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updateLinks="never" codeName="ThisWorkbook" hidePivotFieldList="1" autoCompressPictures="0"/>
  <workbookProtection workbookPassword="DEA8" lockStructure="1"/>
  <bookViews>
    <workbookView xWindow="0" yWindow="0" windowWidth="12240" windowHeight="9240" tabRatio="857" firstSheet="2" activeTab="15"/>
  </bookViews>
  <sheets>
    <sheet name="ChgLog" sheetId="65" state="hidden" r:id="rId1"/>
    <sheet name="Instructions" sheetId="13" r:id="rId2"/>
    <sheet name="Setup" sheetId="15" r:id="rId3"/>
    <sheet name="Pharmaceuticals" sheetId="1" r:id="rId4"/>
    <sheet name="Health Products &amp; Equipment" sheetId="60" r:id="rId5"/>
    <sheet name="Other Pharma &amp; Health Products" sheetId="61" r:id="rId6"/>
    <sheet name="PSM Costs" sheetId="62" r:id="rId7"/>
    <sheet name="Budget Summary" sheetId="51" state="hidden" r:id="rId8"/>
    <sheet name="ActivityConcat" sheetId="38" state="hidden" r:id="rId9"/>
    <sheet name="Recipient" sheetId="47" state="hidden" r:id="rId10"/>
    <sheet name="Currencies" sheetId="20" state="hidden" r:id="rId11"/>
    <sheet name="Rank unique CI-Prod-Spec" sheetId="64" state="hidden" r:id="rId12"/>
    <sheet name="CostInpInCmpInSFpsmCat" sheetId="56" state="hidden" r:id="rId13"/>
    <sheet name="Product Summary" sheetId="63" r:id="rId14"/>
    <sheet name="Rank unique Mod-Int-CI-PR" sheetId="55" state="hidden" r:id="rId15"/>
    <sheet name="PSM Detailed Budget" sheetId="54" r:id="rId16"/>
    <sheet name="Country" sheetId="46" state="hidden" r:id="rId17"/>
    <sheet name="Translations" sheetId="17" state="hidden" r:id="rId18"/>
    <sheet name="CatCmp" sheetId="23" state="hidden" r:id="rId19"/>
    <sheet name="CatModules" sheetId="48" state="hidden" r:id="rId20"/>
    <sheet name="ModInCmp" sheetId="50" state="hidden" r:id="rId21"/>
    <sheet name="CatInt" sheetId="49" state="hidden" r:id="rId22"/>
    <sheet name="CatCostGrp" sheetId="52" state="hidden" r:id="rId23"/>
    <sheet name="CatCostInp" sheetId="6" state="hidden" r:id="rId24"/>
    <sheet name="CatProdSpec" sheetId="58" state="hidden" r:id="rId25"/>
    <sheet name="CatProd" sheetId="57" state="hidden" r:id="rId26"/>
    <sheet name="Query for PSM products" sheetId="59" state="hidden" r:id="rId27"/>
  </sheets>
  <definedNames>
    <definedName name="_xlnm._FilterDatabase" localSheetId="23" hidden="1">CatCostInp!$J$1:$J$55</definedName>
    <definedName name="_xlnm._FilterDatabase" localSheetId="25" hidden="1">CatProd!$A$1:$G$202</definedName>
    <definedName name="_xlnm._FilterDatabase" localSheetId="24" hidden="1">CatProdSpec!$A$1:$K$2002</definedName>
    <definedName name="_xlnm._FilterDatabase" localSheetId="10" hidden="1">Currencies!$A$1:$K$212</definedName>
    <definedName name="_xlnm._FilterDatabase" localSheetId="4" hidden="1">'Health Products &amp; Equipment'!$A$1:$CJ$1</definedName>
    <definedName name="_xlnm._FilterDatabase" localSheetId="5" hidden="1">'Other Pharma &amp; Health Products'!$A$1:$CJ$1</definedName>
    <definedName name="_xlnm._FilterDatabase" localSheetId="3" hidden="1">Pharmaceuticals!$A$1:$CJ$1</definedName>
    <definedName name="_xlnm._FilterDatabase" localSheetId="6" hidden="1">'PSM Costs'!$A$1:$CJ$1</definedName>
    <definedName name="_xlnm._FilterDatabase" localSheetId="9" hidden="1">Recipient!$A$1:$E$451</definedName>
    <definedName name="CmpAcroSelected">INDIRECT(ADDRESS(CmpSelectedOnRow,2,1,TRUE,"CatCmp"))</definedName>
    <definedName name="CmpIdSelected">INDIRECT(ADDRESS(CmpSelectedOnRow,1,1,TRUE,"CatCmp"))</definedName>
    <definedName name="CmpSelectedOnRow">IFERROR(MATCH(ComponentSelected,CatCmp!$C:$C,0),"")</definedName>
    <definedName name="Components">CatCmp!$C$2:$C$6</definedName>
    <definedName name="ComponentSelected">Setup!$C$4</definedName>
    <definedName name="CostInpInCmpInHealthProd">OFFSET(CostInpInCmpInSFpsmCat!$D$3,0,0,CostInpInCmpInSFpsmCat!$D$1,1)</definedName>
    <definedName name="CostInpInCmpInOthProd">OFFSET(CostInpInCmpInSFpsmCat!$F$3,0,0,CostInpInCmpInSFpsmCat!$F$1,1)</definedName>
    <definedName name="CostInpInCmpInPharma">OFFSET(CostInpInCmpInSFpsmCat!$B$3,0,0,CostInpInCmpInSFpsmCat!$B$1,1)</definedName>
    <definedName name="CostInpInCmpInPSMcosts">OFFSET(CostInpInCmpInSFpsmCat!$H$3,0,0,CostInpInCmpInSFpsmCat!$H$1,1)</definedName>
    <definedName name="Country">OFFSET(Country!$A$2,0,0,COUNTA(Country!XFD:XFD),1)</definedName>
    <definedName name="Currencies">Setup!$C$10:$C$12</definedName>
    <definedName name="LangOffset">Translations!$C$1</definedName>
    <definedName name="Language">Setup!$C$2</definedName>
    <definedName name="LocalCurrency">IF(NOT(Setup!$C$6=""),VLOOKUP(Setup!$C$6,Currencies!$A$2:$G$250, 7, FALSE),"")</definedName>
    <definedName name="ModulesInCmp">OFFSET(ModInCmp!$C$2,0,0,NbrOfModulesInCmp,1)</definedName>
    <definedName name="NbrOfModulesInCmp">COUNT(ModInCmp!$A:$A)</definedName>
    <definedName name="NbrOfPRsSelected">COUNTA(Setup!$B$16:$C$25)</definedName>
    <definedName name="PRacronyms">OFFSET(Setup!$D$16,0,0,COUNTA(Setup!$B$16:$B$25),1)</definedName>
    <definedName name="PRsInCountry">OFFSET(Recipient!$B$1,MATCH(Setup!$C$6,Recipient!$A:$A,0)-1,0,COUNTIF(Recipient!$A:$A,Setup!$C$6),1)</definedName>
  </definedNames>
  <calcPr calcId="144525"/>
  <extLst>
    <ext xmlns:mx="http://schemas.microsoft.com/office/mac/excel/2008/main" uri="{7523E5D3-25F3-A5E0-1632-64F254C22452}">
      <mx:ArchID Flags="2"/>
    </ext>
  </extLst>
</workbook>
</file>

<file path=xl/calcChain.xml><?xml version="1.0" encoding="utf-8"?>
<calcChain xmlns="http://schemas.openxmlformats.org/spreadsheetml/2006/main">
  <c r="AK2" i="61" l="1"/>
  <c r="AM2" i="61"/>
  <c r="AS2" i="61"/>
  <c r="AO2" i="61"/>
  <c r="AQ2" i="61"/>
  <c r="AU2" i="61"/>
  <c r="X3" i="61"/>
  <c r="AK3" i="61"/>
  <c r="AM3" i="61"/>
  <c r="AS3" i="61"/>
  <c r="AO3" i="61"/>
  <c r="AQ3" i="61"/>
  <c r="AU3" i="61"/>
  <c r="AK4" i="61"/>
  <c r="AM4" i="61"/>
  <c r="AS4" i="61"/>
  <c r="AO4" i="61"/>
  <c r="AQ4" i="61"/>
  <c r="AU4" i="61"/>
  <c r="AK5" i="61"/>
  <c r="AM5" i="61"/>
  <c r="AS5" i="61"/>
  <c r="AO5" i="61"/>
  <c r="AQ5" i="61"/>
  <c r="AU5" i="61"/>
  <c r="AK6" i="61"/>
  <c r="AM6" i="61"/>
  <c r="AS6" i="61"/>
  <c r="AA6" i="61"/>
  <c r="AN6" i="61"/>
  <c r="AO6" i="61"/>
  <c r="AQ6" i="61"/>
  <c r="AU6" i="61"/>
  <c r="AK7" i="61"/>
  <c r="AM7" i="61"/>
  <c r="AS7" i="61"/>
  <c r="AO7" i="61"/>
  <c r="AQ7" i="61"/>
  <c r="AU7" i="61"/>
  <c r="AK8" i="61"/>
  <c r="AM8" i="61"/>
  <c r="AS8" i="61"/>
  <c r="AA8" i="61"/>
  <c r="AN8" i="61"/>
  <c r="AO8" i="61"/>
  <c r="AQ8" i="61"/>
  <c r="AU8" i="61"/>
  <c r="X9" i="61"/>
  <c r="AK9" i="61"/>
  <c r="AM9" i="61"/>
  <c r="AS9" i="61"/>
  <c r="AA9" i="61"/>
  <c r="AN9" i="61"/>
  <c r="AO9" i="61"/>
  <c r="AQ9" i="61"/>
  <c r="AU9" i="61"/>
  <c r="AK10" i="61"/>
  <c r="AM10" i="61"/>
  <c r="AS10" i="61"/>
  <c r="AO10" i="61"/>
  <c r="AQ10" i="61"/>
  <c r="AU10" i="61"/>
  <c r="AK11" i="61"/>
  <c r="AM11" i="61"/>
  <c r="AS11" i="61"/>
  <c r="AA11" i="61"/>
  <c r="AN11" i="61"/>
  <c r="AO11" i="61"/>
  <c r="AQ11" i="61"/>
  <c r="AU11" i="61"/>
  <c r="AK12" i="61"/>
  <c r="AM12" i="61"/>
  <c r="AS12" i="61"/>
  <c r="AA12" i="61"/>
  <c r="AN12" i="61"/>
  <c r="AO12" i="61"/>
  <c r="AQ12" i="61"/>
  <c r="AU12" i="61"/>
  <c r="AK13" i="61"/>
  <c r="AM13" i="61"/>
  <c r="AS13" i="61"/>
  <c r="AO13" i="61"/>
  <c r="AQ13" i="61"/>
  <c r="AU13" i="61"/>
  <c r="AL4" i="62"/>
  <c r="Z2" i="61"/>
  <c r="AB2" i="61"/>
  <c r="AD2" i="61"/>
  <c r="AF2" i="61"/>
  <c r="AH2" i="61"/>
  <c r="Z3" i="61"/>
  <c r="AB3" i="61"/>
  <c r="AD3" i="61"/>
  <c r="AF3" i="61"/>
  <c r="AH3" i="61"/>
  <c r="Z4" i="61"/>
  <c r="AB4" i="61"/>
  <c r="AD4" i="61"/>
  <c r="AF4" i="61"/>
  <c r="AH4" i="61"/>
  <c r="Z5" i="61"/>
  <c r="AB5" i="61"/>
  <c r="AD5" i="61"/>
  <c r="AF5" i="61"/>
  <c r="AH5" i="61"/>
  <c r="Z6" i="61"/>
  <c r="AB6" i="61"/>
  <c r="AD6" i="61"/>
  <c r="AF6" i="61"/>
  <c r="AH6" i="61"/>
  <c r="Z7" i="61"/>
  <c r="AA7" i="61"/>
  <c r="AB7" i="61"/>
  <c r="AD7" i="61"/>
  <c r="AF7" i="61"/>
  <c r="AH7" i="61"/>
  <c r="Z8" i="61"/>
  <c r="AB8" i="61"/>
  <c r="AD8" i="61"/>
  <c r="AF8" i="61"/>
  <c r="AH8" i="61"/>
  <c r="Z9" i="61"/>
  <c r="AB9" i="61"/>
  <c r="AD9" i="61"/>
  <c r="AF9" i="61"/>
  <c r="AH9" i="61"/>
  <c r="Z10" i="61"/>
  <c r="AB10" i="61"/>
  <c r="AD10" i="61"/>
  <c r="AF10" i="61"/>
  <c r="AH10" i="61"/>
  <c r="Z11" i="61"/>
  <c r="AB11" i="61"/>
  <c r="AD11" i="61"/>
  <c r="AF11" i="61"/>
  <c r="AH11" i="61"/>
  <c r="Z12" i="61"/>
  <c r="AB12" i="61"/>
  <c r="AD12" i="61"/>
  <c r="AF12" i="61"/>
  <c r="AH12" i="61"/>
  <c r="Z13" i="61"/>
  <c r="AB13" i="61"/>
  <c r="AD13" i="61"/>
  <c r="AF13" i="61"/>
  <c r="AH13" i="61"/>
  <c r="Y4" i="62"/>
  <c r="AZ2" i="60"/>
  <c r="BF2" i="60"/>
  <c r="BB2" i="60"/>
  <c r="BD2" i="60"/>
  <c r="BH2" i="60"/>
  <c r="AZ3" i="60"/>
  <c r="BF3" i="60"/>
  <c r="BB3" i="60"/>
  <c r="BD3" i="60"/>
  <c r="BH3" i="60"/>
  <c r="AZ4" i="60"/>
  <c r="BF4" i="60"/>
  <c r="BB4" i="60"/>
  <c r="BD4" i="60"/>
  <c r="BH4" i="60"/>
  <c r="AY3" i="62"/>
  <c r="AK2" i="1"/>
  <c r="AX2" i="1"/>
  <c r="AZ2" i="1"/>
  <c r="BF2" i="1"/>
  <c r="BB2" i="1"/>
  <c r="BD2" i="1"/>
  <c r="BH2" i="1"/>
  <c r="AK3" i="1"/>
  <c r="AX3" i="1"/>
  <c r="AZ3" i="1"/>
  <c r="BF3" i="1"/>
  <c r="BB3" i="1"/>
  <c r="BD3" i="1"/>
  <c r="BH3" i="1"/>
  <c r="AK4" i="1"/>
  <c r="AX4" i="1"/>
  <c r="AZ4" i="1"/>
  <c r="BF4" i="1"/>
  <c r="BB4" i="1"/>
  <c r="BD4" i="1"/>
  <c r="BH4" i="1"/>
  <c r="AK5" i="1"/>
  <c r="AX5" i="1"/>
  <c r="AZ5" i="1"/>
  <c r="BF5" i="1"/>
  <c r="BB5" i="1"/>
  <c r="BD5" i="1"/>
  <c r="BH5" i="1"/>
  <c r="AK6" i="1"/>
  <c r="AX6" i="1"/>
  <c r="AZ6" i="1"/>
  <c r="BF6" i="1"/>
  <c r="BB6" i="1"/>
  <c r="BD6" i="1"/>
  <c r="BH6" i="1"/>
  <c r="AK7" i="1"/>
  <c r="AX7" i="1"/>
  <c r="AZ7" i="1"/>
  <c r="BF7" i="1"/>
  <c r="BB7" i="1"/>
  <c r="BD7" i="1"/>
  <c r="BH7" i="1"/>
  <c r="AK8" i="1"/>
  <c r="AX8" i="1"/>
  <c r="AZ8" i="1"/>
  <c r="BF8" i="1"/>
  <c r="BB8" i="1"/>
  <c r="BD8" i="1"/>
  <c r="BH8" i="1"/>
  <c r="AK9" i="1"/>
  <c r="AX9" i="1"/>
  <c r="AZ9" i="1"/>
  <c r="BF9" i="1"/>
  <c r="BB9" i="1"/>
  <c r="BD9" i="1"/>
  <c r="BH9" i="1"/>
  <c r="AK10" i="1"/>
  <c r="AX10" i="1"/>
  <c r="AZ10" i="1"/>
  <c r="BF10" i="1"/>
  <c r="BB10" i="1"/>
  <c r="BD10" i="1"/>
  <c r="BH10" i="1"/>
  <c r="AK11" i="1"/>
  <c r="AX11" i="1"/>
  <c r="AZ11" i="1"/>
  <c r="BF11" i="1"/>
  <c r="BB11" i="1"/>
  <c r="BD11" i="1"/>
  <c r="BH11" i="1"/>
  <c r="AK12" i="1"/>
  <c r="AX12" i="1"/>
  <c r="AZ12" i="1"/>
  <c r="BF12" i="1"/>
  <c r="BB12" i="1"/>
  <c r="BD12" i="1"/>
  <c r="BH12" i="1"/>
  <c r="X13" i="1"/>
  <c r="AK13" i="1"/>
  <c r="AX13" i="1"/>
  <c r="AZ13" i="1"/>
  <c r="BF13" i="1"/>
  <c r="BB13" i="1"/>
  <c r="BD13" i="1"/>
  <c r="BH13" i="1"/>
  <c r="AK14" i="1"/>
  <c r="AX14" i="1"/>
  <c r="AZ14" i="1"/>
  <c r="BF14" i="1"/>
  <c r="BB14" i="1"/>
  <c r="BD14" i="1"/>
  <c r="BH14" i="1"/>
  <c r="AK15" i="1"/>
  <c r="AX15" i="1"/>
  <c r="AZ15" i="1"/>
  <c r="BF15" i="1"/>
  <c r="BB15" i="1"/>
  <c r="BD15" i="1"/>
  <c r="BH15" i="1"/>
  <c r="AK16" i="1"/>
  <c r="AX16" i="1"/>
  <c r="AZ16" i="1"/>
  <c r="BF16" i="1"/>
  <c r="BB16" i="1"/>
  <c r="BD16" i="1"/>
  <c r="BH16" i="1"/>
  <c r="AK17" i="1"/>
  <c r="AX17" i="1"/>
  <c r="AZ17" i="1"/>
  <c r="BF17" i="1"/>
  <c r="BB17" i="1"/>
  <c r="BD17" i="1"/>
  <c r="BH17" i="1"/>
  <c r="AK18" i="1"/>
  <c r="AX18" i="1"/>
  <c r="AZ18" i="1"/>
  <c r="BF18" i="1"/>
  <c r="BB18" i="1"/>
  <c r="BD18" i="1"/>
  <c r="BH18" i="1"/>
  <c r="AK19" i="1"/>
  <c r="AX19" i="1"/>
  <c r="AZ19" i="1"/>
  <c r="BF19" i="1"/>
  <c r="BB19" i="1"/>
  <c r="BD19" i="1"/>
  <c r="BH19" i="1"/>
  <c r="AK20" i="1"/>
  <c r="AX20" i="1"/>
  <c r="AZ20" i="1"/>
  <c r="BF20" i="1"/>
  <c r="BB20" i="1"/>
  <c r="BD20" i="1"/>
  <c r="BH20" i="1"/>
  <c r="AK21" i="1"/>
  <c r="AX21" i="1"/>
  <c r="AZ21" i="1"/>
  <c r="BF21" i="1"/>
  <c r="BB21" i="1"/>
  <c r="BD21" i="1"/>
  <c r="BH21" i="1"/>
  <c r="AK22" i="1"/>
  <c r="AX22" i="1"/>
  <c r="AZ22" i="1"/>
  <c r="BF22" i="1"/>
  <c r="BB22" i="1"/>
  <c r="BD22" i="1"/>
  <c r="BH22" i="1"/>
  <c r="AY2" i="62"/>
  <c r="AM2" i="60"/>
  <c r="AS2" i="60"/>
  <c r="AO2" i="60"/>
  <c r="AQ2" i="60"/>
  <c r="AU2" i="60"/>
  <c r="AM3" i="60"/>
  <c r="AS3" i="60"/>
  <c r="AO3" i="60"/>
  <c r="AQ3" i="60"/>
  <c r="AU3" i="60"/>
  <c r="AM4" i="60"/>
  <c r="AS4" i="60"/>
  <c r="AO4" i="60"/>
  <c r="AQ4" i="60"/>
  <c r="AU4" i="60"/>
  <c r="AL3" i="62"/>
  <c r="AM2" i="1"/>
  <c r="AS2" i="1"/>
  <c r="AO2" i="1"/>
  <c r="AQ2" i="1"/>
  <c r="AU2" i="1"/>
  <c r="AM3" i="1"/>
  <c r="AS3" i="1"/>
  <c r="AO3" i="1"/>
  <c r="AQ3" i="1"/>
  <c r="AU3" i="1"/>
  <c r="AM4" i="1"/>
  <c r="AS4" i="1"/>
  <c r="AO4" i="1"/>
  <c r="AQ4" i="1"/>
  <c r="AU4" i="1"/>
  <c r="AM5" i="1"/>
  <c r="AS5" i="1"/>
  <c r="AO5" i="1"/>
  <c r="AQ5" i="1"/>
  <c r="AU5" i="1"/>
  <c r="AM6" i="1"/>
  <c r="AS6" i="1"/>
  <c r="AO6" i="1"/>
  <c r="AQ6" i="1"/>
  <c r="AU6" i="1"/>
  <c r="AM7" i="1"/>
  <c r="AS7" i="1"/>
  <c r="AO7" i="1"/>
  <c r="AQ7" i="1"/>
  <c r="AU7" i="1"/>
  <c r="AM8" i="1"/>
  <c r="AS8" i="1"/>
  <c r="AO8" i="1"/>
  <c r="AQ8" i="1"/>
  <c r="AU8" i="1"/>
  <c r="AM9" i="1"/>
  <c r="AS9" i="1"/>
  <c r="AO9" i="1"/>
  <c r="AQ9" i="1"/>
  <c r="AU9" i="1"/>
  <c r="AM10" i="1"/>
  <c r="AS10" i="1"/>
  <c r="AO10" i="1"/>
  <c r="AQ10" i="1"/>
  <c r="AU10" i="1"/>
  <c r="AM11" i="1"/>
  <c r="AS11" i="1"/>
  <c r="AO11" i="1"/>
  <c r="AQ11" i="1"/>
  <c r="AU11" i="1"/>
  <c r="AM12" i="1"/>
  <c r="AS12" i="1"/>
  <c r="AO12" i="1"/>
  <c r="AQ12" i="1"/>
  <c r="AU12" i="1"/>
  <c r="AM13" i="1"/>
  <c r="AS13" i="1"/>
  <c r="AO13" i="1"/>
  <c r="AQ13" i="1"/>
  <c r="AU13" i="1"/>
  <c r="AM14" i="1"/>
  <c r="AS14" i="1"/>
  <c r="AO14" i="1"/>
  <c r="AQ14" i="1"/>
  <c r="AU14" i="1"/>
  <c r="AM15" i="1"/>
  <c r="AS15" i="1"/>
  <c r="AO15" i="1"/>
  <c r="AQ15" i="1"/>
  <c r="AU15" i="1"/>
  <c r="AM16" i="1"/>
  <c r="AS16" i="1"/>
  <c r="AO16" i="1"/>
  <c r="AQ16" i="1"/>
  <c r="AU16" i="1"/>
  <c r="AM17" i="1"/>
  <c r="AS17" i="1"/>
  <c r="AO17" i="1"/>
  <c r="AQ17" i="1"/>
  <c r="AU17" i="1"/>
  <c r="AM18" i="1"/>
  <c r="AS18" i="1"/>
  <c r="AO18" i="1"/>
  <c r="AQ18" i="1"/>
  <c r="AU18" i="1"/>
  <c r="AM19" i="1"/>
  <c r="AS19" i="1"/>
  <c r="AO19" i="1"/>
  <c r="AQ19" i="1"/>
  <c r="AU19" i="1"/>
  <c r="AM20" i="1"/>
  <c r="AS20" i="1"/>
  <c r="AO20" i="1"/>
  <c r="AQ20" i="1"/>
  <c r="AU20" i="1"/>
  <c r="AM21" i="1"/>
  <c r="AS21" i="1"/>
  <c r="AO21" i="1"/>
  <c r="AQ21" i="1"/>
  <c r="AU21" i="1"/>
  <c r="AM22" i="1"/>
  <c r="AS22" i="1"/>
  <c r="AO22" i="1"/>
  <c r="AQ22" i="1"/>
  <c r="AU22" i="1"/>
  <c r="AL2" i="62"/>
  <c r="Z2" i="60"/>
  <c r="AB2" i="60"/>
  <c r="AD2" i="60"/>
  <c r="AF2" i="60"/>
  <c r="AH2" i="60"/>
  <c r="Z3" i="60"/>
  <c r="AB3" i="60"/>
  <c r="AD3" i="60"/>
  <c r="AF3" i="60"/>
  <c r="AH3" i="60"/>
  <c r="Z4" i="60"/>
  <c r="AB4" i="60"/>
  <c r="AD4" i="60"/>
  <c r="AF4" i="60"/>
  <c r="AH4" i="60"/>
  <c r="Y3" i="62"/>
  <c r="Z2" i="1"/>
  <c r="AB2" i="1"/>
  <c r="AD2" i="1"/>
  <c r="AF2" i="1"/>
  <c r="AH2" i="1"/>
  <c r="Z3" i="1"/>
  <c r="AB3" i="1"/>
  <c r="AD3" i="1"/>
  <c r="AF3" i="1"/>
  <c r="AH3" i="1"/>
  <c r="Z4" i="1"/>
  <c r="AB4" i="1"/>
  <c r="AD4" i="1"/>
  <c r="AF4" i="1"/>
  <c r="AH4" i="1"/>
  <c r="Z5" i="1"/>
  <c r="AB5" i="1"/>
  <c r="AD5" i="1"/>
  <c r="AF5" i="1"/>
  <c r="AH5" i="1"/>
  <c r="Z6" i="1"/>
  <c r="AB6" i="1"/>
  <c r="AD6" i="1"/>
  <c r="AF6" i="1"/>
  <c r="AH6" i="1"/>
  <c r="Z7" i="1"/>
  <c r="AB7" i="1"/>
  <c r="AD7" i="1"/>
  <c r="AF7" i="1"/>
  <c r="AH7" i="1"/>
  <c r="Z8" i="1"/>
  <c r="AB8" i="1"/>
  <c r="AD8" i="1"/>
  <c r="AF8" i="1"/>
  <c r="AH8" i="1"/>
  <c r="Z9" i="1"/>
  <c r="AB9" i="1"/>
  <c r="AD9" i="1"/>
  <c r="AF9" i="1"/>
  <c r="AH9" i="1"/>
  <c r="Z10" i="1"/>
  <c r="AB10" i="1"/>
  <c r="AD10" i="1"/>
  <c r="AF10" i="1"/>
  <c r="AH10" i="1"/>
  <c r="Z11" i="1"/>
  <c r="AB11" i="1"/>
  <c r="AD11" i="1"/>
  <c r="AF11" i="1"/>
  <c r="AH11" i="1"/>
  <c r="Z12" i="1"/>
  <c r="AB12" i="1"/>
  <c r="AD12" i="1"/>
  <c r="AF12" i="1"/>
  <c r="AH12" i="1"/>
  <c r="Z13" i="1"/>
  <c r="AB13" i="1"/>
  <c r="AD13" i="1"/>
  <c r="AF13" i="1"/>
  <c r="AH13" i="1"/>
  <c r="Z14" i="1"/>
  <c r="AB14" i="1"/>
  <c r="AD14" i="1"/>
  <c r="AF14" i="1"/>
  <c r="AH14" i="1"/>
  <c r="Z15" i="1"/>
  <c r="AB15" i="1"/>
  <c r="AD15" i="1"/>
  <c r="AF15" i="1"/>
  <c r="AH15" i="1"/>
  <c r="Z16" i="1"/>
  <c r="AB16" i="1"/>
  <c r="AD16" i="1"/>
  <c r="AF16" i="1"/>
  <c r="AH16" i="1"/>
  <c r="Z17" i="1"/>
  <c r="AB17" i="1"/>
  <c r="AD17" i="1"/>
  <c r="AF17" i="1"/>
  <c r="AH17" i="1"/>
  <c r="Z18" i="1"/>
  <c r="AB18" i="1"/>
  <c r="AD18" i="1"/>
  <c r="AF18" i="1"/>
  <c r="AH18" i="1"/>
  <c r="Z19" i="1"/>
  <c r="AB19" i="1"/>
  <c r="AD19" i="1"/>
  <c r="AF19" i="1"/>
  <c r="AH19" i="1"/>
  <c r="Z20" i="1"/>
  <c r="AB20" i="1"/>
  <c r="AD20" i="1"/>
  <c r="AF20" i="1"/>
  <c r="AH20" i="1"/>
  <c r="Z21" i="1"/>
  <c r="AB21" i="1"/>
  <c r="AD21" i="1"/>
  <c r="AF21" i="1"/>
  <c r="AH21" i="1"/>
  <c r="Z22" i="1"/>
  <c r="AB22" i="1"/>
  <c r="AD22" i="1"/>
  <c r="AF22" i="1"/>
  <c r="AH22" i="1"/>
  <c r="Y2" i="62"/>
  <c r="BA13" i="61"/>
  <c r="BA10" i="61"/>
  <c r="BA7" i="61"/>
  <c r="BA5" i="61"/>
  <c r="BA4" i="61"/>
  <c r="AX13" i="61"/>
  <c r="AX12" i="61"/>
  <c r="AX11" i="61"/>
  <c r="AX10" i="61"/>
  <c r="AX9" i="61"/>
  <c r="AX8" i="61"/>
  <c r="AX7" i="61"/>
  <c r="AX6" i="61"/>
  <c r="AX5" i="61"/>
  <c r="AX4" i="61"/>
  <c r="AX3" i="61"/>
  <c r="AX2" i="61"/>
  <c r="D25" i="15"/>
  <c r="D24" i="15"/>
  <c r="D23" i="15"/>
  <c r="D22" i="15"/>
  <c r="D21" i="15"/>
  <c r="D20" i="15"/>
  <c r="D19" i="15"/>
  <c r="D18" i="15"/>
  <c r="D17" i="15"/>
  <c r="D16" i="15"/>
  <c r="C76" i="6"/>
  <c r="C77" i="6"/>
  <c r="D197" i="49"/>
  <c r="D196" i="49"/>
  <c r="D195" i="49"/>
  <c r="D194" i="49"/>
  <c r="D193" i="49"/>
  <c r="D192" i="49"/>
  <c r="D191" i="49"/>
  <c r="D190" i="49"/>
  <c r="D189" i="49"/>
  <c r="D188" i="49"/>
  <c r="D187" i="49"/>
  <c r="D186" i="49"/>
  <c r="D185" i="49"/>
  <c r="D184" i="49"/>
  <c r="D183" i="49"/>
  <c r="D182" i="49"/>
  <c r="D181" i="49"/>
  <c r="D180" i="49"/>
  <c r="D179" i="49"/>
  <c r="D178" i="49"/>
  <c r="D177" i="49"/>
  <c r="D176" i="49"/>
  <c r="D175" i="49"/>
  <c r="D174" i="49"/>
  <c r="D173" i="49"/>
  <c r="D172" i="49"/>
  <c r="D171" i="49"/>
  <c r="D170" i="49"/>
  <c r="D169" i="49"/>
  <c r="D168" i="49"/>
  <c r="D167" i="49"/>
  <c r="D166" i="49"/>
  <c r="D165" i="49"/>
  <c r="D164" i="49"/>
  <c r="D163" i="49"/>
  <c r="D162" i="49"/>
  <c r="D161" i="49"/>
  <c r="D160" i="49"/>
  <c r="D159" i="49"/>
  <c r="D158" i="49"/>
  <c r="D157" i="49"/>
  <c r="D156" i="49"/>
  <c r="D155" i="49"/>
  <c r="D154" i="49"/>
  <c r="D153" i="49"/>
  <c r="D152" i="49"/>
  <c r="D151" i="49"/>
  <c r="D150" i="49"/>
  <c r="D149" i="49"/>
  <c r="D148" i="49"/>
  <c r="D147" i="49"/>
  <c r="D146" i="49"/>
  <c r="D145" i="49"/>
  <c r="D144" i="49"/>
  <c r="D143" i="49"/>
  <c r="D142" i="49"/>
  <c r="K830" i="64"/>
  <c r="K829" i="64"/>
  <c r="K828" i="64"/>
  <c r="K827" i="64"/>
  <c r="K826" i="64"/>
  <c r="K825" i="64"/>
  <c r="K824" i="64"/>
  <c r="K823" i="64"/>
  <c r="K822" i="64"/>
  <c r="K821" i="64"/>
  <c r="K820" i="64"/>
  <c r="K819" i="64"/>
  <c r="K818" i="64"/>
  <c r="K817" i="64"/>
  <c r="K816" i="64"/>
  <c r="K815" i="64"/>
  <c r="K814" i="64"/>
  <c r="K813" i="64"/>
  <c r="K812" i="64"/>
  <c r="K811" i="64"/>
  <c r="K810" i="64"/>
  <c r="K809" i="64"/>
  <c r="K808" i="64"/>
  <c r="K807" i="64"/>
  <c r="K806" i="64"/>
  <c r="K805" i="64"/>
  <c r="K804" i="64"/>
  <c r="K803" i="64"/>
  <c r="K802" i="64"/>
  <c r="K801" i="64"/>
  <c r="K800" i="64"/>
  <c r="K799" i="64"/>
  <c r="K798" i="64"/>
  <c r="K797" i="64"/>
  <c r="K796" i="64"/>
  <c r="K795" i="64"/>
  <c r="K794" i="64"/>
  <c r="K793" i="64"/>
  <c r="K792" i="64"/>
  <c r="K791" i="64"/>
  <c r="K790" i="64"/>
  <c r="K789" i="64"/>
  <c r="K788" i="64"/>
  <c r="K787" i="64"/>
  <c r="K786" i="64"/>
  <c r="K785" i="64"/>
  <c r="K784" i="64"/>
  <c r="K783" i="64"/>
  <c r="K782" i="64"/>
  <c r="K781" i="64"/>
  <c r="K780" i="64"/>
  <c r="K779" i="64"/>
  <c r="K778" i="64"/>
  <c r="K777" i="64"/>
  <c r="K776" i="64"/>
  <c r="K775" i="64"/>
  <c r="K774" i="64"/>
  <c r="K773" i="64"/>
  <c r="K772" i="64"/>
  <c r="K771" i="64"/>
  <c r="K770" i="64"/>
  <c r="K769" i="64"/>
  <c r="K768" i="64"/>
  <c r="K767" i="64"/>
  <c r="K766" i="64"/>
  <c r="K765" i="64"/>
  <c r="K764" i="64"/>
  <c r="K763" i="64"/>
  <c r="K762" i="64"/>
  <c r="K761" i="64"/>
  <c r="K760" i="64"/>
  <c r="K759" i="64"/>
  <c r="K758" i="64"/>
  <c r="K757" i="64"/>
  <c r="K756" i="64"/>
  <c r="K755" i="64"/>
  <c r="K754" i="64"/>
  <c r="K753" i="64"/>
  <c r="K752" i="64"/>
  <c r="K751" i="64"/>
  <c r="K750" i="64"/>
  <c r="K749" i="64"/>
  <c r="K748" i="64"/>
  <c r="K747" i="64"/>
  <c r="K746" i="64"/>
  <c r="K745" i="64"/>
  <c r="K744" i="64"/>
  <c r="K743" i="64"/>
  <c r="K742" i="64"/>
  <c r="K741" i="64"/>
  <c r="K740" i="64"/>
  <c r="K739" i="64"/>
  <c r="K738" i="64"/>
  <c r="K737" i="64"/>
  <c r="K736" i="64"/>
  <c r="K735" i="64"/>
  <c r="K734" i="64"/>
  <c r="K733" i="64"/>
  <c r="K732" i="64"/>
  <c r="K731" i="64"/>
  <c r="K730" i="64"/>
  <c r="K729" i="64"/>
  <c r="K728" i="64"/>
  <c r="K727" i="64"/>
  <c r="K726" i="64"/>
  <c r="K725" i="64"/>
  <c r="K724" i="64"/>
  <c r="K723" i="64"/>
  <c r="K722" i="64"/>
  <c r="K721" i="64"/>
  <c r="K720" i="64"/>
  <c r="K719" i="64"/>
  <c r="K718" i="64"/>
  <c r="K717" i="64"/>
  <c r="K716" i="64"/>
  <c r="K715" i="64"/>
  <c r="K714" i="64"/>
  <c r="K713" i="64"/>
  <c r="K712" i="64"/>
  <c r="K711" i="64"/>
  <c r="K710" i="64"/>
  <c r="K709" i="64"/>
  <c r="K708" i="64"/>
  <c r="K707" i="64"/>
  <c r="K706" i="64"/>
  <c r="K705" i="64"/>
  <c r="K704" i="64"/>
  <c r="K703" i="64"/>
  <c r="K702" i="64"/>
  <c r="K701" i="64"/>
  <c r="K700" i="64"/>
  <c r="K699" i="64"/>
  <c r="K698" i="64"/>
  <c r="K697" i="64"/>
  <c r="K696" i="64"/>
  <c r="K695" i="64"/>
  <c r="K694" i="64"/>
  <c r="K693" i="64"/>
  <c r="K692" i="64"/>
  <c r="K691" i="64"/>
  <c r="K690" i="64"/>
  <c r="K689" i="64"/>
  <c r="K688" i="64"/>
  <c r="K687" i="64"/>
  <c r="K686" i="64"/>
  <c r="K685" i="64"/>
  <c r="K684" i="64"/>
  <c r="K683" i="64"/>
  <c r="K682" i="64"/>
  <c r="K681" i="64"/>
  <c r="K680" i="64"/>
  <c r="K679" i="64"/>
  <c r="K678" i="64"/>
  <c r="K677" i="64"/>
  <c r="K676" i="64"/>
  <c r="K675" i="64"/>
  <c r="K674" i="64"/>
  <c r="K673" i="64"/>
  <c r="K672" i="64"/>
  <c r="K671" i="64"/>
  <c r="K670" i="64"/>
  <c r="K669" i="64"/>
  <c r="K668" i="64"/>
  <c r="K667" i="64"/>
  <c r="K666" i="64"/>
  <c r="K665" i="64"/>
  <c r="K664" i="64"/>
  <c r="K663" i="64"/>
  <c r="K662" i="64"/>
  <c r="K661" i="64"/>
  <c r="K660" i="64"/>
  <c r="K659" i="64"/>
  <c r="K658" i="64"/>
  <c r="K657" i="64"/>
  <c r="K656" i="64"/>
  <c r="K655" i="64"/>
  <c r="K654" i="64"/>
  <c r="K653" i="64"/>
  <c r="K652" i="64"/>
  <c r="K651" i="64"/>
  <c r="K650" i="64"/>
  <c r="K649" i="64"/>
  <c r="K648" i="64"/>
  <c r="K647" i="64"/>
  <c r="K646" i="64"/>
  <c r="K645" i="64"/>
  <c r="K644" i="64"/>
  <c r="K643" i="64"/>
  <c r="K642" i="64"/>
  <c r="K641" i="64"/>
  <c r="K640" i="64"/>
  <c r="K639" i="64"/>
  <c r="K638" i="64"/>
  <c r="K637" i="64"/>
  <c r="K636" i="64"/>
  <c r="K635" i="64"/>
  <c r="K634" i="64"/>
  <c r="K633" i="64"/>
  <c r="K632" i="64"/>
  <c r="K631" i="64"/>
  <c r="K630" i="64"/>
  <c r="K629" i="64"/>
  <c r="K628" i="64"/>
  <c r="K627" i="64"/>
  <c r="K626" i="64"/>
  <c r="K625" i="64"/>
  <c r="K624" i="64"/>
  <c r="K623" i="64"/>
  <c r="K622" i="64"/>
  <c r="K621" i="64"/>
  <c r="K620" i="64"/>
  <c r="K619" i="64"/>
  <c r="K618" i="64"/>
  <c r="K617" i="64"/>
  <c r="K616" i="64"/>
  <c r="K615" i="64"/>
  <c r="K614" i="64"/>
  <c r="K613" i="64"/>
  <c r="K612" i="64"/>
  <c r="K611" i="64"/>
  <c r="K610" i="64"/>
  <c r="K609" i="64"/>
  <c r="K608" i="64"/>
  <c r="K607" i="64"/>
  <c r="K606" i="64"/>
  <c r="K605" i="64"/>
  <c r="K604" i="64"/>
  <c r="K603" i="64"/>
  <c r="K602" i="64"/>
  <c r="K601" i="64"/>
  <c r="K600" i="64"/>
  <c r="K599" i="64"/>
  <c r="K598" i="64"/>
  <c r="K597" i="64"/>
  <c r="K596" i="64"/>
  <c r="K595" i="64"/>
  <c r="K594" i="64"/>
  <c r="K593" i="64"/>
  <c r="K592" i="64"/>
  <c r="K591" i="64"/>
  <c r="K590" i="64"/>
  <c r="K589" i="64"/>
  <c r="K588" i="64"/>
  <c r="K587" i="64"/>
  <c r="K586" i="64"/>
  <c r="K585" i="64"/>
  <c r="K584" i="64"/>
  <c r="K583" i="64"/>
  <c r="K582" i="64"/>
  <c r="K581" i="64"/>
  <c r="K580" i="64"/>
  <c r="K579" i="64"/>
  <c r="K578" i="64"/>
  <c r="K577" i="64"/>
  <c r="K576" i="64"/>
  <c r="K575" i="64"/>
  <c r="K574" i="64"/>
  <c r="K573" i="64"/>
  <c r="K572" i="64"/>
  <c r="K571" i="64"/>
  <c r="K570" i="64"/>
  <c r="K569" i="64"/>
  <c r="K568" i="64"/>
  <c r="K567" i="64"/>
  <c r="K566" i="64"/>
  <c r="K565" i="64"/>
  <c r="K564" i="64"/>
  <c r="K563" i="64"/>
  <c r="K562" i="64"/>
  <c r="K561" i="64"/>
  <c r="K560" i="64"/>
  <c r="K559" i="64"/>
  <c r="K558" i="64"/>
  <c r="K557" i="64"/>
  <c r="K556" i="64"/>
  <c r="K555" i="64"/>
  <c r="K554" i="64"/>
  <c r="B1102" i="58"/>
  <c r="H15" i="60"/>
  <c r="H14" i="60"/>
  <c r="H13" i="60"/>
  <c r="H12" i="60"/>
  <c r="H11" i="60"/>
  <c r="H10" i="60"/>
  <c r="H9" i="60"/>
  <c r="H8" i="60"/>
  <c r="H6" i="60"/>
  <c r="H5" i="60"/>
  <c r="H4" i="60"/>
  <c r="H3" i="60"/>
  <c r="H2" i="60"/>
  <c r="B999" i="38"/>
  <c r="C999" i="38"/>
  <c r="B911" i="38"/>
  <c r="C911" i="38"/>
  <c r="B912" i="38"/>
  <c r="C912" i="38"/>
  <c r="B913" i="38"/>
  <c r="C913" i="38"/>
  <c r="B914" i="38"/>
  <c r="C914" i="38"/>
  <c r="B915" i="38"/>
  <c r="C915" i="38"/>
  <c r="B916" i="38"/>
  <c r="C916" i="38"/>
  <c r="B917" i="38"/>
  <c r="C917" i="38"/>
  <c r="B918" i="38"/>
  <c r="C918" i="38"/>
  <c r="B919" i="38"/>
  <c r="C919" i="38"/>
  <c r="B920" i="38"/>
  <c r="C920" i="38"/>
  <c r="B921" i="38"/>
  <c r="C921" i="38"/>
  <c r="B922" i="38"/>
  <c r="C922" i="38"/>
  <c r="B923" i="38"/>
  <c r="C923" i="38"/>
  <c r="B924" i="38"/>
  <c r="C924" i="38"/>
  <c r="B925" i="38"/>
  <c r="C925" i="38"/>
  <c r="B926" i="38"/>
  <c r="C926" i="38"/>
  <c r="B927" i="38"/>
  <c r="C927" i="38"/>
  <c r="B928" i="38"/>
  <c r="C928" i="38"/>
  <c r="B929" i="38"/>
  <c r="C929" i="38"/>
  <c r="B930" i="38"/>
  <c r="C930" i="38"/>
  <c r="B931" i="38"/>
  <c r="C931" i="38"/>
  <c r="B932" i="38"/>
  <c r="C932" i="38"/>
  <c r="B933" i="38"/>
  <c r="C933" i="38"/>
  <c r="B934" i="38"/>
  <c r="C934" i="38"/>
  <c r="B935" i="38"/>
  <c r="C935" i="38"/>
  <c r="B936" i="38"/>
  <c r="C936" i="38"/>
  <c r="B937" i="38"/>
  <c r="C937" i="38"/>
  <c r="B938" i="38"/>
  <c r="C938" i="38"/>
  <c r="B939" i="38"/>
  <c r="C939" i="38"/>
  <c r="B940" i="38"/>
  <c r="C940" i="38"/>
  <c r="B941" i="38"/>
  <c r="C941" i="38"/>
  <c r="B942" i="38"/>
  <c r="C942" i="38"/>
  <c r="B943" i="38"/>
  <c r="C943" i="38"/>
  <c r="B944" i="38"/>
  <c r="C944" i="38"/>
  <c r="B945" i="38"/>
  <c r="C945" i="38"/>
  <c r="B946" i="38"/>
  <c r="C946" i="38"/>
  <c r="B947" i="38"/>
  <c r="C947" i="38"/>
  <c r="B948" i="38"/>
  <c r="C948" i="38"/>
  <c r="B949" i="38"/>
  <c r="C949" i="38"/>
  <c r="B950" i="38"/>
  <c r="C950" i="38"/>
  <c r="B951" i="38"/>
  <c r="C951" i="38"/>
  <c r="B952" i="38"/>
  <c r="C952" i="38"/>
  <c r="B953" i="38"/>
  <c r="C953" i="38"/>
  <c r="B954" i="38"/>
  <c r="C954" i="38"/>
  <c r="B955" i="38"/>
  <c r="C955" i="38"/>
  <c r="B956" i="38"/>
  <c r="C956" i="38"/>
  <c r="B957" i="38"/>
  <c r="C957" i="38"/>
  <c r="B958" i="38"/>
  <c r="C958" i="38"/>
  <c r="B959" i="38"/>
  <c r="C959" i="38"/>
  <c r="B960" i="38"/>
  <c r="C960" i="38"/>
  <c r="B961" i="38"/>
  <c r="C961" i="38"/>
  <c r="B962" i="38"/>
  <c r="C962" i="38"/>
  <c r="B963" i="38"/>
  <c r="C963" i="38"/>
  <c r="B964" i="38"/>
  <c r="C964" i="38"/>
  <c r="B965" i="38"/>
  <c r="C965" i="38"/>
  <c r="B966" i="38"/>
  <c r="C966" i="38"/>
  <c r="B967" i="38"/>
  <c r="C967" i="38"/>
  <c r="B968" i="38"/>
  <c r="C968" i="38"/>
  <c r="B969" i="38"/>
  <c r="C969" i="38"/>
  <c r="B970" i="38"/>
  <c r="C970" i="38"/>
  <c r="B971" i="38"/>
  <c r="C971" i="38"/>
  <c r="B972" i="38"/>
  <c r="C972" i="38"/>
  <c r="B973" i="38"/>
  <c r="C973" i="38"/>
  <c r="B974" i="38"/>
  <c r="C974" i="38"/>
  <c r="B975" i="38"/>
  <c r="C975" i="38"/>
  <c r="B976" i="38"/>
  <c r="C976" i="38"/>
  <c r="B977" i="38"/>
  <c r="C977" i="38"/>
  <c r="B978" i="38"/>
  <c r="C978" i="38"/>
  <c r="B979" i="38"/>
  <c r="C979" i="38"/>
  <c r="B980" i="38"/>
  <c r="C980" i="38"/>
  <c r="B981" i="38"/>
  <c r="C981" i="38"/>
  <c r="B982" i="38"/>
  <c r="C982" i="38"/>
  <c r="B983" i="38"/>
  <c r="C983" i="38"/>
  <c r="B984" i="38"/>
  <c r="C984" i="38"/>
  <c r="B985" i="38"/>
  <c r="C985" i="38"/>
  <c r="B986" i="38"/>
  <c r="C986" i="38"/>
  <c r="B987" i="38"/>
  <c r="C987" i="38"/>
  <c r="B988" i="38"/>
  <c r="C988" i="38"/>
  <c r="B989" i="38"/>
  <c r="C989" i="38"/>
  <c r="B990" i="38"/>
  <c r="C990" i="38"/>
  <c r="B991" i="38"/>
  <c r="C991" i="38"/>
  <c r="B992" i="38"/>
  <c r="C992" i="38"/>
  <c r="B993" i="38"/>
  <c r="C993" i="38"/>
  <c r="B994" i="38"/>
  <c r="C994" i="38"/>
  <c r="B995" i="38"/>
  <c r="C995" i="38"/>
  <c r="B996" i="38"/>
  <c r="C996" i="38"/>
  <c r="B997" i="38"/>
  <c r="C997" i="38"/>
  <c r="B998" i="38"/>
  <c r="C998" i="38"/>
  <c r="B857" i="38"/>
  <c r="C857" i="38"/>
  <c r="B858" i="38"/>
  <c r="C858" i="38"/>
  <c r="B859" i="38"/>
  <c r="C859" i="38"/>
  <c r="B860" i="38"/>
  <c r="C860" i="38"/>
  <c r="B861" i="38"/>
  <c r="C861" i="38"/>
  <c r="B862" i="38"/>
  <c r="C862" i="38"/>
  <c r="B863" i="38"/>
  <c r="C863" i="38"/>
  <c r="B864" i="38"/>
  <c r="C864" i="38"/>
  <c r="B865" i="38"/>
  <c r="C865" i="38"/>
  <c r="B866" i="38"/>
  <c r="C866" i="38"/>
  <c r="B867" i="38"/>
  <c r="C867" i="38"/>
  <c r="B868" i="38"/>
  <c r="C868" i="38"/>
  <c r="B869" i="38"/>
  <c r="C869" i="38"/>
  <c r="B870" i="38"/>
  <c r="C870" i="38"/>
  <c r="B871" i="38"/>
  <c r="C871" i="38"/>
  <c r="B872" i="38"/>
  <c r="C872" i="38"/>
  <c r="B873" i="38"/>
  <c r="C873" i="38"/>
  <c r="B874" i="38"/>
  <c r="C874" i="38"/>
  <c r="B875" i="38"/>
  <c r="C875" i="38"/>
  <c r="B876" i="38"/>
  <c r="C876" i="38"/>
  <c r="B877" i="38"/>
  <c r="C877" i="38"/>
  <c r="B878" i="38"/>
  <c r="C878" i="38"/>
  <c r="B879" i="38"/>
  <c r="C879" i="38"/>
  <c r="B880" i="38"/>
  <c r="C880" i="38"/>
  <c r="B881" i="38"/>
  <c r="C881" i="38"/>
  <c r="B882" i="38"/>
  <c r="C882" i="38"/>
  <c r="B883" i="38"/>
  <c r="C883" i="38"/>
  <c r="B884" i="38"/>
  <c r="C884" i="38"/>
  <c r="B885" i="38"/>
  <c r="C885" i="38"/>
  <c r="B886" i="38"/>
  <c r="C886" i="38"/>
  <c r="B887" i="38"/>
  <c r="C887" i="38"/>
  <c r="B888" i="38"/>
  <c r="C888" i="38"/>
  <c r="B889" i="38"/>
  <c r="C889" i="38"/>
  <c r="B890" i="38"/>
  <c r="C890" i="38"/>
  <c r="B891" i="38"/>
  <c r="C891" i="38"/>
  <c r="B892" i="38"/>
  <c r="C892" i="38"/>
  <c r="B893" i="38"/>
  <c r="C893" i="38"/>
  <c r="B894" i="38"/>
  <c r="C894" i="38"/>
  <c r="B895" i="38"/>
  <c r="C895" i="38"/>
  <c r="B896" i="38"/>
  <c r="C896" i="38"/>
  <c r="B897" i="38"/>
  <c r="C897" i="38"/>
  <c r="B898" i="38"/>
  <c r="C898" i="38"/>
  <c r="B899" i="38"/>
  <c r="C899" i="38"/>
  <c r="B900" i="38"/>
  <c r="C900" i="38"/>
  <c r="B901" i="38"/>
  <c r="C901" i="38"/>
  <c r="B902" i="38"/>
  <c r="C902" i="38"/>
  <c r="B903" i="38"/>
  <c r="C903" i="38"/>
  <c r="B904" i="38"/>
  <c r="C904" i="38"/>
  <c r="B905" i="38"/>
  <c r="C905" i="38"/>
  <c r="B906" i="38"/>
  <c r="C906" i="38"/>
  <c r="B907" i="38"/>
  <c r="C907" i="38"/>
  <c r="B908" i="38"/>
  <c r="C908" i="38"/>
  <c r="B909" i="38"/>
  <c r="C909" i="38"/>
  <c r="B910" i="38"/>
  <c r="C910" i="38"/>
  <c r="B769" i="38"/>
  <c r="C769" i="38"/>
  <c r="B770" i="38"/>
  <c r="C770" i="38"/>
  <c r="B771" i="38"/>
  <c r="C771" i="38"/>
  <c r="B772" i="38"/>
  <c r="C772" i="38"/>
  <c r="B773" i="38"/>
  <c r="C773" i="38"/>
  <c r="B774" i="38"/>
  <c r="C774" i="38"/>
  <c r="B775" i="38"/>
  <c r="C775" i="38"/>
  <c r="B776" i="38"/>
  <c r="C776" i="38"/>
  <c r="B777" i="38"/>
  <c r="C777" i="38"/>
  <c r="B778" i="38"/>
  <c r="C778" i="38"/>
  <c r="B779" i="38"/>
  <c r="C779" i="38"/>
  <c r="B780" i="38"/>
  <c r="C780" i="38"/>
  <c r="B781" i="38"/>
  <c r="C781" i="38"/>
  <c r="B782" i="38"/>
  <c r="C782" i="38"/>
  <c r="B783" i="38"/>
  <c r="C783" i="38"/>
  <c r="B784" i="38"/>
  <c r="C784" i="38"/>
  <c r="B785" i="38"/>
  <c r="C785" i="38"/>
  <c r="B786" i="38"/>
  <c r="C786" i="38"/>
  <c r="B787" i="38"/>
  <c r="C787" i="38"/>
  <c r="B788" i="38"/>
  <c r="C788" i="38"/>
  <c r="B789" i="38"/>
  <c r="C789" i="38"/>
  <c r="B790" i="38"/>
  <c r="C790" i="38"/>
  <c r="B791" i="38"/>
  <c r="C791" i="38"/>
  <c r="B792" i="38"/>
  <c r="C792" i="38"/>
  <c r="B793" i="38"/>
  <c r="C793" i="38"/>
  <c r="B794" i="38"/>
  <c r="C794" i="38"/>
  <c r="B795" i="38"/>
  <c r="C795" i="38"/>
  <c r="B796" i="38"/>
  <c r="C796" i="38"/>
  <c r="B797" i="38"/>
  <c r="C797" i="38"/>
  <c r="B798" i="38"/>
  <c r="C798" i="38"/>
  <c r="B799" i="38"/>
  <c r="C799" i="38"/>
  <c r="B800" i="38"/>
  <c r="C800" i="38"/>
  <c r="B801" i="38"/>
  <c r="C801" i="38"/>
  <c r="B802" i="38"/>
  <c r="C802" i="38"/>
  <c r="B803" i="38"/>
  <c r="C803" i="38"/>
  <c r="B804" i="38"/>
  <c r="C804" i="38"/>
  <c r="B805" i="38"/>
  <c r="C805" i="38"/>
  <c r="B806" i="38"/>
  <c r="C806" i="38"/>
  <c r="B807" i="38"/>
  <c r="C807" i="38"/>
  <c r="B808" i="38"/>
  <c r="C808" i="38"/>
  <c r="B809" i="38"/>
  <c r="C809" i="38"/>
  <c r="B810" i="38"/>
  <c r="C810" i="38"/>
  <c r="B811" i="38"/>
  <c r="C811" i="38"/>
  <c r="B812" i="38"/>
  <c r="C812" i="38"/>
  <c r="B813" i="38"/>
  <c r="C813" i="38"/>
  <c r="B814" i="38"/>
  <c r="C814" i="38"/>
  <c r="B815" i="38"/>
  <c r="C815" i="38"/>
  <c r="B816" i="38"/>
  <c r="C816" i="38"/>
  <c r="B817" i="38"/>
  <c r="C817" i="38"/>
  <c r="B818" i="38"/>
  <c r="C818" i="38"/>
  <c r="B819" i="38"/>
  <c r="C819" i="38"/>
  <c r="B820" i="38"/>
  <c r="C820" i="38"/>
  <c r="B821" i="38"/>
  <c r="C821" i="38"/>
  <c r="B822" i="38"/>
  <c r="C822" i="38"/>
  <c r="B823" i="38"/>
  <c r="C823" i="38"/>
  <c r="B824" i="38"/>
  <c r="C824" i="38"/>
  <c r="B825" i="38"/>
  <c r="C825" i="38"/>
  <c r="B826" i="38"/>
  <c r="C826" i="38"/>
  <c r="B827" i="38"/>
  <c r="C827" i="38"/>
  <c r="B828" i="38"/>
  <c r="C828" i="38"/>
  <c r="B829" i="38"/>
  <c r="C829" i="38"/>
  <c r="B830" i="38"/>
  <c r="C830" i="38"/>
  <c r="B831" i="38"/>
  <c r="C831" i="38"/>
  <c r="B832" i="38"/>
  <c r="C832" i="38"/>
  <c r="B833" i="38"/>
  <c r="C833" i="38"/>
  <c r="B834" i="38"/>
  <c r="C834" i="38"/>
  <c r="B835" i="38"/>
  <c r="C835" i="38"/>
  <c r="B836" i="38"/>
  <c r="C836" i="38"/>
  <c r="B837" i="38"/>
  <c r="C837" i="38"/>
  <c r="B838" i="38"/>
  <c r="C838" i="38"/>
  <c r="B839" i="38"/>
  <c r="C839" i="38"/>
  <c r="B840" i="38"/>
  <c r="C840" i="38"/>
  <c r="B841" i="38"/>
  <c r="C841" i="38"/>
  <c r="B842" i="38"/>
  <c r="C842" i="38"/>
  <c r="B843" i="38"/>
  <c r="C843" i="38"/>
  <c r="B844" i="38"/>
  <c r="C844" i="38"/>
  <c r="B845" i="38"/>
  <c r="C845" i="38"/>
  <c r="B846" i="38"/>
  <c r="C846" i="38"/>
  <c r="B847" i="38"/>
  <c r="C847" i="38"/>
  <c r="B848" i="38"/>
  <c r="C848" i="38"/>
  <c r="B849" i="38"/>
  <c r="C849" i="38"/>
  <c r="B850" i="38"/>
  <c r="C850" i="38"/>
  <c r="B851" i="38"/>
  <c r="C851" i="38"/>
  <c r="B852" i="38"/>
  <c r="C852" i="38"/>
  <c r="B853" i="38"/>
  <c r="C853" i="38"/>
  <c r="B854" i="38"/>
  <c r="C854" i="38"/>
  <c r="B855" i="38"/>
  <c r="C855" i="38"/>
  <c r="B856" i="38"/>
  <c r="C856" i="38"/>
  <c r="B1321" i="38"/>
  <c r="C1321" i="38"/>
  <c r="B1322" i="38"/>
  <c r="C1322" i="38"/>
  <c r="B1323" i="38"/>
  <c r="C1323" i="38"/>
  <c r="B1324" i="38"/>
  <c r="C1324" i="38"/>
  <c r="B1325" i="38"/>
  <c r="C1325" i="38"/>
  <c r="B1326" i="38"/>
  <c r="C1326" i="38"/>
  <c r="B1327" i="38"/>
  <c r="C1327" i="38"/>
  <c r="B1328" i="38"/>
  <c r="C1328" i="38"/>
  <c r="B1329" i="38"/>
  <c r="C1329" i="38"/>
  <c r="B1330" i="38"/>
  <c r="C1330" i="38"/>
  <c r="B1331" i="38"/>
  <c r="C1331" i="38"/>
  <c r="B1332" i="38"/>
  <c r="C1332" i="38"/>
  <c r="B1333" i="38"/>
  <c r="C1333" i="38"/>
  <c r="B1334" i="38"/>
  <c r="C1334" i="38"/>
  <c r="B1335" i="38"/>
  <c r="C1335" i="38"/>
  <c r="B1336" i="38"/>
  <c r="C1336" i="38"/>
  <c r="B1337" i="38"/>
  <c r="C1337" i="38"/>
  <c r="B1338" i="38"/>
  <c r="C1338" i="38"/>
  <c r="B1339" i="38"/>
  <c r="C1339" i="38"/>
  <c r="B1340" i="38"/>
  <c r="C1340" i="38"/>
  <c r="B1341" i="38"/>
  <c r="C1341" i="38"/>
  <c r="B1342" i="38"/>
  <c r="C1342" i="38"/>
  <c r="B1343" i="38"/>
  <c r="C1343" i="38"/>
  <c r="B1344" i="38"/>
  <c r="C1344" i="38"/>
  <c r="B1345" i="38"/>
  <c r="C1345" i="38"/>
  <c r="B1346" i="38"/>
  <c r="C1346" i="38"/>
  <c r="B1347" i="38"/>
  <c r="C1347" i="38"/>
  <c r="B1348" i="38"/>
  <c r="C1348" i="38"/>
  <c r="B1349" i="38"/>
  <c r="C1349" i="38"/>
  <c r="B1350" i="38"/>
  <c r="C1350" i="38"/>
  <c r="B1351" i="38"/>
  <c r="C1351" i="38"/>
  <c r="B1352" i="38"/>
  <c r="C1352" i="38"/>
  <c r="B1353" i="38"/>
  <c r="C1353" i="38"/>
  <c r="B1354" i="38"/>
  <c r="C1354" i="38"/>
  <c r="B1355" i="38"/>
  <c r="C1355" i="38"/>
  <c r="B1356" i="38"/>
  <c r="C1356" i="38"/>
  <c r="B1357" i="38"/>
  <c r="C1357" i="38"/>
  <c r="B1358" i="38"/>
  <c r="C1358" i="38"/>
  <c r="B1359" i="38"/>
  <c r="C1359" i="38"/>
  <c r="B1360" i="38"/>
  <c r="C1360" i="38"/>
  <c r="B1361" i="38"/>
  <c r="C1361" i="38"/>
  <c r="B1362" i="38"/>
  <c r="C1362" i="38"/>
  <c r="B1363" i="38"/>
  <c r="C1363" i="38"/>
  <c r="B1364" i="38"/>
  <c r="C1364" i="38"/>
  <c r="B1365" i="38"/>
  <c r="C1365" i="38"/>
  <c r="B1366" i="38"/>
  <c r="C1366" i="38"/>
  <c r="B1367" i="38"/>
  <c r="C1367" i="38"/>
  <c r="B1368" i="38"/>
  <c r="C1368" i="38"/>
  <c r="B1369" i="38"/>
  <c r="C1369" i="38"/>
  <c r="B1370" i="38"/>
  <c r="C1370" i="38"/>
  <c r="B1371" i="38"/>
  <c r="C1371" i="38"/>
  <c r="B1372" i="38"/>
  <c r="C1372" i="38"/>
  <c r="B1373" i="38"/>
  <c r="C1373" i="38"/>
  <c r="B1374" i="38"/>
  <c r="C1374" i="38"/>
  <c r="B1375" i="38"/>
  <c r="C1375" i="38"/>
  <c r="B1376" i="38"/>
  <c r="C1376" i="38"/>
  <c r="B1377" i="38"/>
  <c r="C1377" i="38"/>
  <c r="B1378" i="38"/>
  <c r="C1378" i="38"/>
  <c r="B1379" i="38"/>
  <c r="C1379" i="38"/>
  <c r="B1380" i="38"/>
  <c r="C1380" i="38"/>
  <c r="B1381" i="38"/>
  <c r="C1381" i="38"/>
  <c r="B1382" i="38"/>
  <c r="C1382" i="38"/>
  <c r="B1383" i="38"/>
  <c r="C1383" i="38"/>
  <c r="B1384" i="38"/>
  <c r="C1384" i="38"/>
  <c r="B1385" i="38"/>
  <c r="C1385" i="38"/>
  <c r="B1386" i="38"/>
  <c r="C1386" i="38"/>
  <c r="B1387" i="38"/>
  <c r="C1387" i="38"/>
  <c r="B1388" i="38"/>
  <c r="C1388" i="38"/>
  <c r="B1389" i="38"/>
  <c r="C1389" i="38"/>
  <c r="B1390" i="38"/>
  <c r="C1390" i="38"/>
  <c r="B1391" i="38"/>
  <c r="C1391" i="38"/>
  <c r="B1392" i="38"/>
  <c r="C1392" i="38"/>
  <c r="B1393" i="38"/>
  <c r="C1393" i="38"/>
  <c r="B1394" i="38"/>
  <c r="C1394" i="38"/>
  <c r="B1395" i="38"/>
  <c r="C1395" i="38"/>
  <c r="B1396" i="38"/>
  <c r="C1396" i="38"/>
  <c r="B1397" i="38"/>
  <c r="C1397" i="38"/>
  <c r="B1398" i="38"/>
  <c r="C1398" i="38"/>
  <c r="B1399" i="38"/>
  <c r="C1399" i="38"/>
  <c r="B1400" i="38"/>
  <c r="C1400" i="38"/>
  <c r="B1401" i="38"/>
  <c r="C1401" i="38"/>
  <c r="B1402" i="38"/>
  <c r="C1402" i="38"/>
  <c r="B1403" i="38"/>
  <c r="C1403" i="38"/>
  <c r="B1404" i="38"/>
  <c r="C1404" i="38"/>
  <c r="B1405" i="38"/>
  <c r="C1405" i="38"/>
  <c r="B1406" i="38"/>
  <c r="C1406" i="38"/>
  <c r="B1407" i="38"/>
  <c r="C1407" i="38"/>
  <c r="B1408" i="38"/>
  <c r="C1408" i="38"/>
  <c r="B1409" i="38"/>
  <c r="C1409" i="38"/>
  <c r="B1410" i="38"/>
  <c r="C1410" i="38"/>
  <c r="B1411" i="38"/>
  <c r="C1411" i="38"/>
  <c r="B1412" i="38"/>
  <c r="C1412" i="38"/>
  <c r="B1413" i="38"/>
  <c r="C1413" i="38"/>
  <c r="B1414" i="38"/>
  <c r="C1414" i="38"/>
  <c r="B1415" i="38"/>
  <c r="C1415" i="38"/>
  <c r="B1416" i="38"/>
  <c r="C1416" i="38"/>
  <c r="B1417" i="38"/>
  <c r="C1417" i="38"/>
  <c r="B1418" i="38"/>
  <c r="C1418" i="38"/>
  <c r="B1419" i="38"/>
  <c r="C1419" i="38"/>
  <c r="B1420" i="38"/>
  <c r="C1420" i="38"/>
  <c r="B1421" i="38"/>
  <c r="C1421" i="38"/>
  <c r="B1422" i="38"/>
  <c r="C1422" i="38"/>
  <c r="B1423" i="38"/>
  <c r="C1423" i="38"/>
  <c r="B1424" i="38"/>
  <c r="C1424" i="38"/>
  <c r="B1425" i="38"/>
  <c r="C1425" i="38"/>
  <c r="B1426" i="38"/>
  <c r="C1426" i="38"/>
  <c r="B1427" i="38"/>
  <c r="C1427" i="38"/>
  <c r="B1428" i="38"/>
  <c r="C1428" i="38"/>
  <c r="B1429" i="38"/>
  <c r="C1429" i="38"/>
  <c r="B1430" i="38"/>
  <c r="C1430" i="38"/>
  <c r="B1431" i="38"/>
  <c r="C1431" i="38"/>
  <c r="B1432" i="38"/>
  <c r="C1432" i="38"/>
  <c r="B1433" i="38"/>
  <c r="C1433" i="38"/>
  <c r="B1434" i="38"/>
  <c r="C1434" i="38"/>
  <c r="B1435" i="38"/>
  <c r="C1435" i="38"/>
  <c r="B1436" i="38"/>
  <c r="C1436" i="38"/>
  <c r="B1437" i="38"/>
  <c r="C1437" i="38"/>
  <c r="B1438" i="38"/>
  <c r="C1438" i="38"/>
  <c r="B1439" i="38"/>
  <c r="C1439" i="38"/>
  <c r="B1440" i="38"/>
  <c r="C1440" i="38"/>
  <c r="B1441" i="38"/>
  <c r="C1441" i="38"/>
  <c r="B1442" i="38"/>
  <c r="C1442" i="38"/>
  <c r="B1443" i="38"/>
  <c r="C1443" i="38"/>
  <c r="B1444" i="38"/>
  <c r="C1444" i="38"/>
  <c r="B1445" i="38"/>
  <c r="C1445" i="38"/>
  <c r="B1446" i="38"/>
  <c r="C1446" i="38"/>
  <c r="B1447" i="38"/>
  <c r="C1447" i="38"/>
  <c r="B1448" i="38"/>
  <c r="C1448" i="38"/>
  <c r="B1449" i="38"/>
  <c r="C1449" i="38"/>
  <c r="B1450" i="38"/>
  <c r="C1450" i="38"/>
  <c r="B1451" i="38"/>
  <c r="C1451" i="38"/>
  <c r="B1452" i="38"/>
  <c r="C1452" i="38"/>
  <c r="B1453" i="38"/>
  <c r="C1453" i="38"/>
  <c r="B1454" i="38"/>
  <c r="C1454" i="38"/>
  <c r="B1455" i="38"/>
  <c r="C1455" i="38"/>
  <c r="B1456" i="38"/>
  <c r="C1456" i="38"/>
  <c r="B1457" i="38"/>
  <c r="C1457" i="38"/>
  <c r="B1458" i="38"/>
  <c r="C1458" i="38"/>
  <c r="B1459" i="38"/>
  <c r="C1459" i="38"/>
  <c r="B1460" i="38"/>
  <c r="C1460" i="38"/>
  <c r="B1461" i="38"/>
  <c r="C1461" i="38"/>
  <c r="B1462" i="38"/>
  <c r="C1462" i="38"/>
  <c r="B1463" i="38"/>
  <c r="C1463" i="38"/>
  <c r="B1464" i="38"/>
  <c r="C1464" i="38"/>
  <c r="B1465" i="38"/>
  <c r="C1465" i="38"/>
  <c r="B1466" i="38"/>
  <c r="C1466" i="38"/>
  <c r="B1467" i="38"/>
  <c r="C1467" i="38"/>
  <c r="B1468" i="38"/>
  <c r="C1468" i="38"/>
  <c r="B1469" i="38"/>
  <c r="C1469" i="38"/>
  <c r="B1470" i="38"/>
  <c r="C1470" i="38"/>
  <c r="B1471" i="38"/>
  <c r="C1471" i="38"/>
  <c r="B1472" i="38"/>
  <c r="C1472" i="38"/>
  <c r="B1473" i="38"/>
  <c r="C1473" i="38"/>
  <c r="B1474" i="38"/>
  <c r="C1474" i="38"/>
  <c r="B1475" i="38"/>
  <c r="C1475" i="38"/>
  <c r="B1476" i="38"/>
  <c r="C1476" i="38"/>
  <c r="B1477" i="38"/>
  <c r="C1477" i="38"/>
  <c r="B1478" i="38"/>
  <c r="C1478" i="38"/>
  <c r="B1479" i="38"/>
  <c r="C1479" i="38"/>
  <c r="B1480" i="38"/>
  <c r="C1480" i="38"/>
  <c r="B1481" i="38"/>
  <c r="C1481" i="38"/>
  <c r="B1482" i="38"/>
  <c r="C1482" i="38"/>
  <c r="B1483" i="38"/>
  <c r="C1483" i="38"/>
  <c r="B1484" i="38"/>
  <c r="C1484" i="38"/>
  <c r="B1485" i="38"/>
  <c r="C1485" i="38"/>
  <c r="B1486" i="38"/>
  <c r="C1486" i="38"/>
  <c r="B1487" i="38"/>
  <c r="C1487" i="38"/>
  <c r="B1488" i="38"/>
  <c r="C1488" i="38"/>
  <c r="B1489" i="38"/>
  <c r="C1489" i="38"/>
  <c r="B1490" i="38"/>
  <c r="C1490" i="38"/>
  <c r="B1491" i="38"/>
  <c r="C1491" i="38"/>
  <c r="B1492" i="38"/>
  <c r="C1492" i="38"/>
  <c r="B1493" i="38"/>
  <c r="C1493" i="38"/>
  <c r="B1494" i="38"/>
  <c r="C1494" i="38"/>
  <c r="B1495" i="38"/>
  <c r="C1495" i="38"/>
  <c r="B1496" i="38"/>
  <c r="C1496" i="38"/>
  <c r="B1497" i="38"/>
  <c r="C1497" i="38"/>
  <c r="B1498" i="38"/>
  <c r="C1498" i="38"/>
  <c r="B1499" i="38"/>
  <c r="C1499" i="38"/>
  <c r="B702" i="38"/>
  <c r="C702" i="38"/>
  <c r="B703" i="38"/>
  <c r="C703" i="38"/>
  <c r="B704" i="38"/>
  <c r="C704" i="38"/>
  <c r="B705" i="38"/>
  <c r="C705" i="38"/>
  <c r="B706" i="38"/>
  <c r="C706" i="38"/>
  <c r="B707" i="38"/>
  <c r="C707" i="38"/>
  <c r="B708" i="38"/>
  <c r="C708" i="38"/>
  <c r="B709" i="38"/>
  <c r="C709" i="38"/>
  <c r="B710" i="38"/>
  <c r="C710" i="38"/>
  <c r="B711" i="38"/>
  <c r="C711" i="38"/>
  <c r="B712" i="38"/>
  <c r="C712" i="38"/>
  <c r="B713" i="38"/>
  <c r="C713" i="38"/>
  <c r="B714" i="38"/>
  <c r="C714" i="38"/>
  <c r="B715" i="38"/>
  <c r="C715" i="38"/>
  <c r="B716" i="38"/>
  <c r="C716" i="38"/>
  <c r="B717" i="38"/>
  <c r="C717" i="38"/>
  <c r="B718" i="38"/>
  <c r="C718" i="38"/>
  <c r="B719" i="38"/>
  <c r="C719" i="38"/>
  <c r="B720" i="38"/>
  <c r="C720" i="38"/>
  <c r="B721" i="38"/>
  <c r="C721" i="38"/>
  <c r="B722" i="38"/>
  <c r="C722" i="38"/>
  <c r="B723" i="38"/>
  <c r="C723" i="38"/>
  <c r="B724" i="38"/>
  <c r="C724" i="38"/>
  <c r="B725" i="38"/>
  <c r="C725" i="38"/>
  <c r="B726" i="38"/>
  <c r="C726" i="38"/>
  <c r="B727" i="38"/>
  <c r="C727" i="38"/>
  <c r="B728" i="38"/>
  <c r="C728" i="38"/>
  <c r="B729" i="38"/>
  <c r="C729" i="38"/>
  <c r="B730" i="38"/>
  <c r="C730" i="38"/>
  <c r="B731" i="38"/>
  <c r="C731" i="38"/>
  <c r="B732" i="38"/>
  <c r="C732" i="38"/>
  <c r="B733" i="38"/>
  <c r="C733" i="38"/>
  <c r="B734" i="38"/>
  <c r="C734" i="38"/>
  <c r="B735" i="38"/>
  <c r="C735" i="38"/>
  <c r="B736" i="38"/>
  <c r="C736" i="38"/>
  <c r="B737" i="38"/>
  <c r="C737" i="38"/>
  <c r="B738" i="38"/>
  <c r="C738" i="38"/>
  <c r="B739" i="38"/>
  <c r="C739" i="38"/>
  <c r="B740" i="38"/>
  <c r="C740" i="38"/>
  <c r="B741" i="38"/>
  <c r="C741" i="38"/>
  <c r="B742" i="38"/>
  <c r="C742" i="38"/>
  <c r="B743" i="38"/>
  <c r="C743" i="38"/>
  <c r="B744" i="38"/>
  <c r="C744" i="38"/>
  <c r="B745" i="38"/>
  <c r="C745" i="38"/>
  <c r="B746" i="38"/>
  <c r="C746" i="38"/>
  <c r="B747" i="38"/>
  <c r="C747" i="38"/>
  <c r="B748" i="38"/>
  <c r="C748" i="38"/>
  <c r="B749" i="38"/>
  <c r="C749" i="38"/>
  <c r="B750" i="38"/>
  <c r="C750" i="38"/>
  <c r="B751" i="38"/>
  <c r="C751" i="38"/>
  <c r="B752" i="38"/>
  <c r="C752" i="38"/>
  <c r="B753" i="38"/>
  <c r="C753" i="38"/>
  <c r="B754" i="38"/>
  <c r="C754" i="38"/>
  <c r="B755" i="38"/>
  <c r="C755" i="38"/>
  <c r="B756" i="38"/>
  <c r="C756" i="38"/>
  <c r="B757" i="38"/>
  <c r="C757" i="38"/>
  <c r="B758" i="38"/>
  <c r="C758" i="38"/>
  <c r="B759" i="38"/>
  <c r="C759" i="38"/>
  <c r="B760" i="38"/>
  <c r="C760" i="38"/>
  <c r="B761" i="38"/>
  <c r="C761" i="38"/>
  <c r="B762" i="38"/>
  <c r="C762" i="38"/>
  <c r="B763" i="38"/>
  <c r="C763" i="38"/>
  <c r="B764" i="38"/>
  <c r="C764" i="38"/>
  <c r="B765" i="38"/>
  <c r="C765" i="38"/>
  <c r="B766" i="38"/>
  <c r="C766" i="38"/>
  <c r="B767" i="38"/>
  <c r="C767" i="38"/>
  <c r="B768" i="38"/>
  <c r="C768" i="38"/>
  <c r="H2" i="1"/>
  <c r="H3" i="1"/>
  <c r="H4" i="1"/>
  <c r="H5" i="1"/>
  <c r="H6" i="1"/>
  <c r="H7" i="1"/>
  <c r="H8" i="1"/>
  <c r="H9" i="1"/>
  <c r="H10" i="1"/>
  <c r="H11" i="1"/>
  <c r="H65" i="1"/>
  <c r="H66" i="1"/>
  <c r="H67" i="1"/>
  <c r="H68" i="1"/>
  <c r="H69" i="1"/>
  <c r="H70" i="1"/>
  <c r="H71" i="1"/>
  <c r="H72" i="1"/>
  <c r="H73" i="1"/>
  <c r="H74" i="1"/>
  <c r="H75" i="1"/>
  <c r="B11" i="58"/>
  <c r="B3" i="58"/>
  <c r="B1200" i="38"/>
  <c r="C1200" i="38"/>
  <c r="B1201" i="38"/>
  <c r="C1201" i="38"/>
  <c r="B1202" i="38"/>
  <c r="C1202" i="38"/>
  <c r="B1203" i="38"/>
  <c r="C1203" i="38"/>
  <c r="B1204" i="38"/>
  <c r="C1204" i="38"/>
  <c r="B1205" i="38"/>
  <c r="C1205" i="38"/>
  <c r="B1206" i="38"/>
  <c r="C1206" i="38"/>
  <c r="B1207" i="38"/>
  <c r="C1207" i="38"/>
  <c r="B1208" i="38"/>
  <c r="C1208" i="38"/>
  <c r="B1209" i="38"/>
  <c r="C1209" i="38"/>
  <c r="B1210" i="38"/>
  <c r="C1210" i="38"/>
  <c r="B1211" i="38"/>
  <c r="C1211" i="38"/>
  <c r="B1212" i="38"/>
  <c r="C1212" i="38"/>
  <c r="B1213" i="38"/>
  <c r="C1213" i="38"/>
  <c r="B1214" i="38"/>
  <c r="C1214" i="38"/>
  <c r="B1215" i="38"/>
  <c r="C1215" i="38"/>
  <c r="B1216" i="38"/>
  <c r="C1216" i="38"/>
  <c r="B1217" i="38"/>
  <c r="C1217" i="38"/>
  <c r="B1218" i="38"/>
  <c r="C1218" i="38"/>
  <c r="B1219" i="38"/>
  <c r="C1219" i="38"/>
  <c r="B1220" i="38"/>
  <c r="C1220" i="38"/>
  <c r="B1221" i="38"/>
  <c r="C1221" i="38"/>
  <c r="B1222" i="38"/>
  <c r="C1222" i="38"/>
  <c r="B1223" i="38"/>
  <c r="C1223" i="38"/>
  <c r="B1224" i="38"/>
  <c r="C1224" i="38"/>
  <c r="B1225" i="38"/>
  <c r="C1225" i="38"/>
  <c r="B1226" i="38"/>
  <c r="C1226" i="38"/>
  <c r="B1227" i="38"/>
  <c r="C1227" i="38"/>
  <c r="B1228" i="38"/>
  <c r="C1228" i="38"/>
  <c r="B1229" i="38"/>
  <c r="C1229" i="38"/>
  <c r="B1230" i="38"/>
  <c r="C1230" i="38"/>
  <c r="B1231" i="38"/>
  <c r="C1231" i="38"/>
  <c r="B1232" i="38"/>
  <c r="C1232" i="38"/>
  <c r="B1233" i="38"/>
  <c r="C1233" i="38"/>
  <c r="B1234" i="38"/>
  <c r="C1234" i="38"/>
  <c r="B1235" i="38"/>
  <c r="C1235" i="38"/>
  <c r="B1236" i="38"/>
  <c r="C1236" i="38"/>
  <c r="B1237" i="38"/>
  <c r="C1237" i="38"/>
  <c r="B1238" i="38"/>
  <c r="C1238" i="38"/>
  <c r="B1239" i="38"/>
  <c r="C1239" i="38"/>
  <c r="B1240" i="38"/>
  <c r="C1240" i="38"/>
  <c r="B1241" i="38"/>
  <c r="C1241" i="38"/>
  <c r="B1242" i="38"/>
  <c r="C1242" i="38"/>
  <c r="B1243" i="38"/>
  <c r="C1243" i="38"/>
  <c r="B1244" i="38"/>
  <c r="C1244" i="38"/>
  <c r="B1245" i="38"/>
  <c r="C1245" i="38"/>
  <c r="B1246" i="38"/>
  <c r="C1246" i="38"/>
  <c r="B1247" i="38"/>
  <c r="C1247" i="38"/>
  <c r="B1248" i="38"/>
  <c r="C1248" i="38"/>
  <c r="B1249" i="38"/>
  <c r="C1249" i="38"/>
  <c r="B1250" i="38"/>
  <c r="C1250" i="38"/>
  <c r="B1251" i="38"/>
  <c r="C1251" i="38"/>
  <c r="B1252" i="38"/>
  <c r="C1252" i="38"/>
  <c r="B1253" i="38"/>
  <c r="C1253" i="38"/>
  <c r="B1254" i="38"/>
  <c r="C1254" i="38"/>
  <c r="B1255" i="38"/>
  <c r="C1255" i="38"/>
  <c r="B1256" i="38"/>
  <c r="C1256" i="38"/>
  <c r="B1257" i="38"/>
  <c r="C1257" i="38"/>
  <c r="B1258" i="38"/>
  <c r="C1258" i="38"/>
  <c r="B1259" i="38"/>
  <c r="C1259" i="38"/>
  <c r="B1260" i="38"/>
  <c r="C1260" i="38"/>
  <c r="B1261" i="38"/>
  <c r="C1261" i="38"/>
  <c r="B1262" i="38"/>
  <c r="C1262" i="38"/>
  <c r="B1263" i="38"/>
  <c r="C1263" i="38"/>
  <c r="B1264" i="38"/>
  <c r="C1264" i="38"/>
  <c r="B1265" i="38"/>
  <c r="C1265" i="38"/>
  <c r="B1266" i="38"/>
  <c r="C1266" i="38"/>
  <c r="B1267" i="38"/>
  <c r="C1267" i="38"/>
  <c r="B1268" i="38"/>
  <c r="C1268" i="38"/>
  <c r="B1269" i="38"/>
  <c r="C1269" i="38"/>
  <c r="B1270" i="38"/>
  <c r="C1270" i="38"/>
  <c r="B1271" i="38"/>
  <c r="C1271" i="38"/>
  <c r="B1272" i="38"/>
  <c r="C1272" i="38"/>
  <c r="B1273" i="38"/>
  <c r="C1273" i="38"/>
  <c r="B1274" i="38"/>
  <c r="C1274" i="38"/>
  <c r="B1275" i="38"/>
  <c r="C1275" i="38"/>
  <c r="B1276" i="38"/>
  <c r="C1276" i="38"/>
  <c r="B1277" i="38"/>
  <c r="C1277" i="38"/>
  <c r="B1278" i="38"/>
  <c r="C1278" i="38"/>
  <c r="B1279" i="38"/>
  <c r="C1279" i="38"/>
  <c r="B1280" i="38"/>
  <c r="C1280" i="38"/>
  <c r="B1281" i="38"/>
  <c r="C1281" i="38"/>
  <c r="B1282" i="38"/>
  <c r="C1282" i="38"/>
  <c r="B1283" i="38"/>
  <c r="C1283" i="38"/>
  <c r="B1284" i="38"/>
  <c r="C1284" i="38"/>
  <c r="B1285" i="38"/>
  <c r="C1285" i="38"/>
  <c r="B1286" i="38"/>
  <c r="C1286" i="38"/>
  <c r="B1287" i="38"/>
  <c r="C1287" i="38"/>
  <c r="B1288" i="38"/>
  <c r="C1288" i="38"/>
  <c r="B1289" i="38"/>
  <c r="C1289" i="38"/>
  <c r="B1290" i="38"/>
  <c r="C1290" i="38"/>
  <c r="B1291" i="38"/>
  <c r="C1291" i="38"/>
  <c r="B1292" i="38"/>
  <c r="C1292" i="38"/>
  <c r="B1293" i="38"/>
  <c r="C1293" i="38"/>
  <c r="B1294" i="38"/>
  <c r="C1294" i="38"/>
  <c r="B1295" i="38"/>
  <c r="C1295" i="38"/>
  <c r="B1296" i="38"/>
  <c r="C1296" i="38"/>
  <c r="B1297" i="38"/>
  <c r="C1297" i="38"/>
  <c r="B1298" i="38"/>
  <c r="C1298" i="38"/>
  <c r="B1299" i="38"/>
  <c r="C1299" i="38"/>
  <c r="B1300" i="38"/>
  <c r="C1300" i="38"/>
  <c r="B1301" i="38"/>
  <c r="C1301" i="38"/>
  <c r="B1302" i="38"/>
  <c r="C1302" i="38"/>
  <c r="B1303" i="38"/>
  <c r="C1303" i="38"/>
  <c r="B1304" i="38"/>
  <c r="C1304" i="38"/>
  <c r="B1305" i="38"/>
  <c r="C1305" i="38"/>
  <c r="B1306" i="38"/>
  <c r="C1306" i="38"/>
  <c r="B1307" i="38"/>
  <c r="C1307" i="38"/>
  <c r="B1308" i="38"/>
  <c r="C1308" i="38"/>
  <c r="B1309" i="38"/>
  <c r="C1309" i="38"/>
  <c r="B1310" i="38"/>
  <c r="C1310" i="38"/>
  <c r="B1311" i="38"/>
  <c r="C1311" i="38"/>
  <c r="B1312" i="38"/>
  <c r="C1312" i="38"/>
  <c r="B1313" i="38"/>
  <c r="C1313" i="38"/>
  <c r="B1314" i="38"/>
  <c r="C1314" i="38"/>
  <c r="B1315" i="38"/>
  <c r="C1315" i="38"/>
  <c r="B1316" i="38"/>
  <c r="C1316" i="38"/>
  <c r="B1317" i="38"/>
  <c r="C1317" i="38"/>
  <c r="B1318" i="38"/>
  <c r="C1318" i="38"/>
  <c r="B1319" i="38"/>
  <c r="C1319" i="38"/>
  <c r="B1320" i="38"/>
  <c r="C1320" i="38"/>
  <c r="B8" i="58"/>
  <c r="B9" i="58"/>
  <c r="B7" i="58"/>
  <c r="AS501" i="62"/>
  <c r="AS500" i="62"/>
  <c r="AS499" i="62"/>
  <c r="AS498" i="62"/>
  <c r="AS497" i="62"/>
  <c r="AS496" i="62"/>
  <c r="AS495" i="62"/>
  <c r="AS494" i="62"/>
  <c r="AS493" i="62"/>
  <c r="AS492" i="62"/>
  <c r="AS491" i="62"/>
  <c r="AS490" i="62"/>
  <c r="AS489" i="62"/>
  <c r="AS488" i="62"/>
  <c r="AS487" i="62"/>
  <c r="AS486" i="62"/>
  <c r="AS485" i="62"/>
  <c r="AS484" i="62"/>
  <c r="AS483" i="62"/>
  <c r="AS482" i="62"/>
  <c r="AS481" i="62"/>
  <c r="AS480" i="62"/>
  <c r="AS479" i="62"/>
  <c r="AS478" i="62"/>
  <c r="AS477" i="62"/>
  <c r="AS476" i="62"/>
  <c r="AS475" i="62"/>
  <c r="AS474" i="62"/>
  <c r="AS473" i="62"/>
  <c r="AS472" i="62"/>
  <c r="AS471" i="62"/>
  <c r="AS470" i="62"/>
  <c r="AS469" i="62"/>
  <c r="AS468" i="62"/>
  <c r="AS467" i="62"/>
  <c r="AS466" i="62"/>
  <c r="AS465" i="62"/>
  <c r="AS464" i="62"/>
  <c r="AS463" i="62"/>
  <c r="AS462" i="62"/>
  <c r="AS461" i="62"/>
  <c r="AS460" i="62"/>
  <c r="AS459" i="62"/>
  <c r="AS458" i="62"/>
  <c r="AS457" i="62"/>
  <c r="AS456" i="62"/>
  <c r="AS455" i="62"/>
  <c r="AS454" i="62"/>
  <c r="AS453" i="62"/>
  <c r="AS452" i="62"/>
  <c r="AS451" i="62"/>
  <c r="AS450" i="62"/>
  <c r="AS449" i="62"/>
  <c r="AS448" i="62"/>
  <c r="AS447" i="62"/>
  <c r="AS446" i="62"/>
  <c r="AS445" i="62"/>
  <c r="AS444" i="62"/>
  <c r="AS443" i="62"/>
  <c r="AS442" i="62"/>
  <c r="AS441" i="62"/>
  <c r="AS440" i="62"/>
  <c r="AS439" i="62"/>
  <c r="AS438" i="62"/>
  <c r="AS437" i="62"/>
  <c r="AS436" i="62"/>
  <c r="AS435" i="62"/>
  <c r="AS434" i="62"/>
  <c r="AS433" i="62"/>
  <c r="AS432" i="62"/>
  <c r="AS431" i="62"/>
  <c r="AS430" i="62"/>
  <c r="AS429" i="62"/>
  <c r="AS428" i="62"/>
  <c r="AS427" i="62"/>
  <c r="AS426" i="62"/>
  <c r="AS425" i="62"/>
  <c r="AS424" i="62"/>
  <c r="AS423" i="62"/>
  <c r="AS422" i="62"/>
  <c r="AS421" i="62"/>
  <c r="AS420" i="62"/>
  <c r="AS419" i="62"/>
  <c r="AS418" i="62"/>
  <c r="AS417" i="62"/>
  <c r="AS416" i="62"/>
  <c r="AS415" i="62"/>
  <c r="AS414" i="62"/>
  <c r="AS413" i="62"/>
  <c r="AS412" i="62"/>
  <c r="AS411" i="62"/>
  <c r="AS410" i="62"/>
  <c r="AS409" i="62"/>
  <c r="AS408" i="62"/>
  <c r="AS407" i="62"/>
  <c r="AS406" i="62"/>
  <c r="AS405" i="62"/>
  <c r="AS404" i="62"/>
  <c r="AS403" i="62"/>
  <c r="AS402" i="62"/>
  <c r="AS401" i="62"/>
  <c r="AS400" i="62"/>
  <c r="AS399" i="62"/>
  <c r="AS398" i="62"/>
  <c r="AS397" i="62"/>
  <c r="AS396" i="62"/>
  <c r="AS395" i="62"/>
  <c r="AS394" i="62"/>
  <c r="AS393" i="62"/>
  <c r="AS392" i="62"/>
  <c r="AS391" i="62"/>
  <c r="AS390" i="62"/>
  <c r="AS389" i="62"/>
  <c r="AS388" i="62"/>
  <c r="AS387" i="62"/>
  <c r="AS386" i="62"/>
  <c r="AS385" i="62"/>
  <c r="AS384" i="62"/>
  <c r="AS383" i="62"/>
  <c r="AS382" i="62"/>
  <c r="AS381" i="62"/>
  <c r="AS380" i="62"/>
  <c r="AS379" i="62"/>
  <c r="AS378" i="62"/>
  <c r="AS377" i="62"/>
  <c r="AS376" i="62"/>
  <c r="AS375" i="62"/>
  <c r="AS374" i="62"/>
  <c r="AS373" i="62"/>
  <c r="AS372" i="62"/>
  <c r="AS371" i="62"/>
  <c r="AS370" i="62"/>
  <c r="AS369" i="62"/>
  <c r="AS368" i="62"/>
  <c r="AS367" i="62"/>
  <c r="AS366" i="62"/>
  <c r="AS365" i="62"/>
  <c r="AS364" i="62"/>
  <c r="AS363" i="62"/>
  <c r="AS362" i="62"/>
  <c r="AS361" i="62"/>
  <c r="AS360" i="62"/>
  <c r="AS359" i="62"/>
  <c r="AS358" i="62"/>
  <c r="AS357" i="62"/>
  <c r="AS356" i="62"/>
  <c r="AS355" i="62"/>
  <c r="AS354" i="62"/>
  <c r="AS353" i="62"/>
  <c r="AS352" i="62"/>
  <c r="AS351" i="62"/>
  <c r="AS350" i="62"/>
  <c r="AS349" i="62"/>
  <c r="AS348" i="62"/>
  <c r="AS347" i="62"/>
  <c r="AS346" i="62"/>
  <c r="AS345" i="62"/>
  <c r="AS344" i="62"/>
  <c r="AS343" i="62"/>
  <c r="AS342" i="62"/>
  <c r="AS341" i="62"/>
  <c r="AS340" i="62"/>
  <c r="AS339" i="62"/>
  <c r="AS338" i="62"/>
  <c r="AS337" i="62"/>
  <c r="AS336" i="62"/>
  <c r="AS335" i="62"/>
  <c r="AS334" i="62"/>
  <c r="AS333" i="62"/>
  <c r="AS332" i="62"/>
  <c r="AS331" i="62"/>
  <c r="AS330" i="62"/>
  <c r="AS329" i="62"/>
  <c r="AS328" i="62"/>
  <c r="AS327" i="62"/>
  <c r="AS326" i="62"/>
  <c r="AS325" i="62"/>
  <c r="AS324" i="62"/>
  <c r="AS323" i="62"/>
  <c r="AS322" i="62"/>
  <c r="AS321" i="62"/>
  <c r="AS320" i="62"/>
  <c r="AS319" i="62"/>
  <c r="AS318" i="62"/>
  <c r="AS317" i="62"/>
  <c r="AS316" i="62"/>
  <c r="AS315" i="62"/>
  <c r="AS314" i="62"/>
  <c r="AS313" i="62"/>
  <c r="AS312" i="62"/>
  <c r="AS311" i="62"/>
  <c r="AS310" i="62"/>
  <c r="AS309" i="62"/>
  <c r="AS308" i="62"/>
  <c r="AS307" i="62"/>
  <c r="AS306" i="62"/>
  <c r="AS305" i="62"/>
  <c r="AS304" i="62"/>
  <c r="AS303" i="62"/>
  <c r="AS302" i="62"/>
  <c r="AS301" i="62"/>
  <c r="AS300" i="62"/>
  <c r="AS299" i="62"/>
  <c r="AS298" i="62"/>
  <c r="AS297" i="62"/>
  <c r="AS296" i="62"/>
  <c r="AS295" i="62"/>
  <c r="AS294" i="62"/>
  <c r="AS293" i="62"/>
  <c r="AS292" i="62"/>
  <c r="AS291" i="62"/>
  <c r="AS290" i="62"/>
  <c r="AS289" i="62"/>
  <c r="AS288" i="62"/>
  <c r="AS287" i="62"/>
  <c r="AS286" i="62"/>
  <c r="AS285" i="62"/>
  <c r="AS284" i="62"/>
  <c r="AS283" i="62"/>
  <c r="AS282" i="62"/>
  <c r="AS281" i="62"/>
  <c r="AS280" i="62"/>
  <c r="AS279" i="62"/>
  <c r="AS278" i="62"/>
  <c r="AS277" i="62"/>
  <c r="AS276" i="62"/>
  <c r="AS275" i="62"/>
  <c r="AS274" i="62"/>
  <c r="AS273" i="62"/>
  <c r="AS272" i="62"/>
  <c r="AS271" i="62"/>
  <c r="AS270" i="62"/>
  <c r="AS269" i="62"/>
  <c r="AS268" i="62"/>
  <c r="AS267" i="62"/>
  <c r="AS266" i="62"/>
  <c r="AS265" i="62"/>
  <c r="AS264" i="62"/>
  <c r="AS263" i="62"/>
  <c r="AS262" i="62"/>
  <c r="AS261" i="62"/>
  <c r="AS260" i="62"/>
  <c r="AS259" i="62"/>
  <c r="AS258" i="62"/>
  <c r="AS257" i="62"/>
  <c r="AS256" i="62"/>
  <c r="AS255" i="62"/>
  <c r="AS254" i="62"/>
  <c r="AS253" i="62"/>
  <c r="AS252" i="62"/>
  <c r="AS251" i="62"/>
  <c r="AS250" i="62"/>
  <c r="AS249" i="62"/>
  <c r="AS248" i="62"/>
  <c r="AS247" i="62"/>
  <c r="AS246" i="62"/>
  <c r="AS245" i="62"/>
  <c r="AS244" i="62"/>
  <c r="AS243" i="62"/>
  <c r="AS242" i="62"/>
  <c r="AS241" i="62"/>
  <c r="AS240" i="62"/>
  <c r="AS239" i="62"/>
  <c r="AS238" i="62"/>
  <c r="AS237" i="62"/>
  <c r="AS236" i="62"/>
  <c r="AS235" i="62"/>
  <c r="AS234" i="62"/>
  <c r="AS233" i="62"/>
  <c r="AS232" i="62"/>
  <c r="AS231" i="62"/>
  <c r="AS230" i="62"/>
  <c r="AS229" i="62"/>
  <c r="AS228" i="62"/>
  <c r="AS227" i="62"/>
  <c r="AS226" i="62"/>
  <c r="AS225" i="62"/>
  <c r="AS224" i="62"/>
  <c r="AS223" i="62"/>
  <c r="AS222" i="62"/>
  <c r="AS221" i="62"/>
  <c r="AS220" i="62"/>
  <c r="AS219" i="62"/>
  <c r="AS218" i="62"/>
  <c r="AS217" i="62"/>
  <c r="AS216" i="62"/>
  <c r="AS215" i="62"/>
  <c r="AS214" i="62"/>
  <c r="AS213" i="62"/>
  <c r="AS212" i="62"/>
  <c r="AS211" i="62"/>
  <c r="AS210" i="62"/>
  <c r="AS209" i="62"/>
  <c r="AS208" i="62"/>
  <c r="AS207" i="62"/>
  <c r="AS206" i="62"/>
  <c r="AS205" i="62"/>
  <c r="AS204" i="62"/>
  <c r="AS203" i="62"/>
  <c r="AS202" i="62"/>
  <c r="AS201" i="62"/>
  <c r="AS200" i="62"/>
  <c r="AS199" i="62"/>
  <c r="AS198" i="62"/>
  <c r="AS197" i="62"/>
  <c r="AS196" i="62"/>
  <c r="AS195" i="62"/>
  <c r="AS194" i="62"/>
  <c r="AS193" i="62"/>
  <c r="AS192" i="62"/>
  <c r="AS191" i="62"/>
  <c r="AS190" i="62"/>
  <c r="AS189" i="62"/>
  <c r="AS188" i="62"/>
  <c r="AS187" i="62"/>
  <c r="AS186" i="62"/>
  <c r="AS185" i="62"/>
  <c r="AS184" i="62"/>
  <c r="AS183" i="62"/>
  <c r="AS182" i="62"/>
  <c r="AS181" i="62"/>
  <c r="AS180" i="62"/>
  <c r="AS179" i="62"/>
  <c r="AS178" i="62"/>
  <c r="AS177" i="62"/>
  <c r="AS176" i="62"/>
  <c r="AS175" i="62"/>
  <c r="AS174" i="62"/>
  <c r="AS173" i="62"/>
  <c r="AS172" i="62"/>
  <c r="AS171" i="62"/>
  <c r="AS170" i="62"/>
  <c r="AS169" i="62"/>
  <c r="AS168" i="62"/>
  <c r="AS167" i="62"/>
  <c r="AS166" i="62"/>
  <c r="AS165" i="62"/>
  <c r="AS164" i="62"/>
  <c r="AS163" i="62"/>
  <c r="AS162" i="62"/>
  <c r="AS161" i="62"/>
  <c r="AS160" i="62"/>
  <c r="AS159" i="62"/>
  <c r="AS158" i="62"/>
  <c r="AS157" i="62"/>
  <c r="AS156" i="62"/>
  <c r="AS155" i="62"/>
  <c r="AS154" i="62"/>
  <c r="AS153" i="62"/>
  <c r="AS152" i="62"/>
  <c r="AS151" i="62"/>
  <c r="AS150" i="62"/>
  <c r="AS149" i="62"/>
  <c r="AS148" i="62"/>
  <c r="AS147" i="62"/>
  <c r="AS146" i="62"/>
  <c r="AS145" i="62"/>
  <c r="AS144" i="62"/>
  <c r="AS143" i="62"/>
  <c r="AS142" i="62"/>
  <c r="AS141" i="62"/>
  <c r="AS140" i="62"/>
  <c r="AS139" i="62"/>
  <c r="AS138" i="62"/>
  <c r="AS137" i="62"/>
  <c r="AS136" i="62"/>
  <c r="AS135" i="62"/>
  <c r="AS134" i="62"/>
  <c r="AS133" i="62"/>
  <c r="AS132" i="62"/>
  <c r="AS131" i="62"/>
  <c r="AS130" i="62"/>
  <c r="AS129" i="62"/>
  <c r="AS128" i="62"/>
  <c r="AS127" i="62"/>
  <c r="AS126" i="62"/>
  <c r="AS125" i="62"/>
  <c r="AS124" i="62"/>
  <c r="AS123" i="62"/>
  <c r="AS122" i="62"/>
  <c r="AS121" i="62"/>
  <c r="AS120" i="62"/>
  <c r="AS119" i="62"/>
  <c r="AS118" i="62"/>
  <c r="AS117" i="62"/>
  <c r="AS116" i="62"/>
  <c r="AS115" i="62"/>
  <c r="AS114" i="62"/>
  <c r="AS113" i="62"/>
  <c r="AS112" i="62"/>
  <c r="AS111" i="62"/>
  <c r="AS110" i="62"/>
  <c r="AS109" i="62"/>
  <c r="AS108" i="62"/>
  <c r="AS107" i="62"/>
  <c r="AS106" i="62"/>
  <c r="AS105" i="62"/>
  <c r="AS104" i="62"/>
  <c r="AS103" i="62"/>
  <c r="AS102" i="62"/>
  <c r="AS101" i="62"/>
  <c r="AS100" i="62"/>
  <c r="AS99" i="62"/>
  <c r="AS98" i="62"/>
  <c r="AS97" i="62"/>
  <c r="AS96" i="62"/>
  <c r="AS95" i="62"/>
  <c r="AS94" i="62"/>
  <c r="AS93" i="62"/>
  <c r="AS92" i="62"/>
  <c r="AS91" i="62"/>
  <c r="AS90" i="62"/>
  <c r="AS89" i="62"/>
  <c r="AS88" i="62"/>
  <c r="AS87" i="62"/>
  <c r="AS86" i="62"/>
  <c r="AS85" i="62"/>
  <c r="AS84" i="62"/>
  <c r="AS83" i="62"/>
  <c r="AS82" i="62"/>
  <c r="AS81" i="62"/>
  <c r="AS80" i="62"/>
  <c r="AS79" i="62"/>
  <c r="AS78" i="62"/>
  <c r="AS77" i="62"/>
  <c r="AS76" i="62"/>
  <c r="AS75" i="62"/>
  <c r="AS74" i="62"/>
  <c r="AS73" i="62"/>
  <c r="AS72" i="62"/>
  <c r="AS71" i="62"/>
  <c r="AS70" i="62"/>
  <c r="AS69" i="62"/>
  <c r="AS68" i="62"/>
  <c r="AS67" i="62"/>
  <c r="AS66" i="62"/>
  <c r="AS65" i="62"/>
  <c r="AS64" i="62"/>
  <c r="AS63" i="62"/>
  <c r="AS62" i="62"/>
  <c r="AS61" i="62"/>
  <c r="AS60" i="62"/>
  <c r="AS59" i="62"/>
  <c r="AS58" i="62"/>
  <c r="AS57" i="62"/>
  <c r="AS56" i="62"/>
  <c r="AS55" i="62"/>
  <c r="AS54" i="62"/>
  <c r="AS53" i="62"/>
  <c r="AS52" i="62"/>
  <c r="AS51" i="62"/>
  <c r="AS50" i="62"/>
  <c r="AS49" i="62"/>
  <c r="AS48" i="62"/>
  <c r="AS47" i="62"/>
  <c r="AS46" i="62"/>
  <c r="AS45" i="62"/>
  <c r="AS44" i="62"/>
  <c r="AS43" i="62"/>
  <c r="AS42" i="62"/>
  <c r="AS41" i="62"/>
  <c r="AS40" i="62"/>
  <c r="AS39" i="62"/>
  <c r="AS38" i="62"/>
  <c r="AS37" i="62"/>
  <c r="AS36" i="62"/>
  <c r="AS35" i="62"/>
  <c r="AS34" i="62"/>
  <c r="AS33" i="62"/>
  <c r="AS32" i="62"/>
  <c r="AS31" i="62"/>
  <c r="AS30" i="62"/>
  <c r="AS29" i="62"/>
  <c r="AS28" i="62"/>
  <c r="AS27" i="62"/>
  <c r="AS26" i="62"/>
  <c r="AS25" i="62"/>
  <c r="AS24" i="62"/>
  <c r="AS23" i="62"/>
  <c r="AS22" i="62"/>
  <c r="AS21" i="62"/>
  <c r="AS20" i="62"/>
  <c r="AS19" i="62"/>
  <c r="AS18" i="62"/>
  <c r="AS17" i="62"/>
  <c r="AS16" i="62"/>
  <c r="AS15" i="62"/>
  <c r="AS14" i="62"/>
  <c r="AS13" i="62"/>
  <c r="AS12" i="62"/>
  <c r="AS11" i="62"/>
  <c r="AS10" i="62"/>
  <c r="AS9" i="62"/>
  <c r="AS8" i="62"/>
  <c r="AS7" i="62"/>
  <c r="AS6" i="62"/>
  <c r="AS5" i="62"/>
  <c r="AS4" i="62"/>
  <c r="AS3" i="62"/>
  <c r="AS2" i="62"/>
  <c r="AS501" i="61"/>
  <c r="AS500" i="61"/>
  <c r="AS499" i="61"/>
  <c r="AS498" i="61"/>
  <c r="AS497" i="61"/>
  <c r="AS496" i="61"/>
  <c r="AS495" i="61"/>
  <c r="AS494" i="61"/>
  <c r="AS493" i="61"/>
  <c r="AS492" i="61"/>
  <c r="AS491" i="61"/>
  <c r="AS490" i="61"/>
  <c r="AS489" i="61"/>
  <c r="AS488" i="61"/>
  <c r="AS487" i="61"/>
  <c r="AS486" i="61"/>
  <c r="AS485" i="61"/>
  <c r="AS484" i="61"/>
  <c r="AS483" i="61"/>
  <c r="AS482" i="61"/>
  <c r="AS481" i="61"/>
  <c r="AS480" i="61"/>
  <c r="AS479" i="61"/>
  <c r="AS478" i="61"/>
  <c r="AS477" i="61"/>
  <c r="AS476" i="61"/>
  <c r="AS475" i="61"/>
  <c r="AS474" i="61"/>
  <c r="AS473" i="61"/>
  <c r="AS472" i="61"/>
  <c r="AS471" i="61"/>
  <c r="AS470" i="61"/>
  <c r="AS469" i="61"/>
  <c r="AS468" i="61"/>
  <c r="AS467" i="61"/>
  <c r="AS466" i="61"/>
  <c r="AS465" i="61"/>
  <c r="AS464" i="61"/>
  <c r="AS463" i="61"/>
  <c r="AS462" i="61"/>
  <c r="AS461" i="61"/>
  <c r="AS460" i="61"/>
  <c r="AS459" i="61"/>
  <c r="AS458" i="61"/>
  <c r="AS457" i="61"/>
  <c r="AS456" i="61"/>
  <c r="AS455" i="61"/>
  <c r="AS454" i="61"/>
  <c r="AS453" i="61"/>
  <c r="AS452" i="61"/>
  <c r="AS451" i="61"/>
  <c r="AS450" i="61"/>
  <c r="AS449" i="61"/>
  <c r="AS448" i="61"/>
  <c r="AS447" i="61"/>
  <c r="AS446" i="61"/>
  <c r="AS445" i="61"/>
  <c r="AS444" i="61"/>
  <c r="AS443" i="61"/>
  <c r="AS442" i="61"/>
  <c r="AS441" i="61"/>
  <c r="AS440" i="61"/>
  <c r="AS439" i="61"/>
  <c r="AS438" i="61"/>
  <c r="AS437" i="61"/>
  <c r="AS436" i="61"/>
  <c r="AS435" i="61"/>
  <c r="AS434" i="61"/>
  <c r="AS433" i="61"/>
  <c r="AS432" i="61"/>
  <c r="AS431" i="61"/>
  <c r="AS430" i="61"/>
  <c r="AS429" i="61"/>
  <c r="AS428" i="61"/>
  <c r="AS427" i="61"/>
  <c r="AS426" i="61"/>
  <c r="AS425" i="61"/>
  <c r="AS424" i="61"/>
  <c r="AS423" i="61"/>
  <c r="AS422" i="61"/>
  <c r="AS421" i="61"/>
  <c r="AS420" i="61"/>
  <c r="AS419" i="61"/>
  <c r="AS418" i="61"/>
  <c r="AS417" i="61"/>
  <c r="AS416" i="61"/>
  <c r="AS415" i="61"/>
  <c r="AS414" i="61"/>
  <c r="AS413" i="61"/>
  <c r="AS412" i="61"/>
  <c r="AS411" i="61"/>
  <c r="AS410" i="61"/>
  <c r="AS409" i="61"/>
  <c r="AS408" i="61"/>
  <c r="AS407" i="61"/>
  <c r="AS406" i="61"/>
  <c r="AS405" i="61"/>
  <c r="AS404" i="61"/>
  <c r="AS403" i="61"/>
  <c r="AS402" i="61"/>
  <c r="AS401" i="61"/>
  <c r="AS400" i="61"/>
  <c r="AS399" i="61"/>
  <c r="AS398" i="61"/>
  <c r="AS397" i="61"/>
  <c r="AS396" i="61"/>
  <c r="AS395" i="61"/>
  <c r="AS394" i="61"/>
  <c r="AS393" i="61"/>
  <c r="AS392" i="61"/>
  <c r="AS391" i="61"/>
  <c r="AS390" i="61"/>
  <c r="AS389" i="61"/>
  <c r="AS388" i="61"/>
  <c r="AS387" i="61"/>
  <c r="AS386" i="61"/>
  <c r="AS385" i="61"/>
  <c r="AS384" i="61"/>
  <c r="AS383" i="61"/>
  <c r="AS382" i="61"/>
  <c r="AS381" i="61"/>
  <c r="AS380" i="61"/>
  <c r="AS379" i="61"/>
  <c r="AS378" i="61"/>
  <c r="AS377" i="61"/>
  <c r="AS376" i="61"/>
  <c r="AS375" i="61"/>
  <c r="AS374" i="61"/>
  <c r="AS373" i="61"/>
  <c r="AS372" i="61"/>
  <c r="AS371" i="61"/>
  <c r="AS370" i="61"/>
  <c r="AS369" i="61"/>
  <c r="AS368" i="61"/>
  <c r="AS367" i="61"/>
  <c r="AS366" i="61"/>
  <c r="AS365" i="61"/>
  <c r="AS364" i="61"/>
  <c r="AS363" i="61"/>
  <c r="AS362" i="61"/>
  <c r="AS361" i="61"/>
  <c r="AS360" i="61"/>
  <c r="AS359" i="61"/>
  <c r="AS358" i="61"/>
  <c r="AS357" i="61"/>
  <c r="AS356" i="61"/>
  <c r="AS355" i="61"/>
  <c r="AS354" i="61"/>
  <c r="AS353" i="61"/>
  <c r="AS352" i="61"/>
  <c r="AS351" i="61"/>
  <c r="AS350" i="61"/>
  <c r="AS349" i="61"/>
  <c r="AS348" i="61"/>
  <c r="AS347" i="61"/>
  <c r="AS346" i="61"/>
  <c r="AS345" i="61"/>
  <c r="AS344" i="61"/>
  <c r="AS343" i="61"/>
  <c r="AS342" i="61"/>
  <c r="AS341" i="61"/>
  <c r="AS340" i="61"/>
  <c r="AS339" i="61"/>
  <c r="AS338" i="61"/>
  <c r="AS337" i="61"/>
  <c r="AS336" i="61"/>
  <c r="AS335" i="61"/>
  <c r="AS334" i="61"/>
  <c r="AS333" i="61"/>
  <c r="AS332" i="61"/>
  <c r="AS331" i="61"/>
  <c r="AS330" i="61"/>
  <c r="AS329" i="61"/>
  <c r="AS328" i="61"/>
  <c r="AS327" i="61"/>
  <c r="AS326" i="61"/>
  <c r="AS325" i="61"/>
  <c r="AS324" i="61"/>
  <c r="AS323" i="61"/>
  <c r="AS322" i="61"/>
  <c r="AS321" i="61"/>
  <c r="AS320" i="61"/>
  <c r="AS319" i="61"/>
  <c r="AS318" i="61"/>
  <c r="AS317" i="61"/>
  <c r="AS316" i="61"/>
  <c r="AS315" i="61"/>
  <c r="AS314" i="61"/>
  <c r="AS313" i="61"/>
  <c r="AS312" i="61"/>
  <c r="AS311" i="61"/>
  <c r="AS310" i="61"/>
  <c r="AS309" i="61"/>
  <c r="AS308" i="61"/>
  <c r="AS307" i="61"/>
  <c r="AS306" i="61"/>
  <c r="AS305" i="61"/>
  <c r="AS304" i="61"/>
  <c r="AS303" i="61"/>
  <c r="AS302" i="61"/>
  <c r="AS301" i="61"/>
  <c r="AS300" i="61"/>
  <c r="AS299" i="61"/>
  <c r="AS298" i="61"/>
  <c r="AS297" i="61"/>
  <c r="AS296" i="61"/>
  <c r="AS295" i="61"/>
  <c r="AS294" i="61"/>
  <c r="AS293" i="61"/>
  <c r="AS292" i="61"/>
  <c r="AS291" i="61"/>
  <c r="AS290" i="61"/>
  <c r="AS289" i="61"/>
  <c r="AS288" i="61"/>
  <c r="AS287" i="61"/>
  <c r="AS286" i="61"/>
  <c r="AS285" i="61"/>
  <c r="AS284" i="61"/>
  <c r="AS283" i="61"/>
  <c r="AS282" i="61"/>
  <c r="AS281" i="61"/>
  <c r="AS280" i="61"/>
  <c r="AS279" i="61"/>
  <c r="AS278" i="61"/>
  <c r="AS277" i="61"/>
  <c r="AS276" i="61"/>
  <c r="AS275" i="61"/>
  <c r="AS274" i="61"/>
  <c r="AS273" i="61"/>
  <c r="AS272" i="61"/>
  <c r="AS271" i="61"/>
  <c r="AS270" i="61"/>
  <c r="AS269" i="61"/>
  <c r="AS268" i="61"/>
  <c r="AS267" i="61"/>
  <c r="AS266" i="61"/>
  <c r="AS265" i="61"/>
  <c r="AS264" i="61"/>
  <c r="AS263" i="61"/>
  <c r="AS262" i="61"/>
  <c r="AS261" i="61"/>
  <c r="AS260" i="61"/>
  <c r="AS259" i="61"/>
  <c r="AS258" i="61"/>
  <c r="AS257" i="61"/>
  <c r="AS256" i="61"/>
  <c r="AS255" i="61"/>
  <c r="AS254" i="61"/>
  <c r="AS253" i="61"/>
  <c r="AS252" i="61"/>
  <c r="AS251" i="61"/>
  <c r="AS250" i="61"/>
  <c r="AS249" i="61"/>
  <c r="AS248" i="61"/>
  <c r="AS247" i="61"/>
  <c r="AS246" i="61"/>
  <c r="AS245" i="61"/>
  <c r="AS244" i="61"/>
  <c r="AS243" i="61"/>
  <c r="AS242" i="61"/>
  <c r="AS241" i="61"/>
  <c r="AS240" i="61"/>
  <c r="AS239" i="61"/>
  <c r="AS238" i="61"/>
  <c r="AS237" i="61"/>
  <c r="AS236" i="61"/>
  <c r="AS235" i="61"/>
  <c r="AS234" i="61"/>
  <c r="AS233" i="61"/>
  <c r="AS232" i="61"/>
  <c r="AS231" i="61"/>
  <c r="AS230" i="61"/>
  <c r="AS229" i="61"/>
  <c r="AS228" i="61"/>
  <c r="AS227" i="61"/>
  <c r="AS226" i="61"/>
  <c r="AS225" i="61"/>
  <c r="AS224" i="61"/>
  <c r="AS223" i="61"/>
  <c r="AS222" i="61"/>
  <c r="AS221" i="61"/>
  <c r="AS220" i="61"/>
  <c r="AS219" i="61"/>
  <c r="AS218" i="61"/>
  <c r="AS217" i="61"/>
  <c r="AS216" i="61"/>
  <c r="AS215" i="61"/>
  <c r="AS214" i="61"/>
  <c r="AS213" i="61"/>
  <c r="AS212" i="61"/>
  <c r="AS211" i="61"/>
  <c r="AS210" i="61"/>
  <c r="AS209" i="61"/>
  <c r="AS208" i="61"/>
  <c r="AS207" i="61"/>
  <c r="AS206" i="61"/>
  <c r="AS205" i="61"/>
  <c r="AS204" i="61"/>
  <c r="AS203" i="61"/>
  <c r="AS202" i="61"/>
  <c r="AS201" i="61"/>
  <c r="AS200" i="61"/>
  <c r="AS199" i="61"/>
  <c r="AS198" i="61"/>
  <c r="AS197" i="61"/>
  <c r="AS196" i="61"/>
  <c r="AS195" i="61"/>
  <c r="AS194" i="61"/>
  <c r="AS193" i="61"/>
  <c r="AS192" i="61"/>
  <c r="AS191" i="61"/>
  <c r="AS190" i="61"/>
  <c r="AS189" i="61"/>
  <c r="AS188" i="61"/>
  <c r="AS187" i="61"/>
  <c r="AS186" i="61"/>
  <c r="AS185" i="61"/>
  <c r="AS184" i="61"/>
  <c r="AS183" i="61"/>
  <c r="AS182" i="61"/>
  <c r="AS181" i="61"/>
  <c r="AS180" i="61"/>
  <c r="AS179" i="61"/>
  <c r="AS178" i="61"/>
  <c r="AS177" i="61"/>
  <c r="AS176" i="61"/>
  <c r="AS175" i="61"/>
  <c r="AS174" i="61"/>
  <c r="AS173" i="61"/>
  <c r="AS172" i="61"/>
  <c r="AS171" i="61"/>
  <c r="AS170" i="61"/>
  <c r="AS169" i="61"/>
  <c r="AS168" i="61"/>
  <c r="AS167" i="61"/>
  <c r="AS166" i="61"/>
  <c r="AS165" i="61"/>
  <c r="AS164" i="61"/>
  <c r="AS163" i="61"/>
  <c r="AS162" i="61"/>
  <c r="AS161" i="61"/>
  <c r="AS160" i="61"/>
  <c r="AS159" i="61"/>
  <c r="AS158" i="61"/>
  <c r="AS157" i="61"/>
  <c r="AS156" i="61"/>
  <c r="AS155" i="61"/>
  <c r="AS154" i="61"/>
  <c r="AS153" i="61"/>
  <c r="AS152" i="61"/>
  <c r="AS151" i="61"/>
  <c r="AS150" i="61"/>
  <c r="AS149" i="61"/>
  <c r="AS148" i="61"/>
  <c r="AS147" i="61"/>
  <c r="AS146" i="61"/>
  <c r="AS145" i="61"/>
  <c r="AS144" i="61"/>
  <c r="AS143" i="61"/>
  <c r="AS142" i="61"/>
  <c r="AS141" i="61"/>
  <c r="AS140" i="61"/>
  <c r="AS139" i="61"/>
  <c r="AS138" i="61"/>
  <c r="AS137" i="61"/>
  <c r="AS136" i="61"/>
  <c r="AS135" i="61"/>
  <c r="AS134" i="61"/>
  <c r="AS133" i="61"/>
  <c r="AS132" i="61"/>
  <c r="AS131" i="61"/>
  <c r="AS130" i="61"/>
  <c r="AS129" i="61"/>
  <c r="AS128" i="61"/>
  <c r="AS127" i="61"/>
  <c r="AS126" i="61"/>
  <c r="AS125" i="61"/>
  <c r="AS124" i="61"/>
  <c r="AS123" i="61"/>
  <c r="AS122" i="61"/>
  <c r="AS121" i="61"/>
  <c r="AS120" i="61"/>
  <c r="AS119" i="61"/>
  <c r="AS118" i="61"/>
  <c r="AS117" i="61"/>
  <c r="AS116" i="61"/>
  <c r="AS115" i="61"/>
  <c r="AS114" i="61"/>
  <c r="AS113" i="61"/>
  <c r="AS112" i="61"/>
  <c r="AS111" i="61"/>
  <c r="AS110" i="61"/>
  <c r="AS109" i="61"/>
  <c r="AS108" i="61"/>
  <c r="AS107" i="61"/>
  <c r="AS106" i="61"/>
  <c r="AS105" i="61"/>
  <c r="AS104" i="61"/>
  <c r="AS103" i="61"/>
  <c r="AS102" i="61"/>
  <c r="AS101" i="61"/>
  <c r="AS100" i="61"/>
  <c r="AS99" i="61"/>
  <c r="AS98" i="61"/>
  <c r="AS97" i="61"/>
  <c r="AS96" i="61"/>
  <c r="AS95" i="61"/>
  <c r="AS94" i="61"/>
  <c r="AS93" i="61"/>
  <c r="AS92" i="61"/>
  <c r="AS91" i="61"/>
  <c r="AS90" i="61"/>
  <c r="AS89" i="61"/>
  <c r="AS88" i="61"/>
  <c r="AS87" i="61"/>
  <c r="AS86" i="61"/>
  <c r="AS85" i="61"/>
  <c r="AS84" i="61"/>
  <c r="AS83" i="61"/>
  <c r="AS82" i="61"/>
  <c r="AS81" i="61"/>
  <c r="AS80" i="61"/>
  <c r="AS79" i="61"/>
  <c r="AS78" i="61"/>
  <c r="AS77" i="61"/>
  <c r="AS76" i="61"/>
  <c r="AS75" i="61"/>
  <c r="AS74" i="61"/>
  <c r="AS73" i="61"/>
  <c r="AS72" i="61"/>
  <c r="AS71" i="61"/>
  <c r="AS70" i="61"/>
  <c r="AS69" i="61"/>
  <c r="AS68" i="61"/>
  <c r="AS67" i="61"/>
  <c r="AS66" i="61"/>
  <c r="AS65" i="61"/>
  <c r="AS64" i="61"/>
  <c r="AS63" i="61"/>
  <c r="AS62" i="61"/>
  <c r="AS61" i="61"/>
  <c r="AS60" i="61"/>
  <c r="AS59" i="61"/>
  <c r="AS58" i="61"/>
  <c r="AS57" i="61"/>
  <c r="AS56" i="61"/>
  <c r="AS55" i="61"/>
  <c r="AS54" i="61"/>
  <c r="AS53" i="61"/>
  <c r="AS52" i="61"/>
  <c r="AS51" i="61"/>
  <c r="AS50" i="61"/>
  <c r="AS49" i="61"/>
  <c r="AS48" i="61"/>
  <c r="AS47" i="61"/>
  <c r="AS46" i="61"/>
  <c r="AS45" i="61"/>
  <c r="AS44" i="61"/>
  <c r="AS43" i="61"/>
  <c r="AS42" i="61"/>
  <c r="AS41" i="61"/>
  <c r="AS40" i="61"/>
  <c r="AS39" i="61"/>
  <c r="AS38" i="61"/>
  <c r="AS37" i="61"/>
  <c r="AS36" i="61"/>
  <c r="AS35" i="61"/>
  <c r="AS34" i="61"/>
  <c r="AS33" i="61"/>
  <c r="AS32" i="61"/>
  <c r="AS31" i="61"/>
  <c r="AS30" i="61"/>
  <c r="AS29" i="61"/>
  <c r="AS28" i="61"/>
  <c r="AS27" i="61"/>
  <c r="AS26" i="61"/>
  <c r="AS25" i="61"/>
  <c r="AS24" i="61"/>
  <c r="AS23" i="61"/>
  <c r="AS22" i="61"/>
  <c r="AS21" i="61"/>
  <c r="AS20" i="61"/>
  <c r="AS19" i="61"/>
  <c r="AS18" i="61"/>
  <c r="AS17" i="61"/>
  <c r="AS16" i="61"/>
  <c r="AS15" i="61"/>
  <c r="AS14" i="61"/>
  <c r="AS501" i="60"/>
  <c r="AS500" i="60"/>
  <c r="AS499" i="60"/>
  <c r="AS498" i="60"/>
  <c r="AS497" i="60"/>
  <c r="AS496" i="60"/>
  <c r="AS495" i="60"/>
  <c r="AS494" i="60"/>
  <c r="AS493" i="60"/>
  <c r="AS492" i="60"/>
  <c r="AS491" i="60"/>
  <c r="AS490" i="60"/>
  <c r="AS489" i="60"/>
  <c r="AS488" i="60"/>
  <c r="AS487" i="60"/>
  <c r="AS486" i="60"/>
  <c r="AS485" i="60"/>
  <c r="AS484" i="60"/>
  <c r="AS483" i="60"/>
  <c r="AS482" i="60"/>
  <c r="AS481" i="60"/>
  <c r="AS480" i="60"/>
  <c r="AS479" i="60"/>
  <c r="AS478" i="60"/>
  <c r="AS477" i="60"/>
  <c r="AS476" i="60"/>
  <c r="AS475" i="60"/>
  <c r="AS474" i="60"/>
  <c r="AS473" i="60"/>
  <c r="AS472" i="60"/>
  <c r="AS471" i="60"/>
  <c r="AS470" i="60"/>
  <c r="AS469" i="60"/>
  <c r="AS468" i="60"/>
  <c r="AS467" i="60"/>
  <c r="AS466" i="60"/>
  <c r="AS465" i="60"/>
  <c r="AS464" i="60"/>
  <c r="AS463" i="60"/>
  <c r="AS462" i="60"/>
  <c r="AS461" i="60"/>
  <c r="AS460" i="60"/>
  <c r="AS459" i="60"/>
  <c r="AS458" i="60"/>
  <c r="AS457" i="60"/>
  <c r="AS456" i="60"/>
  <c r="AS455" i="60"/>
  <c r="AS454" i="60"/>
  <c r="AS453" i="60"/>
  <c r="AS452" i="60"/>
  <c r="AS451" i="60"/>
  <c r="AS450" i="60"/>
  <c r="AS449" i="60"/>
  <c r="AS448" i="60"/>
  <c r="AS447" i="60"/>
  <c r="AS446" i="60"/>
  <c r="AS445" i="60"/>
  <c r="AS444" i="60"/>
  <c r="AS443" i="60"/>
  <c r="AS442" i="60"/>
  <c r="AS441" i="60"/>
  <c r="AS440" i="60"/>
  <c r="AS439" i="60"/>
  <c r="AS438" i="60"/>
  <c r="AS437" i="60"/>
  <c r="AS436" i="60"/>
  <c r="AS435" i="60"/>
  <c r="AS434" i="60"/>
  <c r="AS433" i="60"/>
  <c r="AS432" i="60"/>
  <c r="AS431" i="60"/>
  <c r="AS430" i="60"/>
  <c r="AS429" i="60"/>
  <c r="AS428" i="60"/>
  <c r="AS427" i="60"/>
  <c r="AS426" i="60"/>
  <c r="AS425" i="60"/>
  <c r="AS424" i="60"/>
  <c r="AS423" i="60"/>
  <c r="AS422" i="60"/>
  <c r="AS421" i="60"/>
  <c r="AS420" i="60"/>
  <c r="AS419" i="60"/>
  <c r="AS418" i="60"/>
  <c r="AS417" i="60"/>
  <c r="AS416" i="60"/>
  <c r="AS415" i="60"/>
  <c r="AS414" i="60"/>
  <c r="AS413" i="60"/>
  <c r="AS412" i="60"/>
  <c r="AS411" i="60"/>
  <c r="AS410" i="60"/>
  <c r="AS409" i="60"/>
  <c r="AS408" i="60"/>
  <c r="AS407" i="60"/>
  <c r="AS406" i="60"/>
  <c r="AS405" i="60"/>
  <c r="AS404" i="60"/>
  <c r="AS403" i="60"/>
  <c r="AS402" i="60"/>
  <c r="AS401" i="60"/>
  <c r="AS400" i="60"/>
  <c r="AS399" i="60"/>
  <c r="AS398" i="60"/>
  <c r="AS397" i="60"/>
  <c r="AS396" i="60"/>
  <c r="AS395" i="60"/>
  <c r="AS394" i="60"/>
  <c r="AS393" i="60"/>
  <c r="AS392" i="60"/>
  <c r="AS391" i="60"/>
  <c r="AS390" i="60"/>
  <c r="AS389" i="60"/>
  <c r="AS388" i="60"/>
  <c r="AS387" i="60"/>
  <c r="AS386" i="60"/>
  <c r="AS385" i="60"/>
  <c r="AS384" i="60"/>
  <c r="AS383" i="60"/>
  <c r="AS382" i="60"/>
  <c r="AS381" i="60"/>
  <c r="AS380" i="60"/>
  <c r="AS379" i="60"/>
  <c r="AS378" i="60"/>
  <c r="AS377" i="60"/>
  <c r="AS376" i="60"/>
  <c r="AS375" i="60"/>
  <c r="AS374" i="60"/>
  <c r="AS373" i="60"/>
  <c r="AS372" i="60"/>
  <c r="AS371" i="60"/>
  <c r="AS370" i="60"/>
  <c r="AS369" i="60"/>
  <c r="AS368" i="60"/>
  <c r="AS367" i="60"/>
  <c r="AS366" i="60"/>
  <c r="AS365" i="60"/>
  <c r="AS364" i="60"/>
  <c r="AS363" i="60"/>
  <c r="AS362" i="60"/>
  <c r="AS361" i="60"/>
  <c r="AS360" i="60"/>
  <c r="AS359" i="60"/>
  <c r="AS358" i="60"/>
  <c r="AS357" i="60"/>
  <c r="AS356" i="60"/>
  <c r="AS355" i="60"/>
  <c r="AS354" i="60"/>
  <c r="AS353" i="60"/>
  <c r="AS352" i="60"/>
  <c r="AS351" i="60"/>
  <c r="AS350" i="60"/>
  <c r="AS349" i="60"/>
  <c r="AS348" i="60"/>
  <c r="AS347" i="60"/>
  <c r="AS346" i="60"/>
  <c r="AS345" i="60"/>
  <c r="AS344" i="60"/>
  <c r="AS343" i="60"/>
  <c r="AS342" i="60"/>
  <c r="AS341" i="60"/>
  <c r="AS340" i="60"/>
  <c r="AS339" i="60"/>
  <c r="AS338" i="60"/>
  <c r="AS337" i="60"/>
  <c r="AS336" i="60"/>
  <c r="AS335" i="60"/>
  <c r="AS334" i="60"/>
  <c r="AS333" i="60"/>
  <c r="AS332" i="60"/>
  <c r="AS331" i="60"/>
  <c r="AS330" i="60"/>
  <c r="AS329" i="60"/>
  <c r="AS328" i="60"/>
  <c r="AS327" i="60"/>
  <c r="AS326" i="60"/>
  <c r="AS325" i="60"/>
  <c r="AS324" i="60"/>
  <c r="AS323" i="60"/>
  <c r="AS322" i="60"/>
  <c r="AS321" i="60"/>
  <c r="AS320" i="60"/>
  <c r="AS319" i="60"/>
  <c r="AS318" i="60"/>
  <c r="AS317" i="60"/>
  <c r="AS316" i="60"/>
  <c r="AS315" i="60"/>
  <c r="AS314" i="60"/>
  <c r="AS313" i="60"/>
  <c r="AS312" i="60"/>
  <c r="AS311" i="60"/>
  <c r="AS310" i="60"/>
  <c r="AS309" i="60"/>
  <c r="AS308" i="60"/>
  <c r="AS307" i="60"/>
  <c r="AS306" i="60"/>
  <c r="AS305" i="60"/>
  <c r="AS304" i="60"/>
  <c r="AS303" i="60"/>
  <c r="AS302" i="60"/>
  <c r="AS301" i="60"/>
  <c r="AS300" i="60"/>
  <c r="AS299" i="60"/>
  <c r="AS298" i="60"/>
  <c r="AS297" i="60"/>
  <c r="AS296" i="60"/>
  <c r="AS295" i="60"/>
  <c r="AS294" i="60"/>
  <c r="AS293" i="60"/>
  <c r="AS292" i="60"/>
  <c r="AS291" i="60"/>
  <c r="AS290" i="60"/>
  <c r="AS289" i="60"/>
  <c r="AS288" i="60"/>
  <c r="AS287" i="60"/>
  <c r="AS286" i="60"/>
  <c r="AS285" i="60"/>
  <c r="AS284" i="60"/>
  <c r="AS283" i="60"/>
  <c r="AS282" i="60"/>
  <c r="AS281" i="60"/>
  <c r="AS280" i="60"/>
  <c r="AS279" i="60"/>
  <c r="AS278" i="60"/>
  <c r="AS277" i="60"/>
  <c r="AS276" i="60"/>
  <c r="AS275" i="60"/>
  <c r="AS274" i="60"/>
  <c r="AS273" i="60"/>
  <c r="AS272" i="60"/>
  <c r="AS271" i="60"/>
  <c r="AS270" i="60"/>
  <c r="AS269" i="60"/>
  <c r="AS268" i="60"/>
  <c r="AS267" i="60"/>
  <c r="AS266" i="60"/>
  <c r="AS265" i="60"/>
  <c r="AS264" i="60"/>
  <c r="AS263" i="60"/>
  <c r="AS262" i="60"/>
  <c r="AS261" i="60"/>
  <c r="AS260" i="60"/>
  <c r="AS259" i="60"/>
  <c r="AS258" i="60"/>
  <c r="AS257" i="60"/>
  <c r="AS256" i="60"/>
  <c r="AS255" i="60"/>
  <c r="AS254" i="60"/>
  <c r="AS253" i="60"/>
  <c r="AS252" i="60"/>
  <c r="AS251" i="60"/>
  <c r="AS250" i="60"/>
  <c r="AS249" i="60"/>
  <c r="AS248" i="60"/>
  <c r="AS247" i="60"/>
  <c r="AS246" i="60"/>
  <c r="AS245" i="60"/>
  <c r="AS244" i="60"/>
  <c r="AS243" i="60"/>
  <c r="AS242" i="60"/>
  <c r="AS241" i="60"/>
  <c r="AS240" i="60"/>
  <c r="AS239" i="60"/>
  <c r="AS238" i="60"/>
  <c r="AS237" i="60"/>
  <c r="AS236" i="60"/>
  <c r="AS235" i="60"/>
  <c r="AS234" i="60"/>
  <c r="AS233" i="60"/>
  <c r="AS232" i="60"/>
  <c r="AS231" i="60"/>
  <c r="AS230" i="60"/>
  <c r="AS229" i="60"/>
  <c r="AS228" i="60"/>
  <c r="AS227" i="60"/>
  <c r="AS226" i="60"/>
  <c r="AS225" i="60"/>
  <c r="AS224" i="60"/>
  <c r="AS223" i="60"/>
  <c r="AS222" i="60"/>
  <c r="AS221" i="60"/>
  <c r="AS220" i="60"/>
  <c r="AS219" i="60"/>
  <c r="AS218" i="60"/>
  <c r="AS217" i="60"/>
  <c r="AS216" i="60"/>
  <c r="AS215" i="60"/>
  <c r="AS214" i="60"/>
  <c r="AS213" i="60"/>
  <c r="AS212" i="60"/>
  <c r="AS211" i="60"/>
  <c r="AS210" i="60"/>
  <c r="AS209" i="60"/>
  <c r="AS208" i="60"/>
  <c r="AS207" i="60"/>
  <c r="AS206" i="60"/>
  <c r="AS205" i="60"/>
  <c r="AS204" i="60"/>
  <c r="AS203" i="60"/>
  <c r="AS202" i="60"/>
  <c r="AS201" i="60"/>
  <c r="AS200" i="60"/>
  <c r="AS199" i="60"/>
  <c r="AS198" i="60"/>
  <c r="AS197" i="60"/>
  <c r="AS196" i="60"/>
  <c r="AS195" i="60"/>
  <c r="AS194" i="60"/>
  <c r="AS193" i="60"/>
  <c r="AS192" i="60"/>
  <c r="AS191" i="60"/>
  <c r="AS190" i="60"/>
  <c r="AS189" i="60"/>
  <c r="AS188" i="60"/>
  <c r="AS187" i="60"/>
  <c r="AS186" i="60"/>
  <c r="AS185" i="60"/>
  <c r="AS184" i="60"/>
  <c r="AS183" i="60"/>
  <c r="AS182" i="60"/>
  <c r="AS181" i="60"/>
  <c r="AS180" i="60"/>
  <c r="AS179" i="60"/>
  <c r="AS178" i="60"/>
  <c r="AS177" i="60"/>
  <c r="AS176" i="60"/>
  <c r="AS175" i="60"/>
  <c r="AS174" i="60"/>
  <c r="AS173" i="60"/>
  <c r="AS172" i="60"/>
  <c r="AS171" i="60"/>
  <c r="AS170" i="60"/>
  <c r="AS169" i="60"/>
  <c r="AS168" i="60"/>
  <c r="AS167" i="60"/>
  <c r="AS166" i="60"/>
  <c r="AS165" i="60"/>
  <c r="AS164" i="60"/>
  <c r="AS163" i="60"/>
  <c r="AS162" i="60"/>
  <c r="AS161" i="60"/>
  <c r="AS160" i="60"/>
  <c r="AS159" i="60"/>
  <c r="AS158" i="60"/>
  <c r="AS157" i="60"/>
  <c r="AS156" i="60"/>
  <c r="AS155" i="60"/>
  <c r="AS154" i="60"/>
  <c r="AS153" i="60"/>
  <c r="AS152" i="60"/>
  <c r="AS151" i="60"/>
  <c r="AS150" i="60"/>
  <c r="AS149" i="60"/>
  <c r="AS148" i="60"/>
  <c r="AS147" i="60"/>
  <c r="AS146" i="60"/>
  <c r="AS145" i="60"/>
  <c r="AS144" i="60"/>
  <c r="AS143" i="60"/>
  <c r="AS142" i="60"/>
  <c r="AS141" i="60"/>
  <c r="AS140" i="60"/>
  <c r="AS139" i="60"/>
  <c r="AS138" i="60"/>
  <c r="AS137" i="60"/>
  <c r="AS136" i="60"/>
  <c r="AS135" i="60"/>
  <c r="AS134" i="60"/>
  <c r="AS133" i="60"/>
  <c r="AS132" i="60"/>
  <c r="AS131" i="60"/>
  <c r="AS130" i="60"/>
  <c r="AS129" i="60"/>
  <c r="AS128" i="60"/>
  <c r="AS127" i="60"/>
  <c r="AS126" i="60"/>
  <c r="AS125" i="60"/>
  <c r="AS124" i="60"/>
  <c r="AS123" i="60"/>
  <c r="AS122" i="60"/>
  <c r="AS121" i="60"/>
  <c r="AS120" i="60"/>
  <c r="AS119" i="60"/>
  <c r="AS118" i="60"/>
  <c r="AS117" i="60"/>
  <c r="AS116" i="60"/>
  <c r="AS115" i="60"/>
  <c r="AS114" i="60"/>
  <c r="AS113" i="60"/>
  <c r="AS112" i="60"/>
  <c r="AS111" i="60"/>
  <c r="AS110" i="60"/>
  <c r="AS109" i="60"/>
  <c r="AS108" i="60"/>
  <c r="AS107" i="60"/>
  <c r="AS106" i="60"/>
  <c r="AS105" i="60"/>
  <c r="AS104" i="60"/>
  <c r="AS103" i="60"/>
  <c r="AS102" i="60"/>
  <c r="AS101" i="60"/>
  <c r="AS100" i="60"/>
  <c r="AS99" i="60"/>
  <c r="AS98" i="60"/>
  <c r="AS97" i="60"/>
  <c r="AS96" i="60"/>
  <c r="AS95" i="60"/>
  <c r="AS94" i="60"/>
  <c r="AS93" i="60"/>
  <c r="AS92" i="60"/>
  <c r="AS91" i="60"/>
  <c r="AS90" i="60"/>
  <c r="AS89" i="60"/>
  <c r="AS88" i="60"/>
  <c r="AS87" i="60"/>
  <c r="AS86" i="60"/>
  <c r="AS85" i="60"/>
  <c r="AS84" i="60"/>
  <c r="AS83" i="60"/>
  <c r="AS82" i="60"/>
  <c r="AS81" i="60"/>
  <c r="AS80" i="60"/>
  <c r="AS79" i="60"/>
  <c r="AS78" i="60"/>
  <c r="AS77" i="60"/>
  <c r="AS76" i="60"/>
  <c r="AS75" i="60"/>
  <c r="AS74" i="60"/>
  <c r="AS73" i="60"/>
  <c r="AS72" i="60"/>
  <c r="AS71" i="60"/>
  <c r="AS70" i="60"/>
  <c r="AS69" i="60"/>
  <c r="AS68" i="60"/>
  <c r="AS67" i="60"/>
  <c r="AS66" i="60"/>
  <c r="AS65" i="60"/>
  <c r="AS64" i="60"/>
  <c r="AS63" i="60"/>
  <c r="AS62" i="60"/>
  <c r="AS61" i="60"/>
  <c r="AS60" i="60"/>
  <c r="AS59" i="60"/>
  <c r="AS58" i="60"/>
  <c r="AS57" i="60"/>
  <c r="AS56" i="60"/>
  <c r="AS55" i="60"/>
  <c r="AS54" i="60"/>
  <c r="AS53" i="60"/>
  <c r="AS52" i="60"/>
  <c r="AS51" i="60"/>
  <c r="AS50" i="60"/>
  <c r="AS49" i="60"/>
  <c r="AS48" i="60"/>
  <c r="AS47" i="60"/>
  <c r="AS46" i="60"/>
  <c r="AS45" i="60"/>
  <c r="AS44" i="60"/>
  <c r="AS43" i="60"/>
  <c r="AS42" i="60"/>
  <c r="AS41" i="60"/>
  <c r="AS40" i="60"/>
  <c r="AS39" i="60"/>
  <c r="AS38" i="60"/>
  <c r="AS37" i="60"/>
  <c r="AS36" i="60"/>
  <c r="AS35" i="60"/>
  <c r="AS34" i="60"/>
  <c r="AS33" i="60"/>
  <c r="AS32" i="60"/>
  <c r="AS31" i="60"/>
  <c r="AS30" i="60"/>
  <c r="AS29" i="60"/>
  <c r="AS28" i="60"/>
  <c r="AS27" i="60"/>
  <c r="AS26" i="60"/>
  <c r="AS25" i="60"/>
  <c r="AS24" i="60"/>
  <c r="AS23" i="60"/>
  <c r="AS22" i="60"/>
  <c r="AS21" i="60"/>
  <c r="AS20" i="60"/>
  <c r="AS19" i="60"/>
  <c r="AS18" i="60"/>
  <c r="AS17" i="60"/>
  <c r="AS16" i="60"/>
  <c r="AS15" i="60"/>
  <c r="AS14" i="60"/>
  <c r="AS13" i="60"/>
  <c r="AS12" i="60"/>
  <c r="AS11" i="60"/>
  <c r="AS10" i="60"/>
  <c r="AS9" i="60"/>
  <c r="AS8" i="60"/>
  <c r="AS7" i="60"/>
  <c r="AS6" i="60"/>
  <c r="AS5" i="60"/>
  <c r="AS501" i="1"/>
  <c r="AS500" i="1"/>
  <c r="AS499" i="1"/>
  <c r="AS498" i="1"/>
  <c r="AS497" i="1"/>
  <c r="AS496" i="1"/>
  <c r="AS495" i="1"/>
  <c r="AS494" i="1"/>
  <c r="AS493" i="1"/>
  <c r="AS492" i="1"/>
  <c r="AS491" i="1"/>
  <c r="AS490" i="1"/>
  <c r="AS489" i="1"/>
  <c r="AS488" i="1"/>
  <c r="AS487" i="1"/>
  <c r="AS486" i="1"/>
  <c r="AS485" i="1"/>
  <c r="AS484" i="1"/>
  <c r="AS483" i="1"/>
  <c r="AS482" i="1"/>
  <c r="AS481" i="1"/>
  <c r="AS480" i="1"/>
  <c r="AS479" i="1"/>
  <c r="AS478" i="1"/>
  <c r="AS477" i="1"/>
  <c r="AS476" i="1"/>
  <c r="AS475" i="1"/>
  <c r="AS474" i="1"/>
  <c r="AS473" i="1"/>
  <c r="AS472" i="1"/>
  <c r="AS471" i="1"/>
  <c r="AS470" i="1"/>
  <c r="AS469" i="1"/>
  <c r="AS468" i="1"/>
  <c r="AS467" i="1"/>
  <c r="AS466" i="1"/>
  <c r="AS465" i="1"/>
  <c r="AS464" i="1"/>
  <c r="AS463" i="1"/>
  <c r="AS462" i="1"/>
  <c r="AS461" i="1"/>
  <c r="AS460" i="1"/>
  <c r="AS459" i="1"/>
  <c r="AS458" i="1"/>
  <c r="AS457" i="1"/>
  <c r="AS456" i="1"/>
  <c r="AS455" i="1"/>
  <c r="AS454" i="1"/>
  <c r="AS453" i="1"/>
  <c r="AS452" i="1"/>
  <c r="AS451" i="1"/>
  <c r="AS450" i="1"/>
  <c r="AS449" i="1"/>
  <c r="AS448" i="1"/>
  <c r="AS447" i="1"/>
  <c r="AS446" i="1"/>
  <c r="AS445" i="1"/>
  <c r="AS444" i="1"/>
  <c r="AS443" i="1"/>
  <c r="AS442" i="1"/>
  <c r="AS441" i="1"/>
  <c r="AS440" i="1"/>
  <c r="AS439" i="1"/>
  <c r="AS438" i="1"/>
  <c r="AS437" i="1"/>
  <c r="AS436" i="1"/>
  <c r="AS435" i="1"/>
  <c r="AS434" i="1"/>
  <c r="AS433" i="1"/>
  <c r="AS432" i="1"/>
  <c r="AS431" i="1"/>
  <c r="AS430" i="1"/>
  <c r="AS429" i="1"/>
  <c r="AS428" i="1"/>
  <c r="AS427" i="1"/>
  <c r="AS426" i="1"/>
  <c r="AS425" i="1"/>
  <c r="AS424" i="1"/>
  <c r="AS423" i="1"/>
  <c r="AS422" i="1"/>
  <c r="AS421" i="1"/>
  <c r="AS420" i="1"/>
  <c r="AS419" i="1"/>
  <c r="AS418" i="1"/>
  <c r="AS417" i="1"/>
  <c r="AS416" i="1"/>
  <c r="AS415" i="1"/>
  <c r="AS414" i="1"/>
  <c r="AS413" i="1"/>
  <c r="AS412" i="1"/>
  <c r="AS411" i="1"/>
  <c r="AS410" i="1"/>
  <c r="AS409" i="1"/>
  <c r="AS408" i="1"/>
  <c r="AS407" i="1"/>
  <c r="AS406" i="1"/>
  <c r="AS405" i="1"/>
  <c r="AS404" i="1"/>
  <c r="AS403" i="1"/>
  <c r="AS402" i="1"/>
  <c r="AS401" i="1"/>
  <c r="AS400" i="1"/>
  <c r="AS399" i="1"/>
  <c r="AS398" i="1"/>
  <c r="AS397" i="1"/>
  <c r="AS396" i="1"/>
  <c r="AS395" i="1"/>
  <c r="AS394" i="1"/>
  <c r="AS393" i="1"/>
  <c r="AS392" i="1"/>
  <c r="AS391" i="1"/>
  <c r="AS390" i="1"/>
  <c r="AS389" i="1"/>
  <c r="AS388" i="1"/>
  <c r="AS387" i="1"/>
  <c r="AS386" i="1"/>
  <c r="AS385" i="1"/>
  <c r="AS384" i="1"/>
  <c r="AS383" i="1"/>
  <c r="AS382" i="1"/>
  <c r="AS381" i="1"/>
  <c r="AS380" i="1"/>
  <c r="AS379" i="1"/>
  <c r="AS378" i="1"/>
  <c r="AS377" i="1"/>
  <c r="AS376" i="1"/>
  <c r="AS375" i="1"/>
  <c r="AS374" i="1"/>
  <c r="AS373" i="1"/>
  <c r="AS372" i="1"/>
  <c r="AS371" i="1"/>
  <c r="AS370" i="1"/>
  <c r="AS369" i="1"/>
  <c r="AS368" i="1"/>
  <c r="AS367" i="1"/>
  <c r="AS366" i="1"/>
  <c r="AS365" i="1"/>
  <c r="AS364" i="1"/>
  <c r="AS363" i="1"/>
  <c r="AS362" i="1"/>
  <c r="AS361" i="1"/>
  <c r="AS360" i="1"/>
  <c r="AS359" i="1"/>
  <c r="AS358" i="1"/>
  <c r="AS357" i="1"/>
  <c r="AS356" i="1"/>
  <c r="AS355" i="1"/>
  <c r="AS354" i="1"/>
  <c r="AS353" i="1"/>
  <c r="AS352" i="1"/>
  <c r="AS351" i="1"/>
  <c r="AS350" i="1"/>
  <c r="AS349" i="1"/>
  <c r="AS348" i="1"/>
  <c r="AS347" i="1"/>
  <c r="AS346" i="1"/>
  <c r="AS345" i="1"/>
  <c r="AS344" i="1"/>
  <c r="AS343" i="1"/>
  <c r="AS342" i="1"/>
  <c r="AS341" i="1"/>
  <c r="AS340" i="1"/>
  <c r="AS339" i="1"/>
  <c r="AS338" i="1"/>
  <c r="AS337" i="1"/>
  <c r="AS336" i="1"/>
  <c r="AS335" i="1"/>
  <c r="AS334" i="1"/>
  <c r="AS333" i="1"/>
  <c r="AS332" i="1"/>
  <c r="AS331" i="1"/>
  <c r="AS330" i="1"/>
  <c r="AS329" i="1"/>
  <c r="AS328" i="1"/>
  <c r="AS327" i="1"/>
  <c r="AS326" i="1"/>
  <c r="AS325" i="1"/>
  <c r="AS324" i="1"/>
  <c r="AS323" i="1"/>
  <c r="AS322" i="1"/>
  <c r="AS321" i="1"/>
  <c r="AS320" i="1"/>
  <c r="AS319" i="1"/>
  <c r="AS318" i="1"/>
  <c r="AS317" i="1"/>
  <c r="AS316" i="1"/>
  <c r="AS315" i="1"/>
  <c r="AS314" i="1"/>
  <c r="AS313" i="1"/>
  <c r="AS312" i="1"/>
  <c r="AS311" i="1"/>
  <c r="AS310" i="1"/>
  <c r="AS309" i="1"/>
  <c r="AS308" i="1"/>
  <c r="AS307" i="1"/>
  <c r="AS306" i="1"/>
  <c r="AS305" i="1"/>
  <c r="AS304" i="1"/>
  <c r="AS303" i="1"/>
  <c r="AS302" i="1"/>
  <c r="AS301" i="1"/>
  <c r="AS300" i="1"/>
  <c r="AS299" i="1"/>
  <c r="AS298" i="1"/>
  <c r="AS297" i="1"/>
  <c r="AS296" i="1"/>
  <c r="AS295" i="1"/>
  <c r="AS294" i="1"/>
  <c r="AS293" i="1"/>
  <c r="AS292" i="1"/>
  <c r="AS291" i="1"/>
  <c r="AS290" i="1"/>
  <c r="AS289" i="1"/>
  <c r="AS288" i="1"/>
  <c r="AS287" i="1"/>
  <c r="AS286" i="1"/>
  <c r="AS285" i="1"/>
  <c r="AS284" i="1"/>
  <c r="AS283" i="1"/>
  <c r="AS282" i="1"/>
  <c r="AS281" i="1"/>
  <c r="AS280" i="1"/>
  <c r="AS279" i="1"/>
  <c r="AS278" i="1"/>
  <c r="AS277" i="1"/>
  <c r="AS276" i="1"/>
  <c r="AS275" i="1"/>
  <c r="AS274" i="1"/>
  <c r="AS273" i="1"/>
  <c r="AS272" i="1"/>
  <c r="AS271" i="1"/>
  <c r="AS270" i="1"/>
  <c r="AS269" i="1"/>
  <c r="AS268" i="1"/>
  <c r="AS267" i="1"/>
  <c r="AS266" i="1"/>
  <c r="AS265" i="1"/>
  <c r="AS264" i="1"/>
  <c r="AS263" i="1"/>
  <c r="AS262" i="1"/>
  <c r="AS261" i="1"/>
  <c r="AS260" i="1"/>
  <c r="AS259" i="1"/>
  <c r="AS258" i="1"/>
  <c r="AS257" i="1"/>
  <c r="AS256" i="1"/>
  <c r="AS255" i="1"/>
  <c r="AS254" i="1"/>
  <c r="AS253" i="1"/>
  <c r="AS252" i="1"/>
  <c r="AS251" i="1"/>
  <c r="AS250" i="1"/>
  <c r="AS249" i="1"/>
  <c r="AS248" i="1"/>
  <c r="AS247" i="1"/>
  <c r="AS246" i="1"/>
  <c r="AS245" i="1"/>
  <c r="AS244" i="1"/>
  <c r="AS243" i="1"/>
  <c r="AS242" i="1"/>
  <c r="AS241" i="1"/>
  <c r="AS240" i="1"/>
  <c r="AS239" i="1"/>
  <c r="AS238" i="1"/>
  <c r="AS237" i="1"/>
  <c r="AS236" i="1"/>
  <c r="AS235" i="1"/>
  <c r="AS234" i="1"/>
  <c r="AS233" i="1"/>
  <c r="AS232" i="1"/>
  <c r="AS231" i="1"/>
  <c r="AS230" i="1"/>
  <c r="AS229" i="1"/>
  <c r="AS228" i="1"/>
  <c r="AS227" i="1"/>
  <c r="AS226" i="1"/>
  <c r="AS225" i="1"/>
  <c r="AS224" i="1"/>
  <c r="AS223" i="1"/>
  <c r="AS222" i="1"/>
  <c r="AS221" i="1"/>
  <c r="AS220" i="1"/>
  <c r="AS219" i="1"/>
  <c r="AS218" i="1"/>
  <c r="AS217" i="1"/>
  <c r="AS216" i="1"/>
  <c r="AS215" i="1"/>
  <c r="AS214" i="1"/>
  <c r="AS213" i="1"/>
  <c r="AS212" i="1"/>
  <c r="AS211" i="1"/>
  <c r="AS210" i="1"/>
  <c r="AS209" i="1"/>
  <c r="AS208" i="1"/>
  <c r="AS207" i="1"/>
  <c r="AS206" i="1"/>
  <c r="AS205" i="1"/>
  <c r="AS204" i="1"/>
  <c r="AS203" i="1"/>
  <c r="AS202" i="1"/>
  <c r="AS201" i="1"/>
  <c r="AS200" i="1"/>
  <c r="AS199" i="1"/>
  <c r="AS198" i="1"/>
  <c r="AS197" i="1"/>
  <c r="AS196" i="1"/>
  <c r="AS195" i="1"/>
  <c r="AS194" i="1"/>
  <c r="AS193" i="1"/>
  <c r="AS192" i="1"/>
  <c r="AS191" i="1"/>
  <c r="AS190" i="1"/>
  <c r="AS189" i="1"/>
  <c r="AS188" i="1"/>
  <c r="AS187" i="1"/>
  <c r="AS186" i="1"/>
  <c r="AS185" i="1"/>
  <c r="AS184" i="1"/>
  <c r="AS183" i="1"/>
  <c r="AS182" i="1"/>
  <c r="AS181" i="1"/>
  <c r="AS180" i="1"/>
  <c r="AS179" i="1"/>
  <c r="AS178" i="1"/>
  <c r="AS177" i="1"/>
  <c r="AS176" i="1"/>
  <c r="AS175" i="1"/>
  <c r="AS174" i="1"/>
  <c r="AS173" i="1"/>
  <c r="AS172" i="1"/>
  <c r="AS171" i="1"/>
  <c r="AS170" i="1"/>
  <c r="AS169" i="1"/>
  <c r="AS168" i="1"/>
  <c r="AS167" i="1"/>
  <c r="AS166" i="1"/>
  <c r="AS165" i="1"/>
  <c r="AS164" i="1"/>
  <c r="AS163" i="1"/>
  <c r="AS162" i="1"/>
  <c r="AS161" i="1"/>
  <c r="AS160" i="1"/>
  <c r="AS159" i="1"/>
  <c r="AS158" i="1"/>
  <c r="AS157" i="1"/>
  <c r="AS156" i="1"/>
  <c r="AS155" i="1"/>
  <c r="AS154" i="1"/>
  <c r="AS153" i="1"/>
  <c r="AS152" i="1"/>
  <c r="AS151" i="1"/>
  <c r="AS150" i="1"/>
  <c r="AS149" i="1"/>
  <c r="AS148" i="1"/>
  <c r="AS147" i="1"/>
  <c r="AS146" i="1"/>
  <c r="AS145" i="1"/>
  <c r="AS144" i="1"/>
  <c r="AS143" i="1"/>
  <c r="AS142" i="1"/>
  <c r="AS141" i="1"/>
  <c r="AS140" i="1"/>
  <c r="AS139" i="1"/>
  <c r="AS138" i="1"/>
  <c r="AS137" i="1"/>
  <c r="AS136" i="1"/>
  <c r="AS135" i="1"/>
  <c r="AS134" i="1"/>
  <c r="AS133" i="1"/>
  <c r="AS132" i="1"/>
  <c r="AS131" i="1"/>
  <c r="AS130" i="1"/>
  <c r="AS129" i="1"/>
  <c r="AS128" i="1"/>
  <c r="AS127" i="1"/>
  <c r="AS126" i="1"/>
  <c r="AS125" i="1"/>
  <c r="AS124" i="1"/>
  <c r="AS123" i="1"/>
  <c r="AS122" i="1"/>
  <c r="AS121" i="1"/>
  <c r="AS120" i="1"/>
  <c r="AS119" i="1"/>
  <c r="AS118" i="1"/>
  <c r="AS117" i="1"/>
  <c r="AS116" i="1"/>
  <c r="AS115" i="1"/>
  <c r="AS114" i="1"/>
  <c r="AS113" i="1"/>
  <c r="AS112" i="1"/>
  <c r="AS111" i="1"/>
  <c r="AS110" i="1"/>
  <c r="AS109" i="1"/>
  <c r="AS108" i="1"/>
  <c r="AS107" i="1"/>
  <c r="AS106" i="1"/>
  <c r="AS105" i="1"/>
  <c r="AS104" i="1"/>
  <c r="AS103" i="1"/>
  <c r="AS102" i="1"/>
  <c r="AS101" i="1"/>
  <c r="AS100" i="1"/>
  <c r="AS99" i="1"/>
  <c r="AS98" i="1"/>
  <c r="AS97" i="1"/>
  <c r="AS96" i="1"/>
  <c r="AS95" i="1"/>
  <c r="AS94" i="1"/>
  <c r="AS93" i="1"/>
  <c r="AS92" i="1"/>
  <c r="AS91" i="1"/>
  <c r="AS90" i="1"/>
  <c r="AS89" i="1"/>
  <c r="AS88" i="1"/>
  <c r="AS87" i="1"/>
  <c r="AS86" i="1"/>
  <c r="AS85" i="1"/>
  <c r="AS84" i="1"/>
  <c r="AS83" i="1"/>
  <c r="AS82" i="1"/>
  <c r="AS81" i="1"/>
  <c r="AS80" i="1"/>
  <c r="AS79" i="1"/>
  <c r="AS78" i="1"/>
  <c r="AS77" i="1"/>
  <c r="AS76" i="1"/>
  <c r="AS75" i="1"/>
  <c r="AS74" i="1"/>
  <c r="AS73" i="1"/>
  <c r="AS72" i="1"/>
  <c r="AS71" i="1"/>
  <c r="AS70" i="1"/>
  <c r="AS69" i="1"/>
  <c r="AS68" i="1"/>
  <c r="AS67" i="1"/>
  <c r="AS66" i="1"/>
  <c r="AS65" i="1"/>
  <c r="AS64" i="1"/>
  <c r="AS63" i="1"/>
  <c r="AS62" i="1"/>
  <c r="AS61" i="1"/>
  <c r="AS60" i="1"/>
  <c r="AS59" i="1"/>
  <c r="AS58" i="1"/>
  <c r="AS57" i="1"/>
  <c r="AS56" i="1"/>
  <c r="AS55" i="1"/>
  <c r="AS54" i="1"/>
  <c r="AS53" i="1"/>
  <c r="AS52" i="1"/>
  <c r="AS51" i="1"/>
  <c r="AS50" i="1"/>
  <c r="AS49" i="1"/>
  <c r="AS48" i="1"/>
  <c r="AS47" i="1"/>
  <c r="AS46" i="1"/>
  <c r="AS45" i="1"/>
  <c r="AS44" i="1"/>
  <c r="AS43" i="1"/>
  <c r="AS42" i="1"/>
  <c r="AS41" i="1"/>
  <c r="AS40" i="1"/>
  <c r="AS39" i="1"/>
  <c r="AS38" i="1"/>
  <c r="AS37" i="1"/>
  <c r="AS36" i="1"/>
  <c r="AS35" i="1"/>
  <c r="AS34" i="1"/>
  <c r="AS33" i="1"/>
  <c r="AS32" i="1"/>
  <c r="AS31" i="1"/>
  <c r="AS30" i="1"/>
  <c r="AS29" i="1"/>
  <c r="AS28" i="1"/>
  <c r="AS27" i="1"/>
  <c r="AS26" i="1"/>
  <c r="AS25" i="1"/>
  <c r="AS24" i="1"/>
  <c r="AS23" i="1"/>
  <c r="BG2" i="60"/>
  <c r="J2" i="1"/>
  <c r="K2" i="1"/>
  <c r="T2" i="1"/>
  <c r="AG2" i="1"/>
  <c r="AT2" i="1"/>
  <c r="BG2" i="1"/>
  <c r="BM2" i="1"/>
  <c r="BO2" i="1"/>
  <c r="BQ2" i="1"/>
  <c r="BS2" i="1"/>
  <c r="BT2" i="1"/>
  <c r="BU2" i="1"/>
  <c r="BW2" i="1"/>
  <c r="T3" i="1"/>
  <c r="T4" i="1"/>
  <c r="T5" i="1"/>
  <c r="T6" i="1"/>
  <c r="K2" i="60"/>
  <c r="J2" i="60"/>
  <c r="P3" i="61"/>
  <c r="P4" i="61"/>
  <c r="P5" i="61"/>
  <c r="P6" i="61"/>
  <c r="P7" i="61"/>
  <c r="P8" i="61"/>
  <c r="P9" i="61"/>
  <c r="P10" i="61"/>
  <c r="P11" i="61"/>
  <c r="P12" i="61"/>
  <c r="P13" i="61"/>
  <c r="P14" i="61"/>
  <c r="P15" i="61"/>
  <c r="P16" i="61"/>
  <c r="P17" i="61"/>
  <c r="P18" i="61"/>
  <c r="P19" i="61"/>
  <c r="P20" i="61"/>
  <c r="P21" i="61"/>
  <c r="P22" i="61"/>
  <c r="P23" i="61"/>
  <c r="P24" i="61"/>
  <c r="P25" i="61"/>
  <c r="P26" i="61"/>
  <c r="P27" i="61"/>
  <c r="P28" i="61"/>
  <c r="P29" i="61"/>
  <c r="P30" i="61"/>
  <c r="P31" i="61"/>
  <c r="P32" i="61"/>
  <c r="P33" i="61"/>
  <c r="P34" i="61"/>
  <c r="P35" i="61"/>
  <c r="P36" i="61"/>
  <c r="P37" i="61"/>
  <c r="P38" i="61"/>
  <c r="P39" i="61"/>
  <c r="P40" i="61"/>
  <c r="P41" i="61"/>
  <c r="P42" i="61"/>
  <c r="P43" i="61"/>
  <c r="P44" i="61"/>
  <c r="P45" i="61"/>
  <c r="P46" i="61"/>
  <c r="P47" i="61"/>
  <c r="P48" i="61"/>
  <c r="P49" i="61"/>
  <c r="P50" i="61"/>
  <c r="P51" i="61"/>
  <c r="P52" i="61"/>
  <c r="P53" i="61"/>
  <c r="P54" i="61"/>
  <c r="P55" i="61"/>
  <c r="P56" i="61"/>
  <c r="P57" i="61"/>
  <c r="P58" i="61"/>
  <c r="P59" i="61"/>
  <c r="P60" i="61"/>
  <c r="P61" i="61"/>
  <c r="P62" i="61"/>
  <c r="P63" i="61"/>
  <c r="P64" i="61"/>
  <c r="P65" i="61"/>
  <c r="P66" i="61"/>
  <c r="P67" i="61"/>
  <c r="P68" i="61"/>
  <c r="P69" i="61"/>
  <c r="P70" i="61"/>
  <c r="P71" i="61"/>
  <c r="P72" i="61"/>
  <c r="P73" i="61"/>
  <c r="P74" i="61"/>
  <c r="P75" i="61"/>
  <c r="P76" i="61"/>
  <c r="P77" i="61"/>
  <c r="P78" i="61"/>
  <c r="P79" i="61"/>
  <c r="P80" i="61"/>
  <c r="P81" i="61"/>
  <c r="P82" i="61"/>
  <c r="P83" i="61"/>
  <c r="P84" i="61"/>
  <c r="P85" i="61"/>
  <c r="P86" i="61"/>
  <c r="P87" i="61"/>
  <c r="P88" i="61"/>
  <c r="P89" i="61"/>
  <c r="P90" i="61"/>
  <c r="P91" i="61"/>
  <c r="P92" i="61"/>
  <c r="P93" i="61"/>
  <c r="P94" i="61"/>
  <c r="P95" i="61"/>
  <c r="P96" i="61"/>
  <c r="P97" i="61"/>
  <c r="P98" i="61"/>
  <c r="P99" i="61"/>
  <c r="P100" i="61"/>
  <c r="P101" i="61"/>
  <c r="P102" i="61"/>
  <c r="P103" i="61"/>
  <c r="P104" i="61"/>
  <c r="P105" i="61"/>
  <c r="P106" i="61"/>
  <c r="P107" i="61"/>
  <c r="P108" i="61"/>
  <c r="P109" i="61"/>
  <c r="P110" i="61"/>
  <c r="P111" i="61"/>
  <c r="P112" i="61"/>
  <c r="P113" i="61"/>
  <c r="P114" i="61"/>
  <c r="P115" i="61"/>
  <c r="P116" i="61"/>
  <c r="P117" i="61"/>
  <c r="P118" i="61"/>
  <c r="P119" i="61"/>
  <c r="P120" i="61"/>
  <c r="P121" i="61"/>
  <c r="P122" i="61"/>
  <c r="P123" i="61"/>
  <c r="P124" i="61"/>
  <c r="P125" i="61"/>
  <c r="P126" i="61"/>
  <c r="P127" i="61"/>
  <c r="P128" i="61"/>
  <c r="P129" i="61"/>
  <c r="P130" i="61"/>
  <c r="P131" i="61"/>
  <c r="P132" i="61"/>
  <c r="P133" i="61"/>
  <c r="P134" i="61"/>
  <c r="P135" i="61"/>
  <c r="P136" i="61"/>
  <c r="P137" i="61"/>
  <c r="P138" i="61"/>
  <c r="P139" i="61"/>
  <c r="P140" i="61"/>
  <c r="P141" i="61"/>
  <c r="P142" i="61"/>
  <c r="P143" i="61"/>
  <c r="P144" i="61"/>
  <c r="P145" i="61"/>
  <c r="P146" i="61"/>
  <c r="P147" i="61"/>
  <c r="P148" i="61"/>
  <c r="P149" i="61"/>
  <c r="P150" i="61"/>
  <c r="P151" i="61"/>
  <c r="P152" i="61"/>
  <c r="P153" i="61"/>
  <c r="P154" i="61"/>
  <c r="P155" i="61"/>
  <c r="P156" i="61"/>
  <c r="P157" i="61"/>
  <c r="P158" i="61"/>
  <c r="P159" i="61"/>
  <c r="P160" i="61"/>
  <c r="P161" i="61"/>
  <c r="P162" i="61"/>
  <c r="P163" i="61"/>
  <c r="P164" i="61"/>
  <c r="P165" i="61"/>
  <c r="P166" i="61"/>
  <c r="P167" i="61"/>
  <c r="P168" i="61"/>
  <c r="P169" i="61"/>
  <c r="P170" i="61"/>
  <c r="P171" i="61"/>
  <c r="P172" i="61"/>
  <c r="P173" i="61"/>
  <c r="P174" i="61"/>
  <c r="P175" i="61"/>
  <c r="P176" i="61"/>
  <c r="P177" i="61"/>
  <c r="P178" i="61"/>
  <c r="P179" i="61"/>
  <c r="P180" i="61"/>
  <c r="P181" i="61"/>
  <c r="P182" i="61"/>
  <c r="P183" i="61"/>
  <c r="P184" i="61"/>
  <c r="P185" i="61"/>
  <c r="P186" i="61"/>
  <c r="P187" i="61"/>
  <c r="P188" i="61"/>
  <c r="P189" i="61"/>
  <c r="P190" i="61"/>
  <c r="P191" i="61"/>
  <c r="P192" i="61"/>
  <c r="P193" i="61"/>
  <c r="P194" i="61"/>
  <c r="P195" i="61"/>
  <c r="P196" i="61"/>
  <c r="P197" i="61"/>
  <c r="P198" i="61"/>
  <c r="P199" i="61"/>
  <c r="P200" i="61"/>
  <c r="P201" i="61"/>
  <c r="P202" i="61"/>
  <c r="P203" i="61"/>
  <c r="P204" i="61"/>
  <c r="P205" i="61"/>
  <c r="P206" i="61"/>
  <c r="P207" i="61"/>
  <c r="P208" i="61"/>
  <c r="P209" i="61"/>
  <c r="P210" i="61"/>
  <c r="P211" i="61"/>
  <c r="P212" i="61"/>
  <c r="P213" i="61"/>
  <c r="P214" i="61"/>
  <c r="P215" i="61"/>
  <c r="P216" i="61"/>
  <c r="P217" i="61"/>
  <c r="P218" i="61"/>
  <c r="P219" i="61"/>
  <c r="P220" i="61"/>
  <c r="P221" i="61"/>
  <c r="P222" i="61"/>
  <c r="P223" i="61"/>
  <c r="P224" i="61"/>
  <c r="P225" i="61"/>
  <c r="P226" i="61"/>
  <c r="P227" i="61"/>
  <c r="P228" i="61"/>
  <c r="P229" i="61"/>
  <c r="P230" i="61"/>
  <c r="P231" i="61"/>
  <c r="P232" i="61"/>
  <c r="P233" i="61"/>
  <c r="P234" i="61"/>
  <c r="P235" i="61"/>
  <c r="P236" i="61"/>
  <c r="P237" i="61"/>
  <c r="P238" i="61"/>
  <c r="P239" i="61"/>
  <c r="P240" i="61"/>
  <c r="P241" i="61"/>
  <c r="P242" i="61"/>
  <c r="P243" i="61"/>
  <c r="P244" i="61"/>
  <c r="P245" i="61"/>
  <c r="P246" i="61"/>
  <c r="P247" i="61"/>
  <c r="P248" i="61"/>
  <c r="P249" i="61"/>
  <c r="P250" i="61"/>
  <c r="P251" i="61"/>
  <c r="P252" i="61"/>
  <c r="P253" i="61"/>
  <c r="P254" i="61"/>
  <c r="P255" i="61"/>
  <c r="P256" i="61"/>
  <c r="P257" i="61"/>
  <c r="P258" i="61"/>
  <c r="P259" i="61"/>
  <c r="P260" i="61"/>
  <c r="P261" i="61"/>
  <c r="P262" i="61"/>
  <c r="P263" i="61"/>
  <c r="P264" i="61"/>
  <c r="P265" i="61"/>
  <c r="P266" i="61"/>
  <c r="P267" i="61"/>
  <c r="P268" i="61"/>
  <c r="P269" i="61"/>
  <c r="P270" i="61"/>
  <c r="P271" i="61"/>
  <c r="P272" i="61"/>
  <c r="P273" i="61"/>
  <c r="P274" i="61"/>
  <c r="P275" i="61"/>
  <c r="P276" i="61"/>
  <c r="P277" i="61"/>
  <c r="P278" i="61"/>
  <c r="P279" i="61"/>
  <c r="P280" i="61"/>
  <c r="P281" i="61"/>
  <c r="P282" i="61"/>
  <c r="P283" i="61"/>
  <c r="P284" i="61"/>
  <c r="P285" i="61"/>
  <c r="P286" i="61"/>
  <c r="P287" i="61"/>
  <c r="P288" i="61"/>
  <c r="P289" i="61"/>
  <c r="P290" i="61"/>
  <c r="P291" i="61"/>
  <c r="P292" i="61"/>
  <c r="P293" i="61"/>
  <c r="P294" i="61"/>
  <c r="P295" i="61"/>
  <c r="P296" i="61"/>
  <c r="P297" i="61"/>
  <c r="P298" i="61"/>
  <c r="P299" i="61"/>
  <c r="P300" i="61"/>
  <c r="P301" i="61"/>
  <c r="P302" i="61"/>
  <c r="P303" i="61"/>
  <c r="P304" i="61"/>
  <c r="P305" i="61"/>
  <c r="P306" i="61"/>
  <c r="P307" i="61"/>
  <c r="P308" i="61"/>
  <c r="P309" i="61"/>
  <c r="P310" i="61"/>
  <c r="P311" i="61"/>
  <c r="P312" i="61"/>
  <c r="P313" i="61"/>
  <c r="P314" i="61"/>
  <c r="P315" i="61"/>
  <c r="P316" i="61"/>
  <c r="P317" i="61"/>
  <c r="P318" i="61"/>
  <c r="P319" i="61"/>
  <c r="P320" i="61"/>
  <c r="P321" i="61"/>
  <c r="P322" i="61"/>
  <c r="P323" i="61"/>
  <c r="P324" i="61"/>
  <c r="P325" i="61"/>
  <c r="P326" i="61"/>
  <c r="P327" i="61"/>
  <c r="P328" i="61"/>
  <c r="P329" i="61"/>
  <c r="P330" i="61"/>
  <c r="P331" i="61"/>
  <c r="P332" i="61"/>
  <c r="P333" i="61"/>
  <c r="P334" i="61"/>
  <c r="P335" i="61"/>
  <c r="P336" i="61"/>
  <c r="P337" i="61"/>
  <c r="P338" i="61"/>
  <c r="P339" i="61"/>
  <c r="P340" i="61"/>
  <c r="P341" i="61"/>
  <c r="P342" i="61"/>
  <c r="P343" i="61"/>
  <c r="P344" i="61"/>
  <c r="P345" i="61"/>
  <c r="P346" i="61"/>
  <c r="P347" i="61"/>
  <c r="P348" i="61"/>
  <c r="P349" i="61"/>
  <c r="P350" i="61"/>
  <c r="P351" i="61"/>
  <c r="P352" i="61"/>
  <c r="P353" i="61"/>
  <c r="P354" i="61"/>
  <c r="P355" i="61"/>
  <c r="P356" i="61"/>
  <c r="P357" i="61"/>
  <c r="P358" i="61"/>
  <c r="P359" i="61"/>
  <c r="P360" i="61"/>
  <c r="P361" i="61"/>
  <c r="P362" i="61"/>
  <c r="P363" i="61"/>
  <c r="P364" i="61"/>
  <c r="P365" i="61"/>
  <c r="P366" i="61"/>
  <c r="P367" i="61"/>
  <c r="P368" i="61"/>
  <c r="P369" i="61"/>
  <c r="P370" i="61"/>
  <c r="P371" i="61"/>
  <c r="P372" i="61"/>
  <c r="P373" i="61"/>
  <c r="P374" i="61"/>
  <c r="P375" i="61"/>
  <c r="P376" i="61"/>
  <c r="P377" i="61"/>
  <c r="P378" i="61"/>
  <c r="P379" i="61"/>
  <c r="P380" i="61"/>
  <c r="P381" i="61"/>
  <c r="P382" i="61"/>
  <c r="P383" i="61"/>
  <c r="P384" i="61"/>
  <c r="P385" i="61"/>
  <c r="P386" i="61"/>
  <c r="P387" i="61"/>
  <c r="P388" i="61"/>
  <c r="P389" i="61"/>
  <c r="P390" i="61"/>
  <c r="P391" i="61"/>
  <c r="P392" i="61"/>
  <c r="P393" i="61"/>
  <c r="P394" i="61"/>
  <c r="P395" i="61"/>
  <c r="P396" i="61"/>
  <c r="P397" i="61"/>
  <c r="P398" i="61"/>
  <c r="P399" i="61"/>
  <c r="P400" i="61"/>
  <c r="P401" i="61"/>
  <c r="P402" i="61"/>
  <c r="P403" i="61"/>
  <c r="P404" i="61"/>
  <c r="P405" i="61"/>
  <c r="P406" i="61"/>
  <c r="P407" i="61"/>
  <c r="P408" i="61"/>
  <c r="P409" i="61"/>
  <c r="P410" i="61"/>
  <c r="P411" i="61"/>
  <c r="P412" i="61"/>
  <c r="P413" i="61"/>
  <c r="P414" i="61"/>
  <c r="P415" i="61"/>
  <c r="P416" i="61"/>
  <c r="P417" i="61"/>
  <c r="P418" i="61"/>
  <c r="P419" i="61"/>
  <c r="P420" i="61"/>
  <c r="P421" i="61"/>
  <c r="P422" i="61"/>
  <c r="P423" i="61"/>
  <c r="P424" i="61"/>
  <c r="P425" i="61"/>
  <c r="P426" i="61"/>
  <c r="P427" i="61"/>
  <c r="P428" i="61"/>
  <c r="P429" i="61"/>
  <c r="P430" i="61"/>
  <c r="P431" i="61"/>
  <c r="P432" i="61"/>
  <c r="P433" i="61"/>
  <c r="P434" i="61"/>
  <c r="P435" i="61"/>
  <c r="P436" i="61"/>
  <c r="P437" i="61"/>
  <c r="P438" i="61"/>
  <c r="P439" i="61"/>
  <c r="P440" i="61"/>
  <c r="P441" i="61"/>
  <c r="P442" i="61"/>
  <c r="P443" i="61"/>
  <c r="P444" i="61"/>
  <c r="P445" i="61"/>
  <c r="P446" i="61"/>
  <c r="P447" i="61"/>
  <c r="P448" i="61"/>
  <c r="P449" i="61"/>
  <c r="P450" i="61"/>
  <c r="P451" i="61"/>
  <c r="P452" i="61"/>
  <c r="P453" i="61"/>
  <c r="P454" i="61"/>
  <c r="P455" i="61"/>
  <c r="P456" i="61"/>
  <c r="P457" i="61"/>
  <c r="P458" i="61"/>
  <c r="P459" i="61"/>
  <c r="P460" i="61"/>
  <c r="P461" i="61"/>
  <c r="P462" i="61"/>
  <c r="P463" i="61"/>
  <c r="P464" i="61"/>
  <c r="P465" i="61"/>
  <c r="P466" i="61"/>
  <c r="P467" i="61"/>
  <c r="P468" i="61"/>
  <c r="P469" i="61"/>
  <c r="P470" i="61"/>
  <c r="P471" i="61"/>
  <c r="P472" i="61"/>
  <c r="P473" i="61"/>
  <c r="P474" i="61"/>
  <c r="P475" i="61"/>
  <c r="P476" i="61"/>
  <c r="P477" i="61"/>
  <c r="P478" i="61"/>
  <c r="P479" i="61"/>
  <c r="P480" i="61"/>
  <c r="P481" i="61"/>
  <c r="P482" i="61"/>
  <c r="P483" i="61"/>
  <c r="P484" i="61"/>
  <c r="P485" i="61"/>
  <c r="P486" i="61"/>
  <c r="P487" i="61"/>
  <c r="P488" i="61"/>
  <c r="P489" i="61"/>
  <c r="P490" i="61"/>
  <c r="P491" i="61"/>
  <c r="P492" i="61"/>
  <c r="P493" i="61"/>
  <c r="P494" i="61"/>
  <c r="P495" i="61"/>
  <c r="P496" i="61"/>
  <c r="P497" i="61"/>
  <c r="P498" i="61"/>
  <c r="P499" i="61"/>
  <c r="P500" i="61"/>
  <c r="P501" i="61"/>
  <c r="N3" i="61"/>
  <c r="N4" i="61"/>
  <c r="N5" i="61"/>
  <c r="N6" i="61"/>
  <c r="N7" i="61"/>
  <c r="N8" i="61"/>
  <c r="N9" i="61"/>
  <c r="N10" i="61"/>
  <c r="N11" i="61"/>
  <c r="N12" i="61"/>
  <c r="N13" i="61"/>
  <c r="N14" i="61"/>
  <c r="N15" i="61"/>
  <c r="N16" i="61"/>
  <c r="N17" i="61"/>
  <c r="N18" i="61"/>
  <c r="N19" i="61"/>
  <c r="N20" i="61"/>
  <c r="N21" i="61"/>
  <c r="N22" i="61"/>
  <c r="N23" i="61"/>
  <c r="N24" i="61"/>
  <c r="N25" i="61"/>
  <c r="N26" i="61"/>
  <c r="N27" i="61"/>
  <c r="N28" i="61"/>
  <c r="N29" i="61"/>
  <c r="N30" i="61"/>
  <c r="N31" i="61"/>
  <c r="N32" i="61"/>
  <c r="N33" i="61"/>
  <c r="N34" i="61"/>
  <c r="N35" i="61"/>
  <c r="N36" i="61"/>
  <c r="N37" i="61"/>
  <c r="N38" i="61"/>
  <c r="N39" i="61"/>
  <c r="N40" i="61"/>
  <c r="N41" i="61"/>
  <c r="N42" i="61"/>
  <c r="N43" i="61"/>
  <c r="N44" i="61"/>
  <c r="N45" i="61"/>
  <c r="N46" i="61"/>
  <c r="N47" i="61"/>
  <c r="N48" i="61"/>
  <c r="N49" i="61"/>
  <c r="N50" i="61"/>
  <c r="N51" i="61"/>
  <c r="N52" i="61"/>
  <c r="N53" i="61"/>
  <c r="N54" i="61"/>
  <c r="N55" i="61"/>
  <c r="N56" i="61"/>
  <c r="N57" i="61"/>
  <c r="N58" i="61"/>
  <c r="N59" i="61"/>
  <c r="N60" i="61"/>
  <c r="N61" i="61"/>
  <c r="N62" i="61"/>
  <c r="N63" i="61"/>
  <c r="N64" i="61"/>
  <c r="N65" i="61"/>
  <c r="N66" i="61"/>
  <c r="N67" i="61"/>
  <c r="N68" i="61"/>
  <c r="N69" i="61"/>
  <c r="N70" i="61"/>
  <c r="N71" i="61"/>
  <c r="N72" i="61"/>
  <c r="N73" i="61"/>
  <c r="N74" i="61"/>
  <c r="N75" i="61"/>
  <c r="N76" i="61"/>
  <c r="N77" i="61"/>
  <c r="N78" i="61"/>
  <c r="N79" i="61"/>
  <c r="N80" i="61"/>
  <c r="N81" i="61"/>
  <c r="N82" i="61"/>
  <c r="N83" i="61"/>
  <c r="N84" i="61"/>
  <c r="N85" i="61"/>
  <c r="N86" i="61"/>
  <c r="N87" i="61"/>
  <c r="N88" i="61"/>
  <c r="N89" i="61"/>
  <c r="N90" i="61"/>
  <c r="N91" i="61"/>
  <c r="N92" i="61"/>
  <c r="N93" i="61"/>
  <c r="N94" i="61"/>
  <c r="N95" i="61"/>
  <c r="N96" i="61"/>
  <c r="N97" i="61"/>
  <c r="N98" i="61"/>
  <c r="N99" i="61"/>
  <c r="N100" i="61"/>
  <c r="N101" i="61"/>
  <c r="N102" i="61"/>
  <c r="N103" i="61"/>
  <c r="N104" i="61"/>
  <c r="N105" i="61"/>
  <c r="N106" i="61"/>
  <c r="N107" i="61"/>
  <c r="N108" i="61"/>
  <c r="N109" i="61"/>
  <c r="N110" i="61"/>
  <c r="N111" i="61"/>
  <c r="N112" i="61"/>
  <c r="N113" i="61"/>
  <c r="N114" i="61"/>
  <c r="N115" i="61"/>
  <c r="N116" i="61"/>
  <c r="N117" i="61"/>
  <c r="N118" i="61"/>
  <c r="N119" i="61"/>
  <c r="N120" i="61"/>
  <c r="N121" i="61"/>
  <c r="N122" i="61"/>
  <c r="N123" i="61"/>
  <c r="N124" i="61"/>
  <c r="N125" i="61"/>
  <c r="N126" i="61"/>
  <c r="N127" i="61"/>
  <c r="N128" i="61"/>
  <c r="N129" i="61"/>
  <c r="N130" i="61"/>
  <c r="N131" i="61"/>
  <c r="N132" i="61"/>
  <c r="N133" i="61"/>
  <c r="N134" i="61"/>
  <c r="N135" i="61"/>
  <c r="N136" i="61"/>
  <c r="N137" i="61"/>
  <c r="N138" i="61"/>
  <c r="N139" i="61"/>
  <c r="N140" i="61"/>
  <c r="N141" i="61"/>
  <c r="N142" i="61"/>
  <c r="N143" i="61"/>
  <c r="N144" i="61"/>
  <c r="N145" i="61"/>
  <c r="N146" i="61"/>
  <c r="N147" i="61"/>
  <c r="N148" i="61"/>
  <c r="N149" i="61"/>
  <c r="N150" i="61"/>
  <c r="N151" i="61"/>
  <c r="N152" i="61"/>
  <c r="N153" i="61"/>
  <c r="N154" i="61"/>
  <c r="N155" i="61"/>
  <c r="N156" i="61"/>
  <c r="N157" i="61"/>
  <c r="N158" i="61"/>
  <c r="N159" i="61"/>
  <c r="N160" i="61"/>
  <c r="N161" i="61"/>
  <c r="N162" i="61"/>
  <c r="N163" i="61"/>
  <c r="N164" i="61"/>
  <c r="N165" i="61"/>
  <c r="N166" i="61"/>
  <c r="N167" i="61"/>
  <c r="N168" i="61"/>
  <c r="N169" i="61"/>
  <c r="N170" i="61"/>
  <c r="N171" i="61"/>
  <c r="N172" i="61"/>
  <c r="N173" i="61"/>
  <c r="N174" i="61"/>
  <c r="N175" i="61"/>
  <c r="N176" i="61"/>
  <c r="N177" i="61"/>
  <c r="N178" i="61"/>
  <c r="N179" i="61"/>
  <c r="N180" i="61"/>
  <c r="N181" i="61"/>
  <c r="N182" i="61"/>
  <c r="N183" i="61"/>
  <c r="N184" i="61"/>
  <c r="N185" i="61"/>
  <c r="N186" i="61"/>
  <c r="N187" i="61"/>
  <c r="N188" i="61"/>
  <c r="N189" i="61"/>
  <c r="N190" i="61"/>
  <c r="N191" i="61"/>
  <c r="N192" i="61"/>
  <c r="N193" i="61"/>
  <c r="N194" i="61"/>
  <c r="N195" i="61"/>
  <c r="N196" i="61"/>
  <c r="N197" i="61"/>
  <c r="N198" i="61"/>
  <c r="N199" i="61"/>
  <c r="N200" i="61"/>
  <c r="N201" i="61"/>
  <c r="N202" i="61"/>
  <c r="N203" i="61"/>
  <c r="N204" i="61"/>
  <c r="N205" i="61"/>
  <c r="N206" i="61"/>
  <c r="N207" i="61"/>
  <c r="N208" i="61"/>
  <c r="N209" i="61"/>
  <c r="N210" i="61"/>
  <c r="N211" i="61"/>
  <c r="N212" i="61"/>
  <c r="N213" i="61"/>
  <c r="N214" i="61"/>
  <c r="N215" i="61"/>
  <c r="N216" i="61"/>
  <c r="N217" i="61"/>
  <c r="N218" i="61"/>
  <c r="N219" i="61"/>
  <c r="N220" i="61"/>
  <c r="N221" i="61"/>
  <c r="N222" i="61"/>
  <c r="N223" i="61"/>
  <c r="N224" i="61"/>
  <c r="N225" i="61"/>
  <c r="N226" i="61"/>
  <c r="N227" i="61"/>
  <c r="N228" i="61"/>
  <c r="N229" i="61"/>
  <c r="N230" i="61"/>
  <c r="N231" i="61"/>
  <c r="N232" i="61"/>
  <c r="N233" i="61"/>
  <c r="N234" i="61"/>
  <c r="N235" i="61"/>
  <c r="N236" i="61"/>
  <c r="N237" i="61"/>
  <c r="N238" i="61"/>
  <c r="N239" i="61"/>
  <c r="N240" i="61"/>
  <c r="N241" i="61"/>
  <c r="N242" i="61"/>
  <c r="N243" i="61"/>
  <c r="N244" i="61"/>
  <c r="N245" i="61"/>
  <c r="N246" i="61"/>
  <c r="N247" i="61"/>
  <c r="N248" i="61"/>
  <c r="N249" i="61"/>
  <c r="N250" i="61"/>
  <c r="N251" i="61"/>
  <c r="N252" i="61"/>
  <c r="N253" i="61"/>
  <c r="N254" i="61"/>
  <c r="N255" i="61"/>
  <c r="N256" i="61"/>
  <c r="N257" i="61"/>
  <c r="N258" i="61"/>
  <c r="N259" i="61"/>
  <c r="N260" i="61"/>
  <c r="N261" i="61"/>
  <c r="N262" i="61"/>
  <c r="N263" i="61"/>
  <c r="N264" i="61"/>
  <c r="N265" i="61"/>
  <c r="N266" i="61"/>
  <c r="N267" i="61"/>
  <c r="N268" i="61"/>
  <c r="N269" i="61"/>
  <c r="N270" i="61"/>
  <c r="N271" i="61"/>
  <c r="N272" i="61"/>
  <c r="N273" i="61"/>
  <c r="N274" i="61"/>
  <c r="N275" i="61"/>
  <c r="N276" i="61"/>
  <c r="N277" i="61"/>
  <c r="N278" i="61"/>
  <c r="N279" i="61"/>
  <c r="N280" i="61"/>
  <c r="N281" i="61"/>
  <c r="N282" i="61"/>
  <c r="N283" i="61"/>
  <c r="N284" i="61"/>
  <c r="N285" i="61"/>
  <c r="N286" i="61"/>
  <c r="N287" i="61"/>
  <c r="N288" i="61"/>
  <c r="N289" i="61"/>
  <c r="N290" i="61"/>
  <c r="N291" i="61"/>
  <c r="N292" i="61"/>
  <c r="N293" i="61"/>
  <c r="N294" i="61"/>
  <c r="N295" i="61"/>
  <c r="N296" i="61"/>
  <c r="N297" i="61"/>
  <c r="N298" i="61"/>
  <c r="N299" i="61"/>
  <c r="N300" i="61"/>
  <c r="N301" i="61"/>
  <c r="N302" i="61"/>
  <c r="N303" i="61"/>
  <c r="N304" i="61"/>
  <c r="N305" i="61"/>
  <c r="N306" i="61"/>
  <c r="N307" i="61"/>
  <c r="N308" i="61"/>
  <c r="N309" i="61"/>
  <c r="N310" i="61"/>
  <c r="N311" i="61"/>
  <c r="N312" i="61"/>
  <c r="N313" i="61"/>
  <c r="N314" i="61"/>
  <c r="N315" i="61"/>
  <c r="N316" i="61"/>
  <c r="N317" i="61"/>
  <c r="N318" i="61"/>
  <c r="N319" i="61"/>
  <c r="N320" i="61"/>
  <c r="N321" i="61"/>
  <c r="N322" i="61"/>
  <c r="N323" i="61"/>
  <c r="N324" i="61"/>
  <c r="N325" i="61"/>
  <c r="N326" i="61"/>
  <c r="N327" i="61"/>
  <c r="N328" i="61"/>
  <c r="N329" i="61"/>
  <c r="N330" i="61"/>
  <c r="N331" i="61"/>
  <c r="N332" i="61"/>
  <c r="N333" i="61"/>
  <c r="N334" i="61"/>
  <c r="N335" i="61"/>
  <c r="N336" i="61"/>
  <c r="N337" i="61"/>
  <c r="N338" i="61"/>
  <c r="N339" i="61"/>
  <c r="N340" i="61"/>
  <c r="N341" i="61"/>
  <c r="N342" i="61"/>
  <c r="N343" i="61"/>
  <c r="N344" i="61"/>
  <c r="N345" i="61"/>
  <c r="N346" i="61"/>
  <c r="N347" i="61"/>
  <c r="N348" i="61"/>
  <c r="N349" i="61"/>
  <c r="N350" i="61"/>
  <c r="N351" i="61"/>
  <c r="N352" i="61"/>
  <c r="N353" i="61"/>
  <c r="N354" i="61"/>
  <c r="N355" i="61"/>
  <c r="N356" i="61"/>
  <c r="N357" i="61"/>
  <c r="N358" i="61"/>
  <c r="N359" i="61"/>
  <c r="N360" i="61"/>
  <c r="N361" i="61"/>
  <c r="N362" i="61"/>
  <c r="N363" i="61"/>
  <c r="N364" i="61"/>
  <c r="N365" i="61"/>
  <c r="N366" i="61"/>
  <c r="N367" i="61"/>
  <c r="N368" i="61"/>
  <c r="N369" i="61"/>
  <c r="N370" i="61"/>
  <c r="N371" i="61"/>
  <c r="N372" i="61"/>
  <c r="N373" i="61"/>
  <c r="N374" i="61"/>
  <c r="N375" i="61"/>
  <c r="N376" i="61"/>
  <c r="N377" i="61"/>
  <c r="N378" i="61"/>
  <c r="N379" i="61"/>
  <c r="N380" i="61"/>
  <c r="N381" i="61"/>
  <c r="N382" i="61"/>
  <c r="N383" i="61"/>
  <c r="N384" i="61"/>
  <c r="N385" i="61"/>
  <c r="N386" i="61"/>
  <c r="N387" i="61"/>
  <c r="N388" i="61"/>
  <c r="N389" i="61"/>
  <c r="N390" i="61"/>
  <c r="N391" i="61"/>
  <c r="N392" i="61"/>
  <c r="N393" i="61"/>
  <c r="N394" i="61"/>
  <c r="N395" i="61"/>
  <c r="N396" i="61"/>
  <c r="N397" i="61"/>
  <c r="N398" i="61"/>
  <c r="N399" i="61"/>
  <c r="N400" i="61"/>
  <c r="N401" i="61"/>
  <c r="N402" i="61"/>
  <c r="N403" i="61"/>
  <c r="N404" i="61"/>
  <c r="N405" i="61"/>
  <c r="N406" i="61"/>
  <c r="N407" i="61"/>
  <c r="N408" i="61"/>
  <c r="N409" i="61"/>
  <c r="N410" i="61"/>
  <c r="N411" i="61"/>
  <c r="N412" i="61"/>
  <c r="N413" i="61"/>
  <c r="N414" i="61"/>
  <c r="N415" i="61"/>
  <c r="N416" i="61"/>
  <c r="N417" i="61"/>
  <c r="N418" i="61"/>
  <c r="N419" i="61"/>
  <c r="N420" i="61"/>
  <c r="N421" i="61"/>
  <c r="N422" i="61"/>
  <c r="N423" i="61"/>
  <c r="N424" i="61"/>
  <c r="N425" i="61"/>
  <c r="N426" i="61"/>
  <c r="N427" i="61"/>
  <c r="N428" i="61"/>
  <c r="N429" i="61"/>
  <c r="N430" i="61"/>
  <c r="N431" i="61"/>
  <c r="N432" i="61"/>
  <c r="N433" i="61"/>
  <c r="N434" i="61"/>
  <c r="N435" i="61"/>
  <c r="N436" i="61"/>
  <c r="N437" i="61"/>
  <c r="N438" i="61"/>
  <c r="N439" i="61"/>
  <c r="N440" i="61"/>
  <c r="N441" i="61"/>
  <c r="N442" i="61"/>
  <c r="N443" i="61"/>
  <c r="N444" i="61"/>
  <c r="N445" i="61"/>
  <c r="N446" i="61"/>
  <c r="N447" i="61"/>
  <c r="N448" i="61"/>
  <c r="N449" i="61"/>
  <c r="N450" i="61"/>
  <c r="N451" i="61"/>
  <c r="N452" i="61"/>
  <c r="N453" i="61"/>
  <c r="N454" i="61"/>
  <c r="N455" i="61"/>
  <c r="N456" i="61"/>
  <c r="N457" i="61"/>
  <c r="N458" i="61"/>
  <c r="N459" i="61"/>
  <c r="N460" i="61"/>
  <c r="N461" i="61"/>
  <c r="N462" i="61"/>
  <c r="N463" i="61"/>
  <c r="N464" i="61"/>
  <c r="N465" i="61"/>
  <c r="N466" i="61"/>
  <c r="N467" i="61"/>
  <c r="N468" i="61"/>
  <c r="N469" i="61"/>
  <c r="N470" i="61"/>
  <c r="N471" i="61"/>
  <c r="N472" i="61"/>
  <c r="N473" i="61"/>
  <c r="N474" i="61"/>
  <c r="N475" i="61"/>
  <c r="N476" i="61"/>
  <c r="N477" i="61"/>
  <c r="N478" i="61"/>
  <c r="N479" i="61"/>
  <c r="N480" i="61"/>
  <c r="N481" i="61"/>
  <c r="N482" i="61"/>
  <c r="N483" i="61"/>
  <c r="N484" i="61"/>
  <c r="N485" i="61"/>
  <c r="N486" i="61"/>
  <c r="N487" i="61"/>
  <c r="N488" i="61"/>
  <c r="N489" i="61"/>
  <c r="N490" i="61"/>
  <c r="N491" i="61"/>
  <c r="N492" i="61"/>
  <c r="N493" i="61"/>
  <c r="N494" i="61"/>
  <c r="N495" i="61"/>
  <c r="N496" i="61"/>
  <c r="N497" i="61"/>
  <c r="N498" i="61"/>
  <c r="N499" i="61"/>
  <c r="N500" i="61"/>
  <c r="N501" i="61"/>
  <c r="P2" i="61"/>
  <c r="N2" i="61"/>
  <c r="B1001" i="38"/>
  <c r="C1" i="17"/>
  <c r="C2" i="48"/>
  <c r="C3" i="48"/>
  <c r="C4" i="48"/>
  <c r="C5" i="48"/>
  <c r="C6" i="48"/>
  <c r="C7" i="48"/>
  <c r="C8" i="48"/>
  <c r="C9" i="48"/>
  <c r="C10" i="48"/>
  <c r="C11" i="48"/>
  <c r="C12" i="48"/>
  <c r="C13" i="48"/>
  <c r="C14" i="48"/>
  <c r="C15" i="48"/>
  <c r="C16" i="48"/>
  <c r="C17" i="48"/>
  <c r="C18" i="48"/>
  <c r="C19" i="48"/>
  <c r="C20" i="48"/>
  <c r="C21" i="48"/>
  <c r="C22" i="48"/>
  <c r="C23" i="48"/>
  <c r="C24" i="48"/>
  <c r="C25" i="48"/>
  <c r="C26" i="48"/>
  <c r="C27" i="48"/>
  <c r="E2" i="49"/>
  <c r="K2" i="49" s="1"/>
  <c r="E3" i="49"/>
  <c r="K3" i="49" s="1"/>
  <c r="E4" i="49"/>
  <c r="K4" i="49" s="1"/>
  <c r="E5" i="49"/>
  <c r="K5" i="49"/>
  <c r="E6" i="49"/>
  <c r="K6" i="49" s="1"/>
  <c r="E7" i="49"/>
  <c r="K7" i="49" s="1"/>
  <c r="E8" i="49"/>
  <c r="K8" i="49" s="1"/>
  <c r="E9" i="49"/>
  <c r="K9" i="49" s="1"/>
  <c r="E10" i="49"/>
  <c r="K10" i="49" s="1"/>
  <c r="E11" i="49"/>
  <c r="K11" i="49" s="1"/>
  <c r="E12" i="49"/>
  <c r="K12" i="49" s="1"/>
  <c r="E13" i="49"/>
  <c r="K13" i="49" s="1"/>
  <c r="E14" i="49"/>
  <c r="K14" i="49" s="1"/>
  <c r="E15" i="49"/>
  <c r="K15" i="49" s="1"/>
  <c r="E16" i="49"/>
  <c r="K16" i="49" s="1"/>
  <c r="E17" i="49"/>
  <c r="K17" i="49" s="1"/>
  <c r="E18" i="49"/>
  <c r="K18" i="49" s="1"/>
  <c r="E19" i="49"/>
  <c r="K19" i="49" s="1"/>
  <c r="E20" i="49"/>
  <c r="K20" i="49" s="1"/>
  <c r="E21" i="49"/>
  <c r="K21" i="49" s="1"/>
  <c r="E22" i="49"/>
  <c r="K22" i="49" s="1"/>
  <c r="E23" i="49"/>
  <c r="K23" i="49" s="1"/>
  <c r="E24" i="49"/>
  <c r="K24" i="49" s="1"/>
  <c r="E25" i="49"/>
  <c r="K25" i="49" s="1"/>
  <c r="E26" i="49"/>
  <c r="K26" i="49" s="1"/>
  <c r="E27" i="49"/>
  <c r="K27" i="49" s="1"/>
  <c r="E28" i="49"/>
  <c r="K28" i="49" s="1"/>
  <c r="E29" i="49"/>
  <c r="K29" i="49" s="1"/>
  <c r="E30" i="49"/>
  <c r="K30" i="49" s="1"/>
  <c r="E31" i="49"/>
  <c r="K31" i="49" s="1"/>
  <c r="E32" i="49"/>
  <c r="K32" i="49" s="1"/>
  <c r="E33" i="49"/>
  <c r="K33" i="49" s="1"/>
  <c r="E34" i="49"/>
  <c r="K34" i="49" s="1"/>
  <c r="E35" i="49"/>
  <c r="K35" i="49" s="1"/>
  <c r="E36" i="49"/>
  <c r="K36" i="49" s="1"/>
  <c r="E37" i="49"/>
  <c r="K37" i="49" s="1"/>
  <c r="E38" i="49"/>
  <c r="K38" i="49" s="1"/>
  <c r="E39" i="49"/>
  <c r="K39" i="49" s="1"/>
  <c r="E40" i="49"/>
  <c r="K40" i="49" s="1"/>
  <c r="E41" i="49"/>
  <c r="K41" i="49" s="1"/>
  <c r="E42" i="49"/>
  <c r="K42" i="49" s="1"/>
  <c r="E43" i="49"/>
  <c r="K43" i="49" s="1"/>
  <c r="E44" i="49"/>
  <c r="K44" i="49" s="1"/>
  <c r="E45" i="49"/>
  <c r="K45" i="49" s="1"/>
  <c r="E46" i="49"/>
  <c r="K46" i="49" s="1"/>
  <c r="E47" i="49"/>
  <c r="K47" i="49" s="1"/>
  <c r="E48" i="49"/>
  <c r="K48" i="49" s="1"/>
  <c r="E49" i="49"/>
  <c r="K49" i="49" s="1"/>
  <c r="E50" i="49"/>
  <c r="K50" i="49" s="1"/>
  <c r="E51" i="49"/>
  <c r="K51" i="49" s="1"/>
  <c r="E52" i="49"/>
  <c r="K52" i="49" s="1"/>
  <c r="E53" i="49"/>
  <c r="K53" i="49" s="1"/>
  <c r="E54" i="49"/>
  <c r="K54" i="49" s="1"/>
  <c r="E55" i="49"/>
  <c r="K55" i="49" s="1"/>
  <c r="E56" i="49"/>
  <c r="K56" i="49" s="1"/>
  <c r="E57" i="49"/>
  <c r="K57" i="49" s="1"/>
  <c r="E58" i="49"/>
  <c r="K58" i="49" s="1"/>
  <c r="E59" i="49"/>
  <c r="K59" i="49" s="1"/>
  <c r="E60" i="49"/>
  <c r="K60" i="49" s="1"/>
  <c r="E61" i="49"/>
  <c r="K61" i="49" s="1"/>
  <c r="E62" i="49"/>
  <c r="K62" i="49" s="1"/>
  <c r="E63" i="49"/>
  <c r="K63" i="49" s="1"/>
  <c r="E64" i="49"/>
  <c r="K64" i="49" s="1"/>
  <c r="E65" i="49"/>
  <c r="K65" i="49" s="1"/>
  <c r="E66" i="49"/>
  <c r="K66" i="49" s="1"/>
  <c r="E67" i="49"/>
  <c r="K67" i="49" s="1"/>
  <c r="E68" i="49"/>
  <c r="K68" i="49" s="1"/>
  <c r="E69" i="49"/>
  <c r="K69" i="49" s="1"/>
  <c r="E70" i="49"/>
  <c r="K70" i="49" s="1"/>
  <c r="E71" i="49"/>
  <c r="K71" i="49" s="1"/>
  <c r="E72" i="49"/>
  <c r="K72" i="49" s="1"/>
  <c r="E73" i="49"/>
  <c r="K73" i="49" s="1"/>
  <c r="E74" i="49"/>
  <c r="K74" i="49" s="1"/>
  <c r="E75" i="49"/>
  <c r="K75" i="49" s="1"/>
  <c r="E76" i="49"/>
  <c r="K76" i="49" s="1"/>
  <c r="E77" i="49"/>
  <c r="K77" i="49" s="1"/>
  <c r="E78" i="49"/>
  <c r="K78" i="49" s="1"/>
  <c r="E79" i="49"/>
  <c r="K79" i="49" s="1"/>
  <c r="E80" i="49"/>
  <c r="K80" i="49" s="1"/>
  <c r="E81" i="49"/>
  <c r="K81" i="49" s="1"/>
  <c r="E82" i="49"/>
  <c r="K82" i="49" s="1"/>
  <c r="E83" i="49"/>
  <c r="K83" i="49" s="1"/>
  <c r="E84" i="49"/>
  <c r="K84" i="49" s="1"/>
  <c r="E85" i="49"/>
  <c r="K85" i="49" s="1"/>
  <c r="E86" i="49"/>
  <c r="K86" i="49" s="1"/>
  <c r="E87" i="49"/>
  <c r="K87" i="49" s="1"/>
  <c r="E88" i="49"/>
  <c r="K88" i="49" s="1"/>
  <c r="E89" i="49"/>
  <c r="K89" i="49" s="1"/>
  <c r="E90" i="49"/>
  <c r="K90" i="49" s="1"/>
  <c r="E91" i="49"/>
  <c r="K91" i="49" s="1"/>
  <c r="E92" i="49"/>
  <c r="K92" i="49" s="1"/>
  <c r="E93" i="49"/>
  <c r="K93" i="49" s="1"/>
  <c r="E94" i="49"/>
  <c r="K94" i="49" s="1"/>
  <c r="E95" i="49"/>
  <c r="K95" i="49" s="1"/>
  <c r="E96" i="49"/>
  <c r="K96" i="49" s="1"/>
  <c r="E97" i="49"/>
  <c r="K97" i="49" s="1"/>
  <c r="E98" i="49"/>
  <c r="K98" i="49" s="1"/>
  <c r="E99" i="49"/>
  <c r="K99" i="49" s="1"/>
  <c r="E100" i="49"/>
  <c r="K100" i="49" s="1"/>
  <c r="E101" i="49"/>
  <c r="K101" i="49" s="1"/>
  <c r="E102" i="49"/>
  <c r="K102" i="49" s="1"/>
  <c r="E103" i="49"/>
  <c r="K103" i="49" s="1"/>
  <c r="E104" i="49"/>
  <c r="K104" i="49" s="1"/>
  <c r="E105" i="49"/>
  <c r="K105" i="49" s="1"/>
  <c r="E106" i="49"/>
  <c r="K106" i="49" s="1"/>
  <c r="E107" i="49"/>
  <c r="K107" i="49" s="1"/>
  <c r="E108" i="49"/>
  <c r="K108" i="49" s="1"/>
  <c r="E109" i="49"/>
  <c r="K109" i="49" s="1"/>
  <c r="E110" i="49"/>
  <c r="K110" i="49" s="1"/>
  <c r="E111" i="49"/>
  <c r="K111" i="49" s="1"/>
  <c r="E112" i="49"/>
  <c r="K112" i="49" s="1"/>
  <c r="E113" i="49"/>
  <c r="K113" i="49" s="1"/>
  <c r="E114" i="49"/>
  <c r="K114" i="49" s="1"/>
  <c r="E115" i="49"/>
  <c r="K115" i="49" s="1"/>
  <c r="E116" i="49"/>
  <c r="K116" i="49" s="1"/>
  <c r="E117" i="49"/>
  <c r="K117" i="49" s="1"/>
  <c r="E118" i="49"/>
  <c r="K118" i="49" s="1"/>
  <c r="E119" i="49"/>
  <c r="K119" i="49" s="1"/>
  <c r="E120" i="49"/>
  <c r="K120" i="49" s="1"/>
  <c r="E121" i="49"/>
  <c r="K121" i="49" s="1"/>
  <c r="E122" i="49"/>
  <c r="K122" i="49" s="1"/>
  <c r="E123" i="49"/>
  <c r="K123" i="49" s="1"/>
  <c r="E124" i="49"/>
  <c r="K124" i="49" s="1"/>
  <c r="E125" i="49"/>
  <c r="K125" i="49" s="1"/>
  <c r="E126" i="49"/>
  <c r="K126" i="49" s="1"/>
  <c r="E127" i="49"/>
  <c r="K127" i="49" s="1"/>
  <c r="E128" i="49"/>
  <c r="K128" i="49" s="1"/>
  <c r="E129" i="49"/>
  <c r="K129" i="49" s="1"/>
  <c r="E130" i="49"/>
  <c r="K130" i="49" s="1"/>
  <c r="E131" i="49"/>
  <c r="K131" i="49" s="1"/>
  <c r="E132" i="49"/>
  <c r="K132" i="49" s="1"/>
  <c r="E133" i="49"/>
  <c r="K133" i="49" s="1"/>
  <c r="E134" i="49"/>
  <c r="K134" i="49" s="1"/>
  <c r="E135" i="49"/>
  <c r="K135" i="49" s="1"/>
  <c r="E136" i="49"/>
  <c r="K136" i="49" s="1"/>
  <c r="E137" i="49"/>
  <c r="K137" i="49" s="1"/>
  <c r="E138" i="49"/>
  <c r="K138" i="49" s="1"/>
  <c r="E139" i="49"/>
  <c r="K139" i="49" s="1"/>
  <c r="E140" i="49"/>
  <c r="K140" i="49" s="1"/>
  <c r="E141" i="49"/>
  <c r="K141" i="49" s="1"/>
  <c r="E142" i="49"/>
  <c r="K142" i="49" s="1"/>
  <c r="E143" i="49"/>
  <c r="K143" i="49" s="1"/>
  <c r="E144" i="49"/>
  <c r="K144" i="49" s="1"/>
  <c r="E145" i="49"/>
  <c r="K145" i="49" s="1"/>
  <c r="E146" i="49"/>
  <c r="K146" i="49" s="1"/>
  <c r="E147" i="49"/>
  <c r="K147" i="49" s="1"/>
  <c r="E148" i="49"/>
  <c r="K148" i="49" s="1"/>
  <c r="E149" i="49"/>
  <c r="K149" i="49" s="1"/>
  <c r="E150" i="49"/>
  <c r="K150" i="49" s="1"/>
  <c r="E151" i="49"/>
  <c r="K151" i="49" s="1"/>
  <c r="E152" i="49"/>
  <c r="K152" i="49" s="1"/>
  <c r="E153" i="49"/>
  <c r="K153" i="49" s="1"/>
  <c r="E154" i="49"/>
  <c r="K154" i="49" s="1"/>
  <c r="E155" i="49"/>
  <c r="K155" i="49" s="1"/>
  <c r="E156" i="49"/>
  <c r="K156" i="49" s="1"/>
  <c r="E157" i="49"/>
  <c r="K157" i="49" s="1"/>
  <c r="E158" i="49"/>
  <c r="K158" i="49" s="1"/>
  <c r="E159" i="49"/>
  <c r="K159" i="49" s="1"/>
  <c r="E160" i="49"/>
  <c r="K160" i="49" s="1"/>
  <c r="E161" i="49"/>
  <c r="K161" i="49" s="1"/>
  <c r="E162" i="49"/>
  <c r="K162" i="49" s="1"/>
  <c r="E163" i="49"/>
  <c r="K163" i="49" s="1"/>
  <c r="E164" i="49"/>
  <c r="K164" i="49" s="1"/>
  <c r="E165" i="49"/>
  <c r="K165" i="49" s="1"/>
  <c r="E166" i="49"/>
  <c r="K166" i="49" s="1"/>
  <c r="E167" i="49"/>
  <c r="K167" i="49" s="1"/>
  <c r="E168" i="49"/>
  <c r="K168" i="49" s="1"/>
  <c r="E169" i="49"/>
  <c r="K169" i="49" s="1"/>
  <c r="E170" i="49"/>
  <c r="K170" i="49" s="1"/>
  <c r="E171" i="49"/>
  <c r="K171" i="49" s="1"/>
  <c r="E172" i="49"/>
  <c r="K172" i="49" s="1"/>
  <c r="E173" i="49"/>
  <c r="K173" i="49" s="1"/>
  <c r="E174" i="49"/>
  <c r="K174" i="49" s="1"/>
  <c r="E175" i="49"/>
  <c r="K175" i="49" s="1"/>
  <c r="E176" i="49"/>
  <c r="K176" i="49" s="1"/>
  <c r="E177" i="49"/>
  <c r="K177" i="49" s="1"/>
  <c r="E178" i="49"/>
  <c r="K178" i="49" s="1"/>
  <c r="E179" i="49"/>
  <c r="K179" i="49" s="1"/>
  <c r="E180" i="49"/>
  <c r="K180" i="49" s="1"/>
  <c r="E181" i="49"/>
  <c r="K181" i="49" s="1"/>
  <c r="E182" i="49"/>
  <c r="K182" i="49" s="1"/>
  <c r="E183" i="49"/>
  <c r="K183" i="49" s="1"/>
  <c r="E184" i="49"/>
  <c r="K184" i="49" s="1"/>
  <c r="E185" i="49"/>
  <c r="K185" i="49" s="1"/>
  <c r="E186" i="49"/>
  <c r="K186" i="49" s="1"/>
  <c r="E187" i="49"/>
  <c r="K187" i="49" s="1"/>
  <c r="E188" i="49"/>
  <c r="K188" i="49" s="1"/>
  <c r="E189" i="49"/>
  <c r="K189" i="49" s="1"/>
  <c r="E190" i="49"/>
  <c r="K190" i="49" s="1"/>
  <c r="E191" i="49"/>
  <c r="K191" i="49" s="1"/>
  <c r="E192" i="49"/>
  <c r="K192" i="49" s="1"/>
  <c r="E193" i="49"/>
  <c r="K193" i="49" s="1"/>
  <c r="E194" i="49"/>
  <c r="K194" i="49" s="1"/>
  <c r="E195" i="49"/>
  <c r="K195" i="49" s="1"/>
  <c r="E196" i="49"/>
  <c r="K196" i="49" s="1"/>
  <c r="E197" i="49"/>
  <c r="K197" i="49" s="1"/>
  <c r="R3" i="61"/>
  <c r="K3" i="61"/>
  <c r="R4" i="61"/>
  <c r="K4" i="61"/>
  <c r="B1002" i="38"/>
  <c r="R5" i="61"/>
  <c r="K5" i="61"/>
  <c r="B1003" i="38"/>
  <c r="R6" i="61"/>
  <c r="K6" i="61"/>
  <c r="B1004" i="38"/>
  <c r="R7" i="61"/>
  <c r="K7" i="61"/>
  <c r="B1005" i="38"/>
  <c r="R8" i="61"/>
  <c r="K8" i="61"/>
  <c r="B1006" i="38"/>
  <c r="R9" i="61"/>
  <c r="K9" i="61"/>
  <c r="B1007" i="38"/>
  <c r="R10" i="61"/>
  <c r="K10" i="61"/>
  <c r="B1008" i="38"/>
  <c r="R11" i="61"/>
  <c r="K11" i="61"/>
  <c r="B1009" i="38"/>
  <c r="R12" i="61"/>
  <c r="K12" i="61"/>
  <c r="B1010" i="38"/>
  <c r="R13" i="61"/>
  <c r="K13" i="61"/>
  <c r="B1011" i="38"/>
  <c r="K14" i="61"/>
  <c r="R14" i="61"/>
  <c r="K15" i="61"/>
  <c r="R15" i="61"/>
  <c r="K16" i="61"/>
  <c r="R16" i="61"/>
  <c r="K17" i="61"/>
  <c r="R17" i="61"/>
  <c r="K18" i="61"/>
  <c r="R18" i="61"/>
  <c r="K19" i="61"/>
  <c r="R19" i="61"/>
  <c r="K20" i="61"/>
  <c r="R20" i="61"/>
  <c r="K21" i="61"/>
  <c r="R21" i="61"/>
  <c r="K22" i="61"/>
  <c r="R22" i="61"/>
  <c r="K23" i="61"/>
  <c r="R23" i="61"/>
  <c r="K24" i="61"/>
  <c r="R24" i="61"/>
  <c r="K25" i="61"/>
  <c r="R25" i="61"/>
  <c r="K26" i="61"/>
  <c r="R26" i="61"/>
  <c r="K27" i="61"/>
  <c r="R27" i="61"/>
  <c r="K28" i="61"/>
  <c r="R28" i="61"/>
  <c r="K29" i="61"/>
  <c r="R29" i="61"/>
  <c r="K30" i="61"/>
  <c r="R30" i="61"/>
  <c r="K31" i="61"/>
  <c r="R31" i="61"/>
  <c r="K32" i="61"/>
  <c r="R32" i="61"/>
  <c r="K33" i="61"/>
  <c r="R33" i="61"/>
  <c r="K34" i="61"/>
  <c r="R34" i="61"/>
  <c r="K35" i="61"/>
  <c r="R35" i="61"/>
  <c r="K36" i="61"/>
  <c r="R36" i="61"/>
  <c r="K37" i="61"/>
  <c r="R37" i="61"/>
  <c r="K38" i="61"/>
  <c r="R38" i="61"/>
  <c r="K39" i="61"/>
  <c r="R39" i="61"/>
  <c r="K40" i="61"/>
  <c r="R40" i="61"/>
  <c r="K41" i="61"/>
  <c r="R41" i="61"/>
  <c r="K42" i="61"/>
  <c r="R42" i="61"/>
  <c r="K43" i="61"/>
  <c r="R43" i="61"/>
  <c r="K44" i="61"/>
  <c r="R44" i="61"/>
  <c r="K45" i="61"/>
  <c r="R45" i="61"/>
  <c r="K46" i="61"/>
  <c r="R46" i="61"/>
  <c r="K47" i="61"/>
  <c r="R47" i="61"/>
  <c r="K48" i="61"/>
  <c r="R48" i="61"/>
  <c r="K49" i="61"/>
  <c r="R49" i="61"/>
  <c r="K50" i="61"/>
  <c r="R50" i="61"/>
  <c r="K51" i="61"/>
  <c r="R51" i="61"/>
  <c r="K52" i="61"/>
  <c r="R52" i="61"/>
  <c r="K53" i="61"/>
  <c r="R53" i="61"/>
  <c r="K54" i="61"/>
  <c r="R54" i="61"/>
  <c r="K55" i="61"/>
  <c r="R55" i="61"/>
  <c r="K56" i="61"/>
  <c r="R56" i="61"/>
  <c r="K57" i="61"/>
  <c r="R57" i="61"/>
  <c r="K58" i="61"/>
  <c r="R58" i="61"/>
  <c r="K59" i="61"/>
  <c r="R59" i="61"/>
  <c r="K60" i="61"/>
  <c r="R60" i="61"/>
  <c r="K61" i="61"/>
  <c r="R61" i="61"/>
  <c r="K62" i="61"/>
  <c r="R62" i="61"/>
  <c r="K63" i="61"/>
  <c r="R63" i="61"/>
  <c r="K64" i="61"/>
  <c r="R64" i="61"/>
  <c r="K65" i="61"/>
  <c r="R65" i="61"/>
  <c r="K66" i="61"/>
  <c r="R66" i="61"/>
  <c r="K67" i="61"/>
  <c r="R67" i="61"/>
  <c r="K68" i="61"/>
  <c r="R68" i="61"/>
  <c r="K69" i="61"/>
  <c r="R69" i="61"/>
  <c r="K70" i="61"/>
  <c r="R70" i="61"/>
  <c r="K71" i="61"/>
  <c r="R71" i="61"/>
  <c r="K72" i="61"/>
  <c r="R72" i="61"/>
  <c r="K73" i="61"/>
  <c r="R73" i="61"/>
  <c r="K74" i="61"/>
  <c r="R74" i="61"/>
  <c r="K75" i="61"/>
  <c r="R75" i="61"/>
  <c r="K76" i="61"/>
  <c r="R76" i="61"/>
  <c r="K77" i="61"/>
  <c r="R77" i="61"/>
  <c r="K78" i="61"/>
  <c r="R78" i="61"/>
  <c r="K79" i="61"/>
  <c r="R79" i="61"/>
  <c r="K80" i="61"/>
  <c r="R80" i="61"/>
  <c r="K81" i="61"/>
  <c r="R81" i="61"/>
  <c r="K82" i="61"/>
  <c r="R82" i="61"/>
  <c r="K83" i="61"/>
  <c r="R83" i="61"/>
  <c r="K84" i="61"/>
  <c r="R84" i="61"/>
  <c r="K85" i="61"/>
  <c r="R85" i="61"/>
  <c r="K86" i="61"/>
  <c r="R86" i="61"/>
  <c r="K87" i="61"/>
  <c r="R87" i="61"/>
  <c r="K88" i="61"/>
  <c r="R88" i="61"/>
  <c r="K89" i="61"/>
  <c r="R89" i="61"/>
  <c r="K90" i="61"/>
  <c r="R90" i="61"/>
  <c r="K91" i="61"/>
  <c r="R91" i="61"/>
  <c r="K92" i="61"/>
  <c r="R92" i="61"/>
  <c r="K93" i="61"/>
  <c r="R93" i="61"/>
  <c r="K94" i="61"/>
  <c r="R94" i="61"/>
  <c r="K95" i="61"/>
  <c r="R95" i="61"/>
  <c r="K96" i="61"/>
  <c r="R96" i="61"/>
  <c r="K97" i="61"/>
  <c r="R97" i="61"/>
  <c r="K98" i="61"/>
  <c r="R98" i="61"/>
  <c r="K99" i="61"/>
  <c r="R99" i="61"/>
  <c r="K100" i="61"/>
  <c r="R100" i="61"/>
  <c r="K101" i="61"/>
  <c r="R101" i="61"/>
  <c r="K102" i="61"/>
  <c r="R102" i="61"/>
  <c r="K103" i="61"/>
  <c r="R103" i="61"/>
  <c r="K104" i="61"/>
  <c r="R104" i="61"/>
  <c r="K105" i="61"/>
  <c r="R105" i="61"/>
  <c r="K106" i="61"/>
  <c r="R106" i="61"/>
  <c r="K107" i="61"/>
  <c r="R107" i="61"/>
  <c r="K108" i="61"/>
  <c r="R108" i="61"/>
  <c r="K109" i="61"/>
  <c r="R109" i="61"/>
  <c r="K110" i="61"/>
  <c r="R110" i="61"/>
  <c r="K111" i="61"/>
  <c r="R111" i="61"/>
  <c r="K112" i="61"/>
  <c r="R112" i="61"/>
  <c r="K113" i="61"/>
  <c r="R113" i="61"/>
  <c r="K114" i="61"/>
  <c r="R114" i="61"/>
  <c r="K115" i="61"/>
  <c r="R115" i="61"/>
  <c r="K116" i="61"/>
  <c r="R116" i="61"/>
  <c r="K117" i="61"/>
  <c r="R117" i="61"/>
  <c r="K118" i="61"/>
  <c r="R118" i="61"/>
  <c r="K119" i="61"/>
  <c r="R119" i="61"/>
  <c r="K120" i="61"/>
  <c r="R120" i="61"/>
  <c r="K121" i="61"/>
  <c r="R121" i="61"/>
  <c r="K122" i="61"/>
  <c r="R122" i="61"/>
  <c r="K123" i="61"/>
  <c r="R123" i="61"/>
  <c r="K124" i="61"/>
  <c r="R124" i="61"/>
  <c r="K125" i="61"/>
  <c r="R125" i="61"/>
  <c r="K126" i="61"/>
  <c r="R126" i="61"/>
  <c r="K127" i="61"/>
  <c r="R127" i="61"/>
  <c r="K128" i="61"/>
  <c r="R128" i="61"/>
  <c r="K129" i="61"/>
  <c r="R129" i="61"/>
  <c r="K130" i="61"/>
  <c r="R130" i="61"/>
  <c r="K131" i="61"/>
  <c r="R131" i="61"/>
  <c r="K132" i="61"/>
  <c r="R132" i="61"/>
  <c r="K133" i="61"/>
  <c r="R133" i="61"/>
  <c r="K134" i="61"/>
  <c r="R134" i="61"/>
  <c r="K135" i="61"/>
  <c r="R135" i="61"/>
  <c r="K136" i="61"/>
  <c r="R136" i="61"/>
  <c r="K137" i="61"/>
  <c r="R137" i="61"/>
  <c r="K138" i="61"/>
  <c r="R138" i="61"/>
  <c r="K139" i="61"/>
  <c r="R139" i="61"/>
  <c r="K140" i="61"/>
  <c r="R140" i="61"/>
  <c r="K141" i="61"/>
  <c r="R141" i="61"/>
  <c r="K142" i="61"/>
  <c r="R142" i="61"/>
  <c r="K143" i="61"/>
  <c r="R143" i="61"/>
  <c r="K144" i="61"/>
  <c r="R144" i="61"/>
  <c r="K145" i="61"/>
  <c r="R145" i="61"/>
  <c r="K146" i="61"/>
  <c r="R146" i="61"/>
  <c r="K147" i="61"/>
  <c r="R147" i="61"/>
  <c r="K148" i="61"/>
  <c r="R148" i="61"/>
  <c r="K149" i="61"/>
  <c r="R149" i="61"/>
  <c r="K150" i="61"/>
  <c r="R150" i="61"/>
  <c r="K151" i="61"/>
  <c r="R151" i="61"/>
  <c r="K152" i="61"/>
  <c r="R152" i="61"/>
  <c r="K153" i="61"/>
  <c r="R153" i="61"/>
  <c r="K154" i="61"/>
  <c r="R154" i="61"/>
  <c r="K155" i="61"/>
  <c r="R155" i="61"/>
  <c r="K156" i="61"/>
  <c r="R156" i="61"/>
  <c r="K157" i="61"/>
  <c r="R157" i="61"/>
  <c r="K158" i="61"/>
  <c r="R158" i="61"/>
  <c r="K159" i="61"/>
  <c r="R159" i="61"/>
  <c r="K160" i="61"/>
  <c r="R160" i="61"/>
  <c r="K161" i="61"/>
  <c r="R161" i="61"/>
  <c r="K162" i="61"/>
  <c r="R162" i="61"/>
  <c r="K163" i="61"/>
  <c r="R163" i="61"/>
  <c r="K164" i="61"/>
  <c r="R164" i="61"/>
  <c r="K165" i="61"/>
  <c r="R165" i="61"/>
  <c r="K166" i="61"/>
  <c r="R166" i="61"/>
  <c r="K167" i="61"/>
  <c r="R167" i="61"/>
  <c r="K168" i="61"/>
  <c r="R168" i="61"/>
  <c r="K169" i="61"/>
  <c r="R169" i="61"/>
  <c r="K170" i="61"/>
  <c r="R170" i="61"/>
  <c r="K171" i="61"/>
  <c r="R171" i="61"/>
  <c r="K172" i="61"/>
  <c r="R172" i="61"/>
  <c r="K173" i="61"/>
  <c r="R173" i="61"/>
  <c r="K174" i="61"/>
  <c r="R174" i="61"/>
  <c r="K175" i="61"/>
  <c r="R175" i="61"/>
  <c r="K176" i="61"/>
  <c r="R176" i="61"/>
  <c r="K177" i="61"/>
  <c r="R177" i="61"/>
  <c r="K178" i="61"/>
  <c r="R178" i="61"/>
  <c r="K179" i="61"/>
  <c r="R179" i="61"/>
  <c r="K180" i="61"/>
  <c r="R180" i="61"/>
  <c r="K181" i="61"/>
  <c r="R181" i="61"/>
  <c r="K182" i="61"/>
  <c r="R182" i="61"/>
  <c r="K183" i="61"/>
  <c r="R183" i="61"/>
  <c r="K184" i="61"/>
  <c r="R184" i="61"/>
  <c r="K185" i="61"/>
  <c r="R185" i="61"/>
  <c r="K186" i="61"/>
  <c r="R186" i="61"/>
  <c r="K187" i="61"/>
  <c r="R187" i="61"/>
  <c r="K188" i="61"/>
  <c r="R188" i="61"/>
  <c r="K189" i="61"/>
  <c r="R189" i="61"/>
  <c r="K190" i="61"/>
  <c r="R190" i="61"/>
  <c r="K191" i="61"/>
  <c r="R191" i="61"/>
  <c r="K192" i="61"/>
  <c r="R192" i="61"/>
  <c r="K193" i="61"/>
  <c r="R193" i="61"/>
  <c r="K194" i="61"/>
  <c r="R194" i="61"/>
  <c r="K195" i="61"/>
  <c r="R195" i="61"/>
  <c r="K196" i="61"/>
  <c r="R196" i="61"/>
  <c r="K197" i="61"/>
  <c r="R197" i="61"/>
  <c r="K198" i="61"/>
  <c r="R198" i="61"/>
  <c r="K199" i="61"/>
  <c r="R199" i="61"/>
  <c r="K200" i="61"/>
  <c r="R200" i="61"/>
  <c r="K201" i="61"/>
  <c r="R201" i="61"/>
  <c r="B1012" i="38"/>
  <c r="C1012" i="38"/>
  <c r="B1013" i="38"/>
  <c r="C1013" i="38"/>
  <c r="B1014" i="38"/>
  <c r="C1014" i="38"/>
  <c r="B1015" i="38"/>
  <c r="C1015" i="38"/>
  <c r="B1016" i="38"/>
  <c r="C1016" i="38"/>
  <c r="B1017" i="38"/>
  <c r="C1017" i="38"/>
  <c r="B1018" i="38"/>
  <c r="C1018" i="38"/>
  <c r="B1019" i="38"/>
  <c r="C1019" i="38"/>
  <c r="B1020" i="38"/>
  <c r="C1020" i="38"/>
  <c r="B1021" i="38"/>
  <c r="C1021" i="38"/>
  <c r="B1022" i="38"/>
  <c r="C1022" i="38"/>
  <c r="B1023" i="38"/>
  <c r="C1023" i="38"/>
  <c r="B1024" i="38"/>
  <c r="C1024" i="38"/>
  <c r="B1025" i="38"/>
  <c r="C1025" i="38"/>
  <c r="B1026" i="38"/>
  <c r="C1026" i="38"/>
  <c r="B1027" i="38"/>
  <c r="C1027" i="38"/>
  <c r="B1028" i="38"/>
  <c r="C1028" i="38"/>
  <c r="B1029" i="38"/>
  <c r="C1029" i="38"/>
  <c r="B1030" i="38"/>
  <c r="C1030" i="38"/>
  <c r="B1031" i="38"/>
  <c r="C1031" i="38"/>
  <c r="B1032" i="38"/>
  <c r="C1032" i="38"/>
  <c r="B1033" i="38"/>
  <c r="C1033" i="38"/>
  <c r="B1034" i="38"/>
  <c r="C1034" i="38"/>
  <c r="B1035" i="38"/>
  <c r="C1035" i="38"/>
  <c r="B1036" i="38"/>
  <c r="C1036" i="38"/>
  <c r="B1037" i="38"/>
  <c r="C1037" i="38"/>
  <c r="B1038" i="38"/>
  <c r="C1038" i="38"/>
  <c r="B1039" i="38"/>
  <c r="C1039" i="38"/>
  <c r="B1040" i="38"/>
  <c r="C1040" i="38"/>
  <c r="B1041" i="38"/>
  <c r="C1041" i="38"/>
  <c r="B1042" i="38"/>
  <c r="C1042" i="38"/>
  <c r="B1043" i="38"/>
  <c r="C1043" i="38"/>
  <c r="B1044" i="38"/>
  <c r="C1044" i="38"/>
  <c r="B1045" i="38"/>
  <c r="C1045" i="38"/>
  <c r="B1046" i="38"/>
  <c r="C1046" i="38"/>
  <c r="B1047" i="38"/>
  <c r="C1047" i="38"/>
  <c r="B1048" i="38"/>
  <c r="C1048" i="38"/>
  <c r="B1049" i="38"/>
  <c r="C1049" i="38"/>
  <c r="B1050" i="38"/>
  <c r="C1050" i="38"/>
  <c r="B1051" i="38"/>
  <c r="C1051" i="38"/>
  <c r="B1052" i="38"/>
  <c r="C1052" i="38"/>
  <c r="B1053" i="38"/>
  <c r="C1053" i="38"/>
  <c r="B1054" i="38"/>
  <c r="C1054" i="38"/>
  <c r="B1055" i="38"/>
  <c r="C1055" i="38"/>
  <c r="B1056" i="38"/>
  <c r="C1056" i="38"/>
  <c r="B1057" i="38"/>
  <c r="C1057" i="38"/>
  <c r="B1058" i="38"/>
  <c r="C1058" i="38"/>
  <c r="B1059" i="38"/>
  <c r="C1059" i="38"/>
  <c r="B1060" i="38"/>
  <c r="C1060" i="38"/>
  <c r="B1061" i="38"/>
  <c r="C1061" i="38"/>
  <c r="B1062" i="38"/>
  <c r="C1062" i="38"/>
  <c r="B1063" i="38"/>
  <c r="C1063" i="38"/>
  <c r="B1064" i="38"/>
  <c r="C1064" i="38"/>
  <c r="B1065" i="38"/>
  <c r="C1065" i="38"/>
  <c r="B1066" i="38"/>
  <c r="C1066" i="38"/>
  <c r="B1067" i="38"/>
  <c r="C1067" i="38"/>
  <c r="B1068" i="38"/>
  <c r="C1068" i="38"/>
  <c r="B1069" i="38"/>
  <c r="C1069" i="38"/>
  <c r="B1070" i="38"/>
  <c r="C1070" i="38"/>
  <c r="B1071" i="38"/>
  <c r="C1071" i="38"/>
  <c r="B1072" i="38"/>
  <c r="C1072" i="38"/>
  <c r="B1073" i="38"/>
  <c r="C1073" i="38"/>
  <c r="B1074" i="38"/>
  <c r="C1074" i="38"/>
  <c r="B1075" i="38"/>
  <c r="C1075" i="38"/>
  <c r="B1076" i="38"/>
  <c r="C1076" i="38"/>
  <c r="B1077" i="38"/>
  <c r="C1077" i="38"/>
  <c r="B1078" i="38"/>
  <c r="C1078" i="38"/>
  <c r="B1079" i="38"/>
  <c r="C1079" i="38"/>
  <c r="B1080" i="38"/>
  <c r="C1080" i="38"/>
  <c r="B1081" i="38"/>
  <c r="C1081" i="38"/>
  <c r="B1082" i="38"/>
  <c r="C1082" i="38"/>
  <c r="B1083" i="38"/>
  <c r="C1083" i="38"/>
  <c r="B1084" i="38"/>
  <c r="C1084" i="38"/>
  <c r="B1085" i="38"/>
  <c r="C1085" i="38"/>
  <c r="B1086" i="38"/>
  <c r="C1086" i="38"/>
  <c r="B1087" i="38"/>
  <c r="C1087" i="38"/>
  <c r="B1088" i="38"/>
  <c r="C1088" i="38"/>
  <c r="B1089" i="38"/>
  <c r="C1089" i="38"/>
  <c r="B1090" i="38"/>
  <c r="C1090" i="38"/>
  <c r="B1091" i="38"/>
  <c r="C1091" i="38"/>
  <c r="B1092" i="38"/>
  <c r="C1092" i="38"/>
  <c r="B1093" i="38"/>
  <c r="C1093" i="38"/>
  <c r="B1094" i="38"/>
  <c r="C1094" i="38"/>
  <c r="B1095" i="38"/>
  <c r="C1095" i="38"/>
  <c r="B1096" i="38"/>
  <c r="C1096" i="38"/>
  <c r="B1097" i="38"/>
  <c r="C1097" i="38"/>
  <c r="B1098" i="38"/>
  <c r="C1098" i="38"/>
  <c r="B1099" i="38"/>
  <c r="C1099" i="38"/>
  <c r="B1100" i="38"/>
  <c r="C1100" i="38"/>
  <c r="B1101" i="38"/>
  <c r="C1101" i="38"/>
  <c r="B1102" i="38"/>
  <c r="C1102" i="38"/>
  <c r="B1103" i="38"/>
  <c r="C1103" i="38"/>
  <c r="B1104" i="38"/>
  <c r="C1104" i="38"/>
  <c r="B1105" i="38"/>
  <c r="C1105" i="38"/>
  <c r="B1106" i="38"/>
  <c r="C1106" i="38"/>
  <c r="B1107" i="38"/>
  <c r="C1107" i="38"/>
  <c r="B1108" i="38"/>
  <c r="C1108" i="38"/>
  <c r="B1109" i="38"/>
  <c r="C1109" i="38"/>
  <c r="B1110" i="38"/>
  <c r="C1110" i="38"/>
  <c r="B1111" i="38"/>
  <c r="C1111" i="38"/>
  <c r="B1112" i="38"/>
  <c r="C1112" i="38"/>
  <c r="B1113" i="38"/>
  <c r="C1113" i="38"/>
  <c r="B1114" i="38"/>
  <c r="C1114" i="38"/>
  <c r="B1115" i="38"/>
  <c r="C1115" i="38"/>
  <c r="B1116" i="38"/>
  <c r="C1116" i="38"/>
  <c r="B1117" i="38"/>
  <c r="C1117" i="38"/>
  <c r="B1118" i="38"/>
  <c r="C1118" i="38"/>
  <c r="B1119" i="38"/>
  <c r="C1119" i="38"/>
  <c r="B1120" i="38"/>
  <c r="C1120" i="38"/>
  <c r="B1121" i="38"/>
  <c r="C1121" i="38"/>
  <c r="B1122" i="38"/>
  <c r="C1122" i="38"/>
  <c r="B1123" i="38"/>
  <c r="C1123" i="38"/>
  <c r="B1124" i="38"/>
  <c r="C1124" i="38"/>
  <c r="B1125" i="38"/>
  <c r="C1125" i="38"/>
  <c r="B1126" i="38"/>
  <c r="C1126" i="38"/>
  <c r="B1127" i="38"/>
  <c r="C1127" i="38"/>
  <c r="B1128" i="38"/>
  <c r="C1128" i="38"/>
  <c r="B1129" i="38"/>
  <c r="C1129" i="38"/>
  <c r="B1130" i="38"/>
  <c r="C1130" i="38"/>
  <c r="B1131" i="38"/>
  <c r="C1131" i="38"/>
  <c r="B1132" i="38"/>
  <c r="C1132" i="38"/>
  <c r="B1133" i="38"/>
  <c r="C1133" i="38"/>
  <c r="B1134" i="38"/>
  <c r="C1134" i="38"/>
  <c r="B1135" i="38"/>
  <c r="C1135" i="38"/>
  <c r="B1136" i="38"/>
  <c r="C1136" i="38"/>
  <c r="B1137" i="38"/>
  <c r="C1137" i="38"/>
  <c r="B1138" i="38"/>
  <c r="C1138" i="38"/>
  <c r="B1139" i="38"/>
  <c r="C1139" i="38"/>
  <c r="B1140" i="38"/>
  <c r="C1140" i="38"/>
  <c r="B1141" i="38"/>
  <c r="C1141" i="38"/>
  <c r="B1142" i="38"/>
  <c r="C1142" i="38"/>
  <c r="B1143" i="38"/>
  <c r="C1143" i="38"/>
  <c r="B1144" i="38"/>
  <c r="C1144" i="38"/>
  <c r="B1145" i="38"/>
  <c r="C1145" i="38"/>
  <c r="B1146" i="38"/>
  <c r="C1146" i="38"/>
  <c r="B1147" i="38"/>
  <c r="C1147" i="38"/>
  <c r="B1148" i="38"/>
  <c r="C1148" i="38"/>
  <c r="B1149" i="38"/>
  <c r="C1149" i="38"/>
  <c r="B1150" i="38"/>
  <c r="C1150" i="38"/>
  <c r="B1151" i="38"/>
  <c r="C1151" i="38"/>
  <c r="B1152" i="38"/>
  <c r="C1152" i="38"/>
  <c r="B1153" i="38"/>
  <c r="C1153" i="38"/>
  <c r="B1154" i="38"/>
  <c r="C1154" i="38"/>
  <c r="B1155" i="38"/>
  <c r="C1155" i="38"/>
  <c r="B1156" i="38"/>
  <c r="C1156" i="38"/>
  <c r="B1157" i="38"/>
  <c r="C1157" i="38"/>
  <c r="B1158" i="38"/>
  <c r="C1158" i="38"/>
  <c r="B1159" i="38"/>
  <c r="C1159" i="38"/>
  <c r="B1160" i="38"/>
  <c r="C1160" i="38"/>
  <c r="B1161" i="38"/>
  <c r="C1161" i="38"/>
  <c r="B1162" i="38"/>
  <c r="C1162" i="38"/>
  <c r="B1163" i="38"/>
  <c r="C1163" i="38"/>
  <c r="B1164" i="38"/>
  <c r="C1164" i="38"/>
  <c r="B1165" i="38"/>
  <c r="C1165" i="38"/>
  <c r="B1166" i="38"/>
  <c r="C1166" i="38"/>
  <c r="B1167" i="38"/>
  <c r="C1167" i="38"/>
  <c r="B1168" i="38"/>
  <c r="C1168" i="38"/>
  <c r="B1169" i="38"/>
  <c r="C1169" i="38"/>
  <c r="B1170" i="38"/>
  <c r="C1170" i="38"/>
  <c r="B1171" i="38"/>
  <c r="C1171" i="38"/>
  <c r="B1172" i="38"/>
  <c r="C1172" i="38"/>
  <c r="B1173" i="38"/>
  <c r="C1173" i="38"/>
  <c r="B1174" i="38"/>
  <c r="C1174" i="38"/>
  <c r="B1175" i="38"/>
  <c r="C1175" i="38"/>
  <c r="B1176" i="38"/>
  <c r="C1176" i="38"/>
  <c r="B1177" i="38"/>
  <c r="C1177" i="38"/>
  <c r="B1178" i="38"/>
  <c r="C1178" i="38"/>
  <c r="B1179" i="38"/>
  <c r="C1179" i="38"/>
  <c r="B1180" i="38"/>
  <c r="C1180" i="38"/>
  <c r="B1181" i="38"/>
  <c r="C1181" i="38"/>
  <c r="B1182" i="38"/>
  <c r="C1182" i="38"/>
  <c r="B1183" i="38"/>
  <c r="C1183" i="38"/>
  <c r="B1184" i="38"/>
  <c r="C1184" i="38"/>
  <c r="B1185" i="38"/>
  <c r="C1185" i="38"/>
  <c r="B1186" i="38"/>
  <c r="C1186" i="38"/>
  <c r="B1187" i="38"/>
  <c r="C1187" i="38"/>
  <c r="B1188" i="38"/>
  <c r="C1188" i="38"/>
  <c r="B1189" i="38"/>
  <c r="C1189" i="38"/>
  <c r="B1190" i="38"/>
  <c r="C1190" i="38"/>
  <c r="B1191" i="38"/>
  <c r="C1191" i="38"/>
  <c r="B1192" i="38"/>
  <c r="C1192" i="38"/>
  <c r="B1193" i="38"/>
  <c r="C1193" i="38"/>
  <c r="B1194" i="38"/>
  <c r="C1194" i="38"/>
  <c r="B1195" i="38"/>
  <c r="C1195" i="38"/>
  <c r="B1196" i="38"/>
  <c r="C1196" i="38"/>
  <c r="B1197" i="38"/>
  <c r="C1197" i="38"/>
  <c r="B1198" i="38"/>
  <c r="C1198" i="38"/>
  <c r="B1199" i="38"/>
  <c r="C1199" i="38"/>
  <c r="B1000" i="38"/>
  <c r="B503" i="38"/>
  <c r="B504" i="38"/>
  <c r="B505" i="38"/>
  <c r="B506" i="38"/>
  <c r="B507" i="38"/>
  <c r="B508" i="38"/>
  <c r="R8" i="60"/>
  <c r="K8" i="60"/>
  <c r="R9" i="60"/>
  <c r="K9" i="60"/>
  <c r="K10" i="60"/>
  <c r="R10" i="60"/>
  <c r="K11" i="60"/>
  <c r="R11" i="60"/>
  <c r="K12" i="60"/>
  <c r="R12" i="60"/>
  <c r="K13" i="60"/>
  <c r="R13" i="60"/>
  <c r="K14" i="60"/>
  <c r="R14" i="60"/>
  <c r="K15" i="60"/>
  <c r="R15" i="60"/>
  <c r="K16" i="60"/>
  <c r="R16" i="60"/>
  <c r="K17" i="60"/>
  <c r="R17" i="60"/>
  <c r="K18" i="60"/>
  <c r="R18" i="60"/>
  <c r="K19" i="60"/>
  <c r="R19" i="60"/>
  <c r="K20" i="60"/>
  <c r="R20" i="60"/>
  <c r="K21" i="60"/>
  <c r="R21" i="60"/>
  <c r="K22" i="60"/>
  <c r="R22" i="60"/>
  <c r="K23" i="60"/>
  <c r="R23" i="60"/>
  <c r="K24" i="60"/>
  <c r="R24" i="60"/>
  <c r="K25" i="60"/>
  <c r="R25" i="60"/>
  <c r="K26" i="60"/>
  <c r="R26" i="60"/>
  <c r="K27" i="60"/>
  <c r="R27" i="60"/>
  <c r="K28" i="60"/>
  <c r="R28" i="60"/>
  <c r="K29" i="60"/>
  <c r="R29" i="60"/>
  <c r="K30" i="60"/>
  <c r="R30" i="60"/>
  <c r="K31" i="60"/>
  <c r="R31" i="60"/>
  <c r="K32" i="60"/>
  <c r="R32" i="60"/>
  <c r="K33" i="60"/>
  <c r="R33" i="60"/>
  <c r="K34" i="60"/>
  <c r="R34" i="60"/>
  <c r="K35" i="60"/>
  <c r="R35" i="60"/>
  <c r="K36" i="60"/>
  <c r="R36" i="60"/>
  <c r="K37" i="60"/>
  <c r="R37" i="60"/>
  <c r="K38" i="60"/>
  <c r="R38" i="60"/>
  <c r="K39" i="60"/>
  <c r="R39" i="60"/>
  <c r="K40" i="60"/>
  <c r="R40" i="60"/>
  <c r="K41" i="60"/>
  <c r="R41" i="60"/>
  <c r="K42" i="60"/>
  <c r="R42" i="60"/>
  <c r="K43" i="60"/>
  <c r="R43" i="60"/>
  <c r="K44" i="60"/>
  <c r="R44" i="60"/>
  <c r="K45" i="60"/>
  <c r="R45" i="60"/>
  <c r="K46" i="60"/>
  <c r="R46" i="60"/>
  <c r="K47" i="60"/>
  <c r="R47" i="60"/>
  <c r="K48" i="60"/>
  <c r="R48" i="60"/>
  <c r="K49" i="60"/>
  <c r="R49" i="60"/>
  <c r="K50" i="60"/>
  <c r="R50" i="60"/>
  <c r="K51" i="60"/>
  <c r="R51" i="60"/>
  <c r="K52" i="60"/>
  <c r="R52" i="60"/>
  <c r="K53" i="60"/>
  <c r="R53" i="60"/>
  <c r="K54" i="60"/>
  <c r="R54" i="60"/>
  <c r="K55" i="60"/>
  <c r="R55" i="60"/>
  <c r="K56" i="60"/>
  <c r="R56" i="60"/>
  <c r="K57" i="60"/>
  <c r="R57" i="60"/>
  <c r="K58" i="60"/>
  <c r="R58" i="60"/>
  <c r="K59" i="60"/>
  <c r="R59" i="60"/>
  <c r="K60" i="60"/>
  <c r="R60" i="60"/>
  <c r="K61" i="60"/>
  <c r="R61" i="60"/>
  <c r="K62" i="60"/>
  <c r="R62" i="60"/>
  <c r="K63" i="60"/>
  <c r="R63" i="60"/>
  <c r="K64" i="60"/>
  <c r="R64" i="60"/>
  <c r="K65" i="60"/>
  <c r="R65" i="60"/>
  <c r="K66" i="60"/>
  <c r="R66" i="60"/>
  <c r="K67" i="60"/>
  <c r="R67" i="60"/>
  <c r="K68" i="60"/>
  <c r="R68" i="60"/>
  <c r="K69" i="60"/>
  <c r="R69" i="60"/>
  <c r="K70" i="60"/>
  <c r="R70" i="60"/>
  <c r="K71" i="60"/>
  <c r="R71" i="60"/>
  <c r="K72" i="60"/>
  <c r="R72" i="60"/>
  <c r="K73" i="60"/>
  <c r="R73" i="60"/>
  <c r="K74" i="60"/>
  <c r="R74" i="60"/>
  <c r="K75" i="60"/>
  <c r="R75" i="60"/>
  <c r="K76" i="60"/>
  <c r="R76" i="60"/>
  <c r="K77" i="60"/>
  <c r="R77" i="60"/>
  <c r="K78" i="60"/>
  <c r="R78" i="60"/>
  <c r="K79" i="60"/>
  <c r="R79" i="60"/>
  <c r="K80" i="60"/>
  <c r="R80" i="60"/>
  <c r="K81" i="60"/>
  <c r="R81" i="60"/>
  <c r="K82" i="60"/>
  <c r="R82" i="60"/>
  <c r="K83" i="60"/>
  <c r="R83" i="60"/>
  <c r="K84" i="60"/>
  <c r="R84" i="60"/>
  <c r="K85" i="60"/>
  <c r="R85" i="60"/>
  <c r="K86" i="60"/>
  <c r="R86" i="60"/>
  <c r="K87" i="60"/>
  <c r="R87" i="60"/>
  <c r="K88" i="60"/>
  <c r="R88" i="60"/>
  <c r="K89" i="60"/>
  <c r="R89" i="60"/>
  <c r="K90" i="60"/>
  <c r="R90" i="60"/>
  <c r="K91" i="60"/>
  <c r="R91" i="60"/>
  <c r="K92" i="60"/>
  <c r="R92" i="60"/>
  <c r="K93" i="60"/>
  <c r="R93" i="60"/>
  <c r="K94" i="60"/>
  <c r="R94" i="60"/>
  <c r="K95" i="60"/>
  <c r="R95" i="60"/>
  <c r="K96" i="60"/>
  <c r="R96" i="60"/>
  <c r="K97" i="60"/>
  <c r="R97" i="60"/>
  <c r="K98" i="60"/>
  <c r="R98" i="60"/>
  <c r="K99" i="60"/>
  <c r="R99" i="60"/>
  <c r="K100" i="60"/>
  <c r="R100" i="60"/>
  <c r="K101" i="60"/>
  <c r="R101" i="60"/>
  <c r="K102" i="60"/>
  <c r="R102" i="60"/>
  <c r="K103" i="60"/>
  <c r="R103" i="60"/>
  <c r="K104" i="60"/>
  <c r="R104" i="60"/>
  <c r="K105" i="60"/>
  <c r="R105" i="60"/>
  <c r="K106" i="60"/>
  <c r="R106" i="60"/>
  <c r="K107" i="60"/>
  <c r="R107" i="60"/>
  <c r="K108" i="60"/>
  <c r="R108" i="60"/>
  <c r="K109" i="60"/>
  <c r="R109" i="60"/>
  <c r="K110" i="60"/>
  <c r="R110" i="60"/>
  <c r="K111" i="60"/>
  <c r="R111" i="60"/>
  <c r="K112" i="60"/>
  <c r="R112" i="60"/>
  <c r="K113" i="60"/>
  <c r="R113" i="60"/>
  <c r="K114" i="60"/>
  <c r="R114" i="60"/>
  <c r="K115" i="60"/>
  <c r="R115" i="60"/>
  <c r="K116" i="60"/>
  <c r="R116" i="60"/>
  <c r="K117" i="60"/>
  <c r="R117" i="60"/>
  <c r="K118" i="60"/>
  <c r="R118" i="60"/>
  <c r="K119" i="60"/>
  <c r="R119" i="60"/>
  <c r="K120" i="60"/>
  <c r="R120" i="60"/>
  <c r="K121" i="60"/>
  <c r="R121" i="60"/>
  <c r="K122" i="60"/>
  <c r="R122" i="60"/>
  <c r="K123" i="60"/>
  <c r="R123" i="60"/>
  <c r="K124" i="60"/>
  <c r="R124" i="60"/>
  <c r="K125" i="60"/>
  <c r="R125" i="60"/>
  <c r="K126" i="60"/>
  <c r="R126" i="60"/>
  <c r="K127" i="60"/>
  <c r="R127" i="60"/>
  <c r="K128" i="60"/>
  <c r="R128" i="60"/>
  <c r="K129" i="60"/>
  <c r="R129" i="60"/>
  <c r="K130" i="60"/>
  <c r="R130" i="60"/>
  <c r="K131" i="60"/>
  <c r="R131" i="60"/>
  <c r="K132" i="60"/>
  <c r="R132" i="60"/>
  <c r="K133" i="60"/>
  <c r="R133" i="60"/>
  <c r="K134" i="60"/>
  <c r="R134" i="60"/>
  <c r="K135" i="60"/>
  <c r="R135" i="60"/>
  <c r="K136" i="60"/>
  <c r="R136" i="60"/>
  <c r="K137" i="60"/>
  <c r="R137" i="60"/>
  <c r="K138" i="60"/>
  <c r="R138" i="60"/>
  <c r="K139" i="60"/>
  <c r="R139" i="60"/>
  <c r="K140" i="60"/>
  <c r="R140" i="60"/>
  <c r="K141" i="60"/>
  <c r="R141" i="60"/>
  <c r="K142" i="60"/>
  <c r="R142" i="60"/>
  <c r="K143" i="60"/>
  <c r="R143" i="60"/>
  <c r="K144" i="60"/>
  <c r="R144" i="60"/>
  <c r="K145" i="60"/>
  <c r="R145" i="60"/>
  <c r="K146" i="60"/>
  <c r="R146" i="60"/>
  <c r="K147" i="60"/>
  <c r="R147" i="60"/>
  <c r="K148" i="60"/>
  <c r="R148" i="60"/>
  <c r="K149" i="60"/>
  <c r="R149" i="60"/>
  <c r="K150" i="60"/>
  <c r="R150" i="60"/>
  <c r="K151" i="60"/>
  <c r="R151" i="60"/>
  <c r="K152" i="60"/>
  <c r="R152" i="60"/>
  <c r="K153" i="60"/>
  <c r="R153" i="60"/>
  <c r="K154" i="60"/>
  <c r="R154" i="60"/>
  <c r="K155" i="60"/>
  <c r="R155" i="60"/>
  <c r="K156" i="60"/>
  <c r="R156" i="60"/>
  <c r="K157" i="60"/>
  <c r="R157" i="60"/>
  <c r="K158" i="60"/>
  <c r="R158" i="60"/>
  <c r="K159" i="60"/>
  <c r="R159" i="60"/>
  <c r="K160" i="60"/>
  <c r="R160" i="60"/>
  <c r="K161" i="60"/>
  <c r="R161" i="60"/>
  <c r="K162" i="60"/>
  <c r="R162" i="60"/>
  <c r="K163" i="60"/>
  <c r="R163" i="60"/>
  <c r="K164" i="60"/>
  <c r="R164" i="60"/>
  <c r="K165" i="60"/>
  <c r="R165" i="60"/>
  <c r="K166" i="60"/>
  <c r="R166" i="60"/>
  <c r="K167" i="60"/>
  <c r="R167" i="60"/>
  <c r="K168" i="60"/>
  <c r="R168" i="60"/>
  <c r="K169" i="60"/>
  <c r="R169" i="60"/>
  <c r="K170" i="60"/>
  <c r="R170" i="60"/>
  <c r="K171" i="60"/>
  <c r="R171" i="60"/>
  <c r="K172" i="60"/>
  <c r="R172" i="60"/>
  <c r="K173" i="60"/>
  <c r="R173" i="60"/>
  <c r="K174" i="60"/>
  <c r="R174" i="60"/>
  <c r="K175" i="60"/>
  <c r="R175" i="60"/>
  <c r="K176" i="60"/>
  <c r="R176" i="60"/>
  <c r="K177" i="60"/>
  <c r="R177" i="60"/>
  <c r="K178" i="60"/>
  <c r="R178" i="60"/>
  <c r="K179" i="60"/>
  <c r="R179" i="60"/>
  <c r="K180" i="60"/>
  <c r="R180" i="60"/>
  <c r="K181" i="60"/>
  <c r="R181" i="60"/>
  <c r="K182" i="60"/>
  <c r="R182" i="60"/>
  <c r="K183" i="60"/>
  <c r="R183" i="60"/>
  <c r="K184" i="60"/>
  <c r="R184" i="60"/>
  <c r="K185" i="60"/>
  <c r="R185" i="60"/>
  <c r="K186" i="60"/>
  <c r="R186" i="60"/>
  <c r="K187" i="60"/>
  <c r="R187" i="60"/>
  <c r="K188" i="60"/>
  <c r="R188" i="60"/>
  <c r="K189" i="60"/>
  <c r="R189" i="60"/>
  <c r="K190" i="60"/>
  <c r="R190" i="60"/>
  <c r="K191" i="60"/>
  <c r="R191" i="60"/>
  <c r="K192" i="60"/>
  <c r="R192" i="60"/>
  <c r="K193" i="60"/>
  <c r="R193" i="60"/>
  <c r="K194" i="60"/>
  <c r="R194" i="60"/>
  <c r="K195" i="60"/>
  <c r="R195" i="60"/>
  <c r="K196" i="60"/>
  <c r="R196" i="60"/>
  <c r="K197" i="60"/>
  <c r="R197" i="60"/>
  <c r="K198" i="60"/>
  <c r="R198" i="60"/>
  <c r="K199" i="60"/>
  <c r="R199" i="60"/>
  <c r="K200" i="60"/>
  <c r="R200" i="60"/>
  <c r="K201" i="60"/>
  <c r="R201" i="60"/>
  <c r="K202" i="60"/>
  <c r="R202" i="60"/>
  <c r="K203" i="60"/>
  <c r="R203" i="60"/>
  <c r="K204" i="60"/>
  <c r="R204" i="60"/>
  <c r="K205" i="60"/>
  <c r="R205" i="60"/>
  <c r="K206" i="60"/>
  <c r="R206" i="60"/>
  <c r="K207" i="60"/>
  <c r="R207" i="60"/>
  <c r="K208" i="60"/>
  <c r="R208" i="60"/>
  <c r="K209" i="60"/>
  <c r="R209" i="60"/>
  <c r="K210" i="60"/>
  <c r="R210" i="60"/>
  <c r="K211" i="60"/>
  <c r="R211" i="60"/>
  <c r="K212" i="60"/>
  <c r="R212" i="60"/>
  <c r="K213" i="60"/>
  <c r="R213" i="60"/>
  <c r="K214" i="60"/>
  <c r="R214" i="60"/>
  <c r="K215" i="60"/>
  <c r="R215" i="60"/>
  <c r="K216" i="60"/>
  <c r="R216" i="60"/>
  <c r="K217" i="60"/>
  <c r="R217" i="60"/>
  <c r="K218" i="60"/>
  <c r="R218" i="60"/>
  <c r="K219" i="60"/>
  <c r="R219" i="60"/>
  <c r="K220" i="60"/>
  <c r="R220" i="60"/>
  <c r="K221" i="60"/>
  <c r="R221" i="60"/>
  <c r="K222" i="60"/>
  <c r="R222" i="60"/>
  <c r="K223" i="60"/>
  <c r="R223" i="60"/>
  <c r="K224" i="60"/>
  <c r="R224" i="60"/>
  <c r="K225" i="60"/>
  <c r="R225" i="60"/>
  <c r="K226" i="60"/>
  <c r="R226" i="60"/>
  <c r="K227" i="60"/>
  <c r="R227" i="60"/>
  <c r="K228" i="60"/>
  <c r="R228" i="60"/>
  <c r="K229" i="60"/>
  <c r="R229" i="60"/>
  <c r="K230" i="60"/>
  <c r="R230" i="60"/>
  <c r="K231" i="60"/>
  <c r="R231" i="60"/>
  <c r="K232" i="60"/>
  <c r="R232" i="60"/>
  <c r="K233" i="60"/>
  <c r="R233" i="60"/>
  <c r="K234" i="60"/>
  <c r="R234" i="60"/>
  <c r="K235" i="60"/>
  <c r="R235" i="60"/>
  <c r="K236" i="60"/>
  <c r="R236" i="60"/>
  <c r="K237" i="60"/>
  <c r="R237" i="60"/>
  <c r="K238" i="60"/>
  <c r="R238" i="60"/>
  <c r="K239" i="60"/>
  <c r="R239" i="60"/>
  <c r="K240" i="60"/>
  <c r="R240" i="60"/>
  <c r="K241" i="60"/>
  <c r="R241" i="60"/>
  <c r="K242" i="60"/>
  <c r="R242" i="60"/>
  <c r="K243" i="60"/>
  <c r="R243" i="60"/>
  <c r="K244" i="60"/>
  <c r="R244" i="60"/>
  <c r="K245" i="60"/>
  <c r="R245" i="60"/>
  <c r="K246" i="60"/>
  <c r="R246" i="60"/>
  <c r="K247" i="60"/>
  <c r="R247" i="60"/>
  <c r="K248" i="60"/>
  <c r="R248" i="60"/>
  <c r="K249" i="60"/>
  <c r="R249" i="60"/>
  <c r="K250" i="60"/>
  <c r="R250" i="60"/>
  <c r="K251" i="60"/>
  <c r="R251" i="60"/>
  <c r="K252" i="60"/>
  <c r="R252" i="60"/>
  <c r="K253" i="60"/>
  <c r="R253" i="60"/>
  <c r="K254" i="60"/>
  <c r="R254" i="60"/>
  <c r="K255" i="60"/>
  <c r="R255" i="60"/>
  <c r="K256" i="60"/>
  <c r="R256" i="60"/>
  <c r="K257" i="60"/>
  <c r="R257" i="60"/>
  <c r="K258" i="60"/>
  <c r="R258" i="60"/>
  <c r="K259" i="60"/>
  <c r="R259" i="60"/>
  <c r="K260" i="60"/>
  <c r="R260" i="60"/>
  <c r="K261" i="60"/>
  <c r="R261" i="60"/>
  <c r="K262" i="60"/>
  <c r="R262" i="60"/>
  <c r="K263" i="60"/>
  <c r="R263" i="60"/>
  <c r="K264" i="60"/>
  <c r="R264" i="60"/>
  <c r="K265" i="60"/>
  <c r="R265" i="60"/>
  <c r="K266" i="60"/>
  <c r="R266" i="60"/>
  <c r="K267" i="60"/>
  <c r="R267" i="60"/>
  <c r="K268" i="60"/>
  <c r="R268" i="60"/>
  <c r="K269" i="60"/>
  <c r="R269" i="60"/>
  <c r="K270" i="60"/>
  <c r="R270" i="60"/>
  <c r="K271" i="60"/>
  <c r="R271" i="60"/>
  <c r="K272" i="60"/>
  <c r="R272" i="60"/>
  <c r="K273" i="60"/>
  <c r="R273" i="60"/>
  <c r="K274" i="60"/>
  <c r="R274" i="60"/>
  <c r="K275" i="60"/>
  <c r="R275" i="60"/>
  <c r="K276" i="60"/>
  <c r="R276" i="60"/>
  <c r="K277" i="60"/>
  <c r="R277" i="60"/>
  <c r="K278" i="60"/>
  <c r="R278" i="60"/>
  <c r="K279" i="60"/>
  <c r="R279" i="60"/>
  <c r="K280" i="60"/>
  <c r="R280" i="60"/>
  <c r="K281" i="60"/>
  <c r="R281" i="60"/>
  <c r="K282" i="60"/>
  <c r="R282" i="60"/>
  <c r="K283" i="60"/>
  <c r="R283" i="60"/>
  <c r="K284" i="60"/>
  <c r="R284" i="60"/>
  <c r="K285" i="60"/>
  <c r="R285" i="60"/>
  <c r="K286" i="60"/>
  <c r="R286" i="60"/>
  <c r="K287" i="60"/>
  <c r="R287" i="60"/>
  <c r="K288" i="60"/>
  <c r="R288" i="60"/>
  <c r="K289" i="60"/>
  <c r="R289" i="60"/>
  <c r="K290" i="60"/>
  <c r="R290" i="60"/>
  <c r="K291" i="60"/>
  <c r="R291" i="60"/>
  <c r="K292" i="60"/>
  <c r="R292" i="60"/>
  <c r="K293" i="60"/>
  <c r="R293" i="60"/>
  <c r="K294" i="60"/>
  <c r="R294" i="60"/>
  <c r="K295" i="60"/>
  <c r="R295" i="60"/>
  <c r="K296" i="60"/>
  <c r="R296" i="60"/>
  <c r="K297" i="60"/>
  <c r="R297" i="60"/>
  <c r="K298" i="60"/>
  <c r="R298" i="60"/>
  <c r="K299" i="60"/>
  <c r="R299" i="60"/>
  <c r="K300" i="60"/>
  <c r="R300" i="60"/>
  <c r="K301" i="60"/>
  <c r="R301" i="60"/>
  <c r="K302" i="60"/>
  <c r="R302" i="60"/>
  <c r="K303" i="60"/>
  <c r="R303" i="60"/>
  <c r="K304" i="60"/>
  <c r="R304" i="60"/>
  <c r="K305" i="60"/>
  <c r="R305" i="60"/>
  <c r="K306" i="60"/>
  <c r="R306" i="60"/>
  <c r="K307" i="60"/>
  <c r="R307" i="60"/>
  <c r="K308" i="60"/>
  <c r="R308" i="60"/>
  <c r="K309" i="60"/>
  <c r="R309" i="60"/>
  <c r="K310" i="60"/>
  <c r="R310" i="60"/>
  <c r="K311" i="60"/>
  <c r="R311" i="60"/>
  <c r="K312" i="60"/>
  <c r="R312" i="60"/>
  <c r="K313" i="60"/>
  <c r="R313" i="60"/>
  <c r="K314" i="60"/>
  <c r="R314" i="60"/>
  <c r="K315" i="60"/>
  <c r="R315" i="60"/>
  <c r="K316" i="60"/>
  <c r="R316" i="60"/>
  <c r="K317" i="60"/>
  <c r="R317" i="60"/>
  <c r="K318" i="60"/>
  <c r="R318" i="60"/>
  <c r="K319" i="60"/>
  <c r="R319" i="60"/>
  <c r="K320" i="60"/>
  <c r="R320" i="60"/>
  <c r="K321" i="60"/>
  <c r="R321" i="60"/>
  <c r="K322" i="60"/>
  <c r="R322" i="60"/>
  <c r="K323" i="60"/>
  <c r="R323" i="60"/>
  <c r="K324" i="60"/>
  <c r="R324" i="60"/>
  <c r="K325" i="60"/>
  <c r="R325" i="60"/>
  <c r="K326" i="60"/>
  <c r="R326" i="60"/>
  <c r="K327" i="60"/>
  <c r="R327" i="60"/>
  <c r="K328" i="60"/>
  <c r="R328" i="60"/>
  <c r="K329" i="60"/>
  <c r="R329" i="60"/>
  <c r="K330" i="60"/>
  <c r="R330" i="60"/>
  <c r="K331" i="60"/>
  <c r="R331" i="60"/>
  <c r="K332" i="60"/>
  <c r="R332" i="60"/>
  <c r="K333" i="60"/>
  <c r="R333" i="60"/>
  <c r="K334" i="60"/>
  <c r="R334" i="60"/>
  <c r="K335" i="60"/>
  <c r="R335" i="60"/>
  <c r="K336" i="60"/>
  <c r="R336" i="60"/>
  <c r="K337" i="60"/>
  <c r="R337" i="60"/>
  <c r="K338" i="60"/>
  <c r="R338" i="60"/>
  <c r="K339" i="60"/>
  <c r="R339" i="60"/>
  <c r="K340" i="60"/>
  <c r="R340" i="60"/>
  <c r="K341" i="60"/>
  <c r="R341" i="60"/>
  <c r="K342" i="60"/>
  <c r="R342" i="60"/>
  <c r="K343" i="60"/>
  <c r="R343" i="60"/>
  <c r="K344" i="60"/>
  <c r="R344" i="60"/>
  <c r="K345" i="60"/>
  <c r="R345" i="60"/>
  <c r="K346" i="60"/>
  <c r="R346" i="60"/>
  <c r="K347" i="60"/>
  <c r="R347" i="60"/>
  <c r="K348" i="60"/>
  <c r="R348" i="60"/>
  <c r="K349" i="60"/>
  <c r="R349" i="60"/>
  <c r="K350" i="60"/>
  <c r="R350" i="60"/>
  <c r="K351" i="60"/>
  <c r="R351" i="60"/>
  <c r="K352" i="60"/>
  <c r="R352" i="60"/>
  <c r="K353" i="60"/>
  <c r="R353" i="60"/>
  <c r="K354" i="60"/>
  <c r="R354" i="60"/>
  <c r="K355" i="60"/>
  <c r="R355" i="60"/>
  <c r="K356" i="60"/>
  <c r="R356" i="60"/>
  <c r="K357" i="60"/>
  <c r="R357" i="60"/>
  <c r="K358" i="60"/>
  <c r="R358" i="60"/>
  <c r="K359" i="60"/>
  <c r="R359" i="60"/>
  <c r="K360" i="60"/>
  <c r="R360" i="60"/>
  <c r="K361" i="60"/>
  <c r="R361" i="60"/>
  <c r="K362" i="60"/>
  <c r="R362" i="60"/>
  <c r="K363" i="60"/>
  <c r="R363" i="60"/>
  <c r="K364" i="60"/>
  <c r="R364" i="60"/>
  <c r="K365" i="60"/>
  <c r="R365" i="60"/>
  <c r="K366" i="60"/>
  <c r="R366" i="60"/>
  <c r="K367" i="60"/>
  <c r="R367" i="60"/>
  <c r="K368" i="60"/>
  <c r="R368" i="60"/>
  <c r="K369" i="60"/>
  <c r="R369" i="60"/>
  <c r="K370" i="60"/>
  <c r="R370" i="60"/>
  <c r="K371" i="60"/>
  <c r="R371" i="60"/>
  <c r="K372" i="60"/>
  <c r="R372" i="60"/>
  <c r="K373" i="60"/>
  <c r="R373" i="60"/>
  <c r="K374" i="60"/>
  <c r="R374" i="60"/>
  <c r="K375" i="60"/>
  <c r="R375" i="60"/>
  <c r="K376" i="60"/>
  <c r="R376" i="60"/>
  <c r="K377" i="60"/>
  <c r="R377" i="60"/>
  <c r="K378" i="60"/>
  <c r="R378" i="60"/>
  <c r="K379" i="60"/>
  <c r="R379" i="60"/>
  <c r="K380" i="60"/>
  <c r="R380" i="60"/>
  <c r="K381" i="60"/>
  <c r="R381" i="60"/>
  <c r="K382" i="60"/>
  <c r="R382" i="60"/>
  <c r="K383" i="60"/>
  <c r="R383" i="60"/>
  <c r="K384" i="60"/>
  <c r="R384" i="60"/>
  <c r="K385" i="60"/>
  <c r="R385" i="60"/>
  <c r="K386" i="60"/>
  <c r="R386" i="60"/>
  <c r="K387" i="60"/>
  <c r="R387" i="60"/>
  <c r="K388" i="60"/>
  <c r="R388" i="60"/>
  <c r="K389" i="60"/>
  <c r="R389" i="60"/>
  <c r="K390" i="60"/>
  <c r="R390" i="60"/>
  <c r="K391" i="60"/>
  <c r="R391" i="60"/>
  <c r="K392" i="60"/>
  <c r="R392" i="60"/>
  <c r="K393" i="60"/>
  <c r="R393" i="60"/>
  <c r="K394" i="60"/>
  <c r="R394" i="60"/>
  <c r="K395" i="60"/>
  <c r="R395" i="60"/>
  <c r="K396" i="60"/>
  <c r="R396" i="60"/>
  <c r="K397" i="60"/>
  <c r="R397" i="60"/>
  <c r="K398" i="60"/>
  <c r="R398" i="60"/>
  <c r="K399" i="60"/>
  <c r="R399" i="60"/>
  <c r="K400" i="60"/>
  <c r="R400" i="60"/>
  <c r="K401" i="60"/>
  <c r="R401" i="60"/>
  <c r="K402" i="60"/>
  <c r="R402" i="60"/>
  <c r="K403" i="60"/>
  <c r="R403" i="60"/>
  <c r="K404" i="60"/>
  <c r="R404" i="60"/>
  <c r="K405" i="60"/>
  <c r="R405" i="60"/>
  <c r="K406" i="60"/>
  <c r="R406" i="60"/>
  <c r="K407" i="60"/>
  <c r="R407" i="60"/>
  <c r="K408" i="60"/>
  <c r="R408" i="60"/>
  <c r="K409" i="60"/>
  <c r="R409" i="60"/>
  <c r="K410" i="60"/>
  <c r="R410" i="60"/>
  <c r="K411" i="60"/>
  <c r="R411" i="60"/>
  <c r="K412" i="60"/>
  <c r="R412" i="60"/>
  <c r="K413" i="60"/>
  <c r="R413" i="60"/>
  <c r="K414" i="60"/>
  <c r="R414" i="60"/>
  <c r="K415" i="60"/>
  <c r="R415" i="60"/>
  <c r="K416" i="60"/>
  <c r="R416" i="60"/>
  <c r="K417" i="60"/>
  <c r="R417" i="60"/>
  <c r="K418" i="60"/>
  <c r="R418" i="60"/>
  <c r="K419" i="60"/>
  <c r="R419" i="60"/>
  <c r="K420" i="60"/>
  <c r="R420" i="60"/>
  <c r="K421" i="60"/>
  <c r="R421" i="60"/>
  <c r="K422" i="60"/>
  <c r="R422" i="60"/>
  <c r="K423" i="60"/>
  <c r="R423" i="60"/>
  <c r="K424" i="60"/>
  <c r="R424" i="60"/>
  <c r="K425" i="60"/>
  <c r="R425" i="60"/>
  <c r="K426" i="60"/>
  <c r="R426" i="60"/>
  <c r="K427" i="60"/>
  <c r="R427" i="60"/>
  <c r="K428" i="60"/>
  <c r="R428" i="60"/>
  <c r="K429" i="60"/>
  <c r="R429" i="60"/>
  <c r="K430" i="60"/>
  <c r="R430" i="60"/>
  <c r="K431" i="60"/>
  <c r="R431" i="60"/>
  <c r="K432" i="60"/>
  <c r="R432" i="60"/>
  <c r="K433" i="60"/>
  <c r="R433" i="60"/>
  <c r="K434" i="60"/>
  <c r="R434" i="60"/>
  <c r="K435" i="60"/>
  <c r="R435" i="60"/>
  <c r="K436" i="60"/>
  <c r="R436" i="60"/>
  <c r="K437" i="60"/>
  <c r="R437" i="60"/>
  <c r="K438" i="60"/>
  <c r="R438" i="60"/>
  <c r="K439" i="60"/>
  <c r="R439" i="60"/>
  <c r="K440" i="60"/>
  <c r="R440" i="60"/>
  <c r="K441" i="60"/>
  <c r="R441" i="60"/>
  <c r="K442" i="60"/>
  <c r="R442" i="60"/>
  <c r="K443" i="60"/>
  <c r="R443" i="60"/>
  <c r="K444" i="60"/>
  <c r="R444" i="60"/>
  <c r="K445" i="60"/>
  <c r="R445" i="60"/>
  <c r="K446" i="60"/>
  <c r="R446" i="60"/>
  <c r="K447" i="60"/>
  <c r="R447" i="60"/>
  <c r="K448" i="60"/>
  <c r="R448" i="60"/>
  <c r="K449" i="60"/>
  <c r="R449" i="60"/>
  <c r="K450" i="60"/>
  <c r="R450" i="60"/>
  <c r="K451" i="60"/>
  <c r="R451" i="60"/>
  <c r="K452" i="60"/>
  <c r="R452" i="60"/>
  <c r="K453" i="60"/>
  <c r="R453" i="60"/>
  <c r="K454" i="60"/>
  <c r="R454" i="60"/>
  <c r="K455" i="60"/>
  <c r="R455" i="60"/>
  <c r="K456" i="60"/>
  <c r="R456" i="60"/>
  <c r="K457" i="60"/>
  <c r="R457" i="60"/>
  <c r="K458" i="60"/>
  <c r="R458" i="60"/>
  <c r="K459" i="60"/>
  <c r="R459" i="60"/>
  <c r="K460" i="60"/>
  <c r="R460" i="60"/>
  <c r="K461" i="60"/>
  <c r="R461" i="60"/>
  <c r="K462" i="60"/>
  <c r="R462" i="60"/>
  <c r="K463" i="60"/>
  <c r="R463" i="60"/>
  <c r="K464" i="60"/>
  <c r="R464" i="60"/>
  <c r="K465" i="60"/>
  <c r="R465" i="60"/>
  <c r="K466" i="60"/>
  <c r="R466" i="60"/>
  <c r="K467" i="60"/>
  <c r="R467" i="60"/>
  <c r="K468" i="60"/>
  <c r="R468" i="60"/>
  <c r="K469" i="60"/>
  <c r="R469" i="60"/>
  <c r="K470" i="60"/>
  <c r="R470" i="60"/>
  <c r="K471" i="60"/>
  <c r="R471" i="60"/>
  <c r="K472" i="60"/>
  <c r="R472" i="60"/>
  <c r="K473" i="60"/>
  <c r="R473" i="60"/>
  <c r="K474" i="60"/>
  <c r="R474" i="60"/>
  <c r="K475" i="60"/>
  <c r="R475" i="60"/>
  <c r="K476" i="60"/>
  <c r="R476" i="60"/>
  <c r="K477" i="60"/>
  <c r="R477" i="60"/>
  <c r="K478" i="60"/>
  <c r="R478" i="60"/>
  <c r="K479" i="60"/>
  <c r="R479" i="60"/>
  <c r="K480" i="60"/>
  <c r="R480" i="60"/>
  <c r="K481" i="60"/>
  <c r="R481" i="60"/>
  <c r="K482" i="60"/>
  <c r="R482" i="60"/>
  <c r="K483" i="60"/>
  <c r="R483" i="60"/>
  <c r="K484" i="60"/>
  <c r="R484" i="60"/>
  <c r="K485" i="60"/>
  <c r="R485" i="60"/>
  <c r="K486" i="60"/>
  <c r="R486" i="60"/>
  <c r="K487" i="60"/>
  <c r="R487" i="60"/>
  <c r="K488" i="60"/>
  <c r="R488" i="60"/>
  <c r="K489" i="60"/>
  <c r="R489" i="60"/>
  <c r="K490" i="60"/>
  <c r="R490" i="60"/>
  <c r="K491" i="60"/>
  <c r="R491" i="60"/>
  <c r="K492" i="60"/>
  <c r="R492" i="60"/>
  <c r="K493" i="60"/>
  <c r="R493" i="60"/>
  <c r="K494" i="60"/>
  <c r="R494" i="60"/>
  <c r="K495" i="60"/>
  <c r="R495" i="60"/>
  <c r="K496" i="60"/>
  <c r="R496" i="60"/>
  <c r="K497" i="60"/>
  <c r="R497" i="60"/>
  <c r="K498" i="60"/>
  <c r="R498" i="60"/>
  <c r="K499" i="60"/>
  <c r="R499" i="60"/>
  <c r="K2" i="61"/>
  <c r="R2" i="61"/>
  <c r="B509" i="38"/>
  <c r="B510" i="38"/>
  <c r="B511" i="38"/>
  <c r="B512" i="38"/>
  <c r="B513" i="38"/>
  <c r="B514" i="38"/>
  <c r="B515" i="38"/>
  <c r="B516" i="38"/>
  <c r="B517" i="38"/>
  <c r="B518" i="38"/>
  <c r="B519" i="38"/>
  <c r="B520" i="38"/>
  <c r="B521" i="38"/>
  <c r="B522" i="38"/>
  <c r="C522" i="38"/>
  <c r="B523" i="38"/>
  <c r="C523" i="38"/>
  <c r="B524" i="38"/>
  <c r="C524" i="38"/>
  <c r="B525" i="38"/>
  <c r="C525" i="38"/>
  <c r="B526" i="38"/>
  <c r="C526" i="38"/>
  <c r="B527" i="38"/>
  <c r="C527" i="38"/>
  <c r="B528" i="38"/>
  <c r="C528" i="38"/>
  <c r="B529" i="38"/>
  <c r="C529" i="38"/>
  <c r="B530" i="38"/>
  <c r="C530" i="38"/>
  <c r="B531" i="38"/>
  <c r="C531" i="38"/>
  <c r="B532" i="38"/>
  <c r="C532" i="38"/>
  <c r="B533" i="38"/>
  <c r="C533" i="38"/>
  <c r="B534" i="38"/>
  <c r="C534" i="38"/>
  <c r="B535" i="38"/>
  <c r="C535" i="38"/>
  <c r="B536" i="38"/>
  <c r="C536" i="38"/>
  <c r="B537" i="38"/>
  <c r="C537" i="38"/>
  <c r="B538" i="38"/>
  <c r="C538" i="38"/>
  <c r="B539" i="38"/>
  <c r="C539" i="38"/>
  <c r="B540" i="38"/>
  <c r="C540" i="38"/>
  <c r="B541" i="38"/>
  <c r="C541" i="38"/>
  <c r="B542" i="38"/>
  <c r="C542" i="38"/>
  <c r="B543" i="38"/>
  <c r="C543" i="38"/>
  <c r="B544" i="38"/>
  <c r="C544" i="38"/>
  <c r="B545" i="38"/>
  <c r="C545" i="38"/>
  <c r="B546" i="38"/>
  <c r="C546" i="38"/>
  <c r="B547" i="38"/>
  <c r="C547" i="38"/>
  <c r="B548" i="38"/>
  <c r="C548" i="38"/>
  <c r="B549" i="38"/>
  <c r="C549" i="38"/>
  <c r="B550" i="38"/>
  <c r="C550" i="38"/>
  <c r="B551" i="38"/>
  <c r="C551" i="38"/>
  <c r="B552" i="38"/>
  <c r="C552" i="38"/>
  <c r="B553" i="38"/>
  <c r="C553" i="38"/>
  <c r="B554" i="38"/>
  <c r="C554" i="38"/>
  <c r="B555" i="38"/>
  <c r="C555" i="38"/>
  <c r="B556" i="38"/>
  <c r="C556" i="38"/>
  <c r="B557" i="38"/>
  <c r="C557" i="38"/>
  <c r="B558" i="38"/>
  <c r="C558" i="38"/>
  <c r="B559" i="38"/>
  <c r="C559" i="38"/>
  <c r="B560" i="38"/>
  <c r="C560" i="38"/>
  <c r="B561" i="38"/>
  <c r="C561" i="38"/>
  <c r="B562" i="38"/>
  <c r="C562" i="38"/>
  <c r="B563" i="38"/>
  <c r="C563" i="38"/>
  <c r="B564" i="38"/>
  <c r="C564" i="38"/>
  <c r="B565" i="38"/>
  <c r="C565" i="38"/>
  <c r="B566" i="38"/>
  <c r="C566" i="38"/>
  <c r="B567" i="38"/>
  <c r="C567" i="38"/>
  <c r="B568" i="38"/>
  <c r="C568" i="38"/>
  <c r="B569" i="38"/>
  <c r="C569" i="38"/>
  <c r="B570" i="38"/>
  <c r="C570" i="38"/>
  <c r="B571" i="38"/>
  <c r="C571" i="38"/>
  <c r="B572" i="38"/>
  <c r="C572" i="38"/>
  <c r="B573" i="38"/>
  <c r="C573" i="38"/>
  <c r="B574" i="38"/>
  <c r="C574" i="38"/>
  <c r="B575" i="38"/>
  <c r="C575" i="38"/>
  <c r="B576" i="38"/>
  <c r="C576" i="38"/>
  <c r="B577" i="38"/>
  <c r="C577" i="38"/>
  <c r="B578" i="38"/>
  <c r="C578" i="38"/>
  <c r="B579" i="38"/>
  <c r="C579" i="38"/>
  <c r="B580" i="38"/>
  <c r="C580" i="38"/>
  <c r="B581" i="38"/>
  <c r="C581" i="38"/>
  <c r="B582" i="38"/>
  <c r="C582" i="38"/>
  <c r="B583" i="38"/>
  <c r="C583" i="38"/>
  <c r="B584" i="38"/>
  <c r="C584" i="38"/>
  <c r="B585" i="38"/>
  <c r="C585" i="38"/>
  <c r="B586" i="38"/>
  <c r="C586" i="38"/>
  <c r="B587" i="38"/>
  <c r="C587" i="38"/>
  <c r="B588" i="38"/>
  <c r="C588" i="38"/>
  <c r="B589" i="38"/>
  <c r="C589" i="38"/>
  <c r="B590" i="38"/>
  <c r="C590" i="38"/>
  <c r="B591" i="38"/>
  <c r="C591" i="38"/>
  <c r="B592" i="38"/>
  <c r="C592" i="38"/>
  <c r="B593" i="38"/>
  <c r="C593" i="38"/>
  <c r="B594" i="38"/>
  <c r="C594" i="38"/>
  <c r="B595" i="38"/>
  <c r="C595" i="38"/>
  <c r="B596" i="38"/>
  <c r="C596" i="38"/>
  <c r="B597" i="38"/>
  <c r="C597" i="38"/>
  <c r="B598" i="38"/>
  <c r="C598" i="38"/>
  <c r="B599" i="38"/>
  <c r="C599" i="38"/>
  <c r="B600" i="38"/>
  <c r="C600" i="38"/>
  <c r="B601" i="38"/>
  <c r="C601" i="38"/>
  <c r="B602" i="38"/>
  <c r="C602" i="38"/>
  <c r="B603" i="38"/>
  <c r="C603" i="38"/>
  <c r="B604" i="38"/>
  <c r="C604" i="38"/>
  <c r="B605" i="38"/>
  <c r="C605" i="38"/>
  <c r="B606" i="38"/>
  <c r="C606" i="38"/>
  <c r="B607" i="38"/>
  <c r="C607" i="38"/>
  <c r="B608" i="38"/>
  <c r="C608" i="38"/>
  <c r="B609" i="38"/>
  <c r="C609" i="38"/>
  <c r="B610" i="38"/>
  <c r="C610" i="38"/>
  <c r="B611" i="38"/>
  <c r="C611" i="38"/>
  <c r="B612" i="38"/>
  <c r="C612" i="38"/>
  <c r="B613" i="38"/>
  <c r="C613" i="38"/>
  <c r="B614" i="38"/>
  <c r="C614" i="38"/>
  <c r="B615" i="38"/>
  <c r="C615" i="38"/>
  <c r="B616" i="38"/>
  <c r="C616" i="38"/>
  <c r="B617" i="38"/>
  <c r="C617" i="38"/>
  <c r="B618" i="38"/>
  <c r="C618" i="38"/>
  <c r="B619" i="38"/>
  <c r="C619" i="38"/>
  <c r="B620" i="38"/>
  <c r="C620" i="38"/>
  <c r="B621" i="38"/>
  <c r="C621" i="38"/>
  <c r="B622" i="38"/>
  <c r="C622" i="38"/>
  <c r="B623" i="38"/>
  <c r="C623" i="38"/>
  <c r="B624" i="38"/>
  <c r="C624" i="38"/>
  <c r="B625" i="38"/>
  <c r="C625" i="38"/>
  <c r="B626" i="38"/>
  <c r="C626" i="38"/>
  <c r="B627" i="38"/>
  <c r="C627" i="38"/>
  <c r="B628" i="38"/>
  <c r="C628" i="38"/>
  <c r="B629" i="38"/>
  <c r="C629" i="38"/>
  <c r="B630" i="38"/>
  <c r="C630" i="38"/>
  <c r="B631" i="38"/>
  <c r="C631" i="38"/>
  <c r="B632" i="38"/>
  <c r="C632" i="38"/>
  <c r="B633" i="38"/>
  <c r="C633" i="38"/>
  <c r="B634" i="38"/>
  <c r="C634" i="38"/>
  <c r="B635" i="38"/>
  <c r="C635" i="38"/>
  <c r="B636" i="38"/>
  <c r="C636" i="38"/>
  <c r="B637" i="38"/>
  <c r="C637" i="38"/>
  <c r="B638" i="38"/>
  <c r="C638" i="38"/>
  <c r="B639" i="38"/>
  <c r="C639" i="38"/>
  <c r="B640" i="38"/>
  <c r="C640" i="38"/>
  <c r="B641" i="38"/>
  <c r="C641" i="38"/>
  <c r="B642" i="38"/>
  <c r="C642" i="38"/>
  <c r="B643" i="38"/>
  <c r="C643" i="38"/>
  <c r="B644" i="38"/>
  <c r="C644" i="38"/>
  <c r="B645" i="38"/>
  <c r="C645" i="38"/>
  <c r="B646" i="38"/>
  <c r="C646" i="38"/>
  <c r="B647" i="38"/>
  <c r="C647" i="38"/>
  <c r="B648" i="38"/>
  <c r="C648" i="38"/>
  <c r="B649" i="38"/>
  <c r="C649" i="38"/>
  <c r="B650" i="38"/>
  <c r="C650" i="38"/>
  <c r="B651" i="38"/>
  <c r="C651" i="38"/>
  <c r="B652" i="38"/>
  <c r="C652" i="38"/>
  <c r="B653" i="38"/>
  <c r="C653" i="38"/>
  <c r="B654" i="38"/>
  <c r="C654" i="38"/>
  <c r="B655" i="38"/>
  <c r="C655" i="38"/>
  <c r="B656" i="38"/>
  <c r="C656" i="38"/>
  <c r="B657" i="38"/>
  <c r="C657" i="38"/>
  <c r="B658" i="38"/>
  <c r="C658" i="38"/>
  <c r="B659" i="38"/>
  <c r="C659" i="38"/>
  <c r="B660" i="38"/>
  <c r="C660" i="38"/>
  <c r="B661" i="38"/>
  <c r="C661" i="38"/>
  <c r="B662" i="38"/>
  <c r="C662" i="38"/>
  <c r="B663" i="38"/>
  <c r="C663" i="38"/>
  <c r="B664" i="38"/>
  <c r="C664" i="38"/>
  <c r="B665" i="38"/>
  <c r="C665" i="38"/>
  <c r="B666" i="38"/>
  <c r="C666" i="38"/>
  <c r="B667" i="38"/>
  <c r="C667" i="38"/>
  <c r="B668" i="38"/>
  <c r="C668" i="38"/>
  <c r="B669" i="38"/>
  <c r="C669" i="38"/>
  <c r="B670" i="38"/>
  <c r="C670" i="38"/>
  <c r="B671" i="38"/>
  <c r="C671" i="38"/>
  <c r="B672" i="38"/>
  <c r="C672" i="38"/>
  <c r="B673" i="38"/>
  <c r="C673" i="38"/>
  <c r="B674" i="38"/>
  <c r="C674" i="38"/>
  <c r="B675" i="38"/>
  <c r="C675" i="38"/>
  <c r="B676" i="38"/>
  <c r="C676" i="38"/>
  <c r="B677" i="38"/>
  <c r="C677" i="38"/>
  <c r="B678" i="38"/>
  <c r="C678" i="38"/>
  <c r="B679" i="38"/>
  <c r="C679" i="38"/>
  <c r="B680" i="38"/>
  <c r="C680" i="38"/>
  <c r="B681" i="38"/>
  <c r="C681" i="38"/>
  <c r="B682" i="38"/>
  <c r="C682" i="38"/>
  <c r="B683" i="38"/>
  <c r="C683" i="38"/>
  <c r="B684" i="38"/>
  <c r="C684" i="38"/>
  <c r="B685" i="38"/>
  <c r="C685" i="38"/>
  <c r="B686" i="38"/>
  <c r="C686" i="38"/>
  <c r="B687" i="38"/>
  <c r="C687" i="38"/>
  <c r="B688" i="38"/>
  <c r="C688" i="38"/>
  <c r="B689" i="38"/>
  <c r="C689" i="38"/>
  <c r="B690" i="38"/>
  <c r="C690" i="38"/>
  <c r="B691" i="38"/>
  <c r="C691" i="38"/>
  <c r="B692" i="38"/>
  <c r="C692" i="38"/>
  <c r="B693" i="38"/>
  <c r="C693" i="38"/>
  <c r="B694" i="38"/>
  <c r="C694" i="38"/>
  <c r="B695" i="38"/>
  <c r="C695" i="38"/>
  <c r="B696" i="38"/>
  <c r="C696" i="38"/>
  <c r="B697" i="38"/>
  <c r="C697" i="38"/>
  <c r="B698" i="38"/>
  <c r="C698" i="38"/>
  <c r="B699" i="38"/>
  <c r="C699" i="38"/>
  <c r="B700" i="38"/>
  <c r="C700" i="38"/>
  <c r="B701" i="38"/>
  <c r="C701" i="38"/>
  <c r="B502" i="38"/>
  <c r="B2" i="38"/>
  <c r="A17" i="15"/>
  <c r="A18" i="15"/>
  <c r="A19" i="15"/>
  <c r="A20" i="15"/>
  <c r="A21" i="15"/>
  <c r="A22" i="15"/>
  <c r="A23" i="15"/>
  <c r="A24" i="15"/>
  <c r="A25" i="15"/>
  <c r="A16" i="15"/>
  <c r="D3" i="49"/>
  <c r="D4" i="49"/>
  <c r="D5" i="49"/>
  <c r="D6" i="49"/>
  <c r="D7" i="49"/>
  <c r="D8" i="49"/>
  <c r="D9" i="49"/>
  <c r="D10" i="49"/>
  <c r="D11" i="49"/>
  <c r="D12" i="49"/>
  <c r="D13" i="49"/>
  <c r="D14" i="49"/>
  <c r="D15" i="49"/>
  <c r="D16" i="49"/>
  <c r="D17" i="49"/>
  <c r="D18" i="49"/>
  <c r="D19" i="49"/>
  <c r="D20" i="49"/>
  <c r="D21" i="49"/>
  <c r="D22" i="49"/>
  <c r="D23" i="49"/>
  <c r="D24" i="49"/>
  <c r="D25" i="49"/>
  <c r="D26" i="49"/>
  <c r="D27" i="49"/>
  <c r="D28" i="49"/>
  <c r="D29" i="49"/>
  <c r="D30" i="49"/>
  <c r="D31" i="49"/>
  <c r="D32" i="49"/>
  <c r="D33" i="49"/>
  <c r="D34" i="49"/>
  <c r="D35" i="49"/>
  <c r="D36" i="49"/>
  <c r="D37" i="49"/>
  <c r="D38" i="49"/>
  <c r="D39" i="49"/>
  <c r="D40" i="49"/>
  <c r="D41" i="49"/>
  <c r="D42" i="49"/>
  <c r="D43" i="49"/>
  <c r="D44" i="49"/>
  <c r="D45" i="49"/>
  <c r="D46" i="49"/>
  <c r="D47" i="49"/>
  <c r="D48" i="49"/>
  <c r="D49" i="49"/>
  <c r="D50" i="49"/>
  <c r="D51" i="49"/>
  <c r="D52" i="49"/>
  <c r="D53" i="49"/>
  <c r="D54" i="49"/>
  <c r="D55" i="49"/>
  <c r="D56" i="49"/>
  <c r="D57" i="49"/>
  <c r="D58" i="49"/>
  <c r="D59" i="49"/>
  <c r="D60" i="49"/>
  <c r="D61" i="49"/>
  <c r="D62" i="49"/>
  <c r="D63" i="49"/>
  <c r="D64" i="49"/>
  <c r="D65" i="49"/>
  <c r="D66" i="49"/>
  <c r="D67" i="49"/>
  <c r="D68" i="49"/>
  <c r="D69" i="49"/>
  <c r="D70" i="49"/>
  <c r="D71" i="49"/>
  <c r="D72" i="49"/>
  <c r="D73" i="49"/>
  <c r="D74" i="49"/>
  <c r="D75" i="49"/>
  <c r="D76" i="49"/>
  <c r="D77" i="49"/>
  <c r="D78" i="49"/>
  <c r="D79" i="49"/>
  <c r="D80" i="49"/>
  <c r="D81" i="49"/>
  <c r="D82" i="49"/>
  <c r="D83" i="49"/>
  <c r="D84" i="49"/>
  <c r="D85" i="49"/>
  <c r="D86" i="49"/>
  <c r="D87" i="49"/>
  <c r="D88" i="49"/>
  <c r="D89" i="49"/>
  <c r="D90" i="49"/>
  <c r="D91" i="49"/>
  <c r="D92" i="49"/>
  <c r="D93" i="49"/>
  <c r="D94" i="49"/>
  <c r="D95" i="49"/>
  <c r="D96" i="49"/>
  <c r="D97" i="49"/>
  <c r="D98" i="49"/>
  <c r="D99" i="49"/>
  <c r="D100" i="49"/>
  <c r="D101" i="49"/>
  <c r="D102" i="49"/>
  <c r="D103" i="49"/>
  <c r="D104" i="49"/>
  <c r="D105" i="49"/>
  <c r="D106" i="49"/>
  <c r="D107" i="49"/>
  <c r="D108" i="49"/>
  <c r="D109" i="49"/>
  <c r="D110" i="49"/>
  <c r="D111" i="49"/>
  <c r="D112" i="49"/>
  <c r="D113" i="49"/>
  <c r="D114" i="49"/>
  <c r="D115" i="49"/>
  <c r="D116" i="49"/>
  <c r="D117" i="49"/>
  <c r="D118" i="49"/>
  <c r="D119" i="49"/>
  <c r="D120" i="49"/>
  <c r="D121" i="49"/>
  <c r="D122" i="49"/>
  <c r="D123" i="49"/>
  <c r="D124" i="49"/>
  <c r="D125" i="49"/>
  <c r="D126" i="49"/>
  <c r="D127" i="49"/>
  <c r="D128" i="49"/>
  <c r="D129" i="49"/>
  <c r="D130" i="49"/>
  <c r="D131" i="49"/>
  <c r="D132" i="49"/>
  <c r="D133" i="49"/>
  <c r="D134" i="49"/>
  <c r="D135" i="49"/>
  <c r="D136" i="49"/>
  <c r="D137" i="49"/>
  <c r="D138" i="49"/>
  <c r="D139" i="49"/>
  <c r="D140" i="49"/>
  <c r="D141" i="49"/>
  <c r="D2" i="49"/>
  <c r="T15" i="62"/>
  <c r="T2" i="62"/>
  <c r="T3" i="62"/>
  <c r="T4" i="62"/>
  <c r="T5" i="62"/>
  <c r="T6" i="62"/>
  <c r="J19" i="62"/>
  <c r="K19" i="62"/>
  <c r="C19" i="62"/>
  <c r="CC19" i="62"/>
  <c r="T2" i="61"/>
  <c r="T3" i="61"/>
  <c r="T4" i="61"/>
  <c r="T5" i="61"/>
  <c r="T6" i="61"/>
  <c r="T15" i="61"/>
  <c r="J19" i="61"/>
  <c r="C19" i="61"/>
  <c r="CC19" i="61"/>
  <c r="K24" i="1"/>
  <c r="J24" i="1"/>
  <c r="BT501" i="62"/>
  <c r="BS501" i="62"/>
  <c r="BQ501" i="62"/>
  <c r="BO501" i="62"/>
  <c r="BM501" i="62"/>
  <c r="BU501" i="62"/>
  <c r="BG501" i="62"/>
  <c r="BF501" i="62"/>
  <c r="BD501" i="62"/>
  <c r="BB501" i="62"/>
  <c r="AZ501" i="62"/>
  <c r="AT501" i="62"/>
  <c r="AQ501" i="62"/>
  <c r="AO501" i="62"/>
  <c r="AM501" i="62"/>
  <c r="AG501" i="62"/>
  <c r="AF501" i="62"/>
  <c r="AD501" i="62"/>
  <c r="AB501" i="62"/>
  <c r="Z501" i="62"/>
  <c r="T501" i="62"/>
  <c r="K501" i="62"/>
  <c r="C501" i="62"/>
  <c r="CC501" i="62"/>
  <c r="J501" i="62"/>
  <c r="H501" i="62"/>
  <c r="A501" i="62"/>
  <c r="BT500" i="62"/>
  <c r="BS500" i="62"/>
  <c r="BQ500" i="62"/>
  <c r="BO500" i="62"/>
  <c r="BM500" i="62"/>
  <c r="BG500" i="62"/>
  <c r="BF500" i="62"/>
  <c r="BD500" i="62"/>
  <c r="BB500" i="62"/>
  <c r="AZ500" i="62"/>
  <c r="AT500" i="62"/>
  <c r="AQ500" i="62"/>
  <c r="AO500" i="62"/>
  <c r="AM500" i="62"/>
  <c r="AG500" i="62"/>
  <c r="AF500" i="62"/>
  <c r="AD500" i="62"/>
  <c r="AB500" i="62"/>
  <c r="Z500" i="62"/>
  <c r="T500" i="62"/>
  <c r="K500" i="62"/>
  <c r="C500" i="62"/>
  <c r="CC500" i="62"/>
  <c r="J500" i="62"/>
  <c r="H500" i="62"/>
  <c r="A500" i="62"/>
  <c r="BT499" i="62"/>
  <c r="BS499" i="62"/>
  <c r="BQ499" i="62"/>
  <c r="BO499" i="62"/>
  <c r="BM499" i="62"/>
  <c r="BG499" i="62"/>
  <c r="BF499" i="62"/>
  <c r="BD499" i="62"/>
  <c r="BB499" i="62"/>
  <c r="AZ499" i="62"/>
  <c r="AT499" i="62"/>
  <c r="AQ499" i="62"/>
  <c r="AO499" i="62"/>
  <c r="AM499" i="62"/>
  <c r="AG499" i="62"/>
  <c r="AF499" i="62"/>
  <c r="AD499" i="62"/>
  <c r="AB499" i="62"/>
  <c r="Z499" i="62"/>
  <c r="T499" i="62"/>
  <c r="K499" i="62"/>
  <c r="C499" i="62"/>
  <c r="CC499" i="62"/>
  <c r="J499" i="62"/>
  <c r="H499" i="62"/>
  <c r="A499" i="62"/>
  <c r="BT498" i="62"/>
  <c r="BS498" i="62"/>
  <c r="BQ498" i="62"/>
  <c r="BO498" i="62"/>
  <c r="BM498" i="62"/>
  <c r="BG498" i="62"/>
  <c r="BF498" i="62"/>
  <c r="BD498" i="62"/>
  <c r="BB498" i="62"/>
  <c r="AZ498" i="62"/>
  <c r="AT498" i="62"/>
  <c r="AQ498" i="62"/>
  <c r="AO498" i="62"/>
  <c r="AM498" i="62"/>
  <c r="AG498" i="62"/>
  <c r="AF498" i="62"/>
  <c r="AD498" i="62"/>
  <c r="AB498" i="62"/>
  <c r="Z498" i="62"/>
  <c r="T498" i="62"/>
  <c r="K498" i="62"/>
  <c r="C498" i="62"/>
  <c r="CC498" i="62"/>
  <c r="J498" i="62"/>
  <c r="H498" i="62"/>
  <c r="A498" i="62"/>
  <c r="BT497" i="62"/>
  <c r="BS497" i="62"/>
  <c r="BQ497" i="62"/>
  <c r="BO497" i="62"/>
  <c r="BM497" i="62"/>
  <c r="BG497" i="62"/>
  <c r="BF497" i="62"/>
  <c r="BD497" i="62"/>
  <c r="BB497" i="62"/>
  <c r="AZ497" i="62"/>
  <c r="AT497" i="62"/>
  <c r="AQ497" i="62"/>
  <c r="AO497" i="62"/>
  <c r="AM497" i="62"/>
  <c r="AG497" i="62"/>
  <c r="AF497" i="62"/>
  <c r="AD497" i="62"/>
  <c r="AB497" i="62"/>
  <c r="Z497" i="62"/>
  <c r="T497" i="62"/>
  <c r="K497" i="62"/>
  <c r="C497" i="62"/>
  <c r="CC497" i="62"/>
  <c r="J497" i="62"/>
  <c r="H497" i="62"/>
  <c r="A497" i="62"/>
  <c r="BT496" i="62"/>
  <c r="BS496" i="62"/>
  <c r="BQ496" i="62"/>
  <c r="BO496" i="62"/>
  <c r="BM496" i="62"/>
  <c r="BG496" i="62"/>
  <c r="BF496" i="62"/>
  <c r="BD496" i="62"/>
  <c r="BB496" i="62"/>
  <c r="AZ496" i="62"/>
  <c r="AT496" i="62"/>
  <c r="AQ496" i="62"/>
  <c r="AO496" i="62"/>
  <c r="AM496" i="62"/>
  <c r="AG496" i="62"/>
  <c r="AF496" i="62"/>
  <c r="AD496" i="62"/>
  <c r="AB496" i="62"/>
  <c r="Z496" i="62"/>
  <c r="T496" i="62"/>
  <c r="K496" i="62"/>
  <c r="C496" i="62"/>
  <c r="CC496" i="62"/>
  <c r="J496" i="62"/>
  <c r="H496" i="62"/>
  <c r="A496" i="62"/>
  <c r="BT495" i="62"/>
  <c r="BS495" i="62"/>
  <c r="BQ495" i="62"/>
  <c r="BO495" i="62"/>
  <c r="BM495" i="62"/>
  <c r="BG495" i="62"/>
  <c r="BF495" i="62"/>
  <c r="BD495" i="62"/>
  <c r="BB495" i="62"/>
  <c r="AZ495" i="62"/>
  <c r="AT495" i="62"/>
  <c r="AQ495" i="62"/>
  <c r="AO495" i="62"/>
  <c r="AM495" i="62"/>
  <c r="AG495" i="62"/>
  <c r="AF495" i="62"/>
  <c r="AD495" i="62"/>
  <c r="AB495" i="62"/>
  <c r="Z495" i="62"/>
  <c r="T495" i="62"/>
  <c r="K495" i="62"/>
  <c r="C495" i="62"/>
  <c r="CC495" i="62"/>
  <c r="J495" i="62"/>
  <c r="H495" i="62"/>
  <c r="A495" i="62"/>
  <c r="BT494" i="62"/>
  <c r="BS494" i="62"/>
  <c r="BQ494" i="62"/>
  <c r="BO494" i="62"/>
  <c r="BM494" i="62"/>
  <c r="BG494" i="62"/>
  <c r="BF494" i="62"/>
  <c r="BD494" i="62"/>
  <c r="BB494" i="62"/>
  <c r="AZ494" i="62"/>
  <c r="AT494" i="62"/>
  <c r="AQ494" i="62"/>
  <c r="AO494" i="62"/>
  <c r="AM494" i="62"/>
  <c r="AG494" i="62"/>
  <c r="AF494" i="62"/>
  <c r="AD494" i="62"/>
  <c r="AB494" i="62"/>
  <c r="Z494" i="62"/>
  <c r="T494" i="62"/>
  <c r="K494" i="62"/>
  <c r="C494" i="62"/>
  <c r="CC494" i="62"/>
  <c r="J494" i="62"/>
  <c r="H494" i="62"/>
  <c r="A494" i="62"/>
  <c r="BT493" i="62"/>
  <c r="BS493" i="62"/>
  <c r="BQ493" i="62"/>
  <c r="BO493" i="62"/>
  <c r="BM493" i="62"/>
  <c r="BG493" i="62"/>
  <c r="BF493" i="62"/>
  <c r="BD493" i="62"/>
  <c r="BB493" i="62"/>
  <c r="AZ493" i="62"/>
  <c r="AT493" i="62"/>
  <c r="AQ493" i="62"/>
  <c r="AO493" i="62"/>
  <c r="AM493" i="62"/>
  <c r="AG493" i="62"/>
  <c r="AF493" i="62"/>
  <c r="AD493" i="62"/>
  <c r="AB493" i="62"/>
  <c r="Z493" i="62"/>
  <c r="T493" i="62"/>
  <c r="K493" i="62"/>
  <c r="C493" i="62"/>
  <c r="CC493" i="62"/>
  <c r="J493" i="62"/>
  <c r="H493" i="62"/>
  <c r="A493" i="62"/>
  <c r="BT492" i="62"/>
  <c r="BS492" i="62"/>
  <c r="BQ492" i="62"/>
  <c r="BO492" i="62"/>
  <c r="BM492" i="62"/>
  <c r="BG492" i="62"/>
  <c r="BF492" i="62"/>
  <c r="BD492" i="62"/>
  <c r="BB492" i="62"/>
  <c r="AZ492" i="62"/>
  <c r="AT492" i="62"/>
  <c r="AQ492" i="62"/>
  <c r="AO492" i="62"/>
  <c r="AM492" i="62"/>
  <c r="AG492" i="62"/>
  <c r="AF492" i="62"/>
  <c r="AD492" i="62"/>
  <c r="AB492" i="62"/>
  <c r="Z492" i="62"/>
  <c r="T492" i="62"/>
  <c r="K492" i="62"/>
  <c r="C492" i="62"/>
  <c r="CC492" i="62"/>
  <c r="J492" i="62"/>
  <c r="H492" i="62"/>
  <c r="A492" i="62"/>
  <c r="BT491" i="62"/>
  <c r="BS491" i="62"/>
  <c r="BQ491" i="62"/>
  <c r="BO491" i="62"/>
  <c r="BM491" i="62"/>
  <c r="BG491" i="62"/>
  <c r="BF491" i="62"/>
  <c r="BD491" i="62"/>
  <c r="BB491" i="62"/>
  <c r="AZ491" i="62"/>
  <c r="AT491" i="62"/>
  <c r="AQ491" i="62"/>
  <c r="AO491" i="62"/>
  <c r="AM491" i="62"/>
  <c r="AG491" i="62"/>
  <c r="AF491" i="62"/>
  <c r="AD491" i="62"/>
  <c r="AB491" i="62"/>
  <c r="Z491" i="62"/>
  <c r="T491" i="62"/>
  <c r="K491" i="62"/>
  <c r="C491" i="62"/>
  <c r="CC491" i="62"/>
  <c r="J491" i="62"/>
  <c r="H491" i="62"/>
  <c r="A491" i="62"/>
  <c r="BT490" i="62"/>
  <c r="BS490" i="62"/>
  <c r="BQ490" i="62"/>
  <c r="BO490" i="62"/>
  <c r="BM490" i="62"/>
  <c r="BG490" i="62"/>
  <c r="BF490" i="62"/>
  <c r="BD490" i="62"/>
  <c r="BB490" i="62"/>
  <c r="AZ490" i="62"/>
  <c r="AT490" i="62"/>
  <c r="AQ490" i="62"/>
  <c r="AO490" i="62"/>
  <c r="AM490" i="62"/>
  <c r="AG490" i="62"/>
  <c r="AF490" i="62"/>
  <c r="AD490" i="62"/>
  <c r="AB490" i="62"/>
  <c r="Z490" i="62"/>
  <c r="T490" i="62"/>
  <c r="K490" i="62"/>
  <c r="C490" i="62"/>
  <c r="CC490" i="62"/>
  <c r="J490" i="62"/>
  <c r="H490" i="62"/>
  <c r="A490" i="62"/>
  <c r="BT489" i="62"/>
  <c r="BS489" i="62"/>
  <c r="BQ489" i="62"/>
  <c r="BO489" i="62"/>
  <c r="BM489" i="62"/>
  <c r="BG489" i="62"/>
  <c r="BF489" i="62"/>
  <c r="BD489" i="62"/>
  <c r="BB489" i="62"/>
  <c r="AZ489" i="62"/>
  <c r="AT489" i="62"/>
  <c r="AQ489" i="62"/>
  <c r="AO489" i="62"/>
  <c r="AM489" i="62"/>
  <c r="AG489" i="62"/>
  <c r="AF489" i="62"/>
  <c r="AD489" i="62"/>
  <c r="AB489" i="62"/>
  <c r="Z489" i="62"/>
  <c r="T489" i="62"/>
  <c r="K489" i="62"/>
  <c r="C489" i="62"/>
  <c r="CC489" i="62"/>
  <c r="J489" i="62"/>
  <c r="H489" i="62"/>
  <c r="A489" i="62"/>
  <c r="BT488" i="62"/>
  <c r="BS488" i="62"/>
  <c r="BQ488" i="62"/>
  <c r="BO488" i="62"/>
  <c r="BM488" i="62"/>
  <c r="BG488" i="62"/>
  <c r="BF488" i="62"/>
  <c r="BD488" i="62"/>
  <c r="BB488" i="62"/>
  <c r="AZ488" i="62"/>
  <c r="AT488" i="62"/>
  <c r="AQ488" i="62"/>
  <c r="AO488" i="62"/>
  <c r="AM488" i="62"/>
  <c r="AG488" i="62"/>
  <c r="AF488" i="62"/>
  <c r="AD488" i="62"/>
  <c r="AB488" i="62"/>
  <c r="Z488" i="62"/>
  <c r="T488" i="62"/>
  <c r="K488" i="62"/>
  <c r="C488" i="62"/>
  <c r="CC488" i="62"/>
  <c r="J488" i="62"/>
  <c r="H488" i="62"/>
  <c r="A488" i="62"/>
  <c r="BT487" i="62"/>
  <c r="BS487" i="62"/>
  <c r="BQ487" i="62"/>
  <c r="BO487" i="62"/>
  <c r="BM487" i="62"/>
  <c r="BG487" i="62"/>
  <c r="BF487" i="62"/>
  <c r="BD487" i="62"/>
  <c r="BB487" i="62"/>
  <c r="AZ487" i="62"/>
  <c r="AT487" i="62"/>
  <c r="AQ487" i="62"/>
  <c r="AO487" i="62"/>
  <c r="AM487" i="62"/>
  <c r="AG487" i="62"/>
  <c r="AF487" i="62"/>
  <c r="AD487" i="62"/>
  <c r="AB487" i="62"/>
  <c r="Z487" i="62"/>
  <c r="T487" i="62"/>
  <c r="K487" i="62"/>
  <c r="C487" i="62"/>
  <c r="CC487" i="62"/>
  <c r="J487" i="62"/>
  <c r="H487" i="62"/>
  <c r="A487" i="62"/>
  <c r="BT486" i="62"/>
  <c r="BS486" i="62"/>
  <c r="BQ486" i="62"/>
  <c r="BO486" i="62"/>
  <c r="BM486" i="62"/>
  <c r="BG486" i="62"/>
  <c r="BF486" i="62"/>
  <c r="BD486" i="62"/>
  <c r="BB486" i="62"/>
  <c r="AZ486" i="62"/>
  <c r="AT486" i="62"/>
  <c r="AQ486" i="62"/>
  <c r="AO486" i="62"/>
  <c r="AM486" i="62"/>
  <c r="AG486" i="62"/>
  <c r="AF486" i="62"/>
  <c r="AD486" i="62"/>
  <c r="AB486" i="62"/>
  <c r="Z486" i="62"/>
  <c r="T486" i="62"/>
  <c r="K486" i="62"/>
  <c r="C486" i="62"/>
  <c r="CC486" i="62"/>
  <c r="J486" i="62"/>
  <c r="H486" i="62"/>
  <c r="A486" i="62"/>
  <c r="BT485" i="62"/>
  <c r="BS485" i="62"/>
  <c r="BQ485" i="62"/>
  <c r="BO485" i="62"/>
  <c r="BM485" i="62"/>
  <c r="BG485" i="62"/>
  <c r="BF485" i="62"/>
  <c r="BD485" i="62"/>
  <c r="BB485" i="62"/>
  <c r="AZ485" i="62"/>
  <c r="AT485" i="62"/>
  <c r="AQ485" i="62"/>
  <c r="AO485" i="62"/>
  <c r="AM485" i="62"/>
  <c r="AG485" i="62"/>
  <c r="AF485" i="62"/>
  <c r="AD485" i="62"/>
  <c r="AB485" i="62"/>
  <c r="Z485" i="62"/>
  <c r="T485" i="62"/>
  <c r="K485" i="62"/>
  <c r="C485" i="62"/>
  <c r="CC485" i="62"/>
  <c r="J485" i="62"/>
  <c r="H485" i="62"/>
  <c r="A485" i="62"/>
  <c r="BT484" i="62"/>
  <c r="BS484" i="62"/>
  <c r="BQ484" i="62"/>
  <c r="BO484" i="62"/>
  <c r="BM484" i="62"/>
  <c r="BG484" i="62"/>
  <c r="BF484" i="62"/>
  <c r="BD484" i="62"/>
  <c r="BB484" i="62"/>
  <c r="AZ484" i="62"/>
  <c r="AT484" i="62"/>
  <c r="AQ484" i="62"/>
  <c r="AO484" i="62"/>
  <c r="AM484" i="62"/>
  <c r="AG484" i="62"/>
  <c r="AF484" i="62"/>
  <c r="AD484" i="62"/>
  <c r="AB484" i="62"/>
  <c r="Z484" i="62"/>
  <c r="T484" i="62"/>
  <c r="K484" i="62"/>
  <c r="C484" i="62"/>
  <c r="CC484" i="62"/>
  <c r="J484" i="62"/>
  <c r="H484" i="62"/>
  <c r="A484" i="62"/>
  <c r="BT483" i="62"/>
  <c r="BS483" i="62"/>
  <c r="BQ483" i="62"/>
  <c r="BO483" i="62"/>
  <c r="BM483" i="62"/>
  <c r="BG483" i="62"/>
  <c r="BF483" i="62"/>
  <c r="BD483" i="62"/>
  <c r="BB483" i="62"/>
  <c r="AZ483" i="62"/>
  <c r="AT483" i="62"/>
  <c r="AQ483" i="62"/>
  <c r="AO483" i="62"/>
  <c r="AM483" i="62"/>
  <c r="AG483" i="62"/>
  <c r="AF483" i="62"/>
  <c r="AD483" i="62"/>
  <c r="AB483" i="62"/>
  <c r="Z483" i="62"/>
  <c r="T483" i="62"/>
  <c r="K483" i="62"/>
  <c r="C483" i="62"/>
  <c r="CC483" i="62"/>
  <c r="J483" i="62"/>
  <c r="H483" i="62"/>
  <c r="A483" i="62"/>
  <c r="BT482" i="62"/>
  <c r="BS482" i="62"/>
  <c r="BQ482" i="62"/>
  <c r="BO482" i="62"/>
  <c r="BM482" i="62"/>
  <c r="BG482" i="62"/>
  <c r="BF482" i="62"/>
  <c r="BD482" i="62"/>
  <c r="BB482" i="62"/>
  <c r="AZ482" i="62"/>
  <c r="AT482" i="62"/>
  <c r="AQ482" i="62"/>
  <c r="AO482" i="62"/>
  <c r="AM482" i="62"/>
  <c r="AG482" i="62"/>
  <c r="AF482" i="62"/>
  <c r="AD482" i="62"/>
  <c r="AB482" i="62"/>
  <c r="Z482" i="62"/>
  <c r="T482" i="62"/>
  <c r="K482" i="62"/>
  <c r="C482" i="62"/>
  <c r="CC482" i="62"/>
  <c r="J482" i="62"/>
  <c r="H482" i="62"/>
  <c r="A482" i="62"/>
  <c r="BT481" i="62"/>
  <c r="BS481" i="62"/>
  <c r="BQ481" i="62"/>
  <c r="BO481" i="62"/>
  <c r="BM481" i="62"/>
  <c r="BG481" i="62"/>
  <c r="BF481" i="62"/>
  <c r="BD481" i="62"/>
  <c r="BB481" i="62"/>
  <c r="AZ481" i="62"/>
  <c r="AT481" i="62"/>
  <c r="AQ481" i="62"/>
  <c r="AO481" i="62"/>
  <c r="AM481" i="62"/>
  <c r="AG481" i="62"/>
  <c r="AF481" i="62"/>
  <c r="AD481" i="62"/>
  <c r="AB481" i="62"/>
  <c r="Z481" i="62"/>
  <c r="T481" i="62"/>
  <c r="K481" i="62"/>
  <c r="C481" i="62"/>
  <c r="CC481" i="62"/>
  <c r="J481" i="62"/>
  <c r="H481" i="62"/>
  <c r="A481" i="62"/>
  <c r="BT480" i="62"/>
  <c r="BS480" i="62"/>
  <c r="BQ480" i="62"/>
  <c r="BO480" i="62"/>
  <c r="BM480" i="62"/>
  <c r="BG480" i="62"/>
  <c r="BF480" i="62"/>
  <c r="BD480" i="62"/>
  <c r="BB480" i="62"/>
  <c r="AZ480" i="62"/>
  <c r="AT480" i="62"/>
  <c r="AQ480" i="62"/>
  <c r="AO480" i="62"/>
  <c r="AM480" i="62"/>
  <c r="AG480" i="62"/>
  <c r="AF480" i="62"/>
  <c r="AD480" i="62"/>
  <c r="AB480" i="62"/>
  <c r="Z480" i="62"/>
  <c r="T480" i="62"/>
  <c r="K480" i="62"/>
  <c r="C480" i="62"/>
  <c r="CC480" i="62"/>
  <c r="J480" i="62"/>
  <c r="H480" i="62"/>
  <c r="A480" i="62"/>
  <c r="BT479" i="62"/>
  <c r="BS479" i="62"/>
  <c r="BQ479" i="62"/>
  <c r="BO479" i="62"/>
  <c r="BM479" i="62"/>
  <c r="BG479" i="62"/>
  <c r="BF479" i="62"/>
  <c r="BD479" i="62"/>
  <c r="BB479" i="62"/>
  <c r="AZ479" i="62"/>
  <c r="AT479" i="62"/>
  <c r="AQ479" i="62"/>
  <c r="AO479" i="62"/>
  <c r="AM479" i="62"/>
  <c r="AG479" i="62"/>
  <c r="AF479" i="62"/>
  <c r="AD479" i="62"/>
  <c r="AB479" i="62"/>
  <c r="Z479" i="62"/>
  <c r="T479" i="62"/>
  <c r="K479" i="62"/>
  <c r="C479" i="62"/>
  <c r="CC479" i="62"/>
  <c r="J479" i="62"/>
  <c r="H479" i="62"/>
  <c r="A479" i="62"/>
  <c r="BT478" i="62"/>
  <c r="BS478" i="62"/>
  <c r="BQ478" i="62"/>
  <c r="BO478" i="62"/>
  <c r="BM478" i="62"/>
  <c r="BG478" i="62"/>
  <c r="BF478" i="62"/>
  <c r="BD478" i="62"/>
  <c r="BB478" i="62"/>
  <c r="AZ478" i="62"/>
  <c r="AT478" i="62"/>
  <c r="AQ478" i="62"/>
  <c r="AO478" i="62"/>
  <c r="AM478" i="62"/>
  <c r="AG478" i="62"/>
  <c r="AF478" i="62"/>
  <c r="AD478" i="62"/>
  <c r="AB478" i="62"/>
  <c r="Z478" i="62"/>
  <c r="T478" i="62"/>
  <c r="K478" i="62"/>
  <c r="C478" i="62"/>
  <c r="CC478" i="62"/>
  <c r="J478" i="62"/>
  <c r="H478" i="62"/>
  <c r="A478" i="62"/>
  <c r="BT477" i="62"/>
  <c r="BS477" i="62"/>
  <c r="BQ477" i="62"/>
  <c r="BO477" i="62"/>
  <c r="BM477" i="62"/>
  <c r="BG477" i="62"/>
  <c r="BF477" i="62"/>
  <c r="BD477" i="62"/>
  <c r="BB477" i="62"/>
  <c r="AZ477" i="62"/>
  <c r="AT477" i="62"/>
  <c r="AQ477" i="62"/>
  <c r="AO477" i="62"/>
  <c r="AM477" i="62"/>
  <c r="AG477" i="62"/>
  <c r="AF477" i="62"/>
  <c r="AD477" i="62"/>
  <c r="AB477" i="62"/>
  <c r="Z477" i="62"/>
  <c r="T477" i="62"/>
  <c r="K477" i="62"/>
  <c r="C477" i="62"/>
  <c r="CC477" i="62"/>
  <c r="J477" i="62"/>
  <c r="H477" i="62"/>
  <c r="A477" i="62"/>
  <c r="BT476" i="62"/>
  <c r="BS476" i="62"/>
  <c r="BQ476" i="62"/>
  <c r="BO476" i="62"/>
  <c r="BM476" i="62"/>
  <c r="BG476" i="62"/>
  <c r="BF476" i="62"/>
  <c r="BD476" i="62"/>
  <c r="BB476" i="62"/>
  <c r="AZ476" i="62"/>
  <c r="AT476" i="62"/>
  <c r="AQ476" i="62"/>
  <c r="AO476" i="62"/>
  <c r="AM476" i="62"/>
  <c r="AG476" i="62"/>
  <c r="AF476" i="62"/>
  <c r="AD476" i="62"/>
  <c r="AB476" i="62"/>
  <c r="Z476" i="62"/>
  <c r="T476" i="62"/>
  <c r="K476" i="62"/>
  <c r="C476" i="62"/>
  <c r="CC476" i="62"/>
  <c r="J476" i="62"/>
  <c r="H476" i="62"/>
  <c r="A476" i="62"/>
  <c r="BT475" i="62"/>
  <c r="BS475" i="62"/>
  <c r="BQ475" i="62"/>
  <c r="BO475" i="62"/>
  <c r="BM475" i="62"/>
  <c r="BU475" i="62"/>
  <c r="BG475" i="62"/>
  <c r="BF475" i="62"/>
  <c r="BD475" i="62"/>
  <c r="BB475" i="62"/>
  <c r="AZ475" i="62"/>
  <c r="AT475" i="62"/>
  <c r="AQ475" i="62"/>
  <c r="AO475" i="62"/>
  <c r="AM475" i="62"/>
  <c r="AG475" i="62"/>
  <c r="AF475" i="62"/>
  <c r="AD475" i="62"/>
  <c r="AB475" i="62"/>
  <c r="Z475" i="62"/>
  <c r="T475" i="62"/>
  <c r="K475" i="62"/>
  <c r="C475" i="62"/>
  <c r="CC475" i="62"/>
  <c r="J475" i="62"/>
  <c r="H475" i="62"/>
  <c r="A475" i="62"/>
  <c r="BT474" i="62"/>
  <c r="BS474" i="62"/>
  <c r="BQ474" i="62"/>
  <c r="BO474" i="62"/>
  <c r="BM474" i="62"/>
  <c r="BG474" i="62"/>
  <c r="BF474" i="62"/>
  <c r="BD474" i="62"/>
  <c r="BB474" i="62"/>
  <c r="AZ474" i="62"/>
  <c r="AT474" i="62"/>
  <c r="AQ474" i="62"/>
  <c r="AO474" i="62"/>
  <c r="AM474" i="62"/>
  <c r="AG474" i="62"/>
  <c r="AF474" i="62"/>
  <c r="AD474" i="62"/>
  <c r="AB474" i="62"/>
  <c r="Z474" i="62"/>
  <c r="T474" i="62"/>
  <c r="K474" i="62"/>
  <c r="C474" i="62"/>
  <c r="CC474" i="62"/>
  <c r="J474" i="62"/>
  <c r="H474" i="62"/>
  <c r="A474" i="62"/>
  <c r="BT473" i="62"/>
  <c r="BS473" i="62"/>
  <c r="BQ473" i="62"/>
  <c r="BO473" i="62"/>
  <c r="BM473" i="62"/>
  <c r="BG473" i="62"/>
  <c r="BF473" i="62"/>
  <c r="BD473" i="62"/>
  <c r="BB473" i="62"/>
  <c r="AZ473" i="62"/>
  <c r="AT473" i="62"/>
  <c r="AQ473" i="62"/>
  <c r="AO473" i="62"/>
  <c r="AM473" i="62"/>
  <c r="AG473" i="62"/>
  <c r="AF473" i="62"/>
  <c r="AD473" i="62"/>
  <c r="AB473" i="62"/>
  <c r="Z473" i="62"/>
  <c r="T473" i="62"/>
  <c r="K473" i="62"/>
  <c r="C473" i="62"/>
  <c r="CC473" i="62"/>
  <c r="J473" i="62"/>
  <c r="H473" i="62"/>
  <c r="A473" i="62"/>
  <c r="BT472" i="62"/>
  <c r="BS472" i="62"/>
  <c r="BQ472" i="62"/>
  <c r="BO472" i="62"/>
  <c r="BM472" i="62"/>
  <c r="BG472" i="62"/>
  <c r="BF472" i="62"/>
  <c r="BD472" i="62"/>
  <c r="BB472" i="62"/>
  <c r="AZ472" i="62"/>
  <c r="AT472" i="62"/>
  <c r="AQ472" i="62"/>
  <c r="AO472" i="62"/>
  <c r="AM472" i="62"/>
  <c r="AG472" i="62"/>
  <c r="AF472" i="62"/>
  <c r="AD472" i="62"/>
  <c r="AB472" i="62"/>
  <c r="Z472" i="62"/>
  <c r="T472" i="62"/>
  <c r="K472" i="62"/>
  <c r="C472" i="62"/>
  <c r="CC472" i="62"/>
  <c r="J472" i="62"/>
  <c r="H472" i="62"/>
  <c r="A472" i="62"/>
  <c r="BT471" i="62"/>
  <c r="BS471" i="62"/>
  <c r="BQ471" i="62"/>
  <c r="BO471" i="62"/>
  <c r="BM471" i="62"/>
  <c r="BG471" i="62"/>
  <c r="BF471" i="62"/>
  <c r="BD471" i="62"/>
  <c r="BB471" i="62"/>
  <c r="AZ471" i="62"/>
  <c r="AT471" i="62"/>
  <c r="AQ471" i="62"/>
  <c r="AO471" i="62"/>
  <c r="AM471" i="62"/>
  <c r="AG471" i="62"/>
  <c r="AF471" i="62"/>
  <c r="AD471" i="62"/>
  <c r="AB471" i="62"/>
  <c r="Z471" i="62"/>
  <c r="T471" i="62"/>
  <c r="K471" i="62"/>
  <c r="C471" i="62"/>
  <c r="CC471" i="62"/>
  <c r="J471" i="62"/>
  <c r="H471" i="62"/>
  <c r="A471" i="62"/>
  <c r="BT470" i="62"/>
  <c r="BS470" i="62"/>
  <c r="BQ470" i="62"/>
  <c r="BO470" i="62"/>
  <c r="BM470" i="62"/>
  <c r="BG470" i="62"/>
  <c r="BF470" i="62"/>
  <c r="BD470" i="62"/>
  <c r="BB470" i="62"/>
  <c r="AZ470" i="62"/>
  <c r="AT470" i="62"/>
  <c r="AQ470" i="62"/>
  <c r="AO470" i="62"/>
  <c r="AM470" i="62"/>
  <c r="AG470" i="62"/>
  <c r="AF470" i="62"/>
  <c r="AD470" i="62"/>
  <c r="AB470" i="62"/>
  <c r="Z470" i="62"/>
  <c r="T470" i="62"/>
  <c r="K470" i="62"/>
  <c r="C470" i="62"/>
  <c r="CC470" i="62"/>
  <c r="J470" i="62"/>
  <c r="H470" i="62"/>
  <c r="A470" i="62"/>
  <c r="BT469" i="62"/>
  <c r="BS469" i="62"/>
  <c r="BQ469" i="62"/>
  <c r="BO469" i="62"/>
  <c r="BM469" i="62"/>
  <c r="BG469" i="62"/>
  <c r="BF469" i="62"/>
  <c r="BD469" i="62"/>
  <c r="BB469" i="62"/>
  <c r="AZ469" i="62"/>
  <c r="AT469" i="62"/>
  <c r="AQ469" i="62"/>
  <c r="AO469" i="62"/>
  <c r="AM469" i="62"/>
  <c r="AG469" i="62"/>
  <c r="AF469" i="62"/>
  <c r="AD469" i="62"/>
  <c r="AB469" i="62"/>
  <c r="Z469" i="62"/>
  <c r="T469" i="62"/>
  <c r="K469" i="62"/>
  <c r="C469" i="62"/>
  <c r="CC469" i="62"/>
  <c r="J469" i="62"/>
  <c r="H469" i="62"/>
  <c r="A469" i="62"/>
  <c r="BT468" i="62"/>
  <c r="BS468" i="62"/>
  <c r="BQ468" i="62"/>
  <c r="BO468" i="62"/>
  <c r="BM468" i="62"/>
  <c r="BG468" i="62"/>
  <c r="BF468" i="62"/>
  <c r="BD468" i="62"/>
  <c r="BB468" i="62"/>
  <c r="AZ468" i="62"/>
  <c r="AT468" i="62"/>
  <c r="AQ468" i="62"/>
  <c r="AO468" i="62"/>
  <c r="AM468" i="62"/>
  <c r="AG468" i="62"/>
  <c r="AF468" i="62"/>
  <c r="AD468" i="62"/>
  <c r="AB468" i="62"/>
  <c r="Z468" i="62"/>
  <c r="T468" i="62"/>
  <c r="K468" i="62"/>
  <c r="C468" i="62"/>
  <c r="CC468" i="62"/>
  <c r="J468" i="62"/>
  <c r="H468" i="62"/>
  <c r="A468" i="62"/>
  <c r="BT467" i="62"/>
  <c r="BS467" i="62"/>
  <c r="BQ467" i="62"/>
  <c r="BO467" i="62"/>
  <c r="BM467" i="62"/>
  <c r="BG467" i="62"/>
  <c r="BF467" i="62"/>
  <c r="BD467" i="62"/>
  <c r="BB467" i="62"/>
  <c r="AZ467" i="62"/>
  <c r="AT467" i="62"/>
  <c r="AQ467" i="62"/>
  <c r="AO467" i="62"/>
  <c r="AM467" i="62"/>
  <c r="AG467" i="62"/>
  <c r="AF467" i="62"/>
  <c r="AD467" i="62"/>
  <c r="AB467" i="62"/>
  <c r="Z467" i="62"/>
  <c r="T467" i="62"/>
  <c r="K467" i="62"/>
  <c r="C467" i="62"/>
  <c r="CC467" i="62"/>
  <c r="J467" i="62"/>
  <c r="H467" i="62"/>
  <c r="A467" i="62"/>
  <c r="BT466" i="62"/>
  <c r="BS466" i="62"/>
  <c r="BQ466" i="62"/>
  <c r="BO466" i="62"/>
  <c r="BM466" i="62"/>
  <c r="BG466" i="62"/>
  <c r="BF466" i="62"/>
  <c r="BD466" i="62"/>
  <c r="BB466" i="62"/>
  <c r="AZ466" i="62"/>
  <c r="AT466" i="62"/>
  <c r="AQ466" i="62"/>
  <c r="AO466" i="62"/>
  <c r="AM466" i="62"/>
  <c r="AG466" i="62"/>
  <c r="AF466" i="62"/>
  <c r="AD466" i="62"/>
  <c r="AB466" i="62"/>
  <c r="Z466" i="62"/>
  <c r="T466" i="62"/>
  <c r="K466" i="62"/>
  <c r="C466" i="62"/>
  <c r="CC466" i="62"/>
  <c r="J466" i="62"/>
  <c r="H466" i="62"/>
  <c r="A466" i="62"/>
  <c r="BT465" i="62"/>
  <c r="BS465" i="62"/>
  <c r="BQ465" i="62"/>
  <c r="BO465" i="62"/>
  <c r="BM465" i="62"/>
  <c r="BG465" i="62"/>
  <c r="BF465" i="62"/>
  <c r="BD465" i="62"/>
  <c r="BB465" i="62"/>
  <c r="AZ465" i="62"/>
  <c r="AT465" i="62"/>
  <c r="AQ465" i="62"/>
  <c r="AO465" i="62"/>
  <c r="AM465" i="62"/>
  <c r="AG465" i="62"/>
  <c r="AF465" i="62"/>
  <c r="AD465" i="62"/>
  <c r="AB465" i="62"/>
  <c r="Z465" i="62"/>
  <c r="T465" i="62"/>
  <c r="K465" i="62"/>
  <c r="C465" i="62"/>
  <c r="CC465" i="62"/>
  <c r="J465" i="62"/>
  <c r="H465" i="62"/>
  <c r="A465" i="62"/>
  <c r="BT464" i="62"/>
  <c r="BS464" i="62"/>
  <c r="BQ464" i="62"/>
  <c r="BO464" i="62"/>
  <c r="BM464" i="62"/>
  <c r="BG464" i="62"/>
  <c r="BF464" i="62"/>
  <c r="BD464" i="62"/>
  <c r="BB464" i="62"/>
  <c r="AZ464" i="62"/>
  <c r="AT464" i="62"/>
  <c r="AQ464" i="62"/>
  <c r="AO464" i="62"/>
  <c r="AM464" i="62"/>
  <c r="AG464" i="62"/>
  <c r="AF464" i="62"/>
  <c r="AD464" i="62"/>
  <c r="AB464" i="62"/>
  <c r="Z464" i="62"/>
  <c r="T464" i="62"/>
  <c r="K464" i="62"/>
  <c r="C464" i="62"/>
  <c r="CC464" i="62"/>
  <c r="J464" i="62"/>
  <c r="H464" i="62"/>
  <c r="A464" i="62"/>
  <c r="BT463" i="62"/>
  <c r="BS463" i="62"/>
  <c r="BQ463" i="62"/>
  <c r="BO463" i="62"/>
  <c r="BM463" i="62"/>
  <c r="BG463" i="62"/>
  <c r="BF463" i="62"/>
  <c r="BD463" i="62"/>
  <c r="BB463" i="62"/>
  <c r="AZ463" i="62"/>
  <c r="AT463" i="62"/>
  <c r="AQ463" i="62"/>
  <c r="AO463" i="62"/>
  <c r="AM463" i="62"/>
  <c r="AG463" i="62"/>
  <c r="AF463" i="62"/>
  <c r="AD463" i="62"/>
  <c r="AB463" i="62"/>
  <c r="Z463" i="62"/>
  <c r="T463" i="62"/>
  <c r="K463" i="62"/>
  <c r="C463" i="62"/>
  <c r="CC463" i="62"/>
  <c r="J463" i="62"/>
  <c r="H463" i="62"/>
  <c r="A463" i="62"/>
  <c r="BT462" i="62"/>
  <c r="BS462" i="62"/>
  <c r="BQ462" i="62"/>
  <c r="BO462" i="62"/>
  <c r="BM462" i="62"/>
  <c r="BG462" i="62"/>
  <c r="BF462" i="62"/>
  <c r="BD462" i="62"/>
  <c r="BB462" i="62"/>
  <c r="AZ462" i="62"/>
  <c r="AT462" i="62"/>
  <c r="AQ462" i="62"/>
  <c r="AO462" i="62"/>
  <c r="AM462" i="62"/>
  <c r="AG462" i="62"/>
  <c r="AF462" i="62"/>
  <c r="AD462" i="62"/>
  <c r="AB462" i="62"/>
  <c r="Z462" i="62"/>
  <c r="T462" i="62"/>
  <c r="K462" i="62"/>
  <c r="C462" i="62"/>
  <c r="CC462" i="62"/>
  <c r="J462" i="62"/>
  <c r="H462" i="62"/>
  <c r="A462" i="62"/>
  <c r="BT461" i="62"/>
  <c r="BS461" i="62"/>
  <c r="BQ461" i="62"/>
  <c r="BO461" i="62"/>
  <c r="BM461" i="62"/>
  <c r="BG461" i="62"/>
  <c r="BF461" i="62"/>
  <c r="BD461" i="62"/>
  <c r="BB461" i="62"/>
  <c r="AZ461" i="62"/>
  <c r="AT461" i="62"/>
  <c r="AQ461" i="62"/>
  <c r="AO461" i="62"/>
  <c r="AM461" i="62"/>
  <c r="AG461" i="62"/>
  <c r="AF461" i="62"/>
  <c r="AD461" i="62"/>
  <c r="AB461" i="62"/>
  <c r="Z461" i="62"/>
  <c r="T461" i="62"/>
  <c r="K461" i="62"/>
  <c r="C461" i="62"/>
  <c r="CC461" i="62"/>
  <c r="J461" i="62"/>
  <c r="H461" i="62"/>
  <c r="A461" i="62"/>
  <c r="BT460" i="62"/>
  <c r="BS460" i="62"/>
  <c r="BQ460" i="62"/>
  <c r="BO460" i="62"/>
  <c r="BM460" i="62"/>
  <c r="BG460" i="62"/>
  <c r="BF460" i="62"/>
  <c r="BD460" i="62"/>
  <c r="BB460" i="62"/>
  <c r="AZ460" i="62"/>
  <c r="AT460" i="62"/>
  <c r="AQ460" i="62"/>
  <c r="AO460" i="62"/>
  <c r="AM460" i="62"/>
  <c r="AG460" i="62"/>
  <c r="AF460" i="62"/>
  <c r="AD460" i="62"/>
  <c r="AB460" i="62"/>
  <c r="Z460" i="62"/>
  <c r="T460" i="62"/>
  <c r="K460" i="62"/>
  <c r="C460" i="62"/>
  <c r="CC460" i="62"/>
  <c r="J460" i="62"/>
  <c r="H460" i="62"/>
  <c r="A460" i="62"/>
  <c r="BT459" i="62"/>
  <c r="BS459" i="62"/>
  <c r="BQ459" i="62"/>
  <c r="BO459" i="62"/>
  <c r="BM459" i="62"/>
  <c r="BG459" i="62"/>
  <c r="BF459" i="62"/>
  <c r="BD459" i="62"/>
  <c r="BB459" i="62"/>
  <c r="AZ459" i="62"/>
  <c r="AT459" i="62"/>
  <c r="AQ459" i="62"/>
  <c r="AO459" i="62"/>
  <c r="AM459" i="62"/>
  <c r="AG459" i="62"/>
  <c r="AF459" i="62"/>
  <c r="AD459" i="62"/>
  <c r="AB459" i="62"/>
  <c r="Z459" i="62"/>
  <c r="T459" i="62"/>
  <c r="K459" i="62"/>
  <c r="C459" i="62"/>
  <c r="CC459" i="62"/>
  <c r="J459" i="62"/>
  <c r="H459" i="62"/>
  <c r="A459" i="62"/>
  <c r="BT458" i="62"/>
  <c r="BS458" i="62"/>
  <c r="BQ458" i="62"/>
  <c r="BO458" i="62"/>
  <c r="BM458" i="62"/>
  <c r="BG458" i="62"/>
  <c r="BF458" i="62"/>
  <c r="BD458" i="62"/>
  <c r="BB458" i="62"/>
  <c r="AZ458" i="62"/>
  <c r="AT458" i="62"/>
  <c r="AQ458" i="62"/>
  <c r="AO458" i="62"/>
  <c r="AM458" i="62"/>
  <c r="AG458" i="62"/>
  <c r="AF458" i="62"/>
  <c r="AD458" i="62"/>
  <c r="AB458" i="62"/>
  <c r="Z458" i="62"/>
  <c r="T458" i="62"/>
  <c r="K458" i="62"/>
  <c r="C458" i="62"/>
  <c r="CC458" i="62"/>
  <c r="J458" i="62"/>
  <c r="H458" i="62"/>
  <c r="A458" i="62"/>
  <c r="BT457" i="62"/>
  <c r="BS457" i="62"/>
  <c r="BQ457" i="62"/>
  <c r="BO457" i="62"/>
  <c r="BM457" i="62"/>
  <c r="BG457" i="62"/>
  <c r="BF457" i="62"/>
  <c r="BD457" i="62"/>
  <c r="BB457" i="62"/>
  <c r="AZ457" i="62"/>
  <c r="AT457" i="62"/>
  <c r="AQ457" i="62"/>
  <c r="AO457" i="62"/>
  <c r="AM457" i="62"/>
  <c r="AG457" i="62"/>
  <c r="AF457" i="62"/>
  <c r="AD457" i="62"/>
  <c r="AB457" i="62"/>
  <c r="Z457" i="62"/>
  <c r="T457" i="62"/>
  <c r="K457" i="62"/>
  <c r="C457" i="62"/>
  <c r="CC457" i="62"/>
  <c r="J457" i="62"/>
  <c r="H457" i="62"/>
  <c r="A457" i="62"/>
  <c r="BT456" i="62"/>
  <c r="BS456" i="62"/>
  <c r="BQ456" i="62"/>
  <c r="BO456" i="62"/>
  <c r="BM456" i="62"/>
  <c r="BG456" i="62"/>
  <c r="BF456" i="62"/>
  <c r="BD456" i="62"/>
  <c r="BB456" i="62"/>
  <c r="AZ456" i="62"/>
  <c r="AT456" i="62"/>
  <c r="AQ456" i="62"/>
  <c r="AO456" i="62"/>
  <c r="AM456" i="62"/>
  <c r="AG456" i="62"/>
  <c r="AF456" i="62"/>
  <c r="AD456" i="62"/>
  <c r="AB456" i="62"/>
  <c r="Z456" i="62"/>
  <c r="T456" i="62"/>
  <c r="K456" i="62"/>
  <c r="C456" i="62"/>
  <c r="CC456" i="62"/>
  <c r="J456" i="62"/>
  <c r="H456" i="62"/>
  <c r="A456" i="62"/>
  <c r="BT455" i="62"/>
  <c r="BS455" i="62"/>
  <c r="BQ455" i="62"/>
  <c r="BO455" i="62"/>
  <c r="BM455" i="62"/>
  <c r="BG455" i="62"/>
  <c r="BF455" i="62"/>
  <c r="BD455" i="62"/>
  <c r="BB455" i="62"/>
  <c r="AZ455" i="62"/>
  <c r="AT455" i="62"/>
  <c r="AQ455" i="62"/>
  <c r="AO455" i="62"/>
  <c r="AM455" i="62"/>
  <c r="AG455" i="62"/>
  <c r="AF455" i="62"/>
  <c r="AD455" i="62"/>
  <c r="AB455" i="62"/>
  <c r="Z455" i="62"/>
  <c r="T455" i="62"/>
  <c r="K455" i="62"/>
  <c r="C455" i="62"/>
  <c r="CC455" i="62"/>
  <c r="J455" i="62"/>
  <c r="H455" i="62"/>
  <c r="A455" i="62"/>
  <c r="BT454" i="62"/>
  <c r="BS454" i="62"/>
  <c r="BQ454" i="62"/>
  <c r="BO454" i="62"/>
  <c r="BM454" i="62"/>
  <c r="BG454" i="62"/>
  <c r="BF454" i="62"/>
  <c r="BD454" i="62"/>
  <c r="BB454" i="62"/>
  <c r="AZ454" i="62"/>
  <c r="AT454" i="62"/>
  <c r="AQ454" i="62"/>
  <c r="AO454" i="62"/>
  <c r="AM454" i="62"/>
  <c r="AG454" i="62"/>
  <c r="AF454" i="62"/>
  <c r="AD454" i="62"/>
  <c r="AB454" i="62"/>
  <c r="Z454" i="62"/>
  <c r="T454" i="62"/>
  <c r="K454" i="62"/>
  <c r="C454" i="62"/>
  <c r="CC454" i="62"/>
  <c r="J454" i="62"/>
  <c r="H454" i="62"/>
  <c r="A454" i="62"/>
  <c r="BT453" i="62"/>
  <c r="BS453" i="62"/>
  <c r="BQ453" i="62"/>
  <c r="BO453" i="62"/>
  <c r="BM453" i="62"/>
  <c r="BG453" i="62"/>
  <c r="BF453" i="62"/>
  <c r="BD453" i="62"/>
  <c r="BB453" i="62"/>
  <c r="AZ453" i="62"/>
  <c r="AT453" i="62"/>
  <c r="AQ453" i="62"/>
  <c r="AO453" i="62"/>
  <c r="AM453" i="62"/>
  <c r="AG453" i="62"/>
  <c r="AF453" i="62"/>
  <c r="AD453" i="62"/>
  <c r="AB453" i="62"/>
  <c r="Z453" i="62"/>
  <c r="T453" i="62"/>
  <c r="K453" i="62"/>
  <c r="C453" i="62"/>
  <c r="CC453" i="62"/>
  <c r="J453" i="62"/>
  <c r="H453" i="62"/>
  <c r="A453" i="62"/>
  <c r="BT452" i="62"/>
  <c r="BS452" i="62"/>
  <c r="BQ452" i="62"/>
  <c r="BO452" i="62"/>
  <c r="BM452" i="62"/>
  <c r="BG452" i="62"/>
  <c r="BF452" i="62"/>
  <c r="BD452" i="62"/>
  <c r="BB452" i="62"/>
  <c r="AZ452" i="62"/>
  <c r="AT452" i="62"/>
  <c r="AQ452" i="62"/>
  <c r="AO452" i="62"/>
  <c r="AM452" i="62"/>
  <c r="AG452" i="62"/>
  <c r="AF452" i="62"/>
  <c r="AD452" i="62"/>
  <c r="AB452" i="62"/>
  <c r="Z452" i="62"/>
  <c r="T452" i="62"/>
  <c r="K452" i="62"/>
  <c r="C452" i="62"/>
  <c r="CC452" i="62"/>
  <c r="J452" i="62"/>
  <c r="H452" i="62"/>
  <c r="A452" i="62"/>
  <c r="BT451" i="62"/>
  <c r="BS451" i="62"/>
  <c r="BQ451" i="62"/>
  <c r="BO451" i="62"/>
  <c r="BM451" i="62"/>
  <c r="BG451" i="62"/>
  <c r="BF451" i="62"/>
  <c r="BD451" i="62"/>
  <c r="BB451" i="62"/>
  <c r="AZ451" i="62"/>
  <c r="AT451" i="62"/>
  <c r="AQ451" i="62"/>
  <c r="AO451" i="62"/>
  <c r="AM451" i="62"/>
  <c r="AG451" i="62"/>
  <c r="AF451" i="62"/>
  <c r="AD451" i="62"/>
  <c r="AB451" i="62"/>
  <c r="Z451" i="62"/>
  <c r="T451" i="62"/>
  <c r="K451" i="62"/>
  <c r="C451" i="62"/>
  <c r="CC451" i="62"/>
  <c r="J451" i="62"/>
  <c r="H451" i="62"/>
  <c r="A451" i="62"/>
  <c r="BT450" i="62"/>
  <c r="BS450" i="62"/>
  <c r="BQ450" i="62"/>
  <c r="BO450" i="62"/>
  <c r="BM450" i="62"/>
  <c r="BG450" i="62"/>
  <c r="BF450" i="62"/>
  <c r="BD450" i="62"/>
  <c r="BB450" i="62"/>
  <c r="AZ450" i="62"/>
  <c r="AT450" i="62"/>
  <c r="AQ450" i="62"/>
  <c r="AO450" i="62"/>
  <c r="AM450" i="62"/>
  <c r="AG450" i="62"/>
  <c r="AF450" i="62"/>
  <c r="AD450" i="62"/>
  <c r="AB450" i="62"/>
  <c r="Z450" i="62"/>
  <c r="T450" i="62"/>
  <c r="K450" i="62"/>
  <c r="C450" i="62"/>
  <c r="CC450" i="62"/>
  <c r="J450" i="62"/>
  <c r="H450" i="62"/>
  <c r="A450" i="62"/>
  <c r="BT449" i="62"/>
  <c r="BS449" i="62"/>
  <c r="BQ449" i="62"/>
  <c r="BO449" i="62"/>
  <c r="BM449" i="62"/>
  <c r="BG449" i="62"/>
  <c r="BF449" i="62"/>
  <c r="BD449" i="62"/>
  <c r="BB449" i="62"/>
  <c r="AZ449" i="62"/>
  <c r="AT449" i="62"/>
  <c r="AQ449" i="62"/>
  <c r="AO449" i="62"/>
  <c r="AM449" i="62"/>
  <c r="AG449" i="62"/>
  <c r="AF449" i="62"/>
  <c r="AD449" i="62"/>
  <c r="AB449" i="62"/>
  <c r="Z449" i="62"/>
  <c r="T449" i="62"/>
  <c r="K449" i="62"/>
  <c r="C449" i="62"/>
  <c r="CC449" i="62"/>
  <c r="J449" i="62"/>
  <c r="H449" i="62"/>
  <c r="A449" i="62"/>
  <c r="BT448" i="62"/>
  <c r="BS448" i="62"/>
  <c r="BQ448" i="62"/>
  <c r="BO448" i="62"/>
  <c r="BM448" i="62"/>
  <c r="BG448" i="62"/>
  <c r="BF448" i="62"/>
  <c r="BD448" i="62"/>
  <c r="BB448" i="62"/>
  <c r="AZ448" i="62"/>
  <c r="AT448" i="62"/>
  <c r="AQ448" i="62"/>
  <c r="AO448" i="62"/>
  <c r="AM448" i="62"/>
  <c r="AG448" i="62"/>
  <c r="AF448" i="62"/>
  <c r="AD448" i="62"/>
  <c r="AB448" i="62"/>
  <c r="Z448" i="62"/>
  <c r="T448" i="62"/>
  <c r="K448" i="62"/>
  <c r="C448" i="62"/>
  <c r="CC448" i="62"/>
  <c r="J448" i="62"/>
  <c r="H448" i="62"/>
  <c r="A448" i="62"/>
  <c r="BT447" i="62"/>
  <c r="BS447" i="62"/>
  <c r="BQ447" i="62"/>
  <c r="BO447" i="62"/>
  <c r="BM447" i="62"/>
  <c r="BG447" i="62"/>
  <c r="BF447" i="62"/>
  <c r="BD447" i="62"/>
  <c r="BB447" i="62"/>
  <c r="AZ447" i="62"/>
  <c r="AT447" i="62"/>
  <c r="AQ447" i="62"/>
  <c r="AO447" i="62"/>
  <c r="AM447" i="62"/>
  <c r="AG447" i="62"/>
  <c r="AF447" i="62"/>
  <c r="AD447" i="62"/>
  <c r="AB447" i="62"/>
  <c r="Z447" i="62"/>
  <c r="T447" i="62"/>
  <c r="K447" i="62"/>
  <c r="C447" i="62"/>
  <c r="CC447" i="62"/>
  <c r="J447" i="62"/>
  <c r="H447" i="62"/>
  <c r="A447" i="62"/>
  <c r="BT446" i="62"/>
  <c r="BS446" i="62"/>
  <c r="BQ446" i="62"/>
  <c r="BO446" i="62"/>
  <c r="BM446" i="62"/>
  <c r="BG446" i="62"/>
  <c r="BF446" i="62"/>
  <c r="BD446" i="62"/>
  <c r="BB446" i="62"/>
  <c r="AZ446" i="62"/>
  <c r="AT446" i="62"/>
  <c r="AQ446" i="62"/>
  <c r="AO446" i="62"/>
  <c r="AM446" i="62"/>
  <c r="AG446" i="62"/>
  <c r="AF446" i="62"/>
  <c r="AD446" i="62"/>
  <c r="AB446" i="62"/>
  <c r="Z446" i="62"/>
  <c r="T446" i="62"/>
  <c r="K446" i="62"/>
  <c r="C446" i="62"/>
  <c r="CC446" i="62"/>
  <c r="J446" i="62"/>
  <c r="H446" i="62"/>
  <c r="A446" i="62"/>
  <c r="BT445" i="62"/>
  <c r="BS445" i="62"/>
  <c r="BQ445" i="62"/>
  <c r="BO445" i="62"/>
  <c r="BM445" i="62"/>
  <c r="BG445" i="62"/>
  <c r="BF445" i="62"/>
  <c r="BD445" i="62"/>
  <c r="BB445" i="62"/>
  <c r="AZ445" i="62"/>
  <c r="AT445" i="62"/>
  <c r="AQ445" i="62"/>
  <c r="AO445" i="62"/>
  <c r="AM445" i="62"/>
  <c r="AG445" i="62"/>
  <c r="AF445" i="62"/>
  <c r="AD445" i="62"/>
  <c r="AB445" i="62"/>
  <c r="Z445" i="62"/>
  <c r="T445" i="62"/>
  <c r="K445" i="62"/>
  <c r="C445" i="62"/>
  <c r="CC445" i="62"/>
  <c r="J445" i="62"/>
  <c r="H445" i="62"/>
  <c r="A445" i="62"/>
  <c r="BT444" i="62"/>
  <c r="BS444" i="62"/>
  <c r="BQ444" i="62"/>
  <c r="BO444" i="62"/>
  <c r="BM444" i="62"/>
  <c r="BG444" i="62"/>
  <c r="BF444" i="62"/>
  <c r="BD444" i="62"/>
  <c r="BB444" i="62"/>
  <c r="AZ444" i="62"/>
  <c r="AT444" i="62"/>
  <c r="AQ444" i="62"/>
  <c r="AO444" i="62"/>
  <c r="AM444" i="62"/>
  <c r="AG444" i="62"/>
  <c r="AF444" i="62"/>
  <c r="AD444" i="62"/>
  <c r="AB444" i="62"/>
  <c r="Z444" i="62"/>
  <c r="T444" i="62"/>
  <c r="K444" i="62"/>
  <c r="C444" i="62"/>
  <c r="CC444" i="62"/>
  <c r="J444" i="62"/>
  <c r="H444" i="62"/>
  <c r="A444" i="62"/>
  <c r="BT443" i="62"/>
  <c r="BS443" i="62"/>
  <c r="BQ443" i="62"/>
  <c r="BO443" i="62"/>
  <c r="BM443" i="62"/>
  <c r="BG443" i="62"/>
  <c r="BF443" i="62"/>
  <c r="BD443" i="62"/>
  <c r="BB443" i="62"/>
  <c r="AZ443" i="62"/>
  <c r="AT443" i="62"/>
  <c r="AQ443" i="62"/>
  <c r="AO443" i="62"/>
  <c r="AM443" i="62"/>
  <c r="AG443" i="62"/>
  <c r="AF443" i="62"/>
  <c r="AD443" i="62"/>
  <c r="AB443" i="62"/>
  <c r="Z443" i="62"/>
  <c r="T443" i="62"/>
  <c r="K443" i="62"/>
  <c r="C443" i="62"/>
  <c r="CC443" i="62"/>
  <c r="J443" i="62"/>
  <c r="H443" i="62"/>
  <c r="A443" i="62"/>
  <c r="BT442" i="62"/>
  <c r="BS442" i="62"/>
  <c r="BQ442" i="62"/>
  <c r="BO442" i="62"/>
  <c r="BM442" i="62"/>
  <c r="BG442" i="62"/>
  <c r="BF442" i="62"/>
  <c r="BD442" i="62"/>
  <c r="BB442" i="62"/>
  <c r="AZ442" i="62"/>
  <c r="AT442" i="62"/>
  <c r="AQ442" i="62"/>
  <c r="AO442" i="62"/>
  <c r="AM442" i="62"/>
  <c r="AG442" i="62"/>
  <c r="AF442" i="62"/>
  <c r="AD442" i="62"/>
  <c r="AB442" i="62"/>
  <c r="Z442" i="62"/>
  <c r="T442" i="62"/>
  <c r="K442" i="62"/>
  <c r="C442" i="62"/>
  <c r="CC442" i="62"/>
  <c r="J442" i="62"/>
  <c r="H442" i="62"/>
  <c r="A442" i="62"/>
  <c r="BT441" i="62"/>
  <c r="BS441" i="62"/>
  <c r="BQ441" i="62"/>
  <c r="BO441" i="62"/>
  <c r="BM441" i="62"/>
  <c r="BG441" i="62"/>
  <c r="BF441" i="62"/>
  <c r="BD441" i="62"/>
  <c r="BB441" i="62"/>
  <c r="AZ441" i="62"/>
  <c r="AT441" i="62"/>
  <c r="AQ441" i="62"/>
  <c r="AO441" i="62"/>
  <c r="AM441" i="62"/>
  <c r="AG441" i="62"/>
  <c r="AF441" i="62"/>
  <c r="AD441" i="62"/>
  <c r="AB441" i="62"/>
  <c r="Z441" i="62"/>
  <c r="T441" i="62"/>
  <c r="K441" i="62"/>
  <c r="C441" i="62"/>
  <c r="CC441" i="62"/>
  <c r="J441" i="62"/>
  <c r="H441" i="62"/>
  <c r="A441" i="62"/>
  <c r="BT440" i="62"/>
  <c r="BS440" i="62"/>
  <c r="BQ440" i="62"/>
  <c r="BO440" i="62"/>
  <c r="BM440" i="62"/>
  <c r="BG440" i="62"/>
  <c r="BF440" i="62"/>
  <c r="BD440" i="62"/>
  <c r="BB440" i="62"/>
  <c r="AZ440" i="62"/>
  <c r="AT440" i="62"/>
  <c r="AQ440" i="62"/>
  <c r="AO440" i="62"/>
  <c r="AM440" i="62"/>
  <c r="AG440" i="62"/>
  <c r="AF440" i="62"/>
  <c r="AD440" i="62"/>
  <c r="AB440" i="62"/>
  <c r="Z440" i="62"/>
  <c r="T440" i="62"/>
  <c r="K440" i="62"/>
  <c r="C440" i="62"/>
  <c r="CC440" i="62"/>
  <c r="J440" i="62"/>
  <c r="H440" i="62"/>
  <c r="A440" i="62"/>
  <c r="BT439" i="62"/>
  <c r="BS439" i="62"/>
  <c r="BQ439" i="62"/>
  <c r="BO439" i="62"/>
  <c r="BM439" i="62"/>
  <c r="BG439" i="62"/>
  <c r="BF439" i="62"/>
  <c r="BD439" i="62"/>
  <c r="BB439" i="62"/>
  <c r="AZ439" i="62"/>
  <c r="AT439" i="62"/>
  <c r="AQ439" i="62"/>
  <c r="AO439" i="62"/>
  <c r="AM439" i="62"/>
  <c r="AG439" i="62"/>
  <c r="AF439" i="62"/>
  <c r="AD439" i="62"/>
  <c r="AB439" i="62"/>
  <c r="Z439" i="62"/>
  <c r="T439" i="62"/>
  <c r="K439" i="62"/>
  <c r="C439" i="62"/>
  <c r="CC439" i="62"/>
  <c r="J439" i="62"/>
  <c r="H439" i="62"/>
  <c r="A439" i="62"/>
  <c r="BT438" i="62"/>
  <c r="BS438" i="62"/>
  <c r="BQ438" i="62"/>
  <c r="BO438" i="62"/>
  <c r="BM438" i="62"/>
  <c r="BG438" i="62"/>
  <c r="BF438" i="62"/>
  <c r="BD438" i="62"/>
  <c r="BB438" i="62"/>
  <c r="AZ438" i="62"/>
  <c r="AT438" i="62"/>
  <c r="AQ438" i="62"/>
  <c r="AO438" i="62"/>
  <c r="AM438" i="62"/>
  <c r="AG438" i="62"/>
  <c r="AF438" i="62"/>
  <c r="AD438" i="62"/>
  <c r="AB438" i="62"/>
  <c r="Z438" i="62"/>
  <c r="T438" i="62"/>
  <c r="K438" i="62"/>
  <c r="C438" i="62"/>
  <c r="CC438" i="62"/>
  <c r="J438" i="62"/>
  <c r="H438" i="62"/>
  <c r="A438" i="62"/>
  <c r="BT437" i="62"/>
  <c r="BS437" i="62"/>
  <c r="BQ437" i="62"/>
  <c r="BO437" i="62"/>
  <c r="BM437" i="62"/>
  <c r="BG437" i="62"/>
  <c r="BF437" i="62"/>
  <c r="BD437" i="62"/>
  <c r="BB437" i="62"/>
  <c r="AZ437" i="62"/>
  <c r="AT437" i="62"/>
  <c r="AQ437" i="62"/>
  <c r="AO437" i="62"/>
  <c r="AM437" i="62"/>
  <c r="AG437" i="62"/>
  <c r="AF437" i="62"/>
  <c r="AD437" i="62"/>
  <c r="AB437" i="62"/>
  <c r="Z437" i="62"/>
  <c r="T437" i="62"/>
  <c r="K437" i="62"/>
  <c r="C437" i="62"/>
  <c r="CC437" i="62"/>
  <c r="J437" i="62"/>
  <c r="H437" i="62"/>
  <c r="A437" i="62"/>
  <c r="BT436" i="62"/>
  <c r="BS436" i="62"/>
  <c r="BQ436" i="62"/>
  <c r="BO436" i="62"/>
  <c r="BM436" i="62"/>
  <c r="BG436" i="62"/>
  <c r="BF436" i="62"/>
  <c r="BD436" i="62"/>
  <c r="BB436" i="62"/>
  <c r="AZ436" i="62"/>
  <c r="AT436" i="62"/>
  <c r="AQ436" i="62"/>
  <c r="AO436" i="62"/>
  <c r="AM436" i="62"/>
  <c r="AG436" i="62"/>
  <c r="AF436" i="62"/>
  <c r="AD436" i="62"/>
  <c r="AB436" i="62"/>
  <c r="Z436" i="62"/>
  <c r="T436" i="62"/>
  <c r="K436" i="62"/>
  <c r="C436" i="62"/>
  <c r="CC436" i="62"/>
  <c r="J436" i="62"/>
  <c r="H436" i="62"/>
  <c r="A436" i="62"/>
  <c r="BT435" i="62"/>
  <c r="BS435" i="62"/>
  <c r="BQ435" i="62"/>
  <c r="BO435" i="62"/>
  <c r="BM435" i="62"/>
  <c r="BG435" i="62"/>
  <c r="BF435" i="62"/>
  <c r="BD435" i="62"/>
  <c r="BB435" i="62"/>
  <c r="AZ435" i="62"/>
  <c r="AT435" i="62"/>
  <c r="AQ435" i="62"/>
  <c r="AO435" i="62"/>
  <c r="AM435" i="62"/>
  <c r="AG435" i="62"/>
  <c r="AF435" i="62"/>
  <c r="AD435" i="62"/>
  <c r="AB435" i="62"/>
  <c r="Z435" i="62"/>
  <c r="T435" i="62"/>
  <c r="K435" i="62"/>
  <c r="C435" i="62"/>
  <c r="CC435" i="62"/>
  <c r="J435" i="62"/>
  <c r="H435" i="62"/>
  <c r="A435" i="62"/>
  <c r="BT434" i="62"/>
  <c r="BS434" i="62"/>
  <c r="BQ434" i="62"/>
  <c r="BO434" i="62"/>
  <c r="BM434" i="62"/>
  <c r="BG434" i="62"/>
  <c r="BF434" i="62"/>
  <c r="BD434" i="62"/>
  <c r="BB434" i="62"/>
  <c r="AZ434" i="62"/>
  <c r="AT434" i="62"/>
  <c r="AQ434" i="62"/>
  <c r="AO434" i="62"/>
  <c r="AM434" i="62"/>
  <c r="AG434" i="62"/>
  <c r="AF434" i="62"/>
  <c r="AD434" i="62"/>
  <c r="AB434" i="62"/>
  <c r="Z434" i="62"/>
  <c r="T434" i="62"/>
  <c r="K434" i="62"/>
  <c r="C434" i="62"/>
  <c r="CC434" i="62"/>
  <c r="J434" i="62"/>
  <c r="H434" i="62"/>
  <c r="A434" i="62"/>
  <c r="BT433" i="62"/>
  <c r="BS433" i="62"/>
  <c r="BQ433" i="62"/>
  <c r="BO433" i="62"/>
  <c r="BM433" i="62"/>
  <c r="BG433" i="62"/>
  <c r="BF433" i="62"/>
  <c r="BD433" i="62"/>
  <c r="BB433" i="62"/>
  <c r="AZ433" i="62"/>
  <c r="AT433" i="62"/>
  <c r="AQ433" i="62"/>
  <c r="AO433" i="62"/>
  <c r="AM433" i="62"/>
  <c r="AG433" i="62"/>
  <c r="AF433" i="62"/>
  <c r="AD433" i="62"/>
  <c r="AB433" i="62"/>
  <c r="Z433" i="62"/>
  <c r="T433" i="62"/>
  <c r="K433" i="62"/>
  <c r="C433" i="62"/>
  <c r="CC433" i="62"/>
  <c r="J433" i="62"/>
  <c r="H433" i="62"/>
  <c r="A433" i="62"/>
  <c r="BT432" i="62"/>
  <c r="BS432" i="62"/>
  <c r="BQ432" i="62"/>
  <c r="BO432" i="62"/>
  <c r="BM432" i="62"/>
  <c r="BG432" i="62"/>
  <c r="BF432" i="62"/>
  <c r="BD432" i="62"/>
  <c r="BB432" i="62"/>
  <c r="AZ432" i="62"/>
  <c r="AT432" i="62"/>
  <c r="AQ432" i="62"/>
  <c r="AO432" i="62"/>
  <c r="AM432" i="62"/>
  <c r="AG432" i="62"/>
  <c r="AF432" i="62"/>
  <c r="AD432" i="62"/>
  <c r="AB432" i="62"/>
  <c r="Z432" i="62"/>
  <c r="T432" i="62"/>
  <c r="K432" i="62"/>
  <c r="C432" i="62"/>
  <c r="CC432" i="62"/>
  <c r="J432" i="62"/>
  <c r="H432" i="62"/>
  <c r="A432" i="62"/>
  <c r="BT431" i="62"/>
  <c r="BS431" i="62"/>
  <c r="BQ431" i="62"/>
  <c r="BO431" i="62"/>
  <c r="BM431" i="62"/>
  <c r="BG431" i="62"/>
  <c r="BF431" i="62"/>
  <c r="BD431" i="62"/>
  <c r="BB431" i="62"/>
  <c r="AZ431" i="62"/>
  <c r="AT431" i="62"/>
  <c r="AQ431" i="62"/>
  <c r="AO431" i="62"/>
  <c r="AM431" i="62"/>
  <c r="AG431" i="62"/>
  <c r="AF431" i="62"/>
  <c r="AD431" i="62"/>
  <c r="AB431" i="62"/>
  <c r="Z431" i="62"/>
  <c r="T431" i="62"/>
  <c r="K431" i="62"/>
  <c r="C431" i="62"/>
  <c r="CC431" i="62"/>
  <c r="J431" i="62"/>
  <c r="H431" i="62"/>
  <c r="A431" i="62"/>
  <c r="BT430" i="62"/>
  <c r="BS430" i="62"/>
  <c r="BQ430" i="62"/>
  <c r="BO430" i="62"/>
  <c r="BM430" i="62"/>
  <c r="BG430" i="62"/>
  <c r="BF430" i="62"/>
  <c r="BD430" i="62"/>
  <c r="BB430" i="62"/>
  <c r="AZ430" i="62"/>
  <c r="AT430" i="62"/>
  <c r="AQ430" i="62"/>
  <c r="AO430" i="62"/>
  <c r="AM430" i="62"/>
  <c r="AG430" i="62"/>
  <c r="AF430" i="62"/>
  <c r="AD430" i="62"/>
  <c r="AB430" i="62"/>
  <c r="Z430" i="62"/>
  <c r="T430" i="62"/>
  <c r="K430" i="62"/>
  <c r="C430" i="62"/>
  <c r="CC430" i="62"/>
  <c r="J430" i="62"/>
  <c r="H430" i="62"/>
  <c r="A430" i="62"/>
  <c r="BT429" i="62"/>
  <c r="BS429" i="62"/>
  <c r="BQ429" i="62"/>
  <c r="BO429" i="62"/>
  <c r="BM429" i="62"/>
  <c r="BG429" i="62"/>
  <c r="BF429" i="62"/>
  <c r="BD429" i="62"/>
  <c r="BB429" i="62"/>
  <c r="AZ429" i="62"/>
  <c r="AT429" i="62"/>
  <c r="AQ429" i="62"/>
  <c r="AO429" i="62"/>
  <c r="AM429" i="62"/>
  <c r="AG429" i="62"/>
  <c r="AF429" i="62"/>
  <c r="AD429" i="62"/>
  <c r="AB429" i="62"/>
  <c r="Z429" i="62"/>
  <c r="T429" i="62"/>
  <c r="K429" i="62"/>
  <c r="C429" i="62"/>
  <c r="CC429" i="62"/>
  <c r="J429" i="62"/>
  <c r="H429" i="62"/>
  <c r="A429" i="62"/>
  <c r="BT428" i="62"/>
  <c r="BS428" i="62"/>
  <c r="BQ428" i="62"/>
  <c r="BO428" i="62"/>
  <c r="BM428" i="62"/>
  <c r="BG428" i="62"/>
  <c r="BF428" i="62"/>
  <c r="BD428" i="62"/>
  <c r="BB428" i="62"/>
  <c r="AZ428" i="62"/>
  <c r="AT428" i="62"/>
  <c r="AQ428" i="62"/>
  <c r="AO428" i="62"/>
  <c r="AM428" i="62"/>
  <c r="AG428" i="62"/>
  <c r="AF428" i="62"/>
  <c r="AD428" i="62"/>
  <c r="AB428" i="62"/>
  <c r="Z428" i="62"/>
  <c r="T428" i="62"/>
  <c r="K428" i="62"/>
  <c r="C428" i="62"/>
  <c r="CC428" i="62"/>
  <c r="J428" i="62"/>
  <c r="H428" i="62"/>
  <c r="A428" i="62"/>
  <c r="BT427" i="62"/>
  <c r="BS427" i="62"/>
  <c r="BQ427" i="62"/>
  <c r="BO427" i="62"/>
  <c r="BM427" i="62"/>
  <c r="BU427" i="62"/>
  <c r="BG427" i="62"/>
  <c r="BF427" i="62"/>
  <c r="BD427" i="62"/>
  <c r="BB427" i="62"/>
  <c r="AZ427" i="62"/>
  <c r="AT427" i="62"/>
  <c r="AQ427" i="62"/>
  <c r="AO427" i="62"/>
  <c r="AM427" i="62"/>
  <c r="AG427" i="62"/>
  <c r="AF427" i="62"/>
  <c r="AD427" i="62"/>
  <c r="AB427" i="62"/>
  <c r="Z427" i="62"/>
  <c r="T427" i="62"/>
  <c r="K427" i="62"/>
  <c r="C427" i="62"/>
  <c r="CC427" i="62"/>
  <c r="J427" i="62"/>
  <c r="H427" i="62"/>
  <c r="A427" i="62"/>
  <c r="BT426" i="62"/>
  <c r="BS426" i="62"/>
  <c r="BQ426" i="62"/>
  <c r="BO426" i="62"/>
  <c r="BM426" i="62"/>
  <c r="BG426" i="62"/>
  <c r="BF426" i="62"/>
  <c r="BD426" i="62"/>
  <c r="BB426" i="62"/>
  <c r="AZ426" i="62"/>
  <c r="AT426" i="62"/>
  <c r="AQ426" i="62"/>
  <c r="AO426" i="62"/>
  <c r="AM426" i="62"/>
  <c r="AG426" i="62"/>
  <c r="AF426" i="62"/>
  <c r="AD426" i="62"/>
  <c r="AB426" i="62"/>
  <c r="Z426" i="62"/>
  <c r="T426" i="62"/>
  <c r="K426" i="62"/>
  <c r="C426" i="62"/>
  <c r="CC426" i="62"/>
  <c r="J426" i="62"/>
  <c r="H426" i="62"/>
  <c r="A426" i="62"/>
  <c r="BT425" i="62"/>
  <c r="BS425" i="62"/>
  <c r="BQ425" i="62"/>
  <c r="BO425" i="62"/>
  <c r="BM425" i="62"/>
  <c r="BG425" i="62"/>
  <c r="BF425" i="62"/>
  <c r="BD425" i="62"/>
  <c r="BB425" i="62"/>
  <c r="AZ425" i="62"/>
  <c r="AT425" i="62"/>
  <c r="AQ425" i="62"/>
  <c r="AO425" i="62"/>
  <c r="AM425" i="62"/>
  <c r="AG425" i="62"/>
  <c r="AF425" i="62"/>
  <c r="AD425" i="62"/>
  <c r="AB425" i="62"/>
  <c r="Z425" i="62"/>
  <c r="T425" i="62"/>
  <c r="K425" i="62"/>
  <c r="C425" i="62"/>
  <c r="CC425" i="62"/>
  <c r="J425" i="62"/>
  <c r="H425" i="62"/>
  <c r="A425" i="62"/>
  <c r="BT424" i="62"/>
  <c r="BS424" i="62"/>
  <c r="BQ424" i="62"/>
  <c r="BO424" i="62"/>
  <c r="BM424" i="62"/>
  <c r="BG424" i="62"/>
  <c r="BF424" i="62"/>
  <c r="BD424" i="62"/>
  <c r="BB424" i="62"/>
  <c r="AZ424" i="62"/>
  <c r="AT424" i="62"/>
  <c r="AQ424" i="62"/>
  <c r="AO424" i="62"/>
  <c r="AM424" i="62"/>
  <c r="AG424" i="62"/>
  <c r="AF424" i="62"/>
  <c r="AD424" i="62"/>
  <c r="AB424" i="62"/>
  <c r="Z424" i="62"/>
  <c r="T424" i="62"/>
  <c r="K424" i="62"/>
  <c r="C424" i="62"/>
  <c r="CC424" i="62"/>
  <c r="J424" i="62"/>
  <c r="H424" i="62"/>
  <c r="A424" i="62"/>
  <c r="BT423" i="62"/>
  <c r="BS423" i="62"/>
  <c r="BQ423" i="62"/>
  <c r="BO423" i="62"/>
  <c r="BM423" i="62"/>
  <c r="BG423" i="62"/>
  <c r="BF423" i="62"/>
  <c r="BD423" i="62"/>
  <c r="BB423" i="62"/>
  <c r="AZ423" i="62"/>
  <c r="AT423" i="62"/>
  <c r="AQ423" i="62"/>
  <c r="AO423" i="62"/>
  <c r="AM423" i="62"/>
  <c r="AG423" i="62"/>
  <c r="AF423" i="62"/>
  <c r="AD423" i="62"/>
  <c r="AB423" i="62"/>
  <c r="Z423" i="62"/>
  <c r="T423" i="62"/>
  <c r="K423" i="62"/>
  <c r="C423" i="62"/>
  <c r="CC423" i="62"/>
  <c r="J423" i="62"/>
  <c r="H423" i="62"/>
  <c r="A423" i="62"/>
  <c r="BT422" i="62"/>
  <c r="BS422" i="62"/>
  <c r="BQ422" i="62"/>
  <c r="BO422" i="62"/>
  <c r="BM422" i="62"/>
  <c r="BG422" i="62"/>
  <c r="BF422" i="62"/>
  <c r="BD422" i="62"/>
  <c r="BB422" i="62"/>
  <c r="AZ422" i="62"/>
  <c r="AT422" i="62"/>
  <c r="AQ422" i="62"/>
  <c r="AO422" i="62"/>
  <c r="AM422" i="62"/>
  <c r="AG422" i="62"/>
  <c r="AF422" i="62"/>
  <c r="AD422" i="62"/>
  <c r="AB422" i="62"/>
  <c r="Z422" i="62"/>
  <c r="T422" i="62"/>
  <c r="K422" i="62"/>
  <c r="C422" i="62"/>
  <c r="CC422" i="62"/>
  <c r="J422" i="62"/>
  <c r="H422" i="62"/>
  <c r="A422" i="62"/>
  <c r="BT421" i="62"/>
  <c r="BS421" i="62"/>
  <c r="BQ421" i="62"/>
  <c r="BO421" i="62"/>
  <c r="BM421" i="62"/>
  <c r="BG421" i="62"/>
  <c r="BF421" i="62"/>
  <c r="BD421" i="62"/>
  <c r="BB421" i="62"/>
  <c r="AZ421" i="62"/>
  <c r="AT421" i="62"/>
  <c r="AQ421" i="62"/>
  <c r="AO421" i="62"/>
  <c r="AM421" i="62"/>
  <c r="AG421" i="62"/>
  <c r="AF421" i="62"/>
  <c r="AD421" i="62"/>
  <c r="AB421" i="62"/>
  <c r="Z421" i="62"/>
  <c r="T421" i="62"/>
  <c r="K421" i="62"/>
  <c r="C421" i="62"/>
  <c r="CC421" i="62"/>
  <c r="J421" i="62"/>
  <c r="H421" i="62"/>
  <c r="A421" i="62"/>
  <c r="BT420" i="62"/>
  <c r="BS420" i="62"/>
  <c r="BQ420" i="62"/>
  <c r="BO420" i="62"/>
  <c r="BM420" i="62"/>
  <c r="BG420" i="62"/>
  <c r="BF420" i="62"/>
  <c r="BD420" i="62"/>
  <c r="BB420" i="62"/>
  <c r="AZ420" i="62"/>
  <c r="AT420" i="62"/>
  <c r="AQ420" i="62"/>
  <c r="AO420" i="62"/>
  <c r="AM420" i="62"/>
  <c r="AG420" i="62"/>
  <c r="AF420" i="62"/>
  <c r="AD420" i="62"/>
  <c r="AB420" i="62"/>
  <c r="Z420" i="62"/>
  <c r="T420" i="62"/>
  <c r="K420" i="62"/>
  <c r="C420" i="62"/>
  <c r="CC420" i="62"/>
  <c r="J420" i="62"/>
  <c r="H420" i="62"/>
  <c r="A420" i="62"/>
  <c r="BT419" i="62"/>
  <c r="BS419" i="62"/>
  <c r="BQ419" i="62"/>
  <c r="BO419" i="62"/>
  <c r="BM419" i="62"/>
  <c r="BG419" i="62"/>
  <c r="BF419" i="62"/>
  <c r="BD419" i="62"/>
  <c r="BB419" i="62"/>
  <c r="AZ419" i="62"/>
  <c r="AT419" i="62"/>
  <c r="AQ419" i="62"/>
  <c r="AO419" i="62"/>
  <c r="AM419" i="62"/>
  <c r="AG419" i="62"/>
  <c r="AF419" i="62"/>
  <c r="AD419" i="62"/>
  <c r="AB419" i="62"/>
  <c r="Z419" i="62"/>
  <c r="T419" i="62"/>
  <c r="K419" i="62"/>
  <c r="C419" i="62"/>
  <c r="CC419" i="62"/>
  <c r="J419" i="62"/>
  <c r="H419" i="62"/>
  <c r="A419" i="62"/>
  <c r="BT418" i="62"/>
  <c r="BS418" i="62"/>
  <c r="BQ418" i="62"/>
  <c r="BO418" i="62"/>
  <c r="BM418" i="62"/>
  <c r="BG418" i="62"/>
  <c r="BF418" i="62"/>
  <c r="BD418" i="62"/>
  <c r="BB418" i="62"/>
  <c r="AZ418" i="62"/>
  <c r="AT418" i="62"/>
  <c r="AQ418" i="62"/>
  <c r="AO418" i="62"/>
  <c r="AM418" i="62"/>
  <c r="AG418" i="62"/>
  <c r="AF418" i="62"/>
  <c r="AD418" i="62"/>
  <c r="AB418" i="62"/>
  <c r="Z418" i="62"/>
  <c r="T418" i="62"/>
  <c r="K418" i="62"/>
  <c r="C418" i="62"/>
  <c r="CC418" i="62"/>
  <c r="J418" i="62"/>
  <c r="H418" i="62"/>
  <c r="A418" i="62"/>
  <c r="BT417" i="62"/>
  <c r="BS417" i="62"/>
  <c r="BQ417" i="62"/>
  <c r="BO417" i="62"/>
  <c r="BM417" i="62"/>
  <c r="BG417" i="62"/>
  <c r="BF417" i="62"/>
  <c r="BD417" i="62"/>
  <c r="BB417" i="62"/>
  <c r="AZ417" i="62"/>
  <c r="AT417" i="62"/>
  <c r="AQ417" i="62"/>
  <c r="AO417" i="62"/>
  <c r="AM417" i="62"/>
  <c r="AG417" i="62"/>
  <c r="AF417" i="62"/>
  <c r="AD417" i="62"/>
  <c r="AB417" i="62"/>
  <c r="Z417" i="62"/>
  <c r="T417" i="62"/>
  <c r="K417" i="62"/>
  <c r="C417" i="62"/>
  <c r="CC417" i="62"/>
  <c r="J417" i="62"/>
  <c r="H417" i="62"/>
  <c r="A417" i="62"/>
  <c r="BT416" i="62"/>
  <c r="BS416" i="62"/>
  <c r="BQ416" i="62"/>
  <c r="BO416" i="62"/>
  <c r="BM416" i="62"/>
  <c r="BG416" i="62"/>
  <c r="BF416" i="62"/>
  <c r="BD416" i="62"/>
  <c r="BB416" i="62"/>
  <c r="AZ416" i="62"/>
  <c r="AT416" i="62"/>
  <c r="AQ416" i="62"/>
  <c r="AO416" i="62"/>
  <c r="AM416" i="62"/>
  <c r="AG416" i="62"/>
  <c r="AF416" i="62"/>
  <c r="AD416" i="62"/>
  <c r="AB416" i="62"/>
  <c r="Z416" i="62"/>
  <c r="T416" i="62"/>
  <c r="K416" i="62"/>
  <c r="C416" i="62"/>
  <c r="CC416" i="62"/>
  <c r="J416" i="62"/>
  <c r="H416" i="62"/>
  <c r="A416" i="62"/>
  <c r="BT415" i="62"/>
  <c r="BS415" i="62"/>
  <c r="BQ415" i="62"/>
  <c r="BO415" i="62"/>
  <c r="BM415" i="62"/>
  <c r="BG415" i="62"/>
  <c r="BF415" i="62"/>
  <c r="BD415" i="62"/>
  <c r="BB415" i="62"/>
  <c r="AZ415" i="62"/>
  <c r="AT415" i="62"/>
  <c r="AQ415" i="62"/>
  <c r="AO415" i="62"/>
  <c r="AM415" i="62"/>
  <c r="AG415" i="62"/>
  <c r="AF415" i="62"/>
  <c r="AD415" i="62"/>
  <c r="AB415" i="62"/>
  <c r="Z415" i="62"/>
  <c r="T415" i="62"/>
  <c r="K415" i="62"/>
  <c r="C415" i="62"/>
  <c r="CC415" i="62"/>
  <c r="J415" i="62"/>
  <c r="H415" i="62"/>
  <c r="A415" i="62"/>
  <c r="BT414" i="62"/>
  <c r="BS414" i="62"/>
  <c r="BQ414" i="62"/>
  <c r="BO414" i="62"/>
  <c r="BM414" i="62"/>
  <c r="BG414" i="62"/>
  <c r="BF414" i="62"/>
  <c r="BD414" i="62"/>
  <c r="BB414" i="62"/>
  <c r="AZ414" i="62"/>
  <c r="AT414" i="62"/>
  <c r="AQ414" i="62"/>
  <c r="AO414" i="62"/>
  <c r="AM414" i="62"/>
  <c r="AG414" i="62"/>
  <c r="AF414" i="62"/>
  <c r="AD414" i="62"/>
  <c r="AB414" i="62"/>
  <c r="Z414" i="62"/>
  <c r="T414" i="62"/>
  <c r="K414" i="62"/>
  <c r="C414" i="62"/>
  <c r="CC414" i="62"/>
  <c r="J414" i="62"/>
  <c r="H414" i="62"/>
  <c r="A414" i="62"/>
  <c r="BT413" i="62"/>
  <c r="BS413" i="62"/>
  <c r="BQ413" i="62"/>
  <c r="BO413" i="62"/>
  <c r="BM413" i="62"/>
  <c r="BG413" i="62"/>
  <c r="BF413" i="62"/>
  <c r="BD413" i="62"/>
  <c r="BB413" i="62"/>
  <c r="AZ413" i="62"/>
  <c r="AT413" i="62"/>
  <c r="AQ413" i="62"/>
  <c r="AO413" i="62"/>
  <c r="AM413" i="62"/>
  <c r="AG413" i="62"/>
  <c r="AF413" i="62"/>
  <c r="AD413" i="62"/>
  <c r="AB413" i="62"/>
  <c r="Z413" i="62"/>
  <c r="T413" i="62"/>
  <c r="K413" i="62"/>
  <c r="C413" i="62"/>
  <c r="CC413" i="62"/>
  <c r="J413" i="62"/>
  <c r="H413" i="62"/>
  <c r="A413" i="62"/>
  <c r="BT412" i="62"/>
  <c r="BS412" i="62"/>
  <c r="BQ412" i="62"/>
  <c r="BO412" i="62"/>
  <c r="BM412" i="62"/>
  <c r="BG412" i="62"/>
  <c r="BF412" i="62"/>
  <c r="BD412" i="62"/>
  <c r="BB412" i="62"/>
  <c r="AZ412" i="62"/>
  <c r="AT412" i="62"/>
  <c r="AQ412" i="62"/>
  <c r="AO412" i="62"/>
  <c r="AM412" i="62"/>
  <c r="AG412" i="62"/>
  <c r="AF412" i="62"/>
  <c r="AD412" i="62"/>
  <c r="AB412" i="62"/>
  <c r="Z412" i="62"/>
  <c r="T412" i="62"/>
  <c r="K412" i="62"/>
  <c r="C412" i="62"/>
  <c r="CC412" i="62"/>
  <c r="J412" i="62"/>
  <c r="H412" i="62"/>
  <c r="A412" i="62"/>
  <c r="BT411" i="62"/>
  <c r="BS411" i="62"/>
  <c r="BQ411" i="62"/>
  <c r="BO411" i="62"/>
  <c r="BM411" i="62"/>
  <c r="BG411" i="62"/>
  <c r="BF411" i="62"/>
  <c r="BD411" i="62"/>
  <c r="BB411" i="62"/>
  <c r="AZ411" i="62"/>
  <c r="AT411" i="62"/>
  <c r="AQ411" i="62"/>
  <c r="AO411" i="62"/>
  <c r="AM411" i="62"/>
  <c r="AG411" i="62"/>
  <c r="AF411" i="62"/>
  <c r="AD411" i="62"/>
  <c r="AB411" i="62"/>
  <c r="Z411" i="62"/>
  <c r="T411" i="62"/>
  <c r="K411" i="62"/>
  <c r="C411" i="62"/>
  <c r="CC411" i="62"/>
  <c r="J411" i="62"/>
  <c r="H411" i="62"/>
  <c r="A411" i="62"/>
  <c r="BT410" i="62"/>
  <c r="BS410" i="62"/>
  <c r="BQ410" i="62"/>
  <c r="BO410" i="62"/>
  <c r="BM410" i="62"/>
  <c r="BG410" i="62"/>
  <c r="BF410" i="62"/>
  <c r="BD410" i="62"/>
  <c r="BB410" i="62"/>
  <c r="AZ410" i="62"/>
  <c r="AT410" i="62"/>
  <c r="AQ410" i="62"/>
  <c r="AO410" i="62"/>
  <c r="AM410" i="62"/>
  <c r="AG410" i="62"/>
  <c r="AF410" i="62"/>
  <c r="AD410" i="62"/>
  <c r="AB410" i="62"/>
  <c r="Z410" i="62"/>
  <c r="T410" i="62"/>
  <c r="K410" i="62"/>
  <c r="C410" i="62"/>
  <c r="CC410" i="62"/>
  <c r="J410" i="62"/>
  <c r="H410" i="62"/>
  <c r="A410" i="62"/>
  <c r="BT409" i="62"/>
  <c r="BS409" i="62"/>
  <c r="BQ409" i="62"/>
  <c r="BO409" i="62"/>
  <c r="BM409" i="62"/>
  <c r="BG409" i="62"/>
  <c r="BF409" i="62"/>
  <c r="BD409" i="62"/>
  <c r="BB409" i="62"/>
  <c r="AZ409" i="62"/>
  <c r="AT409" i="62"/>
  <c r="AQ409" i="62"/>
  <c r="AO409" i="62"/>
  <c r="AM409" i="62"/>
  <c r="AG409" i="62"/>
  <c r="AF409" i="62"/>
  <c r="AD409" i="62"/>
  <c r="AB409" i="62"/>
  <c r="Z409" i="62"/>
  <c r="T409" i="62"/>
  <c r="K409" i="62"/>
  <c r="C409" i="62"/>
  <c r="CC409" i="62"/>
  <c r="J409" i="62"/>
  <c r="H409" i="62"/>
  <c r="A409" i="62"/>
  <c r="BT408" i="62"/>
  <c r="BS408" i="62"/>
  <c r="BQ408" i="62"/>
  <c r="BO408" i="62"/>
  <c r="BM408" i="62"/>
  <c r="BG408" i="62"/>
  <c r="BF408" i="62"/>
  <c r="BD408" i="62"/>
  <c r="BB408" i="62"/>
  <c r="AZ408" i="62"/>
  <c r="AT408" i="62"/>
  <c r="AQ408" i="62"/>
  <c r="AO408" i="62"/>
  <c r="AM408" i="62"/>
  <c r="AG408" i="62"/>
  <c r="AF408" i="62"/>
  <c r="AD408" i="62"/>
  <c r="AB408" i="62"/>
  <c r="Z408" i="62"/>
  <c r="T408" i="62"/>
  <c r="K408" i="62"/>
  <c r="C408" i="62"/>
  <c r="CC408" i="62"/>
  <c r="J408" i="62"/>
  <c r="H408" i="62"/>
  <c r="A408" i="62"/>
  <c r="BT407" i="62"/>
  <c r="BS407" i="62"/>
  <c r="BQ407" i="62"/>
  <c r="BO407" i="62"/>
  <c r="BM407" i="62"/>
  <c r="BG407" i="62"/>
  <c r="BF407" i="62"/>
  <c r="BD407" i="62"/>
  <c r="BB407" i="62"/>
  <c r="AZ407" i="62"/>
  <c r="AT407" i="62"/>
  <c r="AQ407" i="62"/>
  <c r="AO407" i="62"/>
  <c r="AM407" i="62"/>
  <c r="AG407" i="62"/>
  <c r="AF407" i="62"/>
  <c r="AD407" i="62"/>
  <c r="AB407" i="62"/>
  <c r="Z407" i="62"/>
  <c r="T407" i="62"/>
  <c r="K407" i="62"/>
  <c r="C407" i="62"/>
  <c r="CC407" i="62"/>
  <c r="J407" i="62"/>
  <c r="H407" i="62"/>
  <c r="A407" i="62"/>
  <c r="BT406" i="62"/>
  <c r="BS406" i="62"/>
  <c r="BQ406" i="62"/>
  <c r="BO406" i="62"/>
  <c r="BM406" i="62"/>
  <c r="BG406" i="62"/>
  <c r="BF406" i="62"/>
  <c r="BD406" i="62"/>
  <c r="BB406" i="62"/>
  <c r="AZ406" i="62"/>
  <c r="AT406" i="62"/>
  <c r="AQ406" i="62"/>
  <c r="AO406" i="62"/>
  <c r="AM406" i="62"/>
  <c r="AG406" i="62"/>
  <c r="AF406" i="62"/>
  <c r="AD406" i="62"/>
  <c r="AB406" i="62"/>
  <c r="Z406" i="62"/>
  <c r="T406" i="62"/>
  <c r="K406" i="62"/>
  <c r="C406" i="62"/>
  <c r="CC406" i="62"/>
  <c r="J406" i="62"/>
  <c r="H406" i="62"/>
  <c r="A406" i="62"/>
  <c r="BT405" i="62"/>
  <c r="BS405" i="62"/>
  <c r="BQ405" i="62"/>
  <c r="BO405" i="62"/>
  <c r="BM405" i="62"/>
  <c r="BG405" i="62"/>
  <c r="BF405" i="62"/>
  <c r="BD405" i="62"/>
  <c r="BB405" i="62"/>
  <c r="AZ405" i="62"/>
  <c r="AT405" i="62"/>
  <c r="AQ405" i="62"/>
  <c r="AO405" i="62"/>
  <c r="AM405" i="62"/>
  <c r="AG405" i="62"/>
  <c r="AF405" i="62"/>
  <c r="AD405" i="62"/>
  <c r="AB405" i="62"/>
  <c r="Z405" i="62"/>
  <c r="T405" i="62"/>
  <c r="K405" i="62"/>
  <c r="C405" i="62"/>
  <c r="CC405" i="62"/>
  <c r="J405" i="62"/>
  <c r="H405" i="62"/>
  <c r="A405" i="62"/>
  <c r="BT404" i="62"/>
  <c r="BS404" i="62"/>
  <c r="BQ404" i="62"/>
  <c r="BO404" i="62"/>
  <c r="BM404" i="62"/>
  <c r="BG404" i="62"/>
  <c r="BF404" i="62"/>
  <c r="BD404" i="62"/>
  <c r="BB404" i="62"/>
  <c r="AZ404" i="62"/>
  <c r="AT404" i="62"/>
  <c r="AQ404" i="62"/>
  <c r="AO404" i="62"/>
  <c r="AM404" i="62"/>
  <c r="AG404" i="62"/>
  <c r="AF404" i="62"/>
  <c r="AD404" i="62"/>
  <c r="AB404" i="62"/>
  <c r="Z404" i="62"/>
  <c r="T404" i="62"/>
  <c r="K404" i="62"/>
  <c r="C404" i="62"/>
  <c r="CC404" i="62"/>
  <c r="J404" i="62"/>
  <c r="H404" i="62"/>
  <c r="A404" i="62"/>
  <c r="BT403" i="62"/>
  <c r="BS403" i="62"/>
  <c r="BQ403" i="62"/>
  <c r="BO403" i="62"/>
  <c r="BM403" i="62"/>
  <c r="BG403" i="62"/>
  <c r="BF403" i="62"/>
  <c r="BD403" i="62"/>
  <c r="BB403" i="62"/>
  <c r="AZ403" i="62"/>
  <c r="AT403" i="62"/>
  <c r="AQ403" i="62"/>
  <c r="AO403" i="62"/>
  <c r="AM403" i="62"/>
  <c r="AG403" i="62"/>
  <c r="AF403" i="62"/>
  <c r="AD403" i="62"/>
  <c r="AB403" i="62"/>
  <c r="Z403" i="62"/>
  <c r="T403" i="62"/>
  <c r="K403" i="62"/>
  <c r="C403" i="62"/>
  <c r="CC403" i="62"/>
  <c r="J403" i="62"/>
  <c r="H403" i="62"/>
  <c r="A403" i="62"/>
  <c r="BT402" i="62"/>
  <c r="BS402" i="62"/>
  <c r="BQ402" i="62"/>
  <c r="BO402" i="62"/>
  <c r="BM402" i="62"/>
  <c r="BG402" i="62"/>
  <c r="BF402" i="62"/>
  <c r="BD402" i="62"/>
  <c r="BB402" i="62"/>
  <c r="AZ402" i="62"/>
  <c r="AT402" i="62"/>
  <c r="AQ402" i="62"/>
  <c r="AO402" i="62"/>
  <c r="AM402" i="62"/>
  <c r="AG402" i="62"/>
  <c r="AF402" i="62"/>
  <c r="AD402" i="62"/>
  <c r="AB402" i="62"/>
  <c r="Z402" i="62"/>
  <c r="T402" i="62"/>
  <c r="K402" i="62"/>
  <c r="C402" i="62"/>
  <c r="CC402" i="62"/>
  <c r="J402" i="62"/>
  <c r="H402" i="62"/>
  <c r="A402" i="62"/>
  <c r="BT401" i="62"/>
  <c r="BS401" i="62"/>
  <c r="BQ401" i="62"/>
  <c r="BO401" i="62"/>
  <c r="BM401" i="62"/>
  <c r="BG401" i="62"/>
  <c r="BF401" i="62"/>
  <c r="BD401" i="62"/>
  <c r="BB401" i="62"/>
  <c r="AZ401" i="62"/>
  <c r="AT401" i="62"/>
  <c r="AQ401" i="62"/>
  <c r="AO401" i="62"/>
  <c r="AM401" i="62"/>
  <c r="AG401" i="62"/>
  <c r="AF401" i="62"/>
  <c r="AD401" i="62"/>
  <c r="AB401" i="62"/>
  <c r="Z401" i="62"/>
  <c r="T401" i="62"/>
  <c r="K401" i="62"/>
  <c r="C401" i="62"/>
  <c r="CC401" i="62"/>
  <c r="J401" i="62"/>
  <c r="H401" i="62"/>
  <c r="A401" i="62"/>
  <c r="BT400" i="62"/>
  <c r="BS400" i="62"/>
  <c r="BQ400" i="62"/>
  <c r="BO400" i="62"/>
  <c r="BM400" i="62"/>
  <c r="BG400" i="62"/>
  <c r="BF400" i="62"/>
  <c r="BD400" i="62"/>
  <c r="BB400" i="62"/>
  <c r="AZ400" i="62"/>
  <c r="AT400" i="62"/>
  <c r="AQ400" i="62"/>
  <c r="AO400" i="62"/>
  <c r="AM400" i="62"/>
  <c r="AG400" i="62"/>
  <c r="AF400" i="62"/>
  <c r="AD400" i="62"/>
  <c r="AB400" i="62"/>
  <c r="Z400" i="62"/>
  <c r="T400" i="62"/>
  <c r="K400" i="62"/>
  <c r="C400" i="62"/>
  <c r="CC400" i="62"/>
  <c r="J400" i="62"/>
  <c r="H400" i="62"/>
  <c r="A400" i="62"/>
  <c r="BT399" i="62"/>
  <c r="BS399" i="62"/>
  <c r="BQ399" i="62"/>
  <c r="BO399" i="62"/>
  <c r="BM399" i="62"/>
  <c r="BG399" i="62"/>
  <c r="BF399" i="62"/>
  <c r="BD399" i="62"/>
  <c r="BB399" i="62"/>
  <c r="AZ399" i="62"/>
  <c r="AT399" i="62"/>
  <c r="AQ399" i="62"/>
  <c r="AO399" i="62"/>
  <c r="AM399" i="62"/>
  <c r="AG399" i="62"/>
  <c r="AF399" i="62"/>
  <c r="AD399" i="62"/>
  <c r="AB399" i="62"/>
  <c r="Z399" i="62"/>
  <c r="T399" i="62"/>
  <c r="K399" i="62"/>
  <c r="C399" i="62"/>
  <c r="CC399" i="62"/>
  <c r="J399" i="62"/>
  <c r="H399" i="62"/>
  <c r="A399" i="62"/>
  <c r="BT398" i="62"/>
  <c r="BS398" i="62"/>
  <c r="BQ398" i="62"/>
  <c r="BO398" i="62"/>
  <c r="BM398" i="62"/>
  <c r="BG398" i="62"/>
  <c r="BF398" i="62"/>
  <c r="BD398" i="62"/>
  <c r="BB398" i="62"/>
  <c r="AZ398" i="62"/>
  <c r="AT398" i="62"/>
  <c r="AQ398" i="62"/>
  <c r="AO398" i="62"/>
  <c r="AM398" i="62"/>
  <c r="AG398" i="62"/>
  <c r="AF398" i="62"/>
  <c r="AD398" i="62"/>
  <c r="AB398" i="62"/>
  <c r="Z398" i="62"/>
  <c r="T398" i="62"/>
  <c r="K398" i="62"/>
  <c r="C398" i="62"/>
  <c r="CC398" i="62"/>
  <c r="J398" i="62"/>
  <c r="H398" i="62"/>
  <c r="A398" i="62"/>
  <c r="BT397" i="62"/>
  <c r="BS397" i="62"/>
  <c r="BQ397" i="62"/>
  <c r="BO397" i="62"/>
  <c r="BM397" i="62"/>
  <c r="BG397" i="62"/>
  <c r="BF397" i="62"/>
  <c r="BD397" i="62"/>
  <c r="BB397" i="62"/>
  <c r="AZ397" i="62"/>
  <c r="AT397" i="62"/>
  <c r="AQ397" i="62"/>
  <c r="AO397" i="62"/>
  <c r="AM397" i="62"/>
  <c r="AG397" i="62"/>
  <c r="AF397" i="62"/>
  <c r="AD397" i="62"/>
  <c r="AB397" i="62"/>
  <c r="Z397" i="62"/>
  <c r="T397" i="62"/>
  <c r="K397" i="62"/>
  <c r="C397" i="62"/>
  <c r="CC397" i="62"/>
  <c r="J397" i="62"/>
  <c r="H397" i="62"/>
  <c r="A397" i="62"/>
  <c r="BT396" i="62"/>
  <c r="BS396" i="62"/>
  <c r="BQ396" i="62"/>
  <c r="BO396" i="62"/>
  <c r="BM396" i="62"/>
  <c r="BG396" i="62"/>
  <c r="BF396" i="62"/>
  <c r="BD396" i="62"/>
  <c r="BB396" i="62"/>
  <c r="AZ396" i="62"/>
  <c r="AT396" i="62"/>
  <c r="AQ396" i="62"/>
  <c r="AO396" i="62"/>
  <c r="AM396" i="62"/>
  <c r="AG396" i="62"/>
  <c r="AF396" i="62"/>
  <c r="AD396" i="62"/>
  <c r="AB396" i="62"/>
  <c r="Z396" i="62"/>
  <c r="T396" i="62"/>
  <c r="K396" i="62"/>
  <c r="C396" i="62"/>
  <c r="CC396" i="62"/>
  <c r="J396" i="62"/>
  <c r="H396" i="62"/>
  <c r="A396" i="62"/>
  <c r="BT395" i="62"/>
  <c r="BS395" i="62"/>
  <c r="BQ395" i="62"/>
  <c r="BO395" i="62"/>
  <c r="BM395" i="62"/>
  <c r="BG395" i="62"/>
  <c r="BF395" i="62"/>
  <c r="BD395" i="62"/>
  <c r="BB395" i="62"/>
  <c r="AZ395" i="62"/>
  <c r="AT395" i="62"/>
  <c r="AQ395" i="62"/>
  <c r="AO395" i="62"/>
  <c r="AM395" i="62"/>
  <c r="AG395" i="62"/>
  <c r="AF395" i="62"/>
  <c r="AD395" i="62"/>
  <c r="AB395" i="62"/>
  <c r="Z395" i="62"/>
  <c r="T395" i="62"/>
  <c r="K395" i="62"/>
  <c r="C395" i="62"/>
  <c r="CC395" i="62"/>
  <c r="J395" i="62"/>
  <c r="H395" i="62"/>
  <c r="A395" i="62"/>
  <c r="BT394" i="62"/>
  <c r="BS394" i="62"/>
  <c r="BQ394" i="62"/>
  <c r="BO394" i="62"/>
  <c r="BM394" i="62"/>
  <c r="BG394" i="62"/>
  <c r="BF394" i="62"/>
  <c r="BD394" i="62"/>
  <c r="BB394" i="62"/>
  <c r="AZ394" i="62"/>
  <c r="AT394" i="62"/>
  <c r="AQ394" i="62"/>
  <c r="AO394" i="62"/>
  <c r="AM394" i="62"/>
  <c r="AG394" i="62"/>
  <c r="AF394" i="62"/>
  <c r="AD394" i="62"/>
  <c r="AB394" i="62"/>
  <c r="Z394" i="62"/>
  <c r="T394" i="62"/>
  <c r="K394" i="62"/>
  <c r="C394" i="62"/>
  <c r="CC394" i="62"/>
  <c r="J394" i="62"/>
  <c r="H394" i="62"/>
  <c r="A394" i="62"/>
  <c r="BT393" i="62"/>
  <c r="BS393" i="62"/>
  <c r="BQ393" i="62"/>
  <c r="BO393" i="62"/>
  <c r="BM393" i="62"/>
  <c r="BG393" i="62"/>
  <c r="BF393" i="62"/>
  <c r="BD393" i="62"/>
  <c r="BB393" i="62"/>
  <c r="AZ393" i="62"/>
  <c r="AT393" i="62"/>
  <c r="AQ393" i="62"/>
  <c r="AO393" i="62"/>
  <c r="AM393" i="62"/>
  <c r="AG393" i="62"/>
  <c r="AF393" i="62"/>
  <c r="AD393" i="62"/>
  <c r="AB393" i="62"/>
  <c r="Z393" i="62"/>
  <c r="T393" i="62"/>
  <c r="K393" i="62"/>
  <c r="C393" i="62"/>
  <c r="CC393" i="62"/>
  <c r="J393" i="62"/>
  <c r="H393" i="62"/>
  <c r="A393" i="62"/>
  <c r="BT392" i="62"/>
  <c r="BS392" i="62"/>
  <c r="BQ392" i="62"/>
  <c r="BO392" i="62"/>
  <c r="BM392" i="62"/>
  <c r="BG392" i="62"/>
  <c r="BF392" i="62"/>
  <c r="BD392" i="62"/>
  <c r="BB392" i="62"/>
  <c r="AZ392" i="62"/>
  <c r="AT392" i="62"/>
  <c r="AQ392" i="62"/>
  <c r="AO392" i="62"/>
  <c r="AM392" i="62"/>
  <c r="AG392" i="62"/>
  <c r="AF392" i="62"/>
  <c r="AD392" i="62"/>
  <c r="AB392" i="62"/>
  <c r="Z392" i="62"/>
  <c r="T392" i="62"/>
  <c r="K392" i="62"/>
  <c r="C392" i="62"/>
  <c r="CC392" i="62"/>
  <c r="J392" i="62"/>
  <c r="H392" i="62"/>
  <c r="A392" i="62"/>
  <c r="BT391" i="62"/>
  <c r="BS391" i="62"/>
  <c r="BQ391" i="62"/>
  <c r="BO391" i="62"/>
  <c r="BM391" i="62"/>
  <c r="BG391" i="62"/>
  <c r="BF391" i="62"/>
  <c r="BD391" i="62"/>
  <c r="BB391" i="62"/>
  <c r="AZ391" i="62"/>
  <c r="AT391" i="62"/>
  <c r="AQ391" i="62"/>
  <c r="AO391" i="62"/>
  <c r="AM391" i="62"/>
  <c r="AG391" i="62"/>
  <c r="AF391" i="62"/>
  <c r="AD391" i="62"/>
  <c r="AB391" i="62"/>
  <c r="Z391" i="62"/>
  <c r="T391" i="62"/>
  <c r="K391" i="62"/>
  <c r="C391" i="62"/>
  <c r="CC391" i="62"/>
  <c r="J391" i="62"/>
  <c r="H391" i="62"/>
  <c r="A391" i="62"/>
  <c r="BT390" i="62"/>
  <c r="BS390" i="62"/>
  <c r="BQ390" i="62"/>
  <c r="BO390" i="62"/>
  <c r="BM390" i="62"/>
  <c r="BG390" i="62"/>
  <c r="BF390" i="62"/>
  <c r="BD390" i="62"/>
  <c r="BB390" i="62"/>
  <c r="AZ390" i="62"/>
  <c r="AT390" i="62"/>
  <c r="AQ390" i="62"/>
  <c r="AO390" i="62"/>
  <c r="AM390" i="62"/>
  <c r="AG390" i="62"/>
  <c r="AF390" i="62"/>
  <c r="AD390" i="62"/>
  <c r="AB390" i="62"/>
  <c r="Z390" i="62"/>
  <c r="T390" i="62"/>
  <c r="K390" i="62"/>
  <c r="C390" i="62"/>
  <c r="CC390" i="62"/>
  <c r="J390" i="62"/>
  <c r="H390" i="62"/>
  <c r="A390" i="62"/>
  <c r="BT389" i="62"/>
  <c r="BS389" i="62"/>
  <c r="BQ389" i="62"/>
  <c r="BO389" i="62"/>
  <c r="BM389" i="62"/>
  <c r="BG389" i="62"/>
  <c r="BF389" i="62"/>
  <c r="BD389" i="62"/>
  <c r="BB389" i="62"/>
  <c r="AZ389" i="62"/>
  <c r="AT389" i="62"/>
  <c r="AQ389" i="62"/>
  <c r="AO389" i="62"/>
  <c r="AM389" i="62"/>
  <c r="AG389" i="62"/>
  <c r="AF389" i="62"/>
  <c r="AD389" i="62"/>
  <c r="AB389" i="62"/>
  <c r="Z389" i="62"/>
  <c r="T389" i="62"/>
  <c r="K389" i="62"/>
  <c r="C389" i="62"/>
  <c r="CC389" i="62"/>
  <c r="J389" i="62"/>
  <c r="H389" i="62"/>
  <c r="A389" i="62"/>
  <c r="BT388" i="62"/>
  <c r="BS388" i="62"/>
  <c r="BQ388" i="62"/>
  <c r="BO388" i="62"/>
  <c r="BM388" i="62"/>
  <c r="BG388" i="62"/>
  <c r="BF388" i="62"/>
  <c r="BD388" i="62"/>
  <c r="BB388" i="62"/>
  <c r="AZ388" i="62"/>
  <c r="AT388" i="62"/>
  <c r="AQ388" i="62"/>
  <c r="AO388" i="62"/>
  <c r="AM388" i="62"/>
  <c r="AG388" i="62"/>
  <c r="AF388" i="62"/>
  <c r="AD388" i="62"/>
  <c r="AB388" i="62"/>
  <c r="Z388" i="62"/>
  <c r="T388" i="62"/>
  <c r="K388" i="62"/>
  <c r="C388" i="62"/>
  <c r="CC388" i="62"/>
  <c r="J388" i="62"/>
  <c r="H388" i="62"/>
  <c r="A388" i="62"/>
  <c r="BT387" i="62"/>
  <c r="BS387" i="62"/>
  <c r="BQ387" i="62"/>
  <c r="BO387" i="62"/>
  <c r="BM387" i="62"/>
  <c r="BG387" i="62"/>
  <c r="BF387" i="62"/>
  <c r="BD387" i="62"/>
  <c r="BB387" i="62"/>
  <c r="AZ387" i="62"/>
  <c r="AT387" i="62"/>
  <c r="AQ387" i="62"/>
  <c r="AO387" i="62"/>
  <c r="AM387" i="62"/>
  <c r="AG387" i="62"/>
  <c r="AF387" i="62"/>
  <c r="AD387" i="62"/>
  <c r="AB387" i="62"/>
  <c r="Z387" i="62"/>
  <c r="T387" i="62"/>
  <c r="K387" i="62"/>
  <c r="C387" i="62"/>
  <c r="CC387" i="62"/>
  <c r="J387" i="62"/>
  <c r="H387" i="62"/>
  <c r="A387" i="62"/>
  <c r="BT386" i="62"/>
  <c r="BS386" i="62"/>
  <c r="BQ386" i="62"/>
  <c r="BO386" i="62"/>
  <c r="BM386" i="62"/>
  <c r="BG386" i="62"/>
  <c r="BF386" i="62"/>
  <c r="BD386" i="62"/>
  <c r="BB386" i="62"/>
  <c r="AZ386" i="62"/>
  <c r="AT386" i="62"/>
  <c r="AQ386" i="62"/>
  <c r="AO386" i="62"/>
  <c r="AM386" i="62"/>
  <c r="AG386" i="62"/>
  <c r="AF386" i="62"/>
  <c r="AD386" i="62"/>
  <c r="AB386" i="62"/>
  <c r="Z386" i="62"/>
  <c r="T386" i="62"/>
  <c r="K386" i="62"/>
  <c r="C386" i="62"/>
  <c r="CC386" i="62"/>
  <c r="J386" i="62"/>
  <c r="H386" i="62"/>
  <c r="A386" i="62"/>
  <c r="BT385" i="62"/>
  <c r="BS385" i="62"/>
  <c r="BQ385" i="62"/>
  <c r="BO385" i="62"/>
  <c r="BM385" i="62"/>
  <c r="BG385" i="62"/>
  <c r="BF385" i="62"/>
  <c r="BD385" i="62"/>
  <c r="BB385" i="62"/>
  <c r="AZ385" i="62"/>
  <c r="AT385" i="62"/>
  <c r="AQ385" i="62"/>
  <c r="AO385" i="62"/>
  <c r="AM385" i="62"/>
  <c r="AG385" i="62"/>
  <c r="AF385" i="62"/>
  <c r="AD385" i="62"/>
  <c r="AB385" i="62"/>
  <c r="Z385" i="62"/>
  <c r="T385" i="62"/>
  <c r="K385" i="62"/>
  <c r="C385" i="62"/>
  <c r="CC385" i="62"/>
  <c r="J385" i="62"/>
  <c r="H385" i="62"/>
  <c r="A385" i="62"/>
  <c r="BT384" i="62"/>
  <c r="BS384" i="62"/>
  <c r="BQ384" i="62"/>
  <c r="BO384" i="62"/>
  <c r="BM384" i="62"/>
  <c r="BG384" i="62"/>
  <c r="BF384" i="62"/>
  <c r="BD384" i="62"/>
  <c r="BB384" i="62"/>
  <c r="AZ384" i="62"/>
  <c r="AT384" i="62"/>
  <c r="AQ384" i="62"/>
  <c r="AO384" i="62"/>
  <c r="AM384" i="62"/>
  <c r="AG384" i="62"/>
  <c r="AF384" i="62"/>
  <c r="AD384" i="62"/>
  <c r="AB384" i="62"/>
  <c r="Z384" i="62"/>
  <c r="T384" i="62"/>
  <c r="K384" i="62"/>
  <c r="C384" i="62"/>
  <c r="CC384" i="62"/>
  <c r="J384" i="62"/>
  <c r="H384" i="62"/>
  <c r="A384" i="62"/>
  <c r="BT383" i="62"/>
  <c r="BS383" i="62"/>
  <c r="BQ383" i="62"/>
  <c r="BO383" i="62"/>
  <c r="BM383" i="62"/>
  <c r="BG383" i="62"/>
  <c r="BF383" i="62"/>
  <c r="BD383" i="62"/>
  <c r="BB383" i="62"/>
  <c r="AZ383" i="62"/>
  <c r="AT383" i="62"/>
  <c r="AQ383" i="62"/>
  <c r="AO383" i="62"/>
  <c r="AM383" i="62"/>
  <c r="AG383" i="62"/>
  <c r="AF383" i="62"/>
  <c r="AD383" i="62"/>
  <c r="AB383" i="62"/>
  <c r="Z383" i="62"/>
  <c r="T383" i="62"/>
  <c r="K383" i="62"/>
  <c r="C383" i="62"/>
  <c r="CC383" i="62"/>
  <c r="J383" i="62"/>
  <c r="H383" i="62"/>
  <c r="A383" i="62"/>
  <c r="BT382" i="62"/>
  <c r="BS382" i="62"/>
  <c r="BQ382" i="62"/>
  <c r="BO382" i="62"/>
  <c r="BM382" i="62"/>
  <c r="BG382" i="62"/>
  <c r="BF382" i="62"/>
  <c r="BD382" i="62"/>
  <c r="BB382" i="62"/>
  <c r="AZ382" i="62"/>
  <c r="AT382" i="62"/>
  <c r="AQ382" i="62"/>
  <c r="AO382" i="62"/>
  <c r="AM382" i="62"/>
  <c r="AG382" i="62"/>
  <c r="AF382" i="62"/>
  <c r="AD382" i="62"/>
  <c r="AB382" i="62"/>
  <c r="Z382" i="62"/>
  <c r="T382" i="62"/>
  <c r="K382" i="62"/>
  <c r="C382" i="62"/>
  <c r="CC382" i="62"/>
  <c r="J382" i="62"/>
  <c r="H382" i="62"/>
  <c r="A382" i="62"/>
  <c r="BT381" i="62"/>
  <c r="BS381" i="62"/>
  <c r="BQ381" i="62"/>
  <c r="BO381" i="62"/>
  <c r="BM381" i="62"/>
  <c r="BG381" i="62"/>
  <c r="BF381" i="62"/>
  <c r="BD381" i="62"/>
  <c r="BB381" i="62"/>
  <c r="AZ381" i="62"/>
  <c r="AT381" i="62"/>
  <c r="AQ381" i="62"/>
  <c r="AO381" i="62"/>
  <c r="AM381" i="62"/>
  <c r="AG381" i="62"/>
  <c r="AF381" i="62"/>
  <c r="AD381" i="62"/>
  <c r="AB381" i="62"/>
  <c r="Z381" i="62"/>
  <c r="T381" i="62"/>
  <c r="K381" i="62"/>
  <c r="C381" i="62"/>
  <c r="CC381" i="62"/>
  <c r="J381" i="62"/>
  <c r="H381" i="62"/>
  <c r="A381" i="62"/>
  <c r="BT380" i="62"/>
  <c r="BS380" i="62"/>
  <c r="BQ380" i="62"/>
  <c r="BO380" i="62"/>
  <c r="BM380" i="62"/>
  <c r="BG380" i="62"/>
  <c r="BF380" i="62"/>
  <c r="BD380" i="62"/>
  <c r="BB380" i="62"/>
  <c r="AZ380" i="62"/>
  <c r="AT380" i="62"/>
  <c r="AQ380" i="62"/>
  <c r="AO380" i="62"/>
  <c r="AM380" i="62"/>
  <c r="AG380" i="62"/>
  <c r="AF380" i="62"/>
  <c r="AD380" i="62"/>
  <c r="AB380" i="62"/>
  <c r="Z380" i="62"/>
  <c r="T380" i="62"/>
  <c r="K380" i="62"/>
  <c r="C380" i="62"/>
  <c r="CC380" i="62"/>
  <c r="J380" i="62"/>
  <c r="H380" i="62"/>
  <c r="A380" i="62"/>
  <c r="BT379" i="62"/>
  <c r="BS379" i="62"/>
  <c r="BQ379" i="62"/>
  <c r="BO379" i="62"/>
  <c r="BM379" i="62"/>
  <c r="BG379" i="62"/>
  <c r="BF379" i="62"/>
  <c r="BD379" i="62"/>
  <c r="BB379" i="62"/>
  <c r="AZ379" i="62"/>
  <c r="AT379" i="62"/>
  <c r="AQ379" i="62"/>
  <c r="AO379" i="62"/>
  <c r="AM379" i="62"/>
  <c r="AG379" i="62"/>
  <c r="AF379" i="62"/>
  <c r="AD379" i="62"/>
  <c r="AB379" i="62"/>
  <c r="Z379" i="62"/>
  <c r="T379" i="62"/>
  <c r="K379" i="62"/>
  <c r="C379" i="62"/>
  <c r="CC379" i="62"/>
  <c r="J379" i="62"/>
  <c r="H379" i="62"/>
  <c r="A379" i="62"/>
  <c r="BT378" i="62"/>
  <c r="BS378" i="62"/>
  <c r="BQ378" i="62"/>
  <c r="BO378" i="62"/>
  <c r="BM378" i="62"/>
  <c r="BG378" i="62"/>
  <c r="BF378" i="62"/>
  <c r="BD378" i="62"/>
  <c r="BB378" i="62"/>
  <c r="AZ378" i="62"/>
  <c r="AT378" i="62"/>
  <c r="AQ378" i="62"/>
  <c r="AO378" i="62"/>
  <c r="AM378" i="62"/>
  <c r="AG378" i="62"/>
  <c r="AF378" i="62"/>
  <c r="AD378" i="62"/>
  <c r="AB378" i="62"/>
  <c r="Z378" i="62"/>
  <c r="T378" i="62"/>
  <c r="K378" i="62"/>
  <c r="C378" i="62"/>
  <c r="CC378" i="62"/>
  <c r="J378" i="62"/>
  <c r="H378" i="62"/>
  <c r="A378" i="62"/>
  <c r="BT377" i="62"/>
  <c r="BS377" i="62"/>
  <c r="BQ377" i="62"/>
  <c r="BO377" i="62"/>
  <c r="BM377" i="62"/>
  <c r="BG377" i="62"/>
  <c r="BF377" i="62"/>
  <c r="BD377" i="62"/>
  <c r="BB377" i="62"/>
  <c r="AZ377" i="62"/>
  <c r="AT377" i="62"/>
  <c r="AQ377" i="62"/>
  <c r="AO377" i="62"/>
  <c r="AM377" i="62"/>
  <c r="AG377" i="62"/>
  <c r="AF377" i="62"/>
  <c r="AD377" i="62"/>
  <c r="AB377" i="62"/>
  <c r="Z377" i="62"/>
  <c r="T377" i="62"/>
  <c r="K377" i="62"/>
  <c r="C377" i="62"/>
  <c r="CC377" i="62"/>
  <c r="J377" i="62"/>
  <c r="H377" i="62"/>
  <c r="A377" i="62"/>
  <c r="BT376" i="62"/>
  <c r="BS376" i="62"/>
  <c r="BQ376" i="62"/>
  <c r="BO376" i="62"/>
  <c r="BM376" i="62"/>
  <c r="BG376" i="62"/>
  <c r="BF376" i="62"/>
  <c r="BD376" i="62"/>
  <c r="BB376" i="62"/>
  <c r="AZ376" i="62"/>
  <c r="AT376" i="62"/>
  <c r="AQ376" i="62"/>
  <c r="AO376" i="62"/>
  <c r="AM376" i="62"/>
  <c r="AG376" i="62"/>
  <c r="AF376" i="62"/>
  <c r="AD376" i="62"/>
  <c r="AB376" i="62"/>
  <c r="Z376" i="62"/>
  <c r="T376" i="62"/>
  <c r="K376" i="62"/>
  <c r="C376" i="62"/>
  <c r="CC376" i="62"/>
  <c r="J376" i="62"/>
  <c r="H376" i="62"/>
  <c r="A376" i="62"/>
  <c r="BT375" i="62"/>
  <c r="BS375" i="62"/>
  <c r="BQ375" i="62"/>
  <c r="BO375" i="62"/>
  <c r="BM375" i="62"/>
  <c r="BG375" i="62"/>
  <c r="BF375" i="62"/>
  <c r="BD375" i="62"/>
  <c r="BB375" i="62"/>
  <c r="AZ375" i="62"/>
  <c r="AT375" i="62"/>
  <c r="AQ375" i="62"/>
  <c r="AO375" i="62"/>
  <c r="AM375" i="62"/>
  <c r="AG375" i="62"/>
  <c r="AF375" i="62"/>
  <c r="AD375" i="62"/>
  <c r="AB375" i="62"/>
  <c r="Z375" i="62"/>
  <c r="T375" i="62"/>
  <c r="K375" i="62"/>
  <c r="C375" i="62"/>
  <c r="CC375" i="62"/>
  <c r="J375" i="62"/>
  <c r="H375" i="62"/>
  <c r="A375" i="62"/>
  <c r="BT374" i="62"/>
  <c r="BS374" i="62"/>
  <c r="BQ374" i="62"/>
  <c r="BO374" i="62"/>
  <c r="BM374" i="62"/>
  <c r="BG374" i="62"/>
  <c r="BF374" i="62"/>
  <c r="BD374" i="62"/>
  <c r="BB374" i="62"/>
  <c r="AZ374" i="62"/>
  <c r="AT374" i="62"/>
  <c r="AQ374" i="62"/>
  <c r="AO374" i="62"/>
  <c r="AM374" i="62"/>
  <c r="AG374" i="62"/>
  <c r="AF374" i="62"/>
  <c r="AD374" i="62"/>
  <c r="AB374" i="62"/>
  <c r="Z374" i="62"/>
  <c r="T374" i="62"/>
  <c r="K374" i="62"/>
  <c r="C374" i="62"/>
  <c r="CC374" i="62"/>
  <c r="J374" i="62"/>
  <c r="H374" i="62"/>
  <c r="A374" i="62"/>
  <c r="BT373" i="62"/>
  <c r="BS373" i="62"/>
  <c r="BQ373" i="62"/>
  <c r="BO373" i="62"/>
  <c r="BM373" i="62"/>
  <c r="BG373" i="62"/>
  <c r="BF373" i="62"/>
  <c r="BD373" i="62"/>
  <c r="BB373" i="62"/>
  <c r="AZ373" i="62"/>
  <c r="AT373" i="62"/>
  <c r="AQ373" i="62"/>
  <c r="AO373" i="62"/>
  <c r="AM373" i="62"/>
  <c r="AG373" i="62"/>
  <c r="AF373" i="62"/>
  <c r="AD373" i="62"/>
  <c r="AB373" i="62"/>
  <c r="Z373" i="62"/>
  <c r="T373" i="62"/>
  <c r="K373" i="62"/>
  <c r="C373" i="62"/>
  <c r="CC373" i="62"/>
  <c r="J373" i="62"/>
  <c r="H373" i="62"/>
  <c r="A373" i="62"/>
  <c r="BT372" i="62"/>
  <c r="BS372" i="62"/>
  <c r="BQ372" i="62"/>
  <c r="BO372" i="62"/>
  <c r="BM372" i="62"/>
  <c r="BG372" i="62"/>
  <c r="BF372" i="62"/>
  <c r="BD372" i="62"/>
  <c r="BB372" i="62"/>
  <c r="AZ372" i="62"/>
  <c r="AT372" i="62"/>
  <c r="AQ372" i="62"/>
  <c r="AO372" i="62"/>
  <c r="AM372" i="62"/>
  <c r="AG372" i="62"/>
  <c r="AF372" i="62"/>
  <c r="AD372" i="62"/>
  <c r="AB372" i="62"/>
  <c r="Z372" i="62"/>
  <c r="T372" i="62"/>
  <c r="K372" i="62"/>
  <c r="C372" i="62"/>
  <c r="CC372" i="62"/>
  <c r="J372" i="62"/>
  <c r="H372" i="62"/>
  <c r="A372" i="62"/>
  <c r="BT371" i="62"/>
  <c r="BS371" i="62"/>
  <c r="BQ371" i="62"/>
  <c r="BO371" i="62"/>
  <c r="BM371" i="62"/>
  <c r="BG371" i="62"/>
  <c r="BF371" i="62"/>
  <c r="BD371" i="62"/>
  <c r="BB371" i="62"/>
  <c r="AZ371" i="62"/>
  <c r="AT371" i="62"/>
  <c r="AQ371" i="62"/>
  <c r="AO371" i="62"/>
  <c r="AM371" i="62"/>
  <c r="AG371" i="62"/>
  <c r="AF371" i="62"/>
  <c r="AD371" i="62"/>
  <c r="AB371" i="62"/>
  <c r="Z371" i="62"/>
  <c r="T371" i="62"/>
  <c r="K371" i="62"/>
  <c r="C371" i="62"/>
  <c r="CC371" i="62"/>
  <c r="J371" i="62"/>
  <c r="H371" i="62"/>
  <c r="A371" i="62"/>
  <c r="BT370" i="62"/>
  <c r="BS370" i="62"/>
  <c r="BQ370" i="62"/>
  <c r="BO370" i="62"/>
  <c r="BM370" i="62"/>
  <c r="BG370" i="62"/>
  <c r="BF370" i="62"/>
  <c r="BD370" i="62"/>
  <c r="BB370" i="62"/>
  <c r="AZ370" i="62"/>
  <c r="AT370" i="62"/>
  <c r="AQ370" i="62"/>
  <c r="AO370" i="62"/>
  <c r="AM370" i="62"/>
  <c r="AG370" i="62"/>
  <c r="AF370" i="62"/>
  <c r="AD370" i="62"/>
  <c r="AB370" i="62"/>
  <c r="Z370" i="62"/>
  <c r="T370" i="62"/>
  <c r="K370" i="62"/>
  <c r="C370" i="62"/>
  <c r="CC370" i="62"/>
  <c r="J370" i="62"/>
  <c r="H370" i="62"/>
  <c r="A370" i="62"/>
  <c r="BT369" i="62"/>
  <c r="BS369" i="62"/>
  <c r="BQ369" i="62"/>
  <c r="BO369" i="62"/>
  <c r="BM369" i="62"/>
  <c r="BG369" i="62"/>
  <c r="BF369" i="62"/>
  <c r="BD369" i="62"/>
  <c r="BB369" i="62"/>
  <c r="AZ369" i="62"/>
  <c r="AT369" i="62"/>
  <c r="AQ369" i="62"/>
  <c r="AO369" i="62"/>
  <c r="AM369" i="62"/>
  <c r="AG369" i="62"/>
  <c r="AF369" i="62"/>
  <c r="AD369" i="62"/>
  <c r="AB369" i="62"/>
  <c r="Z369" i="62"/>
  <c r="T369" i="62"/>
  <c r="K369" i="62"/>
  <c r="C369" i="62"/>
  <c r="CC369" i="62"/>
  <c r="J369" i="62"/>
  <c r="H369" i="62"/>
  <c r="A369" i="62"/>
  <c r="BT368" i="62"/>
  <c r="BS368" i="62"/>
  <c r="BQ368" i="62"/>
  <c r="BO368" i="62"/>
  <c r="BM368" i="62"/>
  <c r="BG368" i="62"/>
  <c r="BF368" i="62"/>
  <c r="BD368" i="62"/>
  <c r="BB368" i="62"/>
  <c r="AZ368" i="62"/>
  <c r="AT368" i="62"/>
  <c r="AQ368" i="62"/>
  <c r="AO368" i="62"/>
  <c r="AM368" i="62"/>
  <c r="AG368" i="62"/>
  <c r="AF368" i="62"/>
  <c r="AD368" i="62"/>
  <c r="AB368" i="62"/>
  <c r="Z368" i="62"/>
  <c r="T368" i="62"/>
  <c r="K368" i="62"/>
  <c r="C368" i="62"/>
  <c r="CC368" i="62"/>
  <c r="J368" i="62"/>
  <c r="H368" i="62"/>
  <c r="A368" i="62"/>
  <c r="BT367" i="62"/>
  <c r="BS367" i="62"/>
  <c r="BQ367" i="62"/>
  <c r="BO367" i="62"/>
  <c r="BM367" i="62"/>
  <c r="BG367" i="62"/>
  <c r="BF367" i="62"/>
  <c r="BD367" i="62"/>
  <c r="BB367" i="62"/>
  <c r="AZ367" i="62"/>
  <c r="AT367" i="62"/>
  <c r="AQ367" i="62"/>
  <c r="AO367" i="62"/>
  <c r="AM367" i="62"/>
  <c r="AG367" i="62"/>
  <c r="AF367" i="62"/>
  <c r="AD367" i="62"/>
  <c r="AB367" i="62"/>
  <c r="Z367" i="62"/>
  <c r="T367" i="62"/>
  <c r="K367" i="62"/>
  <c r="C367" i="62"/>
  <c r="CC367" i="62"/>
  <c r="J367" i="62"/>
  <c r="H367" i="62"/>
  <c r="A367" i="62"/>
  <c r="BT366" i="62"/>
  <c r="BS366" i="62"/>
  <c r="BQ366" i="62"/>
  <c r="BO366" i="62"/>
  <c r="BM366" i="62"/>
  <c r="BG366" i="62"/>
  <c r="BF366" i="62"/>
  <c r="BD366" i="62"/>
  <c r="BB366" i="62"/>
  <c r="AZ366" i="62"/>
  <c r="AT366" i="62"/>
  <c r="AQ366" i="62"/>
  <c r="AO366" i="62"/>
  <c r="AM366" i="62"/>
  <c r="AG366" i="62"/>
  <c r="AF366" i="62"/>
  <c r="AD366" i="62"/>
  <c r="AB366" i="62"/>
  <c r="Z366" i="62"/>
  <c r="T366" i="62"/>
  <c r="K366" i="62"/>
  <c r="C366" i="62"/>
  <c r="CC366" i="62"/>
  <c r="J366" i="62"/>
  <c r="H366" i="62"/>
  <c r="A366" i="62"/>
  <c r="BT365" i="62"/>
  <c r="BS365" i="62"/>
  <c r="BQ365" i="62"/>
  <c r="BO365" i="62"/>
  <c r="BM365" i="62"/>
  <c r="BG365" i="62"/>
  <c r="BF365" i="62"/>
  <c r="BD365" i="62"/>
  <c r="BB365" i="62"/>
  <c r="AZ365" i="62"/>
  <c r="AT365" i="62"/>
  <c r="AQ365" i="62"/>
  <c r="AO365" i="62"/>
  <c r="AM365" i="62"/>
  <c r="AG365" i="62"/>
  <c r="AF365" i="62"/>
  <c r="AD365" i="62"/>
  <c r="AB365" i="62"/>
  <c r="Z365" i="62"/>
  <c r="T365" i="62"/>
  <c r="K365" i="62"/>
  <c r="C365" i="62"/>
  <c r="CC365" i="62"/>
  <c r="J365" i="62"/>
  <c r="H365" i="62"/>
  <c r="A365" i="62"/>
  <c r="BT364" i="62"/>
  <c r="BS364" i="62"/>
  <c r="BQ364" i="62"/>
  <c r="BO364" i="62"/>
  <c r="BM364" i="62"/>
  <c r="BG364" i="62"/>
  <c r="BF364" i="62"/>
  <c r="BD364" i="62"/>
  <c r="BB364" i="62"/>
  <c r="AZ364" i="62"/>
  <c r="AT364" i="62"/>
  <c r="AQ364" i="62"/>
  <c r="AO364" i="62"/>
  <c r="AM364" i="62"/>
  <c r="AG364" i="62"/>
  <c r="AF364" i="62"/>
  <c r="AD364" i="62"/>
  <c r="AB364" i="62"/>
  <c r="Z364" i="62"/>
  <c r="T364" i="62"/>
  <c r="K364" i="62"/>
  <c r="C364" i="62"/>
  <c r="CC364" i="62"/>
  <c r="J364" i="62"/>
  <c r="H364" i="62"/>
  <c r="A364" i="62"/>
  <c r="BT363" i="62"/>
  <c r="BS363" i="62"/>
  <c r="BQ363" i="62"/>
  <c r="BO363" i="62"/>
  <c r="BM363" i="62"/>
  <c r="BG363" i="62"/>
  <c r="BF363" i="62"/>
  <c r="BD363" i="62"/>
  <c r="BB363" i="62"/>
  <c r="AZ363" i="62"/>
  <c r="AT363" i="62"/>
  <c r="AQ363" i="62"/>
  <c r="AO363" i="62"/>
  <c r="AM363" i="62"/>
  <c r="AG363" i="62"/>
  <c r="AF363" i="62"/>
  <c r="AD363" i="62"/>
  <c r="AB363" i="62"/>
  <c r="Z363" i="62"/>
  <c r="T363" i="62"/>
  <c r="K363" i="62"/>
  <c r="C363" i="62"/>
  <c r="CC363" i="62"/>
  <c r="J363" i="62"/>
  <c r="H363" i="62"/>
  <c r="A363" i="62"/>
  <c r="BT362" i="62"/>
  <c r="BS362" i="62"/>
  <c r="BQ362" i="62"/>
  <c r="BO362" i="62"/>
  <c r="BM362" i="62"/>
  <c r="BG362" i="62"/>
  <c r="BF362" i="62"/>
  <c r="BD362" i="62"/>
  <c r="BB362" i="62"/>
  <c r="AZ362" i="62"/>
  <c r="AT362" i="62"/>
  <c r="AQ362" i="62"/>
  <c r="AO362" i="62"/>
  <c r="AM362" i="62"/>
  <c r="AG362" i="62"/>
  <c r="AF362" i="62"/>
  <c r="AD362" i="62"/>
  <c r="AB362" i="62"/>
  <c r="Z362" i="62"/>
  <c r="T362" i="62"/>
  <c r="K362" i="62"/>
  <c r="C362" i="62"/>
  <c r="CC362" i="62"/>
  <c r="J362" i="62"/>
  <c r="H362" i="62"/>
  <c r="A362" i="62"/>
  <c r="BT361" i="62"/>
  <c r="BS361" i="62"/>
  <c r="BQ361" i="62"/>
  <c r="BO361" i="62"/>
  <c r="BM361" i="62"/>
  <c r="BG361" i="62"/>
  <c r="BF361" i="62"/>
  <c r="BD361" i="62"/>
  <c r="BB361" i="62"/>
  <c r="AZ361" i="62"/>
  <c r="AT361" i="62"/>
  <c r="AQ361" i="62"/>
  <c r="AO361" i="62"/>
  <c r="AM361" i="62"/>
  <c r="AG361" i="62"/>
  <c r="AF361" i="62"/>
  <c r="AD361" i="62"/>
  <c r="AB361" i="62"/>
  <c r="Z361" i="62"/>
  <c r="T361" i="62"/>
  <c r="K361" i="62"/>
  <c r="C361" i="62"/>
  <c r="CC361" i="62"/>
  <c r="J361" i="62"/>
  <c r="H361" i="62"/>
  <c r="A361" i="62"/>
  <c r="BT360" i="62"/>
  <c r="BS360" i="62"/>
  <c r="BQ360" i="62"/>
  <c r="BO360" i="62"/>
  <c r="BM360" i="62"/>
  <c r="BG360" i="62"/>
  <c r="BF360" i="62"/>
  <c r="BD360" i="62"/>
  <c r="BB360" i="62"/>
  <c r="AZ360" i="62"/>
  <c r="AT360" i="62"/>
  <c r="AQ360" i="62"/>
  <c r="AO360" i="62"/>
  <c r="AM360" i="62"/>
  <c r="AG360" i="62"/>
  <c r="AF360" i="62"/>
  <c r="AD360" i="62"/>
  <c r="AB360" i="62"/>
  <c r="Z360" i="62"/>
  <c r="T360" i="62"/>
  <c r="K360" i="62"/>
  <c r="C360" i="62"/>
  <c r="CC360" i="62"/>
  <c r="J360" i="62"/>
  <c r="H360" i="62"/>
  <c r="A360" i="62"/>
  <c r="BT359" i="62"/>
  <c r="BS359" i="62"/>
  <c r="BQ359" i="62"/>
  <c r="BO359" i="62"/>
  <c r="BM359" i="62"/>
  <c r="BG359" i="62"/>
  <c r="BF359" i="62"/>
  <c r="BD359" i="62"/>
  <c r="BB359" i="62"/>
  <c r="AZ359" i="62"/>
  <c r="AT359" i="62"/>
  <c r="AQ359" i="62"/>
  <c r="AO359" i="62"/>
  <c r="AM359" i="62"/>
  <c r="AG359" i="62"/>
  <c r="AF359" i="62"/>
  <c r="AD359" i="62"/>
  <c r="AB359" i="62"/>
  <c r="Z359" i="62"/>
  <c r="T359" i="62"/>
  <c r="K359" i="62"/>
  <c r="C359" i="62"/>
  <c r="CC359" i="62"/>
  <c r="J359" i="62"/>
  <c r="H359" i="62"/>
  <c r="A359" i="62"/>
  <c r="BT358" i="62"/>
  <c r="BS358" i="62"/>
  <c r="BQ358" i="62"/>
  <c r="BO358" i="62"/>
  <c r="BM358" i="62"/>
  <c r="BG358" i="62"/>
  <c r="BF358" i="62"/>
  <c r="BD358" i="62"/>
  <c r="BB358" i="62"/>
  <c r="AZ358" i="62"/>
  <c r="AT358" i="62"/>
  <c r="AQ358" i="62"/>
  <c r="AO358" i="62"/>
  <c r="AM358" i="62"/>
  <c r="AG358" i="62"/>
  <c r="AF358" i="62"/>
  <c r="AD358" i="62"/>
  <c r="AB358" i="62"/>
  <c r="Z358" i="62"/>
  <c r="T358" i="62"/>
  <c r="K358" i="62"/>
  <c r="C358" i="62"/>
  <c r="CC358" i="62"/>
  <c r="J358" i="62"/>
  <c r="H358" i="62"/>
  <c r="A358" i="62"/>
  <c r="BT357" i="62"/>
  <c r="BS357" i="62"/>
  <c r="BQ357" i="62"/>
  <c r="BO357" i="62"/>
  <c r="BM357" i="62"/>
  <c r="BG357" i="62"/>
  <c r="BF357" i="62"/>
  <c r="BD357" i="62"/>
  <c r="BB357" i="62"/>
  <c r="AZ357" i="62"/>
  <c r="AT357" i="62"/>
  <c r="AQ357" i="62"/>
  <c r="AO357" i="62"/>
  <c r="AM357" i="62"/>
  <c r="AG357" i="62"/>
  <c r="AF357" i="62"/>
  <c r="AD357" i="62"/>
  <c r="AB357" i="62"/>
  <c r="Z357" i="62"/>
  <c r="T357" i="62"/>
  <c r="K357" i="62"/>
  <c r="C357" i="62"/>
  <c r="CC357" i="62"/>
  <c r="J357" i="62"/>
  <c r="H357" i="62"/>
  <c r="A357" i="62"/>
  <c r="BT356" i="62"/>
  <c r="BS356" i="62"/>
  <c r="BQ356" i="62"/>
  <c r="BO356" i="62"/>
  <c r="BM356" i="62"/>
  <c r="BG356" i="62"/>
  <c r="BF356" i="62"/>
  <c r="BD356" i="62"/>
  <c r="BB356" i="62"/>
  <c r="AZ356" i="62"/>
  <c r="AT356" i="62"/>
  <c r="AQ356" i="62"/>
  <c r="AO356" i="62"/>
  <c r="AM356" i="62"/>
  <c r="AG356" i="62"/>
  <c r="AF356" i="62"/>
  <c r="AD356" i="62"/>
  <c r="AB356" i="62"/>
  <c r="Z356" i="62"/>
  <c r="T356" i="62"/>
  <c r="K356" i="62"/>
  <c r="C356" i="62"/>
  <c r="CC356" i="62"/>
  <c r="J356" i="62"/>
  <c r="H356" i="62"/>
  <c r="A356" i="62"/>
  <c r="BT355" i="62"/>
  <c r="BS355" i="62"/>
  <c r="BQ355" i="62"/>
  <c r="BO355" i="62"/>
  <c r="BM355" i="62"/>
  <c r="BG355" i="62"/>
  <c r="BF355" i="62"/>
  <c r="BD355" i="62"/>
  <c r="BB355" i="62"/>
  <c r="AZ355" i="62"/>
  <c r="AT355" i="62"/>
  <c r="AQ355" i="62"/>
  <c r="AO355" i="62"/>
  <c r="AM355" i="62"/>
  <c r="AG355" i="62"/>
  <c r="AF355" i="62"/>
  <c r="AD355" i="62"/>
  <c r="AB355" i="62"/>
  <c r="Z355" i="62"/>
  <c r="T355" i="62"/>
  <c r="K355" i="62"/>
  <c r="C355" i="62"/>
  <c r="CC355" i="62"/>
  <c r="J355" i="62"/>
  <c r="H355" i="62"/>
  <c r="A355" i="62"/>
  <c r="BT354" i="62"/>
  <c r="BS354" i="62"/>
  <c r="BQ354" i="62"/>
  <c r="BO354" i="62"/>
  <c r="BM354" i="62"/>
  <c r="BG354" i="62"/>
  <c r="BF354" i="62"/>
  <c r="BD354" i="62"/>
  <c r="BB354" i="62"/>
  <c r="AZ354" i="62"/>
  <c r="AT354" i="62"/>
  <c r="AQ354" i="62"/>
  <c r="AO354" i="62"/>
  <c r="AM354" i="62"/>
  <c r="AG354" i="62"/>
  <c r="AF354" i="62"/>
  <c r="AD354" i="62"/>
  <c r="AB354" i="62"/>
  <c r="Z354" i="62"/>
  <c r="T354" i="62"/>
  <c r="K354" i="62"/>
  <c r="C354" i="62"/>
  <c r="CC354" i="62"/>
  <c r="J354" i="62"/>
  <c r="H354" i="62"/>
  <c r="A354" i="62"/>
  <c r="BT353" i="62"/>
  <c r="BS353" i="62"/>
  <c r="BQ353" i="62"/>
  <c r="BO353" i="62"/>
  <c r="BM353" i="62"/>
  <c r="BG353" i="62"/>
  <c r="BF353" i="62"/>
  <c r="BD353" i="62"/>
  <c r="BB353" i="62"/>
  <c r="AZ353" i="62"/>
  <c r="AT353" i="62"/>
  <c r="AQ353" i="62"/>
  <c r="AO353" i="62"/>
  <c r="AM353" i="62"/>
  <c r="AG353" i="62"/>
  <c r="AF353" i="62"/>
  <c r="AD353" i="62"/>
  <c r="AB353" i="62"/>
  <c r="Z353" i="62"/>
  <c r="T353" i="62"/>
  <c r="K353" i="62"/>
  <c r="C353" i="62"/>
  <c r="CC353" i="62"/>
  <c r="J353" i="62"/>
  <c r="H353" i="62"/>
  <c r="A353" i="62"/>
  <c r="BT352" i="62"/>
  <c r="BS352" i="62"/>
  <c r="BQ352" i="62"/>
  <c r="BO352" i="62"/>
  <c r="BM352" i="62"/>
  <c r="BG352" i="62"/>
  <c r="BF352" i="62"/>
  <c r="BD352" i="62"/>
  <c r="BB352" i="62"/>
  <c r="AZ352" i="62"/>
  <c r="AT352" i="62"/>
  <c r="AQ352" i="62"/>
  <c r="AO352" i="62"/>
  <c r="AM352" i="62"/>
  <c r="AG352" i="62"/>
  <c r="AF352" i="62"/>
  <c r="AD352" i="62"/>
  <c r="AB352" i="62"/>
  <c r="Z352" i="62"/>
  <c r="T352" i="62"/>
  <c r="K352" i="62"/>
  <c r="C352" i="62"/>
  <c r="CC352" i="62"/>
  <c r="J352" i="62"/>
  <c r="H352" i="62"/>
  <c r="A352" i="62"/>
  <c r="BT351" i="62"/>
  <c r="BS351" i="62"/>
  <c r="BQ351" i="62"/>
  <c r="BO351" i="62"/>
  <c r="BM351" i="62"/>
  <c r="BU351" i="62"/>
  <c r="BG351" i="62"/>
  <c r="BF351" i="62"/>
  <c r="BD351" i="62"/>
  <c r="BB351" i="62"/>
  <c r="AZ351" i="62"/>
  <c r="AT351" i="62"/>
  <c r="AQ351" i="62"/>
  <c r="AO351" i="62"/>
  <c r="AM351" i="62"/>
  <c r="AG351" i="62"/>
  <c r="AF351" i="62"/>
  <c r="AD351" i="62"/>
  <c r="AB351" i="62"/>
  <c r="Z351" i="62"/>
  <c r="T351" i="62"/>
  <c r="K351" i="62"/>
  <c r="C351" i="62"/>
  <c r="CC351" i="62"/>
  <c r="J351" i="62"/>
  <c r="H351" i="62"/>
  <c r="A351" i="62"/>
  <c r="BT350" i="62"/>
  <c r="BS350" i="62"/>
  <c r="BQ350" i="62"/>
  <c r="BO350" i="62"/>
  <c r="BM350" i="62"/>
  <c r="BG350" i="62"/>
  <c r="BF350" i="62"/>
  <c r="BD350" i="62"/>
  <c r="BB350" i="62"/>
  <c r="AZ350" i="62"/>
  <c r="AT350" i="62"/>
  <c r="AQ350" i="62"/>
  <c r="AO350" i="62"/>
  <c r="AM350" i="62"/>
  <c r="AG350" i="62"/>
  <c r="AF350" i="62"/>
  <c r="AD350" i="62"/>
  <c r="AB350" i="62"/>
  <c r="Z350" i="62"/>
  <c r="T350" i="62"/>
  <c r="K350" i="62"/>
  <c r="C350" i="62"/>
  <c r="CC350" i="62"/>
  <c r="J350" i="62"/>
  <c r="H350" i="62"/>
  <c r="A350" i="62"/>
  <c r="BT349" i="62"/>
  <c r="BS349" i="62"/>
  <c r="BQ349" i="62"/>
  <c r="BO349" i="62"/>
  <c r="BM349" i="62"/>
  <c r="BG349" i="62"/>
  <c r="BF349" i="62"/>
  <c r="BD349" i="62"/>
  <c r="BB349" i="62"/>
  <c r="AZ349" i="62"/>
  <c r="AT349" i="62"/>
  <c r="AQ349" i="62"/>
  <c r="AO349" i="62"/>
  <c r="AM349" i="62"/>
  <c r="AG349" i="62"/>
  <c r="AF349" i="62"/>
  <c r="AD349" i="62"/>
  <c r="AB349" i="62"/>
  <c r="Z349" i="62"/>
  <c r="T349" i="62"/>
  <c r="K349" i="62"/>
  <c r="C349" i="62"/>
  <c r="CC349" i="62"/>
  <c r="J349" i="62"/>
  <c r="H349" i="62"/>
  <c r="A349" i="62"/>
  <c r="BT348" i="62"/>
  <c r="BS348" i="62"/>
  <c r="BQ348" i="62"/>
  <c r="BO348" i="62"/>
  <c r="BM348" i="62"/>
  <c r="BG348" i="62"/>
  <c r="BF348" i="62"/>
  <c r="BD348" i="62"/>
  <c r="BB348" i="62"/>
  <c r="AZ348" i="62"/>
  <c r="AT348" i="62"/>
  <c r="AQ348" i="62"/>
  <c r="AO348" i="62"/>
  <c r="AM348" i="62"/>
  <c r="AG348" i="62"/>
  <c r="AF348" i="62"/>
  <c r="AD348" i="62"/>
  <c r="AB348" i="62"/>
  <c r="Z348" i="62"/>
  <c r="T348" i="62"/>
  <c r="K348" i="62"/>
  <c r="C348" i="62"/>
  <c r="CC348" i="62"/>
  <c r="J348" i="62"/>
  <c r="H348" i="62"/>
  <c r="A348" i="62"/>
  <c r="BT347" i="62"/>
  <c r="BS347" i="62"/>
  <c r="BQ347" i="62"/>
  <c r="BO347" i="62"/>
  <c r="BM347" i="62"/>
  <c r="BU347" i="62"/>
  <c r="BG347" i="62"/>
  <c r="BF347" i="62"/>
  <c r="BD347" i="62"/>
  <c r="BB347" i="62"/>
  <c r="AZ347" i="62"/>
  <c r="AT347" i="62"/>
  <c r="AQ347" i="62"/>
  <c r="AO347" i="62"/>
  <c r="AM347" i="62"/>
  <c r="AG347" i="62"/>
  <c r="AF347" i="62"/>
  <c r="AD347" i="62"/>
  <c r="AB347" i="62"/>
  <c r="Z347" i="62"/>
  <c r="T347" i="62"/>
  <c r="K347" i="62"/>
  <c r="C347" i="62"/>
  <c r="CC347" i="62"/>
  <c r="J347" i="62"/>
  <c r="H347" i="62"/>
  <c r="A347" i="62"/>
  <c r="BT346" i="62"/>
  <c r="BS346" i="62"/>
  <c r="BQ346" i="62"/>
  <c r="BO346" i="62"/>
  <c r="BM346" i="62"/>
  <c r="BG346" i="62"/>
  <c r="BF346" i="62"/>
  <c r="BD346" i="62"/>
  <c r="BB346" i="62"/>
  <c r="AZ346" i="62"/>
  <c r="AT346" i="62"/>
  <c r="AQ346" i="62"/>
  <c r="AO346" i="62"/>
  <c r="AM346" i="62"/>
  <c r="AG346" i="62"/>
  <c r="AF346" i="62"/>
  <c r="AD346" i="62"/>
  <c r="AB346" i="62"/>
  <c r="Z346" i="62"/>
  <c r="T346" i="62"/>
  <c r="K346" i="62"/>
  <c r="C346" i="62"/>
  <c r="CC346" i="62"/>
  <c r="J346" i="62"/>
  <c r="H346" i="62"/>
  <c r="A346" i="62"/>
  <c r="BT345" i="62"/>
  <c r="BS345" i="62"/>
  <c r="BQ345" i="62"/>
  <c r="BO345" i="62"/>
  <c r="BM345" i="62"/>
  <c r="BG345" i="62"/>
  <c r="BF345" i="62"/>
  <c r="BD345" i="62"/>
  <c r="BB345" i="62"/>
  <c r="AZ345" i="62"/>
  <c r="AT345" i="62"/>
  <c r="AQ345" i="62"/>
  <c r="AO345" i="62"/>
  <c r="AM345" i="62"/>
  <c r="AG345" i="62"/>
  <c r="AF345" i="62"/>
  <c r="AD345" i="62"/>
  <c r="AB345" i="62"/>
  <c r="Z345" i="62"/>
  <c r="T345" i="62"/>
  <c r="K345" i="62"/>
  <c r="C345" i="62"/>
  <c r="CC345" i="62"/>
  <c r="J345" i="62"/>
  <c r="H345" i="62"/>
  <c r="A345" i="62"/>
  <c r="BT344" i="62"/>
  <c r="BS344" i="62"/>
  <c r="BQ344" i="62"/>
  <c r="BO344" i="62"/>
  <c r="BM344" i="62"/>
  <c r="BG344" i="62"/>
  <c r="BF344" i="62"/>
  <c r="BD344" i="62"/>
  <c r="BB344" i="62"/>
  <c r="AZ344" i="62"/>
  <c r="AT344" i="62"/>
  <c r="AQ344" i="62"/>
  <c r="AO344" i="62"/>
  <c r="AM344" i="62"/>
  <c r="AG344" i="62"/>
  <c r="AF344" i="62"/>
  <c r="AD344" i="62"/>
  <c r="AB344" i="62"/>
  <c r="Z344" i="62"/>
  <c r="T344" i="62"/>
  <c r="K344" i="62"/>
  <c r="C344" i="62"/>
  <c r="CC344" i="62"/>
  <c r="J344" i="62"/>
  <c r="H344" i="62"/>
  <c r="A344" i="62"/>
  <c r="BT343" i="62"/>
  <c r="BS343" i="62"/>
  <c r="BQ343" i="62"/>
  <c r="BO343" i="62"/>
  <c r="BM343" i="62"/>
  <c r="BG343" i="62"/>
  <c r="BF343" i="62"/>
  <c r="BD343" i="62"/>
  <c r="BB343" i="62"/>
  <c r="AZ343" i="62"/>
  <c r="AT343" i="62"/>
  <c r="AQ343" i="62"/>
  <c r="AO343" i="62"/>
  <c r="AM343" i="62"/>
  <c r="AG343" i="62"/>
  <c r="AF343" i="62"/>
  <c r="AD343" i="62"/>
  <c r="AB343" i="62"/>
  <c r="Z343" i="62"/>
  <c r="T343" i="62"/>
  <c r="K343" i="62"/>
  <c r="C343" i="62"/>
  <c r="CC343" i="62"/>
  <c r="J343" i="62"/>
  <c r="H343" i="62"/>
  <c r="A343" i="62"/>
  <c r="BT342" i="62"/>
  <c r="BS342" i="62"/>
  <c r="BQ342" i="62"/>
  <c r="BO342" i="62"/>
  <c r="BM342" i="62"/>
  <c r="BG342" i="62"/>
  <c r="BF342" i="62"/>
  <c r="BD342" i="62"/>
  <c r="BB342" i="62"/>
  <c r="AZ342" i="62"/>
  <c r="AT342" i="62"/>
  <c r="AQ342" i="62"/>
  <c r="AO342" i="62"/>
  <c r="AM342" i="62"/>
  <c r="AG342" i="62"/>
  <c r="AF342" i="62"/>
  <c r="AD342" i="62"/>
  <c r="AB342" i="62"/>
  <c r="Z342" i="62"/>
  <c r="T342" i="62"/>
  <c r="K342" i="62"/>
  <c r="C342" i="62"/>
  <c r="CC342" i="62"/>
  <c r="J342" i="62"/>
  <c r="H342" i="62"/>
  <c r="A342" i="62"/>
  <c r="BT341" i="62"/>
  <c r="BS341" i="62"/>
  <c r="BQ341" i="62"/>
  <c r="BO341" i="62"/>
  <c r="BM341" i="62"/>
  <c r="BG341" i="62"/>
  <c r="BF341" i="62"/>
  <c r="BD341" i="62"/>
  <c r="BB341" i="62"/>
  <c r="AZ341" i="62"/>
  <c r="AT341" i="62"/>
  <c r="AQ341" i="62"/>
  <c r="AO341" i="62"/>
  <c r="AM341" i="62"/>
  <c r="AG341" i="62"/>
  <c r="AF341" i="62"/>
  <c r="AD341" i="62"/>
  <c r="AB341" i="62"/>
  <c r="Z341" i="62"/>
  <c r="T341" i="62"/>
  <c r="K341" i="62"/>
  <c r="C341" i="62"/>
  <c r="CC341" i="62"/>
  <c r="J341" i="62"/>
  <c r="H341" i="62"/>
  <c r="A341" i="62"/>
  <c r="BT340" i="62"/>
  <c r="BS340" i="62"/>
  <c r="BQ340" i="62"/>
  <c r="BO340" i="62"/>
  <c r="BM340" i="62"/>
  <c r="BG340" i="62"/>
  <c r="BF340" i="62"/>
  <c r="BD340" i="62"/>
  <c r="BB340" i="62"/>
  <c r="AZ340" i="62"/>
  <c r="AT340" i="62"/>
  <c r="AQ340" i="62"/>
  <c r="AO340" i="62"/>
  <c r="AM340" i="62"/>
  <c r="AG340" i="62"/>
  <c r="AF340" i="62"/>
  <c r="AD340" i="62"/>
  <c r="AB340" i="62"/>
  <c r="Z340" i="62"/>
  <c r="T340" i="62"/>
  <c r="K340" i="62"/>
  <c r="C340" i="62"/>
  <c r="CC340" i="62"/>
  <c r="J340" i="62"/>
  <c r="H340" i="62"/>
  <c r="A340" i="62"/>
  <c r="BT339" i="62"/>
  <c r="BS339" i="62"/>
  <c r="BQ339" i="62"/>
  <c r="BO339" i="62"/>
  <c r="BM339" i="62"/>
  <c r="BG339" i="62"/>
  <c r="BF339" i="62"/>
  <c r="BD339" i="62"/>
  <c r="BB339" i="62"/>
  <c r="AZ339" i="62"/>
  <c r="AT339" i="62"/>
  <c r="AQ339" i="62"/>
  <c r="AO339" i="62"/>
  <c r="AM339" i="62"/>
  <c r="AG339" i="62"/>
  <c r="AF339" i="62"/>
  <c r="AD339" i="62"/>
  <c r="AB339" i="62"/>
  <c r="Z339" i="62"/>
  <c r="T339" i="62"/>
  <c r="K339" i="62"/>
  <c r="C339" i="62"/>
  <c r="CC339" i="62"/>
  <c r="J339" i="62"/>
  <c r="H339" i="62"/>
  <c r="A339" i="62"/>
  <c r="BT338" i="62"/>
  <c r="BS338" i="62"/>
  <c r="BQ338" i="62"/>
  <c r="BO338" i="62"/>
  <c r="BM338" i="62"/>
  <c r="BG338" i="62"/>
  <c r="BF338" i="62"/>
  <c r="BD338" i="62"/>
  <c r="BB338" i="62"/>
  <c r="AZ338" i="62"/>
  <c r="AT338" i="62"/>
  <c r="AQ338" i="62"/>
  <c r="AO338" i="62"/>
  <c r="AM338" i="62"/>
  <c r="AG338" i="62"/>
  <c r="AF338" i="62"/>
  <c r="AD338" i="62"/>
  <c r="AB338" i="62"/>
  <c r="Z338" i="62"/>
  <c r="T338" i="62"/>
  <c r="K338" i="62"/>
  <c r="C338" i="62"/>
  <c r="CC338" i="62"/>
  <c r="J338" i="62"/>
  <c r="H338" i="62"/>
  <c r="A338" i="62"/>
  <c r="BT337" i="62"/>
  <c r="BS337" i="62"/>
  <c r="BQ337" i="62"/>
  <c r="BO337" i="62"/>
  <c r="BM337" i="62"/>
  <c r="BG337" i="62"/>
  <c r="BF337" i="62"/>
  <c r="BD337" i="62"/>
  <c r="BB337" i="62"/>
  <c r="AZ337" i="62"/>
  <c r="AT337" i="62"/>
  <c r="AQ337" i="62"/>
  <c r="AO337" i="62"/>
  <c r="AM337" i="62"/>
  <c r="AG337" i="62"/>
  <c r="AF337" i="62"/>
  <c r="AD337" i="62"/>
  <c r="AB337" i="62"/>
  <c r="Z337" i="62"/>
  <c r="T337" i="62"/>
  <c r="K337" i="62"/>
  <c r="C337" i="62"/>
  <c r="CC337" i="62"/>
  <c r="J337" i="62"/>
  <c r="H337" i="62"/>
  <c r="A337" i="62"/>
  <c r="BT336" i="62"/>
  <c r="BS336" i="62"/>
  <c r="BQ336" i="62"/>
  <c r="BO336" i="62"/>
  <c r="BM336" i="62"/>
  <c r="BG336" i="62"/>
  <c r="BF336" i="62"/>
  <c r="BD336" i="62"/>
  <c r="BB336" i="62"/>
  <c r="AZ336" i="62"/>
  <c r="AT336" i="62"/>
  <c r="AQ336" i="62"/>
  <c r="AO336" i="62"/>
  <c r="AM336" i="62"/>
  <c r="AG336" i="62"/>
  <c r="AF336" i="62"/>
  <c r="AD336" i="62"/>
  <c r="AB336" i="62"/>
  <c r="Z336" i="62"/>
  <c r="T336" i="62"/>
  <c r="K336" i="62"/>
  <c r="C336" i="62"/>
  <c r="CC336" i="62"/>
  <c r="J336" i="62"/>
  <c r="H336" i="62"/>
  <c r="A336" i="62"/>
  <c r="BT335" i="62"/>
  <c r="BS335" i="62"/>
  <c r="BQ335" i="62"/>
  <c r="BO335" i="62"/>
  <c r="BM335" i="62"/>
  <c r="BG335" i="62"/>
  <c r="BF335" i="62"/>
  <c r="BD335" i="62"/>
  <c r="BB335" i="62"/>
  <c r="AZ335" i="62"/>
  <c r="AT335" i="62"/>
  <c r="AQ335" i="62"/>
  <c r="AO335" i="62"/>
  <c r="AM335" i="62"/>
  <c r="AG335" i="62"/>
  <c r="AF335" i="62"/>
  <c r="AD335" i="62"/>
  <c r="AB335" i="62"/>
  <c r="Z335" i="62"/>
  <c r="T335" i="62"/>
  <c r="K335" i="62"/>
  <c r="C335" i="62"/>
  <c r="CC335" i="62"/>
  <c r="J335" i="62"/>
  <c r="H335" i="62"/>
  <c r="A335" i="62"/>
  <c r="BT334" i="62"/>
  <c r="BS334" i="62"/>
  <c r="BQ334" i="62"/>
  <c r="BO334" i="62"/>
  <c r="BM334" i="62"/>
  <c r="BG334" i="62"/>
  <c r="BF334" i="62"/>
  <c r="BD334" i="62"/>
  <c r="BB334" i="62"/>
  <c r="AZ334" i="62"/>
  <c r="AT334" i="62"/>
  <c r="AQ334" i="62"/>
  <c r="AO334" i="62"/>
  <c r="AM334" i="62"/>
  <c r="AG334" i="62"/>
  <c r="AF334" i="62"/>
  <c r="AD334" i="62"/>
  <c r="AB334" i="62"/>
  <c r="Z334" i="62"/>
  <c r="T334" i="62"/>
  <c r="K334" i="62"/>
  <c r="C334" i="62"/>
  <c r="CC334" i="62"/>
  <c r="J334" i="62"/>
  <c r="H334" i="62"/>
  <c r="A334" i="62"/>
  <c r="BT333" i="62"/>
  <c r="BS333" i="62"/>
  <c r="BQ333" i="62"/>
  <c r="BO333" i="62"/>
  <c r="BM333" i="62"/>
  <c r="BG333" i="62"/>
  <c r="BF333" i="62"/>
  <c r="BD333" i="62"/>
  <c r="BB333" i="62"/>
  <c r="AZ333" i="62"/>
  <c r="AT333" i="62"/>
  <c r="AQ333" i="62"/>
  <c r="AO333" i="62"/>
  <c r="AM333" i="62"/>
  <c r="AG333" i="62"/>
  <c r="AF333" i="62"/>
  <c r="AD333" i="62"/>
  <c r="AB333" i="62"/>
  <c r="Z333" i="62"/>
  <c r="T333" i="62"/>
  <c r="K333" i="62"/>
  <c r="C333" i="62"/>
  <c r="CC333" i="62"/>
  <c r="J333" i="62"/>
  <c r="H333" i="62"/>
  <c r="A333" i="62"/>
  <c r="BT332" i="62"/>
  <c r="BS332" i="62"/>
  <c r="BQ332" i="62"/>
  <c r="BO332" i="62"/>
  <c r="BM332" i="62"/>
  <c r="BG332" i="62"/>
  <c r="BF332" i="62"/>
  <c r="BD332" i="62"/>
  <c r="BB332" i="62"/>
  <c r="AZ332" i="62"/>
  <c r="AT332" i="62"/>
  <c r="AQ332" i="62"/>
  <c r="AO332" i="62"/>
  <c r="AM332" i="62"/>
  <c r="AG332" i="62"/>
  <c r="AF332" i="62"/>
  <c r="AD332" i="62"/>
  <c r="AB332" i="62"/>
  <c r="Z332" i="62"/>
  <c r="T332" i="62"/>
  <c r="K332" i="62"/>
  <c r="C332" i="62"/>
  <c r="CC332" i="62"/>
  <c r="J332" i="62"/>
  <c r="H332" i="62"/>
  <c r="A332" i="62"/>
  <c r="BT331" i="62"/>
  <c r="BS331" i="62"/>
  <c r="BQ331" i="62"/>
  <c r="BO331" i="62"/>
  <c r="BM331" i="62"/>
  <c r="BG331" i="62"/>
  <c r="BF331" i="62"/>
  <c r="BD331" i="62"/>
  <c r="BB331" i="62"/>
  <c r="AZ331" i="62"/>
  <c r="AT331" i="62"/>
  <c r="AQ331" i="62"/>
  <c r="AO331" i="62"/>
  <c r="AM331" i="62"/>
  <c r="AG331" i="62"/>
  <c r="AF331" i="62"/>
  <c r="AD331" i="62"/>
  <c r="AB331" i="62"/>
  <c r="Z331" i="62"/>
  <c r="T331" i="62"/>
  <c r="K331" i="62"/>
  <c r="C331" i="62"/>
  <c r="CC331" i="62"/>
  <c r="J331" i="62"/>
  <c r="H331" i="62"/>
  <c r="A331" i="62"/>
  <c r="BT330" i="62"/>
  <c r="BS330" i="62"/>
  <c r="BQ330" i="62"/>
  <c r="BO330" i="62"/>
  <c r="BM330" i="62"/>
  <c r="BG330" i="62"/>
  <c r="BF330" i="62"/>
  <c r="BD330" i="62"/>
  <c r="BB330" i="62"/>
  <c r="AZ330" i="62"/>
  <c r="AT330" i="62"/>
  <c r="AQ330" i="62"/>
  <c r="AO330" i="62"/>
  <c r="AM330" i="62"/>
  <c r="AG330" i="62"/>
  <c r="AF330" i="62"/>
  <c r="AD330" i="62"/>
  <c r="AB330" i="62"/>
  <c r="Z330" i="62"/>
  <c r="T330" i="62"/>
  <c r="K330" i="62"/>
  <c r="C330" i="62"/>
  <c r="CC330" i="62"/>
  <c r="J330" i="62"/>
  <c r="H330" i="62"/>
  <c r="A330" i="62"/>
  <c r="BT329" i="62"/>
  <c r="BS329" i="62"/>
  <c r="BQ329" i="62"/>
  <c r="BO329" i="62"/>
  <c r="BM329" i="62"/>
  <c r="BG329" i="62"/>
  <c r="BF329" i="62"/>
  <c r="BD329" i="62"/>
  <c r="BB329" i="62"/>
  <c r="AZ329" i="62"/>
  <c r="AT329" i="62"/>
  <c r="AQ329" i="62"/>
  <c r="AO329" i="62"/>
  <c r="AM329" i="62"/>
  <c r="AG329" i="62"/>
  <c r="AF329" i="62"/>
  <c r="AD329" i="62"/>
  <c r="AB329" i="62"/>
  <c r="Z329" i="62"/>
  <c r="T329" i="62"/>
  <c r="K329" i="62"/>
  <c r="C329" i="62"/>
  <c r="CC329" i="62"/>
  <c r="J329" i="62"/>
  <c r="H329" i="62"/>
  <c r="A329" i="62"/>
  <c r="BT328" i="62"/>
  <c r="BS328" i="62"/>
  <c r="BQ328" i="62"/>
  <c r="BO328" i="62"/>
  <c r="BM328" i="62"/>
  <c r="BG328" i="62"/>
  <c r="BF328" i="62"/>
  <c r="BD328" i="62"/>
  <c r="BB328" i="62"/>
  <c r="AZ328" i="62"/>
  <c r="AT328" i="62"/>
  <c r="AQ328" i="62"/>
  <c r="AO328" i="62"/>
  <c r="AM328" i="62"/>
  <c r="AG328" i="62"/>
  <c r="AF328" i="62"/>
  <c r="AD328" i="62"/>
  <c r="AB328" i="62"/>
  <c r="Z328" i="62"/>
  <c r="T328" i="62"/>
  <c r="K328" i="62"/>
  <c r="C328" i="62"/>
  <c r="CC328" i="62"/>
  <c r="J328" i="62"/>
  <c r="H328" i="62"/>
  <c r="A328" i="62"/>
  <c r="BT327" i="62"/>
  <c r="BS327" i="62"/>
  <c r="BQ327" i="62"/>
  <c r="BO327" i="62"/>
  <c r="BM327" i="62"/>
  <c r="BG327" i="62"/>
  <c r="BF327" i="62"/>
  <c r="BD327" i="62"/>
  <c r="BB327" i="62"/>
  <c r="AZ327" i="62"/>
  <c r="AT327" i="62"/>
  <c r="AQ327" i="62"/>
  <c r="AO327" i="62"/>
  <c r="AM327" i="62"/>
  <c r="AG327" i="62"/>
  <c r="AF327" i="62"/>
  <c r="AD327" i="62"/>
  <c r="AB327" i="62"/>
  <c r="Z327" i="62"/>
  <c r="T327" i="62"/>
  <c r="K327" i="62"/>
  <c r="C327" i="62"/>
  <c r="CC327" i="62"/>
  <c r="J327" i="62"/>
  <c r="H327" i="62"/>
  <c r="A327" i="62"/>
  <c r="BT326" i="62"/>
  <c r="BS326" i="62"/>
  <c r="BQ326" i="62"/>
  <c r="BO326" i="62"/>
  <c r="BM326" i="62"/>
  <c r="BG326" i="62"/>
  <c r="BF326" i="62"/>
  <c r="BD326" i="62"/>
  <c r="BB326" i="62"/>
  <c r="AZ326" i="62"/>
  <c r="AT326" i="62"/>
  <c r="AQ326" i="62"/>
  <c r="AO326" i="62"/>
  <c r="AM326" i="62"/>
  <c r="AG326" i="62"/>
  <c r="AF326" i="62"/>
  <c r="AD326" i="62"/>
  <c r="AB326" i="62"/>
  <c r="Z326" i="62"/>
  <c r="T326" i="62"/>
  <c r="K326" i="62"/>
  <c r="C326" i="62"/>
  <c r="CC326" i="62"/>
  <c r="J326" i="62"/>
  <c r="H326" i="62"/>
  <c r="A326" i="62"/>
  <c r="BT325" i="62"/>
  <c r="BS325" i="62"/>
  <c r="BQ325" i="62"/>
  <c r="BO325" i="62"/>
  <c r="BM325" i="62"/>
  <c r="BG325" i="62"/>
  <c r="BF325" i="62"/>
  <c r="BD325" i="62"/>
  <c r="BB325" i="62"/>
  <c r="AZ325" i="62"/>
  <c r="AT325" i="62"/>
  <c r="AQ325" i="62"/>
  <c r="AO325" i="62"/>
  <c r="AM325" i="62"/>
  <c r="AG325" i="62"/>
  <c r="AF325" i="62"/>
  <c r="AD325" i="62"/>
  <c r="AB325" i="62"/>
  <c r="Z325" i="62"/>
  <c r="T325" i="62"/>
  <c r="K325" i="62"/>
  <c r="C325" i="62"/>
  <c r="CC325" i="62"/>
  <c r="J325" i="62"/>
  <c r="H325" i="62"/>
  <c r="A325" i="62"/>
  <c r="BT324" i="62"/>
  <c r="BS324" i="62"/>
  <c r="BQ324" i="62"/>
  <c r="BO324" i="62"/>
  <c r="BM324" i="62"/>
  <c r="BG324" i="62"/>
  <c r="BF324" i="62"/>
  <c r="BD324" i="62"/>
  <c r="BB324" i="62"/>
  <c r="AZ324" i="62"/>
  <c r="AT324" i="62"/>
  <c r="AQ324" i="62"/>
  <c r="AO324" i="62"/>
  <c r="AM324" i="62"/>
  <c r="AG324" i="62"/>
  <c r="AF324" i="62"/>
  <c r="AD324" i="62"/>
  <c r="AB324" i="62"/>
  <c r="Z324" i="62"/>
  <c r="T324" i="62"/>
  <c r="K324" i="62"/>
  <c r="C324" i="62"/>
  <c r="CC324" i="62"/>
  <c r="J324" i="62"/>
  <c r="H324" i="62"/>
  <c r="A324" i="62"/>
  <c r="BT323" i="62"/>
  <c r="BS323" i="62"/>
  <c r="BQ323" i="62"/>
  <c r="BO323" i="62"/>
  <c r="BM323" i="62"/>
  <c r="BG323" i="62"/>
  <c r="BF323" i="62"/>
  <c r="BD323" i="62"/>
  <c r="BB323" i="62"/>
  <c r="AZ323" i="62"/>
  <c r="AT323" i="62"/>
  <c r="AQ323" i="62"/>
  <c r="AO323" i="62"/>
  <c r="AM323" i="62"/>
  <c r="AG323" i="62"/>
  <c r="AF323" i="62"/>
  <c r="AD323" i="62"/>
  <c r="AB323" i="62"/>
  <c r="Z323" i="62"/>
  <c r="T323" i="62"/>
  <c r="K323" i="62"/>
  <c r="C323" i="62"/>
  <c r="CC323" i="62"/>
  <c r="J323" i="62"/>
  <c r="H323" i="62"/>
  <c r="A323" i="62"/>
  <c r="BT322" i="62"/>
  <c r="BS322" i="62"/>
  <c r="BQ322" i="62"/>
  <c r="BO322" i="62"/>
  <c r="BM322" i="62"/>
  <c r="BG322" i="62"/>
  <c r="BF322" i="62"/>
  <c r="BD322" i="62"/>
  <c r="BB322" i="62"/>
  <c r="AZ322" i="62"/>
  <c r="AT322" i="62"/>
  <c r="AQ322" i="62"/>
  <c r="AO322" i="62"/>
  <c r="AM322" i="62"/>
  <c r="AG322" i="62"/>
  <c r="AF322" i="62"/>
  <c r="AD322" i="62"/>
  <c r="AB322" i="62"/>
  <c r="Z322" i="62"/>
  <c r="T322" i="62"/>
  <c r="K322" i="62"/>
  <c r="C322" i="62"/>
  <c r="CC322" i="62"/>
  <c r="J322" i="62"/>
  <c r="H322" i="62"/>
  <c r="A322" i="62"/>
  <c r="BT321" i="62"/>
  <c r="BS321" i="62"/>
  <c r="BQ321" i="62"/>
  <c r="BO321" i="62"/>
  <c r="BM321" i="62"/>
  <c r="BG321" i="62"/>
  <c r="BF321" i="62"/>
  <c r="BD321" i="62"/>
  <c r="BB321" i="62"/>
  <c r="AZ321" i="62"/>
  <c r="AT321" i="62"/>
  <c r="AQ321" i="62"/>
  <c r="AO321" i="62"/>
  <c r="AM321" i="62"/>
  <c r="AG321" i="62"/>
  <c r="AF321" i="62"/>
  <c r="AD321" i="62"/>
  <c r="AB321" i="62"/>
  <c r="Z321" i="62"/>
  <c r="T321" i="62"/>
  <c r="K321" i="62"/>
  <c r="C321" i="62"/>
  <c r="CC321" i="62"/>
  <c r="J321" i="62"/>
  <c r="H321" i="62"/>
  <c r="A321" i="62"/>
  <c r="BT320" i="62"/>
  <c r="BS320" i="62"/>
  <c r="BQ320" i="62"/>
  <c r="BO320" i="62"/>
  <c r="BM320" i="62"/>
  <c r="BG320" i="62"/>
  <c r="BF320" i="62"/>
  <c r="BD320" i="62"/>
  <c r="BB320" i="62"/>
  <c r="AZ320" i="62"/>
  <c r="AT320" i="62"/>
  <c r="AQ320" i="62"/>
  <c r="AO320" i="62"/>
  <c r="AM320" i="62"/>
  <c r="AG320" i="62"/>
  <c r="AF320" i="62"/>
  <c r="AD320" i="62"/>
  <c r="AB320" i="62"/>
  <c r="Z320" i="62"/>
  <c r="T320" i="62"/>
  <c r="K320" i="62"/>
  <c r="C320" i="62"/>
  <c r="CC320" i="62"/>
  <c r="J320" i="62"/>
  <c r="H320" i="62"/>
  <c r="A320" i="62"/>
  <c r="BT319" i="62"/>
  <c r="BS319" i="62"/>
  <c r="BQ319" i="62"/>
  <c r="BO319" i="62"/>
  <c r="BM319" i="62"/>
  <c r="BG319" i="62"/>
  <c r="BF319" i="62"/>
  <c r="BD319" i="62"/>
  <c r="BB319" i="62"/>
  <c r="AZ319" i="62"/>
  <c r="AT319" i="62"/>
  <c r="AQ319" i="62"/>
  <c r="AO319" i="62"/>
  <c r="AM319" i="62"/>
  <c r="AG319" i="62"/>
  <c r="AF319" i="62"/>
  <c r="AD319" i="62"/>
  <c r="AB319" i="62"/>
  <c r="Z319" i="62"/>
  <c r="T319" i="62"/>
  <c r="K319" i="62"/>
  <c r="C319" i="62"/>
  <c r="CC319" i="62"/>
  <c r="J319" i="62"/>
  <c r="H319" i="62"/>
  <c r="A319" i="62"/>
  <c r="BT318" i="62"/>
  <c r="BS318" i="62"/>
  <c r="BQ318" i="62"/>
  <c r="BO318" i="62"/>
  <c r="BM318" i="62"/>
  <c r="BG318" i="62"/>
  <c r="BF318" i="62"/>
  <c r="BD318" i="62"/>
  <c r="BB318" i="62"/>
  <c r="AZ318" i="62"/>
  <c r="AT318" i="62"/>
  <c r="AQ318" i="62"/>
  <c r="AO318" i="62"/>
  <c r="AM318" i="62"/>
  <c r="AG318" i="62"/>
  <c r="AF318" i="62"/>
  <c r="AD318" i="62"/>
  <c r="AB318" i="62"/>
  <c r="Z318" i="62"/>
  <c r="T318" i="62"/>
  <c r="K318" i="62"/>
  <c r="C318" i="62"/>
  <c r="CC318" i="62"/>
  <c r="J318" i="62"/>
  <c r="H318" i="62"/>
  <c r="A318" i="62"/>
  <c r="BT317" i="62"/>
  <c r="BS317" i="62"/>
  <c r="BQ317" i="62"/>
  <c r="BO317" i="62"/>
  <c r="BM317" i="62"/>
  <c r="BG317" i="62"/>
  <c r="BF317" i="62"/>
  <c r="BD317" i="62"/>
  <c r="BB317" i="62"/>
  <c r="AZ317" i="62"/>
  <c r="AT317" i="62"/>
  <c r="AQ317" i="62"/>
  <c r="AO317" i="62"/>
  <c r="AM317" i="62"/>
  <c r="AG317" i="62"/>
  <c r="AF317" i="62"/>
  <c r="AD317" i="62"/>
  <c r="AB317" i="62"/>
  <c r="Z317" i="62"/>
  <c r="T317" i="62"/>
  <c r="K317" i="62"/>
  <c r="C317" i="62"/>
  <c r="CC317" i="62"/>
  <c r="J317" i="62"/>
  <c r="H317" i="62"/>
  <c r="A317" i="62"/>
  <c r="BT316" i="62"/>
  <c r="BS316" i="62"/>
  <c r="BQ316" i="62"/>
  <c r="BO316" i="62"/>
  <c r="BM316" i="62"/>
  <c r="BG316" i="62"/>
  <c r="BF316" i="62"/>
  <c r="BD316" i="62"/>
  <c r="BB316" i="62"/>
  <c r="AZ316" i="62"/>
  <c r="AT316" i="62"/>
  <c r="AQ316" i="62"/>
  <c r="AO316" i="62"/>
  <c r="AM316" i="62"/>
  <c r="AG316" i="62"/>
  <c r="AF316" i="62"/>
  <c r="AD316" i="62"/>
  <c r="AB316" i="62"/>
  <c r="Z316" i="62"/>
  <c r="T316" i="62"/>
  <c r="K316" i="62"/>
  <c r="C316" i="62"/>
  <c r="CC316" i="62"/>
  <c r="J316" i="62"/>
  <c r="H316" i="62"/>
  <c r="A316" i="62"/>
  <c r="BT315" i="62"/>
  <c r="BS315" i="62"/>
  <c r="BQ315" i="62"/>
  <c r="BO315" i="62"/>
  <c r="BM315" i="62"/>
  <c r="BG315" i="62"/>
  <c r="BF315" i="62"/>
  <c r="BD315" i="62"/>
  <c r="BB315" i="62"/>
  <c r="AZ315" i="62"/>
  <c r="AT315" i="62"/>
  <c r="AQ315" i="62"/>
  <c r="AO315" i="62"/>
  <c r="AM315" i="62"/>
  <c r="AG315" i="62"/>
  <c r="AF315" i="62"/>
  <c r="AD315" i="62"/>
  <c r="AB315" i="62"/>
  <c r="Z315" i="62"/>
  <c r="T315" i="62"/>
  <c r="K315" i="62"/>
  <c r="C315" i="62"/>
  <c r="CC315" i="62"/>
  <c r="J315" i="62"/>
  <c r="H315" i="62"/>
  <c r="A315" i="62"/>
  <c r="BT314" i="62"/>
  <c r="BS314" i="62"/>
  <c r="BQ314" i="62"/>
  <c r="BO314" i="62"/>
  <c r="BM314" i="62"/>
  <c r="BG314" i="62"/>
  <c r="BF314" i="62"/>
  <c r="BD314" i="62"/>
  <c r="BB314" i="62"/>
  <c r="AZ314" i="62"/>
  <c r="AT314" i="62"/>
  <c r="AQ314" i="62"/>
  <c r="AO314" i="62"/>
  <c r="AM314" i="62"/>
  <c r="AG314" i="62"/>
  <c r="AF314" i="62"/>
  <c r="AD314" i="62"/>
  <c r="AB314" i="62"/>
  <c r="Z314" i="62"/>
  <c r="T314" i="62"/>
  <c r="K314" i="62"/>
  <c r="C314" i="62"/>
  <c r="CC314" i="62"/>
  <c r="J314" i="62"/>
  <c r="H314" i="62"/>
  <c r="A314" i="62"/>
  <c r="BT313" i="62"/>
  <c r="BS313" i="62"/>
  <c r="BQ313" i="62"/>
  <c r="BO313" i="62"/>
  <c r="BM313" i="62"/>
  <c r="BG313" i="62"/>
  <c r="BF313" i="62"/>
  <c r="BD313" i="62"/>
  <c r="BB313" i="62"/>
  <c r="AZ313" i="62"/>
  <c r="AT313" i="62"/>
  <c r="AQ313" i="62"/>
  <c r="AO313" i="62"/>
  <c r="AM313" i="62"/>
  <c r="AG313" i="62"/>
  <c r="AF313" i="62"/>
  <c r="AD313" i="62"/>
  <c r="AB313" i="62"/>
  <c r="Z313" i="62"/>
  <c r="T313" i="62"/>
  <c r="K313" i="62"/>
  <c r="C313" i="62"/>
  <c r="CC313" i="62"/>
  <c r="J313" i="62"/>
  <c r="H313" i="62"/>
  <c r="A313" i="62"/>
  <c r="BT312" i="62"/>
  <c r="BS312" i="62"/>
  <c r="BQ312" i="62"/>
  <c r="BO312" i="62"/>
  <c r="BM312" i="62"/>
  <c r="BG312" i="62"/>
  <c r="BF312" i="62"/>
  <c r="BD312" i="62"/>
  <c r="BB312" i="62"/>
  <c r="AZ312" i="62"/>
  <c r="AT312" i="62"/>
  <c r="AQ312" i="62"/>
  <c r="AO312" i="62"/>
  <c r="AM312" i="62"/>
  <c r="AG312" i="62"/>
  <c r="AF312" i="62"/>
  <c r="AD312" i="62"/>
  <c r="AB312" i="62"/>
  <c r="Z312" i="62"/>
  <c r="T312" i="62"/>
  <c r="K312" i="62"/>
  <c r="C312" i="62"/>
  <c r="CC312" i="62"/>
  <c r="J312" i="62"/>
  <c r="H312" i="62"/>
  <c r="A312" i="62"/>
  <c r="BT311" i="62"/>
  <c r="BS311" i="62"/>
  <c r="BQ311" i="62"/>
  <c r="BO311" i="62"/>
  <c r="BM311" i="62"/>
  <c r="BG311" i="62"/>
  <c r="BF311" i="62"/>
  <c r="BD311" i="62"/>
  <c r="BB311" i="62"/>
  <c r="AZ311" i="62"/>
  <c r="AT311" i="62"/>
  <c r="AQ311" i="62"/>
  <c r="AO311" i="62"/>
  <c r="AM311" i="62"/>
  <c r="AG311" i="62"/>
  <c r="AF311" i="62"/>
  <c r="AD311" i="62"/>
  <c r="AB311" i="62"/>
  <c r="Z311" i="62"/>
  <c r="T311" i="62"/>
  <c r="K311" i="62"/>
  <c r="C311" i="62"/>
  <c r="CC311" i="62"/>
  <c r="J311" i="62"/>
  <c r="H311" i="62"/>
  <c r="A311" i="62"/>
  <c r="BT310" i="62"/>
  <c r="BS310" i="62"/>
  <c r="BQ310" i="62"/>
  <c r="BO310" i="62"/>
  <c r="BM310" i="62"/>
  <c r="BG310" i="62"/>
  <c r="BF310" i="62"/>
  <c r="BD310" i="62"/>
  <c r="BB310" i="62"/>
  <c r="AZ310" i="62"/>
  <c r="AT310" i="62"/>
  <c r="AQ310" i="62"/>
  <c r="AO310" i="62"/>
  <c r="AM310" i="62"/>
  <c r="AG310" i="62"/>
  <c r="AF310" i="62"/>
  <c r="AD310" i="62"/>
  <c r="AB310" i="62"/>
  <c r="Z310" i="62"/>
  <c r="T310" i="62"/>
  <c r="K310" i="62"/>
  <c r="C310" i="62"/>
  <c r="CC310" i="62"/>
  <c r="J310" i="62"/>
  <c r="H310" i="62"/>
  <c r="A310" i="62"/>
  <c r="BT309" i="62"/>
  <c r="BS309" i="62"/>
  <c r="BQ309" i="62"/>
  <c r="BO309" i="62"/>
  <c r="BM309" i="62"/>
  <c r="BG309" i="62"/>
  <c r="BF309" i="62"/>
  <c r="BD309" i="62"/>
  <c r="BB309" i="62"/>
  <c r="AZ309" i="62"/>
  <c r="AT309" i="62"/>
  <c r="AQ309" i="62"/>
  <c r="AO309" i="62"/>
  <c r="AM309" i="62"/>
  <c r="AG309" i="62"/>
  <c r="AF309" i="62"/>
  <c r="AD309" i="62"/>
  <c r="AB309" i="62"/>
  <c r="Z309" i="62"/>
  <c r="T309" i="62"/>
  <c r="K309" i="62"/>
  <c r="C309" i="62"/>
  <c r="CC309" i="62"/>
  <c r="J309" i="62"/>
  <c r="H309" i="62"/>
  <c r="A309" i="62"/>
  <c r="BT308" i="62"/>
  <c r="BS308" i="62"/>
  <c r="BQ308" i="62"/>
  <c r="BO308" i="62"/>
  <c r="BM308" i="62"/>
  <c r="BG308" i="62"/>
  <c r="BF308" i="62"/>
  <c r="BD308" i="62"/>
  <c r="BB308" i="62"/>
  <c r="AZ308" i="62"/>
  <c r="AT308" i="62"/>
  <c r="AQ308" i="62"/>
  <c r="AO308" i="62"/>
  <c r="AM308" i="62"/>
  <c r="AG308" i="62"/>
  <c r="AF308" i="62"/>
  <c r="AD308" i="62"/>
  <c r="AB308" i="62"/>
  <c r="Z308" i="62"/>
  <c r="T308" i="62"/>
  <c r="K308" i="62"/>
  <c r="C308" i="62"/>
  <c r="CC308" i="62"/>
  <c r="J308" i="62"/>
  <c r="H308" i="62"/>
  <c r="A308" i="62"/>
  <c r="BT307" i="62"/>
  <c r="BS307" i="62"/>
  <c r="BQ307" i="62"/>
  <c r="BO307" i="62"/>
  <c r="BM307" i="62"/>
  <c r="BG307" i="62"/>
  <c r="BF307" i="62"/>
  <c r="BD307" i="62"/>
  <c r="BB307" i="62"/>
  <c r="AZ307" i="62"/>
  <c r="AT307" i="62"/>
  <c r="AQ307" i="62"/>
  <c r="AO307" i="62"/>
  <c r="AM307" i="62"/>
  <c r="AG307" i="62"/>
  <c r="AF307" i="62"/>
  <c r="AD307" i="62"/>
  <c r="AB307" i="62"/>
  <c r="Z307" i="62"/>
  <c r="T307" i="62"/>
  <c r="K307" i="62"/>
  <c r="C307" i="62"/>
  <c r="CC307" i="62"/>
  <c r="J307" i="62"/>
  <c r="H307" i="62"/>
  <c r="A307" i="62"/>
  <c r="BT306" i="62"/>
  <c r="BS306" i="62"/>
  <c r="BQ306" i="62"/>
  <c r="BO306" i="62"/>
  <c r="BM306" i="62"/>
  <c r="BG306" i="62"/>
  <c r="BF306" i="62"/>
  <c r="BD306" i="62"/>
  <c r="BB306" i="62"/>
  <c r="AZ306" i="62"/>
  <c r="AT306" i="62"/>
  <c r="AQ306" i="62"/>
  <c r="AO306" i="62"/>
  <c r="AM306" i="62"/>
  <c r="AG306" i="62"/>
  <c r="AF306" i="62"/>
  <c r="AD306" i="62"/>
  <c r="AB306" i="62"/>
  <c r="Z306" i="62"/>
  <c r="T306" i="62"/>
  <c r="K306" i="62"/>
  <c r="C306" i="62"/>
  <c r="CC306" i="62"/>
  <c r="J306" i="62"/>
  <c r="H306" i="62"/>
  <c r="A306" i="62"/>
  <c r="BT305" i="62"/>
  <c r="BS305" i="62"/>
  <c r="BQ305" i="62"/>
  <c r="BO305" i="62"/>
  <c r="BM305" i="62"/>
  <c r="BG305" i="62"/>
  <c r="BF305" i="62"/>
  <c r="BD305" i="62"/>
  <c r="BB305" i="62"/>
  <c r="AZ305" i="62"/>
  <c r="AT305" i="62"/>
  <c r="AQ305" i="62"/>
  <c r="AO305" i="62"/>
  <c r="AM305" i="62"/>
  <c r="AG305" i="62"/>
  <c r="AF305" i="62"/>
  <c r="AD305" i="62"/>
  <c r="AB305" i="62"/>
  <c r="Z305" i="62"/>
  <c r="T305" i="62"/>
  <c r="K305" i="62"/>
  <c r="C305" i="62"/>
  <c r="CC305" i="62"/>
  <c r="J305" i="62"/>
  <c r="H305" i="62"/>
  <c r="A305" i="62"/>
  <c r="BT304" i="62"/>
  <c r="BS304" i="62"/>
  <c r="BQ304" i="62"/>
  <c r="BO304" i="62"/>
  <c r="BM304" i="62"/>
  <c r="BG304" i="62"/>
  <c r="BF304" i="62"/>
  <c r="BD304" i="62"/>
  <c r="BB304" i="62"/>
  <c r="AZ304" i="62"/>
  <c r="AT304" i="62"/>
  <c r="AQ304" i="62"/>
  <c r="AO304" i="62"/>
  <c r="AM304" i="62"/>
  <c r="AG304" i="62"/>
  <c r="AF304" i="62"/>
  <c r="AD304" i="62"/>
  <c r="AB304" i="62"/>
  <c r="Z304" i="62"/>
  <c r="T304" i="62"/>
  <c r="K304" i="62"/>
  <c r="C304" i="62"/>
  <c r="CC304" i="62"/>
  <c r="J304" i="62"/>
  <c r="H304" i="62"/>
  <c r="A304" i="62"/>
  <c r="BT303" i="62"/>
  <c r="BS303" i="62"/>
  <c r="BQ303" i="62"/>
  <c r="BO303" i="62"/>
  <c r="BM303" i="62"/>
  <c r="BG303" i="62"/>
  <c r="BF303" i="62"/>
  <c r="BD303" i="62"/>
  <c r="BB303" i="62"/>
  <c r="AZ303" i="62"/>
  <c r="AT303" i="62"/>
  <c r="AQ303" i="62"/>
  <c r="AO303" i="62"/>
  <c r="AM303" i="62"/>
  <c r="AG303" i="62"/>
  <c r="AF303" i="62"/>
  <c r="AD303" i="62"/>
  <c r="AB303" i="62"/>
  <c r="Z303" i="62"/>
  <c r="T303" i="62"/>
  <c r="K303" i="62"/>
  <c r="C303" i="62"/>
  <c r="CC303" i="62"/>
  <c r="J303" i="62"/>
  <c r="H303" i="62"/>
  <c r="A303" i="62"/>
  <c r="BT302" i="62"/>
  <c r="BS302" i="62"/>
  <c r="BQ302" i="62"/>
  <c r="BO302" i="62"/>
  <c r="BM302" i="62"/>
  <c r="BG302" i="62"/>
  <c r="BF302" i="62"/>
  <c r="BD302" i="62"/>
  <c r="BB302" i="62"/>
  <c r="AZ302" i="62"/>
  <c r="AT302" i="62"/>
  <c r="AQ302" i="62"/>
  <c r="AO302" i="62"/>
  <c r="AM302" i="62"/>
  <c r="AG302" i="62"/>
  <c r="AF302" i="62"/>
  <c r="AD302" i="62"/>
  <c r="AB302" i="62"/>
  <c r="Z302" i="62"/>
  <c r="T302" i="62"/>
  <c r="K302" i="62"/>
  <c r="C302" i="62"/>
  <c r="CC302" i="62"/>
  <c r="J302" i="62"/>
  <c r="H302" i="62"/>
  <c r="A302" i="62"/>
  <c r="BT301" i="62"/>
  <c r="BS301" i="62"/>
  <c r="BQ301" i="62"/>
  <c r="BO301" i="62"/>
  <c r="BM301" i="62"/>
  <c r="BG301" i="62"/>
  <c r="BF301" i="62"/>
  <c r="BD301" i="62"/>
  <c r="BB301" i="62"/>
  <c r="AZ301" i="62"/>
  <c r="AT301" i="62"/>
  <c r="AQ301" i="62"/>
  <c r="AO301" i="62"/>
  <c r="AM301" i="62"/>
  <c r="AG301" i="62"/>
  <c r="AF301" i="62"/>
  <c r="AD301" i="62"/>
  <c r="AB301" i="62"/>
  <c r="Z301" i="62"/>
  <c r="T301" i="62"/>
  <c r="K301" i="62"/>
  <c r="C301" i="62"/>
  <c r="CC301" i="62"/>
  <c r="J301" i="62"/>
  <c r="H301" i="62"/>
  <c r="A301" i="62"/>
  <c r="BT300" i="62"/>
  <c r="BS300" i="62"/>
  <c r="BQ300" i="62"/>
  <c r="BO300" i="62"/>
  <c r="BM300" i="62"/>
  <c r="BG300" i="62"/>
  <c r="BF300" i="62"/>
  <c r="BD300" i="62"/>
  <c r="BB300" i="62"/>
  <c r="AZ300" i="62"/>
  <c r="AT300" i="62"/>
  <c r="AQ300" i="62"/>
  <c r="AO300" i="62"/>
  <c r="AM300" i="62"/>
  <c r="AG300" i="62"/>
  <c r="AF300" i="62"/>
  <c r="AD300" i="62"/>
  <c r="AB300" i="62"/>
  <c r="Z300" i="62"/>
  <c r="T300" i="62"/>
  <c r="K300" i="62"/>
  <c r="C300" i="62"/>
  <c r="CC300" i="62"/>
  <c r="J300" i="62"/>
  <c r="H300" i="62"/>
  <c r="A300" i="62"/>
  <c r="BT299" i="62"/>
  <c r="BS299" i="62"/>
  <c r="BQ299" i="62"/>
  <c r="BO299" i="62"/>
  <c r="BM299" i="62"/>
  <c r="BG299" i="62"/>
  <c r="BF299" i="62"/>
  <c r="BD299" i="62"/>
  <c r="BB299" i="62"/>
  <c r="AZ299" i="62"/>
  <c r="AT299" i="62"/>
  <c r="AQ299" i="62"/>
  <c r="AO299" i="62"/>
  <c r="AM299" i="62"/>
  <c r="AG299" i="62"/>
  <c r="AF299" i="62"/>
  <c r="AD299" i="62"/>
  <c r="AB299" i="62"/>
  <c r="Z299" i="62"/>
  <c r="T299" i="62"/>
  <c r="K299" i="62"/>
  <c r="C299" i="62"/>
  <c r="CC299" i="62"/>
  <c r="J299" i="62"/>
  <c r="H299" i="62"/>
  <c r="A299" i="62"/>
  <c r="BT298" i="62"/>
  <c r="BS298" i="62"/>
  <c r="BQ298" i="62"/>
  <c r="BO298" i="62"/>
  <c r="BM298" i="62"/>
  <c r="BG298" i="62"/>
  <c r="BF298" i="62"/>
  <c r="BD298" i="62"/>
  <c r="BB298" i="62"/>
  <c r="AZ298" i="62"/>
  <c r="AT298" i="62"/>
  <c r="AQ298" i="62"/>
  <c r="AO298" i="62"/>
  <c r="AM298" i="62"/>
  <c r="AG298" i="62"/>
  <c r="AF298" i="62"/>
  <c r="AD298" i="62"/>
  <c r="AB298" i="62"/>
  <c r="Z298" i="62"/>
  <c r="T298" i="62"/>
  <c r="K298" i="62"/>
  <c r="C298" i="62"/>
  <c r="CC298" i="62"/>
  <c r="J298" i="62"/>
  <c r="H298" i="62"/>
  <c r="A298" i="62"/>
  <c r="BT297" i="62"/>
  <c r="BS297" i="62"/>
  <c r="BQ297" i="62"/>
  <c r="BO297" i="62"/>
  <c r="BM297" i="62"/>
  <c r="BG297" i="62"/>
  <c r="BF297" i="62"/>
  <c r="BD297" i="62"/>
  <c r="BB297" i="62"/>
  <c r="AZ297" i="62"/>
  <c r="AT297" i="62"/>
  <c r="AQ297" i="62"/>
  <c r="AO297" i="62"/>
  <c r="AM297" i="62"/>
  <c r="AG297" i="62"/>
  <c r="AF297" i="62"/>
  <c r="AD297" i="62"/>
  <c r="AB297" i="62"/>
  <c r="Z297" i="62"/>
  <c r="T297" i="62"/>
  <c r="K297" i="62"/>
  <c r="C297" i="62"/>
  <c r="CC297" i="62"/>
  <c r="J297" i="62"/>
  <c r="H297" i="62"/>
  <c r="A297" i="62"/>
  <c r="BT296" i="62"/>
  <c r="BS296" i="62"/>
  <c r="BQ296" i="62"/>
  <c r="BO296" i="62"/>
  <c r="BM296" i="62"/>
  <c r="BG296" i="62"/>
  <c r="BF296" i="62"/>
  <c r="BD296" i="62"/>
  <c r="BB296" i="62"/>
  <c r="AZ296" i="62"/>
  <c r="AT296" i="62"/>
  <c r="AQ296" i="62"/>
  <c r="AO296" i="62"/>
  <c r="AM296" i="62"/>
  <c r="AG296" i="62"/>
  <c r="AF296" i="62"/>
  <c r="AD296" i="62"/>
  <c r="AB296" i="62"/>
  <c r="Z296" i="62"/>
  <c r="T296" i="62"/>
  <c r="K296" i="62"/>
  <c r="C296" i="62"/>
  <c r="CC296" i="62"/>
  <c r="J296" i="62"/>
  <c r="H296" i="62"/>
  <c r="A296" i="62"/>
  <c r="BT295" i="62"/>
  <c r="BS295" i="62"/>
  <c r="BQ295" i="62"/>
  <c r="BO295" i="62"/>
  <c r="BM295" i="62"/>
  <c r="BG295" i="62"/>
  <c r="BF295" i="62"/>
  <c r="BD295" i="62"/>
  <c r="BB295" i="62"/>
  <c r="AZ295" i="62"/>
  <c r="AT295" i="62"/>
  <c r="AQ295" i="62"/>
  <c r="AO295" i="62"/>
  <c r="AM295" i="62"/>
  <c r="AG295" i="62"/>
  <c r="AF295" i="62"/>
  <c r="AD295" i="62"/>
  <c r="AB295" i="62"/>
  <c r="Z295" i="62"/>
  <c r="T295" i="62"/>
  <c r="K295" i="62"/>
  <c r="C295" i="62"/>
  <c r="CC295" i="62"/>
  <c r="J295" i="62"/>
  <c r="H295" i="62"/>
  <c r="A295" i="62"/>
  <c r="BT294" i="62"/>
  <c r="BS294" i="62"/>
  <c r="BQ294" i="62"/>
  <c r="BO294" i="62"/>
  <c r="BM294" i="62"/>
  <c r="BG294" i="62"/>
  <c r="BF294" i="62"/>
  <c r="BD294" i="62"/>
  <c r="BB294" i="62"/>
  <c r="AZ294" i="62"/>
  <c r="AT294" i="62"/>
  <c r="AQ294" i="62"/>
  <c r="AO294" i="62"/>
  <c r="AM294" i="62"/>
  <c r="AG294" i="62"/>
  <c r="AF294" i="62"/>
  <c r="AD294" i="62"/>
  <c r="AB294" i="62"/>
  <c r="Z294" i="62"/>
  <c r="T294" i="62"/>
  <c r="K294" i="62"/>
  <c r="C294" i="62"/>
  <c r="CC294" i="62"/>
  <c r="J294" i="62"/>
  <c r="H294" i="62"/>
  <c r="A294" i="62"/>
  <c r="BT293" i="62"/>
  <c r="BS293" i="62"/>
  <c r="BQ293" i="62"/>
  <c r="BO293" i="62"/>
  <c r="BM293" i="62"/>
  <c r="BG293" i="62"/>
  <c r="BF293" i="62"/>
  <c r="BD293" i="62"/>
  <c r="BB293" i="62"/>
  <c r="AZ293" i="62"/>
  <c r="AT293" i="62"/>
  <c r="AQ293" i="62"/>
  <c r="AO293" i="62"/>
  <c r="AM293" i="62"/>
  <c r="AG293" i="62"/>
  <c r="AF293" i="62"/>
  <c r="AD293" i="62"/>
  <c r="AB293" i="62"/>
  <c r="Z293" i="62"/>
  <c r="T293" i="62"/>
  <c r="K293" i="62"/>
  <c r="C293" i="62"/>
  <c r="CC293" i="62"/>
  <c r="J293" i="62"/>
  <c r="H293" i="62"/>
  <c r="A293" i="62"/>
  <c r="BT292" i="62"/>
  <c r="BS292" i="62"/>
  <c r="BQ292" i="62"/>
  <c r="BO292" i="62"/>
  <c r="BM292" i="62"/>
  <c r="BG292" i="62"/>
  <c r="BF292" i="62"/>
  <c r="BD292" i="62"/>
  <c r="BB292" i="62"/>
  <c r="AZ292" i="62"/>
  <c r="AT292" i="62"/>
  <c r="AQ292" i="62"/>
  <c r="AO292" i="62"/>
  <c r="AM292" i="62"/>
  <c r="AG292" i="62"/>
  <c r="AF292" i="62"/>
  <c r="AD292" i="62"/>
  <c r="AB292" i="62"/>
  <c r="Z292" i="62"/>
  <c r="T292" i="62"/>
  <c r="K292" i="62"/>
  <c r="C292" i="62"/>
  <c r="CC292" i="62"/>
  <c r="J292" i="62"/>
  <c r="H292" i="62"/>
  <c r="A292" i="62"/>
  <c r="BT291" i="62"/>
  <c r="BS291" i="62"/>
  <c r="BQ291" i="62"/>
  <c r="BO291" i="62"/>
  <c r="BM291" i="62"/>
  <c r="BG291" i="62"/>
  <c r="BF291" i="62"/>
  <c r="BD291" i="62"/>
  <c r="BB291" i="62"/>
  <c r="AZ291" i="62"/>
  <c r="AT291" i="62"/>
  <c r="AQ291" i="62"/>
  <c r="AO291" i="62"/>
  <c r="AM291" i="62"/>
  <c r="AG291" i="62"/>
  <c r="AF291" i="62"/>
  <c r="AD291" i="62"/>
  <c r="AB291" i="62"/>
  <c r="Z291" i="62"/>
  <c r="T291" i="62"/>
  <c r="K291" i="62"/>
  <c r="C291" i="62"/>
  <c r="CC291" i="62"/>
  <c r="J291" i="62"/>
  <c r="H291" i="62"/>
  <c r="A291" i="62"/>
  <c r="BT290" i="62"/>
  <c r="BS290" i="62"/>
  <c r="BQ290" i="62"/>
  <c r="BO290" i="62"/>
  <c r="BM290" i="62"/>
  <c r="BG290" i="62"/>
  <c r="BF290" i="62"/>
  <c r="BD290" i="62"/>
  <c r="BB290" i="62"/>
  <c r="AZ290" i="62"/>
  <c r="AT290" i="62"/>
  <c r="AQ290" i="62"/>
  <c r="AO290" i="62"/>
  <c r="AM290" i="62"/>
  <c r="AG290" i="62"/>
  <c r="AF290" i="62"/>
  <c r="AD290" i="62"/>
  <c r="AB290" i="62"/>
  <c r="Z290" i="62"/>
  <c r="T290" i="62"/>
  <c r="K290" i="62"/>
  <c r="C290" i="62"/>
  <c r="CC290" i="62"/>
  <c r="J290" i="62"/>
  <c r="H290" i="62"/>
  <c r="A290" i="62"/>
  <c r="BT289" i="62"/>
  <c r="BS289" i="62"/>
  <c r="BQ289" i="62"/>
  <c r="BO289" i="62"/>
  <c r="BM289" i="62"/>
  <c r="BG289" i="62"/>
  <c r="BF289" i="62"/>
  <c r="BD289" i="62"/>
  <c r="BB289" i="62"/>
  <c r="AZ289" i="62"/>
  <c r="AT289" i="62"/>
  <c r="AQ289" i="62"/>
  <c r="AO289" i="62"/>
  <c r="AM289" i="62"/>
  <c r="AG289" i="62"/>
  <c r="AF289" i="62"/>
  <c r="AD289" i="62"/>
  <c r="AB289" i="62"/>
  <c r="Z289" i="62"/>
  <c r="T289" i="62"/>
  <c r="K289" i="62"/>
  <c r="C289" i="62"/>
  <c r="CC289" i="62"/>
  <c r="J289" i="62"/>
  <c r="H289" i="62"/>
  <c r="A289" i="62"/>
  <c r="BT288" i="62"/>
  <c r="BS288" i="62"/>
  <c r="BQ288" i="62"/>
  <c r="BO288" i="62"/>
  <c r="BM288" i="62"/>
  <c r="BG288" i="62"/>
  <c r="BF288" i="62"/>
  <c r="BD288" i="62"/>
  <c r="BB288" i="62"/>
  <c r="AZ288" i="62"/>
  <c r="AT288" i="62"/>
  <c r="AQ288" i="62"/>
  <c r="AO288" i="62"/>
  <c r="AM288" i="62"/>
  <c r="AG288" i="62"/>
  <c r="AF288" i="62"/>
  <c r="AD288" i="62"/>
  <c r="AB288" i="62"/>
  <c r="Z288" i="62"/>
  <c r="T288" i="62"/>
  <c r="K288" i="62"/>
  <c r="C288" i="62"/>
  <c r="CC288" i="62"/>
  <c r="J288" i="62"/>
  <c r="H288" i="62"/>
  <c r="A288" i="62"/>
  <c r="BT287" i="62"/>
  <c r="BS287" i="62"/>
  <c r="BQ287" i="62"/>
  <c r="BO287" i="62"/>
  <c r="BM287" i="62"/>
  <c r="BG287" i="62"/>
  <c r="BF287" i="62"/>
  <c r="BD287" i="62"/>
  <c r="BB287" i="62"/>
  <c r="AZ287" i="62"/>
  <c r="AT287" i="62"/>
  <c r="AQ287" i="62"/>
  <c r="AO287" i="62"/>
  <c r="AM287" i="62"/>
  <c r="AG287" i="62"/>
  <c r="AF287" i="62"/>
  <c r="AD287" i="62"/>
  <c r="AB287" i="62"/>
  <c r="Z287" i="62"/>
  <c r="T287" i="62"/>
  <c r="K287" i="62"/>
  <c r="C287" i="62"/>
  <c r="CC287" i="62"/>
  <c r="J287" i="62"/>
  <c r="H287" i="62"/>
  <c r="A287" i="62"/>
  <c r="BT286" i="62"/>
  <c r="BS286" i="62"/>
  <c r="BQ286" i="62"/>
  <c r="BO286" i="62"/>
  <c r="BM286" i="62"/>
  <c r="BG286" i="62"/>
  <c r="BF286" i="62"/>
  <c r="BD286" i="62"/>
  <c r="BB286" i="62"/>
  <c r="AZ286" i="62"/>
  <c r="AT286" i="62"/>
  <c r="AQ286" i="62"/>
  <c r="AO286" i="62"/>
  <c r="AM286" i="62"/>
  <c r="AG286" i="62"/>
  <c r="AF286" i="62"/>
  <c r="AD286" i="62"/>
  <c r="AB286" i="62"/>
  <c r="Z286" i="62"/>
  <c r="T286" i="62"/>
  <c r="K286" i="62"/>
  <c r="C286" i="62"/>
  <c r="CC286" i="62"/>
  <c r="J286" i="62"/>
  <c r="H286" i="62"/>
  <c r="A286" i="62"/>
  <c r="BT285" i="62"/>
  <c r="BS285" i="62"/>
  <c r="BQ285" i="62"/>
  <c r="BO285" i="62"/>
  <c r="BM285" i="62"/>
  <c r="BG285" i="62"/>
  <c r="BF285" i="62"/>
  <c r="BD285" i="62"/>
  <c r="BB285" i="62"/>
  <c r="AZ285" i="62"/>
  <c r="AT285" i="62"/>
  <c r="AQ285" i="62"/>
  <c r="AO285" i="62"/>
  <c r="AM285" i="62"/>
  <c r="AG285" i="62"/>
  <c r="AF285" i="62"/>
  <c r="AD285" i="62"/>
  <c r="AB285" i="62"/>
  <c r="Z285" i="62"/>
  <c r="T285" i="62"/>
  <c r="K285" i="62"/>
  <c r="C285" i="62"/>
  <c r="CC285" i="62"/>
  <c r="J285" i="62"/>
  <c r="H285" i="62"/>
  <c r="A285" i="62"/>
  <c r="BT284" i="62"/>
  <c r="BS284" i="62"/>
  <c r="BQ284" i="62"/>
  <c r="BO284" i="62"/>
  <c r="BM284" i="62"/>
  <c r="BG284" i="62"/>
  <c r="BF284" i="62"/>
  <c r="BD284" i="62"/>
  <c r="BB284" i="62"/>
  <c r="AZ284" i="62"/>
  <c r="AT284" i="62"/>
  <c r="AQ284" i="62"/>
  <c r="AO284" i="62"/>
  <c r="AM284" i="62"/>
  <c r="AG284" i="62"/>
  <c r="AF284" i="62"/>
  <c r="AD284" i="62"/>
  <c r="AB284" i="62"/>
  <c r="Z284" i="62"/>
  <c r="T284" i="62"/>
  <c r="K284" i="62"/>
  <c r="C284" i="62"/>
  <c r="CC284" i="62"/>
  <c r="J284" i="62"/>
  <c r="H284" i="62"/>
  <c r="A284" i="62"/>
  <c r="BT283" i="62"/>
  <c r="BS283" i="62"/>
  <c r="BQ283" i="62"/>
  <c r="BO283" i="62"/>
  <c r="BM283" i="62"/>
  <c r="BG283" i="62"/>
  <c r="BF283" i="62"/>
  <c r="BD283" i="62"/>
  <c r="BB283" i="62"/>
  <c r="AZ283" i="62"/>
  <c r="AT283" i="62"/>
  <c r="AQ283" i="62"/>
  <c r="AO283" i="62"/>
  <c r="AM283" i="62"/>
  <c r="AG283" i="62"/>
  <c r="AF283" i="62"/>
  <c r="AD283" i="62"/>
  <c r="AB283" i="62"/>
  <c r="Z283" i="62"/>
  <c r="T283" i="62"/>
  <c r="K283" i="62"/>
  <c r="C283" i="62"/>
  <c r="CC283" i="62"/>
  <c r="J283" i="62"/>
  <c r="H283" i="62"/>
  <c r="A283" i="62"/>
  <c r="BT282" i="62"/>
  <c r="BS282" i="62"/>
  <c r="BQ282" i="62"/>
  <c r="BO282" i="62"/>
  <c r="BM282" i="62"/>
  <c r="BG282" i="62"/>
  <c r="BF282" i="62"/>
  <c r="BD282" i="62"/>
  <c r="BB282" i="62"/>
  <c r="AZ282" i="62"/>
  <c r="AT282" i="62"/>
  <c r="AQ282" i="62"/>
  <c r="AO282" i="62"/>
  <c r="AM282" i="62"/>
  <c r="AG282" i="62"/>
  <c r="AF282" i="62"/>
  <c r="AD282" i="62"/>
  <c r="AB282" i="62"/>
  <c r="Z282" i="62"/>
  <c r="T282" i="62"/>
  <c r="K282" i="62"/>
  <c r="C282" i="62"/>
  <c r="CC282" i="62"/>
  <c r="J282" i="62"/>
  <c r="H282" i="62"/>
  <c r="A282" i="62"/>
  <c r="BT281" i="62"/>
  <c r="BS281" i="62"/>
  <c r="BQ281" i="62"/>
  <c r="BO281" i="62"/>
  <c r="BM281" i="62"/>
  <c r="BG281" i="62"/>
  <c r="BF281" i="62"/>
  <c r="BD281" i="62"/>
  <c r="BB281" i="62"/>
  <c r="AZ281" i="62"/>
  <c r="AT281" i="62"/>
  <c r="AQ281" i="62"/>
  <c r="AO281" i="62"/>
  <c r="AM281" i="62"/>
  <c r="AG281" i="62"/>
  <c r="AF281" i="62"/>
  <c r="AD281" i="62"/>
  <c r="AB281" i="62"/>
  <c r="Z281" i="62"/>
  <c r="T281" i="62"/>
  <c r="K281" i="62"/>
  <c r="C281" i="62"/>
  <c r="CC281" i="62"/>
  <c r="J281" i="62"/>
  <c r="H281" i="62"/>
  <c r="A281" i="62"/>
  <c r="BT280" i="62"/>
  <c r="BS280" i="62"/>
  <c r="BQ280" i="62"/>
  <c r="BO280" i="62"/>
  <c r="BM280" i="62"/>
  <c r="BG280" i="62"/>
  <c r="BF280" i="62"/>
  <c r="BD280" i="62"/>
  <c r="BB280" i="62"/>
  <c r="AZ280" i="62"/>
  <c r="AT280" i="62"/>
  <c r="AQ280" i="62"/>
  <c r="AO280" i="62"/>
  <c r="AM280" i="62"/>
  <c r="AG280" i="62"/>
  <c r="AF280" i="62"/>
  <c r="AD280" i="62"/>
  <c r="AB280" i="62"/>
  <c r="Z280" i="62"/>
  <c r="T280" i="62"/>
  <c r="K280" i="62"/>
  <c r="C280" i="62"/>
  <c r="CC280" i="62"/>
  <c r="J280" i="62"/>
  <c r="H280" i="62"/>
  <c r="A280" i="62"/>
  <c r="BT279" i="62"/>
  <c r="BS279" i="62"/>
  <c r="BQ279" i="62"/>
  <c r="BO279" i="62"/>
  <c r="BM279" i="62"/>
  <c r="BG279" i="62"/>
  <c r="BF279" i="62"/>
  <c r="BD279" i="62"/>
  <c r="BB279" i="62"/>
  <c r="AZ279" i="62"/>
  <c r="AT279" i="62"/>
  <c r="AQ279" i="62"/>
  <c r="AO279" i="62"/>
  <c r="AM279" i="62"/>
  <c r="AG279" i="62"/>
  <c r="AF279" i="62"/>
  <c r="AD279" i="62"/>
  <c r="AB279" i="62"/>
  <c r="Z279" i="62"/>
  <c r="T279" i="62"/>
  <c r="K279" i="62"/>
  <c r="C279" i="62"/>
  <c r="CC279" i="62"/>
  <c r="J279" i="62"/>
  <c r="H279" i="62"/>
  <c r="A279" i="62"/>
  <c r="BT278" i="62"/>
  <c r="BS278" i="62"/>
  <c r="BQ278" i="62"/>
  <c r="BO278" i="62"/>
  <c r="BM278" i="62"/>
  <c r="BG278" i="62"/>
  <c r="BF278" i="62"/>
  <c r="BD278" i="62"/>
  <c r="BB278" i="62"/>
  <c r="AZ278" i="62"/>
  <c r="AT278" i="62"/>
  <c r="AQ278" i="62"/>
  <c r="AO278" i="62"/>
  <c r="AM278" i="62"/>
  <c r="AG278" i="62"/>
  <c r="AF278" i="62"/>
  <c r="AD278" i="62"/>
  <c r="AB278" i="62"/>
  <c r="Z278" i="62"/>
  <c r="T278" i="62"/>
  <c r="K278" i="62"/>
  <c r="C278" i="62"/>
  <c r="CC278" i="62"/>
  <c r="J278" i="62"/>
  <c r="H278" i="62"/>
  <c r="A278" i="62"/>
  <c r="BT277" i="62"/>
  <c r="BS277" i="62"/>
  <c r="BQ277" i="62"/>
  <c r="BO277" i="62"/>
  <c r="BM277" i="62"/>
  <c r="BG277" i="62"/>
  <c r="BF277" i="62"/>
  <c r="BD277" i="62"/>
  <c r="BB277" i="62"/>
  <c r="AZ277" i="62"/>
  <c r="AT277" i="62"/>
  <c r="AQ277" i="62"/>
  <c r="AO277" i="62"/>
  <c r="AM277" i="62"/>
  <c r="AG277" i="62"/>
  <c r="AF277" i="62"/>
  <c r="AD277" i="62"/>
  <c r="AB277" i="62"/>
  <c r="Z277" i="62"/>
  <c r="T277" i="62"/>
  <c r="K277" i="62"/>
  <c r="C277" i="62"/>
  <c r="CC277" i="62"/>
  <c r="J277" i="62"/>
  <c r="H277" i="62"/>
  <c r="A277" i="62"/>
  <c r="BT276" i="62"/>
  <c r="BS276" i="62"/>
  <c r="BQ276" i="62"/>
  <c r="BO276" i="62"/>
  <c r="BM276" i="62"/>
  <c r="BG276" i="62"/>
  <c r="BF276" i="62"/>
  <c r="BD276" i="62"/>
  <c r="BB276" i="62"/>
  <c r="AZ276" i="62"/>
  <c r="AT276" i="62"/>
  <c r="AQ276" i="62"/>
  <c r="AO276" i="62"/>
  <c r="AM276" i="62"/>
  <c r="AG276" i="62"/>
  <c r="AF276" i="62"/>
  <c r="AD276" i="62"/>
  <c r="AB276" i="62"/>
  <c r="Z276" i="62"/>
  <c r="T276" i="62"/>
  <c r="K276" i="62"/>
  <c r="C276" i="62"/>
  <c r="CC276" i="62"/>
  <c r="J276" i="62"/>
  <c r="H276" i="62"/>
  <c r="A276" i="62"/>
  <c r="BT275" i="62"/>
  <c r="BS275" i="62"/>
  <c r="BQ275" i="62"/>
  <c r="BO275" i="62"/>
  <c r="BM275" i="62"/>
  <c r="BG275" i="62"/>
  <c r="BF275" i="62"/>
  <c r="BD275" i="62"/>
  <c r="BB275" i="62"/>
  <c r="AZ275" i="62"/>
  <c r="AT275" i="62"/>
  <c r="AQ275" i="62"/>
  <c r="AO275" i="62"/>
  <c r="AM275" i="62"/>
  <c r="AG275" i="62"/>
  <c r="AF275" i="62"/>
  <c r="AD275" i="62"/>
  <c r="AB275" i="62"/>
  <c r="Z275" i="62"/>
  <c r="T275" i="62"/>
  <c r="K275" i="62"/>
  <c r="C275" i="62"/>
  <c r="CC275" i="62"/>
  <c r="J275" i="62"/>
  <c r="H275" i="62"/>
  <c r="A275" i="62"/>
  <c r="BT274" i="62"/>
  <c r="BS274" i="62"/>
  <c r="BQ274" i="62"/>
  <c r="BO274" i="62"/>
  <c r="BM274" i="62"/>
  <c r="BG274" i="62"/>
  <c r="BF274" i="62"/>
  <c r="BD274" i="62"/>
  <c r="BB274" i="62"/>
  <c r="AZ274" i="62"/>
  <c r="AT274" i="62"/>
  <c r="AQ274" i="62"/>
  <c r="AO274" i="62"/>
  <c r="AM274" i="62"/>
  <c r="AG274" i="62"/>
  <c r="AF274" i="62"/>
  <c r="AD274" i="62"/>
  <c r="AB274" i="62"/>
  <c r="Z274" i="62"/>
  <c r="T274" i="62"/>
  <c r="K274" i="62"/>
  <c r="C274" i="62"/>
  <c r="CC274" i="62"/>
  <c r="J274" i="62"/>
  <c r="H274" i="62"/>
  <c r="A274" i="62"/>
  <c r="BT273" i="62"/>
  <c r="BS273" i="62"/>
  <c r="BQ273" i="62"/>
  <c r="BO273" i="62"/>
  <c r="BM273" i="62"/>
  <c r="BG273" i="62"/>
  <c r="BF273" i="62"/>
  <c r="BD273" i="62"/>
  <c r="BB273" i="62"/>
  <c r="AZ273" i="62"/>
  <c r="AT273" i="62"/>
  <c r="AQ273" i="62"/>
  <c r="AO273" i="62"/>
  <c r="AM273" i="62"/>
  <c r="AG273" i="62"/>
  <c r="AF273" i="62"/>
  <c r="AD273" i="62"/>
  <c r="AB273" i="62"/>
  <c r="Z273" i="62"/>
  <c r="T273" i="62"/>
  <c r="K273" i="62"/>
  <c r="C273" i="62"/>
  <c r="CC273" i="62"/>
  <c r="J273" i="62"/>
  <c r="H273" i="62"/>
  <c r="A273" i="62"/>
  <c r="BT272" i="62"/>
  <c r="BS272" i="62"/>
  <c r="BQ272" i="62"/>
  <c r="BO272" i="62"/>
  <c r="BM272" i="62"/>
  <c r="BG272" i="62"/>
  <c r="BF272" i="62"/>
  <c r="BD272" i="62"/>
  <c r="BB272" i="62"/>
  <c r="AZ272" i="62"/>
  <c r="AT272" i="62"/>
  <c r="AQ272" i="62"/>
  <c r="AO272" i="62"/>
  <c r="AM272" i="62"/>
  <c r="AG272" i="62"/>
  <c r="AF272" i="62"/>
  <c r="AD272" i="62"/>
  <c r="AB272" i="62"/>
  <c r="Z272" i="62"/>
  <c r="T272" i="62"/>
  <c r="K272" i="62"/>
  <c r="C272" i="62"/>
  <c r="CC272" i="62"/>
  <c r="J272" i="62"/>
  <c r="H272" i="62"/>
  <c r="A272" i="62"/>
  <c r="BT271" i="62"/>
  <c r="BS271" i="62"/>
  <c r="BQ271" i="62"/>
  <c r="BO271" i="62"/>
  <c r="BM271" i="62"/>
  <c r="BG271" i="62"/>
  <c r="BF271" i="62"/>
  <c r="BD271" i="62"/>
  <c r="BB271" i="62"/>
  <c r="AZ271" i="62"/>
  <c r="AT271" i="62"/>
  <c r="AQ271" i="62"/>
  <c r="AO271" i="62"/>
  <c r="AM271" i="62"/>
  <c r="AG271" i="62"/>
  <c r="AF271" i="62"/>
  <c r="AD271" i="62"/>
  <c r="AB271" i="62"/>
  <c r="Z271" i="62"/>
  <c r="T271" i="62"/>
  <c r="K271" i="62"/>
  <c r="C271" i="62"/>
  <c r="CC271" i="62"/>
  <c r="J271" i="62"/>
  <c r="H271" i="62"/>
  <c r="A271" i="62"/>
  <c r="BT270" i="62"/>
  <c r="BS270" i="62"/>
  <c r="BQ270" i="62"/>
  <c r="BO270" i="62"/>
  <c r="BM270" i="62"/>
  <c r="BG270" i="62"/>
  <c r="BF270" i="62"/>
  <c r="BD270" i="62"/>
  <c r="BB270" i="62"/>
  <c r="AZ270" i="62"/>
  <c r="AT270" i="62"/>
  <c r="AQ270" i="62"/>
  <c r="AO270" i="62"/>
  <c r="AM270" i="62"/>
  <c r="AG270" i="62"/>
  <c r="AF270" i="62"/>
  <c r="AD270" i="62"/>
  <c r="AB270" i="62"/>
  <c r="Z270" i="62"/>
  <c r="T270" i="62"/>
  <c r="K270" i="62"/>
  <c r="C270" i="62"/>
  <c r="CC270" i="62"/>
  <c r="J270" i="62"/>
  <c r="H270" i="62"/>
  <c r="A270" i="62"/>
  <c r="BT269" i="62"/>
  <c r="BS269" i="62"/>
  <c r="BQ269" i="62"/>
  <c r="BO269" i="62"/>
  <c r="BM269" i="62"/>
  <c r="BG269" i="62"/>
  <c r="BF269" i="62"/>
  <c r="BD269" i="62"/>
  <c r="BB269" i="62"/>
  <c r="AZ269" i="62"/>
  <c r="AT269" i="62"/>
  <c r="AQ269" i="62"/>
  <c r="AO269" i="62"/>
  <c r="AM269" i="62"/>
  <c r="AG269" i="62"/>
  <c r="AF269" i="62"/>
  <c r="AD269" i="62"/>
  <c r="AB269" i="62"/>
  <c r="Z269" i="62"/>
  <c r="T269" i="62"/>
  <c r="K269" i="62"/>
  <c r="C269" i="62"/>
  <c r="CC269" i="62"/>
  <c r="J269" i="62"/>
  <c r="H269" i="62"/>
  <c r="A269" i="62"/>
  <c r="BT268" i="62"/>
  <c r="BS268" i="62"/>
  <c r="BQ268" i="62"/>
  <c r="BO268" i="62"/>
  <c r="BM268" i="62"/>
  <c r="BG268" i="62"/>
  <c r="BF268" i="62"/>
  <c r="BD268" i="62"/>
  <c r="BB268" i="62"/>
  <c r="AZ268" i="62"/>
  <c r="AT268" i="62"/>
  <c r="AQ268" i="62"/>
  <c r="AO268" i="62"/>
  <c r="AM268" i="62"/>
  <c r="AG268" i="62"/>
  <c r="AF268" i="62"/>
  <c r="AD268" i="62"/>
  <c r="AB268" i="62"/>
  <c r="Z268" i="62"/>
  <c r="T268" i="62"/>
  <c r="K268" i="62"/>
  <c r="C268" i="62"/>
  <c r="CC268" i="62"/>
  <c r="J268" i="62"/>
  <c r="H268" i="62"/>
  <c r="A268" i="62"/>
  <c r="BT267" i="62"/>
  <c r="BS267" i="62"/>
  <c r="BQ267" i="62"/>
  <c r="BO267" i="62"/>
  <c r="BM267" i="62"/>
  <c r="BG267" i="62"/>
  <c r="BF267" i="62"/>
  <c r="BD267" i="62"/>
  <c r="BB267" i="62"/>
  <c r="AZ267" i="62"/>
  <c r="AT267" i="62"/>
  <c r="AQ267" i="62"/>
  <c r="AO267" i="62"/>
  <c r="AM267" i="62"/>
  <c r="AG267" i="62"/>
  <c r="AF267" i="62"/>
  <c r="AD267" i="62"/>
  <c r="AB267" i="62"/>
  <c r="Z267" i="62"/>
  <c r="T267" i="62"/>
  <c r="K267" i="62"/>
  <c r="C267" i="62"/>
  <c r="CC267" i="62"/>
  <c r="J267" i="62"/>
  <c r="H267" i="62"/>
  <c r="A267" i="62"/>
  <c r="BT266" i="62"/>
  <c r="BS266" i="62"/>
  <c r="BQ266" i="62"/>
  <c r="BO266" i="62"/>
  <c r="BM266" i="62"/>
  <c r="BG266" i="62"/>
  <c r="BF266" i="62"/>
  <c r="BD266" i="62"/>
  <c r="BB266" i="62"/>
  <c r="AZ266" i="62"/>
  <c r="AT266" i="62"/>
  <c r="AQ266" i="62"/>
  <c r="AO266" i="62"/>
  <c r="AM266" i="62"/>
  <c r="AG266" i="62"/>
  <c r="AF266" i="62"/>
  <c r="AD266" i="62"/>
  <c r="AB266" i="62"/>
  <c r="Z266" i="62"/>
  <c r="T266" i="62"/>
  <c r="K266" i="62"/>
  <c r="C266" i="62"/>
  <c r="CC266" i="62"/>
  <c r="J266" i="62"/>
  <c r="H266" i="62"/>
  <c r="A266" i="62"/>
  <c r="BT265" i="62"/>
  <c r="BS265" i="62"/>
  <c r="BQ265" i="62"/>
  <c r="BO265" i="62"/>
  <c r="BM265" i="62"/>
  <c r="BG265" i="62"/>
  <c r="BF265" i="62"/>
  <c r="BD265" i="62"/>
  <c r="BB265" i="62"/>
  <c r="AZ265" i="62"/>
  <c r="AT265" i="62"/>
  <c r="AQ265" i="62"/>
  <c r="AO265" i="62"/>
  <c r="AM265" i="62"/>
  <c r="AG265" i="62"/>
  <c r="AF265" i="62"/>
  <c r="AD265" i="62"/>
  <c r="AB265" i="62"/>
  <c r="Z265" i="62"/>
  <c r="T265" i="62"/>
  <c r="K265" i="62"/>
  <c r="C265" i="62"/>
  <c r="CC265" i="62"/>
  <c r="J265" i="62"/>
  <c r="H265" i="62"/>
  <c r="A265" i="62"/>
  <c r="BT264" i="62"/>
  <c r="BS264" i="62"/>
  <c r="BQ264" i="62"/>
  <c r="BO264" i="62"/>
  <c r="BM264" i="62"/>
  <c r="BG264" i="62"/>
  <c r="BF264" i="62"/>
  <c r="BD264" i="62"/>
  <c r="BB264" i="62"/>
  <c r="AZ264" i="62"/>
  <c r="AT264" i="62"/>
  <c r="AQ264" i="62"/>
  <c r="AO264" i="62"/>
  <c r="AM264" i="62"/>
  <c r="AG264" i="62"/>
  <c r="AF264" i="62"/>
  <c r="AD264" i="62"/>
  <c r="AB264" i="62"/>
  <c r="Z264" i="62"/>
  <c r="T264" i="62"/>
  <c r="K264" i="62"/>
  <c r="C264" i="62"/>
  <c r="CC264" i="62"/>
  <c r="J264" i="62"/>
  <c r="H264" i="62"/>
  <c r="A264" i="62"/>
  <c r="BT263" i="62"/>
  <c r="BS263" i="62"/>
  <c r="BQ263" i="62"/>
  <c r="BO263" i="62"/>
  <c r="BM263" i="62"/>
  <c r="BG263" i="62"/>
  <c r="BF263" i="62"/>
  <c r="BD263" i="62"/>
  <c r="BB263" i="62"/>
  <c r="AZ263" i="62"/>
  <c r="AT263" i="62"/>
  <c r="AQ263" i="62"/>
  <c r="AO263" i="62"/>
  <c r="AM263" i="62"/>
  <c r="AG263" i="62"/>
  <c r="AF263" i="62"/>
  <c r="AD263" i="62"/>
  <c r="AB263" i="62"/>
  <c r="Z263" i="62"/>
  <c r="T263" i="62"/>
  <c r="K263" i="62"/>
  <c r="C263" i="62"/>
  <c r="CC263" i="62"/>
  <c r="J263" i="62"/>
  <c r="H263" i="62"/>
  <c r="A263" i="62"/>
  <c r="BT262" i="62"/>
  <c r="BS262" i="62"/>
  <c r="BQ262" i="62"/>
  <c r="BO262" i="62"/>
  <c r="BM262" i="62"/>
  <c r="BG262" i="62"/>
  <c r="BF262" i="62"/>
  <c r="BD262" i="62"/>
  <c r="BB262" i="62"/>
  <c r="AZ262" i="62"/>
  <c r="AT262" i="62"/>
  <c r="AQ262" i="62"/>
  <c r="AO262" i="62"/>
  <c r="AM262" i="62"/>
  <c r="AG262" i="62"/>
  <c r="AF262" i="62"/>
  <c r="AD262" i="62"/>
  <c r="AB262" i="62"/>
  <c r="Z262" i="62"/>
  <c r="T262" i="62"/>
  <c r="K262" i="62"/>
  <c r="C262" i="62"/>
  <c r="CC262" i="62"/>
  <c r="J262" i="62"/>
  <c r="H262" i="62"/>
  <c r="A262" i="62"/>
  <c r="BT261" i="62"/>
  <c r="BS261" i="62"/>
  <c r="BQ261" i="62"/>
  <c r="BO261" i="62"/>
  <c r="BM261" i="62"/>
  <c r="BG261" i="62"/>
  <c r="BF261" i="62"/>
  <c r="BD261" i="62"/>
  <c r="BB261" i="62"/>
  <c r="AZ261" i="62"/>
  <c r="AT261" i="62"/>
  <c r="AQ261" i="62"/>
  <c r="AO261" i="62"/>
  <c r="AM261" i="62"/>
  <c r="AG261" i="62"/>
  <c r="AF261" i="62"/>
  <c r="AD261" i="62"/>
  <c r="AB261" i="62"/>
  <c r="Z261" i="62"/>
  <c r="T261" i="62"/>
  <c r="K261" i="62"/>
  <c r="C261" i="62"/>
  <c r="CC261" i="62"/>
  <c r="J261" i="62"/>
  <c r="H261" i="62"/>
  <c r="A261" i="62"/>
  <c r="BT260" i="62"/>
  <c r="BS260" i="62"/>
  <c r="BQ260" i="62"/>
  <c r="BO260" i="62"/>
  <c r="BM260" i="62"/>
  <c r="BG260" i="62"/>
  <c r="BF260" i="62"/>
  <c r="BD260" i="62"/>
  <c r="BB260" i="62"/>
  <c r="AZ260" i="62"/>
  <c r="AT260" i="62"/>
  <c r="AQ260" i="62"/>
  <c r="AO260" i="62"/>
  <c r="AM260" i="62"/>
  <c r="AG260" i="62"/>
  <c r="AF260" i="62"/>
  <c r="AD260" i="62"/>
  <c r="AB260" i="62"/>
  <c r="Z260" i="62"/>
  <c r="T260" i="62"/>
  <c r="K260" i="62"/>
  <c r="C260" i="62"/>
  <c r="CC260" i="62"/>
  <c r="J260" i="62"/>
  <c r="H260" i="62"/>
  <c r="A260" i="62"/>
  <c r="BT259" i="62"/>
  <c r="BS259" i="62"/>
  <c r="BQ259" i="62"/>
  <c r="BO259" i="62"/>
  <c r="BM259" i="62"/>
  <c r="BG259" i="62"/>
  <c r="BF259" i="62"/>
  <c r="BD259" i="62"/>
  <c r="BB259" i="62"/>
  <c r="AZ259" i="62"/>
  <c r="AT259" i="62"/>
  <c r="AQ259" i="62"/>
  <c r="AO259" i="62"/>
  <c r="AM259" i="62"/>
  <c r="AG259" i="62"/>
  <c r="AF259" i="62"/>
  <c r="AD259" i="62"/>
  <c r="AB259" i="62"/>
  <c r="Z259" i="62"/>
  <c r="T259" i="62"/>
  <c r="K259" i="62"/>
  <c r="C259" i="62"/>
  <c r="CC259" i="62"/>
  <c r="J259" i="62"/>
  <c r="H259" i="62"/>
  <c r="A259" i="62"/>
  <c r="BT258" i="62"/>
  <c r="BS258" i="62"/>
  <c r="BQ258" i="62"/>
  <c r="BO258" i="62"/>
  <c r="BM258" i="62"/>
  <c r="BG258" i="62"/>
  <c r="BF258" i="62"/>
  <c r="BD258" i="62"/>
  <c r="BB258" i="62"/>
  <c r="AZ258" i="62"/>
  <c r="AT258" i="62"/>
  <c r="AQ258" i="62"/>
  <c r="AO258" i="62"/>
  <c r="AM258" i="62"/>
  <c r="AG258" i="62"/>
  <c r="AF258" i="62"/>
  <c r="AD258" i="62"/>
  <c r="AB258" i="62"/>
  <c r="Z258" i="62"/>
  <c r="T258" i="62"/>
  <c r="K258" i="62"/>
  <c r="C258" i="62"/>
  <c r="CC258" i="62"/>
  <c r="J258" i="62"/>
  <c r="H258" i="62"/>
  <c r="A258" i="62"/>
  <c r="BT257" i="62"/>
  <c r="BS257" i="62"/>
  <c r="BQ257" i="62"/>
  <c r="BO257" i="62"/>
  <c r="BM257" i="62"/>
  <c r="BG257" i="62"/>
  <c r="BF257" i="62"/>
  <c r="BD257" i="62"/>
  <c r="BB257" i="62"/>
  <c r="AZ257" i="62"/>
  <c r="AT257" i="62"/>
  <c r="AQ257" i="62"/>
  <c r="AO257" i="62"/>
  <c r="AM257" i="62"/>
  <c r="AG257" i="62"/>
  <c r="AF257" i="62"/>
  <c r="AD257" i="62"/>
  <c r="AB257" i="62"/>
  <c r="Z257" i="62"/>
  <c r="T257" i="62"/>
  <c r="K257" i="62"/>
  <c r="C257" i="62"/>
  <c r="CC257" i="62"/>
  <c r="J257" i="62"/>
  <c r="H257" i="62"/>
  <c r="A257" i="62"/>
  <c r="BT256" i="62"/>
  <c r="BS256" i="62"/>
  <c r="BQ256" i="62"/>
  <c r="BO256" i="62"/>
  <c r="BM256" i="62"/>
  <c r="BG256" i="62"/>
  <c r="BF256" i="62"/>
  <c r="BD256" i="62"/>
  <c r="BB256" i="62"/>
  <c r="AZ256" i="62"/>
  <c r="AT256" i="62"/>
  <c r="AQ256" i="62"/>
  <c r="AO256" i="62"/>
  <c r="AM256" i="62"/>
  <c r="AG256" i="62"/>
  <c r="AF256" i="62"/>
  <c r="AD256" i="62"/>
  <c r="AB256" i="62"/>
  <c r="Z256" i="62"/>
  <c r="T256" i="62"/>
  <c r="K256" i="62"/>
  <c r="C256" i="62"/>
  <c r="CC256" i="62"/>
  <c r="J256" i="62"/>
  <c r="H256" i="62"/>
  <c r="A256" i="62"/>
  <c r="BT255" i="62"/>
  <c r="BS255" i="62"/>
  <c r="BQ255" i="62"/>
  <c r="BO255" i="62"/>
  <c r="BM255" i="62"/>
  <c r="BG255" i="62"/>
  <c r="BF255" i="62"/>
  <c r="BD255" i="62"/>
  <c r="BB255" i="62"/>
  <c r="AZ255" i="62"/>
  <c r="AT255" i="62"/>
  <c r="AQ255" i="62"/>
  <c r="AO255" i="62"/>
  <c r="AM255" i="62"/>
  <c r="AG255" i="62"/>
  <c r="AF255" i="62"/>
  <c r="AD255" i="62"/>
  <c r="AB255" i="62"/>
  <c r="Z255" i="62"/>
  <c r="T255" i="62"/>
  <c r="K255" i="62"/>
  <c r="C255" i="62"/>
  <c r="CC255" i="62"/>
  <c r="J255" i="62"/>
  <c r="H255" i="62"/>
  <c r="A255" i="62"/>
  <c r="BT254" i="62"/>
  <c r="BS254" i="62"/>
  <c r="BQ254" i="62"/>
  <c r="BO254" i="62"/>
  <c r="BM254" i="62"/>
  <c r="BG254" i="62"/>
  <c r="BF254" i="62"/>
  <c r="BD254" i="62"/>
  <c r="BB254" i="62"/>
  <c r="AZ254" i="62"/>
  <c r="AT254" i="62"/>
  <c r="AQ254" i="62"/>
  <c r="AO254" i="62"/>
  <c r="AM254" i="62"/>
  <c r="AG254" i="62"/>
  <c r="AF254" i="62"/>
  <c r="AD254" i="62"/>
  <c r="AB254" i="62"/>
  <c r="Z254" i="62"/>
  <c r="T254" i="62"/>
  <c r="K254" i="62"/>
  <c r="C254" i="62"/>
  <c r="CC254" i="62"/>
  <c r="J254" i="62"/>
  <c r="H254" i="62"/>
  <c r="A254" i="62"/>
  <c r="BT253" i="62"/>
  <c r="BS253" i="62"/>
  <c r="BQ253" i="62"/>
  <c r="BO253" i="62"/>
  <c r="BM253" i="62"/>
  <c r="BG253" i="62"/>
  <c r="BF253" i="62"/>
  <c r="BD253" i="62"/>
  <c r="BB253" i="62"/>
  <c r="AZ253" i="62"/>
  <c r="AT253" i="62"/>
  <c r="AQ253" i="62"/>
  <c r="AO253" i="62"/>
  <c r="AM253" i="62"/>
  <c r="AG253" i="62"/>
  <c r="AF253" i="62"/>
  <c r="AD253" i="62"/>
  <c r="AB253" i="62"/>
  <c r="Z253" i="62"/>
  <c r="T253" i="62"/>
  <c r="K253" i="62"/>
  <c r="C253" i="62"/>
  <c r="CC253" i="62"/>
  <c r="J253" i="62"/>
  <c r="H253" i="62"/>
  <c r="A253" i="62"/>
  <c r="BT252" i="62"/>
  <c r="BS252" i="62"/>
  <c r="BQ252" i="62"/>
  <c r="BO252" i="62"/>
  <c r="BM252" i="62"/>
  <c r="BG252" i="62"/>
  <c r="BF252" i="62"/>
  <c r="BD252" i="62"/>
  <c r="BB252" i="62"/>
  <c r="AZ252" i="62"/>
  <c r="AT252" i="62"/>
  <c r="AQ252" i="62"/>
  <c r="AO252" i="62"/>
  <c r="AM252" i="62"/>
  <c r="AG252" i="62"/>
  <c r="AF252" i="62"/>
  <c r="AD252" i="62"/>
  <c r="AB252" i="62"/>
  <c r="Z252" i="62"/>
  <c r="T252" i="62"/>
  <c r="K252" i="62"/>
  <c r="C252" i="62"/>
  <c r="CC252" i="62"/>
  <c r="J252" i="62"/>
  <c r="H252" i="62"/>
  <c r="A252" i="62"/>
  <c r="BT251" i="62"/>
  <c r="BS251" i="62"/>
  <c r="BQ251" i="62"/>
  <c r="BO251" i="62"/>
  <c r="BM251" i="62"/>
  <c r="BG251" i="62"/>
  <c r="BF251" i="62"/>
  <c r="BD251" i="62"/>
  <c r="BB251" i="62"/>
  <c r="AZ251" i="62"/>
  <c r="AT251" i="62"/>
  <c r="AQ251" i="62"/>
  <c r="AO251" i="62"/>
  <c r="AM251" i="62"/>
  <c r="AG251" i="62"/>
  <c r="AF251" i="62"/>
  <c r="AD251" i="62"/>
  <c r="AB251" i="62"/>
  <c r="Z251" i="62"/>
  <c r="T251" i="62"/>
  <c r="K251" i="62"/>
  <c r="C251" i="62"/>
  <c r="CC251" i="62"/>
  <c r="J251" i="62"/>
  <c r="H251" i="62"/>
  <c r="A251" i="62"/>
  <c r="BT250" i="62"/>
  <c r="BS250" i="62"/>
  <c r="BQ250" i="62"/>
  <c r="BO250" i="62"/>
  <c r="BM250" i="62"/>
  <c r="BG250" i="62"/>
  <c r="BF250" i="62"/>
  <c r="BD250" i="62"/>
  <c r="BB250" i="62"/>
  <c r="AZ250" i="62"/>
  <c r="AT250" i="62"/>
  <c r="AQ250" i="62"/>
  <c r="AO250" i="62"/>
  <c r="AM250" i="62"/>
  <c r="AG250" i="62"/>
  <c r="AF250" i="62"/>
  <c r="AD250" i="62"/>
  <c r="AB250" i="62"/>
  <c r="Z250" i="62"/>
  <c r="T250" i="62"/>
  <c r="K250" i="62"/>
  <c r="C250" i="62"/>
  <c r="CC250" i="62"/>
  <c r="J250" i="62"/>
  <c r="H250" i="62"/>
  <c r="A250" i="62"/>
  <c r="BT249" i="62"/>
  <c r="BS249" i="62"/>
  <c r="BQ249" i="62"/>
  <c r="BO249" i="62"/>
  <c r="BM249" i="62"/>
  <c r="BG249" i="62"/>
  <c r="BF249" i="62"/>
  <c r="BD249" i="62"/>
  <c r="BB249" i="62"/>
  <c r="AZ249" i="62"/>
  <c r="AT249" i="62"/>
  <c r="AQ249" i="62"/>
  <c r="AO249" i="62"/>
  <c r="AM249" i="62"/>
  <c r="AG249" i="62"/>
  <c r="AF249" i="62"/>
  <c r="AD249" i="62"/>
  <c r="AB249" i="62"/>
  <c r="Z249" i="62"/>
  <c r="T249" i="62"/>
  <c r="K249" i="62"/>
  <c r="C249" i="62"/>
  <c r="CC249" i="62"/>
  <c r="J249" i="62"/>
  <c r="H249" i="62"/>
  <c r="A249" i="62"/>
  <c r="BT248" i="62"/>
  <c r="BS248" i="62"/>
  <c r="BQ248" i="62"/>
  <c r="BO248" i="62"/>
  <c r="BM248" i="62"/>
  <c r="BG248" i="62"/>
  <c r="BF248" i="62"/>
  <c r="BD248" i="62"/>
  <c r="BB248" i="62"/>
  <c r="AZ248" i="62"/>
  <c r="AT248" i="62"/>
  <c r="AQ248" i="62"/>
  <c r="AO248" i="62"/>
  <c r="AM248" i="62"/>
  <c r="AG248" i="62"/>
  <c r="AF248" i="62"/>
  <c r="AD248" i="62"/>
  <c r="AB248" i="62"/>
  <c r="Z248" i="62"/>
  <c r="T248" i="62"/>
  <c r="K248" i="62"/>
  <c r="C248" i="62"/>
  <c r="CC248" i="62"/>
  <c r="J248" i="62"/>
  <c r="H248" i="62"/>
  <c r="A248" i="62"/>
  <c r="BT247" i="62"/>
  <c r="BS247" i="62"/>
  <c r="BQ247" i="62"/>
  <c r="BO247" i="62"/>
  <c r="BM247" i="62"/>
  <c r="BG247" i="62"/>
  <c r="BF247" i="62"/>
  <c r="BD247" i="62"/>
  <c r="BB247" i="62"/>
  <c r="AZ247" i="62"/>
  <c r="AT247" i="62"/>
  <c r="AQ247" i="62"/>
  <c r="AO247" i="62"/>
  <c r="AM247" i="62"/>
  <c r="AG247" i="62"/>
  <c r="AF247" i="62"/>
  <c r="AD247" i="62"/>
  <c r="AB247" i="62"/>
  <c r="Z247" i="62"/>
  <c r="T247" i="62"/>
  <c r="K247" i="62"/>
  <c r="C247" i="62"/>
  <c r="CC247" i="62"/>
  <c r="J247" i="62"/>
  <c r="H247" i="62"/>
  <c r="A247" i="62"/>
  <c r="BT246" i="62"/>
  <c r="BS246" i="62"/>
  <c r="BQ246" i="62"/>
  <c r="BO246" i="62"/>
  <c r="BM246" i="62"/>
  <c r="BG246" i="62"/>
  <c r="BF246" i="62"/>
  <c r="BD246" i="62"/>
  <c r="BB246" i="62"/>
  <c r="AZ246" i="62"/>
  <c r="AT246" i="62"/>
  <c r="AQ246" i="62"/>
  <c r="AO246" i="62"/>
  <c r="AM246" i="62"/>
  <c r="AG246" i="62"/>
  <c r="AF246" i="62"/>
  <c r="AD246" i="62"/>
  <c r="AB246" i="62"/>
  <c r="Z246" i="62"/>
  <c r="T246" i="62"/>
  <c r="K246" i="62"/>
  <c r="C246" i="62"/>
  <c r="CC246" i="62"/>
  <c r="J246" i="62"/>
  <c r="H246" i="62"/>
  <c r="A246" i="62"/>
  <c r="BT245" i="62"/>
  <c r="BS245" i="62"/>
  <c r="BQ245" i="62"/>
  <c r="BO245" i="62"/>
  <c r="BM245" i="62"/>
  <c r="BG245" i="62"/>
  <c r="BF245" i="62"/>
  <c r="BD245" i="62"/>
  <c r="BB245" i="62"/>
  <c r="AZ245" i="62"/>
  <c r="AT245" i="62"/>
  <c r="AQ245" i="62"/>
  <c r="AO245" i="62"/>
  <c r="AM245" i="62"/>
  <c r="AG245" i="62"/>
  <c r="AF245" i="62"/>
  <c r="AD245" i="62"/>
  <c r="AB245" i="62"/>
  <c r="Z245" i="62"/>
  <c r="T245" i="62"/>
  <c r="K245" i="62"/>
  <c r="C245" i="62"/>
  <c r="CC245" i="62"/>
  <c r="J245" i="62"/>
  <c r="H245" i="62"/>
  <c r="A245" i="62"/>
  <c r="BT244" i="62"/>
  <c r="BS244" i="62"/>
  <c r="BQ244" i="62"/>
  <c r="BO244" i="62"/>
  <c r="BM244" i="62"/>
  <c r="BG244" i="62"/>
  <c r="BF244" i="62"/>
  <c r="BD244" i="62"/>
  <c r="BB244" i="62"/>
  <c r="AZ244" i="62"/>
  <c r="AT244" i="62"/>
  <c r="AQ244" i="62"/>
  <c r="AO244" i="62"/>
  <c r="AM244" i="62"/>
  <c r="AG244" i="62"/>
  <c r="AF244" i="62"/>
  <c r="AD244" i="62"/>
  <c r="AB244" i="62"/>
  <c r="Z244" i="62"/>
  <c r="T244" i="62"/>
  <c r="K244" i="62"/>
  <c r="C244" i="62"/>
  <c r="CC244" i="62"/>
  <c r="J244" i="62"/>
  <c r="H244" i="62"/>
  <c r="A244" i="62"/>
  <c r="BT243" i="62"/>
  <c r="BS243" i="62"/>
  <c r="BQ243" i="62"/>
  <c r="BO243" i="62"/>
  <c r="BM243" i="62"/>
  <c r="BG243" i="62"/>
  <c r="BF243" i="62"/>
  <c r="BD243" i="62"/>
  <c r="BB243" i="62"/>
  <c r="AZ243" i="62"/>
  <c r="AT243" i="62"/>
  <c r="AQ243" i="62"/>
  <c r="AO243" i="62"/>
  <c r="AM243" i="62"/>
  <c r="AG243" i="62"/>
  <c r="AF243" i="62"/>
  <c r="AD243" i="62"/>
  <c r="AB243" i="62"/>
  <c r="Z243" i="62"/>
  <c r="T243" i="62"/>
  <c r="K243" i="62"/>
  <c r="C243" i="62"/>
  <c r="CC243" i="62"/>
  <c r="J243" i="62"/>
  <c r="H243" i="62"/>
  <c r="A243" i="62"/>
  <c r="BT242" i="62"/>
  <c r="BS242" i="62"/>
  <c r="BQ242" i="62"/>
  <c r="BO242" i="62"/>
  <c r="BM242" i="62"/>
  <c r="BG242" i="62"/>
  <c r="BF242" i="62"/>
  <c r="BD242" i="62"/>
  <c r="BB242" i="62"/>
  <c r="AZ242" i="62"/>
  <c r="AT242" i="62"/>
  <c r="AQ242" i="62"/>
  <c r="AO242" i="62"/>
  <c r="AM242" i="62"/>
  <c r="AG242" i="62"/>
  <c r="AF242" i="62"/>
  <c r="AD242" i="62"/>
  <c r="AB242" i="62"/>
  <c r="Z242" i="62"/>
  <c r="T242" i="62"/>
  <c r="K242" i="62"/>
  <c r="C242" i="62"/>
  <c r="CC242" i="62"/>
  <c r="J242" i="62"/>
  <c r="H242" i="62"/>
  <c r="A242" i="62"/>
  <c r="BT241" i="62"/>
  <c r="BS241" i="62"/>
  <c r="BQ241" i="62"/>
  <c r="BO241" i="62"/>
  <c r="BM241" i="62"/>
  <c r="BG241" i="62"/>
  <c r="BF241" i="62"/>
  <c r="BD241" i="62"/>
  <c r="BB241" i="62"/>
  <c r="AZ241" i="62"/>
  <c r="AT241" i="62"/>
  <c r="AQ241" i="62"/>
  <c r="AO241" i="62"/>
  <c r="AM241" i="62"/>
  <c r="AG241" i="62"/>
  <c r="AF241" i="62"/>
  <c r="AD241" i="62"/>
  <c r="AB241" i="62"/>
  <c r="Z241" i="62"/>
  <c r="T241" i="62"/>
  <c r="K241" i="62"/>
  <c r="C241" i="62"/>
  <c r="CC241" i="62"/>
  <c r="J241" i="62"/>
  <c r="H241" i="62"/>
  <c r="A241" i="62"/>
  <c r="BT240" i="62"/>
  <c r="BS240" i="62"/>
  <c r="BQ240" i="62"/>
  <c r="BO240" i="62"/>
  <c r="BM240" i="62"/>
  <c r="BG240" i="62"/>
  <c r="BF240" i="62"/>
  <c r="BD240" i="62"/>
  <c r="BB240" i="62"/>
  <c r="AZ240" i="62"/>
  <c r="AT240" i="62"/>
  <c r="AQ240" i="62"/>
  <c r="AO240" i="62"/>
  <c r="AM240" i="62"/>
  <c r="AG240" i="62"/>
  <c r="AF240" i="62"/>
  <c r="AD240" i="62"/>
  <c r="AB240" i="62"/>
  <c r="Z240" i="62"/>
  <c r="T240" i="62"/>
  <c r="K240" i="62"/>
  <c r="C240" i="62"/>
  <c r="CC240" i="62"/>
  <c r="J240" i="62"/>
  <c r="H240" i="62"/>
  <c r="A240" i="62"/>
  <c r="BT239" i="62"/>
  <c r="BS239" i="62"/>
  <c r="BQ239" i="62"/>
  <c r="BO239" i="62"/>
  <c r="BM239" i="62"/>
  <c r="BG239" i="62"/>
  <c r="BF239" i="62"/>
  <c r="BD239" i="62"/>
  <c r="BB239" i="62"/>
  <c r="AZ239" i="62"/>
  <c r="AT239" i="62"/>
  <c r="AQ239" i="62"/>
  <c r="AO239" i="62"/>
  <c r="AM239" i="62"/>
  <c r="AG239" i="62"/>
  <c r="AF239" i="62"/>
  <c r="AD239" i="62"/>
  <c r="AB239" i="62"/>
  <c r="Z239" i="62"/>
  <c r="T239" i="62"/>
  <c r="K239" i="62"/>
  <c r="C239" i="62"/>
  <c r="CC239" i="62"/>
  <c r="J239" i="62"/>
  <c r="H239" i="62"/>
  <c r="A239" i="62"/>
  <c r="BT238" i="62"/>
  <c r="BS238" i="62"/>
  <c r="BQ238" i="62"/>
  <c r="BO238" i="62"/>
  <c r="BM238" i="62"/>
  <c r="BG238" i="62"/>
  <c r="BF238" i="62"/>
  <c r="BD238" i="62"/>
  <c r="BB238" i="62"/>
  <c r="AZ238" i="62"/>
  <c r="AT238" i="62"/>
  <c r="AQ238" i="62"/>
  <c r="AO238" i="62"/>
  <c r="AM238" i="62"/>
  <c r="AG238" i="62"/>
  <c r="AF238" i="62"/>
  <c r="AD238" i="62"/>
  <c r="AB238" i="62"/>
  <c r="Z238" i="62"/>
  <c r="T238" i="62"/>
  <c r="K238" i="62"/>
  <c r="C238" i="62"/>
  <c r="CC238" i="62"/>
  <c r="J238" i="62"/>
  <c r="H238" i="62"/>
  <c r="A238" i="62"/>
  <c r="BT237" i="62"/>
  <c r="BS237" i="62"/>
  <c r="BQ237" i="62"/>
  <c r="BO237" i="62"/>
  <c r="BM237" i="62"/>
  <c r="BG237" i="62"/>
  <c r="BF237" i="62"/>
  <c r="BD237" i="62"/>
  <c r="BB237" i="62"/>
  <c r="AZ237" i="62"/>
  <c r="AT237" i="62"/>
  <c r="AQ237" i="62"/>
  <c r="AO237" i="62"/>
  <c r="AM237" i="62"/>
  <c r="AG237" i="62"/>
  <c r="AF237" i="62"/>
  <c r="AD237" i="62"/>
  <c r="AB237" i="62"/>
  <c r="Z237" i="62"/>
  <c r="T237" i="62"/>
  <c r="K237" i="62"/>
  <c r="C237" i="62"/>
  <c r="CC237" i="62"/>
  <c r="J237" i="62"/>
  <c r="H237" i="62"/>
  <c r="A237" i="62"/>
  <c r="BT236" i="62"/>
  <c r="BS236" i="62"/>
  <c r="BQ236" i="62"/>
  <c r="BO236" i="62"/>
  <c r="BM236" i="62"/>
  <c r="BG236" i="62"/>
  <c r="BF236" i="62"/>
  <c r="BD236" i="62"/>
  <c r="BB236" i="62"/>
  <c r="AZ236" i="62"/>
  <c r="AT236" i="62"/>
  <c r="AQ236" i="62"/>
  <c r="AO236" i="62"/>
  <c r="AM236" i="62"/>
  <c r="AG236" i="62"/>
  <c r="AF236" i="62"/>
  <c r="AD236" i="62"/>
  <c r="AB236" i="62"/>
  <c r="Z236" i="62"/>
  <c r="T236" i="62"/>
  <c r="K236" i="62"/>
  <c r="C236" i="62"/>
  <c r="CC236" i="62"/>
  <c r="J236" i="62"/>
  <c r="H236" i="62"/>
  <c r="A236" i="62"/>
  <c r="BT235" i="62"/>
  <c r="BS235" i="62"/>
  <c r="BQ235" i="62"/>
  <c r="BO235" i="62"/>
  <c r="BM235" i="62"/>
  <c r="BU235" i="62"/>
  <c r="BG235" i="62"/>
  <c r="BF235" i="62"/>
  <c r="BD235" i="62"/>
  <c r="BB235" i="62"/>
  <c r="AZ235" i="62"/>
  <c r="AT235" i="62"/>
  <c r="AQ235" i="62"/>
  <c r="AO235" i="62"/>
  <c r="AM235" i="62"/>
  <c r="AG235" i="62"/>
  <c r="AF235" i="62"/>
  <c r="AD235" i="62"/>
  <c r="AB235" i="62"/>
  <c r="Z235" i="62"/>
  <c r="T235" i="62"/>
  <c r="K235" i="62"/>
  <c r="C235" i="62"/>
  <c r="CC235" i="62"/>
  <c r="J235" i="62"/>
  <c r="H235" i="62"/>
  <c r="A235" i="62"/>
  <c r="BT234" i="62"/>
  <c r="BS234" i="62"/>
  <c r="BQ234" i="62"/>
  <c r="BO234" i="62"/>
  <c r="BM234" i="62"/>
  <c r="BG234" i="62"/>
  <c r="BF234" i="62"/>
  <c r="BD234" i="62"/>
  <c r="BB234" i="62"/>
  <c r="AZ234" i="62"/>
  <c r="AT234" i="62"/>
  <c r="AQ234" i="62"/>
  <c r="AO234" i="62"/>
  <c r="AM234" i="62"/>
  <c r="AG234" i="62"/>
  <c r="AF234" i="62"/>
  <c r="AD234" i="62"/>
  <c r="AB234" i="62"/>
  <c r="Z234" i="62"/>
  <c r="T234" i="62"/>
  <c r="K234" i="62"/>
  <c r="C234" i="62"/>
  <c r="CC234" i="62"/>
  <c r="J234" i="62"/>
  <c r="H234" i="62"/>
  <c r="A234" i="62"/>
  <c r="BT233" i="62"/>
  <c r="BS233" i="62"/>
  <c r="BQ233" i="62"/>
  <c r="BO233" i="62"/>
  <c r="BM233" i="62"/>
  <c r="BG233" i="62"/>
  <c r="BF233" i="62"/>
  <c r="BD233" i="62"/>
  <c r="BB233" i="62"/>
  <c r="AZ233" i="62"/>
  <c r="AT233" i="62"/>
  <c r="AQ233" i="62"/>
  <c r="AO233" i="62"/>
  <c r="AM233" i="62"/>
  <c r="AG233" i="62"/>
  <c r="AF233" i="62"/>
  <c r="AD233" i="62"/>
  <c r="AB233" i="62"/>
  <c r="Z233" i="62"/>
  <c r="T233" i="62"/>
  <c r="K233" i="62"/>
  <c r="C233" i="62"/>
  <c r="CC233" i="62"/>
  <c r="J233" i="62"/>
  <c r="H233" i="62"/>
  <c r="A233" i="62"/>
  <c r="BT232" i="62"/>
  <c r="BS232" i="62"/>
  <c r="BQ232" i="62"/>
  <c r="BO232" i="62"/>
  <c r="BM232" i="62"/>
  <c r="BG232" i="62"/>
  <c r="BF232" i="62"/>
  <c r="BD232" i="62"/>
  <c r="BB232" i="62"/>
  <c r="AZ232" i="62"/>
  <c r="AT232" i="62"/>
  <c r="AQ232" i="62"/>
  <c r="AO232" i="62"/>
  <c r="AM232" i="62"/>
  <c r="AG232" i="62"/>
  <c r="AF232" i="62"/>
  <c r="AD232" i="62"/>
  <c r="AB232" i="62"/>
  <c r="Z232" i="62"/>
  <c r="T232" i="62"/>
  <c r="K232" i="62"/>
  <c r="C232" i="62"/>
  <c r="CC232" i="62"/>
  <c r="J232" i="62"/>
  <c r="H232" i="62"/>
  <c r="A232" i="62"/>
  <c r="BT231" i="62"/>
  <c r="BS231" i="62"/>
  <c r="BQ231" i="62"/>
  <c r="BO231" i="62"/>
  <c r="BM231" i="62"/>
  <c r="BG231" i="62"/>
  <c r="BF231" i="62"/>
  <c r="BD231" i="62"/>
  <c r="BB231" i="62"/>
  <c r="AZ231" i="62"/>
  <c r="AT231" i="62"/>
  <c r="AQ231" i="62"/>
  <c r="AO231" i="62"/>
  <c r="AM231" i="62"/>
  <c r="AG231" i="62"/>
  <c r="AF231" i="62"/>
  <c r="AD231" i="62"/>
  <c r="AB231" i="62"/>
  <c r="Z231" i="62"/>
  <c r="T231" i="62"/>
  <c r="K231" i="62"/>
  <c r="C231" i="62"/>
  <c r="CC231" i="62"/>
  <c r="J231" i="62"/>
  <c r="H231" i="62"/>
  <c r="A231" i="62"/>
  <c r="BT230" i="62"/>
  <c r="BS230" i="62"/>
  <c r="BQ230" i="62"/>
  <c r="BO230" i="62"/>
  <c r="BM230" i="62"/>
  <c r="BG230" i="62"/>
  <c r="BF230" i="62"/>
  <c r="BD230" i="62"/>
  <c r="BB230" i="62"/>
  <c r="AZ230" i="62"/>
  <c r="AT230" i="62"/>
  <c r="AQ230" i="62"/>
  <c r="AO230" i="62"/>
  <c r="AM230" i="62"/>
  <c r="AG230" i="62"/>
  <c r="AF230" i="62"/>
  <c r="AD230" i="62"/>
  <c r="AB230" i="62"/>
  <c r="Z230" i="62"/>
  <c r="T230" i="62"/>
  <c r="K230" i="62"/>
  <c r="C230" i="62"/>
  <c r="CC230" i="62"/>
  <c r="J230" i="62"/>
  <c r="H230" i="62"/>
  <c r="A230" i="62"/>
  <c r="BT229" i="62"/>
  <c r="BS229" i="62"/>
  <c r="BQ229" i="62"/>
  <c r="BO229" i="62"/>
  <c r="BM229" i="62"/>
  <c r="BG229" i="62"/>
  <c r="BF229" i="62"/>
  <c r="BD229" i="62"/>
  <c r="BB229" i="62"/>
  <c r="AZ229" i="62"/>
  <c r="AT229" i="62"/>
  <c r="AQ229" i="62"/>
  <c r="AO229" i="62"/>
  <c r="AM229" i="62"/>
  <c r="AG229" i="62"/>
  <c r="AF229" i="62"/>
  <c r="AD229" i="62"/>
  <c r="AB229" i="62"/>
  <c r="Z229" i="62"/>
  <c r="T229" i="62"/>
  <c r="K229" i="62"/>
  <c r="C229" i="62"/>
  <c r="CC229" i="62"/>
  <c r="J229" i="62"/>
  <c r="H229" i="62"/>
  <c r="A229" i="62"/>
  <c r="BT228" i="62"/>
  <c r="BS228" i="62"/>
  <c r="BQ228" i="62"/>
  <c r="BO228" i="62"/>
  <c r="BM228" i="62"/>
  <c r="BG228" i="62"/>
  <c r="BF228" i="62"/>
  <c r="BD228" i="62"/>
  <c r="BB228" i="62"/>
  <c r="AZ228" i="62"/>
  <c r="AT228" i="62"/>
  <c r="AQ228" i="62"/>
  <c r="AO228" i="62"/>
  <c r="AM228" i="62"/>
  <c r="AG228" i="62"/>
  <c r="AF228" i="62"/>
  <c r="AD228" i="62"/>
  <c r="AB228" i="62"/>
  <c r="Z228" i="62"/>
  <c r="T228" i="62"/>
  <c r="K228" i="62"/>
  <c r="C228" i="62"/>
  <c r="CC228" i="62"/>
  <c r="J228" i="62"/>
  <c r="H228" i="62"/>
  <c r="A228" i="62"/>
  <c r="BT227" i="62"/>
  <c r="BS227" i="62"/>
  <c r="BQ227" i="62"/>
  <c r="BO227" i="62"/>
  <c r="BM227" i="62"/>
  <c r="BG227" i="62"/>
  <c r="BF227" i="62"/>
  <c r="BD227" i="62"/>
  <c r="BB227" i="62"/>
  <c r="AZ227" i="62"/>
  <c r="AT227" i="62"/>
  <c r="AQ227" i="62"/>
  <c r="AO227" i="62"/>
  <c r="AM227" i="62"/>
  <c r="AG227" i="62"/>
  <c r="AF227" i="62"/>
  <c r="AD227" i="62"/>
  <c r="AB227" i="62"/>
  <c r="Z227" i="62"/>
  <c r="T227" i="62"/>
  <c r="K227" i="62"/>
  <c r="C227" i="62"/>
  <c r="CC227" i="62"/>
  <c r="J227" i="62"/>
  <c r="H227" i="62"/>
  <c r="A227" i="62"/>
  <c r="BT226" i="62"/>
  <c r="BS226" i="62"/>
  <c r="BQ226" i="62"/>
  <c r="BO226" i="62"/>
  <c r="BM226" i="62"/>
  <c r="BG226" i="62"/>
  <c r="BF226" i="62"/>
  <c r="BD226" i="62"/>
  <c r="BB226" i="62"/>
  <c r="AZ226" i="62"/>
  <c r="AT226" i="62"/>
  <c r="AQ226" i="62"/>
  <c r="AO226" i="62"/>
  <c r="AM226" i="62"/>
  <c r="AG226" i="62"/>
  <c r="AF226" i="62"/>
  <c r="AD226" i="62"/>
  <c r="AB226" i="62"/>
  <c r="Z226" i="62"/>
  <c r="T226" i="62"/>
  <c r="K226" i="62"/>
  <c r="C226" i="62"/>
  <c r="CC226" i="62"/>
  <c r="J226" i="62"/>
  <c r="H226" i="62"/>
  <c r="A226" i="62"/>
  <c r="BT225" i="62"/>
  <c r="BS225" i="62"/>
  <c r="BQ225" i="62"/>
  <c r="BO225" i="62"/>
  <c r="BM225" i="62"/>
  <c r="BG225" i="62"/>
  <c r="BF225" i="62"/>
  <c r="BD225" i="62"/>
  <c r="BB225" i="62"/>
  <c r="AZ225" i="62"/>
  <c r="AT225" i="62"/>
  <c r="AQ225" i="62"/>
  <c r="AO225" i="62"/>
  <c r="AM225" i="62"/>
  <c r="AG225" i="62"/>
  <c r="AF225" i="62"/>
  <c r="AD225" i="62"/>
  <c r="AB225" i="62"/>
  <c r="Z225" i="62"/>
  <c r="T225" i="62"/>
  <c r="K225" i="62"/>
  <c r="C225" i="62"/>
  <c r="CC225" i="62"/>
  <c r="J225" i="62"/>
  <c r="H225" i="62"/>
  <c r="A225" i="62"/>
  <c r="BT224" i="62"/>
  <c r="BS224" i="62"/>
  <c r="BQ224" i="62"/>
  <c r="BO224" i="62"/>
  <c r="BM224" i="62"/>
  <c r="BG224" i="62"/>
  <c r="BF224" i="62"/>
  <c r="BD224" i="62"/>
  <c r="BB224" i="62"/>
  <c r="AZ224" i="62"/>
  <c r="AT224" i="62"/>
  <c r="AQ224" i="62"/>
  <c r="AO224" i="62"/>
  <c r="AM224" i="62"/>
  <c r="AG224" i="62"/>
  <c r="AF224" i="62"/>
  <c r="AD224" i="62"/>
  <c r="AB224" i="62"/>
  <c r="Z224" i="62"/>
  <c r="T224" i="62"/>
  <c r="K224" i="62"/>
  <c r="C224" i="62"/>
  <c r="CC224" i="62"/>
  <c r="J224" i="62"/>
  <c r="H224" i="62"/>
  <c r="A224" i="62"/>
  <c r="BT223" i="62"/>
  <c r="BS223" i="62"/>
  <c r="BQ223" i="62"/>
  <c r="BO223" i="62"/>
  <c r="BM223" i="62"/>
  <c r="BG223" i="62"/>
  <c r="BF223" i="62"/>
  <c r="BD223" i="62"/>
  <c r="BB223" i="62"/>
  <c r="AZ223" i="62"/>
  <c r="AT223" i="62"/>
  <c r="AQ223" i="62"/>
  <c r="AO223" i="62"/>
  <c r="AM223" i="62"/>
  <c r="AG223" i="62"/>
  <c r="AF223" i="62"/>
  <c r="AD223" i="62"/>
  <c r="AB223" i="62"/>
  <c r="Z223" i="62"/>
  <c r="T223" i="62"/>
  <c r="K223" i="62"/>
  <c r="C223" i="62"/>
  <c r="CC223" i="62"/>
  <c r="J223" i="62"/>
  <c r="H223" i="62"/>
  <c r="A223" i="62"/>
  <c r="BT222" i="62"/>
  <c r="BS222" i="62"/>
  <c r="BQ222" i="62"/>
  <c r="BO222" i="62"/>
  <c r="BM222" i="62"/>
  <c r="BG222" i="62"/>
  <c r="BF222" i="62"/>
  <c r="BD222" i="62"/>
  <c r="BB222" i="62"/>
  <c r="AZ222" i="62"/>
  <c r="AT222" i="62"/>
  <c r="AQ222" i="62"/>
  <c r="AO222" i="62"/>
  <c r="AM222" i="62"/>
  <c r="AG222" i="62"/>
  <c r="AF222" i="62"/>
  <c r="AD222" i="62"/>
  <c r="AB222" i="62"/>
  <c r="Z222" i="62"/>
  <c r="T222" i="62"/>
  <c r="K222" i="62"/>
  <c r="C222" i="62"/>
  <c r="CC222" i="62"/>
  <c r="J222" i="62"/>
  <c r="H222" i="62"/>
  <c r="A222" i="62"/>
  <c r="BT221" i="62"/>
  <c r="BS221" i="62"/>
  <c r="BQ221" i="62"/>
  <c r="BO221" i="62"/>
  <c r="BM221" i="62"/>
  <c r="BG221" i="62"/>
  <c r="BF221" i="62"/>
  <c r="BD221" i="62"/>
  <c r="BB221" i="62"/>
  <c r="AZ221" i="62"/>
  <c r="AT221" i="62"/>
  <c r="AQ221" i="62"/>
  <c r="AO221" i="62"/>
  <c r="AM221" i="62"/>
  <c r="AG221" i="62"/>
  <c r="AF221" i="62"/>
  <c r="AD221" i="62"/>
  <c r="AB221" i="62"/>
  <c r="Z221" i="62"/>
  <c r="T221" i="62"/>
  <c r="K221" i="62"/>
  <c r="C221" i="62"/>
  <c r="CC221" i="62"/>
  <c r="J221" i="62"/>
  <c r="H221" i="62"/>
  <c r="A221" i="62"/>
  <c r="BT220" i="62"/>
  <c r="BS220" i="62"/>
  <c r="BQ220" i="62"/>
  <c r="BO220" i="62"/>
  <c r="BM220" i="62"/>
  <c r="BG220" i="62"/>
  <c r="BF220" i="62"/>
  <c r="BD220" i="62"/>
  <c r="BB220" i="62"/>
  <c r="AZ220" i="62"/>
  <c r="AT220" i="62"/>
  <c r="AQ220" i="62"/>
  <c r="AO220" i="62"/>
  <c r="AM220" i="62"/>
  <c r="AG220" i="62"/>
  <c r="AF220" i="62"/>
  <c r="AD220" i="62"/>
  <c r="AB220" i="62"/>
  <c r="Z220" i="62"/>
  <c r="T220" i="62"/>
  <c r="K220" i="62"/>
  <c r="C220" i="62"/>
  <c r="CC220" i="62"/>
  <c r="J220" i="62"/>
  <c r="H220" i="62"/>
  <c r="A220" i="62"/>
  <c r="BT219" i="62"/>
  <c r="BS219" i="62"/>
  <c r="BQ219" i="62"/>
  <c r="BO219" i="62"/>
  <c r="BM219" i="62"/>
  <c r="BG219" i="62"/>
  <c r="BF219" i="62"/>
  <c r="BD219" i="62"/>
  <c r="BB219" i="62"/>
  <c r="AZ219" i="62"/>
  <c r="AT219" i="62"/>
  <c r="AQ219" i="62"/>
  <c r="AO219" i="62"/>
  <c r="AM219" i="62"/>
  <c r="AG219" i="62"/>
  <c r="AF219" i="62"/>
  <c r="AD219" i="62"/>
  <c r="AB219" i="62"/>
  <c r="Z219" i="62"/>
  <c r="T219" i="62"/>
  <c r="K219" i="62"/>
  <c r="C219" i="62"/>
  <c r="CC219" i="62"/>
  <c r="J219" i="62"/>
  <c r="H219" i="62"/>
  <c r="A219" i="62"/>
  <c r="BT218" i="62"/>
  <c r="BS218" i="62"/>
  <c r="BQ218" i="62"/>
  <c r="BO218" i="62"/>
  <c r="BM218" i="62"/>
  <c r="BG218" i="62"/>
  <c r="BF218" i="62"/>
  <c r="BD218" i="62"/>
  <c r="BB218" i="62"/>
  <c r="AZ218" i="62"/>
  <c r="AT218" i="62"/>
  <c r="AQ218" i="62"/>
  <c r="AO218" i="62"/>
  <c r="AM218" i="62"/>
  <c r="AG218" i="62"/>
  <c r="AF218" i="62"/>
  <c r="AD218" i="62"/>
  <c r="AB218" i="62"/>
  <c r="Z218" i="62"/>
  <c r="T218" i="62"/>
  <c r="K218" i="62"/>
  <c r="C218" i="62"/>
  <c r="CC218" i="62"/>
  <c r="J218" i="62"/>
  <c r="H218" i="62"/>
  <c r="A218" i="62"/>
  <c r="BT217" i="62"/>
  <c r="BS217" i="62"/>
  <c r="BQ217" i="62"/>
  <c r="BO217" i="62"/>
  <c r="BM217" i="62"/>
  <c r="BG217" i="62"/>
  <c r="BF217" i="62"/>
  <c r="BD217" i="62"/>
  <c r="BB217" i="62"/>
  <c r="AZ217" i="62"/>
  <c r="AT217" i="62"/>
  <c r="AQ217" i="62"/>
  <c r="AO217" i="62"/>
  <c r="AM217" i="62"/>
  <c r="AG217" i="62"/>
  <c r="AF217" i="62"/>
  <c r="AD217" i="62"/>
  <c r="AB217" i="62"/>
  <c r="Z217" i="62"/>
  <c r="T217" i="62"/>
  <c r="K217" i="62"/>
  <c r="C217" i="62"/>
  <c r="CC217" i="62"/>
  <c r="J217" i="62"/>
  <c r="H217" i="62"/>
  <c r="A217" i="62"/>
  <c r="BT216" i="62"/>
  <c r="BS216" i="62"/>
  <c r="BQ216" i="62"/>
  <c r="BO216" i="62"/>
  <c r="BM216" i="62"/>
  <c r="BG216" i="62"/>
  <c r="BF216" i="62"/>
  <c r="BD216" i="62"/>
  <c r="BB216" i="62"/>
  <c r="AZ216" i="62"/>
  <c r="AT216" i="62"/>
  <c r="AQ216" i="62"/>
  <c r="AO216" i="62"/>
  <c r="AM216" i="62"/>
  <c r="AG216" i="62"/>
  <c r="AF216" i="62"/>
  <c r="AD216" i="62"/>
  <c r="AB216" i="62"/>
  <c r="Z216" i="62"/>
  <c r="T216" i="62"/>
  <c r="K216" i="62"/>
  <c r="C216" i="62"/>
  <c r="CC216" i="62"/>
  <c r="J216" i="62"/>
  <c r="H216" i="62"/>
  <c r="A216" i="62"/>
  <c r="BT215" i="62"/>
  <c r="BS215" i="62"/>
  <c r="BQ215" i="62"/>
  <c r="BO215" i="62"/>
  <c r="BM215" i="62"/>
  <c r="BG215" i="62"/>
  <c r="BF215" i="62"/>
  <c r="BD215" i="62"/>
  <c r="BB215" i="62"/>
  <c r="AZ215" i="62"/>
  <c r="AT215" i="62"/>
  <c r="AQ215" i="62"/>
  <c r="AO215" i="62"/>
  <c r="AM215" i="62"/>
  <c r="AG215" i="62"/>
  <c r="AF215" i="62"/>
  <c r="AD215" i="62"/>
  <c r="AB215" i="62"/>
  <c r="Z215" i="62"/>
  <c r="T215" i="62"/>
  <c r="K215" i="62"/>
  <c r="C215" i="62"/>
  <c r="CC215" i="62"/>
  <c r="J215" i="62"/>
  <c r="H215" i="62"/>
  <c r="A215" i="62"/>
  <c r="BT214" i="62"/>
  <c r="BS214" i="62"/>
  <c r="BQ214" i="62"/>
  <c r="BO214" i="62"/>
  <c r="BM214" i="62"/>
  <c r="BG214" i="62"/>
  <c r="BF214" i="62"/>
  <c r="BD214" i="62"/>
  <c r="BB214" i="62"/>
  <c r="AZ214" i="62"/>
  <c r="AT214" i="62"/>
  <c r="AQ214" i="62"/>
  <c r="AO214" i="62"/>
  <c r="AM214" i="62"/>
  <c r="AG214" i="62"/>
  <c r="AF214" i="62"/>
  <c r="AD214" i="62"/>
  <c r="AB214" i="62"/>
  <c r="Z214" i="62"/>
  <c r="T214" i="62"/>
  <c r="K214" i="62"/>
  <c r="C214" i="62"/>
  <c r="CC214" i="62"/>
  <c r="J214" i="62"/>
  <c r="H214" i="62"/>
  <c r="A214" i="62"/>
  <c r="BT213" i="62"/>
  <c r="BS213" i="62"/>
  <c r="BQ213" i="62"/>
  <c r="BO213" i="62"/>
  <c r="BM213" i="62"/>
  <c r="BG213" i="62"/>
  <c r="BF213" i="62"/>
  <c r="BD213" i="62"/>
  <c r="BB213" i="62"/>
  <c r="AZ213" i="62"/>
  <c r="AT213" i="62"/>
  <c r="AQ213" i="62"/>
  <c r="AO213" i="62"/>
  <c r="AM213" i="62"/>
  <c r="AG213" i="62"/>
  <c r="AF213" i="62"/>
  <c r="AD213" i="62"/>
  <c r="AB213" i="62"/>
  <c r="Z213" i="62"/>
  <c r="T213" i="62"/>
  <c r="K213" i="62"/>
  <c r="C213" i="62"/>
  <c r="CC213" i="62"/>
  <c r="J213" i="62"/>
  <c r="H213" i="62"/>
  <c r="A213" i="62"/>
  <c r="BT212" i="62"/>
  <c r="BS212" i="62"/>
  <c r="BQ212" i="62"/>
  <c r="BO212" i="62"/>
  <c r="BM212" i="62"/>
  <c r="BG212" i="62"/>
  <c r="BF212" i="62"/>
  <c r="BD212" i="62"/>
  <c r="BB212" i="62"/>
  <c r="AZ212" i="62"/>
  <c r="AT212" i="62"/>
  <c r="AQ212" i="62"/>
  <c r="AO212" i="62"/>
  <c r="AM212" i="62"/>
  <c r="AG212" i="62"/>
  <c r="AF212" i="62"/>
  <c r="AD212" i="62"/>
  <c r="AB212" i="62"/>
  <c r="Z212" i="62"/>
  <c r="T212" i="62"/>
  <c r="K212" i="62"/>
  <c r="C212" i="62"/>
  <c r="CC212" i="62"/>
  <c r="J212" i="62"/>
  <c r="H212" i="62"/>
  <c r="A212" i="62"/>
  <c r="BT211" i="62"/>
  <c r="BS211" i="62"/>
  <c r="BQ211" i="62"/>
  <c r="BO211" i="62"/>
  <c r="BM211" i="62"/>
  <c r="BG211" i="62"/>
  <c r="BF211" i="62"/>
  <c r="BD211" i="62"/>
  <c r="BB211" i="62"/>
  <c r="AZ211" i="62"/>
  <c r="AT211" i="62"/>
  <c r="AQ211" i="62"/>
  <c r="AO211" i="62"/>
  <c r="AM211" i="62"/>
  <c r="AG211" i="62"/>
  <c r="AF211" i="62"/>
  <c r="AD211" i="62"/>
  <c r="AB211" i="62"/>
  <c r="Z211" i="62"/>
  <c r="T211" i="62"/>
  <c r="K211" i="62"/>
  <c r="C211" i="62"/>
  <c r="CC211" i="62"/>
  <c r="J211" i="62"/>
  <c r="H211" i="62"/>
  <c r="A211" i="62"/>
  <c r="BT210" i="62"/>
  <c r="BS210" i="62"/>
  <c r="BQ210" i="62"/>
  <c r="BO210" i="62"/>
  <c r="BM210" i="62"/>
  <c r="BG210" i="62"/>
  <c r="BF210" i="62"/>
  <c r="BD210" i="62"/>
  <c r="BB210" i="62"/>
  <c r="AZ210" i="62"/>
  <c r="AT210" i="62"/>
  <c r="AQ210" i="62"/>
  <c r="AO210" i="62"/>
  <c r="AM210" i="62"/>
  <c r="AG210" i="62"/>
  <c r="AF210" i="62"/>
  <c r="AD210" i="62"/>
  <c r="AB210" i="62"/>
  <c r="Z210" i="62"/>
  <c r="T210" i="62"/>
  <c r="K210" i="62"/>
  <c r="C210" i="62"/>
  <c r="CC210" i="62"/>
  <c r="J210" i="62"/>
  <c r="H210" i="62"/>
  <c r="A210" i="62"/>
  <c r="BT209" i="62"/>
  <c r="BS209" i="62"/>
  <c r="BQ209" i="62"/>
  <c r="BO209" i="62"/>
  <c r="BM209" i="62"/>
  <c r="BG209" i="62"/>
  <c r="BF209" i="62"/>
  <c r="BD209" i="62"/>
  <c r="BB209" i="62"/>
  <c r="AZ209" i="62"/>
  <c r="AT209" i="62"/>
  <c r="AQ209" i="62"/>
  <c r="AO209" i="62"/>
  <c r="AM209" i="62"/>
  <c r="AG209" i="62"/>
  <c r="AF209" i="62"/>
  <c r="AD209" i="62"/>
  <c r="AB209" i="62"/>
  <c r="Z209" i="62"/>
  <c r="T209" i="62"/>
  <c r="K209" i="62"/>
  <c r="C209" i="62"/>
  <c r="CC209" i="62"/>
  <c r="J209" i="62"/>
  <c r="H209" i="62"/>
  <c r="A209" i="62"/>
  <c r="BT208" i="62"/>
  <c r="BS208" i="62"/>
  <c r="BQ208" i="62"/>
  <c r="BO208" i="62"/>
  <c r="BM208" i="62"/>
  <c r="BG208" i="62"/>
  <c r="BF208" i="62"/>
  <c r="BD208" i="62"/>
  <c r="BB208" i="62"/>
  <c r="AZ208" i="62"/>
  <c r="AT208" i="62"/>
  <c r="AQ208" i="62"/>
  <c r="AO208" i="62"/>
  <c r="AM208" i="62"/>
  <c r="AG208" i="62"/>
  <c r="AF208" i="62"/>
  <c r="AD208" i="62"/>
  <c r="AB208" i="62"/>
  <c r="Z208" i="62"/>
  <c r="T208" i="62"/>
  <c r="K208" i="62"/>
  <c r="C208" i="62"/>
  <c r="CC208" i="62"/>
  <c r="J208" i="62"/>
  <c r="H208" i="62"/>
  <c r="A208" i="62"/>
  <c r="BT207" i="62"/>
  <c r="BS207" i="62"/>
  <c r="BQ207" i="62"/>
  <c r="BO207" i="62"/>
  <c r="BM207" i="62"/>
  <c r="BG207" i="62"/>
  <c r="BF207" i="62"/>
  <c r="BD207" i="62"/>
  <c r="BB207" i="62"/>
  <c r="AZ207" i="62"/>
  <c r="AT207" i="62"/>
  <c r="AQ207" i="62"/>
  <c r="AO207" i="62"/>
  <c r="AM207" i="62"/>
  <c r="AG207" i="62"/>
  <c r="AF207" i="62"/>
  <c r="AD207" i="62"/>
  <c r="AB207" i="62"/>
  <c r="Z207" i="62"/>
  <c r="T207" i="62"/>
  <c r="K207" i="62"/>
  <c r="C207" i="62"/>
  <c r="CC207" i="62"/>
  <c r="J207" i="62"/>
  <c r="H207" i="62"/>
  <c r="A207" i="62"/>
  <c r="BT206" i="62"/>
  <c r="BS206" i="62"/>
  <c r="BQ206" i="62"/>
  <c r="BO206" i="62"/>
  <c r="BM206" i="62"/>
  <c r="BG206" i="62"/>
  <c r="BF206" i="62"/>
  <c r="BD206" i="62"/>
  <c r="BB206" i="62"/>
  <c r="AZ206" i="62"/>
  <c r="AT206" i="62"/>
  <c r="AQ206" i="62"/>
  <c r="AO206" i="62"/>
  <c r="AM206" i="62"/>
  <c r="AG206" i="62"/>
  <c r="AF206" i="62"/>
  <c r="AD206" i="62"/>
  <c r="AB206" i="62"/>
  <c r="Z206" i="62"/>
  <c r="T206" i="62"/>
  <c r="K206" i="62"/>
  <c r="C206" i="62"/>
  <c r="CC206" i="62"/>
  <c r="J206" i="62"/>
  <c r="H206" i="62"/>
  <c r="A206" i="62"/>
  <c r="BT205" i="62"/>
  <c r="BS205" i="62"/>
  <c r="BQ205" i="62"/>
  <c r="BO205" i="62"/>
  <c r="BM205" i="62"/>
  <c r="BG205" i="62"/>
  <c r="BF205" i="62"/>
  <c r="BD205" i="62"/>
  <c r="BB205" i="62"/>
  <c r="AZ205" i="62"/>
  <c r="AT205" i="62"/>
  <c r="AQ205" i="62"/>
  <c r="AO205" i="62"/>
  <c r="AM205" i="62"/>
  <c r="AG205" i="62"/>
  <c r="AF205" i="62"/>
  <c r="AD205" i="62"/>
  <c r="AB205" i="62"/>
  <c r="Z205" i="62"/>
  <c r="T205" i="62"/>
  <c r="K205" i="62"/>
  <c r="C205" i="62"/>
  <c r="CC205" i="62"/>
  <c r="J205" i="62"/>
  <c r="H205" i="62"/>
  <c r="A205" i="62"/>
  <c r="BT204" i="62"/>
  <c r="BS204" i="62"/>
  <c r="BQ204" i="62"/>
  <c r="BO204" i="62"/>
  <c r="BM204" i="62"/>
  <c r="BG204" i="62"/>
  <c r="BF204" i="62"/>
  <c r="BD204" i="62"/>
  <c r="BB204" i="62"/>
  <c r="AZ204" i="62"/>
  <c r="AT204" i="62"/>
  <c r="AQ204" i="62"/>
  <c r="AO204" i="62"/>
  <c r="AM204" i="62"/>
  <c r="AG204" i="62"/>
  <c r="AF204" i="62"/>
  <c r="AD204" i="62"/>
  <c r="AB204" i="62"/>
  <c r="Z204" i="62"/>
  <c r="T204" i="62"/>
  <c r="K204" i="62"/>
  <c r="C204" i="62"/>
  <c r="CC204" i="62"/>
  <c r="J204" i="62"/>
  <c r="H204" i="62"/>
  <c r="A204" i="62"/>
  <c r="BT203" i="62"/>
  <c r="BS203" i="62"/>
  <c r="BQ203" i="62"/>
  <c r="BO203" i="62"/>
  <c r="BM203" i="62"/>
  <c r="BG203" i="62"/>
  <c r="BF203" i="62"/>
  <c r="BD203" i="62"/>
  <c r="BB203" i="62"/>
  <c r="AZ203" i="62"/>
  <c r="AT203" i="62"/>
  <c r="AQ203" i="62"/>
  <c r="AO203" i="62"/>
  <c r="AM203" i="62"/>
  <c r="AG203" i="62"/>
  <c r="AF203" i="62"/>
  <c r="AD203" i="62"/>
  <c r="AB203" i="62"/>
  <c r="Z203" i="62"/>
  <c r="T203" i="62"/>
  <c r="K203" i="62"/>
  <c r="C203" i="62"/>
  <c r="CC203" i="62"/>
  <c r="J203" i="62"/>
  <c r="H203" i="62"/>
  <c r="A203" i="62"/>
  <c r="BT202" i="62"/>
  <c r="BS202" i="62"/>
  <c r="BQ202" i="62"/>
  <c r="BO202" i="62"/>
  <c r="BM202" i="62"/>
  <c r="BG202" i="62"/>
  <c r="BF202" i="62"/>
  <c r="BD202" i="62"/>
  <c r="BB202" i="62"/>
  <c r="AZ202" i="62"/>
  <c r="AT202" i="62"/>
  <c r="AQ202" i="62"/>
  <c r="AO202" i="62"/>
  <c r="AM202" i="62"/>
  <c r="AG202" i="62"/>
  <c r="AF202" i="62"/>
  <c r="AD202" i="62"/>
  <c r="AB202" i="62"/>
  <c r="Z202" i="62"/>
  <c r="T202" i="62"/>
  <c r="K202" i="62"/>
  <c r="C202" i="62"/>
  <c r="CC202" i="62"/>
  <c r="J202" i="62"/>
  <c r="H202" i="62"/>
  <c r="A202" i="62"/>
  <c r="BT201" i="62"/>
  <c r="BS201" i="62"/>
  <c r="BQ201" i="62"/>
  <c r="BO201" i="62"/>
  <c r="BM201" i="62"/>
  <c r="BG201" i="62"/>
  <c r="BF201" i="62"/>
  <c r="BD201" i="62"/>
  <c r="BB201" i="62"/>
  <c r="AZ201" i="62"/>
  <c r="AT201" i="62"/>
  <c r="AQ201" i="62"/>
  <c r="AO201" i="62"/>
  <c r="AM201" i="62"/>
  <c r="AG201" i="62"/>
  <c r="AF201" i="62"/>
  <c r="AD201" i="62"/>
  <c r="AB201" i="62"/>
  <c r="Z201" i="62"/>
  <c r="T201" i="62"/>
  <c r="K201" i="62"/>
  <c r="C201" i="62"/>
  <c r="CC201" i="62"/>
  <c r="J201" i="62"/>
  <c r="H201" i="62"/>
  <c r="A201" i="62"/>
  <c r="BT200" i="62"/>
  <c r="BS200" i="62"/>
  <c r="BQ200" i="62"/>
  <c r="BO200" i="62"/>
  <c r="BM200" i="62"/>
  <c r="BG200" i="62"/>
  <c r="BF200" i="62"/>
  <c r="BD200" i="62"/>
  <c r="BB200" i="62"/>
  <c r="AZ200" i="62"/>
  <c r="AT200" i="62"/>
  <c r="AQ200" i="62"/>
  <c r="AO200" i="62"/>
  <c r="AM200" i="62"/>
  <c r="AG200" i="62"/>
  <c r="AF200" i="62"/>
  <c r="AD200" i="62"/>
  <c r="AB200" i="62"/>
  <c r="Z200" i="62"/>
  <c r="T200" i="62"/>
  <c r="K200" i="62"/>
  <c r="C200" i="62"/>
  <c r="CC200" i="62"/>
  <c r="J200" i="62"/>
  <c r="H200" i="62"/>
  <c r="A200" i="62"/>
  <c r="BT199" i="62"/>
  <c r="BS199" i="62"/>
  <c r="BQ199" i="62"/>
  <c r="BO199" i="62"/>
  <c r="BM199" i="62"/>
  <c r="BG199" i="62"/>
  <c r="BF199" i="62"/>
  <c r="BD199" i="62"/>
  <c r="BB199" i="62"/>
  <c r="AZ199" i="62"/>
  <c r="AT199" i="62"/>
  <c r="AQ199" i="62"/>
  <c r="AO199" i="62"/>
  <c r="AM199" i="62"/>
  <c r="AG199" i="62"/>
  <c r="AF199" i="62"/>
  <c r="AD199" i="62"/>
  <c r="AB199" i="62"/>
  <c r="Z199" i="62"/>
  <c r="T199" i="62"/>
  <c r="K199" i="62"/>
  <c r="C199" i="62"/>
  <c r="CC199" i="62"/>
  <c r="J199" i="62"/>
  <c r="H199" i="62"/>
  <c r="A199" i="62"/>
  <c r="BT198" i="62"/>
  <c r="BS198" i="62"/>
  <c r="BQ198" i="62"/>
  <c r="BO198" i="62"/>
  <c r="BM198" i="62"/>
  <c r="BG198" i="62"/>
  <c r="BF198" i="62"/>
  <c r="BD198" i="62"/>
  <c r="BB198" i="62"/>
  <c r="AZ198" i="62"/>
  <c r="AT198" i="62"/>
  <c r="AQ198" i="62"/>
  <c r="AO198" i="62"/>
  <c r="AM198" i="62"/>
  <c r="AG198" i="62"/>
  <c r="AF198" i="62"/>
  <c r="AD198" i="62"/>
  <c r="AB198" i="62"/>
  <c r="Z198" i="62"/>
  <c r="T198" i="62"/>
  <c r="K198" i="62"/>
  <c r="C198" i="62"/>
  <c r="CC198" i="62"/>
  <c r="J198" i="62"/>
  <c r="H198" i="62"/>
  <c r="A198" i="62"/>
  <c r="BT197" i="62"/>
  <c r="BS197" i="62"/>
  <c r="BQ197" i="62"/>
  <c r="BO197" i="62"/>
  <c r="BM197" i="62"/>
  <c r="BG197" i="62"/>
  <c r="BF197" i="62"/>
  <c r="BD197" i="62"/>
  <c r="BB197" i="62"/>
  <c r="AZ197" i="62"/>
  <c r="AT197" i="62"/>
  <c r="AQ197" i="62"/>
  <c r="AO197" i="62"/>
  <c r="AM197" i="62"/>
  <c r="AG197" i="62"/>
  <c r="AF197" i="62"/>
  <c r="AD197" i="62"/>
  <c r="AB197" i="62"/>
  <c r="Z197" i="62"/>
  <c r="T197" i="62"/>
  <c r="K197" i="62"/>
  <c r="C197" i="62"/>
  <c r="CC197" i="62"/>
  <c r="J197" i="62"/>
  <c r="H197" i="62"/>
  <c r="A197" i="62"/>
  <c r="BT196" i="62"/>
  <c r="BS196" i="62"/>
  <c r="BQ196" i="62"/>
  <c r="BO196" i="62"/>
  <c r="BM196" i="62"/>
  <c r="BG196" i="62"/>
  <c r="BF196" i="62"/>
  <c r="BD196" i="62"/>
  <c r="BB196" i="62"/>
  <c r="AZ196" i="62"/>
  <c r="AT196" i="62"/>
  <c r="AQ196" i="62"/>
  <c r="AO196" i="62"/>
  <c r="AM196" i="62"/>
  <c r="AG196" i="62"/>
  <c r="AF196" i="62"/>
  <c r="AD196" i="62"/>
  <c r="AB196" i="62"/>
  <c r="Z196" i="62"/>
  <c r="T196" i="62"/>
  <c r="K196" i="62"/>
  <c r="C196" i="62"/>
  <c r="CC196" i="62"/>
  <c r="J196" i="62"/>
  <c r="H196" i="62"/>
  <c r="A196" i="62"/>
  <c r="BT195" i="62"/>
  <c r="BS195" i="62"/>
  <c r="BQ195" i="62"/>
  <c r="BO195" i="62"/>
  <c r="BM195" i="62"/>
  <c r="BG195" i="62"/>
  <c r="BF195" i="62"/>
  <c r="BD195" i="62"/>
  <c r="BB195" i="62"/>
  <c r="AZ195" i="62"/>
  <c r="AT195" i="62"/>
  <c r="AQ195" i="62"/>
  <c r="AO195" i="62"/>
  <c r="AM195" i="62"/>
  <c r="AG195" i="62"/>
  <c r="AF195" i="62"/>
  <c r="AD195" i="62"/>
  <c r="AB195" i="62"/>
  <c r="Z195" i="62"/>
  <c r="T195" i="62"/>
  <c r="K195" i="62"/>
  <c r="C195" i="62"/>
  <c r="CC195" i="62"/>
  <c r="J195" i="62"/>
  <c r="H195" i="62"/>
  <c r="A195" i="62"/>
  <c r="BT194" i="62"/>
  <c r="BS194" i="62"/>
  <c r="BQ194" i="62"/>
  <c r="BO194" i="62"/>
  <c r="BM194" i="62"/>
  <c r="BG194" i="62"/>
  <c r="BF194" i="62"/>
  <c r="BD194" i="62"/>
  <c r="BB194" i="62"/>
  <c r="AZ194" i="62"/>
  <c r="AT194" i="62"/>
  <c r="AQ194" i="62"/>
  <c r="AO194" i="62"/>
  <c r="AM194" i="62"/>
  <c r="AG194" i="62"/>
  <c r="AF194" i="62"/>
  <c r="AD194" i="62"/>
  <c r="AB194" i="62"/>
  <c r="Z194" i="62"/>
  <c r="T194" i="62"/>
  <c r="K194" i="62"/>
  <c r="C194" i="62"/>
  <c r="CC194" i="62"/>
  <c r="J194" i="62"/>
  <c r="H194" i="62"/>
  <c r="A194" i="62"/>
  <c r="BT193" i="62"/>
  <c r="BS193" i="62"/>
  <c r="BQ193" i="62"/>
  <c r="BO193" i="62"/>
  <c r="BM193" i="62"/>
  <c r="BG193" i="62"/>
  <c r="BF193" i="62"/>
  <c r="BD193" i="62"/>
  <c r="BB193" i="62"/>
  <c r="AZ193" i="62"/>
  <c r="AT193" i="62"/>
  <c r="AQ193" i="62"/>
  <c r="AO193" i="62"/>
  <c r="AM193" i="62"/>
  <c r="AG193" i="62"/>
  <c r="AF193" i="62"/>
  <c r="AD193" i="62"/>
  <c r="AB193" i="62"/>
  <c r="Z193" i="62"/>
  <c r="T193" i="62"/>
  <c r="K193" i="62"/>
  <c r="C193" i="62"/>
  <c r="CC193" i="62"/>
  <c r="J193" i="62"/>
  <c r="H193" i="62"/>
  <c r="A193" i="62"/>
  <c r="BT192" i="62"/>
  <c r="BS192" i="62"/>
  <c r="BQ192" i="62"/>
  <c r="BO192" i="62"/>
  <c r="BM192" i="62"/>
  <c r="BG192" i="62"/>
  <c r="BF192" i="62"/>
  <c r="BD192" i="62"/>
  <c r="BB192" i="62"/>
  <c r="AZ192" i="62"/>
  <c r="AT192" i="62"/>
  <c r="AQ192" i="62"/>
  <c r="AO192" i="62"/>
  <c r="AM192" i="62"/>
  <c r="AG192" i="62"/>
  <c r="AF192" i="62"/>
  <c r="AD192" i="62"/>
  <c r="AB192" i="62"/>
  <c r="Z192" i="62"/>
  <c r="T192" i="62"/>
  <c r="K192" i="62"/>
  <c r="C192" i="62"/>
  <c r="CC192" i="62"/>
  <c r="J192" i="62"/>
  <c r="H192" i="62"/>
  <c r="A192" i="62"/>
  <c r="BT191" i="62"/>
  <c r="BS191" i="62"/>
  <c r="BQ191" i="62"/>
  <c r="BO191" i="62"/>
  <c r="BM191" i="62"/>
  <c r="BG191" i="62"/>
  <c r="BF191" i="62"/>
  <c r="BD191" i="62"/>
  <c r="BB191" i="62"/>
  <c r="AZ191" i="62"/>
  <c r="AT191" i="62"/>
  <c r="AQ191" i="62"/>
  <c r="AO191" i="62"/>
  <c r="AM191" i="62"/>
  <c r="AG191" i="62"/>
  <c r="AF191" i="62"/>
  <c r="AD191" i="62"/>
  <c r="AB191" i="62"/>
  <c r="Z191" i="62"/>
  <c r="T191" i="62"/>
  <c r="K191" i="62"/>
  <c r="C191" i="62"/>
  <c r="CC191" i="62"/>
  <c r="J191" i="62"/>
  <c r="H191" i="62"/>
  <c r="A191" i="62"/>
  <c r="BT190" i="62"/>
  <c r="BS190" i="62"/>
  <c r="BQ190" i="62"/>
  <c r="BO190" i="62"/>
  <c r="BM190" i="62"/>
  <c r="BG190" i="62"/>
  <c r="BF190" i="62"/>
  <c r="BD190" i="62"/>
  <c r="BB190" i="62"/>
  <c r="AZ190" i="62"/>
  <c r="AT190" i="62"/>
  <c r="AQ190" i="62"/>
  <c r="AO190" i="62"/>
  <c r="AM190" i="62"/>
  <c r="AG190" i="62"/>
  <c r="AF190" i="62"/>
  <c r="AD190" i="62"/>
  <c r="AB190" i="62"/>
  <c r="Z190" i="62"/>
  <c r="T190" i="62"/>
  <c r="K190" i="62"/>
  <c r="C190" i="62"/>
  <c r="CC190" i="62"/>
  <c r="J190" i="62"/>
  <c r="H190" i="62"/>
  <c r="A190" i="62"/>
  <c r="BT189" i="62"/>
  <c r="BS189" i="62"/>
  <c r="BQ189" i="62"/>
  <c r="BO189" i="62"/>
  <c r="BM189" i="62"/>
  <c r="BG189" i="62"/>
  <c r="BF189" i="62"/>
  <c r="BD189" i="62"/>
  <c r="BB189" i="62"/>
  <c r="AZ189" i="62"/>
  <c r="AT189" i="62"/>
  <c r="AQ189" i="62"/>
  <c r="AO189" i="62"/>
  <c r="AM189" i="62"/>
  <c r="AG189" i="62"/>
  <c r="AF189" i="62"/>
  <c r="AD189" i="62"/>
  <c r="AB189" i="62"/>
  <c r="Z189" i="62"/>
  <c r="T189" i="62"/>
  <c r="K189" i="62"/>
  <c r="C189" i="62"/>
  <c r="CC189" i="62"/>
  <c r="J189" i="62"/>
  <c r="H189" i="62"/>
  <c r="A189" i="62"/>
  <c r="BT188" i="62"/>
  <c r="BS188" i="62"/>
  <c r="BQ188" i="62"/>
  <c r="BO188" i="62"/>
  <c r="BM188" i="62"/>
  <c r="BG188" i="62"/>
  <c r="BF188" i="62"/>
  <c r="BD188" i="62"/>
  <c r="BB188" i="62"/>
  <c r="AZ188" i="62"/>
  <c r="AT188" i="62"/>
  <c r="AQ188" i="62"/>
  <c r="AO188" i="62"/>
  <c r="AM188" i="62"/>
  <c r="AG188" i="62"/>
  <c r="AF188" i="62"/>
  <c r="AD188" i="62"/>
  <c r="AB188" i="62"/>
  <c r="Z188" i="62"/>
  <c r="T188" i="62"/>
  <c r="K188" i="62"/>
  <c r="C188" i="62"/>
  <c r="CC188" i="62"/>
  <c r="J188" i="62"/>
  <c r="H188" i="62"/>
  <c r="A188" i="62"/>
  <c r="BT187" i="62"/>
  <c r="BS187" i="62"/>
  <c r="BQ187" i="62"/>
  <c r="BO187" i="62"/>
  <c r="BM187" i="62"/>
  <c r="BG187" i="62"/>
  <c r="BF187" i="62"/>
  <c r="BD187" i="62"/>
  <c r="BB187" i="62"/>
  <c r="AZ187" i="62"/>
  <c r="AT187" i="62"/>
  <c r="AQ187" i="62"/>
  <c r="AO187" i="62"/>
  <c r="AM187" i="62"/>
  <c r="AG187" i="62"/>
  <c r="AF187" i="62"/>
  <c r="AD187" i="62"/>
  <c r="AB187" i="62"/>
  <c r="Z187" i="62"/>
  <c r="T187" i="62"/>
  <c r="K187" i="62"/>
  <c r="C187" i="62"/>
  <c r="CC187" i="62"/>
  <c r="J187" i="62"/>
  <c r="H187" i="62"/>
  <c r="A187" i="62"/>
  <c r="BT186" i="62"/>
  <c r="BS186" i="62"/>
  <c r="BQ186" i="62"/>
  <c r="BO186" i="62"/>
  <c r="BM186" i="62"/>
  <c r="BG186" i="62"/>
  <c r="BF186" i="62"/>
  <c r="BD186" i="62"/>
  <c r="BB186" i="62"/>
  <c r="AZ186" i="62"/>
  <c r="AT186" i="62"/>
  <c r="AQ186" i="62"/>
  <c r="AO186" i="62"/>
  <c r="AM186" i="62"/>
  <c r="AG186" i="62"/>
  <c r="AF186" i="62"/>
  <c r="AD186" i="62"/>
  <c r="AB186" i="62"/>
  <c r="Z186" i="62"/>
  <c r="T186" i="62"/>
  <c r="K186" i="62"/>
  <c r="C186" i="62"/>
  <c r="CC186" i="62"/>
  <c r="J186" i="62"/>
  <c r="H186" i="62"/>
  <c r="A186" i="62"/>
  <c r="BT185" i="62"/>
  <c r="BS185" i="62"/>
  <c r="BQ185" i="62"/>
  <c r="BO185" i="62"/>
  <c r="BM185" i="62"/>
  <c r="BG185" i="62"/>
  <c r="BF185" i="62"/>
  <c r="BD185" i="62"/>
  <c r="BB185" i="62"/>
  <c r="AZ185" i="62"/>
  <c r="AT185" i="62"/>
  <c r="AQ185" i="62"/>
  <c r="AO185" i="62"/>
  <c r="AM185" i="62"/>
  <c r="AG185" i="62"/>
  <c r="AF185" i="62"/>
  <c r="AD185" i="62"/>
  <c r="AB185" i="62"/>
  <c r="Z185" i="62"/>
  <c r="T185" i="62"/>
  <c r="K185" i="62"/>
  <c r="C185" i="62"/>
  <c r="CC185" i="62"/>
  <c r="J185" i="62"/>
  <c r="H185" i="62"/>
  <c r="A185" i="62"/>
  <c r="BT184" i="62"/>
  <c r="BS184" i="62"/>
  <c r="BQ184" i="62"/>
  <c r="BO184" i="62"/>
  <c r="BM184" i="62"/>
  <c r="BG184" i="62"/>
  <c r="BF184" i="62"/>
  <c r="BD184" i="62"/>
  <c r="BB184" i="62"/>
  <c r="AZ184" i="62"/>
  <c r="AT184" i="62"/>
  <c r="AQ184" i="62"/>
  <c r="AO184" i="62"/>
  <c r="AM184" i="62"/>
  <c r="AG184" i="62"/>
  <c r="AF184" i="62"/>
  <c r="AD184" i="62"/>
  <c r="AB184" i="62"/>
  <c r="Z184" i="62"/>
  <c r="T184" i="62"/>
  <c r="K184" i="62"/>
  <c r="C184" i="62"/>
  <c r="CC184" i="62"/>
  <c r="J184" i="62"/>
  <c r="H184" i="62"/>
  <c r="A184" i="62"/>
  <c r="BT183" i="62"/>
  <c r="BS183" i="62"/>
  <c r="BQ183" i="62"/>
  <c r="BO183" i="62"/>
  <c r="BM183" i="62"/>
  <c r="BG183" i="62"/>
  <c r="BF183" i="62"/>
  <c r="BD183" i="62"/>
  <c r="BB183" i="62"/>
  <c r="AZ183" i="62"/>
  <c r="AT183" i="62"/>
  <c r="AQ183" i="62"/>
  <c r="AO183" i="62"/>
  <c r="AM183" i="62"/>
  <c r="AG183" i="62"/>
  <c r="AF183" i="62"/>
  <c r="AD183" i="62"/>
  <c r="AB183" i="62"/>
  <c r="Z183" i="62"/>
  <c r="T183" i="62"/>
  <c r="K183" i="62"/>
  <c r="C183" i="62"/>
  <c r="CC183" i="62"/>
  <c r="J183" i="62"/>
  <c r="H183" i="62"/>
  <c r="A183" i="62"/>
  <c r="BT182" i="62"/>
  <c r="BS182" i="62"/>
  <c r="BQ182" i="62"/>
  <c r="BO182" i="62"/>
  <c r="BM182" i="62"/>
  <c r="BG182" i="62"/>
  <c r="BF182" i="62"/>
  <c r="BD182" i="62"/>
  <c r="BB182" i="62"/>
  <c r="AZ182" i="62"/>
  <c r="AT182" i="62"/>
  <c r="AQ182" i="62"/>
  <c r="AO182" i="62"/>
  <c r="AM182" i="62"/>
  <c r="AG182" i="62"/>
  <c r="AF182" i="62"/>
  <c r="AD182" i="62"/>
  <c r="AB182" i="62"/>
  <c r="Z182" i="62"/>
  <c r="T182" i="62"/>
  <c r="K182" i="62"/>
  <c r="C182" i="62"/>
  <c r="CC182" i="62"/>
  <c r="J182" i="62"/>
  <c r="H182" i="62"/>
  <c r="A182" i="62"/>
  <c r="BT181" i="62"/>
  <c r="BS181" i="62"/>
  <c r="BQ181" i="62"/>
  <c r="BO181" i="62"/>
  <c r="BM181" i="62"/>
  <c r="BG181" i="62"/>
  <c r="BF181" i="62"/>
  <c r="BD181" i="62"/>
  <c r="BB181" i="62"/>
  <c r="AZ181" i="62"/>
  <c r="AT181" i="62"/>
  <c r="AQ181" i="62"/>
  <c r="AO181" i="62"/>
  <c r="AM181" i="62"/>
  <c r="AG181" i="62"/>
  <c r="AF181" i="62"/>
  <c r="AD181" i="62"/>
  <c r="AB181" i="62"/>
  <c r="Z181" i="62"/>
  <c r="T181" i="62"/>
  <c r="K181" i="62"/>
  <c r="C181" i="62"/>
  <c r="CC181" i="62"/>
  <c r="J181" i="62"/>
  <c r="H181" i="62"/>
  <c r="A181" i="62"/>
  <c r="BT180" i="62"/>
  <c r="BS180" i="62"/>
  <c r="BQ180" i="62"/>
  <c r="BO180" i="62"/>
  <c r="BM180" i="62"/>
  <c r="BG180" i="62"/>
  <c r="BF180" i="62"/>
  <c r="BD180" i="62"/>
  <c r="BB180" i="62"/>
  <c r="AZ180" i="62"/>
  <c r="AT180" i="62"/>
  <c r="AQ180" i="62"/>
  <c r="AO180" i="62"/>
  <c r="AM180" i="62"/>
  <c r="AG180" i="62"/>
  <c r="AF180" i="62"/>
  <c r="AD180" i="62"/>
  <c r="AB180" i="62"/>
  <c r="Z180" i="62"/>
  <c r="T180" i="62"/>
  <c r="K180" i="62"/>
  <c r="C180" i="62"/>
  <c r="CC180" i="62"/>
  <c r="J180" i="62"/>
  <c r="H180" i="62"/>
  <c r="A180" i="62"/>
  <c r="BT179" i="62"/>
  <c r="BS179" i="62"/>
  <c r="BQ179" i="62"/>
  <c r="BO179" i="62"/>
  <c r="BM179" i="62"/>
  <c r="BG179" i="62"/>
  <c r="BF179" i="62"/>
  <c r="BD179" i="62"/>
  <c r="BB179" i="62"/>
  <c r="AZ179" i="62"/>
  <c r="AT179" i="62"/>
  <c r="AQ179" i="62"/>
  <c r="AO179" i="62"/>
  <c r="AM179" i="62"/>
  <c r="AG179" i="62"/>
  <c r="AF179" i="62"/>
  <c r="AD179" i="62"/>
  <c r="AB179" i="62"/>
  <c r="Z179" i="62"/>
  <c r="T179" i="62"/>
  <c r="K179" i="62"/>
  <c r="C179" i="62"/>
  <c r="CC179" i="62"/>
  <c r="J179" i="62"/>
  <c r="H179" i="62"/>
  <c r="A179" i="62"/>
  <c r="BT178" i="62"/>
  <c r="BS178" i="62"/>
  <c r="BQ178" i="62"/>
  <c r="BO178" i="62"/>
  <c r="BM178" i="62"/>
  <c r="BG178" i="62"/>
  <c r="BF178" i="62"/>
  <c r="BD178" i="62"/>
  <c r="BB178" i="62"/>
  <c r="AZ178" i="62"/>
  <c r="AT178" i="62"/>
  <c r="AQ178" i="62"/>
  <c r="AO178" i="62"/>
  <c r="AM178" i="62"/>
  <c r="AG178" i="62"/>
  <c r="AF178" i="62"/>
  <c r="AD178" i="62"/>
  <c r="AB178" i="62"/>
  <c r="Z178" i="62"/>
  <c r="T178" i="62"/>
  <c r="K178" i="62"/>
  <c r="C178" i="62"/>
  <c r="CC178" i="62"/>
  <c r="J178" i="62"/>
  <c r="H178" i="62"/>
  <c r="A178" i="62"/>
  <c r="BT177" i="62"/>
  <c r="BS177" i="62"/>
  <c r="BQ177" i="62"/>
  <c r="BO177" i="62"/>
  <c r="BM177" i="62"/>
  <c r="BG177" i="62"/>
  <c r="BF177" i="62"/>
  <c r="BD177" i="62"/>
  <c r="BB177" i="62"/>
  <c r="AZ177" i="62"/>
  <c r="AT177" i="62"/>
  <c r="AQ177" i="62"/>
  <c r="AO177" i="62"/>
  <c r="AM177" i="62"/>
  <c r="AG177" i="62"/>
  <c r="AF177" i="62"/>
  <c r="AD177" i="62"/>
  <c r="AB177" i="62"/>
  <c r="Z177" i="62"/>
  <c r="T177" i="62"/>
  <c r="K177" i="62"/>
  <c r="C177" i="62"/>
  <c r="CC177" i="62"/>
  <c r="J177" i="62"/>
  <c r="H177" i="62"/>
  <c r="A177" i="62"/>
  <c r="BT176" i="62"/>
  <c r="BS176" i="62"/>
  <c r="BQ176" i="62"/>
  <c r="BO176" i="62"/>
  <c r="BM176" i="62"/>
  <c r="BG176" i="62"/>
  <c r="BF176" i="62"/>
  <c r="BD176" i="62"/>
  <c r="BB176" i="62"/>
  <c r="AZ176" i="62"/>
  <c r="AT176" i="62"/>
  <c r="AQ176" i="62"/>
  <c r="AO176" i="62"/>
  <c r="AM176" i="62"/>
  <c r="AG176" i="62"/>
  <c r="AF176" i="62"/>
  <c r="AD176" i="62"/>
  <c r="AB176" i="62"/>
  <c r="Z176" i="62"/>
  <c r="T176" i="62"/>
  <c r="K176" i="62"/>
  <c r="C176" i="62"/>
  <c r="CC176" i="62"/>
  <c r="J176" i="62"/>
  <c r="H176" i="62"/>
  <c r="A176" i="62"/>
  <c r="BT175" i="62"/>
  <c r="BS175" i="62"/>
  <c r="BQ175" i="62"/>
  <c r="BO175" i="62"/>
  <c r="BM175" i="62"/>
  <c r="BG175" i="62"/>
  <c r="BF175" i="62"/>
  <c r="BD175" i="62"/>
  <c r="BB175" i="62"/>
  <c r="AZ175" i="62"/>
  <c r="AT175" i="62"/>
  <c r="AQ175" i="62"/>
  <c r="AO175" i="62"/>
  <c r="AM175" i="62"/>
  <c r="AG175" i="62"/>
  <c r="AF175" i="62"/>
  <c r="AD175" i="62"/>
  <c r="AB175" i="62"/>
  <c r="Z175" i="62"/>
  <c r="T175" i="62"/>
  <c r="K175" i="62"/>
  <c r="C175" i="62"/>
  <c r="CC175" i="62"/>
  <c r="J175" i="62"/>
  <c r="H175" i="62"/>
  <c r="A175" i="62"/>
  <c r="BT174" i="62"/>
  <c r="BS174" i="62"/>
  <c r="BQ174" i="62"/>
  <c r="BO174" i="62"/>
  <c r="BM174" i="62"/>
  <c r="BG174" i="62"/>
  <c r="BF174" i="62"/>
  <c r="BD174" i="62"/>
  <c r="BB174" i="62"/>
  <c r="AZ174" i="62"/>
  <c r="AT174" i="62"/>
  <c r="AQ174" i="62"/>
  <c r="AO174" i="62"/>
  <c r="AM174" i="62"/>
  <c r="AG174" i="62"/>
  <c r="AF174" i="62"/>
  <c r="AD174" i="62"/>
  <c r="AB174" i="62"/>
  <c r="Z174" i="62"/>
  <c r="T174" i="62"/>
  <c r="K174" i="62"/>
  <c r="C174" i="62"/>
  <c r="CC174" i="62"/>
  <c r="J174" i="62"/>
  <c r="H174" i="62"/>
  <c r="A174" i="62"/>
  <c r="BT173" i="62"/>
  <c r="BS173" i="62"/>
  <c r="BQ173" i="62"/>
  <c r="BO173" i="62"/>
  <c r="BM173" i="62"/>
  <c r="BG173" i="62"/>
  <c r="BF173" i="62"/>
  <c r="BD173" i="62"/>
  <c r="BB173" i="62"/>
  <c r="AZ173" i="62"/>
  <c r="AT173" i="62"/>
  <c r="AQ173" i="62"/>
  <c r="AO173" i="62"/>
  <c r="AM173" i="62"/>
  <c r="AG173" i="62"/>
  <c r="AF173" i="62"/>
  <c r="AD173" i="62"/>
  <c r="AB173" i="62"/>
  <c r="Z173" i="62"/>
  <c r="T173" i="62"/>
  <c r="K173" i="62"/>
  <c r="C173" i="62"/>
  <c r="CC173" i="62"/>
  <c r="J173" i="62"/>
  <c r="H173" i="62"/>
  <c r="A173" i="62"/>
  <c r="BT172" i="62"/>
  <c r="BS172" i="62"/>
  <c r="BQ172" i="62"/>
  <c r="BO172" i="62"/>
  <c r="BM172" i="62"/>
  <c r="BG172" i="62"/>
  <c r="BF172" i="62"/>
  <c r="BD172" i="62"/>
  <c r="BB172" i="62"/>
  <c r="AZ172" i="62"/>
  <c r="AT172" i="62"/>
  <c r="AQ172" i="62"/>
  <c r="AO172" i="62"/>
  <c r="AM172" i="62"/>
  <c r="AG172" i="62"/>
  <c r="AF172" i="62"/>
  <c r="AD172" i="62"/>
  <c r="AB172" i="62"/>
  <c r="Z172" i="62"/>
  <c r="T172" i="62"/>
  <c r="K172" i="62"/>
  <c r="C172" i="62"/>
  <c r="CC172" i="62"/>
  <c r="J172" i="62"/>
  <c r="H172" i="62"/>
  <c r="A172" i="62"/>
  <c r="BT171" i="62"/>
  <c r="BS171" i="62"/>
  <c r="BQ171" i="62"/>
  <c r="BO171" i="62"/>
  <c r="BM171" i="62"/>
  <c r="BG171" i="62"/>
  <c r="BF171" i="62"/>
  <c r="BD171" i="62"/>
  <c r="BB171" i="62"/>
  <c r="AZ171" i="62"/>
  <c r="AT171" i="62"/>
  <c r="AQ171" i="62"/>
  <c r="AO171" i="62"/>
  <c r="AM171" i="62"/>
  <c r="AG171" i="62"/>
  <c r="AF171" i="62"/>
  <c r="AD171" i="62"/>
  <c r="AB171" i="62"/>
  <c r="Z171" i="62"/>
  <c r="T171" i="62"/>
  <c r="K171" i="62"/>
  <c r="C171" i="62"/>
  <c r="CC171" i="62"/>
  <c r="J171" i="62"/>
  <c r="H171" i="62"/>
  <c r="A171" i="62"/>
  <c r="BT170" i="62"/>
  <c r="BS170" i="62"/>
  <c r="BQ170" i="62"/>
  <c r="BO170" i="62"/>
  <c r="BM170" i="62"/>
  <c r="BG170" i="62"/>
  <c r="BF170" i="62"/>
  <c r="BD170" i="62"/>
  <c r="BB170" i="62"/>
  <c r="AZ170" i="62"/>
  <c r="AT170" i="62"/>
  <c r="AQ170" i="62"/>
  <c r="AO170" i="62"/>
  <c r="AM170" i="62"/>
  <c r="AG170" i="62"/>
  <c r="AF170" i="62"/>
  <c r="AD170" i="62"/>
  <c r="AB170" i="62"/>
  <c r="Z170" i="62"/>
  <c r="T170" i="62"/>
  <c r="K170" i="62"/>
  <c r="C170" i="62"/>
  <c r="CC170" i="62"/>
  <c r="J170" i="62"/>
  <c r="H170" i="62"/>
  <c r="A170" i="62"/>
  <c r="BT169" i="62"/>
  <c r="BS169" i="62"/>
  <c r="BQ169" i="62"/>
  <c r="BO169" i="62"/>
  <c r="BM169" i="62"/>
  <c r="BG169" i="62"/>
  <c r="BF169" i="62"/>
  <c r="BD169" i="62"/>
  <c r="BB169" i="62"/>
  <c r="AZ169" i="62"/>
  <c r="AT169" i="62"/>
  <c r="AQ169" i="62"/>
  <c r="AO169" i="62"/>
  <c r="AM169" i="62"/>
  <c r="AG169" i="62"/>
  <c r="AF169" i="62"/>
  <c r="AD169" i="62"/>
  <c r="AB169" i="62"/>
  <c r="Z169" i="62"/>
  <c r="T169" i="62"/>
  <c r="K169" i="62"/>
  <c r="C169" i="62"/>
  <c r="CC169" i="62"/>
  <c r="J169" i="62"/>
  <c r="H169" i="62"/>
  <c r="A169" i="62"/>
  <c r="BT168" i="62"/>
  <c r="BS168" i="62"/>
  <c r="BQ168" i="62"/>
  <c r="BO168" i="62"/>
  <c r="BM168" i="62"/>
  <c r="BG168" i="62"/>
  <c r="BF168" i="62"/>
  <c r="BD168" i="62"/>
  <c r="BB168" i="62"/>
  <c r="AZ168" i="62"/>
  <c r="AT168" i="62"/>
  <c r="AQ168" i="62"/>
  <c r="AO168" i="62"/>
  <c r="AM168" i="62"/>
  <c r="AG168" i="62"/>
  <c r="AF168" i="62"/>
  <c r="AD168" i="62"/>
  <c r="AB168" i="62"/>
  <c r="Z168" i="62"/>
  <c r="T168" i="62"/>
  <c r="K168" i="62"/>
  <c r="C168" i="62"/>
  <c r="CC168" i="62"/>
  <c r="J168" i="62"/>
  <c r="H168" i="62"/>
  <c r="A168" i="62"/>
  <c r="BT167" i="62"/>
  <c r="BS167" i="62"/>
  <c r="BQ167" i="62"/>
  <c r="BO167" i="62"/>
  <c r="BM167" i="62"/>
  <c r="BG167" i="62"/>
  <c r="BF167" i="62"/>
  <c r="BD167" i="62"/>
  <c r="BB167" i="62"/>
  <c r="AZ167" i="62"/>
  <c r="AT167" i="62"/>
  <c r="AQ167" i="62"/>
  <c r="AO167" i="62"/>
  <c r="AM167" i="62"/>
  <c r="AG167" i="62"/>
  <c r="AF167" i="62"/>
  <c r="AD167" i="62"/>
  <c r="AB167" i="62"/>
  <c r="Z167" i="62"/>
  <c r="T167" i="62"/>
  <c r="K167" i="62"/>
  <c r="C167" i="62"/>
  <c r="CC167" i="62"/>
  <c r="J167" i="62"/>
  <c r="H167" i="62"/>
  <c r="A167" i="62"/>
  <c r="BT166" i="62"/>
  <c r="BS166" i="62"/>
  <c r="BQ166" i="62"/>
  <c r="BO166" i="62"/>
  <c r="BM166" i="62"/>
  <c r="BG166" i="62"/>
  <c r="BF166" i="62"/>
  <c r="BD166" i="62"/>
  <c r="BB166" i="62"/>
  <c r="AZ166" i="62"/>
  <c r="AT166" i="62"/>
  <c r="AQ166" i="62"/>
  <c r="AO166" i="62"/>
  <c r="AM166" i="62"/>
  <c r="AG166" i="62"/>
  <c r="AF166" i="62"/>
  <c r="AD166" i="62"/>
  <c r="AB166" i="62"/>
  <c r="Z166" i="62"/>
  <c r="T166" i="62"/>
  <c r="K166" i="62"/>
  <c r="C166" i="62"/>
  <c r="CC166" i="62"/>
  <c r="J166" i="62"/>
  <c r="H166" i="62"/>
  <c r="A166" i="62"/>
  <c r="BT165" i="62"/>
  <c r="BS165" i="62"/>
  <c r="BQ165" i="62"/>
  <c r="BO165" i="62"/>
  <c r="BM165" i="62"/>
  <c r="BG165" i="62"/>
  <c r="BF165" i="62"/>
  <c r="BD165" i="62"/>
  <c r="BB165" i="62"/>
  <c r="AZ165" i="62"/>
  <c r="AT165" i="62"/>
  <c r="AQ165" i="62"/>
  <c r="AO165" i="62"/>
  <c r="AM165" i="62"/>
  <c r="AG165" i="62"/>
  <c r="AF165" i="62"/>
  <c r="AD165" i="62"/>
  <c r="AB165" i="62"/>
  <c r="Z165" i="62"/>
  <c r="T165" i="62"/>
  <c r="K165" i="62"/>
  <c r="C165" i="62"/>
  <c r="CC165" i="62"/>
  <c r="J165" i="62"/>
  <c r="H165" i="62"/>
  <c r="A165" i="62"/>
  <c r="BT164" i="62"/>
  <c r="BS164" i="62"/>
  <c r="BQ164" i="62"/>
  <c r="BO164" i="62"/>
  <c r="BM164" i="62"/>
  <c r="BG164" i="62"/>
  <c r="BF164" i="62"/>
  <c r="BD164" i="62"/>
  <c r="BB164" i="62"/>
  <c r="AZ164" i="62"/>
  <c r="AT164" i="62"/>
  <c r="AQ164" i="62"/>
  <c r="AO164" i="62"/>
  <c r="AM164" i="62"/>
  <c r="AG164" i="62"/>
  <c r="AF164" i="62"/>
  <c r="AD164" i="62"/>
  <c r="AB164" i="62"/>
  <c r="Z164" i="62"/>
  <c r="T164" i="62"/>
  <c r="K164" i="62"/>
  <c r="C164" i="62"/>
  <c r="CC164" i="62"/>
  <c r="J164" i="62"/>
  <c r="H164" i="62"/>
  <c r="A164" i="62"/>
  <c r="BT163" i="62"/>
  <c r="BS163" i="62"/>
  <c r="BQ163" i="62"/>
  <c r="BO163" i="62"/>
  <c r="BM163" i="62"/>
  <c r="BG163" i="62"/>
  <c r="BF163" i="62"/>
  <c r="BD163" i="62"/>
  <c r="BB163" i="62"/>
  <c r="AZ163" i="62"/>
  <c r="AT163" i="62"/>
  <c r="AQ163" i="62"/>
  <c r="AO163" i="62"/>
  <c r="AM163" i="62"/>
  <c r="AG163" i="62"/>
  <c r="AF163" i="62"/>
  <c r="AD163" i="62"/>
  <c r="AB163" i="62"/>
  <c r="Z163" i="62"/>
  <c r="T163" i="62"/>
  <c r="K163" i="62"/>
  <c r="C163" i="62"/>
  <c r="CC163" i="62"/>
  <c r="J163" i="62"/>
  <c r="H163" i="62"/>
  <c r="A163" i="62"/>
  <c r="BT162" i="62"/>
  <c r="BS162" i="62"/>
  <c r="BQ162" i="62"/>
  <c r="BO162" i="62"/>
  <c r="BM162" i="62"/>
  <c r="BG162" i="62"/>
  <c r="BF162" i="62"/>
  <c r="BD162" i="62"/>
  <c r="BB162" i="62"/>
  <c r="AZ162" i="62"/>
  <c r="AT162" i="62"/>
  <c r="AQ162" i="62"/>
  <c r="AO162" i="62"/>
  <c r="AM162" i="62"/>
  <c r="AG162" i="62"/>
  <c r="AF162" i="62"/>
  <c r="AD162" i="62"/>
  <c r="AB162" i="62"/>
  <c r="Z162" i="62"/>
  <c r="T162" i="62"/>
  <c r="K162" i="62"/>
  <c r="C162" i="62"/>
  <c r="CC162" i="62"/>
  <c r="J162" i="62"/>
  <c r="H162" i="62"/>
  <c r="A162" i="62"/>
  <c r="BT161" i="62"/>
  <c r="BS161" i="62"/>
  <c r="BQ161" i="62"/>
  <c r="BO161" i="62"/>
  <c r="BM161" i="62"/>
  <c r="BG161" i="62"/>
  <c r="BF161" i="62"/>
  <c r="BD161" i="62"/>
  <c r="BB161" i="62"/>
  <c r="AZ161" i="62"/>
  <c r="AT161" i="62"/>
  <c r="AQ161" i="62"/>
  <c r="AO161" i="62"/>
  <c r="AM161" i="62"/>
  <c r="AG161" i="62"/>
  <c r="AF161" i="62"/>
  <c r="AD161" i="62"/>
  <c r="AB161" i="62"/>
  <c r="Z161" i="62"/>
  <c r="T161" i="62"/>
  <c r="K161" i="62"/>
  <c r="C161" i="62"/>
  <c r="CC161" i="62"/>
  <c r="J161" i="62"/>
  <c r="H161" i="62"/>
  <c r="A161" i="62"/>
  <c r="BT160" i="62"/>
  <c r="BS160" i="62"/>
  <c r="BQ160" i="62"/>
  <c r="BO160" i="62"/>
  <c r="BM160" i="62"/>
  <c r="BG160" i="62"/>
  <c r="BF160" i="62"/>
  <c r="BD160" i="62"/>
  <c r="BB160" i="62"/>
  <c r="AZ160" i="62"/>
  <c r="AT160" i="62"/>
  <c r="AQ160" i="62"/>
  <c r="AO160" i="62"/>
  <c r="AM160" i="62"/>
  <c r="AG160" i="62"/>
  <c r="AF160" i="62"/>
  <c r="AD160" i="62"/>
  <c r="AB160" i="62"/>
  <c r="Z160" i="62"/>
  <c r="T160" i="62"/>
  <c r="K160" i="62"/>
  <c r="C160" i="62"/>
  <c r="CC160" i="62"/>
  <c r="J160" i="62"/>
  <c r="H160" i="62"/>
  <c r="A160" i="62"/>
  <c r="BT159" i="62"/>
  <c r="BS159" i="62"/>
  <c r="BQ159" i="62"/>
  <c r="BO159" i="62"/>
  <c r="BM159" i="62"/>
  <c r="BU159" i="62"/>
  <c r="BG159" i="62"/>
  <c r="BF159" i="62"/>
  <c r="BD159" i="62"/>
  <c r="BB159" i="62"/>
  <c r="AZ159" i="62"/>
  <c r="AT159" i="62"/>
  <c r="AQ159" i="62"/>
  <c r="AO159" i="62"/>
  <c r="AM159" i="62"/>
  <c r="AG159" i="62"/>
  <c r="AF159" i="62"/>
  <c r="AD159" i="62"/>
  <c r="AB159" i="62"/>
  <c r="Z159" i="62"/>
  <c r="T159" i="62"/>
  <c r="K159" i="62"/>
  <c r="C159" i="62"/>
  <c r="CC159" i="62"/>
  <c r="J159" i="62"/>
  <c r="H159" i="62"/>
  <c r="A159" i="62"/>
  <c r="BT158" i="62"/>
  <c r="BS158" i="62"/>
  <c r="BQ158" i="62"/>
  <c r="BO158" i="62"/>
  <c r="BM158" i="62"/>
  <c r="BG158" i="62"/>
  <c r="BF158" i="62"/>
  <c r="BD158" i="62"/>
  <c r="BB158" i="62"/>
  <c r="AZ158" i="62"/>
  <c r="AT158" i="62"/>
  <c r="AQ158" i="62"/>
  <c r="AO158" i="62"/>
  <c r="AM158" i="62"/>
  <c r="AG158" i="62"/>
  <c r="AF158" i="62"/>
  <c r="AD158" i="62"/>
  <c r="AB158" i="62"/>
  <c r="Z158" i="62"/>
  <c r="T158" i="62"/>
  <c r="K158" i="62"/>
  <c r="C158" i="62"/>
  <c r="CC158" i="62"/>
  <c r="J158" i="62"/>
  <c r="H158" i="62"/>
  <c r="A158" i="62"/>
  <c r="BT157" i="62"/>
  <c r="BS157" i="62"/>
  <c r="BQ157" i="62"/>
  <c r="BO157" i="62"/>
  <c r="BM157" i="62"/>
  <c r="BG157" i="62"/>
  <c r="BF157" i="62"/>
  <c r="BD157" i="62"/>
  <c r="BB157" i="62"/>
  <c r="AZ157" i="62"/>
  <c r="AT157" i="62"/>
  <c r="AQ157" i="62"/>
  <c r="AO157" i="62"/>
  <c r="AM157" i="62"/>
  <c r="AG157" i="62"/>
  <c r="AF157" i="62"/>
  <c r="AD157" i="62"/>
  <c r="AB157" i="62"/>
  <c r="Z157" i="62"/>
  <c r="T157" i="62"/>
  <c r="K157" i="62"/>
  <c r="C157" i="62"/>
  <c r="CC157" i="62"/>
  <c r="J157" i="62"/>
  <c r="H157" i="62"/>
  <c r="A157" i="62"/>
  <c r="BT156" i="62"/>
  <c r="BS156" i="62"/>
  <c r="BQ156" i="62"/>
  <c r="BO156" i="62"/>
  <c r="BM156" i="62"/>
  <c r="BG156" i="62"/>
  <c r="BF156" i="62"/>
  <c r="BD156" i="62"/>
  <c r="BB156" i="62"/>
  <c r="AZ156" i="62"/>
  <c r="AT156" i="62"/>
  <c r="AQ156" i="62"/>
  <c r="AO156" i="62"/>
  <c r="AM156" i="62"/>
  <c r="AG156" i="62"/>
  <c r="AF156" i="62"/>
  <c r="AD156" i="62"/>
  <c r="AB156" i="62"/>
  <c r="Z156" i="62"/>
  <c r="T156" i="62"/>
  <c r="K156" i="62"/>
  <c r="C156" i="62"/>
  <c r="CC156" i="62"/>
  <c r="J156" i="62"/>
  <c r="H156" i="62"/>
  <c r="A156" i="62"/>
  <c r="BT155" i="62"/>
  <c r="BS155" i="62"/>
  <c r="BQ155" i="62"/>
  <c r="BO155" i="62"/>
  <c r="BM155" i="62"/>
  <c r="BU155" i="62"/>
  <c r="BG155" i="62"/>
  <c r="BF155" i="62"/>
  <c r="BD155" i="62"/>
  <c r="BB155" i="62"/>
  <c r="AZ155" i="62"/>
  <c r="AT155" i="62"/>
  <c r="AQ155" i="62"/>
  <c r="AO155" i="62"/>
  <c r="AM155" i="62"/>
  <c r="AG155" i="62"/>
  <c r="AF155" i="62"/>
  <c r="AD155" i="62"/>
  <c r="AB155" i="62"/>
  <c r="Z155" i="62"/>
  <c r="T155" i="62"/>
  <c r="K155" i="62"/>
  <c r="C155" i="62"/>
  <c r="CC155" i="62"/>
  <c r="J155" i="62"/>
  <c r="H155" i="62"/>
  <c r="A155" i="62"/>
  <c r="BT154" i="62"/>
  <c r="BS154" i="62"/>
  <c r="BQ154" i="62"/>
  <c r="BO154" i="62"/>
  <c r="BM154" i="62"/>
  <c r="BG154" i="62"/>
  <c r="BF154" i="62"/>
  <c r="BD154" i="62"/>
  <c r="BB154" i="62"/>
  <c r="AZ154" i="62"/>
  <c r="AT154" i="62"/>
  <c r="AQ154" i="62"/>
  <c r="AO154" i="62"/>
  <c r="AM154" i="62"/>
  <c r="AG154" i="62"/>
  <c r="AF154" i="62"/>
  <c r="AD154" i="62"/>
  <c r="AB154" i="62"/>
  <c r="Z154" i="62"/>
  <c r="T154" i="62"/>
  <c r="K154" i="62"/>
  <c r="C154" i="62"/>
  <c r="CC154" i="62"/>
  <c r="J154" i="62"/>
  <c r="H154" i="62"/>
  <c r="A154" i="62"/>
  <c r="BT153" i="62"/>
  <c r="BS153" i="62"/>
  <c r="BQ153" i="62"/>
  <c r="BO153" i="62"/>
  <c r="BM153" i="62"/>
  <c r="BG153" i="62"/>
  <c r="BF153" i="62"/>
  <c r="BD153" i="62"/>
  <c r="BB153" i="62"/>
  <c r="AZ153" i="62"/>
  <c r="AT153" i="62"/>
  <c r="AQ153" i="62"/>
  <c r="AO153" i="62"/>
  <c r="AM153" i="62"/>
  <c r="AG153" i="62"/>
  <c r="AF153" i="62"/>
  <c r="AD153" i="62"/>
  <c r="AB153" i="62"/>
  <c r="Z153" i="62"/>
  <c r="T153" i="62"/>
  <c r="K153" i="62"/>
  <c r="C153" i="62"/>
  <c r="CC153" i="62"/>
  <c r="J153" i="62"/>
  <c r="H153" i="62"/>
  <c r="A153" i="62"/>
  <c r="BT152" i="62"/>
  <c r="BS152" i="62"/>
  <c r="BQ152" i="62"/>
  <c r="BO152" i="62"/>
  <c r="BM152" i="62"/>
  <c r="BG152" i="62"/>
  <c r="BF152" i="62"/>
  <c r="BD152" i="62"/>
  <c r="BB152" i="62"/>
  <c r="AZ152" i="62"/>
  <c r="AT152" i="62"/>
  <c r="AQ152" i="62"/>
  <c r="AO152" i="62"/>
  <c r="AM152" i="62"/>
  <c r="AG152" i="62"/>
  <c r="AF152" i="62"/>
  <c r="AD152" i="62"/>
  <c r="AB152" i="62"/>
  <c r="Z152" i="62"/>
  <c r="T152" i="62"/>
  <c r="K152" i="62"/>
  <c r="C152" i="62"/>
  <c r="CC152" i="62"/>
  <c r="J152" i="62"/>
  <c r="H152" i="62"/>
  <c r="A152" i="62"/>
  <c r="BT151" i="62"/>
  <c r="BS151" i="62"/>
  <c r="BQ151" i="62"/>
  <c r="BO151" i="62"/>
  <c r="BM151" i="62"/>
  <c r="BU151" i="62"/>
  <c r="BG151" i="62"/>
  <c r="BF151" i="62"/>
  <c r="BD151" i="62"/>
  <c r="BB151" i="62"/>
  <c r="AZ151" i="62"/>
  <c r="AT151" i="62"/>
  <c r="AQ151" i="62"/>
  <c r="AO151" i="62"/>
  <c r="AM151" i="62"/>
  <c r="AG151" i="62"/>
  <c r="AF151" i="62"/>
  <c r="AD151" i="62"/>
  <c r="AB151" i="62"/>
  <c r="Z151" i="62"/>
  <c r="T151" i="62"/>
  <c r="K151" i="62"/>
  <c r="C151" i="62"/>
  <c r="CC151" i="62"/>
  <c r="J151" i="62"/>
  <c r="H151" i="62"/>
  <c r="A151" i="62"/>
  <c r="BT150" i="62"/>
  <c r="BS150" i="62"/>
  <c r="BQ150" i="62"/>
  <c r="BO150" i="62"/>
  <c r="BM150" i="62"/>
  <c r="BG150" i="62"/>
  <c r="BF150" i="62"/>
  <c r="BD150" i="62"/>
  <c r="BB150" i="62"/>
  <c r="AZ150" i="62"/>
  <c r="AT150" i="62"/>
  <c r="AQ150" i="62"/>
  <c r="AO150" i="62"/>
  <c r="AM150" i="62"/>
  <c r="AG150" i="62"/>
  <c r="AF150" i="62"/>
  <c r="AD150" i="62"/>
  <c r="AB150" i="62"/>
  <c r="Z150" i="62"/>
  <c r="T150" i="62"/>
  <c r="K150" i="62"/>
  <c r="C150" i="62"/>
  <c r="CC150" i="62"/>
  <c r="J150" i="62"/>
  <c r="H150" i="62"/>
  <c r="A150" i="62"/>
  <c r="BT149" i="62"/>
  <c r="BS149" i="62"/>
  <c r="BQ149" i="62"/>
  <c r="BO149" i="62"/>
  <c r="BM149" i="62"/>
  <c r="BG149" i="62"/>
  <c r="BF149" i="62"/>
  <c r="BD149" i="62"/>
  <c r="BB149" i="62"/>
  <c r="AZ149" i="62"/>
  <c r="AT149" i="62"/>
  <c r="AQ149" i="62"/>
  <c r="AO149" i="62"/>
  <c r="AM149" i="62"/>
  <c r="AG149" i="62"/>
  <c r="AF149" i="62"/>
  <c r="AD149" i="62"/>
  <c r="AB149" i="62"/>
  <c r="Z149" i="62"/>
  <c r="T149" i="62"/>
  <c r="K149" i="62"/>
  <c r="C149" i="62"/>
  <c r="CC149" i="62"/>
  <c r="J149" i="62"/>
  <c r="H149" i="62"/>
  <c r="A149" i="62"/>
  <c r="BT148" i="62"/>
  <c r="BS148" i="62"/>
  <c r="BQ148" i="62"/>
  <c r="BO148" i="62"/>
  <c r="BM148" i="62"/>
  <c r="BG148" i="62"/>
  <c r="BF148" i="62"/>
  <c r="BD148" i="62"/>
  <c r="BB148" i="62"/>
  <c r="AZ148" i="62"/>
  <c r="AT148" i="62"/>
  <c r="AQ148" i="62"/>
  <c r="AO148" i="62"/>
  <c r="AM148" i="62"/>
  <c r="AG148" i="62"/>
  <c r="AF148" i="62"/>
  <c r="AD148" i="62"/>
  <c r="AB148" i="62"/>
  <c r="Z148" i="62"/>
  <c r="T148" i="62"/>
  <c r="K148" i="62"/>
  <c r="C148" i="62"/>
  <c r="CC148" i="62"/>
  <c r="J148" i="62"/>
  <c r="H148" i="62"/>
  <c r="A148" i="62"/>
  <c r="BT147" i="62"/>
  <c r="BS147" i="62"/>
  <c r="BQ147" i="62"/>
  <c r="BO147" i="62"/>
  <c r="BM147" i="62"/>
  <c r="BU147" i="62"/>
  <c r="BG147" i="62"/>
  <c r="BF147" i="62"/>
  <c r="BD147" i="62"/>
  <c r="BB147" i="62"/>
  <c r="AZ147" i="62"/>
  <c r="AT147" i="62"/>
  <c r="AQ147" i="62"/>
  <c r="AO147" i="62"/>
  <c r="AM147" i="62"/>
  <c r="AG147" i="62"/>
  <c r="AF147" i="62"/>
  <c r="AD147" i="62"/>
  <c r="AB147" i="62"/>
  <c r="Z147" i="62"/>
  <c r="T147" i="62"/>
  <c r="K147" i="62"/>
  <c r="C147" i="62"/>
  <c r="CC147" i="62"/>
  <c r="J147" i="62"/>
  <c r="H147" i="62"/>
  <c r="A147" i="62"/>
  <c r="BT146" i="62"/>
  <c r="BS146" i="62"/>
  <c r="BQ146" i="62"/>
  <c r="BO146" i="62"/>
  <c r="BM146" i="62"/>
  <c r="BG146" i="62"/>
  <c r="BF146" i="62"/>
  <c r="BD146" i="62"/>
  <c r="BB146" i="62"/>
  <c r="AZ146" i="62"/>
  <c r="AT146" i="62"/>
  <c r="AQ146" i="62"/>
  <c r="AO146" i="62"/>
  <c r="AM146" i="62"/>
  <c r="AG146" i="62"/>
  <c r="AF146" i="62"/>
  <c r="AD146" i="62"/>
  <c r="AB146" i="62"/>
  <c r="Z146" i="62"/>
  <c r="T146" i="62"/>
  <c r="K146" i="62"/>
  <c r="C146" i="62"/>
  <c r="CC146" i="62"/>
  <c r="J146" i="62"/>
  <c r="H146" i="62"/>
  <c r="A146" i="62"/>
  <c r="BT145" i="62"/>
  <c r="BS145" i="62"/>
  <c r="BQ145" i="62"/>
  <c r="BO145" i="62"/>
  <c r="BM145" i="62"/>
  <c r="BG145" i="62"/>
  <c r="BF145" i="62"/>
  <c r="BD145" i="62"/>
  <c r="BB145" i="62"/>
  <c r="AZ145" i="62"/>
  <c r="AT145" i="62"/>
  <c r="AQ145" i="62"/>
  <c r="AO145" i="62"/>
  <c r="AM145" i="62"/>
  <c r="AG145" i="62"/>
  <c r="AF145" i="62"/>
  <c r="AD145" i="62"/>
  <c r="AB145" i="62"/>
  <c r="Z145" i="62"/>
  <c r="T145" i="62"/>
  <c r="K145" i="62"/>
  <c r="C145" i="62"/>
  <c r="CC145" i="62"/>
  <c r="J145" i="62"/>
  <c r="H145" i="62"/>
  <c r="A145" i="62"/>
  <c r="BT144" i="62"/>
  <c r="BS144" i="62"/>
  <c r="BQ144" i="62"/>
  <c r="BO144" i="62"/>
  <c r="BM144" i="62"/>
  <c r="BG144" i="62"/>
  <c r="BF144" i="62"/>
  <c r="BD144" i="62"/>
  <c r="BB144" i="62"/>
  <c r="AZ144" i="62"/>
  <c r="AT144" i="62"/>
  <c r="AQ144" i="62"/>
  <c r="AO144" i="62"/>
  <c r="AM144" i="62"/>
  <c r="AG144" i="62"/>
  <c r="AF144" i="62"/>
  <c r="AD144" i="62"/>
  <c r="AB144" i="62"/>
  <c r="Z144" i="62"/>
  <c r="T144" i="62"/>
  <c r="K144" i="62"/>
  <c r="C144" i="62"/>
  <c r="CC144" i="62"/>
  <c r="J144" i="62"/>
  <c r="H144" i="62"/>
  <c r="A144" i="62"/>
  <c r="BT143" i="62"/>
  <c r="BS143" i="62"/>
  <c r="BQ143" i="62"/>
  <c r="BO143" i="62"/>
  <c r="BM143" i="62"/>
  <c r="BU143" i="62"/>
  <c r="BG143" i="62"/>
  <c r="BF143" i="62"/>
  <c r="BD143" i="62"/>
  <c r="BB143" i="62"/>
  <c r="AZ143" i="62"/>
  <c r="AT143" i="62"/>
  <c r="AQ143" i="62"/>
  <c r="AO143" i="62"/>
  <c r="AM143" i="62"/>
  <c r="AG143" i="62"/>
  <c r="AF143" i="62"/>
  <c r="AD143" i="62"/>
  <c r="AB143" i="62"/>
  <c r="Z143" i="62"/>
  <c r="T143" i="62"/>
  <c r="K143" i="62"/>
  <c r="C143" i="62"/>
  <c r="CC143" i="62"/>
  <c r="J143" i="62"/>
  <c r="H143" i="62"/>
  <c r="A143" i="62"/>
  <c r="BT142" i="62"/>
  <c r="BS142" i="62"/>
  <c r="BQ142" i="62"/>
  <c r="BO142" i="62"/>
  <c r="BM142" i="62"/>
  <c r="BG142" i="62"/>
  <c r="BF142" i="62"/>
  <c r="BD142" i="62"/>
  <c r="BB142" i="62"/>
  <c r="AZ142" i="62"/>
  <c r="AT142" i="62"/>
  <c r="AQ142" i="62"/>
  <c r="AO142" i="62"/>
  <c r="AM142" i="62"/>
  <c r="AG142" i="62"/>
  <c r="AF142" i="62"/>
  <c r="AD142" i="62"/>
  <c r="AB142" i="62"/>
  <c r="Z142" i="62"/>
  <c r="T142" i="62"/>
  <c r="K142" i="62"/>
  <c r="C142" i="62"/>
  <c r="CC142" i="62"/>
  <c r="J142" i="62"/>
  <c r="H142" i="62"/>
  <c r="A142" i="62"/>
  <c r="BT141" i="62"/>
  <c r="BS141" i="62"/>
  <c r="BQ141" i="62"/>
  <c r="BO141" i="62"/>
  <c r="BM141" i="62"/>
  <c r="BG141" i="62"/>
  <c r="BF141" i="62"/>
  <c r="BD141" i="62"/>
  <c r="BB141" i="62"/>
  <c r="AZ141" i="62"/>
  <c r="AT141" i="62"/>
  <c r="AQ141" i="62"/>
  <c r="AO141" i="62"/>
  <c r="AM141" i="62"/>
  <c r="AG141" i="62"/>
  <c r="AF141" i="62"/>
  <c r="AD141" i="62"/>
  <c r="AB141" i="62"/>
  <c r="Z141" i="62"/>
  <c r="T141" i="62"/>
  <c r="K141" i="62"/>
  <c r="C141" i="62"/>
  <c r="CC141" i="62"/>
  <c r="J141" i="62"/>
  <c r="H141" i="62"/>
  <c r="A141" i="62"/>
  <c r="BT140" i="62"/>
  <c r="BS140" i="62"/>
  <c r="BQ140" i="62"/>
  <c r="BO140" i="62"/>
  <c r="BM140" i="62"/>
  <c r="BG140" i="62"/>
  <c r="BF140" i="62"/>
  <c r="BD140" i="62"/>
  <c r="BB140" i="62"/>
  <c r="AZ140" i="62"/>
  <c r="AT140" i="62"/>
  <c r="AQ140" i="62"/>
  <c r="AO140" i="62"/>
  <c r="AM140" i="62"/>
  <c r="AG140" i="62"/>
  <c r="AF140" i="62"/>
  <c r="AD140" i="62"/>
  <c r="AB140" i="62"/>
  <c r="Z140" i="62"/>
  <c r="T140" i="62"/>
  <c r="K140" i="62"/>
  <c r="C140" i="62"/>
  <c r="CC140" i="62"/>
  <c r="J140" i="62"/>
  <c r="H140" i="62"/>
  <c r="A140" i="62"/>
  <c r="BT139" i="62"/>
  <c r="BS139" i="62"/>
  <c r="BQ139" i="62"/>
  <c r="BO139" i="62"/>
  <c r="BM139" i="62"/>
  <c r="BU139" i="62"/>
  <c r="BG139" i="62"/>
  <c r="BF139" i="62"/>
  <c r="BD139" i="62"/>
  <c r="BB139" i="62"/>
  <c r="AZ139" i="62"/>
  <c r="AT139" i="62"/>
  <c r="AQ139" i="62"/>
  <c r="AO139" i="62"/>
  <c r="AM139" i="62"/>
  <c r="AG139" i="62"/>
  <c r="AF139" i="62"/>
  <c r="AD139" i="62"/>
  <c r="AB139" i="62"/>
  <c r="Z139" i="62"/>
  <c r="T139" i="62"/>
  <c r="K139" i="62"/>
  <c r="C139" i="62"/>
  <c r="CC139" i="62"/>
  <c r="J139" i="62"/>
  <c r="H139" i="62"/>
  <c r="A139" i="62"/>
  <c r="BT138" i="62"/>
  <c r="BS138" i="62"/>
  <c r="BQ138" i="62"/>
  <c r="BO138" i="62"/>
  <c r="BM138" i="62"/>
  <c r="BG138" i="62"/>
  <c r="BF138" i="62"/>
  <c r="BD138" i="62"/>
  <c r="BB138" i="62"/>
  <c r="AZ138" i="62"/>
  <c r="AT138" i="62"/>
  <c r="AQ138" i="62"/>
  <c r="AO138" i="62"/>
  <c r="AM138" i="62"/>
  <c r="AG138" i="62"/>
  <c r="AF138" i="62"/>
  <c r="AD138" i="62"/>
  <c r="AB138" i="62"/>
  <c r="Z138" i="62"/>
  <c r="T138" i="62"/>
  <c r="K138" i="62"/>
  <c r="C138" i="62"/>
  <c r="CC138" i="62"/>
  <c r="J138" i="62"/>
  <c r="H138" i="62"/>
  <c r="A138" i="62"/>
  <c r="BT137" i="62"/>
  <c r="BS137" i="62"/>
  <c r="BQ137" i="62"/>
  <c r="BO137" i="62"/>
  <c r="BM137" i="62"/>
  <c r="BG137" i="62"/>
  <c r="BF137" i="62"/>
  <c r="BD137" i="62"/>
  <c r="BB137" i="62"/>
  <c r="AZ137" i="62"/>
  <c r="AT137" i="62"/>
  <c r="AQ137" i="62"/>
  <c r="AO137" i="62"/>
  <c r="AM137" i="62"/>
  <c r="AG137" i="62"/>
  <c r="AF137" i="62"/>
  <c r="AD137" i="62"/>
  <c r="AB137" i="62"/>
  <c r="Z137" i="62"/>
  <c r="T137" i="62"/>
  <c r="K137" i="62"/>
  <c r="C137" i="62"/>
  <c r="CC137" i="62"/>
  <c r="J137" i="62"/>
  <c r="H137" i="62"/>
  <c r="A137" i="62"/>
  <c r="BT136" i="62"/>
  <c r="BS136" i="62"/>
  <c r="BQ136" i="62"/>
  <c r="BO136" i="62"/>
  <c r="BM136" i="62"/>
  <c r="BG136" i="62"/>
  <c r="BF136" i="62"/>
  <c r="BD136" i="62"/>
  <c r="BB136" i="62"/>
  <c r="AZ136" i="62"/>
  <c r="AT136" i="62"/>
  <c r="AQ136" i="62"/>
  <c r="AO136" i="62"/>
  <c r="AM136" i="62"/>
  <c r="AG136" i="62"/>
  <c r="AF136" i="62"/>
  <c r="AD136" i="62"/>
  <c r="AB136" i="62"/>
  <c r="Z136" i="62"/>
  <c r="T136" i="62"/>
  <c r="K136" i="62"/>
  <c r="C136" i="62"/>
  <c r="CC136" i="62"/>
  <c r="J136" i="62"/>
  <c r="H136" i="62"/>
  <c r="A136" i="62"/>
  <c r="BT135" i="62"/>
  <c r="BS135" i="62"/>
  <c r="BQ135" i="62"/>
  <c r="BO135" i="62"/>
  <c r="BM135" i="62"/>
  <c r="BG135" i="62"/>
  <c r="BF135" i="62"/>
  <c r="BD135" i="62"/>
  <c r="BB135" i="62"/>
  <c r="AZ135" i="62"/>
  <c r="AT135" i="62"/>
  <c r="AQ135" i="62"/>
  <c r="AO135" i="62"/>
  <c r="AM135" i="62"/>
  <c r="AG135" i="62"/>
  <c r="AF135" i="62"/>
  <c r="AD135" i="62"/>
  <c r="AB135" i="62"/>
  <c r="Z135" i="62"/>
  <c r="T135" i="62"/>
  <c r="K135" i="62"/>
  <c r="C135" i="62"/>
  <c r="CC135" i="62"/>
  <c r="J135" i="62"/>
  <c r="H135" i="62"/>
  <c r="A135" i="62"/>
  <c r="BT134" i="62"/>
  <c r="BS134" i="62"/>
  <c r="BQ134" i="62"/>
  <c r="BO134" i="62"/>
  <c r="BM134" i="62"/>
  <c r="BG134" i="62"/>
  <c r="BF134" i="62"/>
  <c r="BD134" i="62"/>
  <c r="BB134" i="62"/>
  <c r="AZ134" i="62"/>
  <c r="AT134" i="62"/>
  <c r="AQ134" i="62"/>
  <c r="AO134" i="62"/>
  <c r="AM134" i="62"/>
  <c r="AG134" i="62"/>
  <c r="AF134" i="62"/>
  <c r="AD134" i="62"/>
  <c r="AB134" i="62"/>
  <c r="Z134" i="62"/>
  <c r="T134" i="62"/>
  <c r="K134" i="62"/>
  <c r="C134" i="62"/>
  <c r="CC134" i="62"/>
  <c r="J134" i="62"/>
  <c r="H134" i="62"/>
  <c r="A134" i="62"/>
  <c r="BT133" i="62"/>
  <c r="BS133" i="62"/>
  <c r="BQ133" i="62"/>
  <c r="BO133" i="62"/>
  <c r="BM133" i="62"/>
  <c r="BG133" i="62"/>
  <c r="BF133" i="62"/>
  <c r="BD133" i="62"/>
  <c r="BB133" i="62"/>
  <c r="AZ133" i="62"/>
  <c r="AT133" i="62"/>
  <c r="AQ133" i="62"/>
  <c r="AO133" i="62"/>
  <c r="AM133" i="62"/>
  <c r="AG133" i="62"/>
  <c r="AF133" i="62"/>
  <c r="AD133" i="62"/>
  <c r="AB133" i="62"/>
  <c r="Z133" i="62"/>
  <c r="T133" i="62"/>
  <c r="K133" i="62"/>
  <c r="C133" i="62"/>
  <c r="CC133" i="62"/>
  <c r="J133" i="62"/>
  <c r="H133" i="62"/>
  <c r="A133" i="62"/>
  <c r="BT132" i="62"/>
  <c r="BS132" i="62"/>
  <c r="BQ132" i="62"/>
  <c r="BO132" i="62"/>
  <c r="BM132" i="62"/>
  <c r="BG132" i="62"/>
  <c r="BF132" i="62"/>
  <c r="BD132" i="62"/>
  <c r="BB132" i="62"/>
  <c r="AZ132" i="62"/>
  <c r="AT132" i="62"/>
  <c r="AQ132" i="62"/>
  <c r="AO132" i="62"/>
  <c r="AM132" i="62"/>
  <c r="AG132" i="62"/>
  <c r="AF132" i="62"/>
  <c r="AD132" i="62"/>
  <c r="AB132" i="62"/>
  <c r="Z132" i="62"/>
  <c r="T132" i="62"/>
  <c r="K132" i="62"/>
  <c r="C132" i="62"/>
  <c r="CC132" i="62"/>
  <c r="J132" i="62"/>
  <c r="H132" i="62"/>
  <c r="A132" i="62"/>
  <c r="BT131" i="62"/>
  <c r="BS131" i="62"/>
  <c r="BQ131" i="62"/>
  <c r="BO131" i="62"/>
  <c r="BM131" i="62"/>
  <c r="BU131" i="62"/>
  <c r="BG131" i="62"/>
  <c r="BF131" i="62"/>
  <c r="BD131" i="62"/>
  <c r="BB131" i="62"/>
  <c r="AZ131" i="62"/>
  <c r="AT131" i="62"/>
  <c r="AQ131" i="62"/>
  <c r="AO131" i="62"/>
  <c r="AM131" i="62"/>
  <c r="AG131" i="62"/>
  <c r="AF131" i="62"/>
  <c r="AD131" i="62"/>
  <c r="AB131" i="62"/>
  <c r="Z131" i="62"/>
  <c r="T131" i="62"/>
  <c r="K131" i="62"/>
  <c r="C131" i="62"/>
  <c r="CC131" i="62"/>
  <c r="J131" i="62"/>
  <c r="H131" i="62"/>
  <c r="A131" i="62"/>
  <c r="BT130" i="62"/>
  <c r="BS130" i="62"/>
  <c r="BQ130" i="62"/>
  <c r="BO130" i="62"/>
  <c r="BM130" i="62"/>
  <c r="BG130" i="62"/>
  <c r="BF130" i="62"/>
  <c r="BD130" i="62"/>
  <c r="BB130" i="62"/>
  <c r="AZ130" i="62"/>
  <c r="AT130" i="62"/>
  <c r="AQ130" i="62"/>
  <c r="AO130" i="62"/>
  <c r="AM130" i="62"/>
  <c r="AG130" i="62"/>
  <c r="AF130" i="62"/>
  <c r="AD130" i="62"/>
  <c r="AB130" i="62"/>
  <c r="Z130" i="62"/>
  <c r="T130" i="62"/>
  <c r="K130" i="62"/>
  <c r="C130" i="62"/>
  <c r="CC130" i="62"/>
  <c r="J130" i="62"/>
  <c r="H130" i="62"/>
  <c r="A130" i="62"/>
  <c r="BT129" i="62"/>
  <c r="BS129" i="62"/>
  <c r="BQ129" i="62"/>
  <c r="BO129" i="62"/>
  <c r="BM129" i="62"/>
  <c r="BG129" i="62"/>
  <c r="BF129" i="62"/>
  <c r="BD129" i="62"/>
  <c r="BB129" i="62"/>
  <c r="AZ129" i="62"/>
  <c r="AT129" i="62"/>
  <c r="AQ129" i="62"/>
  <c r="AO129" i="62"/>
  <c r="AM129" i="62"/>
  <c r="AG129" i="62"/>
  <c r="AF129" i="62"/>
  <c r="AD129" i="62"/>
  <c r="AB129" i="62"/>
  <c r="Z129" i="62"/>
  <c r="T129" i="62"/>
  <c r="K129" i="62"/>
  <c r="C129" i="62"/>
  <c r="CC129" i="62"/>
  <c r="J129" i="62"/>
  <c r="H129" i="62"/>
  <c r="A129" i="62"/>
  <c r="BT128" i="62"/>
  <c r="BS128" i="62"/>
  <c r="BQ128" i="62"/>
  <c r="BO128" i="62"/>
  <c r="BM128" i="62"/>
  <c r="BG128" i="62"/>
  <c r="BF128" i="62"/>
  <c r="BD128" i="62"/>
  <c r="BB128" i="62"/>
  <c r="AZ128" i="62"/>
  <c r="AT128" i="62"/>
  <c r="AQ128" i="62"/>
  <c r="AO128" i="62"/>
  <c r="AM128" i="62"/>
  <c r="AG128" i="62"/>
  <c r="AF128" i="62"/>
  <c r="AD128" i="62"/>
  <c r="AB128" i="62"/>
  <c r="Z128" i="62"/>
  <c r="T128" i="62"/>
  <c r="K128" i="62"/>
  <c r="C128" i="62"/>
  <c r="CC128" i="62"/>
  <c r="J128" i="62"/>
  <c r="H128" i="62"/>
  <c r="A128" i="62"/>
  <c r="BT127" i="62"/>
  <c r="BS127" i="62"/>
  <c r="BQ127" i="62"/>
  <c r="BO127" i="62"/>
  <c r="BM127" i="62"/>
  <c r="BG127" i="62"/>
  <c r="BF127" i="62"/>
  <c r="BD127" i="62"/>
  <c r="BB127" i="62"/>
  <c r="AZ127" i="62"/>
  <c r="AT127" i="62"/>
  <c r="AQ127" i="62"/>
  <c r="AO127" i="62"/>
  <c r="AM127" i="62"/>
  <c r="AG127" i="62"/>
  <c r="AF127" i="62"/>
  <c r="AD127" i="62"/>
  <c r="AB127" i="62"/>
  <c r="Z127" i="62"/>
  <c r="T127" i="62"/>
  <c r="K127" i="62"/>
  <c r="C127" i="62"/>
  <c r="CC127" i="62"/>
  <c r="J127" i="62"/>
  <c r="H127" i="62"/>
  <c r="A127" i="62"/>
  <c r="BT126" i="62"/>
  <c r="BS126" i="62"/>
  <c r="BQ126" i="62"/>
  <c r="BO126" i="62"/>
  <c r="BM126" i="62"/>
  <c r="BG126" i="62"/>
  <c r="BF126" i="62"/>
  <c r="BD126" i="62"/>
  <c r="BB126" i="62"/>
  <c r="AZ126" i="62"/>
  <c r="AT126" i="62"/>
  <c r="AQ126" i="62"/>
  <c r="AO126" i="62"/>
  <c r="AM126" i="62"/>
  <c r="AG126" i="62"/>
  <c r="AF126" i="62"/>
  <c r="AD126" i="62"/>
  <c r="AB126" i="62"/>
  <c r="Z126" i="62"/>
  <c r="T126" i="62"/>
  <c r="K126" i="62"/>
  <c r="C126" i="62"/>
  <c r="CC126" i="62"/>
  <c r="J126" i="62"/>
  <c r="H126" i="62"/>
  <c r="A126" i="62"/>
  <c r="BT125" i="62"/>
  <c r="BS125" i="62"/>
  <c r="BQ125" i="62"/>
  <c r="BO125" i="62"/>
  <c r="BM125" i="62"/>
  <c r="BG125" i="62"/>
  <c r="BF125" i="62"/>
  <c r="BD125" i="62"/>
  <c r="BB125" i="62"/>
  <c r="AZ125" i="62"/>
  <c r="AT125" i="62"/>
  <c r="AQ125" i="62"/>
  <c r="AO125" i="62"/>
  <c r="AM125" i="62"/>
  <c r="AG125" i="62"/>
  <c r="AF125" i="62"/>
  <c r="AD125" i="62"/>
  <c r="AB125" i="62"/>
  <c r="Z125" i="62"/>
  <c r="T125" i="62"/>
  <c r="K125" i="62"/>
  <c r="C125" i="62"/>
  <c r="CC125" i="62"/>
  <c r="J125" i="62"/>
  <c r="H125" i="62"/>
  <c r="A125" i="62"/>
  <c r="BT124" i="62"/>
  <c r="BS124" i="62"/>
  <c r="BQ124" i="62"/>
  <c r="BO124" i="62"/>
  <c r="BM124" i="62"/>
  <c r="BG124" i="62"/>
  <c r="BF124" i="62"/>
  <c r="BD124" i="62"/>
  <c r="BB124" i="62"/>
  <c r="AZ124" i="62"/>
  <c r="AT124" i="62"/>
  <c r="AQ124" i="62"/>
  <c r="AO124" i="62"/>
  <c r="AM124" i="62"/>
  <c r="AG124" i="62"/>
  <c r="AF124" i="62"/>
  <c r="AD124" i="62"/>
  <c r="AB124" i="62"/>
  <c r="Z124" i="62"/>
  <c r="T124" i="62"/>
  <c r="K124" i="62"/>
  <c r="C124" i="62"/>
  <c r="CC124" i="62"/>
  <c r="J124" i="62"/>
  <c r="H124" i="62"/>
  <c r="A124" i="62"/>
  <c r="BT123" i="62"/>
  <c r="BS123" i="62"/>
  <c r="BQ123" i="62"/>
  <c r="BO123" i="62"/>
  <c r="BM123" i="62"/>
  <c r="BG123" i="62"/>
  <c r="BF123" i="62"/>
  <c r="BD123" i="62"/>
  <c r="BB123" i="62"/>
  <c r="AZ123" i="62"/>
  <c r="AT123" i="62"/>
  <c r="AQ123" i="62"/>
  <c r="AO123" i="62"/>
  <c r="AM123" i="62"/>
  <c r="AU123" i="62"/>
  <c r="AG123" i="62"/>
  <c r="BW123" i="62"/>
  <c r="AF123" i="62"/>
  <c r="AD123" i="62"/>
  <c r="AB123" i="62"/>
  <c r="Z123" i="62"/>
  <c r="T123" i="62"/>
  <c r="K123" i="62"/>
  <c r="C123" i="62"/>
  <c r="CC123" i="62"/>
  <c r="J123" i="62"/>
  <c r="H123" i="62"/>
  <c r="A123" i="62"/>
  <c r="BT122" i="62"/>
  <c r="BS122" i="62"/>
  <c r="BQ122" i="62"/>
  <c r="BO122" i="62"/>
  <c r="BM122" i="62"/>
  <c r="BG122" i="62"/>
  <c r="BF122" i="62"/>
  <c r="BD122" i="62"/>
  <c r="BB122" i="62"/>
  <c r="AZ122" i="62"/>
  <c r="AT122" i="62"/>
  <c r="AQ122" i="62"/>
  <c r="AO122" i="62"/>
  <c r="AM122" i="62"/>
  <c r="AG122" i="62"/>
  <c r="AF122" i="62"/>
  <c r="AD122" i="62"/>
  <c r="AB122" i="62"/>
  <c r="Z122" i="62"/>
  <c r="T122" i="62"/>
  <c r="K122" i="62"/>
  <c r="C122" i="62"/>
  <c r="CC122" i="62"/>
  <c r="J122" i="62"/>
  <c r="H122" i="62"/>
  <c r="A122" i="62"/>
  <c r="BT121" i="62"/>
  <c r="BS121" i="62"/>
  <c r="BQ121" i="62"/>
  <c r="BO121" i="62"/>
  <c r="BM121" i="62"/>
  <c r="BG121" i="62"/>
  <c r="BF121" i="62"/>
  <c r="BD121" i="62"/>
  <c r="BB121" i="62"/>
  <c r="AZ121" i="62"/>
  <c r="AT121" i="62"/>
  <c r="AQ121" i="62"/>
  <c r="AO121" i="62"/>
  <c r="AM121" i="62"/>
  <c r="AG121" i="62"/>
  <c r="AF121" i="62"/>
  <c r="AD121" i="62"/>
  <c r="AB121" i="62"/>
  <c r="Z121" i="62"/>
  <c r="T121" i="62"/>
  <c r="K121" i="62"/>
  <c r="C121" i="62"/>
  <c r="CC121" i="62"/>
  <c r="J121" i="62"/>
  <c r="H121" i="62"/>
  <c r="A121" i="62"/>
  <c r="BT120" i="62"/>
  <c r="BS120" i="62"/>
  <c r="BQ120" i="62"/>
  <c r="BO120" i="62"/>
  <c r="BM120" i="62"/>
  <c r="BG120" i="62"/>
  <c r="BF120" i="62"/>
  <c r="BD120" i="62"/>
  <c r="BB120" i="62"/>
  <c r="AZ120" i="62"/>
  <c r="AT120" i="62"/>
  <c r="AQ120" i="62"/>
  <c r="AO120" i="62"/>
  <c r="AM120" i="62"/>
  <c r="AG120" i="62"/>
  <c r="AF120" i="62"/>
  <c r="AD120" i="62"/>
  <c r="AB120" i="62"/>
  <c r="Z120" i="62"/>
  <c r="T120" i="62"/>
  <c r="K120" i="62"/>
  <c r="C120" i="62"/>
  <c r="CC120" i="62"/>
  <c r="J120" i="62"/>
  <c r="H120" i="62"/>
  <c r="A120" i="62"/>
  <c r="BT119" i="62"/>
  <c r="BS119" i="62"/>
  <c r="BQ119" i="62"/>
  <c r="BO119" i="62"/>
  <c r="BM119" i="62"/>
  <c r="BG119" i="62"/>
  <c r="BF119" i="62"/>
  <c r="BD119" i="62"/>
  <c r="BB119" i="62"/>
  <c r="AZ119" i="62"/>
  <c r="AT119" i="62"/>
  <c r="AQ119" i="62"/>
  <c r="AO119" i="62"/>
  <c r="AM119" i="62"/>
  <c r="AG119" i="62"/>
  <c r="AF119" i="62"/>
  <c r="AD119" i="62"/>
  <c r="AB119" i="62"/>
  <c r="Z119" i="62"/>
  <c r="T119" i="62"/>
  <c r="K119" i="62"/>
  <c r="C119" i="62"/>
  <c r="CC119" i="62"/>
  <c r="J119" i="62"/>
  <c r="H119" i="62"/>
  <c r="A119" i="62"/>
  <c r="BT118" i="62"/>
  <c r="BS118" i="62"/>
  <c r="BQ118" i="62"/>
  <c r="BO118" i="62"/>
  <c r="BM118" i="62"/>
  <c r="BG118" i="62"/>
  <c r="BF118" i="62"/>
  <c r="BD118" i="62"/>
  <c r="BB118" i="62"/>
  <c r="AZ118" i="62"/>
  <c r="AT118" i="62"/>
  <c r="AQ118" i="62"/>
  <c r="AO118" i="62"/>
  <c r="AM118" i="62"/>
  <c r="AG118" i="62"/>
  <c r="AF118" i="62"/>
  <c r="AD118" i="62"/>
  <c r="AB118" i="62"/>
  <c r="Z118" i="62"/>
  <c r="T118" i="62"/>
  <c r="K118" i="62"/>
  <c r="C118" i="62"/>
  <c r="CC118" i="62"/>
  <c r="J118" i="62"/>
  <c r="H118" i="62"/>
  <c r="A118" i="62"/>
  <c r="BT117" i="62"/>
  <c r="BS117" i="62"/>
  <c r="BQ117" i="62"/>
  <c r="BO117" i="62"/>
  <c r="BM117" i="62"/>
  <c r="BG117" i="62"/>
  <c r="BF117" i="62"/>
  <c r="BD117" i="62"/>
  <c r="BB117" i="62"/>
  <c r="AZ117" i="62"/>
  <c r="AT117" i="62"/>
  <c r="AQ117" i="62"/>
  <c r="AO117" i="62"/>
  <c r="AM117" i="62"/>
  <c r="AG117" i="62"/>
  <c r="AF117" i="62"/>
  <c r="AD117" i="62"/>
  <c r="AB117" i="62"/>
  <c r="Z117" i="62"/>
  <c r="T117" i="62"/>
  <c r="K117" i="62"/>
  <c r="C117" i="62"/>
  <c r="CC117" i="62"/>
  <c r="J117" i="62"/>
  <c r="H117" i="62"/>
  <c r="A117" i="62"/>
  <c r="BT116" i="62"/>
  <c r="BS116" i="62"/>
  <c r="BQ116" i="62"/>
  <c r="BO116" i="62"/>
  <c r="BM116" i="62"/>
  <c r="BG116" i="62"/>
  <c r="BF116" i="62"/>
  <c r="BD116" i="62"/>
  <c r="BB116" i="62"/>
  <c r="AZ116" i="62"/>
  <c r="AT116" i="62"/>
  <c r="AQ116" i="62"/>
  <c r="AO116" i="62"/>
  <c r="AM116" i="62"/>
  <c r="AG116" i="62"/>
  <c r="AF116" i="62"/>
  <c r="AD116" i="62"/>
  <c r="AB116" i="62"/>
  <c r="Z116" i="62"/>
  <c r="T116" i="62"/>
  <c r="K116" i="62"/>
  <c r="C116" i="62"/>
  <c r="CC116" i="62"/>
  <c r="J116" i="62"/>
  <c r="H116" i="62"/>
  <c r="A116" i="62"/>
  <c r="BT115" i="62"/>
  <c r="BS115" i="62"/>
  <c r="BQ115" i="62"/>
  <c r="BO115" i="62"/>
  <c r="BM115" i="62"/>
  <c r="BG115" i="62"/>
  <c r="BF115" i="62"/>
  <c r="BD115" i="62"/>
  <c r="BB115" i="62"/>
  <c r="AZ115" i="62"/>
  <c r="AT115" i="62"/>
  <c r="AQ115" i="62"/>
  <c r="AO115" i="62"/>
  <c r="AM115" i="62"/>
  <c r="AG115" i="62"/>
  <c r="AF115" i="62"/>
  <c r="AD115" i="62"/>
  <c r="AB115" i="62"/>
  <c r="Z115" i="62"/>
  <c r="T115" i="62"/>
  <c r="K115" i="62"/>
  <c r="C115" i="62"/>
  <c r="CC115" i="62"/>
  <c r="J115" i="62"/>
  <c r="H115" i="62"/>
  <c r="A115" i="62"/>
  <c r="BT114" i="62"/>
  <c r="BS114" i="62"/>
  <c r="BQ114" i="62"/>
  <c r="BO114" i="62"/>
  <c r="BM114" i="62"/>
  <c r="BG114" i="62"/>
  <c r="BF114" i="62"/>
  <c r="BD114" i="62"/>
  <c r="BB114" i="62"/>
  <c r="AZ114" i="62"/>
  <c r="AT114" i="62"/>
  <c r="AQ114" i="62"/>
  <c r="AO114" i="62"/>
  <c r="AM114" i="62"/>
  <c r="AG114" i="62"/>
  <c r="AF114" i="62"/>
  <c r="AD114" i="62"/>
  <c r="AB114" i="62"/>
  <c r="Z114" i="62"/>
  <c r="T114" i="62"/>
  <c r="K114" i="62"/>
  <c r="C114" i="62"/>
  <c r="CC114" i="62"/>
  <c r="J114" i="62"/>
  <c r="H114" i="62"/>
  <c r="A114" i="62"/>
  <c r="BT113" i="62"/>
  <c r="BS113" i="62"/>
  <c r="BQ113" i="62"/>
  <c r="BO113" i="62"/>
  <c r="BM113" i="62"/>
  <c r="BG113" i="62"/>
  <c r="BF113" i="62"/>
  <c r="BD113" i="62"/>
  <c r="BB113" i="62"/>
  <c r="AZ113" i="62"/>
  <c r="AT113" i="62"/>
  <c r="AQ113" i="62"/>
  <c r="AO113" i="62"/>
  <c r="AM113" i="62"/>
  <c r="AG113" i="62"/>
  <c r="AF113" i="62"/>
  <c r="AD113" i="62"/>
  <c r="AB113" i="62"/>
  <c r="Z113" i="62"/>
  <c r="T113" i="62"/>
  <c r="K113" i="62"/>
  <c r="C113" i="62"/>
  <c r="CC113" i="62"/>
  <c r="J113" i="62"/>
  <c r="H113" i="62"/>
  <c r="A113" i="62"/>
  <c r="BT112" i="62"/>
  <c r="BS112" i="62"/>
  <c r="BQ112" i="62"/>
  <c r="BO112" i="62"/>
  <c r="BM112" i="62"/>
  <c r="BG112" i="62"/>
  <c r="BF112" i="62"/>
  <c r="BD112" i="62"/>
  <c r="BB112" i="62"/>
  <c r="AZ112" i="62"/>
  <c r="AT112" i="62"/>
  <c r="AQ112" i="62"/>
  <c r="AO112" i="62"/>
  <c r="AM112" i="62"/>
  <c r="AG112" i="62"/>
  <c r="AF112" i="62"/>
  <c r="AD112" i="62"/>
  <c r="AB112" i="62"/>
  <c r="Z112" i="62"/>
  <c r="T112" i="62"/>
  <c r="K112" i="62"/>
  <c r="C112" i="62"/>
  <c r="CC112" i="62"/>
  <c r="J112" i="62"/>
  <c r="H112" i="62"/>
  <c r="A112" i="62"/>
  <c r="BT111" i="62"/>
  <c r="BS111" i="62"/>
  <c r="BQ111" i="62"/>
  <c r="BO111" i="62"/>
  <c r="BM111" i="62"/>
  <c r="BG111" i="62"/>
  <c r="BF111" i="62"/>
  <c r="BD111" i="62"/>
  <c r="BB111" i="62"/>
  <c r="AZ111" i="62"/>
  <c r="AT111" i="62"/>
  <c r="AQ111" i="62"/>
  <c r="AO111" i="62"/>
  <c r="AM111" i="62"/>
  <c r="AG111" i="62"/>
  <c r="AF111" i="62"/>
  <c r="AD111" i="62"/>
  <c r="AB111" i="62"/>
  <c r="Z111" i="62"/>
  <c r="T111" i="62"/>
  <c r="K111" i="62"/>
  <c r="C111" i="62"/>
  <c r="CC111" i="62"/>
  <c r="J111" i="62"/>
  <c r="H111" i="62"/>
  <c r="A111" i="62"/>
  <c r="BT110" i="62"/>
  <c r="BS110" i="62"/>
  <c r="BQ110" i="62"/>
  <c r="BO110" i="62"/>
  <c r="BM110" i="62"/>
  <c r="BG110" i="62"/>
  <c r="BF110" i="62"/>
  <c r="BD110" i="62"/>
  <c r="BB110" i="62"/>
  <c r="AZ110" i="62"/>
  <c r="AT110" i="62"/>
  <c r="AQ110" i="62"/>
  <c r="AO110" i="62"/>
  <c r="AM110" i="62"/>
  <c r="AG110" i="62"/>
  <c r="AF110" i="62"/>
  <c r="AD110" i="62"/>
  <c r="AB110" i="62"/>
  <c r="Z110" i="62"/>
  <c r="T110" i="62"/>
  <c r="K110" i="62"/>
  <c r="C110" i="62"/>
  <c r="CC110" i="62"/>
  <c r="J110" i="62"/>
  <c r="H110" i="62"/>
  <c r="A110" i="62"/>
  <c r="BT109" i="62"/>
  <c r="BS109" i="62"/>
  <c r="BQ109" i="62"/>
  <c r="BO109" i="62"/>
  <c r="BM109" i="62"/>
  <c r="BG109" i="62"/>
  <c r="BF109" i="62"/>
  <c r="BD109" i="62"/>
  <c r="BB109" i="62"/>
  <c r="AZ109" i="62"/>
  <c r="AT109" i="62"/>
  <c r="AQ109" i="62"/>
  <c r="AO109" i="62"/>
  <c r="AM109" i="62"/>
  <c r="AG109" i="62"/>
  <c r="AF109" i="62"/>
  <c r="AD109" i="62"/>
  <c r="AB109" i="62"/>
  <c r="Z109" i="62"/>
  <c r="T109" i="62"/>
  <c r="K109" i="62"/>
  <c r="C109" i="62"/>
  <c r="CC109" i="62"/>
  <c r="J109" i="62"/>
  <c r="H109" i="62"/>
  <c r="A109" i="62"/>
  <c r="BT108" i="62"/>
  <c r="BS108" i="62"/>
  <c r="BQ108" i="62"/>
  <c r="BO108" i="62"/>
  <c r="BM108" i="62"/>
  <c r="BG108" i="62"/>
  <c r="BF108" i="62"/>
  <c r="BD108" i="62"/>
  <c r="BB108" i="62"/>
  <c r="AZ108" i="62"/>
  <c r="AT108" i="62"/>
  <c r="AQ108" i="62"/>
  <c r="AO108" i="62"/>
  <c r="AM108" i="62"/>
  <c r="AG108" i="62"/>
  <c r="AF108" i="62"/>
  <c r="AD108" i="62"/>
  <c r="AB108" i="62"/>
  <c r="Z108" i="62"/>
  <c r="T108" i="62"/>
  <c r="K108" i="62"/>
  <c r="C108" i="62"/>
  <c r="CC108" i="62"/>
  <c r="J108" i="62"/>
  <c r="H108" i="62"/>
  <c r="A108" i="62"/>
  <c r="BT107" i="62"/>
  <c r="BS107" i="62"/>
  <c r="BQ107" i="62"/>
  <c r="BO107" i="62"/>
  <c r="BM107" i="62"/>
  <c r="BG107" i="62"/>
  <c r="BF107" i="62"/>
  <c r="BD107" i="62"/>
  <c r="BB107" i="62"/>
  <c r="AZ107" i="62"/>
  <c r="AT107" i="62"/>
  <c r="AQ107" i="62"/>
  <c r="AO107" i="62"/>
  <c r="AM107" i="62"/>
  <c r="AG107" i="62"/>
  <c r="AF107" i="62"/>
  <c r="AD107" i="62"/>
  <c r="AB107" i="62"/>
  <c r="Z107" i="62"/>
  <c r="T107" i="62"/>
  <c r="K107" i="62"/>
  <c r="C107" i="62"/>
  <c r="CC107" i="62"/>
  <c r="J107" i="62"/>
  <c r="H107" i="62"/>
  <c r="A107" i="62"/>
  <c r="BT106" i="62"/>
  <c r="BS106" i="62"/>
  <c r="BQ106" i="62"/>
  <c r="BO106" i="62"/>
  <c r="BM106" i="62"/>
  <c r="BG106" i="62"/>
  <c r="BF106" i="62"/>
  <c r="BD106" i="62"/>
  <c r="BB106" i="62"/>
  <c r="AZ106" i="62"/>
  <c r="AT106" i="62"/>
  <c r="AQ106" i="62"/>
  <c r="AO106" i="62"/>
  <c r="AM106" i="62"/>
  <c r="AG106" i="62"/>
  <c r="AF106" i="62"/>
  <c r="AD106" i="62"/>
  <c r="AB106" i="62"/>
  <c r="Z106" i="62"/>
  <c r="T106" i="62"/>
  <c r="K106" i="62"/>
  <c r="C106" i="62"/>
  <c r="CC106" i="62"/>
  <c r="J106" i="62"/>
  <c r="H106" i="62"/>
  <c r="A106" i="62"/>
  <c r="BT105" i="62"/>
  <c r="BS105" i="62"/>
  <c r="BQ105" i="62"/>
  <c r="BO105" i="62"/>
  <c r="BM105" i="62"/>
  <c r="BG105" i="62"/>
  <c r="BF105" i="62"/>
  <c r="BD105" i="62"/>
  <c r="BB105" i="62"/>
  <c r="AZ105" i="62"/>
  <c r="AT105" i="62"/>
  <c r="AQ105" i="62"/>
  <c r="AO105" i="62"/>
  <c r="AM105" i="62"/>
  <c r="AG105" i="62"/>
  <c r="AF105" i="62"/>
  <c r="AD105" i="62"/>
  <c r="AB105" i="62"/>
  <c r="Z105" i="62"/>
  <c r="T105" i="62"/>
  <c r="K105" i="62"/>
  <c r="C105" i="62"/>
  <c r="CC105" i="62"/>
  <c r="J105" i="62"/>
  <c r="H105" i="62"/>
  <c r="A105" i="62"/>
  <c r="BT104" i="62"/>
  <c r="BS104" i="62"/>
  <c r="BQ104" i="62"/>
  <c r="BO104" i="62"/>
  <c r="BM104" i="62"/>
  <c r="BG104" i="62"/>
  <c r="BF104" i="62"/>
  <c r="BD104" i="62"/>
  <c r="BB104" i="62"/>
  <c r="AZ104" i="62"/>
  <c r="AT104" i="62"/>
  <c r="AQ104" i="62"/>
  <c r="AO104" i="62"/>
  <c r="AM104" i="62"/>
  <c r="AG104" i="62"/>
  <c r="AF104" i="62"/>
  <c r="AD104" i="62"/>
  <c r="AB104" i="62"/>
  <c r="Z104" i="62"/>
  <c r="T104" i="62"/>
  <c r="K104" i="62"/>
  <c r="C104" i="62"/>
  <c r="CC104" i="62"/>
  <c r="J104" i="62"/>
  <c r="H104" i="62"/>
  <c r="A104" i="62"/>
  <c r="BT103" i="62"/>
  <c r="BS103" i="62"/>
  <c r="BQ103" i="62"/>
  <c r="BO103" i="62"/>
  <c r="BM103" i="62"/>
  <c r="BG103" i="62"/>
  <c r="BF103" i="62"/>
  <c r="BD103" i="62"/>
  <c r="BB103" i="62"/>
  <c r="AZ103" i="62"/>
  <c r="AT103" i="62"/>
  <c r="AQ103" i="62"/>
  <c r="AO103" i="62"/>
  <c r="AM103" i="62"/>
  <c r="AG103" i="62"/>
  <c r="AF103" i="62"/>
  <c r="AD103" i="62"/>
  <c r="AB103" i="62"/>
  <c r="Z103" i="62"/>
  <c r="T103" i="62"/>
  <c r="K103" i="62"/>
  <c r="C103" i="62"/>
  <c r="CC103" i="62"/>
  <c r="J103" i="62"/>
  <c r="H103" i="62"/>
  <c r="A103" i="62"/>
  <c r="BT102" i="62"/>
  <c r="BS102" i="62"/>
  <c r="BQ102" i="62"/>
  <c r="BO102" i="62"/>
  <c r="BM102" i="62"/>
  <c r="BG102" i="62"/>
  <c r="BF102" i="62"/>
  <c r="BD102" i="62"/>
  <c r="BB102" i="62"/>
  <c r="AZ102" i="62"/>
  <c r="AT102" i="62"/>
  <c r="AQ102" i="62"/>
  <c r="AO102" i="62"/>
  <c r="AM102" i="62"/>
  <c r="AG102" i="62"/>
  <c r="AF102" i="62"/>
  <c r="AD102" i="62"/>
  <c r="AB102" i="62"/>
  <c r="Z102" i="62"/>
  <c r="T102" i="62"/>
  <c r="K102" i="62"/>
  <c r="C102" i="62"/>
  <c r="CC102" i="62"/>
  <c r="J102" i="62"/>
  <c r="H102" i="62"/>
  <c r="A102" i="62"/>
  <c r="BT101" i="62"/>
  <c r="BS101" i="62"/>
  <c r="BQ101" i="62"/>
  <c r="BO101" i="62"/>
  <c r="BM101" i="62"/>
  <c r="BG101" i="62"/>
  <c r="BF101" i="62"/>
  <c r="BD101" i="62"/>
  <c r="BB101" i="62"/>
  <c r="AZ101" i="62"/>
  <c r="AT101" i="62"/>
  <c r="AQ101" i="62"/>
  <c r="AO101" i="62"/>
  <c r="AM101" i="62"/>
  <c r="AG101" i="62"/>
  <c r="AF101" i="62"/>
  <c r="AD101" i="62"/>
  <c r="AB101" i="62"/>
  <c r="Z101" i="62"/>
  <c r="T101" i="62"/>
  <c r="K101" i="62"/>
  <c r="C101" i="62"/>
  <c r="CC101" i="62"/>
  <c r="J101" i="62"/>
  <c r="H101" i="62"/>
  <c r="A101" i="62"/>
  <c r="BT100" i="62"/>
  <c r="BS100" i="62"/>
  <c r="BQ100" i="62"/>
  <c r="BO100" i="62"/>
  <c r="BM100" i="62"/>
  <c r="BG100" i="62"/>
  <c r="BF100" i="62"/>
  <c r="BD100" i="62"/>
  <c r="BB100" i="62"/>
  <c r="AZ100" i="62"/>
  <c r="AT100" i="62"/>
  <c r="AQ100" i="62"/>
  <c r="AO100" i="62"/>
  <c r="AM100" i="62"/>
  <c r="AG100" i="62"/>
  <c r="AF100" i="62"/>
  <c r="AD100" i="62"/>
  <c r="AB100" i="62"/>
  <c r="Z100" i="62"/>
  <c r="T100" i="62"/>
  <c r="K100" i="62"/>
  <c r="C100" i="62"/>
  <c r="CC100" i="62"/>
  <c r="J100" i="62"/>
  <c r="H100" i="62"/>
  <c r="A100" i="62"/>
  <c r="BT99" i="62"/>
  <c r="BS99" i="62"/>
  <c r="BQ99" i="62"/>
  <c r="BO99" i="62"/>
  <c r="BM99" i="62"/>
  <c r="BG99" i="62"/>
  <c r="BF99" i="62"/>
  <c r="BD99" i="62"/>
  <c r="BB99" i="62"/>
  <c r="AZ99" i="62"/>
  <c r="AT99" i="62"/>
  <c r="AQ99" i="62"/>
  <c r="AO99" i="62"/>
  <c r="AM99" i="62"/>
  <c r="AG99" i="62"/>
  <c r="AF99" i="62"/>
  <c r="AD99" i="62"/>
  <c r="AB99" i="62"/>
  <c r="Z99" i="62"/>
  <c r="T99" i="62"/>
  <c r="K99" i="62"/>
  <c r="C99" i="62"/>
  <c r="CC99" i="62"/>
  <c r="J99" i="62"/>
  <c r="H99" i="62"/>
  <c r="A99" i="62"/>
  <c r="BT98" i="62"/>
  <c r="BS98" i="62"/>
  <c r="BQ98" i="62"/>
  <c r="BO98" i="62"/>
  <c r="BM98" i="62"/>
  <c r="BG98" i="62"/>
  <c r="BF98" i="62"/>
  <c r="BD98" i="62"/>
  <c r="BB98" i="62"/>
  <c r="AZ98" i="62"/>
  <c r="AT98" i="62"/>
  <c r="AQ98" i="62"/>
  <c r="AO98" i="62"/>
  <c r="AM98" i="62"/>
  <c r="AG98" i="62"/>
  <c r="AF98" i="62"/>
  <c r="AD98" i="62"/>
  <c r="AB98" i="62"/>
  <c r="Z98" i="62"/>
  <c r="T98" i="62"/>
  <c r="K98" i="62"/>
  <c r="C98" i="62"/>
  <c r="CC98" i="62"/>
  <c r="J98" i="62"/>
  <c r="H98" i="62"/>
  <c r="A98" i="62"/>
  <c r="BT97" i="62"/>
  <c r="BS97" i="62"/>
  <c r="BQ97" i="62"/>
  <c r="BO97" i="62"/>
  <c r="BM97" i="62"/>
  <c r="BG97" i="62"/>
  <c r="BF97" i="62"/>
  <c r="BD97" i="62"/>
  <c r="BB97" i="62"/>
  <c r="AZ97" i="62"/>
  <c r="AT97" i="62"/>
  <c r="AQ97" i="62"/>
  <c r="AO97" i="62"/>
  <c r="AM97" i="62"/>
  <c r="AG97" i="62"/>
  <c r="AF97" i="62"/>
  <c r="AD97" i="62"/>
  <c r="AB97" i="62"/>
  <c r="Z97" i="62"/>
  <c r="T97" i="62"/>
  <c r="K97" i="62"/>
  <c r="C97" i="62"/>
  <c r="CC97" i="62"/>
  <c r="J97" i="62"/>
  <c r="H97" i="62"/>
  <c r="A97" i="62"/>
  <c r="BT96" i="62"/>
  <c r="BS96" i="62"/>
  <c r="BQ96" i="62"/>
  <c r="BO96" i="62"/>
  <c r="BM96" i="62"/>
  <c r="BG96" i="62"/>
  <c r="BF96" i="62"/>
  <c r="BD96" i="62"/>
  <c r="BB96" i="62"/>
  <c r="AZ96" i="62"/>
  <c r="AT96" i="62"/>
  <c r="AQ96" i="62"/>
  <c r="AO96" i="62"/>
  <c r="AM96" i="62"/>
  <c r="AG96" i="62"/>
  <c r="AF96" i="62"/>
  <c r="AD96" i="62"/>
  <c r="AB96" i="62"/>
  <c r="Z96" i="62"/>
  <c r="T96" i="62"/>
  <c r="K96" i="62"/>
  <c r="C96" i="62"/>
  <c r="CC96" i="62"/>
  <c r="J96" i="62"/>
  <c r="H96" i="62"/>
  <c r="A96" i="62"/>
  <c r="BT95" i="62"/>
  <c r="BS95" i="62"/>
  <c r="BQ95" i="62"/>
  <c r="BO95" i="62"/>
  <c r="BM95" i="62"/>
  <c r="BG95" i="62"/>
  <c r="BF95" i="62"/>
  <c r="BD95" i="62"/>
  <c r="BB95" i="62"/>
  <c r="AZ95" i="62"/>
  <c r="AT95" i="62"/>
  <c r="AQ95" i="62"/>
  <c r="AO95" i="62"/>
  <c r="AM95" i="62"/>
  <c r="AG95" i="62"/>
  <c r="AF95" i="62"/>
  <c r="AD95" i="62"/>
  <c r="AB95" i="62"/>
  <c r="Z95" i="62"/>
  <c r="T95" i="62"/>
  <c r="K95" i="62"/>
  <c r="C95" i="62"/>
  <c r="CC95" i="62"/>
  <c r="J95" i="62"/>
  <c r="H95" i="62"/>
  <c r="A95" i="62"/>
  <c r="BT94" i="62"/>
  <c r="BS94" i="62"/>
  <c r="BQ94" i="62"/>
  <c r="BO94" i="62"/>
  <c r="BM94" i="62"/>
  <c r="BG94" i="62"/>
  <c r="BF94" i="62"/>
  <c r="BD94" i="62"/>
  <c r="BB94" i="62"/>
  <c r="AZ94" i="62"/>
  <c r="AT94" i="62"/>
  <c r="AQ94" i="62"/>
  <c r="AO94" i="62"/>
  <c r="AM94" i="62"/>
  <c r="AG94" i="62"/>
  <c r="AF94" i="62"/>
  <c r="AD94" i="62"/>
  <c r="AB94" i="62"/>
  <c r="Z94" i="62"/>
  <c r="T94" i="62"/>
  <c r="K94" i="62"/>
  <c r="C94" i="62"/>
  <c r="CC94" i="62"/>
  <c r="J94" i="62"/>
  <c r="H94" i="62"/>
  <c r="A94" i="62"/>
  <c r="BT93" i="62"/>
  <c r="BS93" i="62"/>
  <c r="BQ93" i="62"/>
  <c r="BO93" i="62"/>
  <c r="BM93" i="62"/>
  <c r="BG93" i="62"/>
  <c r="BF93" i="62"/>
  <c r="BD93" i="62"/>
  <c r="BB93" i="62"/>
  <c r="AZ93" i="62"/>
  <c r="AT93" i="62"/>
  <c r="AQ93" i="62"/>
  <c r="AO93" i="62"/>
  <c r="AM93" i="62"/>
  <c r="AG93" i="62"/>
  <c r="AF93" i="62"/>
  <c r="AD93" i="62"/>
  <c r="AB93" i="62"/>
  <c r="Z93" i="62"/>
  <c r="T93" i="62"/>
  <c r="K93" i="62"/>
  <c r="C93" i="62"/>
  <c r="CC93" i="62"/>
  <c r="J93" i="62"/>
  <c r="H93" i="62"/>
  <c r="A93" i="62"/>
  <c r="BT92" i="62"/>
  <c r="BS92" i="62"/>
  <c r="BQ92" i="62"/>
  <c r="BO92" i="62"/>
  <c r="BM92" i="62"/>
  <c r="BG92" i="62"/>
  <c r="BF92" i="62"/>
  <c r="BD92" i="62"/>
  <c r="BB92" i="62"/>
  <c r="AZ92" i="62"/>
  <c r="AT92" i="62"/>
  <c r="AQ92" i="62"/>
  <c r="AO92" i="62"/>
  <c r="AM92" i="62"/>
  <c r="AG92" i="62"/>
  <c r="AF92" i="62"/>
  <c r="AD92" i="62"/>
  <c r="AB92" i="62"/>
  <c r="Z92" i="62"/>
  <c r="T92" i="62"/>
  <c r="K92" i="62"/>
  <c r="C92" i="62"/>
  <c r="CC92" i="62"/>
  <c r="J92" i="62"/>
  <c r="H92" i="62"/>
  <c r="A92" i="62"/>
  <c r="BT91" i="62"/>
  <c r="BS91" i="62"/>
  <c r="BQ91" i="62"/>
  <c r="BO91" i="62"/>
  <c r="BM91" i="62"/>
  <c r="BG91" i="62"/>
  <c r="BF91" i="62"/>
  <c r="BD91" i="62"/>
  <c r="BB91" i="62"/>
  <c r="AZ91" i="62"/>
  <c r="AT91" i="62"/>
  <c r="AQ91" i="62"/>
  <c r="AO91" i="62"/>
  <c r="AM91" i="62"/>
  <c r="AG91" i="62"/>
  <c r="AF91" i="62"/>
  <c r="AD91" i="62"/>
  <c r="AB91" i="62"/>
  <c r="Z91" i="62"/>
  <c r="T91" i="62"/>
  <c r="K91" i="62"/>
  <c r="C91" i="62"/>
  <c r="CC91" i="62"/>
  <c r="J91" i="62"/>
  <c r="H91" i="62"/>
  <c r="A91" i="62"/>
  <c r="BT90" i="62"/>
  <c r="BS90" i="62"/>
  <c r="BQ90" i="62"/>
  <c r="BO90" i="62"/>
  <c r="BM90" i="62"/>
  <c r="BG90" i="62"/>
  <c r="BF90" i="62"/>
  <c r="BD90" i="62"/>
  <c r="BB90" i="62"/>
  <c r="AZ90" i="62"/>
  <c r="AT90" i="62"/>
  <c r="AQ90" i="62"/>
  <c r="AO90" i="62"/>
  <c r="AM90" i="62"/>
  <c r="AG90" i="62"/>
  <c r="AF90" i="62"/>
  <c r="AD90" i="62"/>
  <c r="AB90" i="62"/>
  <c r="Z90" i="62"/>
  <c r="T90" i="62"/>
  <c r="K90" i="62"/>
  <c r="C90" i="62"/>
  <c r="CC90" i="62"/>
  <c r="J90" i="62"/>
  <c r="H90" i="62"/>
  <c r="A90" i="62"/>
  <c r="BT89" i="62"/>
  <c r="BS89" i="62"/>
  <c r="BQ89" i="62"/>
  <c r="BO89" i="62"/>
  <c r="BM89" i="62"/>
  <c r="BG89" i="62"/>
  <c r="BF89" i="62"/>
  <c r="BD89" i="62"/>
  <c r="BB89" i="62"/>
  <c r="AZ89" i="62"/>
  <c r="AT89" i="62"/>
  <c r="AQ89" i="62"/>
  <c r="AO89" i="62"/>
  <c r="AM89" i="62"/>
  <c r="AG89" i="62"/>
  <c r="AF89" i="62"/>
  <c r="AD89" i="62"/>
  <c r="AB89" i="62"/>
  <c r="Z89" i="62"/>
  <c r="T89" i="62"/>
  <c r="K89" i="62"/>
  <c r="C89" i="62"/>
  <c r="CC89" i="62"/>
  <c r="J89" i="62"/>
  <c r="H89" i="62"/>
  <c r="A89" i="62"/>
  <c r="BT88" i="62"/>
  <c r="BS88" i="62"/>
  <c r="BQ88" i="62"/>
  <c r="BO88" i="62"/>
  <c r="BM88" i="62"/>
  <c r="BG88" i="62"/>
  <c r="BF88" i="62"/>
  <c r="BD88" i="62"/>
  <c r="BB88" i="62"/>
  <c r="AZ88" i="62"/>
  <c r="AT88" i="62"/>
  <c r="AQ88" i="62"/>
  <c r="AO88" i="62"/>
  <c r="AM88" i="62"/>
  <c r="AG88" i="62"/>
  <c r="AF88" i="62"/>
  <c r="AD88" i="62"/>
  <c r="AB88" i="62"/>
  <c r="Z88" i="62"/>
  <c r="T88" i="62"/>
  <c r="K88" i="62"/>
  <c r="C88" i="62"/>
  <c r="CC88" i="62"/>
  <c r="J88" i="62"/>
  <c r="H88" i="62"/>
  <c r="A88" i="62"/>
  <c r="BT87" i="62"/>
  <c r="BS87" i="62"/>
  <c r="BQ87" i="62"/>
  <c r="BO87" i="62"/>
  <c r="BM87" i="62"/>
  <c r="BG87" i="62"/>
  <c r="BF87" i="62"/>
  <c r="BD87" i="62"/>
  <c r="BB87" i="62"/>
  <c r="AZ87" i="62"/>
  <c r="AT87" i="62"/>
  <c r="AQ87" i="62"/>
  <c r="AO87" i="62"/>
  <c r="AM87" i="62"/>
  <c r="AG87" i="62"/>
  <c r="AF87" i="62"/>
  <c r="AD87" i="62"/>
  <c r="AB87" i="62"/>
  <c r="Z87" i="62"/>
  <c r="T87" i="62"/>
  <c r="K87" i="62"/>
  <c r="C87" i="62"/>
  <c r="CC87" i="62"/>
  <c r="J87" i="62"/>
  <c r="H87" i="62"/>
  <c r="A87" i="62"/>
  <c r="BT86" i="62"/>
  <c r="BS86" i="62"/>
  <c r="BQ86" i="62"/>
  <c r="BO86" i="62"/>
  <c r="BM86" i="62"/>
  <c r="BG86" i="62"/>
  <c r="BF86" i="62"/>
  <c r="BD86" i="62"/>
  <c r="BB86" i="62"/>
  <c r="AZ86" i="62"/>
  <c r="AT86" i="62"/>
  <c r="AQ86" i="62"/>
  <c r="AO86" i="62"/>
  <c r="AM86" i="62"/>
  <c r="AG86" i="62"/>
  <c r="AF86" i="62"/>
  <c r="AD86" i="62"/>
  <c r="AB86" i="62"/>
  <c r="Z86" i="62"/>
  <c r="T86" i="62"/>
  <c r="K86" i="62"/>
  <c r="C86" i="62"/>
  <c r="CC86" i="62"/>
  <c r="J86" i="62"/>
  <c r="H86" i="62"/>
  <c r="A86" i="62"/>
  <c r="BT85" i="62"/>
  <c r="BS85" i="62"/>
  <c r="BQ85" i="62"/>
  <c r="BO85" i="62"/>
  <c r="BM85" i="62"/>
  <c r="BG85" i="62"/>
  <c r="BF85" i="62"/>
  <c r="BD85" i="62"/>
  <c r="BB85" i="62"/>
  <c r="AZ85" i="62"/>
  <c r="AT85" i="62"/>
  <c r="AQ85" i="62"/>
  <c r="AO85" i="62"/>
  <c r="AM85" i="62"/>
  <c r="AG85" i="62"/>
  <c r="AF85" i="62"/>
  <c r="AD85" i="62"/>
  <c r="AB85" i="62"/>
  <c r="Z85" i="62"/>
  <c r="T85" i="62"/>
  <c r="K85" i="62"/>
  <c r="C85" i="62"/>
  <c r="CC85" i="62"/>
  <c r="J85" i="62"/>
  <c r="H85" i="62"/>
  <c r="A85" i="62"/>
  <c r="BT84" i="62"/>
  <c r="BS84" i="62"/>
  <c r="BQ84" i="62"/>
  <c r="BO84" i="62"/>
  <c r="BM84" i="62"/>
  <c r="BG84" i="62"/>
  <c r="BF84" i="62"/>
  <c r="BD84" i="62"/>
  <c r="BB84" i="62"/>
  <c r="AZ84" i="62"/>
  <c r="AT84" i="62"/>
  <c r="AQ84" i="62"/>
  <c r="AO84" i="62"/>
  <c r="AM84" i="62"/>
  <c r="AG84" i="62"/>
  <c r="AF84" i="62"/>
  <c r="AD84" i="62"/>
  <c r="AB84" i="62"/>
  <c r="Z84" i="62"/>
  <c r="T84" i="62"/>
  <c r="K84" i="62"/>
  <c r="C84" i="62"/>
  <c r="CC84" i="62"/>
  <c r="J84" i="62"/>
  <c r="H84" i="62"/>
  <c r="A84" i="62"/>
  <c r="BT83" i="62"/>
  <c r="BS83" i="62"/>
  <c r="BQ83" i="62"/>
  <c r="BO83" i="62"/>
  <c r="BM83" i="62"/>
  <c r="BG83" i="62"/>
  <c r="BF83" i="62"/>
  <c r="BD83" i="62"/>
  <c r="BB83" i="62"/>
  <c r="AZ83" i="62"/>
  <c r="AT83" i="62"/>
  <c r="AQ83" i="62"/>
  <c r="AO83" i="62"/>
  <c r="AM83" i="62"/>
  <c r="AG83" i="62"/>
  <c r="AF83" i="62"/>
  <c r="AD83" i="62"/>
  <c r="AB83" i="62"/>
  <c r="Z83" i="62"/>
  <c r="T83" i="62"/>
  <c r="K83" i="62"/>
  <c r="C83" i="62"/>
  <c r="CC83" i="62"/>
  <c r="J83" i="62"/>
  <c r="H83" i="62"/>
  <c r="A83" i="62"/>
  <c r="BT82" i="62"/>
  <c r="BS82" i="62"/>
  <c r="BQ82" i="62"/>
  <c r="BO82" i="62"/>
  <c r="BM82" i="62"/>
  <c r="BG82" i="62"/>
  <c r="BF82" i="62"/>
  <c r="BD82" i="62"/>
  <c r="BB82" i="62"/>
  <c r="AZ82" i="62"/>
  <c r="AT82" i="62"/>
  <c r="AQ82" i="62"/>
  <c r="AO82" i="62"/>
  <c r="AM82" i="62"/>
  <c r="AG82" i="62"/>
  <c r="AF82" i="62"/>
  <c r="AD82" i="62"/>
  <c r="AB82" i="62"/>
  <c r="Z82" i="62"/>
  <c r="T82" i="62"/>
  <c r="K82" i="62"/>
  <c r="C82" i="62"/>
  <c r="CC82" i="62"/>
  <c r="J82" i="62"/>
  <c r="H82" i="62"/>
  <c r="A82" i="62"/>
  <c r="BT81" i="62"/>
  <c r="BS81" i="62"/>
  <c r="BQ81" i="62"/>
  <c r="BO81" i="62"/>
  <c r="BM81" i="62"/>
  <c r="BG81" i="62"/>
  <c r="BF81" i="62"/>
  <c r="BD81" i="62"/>
  <c r="BB81" i="62"/>
  <c r="AZ81" i="62"/>
  <c r="AT81" i="62"/>
  <c r="AQ81" i="62"/>
  <c r="AO81" i="62"/>
  <c r="AM81" i="62"/>
  <c r="AG81" i="62"/>
  <c r="AF81" i="62"/>
  <c r="AD81" i="62"/>
  <c r="AB81" i="62"/>
  <c r="Z81" i="62"/>
  <c r="T81" i="62"/>
  <c r="K81" i="62"/>
  <c r="C81" i="62"/>
  <c r="CC81" i="62"/>
  <c r="J81" i="62"/>
  <c r="H81" i="62"/>
  <c r="A81" i="62"/>
  <c r="BT80" i="62"/>
  <c r="BS80" i="62"/>
  <c r="BQ80" i="62"/>
  <c r="BO80" i="62"/>
  <c r="BM80" i="62"/>
  <c r="BG80" i="62"/>
  <c r="BF80" i="62"/>
  <c r="BD80" i="62"/>
  <c r="BB80" i="62"/>
  <c r="AZ80" i="62"/>
  <c r="AT80" i="62"/>
  <c r="AQ80" i="62"/>
  <c r="AO80" i="62"/>
  <c r="AM80" i="62"/>
  <c r="AG80" i="62"/>
  <c r="AF80" i="62"/>
  <c r="AD80" i="62"/>
  <c r="AB80" i="62"/>
  <c r="Z80" i="62"/>
  <c r="T80" i="62"/>
  <c r="K80" i="62"/>
  <c r="C80" i="62"/>
  <c r="CC80" i="62"/>
  <c r="J80" i="62"/>
  <c r="H80" i="62"/>
  <c r="A80" i="62"/>
  <c r="BT79" i="62"/>
  <c r="BS79" i="62"/>
  <c r="BQ79" i="62"/>
  <c r="BO79" i="62"/>
  <c r="BM79" i="62"/>
  <c r="BG79" i="62"/>
  <c r="BF79" i="62"/>
  <c r="BD79" i="62"/>
  <c r="BB79" i="62"/>
  <c r="AZ79" i="62"/>
  <c r="AT79" i="62"/>
  <c r="AQ79" i="62"/>
  <c r="AO79" i="62"/>
  <c r="AM79" i="62"/>
  <c r="AG79" i="62"/>
  <c r="AF79" i="62"/>
  <c r="AD79" i="62"/>
  <c r="AB79" i="62"/>
  <c r="Z79" i="62"/>
  <c r="T79" i="62"/>
  <c r="K79" i="62"/>
  <c r="C79" i="62"/>
  <c r="CC79" i="62"/>
  <c r="J79" i="62"/>
  <c r="H79" i="62"/>
  <c r="A79" i="62"/>
  <c r="BT78" i="62"/>
  <c r="BS78" i="62"/>
  <c r="BQ78" i="62"/>
  <c r="BO78" i="62"/>
  <c r="BM78" i="62"/>
  <c r="BG78" i="62"/>
  <c r="BF78" i="62"/>
  <c r="BD78" i="62"/>
  <c r="BB78" i="62"/>
  <c r="AZ78" i="62"/>
  <c r="AT78" i="62"/>
  <c r="AQ78" i="62"/>
  <c r="AO78" i="62"/>
  <c r="AM78" i="62"/>
  <c r="AG78" i="62"/>
  <c r="AF78" i="62"/>
  <c r="AD78" i="62"/>
  <c r="AB78" i="62"/>
  <c r="Z78" i="62"/>
  <c r="T78" i="62"/>
  <c r="K78" i="62"/>
  <c r="C78" i="62"/>
  <c r="CC78" i="62"/>
  <c r="J78" i="62"/>
  <c r="H78" i="62"/>
  <c r="A78" i="62"/>
  <c r="BT77" i="62"/>
  <c r="BS77" i="62"/>
  <c r="BQ77" i="62"/>
  <c r="BO77" i="62"/>
  <c r="BM77" i="62"/>
  <c r="BG77" i="62"/>
  <c r="BF77" i="62"/>
  <c r="BD77" i="62"/>
  <c r="BB77" i="62"/>
  <c r="AZ77" i="62"/>
  <c r="AT77" i="62"/>
  <c r="AQ77" i="62"/>
  <c r="AO77" i="62"/>
  <c r="AM77" i="62"/>
  <c r="AG77" i="62"/>
  <c r="AF77" i="62"/>
  <c r="AD77" i="62"/>
  <c r="AB77" i="62"/>
  <c r="Z77" i="62"/>
  <c r="T77" i="62"/>
  <c r="K77" i="62"/>
  <c r="C77" i="62"/>
  <c r="CC77" i="62"/>
  <c r="J77" i="62"/>
  <c r="H77" i="62"/>
  <c r="A77" i="62"/>
  <c r="BT76" i="62"/>
  <c r="BS76" i="62"/>
  <c r="BQ76" i="62"/>
  <c r="BO76" i="62"/>
  <c r="BM76" i="62"/>
  <c r="BG76" i="62"/>
  <c r="BF76" i="62"/>
  <c r="BD76" i="62"/>
  <c r="BB76" i="62"/>
  <c r="AZ76" i="62"/>
  <c r="AT76" i="62"/>
  <c r="AQ76" i="62"/>
  <c r="AO76" i="62"/>
  <c r="AM76" i="62"/>
  <c r="AG76" i="62"/>
  <c r="AF76" i="62"/>
  <c r="AD76" i="62"/>
  <c r="AB76" i="62"/>
  <c r="Z76" i="62"/>
  <c r="T76" i="62"/>
  <c r="K76" i="62"/>
  <c r="C76" i="62"/>
  <c r="CC76" i="62"/>
  <c r="J76" i="62"/>
  <c r="H76" i="62"/>
  <c r="A76" i="62"/>
  <c r="BT75" i="62"/>
  <c r="BS75" i="62"/>
  <c r="BQ75" i="62"/>
  <c r="BO75" i="62"/>
  <c r="BM75" i="62"/>
  <c r="BG75" i="62"/>
  <c r="BF75" i="62"/>
  <c r="BD75" i="62"/>
  <c r="BB75" i="62"/>
  <c r="AZ75" i="62"/>
  <c r="AT75" i="62"/>
  <c r="AQ75" i="62"/>
  <c r="AO75" i="62"/>
  <c r="AM75" i="62"/>
  <c r="AG75" i="62"/>
  <c r="AF75" i="62"/>
  <c r="AD75" i="62"/>
  <c r="AB75" i="62"/>
  <c r="Z75" i="62"/>
  <c r="T75" i="62"/>
  <c r="K75" i="62"/>
  <c r="C75" i="62"/>
  <c r="CC75" i="62"/>
  <c r="J75" i="62"/>
  <c r="H75" i="62"/>
  <c r="A75" i="62"/>
  <c r="BT74" i="62"/>
  <c r="BS74" i="62"/>
  <c r="BQ74" i="62"/>
  <c r="BO74" i="62"/>
  <c r="BM74" i="62"/>
  <c r="BG74" i="62"/>
  <c r="BF74" i="62"/>
  <c r="BD74" i="62"/>
  <c r="BB74" i="62"/>
  <c r="AZ74" i="62"/>
  <c r="AT74" i="62"/>
  <c r="AQ74" i="62"/>
  <c r="AO74" i="62"/>
  <c r="AM74" i="62"/>
  <c r="AG74" i="62"/>
  <c r="AF74" i="62"/>
  <c r="AD74" i="62"/>
  <c r="AB74" i="62"/>
  <c r="Z74" i="62"/>
  <c r="T74" i="62"/>
  <c r="K74" i="62"/>
  <c r="C74" i="62"/>
  <c r="CC74" i="62"/>
  <c r="J74" i="62"/>
  <c r="H74" i="62"/>
  <c r="A74" i="62"/>
  <c r="BT73" i="62"/>
  <c r="BS73" i="62"/>
  <c r="BQ73" i="62"/>
  <c r="BO73" i="62"/>
  <c r="BM73" i="62"/>
  <c r="BG73" i="62"/>
  <c r="BF73" i="62"/>
  <c r="BD73" i="62"/>
  <c r="BB73" i="62"/>
  <c r="AZ73" i="62"/>
  <c r="AT73" i="62"/>
  <c r="AQ73" i="62"/>
  <c r="AO73" i="62"/>
  <c r="AM73" i="62"/>
  <c r="AG73" i="62"/>
  <c r="AF73" i="62"/>
  <c r="AD73" i="62"/>
  <c r="AB73" i="62"/>
  <c r="Z73" i="62"/>
  <c r="T73" i="62"/>
  <c r="K73" i="62"/>
  <c r="C73" i="62"/>
  <c r="CC73" i="62"/>
  <c r="J73" i="62"/>
  <c r="H73" i="62"/>
  <c r="A73" i="62"/>
  <c r="BT72" i="62"/>
  <c r="BS72" i="62"/>
  <c r="BQ72" i="62"/>
  <c r="BO72" i="62"/>
  <c r="BM72" i="62"/>
  <c r="BG72" i="62"/>
  <c r="BF72" i="62"/>
  <c r="BD72" i="62"/>
  <c r="BB72" i="62"/>
  <c r="AZ72" i="62"/>
  <c r="AT72" i="62"/>
  <c r="AQ72" i="62"/>
  <c r="AO72" i="62"/>
  <c r="AM72" i="62"/>
  <c r="AG72" i="62"/>
  <c r="AF72" i="62"/>
  <c r="AD72" i="62"/>
  <c r="AB72" i="62"/>
  <c r="Z72" i="62"/>
  <c r="T72" i="62"/>
  <c r="K72" i="62"/>
  <c r="C72" i="62"/>
  <c r="CC72" i="62"/>
  <c r="J72" i="62"/>
  <c r="H72" i="62"/>
  <c r="A72" i="62"/>
  <c r="BT71" i="62"/>
  <c r="BS71" i="62"/>
  <c r="BQ71" i="62"/>
  <c r="BO71" i="62"/>
  <c r="BM71" i="62"/>
  <c r="BG71" i="62"/>
  <c r="BF71" i="62"/>
  <c r="BD71" i="62"/>
  <c r="BB71" i="62"/>
  <c r="AZ71" i="62"/>
  <c r="AT71" i="62"/>
  <c r="AQ71" i="62"/>
  <c r="AO71" i="62"/>
  <c r="AM71" i="62"/>
  <c r="AG71" i="62"/>
  <c r="AF71" i="62"/>
  <c r="AD71" i="62"/>
  <c r="AB71" i="62"/>
  <c r="Z71" i="62"/>
  <c r="T71" i="62"/>
  <c r="K71" i="62"/>
  <c r="C71" i="62"/>
  <c r="CC71" i="62"/>
  <c r="J71" i="62"/>
  <c r="H71" i="62"/>
  <c r="A71" i="62"/>
  <c r="BT70" i="62"/>
  <c r="BS70" i="62"/>
  <c r="BQ70" i="62"/>
  <c r="BO70" i="62"/>
  <c r="BM70" i="62"/>
  <c r="BG70" i="62"/>
  <c r="BF70" i="62"/>
  <c r="BD70" i="62"/>
  <c r="BB70" i="62"/>
  <c r="AZ70" i="62"/>
  <c r="AT70" i="62"/>
  <c r="AQ70" i="62"/>
  <c r="AO70" i="62"/>
  <c r="AM70" i="62"/>
  <c r="AG70" i="62"/>
  <c r="AF70" i="62"/>
  <c r="AD70" i="62"/>
  <c r="AB70" i="62"/>
  <c r="Z70" i="62"/>
  <c r="T70" i="62"/>
  <c r="K70" i="62"/>
  <c r="C70" i="62"/>
  <c r="CC70" i="62"/>
  <c r="J70" i="62"/>
  <c r="H70" i="62"/>
  <c r="A70" i="62"/>
  <c r="BT69" i="62"/>
  <c r="BS69" i="62"/>
  <c r="BQ69" i="62"/>
  <c r="BO69" i="62"/>
  <c r="BM69" i="62"/>
  <c r="BG69" i="62"/>
  <c r="BF69" i="62"/>
  <c r="BD69" i="62"/>
  <c r="BB69" i="62"/>
  <c r="AZ69" i="62"/>
  <c r="AT69" i="62"/>
  <c r="AQ69" i="62"/>
  <c r="AO69" i="62"/>
  <c r="AM69" i="62"/>
  <c r="AG69" i="62"/>
  <c r="AF69" i="62"/>
  <c r="AD69" i="62"/>
  <c r="AB69" i="62"/>
  <c r="Z69" i="62"/>
  <c r="T69" i="62"/>
  <c r="K69" i="62"/>
  <c r="C69" i="62"/>
  <c r="CC69" i="62"/>
  <c r="J69" i="62"/>
  <c r="H69" i="62"/>
  <c r="A69" i="62"/>
  <c r="BT68" i="62"/>
  <c r="BS68" i="62"/>
  <c r="BQ68" i="62"/>
  <c r="BO68" i="62"/>
  <c r="BM68" i="62"/>
  <c r="BG68" i="62"/>
  <c r="BF68" i="62"/>
  <c r="BD68" i="62"/>
  <c r="BB68" i="62"/>
  <c r="AZ68" i="62"/>
  <c r="AT68" i="62"/>
  <c r="AQ68" i="62"/>
  <c r="AO68" i="62"/>
  <c r="AM68" i="62"/>
  <c r="AG68" i="62"/>
  <c r="AF68" i="62"/>
  <c r="AD68" i="62"/>
  <c r="AB68" i="62"/>
  <c r="Z68" i="62"/>
  <c r="T68" i="62"/>
  <c r="K68" i="62"/>
  <c r="C68" i="62"/>
  <c r="CC68" i="62"/>
  <c r="J68" i="62"/>
  <c r="H68" i="62"/>
  <c r="A68" i="62"/>
  <c r="BT67" i="62"/>
  <c r="BS67" i="62"/>
  <c r="BQ67" i="62"/>
  <c r="BO67" i="62"/>
  <c r="BM67" i="62"/>
  <c r="BG67" i="62"/>
  <c r="BF67" i="62"/>
  <c r="BD67" i="62"/>
  <c r="BB67" i="62"/>
  <c r="AZ67" i="62"/>
  <c r="AT67" i="62"/>
  <c r="AQ67" i="62"/>
  <c r="AO67" i="62"/>
  <c r="AM67" i="62"/>
  <c r="AG67" i="62"/>
  <c r="AF67" i="62"/>
  <c r="AD67" i="62"/>
  <c r="AB67" i="62"/>
  <c r="Z67" i="62"/>
  <c r="T67" i="62"/>
  <c r="K67" i="62"/>
  <c r="C67" i="62"/>
  <c r="CC67" i="62"/>
  <c r="J67" i="62"/>
  <c r="H67" i="62"/>
  <c r="A67" i="62"/>
  <c r="BT66" i="62"/>
  <c r="BS66" i="62"/>
  <c r="BQ66" i="62"/>
  <c r="BO66" i="62"/>
  <c r="BM66" i="62"/>
  <c r="BG66" i="62"/>
  <c r="BF66" i="62"/>
  <c r="BD66" i="62"/>
  <c r="BB66" i="62"/>
  <c r="AZ66" i="62"/>
  <c r="AT66" i="62"/>
  <c r="AQ66" i="62"/>
  <c r="AO66" i="62"/>
  <c r="AM66" i="62"/>
  <c r="AG66" i="62"/>
  <c r="AF66" i="62"/>
  <c r="AD66" i="62"/>
  <c r="AB66" i="62"/>
  <c r="Z66" i="62"/>
  <c r="T66" i="62"/>
  <c r="K66" i="62"/>
  <c r="C66" i="62"/>
  <c r="CC66" i="62"/>
  <c r="J66" i="62"/>
  <c r="H66" i="62"/>
  <c r="A66" i="62"/>
  <c r="BT65" i="62"/>
  <c r="BS65" i="62"/>
  <c r="BQ65" i="62"/>
  <c r="BO65" i="62"/>
  <c r="BM65" i="62"/>
  <c r="BG65" i="62"/>
  <c r="BF65" i="62"/>
  <c r="BD65" i="62"/>
  <c r="BB65" i="62"/>
  <c r="AZ65" i="62"/>
  <c r="AT65" i="62"/>
  <c r="AQ65" i="62"/>
  <c r="AO65" i="62"/>
  <c r="AM65" i="62"/>
  <c r="AG65" i="62"/>
  <c r="AF65" i="62"/>
  <c r="AD65" i="62"/>
  <c r="AB65" i="62"/>
  <c r="Z65" i="62"/>
  <c r="T65" i="62"/>
  <c r="K65" i="62"/>
  <c r="C65" i="62"/>
  <c r="CC65" i="62"/>
  <c r="J65" i="62"/>
  <c r="H65" i="62"/>
  <c r="A65" i="62"/>
  <c r="BT64" i="62"/>
  <c r="BS64" i="62"/>
  <c r="BQ64" i="62"/>
  <c r="BO64" i="62"/>
  <c r="BM64" i="62"/>
  <c r="BG64" i="62"/>
  <c r="BF64" i="62"/>
  <c r="BD64" i="62"/>
  <c r="BB64" i="62"/>
  <c r="AZ64" i="62"/>
  <c r="AT64" i="62"/>
  <c r="AQ64" i="62"/>
  <c r="AO64" i="62"/>
  <c r="AM64" i="62"/>
  <c r="AG64" i="62"/>
  <c r="AF64" i="62"/>
  <c r="AD64" i="62"/>
  <c r="AB64" i="62"/>
  <c r="Z64" i="62"/>
  <c r="T64" i="62"/>
  <c r="K64" i="62"/>
  <c r="C64" i="62"/>
  <c r="CC64" i="62"/>
  <c r="J64" i="62"/>
  <c r="H64" i="62"/>
  <c r="A64" i="62"/>
  <c r="BT63" i="62"/>
  <c r="BS63" i="62"/>
  <c r="BQ63" i="62"/>
  <c r="BO63" i="62"/>
  <c r="BM63" i="62"/>
  <c r="BG63" i="62"/>
  <c r="BF63" i="62"/>
  <c r="BD63" i="62"/>
  <c r="BB63" i="62"/>
  <c r="AZ63" i="62"/>
  <c r="AT63" i="62"/>
  <c r="AQ63" i="62"/>
  <c r="AO63" i="62"/>
  <c r="AM63" i="62"/>
  <c r="AG63" i="62"/>
  <c r="AF63" i="62"/>
  <c r="AD63" i="62"/>
  <c r="AB63" i="62"/>
  <c r="Z63" i="62"/>
  <c r="T63" i="62"/>
  <c r="K63" i="62"/>
  <c r="C63" i="62"/>
  <c r="CC63" i="62"/>
  <c r="J63" i="62"/>
  <c r="H63" i="62"/>
  <c r="A63" i="62"/>
  <c r="BT62" i="62"/>
  <c r="BS62" i="62"/>
  <c r="BQ62" i="62"/>
  <c r="BO62" i="62"/>
  <c r="BM62" i="62"/>
  <c r="BG62" i="62"/>
  <c r="BF62" i="62"/>
  <c r="BD62" i="62"/>
  <c r="BB62" i="62"/>
  <c r="AZ62" i="62"/>
  <c r="AT62" i="62"/>
  <c r="AQ62" i="62"/>
  <c r="AO62" i="62"/>
  <c r="AM62" i="62"/>
  <c r="AG62" i="62"/>
  <c r="AF62" i="62"/>
  <c r="AD62" i="62"/>
  <c r="AB62" i="62"/>
  <c r="Z62" i="62"/>
  <c r="T62" i="62"/>
  <c r="K62" i="62"/>
  <c r="C62" i="62"/>
  <c r="CC62" i="62"/>
  <c r="J62" i="62"/>
  <c r="H62" i="62"/>
  <c r="A62" i="62"/>
  <c r="BT61" i="62"/>
  <c r="BS61" i="62"/>
  <c r="BQ61" i="62"/>
  <c r="BO61" i="62"/>
  <c r="BM61" i="62"/>
  <c r="BG61" i="62"/>
  <c r="BF61" i="62"/>
  <c r="BD61" i="62"/>
  <c r="BB61" i="62"/>
  <c r="AZ61" i="62"/>
  <c r="AT61" i="62"/>
  <c r="AQ61" i="62"/>
  <c r="AO61" i="62"/>
  <c r="AM61" i="62"/>
  <c r="AG61" i="62"/>
  <c r="AF61" i="62"/>
  <c r="AD61" i="62"/>
  <c r="AB61" i="62"/>
  <c r="Z61" i="62"/>
  <c r="T61" i="62"/>
  <c r="K61" i="62"/>
  <c r="C61" i="62"/>
  <c r="CC61" i="62"/>
  <c r="J61" i="62"/>
  <c r="H61" i="62"/>
  <c r="A61" i="62"/>
  <c r="BT60" i="62"/>
  <c r="BS60" i="62"/>
  <c r="BQ60" i="62"/>
  <c r="BO60" i="62"/>
  <c r="BM60" i="62"/>
  <c r="BG60" i="62"/>
  <c r="BF60" i="62"/>
  <c r="BD60" i="62"/>
  <c r="BB60" i="62"/>
  <c r="AZ60" i="62"/>
  <c r="AT60" i="62"/>
  <c r="AQ60" i="62"/>
  <c r="AO60" i="62"/>
  <c r="AM60" i="62"/>
  <c r="AG60" i="62"/>
  <c r="AF60" i="62"/>
  <c r="AD60" i="62"/>
  <c r="AB60" i="62"/>
  <c r="Z60" i="62"/>
  <c r="T60" i="62"/>
  <c r="K60" i="62"/>
  <c r="C60" i="62"/>
  <c r="CC60" i="62"/>
  <c r="J60" i="62"/>
  <c r="H60" i="62"/>
  <c r="A60" i="62"/>
  <c r="BT59" i="62"/>
  <c r="BS59" i="62"/>
  <c r="BQ59" i="62"/>
  <c r="BO59" i="62"/>
  <c r="BM59" i="62"/>
  <c r="BG59" i="62"/>
  <c r="BF59" i="62"/>
  <c r="BD59" i="62"/>
  <c r="BB59" i="62"/>
  <c r="AZ59" i="62"/>
  <c r="AT59" i="62"/>
  <c r="AQ59" i="62"/>
  <c r="AO59" i="62"/>
  <c r="AM59" i="62"/>
  <c r="AG59" i="62"/>
  <c r="AF59" i="62"/>
  <c r="AD59" i="62"/>
  <c r="AB59" i="62"/>
  <c r="Z59" i="62"/>
  <c r="T59" i="62"/>
  <c r="K59" i="62"/>
  <c r="C59" i="62"/>
  <c r="CC59" i="62"/>
  <c r="J59" i="62"/>
  <c r="H59" i="62"/>
  <c r="A59" i="62"/>
  <c r="BT58" i="62"/>
  <c r="BS58" i="62"/>
  <c r="BQ58" i="62"/>
  <c r="BO58" i="62"/>
  <c r="BM58" i="62"/>
  <c r="BG58" i="62"/>
  <c r="BF58" i="62"/>
  <c r="BD58" i="62"/>
  <c r="BB58" i="62"/>
  <c r="AZ58" i="62"/>
  <c r="AT58" i="62"/>
  <c r="AQ58" i="62"/>
  <c r="AO58" i="62"/>
  <c r="AM58" i="62"/>
  <c r="AG58" i="62"/>
  <c r="AF58" i="62"/>
  <c r="AD58" i="62"/>
  <c r="AB58" i="62"/>
  <c r="Z58" i="62"/>
  <c r="T58" i="62"/>
  <c r="K58" i="62"/>
  <c r="C58" i="62"/>
  <c r="CC58" i="62"/>
  <c r="J58" i="62"/>
  <c r="H58" i="62"/>
  <c r="A58" i="62"/>
  <c r="BT57" i="62"/>
  <c r="BS57" i="62"/>
  <c r="BQ57" i="62"/>
  <c r="BO57" i="62"/>
  <c r="BM57" i="62"/>
  <c r="BG57" i="62"/>
  <c r="BF57" i="62"/>
  <c r="BD57" i="62"/>
  <c r="BB57" i="62"/>
  <c r="AZ57" i="62"/>
  <c r="AT57" i="62"/>
  <c r="AQ57" i="62"/>
  <c r="AO57" i="62"/>
  <c r="AM57" i="62"/>
  <c r="AG57" i="62"/>
  <c r="AF57" i="62"/>
  <c r="AD57" i="62"/>
  <c r="AB57" i="62"/>
  <c r="Z57" i="62"/>
  <c r="T57" i="62"/>
  <c r="K57" i="62"/>
  <c r="C57" i="62"/>
  <c r="CC57" i="62"/>
  <c r="J57" i="62"/>
  <c r="H57" i="62"/>
  <c r="A57" i="62"/>
  <c r="BT56" i="62"/>
  <c r="BS56" i="62"/>
  <c r="BQ56" i="62"/>
  <c r="BO56" i="62"/>
  <c r="BM56" i="62"/>
  <c r="BG56" i="62"/>
  <c r="BF56" i="62"/>
  <c r="BD56" i="62"/>
  <c r="BB56" i="62"/>
  <c r="AZ56" i="62"/>
  <c r="AT56" i="62"/>
  <c r="AQ56" i="62"/>
  <c r="AO56" i="62"/>
  <c r="AM56" i="62"/>
  <c r="AG56" i="62"/>
  <c r="AF56" i="62"/>
  <c r="AD56" i="62"/>
  <c r="AB56" i="62"/>
  <c r="Z56" i="62"/>
  <c r="T56" i="62"/>
  <c r="K56" i="62"/>
  <c r="C56" i="62"/>
  <c r="CC56" i="62"/>
  <c r="J56" i="62"/>
  <c r="H56" i="62"/>
  <c r="A56" i="62"/>
  <c r="BT55" i="62"/>
  <c r="BS55" i="62"/>
  <c r="BQ55" i="62"/>
  <c r="BO55" i="62"/>
  <c r="BM55" i="62"/>
  <c r="BG55" i="62"/>
  <c r="BF55" i="62"/>
  <c r="BD55" i="62"/>
  <c r="BB55" i="62"/>
  <c r="AZ55" i="62"/>
  <c r="AT55" i="62"/>
  <c r="AQ55" i="62"/>
  <c r="AO55" i="62"/>
  <c r="AM55" i="62"/>
  <c r="AG55" i="62"/>
  <c r="AF55" i="62"/>
  <c r="AD55" i="62"/>
  <c r="AB55" i="62"/>
  <c r="Z55" i="62"/>
  <c r="T55" i="62"/>
  <c r="K55" i="62"/>
  <c r="C55" i="62"/>
  <c r="CC55" i="62"/>
  <c r="J55" i="62"/>
  <c r="H55" i="62"/>
  <c r="A55" i="62"/>
  <c r="BT54" i="62"/>
  <c r="BS54" i="62"/>
  <c r="BQ54" i="62"/>
  <c r="BO54" i="62"/>
  <c r="BM54" i="62"/>
  <c r="BG54" i="62"/>
  <c r="BF54" i="62"/>
  <c r="BD54" i="62"/>
  <c r="BB54" i="62"/>
  <c r="AZ54" i="62"/>
  <c r="AT54" i="62"/>
  <c r="AQ54" i="62"/>
  <c r="AO54" i="62"/>
  <c r="AM54" i="62"/>
  <c r="AG54" i="62"/>
  <c r="AF54" i="62"/>
  <c r="AD54" i="62"/>
  <c r="AB54" i="62"/>
  <c r="Z54" i="62"/>
  <c r="T54" i="62"/>
  <c r="K54" i="62"/>
  <c r="C54" i="62"/>
  <c r="CC54" i="62"/>
  <c r="J54" i="62"/>
  <c r="H54" i="62"/>
  <c r="A54" i="62"/>
  <c r="BT53" i="62"/>
  <c r="BS53" i="62"/>
  <c r="BQ53" i="62"/>
  <c r="BO53" i="62"/>
  <c r="BM53" i="62"/>
  <c r="BG53" i="62"/>
  <c r="BF53" i="62"/>
  <c r="BD53" i="62"/>
  <c r="BB53" i="62"/>
  <c r="AZ53" i="62"/>
  <c r="AT53" i="62"/>
  <c r="AQ53" i="62"/>
  <c r="AO53" i="62"/>
  <c r="AM53" i="62"/>
  <c r="AG53" i="62"/>
  <c r="AF53" i="62"/>
  <c r="AD53" i="62"/>
  <c r="AB53" i="62"/>
  <c r="Z53" i="62"/>
  <c r="T53" i="62"/>
  <c r="K53" i="62"/>
  <c r="C53" i="62"/>
  <c r="CC53" i="62"/>
  <c r="J53" i="62"/>
  <c r="H53" i="62"/>
  <c r="A53" i="62"/>
  <c r="BT52" i="62"/>
  <c r="BS52" i="62"/>
  <c r="BQ52" i="62"/>
  <c r="BO52" i="62"/>
  <c r="BM52" i="62"/>
  <c r="BG52" i="62"/>
  <c r="BF52" i="62"/>
  <c r="BD52" i="62"/>
  <c r="BB52" i="62"/>
  <c r="AZ52" i="62"/>
  <c r="AT52" i="62"/>
  <c r="AQ52" i="62"/>
  <c r="AO52" i="62"/>
  <c r="AM52" i="62"/>
  <c r="AG52" i="62"/>
  <c r="AF52" i="62"/>
  <c r="AD52" i="62"/>
  <c r="AB52" i="62"/>
  <c r="Z52" i="62"/>
  <c r="T52" i="62"/>
  <c r="K52" i="62"/>
  <c r="C52" i="62"/>
  <c r="CC52" i="62"/>
  <c r="J52" i="62"/>
  <c r="H52" i="62"/>
  <c r="A52" i="62"/>
  <c r="BT51" i="62"/>
  <c r="BS51" i="62"/>
  <c r="BQ51" i="62"/>
  <c r="BO51" i="62"/>
  <c r="BM51" i="62"/>
  <c r="BG51" i="62"/>
  <c r="BF51" i="62"/>
  <c r="BD51" i="62"/>
  <c r="BB51" i="62"/>
  <c r="AZ51" i="62"/>
  <c r="AT51" i="62"/>
  <c r="AQ51" i="62"/>
  <c r="AO51" i="62"/>
  <c r="AM51" i="62"/>
  <c r="AG51" i="62"/>
  <c r="AF51" i="62"/>
  <c r="AD51" i="62"/>
  <c r="AB51" i="62"/>
  <c r="Z51" i="62"/>
  <c r="T51" i="62"/>
  <c r="K51" i="62"/>
  <c r="C51" i="62"/>
  <c r="CC51" i="62"/>
  <c r="J51" i="62"/>
  <c r="H51" i="62"/>
  <c r="A51" i="62"/>
  <c r="BT50" i="62"/>
  <c r="BS50" i="62"/>
  <c r="BQ50" i="62"/>
  <c r="BO50" i="62"/>
  <c r="BM50" i="62"/>
  <c r="BG50" i="62"/>
  <c r="BF50" i="62"/>
  <c r="BD50" i="62"/>
  <c r="BB50" i="62"/>
  <c r="AZ50" i="62"/>
  <c r="AT50" i="62"/>
  <c r="AQ50" i="62"/>
  <c r="AO50" i="62"/>
  <c r="AM50" i="62"/>
  <c r="AG50" i="62"/>
  <c r="AF50" i="62"/>
  <c r="AD50" i="62"/>
  <c r="AB50" i="62"/>
  <c r="Z50" i="62"/>
  <c r="T50" i="62"/>
  <c r="K50" i="62"/>
  <c r="C50" i="62"/>
  <c r="CC50" i="62"/>
  <c r="J50" i="62"/>
  <c r="H50" i="62"/>
  <c r="A50" i="62"/>
  <c r="BT49" i="62"/>
  <c r="BS49" i="62"/>
  <c r="BQ49" i="62"/>
  <c r="BO49" i="62"/>
  <c r="BM49" i="62"/>
  <c r="BG49" i="62"/>
  <c r="BF49" i="62"/>
  <c r="BD49" i="62"/>
  <c r="BB49" i="62"/>
  <c r="AZ49" i="62"/>
  <c r="AT49" i="62"/>
  <c r="AQ49" i="62"/>
  <c r="AO49" i="62"/>
  <c r="AM49" i="62"/>
  <c r="AG49" i="62"/>
  <c r="AF49" i="62"/>
  <c r="AD49" i="62"/>
  <c r="AB49" i="62"/>
  <c r="Z49" i="62"/>
  <c r="T49" i="62"/>
  <c r="K49" i="62"/>
  <c r="C49" i="62"/>
  <c r="CC49" i="62"/>
  <c r="J49" i="62"/>
  <c r="H49" i="62"/>
  <c r="A49" i="62"/>
  <c r="BT48" i="62"/>
  <c r="BS48" i="62"/>
  <c r="BQ48" i="62"/>
  <c r="BO48" i="62"/>
  <c r="BM48" i="62"/>
  <c r="BG48" i="62"/>
  <c r="BF48" i="62"/>
  <c r="BD48" i="62"/>
  <c r="BB48" i="62"/>
  <c r="AZ48" i="62"/>
  <c r="AT48" i="62"/>
  <c r="AQ48" i="62"/>
  <c r="AO48" i="62"/>
  <c r="AM48" i="62"/>
  <c r="AG48" i="62"/>
  <c r="AF48" i="62"/>
  <c r="AD48" i="62"/>
  <c r="AB48" i="62"/>
  <c r="Z48" i="62"/>
  <c r="T48" i="62"/>
  <c r="K48" i="62"/>
  <c r="C48" i="62"/>
  <c r="CC48" i="62"/>
  <c r="J48" i="62"/>
  <c r="H48" i="62"/>
  <c r="A48" i="62"/>
  <c r="BT47" i="62"/>
  <c r="BS47" i="62"/>
  <c r="BQ47" i="62"/>
  <c r="BO47" i="62"/>
  <c r="BM47" i="62"/>
  <c r="BG47" i="62"/>
  <c r="BF47" i="62"/>
  <c r="BD47" i="62"/>
  <c r="BB47" i="62"/>
  <c r="AZ47" i="62"/>
  <c r="AT47" i="62"/>
  <c r="AQ47" i="62"/>
  <c r="AO47" i="62"/>
  <c r="AM47" i="62"/>
  <c r="AG47" i="62"/>
  <c r="AF47" i="62"/>
  <c r="AD47" i="62"/>
  <c r="AB47" i="62"/>
  <c r="Z47" i="62"/>
  <c r="T47" i="62"/>
  <c r="K47" i="62"/>
  <c r="C47" i="62"/>
  <c r="CC47" i="62"/>
  <c r="J47" i="62"/>
  <c r="H47" i="62"/>
  <c r="A47" i="62"/>
  <c r="BT46" i="62"/>
  <c r="BS46" i="62"/>
  <c r="BQ46" i="62"/>
  <c r="BO46" i="62"/>
  <c r="BM46" i="62"/>
  <c r="BG46" i="62"/>
  <c r="BF46" i="62"/>
  <c r="BD46" i="62"/>
  <c r="BB46" i="62"/>
  <c r="AZ46" i="62"/>
  <c r="AT46" i="62"/>
  <c r="AQ46" i="62"/>
  <c r="AO46" i="62"/>
  <c r="AM46" i="62"/>
  <c r="AG46" i="62"/>
  <c r="AF46" i="62"/>
  <c r="AD46" i="62"/>
  <c r="AB46" i="62"/>
  <c r="Z46" i="62"/>
  <c r="T46" i="62"/>
  <c r="K46" i="62"/>
  <c r="C46" i="62"/>
  <c r="CC46" i="62"/>
  <c r="J46" i="62"/>
  <c r="H46" i="62"/>
  <c r="A46" i="62"/>
  <c r="BT45" i="62"/>
  <c r="BS45" i="62"/>
  <c r="BQ45" i="62"/>
  <c r="BO45" i="62"/>
  <c r="BM45" i="62"/>
  <c r="BG45" i="62"/>
  <c r="BF45" i="62"/>
  <c r="BD45" i="62"/>
  <c r="BB45" i="62"/>
  <c r="AZ45" i="62"/>
  <c r="AT45" i="62"/>
  <c r="AQ45" i="62"/>
  <c r="AO45" i="62"/>
  <c r="AM45" i="62"/>
  <c r="AG45" i="62"/>
  <c r="AF45" i="62"/>
  <c r="AD45" i="62"/>
  <c r="AB45" i="62"/>
  <c r="Z45" i="62"/>
  <c r="T45" i="62"/>
  <c r="K45" i="62"/>
  <c r="C45" i="62"/>
  <c r="CC45" i="62"/>
  <c r="J45" i="62"/>
  <c r="H45" i="62"/>
  <c r="A45" i="62"/>
  <c r="BT44" i="62"/>
  <c r="BS44" i="62"/>
  <c r="BQ44" i="62"/>
  <c r="BO44" i="62"/>
  <c r="BM44" i="62"/>
  <c r="BG44" i="62"/>
  <c r="BF44" i="62"/>
  <c r="BD44" i="62"/>
  <c r="BB44" i="62"/>
  <c r="AZ44" i="62"/>
  <c r="AT44" i="62"/>
  <c r="AQ44" i="62"/>
  <c r="AO44" i="62"/>
  <c r="AM44" i="62"/>
  <c r="AG44" i="62"/>
  <c r="AF44" i="62"/>
  <c r="AD44" i="62"/>
  <c r="AB44" i="62"/>
  <c r="Z44" i="62"/>
  <c r="T44" i="62"/>
  <c r="K44" i="62"/>
  <c r="C44" i="62"/>
  <c r="CC44" i="62"/>
  <c r="J44" i="62"/>
  <c r="H44" i="62"/>
  <c r="A44" i="62"/>
  <c r="BT43" i="62"/>
  <c r="BS43" i="62"/>
  <c r="BQ43" i="62"/>
  <c r="BO43" i="62"/>
  <c r="BM43" i="62"/>
  <c r="BG43" i="62"/>
  <c r="BF43" i="62"/>
  <c r="BD43" i="62"/>
  <c r="BB43" i="62"/>
  <c r="AZ43" i="62"/>
  <c r="AT43" i="62"/>
  <c r="AQ43" i="62"/>
  <c r="AO43" i="62"/>
  <c r="AM43" i="62"/>
  <c r="AG43" i="62"/>
  <c r="AF43" i="62"/>
  <c r="AD43" i="62"/>
  <c r="AB43" i="62"/>
  <c r="Z43" i="62"/>
  <c r="T43" i="62"/>
  <c r="K43" i="62"/>
  <c r="C43" i="62"/>
  <c r="CC43" i="62"/>
  <c r="J43" i="62"/>
  <c r="H43" i="62"/>
  <c r="A43" i="62"/>
  <c r="BT42" i="62"/>
  <c r="BS42" i="62"/>
  <c r="BQ42" i="62"/>
  <c r="BO42" i="62"/>
  <c r="BM42" i="62"/>
  <c r="BG42" i="62"/>
  <c r="BF42" i="62"/>
  <c r="BD42" i="62"/>
  <c r="BB42" i="62"/>
  <c r="AZ42" i="62"/>
  <c r="AT42" i="62"/>
  <c r="AQ42" i="62"/>
  <c r="AO42" i="62"/>
  <c r="AM42" i="62"/>
  <c r="AG42" i="62"/>
  <c r="AF42" i="62"/>
  <c r="AD42" i="62"/>
  <c r="AB42" i="62"/>
  <c r="Z42" i="62"/>
  <c r="T42" i="62"/>
  <c r="K42" i="62"/>
  <c r="C42" i="62"/>
  <c r="CC42" i="62"/>
  <c r="J42" i="62"/>
  <c r="H42" i="62"/>
  <c r="A42" i="62"/>
  <c r="BT41" i="62"/>
  <c r="BS41" i="62"/>
  <c r="BQ41" i="62"/>
  <c r="BO41" i="62"/>
  <c r="BM41" i="62"/>
  <c r="BG41" i="62"/>
  <c r="BF41" i="62"/>
  <c r="BD41" i="62"/>
  <c r="BB41" i="62"/>
  <c r="AZ41" i="62"/>
  <c r="AT41" i="62"/>
  <c r="AQ41" i="62"/>
  <c r="AO41" i="62"/>
  <c r="AM41" i="62"/>
  <c r="AG41" i="62"/>
  <c r="AF41" i="62"/>
  <c r="AD41" i="62"/>
  <c r="AB41" i="62"/>
  <c r="Z41" i="62"/>
  <c r="T41" i="62"/>
  <c r="K41" i="62"/>
  <c r="C41" i="62"/>
  <c r="CC41" i="62"/>
  <c r="J41" i="62"/>
  <c r="H41" i="62"/>
  <c r="A41" i="62"/>
  <c r="BT40" i="62"/>
  <c r="BS40" i="62"/>
  <c r="BQ40" i="62"/>
  <c r="BO40" i="62"/>
  <c r="BM40" i="62"/>
  <c r="BG40" i="62"/>
  <c r="BF40" i="62"/>
  <c r="BD40" i="62"/>
  <c r="BB40" i="62"/>
  <c r="AZ40" i="62"/>
  <c r="AT40" i="62"/>
  <c r="AQ40" i="62"/>
  <c r="AO40" i="62"/>
  <c r="AM40" i="62"/>
  <c r="AG40" i="62"/>
  <c r="AF40" i="62"/>
  <c r="AD40" i="62"/>
  <c r="AB40" i="62"/>
  <c r="Z40" i="62"/>
  <c r="T40" i="62"/>
  <c r="K40" i="62"/>
  <c r="C40" i="62"/>
  <c r="CC40" i="62"/>
  <c r="J40" i="62"/>
  <c r="H40" i="62"/>
  <c r="A40" i="62"/>
  <c r="BT39" i="62"/>
  <c r="BS39" i="62"/>
  <c r="BQ39" i="62"/>
  <c r="BO39" i="62"/>
  <c r="BM39" i="62"/>
  <c r="BG39" i="62"/>
  <c r="BF39" i="62"/>
  <c r="BD39" i="62"/>
  <c r="BB39" i="62"/>
  <c r="AZ39" i="62"/>
  <c r="AT39" i="62"/>
  <c r="AQ39" i="62"/>
  <c r="AO39" i="62"/>
  <c r="AM39" i="62"/>
  <c r="AG39" i="62"/>
  <c r="AF39" i="62"/>
  <c r="AD39" i="62"/>
  <c r="AB39" i="62"/>
  <c r="Z39" i="62"/>
  <c r="T39" i="62"/>
  <c r="K39" i="62"/>
  <c r="C39" i="62"/>
  <c r="CC39" i="62"/>
  <c r="J39" i="62"/>
  <c r="H39" i="62"/>
  <c r="A39" i="62"/>
  <c r="BT38" i="62"/>
  <c r="BS38" i="62"/>
  <c r="BQ38" i="62"/>
  <c r="BO38" i="62"/>
  <c r="BM38" i="62"/>
  <c r="BG38" i="62"/>
  <c r="BF38" i="62"/>
  <c r="BD38" i="62"/>
  <c r="BB38" i="62"/>
  <c r="AZ38" i="62"/>
  <c r="AT38" i="62"/>
  <c r="AQ38" i="62"/>
  <c r="AO38" i="62"/>
  <c r="AM38" i="62"/>
  <c r="AG38" i="62"/>
  <c r="AF38" i="62"/>
  <c r="AD38" i="62"/>
  <c r="AB38" i="62"/>
  <c r="Z38" i="62"/>
  <c r="T38" i="62"/>
  <c r="K38" i="62"/>
  <c r="C38" i="62"/>
  <c r="CC38" i="62"/>
  <c r="J38" i="62"/>
  <c r="H38" i="62"/>
  <c r="A38" i="62"/>
  <c r="BT37" i="62"/>
  <c r="BS37" i="62"/>
  <c r="BQ37" i="62"/>
  <c r="BO37" i="62"/>
  <c r="BM37" i="62"/>
  <c r="BG37" i="62"/>
  <c r="BF37" i="62"/>
  <c r="BD37" i="62"/>
  <c r="BB37" i="62"/>
  <c r="AZ37" i="62"/>
  <c r="AT37" i="62"/>
  <c r="AQ37" i="62"/>
  <c r="AO37" i="62"/>
  <c r="AM37" i="62"/>
  <c r="AG37" i="62"/>
  <c r="AF37" i="62"/>
  <c r="AD37" i="62"/>
  <c r="AB37" i="62"/>
  <c r="Z37" i="62"/>
  <c r="T37" i="62"/>
  <c r="K37" i="62"/>
  <c r="C37" i="62"/>
  <c r="CC37" i="62"/>
  <c r="J37" i="62"/>
  <c r="H37" i="62"/>
  <c r="A37" i="62"/>
  <c r="BT36" i="62"/>
  <c r="BS36" i="62"/>
  <c r="BQ36" i="62"/>
  <c r="BO36" i="62"/>
  <c r="BM36" i="62"/>
  <c r="BG36" i="62"/>
  <c r="BF36" i="62"/>
  <c r="BD36" i="62"/>
  <c r="BB36" i="62"/>
  <c r="AZ36" i="62"/>
  <c r="AT36" i="62"/>
  <c r="AQ36" i="62"/>
  <c r="AO36" i="62"/>
  <c r="AM36" i="62"/>
  <c r="AG36" i="62"/>
  <c r="AF36" i="62"/>
  <c r="AD36" i="62"/>
  <c r="AB36" i="62"/>
  <c r="Z36" i="62"/>
  <c r="T36" i="62"/>
  <c r="K36" i="62"/>
  <c r="C36" i="62"/>
  <c r="CC36" i="62"/>
  <c r="J36" i="62"/>
  <c r="H36" i="62"/>
  <c r="A36" i="62"/>
  <c r="BT35" i="62"/>
  <c r="BS35" i="62"/>
  <c r="BQ35" i="62"/>
  <c r="BO35" i="62"/>
  <c r="BM35" i="62"/>
  <c r="BG35" i="62"/>
  <c r="BF35" i="62"/>
  <c r="BD35" i="62"/>
  <c r="BB35" i="62"/>
  <c r="AZ35" i="62"/>
  <c r="AT35" i="62"/>
  <c r="AQ35" i="62"/>
  <c r="AO35" i="62"/>
  <c r="AM35" i="62"/>
  <c r="AG35" i="62"/>
  <c r="AF35" i="62"/>
  <c r="AD35" i="62"/>
  <c r="AB35" i="62"/>
  <c r="Z35" i="62"/>
  <c r="T35" i="62"/>
  <c r="K35" i="62"/>
  <c r="C35" i="62"/>
  <c r="CC35" i="62"/>
  <c r="J35" i="62"/>
  <c r="H35" i="62"/>
  <c r="A35" i="62"/>
  <c r="BT34" i="62"/>
  <c r="BS34" i="62"/>
  <c r="BQ34" i="62"/>
  <c r="BO34" i="62"/>
  <c r="BM34" i="62"/>
  <c r="BG34" i="62"/>
  <c r="BF34" i="62"/>
  <c r="BD34" i="62"/>
  <c r="BB34" i="62"/>
  <c r="AZ34" i="62"/>
  <c r="AT34" i="62"/>
  <c r="AQ34" i="62"/>
  <c r="AO34" i="62"/>
  <c r="AM34" i="62"/>
  <c r="AG34" i="62"/>
  <c r="AF34" i="62"/>
  <c r="AD34" i="62"/>
  <c r="AB34" i="62"/>
  <c r="Z34" i="62"/>
  <c r="T34" i="62"/>
  <c r="K34" i="62"/>
  <c r="C34" i="62"/>
  <c r="CC34" i="62"/>
  <c r="J34" i="62"/>
  <c r="H34" i="62"/>
  <c r="A34" i="62"/>
  <c r="BT33" i="62"/>
  <c r="BS33" i="62"/>
  <c r="BQ33" i="62"/>
  <c r="BO33" i="62"/>
  <c r="BM33" i="62"/>
  <c r="BG33" i="62"/>
  <c r="BF33" i="62"/>
  <c r="BD33" i="62"/>
  <c r="BB33" i="62"/>
  <c r="AZ33" i="62"/>
  <c r="AT33" i="62"/>
  <c r="AQ33" i="62"/>
  <c r="AO33" i="62"/>
  <c r="AM33" i="62"/>
  <c r="AG33" i="62"/>
  <c r="AF33" i="62"/>
  <c r="AD33" i="62"/>
  <c r="AB33" i="62"/>
  <c r="Z33" i="62"/>
  <c r="T33" i="62"/>
  <c r="K33" i="62"/>
  <c r="C33" i="62"/>
  <c r="CC33" i="62"/>
  <c r="J33" i="62"/>
  <c r="H33" i="62"/>
  <c r="A33" i="62"/>
  <c r="BT32" i="62"/>
  <c r="BS32" i="62"/>
  <c r="BQ32" i="62"/>
  <c r="BO32" i="62"/>
  <c r="BM32" i="62"/>
  <c r="BG32" i="62"/>
  <c r="BF32" i="62"/>
  <c r="BD32" i="62"/>
  <c r="BB32" i="62"/>
  <c r="AZ32" i="62"/>
  <c r="AT32" i="62"/>
  <c r="AQ32" i="62"/>
  <c r="AO32" i="62"/>
  <c r="AM32" i="62"/>
  <c r="AG32" i="62"/>
  <c r="AF32" i="62"/>
  <c r="AD32" i="62"/>
  <c r="AB32" i="62"/>
  <c r="Z32" i="62"/>
  <c r="T32" i="62"/>
  <c r="K32" i="62"/>
  <c r="C32" i="62"/>
  <c r="CC32" i="62"/>
  <c r="J32" i="62"/>
  <c r="H32" i="62"/>
  <c r="A32" i="62"/>
  <c r="BT31" i="62"/>
  <c r="BS31" i="62"/>
  <c r="BQ31" i="62"/>
  <c r="BO31" i="62"/>
  <c r="BM31" i="62"/>
  <c r="BG31" i="62"/>
  <c r="BF31" i="62"/>
  <c r="BD31" i="62"/>
  <c r="BB31" i="62"/>
  <c r="AZ31" i="62"/>
  <c r="AT31" i="62"/>
  <c r="AQ31" i="62"/>
  <c r="AO31" i="62"/>
  <c r="AM31" i="62"/>
  <c r="AG31" i="62"/>
  <c r="AF31" i="62"/>
  <c r="AD31" i="62"/>
  <c r="AB31" i="62"/>
  <c r="Z31" i="62"/>
  <c r="T31" i="62"/>
  <c r="K31" i="62"/>
  <c r="C31" i="62"/>
  <c r="CC31" i="62"/>
  <c r="J31" i="62"/>
  <c r="H31" i="62"/>
  <c r="A31" i="62"/>
  <c r="BT30" i="62"/>
  <c r="BS30" i="62"/>
  <c r="BQ30" i="62"/>
  <c r="BO30" i="62"/>
  <c r="BM30" i="62"/>
  <c r="BG30" i="62"/>
  <c r="BF30" i="62"/>
  <c r="BD30" i="62"/>
  <c r="BB30" i="62"/>
  <c r="AZ30" i="62"/>
  <c r="AT30" i="62"/>
  <c r="AQ30" i="62"/>
  <c r="AO30" i="62"/>
  <c r="AM30" i="62"/>
  <c r="AG30" i="62"/>
  <c r="AF30" i="62"/>
  <c r="AD30" i="62"/>
  <c r="AB30" i="62"/>
  <c r="Z30" i="62"/>
  <c r="T30" i="62"/>
  <c r="K30" i="62"/>
  <c r="C30" i="62"/>
  <c r="CC30" i="62"/>
  <c r="J30" i="62"/>
  <c r="H30" i="62"/>
  <c r="A30" i="62"/>
  <c r="BT29" i="62"/>
  <c r="BS29" i="62"/>
  <c r="BQ29" i="62"/>
  <c r="BO29" i="62"/>
  <c r="BM29" i="62"/>
  <c r="BG29" i="62"/>
  <c r="BF29" i="62"/>
  <c r="BD29" i="62"/>
  <c r="BB29" i="62"/>
  <c r="AZ29" i="62"/>
  <c r="AT29" i="62"/>
  <c r="AQ29" i="62"/>
  <c r="AO29" i="62"/>
  <c r="AM29" i="62"/>
  <c r="AG29" i="62"/>
  <c r="AF29" i="62"/>
  <c r="AD29" i="62"/>
  <c r="AB29" i="62"/>
  <c r="Z29" i="62"/>
  <c r="T29" i="62"/>
  <c r="K29" i="62"/>
  <c r="C29" i="62"/>
  <c r="CC29" i="62"/>
  <c r="J29" i="62"/>
  <c r="H29" i="62"/>
  <c r="A29" i="62"/>
  <c r="BT28" i="62"/>
  <c r="BS28" i="62"/>
  <c r="BQ28" i="62"/>
  <c r="BO28" i="62"/>
  <c r="BM28" i="62"/>
  <c r="BG28" i="62"/>
  <c r="BF28" i="62"/>
  <c r="BD28" i="62"/>
  <c r="BB28" i="62"/>
  <c r="AZ28" i="62"/>
  <c r="AT28" i="62"/>
  <c r="AQ28" i="62"/>
  <c r="AO28" i="62"/>
  <c r="AM28" i="62"/>
  <c r="AG28" i="62"/>
  <c r="AF28" i="62"/>
  <c r="AD28" i="62"/>
  <c r="AB28" i="62"/>
  <c r="Z28" i="62"/>
  <c r="T28" i="62"/>
  <c r="K28" i="62"/>
  <c r="C28" i="62"/>
  <c r="CC28" i="62"/>
  <c r="J28" i="62"/>
  <c r="H28" i="62"/>
  <c r="A28" i="62"/>
  <c r="BT27" i="62"/>
  <c r="BS27" i="62"/>
  <c r="BQ27" i="62"/>
  <c r="BO27" i="62"/>
  <c r="BM27" i="62"/>
  <c r="BG27" i="62"/>
  <c r="BF27" i="62"/>
  <c r="BD27" i="62"/>
  <c r="BB27" i="62"/>
  <c r="AZ27" i="62"/>
  <c r="AT27" i="62"/>
  <c r="AQ27" i="62"/>
  <c r="AO27" i="62"/>
  <c r="AM27" i="62"/>
  <c r="AG27" i="62"/>
  <c r="AF27" i="62"/>
  <c r="AD27" i="62"/>
  <c r="AB27" i="62"/>
  <c r="Z27" i="62"/>
  <c r="T27" i="62"/>
  <c r="K27" i="62"/>
  <c r="C27" i="62"/>
  <c r="CC27" i="62"/>
  <c r="J27" i="62"/>
  <c r="H27" i="62"/>
  <c r="A27" i="62"/>
  <c r="BT26" i="62"/>
  <c r="BS26" i="62"/>
  <c r="BQ26" i="62"/>
  <c r="BO26" i="62"/>
  <c r="BM26" i="62"/>
  <c r="BG26" i="62"/>
  <c r="BF26" i="62"/>
  <c r="BD26" i="62"/>
  <c r="BB26" i="62"/>
  <c r="AZ26" i="62"/>
  <c r="AT26" i="62"/>
  <c r="AQ26" i="62"/>
  <c r="AO26" i="62"/>
  <c r="AM26" i="62"/>
  <c r="AG26" i="62"/>
  <c r="AF26" i="62"/>
  <c r="AD26" i="62"/>
  <c r="AB26" i="62"/>
  <c r="Z26" i="62"/>
  <c r="T26" i="62"/>
  <c r="K26" i="62"/>
  <c r="C26" i="62"/>
  <c r="CC26" i="62"/>
  <c r="J26" i="62"/>
  <c r="H26" i="62"/>
  <c r="A26" i="62"/>
  <c r="BT25" i="62"/>
  <c r="BS25" i="62"/>
  <c r="BQ25" i="62"/>
  <c r="BO25" i="62"/>
  <c r="BM25" i="62"/>
  <c r="BG25" i="62"/>
  <c r="BF25" i="62"/>
  <c r="BD25" i="62"/>
  <c r="BB25" i="62"/>
  <c r="AZ25" i="62"/>
  <c r="AT25" i="62"/>
  <c r="AQ25" i="62"/>
  <c r="AO25" i="62"/>
  <c r="AM25" i="62"/>
  <c r="AG25" i="62"/>
  <c r="AF25" i="62"/>
  <c r="AD25" i="62"/>
  <c r="AB25" i="62"/>
  <c r="Z25" i="62"/>
  <c r="T25" i="62"/>
  <c r="K25" i="62"/>
  <c r="C25" i="62"/>
  <c r="CC25" i="62"/>
  <c r="J25" i="62"/>
  <c r="H25" i="62"/>
  <c r="A25" i="62"/>
  <c r="BT24" i="62"/>
  <c r="BS24" i="62"/>
  <c r="BQ24" i="62"/>
  <c r="BO24" i="62"/>
  <c r="BM24" i="62"/>
  <c r="BG24" i="62"/>
  <c r="BF24" i="62"/>
  <c r="BD24" i="62"/>
  <c r="BB24" i="62"/>
  <c r="AZ24" i="62"/>
  <c r="AT24" i="62"/>
  <c r="AQ24" i="62"/>
  <c r="AO24" i="62"/>
  <c r="AM24" i="62"/>
  <c r="AG24" i="62"/>
  <c r="AF24" i="62"/>
  <c r="AD24" i="62"/>
  <c r="AB24" i="62"/>
  <c r="Z24" i="62"/>
  <c r="T24" i="62"/>
  <c r="K24" i="62"/>
  <c r="C24" i="62"/>
  <c r="CC24" i="62"/>
  <c r="J24" i="62"/>
  <c r="H24" i="62"/>
  <c r="A24" i="62"/>
  <c r="BT23" i="62"/>
  <c r="BS23" i="62"/>
  <c r="BQ23" i="62"/>
  <c r="BO23" i="62"/>
  <c r="BM23" i="62"/>
  <c r="BG23" i="62"/>
  <c r="BF23" i="62"/>
  <c r="BD23" i="62"/>
  <c r="BB23" i="62"/>
  <c r="AZ23" i="62"/>
  <c r="AT23" i="62"/>
  <c r="AQ23" i="62"/>
  <c r="AO23" i="62"/>
  <c r="AM23" i="62"/>
  <c r="AG23" i="62"/>
  <c r="AF23" i="62"/>
  <c r="AD23" i="62"/>
  <c r="AB23" i="62"/>
  <c r="Z23" i="62"/>
  <c r="T23" i="62"/>
  <c r="K23" i="62"/>
  <c r="C23" i="62"/>
  <c r="CC23" i="62"/>
  <c r="J23" i="62"/>
  <c r="H23" i="62"/>
  <c r="A23" i="62"/>
  <c r="BT22" i="62"/>
  <c r="BS22" i="62"/>
  <c r="BQ22" i="62"/>
  <c r="BO22" i="62"/>
  <c r="BM22" i="62"/>
  <c r="BG22" i="62"/>
  <c r="BF22" i="62"/>
  <c r="BD22" i="62"/>
  <c r="BB22" i="62"/>
  <c r="AZ22" i="62"/>
  <c r="AT22" i="62"/>
  <c r="AQ22" i="62"/>
  <c r="AO22" i="62"/>
  <c r="AM22" i="62"/>
  <c r="AG22" i="62"/>
  <c r="AF22" i="62"/>
  <c r="AD22" i="62"/>
  <c r="AB22" i="62"/>
  <c r="Z22" i="62"/>
  <c r="T22" i="62"/>
  <c r="K22" i="62"/>
  <c r="C22" i="62"/>
  <c r="CC22" i="62"/>
  <c r="J22" i="62"/>
  <c r="H22" i="62"/>
  <c r="A22" i="62"/>
  <c r="BT21" i="62"/>
  <c r="BS21" i="62"/>
  <c r="BQ21" i="62"/>
  <c r="BO21" i="62"/>
  <c r="BM21" i="62"/>
  <c r="BG21" i="62"/>
  <c r="BF21" i="62"/>
  <c r="BD21" i="62"/>
  <c r="BB21" i="62"/>
  <c r="AZ21" i="62"/>
  <c r="AT21" i="62"/>
  <c r="AQ21" i="62"/>
  <c r="AO21" i="62"/>
  <c r="AM21" i="62"/>
  <c r="AG21" i="62"/>
  <c r="AF21" i="62"/>
  <c r="AD21" i="62"/>
  <c r="AB21" i="62"/>
  <c r="Z21" i="62"/>
  <c r="T21" i="62"/>
  <c r="K21" i="62"/>
  <c r="C21" i="62"/>
  <c r="CC21" i="62"/>
  <c r="J21" i="62"/>
  <c r="H21" i="62"/>
  <c r="A21" i="62"/>
  <c r="BT20" i="62"/>
  <c r="BS20" i="62"/>
  <c r="BQ20" i="62"/>
  <c r="BO20" i="62"/>
  <c r="BM20" i="62"/>
  <c r="BG20" i="62"/>
  <c r="BF20" i="62"/>
  <c r="BD20" i="62"/>
  <c r="BB20" i="62"/>
  <c r="AZ20" i="62"/>
  <c r="AT20" i="62"/>
  <c r="AQ20" i="62"/>
  <c r="AO20" i="62"/>
  <c r="AM20" i="62"/>
  <c r="AG20" i="62"/>
  <c r="AF20" i="62"/>
  <c r="AD20" i="62"/>
  <c r="AB20" i="62"/>
  <c r="Z20" i="62"/>
  <c r="T20" i="62"/>
  <c r="K20" i="62"/>
  <c r="C20" i="62"/>
  <c r="CC20" i="62"/>
  <c r="J20" i="62"/>
  <c r="H20" i="62"/>
  <c r="A20" i="62"/>
  <c r="BT19" i="62"/>
  <c r="BS19" i="62"/>
  <c r="BQ19" i="62"/>
  <c r="BO19" i="62"/>
  <c r="BM19" i="62"/>
  <c r="BG19" i="62"/>
  <c r="BF19" i="62"/>
  <c r="BD19" i="62"/>
  <c r="BB19" i="62"/>
  <c r="AZ19" i="62"/>
  <c r="AT19" i="62"/>
  <c r="AQ19" i="62"/>
  <c r="AO19" i="62"/>
  <c r="AM19" i="62"/>
  <c r="AG19" i="62"/>
  <c r="AF19" i="62"/>
  <c r="AD19" i="62"/>
  <c r="AB19" i="62"/>
  <c r="Z19" i="62"/>
  <c r="T19" i="62"/>
  <c r="H19" i="62"/>
  <c r="A19" i="62"/>
  <c r="BT18" i="62"/>
  <c r="BS18" i="62"/>
  <c r="BQ18" i="62"/>
  <c r="BO18" i="62"/>
  <c r="BM18" i="62"/>
  <c r="BG18" i="62"/>
  <c r="BF18" i="62"/>
  <c r="BD18" i="62"/>
  <c r="BB18" i="62"/>
  <c r="AZ18" i="62"/>
  <c r="AT18" i="62"/>
  <c r="AQ18" i="62"/>
  <c r="AO18" i="62"/>
  <c r="AM18" i="62"/>
  <c r="AG18" i="62"/>
  <c r="AF18" i="62"/>
  <c r="AD18" i="62"/>
  <c r="AB18" i="62"/>
  <c r="Z18" i="62"/>
  <c r="T18" i="62"/>
  <c r="K18" i="62"/>
  <c r="C18" i="62"/>
  <c r="CC18" i="62"/>
  <c r="J18" i="62"/>
  <c r="H18" i="62"/>
  <c r="A18" i="62"/>
  <c r="BT17" i="62"/>
  <c r="BS17" i="62"/>
  <c r="BQ17" i="62"/>
  <c r="BO17" i="62"/>
  <c r="BM17" i="62"/>
  <c r="BG17" i="62"/>
  <c r="BF17" i="62"/>
  <c r="BD17" i="62"/>
  <c r="BB17" i="62"/>
  <c r="AZ17" i="62"/>
  <c r="AT17" i="62"/>
  <c r="AQ17" i="62"/>
  <c r="AO17" i="62"/>
  <c r="AM17" i="62"/>
  <c r="AG17" i="62"/>
  <c r="AF17" i="62"/>
  <c r="AD17" i="62"/>
  <c r="AB17" i="62"/>
  <c r="Z17" i="62"/>
  <c r="T17" i="62"/>
  <c r="K17" i="62"/>
  <c r="C17" i="62"/>
  <c r="CC17" i="62"/>
  <c r="J17" i="62"/>
  <c r="H17" i="62"/>
  <c r="A17" i="62"/>
  <c r="BT16" i="62"/>
  <c r="BS16" i="62"/>
  <c r="BQ16" i="62"/>
  <c r="BO16" i="62"/>
  <c r="BM16" i="62"/>
  <c r="BG16" i="62"/>
  <c r="BF16" i="62"/>
  <c r="BD16" i="62"/>
  <c r="BB16" i="62"/>
  <c r="AZ16" i="62"/>
  <c r="AT16" i="62"/>
  <c r="AQ16" i="62"/>
  <c r="AO16" i="62"/>
  <c r="AM16" i="62"/>
  <c r="AG16" i="62"/>
  <c r="AF16" i="62"/>
  <c r="AD16" i="62"/>
  <c r="AB16" i="62"/>
  <c r="Z16" i="62"/>
  <c r="T16" i="62"/>
  <c r="K16" i="62"/>
  <c r="C16" i="62"/>
  <c r="CC16" i="62"/>
  <c r="J16" i="62"/>
  <c r="H16" i="62"/>
  <c r="A16" i="62"/>
  <c r="BT15" i="62"/>
  <c r="BS15" i="62"/>
  <c r="BQ15" i="62"/>
  <c r="BO15" i="62"/>
  <c r="BM15" i="62"/>
  <c r="BG15" i="62"/>
  <c r="BF15" i="62"/>
  <c r="BD15" i="62"/>
  <c r="BB15" i="62"/>
  <c r="AZ15" i="62"/>
  <c r="AT15" i="62"/>
  <c r="AQ15" i="62"/>
  <c r="AO15" i="62"/>
  <c r="AM15" i="62"/>
  <c r="AG15" i="62"/>
  <c r="AF15" i="62"/>
  <c r="AD15" i="62"/>
  <c r="AB15" i="62"/>
  <c r="Z15" i="62"/>
  <c r="K15" i="62"/>
  <c r="C15" i="62"/>
  <c r="CC15" i="62"/>
  <c r="J15" i="62"/>
  <c r="H15" i="62"/>
  <c r="A15" i="62"/>
  <c r="BT14" i="62"/>
  <c r="BS14" i="62"/>
  <c r="BQ14" i="62"/>
  <c r="BO14" i="62"/>
  <c r="BM14" i="62"/>
  <c r="BG14" i="62"/>
  <c r="BF14" i="62"/>
  <c r="BD14" i="62"/>
  <c r="BB14" i="62"/>
  <c r="AZ14" i="62"/>
  <c r="AT14" i="62"/>
  <c r="AQ14" i="62"/>
  <c r="AO14" i="62"/>
  <c r="AM14" i="62"/>
  <c r="AG14" i="62"/>
  <c r="AF14" i="62"/>
  <c r="AD14" i="62"/>
  <c r="AB14" i="62"/>
  <c r="Z14" i="62"/>
  <c r="T14" i="62"/>
  <c r="K14" i="62"/>
  <c r="C14" i="62"/>
  <c r="CC14" i="62"/>
  <c r="J14" i="62"/>
  <c r="H14" i="62"/>
  <c r="A14" i="62"/>
  <c r="BT13" i="62"/>
  <c r="BS13" i="62"/>
  <c r="BQ13" i="62"/>
  <c r="BO13" i="62"/>
  <c r="BM13" i="62"/>
  <c r="BG13" i="62"/>
  <c r="BF13" i="62"/>
  <c r="BD13" i="62"/>
  <c r="BB13" i="62"/>
  <c r="AZ13" i="62"/>
  <c r="AT13" i="62"/>
  <c r="AQ13" i="62"/>
  <c r="AO13" i="62"/>
  <c r="AM13" i="62"/>
  <c r="AG13" i="62"/>
  <c r="AF13" i="62"/>
  <c r="AD13" i="62"/>
  <c r="AB13" i="62"/>
  <c r="Z13" i="62"/>
  <c r="T13" i="62"/>
  <c r="K13" i="62"/>
  <c r="C13" i="62"/>
  <c r="CC13" i="62"/>
  <c r="J13" i="62"/>
  <c r="H13" i="62"/>
  <c r="A13" i="62"/>
  <c r="BT12" i="62"/>
  <c r="BS12" i="62"/>
  <c r="BQ12" i="62"/>
  <c r="BO12" i="62"/>
  <c r="BM12" i="62"/>
  <c r="BG12" i="62"/>
  <c r="BF12" i="62"/>
  <c r="BD12" i="62"/>
  <c r="BB12" i="62"/>
  <c r="AZ12" i="62"/>
  <c r="AT12" i="62"/>
  <c r="AQ12" i="62"/>
  <c r="AO12" i="62"/>
  <c r="AM12" i="62"/>
  <c r="AG12" i="62"/>
  <c r="AF12" i="62"/>
  <c r="AD12" i="62"/>
  <c r="AB12" i="62"/>
  <c r="Z12" i="62"/>
  <c r="T12" i="62"/>
  <c r="K12" i="62"/>
  <c r="C12" i="62"/>
  <c r="CC12" i="62"/>
  <c r="J12" i="62"/>
  <c r="H12" i="62"/>
  <c r="A12" i="62"/>
  <c r="BT11" i="62"/>
  <c r="BS11" i="62"/>
  <c r="BQ11" i="62"/>
  <c r="BO11" i="62"/>
  <c r="BM11" i="62"/>
  <c r="BG11" i="62"/>
  <c r="BF11" i="62"/>
  <c r="BD11" i="62"/>
  <c r="BB11" i="62"/>
  <c r="AZ11" i="62"/>
  <c r="AT11" i="62"/>
  <c r="AQ11" i="62"/>
  <c r="AO11" i="62"/>
  <c r="AM11" i="62"/>
  <c r="AG11" i="62"/>
  <c r="AF11" i="62"/>
  <c r="AD11" i="62"/>
  <c r="AB11" i="62"/>
  <c r="Z11" i="62"/>
  <c r="T11" i="62"/>
  <c r="K11" i="62"/>
  <c r="C11" i="62"/>
  <c r="CC11" i="62"/>
  <c r="J11" i="62"/>
  <c r="H11" i="62"/>
  <c r="A11" i="62"/>
  <c r="BT10" i="62"/>
  <c r="BS10" i="62"/>
  <c r="BQ10" i="62"/>
  <c r="BO10" i="62"/>
  <c r="BM10" i="62"/>
  <c r="BG10" i="62"/>
  <c r="BF10" i="62"/>
  <c r="BD10" i="62"/>
  <c r="BB10" i="62"/>
  <c r="AZ10" i="62"/>
  <c r="AT10" i="62"/>
  <c r="AQ10" i="62"/>
  <c r="AO10" i="62"/>
  <c r="AM10" i="62"/>
  <c r="AG10" i="62"/>
  <c r="AF10" i="62"/>
  <c r="AD10" i="62"/>
  <c r="AB10" i="62"/>
  <c r="Z10" i="62"/>
  <c r="T10" i="62"/>
  <c r="K10" i="62"/>
  <c r="C10" i="62"/>
  <c r="CC10" i="62"/>
  <c r="J10" i="62"/>
  <c r="H10" i="62"/>
  <c r="A10" i="62"/>
  <c r="BT9" i="62"/>
  <c r="BS9" i="62"/>
  <c r="BQ9" i="62"/>
  <c r="BO9" i="62"/>
  <c r="BM9" i="62"/>
  <c r="BG9" i="62"/>
  <c r="BF9" i="62"/>
  <c r="BD9" i="62"/>
  <c r="BB9" i="62"/>
  <c r="AZ9" i="62"/>
  <c r="AT9" i="62"/>
  <c r="AQ9" i="62"/>
  <c r="AO9" i="62"/>
  <c r="AM9" i="62"/>
  <c r="AG9" i="62"/>
  <c r="AF9" i="62"/>
  <c r="AD9" i="62"/>
  <c r="AB9" i="62"/>
  <c r="Z9" i="62"/>
  <c r="T9" i="62"/>
  <c r="K9" i="62"/>
  <c r="C9" i="62"/>
  <c r="CC9" i="62"/>
  <c r="J9" i="62"/>
  <c r="H9" i="62"/>
  <c r="A9" i="62"/>
  <c r="BT8" i="62"/>
  <c r="BS8" i="62"/>
  <c r="BQ8" i="62"/>
  <c r="BO8" i="62"/>
  <c r="BM8" i="62"/>
  <c r="BG8" i="62"/>
  <c r="BF8" i="62"/>
  <c r="BD8" i="62"/>
  <c r="BB8" i="62"/>
  <c r="AZ8" i="62"/>
  <c r="AT8" i="62"/>
  <c r="AQ8" i="62"/>
  <c r="AO8" i="62"/>
  <c r="AM8" i="62"/>
  <c r="AG8" i="62"/>
  <c r="AF8" i="62"/>
  <c r="AD8" i="62"/>
  <c r="AB8" i="62"/>
  <c r="Z8" i="62"/>
  <c r="T8" i="62"/>
  <c r="K8" i="62"/>
  <c r="C8" i="62"/>
  <c r="K2" i="62"/>
  <c r="C2" i="62"/>
  <c r="K3" i="62"/>
  <c r="C3" i="62"/>
  <c r="K4" i="62"/>
  <c r="C4" i="62"/>
  <c r="K5" i="62"/>
  <c r="C5" i="62"/>
  <c r="K6" i="62"/>
  <c r="C6" i="62"/>
  <c r="K7" i="62"/>
  <c r="C7" i="62"/>
  <c r="CC8" i="62"/>
  <c r="J8" i="62"/>
  <c r="H8" i="62"/>
  <c r="A2" i="62"/>
  <c r="A3" i="62"/>
  <c r="A4" i="62"/>
  <c r="A5" i="62"/>
  <c r="A6" i="62"/>
  <c r="A7" i="62"/>
  <c r="A8" i="62"/>
  <c r="BT7" i="62"/>
  <c r="BS7" i="62"/>
  <c r="BQ7" i="62"/>
  <c r="BO7" i="62"/>
  <c r="BM7" i="62"/>
  <c r="BG7" i="62"/>
  <c r="BF7" i="62"/>
  <c r="BD7" i="62"/>
  <c r="BB7" i="62"/>
  <c r="AZ7" i="62"/>
  <c r="AT7" i="62"/>
  <c r="AQ7" i="62"/>
  <c r="AO7" i="62"/>
  <c r="AM7" i="62"/>
  <c r="AG7" i="62"/>
  <c r="AF7" i="62"/>
  <c r="AD7" i="62"/>
  <c r="AB7" i="62"/>
  <c r="Z7" i="62"/>
  <c r="T7" i="62"/>
  <c r="CC7" i="62"/>
  <c r="J7" i="62"/>
  <c r="H7" i="62"/>
  <c r="BT6" i="62"/>
  <c r="BS6" i="62"/>
  <c r="BQ6" i="62"/>
  <c r="BO6" i="62"/>
  <c r="BM6" i="62"/>
  <c r="BG6" i="62"/>
  <c r="BF6" i="62"/>
  <c r="BD6" i="62"/>
  <c r="BB6" i="62"/>
  <c r="AZ6" i="62"/>
  <c r="AT6" i="62"/>
  <c r="AQ6" i="62"/>
  <c r="AO6" i="62"/>
  <c r="AM6" i="62"/>
  <c r="AG6" i="62"/>
  <c r="AF6" i="62"/>
  <c r="AD6" i="62"/>
  <c r="AB6" i="62"/>
  <c r="Z6" i="62"/>
  <c r="CC6" i="62"/>
  <c r="J6" i="62"/>
  <c r="BT5" i="62"/>
  <c r="BS5" i="62"/>
  <c r="BQ5" i="62"/>
  <c r="BO5" i="62"/>
  <c r="BM5" i="62"/>
  <c r="BG5" i="62"/>
  <c r="BF5" i="62"/>
  <c r="BD5" i="62"/>
  <c r="BB5" i="62"/>
  <c r="AZ5" i="62"/>
  <c r="AT5" i="62"/>
  <c r="AQ5" i="62"/>
  <c r="AO5" i="62"/>
  <c r="AM5" i="62"/>
  <c r="AG5" i="62"/>
  <c r="AF5" i="62"/>
  <c r="AD5" i="62"/>
  <c r="AB5" i="62"/>
  <c r="Z5" i="62"/>
  <c r="CC5" i="62"/>
  <c r="J5" i="62"/>
  <c r="BT4" i="62"/>
  <c r="BS4" i="62"/>
  <c r="BQ4" i="62"/>
  <c r="BO4" i="62"/>
  <c r="BM4" i="62"/>
  <c r="BG4" i="62"/>
  <c r="BF4" i="62"/>
  <c r="BD4" i="62"/>
  <c r="BB4" i="62"/>
  <c r="AZ4" i="62"/>
  <c r="AT4" i="62"/>
  <c r="AQ4" i="62"/>
  <c r="AO4" i="62"/>
  <c r="AM4" i="62"/>
  <c r="AG4" i="62"/>
  <c r="AF4" i="62"/>
  <c r="AD4" i="62"/>
  <c r="AB4" i="62"/>
  <c r="Z4" i="62"/>
  <c r="J4" i="62"/>
  <c r="BT3" i="62"/>
  <c r="BS3" i="62"/>
  <c r="BQ3" i="62"/>
  <c r="BO3" i="62"/>
  <c r="BM3" i="62"/>
  <c r="BG3" i="62"/>
  <c r="BF3" i="62"/>
  <c r="BD3" i="62"/>
  <c r="BB3" i="62"/>
  <c r="AZ3" i="62"/>
  <c r="AT3" i="62"/>
  <c r="AQ3" i="62"/>
  <c r="AO3" i="62"/>
  <c r="AM3" i="62"/>
  <c r="AG3" i="62"/>
  <c r="AF3" i="62"/>
  <c r="AD3" i="62"/>
  <c r="AB3" i="62"/>
  <c r="Z3" i="62"/>
  <c r="J3" i="62"/>
  <c r="BT2" i="62"/>
  <c r="BS2" i="62"/>
  <c r="BQ2" i="62"/>
  <c r="BO2" i="62"/>
  <c r="BM2" i="62"/>
  <c r="BG2" i="62"/>
  <c r="BF2" i="62"/>
  <c r="BD2" i="62"/>
  <c r="BB2" i="62"/>
  <c r="AZ2" i="62"/>
  <c r="AT2" i="62"/>
  <c r="AQ2" i="62"/>
  <c r="AO2" i="62"/>
  <c r="AM2" i="62"/>
  <c r="AG2" i="62"/>
  <c r="AF2" i="62"/>
  <c r="AD2" i="62"/>
  <c r="AB2" i="62"/>
  <c r="Z2" i="62"/>
  <c r="CC2" i="62"/>
  <c r="G4" i="64" s="1"/>
  <c r="J2" i="62"/>
  <c r="BT501" i="61"/>
  <c r="BS501" i="61"/>
  <c r="BQ501" i="61"/>
  <c r="BO501" i="61"/>
  <c r="BM501" i="61"/>
  <c r="BG501" i="61"/>
  <c r="BF501" i="61"/>
  <c r="BD501" i="61"/>
  <c r="BB501" i="61"/>
  <c r="AZ501" i="61"/>
  <c r="AT501" i="61"/>
  <c r="AQ501" i="61"/>
  <c r="AO501" i="61"/>
  <c r="AM501" i="61"/>
  <c r="AG501" i="61"/>
  <c r="AF501" i="61"/>
  <c r="AD501" i="61"/>
  <c r="AB501" i="61"/>
  <c r="Z501" i="61"/>
  <c r="T501" i="61"/>
  <c r="K501" i="61"/>
  <c r="C501" i="61"/>
  <c r="CC501" i="61"/>
  <c r="J501" i="61"/>
  <c r="H501" i="61"/>
  <c r="A501" i="61"/>
  <c r="BT500" i="61"/>
  <c r="BS500" i="61"/>
  <c r="BQ500" i="61"/>
  <c r="BO500" i="61"/>
  <c r="BM500" i="61"/>
  <c r="BG500" i="61"/>
  <c r="BF500" i="61"/>
  <c r="BD500" i="61"/>
  <c r="BB500" i="61"/>
  <c r="AZ500" i="61"/>
  <c r="AT500" i="61"/>
  <c r="AQ500" i="61"/>
  <c r="AO500" i="61"/>
  <c r="AM500" i="61"/>
  <c r="AG500" i="61"/>
  <c r="AF500" i="61"/>
  <c r="AD500" i="61"/>
  <c r="AB500" i="61"/>
  <c r="Z500" i="61"/>
  <c r="T500" i="61"/>
  <c r="K500" i="61"/>
  <c r="C500" i="61"/>
  <c r="CC500" i="61"/>
  <c r="J500" i="61"/>
  <c r="H500" i="61"/>
  <c r="A500" i="61"/>
  <c r="BT499" i="61"/>
  <c r="BS499" i="61"/>
  <c r="BQ499" i="61"/>
  <c r="BO499" i="61"/>
  <c r="BM499" i="61"/>
  <c r="BG499" i="61"/>
  <c r="BF499" i="61"/>
  <c r="BD499" i="61"/>
  <c r="BB499" i="61"/>
  <c r="AZ499" i="61"/>
  <c r="AT499" i="61"/>
  <c r="AQ499" i="61"/>
  <c r="AO499" i="61"/>
  <c r="AM499" i="61"/>
  <c r="AG499" i="61"/>
  <c r="AF499" i="61"/>
  <c r="AD499" i="61"/>
  <c r="AB499" i="61"/>
  <c r="Z499" i="61"/>
  <c r="T499" i="61"/>
  <c r="K499" i="61"/>
  <c r="C499" i="61"/>
  <c r="CC499" i="61"/>
  <c r="J499" i="61"/>
  <c r="H499" i="61"/>
  <c r="A499" i="61"/>
  <c r="BT498" i="61"/>
  <c r="BS498" i="61"/>
  <c r="BQ498" i="61"/>
  <c r="BO498" i="61"/>
  <c r="BM498" i="61"/>
  <c r="BG498" i="61"/>
  <c r="BF498" i="61"/>
  <c r="BD498" i="61"/>
  <c r="BB498" i="61"/>
  <c r="AZ498" i="61"/>
  <c r="AT498" i="61"/>
  <c r="AQ498" i="61"/>
  <c r="AO498" i="61"/>
  <c r="AM498" i="61"/>
  <c r="AG498" i="61"/>
  <c r="AF498" i="61"/>
  <c r="AD498" i="61"/>
  <c r="AB498" i="61"/>
  <c r="Z498" i="61"/>
  <c r="T498" i="61"/>
  <c r="K498" i="61"/>
  <c r="C498" i="61"/>
  <c r="CC498" i="61"/>
  <c r="J498" i="61"/>
  <c r="H498" i="61"/>
  <c r="A498" i="61"/>
  <c r="BT497" i="61"/>
  <c r="BS497" i="61"/>
  <c r="BQ497" i="61"/>
  <c r="BO497" i="61"/>
  <c r="BM497" i="61"/>
  <c r="BG497" i="61"/>
  <c r="BF497" i="61"/>
  <c r="BD497" i="61"/>
  <c r="BB497" i="61"/>
  <c r="AZ497" i="61"/>
  <c r="AT497" i="61"/>
  <c r="AQ497" i="61"/>
  <c r="AO497" i="61"/>
  <c r="AM497" i="61"/>
  <c r="AG497" i="61"/>
  <c r="AF497" i="61"/>
  <c r="AD497" i="61"/>
  <c r="AB497" i="61"/>
  <c r="Z497" i="61"/>
  <c r="T497" i="61"/>
  <c r="K497" i="61"/>
  <c r="C497" i="61"/>
  <c r="CC497" i="61"/>
  <c r="J497" i="61"/>
  <c r="H497" i="61"/>
  <c r="A497" i="61"/>
  <c r="BT496" i="61"/>
  <c r="BS496" i="61"/>
  <c r="BQ496" i="61"/>
  <c r="BO496" i="61"/>
  <c r="BM496" i="61"/>
  <c r="BG496" i="61"/>
  <c r="BF496" i="61"/>
  <c r="BD496" i="61"/>
  <c r="BB496" i="61"/>
  <c r="AZ496" i="61"/>
  <c r="AT496" i="61"/>
  <c r="AQ496" i="61"/>
  <c r="AO496" i="61"/>
  <c r="AM496" i="61"/>
  <c r="AG496" i="61"/>
  <c r="AF496" i="61"/>
  <c r="AD496" i="61"/>
  <c r="AB496" i="61"/>
  <c r="Z496" i="61"/>
  <c r="T496" i="61"/>
  <c r="K496" i="61"/>
  <c r="C496" i="61"/>
  <c r="CC496" i="61"/>
  <c r="J496" i="61"/>
  <c r="H496" i="61"/>
  <c r="A496" i="61"/>
  <c r="BT495" i="61"/>
  <c r="BS495" i="61"/>
  <c r="BQ495" i="61"/>
  <c r="BO495" i="61"/>
  <c r="BM495" i="61"/>
  <c r="BG495" i="61"/>
  <c r="BF495" i="61"/>
  <c r="BD495" i="61"/>
  <c r="BB495" i="61"/>
  <c r="AZ495" i="61"/>
  <c r="AT495" i="61"/>
  <c r="AQ495" i="61"/>
  <c r="AO495" i="61"/>
  <c r="AM495" i="61"/>
  <c r="AG495" i="61"/>
  <c r="AF495" i="61"/>
  <c r="AD495" i="61"/>
  <c r="AB495" i="61"/>
  <c r="Z495" i="61"/>
  <c r="T495" i="61"/>
  <c r="K495" i="61"/>
  <c r="C495" i="61"/>
  <c r="CC495" i="61"/>
  <c r="J495" i="61"/>
  <c r="H495" i="61"/>
  <c r="A495" i="61"/>
  <c r="BT494" i="61"/>
  <c r="BS494" i="61"/>
  <c r="BQ494" i="61"/>
  <c r="BO494" i="61"/>
  <c r="BM494" i="61"/>
  <c r="BG494" i="61"/>
  <c r="BF494" i="61"/>
  <c r="BD494" i="61"/>
  <c r="BB494" i="61"/>
  <c r="AZ494" i="61"/>
  <c r="AT494" i="61"/>
  <c r="AQ494" i="61"/>
  <c r="AO494" i="61"/>
  <c r="AM494" i="61"/>
  <c r="AG494" i="61"/>
  <c r="AF494" i="61"/>
  <c r="AD494" i="61"/>
  <c r="AB494" i="61"/>
  <c r="Z494" i="61"/>
  <c r="T494" i="61"/>
  <c r="K494" i="61"/>
  <c r="C494" i="61"/>
  <c r="CC494" i="61"/>
  <c r="J494" i="61"/>
  <c r="H494" i="61"/>
  <c r="A494" i="61"/>
  <c r="BT493" i="61"/>
  <c r="BS493" i="61"/>
  <c r="BQ493" i="61"/>
  <c r="BO493" i="61"/>
  <c r="BM493" i="61"/>
  <c r="BG493" i="61"/>
  <c r="BF493" i="61"/>
  <c r="BD493" i="61"/>
  <c r="BB493" i="61"/>
  <c r="AZ493" i="61"/>
  <c r="AT493" i="61"/>
  <c r="AQ493" i="61"/>
  <c r="AO493" i="61"/>
  <c r="AM493" i="61"/>
  <c r="AG493" i="61"/>
  <c r="AF493" i="61"/>
  <c r="AD493" i="61"/>
  <c r="AB493" i="61"/>
  <c r="Z493" i="61"/>
  <c r="T493" i="61"/>
  <c r="K493" i="61"/>
  <c r="C493" i="61"/>
  <c r="CC493" i="61"/>
  <c r="J493" i="61"/>
  <c r="H493" i="61"/>
  <c r="A493" i="61"/>
  <c r="BT492" i="61"/>
  <c r="BS492" i="61"/>
  <c r="BQ492" i="61"/>
  <c r="BO492" i="61"/>
  <c r="BM492" i="61"/>
  <c r="BG492" i="61"/>
  <c r="BF492" i="61"/>
  <c r="BD492" i="61"/>
  <c r="BB492" i="61"/>
  <c r="AZ492" i="61"/>
  <c r="AT492" i="61"/>
  <c r="AQ492" i="61"/>
  <c r="AO492" i="61"/>
  <c r="AM492" i="61"/>
  <c r="AG492" i="61"/>
  <c r="AF492" i="61"/>
  <c r="AD492" i="61"/>
  <c r="AB492" i="61"/>
  <c r="Z492" i="61"/>
  <c r="T492" i="61"/>
  <c r="K492" i="61"/>
  <c r="C492" i="61"/>
  <c r="CC492" i="61"/>
  <c r="J492" i="61"/>
  <c r="H492" i="61"/>
  <c r="A492" i="61"/>
  <c r="BT491" i="61"/>
  <c r="BS491" i="61"/>
  <c r="BQ491" i="61"/>
  <c r="BO491" i="61"/>
  <c r="BM491" i="61"/>
  <c r="BG491" i="61"/>
  <c r="BF491" i="61"/>
  <c r="BD491" i="61"/>
  <c r="BB491" i="61"/>
  <c r="AZ491" i="61"/>
  <c r="AT491" i="61"/>
  <c r="AQ491" i="61"/>
  <c r="AO491" i="61"/>
  <c r="AM491" i="61"/>
  <c r="AG491" i="61"/>
  <c r="AF491" i="61"/>
  <c r="AD491" i="61"/>
  <c r="AB491" i="61"/>
  <c r="Z491" i="61"/>
  <c r="T491" i="61"/>
  <c r="K491" i="61"/>
  <c r="C491" i="61"/>
  <c r="CC491" i="61"/>
  <c r="J491" i="61"/>
  <c r="H491" i="61"/>
  <c r="A491" i="61"/>
  <c r="BT490" i="61"/>
  <c r="BS490" i="61"/>
  <c r="BQ490" i="61"/>
  <c r="BO490" i="61"/>
  <c r="BM490" i="61"/>
  <c r="BG490" i="61"/>
  <c r="BF490" i="61"/>
  <c r="BD490" i="61"/>
  <c r="BB490" i="61"/>
  <c r="AZ490" i="61"/>
  <c r="AT490" i="61"/>
  <c r="AQ490" i="61"/>
  <c r="AO490" i="61"/>
  <c r="AM490" i="61"/>
  <c r="AG490" i="61"/>
  <c r="AF490" i="61"/>
  <c r="AD490" i="61"/>
  <c r="AB490" i="61"/>
  <c r="Z490" i="61"/>
  <c r="T490" i="61"/>
  <c r="K490" i="61"/>
  <c r="C490" i="61"/>
  <c r="CC490" i="61"/>
  <c r="J490" i="61"/>
  <c r="H490" i="61"/>
  <c r="A490" i="61"/>
  <c r="BT489" i="61"/>
  <c r="BS489" i="61"/>
  <c r="BQ489" i="61"/>
  <c r="BO489" i="61"/>
  <c r="BM489" i="61"/>
  <c r="BG489" i="61"/>
  <c r="BF489" i="61"/>
  <c r="BD489" i="61"/>
  <c r="BB489" i="61"/>
  <c r="AZ489" i="61"/>
  <c r="AT489" i="61"/>
  <c r="AQ489" i="61"/>
  <c r="AO489" i="61"/>
  <c r="AM489" i="61"/>
  <c r="AG489" i="61"/>
  <c r="AF489" i="61"/>
  <c r="AD489" i="61"/>
  <c r="AB489" i="61"/>
  <c r="Z489" i="61"/>
  <c r="T489" i="61"/>
  <c r="K489" i="61"/>
  <c r="C489" i="61"/>
  <c r="CC489" i="61"/>
  <c r="J489" i="61"/>
  <c r="H489" i="61"/>
  <c r="A489" i="61"/>
  <c r="BT488" i="61"/>
  <c r="BS488" i="61"/>
  <c r="BQ488" i="61"/>
  <c r="BO488" i="61"/>
  <c r="BM488" i="61"/>
  <c r="BG488" i="61"/>
  <c r="BF488" i="61"/>
  <c r="BD488" i="61"/>
  <c r="BB488" i="61"/>
  <c r="AZ488" i="61"/>
  <c r="AT488" i="61"/>
  <c r="AQ488" i="61"/>
  <c r="AO488" i="61"/>
  <c r="AM488" i="61"/>
  <c r="AG488" i="61"/>
  <c r="AF488" i="61"/>
  <c r="AD488" i="61"/>
  <c r="AB488" i="61"/>
  <c r="Z488" i="61"/>
  <c r="T488" i="61"/>
  <c r="K488" i="61"/>
  <c r="C488" i="61"/>
  <c r="CC488" i="61"/>
  <c r="J488" i="61"/>
  <c r="H488" i="61"/>
  <c r="A488" i="61"/>
  <c r="BT487" i="61"/>
  <c r="BS487" i="61"/>
  <c r="BQ487" i="61"/>
  <c r="BO487" i="61"/>
  <c r="BM487" i="61"/>
  <c r="BG487" i="61"/>
  <c r="BF487" i="61"/>
  <c r="BD487" i="61"/>
  <c r="BB487" i="61"/>
  <c r="AZ487" i="61"/>
  <c r="AT487" i="61"/>
  <c r="AQ487" i="61"/>
  <c r="AO487" i="61"/>
  <c r="AM487" i="61"/>
  <c r="AG487" i="61"/>
  <c r="AF487" i="61"/>
  <c r="AD487" i="61"/>
  <c r="AB487" i="61"/>
  <c r="Z487" i="61"/>
  <c r="T487" i="61"/>
  <c r="K487" i="61"/>
  <c r="C487" i="61"/>
  <c r="CC487" i="61"/>
  <c r="J487" i="61"/>
  <c r="H487" i="61"/>
  <c r="A487" i="61"/>
  <c r="BT486" i="61"/>
  <c r="BS486" i="61"/>
  <c r="BQ486" i="61"/>
  <c r="BO486" i="61"/>
  <c r="BM486" i="61"/>
  <c r="BG486" i="61"/>
  <c r="BF486" i="61"/>
  <c r="BD486" i="61"/>
  <c r="BB486" i="61"/>
  <c r="AZ486" i="61"/>
  <c r="AT486" i="61"/>
  <c r="AQ486" i="61"/>
  <c r="AO486" i="61"/>
  <c r="AM486" i="61"/>
  <c r="AG486" i="61"/>
  <c r="AF486" i="61"/>
  <c r="AD486" i="61"/>
  <c r="AB486" i="61"/>
  <c r="Z486" i="61"/>
  <c r="T486" i="61"/>
  <c r="K486" i="61"/>
  <c r="C486" i="61"/>
  <c r="CC486" i="61"/>
  <c r="J486" i="61"/>
  <c r="H486" i="61"/>
  <c r="A486" i="61"/>
  <c r="BT485" i="61"/>
  <c r="BS485" i="61"/>
  <c r="BQ485" i="61"/>
  <c r="BO485" i="61"/>
  <c r="BM485" i="61"/>
  <c r="BG485" i="61"/>
  <c r="BF485" i="61"/>
  <c r="BD485" i="61"/>
  <c r="BB485" i="61"/>
  <c r="AZ485" i="61"/>
  <c r="AT485" i="61"/>
  <c r="AQ485" i="61"/>
  <c r="AO485" i="61"/>
  <c r="AM485" i="61"/>
  <c r="AG485" i="61"/>
  <c r="AF485" i="61"/>
  <c r="AD485" i="61"/>
  <c r="AB485" i="61"/>
  <c r="Z485" i="61"/>
  <c r="T485" i="61"/>
  <c r="K485" i="61"/>
  <c r="C485" i="61"/>
  <c r="CC485" i="61"/>
  <c r="J485" i="61"/>
  <c r="H485" i="61"/>
  <c r="A485" i="61"/>
  <c r="BT484" i="61"/>
  <c r="BS484" i="61"/>
  <c r="BQ484" i="61"/>
  <c r="BO484" i="61"/>
  <c r="BM484" i="61"/>
  <c r="BG484" i="61"/>
  <c r="BF484" i="61"/>
  <c r="BD484" i="61"/>
  <c r="BB484" i="61"/>
  <c r="AZ484" i="61"/>
  <c r="AT484" i="61"/>
  <c r="AQ484" i="61"/>
  <c r="AO484" i="61"/>
  <c r="AM484" i="61"/>
  <c r="AG484" i="61"/>
  <c r="AF484" i="61"/>
  <c r="AD484" i="61"/>
  <c r="AB484" i="61"/>
  <c r="Z484" i="61"/>
  <c r="T484" i="61"/>
  <c r="K484" i="61"/>
  <c r="C484" i="61"/>
  <c r="CC484" i="61"/>
  <c r="J484" i="61"/>
  <c r="H484" i="61"/>
  <c r="A484" i="61"/>
  <c r="BT483" i="61"/>
  <c r="BS483" i="61"/>
  <c r="BQ483" i="61"/>
  <c r="BO483" i="61"/>
  <c r="BM483" i="61"/>
  <c r="BG483" i="61"/>
  <c r="BF483" i="61"/>
  <c r="BD483" i="61"/>
  <c r="BB483" i="61"/>
  <c r="AZ483" i="61"/>
  <c r="AT483" i="61"/>
  <c r="AQ483" i="61"/>
  <c r="AO483" i="61"/>
  <c r="AM483" i="61"/>
  <c r="AG483" i="61"/>
  <c r="AF483" i="61"/>
  <c r="AD483" i="61"/>
  <c r="AB483" i="61"/>
  <c r="Z483" i="61"/>
  <c r="T483" i="61"/>
  <c r="K483" i="61"/>
  <c r="C483" i="61"/>
  <c r="CC483" i="61"/>
  <c r="J483" i="61"/>
  <c r="H483" i="61"/>
  <c r="A483" i="61"/>
  <c r="BT482" i="61"/>
  <c r="BS482" i="61"/>
  <c r="BQ482" i="61"/>
  <c r="BO482" i="61"/>
  <c r="BM482" i="61"/>
  <c r="BG482" i="61"/>
  <c r="BF482" i="61"/>
  <c r="BD482" i="61"/>
  <c r="BB482" i="61"/>
  <c r="AZ482" i="61"/>
  <c r="AT482" i="61"/>
  <c r="AQ482" i="61"/>
  <c r="AO482" i="61"/>
  <c r="AM482" i="61"/>
  <c r="AG482" i="61"/>
  <c r="AF482" i="61"/>
  <c r="AD482" i="61"/>
  <c r="AB482" i="61"/>
  <c r="Z482" i="61"/>
  <c r="T482" i="61"/>
  <c r="K482" i="61"/>
  <c r="C482" i="61"/>
  <c r="CC482" i="61"/>
  <c r="J482" i="61"/>
  <c r="H482" i="61"/>
  <c r="A482" i="61"/>
  <c r="BT481" i="61"/>
  <c r="BS481" i="61"/>
  <c r="BQ481" i="61"/>
  <c r="BO481" i="61"/>
  <c r="BM481" i="61"/>
  <c r="BG481" i="61"/>
  <c r="BF481" i="61"/>
  <c r="BD481" i="61"/>
  <c r="BB481" i="61"/>
  <c r="AZ481" i="61"/>
  <c r="AT481" i="61"/>
  <c r="AQ481" i="61"/>
  <c r="AO481" i="61"/>
  <c r="AM481" i="61"/>
  <c r="AG481" i="61"/>
  <c r="AF481" i="61"/>
  <c r="AD481" i="61"/>
  <c r="AB481" i="61"/>
  <c r="Z481" i="61"/>
  <c r="T481" i="61"/>
  <c r="K481" i="61"/>
  <c r="C481" i="61"/>
  <c r="CC481" i="61"/>
  <c r="J481" i="61"/>
  <c r="H481" i="61"/>
  <c r="A481" i="61"/>
  <c r="BT480" i="61"/>
  <c r="BS480" i="61"/>
  <c r="BQ480" i="61"/>
  <c r="BO480" i="61"/>
  <c r="BM480" i="61"/>
  <c r="BG480" i="61"/>
  <c r="BF480" i="61"/>
  <c r="BD480" i="61"/>
  <c r="BB480" i="61"/>
  <c r="AZ480" i="61"/>
  <c r="AT480" i="61"/>
  <c r="AQ480" i="61"/>
  <c r="AO480" i="61"/>
  <c r="AM480" i="61"/>
  <c r="AG480" i="61"/>
  <c r="AF480" i="61"/>
  <c r="AD480" i="61"/>
  <c r="AB480" i="61"/>
  <c r="Z480" i="61"/>
  <c r="T480" i="61"/>
  <c r="K480" i="61"/>
  <c r="C480" i="61"/>
  <c r="CC480" i="61"/>
  <c r="J480" i="61"/>
  <c r="H480" i="61"/>
  <c r="A480" i="61"/>
  <c r="BT479" i="61"/>
  <c r="BS479" i="61"/>
  <c r="BQ479" i="61"/>
  <c r="BO479" i="61"/>
  <c r="BM479" i="61"/>
  <c r="BG479" i="61"/>
  <c r="BF479" i="61"/>
  <c r="BD479" i="61"/>
  <c r="BB479" i="61"/>
  <c r="AZ479" i="61"/>
  <c r="AT479" i="61"/>
  <c r="AQ479" i="61"/>
  <c r="AO479" i="61"/>
  <c r="AM479" i="61"/>
  <c r="AG479" i="61"/>
  <c r="AF479" i="61"/>
  <c r="AD479" i="61"/>
  <c r="AB479" i="61"/>
  <c r="Z479" i="61"/>
  <c r="T479" i="61"/>
  <c r="K479" i="61"/>
  <c r="C479" i="61"/>
  <c r="CC479" i="61"/>
  <c r="J479" i="61"/>
  <c r="H479" i="61"/>
  <c r="A479" i="61"/>
  <c r="BT478" i="61"/>
  <c r="BS478" i="61"/>
  <c r="BQ478" i="61"/>
  <c r="BO478" i="61"/>
  <c r="BM478" i="61"/>
  <c r="BG478" i="61"/>
  <c r="BF478" i="61"/>
  <c r="BD478" i="61"/>
  <c r="BB478" i="61"/>
  <c r="AZ478" i="61"/>
  <c r="AT478" i="61"/>
  <c r="AQ478" i="61"/>
  <c r="AO478" i="61"/>
  <c r="AM478" i="61"/>
  <c r="AG478" i="61"/>
  <c r="AF478" i="61"/>
  <c r="AD478" i="61"/>
  <c r="AB478" i="61"/>
  <c r="Z478" i="61"/>
  <c r="T478" i="61"/>
  <c r="K478" i="61"/>
  <c r="C478" i="61"/>
  <c r="CC478" i="61"/>
  <c r="J478" i="61"/>
  <c r="H478" i="61"/>
  <c r="A478" i="61"/>
  <c r="BT477" i="61"/>
  <c r="BS477" i="61"/>
  <c r="BQ477" i="61"/>
  <c r="BO477" i="61"/>
  <c r="BM477" i="61"/>
  <c r="BG477" i="61"/>
  <c r="BF477" i="61"/>
  <c r="BD477" i="61"/>
  <c r="BB477" i="61"/>
  <c r="AZ477" i="61"/>
  <c r="AT477" i="61"/>
  <c r="AQ477" i="61"/>
  <c r="AO477" i="61"/>
  <c r="AM477" i="61"/>
  <c r="AG477" i="61"/>
  <c r="AF477" i="61"/>
  <c r="AD477" i="61"/>
  <c r="AB477" i="61"/>
  <c r="Z477" i="61"/>
  <c r="T477" i="61"/>
  <c r="K477" i="61"/>
  <c r="C477" i="61"/>
  <c r="CC477" i="61"/>
  <c r="J477" i="61"/>
  <c r="H477" i="61"/>
  <c r="A477" i="61"/>
  <c r="BT476" i="61"/>
  <c r="BS476" i="61"/>
  <c r="BQ476" i="61"/>
  <c r="BO476" i="61"/>
  <c r="BM476" i="61"/>
  <c r="BG476" i="61"/>
  <c r="BF476" i="61"/>
  <c r="BD476" i="61"/>
  <c r="BB476" i="61"/>
  <c r="AZ476" i="61"/>
  <c r="AT476" i="61"/>
  <c r="AQ476" i="61"/>
  <c r="AO476" i="61"/>
  <c r="AM476" i="61"/>
  <c r="AG476" i="61"/>
  <c r="AF476" i="61"/>
  <c r="AD476" i="61"/>
  <c r="AB476" i="61"/>
  <c r="Z476" i="61"/>
  <c r="T476" i="61"/>
  <c r="K476" i="61"/>
  <c r="C476" i="61"/>
  <c r="CC476" i="61"/>
  <c r="J476" i="61"/>
  <c r="H476" i="61"/>
  <c r="A476" i="61"/>
  <c r="BT475" i="61"/>
  <c r="BS475" i="61"/>
  <c r="BQ475" i="61"/>
  <c r="BO475" i="61"/>
  <c r="BM475" i="61"/>
  <c r="BG475" i="61"/>
  <c r="BF475" i="61"/>
  <c r="BD475" i="61"/>
  <c r="BB475" i="61"/>
  <c r="AZ475" i="61"/>
  <c r="AT475" i="61"/>
  <c r="AQ475" i="61"/>
  <c r="AO475" i="61"/>
  <c r="AM475" i="61"/>
  <c r="AG475" i="61"/>
  <c r="AF475" i="61"/>
  <c r="AD475" i="61"/>
  <c r="AB475" i="61"/>
  <c r="Z475" i="61"/>
  <c r="T475" i="61"/>
  <c r="K475" i="61"/>
  <c r="C475" i="61"/>
  <c r="CC475" i="61"/>
  <c r="J475" i="61"/>
  <c r="H475" i="61"/>
  <c r="A475" i="61"/>
  <c r="BT474" i="61"/>
  <c r="BS474" i="61"/>
  <c r="BQ474" i="61"/>
  <c r="BO474" i="61"/>
  <c r="BM474" i="61"/>
  <c r="BG474" i="61"/>
  <c r="BF474" i="61"/>
  <c r="BD474" i="61"/>
  <c r="BB474" i="61"/>
  <c r="AZ474" i="61"/>
  <c r="AT474" i="61"/>
  <c r="AQ474" i="61"/>
  <c r="AO474" i="61"/>
  <c r="AM474" i="61"/>
  <c r="AG474" i="61"/>
  <c r="AF474" i="61"/>
  <c r="AD474" i="61"/>
  <c r="AB474" i="61"/>
  <c r="Z474" i="61"/>
  <c r="T474" i="61"/>
  <c r="K474" i="61"/>
  <c r="C474" i="61"/>
  <c r="CC474" i="61"/>
  <c r="J474" i="61"/>
  <c r="H474" i="61"/>
  <c r="A474" i="61"/>
  <c r="BT473" i="61"/>
  <c r="BS473" i="61"/>
  <c r="BQ473" i="61"/>
  <c r="BO473" i="61"/>
  <c r="BM473" i="61"/>
  <c r="BG473" i="61"/>
  <c r="BF473" i="61"/>
  <c r="BD473" i="61"/>
  <c r="BB473" i="61"/>
  <c r="AZ473" i="61"/>
  <c r="AT473" i="61"/>
  <c r="AQ473" i="61"/>
  <c r="AO473" i="61"/>
  <c r="AM473" i="61"/>
  <c r="AG473" i="61"/>
  <c r="AF473" i="61"/>
  <c r="AD473" i="61"/>
  <c r="AB473" i="61"/>
  <c r="Z473" i="61"/>
  <c r="T473" i="61"/>
  <c r="K473" i="61"/>
  <c r="C473" i="61"/>
  <c r="CC473" i="61"/>
  <c r="J473" i="61"/>
  <c r="H473" i="61"/>
  <c r="A473" i="61"/>
  <c r="BT472" i="61"/>
  <c r="BS472" i="61"/>
  <c r="BQ472" i="61"/>
  <c r="BO472" i="61"/>
  <c r="BM472" i="61"/>
  <c r="BG472" i="61"/>
  <c r="BF472" i="61"/>
  <c r="BD472" i="61"/>
  <c r="BB472" i="61"/>
  <c r="AZ472" i="61"/>
  <c r="AT472" i="61"/>
  <c r="AQ472" i="61"/>
  <c r="AO472" i="61"/>
  <c r="AM472" i="61"/>
  <c r="AG472" i="61"/>
  <c r="AF472" i="61"/>
  <c r="AD472" i="61"/>
  <c r="AB472" i="61"/>
  <c r="Z472" i="61"/>
  <c r="T472" i="61"/>
  <c r="K472" i="61"/>
  <c r="C472" i="61"/>
  <c r="CC472" i="61"/>
  <c r="J472" i="61"/>
  <c r="H472" i="61"/>
  <c r="A472" i="61"/>
  <c r="BT471" i="61"/>
  <c r="BS471" i="61"/>
  <c r="BQ471" i="61"/>
  <c r="BO471" i="61"/>
  <c r="BM471" i="61"/>
  <c r="BG471" i="61"/>
  <c r="BF471" i="61"/>
  <c r="BD471" i="61"/>
  <c r="BB471" i="61"/>
  <c r="AZ471" i="61"/>
  <c r="AT471" i="61"/>
  <c r="AQ471" i="61"/>
  <c r="AO471" i="61"/>
  <c r="AM471" i="61"/>
  <c r="AG471" i="61"/>
  <c r="AF471" i="61"/>
  <c r="AD471" i="61"/>
  <c r="AB471" i="61"/>
  <c r="Z471" i="61"/>
  <c r="T471" i="61"/>
  <c r="K471" i="61"/>
  <c r="C471" i="61"/>
  <c r="CC471" i="61"/>
  <c r="J471" i="61"/>
  <c r="H471" i="61"/>
  <c r="A471" i="61"/>
  <c r="BT470" i="61"/>
  <c r="BS470" i="61"/>
  <c r="BQ470" i="61"/>
  <c r="BO470" i="61"/>
  <c r="BM470" i="61"/>
  <c r="BG470" i="61"/>
  <c r="BF470" i="61"/>
  <c r="BD470" i="61"/>
  <c r="BB470" i="61"/>
  <c r="AZ470" i="61"/>
  <c r="AT470" i="61"/>
  <c r="AQ470" i="61"/>
  <c r="AO470" i="61"/>
  <c r="AM470" i="61"/>
  <c r="AG470" i="61"/>
  <c r="AF470" i="61"/>
  <c r="AD470" i="61"/>
  <c r="AB470" i="61"/>
  <c r="Z470" i="61"/>
  <c r="T470" i="61"/>
  <c r="K470" i="61"/>
  <c r="C470" i="61"/>
  <c r="CC470" i="61"/>
  <c r="J470" i="61"/>
  <c r="H470" i="61"/>
  <c r="A470" i="61"/>
  <c r="BT469" i="61"/>
  <c r="BS469" i="61"/>
  <c r="BQ469" i="61"/>
  <c r="BO469" i="61"/>
  <c r="BM469" i="61"/>
  <c r="BG469" i="61"/>
  <c r="BF469" i="61"/>
  <c r="BD469" i="61"/>
  <c r="BB469" i="61"/>
  <c r="AZ469" i="61"/>
  <c r="AT469" i="61"/>
  <c r="AQ469" i="61"/>
  <c r="AO469" i="61"/>
  <c r="AM469" i="61"/>
  <c r="AG469" i="61"/>
  <c r="AF469" i="61"/>
  <c r="AD469" i="61"/>
  <c r="AB469" i="61"/>
  <c r="Z469" i="61"/>
  <c r="T469" i="61"/>
  <c r="K469" i="61"/>
  <c r="C469" i="61"/>
  <c r="CC469" i="61"/>
  <c r="J469" i="61"/>
  <c r="H469" i="61"/>
  <c r="A469" i="61"/>
  <c r="BT468" i="61"/>
  <c r="BS468" i="61"/>
  <c r="BQ468" i="61"/>
  <c r="BO468" i="61"/>
  <c r="BM468" i="61"/>
  <c r="BG468" i="61"/>
  <c r="BF468" i="61"/>
  <c r="BD468" i="61"/>
  <c r="BB468" i="61"/>
  <c r="AZ468" i="61"/>
  <c r="AT468" i="61"/>
  <c r="AQ468" i="61"/>
  <c r="AO468" i="61"/>
  <c r="AM468" i="61"/>
  <c r="AG468" i="61"/>
  <c r="AF468" i="61"/>
  <c r="AD468" i="61"/>
  <c r="AB468" i="61"/>
  <c r="Z468" i="61"/>
  <c r="T468" i="61"/>
  <c r="K468" i="61"/>
  <c r="C468" i="61"/>
  <c r="CC468" i="61"/>
  <c r="J468" i="61"/>
  <c r="H468" i="61"/>
  <c r="A468" i="61"/>
  <c r="BT467" i="61"/>
  <c r="BS467" i="61"/>
  <c r="BQ467" i="61"/>
  <c r="BO467" i="61"/>
  <c r="BM467" i="61"/>
  <c r="BG467" i="61"/>
  <c r="BF467" i="61"/>
  <c r="BD467" i="61"/>
  <c r="BB467" i="61"/>
  <c r="AZ467" i="61"/>
  <c r="AT467" i="61"/>
  <c r="AQ467" i="61"/>
  <c r="AO467" i="61"/>
  <c r="AM467" i="61"/>
  <c r="AG467" i="61"/>
  <c r="AF467" i="61"/>
  <c r="AD467" i="61"/>
  <c r="AB467" i="61"/>
  <c r="Z467" i="61"/>
  <c r="T467" i="61"/>
  <c r="K467" i="61"/>
  <c r="C467" i="61"/>
  <c r="CC467" i="61"/>
  <c r="J467" i="61"/>
  <c r="H467" i="61"/>
  <c r="A467" i="61"/>
  <c r="BT466" i="61"/>
  <c r="BS466" i="61"/>
  <c r="BQ466" i="61"/>
  <c r="BO466" i="61"/>
  <c r="BM466" i="61"/>
  <c r="BG466" i="61"/>
  <c r="BF466" i="61"/>
  <c r="BD466" i="61"/>
  <c r="BB466" i="61"/>
  <c r="AZ466" i="61"/>
  <c r="AT466" i="61"/>
  <c r="AQ466" i="61"/>
  <c r="AO466" i="61"/>
  <c r="AM466" i="61"/>
  <c r="AG466" i="61"/>
  <c r="AF466" i="61"/>
  <c r="AD466" i="61"/>
  <c r="AB466" i="61"/>
  <c r="Z466" i="61"/>
  <c r="T466" i="61"/>
  <c r="K466" i="61"/>
  <c r="C466" i="61"/>
  <c r="CC466" i="61"/>
  <c r="J466" i="61"/>
  <c r="H466" i="61"/>
  <c r="A466" i="61"/>
  <c r="BT465" i="61"/>
  <c r="BS465" i="61"/>
  <c r="BQ465" i="61"/>
  <c r="BO465" i="61"/>
  <c r="BM465" i="61"/>
  <c r="BG465" i="61"/>
  <c r="BF465" i="61"/>
  <c r="BD465" i="61"/>
  <c r="BB465" i="61"/>
  <c r="AZ465" i="61"/>
  <c r="AT465" i="61"/>
  <c r="AQ465" i="61"/>
  <c r="AO465" i="61"/>
  <c r="AM465" i="61"/>
  <c r="AG465" i="61"/>
  <c r="AF465" i="61"/>
  <c r="AD465" i="61"/>
  <c r="AB465" i="61"/>
  <c r="Z465" i="61"/>
  <c r="T465" i="61"/>
  <c r="K465" i="61"/>
  <c r="C465" i="61"/>
  <c r="CC465" i="61"/>
  <c r="J465" i="61"/>
  <c r="H465" i="61"/>
  <c r="A465" i="61"/>
  <c r="BT464" i="61"/>
  <c r="BS464" i="61"/>
  <c r="BQ464" i="61"/>
  <c r="BO464" i="61"/>
  <c r="BM464" i="61"/>
  <c r="BG464" i="61"/>
  <c r="BF464" i="61"/>
  <c r="BD464" i="61"/>
  <c r="BB464" i="61"/>
  <c r="AZ464" i="61"/>
  <c r="AT464" i="61"/>
  <c r="AQ464" i="61"/>
  <c r="AO464" i="61"/>
  <c r="AM464" i="61"/>
  <c r="AG464" i="61"/>
  <c r="AF464" i="61"/>
  <c r="AD464" i="61"/>
  <c r="AB464" i="61"/>
  <c r="Z464" i="61"/>
  <c r="T464" i="61"/>
  <c r="K464" i="61"/>
  <c r="C464" i="61"/>
  <c r="CC464" i="61"/>
  <c r="J464" i="61"/>
  <c r="H464" i="61"/>
  <c r="A464" i="61"/>
  <c r="BT463" i="61"/>
  <c r="BS463" i="61"/>
  <c r="BQ463" i="61"/>
  <c r="BO463" i="61"/>
  <c r="BM463" i="61"/>
  <c r="BG463" i="61"/>
  <c r="BF463" i="61"/>
  <c r="BD463" i="61"/>
  <c r="BB463" i="61"/>
  <c r="AZ463" i="61"/>
  <c r="AT463" i="61"/>
  <c r="AQ463" i="61"/>
  <c r="AO463" i="61"/>
  <c r="AM463" i="61"/>
  <c r="AG463" i="61"/>
  <c r="AF463" i="61"/>
  <c r="AD463" i="61"/>
  <c r="AB463" i="61"/>
  <c r="Z463" i="61"/>
  <c r="T463" i="61"/>
  <c r="K463" i="61"/>
  <c r="C463" i="61"/>
  <c r="CC463" i="61"/>
  <c r="J463" i="61"/>
  <c r="H463" i="61"/>
  <c r="A463" i="61"/>
  <c r="BT462" i="61"/>
  <c r="BS462" i="61"/>
  <c r="BQ462" i="61"/>
  <c r="BO462" i="61"/>
  <c r="BM462" i="61"/>
  <c r="BG462" i="61"/>
  <c r="BF462" i="61"/>
  <c r="BD462" i="61"/>
  <c r="BB462" i="61"/>
  <c r="AZ462" i="61"/>
  <c r="AT462" i="61"/>
  <c r="AQ462" i="61"/>
  <c r="AO462" i="61"/>
  <c r="AM462" i="61"/>
  <c r="AG462" i="61"/>
  <c r="AF462" i="61"/>
  <c r="AD462" i="61"/>
  <c r="AB462" i="61"/>
  <c r="Z462" i="61"/>
  <c r="T462" i="61"/>
  <c r="K462" i="61"/>
  <c r="C462" i="61"/>
  <c r="CC462" i="61"/>
  <c r="J462" i="61"/>
  <c r="H462" i="61"/>
  <c r="A462" i="61"/>
  <c r="BT461" i="61"/>
  <c r="BS461" i="61"/>
  <c r="BQ461" i="61"/>
  <c r="BO461" i="61"/>
  <c r="BM461" i="61"/>
  <c r="BG461" i="61"/>
  <c r="BF461" i="61"/>
  <c r="BD461" i="61"/>
  <c r="BB461" i="61"/>
  <c r="AZ461" i="61"/>
  <c r="AT461" i="61"/>
  <c r="AQ461" i="61"/>
  <c r="AO461" i="61"/>
  <c r="AM461" i="61"/>
  <c r="AG461" i="61"/>
  <c r="AF461" i="61"/>
  <c r="AD461" i="61"/>
  <c r="AB461" i="61"/>
  <c r="Z461" i="61"/>
  <c r="T461" i="61"/>
  <c r="K461" i="61"/>
  <c r="C461" i="61"/>
  <c r="CC461" i="61"/>
  <c r="J461" i="61"/>
  <c r="H461" i="61"/>
  <c r="A461" i="61"/>
  <c r="BT460" i="61"/>
  <c r="BS460" i="61"/>
  <c r="BQ460" i="61"/>
  <c r="BO460" i="61"/>
  <c r="BM460" i="61"/>
  <c r="BG460" i="61"/>
  <c r="BF460" i="61"/>
  <c r="BD460" i="61"/>
  <c r="BB460" i="61"/>
  <c r="AZ460" i="61"/>
  <c r="AT460" i="61"/>
  <c r="AQ460" i="61"/>
  <c r="AO460" i="61"/>
  <c r="AM460" i="61"/>
  <c r="AG460" i="61"/>
  <c r="AF460" i="61"/>
  <c r="AD460" i="61"/>
  <c r="AB460" i="61"/>
  <c r="Z460" i="61"/>
  <c r="T460" i="61"/>
  <c r="K460" i="61"/>
  <c r="C460" i="61"/>
  <c r="CC460" i="61"/>
  <c r="J460" i="61"/>
  <c r="H460" i="61"/>
  <c r="A460" i="61"/>
  <c r="BT459" i="61"/>
  <c r="BS459" i="61"/>
  <c r="BQ459" i="61"/>
  <c r="BO459" i="61"/>
  <c r="BM459" i="61"/>
  <c r="BG459" i="61"/>
  <c r="BF459" i="61"/>
  <c r="BD459" i="61"/>
  <c r="BB459" i="61"/>
  <c r="AZ459" i="61"/>
  <c r="AT459" i="61"/>
  <c r="AQ459" i="61"/>
  <c r="AO459" i="61"/>
  <c r="AM459" i="61"/>
  <c r="AG459" i="61"/>
  <c r="AF459" i="61"/>
  <c r="AD459" i="61"/>
  <c r="AB459" i="61"/>
  <c r="Z459" i="61"/>
  <c r="T459" i="61"/>
  <c r="K459" i="61"/>
  <c r="C459" i="61"/>
  <c r="CC459" i="61"/>
  <c r="J459" i="61"/>
  <c r="H459" i="61"/>
  <c r="A459" i="61"/>
  <c r="BT458" i="61"/>
  <c r="BS458" i="61"/>
  <c r="BQ458" i="61"/>
  <c r="BO458" i="61"/>
  <c r="BM458" i="61"/>
  <c r="BG458" i="61"/>
  <c r="BF458" i="61"/>
  <c r="BD458" i="61"/>
  <c r="BB458" i="61"/>
  <c r="AZ458" i="61"/>
  <c r="AT458" i="61"/>
  <c r="AQ458" i="61"/>
  <c r="AO458" i="61"/>
  <c r="AM458" i="61"/>
  <c r="AG458" i="61"/>
  <c r="AF458" i="61"/>
  <c r="AD458" i="61"/>
  <c r="AB458" i="61"/>
  <c r="Z458" i="61"/>
  <c r="T458" i="61"/>
  <c r="K458" i="61"/>
  <c r="C458" i="61"/>
  <c r="CC458" i="61"/>
  <c r="J458" i="61"/>
  <c r="H458" i="61"/>
  <c r="A458" i="61"/>
  <c r="BT457" i="61"/>
  <c r="BS457" i="61"/>
  <c r="BQ457" i="61"/>
  <c r="BO457" i="61"/>
  <c r="BM457" i="61"/>
  <c r="BG457" i="61"/>
  <c r="BF457" i="61"/>
  <c r="BD457" i="61"/>
  <c r="BB457" i="61"/>
  <c r="AZ457" i="61"/>
  <c r="AT457" i="61"/>
  <c r="AQ457" i="61"/>
  <c r="AO457" i="61"/>
  <c r="AM457" i="61"/>
  <c r="AG457" i="61"/>
  <c r="AF457" i="61"/>
  <c r="AD457" i="61"/>
  <c r="AB457" i="61"/>
  <c r="Z457" i="61"/>
  <c r="T457" i="61"/>
  <c r="K457" i="61"/>
  <c r="C457" i="61"/>
  <c r="CC457" i="61"/>
  <c r="J457" i="61"/>
  <c r="H457" i="61"/>
  <c r="A457" i="61"/>
  <c r="BT456" i="61"/>
  <c r="BS456" i="61"/>
  <c r="BQ456" i="61"/>
  <c r="BO456" i="61"/>
  <c r="BM456" i="61"/>
  <c r="BG456" i="61"/>
  <c r="BF456" i="61"/>
  <c r="BD456" i="61"/>
  <c r="BB456" i="61"/>
  <c r="AZ456" i="61"/>
  <c r="AT456" i="61"/>
  <c r="AQ456" i="61"/>
  <c r="AO456" i="61"/>
  <c r="AM456" i="61"/>
  <c r="AG456" i="61"/>
  <c r="AF456" i="61"/>
  <c r="AD456" i="61"/>
  <c r="AB456" i="61"/>
  <c r="Z456" i="61"/>
  <c r="T456" i="61"/>
  <c r="K456" i="61"/>
  <c r="C456" i="61"/>
  <c r="CC456" i="61"/>
  <c r="J456" i="61"/>
  <c r="H456" i="61"/>
  <c r="A456" i="61"/>
  <c r="BT455" i="61"/>
  <c r="BS455" i="61"/>
  <c r="BQ455" i="61"/>
  <c r="BO455" i="61"/>
  <c r="BM455" i="61"/>
  <c r="BG455" i="61"/>
  <c r="BF455" i="61"/>
  <c r="BD455" i="61"/>
  <c r="BB455" i="61"/>
  <c r="AZ455" i="61"/>
  <c r="AT455" i="61"/>
  <c r="AQ455" i="61"/>
  <c r="AO455" i="61"/>
  <c r="AM455" i="61"/>
  <c r="AG455" i="61"/>
  <c r="AF455" i="61"/>
  <c r="AD455" i="61"/>
  <c r="AB455" i="61"/>
  <c r="Z455" i="61"/>
  <c r="T455" i="61"/>
  <c r="K455" i="61"/>
  <c r="C455" i="61"/>
  <c r="CC455" i="61"/>
  <c r="J455" i="61"/>
  <c r="H455" i="61"/>
  <c r="A455" i="61"/>
  <c r="BT454" i="61"/>
  <c r="BS454" i="61"/>
  <c r="BQ454" i="61"/>
  <c r="BO454" i="61"/>
  <c r="BM454" i="61"/>
  <c r="BG454" i="61"/>
  <c r="BF454" i="61"/>
  <c r="BD454" i="61"/>
  <c r="BB454" i="61"/>
  <c r="AZ454" i="61"/>
  <c r="AT454" i="61"/>
  <c r="AQ454" i="61"/>
  <c r="AO454" i="61"/>
  <c r="AM454" i="61"/>
  <c r="AG454" i="61"/>
  <c r="AF454" i="61"/>
  <c r="AD454" i="61"/>
  <c r="AB454" i="61"/>
  <c r="Z454" i="61"/>
  <c r="T454" i="61"/>
  <c r="K454" i="61"/>
  <c r="C454" i="61"/>
  <c r="CC454" i="61"/>
  <c r="J454" i="61"/>
  <c r="H454" i="61"/>
  <c r="A454" i="61"/>
  <c r="BT453" i="61"/>
  <c r="BS453" i="61"/>
  <c r="BQ453" i="61"/>
  <c r="BO453" i="61"/>
  <c r="BM453" i="61"/>
  <c r="BG453" i="61"/>
  <c r="BF453" i="61"/>
  <c r="BD453" i="61"/>
  <c r="BB453" i="61"/>
  <c r="AZ453" i="61"/>
  <c r="AT453" i="61"/>
  <c r="AQ453" i="61"/>
  <c r="AO453" i="61"/>
  <c r="AM453" i="61"/>
  <c r="AG453" i="61"/>
  <c r="AF453" i="61"/>
  <c r="AD453" i="61"/>
  <c r="AB453" i="61"/>
  <c r="Z453" i="61"/>
  <c r="T453" i="61"/>
  <c r="K453" i="61"/>
  <c r="C453" i="61"/>
  <c r="CC453" i="61"/>
  <c r="J453" i="61"/>
  <c r="H453" i="61"/>
  <c r="A453" i="61"/>
  <c r="BT452" i="61"/>
  <c r="BS452" i="61"/>
  <c r="BQ452" i="61"/>
  <c r="BO452" i="61"/>
  <c r="BM452" i="61"/>
  <c r="BG452" i="61"/>
  <c r="BF452" i="61"/>
  <c r="BD452" i="61"/>
  <c r="BB452" i="61"/>
  <c r="AZ452" i="61"/>
  <c r="AT452" i="61"/>
  <c r="AQ452" i="61"/>
  <c r="AO452" i="61"/>
  <c r="AM452" i="61"/>
  <c r="AG452" i="61"/>
  <c r="AF452" i="61"/>
  <c r="AD452" i="61"/>
  <c r="AB452" i="61"/>
  <c r="Z452" i="61"/>
  <c r="T452" i="61"/>
  <c r="K452" i="61"/>
  <c r="C452" i="61"/>
  <c r="CC452" i="61"/>
  <c r="J452" i="61"/>
  <c r="H452" i="61"/>
  <c r="A452" i="61"/>
  <c r="BT451" i="61"/>
  <c r="BS451" i="61"/>
  <c r="BQ451" i="61"/>
  <c r="BO451" i="61"/>
  <c r="BM451" i="61"/>
  <c r="BG451" i="61"/>
  <c r="BF451" i="61"/>
  <c r="BD451" i="61"/>
  <c r="BB451" i="61"/>
  <c r="AZ451" i="61"/>
  <c r="AT451" i="61"/>
  <c r="AQ451" i="61"/>
  <c r="AO451" i="61"/>
  <c r="AM451" i="61"/>
  <c r="AG451" i="61"/>
  <c r="AF451" i="61"/>
  <c r="AD451" i="61"/>
  <c r="AB451" i="61"/>
  <c r="Z451" i="61"/>
  <c r="T451" i="61"/>
  <c r="K451" i="61"/>
  <c r="C451" i="61"/>
  <c r="CC451" i="61"/>
  <c r="J451" i="61"/>
  <c r="H451" i="61"/>
  <c r="A451" i="61"/>
  <c r="BT450" i="61"/>
  <c r="BS450" i="61"/>
  <c r="BQ450" i="61"/>
  <c r="BO450" i="61"/>
  <c r="BM450" i="61"/>
  <c r="BG450" i="61"/>
  <c r="BF450" i="61"/>
  <c r="BD450" i="61"/>
  <c r="BB450" i="61"/>
  <c r="AZ450" i="61"/>
  <c r="AT450" i="61"/>
  <c r="AQ450" i="61"/>
  <c r="AO450" i="61"/>
  <c r="AM450" i="61"/>
  <c r="AG450" i="61"/>
  <c r="AF450" i="61"/>
  <c r="AD450" i="61"/>
  <c r="AB450" i="61"/>
  <c r="Z450" i="61"/>
  <c r="T450" i="61"/>
  <c r="K450" i="61"/>
  <c r="C450" i="61"/>
  <c r="CC450" i="61"/>
  <c r="J450" i="61"/>
  <c r="H450" i="61"/>
  <c r="A450" i="61"/>
  <c r="BT449" i="61"/>
  <c r="BS449" i="61"/>
  <c r="BQ449" i="61"/>
  <c r="BO449" i="61"/>
  <c r="BM449" i="61"/>
  <c r="BG449" i="61"/>
  <c r="BF449" i="61"/>
  <c r="BD449" i="61"/>
  <c r="BB449" i="61"/>
  <c r="AZ449" i="61"/>
  <c r="AT449" i="61"/>
  <c r="AQ449" i="61"/>
  <c r="AO449" i="61"/>
  <c r="AM449" i="61"/>
  <c r="AG449" i="61"/>
  <c r="AF449" i="61"/>
  <c r="AD449" i="61"/>
  <c r="AB449" i="61"/>
  <c r="Z449" i="61"/>
  <c r="T449" i="61"/>
  <c r="K449" i="61"/>
  <c r="C449" i="61"/>
  <c r="CC449" i="61"/>
  <c r="J449" i="61"/>
  <c r="H449" i="61"/>
  <c r="A449" i="61"/>
  <c r="BT448" i="61"/>
  <c r="BS448" i="61"/>
  <c r="BQ448" i="61"/>
  <c r="BO448" i="61"/>
  <c r="BM448" i="61"/>
  <c r="BG448" i="61"/>
  <c r="BF448" i="61"/>
  <c r="BD448" i="61"/>
  <c r="BB448" i="61"/>
  <c r="AZ448" i="61"/>
  <c r="AT448" i="61"/>
  <c r="AQ448" i="61"/>
  <c r="AO448" i="61"/>
  <c r="AM448" i="61"/>
  <c r="AG448" i="61"/>
  <c r="AF448" i="61"/>
  <c r="AD448" i="61"/>
  <c r="AB448" i="61"/>
  <c r="Z448" i="61"/>
  <c r="T448" i="61"/>
  <c r="K448" i="61"/>
  <c r="C448" i="61"/>
  <c r="CC448" i="61"/>
  <c r="J448" i="61"/>
  <c r="H448" i="61"/>
  <c r="A448" i="61"/>
  <c r="BT447" i="61"/>
  <c r="BS447" i="61"/>
  <c r="BQ447" i="61"/>
  <c r="BO447" i="61"/>
  <c r="BM447" i="61"/>
  <c r="BG447" i="61"/>
  <c r="BF447" i="61"/>
  <c r="BD447" i="61"/>
  <c r="BB447" i="61"/>
  <c r="AZ447" i="61"/>
  <c r="AT447" i="61"/>
  <c r="AQ447" i="61"/>
  <c r="AO447" i="61"/>
  <c r="AM447" i="61"/>
  <c r="AG447" i="61"/>
  <c r="AF447" i="61"/>
  <c r="AD447" i="61"/>
  <c r="AB447" i="61"/>
  <c r="Z447" i="61"/>
  <c r="T447" i="61"/>
  <c r="K447" i="61"/>
  <c r="C447" i="61"/>
  <c r="CC447" i="61"/>
  <c r="J447" i="61"/>
  <c r="H447" i="61"/>
  <c r="A447" i="61"/>
  <c r="BT446" i="61"/>
  <c r="BS446" i="61"/>
  <c r="BQ446" i="61"/>
  <c r="BO446" i="61"/>
  <c r="BM446" i="61"/>
  <c r="BG446" i="61"/>
  <c r="BF446" i="61"/>
  <c r="BD446" i="61"/>
  <c r="BB446" i="61"/>
  <c r="AZ446" i="61"/>
  <c r="AT446" i="61"/>
  <c r="AQ446" i="61"/>
  <c r="AO446" i="61"/>
  <c r="AM446" i="61"/>
  <c r="AG446" i="61"/>
  <c r="AF446" i="61"/>
  <c r="AD446" i="61"/>
  <c r="AB446" i="61"/>
  <c r="Z446" i="61"/>
  <c r="T446" i="61"/>
  <c r="K446" i="61"/>
  <c r="C446" i="61"/>
  <c r="CC446" i="61"/>
  <c r="J446" i="61"/>
  <c r="H446" i="61"/>
  <c r="A446" i="61"/>
  <c r="BT445" i="61"/>
  <c r="BS445" i="61"/>
  <c r="BQ445" i="61"/>
  <c r="BO445" i="61"/>
  <c r="BM445" i="61"/>
  <c r="BG445" i="61"/>
  <c r="BF445" i="61"/>
  <c r="BD445" i="61"/>
  <c r="BB445" i="61"/>
  <c r="AZ445" i="61"/>
  <c r="AT445" i="61"/>
  <c r="AQ445" i="61"/>
  <c r="AO445" i="61"/>
  <c r="AM445" i="61"/>
  <c r="AG445" i="61"/>
  <c r="AF445" i="61"/>
  <c r="AD445" i="61"/>
  <c r="AB445" i="61"/>
  <c r="Z445" i="61"/>
  <c r="T445" i="61"/>
  <c r="K445" i="61"/>
  <c r="C445" i="61"/>
  <c r="CC445" i="61"/>
  <c r="J445" i="61"/>
  <c r="H445" i="61"/>
  <c r="A445" i="61"/>
  <c r="BT444" i="61"/>
  <c r="BS444" i="61"/>
  <c r="BQ444" i="61"/>
  <c r="BO444" i="61"/>
  <c r="BM444" i="61"/>
  <c r="BG444" i="61"/>
  <c r="BF444" i="61"/>
  <c r="BD444" i="61"/>
  <c r="BB444" i="61"/>
  <c r="AZ444" i="61"/>
  <c r="AT444" i="61"/>
  <c r="AQ444" i="61"/>
  <c r="AO444" i="61"/>
  <c r="AM444" i="61"/>
  <c r="AG444" i="61"/>
  <c r="AF444" i="61"/>
  <c r="AD444" i="61"/>
  <c r="AB444" i="61"/>
  <c r="Z444" i="61"/>
  <c r="T444" i="61"/>
  <c r="K444" i="61"/>
  <c r="C444" i="61"/>
  <c r="CC444" i="61"/>
  <c r="J444" i="61"/>
  <c r="H444" i="61"/>
  <c r="A444" i="61"/>
  <c r="BT443" i="61"/>
  <c r="BS443" i="61"/>
  <c r="BQ443" i="61"/>
  <c r="BO443" i="61"/>
  <c r="BM443" i="61"/>
  <c r="BG443" i="61"/>
  <c r="BF443" i="61"/>
  <c r="BD443" i="61"/>
  <c r="BB443" i="61"/>
  <c r="AZ443" i="61"/>
  <c r="AT443" i="61"/>
  <c r="AQ443" i="61"/>
  <c r="AO443" i="61"/>
  <c r="AM443" i="61"/>
  <c r="AG443" i="61"/>
  <c r="AF443" i="61"/>
  <c r="AD443" i="61"/>
  <c r="AB443" i="61"/>
  <c r="Z443" i="61"/>
  <c r="T443" i="61"/>
  <c r="K443" i="61"/>
  <c r="C443" i="61"/>
  <c r="CC443" i="61"/>
  <c r="J443" i="61"/>
  <c r="H443" i="61"/>
  <c r="A443" i="61"/>
  <c r="BT442" i="61"/>
  <c r="BS442" i="61"/>
  <c r="BQ442" i="61"/>
  <c r="BO442" i="61"/>
  <c r="BM442" i="61"/>
  <c r="BG442" i="61"/>
  <c r="BF442" i="61"/>
  <c r="BD442" i="61"/>
  <c r="BB442" i="61"/>
  <c r="AZ442" i="61"/>
  <c r="AT442" i="61"/>
  <c r="AQ442" i="61"/>
  <c r="AO442" i="61"/>
  <c r="AM442" i="61"/>
  <c r="AG442" i="61"/>
  <c r="AF442" i="61"/>
  <c r="AD442" i="61"/>
  <c r="AB442" i="61"/>
  <c r="Z442" i="61"/>
  <c r="T442" i="61"/>
  <c r="K442" i="61"/>
  <c r="C442" i="61"/>
  <c r="CC442" i="61"/>
  <c r="J442" i="61"/>
  <c r="H442" i="61"/>
  <c r="A442" i="61"/>
  <c r="BT441" i="61"/>
  <c r="BS441" i="61"/>
  <c r="BQ441" i="61"/>
  <c r="BO441" i="61"/>
  <c r="BM441" i="61"/>
  <c r="BG441" i="61"/>
  <c r="BF441" i="61"/>
  <c r="BD441" i="61"/>
  <c r="BB441" i="61"/>
  <c r="AZ441" i="61"/>
  <c r="AT441" i="61"/>
  <c r="AQ441" i="61"/>
  <c r="AO441" i="61"/>
  <c r="AM441" i="61"/>
  <c r="AG441" i="61"/>
  <c r="AF441" i="61"/>
  <c r="AD441" i="61"/>
  <c r="AB441" i="61"/>
  <c r="Z441" i="61"/>
  <c r="T441" i="61"/>
  <c r="K441" i="61"/>
  <c r="C441" i="61"/>
  <c r="CC441" i="61"/>
  <c r="J441" i="61"/>
  <c r="H441" i="61"/>
  <c r="A441" i="61"/>
  <c r="BT440" i="61"/>
  <c r="BS440" i="61"/>
  <c r="BQ440" i="61"/>
  <c r="BO440" i="61"/>
  <c r="BM440" i="61"/>
  <c r="BG440" i="61"/>
  <c r="BF440" i="61"/>
  <c r="BD440" i="61"/>
  <c r="BB440" i="61"/>
  <c r="AZ440" i="61"/>
  <c r="AT440" i="61"/>
  <c r="AQ440" i="61"/>
  <c r="AO440" i="61"/>
  <c r="AM440" i="61"/>
  <c r="AG440" i="61"/>
  <c r="AF440" i="61"/>
  <c r="AD440" i="61"/>
  <c r="AB440" i="61"/>
  <c r="Z440" i="61"/>
  <c r="T440" i="61"/>
  <c r="K440" i="61"/>
  <c r="C440" i="61"/>
  <c r="CC440" i="61"/>
  <c r="J440" i="61"/>
  <c r="H440" i="61"/>
  <c r="A440" i="61"/>
  <c r="BT439" i="61"/>
  <c r="BS439" i="61"/>
  <c r="BQ439" i="61"/>
  <c r="BO439" i="61"/>
  <c r="BM439" i="61"/>
  <c r="BG439" i="61"/>
  <c r="BF439" i="61"/>
  <c r="BD439" i="61"/>
  <c r="BB439" i="61"/>
  <c r="AZ439" i="61"/>
  <c r="AT439" i="61"/>
  <c r="AQ439" i="61"/>
  <c r="AO439" i="61"/>
  <c r="AM439" i="61"/>
  <c r="AG439" i="61"/>
  <c r="AF439" i="61"/>
  <c r="AD439" i="61"/>
  <c r="AB439" i="61"/>
  <c r="Z439" i="61"/>
  <c r="T439" i="61"/>
  <c r="K439" i="61"/>
  <c r="C439" i="61"/>
  <c r="CC439" i="61"/>
  <c r="J439" i="61"/>
  <c r="H439" i="61"/>
  <c r="A439" i="61"/>
  <c r="BT438" i="61"/>
  <c r="BS438" i="61"/>
  <c r="BQ438" i="61"/>
  <c r="BO438" i="61"/>
  <c r="BM438" i="61"/>
  <c r="BG438" i="61"/>
  <c r="BF438" i="61"/>
  <c r="BD438" i="61"/>
  <c r="BB438" i="61"/>
  <c r="AZ438" i="61"/>
  <c r="AT438" i="61"/>
  <c r="AQ438" i="61"/>
  <c r="AO438" i="61"/>
  <c r="AM438" i="61"/>
  <c r="AG438" i="61"/>
  <c r="AF438" i="61"/>
  <c r="AD438" i="61"/>
  <c r="AB438" i="61"/>
  <c r="Z438" i="61"/>
  <c r="T438" i="61"/>
  <c r="K438" i="61"/>
  <c r="C438" i="61"/>
  <c r="CC438" i="61"/>
  <c r="J438" i="61"/>
  <c r="H438" i="61"/>
  <c r="A438" i="61"/>
  <c r="BT437" i="61"/>
  <c r="BS437" i="61"/>
  <c r="BQ437" i="61"/>
  <c r="BO437" i="61"/>
  <c r="BM437" i="61"/>
  <c r="BG437" i="61"/>
  <c r="BF437" i="61"/>
  <c r="BD437" i="61"/>
  <c r="BB437" i="61"/>
  <c r="AZ437" i="61"/>
  <c r="AT437" i="61"/>
  <c r="AQ437" i="61"/>
  <c r="AO437" i="61"/>
  <c r="AM437" i="61"/>
  <c r="AG437" i="61"/>
  <c r="AF437" i="61"/>
  <c r="AD437" i="61"/>
  <c r="AB437" i="61"/>
  <c r="Z437" i="61"/>
  <c r="T437" i="61"/>
  <c r="K437" i="61"/>
  <c r="C437" i="61"/>
  <c r="CC437" i="61"/>
  <c r="J437" i="61"/>
  <c r="H437" i="61"/>
  <c r="A437" i="61"/>
  <c r="BT436" i="61"/>
  <c r="BS436" i="61"/>
  <c r="BQ436" i="61"/>
  <c r="BO436" i="61"/>
  <c r="BM436" i="61"/>
  <c r="BG436" i="61"/>
  <c r="BF436" i="61"/>
  <c r="BD436" i="61"/>
  <c r="BB436" i="61"/>
  <c r="AZ436" i="61"/>
  <c r="AT436" i="61"/>
  <c r="AQ436" i="61"/>
  <c r="AO436" i="61"/>
  <c r="AM436" i="61"/>
  <c r="AG436" i="61"/>
  <c r="AF436" i="61"/>
  <c r="AD436" i="61"/>
  <c r="AB436" i="61"/>
  <c r="Z436" i="61"/>
  <c r="T436" i="61"/>
  <c r="K436" i="61"/>
  <c r="C436" i="61"/>
  <c r="CC436" i="61"/>
  <c r="J436" i="61"/>
  <c r="H436" i="61"/>
  <c r="A436" i="61"/>
  <c r="BT435" i="61"/>
  <c r="BS435" i="61"/>
  <c r="BQ435" i="61"/>
  <c r="BO435" i="61"/>
  <c r="BM435" i="61"/>
  <c r="BG435" i="61"/>
  <c r="BF435" i="61"/>
  <c r="BD435" i="61"/>
  <c r="BB435" i="61"/>
  <c r="AZ435" i="61"/>
  <c r="AT435" i="61"/>
  <c r="AQ435" i="61"/>
  <c r="AO435" i="61"/>
  <c r="AM435" i="61"/>
  <c r="AG435" i="61"/>
  <c r="AF435" i="61"/>
  <c r="AD435" i="61"/>
  <c r="AB435" i="61"/>
  <c r="Z435" i="61"/>
  <c r="T435" i="61"/>
  <c r="K435" i="61"/>
  <c r="C435" i="61"/>
  <c r="CC435" i="61"/>
  <c r="J435" i="61"/>
  <c r="H435" i="61"/>
  <c r="A435" i="61"/>
  <c r="BT434" i="61"/>
  <c r="BS434" i="61"/>
  <c r="BQ434" i="61"/>
  <c r="BO434" i="61"/>
  <c r="BM434" i="61"/>
  <c r="BG434" i="61"/>
  <c r="BF434" i="61"/>
  <c r="BD434" i="61"/>
  <c r="BB434" i="61"/>
  <c r="AZ434" i="61"/>
  <c r="AT434" i="61"/>
  <c r="AQ434" i="61"/>
  <c r="AO434" i="61"/>
  <c r="AM434" i="61"/>
  <c r="AG434" i="61"/>
  <c r="AF434" i="61"/>
  <c r="AD434" i="61"/>
  <c r="AB434" i="61"/>
  <c r="Z434" i="61"/>
  <c r="T434" i="61"/>
  <c r="K434" i="61"/>
  <c r="C434" i="61"/>
  <c r="CC434" i="61"/>
  <c r="J434" i="61"/>
  <c r="H434" i="61"/>
  <c r="A434" i="61"/>
  <c r="BT433" i="61"/>
  <c r="BS433" i="61"/>
  <c r="BQ433" i="61"/>
  <c r="BO433" i="61"/>
  <c r="BM433" i="61"/>
  <c r="BG433" i="61"/>
  <c r="BF433" i="61"/>
  <c r="BD433" i="61"/>
  <c r="BB433" i="61"/>
  <c r="AZ433" i="61"/>
  <c r="AT433" i="61"/>
  <c r="AQ433" i="61"/>
  <c r="AO433" i="61"/>
  <c r="AM433" i="61"/>
  <c r="AG433" i="61"/>
  <c r="AF433" i="61"/>
  <c r="AD433" i="61"/>
  <c r="AB433" i="61"/>
  <c r="Z433" i="61"/>
  <c r="T433" i="61"/>
  <c r="K433" i="61"/>
  <c r="C433" i="61"/>
  <c r="CC433" i="61"/>
  <c r="J433" i="61"/>
  <c r="H433" i="61"/>
  <c r="A433" i="61"/>
  <c r="BT432" i="61"/>
  <c r="BS432" i="61"/>
  <c r="BQ432" i="61"/>
  <c r="BO432" i="61"/>
  <c r="BM432" i="61"/>
  <c r="BG432" i="61"/>
  <c r="BF432" i="61"/>
  <c r="BD432" i="61"/>
  <c r="BB432" i="61"/>
  <c r="AZ432" i="61"/>
  <c r="AT432" i="61"/>
  <c r="AQ432" i="61"/>
  <c r="AO432" i="61"/>
  <c r="AM432" i="61"/>
  <c r="AG432" i="61"/>
  <c r="AF432" i="61"/>
  <c r="AD432" i="61"/>
  <c r="AB432" i="61"/>
  <c r="Z432" i="61"/>
  <c r="T432" i="61"/>
  <c r="K432" i="61"/>
  <c r="C432" i="61"/>
  <c r="CC432" i="61"/>
  <c r="J432" i="61"/>
  <c r="H432" i="61"/>
  <c r="A432" i="61"/>
  <c r="BT431" i="61"/>
  <c r="BS431" i="61"/>
  <c r="BQ431" i="61"/>
  <c r="BO431" i="61"/>
  <c r="BM431" i="61"/>
  <c r="BG431" i="61"/>
  <c r="BF431" i="61"/>
  <c r="BD431" i="61"/>
  <c r="BB431" i="61"/>
  <c r="AZ431" i="61"/>
  <c r="AT431" i="61"/>
  <c r="AQ431" i="61"/>
  <c r="AO431" i="61"/>
  <c r="AM431" i="61"/>
  <c r="AG431" i="61"/>
  <c r="AF431" i="61"/>
  <c r="AD431" i="61"/>
  <c r="AB431" i="61"/>
  <c r="Z431" i="61"/>
  <c r="T431" i="61"/>
  <c r="K431" i="61"/>
  <c r="C431" i="61"/>
  <c r="CC431" i="61"/>
  <c r="J431" i="61"/>
  <c r="H431" i="61"/>
  <c r="A431" i="61"/>
  <c r="BT430" i="61"/>
  <c r="BS430" i="61"/>
  <c r="BQ430" i="61"/>
  <c r="BO430" i="61"/>
  <c r="BM430" i="61"/>
  <c r="BG430" i="61"/>
  <c r="BF430" i="61"/>
  <c r="BD430" i="61"/>
  <c r="BB430" i="61"/>
  <c r="AZ430" i="61"/>
  <c r="AT430" i="61"/>
  <c r="AQ430" i="61"/>
  <c r="AO430" i="61"/>
  <c r="AM430" i="61"/>
  <c r="AG430" i="61"/>
  <c r="AF430" i="61"/>
  <c r="AD430" i="61"/>
  <c r="AB430" i="61"/>
  <c r="Z430" i="61"/>
  <c r="T430" i="61"/>
  <c r="K430" i="61"/>
  <c r="C430" i="61"/>
  <c r="CC430" i="61"/>
  <c r="J430" i="61"/>
  <c r="H430" i="61"/>
  <c r="A430" i="61"/>
  <c r="BT429" i="61"/>
  <c r="BS429" i="61"/>
  <c r="BQ429" i="61"/>
  <c r="BO429" i="61"/>
  <c r="BM429" i="61"/>
  <c r="BG429" i="61"/>
  <c r="BF429" i="61"/>
  <c r="BD429" i="61"/>
  <c r="BB429" i="61"/>
  <c r="AZ429" i="61"/>
  <c r="AT429" i="61"/>
  <c r="AQ429" i="61"/>
  <c r="AO429" i="61"/>
  <c r="AM429" i="61"/>
  <c r="AG429" i="61"/>
  <c r="AF429" i="61"/>
  <c r="AD429" i="61"/>
  <c r="AB429" i="61"/>
  <c r="Z429" i="61"/>
  <c r="T429" i="61"/>
  <c r="K429" i="61"/>
  <c r="C429" i="61"/>
  <c r="CC429" i="61"/>
  <c r="J429" i="61"/>
  <c r="H429" i="61"/>
  <c r="A429" i="61"/>
  <c r="BT428" i="61"/>
  <c r="BS428" i="61"/>
  <c r="BQ428" i="61"/>
  <c r="BO428" i="61"/>
  <c r="BM428" i="61"/>
  <c r="BG428" i="61"/>
  <c r="BF428" i="61"/>
  <c r="BD428" i="61"/>
  <c r="BB428" i="61"/>
  <c r="AZ428" i="61"/>
  <c r="AT428" i="61"/>
  <c r="AQ428" i="61"/>
  <c r="AO428" i="61"/>
  <c r="AM428" i="61"/>
  <c r="AG428" i="61"/>
  <c r="AF428" i="61"/>
  <c r="AD428" i="61"/>
  <c r="AB428" i="61"/>
  <c r="Z428" i="61"/>
  <c r="T428" i="61"/>
  <c r="K428" i="61"/>
  <c r="C428" i="61"/>
  <c r="CC428" i="61"/>
  <c r="J428" i="61"/>
  <c r="H428" i="61"/>
  <c r="A428" i="61"/>
  <c r="BT427" i="61"/>
  <c r="BS427" i="61"/>
  <c r="BQ427" i="61"/>
  <c r="BO427" i="61"/>
  <c r="BM427" i="61"/>
  <c r="BG427" i="61"/>
  <c r="BF427" i="61"/>
  <c r="BD427" i="61"/>
  <c r="BB427" i="61"/>
  <c r="AZ427" i="61"/>
  <c r="AT427" i="61"/>
  <c r="AQ427" i="61"/>
  <c r="AO427" i="61"/>
  <c r="AM427" i="61"/>
  <c r="AG427" i="61"/>
  <c r="AF427" i="61"/>
  <c r="AD427" i="61"/>
  <c r="AB427" i="61"/>
  <c r="Z427" i="61"/>
  <c r="T427" i="61"/>
  <c r="K427" i="61"/>
  <c r="C427" i="61"/>
  <c r="CC427" i="61"/>
  <c r="J427" i="61"/>
  <c r="H427" i="61"/>
  <c r="A427" i="61"/>
  <c r="BT426" i="61"/>
  <c r="BS426" i="61"/>
  <c r="BQ426" i="61"/>
  <c r="BO426" i="61"/>
  <c r="BM426" i="61"/>
  <c r="BG426" i="61"/>
  <c r="BF426" i="61"/>
  <c r="BD426" i="61"/>
  <c r="BB426" i="61"/>
  <c r="AZ426" i="61"/>
  <c r="AT426" i="61"/>
  <c r="AQ426" i="61"/>
  <c r="AO426" i="61"/>
  <c r="AM426" i="61"/>
  <c r="AG426" i="61"/>
  <c r="AF426" i="61"/>
  <c r="AD426" i="61"/>
  <c r="AB426" i="61"/>
  <c r="Z426" i="61"/>
  <c r="T426" i="61"/>
  <c r="K426" i="61"/>
  <c r="C426" i="61"/>
  <c r="CC426" i="61"/>
  <c r="J426" i="61"/>
  <c r="H426" i="61"/>
  <c r="A426" i="61"/>
  <c r="BT425" i="61"/>
  <c r="BS425" i="61"/>
  <c r="BQ425" i="61"/>
  <c r="BO425" i="61"/>
  <c r="BM425" i="61"/>
  <c r="BG425" i="61"/>
  <c r="BF425" i="61"/>
  <c r="BD425" i="61"/>
  <c r="BB425" i="61"/>
  <c r="AZ425" i="61"/>
  <c r="AT425" i="61"/>
  <c r="AQ425" i="61"/>
  <c r="AO425" i="61"/>
  <c r="AM425" i="61"/>
  <c r="AG425" i="61"/>
  <c r="AF425" i="61"/>
  <c r="AD425" i="61"/>
  <c r="AB425" i="61"/>
  <c r="Z425" i="61"/>
  <c r="T425" i="61"/>
  <c r="K425" i="61"/>
  <c r="C425" i="61"/>
  <c r="CC425" i="61"/>
  <c r="J425" i="61"/>
  <c r="H425" i="61"/>
  <c r="A425" i="61"/>
  <c r="BT424" i="61"/>
  <c r="BS424" i="61"/>
  <c r="BQ424" i="61"/>
  <c r="BO424" i="61"/>
  <c r="BM424" i="61"/>
  <c r="BG424" i="61"/>
  <c r="BF424" i="61"/>
  <c r="BD424" i="61"/>
  <c r="BB424" i="61"/>
  <c r="AZ424" i="61"/>
  <c r="AT424" i="61"/>
  <c r="AQ424" i="61"/>
  <c r="AO424" i="61"/>
  <c r="AM424" i="61"/>
  <c r="AG424" i="61"/>
  <c r="AF424" i="61"/>
  <c r="AD424" i="61"/>
  <c r="AB424" i="61"/>
  <c r="Z424" i="61"/>
  <c r="T424" i="61"/>
  <c r="K424" i="61"/>
  <c r="C424" i="61"/>
  <c r="CC424" i="61"/>
  <c r="J424" i="61"/>
  <c r="H424" i="61"/>
  <c r="A424" i="61"/>
  <c r="BT423" i="61"/>
  <c r="BS423" i="61"/>
  <c r="BQ423" i="61"/>
  <c r="BO423" i="61"/>
  <c r="BM423" i="61"/>
  <c r="BG423" i="61"/>
  <c r="BF423" i="61"/>
  <c r="BD423" i="61"/>
  <c r="BB423" i="61"/>
  <c r="AZ423" i="61"/>
  <c r="AT423" i="61"/>
  <c r="AQ423" i="61"/>
  <c r="AO423" i="61"/>
  <c r="AM423" i="61"/>
  <c r="AG423" i="61"/>
  <c r="AF423" i="61"/>
  <c r="AD423" i="61"/>
  <c r="AB423" i="61"/>
  <c r="Z423" i="61"/>
  <c r="T423" i="61"/>
  <c r="K423" i="61"/>
  <c r="C423" i="61"/>
  <c r="CC423" i="61"/>
  <c r="J423" i="61"/>
  <c r="H423" i="61"/>
  <c r="A423" i="61"/>
  <c r="BT422" i="61"/>
  <c r="BS422" i="61"/>
  <c r="BQ422" i="61"/>
  <c r="BO422" i="61"/>
  <c r="BM422" i="61"/>
  <c r="BG422" i="61"/>
  <c r="BF422" i="61"/>
  <c r="BD422" i="61"/>
  <c r="BB422" i="61"/>
  <c r="AZ422" i="61"/>
  <c r="AT422" i="61"/>
  <c r="AQ422" i="61"/>
  <c r="AO422" i="61"/>
  <c r="AM422" i="61"/>
  <c r="AG422" i="61"/>
  <c r="AF422" i="61"/>
  <c r="AD422" i="61"/>
  <c r="AB422" i="61"/>
  <c r="Z422" i="61"/>
  <c r="T422" i="61"/>
  <c r="K422" i="61"/>
  <c r="C422" i="61"/>
  <c r="CC422" i="61"/>
  <c r="J422" i="61"/>
  <c r="H422" i="61"/>
  <c r="A422" i="61"/>
  <c r="BT421" i="61"/>
  <c r="BS421" i="61"/>
  <c r="BQ421" i="61"/>
  <c r="BO421" i="61"/>
  <c r="BM421" i="61"/>
  <c r="BG421" i="61"/>
  <c r="BF421" i="61"/>
  <c r="BD421" i="61"/>
  <c r="BB421" i="61"/>
  <c r="AZ421" i="61"/>
  <c r="AT421" i="61"/>
  <c r="AQ421" i="61"/>
  <c r="AO421" i="61"/>
  <c r="AM421" i="61"/>
  <c r="AG421" i="61"/>
  <c r="AF421" i="61"/>
  <c r="AD421" i="61"/>
  <c r="AB421" i="61"/>
  <c r="Z421" i="61"/>
  <c r="T421" i="61"/>
  <c r="K421" i="61"/>
  <c r="C421" i="61"/>
  <c r="CC421" i="61"/>
  <c r="J421" i="61"/>
  <c r="H421" i="61"/>
  <c r="A421" i="61"/>
  <c r="BT420" i="61"/>
  <c r="BS420" i="61"/>
  <c r="BQ420" i="61"/>
  <c r="BO420" i="61"/>
  <c r="BM420" i="61"/>
  <c r="BG420" i="61"/>
  <c r="BF420" i="61"/>
  <c r="BD420" i="61"/>
  <c r="BB420" i="61"/>
  <c r="AZ420" i="61"/>
  <c r="AT420" i="61"/>
  <c r="AQ420" i="61"/>
  <c r="AO420" i="61"/>
  <c r="AM420" i="61"/>
  <c r="AG420" i="61"/>
  <c r="AF420" i="61"/>
  <c r="AD420" i="61"/>
  <c r="AB420" i="61"/>
  <c r="Z420" i="61"/>
  <c r="T420" i="61"/>
  <c r="K420" i="61"/>
  <c r="C420" i="61"/>
  <c r="CC420" i="61"/>
  <c r="J420" i="61"/>
  <c r="H420" i="61"/>
  <c r="A420" i="61"/>
  <c r="BT419" i="61"/>
  <c r="BS419" i="61"/>
  <c r="BQ419" i="61"/>
  <c r="BO419" i="61"/>
  <c r="BM419" i="61"/>
  <c r="BG419" i="61"/>
  <c r="BF419" i="61"/>
  <c r="BD419" i="61"/>
  <c r="BB419" i="61"/>
  <c r="AZ419" i="61"/>
  <c r="AT419" i="61"/>
  <c r="AQ419" i="61"/>
  <c r="AO419" i="61"/>
  <c r="AM419" i="61"/>
  <c r="AG419" i="61"/>
  <c r="AF419" i="61"/>
  <c r="AD419" i="61"/>
  <c r="AB419" i="61"/>
  <c r="Z419" i="61"/>
  <c r="T419" i="61"/>
  <c r="K419" i="61"/>
  <c r="C419" i="61"/>
  <c r="CC419" i="61"/>
  <c r="J419" i="61"/>
  <c r="H419" i="61"/>
  <c r="A419" i="61"/>
  <c r="BT418" i="61"/>
  <c r="BS418" i="61"/>
  <c r="BQ418" i="61"/>
  <c r="BO418" i="61"/>
  <c r="BM418" i="61"/>
  <c r="BG418" i="61"/>
  <c r="BF418" i="61"/>
  <c r="BD418" i="61"/>
  <c r="BB418" i="61"/>
  <c r="AZ418" i="61"/>
  <c r="AT418" i="61"/>
  <c r="AQ418" i="61"/>
  <c r="AO418" i="61"/>
  <c r="AM418" i="61"/>
  <c r="AG418" i="61"/>
  <c r="AF418" i="61"/>
  <c r="AD418" i="61"/>
  <c r="AB418" i="61"/>
  <c r="Z418" i="61"/>
  <c r="T418" i="61"/>
  <c r="K418" i="61"/>
  <c r="C418" i="61"/>
  <c r="CC418" i="61"/>
  <c r="J418" i="61"/>
  <c r="H418" i="61"/>
  <c r="A418" i="61"/>
  <c r="BT417" i="61"/>
  <c r="BS417" i="61"/>
  <c r="BQ417" i="61"/>
  <c r="BO417" i="61"/>
  <c r="BM417" i="61"/>
  <c r="BG417" i="61"/>
  <c r="BF417" i="61"/>
  <c r="BD417" i="61"/>
  <c r="BB417" i="61"/>
  <c r="AZ417" i="61"/>
  <c r="AT417" i="61"/>
  <c r="AQ417" i="61"/>
  <c r="AO417" i="61"/>
  <c r="AM417" i="61"/>
  <c r="AG417" i="61"/>
  <c r="AF417" i="61"/>
  <c r="AD417" i="61"/>
  <c r="AB417" i="61"/>
  <c r="Z417" i="61"/>
  <c r="T417" i="61"/>
  <c r="K417" i="61"/>
  <c r="C417" i="61"/>
  <c r="CC417" i="61"/>
  <c r="J417" i="61"/>
  <c r="H417" i="61"/>
  <c r="A417" i="61"/>
  <c r="BT416" i="61"/>
  <c r="BS416" i="61"/>
  <c r="BQ416" i="61"/>
  <c r="BO416" i="61"/>
  <c r="BM416" i="61"/>
  <c r="BG416" i="61"/>
  <c r="BF416" i="61"/>
  <c r="BD416" i="61"/>
  <c r="BB416" i="61"/>
  <c r="AZ416" i="61"/>
  <c r="AT416" i="61"/>
  <c r="AQ416" i="61"/>
  <c r="AO416" i="61"/>
  <c r="AM416" i="61"/>
  <c r="AG416" i="61"/>
  <c r="AF416" i="61"/>
  <c r="AD416" i="61"/>
  <c r="AB416" i="61"/>
  <c r="Z416" i="61"/>
  <c r="T416" i="61"/>
  <c r="K416" i="61"/>
  <c r="C416" i="61"/>
  <c r="CC416" i="61"/>
  <c r="J416" i="61"/>
  <c r="H416" i="61"/>
  <c r="A416" i="61"/>
  <c r="BT415" i="61"/>
  <c r="BS415" i="61"/>
  <c r="BQ415" i="61"/>
  <c r="BO415" i="61"/>
  <c r="BM415" i="61"/>
  <c r="BG415" i="61"/>
  <c r="BF415" i="61"/>
  <c r="BD415" i="61"/>
  <c r="BB415" i="61"/>
  <c r="AZ415" i="61"/>
  <c r="AT415" i="61"/>
  <c r="AQ415" i="61"/>
  <c r="AO415" i="61"/>
  <c r="AM415" i="61"/>
  <c r="AG415" i="61"/>
  <c r="AF415" i="61"/>
  <c r="AD415" i="61"/>
  <c r="AB415" i="61"/>
  <c r="Z415" i="61"/>
  <c r="T415" i="61"/>
  <c r="K415" i="61"/>
  <c r="C415" i="61"/>
  <c r="CC415" i="61"/>
  <c r="J415" i="61"/>
  <c r="H415" i="61"/>
  <c r="A415" i="61"/>
  <c r="BT414" i="61"/>
  <c r="BS414" i="61"/>
  <c r="BQ414" i="61"/>
  <c r="BO414" i="61"/>
  <c r="BM414" i="61"/>
  <c r="BG414" i="61"/>
  <c r="BF414" i="61"/>
  <c r="BD414" i="61"/>
  <c r="BB414" i="61"/>
  <c r="AZ414" i="61"/>
  <c r="AT414" i="61"/>
  <c r="AQ414" i="61"/>
  <c r="AO414" i="61"/>
  <c r="AM414" i="61"/>
  <c r="AG414" i="61"/>
  <c r="AF414" i="61"/>
  <c r="AD414" i="61"/>
  <c r="AB414" i="61"/>
  <c r="Z414" i="61"/>
  <c r="T414" i="61"/>
  <c r="K414" i="61"/>
  <c r="C414" i="61"/>
  <c r="CC414" i="61"/>
  <c r="J414" i="61"/>
  <c r="H414" i="61"/>
  <c r="A414" i="61"/>
  <c r="BT413" i="61"/>
  <c r="BS413" i="61"/>
  <c r="BQ413" i="61"/>
  <c r="BO413" i="61"/>
  <c r="BM413" i="61"/>
  <c r="BG413" i="61"/>
  <c r="BF413" i="61"/>
  <c r="BD413" i="61"/>
  <c r="BB413" i="61"/>
  <c r="AZ413" i="61"/>
  <c r="AT413" i="61"/>
  <c r="AQ413" i="61"/>
  <c r="AO413" i="61"/>
  <c r="AM413" i="61"/>
  <c r="AG413" i="61"/>
  <c r="AF413" i="61"/>
  <c r="AD413" i="61"/>
  <c r="AB413" i="61"/>
  <c r="Z413" i="61"/>
  <c r="T413" i="61"/>
  <c r="K413" i="61"/>
  <c r="C413" i="61"/>
  <c r="CC413" i="61"/>
  <c r="J413" i="61"/>
  <c r="H413" i="61"/>
  <c r="A413" i="61"/>
  <c r="BT412" i="61"/>
  <c r="BS412" i="61"/>
  <c r="BQ412" i="61"/>
  <c r="BO412" i="61"/>
  <c r="BM412" i="61"/>
  <c r="BG412" i="61"/>
  <c r="BF412" i="61"/>
  <c r="BD412" i="61"/>
  <c r="BB412" i="61"/>
  <c r="AZ412" i="61"/>
  <c r="AT412" i="61"/>
  <c r="AQ412" i="61"/>
  <c r="AO412" i="61"/>
  <c r="AM412" i="61"/>
  <c r="AG412" i="61"/>
  <c r="AF412" i="61"/>
  <c r="AD412" i="61"/>
  <c r="AB412" i="61"/>
  <c r="Z412" i="61"/>
  <c r="T412" i="61"/>
  <c r="K412" i="61"/>
  <c r="C412" i="61"/>
  <c r="CC412" i="61"/>
  <c r="J412" i="61"/>
  <c r="H412" i="61"/>
  <c r="A412" i="61"/>
  <c r="BT411" i="61"/>
  <c r="BS411" i="61"/>
  <c r="BQ411" i="61"/>
  <c r="BO411" i="61"/>
  <c r="BM411" i="61"/>
  <c r="BG411" i="61"/>
  <c r="BF411" i="61"/>
  <c r="BD411" i="61"/>
  <c r="BB411" i="61"/>
  <c r="AZ411" i="61"/>
  <c r="AT411" i="61"/>
  <c r="AQ411" i="61"/>
  <c r="AO411" i="61"/>
  <c r="AM411" i="61"/>
  <c r="AG411" i="61"/>
  <c r="AF411" i="61"/>
  <c r="AD411" i="61"/>
  <c r="AB411" i="61"/>
  <c r="Z411" i="61"/>
  <c r="T411" i="61"/>
  <c r="K411" i="61"/>
  <c r="C411" i="61"/>
  <c r="CC411" i="61"/>
  <c r="J411" i="61"/>
  <c r="H411" i="61"/>
  <c r="A411" i="61"/>
  <c r="BT410" i="61"/>
  <c r="BS410" i="61"/>
  <c r="BQ410" i="61"/>
  <c r="BO410" i="61"/>
  <c r="BM410" i="61"/>
  <c r="BG410" i="61"/>
  <c r="BF410" i="61"/>
  <c r="BD410" i="61"/>
  <c r="BB410" i="61"/>
  <c r="AZ410" i="61"/>
  <c r="AT410" i="61"/>
  <c r="AQ410" i="61"/>
  <c r="AO410" i="61"/>
  <c r="AM410" i="61"/>
  <c r="AG410" i="61"/>
  <c r="AF410" i="61"/>
  <c r="AD410" i="61"/>
  <c r="AB410" i="61"/>
  <c r="Z410" i="61"/>
  <c r="T410" i="61"/>
  <c r="K410" i="61"/>
  <c r="C410" i="61"/>
  <c r="CC410" i="61"/>
  <c r="J410" i="61"/>
  <c r="H410" i="61"/>
  <c r="A410" i="61"/>
  <c r="BT409" i="61"/>
  <c r="BS409" i="61"/>
  <c r="BQ409" i="61"/>
  <c r="BO409" i="61"/>
  <c r="BM409" i="61"/>
  <c r="BG409" i="61"/>
  <c r="BF409" i="61"/>
  <c r="BD409" i="61"/>
  <c r="BB409" i="61"/>
  <c r="AZ409" i="61"/>
  <c r="AT409" i="61"/>
  <c r="AQ409" i="61"/>
  <c r="AO409" i="61"/>
  <c r="AM409" i="61"/>
  <c r="AG409" i="61"/>
  <c r="AF409" i="61"/>
  <c r="AD409" i="61"/>
  <c r="AB409" i="61"/>
  <c r="Z409" i="61"/>
  <c r="T409" i="61"/>
  <c r="K409" i="61"/>
  <c r="C409" i="61"/>
  <c r="CC409" i="61"/>
  <c r="J409" i="61"/>
  <c r="H409" i="61"/>
  <c r="A409" i="61"/>
  <c r="BT408" i="61"/>
  <c r="BS408" i="61"/>
  <c r="BQ408" i="61"/>
  <c r="BO408" i="61"/>
  <c r="BM408" i="61"/>
  <c r="BG408" i="61"/>
  <c r="BF408" i="61"/>
  <c r="BD408" i="61"/>
  <c r="BB408" i="61"/>
  <c r="AZ408" i="61"/>
  <c r="AT408" i="61"/>
  <c r="AQ408" i="61"/>
  <c r="AO408" i="61"/>
  <c r="AM408" i="61"/>
  <c r="AG408" i="61"/>
  <c r="AF408" i="61"/>
  <c r="AD408" i="61"/>
  <c r="AB408" i="61"/>
  <c r="Z408" i="61"/>
  <c r="T408" i="61"/>
  <c r="K408" i="61"/>
  <c r="C408" i="61"/>
  <c r="CC408" i="61"/>
  <c r="J408" i="61"/>
  <c r="H408" i="61"/>
  <c r="A408" i="61"/>
  <c r="BT407" i="61"/>
  <c r="BS407" i="61"/>
  <c r="BQ407" i="61"/>
  <c r="BO407" i="61"/>
  <c r="BM407" i="61"/>
  <c r="BG407" i="61"/>
  <c r="BF407" i="61"/>
  <c r="BD407" i="61"/>
  <c r="BB407" i="61"/>
  <c r="AZ407" i="61"/>
  <c r="AT407" i="61"/>
  <c r="AQ407" i="61"/>
  <c r="AO407" i="61"/>
  <c r="AM407" i="61"/>
  <c r="AG407" i="61"/>
  <c r="AF407" i="61"/>
  <c r="AD407" i="61"/>
  <c r="AB407" i="61"/>
  <c r="Z407" i="61"/>
  <c r="T407" i="61"/>
  <c r="K407" i="61"/>
  <c r="C407" i="61"/>
  <c r="CC407" i="61"/>
  <c r="J407" i="61"/>
  <c r="H407" i="61"/>
  <c r="A407" i="61"/>
  <c r="BT406" i="61"/>
  <c r="BS406" i="61"/>
  <c r="BQ406" i="61"/>
  <c r="BO406" i="61"/>
  <c r="BM406" i="61"/>
  <c r="BG406" i="61"/>
  <c r="BF406" i="61"/>
  <c r="BD406" i="61"/>
  <c r="BB406" i="61"/>
  <c r="AZ406" i="61"/>
  <c r="AT406" i="61"/>
  <c r="AQ406" i="61"/>
  <c r="AO406" i="61"/>
  <c r="AM406" i="61"/>
  <c r="AG406" i="61"/>
  <c r="AF406" i="61"/>
  <c r="AD406" i="61"/>
  <c r="AB406" i="61"/>
  <c r="Z406" i="61"/>
  <c r="T406" i="61"/>
  <c r="K406" i="61"/>
  <c r="C406" i="61"/>
  <c r="CC406" i="61"/>
  <c r="J406" i="61"/>
  <c r="H406" i="61"/>
  <c r="A406" i="61"/>
  <c r="BT405" i="61"/>
  <c r="BS405" i="61"/>
  <c r="BQ405" i="61"/>
  <c r="BO405" i="61"/>
  <c r="BM405" i="61"/>
  <c r="BG405" i="61"/>
  <c r="BF405" i="61"/>
  <c r="BD405" i="61"/>
  <c r="BB405" i="61"/>
  <c r="AZ405" i="61"/>
  <c r="AT405" i="61"/>
  <c r="AQ405" i="61"/>
  <c r="AO405" i="61"/>
  <c r="AM405" i="61"/>
  <c r="AG405" i="61"/>
  <c r="AF405" i="61"/>
  <c r="AD405" i="61"/>
  <c r="AB405" i="61"/>
  <c r="Z405" i="61"/>
  <c r="T405" i="61"/>
  <c r="K405" i="61"/>
  <c r="C405" i="61"/>
  <c r="CC405" i="61"/>
  <c r="J405" i="61"/>
  <c r="H405" i="61"/>
  <c r="A405" i="61"/>
  <c r="BT404" i="61"/>
  <c r="BS404" i="61"/>
  <c r="BQ404" i="61"/>
  <c r="BO404" i="61"/>
  <c r="BM404" i="61"/>
  <c r="BG404" i="61"/>
  <c r="BF404" i="61"/>
  <c r="BD404" i="61"/>
  <c r="BB404" i="61"/>
  <c r="AZ404" i="61"/>
  <c r="AT404" i="61"/>
  <c r="AQ404" i="61"/>
  <c r="AO404" i="61"/>
  <c r="AM404" i="61"/>
  <c r="AG404" i="61"/>
  <c r="AF404" i="61"/>
  <c r="AD404" i="61"/>
  <c r="AB404" i="61"/>
  <c r="Z404" i="61"/>
  <c r="T404" i="61"/>
  <c r="K404" i="61"/>
  <c r="C404" i="61"/>
  <c r="CC404" i="61"/>
  <c r="J404" i="61"/>
  <c r="H404" i="61"/>
  <c r="A404" i="61"/>
  <c r="BT403" i="61"/>
  <c r="BS403" i="61"/>
  <c r="BQ403" i="61"/>
  <c r="BO403" i="61"/>
  <c r="BM403" i="61"/>
  <c r="BG403" i="61"/>
  <c r="BF403" i="61"/>
  <c r="BD403" i="61"/>
  <c r="BB403" i="61"/>
  <c r="AZ403" i="61"/>
  <c r="AT403" i="61"/>
  <c r="AQ403" i="61"/>
  <c r="AO403" i="61"/>
  <c r="AM403" i="61"/>
  <c r="AG403" i="61"/>
  <c r="AF403" i="61"/>
  <c r="AD403" i="61"/>
  <c r="AB403" i="61"/>
  <c r="Z403" i="61"/>
  <c r="T403" i="61"/>
  <c r="K403" i="61"/>
  <c r="C403" i="61"/>
  <c r="CC403" i="61"/>
  <c r="J403" i="61"/>
  <c r="H403" i="61"/>
  <c r="A403" i="61"/>
  <c r="BT402" i="61"/>
  <c r="BS402" i="61"/>
  <c r="BQ402" i="61"/>
  <c r="BO402" i="61"/>
  <c r="BM402" i="61"/>
  <c r="BG402" i="61"/>
  <c r="BF402" i="61"/>
  <c r="BD402" i="61"/>
  <c r="BB402" i="61"/>
  <c r="AZ402" i="61"/>
  <c r="AT402" i="61"/>
  <c r="AQ402" i="61"/>
  <c r="AO402" i="61"/>
  <c r="AM402" i="61"/>
  <c r="AG402" i="61"/>
  <c r="AF402" i="61"/>
  <c r="AD402" i="61"/>
  <c r="AB402" i="61"/>
  <c r="Z402" i="61"/>
  <c r="T402" i="61"/>
  <c r="K402" i="61"/>
  <c r="C402" i="61"/>
  <c r="CC402" i="61"/>
  <c r="J402" i="61"/>
  <c r="H402" i="61"/>
  <c r="A402" i="61"/>
  <c r="BT401" i="61"/>
  <c r="BS401" i="61"/>
  <c r="BQ401" i="61"/>
  <c r="BO401" i="61"/>
  <c r="BM401" i="61"/>
  <c r="BG401" i="61"/>
  <c r="BF401" i="61"/>
  <c r="BD401" i="61"/>
  <c r="BB401" i="61"/>
  <c r="AZ401" i="61"/>
  <c r="AT401" i="61"/>
  <c r="AQ401" i="61"/>
  <c r="AO401" i="61"/>
  <c r="AM401" i="61"/>
  <c r="AG401" i="61"/>
  <c r="AF401" i="61"/>
  <c r="AD401" i="61"/>
  <c r="AB401" i="61"/>
  <c r="Z401" i="61"/>
  <c r="T401" i="61"/>
  <c r="K401" i="61"/>
  <c r="C401" i="61"/>
  <c r="CC401" i="61"/>
  <c r="J401" i="61"/>
  <c r="H401" i="61"/>
  <c r="A401" i="61"/>
  <c r="BT400" i="61"/>
  <c r="BS400" i="61"/>
  <c r="BQ400" i="61"/>
  <c r="BO400" i="61"/>
  <c r="BM400" i="61"/>
  <c r="BG400" i="61"/>
  <c r="BF400" i="61"/>
  <c r="BD400" i="61"/>
  <c r="BB400" i="61"/>
  <c r="AZ400" i="61"/>
  <c r="AT400" i="61"/>
  <c r="AQ400" i="61"/>
  <c r="AO400" i="61"/>
  <c r="AM400" i="61"/>
  <c r="AG400" i="61"/>
  <c r="AF400" i="61"/>
  <c r="AD400" i="61"/>
  <c r="AB400" i="61"/>
  <c r="Z400" i="61"/>
  <c r="T400" i="61"/>
  <c r="K400" i="61"/>
  <c r="C400" i="61"/>
  <c r="CC400" i="61"/>
  <c r="J400" i="61"/>
  <c r="H400" i="61"/>
  <c r="A400" i="61"/>
  <c r="BT399" i="61"/>
  <c r="BS399" i="61"/>
  <c r="BQ399" i="61"/>
  <c r="BO399" i="61"/>
  <c r="BM399" i="61"/>
  <c r="BG399" i="61"/>
  <c r="BF399" i="61"/>
  <c r="BD399" i="61"/>
  <c r="BB399" i="61"/>
  <c r="AZ399" i="61"/>
  <c r="AT399" i="61"/>
  <c r="AQ399" i="61"/>
  <c r="AO399" i="61"/>
  <c r="AM399" i="61"/>
  <c r="AG399" i="61"/>
  <c r="AF399" i="61"/>
  <c r="AD399" i="61"/>
  <c r="AB399" i="61"/>
  <c r="Z399" i="61"/>
  <c r="T399" i="61"/>
  <c r="K399" i="61"/>
  <c r="C399" i="61"/>
  <c r="CC399" i="61"/>
  <c r="J399" i="61"/>
  <c r="H399" i="61"/>
  <c r="A399" i="61"/>
  <c r="BT398" i="61"/>
  <c r="BS398" i="61"/>
  <c r="BQ398" i="61"/>
  <c r="BO398" i="61"/>
  <c r="BM398" i="61"/>
  <c r="BG398" i="61"/>
  <c r="BF398" i="61"/>
  <c r="BD398" i="61"/>
  <c r="BB398" i="61"/>
  <c r="AZ398" i="61"/>
  <c r="AT398" i="61"/>
  <c r="AQ398" i="61"/>
  <c r="AO398" i="61"/>
  <c r="AM398" i="61"/>
  <c r="AG398" i="61"/>
  <c r="AF398" i="61"/>
  <c r="AD398" i="61"/>
  <c r="AB398" i="61"/>
  <c r="Z398" i="61"/>
  <c r="T398" i="61"/>
  <c r="K398" i="61"/>
  <c r="C398" i="61"/>
  <c r="CC398" i="61"/>
  <c r="J398" i="61"/>
  <c r="H398" i="61"/>
  <c r="A398" i="61"/>
  <c r="BT397" i="61"/>
  <c r="BS397" i="61"/>
  <c r="BQ397" i="61"/>
  <c r="BO397" i="61"/>
  <c r="BM397" i="61"/>
  <c r="BG397" i="61"/>
  <c r="BF397" i="61"/>
  <c r="BD397" i="61"/>
  <c r="BB397" i="61"/>
  <c r="AZ397" i="61"/>
  <c r="AT397" i="61"/>
  <c r="AQ397" i="61"/>
  <c r="AO397" i="61"/>
  <c r="AM397" i="61"/>
  <c r="AG397" i="61"/>
  <c r="AF397" i="61"/>
  <c r="AD397" i="61"/>
  <c r="AB397" i="61"/>
  <c r="Z397" i="61"/>
  <c r="T397" i="61"/>
  <c r="K397" i="61"/>
  <c r="C397" i="61"/>
  <c r="CC397" i="61"/>
  <c r="J397" i="61"/>
  <c r="H397" i="61"/>
  <c r="A397" i="61"/>
  <c r="BT396" i="61"/>
  <c r="BS396" i="61"/>
  <c r="BQ396" i="61"/>
  <c r="BO396" i="61"/>
  <c r="BM396" i="61"/>
  <c r="BG396" i="61"/>
  <c r="BF396" i="61"/>
  <c r="BD396" i="61"/>
  <c r="BB396" i="61"/>
  <c r="AZ396" i="61"/>
  <c r="AT396" i="61"/>
  <c r="AQ396" i="61"/>
  <c r="AO396" i="61"/>
  <c r="AM396" i="61"/>
  <c r="AG396" i="61"/>
  <c r="AF396" i="61"/>
  <c r="AD396" i="61"/>
  <c r="AB396" i="61"/>
  <c r="Z396" i="61"/>
  <c r="T396" i="61"/>
  <c r="K396" i="61"/>
  <c r="C396" i="61"/>
  <c r="CC396" i="61"/>
  <c r="J396" i="61"/>
  <c r="H396" i="61"/>
  <c r="A396" i="61"/>
  <c r="BT395" i="61"/>
  <c r="BS395" i="61"/>
  <c r="BQ395" i="61"/>
  <c r="BO395" i="61"/>
  <c r="BM395" i="61"/>
  <c r="BG395" i="61"/>
  <c r="BF395" i="61"/>
  <c r="BD395" i="61"/>
  <c r="BB395" i="61"/>
  <c r="AZ395" i="61"/>
  <c r="AT395" i="61"/>
  <c r="AQ395" i="61"/>
  <c r="AO395" i="61"/>
  <c r="AM395" i="61"/>
  <c r="AG395" i="61"/>
  <c r="AF395" i="61"/>
  <c r="AD395" i="61"/>
  <c r="AB395" i="61"/>
  <c r="Z395" i="61"/>
  <c r="T395" i="61"/>
  <c r="K395" i="61"/>
  <c r="C395" i="61"/>
  <c r="CC395" i="61"/>
  <c r="J395" i="61"/>
  <c r="H395" i="61"/>
  <c r="A395" i="61"/>
  <c r="BT394" i="61"/>
  <c r="BS394" i="61"/>
  <c r="BQ394" i="61"/>
  <c r="BO394" i="61"/>
  <c r="BM394" i="61"/>
  <c r="BG394" i="61"/>
  <c r="BF394" i="61"/>
  <c r="BD394" i="61"/>
  <c r="BB394" i="61"/>
  <c r="AZ394" i="61"/>
  <c r="AT394" i="61"/>
  <c r="AQ394" i="61"/>
  <c r="AO394" i="61"/>
  <c r="AM394" i="61"/>
  <c r="AG394" i="61"/>
  <c r="AF394" i="61"/>
  <c r="AD394" i="61"/>
  <c r="AB394" i="61"/>
  <c r="Z394" i="61"/>
  <c r="T394" i="61"/>
  <c r="K394" i="61"/>
  <c r="C394" i="61"/>
  <c r="CC394" i="61"/>
  <c r="J394" i="61"/>
  <c r="H394" i="61"/>
  <c r="A394" i="61"/>
  <c r="BT393" i="61"/>
  <c r="BS393" i="61"/>
  <c r="BQ393" i="61"/>
  <c r="BO393" i="61"/>
  <c r="BM393" i="61"/>
  <c r="BG393" i="61"/>
  <c r="BF393" i="61"/>
  <c r="BD393" i="61"/>
  <c r="BB393" i="61"/>
  <c r="AZ393" i="61"/>
  <c r="AT393" i="61"/>
  <c r="AQ393" i="61"/>
  <c r="AO393" i="61"/>
  <c r="AM393" i="61"/>
  <c r="AG393" i="61"/>
  <c r="AF393" i="61"/>
  <c r="AD393" i="61"/>
  <c r="AB393" i="61"/>
  <c r="Z393" i="61"/>
  <c r="T393" i="61"/>
  <c r="K393" i="61"/>
  <c r="C393" i="61"/>
  <c r="CC393" i="61"/>
  <c r="J393" i="61"/>
  <c r="H393" i="61"/>
  <c r="A393" i="61"/>
  <c r="BT392" i="61"/>
  <c r="BS392" i="61"/>
  <c r="BQ392" i="61"/>
  <c r="BO392" i="61"/>
  <c r="BM392" i="61"/>
  <c r="BG392" i="61"/>
  <c r="BF392" i="61"/>
  <c r="BD392" i="61"/>
  <c r="BB392" i="61"/>
  <c r="AZ392" i="61"/>
  <c r="AT392" i="61"/>
  <c r="AQ392" i="61"/>
  <c r="AO392" i="61"/>
  <c r="AM392" i="61"/>
  <c r="AG392" i="61"/>
  <c r="AF392" i="61"/>
  <c r="AD392" i="61"/>
  <c r="AB392" i="61"/>
  <c r="Z392" i="61"/>
  <c r="T392" i="61"/>
  <c r="K392" i="61"/>
  <c r="C392" i="61"/>
  <c r="CC392" i="61"/>
  <c r="J392" i="61"/>
  <c r="H392" i="61"/>
  <c r="A392" i="61"/>
  <c r="BT391" i="61"/>
  <c r="BS391" i="61"/>
  <c r="BQ391" i="61"/>
  <c r="BO391" i="61"/>
  <c r="BM391" i="61"/>
  <c r="BG391" i="61"/>
  <c r="BF391" i="61"/>
  <c r="BD391" i="61"/>
  <c r="BB391" i="61"/>
  <c r="AZ391" i="61"/>
  <c r="AT391" i="61"/>
  <c r="AQ391" i="61"/>
  <c r="AO391" i="61"/>
  <c r="AM391" i="61"/>
  <c r="AG391" i="61"/>
  <c r="AF391" i="61"/>
  <c r="AD391" i="61"/>
  <c r="AB391" i="61"/>
  <c r="Z391" i="61"/>
  <c r="T391" i="61"/>
  <c r="K391" i="61"/>
  <c r="C391" i="61"/>
  <c r="CC391" i="61"/>
  <c r="J391" i="61"/>
  <c r="H391" i="61"/>
  <c r="A391" i="61"/>
  <c r="BT390" i="61"/>
  <c r="BS390" i="61"/>
  <c r="BQ390" i="61"/>
  <c r="BO390" i="61"/>
  <c r="BM390" i="61"/>
  <c r="BG390" i="61"/>
  <c r="BF390" i="61"/>
  <c r="BD390" i="61"/>
  <c r="BB390" i="61"/>
  <c r="AZ390" i="61"/>
  <c r="AT390" i="61"/>
  <c r="AQ390" i="61"/>
  <c r="AO390" i="61"/>
  <c r="AM390" i="61"/>
  <c r="AG390" i="61"/>
  <c r="AF390" i="61"/>
  <c r="AD390" i="61"/>
  <c r="AB390" i="61"/>
  <c r="Z390" i="61"/>
  <c r="T390" i="61"/>
  <c r="K390" i="61"/>
  <c r="C390" i="61"/>
  <c r="CC390" i="61"/>
  <c r="J390" i="61"/>
  <c r="H390" i="61"/>
  <c r="A390" i="61"/>
  <c r="BT389" i="61"/>
  <c r="BS389" i="61"/>
  <c r="BQ389" i="61"/>
  <c r="BO389" i="61"/>
  <c r="BM389" i="61"/>
  <c r="BG389" i="61"/>
  <c r="BF389" i="61"/>
  <c r="BD389" i="61"/>
  <c r="BB389" i="61"/>
  <c r="AZ389" i="61"/>
  <c r="AT389" i="61"/>
  <c r="AQ389" i="61"/>
  <c r="AO389" i="61"/>
  <c r="AM389" i="61"/>
  <c r="AG389" i="61"/>
  <c r="AF389" i="61"/>
  <c r="AD389" i="61"/>
  <c r="AB389" i="61"/>
  <c r="Z389" i="61"/>
  <c r="T389" i="61"/>
  <c r="K389" i="61"/>
  <c r="C389" i="61"/>
  <c r="CC389" i="61"/>
  <c r="J389" i="61"/>
  <c r="H389" i="61"/>
  <c r="A389" i="61"/>
  <c r="BT388" i="61"/>
  <c r="BS388" i="61"/>
  <c r="BQ388" i="61"/>
  <c r="BO388" i="61"/>
  <c r="BM388" i="61"/>
  <c r="BG388" i="61"/>
  <c r="BF388" i="61"/>
  <c r="BD388" i="61"/>
  <c r="BB388" i="61"/>
  <c r="AZ388" i="61"/>
  <c r="AT388" i="61"/>
  <c r="AQ388" i="61"/>
  <c r="AO388" i="61"/>
  <c r="AM388" i="61"/>
  <c r="AG388" i="61"/>
  <c r="AF388" i="61"/>
  <c r="AD388" i="61"/>
  <c r="AB388" i="61"/>
  <c r="Z388" i="61"/>
  <c r="T388" i="61"/>
  <c r="K388" i="61"/>
  <c r="C388" i="61"/>
  <c r="CC388" i="61"/>
  <c r="J388" i="61"/>
  <c r="H388" i="61"/>
  <c r="A388" i="61"/>
  <c r="BT387" i="61"/>
  <c r="BS387" i="61"/>
  <c r="BQ387" i="61"/>
  <c r="BO387" i="61"/>
  <c r="BM387" i="61"/>
  <c r="BG387" i="61"/>
  <c r="BF387" i="61"/>
  <c r="BD387" i="61"/>
  <c r="BB387" i="61"/>
  <c r="AZ387" i="61"/>
  <c r="AT387" i="61"/>
  <c r="AQ387" i="61"/>
  <c r="AO387" i="61"/>
  <c r="AM387" i="61"/>
  <c r="AG387" i="61"/>
  <c r="AF387" i="61"/>
  <c r="AD387" i="61"/>
  <c r="AB387" i="61"/>
  <c r="Z387" i="61"/>
  <c r="T387" i="61"/>
  <c r="K387" i="61"/>
  <c r="C387" i="61"/>
  <c r="CC387" i="61"/>
  <c r="J387" i="61"/>
  <c r="H387" i="61"/>
  <c r="A387" i="61"/>
  <c r="BT386" i="61"/>
  <c r="BS386" i="61"/>
  <c r="BQ386" i="61"/>
  <c r="BO386" i="61"/>
  <c r="BM386" i="61"/>
  <c r="BG386" i="61"/>
  <c r="BF386" i="61"/>
  <c r="BD386" i="61"/>
  <c r="BB386" i="61"/>
  <c r="AZ386" i="61"/>
  <c r="AT386" i="61"/>
  <c r="AQ386" i="61"/>
  <c r="AO386" i="61"/>
  <c r="AM386" i="61"/>
  <c r="AG386" i="61"/>
  <c r="AF386" i="61"/>
  <c r="AD386" i="61"/>
  <c r="AB386" i="61"/>
  <c r="Z386" i="61"/>
  <c r="T386" i="61"/>
  <c r="K386" i="61"/>
  <c r="C386" i="61"/>
  <c r="CC386" i="61"/>
  <c r="J386" i="61"/>
  <c r="H386" i="61"/>
  <c r="A386" i="61"/>
  <c r="BT385" i="61"/>
  <c r="BS385" i="61"/>
  <c r="BQ385" i="61"/>
  <c r="BO385" i="61"/>
  <c r="BM385" i="61"/>
  <c r="BG385" i="61"/>
  <c r="BF385" i="61"/>
  <c r="BD385" i="61"/>
  <c r="BB385" i="61"/>
  <c r="AZ385" i="61"/>
  <c r="AT385" i="61"/>
  <c r="AQ385" i="61"/>
  <c r="AO385" i="61"/>
  <c r="AM385" i="61"/>
  <c r="AG385" i="61"/>
  <c r="AF385" i="61"/>
  <c r="AD385" i="61"/>
  <c r="AB385" i="61"/>
  <c r="Z385" i="61"/>
  <c r="T385" i="61"/>
  <c r="K385" i="61"/>
  <c r="C385" i="61"/>
  <c r="CC385" i="61"/>
  <c r="J385" i="61"/>
  <c r="H385" i="61"/>
  <c r="A385" i="61"/>
  <c r="BT384" i="61"/>
  <c r="BS384" i="61"/>
  <c r="BQ384" i="61"/>
  <c r="BO384" i="61"/>
  <c r="BM384" i="61"/>
  <c r="BG384" i="61"/>
  <c r="BF384" i="61"/>
  <c r="BD384" i="61"/>
  <c r="BB384" i="61"/>
  <c r="AZ384" i="61"/>
  <c r="AT384" i="61"/>
  <c r="AQ384" i="61"/>
  <c r="AO384" i="61"/>
  <c r="AM384" i="61"/>
  <c r="AG384" i="61"/>
  <c r="AF384" i="61"/>
  <c r="AD384" i="61"/>
  <c r="AB384" i="61"/>
  <c r="Z384" i="61"/>
  <c r="T384" i="61"/>
  <c r="K384" i="61"/>
  <c r="C384" i="61"/>
  <c r="CC384" i="61"/>
  <c r="J384" i="61"/>
  <c r="H384" i="61"/>
  <c r="A384" i="61"/>
  <c r="BT383" i="61"/>
  <c r="BS383" i="61"/>
  <c r="BQ383" i="61"/>
  <c r="BO383" i="61"/>
  <c r="BM383" i="61"/>
  <c r="BG383" i="61"/>
  <c r="BF383" i="61"/>
  <c r="BD383" i="61"/>
  <c r="BB383" i="61"/>
  <c r="AZ383" i="61"/>
  <c r="AT383" i="61"/>
  <c r="AQ383" i="61"/>
  <c r="AO383" i="61"/>
  <c r="AM383" i="61"/>
  <c r="AG383" i="61"/>
  <c r="AF383" i="61"/>
  <c r="AD383" i="61"/>
  <c r="AB383" i="61"/>
  <c r="Z383" i="61"/>
  <c r="T383" i="61"/>
  <c r="K383" i="61"/>
  <c r="C383" i="61"/>
  <c r="CC383" i="61"/>
  <c r="J383" i="61"/>
  <c r="H383" i="61"/>
  <c r="A383" i="61"/>
  <c r="BT382" i="61"/>
  <c r="BS382" i="61"/>
  <c r="BQ382" i="61"/>
  <c r="BO382" i="61"/>
  <c r="BM382" i="61"/>
  <c r="BG382" i="61"/>
  <c r="BF382" i="61"/>
  <c r="BD382" i="61"/>
  <c r="BB382" i="61"/>
  <c r="AZ382" i="61"/>
  <c r="AT382" i="61"/>
  <c r="AQ382" i="61"/>
  <c r="AO382" i="61"/>
  <c r="AM382" i="61"/>
  <c r="AG382" i="61"/>
  <c r="AF382" i="61"/>
  <c r="AD382" i="61"/>
  <c r="AB382" i="61"/>
  <c r="Z382" i="61"/>
  <c r="T382" i="61"/>
  <c r="K382" i="61"/>
  <c r="C382" i="61"/>
  <c r="CC382" i="61"/>
  <c r="J382" i="61"/>
  <c r="H382" i="61"/>
  <c r="A382" i="61"/>
  <c r="BT381" i="61"/>
  <c r="BS381" i="61"/>
  <c r="BQ381" i="61"/>
  <c r="BO381" i="61"/>
  <c r="BM381" i="61"/>
  <c r="BG381" i="61"/>
  <c r="BF381" i="61"/>
  <c r="BD381" i="61"/>
  <c r="BB381" i="61"/>
  <c r="AZ381" i="61"/>
  <c r="AT381" i="61"/>
  <c r="AQ381" i="61"/>
  <c r="AO381" i="61"/>
  <c r="AM381" i="61"/>
  <c r="AG381" i="61"/>
  <c r="AF381" i="61"/>
  <c r="AD381" i="61"/>
  <c r="AB381" i="61"/>
  <c r="Z381" i="61"/>
  <c r="T381" i="61"/>
  <c r="K381" i="61"/>
  <c r="C381" i="61"/>
  <c r="CC381" i="61"/>
  <c r="J381" i="61"/>
  <c r="H381" i="61"/>
  <c r="A381" i="61"/>
  <c r="BT380" i="61"/>
  <c r="BS380" i="61"/>
  <c r="BQ380" i="61"/>
  <c r="BO380" i="61"/>
  <c r="BM380" i="61"/>
  <c r="BG380" i="61"/>
  <c r="BF380" i="61"/>
  <c r="BD380" i="61"/>
  <c r="BB380" i="61"/>
  <c r="AZ380" i="61"/>
  <c r="AT380" i="61"/>
  <c r="AQ380" i="61"/>
  <c r="AO380" i="61"/>
  <c r="AM380" i="61"/>
  <c r="AG380" i="61"/>
  <c r="AF380" i="61"/>
  <c r="AD380" i="61"/>
  <c r="AB380" i="61"/>
  <c r="Z380" i="61"/>
  <c r="T380" i="61"/>
  <c r="K380" i="61"/>
  <c r="C380" i="61"/>
  <c r="CC380" i="61"/>
  <c r="J380" i="61"/>
  <c r="H380" i="61"/>
  <c r="A380" i="61"/>
  <c r="BT379" i="61"/>
  <c r="BS379" i="61"/>
  <c r="BQ379" i="61"/>
  <c r="BO379" i="61"/>
  <c r="BM379" i="61"/>
  <c r="BG379" i="61"/>
  <c r="BF379" i="61"/>
  <c r="BD379" i="61"/>
  <c r="BB379" i="61"/>
  <c r="AZ379" i="61"/>
  <c r="AT379" i="61"/>
  <c r="AQ379" i="61"/>
  <c r="AO379" i="61"/>
  <c r="AM379" i="61"/>
  <c r="AG379" i="61"/>
  <c r="AF379" i="61"/>
  <c r="AD379" i="61"/>
  <c r="AB379" i="61"/>
  <c r="Z379" i="61"/>
  <c r="T379" i="61"/>
  <c r="K379" i="61"/>
  <c r="C379" i="61"/>
  <c r="CC379" i="61"/>
  <c r="J379" i="61"/>
  <c r="H379" i="61"/>
  <c r="A379" i="61"/>
  <c r="BT378" i="61"/>
  <c r="BS378" i="61"/>
  <c r="BQ378" i="61"/>
  <c r="BO378" i="61"/>
  <c r="BM378" i="61"/>
  <c r="BG378" i="61"/>
  <c r="BF378" i="61"/>
  <c r="BD378" i="61"/>
  <c r="BB378" i="61"/>
  <c r="AZ378" i="61"/>
  <c r="AT378" i="61"/>
  <c r="AQ378" i="61"/>
  <c r="AO378" i="61"/>
  <c r="AM378" i="61"/>
  <c r="AG378" i="61"/>
  <c r="AF378" i="61"/>
  <c r="AD378" i="61"/>
  <c r="AB378" i="61"/>
  <c r="Z378" i="61"/>
  <c r="T378" i="61"/>
  <c r="K378" i="61"/>
  <c r="C378" i="61"/>
  <c r="CC378" i="61"/>
  <c r="J378" i="61"/>
  <c r="H378" i="61"/>
  <c r="A378" i="61"/>
  <c r="BT377" i="61"/>
  <c r="BS377" i="61"/>
  <c r="BQ377" i="61"/>
  <c r="BO377" i="61"/>
  <c r="BM377" i="61"/>
  <c r="BG377" i="61"/>
  <c r="BF377" i="61"/>
  <c r="BD377" i="61"/>
  <c r="BB377" i="61"/>
  <c r="AZ377" i="61"/>
  <c r="AT377" i="61"/>
  <c r="AQ377" i="61"/>
  <c r="AO377" i="61"/>
  <c r="AM377" i="61"/>
  <c r="AG377" i="61"/>
  <c r="AF377" i="61"/>
  <c r="AD377" i="61"/>
  <c r="AB377" i="61"/>
  <c r="Z377" i="61"/>
  <c r="T377" i="61"/>
  <c r="K377" i="61"/>
  <c r="C377" i="61"/>
  <c r="CC377" i="61"/>
  <c r="J377" i="61"/>
  <c r="H377" i="61"/>
  <c r="A377" i="61"/>
  <c r="BT376" i="61"/>
  <c r="BS376" i="61"/>
  <c r="BQ376" i="61"/>
  <c r="BO376" i="61"/>
  <c r="BM376" i="61"/>
  <c r="BG376" i="61"/>
  <c r="BF376" i="61"/>
  <c r="BD376" i="61"/>
  <c r="BB376" i="61"/>
  <c r="AZ376" i="61"/>
  <c r="AT376" i="61"/>
  <c r="AQ376" i="61"/>
  <c r="AO376" i="61"/>
  <c r="AM376" i="61"/>
  <c r="AG376" i="61"/>
  <c r="AF376" i="61"/>
  <c r="AD376" i="61"/>
  <c r="AB376" i="61"/>
  <c r="Z376" i="61"/>
  <c r="T376" i="61"/>
  <c r="K376" i="61"/>
  <c r="C376" i="61"/>
  <c r="CC376" i="61"/>
  <c r="J376" i="61"/>
  <c r="H376" i="61"/>
  <c r="A376" i="61"/>
  <c r="BT375" i="61"/>
  <c r="BS375" i="61"/>
  <c r="BQ375" i="61"/>
  <c r="BO375" i="61"/>
  <c r="BM375" i="61"/>
  <c r="BG375" i="61"/>
  <c r="BF375" i="61"/>
  <c r="BD375" i="61"/>
  <c r="BB375" i="61"/>
  <c r="AZ375" i="61"/>
  <c r="AT375" i="61"/>
  <c r="AQ375" i="61"/>
  <c r="AO375" i="61"/>
  <c r="AM375" i="61"/>
  <c r="AG375" i="61"/>
  <c r="AF375" i="61"/>
  <c r="AD375" i="61"/>
  <c r="AB375" i="61"/>
  <c r="Z375" i="61"/>
  <c r="T375" i="61"/>
  <c r="K375" i="61"/>
  <c r="C375" i="61"/>
  <c r="CC375" i="61"/>
  <c r="J375" i="61"/>
  <c r="H375" i="61"/>
  <c r="A375" i="61"/>
  <c r="BT374" i="61"/>
  <c r="BS374" i="61"/>
  <c r="BQ374" i="61"/>
  <c r="BO374" i="61"/>
  <c r="BM374" i="61"/>
  <c r="BG374" i="61"/>
  <c r="BF374" i="61"/>
  <c r="BD374" i="61"/>
  <c r="BB374" i="61"/>
  <c r="AZ374" i="61"/>
  <c r="AT374" i="61"/>
  <c r="AQ374" i="61"/>
  <c r="AO374" i="61"/>
  <c r="AM374" i="61"/>
  <c r="AG374" i="61"/>
  <c r="AF374" i="61"/>
  <c r="AD374" i="61"/>
  <c r="AB374" i="61"/>
  <c r="Z374" i="61"/>
  <c r="T374" i="61"/>
  <c r="K374" i="61"/>
  <c r="C374" i="61"/>
  <c r="CC374" i="61"/>
  <c r="J374" i="61"/>
  <c r="H374" i="61"/>
  <c r="A374" i="61"/>
  <c r="BT373" i="61"/>
  <c r="BS373" i="61"/>
  <c r="BQ373" i="61"/>
  <c r="BO373" i="61"/>
  <c r="BM373" i="61"/>
  <c r="BG373" i="61"/>
  <c r="BF373" i="61"/>
  <c r="BD373" i="61"/>
  <c r="BB373" i="61"/>
  <c r="AZ373" i="61"/>
  <c r="AT373" i="61"/>
  <c r="AQ373" i="61"/>
  <c r="AO373" i="61"/>
  <c r="AM373" i="61"/>
  <c r="AG373" i="61"/>
  <c r="AF373" i="61"/>
  <c r="AD373" i="61"/>
  <c r="AB373" i="61"/>
  <c r="Z373" i="61"/>
  <c r="T373" i="61"/>
  <c r="K373" i="61"/>
  <c r="C373" i="61"/>
  <c r="CC373" i="61"/>
  <c r="J373" i="61"/>
  <c r="H373" i="61"/>
  <c r="A373" i="61"/>
  <c r="BT372" i="61"/>
  <c r="BS372" i="61"/>
  <c r="BQ372" i="61"/>
  <c r="BO372" i="61"/>
  <c r="BM372" i="61"/>
  <c r="BG372" i="61"/>
  <c r="BF372" i="61"/>
  <c r="BD372" i="61"/>
  <c r="BB372" i="61"/>
  <c r="AZ372" i="61"/>
  <c r="AT372" i="61"/>
  <c r="AQ372" i="61"/>
  <c r="AO372" i="61"/>
  <c r="AM372" i="61"/>
  <c r="AG372" i="61"/>
  <c r="AF372" i="61"/>
  <c r="AD372" i="61"/>
  <c r="AB372" i="61"/>
  <c r="Z372" i="61"/>
  <c r="T372" i="61"/>
  <c r="K372" i="61"/>
  <c r="C372" i="61"/>
  <c r="CC372" i="61"/>
  <c r="J372" i="61"/>
  <c r="H372" i="61"/>
  <c r="A372" i="61"/>
  <c r="BT371" i="61"/>
  <c r="BS371" i="61"/>
  <c r="BQ371" i="61"/>
  <c r="BO371" i="61"/>
  <c r="BM371" i="61"/>
  <c r="BG371" i="61"/>
  <c r="BF371" i="61"/>
  <c r="BD371" i="61"/>
  <c r="BB371" i="61"/>
  <c r="AZ371" i="61"/>
  <c r="AT371" i="61"/>
  <c r="AQ371" i="61"/>
  <c r="AO371" i="61"/>
  <c r="AM371" i="61"/>
  <c r="AG371" i="61"/>
  <c r="AF371" i="61"/>
  <c r="AD371" i="61"/>
  <c r="AB371" i="61"/>
  <c r="Z371" i="61"/>
  <c r="T371" i="61"/>
  <c r="K371" i="61"/>
  <c r="C371" i="61"/>
  <c r="CC371" i="61"/>
  <c r="J371" i="61"/>
  <c r="H371" i="61"/>
  <c r="A371" i="61"/>
  <c r="BT370" i="61"/>
  <c r="BS370" i="61"/>
  <c r="BQ370" i="61"/>
  <c r="BO370" i="61"/>
  <c r="BM370" i="61"/>
  <c r="BG370" i="61"/>
  <c r="BF370" i="61"/>
  <c r="BD370" i="61"/>
  <c r="BB370" i="61"/>
  <c r="AZ370" i="61"/>
  <c r="AT370" i="61"/>
  <c r="AQ370" i="61"/>
  <c r="AO370" i="61"/>
  <c r="AM370" i="61"/>
  <c r="AG370" i="61"/>
  <c r="AF370" i="61"/>
  <c r="AD370" i="61"/>
  <c r="AB370" i="61"/>
  <c r="Z370" i="61"/>
  <c r="T370" i="61"/>
  <c r="K370" i="61"/>
  <c r="C370" i="61"/>
  <c r="CC370" i="61"/>
  <c r="J370" i="61"/>
  <c r="H370" i="61"/>
  <c r="A370" i="61"/>
  <c r="BT369" i="61"/>
  <c r="BS369" i="61"/>
  <c r="BQ369" i="61"/>
  <c r="BO369" i="61"/>
  <c r="BM369" i="61"/>
  <c r="BG369" i="61"/>
  <c r="BF369" i="61"/>
  <c r="BD369" i="61"/>
  <c r="BB369" i="61"/>
  <c r="AZ369" i="61"/>
  <c r="AT369" i="61"/>
  <c r="AQ369" i="61"/>
  <c r="AO369" i="61"/>
  <c r="AM369" i="61"/>
  <c r="AG369" i="61"/>
  <c r="AF369" i="61"/>
  <c r="AD369" i="61"/>
  <c r="AB369" i="61"/>
  <c r="Z369" i="61"/>
  <c r="T369" i="61"/>
  <c r="K369" i="61"/>
  <c r="C369" i="61"/>
  <c r="CC369" i="61"/>
  <c r="J369" i="61"/>
  <c r="H369" i="61"/>
  <c r="A369" i="61"/>
  <c r="BT368" i="61"/>
  <c r="BS368" i="61"/>
  <c r="BQ368" i="61"/>
  <c r="BO368" i="61"/>
  <c r="BM368" i="61"/>
  <c r="BG368" i="61"/>
  <c r="BF368" i="61"/>
  <c r="BD368" i="61"/>
  <c r="BB368" i="61"/>
  <c r="AZ368" i="61"/>
  <c r="AT368" i="61"/>
  <c r="AQ368" i="61"/>
  <c r="AO368" i="61"/>
  <c r="AM368" i="61"/>
  <c r="AG368" i="61"/>
  <c r="AF368" i="61"/>
  <c r="AD368" i="61"/>
  <c r="AB368" i="61"/>
  <c r="Z368" i="61"/>
  <c r="T368" i="61"/>
  <c r="K368" i="61"/>
  <c r="C368" i="61"/>
  <c r="CC368" i="61"/>
  <c r="J368" i="61"/>
  <c r="H368" i="61"/>
  <c r="A368" i="61"/>
  <c r="BT367" i="61"/>
  <c r="BS367" i="61"/>
  <c r="BQ367" i="61"/>
  <c r="BO367" i="61"/>
  <c r="BM367" i="61"/>
  <c r="BG367" i="61"/>
  <c r="BF367" i="61"/>
  <c r="BD367" i="61"/>
  <c r="BB367" i="61"/>
  <c r="AZ367" i="61"/>
  <c r="AT367" i="61"/>
  <c r="AQ367" i="61"/>
  <c r="AO367" i="61"/>
  <c r="AM367" i="61"/>
  <c r="AG367" i="61"/>
  <c r="AF367" i="61"/>
  <c r="AD367" i="61"/>
  <c r="AB367" i="61"/>
  <c r="Z367" i="61"/>
  <c r="T367" i="61"/>
  <c r="K367" i="61"/>
  <c r="C367" i="61"/>
  <c r="CC367" i="61"/>
  <c r="J367" i="61"/>
  <c r="H367" i="61"/>
  <c r="A367" i="61"/>
  <c r="BT366" i="61"/>
  <c r="BS366" i="61"/>
  <c r="BQ366" i="61"/>
  <c r="BO366" i="61"/>
  <c r="BM366" i="61"/>
  <c r="BG366" i="61"/>
  <c r="BF366" i="61"/>
  <c r="BD366" i="61"/>
  <c r="BB366" i="61"/>
  <c r="AZ366" i="61"/>
  <c r="AT366" i="61"/>
  <c r="AQ366" i="61"/>
  <c r="AO366" i="61"/>
  <c r="AM366" i="61"/>
  <c r="AG366" i="61"/>
  <c r="AF366" i="61"/>
  <c r="AD366" i="61"/>
  <c r="AB366" i="61"/>
  <c r="Z366" i="61"/>
  <c r="T366" i="61"/>
  <c r="K366" i="61"/>
  <c r="C366" i="61"/>
  <c r="CC366" i="61"/>
  <c r="J366" i="61"/>
  <c r="H366" i="61"/>
  <c r="A366" i="61"/>
  <c r="BT365" i="61"/>
  <c r="BS365" i="61"/>
  <c r="BQ365" i="61"/>
  <c r="BO365" i="61"/>
  <c r="BM365" i="61"/>
  <c r="BG365" i="61"/>
  <c r="BF365" i="61"/>
  <c r="BD365" i="61"/>
  <c r="BB365" i="61"/>
  <c r="AZ365" i="61"/>
  <c r="AT365" i="61"/>
  <c r="AQ365" i="61"/>
  <c r="AO365" i="61"/>
  <c r="AM365" i="61"/>
  <c r="AG365" i="61"/>
  <c r="AF365" i="61"/>
  <c r="AD365" i="61"/>
  <c r="AB365" i="61"/>
  <c r="Z365" i="61"/>
  <c r="T365" i="61"/>
  <c r="K365" i="61"/>
  <c r="C365" i="61"/>
  <c r="CC365" i="61"/>
  <c r="J365" i="61"/>
  <c r="H365" i="61"/>
  <c r="A365" i="61"/>
  <c r="BT364" i="61"/>
  <c r="BS364" i="61"/>
  <c r="BQ364" i="61"/>
  <c r="BO364" i="61"/>
  <c r="BM364" i="61"/>
  <c r="BG364" i="61"/>
  <c r="BF364" i="61"/>
  <c r="BD364" i="61"/>
  <c r="BB364" i="61"/>
  <c r="AZ364" i="61"/>
  <c r="AT364" i="61"/>
  <c r="AQ364" i="61"/>
  <c r="AO364" i="61"/>
  <c r="AM364" i="61"/>
  <c r="AG364" i="61"/>
  <c r="AF364" i="61"/>
  <c r="AD364" i="61"/>
  <c r="AB364" i="61"/>
  <c r="Z364" i="61"/>
  <c r="T364" i="61"/>
  <c r="K364" i="61"/>
  <c r="C364" i="61"/>
  <c r="CC364" i="61"/>
  <c r="J364" i="61"/>
  <c r="H364" i="61"/>
  <c r="A364" i="61"/>
  <c r="BT363" i="61"/>
  <c r="BS363" i="61"/>
  <c r="BQ363" i="61"/>
  <c r="BO363" i="61"/>
  <c r="BM363" i="61"/>
  <c r="BG363" i="61"/>
  <c r="BF363" i="61"/>
  <c r="BD363" i="61"/>
  <c r="BB363" i="61"/>
  <c r="AZ363" i="61"/>
  <c r="AT363" i="61"/>
  <c r="AQ363" i="61"/>
  <c r="AO363" i="61"/>
  <c r="AM363" i="61"/>
  <c r="AG363" i="61"/>
  <c r="AF363" i="61"/>
  <c r="AD363" i="61"/>
  <c r="AB363" i="61"/>
  <c r="Z363" i="61"/>
  <c r="T363" i="61"/>
  <c r="K363" i="61"/>
  <c r="C363" i="61"/>
  <c r="CC363" i="61"/>
  <c r="J363" i="61"/>
  <c r="H363" i="61"/>
  <c r="A363" i="61"/>
  <c r="BT362" i="61"/>
  <c r="BS362" i="61"/>
  <c r="BQ362" i="61"/>
  <c r="BO362" i="61"/>
  <c r="BM362" i="61"/>
  <c r="BG362" i="61"/>
  <c r="BF362" i="61"/>
  <c r="BD362" i="61"/>
  <c r="BB362" i="61"/>
  <c r="AZ362" i="61"/>
  <c r="AT362" i="61"/>
  <c r="AQ362" i="61"/>
  <c r="AO362" i="61"/>
  <c r="AM362" i="61"/>
  <c r="AG362" i="61"/>
  <c r="AF362" i="61"/>
  <c r="AD362" i="61"/>
  <c r="AB362" i="61"/>
  <c r="Z362" i="61"/>
  <c r="T362" i="61"/>
  <c r="K362" i="61"/>
  <c r="C362" i="61"/>
  <c r="CC362" i="61"/>
  <c r="J362" i="61"/>
  <c r="H362" i="61"/>
  <c r="A362" i="61"/>
  <c r="BT361" i="61"/>
  <c r="BS361" i="61"/>
  <c r="BQ361" i="61"/>
  <c r="BO361" i="61"/>
  <c r="BM361" i="61"/>
  <c r="BG361" i="61"/>
  <c r="BF361" i="61"/>
  <c r="BD361" i="61"/>
  <c r="BB361" i="61"/>
  <c r="AZ361" i="61"/>
  <c r="AT361" i="61"/>
  <c r="AQ361" i="61"/>
  <c r="AO361" i="61"/>
  <c r="AM361" i="61"/>
  <c r="AG361" i="61"/>
  <c r="AF361" i="61"/>
  <c r="AD361" i="61"/>
  <c r="AB361" i="61"/>
  <c r="Z361" i="61"/>
  <c r="T361" i="61"/>
  <c r="K361" i="61"/>
  <c r="C361" i="61"/>
  <c r="CC361" i="61"/>
  <c r="J361" i="61"/>
  <c r="H361" i="61"/>
  <c r="A361" i="61"/>
  <c r="BT360" i="61"/>
  <c r="BS360" i="61"/>
  <c r="BQ360" i="61"/>
  <c r="BO360" i="61"/>
  <c r="BM360" i="61"/>
  <c r="BG360" i="61"/>
  <c r="BF360" i="61"/>
  <c r="BD360" i="61"/>
  <c r="BB360" i="61"/>
  <c r="AZ360" i="61"/>
  <c r="AT360" i="61"/>
  <c r="AQ360" i="61"/>
  <c r="AO360" i="61"/>
  <c r="AM360" i="61"/>
  <c r="AG360" i="61"/>
  <c r="AF360" i="61"/>
  <c r="AD360" i="61"/>
  <c r="AB360" i="61"/>
  <c r="Z360" i="61"/>
  <c r="T360" i="61"/>
  <c r="K360" i="61"/>
  <c r="C360" i="61"/>
  <c r="CC360" i="61"/>
  <c r="J360" i="61"/>
  <c r="H360" i="61"/>
  <c r="A360" i="61"/>
  <c r="BT359" i="61"/>
  <c r="BS359" i="61"/>
  <c r="BQ359" i="61"/>
  <c r="BO359" i="61"/>
  <c r="BM359" i="61"/>
  <c r="BG359" i="61"/>
  <c r="BF359" i="61"/>
  <c r="BD359" i="61"/>
  <c r="BB359" i="61"/>
  <c r="AZ359" i="61"/>
  <c r="AT359" i="61"/>
  <c r="AQ359" i="61"/>
  <c r="AO359" i="61"/>
  <c r="AM359" i="61"/>
  <c r="AG359" i="61"/>
  <c r="AF359" i="61"/>
  <c r="AD359" i="61"/>
  <c r="AB359" i="61"/>
  <c r="Z359" i="61"/>
  <c r="T359" i="61"/>
  <c r="K359" i="61"/>
  <c r="C359" i="61"/>
  <c r="CC359" i="61"/>
  <c r="J359" i="61"/>
  <c r="H359" i="61"/>
  <c r="A359" i="61"/>
  <c r="BT358" i="61"/>
  <c r="BS358" i="61"/>
  <c r="BQ358" i="61"/>
  <c r="BO358" i="61"/>
  <c r="BM358" i="61"/>
  <c r="BG358" i="61"/>
  <c r="BF358" i="61"/>
  <c r="BD358" i="61"/>
  <c r="BB358" i="61"/>
  <c r="AZ358" i="61"/>
  <c r="AT358" i="61"/>
  <c r="AQ358" i="61"/>
  <c r="AO358" i="61"/>
  <c r="AM358" i="61"/>
  <c r="AG358" i="61"/>
  <c r="AF358" i="61"/>
  <c r="AD358" i="61"/>
  <c r="AB358" i="61"/>
  <c r="Z358" i="61"/>
  <c r="T358" i="61"/>
  <c r="K358" i="61"/>
  <c r="C358" i="61"/>
  <c r="CC358" i="61"/>
  <c r="J358" i="61"/>
  <c r="H358" i="61"/>
  <c r="A358" i="61"/>
  <c r="BT357" i="61"/>
  <c r="BS357" i="61"/>
  <c r="BQ357" i="61"/>
  <c r="BO357" i="61"/>
  <c r="BM357" i="61"/>
  <c r="BG357" i="61"/>
  <c r="BF357" i="61"/>
  <c r="BD357" i="61"/>
  <c r="BB357" i="61"/>
  <c r="AZ357" i="61"/>
  <c r="AT357" i="61"/>
  <c r="AQ357" i="61"/>
  <c r="AO357" i="61"/>
  <c r="AM357" i="61"/>
  <c r="AG357" i="61"/>
  <c r="AF357" i="61"/>
  <c r="AD357" i="61"/>
  <c r="AB357" i="61"/>
  <c r="Z357" i="61"/>
  <c r="T357" i="61"/>
  <c r="K357" i="61"/>
  <c r="C357" i="61"/>
  <c r="CC357" i="61"/>
  <c r="J357" i="61"/>
  <c r="H357" i="61"/>
  <c r="A357" i="61"/>
  <c r="BT356" i="61"/>
  <c r="BS356" i="61"/>
  <c r="BQ356" i="61"/>
  <c r="BO356" i="61"/>
  <c r="BM356" i="61"/>
  <c r="BG356" i="61"/>
  <c r="BF356" i="61"/>
  <c r="BD356" i="61"/>
  <c r="BB356" i="61"/>
  <c r="AZ356" i="61"/>
  <c r="AT356" i="61"/>
  <c r="AQ356" i="61"/>
  <c r="AO356" i="61"/>
  <c r="AM356" i="61"/>
  <c r="AG356" i="61"/>
  <c r="AF356" i="61"/>
  <c r="AD356" i="61"/>
  <c r="AB356" i="61"/>
  <c r="Z356" i="61"/>
  <c r="T356" i="61"/>
  <c r="K356" i="61"/>
  <c r="C356" i="61"/>
  <c r="CC356" i="61"/>
  <c r="J356" i="61"/>
  <c r="H356" i="61"/>
  <c r="A356" i="61"/>
  <c r="BT355" i="61"/>
  <c r="BS355" i="61"/>
  <c r="BQ355" i="61"/>
  <c r="BO355" i="61"/>
  <c r="BM355" i="61"/>
  <c r="BG355" i="61"/>
  <c r="BF355" i="61"/>
  <c r="BD355" i="61"/>
  <c r="BB355" i="61"/>
  <c r="AZ355" i="61"/>
  <c r="AT355" i="61"/>
  <c r="AQ355" i="61"/>
  <c r="AO355" i="61"/>
  <c r="AM355" i="61"/>
  <c r="AG355" i="61"/>
  <c r="AF355" i="61"/>
  <c r="AD355" i="61"/>
  <c r="AB355" i="61"/>
  <c r="Z355" i="61"/>
  <c r="T355" i="61"/>
  <c r="K355" i="61"/>
  <c r="C355" i="61"/>
  <c r="CC355" i="61"/>
  <c r="J355" i="61"/>
  <c r="H355" i="61"/>
  <c r="A355" i="61"/>
  <c r="BT354" i="61"/>
  <c r="BS354" i="61"/>
  <c r="BQ354" i="61"/>
  <c r="BO354" i="61"/>
  <c r="BM354" i="61"/>
  <c r="BG354" i="61"/>
  <c r="BF354" i="61"/>
  <c r="BD354" i="61"/>
  <c r="BB354" i="61"/>
  <c r="AZ354" i="61"/>
  <c r="AT354" i="61"/>
  <c r="AQ354" i="61"/>
  <c r="AO354" i="61"/>
  <c r="AM354" i="61"/>
  <c r="AG354" i="61"/>
  <c r="AF354" i="61"/>
  <c r="AD354" i="61"/>
  <c r="AB354" i="61"/>
  <c r="Z354" i="61"/>
  <c r="T354" i="61"/>
  <c r="K354" i="61"/>
  <c r="C354" i="61"/>
  <c r="CC354" i="61"/>
  <c r="J354" i="61"/>
  <c r="H354" i="61"/>
  <c r="A354" i="61"/>
  <c r="BT353" i="61"/>
  <c r="BS353" i="61"/>
  <c r="BQ353" i="61"/>
  <c r="BO353" i="61"/>
  <c r="BM353" i="61"/>
  <c r="BG353" i="61"/>
  <c r="BF353" i="61"/>
  <c r="BD353" i="61"/>
  <c r="BB353" i="61"/>
  <c r="AZ353" i="61"/>
  <c r="AT353" i="61"/>
  <c r="AQ353" i="61"/>
  <c r="AO353" i="61"/>
  <c r="AM353" i="61"/>
  <c r="AG353" i="61"/>
  <c r="AF353" i="61"/>
  <c r="AD353" i="61"/>
  <c r="AB353" i="61"/>
  <c r="Z353" i="61"/>
  <c r="T353" i="61"/>
  <c r="K353" i="61"/>
  <c r="C353" i="61"/>
  <c r="CC353" i="61"/>
  <c r="J353" i="61"/>
  <c r="H353" i="61"/>
  <c r="A353" i="61"/>
  <c r="BT352" i="61"/>
  <c r="BS352" i="61"/>
  <c r="BQ352" i="61"/>
  <c r="BO352" i="61"/>
  <c r="BM352" i="61"/>
  <c r="BG352" i="61"/>
  <c r="BF352" i="61"/>
  <c r="BD352" i="61"/>
  <c r="BB352" i="61"/>
  <c r="AZ352" i="61"/>
  <c r="AT352" i="61"/>
  <c r="AQ352" i="61"/>
  <c r="AO352" i="61"/>
  <c r="AM352" i="61"/>
  <c r="AG352" i="61"/>
  <c r="AF352" i="61"/>
  <c r="AD352" i="61"/>
  <c r="AB352" i="61"/>
  <c r="Z352" i="61"/>
  <c r="T352" i="61"/>
  <c r="K352" i="61"/>
  <c r="C352" i="61"/>
  <c r="CC352" i="61"/>
  <c r="J352" i="61"/>
  <c r="H352" i="61"/>
  <c r="A352" i="61"/>
  <c r="BT351" i="61"/>
  <c r="BS351" i="61"/>
  <c r="BQ351" i="61"/>
  <c r="BO351" i="61"/>
  <c r="BM351" i="61"/>
  <c r="BG351" i="61"/>
  <c r="BF351" i="61"/>
  <c r="BD351" i="61"/>
  <c r="BB351" i="61"/>
  <c r="AZ351" i="61"/>
  <c r="AT351" i="61"/>
  <c r="AQ351" i="61"/>
  <c r="AO351" i="61"/>
  <c r="AM351" i="61"/>
  <c r="AG351" i="61"/>
  <c r="AF351" i="61"/>
  <c r="AD351" i="61"/>
  <c r="AB351" i="61"/>
  <c r="Z351" i="61"/>
  <c r="T351" i="61"/>
  <c r="K351" i="61"/>
  <c r="C351" i="61"/>
  <c r="CC351" i="61"/>
  <c r="J351" i="61"/>
  <c r="H351" i="61"/>
  <c r="A351" i="61"/>
  <c r="BT350" i="61"/>
  <c r="BS350" i="61"/>
  <c r="BQ350" i="61"/>
  <c r="BO350" i="61"/>
  <c r="BM350" i="61"/>
  <c r="BG350" i="61"/>
  <c r="BF350" i="61"/>
  <c r="BD350" i="61"/>
  <c r="BB350" i="61"/>
  <c r="AZ350" i="61"/>
  <c r="AT350" i="61"/>
  <c r="AQ350" i="61"/>
  <c r="AO350" i="61"/>
  <c r="AM350" i="61"/>
  <c r="AG350" i="61"/>
  <c r="AF350" i="61"/>
  <c r="AD350" i="61"/>
  <c r="AB350" i="61"/>
  <c r="Z350" i="61"/>
  <c r="T350" i="61"/>
  <c r="K350" i="61"/>
  <c r="C350" i="61"/>
  <c r="CC350" i="61"/>
  <c r="J350" i="61"/>
  <c r="H350" i="61"/>
  <c r="A350" i="61"/>
  <c r="BT349" i="61"/>
  <c r="BS349" i="61"/>
  <c r="BQ349" i="61"/>
  <c r="BO349" i="61"/>
  <c r="BM349" i="61"/>
  <c r="BG349" i="61"/>
  <c r="BF349" i="61"/>
  <c r="BD349" i="61"/>
  <c r="BB349" i="61"/>
  <c r="AZ349" i="61"/>
  <c r="AT349" i="61"/>
  <c r="AQ349" i="61"/>
  <c r="AO349" i="61"/>
  <c r="AM349" i="61"/>
  <c r="AG349" i="61"/>
  <c r="AF349" i="61"/>
  <c r="AD349" i="61"/>
  <c r="AB349" i="61"/>
  <c r="Z349" i="61"/>
  <c r="T349" i="61"/>
  <c r="K349" i="61"/>
  <c r="C349" i="61"/>
  <c r="CC349" i="61"/>
  <c r="J349" i="61"/>
  <c r="H349" i="61"/>
  <c r="A349" i="61"/>
  <c r="BT348" i="61"/>
  <c r="BS348" i="61"/>
  <c r="BQ348" i="61"/>
  <c r="BO348" i="61"/>
  <c r="BM348" i="61"/>
  <c r="BG348" i="61"/>
  <c r="BF348" i="61"/>
  <c r="BD348" i="61"/>
  <c r="BB348" i="61"/>
  <c r="AZ348" i="61"/>
  <c r="AT348" i="61"/>
  <c r="AQ348" i="61"/>
  <c r="AO348" i="61"/>
  <c r="AM348" i="61"/>
  <c r="AG348" i="61"/>
  <c r="AF348" i="61"/>
  <c r="AD348" i="61"/>
  <c r="AB348" i="61"/>
  <c r="Z348" i="61"/>
  <c r="T348" i="61"/>
  <c r="K348" i="61"/>
  <c r="C348" i="61"/>
  <c r="CC348" i="61"/>
  <c r="J348" i="61"/>
  <c r="H348" i="61"/>
  <c r="A348" i="61"/>
  <c r="BT347" i="61"/>
  <c r="BS347" i="61"/>
  <c r="BQ347" i="61"/>
  <c r="BO347" i="61"/>
  <c r="BM347" i="61"/>
  <c r="BG347" i="61"/>
  <c r="BF347" i="61"/>
  <c r="BD347" i="61"/>
  <c r="BB347" i="61"/>
  <c r="AZ347" i="61"/>
  <c r="AT347" i="61"/>
  <c r="AQ347" i="61"/>
  <c r="AO347" i="61"/>
  <c r="AM347" i="61"/>
  <c r="AG347" i="61"/>
  <c r="AF347" i="61"/>
  <c r="AD347" i="61"/>
  <c r="AB347" i="61"/>
  <c r="Z347" i="61"/>
  <c r="T347" i="61"/>
  <c r="K347" i="61"/>
  <c r="C347" i="61"/>
  <c r="CC347" i="61"/>
  <c r="J347" i="61"/>
  <c r="H347" i="61"/>
  <c r="A347" i="61"/>
  <c r="BT346" i="61"/>
  <c r="BS346" i="61"/>
  <c r="BQ346" i="61"/>
  <c r="BO346" i="61"/>
  <c r="BM346" i="61"/>
  <c r="BG346" i="61"/>
  <c r="BF346" i="61"/>
  <c r="BD346" i="61"/>
  <c r="BB346" i="61"/>
  <c r="AZ346" i="61"/>
  <c r="AT346" i="61"/>
  <c r="AQ346" i="61"/>
  <c r="AO346" i="61"/>
  <c r="AM346" i="61"/>
  <c r="AG346" i="61"/>
  <c r="AF346" i="61"/>
  <c r="AD346" i="61"/>
  <c r="AB346" i="61"/>
  <c r="Z346" i="61"/>
  <c r="T346" i="61"/>
  <c r="K346" i="61"/>
  <c r="C346" i="61"/>
  <c r="CC346" i="61"/>
  <c r="J346" i="61"/>
  <c r="H346" i="61"/>
  <c r="A346" i="61"/>
  <c r="BT345" i="61"/>
  <c r="BS345" i="61"/>
  <c r="BQ345" i="61"/>
  <c r="BO345" i="61"/>
  <c r="BM345" i="61"/>
  <c r="BG345" i="61"/>
  <c r="BF345" i="61"/>
  <c r="BD345" i="61"/>
  <c r="BB345" i="61"/>
  <c r="AZ345" i="61"/>
  <c r="AT345" i="61"/>
  <c r="AQ345" i="61"/>
  <c r="AO345" i="61"/>
  <c r="AM345" i="61"/>
  <c r="AG345" i="61"/>
  <c r="AF345" i="61"/>
  <c r="AD345" i="61"/>
  <c r="AB345" i="61"/>
  <c r="Z345" i="61"/>
  <c r="T345" i="61"/>
  <c r="K345" i="61"/>
  <c r="C345" i="61"/>
  <c r="CC345" i="61"/>
  <c r="J345" i="61"/>
  <c r="H345" i="61"/>
  <c r="A345" i="61"/>
  <c r="BT344" i="61"/>
  <c r="BS344" i="61"/>
  <c r="BQ344" i="61"/>
  <c r="BO344" i="61"/>
  <c r="BM344" i="61"/>
  <c r="BG344" i="61"/>
  <c r="BF344" i="61"/>
  <c r="BD344" i="61"/>
  <c r="BB344" i="61"/>
  <c r="AZ344" i="61"/>
  <c r="AT344" i="61"/>
  <c r="AQ344" i="61"/>
  <c r="AO344" i="61"/>
  <c r="AM344" i="61"/>
  <c r="AG344" i="61"/>
  <c r="AF344" i="61"/>
  <c r="AD344" i="61"/>
  <c r="AB344" i="61"/>
  <c r="Z344" i="61"/>
  <c r="T344" i="61"/>
  <c r="K344" i="61"/>
  <c r="C344" i="61"/>
  <c r="CC344" i="61"/>
  <c r="J344" i="61"/>
  <c r="H344" i="61"/>
  <c r="A344" i="61"/>
  <c r="BT343" i="61"/>
  <c r="BS343" i="61"/>
  <c r="BQ343" i="61"/>
  <c r="BO343" i="61"/>
  <c r="BM343" i="61"/>
  <c r="BG343" i="61"/>
  <c r="BF343" i="61"/>
  <c r="BD343" i="61"/>
  <c r="BB343" i="61"/>
  <c r="AZ343" i="61"/>
  <c r="AT343" i="61"/>
  <c r="AQ343" i="61"/>
  <c r="AO343" i="61"/>
  <c r="AM343" i="61"/>
  <c r="AG343" i="61"/>
  <c r="AF343" i="61"/>
  <c r="AD343" i="61"/>
  <c r="AB343" i="61"/>
  <c r="Z343" i="61"/>
  <c r="T343" i="61"/>
  <c r="K343" i="61"/>
  <c r="C343" i="61"/>
  <c r="CC343" i="61"/>
  <c r="J343" i="61"/>
  <c r="H343" i="61"/>
  <c r="A343" i="61"/>
  <c r="BT342" i="61"/>
  <c r="BS342" i="61"/>
  <c r="BQ342" i="61"/>
  <c r="BO342" i="61"/>
  <c r="BM342" i="61"/>
  <c r="BG342" i="61"/>
  <c r="BF342" i="61"/>
  <c r="BD342" i="61"/>
  <c r="BB342" i="61"/>
  <c r="AZ342" i="61"/>
  <c r="AT342" i="61"/>
  <c r="AQ342" i="61"/>
  <c r="AO342" i="61"/>
  <c r="AM342" i="61"/>
  <c r="AG342" i="61"/>
  <c r="AF342" i="61"/>
  <c r="AD342" i="61"/>
  <c r="AB342" i="61"/>
  <c r="Z342" i="61"/>
  <c r="T342" i="61"/>
  <c r="K342" i="61"/>
  <c r="C342" i="61"/>
  <c r="CC342" i="61"/>
  <c r="J342" i="61"/>
  <c r="H342" i="61"/>
  <c r="A342" i="61"/>
  <c r="BT341" i="61"/>
  <c r="BS341" i="61"/>
  <c r="BQ341" i="61"/>
  <c r="BO341" i="61"/>
  <c r="BM341" i="61"/>
  <c r="BG341" i="61"/>
  <c r="BF341" i="61"/>
  <c r="BD341" i="61"/>
  <c r="BB341" i="61"/>
  <c r="AZ341" i="61"/>
  <c r="AT341" i="61"/>
  <c r="AQ341" i="61"/>
  <c r="AO341" i="61"/>
  <c r="AM341" i="61"/>
  <c r="AG341" i="61"/>
  <c r="AF341" i="61"/>
  <c r="AD341" i="61"/>
  <c r="AB341" i="61"/>
  <c r="Z341" i="61"/>
  <c r="T341" i="61"/>
  <c r="K341" i="61"/>
  <c r="C341" i="61"/>
  <c r="CC341" i="61"/>
  <c r="J341" i="61"/>
  <c r="H341" i="61"/>
  <c r="A341" i="61"/>
  <c r="BT340" i="61"/>
  <c r="BS340" i="61"/>
  <c r="BQ340" i="61"/>
  <c r="BO340" i="61"/>
  <c r="BM340" i="61"/>
  <c r="BG340" i="61"/>
  <c r="BF340" i="61"/>
  <c r="BD340" i="61"/>
  <c r="BB340" i="61"/>
  <c r="AZ340" i="61"/>
  <c r="AT340" i="61"/>
  <c r="AQ340" i="61"/>
  <c r="AO340" i="61"/>
  <c r="AM340" i="61"/>
  <c r="AG340" i="61"/>
  <c r="AF340" i="61"/>
  <c r="AD340" i="61"/>
  <c r="AB340" i="61"/>
  <c r="Z340" i="61"/>
  <c r="T340" i="61"/>
  <c r="K340" i="61"/>
  <c r="C340" i="61"/>
  <c r="CC340" i="61"/>
  <c r="J340" i="61"/>
  <c r="H340" i="61"/>
  <c r="A340" i="61"/>
  <c r="BT339" i="61"/>
  <c r="BS339" i="61"/>
  <c r="BQ339" i="61"/>
  <c r="BO339" i="61"/>
  <c r="BM339" i="61"/>
  <c r="BG339" i="61"/>
  <c r="BF339" i="61"/>
  <c r="BD339" i="61"/>
  <c r="BB339" i="61"/>
  <c r="AZ339" i="61"/>
  <c r="AT339" i="61"/>
  <c r="AQ339" i="61"/>
  <c r="AO339" i="61"/>
  <c r="AM339" i="61"/>
  <c r="AG339" i="61"/>
  <c r="AF339" i="61"/>
  <c r="AD339" i="61"/>
  <c r="AB339" i="61"/>
  <c r="Z339" i="61"/>
  <c r="T339" i="61"/>
  <c r="K339" i="61"/>
  <c r="C339" i="61"/>
  <c r="CC339" i="61"/>
  <c r="J339" i="61"/>
  <c r="H339" i="61"/>
  <c r="A339" i="61"/>
  <c r="BT338" i="61"/>
  <c r="BS338" i="61"/>
  <c r="BQ338" i="61"/>
  <c r="BO338" i="61"/>
  <c r="BM338" i="61"/>
  <c r="BG338" i="61"/>
  <c r="BF338" i="61"/>
  <c r="BD338" i="61"/>
  <c r="BB338" i="61"/>
  <c r="AZ338" i="61"/>
  <c r="AT338" i="61"/>
  <c r="AQ338" i="61"/>
  <c r="AO338" i="61"/>
  <c r="AM338" i="61"/>
  <c r="AG338" i="61"/>
  <c r="AF338" i="61"/>
  <c r="AD338" i="61"/>
  <c r="AB338" i="61"/>
  <c r="Z338" i="61"/>
  <c r="T338" i="61"/>
  <c r="K338" i="61"/>
  <c r="C338" i="61"/>
  <c r="CC338" i="61"/>
  <c r="J338" i="61"/>
  <c r="H338" i="61"/>
  <c r="A338" i="61"/>
  <c r="BT337" i="61"/>
  <c r="BS337" i="61"/>
  <c r="BQ337" i="61"/>
  <c r="BO337" i="61"/>
  <c r="BM337" i="61"/>
  <c r="BG337" i="61"/>
  <c r="BF337" i="61"/>
  <c r="BD337" i="61"/>
  <c r="BB337" i="61"/>
  <c r="AZ337" i="61"/>
  <c r="AT337" i="61"/>
  <c r="AQ337" i="61"/>
  <c r="AO337" i="61"/>
  <c r="AM337" i="61"/>
  <c r="AG337" i="61"/>
  <c r="AF337" i="61"/>
  <c r="AD337" i="61"/>
  <c r="AB337" i="61"/>
  <c r="Z337" i="61"/>
  <c r="T337" i="61"/>
  <c r="K337" i="61"/>
  <c r="C337" i="61"/>
  <c r="CC337" i="61"/>
  <c r="J337" i="61"/>
  <c r="H337" i="61"/>
  <c r="A337" i="61"/>
  <c r="BT336" i="61"/>
  <c r="BS336" i="61"/>
  <c r="BQ336" i="61"/>
  <c r="BO336" i="61"/>
  <c r="BM336" i="61"/>
  <c r="BG336" i="61"/>
  <c r="BF336" i="61"/>
  <c r="BD336" i="61"/>
  <c r="BB336" i="61"/>
  <c r="AZ336" i="61"/>
  <c r="AT336" i="61"/>
  <c r="AQ336" i="61"/>
  <c r="AO336" i="61"/>
  <c r="AM336" i="61"/>
  <c r="AG336" i="61"/>
  <c r="AF336" i="61"/>
  <c r="AD336" i="61"/>
  <c r="AB336" i="61"/>
  <c r="Z336" i="61"/>
  <c r="T336" i="61"/>
  <c r="K336" i="61"/>
  <c r="C336" i="61"/>
  <c r="CC336" i="61"/>
  <c r="J336" i="61"/>
  <c r="H336" i="61"/>
  <c r="A336" i="61"/>
  <c r="BT335" i="61"/>
  <c r="BS335" i="61"/>
  <c r="BQ335" i="61"/>
  <c r="BO335" i="61"/>
  <c r="BM335" i="61"/>
  <c r="BG335" i="61"/>
  <c r="BF335" i="61"/>
  <c r="BD335" i="61"/>
  <c r="BB335" i="61"/>
  <c r="AZ335" i="61"/>
  <c r="AT335" i="61"/>
  <c r="AQ335" i="61"/>
  <c r="AO335" i="61"/>
  <c r="AM335" i="61"/>
  <c r="AG335" i="61"/>
  <c r="AF335" i="61"/>
  <c r="AD335" i="61"/>
  <c r="AB335" i="61"/>
  <c r="Z335" i="61"/>
  <c r="T335" i="61"/>
  <c r="K335" i="61"/>
  <c r="C335" i="61"/>
  <c r="CC335" i="61"/>
  <c r="J335" i="61"/>
  <c r="H335" i="61"/>
  <c r="A335" i="61"/>
  <c r="BT334" i="61"/>
  <c r="BS334" i="61"/>
  <c r="BQ334" i="61"/>
  <c r="BO334" i="61"/>
  <c r="BM334" i="61"/>
  <c r="BG334" i="61"/>
  <c r="BF334" i="61"/>
  <c r="BD334" i="61"/>
  <c r="BB334" i="61"/>
  <c r="AZ334" i="61"/>
  <c r="AT334" i="61"/>
  <c r="AQ334" i="61"/>
  <c r="AO334" i="61"/>
  <c r="AM334" i="61"/>
  <c r="AG334" i="61"/>
  <c r="AF334" i="61"/>
  <c r="AD334" i="61"/>
  <c r="AB334" i="61"/>
  <c r="Z334" i="61"/>
  <c r="T334" i="61"/>
  <c r="K334" i="61"/>
  <c r="C334" i="61"/>
  <c r="CC334" i="61"/>
  <c r="J334" i="61"/>
  <c r="H334" i="61"/>
  <c r="A334" i="61"/>
  <c r="BT333" i="61"/>
  <c r="BS333" i="61"/>
  <c r="BQ333" i="61"/>
  <c r="BO333" i="61"/>
  <c r="BM333" i="61"/>
  <c r="BG333" i="61"/>
  <c r="BF333" i="61"/>
  <c r="BD333" i="61"/>
  <c r="BB333" i="61"/>
  <c r="AZ333" i="61"/>
  <c r="AT333" i="61"/>
  <c r="AQ333" i="61"/>
  <c r="AO333" i="61"/>
  <c r="AM333" i="61"/>
  <c r="AG333" i="61"/>
  <c r="AF333" i="61"/>
  <c r="AD333" i="61"/>
  <c r="AB333" i="61"/>
  <c r="Z333" i="61"/>
  <c r="T333" i="61"/>
  <c r="K333" i="61"/>
  <c r="C333" i="61"/>
  <c r="CC333" i="61"/>
  <c r="J333" i="61"/>
  <c r="H333" i="61"/>
  <c r="A333" i="61"/>
  <c r="BT332" i="61"/>
  <c r="BS332" i="61"/>
  <c r="BQ332" i="61"/>
  <c r="BO332" i="61"/>
  <c r="BM332" i="61"/>
  <c r="BG332" i="61"/>
  <c r="BF332" i="61"/>
  <c r="BD332" i="61"/>
  <c r="BB332" i="61"/>
  <c r="AZ332" i="61"/>
  <c r="AT332" i="61"/>
  <c r="AQ332" i="61"/>
  <c r="AO332" i="61"/>
  <c r="AM332" i="61"/>
  <c r="AG332" i="61"/>
  <c r="AF332" i="61"/>
  <c r="AD332" i="61"/>
  <c r="AB332" i="61"/>
  <c r="Z332" i="61"/>
  <c r="T332" i="61"/>
  <c r="K332" i="61"/>
  <c r="C332" i="61"/>
  <c r="CC332" i="61"/>
  <c r="J332" i="61"/>
  <c r="H332" i="61"/>
  <c r="A332" i="61"/>
  <c r="BT331" i="61"/>
  <c r="BS331" i="61"/>
  <c r="BQ331" i="61"/>
  <c r="BO331" i="61"/>
  <c r="BM331" i="61"/>
  <c r="BG331" i="61"/>
  <c r="BF331" i="61"/>
  <c r="BD331" i="61"/>
  <c r="BB331" i="61"/>
  <c r="AZ331" i="61"/>
  <c r="AT331" i="61"/>
  <c r="AQ331" i="61"/>
  <c r="AO331" i="61"/>
  <c r="AM331" i="61"/>
  <c r="AG331" i="61"/>
  <c r="AF331" i="61"/>
  <c r="AD331" i="61"/>
  <c r="AB331" i="61"/>
  <c r="Z331" i="61"/>
  <c r="T331" i="61"/>
  <c r="K331" i="61"/>
  <c r="C331" i="61"/>
  <c r="CC331" i="61"/>
  <c r="J331" i="61"/>
  <c r="H331" i="61"/>
  <c r="A331" i="61"/>
  <c r="BT330" i="61"/>
  <c r="BS330" i="61"/>
  <c r="BQ330" i="61"/>
  <c r="BO330" i="61"/>
  <c r="BM330" i="61"/>
  <c r="BG330" i="61"/>
  <c r="BF330" i="61"/>
  <c r="BD330" i="61"/>
  <c r="BB330" i="61"/>
  <c r="AZ330" i="61"/>
  <c r="AT330" i="61"/>
  <c r="AQ330" i="61"/>
  <c r="AO330" i="61"/>
  <c r="AM330" i="61"/>
  <c r="AG330" i="61"/>
  <c r="AF330" i="61"/>
  <c r="AD330" i="61"/>
  <c r="AB330" i="61"/>
  <c r="Z330" i="61"/>
  <c r="T330" i="61"/>
  <c r="K330" i="61"/>
  <c r="C330" i="61"/>
  <c r="CC330" i="61"/>
  <c r="J330" i="61"/>
  <c r="H330" i="61"/>
  <c r="A330" i="61"/>
  <c r="BT329" i="61"/>
  <c r="BS329" i="61"/>
  <c r="BQ329" i="61"/>
  <c r="BO329" i="61"/>
  <c r="BM329" i="61"/>
  <c r="BG329" i="61"/>
  <c r="BF329" i="61"/>
  <c r="BD329" i="61"/>
  <c r="BB329" i="61"/>
  <c r="AZ329" i="61"/>
  <c r="AT329" i="61"/>
  <c r="AQ329" i="61"/>
  <c r="AO329" i="61"/>
  <c r="AM329" i="61"/>
  <c r="AG329" i="61"/>
  <c r="AF329" i="61"/>
  <c r="AD329" i="61"/>
  <c r="AB329" i="61"/>
  <c r="Z329" i="61"/>
  <c r="T329" i="61"/>
  <c r="K329" i="61"/>
  <c r="C329" i="61"/>
  <c r="CC329" i="61"/>
  <c r="J329" i="61"/>
  <c r="H329" i="61"/>
  <c r="A329" i="61"/>
  <c r="BT328" i="61"/>
  <c r="BS328" i="61"/>
  <c r="BQ328" i="61"/>
  <c r="BO328" i="61"/>
  <c r="BM328" i="61"/>
  <c r="BG328" i="61"/>
  <c r="BF328" i="61"/>
  <c r="BD328" i="61"/>
  <c r="BB328" i="61"/>
  <c r="AZ328" i="61"/>
  <c r="AT328" i="61"/>
  <c r="AQ328" i="61"/>
  <c r="AO328" i="61"/>
  <c r="AM328" i="61"/>
  <c r="AG328" i="61"/>
  <c r="AF328" i="61"/>
  <c r="AD328" i="61"/>
  <c r="AB328" i="61"/>
  <c r="Z328" i="61"/>
  <c r="T328" i="61"/>
  <c r="K328" i="61"/>
  <c r="C328" i="61"/>
  <c r="CC328" i="61"/>
  <c r="J328" i="61"/>
  <c r="H328" i="61"/>
  <c r="A328" i="61"/>
  <c r="BT327" i="61"/>
  <c r="BS327" i="61"/>
  <c r="BQ327" i="61"/>
  <c r="BO327" i="61"/>
  <c r="BM327" i="61"/>
  <c r="BG327" i="61"/>
  <c r="BF327" i="61"/>
  <c r="BD327" i="61"/>
  <c r="BB327" i="61"/>
  <c r="AZ327" i="61"/>
  <c r="AT327" i="61"/>
  <c r="AQ327" i="61"/>
  <c r="AO327" i="61"/>
  <c r="AM327" i="61"/>
  <c r="AG327" i="61"/>
  <c r="AF327" i="61"/>
  <c r="AD327" i="61"/>
  <c r="AB327" i="61"/>
  <c r="Z327" i="61"/>
  <c r="T327" i="61"/>
  <c r="K327" i="61"/>
  <c r="C327" i="61"/>
  <c r="CC327" i="61"/>
  <c r="J327" i="61"/>
  <c r="H327" i="61"/>
  <c r="A327" i="61"/>
  <c r="BT326" i="61"/>
  <c r="BS326" i="61"/>
  <c r="BQ326" i="61"/>
  <c r="BO326" i="61"/>
  <c r="BM326" i="61"/>
  <c r="BG326" i="61"/>
  <c r="BF326" i="61"/>
  <c r="BD326" i="61"/>
  <c r="BB326" i="61"/>
  <c r="AZ326" i="61"/>
  <c r="AT326" i="61"/>
  <c r="AQ326" i="61"/>
  <c r="AO326" i="61"/>
  <c r="AM326" i="61"/>
  <c r="AG326" i="61"/>
  <c r="AF326" i="61"/>
  <c r="AD326" i="61"/>
  <c r="AB326" i="61"/>
  <c r="Z326" i="61"/>
  <c r="T326" i="61"/>
  <c r="K326" i="61"/>
  <c r="C326" i="61"/>
  <c r="CC326" i="61"/>
  <c r="J326" i="61"/>
  <c r="H326" i="61"/>
  <c r="A326" i="61"/>
  <c r="BT325" i="61"/>
  <c r="BS325" i="61"/>
  <c r="BQ325" i="61"/>
  <c r="BO325" i="61"/>
  <c r="BM325" i="61"/>
  <c r="BG325" i="61"/>
  <c r="BF325" i="61"/>
  <c r="BD325" i="61"/>
  <c r="BB325" i="61"/>
  <c r="AZ325" i="61"/>
  <c r="AT325" i="61"/>
  <c r="AQ325" i="61"/>
  <c r="AO325" i="61"/>
  <c r="AM325" i="61"/>
  <c r="AG325" i="61"/>
  <c r="AF325" i="61"/>
  <c r="AD325" i="61"/>
  <c r="AB325" i="61"/>
  <c r="Z325" i="61"/>
  <c r="T325" i="61"/>
  <c r="K325" i="61"/>
  <c r="C325" i="61"/>
  <c r="CC325" i="61"/>
  <c r="J325" i="61"/>
  <c r="H325" i="61"/>
  <c r="A325" i="61"/>
  <c r="BT324" i="61"/>
  <c r="BS324" i="61"/>
  <c r="BQ324" i="61"/>
  <c r="BO324" i="61"/>
  <c r="BM324" i="61"/>
  <c r="BG324" i="61"/>
  <c r="BF324" i="61"/>
  <c r="BD324" i="61"/>
  <c r="BB324" i="61"/>
  <c r="AZ324" i="61"/>
  <c r="AT324" i="61"/>
  <c r="AQ324" i="61"/>
  <c r="AO324" i="61"/>
  <c r="AM324" i="61"/>
  <c r="AG324" i="61"/>
  <c r="AF324" i="61"/>
  <c r="AD324" i="61"/>
  <c r="AB324" i="61"/>
  <c r="Z324" i="61"/>
  <c r="T324" i="61"/>
  <c r="K324" i="61"/>
  <c r="C324" i="61"/>
  <c r="CC324" i="61"/>
  <c r="J324" i="61"/>
  <c r="H324" i="61"/>
  <c r="A324" i="61"/>
  <c r="BT323" i="61"/>
  <c r="BS323" i="61"/>
  <c r="BQ323" i="61"/>
  <c r="BO323" i="61"/>
  <c r="BM323" i="61"/>
  <c r="BG323" i="61"/>
  <c r="BF323" i="61"/>
  <c r="BD323" i="61"/>
  <c r="BB323" i="61"/>
  <c r="AZ323" i="61"/>
  <c r="AT323" i="61"/>
  <c r="AQ323" i="61"/>
  <c r="AO323" i="61"/>
  <c r="AM323" i="61"/>
  <c r="AG323" i="61"/>
  <c r="AF323" i="61"/>
  <c r="AD323" i="61"/>
  <c r="AB323" i="61"/>
  <c r="Z323" i="61"/>
  <c r="T323" i="61"/>
  <c r="K323" i="61"/>
  <c r="C323" i="61"/>
  <c r="CC323" i="61"/>
  <c r="J323" i="61"/>
  <c r="H323" i="61"/>
  <c r="A323" i="61"/>
  <c r="BT322" i="61"/>
  <c r="BS322" i="61"/>
  <c r="BQ322" i="61"/>
  <c r="BO322" i="61"/>
  <c r="BM322" i="61"/>
  <c r="BG322" i="61"/>
  <c r="BF322" i="61"/>
  <c r="BD322" i="61"/>
  <c r="BB322" i="61"/>
  <c r="AZ322" i="61"/>
  <c r="AT322" i="61"/>
  <c r="AQ322" i="61"/>
  <c r="AO322" i="61"/>
  <c r="AM322" i="61"/>
  <c r="AG322" i="61"/>
  <c r="AF322" i="61"/>
  <c r="AD322" i="61"/>
  <c r="AB322" i="61"/>
  <c r="Z322" i="61"/>
  <c r="T322" i="61"/>
  <c r="K322" i="61"/>
  <c r="C322" i="61"/>
  <c r="CC322" i="61"/>
  <c r="J322" i="61"/>
  <c r="H322" i="61"/>
  <c r="A322" i="61"/>
  <c r="BT321" i="61"/>
  <c r="BS321" i="61"/>
  <c r="BQ321" i="61"/>
  <c r="BO321" i="61"/>
  <c r="BM321" i="61"/>
  <c r="BG321" i="61"/>
  <c r="BF321" i="61"/>
  <c r="BD321" i="61"/>
  <c r="BB321" i="61"/>
  <c r="AZ321" i="61"/>
  <c r="AT321" i="61"/>
  <c r="AQ321" i="61"/>
  <c r="AO321" i="61"/>
  <c r="AM321" i="61"/>
  <c r="AG321" i="61"/>
  <c r="AF321" i="61"/>
  <c r="AD321" i="61"/>
  <c r="AB321" i="61"/>
  <c r="Z321" i="61"/>
  <c r="T321" i="61"/>
  <c r="K321" i="61"/>
  <c r="C321" i="61"/>
  <c r="CC321" i="61"/>
  <c r="J321" i="61"/>
  <c r="H321" i="61"/>
  <c r="A321" i="61"/>
  <c r="BT320" i="61"/>
  <c r="BS320" i="61"/>
  <c r="BQ320" i="61"/>
  <c r="BO320" i="61"/>
  <c r="BM320" i="61"/>
  <c r="BG320" i="61"/>
  <c r="BF320" i="61"/>
  <c r="BD320" i="61"/>
  <c r="BB320" i="61"/>
  <c r="AZ320" i="61"/>
  <c r="AT320" i="61"/>
  <c r="AQ320" i="61"/>
  <c r="AO320" i="61"/>
  <c r="AM320" i="61"/>
  <c r="AG320" i="61"/>
  <c r="AF320" i="61"/>
  <c r="AD320" i="61"/>
  <c r="AB320" i="61"/>
  <c r="Z320" i="61"/>
  <c r="T320" i="61"/>
  <c r="K320" i="61"/>
  <c r="C320" i="61"/>
  <c r="CC320" i="61"/>
  <c r="J320" i="61"/>
  <c r="H320" i="61"/>
  <c r="A320" i="61"/>
  <c r="BT319" i="61"/>
  <c r="BS319" i="61"/>
  <c r="BQ319" i="61"/>
  <c r="BO319" i="61"/>
  <c r="BM319" i="61"/>
  <c r="BG319" i="61"/>
  <c r="BF319" i="61"/>
  <c r="BD319" i="61"/>
  <c r="BB319" i="61"/>
  <c r="AZ319" i="61"/>
  <c r="AT319" i="61"/>
  <c r="AQ319" i="61"/>
  <c r="AO319" i="61"/>
  <c r="AM319" i="61"/>
  <c r="AG319" i="61"/>
  <c r="AF319" i="61"/>
  <c r="AD319" i="61"/>
  <c r="AB319" i="61"/>
  <c r="Z319" i="61"/>
  <c r="T319" i="61"/>
  <c r="K319" i="61"/>
  <c r="C319" i="61"/>
  <c r="CC319" i="61"/>
  <c r="J319" i="61"/>
  <c r="H319" i="61"/>
  <c r="A319" i="61"/>
  <c r="BT318" i="61"/>
  <c r="BS318" i="61"/>
  <c r="BQ318" i="61"/>
  <c r="BO318" i="61"/>
  <c r="BM318" i="61"/>
  <c r="BG318" i="61"/>
  <c r="BF318" i="61"/>
  <c r="BD318" i="61"/>
  <c r="BB318" i="61"/>
  <c r="AZ318" i="61"/>
  <c r="AT318" i="61"/>
  <c r="AQ318" i="61"/>
  <c r="AO318" i="61"/>
  <c r="AM318" i="61"/>
  <c r="AG318" i="61"/>
  <c r="AF318" i="61"/>
  <c r="AD318" i="61"/>
  <c r="AB318" i="61"/>
  <c r="Z318" i="61"/>
  <c r="T318" i="61"/>
  <c r="K318" i="61"/>
  <c r="C318" i="61"/>
  <c r="CC318" i="61"/>
  <c r="J318" i="61"/>
  <c r="H318" i="61"/>
  <c r="A318" i="61"/>
  <c r="BT317" i="61"/>
  <c r="BS317" i="61"/>
  <c r="BQ317" i="61"/>
  <c r="BO317" i="61"/>
  <c r="BM317" i="61"/>
  <c r="BG317" i="61"/>
  <c r="BF317" i="61"/>
  <c r="BD317" i="61"/>
  <c r="BB317" i="61"/>
  <c r="AZ317" i="61"/>
  <c r="AT317" i="61"/>
  <c r="AQ317" i="61"/>
  <c r="AO317" i="61"/>
  <c r="AM317" i="61"/>
  <c r="AG317" i="61"/>
  <c r="AF317" i="61"/>
  <c r="AD317" i="61"/>
  <c r="AB317" i="61"/>
  <c r="Z317" i="61"/>
  <c r="T317" i="61"/>
  <c r="K317" i="61"/>
  <c r="C317" i="61"/>
  <c r="CC317" i="61"/>
  <c r="J317" i="61"/>
  <c r="H317" i="61"/>
  <c r="A317" i="61"/>
  <c r="BT316" i="61"/>
  <c r="BS316" i="61"/>
  <c r="BQ316" i="61"/>
  <c r="BO316" i="61"/>
  <c r="BM316" i="61"/>
  <c r="BG316" i="61"/>
  <c r="BF316" i="61"/>
  <c r="BD316" i="61"/>
  <c r="BB316" i="61"/>
  <c r="AZ316" i="61"/>
  <c r="AT316" i="61"/>
  <c r="AQ316" i="61"/>
  <c r="AO316" i="61"/>
  <c r="AM316" i="61"/>
  <c r="AG316" i="61"/>
  <c r="AF316" i="61"/>
  <c r="AD316" i="61"/>
  <c r="AB316" i="61"/>
  <c r="Z316" i="61"/>
  <c r="T316" i="61"/>
  <c r="K316" i="61"/>
  <c r="C316" i="61"/>
  <c r="CC316" i="61"/>
  <c r="J316" i="61"/>
  <c r="H316" i="61"/>
  <c r="A316" i="61"/>
  <c r="BT315" i="61"/>
  <c r="BS315" i="61"/>
  <c r="BQ315" i="61"/>
  <c r="BO315" i="61"/>
  <c r="BM315" i="61"/>
  <c r="BG315" i="61"/>
  <c r="BF315" i="61"/>
  <c r="BD315" i="61"/>
  <c r="BB315" i="61"/>
  <c r="AZ315" i="61"/>
  <c r="AT315" i="61"/>
  <c r="AQ315" i="61"/>
  <c r="AO315" i="61"/>
  <c r="AM315" i="61"/>
  <c r="AG315" i="61"/>
  <c r="AF315" i="61"/>
  <c r="AD315" i="61"/>
  <c r="AB315" i="61"/>
  <c r="Z315" i="61"/>
  <c r="T315" i="61"/>
  <c r="K315" i="61"/>
  <c r="C315" i="61"/>
  <c r="CC315" i="61"/>
  <c r="J315" i="61"/>
  <c r="H315" i="61"/>
  <c r="A315" i="61"/>
  <c r="BT314" i="61"/>
  <c r="BS314" i="61"/>
  <c r="BQ314" i="61"/>
  <c r="BO314" i="61"/>
  <c r="BM314" i="61"/>
  <c r="BG314" i="61"/>
  <c r="BF314" i="61"/>
  <c r="BD314" i="61"/>
  <c r="BB314" i="61"/>
  <c r="AZ314" i="61"/>
  <c r="AT314" i="61"/>
  <c r="AQ314" i="61"/>
  <c r="AO314" i="61"/>
  <c r="AM314" i="61"/>
  <c r="AG314" i="61"/>
  <c r="AF314" i="61"/>
  <c r="AD314" i="61"/>
  <c r="AB314" i="61"/>
  <c r="Z314" i="61"/>
  <c r="T314" i="61"/>
  <c r="K314" i="61"/>
  <c r="C314" i="61"/>
  <c r="CC314" i="61"/>
  <c r="J314" i="61"/>
  <c r="H314" i="61"/>
  <c r="A314" i="61"/>
  <c r="BT313" i="61"/>
  <c r="BS313" i="61"/>
  <c r="BQ313" i="61"/>
  <c r="BO313" i="61"/>
  <c r="BM313" i="61"/>
  <c r="BG313" i="61"/>
  <c r="BF313" i="61"/>
  <c r="BD313" i="61"/>
  <c r="BB313" i="61"/>
  <c r="AZ313" i="61"/>
  <c r="AT313" i="61"/>
  <c r="AQ313" i="61"/>
  <c r="AO313" i="61"/>
  <c r="AM313" i="61"/>
  <c r="AG313" i="61"/>
  <c r="AF313" i="61"/>
  <c r="AD313" i="61"/>
  <c r="AB313" i="61"/>
  <c r="Z313" i="61"/>
  <c r="T313" i="61"/>
  <c r="K313" i="61"/>
  <c r="C313" i="61"/>
  <c r="CC313" i="61"/>
  <c r="J313" i="61"/>
  <c r="H313" i="61"/>
  <c r="A313" i="61"/>
  <c r="BT312" i="61"/>
  <c r="BS312" i="61"/>
  <c r="BQ312" i="61"/>
  <c r="BO312" i="61"/>
  <c r="BM312" i="61"/>
  <c r="BG312" i="61"/>
  <c r="BF312" i="61"/>
  <c r="BD312" i="61"/>
  <c r="BB312" i="61"/>
  <c r="AZ312" i="61"/>
  <c r="AT312" i="61"/>
  <c r="AQ312" i="61"/>
  <c r="AO312" i="61"/>
  <c r="AM312" i="61"/>
  <c r="AG312" i="61"/>
  <c r="AF312" i="61"/>
  <c r="AD312" i="61"/>
  <c r="AB312" i="61"/>
  <c r="Z312" i="61"/>
  <c r="T312" i="61"/>
  <c r="K312" i="61"/>
  <c r="C312" i="61"/>
  <c r="CC312" i="61"/>
  <c r="J312" i="61"/>
  <c r="H312" i="61"/>
  <c r="A312" i="61"/>
  <c r="BT311" i="61"/>
  <c r="BS311" i="61"/>
  <c r="BQ311" i="61"/>
  <c r="BO311" i="61"/>
  <c r="BM311" i="61"/>
  <c r="BG311" i="61"/>
  <c r="BF311" i="61"/>
  <c r="BD311" i="61"/>
  <c r="BB311" i="61"/>
  <c r="AZ311" i="61"/>
  <c r="AT311" i="61"/>
  <c r="AQ311" i="61"/>
  <c r="AO311" i="61"/>
  <c r="AM311" i="61"/>
  <c r="AG311" i="61"/>
  <c r="AF311" i="61"/>
  <c r="AD311" i="61"/>
  <c r="AB311" i="61"/>
  <c r="Z311" i="61"/>
  <c r="T311" i="61"/>
  <c r="K311" i="61"/>
  <c r="C311" i="61"/>
  <c r="CC311" i="61"/>
  <c r="J311" i="61"/>
  <c r="H311" i="61"/>
  <c r="A311" i="61"/>
  <c r="BT310" i="61"/>
  <c r="BS310" i="61"/>
  <c r="BQ310" i="61"/>
  <c r="BO310" i="61"/>
  <c r="BM310" i="61"/>
  <c r="BG310" i="61"/>
  <c r="BF310" i="61"/>
  <c r="BD310" i="61"/>
  <c r="BB310" i="61"/>
  <c r="AZ310" i="61"/>
  <c r="AT310" i="61"/>
  <c r="AQ310" i="61"/>
  <c r="AO310" i="61"/>
  <c r="AM310" i="61"/>
  <c r="AG310" i="61"/>
  <c r="AF310" i="61"/>
  <c r="AD310" i="61"/>
  <c r="AB310" i="61"/>
  <c r="Z310" i="61"/>
  <c r="T310" i="61"/>
  <c r="K310" i="61"/>
  <c r="C310" i="61"/>
  <c r="CC310" i="61"/>
  <c r="J310" i="61"/>
  <c r="H310" i="61"/>
  <c r="A310" i="61"/>
  <c r="BT309" i="61"/>
  <c r="BS309" i="61"/>
  <c r="BQ309" i="61"/>
  <c r="BO309" i="61"/>
  <c r="BM309" i="61"/>
  <c r="BG309" i="61"/>
  <c r="BF309" i="61"/>
  <c r="BD309" i="61"/>
  <c r="BB309" i="61"/>
  <c r="AZ309" i="61"/>
  <c r="AT309" i="61"/>
  <c r="AQ309" i="61"/>
  <c r="AO309" i="61"/>
  <c r="AM309" i="61"/>
  <c r="AG309" i="61"/>
  <c r="AF309" i="61"/>
  <c r="AD309" i="61"/>
  <c r="AB309" i="61"/>
  <c r="Z309" i="61"/>
  <c r="T309" i="61"/>
  <c r="K309" i="61"/>
  <c r="C309" i="61"/>
  <c r="CC309" i="61"/>
  <c r="J309" i="61"/>
  <c r="H309" i="61"/>
  <c r="A309" i="61"/>
  <c r="BT308" i="61"/>
  <c r="BS308" i="61"/>
  <c r="BQ308" i="61"/>
  <c r="BO308" i="61"/>
  <c r="BM308" i="61"/>
  <c r="BG308" i="61"/>
  <c r="BF308" i="61"/>
  <c r="BD308" i="61"/>
  <c r="BB308" i="61"/>
  <c r="AZ308" i="61"/>
  <c r="AT308" i="61"/>
  <c r="AQ308" i="61"/>
  <c r="AO308" i="61"/>
  <c r="AM308" i="61"/>
  <c r="AG308" i="61"/>
  <c r="AF308" i="61"/>
  <c r="AD308" i="61"/>
  <c r="AB308" i="61"/>
  <c r="Z308" i="61"/>
  <c r="T308" i="61"/>
  <c r="K308" i="61"/>
  <c r="C308" i="61"/>
  <c r="CC308" i="61"/>
  <c r="J308" i="61"/>
  <c r="H308" i="61"/>
  <c r="A308" i="61"/>
  <c r="BT307" i="61"/>
  <c r="BS307" i="61"/>
  <c r="BQ307" i="61"/>
  <c r="BO307" i="61"/>
  <c r="BM307" i="61"/>
  <c r="BG307" i="61"/>
  <c r="BF307" i="61"/>
  <c r="BD307" i="61"/>
  <c r="BB307" i="61"/>
  <c r="AZ307" i="61"/>
  <c r="AT307" i="61"/>
  <c r="AQ307" i="61"/>
  <c r="AO307" i="61"/>
  <c r="AM307" i="61"/>
  <c r="AG307" i="61"/>
  <c r="AF307" i="61"/>
  <c r="AD307" i="61"/>
  <c r="AB307" i="61"/>
  <c r="Z307" i="61"/>
  <c r="T307" i="61"/>
  <c r="K307" i="61"/>
  <c r="C307" i="61"/>
  <c r="CC307" i="61"/>
  <c r="J307" i="61"/>
  <c r="H307" i="61"/>
  <c r="A307" i="61"/>
  <c r="BT306" i="61"/>
  <c r="BS306" i="61"/>
  <c r="BQ306" i="61"/>
  <c r="BO306" i="61"/>
  <c r="BM306" i="61"/>
  <c r="BG306" i="61"/>
  <c r="BF306" i="61"/>
  <c r="BD306" i="61"/>
  <c r="BB306" i="61"/>
  <c r="AZ306" i="61"/>
  <c r="AT306" i="61"/>
  <c r="AQ306" i="61"/>
  <c r="AO306" i="61"/>
  <c r="AM306" i="61"/>
  <c r="AG306" i="61"/>
  <c r="AF306" i="61"/>
  <c r="AD306" i="61"/>
  <c r="AB306" i="61"/>
  <c r="Z306" i="61"/>
  <c r="T306" i="61"/>
  <c r="K306" i="61"/>
  <c r="C306" i="61"/>
  <c r="CC306" i="61"/>
  <c r="J306" i="61"/>
  <c r="H306" i="61"/>
  <c r="A306" i="61"/>
  <c r="BT305" i="61"/>
  <c r="BS305" i="61"/>
  <c r="BQ305" i="61"/>
  <c r="BO305" i="61"/>
  <c r="BM305" i="61"/>
  <c r="BG305" i="61"/>
  <c r="BF305" i="61"/>
  <c r="BD305" i="61"/>
  <c r="BB305" i="61"/>
  <c r="AZ305" i="61"/>
  <c r="AT305" i="61"/>
  <c r="AQ305" i="61"/>
  <c r="AO305" i="61"/>
  <c r="AM305" i="61"/>
  <c r="AG305" i="61"/>
  <c r="AF305" i="61"/>
  <c r="AD305" i="61"/>
  <c r="AB305" i="61"/>
  <c r="Z305" i="61"/>
  <c r="T305" i="61"/>
  <c r="K305" i="61"/>
  <c r="C305" i="61"/>
  <c r="CC305" i="61"/>
  <c r="J305" i="61"/>
  <c r="H305" i="61"/>
  <c r="A305" i="61"/>
  <c r="BT304" i="61"/>
  <c r="BS304" i="61"/>
  <c r="BQ304" i="61"/>
  <c r="BO304" i="61"/>
  <c r="BM304" i="61"/>
  <c r="BG304" i="61"/>
  <c r="BF304" i="61"/>
  <c r="BD304" i="61"/>
  <c r="BB304" i="61"/>
  <c r="AZ304" i="61"/>
  <c r="AT304" i="61"/>
  <c r="AQ304" i="61"/>
  <c r="AO304" i="61"/>
  <c r="AM304" i="61"/>
  <c r="AG304" i="61"/>
  <c r="AF304" i="61"/>
  <c r="AD304" i="61"/>
  <c r="AB304" i="61"/>
  <c r="Z304" i="61"/>
  <c r="T304" i="61"/>
  <c r="K304" i="61"/>
  <c r="C304" i="61"/>
  <c r="CC304" i="61"/>
  <c r="J304" i="61"/>
  <c r="H304" i="61"/>
  <c r="A304" i="61"/>
  <c r="BT303" i="61"/>
  <c r="BS303" i="61"/>
  <c r="BQ303" i="61"/>
  <c r="BO303" i="61"/>
  <c r="BM303" i="61"/>
  <c r="BG303" i="61"/>
  <c r="BF303" i="61"/>
  <c r="BD303" i="61"/>
  <c r="BB303" i="61"/>
  <c r="AZ303" i="61"/>
  <c r="AT303" i="61"/>
  <c r="AQ303" i="61"/>
  <c r="AO303" i="61"/>
  <c r="AM303" i="61"/>
  <c r="AG303" i="61"/>
  <c r="AF303" i="61"/>
  <c r="AD303" i="61"/>
  <c r="AB303" i="61"/>
  <c r="Z303" i="61"/>
  <c r="T303" i="61"/>
  <c r="K303" i="61"/>
  <c r="C303" i="61"/>
  <c r="CC303" i="61"/>
  <c r="J303" i="61"/>
  <c r="H303" i="61"/>
  <c r="A303" i="61"/>
  <c r="BT302" i="61"/>
  <c r="BS302" i="61"/>
  <c r="BQ302" i="61"/>
  <c r="BO302" i="61"/>
  <c r="BM302" i="61"/>
  <c r="BG302" i="61"/>
  <c r="BF302" i="61"/>
  <c r="BD302" i="61"/>
  <c r="BB302" i="61"/>
  <c r="AZ302" i="61"/>
  <c r="AT302" i="61"/>
  <c r="AQ302" i="61"/>
  <c r="AO302" i="61"/>
  <c r="AM302" i="61"/>
  <c r="AG302" i="61"/>
  <c r="AF302" i="61"/>
  <c r="AD302" i="61"/>
  <c r="AB302" i="61"/>
  <c r="Z302" i="61"/>
  <c r="T302" i="61"/>
  <c r="K302" i="61"/>
  <c r="C302" i="61"/>
  <c r="CC302" i="61"/>
  <c r="J302" i="61"/>
  <c r="H302" i="61"/>
  <c r="A302" i="61"/>
  <c r="BT301" i="61"/>
  <c r="BS301" i="61"/>
  <c r="BQ301" i="61"/>
  <c r="BO301" i="61"/>
  <c r="BM301" i="61"/>
  <c r="BG301" i="61"/>
  <c r="BF301" i="61"/>
  <c r="BD301" i="61"/>
  <c r="BB301" i="61"/>
  <c r="AZ301" i="61"/>
  <c r="AT301" i="61"/>
  <c r="AQ301" i="61"/>
  <c r="AO301" i="61"/>
  <c r="AM301" i="61"/>
  <c r="AG301" i="61"/>
  <c r="AF301" i="61"/>
  <c r="AD301" i="61"/>
  <c r="AB301" i="61"/>
  <c r="Z301" i="61"/>
  <c r="T301" i="61"/>
  <c r="K301" i="61"/>
  <c r="C301" i="61"/>
  <c r="CC301" i="61"/>
  <c r="J301" i="61"/>
  <c r="H301" i="61"/>
  <c r="A301" i="61"/>
  <c r="BT300" i="61"/>
  <c r="BS300" i="61"/>
  <c r="BQ300" i="61"/>
  <c r="BO300" i="61"/>
  <c r="BM300" i="61"/>
  <c r="BG300" i="61"/>
  <c r="BF300" i="61"/>
  <c r="BD300" i="61"/>
  <c r="BB300" i="61"/>
  <c r="AZ300" i="61"/>
  <c r="AT300" i="61"/>
  <c r="AQ300" i="61"/>
  <c r="AO300" i="61"/>
  <c r="AM300" i="61"/>
  <c r="AG300" i="61"/>
  <c r="AF300" i="61"/>
  <c r="AD300" i="61"/>
  <c r="AB300" i="61"/>
  <c r="Z300" i="61"/>
  <c r="T300" i="61"/>
  <c r="K300" i="61"/>
  <c r="C300" i="61"/>
  <c r="CC300" i="61"/>
  <c r="J300" i="61"/>
  <c r="H300" i="61"/>
  <c r="A300" i="61"/>
  <c r="BT299" i="61"/>
  <c r="BS299" i="61"/>
  <c r="BQ299" i="61"/>
  <c r="BO299" i="61"/>
  <c r="BM299" i="61"/>
  <c r="BG299" i="61"/>
  <c r="BF299" i="61"/>
  <c r="BD299" i="61"/>
  <c r="BB299" i="61"/>
  <c r="AZ299" i="61"/>
  <c r="AT299" i="61"/>
  <c r="AQ299" i="61"/>
  <c r="AO299" i="61"/>
  <c r="AM299" i="61"/>
  <c r="AG299" i="61"/>
  <c r="AF299" i="61"/>
  <c r="AD299" i="61"/>
  <c r="AB299" i="61"/>
  <c r="Z299" i="61"/>
  <c r="T299" i="61"/>
  <c r="K299" i="61"/>
  <c r="C299" i="61"/>
  <c r="CC299" i="61"/>
  <c r="J299" i="61"/>
  <c r="H299" i="61"/>
  <c r="A299" i="61"/>
  <c r="BT298" i="61"/>
  <c r="BS298" i="61"/>
  <c r="BQ298" i="61"/>
  <c r="BO298" i="61"/>
  <c r="BM298" i="61"/>
  <c r="BG298" i="61"/>
  <c r="BF298" i="61"/>
  <c r="BD298" i="61"/>
  <c r="BB298" i="61"/>
  <c r="AZ298" i="61"/>
  <c r="AT298" i="61"/>
  <c r="AQ298" i="61"/>
  <c r="AO298" i="61"/>
  <c r="AM298" i="61"/>
  <c r="AG298" i="61"/>
  <c r="AF298" i="61"/>
  <c r="AD298" i="61"/>
  <c r="AB298" i="61"/>
  <c r="Z298" i="61"/>
  <c r="T298" i="61"/>
  <c r="K298" i="61"/>
  <c r="C298" i="61"/>
  <c r="CC298" i="61"/>
  <c r="J298" i="61"/>
  <c r="H298" i="61"/>
  <c r="A298" i="61"/>
  <c r="BT297" i="61"/>
  <c r="BS297" i="61"/>
  <c r="BQ297" i="61"/>
  <c r="BO297" i="61"/>
  <c r="BM297" i="61"/>
  <c r="BG297" i="61"/>
  <c r="BF297" i="61"/>
  <c r="BD297" i="61"/>
  <c r="BB297" i="61"/>
  <c r="AZ297" i="61"/>
  <c r="AT297" i="61"/>
  <c r="AQ297" i="61"/>
  <c r="AO297" i="61"/>
  <c r="AM297" i="61"/>
  <c r="AG297" i="61"/>
  <c r="AF297" i="61"/>
  <c r="AD297" i="61"/>
  <c r="AB297" i="61"/>
  <c r="Z297" i="61"/>
  <c r="T297" i="61"/>
  <c r="K297" i="61"/>
  <c r="C297" i="61"/>
  <c r="CC297" i="61"/>
  <c r="J297" i="61"/>
  <c r="H297" i="61"/>
  <c r="A297" i="61"/>
  <c r="BT296" i="61"/>
  <c r="BS296" i="61"/>
  <c r="BQ296" i="61"/>
  <c r="BO296" i="61"/>
  <c r="BM296" i="61"/>
  <c r="BG296" i="61"/>
  <c r="BF296" i="61"/>
  <c r="BD296" i="61"/>
  <c r="BB296" i="61"/>
  <c r="AZ296" i="61"/>
  <c r="AT296" i="61"/>
  <c r="AQ296" i="61"/>
  <c r="AO296" i="61"/>
  <c r="AM296" i="61"/>
  <c r="AG296" i="61"/>
  <c r="AF296" i="61"/>
  <c r="AD296" i="61"/>
  <c r="AB296" i="61"/>
  <c r="Z296" i="61"/>
  <c r="T296" i="61"/>
  <c r="K296" i="61"/>
  <c r="C296" i="61"/>
  <c r="CC296" i="61"/>
  <c r="J296" i="61"/>
  <c r="H296" i="61"/>
  <c r="A296" i="61"/>
  <c r="BT295" i="61"/>
  <c r="BS295" i="61"/>
  <c r="BQ295" i="61"/>
  <c r="BO295" i="61"/>
  <c r="BM295" i="61"/>
  <c r="BG295" i="61"/>
  <c r="BF295" i="61"/>
  <c r="BD295" i="61"/>
  <c r="BB295" i="61"/>
  <c r="AZ295" i="61"/>
  <c r="AT295" i="61"/>
  <c r="AQ295" i="61"/>
  <c r="AO295" i="61"/>
  <c r="AM295" i="61"/>
  <c r="AG295" i="61"/>
  <c r="AF295" i="61"/>
  <c r="AD295" i="61"/>
  <c r="AB295" i="61"/>
  <c r="Z295" i="61"/>
  <c r="T295" i="61"/>
  <c r="K295" i="61"/>
  <c r="C295" i="61"/>
  <c r="CC295" i="61"/>
  <c r="J295" i="61"/>
  <c r="H295" i="61"/>
  <c r="A295" i="61"/>
  <c r="BT294" i="61"/>
  <c r="BS294" i="61"/>
  <c r="BQ294" i="61"/>
  <c r="BO294" i="61"/>
  <c r="BM294" i="61"/>
  <c r="BG294" i="61"/>
  <c r="BF294" i="61"/>
  <c r="BD294" i="61"/>
  <c r="BB294" i="61"/>
  <c r="AZ294" i="61"/>
  <c r="AT294" i="61"/>
  <c r="AQ294" i="61"/>
  <c r="AO294" i="61"/>
  <c r="AM294" i="61"/>
  <c r="AG294" i="61"/>
  <c r="AF294" i="61"/>
  <c r="AD294" i="61"/>
  <c r="AB294" i="61"/>
  <c r="Z294" i="61"/>
  <c r="T294" i="61"/>
  <c r="K294" i="61"/>
  <c r="C294" i="61"/>
  <c r="CC294" i="61"/>
  <c r="J294" i="61"/>
  <c r="H294" i="61"/>
  <c r="A294" i="61"/>
  <c r="BT293" i="61"/>
  <c r="BS293" i="61"/>
  <c r="BQ293" i="61"/>
  <c r="BO293" i="61"/>
  <c r="BM293" i="61"/>
  <c r="BG293" i="61"/>
  <c r="BF293" i="61"/>
  <c r="BD293" i="61"/>
  <c r="BB293" i="61"/>
  <c r="AZ293" i="61"/>
  <c r="AT293" i="61"/>
  <c r="AQ293" i="61"/>
  <c r="AO293" i="61"/>
  <c r="AM293" i="61"/>
  <c r="AG293" i="61"/>
  <c r="AF293" i="61"/>
  <c r="AD293" i="61"/>
  <c r="AB293" i="61"/>
  <c r="Z293" i="61"/>
  <c r="T293" i="61"/>
  <c r="K293" i="61"/>
  <c r="C293" i="61"/>
  <c r="CC293" i="61"/>
  <c r="J293" i="61"/>
  <c r="H293" i="61"/>
  <c r="A293" i="61"/>
  <c r="BT292" i="61"/>
  <c r="BS292" i="61"/>
  <c r="BQ292" i="61"/>
  <c r="BO292" i="61"/>
  <c r="BM292" i="61"/>
  <c r="BG292" i="61"/>
  <c r="BF292" i="61"/>
  <c r="BD292" i="61"/>
  <c r="BB292" i="61"/>
  <c r="AZ292" i="61"/>
  <c r="AT292" i="61"/>
  <c r="AQ292" i="61"/>
  <c r="AO292" i="61"/>
  <c r="AM292" i="61"/>
  <c r="AG292" i="61"/>
  <c r="AF292" i="61"/>
  <c r="AD292" i="61"/>
  <c r="AB292" i="61"/>
  <c r="Z292" i="61"/>
  <c r="T292" i="61"/>
  <c r="K292" i="61"/>
  <c r="C292" i="61"/>
  <c r="CC292" i="61"/>
  <c r="J292" i="61"/>
  <c r="H292" i="61"/>
  <c r="A292" i="61"/>
  <c r="BT291" i="61"/>
  <c r="BS291" i="61"/>
  <c r="BQ291" i="61"/>
  <c r="BO291" i="61"/>
  <c r="BM291" i="61"/>
  <c r="BG291" i="61"/>
  <c r="BF291" i="61"/>
  <c r="BD291" i="61"/>
  <c r="BB291" i="61"/>
  <c r="AZ291" i="61"/>
  <c r="AT291" i="61"/>
  <c r="AQ291" i="61"/>
  <c r="AO291" i="61"/>
  <c r="AM291" i="61"/>
  <c r="AG291" i="61"/>
  <c r="AF291" i="61"/>
  <c r="AD291" i="61"/>
  <c r="AB291" i="61"/>
  <c r="Z291" i="61"/>
  <c r="T291" i="61"/>
  <c r="K291" i="61"/>
  <c r="C291" i="61"/>
  <c r="CC291" i="61"/>
  <c r="J291" i="61"/>
  <c r="H291" i="61"/>
  <c r="A291" i="61"/>
  <c r="BT290" i="61"/>
  <c r="BS290" i="61"/>
  <c r="BQ290" i="61"/>
  <c r="BO290" i="61"/>
  <c r="BM290" i="61"/>
  <c r="BG290" i="61"/>
  <c r="BF290" i="61"/>
  <c r="BD290" i="61"/>
  <c r="BB290" i="61"/>
  <c r="AZ290" i="61"/>
  <c r="AT290" i="61"/>
  <c r="AQ290" i="61"/>
  <c r="AO290" i="61"/>
  <c r="AM290" i="61"/>
  <c r="AG290" i="61"/>
  <c r="AF290" i="61"/>
  <c r="AD290" i="61"/>
  <c r="AB290" i="61"/>
  <c r="Z290" i="61"/>
  <c r="T290" i="61"/>
  <c r="K290" i="61"/>
  <c r="C290" i="61"/>
  <c r="CC290" i="61"/>
  <c r="J290" i="61"/>
  <c r="H290" i="61"/>
  <c r="A290" i="61"/>
  <c r="BT289" i="61"/>
  <c r="BS289" i="61"/>
  <c r="BQ289" i="61"/>
  <c r="BO289" i="61"/>
  <c r="BM289" i="61"/>
  <c r="BG289" i="61"/>
  <c r="BF289" i="61"/>
  <c r="BD289" i="61"/>
  <c r="BB289" i="61"/>
  <c r="AZ289" i="61"/>
  <c r="AT289" i="61"/>
  <c r="AQ289" i="61"/>
  <c r="AO289" i="61"/>
  <c r="AM289" i="61"/>
  <c r="AG289" i="61"/>
  <c r="AF289" i="61"/>
  <c r="AD289" i="61"/>
  <c r="AB289" i="61"/>
  <c r="Z289" i="61"/>
  <c r="T289" i="61"/>
  <c r="K289" i="61"/>
  <c r="C289" i="61"/>
  <c r="CC289" i="61"/>
  <c r="J289" i="61"/>
  <c r="H289" i="61"/>
  <c r="A289" i="61"/>
  <c r="BT288" i="61"/>
  <c r="BS288" i="61"/>
  <c r="BQ288" i="61"/>
  <c r="BO288" i="61"/>
  <c r="BM288" i="61"/>
  <c r="BG288" i="61"/>
  <c r="BF288" i="61"/>
  <c r="BD288" i="61"/>
  <c r="BB288" i="61"/>
  <c r="AZ288" i="61"/>
  <c r="AT288" i="61"/>
  <c r="AQ288" i="61"/>
  <c r="AO288" i="61"/>
  <c r="AM288" i="61"/>
  <c r="AG288" i="61"/>
  <c r="AF288" i="61"/>
  <c r="AD288" i="61"/>
  <c r="AB288" i="61"/>
  <c r="Z288" i="61"/>
  <c r="T288" i="61"/>
  <c r="K288" i="61"/>
  <c r="C288" i="61"/>
  <c r="CC288" i="61"/>
  <c r="J288" i="61"/>
  <c r="H288" i="61"/>
  <c r="A288" i="61"/>
  <c r="BT287" i="61"/>
  <c r="BS287" i="61"/>
  <c r="BQ287" i="61"/>
  <c r="BO287" i="61"/>
  <c r="BM287" i="61"/>
  <c r="BG287" i="61"/>
  <c r="BF287" i="61"/>
  <c r="BD287" i="61"/>
  <c r="BB287" i="61"/>
  <c r="AZ287" i="61"/>
  <c r="AT287" i="61"/>
  <c r="AQ287" i="61"/>
  <c r="AO287" i="61"/>
  <c r="AM287" i="61"/>
  <c r="AG287" i="61"/>
  <c r="AF287" i="61"/>
  <c r="AD287" i="61"/>
  <c r="AB287" i="61"/>
  <c r="Z287" i="61"/>
  <c r="T287" i="61"/>
  <c r="K287" i="61"/>
  <c r="C287" i="61"/>
  <c r="CC287" i="61"/>
  <c r="J287" i="61"/>
  <c r="H287" i="61"/>
  <c r="A287" i="61"/>
  <c r="BT286" i="61"/>
  <c r="BS286" i="61"/>
  <c r="BQ286" i="61"/>
  <c r="BO286" i="61"/>
  <c r="BM286" i="61"/>
  <c r="BG286" i="61"/>
  <c r="BF286" i="61"/>
  <c r="BD286" i="61"/>
  <c r="BB286" i="61"/>
  <c r="AZ286" i="61"/>
  <c r="AT286" i="61"/>
  <c r="AQ286" i="61"/>
  <c r="AO286" i="61"/>
  <c r="AM286" i="61"/>
  <c r="AG286" i="61"/>
  <c r="AF286" i="61"/>
  <c r="AD286" i="61"/>
  <c r="AB286" i="61"/>
  <c r="Z286" i="61"/>
  <c r="T286" i="61"/>
  <c r="K286" i="61"/>
  <c r="C286" i="61"/>
  <c r="CC286" i="61"/>
  <c r="J286" i="61"/>
  <c r="H286" i="61"/>
  <c r="A286" i="61"/>
  <c r="BT285" i="61"/>
  <c r="BS285" i="61"/>
  <c r="BQ285" i="61"/>
  <c r="BO285" i="61"/>
  <c r="BM285" i="61"/>
  <c r="BG285" i="61"/>
  <c r="BF285" i="61"/>
  <c r="BD285" i="61"/>
  <c r="BB285" i="61"/>
  <c r="AZ285" i="61"/>
  <c r="AT285" i="61"/>
  <c r="AQ285" i="61"/>
  <c r="AO285" i="61"/>
  <c r="AM285" i="61"/>
  <c r="AG285" i="61"/>
  <c r="AF285" i="61"/>
  <c r="AD285" i="61"/>
  <c r="AB285" i="61"/>
  <c r="Z285" i="61"/>
  <c r="T285" i="61"/>
  <c r="K285" i="61"/>
  <c r="C285" i="61"/>
  <c r="CC285" i="61"/>
  <c r="J285" i="61"/>
  <c r="H285" i="61"/>
  <c r="A285" i="61"/>
  <c r="BT284" i="61"/>
  <c r="BS284" i="61"/>
  <c r="BQ284" i="61"/>
  <c r="BO284" i="61"/>
  <c r="BM284" i="61"/>
  <c r="BG284" i="61"/>
  <c r="BF284" i="61"/>
  <c r="BD284" i="61"/>
  <c r="BB284" i="61"/>
  <c r="AZ284" i="61"/>
  <c r="AT284" i="61"/>
  <c r="AQ284" i="61"/>
  <c r="AO284" i="61"/>
  <c r="AM284" i="61"/>
  <c r="AG284" i="61"/>
  <c r="AF284" i="61"/>
  <c r="AD284" i="61"/>
  <c r="AB284" i="61"/>
  <c r="Z284" i="61"/>
  <c r="T284" i="61"/>
  <c r="K284" i="61"/>
  <c r="C284" i="61"/>
  <c r="CC284" i="61"/>
  <c r="J284" i="61"/>
  <c r="H284" i="61"/>
  <c r="A284" i="61"/>
  <c r="BT283" i="61"/>
  <c r="BS283" i="61"/>
  <c r="BQ283" i="61"/>
  <c r="BO283" i="61"/>
  <c r="BM283" i="61"/>
  <c r="BG283" i="61"/>
  <c r="BF283" i="61"/>
  <c r="BD283" i="61"/>
  <c r="BB283" i="61"/>
  <c r="AZ283" i="61"/>
  <c r="AT283" i="61"/>
  <c r="AQ283" i="61"/>
  <c r="AO283" i="61"/>
  <c r="AM283" i="61"/>
  <c r="AG283" i="61"/>
  <c r="AF283" i="61"/>
  <c r="AD283" i="61"/>
  <c r="AB283" i="61"/>
  <c r="Z283" i="61"/>
  <c r="T283" i="61"/>
  <c r="K283" i="61"/>
  <c r="C283" i="61"/>
  <c r="CC283" i="61"/>
  <c r="J283" i="61"/>
  <c r="H283" i="61"/>
  <c r="A283" i="61"/>
  <c r="BT282" i="61"/>
  <c r="BS282" i="61"/>
  <c r="BQ282" i="61"/>
  <c r="BO282" i="61"/>
  <c r="BM282" i="61"/>
  <c r="BG282" i="61"/>
  <c r="BF282" i="61"/>
  <c r="BD282" i="61"/>
  <c r="BB282" i="61"/>
  <c r="AZ282" i="61"/>
  <c r="AT282" i="61"/>
  <c r="AQ282" i="61"/>
  <c r="AO282" i="61"/>
  <c r="AM282" i="61"/>
  <c r="AG282" i="61"/>
  <c r="AF282" i="61"/>
  <c r="AD282" i="61"/>
  <c r="AB282" i="61"/>
  <c r="Z282" i="61"/>
  <c r="T282" i="61"/>
  <c r="K282" i="61"/>
  <c r="C282" i="61"/>
  <c r="CC282" i="61"/>
  <c r="J282" i="61"/>
  <c r="H282" i="61"/>
  <c r="A282" i="61"/>
  <c r="BT281" i="61"/>
  <c r="BS281" i="61"/>
  <c r="BQ281" i="61"/>
  <c r="BO281" i="61"/>
  <c r="BM281" i="61"/>
  <c r="BG281" i="61"/>
  <c r="BF281" i="61"/>
  <c r="BD281" i="61"/>
  <c r="BB281" i="61"/>
  <c r="AZ281" i="61"/>
  <c r="AT281" i="61"/>
  <c r="AQ281" i="61"/>
  <c r="AO281" i="61"/>
  <c r="AM281" i="61"/>
  <c r="AG281" i="61"/>
  <c r="AF281" i="61"/>
  <c r="AD281" i="61"/>
  <c r="AB281" i="61"/>
  <c r="Z281" i="61"/>
  <c r="T281" i="61"/>
  <c r="K281" i="61"/>
  <c r="C281" i="61"/>
  <c r="CC281" i="61"/>
  <c r="J281" i="61"/>
  <c r="H281" i="61"/>
  <c r="A281" i="61"/>
  <c r="BT280" i="61"/>
  <c r="BS280" i="61"/>
  <c r="BQ280" i="61"/>
  <c r="BO280" i="61"/>
  <c r="BM280" i="61"/>
  <c r="BG280" i="61"/>
  <c r="BF280" i="61"/>
  <c r="BD280" i="61"/>
  <c r="BB280" i="61"/>
  <c r="AZ280" i="61"/>
  <c r="AT280" i="61"/>
  <c r="AQ280" i="61"/>
  <c r="AO280" i="61"/>
  <c r="AM280" i="61"/>
  <c r="AG280" i="61"/>
  <c r="AF280" i="61"/>
  <c r="AD280" i="61"/>
  <c r="AB280" i="61"/>
  <c r="Z280" i="61"/>
  <c r="T280" i="61"/>
  <c r="K280" i="61"/>
  <c r="C280" i="61"/>
  <c r="CC280" i="61"/>
  <c r="J280" i="61"/>
  <c r="H280" i="61"/>
  <c r="A280" i="61"/>
  <c r="BT279" i="61"/>
  <c r="BS279" i="61"/>
  <c r="BQ279" i="61"/>
  <c r="BO279" i="61"/>
  <c r="BM279" i="61"/>
  <c r="BG279" i="61"/>
  <c r="BF279" i="61"/>
  <c r="BD279" i="61"/>
  <c r="BB279" i="61"/>
  <c r="AZ279" i="61"/>
  <c r="AT279" i="61"/>
  <c r="AQ279" i="61"/>
  <c r="AO279" i="61"/>
  <c r="AM279" i="61"/>
  <c r="AG279" i="61"/>
  <c r="AF279" i="61"/>
  <c r="AD279" i="61"/>
  <c r="AB279" i="61"/>
  <c r="Z279" i="61"/>
  <c r="T279" i="61"/>
  <c r="K279" i="61"/>
  <c r="C279" i="61"/>
  <c r="CC279" i="61"/>
  <c r="J279" i="61"/>
  <c r="H279" i="61"/>
  <c r="A279" i="61"/>
  <c r="BT278" i="61"/>
  <c r="BS278" i="61"/>
  <c r="BQ278" i="61"/>
  <c r="BO278" i="61"/>
  <c r="BM278" i="61"/>
  <c r="BG278" i="61"/>
  <c r="BF278" i="61"/>
  <c r="BD278" i="61"/>
  <c r="BB278" i="61"/>
  <c r="AZ278" i="61"/>
  <c r="AT278" i="61"/>
  <c r="AQ278" i="61"/>
  <c r="AO278" i="61"/>
  <c r="AM278" i="61"/>
  <c r="AG278" i="61"/>
  <c r="AF278" i="61"/>
  <c r="AD278" i="61"/>
  <c r="AB278" i="61"/>
  <c r="Z278" i="61"/>
  <c r="T278" i="61"/>
  <c r="K278" i="61"/>
  <c r="C278" i="61"/>
  <c r="CC278" i="61"/>
  <c r="J278" i="61"/>
  <c r="H278" i="61"/>
  <c r="A278" i="61"/>
  <c r="BT277" i="61"/>
  <c r="BS277" i="61"/>
  <c r="BQ277" i="61"/>
  <c r="BO277" i="61"/>
  <c r="BM277" i="61"/>
  <c r="BG277" i="61"/>
  <c r="BF277" i="61"/>
  <c r="BD277" i="61"/>
  <c r="BB277" i="61"/>
  <c r="AZ277" i="61"/>
  <c r="AT277" i="61"/>
  <c r="AQ277" i="61"/>
  <c r="AO277" i="61"/>
  <c r="AM277" i="61"/>
  <c r="AG277" i="61"/>
  <c r="AF277" i="61"/>
  <c r="AD277" i="61"/>
  <c r="AB277" i="61"/>
  <c r="Z277" i="61"/>
  <c r="T277" i="61"/>
  <c r="K277" i="61"/>
  <c r="C277" i="61"/>
  <c r="CC277" i="61"/>
  <c r="J277" i="61"/>
  <c r="H277" i="61"/>
  <c r="A277" i="61"/>
  <c r="BT276" i="61"/>
  <c r="BS276" i="61"/>
  <c r="BQ276" i="61"/>
  <c r="BO276" i="61"/>
  <c r="BM276" i="61"/>
  <c r="BG276" i="61"/>
  <c r="BF276" i="61"/>
  <c r="BD276" i="61"/>
  <c r="BB276" i="61"/>
  <c r="AZ276" i="61"/>
  <c r="AT276" i="61"/>
  <c r="AQ276" i="61"/>
  <c r="AO276" i="61"/>
  <c r="AM276" i="61"/>
  <c r="AG276" i="61"/>
  <c r="AF276" i="61"/>
  <c r="AD276" i="61"/>
  <c r="AB276" i="61"/>
  <c r="Z276" i="61"/>
  <c r="T276" i="61"/>
  <c r="K276" i="61"/>
  <c r="C276" i="61"/>
  <c r="CC276" i="61"/>
  <c r="J276" i="61"/>
  <c r="H276" i="61"/>
  <c r="A276" i="61"/>
  <c r="BT275" i="61"/>
  <c r="BS275" i="61"/>
  <c r="BQ275" i="61"/>
  <c r="BO275" i="61"/>
  <c r="BM275" i="61"/>
  <c r="BG275" i="61"/>
  <c r="BF275" i="61"/>
  <c r="BD275" i="61"/>
  <c r="BB275" i="61"/>
  <c r="AZ275" i="61"/>
  <c r="AT275" i="61"/>
  <c r="AQ275" i="61"/>
  <c r="AO275" i="61"/>
  <c r="AM275" i="61"/>
  <c r="AG275" i="61"/>
  <c r="AF275" i="61"/>
  <c r="AD275" i="61"/>
  <c r="AB275" i="61"/>
  <c r="Z275" i="61"/>
  <c r="T275" i="61"/>
  <c r="K275" i="61"/>
  <c r="C275" i="61"/>
  <c r="CC275" i="61"/>
  <c r="J275" i="61"/>
  <c r="H275" i="61"/>
  <c r="A275" i="61"/>
  <c r="BT274" i="61"/>
  <c r="BS274" i="61"/>
  <c r="BQ274" i="61"/>
  <c r="BO274" i="61"/>
  <c r="BM274" i="61"/>
  <c r="BG274" i="61"/>
  <c r="BF274" i="61"/>
  <c r="BD274" i="61"/>
  <c r="BB274" i="61"/>
  <c r="AZ274" i="61"/>
  <c r="AT274" i="61"/>
  <c r="AQ274" i="61"/>
  <c r="AO274" i="61"/>
  <c r="AM274" i="61"/>
  <c r="AG274" i="61"/>
  <c r="AF274" i="61"/>
  <c r="AD274" i="61"/>
  <c r="AB274" i="61"/>
  <c r="Z274" i="61"/>
  <c r="T274" i="61"/>
  <c r="K274" i="61"/>
  <c r="C274" i="61"/>
  <c r="CC274" i="61"/>
  <c r="J274" i="61"/>
  <c r="H274" i="61"/>
  <c r="A274" i="61"/>
  <c r="BT273" i="61"/>
  <c r="BS273" i="61"/>
  <c r="BQ273" i="61"/>
  <c r="BO273" i="61"/>
  <c r="BM273" i="61"/>
  <c r="BG273" i="61"/>
  <c r="BF273" i="61"/>
  <c r="BD273" i="61"/>
  <c r="BB273" i="61"/>
  <c r="AZ273" i="61"/>
  <c r="AT273" i="61"/>
  <c r="AQ273" i="61"/>
  <c r="AO273" i="61"/>
  <c r="AM273" i="61"/>
  <c r="AG273" i="61"/>
  <c r="AF273" i="61"/>
  <c r="AD273" i="61"/>
  <c r="AB273" i="61"/>
  <c r="Z273" i="61"/>
  <c r="T273" i="61"/>
  <c r="K273" i="61"/>
  <c r="C273" i="61"/>
  <c r="CC273" i="61"/>
  <c r="J273" i="61"/>
  <c r="H273" i="61"/>
  <c r="A273" i="61"/>
  <c r="BT272" i="61"/>
  <c r="BS272" i="61"/>
  <c r="BQ272" i="61"/>
  <c r="BO272" i="61"/>
  <c r="BM272" i="61"/>
  <c r="BG272" i="61"/>
  <c r="BF272" i="61"/>
  <c r="BD272" i="61"/>
  <c r="BB272" i="61"/>
  <c r="AZ272" i="61"/>
  <c r="AT272" i="61"/>
  <c r="AQ272" i="61"/>
  <c r="AO272" i="61"/>
  <c r="AM272" i="61"/>
  <c r="AG272" i="61"/>
  <c r="AF272" i="61"/>
  <c r="AD272" i="61"/>
  <c r="AB272" i="61"/>
  <c r="Z272" i="61"/>
  <c r="T272" i="61"/>
  <c r="K272" i="61"/>
  <c r="C272" i="61"/>
  <c r="CC272" i="61"/>
  <c r="J272" i="61"/>
  <c r="H272" i="61"/>
  <c r="A272" i="61"/>
  <c r="BT271" i="61"/>
  <c r="BS271" i="61"/>
  <c r="BQ271" i="61"/>
  <c r="BO271" i="61"/>
  <c r="BM271" i="61"/>
  <c r="BG271" i="61"/>
  <c r="BF271" i="61"/>
  <c r="BD271" i="61"/>
  <c r="BB271" i="61"/>
  <c r="AZ271" i="61"/>
  <c r="AT271" i="61"/>
  <c r="AQ271" i="61"/>
  <c r="AO271" i="61"/>
  <c r="AM271" i="61"/>
  <c r="AG271" i="61"/>
  <c r="AF271" i="61"/>
  <c r="AD271" i="61"/>
  <c r="AB271" i="61"/>
  <c r="Z271" i="61"/>
  <c r="T271" i="61"/>
  <c r="K271" i="61"/>
  <c r="C271" i="61"/>
  <c r="CC271" i="61"/>
  <c r="J271" i="61"/>
  <c r="H271" i="61"/>
  <c r="A271" i="61"/>
  <c r="BT270" i="61"/>
  <c r="BS270" i="61"/>
  <c r="BQ270" i="61"/>
  <c r="BO270" i="61"/>
  <c r="BM270" i="61"/>
  <c r="BG270" i="61"/>
  <c r="BF270" i="61"/>
  <c r="BD270" i="61"/>
  <c r="BB270" i="61"/>
  <c r="AZ270" i="61"/>
  <c r="AT270" i="61"/>
  <c r="AQ270" i="61"/>
  <c r="AO270" i="61"/>
  <c r="AM270" i="61"/>
  <c r="AG270" i="61"/>
  <c r="AF270" i="61"/>
  <c r="AD270" i="61"/>
  <c r="AB270" i="61"/>
  <c r="Z270" i="61"/>
  <c r="T270" i="61"/>
  <c r="K270" i="61"/>
  <c r="C270" i="61"/>
  <c r="CC270" i="61"/>
  <c r="J270" i="61"/>
  <c r="H270" i="61"/>
  <c r="A270" i="61"/>
  <c r="BT269" i="61"/>
  <c r="BS269" i="61"/>
  <c r="BQ269" i="61"/>
  <c r="BO269" i="61"/>
  <c r="BM269" i="61"/>
  <c r="BG269" i="61"/>
  <c r="BF269" i="61"/>
  <c r="BD269" i="61"/>
  <c r="BB269" i="61"/>
  <c r="AZ269" i="61"/>
  <c r="AT269" i="61"/>
  <c r="AQ269" i="61"/>
  <c r="AO269" i="61"/>
  <c r="AM269" i="61"/>
  <c r="AG269" i="61"/>
  <c r="AF269" i="61"/>
  <c r="AD269" i="61"/>
  <c r="AB269" i="61"/>
  <c r="Z269" i="61"/>
  <c r="T269" i="61"/>
  <c r="K269" i="61"/>
  <c r="C269" i="61"/>
  <c r="CC269" i="61"/>
  <c r="J269" i="61"/>
  <c r="H269" i="61"/>
  <c r="A269" i="61"/>
  <c r="BT268" i="61"/>
  <c r="BS268" i="61"/>
  <c r="BQ268" i="61"/>
  <c r="BO268" i="61"/>
  <c r="BM268" i="61"/>
  <c r="BG268" i="61"/>
  <c r="BF268" i="61"/>
  <c r="BD268" i="61"/>
  <c r="BB268" i="61"/>
  <c r="AZ268" i="61"/>
  <c r="AT268" i="61"/>
  <c r="AQ268" i="61"/>
  <c r="AO268" i="61"/>
  <c r="AM268" i="61"/>
  <c r="AG268" i="61"/>
  <c r="AF268" i="61"/>
  <c r="AD268" i="61"/>
  <c r="AB268" i="61"/>
  <c r="Z268" i="61"/>
  <c r="T268" i="61"/>
  <c r="K268" i="61"/>
  <c r="C268" i="61"/>
  <c r="CC268" i="61"/>
  <c r="J268" i="61"/>
  <c r="H268" i="61"/>
  <c r="A268" i="61"/>
  <c r="BT267" i="61"/>
  <c r="BS267" i="61"/>
  <c r="BQ267" i="61"/>
  <c r="BO267" i="61"/>
  <c r="BM267" i="61"/>
  <c r="BG267" i="61"/>
  <c r="BF267" i="61"/>
  <c r="BD267" i="61"/>
  <c r="BB267" i="61"/>
  <c r="AZ267" i="61"/>
  <c r="AT267" i="61"/>
  <c r="AQ267" i="61"/>
  <c r="AO267" i="61"/>
  <c r="AM267" i="61"/>
  <c r="AG267" i="61"/>
  <c r="AF267" i="61"/>
  <c r="AD267" i="61"/>
  <c r="AB267" i="61"/>
  <c r="Z267" i="61"/>
  <c r="T267" i="61"/>
  <c r="K267" i="61"/>
  <c r="C267" i="61"/>
  <c r="CC267" i="61"/>
  <c r="J267" i="61"/>
  <c r="H267" i="61"/>
  <c r="A267" i="61"/>
  <c r="BT266" i="61"/>
  <c r="BS266" i="61"/>
  <c r="BQ266" i="61"/>
  <c r="BO266" i="61"/>
  <c r="BM266" i="61"/>
  <c r="BG266" i="61"/>
  <c r="BF266" i="61"/>
  <c r="BD266" i="61"/>
  <c r="BB266" i="61"/>
  <c r="AZ266" i="61"/>
  <c r="AT266" i="61"/>
  <c r="AQ266" i="61"/>
  <c r="AO266" i="61"/>
  <c r="AM266" i="61"/>
  <c r="AG266" i="61"/>
  <c r="AF266" i="61"/>
  <c r="AD266" i="61"/>
  <c r="AB266" i="61"/>
  <c r="Z266" i="61"/>
  <c r="T266" i="61"/>
  <c r="K266" i="61"/>
  <c r="C266" i="61"/>
  <c r="CC266" i="61"/>
  <c r="J266" i="61"/>
  <c r="H266" i="61"/>
  <c r="A266" i="61"/>
  <c r="BT265" i="61"/>
  <c r="BS265" i="61"/>
  <c r="BQ265" i="61"/>
  <c r="BO265" i="61"/>
  <c r="BM265" i="61"/>
  <c r="BG265" i="61"/>
  <c r="BF265" i="61"/>
  <c r="BD265" i="61"/>
  <c r="BB265" i="61"/>
  <c r="AZ265" i="61"/>
  <c r="AT265" i="61"/>
  <c r="AQ265" i="61"/>
  <c r="AO265" i="61"/>
  <c r="AM265" i="61"/>
  <c r="AG265" i="61"/>
  <c r="AF265" i="61"/>
  <c r="AD265" i="61"/>
  <c r="AB265" i="61"/>
  <c r="Z265" i="61"/>
  <c r="T265" i="61"/>
  <c r="K265" i="61"/>
  <c r="C265" i="61"/>
  <c r="CC265" i="61"/>
  <c r="J265" i="61"/>
  <c r="H265" i="61"/>
  <c r="A265" i="61"/>
  <c r="BT264" i="61"/>
  <c r="BS264" i="61"/>
  <c r="BQ264" i="61"/>
  <c r="BO264" i="61"/>
  <c r="BM264" i="61"/>
  <c r="BG264" i="61"/>
  <c r="BF264" i="61"/>
  <c r="BD264" i="61"/>
  <c r="BB264" i="61"/>
  <c r="AZ264" i="61"/>
  <c r="AT264" i="61"/>
  <c r="AQ264" i="61"/>
  <c r="AO264" i="61"/>
  <c r="AM264" i="61"/>
  <c r="AG264" i="61"/>
  <c r="AF264" i="61"/>
  <c r="AD264" i="61"/>
  <c r="AB264" i="61"/>
  <c r="Z264" i="61"/>
  <c r="T264" i="61"/>
  <c r="K264" i="61"/>
  <c r="C264" i="61"/>
  <c r="CC264" i="61"/>
  <c r="J264" i="61"/>
  <c r="H264" i="61"/>
  <c r="A264" i="61"/>
  <c r="BT263" i="61"/>
  <c r="BS263" i="61"/>
  <c r="BQ263" i="61"/>
  <c r="BO263" i="61"/>
  <c r="BM263" i="61"/>
  <c r="BG263" i="61"/>
  <c r="BF263" i="61"/>
  <c r="BD263" i="61"/>
  <c r="BB263" i="61"/>
  <c r="AZ263" i="61"/>
  <c r="AT263" i="61"/>
  <c r="AQ263" i="61"/>
  <c r="AO263" i="61"/>
  <c r="AM263" i="61"/>
  <c r="AG263" i="61"/>
  <c r="AF263" i="61"/>
  <c r="AD263" i="61"/>
  <c r="AB263" i="61"/>
  <c r="Z263" i="61"/>
  <c r="T263" i="61"/>
  <c r="K263" i="61"/>
  <c r="C263" i="61"/>
  <c r="CC263" i="61"/>
  <c r="J263" i="61"/>
  <c r="H263" i="61"/>
  <c r="A263" i="61"/>
  <c r="BT262" i="61"/>
  <c r="BS262" i="61"/>
  <c r="BQ262" i="61"/>
  <c r="BO262" i="61"/>
  <c r="BM262" i="61"/>
  <c r="BG262" i="61"/>
  <c r="BF262" i="61"/>
  <c r="BD262" i="61"/>
  <c r="BB262" i="61"/>
  <c r="AZ262" i="61"/>
  <c r="AT262" i="61"/>
  <c r="AQ262" i="61"/>
  <c r="AO262" i="61"/>
  <c r="AM262" i="61"/>
  <c r="AG262" i="61"/>
  <c r="AF262" i="61"/>
  <c r="AD262" i="61"/>
  <c r="AB262" i="61"/>
  <c r="Z262" i="61"/>
  <c r="T262" i="61"/>
  <c r="K262" i="61"/>
  <c r="C262" i="61"/>
  <c r="CC262" i="61"/>
  <c r="J262" i="61"/>
  <c r="H262" i="61"/>
  <c r="A262" i="61"/>
  <c r="BT261" i="61"/>
  <c r="BS261" i="61"/>
  <c r="BQ261" i="61"/>
  <c r="BO261" i="61"/>
  <c r="BM261" i="61"/>
  <c r="BG261" i="61"/>
  <c r="BF261" i="61"/>
  <c r="BD261" i="61"/>
  <c r="BB261" i="61"/>
  <c r="AZ261" i="61"/>
  <c r="AT261" i="61"/>
  <c r="AQ261" i="61"/>
  <c r="AO261" i="61"/>
  <c r="AM261" i="61"/>
  <c r="AG261" i="61"/>
  <c r="AF261" i="61"/>
  <c r="AD261" i="61"/>
  <c r="AB261" i="61"/>
  <c r="Z261" i="61"/>
  <c r="T261" i="61"/>
  <c r="K261" i="61"/>
  <c r="C261" i="61"/>
  <c r="CC261" i="61"/>
  <c r="J261" i="61"/>
  <c r="H261" i="61"/>
  <c r="A261" i="61"/>
  <c r="BT260" i="61"/>
  <c r="BS260" i="61"/>
  <c r="BQ260" i="61"/>
  <c r="BO260" i="61"/>
  <c r="BM260" i="61"/>
  <c r="BG260" i="61"/>
  <c r="BF260" i="61"/>
  <c r="BD260" i="61"/>
  <c r="BB260" i="61"/>
  <c r="AZ260" i="61"/>
  <c r="AT260" i="61"/>
  <c r="AQ260" i="61"/>
  <c r="AO260" i="61"/>
  <c r="AM260" i="61"/>
  <c r="AG260" i="61"/>
  <c r="AF260" i="61"/>
  <c r="AD260" i="61"/>
  <c r="AB260" i="61"/>
  <c r="Z260" i="61"/>
  <c r="T260" i="61"/>
  <c r="K260" i="61"/>
  <c r="C260" i="61"/>
  <c r="CC260" i="61"/>
  <c r="J260" i="61"/>
  <c r="H260" i="61"/>
  <c r="A260" i="61"/>
  <c r="BT259" i="61"/>
  <c r="BS259" i="61"/>
  <c r="BQ259" i="61"/>
  <c r="BO259" i="61"/>
  <c r="BM259" i="61"/>
  <c r="BG259" i="61"/>
  <c r="BF259" i="61"/>
  <c r="BD259" i="61"/>
  <c r="BB259" i="61"/>
  <c r="AZ259" i="61"/>
  <c r="AT259" i="61"/>
  <c r="AQ259" i="61"/>
  <c r="AO259" i="61"/>
  <c r="AM259" i="61"/>
  <c r="AG259" i="61"/>
  <c r="AF259" i="61"/>
  <c r="AD259" i="61"/>
  <c r="AB259" i="61"/>
  <c r="Z259" i="61"/>
  <c r="T259" i="61"/>
  <c r="K259" i="61"/>
  <c r="C259" i="61"/>
  <c r="CC259" i="61"/>
  <c r="J259" i="61"/>
  <c r="H259" i="61"/>
  <c r="A259" i="61"/>
  <c r="BT258" i="61"/>
  <c r="BS258" i="61"/>
  <c r="BQ258" i="61"/>
  <c r="BO258" i="61"/>
  <c r="BM258" i="61"/>
  <c r="BG258" i="61"/>
  <c r="BF258" i="61"/>
  <c r="BD258" i="61"/>
  <c r="BB258" i="61"/>
  <c r="AZ258" i="61"/>
  <c r="AT258" i="61"/>
  <c r="AQ258" i="61"/>
  <c r="AO258" i="61"/>
  <c r="AM258" i="61"/>
  <c r="AG258" i="61"/>
  <c r="AF258" i="61"/>
  <c r="AD258" i="61"/>
  <c r="AB258" i="61"/>
  <c r="Z258" i="61"/>
  <c r="T258" i="61"/>
  <c r="K258" i="61"/>
  <c r="C258" i="61"/>
  <c r="CC258" i="61"/>
  <c r="J258" i="61"/>
  <c r="H258" i="61"/>
  <c r="A258" i="61"/>
  <c r="BT257" i="61"/>
  <c r="BS257" i="61"/>
  <c r="BQ257" i="61"/>
  <c r="BO257" i="61"/>
  <c r="BM257" i="61"/>
  <c r="BG257" i="61"/>
  <c r="BF257" i="61"/>
  <c r="BD257" i="61"/>
  <c r="BB257" i="61"/>
  <c r="AZ257" i="61"/>
  <c r="AT257" i="61"/>
  <c r="AQ257" i="61"/>
  <c r="AO257" i="61"/>
  <c r="AM257" i="61"/>
  <c r="AG257" i="61"/>
  <c r="AF257" i="61"/>
  <c r="AD257" i="61"/>
  <c r="AB257" i="61"/>
  <c r="Z257" i="61"/>
  <c r="T257" i="61"/>
  <c r="K257" i="61"/>
  <c r="C257" i="61"/>
  <c r="CC257" i="61"/>
  <c r="J257" i="61"/>
  <c r="H257" i="61"/>
  <c r="A257" i="61"/>
  <c r="BT256" i="61"/>
  <c r="BS256" i="61"/>
  <c r="BQ256" i="61"/>
  <c r="BO256" i="61"/>
  <c r="BM256" i="61"/>
  <c r="BG256" i="61"/>
  <c r="BF256" i="61"/>
  <c r="BD256" i="61"/>
  <c r="BB256" i="61"/>
  <c r="AZ256" i="61"/>
  <c r="AT256" i="61"/>
  <c r="AQ256" i="61"/>
  <c r="AO256" i="61"/>
  <c r="AM256" i="61"/>
  <c r="AG256" i="61"/>
  <c r="AF256" i="61"/>
  <c r="AD256" i="61"/>
  <c r="AB256" i="61"/>
  <c r="Z256" i="61"/>
  <c r="T256" i="61"/>
  <c r="K256" i="61"/>
  <c r="C256" i="61"/>
  <c r="CC256" i="61"/>
  <c r="J256" i="61"/>
  <c r="H256" i="61"/>
  <c r="A256" i="61"/>
  <c r="BT255" i="61"/>
  <c r="BS255" i="61"/>
  <c r="BQ255" i="61"/>
  <c r="BO255" i="61"/>
  <c r="BM255" i="61"/>
  <c r="BG255" i="61"/>
  <c r="BF255" i="61"/>
  <c r="BD255" i="61"/>
  <c r="BB255" i="61"/>
  <c r="AZ255" i="61"/>
  <c r="AT255" i="61"/>
  <c r="AQ255" i="61"/>
  <c r="AO255" i="61"/>
  <c r="AM255" i="61"/>
  <c r="AG255" i="61"/>
  <c r="AF255" i="61"/>
  <c r="AD255" i="61"/>
  <c r="AB255" i="61"/>
  <c r="Z255" i="61"/>
  <c r="T255" i="61"/>
  <c r="K255" i="61"/>
  <c r="C255" i="61"/>
  <c r="CC255" i="61"/>
  <c r="J255" i="61"/>
  <c r="H255" i="61"/>
  <c r="A255" i="61"/>
  <c r="BT254" i="61"/>
  <c r="BS254" i="61"/>
  <c r="BQ254" i="61"/>
  <c r="BO254" i="61"/>
  <c r="BM254" i="61"/>
  <c r="BG254" i="61"/>
  <c r="BF254" i="61"/>
  <c r="BD254" i="61"/>
  <c r="BB254" i="61"/>
  <c r="AZ254" i="61"/>
  <c r="AT254" i="61"/>
  <c r="AQ254" i="61"/>
  <c r="AO254" i="61"/>
  <c r="AM254" i="61"/>
  <c r="AG254" i="61"/>
  <c r="AF254" i="61"/>
  <c r="AD254" i="61"/>
  <c r="AB254" i="61"/>
  <c r="Z254" i="61"/>
  <c r="T254" i="61"/>
  <c r="K254" i="61"/>
  <c r="C254" i="61"/>
  <c r="CC254" i="61"/>
  <c r="J254" i="61"/>
  <c r="H254" i="61"/>
  <c r="A254" i="61"/>
  <c r="BT253" i="61"/>
  <c r="BS253" i="61"/>
  <c r="BQ253" i="61"/>
  <c r="BO253" i="61"/>
  <c r="BM253" i="61"/>
  <c r="BG253" i="61"/>
  <c r="BF253" i="61"/>
  <c r="BD253" i="61"/>
  <c r="BB253" i="61"/>
  <c r="AZ253" i="61"/>
  <c r="AT253" i="61"/>
  <c r="AQ253" i="61"/>
  <c r="AO253" i="61"/>
  <c r="AM253" i="61"/>
  <c r="AG253" i="61"/>
  <c r="AF253" i="61"/>
  <c r="AD253" i="61"/>
  <c r="AB253" i="61"/>
  <c r="Z253" i="61"/>
  <c r="T253" i="61"/>
  <c r="K253" i="61"/>
  <c r="C253" i="61"/>
  <c r="CC253" i="61"/>
  <c r="J253" i="61"/>
  <c r="H253" i="61"/>
  <c r="A253" i="61"/>
  <c r="BT252" i="61"/>
  <c r="BS252" i="61"/>
  <c r="BQ252" i="61"/>
  <c r="BO252" i="61"/>
  <c r="BM252" i="61"/>
  <c r="BG252" i="61"/>
  <c r="BF252" i="61"/>
  <c r="BD252" i="61"/>
  <c r="BB252" i="61"/>
  <c r="AZ252" i="61"/>
  <c r="AT252" i="61"/>
  <c r="AQ252" i="61"/>
  <c r="AO252" i="61"/>
  <c r="AM252" i="61"/>
  <c r="AG252" i="61"/>
  <c r="AF252" i="61"/>
  <c r="AD252" i="61"/>
  <c r="AB252" i="61"/>
  <c r="Z252" i="61"/>
  <c r="T252" i="61"/>
  <c r="K252" i="61"/>
  <c r="C252" i="61"/>
  <c r="CC252" i="61"/>
  <c r="J252" i="61"/>
  <c r="H252" i="61"/>
  <c r="A252" i="61"/>
  <c r="BT251" i="61"/>
  <c r="BS251" i="61"/>
  <c r="BQ251" i="61"/>
  <c r="BO251" i="61"/>
  <c r="BM251" i="61"/>
  <c r="BG251" i="61"/>
  <c r="BF251" i="61"/>
  <c r="BD251" i="61"/>
  <c r="BB251" i="61"/>
  <c r="AZ251" i="61"/>
  <c r="AT251" i="61"/>
  <c r="AQ251" i="61"/>
  <c r="AO251" i="61"/>
  <c r="AM251" i="61"/>
  <c r="AG251" i="61"/>
  <c r="AF251" i="61"/>
  <c r="AD251" i="61"/>
  <c r="AB251" i="61"/>
  <c r="Z251" i="61"/>
  <c r="T251" i="61"/>
  <c r="K251" i="61"/>
  <c r="C251" i="61"/>
  <c r="CC251" i="61"/>
  <c r="J251" i="61"/>
  <c r="H251" i="61"/>
  <c r="A251" i="61"/>
  <c r="BT250" i="61"/>
  <c r="BS250" i="61"/>
  <c r="BQ250" i="61"/>
  <c r="BO250" i="61"/>
  <c r="BM250" i="61"/>
  <c r="BG250" i="61"/>
  <c r="BF250" i="61"/>
  <c r="BD250" i="61"/>
  <c r="BB250" i="61"/>
  <c r="AZ250" i="61"/>
  <c r="AT250" i="61"/>
  <c r="AQ250" i="61"/>
  <c r="AO250" i="61"/>
  <c r="AM250" i="61"/>
  <c r="AG250" i="61"/>
  <c r="AF250" i="61"/>
  <c r="AD250" i="61"/>
  <c r="AB250" i="61"/>
  <c r="Z250" i="61"/>
  <c r="T250" i="61"/>
  <c r="K250" i="61"/>
  <c r="C250" i="61"/>
  <c r="CC250" i="61"/>
  <c r="J250" i="61"/>
  <c r="H250" i="61"/>
  <c r="A250" i="61"/>
  <c r="BT249" i="61"/>
  <c r="BS249" i="61"/>
  <c r="BQ249" i="61"/>
  <c r="BO249" i="61"/>
  <c r="BM249" i="61"/>
  <c r="BG249" i="61"/>
  <c r="BF249" i="61"/>
  <c r="BD249" i="61"/>
  <c r="BB249" i="61"/>
  <c r="AZ249" i="61"/>
  <c r="AT249" i="61"/>
  <c r="AQ249" i="61"/>
  <c r="AO249" i="61"/>
  <c r="AM249" i="61"/>
  <c r="AG249" i="61"/>
  <c r="AF249" i="61"/>
  <c r="AD249" i="61"/>
  <c r="AB249" i="61"/>
  <c r="Z249" i="61"/>
  <c r="T249" i="61"/>
  <c r="K249" i="61"/>
  <c r="C249" i="61"/>
  <c r="CC249" i="61"/>
  <c r="J249" i="61"/>
  <c r="H249" i="61"/>
  <c r="A249" i="61"/>
  <c r="BT248" i="61"/>
  <c r="BS248" i="61"/>
  <c r="BQ248" i="61"/>
  <c r="BO248" i="61"/>
  <c r="BM248" i="61"/>
  <c r="BG248" i="61"/>
  <c r="BF248" i="61"/>
  <c r="BD248" i="61"/>
  <c r="BB248" i="61"/>
  <c r="AZ248" i="61"/>
  <c r="AT248" i="61"/>
  <c r="AQ248" i="61"/>
  <c r="AO248" i="61"/>
  <c r="AM248" i="61"/>
  <c r="AG248" i="61"/>
  <c r="AF248" i="61"/>
  <c r="AD248" i="61"/>
  <c r="AB248" i="61"/>
  <c r="Z248" i="61"/>
  <c r="T248" i="61"/>
  <c r="K248" i="61"/>
  <c r="C248" i="61"/>
  <c r="CC248" i="61"/>
  <c r="J248" i="61"/>
  <c r="H248" i="61"/>
  <c r="A248" i="61"/>
  <c r="BT247" i="61"/>
  <c r="BS247" i="61"/>
  <c r="BQ247" i="61"/>
  <c r="BO247" i="61"/>
  <c r="BM247" i="61"/>
  <c r="BG247" i="61"/>
  <c r="BF247" i="61"/>
  <c r="BD247" i="61"/>
  <c r="BB247" i="61"/>
  <c r="AZ247" i="61"/>
  <c r="AT247" i="61"/>
  <c r="AQ247" i="61"/>
  <c r="AO247" i="61"/>
  <c r="AM247" i="61"/>
  <c r="AG247" i="61"/>
  <c r="AF247" i="61"/>
  <c r="AD247" i="61"/>
  <c r="AB247" i="61"/>
  <c r="Z247" i="61"/>
  <c r="T247" i="61"/>
  <c r="K247" i="61"/>
  <c r="C247" i="61"/>
  <c r="CC247" i="61"/>
  <c r="J247" i="61"/>
  <c r="H247" i="61"/>
  <c r="A247" i="61"/>
  <c r="BT246" i="61"/>
  <c r="BS246" i="61"/>
  <c r="BQ246" i="61"/>
  <c r="BO246" i="61"/>
  <c r="BM246" i="61"/>
  <c r="BG246" i="61"/>
  <c r="BF246" i="61"/>
  <c r="BD246" i="61"/>
  <c r="BB246" i="61"/>
  <c r="AZ246" i="61"/>
  <c r="AT246" i="61"/>
  <c r="AQ246" i="61"/>
  <c r="AO246" i="61"/>
  <c r="AM246" i="61"/>
  <c r="AG246" i="61"/>
  <c r="AF246" i="61"/>
  <c r="AD246" i="61"/>
  <c r="AB246" i="61"/>
  <c r="Z246" i="61"/>
  <c r="T246" i="61"/>
  <c r="K246" i="61"/>
  <c r="C246" i="61"/>
  <c r="CC246" i="61"/>
  <c r="J246" i="61"/>
  <c r="H246" i="61"/>
  <c r="A246" i="61"/>
  <c r="BT245" i="61"/>
  <c r="BS245" i="61"/>
  <c r="BQ245" i="61"/>
  <c r="BO245" i="61"/>
  <c r="BM245" i="61"/>
  <c r="BG245" i="61"/>
  <c r="BF245" i="61"/>
  <c r="BD245" i="61"/>
  <c r="BB245" i="61"/>
  <c r="AZ245" i="61"/>
  <c r="AT245" i="61"/>
  <c r="AQ245" i="61"/>
  <c r="AO245" i="61"/>
  <c r="AM245" i="61"/>
  <c r="AG245" i="61"/>
  <c r="AF245" i="61"/>
  <c r="AD245" i="61"/>
  <c r="AB245" i="61"/>
  <c r="Z245" i="61"/>
  <c r="T245" i="61"/>
  <c r="K245" i="61"/>
  <c r="C245" i="61"/>
  <c r="CC245" i="61"/>
  <c r="J245" i="61"/>
  <c r="H245" i="61"/>
  <c r="A245" i="61"/>
  <c r="BT244" i="61"/>
  <c r="BS244" i="61"/>
  <c r="BQ244" i="61"/>
  <c r="BO244" i="61"/>
  <c r="BM244" i="61"/>
  <c r="BG244" i="61"/>
  <c r="BF244" i="61"/>
  <c r="BD244" i="61"/>
  <c r="BB244" i="61"/>
  <c r="AZ244" i="61"/>
  <c r="AT244" i="61"/>
  <c r="AQ244" i="61"/>
  <c r="AO244" i="61"/>
  <c r="AM244" i="61"/>
  <c r="AG244" i="61"/>
  <c r="AF244" i="61"/>
  <c r="AD244" i="61"/>
  <c r="AB244" i="61"/>
  <c r="Z244" i="61"/>
  <c r="T244" i="61"/>
  <c r="K244" i="61"/>
  <c r="C244" i="61"/>
  <c r="CC244" i="61"/>
  <c r="J244" i="61"/>
  <c r="H244" i="61"/>
  <c r="A244" i="61"/>
  <c r="BT243" i="61"/>
  <c r="BS243" i="61"/>
  <c r="BQ243" i="61"/>
  <c r="BO243" i="61"/>
  <c r="BM243" i="61"/>
  <c r="BG243" i="61"/>
  <c r="BF243" i="61"/>
  <c r="BD243" i="61"/>
  <c r="BB243" i="61"/>
  <c r="AZ243" i="61"/>
  <c r="AT243" i="61"/>
  <c r="AQ243" i="61"/>
  <c r="AO243" i="61"/>
  <c r="AM243" i="61"/>
  <c r="AG243" i="61"/>
  <c r="AF243" i="61"/>
  <c r="AD243" i="61"/>
  <c r="AB243" i="61"/>
  <c r="Z243" i="61"/>
  <c r="T243" i="61"/>
  <c r="K243" i="61"/>
  <c r="C243" i="61"/>
  <c r="CC243" i="61"/>
  <c r="J243" i="61"/>
  <c r="H243" i="61"/>
  <c r="A243" i="61"/>
  <c r="BT242" i="61"/>
  <c r="BS242" i="61"/>
  <c r="BQ242" i="61"/>
  <c r="BO242" i="61"/>
  <c r="BM242" i="61"/>
  <c r="BG242" i="61"/>
  <c r="BF242" i="61"/>
  <c r="BD242" i="61"/>
  <c r="BB242" i="61"/>
  <c r="AZ242" i="61"/>
  <c r="AT242" i="61"/>
  <c r="AQ242" i="61"/>
  <c r="AO242" i="61"/>
  <c r="AM242" i="61"/>
  <c r="AG242" i="61"/>
  <c r="AF242" i="61"/>
  <c r="AD242" i="61"/>
  <c r="AB242" i="61"/>
  <c r="Z242" i="61"/>
  <c r="T242" i="61"/>
  <c r="K242" i="61"/>
  <c r="C242" i="61"/>
  <c r="CC242" i="61"/>
  <c r="J242" i="61"/>
  <c r="H242" i="61"/>
  <c r="A242" i="61"/>
  <c r="BT241" i="61"/>
  <c r="BS241" i="61"/>
  <c r="BQ241" i="61"/>
  <c r="BO241" i="61"/>
  <c r="BM241" i="61"/>
  <c r="BG241" i="61"/>
  <c r="BF241" i="61"/>
  <c r="BD241" i="61"/>
  <c r="BB241" i="61"/>
  <c r="AZ241" i="61"/>
  <c r="AT241" i="61"/>
  <c r="AQ241" i="61"/>
  <c r="AO241" i="61"/>
  <c r="AM241" i="61"/>
  <c r="AG241" i="61"/>
  <c r="AF241" i="61"/>
  <c r="AD241" i="61"/>
  <c r="AB241" i="61"/>
  <c r="Z241" i="61"/>
  <c r="T241" i="61"/>
  <c r="K241" i="61"/>
  <c r="C241" i="61"/>
  <c r="CC241" i="61"/>
  <c r="J241" i="61"/>
  <c r="H241" i="61"/>
  <c r="A241" i="61"/>
  <c r="BT240" i="61"/>
  <c r="BS240" i="61"/>
  <c r="BQ240" i="61"/>
  <c r="BO240" i="61"/>
  <c r="BM240" i="61"/>
  <c r="BG240" i="61"/>
  <c r="BF240" i="61"/>
  <c r="BD240" i="61"/>
  <c r="BB240" i="61"/>
  <c r="AZ240" i="61"/>
  <c r="AT240" i="61"/>
  <c r="AQ240" i="61"/>
  <c r="AO240" i="61"/>
  <c r="AM240" i="61"/>
  <c r="AG240" i="61"/>
  <c r="AF240" i="61"/>
  <c r="AD240" i="61"/>
  <c r="AB240" i="61"/>
  <c r="Z240" i="61"/>
  <c r="T240" i="61"/>
  <c r="K240" i="61"/>
  <c r="C240" i="61"/>
  <c r="CC240" i="61"/>
  <c r="J240" i="61"/>
  <c r="H240" i="61"/>
  <c r="A240" i="61"/>
  <c r="BT239" i="61"/>
  <c r="BS239" i="61"/>
  <c r="BQ239" i="61"/>
  <c r="BO239" i="61"/>
  <c r="BM239" i="61"/>
  <c r="BG239" i="61"/>
  <c r="BF239" i="61"/>
  <c r="BD239" i="61"/>
  <c r="BB239" i="61"/>
  <c r="AZ239" i="61"/>
  <c r="AT239" i="61"/>
  <c r="AQ239" i="61"/>
  <c r="AO239" i="61"/>
  <c r="AM239" i="61"/>
  <c r="AG239" i="61"/>
  <c r="AF239" i="61"/>
  <c r="AD239" i="61"/>
  <c r="AB239" i="61"/>
  <c r="Z239" i="61"/>
  <c r="T239" i="61"/>
  <c r="K239" i="61"/>
  <c r="C239" i="61"/>
  <c r="CC239" i="61"/>
  <c r="J239" i="61"/>
  <c r="H239" i="61"/>
  <c r="A239" i="61"/>
  <c r="BT238" i="61"/>
  <c r="BS238" i="61"/>
  <c r="BQ238" i="61"/>
  <c r="BO238" i="61"/>
  <c r="BM238" i="61"/>
  <c r="BG238" i="61"/>
  <c r="BF238" i="61"/>
  <c r="BD238" i="61"/>
  <c r="BB238" i="61"/>
  <c r="AZ238" i="61"/>
  <c r="AT238" i="61"/>
  <c r="AQ238" i="61"/>
  <c r="AO238" i="61"/>
  <c r="AM238" i="61"/>
  <c r="AG238" i="61"/>
  <c r="AF238" i="61"/>
  <c r="AD238" i="61"/>
  <c r="AB238" i="61"/>
  <c r="Z238" i="61"/>
  <c r="T238" i="61"/>
  <c r="K238" i="61"/>
  <c r="C238" i="61"/>
  <c r="CC238" i="61"/>
  <c r="J238" i="61"/>
  <c r="H238" i="61"/>
  <c r="A238" i="61"/>
  <c r="BT237" i="61"/>
  <c r="BS237" i="61"/>
  <c r="BQ237" i="61"/>
  <c r="BO237" i="61"/>
  <c r="BM237" i="61"/>
  <c r="BG237" i="61"/>
  <c r="BF237" i="61"/>
  <c r="BD237" i="61"/>
  <c r="BB237" i="61"/>
  <c r="AZ237" i="61"/>
  <c r="AT237" i="61"/>
  <c r="AQ237" i="61"/>
  <c r="AO237" i="61"/>
  <c r="AM237" i="61"/>
  <c r="AG237" i="61"/>
  <c r="AF237" i="61"/>
  <c r="AD237" i="61"/>
  <c r="AB237" i="61"/>
  <c r="Z237" i="61"/>
  <c r="T237" i="61"/>
  <c r="K237" i="61"/>
  <c r="C237" i="61"/>
  <c r="CC237" i="61"/>
  <c r="J237" i="61"/>
  <c r="H237" i="61"/>
  <c r="A237" i="61"/>
  <c r="BT236" i="61"/>
  <c r="BS236" i="61"/>
  <c r="BQ236" i="61"/>
  <c r="BO236" i="61"/>
  <c r="BM236" i="61"/>
  <c r="BG236" i="61"/>
  <c r="BF236" i="61"/>
  <c r="BD236" i="61"/>
  <c r="BB236" i="61"/>
  <c r="AZ236" i="61"/>
  <c r="AT236" i="61"/>
  <c r="AQ236" i="61"/>
  <c r="AO236" i="61"/>
  <c r="AM236" i="61"/>
  <c r="AG236" i="61"/>
  <c r="AF236" i="61"/>
  <c r="AD236" i="61"/>
  <c r="AB236" i="61"/>
  <c r="Z236" i="61"/>
  <c r="T236" i="61"/>
  <c r="K236" i="61"/>
  <c r="C236" i="61"/>
  <c r="CC236" i="61"/>
  <c r="J236" i="61"/>
  <c r="H236" i="61"/>
  <c r="A236" i="61"/>
  <c r="BT235" i="61"/>
  <c r="BS235" i="61"/>
  <c r="BQ235" i="61"/>
  <c r="BO235" i="61"/>
  <c r="BM235" i="61"/>
  <c r="BG235" i="61"/>
  <c r="BF235" i="61"/>
  <c r="BD235" i="61"/>
  <c r="BB235" i="61"/>
  <c r="AZ235" i="61"/>
  <c r="AT235" i="61"/>
  <c r="AQ235" i="61"/>
  <c r="AO235" i="61"/>
  <c r="AM235" i="61"/>
  <c r="AG235" i="61"/>
  <c r="AF235" i="61"/>
  <c r="AD235" i="61"/>
  <c r="AB235" i="61"/>
  <c r="Z235" i="61"/>
  <c r="T235" i="61"/>
  <c r="K235" i="61"/>
  <c r="C235" i="61"/>
  <c r="CC235" i="61"/>
  <c r="J235" i="61"/>
  <c r="H235" i="61"/>
  <c r="A235" i="61"/>
  <c r="BT234" i="61"/>
  <c r="BS234" i="61"/>
  <c r="BQ234" i="61"/>
  <c r="BO234" i="61"/>
  <c r="BM234" i="61"/>
  <c r="BG234" i="61"/>
  <c r="BF234" i="61"/>
  <c r="BD234" i="61"/>
  <c r="BB234" i="61"/>
  <c r="AZ234" i="61"/>
  <c r="AT234" i="61"/>
  <c r="AQ234" i="61"/>
  <c r="AO234" i="61"/>
  <c r="AM234" i="61"/>
  <c r="AG234" i="61"/>
  <c r="AF234" i="61"/>
  <c r="AD234" i="61"/>
  <c r="AB234" i="61"/>
  <c r="Z234" i="61"/>
  <c r="T234" i="61"/>
  <c r="K234" i="61"/>
  <c r="C234" i="61"/>
  <c r="CC234" i="61"/>
  <c r="J234" i="61"/>
  <c r="H234" i="61"/>
  <c r="A234" i="61"/>
  <c r="BT233" i="61"/>
  <c r="BS233" i="61"/>
  <c r="BQ233" i="61"/>
  <c r="BO233" i="61"/>
  <c r="BM233" i="61"/>
  <c r="BG233" i="61"/>
  <c r="BF233" i="61"/>
  <c r="BD233" i="61"/>
  <c r="BB233" i="61"/>
  <c r="AZ233" i="61"/>
  <c r="AT233" i="61"/>
  <c r="AQ233" i="61"/>
  <c r="AO233" i="61"/>
  <c r="AM233" i="61"/>
  <c r="AG233" i="61"/>
  <c r="AF233" i="61"/>
  <c r="AD233" i="61"/>
  <c r="AB233" i="61"/>
  <c r="Z233" i="61"/>
  <c r="T233" i="61"/>
  <c r="K233" i="61"/>
  <c r="C233" i="61"/>
  <c r="CC233" i="61"/>
  <c r="J233" i="61"/>
  <c r="H233" i="61"/>
  <c r="A233" i="61"/>
  <c r="BT232" i="61"/>
  <c r="BS232" i="61"/>
  <c r="BQ232" i="61"/>
  <c r="BO232" i="61"/>
  <c r="BM232" i="61"/>
  <c r="BG232" i="61"/>
  <c r="BF232" i="61"/>
  <c r="BD232" i="61"/>
  <c r="BB232" i="61"/>
  <c r="AZ232" i="61"/>
  <c r="AT232" i="61"/>
  <c r="AQ232" i="61"/>
  <c r="AO232" i="61"/>
  <c r="AM232" i="61"/>
  <c r="AG232" i="61"/>
  <c r="AF232" i="61"/>
  <c r="AD232" i="61"/>
  <c r="AB232" i="61"/>
  <c r="Z232" i="61"/>
  <c r="T232" i="61"/>
  <c r="K232" i="61"/>
  <c r="C232" i="61"/>
  <c r="CC232" i="61"/>
  <c r="J232" i="61"/>
  <c r="H232" i="61"/>
  <c r="A232" i="61"/>
  <c r="BT231" i="61"/>
  <c r="BS231" i="61"/>
  <c r="BQ231" i="61"/>
  <c r="BO231" i="61"/>
  <c r="BM231" i="61"/>
  <c r="BG231" i="61"/>
  <c r="BF231" i="61"/>
  <c r="BD231" i="61"/>
  <c r="BB231" i="61"/>
  <c r="AZ231" i="61"/>
  <c r="AT231" i="61"/>
  <c r="AQ231" i="61"/>
  <c r="AO231" i="61"/>
  <c r="AM231" i="61"/>
  <c r="AG231" i="61"/>
  <c r="AF231" i="61"/>
  <c r="AD231" i="61"/>
  <c r="AB231" i="61"/>
  <c r="Z231" i="61"/>
  <c r="T231" i="61"/>
  <c r="K231" i="61"/>
  <c r="C231" i="61"/>
  <c r="CC231" i="61"/>
  <c r="J231" i="61"/>
  <c r="H231" i="61"/>
  <c r="A231" i="61"/>
  <c r="BT230" i="61"/>
  <c r="BS230" i="61"/>
  <c r="BQ230" i="61"/>
  <c r="BO230" i="61"/>
  <c r="BM230" i="61"/>
  <c r="BG230" i="61"/>
  <c r="BF230" i="61"/>
  <c r="BD230" i="61"/>
  <c r="BB230" i="61"/>
  <c r="AZ230" i="61"/>
  <c r="AT230" i="61"/>
  <c r="AQ230" i="61"/>
  <c r="AO230" i="61"/>
  <c r="AM230" i="61"/>
  <c r="AG230" i="61"/>
  <c r="AF230" i="61"/>
  <c r="AD230" i="61"/>
  <c r="AB230" i="61"/>
  <c r="Z230" i="61"/>
  <c r="T230" i="61"/>
  <c r="K230" i="61"/>
  <c r="C230" i="61"/>
  <c r="CC230" i="61"/>
  <c r="J230" i="61"/>
  <c r="H230" i="61"/>
  <c r="A230" i="61"/>
  <c r="BT229" i="61"/>
  <c r="BS229" i="61"/>
  <c r="BQ229" i="61"/>
  <c r="BO229" i="61"/>
  <c r="BM229" i="61"/>
  <c r="BG229" i="61"/>
  <c r="BF229" i="61"/>
  <c r="BD229" i="61"/>
  <c r="BB229" i="61"/>
  <c r="AZ229" i="61"/>
  <c r="AT229" i="61"/>
  <c r="AQ229" i="61"/>
  <c r="AO229" i="61"/>
  <c r="AM229" i="61"/>
  <c r="AG229" i="61"/>
  <c r="AF229" i="61"/>
  <c r="AD229" i="61"/>
  <c r="AB229" i="61"/>
  <c r="Z229" i="61"/>
  <c r="T229" i="61"/>
  <c r="K229" i="61"/>
  <c r="C229" i="61"/>
  <c r="CC229" i="61"/>
  <c r="J229" i="61"/>
  <c r="H229" i="61"/>
  <c r="A229" i="61"/>
  <c r="BT228" i="61"/>
  <c r="BS228" i="61"/>
  <c r="BQ228" i="61"/>
  <c r="BO228" i="61"/>
  <c r="BM228" i="61"/>
  <c r="BG228" i="61"/>
  <c r="BF228" i="61"/>
  <c r="BD228" i="61"/>
  <c r="BB228" i="61"/>
  <c r="AZ228" i="61"/>
  <c r="AT228" i="61"/>
  <c r="AQ228" i="61"/>
  <c r="AO228" i="61"/>
  <c r="AM228" i="61"/>
  <c r="AG228" i="61"/>
  <c r="AF228" i="61"/>
  <c r="AD228" i="61"/>
  <c r="AB228" i="61"/>
  <c r="Z228" i="61"/>
  <c r="T228" i="61"/>
  <c r="K228" i="61"/>
  <c r="C228" i="61"/>
  <c r="CC228" i="61"/>
  <c r="J228" i="61"/>
  <c r="H228" i="61"/>
  <c r="A228" i="61"/>
  <c r="BT227" i="61"/>
  <c r="BS227" i="61"/>
  <c r="BQ227" i="61"/>
  <c r="BO227" i="61"/>
  <c r="BM227" i="61"/>
  <c r="BG227" i="61"/>
  <c r="BF227" i="61"/>
  <c r="BD227" i="61"/>
  <c r="BB227" i="61"/>
  <c r="AZ227" i="61"/>
  <c r="AT227" i="61"/>
  <c r="AQ227" i="61"/>
  <c r="AO227" i="61"/>
  <c r="AM227" i="61"/>
  <c r="AG227" i="61"/>
  <c r="AF227" i="61"/>
  <c r="AD227" i="61"/>
  <c r="AB227" i="61"/>
  <c r="Z227" i="61"/>
  <c r="T227" i="61"/>
  <c r="K227" i="61"/>
  <c r="C227" i="61"/>
  <c r="CC227" i="61"/>
  <c r="J227" i="61"/>
  <c r="H227" i="61"/>
  <c r="A227" i="61"/>
  <c r="BT226" i="61"/>
  <c r="BS226" i="61"/>
  <c r="BQ226" i="61"/>
  <c r="BO226" i="61"/>
  <c r="BM226" i="61"/>
  <c r="BG226" i="61"/>
  <c r="BF226" i="61"/>
  <c r="BD226" i="61"/>
  <c r="BB226" i="61"/>
  <c r="AZ226" i="61"/>
  <c r="AT226" i="61"/>
  <c r="AQ226" i="61"/>
  <c r="AO226" i="61"/>
  <c r="AM226" i="61"/>
  <c r="AG226" i="61"/>
  <c r="AF226" i="61"/>
  <c r="AD226" i="61"/>
  <c r="AB226" i="61"/>
  <c r="Z226" i="61"/>
  <c r="T226" i="61"/>
  <c r="K226" i="61"/>
  <c r="C226" i="61"/>
  <c r="CC226" i="61"/>
  <c r="J226" i="61"/>
  <c r="H226" i="61"/>
  <c r="A226" i="61"/>
  <c r="BT225" i="61"/>
  <c r="BS225" i="61"/>
  <c r="BQ225" i="61"/>
  <c r="BO225" i="61"/>
  <c r="BM225" i="61"/>
  <c r="BG225" i="61"/>
  <c r="BF225" i="61"/>
  <c r="BD225" i="61"/>
  <c r="BB225" i="61"/>
  <c r="AZ225" i="61"/>
  <c r="AT225" i="61"/>
  <c r="AQ225" i="61"/>
  <c r="AO225" i="61"/>
  <c r="AM225" i="61"/>
  <c r="AG225" i="61"/>
  <c r="AF225" i="61"/>
  <c r="AD225" i="61"/>
  <c r="AB225" i="61"/>
  <c r="Z225" i="61"/>
  <c r="T225" i="61"/>
  <c r="K225" i="61"/>
  <c r="C225" i="61"/>
  <c r="CC225" i="61"/>
  <c r="J225" i="61"/>
  <c r="H225" i="61"/>
  <c r="A225" i="61"/>
  <c r="BT224" i="61"/>
  <c r="BS224" i="61"/>
  <c r="BQ224" i="61"/>
  <c r="BO224" i="61"/>
  <c r="BM224" i="61"/>
  <c r="BG224" i="61"/>
  <c r="BF224" i="61"/>
  <c r="BD224" i="61"/>
  <c r="BB224" i="61"/>
  <c r="AZ224" i="61"/>
  <c r="AT224" i="61"/>
  <c r="AQ224" i="61"/>
  <c r="AO224" i="61"/>
  <c r="AM224" i="61"/>
  <c r="AG224" i="61"/>
  <c r="AF224" i="61"/>
  <c r="AD224" i="61"/>
  <c r="AB224" i="61"/>
  <c r="Z224" i="61"/>
  <c r="T224" i="61"/>
  <c r="K224" i="61"/>
  <c r="C224" i="61"/>
  <c r="CC224" i="61"/>
  <c r="J224" i="61"/>
  <c r="H224" i="61"/>
  <c r="A224" i="61"/>
  <c r="BT223" i="61"/>
  <c r="BS223" i="61"/>
  <c r="BQ223" i="61"/>
  <c r="BO223" i="61"/>
  <c r="BM223" i="61"/>
  <c r="BG223" i="61"/>
  <c r="BF223" i="61"/>
  <c r="BD223" i="61"/>
  <c r="BB223" i="61"/>
  <c r="AZ223" i="61"/>
  <c r="AT223" i="61"/>
  <c r="AQ223" i="61"/>
  <c r="AO223" i="61"/>
  <c r="AM223" i="61"/>
  <c r="AG223" i="61"/>
  <c r="AF223" i="61"/>
  <c r="AD223" i="61"/>
  <c r="AB223" i="61"/>
  <c r="Z223" i="61"/>
  <c r="T223" i="61"/>
  <c r="K223" i="61"/>
  <c r="C223" i="61"/>
  <c r="CC223" i="61"/>
  <c r="J223" i="61"/>
  <c r="H223" i="61"/>
  <c r="A223" i="61"/>
  <c r="BT222" i="61"/>
  <c r="BS222" i="61"/>
  <c r="BQ222" i="61"/>
  <c r="BO222" i="61"/>
  <c r="BM222" i="61"/>
  <c r="BG222" i="61"/>
  <c r="BF222" i="61"/>
  <c r="BD222" i="61"/>
  <c r="BB222" i="61"/>
  <c r="AZ222" i="61"/>
  <c r="AT222" i="61"/>
  <c r="AQ222" i="61"/>
  <c r="AO222" i="61"/>
  <c r="AM222" i="61"/>
  <c r="AG222" i="61"/>
  <c r="AF222" i="61"/>
  <c r="AD222" i="61"/>
  <c r="AB222" i="61"/>
  <c r="Z222" i="61"/>
  <c r="T222" i="61"/>
  <c r="K222" i="61"/>
  <c r="C222" i="61"/>
  <c r="CC222" i="61"/>
  <c r="J222" i="61"/>
  <c r="H222" i="61"/>
  <c r="A222" i="61"/>
  <c r="BT221" i="61"/>
  <c r="BS221" i="61"/>
  <c r="BQ221" i="61"/>
  <c r="BO221" i="61"/>
  <c r="BM221" i="61"/>
  <c r="BG221" i="61"/>
  <c r="BF221" i="61"/>
  <c r="BD221" i="61"/>
  <c r="BB221" i="61"/>
  <c r="AZ221" i="61"/>
  <c r="AT221" i="61"/>
  <c r="AQ221" i="61"/>
  <c r="AO221" i="61"/>
  <c r="AM221" i="61"/>
  <c r="AG221" i="61"/>
  <c r="AF221" i="61"/>
  <c r="AD221" i="61"/>
  <c r="AB221" i="61"/>
  <c r="Z221" i="61"/>
  <c r="T221" i="61"/>
  <c r="K221" i="61"/>
  <c r="C221" i="61"/>
  <c r="CC221" i="61"/>
  <c r="J221" i="61"/>
  <c r="H221" i="61"/>
  <c r="A221" i="61"/>
  <c r="BT220" i="61"/>
  <c r="BS220" i="61"/>
  <c r="BQ220" i="61"/>
  <c r="BO220" i="61"/>
  <c r="BM220" i="61"/>
  <c r="BG220" i="61"/>
  <c r="BF220" i="61"/>
  <c r="BD220" i="61"/>
  <c r="BB220" i="61"/>
  <c r="AZ220" i="61"/>
  <c r="AT220" i="61"/>
  <c r="AQ220" i="61"/>
  <c r="AO220" i="61"/>
  <c r="AM220" i="61"/>
  <c r="AG220" i="61"/>
  <c r="AF220" i="61"/>
  <c r="AD220" i="61"/>
  <c r="AB220" i="61"/>
  <c r="Z220" i="61"/>
  <c r="T220" i="61"/>
  <c r="K220" i="61"/>
  <c r="C220" i="61"/>
  <c r="CC220" i="61"/>
  <c r="J220" i="61"/>
  <c r="H220" i="61"/>
  <c r="A220" i="61"/>
  <c r="BT219" i="61"/>
  <c r="BS219" i="61"/>
  <c r="BQ219" i="61"/>
  <c r="BO219" i="61"/>
  <c r="BM219" i="61"/>
  <c r="BG219" i="61"/>
  <c r="BF219" i="61"/>
  <c r="BD219" i="61"/>
  <c r="BB219" i="61"/>
  <c r="AZ219" i="61"/>
  <c r="AT219" i="61"/>
  <c r="AQ219" i="61"/>
  <c r="AO219" i="61"/>
  <c r="AM219" i="61"/>
  <c r="AG219" i="61"/>
  <c r="AF219" i="61"/>
  <c r="AD219" i="61"/>
  <c r="AB219" i="61"/>
  <c r="Z219" i="61"/>
  <c r="T219" i="61"/>
  <c r="K219" i="61"/>
  <c r="C219" i="61"/>
  <c r="CC219" i="61"/>
  <c r="J219" i="61"/>
  <c r="H219" i="61"/>
  <c r="A219" i="61"/>
  <c r="BT218" i="61"/>
  <c r="BS218" i="61"/>
  <c r="BQ218" i="61"/>
  <c r="BO218" i="61"/>
  <c r="BM218" i="61"/>
  <c r="BG218" i="61"/>
  <c r="BF218" i="61"/>
  <c r="BD218" i="61"/>
  <c r="BB218" i="61"/>
  <c r="AZ218" i="61"/>
  <c r="AT218" i="61"/>
  <c r="AQ218" i="61"/>
  <c r="AO218" i="61"/>
  <c r="AM218" i="61"/>
  <c r="AG218" i="61"/>
  <c r="AF218" i="61"/>
  <c r="AD218" i="61"/>
  <c r="AB218" i="61"/>
  <c r="Z218" i="61"/>
  <c r="T218" i="61"/>
  <c r="K218" i="61"/>
  <c r="C218" i="61"/>
  <c r="CC218" i="61"/>
  <c r="J218" i="61"/>
  <c r="H218" i="61"/>
  <c r="A218" i="61"/>
  <c r="BT217" i="61"/>
  <c r="BS217" i="61"/>
  <c r="BQ217" i="61"/>
  <c r="BO217" i="61"/>
  <c r="BM217" i="61"/>
  <c r="BG217" i="61"/>
  <c r="BF217" i="61"/>
  <c r="BD217" i="61"/>
  <c r="BB217" i="61"/>
  <c r="AZ217" i="61"/>
  <c r="AT217" i="61"/>
  <c r="AQ217" i="61"/>
  <c r="AO217" i="61"/>
  <c r="AM217" i="61"/>
  <c r="AG217" i="61"/>
  <c r="AF217" i="61"/>
  <c r="AD217" i="61"/>
  <c r="AB217" i="61"/>
  <c r="Z217" i="61"/>
  <c r="T217" i="61"/>
  <c r="K217" i="61"/>
  <c r="C217" i="61"/>
  <c r="CC217" i="61"/>
  <c r="J217" i="61"/>
  <c r="H217" i="61"/>
  <c r="A217" i="61"/>
  <c r="BT216" i="61"/>
  <c r="BS216" i="61"/>
  <c r="BQ216" i="61"/>
  <c r="BO216" i="61"/>
  <c r="BM216" i="61"/>
  <c r="BG216" i="61"/>
  <c r="BF216" i="61"/>
  <c r="BD216" i="61"/>
  <c r="BB216" i="61"/>
  <c r="AZ216" i="61"/>
  <c r="AT216" i="61"/>
  <c r="AQ216" i="61"/>
  <c r="AO216" i="61"/>
  <c r="AM216" i="61"/>
  <c r="AG216" i="61"/>
  <c r="AF216" i="61"/>
  <c r="AD216" i="61"/>
  <c r="AB216" i="61"/>
  <c r="Z216" i="61"/>
  <c r="T216" i="61"/>
  <c r="K216" i="61"/>
  <c r="C216" i="61"/>
  <c r="CC216" i="61"/>
  <c r="J216" i="61"/>
  <c r="H216" i="61"/>
  <c r="A216" i="61"/>
  <c r="BT215" i="61"/>
  <c r="BS215" i="61"/>
  <c r="BQ215" i="61"/>
  <c r="BO215" i="61"/>
  <c r="BM215" i="61"/>
  <c r="BG215" i="61"/>
  <c r="BF215" i="61"/>
  <c r="BD215" i="61"/>
  <c r="BB215" i="61"/>
  <c r="AZ215" i="61"/>
  <c r="AT215" i="61"/>
  <c r="AQ215" i="61"/>
  <c r="AO215" i="61"/>
  <c r="AM215" i="61"/>
  <c r="AG215" i="61"/>
  <c r="AF215" i="61"/>
  <c r="AD215" i="61"/>
  <c r="AB215" i="61"/>
  <c r="Z215" i="61"/>
  <c r="T215" i="61"/>
  <c r="K215" i="61"/>
  <c r="C215" i="61"/>
  <c r="CC215" i="61"/>
  <c r="J215" i="61"/>
  <c r="H215" i="61"/>
  <c r="A215" i="61"/>
  <c r="BT214" i="61"/>
  <c r="BS214" i="61"/>
  <c r="BQ214" i="61"/>
  <c r="BO214" i="61"/>
  <c r="BM214" i="61"/>
  <c r="BG214" i="61"/>
  <c r="BF214" i="61"/>
  <c r="BD214" i="61"/>
  <c r="BB214" i="61"/>
  <c r="AZ214" i="61"/>
  <c r="AT214" i="61"/>
  <c r="AQ214" i="61"/>
  <c r="AO214" i="61"/>
  <c r="AM214" i="61"/>
  <c r="AG214" i="61"/>
  <c r="AF214" i="61"/>
  <c r="AD214" i="61"/>
  <c r="AB214" i="61"/>
  <c r="Z214" i="61"/>
  <c r="T214" i="61"/>
  <c r="K214" i="61"/>
  <c r="C214" i="61"/>
  <c r="CC214" i="61"/>
  <c r="J214" i="61"/>
  <c r="H214" i="61"/>
  <c r="A214" i="61"/>
  <c r="BT213" i="61"/>
  <c r="BS213" i="61"/>
  <c r="BQ213" i="61"/>
  <c r="BO213" i="61"/>
  <c r="BM213" i="61"/>
  <c r="BG213" i="61"/>
  <c r="BF213" i="61"/>
  <c r="BD213" i="61"/>
  <c r="BB213" i="61"/>
  <c r="AZ213" i="61"/>
  <c r="AT213" i="61"/>
  <c r="AQ213" i="61"/>
  <c r="AO213" i="61"/>
  <c r="AM213" i="61"/>
  <c r="AG213" i="61"/>
  <c r="AF213" i="61"/>
  <c r="AD213" i="61"/>
  <c r="AB213" i="61"/>
  <c r="Z213" i="61"/>
  <c r="T213" i="61"/>
  <c r="K213" i="61"/>
  <c r="C213" i="61"/>
  <c r="CC213" i="61"/>
  <c r="J213" i="61"/>
  <c r="H213" i="61"/>
  <c r="A213" i="61"/>
  <c r="BT212" i="61"/>
  <c r="BS212" i="61"/>
  <c r="BQ212" i="61"/>
  <c r="BO212" i="61"/>
  <c r="BM212" i="61"/>
  <c r="BG212" i="61"/>
  <c r="BF212" i="61"/>
  <c r="BD212" i="61"/>
  <c r="BB212" i="61"/>
  <c r="AZ212" i="61"/>
  <c r="AT212" i="61"/>
  <c r="AQ212" i="61"/>
  <c r="AO212" i="61"/>
  <c r="AM212" i="61"/>
  <c r="AG212" i="61"/>
  <c r="AF212" i="61"/>
  <c r="AD212" i="61"/>
  <c r="AB212" i="61"/>
  <c r="Z212" i="61"/>
  <c r="T212" i="61"/>
  <c r="K212" i="61"/>
  <c r="C212" i="61"/>
  <c r="CC212" i="61"/>
  <c r="J212" i="61"/>
  <c r="H212" i="61"/>
  <c r="A212" i="61"/>
  <c r="BT211" i="61"/>
  <c r="BS211" i="61"/>
  <c r="BQ211" i="61"/>
  <c r="BO211" i="61"/>
  <c r="BM211" i="61"/>
  <c r="BG211" i="61"/>
  <c r="BF211" i="61"/>
  <c r="BD211" i="61"/>
  <c r="BB211" i="61"/>
  <c r="AZ211" i="61"/>
  <c r="AT211" i="61"/>
  <c r="AQ211" i="61"/>
  <c r="AO211" i="61"/>
  <c r="AM211" i="61"/>
  <c r="AG211" i="61"/>
  <c r="AF211" i="61"/>
  <c r="AD211" i="61"/>
  <c r="AB211" i="61"/>
  <c r="Z211" i="61"/>
  <c r="T211" i="61"/>
  <c r="K211" i="61"/>
  <c r="C211" i="61"/>
  <c r="CC211" i="61"/>
  <c r="J211" i="61"/>
  <c r="H211" i="61"/>
  <c r="A211" i="61"/>
  <c r="BT210" i="61"/>
  <c r="BS210" i="61"/>
  <c r="BQ210" i="61"/>
  <c r="BO210" i="61"/>
  <c r="BM210" i="61"/>
  <c r="BG210" i="61"/>
  <c r="BF210" i="61"/>
  <c r="BD210" i="61"/>
  <c r="BB210" i="61"/>
  <c r="AZ210" i="61"/>
  <c r="AT210" i="61"/>
  <c r="AQ210" i="61"/>
  <c r="AO210" i="61"/>
  <c r="AM210" i="61"/>
  <c r="AG210" i="61"/>
  <c r="AF210" i="61"/>
  <c r="AD210" i="61"/>
  <c r="AB210" i="61"/>
  <c r="Z210" i="61"/>
  <c r="T210" i="61"/>
  <c r="K210" i="61"/>
  <c r="C210" i="61"/>
  <c r="CC210" i="61"/>
  <c r="J210" i="61"/>
  <c r="H210" i="61"/>
  <c r="A210" i="61"/>
  <c r="BT209" i="61"/>
  <c r="BS209" i="61"/>
  <c r="BQ209" i="61"/>
  <c r="BO209" i="61"/>
  <c r="BM209" i="61"/>
  <c r="BG209" i="61"/>
  <c r="BF209" i="61"/>
  <c r="BD209" i="61"/>
  <c r="BB209" i="61"/>
  <c r="AZ209" i="61"/>
  <c r="AT209" i="61"/>
  <c r="AQ209" i="61"/>
  <c r="AO209" i="61"/>
  <c r="AM209" i="61"/>
  <c r="AG209" i="61"/>
  <c r="AF209" i="61"/>
  <c r="AD209" i="61"/>
  <c r="AB209" i="61"/>
  <c r="Z209" i="61"/>
  <c r="T209" i="61"/>
  <c r="K209" i="61"/>
  <c r="C209" i="61"/>
  <c r="CC209" i="61"/>
  <c r="J209" i="61"/>
  <c r="H209" i="61"/>
  <c r="A209" i="61"/>
  <c r="BT208" i="61"/>
  <c r="BS208" i="61"/>
  <c r="BQ208" i="61"/>
  <c r="BO208" i="61"/>
  <c r="BM208" i="61"/>
  <c r="BG208" i="61"/>
  <c r="BF208" i="61"/>
  <c r="BD208" i="61"/>
  <c r="BB208" i="61"/>
  <c r="AZ208" i="61"/>
  <c r="AT208" i="61"/>
  <c r="AQ208" i="61"/>
  <c r="AO208" i="61"/>
  <c r="AM208" i="61"/>
  <c r="AG208" i="61"/>
  <c r="AF208" i="61"/>
  <c r="AD208" i="61"/>
  <c r="AB208" i="61"/>
  <c r="Z208" i="61"/>
  <c r="T208" i="61"/>
  <c r="K208" i="61"/>
  <c r="C208" i="61"/>
  <c r="CC208" i="61"/>
  <c r="J208" i="61"/>
  <c r="H208" i="61"/>
  <c r="A208" i="61"/>
  <c r="BT207" i="61"/>
  <c r="BS207" i="61"/>
  <c r="BQ207" i="61"/>
  <c r="BO207" i="61"/>
  <c r="BM207" i="61"/>
  <c r="BG207" i="61"/>
  <c r="BF207" i="61"/>
  <c r="BD207" i="61"/>
  <c r="BB207" i="61"/>
  <c r="AZ207" i="61"/>
  <c r="AT207" i="61"/>
  <c r="AQ207" i="61"/>
  <c r="AO207" i="61"/>
  <c r="AM207" i="61"/>
  <c r="AG207" i="61"/>
  <c r="AF207" i="61"/>
  <c r="AD207" i="61"/>
  <c r="AB207" i="61"/>
  <c r="Z207" i="61"/>
  <c r="T207" i="61"/>
  <c r="K207" i="61"/>
  <c r="C207" i="61"/>
  <c r="CC207" i="61"/>
  <c r="J207" i="61"/>
  <c r="H207" i="61"/>
  <c r="A207" i="61"/>
  <c r="BT206" i="61"/>
  <c r="BS206" i="61"/>
  <c r="BQ206" i="61"/>
  <c r="BO206" i="61"/>
  <c r="BM206" i="61"/>
  <c r="BG206" i="61"/>
  <c r="BF206" i="61"/>
  <c r="BD206" i="61"/>
  <c r="BB206" i="61"/>
  <c r="AZ206" i="61"/>
  <c r="AT206" i="61"/>
  <c r="AQ206" i="61"/>
  <c r="AO206" i="61"/>
  <c r="AM206" i="61"/>
  <c r="AG206" i="61"/>
  <c r="AF206" i="61"/>
  <c r="AD206" i="61"/>
  <c r="AB206" i="61"/>
  <c r="Z206" i="61"/>
  <c r="T206" i="61"/>
  <c r="K206" i="61"/>
  <c r="C206" i="61"/>
  <c r="CC206" i="61"/>
  <c r="J206" i="61"/>
  <c r="H206" i="61"/>
  <c r="A206" i="61"/>
  <c r="BT205" i="61"/>
  <c r="BS205" i="61"/>
  <c r="BQ205" i="61"/>
  <c r="BO205" i="61"/>
  <c r="BM205" i="61"/>
  <c r="BG205" i="61"/>
  <c r="BF205" i="61"/>
  <c r="BD205" i="61"/>
  <c r="BB205" i="61"/>
  <c r="AZ205" i="61"/>
  <c r="AT205" i="61"/>
  <c r="AQ205" i="61"/>
  <c r="AO205" i="61"/>
  <c r="AM205" i="61"/>
  <c r="AG205" i="61"/>
  <c r="AF205" i="61"/>
  <c r="AD205" i="61"/>
  <c r="AB205" i="61"/>
  <c r="Z205" i="61"/>
  <c r="T205" i="61"/>
  <c r="K205" i="61"/>
  <c r="C205" i="61"/>
  <c r="CC205" i="61"/>
  <c r="J205" i="61"/>
  <c r="H205" i="61"/>
  <c r="A205" i="61"/>
  <c r="BT204" i="61"/>
  <c r="BS204" i="61"/>
  <c r="BQ204" i="61"/>
  <c r="BO204" i="61"/>
  <c r="BM204" i="61"/>
  <c r="BG204" i="61"/>
  <c r="BF204" i="61"/>
  <c r="BD204" i="61"/>
  <c r="BB204" i="61"/>
  <c r="AZ204" i="61"/>
  <c r="AT204" i="61"/>
  <c r="AQ204" i="61"/>
  <c r="AO204" i="61"/>
  <c r="AM204" i="61"/>
  <c r="AG204" i="61"/>
  <c r="AF204" i="61"/>
  <c r="AD204" i="61"/>
  <c r="AB204" i="61"/>
  <c r="Z204" i="61"/>
  <c r="T204" i="61"/>
  <c r="K204" i="61"/>
  <c r="C204" i="61"/>
  <c r="CC204" i="61"/>
  <c r="J204" i="61"/>
  <c r="H204" i="61"/>
  <c r="A204" i="61"/>
  <c r="BT203" i="61"/>
  <c r="BS203" i="61"/>
  <c r="BQ203" i="61"/>
  <c r="BO203" i="61"/>
  <c r="BM203" i="61"/>
  <c r="BG203" i="61"/>
  <c r="BF203" i="61"/>
  <c r="BD203" i="61"/>
  <c r="BB203" i="61"/>
  <c r="AZ203" i="61"/>
  <c r="AT203" i="61"/>
  <c r="AQ203" i="61"/>
  <c r="AO203" i="61"/>
  <c r="AM203" i="61"/>
  <c r="AG203" i="61"/>
  <c r="AF203" i="61"/>
  <c r="AD203" i="61"/>
  <c r="AB203" i="61"/>
  <c r="Z203" i="61"/>
  <c r="T203" i="61"/>
  <c r="K203" i="61"/>
  <c r="C203" i="61"/>
  <c r="CC203" i="61"/>
  <c r="J203" i="61"/>
  <c r="H203" i="61"/>
  <c r="A203" i="61"/>
  <c r="BT202" i="61"/>
  <c r="BS202" i="61"/>
  <c r="BQ202" i="61"/>
  <c r="BO202" i="61"/>
  <c r="BM202" i="61"/>
  <c r="BG202" i="61"/>
  <c r="BF202" i="61"/>
  <c r="BD202" i="61"/>
  <c r="BB202" i="61"/>
  <c r="AZ202" i="61"/>
  <c r="AT202" i="61"/>
  <c r="AQ202" i="61"/>
  <c r="AO202" i="61"/>
  <c r="AM202" i="61"/>
  <c r="AG202" i="61"/>
  <c r="AF202" i="61"/>
  <c r="AD202" i="61"/>
  <c r="AB202" i="61"/>
  <c r="Z202" i="61"/>
  <c r="T202" i="61"/>
  <c r="K202" i="61"/>
  <c r="C202" i="61"/>
  <c r="CC202" i="61"/>
  <c r="J202" i="61"/>
  <c r="H202" i="61"/>
  <c r="A202" i="61"/>
  <c r="BT201" i="61"/>
  <c r="BS201" i="61"/>
  <c r="BQ201" i="61"/>
  <c r="BO201" i="61"/>
  <c r="BM201" i="61"/>
  <c r="BG201" i="61"/>
  <c r="BF201" i="61"/>
  <c r="BD201" i="61"/>
  <c r="BB201" i="61"/>
  <c r="AZ201" i="61"/>
  <c r="AT201" i="61"/>
  <c r="AQ201" i="61"/>
  <c r="AO201" i="61"/>
  <c r="AM201" i="61"/>
  <c r="AG201" i="61"/>
  <c r="AF201" i="61"/>
  <c r="AD201" i="61"/>
  <c r="AB201" i="61"/>
  <c r="Z201" i="61"/>
  <c r="T201" i="61"/>
  <c r="C201" i="61"/>
  <c r="CC201" i="61"/>
  <c r="J201" i="61"/>
  <c r="H201" i="61"/>
  <c r="A201" i="61"/>
  <c r="BT200" i="61"/>
  <c r="BS200" i="61"/>
  <c r="BQ200" i="61"/>
  <c r="BO200" i="61"/>
  <c r="BM200" i="61"/>
  <c r="BG200" i="61"/>
  <c r="BF200" i="61"/>
  <c r="BD200" i="61"/>
  <c r="BB200" i="61"/>
  <c r="AZ200" i="61"/>
  <c r="AT200" i="61"/>
  <c r="AQ200" i="61"/>
  <c r="AO200" i="61"/>
  <c r="AM200" i="61"/>
  <c r="AG200" i="61"/>
  <c r="AF200" i="61"/>
  <c r="AD200" i="61"/>
  <c r="AB200" i="61"/>
  <c r="Z200" i="61"/>
  <c r="T200" i="61"/>
  <c r="C200" i="61"/>
  <c r="CC200" i="61"/>
  <c r="J200" i="61"/>
  <c r="H200" i="61"/>
  <c r="A200" i="61"/>
  <c r="BT199" i="61"/>
  <c r="BS199" i="61"/>
  <c r="BQ199" i="61"/>
  <c r="BO199" i="61"/>
  <c r="BM199" i="61"/>
  <c r="BG199" i="61"/>
  <c r="BF199" i="61"/>
  <c r="BD199" i="61"/>
  <c r="BB199" i="61"/>
  <c r="AZ199" i="61"/>
  <c r="AT199" i="61"/>
  <c r="AQ199" i="61"/>
  <c r="AO199" i="61"/>
  <c r="AM199" i="61"/>
  <c r="AG199" i="61"/>
  <c r="AF199" i="61"/>
  <c r="AD199" i="61"/>
  <c r="AB199" i="61"/>
  <c r="Z199" i="61"/>
  <c r="T199" i="61"/>
  <c r="C199" i="61"/>
  <c r="CC199" i="61"/>
  <c r="J199" i="61"/>
  <c r="H199" i="61"/>
  <c r="A199" i="61"/>
  <c r="BT198" i="61"/>
  <c r="BS198" i="61"/>
  <c r="BQ198" i="61"/>
  <c r="BO198" i="61"/>
  <c r="BM198" i="61"/>
  <c r="BG198" i="61"/>
  <c r="BF198" i="61"/>
  <c r="BD198" i="61"/>
  <c r="BB198" i="61"/>
  <c r="AZ198" i="61"/>
  <c r="AT198" i="61"/>
  <c r="AQ198" i="61"/>
  <c r="AO198" i="61"/>
  <c r="AM198" i="61"/>
  <c r="AG198" i="61"/>
  <c r="AF198" i="61"/>
  <c r="AD198" i="61"/>
  <c r="AB198" i="61"/>
  <c r="Z198" i="61"/>
  <c r="T198" i="61"/>
  <c r="C198" i="61"/>
  <c r="CC198" i="61"/>
  <c r="J198" i="61"/>
  <c r="H198" i="61"/>
  <c r="A198" i="61"/>
  <c r="BT197" i="61"/>
  <c r="BS197" i="61"/>
  <c r="BQ197" i="61"/>
  <c r="BO197" i="61"/>
  <c r="BM197" i="61"/>
  <c r="BG197" i="61"/>
  <c r="BF197" i="61"/>
  <c r="BD197" i="61"/>
  <c r="BB197" i="61"/>
  <c r="AZ197" i="61"/>
  <c r="AT197" i="61"/>
  <c r="AQ197" i="61"/>
  <c r="AO197" i="61"/>
  <c r="AM197" i="61"/>
  <c r="AG197" i="61"/>
  <c r="AF197" i="61"/>
  <c r="AD197" i="61"/>
  <c r="AB197" i="61"/>
  <c r="Z197" i="61"/>
  <c r="T197" i="61"/>
  <c r="C197" i="61"/>
  <c r="CC197" i="61"/>
  <c r="J197" i="61"/>
  <c r="H197" i="61"/>
  <c r="A197" i="61"/>
  <c r="BT196" i="61"/>
  <c r="BS196" i="61"/>
  <c r="BQ196" i="61"/>
  <c r="BO196" i="61"/>
  <c r="BM196" i="61"/>
  <c r="BG196" i="61"/>
  <c r="BF196" i="61"/>
  <c r="BD196" i="61"/>
  <c r="BB196" i="61"/>
  <c r="AZ196" i="61"/>
  <c r="AT196" i="61"/>
  <c r="AQ196" i="61"/>
  <c r="AO196" i="61"/>
  <c r="AM196" i="61"/>
  <c r="AG196" i="61"/>
  <c r="AF196" i="61"/>
  <c r="AD196" i="61"/>
  <c r="AB196" i="61"/>
  <c r="Z196" i="61"/>
  <c r="T196" i="61"/>
  <c r="C196" i="61"/>
  <c r="CC196" i="61"/>
  <c r="J196" i="61"/>
  <c r="H196" i="61"/>
  <c r="A196" i="61"/>
  <c r="BT195" i="61"/>
  <c r="BS195" i="61"/>
  <c r="BQ195" i="61"/>
  <c r="BO195" i="61"/>
  <c r="BM195" i="61"/>
  <c r="BG195" i="61"/>
  <c r="BF195" i="61"/>
  <c r="BD195" i="61"/>
  <c r="BB195" i="61"/>
  <c r="AZ195" i="61"/>
  <c r="AT195" i="61"/>
  <c r="AQ195" i="61"/>
  <c r="AO195" i="61"/>
  <c r="AM195" i="61"/>
  <c r="AG195" i="61"/>
  <c r="AF195" i="61"/>
  <c r="AD195" i="61"/>
  <c r="AB195" i="61"/>
  <c r="Z195" i="61"/>
  <c r="T195" i="61"/>
  <c r="C195" i="61"/>
  <c r="CC195" i="61"/>
  <c r="J195" i="61"/>
  <c r="H195" i="61"/>
  <c r="A195" i="61"/>
  <c r="BT194" i="61"/>
  <c r="BS194" i="61"/>
  <c r="BQ194" i="61"/>
  <c r="BO194" i="61"/>
  <c r="BM194" i="61"/>
  <c r="BG194" i="61"/>
  <c r="BF194" i="61"/>
  <c r="BD194" i="61"/>
  <c r="BB194" i="61"/>
  <c r="AZ194" i="61"/>
  <c r="AT194" i="61"/>
  <c r="AQ194" i="61"/>
  <c r="AO194" i="61"/>
  <c r="AM194" i="61"/>
  <c r="AG194" i="61"/>
  <c r="AF194" i="61"/>
  <c r="AD194" i="61"/>
  <c r="AB194" i="61"/>
  <c r="Z194" i="61"/>
  <c r="T194" i="61"/>
  <c r="C194" i="61"/>
  <c r="CC194" i="61"/>
  <c r="J194" i="61"/>
  <c r="H194" i="61"/>
  <c r="A194" i="61"/>
  <c r="BT193" i="61"/>
  <c r="BS193" i="61"/>
  <c r="BQ193" i="61"/>
  <c r="BO193" i="61"/>
  <c r="BM193" i="61"/>
  <c r="BG193" i="61"/>
  <c r="BF193" i="61"/>
  <c r="BD193" i="61"/>
  <c r="BB193" i="61"/>
  <c r="AZ193" i="61"/>
  <c r="AT193" i="61"/>
  <c r="AQ193" i="61"/>
  <c r="AO193" i="61"/>
  <c r="AM193" i="61"/>
  <c r="AG193" i="61"/>
  <c r="AF193" i="61"/>
  <c r="AD193" i="61"/>
  <c r="AB193" i="61"/>
  <c r="Z193" i="61"/>
  <c r="T193" i="61"/>
  <c r="C193" i="61"/>
  <c r="CC193" i="61"/>
  <c r="J193" i="61"/>
  <c r="H193" i="61"/>
  <c r="A193" i="61"/>
  <c r="BT192" i="61"/>
  <c r="BS192" i="61"/>
  <c r="BQ192" i="61"/>
  <c r="BO192" i="61"/>
  <c r="BM192" i="61"/>
  <c r="BG192" i="61"/>
  <c r="BF192" i="61"/>
  <c r="BD192" i="61"/>
  <c r="BB192" i="61"/>
  <c r="AZ192" i="61"/>
  <c r="AT192" i="61"/>
  <c r="AQ192" i="61"/>
  <c r="AO192" i="61"/>
  <c r="AM192" i="61"/>
  <c r="AG192" i="61"/>
  <c r="AF192" i="61"/>
  <c r="AD192" i="61"/>
  <c r="AB192" i="61"/>
  <c r="Z192" i="61"/>
  <c r="T192" i="61"/>
  <c r="C192" i="61"/>
  <c r="CC192" i="61"/>
  <c r="J192" i="61"/>
  <c r="H192" i="61"/>
  <c r="A192" i="61"/>
  <c r="BT191" i="61"/>
  <c r="BS191" i="61"/>
  <c r="BQ191" i="61"/>
  <c r="BO191" i="61"/>
  <c r="BM191" i="61"/>
  <c r="BG191" i="61"/>
  <c r="BF191" i="61"/>
  <c r="BD191" i="61"/>
  <c r="BB191" i="61"/>
  <c r="AZ191" i="61"/>
  <c r="AT191" i="61"/>
  <c r="AQ191" i="61"/>
  <c r="AO191" i="61"/>
  <c r="AM191" i="61"/>
  <c r="AG191" i="61"/>
  <c r="AF191" i="61"/>
  <c r="AD191" i="61"/>
  <c r="AB191" i="61"/>
  <c r="Z191" i="61"/>
  <c r="T191" i="61"/>
  <c r="C191" i="61"/>
  <c r="CC191" i="61"/>
  <c r="J191" i="61"/>
  <c r="H191" i="61"/>
  <c r="A191" i="61"/>
  <c r="BT190" i="61"/>
  <c r="BS190" i="61"/>
  <c r="BQ190" i="61"/>
  <c r="BO190" i="61"/>
  <c r="BM190" i="61"/>
  <c r="BG190" i="61"/>
  <c r="BF190" i="61"/>
  <c r="BD190" i="61"/>
  <c r="BB190" i="61"/>
  <c r="AZ190" i="61"/>
  <c r="AT190" i="61"/>
  <c r="AQ190" i="61"/>
  <c r="AO190" i="61"/>
  <c r="AM190" i="61"/>
  <c r="AG190" i="61"/>
  <c r="AF190" i="61"/>
  <c r="AD190" i="61"/>
  <c r="AB190" i="61"/>
  <c r="Z190" i="61"/>
  <c r="T190" i="61"/>
  <c r="C190" i="61"/>
  <c r="CC190" i="61"/>
  <c r="J190" i="61"/>
  <c r="H190" i="61"/>
  <c r="A190" i="61"/>
  <c r="BT189" i="61"/>
  <c r="BS189" i="61"/>
  <c r="BQ189" i="61"/>
  <c r="BO189" i="61"/>
  <c r="BM189" i="61"/>
  <c r="BG189" i="61"/>
  <c r="BF189" i="61"/>
  <c r="BD189" i="61"/>
  <c r="BB189" i="61"/>
  <c r="AZ189" i="61"/>
  <c r="AT189" i="61"/>
  <c r="AQ189" i="61"/>
  <c r="AO189" i="61"/>
  <c r="AM189" i="61"/>
  <c r="AG189" i="61"/>
  <c r="AF189" i="61"/>
  <c r="AD189" i="61"/>
  <c r="AB189" i="61"/>
  <c r="Z189" i="61"/>
  <c r="T189" i="61"/>
  <c r="C189" i="61"/>
  <c r="CC189" i="61"/>
  <c r="J189" i="61"/>
  <c r="H189" i="61"/>
  <c r="A189" i="61"/>
  <c r="BT188" i="61"/>
  <c r="BS188" i="61"/>
  <c r="BQ188" i="61"/>
  <c r="BO188" i="61"/>
  <c r="BM188" i="61"/>
  <c r="BG188" i="61"/>
  <c r="BF188" i="61"/>
  <c r="BD188" i="61"/>
  <c r="BB188" i="61"/>
  <c r="AZ188" i="61"/>
  <c r="AT188" i="61"/>
  <c r="AQ188" i="61"/>
  <c r="AO188" i="61"/>
  <c r="AM188" i="61"/>
  <c r="AG188" i="61"/>
  <c r="AF188" i="61"/>
  <c r="AD188" i="61"/>
  <c r="AB188" i="61"/>
  <c r="Z188" i="61"/>
  <c r="T188" i="61"/>
  <c r="C188" i="61"/>
  <c r="CC188" i="61"/>
  <c r="J188" i="61"/>
  <c r="H188" i="61"/>
  <c r="A188" i="61"/>
  <c r="BT187" i="61"/>
  <c r="BS187" i="61"/>
  <c r="BQ187" i="61"/>
  <c r="BO187" i="61"/>
  <c r="BM187" i="61"/>
  <c r="BG187" i="61"/>
  <c r="BF187" i="61"/>
  <c r="BD187" i="61"/>
  <c r="BB187" i="61"/>
  <c r="AZ187" i="61"/>
  <c r="AT187" i="61"/>
  <c r="AQ187" i="61"/>
  <c r="AO187" i="61"/>
  <c r="AM187" i="61"/>
  <c r="AG187" i="61"/>
  <c r="AF187" i="61"/>
  <c r="AD187" i="61"/>
  <c r="AB187" i="61"/>
  <c r="Z187" i="61"/>
  <c r="T187" i="61"/>
  <c r="C187" i="61"/>
  <c r="CC187" i="61"/>
  <c r="J187" i="61"/>
  <c r="H187" i="61"/>
  <c r="A187" i="61"/>
  <c r="BT186" i="61"/>
  <c r="BS186" i="61"/>
  <c r="BQ186" i="61"/>
  <c r="BO186" i="61"/>
  <c r="BM186" i="61"/>
  <c r="BG186" i="61"/>
  <c r="BF186" i="61"/>
  <c r="BD186" i="61"/>
  <c r="BB186" i="61"/>
  <c r="AZ186" i="61"/>
  <c r="AT186" i="61"/>
  <c r="AQ186" i="61"/>
  <c r="AO186" i="61"/>
  <c r="AM186" i="61"/>
  <c r="AG186" i="61"/>
  <c r="AF186" i="61"/>
  <c r="AD186" i="61"/>
  <c r="AB186" i="61"/>
  <c r="Z186" i="61"/>
  <c r="T186" i="61"/>
  <c r="C186" i="61"/>
  <c r="CC186" i="61"/>
  <c r="J186" i="61"/>
  <c r="H186" i="61"/>
  <c r="A186" i="61"/>
  <c r="BT185" i="61"/>
  <c r="BS185" i="61"/>
  <c r="BQ185" i="61"/>
  <c r="BO185" i="61"/>
  <c r="BM185" i="61"/>
  <c r="BG185" i="61"/>
  <c r="BF185" i="61"/>
  <c r="BD185" i="61"/>
  <c r="BB185" i="61"/>
  <c r="AZ185" i="61"/>
  <c r="AT185" i="61"/>
  <c r="AQ185" i="61"/>
  <c r="AO185" i="61"/>
  <c r="AM185" i="61"/>
  <c r="AG185" i="61"/>
  <c r="AF185" i="61"/>
  <c r="AD185" i="61"/>
  <c r="AB185" i="61"/>
  <c r="Z185" i="61"/>
  <c r="T185" i="61"/>
  <c r="C185" i="61"/>
  <c r="CC185" i="61"/>
  <c r="J185" i="61"/>
  <c r="H185" i="61"/>
  <c r="A185" i="61"/>
  <c r="BT184" i="61"/>
  <c r="BS184" i="61"/>
  <c r="BQ184" i="61"/>
  <c r="BO184" i="61"/>
  <c r="BM184" i="61"/>
  <c r="BG184" i="61"/>
  <c r="BF184" i="61"/>
  <c r="BD184" i="61"/>
  <c r="BB184" i="61"/>
  <c r="AZ184" i="61"/>
  <c r="AT184" i="61"/>
  <c r="AQ184" i="61"/>
  <c r="AO184" i="61"/>
  <c r="AM184" i="61"/>
  <c r="AG184" i="61"/>
  <c r="AF184" i="61"/>
  <c r="AD184" i="61"/>
  <c r="AB184" i="61"/>
  <c r="Z184" i="61"/>
  <c r="T184" i="61"/>
  <c r="C184" i="61"/>
  <c r="CC184" i="61"/>
  <c r="J184" i="61"/>
  <c r="H184" i="61"/>
  <c r="A184" i="61"/>
  <c r="BT183" i="61"/>
  <c r="BS183" i="61"/>
  <c r="BQ183" i="61"/>
  <c r="BO183" i="61"/>
  <c r="BM183" i="61"/>
  <c r="BG183" i="61"/>
  <c r="BF183" i="61"/>
  <c r="BD183" i="61"/>
  <c r="BB183" i="61"/>
  <c r="AZ183" i="61"/>
  <c r="AT183" i="61"/>
  <c r="AQ183" i="61"/>
  <c r="AO183" i="61"/>
  <c r="AM183" i="61"/>
  <c r="AG183" i="61"/>
  <c r="AF183" i="61"/>
  <c r="AD183" i="61"/>
  <c r="AB183" i="61"/>
  <c r="Z183" i="61"/>
  <c r="T183" i="61"/>
  <c r="C183" i="61"/>
  <c r="CC183" i="61"/>
  <c r="J183" i="61"/>
  <c r="H183" i="61"/>
  <c r="A183" i="61"/>
  <c r="BT182" i="61"/>
  <c r="BS182" i="61"/>
  <c r="BQ182" i="61"/>
  <c r="BO182" i="61"/>
  <c r="BM182" i="61"/>
  <c r="BG182" i="61"/>
  <c r="BF182" i="61"/>
  <c r="BD182" i="61"/>
  <c r="BB182" i="61"/>
  <c r="AZ182" i="61"/>
  <c r="AT182" i="61"/>
  <c r="AQ182" i="61"/>
  <c r="AO182" i="61"/>
  <c r="AM182" i="61"/>
  <c r="AG182" i="61"/>
  <c r="AF182" i="61"/>
  <c r="AD182" i="61"/>
  <c r="AB182" i="61"/>
  <c r="Z182" i="61"/>
  <c r="T182" i="61"/>
  <c r="C182" i="61"/>
  <c r="CC182" i="61"/>
  <c r="J182" i="61"/>
  <c r="H182" i="61"/>
  <c r="A182" i="61"/>
  <c r="BT181" i="61"/>
  <c r="BS181" i="61"/>
  <c r="BQ181" i="61"/>
  <c r="BO181" i="61"/>
  <c r="BM181" i="61"/>
  <c r="BG181" i="61"/>
  <c r="BF181" i="61"/>
  <c r="BD181" i="61"/>
  <c r="BB181" i="61"/>
  <c r="AZ181" i="61"/>
  <c r="AT181" i="61"/>
  <c r="AQ181" i="61"/>
  <c r="AO181" i="61"/>
  <c r="AM181" i="61"/>
  <c r="AG181" i="61"/>
  <c r="AF181" i="61"/>
  <c r="AD181" i="61"/>
  <c r="AB181" i="61"/>
  <c r="Z181" i="61"/>
  <c r="T181" i="61"/>
  <c r="C181" i="61"/>
  <c r="CC181" i="61"/>
  <c r="J181" i="61"/>
  <c r="H181" i="61"/>
  <c r="A181" i="61"/>
  <c r="BT180" i="61"/>
  <c r="BS180" i="61"/>
  <c r="BQ180" i="61"/>
  <c r="BO180" i="61"/>
  <c r="BM180" i="61"/>
  <c r="BG180" i="61"/>
  <c r="BF180" i="61"/>
  <c r="BD180" i="61"/>
  <c r="BB180" i="61"/>
  <c r="AZ180" i="61"/>
  <c r="AT180" i="61"/>
  <c r="AQ180" i="61"/>
  <c r="AO180" i="61"/>
  <c r="AM180" i="61"/>
  <c r="AG180" i="61"/>
  <c r="AF180" i="61"/>
  <c r="AD180" i="61"/>
  <c r="AB180" i="61"/>
  <c r="Z180" i="61"/>
  <c r="T180" i="61"/>
  <c r="C180" i="61"/>
  <c r="CC180" i="61"/>
  <c r="J180" i="61"/>
  <c r="H180" i="61"/>
  <c r="A180" i="61"/>
  <c r="BT179" i="61"/>
  <c r="BS179" i="61"/>
  <c r="BQ179" i="61"/>
  <c r="BO179" i="61"/>
  <c r="BM179" i="61"/>
  <c r="BG179" i="61"/>
  <c r="BF179" i="61"/>
  <c r="BD179" i="61"/>
  <c r="BB179" i="61"/>
  <c r="AZ179" i="61"/>
  <c r="AT179" i="61"/>
  <c r="AQ179" i="61"/>
  <c r="AO179" i="61"/>
  <c r="AM179" i="61"/>
  <c r="AG179" i="61"/>
  <c r="AF179" i="61"/>
  <c r="AD179" i="61"/>
  <c r="AB179" i="61"/>
  <c r="Z179" i="61"/>
  <c r="T179" i="61"/>
  <c r="C179" i="61"/>
  <c r="CC179" i="61"/>
  <c r="J179" i="61"/>
  <c r="H179" i="61"/>
  <c r="A179" i="61"/>
  <c r="BT178" i="61"/>
  <c r="BS178" i="61"/>
  <c r="BQ178" i="61"/>
  <c r="BO178" i="61"/>
  <c r="BM178" i="61"/>
  <c r="BG178" i="61"/>
  <c r="BF178" i="61"/>
  <c r="BD178" i="61"/>
  <c r="BB178" i="61"/>
  <c r="AZ178" i="61"/>
  <c r="AT178" i="61"/>
  <c r="AQ178" i="61"/>
  <c r="AO178" i="61"/>
  <c r="AM178" i="61"/>
  <c r="AG178" i="61"/>
  <c r="AF178" i="61"/>
  <c r="AD178" i="61"/>
  <c r="AB178" i="61"/>
  <c r="Z178" i="61"/>
  <c r="T178" i="61"/>
  <c r="C178" i="61"/>
  <c r="CC178" i="61"/>
  <c r="J178" i="61"/>
  <c r="H178" i="61"/>
  <c r="A178" i="61"/>
  <c r="BT177" i="61"/>
  <c r="BS177" i="61"/>
  <c r="BQ177" i="61"/>
  <c r="BO177" i="61"/>
  <c r="BM177" i="61"/>
  <c r="BG177" i="61"/>
  <c r="BF177" i="61"/>
  <c r="BD177" i="61"/>
  <c r="BB177" i="61"/>
  <c r="AZ177" i="61"/>
  <c r="AT177" i="61"/>
  <c r="AQ177" i="61"/>
  <c r="AO177" i="61"/>
  <c r="AM177" i="61"/>
  <c r="AG177" i="61"/>
  <c r="AF177" i="61"/>
  <c r="AD177" i="61"/>
  <c r="AB177" i="61"/>
  <c r="Z177" i="61"/>
  <c r="T177" i="61"/>
  <c r="C177" i="61"/>
  <c r="CC177" i="61"/>
  <c r="J177" i="61"/>
  <c r="H177" i="61"/>
  <c r="A177" i="61"/>
  <c r="BT176" i="61"/>
  <c r="BS176" i="61"/>
  <c r="BQ176" i="61"/>
  <c r="BO176" i="61"/>
  <c r="BM176" i="61"/>
  <c r="BG176" i="61"/>
  <c r="BF176" i="61"/>
  <c r="BD176" i="61"/>
  <c r="BB176" i="61"/>
  <c r="AZ176" i="61"/>
  <c r="AT176" i="61"/>
  <c r="AQ176" i="61"/>
  <c r="AO176" i="61"/>
  <c r="AM176" i="61"/>
  <c r="AG176" i="61"/>
  <c r="AF176" i="61"/>
  <c r="AD176" i="61"/>
  <c r="AB176" i="61"/>
  <c r="Z176" i="61"/>
  <c r="T176" i="61"/>
  <c r="C176" i="61"/>
  <c r="CC176" i="61"/>
  <c r="J176" i="61"/>
  <c r="H176" i="61"/>
  <c r="A176" i="61"/>
  <c r="BT175" i="61"/>
  <c r="BS175" i="61"/>
  <c r="BQ175" i="61"/>
  <c r="BO175" i="61"/>
  <c r="BM175" i="61"/>
  <c r="BG175" i="61"/>
  <c r="BF175" i="61"/>
  <c r="BD175" i="61"/>
  <c r="BB175" i="61"/>
  <c r="AZ175" i="61"/>
  <c r="AT175" i="61"/>
  <c r="AQ175" i="61"/>
  <c r="AO175" i="61"/>
  <c r="AM175" i="61"/>
  <c r="AG175" i="61"/>
  <c r="AF175" i="61"/>
  <c r="AD175" i="61"/>
  <c r="AB175" i="61"/>
  <c r="Z175" i="61"/>
  <c r="T175" i="61"/>
  <c r="C175" i="61"/>
  <c r="CC175" i="61"/>
  <c r="J175" i="61"/>
  <c r="H175" i="61"/>
  <c r="A175" i="61"/>
  <c r="BT174" i="61"/>
  <c r="BS174" i="61"/>
  <c r="BQ174" i="61"/>
  <c r="BO174" i="61"/>
  <c r="BM174" i="61"/>
  <c r="BG174" i="61"/>
  <c r="BF174" i="61"/>
  <c r="BD174" i="61"/>
  <c r="BB174" i="61"/>
  <c r="AZ174" i="61"/>
  <c r="AT174" i="61"/>
  <c r="AQ174" i="61"/>
  <c r="AO174" i="61"/>
  <c r="AM174" i="61"/>
  <c r="AG174" i="61"/>
  <c r="AF174" i="61"/>
  <c r="AD174" i="61"/>
  <c r="AB174" i="61"/>
  <c r="Z174" i="61"/>
  <c r="T174" i="61"/>
  <c r="C174" i="61"/>
  <c r="CC174" i="61"/>
  <c r="J174" i="61"/>
  <c r="H174" i="61"/>
  <c r="A174" i="61"/>
  <c r="BT173" i="61"/>
  <c r="BS173" i="61"/>
  <c r="BQ173" i="61"/>
  <c r="BO173" i="61"/>
  <c r="BM173" i="61"/>
  <c r="BG173" i="61"/>
  <c r="BF173" i="61"/>
  <c r="BD173" i="61"/>
  <c r="BB173" i="61"/>
  <c r="AZ173" i="61"/>
  <c r="AT173" i="61"/>
  <c r="AQ173" i="61"/>
  <c r="AO173" i="61"/>
  <c r="AM173" i="61"/>
  <c r="AG173" i="61"/>
  <c r="AF173" i="61"/>
  <c r="AD173" i="61"/>
  <c r="AB173" i="61"/>
  <c r="Z173" i="61"/>
  <c r="T173" i="61"/>
  <c r="C173" i="61"/>
  <c r="CC173" i="61"/>
  <c r="J173" i="61"/>
  <c r="H173" i="61"/>
  <c r="A173" i="61"/>
  <c r="BT172" i="61"/>
  <c r="BS172" i="61"/>
  <c r="BQ172" i="61"/>
  <c r="BO172" i="61"/>
  <c r="BM172" i="61"/>
  <c r="BG172" i="61"/>
  <c r="BF172" i="61"/>
  <c r="BD172" i="61"/>
  <c r="BB172" i="61"/>
  <c r="AZ172" i="61"/>
  <c r="AT172" i="61"/>
  <c r="AQ172" i="61"/>
  <c r="AO172" i="61"/>
  <c r="AM172" i="61"/>
  <c r="AG172" i="61"/>
  <c r="AF172" i="61"/>
  <c r="AD172" i="61"/>
  <c r="AB172" i="61"/>
  <c r="Z172" i="61"/>
  <c r="T172" i="61"/>
  <c r="C172" i="61"/>
  <c r="CC172" i="61"/>
  <c r="J172" i="61"/>
  <c r="H172" i="61"/>
  <c r="A172" i="61"/>
  <c r="BT171" i="61"/>
  <c r="BS171" i="61"/>
  <c r="BQ171" i="61"/>
  <c r="BO171" i="61"/>
  <c r="BM171" i="61"/>
  <c r="BG171" i="61"/>
  <c r="BF171" i="61"/>
  <c r="BD171" i="61"/>
  <c r="BB171" i="61"/>
  <c r="AZ171" i="61"/>
  <c r="AT171" i="61"/>
  <c r="AQ171" i="61"/>
  <c r="AO171" i="61"/>
  <c r="AM171" i="61"/>
  <c r="AG171" i="61"/>
  <c r="AF171" i="61"/>
  <c r="AD171" i="61"/>
  <c r="AB171" i="61"/>
  <c r="Z171" i="61"/>
  <c r="T171" i="61"/>
  <c r="C171" i="61"/>
  <c r="CC171" i="61"/>
  <c r="J171" i="61"/>
  <c r="H171" i="61"/>
  <c r="A171" i="61"/>
  <c r="BT170" i="61"/>
  <c r="BS170" i="61"/>
  <c r="BQ170" i="61"/>
  <c r="BO170" i="61"/>
  <c r="BM170" i="61"/>
  <c r="BG170" i="61"/>
  <c r="BF170" i="61"/>
  <c r="BD170" i="61"/>
  <c r="BB170" i="61"/>
  <c r="AZ170" i="61"/>
  <c r="AT170" i="61"/>
  <c r="AQ170" i="61"/>
  <c r="AO170" i="61"/>
  <c r="AM170" i="61"/>
  <c r="AG170" i="61"/>
  <c r="AF170" i="61"/>
  <c r="AD170" i="61"/>
  <c r="AB170" i="61"/>
  <c r="Z170" i="61"/>
  <c r="T170" i="61"/>
  <c r="C170" i="61"/>
  <c r="CC170" i="61"/>
  <c r="J170" i="61"/>
  <c r="H170" i="61"/>
  <c r="A170" i="61"/>
  <c r="BT169" i="61"/>
  <c r="BS169" i="61"/>
  <c r="BQ169" i="61"/>
  <c r="BO169" i="61"/>
  <c r="BM169" i="61"/>
  <c r="BG169" i="61"/>
  <c r="BF169" i="61"/>
  <c r="BD169" i="61"/>
  <c r="BB169" i="61"/>
  <c r="AZ169" i="61"/>
  <c r="AT169" i="61"/>
  <c r="AQ169" i="61"/>
  <c r="AO169" i="61"/>
  <c r="AM169" i="61"/>
  <c r="AG169" i="61"/>
  <c r="AF169" i="61"/>
  <c r="AD169" i="61"/>
  <c r="AB169" i="61"/>
  <c r="Z169" i="61"/>
  <c r="T169" i="61"/>
  <c r="C169" i="61"/>
  <c r="CC169" i="61"/>
  <c r="J169" i="61"/>
  <c r="H169" i="61"/>
  <c r="A169" i="61"/>
  <c r="BT168" i="61"/>
  <c r="BS168" i="61"/>
  <c r="BQ168" i="61"/>
  <c r="BO168" i="61"/>
  <c r="BM168" i="61"/>
  <c r="BG168" i="61"/>
  <c r="BF168" i="61"/>
  <c r="BD168" i="61"/>
  <c r="BB168" i="61"/>
  <c r="AZ168" i="61"/>
  <c r="AT168" i="61"/>
  <c r="AQ168" i="61"/>
  <c r="AO168" i="61"/>
  <c r="AM168" i="61"/>
  <c r="AG168" i="61"/>
  <c r="AF168" i="61"/>
  <c r="AD168" i="61"/>
  <c r="AB168" i="61"/>
  <c r="Z168" i="61"/>
  <c r="T168" i="61"/>
  <c r="C168" i="61"/>
  <c r="CC168" i="61"/>
  <c r="J168" i="61"/>
  <c r="H168" i="61"/>
  <c r="A168" i="61"/>
  <c r="BT167" i="61"/>
  <c r="BS167" i="61"/>
  <c r="BQ167" i="61"/>
  <c r="BO167" i="61"/>
  <c r="BM167" i="61"/>
  <c r="BG167" i="61"/>
  <c r="BF167" i="61"/>
  <c r="BD167" i="61"/>
  <c r="BB167" i="61"/>
  <c r="AZ167" i="61"/>
  <c r="AT167" i="61"/>
  <c r="AQ167" i="61"/>
  <c r="AO167" i="61"/>
  <c r="AM167" i="61"/>
  <c r="AG167" i="61"/>
  <c r="AF167" i="61"/>
  <c r="AD167" i="61"/>
  <c r="AB167" i="61"/>
  <c r="Z167" i="61"/>
  <c r="T167" i="61"/>
  <c r="C167" i="61"/>
  <c r="CC167" i="61"/>
  <c r="J167" i="61"/>
  <c r="H167" i="61"/>
  <c r="A167" i="61"/>
  <c r="BT166" i="61"/>
  <c r="BS166" i="61"/>
  <c r="BQ166" i="61"/>
  <c r="BO166" i="61"/>
  <c r="BM166" i="61"/>
  <c r="BG166" i="61"/>
  <c r="BF166" i="61"/>
  <c r="BD166" i="61"/>
  <c r="BB166" i="61"/>
  <c r="AZ166" i="61"/>
  <c r="AT166" i="61"/>
  <c r="AQ166" i="61"/>
  <c r="AO166" i="61"/>
  <c r="AM166" i="61"/>
  <c r="AG166" i="61"/>
  <c r="AF166" i="61"/>
  <c r="AD166" i="61"/>
  <c r="AB166" i="61"/>
  <c r="Z166" i="61"/>
  <c r="T166" i="61"/>
  <c r="C166" i="61"/>
  <c r="CC166" i="61"/>
  <c r="J166" i="61"/>
  <c r="H166" i="61"/>
  <c r="A166" i="61"/>
  <c r="BT165" i="61"/>
  <c r="BS165" i="61"/>
  <c r="BQ165" i="61"/>
  <c r="BO165" i="61"/>
  <c r="BM165" i="61"/>
  <c r="BG165" i="61"/>
  <c r="BF165" i="61"/>
  <c r="BD165" i="61"/>
  <c r="BB165" i="61"/>
  <c r="AZ165" i="61"/>
  <c r="AT165" i="61"/>
  <c r="AQ165" i="61"/>
  <c r="AO165" i="61"/>
  <c r="AM165" i="61"/>
  <c r="AG165" i="61"/>
  <c r="AF165" i="61"/>
  <c r="AD165" i="61"/>
  <c r="AB165" i="61"/>
  <c r="Z165" i="61"/>
  <c r="T165" i="61"/>
  <c r="C165" i="61"/>
  <c r="CC165" i="61"/>
  <c r="J165" i="61"/>
  <c r="H165" i="61"/>
  <c r="A165" i="61"/>
  <c r="BT164" i="61"/>
  <c r="BS164" i="61"/>
  <c r="BQ164" i="61"/>
  <c r="BO164" i="61"/>
  <c r="BM164" i="61"/>
  <c r="BG164" i="61"/>
  <c r="BF164" i="61"/>
  <c r="BD164" i="61"/>
  <c r="BB164" i="61"/>
  <c r="AZ164" i="61"/>
  <c r="AT164" i="61"/>
  <c r="AQ164" i="61"/>
  <c r="AO164" i="61"/>
  <c r="AM164" i="61"/>
  <c r="AG164" i="61"/>
  <c r="AF164" i="61"/>
  <c r="AD164" i="61"/>
  <c r="AB164" i="61"/>
  <c r="Z164" i="61"/>
  <c r="T164" i="61"/>
  <c r="C164" i="61"/>
  <c r="CC164" i="61"/>
  <c r="J164" i="61"/>
  <c r="H164" i="61"/>
  <c r="A164" i="61"/>
  <c r="BT163" i="61"/>
  <c r="BS163" i="61"/>
  <c r="BQ163" i="61"/>
  <c r="BO163" i="61"/>
  <c r="BM163" i="61"/>
  <c r="BG163" i="61"/>
  <c r="BF163" i="61"/>
  <c r="BD163" i="61"/>
  <c r="BB163" i="61"/>
  <c r="AZ163" i="61"/>
  <c r="AT163" i="61"/>
  <c r="AQ163" i="61"/>
  <c r="AO163" i="61"/>
  <c r="AM163" i="61"/>
  <c r="AG163" i="61"/>
  <c r="AF163" i="61"/>
  <c r="AD163" i="61"/>
  <c r="AB163" i="61"/>
  <c r="Z163" i="61"/>
  <c r="T163" i="61"/>
  <c r="C163" i="61"/>
  <c r="CC163" i="61"/>
  <c r="J163" i="61"/>
  <c r="H163" i="61"/>
  <c r="A163" i="61"/>
  <c r="BT162" i="61"/>
  <c r="BS162" i="61"/>
  <c r="BQ162" i="61"/>
  <c r="BO162" i="61"/>
  <c r="BM162" i="61"/>
  <c r="BG162" i="61"/>
  <c r="BF162" i="61"/>
  <c r="BD162" i="61"/>
  <c r="BB162" i="61"/>
  <c r="AZ162" i="61"/>
  <c r="AT162" i="61"/>
  <c r="AQ162" i="61"/>
  <c r="AO162" i="61"/>
  <c r="AM162" i="61"/>
  <c r="AG162" i="61"/>
  <c r="AF162" i="61"/>
  <c r="AD162" i="61"/>
  <c r="AB162" i="61"/>
  <c r="Z162" i="61"/>
  <c r="T162" i="61"/>
  <c r="C162" i="61"/>
  <c r="CC162" i="61"/>
  <c r="J162" i="61"/>
  <c r="H162" i="61"/>
  <c r="A162" i="61"/>
  <c r="BT161" i="61"/>
  <c r="BS161" i="61"/>
  <c r="BQ161" i="61"/>
  <c r="BO161" i="61"/>
  <c r="BM161" i="61"/>
  <c r="BG161" i="61"/>
  <c r="BF161" i="61"/>
  <c r="BD161" i="61"/>
  <c r="BB161" i="61"/>
  <c r="AZ161" i="61"/>
  <c r="AT161" i="61"/>
  <c r="AQ161" i="61"/>
  <c r="AO161" i="61"/>
  <c r="AM161" i="61"/>
  <c r="AG161" i="61"/>
  <c r="AF161" i="61"/>
  <c r="AD161" i="61"/>
  <c r="AB161" i="61"/>
  <c r="Z161" i="61"/>
  <c r="T161" i="61"/>
  <c r="C161" i="61"/>
  <c r="CC161" i="61"/>
  <c r="J161" i="61"/>
  <c r="H161" i="61"/>
  <c r="A161" i="61"/>
  <c r="BT160" i="61"/>
  <c r="BS160" i="61"/>
  <c r="BQ160" i="61"/>
  <c r="BO160" i="61"/>
  <c r="BM160" i="61"/>
  <c r="BG160" i="61"/>
  <c r="BF160" i="61"/>
  <c r="BD160" i="61"/>
  <c r="BB160" i="61"/>
  <c r="AZ160" i="61"/>
  <c r="AT160" i="61"/>
  <c r="AQ160" i="61"/>
  <c r="AO160" i="61"/>
  <c r="AM160" i="61"/>
  <c r="AG160" i="61"/>
  <c r="AF160" i="61"/>
  <c r="AD160" i="61"/>
  <c r="AB160" i="61"/>
  <c r="Z160" i="61"/>
  <c r="T160" i="61"/>
  <c r="C160" i="61"/>
  <c r="CC160" i="61"/>
  <c r="J160" i="61"/>
  <c r="H160" i="61"/>
  <c r="A160" i="61"/>
  <c r="BT159" i="61"/>
  <c r="BS159" i="61"/>
  <c r="BQ159" i="61"/>
  <c r="BO159" i="61"/>
  <c r="BM159" i="61"/>
  <c r="BG159" i="61"/>
  <c r="BF159" i="61"/>
  <c r="BD159" i="61"/>
  <c r="BB159" i="61"/>
  <c r="AZ159" i="61"/>
  <c r="AT159" i="61"/>
  <c r="AQ159" i="61"/>
  <c r="AO159" i="61"/>
  <c r="AM159" i="61"/>
  <c r="AG159" i="61"/>
  <c r="AF159" i="61"/>
  <c r="AD159" i="61"/>
  <c r="AB159" i="61"/>
  <c r="Z159" i="61"/>
  <c r="T159" i="61"/>
  <c r="C159" i="61"/>
  <c r="CC159" i="61"/>
  <c r="J159" i="61"/>
  <c r="H159" i="61"/>
  <c r="A159" i="61"/>
  <c r="BT158" i="61"/>
  <c r="BS158" i="61"/>
  <c r="BQ158" i="61"/>
  <c r="BO158" i="61"/>
  <c r="BM158" i="61"/>
  <c r="BG158" i="61"/>
  <c r="BF158" i="61"/>
  <c r="BD158" i="61"/>
  <c r="BB158" i="61"/>
  <c r="AZ158" i="61"/>
  <c r="AT158" i="61"/>
  <c r="AQ158" i="61"/>
  <c r="AO158" i="61"/>
  <c r="AM158" i="61"/>
  <c r="AG158" i="61"/>
  <c r="AF158" i="61"/>
  <c r="AD158" i="61"/>
  <c r="AB158" i="61"/>
  <c r="Z158" i="61"/>
  <c r="T158" i="61"/>
  <c r="C158" i="61"/>
  <c r="CC158" i="61"/>
  <c r="J158" i="61"/>
  <c r="H158" i="61"/>
  <c r="A158" i="61"/>
  <c r="BT157" i="61"/>
  <c r="BS157" i="61"/>
  <c r="BQ157" i="61"/>
  <c r="BO157" i="61"/>
  <c r="BM157" i="61"/>
  <c r="BG157" i="61"/>
  <c r="BF157" i="61"/>
  <c r="BD157" i="61"/>
  <c r="BB157" i="61"/>
  <c r="AZ157" i="61"/>
  <c r="AT157" i="61"/>
  <c r="AQ157" i="61"/>
  <c r="AO157" i="61"/>
  <c r="AM157" i="61"/>
  <c r="AG157" i="61"/>
  <c r="AF157" i="61"/>
  <c r="AD157" i="61"/>
  <c r="AB157" i="61"/>
  <c r="Z157" i="61"/>
  <c r="T157" i="61"/>
  <c r="C157" i="61"/>
  <c r="CC157" i="61"/>
  <c r="J157" i="61"/>
  <c r="H157" i="61"/>
  <c r="A157" i="61"/>
  <c r="BT156" i="61"/>
  <c r="BS156" i="61"/>
  <c r="BQ156" i="61"/>
  <c r="BO156" i="61"/>
  <c r="BM156" i="61"/>
  <c r="BG156" i="61"/>
  <c r="BF156" i="61"/>
  <c r="BD156" i="61"/>
  <c r="BB156" i="61"/>
  <c r="AZ156" i="61"/>
  <c r="AT156" i="61"/>
  <c r="AQ156" i="61"/>
  <c r="AO156" i="61"/>
  <c r="AM156" i="61"/>
  <c r="AG156" i="61"/>
  <c r="AF156" i="61"/>
  <c r="AD156" i="61"/>
  <c r="AB156" i="61"/>
  <c r="Z156" i="61"/>
  <c r="T156" i="61"/>
  <c r="C156" i="61"/>
  <c r="CC156" i="61"/>
  <c r="J156" i="61"/>
  <c r="H156" i="61"/>
  <c r="A156" i="61"/>
  <c r="BT155" i="61"/>
  <c r="BS155" i="61"/>
  <c r="BQ155" i="61"/>
  <c r="BO155" i="61"/>
  <c r="BM155" i="61"/>
  <c r="BG155" i="61"/>
  <c r="BF155" i="61"/>
  <c r="BD155" i="61"/>
  <c r="BB155" i="61"/>
  <c r="AZ155" i="61"/>
  <c r="AT155" i="61"/>
  <c r="AQ155" i="61"/>
  <c r="AO155" i="61"/>
  <c r="AM155" i="61"/>
  <c r="AG155" i="61"/>
  <c r="AF155" i="61"/>
  <c r="AD155" i="61"/>
  <c r="AB155" i="61"/>
  <c r="Z155" i="61"/>
  <c r="T155" i="61"/>
  <c r="C155" i="61"/>
  <c r="CC155" i="61"/>
  <c r="J155" i="61"/>
  <c r="H155" i="61"/>
  <c r="A155" i="61"/>
  <c r="BT154" i="61"/>
  <c r="BS154" i="61"/>
  <c r="BQ154" i="61"/>
  <c r="BO154" i="61"/>
  <c r="BM154" i="61"/>
  <c r="BG154" i="61"/>
  <c r="BF154" i="61"/>
  <c r="BD154" i="61"/>
  <c r="BB154" i="61"/>
  <c r="AZ154" i="61"/>
  <c r="AT154" i="61"/>
  <c r="AQ154" i="61"/>
  <c r="AO154" i="61"/>
  <c r="AM154" i="61"/>
  <c r="AG154" i="61"/>
  <c r="AF154" i="61"/>
  <c r="AD154" i="61"/>
  <c r="AB154" i="61"/>
  <c r="Z154" i="61"/>
  <c r="T154" i="61"/>
  <c r="C154" i="61"/>
  <c r="CC154" i="61"/>
  <c r="J154" i="61"/>
  <c r="H154" i="61"/>
  <c r="A154" i="61"/>
  <c r="BT153" i="61"/>
  <c r="BS153" i="61"/>
  <c r="BQ153" i="61"/>
  <c r="BO153" i="61"/>
  <c r="BM153" i="61"/>
  <c r="BG153" i="61"/>
  <c r="BF153" i="61"/>
  <c r="BD153" i="61"/>
  <c r="BB153" i="61"/>
  <c r="AZ153" i="61"/>
  <c r="AT153" i="61"/>
  <c r="AQ153" i="61"/>
  <c r="AO153" i="61"/>
  <c r="AM153" i="61"/>
  <c r="AG153" i="61"/>
  <c r="AF153" i="61"/>
  <c r="AD153" i="61"/>
  <c r="AB153" i="61"/>
  <c r="Z153" i="61"/>
  <c r="T153" i="61"/>
  <c r="C153" i="61"/>
  <c r="CC153" i="61"/>
  <c r="J153" i="61"/>
  <c r="H153" i="61"/>
  <c r="A153" i="61"/>
  <c r="BT152" i="61"/>
  <c r="BS152" i="61"/>
  <c r="BQ152" i="61"/>
  <c r="BO152" i="61"/>
  <c r="BM152" i="61"/>
  <c r="BG152" i="61"/>
  <c r="BF152" i="61"/>
  <c r="BD152" i="61"/>
  <c r="BB152" i="61"/>
  <c r="AZ152" i="61"/>
  <c r="AT152" i="61"/>
  <c r="AQ152" i="61"/>
  <c r="AO152" i="61"/>
  <c r="AM152" i="61"/>
  <c r="AG152" i="61"/>
  <c r="AF152" i="61"/>
  <c r="AD152" i="61"/>
  <c r="AB152" i="61"/>
  <c r="Z152" i="61"/>
  <c r="T152" i="61"/>
  <c r="C152" i="61"/>
  <c r="CC152" i="61"/>
  <c r="J152" i="61"/>
  <c r="H152" i="61"/>
  <c r="A152" i="61"/>
  <c r="BT151" i="61"/>
  <c r="BS151" i="61"/>
  <c r="BQ151" i="61"/>
  <c r="BO151" i="61"/>
  <c r="BM151" i="61"/>
  <c r="BG151" i="61"/>
  <c r="BF151" i="61"/>
  <c r="BD151" i="61"/>
  <c r="BB151" i="61"/>
  <c r="AZ151" i="61"/>
  <c r="AT151" i="61"/>
  <c r="AQ151" i="61"/>
  <c r="AO151" i="61"/>
  <c r="AM151" i="61"/>
  <c r="AG151" i="61"/>
  <c r="AF151" i="61"/>
  <c r="AD151" i="61"/>
  <c r="AB151" i="61"/>
  <c r="Z151" i="61"/>
  <c r="T151" i="61"/>
  <c r="C151" i="61"/>
  <c r="CC151" i="61"/>
  <c r="J151" i="61"/>
  <c r="H151" i="61"/>
  <c r="A151" i="61"/>
  <c r="BT150" i="61"/>
  <c r="BS150" i="61"/>
  <c r="BQ150" i="61"/>
  <c r="BO150" i="61"/>
  <c r="BM150" i="61"/>
  <c r="BG150" i="61"/>
  <c r="BF150" i="61"/>
  <c r="BD150" i="61"/>
  <c r="BB150" i="61"/>
  <c r="AZ150" i="61"/>
  <c r="AT150" i="61"/>
  <c r="AQ150" i="61"/>
  <c r="AO150" i="61"/>
  <c r="AM150" i="61"/>
  <c r="AG150" i="61"/>
  <c r="AF150" i="61"/>
  <c r="AD150" i="61"/>
  <c r="AB150" i="61"/>
  <c r="Z150" i="61"/>
  <c r="T150" i="61"/>
  <c r="C150" i="61"/>
  <c r="CC150" i="61"/>
  <c r="J150" i="61"/>
  <c r="H150" i="61"/>
  <c r="A150" i="61"/>
  <c r="BT149" i="61"/>
  <c r="BS149" i="61"/>
  <c r="BQ149" i="61"/>
  <c r="BO149" i="61"/>
  <c r="BM149" i="61"/>
  <c r="BG149" i="61"/>
  <c r="BF149" i="61"/>
  <c r="BD149" i="61"/>
  <c r="BB149" i="61"/>
  <c r="AZ149" i="61"/>
  <c r="AT149" i="61"/>
  <c r="AQ149" i="61"/>
  <c r="AO149" i="61"/>
  <c r="AM149" i="61"/>
  <c r="AG149" i="61"/>
  <c r="AF149" i="61"/>
  <c r="AD149" i="61"/>
  <c r="AB149" i="61"/>
  <c r="Z149" i="61"/>
  <c r="T149" i="61"/>
  <c r="C149" i="61"/>
  <c r="CC149" i="61"/>
  <c r="J149" i="61"/>
  <c r="H149" i="61"/>
  <c r="A149" i="61"/>
  <c r="BT148" i="61"/>
  <c r="BS148" i="61"/>
  <c r="BQ148" i="61"/>
  <c r="BO148" i="61"/>
  <c r="BM148" i="61"/>
  <c r="BG148" i="61"/>
  <c r="BF148" i="61"/>
  <c r="BD148" i="61"/>
  <c r="BB148" i="61"/>
  <c r="AZ148" i="61"/>
  <c r="AT148" i="61"/>
  <c r="AQ148" i="61"/>
  <c r="AO148" i="61"/>
  <c r="AM148" i="61"/>
  <c r="AG148" i="61"/>
  <c r="AF148" i="61"/>
  <c r="AD148" i="61"/>
  <c r="AB148" i="61"/>
  <c r="Z148" i="61"/>
  <c r="T148" i="61"/>
  <c r="C148" i="61"/>
  <c r="CC148" i="61"/>
  <c r="J148" i="61"/>
  <c r="H148" i="61"/>
  <c r="A148" i="61"/>
  <c r="BT147" i="61"/>
  <c r="BS147" i="61"/>
  <c r="BQ147" i="61"/>
  <c r="BO147" i="61"/>
  <c r="BM147" i="61"/>
  <c r="BG147" i="61"/>
  <c r="BF147" i="61"/>
  <c r="BD147" i="61"/>
  <c r="BB147" i="61"/>
  <c r="AZ147" i="61"/>
  <c r="AT147" i="61"/>
  <c r="AQ147" i="61"/>
  <c r="AO147" i="61"/>
  <c r="AM147" i="61"/>
  <c r="AG147" i="61"/>
  <c r="AF147" i="61"/>
  <c r="AD147" i="61"/>
  <c r="AB147" i="61"/>
  <c r="Z147" i="61"/>
  <c r="T147" i="61"/>
  <c r="C147" i="61"/>
  <c r="CC147" i="61"/>
  <c r="J147" i="61"/>
  <c r="H147" i="61"/>
  <c r="A147" i="61"/>
  <c r="BT146" i="61"/>
  <c r="BS146" i="61"/>
  <c r="BQ146" i="61"/>
  <c r="BO146" i="61"/>
  <c r="BM146" i="61"/>
  <c r="BG146" i="61"/>
  <c r="BF146" i="61"/>
  <c r="BD146" i="61"/>
  <c r="BB146" i="61"/>
  <c r="AZ146" i="61"/>
  <c r="AT146" i="61"/>
  <c r="AQ146" i="61"/>
  <c r="AO146" i="61"/>
  <c r="AM146" i="61"/>
  <c r="AG146" i="61"/>
  <c r="AF146" i="61"/>
  <c r="AD146" i="61"/>
  <c r="AB146" i="61"/>
  <c r="Z146" i="61"/>
  <c r="T146" i="61"/>
  <c r="C146" i="61"/>
  <c r="CC146" i="61"/>
  <c r="J146" i="61"/>
  <c r="H146" i="61"/>
  <c r="A146" i="61"/>
  <c r="BT145" i="61"/>
  <c r="BS145" i="61"/>
  <c r="BQ145" i="61"/>
  <c r="BO145" i="61"/>
  <c r="BM145" i="61"/>
  <c r="BG145" i="61"/>
  <c r="BF145" i="61"/>
  <c r="BD145" i="61"/>
  <c r="BB145" i="61"/>
  <c r="AZ145" i="61"/>
  <c r="AT145" i="61"/>
  <c r="AQ145" i="61"/>
  <c r="AO145" i="61"/>
  <c r="AM145" i="61"/>
  <c r="AG145" i="61"/>
  <c r="AF145" i="61"/>
  <c r="AD145" i="61"/>
  <c r="AB145" i="61"/>
  <c r="Z145" i="61"/>
  <c r="T145" i="61"/>
  <c r="C145" i="61"/>
  <c r="CC145" i="61"/>
  <c r="J145" i="61"/>
  <c r="H145" i="61"/>
  <c r="A145" i="61"/>
  <c r="BT144" i="61"/>
  <c r="BS144" i="61"/>
  <c r="BQ144" i="61"/>
  <c r="BO144" i="61"/>
  <c r="BM144" i="61"/>
  <c r="BG144" i="61"/>
  <c r="BF144" i="61"/>
  <c r="BD144" i="61"/>
  <c r="BB144" i="61"/>
  <c r="AZ144" i="61"/>
  <c r="AT144" i="61"/>
  <c r="AQ144" i="61"/>
  <c r="AO144" i="61"/>
  <c r="AM144" i="61"/>
  <c r="AG144" i="61"/>
  <c r="AF144" i="61"/>
  <c r="AD144" i="61"/>
  <c r="AB144" i="61"/>
  <c r="Z144" i="61"/>
  <c r="T144" i="61"/>
  <c r="C144" i="61"/>
  <c r="CC144" i="61"/>
  <c r="J144" i="61"/>
  <c r="H144" i="61"/>
  <c r="A144" i="61"/>
  <c r="BT143" i="61"/>
  <c r="BS143" i="61"/>
  <c r="BQ143" i="61"/>
  <c r="BO143" i="61"/>
  <c r="BM143" i="61"/>
  <c r="BG143" i="61"/>
  <c r="BF143" i="61"/>
  <c r="BD143" i="61"/>
  <c r="BB143" i="61"/>
  <c r="AZ143" i="61"/>
  <c r="AT143" i="61"/>
  <c r="AQ143" i="61"/>
  <c r="AO143" i="61"/>
  <c r="AM143" i="61"/>
  <c r="AG143" i="61"/>
  <c r="AF143" i="61"/>
  <c r="AD143" i="61"/>
  <c r="AB143" i="61"/>
  <c r="Z143" i="61"/>
  <c r="T143" i="61"/>
  <c r="C143" i="61"/>
  <c r="CC143" i="61"/>
  <c r="J143" i="61"/>
  <c r="H143" i="61"/>
  <c r="A143" i="61"/>
  <c r="BT142" i="61"/>
  <c r="BS142" i="61"/>
  <c r="BQ142" i="61"/>
  <c r="BO142" i="61"/>
  <c r="BM142" i="61"/>
  <c r="BG142" i="61"/>
  <c r="BF142" i="61"/>
  <c r="BD142" i="61"/>
  <c r="BB142" i="61"/>
  <c r="AZ142" i="61"/>
  <c r="AT142" i="61"/>
  <c r="AQ142" i="61"/>
  <c r="AO142" i="61"/>
  <c r="AM142" i="61"/>
  <c r="AG142" i="61"/>
  <c r="AF142" i="61"/>
  <c r="AD142" i="61"/>
  <c r="AB142" i="61"/>
  <c r="Z142" i="61"/>
  <c r="T142" i="61"/>
  <c r="C142" i="61"/>
  <c r="CC142" i="61"/>
  <c r="J142" i="61"/>
  <c r="H142" i="61"/>
  <c r="A142" i="61"/>
  <c r="BT141" i="61"/>
  <c r="BS141" i="61"/>
  <c r="BQ141" i="61"/>
  <c r="BO141" i="61"/>
  <c r="BM141" i="61"/>
  <c r="BG141" i="61"/>
  <c r="BF141" i="61"/>
  <c r="BD141" i="61"/>
  <c r="BB141" i="61"/>
  <c r="AZ141" i="61"/>
  <c r="AT141" i="61"/>
  <c r="AQ141" i="61"/>
  <c r="AO141" i="61"/>
  <c r="AM141" i="61"/>
  <c r="AG141" i="61"/>
  <c r="AF141" i="61"/>
  <c r="AD141" i="61"/>
  <c r="AB141" i="61"/>
  <c r="Z141" i="61"/>
  <c r="T141" i="61"/>
  <c r="C141" i="61"/>
  <c r="CC141" i="61"/>
  <c r="J141" i="61"/>
  <c r="H141" i="61"/>
  <c r="A141" i="61"/>
  <c r="BT140" i="61"/>
  <c r="BS140" i="61"/>
  <c r="BQ140" i="61"/>
  <c r="BO140" i="61"/>
  <c r="BM140" i="61"/>
  <c r="BG140" i="61"/>
  <c r="BF140" i="61"/>
  <c r="BD140" i="61"/>
  <c r="BB140" i="61"/>
  <c r="AZ140" i="61"/>
  <c r="AT140" i="61"/>
  <c r="AQ140" i="61"/>
  <c r="AO140" i="61"/>
  <c r="AM140" i="61"/>
  <c r="AG140" i="61"/>
  <c r="AF140" i="61"/>
  <c r="AD140" i="61"/>
  <c r="AB140" i="61"/>
  <c r="Z140" i="61"/>
  <c r="T140" i="61"/>
  <c r="C140" i="61"/>
  <c r="CC140" i="61"/>
  <c r="J140" i="61"/>
  <c r="H140" i="61"/>
  <c r="A140" i="61"/>
  <c r="BT139" i="61"/>
  <c r="BS139" i="61"/>
  <c r="BQ139" i="61"/>
  <c r="BO139" i="61"/>
  <c r="BM139" i="61"/>
  <c r="BG139" i="61"/>
  <c r="BF139" i="61"/>
  <c r="BD139" i="61"/>
  <c r="BB139" i="61"/>
  <c r="AZ139" i="61"/>
  <c r="AT139" i="61"/>
  <c r="AQ139" i="61"/>
  <c r="AO139" i="61"/>
  <c r="AM139" i="61"/>
  <c r="AG139" i="61"/>
  <c r="AF139" i="61"/>
  <c r="AD139" i="61"/>
  <c r="AB139" i="61"/>
  <c r="Z139" i="61"/>
  <c r="T139" i="61"/>
  <c r="C139" i="61"/>
  <c r="CC139" i="61"/>
  <c r="J139" i="61"/>
  <c r="H139" i="61"/>
  <c r="A139" i="61"/>
  <c r="BT138" i="61"/>
  <c r="BS138" i="61"/>
  <c r="BQ138" i="61"/>
  <c r="BO138" i="61"/>
  <c r="BM138" i="61"/>
  <c r="BG138" i="61"/>
  <c r="BF138" i="61"/>
  <c r="BD138" i="61"/>
  <c r="BB138" i="61"/>
  <c r="AZ138" i="61"/>
  <c r="AT138" i="61"/>
  <c r="AQ138" i="61"/>
  <c r="AO138" i="61"/>
  <c r="AM138" i="61"/>
  <c r="AG138" i="61"/>
  <c r="AF138" i="61"/>
  <c r="AD138" i="61"/>
  <c r="AB138" i="61"/>
  <c r="Z138" i="61"/>
  <c r="T138" i="61"/>
  <c r="C138" i="61"/>
  <c r="CC138" i="61"/>
  <c r="J138" i="61"/>
  <c r="H138" i="61"/>
  <c r="A138" i="61"/>
  <c r="BT137" i="61"/>
  <c r="BS137" i="61"/>
  <c r="BQ137" i="61"/>
  <c r="BO137" i="61"/>
  <c r="BM137" i="61"/>
  <c r="BG137" i="61"/>
  <c r="BF137" i="61"/>
  <c r="BD137" i="61"/>
  <c r="BB137" i="61"/>
  <c r="AZ137" i="61"/>
  <c r="AT137" i="61"/>
  <c r="AQ137" i="61"/>
  <c r="AO137" i="61"/>
  <c r="AM137" i="61"/>
  <c r="AG137" i="61"/>
  <c r="AF137" i="61"/>
  <c r="AD137" i="61"/>
  <c r="AB137" i="61"/>
  <c r="Z137" i="61"/>
  <c r="T137" i="61"/>
  <c r="C137" i="61"/>
  <c r="CC137" i="61"/>
  <c r="J137" i="61"/>
  <c r="H137" i="61"/>
  <c r="A137" i="61"/>
  <c r="BT136" i="61"/>
  <c r="BS136" i="61"/>
  <c r="BQ136" i="61"/>
  <c r="BO136" i="61"/>
  <c r="BM136" i="61"/>
  <c r="BG136" i="61"/>
  <c r="BF136" i="61"/>
  <c r="BD136" i="61"/>
  <c r="BB136" i="61"/>
  <c r="AZ136" i="61"/>
  <c r="AT136" i="61"/>
  <c r="AQ136" i="61"/>
  <c r="AO136" i="61"/>
  <c r="AM136" i="61"/>
  <c r="AG136" i="61"/>
  <c r="AF136" i="61"/>
  <c r="AD136" i="61"/>
  <c r="AB136" i="61"/>
  <c r="Z136" i="61"/>
  <c r="T136" i="61"/>
  <c r="C136" i="61"/>
  <c r="CC136" i="61"/>
  <c r="J136" i="61"/>
  <c r="H136" i="61"/>
  <c r="A136" i="61"/>
  <c r="BT135" i="61"/>
  <c r="BS135" i="61"/>
  <c r="BQ135" i="61"/>
  <c r="BO135" i="61"/>
  <c r="BM135" i="61"/>
  <c r="BG135" i="61"/>
  <c r="BF135" i="61"/>
  <c r="BD135" i="61"/>
  <c r="BB135" i="61"/>
  <c r="AZ135" i="61"/>
  <c r="AT135" i="61"/>
  <c r="AQ135" i="61"/>
  <c r="AO135" i="61"/>
  <c r="AM135" i="61"/>
  <c r="AG135" i="61"/>
  <c r="AF135" i="61"/>
  <c r="AD135" i="61"/>
  <c r="AB135" i="61"/>
  <c r="Z135" i="61"/>
  <c r="T135" i="61"/>
  <c r="C135" i="61"/>
  <c r="CC135" i="61"/>
  <c r="J135" i="61"/>
  <c r="H135" i="61"/>
  <c r="A135" i="61"/>
  <c r="BT134" i="61"/>
  <c r="BS134" i="61"/>
  <c r="BQ134" i="61"/>
  <c r="BO134" i="61"/>
  <c r="BM134" i="61"/>
  <c r="BG134" i="61"/>
  <c r="BF134" i="61"/>
  <c r="BD134" i="61"/>
  <c r="BB134" i="61"/>
  <c r="AZ134" i="61"/>
  <c r="AT134" i="61"/>
  <c r="AQ134" i="61"/>
  <c r="AO134" i="61"/>
  <c r="AM134" i="61"/>
  <c r="AG134" i="61"/>
  <c r="AF134" i="61"/>
  <c r="AD134" i="61"/>
  <c r="AB134" i="61"/>
  <c r="Z134" i="61"/>
  <c r="T134" i="61"/>
  <c r="C134" i="61"/>
  <c r="CC134" i="61"/>
  <c r="J134" i="61"/>
  <c r="H134" i="61"/>
  <c r="A134" i="61"/>
  <c r="BT133" i="61"/>
  <c r="BS133" i="61"/>
  <c r="BQ133" i="61"/>
  <c r="BO133" i="61"/>
  <c r="BM133" i="61"/>
  <c r="BG133" i="61"/>
  <c r="BF133" i="61"/>
  <c r="BD133" i="61"/>
  <c r="BB133" i="61"/>
  <c r="AZ133" i="61"/>
  <c r="AT133" i="61"/>
  <c r="AQ133" i="61"/>
  <c r="AO133" i="61"/>
  <c r="AM133" i="61"/>
  <c r="AG133" i="61"/>
  <c r="AF133" i="61"/>
  <c r="AD133" i="61"/>
  <c r="AB133" i="61"/>
  <c r="Z133" i="61"/>
  <c r="T133" i="61"/>
  <c r="C133" i="61"/>
  <c r="CC133" i="61"/>
  <c r="J133" i="61"/>
  <c r="H133" i="61"/>
  <c r="A133" i="61"/>
  <c r="BT132" i="61"/>
  <c r="BS132" i="61"/>
  <c r="BQ132" i="61"/>
  <c r="BO132" i="61"/>
  <c r="BM132" i="61"/>
  <c r="BG132" i="61"/>
  <c r="BF132" i="61"/>
  <c r="BD132" i="61"/>
  <c r="BB132" i="61"/>
  <c r="AZ132" i="61"/>
  <c r="AT132" i="61"/>
  <c r="AQ132" i="61"/>
  <c r="AO132" i="61"/>
  <c r="AM132" i="61"/>
  <c r="AG132" i="61"/>
  <c r="AF132" i="61"/>
  <c r="AD132" i="61"/>
  <c r="AB132" i="61"/>
  <c r="Z132" i="61"/>
  <c r="T132" i="61"/>
  <c r="C132" i="61"/>
  <c r="CC132" i="61"/>
  <c r="J132" i="61"/>
  <c r="H132" i="61"/>
  <c r="A132" i="61"/>
  <c r="BT131" i="61"/>
  <c r="BS131" i="61"/>
  <c r="BQ131" i="61"/>
  <c r="BO131" i="61"/>
  <c r="BM131" i="61"/>
  <c r="BG131" i="61"/>
  <c r="BF131" i="61"/>
  <c r="BD131" i="61"/>
  <c r="BB131" i="61"/>
  <c r="AZ131" i="61"/>
  <c r="AT131" i="61"/>
  <c r="AQ131" i="61"/>
  <c r="AO131" i="61"/>
  <c r="AM131" i="61"/>
  <c r="AG131" i="61"/>
  <c r="AF131" i="61"/>
  <c r="AD131" i="61"/>
  <c r="AB131" i="61"/>
  <c r="Z131" i="61"/>
  <c r="T131" i="61"/>
  <c r="C131" i="61"/>
  <c r="CC131" i="61"/>
  <c r="J131" i="61"/>
  <c r="H131" i="61"/>
  <c r="A131" i="61"/>
  <c r="BT130" i="61"/>
  <c r="BS130" i="61"/>
  <c r="BQ130" i="61"/>
  <c r="BO130" i="61"/>
  <c r="BM130" i="61"/>
  <c r="BG130" i="61"/>
  <c r="BF130" i="61"/>
  <c r="BD130" i="61"/>
  <c r="BB130" i="61"/>
  <c r="AZ130" i="61"/>
  <c r="AT130" i="61"/>
  <c r="AQ130" i="61"/>
  <c r="AO130" i="61"/>
  <c r="AM130" i="61"/>
  <c r="AG130" i="61"/>
  <c r="AF130" i="61"/>
  <c r="AD130" i="61"/>
  <c r="AB130" i="61"/>
  <c r="Z130" i="61"/>
  <c r="T130" i="61"/>
  <c r="C130" i="61"/>
  <c r="CC130" i="61"/>
  <c r="J130" i="61"/>
  <c r="H130" i="61"/>
  <c r="A130" i="61"/>
  <c r="BT129" i="61"/>
  <c r="BS129" i="61"/>
  <c r="BQ129" i="61"/>
  <c r="BO129" i="61"/>
  <c r="BM129" i="61"/>
  <c r="BG129" i="61"/>
  <c r="BF129" i="61"/>
  <c r="BD129" i="61"/>
  <c r="BB129" i="61"/>
  <c r="AZ129" i="61"/>
  <c r="AT129" i="61"/>
  <c r="AQ129" i="61"/>
  <c r="AO129" i="61"/>
  <c r="AM129" i="61"/>
  <c r="AG129" i="61"/>
  <c r="AF129" i="61"/>
  <c r="AD129" i="61"/>
  <c r="AB129" i="61"/>
  <c r="Z129" i="61"/>
  <c r="T129" i="61"/>
  <c r="C129" i="61"/>
  <c r="CC129" i="61"/>
  <c r="J129" i="61"/>
  <c r="H129" i="61"/>
  <c r="A129" i="61"/>
  <c r="BT128" i="61"/>
  <c r="BS128" i="61"/>
  <c r="BQ128" i="61"/>
  <c r="BO128" i="61"/>
  <c r="BM128" i="61"/>
  <c r="BG128" i="61"/>
  <c r="BF128" i="61"/>
  <c r="BD128" i="61"/>
  <c r="BB128" i="61"/>
  <c r="AZ128" i="61"/>
  <c r="AT128" i="61"/>
  <c r="AQ128" i="61"/>
  <c r="AO128" i="61"/>
  <c r="AM128" i="61"/>
  <c r="AG128" i="61"/>
  <c r="AF128" i="61"/>
  <c r="AD128" i="61"/>
  <c r="AB128" i="61"/>
  <c r="Z128" i="61"/>
  <c r="T128" i="61"/>
  <c r="C128" i="61"/>
  <c r="CC128" i="61"/>
  <c r="J128" i="61"/>
  <c r="H128" i="61"/>
  <c r="A128" i="61"/>
  <c r="BT127" i="61"/>
  <c r="BS127" i="61"/>
  <c r="BQ127" i="61"/>
  <c r="BO127" i="61"/>
  <c r="BM127" i="61"/>
  <c r="BG127" i="61"/>
  <c r="BF127" i="61"/>
  <c r="BD127" i="61"/>
  <c r="BB127" i="61"/>
  <c r="AZ127" i="61"/>
  <c r="AT127" i="61"/>
  <c r="AQ127" i="61"/>
  <c r="AO127" i="61"/>
  <c r="AM127" i="61"/>
  <c r="AG127" i="61"/>
  <c r="AF127" i="61"/>
  <c r="AD127" i="61"/>
  <c r="AB127" i="61"/>
  <c r="Z127" i="61"/>
  <c r="T127" i="61"/>
  <c r="C127" i="61"/>
  <c r="CC127" i="61"/>
  <c r="J127" i="61"/>
  <c r="H127" i="61"/>
  <c r="A127" i="61"/>
  <c r="BT126" i="61"/>
  <c r="BS126" i="61"/>
  <c r="BQ126" i="61"/>
  <c r="BO126" i="61"/>
  <c r="BM126" i="61"/>
  <c r="BG126" i="61"/>
  <c r="BF126" i="61"/>
  <c r="BD126" i="61"/>
  <c r="BB126" i="61"/>
  <c r="AZ126" i="61"/>
  <c r="AT126" i="61"/>
  <c r="AQ126" i="61"/>
  <c r="AO126" i="61"/>
  <c r="AM126" i="61"/>
  <c r="AG126" i="61"/>
  <c r="AF126" i="61"/>
  <c r="AD126" i="61"/>
  <c r="AB126" i="61"/>
  <c r="Z126" i="61"/>
  <c r="T126" i="61"/>
  <c r="C126" i="61"/>
  <c r="CC126" i="61"/>
  <c r="J126" i="61"/>
  <c r="H126" i="61"/>
  <c r="A126" i="61"/>
  <c r="BT125" i="61"/>
  <c r="BS125" i="61"/>
  <c r="BQ125" i="61"/>
  <c r="BO125" i="61"/>
  <c r="BM125" i="61"/>
  <c r="BG125" i="61"/>
  <c r="BF125" i="61"/>
  <c r="BD125" i="61"/>
  <c r="BB125" i="61"/>
  <c r="AZ125" i="61"/>
  <c r="AT125" i="61"/>
  <c r="AQ125" i="61"/>
  <c r="AO125" i="61"/>
  <c r="AM125" i="61"/>
  <c r="AG125" i="61"/>
  <c r="AF125" i="61"/>
  <c r="AD125" i="61"/>
  <c r="AB125" i="61"/>
  <c r="Z125" i="61"/>
  <c r="T125" i="61"/>
  <c r="C125" i="61"/>
  <c r="CC125" i="61"/>
  <c r="J125" i="61"/>
  <c r="H125" i="61"/>
  <c r="A125" i="61"/>
  <c r="BT124" i="61"/>
  <c r="BS124" i="61"/>
  <c r="BQ124" i="61"/>
  <c r="BO124" i="61"/>
  <c r="BM124" i="61"/>
  <c r="BG124" i="61"/>
  <c r="BF124" i="61"/>
  <c r="BD124" i="61"/>
  <c r="BB124" i="61"/>
  <c r="AZ124" i="61"/>
  <c r="AT124" i="61"/>
  <c r="AQ124" i="61"/>
  <c r="AO124" i="61"/>
  <c r="AM124" i="61"/>
  <c r="AG124" i="61"/>
  <c r="AF124" i="61"/>
  <c r="AD124" i="61"/>
  <c r="AB124" i="61"/>
  <c r="Z124" i="61"/>
  <c r="T124" i="61"/>
  <c r="C124" i="61"/>
  <c r="CC124" i="61"/>
  <c r="J124" i="61"/>
  <c r="H124" i="61"/>
  <c r="A124" i="61"/>
  <c r="BT123" i="61"/>
  <c r="BS123" i="61"/>
  <c r="BQ123" i="61"/>
  <c r="BO123" i="61"/>
  <c r="BM123" i="61"/>
  <c r="BG123" i="61"/>
  <c r="BF123" i="61"/>
  <c r="BD123" i="61"/>
  <c r="BB123" i="61"/>
  <c r="AZ123" i="61"/>
  <c r="AT123" i="61"/>
  <c r="AQ123" i="61"/>
  <c r="AO123" i="61"/>
  <c r="AM123" i="61"/>
  <c r="AG123" i="61"/>
  <c r="AF123" i="61"/>
  <c r="AD123" i="61"/>
  <c r="AB123" i="61"/>
  <c r="Z123" i="61"/>
  <c r="T123" i="61"/>
  <c r="C123" i="61"/>
  <c r="CC123" i="61"/>
  <c r="J123" i="61"/>
  <c r="H123" i="61"/>
  <c r="A123" i="61"/>
  <c r="BT122" i="61"/>
  <c r="BS122" i="61"/>
  <c r="BQ122" i="61"/>
  <c r="BO122" i="61"/>
  <c r="BM122" i="61"/>
  <c r="BG122" i="61"/>
  <c r="BF122" i="61"/>
  <c r="BD122" i="61"/>
  <c r="BB122" i="61"/>
  <c r="AZ122" i="61"/>
  <c r="AT122" i="61"/>
  <c r="AQ122" i="61"/>
  <c r="AO122" i="61"/>
  <c r="AM122" i="61"/>
  <c r="AG122" i="61"/>
  <c r="AF122" i="61"/>
  <c r="AD122" i="61"/>
  <c r="AB122" i="61"/>
  <c r="Z122" i="61"/>
  <c r="T122" i="61"/>
  <c r="C122" i="61"/>
  <c r="CC122" i="61"/>
  <c r="J122" i="61"/>
  <c r="H122" i="61"/>
  <c r="A122" i="61"/>
  <c r="BT121" i="61"/>
  <c r="BS121" i="61"/>
  <c r="BQ121" i="61"/>
  <c r="BO121" i="61"/>
  <c r="BM121" i="61"/>
  <c r="BG121" i="61"/>
  <c r="BF121" i="61"/>
  <c r="BD121" i="61"/>
  <c r="BB121" i="61"/>
  <c r="AZ121" i="61"/>
  <c r="AT121" i="61"/>
  <c r="AQ121" i="61"/>
  <c r="AO121" i="61"/>
  <c r="AM121" i="61"/>
  <c r="AG121" i="61"/>
  <c r="AF121" i="61"/>
  <c r="AD121" i="61"/>
  <c r="AB121" i="61"/>
  <c r="Z121" i="61"/>
  <c r="T121" i="61"/>
  <c r="C121" i="61"/>
  <c r="CC121" i="61"/>
  <c r="J121" i="61"/>
  <c r="H121" i="61"/>
  <c r="A121" i="61"/>
  <c r="BT120" i="61"/>
  <c r="BS120" i="61"/>
  <c r="BQ120" i="61"/>
  <c r="BO120" i="61"/>
  <c r="BM120" i="61"/>
  <c r="BG120" i="61"/>
  <c r="BF120" i="61"/>
  <c r="BD120" i="61"/>
  <c r="BB120" i="61"/>
  <c r="AZ120" i="61"/>
  <c r="AT120" i="61"/>
  <c r="AQ120" i="61"/>
  <c r="AO120" i="61"/>
  <c r="AM120" i="61"/>
  <c r="AG120" i="61"/>
  <c r="AF120" i="61"/>
  <c r="AD120" i="61"/>
  <c r="AB120" i="61"/>
  <c r="Z120" i="61"/>
  <c r="T120" i="61"/>
  <c r="C120" i="61"/>
  <c r="CC120" i="61"/>
  <c r="J120" i="61"/>
  <c r="H120" i="61"/>
  <c r="A120" i="61"/>
  <c r="BT119" i="61"/>
  <c r="BS119" i="61"/>
  <c r="BQ119" i="61"/>
  <c r="BO119" i="61"/>
  <c r="BM119" i="61"/>
  <c r="BG119" i="61"/>
  <c r="BF119" i="61"/>
  <c r="BD119" i="61"/>
  <c r="BB119" i="61"/>
  <c r="AZ119" i="61"/>
  <c r="AT119" i="61"/>
  <c r="AQ119" i="61"/>
  <c r="AO119" i="61"/>
  <c r="AM119" i="61"/>
  <c r="AG119" i="61"/>
  <c r="AF119" i="61"/>
  <c r="AD119" i="61"/>
  <c r="AB119" i="61"/>
  <c r="Z119" i="61"/>
  <c r="T119" i="61"/>
  <c r="C119" i="61"/>
  <c r="CC119" i="61"/>
  <c r="J119" i="61"/>
  <c r="H119" i="61"/>
  <c r="A119" i="61"/>
  <c r="BT118" i="61"/>
  <c r="BS118" i="61"/>
  <c r="BQ118" i="61"/>
  <c r="BO118" i="61"/>
  <c r="BM118" i="61"/>
  <c r="BG118" i="61"/>
  <c r="BF118" i="61"/>
  <c r="BD118" i="61"/>
  <c r="BB118" i="61"/>
  <c r="AZ118" i="61"/>
  <c r="AT118" i="61"/>
  <c r="AQ118" i="61"/>
  <c r="AO118" i="61"/>
  <c r="AM118" i="61"/>
  <c r="AG118" i="61"/>
  <c r="AF118" i="61"/>
  <c r="AD118" i="61"/>
  <c r="AB118" i="61"/>
  <c r="Z118" i="61"/>
  <c r="T118" i="61"/>
  <c r="C118" i="61"/>
  <c r="CC118" i="61"/>
  <c r="J118" i="61"/>
  <c r="H118" i="61"/>
  <c r="A118" i="61"/>
  <c r="BT117" i="61"/>
  <c r="BS117" i="61"/>
  <c r="BQ117" i="61"/>
  <c r="BO117" i="61"/>
  <c r="BM117" i="61"/>
  <c r="BG117" i="61"/>
  <c r="BF117" i="61"/>
  <c r="BD117" i="61"/>
  <c r="BB117" i="61"/>
  <c r="AZ117" i="61"/>
  <c r="AT117" i="61"/>
  <c r="AQ117" i="61"/>
  <c r="AO117" i="61"/>
  <c r="AM117" i="61"/>
  <c r="AG117" i="61"/>
  <c r="AF117" i="61"/>
  <c r="AD117" i="61"/>
  <c r="AB117" i="61"/>
  <c r="Z117" i="61"/>
  <c r="T117" i="61"/>
  <c r="C117" i="61"/>
  <c r="CC117" i="61"/>
  <c r="J117" i="61"/>
  <c r="H117" i="61"/>
  <c r="A117" i="61"/>
  <c r="BT116" i="61"/>
  <c r="BS116" i="61"/>
  <c r="BQ116" i="61"/>
  <c r="BO116" i="61"/>
  <c r="BM116" i="61"/>
  <c r="BG116" i="61"/>
  <c r="BF116" i="61"/>
  <c r="BD116" i="61"/>
  <c r="BB116" i="61"/>
  <c r="AZ116" i="61"/>
  <c r="AT116" i="61"/>
  <c r="AQ116" i="61"/>
  <c r="AO116" i="61"/>
  <c r="AM116" i="61"/>
  <c r="AG116" i="61"/>
  <c r="AF116" i="61"/>
  <c r="AD116" i="61"/>
  <c r="AB116" i="61"/>
  <c r="Z116" i="61"/>
  <c r="T116" i="61"/>
  <c r="C116" i="61"/>
  <c r="CC116" i="61"/>
  <c r="J116" i="61"/>
  <c r="H116" i="61"/>
  <c r="A116" i="61"/>
  <c r="BT115" i="61"/>
  <c r="BS115" i="61"/>
  <c r="BQ115" i="61"/>
  <c r="BO115" i="61"/>
  <c r="BM115" i="61"/>
  <c r="BG115" i="61"/>
  <c r="BF115" i="61"/>
  <c r="BD115" i="61"/>
  <c r="BB115" i="61"/>
  <c r="AZ115" i="61"/>
  <c r="AT115" i="61"/>
  <c r="AQ115" i="61"/>
  <c r="AO115" i="61"/>
  <c r="AM115" i="61"/>
  <c r="AG115" i="61"/>
  <c r="AF115" i="61"/>
  <c r="AD115" i="61"/>
  <c r="AB115" i="61"/>
  <c r="Z115" i="61"/>
  <c r="T115" i="61"/>
  <c r="C115" i="61"/>
  <c r="CC115" i="61"/>
  <c r="J115" i="61"/>
  <c r="H115" i="61"/>
  <c r="A115" i="61"/>
  <c r="BT114" i="61"/>
  <c r="BS114" i="61"/>
  <c r="BQ114" i="61"/>
  <c r="BO114" i="61"/>
  <c r="BM114" i="61"/>
  <c r="BG114" i="61"/>
  <c r="BF114" i="61"/>
  <c r="BD114" i="61"/>
  <c r="BB114" i="61"/>
  <c r="AZ114" i="61"/>
  <c r="AT114" i="61"/>
  <c r="AQ114" i="61"/>
  <c r="AO114" i="61"/>
  <c r="AM114" i="61"/>
  <c r="AG114" i="61"/>
  <c r="AF114" i="61"/>
  <c r="AD114" i="61"/>
  <c r="AB114" i="61"/>
  <c r="Z114" i="61"/>
  <c r="T114" i="61"/>
  <c r="C114" i="61"/>
  <c r="CC114" i="61"/>
  <c r="J114" i="61"/>
  <c r="H114" i="61"/>
  <c r="A114" i="61"/>
  <c r="BT113" i="61"/>
  <c r="BS113" i="61"/>
  <c r="BQ113" i="61"/>
  <c r="BO113" i="61"/>
  <c r="BM113" i="61"/>
  <c r="BG113" i="61"/>
  <c r="BF113" i="61"/>
  <c r="BD113" i="61"/>
  <c r="BB113" i="61"/>
  <c r="AZ113" i="61"/>
  <c r="AT113" i="61"/>
  <c r="AQ113" i="61"/>
  <c r="AO113" i="61"/>
  <c r="AM113" i="61"/>
  <c r="AG113" i="61"/>
  <c r="AF113" i="61"/>
  <c r="AD113" i="61"/>
  <c r="AB113" i="61"/>
  <c r="Z113" i="61"/>
  <c r="T113" i="61"/>
  <c r="C113" i="61"/>
  <c r="CC113" i="61"/>
  <c r="J113" i="61"/>
  <c r="H113" i="61"/>
  <c r="A113" i="61"/>
  <c r="BT112" i="61"/>
  <c r="BS112" i="61"/>
  <c r="BQ112" i="61"/>
  <c r="BO112" i="61"/>
  <c r="BM112" i="61"/>
  <c r="BG112" i="61"/>
  <c r="BF112" i="61"/>
  <c r="BD112" i="61"/>
  <c r="BB112" i="61"/>
  <c r="AZ112" i="61"/>
  <c r="AT112" i="61"/>
  <c r="AQ112" i="61"/>
  <c r="AO112" i="61"/>
  <c r="AM112" i="61"/>
  <c r="AG112" i="61"/>
  <c r="AF112" i="61"/>
  <c r="AD112" i="61"/>
  <c r="AB112" i="61"/>
  <c r="Z112" i="61"/>
  <c r="T112" i="61"/>
  <c r="C112" i="61"/>
  <c r="CC112" i="61"/>
  <c r="J112" i="61"/>
  <c r="H112" i="61"/>
  <c r="A112" i="61"/>
  <c r="BT111" i="61"/>
  <c r="BS111" i="61"/>
  <c r="BQ111" i="61"/>
  <c r="BO111" i="61"/>
  <c r="BM111" i="61"/>
  <c r="BG111" i="61"/>
  <c r="BF111" i="61"/>
  <c r="BD111" i="61"/>
  <c r="BB111" i="61"/>
  <c r="AZ111" i="61"/>
  <c r="AT111" i="61"/>
  <c r="AQ111" i="61"/>
  <c r="AO111" i="61"/>
  <c r="AM111" i="61"/>
  <c r="AG111" i="61"/>
  <c r="AF111" i="61"/>
  <c r="AD111" i="61"/>
  <c r="AB111" i="61"/>
  <c r="Z111" i="61"/>
  <c r="T111" i="61"/>
  <c r="C111" i="61"/>
  <c r="CC111" i="61"/>
  <c r="J111" i="61"/>
  <c r="H111" i="61"/>
  <c r="A111" i="61"/>
  <c r="BT110" i="61"/>
  <c r="BS110" i="61"/>
  <c r="BQ110" i="61"/>
  <c r="BO110" i="61"/>
  <c r="BM110" i="61"/>
  <c r="BG110" i="61"/>
  <c r="BF110" i="61"/>
  <c r="BD110" i="61"/>
  <c r="BB110" i="61"/>
  <c r="AZ110" i="61"/>
  <c r="AT110" i="61"/>
  <c r="AQ110" i="61"/>
  <c r="AO110" i="61"/>
  <c r="AM110" i="61"/>
  <c r="AG110" i="61"/>
  <c r="AF110" i="61"/>
  <c r="AD110" i="61"/>
  <c r="AB110" i="61"/>
  <c r="Z110" i="61"/>
  <c r="T110" i="61"/>
  <c r="C110" i="61"/>
  <c r="CC110" i="61"/>
  <c r="J110" i="61"/>
  <c r="H110" i="61"/>
  <c r="A110" i="61"/>
  <c r="BT109" i="61"/>
  <c r="BS109" i="61"/>
  <c r="BQ109" i="61"/>
  <c r="BO109" i="61"/>
  <c r="BM109" i="61"/>
  <c r="BG109" i="61"/>
  <c r="BF109" i="61"/>
  <c r="BD109" i="61"/>
  <c r="BB109" i="61"/>
  <c r="AZ109" i="61"/>
  <c r="AT109" i="61"/>
  <c r="AQ109" i="61"/>
  <c r="AO109" i="61"/>
  <c r="AM109" i="61"/>
  <c r="AG109" i="61"/>
  <c r="AF109" i="61"/>
  <c r="AD109" i="61"/>
  <c r="AB109" i="61"/>
  <c r="Z109" i="61"/>
  <c r="T109" i="61"/>
  <c r="C109" i="61"/>
  <c r="CC109" i="61"/>
  <c r="J109" i="61"/>
  <c r="H109" i="61"/>
  <c r="A109" i="61"/>
  <c r="BT108" i="61"/>
  <c r="BS108" i="61"/>
  <c r="BQ108" i="61"/>
  <c r="BO108" i="61"/>
  <c r="BM108" i="61"/>
  <c r="BG108" i="61"/>
  <c r="BF108" i="61"/>
  <c r="BD108" i="61"/>
  <c r="BB108" i="61"/>
  <c r="AZ108" i="61"/>
  <c r="AT108" i="61"/>
  <c r="AQ108" i="61"/>
  <c r="AO108" i="61"/>
  <c r="AM108" i="61"/>
  <c r="AG108" i="61"/>
  <c r="AF108" i="61"/>
  <c r="AD108" i="61"/>
  <c r="AB108" i="61"/>
  <c r="Z108" i="61"/>
  <c r="T108" i="61"/>
  <c r="C108" i="61"/>
  <c r="CC108" i="61"/>
  <c r="J108" i="61"/>
  <c r="H108" i="61"/>
  <c r="A108" i="61"/>
  <c r="BT107" i="61"/>
  <c r="BS107" i="61"/>
  <c r="BQ107" i="61"/>
  <c r="BO107" i="61"/>
  <c r="BM107" i="61"/>
  <c r="BG107" i="61"/>
  <c r="BF107" i="61"/>
  <c r="BD107" i="61"/>
  <c r="BB107" i="61"/>
  <c r="AZ107" i="61"/>
  <c r="AT107" i="61"/>
  <c r="AQ107" i="61"/>
  <c r="AO107" i="61"/>
  <c r="AM107" i="61"/>
  <c r="AG107" i="61"/>
  <c r="AF107" i="61"/>
  <c r="AD107" i="61"/>
  <c r="AB107" i="61"/>
  <c r="Z107" i="61"/>
  <c r="T107" i="61"/>
  <c r="C107" i="61"/>
  <c r="CC107" i="61"/>
  <c r="J107" i="61"/>
  <c r="H107" i="61"/>
  <c r="A107" i="61"/>
  <c r="BT106" i="61"/>
  <c r="BS106" i="61"/>
  <c r="BQ106" i="61"/>
  <c r="BO106" i="61"/>
  <c r="BM106" i="61"/>
  <c r="BG106" i="61"/>
  <c r="BF106" i="61"/>
  <c r="BD106" i="61"/>
  <c r="BB106" i="61"/>
  <c r="AZ106" i="61"/>
  <c r="AT106" i="61"/>
  <c r="AQ106" i="61"/>
  <c r="AO106" i="61"/>
  <c r="AM106" i="61"/>
  <c r="AG106" i="61"/>
  <c r="AF106" i="61"/>
  <c r="AD106" i="61"/>
  <c r="AB106" i="61"/>
  <c r="Z106" i="61"/>
  <c r="T106" i="61"/>
  <c r="C106" i="61"/>
  <c r="CC106" i="61"/>
  <c r="J106" i="61"/>
  <c r="H106" i="61"/>
  <c r="A106" i="61"/>
  <c r="BT105" i="61"/>
  <c r="BS105" i="61"/>
  <c r="BQ105" i="61"/>
  <c r="BO105" i="61"/>
  <c r="BM105" i="61"/>
  <c r="BG105" i="61"/>
  <c r="BF105" i="61"/>
  <c r="BD105" i="61"/>
  <c r="BB105" i="61"/>
  <c r="AZ105" i="61"/>
  <c r="AT105" i="61"/>
  <c r="AQ105" i="61"/>
  <c r="AO105" i="61"/>
  <c r="AM105" i="61"/>
  <c r="AG105" i="61"/>
  <c r="AF105" i="61"/>
  <c r="AD105" i="61"/>
  <c r="AB105" i="61"/>
  <c r="Z105" i="61"/>
  <c r="T105" i="61"/>
  <c r="C105" i="61"/>
  <c r="CC105" i="61"/>
  <c r="J105" i="61"/>
  <c r="H105" i="61"/>
  <c r="A105" i="61"/>
  <c r="BT104" i="61"/>
  <c r="BS104" i="61"/>
  <c r="BQ104" i="61"/>
  <c r="BO104" i="61"/>
  <c r="BM104" i="61"/>
  <c r="BG104" i="61"/>
  <c r="BF104" i="61"/>
  <c r="BD104" i="61"/>
  <c r="BB104" i="61"/>
  <c r="AZ104" i="61"/>
  <c r="AT104" i="61"/>
  <c r="AQ104" i="61"/>
  <c r="AO104" i="61"/>
  <c r="AM104" i="61"/>
  <c r="AG104" i="61"/>
  <c r="AF104" i="61"/>
  <c r="AD104" i="61"/>
  <c r="AB104" i="61"/>
  <c r="Z104" i="61"/>
  <c r="T104" i="61"/>
  <c r="C104" i="61"/>
  <c r="CC104" i="61"/>
  <c r="J104" i="61"/>
  <c r="H104" i="61"/>
  <c r="A104" i="61"/>
  <c r="BT103" i="61"/>
  <c r="BS103" i="61"/>
  <c r="BQ103" i="61"/>
  <c r="BO103" i="61"/>
  <c r="BM103" i="61"/>
  <c r="BG103" i="61"/>
  <c r="BF103" i="61"/>
  <c r="BD103" i="61"/>
  <c r="BB103" i="61"/>
  <c r="AZ103" i="61"/>
  <c r="AT103" i="61"/>
  <c r="AQ103" i="61"/>
  <c r="AO103" i="61"/>
  <c r="AM103" i="61"/>
  <c r="AG103" i="61"/>
  <c r="AF103" i="61"/>
  <c r="AD103" i="61"/>
  <c r="AB103" i="61"/>
  <c r="Z103" i="61"/>
  <c r="T103" i="61"/>
  <c r="C103" i="61"/>
  <c r="CC103" i="61"/>
  <c r="J103" i="61"/>
  <c r="H103" i="61"/>
  <c r="A103" i="61"/>
  <c r="BT102" i="61"/>
  <c r="BS102" i="61"/>
  <c r="BQ102" i="61"/>
  <c r="BO102" i="61"/>
  <c r="BM102" i="61"/>
  <c r="BG102" i="61"/>
  <c r="BF102" i="61"/>
  <c r="BD102" i="61"/>
  <c r="BB102" i="61"/>
  <c r="AZ102" i="61"/>
  <c r="AT102" i="61"/>
  <c r="AQ102" i="61"/>
  <c r="AO102" i="61"/>
  <c r="AM102" i="61"/>
  <c r="AG102" i="61"/>
  <c r="AF102" i="61"/>
  <c r="AD102" i="61"/>
  <c r="AB102" i="61"/>
  <c r="Z102" i="61"/>
  <c r="T102" i="61"/>
  <c r="C102" i="61"/>
  <c r="CC102" i="61"/>
  <c r="J102" i="61"/>
  <c r="H102" i="61"/>
  <c r="A102" i="61"/>
  <c r="BT101" i="61"/>
  <c r="BS101" i="61"/>
  <c r="BQ101" i="61"/>
  <c r="BO101" i="61"/>
  <c r="BM101" i="61"/>
  <c r="BG101" i="61"/>
  <c r="BF101" i="61"/>
  <c r="BD101" i="61"/>
  <c r="BB101" i="61"/>
  <c r="AZ101" i="61"/>
  <c r="AT101" i="61"/>
  <c r="AQ101" i="61"/>
  <c r="AO101" i="61"/>
  <c r="AM101" i="61"/>
  <c r="AG101" i="61"/>
  <c r="AF101" i="61"/>
  <c r="AD101" i="61"/>
  <c r="AB101" i="61"/>
  <c r="Z101" i="61"/>
  <c r="T101" i="61"/>
  <c r="C101" i="61"/>
  <c r="CC101" i="61"/>
  <c r="J101" i="61"/>
  <c r="H101" i="61"/>
  <c r="A101" i="61"/>
  <c r="BT100" i="61"/>
  <c r="BS100" i="61"/>
  <c r="BQ100" i="61"/>
  <c r="BO100" i="61"/>
  <c r="BM100" i="61"/>
  <c r="BG100" i="61"/>
  <c r="BF100" i="61"/>
  <c r="BD100" i="61"/>
  <c r="BB100" i="61"/>
  <c r="AZ100" i="61"/>
  <c r="AT100" i="61"/>
  <c r="AQ100" i="61"/>
  <c r="AO100" i="61"/>
  <c r="AM100" i="61"/>
  <c r="AG100" i="61"/>
  <c r="AF100" i="61"/>
  <c r="AD100" i="61"/>
  <c r="AB100" i="61"/>
  <c r="Z100" i="61"/>
  <c r="T100" i="61"/>
  <c r="C100" i="61"/>
  <c r="CC100" i="61"/>
  <c r="J100" i="61"/>
  <c r="H100" i="61"/>
  <c r="A100" i="61"/>
  <c r="BT99" i="61"/>
  <c r="BS99" i="61"/>
  <c r="BQ99" i="61"/>
  <c r="BO99" i="61"/>
  <c r="BM99" i="61"/>
  <c r="BG99" i="61"/>
  <c r="BF99" i="61"/>
  <c r="BD99" i="61"/>
  <c r="BB99" i="61"/>
  <c r="AZ99" i="61"/>
  <c r="AT99" i="61"/>
  <c r="AQ99" i="61"/>
  <c r="AO99" i="61"/>
  <c r="AM99" i="61"/>
  <c r="AG99" i="61"/>
  <c r="AF99" i="61"/>
  <c r="AD99" i="61"/>
  <c r="AB99" i="61"/>
  <c r="Z99" i="61"/>
  <c r="T99" i="61"/>
  <c r="C99" i="61"/>
  <c r="CC99" i="61"/>
  <c r="J99" i="61"/>
  <c r="H99" i="61"/>
  <c r="A99" i="61"/>
  <c r="BT98" i="61"/>
  <c r="BS98" i="61"/>
  <c r="BQ98" i="61"/>
  <c r="BO98" i="61"/>
  <c r="BM98" i="61"/>
  <c r="BG98" i="61"/>
  <c r="BF98" i="61"/>
  <c r="BD98" i="61"/>
  <c r="BB98" i="61"/>
  <c r="AZ98" i="61"/>
  <c r="AT98" i="61"/>
  <c r="AQ98" i="61"/>
  <c r="AO98" i="61"/>
  <c r="AM98" i="61"/>
  <c r="AG98" i="61"/>
  <c r="AF98" i="61"/>
  <c r="AD98" i="61"/>
  <c r="AB98" i="61"/>
  <c r="Z98" i="61"/>
  <c r="T98" i="61"/>
  <c r="C98" i="61"/>
  <c r="CC98" i="61"/>
  <c r="J98" i="61"/>
  <c r="H98" i="61"/>
  <c r="A98" i="61"/>
  <c r="BT97" i="61"/>
  <c r="BS97" i="61"/>
  <c r="BQ97" i="61"/>
  <c r="BO97" i="61"/>
  <c r="BM97" i="61"/>
  <c r="BG97" i="61"/>
  <c r="BF97" i="61"/>
  <c r="BD97" i="61"/>
  <c r="BB97" i="61"/>
  <c r="AZ97" i="61"/>
  <c r="AT97" i="61"/>
  <c r="AQ97" i="61"/>
  <c r="AO97" i="61"/>
  <c r="AM97" i="61"/>
  <c r="AG97" i="61"/>
  <c r="AF97" i="61"/>
  <c r="AD97" i="61"/>
  <c r="AB97" i="61"/>
  <c r="Z97" i="61"/>
  <c r="T97" i="61"/>
  <c r="C97" i="61"/>
  <c r="CC97" i="61"/>
  <c r="J97" i="61"/>
  <c r="H97" i="61"/>
  <c r="A97" i="61"/>
  <c r="BT96" i="61"/>
  <c r="BS96" i="61"/>
  <c r="BQ96" i="61"/>
  <c r="BO96" i="61"/>
  <c r="BM96" i="61"/>
  <c r="BG96" i="61"/>
  <c r="BF96" i="61"/>
  <c r="BD96" i="61"/>
  <c r="BB96" i="61"/>
  <c r="AZ96" i="61"/>
  <c r="AT96" i="61"/>
  <c r="AQ96" i="61"/>
  <c r="AO96" i="61"/>
  <c r="AM96" i="61"/>
  <c r="AG96" i="61"/>
  <c r="AF96" i="61"/>
  <c r="AD96" i="61"/>
  <c r="AB96" i="61"/>
  <c r="Z96" i="61"/>
  <c r="T96" i="61"/>
  <c r="C96" i="61"/>
  <c r="CC96" i="61"/>
  <c r="J96" i="61"/>
  <c r="H96" i="61"/>
  <c r="A96" i="61"/>
  <c r="BT95" i="61"/>
  <c r="BS95" i="61"/>
  <c r="BQ95" i="61"/>
  <c r="BO95" i="61"/>
  <c r="BM95" i="61"/>
  <c r="BG95" i="61"/>
  <c r="BF95" i="61"/>
  <c r="BD95" i="61"/>
  <c r="BB95" i="61"/>
  <c r="AZ95" i="61"/>
  <c r="AT95" i="61"/>
  <c r="AQ95" i="61"/>
  <c r="AO95" i="61"/>
  <c r="AM95" i="61"/>
  <c r="AG95" i="61"/>
  <c r="AF95" i="61"/>
  <c r="AD95" i="61"/>
  <c r="AB95" i="61"/>
  <c r="Z95" i="61"/>
  <c r="T95" i="61"/>
  <c r="C95" i="61"/>
  <c r="CC95" i="61"/>
  <c r="J95" i="61"/>
  <c r="H95" i="61"/>
  <c r="A95" i="61"/>
  <c r="BT94" i="61"/>
  <c r="BS94" i="61"/>
  <c r="BQ94" i="61"/>
  <c r="BO94" i="61"/>
  <c r="BM94" i="61"/>
  <c r="BG94" i="61"/>
  <c r="BF94" i="61"/>
  <c r="BD94" i="61"/>
  <c r="BB94" i="61"/>
  <c r="AZ94" i="61"/>
  <c r="AT94" i="61"/>
  <c r="AQ94" i="61"/>
  <c r="AO94" i="61"/>
  <c r="AM94" i="61"/>
  <c r="AG94" i="61"/>
  <c r="AF94" i="61"/>
  <c r="AD94" i="61"/>
  <c r="AB94" i="61"/>
  <c r="Z94" i="61"/>
  <c r="T94" i="61"/>
  <c r="C94" i="61"/>
  <c r="CC94" i="61"/>
  <c r="J94" i="61"/>
  <c r="H94" i="61"/>
  <c r="A94" i="61"/>
  <c r="BT93" i="61"/>
  <c r="BS93" i="61"/>
  <c r="BQ93" i="61"/>
  <c r="BO93" i="61"/>
  <c r="BM93" i="61"/>
  <c r="BG93" i="61"/>
  <c r="BF93" i="61"/>
  <c r="BD93" i="61"/>
  <c r="BB93" i="61"/>
  <c r="AZ93" i="61"/>
  <c r="AT93" i="61"/>
  <c r="AQ93" i="61"/>
  <c r="AO93" i="61"/>
  <c r="AM93" i="61"/>
  <c r="AG93" i="61"/>
  <c r="AF93" i="61"/>
  <c r="AD93" i="61"/>
  <c r="AB93" i="61"/>
  <c r="Z93" i="61"/>
  <c r="T93" i="61"/>
  <c r="C93" i="61"/>
  <c r="CC93" i="61"/>
  <c r="J93" i="61"/>
  <c r="H93" i="61"/>
  <c r="A93" i="61"/>
  <c r="BT92" i="61"/>
  <c r="BS92" i="61"/>
  <c r="BQ92" i="61"/>
  <c r="BO92" i="61"/>
  <c r="BM92" i="61"/>
  <c r="BG92" i="61"/>
  <c r="BF92" i="61"/>
  <c r="BD92" i="61"/>
  <c r="BB92" i="61"/>
  <c r="AZ92" i="61"/>
  <c r="AT92" i="61"/>
  <c r="AQ92" i="61"/>
  <c r="AO92" i="61"/>
  <c r="AM92" i="61"/>
  <c r="AG92" i="61"/>
  <c r="AF92" i="61"/>
  <c r="AD92" i="61"/>
  <c r="AB92" i="61"/>
  <c r="Z92" i="61"/>
  <c r="T92" i="61"/>
  <c r="C92" i="61"/>
  <c r="CC92" i="61"/>
  <c r="J92" i="61"/>
  <c r="H92" i="61"/>
  <c r="A92" i="61"/>
  <c r="BT91" i="61"/>
  <c r="BS91" i="61"/>
  <c r="BQ91" i="61"/>
  <c r="BO91" i="61"/>
  <c r="BM91" i="61"/>
  <c r="BG91" i="61"/>
  <c r="BF91" i="61"/>
  <c r="BD91" i="61"/>
  <c r="BB91" i="61"/>
  <c r="AZ91" i="61"/>
  <c r="AT91" i="61"/>
  <c r="AQ91" i="61"/>
  <c r="AO91" i="61"/>
  <c r="AM91" i="61"/>
  <c r="AG91" i="61"/>
  <c r="AF91" i="61"/>
  <c r="AD91" i="61"/>
  <c r="AB91" i="61"/>
  <c r="Z91" i="61"/>
  <c r="T91" i="61"/>
  <c r="C91" i="61"/>
  <c r="CC91" i="61"/>
  <c r="J91" i="61"/>
  <c r="H91" i="61"/>
  <c r="A91" i="61"/>
  <c r="BT90" i="61"/>
  <c r="BS90" i="61"/>
  <c r="BQ90" i="61"/>
  <c r="BO90" i="61"/>
  <c r="BM90" i="61"/>
  <c r="BG90" i="61"/>
  <c r="BF90" i="61"/>
  <c r="BD90" i="61"/>
  <c r="BB90" i="61"/>
  <c r="AZ90" i="61"/>
  <c r="AT90" i="61"/>
  <c r="AQ90" i="61"/>
  <c r="AO90" i="61"/>
  <c r="AM90" i="61"/>
  <c r="AG90" i="61"/>
  <c r="AF90" i="61"/>
  <c r="AD90" i="61"/>
  <c r="AB90" i="61"/>
  <c r="Z90" i="61"/>
  <c r="T90" i="61"/>
  <c r="C90" i="61"/>
  <c r="CC90" i="61"/>
  <c r="J90" i="61"/>
  <c r="H90" i="61"/>
  <c r="A90" i="61"/>
  <c r="BT89" i="61"/>
  <c r="BS89" i="61"/>
  <c r="BQ89" i="61"/>
  <c r="BO89" i="61"/>
  <c r="BM89" i="61"/>
  <c r="BG89" i="61"/>
  <c r="BF89" i="61"/>
  <c r="BD89" i="61"/>
  <c r="BB89" i="61"/>
  <c r="AZ89" i="61"/>
  <c r="AT89" i="61"/>
  <c r="AQ89" i="61"/>
  <c r="AO89" i="61"/>
  <c r="AM89" i="61"/>
  <c r="AG89" i="61"/>
  <c r="AF89" i="61"/>
  <c r="AD89" i="61"/>
  <c r="AB89" i="61"/>
  <c r="Z89" i="61"/>
  <c r="T89" i="61"/>
  <c r="C89" i="61"/>
  <c r="CC89" i="61"/>
  <c r="J89" i="61"/>
  <c r="H89" i="61"/>
  <c r="A89" i="61"/>
  <c r="BT88" i="61"/>
  <c r="BS88" i="61"/>
  <c r="BQ88" i="61"/>
  <c r="BO88" i="61"/>
  <c r="BM88" i="61"/>
  <c r="BG88" i="61"/>
  <c r="BF88" i="61"/>
  <c r="BD88" i="61"/>
  <c r="BB88" i="61"/>
  <c r="AZ88" i="61"/>
  <c r="AT88" i="61"/>
  <c r="AQ88" i="61"/>
  <c r="AO88" i="61"/>
  <c r="AM88" i="61"/>
  <c r="AG88" i="61"/>
  <c r="AF88" i="61"/>
  <c r="AD88" i="61"/>
  <c r="AB88" i="61"/>
  <c r="Z88" i="61"/>
  <c r="T88" i="61"/>
  <c r="C88" i="61"/>
  <c r="CC88" i="61"/>
  <c r="J88" i="61"/>
  <c r="H88" i="61"/>
  <c r="A88" i="61"/>
  <c r="BT87" i="61"/>
  <c r="BS87" i="61"/>
  <c r="BQ87" i="61"/>
  <c r="BO87" i="61"/>
  <c r="BM87" i="61"/>
  <c r="BG87" i="61"/>
  <c r="BF87" i="61"/>
  <c r="BD87" i="61"/>
  <c r="BB87" i="61"/>
  <c r="AZ87" i="61"/>
  <c r="AT87" i="61"/>
  <c r="AQ87" i="61"/>
  <c r="AO87" i="61"/>
  <c r="AM87" i="61"/>
  <c r="AG87" i="61"/>
  <c r="AF87" i="61"/>
  <c r="AD87" i="61"/>
  <c r="AB87" i="61"/>
  <c r="Z87" i="61"/>
  <c r="T87" i="61"/>
  <c r="C87" i="61"/>
  <c r="CC87" i="61"/>
  <c r="J87" i="61"/>
  <c r="H87" i="61"/>
  <c r="A87" i="61"/>
  <c r="BT86" i="61"/>
  <c r="BS86" i="61"/>
  <c r="BQ86" i="61"/>
  <c r="BO86" i="61"/>
  <c r="BM86" i="61"/>
  <c r="BG86" i="61"/>
  <c r="BF86" i="61"/>
  <c r="BD86" i="61"/>
  <c r="BB86" i="61"/>
  <c r="AZ86" i="61"/>
  <c r="AT86" i="61"/>
  <c r="AQ86" i="61"/>
  <c r="AO86" i="61"/>
  <c r="AM86" i="61"/>
  <c r="AG86" i="61"/>
  <c r="AF86" i="61"/>
  <c r="AD86" i="61"/>
  <c r="AB86" i="61"/>
  <c r="Z86" i="61"/>
  <c r="T86" i="61"/>
  <c r="C86" i="61"/>
  <c r="CC86" i="61"/>
  <c r="J86" i="61"/>
  <c r="H86" i="61"/>
  <c r="A86" i="61"/>
  <c r="BT85" i="61"/>
  <c r="BS85" i="61"/>
  <c r="BQ85" i="61"/>
  <c r="BO85" i="61"/>
  <c r="BM85" i="61"/>
  <c r="BG85" i="61"/>
  <c r="BF85" i="61"/>
  <c r="BD85" i="61"/>
  <c r="BB85" i="61"/>
  <c r="AZ85" i="61"/>
  <c r="AT85" i="61"/>
  <c r="AQ85" i="61"/>
  <c r="AO85" i="61"/>
  <c r="AM85" i="61"/>
  <c r="AG85" i="61"/>
  <c r="AF85" i="61"/>
  <c r="AD85" i="61"/>
  <c r="AB85" i="61"/>
  <c r="Z85" i="61"/>
  <c r="T85" i="61"/>
  <c r="C85" i="61"/>
  <c r="CC85" i="61"/>
  <c r="J85" i="61"/>
  <c r="H85" i="61"/>
  <c r="A85" i="61"/>
  <c r="BT84" i="61"/>
  <c r="BS84" i="61"/>
  <c r="BQ84" i="61"/>
  <c r="BO84" i="61"/>
  <c r="BM84" i="61"/>
  <c r="BG84" i="61"/>
  <c r="BF84" i="61"/>
  <c r="BD84" i="61"/>
  <c r="BB84" i="61"/>
  <c r="AZ84" i="61"/>
  <c r="AT84" i="61"/>
  <c r="AQ84" i="61"/>
  <c r="AO84" i="61"/>
  <c r="AM84" i="61"/>
  <c r="AG84" i="61"/>
  <c r="AF84" i="61"/>
  <c r="AD84" i="61"/>
  <c r="AB84" i="61"/>
  <c r="Z84" i="61"/>
  <c r="T84" i="61"/>
  <c r="C84" i="61"/>
  <c r="CC84" i="61"/>
  <c r="J84" i="61"/>
  <c r="H84" i="61"/>
  <c r="A84" i="61"/>
  <c r="BT83" i="61"/>
  <c r="BS83" i="61"/>
  <c r="BQ83" i="61"/>
  <c r="BO83" i="61"/>
  <c r="BM83" i="61"/>
  <c r="BG83" i="61"/>
  <c r="BF83" i="61"/>
  <c r="BD83" i="61"/>
  <c r="BB83" i="61"/>
  <c r="AZ83" i="61"/>
  <c r="AT83" i="61"/>
  <c r="AQ83" i="61"/>
  <c r="AO83" i="61"/>
  <c r="AM83" i="61"/>
  <c r="AG83" i="61"/>
  <c r="AF83" i="61"/>
  <c r="AD83" i="61"/>
  <c r="AB83" i="61"/>
  <c r="Z83" i="61"/>
  <c r="T83" i="61"/>
  <c r="C83" i="61"/>
  <c r="CC83" i="61"/>
  <c r="J83" i="61"/>
  <c r="H83" i="61"/>
  <c r="A83" i="61"/>
  <c r="BT82" i="61"/>
  <c r="BS82" i="61"/>
  <c r="BQ82" i="61"/>
  <c r="BO82" i="61"/>
  <c r="BM82" i="61"/>
  <c r="BG82" i="61"/>
  <c r="BF82" i="61"/>
  <c r="BD82" i="61"/>
  <c r="BB82" i="61"/>
  <c r="AZ82" i="61"/>
  <c r="AT82" i="61"/>
  <c r="AQ82" i="61"/>
  <c r="AO82" i="61"/>
  <c r="AM82" i="61"/>
  <c r="AG82" i="61"/>
  <c r="AF82" i="61"/>
  <c r="AD82" i="61"/>
  <c r="AB82" i="61"/>
  <c r="Z82" i="61"/>
  <c r="T82" i="61"/>
  <c r="C82" i="61"/>
  <c r="CC82" i="61"/>
  <c r="J82" i="61"/>
  <c r="H82" i="61"/>
  <c r="A82" i="61"/>
  <c r="BT81" i="61"/>
  <c r="BS81" i="61"/>
  <c r="BQ81" i="61"/>
  <c r="BO81" i="61"/>
  <c r="BM81" i="61"/>
  <c r="BG81" i="61"/>
  <c r="BF81" i="61"/>
  <c r="BD81" i="61"/>
  <c r="BB81" i="61"/>
  <c r="AZ81" i="61"/>
  <c r="AT81" i="61"/>
  <c r="AQ81" i="61"/>
  <c r="AO81" i="61"/>
  <c r="AM81" i="61"/>
  <c r="AG81" i="61"/>
  <c r="AF81" i="61"/>
  <c r="AD81" i="61"/>
  <c r="AB81" i="61"/>
  <c r="Z81" i="61"/>
  <c r="T81" i="61"/>
  <c r="C81" i="61"/>
  <c r="CC81" i="61"/>
  <c r="J81" i="61"/>
  <c r="H81" i="61"/>
  <c r="A81" i="61"/>
  <c r="BT80" i="61"/>
  <c r="BS80" i="61"/>
  <c r="BQ80" i="61"/>
  <c r="BO80" i="61"/>
  <c r="BM80" i="61"/>
  <c r="BG80" i="61"/>
  <c r="BF80" i="61"/>
  <c r="BD80" i="61"/>
  <c r="BB80" i="61"/>
  <c r="AZ80" i="61"/>
  <c r="AT80" i="61"/>
  <c r="AQ80" i="61"/>
  <c r="AO80" i="61"/>
  <c r="AM80" i="61"/>
  <c r="AG80" i="61"/>
  <c r="AF80" i="61"/>
  <c r="AD80" i="61"/>
  <c r="AB80" i="61"/>
  <c r="Z80" i="61"/>
  <c r="T80" i="61"/>
  <c r="C80" i="61"/>
  <c r="CC80" i="61"/>
  <c r="J80" i="61"/>
  <c r="H80" i="61"/>
  <c r="A80" i="61"/>
  <c r="BT79" i="61"/>
  <c r="BS79" i="61"/>
  <c r="BQ79" i="61"/>
  <c r="BO79" i="61"/>
  <c r="BM79" i="61"/>
  <c r="BG79" i="61"/>
  <c r="BF79" i="61"/>
  <c r="BD79" i="61"/>
  <c r="BB79" i="61"/>
  <c r="AZ79" i="61"/>
  <c r="AT79" i="61"/>
  <c r="AQ79" i="61"/>
  <c r="AO79" i="61"/>
  <c r="AM79" i="61"/>
  <c r="AG79" i="61"/>
  <c r="AF79" i="61"/>
  <c r="AD79" i="61"/>
  <c r="AB79" i="61"/>
  <c r="Z79" i="61"/>
  <c r="T79" i="61"/>
  <c r="C79" i="61"/>
  <c r="CC79" i="61"/>
  <c r="J79" i="61"/>
  <c r="H79" i="61"/>
  <c r="A79" i="61"/>
  <c r="BT78" i="61"/>
  <c r="BS78" i="61"/>
  <c r="BQ78" i="61"/>
  <c r="BO78" i="61"/>
  <c r="BM78" i="61"/>
  <c r="BG78" i="61"/>
  <c r="BF78" i="61"/>
  <c r="BD78" i="61"/>
  <c r="BB78" i="61"/>
  <c r="AZ78" i="61"/>
  <c r="AT78" i="61"/>
  <c r="AQ78" i="61"/>
  <c r="AO78" i="61"/>
  <c r="AM78" i="61"/>
  <c r="AG78" i="61"/>
  <c r="AF78" i="61"/>
  <c r="AD78" i="61"/>
  <c r="AB78" i="61"/>
  <c r="Z78" i="61"/>
  <c r="T78" i="61"/>
  <c r="C78" i="61"/>
  <c r="CC78" i="61"/>
  <c r="J78" i="61"/>
  <c r="H78" i="61"/>
  <c r="A78" i="61"/>
  <c r="BT77" i="61"/>
  <c r="BS77" i="61"/>
  <c r="BQ77" i="61"/>
  <c r="BO77" i="61"/>
  <c r="BM77" i="61"/>
  <c r="BG77" i="61"/>
  <c r="BF77" i="61"/>
  <c r="BD77" i="61"/>
  <c r="BB77" i="61"/>
  <c r="AZ77" i="61"/>
  <c r="AT77" i="61"/>
  <c r="AQ77" i="61"/>
  <c r="AO77" i="61"/>
  <c r="AM77" i="61"/>
  <c r="AG77" i="61"/>
  <c r="AF77" i="61"/>
  <c r="AD77" i="61"/>
  <c r="AB77" i="61"/>
  <c r="Z77" i="61"/>
  <c r="T77" i="61"/>
  <c r="C77" i="61"/>
  <c r="CC77" i="61"/>
  <c r="J77" i="61"/>
  <c r="H77" i="61"/>
  <c r="A77" i="61"/>
  <c r="BT76" i="61"/>
  <c r="BS76" i="61"/>
  <c r="BQ76" i="61"/>
  <c r="BO76" i="61"/>
  <c r="BM76" i="61"/>
  <c r="BG76" i="61"/>
  <c r="BF76" i="61"/>
  <c r="BD76" i="61"/>
  <c r="BB76" i="61"/>
  <c r="AZ76" i="61"/>
  <c r="AT76" i="61"/>
  <c r="AQ76" i="61"/>
  <c r="AO76" i="61"/>
  <c r="AM76" i="61"/>
  <c r="AG76" i="61"/>
  <c r="AF76" i="61"/>
  <c r="AD76" i="61"/>
  <c r="AB76" i="61"/>
  <c r="Z76" i="61"/>
  <c r="T76" i="61"/>
  <c r="C76" i="61"/>
  <c r="CC76" i="61"/>
  <c r="J76" i="61"/>
  <c r="H76" i="61"/>
  <c r="A76" i="61"/>
  <c r="BT75" i="61"/>
  <c r="BS75" i="61"/>
  <c r="BQ75" i="61"/>
  <c r="BO75" i="61"/>
  <c r="BM75" i="61"/>
  <c r="BG75" i="61"/>
  <c r="BF75" i="61"/>
  <c r="BD75" i="61"/>
  <c r="BB75" i="61"/>
  <c r="AZ75" i="61"/>
  <c r="AT75" i="61"/>
  <c r="AQ75" i="61"/>
  <c r="AO75" i="61"/>
  <c r="AM75" i="61"/>
  <c r="AG75" i="61"/>
  <c r="AF75" i="61"/>
  <c r="AD75" i="61"/>
  <c r="AB75" i="61"/>
  <c r="Z75" i="61"/>
  <c r="T75" i="61"/>
  <c r="C75" i="61"/>
  <c r="CC75" i="61"/>
  <c r="J75" i="61"/>
  <c r="H75" i="61"/>
  <c r="A75" i="61"/>
  <c r="BT74" i="61"/>
  <c r="BS74" i="61"/>
  <c r="BQ74" i="61"/>
  <c r="BO74" i="61"/>
  <c r="BM74" i="61"/>
  <c r="BG74" i="61"/>
  <c r="BF74" i="61"/>
  <c r="BD74" i="61"/>
  <c r="BB74" i="61"/>
  <c r="AZ74" i="61"/>
  <c r="AT74" i="61"/>
  <c r="AQ74" i="61"/>
  <c r="AO74" i="61"/>
  <c r="AM74" i="61"/>
  <c r="AG74" i="61"/>
  <c r="AF74" i="61"/>
  <c r="AD74" i="61"/>
  <c r="AB74" i="61"/>
  <c r="Z74" i="61"/>
  <c r="T74" i="61"/>
  <c r="C74" i="61"/>
  <c r="CC74" i="61"/>
  <c r="J74" i="61"/>
  <c r="H74" i="61"/>
  <c r="A74" i="61"/>
  <c r="BT73" i="61"/>
  <c r="BS73" i="61"/>
  <c r="BQ73" i="61"/>
  <c r="BO73" i="61"/>
  <c r="BM73" i="61"/>
  <c r="BG73" i="61"/>
  <c r="BF73" i="61"/>
  <c r="BD73" i="61"/>
  <c r="BB73" i="61"/>
  <c r="AZ73" i="61"/>
  <c r="AT73" i="61"/>
  <c r="AQ73" i="61"/>
  <c r="AO73" i="61"/>
  <c r="AM73" i="61"/>
  <c r="AG73" i="61"/>
  <c r="AF73" i="61"/>
  <c r="AD73" i="61"/>
  <c r="AB73" i="61"/>
  <c r="Z73" i="61"/>
  <c r="T73" i="61"/>
  <c r="C73" i="61"/>
  <c r="CC73" i="61"/>
  <c r="J73" i="61"/>
  <c r="H73" i="61"/>
  <c r="A73" i="61"/>
  <c r="BT72" i="61"/>
  <c r="BS72" i="61"/>
  <c r="BQ72" i="61"/>
  <c r="BO72" i="61"/>
  <c r="BM72" i="61"/>
  <c r="BG72" i="61"/>
  <c r="BF72" i="61"/>
  <c r="BD72" i="61"/>
  <c r="BB72" i="61"/>
  <c r="AZ72" i="61"/>
  <c r="AT72" i="61"/>
  <c r="AQ72" i="61"/>
  <c r="AO72" i="61"/>
  <c r="AM72" i="61"/>
  <c r="AG72" i="61"/>
  <c r="AF72" i="61"/>
  <c r="AD72" i="61"/>
  <c r="AB72" i="61"/>
  <c r="Z72" i="61"/>
  <c r="T72" i="61"/>
  <c r="C72" i="61"/>
  <c r="CC72" i="61"/>
  <c r="J72" i="61"/>
  <c r="H72" i="61"/>
  <c r="A72" i="61"/>
  <c r="BT71" i="61"/>
  <c r="BS71" i="61"/>
  <c r="BQ71" i="61"/>
  <c r="BO71" i="61"/>
  <c r="BM71" i="61"/>
  <c r="BG71" i="61"/>
  <c r="BF71" i="61"/>
  <c r="BD71" i="61"/>
  <c r="BB71" i="61"/>
  <c r="AZ71" i="61"/>
  <c r="AT71" i="61"/>
  <c r="AQ71" i="61"/>
  <c r="AO71" i="61"/>
  <c r="AM71" i="61"/>
  <c r="AG71" i="61"/>
  <c r="AF71" i="61"/>
  <c r="AD71" i="61"/>
  <c r="AB71" i="61"/>
  <c r="Z71" i="61"/>
  <c r="T71" i="61"/>
  <c r="C71" i="61"/>
  <c r="CC71" i="61"/>
  <c r="J71" i="61"/>
  <c r="H71" i="61"/>
  <c r="A71" i="61"/>
  <c r="BT70" i="61"/>
  <c r="BS70" i="61"/>
  <c r="BQ70" i="61"/>
  <c r="BO70" i="61"/>
  <c r="BM70" i="61"/>
  <c r="BG70" i="61"/>
  <c r="BF70" i="61"/>
  <c r="BD70" i="61"/>
  <c r="BB70" i="61"/>
  <c r="AZ70" i="61"/>
  <c r="AT70" i="61"/>
  <c r="AQ70" i="61"/>
  <c r="AO70" i="61"/>
  <c r="AM70" i="61"/>
  <c r="AG70" i="61"/>
  <c r="AF70" i="61"/>
  <c r="AD70" i="61"/>
  <c r="AB70" i="61"/>
  <c r="Z70" i="61"/>
  <c r="T70" i="61"/>
  <c r="C70" i="61"/>
  <c r="CC70" i="61"/>
  <c r="J70" i="61"/>
  <c r="H70" i="61"/>
  <c r="A70" i="61"/>
  <c r="BT69" i="61"/>
  <c r="BS69" i="61"/>
  <c r="BQ69" i="61"/>
  <c r="BO69" i="61"/>
  <c r="BM69" i="61"/>
  <c r="BG69" i="61"/>
  <c r="BF69" i="61"/>
  <c r="BD69" i="61"/>
  <c r="BB69" i="61"/>
  <c r="AZ69" i="61"/>
  <c r="AT69" i="61"/>
  <c r="AQ69" i="61"/>
  <c r="AO69" i="61"/>
  <c r="AM69" i="61"/>
  <c r="AG69" i="61"/>
  <c r="AF69" i="61"/>
  <c r="AD69" i="61"/>
  <c r="AB69" i="61"/>
  <c r="Z69" i="61"/>
  <c r="T69" i="61"/>
  <c r="C69" i="61"/>
  <c r="CC69" i="61"/>
  <c r="J69" i="61"/>
  <c r="H69" i="61"/>
  <c r="A69" i="61"/>
  <c r="BT68" i="61"/>
  <c r="BS68" i="61"/>
  <c r="BQ68" i="61"/>
  <c r="BO68" i="61"/>
  <c r="BM68" i="61"/>
  <c r="BG68" i="61"/>
  <c r="BF68" i="61"/>
  <c r="BD68" i="61"/>
  <c r="BB68" i="61"/>
  <c r="AZ68" i="61"/>
  <c r="AT68" i="61"/>
  <c r="AQ68" i="61"/>
  <c r="AO68" i="61"/>
  <c r="AM68" i="61"/>
  <c r="AG68" i="61"/>
  <c r="AF68" i="61"/>
  <c r="AD68" i="61"/>
  <c r="AB68" i="61"/>
  <c r="Z68" i="61"/>
  <c r="T68" i="61"/>
  <c r="C68" i="61"/>
  <c r="CC68" i="61"/>
  <c r="J68" i="61"/>
  <c r="H68" i="61"/>
  <c r="A68" i="61"/>
  <c r="BT67" i="61"/>
  <c r="BS67" i="61"/>
  <c r="BQ67" i="61"/>
  <c r="BO67" i="61"/>
  <c r="BM67" i="61"/>
  <c r="BG67" i="61"/>
  <c r="BF67" i="61"/>
  <c r="BD67" i="61"/>
  <c r="BB67" i="61"/>
  <c r="AZ67" i="61"/>
  <c r="AT67" i="61"/>
  <c r="AQ67" i="61"/>
  <c r="AO67" i="61"/>
  <c r="AM67" i="61"/>
  <c r="AG67" i="61"/>
  <c r="AF67" i="61"/>
  <c r="AD67" i="61"/>
  <c r="AB67" i="61"/>
  <c r="Z67" i="61"/>
  <c r="T67" i="61"/>
  <c r="C67" i="61"/>
  <c r="CC67" i="61"/>
  <c r="J67" i="61"/>
  <c r="H67" i="61"/>
  <c r="A67" i="61"/>
  <c r="BT66" i="61"/>
  <c r="BS66" i="61"/>
  <c r="BQ66" i="61"/>
  <c r="BO66" i="61"/>
  <c r="BM66" i="61"/>
  <c r="BG66" i="61"/>
  <c r="BF66" i="61"/>
  <c r="BD66" i="61"/>
  <c r="BB66" i="61"/>
  <c r="AZ66" i="61"/>
  <c r="AT66" i="61"/>
  <c r="AQ66" i="61"/>
  <c r="AO66" i="61"/>
  <c r="AM66" i="61"/>
  <c r="AG66" i="61"/>
  <c r="AF66" i="61"/>
  <c r="AD66" i="61"/>
  <c r="AB66" i="61"/>
  <c r="Z66" i="61"/>
  <c r="T66" i="61"/>
  <c r="C66" i="61"/>
  <c r="CC66" i="61"/>
  <c r="J66" i="61"/>
  <c r="H66" i="61"/>
  <c r="A66" i="61"/>
  <c r="BT65" i="61"/>
  <c r="BS65" i="61"/>
  <c r="BQ65" i="61"/>
  <c r="BO65" i="61"/>
  <c r="BM65" i="61"/>
  <c r="BG65" i="61"/>
  <c r="BF65" i="61"/>
  <c r="BD65" i="61"/>
  <c r="BB65" i="61"/>
  <c r="AZ65" i="61"/>
  <c r="AT65" i="61"/>
  <c r="AQ65" i="61"/>
  <c r="AO65" i="61"/>
  <c r="AM65" i="61"/>
  <c r="AG65" i="61"/>
  <c r="AF65" i="61"/>
  <c r="AD65" i="61"/>
  <c r="AB65" i="61"/>
  <c r="Z65" i="61"/>
  <c r="T65" i="61"/>
  <c r="C65" i="61"/>
  <c r="CC65" i="61"/>
  <c r="J65" i="61"/>
  <c r="H65" i="61"/>
  <c r="A65" i="61"/>
  <c r="BT64" i="61"/>
  <c r="BS64" i="61"/>
  <c r="BQ64" i="61"/>
  <c r="BO64" i="61"/>
  <c r="BM64" i="61"/>
  <c r="BG64" i="61"/>
  <c r="BF64" i="61"/>
  <c r="BD64" i="61"/>
  <c r="BB64" i="61"/>
  <c r="AZ64" i="61"/>
  <c r="AT64" i="61"/>
  <c r="AQ64" i="61"/>
  <c r="AO64" i="61"/>
  <c r="AM64" i="61"/>
  <c r="AG64" i="61"/>
  <c r="AF64" i="61"/>
  <c r="AD64" i="61"/>
  <c r="AB64" i="61"/>
  <c r="Z64" i="61"/>
  <c r="T64" i="61"/>
  <c r="C64" i="61"/>
  <c r="CC64" i="61"/>
  <c r="J64" i="61"/>
  <c r="H64" i="61"/>
  <c r="A64" i="61"/>
  <c r="BT63" i="61"/>
  <c r="BS63" i="61"/>
  <c r="BQ63" i="61"/>
  <c r="BO63" i="61"/>
  <c r="BM63" i="61"/>
  <c r="BG63" i="61"/>
  <c r="BF63" i="61"/>
  <c r="BD63" i="61"/>
  <c r="BB63" i="61"/>
  <c r="AZ63" i="61"/>
  <c r="AT63" i="61"/>
  <c r="AQ63" i="61"/>
  <c r="AO63" i="61"/>
  <c r="AM63" i="61"/>
  <c r="AG63" i="61"/>
  <c r="AF63" i="61"/>
  <c r="AD63" i="61"/>
  <c r="AB63" i="61"/>
  <c r="Z63" i="61"/>
  <c r="T63" i="61"/>
  <c r="C63" i="61"/>
  <c r="CC63" i="61"/>
  <c r="J63" i="61"/>
  <c r="H63" i="61"/>
  <c r="A63" i="61"/>
  <c r="BT62" i="61"/>
  <c r="BS62" i="61"/>
  <c r="BQ62" i="61"/>
  <c r="BO62" i="61"/>
  <c r="BM62" i="61"/>
  <c r="BG62" i="61"/>
  <c r="BF62" i="61"/>
  <c r="BD62" i="61"/>
  <c r="BB62" i="61"/>
  <c r="AZ62" i="61"/>
  <c r="AT62" i="61"/>
  <c r="AQ62" i="61"/>
  <c r="AO62" i="61"/>
  <c r="AM62" i="61"/>
  <c r="AG62" i="61"/>
  <c r="AF62" i="61"/>
  <c r="AD62" i="61"/>
  <c r="AB62" i="61"/>
  <c r="Z62" i="61"/>
  <c r="T62" i="61"/>
  <c r="C62" i="61"/>
  <c r="CC62" i="61"/>
  <c r="J62" i="61"/>
  <c r="H62" i="61"/>
  <c r="A62" i="61"/>
  <c r="BT61" i="61"/>
  <c r="BS61" i="61"/>
  <c r="BQ61" i="61"/>
  <c r="BO61" i="61"/>
  <c r="BM61" i="61"/>
  <c r="BG61" i="61"/>
  <c r="BF61" i="61"/>
  <c r="BD61" i="61"/>
  <c r="BB61" i="61"/>
  <c r="AZ61" i="61"/>
  <c r="AT61" i="61"/>
  <c r="AQ61" i="61"/>
  <c r="AO61" i="61"/>
  <c r="AM61" i="61"/>
  <c r="AG61" i="61"/>
  <c r="AF61" i="61"/>
  <c r="AD61" i="61"/>
  <c r="AB61" i="61"/>
  <c r="Z61" i="61"/>
  <c r="T61" i="61"/>
  <c r="C61" i="61"/>
  <c r="CC61" i="61"/>
  <c r="J61" i="61"/>
  <c r="H61" i="61"/>
  <c r="A61" i="61"/>
  <c r="BT60" i="61"/>
  <c r="BS60" i="61"/>
  <c r="BQ60" i="61"/>
  <c r="BO60" i="61"/>
  <c r="BM60" i="61"/>
  <c r="BG60" i="61"/>
  <c r="BF60" i="61"/>
  <c r="BD60" i="61"/>
  <c r="BB60" i="61"/>
  <c r="AZ60" i="61"/>
  <c r="AT60" i="61"/>
  <c r="AQ60" i="61"/>
  <c r="AO60" i="61"/>
  <c r="AM60" i="61"/>
  <c r="AG60" i="61"/>
  <c r="AF60" i="61"/>
  <c r="AD60" i="61"/>
  <c r="AB60" i="61"/>
  <c r="Z60" i="61"/>
  <c r="T60" i="61"/>
  <c r="C60" i="61"/>
  <c r="CC60" i="61"/>
  <c r="J60" i="61"/>
  <c r="H60" i="61"/>
  <c r="A60" i="61"/>
  <c r="BT59" i="61"/>
  <c r="BS59" i="61"/>
  <c r="BQ59" i="61"/>
  <c r="BO59" i="61"/>
  <c r="BM59" i="61"/>
  <c r="BG59" i="61"/>
  <c r="BF59" i="61"/>
  <c r="BD59" i="61"/>
  <c r="BB59" i="61"/>
  <c r="AZ59" i="61"/>
  <c r="AT59" i="61"/>
  <c r="AQ59" i="61"/>
  <c r="AO59" i="61"/>
  <c r="AM59" i="61"/>
  <c r="AG59" i="61"/>
  <c r="AF59" i="61"/>
  <c r="AD59" i="61"/>
  <c r="AB59" i="61"/>
  <c r="Z59" i="61"/>
  <c r="T59" i="61"/>
  <c r="C59" i="61"/>
  <c r="CC59" i="61"/>
  <c r="J59" i="61"/>
  <c r="H59" i="61"/>
  <c r="A59" i="61"/>
  <c r="BT58" i="61"/>
  <c r="BS58" i="61"/>
  <c r="BQ58" i="61"/>
  <c r="BO58" i="61"/>
  <c r="BM58" i="61"/>
  <c r="BG58" i="61"/>
  <c r="BF58" i="61"/>
  <c r="BD58" i="61"/>
  <c r="BB58" i="61"/>
  <c r="AZ58" i="61"/>
  <c r="AT58" i="61"/>
  <c r="AQ58" i="61"/>
  <c r="AO58" i="61"/>
  <c r="AM58" i="61"/>
  <c r="AG58" i="61"/>
  <c r="AF58" i="61"/>
  <c r="AD58" i="61"/>
  <c r="AB58" i="61"/>
  <c r="Z58" i="61"/>
  <c r="T58" i="61"/>
  <c r="C58" i="61"/>
  <c r="CC58" i="61"/>
  <c r="J58" i="61"/>
  <c r="H58" i="61"/>
  <c r="A58" i="61"/>
  <c r="BT57" i="61"/>
  <c r="BS57" i="61"/>
  <c r="BQ57" i="61"/>
  <c r="BO57" i="61"/>
  <c r="BM57" i="61"/>
  <c r="BG57" i="61"/>
  <c r="BF57" i="61"/>
  <c r="BD57" i="61"/>
  <c r="BB57" i="61"/>
  <c r="AZ57" i="61"/>
  <c r="AT57" i="61"/>
  <c r="AQ57" i="61"/>
  <c r="AO57" i="61"/>
  <c r="AM57" i="61"/>
  <c r="AG57" i="61"/>
  <c r="AF57" i="61"/>
  <c r="AD57" i="61"/>
  <c r="AB57" i="61"/>
  <c r="Z57" i="61"/>
  <c r="T57" i="61"/>
  <c r="C57" i="61"/>
  <c r="CC57" i="61"/>
  <c r="J57" i="61"/>
  <c r="H57" i="61"/>
  <c r="A57" i="61"/>
  <c r="BT56" i="61"/>
  <c r="BS56" i="61"/>
  <c r="BQ56" i="61"/>
  <c r="BO56" i="61"/>
  <c r="BM56" i="61"/>
  <c r="BG56" i="61"/>
  <c r="BF56" i="61"/>
  <c r="BD56" i="61"/>
  <c r="BB56" i="61"/>
  <c r="AZ56" i="61"/>
  <c r="AT56" i="61"/>
  <c r="AQ56" i="61"/>
  <c r="AO56" i="61"/>
  <c r="AM56" i="61"/>
  <c r="AG56" i="61"/>
  <c r="AF56" i="61"/>
  <c r="AD56" i="61"/>
  <c r="AB56" i="61"/>
  <c r="Z56" i="61"/>
  <c r="T56" i="61"/>
  <c r="C56" i="61"/>
  <c r="CC56" i="61"/>
  <c r="J56" i="61"/>
  <c r="H56" i="61"/>
  <c r="A56" i="61"/>
  <c r="BT55" i="61"/>
  <c r="BS55" i="61"/>
  <c r="BQ55" i="61"/>
  <c r="BO55" i="61"/>
  <c r="BM55" i="61"/>
  <c r="BG55" i="61"/>
  <c r="BF55" i="61"/>
  <c r="BD55" i="61"/>
  <c r="BB55" i="61"/>
  <c r="AZ55" i="61"/>
  <c r="AT55" i="61"/>
  <c r="AQ55" i="61"/>
  <c r="AO55" i="61"/>
  <c r="AM55" i="61"/>
  <c r="AG55" i="61"/>
  <c r="AF55" i="61"/>
  <c r="AD55" i="61"/>
  <c r="AB55" i="61"/>
  <c r="Z55" i="61"/>
  <c r="T55" i="61"/>
  <c r="C55" i="61"/>
  <c r="CC55" i="61"/>
  <c r="J55" i="61"/>
  <c r="H55" i="61"/>
  <c r="A55" i="61"/>
  <c r="BT54" i="61"/>
  <c r="BS54" i="61"/>
  <c r="BQ54" i="61"/>
  <c r="BO54" i="61"/>
  <c r="BM54" i="61"/>
  <c r="BG54" i="61"/>
  <c r="BF54" i="61"/>
  <c r="BD54" i="61"/>
  <c r="BB54" i="61"/>
  <c r="AZ54" i="61"/>
  <c r="AT54" i="61"/>
  <c r="AQ54" i="61"/>
  <c r="AO54" i="61"/>
  <c r="AM54" i="61"/>
  <c r="AG54" i="61"/>
  <c r="AF54" i="61"/>
  <c r="AD54" i="61"/>
  <c r="AB54" i="61"/>
  <c r="Z54" i="61"/>
  <c r="T54" i="61"/>
  <c r="C54" i="61"/>
  <c r="CC54" i="61"/>
  <c r="J54" i="61"/>
  <c r="H54" i="61"/>
  <c r="A54" i="61"/>
  <c r="BT53" i="61"/>
  <c r="BS53" i="61"/>
  <c r="BQ53" i="61"/>
  <c r="BO53" i="61"/>
  <c r="BM53" i="61"/>
  <c r="BG53" i="61"/>
  <c r="BF53" i="61"/>
  <c r="BD53" i="61"/>
  <c r="BB53" i="61"/>
  <c r="AZ53" i="61"/>
  <c r="AT53" i="61"/>
  <c r="AQ53" i="61"/>
  <c r="AO53" i="61"/>
  <c r="AM53" i="61"/>
  <c r="AG53" i="61"/>
  <c r="AF53" i="61"/>
  <c r="AD53" i="61"/>
  <c r="AB53" i="61"/>
  <c r="Z53" i="61"/>
  <c r="T53" i="61"/>
  <c r="C53" i="61"/>
  <c r="CC53" i="61"/>
  <c r="J53" i="61"/>
  <c r="H53" i="61"/>
  <c r="A53" i="61"/>
  <c r="BT52" i="61"/>
  <c r="BS52" i="61"/>
  <c r="BQ52" i="61"/>
  <c r="BO52" i="61"/>
  <c r="BM52" i="61"/>
  <c r="BG52" i="61"/>
  <c r="BF52" i="61"/>
  <c r="BD52" i="61"/>
  <c r="BB52" i="61"/>
  <c r="AZ52" i="61"/>
  <c r="AT52" i="61"/>
  <c r="AQ52" i="61"/>
  <c r="AO52" i="61"/>
  <c r="AM52" i="61"/>
  <c r="AG52" i="61"/>
  <c r="AF52" i="61"/>
  <c r="AD52" i="61"/>
  <c r="AB52" i="61"/>
  <c r="Z52" i="61"/>
  <c r="T52" i="61"/>
  <c r="C52" i="61"/>
  <c r="CC52" i="61"/>
  <c r="J52" i="61"/>
  <c r="H52" i="61"/>
  <c r="A52" i="61"/>
  <c r="BT51" i="61"/>
  <c r="BS51" i="61"/>
  <c r="BQ51" i="61"/>
  <c r="BO51" i="61"/>
  <c r="BM51" i="61"/>
  <c r="BG51" i="61"/>
  <c r="BF51" i="61"/>
  <c r="BD51" i="61"/>
  <c r="BB51" i="61"/>
  <c r="AZ51" i="61"/>
  <c r="AT51" i="61"/>
  <c r="AQ51" i="61"/>
  <c r="AO51" i="61"/>
  <c r="AM51" i="61"/>
  <c r="AG51" i="61"/>
  <c r="AF51" i="61"/>
  <c r="AD51" i="61"/>
  <c r="AB51" i="61"/>
  <c r="Z51" i="61"/>
  <c r="T51" i="61"/>
  <c r="C51" i="61"/>
  <c r="CC51" i="61"/>
  <c r="J51" i="61"/>
  <c r="H51" i="61"/>
  <c r="A51" i="61"/>
  <c r="BT50" i="61"/>
  <c r="BS50" i="61"/>
  <c r="BQ50" i="61"/>
  <c r="BO50" i="61"/>
  <c r="BM50" i="61"/>
  <c r="BG50" i="61"/>
  <c r="BF50" i="61"/>
  <c r="BD50" i="61"/>
  <c r="BB50" i="61"/>
  <c r="AZ50" i="61"/>
  <c r="AT50" i="61"/>
  <c r="AQ50" i="61"/>
  <c r="AO50" i="61"/>
  <c r="AM50" i="61"/>
  <c r="AG50" i="61"/>
  <c r="AF50" i="61"/>
  <c r="AD50" i="61"/>
  <c r="AB50" i="61"/>
  <c r="Z50" i="61"/>
  <c r="T50" i="61"/>
  <c r="C50" i="61"/>
  <c r="CC50" i="61"/>
  <c r="J50" i="61"/>
  <c r="H50" i="61"/>
  <c r="A50" i="61"/>
  <c r="BT49" i="61"/>
  <c r="BS49" i="61"/>
  <c r="BQ49" i="61"/>
  <c r="BO49" i="61"/>
  <c r="BM49" i="61"/>
  <c r="BG49" i="61"/>
  <c r="BF49" i="61"/>
  <c r="BD49" i="61"/>
  <c r="BB49" i="61"/>
  <c r="AZ49" i="61"/>
  <c r="AT49" i="61"/>
  <c r="AQ49" i="61"/>
  <c r="AO49" i="61"/>
  <c r="AM49" i="61"/>
  <c r="AG49" i="61"/>
  <c r="AF49" i="61"/>
  <c r="AD49" i="61"/>
  <c r="AB49" i="61"/>
  <c r="Z49" i="61"/>
  <c r="T49" i="61"/>
  <c r="C49" i="61"/>
  <c r="CC49" i="61"/>
  <c r="J49" i="61"/>
  <c r="H49" i="61"/>
  <c r="A49" i="61"/>
  <c r="BT48" i="61"/>
  <c r="BS48" i="61"/>
  <c r="BQ48" i="61"/>
  <c r="BO48" i="61"/>
  <c r="BM48" i="61"/>
  <c r="BG48" i="61"/>
  <c r="BF48" i="61"/>
  <c r="BD48" i="61"/>
  <c r="BB48" i="61"/>
  <c r="AZ48" i="61"/>
  <c r="AT48" i="61"/>
  <c r="AQ48" i="61"/>
  <c r="AO48" i="61"/>
  <c r="AM48" i="61"/>
  <c r="AG48" i="61"/>
  <c r="AF48" i="61"/>
  <c r="AD48" i="61"/>
  <c r="AB48" i="61"/>
  <c r="Z48" i="61"/>
  <c r="T48" i="61"/>
  <c r="C48" i="61"/>
  <c r="CC48" i="61"/>
  <c r="J48" i="61"/>
  <c r="H48" i="61"/>
  <c r="A48" i="61"/>
  <c r="BT47" i="61"/>
  <c r="BS47" i="61"/>
  <c r="BQ47" i="61"/>
  <c r="BO47" i="61"/>
  <c r="BM47" i="61"/>
  <c r="BG47" i="61"/>
  <c r="BF47" i="61"/>
  <c r="BD47" i="61"/>
  <c r="BB47" i="61"/>
  <c r="AZ47" i="61"/>
  <c r="AT47" i="61"/>
  <c r="AQ47" i="61"/>
  <c r="AO47" i="61"/>
  <c r="AM47" i="61"/>
  <c r="AG47" i="61"/>
  <c r="AF47" i="61"/>
  <c r="AD47" i="61"/>
  <c r="AB47" i="61"/>
  <c r="Z47" i="61"/>
  <c r="T47" i="61"/>
  <c r="C47" i="61"/>
  <c r="CC47" i="61"/>
  <c r="J47" i="61"/>
  <c r="H47" i="61"/>
  <c r="A47" i="61"/>
  <c r="BT46" i="61"/>
  <c r="BS46" i="61"/>
  <c r="BQ46" i="61"/>
  <c r="BO46" i="61"/>
  <c r="BM46" i="61"/>
  <c r="BG46" i="61"/>
  <c r="BF46" i="61"/>
  <c r="BD46" i="61"/>
  <c r="BB46" i="61"/>
  <c r="AZ46" i="61"/>
  <c r="AT46" i="61"/>
  <c r="AQ46" i="61"/>
  <c r="AO46" i="61"/>
  <c r="AM46" i="61"/>
  <c r="AG46" i="61"/>
  <c r="AF46" i="61"/>
  <c r="AD46" i="61"/>
  <c r="AB46" i="61"/>
  <c r="Z46" i="61"/>
  <c r="T46" i="61"/>
  <c r="C46" i="61"/>
  <c r="CC46" i="61"/>
  <c r="J46" i="61"/>
  <c r="H46" i="61"/>
  <c r="A46" i="61"/>
  <c r="BT45" i="61"/>
  <c r="BS45" i="61"/>
  <c r="BQ45" i="61"/>
  <c r="BO45" i="61"/>
  <c r="BM45" i="61"/>
  <c r="BG45" i="61"/>
  <c r="BF45" i="61"/>
  <c r="BD45" i="61"/>
  <c r="BB45" i="61"/>
  <c r="AZ45" i="61"/>
  <c r="AT45" i="61"/>
  <c r="AQ45" i="61"/>
  <c r="AO45" i="61"/>
  <c r="AM45" i="61"/>
  <c r="AG45" i="61"/>
  <c r="AF45" i="61"/>
  <c r="AD45" i="61"/>
  <c r="AB45" i="61"/>
  <c r="Z45" i="61"/>
  <c r="T45" i="61"/>
  <c r="C45" i="61"/>
  <c r="CC45" i="61"/>
  <c r="J45" i="61"/>
  <c r="H45" i="61"/>
  <c r="A45" i="61"/>
  <c r="BT44" i="61"/>
  <c r="BS44" i="61"/>
  <c r="BQ44" i="61"/>
  <c r="BO44" i="61"/>
  <c r="BM44" i="61"/>
  <c r="BG44" i="61"/>
  <c r="BF44" i="61"/>
  <c r="BD44" i="61"/>
  <c r="BB44" i="61"/>
  <c r="AZ44" i="61"/>
  <c r="AT44" i="61"/>
  <c r="AQ44" i="61"/>
  <c r="AO44" i="61"/>
  <c r="AM44" i="61"/>
  <c r="AG44" i="61"/>
  <c r="AF44" i="61"/>
  <c r="AD44" i="61"/>
  <c r="AB44" i="61"/>
  <c r="Z44" i="61"/>
  <c r="T44" i="61"/>
  <c r="C44" i="61"/>
  <c r="CC44" i="61"/>
  <c r="J44" i="61"/>
  <c r="H44" i="61"/>
  <c r="A44" i="61"/>
  <c r="BT43" i="61"/>
  <c r="BS43" i="61"/>
  <c r="BQ43" i="61"/>
  <c r="BO43" i="61"/>
  <c r="BM43" i="61"/>
  <c r="BG43" i="61"/>
  <c r="BF43" i="61"/>
  <c r="BD43" i="61"/>
  <c r="BB43" i="61"/>
  <c r="AZ43" i="61"/>
  <c r="AT43" i="61"/>
  <c r="AQ43" i="61"/>
  <c r="AO43" i="61"/>
  <c r="AM43" i="61"/>
  <c r="AG43" i="61"/>
  <c r="AF43" i="61"/>
  <c r="AD43" i="61"/>
  <c r="AB43" i="61"/>
  <c r="Z43" i="61"/>
  <c r="T43" i="61"/>
  <c r="C43" i="61"/>
  <c r="CC43" i="61"/>
  <c r="J43" i="61"/>
  <c r="H43" i="61"/>
  <c r="A43" i="61"/>
  <c r="BT42" i="61"/>
  <c r="BS42" i="61"/>
  <c r="BQ42" i="61"/>
  <c r="BO42" i="61"/>
  <c r="BM42" i="61"/>
  <c r="BG42" i="61"/>
  <c r="BF42" i="61"/>
  <c r="BD42" i="61"/>
  <c r="BB42" i="61"/>
  <c r="AZ42" i="61"/>
  <c r="AT42" i="61"/>
  <c r="AQ42" i="61"/>
  <c r="AO42" i="61"/>
  <c r="AM42" i="61"/>
  <c r="AG42" i="61"/>
  <c r="AF42" i="61"/>
  <c r="AD42" i="61"/>
  <c r="AB42" i="61"/>
  <c r="Z42" i="61"/>
  <c r="T42" i="61"/>
  <c r="C42" i="61"/>
  <c r="CC42" i="61"/>
  <c r="J42" i="61"/>
  <c r="H42" i="61"/>
  <c r="A42" i="61"/>
  <c r="BT41" i="61"/>
  <c r="BS41" i="61"/>
  <c r="BQ41" i="61"/>
  <c r="BO41" i="61"/>
  <c r="BM41" i="61"/>
  <c r="BG41" i="61"/>
  <c r="BF41" i="61"/>
  <c r="BD41" i="61"/>
  <c r="BB41" i="61"/>
  <c r="AZ41" i="61"/>
  <c r="AT41" i="61"/>
  <c r="AQ41" i="61"/>
  <c r="AO41" i="61"/>
  <c r="AM41" i="61"/>
  <c r="AG41" i="61"/>
  <c r="AF41" i="61"/>
  <c r="AD41" i="61"/>
  <c r="AB41" i="61"/>
  <c r="Z41" i="61"/>
  <c r="T41" i="61"/>
  <c r="C41" i="61"/>
  <c r="CC41" i="61"/>
  <c r="J41" i="61"/>
  <c r="H41" i="61"/>
  <c r="A41" i="61"/>
  <c r="BT40" i="61"/>
  <c r="BS40" i="61"/>
  <c r="BQ40" i="61"/>
  <c r="BO40" i="61"/>
  <c r="BM40" i="61"/>
  <c r="BG40" i="61"/>
  <c r="BF40" i="61"/>
  <c r="BD40" i="61"/>
  <c r="BB40" i="61"/>
  <c r="AZ40" i="61"/>
  <c r="AT40" i="61"/>
  <c r="AQ40" i="61"/>
  <c r="AO40" i="61"/>
  <c r="AM40" i="61"/>
  <c r="AG40" i="61"/>
  <c r="AF40" i="61"/>
  <c r="AD40" i="61"/>
  <c r="AB40" i="61"/>
  <c r="Z40" i="61"/>
  <c r="T40" i="61"/>
  <c r="C40" i="61"/>
  <c r="CC40" i="61"/>
  <c r="J40" i="61"/>
  <c r="H40" i="61"/>
  <c r="A40" i="61"/>
  <c r="BT39" i="61"/>
  <c r="BS39" i="61"/>
  <c r="BQ39" i="61"/>
  <c r="BO39" i="61"/>
  <c r="BM39" i="61"/>
  <c r="BG39" i="61"/>
  <c r="BF39" i="61"/>
  <c r="BD39" i="61"/>
  <c r="BB39" i="61"/>
  <c r="AZ39" i="61"/>
  <c r="AT39" i="61"/>
  <c r="AQ39" i="61"/>
  <c r="AO39" i="61"/>
  <c r="AM39" i="61"/>
  <c r="AG39" i="61"/>
  <c r="AF39" i="61"/>
  <c r="AD39" i="61"/>
  <c r="AB39" i="61"/>
  <c r="Z39" i="61"/>
  <c r="T39" i="61"/>
  <c r="C39" i="61"/>
  <c r="CC39" i="61"/>
  <c r="J39" i="61"/>
  <c r="H39" i="61"/>
  <c r="A39" i="61"/>
  <c r="BT38" i="61"/>
  <c r="BS38" i="61"/>
  <c r="BQ38" i="61"/>
  <c r="BO38" i="61"/>
  <c r="BM38" i="61"/>
  <c r="BG38" i="61"/>
  <c r="BF38" i="61"/>
  <c r="BD38" i="61"/>
  <c r="BB38" i="61"/>
  <c r="AZ38" i="61"/>
  <c r="AT38" i="61"/>
  <c r="AQ38" i="61"/>
  <c r="AO38" i="61"/>
  <c r="AM38" i="61"/>
  <c r="AG38" i="61"/>
  <c r="AF38" i="61"/>
  <c r="AD38" i="61"/>
  <c r="AB38" i="61"/>
  <c r="Z38" i="61"/>
  <c r="T38" i="61"/>
  <c r="C38" i="61"/>
  <c r="CC38" i="61"/>
  <c r="J38" i="61"/>
  <c r="H38" i="61"/>
  <c r="A38" i="61"/>
  <c r="BT37" i="61"/>
  <c r="BS37" i="61"/>
  <c r="BQ37" i="61"/>
  <c r="BO37" i="61"/>
  <c r="BM37" i="61"/>
  <c r="BG37" i="61"/>
  <c r="BF37" i="61"/>
  <c r="BD37" i="61"/>
  <c r="BB37" i="61"/>
  <c r="AZ37" i="61"/>
  <c r="AT37" i="61"/>
  <c r="AQ37" i="61"/>
  <c r="AO37" i="61"/>
  <c r="AM37" i="61"/>
  <c r="AG37" i="61"/>
  <c r="AF37" i="61"/>
  <c r="AD37" i="61"/>
  <c r="AB37" i="61"/>
  <c r="Z37" i="61"/>
  <c r="T37" i="61"/>
  <c r="C37" i="61"/>
  <c r="CC37" i="61"/>
  <c r="J37" i="61"/>
  <c r="H37" i="61"/>
  <c r="A37" i="61"/>
  <c r="BT36" i="61"/>
  <c r="BS36" i="61"/>
  <c r="BQ36" i="61"/>
  <c r="BO36" i="61"/>
  <c r="BM36" i="61"/>
  <c r="BG36" i="61"/>
  <c r="BF36" i="61"/>
  <c r="BD36" i="61"/>
  <c r="BB36" i="61"/>
  <c r="AZ36" i="61"/>
  <c r="AT36" i="61"/>
  <c r="AQ36" i="61"/>
  <c r="AO36" i="61"/>
  <c r="AM36" i="61"/>
  <c r="AG36" i="61"/>
  <c r="AF36" i="61"/>
  <c r="AD36" i="61"/>
  <c r="AB36" i="61"/>
  <c r="Z36" i="61"/>
  <c r="T36" i="61"/>
  <c r="C36" i="61"/>
  <c r="CC36" i="61"/>
  <c r="J36" i="61"/>
  <c r="H36" i="61"/>
  <c r="A36" i="61"/>
  <c r="BT35" i="61"/>
  <c r="BS35" i="61"/>
  <c r="BQ35" i="61"/>
  <c r="BO35" i="61"/>
  <c r="BM35" i="61"/>
  <c r="BG35" i="61"/>
  <c r="BF35" i="61"/>
  <c r="BD35" i="61"/>
  <c r="BB35" i="61"/>
  <c r="AZ35" i="61"/>
  <c r="AT35" i="61"/>
  <c r="AQ35" i="61"/>
  <c r="AO35" i="61"/>
  <c r="AM35" i="61"/>
  <c r="AG35" i="61"/>
  <c r="AF35" i="61"/>
  <c r="AD35" i="61"/>
  <c r="AB35" i="61"/>
  <c r="Z35" i="61"/>
  <c r="T35" i="61"/>
  <c r="C35" i="61"/>
  <c r="CC35" i="61"/>
  <c r="J35" i="61"/>
  <c r="H35" i="61"/>
  <c r="A35" i="61"/>
  <c r="BT34" i="61"/>
  <c r="BS34" i="61"/>
  <c r="BQ34" i="61"/>
  <c r="BO34" i="61"/>
  <c r="BM34" i="61"/>
  <c r="BG34" i="61"/>
  <c r="BF34" i="61"/>
  <c r="BD34" i="61"/>
  <c r="BB34" i="61"/>
  <c r="AZ34" i="61"/>
  <c r="AT34" i="61"/>
  <c r="AQ34" i="61"/>
  <c r="AO34" i="61"/>
  <c r="AM34" i="61"/>
  <c r="AG34" i="61"/>
  <c r="AF34" i="61"/>
  <c r="AD34" i="61"/>
  <c r="AB34" i="61"/>
  <c r="Z34" i="61"/>
  <c r="T34" i="61"/>
  <c r="C34" i="61"/>
  <c r="CC34" i="61"/>
  <c r="J34" i="61"/>
  <c r="H34" i="61"/>
  <c r="A34" i="61"/>
  <c r="BT33" i="61"/>
  <c r="BS33" i="61"/>
  <c r="BQ33" i="61"/>
  <c r="BO33" i="61"/>
  <c r="BM33" i="61"/>
  <c r="BG33" i="61"/>
  <c r="BF33" i="61"/>
  <c r="BD33" i="61"/>
  <c r="BB33" i="61"/>
  <c r="AZ33" i="61"/>
  <c r="AT33" i="61"/>
  <c r="AQ33" i="61"/>
  <c r="AO33" i="61"/>
  <c r="AM33" i="61"/>
  <c r="AG33" i="61"/>
  <c r="AF33" i="61"/>
  <c r="AD33" i="61"/>
  <c r="AB33" i="61"/>
  <c r="Z33" i="61"/>
  <c r="T33" i="61"/>
  <c r="C33" i="61"/>
  <c r="CC33" i="61"/>
  <c r="J33" i="61"/>
  <c r="H33" i="61"/>
  <c r="A33" i="61"/>
  <c r="BT32" i="61"/>
  <c r="BS32" i="61"/>
  <c r="BQ32" i="61"/>
  <c r="BO32" i="61"/>
  <c r="BM32" i="61"/>
  <c r="BG32" i="61"/>
  <c r="BF32" i="61"/>
  <c r="BD32" i="61"/>
  <c r="BB32" i="61"/>
  <c r="AZ32" i="61"/>
  <c r="AT32" i="61"/>
  <c r="AQ32" i="61"/>
  <c r="AO32" i="61"/>
  <c r="AM32" i="61"/>
  <c r="AG32" i="61"/>
  <c r="AF32" i="61"/>
  <c r="AD32" i="61"/>
  <c r="AB32" i="61"/>
  <c r="Z32" i="61"/>
  <c r="T32" i="61"/>
  <c r="C32" i="61"/>
  <c r="CC32" i="61"/>
  <c r="J32" i="61"/>
  <c r="H32" i="61"/>
  <c r="A32" i="61"/>
  <c r="BT31" i="61"/>
  <c r="BS31" i="61"/>
  <c r="BQ31" i="61"/>
  <c r="BO31" i="61"/>
  <c r="BM31" i="61"/>
  <c r="BG31" i="61"/>
  <c r="BF31" i="61"/>
  <c r="BD31" i="61"/>
  <c r="BB31" i="61"/>
  <c r="AZ31" i="61"/>
  <c r="AT31" i="61"/>
  <c r="AQ31" i="61"/>
  <c r="AO31" i="61"/>
  <c r="AM31" i="61"/>
  <c r="AG31" i="61"/>
  <c r="AF31" i="61"/>
  <c r="AD31" i="61"/>
  <c r="AB31" i="61"/>
  <c r="Z31" i="61"/>
  <c r="T31" i="61"/>
  <c r="C31" i="61"/>
  <c r="CC31" i="61"/>
  <c r="J31" i="61"/>
  <c r="H31" i="61"/>
  <c r="A31" i="61"/>
  <c r="BT30" i="61"/>
  <c r="BS30" i="61"/>
  <c r="BQ30" i="61"/>
  <c r="BO30" i="61"/>
  <c r="BM30" i="61"/>
  <c r="BG30" i="61"/>
  <c r="BF30" i="61"/>
  <c r="BD30" i="61"/>
  <c r="BB30" i="61"/>
  <c r="AZ30" i="61"/>
  <c r="AT30" i="61"/>
  <c r="AQ30" i="61"/>
  <c r="AO30" i="61"/>
  <c r="AM30" i="61"/>
  <c r="AG30" i="61"/>
  <c r="AF30" i="61"/>
  <c r="AD30" i="61"/>
  <c r="AB30" i="61"/>
  <c r="Z30" i="61"/>
  <c r="T30" i="61"/>
  <c r="C30" i="61"/>
  <c r="CC30" i="61"/>
  <c r="J30" i="61"/>
  <c r="H30" i="61"/>
  <c r="A30" i="61"/>
  <c r="BT29" i="61"/>
  <c r="BS29" i="61"/>
  <c r="BQ29" i="61"/>
  <c r="BO29" i="61"/>
  <c r="BM29" i="61"/>
  <c r="BG29" i="61"/>
  <c r="BF29" i="61"/>
  <c r="BD29" i="61"/>
  <c r="BB29" i="61"/>
  <c r="AZ29" i="61"/>
  <c r="AT29" i="61"/>
  <c r="AQ29" i="61"/>
  <c r="AO29" i="61"/>
  <c r="AM29" i="61"/>
  <c r="AG29" i="61"/>
  <c r="AF29" i="61"/>
  <c r="AD29" i="61"/>
  <c r="AB29" i="61"/>
  <c r="Z29" i="61"/>
  <c r="T29" i="61"/>
  <c r="C29" i="61"/>
  <c r="CC29" i="61"/>
  <c r="J29" i="61"/>
  <c r="H29" i="61"/>
  <c r="A29" i="61"/>
  <c r="BT28" i="61"/>
  <c r="BS28" i="61"/>
  <c r="BQ28" i="61"/>
  <c r="BO28" i="61"/>
  <c r="BM28" i="61"/>
  <c r="BG28" i="61"/>
  <c r="BF28" i="61"/>
  <c r="BD28" i="61"/>
  <c r="BB28" i="61"/>
  <c r="AZ28" i="61"/>
  <c r="AT28" i="61"/>
  <c r="AQ28" i="61"/>
  <c r="AO28" i="61"/>
  <c r="AM28" i="61"/>
  <c r="AG28" i="61"/>
  <c r="AF28" i="61"/>
  <c r="AD28" i="61"/>
  <c r="AB28" i="61"/>
  <c r="Z28" i="61"/>
  <c r="T28" i="61"/>
  <c r="C28" i="61"/>
  <c r="CC28" i="61"/>
  <c r="J28" i="61"/>
  <c r="H28" i="61"/>
  <c r="A28" i="61"/>
  <c r="BT27" i="61"/>
  <c r="BS27" i="61"/>
  <c r="BQ27" i="61"/>
  <c r="BO27" i="61"/>
  <c r="BM27" i="61"/>
  <c r="BG27" i="61"/>
  <c r="BF27" i="61"/>
  <c r="BD27" i="61"/>
  <c r="BB27" i="61"/>
  <c r="AZ27" i="61"/>
  <c r="AT27" i="61"/>
  <c r="AQ27" i="61"/>
  <c r="AO27" i="61"/>
  <c r="AM27" i="61"/>
  <c r="AG27" i="61"/>
  <c r="AF27" i="61"/>
  <c r="AD27" i="61"/>
  <c r="AB27" i="61"/>
  <c r="Z27" i="61"/>
  <c r="T27" i="61"/>
  <c r="C27" i="61"/>
  <c r="CC27" i="61"/>
  <c r="J27" i="61"/>
  <c r="H27" i="61"/>
  <c r="A27" i="61"/>
  <c r="BT26" i="61"/>
  <c r="BS26" i="61"/>
  <c r="BQ26" i="61"/>
  <c r="BO26" i="61"/>
  <c r="BM26" i="61"/>
  <c r="BG26" i="61"/>
  <c r="BF26" i="61"/>
  <c r="BD26" i="61"/>
  <c r="BB26" i="61"/>
  <c r="AZ26" i="61"/>
  <c r="AT26" i="61"/>
  <c r="AQ26" i="61"/>
  <c r="AO26" i="61"/>
  <c r="AM26" i="61"/>
  <c r="AG26" i="61"/>
  <c r="AF26" i="61"/>
  <c r="AD26" i="61"/>
  <c r="AB26" i="61"/>
  <c r="Z26" i="61"/>
  <c r="T26" i="61"/>
  <c r="C26" i="61"/>
  <c r="CC26" i="61"/>
  <c r="J26" i="61"/>
  <c r="H26" i="61"/>
  <c r="A26" i="61"/>
  <c r="BT25" i="61"/>
  <c r="BS25" i="61"/>
  <c r="BQ25" i="61"/>
  <c r="BO25" i="61"/>
  <c r="BM25" i="61"/>
  <c r="BG25" i="61"/>
  <c r="BF25" i="61"/>
  <c r="BD25" i="61"/>
  <c r="BB25" i="61"/>
  <c r="AZ25" i="61"/>
  <c r="AT25" i="61"/>
  <c r="AQ25" i="61"/>
  <c r="AO25" i="61"/>
  <c r="AM25" i="61"/>
  <c r="AG25" i="61"/>
  <c r="AF25" i="61"/>
  <c r="AD25" i="61"/>
  <c r="AB25" i="61"/>
  <c r="Z25" i="61"/>
  <c r="T25" i="61"/>
  <c r="C25" i="61"/>
  <c r="CC25" i="61"/>
  <c r="J25" i="61"/>
  <c r="H25" i="61"/>
  <c r="A25" i="61"/>
  <c r="BT24" i="61"/>
  <c r="BS24" i="61"/>
  <c r="BQ24" i="61"/>
  <c r="BO24" i="61"/>
  <c r="BM24" i="61"/>
  <c r="BG24" i="61"/>
  <c r="BF24" i="61"/>
  <c r="BD24" i="61"/>
  <c r="BB24" i="61"/>
  <c r="AZ24" i="61"/>
  <c r="AT24" i="61"/>
  <c r="AQ24" i="61"/>
  <c r="AO24" i="61"/>
  <c r="AM24" i="61"/>
  <c r="AG24" i="61"/>
  <c r="AF24" i="61"/>
  <c r="AD24" i="61"/>
  <c r="AB24" i="61"/>
  <c r="Z24" i="61"/>
  <c r="T24" i="61"/>
  <c r="C24" i="61"/>
  <c r="CC24" i="61"/>
  <c r="J24" i="61"/>
  <c r="H24" i="61"/>
  <c r="A24" i="61"/>
  <c r="BT23" i="61"/>
  <c r="BS23" i="61"/>
  <c r="BQ23" i="61"/>
  <c r="BO23" i="61"/>
  <c r="BM23" i="61"/>
  <c r="BG23" i="61"/>
  <c r="BF23" i="61"/>
  <c r="BD23" i="61"/>
  <c r="BB23" i="61"/>
  <c r="AZ23" i="61"/>
  <c r="AT23" i="61"/>
  <c r="AQ23" i="61"/>
  <c r="AO23" i="61"/>
  <c r="AM23" i="61"/>
  <c r="AG23" i="61"/>
  <c r="AF23" i="61"/>
  <c r="AD23" i="61"/>
  <c r="AB23" i="61"/>
  <c r="Z23" i="61"/>
  <c r="T23" i="61"/>
  <c r="C23" i="61"/>
  <c r="CC23" i="61"/>
  <c r="J23" i="61"/>
  <c r="H23" i="61"/>
  <c r="A23" i="61"/>
  <c r="BT22" i="61"/>
  <c r="BS22" i="61"/>
  <c r="BQ22" i="61"/>
  <c r="BO22" i="61"/>
  <c r="BM22" i="61"/>
  <c r="BG22" i="61"/>
  <c r="BF22" i="61"/>
  <c r="BD22" i="61"/>
  <c r="BB22" i="61"/>
  <c r="AZ22" i="61"/>
  <c r="AT22" i="61"/>
  <c r="AQ22" i="61"/>
  <c r="AO22" i="61"/>
  <c r="AM22" i="61"/>
  <c r="AG22" i="61"/>
  <c r="AF22" i="61"/>
  <c r="AD22" i="61"/>
  <c r="AB22" i="61"/>
  <c r="Z22" i="61"/>
  <c r="T22" i="61"/>
  <c r="C22" i="61"/>
  <c r="CC22" i="61"/>
  <c r="J22" i="61"/>
  <c r="H22" i="61"/>
  <c r="A22" i="61"/>
  <c r="BT21" i="61"/>
  <c r="BS21" i="61"/>
  <c r="BQ21" i="61"/>
  <c r="BO21" i="61"/>
  <c r="BM21" i="61"/>
  <c r="BG21" i="61"/>
  <c r="BF21" i="61"/>
  <c r="BD21" i="61"/>
  <c r="BB21" i="61"/>
  <c r="AZ21" i="61"/>
  <c r="AT21" i="61"/>
  <c r="AQ21" i="61"/>
  <c r="AO21" i="61"/>
  <c r="AM21" i="61"/>
  <c r="AG21" i="61"/>
  <c r="AF21" i="61"/>
  <c r="AD21" i="61"/>
  <c r="AB21" i="61"/>
  <c r="Z21" i="61"/>
  <c r="T21" i="61"/>
  <c r="C21" i="61"/>
  <c r="CC21" i="61"/>
  <c r="J21" i="61"/>
  <c r="H21" i="61"/>
  <c r="A21" i="61"/>
  <c r="BT20" i="61"/>
  <c r="BS20" i="61"/>
  <c r="BQ20" i="61"/>
  <c r="BO20" i="61"/>
  <c r="BM20" i="61"/>
  <c r="BG20" i="61"/>
  <c r="BF20" i="61"/>
  <c r="BD20" i="61"/>
  <c r="BB20" i="61"/>
  <c r="AZ20" i="61"/>
  <c r="AT20" i="61"/>
  <c r="AQ20" i="61"/>
  <c r="AO20" i="61"/>
  <c r="AM20" i="61"/>
  <c r="AG20" i="61"/>
  <c r="AF20" i="61"/>
  <c r="AD20" i="61"/>
  <c r="AB20" i="61"/>
  <c r="Z20" i="61"/>
  <c r="T20" i="61"/>
  <c r="C20" i="61"/>
  <c r="CC20" i="61"/>
  <c r="J20" i="61"/>
  <c r="H20" i="61"/>
  <c r="A20" i="61"/>
  <c r="BT19" i="61"/>
  <c r="BS19" i="61"/>
  <c r="BQ19" i="61"/>
  <c r="BO19" i="61"/>
  <c r="BM19" i="61"/>
  <c r="BG19" i="61"/>
  <c r="BF19" i="61"/>
  <c r="BD19" i="61"/>
  <c r="BB19" i="61"/>
  <c r="AZ19" i="61"/>
  <c r="AT19" i="61"/>
  <c r="AQ19" i="61"/>
  <c r="AO19" i="61"/>
  <c r="AM19" i="61"/>
  <c r="AG19" i="61"/>
  <c r="AF19" i="61"/>
  <c r="AD19" i="61"/>
  <c r="AB19" i="61"/>
  <c r="Z19" i="61"/>
  <c r="T19" i="61"/>
  <c r="H19" i="61"/>
  <c r="A19" i="61"/>
  <c r="BT18" i="61"/>
  <c r="BS18" i="61"/>
  <c r="BQ18" i="61"/>
  <c r="BO18" i="61"/>
  <c r="BM18" i="61"/>
  <c r="BG18" i="61"/>
  <c r="BF18" i="61"/>
  <c r="BD18" i="61"/>
  <c r="BB18" i="61"/>
  <c r="AZ18" i="61"/>
  <c r="AT18" i="61"/>
  <c r="AQ18" i="61"/>
  <c r="AO18" i="61"/>
  <c r="AM18" i="61"/>
  <c r="AG18" i="61"/>
  <c r="AF18" i="61"/>
  <c r="AD18" i="61"/>
  <c r="AB18" i="61"/>
  <c r="Z18" i="61"/>
  <c r="T18" i="61"/>
  <c r="C18" i="61"/>
  <c r="CC18" i="61"/>
  <c r="J18" i="61"/>
  <c r="H18" i="61"/>
  <c r="A18" i="61"/>
  <c r="BT17" i="61"/>
  <c r="BS17" i="61"/>
  <c r="BQ17" i="61"/>
  <c r="BO17" i="61"/>
  <c r="BM17" i="61"/>
  <c r="BG17" i="61"/>
  <c r="BF17" i="61"/>
  <c r="BD17" i="61"/>
  <c r="BB17" i="61"/>
  <c r="AZ17" i="61"/>
  <c r="AT17" i="61"/>
  <c r="AQ17" i="61"/>
  <c r="AO17" i="61"/>
  <c r="AM17" i="61"/>
  <c r="AG17" i="61"/>
  <c r="AF17" i="61"/>
  <c r="AD17" i="61"/>
  <c r="AB17" i="61"/>
  <c r="Z17" i="61"/>
  <c r="T17" i="61"/>
  <c r="C17" i="61"/>
  <c r="CC17" i="61"/>
  <c r="J17" i="61"/>
  <c r="H17" i="61"/>
  <c r="A17" i="61"/>
  <c r="BT16" i="61"/>
  <c r="BS16" i="61"/>
  <c r="BQ16" i="61"/>
  <c r="BO16" i="61"/>
  <c r="BM16" i="61"/>
  <c r="BG16" i="61"/>
  <c r="BF16" i="61"/>
  <c r="BD16" i="61"/>
  <c r="BB16" i="61"/>
  <c r="AZ16" i="61"/>
  <c r="AT16" i="61"/>
  <c r="AQ16" i="61"/>
  <c r="AO16" i="61"/>
  <c r="AM16" i="61"/>
  <c r="AG16" i="61"/>
  <c r="AF16" i="61"/>
  <c r="AD16" i="61"/>
  <c r="AB16" i="61"/>
  <c r="Z16" i="61"/>
  <c r="T16" i="61"/>
  <c r="C16" i="61"/>
  <c r="CC16" i="61"/>
  <c r="J16" i="61"/>
  <c r="H16" i="61"/>
  <c r="A16" i="61"/>
  <c r="BT15" i="61"/>
  <c r="BS15" i="61"/>
  <c r="BQ15" i="61"/>
  <c r="BO15" i="61"/>
  <c r="BM15" i="61"/>
  <c r="BG15" i="61"/>
  <c r="BF15" i="61"/>
  <c r="BD15" i="61"/>
  <c r="BB15" i="61"/>
  <c r="AZ15" i="61"/>
  <c r="AT15" i="61"/>
  <c r="AQ15" i="61"/>
  <c r="AO15" i="61"/>
  <c r="AM15" i="61"/>
  <c r="AG15" i="61"/>
  <c r="AF15" i="61"/>
  <c r="AD15" i="61"/>
  <c r="AB15" i="61"/>
  <c r="Z15" i="61"/>
  <c r="C15" i="61"/>
  <c r="CC15" i="61"/>
  <c r="J15" i="61"/>
  <c r="H15" i="61"/>
  <c r="A15" i="61"/>
  <c r="BT14" i="61"/>
  <c r="BS14" i="61"/>
  <c r="BQ14" i="61"/>
  <c r="BO14" i="61"/>
  <c r="BM14" i="61"/>
  <c r="BG14" i="61"/>
  <c r="BF14" i="61"/>
  <c r="BD14" i="61"/>
  <c r="BB14" i="61"/>
  <c r="AZ14" i="61"/>
  <c r="AT14" i="61"/>
  <c r="AQ14" i="61"/>
  <c r="AO14" i="61"/>
  <c r="AM14" i="61"/>
  <c r="AG14" i="61"/>
  <c r="AF14" i="61"/>
  <c r="AD14" i="61"/>
  <c r="AB14" i="61"/>
  <c r="Z14" i="61"/>
  <c r="T14" i="61"/>
  <c r="C14" i="61"/>
  <c r="CC14" i="61"/>
  <c r="J14" i="61"/>
  <c r="H14" i="61"/>
  <c r="A2" i="61"/>
  <c r="A3" i="61"/>
  <c r="A4" i="61"/>
  <c r="A5" i="61"/>
  <c r="A6" i="61"/>
  <c r="A7" i="61"/>
  <c r="A8" i="61"/>
  <c r="A9" i="61"/>
  <c r="A10" i="61"/>
  <c r="A11" i="61"/>
  <c r="A12" i="61"/>
  <c r="A13" i="61"/>
  <c r="A14" i="61"/>
  <c r="BT13" i="61"/>
  <c r="BS13" i="61"/>
  <c r="BQ13" i="61"/>
  <c r="BO13" i="61"/>
  <c r="BM13" i="61"/>
  <c r="BG13" i="61"/>
  <c r="BF13" i="61"/>
  <c r="BD13" i="61"/>
  <c r="BB13" i="61"/>
  <c r="AZ13" i="61"/>
  <c r="AT13" i="61"/>
  <c r="AG13" i="61"/>
  <c r="T13" i="61"/>
  <c r="C13" i="61"/>
  <c r="C2" i="61"/>
  <c r="C3" i="61"/>
  <c r="C4" i="61"/>
  <c r="C5" i="61"/>
  <c r="C6" i="61"/>
  <c r="C7" i="61"/>
  <c r="C8" i="61"/>
  <c r="C9" i="61"/>
  <c r="C10" i="61"/>
  <c r="C11" i="61"/>
  <c r="C12" i="61"/>
  <c r="CC13" i="61"/>
  <c r="J13" i="61"/>
  <c r="H13" i="61"/>
  <c r="BT12" i="61"/>
  <c r="BS12" i="61"/>
  <c r="BQ12" i="61"/>
  <c r="BO12" i="61"/>
  <c r="BM12" i="61"/>
  <c r="BG12" i="61"/>
  <c r="BF12" i="61"/>
  <c r="BD12" i="61"/>
  <c r="BB12" i="61"/>
  <c r="AZ12" i="61"/>
  <c r="AT12" i="61"/>
  <c r="AG12" i="61"/>
  <c r="T12" i="61"/>
  <c r="CC12" i="61"/>
  <c r="J12" i="61"/>
  <c r="H12" i="61"/>
  <c r="BT11" i="61"/>
  <c r="BS11" i="61"/>
  <c r="BQ11" i="61"/>
  <c r="BO11" i="61"/>
  <c r="BM11" i="61"/>
  <c r="BG11" i="61"/>
  <c r="BF11" i="61"/>
  <c r="BD11" i="61"/>
  <c r="BB11" i="61"/>
  <c r="AZ11" i="61"/>
  <c r="AT11" i="61"/>
  <c r="AG11" i="61"/>
  <c r="T11" i="61"/>
  <c r="CC11" i="61"/>
  <c r="J11" i="61"/>
  <c r="H11" i="61"/>
  <c r="BT10" i="61"/>
  <c r="BS10" i="61"/>
  <c r="BQ10" i="61"/>
  <c r="BO10" i="61"/>
  <c r="BM10" i="61"/>
  <c r="BG10" i="61"/>
  <c r="BF10" i="61"/>
  <c r="BD10" i="61"/>
  <c r="BB10" i="61"/>
  <c r="AZ10" i="61"/>
  <c r="AT10" i="61"/>
  <c r="AG10" i="61"/>
  <c r="T10" i="61"/>
  <c r="CC10" i="61"/>
  <c r="J10" i="61"/>
  <c r="H10" i="61"/>
  <c r="BT9" i="61"/>
  <c r="BS9" i="61"/>
  <c r="BQ9" i="61"/>
  <c r="BO9" i="61"/>
  <c r="BM9" i="61"/>
  <c r="BG9" i="61"/>
  <c r="BF9" i="61"/>
  <c r="BD9" i="61"/>
  <c r="BB9" i="61"/>
  <c r="AZ9" i="61"/>
  <c r="AT9" i="61"/>
  <c r="AG9" i="61"/>
  <c r="T9" i="61"/>
  <c r="J9" i="61"/>
  <c r="H9" i="61"/>
  <c r="BT8" i="61"/>
  <c r="BS8" i="61"/>
  <c r="BQ8" i="61"/>
  <c r="BO8" i="61"/>
  <c r="BM8" i="61"/>
  <c r="BG8" i="61"/>
  <c r="BF8" i="61"/>
  <c r="BD8" i="61"/>
  <c r="BB8" i="61"/>
  <c r="AZ8" i="61"/>
  <c r="AT8" i="61"/>
  <c r="AG8" i="61"/>
  <c r="T8" i="61"/>
  <c r="J8" i="61"/>
  <c r="H8" i="61"/>
  <c r="BT7" i="61"/>
  <c r="BS7" i="61"/>
  <c r="BQ7" i="61"/>
  <c r="BO7" i="61"/>
  <c r="BM7" i="61"/>
  <c r="BG7" i="61"/>
  <c r="BF7" i="61"/>
  <c r="BD7" i="61"/>
  <c r="BB7" i="61"/>
  <c r="AZ7" i="61"/>
  <c r="AT7" i="61"/>
  <c r="AG7" i="61"/>
  <c r="T7" i="61"/>
  <c r="CC7" i="61"/>
  <c r="J7" i="61"/>
  <c r="H7" i="61"/>
  <c r="BT6" i="61"/>
  <c r="BS6" i="61"/>
  <c r="BQ6" i="61"/>
  <c r="BO6" i="61"/>
  <c r="BM6" i="61"/>
  <c r="BG6" i="61"/>
  <c r="BF6" i="61"/>
  <c r="BD6" i="61"/>
  <c r="BB6" i="61"/>
  <c r="AZ6" i="61"/>
  <c r="AT6" i="61"/>
  <c r="AG6" i="61"/>
  <c r="CC6" i="61"/>
  <c r="J6" i="61"/>
  <c r="BT5" i="61"/>
  <c r="BS5" i="61"/>
  <c r="BQ5" i="61"/>
  <c r="BO5" i="61"/>
  <c r="BM5" i="61"/>
  <c r="BG5" i="61"/>
  <c r="BF5" i="61"/>
  <c r="BD5" i="61"/>
  <c r="BB5" i="61"/>
  <c r="AZ5" i="61"/>
  <c r="AT5" i="61"/>
  <c r="AG5" i="61"/>
  <c r="J5" i="61"/>
  <c r="BT4" i="61"/>
  <c r="BS4" i="61"/>
  <c r="BQ4" i="61"/>
  <c r="BO4" i="61"/>
  <c r="BM4" i="61"/>
  <c r="BG4" i="61"/>
  <c r="BF4" i="61"/>
  <c r="BD4" i="61"/>
  <c r="BB4" i="61"/>
  <c r="AZ4" i="61"/>
  <c r="AT4" i="61"/>
  <c r="AG4" i="61"/>
  <c r="J4" i="61"/>
  <c r="BT3" i="61"/>
  <c r="BS3" i="61"/>
  <c r="BQ3" i="61"/>
  <c r="BO3" i="61"/>
  <c r="BM3" i="61"/>
  <c r="BG3" i="61"/>
  <c r="BF3" i="61"/>
  <c r="BD3" i="61"/>
  <c r="BB3" i="61"/>
  <c r="AZ3" i="61"/>
  <c r="AT3" i="61"/>
  <c r="AG3" i="61"/>
  <c r="J3" i="61"/>
  <c r="BT2" i="61"/>
  <c r="BS2" i="61"/>
  <c r="BQ2" i="61"/>
  <c r="BO2" i="61"/>
  <c r="BM2" i="61"/>
  <c r="BG2" i="61"/>
  <c r="BF2" i="61"/>
  <c r="BD2" i="61"/>
  <c r="BB2" i="61"/>
  <c r="AZ2" i="61"/>
  <c r="AT2" i="61"/>
  <c r="AG2" i="61"/>
  <c r="CC2" i="61"/>
  <c r="J2" i="61"/>
  <c r="BT501" i="60"/>
  <c r="BS501" i="60"/>
  <c r="BQ501" i="60"/>
  <c r="BO501" i="60"/>
  <c r="BM501" i="60"/>
  <c r="BG501" i="60"/>
  <c r="BF501" i="60"/>
  <c r="BD501" i="60"/>
  <c r="BB501" i="60"/>
  <c r="AZ501" i="60"/>
  <c r="AT501" i="60"/>
  <c r="AQ501" i="60"/>
  <c r="AO501" i="60"/>
  <c r="AM501" i="60"/>
  <c r="AG501" i="60"/>
  <c r="AF501" i="60"/>
  <c r="AD501" i="60"/>
  <c r="AB501" i="60"/>
  <c r="Z501" i="60"/>
  <c r="T501" i="60"/>
  <c r="K501" i="60"/>
  <c r="J501" i="60"/>
  <c r="H501" i="60"/>
  <c r="A501" i="60"/>
  <c r="BT500" i="60"/>
  <c r="BS500" i="60"/>
  <c r="BQ500" i="60"/>
  <c r="BO500" i="60"/>
  <c r="BM500" i="60"/>
  <c r="BG500" i="60"/>
  <c r="BF500" i="60"/>
  <c r="BD500" i="60"/>
  <c r="BB500" i="60"/>
  <c r="AZ500" i="60"/>
  <c r="AT500" i="60"/>
  <c r="AQ500" i="60"/>
  <c r="AO500" i="60"/>
  <c r="AM500" i="60"/>
  <c r="AG500" i="60"/>
  <c r="AF500" i="60"/>
  <c r="AD500" i="60"/>
  <c r="AB500" i="60"/>
  <c r="Z500" i="60"/>
  <c r="T500" i="60"/>
  <c r="K500" i="60"/>
  <c r="J500" i="60"/>
  <c r="H500" i="60"/>
  <c r="A500" i="60"/>
  <c r="BT499" i="60"/>
  <c r="BS499" i="60"/>
  <c r="BQ499" i="60"/>
  <c r="BO499" i="60"/>
  <c r="BM499" i="60"/>
  <c r="BG499" i="60"/>
  <c r="BF499" i="60"/>
  <c r="BD499" i="60"/>
  <c r="BB499" i="60"/>
  <c r="AZ499" i="60"/>
  <c r="AT499" i="60"/>
  <c r="AQ499" i="60"/>
  <c r="AO499" i="60"/>
  <c r="AM499" i="60"/>
  <c r="AG499" i="60"/>
  <c r="AF499" i="60"/>
  <c r="AD499" i="60"/>
  <c r="AB499" i="60"/>
  <c r="Z499" i="60"/>
  <c r="T499" i="60"/>
  <c r="J499" i="60"/>
  <c r="H499" i="60"/>
  <c r="A499" i="60"/>
  <c r="BT498" i="60"/>
  <c r="BS498" i="60"/>
  <c r="BQ498" i="60"/>
  <c r="BO498" i="60"/>
  <c r="BM498" i="60"/>
  <c r="BG498" i="60"/>
  <c r="BF498" i="60"/>
  <c r="BD498" i="60"/>
  <c r="BB498" i="60"/>
  <c r="AZ498" i="60"/>
  <c r="AT498" i="60"/>
  <c r="AQ498" i="60"/>
  <c r="AO498" i="60"/>
  <c r="AM498" i="60"/>
  <c r="AG498" i="60"/>
  <c r="AF498" i="60"/>
  <c r="AD498" i="60"/>
  <c r="AB498" i="60"/>
  <c r="Z498" i="60"/>
  <c r="T498" i="60"/>
  <c r="J498" i="60"/>
  <c r="H498" i="60"/>
  <c r="A498" i="60"/>
  <c r="BT497" i="60"/>
  <c r="BS497" i="60"/>
  <c r="BQ497" i="60"/>
  <c r="BO497" i="60"/>
  <c r="BM497" i="60"/>
  <c r="BG497" i="60"/>
  <c r="BF497" i="60"/>
  <c r="BD497" i="60"/>
  <c r="BB497" i="60"/>
  <c r="AZ497" i="60"/>
  <c r="AT497" i="60"/>
  <c r="AQ497" i="60"/>
  <c r="AO497" i="60"/>
  <c r="AM497" i="60"/>
  <c r="AG497" i="60"/>
  <c r="AF497" i="60"/>
  <c r="AD497" i="60"/>
  <c r="AB497" i="60"/>
  <c r="Z497" i="60"/>
  <c r="T497" i="60"/>
  <c r="J497" i="60"/>
  <c r="H497" i="60"/>
  <c r="A497" i="60"/>
  <c r="BT496" i="60"/>
  <c r="BS496" i="60"/>
  <c r="BQ496" i="60"/>
  <c r="BO496" i="60"/>
  <c r="BM496" i="60"/>
  <c r="BG496" i="60"/>
  <c r="BF496" i="60"/>
  <c r="BD496" i="60"/>
  <c r="BB496" i="60"/>
  <c r="AZ496" i="60"/>
  <c r="AT496" i="60"/>
  <c r="AQ496" i="60"/>
  <c r="AO496" i="60"/>
  <c r="AM496" i="60"/>
  <c r="AG496" i="60"/>
  <c r="AF496" i="60"/>
  <c r="AD496" i="60"/>
  <c r="AB496" i="60"/>
  <c r="Z496" i="60"/>
  <c r="T496" i="60"/>
  <c r="J496" i="60"/>
  <c r="H496" i="60"/>
  <c r="A496" i="60"/>
  <c r="BT495" i="60"/>
  <c r="BS495" i="60"/>
  <c r="BQ495" i="60"/>
  <c r="BO495" i="60"/>
  <c r="BM495" i="60"/>
  <c r="BG495" i="60"/>
  <c r="BF495" i="60"/>
  <c r="BD495" i="60"/>
  <c r="BB495" i="60"/>
  <c r="AZ495" i="60"/>
  <c r="AT495" i="60"/>
  <c r="AQ495" i="60"/>
  <c r="AO495" i="60"/>
  <c r="AM495" i="60"/>
  <c r="AG495" i="60"/>
  <c r="AF495" i="60"/>
  <c r="AD495" i="60"/>
  <c r="AB495" i="60"/>
  <c r="Z495" i="60"/>
  <c r="T495" i="60"/>
  <c r="J495" i="60"/>
  <c r="H495" i="60"/>
  <c r="A495" i="60"/>
  <c r="BT494" i="60"/>
  <c r="BS494" i="60"/>
  <c r="BQ494" i="60"/>
  <c r="BO494" i="60"/>
  <c r="BM494" i="60"/>
  <c r="BG494" i="60"/>
  <c r="BF494" i="60"/>
  <c r="BD494" i="60"/>
  <c r="BB494" i="60"/>
  <c r="AZ494" i="60"/>
  <c r="AT494" i="60"/>
  <c r="AQ494" i="60"/>
  <c r="AO494" i="60"/>
  <c r="AM494" i="60"/>
  <c r="AG494" i="60"/>
  <c r="AF494" i="60"/>
  <c r="AD494" i="60"/>
  <c r="AB494" i="60"/>
  <c r="Z494" i="60"/>
  <c r="T494" i="60"/>
  <c r="J494" i="60"/>
  <c r="H494" i="60"/>
  <c r="A494" i="60"/>
  <c r="BT493" i="60"/>
  <c r="BS493" i="60"/>
  <c r="BQ493" i="60"/>
  <c r="BO493" i="60"/>
  <c r="BM493" i="60"/>
  <c r="BG493" i="60"/>
  <c r="BF493" i="60"/>
  <c r="BD493" i="60"/>
  <c r="BB493" i="60"/>
  <c r="AZ493" i="60"/>
  <c r="AT493" i="60"/>
  <c r="AQ493" i="60"/>
  <c r="AO493" i="60"/>
  <c r="AM493" i="60"/>
  <c r="AG493" i="60"/>
  <c r="AF493" i="60"/>
  <c r="AD493" i="60"/>
  <c r="AB493" i="60"/>
  <c r="Z493" i="60"/>
  <c r="T493" i="60"/>
  <c r="J493" i="60"/>
  <c r="H493" i="60"/>
  <c r="A493" i="60"/>
  <c r="BT492" i="60"/>
  <c r="BS492" i="60"/>
  <c r="BQ492" i="60"/>
  <c r="BO492" i="60"/>
  <c r="BM492" i="60"/>
  <c r="BG492" i="60"/>
  <c r="BF492" i="60"/>
  <c r="BD492" i="60"/>
  <c r="BB492" i="60"/>
  <c r="AZ492" i="60"/>
  <c r="AT492" i="60"/>
  <c r="AQ492" i="60"/>
  <c r="AO492" i="60"/>
  <c r="AM492" i="60"/>
  <c r="AG492" i="60"/>
  <c r="AF492" i="60"/>
  <c r="AD492" i="60"/>
  <c r="AB492" i="60"/>
  <c r="Z492" i="60"/>
  <c r="T492" i="60"/>
  <c r="J492" i="60"/>
  <c r="H492" i="60"/>
  <c r="A492" i="60"/>
  <c r="BT491" i="60"/>
  <c r="BS491" i="60"/>
  <c r="BQ491" i="60"/>
  <c r="BO491" i="60"/>
  <c r="BM491" i="60"/>
  <c r="BG491" i="60"/>
  <c r="BF491" i="60"/>
  <c r="BD491" i="60"/>
  <c r="BB491" i="60"/>
  <c r="AZ491" i="60"/>
  <c r="AT491" i="60"/>
  <c r="AQ491" i="60"/>
  <c r="AO491" i="60"/>
  <c r="AM491" i="60"/>
  <c r="AG491" i="60"/>
  <c r="AF491" i="60"/>
  <c r="AD491" i="60"/>
  <c r="AB491" i="60"/>
  <c r="Z491" i="60"/>
  <c r="T491" i="60"/>
  <c r="J491" i="60"/>
  <c r="H491" i="60"/>
  <c r="A491" i="60"/>
  <c r="BT490" i="60"/>
  <c r="BS490" i="60"/>
  <c r="BQ490" i="60"/>
  <c r="BO490" i="60"/>
  <c r="BM490" i="60"/>
  <c r="BG490" i="60"/>
  <c r="BF490" i="60"/>
  <c r="BD490" i="60"/>
  <c r="BB490" i="60"/>
  <c r="AZ490" i="60"/>
  <c r="AT490" i="60"/>
  <c r="AQ490" i="60"/>
  <c r="AO490" i="60"/>
  <c r="AM490" i="60"/>
  <c r="AG490" i="60"/>
  <c r="AF490" i="60"/>
  <c r="AD490" i="60"/>
  <c r="AB490" i="60"/>
  <c r="Z490" i="60"/>
  <c r="T490" i="60"/>
  <c r="J490" i="60"/>
  <c r="H490" i="60"/>
  <c r="A490" i="60"/>
  <c r="BT489" i="60"/>
  <c r="BS489" i="60"/>
  <c r="BQ489" i="60"/>
  <c r="BO489" i="60"/>
  <c r="BM489" i="60"/>
  <c r="BG489" i="60"/>
  <c r="BF489" i="60"/>
  <c r="BD489" i="60"/>
  <c r="BB489" i="60"/>
  <c r="AZ489" i="60"/>
  <c r="AT489" i="60"/>
  <c r="AQ489" i="60"/>
  <c r="AO489" i="60"/>
  <c r="AM489" i="60"/>
  <c r="AG489" i="60"/>
  <c r="AF489" i="60"/>
  <c r="AD489" i="60"/>
  <c r="AB489" i="60"/>
  <c r="Z489" i="60"/>
  <c r="T489" i="60"/>
  <c r="J489" i="60"/>
  <c r="H489" i="60"/>
  <c r="A489" i="60"/>
  <c r="BT488" i="60"/>
  <c r="BS488" i="60"/>
  <c r="BQ488" i="60"/>
  <c r="BO488" i="60"/>
  <c r="BM488" i="60"/>
  <c r="BG488" i="60"/>
  <c r="BF488" i="60"/>
  <c r="BD488" i="60"/>
  <c r="BB488" i="60"/>
  <c r="AZ488" i="60"/>
  <c r="AT488" i="60"/>
  <c r="AQ488" i="60"/>
  <c r="AO488" i="60"/>
  <c r="AM488" i="60"/>
  <c r="AG488" i="60"/>
  <c r="AF488" i="60"/>
  <c r="AD488" i="60"/>
  <c r="AB488" i="60"/>
  <c r="Z488" i="60"/>
  <c r="T488" i="60"/>
  <c r="J488" i="60"/>
  <c r="H488" i="60"/>
  <c r="A488" i="60"/>
  <c r="BT487" i="60"/>
  <c r="BS487" i="60"/>
  <c r="BQ487" i="60"/>
  <c r="BO487" i="60"/>
  <c r="BM487" i="60"/>
  <c r="BG487" i="60"/>
  <c r="BF487" i="60"/>
  <c r="BD487" i="60"/>
  <c r="BB487" i="60"/>
  <c r="AZ487" i="60"/>
  <c r="AT487" i="60"/>
  <c r="AQ487" i="60"/>
  <c r="AO487" i="60"/>
  <c r="AM487" i="60"/>
  <c r="AG487" i="60"/>
  <c r="AF487" i="60"/>
  <c r="AD487" i="60"/>
  <c r="AB487" i="60"/>
  <c r="Z487" i="60"/>
  <c r="T487" i="60"/>
  <c r="J487" i="60"/>
  <c r="H487" i="60"/>
  <c r="A487" i="60"/>
  <c r="BT486" i="60"/>
  <c r="BS486" i="60"/>
  <c r="BQ486" i="60"/>
  <c r="BO486" i="60"/>
  <c r="BM486" i="60"/>
  <c r="BG486" i="60"/>
  <c r="BF486" i="60"/>
  <c r="BD486" i="60"/>
  <c r="BB486" i="60"/>
  <c r="AZ486" i="60"/>
  <c r="AT486" i="60"/>
  <c r="AQ486" i="60"/>
  <c r="AO486" i="60"/>
  <c r="AM486" i="60"/>
  <c r="AG486" i="60"/>
  <c r="AF486" i="60"/>
  <c r="AD486" i="60"/>
  <c r="AB486" i="60"/>
  <c r="Z486" i="60"/>
  <c r="T486" i="60"/>
  <c r="J486" i="60"/>
  <c r="H486" i="60"/>
  <c r="A486" i="60"/>
  <c r="BT485" i="60"/>
  <c r="BS485" i="60"/>
  <c r="BQ485" i="60"/>
  <c r="BO485" i="60"/>
  <c r="BM485" i="60"/>
  <c r="BG485" i="60"/>
  <c r="BF485" i="60"/>
  <c r="BD485" i="60"/>
  <c r="BB485" i="60"/>
  <c r="AZ485" i="60"/>
  <c r="AT485" i="60"/>
  <c r="AQ485" i="60"/>
  <c r="AO485" i="60"/>
  <c r="AM485" i="60"/>
  <c r="AG485" i="60"/>
  <c r="AF485" i="60"/>
  <c r="AD485" i="60"/>
  <c r="AB485" i="60"/>
  <c r="Z485" i="60"/>
  <c r="T485" i="60"/>
  <c r="J485" i="60"/>
  <c r="H485" i="60"/>
  <c r="A485" i="60"/>
  <c r="BT484" i="60"/>
  <c r="BS484" i="60"/>
  <c r="BQ484" i="60"/>
  <c r="BO484" i="60"/>
  <c r="BM484" i="60"/>
  <c r="BG484" i="60"/>
  <c r="BF484" i="60"/>
  <c r="BD484" i="60"/>
  <c r="BB484" i="60"/>
  <c r="AZ484" i="60"/>
  <c r="AT484" i="60"/>
  <c r="AQ484" i="60"/>
  <c r="AO484" i="60"/>
  <c r="AM484" i="60"/>
  <c r="AG484" i="60"/>
  <c r="AF484" i="60"/>
  <c r="AD484" i="60"/>
  <c r="AB484" i="60"/>
  <c r="Z484" i="60"/>
  <c r="T484" i="60"/>
  <c r="J484" i="60"/>
  <c r="H484" i="60"/>
  <c r="A484" i="60"/>
  <c r="BT483" i="60"/>
  <c r="BS483" i="60"/>
  <c r="BQ483" i="60"/>
  <c r="BO483" i="60"/>
  <c r="BM483" i="60"/>
  <c r="BG483" i="60"/>
  <c r="BF483" i="60"/>
  <c r="BD483" i="60"/>
  <c r="BB483" i="60"/>
  <c r="AZ483" i="60"/>
  <c r="AT483" i="60"/>
  <c r="AQ483" i="60"/>
  <c r="AO483" i="60"/>
  <c r="AM483" i="60"/>
  <c r="AG483" i="60"/>
  <c r="AF483" i="60"/>
  <c r="AD483" i="60"/>
  <c r="AB483" i="60"/>
  <c r="Z483" i="60"/>
  <c r="T483" i="60"/>
  <c r="J483" i="60"/>
  <c r="H483" i="60"/>
  <c r="A483" i="60"/>
  <c r="BT482" i="60"/>
  <c r="BS482" i="60"/>
  <c r="BQ482" i="60"/>
  <c r="BO482" i="60"/>
  <c r="BM482" i="60"/>
  <c r="BG482" i="60"/>
  <c r="BF482" i="60"/>
  <c r="BD482" i="60"/>
  <c r="BB482" i="60"/>
  <c r="AZ482" i="60"/>
  <c r="AT482" i="60"/>
  <c r="AQ482" i="60"/>
  <c r="AO482" i="60"/>
  <c r="AM482" i="60"/>
  <c r="AG482" i="60"/>
  <c r="AF482" i="60"/>
  <c r="AD482" i="60"/>
  <c r="AB482" i="60"/>
  <c r="Z482" i="60"/>
  <c r="T482" i="60"/>
  <c r="J482" i="60"/>
  <c r="H482" i="60"/>
  <c r="A482" i="60"/>
  <c r="BT481" i="60"/>
  <c r="BS481" i="60"/>
  <c r="BQ481" i="60"/>
  <c r="BO481" i="60"/>
  <c r="BM481" i="60"/>
  <c r="BG481" i="60"/>
  <c r="BF481" i="60"/>
  <c r="BD481" i="60"/>
  <c r="BB481" i="60"/>
  <c r="AZ481" i="60"/>
  <c r="AT481" i="60"/>
  <c r="AQ481" i="60"/>
  <c r="AO481" i="60"/>
  <c r="AM481" i="60"/>
  <c r="AG481" i="60"/>
  <c r="AF481" i="60"/>
  <c r="AD481" i="60"/>
  <c r="AB481" i="60"/>
  <c r="Z481" i="60"/>
  <c r="T481" i="60"/>
  <c r="J481" i="60"/>
  <c r="H481" i="60"/>
  <c r="A481" i="60"/>
  <c r="BT480" i="60"/>
  <c r="BS480" i="60"/>
  <c r="BQ480" i="60"/>
  <c r="BO480" i="60"/>
  <c r="BM480" i="60"/>
  <c r="BG480" i="60"/>
  <c r="BF480" i="60"/>
  <c r="BD480" i="60"/>
  <c r="BB480" i="60"/>
  <c r="AZ480" i="60"/>
  <c r="AT480" i="60"/>
  <c r="AQ480" i="60"/>
  <c r="AO480" i="60"/>
  <c r="AM480" i="60"/>
  <c r="AG480" i="60"/>
  <c r="AF480" i="60"/>
  <c r="AD480" i="60"/>
  <c r="AB480" i="60"/>
  <c r="Z480" i="60"/>
  <c r="T480" i="60"/>
  <c r="J480" i="60"/>
  <c r="H480" i="60"/>
  <c r="A480" i="60"/>
  <c r="BT479" i="60"/>
  <c r="BS479" i="60"/>
  <c r="BQ479" i="60"/>
  <c r="BO479" i="60"/>
  <c r="BM479" i="60"/>
  <c r="BG479" i="60"/>
  <c r="BF479" i="60"/>
  <c r="BD479" i="60"/>
  <c r="BB479" i="60"/>
  <c r="AZ479" i="60"/>
  <c r="AT479" i="60"/>
  <c r="AQ479" i="60"/>
  <c r="AO479" i="60"/>
  <c r="AM479" i="60"/>
  <c r="AG479" i="60"/>
  <c r="AF479" i="60"/>
  <c r="AD479" i="60"/>
  <c r="AB479" i="60"/>
  <c r="Z479" i="60"/>
  <c r="T479" i="60"/>
  <c r="J479" i="60"/>
  <c r="H479" i="60"/>
  <c r="A479" i="60"/>
  <c r="BT478" i="60"/>
  <c r="BS478" i="60"/>
  <c r="BQ478" i="60"/>
  <c r="BO478" i="60"/>
  <c r="BM478" i="60"/>
  <c r="BG478" i="60"/>
  <c r="BF478" i="60"/>
  <c r="BD478" i="60"/>
  <c r="BB478" i="60"/>
  <c r="AZ478" i="60"/>
  <c r="AT478" i="60"/>
  <c r="AQ478" i="60"/>
  <c r="AO478" i="60"/>
  <c r="AM478" i="60"/>
  <c r="AG478" i="60"/>
  <c r="AF478" i="60"/>
  <c r="AD478" i="60"/>
  <c r="AB478" i="60"/>
  <c r="Z478" i="60"/>
  <c r="T478" i="60"/>
  <c r="J478" i="60"/>
  <c r="H478" i="60"/>
  <c r="A478" i="60"/>
  <c r="BT477" i="60"/>
  <c r="BS477" i="60"/>
  <c r="BQ477" i="60"/>
  <c r="BO477" i="60"/>
  <c r="BM477" i="60"/>
  <c r="BG477" i="60"/>
  <c r="BF477" i="60"/>
  <c r="BD477" i="60"/>
  <c r="BB477" i="60"/>
  <c r="AZ477" i="60"/>
  <c r="AT477" i="60"/>
  <c r="AQ477" i="60"/>
  <c r="AO477" i="60"/>
  <c r="AM477" i="60"/>
  <c r="AG477" i="60"/>
  <c r="AF477" i="60"/>
  <c r="AD477" i="60"/>
  <c r="AB477" i="60"/>
  <c r="Z477" i="60"/>
  <c r="T477" i="60"/>
  <c r="J477" i="60"/>
  <c r="H477" i="60"/>
  <c r="A477" i="60"/>
  <c r="BT476" i="60"/>
  <c r="BS476" i="60"/>
  <c r="BQ476" i="60"/>
  <c r="BO476" i="60"/>
  <c r="BM476" i="60"/>
  <c r="BG476" i="60"/>
  <c r="BF476" i="60"/>
  <c r="BD476" i="60"/>
  <c r="BB476" i="60"/>
  <c r="AZ476" i="60"/>
  <c r="AT476" i="60"/>
  <c r="AQ476" i="60"/>
  <c r="AO476" i="60"/>
  <c r="AM476" i="60"/>
  <c r="AG476" i="60"/>
  <c r="AF476" i="60"/>
  <c r="AD476" i="60"/>
  <c r="AB476" i="60"/>
  <c r="Z476" i="60"/>
  <c r="T476" i="60"/>
  <c r="J476" i="60"/>
  <c r="H476" i="60"/>
  <c r="A476" i="60"/>
  <c r="BT475" i="60"/>
  <c r="BS475" i="60"/>
  <c r="BQ475" i="60"/>
  <c r="BO475" i="60"/>
  <c r="BM475" i="60"/>
  <c r="BG475" i="60"/>
  <c r="BF475" i="60"/>
  <c r="BD475" i="60"/>
  <c r="BB475" i="60"/>
  <c r="AZ475" i="60"/>
  <c r="AT475" i="60"/>
  <c r="AQ475" i="60"/>
  <c r="AO475" i="60"/>
  <c r="AM475" i="60"/>
  <c r="AG475" i="60"/>
  <c r="AF475" i="60"/>
  <c r="AD475" i="60"/>
  <c r="AB475" i="60"/>
  <c r="Z475" i="60"/>
  <c r="T475" i="60"/>
  <c r="J475" i="60"/>
  <c r="H475" i="60"/>
  <c r="A475" i="60"/>
  <c r="BT474" i="60"/>
  <c r="BS474" i="60"/>
  <c r="BQ474" i="60"/>
  <c r="BO474" i="60"/>
  <c r="BM474" i="60"/>
  <c r="BG474" i="60"/>
  <c r="BF474" i="60"/>
  <c r="BD474" i="60"/>
  <c r="BB474" i="60"/>
  <c r="AZ474" i="60"/>
  <c r="AT474" i="60"/>
  <c r="AQ474" i="60"/>
  <c r="AO474" i="60"/>
  <c r="AM474" i="60"/>
  <c r="AG474" i="60"/>
  <c r="AF474" i="60"/>
  <c r="AD474" i="60"/>
  <c r="AB474" i="60"/>
  <c r="Z474" i="60"/>
  <c r="T474" i="60"/>
  <c r="J474" i="60"/>
  <c r="H474" i="60"/>
  <c r="A474" i="60"/>
  <c r="BT473" i="60"/>
  <c r="BS473" i="60"/>
  <c r="BQ473" i="60"/>
  <c r="BO473" i="60"/>
  <c r="BM473" i="60"/>
  <c r="BG473" i="60"/>
  <c r="BF473" i="60"/>
  <c r="BD473" i="60"/>
  <c r="BB473" i="60"/>
  <c r="AZ473" i="60"/>
  <c r="AT473" i="60"/>
  <c r="AQ473" i="60"/>
  <c r="AO473" i="60"/>
  <c r="AM473" i="60"/>
  <c r="AG473" i="60"/>
  <c r="AF473" i="60"/>
  <c r="AD473" i="60"/>
  <c r="AB473" i="60"/>
  <c r="Z473" i="60"/>
  <c r="T473" i="60"/>
  <c r="J473" i="60"/>
  <c r="H473" i="60"/>
  <c r="A473" i="60"/>
  <c r="BT472" i="60"/>
  <c r="BS472" i="60"/>
  <c r="BQ472" i="60"/>
  <c r="BO472" i="60"/>
  <c r="BM472" i="60"/>
  <c r="BG472" i="60"/>
  <c r="BF472" i="60"/>
  <c r="BD472" i="60"/>
  <c r="BB472" i="60"/>
  <c r="AZ472" i="60"/>
  <c r="AT472" i="60"/>
  <c r="AQ472" i="60"/>
  <c r="AO472" i="60"/>
  <c r="AM472" i="60"/>
  <c r="AG472" i="60"/>
  <c r="AF472" i="60"/>
  <c r="AD472" i="60"/>
  <c r="AB472" i="60"/>
  <c r="Z472" i="60"/>
  <c r="T472" i="60"/>
  <c r="J472" i="60"/>
  <c r="H472" i="60"/>
  <c r="A472" i="60"/>
  <c r="BT471" i="60"/>
  <c r="BS471" i="60"/>
  <c r="BQ471" i="60"/>
  <c r="BO471" i="60"/>
  <c r="BM471" i="60"/>
  <c r="BG471" i="60"/>
  <c r="BF471" i="60"/>
  <c r="BD471" i="60"/>
  <c r="BB471" i="60"/>
  <c r="AZ471" i="60"/>
  <c r="AT471" i="60"/>
  <c r="AQ471" i="60"/>
  <c r="AO471" i="60"/>
  <c r="AM471" i="60"/>
  <c r="AG471" i="60"/>
  <c r="AF471" i="60"/>
  <c r="AD471" i="60"/>
  <c r="AB471" i="60"/>
  <c r="Z471" i="60"/>
  <c r="T471" i="60"/>
  <c r="J471" i="60"/>
  <c r="H471" i="60"/>
  <c r="A471" i="60"/>
  <c r="BT470" i="60"/>
  <c r="BS470" i="60"/>
  <c r="BQ470" i="60"/>
  <c r="BO470" i="60"/>
  <c r="BM470" i="60"/>
  <c r="BG470" i="60"/>
  <c r="BF470" i="60"/>
  <c r="BD470" i="60"/>
  <c r="BB470" i="60"/>
  <c r="AZ470" i="60"/>
  <c r="AT470" i="60"/>
  <c r="AQ470" i="60"/>
  <c r="AO470" i="60"/>
  <c r="AM470" i="60"/>
  <c r="AG470" i="60"/>
  <c r="AF470" i="60"/>
  <c r="AD470" i="60"/>
  <c r="AB470" i="60"/>
  <c r="Z470" i="60"/>
  <c r="T470" i="60"/>
  <c r="J470" i="60"/>
  <c r="H470" i="60"/>
  <c r="A470" i="60"/>
  <c r="BT469" i="60"/>
  <c r="BS469" i="60"/>
  <c r="BQ469" i="60"/>
  <c r="BO469" i="60"/>
  <c r="BM469" i="60"/>
  <c r="BG469" i="60"/>
  <c r="BF469" i="60"/>
  <c r="BD469" i="60"/>
  <c r="BB469" i="60"/>
  <c r="AZ469" i="60"/>
  <c r="AT469" i="60"/>
  <c r="AQ469" i="60"/>
  <c r="AO469" i="60"/>
  <c r="AM469" i="60"/>
  <c r="AG469" i="60"/>
  <c r="AF469" i="60"/>
  <c r="AD469" i="60"/>
  <c r="AB469" i="60"/>
  <c r="Z469" i="60"/>
  <c r="T469" i="60"/>
  <c r="J469" i="60"/>
  <c r="H469" i="60"/>
  <c r="A469" i="60"/>
  <c r="BT468" i="60"/>
  <c r="BS468" i="60"/>
  <c r="BQ468" i="60"/>
  <c r="BO468" i="60"/>
  <c r="BM468" i="60"/>
  <c r="BG468" i="60"/>
  <c r="BF468" i="60"/>
  <c r="BD468" i="60"/>
  <c r="BB468" i="60"/>
  <c r="AZ468" i="60"/>
  <c r="AT468" i="60"/>
  <c r="AQ468" i="60"/>
  <c r="AO468" i="60"/>
  <c r="AM468" i="60"/>
  <c r="AG468" i="60"/>
  <c r="AF468" i="60"/>
  <c r="AD468" i="60"/>
  <c r="AB468" i="60"/>
  <c r="Z468" i="60"/>
  <c r="T468" i="60"/>
  <c r="J468" i="60"/>
  <c r="H468" i="60"/>
  <c r="A468" i="60"/>
  <c r="BT467" i="60"/>
  <c r="BS467" i="60"/>
  <c r="BQ467" i="60"/>
  <c r="BO467" i="60"/>
  <c r="BM467" i="60"/>
  <c r="BG467" i="60"/>
  <c r="BF467" i="60"/>
  <c r="BD467" i="60"/>
  <c r="BB467" i="60"/>
  <c r="AZ467" i="60"/>
  <c r="AT467" i="60"/>
  <c r="AQ467" i="60"/>
  <c r="AO467" i="60"/>
  <c r="AM467" i="60"/>
  <c r="AG467" i="60"/>
  <c r="AF467" i="60"/>
  <c r="AD467" i="60"/>
  <c r="AB467" i="60"/>
  <c r="Z467" i="60"/>
  <c r="T467" i="60"/>
  <c r="J467" i="60"/>
  <c r="H467" i="60"/>
  <c r="A467" i="60"/>
  <c r="BT466" i="60"/>
  <c r="BS466" i="60"/>
  <c r="BQ466" i="60"/>
  <c r="BO466" i="60"/>
  <c r="BM466" i="60"/>
  <c r="BG466" i="60"/>
  <c r="BF466" i="60"/>
  <c r="BD466" i="60"/>
  <c r="BB466" i="60"/>
  <c r="AZ466" i="60"/>
  <c r="AT466" i="60"/>
  <c r="AQ466" i="60"/>
  <c r="AO466" i="60"/>
  <c r="AM466" i="60"/>
  <c r="AG466" i="60"/>
  <c r="AF466" i="60"/>
  <c r="AD466" i="60"/>
  <c r="AB466" i="60"/>
  <c r="Z466" i="60"/>
  <c r="T466" i="60"/>
  <c r="J466" i="60"/>
  <c r="H466" i="60"/>
  <c r="A466" i="60"/>
  <c r="BT465" i="60"/>
  <c r="BS465" i="60"/>
  <c r="BQ465" i="60"/>
  <c r="BO465" i="60"/>
  <c r="BM465" i="60"/>
  <c r="BG465" i="60"/>
  <c r="BF465" i="60"/>
  <c r="BD465" i="60"/>
  <c r="BB465" i="60"/>
  <c r="AZ465" i="60"/>
  <c r="AT465" i="60"/>
  <c r="AQ465" i="60"/>
  <c r="AO465" i="60"/>
  <c r="AM465" i="60"/>
  <c r="AG465" i="60"/>
  <c r="AF465" i="60"/>
  <c r="AD465" i="60"/>
  <c r="AB465" i="60"/>
  <c r="Z465" i="60"/>
  <c r="T465" i="60"/>
  <c r="J465" i="60"/>
  <c r="H465" i="60"/>
  <c r="A465" i="60"/>
  <c r="BT464" i="60"/>
  <c r="BS464" i="60"/>
  <c r="BQ464" i="60"/>
  <c r="BO464" i="60"/>
  <c r="BM464" i="60"/>
  <c r="BG464" i="60"/>
  <c r="BF464" i="60"/>
  <c r="BD464" i="60"/>
  <c r="BB464" i="60"/>
  <c r="AZ464" i="60"/>
  <c r="AT464" i="60"/>
  <c r="AQ464" i="60"/>
  <c r="AO464" i="60"/>
  <c r="AM464" i="60"/>
  <c r="AG464" i="60"/>
  <c r="AF464" i="60"/>
  <c r="AD464" i="60"/>
  <c r="AB464" i="60"/>
  <c r="Z464" i="60"/>
  <c r="T464" i="60"/>
  <c r="J464" i="60"/>
  <c r="H464" i="60"/>
  <c r="A464" i="60"/>
  <c r="BT463" i="60"/>
  <c r="BS463" i="60"/>
  <c r="BQ463" i="60"/>
  <c r="BO463" i="60"/>
  <c r="BM463" i="60"/>
  <c r="BG463" i="60"/>
  <c r="BF463" i="60"/>
  <c r="BD463" i="60"/>
  <c r="BB463" i="60"/>
  <c r="AZ463" i="60"/>
  <c r="AT463" i="60"/>
  <c r="AQ463" i="60"/>
  <c r="AO463" i="60"/>
  <c r="AM463" i="60"/>
  <c r="AG463" i="60"/>
  <c r="AF463" i="60"/>
  <c r="AD463" i="60"/>
  <c r="AB463" i="60"/>
  <c r="Z463" i="60"/>
  <c r="T463" i="60"/>
  <c r="J463" i="60"/>
  <c r="H463" i="60"/>
  <c r="A463" i="60"/>
  <c r="BT462" i="60"/>
  <c r="BS462" i="60"/>
  <c r="BQ462" i="60"/>
  <c r="BO462" i="60"/>
  <c r="BM462" i="60"/>
  <c r="BG462" i="60"/>
  <c r="BF462" i="60"/>
  <c r="BD462" i="60"/>
  <c r="BB462" i="60"/>
  <c r="AZ462" i="60"/>
  <c r="AT462" i="60"/>
  <c r="AQ462" i="60"/>
  <c r="AO462" i="60"/>
  <c r="AM462" i="60"/>
  <c r="AG462" i="60"/>
  <c r="AF462" i="60"/>
  <c r="AD462" i="60"/>
  <c r="AB462" i="60"/>
  <c r="Z462" i="60"/>
  <c r="T462" i="60"/>
  <c r="J462" i="60"/>
  <c r="H462" i="60"/>
  <c r="A462" i="60"/>
  <c r="BT461" i="60"/>
  <c r="BS461" i="60"/>
  <c r="BQ461" i="60"/>
  <c r="BO461" i="60"/>
  <c r="BM461" i="60"/>
  <c r="BG461" i="60"/>
  <c r="BF461" i="60"/>
  <c r="BD461" i="60"/>
  <c r="BB461" i="60"/>
  <c r="AZ461" i="60"/>
  <c r="AT461" i="60"/>
  <c r="AQ461" i="60"/>
  <c r="AO461" i="60"/>
  <c r="AM461" i="60"/>
  <c r="AG461" i="60"/>
  <c r="AF461" i="60"/>
  <c r="AD461" i="60"/>
  <c r="AB461" i="60"/>
  <c r="Z461" i="60"/>
  <c r="T461" i="60"/>
  <c r="J461" i="60"/>
  <c r="H461" i="60"/>
  <c r="A461" i="60"/>
  <c r="BT460" i="60"/>
  <c r="BS460" i="60"/>
  <c r="BQ460" i="60"/>
  <c r="BO460" i="60"/>
  <c r="BM460" i="60"/>
  <c r="BG460" i="60"/>
  <c r="BF460" i="60"/>
  <c r="BD460" i="60"/>
  <c r="BB460" i="60"/>
  <c r="AZ460" i="60"/>
  <c r="AT460" i="60"/>
  <c r="AQ460" i="60"/>
  <c r="AO460" i="60"/>
  <c r="AM460" i="60"/>
  <c r="AG460" i="60"/>
  <c r="AF460" i="60"/>
  <c r="AD460" i="60"/>
  <c r="AB460" i="60"/>
  <c r="Z460" i="60"/>
  <c r="T460" i="60"/>
  <c r="J460" i="60"/>
  <c r="H460" i="60"/>
  <c r="A460" i="60"/>
  <c r="BT459" i="60"/>
  <c r="BS459" i="60"/>
  <c r="BQ459" i="60"/>
  <c r="BO459" i="60"/>
  <c r="BM459" i="60"/>
  <c r="BG459" i="60"/>
  <c r="BF459" i="60"/>
  <c r="BD459" i="60"/>
  <c r="BB459" i="60"/>
  <c r="AZ459" i="60"/>
  <c r="AT459" i="60"/>
  <c r="AQ459" i="60"/>
  <c r="AO459" i="60"/>
  <c r="AM459" i="60"/>
  <c r="AG459" i="60"/>
  <c r="AF459" i="60"/>
  <c r="AD459" i="60"/>
  <c r="AB459" i="60"/>
  <c r="Z459" i="60"/>
  <c r="T459" i="60"/>
  <c r="J459" i="60"/>
  <c r="H459" i="60"/>
  <c r="A459" i="60"/>
  <c r="BT458" i="60"/>
  <c r="BS458" i="60"/>
  <c r="BQ458" i="60"/>
  <c r="BO458" i="60"/>
  <c r="BM458" i="60"/>
  <c r="BG458" i="60"/>
  <c r="BF458" i="60"/>
  <c r="BD458" i="60"/>
  <c r="BB458" i="60"/>
  <c r="AZ458" i="60"/>
  <c r="AT458" i="60"/>
  <c r="AQ458" i="60"/>
  <c r="AO458" i="60"/>
  <c r="AM458" i="60"/>
  <c r="AG458" i="60"/>
  <c r="AF458" i="60"/>
  <c r="AD458" i="60"/>
  <c r="AB458" i="60"/>
  <c r="Z458" i="60"/>
  <c r="T458" i="60"/>
  <c r="J458" i="60"/>
  <c r="H458" i="60"/>
  <c r="A458" i="60"/>
  <c r="BT457" i="60"/>
  <c r="BS457" i="60"/>
  <c r="BQ457" i="60"/>
  <c r="BO457" i="60"/>
  <c r="BM457" i="60"/>
  <c r="BG457" i="60"/>
  <c r="BF457" i="60"/>
  <c r="BD457" i="60"/>
  <c r="BB457" i="60"/>
  <c r="AZ457" i="60"/>
  <c r="AT457" i="60"/>
  <c r="AQ457" i="60"/>
  <c r="AO457" i="60"/>
  <c r="AM457" i="60"/>
  <c r="AG457" i="60"/>
  <c r="AF457" i="60"/>
  <c r="AD457" i="60"/>
  <c r="AB457" i="60"/>
  <c r="Z457" i="60"/>
  <c r="T457" i="60"/>
  <c r="J457" i="60"/>
  <c r="H457" i="60"/>
  <c r="A457" i="60"/>
  <c r="BT456" i="60"/>
  <c r="BS456" i="60"/>
  <c r="BQ456" i="60"/>
  <c r="BO456" i="60"/>
  <c r="BM456" i="60"/>
  <c r="BG456" i="60"/>
  <c r="BF456" i="60"/>
  <c r="BD456" i="60"/>
  <c r="BB456" i="60"/>
  <c r="AZ456" i="60"/>
  <c r="AT456" i="60"/>
  <c r="AQ456" i="60"/>
  <c r="AO456" i="60"/>
  <c r="AM456" i="60"/>
  <c r="AG456" i="60"/>
  <c r="AF456" i="60"/>
  <c r="AD456" i="60"/>
  <c r="AB456" i="60"/>
  <c r="Z456" i="60"/>
  <c r="T456" i="60"/>
  <c r="J456" i="60"/>
  <c r="H456" i="60"/>
  <c r="A456" i="60"/>
  <c r="BT455" i="60"/>
  <c r="BS455" i="60"/>
  <c r="BQ455" i="60"/>
  <c r="BO455" i="60"/>
  <c r="BM455" i="60"/>
  <c r="BG455" i="60"/>
  <c r="BF455" i="60"/>
  <c r="BD455" i="60"/>
  <c r="BB455" i="60"/>
  <c r="AZ455" i="60"/>
  <c r="AT455" i="60"/>
  <c r="AQ455" i="60"/>
  <c r="AO455" i="60"/>
  <c r="AM455" i="60"/>
  <c r="AG455" i="60"/>
  <c r="AF455" i="60"/>
  <c r="AD455" i="60"/>
  <c r="AB455" i="60"/>
  <c r="Z455" i="60"/>
  <c r="T455" i="60"/>
  <c r="J455" i="60"/>
  <c r="H455" i="60"/>
  <c r="A455" i="60"/>
  <c r="BT454" i="60"/>
  <c r="BS454" i="60"/>
  <c r="BQ454" i="60"/>
  <c r="BO454" i="60"/>
  <c r="BM454" i="60"/>
  <c r="BG454" i="60"/>
  <c r="BF454" i="60"/>
  <c r="BD454" i="60"/>
  <c r="BB454" i="60"/>
  <c r="AZ454" i="60"/>
  <c r="AT454" i="60"/>
  <c r="AQ454" i="60"/>
  <c r="AO454" i="60"/>
  <c r="AM454" i="60"/>
  <c r="AG454" i="60"/>
  <c r="AF454" i="60"/>
  <c r="AD454" i="60"/>
  <c r="AB454" i="60"/>
  <c r="Z454" i="60"/>
  <c r="T454" i="60"/>
  <c r="J454" i="60"/>
  <c r="H454" i="60"/>
  <c r="A454" i="60"/>
  <c r="BT453" i="60"/>
  <c r="BS453" i="60"/>
  <c r="BQ453" i="60"/>
  <c r="BO453" i="60"/>
  <c r="BM453" i="60"/>
  <c r="BG453" i="60"/>
  <c r="BF453" i="60"/>
  <c r="BD453" i="60"/>
  <c r="BB453" i="60"/>
  <c r="AZ453" i="60"/>
  <c r="AT453" i="60"/>
  <c r="AQ453" i="60"/>
  <c r="AO453" i="60"/>
  <c r="AM453" i="60"/>
  <c r="AG453" i="60"/>
  <c r="AF453" i="60"/>
  <c r="AD453" i="60"/>
  <c r="AB453" i="60"/>
  <c r="Z453" i="60"/>
  <c r="T453" i="60"/>
  <c r="J453" i="60"/>
  <c r="H453" i="60"/>
  <c r="A453" i="60"/>
  <c r="BT452" i="60"/>
  <c r="BS452" i="60"/>
  <c r="BQ452" i="60"/>
  <c r="BO452" i="60"/>
  <c r="BM452" i="60"/>
  <c r="BG452" i="60"/>
  <c r="BF452" i="60"/>
  <c r="BD452" i="60"/>
  <c r="BB452" i="60"/>
  <c r="AZ452" i="60"/>
  <c r="AT452" i="60"/>
  <c r="AQ452" i="60"/>
  <c r="AO452" i="60"/>
  <c r="AM452" i="60"/>
  <c r="AG452" i="60"/>
  <c r="AF452" i="60"/>
  <c r="AD452" i="60"/>
  <c r="AB452" i="60"/>
  <c r="Z452" i="60"/>
  <c r="T452" i="60"/>
  <c r="J452" i="60"/>
  <c r="H452" i="60"/>
  <c r="A452" i="60"/>
  <c r="BT451" i="60"/>
  <c r="BS451" i="60"/>
  <c r="BQ451" i="60"/>
  <c r="BO451" i="60"/>
  <c r="BM451" i="60"/>
  <c r="BG451" i="60"/>
  <c r="BF451" i="60"/>
  <c r="BD451" i="60"/>
  <c r="BB451" i="60"/>
  <c r="AZ451" i="60"/>
  <c r="AT451" i="60"/>
  <c r="AQ451" i="60"/>
  <c r="AO451" i="60"/>
  <c r="AM451" i="60"/>
  <c r="AG451" i="60"/>
  <c r="AF451" i="60"/>
  <c r="AD451" i="60"/>
  <c r="AB451" i="60"/>
  <c r="Z451" i="60"/>
  <c r="T451" i="60"/>
  <c r="J451" i="60"/>
  <c r="H451" i="60"/>
  <c r="A451" i="60"/>
  <c r="BT450" i="60"/>
  <c r="BS450" i="60"/>
  <c r="BQ450" i="60"/>
  <c r="BO450" i="60"/>
  <c r="BM450" i="60"/>
  <c r="BG450" i="60"/>
  <c r="BF450" i="60"/>
  <c r="BD450" i="60"/>
  <c r="BB450" i="60"/>
  <c r="AZ450" i="60"/>
  <c r="AT450" i="60"/>
  <c r="AQ450" i="60"/>
  <c r="AO450" i="60"/>
  <c r="AM450" i="60"/>
  <c r="AG450" i="60"/>
  <c r="AF450" i="60"/>
  <c r="AD450" i="60"/>
  <c r="AB450" i="60"/>
  <c r="Z450" i="60"/>
  <c r="T450" i="60"/>
  <c r="J450" i="60"/>
  <c r="H450" i="60"/>
  <c r="A450" i="60"/>
  <c r="BT449" i="60"/>
  <c r="BS449" i="60"/>
  <c r="BQ449" i="60"/>
  <c r="BO449" i="60"/>
  <c r="BM449" i="60"/>
  <c r="BG449" i="60"/>
  <c r="BF449" i="60"/>
  <c r="BD449" i="60"/>
  <c r="BB449" i="60"/>
  <c r="AZ449" i="60"/>
  <c r="AT449" i="60"/>
  <c r="AQ449" i="60"/>
  <c r="AO449" i="60"/>
  <c r="AM449" i="60"/>
  <c r="AG449" i="60"/>
  <c r="AF449" i="60"/>
  <c r="AD449" i="60"/>
  <c r="AB449" i="60"/>
  <c r="Z449" i="60"/>
  <c r="T449" i="60"/>
  <c r="J449" i="60"/>
  <c r="H449" i="60"/>
  <c r="A449" i="60"/>
  <c r="BT448" i="60"/>
  <c r="BS448" i="60"/>
  <c r="BQ448" i="60"/>
  <c r="BO448" i="60"/>
  <c r="BM448" i="60"/>
  <c r="BG448" i="60"/>
  <c r="BF448" i="60"/>
  <c r="BD448" i="60"/>
  <c r="BB448" i="60"/>
  <c r="AZ448" i="60"/>
  <c r="AT448" i="60"/>
  <c r="AQ448" i="60"/>
  <c r="AO448" i="60"/>
  <c r="AM448" i="60"/>
  <c r="AG448" i="60"/>
  <c r="AF448" i="60"/>
  <c r="AD448" i="60"/>
  <c r="AB448" i="60"/>
  <c r="Z448" i="60"/>
  <c r="T448" i="60"/>
  <c r="J448" i="60"/>
  <c r="H448" i="60"/>
  <c r="A448" i="60"/>
  <c r="BT447" i="60"/>
  <c r="BS447" i="60"/>
  <c r="BQ447" i="60"/>
  <c r="BO447" i="60"/>
  <c r="BM447" i="60"/>
  <c r="BG447" i="60"/>
  <c r="BF447" i="60"/>
  <c r="BD447" i="60"/>
  <c r="BB447" i="60"/>
  <c r="AZ447" i="60"/>
  <c r="AT447" i="60"/>
  <c r="AQ447" i="60"/>
  <c r="AO447" i="60"/>
  <c r="AM447" i="60"/>
  <c r="AG447" i="60"/>
  <c r="AF447" i="60"/>
  <c r="AD447" i="60"/>
  <c r="AB447" i="60"/>
  <c r="Z447" i="60"/>
  <c r="T447" i="60"/>
  <c r="J447" i="60"/>
  <c r="H447" i="60"/>
  <c r="A447" i="60"/>
  <c r="BT446" i="60"/>
  <c r="BS446" i="60"/>
  <c r="BQ446" i="60"/>
  <c r="BO446" i="60"/>
  <c r="BM446" i="60"/>
  <c r="BG446" i="60"/>
  <c r="BF446" i="60"/>
  <c r="BD446" i="60"/>
  <c r="BB446" i="60"/>
  <c r="AZ446" i="60"/>
  <c r="AT446" i="60"/>
  <c r="AQ446" i="60"/>
  <c r="AO446" i="60"/>
  <c r="AM446" i="60"/>
  <c r="AG446" i="60"/>
  <c r="AF446" i="60"/>
  <c r="AD446" i="60"/>
  <c r="AB446" i="60"/>
  <c r="Z446" i="60"/>
  <c r="T446" i="60"/>
  <c r="J446" i="60"/>
  <c r="H446" i="60"/>
  <c r="A446" i="60"/>
  <c r="BT445" i="60"/>
  <c r="BS445" i="60"/>
  <c r="BQ445" i="60"/>
  <c r="BO445" i="60"/>
  <c r="BM445" i="60"/>
  <c r="BG445" i="60"/>
  <c r="BF445" i="60"/>
  <c r="BD445" i="60"/>
  <c r="BB445" i="60"/>
  <c r="AZ445" i="60"/>
  <c r="AT445" i="60"/>
  <c r="AQ445" i="60"/>
  <c r="AO445" i="60"/>
  <c r="AM445" i="60"/>
  <c r="AG445" i="60"/>
  <c r="AF445" i="60"/>
  <c r="AD445" i="60"/>
  <c r="AB445" i="60"/>
  <c r="Z445" i="60"/>
  <c r="T445" i="60"/>
  <c r="J445" i="60"/>
  <c r="H445" i="60"/>
  <c r="A445" i="60"/>
  <c r="BT444" i="60"/>
  <c r="BS444" i="60"/>
  <c r="BQ444" i="60"/>
  <c r="BO444" i="60"/>
  <c r="BM444" i="60"/>
  <c r="BG444" i="60"/>
  <c r="BF444" i="60"/>
  <c r="BD444" i="60"/>
  <c r="BB444" i="60"/>
  <c r="AZ444" i="60"/>
  <c r="AT444" i="60"/>
  <c r="AQ444" i="60"/>
  <c r="AO444" i="60"/>
  <c r="AM444" i="60"/>
  <c r="AG444" i="60"/>
  <c r="AF444" i="60"/>
  <c r="AD444" i="60"/>
  <c r="AB444" i="60"/>
  <c r="Z444" i="60"/>
  <c r="T444" i="60"/>
  <c r="J444" i="60"/>
  <c r="H444" i="60"/>
  <c r="A444" i="60"/>
  <c r="BT443" i="60"/>
  <c r="BS443" i="60"/>
  <c r="BQ443" i="60"/>
  <c r="BO443" i="60"/>
  <c r="BM443" i="60"/>
  <c r="BG443" i="60"/>
  <c r="BF443" i="60"/>
  <c r="BD443" i="60"/>
  <c r="BB443" i="60"/>
  <c r="AZ443" i="60"/>
  <c r="AT443" i="60"/>
  <c r="AQ443" i="60"/>
  <c r="AO443" i="60"/>
  <c r="AM443" i="60"/>
  <c r="AG443" i="60"/>
  <c r="AF443" i="60"/>
  <c r="AD443" i="60"/>
  <c r="AB443" i="60"/>
  <c r="Z443" i="60"/>
  <c r="T443" i="60"/>
  <c r="J443" i="60"/>
  <c r="H443" i="60"/>
  <c r="A443" i="60"/>
  <c r="BT442" i="60"/>
  <c r="BS442" i="60"/>
  <c r="BQ442" i="60"/>
  <c r="BO442" i="60"/>
  <c r="BM442" i="60"/>
  <c r="BG442" i="60"/>
  <c r="BF442" i="60"/>
  <c r="BD442" i="60"/>
  <c r="BB442" i="60"/>
  <c r="AZ442" i="60"/>
  <c r="AT442" i="60"/>
  <c r="AQ442" i="60"/>
  <c r="AO442" i="60"/>
  <c r="AM442" i="60"/>
  <c r="AG442" i="60"/>
  <c r="AF442" i="60"/>
  <c r="AD442" i="60"/>
  <c r="AB442" i="60"/>
  <c r="Z442" i="60"/>
  <c r="T442" i="60"/>
  <c r="J442" i="60"/>
  <c r="H442" i="60"/>
  <c r="A442" i="60"/>
  <c r="BT441" i="60"/>
  <c r="BS441" i="60"/>
  <c r="BQ441" i="60"/>
  <c r="BO441" i="60"/>
  <c r="BM441" i="60"/>
  <c r="BG441" i="60"/>
  <c r="BF441" i="60"/>
  <c r="BD441" i="60"/>
  <c r="BB441" i="60"/>
  <c r="AZ441" i="60"/>
  <c r="AT441" i="60"/>
  <c r="AQ441" i="60"/>
  <c r="AO441" i="60"/>
  <c r="AM441" i="60"/>
  <c r="AG441" i="60"/>
  <c r="AF441" i="60"/>
  <c r="AD441" i="60"/>
  <c r="AB441" i="60"/>
  <c r="Z441" i="60"/>
  <c r="T441" i="60"/>
  <c r="J441" i="60"/>
  <c r="H441" i="60"/>
  <c r="A441" i="60"/>
  <c r="BT440" i="60"/>
  <c r="BS440" i="60"/>
  <c r="BQ440" i="60"/>
  <c r="BO440" i="60"/>
  <c r="BM440" i="60"/>
  <c r="BG440" i="60"/>
  <c r="BF440" i="60"/>
  <c r="BD440" i="60"/>
  <c r="BB440" i="60"/>
  <c r="AZ440" i="60"/>
  <c r="AT440" i="60"/>
  <c r="AQ440" i="60"/>
  <c r="AO440" i="60"/>
  <c r="AM440" i="60"/>
  <c r="AG440" i="60"/>
  <c r="AF440" i="60"/>
  <c r="AD440" i="60"/>
  <c r="AB440" i="60"/>
  <c r="Z440" i="60"/>
  <c r="T440" i="60"/>
  <c r="J440" i="60"/>
  <c r="H440" i="60"/>
  <c r="A440" i="60"/>
  <c r="BT439" i="60"/>
  <c r="BS439" i="60"/>
  <c r="BQ439" i="60"/>
  <c r="BO439" i="60"/>
  <c r="BM439" i="60"/>
  <c r="BG439" i="60"/>
  <c r="BF439" i="60"/>
  <c r="BD439" i="60"/>
  <c r="BB439" i="60"/>
  <c r="AZ439" i="60"/>
  <c r="AT439" i="60"/>
  <c r="AQ439" i="60"/>
  <c r="AO439" i="60"/>
  <c r="AM439" i="60"/>
  <c r="AG439" i="60"/>
  <c r="AF439" i="60"/>
  <c r="AD439" i="60"/>
  <c r="AB439" i="60"/>
  <c r="Z439" i="60"/>
  <c r="T439" i="60"/>
  <c r="J439" i="60"/>
  <c r="H439" i="60"/>
  <c r="A439" i="60"/>
  <c r="BT438" i="60"/>
  <c r="BS438" i="60"/>
  <c r="BQ438" i="60"/>
  <c r="BO438" i="60"/>
  <c r="BM438" i="60"/>
  <c r="BG438" i="60"/>
  <c r="BF438" i="60"/>
  <c r="BD438" i="60"/>
  <c r="BB438" i="60"/>
  <c r="AZ438" i="60"/>
  <c r="AT438" i="60"/>
  <c r="AQ438" i="60"/>
  <c r="AO438" i="60"/>
  <c r="AM438" i="60"/>
  <c r="AG438" i="60"/>
  <c r="AF438" i="60"/>
  <c r="AD438" i="60"/>
  <c r="AB438" i="60"/>
  <c r="Z438" i="60"/>
  <c r="T438" i="60"/>
  <c r="J438" i="60"/>
  <c r="H438" i="60"/>
  <c r="A438" i="60"/>
  <c r="BT437" i="60"/>
  <c r="BS437" i="60"/>
  <c r="BQ437" i="60"/>
  <c r="BO437" i="60"/>
  <c r="BM437" i="60"/>
  <c r="BG437" i="60"/>
  <c r="BF437" i="60"/>
  <c r="BD437" i="60"/>
  <c r="BB437" i="60"/>
  <c r="AZ437" i="60"/>
  <c r="AT437" i="60"/>
  <c r="AQ437" i="60"/>
  <c r="AO437" i="60"/>
  <c r="AM437" i="60"/>
  <c r="AG437" i="60"/>
  <c r="AF437" i="60"/>
  <c r="AD437" i="60"/>
  <c r="AB437" i="60"/>
  <c r="Z437" i="60"/>
  <c r="T437" i="60"/>
  <c r="J437" i="60"/>
  <c r="H437" i="60"/>
  <c r="A437" i="60"/>
  <c r="BT436" i="60"/>
  <c r="BS436" i="60"/>
  <c r="BQ436" i="60"/>
  <c r="BO436" i="60"/>
  <c r="BM436" i="60"/>
  <c r="BG436" i="60"/>
  <c r="BF436" i="60"/>
  <c r="BD436" i="60"/>
  <c r="BB436" i="60"/>
  <c r="AZ436" i="60"/>
  <c r="AT436" i="60"/>
  <c r="AQ436" i="60"/>
  <c r="AO436" i="60"/>
  <c r="AM436" i="60"/>
  <c r="AG436" i="60"/>
  <c r="AF436" i="60"/>
  <c r="AD436" i="60"/>
  <c r="AB436" i="60"/>
  <c r="Z436" i="60"/>
  <c r="T436" i="60"/>
  <c r="J436" i="60"/>
  <c r="H436" i="60"/>
  <c r="A436" i="60"/>
  <c r="BT435" i="60"/>
  <c r="BS435" i="60"/>
  <c r="BQ435" i="60"/>
  <c r="BO435" i="60"/>
  <c r="BM435" i="60"/>
  <c r="BG435" i="60"/>
  <c r="BF435" i="60"/>
  <c r="BD435" i="60"/>
  <c r="BB435" i="60"/>
  <c r="AZ435" i="60"/>
  <c r="AT435" i="60"/>
  <c r="AQ435" i="60"/>
  <c r="AO435" i="60"/>
  <c r="AM435" i="60"/>
  <c r="AG435" i="60"/>
  <c r="AF435" i="60"/>
  <c r="AD435" i="60"/>
  <c r="AB435" i="60"/>
  <c r="Z435" i="60"/>
  <c r="T435" i="60"/>
  <c r="J435" i="60"/>
  <c r="H435" i="60"/>
  <c r="A435" i="60"/>
  <c r="BT434" i="60"/>
  <c r="BS434" i="60"/>
  <c r="BQ434" i="60"/>
  <c r="BO434" i="60"/>
  <c r="BM434" i="60"/>
  <c r="BG434" i="60"/>
  <c r="BF434" i="60"/>
  <c r="BD434" i="60"/>
  <c r="BB434" i="60"/>
  <c r="AZ434" i="60"/>
  <c r="AT434" i="60"/>
  <c r="AQ434" i="60"/>
  <c r="AO434" i="60"/>
  <c r="AM434" i="60"/>
  <c r="AG434" i="60"/>
  <c r="AF434" i="60"/>
  <c r="AD434" i="60"/>
  <c r="AB434" i="60"/>
  <c r="Z434" i="60"/>
  <c r="T434" i="60"/>
  <c r="J434" i="60"/>
  <c r="H434" i="60"/>
  <c r="A434" i="60"/>
  <c r="BT433" i="60"/>
  <c r="BS433" i="60"/>
  <c r="BQ433" i="60"/>
  <c r="BO433" i="60"/>
  <c r="BM433" i="60"/>
  <c r="BG433" i="60"/>
  <c r="BF433" i="60"/>
  <c r="BD433" i="60"/>
  <c r="BB433" i="60"/>
  <c r="AZ433" i="60"/>
  <c r="AT433" i="60"/>
  <c r="AQ433" i="60"/>
  <c r="AO433" i="60"/>
  <c r="AM433" i="60"/>
  <c r="AG433" i="60"/>
  <c r="AF433" i="60"/>
  <c r="AD433" i="60"/>
  <c r="AB433" i="60"/>
  <c r="Z433" i="60"/>
  <c r="T433" i="60"/>
  <c r="J433" i="60"/>
  <c r="H433" i="60"/>
  <c r="A433" i="60"/>
  <c r="BT432" i="60"/>
  <c r="BS432" i="60"/>
  <c r="BQ432" i="60"/>
  <c r="BO432" i="60"/>
  <c r="BM432" i="60"/>
  <c r="BG432" i="60"/>
  <c r="BF432" i="60"/>
  <c r="BD432" i="60"/>
  <c r="BB432" i="60"/>
  <c r="AZ432" i="60"/>
  <c r="AT432" i="60"/>
  <c r="AQ432" i="60"/>
  <c r="AO432" i="60"/>
  <c r="AM432" i="60"/>
  <c r="AG432" i="60"/>
  <c r="AF432" i="60"/>
  <c r="AD432" i="60"/>
  <c r="AB432" i="60"/>
  <c r="Z432" i="60"/>
  <c r="T432" i="60"/>
  <c r="J432" i="60"/>
  <c r="H432" i="60"/>
  <c r="A432" i="60"/>
  <c r="BT431" i="60"/>
  <c r="BS431" i="60"/>
  <c r="BQ431" i="60"/>
  <c r="BO431" i="60"/>
  <c r="BM431" i="60"/>
  <c r="BG431" i="60"/>
  <c r="BF431" i="60"/>
  <c r="BD431" i="60"/>
  <c r="BB431" i="60"/>
  <c r="AZ431" i="60"/>
  <c r="AT431" i="60"/>
  <c r="AQ431" i="60"/>
  <c r="AO431" i="60"/>
  <c r="AM431" i="60"/>
  <c r="AG431" i="60"/>
  <c r="AF431" i="60"/>
  <c r="AD431" i="60"/>
  <c r="AB431" i="60"/>
  <c r="Z431" i="60"/>
  <c r="T431" i="60"/>
  <c r="J431" i="60"/>
  <c r="H431" i="60"/>
  <c r="A431" i="60"/>
  <c r="BT430" i="60"/>
  <c r="BS430" i="60"/>
  <c r="BQ430" i="60"/>
  <c r="BO430" i="60"/>
  <c r="BM430" i="60"/>
  <c r="BG430" i="60"/>
  <c r="BF430" i="60"/>
  <c r="BD430" i="60"/>
  <c r="BB430" i="60"/>
  <c r="AZ430" i="60"/>
  <c r="AT430" i="60"/>
  <c r="AQ430" i="60"/>
  <c r="AO430" i="60"/>
  <c r="AM430" i="60"/>
  <c r="AG430" i="60"/>
  <c r="AF430" i="60"/>
  <c r="AD430" i="60"/>
  <c r="AB430" i="60"/>
  <c r="Z430" i="60"/>
  <c r="T430" i="60"/>
  <c r="J430" i="60"/>
  <c r="H430" i="60"/>
  <c r="A430" i="60"/>
  <c r="BT429" i="60"/>
  <c r="BS429" i="60"/>
  <c r="BQ429" i="60"/>
  <c r="BO429" i="60"/>
  <c r="BM429" i="60"/>
  <c r="BG429" i="60"/>
  <c r="BF429" i="60"/>
  <c r="BD429" i="60"/>
  <c r="BB429" i="60"/>
  <c r="AZ429" i="60"/>
  <c r="AT429" i="60"/>
  <c r="AQ429" i="60"/>
  <c r="AO429" i="60"/>
  <c r="AM429" i="60"/>
  <c r="AG429" i="60"/>
  <c r="AF429" i="60"/>
  <c r="AD429" i="60"/>
  <c r="AB429" i="60"/>
  <c r="Z429" i="60"/>
  <c r="T429" i="60"/>
  <c r="J429" i="60"/>
  <c r="H429" i="60"/>
  <c r="A429" i="60"/>
  <c r="BT428" i="60"/>
  <c r="BS428" i="60"/>
  <c r="BQ428" i="60"/>
  <c r="BO428" i="60"/>
  <c r="BM428" i="60"/>
  <c r="BG428" i="60"/>
  <c r="BF428" i="60"/>
  <c r="BD428" i="60"/>
  <c r="BB428" i="60"/>
  <c r="AZ428" i="60"/>
  <c r="AT428" i="60"/>
  <c r="AQ428" i="60"/>
  <c r="AO428" i="60"/>
  <c r="AM428" i="60"/>
  <c r="AG428" i="60"/>
  <c r="AF428" i="60"/>
  <c r="AD428" i="60"/>
  <c r="AB428" i="60"/>
  <c r="Z428" i="60"/>
  <c r="T428" i="60"/>
  <c r="J428" i="60"/>
  <c r="H428" i="60"/>
  <c r="A428" i="60"/>
  <c r="BT427" i="60"/>
  <c r="BS427" i="60"/>
  <c r="BQ427" i="60"/>
  <c r="BO427" i="60"/>
  <c r="BM427" i="60"/>
  <c r="BG427" i="60"/>
  <c r="BF427" i="60"/>
  <c r="BD427" i="60"/>
  <c r="BB427" i="60"/>
  <c r="AZ427" i="60"/>
  <c r="AT427" i="60"/>
  <c r="AQ427" i="60"/>
  <c r="AO427" i="60"/>
  <c r="AM427" i="60"/>
  <c r="AG427" i="60"/>
  <c r="AF427" i="60"/>
  <c r="AD427" i="60"/>
  <c r="AB427" i="60"/>
  <c r="Z427" i="60"/>
  <c r="T427" i="60"/>
  <c r="J427" i="60"/>
  <c r="H427" i="60"/>
  <c r="A427" i="60"/>
  <c r="BT426" i="60"/>
  <c r="BS426" i="60"/>
  <c r="BQ426" i="60"/>
  <c r="BO426" i="60"/>
  <c r="BM426" i="60"/>
  <c r="BG426" i="60"/>
  <c r="BF426" i="60"/>
  <c r="BD426" i="60"/>
  <c r="BB426" i="60"/>
  <c r="AZ426" i="60"/>
  <c r="AT426" i="60"/>
  <c r="AQ426" i="60"/>
  <c r="AO426" i="60"/>
  <c r="AM426" i="60"/>
  <c r="AG426" i="60"/>
  <c r="AF426" i="60"/>
  <c r="AD426" i="60"/>
  <c r="AB426" i="60"/>
  <c r="Z426" i="60"/>
  <c r="T426" i="60"/>
  <c r="J426" i="60"/>
  <c r="H426" i="60"/>
  <c r="A426" i="60"/>
  <c r="BT425" i="60"/>
  <c r="BS425" i="60"/>
  <c r="BQ425" i="60"/>
  <c r="BO425" i="60"/>
  <c r="BM425" i="60"/>
  <c r="BG425" i="60"/>
  <c r="BF425" i="60"/>
  <c r="BD425" i="60"/>
  <c r="BB425" i="60"/>
  <c r="AZ425" i="60"/>
  <c r="AT425" i="60"/>
  <c r="AQ425" i="60"/>
  <c r="AO425" i="60"/>
  <c r="AM425" i="60"/>
  <c r="AG425" i="60"/>
  <c r="AF425" i="60"/>
  <c r="AD425" i="60"/>
  <c r="AB425" i="60"/>
  <c r="Z425" i="60"/>
  <c r="T425" i="60"/>
  <c r="J425" i="60"/>
  <c r="H425" i="60"/>
  <c r="A425" i="60"/>
  <c r="BT424" i="60"/>
  <c r="BS424" i="60"/>
  <c r="BQ424" i="60"/>
  <c r="BO424" i="60"/>
  <c r="BM424" i="60"/>
  <c r="BG424" i="60"/>
  <c r="BF424" i="60"/>
  <c r="BD424" i="60"/>
  <c r="BB424" i="60"/>
  <c r="AZ424" i="60"/>
  <c r="AT424" i="60"/>
  <c r="AQ424" i="60"/>
  <c r="AO424" i="60"/>
  <c r="AM424" i="60"/>
  <c r="AG424" i="60"/>
  <c r="AF424" i="60"/>
  <c r="AD424" i="60"/>
  <c r="AB424" i="60"/>
  <c r="Z424" i="60"/>
  <c r="T424" i="60"/>
  <c r="J424" i="60"/>
  <c r="H424" i="60"/>
  <c r="A424" i="60"/>
  <c r="BT423" i="60"/>
  <c r="BS423" i="60"/>
  <c r="BQ423" i="60"/>
  <c r="BO423" i="60"/>
  <c r="BM423" i="60"/>
  <c r="BG423" i="60"/>
  <c r="BF423" i="60"/>
  <c r="BD423" i="60"/>
  <c r="BB423" i="60"/>
  <c r="AZ423" i="60"/>
  <c r="AT423" i="60"/>
  <c r="AQ423" i="60"/>
  <c r="AO423" i="60"/>
  <c r="AM423" i="60"/>
  <c r="AG423" i="60"/>
  <c r="AF423" i="60"/>
  <c r="AD423" i="60"/>
  <c r="AB423" i="60"/>
  <c r="Z423" i="60"/>
  <c r="T423" i="60"/>
  <c r="J423" i="60"/>
  <c r="H423" i="60"/>
  <c r="A423" i="60"/>
  <c r="BT422" i="60"/>
  <c r="BS422" i="60"/>
  <c r="BQ422" i="60"/>
  <c r="BO422" i="60"/>
  <c r="BM422" i="60"/>
  <c r="BG422" i="60"/>
  <c r="BF422" i="60"/>
  <c r="BD422" i="60"/>
  <c r="BB422" i="60"/>
  <c r="AZ422" i="60"/>
  <c r="AT422" i="60"/>
  <c r="AQ422" i="60"/>
  <c r="AO422" i="60"/>
  <c r="AM422" i="60"/>
  <c r="AG422" i="60"/>
  <c r="AF422" i="60"/>
  <c r="AD422" i="60"/>
  <c r="AB422" i="60"/>
  <c r="Z422" i="60"/>
  <c r="T422" i="60"/>
  <c r="J422" i="60"/>
  <c r="H422" i="60"/>
  <c r="A422" i="60"/>
  <c r="BT421" i="60"/>
  <c r="BS421" i="60"/>
  <c r="BQ421" i="60"/>
  <c r="BO421" i="60"/>
  <c r="BM421" i="60"/>
  <c r="BG421" i="60"/>
  <c r="BF421" i="60"/>
  <c r="BD421" i="60"/>
  <c r="BB421" i="60"/>
  <c r="AZ421" i="60"/>
  <c r="AT421" i="60"/>
  <c r="AQ421" i="60"/>
  <c r="AO421" i="60"/>
  <c r="AM421" i="60"/>
  <c r="AG421" i="60"/>
  <c r="AF421" i="60"/>
  <c r="AD421" i="60"/>
  <c r="AB421" i="60"/>
  <c r="Z421" i="60"/>
  <c r="T421" i="60"/>
  <c r="J421" i="60"/>
  <c r="H421" i="60"/>
  <c r="A421" i="60"/>
  <c r="BT420" i="60"/>
  <c r="BS420" i="60"/>
  <c r="BQ420" i="60"/>
  <c r="BO420" i="60"/>
  <c r="BM420" i="60"/>
  <c r="BG420" i="60"/>
  <c r="BF420" i="60"/>
  <c r="BD420" i="60"/>
  <c r="BB420" i="60"/>
  <c r="AZ420" i="60"/>
  <c r="AT420" i="60"/>
  <c r="AQ420" i="60"/>
  <c r="AO420" i="60"/>
  <c r="AM420" i="60"/>
  <c r="AG420" i="60"/>
  <c r="AF420" i="60"/>
  <c r="AD420" i="60"/>
  <c r="AB420" i="60"/>
  <c r="Z420" i="60"/>
  <c r="T420" i="60"/>
  <c r="J420" i="60"/>
  <c r="H420" i="60"/>
  <c r="A420" i="60"/>
  <c r="BT419" i="60"/>
  <c r="BS419" i="60"/>
  <c r="BQ419" i="60"/>
  <c r="BO419" i="60"/>
  <c r="BM419" i="60"/>
  <c r="BG419" i="60"/>
  <c r="BF419" i="60"/>
  <c r="BD419" i="60"/>
  <c r="BB419" i="60"/>
  <c r="AZ419" i="60"/>
  <c r="AT419" i="60"/>
  <c r="AQ419" i="60"/>
  <c r="AO419" i="60"/>
  <c r="AM419" i="60"/>
  <c r="AG419" i="60"/>
  <c r="AF419" i="60"/>
  <c r="AD419" i="60"/>
  <c r="AB419" i="60"/>
  <c r="Z419" i="60"/>
  <c r="T419" i="60"/>
  <c r="J419" i="60"/>
  <c r="H419" i="60"/>
  <c r="A419" i="60"/>
  <c r="BT418" i="60"/>
  <c r="BS418" i="60"/>
  <c r="BQ418" i="60"/>
  <c r="BO418" i="60"/>
  <c r="BM418" i="60"/>
  <c r="BG418" i="60"/>
  <c r="BF418" i="60"/>
  <c r="BD418" i="60"/>
  <c r="BB418" i="60"/>
  <c r="AZ418" i="60"/>
  <c r="AT418" i="60"/>
  <c r="AQ418" i="60"/>
  <c r="AO418" i="60"/>
  <c r="AM418" i="60"/>
  <c r="AG418" i="60"/>
  <c r="AF418" i="60"/>
  <c r="AD418" i="60"/>
  <c r="AB418" i="60"/>
  <c r="Z418" i="60"/>
  <c r="T418" i="60"/>
  <c r="J418" i="60"/>
  <c r="H418" i="60"/>
  <c r="A418" i="60"/>
  <c r="BT417" i="60"/>
  <c r="BS417" i="60"/>
  <c r="BQ417" i="60"/>
  <c r="BO417" i="60"/>
  <c r="BM417" i="60"/>
  <c r="BG417" i="60"/>
  <c r="BF417" i="60"/>
  <c r="BD417" i="60"/>
  <c r="BB417" i="60"/>
  <c r="AZ417" i="60"/>
  <c r="AT417" i="60"/>
  <c r="AQ417" i="60"/>
  <c r="AO417" i="60"/>
  <c r="AM417" i="60"/>
  <c r="AG417" i="60"/>
  <c r="AF417" i="60"/>
  <c r="AD417" i="60"/>
  <c r="AB417" i="60"/>
  <c r="Z417" i="60"/>
  <c r="T417" i="60"/>
  <c r="J417" i="60"/>
  <c r="H417" i="60"/>
  <c r="A417" i="60"/>
  <c r="BT416" i="60"/>
  <c r="BS416" i="60"/>
  <c r="BQ416" i="60"/>
  <c r="BO416" i="60"/>
  <c r="BM416" i="60"/>
  <c r="BG416" i="60"/>
  <c r="BF416" i="60"/>
  <c r="BD416" i="60"/>
  <c r="BB416" i="60"/>
  <c r="AZ416" i="60"/>
  <c r="AT416" i="60"/>
  <c r="AQ416" i="60"/>
  <c r="AO416" i="60"/>
  <c r="AM416" i="60"/>
  <c r="AG416" i="60"/>
  <c r="AF416" i="60"/>
  <c r="AD416" i="60"/>
  <c r="AB416" i="60"/>
  <c r="Z416" i="60"/>
  <c r="T416" i="60"/>
  <c r="J416" i="60"/>
  <c r="H416" i="60"/>
  <c r="A416" i="60"/>
  <c r="BT415" i="60"/>
  <c r="BS415" i="60"/>
  <c r="BQ415" i="60"/>
  <c r="BO415" i="60"/>
  <c r="BM415" i="60"/>
  <c r="BG415" i="60"/>
  <c r="BF415" i="60"/>
  <c r="BD415" i="60"/>
  <c r="BB415" i="60"/>
  <c r="AZ415" i="60"/>
  <c r="AT415" i="60"/>
  <c r="AQ415" i="60"/>
  <c r="AO415" i="60"/>
  <c r="AM415" i="60"/>
  <c r="AG415" i="60"/>
  <c r="AF415" i="60"/>
  <c r="AD415" i="60"/>
  <c r="AB415" i="60"/>
  <c r="Z415" i="60"/>
  <c r="T415" i="60"/>
  <c r="J415" i="60"/>
  <c r="H415" i="60"/>
  <c r="A415" i="60"/>
  <c r="BT414" i="60"/>
  <c r="BS414" i="60"/>
  <c r="BQ414" i="60"/>
  <c r="BO414" i="60"/>
  <c r="BM414" i="60"/>
  <c r="BG414" i="60"/>
  <c r="BF414" i="60"/>
  <c r="BD414" i="60"/>
  <c r="BB414" i="60"/>
  <c r="AZ414" i="60"/>
  <c r="AT414" i="60"/>
  <c r="AQ414" i="60"/>
  <c r="AO414" i="60"/>
  <c r="AM414" i="60"/>
  <c r="AG414" i="60"/>
  <c r="AF414" i="60"/>
  <c r="AD414" i="60"/>
  <c r="AB414" i="60"/>
  <c r="Z414" i="60"/>
  <c r="T414" i="60"/>
  <c r="J414" i="60"/>
  <c r="H414" i="60"/>
  <c r="A414" i="60"/>
  <c r="BT413" i="60"/>
  <c r="BS413" i="60"/>
  <c r="BQ413" i="60"/>
  <c r="BO413" i="60"/>
  <c r="BM413" i="60"/>
  <c r="BG413" i="60"/>
  <c r="BF413" i="60"/>
  <c r="BD413" i="60"/>
  <c r="BB413" i="60"/>
  <c r="AZ413" i="60"/>
  <c r="AT413" i="60"/>
  <c r="AQ413" i="60"/>
  <c r="AO413" i="60"/>
  <c r="AM413" i="60"/>
  <c r="AG413" i="60"/>
  <c r="AF413" i="60"/>
  <c r="AD413" i="60"/>
  <c r="AB413" i="60"/>
  <c r="Z413" i="60"/>
  <c r="T413" i="60"/>
  <c r="J413" i="60"/>
  <c r="H413" i="60"/>
  <c r="A413" i="60"/>
  <c r="BT412" i="60"/>
  <c r="BS412" i="60"/>
  <c r="BQ412" i="60"/>
  <c r="BO412" i="60"/>
  <c r="BM412" i="60"/>
  <c r="BG412" i="60"/>
  <c r="BF412" i="60"/>
  <c r="BD412" i="60"/>
  <c r="BB412" i="60"/>
  <c r="AZ412" i="60"/>
  <c r="AT412" i="60"/>
  <c r="AQ412" i="60"/>
  <c r="AO412" i="60"/>
  <c r="AM412" i="60"/>
  <c r="AG412" i="60"/>
  <c r="AF412" i="60"/>
  <c r="AD412" i="60"/>
  <c r="AB412" i="60"/>
  <c r="Z412" i="60"/>
  <c r="T412" i="60"/>
  <c r="J412" i="60"/>
  <c r="H412" i="60"/>
  <c r="A412" i="60"/>
  <c r="BT411" i="60"/>
  <c r="BS411" i="60"/>
  <c r="BQ411" i="60"/>
  <c r="BO411" i="60"/>
  <c r="BM411" i="60"/>
  <c r="BG411" i="60"/>
  <c r="BF411" i="60"/>
  <c r="BD411" i="60"/>
  <c r="BB411" i="60"/>
  <c r="AZ411" i="60"/>
  <c r="AT411" i="60"/>
  <c r="AQ411" i="60"/>
  <c r="AO411" i="60"/>
  <c r="AM411" i="60"/>
  <c r="AG411" i="60"/>
  <c r="AF411" i="60"/>
  <c r="AD411" i="60"/>
  <c r="AB411" i="60"/>
  <c r="Z411" i="60"/>
  <c r="T411" i="60"/>
  <c r="J411" i="60"/>
  <c r="H411" i="60"/>
  <c r="A411" i="60"/>
  <c r="BT410" i="60"/>
  <c r="BS410" i="60"/>
  <c r="BQ410" i="60"/>
  <c r="BO410" i="60"/>
  <c r="BM410" i="60"/>
  <c r="BG410" i="60"/>
  <c r="BF410" i="60"/>
  <c r="BD410" i="60"/>
  <c r="BB410" i="60"/>
  <c r="AZ410" i="60"/>
  <c r="AT410" i="60"/>
  <c r="AQ410" i="60"/>
  <c r="AO410" i="60"/>
  <c r="AM410" i="60"/>
  <c r="AG410" i="60"/>
  <c r="AF410" i="60"/>
  <c r="AD410" i="60"/>
  <c r="AB410" i="60"/>
  <c r="Z410" i="60"/>
  <c r="T410" i="60"/>
  <c r="J410" i="60"/>
  <c r="H410" i="60"/>
  <c r="A410" i="60"/>
  <c r="BT409" i="60"/>
  <c r="BS409" i="60"/>
  <c r="BQ409" i="60"/>
  <c r="BO409" i="60"/>
  <c r="BM409" i="60"/>
  <c r="BG409" i="60"/>
  <c r="BF409" i="60"/>
  <c r="BD409" i="60"/>
  <c r="BB409" i="60"/>
  <c r="AZ409" i="60"/>
  <c r="AT409" i="60"/>
  <c r="AQ409" i="60"/>
  <c r="AO409" i="60"/>
  <c r="AM409" i="60"/>
  <c r="AG409" i="60"/>
  <c r="AF409" i="60"/>
  <c r="AD409" i="60"/>
  <c r="AB409" i="60"/>
  <c r="Z409" i="60"/>
  <c r="T409" i="60"/>
  <c r="J409" i="60"/>
  <c r="H409" i="60"/>
  <c r="A409" i="60"/>
  <c r="BT408" i="60"/>
  <c r="BS408" i="60"/>
  <c r="BQ408" i="60"/>
  <c r="BO408" i="60"/>
  <c r="BM408" i="60"/>
  <c r="BG408" i="60"/>
  <c r="BF408" i="60"/>
  <c r="BD408" i="60"/>
  <c r="BB408" i="60"/>
  <c r="AZ408" i="60"/>
  <c r="AT408" i="60"/>
  <c r="AQ408" i="60"/>
  <c r="AO408" i="60"/>
  <c r="AM408" i="60"/>
  <c r="AG408" i="60"/>
  <c r="AF408" i="60"/>
  <c r="AD408" i="60"/>
  <c r="AB408" i="60"/>
  <c r="Z408" i="60"/>
  <c r="T408" i="60"/>
  <c r="J408" i="60"/>
  <c r="H408" i="60"/>
  <c r="A408" i="60"/>
  <c r="BT407" i="60"/>
  <c r="BS407" i="60"/>
  <c r="BQ407" i="60"/>
  <c r="BO407" i="60"/>
  <c r="BM407" i="60"/>
  <c r="BG407" i="60"/>
  <c r="BF407" i="60"/>
  <c r="BD407" i="60"/>
  <c r="BB407" i="60"/>
  <c r="AZ407" i="60"/>
  <c r="AT407" i="60"/>
  <c r="AQ407" i="60"/>
  <c r="AO407" i="60"/>
  <c r="AM407" i="60"/>
  <c r="AG407" i="60"/>
  <c r="AF407" i="60"/>
  <c r="AD407" i="60"/>
  <c r="AB407" i="60"/>
  <c r="Z407" i="60"/>
  <c r="T407" i="60"/>
  <c r="J407" i="60"/>
  <c r="H407" i="60"/>
  <c r="A407" i="60"/>
  <c r="BT406" i="60"/>
  <c r="BS406" i="60"/>
  <c r="BQ406" i="60"/>
  <c r="BO406" i="60"/>
  <c r="BM406" i="60"/>
  <c r="BG406" i="60"/>
  <c r="BF406" i="60"/>
  <c r="BD406" i="60"/>
  <c r="BB406" i="60"/>
  <c r="AZ406" i="60"/>
  <c r="AT406" i="60"/>
  <c r="AQ406" i="60"/>
  <c r="AO406" i="60"/>
  <c r="AM406" i="60"/>
  <c r="AG406" i="60"/>
  <c r="AF406" i="60"/>
  <c r="AD406" i="60"/>
  <c r="AB406" i="60"/>
  <c r="Z406" i="60"/>
  <c r="T406" i="60"/>
  <c r="J406" i="60"/>
  <c r="H406" i="60"/>
  <c r="A406" i="60"/>
  <c r="BT405" i="60"/>
  <c r="BS405" i="60"/>
  <c r="BQ405" i="60"/>
  <c r="BO405" i="60"/>
  <c r="BM405" i="60"/>
  <c r="BG405" i="60"/>
  <c r="BF405" i="60"/>
  <c r="BD405" i="60"/>
  <c r="BB405" i="60"/>
  <c r="AZ405" i="60"/>
  <c r="AT405" i="60"/>
  <c r="AQ405" i="60"/>
  <c r="AO405" i="60"/>
  <c r="AM405" i="60"/>
  <c r="AG405" i="60"/>
  <c r="AF405" i="60"/>
  <c r="AD405" i="60"/>
  <c r="AB405" i="60"/>
  <c r="Z405" i="60"/>
  <c r="T405" i="60"/>
  <c r="J405" i="60"/>
  <c r="H405" i="60"/>
  <c r="A405" i="60"/>
  <c r="BT404" i="60"/>
  <c r="BS404" i="60"/>
  <c r="BQ404" i="60"/>
  <c r="BO404" i="60"/>
  <c r="BM404" i="60"/>
  <c r="BG404" i="60"/>
  <c r="BF404" i="60"/>
  <c r="BD404" i="60"/>
  <c r="BB404" i="60"/>
  <c r="AZ404" i="60"/>
  <c r="AT404" i="60"/>
  <c r="AQ404" i="60"/>
  <c r="AO404" i="60"/>
  <c r="AM404" i="60"/>
  <c r="AG404" i="60"/>
  <c r="AF404" i="60"/>
  <c r="AD404" i="60"/>
  <c r="AB404" i="60"/>
  <c r="Z404" i="60"/>
  <c r="T404" i="60"/>
  <c r="J404" i="60"/>
  <c r="H404" i="60"/>
  <c r="A404" i="60"/>
  <c r="BT403" i="60"/>
  <c r="BS403" i="60"/>
  <c r="BQ403" i="60"/>
  <c r="BO403" i="60"/>
  <c r="BM403" i="60"/>
  <c r="BG403" i="60"/>
  <c r="BF403" i="60"/>
  <c r="BD403" i="60"/>
  <c r="BB403" i="60"/>
  <c r="AZ403" i="60"/>
  <c r="AT403" i="60"/>
  <c r="AQ403" i="60"/>
  <c r="AO403" i="60"/>
  <c r="AM403" i="60"/>
  <c r="AG403" i="60"/>
  <c r="AF403" i="60"/>
  <c r="AD403" i="60"/>
  <c r="AB403" i="60"/>
  <c r="Z403" i="60"/>
  <c r="T403" i="60"/>
  <c r="J403" i="60"/>
  <c r="H403" i="60"/>
  <c r="A403" i="60"/>
  <c r="BT402" i="60"/>
  <c r="BS402" i="60"/>
  <c r="BQ402" i="60"/>
  <c r="BO402" i="60"/>
  <c r="BM402" i="60"/>
  <c r="BG402" i="60"/>
  <c r="BF402" i="60"/>
  <c r="BD402" i="60"/>
  <c r="BB402" i="60"/>
  <c r="AZ402" i="60"/>
  <c r="AT402" i="60"/>
  <c r="AQ402" i="60"/>
  <c r="AO402" i="60"/>
  <c r="AM402" i="60"/>
  <c r="AG402" i="60"/>
  <c r="AF402" i="60"/>
  <c r="AD402" i="60"/>
  <c r="AB402" i="60"/>
  <c r="Z402" i="60"/>
  <c r="T402" i="60"/>
  <c r="J402" i="60"/>
  <c r="H402" i="60"/>
  <c r="A402" i="60"/>
  <c r="BT401" i="60"/>
  <c r="BS401" i="60"/>
  <c r="BQ401" i="60"/>
  <c r="BO401" i="60"/>
  <c r="BM401" i="60"/>
  <c r="BG401" i="60"/>
  <c r="BF401" i="60"/>
  <c r="BD401" i="60"/>
  <c r="BB401" i="60"/>
  <c r="AZ401" i="60"/>
  <c r="AT401" i="60"/>
  <c r="AQ401" i="60"/>
  <c r="AO401" i="60"/>
  <c r="AM401" i="60"/>
  <c r="AG401" i="60"/>
  <c r="AF401" i="60"/>
  <c r="AD401" i="60"/>
  <c r="AB401" i="60"/>
  <c r="Z401" i="60"/>
  <c r="T401" i="60"/>
  <c r="J401" i="60"/>
  <c r="H401" i="60"/>
  <c r="A401" i="60"/>
  <c r="BT400" i="60"/>
  <c r="BS400" i="60"/>
  <c r="BQ400" i="60"/>
  <c r="BO400" i="60"/>
  <c r="BM400" i="60"/>
  <c r="BG400" i="60"/>
  <c r="BF400" i="60"/>
  <c r="BD400" i="60"/>
  <c r="BB400" i="60"/>
  <c r="AZ400" i="60"/>
  <c r="AT400" i="60"/>
  <c r="AQ400" i="60"/>
  <c r="AO400" i="60"/>
  <c r="AM400" i="60"/>
  <c r="AG400" i="60"/>
  <c r="AF400" i="60"/>
  <c r="AD400" i="60"/>
  <c r="AB400" i="60"/>
  <c r="Z400" i="60"/>
  <c r="T400" i="60"/>
  <c r="J400" i="60"/>
  <c r="H400" i="60"/>
  <c r="A400" i="60"/>
  <c r="BT399" i="60"/>
  <c r="BS399" i="60"/>
  <c r="BQ399" i="60"/>
  <c r="BO399" i="60"/>
  <c r="BM399" i="60"/>
  <c r="BG399" i="60"/>
  <c r="BF399" i="60"/>
  <c r="BD399" i="60"/>
  <c r="BB399" i="60"/>
  <c r="AZ399" i="60"/>
  <c r="AT399" i="60"/>
  <c r="AQ399" i="60"/>
  <c r="AO399" i="60"/>
  <c r="AM399" i="60"/>
  <c r="AG399" i="60"/>
  <c r="AF399" i="60"/>
  <c r="AD399" i="60"/>
  <c r="AB399" i="60"/>
  <c r="Z399" i="60"/>
  <c r="T399" i="60"/>
  <c r="J399" i="60"/>
  <c r="H399" i="60"/>
  <c r="A399" i="60"/>
  <c r="BT398" i="60"/>
  <c r="BS398" i="60"/>
  <c r="BQ398" i="60"/>
  <c r="BO398" i="60"/>
  <c r="BM398" i="60"/>
  <c r="BG398" i="60"/>
  <c r="BF398" i="60"/>
  <c r="BD398" i="60"/>
  <c r="BB398" i="60"/>
  <c r="AZ398" i="60"/>
  <c r="AT398" i="60"/>
  <c r="AQ398" i="60"/>
  <c r="AO398" i="60"/>
  <c r="AM398" i="60"/>
  <c r="AG398" i="60"/>
  <c r="AF398" i="60"/>
  <c r="AD398" i="60"/>
  <c r="AB398" i="60"/>
  <c r="Z398" i="60"/>
  <c r="T398" i="60"/>
  <c r="J398" i="60"/>
  <c r="H398" i="60"/>
  <c r="A398" i="60"/>
  <c r="BT397" i="60"/>
  <c r="BS397" i="60"/>
  <c r="BQ397" i="60"/>
  <c r="BO397" i="60"/>
  <c r="BM397" i="60"/>
  <c r="BG397" i="60"/>
  <c r="BF397" i="60"/>
  <c r="BD397" i="60"/>
  <c r="BB397" i="60"/>
  <c r="AZ397" i="60"/>
  <c r="AT397" i="60"/>
  <c r="AQ397" i="60"/>
  <c r="AO397" i="60"/>
  <c r="AM397" i="60"/>
  <c r="AG397" i="60"/>
  <c r="AF397" i="60"/>
  <c r="AD397" i="60"/>
  <c r="AB397" i="60"/>
  <c r="Z397" i="60"/>
  <c r="T397" i="60"/>
  <c r="J397" i="60"/>
  <c r="H397" i="60"/>
  <c r="A397" i="60"/>
  <c r="BT396" i="60"/>
  <c r="BS396" i="60"/>
  <c r="BQ396" i="60"/>
  <c r="BO396" i="60"/>
  <c r="BM396" i="60"/>
  <c r="BG396" i="60"/>
  <c r="BF396" i="60"/>
  <c r="BD396" i="60"/>
  <c r="BB396" i="60"/>
  <c r="AZ396" i="60"/>
  <c r="AT396" i="60"/>
  <c r="AQ396" i="60"/>
  <c r="AO396" i="60"/>
  <c r="AM396" i="60"/>
  <c r="AG396" i="60"/>
  <c r="AF396" i="60"/>
  <c r="AD396" i="60"/>
  <c r="AB396" i="60"/>
  <c r="Z396" i="60"/>
  <c r="T396" i="60"/>
  <c r="J396" i="60"/>
  <c r="H396" i="60"/>
  <c r="A396" i="60"/>
  <c r="BT395" i="60"/>
  <c r="BS395" i="60"/>
  <c r="BQ395" i="60"/>
  <c r="BO395" i="60"/>
  <c r="BM395" i="60"/>
  <c r="BG395" i="60"/>
  <c r="BF395" i="60"/>
  <c r="BD395" i="60"/>
  <c r="BB395" i="60"/>
  <c r="AZ395" i="60"/>
  <c r="AT395" i="60"/>
  <c r="AQ395" i="60"/>
  <c r="AO395" i="60"/>
  <c r="AM395" i="60"/>
  <c r="AG395" i="60"/>
  <c r="AF395" i="60"/>
  <c r="AD395" i="60"/>
  <c r="AB395" i="60"/>
  <c r="Z395" i="60"/>
  <c r="T395" i="60"/>
  <c r="J395" i="60"/>
  <c r="H395" i="60"/>
  <c r="A395" i="60"/>
  <c r="BT394" i="60"/>
  <c r="BS394" i="60"/>
  <c r="BQ394" i="60"/>
  <c r="BO394" i="60"/>
  <c r="BM394" i="60"/>
  <c r="BG394" i="60"/>
  <c r="BF394" i="60"/>
  <c r="BD394" i="60"/>
  <c r="BB394" i="60"/>
  <c r="AZ394" i="60"/>
  <c r="AT394" i="60"/>
  <c r="AQ394" i="60"/>
  <c r="AO394" i="60"/>
  <c r="AM394" i="60"/>
  <c r="AG394" i="60"/>
  <c r="AF394" i="60"/>
  <c r="AD394" i="60"/>
  <c r="AB394" i="60"/>
  <c r="Z394" i="60"/>
  <c r="T394" i="60"/>
  <c r="J394" i="60"/>
  <c r="H394" i="60"/>
  <c r="A394" i="60"/>
  <c r="BT393" i="60"/>
  <c r="BS393" i="60"/>
  <c r="BQ393" i="60"/>
  <c r="BO393" i="60"/>
  <c r="BM393" i="60"/>
  <c r="BG393" i="60"/>
  <c r="BF393" i="60"/>
  <c r="BD393" i="60"/>
  <c r="BB393" i="60"/>
  <c r="AZ393" i="60"/>
  <c r="AT393" i="60"/>
  <c r="AQ393" i="60"/>
  <c r="AO393" i="60"/>
  <c r="AM393" i="60"/>
  <c r="AG393" i="60"/>
  <c r="AF393" i="60"/>
  <c r="AD393" i="60"/>
  <c r="AB393" i="60"/>
  <c r="Z393" i="60"/>
  <c r="T393" i="60"/>
  <c r="J393" i="60"/>
  <c r="H393" i="60"/>
  <c r="A393" i="60"/>
  <c r="BT392" i="60"/>
  <c r="BS392" i="60"/>
  <c r="BQ392" i="60"/>
  <c r="BO392" i="60"/>
  <c r="BM392" i="60"/>
  <c r="BG392" i="60"/>
  <c r="BF392" i="60"/>
  <c r="BD392" i="60"/>
  <c r="BB392" i="60"/>
  <c r="AZ392" i="60"/>
  <c r="AT392" i="60"/>
  <c r="AQ392" i="60"/>
  <c r="AO392" i="60"/>
  <c r="AM392" i="60"/>
  <c r="AG392" i="60"/>
  <c r="AF392" i="60"/>
  <c r="AD392" i="60"/>
  <c r="AB392" i="60"/>
  <c r="Z392" i="60"/>
  <c r="T392" i="60"/>
  <c r="J392" i="60"/>
  <c r="H392" i="60"/>
  <c r="A392" i="60"/>
  <c r="BT391" i="60"/>
  <c r="BS391" i="60"/>
  <c r="BQ391" i="60"/>
  <c r="BO391" i="60"/>
  <c r="BM391" i="60"/>
  <c r="BG391" i="60"/>
  <c r="BF391" i="60"/>
  <c r="BD391" i="60"/>
  <c r="BB391" i="60"/>
  <c r="AZ391" i="60"/>
  <c r="AT391" i="60"/>
  <c r="AQ391" i="60"/>
  <c r="AO391" i="60"/>
  <c r="AM391" i="60"/>
  <c r="AG391" i="60"/>
  <c r="AF391" i="60"/>
  <c r="AD391" i="60"/>
  <c r="AB391" i="60"/>
  <c r="Z391" i="60"/>
  <c r="T391" i="60"/>
  <c r="J391" i="60"/>
  <c r="H391" i="60"/>
  <c r="A391" i="60"/>
  <c r="BT390" i="60"/>
  <c r="BS390" i="60"/>
  <c r="BQ390" i="60"/>
  <c r="BO390" i="60"/>
  <c r="BM390" i="60"/>
  <c r="BG390" i="60"/>
  <c r="BF390" i="60"/>
  <c r="BD390" i="60"/>
  <c r="BB390" i="60"/>
  <c r="AZ390" i="60"/>
  <c r="AT390" i="60"/>
  <c r="AQ390" i="60"/>
  <c r="AO390" i="60"/>
  <c r="AM390" i="60"/>
  <c r="AG390" i="60"/>
  <c r="AF390" i="60"/>
  <c r="AD390" i="60"/>
  <c r="AB390" i="60"/>
  <c r="Z390" i="60"/>
  <c r="T390" i="60"/>
  <c r="J390" i="60"/>
  <c r="H390" i="60"/>
  <c r="A390" i="60"/>
  <c r="BT389" i="60"/>
  <c r="BS389" i="60"/>
  <c r="BQ389" i="60"/>
  <c r="BO389" i="60"/>
  <c r="BM389" i="60"/>
  <c r="BG389" i="60"/>
  <c r="BF389" i="60"/>
  <c r="BD389" i="60"/>
  <c r="BB389" i="60"/>
  <c r="AZ389" i="60"/>
  <c r="AT389" i="60"/>
  <c r="AQ389" i="60"/>
  <c r="AO389" i="60"/>
  <c r="AM389" i="60"/>
  <c r="AG389" i="60"/>
  <c r="AF389" i="60"/>
  <c r="AD389" i="60"/>
  <c r="AB389" i="60"/>
  <c r="Z389" i="60"/>
  <c r="T389" i="60"/>
  <c r="J389" i="60"/>
  <c r="H389" i="60"/>
  <c r="A389" i="60"/>
  <c r="BT388" i="60"/>
  <c r="BS388" i="60"/>
  <c r="BQ388" i="60"/>
  <c r="BO388" i="60"/>
  <c r="BM388" i="60"/>
  <c r="BG388" i="60"/>
  <c r="BF388" i="60"/>
  <c r="BD388" i="60"/>
  <c r="BB388" i="60"/>
  <c r="AZ388" i="60"/>
  <c r="AT388" i="60"/>
  <c r="AQ388" i="60"/>
  <c r="AO388" i="60"/>
  <c r="AM388" i="60"/>
  <c r="AG388" i="60"/>
  <c r="AF388" i="60"/>
  <c r="AD388" i="60"/>
  <c r="AB388" i="60"/>
  <c r="Z388" i="60"/>
  <c r="T388" i="60"/>
  <c r="J388" i="60"/>
  <c r="H388" i="60"/>
  <c r="A388" i="60"/>
  <c r="BT387" i="60"/>
  <c r="BS387" i="60"/>
  <c r="BQ387" i="60"/>
  <c r="BO387" i="60"/>
  <c r="BM387" i="60"/>
  <c r="BG387" i="60"/>
  <c r="BF387" i="60"/>
  <c r="BD387" i="60"/>
  <c r="BB387" i="60"/>
  <c r="AZ387" i="60"/>
  <c r="AT387" i="60"/>
  <c r="AQ387" i="60"/>
  <c r="AO387" i="60"/>
  <c r="AM387" i="60"/>
  <c r="AG387" i="60"/>
  <c r="AF387" i="60"/>
  <c r="AD387" i="60"/>
  <c r="AB387" i="60"/>
  <c r="Z387" i="60"/>
  <c r="T387" i="60"/>
  <c r="J387" i="60"/>
  <c r="H387" i="60"/>
  <c r="A387" i="60"/>
  <c r="BT386" i="60"/>
  <c r="BS386" i="60"/>
  <c r="BQ386" i="60"/>
  <c r="BO386" i="60"/>
  <c r="BM386" i="60"/>
  <c r="BG386" i="60"/>
  <c r="BF386" i="60"/>
  <c r="BD386" i="60"/>
  <c r="BB386" i="60"/>
  <c r="AZ386" i="60"/>
  <c r="AT386" i="60"/>
  <c r="AQ386" i="60"/>
  <c r="AO386" i="60"/>
  <c r="AM386" i="60"/>
  <c r="AG386" i="60"/>
  <c r="AF386" i="60"/>
  <c r="AD386" i="60"/>
  <c r="AB386" i="60"/>
  <c r="Z386" i="60"/>
  <c r="T386" i="60"/>
  <c r="J386" i="60"/>
  <c r="H386" i="60"/>
  <c r="A386" i="60"/>
  <c r="BT385" i="60"/>
  <c r="BS385" i="60"/>
  <c r="BQ385" i="60"/>
  <c r="BO385" i="60"/>
  <c r="BM385" i="60"/>
  <c r="BG385" i="60"/>
  <c r="BF385" i="60"/>
  <c r="BD385" i="60"/>
  <c r="BB385" i="60"/>
  <c r="AZ385" i="60"/>
  <c r="AT385" i="60"/>
  <c r="AQ385" i="60"/>
  <c r="AO385" i="60"/>
  <c r="AM385" i="60"/>
  <c r="AG385" i="60"/>
  <c r="AF385" i="60"/>
  <c r="AD385" i="60"/>
  <c r="AB385" i="60"/>
  <c r="Z385" i="60"/>
  <c r="T385" i="60"/>
  <c r="J385" i="60"/>
  <c r="H385" i="60"/>
  <c r="A385" i="60"/>
  <c r="BT384" i="60"/>
  <c r="BS384" i="60"/>
  <c r="BQ384" i="60"/>
  <c r="BO384" i="60"/>
  <c r="BM384" i="60"/>
  <c r="BG384" i="60"/>
  <c r="BF384" i="60"/>
  <c r="BD384" i="60"/>
  <c r="BB384" i="60"/>
  <c r="AZ384" i="60"/>
  <c r="AT384" i="60"/>
  <c r="AQ384" i="60"/>
  <c r="AO384" i="60"/>
  <c r="AM384" i="60"/>
  <c r="AG384" i="60"/>
  <c r="AF384" i="60"/>
  <c r="AD384" i="60"/>
  <c r="AB384" i="60"/>
  <c r="Z384" i="60"/>
  <c r="T384" i="60"/>
  <c r="J384" i="60"/>
  <c r="H384" i="60"/>
  <c r="A384" i="60"/>
  <c r="BT383" i="60"/>
  <c r="BS383" i="60"/>
  <c r="BQ383" i="60"/>
  <c r="BO383" i="60"/>
  <c r="BM383" i="60"/>
  <c r="BG383" i="60"/>
  <c r="BF383" i="60"/>
  <c r="BD383" i="60"/>
  <c r="BB383" i="60"/>
  <c r="AZ383" i="60"/>
  <c r="AT383" i="60"/>
  <c r="AQ383" i="60"/>
  <c r="AO383" i="60"/>
  <c r="AM383" i="60"/>
  <c r="AG383" i="60"/>
  <c r="AF383" i="60"/>
  <c r="AD383" i="60"/>
  <c r="AB383" i="60"/>
  <c r="Z383" i="60"/>
  <c r="T383" i="60"/>
  <c r="J383" i="60"/>
  <c r="H383" i="60"/>
  <c r="A383" i="60"/>
  <c r="BT382" i="60"/>
  <c r="BS382" i="60"/>
  <c r="BQ382" i="60"/>
  <c r="BO382" i="60"/>
  <c r="BM382" i="60"/>
  <c r="BG382" i="60"/>
  <c r="BF382" i="60"/>
  <c r="BD382" i="60"/>
  <c r="BB382" i="60"/>
  <c r="AZ382" i="60"/>
  <c r="AT382" i="60"/>
  <c r="AQ382" i="60"/>
  <c r="AO382" i="60"/>
  <c r="AM382" i="60"/>
  <c r="AG382" i="60"/>
  <c r="AF382" i="60"/>
  <c r="AD382" i="60"/>
  <c r="AB382" i="60"/>
  <c r="Z382" i="60"/>
  <c r="T382" i="60"/>
  <c r="J382" i="60"/>
  <c r="H382" i="60"/>
  <c r="A382" i="60"/>
  <c r="BT381" i="60"/>
  <c r="BS381" i="60"/>
  <c r="BQ381" i="60"/>
  <c r="BO381" i="60"/>
  <c r="BM381" i="60"/>
  <c r="BG381" i="60"/>
  <c r="BF381" i="60"/>
  <c r="BD381" i="60"/>
  <c r="BB381" i="60"/>
  <c r="AZ381" i="60"/>
  <c r="AT381" i="60"/>
  <c r="AQ381" i="60"/>
  <c r="AO381" i="60"/>
  <c r="AM381" i="60"/>
  <c r="AG381" i="60"/>
  <c r="AF381" i="60"/>
  <c r="AD381" i="60"/>
  <c r="AB381" i="60"/>
  <c r="Z381" i="60"/>
  <c r="T381" i="60"/>
  <c r="J381" i="60"/>
  <c r="H381" i="60"/>
  <c r="A381" i="60"/>
  <c r="BT380" i="60"/>
  <c r="BS380" i="60"/>
  <c r="BQ380" i="60"/>
  <c r="BO380" i="60"/>
  <c r="BM380" i="60"/>
  <c r="BG380" i="60"/>
  <c r="BF380" i="60"/>
  <c r="BD380" i="60"/>
  <c r="BB380" i="60"/>
  <c r="AZ380" i="60"/>
  <c r="AT380" i="60"/>
  <c r="AQ380" i="60"/>
  <c r="AO380" i="60"/>
  <c r="AM380" i="60"/>
  <c r="AG380" i="60"/>
  <c r="AF380" i="60"/>
  <c r="AD380" i="60"/>
  <c r="AB380" i="60"/>
  <c r="Z380" i="60"/>
  <c r="T380" i="60"/>
  <c r="J380" i="60"/>
  <c r="H380" i="60"/>
  <c r="A380" i="60"/>
  <c r="BT379" i="60"/>
  <c r="BS379" i="60"/>
  <c r="BQ379" i="60"/>
  <c r="BO379" i="60"/>
  <c r="BM379" i="60"/>
  <c r="BG379" i="60"/>
  <c r="BF379" i="60"/>
  <c r="BD379" i="60"/>
  <c r="BB379" i="60"/>
  <c r="AZ379" i="60"/>
  <c r="AT379" i="60"/>
  <c r="AQ379" i="60"/>
  <c r="AO379" i="60"/>
  <c r="AM379" i="60"/>
  <c r="AG379" i="60"/>
  <c r="AF379" i="60"/>
  <c r="AD379" i="60"/>
  <c r="AB379" i="60"/>
  <c r="Z379" i="60"/>
  <c r="T379" i="60"/>
  <c r="J379" i="60"/>
  <c r="H379" i="60"/>
  <c r="A379" i="60"/>
  <c r="BT378" i="60"/>
  <c r="BS378" i="60"/>
  <c r="BQ378" i="60"/>
  <c r="BO378" i="60"/>
  <c r="BM378" i="60"/>
  <c r="BG378" i="60"/>
  <c r="BF378" i="60"/>
  <c r="BD378" i="60"/>
  <c r="BB378" i="60"/>
  <c r="AZ378" i="60"/>
  <c r="AT378" i="60"/>
  <c r="AQ378" i="60"/>
  <c r="AO378" i="60"/>
  <c r="AM378" i="60"/>
  <c r="AG378" i="60"/>
  <c r="AF378" i="60"/>
  <c r="AD378" i="60"/>
  <c r="AB378" i="60"/>
  <c r="Z378" i="60"/>
  <c r="T378" i="60"/>
  <c r="J378" i="60"/>
  <c r="H378" i="60"/>
  <c r="A378" i="60"/>
  <c r="BT377" i="60"/>
  <c r="BS377" i="60"/>
  <c r="BQ377" i="60"/>
  <c r="BO377" i="60"/>
  <c r="BM377" i="60"/>
  <c r="BG377" i="60"/>
  <c r="BF377" i="60"/>
  <c r="BD377" i="60"/>
  <c r="BB377" i="60"/>
  <c r="AZ377" i="60"/>
  <c r="AT377" i="60"/>
  <c r="AQ377" i="60"/>
  <c r="AO377" i="60"/>
  <c r="AM377" i="60"/>
  <c r="AG377" i="60"/>
  <c r="AF377" i="60"/>
  <c r="AD377" i="60"/>
  <c r="AB377" i="60"/>
  <c r="Z377" i="60"/>
  <c r="T377" i="60"/>
  <c r="J377" i="60"/>
  <c r="H377" i="60"/>
  <c r="A377" i="60"/>
  <c r="BT376" i="60"/>
  <c r="BS376" i="60"/>
  <c r="BQ376" i="60"/>
  <c r="BO376" i="60"/>
  <c r="BM376" i="60"/>
  <c r="BG376" i="60"/>
  <c r="BF376" i="60"/>
  <c r="BD376" i="60"/>
  <c r="BB376" i="60"/>
  <c r="AZ376" i="60"/>
  <c r="AT376" i="60"/>
  <c r="AQ376" i="60"/>
  <c r="AO376" i="60"/>
  <c r="AM376" i="60"/>
  <c r="AG376" i="60"/>
  <c r="AF376" i="60"/>
  <c r="AD376" i="60"/>
  <c r="AB376" i="60"/>
  <c r="Z376" i="60"/>
  <c r="T376" i="60"/>
  <c r="J376" i="60"/>
  <c r="H376" i="60"/>
  <c r="A376" i="60"/>
  <c r="BT375" i="60"/>
  <c r="BS375" i="60"/>
  <c r="BQ375" i="60"/>
  <c r="BO375" i="60"/>
  <c r="BM375" i="60"/>
  <c r="BG375" i="60"/>
  <c r="BF375" i="60"/>
  <c r="BD375" i="60"/>
  <c r="BB375" i="60"/>
  <c r="AZ375" i="60"/>
  <c r="AT375" i="60"/>
  <c r="AQ375" i="60"/>
  <c r="AO375" i="60"/>
  <c r="AM375" i="60"/>
  <c r="AG375" i="60"/>
  <c r="AF375" i="60"/>
  <c r="AD375" i="60"/>
  <c r="AB375" i="60"/>
  <c r="Z375" i="60"/>
  <c r="T375" i="60"/>
  <c r="J375" i="60"/>
  <c r="H375" i="60"/>
  <c r="A375" i="60"/>
  <c r="BT374" i="60"/>
  <c r="BS374" i="60"/>
  <c r="BQ374" i="60"/>
  <c r="BO374" i="60"/>
  <c r="BM374" i="60"/>
  <c r="BG374" i="60"/>
  <c r="BF374" i="60"/>
  <c r="BD374" i="60"/>
  <c r="BB374" i="60"/>
  <c r="AZ374" i="60"/>
  <c r="AT374" i="60"/>
  <c r="AQ374" i="60"/>
  <c r="AO374" i="60"/>
  <c r="AM374" i="60"/>
  <c r="AG374" i="60"/>
  <c r="AF374" i="60"/>
  <c r="AD374" i="60"/>
  <c r="AB374" i="60"/>
  <c r="Z374" i="60"/>
  <c r="T374" i="60"/>
  <c r="J374" i="60"/>
  <c r="H374" i="60"/>
  <c r="A374" i="60"/>
  <c r="BT373" i="60"/>
  <c r="BS373" i="60"/>
  <c r="BQ373" i="60"/>
  <c r="BO373" i="60"/>
  <c r="BM373" i="60"/>
  <c r="BG373" i="60"/>
  <c r="BF373" i="60"/>
  <c r="BD373" i="60"/>
  <c r="BB373" i="60"/>
  <c r="AZ373" i="60"/>
  <c r="AT373" i="60"/>
  <c r="AQ373" i="60"/>
  <c r="AO373" i="60"/>
  <c r="AM373" i="60"/>
  <c r="AG373" i="60"/>
  <c r="AF373" i="60"/>
  <c r="AD373" i="60"/>
  <c r="AB373" i="60"/>
  <c r="Z373" i="60"/>
  <c r="T373" i="60"/>
  <c r="J373" i="60"/>
  <c r="H373" i="60"/>
  <c r="A373" i="60"/>
  <c r="BT372" i="60"/>
  <c r="BS372" i="60"/>
  <c r="BQ372" i="60"/>
  <c r="BO372" i="60"/>
  <c r="BM372" i="60"/>
  <c r="BG372" i="60"/>
  <c r="BF372" i="60"/>
  <c r="BD372" i="60"/>
  <c r="BB372" i="60"/>
  <c r="AZ372" i="60"/>
  <c r="AT372" i="60"/>
  <c r="AQ372" i="60"/>
  <c r="AO372" i="60"/>
  <c r="AM372" i="60"/>
  <c r="AG372" i="60"/>
  <c r="AF372" i="60"/>
  <c r="AD372" i="60"/>
  <c r="AB372" i="60"/>
  <c r="Z372" i="60"/>
  <c r="T372" i="60"/>
  <c r="J372" i="60"/>
  <c r="H372" i="60"/>
  <c r="A372" i="60"/>
  <c r="BT371" i="60"/>
  <c r="BS371" i="60"/>
  <c r="BQ371" i="60"/>
  <c r="BO371" i="60"/>
  <c r="BM371" i="60"/>
  <c r="BG371" i="60"/>
  <c r="BF371" i="60"/>
  <c r="BD371" i="60"/>
  <c r="BB371" i="60"/>
  <c r="AZ371" i="60"/>
  <c r="AT371" i="60"/>
  <c r="AQ371" i="60"/>
  <c r="AO371" i="60"/>
  <c r="AM371" i="60"/>
  <c r="AG371" i="60"/>
  <c r="AF371" i="60"/>
  <c r="AD371" i="60"/>
  <c r="AB371" i="60"/>
  <c r="Z371" i="60"/>
  <c r="T371" i="60"/>
  <c r="J371" i="60"/>
  <c r="H371" i="60"/>
  <c r="A371" i="60"/>
  <c r="BT370" i="60"/>
  <c r="BS370" i="60"/>
  <c r="BQ370" i="60"/>
  <c r="BO370" i="60"/>
  <c r="BM370" i="60"/>
  <c r="BG370" i="60"/>
  <c r="BF370" i="60"/>
  <c r="BD370" i="60"/>
  <c r="BB370" i="60"/>
  <c r="AZ370" i="60"/>
  <c r="AT370" i="60"/>
  <c r="AQ370" i="60"/>
  <c r="AO370" i="60"/>
  <c r="AM370" i="60"/>
  <c r="AG370" i="60"/>
  <c r="AF370" i="60"/>
  <c r="AD370" i="60"/>
  <c r="AB370" i="60"/>
  <c r="Z370" i="60"/>
  <c r="T370" i="60"/>
  <c r="J370" i="60"/>
  <c r="H370" i="60"/>
  <c r="A370" i="60"/>
  <c r="BT369" i="60"/>
  <c r="BS369" i="60"/>
  <c r="BQ369" i="60"/>
  <c r="BO369" i="60"/>
  <c r="BM369" i="60"/>
  <c r="BG369" i="60"/>
  <c r="BF369" i="60"/>
  <c r="BD369" i="60"/>
  <c r="BB369" i="60"/>
  <c r="AZ369" i="60"/>
  <c r="AT369" i="60"/>
  <c r="AQ369" i="60"/>
  <c r="AO369" i="60"/>
  <c r="AM369" i="60"/>
  <c r="AG369" i="60"/>
  <c r="AF369" i="60"/>
  <c r="AD369" i="60"/>
  <c r="AB369" i="60"/>
  <c r="Z369" i="60"/>
  <c r="T369" i="60"/>
  <c r="J369" i="60"/>
  <c r="H369" i="60"/>
  <c r="A369" i="60"/>
  <c r="BT368" i="60"/>
  <c r="BS368" i="60"/>
  <c r="BQ368" i="60"/>
  <c r="BO368" i="60"/>
  <c r="BM368" i="60"/>
  <c r="BG368" i="60"/>
  <c r="BF368" i="60"/>
  <c r="BD368" i="60"/>
  <c r="BB368" i="60"/>
  <c r="AZ368" i="60"/>
  <c r="AT368" i="60"/>
  <c r="AQ368" i="60"/>
  <c r="AO368" i="60"/>
  <c r="AM368" i="60"/>
  <c r="AG368" i="60"/>
  <c r="AF368" i="60"/>
  <c r="AD368" i="60"/>
  <c r="AB368" i="60"/>
  <c r="Z368" i="60"/>
  <c r="T368" i="60"/>
  <c r="J368" i="60"/>
  <c r="H368" i="60"/>
  <c r="A368" i="60"/>
  <c r="BT367" i="60"/>
  <c r="BS367" i="60"/>
  <c r="BQ367" i="60"/>
  <c r="BO367" i="60"/>
  <c r="BM367" i="60"/>
  <c r="BG367" i="60"/>
  <c r="BF367" i="60"/>
  <c r="BD367" i="60"/>
  <c r="BB367" i="60"/>
  <c r="AZ367" i="60"/>
  <c r="AT367" i="60"/>
  <c r="AQ367" i="60"/>
  <c r="AO367" i="60"/>
  <c r="AM367" i="60"/>
  <c r="AG367" i="60"/>
  <c r="AF367" i="60"/>
  <c r="AD367" i="60"/>
  <c r="AB367" i="60"/>
  <c r="Z367" i="60"/>
  <c r="T367" i="60"/>
  <c r="J367" i="60"/>
  <c r="H367" i="60"/>
  <c r="A367" i="60"/>
  <c r="BT366" i="60"/>
  <c r="BS366" i="60"/>
  <c r="BQ366" i="60"/>
  <c r="BO366" i="60"/>
  <c r="BM366" i="60"/>
  <c r="BG366" i="60"/>
  <c r="BF366" i="60"/>
  <c r="BD366" i="60"/>
  <c r="BB366" i="60"/>
  <c r="AZ366" i="60"/>
  <c r="AT366" i="60"/>
  <c r="AQ366" i="60"/>
  <c r="AO366" i="60"/>
  <c r="AM366" i="60"/>
  <c r="AG366" i="60"/>
  <c r="AF366" i="60"/>
  <c r="AD366" i="60"/>
  <c r="AB366" i="60"/>
  <c r="Z366" i="60"/>
  <c r="T366" i="60"/>
  <c r="J366" i="60"/>
  <c r="H366" i="60"/>
  <c r="A366" i="60"/>
  <c r="BT365" i="60"/>
  <c r="BS365" i="60"/>
  <c r="BQ365" i="60"/>
  <c r="BO365" i="60"/>
  <c r="BM365" i="60"/>
  <c r="BG365" i="60"/>
  <c r="BF365" i="60"/>
  <c r="BD365" i="60"/>
  <c r="BB365" i="60"/>
  <c r="AZ365" i="60"/>
  <c r="AT365" i="60"/>
  <c r="AQ365" i="60"/>
  <c r="AO365" i="60"/>
  <c r="AM365" i="60"/>
  <c r="AG365" i="60"/>
  <c r="AF365" i="60"/>
  <c r="AD365" i="60"/>
  <c r="AB365" i="60"/>
  <c r="Z365" i="60"/>
  <c r="T365" i="60"/>
  <c r="J365" i="60"/>
  <c r="H365" i="60"/>
  <c r="A365" i="60"/>
  <c r="BT364" i="60"/>
  <c r="BS364" i="60"/>
  <c r="BQ364" i="60"/>
  <c r="BO364" i="60"/>
  <c r="BM364" i="60"/>
  <c r="BG364" i="60"/>
  <c r="BF364" i="60"/>
  <c r="BD364" i="60"/>
  <c r="BB364" i="60"/>
  <c r="AZ364" i="60"/>
  <c r="AT364" i="60"/>
  <c r="AQ364" i="60"/>
  <c r="AO364" i="60"/>
  <c r="AM364" i="60"/>
  <c r="AG364" i="60"/>
  <c r="AF364" i="60"/>
  <c r="AD364" i="60"/>
  <c r="AB364" i="60"/>
  <c r="Z364" i="60"/>
  <c r="T364" i="60"/>
  <c r="J364" i="60"/>
  <c r="H364" i="60"/>
  <c r="A364" i="60"/>
  <c r="BT363" i="60"/>
  <c r="BS363" i="60"/>
  <c r="BQ363" i="60"/>
  <c r="BO363" i="60"/>
  <c r="BM363" i="60"/>
  <c r="BG363" i="60"/>
  <c r="BF363" i="60"/>
  <c r="BD363" i="60"/>
  <c r="BB363" i="60"/>
  <c r="AZ363" i="60"/>
  <c r="AT363" i="60"/>
  <c r="AQ363" i="60"/>
  <c r="AO363" i="60"/>
  <c r="AM363" i="60"/>
  <c r="AG363" i="60"/>
  <c r="AF363" i="60"/>
  <c r="AD363" i="60"/>
  <c r="AB363" i="60"/>
  <c r="Z363" i="60"/>
  <c r="T363" i="60"/>
  <c r="J363" i="60"/>
  <c r="H363" i="60"/>
  <c r="A363" i="60"/>
  <c r="BT362" i="60"/>
  <c r="BS362" i="60"/>
  <c r="BQ362" i="60"/>
  <c r="BO362" i="60"/>
  <c r="BM362" i="60"/>
  <c r="BG362" i="60"/>
  <c r="BF362" i="60"/>
  <c r="BD362" i="60"/>
  <c r="BB362" i="60"/>
  <c r="AZ362" i="60"/>
  <c r="AT362" i="60"/>
  <c r="AQ362" i="60"/>
  <c r="AO362" i="60"/>
  <c r="AM362" i="60"/>
  <c r="AG362" i="60"/>
  <c r="AF362" i="60"/>
  <c r="AD362" i="60"/>
  <c r="AB362" i="60"/>
  <c r="Z362" i="60"/>
  <c r="T362" i="60"/>
  <c r="J362" i="60"/>
  <c r="H362" i="60"/>
  <c r="A362" i="60"/>
  <c r="BT361" i="60"/>
  <c r="BS361" i="60"/>
  <c r="BQ361" i="60"/>
  <c r="BO361" i="60"/>
  <c r="BM361" i="60"/>
  <c r="BG361" i="60"/>
  <c r="BF361" i="60"/>
  <c r="BD361" i="60"/>
  <c r="BB361" i="60"/>
  <c r="AZ361" i="60"/>
  <c r="AT361" i="60"/>
  <c r="AQ361" i="60"/>
  <c r="AO361" i="60"/>
  <c r="AM361" i="60"/>
  <c r="AG361" i="60"/>
  <c r="AF361" i="60"/>
  <c r="AD361" i="60"/>
  <c r="AB361" i="60"/>
  <c r="Z361" i="60"/>
  <c r="T361" i="60"/>
  <c r="J361" i="60"/>
  <c r="H361" i="60"/>
  <c r="A361" i="60"/>
  <c r="BT360" i="60"/>
  <c r="BS360" i="60"/>
  <c r="BQ360" i="60"/>
  <c r="BO360" i="60"/>
  <c r="BM360" i="60"/>
  <c r="BG360" i="60"/>
  <c r="BF360" i="60"/>
  <c r="BD360" i="60"/>
  <c r="BB360" i="60"/>
  <c r="AZ360" i="60"/>
  <c r="AT360" i="60"/>
  <c r="AQ360" i="60"/>
  <c r="AO360" i="60"/>
  <c r="AM360" i="60"/>
  <c r="AG360" i="60"/>
  <c r="AF360" i="60"/>
  <c r="AD360" i="60"/>
  <c r="AB360" i="60"/>
  <c r="Z360" i="60"/>
  <c r="T360" i="60"/>
  <c r="J360" i="60"/>
  <c r="H360" i="60"/>
  <c r="A360" i="60"/>
  <c r="BT359" i="60"/>
  <c r="BS359" i="60"/>
  <c r="BQ359" i="60"/>
  <c r="BO359" i="60"/>
  <c r="BM359" i="60"/>
  <c r="BG359" i="60"/>
  <c r="BF359" i="60"/>
  <c r="BD359" i="60"/>
  <c r="BB359" i="60"/>
  <c r="AZ359" i="60"/>
  <c r="AT359" i="60"/>
  <c r="AQ359" i="60"/>
  <c r="AO359" i="60"/>
  <c r="AM359" i="60"/>
  <c r="AG359" i="60"/>
  <c r="AF359" i="60"/>
  <c r="AD359" i="60"/>
  <c r="AB359" i="60"/>
  <c r="Z359" i="60"/>
  <c r="T359" i="60"/>
  <c r="J359" i="60"/>
  <c r="H359" i="60"/>
  <c r="A359" i="60"/>
  <c r="BT358" i="60"/>
  <c r="BS358" i="60"/>
  <c r="BQ358" i="60"/>
  <c r="BO358" i="60"/>
  <c r="BM358" i="60"/>
  <c r="BG358" i="60"/>
  <c r="BF358" i="60"/>
  <c r="BD358" i="60"/>
  <c r="BB358" i="60"/>
  <c r="AZ358" i="60"/>
  <c r="AT358" i="60"/>
  <c r="AQ358" i="60"/>
  <c r="AO358" i="60"/>
  <c r="AM358" i="60"/>
  <c r="AG358" i="60"/>
  <c r="AF358" i="60"/>
  <c r="AD358" i="60"/>
  <c r="AB358" i="60"/>
  <c r="Z358" i="60"/>
  <c r="T358" i="60"/>
  <c r="J358" i="60"/>
  <c r="H358" i="60"/>
  <c r="A358" i="60"/>
  <c r="BT357" i="60"/>
  <c r="BS357" i="60"/>
  <c r="BQ357" i="60"/>
  <c r="BO357" i="60"/>
  <c r="BM357" i="60"/>
  <c r="BG357" i="60"/>
  <c r="BF357" i="60"/>
  <c r="BD357" i="60"/>
  <c r="BB357" i="60"/>
  <c r="AZ357" i="60"/>
  <c r="AT357" i="60"/>
  <c r="AQ357" i="60"/>
  <c r="AO357" i="60"/>
  <c r="AM357" i="60"/>
  <c r="AG357" i="60"/>
  <c r="AF357" i="60"/>
  <c r="AD357" i="60"/>
  <c r="AB357" i="60"/>
  <c r="Z357" i="60"/>
  <c r="T357" i="60"/>
  <c r="J357" i="60"/>
  <c r="H357" i="60"/>
  <c r="A357" i="60"/>
  <c r="BT356" i="60"/>
  <c r="BS356" i="60"/>
  <c r="BQ356" i="60"/>
  <c r="BO356" i="60"/>
  <c r="BM356" i="60"/>
  <c r="BG356" i="60"/>
  <c r="BF356" i="60"/>
  <c r="BD356" i="60"/>
  <c r="BB356" i="60"/>
  <c r="AZ356" i="60"/>
  <c r="AT356" i="60"/>
  <c r="AQ356" i="60"/>
  <c r="AO356" i="60"/>
  <c r="AM356" i="60"/>
  <c r="AG356" i="60"/>
  <c r="AF356" i="60"/>
  <c r="AD356" i="60"/>
  <c r="AB356" i="60"/>
  <c r="Z356" i="60"/>
  <c r="T356" i="60"/>
  <c r="J356" i="60"/>
  <c r="H356" i="60"/>
  <c r="A356" i="60"/>
  <c r="BT355" i="60"/>
  <c r="BS355" i="60"/>
  <c r="BQ355" i="60"/>
  <c r="BO355" i="60"/>
  <c r="BM355" i="60"/>
  <c r="BG355" i="60"/>
  <c r="BF355" i="60"/>
  <c r="BD355" i="60"/>
  <c r="BB355" i="60"/>
  <c r="AZ355" i="60"/>
  <c r="AT355" i="60"/>
  <c r="AQ355" i="60"/>
  <c r="AO355" i="60"/>
  <c r="AM355" i="60"/>
  <c r="AG355" i="60"/>
  <c r="AF355" i="60"/>
  <c r="AD355" i="60"/>
  <c r="AB355" i="60"/>
  <c r="Z355" i="60"/>
  <c r="T355" i="60"/>
  <c r="J355" i="60"/>
  <c r="H355" i="60"/>
  <c r="A355" i="60"/>
  <c r="BT354" i="60"/>
  <c r="BS354" i="60"/>
  <c r="BQ354" i="60"/>
  <c r="BO354" i="60"/>
  <c r="BM354" i="60"/>
  <c r="BG354" i="60"/>
  <c r="BF354" i="60"/>
  <c r="BD354" i="60"/>
  <c r="BB354" i="60"/>
  <c r="AZ354" i="60"/>
  <c r="AT354" i="60"/>
  <c r="AQ354" i="60"/>
  <c r="AO354" i="60"/>
  <c r="AM354" i="60"/>
  <c r="AG354" i="60"/>
  <c r="AF354" i="60"/>
  <c r="AD354" i="60"/>
  <c r="AB354" i="60"/>
  <c r="Z354" i="60"/>
  <c r="T354" i="60"/>
  <c r="J354" i="60"/>
  <c r="H354" i="60"/>
  <c r="A354" i="60"/>
  <c r="BT353" i="60"/>
  <c r="BS353" i="60"/>
  <c r="BQ353" i="60"/>
  <c r="BO353" i="60"/>
  <c r="BM353" i="60"/>
  <c r="BG353" i="60"/>
  <c r="BF353" i="60"/>
  <c r="BD353" i="60"/>
  <c r="BB353" i="60"/>
  <c r="AZ353" i="60"/>
  <c r="AT353" i="60"/>
  <c r="AQ353" i="60"/>
  <c r="AO353" i="60"/>
  <c r="AM353" i="60"/>
  <c r="AG353" i="60"/>
  <c r="AF353" i="60"/>
  <c r="AD353" i="60"/>
  <c r="AB353" i="60"/>
  <c r="Z353" i="60"/>
  <c r="T353" i="60"/>
  <c r="J353" i="60"/>
  <c r="H353" i="60"/>
  <c r="A353" i="60"/>
  <c r="BT352" i="60"/>
  <c r="BS352" i="60"/>
  <c r="BQ352" i="60"/>
  <c r="BO352" i="60"/>
  <c r="BM352" i="60"/>
  <c r="BG352" i="60"/>
  <c r="BF352" i="60"/>
  <c r="BD352" i="60"/>
  <c r="BB352" i="60"/>
  <c r="AZ352" i="60"/>
  <c r="AT352" i="60"/>
  <c r="AQ352" i="60"/>
  <c r="AO352" i="60"/>
  <c r="AM352" i="60"/>
  <c r="AG352" i="60"/>
  <c r="AF352" i="60"/>
  <c r="AD352" i="60"/>
  <c r="AB352" i="60"/>
  <c r="Z352" i="60"/>
  <c r="T352" i="60"/>
  <c r="J352" i="60"/>
  <c r="H352" i="60"/>
  <c r="A352" i="60"/>
  <c r="BT351" i="60"/>
  <c r="BS351" i="60"/>
  <c r="BQ351" i="60"/>
  <c r="BO351" i="60"/>
  <c r="BM351" i="60"/>
  <c r="BG351" i="60"/>
  <c r="BF351" i="60"/>
  <c r="BD351" i="60"/>
  <c r="BB351" i="60"/>
  <c r="AZ351" i="60"/>
  <c r="AT351" i="60"/>
  <c r="AQ351" i="60"/>
  <c r="AO351" i="60"/>
  <c r="AM351" i="60"/>
  <c r="AG351" i="60"/>
  <c r="AF351" i="60"/>
  <c r="AD351" i="60"/>
  <c r="AB351" i="60"/>
  <c r="Z351" i="60"/>
  <c r="T351" i="60"/>
  <c r="J351" i="60"/>
  <c r="H351" i="60"/>
  <c r="A351" i="60"/>
  <c r="BT350" i="60"/>
  <c r="BS350" i="60"/>
  <c r="BQ350" i="60"/>
  <c r="BO350" i="60"/>
  <c r="BM350" i="60"/>
  <c r="BG350" i="60"/>
  <c r="BF350" i="60"/>
  <c r="BD350" i="60"/>
  <c r="BB350" i="60"/>
  <c r="AZ350" i="60"/>
  <c r="AT350" i="60"/>
  <c r="AQ350" i="60"/>
  <c r="AO350" i="60"/>
  <c r="AM350" i="60"/>
  <c r="AG350" i="60"/>
  <c r="AF350" i="60"/>
  <c r="AD350" i="60"/>
  <c r="AB350" i="60"/>
  <c r="Z350" i="60"/>
  <c r="T350" i="60"/>
  <c r="J350" i="60"/>
  <c r="H350" i="60"/>
  <c r="A350" i="60"/>
  <c r="BT349" i="60"/>
  <c r="BS349" i="60"/>
  <c r="BQ349" i="60"/>
  <c r="BO349" i="60"/>
  <c r="BM349" i="60"/>
  <c r="BG349" i="60"/>
  <c r="BF349" i="60"/>
  <c r="BD349" i="60"/>
  <c r="BB349" i="60"/>
  <c r="AZ349" i="60"/>
  <c r="AT349" i="60"/>
  <c r="AQ349" i="60"/>
  <c r="AO349" i="60"/>
  <c r="AM349" i="60"/>
  <c r="AG349" i="60"/>
  <c r="AF349" i="60"/>
  <c r="AD349" i="60"/>
  <c r="AB349" i="60"/>
  <c r="Z349" i="60"/>
  <c r="T349" i="60"/>
  <c r="J349" i="60"/>
  <c r="H349" i="60"/>
  <c r="A349" i="60"/>
  <c r="BT348" i="60"/>
  <c r="BS348" i="60"/>
  <c r="BQ348" i="60"/>
  <c r="BO348" i="60"/>
  <c r="BM348" i="60"/>
  <c r="BG348" i="60"/>
  <c r="BF348" i="60"/>
  <c r="BD348" i="60"/>
  <c r="BB348" i="60"/>
  <c r="AZ348" i="60"/>
  <c r="AT348" i="60"/>
  <c r="AQ348" i="60"/>
  <c r="AO348" i="60"/>
  <c r="AM348" i="60"/>
  <c r="AG348" i="60"/>
  <c r="AF348" i="60"/>
  <c r="AD348" i="60"/>
  <c r="AB348" i="60"/>
  <c r="Z348" i="60"/>
  <c r="T348" i="60"/>
  <c r="J348" i="60"/>
  <c r="H348" i="60"/>
  <c r="A348" i="60"/>
  <c r="BT347" i="60"/>
  <c r="BS347" i="60"/>
  <c r="BQ347" i="60"/>
  <c r="BO347" i="60"/>
  <c r="BM347" i="60"/>
  <c r="BG347" i="60"/>
  <c r="BF347" i="60"/>
  <c r="BD347" i="60"/>
  <c r="BB347" i="60"/>
  <c r="AZ347" i="60"/>
  <c r="AT347" i="60"/>
  <c r="AQ347" i="60"/>
  <c r="AO347" i="60"/>
  <c r="AM347" i="60"/>
  <c r="AG347" i="60"/>
  <c r="AF347" i="60"/>
  <c r="AD347" i="60"/>
  <c r="AB347" i="60"/>
  <c r="Z347" i="60"/>
  <c r="T347" i="60"/>
  <c r="J347" i="60"/>
  <c r="H347" i="60"/>
  <c r="A347" i="60"/>
  <c r="BT346" i="60"/>
  <c r="BS346" i="60"/>
  <c r="BQ346" i="60"/>
  <c r="BO346" i="60"/>
  <c r="BM346" i="60"/>
  <c r="BG346" i="60"/>
  <c r="BF346" i="60"/>
  <c r="BD346" i="60"/>
  <c r="BB346" i="60"/>
  <c r="AZ346" i="60"/>
  <c r="AT346" i="60"/>
  <c r="AQ346" i="60"/>
  <c r="AO346" i="60"/>
  <c r="AM346" i="60"/>
  <c r="AG346" i="60"/>
  <c r="AF346" i="60"/>
  <c r="AD346" i="60"/>
  <c r="AB346" i="60"/>
  <c r="Z346" i="60"/>
  <c r="T346" i="60"/>
  <c r="J346" i="60"/>
  <c r="H346" i="60"/>
  <c r="A346" i="60"/>
  <c r="BT345" i="60"/>
  <c r="BS345" i="60"/>
  <c r="BQ345" i="60"/>
  <c r="BO345" i="60"/>
  <c r="BM345" i="60"/>
  <c r="BG345" i="60"/>
  <c r="BF345" i="60"/>
  <c r="BD345" i="60"/>
  <c r="BB345" i="60"/>
  <c r="AZ345" i="60"/>
  <c r="AT345" i="60"/>
  <c r="AQ345" i="60"/>
  <c r="AO345" i="60"/>
  <c r="AM345" i="60"/>
  <c r="AG345" i="60"/>
  <c r="AF345" i="60"/>
  <c r="AD345" i="60"/>
  <c r="AB345" i="60"/>
  <c r="Z345" i="60"/>
  <c r="T345" i="60"/>
  <c r="J345" i="60"/>
  <c r="H345" i="60"/>
  <c r="A345" i="60"/>
  <c r="BT344" i="60"/>
  <c r="BS344" i="60"/>
  <c r="BQ344" i="60"/>
  <c r="BO344" i="60"/>
  <c r="BM344" i="60"/>
  <c r="BG344" i="60"/>
  <c r="BF344" i="60"/>
  <c r="BD344" i="60"/>
  <c r="BB344" i="60"/>
  <c r="AZ344" i="60"/>
  <c r="AT344" i="60"/>
  <c r="AQ344" i="60"/>
  <c r="AO344" i="60"/>
  <c r="AM344" i="60"/>
  <c r="AG344" i="60"/>
  <c r="AF344" i="60"/>
  <c r="AD344" i="60"/>
  <c r="AB344" i="60"/>
  <c r="Z344" i="60"/>
  <c r="T344" i="60"/>
  <c r="J344" i="60"/>
  <c r="H344" i="60"/>
  <c r="A344" i="60"/>
  <c r="BT343" i="60"/>
  <c r="BS343" i="60"/>
  <c r="BQ343" i="60"/>
  <c r="BO343" i="60"/>
  <c r="BM343" i="60"/>
  <c r="BG343" i="60"/>
  <c r="BF343" i="60"/>
  <c r="BD343" i="60"/>
  <c r="BB343" i="60"/>
  <c r="AZ343" i="60"/>
  <c r="AT343" i="60"/>
  <c r="AQ343" i="60"/>
  <c r="AO343" i="60"/>
  <c r="AM343" i="60"/>
  <c r="AG343" i="60"/>
  <c r="AF343" i="60"/>
  <c r="AD343" i="60"/>
  <c r="AB343" i="60"/>
  <c r="Z343" i="60"/>
  <c r="T343" i="60"/>
  <c r="J343" i="60"/>
  <c r="H343" i="60"/>
  <c r="A343" i="60"/>
  <c r="BT342" i="60"/>
  <c r="BS342" i="60"/>
  <c r="BQ342" i="60"/>
  <c r="BO342" i="60"/>
  <c r="BM342" i="60"/>
  <c r="BG342" i="60"/>
  <c r="BF342" i="60"/>
  <c r="BD342" i="60"/>
  <c r="BB342" i="60"/>
  <c r="AZ342" i="60"/>
  <c r="AT342" i="60"/>
  <c r="AQ342" i="60"/>
  <c r="AO342" i="60"/>
  <c r="AM342" i="60"/>
  <c r="AG342" i="60"/>
  <c r="AF342" i="60"/>
  <c r="AD342" i="60"/>
  <c r="AB342" i="60"/>
  <c r="Z342" i="60"/>
  <c r="T342" i="60"/>
  <c r="J342" i="60"/>
  <c r="H342" i="60"/>
  <c r="A342" i="60"/>
  <c r="BT341" i="60"/>
  <c r="BS341" i="60"/>
  <c r="BQ341" i="60"/>
  <c r="BO341" i="60"/>
  <c r="BM341" i="60"/>
  <c r="BG341" i="60"/>
  <c r="BF341" i="60"/>
  <c r="BD341" i="60"/>
  <c r="BB341" i="60"/>
  <c r="AZ341" i="60"/>
  <c r="AT341" i="60"/>
  <c r="AQ341" i="60"/>
  <c r="AO341" i="60"/>
  <c r="AM341" i="60"/>
  <c r="AG341" i="60"/>
  <c r="AF341" i="60"/>
  <c r="AD341" i="60"/>
  <c r="AB341" i="60"/>
  <c r="Z341" i="60"/>
  <c r="T341" i="60"/>
  <c r="J341" i="60"/>
  <c r="H341" i="60"/>
  <c r="A341" i="60"/>
  <c r="BT340" i="60"/>
  <c r="BS340" i="60"/>
  <c r="BQ340" i="60"/>
  <c r="BO340" i="60"/>
  <c r="BM340" i="60"/>
  <c r="BG340" i="60"/>
  <c r="BF340" i="60"/>
  <c r="BD340" i="60"/>
  <c r="BB340" i="60"/>
  <c r="AZ340" i="60"/>
  <c r="AT340" i="60"/>
  <c r="AQ340" i="60"/>
  <c r="AO340" i="60"/>
  <c r="AM340" i="60"/>
  <c r="AG340" i="60"/>
  <c r="AF340" i="60"/>
  <c r="AD340" i="60"/>
  <c r="AB340" i="60"/>
  <c r="Z340" i="60"/>
  <c r="T340" i="60"/>
  <c r="J340" i="60"/>
  <c r="H340" i="60"/>
  <c r="A340" i="60"/>
  <c r="BT339" i="60"/>
  <c r="BS339" i="60"/>
  <c r="BQ339" i="60"/>
  <c r="BO339" i="60"/>
  <c r="BM339" i="60"/>
  <c r="BG339" i="60"/>
  <c r="BF339" i="60"/>
  <c r="BD339" i="60"/>
  <c r="BB339" i="60"/>
  <c r="AZ339" i="60"/>
  <c r="AT339" i="60"/>
  <c r="AQ339" i="60"/>
  <c r="AO339" i="60"/>
  <c r="AM339" i="60"/>
  <c r="AG339" i="60"/>
  <c r="AF339" i="60"/>
  <c r="AD339" i="60"/>
  <c r="AB339" i="60"/>
  <c r="Z339" i="60"/>
  <c r="T339" i="60"/>
  <c r="J339" i="60"/>
  <c r="H339" i="60"/>
  <c r="A339" i="60"/>
  <c r="BT338" i="60"/>
  <c r="BS338" i="60"/>
  <c r="BQ338" i="60"/>
  <c r="BO338" i="60"/>
  <c r="BM338" i="60"/>
  <c r="BG338" i="60"/>
  <c r="BF338" i="60"/>
  <c r="BD338" i="60"/>
  <c r="BB338" i="60"/>
  <c r="AZ338" i="60"/>
  <c r="AT338" i="60"/>
  <c r="AQ338" i="60"/>
  <c r="AO338" i="60"/>
  <c r="AM338" i="60"/>
  <c r="AG338" i="60"/>
  <c r="AF338" i="60"/>
  <c r="AD338" i="60"/>
  <c r="AB338" i="60"/>
  <c r="Z338" i="60"/>
  <c r="T338" i="60"/>
  <c r="J338" i="60"/>
  <c r="H338" i="60"/>
  <c r="A338" i="60"/>
  <c r="BT337" i="60"/>
  <c r="BS337" i="60"/>
  <c r="BQ337" i="60"/>
  <c r="BO337" i="60"/>
  <c r="BM337" i="60"/>
  <c r="BG337" i="60"/>
  <c r="BF337" i="60"/>
  <c r="BD337" i="60"/>
  <c r="BB337" i="60"/>
  <c r="AZ337" i="60"/>
  <c r="AT337" i="60"/>
  <c r="AQ337" i="60"/>
  <c r="AO337" i="60"/>
  <c r="AM337" i="60"/>
  <c r="AG337" i="60"/>
  <c r="AF337" i="60"/>
  <c r="AD337" i="60"/>
  <c r="AB337" i="60"/>
  <c r="Z337" i="60"/>
  <c r="T337" i="60"/>
  <c r="J337" i="60"/>
  <c r="H337" i="60"/>
  <c r="A337" i="60"/>
  <c r="BT336" i="60"/>
  <c r="BS336" i="60"/>
  <c r="BQ336" i="60"/>
  <c r="BO336" i="60"/>
  <c r="BM336" i="60"/>
  <c r="BG336" i="60"/>
  <c r="BF336" i="60"/>
  <c r="BD336" i="60"/>
  <c r="BB336" i="60"/>
  <c r="AZ336" i="60"/>
  <c r="AT336" i="60"/>
  <c r="AQ336" i="60"/>
  <c r="AO336" i="60"/>
  <c r="AM336" i="60"/>
  <c r="AG336" i="60"/>
  <c r="AF336" i="60"/>
  <c r="AD336" i="60"/>
  <c r="AB336" i="60"/>
  <c r="Z336" i="60"/>
  <c r="T336" i="60"/>
  <c r="J336" i="60"/>
  <c r="H336" i="60"/>
  <c r="A336" i="60"/>
  <c r="BT335" i="60"/>
  <c r="BS335" i="60"/>
  <c r="BQ335" i="60"/>
  <c r="BO335" i="60"/>
  <c r="BM335" i="60"/>
  <c r="BG335" i="60"/>
  <c r="BF335" i="60"/>
  <c r="BD335" i="60"/>
  <c r="BB335" i="60"/>
  <c r="AZ335" i="60"/>
  <c r="AT335" i="60"/>
  <c r="AQ335" i="60"/>
  <c r="AO335" i="60"/>
  <c r="AM335" i="60"/>
  <c r="AG335" i="60"/>
  <c r="AF335" i="60"/>
  <c r="AD335" i="60"/>
  <c r="AB335" i="60"/>
  <c r="Z335" i="60"/>
  <c r="T335" i="60"/>
  <c r="J335" i="60"/>
  <c r="H335" i="60"/>
  <c r="A335" i="60"/>
  <c r="BT334" i="60"/>
  <c r="BS334" i="60"/>
  <c r="BQ334" i="60"/>
  <c r="BO334" i="60"/>
  <c r="BM334" i="60"/>
  <c r="BG334" i="60"/>
  <c r="BF334" i="60"/>
  <c r="BD334" i="60"/>
  <c r="BB334" i="60"/>
  <c r="AZ334" i="60"/>
  <c r="AT334" i="60"/>
  <c r="AQ334" i="60"/>
  <c r="AO334" i="60"/>
  <c r="AM334" i="60"/>
  <c r="AG334" i="60"/>
  <c r="AF334" i="60"/>
  <c r="AD334" i="60"/>
  <c r="AB334" i="60"/>
  <c r="Z334" i="60"/>
  <c r="T334" i="60"/>
  <c r="J334" i="60"/>
  <c r="H334" i="60"/>
  <c r="A334" i="60"/>
  <c r="BT333" i="60"/>
  <c r="BS333" i="60"/>
  <c r="BQ333" i="60"/>
  <c r="BO333" i="60"/>
  <c r="BM333" i="60"/>
  <c r="BG333" i="60"/>
  <c r="BF333" i="60"/>
  <c r="BD333" i="60"/>
  <c r="BB333" i="60"/>
  <c r="AZ333" i="60"/>
  <c r="AT333" i="60"/>
  <c r="AQ333" i="60"/>
  <c r="AO333" i="60"/>
  <c r="AM333" i="60"/>
  <c r="AG333" i="60"/>
  <c r="AF333" i="60"/>
  <c r="AD333" i="60"/>
  <c r="AB333" i="60"/>
  <c r="Z333" i="60"/>
  <c r="T333" i="60"/>
  <c r="J333" i="60"/>
  <c r="H333" i="60"/>
  <c r="A333" i="60"/>
  <c r="BT332" i="60"/>
  <c r="BS332" i="60"/>
  <c r="BQ332" i="60"/>
  <c r="BO332" i="60"/>
  <c r="BM332" i="60"/>
  <c r="BG332" i="60"/>
  <c r="BF332" i="60"/>
  <c r="BD332" i="60"/>
  <c r="BB332" i="60"/>
  <c r="AZ332" i="60"/>
  <c r="AT332" i="60"/>
  <c r="AQ332" i="60"/>
  <c r="AO332" i="60"/>
  <c r="AM332" i="60"/>
  <c r="AG332" i="60"/>
  <c r="AF332" i="60"/>
  <c r="AD332" i="60"/>
  <c r="AB332" i="60"/>
  <c r="Z332" i="60"/>
  <c r="T332" i="60"/>
  <c r="J332" i="60"/>
  <c r="H332" i="60"/>
  <c r="A332" i="60"/>
  <c r="BT331" i="60"/>
  <c r="BS331" i="60"/>
  <c r="BQ331" i="60"/>
  <c r="BO331" i="60"/>
  <c r="BM331" i="60"/>
  <c r="BG331" i="60"/>
  <c r="BF331" i="60"/>
  <c r="BD331" i="60"/>
  <c r="BB331" i="60"/>
  <c r="AZ331" i="60"/>
  <c r="AT331" i="60"/>
  <c r="AQ331" i="60"/>
  <c r="AO331" i="60"/>
  <c r="AM331" i="60"/>
  <c r="AG331" i="60"/>
  <c r="AF331" i="60"/>
  <c r="AD331" i="60"/>
  <c r="AB331" i="60"/>
  <c r="Z331" i="60"/>
  <c r="T331" i="60"/>
  <c r="J331" i="60"/>
  <c r="H331" i="60"/>
  <c r="A331" i="60"/>
  <c r="BT330" i="60"/>
  <c r="BS330" i="60"/>
  <c r="BQ330" i="60"/>
  <c r="BO330" i="60"/>
  <c r="BM330" i="60"/>
  <c r="BG330" i="60"/>
  <c r="BF330" i="60"/>
  <c r="BD330" i="60"/>
  <c r="BB330" i="60"/>
  <c r="AZ330" i="60"/>
  <c r="AT330" i="60"/>
  <c r="AQ330" i="60"/>
  <c r="AO330" i="60"/>
  <c r="AM330" i="60"/>
  <c r="AG330" i="60"/>
  <c r="AF330" i="60"/>
  <c r="AD330" i="60"/>
  <c r="AB330" i="60"/>
  <c r="Z330" i="60"/>
  <c r="T330" i="60"/>
  <c r="J330" i="60"/>
  <c r="H330" i="60"/>
  <c r="A330" i="60"/>
  <c r="BT329" i="60"/>
  <c r="BS329" i="60"/>
  <c r="BQ329" i="60"/>
  <c r="BO329" i="60"/>
  <c r="BM329" i="60"/>
  <c r="BG329" i="60"/>
  <c r="BF329" i="60"/>
  <c r="BD329" i="60"/>
  <c r="BB329" i="60"/>
  <c r="AZ329" i="60"/>
  <c r="AT329" i="60"/>
  <c r="AQ329" i="60"/>
  <c r="AO329" i="60"/>
  <c r="AM329" i="60"/>
  <c r="AG329" i="60"/>
  <c r="AF329" i="60"/>
  <c r="AD329" i="60"/>
  <c r="AB329" i="60"/>
  <c r="Z329" i="60"/>
  <c r="T329" i="60"/>
  <c r="J329" i="60"/>
  <c r="H329" i="60"/>
  <c r="A329" i="60"/>
  <c r="BT328" i="60"/>
  <c r="BS328" i="60"/>
  <c r="BQ328" i="60"/>
  <c r="BO328" i="60"/>
  <c r="BM328" i="60"/>
  <c r="BG328" i="60"/>
  <c r="BF328" i="60"/>
  <c r="BD328" i="60"/>
  <c r="BB328" i="60"/>
  <c r="AZ328" i="60"/>
  <c r="AT328" i="60"/>
  <c r="AQ328" i="60"/>
  <c r="AO328" i="60"/>
  <c r="AM328" i="60"/>
  <c r="AG328" i="60"/>
  <c r="AF328" i="60"/>
  <c r="AD328" i="60"/>
  <c r="AB328" i="60"/>
  <c r="Z328" i="60"/>
  <c r="T328" i="60"/>
  <c r="J328" i="60"/>
  <c r="H328" i="60"/>
  <c r="A328" i="60"/>
  <c r="BT327" i="60"/>
  <c r="BS327" i="60"/>
  <c r="BQ327" i="60"/>
  <c r="BO327" i="60"/>
  <c r="BM327" i="60"/>
  <c r="BG327" i="60"/>
  <c r="BF327" i="60"/>
  <c r="BD327" i="60"/>
  <c r="BB327" i="60"/>
  <c r="AZ327" i="60"/>
  <c r="AT327" i="60"/>
  <c r="AQ327" i="60"/>
  <c r="AO327" i="60"/>
  <c r="AM327" i="60"/>
  <c r="AG327" i="60"/>
  <c r="AF327" i="60"/>
  <c r="AD327" i="60"/>
  <c r="AB327" i="60"/>
  <c r="Z327" i="60"/>
  <c r="T327" i="60"/>
  <c r="J327" i="60"/>
  <c r="H327" i="60"/>
  <c r="A327" i="60"/>
  <c r="BT326" i="60"/>
  <c r="BS326" i="60"/>
  <c r="BQ326" i="60"/>
  <c r="BO326" i="60"/>
  <c r="BM326" i="60"/>
  <c r="BG326" i="60"/>
  <c r="BF326" i="60"/>
  <c r="BD326" i="60"/>
  <c r="BB326" i="60"/>
  <c r="AZ326" i="60"/>
  <c r="AT326" i="60"/>
  <c r="AQ326" i="60"/>
  <c r="AO326" i="60"/>
  <c r="AM326" i="60"/>
  <c r="AG326" i="60"/>
  <c r="AF326" i="60"/>
  <c r="AD326" i="60"/>
  <c r="AB326" i="60"/>
  <c r="Z326" i="60"/>
  <c r="T326" i="60"/>
  <c r="J326" i="60"/>
  <c r="H326" i="60"/>
  <c r="A326" i="60"/>
  <c r="BT325" i="60"/>
  <c r="BS325" i="60"/>
  <c r="BQ325" i="60"/>
  <c r="BO325" i="60"/>
  <c r="BM325" i="60"/>
  <c r="BG325" i="60"/>
  <c r="BF325" i="60"/>
  <c r="BD325" i="60"/>
  <c r="BB325" i="60"/>
  <c r="AZ325" i="60"/>
  <c r="AT325" i="60"/>
  <c r="AQ325" i="60"/>
  <c r="AO325" i="60"/>
  <c r="AM325" i="60"/>
  <c r="AG325" i="60"/>
  <c r="AF325" i="60"/>
  <c r="AD325" i="60"/>
  <c r="AB325" i="60"/>
  <c r="Z325" i="60"/>
  <c r="T325" i="60"/>
  <c r="J325" i="60"/>
  <c r="H325" i="60"/>
  <c r="A325" i="60"/>
  <c r="BT324" i="60"/>
  <c r="BS324" i="60"/>
  <c r="BQ324" i="60"/>
  <c r="BO324" i="60"/>
  <c r="BM324" i="60"/>
  <c r="BG324" i="60"/>
  <c r="BF324" i="60"/>
  <c r="BD324" i="60"/>
  <c r="BB324" i="60"/>
  <c r="AZ324" i="60"/>
  <c r="AT324" i="60"/>
  <c r="AQ324" i="60"/>
  <c r="AO324" i="60"/>
  <c r="AM324" i="60"/>
  <c r="AG324" i="60"/>
  <c r="AF324" i="60"/>
  <c r="AD324" i="60"/>
  <c r="AB324" i="60"/>
  <c r="Z324" i="60"/>
  <c r="T324" i="60"/>
  <c r="J324" i="60"/>
  <c r="H324" i="60"/>
  <c r="A324" i="60"/>
  <c r="BT323" i="60"/>
  <c r="BS323" i="60"/>
  <c r="BQ323" i="60"/>
  <c r="BO323" i="60"/>
  <c r="BM323" i="60"/>
  <c r="BG323" i="60"/>
  <c r="BF323" i="60"/>
  <c r="BD323" i="60"/>
  <c r="BB323" i="60"/>
  <c r="AZ323" i="60"/>
  <c r="AT323" i="60"/>
  <c r="AQ323" i="60"/>
  <c r="AO323" i="60"/>
  <c r="AM323" i="60"/>
  <c r="AG323" i="60"/>
  <c r="AF323" i="60"/>
  <c r="AD323" i="60"/>
  <c r="AB323" i="60"/>
  <c r="Z323" i="60"/>
  <c r="T323" i="60"/>
  <c r="J323" i="60"/>
  <c r="H323" i="60"/>
  <c r="A323" i="60"/>
  <c r="BT322" i="60"/>
  <c r="BS322" i="60"/>
  <c r="BQ322" i="60"/>
  <c r="BO322" i="60"/>
  <c r="BM322" i="60"/>
  <c r="BG322" i="60"/>
  <c r="BF322" i="60"/>
  <c r="BD322" i="60"/>
  <c r="BB322" i="60"/>
  <c r="AZ322" i="60"/>
  <c r="AT322" i="60"/>
  <c r="AQ322" i="60"/>
  <c r="AO322" i="60"/>
  <c r="AM322" i="60"/>
  <c r="AG322" i="60"/>
  <c r="AF322" i="60"/>
  <c r="AD322" i="60"/>
  <c r="AB322" i="60"/>
  <c r="Z322" i="60"/>
  <c r="T322" i="60"/>
  <c r="J322" i="60"/>
  <c r="H322" i="60"/>
  <c r="A322" i="60"/>
  <c r="BT321" i="60"/>
  <c r="BS321" i="60"/>
  <c r="BQ321" i="60"/>
  <c r="BO321" i="60"/>
  <c r="BM321" i="60"/>
  <c r="BG321" i="60"/>
  <c r="BF321" i="60"/>
  <c r="BD321" i="60"/>
  <c r="BB321" i="60"/>
  <c r="AZ321" i="60"/>
  <c r="AT321" i="60"/>
  <c r="AQ321" i="60"/>
  <c r="AO321" i="60"/>
  <c r="AM321" i="60"/>
  <c r="AG321" i="60"/>
  <c r="AF321" i="60"/>
  <c r="AD321" i="60"/>
  <c r="AB321" i="60"/>
  <c r="Z321" i="60"/>
  <c r="T321" i="60"/>
  <c r="J321" i="60"/>
  <c r="H321" i="60"/>
  <c r="A321" i="60"/>
  <c r="BT320" i="60"/>
  <c r="BS320" i="60"/>
  <c r="BQ320" i="60"/>
  <c r="BO320" i="60"/>
  <c r="BM320" i="60"/>
  <c r="BG320" i="60"/>
  <c r="BF320" i="60"/>
  <c r="BD320" i="60"/>
  <c r="BB320" i="60"/>
  <c r="AZ320" i="60"/>
  <c r="AT320" i="60"/>
  <c r="AQ320" i="60"/>
  <c r="AO320" i="60"/>
  <c r="AM320" i="60"/>
  <c r="AG320" i="60"/>
  <c r="AF320" i="60"/>
  <c r="AD320" i="60"/>
  <c r="AB320" i="60"/>
  <c r="Z320" i="60"/>
  <c r="T320" i="60"/>
  <c r="J320" i="60"/>
  <c r="H320" i="60"/>
  <c r="A320" i="60"/>
  <c r="BT319" i="60"/>
  <c r="BS319" i="60"/>
  <c r="BQ319" i="60"/>
  <c r="BO319" i="60"/>
  <c r="BM319" i="60"/>
  <c r="BG319" i="60"/>
  <c r="BF319" i="60"/>
  <c r="BD319" i="60"/>
  <c r="BB319" i="60"/>
  <c r="AZ319" i="60"/>
  <c r="AT319" i="60"/>
  <c r="AQ319" i="60"/>
  <c r="AO319" i="60"/>
  <c r="AM319" i="60"/>
  <c r="AG319" i="60"/>
  <c r="AF319" i="60"/>
  <c r="AD319" i="60"/>
  <c r="AB319" i="60"/>
  <c r="Z319" i="60"/>
  <c r="T319" i="60"/>
  <c r="J319" i="60"/>
  <c r="H319" i="60"/>
  <c r="A319" i="60"/>
  <c r="BT318" i="60"/>
  <c r="BS318" i="60"/>
  <c r="BQ318" i="60"/>
  <c r="BO318" i="60"/>
  <c r="BM318" i="60"/>
  <c r="BG318" i="60"/>
  <c r="BF318" i="60"/>
  <c r="BD318" i="60"/>
  <c r="BB318" i="60"/>
  <c r="AZ318" i="60"/>
  <c r="AT318" i="60"/>
  <c r="AQ318" i="60"/>
  <c r="AO318" i="60"/>
  <c r="AM318" i="60"/>
  <c r="AG318" i="60"/>
  <c r="AF318" i="60"/>
  <c r="AD318" i="60"/>
  <c r="AB318" i="60"/>
  <c r="Z318" i="60"/>
  <c r="T318" i="60"/>
  <c r="J318" i="60"/>
  <c r="H318" i="60"/>
  <c r="A318" i="60"/>
  <c r="BT317" i="60"/>
  <c r="BS317" i="60"/>
  <c r="BQ317" i="60"/>
  <c r="BO317" i="60"/>
  <c r="BM317" i="60"/>
  <c r="BG317" i="60"/>
  <c r="BF317" i="60"/>
  <c r="BD317" i="60"/>
  <c r="BB317" i="60"/>
  <c r="AZ317" i="60"/>
  <c r="AT317" i="60"/>
  <c r="AQ317" i="60"/>
  <c r="AO317" i="60"/>
  <c r="AM317" i="60"/>
  <c r="AG317" i="60"/>
  <c r="AF317" i="60"/>
  <c r="AD317" i="60"/>
  <c r="AB317" i="60"/>
  <c r="Z317" i="60"/>
  <c r="T317" i="60"/>
  <c r="J317" i="60"/>
  <c r="H317" i="60"/>
  <c r="A317" i="60"/>
  <c r="BT316" i="60"/>
  <c r="BS316" i="60"/>
  <c r="BQ316" i="60"/>
  <c r="BO316" i="60"/>
  <c r="BM316" i="60"/>
  <c r="BG316" i="60"/>
  <c r="BF316" i="60"/>
  <c r="BD316" i="60"/>
  <c r="BB316" i="60"/>
  <c r="AZ316" i="60"/>
  <c r="AT316" i="60"/>
  <c r="AQ316" i="60"/>
  <c r="AO316" i="60"/>
  <c r="AM316" i="60"/>
  <c r="AG316" i="60"/>
  <c r="AF316" i="60"/>
  <c r="AD316" i="60"/>
  <c r="AB316" i="60"/>
  <c r="Z316" i="60"/>
  <c r="T316" i="60"/>
  <c r="J316" i="60"/>
  <c r="H316" i="60"/>
  <c r="A316" i="60"/>
  <c r="BT315" i="60"/>
  <c r="BS315" i="60"/>
  <c r="BQ315" i="60"/>
  <c r="BO315" i="60"/>
  <c r="BM315" i="60"/>
  <c r="BG315" i="60"/>
  <c r="BF315" i="60"/>
  <c r="BD315" i="60"/>
  <c r="BB315" i="60"/>
  <c r="AZ315" i="60"/>
  <c r="AT315" i="60"/>
  <c r="AQ315" i="60"/>
  <c r="AO315" i="60"/>
  <c r="AM315" i="60"/>
  <c r="AG315" i="60"/>
  <c r="AF315" i="60"/>
  <c r="AD315" i="60"/>
  <c r="AB315" i="60"/>
  <c r="Z315" i="60"/>
  <c r="T315" i="60"/>
  <c r="J315" i="60"/>
  <c r="H315" i="60"/>
  <c r="A315" i="60"/>
  <c r="BT314" i="60"/>
  <c r="BS314" i="60"/>
  <c r="BQ314" i="60"/>
  <c r="BO314" i="60"/>
  <c r="BM314" i="60"/>
  <c r="BG314" i="60"/>
  <c r="BF314" i="60"/>
  <c r="BD314" i="60"/>
  <c r="BB314" i="60"/>
  <c r="AZ314" i="60"/>
  <c r="AT314" i="60"/>
  <c r="AQ314" i="60"/>
  <c r="AO314" i="60"/>
  <c r="AM314" i="60"/>
  <c r="AG314" i="60"/>
  <c r="AF314" i="60"/>
  <c r="AD314" i="60"/>
  <c r="AB314" i="60"/>
  <c r="Z314" i="60"/>
  <c r="T314" i="60"/>
  <c r="J314" i="60"/>
  <c r="H314" i="60"/>
  <c r="A314" i="60"/>
  <c r="BT313" i="60"/>
  <c r="BS313" i="60"/>
  <c r="BQ313" i="60"/>
  <c r="BO313" i="60"/>
  <c r="BM313" i="60"/>
  <c r="BG313" i="60"/>
  <c r="BF313" i="60"/>
  <c r="BD313" i="60"/>
  <c r="BB313" i="60"/>
  <c r="AZ313" i="60"/>
  <c r="AT313" i="60"/>
  <c r="AQ313" i="60"/>
  <c r="AO313" i="60"/>
  <c r="AM313" i="60"/>
  <c r="AG313" i="60"/>
  <c r="AF313" i="60"/>
  <c r="AD313" i="60"/>
  <c r="AB313" i="60"/>
  <c r="Z313" i="60"/>
  <c r="T313" i="60"/>
  <c r="J313" i="60"/>
  <c r="H313" i="60"/>
  <c r="A313" i="60"/>
  <c r="BT312" i="60"/>
  <c r="BS312" i="60"/>
  <c r="BQ312" i="60"/>
  <c r="BO312" i="60"/>
  <c r="BM312" i="60"/>
  <c r="BG312" i="60"/>
  <c r="BF312" i="60"/>
  <c r="BD312" i="60"/>
  <c r="BB312" i="60"/>
  <c r="AZ312" i="60"/>
  <c r="AT312" i="60"/>
  <c r="AQ312" i="60"/>
  <c r="AO312" i="60"/>
  <c r="AM312" i="60"/>
  <c r="AG312" i="60"/>
  <c r="AF312" i="60"/>
  <c r="AD312" i="60"/>
  <c r="AB312" i="60"/>
  <c r="Z312" i="60"/>
  <c r="T312" i="60"/>
  <c r="J312" i="60"/>
  <c r="H312" i="60"/>
  <c r="A312" i="60"/>
  <c r="BT311" i="60"/>
  <c r="BS311" i="60"/>
  <c r="BQ311" i="60"/>
  <c r="BO311" i="60"/>
  <c r="BM311" i="60"/>
  <c r="BG311" i="60"/>
  <c r="BF311" i="60"/>
  <c r="BD311" i="60"/>
  <c r="BB311" i="60"/>
  <c r="AZ311" i="60"/>
  <c r="AT311" i="60"/>
  <c r="AQ311" i="60"/>
  <c r="AO311" i="60"/>
  <c r="AM311" i="60"/>
  <c r="AG311" i="60"/>
  <c r="AF311" i="60"/>
  <c r="AD311" i="60"/>
  <c r="AB311" i="60"/>
  <c r="Z311" i="60"/>
  <c r="T311" i="60"/>
  <c r="J311" i="60"/>
  <c r="H311" i="60"/>
  <c r="A311" i="60"/>
  <c r="BT310" i="60"/>
  <c r="BS310" i="60"/>
  <c r="BQ310" i="60"/>
  <c r="BO310" i="60"/>
  <c r="BM310" i="60"/>
  <c r="BG310" i="60"/>
  <c r="BF310" i="60"/>
  <c r="BD310" i="60"/>
  <c r="BB310" i="60"/>
  <c r="AZ310" i="60"/>
  <c r="AT310" i="60"/>
  <c r="AQ310" i="60"/>
  <c r="AO310" i="60"/>
  <c r="AM310" i="60"/>
  <c r="AG310" i="60"/>
  <c r="AF310" i="60"/>
  <c r="AD310" i="60"/>
  <c r="AB310" i="60"/>
  <c r="Z310" i="60"/>
  <c r="T310" i="60"/>
  <c r="J310" i="60"/>
  <c r="H310" i="60"/>
  <c r="A310" i="60"/>
  <c r="BT309" i="60"/>
  <c r="BS309" i="60"/>
  <c r="BQ309" i="60"/>
  <c r="BO309" i="60"/>
  <c r="BM309" i="60"/>
  <c r="BG309" i="60"/>
  <c r="BF309" i="60"/>
  <c r="BD309" i="60"/>
  <c r="BB309" i="60"/>
  <c r="AZ309" i="60"/>
  <c r="AT309" i="60"/>
  <c r="AQ309" i="60"/>
  <c r="AO309" i="60"/>
  <c r="AM309" i="60"/>
  <c r="AG309" i="60"/>
  <c r="AF309" i="60"/>
  <c r="AD309" i="60"/>
  <c r="AB309" i="60"/>
  <c r="Z309" i="60"/>
  <c r="T309" i="60"/>
  <c r="J309" i="60"/>
  <c r="H309" i="60"/>
  <c r="A309" i="60"/>
  <c r="BT308" i="60"/>
  <c r="BS308" i="60"/>
  <c r="BQ308" i="60"/>
  <c r="BO308" i="60"/>
  <c r="BM308" i="60"/>
  <c r="BG308" i="60"/>
  <c r="BF308" i="60"/>
  <c r="BD308" i="60"/>
  <c r="BB308" i="60"/>
  <c r="AZ308" i="60"/>
  <c r="AT308" i="60"/>
  <c r="AQ308" i="60"/>
  <c r="AO308" i="60"/>
  <c r="AM308" i="60"/>
  <c r="AG308" i="60"/>
  <c r="AF308" i="60"/>
  <c r="AD308" i="60"/>
  <c r="AB308" i="60"/>
  <c r="Z308" i="60"/>
  <c r="T308" i="60"/>
  <c r="J308" i="60"/>
  <c r="H308" i="60"/>
  <c r="A308" i="60"/>
  <c r="BT307" i="60"/>
  <c r="BS307" i="60"/>
  <c r="BQ307" i="60"/>
  <c r="BO307" i="60"/>
  <c r="BM307" i="60"/>
  <c r="BG307" i="60"/>
  <c r="BF307" i="60"/>
  <c r="BD307" i="60"/>
  <c r="BB307" i="60"/>
  <c r="AZ307" i="60"/>
  <c r="AT307" i="60"/>
  <c r="AQ307" i="60"/>
  <c r="AO307" i="60"/>
  <c r="AM307" i="60"/>
  <c r="AG307" i="60"/>
  <c r="AF307" i="60"/>
  <c r="AD307" i="60"/>
  <c r="AB307" i="60"/>
  <c r="Z307" i="60"/>
  <c r="T307" i="60"/>
  <c r="J307" i="60"/>
  <c r="H307" i="60"/>
  <c r="A307" i="60"/>
  <c r="BT306" i="60"/>
  <c r="BS306" i="60"/>
  <c r="BQ306" i="60"/>
  <c r="BO306" i="60"/>
  <c r="BM306" i="60"/>
  <c r="BG306" i="60"/>
  <c r="BF306" i="60"/>
  <c r="BD306" i="60"/>
  <c r="BB306" i="60"/>
  <c r="AZ306" i="60"/>
  <c r="AT306" i="60"/>
  <c r="AQ306" i="60"/>
  <c r="AO306" i="60"/>
  <c r="AM306" i="60"/>
  <c r="AG306" i="60"/>
  <c r="AF306" i="60"/>
  <c r="AD306" i="60"/>
  <c r="AB306" i="60"/>
  <c r="Z306" i="60"/>
  <c r="T306" i="60"/>
  <c r="J306" i="60"/>
  <c r="H306" i="60"/>
  <c r="A306" i="60"/>
  <c r="BT305" i="60"/>
  <c r="BS305" i="60"/>
  <c r="BQ305" i="60"/>
  <c r="BO305" i="60"/>
  <c r="BM305" i="60"/>
  <c r="BG305" i="60"/>
  <c r="BF305" i="60"/>
  <c r="BD305" i="60"/>
  <c r="BB305" i="60"/>
  <c r="AZ305" i="60"/>
  <c r="AT305" i="60"/>
  <c r="AQ305" i="60"/>
  <c r="AO305" i="60"/>
  <c r="AM305" i="60"/>
  <c r="AG305" i="60"/>
  <c r="AF305" i="60"/>
  <c r="AD305" i="60"/>
  <c r="AB305" i="60"/>
  <c r="Z305" i="60"/>
  <c r="T305" i="60"/>
  <c r="J305" i="60"/>
  <c r="H305" i="60"/>
  <c r="A305" i="60"/>
  <c r="BT304" i="60"/>
  <c r="BS304" i="60"/>
  <c r="BQ304" i="60"/>
  <c r="BO304" i="60"/>
  <c r="BM304" i="60"/>
  <c r="BG304" i="60"/>
  <c r="BF304" i="60"/>
  <c r="BD304" i="60"/>
  <c r="BB304" i="60"/>
  <c r="AZ304" i="60"/>
  <c r="AT304" i="60"/>
  <c r="AQ304" i="60"/>
  <c r="AO304" i="60"/>
  <c r="AM304" i="60"/>
  <c r="AG304" i="60"/>
  <c r="AF304" i="60"/>
  <c r="AD304" i="60"/>
  <c r="AB304" i="60"/>
  <c r="Z304" i="60"/>
  <c r="T304" i="60"/>
  <c r="J304" i="60"/>
  <c r="H304" i="60"/>
  <c r="A304" i="60"/>
  <c r="BT303" i="60"/>
  <c r="BS303" i="60"/>
  <c r="BQ303" i="60"/>
  <c r="BO303" i="60"/>
  <c r="BM303" i="60"/>
  <c r="BG303" i="60"/>
  <c r="BF303" i="60"/>
  <c r="BD303" i="60"/>
  <c r="BB303" i="60"/>
  <c r="AZ303" i="60"/>
  <c r="AT303" i="60"/>
  <c r="AQ303" i="60"/>
  <c r="AO303" i="60"/>
  <c r="AM303" i="60"/>
  <c r="AG303" i="60"/>
  <c r="AF303" i="60"/>
  <c r="AD303" i="60"/>
  <c r="AB303" i="60"/>
  <c r="Z303" i="60"/>
  <c r="T303" i="60"/>
  <c r="J303" i="60"/>
  <c r="H303" i="60"/>
  <c r="A303" i="60"/>
  <c r="BT302" i="60"/>
  <c r="BS302" i="60"/>
  <c r="BQ302" i="60"/>
  <c r="BO302" i="60"/>
  <c r="BM302" i="60"/>
  <c r="BG302" i="60"/>
  <c r="BF302" i="60"/>
  <c r="BD302" i="60"/>
  <c r="BB302" i="60"/>
  <c r="AZ302" i="60"/>
  <c r="AT302" i="60"/>
  <c r="AQ302" i="60"/>
  <c r="AO302" i="60"/>
  <c r="AM302" i="60"/>
  <c r="AG302" i="60"/>
  <c r="AF302" i="60"/>
  <c r="AD302" i="60"/>
  <c r="AB302" i="60"/>
  <c r="Z302" i="60"/>
  <c r="T302" i="60"/>
  <c r="J302" i="60"/>
  <c r="H302" i="60"/>
  <c r="A302" i="60"/>
  <c r="BT301" i="60"/>
  <c r="BS301" i="60"/>
  <c r="BQ301" i="60"/>
  <c r="BO301" i="60"/>
  <c r="BM301" i="60"/>
  <c r="BG301" i="60"/>
  <c r="BF301" i="60"/>
  <c r="BD301" i="60"/>
  <c r="BB301" i="60"/>
  <c r="AZ301" i="60"/>
  <c r="AT301" i="60"/>
  <c r="AQ301" i="60"/>
  <c r="AO301" i="60"/>
  <c r="AM301" i="60"/>
  <c r="AG301" i="60"/>
  <c r="AF301" i="60"/>
  <c r="AD301" i="60"/>
  <c r="AB301" i="60"/>
  <c r="Z301" i="60"/>
  <c r="T301" i="60"/>
  <c r="J301" i="60"/>
  <c r="H301" i="60"/>
  <c r="A301" i="60"/>
  <c r="BT300" i="60"/>
  <c r="BS300" i="60"/>
  <c r="BQ300" i="60"/>
  <c r="BO300" i="60"/>
  <c r="BM300" i="60"/>
  <c r="BG300" i="60"/>
  <c r="BF300" i="60"/>
  <c r="BD300" i="60"/>
  <c r="BB300" i="60"/>
  <c r="AZ300" i="60"/>
  <c r="AT300" i="60"/>
  <c r="AQ300" i="60"/>
  <c r="AO300" i="60"/>
  <c r="AM300" i="60"/>
  <c r="AG300" i="60"/>
  <c r="AF300" i="60"/>
  <c r="AD300" i="60"/>
  <c r="AB300" i="60"/>
  <c r="Z300" i="60"/>
  <c r="T300" i="60"/>
  <c r="J300" i="60"/>
  <c r="H300" i="60"/>
  <c r="A300" i="60"/>
  <c r="BT299" i="60"/>
  <c r="BS299" i="60"/>
  <c r="BQ299" i="60"/>
  <c r="BO299" i="60"/>
  <c r="BM299" i="60"/>
  <c r="BG299" i="60"/>
  <c r="BF299" i="60"/>
  <c r="BD299" i="60"/>
  <c r="BB299" i="60"/>
  <c r="AZ299" i="60"/>
  <c r="AT299" i="60"/>
  <c r="AQ299" i="60"/>
  <c r="AO299" i="60"/>
  <c r="AM299" i="60"/>
  <c r="AG299" i="60"/>
  <c r="AF299" i="60"/>
  <c r="AD299" i="60"/>
  <c r="AB299" i="60"/>
  <c r="Z299" i="60"/>
  <c r="T299" i="60"/>
  <c r="J299" i="60"/>
  <c r="H299" i="60"/>
  <c r="A299" i="60"/>
  <c r="BT298" i="60"/>
  <c r="BS298" i="60"/>
  <c r="BQ298" i="60"/>
  <c r="BO298" i="60"/>
  <c r="BM298" i="60"/>
  <c r="BG298" i="60"/>
  <c r="BF298" i="60"/>
  <c r="BD298" i="60"/>
  <c r="BB298" i="60"/>
  <c r="AZ298" i="60"/>
  <c r="AT298" i="60"/>
  <c r="AQ298" i="60"/>
  <c r="AO298" i="60"/>
  <c r="AM298" i="60"/>
  <c r="AG298" i="60"/>
  <c r="AF298" i="60"/>
  <c r="AD298" i="60"/>
  <c r="AB298" i="60"/>
  <c r="Z298" i="60"/>
  <c r="T298" i="60"/>
  <c r="J298" i="60"/>
  <c r="H298" i="60"/>
  <c r="A298" i="60"/>
  <c r="BT297" i="60"/>
  <c r="BS297" i="60"/>
  <c r="BQ297" i="60"/>
  <c r="BO297" i="60"/>
  <c r="BM297" i="60"/>
  <c r="BG297" i="60"/>
  <c r="BF297" i="60"/>
  <c r="BD297" i="60"/>
  <c r="BB297" i="60"/>
  <c r="AZ297" i="60"/>
  <c r="AT297" i="60"/>
  <c r="AQ297" i="60"/>
  <c r="AO297" i="60"/>
  <c r="AM297" i="60"/>
  <c r="AG297" i="60"/>
  <c r="AF297" i="60"/>
  <c r="AD297" i="60"/>
  <c r="AB297" i="60"/>
  <c r="Z297" i="60"/>
  <c r="T297" i="60"/>
  <c r="J297" i="60"/>
  <c r="H297" i="60"/>
  <c r="A297" i="60"/>
  <c r="BT296" i="60"/>
  <c r="BS296" i="60"/>
  <c r="BQ296" i="60"/>
  <c r="BO296" i="60"/>
  <c r="BM296" i="60"/>
  <c r="BG296" i="60"/>
  <c r="BF296" i="60"/>
  <c r="BD296" i="60"/>
  <c r="BB296" i="60"/>
  <c r="AZ296" i="60"/>
  <c r="AT296" i="60"/>
  <c r="AQ296" i="60"/>
  <c r="AO296" i="60"/>
  <c r="AM296" i="60"/>
  <c r="AG296" i="60"/>
  <c r="AF296" i="60"/>
  <c r="AD296" i="60"/>
  <c r="AB296" i="60"/>
  <c r="Z296" i="60"/>
  <c r="T296" i="60"/>
  <c r="J296" i="60"/>
  <c r="H296" i="60"/>
  <c r="A296" i="60"/>
  <c r="BT295" i="60"/>
  <c r="BS295" i="60"/>
  <c r="BQ295" i="60"/>
  <c r="BO295" i="60"/>
  <c r="BM295" i="60"/>
  <c r="BG295" i="60"/>
  <c r="BF295" i="60"/>
  <c r="BD295" i="60"/>
  <c r="BB295" i="60"/>
  <c r="AZ295" i="60"/>
  <c r="AT295" i="60"/>
  <c r="AQ295" i="60"/>
  <c r="AO295" i="60"/>
  <c r="AM295" i="60"/>
  <c r="AG295" i="60"/>
  <c r="AF295" i="60"/>
  <c r="AD295" i="60"/>
  <c r="AB295" i="60"/>
  <c r="Z295" i="60"/>
  <c r="T295" i="60"/>
  <c r="J295" i="60"/>
  <c r="H295" i="60"/>
  <c r="A295" i="60"/>
  <c r="BT294" i="60"/>
  <c r="BS294" i="60"/>
  <c r="BQ294" i="60"/>
  <c r="BO294" i="60"/>
  <c r="BM294" i="60"/>
  <c r="BG294" i="60"/>
  <c r="BF294" i="60"/>
  <c r="BD294" i="60"/>
  <c r="BB294" i="60"/>
  <c r="AZ294" i="60"/>
  <c r="AT294" i="60"/>
  <c r="AQ294" i="60"/>
  <c r="AO294" i="60"/>
  <c r="AM294" i="60"/>
  <c r="AG294" i="60"/>
  <c r="AF294" i="60"/>
  <c r="AD294" i="60"/>
  <c r="AB294" i="60"/>
  <c r="Z294" i="60"/>
  <c r="T294" i="60"/>
  <c r="J294" i="60"/>
  <c r="H294" i="60"/>
  <c r="A294" i="60"/>
  <c r="BT293" i="60"/>
  <c r="BS293" i="60"/>
  <c r="BQ293" i="60"/>
  <c r="BO293" i="60"/>
  <c r="BM293" i="60"/>
  <c r="BG293" i="60"/>
  <c r="BF293" i="60"/>
  <c r="BD293" i="60"/>
  <c r="BB293" i="60"/>
  <c r="AZ293" i="60"/>
  <c r="AT293" i="60"/>
  <c r="AQ293" i="60"/>
  <c r="AO293" i="60"/>
  <c r="AM293" i="60"/>
  <c r="AG293" i="60"/>
  <c r="AF293" i="60"/>
  <c r="AD293" i="60"/>
  <c r="AB293" i="60"/>
  <c r="Z293" i="60"/>
  <c r="T293" i="60"/>
  <c r="J293" i="60"/>
  <c r="H293" i="60"/>
  <c r="A293" i="60"/>
  <c r="BT292" i="60"/>
  <c r="BS292" i="60"/>
  <c r="BQ292" i="60"/>
  <c r="BO292" i="60"/>
  <c r="BM292" i="60"/>
  <c r="BG292" i="60"/>
  <c r="BF292" i="60"/>
  <c r="BD292" i="60"/>
  <c r="BB292" i="60"/>
  <c r="AZ292" i="60"/>
  <c r="AT292" i="60"/>
  <c r="AQ292" i="60"/>
  <c r="AO292" i="60"/>
  <c r="AM292" i="60"/>
  <c r="AG292" i="60"/>
  <c r="AF292" i="60"/>
  <c r="AD292" i="60"/>
  <c r="AB292" i="60"/>
  <c r="Z292" i="60"/>
  <c r="T292" i="60"/>
  <c r="J292" i="60"/>
  <c r="H292" i="60"/>
  <c r="A292" i="60"/>
  <c r="BT291" i="60"/>
  <c r="BS291" i="60"/>
  <c r="BQ291" i="60"/>
  <c r="BO291" i="60"/>
  <c r="BM291" i="60"/>
  <c r="BG291" i="60"/>
  <c r="BF291" i="60"/>
  <c r="BD291" i="60"/>
  <c r="BB291" i="60"/>
  <c r="AZ291" i="60"/>
  <c r="AT291" i="60"/>
  <c r="AQ291" i="60"/>
  <c r="AO291" i="60"/>
  <c r="AM291" i="60"/>
  <c r="AG291" i="60"/>
  <c r="AF291" i="60"/>
  <c r="AD291" i="60"/>
  <c r="AB291" i="60"/>
  <c r="Z291" i="60"/>
  <c r="T291" i="60"/>
  <c r="J291" i="60"/>
  <c r="H291" i="60"/>
  <c r="A291" i="60"/>
  <c r="BT290" i="60"/>
  <c r="BS290" i="60"/>
  <c r="BQ290" i="60"/>
  <c r="BO290" i="60"/>
  <c r="BM290" i="60"/>
  <c r="BG290" i="60"/>
  <c r="BF290" i="60"/>
  <c r="BD290" i="60"/>
  <c r="BB290" i="60"/>
  <c r="AZ290" i="60"/>
  <c r="AT290" i="60"/>
  <c r="AQ290" i="60"/>
  <c r="AO290" i="60"/>
  <c r="AM290" i="60"/>
  <c r="AG290" i="60"/>
  <c r="AF290" i="60"/>
  <c r="AD290" i="60"/>
  <c r="AB290" i="60"/>
  <c r="Z290" i="60"/>
  <c r="T290" i="60"/>
  <c r="J290" i="60"/>
  <c r="H290" i="60"/>
  <c r="A290" i="60"/>
  <c r="BT289" i="60"/>
  <c r="BS289" i="60"/>
  <c r="BQ289" i="60"/>
  <c r="BO289" i="60"/>
  <c r="BM289" i="60"/>
  <c r="BG289" i="60"/>
  <c r="BF289" i="60"/>
  <c r="BD289" i="60"/>
  <c r="BB289" i="60"/>
  <c r="AZ289" i="60"/>
  <c r="AT289" i="60"/>
  <c r="AQ289" i="60"/>
  <c r="AO289" i="60"/>
  <c r="AM289" i="60"/>
  <c r="AG289" i="60"/>
  <c r="AF289" i="60"/>
  <c r="AD289" i="60"/>
  <c r="AB289" i="60"/>
  <c r="Z289" i="60"/>
  <c r="T289" i="60"/>
  <c r="J289" i="60"/>
  <c r="H289" i="60"/>
  <c r="A289" i="60"/>
  <c r="BT288" i="60"/>
  <c r="BS288" i="60"/>
  <c r="BQ288" i="60"/>
  <c r="BO288" i="60"/>
  <c r="BM288" i="60"/>
  <c r="BG288" i="60"/>
  <c r="BF288" i="60"/>
  <c r="BD288" i="60"/>
  <c r="BB288" i="60"/>
  <c r="AZ288" i="60"/>
  <c r="AT288" i="60"/>
  <c r="AQ288" i="60"/>
  <c r="AO288" i="60"/>
  <c r="AM288" i="60"/>
  <c r="AG288" i="60"/>
  <c r="AF288" i="60"/>
  <c r="AD288" i="60"/>
  <c r="AB288" i="60"/>
  <c r="Z288" i="60"/>
  <c r="T288" i="60"/>
  <c r="J288" i="60"/>
  <c r="H288" i="60"/>
  <c r="A288" i="60"/>
  <c r="BT287" i="60"/>
  <c r="BS287" i="60"/>
  <c r="BQ287" i="60"/>
  <c r="BO287" i="60"/>
  <c r="BM287" i="60"/>
  <c r="BG287" i="60"/>
  <c r="BF287" i="60"/>
  <c r="BD287" i="60"/>
  <c r="BB287" i="60"/>
  <c r="AZ287" i="60"/>
  <c r="AT287" i="60"/>
  <c r="AQ287" i="60"/>
  <c r="AO287" i="60"/>
  <c r="AM287" i="60"/>
  <c r="AG287" i="60"/>
  <c r="AF287" i="60"/>
  <c r="AD287" i="60"/>
  <c r="AB287" i="60"/>
  <c r="Z287" i="60"/>
  <c r="T287" i="60"/>
  <c r="J287" i="60"/>
  <c r="H287" i="60"/>
  <c r="A287" i="60"/>
  <c r="BT286" i="60"/>
  <c r="BS286" i="60"/>
  <c r="BQ286" i="60"/>
  <c r="BO286" i="60"/>
  <c r="BM286" i="60"/>
  <c r="BG286" i="60"/>
  <c r="BF286" i="60"/>
  <c r="BD286" i="60"/>
  <c r="BB286" i="60"/>
  <c r="AZ286" i="60"/>
  <c r="AT286" i="60"/>
  <c r="AQ286" i="60"/>
  <c r="AO286" i="60"/>
  <c r="AM286" i="60"/>
  <c r="AG286" i="60"/>
  <c r="AF286" i="60"/>
  <c r="AD286" i="60"/>
  <c r="AB286" i="60"/>
  <c r="Z286" i="60"/>
  <c r="T286" i="60"/>
  <c r="J286" i="60"/>
  <c r="H286" i="60"/>
  <c r="A286" i="60"/>
  <c r="BT285" i="60"/>
  <c r="BS285" i="60"/>
  <c r="BQ285" i="60"/>
  <c r="BO285" i="60"/>
  <c r="BM285" i="60"/>
  <c r="BG285" i="60"/>
  <c r="BF285" i="60"/>
  <c r="BD285" i="60"/>
  <c r="BB285" i="60"/>
  <c r="AZ285" i="60"/>
  <c r="AT285" i="60"/>
  <c r="AQ285" i="60"/>
  <c r="AO285" i="60"/>
  <c r="AM285" i="60"/>
  <c r="AG285" i="60"/>
  <c r="AF285" i="60"/>
  <c r="AD285" i="60"/>
  <c r="AB285" i="60"/>
  <c r="Z285" i="60"/>
  <c r="T285" i="60"/>
  <c r="J285" i="60"/>
  <c r="H285" i="60"/>
  <c r="A285" i="60"/>
  <c r="BT284" i="60"/>
  <c r="BS284" i="60"/>
  <c r="BQ284" i="60"/>
  <c r="BO284" i="60"/>
  <c r="BM284" i="60"/>
  <c r="BG284" i="60"/>
  <c r="BF284" i="60"/>
  <c r="BD284" i="60"/>
  <c r="BB284" i="60"/>
  <c r="AZ284" i="60"/>
  <c r="AT284" i="60"/>
  <c r="AQ284" i="60"/>
  <c r="AO284" i="60"/>
  <c r="AM284" i="60"/>
  <c r="AG284" i="60"/>
  <c r="AF284" i="60"/>
  <c r="AD284" i="60"/>
  <c r="AB284" i="60"/>
  <c r="Z284" i="60"/>
  <c r="T284" i="60"/>
  <c r="J284" i="60"/>
  <c r="H284" i="60"/>
  <c r="A284" i="60"/>
  <c r="BT283" i="60"/>
  <c r="BS283" i="60"/>
  <c r="BQ283" i="60"/>
  <c r="BO283" i="60"/>
  <c r="BM283" i="60"/>
  <c r="BG283" i="60"/>
  <c r="BF283" i="60"/>
  <c r="BD283" i="60"/>
  <c r="BB283" i="60"/>
  <c r="AZ283" i="60"/>
  <c r="AT283" i="60"/>
  <c r="AQ283" i="60"/>
  <c r="AO283" i="60"/>
  <c r="AM283" i="60"/>
  <c r="AG283" i="60"/>
  <c r="AF283" i="60"/>
  <c r="AD283" i="60"/>
  <c r="AB283" i="60"/>
  <c r="Z283" i="60"/>
  <c r="T283" i="60"/>
  <c r="J283" i="60"/>
  <c r="H283" i="60"/>
  <c r="A283" i="60"/>
  <c r="BT282" i="60"/>
  <c r="BS282" i="60"/>
  <c r="BQ282" i="60"/>
  <c r="BO282" i="60"/>
  <c r="BM282" i="60"/>
  <c r="BG282" i="60"/>
  <c r="BF282" i="60"/>
  <c r="BD282" i="60"/>
  <c r="BB282" i="60"/>
  <c r="AZ282" i="60"/>
  <c r="AT282" i="60"/>
  <c r="AQ282" i="60"/>
  <c r="AO282" i="60"/>
  <c r="AM282" i="60"/>
  <c r="AG282" i="60"/>
  <c r="AF282" i="60"/>
  <c r="AD282" i="60"/>
  <c r="AB282" i="60"/>
  <c r="Z282" i="60"/>
  <c r="T282" i="60"/>
  <c r="J282" i="60"/>
  <c r="H282" i="60"/>
  <c r="A282" i="60"/>
  <c r="BT281" i="60"/>
  <c r="BS281" i="60"/>
  <c r="BQ281" i="60"/>
  <c r="BO281" i="60"/>
  <c r="BM281" i="60"/>
  <c r="BG281" i="60"/>
  <c r="BF281" i="60"/>
  <c r="BD281" i="60"/>
  <c r="BB281" i="60"/>
  <c r="AZ281" i="60"/>
  <c r="AT281" i="60"/>
  <c r="AQ281" i="60"/>
  <c r="AO281" i="60"/>
  <c r="AM281" i="60"/>
  <c r="AG281" i="60"/>
  <c r="AF281" i="60"/>
  <c r="AD281" i="60"/>
  <c r="AB281" i="60"/>
  <c r="Z281" i="60"/>
  <c r="T281" i="60"/>
  <c r="J281" i="60"/>
  <c r="H281" i="60"/>
  <c r="A281" i="60"/>
  <c r="BT280" i="60"/>
  <c r="BS280" i="60"/>
  <c r="BQ280" i="60"/>
  <c r="BO280" i="60"/>
  <c r="BM280" i="60"/>
  <c r="BG280" i="60"/>
  <c r="BF280" i="60"/>
  <c r="BD280" i="60"/>
  <c r="BB280" i="60"/>
  <c r="AZ280" i="60"/>
  <c r="AT280" i="60"/>
  <c r="AQ280" i="60"/>
  <c r="AO280" i="60"/>
  <c r="AM280" i="60"/>
  <c r="AG280" i="60"/>
  <c r="AF280" i="60"/>
  <c r="AD280" i="60"/>
  <c r="AB280" i="60"/>
  <c r="Z280" i="60"/>
  <c r="T280" i="60"/>
  <c r="J280" i="60"/>
  <c r="H280" i="60"/>
  <c r="A280" i="60"/>
  <c r="BT279" i="60"/>
  <c r="BS279" i="60"/>
  <c r="BQ279" i="60"/>
  <c r="BO279" i="60"/>
  <c r="BM279" i="60"/>
  <c r="BG279" i="60"/>
  <c r="BF279" i="60"/>
  <c r="BD279" i="60"/>
  <c r="BB279" i="60"/>
  <c r="AZ279" i="60"/>
  <c r="AT279" i="60"/>
  <c r="AQ279" i="60"/>
  <c r="AO279" i="60"/>
  <c r="AM279" i="60"/>
  <c r="AG279" i="60"/>
  <c r="AF279" i="60"/>
  <c r="AD279" i="60"/>
  <c r="AB279" i="60"/>
  <c r="Z279" i="60"/>
  <c r="T279" i="60"/>
  <c r="J279" i="60"/>
  <c r="H279" i="60"/>
  <c r="A279" i="60"/>
  <c r="BT278" i="60"/>
  <c r="BS278" i="60"/>
  <c r="BQ278" i="60"/>
  <c r="BO278" i="60"/>
  <c r="BM278" i="60"/>
  <c r="BG278" i="60"/>
  <c r="BF278" i="60"/>
  <c r="BD278" i="60"/>
  <c r="BB278" i="60"/>
  <c r="AZ278" i="60"/>
  <c r="AT278" i="60"/>
  <c r="AQ278" i="60"/>
  <c r="AO278" i="60"/>
  <c r="AM278" i="60"/>
  <c r="AG278" i="60"/>
  <c r="AF278" i="60"/>
  <c r="AD278" i="60"/>
  <c r="AB278" i="60"/>
  <c r="Z278" i="60"/>
  <c r="T278" i="60"/>
  <c r="J278" i="60"/>
  <c r="H278" i="60"/>
  <c r="A278" i="60"/>
  <c r="BT277" i="60"/>
  <c r="BS277" i="60"/>
  <c r="BQ277" i="60"/>
  <c r="BO277" i="60"/>
  <c r="BM277" i="60"/>
  <c r="BG277" i="60"/>
  <c r="BF277" i="60"/>
  <c r="BD277" i="60"/>
  <c r="BB277" i="60"/>
  <c r="AZ277" i="60"/>
  <c r="AT277" i="60"/>
  <c r="AQ277" i="60"/>
  <c r="AO277" i="60"/>
  <c r="AM277" i="60"/>
  <c r="AG277" i="60"/>
  <c r="AF277" i="60"/>
  <c r="AD277" i="60"/>
  <c r="AB277" i="60"/>
  <c r="Z277" i="60"/>
  <c r="T277" i="60"/>
  <c r="J277" i="60"/>
  <c r="H277" i="60"/>
  <c r="A277" i="60"/>
  <c r="BT276" i="60"/>
  <c r="BS276" i="60"/>
  <c r="BQ276" i="60"/>
  <c r="BO276" i="60"/>
  <c r="BM276" i="60"/>
  <c r="BG276" i="60"/>
  <c r="BF276" i="60"/>
  <c r="BD276" i="60"/>
  <c r="BB276" i="60"/>
  <c r="AZ276" i="60"/>
  <c r="AT276" i="60"/>
  <c r="AQ276" i="60"/>
  <c r="AO276" i="60"/>
  <c r="AM276" i="60"/>
  <c r="AG276" i="60"/>
  <c r="AF276" i="60"/>
  <c r="AD276" i="60"/>
  <c r="AB276" i="60"/>
  <c r="Z276" i="60"/>
  <c r="T276" i="60"/>
  <c r="J276" i="60"/>
  <c r="H276" i="60"/>
  <c r="A276" i="60"/>
  <c r="BT275" i="60"/>
  <c r="BS275" i="60"/>
  <c r="BQ275" i="60"/>
  <c r="BO275" i="60"/>
  <c r="BM275" i="60"/>
  <c r="BG275" i="60"/>
  <c r="BF275" i="60"/>
  <c r="BD275" i="60"/>
  <c r="BB275" i="60"/>
  <c r="AZ275" i="60"/>
  <c r="AT275" i="60"/>
  <c r="AQ275" i="60"/>
  <c r="AO275" i="60"/>
  <c r="AM275" i="60"/>
  <c r="AG275" i="60"/>
  <c r="AF275" i="60"/>
  <c r="AD275" i="60"/>
  <c r="AB275" i="60"/>
  <c r="Z275" i="60"/>
  <c r="T275" i="60"/>
  <c r="J275" i="60"/>
  <c r="H275" i="60"/>
  <c r="A275" i="60"/>
  <c r="BT274" i="60"/>
  <c r="BS274" i="60"/>
  <c r="BQ274" i="60"/>
  <c r="BO274" i="60"/>
  <c r="BM274" i="60"/>
  <c r="BG274" i="60"/>
  <c r="BF274" i="60"/>
  <c r="BD274" i="60"/>
  <c r="BB274" i="60"/>
  <c r="AZ274" i="60"/>
  <c r="AT274" i="60"/>
  <c r="AQ274" i="60"/>
  <c r="AO274" i="60"/>
  <c r="AM274" i="60"/>
  <c r="AG274" i="60"/>
  <c r="AF274" i="60"/>
  <c r="AD274" i="60"/>
  <c r="AB274" i="60"/>
  <c r="Z274" i="60"/>
  <c r="T274" i="60"/>
  <c r="J274" i="60"/>
  <c r="H274" i="60"/>
  <c r="A274" i="60"/>
  <c r="BT273" i="60"/>
  <c r="BS273" i="60"/>
  <c r="BQ273" i="60"/>
  <c r="BO273" i="60"/>
  <c r="BM273" i="60"/>
  <c r="BG273" i="60"/>
  <c r="BF273" i="60"/>
  <c r="BD273" i="60"/>
  <c r="BB273" i="60"/>
  <c r="AZ273" i="60"/>
  <c r="AT273" i="60"/>
  <c r="AQ273" i="60"/>
  <c r="AO273" i="60"/>
  <c r="AM273" i="60"/>
  <c r="AG273" i="60"/>
  <c r="AF273" i="60"/>
  <c r="AD273" i="60"/>
  <c r="AB273" i="60"/>
  <c r="Z273" i="60"/>
  <c r="T273" i="60"/>
  <c r="J273" i="60"/>
  <c r="H273" i="60"/>
  <c r="A273" i="60"/>
  <c r="BT272" i="60"/>
  <c r="BS272" i="60"/>
  <c r="BQ272" i="60"/>
  <c r="BO272" i="60"/>
  <c r="BM272" i="60"/>
  <c r="BG272" i="60"/>
  <c r="BF272" i="60"/>
  <c r="BD272" i="60"/>
  <c r="BB272" i="60"/>
  <c r="AZ272" i="60"/>
  <c r="AT272" i="60"/>
  <c r="AQ272" i="60"/>
  <c r="AO272" i="60"/>
  <c r="AM272" i="60"/>
  <c r="AG272" i="60"/>
  <c r="AF272" i="60"/>
  <c r="AD272" i="60"/>
  <c r="AB272" i="60"/>
  <c r="Z272" i="60"/>
  <c r="T272" i="60"/>
  <c r="J272" i="60"/>
  <c r="H272" i="60"/>
  <c r="A272" i="60"/>
  <c r="BT271" i="60"/>
  <c r="BS271" i="60"/>
  <c r="BQ271" i="60"/>
  <c r="BO271" i="60"/>
  <c r="BM271" i="60"/>
  <c r="BG271" i="60"/>
  <c r="BF271" i="60"/>
  <c r="BD271" i="60"/>
  <c r="BB271" i="60"/>
  <c r="AZ271" i="60"/>
  <c r="AT271" i="60"/>
  <c r="AQ271" i="60"/>
  <c r="AO271" i="60"/>
  <c r="AM271" i="60"/>
  <c r="AG271" i="60"/>
  <c r="AF271" i="60"/>
  <c r="AD271" i="60"/>
  <c r="AB271" i="60"/>
  <c r="Z271" i="60"/>
  <c r="T271" i="60"/>
  <c r="J271" i="60"/>
  <c r="H271" i="60"/>
  <c r="A271" i="60"/>
  <c r="BT270" i="60"/>
  <c r="BS270" i="60"/>
  <c r="BQ270" i="60"/>
  <c r="BO270" i="60"/>
  <c r="BM270" i="60"/>
  <c r="BG270" i="60"/>
  <c r="BF270" i="60"/>
  <c r="BD270" i="60"/>
  <c r="BB270" i="60"/>
  <c r="AZ270" i="60"/>
  <c r="AT270" i="60"/>
  <c r="AQ270" i="60"/>
  <c r="AO270" i="60"/>
  <c r="AM270" i="60"/>
  <c r="AG270" i="60"/>
  <c r="AF270" i="60"/>
  <c r="AD270" i="60"/>
  <c r="AB270" i="60"/>
  <c r="Z270" i="60"/>
  <c r="T270" i="60"/>
  <c r="J270" i="60"/>
  <c r="H270" i="60"/>
  <c r="A270" i="60"/>
  <c r="BT269" i="60"/>
  <c r="BS269" i="60"/>
  <c r="BQ269" i="60"/>
  <c r="BO269" i="60"/>
  <c r="BM269" i="60"/>
  <c r="BG269" i="60"/>
  <c r="BF269" i="60"/>
  <c r="BD269" i="60"/>
  <c r="BB269" i="60"/>
  <c r="AZ269" i="60"/>
  <c r="AT269" i="60"/>
  <c r="AQ269" i="60"/>
  <c r="AO269" i="60"/>
  <c r="AM269" i="60"/>
  <c r="AG269" i="60"/>
  <c r="AF269" i="60"/>
  <c r="AD269" i="60"/>
  <c r="AB269" i="60"/>
  <c r="Z269" i="60"/>
  <c r="T269" i="60"/>
  <c r="J269" i="60"/>
  <c r="H269" i="60"/>
  <c r="A269" i="60"/>
  <c r="BT268" i="60"/>
  <c r="BS268" i="60"/>
  <c r="BQ268" i="60"/>
  <c r="BO268" i="60"/>
  <c r="BM268" i="60"/>
  <c r="BG268" i="60"/>
  <c r="BF268" i="60"/>
  <c r="BD268" i="60"/>
  <c r="BB268" i="60"/>
  <c r="AZ268" i="60"/>
  <c r="AT268" i="60"/>
  <c r="AQ268" i="60"/>
  <c r="AO268" i="60"/>
  <c r="AM268" i="60"/>
  <c r="AG268" i="60"/>
  <c r="AF268" i="60"/>
  <c r="AD268" i="60"/>
  <c r="AB268" i="60"/>
  <c r="Z268" i="60"/>
  <c r="T268" i="60"/>
  <c r="J268" i="60"/>
  <c r="H268" i="60"/>
  <c r="A268" i="60"/>
  <c r="BT267" i="60"/>
  <c r="BS267" i="60"/>
  <c r="BQ267" i="60"/>
  <c r="BO267" i="60"/>
  <c r="BM267" i="60"/>
  <c r="BG267" i="60"/>
  <c r="BF267" i="60"/>
  <c r="BD267" i="60"/>
  <c r="BB267" i="60"/>
  <c r="AZ267" i="60"/>
  <c r="AT267" i="60"/>
  <c r="AQ267" i="60"/>
  <c r="AO267" i="60"/>
  <c r="AM267" i="60"/>
  <c r="AG267" i="60"/>
  <c r="AF267" i="60"/>
  <c r="AD267" i="60"/>
  <c r="AB267" i="60"/>
  <c r="Z267" i="60"/>
  <c r="T267" i="60"/>
  <c r="J267" i="60"/>
  <c r="H267" i="60"/>
  <c r="A267" i="60"/>
  <c r="BT266" i="60"/>
  <c r="BS266" i="60"/>
  <c r="BQ266" i="60"/>
  <c r="BO266" i="60"/>
  <c r="BM266" i="60"/>
  <c r="BG266" i="60"/>
  <c r="BF266" i="60"/>
  <c r="BD266" i="60"/>
  <c r="BB266" i="60"/>
  <c r="AZ266" i="60"/>
  <c r="AT266" i="60"/>
  <c r="AQ266" i="60"/>
  <c r="AO266" i="60"/>
  <c r="AM266" i="60"/>
  <c r="AG266" i="60"/>
  <c r="AF266" i="60"/>
  <c r="AD266" i="60"/>
  <c r="AB266" i="60"/>
  <c r="Z266" i="60"/>
  <c r="T266" i="60"/>
  <c r="J266" i="60"/>
  <c r="H266" i="60"/>
  <c r="A266" i="60"/>
  <c r="BT265" i="60"/>
  <c r="BS265" i="60"/>
  <c r="BQ265" i="60"/>
  <c r="BO265" i="60"/>
  <c r="BM265" i="60"/>
  <c r="BG265" i="60"/>
  <c r="BF265" i="60"/>
  <c r="BD265" i="60"/>
  <c r="BB265" i="60"/>
  <c r="AZ265" i="60"/>
  <c r="AT265" i="60"/>
  <c r="AQ265" i="60"/>
  <c r="AO265" i="60"/>
  <c r="AM265" i="60"/>
  <c r="AG265" i="60"/>
  <c r="AF265" i="60"/>
  <c r="AD265" i="60"/>
  <c r="AB265" i="60"/>
  <c r="Z265" i="60"/>
  <c r="T265" i="60"/>
  <c r="J265" i="60"/>
  <c r="H265" i="60"/>
  <c r="A265" i="60"/>
  <c r="BT264" i="60"/>
  <c r="BS264" i="60"/>
  <c r="BQ264" i="60"/>
  <c r="BO264" i="60"/>
  <c r="BM264" i="60"/>
  <c r="BG264" i="60"/>
  <c r="BF264" i="60"/>
  <c r="BD264" i="60"/>
  <c r="BB264" i="60"/>
  <c r="AZ264" i="60"/>
  <c r="AT264" i="60"/>
  <c r="AQ264" i="60"/>
  <c r="AO264" i="60"/>
  <c r="AM264" i="60"/>
  <c r="AG264" i="60"/>
  <c r="AF264" i="60"/>
  <c r="AD264" i="60"/>
  <c r="AB264" i="60"/>
  <c r="Z264" i="60"/>
  <c r="T264" i="60"/>
  <c r="J264" i="60"/>
  <c r="H264" i="60"/>
  <c r="A264" i="60"/>
  <c r="BT263" i="60"/>
  <c r="BS263" i="60"/>
  <c r="BQ263" i="60"/>
  <c r="BO263" i="60"/>
  <c r="BM263" i="60"/>
  <c r="BG263" i="60"/>
  <c r="BF263" i="60"/>
  <c r="BD263" i="60"/>
  <c r="BB263" i="60"/>
  <c r="AZ263" i="60"/>
  <c r="AT263" i="60"/>
  <c r="AQ263" i="60"/>
  <c r="AO263" i="60"/>
  <c r="AM263" i="60"/>
  <c r="AG263" i="60"/>
  <c r="AF263" i="60"/>
  <c r="AD263" i="60"/>
  <c r="AB263" i="60"/>
  <c r="Z263" i="60"/>
  <c r="T263" i="60"/>
  <c r="J263" i="60"/>
  <c r="H263" i="60"/>
  <c r="A263" i="60"/>
  <c r="BT262" i="60"/>
  <c r="BS262" i="60"/>
  <c r="BQ262" i="60"/>
  <c r="BO262" i="60"/>
  <c r="BM262" i="60"/>
  <c r="BG262" i="60"/>
  <c r="BF262" i="60"/>
  <c r="BD262" i="60"/>
  <c r="BB262" i="60"/>
  <c r="AZ262" i="60"/>
  <c r="AT262" i="60"/>
  <c r="AQ262" i="60"/>
  <c r="AO262" i="60"/>
  <c r="AM262" i="60"/>
  <c r="AG262" i="60"/>
  <c r="AF262" i="60"/>
  <c r="AD262" i="60"/>
  <c r="AB262" i="60"/>
  <c r="Z262" i="60"/>
  <c r="T262" i="60"/>
  <c r="J262" i="60"/>
  <c r="H262" i="60"/>
  <c r="A262" i="60"/>
  <c r="BT261" i="60"/>
  <c r="BS261" i="60"/>
  <c r="BQ261" i="60"/>
  <c r="BO261" i="60"/>
  <c r="BM261" i="60"/>
  <c r="BG261" i="60"/>
  <c r="BF261" i="60"/>
  <c r="BD261" i="60"/>
  <c r="BB261" i="60"/>
  <c r="AZ261" i="60"/>
  <c r="AT261" i="60"/>
  <c r="AQ261" i="60"/>
  <c r="AO261" i="60"/>
  <c r="AM261" i="60"/>
  <c r="AG261" i="60"/>
  <c r="AF261" i="60"/>
  <c r="AD261" i="60"/>
  <c r="AB261" i="60"/>
  <c r="Z261" i="60"/>
  <c r="T261" i="60"/>
  <c r="J261" i="60"/>
  <c r="H261" i="60"/>
  <c r="A261" i="60"/>
  <c r="BT260" i="60"/>
  <c r="BS260" i="60"/>
  <c r="BQ260" i="60"/>
  <c r="BO260" i="60"/>
  <c r="BM260" i="60"/>
  <c r="BG260" i="60"/>
  <c r="BF260" i="60"/>
  <c r="BD260" i="60"/>
  <c r="BB260" i="60"/>
  <c r="AZ260" i="60"/>
  <c r="AT260" i="60"/>
  <c r="AQ260" i="60"/>
  <c r="AO260" i="60"/>
  <c r="AM260" i="60"/>
  <c r="AG260" i="60"/>
  <c r="AF260" i="60"/>
  <c r="AD260" i="60"/>
  <c r="AB260" i="60"/>
  <c r="Z260" i="60"/>
  <c r="T260" i="60"/>
  <c r="J260" i="60"/>
  <c r="H260" i="60"/>
  <c r="A260" i="60"/>
  <c r="BT259" i="60"/>
  <c r="BS259" i="60"/>
  <c r="BQ259" i="60"/>
  <c r="BO259" i="60"/>
  <c r="BM259" i="60"/>
  <c r="BG259" i="60"/>
  <c r="BF259" i="60"/>
  <c r="BD259" i="60"/>
  <c r="BB259" i="60"/>
  <c r="AZ259" i="60"/>
  <c r="AT259" i="60"/>
  <c r="AQ259" i="60"/>
  <c r="AO259" i="60"/>
  <c r="AM259" i="60"/>
  <c r="AG259" i="60"/>
  <c r="AF259" i="60"/>
  <c r="AD259" i="60"/>
  <c r="AB259" i="60"/>
  <c r="Z259" i="60"/>
  <c r="T259" i="60"/>
  <c r="J259" i="60"/>
  <c r="H259" i="60"/>
  <c r="A259" i="60"/>
  <c r="BT258" i="60"/>
  <c r="BS258" i="60"/>
  <c r="BQ258" i="60"/>
  <c r="BO258" i="60"/>
  <c r="BM258" i="60"/>
  <c r="BG258" i="60"/>
  <c r="BF258" i="60"/>
  <c r="BD258" i="60"/>
  <c r="BB258" i="60"/>
  <c r="AZ258" i="60"/>
  <c r="AT258" i="60"/>
  <c r="AQ258" i="60"/>
  <c r="AO258" i="60"/>
  <c r="AM258" i="60"/>
  <c r="AG258" i="60"/>
  <c r="AF258" i="60"/>
  <c r="AD258" i="60"/>
  <c r="AB258" i="60"/>
  <c r="Z258" i="60"/>
  <c r="T258" i="60"/>
  <c r="J258" i="60"/>
  <c r="H258" i="60"/>
  <c r="A258" i="60"/>
  <c r="BT257" i="60"/>
  <c r="BS257" i="60"/>
  <c r="BQ257" i="60"/>
  <c r="BO257" i="60"/>
  <c r="BM257" i="60"/>
  <c r="BG257" i="60"/>
  <c r="BF257" i="60"/>
  <c r="BD257" i="60"/>
  <c r="BB257" i="60"/>
  <c r="AZ257" i="60"/>
  <c r="AT257" i="60"/>
  <c r="AQ257" i="60"/>
  <c r="AO257" i="60"/>
  <c r="AM257" i="60"/>
  <c r="AG257" i="60"/>
  <c r="AF257" i="60"/>
  <c r="AD257" i="60"/>
  <c r="AB257" i="60"/>
  <c r="Z257" i="60"/>
  <c r="T257" i="60"/>
  <c r="J257" i="60"/>
  <c r="H257" i="60"/>
  <c r="A257" i="60"/>
  <c r="BT256" i="60"/>
  <c r="BS256" i="60"/>
  <c r="BQ256" i="60"/>
  <c r="BO256" i="60"/>
  <c r="BM256" i="60"/>
  <c r="BG256" i="60"/>
  <c r="BF256" i="60"/>
  <c r="BD256" i="60"/>
  <c r="BB256" i="60"/>
  <c r="AZ256" i="60"/>
  <c r="AT256" i="60"/>
  <c r="AQ256" i="60"/>
  <c r="AO256" i="60"/>
  <c r="AM256" i="60"/>
  <c r="AG256" i="60"/>
  <c r="AF256" i="60"/>
  <c r="AD256" i="60"/>
  <c r="AB256" i="60"/>
  <c r="Z256" i="60"/>
  <c r="T256" i="60"/>
  <c r="J256" i="60"/>
  <c r="H256" i="60"/>
  <c r="A256" i="60"/>
  <c r="BT255" i="60"/>
  <c r="BS255" i="60"/>
  <c r="BQ255" i="60"/>
  <c r="BO255" i="60"/>
  <c r="BM255" i="60"/>
  <c r="BG255" i="60"/>
  <c r="BF255" i="60"/>
  <c r="BD255" i="60"/>
  <c r="BB255" i="60"/>
  <c r="AZ255" i="60"/>
  <c r="AT255" i="60"/>
  <c r="AQ255" i="60"/>
  <c r="AO255" i="60"/>
  <c r="AM255" i="60"/>
  <c r="AG255" i="60"/>
  <c r="AF255" i="60"/>
  <c r="AD255" i="60"/>
  <c r="AB255" i="60"/>
  <c r="Z255" i="60"/>
  <c r="T255" i="60"/>
  <c r="J255" i="60"/>
  <c r="H255" i="60"/>
  <c r="A255" i="60"/>
  <c r="BT254" i="60"/>
  <c r="BS254" i="60"/>
  <c r="BQ254" i="60"/>
  <c r="BO254" i="60"/>
  <c r="BM254" i="60"/>
  <c r="BG254" i="60"/>
  <c r="BF254" i="60"/>
  <c r="BD254" i="60"/>
  <c r="BB254" i="60"/>
  <c r="AZ254" i="60"/>
  <c r="AT254" i="60"/>
  <c r="AQ254" i="60"/>
  <c r="AO254" i="60"/>
  <c r="AM254" i="60"/>
  <c r="AG254" i="60"/>
  <c r="AF254" i="60"/>
  <c r="AD254" i="60"/>
  <c r="AB254" i="60"/>
  <c r="Z254" i="60"/>
  <c r="T254" i="60"/>
  <c r="J254" i="60"/>
  <c r="H254" i="60"/>
  <c r="A254" i="60"/>
  <c r="BT253" i="60"/>
  <c r="BS253" i="60"/>
  <c r="BQ253" i="60"/>
  <c r="BO253" i="60"/>
  <c r="BM253" i="60"/>
  <c r="BG253" i="60"/>
  <c r="BF253" i="60"/>
  <c r="BD253" i="60"/>
  <c r="BB253" i="60"/>
  <c r="AZ253" i="60"/>
  <c r="AT253" i="60"/>
  <c r="AQ253" i="60"/>
  <c r="AO253" i="60"/>
  <c r="AM253" i="60"/>
  <c r="AG253" i="60"/>
  <c r="AF253" i="60"/>
  <c r="AD253" i="60"/>
  <c r="AB253" i="60"/>
  <c r="Z253" i="60"/>
  <c r="T253" i="60"/>
  <c r="J253" i="60"/>
  <c r="H253" i="60"/>
  <c r="A253" i="60"/>
  <c r="BT252" i="60"/>
  <c r="BS252" i="60"/>
  <c r="BQ252" i="60"/>
  <c r="BO252" i="60"/>
  <c r="BM252" i="60"/>
  <c r="BG252" i="60"/>
  <c r="BF252" i="60"/>
  <c r="BD252" i="60"/>
  <c r="BB252" i="60"/>
  <c r="AZ252" i="60"/>
  <c r="AT252" i="60"/>
  <c r="AQ252" i="60"/>
  <c r="AO252" i="60"/>
  <c r="AM252" i="60"/>
  <c r="AG252" i="60"/>
  <c r="AF252" i="60"/>
  <c r="AD252" i="60"/>
  <c r="AB252" i="60"/>
  <c r="Z252" i="60"/>
  <c r="T252" i="60"/>
  <c r="J252" i="60"/>
  <c r="H252" i="60"/>
  <c r="A252" i="60"/>
  <c r="BT251" i="60"/>
  <c r="BS251" i="60"/>
  <c r="BQ251" i="60"/>
  <c r="BO251" i="60"/>
  <c r="BM251" i="60"/>
  <c r="BG251" i="60"/>
  <c r="BF251" i="60"/>
  <c r="BD251" i="60"/>
  <c r="BB251" i="60"/>
  <c r="AZ251" i="60"/>
  <c r="AT251" i="60"/>
  <c r="AQ251" i="60"/>
  <c r="AO251" i="60"/>
  <c r="AM251" i="60"/>
  <c r="AG251" i="60"/>
  <c r="AF251" i="60"/>
  <c r="AD251" i="60"/>
  <c r="AB251" i="60"/>
  <c r="Z251" i="60"/>
  <c r="T251" i="60"/>
  <c r="J251" i="60"/>
  <c r="H251" i="60"/>
  <c r="A251" i="60"/>
  <c r="BT250" i="60"/>
  <c r="BS250" i="60"/>
  <c r="BQ250" i="60"/>
  <c r="BO250" i="60"/>
  <c r="BM250" i="60"/>
  <c r="BG250" i="60"/>
  <c r="BF250" i="60"/>
  <c r="BD250" i="60"/>
  <c r="BB250" i="60"/>
  <c r="AZ250" i="60"/>
  <c r="AT250" i="60"/>
  <c r="AQ250" i="60"/>
  <c r="AO250" i="60"/>
  <c r="AM250" i="60"/>
  <c r="AG250" i="60"/>
  <c r="AF250" i="60"/>
  <c r="AD250" i="60"/>
  <c r="AB250" i="60"/>
  <c r="Z250" i="60"/>
  <c r="T250" i="60"/>
  <c r="J250" i="60"/>
  <c r="H250" i="60"/>
  <c r="A250" i="60"/>
  <c r="BT249" i="60"/>
  <c r="BS249" i="60"/>
  <c r="BQ249" i="60"/>
  <c r="BO249" i="60"/>
  <c r="BM249" i="60"/>
  <c r="BG249" i="60"/>
  <c r="BF249" i="60"/>
  <c r="BD249" i="60"/>
  <c r="BB249" i="60"/>
  <c r="AZ249" i="60"/>
  <c r="AT249" i="60"/>
  <c r="AQ249" i="60"/>
  <c r="AO249" i="60"/>
  <c r="AM249" i="60"/>
  <c r="AG249" i="60"/>
  <c r="AF249" i="60"/>
  <c r="AD249" i="60"/>
  <c r="AB249" i="60"/>
  <c r="Z249" i="60"/>
  <c r="T249" i="60"/>
  <c r="J249" i="60"/>
  <c r="H249" i="60"/>
  <c r="A249" i="60"/>
  <c r="BT248" i="60"/>
  <c r="BS248" i="60"/>
  <c r="BQ248" i="60"/>
  <c r="BO248" i="60"/>
  <c r="BM248" i="60"/>
  <c r="BG248" i="60"/>
  <c r="BF248" i="60"/>
  <c r="BD248" i="60"/>
  <c r="BB248" i="60"/>
  <c r="AZ248" i="60"/>
  <c r="AT248" i="60"/>
  <c r="AQ248" i="60"/>
  <c r="AO248" i="60"/>
  <c r="AM248" i="60"/>
  <c r="AG248" i="60"/>
  <c r="AF248" i="60"/>
  <c r="AD248" i="60"/>
  <c r="AB248" i="60"/>
  <c r="Z248" i="60"/>
  <c r="T248" i="60"/>
  <c r="J248" i="60"/>
  <c r="H248" i="60"/>
  <c r="A248" i="60"/>
  <c r="BT247" i="60"/>
  <c r="BS247" i="60"/>
  <c r="BQ247" i="60"/>
  <c r="BO247" i="60"/>
  <c r="BM247" i="60"/>
  <c r="BG247" i="60"/>
  <c r="BF247" i="60"/>
  <c r="BD247" i="60"/>
  <c r="BB247" i="60"/>
  <c r="AZ247" i="60"/>
  <c r="AT247" i="60"/>
  <c r="AQ247" i="60"/>
  <c r="AO247" i="60"/>
  <c r="AM247" i="60"/>
  <c r="AG247" i="60"/>
  <c r="AF247" i="60"/>
  <c r="AD247" i="60"/>
  <c r="AB247" i="60"/>
  <c r="Z247" i="60"/>
  <c r="T247" i="60"/>
  <c r="J247" i="60"/>
  <c r="H247" i="60"/>
  <c r="A247" i="60"/>
  <c r="BT246" i="60"/>
  <c r="BS246" i="60"/>
  <c r="BQ246" i="60"/>
  <c r="BO246" i="60"/>
  <c r="BM246" i="60"/>
  <c r="BG246" i="60"/>
  <c r="BF246" i="60"/>
  <c r="BD246" i="60"/>
  <c r="BB246" i="60"/>
  <c r="AZ246" i="60"/>
  <c r="AT246" i="60"/>
  <c r="AQ246" i="60"/>
  <c r="AO246" i="60"/>
  <c r="AM246" i="60"/>
  <c r="AG246" i="60"/>
  <c r="AF246" i="60"/>
  <c r="AD246" i="60"/>
  <c r="AB246" i="60"/>
  <c r="Z246" i="60"/>
  <c r="T246" i="60"/>
  <c r="J246" i="60"/>
  <c r="H246" i="60"/>
  <c r="A246" i="60"/>
  <c r="BT245" i="60"/>
  <c r="BS245" i="60"/>
  <c r="BQ245" i="60"/>
  <c r="BO245" i="60"/>
  <c r="BM245" i="60"/>
  <c r="BG245" i="60"/>
  <c r="BF245" i="60"/>
  <c r="BD245" i="60"/>
  <c r="BB245" i="60"/>
  <c r="AZ245" i="60"/>
  <c r="AT245" i="60"/>
  <c r="AQ245" i="60"/>
  <c r="AO245" i="60"/>
  <c r="AM245" i="60"/>
  <c r="AG245" i="60"/>
  <c r="AF245" i="60"/>
  <c r="AD245" i="60"/>
  <c r="AB245" i="60"/>
  <c r="Z245" i="60"/>
  <c r="T245" i="60"/>
  <c r="J245" i="60"/>
  <c r="H245" i="60"/>
  <c r="A245" i="60"/>
  <c r="BT244" i="60"/>
  <c r="BS244" i="60"/>
  <c r="BQ244" i="60"/>
  <c r="BO244" i="60"/>
  <c r="BM244" i="60"/>
  <c r="BG244" i="60"/>
  <c r="BF244" i="60"/>
  <c r="BD244" i="60"/>
  <c r="BB244" i="60"/>
  <c r="AZ244" i="60"/>
  <c r="AT244" i="60"/>
  <c r="AQ244" i="60"/>
  <c r="AO244" i="60"/>
  <c r="AM244" i="60"/>
  <c r="AG244" i="60"/>
  <c r="AF244" i="60"/>
  <c r="AD244" i="60"/>
  <c r="AB244" i="60"/>
  <c r="Z244" i="60"/>
  <c r="T244" i="60"/>
  <c r="J244" i="60"/>
  <c r="H244" i="60"/>
  <c r="A244" i="60"/>
  <c r="BT243" i="60"/>
  <c r="BS243" i="60"/>
  <c r="BQ243" i="60"/>
  <c r="BO243" i="60"/>
  <c r="BM243" i="60"/>
  <c r="BG243" i="60"/>
  <c r="BF243" i="60"/>
  <c r="BD243" i="60"/>
  <c r="BB243" i="60"/>
  <c r="AZ243" i="60"/>
  <c r="AT243" i="60"/>
  <c r="AQ243" i="60"/>
  <c r="AO243" i="60"/>
  <c r="AM243" i="60"/>
  <c r="AG243" i="60"/>
  <c r="AF243" i="60"/>
  <c r="AD243" i="60"/>
  <c r="AB243" i="60"/>
  <c r="Z243" i="60"/>
  <c r="T243" i="60"/>
  <c r="J243" i="60"/>
  <c r="H243" i="60"/>
  <c r="A243" i="60"/>
  <c r="BT242" i="60"/>
  <c r="BS242" i="60"/>
  <c r="BQ242" i="60"/>
  <c r="BO242" i="60"/>
  <c r="BM242" i="60"/>
  <c r="BG242" i="60"/>
  <c r="BF242" i="60"/>
  <c r="BD242" i="60"/>
  <c r="BB242" i="60"/>
  <c r="AZ242" i="60"/>
  <c r="AT242" i="60"/>
  <c r="AQ242" i="60"/>
  <c r="AO242" i="60"/>
  <c r="AM242" i="60"/>
  <c r="AG242" i="60"/>
  <c r="AF242" i="60"/>
  <c r="AD242" i="60"/>
  <c r="AB242" i="60"/>
  <c r="Z242" i="60"/>
  <c r="T242" i="60"/>
  <c r="J242" i="60"/>
  <c r="H242" i="60"/>
  <c r="A242" i="60"/>
  <c r="BT241" i="60"/>
  <c r="BS241" i="60"/>
  <c r="BQ241" i="60"/>
  <c r="BO241" i="60"/>
  <c r="BM241" i="60"/>
  <c r="BG241" i="60"/>
  <c r="BF241" i="60"/>
  <c r="BD241" i="60"/>
  <c r="BB241" i="60"/>
  <c r="AZ241" i="60"/>
  <c r="AT241" i="60"/>
  <c r="AQ241" i="60"/>
  <c r="AO241" i="60"/>
  <c r="AM241" i="60"/>
  <c r="AG241" i="60"/>
  <c r="AF241" i="60"/>
  <c r="AD241" i="60"/>
  <c r="AB241" i="60"/>
  <c r="Z241" i="60"/>
  <c r="T241" i="60"/>
  <c r="J241" i="60"/>
  <c r="H241" i="60"/>
  <c r="A241" i="60"/>
  <c r="BT240" i="60"/>
  <c r="BS240" i="60"/>
  <c r="BQ240" i="60"/>
  <c r="BO240" i="60"/>
  <c r="BM240" i="60"/>
  <c r="BG240" i="60"/>
  <c r="BF240" i="60"/>
  <c r="BD240" i="60"/>
  <c r="BB240" i="60"/>
  <c r="AZ240" i="60"/>
  <c r="AT240" i="60"/>
  <c r="AQ240" i="60"/>
  <c r="AO240" i="60"/>
  <c r="AM240" i="60"/>
  <c r="AG240" i="60"/>
  <c r="AF240" i="60"/>
  <c r="AD240" i="60"/>
  <c r="AB240" i="60"/>
  <c r="Z240" i="60"/>
  <c r="T240" i="60"/>
  <c r="J240" i="60"/>
  <c r="H240" i="60"/>
  <c r="A240" i="60"/>
  <c r="BT239" i="60"/>
  <c r="BS239" i="60"/>
  <c r="BQ239" i="60"/>
  <c r="BO239" i="60"/>
  <c r="BM239" i="60"/>
  <c r="BG239" i="60"/>
  <c r="BF239" i="60"/>
  <c r="BD239" i="60"/>
  <c r="BB239" i="60"/>
  <c r="AZ239" i="60"/>
  <c r="AT239" i="60"/>
  <c r="AQ239" i="60"/>
  <c r="AO239" i="60"/>
  <c r="AM239" i="60"/>
  <c r="AG239" i="60"/>
  <c r="AF239" i="60"/>
  <c r="AD239" i="60"/>
  <c r="AB239" i="60"/>
  <c r="Z239" i="60"/>
  <c r="T239" i="60"/>
  <c r="J239" i="60"/>
  <c r="H239" i="60"/>
  <c r="A239" i="60"/>
  <c r="BT238" i="60"/>
  <c r="BS238" i="60"/>
  <c r="BQ238" i="60"/>
  <c r="BO238" i="60"/>
  <c r="BM238" i="60"/>
  <c r="BG238" i="60"/>
  <c r="BF238" i="60"/>
  <c r="BD238" i="60"/>
  <c r="BB238" i="60"/>
  <c r="AZ238" i="60"/>
  <c r="AT238" i="60"/>
  <c r="AQ238" i="60"/>
  <c r="AO238" i="60"/>
  <c r="AM238" i="60"/>
  <c r="AG238" i="60"/>
  <c r="AF238" i="60"/>
  <c r="AD238" i="60"/>
  <c r="AB238" i="60"/>
  <c r="Z238" i="60"/>
  <c r="T238" i="60"/>
  <c r="J238" i="60"/>
  <c r="H238" i="60"/>
  <c r="A238" i="60"/>
  <c r="BT237" i="60"/>
  <c r="BS237" i="60"/>
  <c r="BQ237" i="60"/>
  <c r="BO237" i="60"/>
  <c r="BM237" i="60"/>
  <c r="BG237" i="60"/>
  <c r="BF237" i="60"/>
  <c r="BD237" i="60"/>
  <c r="BB237" i="60"/>
  <c r="AZ237" i="60"/>
  <c r="AT237" i="60"/>
  <c r="AQ237" i="60"/>
  <c r="AO237" i="60"/>
  <c r="AM237" i="60"/>
  <c r="AG237" i="60"/>
  <c r="AF237" i="60"/>
  <c r="AD237" i="60"/>
  <c r="AB237" i="60"/>
  <c r="Z237" i="60"/>
  <c r="T237" i="60"/>
  <c r="J237" i="60"/>
  <c r="H237" i="60"/>
  <c r="A237" i="60"/>
  <c r="BT236" i="60"/>
  <c r="BS236" i="60"/>
  <c r="BQ236" i="60"/>
  <c r="BO236" i="60"/>
  <c r="BM236" i="60"/>
  <c r="BG236" i="60"/>
  <c r="BF236" i="60"/>
  <c r="BD236" i="60"/>
  <c r="BB236" i="60"/>
  <c r="AZ236" i="60"/>
  <c r="AT236" i="60"/>
  <c r="AQ236" i="60"/>
  <c r="AO236" i="60"/>
  <c r="AM236" i="60"/>
  <c r="AG236" i="60"/>
  <c r="AF236" i="60"/>
  <c r="AD236" i="60"/>
  <c r="AB236" i="60"/>
  <c r="Z236" i="60"/>
  <c r="T236" i="60"/>
  <c r="J236" i="60"/>
  <c r="H236" i="60"/>
  <c r="A236" i="60"/>
  <c r="BT235" i="60"/>
  <c r="BS235" i="60"/>
  <c r="BQ235" i="60"/>
  <c r="BO235" i="60"/>
  <c r="BM235" i="60"/>
  <c r="BG235" i="60"/>
  <c r="BF235" i="60"/>
  <c r="BD235" i="60"/>
  <c r="BB235" i="60"/>
  <c r="AZ235" i="60"/>
  <c r="AT235" i="60"/>
  <c r="AQ235" i="60"/>
  <c r="AO235" i="60"/>
  <c r="AM235" i="60"/>
  <c r="AG235" i="60"/>
  <c r="AF235" i="60"/>
  <c r="AD235" i="60"/>
  <c r="AB235" i="60"/>
  <c r="Z235" i="60"/>
  <c r="T235" i="60"/>
  <c r="J235" i="60"/>
  <c r="H235" i="60"/>
  <c r="A235" i="60"/>
  <c r="BT234" i="60"/>
  <c r="BS234" i="60"/>
  <c r="BQ234" i="60"/>
  <c r="BO234" i="60"/>
  <c r="BM234" i="60"/>
  <c r="BG234" i="60"/>
  <c r="BF234" i="60"/>
  <c r="BD234" i="60"/>
  <c r="BB234" i="60"/>
  <c r="AZ234" i="60"/>
  <c r="AT234" i="60"/>
  <c r="AQ234" i="60"/>
  <c r="AO234" i="60"/>
  <c r="AM234" i="60"/>
  <c r="AG234" i="60"/>
  <c r="AF234" i="60"/>
  <c r="AD234" i="60"/>
  <c r="AB234" i="60"/>
  <c r="Z234" i="60"/>
  <c r="T234" i="60"/>
  <c r="J234" i="60"/>
  <c r="H234" i="60"/>
  <c r="A234" i="60"/>
  <c r="BT233" i="60"/>
  <c r="BS233" i="60"/>
  <c r="BQ233" i="60"/>
  <c r="BO233" i="60"/>
  <c r="BM233" i="60"/>
  <c r="BG233" i="60"/>
  <c r="BF233" i="60"/>
  <c r="BD233" i="60"/>
  <c r="BB233" i="60"/>
  <c r="AZ233" i="60"/>
  <c r="AT233" i="60"/>
  <c r="AQ233" i="60"/>
  <c r="AO233" i="60"/>
  <c r="AM233" i="60"/>
  <c r="AG233" i="60"/>
  <c r="AF233" i="60"/>
  <c r="AD233" i="60"/>
  <c r="AB233" i="60"/>
  <c r="Z233" i="60"/>
  <c r="T233" i="60"/>
  <c r="J233" i="60"/>
  <c r="H233" i="60"/>
  <c r="A233" i="60"/>
  <c r="BT232" i="60"/>
  <c r="BS232" i="60"/>
  <c r="BQ232" i="60"/>
  <c r="BO232" i="60"/>
  <c r="BM232" i="60"/>
  <c r="BG232" i="60"/>
  <c r="BF232" i="60"/>
  <c r="BD232" i="60"/>
  <c r="BB232" i="60"/>
  <c r="AZ232" i="60"/>
  <c r="AT232" i="60"/>
  <c r="AQ232" i="60"/>
  <c r="AO232" i="60"/>
  <c r="AM232" i="60"/>
  <c r="AG232" i="60"/>
  <c r="AF232" i="60"/>
  <c r="AD232" i="60"/>
  <c r="AB232" i="60"/>
  <c r="Z232" i="60"/>
  <c r="T232" i="60"/>
  <c r="J232" i="60"/>
  <c r="H232" i="60"/>
  <c r="A232" i="60"/>
  <c r="BT231" i="60"/>
  <c r="BS231" i="60"/>
  <c r="BQ231" i="60"/>
  <c r="BO231" i="60"/>
  <c r="BM231" i="60"/>
  <c r="BG231" i="60"/>
  <c r="BF231" i="60"/>
  <c r="BD231" i="60"/>
  <c r="BB231" i="60"/>
  <c r="AZ231" i="60"/>
  <c r="AT231" i="60"/>
  <c r="AQ231" i="60"/>
  <c r="AO231" i="60"/>
  <c r="AM231" i="60"/>
  <c r="AG231" i="60"/>
  <c r="AF231" i="60"/>
  <c r="AD231" i="60"/>
  <c r="AB231" i="60"/>
  <c r="Z231" i="60"/>
  <c r="T231" i="60"/>
  <c r="J231" i="60"/>
  <c r="H231" i="60"/>
  <c r="A231" i="60"/>
  <c r="BT230" i="60"/>
  <c r="BS230" i="60"/>
  <c r="BQ230" i="60"/>
  <c r="BO230" i="60"/>
  <c r="BM230" i="60"/>
  <c r="BG230" i="60"/>
  <c r="BF230" i="60"/>
  <c r="BD230" i="60"/>
  <c r="BB230" i="60"/>
  <c r="AZ230" i="60"/>
  <c r="AT230" i="60"/>
  <c r="AQ230" i="60"/>
  <c r="AO230" i="60"/>
  <c r="AM230" i="60"/>
  <c r="AG230" i="60"/>
  <c r="AF230" i="60"/>
  <c r="AD230" i="60"/>
  <c r="AB230" i="60"/>
  <c r="Z230" i="60"/>
  <c r="T230" i="60"/>
  <c r="J230" i="60"/>
  <c r="H230" i="60"/>
  <c r="A230" i="60"/>
  <c r="BT229" i="60"/>
  <c r="BS229" i="60"/>
  <c r="BQ229" i="60"/>
  <c r="BO229" i="60"/>
  <c r="BM229" i="60"/>
  <c r="BG229" i="60"/>
  <c r="BF229" i="60"/>
  <c r="BD229" i="60"/>
  <c r="BB229" i="60"/>
  <c r="AZ229" i="60"/>
  <c r="AT229" i="60"/>
  <c r="AQ229" i="60"/>
  <c r="AO229" i="60"/>
  <c r="AM229" i="60"/>
  <c r="AG229" i="60"/>
  <c r="AF229" i="60"/>
  <c r="AD229" i="60"/>
  <c r="AB229" i="60"/>
  <c r="Z229" i="60"/>
  <c r="T229" i="60"/>
  <c r="J229" i="60"/>
  <c r="H229" i="60"/>
  <c r="A229" i="60"/>
  <c r="BT228" i="60"/>
  <c r="BS228" i="60"/>
  <c r="BQ228" i="60"/>
  <c r="BO228" i="60"/>
  <c r="BM228" i="60"/>
  <c r="BG228" i="60"/>
  <c r="BF228" i="60"/>
  <c r="BD228" i="60"/>
  <c r="BB228" i="60"/>
  <c r="AZ228" i="60"/>
  <c r="AT228" i="60"/>
  <c r="AQ228" i="60"/>
  <c r="AO228" i="60"/>
  <c r="AM228" i="60"/>
  <c r="AG228" i="60"/>
  <c r="AF228" i="60"/>
  <c r="AD228" i="60"/>
  <c r="AB228" i="60"/>
  <c r="Z228" i="60"/>
  <c r="T228" i="60"/>
  <c r="J228" i="60"/>
  <c r="H228" i="60"/>
  <c r="A228" i="60"/>
  <c r="BT227" i="60"/>
  <c r="BS227" i="60"/>
  <c r="BQ227" i="60"/>
  <c r="BO227" i="60"/>
  <c r="BM227" i="60"/>
  <c r="BG227" i="60"/>
  <c r="BF227" i="60"/>
  <c r="BD227" i="60"/>
  <c r="BB227" i="60"/>
  <c r="AZ227" i="60"/>
  <c r="AT227" i="60"/>
  <c r="AQ227" i="60"/>
  <c r="AO227" i="60"/>
  <c r="AM227" i="60"/>
  <c r="AG227" i="60"/>
  <c r="AF227" i="60"/>
  <c r="AD227" i="60"/>
  <c r="AB227" i="60"/>
  <c r="Z227" i="60"/>
  <c r="T227" i="60"/>
  <c r="J227" i="60"/>
  <c r="H227" i="60"/>
  <c r="A227" i="60"/>
  <c r="BT226" i="60"/>
  <c r="BS226" i="60"/>
  <c r="BQ226" i="60"/>
  <c r="BO226" i="60"/>
  <c r="BM226" i="60"/>
  <c r="BG226" i="60"/>
  <c r="BF226" i="60"/>
  <c r="BD226" i="60"/>
  <c r="BB226" i="60"/>
  <c r="AZ226" i="60"/>
  <c r="AT226" i="60"/>
  <c r="AQ226" i="60"/>
  <c r="AO226" i="60"/>
  <c r="AM226" i="60"/>
  <c r="AG226" i="60"/>
  <c r="AF226" i="60"/>
  <c r="AD226" i="60"/>
  <c r="AB226" i="60"/>
  <c r="Z226" i="60"/>
  <c r="T226" i="60"/>
  <c r="J226" i="60"/>
  <c r="H226" i="60"/>
  <c r="A226" i="60"/>
  <c r="BT225" i="60"/>
  <c r="BS225" i="60"/>
  <c r="BQ225" i="60"/>
  <c r="BO225" i="60"/>
  <c r="BM225" i="60"/>
  <c r="BG225" i="60"/>
  <c r="BF225" i="60"/>
  <c r="BD225" i="60"/>
  <c r="BB225" i="60"/>
  <c r="AZ225" i="60"/>
  <c r="AT225" i="60"/>
  <c r="AQ225" i="60"/>
  <c r="AO225" i="60"/>
  <c r="AM225" i="60"/>
  <c r="AG225" i="60"/>
  <c r="AF225" i="60"/>
  <c r="AD225" i="60"/>
  <c r="AB225" i="60"/>
  <c r="Z225" i="60"/>
  <c r="T225" i="60"/>
  <c r="J225" i="60"/>
  <c r="H225" i="60"/>
  <c r="A225" i="60"/>
  <c r="BT224" i="60"/>
  <c r="BS224" i="60"/>
  <c r="BQ224" i="60"/>
  <c r="BO224" i="60"/>
  <c r="BM224" i="60"/>
  <c r="BG224" i="60"/>
  <c r="BF224" i="60"/>
  <c r="BD224" i="60"/>
  <c r="BB224" i="60"/>
  <c r="AZ224" i="60"/>
  <c r="AT224" i="60"/>
  <c r="AQ224" i="60"/>
  <c r="AO224" i="60"/>
  <c r="AM224" i="60"/>
  <c r="AG224" i="60"/>
  <c r="AF224" i="60"/>
  <c r="AD224" i="60"/>
  <c r="AB224" i="60"/>
  <c r="Z224" i="60"/>
  <c r="T224" i="60"/>
  <c r="J224" i="60"/>
  <c r="H224" i="60"/>
  <c r="A224" i="60"/>
  <c r="BT223" i="60"/>
  <c r="BS223" i="60"/>
  <c r="BQ223" i="60"/>
  <c r="BO223" i="60"/>
  <c r="BM223" i="60"/>
  <c r="BG223" i="60"/>
  <c r="BF223" i="60"/>
  <c r="BD223" i="60"/>
  <c r="BB223" i="60"/>
  <c r="AZ223" i="60"/>
  <c r="AT223" i="60"/>
  <c r="AQ223" i="60"/>
  <c r="AO223" i="60"/>
  <c r="AM223" i="60"/>
  <c r="AG223" i="60"/>
  <c r="AF223" i="60"/>
  <c r="AD223" i="60"/>
  <c r="AB223" i="60"/>
  <c r="Z223" i="60"/>
  <c r="T223" i="60"/>
  <c r="J223" i="60"/>
  <c r="H223" i="60"/>
  <c r="A223" i="60"/>
  <c r="BT222" i="60"/>
  <c r="BS222" i="60"/>
  <c r="BQ222" i="60"/>
  <c r="BO222" i="60"/>
  <c r="BM222" i="60"/>
  <c r="BG222" i="60"/>
  <c r="BF222" i="60"/>
  <c r="BD222" i="60"/>
  <c r="BB222" i="60"/>
  <c r="AZ222" i="60"/>
  <c r="AT222" i="60"/>
  <c r="AQ222" i="60"/>
  <c r="AO222" i="60"/>
  <c r="AM222" i="60"/>
  <c r="AG222" i="60"/>
  <c r="AF222" i="60"/>
  <c r="AD222" i="60"/>
  <c r="AB222" i="60"/>
  <c r="Z222" i="60"/>
  <c r="T222" i="60"/>
  <c r="J222" i="60"/>
  <c r="H222" i="60"/>
  <c r="A222" i="60"/>
  <c r="BT221" i="60"/>
  <c r="BS221" i="60"/>
  <c r="BQ221" i="60"/>
  <c r="BO221" i="60"/>
  <c r="BM221" i="60"/>
  <c r="BG221" i="60"/>
  <c r="BF221" i="60"/>
  <c r="BD221" i="60"/>
  <c r="BB221" i="60"/>
  <c r="AZ221" i="60"/>
  <c r="AT221" i="60"/>
  <c r="AQ221" i="60"/>
  <c r="AO221" i="60"/>
  <c r="AM221" i="60"/>
  <c r="AG221" i="60"/>
  <c r="AF221" i="60"/>
  <c r="AD221" i="60"/>
  <c r="AB221" i="60"/>
  <c r="Z221" i="60"/>
  <c r="T221" i="60"/>
  <c r="J221" i="60"/>
  <c r="H221" i="60"/>
  <c r="A221" i="60"/>
  <c r="BT220" i="60"/>
  <c r="BS220" i="60"/>
  <c r="BQ220" i="60"/>
  <c r="BO220" i="60"/>
  <c r="BM220" i="60"/>
  <c r="BG220" i="60"/>
  <c r="BF220" i="60"/>
  <c r="BD220" i="60"/>
  <c r="BB220" i="60"/>
  <c r="AZ220" i="60"/>
  <c r="AT220" i="60"/>
  <c r="AQ220" i="60"/>
  <c r="AO220" i="60"/>
  <c r="AM220" i="60"/>
  <c r="AG220" i="60"/>
  <c r="AF220" i="60"/>
  <c r="AD220" i="60"/>
  <c r="AB220" i="60"/>
  <c r="Z220" i="60"/>
  <c r="T220" i="60"/>
  <c r="J220" i="60"/>
  <c r="H220" i="60"/>
  <c r="A220" i="60"/>
  <c r="BT219" i="60"/>
  <c r="BS219" i="60"/>
  <c r="BQ219" i="60"/>
  <c r="BO219" i="60"/>
  <c r="BM219" i="60"/>
  <c r="BG219" i="60"/>
  <c r="BF219" i="60"/>
  <c r="BD219" i="60"/>
  <c r="BB219" i="60"/>
  <c r="AZ219" i="60"/>
  <c r="AT219" i="60"/>
  <c r="AQ219" i="60"/>
  <c r="AO219" i="60"/>
  <c r="AM219" i="60"/>
  <c r="AG219" i="60"/>
  <c r="AF219" i="60"/>
  <c r="AD219" i="60"/>
  <c r="AB219" i="60"/>
  <c r="Z219" i="60"/>
  <c r="T219" i="60"/>
  <c r="J219" i="60"/>
  <c r="H219" i="60"/>
  <c r="A219" i="60"/>
  <c r="BT218" i="60"/>
  <c r="BS218" i="60"/>
  <c r="BQ218" i="60"/>
  <c r="BO218" i="60"/>
  <c r="BM218" i="60"/>
  <c r="BG218" i="60"/>
  <c r="BF218" i="60"/>
  <c r="BD218" i="60"/>
  <c r="BB218" i="60"/>
  <c r="AZ218" i="60"/>
  <c r="AT218" i="60"/>
  <c r="AQ218" i="60"/>
  <c r="AO218" i="60"/>
  <c r="AM218" i="60"/>
  <c r="AG218" i="60"/>
  <c r="AF218" i="60"/>
  <c r="AD218" i="60"/>
  <c r="AB218" i="60"/>
  <c r="Z218" i="60"/>
  <c r="T218" i="60"/>
  <c r="J218" i="60"/>
  <c r="H218" i="60"/>
  <c r="A218" i="60"/>
  <c r="BT217" i="60"/>
  <c r="BS217" i="60"/>
  <c r="BQ217" i="60"/>
  <c r="BO217" i="60"/>
  <c r="BM217" i="60"/>
  <c r="BG217" i="60"/>
  <c r="BF217" i="60"/>
  <c r="BD217" i="60"/>
  <c r="BB217" i="60"/>
  <c r="AZ217" i="60"/>
  <c r="AT217" i="60"/>
  <c r="AQ217" i="60"/>
  <c r="AO217" i="60"/>
  <c r="AM217" i="60"/>
  <c r="AG217" i="60"/>
  <c r="AF217" i="60"/>
  <c r="AD217" i="60"/>
  <c r="AB217" i="60"/>
  <c r="Z217" i="60"/>
  <c r="T217" i="60"/>
  <c r="J217" i="60"/>
  <c r="H217" i="60"/>
  <c r="A217" i="60"/>
  <c r="BT216" i="60"/>
  <c r="BS216" i="60"/>
  <c r="BQ216" i="60"/>
  <c r="BO216" i="60"/>
  <c r="BM216" i="60"/>
  <c r="BG216" i="60"/>
  <c r="BF216" i="60"/>
  <c r="BD216" i="60"/>
  <c r="BB216" i="60"/>
  <c r="AZ216" i="60"/>
  <c r="AT216" i="60"/>
  <c r="AQ216" i="60"/>
  <c r="AO216" i="60"/>
  <c r="AM216" i="60"/>
  <c r="AG216" i="60"/>
  <c r="AF216" i="60"/>
  <c r="AD216" i="60"/>
  <c r="AB216" i="60"/>
  <c r="Z216" i="60"/>
  <c r="T216" i="60"/>
  <c r="J216" i="60"/>
  <c r="H216" i="60"/>
  <c r="A216" i="60"/>
  <c r="BT215" i="60"/>
  <c r="BS215" i="60"/>
  <c r="BQ215" i="60"/>
  <c r="BO215" i="60"/>
  <c r="BM215" i="60"/>
  <c r="BG215" i="60"/>
  <c r="BF215" i="60"/>
  <c r="BD215" i="60"/>
  <c r="BB215" i="60"/>
  <c r="AZ215" i="60"/>
  <c r="AT215" i="60"/>
  <c r="AQ215" i="60"/>
  <c r="AO215" i="60"/>
  <c r="AM215" i="60"/>
  <c r="AG215" i="60"/>
  <c r="AF215" i="60"/>
  <c r="AD215" i="60"/>
  <c r="AB215" i="60"/>
  <c r="Z215" i="60"/>
  <c r="T215" i="60"/>
  <c r="J215" i="60"/>
  <c r="H215" i="60"/>
  <c r="A215" i="60"/>
  <c r="BT214" i="60"/>
  <c r="BS214" i="60"/>
  <c r="BQ214" i="60"/>
  <c r="BO214" i="60"/>
  <c r="BM214" i="60"/>
  <c r="BG214" i="60"/>
  <c r="BF214" i="60"/>
  <c r="BD214" i="60"/>
  <c r="BB214" i="60"/>
  <c r="AZ214" i="60"/>
  <c r="AT214" i="60"/>
  <c r="AQ214" i="60"/>
  <c r="AO214" i="60"/>
  <c r="AM214" i="60"/>
  <c r="AG214" i="60"/>
  <c r="AF214" i="60"/>
  <c r="AD214" i="60"/>
  <c r="AB214" i="60"/>
  <c r="Z214" i="60"/>
  <c r="T214" i="60"/>
  <c r="J214" i="60"/>
  <c r="H214" i="60"/>
  <c r="A214" i="60"/>
  <c r="BT213" i="60"/>
  <c r="BS213" i="60"/>
  <c r="BQ213" i="60"/>
  <c r="BO213" i="60"/>
  <c r="BM213" i="60"/>
  <c r="BG213" i="60"/>
  <c r="BF213" i="60"/>
  <c r="BD213" i="60"/>
  <c r="BB213" i="60"/>
  <c r="AZ213" i="60"/>
  <c r="AT213" i="60"/>
  <c r="AQ213" i="60"/>
  <c r="AO213" i="60"/>
  <c r="AM213" i="60"/>
  <c r="AG213" i="60"/>
  <c r="AF213" i="60"/>
  <c r="AD213" i="60"/>
  <c r="AB213" i="60"/>
  <c r="Z213" i="60"/>
  <c r="T213" i="60"/>
  <c r="J213" i="60"/>
  <c r="H213" i="60"/>
  <c r="A213" i="60"/>
  <c r="BT212" i="60"/>
  <c r="BS212" i="60"/>
  <c r="BQ212" i="60"/>
  <c r="BO212" i="60"/>
  <c r="BM212" i="60"/>
  <c r="BG212" i="60"/>
  <c r="BF212" i="60"/>
  <c r="BD212" i="60"/>
  <c r="BB212" i="60"/>
  <c r="AZ212" i="60"/>
  <c r="AT212" i="60"/>
  <c r="AQ212" i="60"/>
  <c r="AO212" i="60"/>
  <c r="AM212" i="60"/>
  <c r="AG212" i="60"/>
  <c r="AF212" i="60"/>
  <c r="AD212" i="60"/>
  <c r="AB212" i="60"/>
  <c r="Z212" i="60"/>
  <c r="T212" i="60"/>
  <c r="J212" i="60"/>
  <c r="H212" i="60"/>
  <c r="A212" i="60"/>
  <c r="BT211" i="60"/>
  <c r="BS211" i="60"/>
  <c r="BQ211" i="60"/>
  <c r="BO211" i="60"/>
  <c r="BM211" i="60"/>
  <c r="BG211" i="60"/>
  <c r="BF211" i="60"/>
  <c r="BD211" i="60"/>
  <c r="BB211" i="60"/>
  <c r="AZ211" i="60"/>
  <c r="AT211" i="60"/>
  <c r="AQ211" i="60"/>
  <c r="AO211" i="60"/>
  <c r="AM211" i="60"/>
  <c r="AG211" i="60"/>
  <c r="AF211" i="60"/>
  <c r="AD211" i="60"/>
  <c r="AB211" i="60"/>
  <c r="Z211" i="60"/>
  <c r="T211" i="60"/>
  <c r="J211" i="60"/>
  <c r="H211" i="60"/>
  <c r="A211" i="60"/>
  <c r="BT210" i="60"/>
  <c r="BS210" i="60"/>
  <c r="BQ210" i="60"/>
  <c r="BO210" i="60"/>
  <c r="BM210" i="60"/>
  <c r="BG210" i="60"/>
  <c r="BF210" i="60"/>
  <c r="BD210" i="60"/>
  <c r="BB210" i="60"/>
  <c r="AZ210" i="60"/>
  <c r="AT210" i="60"/>
  <c r="AQ210" i="60"/>
  <c r="AO210" i="60"/>
  <c r="AM210" i="60"/>
  <c r="AG210" i="60"/>
  <c r="AF210" i="60"/>
  <c r="AD210" i="60"/>
  <c r="AB210" i="60"/>
  <c r="Z210" i="60"/>
  <c r="T210" i="60"/>
  <c r="J210" i="60"/>
  <c r="H210" i="60"/>
  <c r="A210" i="60"/>
  <c r="BT209" i="60"/>
  <c r="BS209" i="60"/>
  <c r="BQ209" i="60"/>
  <c r="BO209" i="60"/>
  <c r="BM209" i="60"/>
  <c r="BG209" i="60"/>
  <c r="BF209" i="60"/>
  <c r="BD209" i="60"/>
  <c r="BB209" i="60"/>
  <c r="AZ209" i="60"/>
  <c r="AT209" i="60"/>
  <c r="AQ209" i="60"/>
  <c r="AO209" i="60"/>
  <c r="AM209" i="60"/>
  <c r="AG209" i="60"/>
  <c r="AF209" i="60"/>
  <c r="AD209" i="60"/>
  <c r="AB209" i="60"/>
  <c r="Z209" i="60"/>
  <c r="T209" i="60"/>
  <c r="J209" i="60"/>
  <c r="H209" i="60"/>
  <c r="A209" i="60"/>
  <c r="BT208" i="60"/>
  <c r="BS208" i="60"/>
  <c r="BQ208" i="60"/>
  <c r="BO208" i="60"/>
  <c r="BM208" i="60"/>
  <c r="BG208" i="60"/>
  <c r="BF208" i="60"/>
  <c r="BD208" i="60"/>
  <c r="BB208" i="60"/>
  <c r="AZ208" i="60"/>
  <c r="AT208" i="60"/>
  <c r="AQ208" i="60"/>
  <c r="AO208" i="60"/>
  <c r="AM208" i="60"/>
  <c r="AG208" i="60"/>
  <c r="AF208" i="60"/>
  <c r="AD208" i="60"/>
  <c r="AB208" i="60"/>
  <c r="Z208" i="60"/>
  <c r="T208" i="60"/>
  <c r="J208" i="60"/>
  <c r="H208" i="60"/>
  <c r="A208" i="60"/>
  <c r="BT207" i="60"/>
  <c r="BS207" i="60"/>
  <c r="BQ207" i="60"/>
  <c r="BO207" i="60"/>
  <c r="BM207" i="60"/>
  <c r="BG207" i="60"/>
  <c r="BF207" i="60"/>
  <c r="BD207" i="60"/>
  <c r="BB207" i="60"/>
  <c r="AZ207" i="60"/>
  <c r="AT207" i="60"/>
  <c r="AQ207" i="60"/>
  <c r="AO207" i="60"/>
  <c r="AM207" i="60"/>
  <c r="AG207" i="60"/>
  <c r="AF207" i="60"/>
  <c r="AD207" i="60"/>
  <c r="AB207" i="60"/>
  <c r="Z207" i="60"/>
  <c r="T207" i="60"/>
  <c r="J207" i="60"/>
  <c r="H207" i="60"/>
  <c r="A207" i="60"/>
  <c r="BT206" i="60"/>
  <c r="BS206" i="60"/>
  <c r="BQ206" i="60"/>
  <c r="BO206" i="60"/>
  <c r="BM206" i="60"/>
  <c r="BG206" i="60"/>
  <c r="BF206" i="60"/>
  <c r="BD206" i="60"/>
  <c r="BB206" i="60"/>
  <c r="AZ206" i="60"/>
  <c r="AT206" i="60"/>
  <c r="AQ206" i="60"/>
  <c r="AO206" i="60"/>
  <c r="AM206" i="60"/>
  <c r="AG206" i="60"/>
  <c r="AF206" i="60"/>
  <c r="AD206" i="60"/>
  <c r="AB206" i="60"/>
  <c r="Z206" i="60"/>
  <c r="T206" i="60"/>
  <c r="J206" i="60"/>
  <c r="H206" i="60"/>
  <c r="A206" i="60"/>
  <c r="BT205" i="60"/>
  <c r="BS205" i="60"/>
  <c r="BQ205" i="60"/>
  <c r="BO205" i="60"/>
  <c r="BM205" i="60"/>
  <c r="BG205" i="60"/>
  <c r="BF205" i="60"/>
  <c r="BD205" i="60"/>
  <c r="BB205" i="60"/>
  <c r="AZ205" i="60"/>
  <c r="AT205" i="60"/>
  <c r="AQ205" i="60"/>
  <c r="AO205" i="60"/>
  <c r="AM205" i="60"/>
  <c r="AG205" i="60"/>
  <c r="AF205" i="60"/>
  <c r="AD205" i="60"/>
  <c r="AB205" i="60"/>
  <c r="Z205" i="60"/>
  <c r="T205" i="60"/>
  <c r="J205" i="60"/>
  <c r="H205" i="60"/>
  <c r="A205" i="60"/>
  <c r="BT204" i="60"/>
  <c r="BS204" i="60"/>
  <c r="BQ204" i="60"/>
  <c r="BO204" i="60"/>
  <c r="BM204" i="60"/>
  <c r="BG204" i="60"/>
  <c r="BF204" i="60"/>
  <c r="BD204" i="60"/>
  <c r="BB204" i="60"/>
  <c r="AZ204" i="60"/>
  <c r="AT204" i="60"/>
  <c r="AQ204" i="60"/>
  <c r="AO204" i="60"/>
  <c r="AM204" i="60"/>
  <c r="AG204" i="60"/>
  <c r="AF204" i="60"/>
  <c r="AD204" i="60"/>
  <c r="AB204" i="60"/>
  <c r="Z204" i="60"/>
  <c r="T204" i="60"/>
  <c r="J204" i="60"/>
  <c r="H204" i="60"/>
  <c r="A204" i="60"/>
  <c r="BT203" i="60"/>
  <c r="BS203" i="60"/>
  <c r="BQ203" i="60"/>
  <c r="BO203" i="60"/>
  <c r="BM203" i="60"/>
  <c r="BG203" i="60"/>
  <c r="BF203" i="60"/>
  <c r="BD203" i="60"/>
  <c r="BB203" i="60"/>
  <c r="AZ203" i="60"/>
  <c r="AT203" i="60"/>
  <c r="AQ203" i="60"/>
  <c r="AO203" i="60"/>
  <c r="AM203" i="60"/>
  <c r="AG203" i="60"/>
  <c r="AF203" i="60"/>
  <c r="AD203" i="60"/>
  <c r="AB203" i="60"/>
  <c r="Z203" i="60"/>
  <c r="T203" i="60"/>
  <c r="J203" i="60"/>
  <c r="H203" i="60"/>
  <c r="A203" i="60"/>
  <c r="BT202" i="60"/>
  <c r="BS202" i="60"/>
  <c r="BQ202" i="60"/>
  <c r="BO202" i="60"/>
  <c r="BM202" i="60"/>
  <c r="BG202" i="60"/>
  <c r="BF202" i="60"/>
  <c r="BD202" i="60"/>
  <c r="BB202" i="60"/>
  <c r="AZ202" i="60"/>
  <c r="AT202" i="60"/>
  <c r="AQ202" i="60"/>
  <c r="AO202" i="60"/>
  <c r="AM202" i="60"/>
  <c r="AG202" i="60"/>
  <c r="AF202" i="60"/>
  <c r="AD202" i="60"/>
  <c r="AB202" i="60"/>
  <c r="Z202" i="60"/>
  <c r="T202" i="60"/>
  <c r="J202" i="60"/>
  <c r="H202" i="60"/>
  <c r="A202" i="60"/>
  <c r="BT201" i="60"/>
  <c r="BS201" i="60"/>
  <c r="BQ201" i="60"/>
  <c r="BO201" i="60"/>
  <c r="BM201" i="60"/>
  <c r="BG201" i="60"/>
  <c r="BF201" i="60"/>
  <c r="BD201" i="60"/>
  <c r="BB201" i="60"/>
  <c r="AZ201" i="60"/>
  <c r="AT201" i="60"/>
  <c r="AQ201" i="60"/>
  <c r="AO201" i="60"/>
  <c r="AM201" i="60"/>
  <c r="AG201" i="60"/>
  <c r="AF201" i="60"/>
  <c r="AD201" i="60"/>
  <c r="AB201" i="60"/>
  <c r="Z201" i="60"/>
  <c r="T201" i="60"/>
  <c r="J201" i="60"/>
  <c r="H201" i="60"/>
  <c r="A201" i="60"/>
  <c r="BT200" i="60"/>
  <c r="BS200" i="60"/>
  <c r="BQ200" i="60"/>
  <c r="BO200" i="60"/>
  <c r="BM200" i="60"/>
  <c r="BG200" i="60"/>
  <c r="BF200" i="60"/>
  <c r="BD200" i="60"/>
  <c r="BB200" i="60"/>
  <c r="AZ200" i="60"/>
  <c r="AT200" i="60"/>
  <c r="AQ200" i="60"/>
  <c r="AO200" i="60"/>
  <c r="AM200" i="60"/>
  <c r="AG200" i="60"/>
  <c r="AF200" i="60"/>
  <c r="AD200" i="60"/>
  <c r="AB200" i="60"/>
  <c r="Z200" i="60"/>
  <c r="T200" i="60"/>
  <c r="J200" i="60"/>
  <c r="H200" i="60"/>
  <c r="A200" i="60"/>
  <c r="BT199" i="60"/>
  <c r="BS199" i="60"/>
  <c r="BQ199" i="60"/>
  <c r="BO199" i="60"/>
  <c r="BM199" i="60"/>
  <c r="BG199" i="60"/>
  <c r="BF199" i="60"/>
  <c r="BD199" i="60"/>
  <c r="BB199" i="60"/>
  <c r="AZ199" i="60"/>
  <c r="AT199" i="60"/>
  <c r="AQ199" i="60"/>
  <c r="AO199" i="60"/>
  <c r="AM199" i="60"/>
  <c r="AG199" i="60"/>
  <c r="AF199" i="60"/>
  <c r="AD199" i="60"/>
  <c r="AB199" i="60"/>
  <c r="Z199" i="60"/>
  <c r="T199" i="60"/>
  <c r="J199" i="60"/>
  <c r="H199" i="60"/>
  <c r="A199" i="60"/>
  <c r="BT198" i="60"/>
  <c r="BS198" i="60"/>
  <c r="BQ198" i="60"/>
  <c r="BO198" i="60"/>
  <c r="BM198" i="60"/>
  <c r="BG198" i="60"/>
  <c r="BF198" i="60"/>
  <c r="BD198" i="60"/>
  <c r="BB198" i="60"/>
  <c r="AZ198" i="60"/>
  <c r="AT198" i="60"/>
  <c r="AQ198" i="60"/>
  <c r="AO198" i="60"/>
  <c r="AM198" i="60"/>
  <c r="AG198" i="60"/>
  <c r="AF198" i="60"/>
  <c r="AD198" i="60"/>
  <c r="AB198" i="60"/>
  <c r="Z198" i="60"/>
  <c r="T198" i="60"/>
  <c r="J198" i="60"/>
  <c r="H198" i="60"/>
  <c r="A198" i="60"/>
  <c r="BT197" i="60"/>
  <c r="BS197" i="60"/>
  <c r="BQ197" i="60"/>
  <c r="BO197" i="60"/>
  <c r="BM197" i="60"/>
  <c r="BG197" i="60"/>
  <c r="BF197" i="60"/>
  <c r="BD197" i="60"/>
  <c r="BB197" i="60"/>
  <c r="AZ197" i="60"/>
  <c r="AT197" i="60"/>
  <c r="AQ197" i="60"/>
  <c r="AO197" i="60"/>
  <c r="AM197" i="60"/>
  <c r="AG197" i="60"/>
  <c r="AF197" i="60"/>
  <c r="AD197" i="60"/>
  <c r="AB197" i="60"/>
  <c r="Z197" i="60"/>
  <c r="T197" i="60"/>
  <c r="J197" i="60"/>
  <c r="H197" i="60"/>
  <c r="A197" i="60"/>
  <c r="BT196" i="60"/>
  <c r="BS196" i="60"/>
  <c r="BQ196" i="60"/>
  <c r="BO196" i="60"/>
  <c r="BM196" i="60"/>
  <c r="BG196" i="60"/>
  <c r="BF196" i="60"/>
  <c r="BD196" i="60"/>
  <c r="BB196" i="60"/>
  <c r="AZ196" i="60"/>
  <c r="AT196" i="60"/>
  <c r="AQ196" i="60"/>
  <c r="AO196" i="60"/>
  <c r="AM196" i="60"/>
  <c r="AG196" i="60"/>
  <c r="AF196" i="60"/>
  <c r="AD196" i="60"/>
  <c r="AB196" i="60"/>
  <c r="Z196" i="60"/>
  <c r="T196" i="60"/>
  <c r="J196" i="60"/>
  <c r="H196" i="60"/>
  <c r="A196" i="60"/>
  <c r="BT195" i="60"/>
  <c r="BS195" i="60"/>
  <c r="BQ195" i="60"/>
  <c r="BO195" i="60"/>
  <c r="BM195" i="60"/>
  <c r="BG195" i="60"/>
  <c r="BF195" i="60"/>
  <c r="BD195" i="60"/>
  <c r="BB195" i="60"/>
  <c r="AZ195" i="60"/>
  <c r="AT195" i="60"/>
  <c r="AQ195" i="60"/>
  <c r="AO195" i="60"/>
  <c r="AM195" i="60"/>
  <c r="AG195" i="60"/>
  <c r="AF195" i="60"/>
  <c r="AD195" i="60"/>
  <c r="AB195" i="60"/>
  <c r="Z195" i="60"/>
  <c r="T195" i="60"/>
  <c r="J195" i="60"/>
  <c r="H195" i="60"/>
  <c r="A195" i="60"/>
  <c r="BT194" i="60"/>
  <c r="BS194" i="60"/>
  <c r="BQ194" i="60"/>
  <c r="BO194" i="60"/>
  <c r="BM194" i="60"/>
  <c r="BG194" i="60"/>
  <c r="BF194" i="60"/>
  <c r="BD194" i="60"/>
  <c r="BB194" i="60"/>
  <c r="AZ194" i="60"/>
  <c r="AT194" i="60"/>
  <c r="AQ194" i="60"/>
  <c r="AO194" i="60"/>
  <c r="AM194" i="60"/>
  <c r="AG194" i="60"/>
  <c r="AF194" i="60"/>
  <c r="AD194" i="60"/>
  <c r="AB194" i="60"/>
  <c r="Z194" i="60"/>
  <c r="T194" i="60"/>
  <c r="J194" i="60"/>
  <c r="H194" i="60"/>
  <c r="A194" i="60"/>
  <c r="BT193" i="60"/>
  <c r="BS193" i="60"/>
  <c r="BQ193" i="60"/>
  <c r="BO193" i="60"/>
  <c r="BM193" i="60"/>
  <c r="BG193" i="60"/>
  <c r="BF193" i="60"/>
  <c r="BD193" i="60"/>
  <c r="BB193" i="60"/>
  <c r="AZ193" i="60"/>
  <c r="AT193" i="60"/>
  <c r="AQ193" i="60"/>
  <c r="AO193" i="60"/>
  <c r="AM193" i="60"/>
  <c r="AG193" i="60"/>
  <c r="AF193" i="60"/>
  <c r="AD193" i="60"/>
  <c r="AB193" i="60"/>
  <c r="Z193" i="60"/>
  <c r="T193" i="60"/>
  <c r="J193" i="60"/>
  <c r="H193" i="60"/>
  <c r="A193" i="60"/>
  <c r="BT192" i="60"/>
  <c r="BS192" i="60"/>
  <c r="BQ192" i="60"/>
  <c r="BO192" i="60"/>
  <c r="BM192" i="60"/>
  <c r="BG192" i="60"/>
  <c r="BF192" i="60"/>
  <c r="BD192" i="60"/>
  <c r="BB192" i="60"/>
  <c r="AZ192" i="60"/>
  <c r="AT192" i="60"/>
  <c r="AQ192" i="60"/>
  <c r="AO192" i="60"/>
  <c r="AM192" i="60"/>
  <c r="AG192" i="60"/>
  <c r="AF192" i="60"/>
  <c r="AD192" i="60"/>
  <c r="AB192" i="60"/>
  <c r="Z192" i="60"/>
  <c r="T192" i="60"/>
  <c r="J192" i="60"/>
  <c r="H192" i="60"/>
  <c r="A192" i="60"/>
  <c r="BT191" i="60"/>
  <c r="BS191" i="60"/>
  <c r="BQ191" i="60"/>
  <c r="BO191" i="60"/>
  <c r="BM191" i="60"/>
  <c r="BG191" i="60"/>
  <c r="BF191" i="60"/>
  <c r="BD191" i="60"/>
  <c r="BB191" i="60"/>
  <c r="AZ191" i="60"/>
  <c r="AT191" i="60"/>
  <c r="AQ191" i="60"/>
  <c r="AO191" i="60"/>
  <c r="AM191" i="60"/>
  <c r="AG191" i="60"/>
  <c r="AF191" i="60"/>
  <c r="AD191" i="60"/>
  <c r="AB191" i="60"/>
  <c r="Z191" i="60"/>
  <c r="T191" i="60"/>
  <c r="J191" i="60"/>
  <c r="H191" i="60"/>
  <c r="A191" i="60"/>
  <c r="BT190" i="60"/>
  <c r="BS190" i="60"/>
  <c r="BQ190" i="60"/>
  <c r="BO190" i="60"/>
  <c r="BM190" i="60"/>
  <c r="BG190" i="60"/>
  <c r="BF190" i="60"/>
  <c r="BD190" i="60"/>
  <c r="BB190" i="60"/>
  <c r="AZ190" i="60"/>
  <c r="AT190" i="60"/>
  <c r="AQ190" i="60"/>
  <c r="AO190" i="60"/>
  <c r="AM190" i="60"/>
  <c r="AG190" i="60"/>
  <c r="AF190" i="60"/>
  <c r="AD190" i="60"/>
  <c r="AB190" i="60"/>
  <c r="Z190" i="60"/>
  <c r="T190" i="60"/>
  <c r="J190" i="60"/>
  <c r="H190" i="60"/>
  <c r="A190" i="60"/>
  <c r="BT189" i="60"/>
  <c r="BS189" i="60"/>
  <c r="BQ189" i="60"/>
  <c r="BO189" i="60"/>
  <c r="BM189" i="60"/>
  <c r="BG189" i="60"/>
  <c r="BF189" i="60"/>
  <c r="BD189" i="60"/>
  <c r="BB189" i="60"/>
  <c r="AZ189" i="60"/>
  <c r="AT189" i="60"/>
  <c r="AQ189" i="60"/>
  <c r="AO189" i="60"/>
  <c r="AM189" i="60"/>
  <c r="AG189" i="60"/>
  <c r="AF189" i="60"/>
  <c r="AD189" i="60"/>
  <c r="AB189" i="60"/>
  <c r="Z189" i="60"/>
  <c r="T189" i="60"/>
  <c r="J189" i="60"/>
  <c r="H189" i="60"/>
  <c r="A189" i="60"/>
  <c r="BT188" i="60"/>
  <c r="BS188" i="60"/>
  <c r="BQ188" i="60"/>
  <c r="BO188" i="60"/>
  <c r="BM188" i="60"/>
  <c r="BG188" i="60"/>
  <c r="BF188" i="60"/>
  <c r="BD188" i="60"/>
  <c r="BB188" i="60"/>
  <c r="AZ188" i="60"/>
  <c r="AT188" i="60"/>
  <c r="AQ188" i="60"/>
  <c r="AO188" i="60"/>
  <c r="AM188" i="60"/>
  <c r="AG188" i="60"/>
  <c r="AF188" i="60"/>
  <c r="AD188" i="60"/>
  <c r="AB188" i="60"/>
  <c r="Z188" i="60"/>
  <c r="T188" i="60"/>
  <c r="J188" i="60"/>
  <c r="H188" i="60"/>
  <c r="A188" i="60"/>
  <c r="BT187" i="60"/>
  <c r="BS187" i="60"/>
  <c r="BQ187" i="60"/>
  <c r="BO187" i="60"/>
  <c r="BM187" i="60"/>
  <c r="BG187" i="60"/>
  <c r="BF187" i="60"/>
  <c r="BD187" i="60"/>
  <c r="BB187" i="60"/>
  <c r="AZ187" i="60"/>
  <c r="AT187" i="60"/>
  <c r="AQ187" i="60"/>
  <c r="AO187" i="60"/>
  <c r="AM187" i="60"/>
  <c r="AG187" i="60"/>
  <c r="AF187" i="60"/>
  <c r="AD187" i="60"/>
  <c r="AB187" i="60"/>
  <c r="Z187" i="60"/>
  <c r="T187" i="60"/>
  <c r="J187" i="60"/>
  <c r="H187" i="60"/>
  <c r="A187" i="60"/>
  <c r="BT186" i="60"/>
  <c r="BS186" i="60"/>
  <c r="BQ186" i="60"/>
  <c r="BO186" i="60"/>
  <c r="BM186" i="60"/>
  <c r="BG186" i="60"/>
  <c r="BF186" i="60"/>
  <c r="BD186" i="60"/>
  <c r="BB186" i="60"/>
  <c r="AZ186" i="60"/>
  <c r="AT186" i="60"/>
  <c r="AQ186" i="60"/>
  <c r="AO186" i="60"/>
  <c r="AM186" i="60"/>
  <c r="AG186" i="60"/>
  <c r="AF186" i="60"/>
  <c r="AD186" i="60"/>
  <c r="AB186" i="60"/>
  <c r="Z186" i="60"/>
  <c r="T186" i="60"/>
  <c r="J186" i="60"/>
  <c r="H186" i="60"/>
  <c r="A186" i="60"/>
  <c r="BT185" i="60"/>
  <c r="BS185" i="60"/>
  <c r="BQ185" i="60"/>
  <c r="BO185" i="60"/>
  <c r="BM185" i="60"/>
  <c r="BG185" i="60"/>
  <c r="BF185" i="60"/>
  <c r="BD185" i="60"/>
  <c r="BB185" i="60"/>
  <c r="AZ185" i="60"/>
  <c r="AT185" i="60"/>
  <c r="AQ185" i="60"/>
  <c r="AO185" i="60"/>
  <c r="AM185" i="60"/>
  <c r="AG185" i="60"/>
  <c r="AF185" i="60"/>
  <c r="AD185" i="60"/>
  <c r="AB185" i="60"/>
  <c r="Z185" i="60"/>
  <c r="T185" i="60"/>
  <c r="J185" i="60"/>
  <c r="H185" i="60"/>
  <c r="A185" i="60"/>
  <c r="BT184" i="60"/>
  <c r="BS184" i="60"/>
  <c r="BQ184" i="60"/>
  <c r="BO184" i="60"/>
  <c r="BM184" i="60"/>
  <c r="BG184" i="60"/>
  <c r="BF184" i="60"/>
  <c r="BD184" i="60"/>
  <c r="BB184" i="60"/>
  <c r="AZ184" i="60"/>
  <c r="AT184" i="60"/>
  <c r="AQ184" i="60"/>
  <c r="AO184" i="60"/>
  <c r="AM184" i="60"/>
  <c r="AG184" i="60"/>
  <c r="AF184" i="60"/>
  <c r="AD184" i="60"/>
  <c r="AB184" i="60"/>
  <c r="Z184" i="60"/>
  <c r="T184" i="60"/>
  <c r="J184" i="60"/>
  <c r="H184" i="60"/>
  <c r="A184" i="60"/>
  <c r="BT183" i="60"/>
  <c r="BS183" i="60"/>
  <c r="BQ183" i="60"/>
  <c r="BO183" i="60"/>
  <c r="BM183" i="60"/>
  <c r="BG183" i="60"/>
  <c r="BF183" i="60"/>
  <c r="BD183" i="60"/>
  <c r="BB183" i="60"/>
  <c r="AZ183" i="60"/>
  <c r="AT183" i="60"/>
  <c r="AQ183" i="60"/>
  <c r="AO183" i="60"/>
  <c r="AM183" i="60"/>
  <c r="AG183" i="60"/>
  <c r="AF183" i="60"/>
  <c r="AD183" i="60"/>
  <c r="AB183" i="60"/>
  <c r="Z183" i="60"/>
  <c r="T183" i="60"/>
  <c r="J183" i="60"/>
  <c r="H183" i="60"/>
  <c r="A183" i="60"/>
  <c r="BT182" i="60"/>
  <c r="BS182" i="60"/>
  <c r="BQ182" i="60"/>
  <c r="BO182" i="60"/>
  <c r="BM182" i="60"/>
  <c r="BG182" i="60"/>
  <c r="BF182" i="60"/>
  <c r="BD182" i="60"/>
  <c r="BB182" i="60"/>
  <c r="AZ182" i="60"/>
  <c r="AT182" i="60"/>
  <c r="AQ182" i="60"/>
  <c r="AO182" i="60"/>
  <c r="AM182" i="60"/>
  <c r="AG182" i="60"/>
  <c r="AF182" i="60"/>
  <c r="AD182" i="60"/>
  <c r="AB182" i="60"/>
  <c r="Z182" i="60"/>
  <c r="T182" i="60"/>
  <c r="J182" i="60"/>
  <c r="H182" i="60"/>
  <c r="A182" i="60"/>
  <c r="BT181" i="60"/>
  <c r="BS181" i="60"/>
  <c r="BQ181" i="60"/>
  <c r="BO181" i="60"/>
  <c r="BM181" i="60"/>
  <c r="BG181" i="60"/>
  <c r="BF181" i="60"/>
  <c r="BD181" i="60"/>
  <c r="BB181" i="60"/>
  <c r="AZ181" i="60"/>
  <c r="AT181" i="60"/>
  <c r="AQ181" i="60"/>
  <c r="AO181" i="60"/>
  <c r="AM181" i="60"/>
  <c r="AG181" i="60"/>
  <c r="AF181" i="60"/>
  <c r="AD181" i="60"/>
  <c r="AB181" i="60"/>
  <c r="Z181" i="60"/>
  <c r="T181" i="60"/>
  <c r="J181" i="60"/>
  <c r="H181" i="60"/>
  <c r="A181" i="60"/>
  <c r="BT180" i="60"/>
  <c r="BS180" i="60"/>
  <c r="BQ180" i="60"/>
  <c r="BO180" i="60"/>
  <c r="BM180" i="60"/>
  <c r="BG180" i="60"/>
  <c r="BF180" i="60"/>
  <c r="BD180" i="60"/>
  <c r="BB180" i="60"/>
  <c r="AZ180" i="60"/>
  <c r="AT180" i="60"/>
  <c r="AQ180" i="60"/>
  <c r="AO180" i="60"/>
  <c r="AM180" i="60"/>
  <c r="AG180" i="60"/>
  <c r="AF180" i="60"/>
  <c r="AD180" i="60"/>
  <c r="AB180" i="60"/>
  <c r="Z180" i="60"/>
  <c r="T180" i="60"/>
  <c r="J180" i="60"/>
  <c r="H180" i="60"/>
  <c r="A180" i="60"/>
  <c r="BT179" i="60"/>
  <c r="BS179" i="60"/>
  <c r="BQ179" i="60"/>
  <c r="BO179" i="60"/>
  <c r="BM179" i="60"/>
  <c r="BG179" i="60"/>
  <c r="BF179" i="60"/>
  <c r="BD179" i="60"/>
  <c r="BB179" i="60"/>
  <c r="AZ179" i="60"/>
  <c r="AT179" i="60"/>
  <c r="AQ179" i="60"/>
  <c r="AO179" i="60"/>
  <c r="AM179" i="60"/>
  <c r="AG179" i="60"/>
  <c r="AF179" i="60"/>
  <c r="AD179" i="60"/>
  <c r="AB179" i="60"/>
  <c r="Z179" i="60"/>
  <c r="T179" i="60"/>
  <c r="J179" i="60"/>
  <c r="H179" i="60"/>
  <c r="A179" i="60"/>
  <c r="BT178" i="60"/>
  <c r="BS178" i="60"/>
  <c r="BQ178" i="60"/>
  <c r="BO178" i="60"/>
  <c r="BM178" i="60"/>
  <c r="BG178" i="60"/>
  <c r="BF178" i="60"/>
  <c r="BD178" i="60"/>
  <c r="BB178" i="60"/>
  <c r="AZ178" i="60"/>
  <c r="AT178" i="60"/>
  <c r="AQ178" i="60"/>
  <c r="AO178" i="60"/>
  <c r="AM178" i="60"/>
  <c r="AG178" i="60"/>
  <c r="AF178" i="60"/>
  <c r="AD178" i="60"/>
  <c r="AB178" i="60"/>
  <c r="Z178" i="60"/>
  <c r="T178" i="60"/>
  <c r="J178" i="60"/>
  <c r="H178" i="60"/>
  <c r="A178" i="60"/>
  <c r="BT177" i="60"/>
  <c r="BS177" i="60"/>
  <c r="BQ177" i="60"/>
  <c r="BO177" i="60"/>
  <c r="BM177" i="60"/>
  <c r="BG177" i="60"/>
  <c r="BF177" i="60"/>
  <c r="BD177" i="60"/>
  <c r="BB177" i="60"/>
  <c r="AZ177" i="60"/>
  <c r="AT177" i="60"/>
  <c r="AQ177" i="60"/>
  <c r="AO177" i="60"/>
  <c r="AM177" i="60"/>
  <c r="AG177" i="60"/>
  <c r="AF177" i="60"/>
  <c r="AD177" i="60"/>
  <c r="AB177" i="60"/>
  <c r="Z177" i="60"/>
  <c r="T177" i="60"/>
  <c r="J177" i="60"/>
  <c r="H177" i="60"/>
  <c r="A177" i="60"/>
  <c r="BT176" i="60"/>
  <c r="BS176" i="60"/>
  <c r="BQ176" i="60"/>
  <c r="BO176" i="60"/>
  <c r="BM176" i="60"/>
  <c r="BG176" i="60"/>
  <c r="BF176" i="60"/>
  <c r="BD176" i="60"/>
  <c r="BB176" i="60"/>
  <c r="AZ176" i="60"/>
  <c r="AT176" i="60"/>
  <c r="AQ176" i="60"/>
  <c r="AO176" i="60"/>
  <c r="AM176" i="60"/>
  <c r="AG176" i="60"/>
  <c r="AF176" i="60"/>
  <c r="AD176" i="60"/>
  <c r="AB176" i="60"/>
  <c r="Z176" i="60"/>
  <c r="T176" i="60"/>
  <c r="J176" i="60"/>
  <c r="H176" i="60"/>
  <c r="A176" i="60"/>
  <c r="BT175" i="60"/>
  <c r="BS175" i="60"/>
  <c r="BQ175" i="60"/>
  <c r="BO175" i="60"/>
  <c r="BM175" i="60"/>
  <c r="BG175" i="60"/>
  <c r="BF175" i="60"/>
  <c r="BD175" i="60"/>
  <c r="BB175" i="60"/>
  <c r="AZ175" i="60"/>
  <c r="AT175" i="60"/>
  <c r="AQ175" i="60"/>
  <c r="AO175" i="60"/>
  <c r="AM175" i="60"/>
  <c r="AG175" i="60"/>
  <c r="AF175" i="60"/>
  <c r="AD175" i="60"/>
  <c r="AB175" i="60"/>
  <c r="Z175" i="60"/>
  <c r="T175" i="60"/>
  <c r="J175" i="60"/>
  <c r="H175" i="60"/>
  <c r="A175" i="60"/>
  <c r="BT174" i="60"/>
  <c r="BS174" i="60"/>
  <c r="BQ174" i="60"/>
  <c r="BO174" i="60"/>
  <c r="BM174" i="60"/>
  <c r="BG174" i="60"/>
  <c r="BF174" i="60"/>
  <c r="BD174" i="60"/>
  <c r="BB174" i="60"/>
  <c r="AZ174" i="60"/>
  <c r="AT174" i="60"/>
  <c r="AQ174" i="60"/>
  <c r="AO174" i="60"/>
  <c r="AM174" i="60"/>
  <c r="AG174" i="60"/>
  <c r="AF174" i="60"/>
  <c r="AD174" i="60"/>
  <c r="AB174" i="60"/>
  <c r="Z174" i="60"/>
  <c r="T174" i="60"/>
  <c r="J174" i="60"/>
  <c r="H174" i="60"/>
  <c r="A174" i="60"/>
  <c r="BT173" i="60"/>
  <c r="BS173" i="60"/>
  <c r="BQ173" i="60"/>
  <c r="BO173" i="60"/>
  <c r="BM173" i="60"/>
  <c r="BG173" i="60"/>
  <c r="BF173" i="60"/>
  <c r="BD173" i="60"/>
  <c r="BB173" i="60"/>
  <c r="AZ173" i="60"/>
  <c r="AT173" i="60"/>
  <c r="AQ173" i="60"/>
  <c r="AO173" i="60"/>
  <c r="AM173" i="60"/>
  <c r="AG173" i="60"/>
  <c r="AF173" i="60"/>
  <c r="AD173" i="60"/>
  <c r="AB173" i="60"/>
  <c r="Z173" i="60"/>
  <c r="T173" i="60"/>
  <c r="J173" i="60"/>
  <c r="H173" i="60"/>
  <c r="A173" i="60"/>
  <c r="BT172" i="60"/>
  <c r="BS172" i="60"/>
  <c r="BQ172" i="60"/>
  <c r="BO172" i="60"/>
  <c r="BM172" i="60"/>
  <c r="BG172" i="60"/>
  <c r="BF172" i="60"/>
  <c r="BD172" i="60"/>
  <c r="BB172" i="60"/>
  <c r="AZ172" i="60"/>
  <c r="AT172" i="60"/>
  <c r="AQ172" i="60"/>
  <c r="AO172" i="60"/>
  <c r="AM172" i="60"/>
  <c r="AG172" i="60"/>
  <c r="AF172" i="60"/>
  <c r="AD172" i="60"/>
  <c r="AB172" i="60"/>
  <c r="Z172" i="60"/>
  <c r="T172" i="60"/>
  <c r="J172" i="60"/>
  <c r="H172" i="60"/>
  <c r="A172" i="60"/>
  <c r="BT171" i="60"/>
  <c r="BS171" i="60"/>
  <c r="BQ171" i="60"/>
  <c r="BO171" i="60"/>
  <c r="BM171" i="60"/>
  <c r="BG171" i="60"/>
  <c r="BF171" i="60"/>
  <c r="BD171" i="60"/>
  <c r="BB171" i="60"/>
  <c r="AZ171" i="60"/>
  <c r="AT171" i="60"/>
  <c r="AQ171" i="60"/>
  <c r="AO171" i="60"/>
  <c r="AM171" i="60"/>
  <c r="AG171" i="60"/>
  <c r="AF171" i="60"/>
  <c r="AD171" i="60"/>
  <c r="AB171" i="60"/>
  <c r="Z171" i="60"/>
  <c r="T171" i="60"/>
  <c r="J171" i="60"/>
  <c r="H171" i="60"/>
  <c r="A171" i="60"/>
  <c r="BT170" i="60"/>
  <c r="BS170" i="60"/>
  <c r="BQ170" i="60"/>
  <c r="BO170" i="60"/>
  <c r="BM170" i="60"/>
  <c r="BG170" i="60"/>
  <c r="BF170" i="60"/>
  <c r="BD170" i="60"/>
  <c r="BB170" i="60"/>
  <c r="AZ170" i="60"/>
  <c r="AT170" i="60"/>
  <c r="AQ170" i="60"/>
  <c r="AO170" i="60"/>
  <c r="AM170" i="60"/>
  <c r="AG170" i="60"/>
  <c r="AF170" i="60"/>
  <c r="AD170" i="60"/>
  <c r="AB170" i="60"/>
  <c r="Z170" i="60"/>
  <c r="T170" i="60"/>
  <c r="J170" i="60"/>
  <c r="H170" i="60"/>
  <c r="A170" i="60"/>
  <c r="BT169" i="60"/>
  <c r="BS169" i="60"/>
  <c r="BQ169" i="60"/>
  <c r="BO169" i="60"/>
  <c r="BM169" i="60"/>
  <c r="BG169" i="60"/>
  <c r="BF169" i="60"/>
  <c r="BD169" i="60"/>
  <c r="BB169" i="60"/>
  <c r="AZ169" i="60"/>
  <c r="AT169" i="60"/>
  <c r="AQ169" i="60"/>
  <c r="AO169" i="60"/>
  <c r="AM169" i="60"/>
  <c r="AG169" i="60"/>
  <c r="AF169" i="60"/>
  <c r="AD169" i="60"/>
  <c r="AB169" i="60"/>
  <c r="Z169" i="60"/>
  <c r="T169" i="60"/>
  <c r="J169" i="60"/>
  <c r="H169" i="60"/>
  <c r="A169" i="60"/>
  <c r="BT168" i="60"/>
  <c r="BS168" i="60"/>
  <c r="BQ168" i="60"/>
  <c r="BO168" i="60"/>
  <c r="BM168" i="60"/>
  <c r="BG168" i="60"/>
  <c r="BF168" i="60"/>
  <c r="BD168" i="60"/>
  <c r="BB168" i="60"/>
  <c r="AZ168" i="60"/>
  <c r="AT168" i="60"/>
  <c r="AQ168" i="60"/>
  <c r="AO168" i="60"/>
  <c r="AM168" i="60"/>
  <c r="AG168" i="60"/>
  <c r="AF168" i="60"/>
  <c r="AD168" i="60"/>
  <c r="AB168" i="60"/>
  <c r="Z168" i="60"/>
  <c r="T168" i="60"/>
  <c r="J168" i="60"/>
  <c r="H168" i="60"/>
  <c r="A168" i="60"/>
  <c r="BT167" i="60"/>
  <c r="BS167" i="60"/>
  <c r="BQ167" i="60"/>
  <c r="BO167" i="60"/>
  <c r="BM167" i="60"/>
  <c r="BG167" i="60"/>
  <c r="BF167" i="60"/>
  <c r="BD167" i="60"/>
  <c r="BB167" i="60"/>
  <c r="AZ167" i="60"/>
  <c r="AT167" i="60"/>
  <c r="AQ167" i="60"/>
  <c r="AO167" i="60"/>
  <c r="AM167" i="60"/>
  <c r="AG167" i="60"/>
  <c r="AF167" i="60"/>
  <c r="AD167" i="60"/>
  <c r="AB167" i="60"/>
  <c r="Z167" i="60"/>
  <c r="T167" i="60"/>
  <c r="J167" i="60"/>
  <c r="H167" i="60"/>
  <c r="A167" i="60"/>
  <c r="BT166" i="60"/>
  <c r="BS166" i="60"/>
  <c r="BQ166" i="60"/>
  <c r="BO166" i="60"/>
  <c r="BM166" i="60"/>
  <c r="BG166" i="60"/>
  <c r="BF166" i="60"/>
  <c r="BD166" i="60"/>
  <c r="BB166" i="60"/>
  <c r="AZ166" i="60"/>
  <c r="AT166" i="60"/>
  <c r="AQ166" i="60"/>
  <c r="AO166" i="60"/>
  <c r="AM166" i="60"/>
  <c r="AG166" i="60"/>
  <c r="AF166" i="60"/>
  <c r="AD166" i="60"/>
  <c r="AB166" i="60"/>
  <c r="Z166" i="60"/>
  <c r="T166" i="60"/>
  <c r="J166" i="60"/>
  <c r="H166" i="60"/>
  <c r="A166" i="60"/>
  <c r="BT165" i="60"/>
  <c r="BS165" i="60"/>
  <c r="BQ165" i="60"/>
  <c r="BO165" i="60"/>
  <c r="BM165" i="60"/>
  <c r="BG165" i="60"/>
  <c r="BF165" i="60"/>
  <c r="BD165" i="60"/>
  <c r="BB165" i="60"/>
  <c r="AZ165" i="60"/>
  <c r="AT165" i="60"/>
  <c r="AQ165" i="60"/>
  <c r="AO165" i="60"/>
  <c r="AM165" i="60"/>
  <c r="AG165" i="60"/>
  <c r="AF165" i="60"/>
  <c r="AD165" i="60"/>
  <c r="AB165" i="60"/>
  <c r="Z165" i="60"/>
  <c r="T165" i="60"/>
  <c r="J165" i="60"/>
  <c r="H165" i="60"/>
  <c r="A165" i="60"/>
  <c r="BT164" i="60"/>
  <c r="BS164" i="60"/>
  <c r="BQ164" i="60"/>
  <c r="BO164" i="60"/>
  <c r="BM164" i="60"/>
  <c r="BG164" i="60"/>
  <c r="BF164" i="60"/>
  <c r="BD164" i="60"/>
  <c r="BB164" i="60"/>
  <c r="AZ164" i="60"/>
  <c r="AT164" i="60"/>
  <c r="AQ164" i="60"/>
  <c r="AO164" i="60"/>
  <c r="AM164" i="60"/>
  <c r="AG164" i="60"/>
  <c r="AF164" i="60"/>
  <c r="AD164" i="60"/>
  <c r="AB164" i="60"/>
  <c r="Z164" i="60"/>
  <c r="T164" i="60"/>
  <c r="J164" i="60"/>
  <c r="H164" i="60"/>
  <c r="A164" i="60"/>
  <c r="BT163" i="60"/>
  <c r="BS163" i="60"/>
  <c r="BQ163" i="60"/>
  <c r="BO163" i="60"/>
  <c r="BM163" i="60"/>
  <c r="BG163" i="60"/>
  <c r="BF163" i="60"/>
  <c r="BD163" i="60"/>
  <c r="BB163" i="60"/>
  <c r="AZ163" i="60"/>
  <c r="AT163" i="60"/>
  <c r="AQ163" i="60"/>
  <c r="AO163" i="60"/>
  <c r="AM163" i="60"/>
  <c r="AG163" i="60"/>
  <c r="AF163" i="60"/>
  <c r="AD163" i="60"/>
  <c r="AB163" i="60"/>
  <c r="Z163" i="60"/>
  <c r="T163" i="60"/>
  <c r="J163" i="60"/>
  <c r="H163" i="60"/>
  <c r="A163" i="60"/>
  <c r="BT162" i="60"/>
  <c r="BS162" i="60"/>
  <c r="BQ162" i="60"/>
  <c r="BO162" i="60"/>
  <c r="BM162" i="60"/>
  <c r="BG162" i="60"/>
  <c r="BF162" i="60"/>
  <c r="BD162" i="60"/>
  <c r="BB162" i="60"/>
  <c r="AZ162" i="60"/>
  <c r="AT162" i="60"/>
  <c r="AQ162" i="60"/>
  <c r="AO162" i="60"/>
  <c r="AM162" i="60"/>
  <c r="AG162" i="60"/>
  <c r="AF162" i="60"/>
  <c r="AD162" i="60"/>
  <c r="AB162" i="60"/>
  <c r="Z162" i="60"/>
  <c r="T162" i="60"/>
  <c r="J162" i="60"/>
  <c r="H162" i="60"/>
  <c r="A162" i="60"/>
  <c r="BT161" i="60"/>
  <c r="BS161" i="60"/>
  <c r="BQ161" i="60"/>
  <c r="BO161" i="60"/>
  <c r="BM161" i="60"/>
  <c r="BG161" i="60"/>
  <c r="BF161" i="60"/>
  <c r="BD161" i="60"/>
  <c r="BB161" i="60"/>
  <c r="AZ161" i="60"/>
  <c r="AT161" i="60"/>
  <c r="AQ161" i="60"/>
  <c r="AO161" i="60"/>
  <c r="AM161" i="60"/>
  <c r="AG161" i="60"/>
  <c r="AF161" i="60"/>
  <c r="AD161" i="60"/>
  <c r="AB161" i="60"/>
  <c r="Z161" i="60"/>
  <c r="T161" i="60"/>
  <c r="J161" i="60"/>
  <c r="H161" i="60"/>
  <c r="A161" i="60"/>
  <c r="BT160" i="60"/>
  <c r="BS160" i="60"/>
  <c r="BQ160" i="60"/>
  <c r="BO160" i="60"/>
  <c r="BM160" i="60"/>
  <c r="BG160" i="60"/>
  <c r="BF160" i="60"/>
  <c r="BD160" i="60"/>
  <c r="BB160" i="60"/>
  <c r="AZ160" i="60"/>
  <c r="AT160" i="60"/>
  <c r="AQ160" i="60"/>
  <c r="AO160" i="60"/>
  <c r="AM160" i="60"/>
  <c r="AG160" i="60"/>
  <c r="AF160" i="60"/>
  <c r="AD160" i="60"/>
  <c r="AB160" i="60"/>
  <c r="Z160" i="60"/>
  <c r="T160" i="60"/>
  <c r="J160" i="60"/>
  <c r="H160" i="60"/>
  <c r="A160" i="60"/>
  <c r="BT159" i="60"/>
  <c r="BS159" i="60"/>
  <c r="BQ159" i="60"/>
  <c r="BO159" i="60"/>
  <c r="BM159" i="60"/>
  <c r="BG159" i="60"/>
  <c r="BF159" i="60"/>
  <c r="BD159" i="60"/>
  <c r="BB159" i="60"/>
  <c r="AZ159" i="60"/>
  <c r="AT159" i="60"/>
  <c r="AQ159" i="60"/>
  <c r="AO159" i="60"/>
  <c r="AM159" i="60"/>
  <c r="AG159" i="60"/>
  <c r="AF159" i="60"/>
  <c r="AD159" i="60"/>
  <c r="AB159" i="60"/>
  <c r="Z159" i="60"/>
  <c r="T159" i="60"/>
  <c r="J159" i="60"/>
  <c r="H159" i="60"/>
  <c r="A159" i="60"/>
  <c r="BT158" i="60"/>
  <c r="BS158" i="60"/>
  <c r="BQ158" i="60"/>
  <c r="BO158" i="60"/>
  <c r="BM158" i="60"/>
  <c r="BG158" i="60"/>
  <c r="BF158" i="60"/>
  <c r="BD158" i="60"/>
  <c r="BB158" i="60"/>
  <c r="AZ158" i="60"/>
  <c r="AT158" i="60"/>
  <c r="AQ158" i="60"/>
  <c r="AO158" i="60"/>
  <c r="AM158" i="60"/>
  <c r="AG158" i="60"/>
  <c r="AF158" i="60"/>
  <c r="AD158" i="60"/>
  <c r="AB158" i="60"/>
  <c r="Z158" i="60"/>
  <c r="T158" i="60"/>
  <c r="J158" i="60"/>
  <c r="H158" i="60"/>
  <c r="A158" i="60"/>
  <c r="BT157" i="60"/>
  <c r="BS157" i="60"/>
  <c r="BQ157" i="60"/>
  <c r="BO157" i="60"/>
  <c r="BM157" i="60"/>
  <c r="BG157" i="60"/>
  <c r="BF157" i="60"/>
  <c r="BD157" i="60"/>
  <c r="BB157" i="60"/>
  <c r="AZ157" i="60"/>
  <c r="AT157" i="60"/>
  <c r="AQ157" i="60"/>
  <c r="AO157" i="60"/>
  <c r="AM157" i="60"/>
  <c r="AG157" i="60"/>
  <c r="AF157" i="60"/>
  <c r="AD157" i="60"/>
  <c r="AB157" i="60"/>
  <c r="Z157" i="60"/>
  <c r="T157" i="60"/>
  <c r="J157" i="60"/>
  <c r="H157" i="60"/>
  <c r="A157" i="60"/>
  <c r="BT156" i="60"/>
  <c r="BS156" i="60"/>
  <c r="BQ156" i="60"/>
  <c r="BO156" i="60"/>
  <c r="BM156" i="60"/>
  <c r="BG156" i="60"/>
  <c r="BF156" i="60"/>
  <c r="BD156" i="60"/>
  <c r="BB156" i="60"/>
  <c r="AZ156" i="60"/>
  <c r="AT156" i="60"/>
  <c r="AQ156" i="60"/>
  <c r="AO156" i="60"/>
  <c r="AM156" i="60"/>
  <c r="AG156" i="60"/>
  <c r="AF156" i="60"/>
  <c r="AD156" i="60"/>
  <c r="AB156" i="60"/>
  <c r="Z156" i="60"/>
  <c r="T156" i="60"/>
  <c r="J156" i="60"/>
  <c r="H156" i="60"/>
  <c r="A156" i="60"/>
  <c r="BT155" i="60"/>
  <c r="BS155" i="60"/>
  <c r="BQ155" i="60"/>
  <c r="BO155" i="60"/>
  <c r="BM155" i="60"/>
  <c r="BG155" i="60"/>
  <c r="BF155" i="60"/>
  <c r="BD155" i="60"/>
  <c r="BB155" i="60"/>
  <c r="AZ155" i="60"/>
  <c r="AT155" i="60"/>
  <c r="AQ155" i="60"/>
  <c r="AO155" i="60"/>
  <c r="AM155" i="60"/>
  <c r="AG155" i="60"/>
  <c r="AF155" i="60"/>
  <c r="AD155" i="60"/>
  <c r="AB155" i="60"/>
  <c r="Z155" i="60"/>
  <c r="T155" i="60"/>
  <c r="J155" i="60"/>
  <c r="H155" i="60"/>
  <c r="A155" i="60"/>
  <c r="BT154" i="60"/>
  <c r="BS154" i="60"/>
  <c r="BQ154" i="60"/>
  <c r="BO154" i="60"/>
  <c r="BM154" i="60"/>
  <c r="BG154" i="60"/>
  <c r="BF154" i="60"/>
  <c r="BD154" i="60"/>
  <c r="BB154" i="60"/>
  <c r="AZ154" i="60"/>
  <c r="AT154" i="60"/>
  <c r="AQ154" i="60"/>
  <c r="AO154" i="60"/>
  <c r="AM154" i="60"/>
  <c r="AG154" i="60"/>
  <c r="AF154" i="60"/>
  <c r="AD154" i="60"/>
  <c r="AB154" i="60"/>
  <c r="Z154" i="60"/>
  <c r="T154" i="60"/>
  <c r="J154" i="60"/>
  <c r="H154" i="60"/>
  <c r="A154" i="60"/>
  <c r="BT153" i="60"/>
  <c r="BS153" i="60"/>
  <c r="BQ153" i="60"/>
  <c r="BO153" i="60"/>
  <c r="BM153" i="60"/>
  <c r="BG153" i="60"/>
  <c r="BF153" i="60"/>
  <c r="BD153" i="60"/>
  <c r="BB153" i="60"/>
  <c r="AZ153" i="60"/>
  <c r="AT153" i="60"/>
  <c r="AQ153" i="60"/>
  <c r="AO153" i="60"/>
  <c r="AM153" i="60"/>
  <c r="AG153" i="60"/>
  <c r="AF153" i="60"/>
  <c r="AD153" i="60"/>
  <c r="AB153" i="60"/>
  <c r="Z153" i="60"/>
  <c r="T153" i="60"/>
  <c r="J153" i="60"/>
  <c r="H153" i="60"/>
  <c r="A153" i="60"/>
  <c r="BT152" i="60"/>
  <c r="BS152" i="60"/>
  <c r="BQ152" i="60"/>
  <c r="BO152" i="60"/>
  <c r="BM152" i="60"/>
  <c r="BG152" i="60"/>
  <c r="BF152" i="60"/>
  <c r="BD152" i="60"/>
  <c r="BB152" i="60"/>
  <c r="AZ152" i="60"/>
  <c r="AT152" i="60"/>
  <c r="AQ152" i="60"/>
  <c r="AO152" i="60"/>
  <c r="AM152" i="60"/>
  <c r="AG152" i="60"/>
  <c r="AF152" i="60"/>
  <c r="AD152" i="60"/>
  <c r="AB152" i="60"/>
  <c r="Z152" i="60"/>
  <c r="T152" i="60"/>
  <c r="J152" i="60"/>
  <c r="H152" i="60"/>
  <c r="A152" i="60"/>
  <c r="BT151" i="60"/>
  <c r="BS151" i="60"/>
  <c r="BQ151" i="60"/>
  <c r="BO151" i="60"/>
  <c r="BM151" i="60"/>
  <c r="BG151" i="60"/>
  <c r="BF151" i="60"/>
  <c r="BD151" i="60"/>
  <c r="BB151" i="60"/>
  <c r="AZ151" i="60"/>
  <c r="AT151" i="60"/>
  <c r="AQ151" i="60"/>
  <c r="AO151" i="60"/>
  <c r="AM151" i="60"/>
  <c r="AG151" i="60"/>
  <c r="AF151" i="60"/>
  <c r="AD151" i="60"/>
  <c r="AB151" i="60"/>
  <c r="Z151" i="60"/>
  <c r="T151" i="60"/>
  <c r="J151" i="60"/>
  <c r="H151" i="60"/>
  <c r="A151" i="60"/>
  <c r="BT150" i="60"/>
  <c r="BS150" i="60"/>
  <c r="BQ150" i="60"/>
  <c r="BO150" i="60"/>
  <c r="BM150" i="60"/>
  <c r="BG150" i="60"/>
  <c r="BF150" i="60"/>
  <c r="BD150" i="60"/>
  <c r="BB150" i="60"/>
  <c r="AZ150" i="60"/>
  <c r="AT150" i="60"/>
  <c r="AQ150" i="60"/>
  <c r="AO150" i="60"/>
  <c r="AM150" i="60"/>
  <c r="AG150" i="60"/>
  <c r="AF150" i="60"/>
  <c r="AD150" i="60"/>
  <c r="AB150" i="60"/>
  <c r="Z150" i="60"/>
  <c r="T150" i="60"/>
  <c r="J150" i="60"/>
  <c r="H150" i="60"/>
  <c r="A150" i="60"/>
  <c r="BT149" i="60"/>
  <c r="BS149" i="60"/>
  <c r="BQ149" i="60"/>
  <c r="BO149" i="60"/>
  <c r="BM149" i="60"/>
  <c r="BG149" i="60"/>
  <c r="BF149" i="60"/>
  <c r="BD149" i="60"/>
  <c r="BB149" i="60"/>
  <c r="AZ149" i="60"/>
  <c r="AT149" i="60"/>
  <c r="AQ149" i="60"/>
  <c r="AO149" i="60"/>
  <c r="AM149" i="60"/>
  <c r="AG149" i="60"/>
  <c r="AF149" i="60"/>
  <c r="AD149" i="60"/>
  <c r="AB149" i="60"/>
  <c r="Z149" i="60"/>
  <c r="T149" i="60"/>
  <c r="J149" i="60"/>
  <c r="H149" i="60"/>
  <c r="A149" i="60"/>
  <c r="BT148" i="60"/>
  <c r="BS148" i="60"/>
  <c r="BQ148" i="60"/>
  <c r="BO148" i="60"/>
  <c r="BM148" i="60"/>
  <c r="BG148" i="60"/>
  <c r="BF148" i="60"/>
  <c r="BD148" i="60"/>
  <c r="BB148" i="60"/>
  <c r="AZ148" i="60"/>
  <c r="AT148" i="60"/>
  <c r="AQ148" i="60"/>
  <c r="AO148" i="60"/>
  <c r="AM148" i="60"/>
  <c r="AG148" i="60"/>
  <c r="AF148" i="60"/>
  <c r="AD148" i="60"/>
  <c r="AB148" i="60"/>
  <c r="Z148" i="60"/>
  <c r="T148" i="60"/>
  <c r="J148" i="60"/>
  <c r="H148" i="60"/>
  <c r="A148" i="60"/>
  <c r="BT147" i="60"/>
  <c r="BS147" i="60"/>
  <c r="BQ147" i="60"/>
  <c r="BO147" i="60"/>
  <c r="BM147" i="60"/>
  <c r="BG147" i="60"/>
  <c r="BF147" i="60"/>
  <c r="BD147" i="60"/>
  <c r="BB147" i="60"/>
  <c r="AZ147" i="60"/>
  <c r="AT147" i="60"/>
  <c r="AQ147" i="60"/>
  <c r="AO147" i="60"/>
  <c r="AM147" i="60"/>
  <c r="AG147" i="60"/>
  <c r="AF147" i="60"/>
  <c r="AD147" i="60"/>
  <c r="AB147" i="60"/>
  <c r="Z147" i="60"/>
  <c r="T147" i="60"/>
  <c r="J147" i="60"/>
  <c r="H147" i="60"/>
  <c r="A147" i="60"/>
  <c r="BT146" i="60"/>
  <c r="BS146" i="60"/>
  <c r="BQ146" i="60"/>
  <c r="BO146" i="60"/>
  <c r="BM146" i="60"/>
  <c r="BG146" i="60"/>
  <c r="BF146" i="60"/>
  <c r="BD146" i="60"/>
  <c r="BB146" i="60"/>
  <c r="AZ146" i="60"/>
  <c r="AT146" i="60"/>
  <c r="AQ146" i="60"/>
  <c r="AO146" i="60"/>
  <c r="AM146" i="60"/>
  <c r="AG146" i="60"/>
  <c r="AF146" i="60"/>
  <c r="AD146" i="60"/>
  <c r="AB146" i="60"/>
  <c r="Z146" i="60"/>
  <c r="T146" i="60"/>
  <c r="J146" i="60"/>
  <c r="H146" i="60"/>
  <c r="A146" i="60"/>
  <c r="BT145" i="60"/>
  <c r="BS145" i="60"/>
  <c r="BQ145" i="60"/>
  <c r="BO145" i="60"/>
  <c r="BM145" i="60"/>
  <c r="BG145" i="60"/>
  <c r="BF145" i="60"/>
  <c r="BD145" i="60"/>
  <c r="BB145" i="60"/>
  <c r="AZ145" i="60"/>
  <c r="AT145" i="60"/>
  <c r="AQ145" i="60"/>
  <c r="AO145" i="60"/>
  <c r="AM145" i="60"/>
  <c r="AG145" i="60"/>
  <c r="AF145" i="60"/>
  <c r="AD145" i="60"/>
  <c r="AB145" i="60"/>
  <c r="Z145" i="60"/>
  <c r="T145" i="60"/>
  <c r="J145" i="60"/>
  <c r="H145" i="60"/>
  <c r="A145" i="60"/>
  <c r="BT144" i="60"/>
  <c r="BS144" i="60"/>
  <c r="BQ144" i="60"/>
  <c r="BO144" i="60"/>
  <c r="BM144" i="60"/>
  <c r="BG144" i="60"/>
  <c r="BF144" i="60"/>
  <c r="BD144" i="60"/>
  <c r="BB144" i="60"/>
  <c r="AZ144" i="60"/>
  <c r="AT144" i="60"/>
  <c r="AQ144" i="60"/>
  <c r="AO144" i="60"/>
  <c r="AM144" i="60"/>
  <c r="AG144" i="60"/>
  <c r="AF144" i="60"/>
  <c r="AD144" i="60"/>
  <c r="AB144" i="60"/>
  <c r="Z144" i="60"/>
  <c r="T144" i="60"/>
  <c r="J144" i="60"/>
  <c r="H144" i="60"/>
  <c r="A144" i="60"/>
  <c r="BT143" i="60"/>
  <c r="BS143" i="60"/>
  <c r="BQ143" i="60"/>
  <c r="BO143" i="60"/>
  <c r="BM143" i="60"/>
  <c r="BG143" i="60"/>
  <c r="BF143" i="60"/>
  <c r="BD143" i="60"/>
  <c r="BB143" i="60"/>
  <c r="AZ143" i="60"/>
  <c r="AT143" i="60"/>
  <c r="AQ143" i="60"/>
  <c r="AO143" i="60"/>
  <c r="AM143" i="60"/>
  <c r="AG143" i="60"/>
  <c r="AF143" i="60"/>
  <c r="AD143" i="60"/>
  <c r="AB143" i="60"/>
  <c r="Z143" i="60"/>
  <c r="T143" i="60"/>
  <c r="J143" i="60"/>
  <c r="H143" i="60"/>
  <c r="A143" i="60"/>
  <c r="BT142" i="60"/>
  <c r="BS142" i="60"/>
  <c r="BQ142" i="60"/>
  <c r="BO142" i="60"/>
  <c r="BM142" i="60"/>
  <c r="BG142" i="60"/>
  <c r="BF142" i="60"/>
  <c r="BD142" i="60"/>
  <c r="BB142" i="60"/>
  <c r="AZ142" i="60"/>
  <c r="AT142" i="60"/>
  <c r="AQ142" i="60"/>
  <c r="AO142" i="60"/>
  <c r="AM142" i="60"/>
  <c r="AG142" i="60"/>
  <c r="AF142" i="60"/>
  <c r="AD142" i="60"/>
  <c r="AB142" i="60"/>
  <c r="Z142" i="60"/>
  <c r="T142" i="60"/>
  <c r="J142" i="60"/>
  <c r="H142" i="60"/>
  <c r="A142" i="60"/>
  <c r="BT141" i="60"/>
  <c r="BS141" i="60"/>
  <c r="BQ141" i="60"/>
  <c r="BO141" i="60"/>
  <c r="BM141" i="60"/>
  <c r="BG141" i="60"/>
  <c r="BF141" i="60"/>
  <c r="BD141" i="60"/>
  <c r="BB141" i="60"/>
  <c r="AZ141" i="60"/>
  <c r="AT141" i="60"/>
  <c r="AQ141" i="60"/>
  <c r="AO141" i="60"/>
  <c r="AM141" i="60"/>
  <c r="AG141" i="60"/>
  <c r="AF141" i="60"/>
  <c r="AD141" i="60"/>
  <c r="AB141" i="60"/>
  <c r="Z141" i="60"/>
  <c r="T141" i="60"/>
  <c r="J141" i="60"/>
  <c r="H141" i="60"/>
  <c r="A141" i="60"/>
  <c r="BT140" i="60"/>
  <c r="BS140" i="60"/>
  <c r="BQ140" i="60"/>
  <c r="BO140" i="60"/>
  <c r="BM140" i="60"/>
  <c r="BG140" i="60"/>
  <c r="BF140" i="60"/>
  <c r="BD140" i="60"/>
  <c r="BB140" i="60"/>
  <c r="AZ140" i="60"/>
  <c r="AT140" i="60"/>
  <c r="AQ140" i="60"/>
  <c r="AO140" i="60"/>
  <c r="AM140" i="60"/>
  <c r="AG140" i="60"/>
  <c r="AF140" i="60"/>
  <c r="AD140" i="60"/>
  <c r="AB140" i="60"/>
  <c r="Z140" i="60"/>
  <c r="T140" i="60"/>
  <c r="J140" i="60"/>
  <c r="H140" i="60"/>
  <c r="A140" i="60"/>
  <c r="BT139" i="60"/>
  <c r="BS139" i="60"/>
  <c r="BQ139" i="60"/>
  <c r="BO139" i="60"/>
  <c r="BM139" i="60"/>
  <c r="BG139" i="60"/>
  <c r="BF139" i="60"/>
  <c r="BD139" i="60"/>
  <c r="BB139" i="60"/>
  <c r="AZ139" i="60"/>
  <c r="AT139" i="60"/>
  <c r="AQ139" i="60"/>
  <c r="AO139" i="60"/>
  <c r="AM139" i="60"/>
  <c r="AG139" i="60"/>
  <c r="AF139" i="60"/>
  <c r="AD139" i="60"/>
  <c r="AB139" i="60"/>
  <c r="Z139" i="60"/>
  <c r="T139" i="60"/>
  <c r="J139" i="60"/>
  <c r="H139" i="60"/>
  <c r="A139" i="60"/>
  <c r="BT138" i="60"/>
  <c r="BS138" i="60"/>
  <c r="BQ138" i="60"/>
  <c r="BO138" i="60"/>
  <c r="BM138" i="60"/>
  <c r="BG138" i="60"/>
  <c r="BF138" i="60"/>
  <c r="BD138" i="60"/>
  <c r="BB138" i="60"/>
  <c r="AZ138" i="60"/>
  <c r="AT138" i="60"/>
  <c r="AQ138" i="60"/>
  <c r="AO138" i="60"/>
  <c r="AM138" i="60"/>
  <c r="AG138" i="60"/>
  <c r="AF138" i="60"/>
  <c r="AD138" i="60"/>
  <c r="AB138" i="60"/>
  <c r="Z138" i="60"/>
  <c r="T138" i="60"/>
  <c r="J138" i="60"/>
  <c r="H138" i="60"/>
  <c r="A138" i="60"/>
  <c r="BT137" i="60"/>
  <c r="BS137" i="60"/>
  <c r="BQ137" i="60"/>
  <c r="BO137" i="60"/>
  <c r="BM137" i="60"/>
  <c r="BG137" i="60"/>
  <c r="BF137" i="60"/>
  <c r="BD137" i="60"/>
  <c r="BB137" i="60"/>
  <c r="AZ137" i="60"/>
  <c r="AT137" i="60"/>
  <c r="AQ137" i="60"/>
  <c r="AO137" i="60"/>
  <c r="AM137" i="60"/>
  <c r="AG137" i="60"/>
  <c r="AF137" i="60"/>
  <c r="AD137" i="60"/>
  <c r="AB137" i="60"/>
  <c r="Z137" i="60"/>
  <c r="T137" i="60"/>
  <c r="J137" i="60"/>
  <c r="H137" i="60"/>
  <c r="A137" i="60"/>
  <c r="BT136" i="60"/>
  <c r="BS136" i="60"/>
  <c r="BQ136" i="60"/>
  <c r="BO136" i="60"/>
  <c r="BM136" i="60"/>
  <c r="BG136" i="60"/>
  <c r="BF136" i="60"/>
  <c r="BD136" i="60"/>
  <c r="BB136" i="60"/>
  <c r="AZ136" i="60"/>
  <c r="AT136" i="60"/>
  <c r="AQ136" i="60"/>
  <c r="AO136" i="60"/>
  <c r="AM136" i="60"/>
  <c r="AG136" i="60"/>
  <c r="AF136" i="60"/>
  <c r="AD136" i="60"/>
  <c r="AB136" i="60"/>
  <c r="Z136" i="60"/>
  <c r="T136" i="60"/>
  <c r="J136" i="60"/>
  <c r="H136" i="60"/>
  <c r="A136" i="60"/>
  <c r="BT135" i="60"/>
  <c r="BS135" i="60"/>
  <c r="BQ135" i="60"/>
  <c r="BO135" i="60"/>
  <c r="BM135" i="60"/>
  <c r="BG135" i="60"/>
  <c r="BF135" i="60"/>
  <c r="BD135" i="60"/>
  <c r="BB135" i="60"/>
  <c r="AZ135" i="60"/>
  <c r="AT135" i="60"/>
  <c r="AQ135" i="60"/>
  <c r="AO135" i="60"/>
  <c r="AM135" i="60"/>
  <c r="AG135" i="60"/>
  <c r="AF135" i="60"/>
  <c r="AD135" i="60"/>
  <c r="AB135" i="60"/>
  <c r="Z135" i="60"/>
  <c r="T135" i="60"/>
  <c r="J135" i="60"/>
  <c r="H135" i="60"/>
  <c r="A135" i="60"/>
  <c r="BT134" i="60"/>
  <c r="BS134" i="60"/>
  <c r="BQ134" i="60"/>
  <c r="BO134" i="60"/>
  <c r="BM134" i="60"/>
  <c r="BG134" i="60"/>
  <c r="BF134" i="60"/>
  <c r="BD134" i="60"/>
  <c r="BB134" i="60"/>
  <c r="AZ134" i="60"/>
  <c r="AT134" i="60"/>
  <c r="AQ134" i="60"/>
  <c r="AO134" i="60"/>
  <c r="AM134" i="60"/>
  <c r="AG134" i="60"/>
  <c r="AF134" i="60"/>
  <c r="AD134" i="60"/>
  <c r="AB134" i="60"/>
  <c r="Z134" i="60"/>
  <c r="T134" i="60"/>
  <c r="J134" i="60"/>
  <c r="H134" i="60"/>
  <c r="A134" i="60"/>
  <c r="BT133" i="60"/>
  <c r="BS133" i="60"/>
  <c r="BQ133" i="60"/>
  <c r="BO133" i="60"/>
  <c r="BM133" i="60"/>
  <c r="BG133" i="60"/>
  <c r="BF133" i="60"/>
  <c r="BD133" i="60"/>
  <c r="BB133" i="60"/>
  <c r="AZ133" i="60"/>
  <c r="AT133" i="60"/>
  <c r="AQ133" i="60"/>
  <c r="AO133" i="60"/>
  <c r="AM133" i="60"/>
  <c r="AG133" i="60"/>
  <c r="AF133" i="60"/>
  <c r="AD133" i="60"/>
  <c r="AB133" i="60"/>
  <c r="Z133" i="60"/>
  <c r="T133" i="60"/>
  <c r="J133" i="60"/>
  <c r="H133" i="60"/>
  <c r="A133" i="60"/>
  <c r="BT132" i="60"/>
  <c r="BS132" i="60"/>
  <c r="BQ132" i="60"/>
  <c r="BO132" i="60"/>
  <c r="BM132" i="60"/>
  <c r="BG132" i="60"/>
  <c r="BF132" i="60"/>
  <c r="BD132" i="60"/>
  <c r="BB132" i="60"/>
  <c r="AZ132" i="60"/>
  <c r="AT132" i="60"/>
  <c r="AQ132" i="60"/>
  <c r="AO132" i="60"/>
  <c r="AM132" i="60"/>
  <c r="AG132" i="60"/>
  <c r="AF132" i="60"/>
  <c r="AD132" i="60"/>
  <c r="AB132" i="60"/>
  <c r="Z132" i="60"/>
  <c r="T132" i="60"/>
  <c r="J132" i="60"/>
  <c r="H132" i="60"/>
  <c r="A132" i="60"/>
  <c r="BT131" i="60"/>
  <c r="BS131" i="60"/>
  <c r="BQ131" i="60"/>
  <c r="BO131" i="60"/>
  <c r="BM131" i="60"/>
  <c r="BG131" i="60"/>
  <c r="BF131" i="60"/>
  <c r="BD131" i="60"/>
  <c r="BB131" i="60"/>
  <c r="AZ131" i="60"/>
  <c r="AT131" i="60"/>
  <c r="AQ131" i="60"/>
  <c r="AO131" i="60"/>
  <c r="AM131" i="60"/>
  <c r="AG131" i="60"/>
  <c r="AF131" i="60"/>
  <c r="AD131" i="60"/>
  <c r="AB131" i="60"/>
  <c r="Z131" i="60"/>
  <c r="T131" i="60"/>
  <c r="J131" i="60"/>
  <c r="H131" i="60"/>
  <c r="A131" i="60"/>
  <c r="BT130" i="60"/>
  <c r="BS130" i="60"/>
  <c r="BQ130" i="60"/>
  <c r="BO130" i="60"/>
  <c r="BM130" i="60"/>
  <c r="BG130" i="60"/>
  <c r="BF130" i="60"/>
  <c r="BD130" i="60"/>
  <c r="BB130" i="60"/>
  <c r="AZ130" i="60"/>
  <c r="AT130" i="60"/>
  <c r="AQ130" i="60"/>
  <c r="AO130" i="60"/>
  <c r="AM130" i="60"/>
  <c r="AG130" i="60"/>
  <c r="AF130" i="60"/>
  <c r="AD130" i="60"/>
  <c r="AB130" i="60"/>
  <c r="Z130" i="60"/>
  <c r="T130" i="60"/>
  <c r="J130" i="60"/>
  <c r="H130" i="60"/>
  <c r="A130" i="60"/>
  <c r="BT129" i="60"/>
  <c r="BS129" i="60"/>
  <c r="BQ129" i="60"/>
  <c r="BO129" i="60"/>
  <c r="BM129" i="60"/>
  <c r="BG129" i="60"/>
  <c r="BF129" i="60"/>
  <c r="BD129" i="60"/>
  <c r="BB129" i="60"/>
  <c r="AZ129" i="60"/>
  <c r="AT129" i="60"/>
  <c r="AQ129" i="60"/>
  <c r="AO129" i="60"/>
  <c r="AM129" i="60"/>
  <c r="AG129" i="60"/>
  <c r="AF129" i="60"/>
  <c r="AD129" i="60"/>
  <c r="AB129" i="60"/>
  <c r="Z129" i="60"/>
  <c r="T129" i="60"/>
  <c r="J129" i="60"/>
  <c r="H129" i="60"/>
  <c r="A129" i="60"/>
  <c r="BT128" i="60"/>
  <c r="BS128" i="60"/>
  <c r="BQ128" i="60"/>
  <c r="BO128" i="60"/>
  <c r="BM128" i="60"/>
  <c r="BG128" i="60"/>
  <c r="BF128" i="60"/>
  <c r="BD128" i="60"/>
  <c r="BB128" i="60"/>
  <c r="AZ128" i="60"/>
  <c r="AT128" i="60"/>
  <c r="AQ128" i="60"/>
  <c r="AO128" i="60"/>
  <c r="AM128" i="60"/>
  <c r="AG128" i="60"/>
  <c r="AF128" i="60"/>
  <c r="AD128" i="60"/>
  <c r="AB128" i="60"/>
  <c r="Z128" i="60"/>
  <c r="T128" i="60"/>
  <c r="J128" i="60"/>
  <c r="H128" i="60"/>
  <c r="A128" i="60"/>
  <c r="BT127" i="60"/>
  <c r="BS127" i="60"/>
  <c r="BQ127" i="60"/>
  <c r="BO127" i="60"/>
  <c r="BM127" i="60"/>
  <c r="BG127" i="60"/>
  <c r="BF127" i="60"/>
  <c r="BD127" i="60"/>
  <c r="BB127" i="60"/>
  <c r="AZ127" i="60"/>
  <c r="AT127" i="60"/>
  <c r="AQ127" i="60"/>
  <c r="AO127" i="60"/>
  <c r="AM127" i="60"/>
  <c r="AG127" i="60"/>
  <c r="AF127" i="60"/>
  <c r="AD127" i="60"/>
  <c r="AB127" i="60"/>
  <c r="Z127" i="60"/>
  <c r="T127" i="60"/>
  <c r="J127" i="60"/>
  <c r="H127" i="60"/>
  <c r="A127" i="60"/>
  <c r="BT126" i="60"/>
  <c r="BS126" i="60"/>
  <c r="BQ126" i="60"/>
  <c r="BO126" i="60"/>
  <c r="BM126" i="60"/>
  <c r="BG126" i="60"/>
  <c r="BF126" i="60"/>
  <c r="BD126" i="60"/>
  <c r="BB126" i="60"/>
  <c r="AZ126" i="60"/>
  <c r="AT126" i="60"/>
  <c r="AQ126" i="60"/>
  <c r="AO126" i="60"/>
  <c r="AM126" i="60"/>
  <c r="AG126" i="60"/>
  <c r="AF126" i="60"/>
  <c r="AD126" i="60"/>
  <c r="AB126" i="60"/>
  <c r="Z126" i="60"/>
  <c r="T126" i="60"/>
  <c r="J126" i="60"/>
  <c r="H126" i="60"/>
  <c r="A126" i="60"/>
  <c r="BT125" i="60"/>
  <c r="BS125" i="60"/>
  <c r="BQ125" i="60"/>
  <c r="BO125" i="60"/>
  <c r="BM125" i="60"/>
  <c r="BG125" i="60"/>
  <c r="BF125" i="60"/>
  <c r="BD125" i="60"/>
  <c r="BB125" i="60"/>
  <c r="AZ125" i="60"/>
  <c r="AT125" i="60"/>
  <c r="AQ125" i="60"/>
  <c r="AO125" i="60"/>
  <c r="AM125" i="60"/>
  <c r="AG125" i="60"/>
  <c r="AF125" i="60"/>
  <c r="AD125" i="60"/>
  <c r="AB125" i="60"/>
  <c r="Z125" i="60"/>
  <c r="T125" i="60"/>
  <c r="J125" i="60"/>
  <c r="H125" i="60"/>
  <c r="A125" i="60"/>
  <c r="BT124" i="60"/>
  <c r="BS124" i="60"/>
  <c r="BQ124" i="60"/>
  <c r="BO124" i="60"/>
  <c r="BM124" i="60"/>
  <c r="BG124" i="60"/>
  <c r="BF124" i="60"/>
  <c r="BD124" i="60"/>
  <c r="BB124" i="60"/>
  <c r="AZ124" i="60"/>
  <c r="AT124" i="60"/>
  <c r="AQ124" i="60"/>
  <c r="AO124" i="60"/>
  <c r="AM124" i="60"/>
  <c r="AG124" i="60"/>
  <c r="AF124" i="60"/>
  <c r="AD124" i="60"/>
  <c r="AB124" i="60"/>
  <c r="Z124" i="60"/>
  <c r="T124" i="60"/>
  <c r="J124" i="60"/>
  <c r="H124" i="60"/>
  <c r="A124" i="60"/>
  <c r="BT123" i="60"/>
  <c r="BS123" i="60"/>
  <c r="BQ123" i="60"/>
  <c r="BO123" i="60"/>
  <c r="BM123" i="60"/>
  <c r="BG123" i="60"/>
  <c r="BF123" i="60"/>
  <c r="BD123" i="60"/>
  <c r="BB123" i="60"/>
  <c r="AZ123" i="60"/>
  <c r="AT123" i="60"/>
  <c r="AQ123" i="60"/>
  <c r="AO123" i="60"/>
  <c r="AM123" i="60"/>
  <c r="AG123" i="60"/>
  <c r="AF123" i="60"/>
  <c r="AD123" i="60"/>
  <c r="AB123" i="60"/>
  <c r="Z123" i="60"/>
  <c r="T123" i="60"/>
  <c r="J123" i="60"/>
  <c r="H123" i="60"/>
  <c r="A123" i="60"/>
  <c r="BT122" i="60"/>
  <c r="BS122" i="60"/>
  <c r="BQ122" i="60"/>
  <c r="BO122" i="60"/>
  <c r="BM122" i="60"/>
  <c r="BG122" i="60"/>
  <c r="BF122" i="60"/>
  <c r="BD122" i="60"/>
  <c r="BB122" i="60"/>
  <c r="AZ122" i="60"/>
  <c r="AT122" i="60"/>
  <c r="AQ122" i="60"/>
  <c r="AO122" i="60"/>
  <c r="AM122" i="60"/>
  <c r="AG122" i="60"/>
  <c r="AF122" i="60"/>
  <c r="AD122" i="60"/>
  <c r="AB122" i="60"/>
  <c r="Z122" i="60"/>
  <c r="T122" i="60"/>
  <c r="J122" i="60"/>
  <c r="H122" i="60"/>
  <c r="A122" i="60"/>
  <c r="BT121" i="60"/>
  <c r="BS121" i="60"/>
  <c r="BQ121" i="60"/>
  <c r="BO121" i="60"/>
  <c r="BM121" i="60"/>
  <c r="BG121" i="60"/>
  <c r="BF121" i="60"/>
  <c r="BD121" i="60"/>
  <c r="BB121" i="60"/>
  <c r="AZ121" i="60"/>
  <c r="AT121" i="60"/>
  <c r="AQ121" i="60"/>
  <c r="AO121" i="60"/>
  <c r="AM121" i="60"/>
  <c r="AG121" i="60"/>
  <c r="AF121" i="60"/>
  <c r="AD121" i="60"/>
  <c r="AB121" i="60"/>
  <c r="Z121" i="60"/>
  <c r="T121" i="60"/>
  <c r="J121" i="60"/>
  <c r="H121" i="60"/>
  <c r="A121" i="60"/>
  <c r="BT120" i="60"/>
  <c r="BS120" i="60"/>
  <c r="BQ120" i="60"/>
  <c r="BO120" i="60"/>
  <c r="BM120" i="60"/>
  <c r="BG120" i="60"/>
  <c r="BF120" i="60"/>
  <c r="BD120" i="60"/>
  <c r="BB120" i="60"/>
  <c r="AZ120" i="60"/>
  <c r="AT120" i="60"/>
  <c r="AQ120" i="60"/>
  <c r="AO120" i="60"/>
  <c r="AM120" i="60"/>
  <c r="AG120" i="60"/>
  <c r="AF120" i="60"/>
  <c r="AD120" i="60"/>
  <c r="AB120" i="60"/>
  <c r="Z120" i="60"/>
  <c r="T120" i="60"/>
  <c r="J120" i="60"/>
  <c r="H120" i="60"/>
  <c r="A120" i="60"/>
  <c r="BT119" i="60"/>
  <c r="BS119" i="60"/>
  <c r="BQ119" i="60"/>
  <c r="BO119" i="60"/>
  <c r="BM119" i="60"/>
  <c r="BG119" i="60"/>
  <c r="BF119" i="60"/>
  <c r="BD119" i="60"/>
  <c r="BB119" i="60"/>
  <c r="AZ119" i="60"/>
  <c r="AT119" i="60"/>
  <c r="AQ119" i="60"/>
  <c r="AO119" i="60"/>
  <c r="AM119" i="60"/>
  <c r="AG119" i="60"/>
  <c r="AF119" i="60"/>
  <c r="AD119" i="60"/>
  <c r="AB119" i="60"/>
  <c r="Z119" i="60"/>
  <c r="T119" i="60"/>
  <c r="J119" i="60"/>
  <c r="H119" i="60"/>
  <c r="A119" i="60"/>
  <c r="BT118" i="60"/>
  <c r="BS118" i="60"/>
  <c r="BQ118" i="60"/>
  <c r="BO118" i="60"/>
  <c r="BM118" i="60"/>
  <c r="BG118" i="60"/>
  <c r="BF118" i="60"/>
  <c r="BD118" i="60"/>
  <c r="BB118" i="60"/>
  <c r="AZ118" i="60"/>
  <c r="AT118" i="60"/>
  <c r="AQ118" i="60"/>
  <c r="AO118" i="60"/>
  <c r="AM118" i="60"/>
  <c r="AG118" i="60"/>
  <c r="AF118" i="60"/>
  <c r="AD118" i="60"/>
  <c r="AB118" i="60"/>
  <c r="Z118" i="60"/>
  <c r="T118" i="60"/>
  <c r="J118" i="60"/>
  <c r="H118" i="60"/>
  <c r="A118" i="60"/>
  <c r="BT117" i="60"/>
  <c r="BS117" i="60"/>
  <c r="BQ117" i="60"/>
  <c r="BO117" i="60"/>
  <c r="BM117" i="60"/>
  <c r="BG117" i="60"/>
  <c r="BF117" i="60"/>
  <c r="BD117" i="60"/>
  <c r="BB117" i="60"/>
  <c r="AZ117" i="60"/>
  <c r="AT117" i="60"/>
  <c r="AQ117" i="60"/>
  <c r="AO117" i="60"/>
  <c r="AM117" i="60"/>
  <c r="AG117" i="60"/>
  <c r="AF117" i="60"/>
  <c r="AD117" i="60"/>
  <c r="AB117" i="60"/>
  <c r="Z117" i="60"/>
  <c r="T117" i="60"/>
  <c r="J117" i="60"/>
  <c r="H117" i="60"/>
  <c r="A117" i="60"/>
  <c r="BT116" i="60"/>
  <c r="BS116" i="60"/>
  <c r="BQ116" i="60"/>
  <c r="BO116" i="60"/>
  <c r="BM116" i="60"/>
  <c r="BG116" i="60"/>
  <c r="BF116" i="60"/>
  <c r="BD116" i="60"/>
  <c r="BB116" i="60"/>
  <c r="AZ116" i="60"/>
  <c r="AT116" i="60"/>
  <c r="AQ116" i="60"/>
  <c r="AO116" i="60"/>
  <c r="AM116" i="60"/>
  <c r="AG116" i="60"/>
  <c r="AF116" i="60"/>
  <c r="AD116" i="60"/>
  <c r="AB116" i="60"/>
  <c r="Z116" i="60"/>
  <c r="T116" i="60"/>
  <c r="J116" i="60"/>
  <c r="H116" i="60"/>
  <c r="A116" i="60"/>
  <c r="BT115" i="60"/>
  <c r="BS115" i="60"/>
  <c r="BQ115" i="60"/>
  <c r="BO115" i="60"/>
  <c r="BM115" i="60"/>
  <c r="BG115" i="60"/>
  <c r="BF115" i="60"/>
  <c r="BD115" i="60"/>
  <c r="BB115" i="60"/>
  <c r="AZ115" i="60"/>
  <c r="AT115" i="60"/>
  <c r="AQ115" i="60"/>
  <c r="AO115" i="60"/>
  <c r="AM115" i="60"/>
  <c r="AG115" i="60"/>
  <c r="AF115" i="60"/>
  <c r="AD115" i="60"/>
  <c r="AB115" i="60"/>
  <c r="Z115" i="60"/>
  <c r="T115" i="60"/>
  <c r="J115" i="60"/>
  <c r="H115" i="60"/>
  <c r="A115" i="60"/>
  <c r="BT114" i="60"/>
  <c r="BS114" i="60"/>
  <c r="BQ114" i="60"/>
  <c r="BO114" i="60"/>
  <c r="BM114" i="60"/>
  <c r="BG114" i="60"/>
  <c r="BF114" i="60"/>
  <c r="BD114" i="60"/>
  <c r="BB114" i="60"/>
  <c r="AZ114" i="60"/>
  <c r="AT114" i="60"/>
  <c r="AQ114" i="60"/>
  <c r="AO114" i="60"/>
  <c r="AM114" i="60"/>
  <c r="AG114" i="60"/>
  <c r="AF114" i="60"/>
  <c r="AD114" i="60"/>
  <c r="AB114" i="60"/>
  <c r="Z114" i="60"/>
  <c r="T114" i="60"/>
  <c r="J114" i="60"/>
  <c r="H114" i="60"/>
  <c r="A114" i="60"/>
  <c r="BT113" i="60"/>
  <c r="BS113" i="60"/>
  <c r="BQ113" i="60"/>
  <c r="BO113" i="60"/>
  <c r="BM113" i="60"/>
  <c r="BG113" i="60"/>
  <c r="BF113" i="60"/>
  <c r="BD113" i="60"/>
  <c r="BB113" i="60"/>
  <c r="AZ113" i="60"/>
  <c r="AT113" i="60"/>
  <c r="AQ113" i="60"/>
  <c r="AO113" i="60"/>
  <c r="AM113" i="60"/>
  <c r="AG113" i="60"/>
  <c r="AF113" i="60"/>
  <c r="AD113" i="60"/>
  <c r="AB113" i="60"/>
  <c r="Z113" i="60"/>
  <c r="T113" i="60"/>
  <c r="J113" i="60"/>
  <c r="H113" i="60"/>
  <c r="A113" i="60"/>
  <c r="BT112" i="60"/>
  <c r="BS112" i="60"/>
  <c r="BQ112" i="60"/>
  <c r="BO112" i="60"/>
  <c r="BM112" i="60"/>
  <c r="BG112" i="60"/>
  <c r="BF112" i="60"/>
  <c r="BD112" i="60"/>
  <c r="BB112" i="60"/>
  <c r="AZ112" i="60"/>
  <c r="AT112" i="60"/>
  <c r="AQ112" i="60"/>
  <c r="AO112" i="60"/>
  <c r="AM112" i="60"/>
  <c r="AG112" i="60"/>
  <c r="AF112" i="60"/>
  <c r="AD112" i="60"/>
  <c r="AB112" i="60"/>
  <c r="Z112" i="60"/>
  <c r="T112" i="60"/>
  <c r="J112" i="60"/>
  <c r="H112" i="60"/>
  <c r="A112" i="60"/>
  <c r="BT111" i="60"/>
  <c r="BS111" i="60"/>
  <c r="BQ111" i="60"/>
  <c r="BO111" i="60"/>
  <c r="BM111" i="60"/>
  <c r="BG111" i="60"/>
  <c r="BF111" i="60"/>
  <c r="BD111" i="60"/>
  <c r="BB111" i="60"/>
  <c r="AZ111" i="60"/>
  <c r="AT111" i="60"/>
  <c r="AQ111" i="60"/>
  <c r="AO111" i="60"/>
  <c r="AM111" i="60"/>
  <c r="AG111" i="60"/>
  <c r="AF111" i="60"/>
  <c r="AD111" i="60"/>
  <c r="AB111" i="60"/>
  <c r="Z111" i="60"/>
  <c r="T111" i="60"/>
  <c r="J111" i="60"/>
  <c r="H111" i="60"/>
  <c r="A111" i="60"/>
  <c r="BT110" i="60"/>
  <c r="BS110" i="60"/>
  <c r="BQ110" i="60"/>
  <c r="BO110" i="60"/>
  <c r="BM110" i="60"/>
  <c r="BG110" i="60"/>
  <c r="BF110" i="60"/>
  <c r="BD110" i="60"/>
  <c r="BB110" i="60"/>
  <c r="AZ110" i="60"/>
  <c r="AT110" i="60"/>
  <c r="AQ110" i="60"/>
  <c r="AO110" i="60"/>
  <c r="AM110" i="60"/>
  <c r="AG110" i="60"/>
  <c r="AF110" i="60"/>
  <c r="AD110" i="60"/>
  <c r="AB110" i="60"/>
  <c r="Z110" i="60"/>
  <c r="T110" i="60"/>
  <c r="J110" i="60"/>
  <c r="H110" i="60"/>
  <c r="A110" i="60"/>
  <c r="BT109" i="60"/>
  <c r="BS109" i="60"/>
  <c r="BQ109" i="60"/>
  <c r="BO109" i="60"/>
  <c r="BM109" i="60"/>
  <c r="BG109" i="60"/>
  <c r="BF109" i="60"/>
  <c r="BD109" i="60"/>
  <c r="BB109" i="60"/>
  <c r="AZ109" i="60"/>
  <c r="AT109" i="60"/>
  <c r="AQ109" i="60"/>
  <c r="AO109" i="60"/>
  <c r="AM109" i="60"/>
  <c r="AG109" i="60"/>
  <c r="AF109" i="60"/>
  <c r="AD109" i="60"/>
  <c r="AB109" i="60"/>
  <c r="Z109" i="60"/>
  <c r="T109" i="60"/>
  <c r="J109" i="60"/>
  <c r="H109" i="60"/>
  <c r="A109" i="60"/>
  <c r="BT108" i="60"/>
  <c r="BS108" i="60"/>
  <c r="BQ108" i="60"/>
  <c r="BO108" i="60"/>
  <c r="BM108" i="60"/>
  <c r="BG108" i="60"/>
  <c r="BF108" i="60"/>
  <c r="BD108" i="60"/>
  <c r="BB108" i="60"/>
  <c r="AZ108" i="60"/>
  <c r="AT108" i="60"/>
  <c r="AQ108" i="60"/>
  <c r="AO108" i="60"/>
  <c r="AM108" i="60"/>
  <c r="AG108" i="60"/>
  <c r="AF108" i="60"/>
  <c r="AD108" i="60"/>
  <c r="AB108" i="60"/>
  <c r="Z108" i="60"/>
  <c r="T108" i="60"/>
  <c r="J108" i="60"/>
  <c r="H108" i="60"/>
  <c r="A108" i="60"/>
  <c r="BT107" i="60"/>
  <c r="BS107" i="60"/>
  <c r="BQ107" i="60"/>
  <c r="BO107" i="60"/>
  <c r="BM107" i="60"/>
  <c r="BG107" i="60"/>
  <c r="BF107" i="60"/>
  <c r="BD107" i="60"/>
  <c r="BB107" i="60"/>
  <c r="AZ107" i="60"/>
  <c r="AT107" i="60"/>
  <c r="AQ107" i="60"/>
  <c r="AO107" i="60"/>
  <c r="AM107" i="60"/>
  <c r="AG107" i="60"/>
  <c r="AF107" i="60"/>
  <c r="AD107" i="60"/>
  <c r="AB107" i="60"/>
  <c r="Z107" i="60"/>
  <c r="T107" i="60"/>
  <c r="J107" i="60"/>
  <c r="H107" i="60"/>
  <c r="A107" i="60"/>
  <c r="BT106" i="60"/>
  <c r="BS106" i="60"/>
  <c r="BQ106" i="60"/>
  <c r="BO106" i="60"/>
  <c r="BM106" i="60"/>
  <c r="BG106" i="60"/>
  <c r="BF106" i="60"/>
  <c r="BD106" i="60"/>
  <c r="BB106" i="60"/>
  <c r="AZ106" i="60"/>
  <c r="AT106" i="60"/>
  <c r="AQ106" i="60"/>
  <c r="AO106" i="60"/>
  <c r="AM106" i="60"/>
  <c r="AG106" i="60"/>
  <c r="AF106" i="60"/>
  <c r="AD106" i="60"/>
  <c r="AB106" i="60"/>
  <c r="Z106" i="60"/>
  <c r="T106" i="60"/>
  <c r="J106" i="60"/>
  <c r="H106" i="60"/>
  <c r="A106" i="60"/>
  <c r="BT105" i="60"/>
  <c r="BS105" i="60"/>
  <c r="BQ105" i="60"/>
  <c r="BO105" i="60"/>
  <c r="BM105" i="60"/>
  <c r="BG105" i="60"/>
  <c r="BF105" i="60"/>
  <c r="BD105" i="60"/>
  <c r="BB105" i="60"/>
  <c r="AZ105" i="60"/>
  <c r="AT105" i="60"/>
  <c r="AQ105" i="60"/>
  <c r="AO105" i="60"/>
  <c r="AM105" i="60"/>
  <c r="AG105" i="60"/>
  <c r="AF105" i="60"/>
  <c r="AD105" i="60"/>
  <c r="AB105" i="60"/>
  <c r="Z105" i="60"/>
  <c r="T105" i="60"/>
  <c r="J105" i="60"/>
  <c r="H105" i="60"/>
  <c r="A105" i="60"/>
  <c r="BT104" i="60"/>
  <c r="BS104" i="60"/>
  <c r="BQ104" i="60"/>
  <c r="BO104" i="60"/>
  <c r="BM104" i="60"/>
  <c r="BG104" i="60"/>
  <c r="BF104" i="60"/>
  <c r="BD104" i="60"/>
  <c r="BB104" i="60"/>
  <c r="AZ104" i="60"/>
  <c r="AT104" i="60"/>
  <c r="AQ104" i="60"/>
  <c r="AO104" i="60"/>
  <c r="AM104" i="60"/>
  <c r="AG104" i="60"/>
  <c r="AF104" i="60"/>
  <c r="AD104" i="60"/>
  <c r="AB104" i="60"/>
  <c r="Z104" i="60"/>
  <c r="T104" i="60"/>
  <c r="J104" i="60"/>
  <c r="H104" i="60"/>
  <c r="A104" i="60"/>
  <c r="BT103" i="60"/>
  <c r="BS103" i="60"/>
  <c r="BQ103" i="60"/>
  <c r="BO103" i="60"/>
  <c r="BM103" i="60"/>
  <c r="BG103" i="60"/>
  <c r="BF103" i="60"/>
  <c r="BD103" i="60"/>
  <c r="BB103" i="60"/>
  <c r="AZ103" i="60"/>
  <c r="AT103" i="60"/>
  <c r="AQ103" i="60"/>
  <c r="AO103" i="60"/>
  <c r="AM103" i="60"/>
  <c r="AG103" i="60"/>
  <c r="AF103" i="60"/>
  <c r="AD103" i="60"/>
  <c r="AB103" i="60"/>
  <c r="Z103" i="60"/>
  <c r="T103" i="60"/>
  <c r="J103" i="60"/>
  <c r="H103" i="60"/>
  <c r="A103" i="60"/>
  <c r="BT102" i="60"/>
  <c r="BS102" i="60"/>
  <c r="BQ102" i="60"/>
  <c r="BO102" i="60"/>
  <c r="BM102" i="60"/>
  <c r="BG102" i="60"/>
  <c r="BF102" i="60"/>
  <c r="BD102" i="60"/>
  <c r="BB102" i="60"/>
  <c r="AZ102" i="60"/>
  <c r="AT102" i="60"/>
  <c r="AQ102" i="60"/>
  <c r="AO102" i="60"/>
  <c r="AM102" i="60"/>
  <c r="AG102" i="60"/>
  <c r="AF102" i="60"/>
  <c r="AD102" i="60"/>
  <c r="AB102" i="60"/>
  <c r="Z102" i="60"/>
  <c r="T102" i="60"/>
  <c r="J102" i="60"/>
  <c r="H102" i="60"/>
  <c r="A102" i="60"/>
  <c r="BT101" i="60"/>
  <c r="BS101" i="60"/>
  <c r="BQ101" i="60"/>
  <c r="BO101" i="60"/>
  <c r="BM101" i="60"/>
  <c r="BG101" i="60"/>
  <c r="BF101" i="60"/>
  <c r="BD101" i="60"/>
  <c r="BB101" i="60"/>
  <c r="AZ101" i="60"/>
  <c r="AT101" i="60"/>
  <c r="AQ101" i="60"/>
  <c r="AO101" i="60"/>
  <c r="AM101" i="60"/>
  <c r="AG101" i="60"/>
  <c r="AF101" i="60"/>
  <c r="AD101" i="60"/>
  <c r="AB101" i="60"/>
  <c r="Z101" i="60"/>
  <c r="T101" i="60"/>
  <c r="J101" i="60"/>
  <c r="H101" i="60"/>
  <c r="A101" i="60"/>
  <c r="BT100" i="60"/>
  <c r="BS100" i="60"/>
  <c r="BQ100" i="60"/>
  <c r="BO100" i="60"/>
  <c r="BM100" i="60"/>
  <c r="BG100" i="60"/>
  <c r="BF100" i="60"/>
  <c r="BD100" i="60"/>
  <c r="BB100" i="60"/>
  <c r="AZ100" i="60"/>
  <c r="AT100" i="60"/>
  <c r="AQ100" i="60"/>
  <c r="AO100" i="60"/>
  <c r="AM100" i="60"/>
  <c r="AG100" i="60"/>
  <c r="AF100" i="60"/>
  <c r="AD100" i="60"/>
  <c r="AB100" i="60"/>
  <c r="Z100" i="60"/>
  <c r="T100" i="60"/>
  <c r="J100" i="60"/>
  <c r="H100" i="60"/>
  <c r="A100" i="60"/>
  <c r="BT99" i="60"/>
  <c r="BS99" i="60"/>
  <c r="BQ99" i="60"/>
  <c r="BO99" i="60"/>
  <c r="BM99" i="60"/>
  <c r="BG99" i="60"/>
  <c r="BF99" i="60"/>
  <c r="BD99" i="60"/>
  <c r="BB99" i="60"/>
  <c r="AZ99" i="60"/>
  <c r="AT99" i="60"/>
  <c r="AQ99" i="60"/>
  <c r="AO99" i="60"/>
  <c r="AM99" i="60"/>
  <c r="AG99" i="60"/>
  <c r="AF99" i="60"/>
  <c r="AD99" i="60"/>
  <c r="AB99" i="60"/>
  <c r="Z99" i="60"/>
  <c r="T99" i="60"/>
  <c r="J99" i="60"/>
  <c r="H99" i="60"/>
  <c r="A99" i="60"/>
  <c r="BT98" i="60"/>
  <c r="BS98" i="60"/>
  <c r="BQ98" i="60"/>
  <c r="BO98" i="60"/>
  <c r="BM98" i="60"/>
  <c r="BG98" i="60"/>
  <c r="BF98" i="60"/>
  <c r="BD98" i="60"/>
  <c r="BB98" i="60"/>
  <c r="AZ98" i="60"/>
  <c r="AT98" i="60"/>
  <c r="AQ98" i="60"/>
  <c r="AO98" i="60"/>
  <c r="AM98" i="60"/>
  <c r="AG98" i="60"/>
  <c r="AF98" i="60"/>
  <c r="AD98" i="60"/>
  <c r="AB98" i="60"/>
  <c r="Z98" i="60"/>
  <c r="T98" i="60"/>
  <c r="J98" i="60"/>
  <c r="H98" i="60"/>
  <c r="A98" i="60"/>
  <c r="BT97" i="60"/>
  <c r="BS97" i="60"/>
  <c r="BQ97" i="60"/>
  <c r="BO97" i="60"/>
  <c r="BM97" i="60"/>
  <c r="BG97" i="60"/>
  <c r="BF97" i="60"/>
  <c r="BD97" i="60"/>
  <c r="BB97" i="60"/>
  <c r="AZ97" i="60"/>
  <c r="AT97" i="60"/>
  <c r="AQ97" i="60"/>
  <c r="AO97" i="60"/>
  <c r="AM97" i="60"/>
  <c r="AG97" i="60"/>
  <c r="AF97" i="60"/>
  <c r="AD97" i="60"/>
  <c r="AB97" i="60"/>
  <c r="Z97" i="60"/>
  <c r="T97" i="60"/>
  <c r="J97" i="60"/>
  <c r="H97" i="60"/>
  <c r="A97" i="60"/>
  <c r="BT96" i="60"/>
  <c r="BS96" i="60"/>
  <c r="BQ96" i="60"/>
  <c r="BO96" i="60"/>
  <c r="BM96" i="60"/>
  <c r="BG96" i="60"/>
  <c r="BF96" i="60"/>
  <c r="BD96" i="60"/>
  <c r="BB96" i="60"/>
  <c r="AZ96" i="60"/>
  <c r="AT96" i="60"/>
  <c r="AQ96" i="60"/>
  <c r="AO96" i="60"/>
  <c r="AM96" i="60"/>
  <c r="AG96" i="60"/>
  <c r="AF96" i="60"/>
  <c r="AD96" i="60"/>
  <c r="AB96" i="60"/>
  <c r="Z96" i="60"/>
  <c r="T96" i="60"/>
  <c r="J96" i="60"/>
  <c r="H96" i="60"/>
  <c r="A96" i="60"/>
  <c r="BT95" i="60"/>
  <c r="BS95" i="60"/>
  <c r="BQ95" i="60"/>
  <c r="BO95" i="60"/>
  <c r="BM95" i="60"/>
  <c r="BG95" i="60"/>
  <c r="BF95" i="60"/>
  <c r="BD95" i="60"/>
  <c r="BB95" i="60"/>
  <c r="AZ95" i="60"/>
  <c r="AT95" i="60"/>
  <c r="AQ95" i="60"/>
  <c r="AO95" i="60"/>
  <c r="AM95" i="60"/>
  <c r="AG95" i="60"/>
  <c r="AF95" i="60"/>
  <c r="AD95" i="60"/>
  <c r="AB95" i="60"/>
  <c r="Z95" i="60"/>
  <c r="T95" i="60"/>
  <c r="J95" i="60"/>
  <c r="H95" i="60"/>
  <c r="A95" i="60"/>
  <c r="BT94" i="60"/>
  <c r="BS94" i="60"/>
  <c r="BQ94" i="60"/>
  <c r="BO94" i="60"/>
  <c r="BM94" i="60"/>
  <c r="BG94" i="60"/>
  <c r="BF94" i="60"/>
  <c r="BD94" i="60"/>
  <c r="BB94" i="60"/>
  <c r="AZ94" i="60"/>
  <c r="AT94" i="60"/>
  <c r="AQ94" i="60"/>
  <c r="AO94" i="60"/>
  <c r="AM94" i="60"/>
  <c r="AG94" i="60"/>
  <c r="AF94" i="60"/>
  <c r="AD94" i="60"/>
  <c r="AB94" i="60"/>
  <c r="Z94" i="60"/>
  <c r="T94" i="60"/>
  <c r="J94" i="60"/>
  <c r="H94" i="60"/>
  <c r="A94" i="60"/>
  <c r="BT93" i="60"/>
  <c r="BS93" i="60"/>
  <c r="BQ93" i="60"/>
  <c r="BO93" i="60"/>
  <c r="BM93" i="60"/>
  <c r="BG93" i="60"/>
  <c r="BF93" i="60"/>
  <c r="BD93" i="60"/>
  <c r="BB93" i="60"/>
  <c r="AZ93" i="60"/>
  <c r="AT93" i="60"/>
  <c r="AQ93" i="60"/>
  <c r="AO93" i="60"/>
  <c r="AM93" i="60"/>
  <c r="AG93" i="60"/>
  <c r="AF93" i="60"/>
  <c r="AD93" i="60"/>
  <c r="AB93" i="60"/>
  <c r="Z93" i="60"/>
  <c r="T93" i="60"/>
  <c r="J93" i="60"/>
  <c r="H93" i="60"/>
  <c r="A93" i="60"/>
  <c r="BT92" i="60"/>
  <c r="BS92" i="60"/>
  <c r="BQ92" i="60"/>
  <c r="BO92" i="60"/>
  <c r="BM92" i="60"/>
  <c r="BG92" i="60"/>
  <c r="BF92" i="60"/>
  <c r="BD92" i="60"/>
  <c r="BB92" i="60"/>
  <c r="AZ92" i="60"/>
  <c r="AT92" i="60"/>
  <c r="AQ92" i="60"/>
  <c r="AO92" i="60"/>
  <c r="AM92" i="60"/>
  <c r="AG92" i="60"/>
  <c r="AF92" i="60"/>
  <c r="AD92" i="60"/>
  <c r="AB92" i="60"/>
  <c r="Z92" i="60"/>
  <c r="T92" i="60"/>
  <c r="J92" i="60"/>
  <c r="H92" i="60"/>
  <c r="A92" i="60"/>
  <c r="BT91" i="60"/>
  <c r="BS91" i="60"/>
  <c r="BQ91" i="60"/>
  <c r="BO91" i="60"/>
  <c r="BM91" i="60"/>
  <c r="BG91" i="60"/>
  <c r="BF91" i="60"/>
  <c r="BD91" i="60"/>
  <c r="BB91" i="60"/>
  <c r="AZ91" i="60"/>
  <c r="AT91" i="60"/>
  <c r="AQ91" i="60"/>
  <c r="AO91" i="60"/>
  <c r="AM91" i="60"/>
  <c r="AG91" i="60"/>
  <c r="AF91" i="60"/>
  <c r="AD91" i="60"/>
  <c r="AB91" i="60"/>
  <c r="Z91" i="60"/>
  <c r="T91" i="60"/>
  <c r="J91" i="60"/>
  <c r="H91" i="60"/>
  <c r="A91" i="60"/>
  <c r="BT90" i="60"/>
  <c r="BS90" i="60"/>
  <c r="BQ90" i="60"/>
  <c r="BO90" i="60"/>
  <c r="BM90" i="60"/>
  <c r="BG90" i="60"/>
  <c r="BF90" i="60"/>
  <c r="BD90" i="60"/>
  <c r="BB90" i="60"/>
  <c r="AZ90" i="60"/>
  <c r="AT90" i="60"/>
  <c r="AQ90" i="60"/>
  <c r="AO90" i="60"/>
  <c r="AM90" i="60"/>
  <c r="AG90" i="60"/>
  <c r="AF90" i="60"/>
  <c r="AD90" i="60"/>
  <c r="AB90" i="60"/>
  <c r="Z90" i="60"/>
  <c r="T90" i="60"/>
  <c r="J90" i="60"/>
  <c r="H90" i="60"/>
  <c r="A90" i="60"/>
  <c r="BT89" i="60"/>
  <c r="BS89" i="60"/>
  <c r="BQ89" i="60"/>
  <c r="BO89" i="60"/>
  <c r="BM89" i="60"/>
  <c r="BG89" i="60"/>
  <c r="BF89" i="60"/>
  <c r="BD89" i="60"/>
  <c r="BB89" i="60"/>
  <c r="AZ89" i="60"/>
  <c r="AT89" i="60"/>
  <c r="AQ89" i="60"/>
  <c r="AO89" i="60"/>
  <c r="AM89" i="60"/>
  <c r="AG89" i="60"/>
  <c r="AF89" i="60"/>
  <c r="AD89" i="60"/>
  <c r="AB89" i="60"/>
  <c r="Z89" i="60"/>
  <c r="T89" i="60"/>
  <c r="J89" i="60"/>
  <c r="H89" i="60"/>
  <c r="A89" i="60"/>
  <c r="BT88" i="60"/>
  <c r="BS88" i="60"/>
  <c r="BQ88" i="60"/>
  <c r="BO88" i="60"/>
  <c r="BM88" i="60"/>
  <c r="BG88" i="60"/>
  <c r="BF88" i="60"/>
  <c r="BD88" i="60"/>
  <c r="BB88" i="60"/>
  <c r="AZ88" i="60"/>
  <c r="AT88" i="60"/>
  <c r="AQ88" i="60"/>
  <c r="AO88" i="60"/>
  <c r="AM88" i="60"/>
  <c r="AG88" i="60"/>
  <c r="AF88" i="60"/>
  <c r="AD88" i="60"/>
  <c r="AB88" i="60"/>
  <c r="Z88" i="60"/>
  <c r="T88" i="60"/>
  <c r="J88" i="60"/>
  <c r="H88" i="60"/>
  <c r="A88" i="60"/>
  <c r="BT87" i="60"/>
  <c r="BS87" i="60"/>
  <c r="BQ87" i="60"/>
  <c r="BO87" i="60"/>
  <c r="BM87" i="60"/>
  <c r="BG87" i="60"/>
  <c r="BF87" i="60"/>
  <c r="BD87" i="60"/>
  <c r="BB87" i="60"/>
  <c r="AZ87" i="60"/>
  <c r="AT87" i="60"/>
  <c r="AQ87" i="60"/>
  <c r="AO87" i="60"/>
  <c r="AM87" i="60"/>
  <c r="AG87" i="60"/>
  <c r="AF87" i="60"/>
  <c r="AD87" i="60"/>
  <c r="AB87" i="60"/>
  <c r="Z87" i="60"/>
  <c r="T87" i="60"/>
  <c r="J87" i="60"/>
  <c r="H87" i="60"/>
  <c r="A87" i="60"/>
  <c r="BT86" i="60"/>
  <c r="BS86" i="60"/>
  <c r="BQ86" i="60"/>
  <c r="BO86" i="60"/>
  <c r="BM86" i="60"/>
  <c r="BG86" i="60"/>
  <c r="BF86" i="60"/>
  <c r="BD86" i="60"/>
  <c r="BB86" i="60"/>
  <c r="AZ86" i="60"/>
  <c r="AT86" i="60"/>
  <c r="AQ86" i="60"/>
  <c r="AO86" i="60"/>
  <c r="AM86" i="60"/>
  <c r="AG86" i="60"/>
  <c r="AF86" i="60"/>
  <c r="AD86" i="60"/>
  <c r="AB86" i="60"/>
  <c r="Z86" i="60"/>
  <c r="T86" i="60"/>
  <c r="J86" i="60"/>
  <c r="H86" i="60"/>
  <c r="A86" i="60"/>
  <c r="BT85" i="60"/>
  <c r="BS85" i="60"/>
  <c r="BQ85" i="60"/>
  <c r="BO85" i="60"/>
  <c r="BM85" i="60"/>
  <c r="BG85" i="60"/>
  <c r="BF85" i="60"/>
  <c r="BD85" i="60"/>
  <c r="BB85" i="60"/>
  <c r="AZ85" i="60"/>
  <c r="AT85" i="60"/>
  <c r="AQ85" i="60"/>
  <c r="AO85" i="60"/>
  <c r="AM85" i="60"/>
  <c r="AG85" i="60"/>
  <c r="AF85" i="60"/>
  <c r="AD85" i="60"/>
  <c r="AB85" i="60"/>
  <c r="Z85" i="60"/>
  <c r="T85" i="60"/>
  <c r="J85" i="60"/>
  <c r="H85" i="60"/>
  <c r="A85" i="60"/>
  <c r="BT84" i="60"/>
  <c r="BS84" i="60"/>
  <c r="BQ84" i="60"/>
  <c r="BO84" i="60"/>
  <c r="BM84" i="60"/>
  <c r="BG84" i="60"/>
  <c r="BF84" i="60"/>
  <c r="BD84" i="60"/>
  <c r="BB84" i="60"/>
  <c r="AZ84" i="60"/>
  <c r="AT84" i="60"/>
  <c r="AQ84" i="60"/>
  <c r="AO84" i="60"/>
  <c r="AM84" i="60"/>
  <c r="AG84" i="60"/>
  <c r="AF84" i="60"/>
  <c r="AD84" i="60"/>
  <c r="AB84" i="60"/>
  <c r="Z84" i="60"/>
  <c r="T84" i="60"/>
  <c r="J84" i="60"/>
  <c r="H84" i="60"/>
  <c r="A84" i="60"/>
  <c r="BT83" i="60"/>
  <c r="BS83" i="60"/>
  <c r="BQ83" i="60"/>
  <c r="BO83" i="60"/>
  <c r="BM83" i="60"/>
  <c r="BG83" i="60"/>
  <c r="BF83" i="60"/>
  <c r="BD83" i="60"/>
  <c r="BB83" i="60"/>
  <c r="AZ83" i="60"/>
  <c r="AT83" i="60"/>
  <c r="AQ83" i="60"/>
  <c r="AO83" i="60"/>
  <c r="AM83" i="60"/>
  <c r="AG83" i="60"/>
  <c r="AF83" i="60"/>
  <c r="AD83" i="60"/>
  <c r="AB83" i="60"/>
  <c r="Z83" i="60"/>
  <c r="T83" i="60"/>
  <c r="J83" i="60"/>
  <c r="H83" i="60"/>
  <c r="A83" i="60"/>
  <c r="BT82" i="60"/>
  <c r="BS82" i="60"/>
  <c r="BQ82" i="60"/>
  <c r="BO82" i="60"/>
  <c r="BM82" i="60"/>
  <c r="BG82" i="60"/>
  <c r="BF82" i="60"/>
  <c r="BD82" i="60"/>
  <c r="BB82" i="60"/>
  <c r="AZ82" i="60"/>
  <c r="AT82" i="60"/>
  <c r="AQ82" i="60"/>
  <c r="AO82" i="60"/>
  <c r="AM82" i="60"/>
  <c r="AG82" i="60"/>
  <c r="AF82" i="60"/>
  <c r="AD82" i="60"/>
  <c r="AB82" i="60"/>
  <c r="Z82" i="60"/>
  <c r="T82" i="60"/>
  <c r="J82" i="60"/>
  <c r="H82" i="60"/>
  <c r="A82" i="60"/>
  <c r="BT81" i="60"/>
  <c r="BS81" i="60"/>
  <c r="BQ81" i="60"/>
  <c r="BO81" i="60"/>
  <c r="BM81" i="60"/>
  <c r="BG81" i="60"/>
  <c r="BF81" i="60"/>
  <c r="BD81" i="60"/>
  <c r="BB81" i="60"/>
  <c r="AZ81" i="60"/>
  <c r="AT81" i="60"/>
  <c r="AQ81" i="60"/>
  <c r="AO81" i="60"/>
  <c r="AM81" i="60"/>
  <c r="AG81" i="60"/>
  <c r="AF81" i="60"/>
  <c r="AD81" i="60"/>
  <c r="AB81" i="60"/>
  <c r="Z81" i="60"/>
  <c r="T81" i="60"/>
  <c r="J81" i="60"/>
  <c r="H81" i="60"/>
  <c r="A81" i="60"/>
  <c r="BT80" i="60"/>
  <c r="BS80" i="60"/>
  <c r="BQ80" i="60"/>
  <c r="BO80" i="60"/>
  <c r="BM80" i="60"/>
  <c r="BG80" i="60"/>
  <c r="BF80" i="60"/>
  <c r="BD80" i="60"/>
  <c r="BB80" i="60"/>
  <c r="AZ80" i="60"/>
  <c r="AT80" i="60"/>
  <c r="AQ80" i="60"/>
  <c r="AO80" i="60"/>
  <c r="AM80" i="60"/>
  <c r="AG80" i="60"/>
  <c r="AF80" i="60"/>
  <c r="AD80" i="60"/>
  <c r="AB80" i="60"/>
  <c r="Z80" i="60"/>
  <c r="T80" i="60"/>
  <c r="J80" i="60"/>
  <c r="H80" i="60"/>
  <c r="A80" i="60"/>
  <c r="BT79" i="60"/>
  <c r="BS79" i="60"/>
  <c r="BQ79" i="60"/>
  <c r="BO79" i="60"/>
  <c r="BM79" i="60"/>
  <c r="BG79" i="60"/>
  <c r="BF79" i="60"/>
  <c r="BD79" i="60"/>
  <c r="BB79" i="60"/>
  <c r="AZ79" i="60"/>
  <c r="AT79" i="60"/>
  <c r="AQ79" i="60"/>
  <c r="AO79" i="60"/>
  <c r="AM79" i="60"/>
  <c r="AG79" i="60"/>
  <c r="AF79" i="60"/>
  <c r="AD79" i="60"/>
  <c r="AB79" i="60"/>
  <c r="Z79" i="60"/>
  <c r="T79" i="60"/>
  <c r="J79" i="60"/>
  <c r="H79" i="60"/>
  <c r="A79" i="60"/>
  <c r="BT78" i="60"/>
  <c r="BS78" i="60"/>
  <c r="BQ78" i="60"/>
  <c r="BO78" i="60"/>
  <c r="BM78" i="60"/>
  <c r="BG78" i="60"/>
  <c r="BF78" i="60"/>
  <c r="BD78" i="60"/>
  <c r="BB78" i="60"/>
  <c r="AZ78" i="60"/>
  <c r="AT78" i="60"/>
  <c r="AQ78" i="60"/>
  <c r="AO78" i="60"/>
  <c r="AM78" i="60"/>
  <c r="AG78" i="60"/>
  <c r="AF78" i="60"/>
  <c r="AD78" i="60"/>
  <c r="AB78" i="60"/>
  <c r="Z78" i="60"/>
  <c r="T78" i="60"/>
  <c r="J78" i="60"/>
  <c r="H78" i="60"/>
  <c r="A78" i="60"/>
  <c r="BT77" i="60"/>
  <c r="BS77" i="60"/>
  <c r="BQ77" i="60"/>
  <c r="BO77" i="60"/>
  <c r="BM77" i="60"/>
  <c r="BG77" i="60"/>
  <c r="BF77" i="60"/>
  <c r="BD77" i="60"/>
  <c r="BB77" i="60"/>
  <c r="AZ77" i="60"/>
  <c r="AT77" i="60"/>
  <c r="AQ77" i="60"/>
  <c r="AO77" i="60"/>
  <c r="AM77" i="60"/>
  <c r="AG77" i="60"/>
  <c r="AF77" i="60"/>
  <c r="AD77" i="60"/>
  <c r="AB77" i="60"/>
  <c r="Z77" i="60"/>
  <c r="T77" i="60"/>
  <c r="J77" i="60"/>
  <c r="H77" i="60"/>
  <c r="A77" i="60"/>
  <c r="BT76" i="60"/>
  <c r="BS76" i="60"/>
  <c r="BQ76" i="60"/>
  <c r="BO76" i="60"/>
  <c r="BM76" i="60"/>
  <c r="BG76" i="60"/>
  <c r="BF76" i="60"/>
  <c r="BD76" i="60"/>
  <c r="BB76" i="60"/>
  <c r="AZ76" i="60"/>
  <c r="AT76" i="60"/>
  <c r="AQ76" i="60"/>
  <c r="AO76" i="60"/>
  <c r="AM76" i="60"/>
  <c r="AG76" i="60"/>
  <c r="AF76" i="60"/>
  <c r="AD76" i="60"/>
  <c r="AB76" i="60"/>
  <c r="Z76" i="60"/>
  <c r="T76" i="60"/>
  <c r="J76" i="60"/>
  <c r="H76" i="60"/>
  <c r="A76" i="60"/>
  <c r="BT75" i="60"/>
  <c r="BS75" i="60"/>
  <c r="BQ75" i="60"/>
  <c r="BO75" i="60"/>
  <c r="BM75" i="60"/>
  <c r="BG75" i="60"/>
  <c r="BF75" i="60"/>
  <c r="BD75" i="60"/>
  <c r="BB75" i="60"/>
  <c r="AZ75" i="60"/>
  <c r="AT75" i="60"/>
  <c r="AQ75" i="60"/>
  <c r="AO75" i="60"/>
  <c r="AM75" i="60"/>
  <c r="AG75" i="60"/>
  <c r="AF75" i="60"/>
  <c r="AD75" i="60"/>
  <c r="AB75" i="60"/>
  <c r="Z75" i="60"/>
  <c r="T75" i="60"/>
  <c r="J75" i="60"/>
  <c r="H75" i="60"/>
  <c r="A75" i="60"/>
  <c r="BT74" i="60"/>
  <c r="BS74" i="60"/>
  <c r="BQ74" i="60"/>
  <c r="BO74" i="60"/>
  <c r="BM74" i="60"/>
  <c r="BG74" i="60"/>
  <c r="BF74" i="60"/>
  <c r="BD74" i="60"/>
  <c r="BB74" i="60"/>
  <c r="AZ74" i="60"/>
  <c r="AT74" i="60"/>
  <c r="AQ74" i="60"/>
  <c r="AO74" i="60"/>
  <c r="AM74" i="60"/>
  <c r="AG74" i="60"/>
  <c r="AF74" i="60"/>
  <c r="AD74" i="60"/>
  <c r="AB74" i="60"/>
  <c r="Z74" i="60"/>
  <c r="T74" i="60"/>
  <c r="J74" i="60"/>
  <c r="H74" i="60"/>
  <c r="A74" i="60"/>
  <c r="BT73" i="60"/>
  <c r="BS73" i="60"/>
  <c r="BQ73" i="60"/>
  <c r="BO73" i="60"/>
  <c r="BM73" i="60"/>
  <c r="BG73" i="60"/>
  <c r="BF73" i="60"/>
  <c r="BD73" i="60"/>
  <c r="BB73" i="60"/>
  <c r="AZ73" i="60"/>
  <c r="AT73" i="60"/>
  <c r="AQ73" i="60"/>
  <c r="AO73" i="60"/>
  <c r="AM73" i="60"/>
  <c r="AG73" i="60"/>
  <c r="AF73" i="60"/>
  <c r="AD73" i="60"/>
  <c r="AB73" i="60"/>
  <c r="Z73" i="60"/>
  <c r="T73" i="60"/>
  <c r="J73" i="60"/>
  <c r="H73" i="60"/>
  <c r="A73" i="60"/>
  <c r="BT72" i="60"/>
  <c r="BS72" i="60"/>
  <c r="BQ72" i="60"/>
  <c r="BO72" i="60"/>
  <c r="BM72" i="60"/>
  <c r="BG72" i="60"/>
  <c r="BF72" i="60"/>
  <c r="BD72" i="60"/>
  <c r="BB72" i="60"/>
  <c r="AZ72" i="60"/>
  <c r="AT72" i="60"/>
  <c r="AQ72" i="60"/>
  <c r="AO72" i="60"/>
  <c r="AM72" i="60"/>
  <c r="AG72" i="60"/>
  <c r="AF72" i="60"/>
  <c r="AD72" i="60"/>
  <c r="AB72" i="60"/>
  <c r="Z72" i="60"/>
  <c r="T72" i="60"/>
  <c r="J72" i="60"/>
  <c r="H72" i="60"/>
  <c r="A72" i="60"/>
  <c r="BT71" i="60"/>
  <c r="BS71" i="60"/>
  <c r="BQ71" i="60"/>
  <c r="BO71" i="60"/>
  <c r="BM71" i="60"/>
  <c r="BG71" i="60"/>
  <c r="BF71" i="60"/>
  <c r="BD71" i="60"/>
  <c r="BB71" i="60"/>
  <c r="AZ71" i="60"/>
  <c r="AT71" i="60"/>
  <c r="AQ71" i="60"/>
  <c r="AO71" i="60"/>
  <c r="AM71" i="60"/>
  <c r="AG71" i="60"/>
  <c r="AF71" i="60"/>
  <c r="AD71" i="60"/>
  <c r="AB71" i="60"/>
  <c r="Z71" i="60"/>
  <c r="T71" i="60"/>
  <c r="J71" i="60"/>
  <c r="H71" i="60"/>
  <c r="A71" i="60"/>
  <c r="BT70" i="60"/>
  <c r="BS70" i="60"/>
  <c r="BQ70" i="60"/>
  <c r="BO70" i="60"/>
  <c r="BM70" i="60"/>
  <c r="BG70" i="60"/>
  <c r="BF70" i="60"/>
  <c r="BD70" i="60"/>
  <c r="BB70" i="60"/>
  <c r="AZ70" i="60"/>
  <c r="AT70" i="60"/>
  <c r="AQ70" i="60"/>
  <c r="AO70" i="60"/>
  <c r="AM70" i="60"/>
  <c r="AG70" i="60"/>
  <c r="AF70" i="60"/>
  <c r="AD70" i="60"/>
  <c r="AB70" i="60"/>
  <c r="Z70" i="60"/>
  <c r="T70" i="60"/>
  <c r="J70" i="60"/>
  <c r="H70" i="60"/>
  <c r="A70" i="60"/>
  <c r="BT69" i="60"/>
  <c r="BS69" i="60"/>
  <c r="BQ69" i="60"/>
  <c r="BO69" i="60"/>
  <c r="BM69" i="60"/>
  <c r="BG69" i="60"/>
  <c r="BF69" i="60"/>
  <c r="BD69" i="60"/>
  <c r="BB69" i="60"/>
  <c r="AZ69" i="60"/>
  <c r="AT69" i="60"/>
  <c r="AQ69" i="60"/>
  <c r="AO69" i="60"/>
  <c r="AM69" i="60"/>
  <c r="AG69" i="60"/>
  <c r="AF69" i="60"/>
  <c r="AD69" i="60"/>
  <c r="AB69" i="60"/>
  <c r="Z69" i="60"/>
  <c r="T69" i="60"/>
  <c r="J69" i="60"/>
  <c r="H69" i="60"/>
  <c r="A69" i="60"/>
  <c r="BT68" i="60"/>
  <c r="BS68" i="60"/>
  <c r="BQ68" i="60"/>
  <c r="BO68" i="60"/>
  <c r="BM68" i="60"/>
  <c r="BG68" i="60"/>
  <c r="BF68" i="60"/>
  <c r="BD68" i="60"/>
  <c r="BB68" i="60"/>
  <c r="AZ68" i="60"/>
  <c r="AT68" i="60"/>
  <c r="AQ68" i="60"/>
  <c r="AO68" i="60"/>
  <c r="AM68" i="60"/>
  <c r="AG68" i="60"/>
  <c r="AF68" i="60"/>
  <c r="AD68" i="60"/>
  <c r="AB68" i="60"/>
  <c r="Z68" i="60"/>
  <c r="T68" i="60"/>
  <c r="J68" i="60"/>
  <c r="H68" i="60"/>
  <c r="A68" i="60"/>
  <c r="BT67" i="60"/>
  <c r="BS67" i="60"/>
  <c r="BQ67" i="60"/>
  <c r="BO67" i="60"/>
  <c r="BM67" i="60"/>
  <c r="BG67" i="60"/>
  <c r="BF67" i="60"/>
  <c r="BD67" i="60"/>
  <c r="BB67" i="60"/>
  <c r="AZ67" i="60"/>
  <c r="AT67" i="60"/>
  <c r="AQ67" i="60"/>
  <c r="AO67" i="60"/>
  <c r="AM67" i="60"/>
  <c r="AG67" i="60"/>
  <c r="AF67" i="60"/>
  <c r="AD67" i="60"/>
  <c r="AB67" i="60"/>
  <c r="Z67" i="60"/>
  <c r="T67" i="60"/>
  <c r="J67" i="60"/>
  <c r="H67" i="60"/>
  <c r="A67" i="60"/>
  <c r="BT66" i="60"/>
  <c r="BS66" i="60"/>
  <c r="BQ66" i="60"/>
  <c r="BO66" i="60"/>
  <c r="BM66" i="60"/>
  <c r="BG66" i="60"/>
  <c r="BF66" i="60"/>
  <c r="BD66" i="60"/>
  <c r="BB66" i="60"/>
  <c r="AZ66" i="60"/>
  <c r="AT66" i="60"/>
  <c r="AQ66" i="60"/>
  <c r="AO66" i="60"/>
  <c r="AM66" i="60"/>
  <c r="AG66" i="60"/>
  <c r="AF66" i="60"/>
  <c r="AD66" i="60"/>
  <c r="AB66" i="60"/>
  <c r="Z66" i="60"/>
  <c r="T66" i="60"/>
  <c r="J66" i="60"/>
  <c r="H66" i="60"/>
  <c r="A66" i="60"/>
  <c r="BT65" i="60"/>
  <c r="BS65" i="60"/>
  <c r="BQ65" i="60"/>
  <c r="BO65" i="60"/>
  <c r="BM65" i="60"/>
  <c r="BG65" i="60"/>
  <c r="BF65" i="60"/>
  <c r="BD65" i="60"/>
  <c r="BB65" i="60"/>
  <c r="AZ65" i="60"/>
  <c r="AT65" i="60"/>
  <c r="AQ65" i="60"/>
  <c r="AO65" i="60"/>
  <c r="AM65" i="60"/>
  <c r="AG65" i="60"/>
  <c r="AF65" i="60"/>
  <c r="AD65" i="60"/>
  <c r="AB65" i="60"/>
  <c r="Z65" i="60"/>
  <c r="T65" i="60"/>
  <c r="J65" i="60"/>
  <c r="H65" i="60"/>
  <c r="A65" i="60"/>
  <c r="BT64" i="60"/>
  <c r="BS64" i="60"/>
  <c r="BQ64" i="60"/>
  <c r="BO64" i="60"/>
  <c r="BM64" i="60"/>
  <c r="BG64" i="60"/>
  <c r="BF64" i="60"/>
  <c r="BD64" i="60"/>
  <c r="BB64" i="60"/>
  <c r="AZ64" i="60"/>
  <c r="AT64" i="60"/>
  <c r="AQ64" i="60"/>
  <c r="AO64" i="60"/>
  <c r="AM64" i="60"/>
  <c r="AG64" i="60"/>
  <c r="AF64" i="60"/>
  <c r="AD64" i="60"/>
  <c r="AB64" i="60"/>
  <c r="Z64" i="60"/>
  <c r="T64" i="60"/>
  <c r="J64" i="60"/>
  <c r="H64" i="60"/>
  <c r="A64" i="60"/>
  <c r="BT63" i="60"/>
  <c r="BS63" i="60"/>
  <c r="BQ63" i="60"/>
  <c r="BO63" i="60"/>
  <c r="BM63" i="60"/>
  <c r="BG63" i="60"/>
  <c r="BF63" i="60"/>
  <c r="BD63" i="60"/>
  <c r="BB63" i="60"/>
  <c r="AZ63" i="60"/>
  <c r="AT63" i="60"/>
  <c r="AQ63" i="60"/>
  <c r="AO63" i="60"/>
  <c r="AM63" i="60"/>
  <c r="AG63" i="60"/>
  <c r="AF63" i="60"/>
  <c r="AD63" i="60"/>
  <c r="AB63" i="60"/>
  <c r="Z63" i="60"/>
  <c r="T63" i="60"/>
  <c r="J63" i="60"/>
  <c r="H63" i="60"/>
  <c r="A63" i="60"/>
  <c r="BT62" i="60"/>
  <c r="BS62" i="60"/>
  <c r="BQ62" i="60"/>
  <c r="BO62" i="60"/>
  <c r="BM62" i="60"/>
  <c r="BG62" i="60"/>
  <c r="BF62" i="60"/>
  <c r="BD62" i="60"/>
  <c r="BB62" i="60"/>
  <c r="AZ62" i="60"/>
  <c r="AT62" i="60"/>
  <c r="AQ62" i="60"/>
  <c r="AO62" i="60"/>
  <c r="AM62" i="60"/>
  <c r="AG62" i="60"/>
  <c r="AF62" i="60"/>
  <c r="AD62" i="60"/>
  <c r="AB62" i="60"/>
  <c r="Z62" i="60"/>
  <c r="T62" i="60"/>
  <c r="J62" i="60"/>
  <c r="H62" i="60"/>
  <c r="A62" i="60"/>
  <c r="BT61" i="60"/>
  <c r="BS61" i="60"/>
  <c r="BQ61" i="60"/>
  <c r="BO61" i="60"/>
  <c r="BM61" i="60"/>
  <c r="BG61" i="60"/>
  <c r="BF61" i="60"/>
  <c r="BD61" i="60"/>
  <c r="BB61" i="60"/>
  <c r="AZ61" i="60"/>
  <c r="AT61" i="60"/>
  <c r="AQ61" i="60"/>
  <c r="AO61" i="60"/>
  <c r="AM61" i="60"/>
  <c r="AG61" i="60"/>
  <c r="AF61" i="60"/>
  <c r="AD61" i="60"/>
  <c r="AB61" i="60"/>
  <c r="Z61" i="60"/>
  <c r="T61" i="60"/>
  <c r="J61" i="60"/>
  <c r="H61" i="60"/>
  <c r="A61" i="60"/>
  <c r="BT60" i="60"/>
  <c r="BS60" i="60"/>
  <c r="BQ60" i="60"/>
  <c r="BO60" i="60"/>
  <c r="BM60" i="60"/>
  <c r="BG60" i="60"/>
  <c r="BF60" i="60"/>
  <c r="BD60" i="60"/>
  <c r="BB60" i="60"/>
  <c r="AZ60" i="60"/>
  <c r="AT60" i="60"/>
  <c r="AQ60" i="60"/>
  <c r="AO60" i="60"/>
  <c r="AM60" i="60"/>
  <c r="AG60" i="60"/>
  <c r="AF60" i="60"/>
  <c r="AD60" i="60"/>
  <c r="AB60" i="60"/>
  <c r="Z60" i="60"/>
  <c r="T60" i="60"/>
  <c r="J60" i="60"/>
  <c r="H60" i="60"/>
  <c r="A60" i="60"/>
  <c r="BT59" i="60"/>
  <c r="BS59" i="60"/>
  <c r="BQ59" i="60"/>
  <c r="BO59" i="60"/>
  <c r="BM59" i="60"/>
  <c r="BG59" i="60"/>
  <c r="BF59" i="60"/>
  <c r="BD59" i="60"/>
  <c r="BB59" i="60"/>
  <c r="AZ59" i="60"/>
  <c r="AT59" i="60"/>
  <c r="AQ59" i="60"/>
  <c r="AO59" i="60"/>
  <c r="AM59" i="60"/>
  <c r="AG59" i="60"/>
  <c r="AF59" i="60"/>
  <c r="AD59" i="60"/>
  <c r="AB59" i="60"/>
  <c r="Z59" i="60"/>
  <c r="T59" i="60"/>
  <c r="J59" i="60"/>
  <c r="H59" i="60"/>
  <c r="A59" i="60"/>
  <c r="BT58" i="60"/>
  <c r="BS58" i="60"/>
  <c r="BQ58" i="60"/>
  <c r="BO58" i="60"/>
  <c r="BM58" i="60"/>
  <c r="BG58" i="60"/>
  <c r="BF58" i="60"/>
  <c r="BD58" i="60"/>
  <c r="BB58" i="60"/>
  <c r="AZ58" i="60"/>
  <c r="AT58" i="60"/>
  <c r="AQ58" i="60"/>
  <c r="AO58" i="60"/>
  <c r="AM58" i="60"/>
  <c r="AG58" i="60"/>
  <c r="AF58" i="60"/>
  <c r="AD58" i="60"/>
  <c r="AB58" i="60"/>
  <c r="Z58" i="60"/>
  <c r="T58" i="60"/>
  <c r="J58" i="60"/>
  <c r="H58" i="60"/>
  <c r="A58" i="60"/>
  <c r="BT57" i="60"/>
  <c r="BS57" i="60"/>
  <c r="BQ57" i="60"/>
  <c r="BO57" i="60"/>
  <c r="BM57" i="60"/>
  <c r="BG57" i="60"/>
  <c r="BF57" i="60"/>
  <c r="BD57" i="60"/>
  <c r="BB57" i="60"/>
  <c r="AZ57" i="60"/>
  <c r="AT57" i="60"/>
  <c r="AQ57" i="60"/>
  <c r="AO57" i="60"/>
  <c r="AM57" i="60"/>
  <c r="AG57" i="60"/>
  <c r="AF57" i="60"/>
  <c r="AD57" i="60"/>
  <c r="AB57" i="60"/>
  <c r="Z57" i="60"/>
  <c r="T57" i="60"/>
  <c r="J57" i="60"/>
  <c r="H57" i="60"/>
  <c r="A57" i="60"/>
  <c r="BT56" i="60"/>
  <c r="BS56" i="60"/>
  <c r="BQ56" i="60"/>
  <c r="BO56" i="60"/>
  <c r="BM56" i="60"/>
  <c r="BG56" i="60"/>
  <c r="BF56" i="60"/>
  <c r="BD56" i="60"/>
  <c r="BB56" i="60"/>
  <c r="AZ56" i="60"/>
  <c r="AT56" i="60"/>
  <c r="AQ56" i="60"/>
  <c r="AO56" i="60"/>
  <c r="AM56" i="60"/>
  <c r="AG56" i="60"/>
  <c r="AF56" i="60"/>
  <c r="AD56" i="60"/>
  <c r="AB56" i="60"/>
  <c r="Z56" i="60"/>
  <c r="T56" i="60"/>
  <c r="J56" i="60"/>
  <c r="H56" i="60"/>
  <c r="A56" i="60"/>
  <c r="BT55" i="60"/>
  <c r="BS55" i="60"/>
  <c r="BQ55" i="60"/>
  <c r="BO55" i="60"/>
  <c r="BM55" i="60"/>
  <c r="BG55" i="60"/>
  <c r="BF55" i="60"/>
  <c r="BD55" i="60"/>
  <c r="BB55" i="60"/>
  <c r="AZ55" i="60"/>
  <c r="AT55" i="60"/>
  <c r="AQ55" i="60"/>
  <c r="AO55" i="60"/>
  <c r="AM55" i="60"/>
  <c r="AG55" i="60"/>
  <c r="AF55" i="60"/>
  <c r="AD55" i="60"/>
  <c r="AB55" i="60"/>
  <c r="Z55" i="60"/>
  <c r="T55" i="60"/>
  <c r="J55" i="60"/>
  <c r="H55" i="60"/>
  <c r="A55" i="60"/>
  <c r="BT54" i="60"/>
  <c r="BS54" i="60"/>
  <c r="BQ54" i="60"/>
  <c r="BO54" i="60"/>
  <c r="BM54" i="60"/>
  <c r="BG54" i="60"/>
  <c r="BF54" i="60"/>
  <c r="BD54" i="60"/>
  <c r="BB54" i="60"/>
  <c r="AZ54" i="60"/>
  <c r="AT54" i="60"/>
  <c r="AQ54" i="60"/>
  <c r="AO54" i="60"/>
  <c r="AM54" i="60"/>
  <c r="AG54" i="60"/>
  <c r="AF54" i="60"/>
  <c r="AD54" i="60"/>
  <c r="AB54" i="60"/>
  <c r="Z54" i="60"/>
  <c r="T54" i="60"/>
  <c r="J54" i="60"/>
  <c r="H54" i="60"/>
  <c r="A54" i="60"/>
  <c r="BT53" i="60"/>
  <c r="BS53" i="60"/>
  <c r="BQ53" i="60"/>
  <c r="BO53" i="60"/>
  <c r="BM53" i="60"/>
  <c r="BG53" i="60"/>
  <c r="BF53" i="60"/>
  <c r="BD53" i="60"/>
  <c r="BB53" i="60"/>
  <c r="AZ53" i="60"/>
  <c r="AT53" i="60"/>
  <c r="AQ53" i="60"/>
  <c r="AO53" i="60"/>
  <c r="AM53" i="60"/>
  <c r="AG53" i="60"/>
  <c r="AF53" i="60"/>
  <c r="AD53" i="60"/>
  <c r="AB53" i="60"/>
  <c r="Z53" i="60"/>
  <c r="T53" i="60"/>
  <c r="J53" i="60"/>
  <c r="H53" i="60"/>
  <c r="A53" i="60"/>
  <c r="BT52" i="60"/>
  <c r="BS52" i="60"/>
  <c r="BQ52" i="60"/>
  <c r="BO52" i="60"/>
  <c r="BM52" i="60"/>
  <c r="BG52" i="60"/>
  <c r="BF52" i="60"/>
  <c r="BD52" i="60"/>
  <c r="BB52" i="60"/>
  <c r="AZ52" i="60"/>
  <c r="AT52" i="60"/>
  <c r="AQ52" i="60"/>
  <c r="AO52" i="60"/>
  <c r="AM52" i="60"/>
  <c r="AG52" i="60"/>
  <c r="AF52" i="60"/>
  <c r="AD52" i="60"/>
  <c r="AB52" i="60"/>
  <c r="Z52" i="60"/>
  <c r="T52" i="60"/>
  <c r="J52" i="60"/>
  <c r="H52" i="60"/>
  <c r="A52" i="60"/>
  <c r="BT51" i="60"/>
  <c r="BS51" i="60"/>
  <c r="BQ51" i="60"/>
  <c r="BO51" i="60"/>
  <c r="BM51" i="60"/>
  <c r="BG51" i="60"/>
  <c r="BF51" i="60"/>
  <c r="BD51" i="60"/>
  <c r="BB51" i="60"/>
  <c r="AZ51" i="60"/>
  <c r="AT51" i="60"/>
  <c r="AQ51" i="60"/>
  <c r="AO51" i="60"/>
  <c r="AM51" i="60"/>
  <c r="AG51" i="60"/>
  <c r="AF51" i="60"/>
  <c r="AD51" i="60"/>
  <c r="AB51" i="60"/>
  <c r="Z51" i="60"/>
  <c r="T51" i="60"/>
  <c r="J51" i="60"/>
  <c r="H51" i="60"/>
  <c r="A51" i="60"/>
  <c r="BT50" i="60"/>
  <c r="BS50" i="60"/>
  <c r="BQ50" i="60"/>
  <c r="BO50" i="60"/>
  <c r="BM50" i="60"/>
  <c r="BG50" i="60"/>
  <c r="BF50" i="60"/>
  <c r="BD50" i="60"/>
  <c r="BB50" i="60"/>
  <c r="AZ50" i="60"/>
  <c r="AT50" i="60"/>
  <c r="AQ50" i="60"/>
  <c r="AO50" i="60"/>
  <c r="AM50" i="60"/>
  <c r="AG50" i="60"/>
  <c r="AF50" i="60"/>
  <c r="AD50" i="60"/>
  <c r="AB50" i="60"/>
  <c r="Z50" i="60"/>
  <c r="T50" i="60"/>
  <c r="J50" i="60"/>
  <c r="H50" i="60"/>
  <c r="A50" i="60"/>
  <c r="BT49" i="60"/>
  <c r="BS49" i="60"/>
  <c r="BQ49" i="60"/>
  <c r="BO49" i="60"/>
  <c r="BM49" i="60"/>
  <c r="BG49" i="60"/>
  <c r="BF49" i="60"/>
  <c r="BD49" i="60"/>
  <c r="BB49" i="60"/>
  <c r="AZ49" i="60"/>
  <c r="AT49" i="60"/>
  <c r="AQ49" i="60"/>
  <c r="AO49" i="60"/>
  <c r="AM49" i="60"/>
  <c r="AG49" i="60"/>
  <c r="AF49" i="60"/>
  <c r="AD49" i="60"/>
  <c r="AB49" i="60"/>
  <c r="Z49" i="60"/>
  <c r="T49" i="60"/>
  <c r="J49" i="60"/>
  <c r="H49" i="60"/>
  <c r="A49" i="60"/>
  <c r="BT48" i="60"/>
  <c r="BS48" i="60"/>
  <c r="BQ48" i="60"/>
  <c r="BO48" i="60"/>
  <c r="BM48" i="60"/>
  <c r="BG48" i="60"/>
  <c r="BF48" i="60"/>
  <c r="BD48" i="60"/>
  <c r="BB48" i="60"/>
  <c r="AZ48" i="60"/>
  <c r="AT48" i="60"/>
  <c r="AQ48" i="60"/>
  <c r="AO48" i="60"/>
  <c r="AM48" i="60"/>
  <c r="AG48" i="60"/>
  <c r="AF48" i="60"/>
  <c r="AD48" i="60"/>
  <c r="AB48" i="60"/>
  <c r="Z48" i="60"/>
  <c r="T48" i="60"/>
  <c r="J48" i="60"/>
  <c r="H48" i="60"/>
  <c r="A48" i="60"/>
  <c r="BT47" i="60"/>
  <c r="BS47" i="60"/>
  <c r="BQ47" i="60"/>
  <c r="BO47" i="60"/>
  <c r="BM47" i="60"/>
  <c r="BG47" i="60"/>
  <c r="BF47" i="60"/>
  <c r="BD47" i="60"/>
  <c r="BB47" i="60"/>
  <c r="AZ47" i="60"/>
  <c r="AT47" i="60"/>
  <c r="AQ47" i="60"/>
  <c r="AO47" i="60"/>
  <c r="AM47" i="60"/>
  <c r="AG47" i="60"/>
  <c r="AF47" i="60"/>
  <c r="AD47" i="60"/>
  <c r="AB47" i="60"/>
  <c r="Z47" i="60"/>
  <c r="T47" i="60"/>
  <c r="J47" i="60"/>
  <c r="H47" i="60"/>
  <c r="A47" i="60"/>
  <c r="BT46" i="60"/>
  <c r="BS46" i="60"/>
  <c r="BQ46" i="60"/>
  <c r="BO46" i="60"/>
  <c r="BM46" i="60"/>
  <c r="BG46" i="60"/>
  <c r="BF46" i="60"/>
  <c r="BD46" i="60"/>
  <c r="BB46" i="60"/>
  <c r="AZ46" i="60"/>
  <c r="AT46" i="60"/>
  <c r="AQ46" i="60"/>
  <c r="AO46" i="60"/>
  <c r="AM46" i="60"/>
  <c r="AG46" i="60"/>
  <c r="AF46" i="60"/>
  <c r="AD46" i="60"/>
  <c r="AB46" i="60"/>
  <c r="Z46" i="60"/>
  <c r="T46" i="60"/>
  <c r="J46" i="60"/>
  <c r="H46" i="60"/>
  <c r="A46" i="60"/>
  <c r="BT45" i="60"/>
  <c r="BS45" i="60"/>
  <c r="BQ45" i="60"/>
  <c r="BO45" i="60"/>
  <c r="BM45" i="60"/>
  <c r="BG45" i="60"/>
  <c r="BF45" i="60"/>
  <c r="BD45" i="60"/>
  <c r="BB45" i="60"/>
  <c r="AZ45" i="60"/>
  <c r="AT45" i="60"/>
  <c r="AQ45" i="60"/>
  <c r="AO45" i="60"/>
  <c r="AM45" i="60"/>
  <c r="AG45" i="60"/>
  <c r="AF45" i="60"/>
  <c r="AD45" i="60"/>
  <c r="AB45" i="60"/>
  <c r="Z45" i="60"/>
  <c r="T45" i="60"/>
  <c r="J45" i="60"/>
  <c r="H45" i="60"/>
  <c r="A45" i="60"/>
  <c r="BT44" i="60"/>
  <c r="BS44" i="60"/>
  <c r="BQ44" i="60"/>
  <c r="BO44" i="60"/>
  <c r="BM44" i="60"/>
  <c r="BG44" i="60"/>
  <c r="BF44" i="60"/>
  <c r="BD44" i="60"/>
  <c r="BB44" i="60"/>
  <c r="AZ44" i="60"/>
  <c r="AT44" i="60"/>
  <c r="AQ44" i="60"/>
  <c r="AO44" i="60"/>
  <c r="AM44" i="60"/>
  <c r="AG44" i="60"/>
  <c r="AF44" i="60"/>
  <c r="AD44" i="60"/>
  <c r="AB44" i="60"/>
  <c r="Z44" i="60"/>
  <c r="T44" i="60"/>
  <c r="J44" i="60"/>
  <c r="H44" i="60"/>
  <c r="A44" i="60"/>
  <c r="BT43" i="60"/>
  <c r="BS43" i="60"/>
  <c r="BQ43" i="60"/>
  <c r="BO43" i="60"/>
  <c r="BM43" i="60"/>
  <c r="BG43" i="60"/>
  <c r="BF43" i="60"/>
  <c r="BD43" i="60"/>
  <c r="BB43" i="60"/>
  <c r="AZ43" i="60"/>
  <c r="AT43" i="60"/>
  <c r="AQ43" i="60"/>
  <c r="AO43" i="60"/>
  <c r="AM43" i="60"/>
  <c r="AG43" i="60"/>
  <c r="AF43" i="60"/>
  <c r="AD43" i="60"/>
  <c r="AB43" i="60"/>
  <c r="Z43" i="60"/>
  <c r="T43" i="60"/>
  <c r="J43" i="60"/>
  <c r="H43" i="60"/>
  <c r="A43" i="60"/>
  <c r="BT42" i="60"/>
  <c r="BS42" i="60"/>
  <c r="BQ42" i="60"/>
  <c r="BO42" i="60"/>
  <c r="BM42" i="60"/>
  <c r="BG42" i="60"/>
  <c r="BF42" i="60"/>
  <c r="BD42" i="60"/>
  <c r="BB42" i="60"/>
  <c r="AZ42" i="60"/>
  <c r="AT42" i="60"/>
  <c r="AQ42" i="60"/>
  <c r="AO42" i="60"/>
  <c r="AM42" i="60"/>
  <c r="AG42" i="60"/>
  <c r="AF42" i="60"/>
  <c r="AD42" i="60"/>
  <c r="AB42" i="60"/>
  <c r="Z42" i="60"/>
  <c r="T42" i="60"/>
  <c r="J42" i="60"/>
  <c r="H42" i="60"/>
  <c r="A42" i="60"/>
  <c r="BT41" i="60"/>
  <c r="BS41" i="60"/>
  <c r="BQ41" i="60"/>
  <c r="BO41" i="60"/>
  <c r="BM41" i="60"/>
  <c r="BG41" i="60"/>
  <c r="BF41" i="60"/>
  <c r="BD41" i="60"/>
  <c r="BB41" i="60"/>
  <c r="AZ41" i="60"/>
  <c r="AT41" i="60"/>
  <c r="AQ41" i="60"/>
  <c r="AO41" i="60"/>
  <c r="AM41" i="60"/>
  <c r="AG41" i="60"/>
  <c r="AF41" i="60"/>
  <c r="AD41" i="60"/>
  <c r="AB41" i="60"/>
  <c r="Z41" i="60"/>
  <c r="T41" i="60"/>
  <c r="J41" i="60"/>
  <c r="H41" i="60"/>
  <c r="A41" i="60"/>
  <c r="BT40" i="60"/>
  <c r="BS40" i="60"/>
  <c r="BQ40" i="60"/>
  <c r="BO40" i="60"/>
  <c r="BM40" i="60"/>
  <c r="BG40" i="60"/>
  <c r="BF40" i="60"/>
  <c r="BD40" i="60"/>
  <c r="BB40" i="60"/>
  <c r="AZ40" i="60"/>
  <c r="AT40" i="60"/>
  <c r="AQ40" i="60"/>
  <c r="AO40" i="60"/>
  <c r="AM40" i="60"/>
  <c r="AG40" i="60"/>
  <c r="AF40" i="60"/>
  <c r="AD40" i="60"/>
  <c r="AB40" i="60"/>
  <c r="Z40" i="60"/>
  <c r="T40" i="60"/>
  <c r="J40" i="60"/>
  <c r="H40" i="60"/>
  <c r="A40" i="60"/>
  <c r="BT39" i="60"/>
  <c r="BS39" i="60"/>
  <c r="BQ39" i="60"/>
  <c r="BO39" i="60"/>
  <c r="BM39" i="60"/>
  <c r="BG39" i="60"/>
  <c r="BF39" i="60"/>
  <c r="BD39" i="60"/>
  <c r="BB39" i="60"/>
  <c r="AZ39" i="60"/>
  <c r="AT39" i="60"/>
  <c r="AQ39" i="60"/>
  <c r="AO39" i="60"/>
  <c r="AM39" i="60"/>
  <c r="AG39" i="60"/>
  <c r="AF39" i="60"/>
  <c r="AD39" i="60"/>
  <c r="AB39" i="60"/>
  <c r="Z39" i="60"/>
  <c r="T39" i="60"/>
  <c r="J39" i="60"/>
  <c r="H39" i="60"/>
  <c r="A39" i="60"/>
  <c r="BT38" i="60"/>
  <c r="BS38" i="60"/>
  <c r="BQ38" i="60"/>
  <c r="BO38" i="60"/>
  <c r="BM38" i="60"/>
  <c r="BG38" i="60"/>
  <c r="BF38" i="60"/>
  <c r="BD38" i="60"/>
  <c r="BB38" i="60"/>
  <c r="AZ38" i="60"/>
  <c r="AT38" i="60"/>
  <c r="AQ38" i="60"/>
  <c r="AO38" i="60"/>
  <c r="AM38" i="60"/>
  <c r="AG38" i="60"/>
  <c r="AF38" i="60"/>
  <c r="AD38" i="60"/>
  <c r="AB38" i="60"/>
  <c r="Z38" i="60"/>
  <c r="T38" i="60"/>
  <c r="J38" i="60"/>
  <c r="H38" i="60"/>
  <c r="A38" i="60"/>
  <c r="BT37" i="60"/>
  <c r="BS37" i="60"/>
  <c r="BQ37" i="60"/>
  <c r="BO37" i="60"/>
  <c r="BM37" i="60"/>
  <c r="BG37" i="60"/>
  <c r="BF37" i="60"/>
  <c r="BD37" i="60"/>
  <c r="BB37" i="60"/>
  <c r="AZ37" i="60"/>
  <c r="AT37" i="60"/>
  <c r="AQ37" i="60"/>
  <c r="AO37" i="60"/>
  <c r="AM37" i="60"/>
  <c r="AG37" i="60"/>
  <c r="AF37" i="60"/>
  <c r="AD37" i="60"/>
  <c r="AB37" i="60"/>
  <c r="Z37" i="60"/>
  <c r="T37" i="60"/>
  <c r="J37" i="60"/>
  <c r="H37" i="60"/>
  <c r="A37" i="60"/>
  <c r="BT36" i="60"/>
  <c r="BS36" i="60"/>
  <c r="BQ36" i="60"/>
  <c r="BO36" i="60"/>
  <c r="BM36" i="60"/>
  <c r="BG36" i="60"/>
  <c r="BF36" i="60"/>
  <c r="BD36" i="60"/>
  <c r="BB36" i="60"/>
  <c r="AZ36" i="60"/>
  <c r="AT36" i="60"/>
  <c r="AQ36" i="60"/>
  <c r="AO36" i="60"/>
  <c r="AM36" i="60"/>
  <c r="AG36" i="60"/>
  <c r="AF36" i="60"/>
  <c r="AD36" i="60"/>
  <c r="AB36" i="60"/>
  <c r="Z36" i="60"/>
  <c r="T36" i="60"/>
  <c r="J36" i="60"/>
  <c r="H36" i="60"/>
  <c r="A36" i="60"/>
  <c r="BT35" i="60"/>
  <c r="BS35" i="60"/>
  <c r="BQ35" i="60"/>
  <c r="BO35" i="60"/>
  <c r="BM35" i="60"/>
  <c r="BG35" i="60"/>
  <c r="BF35" i="60"/>
  <c r="BD35" i="60"/>
  <c r="BB35" i="60"/>
  <c r="AZ35" i="60"/>
  <c r="AT35" i="60"/>
  <c r="AQ35" i="60"/>
  <c r="AO35" i="60"/>
  <c r="AM35" i="60"/>
  <c r="AG35" i="60"/>
  <c r="AF35" i="60"/>
  <c r="AD35" i="60"/>
  <c r="AB35" i="60"/>
  <c r="Z35" i="60"/>
  <c r="T35" i="60"/>
  <c r="J35" i="60"/>
  <c r="H35" i="60"/>
  <c r="A35" i="60"/>
  <c r="BT34" i="60"/>
  <c r="BS34" i="60"/>
  <c r="BQ34" i="60"/>
  <c r="BO34" i="60"/>
  <c r="BM34" i="60"/>
  <c r="BG34" i="60"/>
  <c r="BF34" i="60"/>
  <c r="BD34" i="60"/>
  <c r="BB34" i="60"/>
  <c r="AZ34" i="60"/>
  <c r="AT34" i="60"/>
  <c r="AQ34" i="60"/>
  <c r="AO34" i="60"/>
  <c r="AM34" i="60"/>
  <c r="AG34" i="60"/>
  <c r="AF34" i="60"/>
  <c r="AD34" i="60"/>
  <c r="AB34" i="60"/>
  <c r="Z34" i="60"/>
  <c r="T34" i="60"/>
  <c r="J34" i="60"/>
  <c r="H34" i="60"/>
  <c r="A34" i="60"/>
  <c r="BT33" i="60"/>
  <c r="BS33" i="60"/>
  <c r="BQ33" i="60"/>
  <c r="BO33" i="60"/>
  <c r="BM33" i="60"/>
  <c r="BG33" i="60"/>
  <c r="BF33" i="60"/>
  <c r="BD33" i="60"/>
  <c r="BB33" i="60"/>
  <c r="AZ33" i="60"/>
  <c r="AT33" i="60"/>
  <c r="AQ33" i="60"/>
  <c r="AO33" i="60"/>
  <c r="AM33" i="60"/>
  <c r="AG33" i="60"/>
  <c r="AF33" i="60"/>
  <c r="AD33" i="60"/>
  <c r="AB33" i="60"/>
  <c r="Z33" i="60"/>
  <c r="T33" i="60"/>
  <c r="J33" i="60"/>
  <c r="H33" i="60"/>
  <c r="A33" i="60"/>
  <c r="BT32" i="60"/>
  <c r="BS32" i="60"/>
  <c r="BQ32" i="60"/>
  <c r="BO32" i="60"/>
  <c r="BM32" i="60"/>
  <c r="BG32" i="60"/>
  <c r="BF32" i="60"/>
  <c r="BD32" i="60"/>
  <c r="BB32" i="60"/>
  <c r="AZ32" i="60"/>
  <c r="AT32" i="60"/>
  <c r="AQ32" i="60"/>
  <c r="AO32" i="60"/>
  <c r="AM32" i="60"/>
  <c r="AG32" i="60"/>
  <c r="AF32" i="60"/>
  <c r="AD32" i="60"/>
  <c r="AB32" i="60"/>
  <c r="Z32" i="60"/>
  <c r="T32" i="60"/>
  <c r="J32" i="60"/>
  <c r="H32" i="60"/>
  <c r="A32" i="60"/>
  <c r="BT31" i="60"/>
  <c r="BS31" i="60"/>
  <c r="BQ31" i="60"/>
  <c r="BO31" i="60"/>
  <c r="BM31" i="60"/>
  <c r="BG31" i="60"/>
  <c r="BF31" i="60"/>
  <c r="BD31" i="60"/>
  <c r="BB31" i="60"/>
  <c r="AZ31" i="60"/>
  <c r="AT31" i="60"/>
  <c r="AQ31" i="60"/>
  <c r="AO31" i="60"/>
  <c r="AM31" i="60"/>
  <c r="AG31" i="60"/>
  <c r="AF31" i="60"/>
  <c r="AD31" i="60"/>
  <c r="AB31" i="60"/>
  <c r="Z31" i="60"/>
  <c r="T31" i="60"/>
  <c r="J31" i="60"/>
  <c r="H31" i="60"/>
  <c r="A31" i="60"/>
  <c r="BT30" i="60"/>
  <c r="BS30" i="60"/>
  <c r="BQ30" i="60"/>
  <c r="BO30" i="60"/>
  <c r="BM30" i="60"/>
  <c r="BG30" i="60"/>
  <c r="BF30" i="60"/>
  <c r="BD30" i="60"/>
  <c r="BB30" i="60"/>
  <c r="AZ30" i="60"/>
  <c r="AT30" i="60"/>
  <c r="AQ30" i="60"/>
  <c r="AO30" i="60"/>
  <c r="AM30" i="60"/>
  <c r="AG30" i="60"/>
  <c r="AF30" i="60"/>
  <c r="AD30" i="60"/>
  <c r="AB30" i="60"/>
  <c r="Z30" i="60"/>
  <c r="T30" i="60"/>
  <c r="J30" i="60"/>
  <c r="H30" i="60"/>
  <c r="A30" i="60"/>
  <c r="BT29" i="60"/>
  <c r="BS29" i="60"/>
  <c r="BQ29" i="60"/>
  <c r="BO29" i="60"/>
  <c r="BM29" i="60"/>
  <c r="BG29" i="60"/>
  <c r="BF29" i="60"/>
  <c r="BD29" i="60"/>
  <c r="BB29" i="60"/>
  <c r="AZ29" i="60"/>
  <c r="AT29" i="60"/>
  <c r="AQ29" i="60"/>
  <c r="AO29" i="60"/>
  <c r="AM29" i="60"/>
  <c r="AG29" i="60"/>
  <c r="AF29" i="60"/>
  <c r="AD29" i="60"/>
  <c r="AB29" i="60"/>
  <c r="Z29" i="60"/>
  <c r="T29" i="60"/>
  <c r="J29" i="60"/>
  <c r="H29" i="60"/>
  <c r="A29" i="60"/>
  <c r="BT28" i="60"/>
  <c r="BS28" i="60"/>
  <c r="BQ28" i="60"/>
  <c r="BO28" i="60"/>
  <c r="BM28" i="60"/>
  <c r="BG28" i="60"/>
  <c r="BF28" i="60"/>
  <c r="BD28" i="60"/>
  <c r="BB28" i="60"/>
  <c r="AZ28" i="60"/>
  <c r="AT28" i="60"/>
  <c r="AQ28" i="60"/>
  <c r="AO28" i="60"/>
  <c r="AM28" i="60"/>
  <c r="AG28" i="60"/>
  <c r="AF28" i="60"/>
  <c r="AD28" i="60"/>
  <c r="AB28" i="60"/>
  <c r="Z28" i="60"/>
  <c r="T28" i="60"/>
  <c r="J28" i="60"/>
  <c r="H28" i="60"/>
  <c r="A28" i="60"/>
  <c r="BT27" i="60"/>
  <c r="BS27" i="60"/>
  <c r="BQ27" i="60"/>
  <c r="BO27" i="60"/>
  <c r="BM27" i="60"/>
  <c r="BG27" i="60"/>
  <c r="BF27" i="60"/>
  <c r="BD27" i="60"/>
  <c r="BB27" i="60"/>
  <c r="AZ27" i="60"/>
  <c r="AT27" i="60"/>
  <c r="AQ27" i="60"/>
  <c r="AO27" i="60"/>
  <c r="AM27" i="60"/>
  <c r="AG27" i="60"/>
  <c r="AF27" i="60"/>
  <c r="AD27" i="60"/>
  <c r="AB27" i="60"/>
  <c r="Z27" i="60"/>
  <c r="T27" i="60"/>
  <c r="J27" i="60"/>
  <c r="H27" i="60"/>
  <c r="A27" i="60"/>
  <c r="BT26" i="60"/>
  <c r="BS26" i="60"/>
  <c r="BQ26" i="60"/>
  <c r="BO26" i="60"/>
  <c r="BM26" i="60"/>
  <c r="BG26" i="60"/>
  <c r="BF26" i="60"/>
  <c r="BD26" i="60"/>
  <c r="BB26" i="60"/>
  <c r="AZ26" i="60"/>
  <c r="AT26" i="60"/>
  <c r="AQ26" i="60"/>
  <c r="AO26" i="60"/>
  <c r="AM26" i="60"/>
  <c r="AG26" i="60"/>
  <c r="AF26" i="60"/>
  <c r="AD26" i="60"/>
  <c r="AB26" i="60"/>
  <c r="Z26" i="60"/>
  <c r="T26" i="60"/>
  <c r="J26" i="60"/>
  <c r="H26" i="60"/>
  <c r="A26" i="60"/>
  <c r="BT25" i="60"/>
  <c r="BS25" i="60"/>
  <c r="BQ25" i="60"/>
  <c r="BO25" i="60"/>
  <c r="BM25" i="60"/>
  <c r="BG25" i="60"/>
  <c r="BF25" i="60"/>
  <c r="BD25" i="60"/>
  <c r="BB25" i="60"/>
  <c r="AZ25" i="60"/>
  <c r="AT25" i="60"/>
  <c r="AQ25" i="60"/>
  <c r="AO25" i="60"/>
  <c r="AM25" i="60"/>
  <c r="AG25" i="60"/>
  <c r="AF25" i="60"/>
  <c r="AD25" i="60"/>
  <c r="AB25" i="60"/>
  <c r="Z25" i="60"/>
  <c r="T25" i="60"/>
  <c r="J25" i="60"/>
  <c r="H25" i="60"/>
  <c r="A25" i="60"/>
  <c r="BT24" i="60"/>
  <c r="BS24" i="60"/>
  <c r="BQ24" i="60"/>
  <c r="BO24" i="60"/>
  <c r="BM24" i="60"/>
  <c r="BG24" i="60"/>
  <c r="BF24" i="60"/>
  <c r="BD24" i="60"/>
  <c r="BB24" i="60"/>
  <c r="AZ24" i="60"/>
  <c r="AT24" i="60"/>
  <c r="AQ24" i="60"/>
  <c r="AO24" i="60"/>
  <c r="AM24" i="60"/>
  <c r="AG24" i="60"/>
  <c r="AF24" i="60"/>
  <c r="AD24" i="60"/>
  <c r="AB24" i="60"/>
  <c r="Z24" i="60"/>
  <c r="T24" i="60"/>
  <c r="J24" i="60"/>
  <c r="H24" i="60"/>
  <c r="A24" i="60"/>
  <c r="BT23" i="60"/>
  <c r="BS23" i="60"/>
  <c r="BQ23" i="60"/>
  <c r="BO23" i="60"/>
  <c r="BM23" i="60"/>
  <c r="BG23" i="60"/>
  <c r="BF23" i="60"/>
  <c r="BD23" i="60"/>
  <c r="BB23" i="60"/>
  <c r="AZ23" i="60"/>
  <c r="AT23" i="60"/>
  <c r="AQ23" i="60"/>
  <c r="AO23" i="60"/>
  <c r="AM23" i="60"/>
  <c r="AG23" i="60"/>
  <c r="AF23" i="60"/>
  <c r="AD23" i="60"/>
  <c r="AB23" i="60"/>
  <c r="Z23" i="60"/>
  <c r="T23" i="60"/>
  <c r="J23" i="60"/>
  <c r="H23" i="60"/>
  <c r="A23" i="60"/>
  <c r="BT22" i="60"/>
  <c r="BS22" i="60"/>
  <c r="BQ22" i="60"/>
  <c r="BO22" i="60"/>
  <c r="BM22" i="60"/>
  <c r="BG22" i="60"/>
  <c r="BF22" i="60"/>
  <c r="BD22" i="60"/>
  <c r="BB22" i="60"/>
  <c r="AZ22" i="60"/>
  <c r="AT22" i="60"/>
  <c r="AQ22" i="60"/>
  <c r="AO22" i="60"/>
  <c r="AM22" i="60"/>
  <c r="AG22" i="60"/>
  <c r="AF22" i="60"/>
  <c r="AD22" i="60"/>
  <c r="AB22" i="60"/>
  <c r="Z22" i="60"/>
  <c r="T22" i="60"/>
  <c r="J22" i="60"/>
  <c r="H22" i="60"/>
  <c r="A22" i="60"/>
  <c r="BT21" i="60"/>
  <c r="BS21" i="60"/>
  <c r="BQ21" i="60"/>
  <c r="BO21" i="60"/>
  <c r="BM21" i="60"/>
  <c r="BG21" i="60"/>
  <c r="BF21" i="60"/>
  <c r="BD21" i="60"/>
  <c r="BB21" i="60"/>
  <c r="AZ21" i="60"/>
  <c r="AT21" i="60"/>
  <c r="AQ21" i="60"/>
  <c r="AO21" i="60"/>
  <c r="AM21" i="60"/>
  <c r="AG21" i="60"/>
  <c r="AF21" i="60"/>
  <c r="AD21" i="60"/>
  <c r="AB21" i="60"/>
  <c r="Z21" i="60"/>
  <c r="T21" i="60"/>
  <c r="J21" i="60"/>
  <c r="H21" i="60"/>
  <c r="A21" i="60"/>
  <c r="BT20" i="60"/>
  <c r="BS20" i="60"/>
  <c r="BQ20" i="60"/>
  <c r="BO20" i="60"/>
  <c r="BM20" i="60"/>
  <c r="BG20" i="60"/>
  <c r="BF20" i="60"/>
  <c r="BD20" i="60"/>
  <c r="BB20" i="60"/>
  <c r="AZ20" i="60"/>
  <c r="AT20" i="60"/>
  <c r="AQ20" i="60"/>
  <c r="AO20" i="60"/>
  <c r="AM20" i="60"/>
  <c r="AG20" i="60"/>
  <c r="AF20" i="60"/>
  <c r="AD20" i="60"/>
  <c r="AB20" i="60"/>
  <c r="Z20" i="60"/>
  <c r="T20" i="60"/>
  <c r="J20" i="60"/>
  <c r="H20" i="60"/>
  <c r="A20" i="60"/>
  <c r="BT19" i="60"/>
  <c r="BS19" i="60"/>
  <c r="BQ19" i="60"/>
  <c r="BO19" i="60"/>
  <c r="BM19" i="60"/>
  <c r="BG19" i="60"/>
  <c r="BF19" i="60"/>
  <c r="BD19" i="60"/>
  <c r="BB19" i="60"/>
  <c r="AZ19" i="60"/>
  <c r="AT19" i="60"/>
  <c r="AQ19" i="60"/>
  <c r="AO19" i="60"/>
  <c r="AM19" i="60"/>
  <c r="AG19" i="60"/>
  <c r="AF19" i="60"/>
  <c r="AD19" i="60"/>
  <c r="AB19" i="60"/>
  <c r="Z19" i="60"/>
  <c r="T19" i="60"/>
  <c r="J19" i="60"/>
  <c r="H19" i="60"/>
  <c r="A19" i="60"/>
  <c r="BT18" i="60"/>
  <c r="BS18" i="60"/>
  <c r="BQ18" i="60"/>
  <c r="BO18" i="60"/>
  <c r="BM18" i="60"/>
  <c r="BG18" i="60"/>
  <c r="BF18" i="60"/>
  <c r="BD18" i="60"/>
  <c r="BB18" i="60"/>
  <c r="AZ18" i="60"/>
  <c r="AT18" i="60"/>
  <c r="AQ18" i="60"/>
  <c r="AO18" i="60"/>
  <c r="AM18" i="60"/>
  <c r="AG18" i="60"/>
  <c r="AF18" i="60"/>
  <c r="AD18" i="60"/>
  <c r="AB18" i="60"/>
  <c r="Z18" i="60"/>
  <c r="T18" i="60"/>
  <c r="J18" i="60"/>
  <c r="H18" i="60"/>
  <c r="A18" i="60"/>
  <c r="BT17" i="60"/>
  <c r="BS17" i="60"/>
  <c r="BQ17" i="60"/>
  <c r="BO17" i="60"/>
  <c r="BM17" i="60"/>
  <c r="BG17" i="60"/>
  <c r="BF17" i="60"/>
  <c r="BD17" i="60"/>
  <c r="BB17" i="60"/>
  <c r="AZ17" i="60"/>
  <c r="AT17" i="60"/>
  <c r="AQ17" i="60"/>
  <c r="AO17" i="60"/>
  <c r="AM17" i="60"/>
  <c r="AG17" i="60"/>
  <c r="AF17" i="60"/>
  <c r="AD17" i="60"/>
  <c r="AB17" i="60"/>
  <c r="Z17" i="60"/>
  <c r="T17" i="60"/>
  <c r="J17" i="60"/>
  <c r="H17" i="60"/>
  <c r="A17" i="60"/>
  <c r="BT16" i="60"/>
  <c r="BS16" i="60"/>
  <c r="BQ16" i="60"/>
  <c r="BO16" i="60"/>
  <c r="BM16" i="60"/>
  <c r="BG16" i="60"/>
  <c r="BF16" i="60"/>
  <c r="BD16" i="60"/>
  <c r="BB16" i="60"/>
  <c r="AZ16" i="60"/>
  <c r="AT16" i="60"/>
  <c r="AQ16" i="60"/>
  <c r="AO16" i="60"/>
  <c r="AM16" i="60"/>
  <c r="AG16" i="60"/>
  <c r="AF16" i="60"/>
  <c r="AD16" i="60"/>
  <c r="AB16" i="60"/>
  <c r="Z16" i="60"/>
  <c r="T16" i="60"/>
  <c r="J16" i="60"/>
  <c r="H16" i="60"/>
  <c r="A16" i="60"/>
  <c r="BT15" i="60"/>
  <c r="BS15" i="60"/>
  <c r="BQ15" i="60"/>
  <c r="BO15" i="60"/>
  <c r="BM15" i="60"/>
  <c r="BG15" i="60"/>
  <c r="BF15" i="60"/>
  <c r="BD15" i="60"/>
  <c r="BB15" i="60"/>
  <c r="AZ15" i="60"/>
  <c r="AT15" i="60"/>
  <c r="AQ15" i="60"/>
  <c r="AO15" i="60"/>
  <c r="AM15" i="60"/>
  <c r="AG15" i="60"/>
  <c r="AF15" i="60"/>
  <c r="AD15" i="60"/>
  <c r="AB15" i="60"/>
  <c r="Z15" i="60"/>
  <c r="J15" i="60"/>
  <c r="A15" i="60"/>
  <c r="BT14" i="60"/>
  <c r="BS14" i="60"/>
  <c r="BQ14" i="60"/>
  <c r="BO14" i="60"/>
  <c r="BM14" i="60"/>
  <c r="BG14" i="60"/>
  <c r="BF14" i="60"/>
  <c r="BD14" i="60"/>
  <c r="BB14" i="60"/>
  <c r="AZ14" i="60"/>
  <c r="AT14" i="60"/>
  <c r="AQ14" i="60"/>
  <c r="AO14" i="60"/>
  <c r="AM14" i="60"/>
  <c r="AG14" i="60"/>
  <c r="AF14" i="60"/>
  <c r="AD14" i="60"/>
  <c r="AB14" i="60"/>
  <c r="Z14" i="60"/>
  <c r="T14" i="60"/>
  <c r="J14" i="60"/>
  <c r="A14" i="60"/>
  <c r="BT13" i="60"/>
  <c r="BS13" i="60"/>
  <c r="BQ13" i="60"/>
  <c r="BO13" i="60"/>
  <c r="BM13" i="60"/>
  <c r="BG13" i="60"/>
  <c r="BF13" i="60"/>
  <c r="BD13" i="60"/>
  <c r="BB13" i="60"/>
  <c r="AZ13" i="60"/>
  <c r="AT13" i="60"/>
  <c r="AQ13" i="60"/>
  <c r="AO13" i="60"/>
  <c r="AM13" i="60"/>
  <c r="AG13" i="60"/>
  <c r="AF13" i="60"/>
  <c r="AD13" i="60"/>
  <c r="AB13" i="60"/>
  <c r="Z13" i="60"/>
  <c r="T13" i="60"/>
  <c r="J13" i="60"/>
  <c r="A13" i="60"/>
  <c r="BT12" i="60"/>
  <c r="BS12" i="60"/>
  <c r="BQ12" i="60"/>
  <c r="BO12" i="60"/>
  <c r="BM12" i="60"/>
  <c r="BG12" i="60"/>
  <c r="BF12" i="60"/>
  <c r="BD12" i="60"/>
  <c r="BB12" i="60"/>
  <c r="AZ12" i="60"/>
  <c r="AT12" i="60"/>
  <c r="AQ12" i="60"/>
  <c r="AO12" i="60"/>
  <c r="AM12" i="60"/>
  <c r="AG12" i="60"/>
  <c r="AF12" i="60"/>
  <c r="AD12" i="60"/>
  <c r="AB12" i="60"/>
  <c r="Z12" i="60"/>
  <c r="T12" i="60"/>
  <c r="J12" i="60"/>
  <c r="A12" i="60"/>
  <c r="BT11" i="60"/>
  <c r="BS11" i="60"/>
  <c r="BQ11" i="60"/>
  <c r="BO11" i="60"/>
  <c r="BM11" i="60"/>
  <c r="BG11" i="60"/>
  <c r="BF11" i="60"/>
  <c r="BD11" i="60"/>
  <c r="BB11" i="60"/>
  <c r="AZ11" i="60"/>
  <c r="AT11" i="60"/>
  <c r="AQ11" i="60"/>
  <c r="AO11" i="60"/>
  <c r="AM11" i="60"/>
  <c r="AG11" i="60"/>
  <c r="AF11" i="60"/>
  <c r="AD11" i="60"/>
  <c r="AB11" i="60"/>
  <c r="Z11" i="60"/>
  <c r="T11" i="60"/>
  <c r="J11" i="60"/>
  <c r="A11" i="60"/>
  <c r="BT10" i="60"/>
  <c r="BS10" i="60"/>
  <c r="BQ10" i="60"/>
  <c r="BO10" i="60"/>
  <c r="BM10" i="60"/>
  <c r="BG10" i="60"/>
  <c r="BF10" i="60"/>
  <c r="BD10" i="60"/>
  <c r="BB10" i="60"/>
  <c r="AZ10" i="60"/>
  <c r="AT10" i="60"/>
  <c r="AQ10" i="60"/>
  <c r="AO10" i="60"/>
  <c r="AM10" i="60"/>
  <c r="AG10" i="60"/>
  <c r="AF10" i="60"/>
  <c r="AD10" i="60"/>
  <c r="AB10" i="60"/>
  <c r="Z10" i="60"/>
  <c r="T10" i="60"/>
  <c r="J10" i="60"/>
  <c r="A10" i="60"/>
  <c r="BT9" i="60"/>
  <c r="BS9" i="60"/>
  <c r="BQ9" i="60"/>
  <c r="BO9" i="60"/>
  <c r="BM9" i="60"/>
  <c r="BG9" i="60"/>
  <c r="BF9" i="60"/>
  <c r="BD9" i="60"/>
  <c r="BB9" i="60"/>
  <c r="AZ9" i="60"/>
  <c r="AT9" i="60"/>
  <c r="AQ9" i="60"/>
  <c r="AO9" i="60"/>
  <c r="AM9" i="60"/>
  <c r="AG9" i="60"/>
  <c r="AF9" i="60"/>
  <c r="AD9" i="60"/>
  <c r="AB9" i="60"/>
  <c r="Z9" i="60"/>
  <c r="T9" i="60"/>
  <c r="J9" i="60"/>
  <c r="A9" i="60"/>
  <c r="BT8" i="60"/>
  <c r="BS8" i="60"/>
  <c r="BQ8" i="60"/>
  <c r="BO8" i="60"/>
  <c r="BM8" i="60"/>
  <c r="BG8" i="60"/>
  <c r="BF8" i="60"/>
  <c r="BD8" i="60"/>
  <c r="BB8" i="60"/>
  <c r="AZ8" i="60"/>
  <c r="AT8" i="60"/>
  <c r="AQ8" i="60"/>
  <c r="AO8" i="60"/>
  <c r="AM8" i="60"/>
  <c r="AG8" i="60"/>
  <c r="AF8" i="60"/>
  <c r="AD8" i="60"/>
  <c r="AB8" i="60"/>
  <c r="Z8" i="60"/>
  <c r="T8" i="60"/>
  <c r="J8" i="60"/>
  <c r="A2" i="60"/>
  <c r="A3" i="60"/>
  <c r="A4" i="60"/>
  <c r="A5" i="60"/>
  <c r="A6" i="60"/>
  <c r="A7" i="60"/>
  <c r="A8" i="60"/>
  <c r="BT7" i="60"/>
  <c r="BS7" i="60"/>
  <c r="BQ7" i="60"/>
  <c r="BO7" i="60"/>
  <c r="BM7" i="60"/>
  <c r="BG7" i="60"/>
  <c r="BF7" i="60"/>
  <c r="BD7" i="60"/>
  <c r="BB7" i="60"/>
  <c r="AZ7" i="60"/>
  <c r="AT7" i="60"/>
  <c r="AQ7" i="60"/>
  <c r="AO7" i="60"/>
  <c r="AM7" i="60"/>
  <c r="AG7" i="60"/>
  <c r="AF7" i="60"/>
  <c r="AD7" i="60"/>
  <c r="AB7" i="60"/>
  <c r="Z7" i="60"/>
  <c r="T7" i="60"/>
  <c r="K7" i="60"/>
  <c r="J7" i="60"/>
  <c r="H7" i="60"/>
  <c r="BT6" i="60"/>
  <c r="BS6" i="60"/>
  <c r="BQ6" i="60"/>
  <c r="BO6" i="60"/>
  <c r="BM6" i="60"/>
  <c r="BG6" i="60"/>
  <c r="BF6" i="60"/>
  <c r="BD6" i="60"/>
  <c r="BB6" i="60"/>
  <c r="AZ6" i="60"/>
  <c r="AT6" i="60"/>
  <c r="AQ6" i="60"/>
  <c r="AO6" i="60"/>
  <c r="AM6" i="60"/>
  <c r="AG6" i="60"/>
  <c r="AF6" i="60"/>
  <c r="AD6" i="60"/>
  <c r="AB6" i="60"/>
  <c r="Z6" i="60"/>
  <c r="K6" i="60"/>
  <c r="J6" i="60"/>
  <c r="BT5" i="60"/>
  <c r="BS5" i="60"/>
  <c r="BQ5" i="60"/>
  <c r="BO5" i="60"/>
  <c r="BM5" i="60"/>
  <c r="BG5" i="60"/>
  <c r="BF5" i="60"/>
  <c r="BD5" i="60"/>
  <c r="BB5" i="60"/>
  <c r="AZ5" i="60"/>
  <c r="AT5" i="60"/>
  <c r="AQ5" i="60"/>
  <c r="AO5" i="60"/>
  <c r="AM5" i="60"/>
  <c r="AG5" i="60"/>
  <c r="AF5" i="60"/>
  <c r="AD5" i="60"/>
  <c r="AB5" i="60"/>
  <c r="Z5" i="60"/>
  <c r="K5" i="60"/>
  <c r="J5" i="60"/>
  <c r="BT4" i="60"/>
  <c r="BS4" i="60"/>
  <c r="BQ4" i="60"/>
  <c r="BO4" i="60"/>
  <c r="BM4" i="60"/>
  <c r="BG4" i="60"/>
  <c r="AT4" i="60"/>
  <c r="AG4" i="60"/>
  <c r="K4" i="60"/>
  <c r="J4" i="60"/>
  <c r="BT3" i="60"/>
  <c r="BS3" i="60"/>
  <c r="BQ3" i="60"/>
  <c r="BO3" i="60"/>
  <c r="BM3" i="60"/>
  <c r="BG3" i="60"/>
  <c r="AT3" i="60"/>
  <c r="AG3" i="60"/>
  <c r="K3" i="60"/>
  <c r="J3" i="60"/>
  <c r="BT2" i="60"/>
  <c r="BS2" i="60"/>
  <c r="BQ2" i="60"/>
  <c r="BO2" i="60"/>
  <c r="BM2" i="60"/>
  <c r="AT2" i="60"/>
  <c r="AG2" i="60"/>
  <c r="B4" i="58"/>
  <c r="B5" i="58"/>
  <c r="B6" i="58"/>
  <c r="B14" i="58"/>
  <c r="B13" i="58"/>
  <c r="B10" i="58"/>
  <c r="B12" i="58"/>
  <c r="B15" i="58"/>
  <c r="B16" i="58"/>
  <c r="B17" i="58"/>
  <c r="B18" i="58"/>
  <c r="B21" i="58"/>
  <c r="B19" i="58"/>
  <c r="B20" i="58"/>
  <c r="B23" i="58"/>
  <c r="B22" i="58"/>
  <c r="B25" i="58"/>
  <c r="B29" i="58"/>
  <c r="B32" i="58"/>
  <c r="B31" i="58"/>
  <c r="B24" i="58"/>
  <c r="B26" i="58"/>
  <c r="B27" i="58"/>
  <c r="B28" i="58"/>
  <c r="B30" i="58"/>
  <c r="B33" i="58"/>
  <c r="B34" i="58"/>
  <c r="B35" i="58"/>
  <c r="B36" i="58"/>
  <c r="B37" i="58"/>
  <c r="B38" i="58"/>
  <c r="B39" i="58"/>
  <c r="B40" i="58"/>
  <c r="B41" i="58"/>
  <c r="B42" i="58"/>
  <c r="B43" i="58"/>
  <c r="B44" i="58"/>
  <c r="B45" i="58"/>
  <c r="B46" i="58"/>
  <c r="B47" i="58"/>
  <c r="B48" i="58"/>
  <c r="B49" i="58"/>
  <c r="B50" i="58"/>
  <c r="B51" i="58"/>
  <c r="B52" i="58"/>
  <c r="B53" i="58"/>
  <c r="B54" i="58"/>
  <c r="B56" i="58"/>
  <c r="B55" i="58"/>
  <c r="B57" i="58"/>
  <c r="B58" i="58"/>
  <c r="B59" i="58"/>
  <c r="B62" i="58"/>
  <c r="B61" i="58"/>
  <c r="B63" i="58"/>
  <c r="B65" i="58"/>
  <c r="B67" i="58"/>
  <c r="B68" i="58"/>
  <c r="B70" i="58"/>
  <c r="B60" i="58"/>
  <c r="B64" i="58"/>
  <c r="B66" i="58"/>
  <c r="B69" i="58"/>
  <c r="B71" i="58"/>
  <c r="B76" i="58"/>
  <c r="B72" i="58"/>
  <c r="B73" i="58"/>
  <c r="B74" i="58"/>
  <c r="B75" i="58"/>
  <c r="B77" i="58"/>
  <c r="B78" i="58"/>
  <c r="B79" i="58"/>
  <c r="B80" i="58"/>
  <c r="B81" i="58"/>
  <c r="B82" i="58"/>
  <c r="B83" i="58"/>
  <c r="B84" i="58"/>
  <c r="B85" i="58"/>
  <c r="B86" i="58"/>
  <c r="B87" i="58"/>
  <c r="B88" i="58"/>
  <c r="B89" i="58"/>
  <c r="B90" i="58"/>
  <c r="B92" i="58"/>
  <c r="B93" i="58"/>
  <c r="B95" i="58"/>
  <c r="B96" i="58"/>
  <c r="B97" i="58"/>
  <c r="B98" i="58"/>
  <c r="B99" i="58"/>
  <c r="B107" i="58"/>
  <c r="B100" i="58"/>
  <c r="B102" i="58"/>
  <c r="B103" i="58"/>
  <c r="B104" i="58"/>
  <c r="B108" i="58"/>
  <c r="B105" i="58"/>
  <c r="B106" i="58"/>
  <c r="B109" i="58"/>
  <c r="B110" i="58"/>
  <c r="B111" i="58"/>
  <c r="B116" i="58"/>
  <c r="B113" i="58"/>
  <c r="B119" i="58"/>
  <c r="B117" i="58"/>
  <c r="B114" i="58"/>
  <c r="B115" i="58"/>
  <c r="B121" i="58"/>
  <c r="B91" i="58"/>
  <c r="B112" i="58"/>
  <c r="B118" i="58"/>
  <c r="B120" i="58"/>
  <c r="B122" i="58"/>
  <c r="B123" i="58"/>
  <c r="B124" i="58"/>
  <c r="B125" i="58"/>
  <c r="B126" i="58"/>
  <c r="B127" i="58"/>
  <c r="B128" i="58"/>
  <c r="B129" i="58"/>
  <c r="B130" i="58"/>
  <c r="B131" i="58"/>
  <c r="B132" i="58"/>
  <c r="B133" i="58"/>
  <c r="B134" i="58"/>
  <c r="B135" i="58"/>
  <c r="B136" i="58"/>
  <c r="B143" i="58"/>
  <c r="B145" i="58"/>
  <c r="B146" i="58"/>
  <c r="B147" i="58"/>
  <c r="B149" i="58"/>
  <c r="B153" i="58"/>
  <c r="B150" i="58"/>
  <c r="B137" i="58"/>
  <c r="B138" i="58"/>
  <c r="B139" i="58"/>
  <c r="B140" i="58"/>
  <c r="B141" i="58"/>
  <c r="B142" i="58"/>
  <c r="B144" i="58"/>
  <c r="B151" i="58"/>
  <c r="B152" i="58"/>
  <c r="B154" i="58"/>
  <c r="B157" i="58"/>
  <c r="B160" i="58"/>
  <c r="B161" i="58"/>
  <c r="B162" i="58"/>
  <c r="B163" i="58"/>
  <c r="B164" i="58"/>
  <c r="B166" i="58"/>
  <c r="B167" i="58"/>
  <c r="B168" i="58"/>
  <c r="B165" i="58"/>
  <c r="B169" i="58"/>
  <c r="B170" i="58"/>
  <c r="B171" i="58"/>
  <c r="B174" i="58"/>
  <c r="B172" i="58"/>
  <c r="B175" i="58"/>
  <c r="B173" i="58"/>
  <c r="B176" i="58"/>
  <c r="B177" i="58"/>
  <c r="B178" i="58"/>
  <c r="B179" i="58"/>
  <c r="B180" i="58"/>
  <c r="B181" i="58"/>
  <c r="B182" i="58"/>
  <c r="B184" i="58"/>
  <c r="B183" i="58"/>
  <c r="B186" i="58"/>
  <c r="B185" i="58"/>
  <c r="B190" i="58"/>
  <c r="B187" i="58"/>
  <c r="B188" i="58"/>
  <c r="B189" i="58"/>
  <c r="B191" i="58"/>
  <c r="B192" i="58"/>
  <c r="B193" i="58"/>
  <c r="B196" i="58"/>
  <c r="B194" i="58"/>
  <c r="B195" i="58"/>
  <c r="B197" i="58"/>
  <c r="B198" i="58"/>
  <c r="B199" i="58"/>
  <c r="B200" i="58"/>
  <c r="B201" i="58"/>
  <c r="B202" i="58"/>
  <c r="B204" i="58"/>
  <c r="B205" i="58"/>
  <c r="B206" i="58"/>
  <c r="B203" i="58"/>
  <c r="B207" i="58"/>
  <c r="B208" i="58"/>
  <c r="B209" i="58"/>
  <c r="B210" i="58"/>
  <c r="B211" i="58"/>
  <c r="B212" i="58"/>
  <c r="B213" i="58"/>
  <c r="B214" i="58"/>
  <c r="B215" i="58"/>
  <c r="B216" i="58"/>
  <c r="B217" i="58"/>
  <c r="B218" i="58"/>
  <c r="B219" i="58"/>
  <c r="B220" i="58"/>
  <c r="B221" i="58"/>
  <c r="B222" i="58"/>
  <c r="B223" i="58"/>
  <c r="B224" i="58"/>
  <c r="B225" i="58"/>
  <c r="B226" i="58"/>
  <c r="B227" i="58"/>
  <c r="B228" i="58"/>
  <c r="B229" i="58"/>
  <c r="B230" i="58"/>
  <c r="B231" i="58"/>
  <c r="B232" i="58"/>
  <c r="B233" i="58"/>
  <c r="B234" i="58"/>
  <c r="B235" i="58"/>
  <c r="B236" i="58"/>
  <c r="B237" i="58"/>
  <c r="B238" i="58"/>
  <c r="B239" i="58"/>
  <c r="B240" i="58"/>
  <c r="B241" i="58"/>
  <c r="B245" i="58"/>
  <c r="B244" i="58"/>
  <c r="B246" i="58"/>
  <c r="B247" i="58"/>
  <c r="B254" i="58"/>
  <c r="B255" i="58"/>
  <c r="B252" i="58"/>
  <c r="B251" i="58"/>
  <c r="B253" i="58"/>
  <c r="B248" i="58"/>
  <c r="B249" i="58"/>
  <c r="B250" i="58"/>
  <c r="B258" i="58"/>
  <c r="B264" i="58"/>
  <c r="B269" i="58"/>
  <c r="B256" i="58"/>
  <c r="B257" i="58"/>
  <c r="B259" i="58"/>
  <c r="B260" i="58"/>
  <c r="B261" i="58"/>
  <c r="B262" i="58"/>
  <c r="B263" i="58"/>
  <c r="B265" i="58"/>
  <c r="B266" i="58"/>
  <c r="B267" i="58"/>
  <c r="B268" i="58"/>
  <c r="B270" i="58"/>
  <c r="B271" i="58"/>
  <c r="B272" i="58"/>
  <c r="B273" i="58"/>
  <c r="B274" i="58"/>
  <c r="B275" i="58"/>
  <c r="B276" i="58"/>
  <c r="B278" i="58"/>
  <c r="B279" i="58"/>
  <c r="B281" i="58"/>
  <c r="B283" i="58"/>
  <c r="B280" i="58"/>
  <c r="B282" i="58"/>
  <c r="B284" i="58"/>
  <c r="B285" i="58"/>
  <c r="B286" i="58"/>
  <c r="B287" i="58"/>
  <c r="B288" i="58"/>
  <c r="B289" i="58"/>
  <c r="B290" i="58"/>
  <c r="B294" i="58"/>
  <c r="B295" i="58"/>
  <c r="B291" i="58"/>
  <c r="B292" i="58"/>
  <c r="B296" i="58"/>
  <c r="B297" i="58"/>
  <c r="B298" i="58"/>
  <c r="B299" i="58"/>
  <c r="B300" i="58"/>
  <c r="B301" i="58"/>
  <c r="B302" i="58"/>
  <c r="B303" i="58"/>
  <c r="B304" i="58"/>
  <c r="B305" i="58"/>
  <c r="B307" i="58"/>
  <c r="B308" i="58"/>
  <c r="B309" i="58"/>
  <c r="B310" i="58"/>
  <c r="B311" i="58"/>
  <c r="B312" i="58"/>
  <c r="B313" i="58"/>
  <c r="B314" i="58"/>
  <c r="B315" i="58"/>
  <c r="B316" i="58"/>
  <c r="B306" i="58"/>
  <c r="B317" i="58"/>
  <c r="B318" i="58"/>
  <c r="B319" i="58"/>
  <c r="B320" i="58"/>
  <c r="B321" i="58"/>
  <c r="B324" i="58"/>
  <c r="B322" i="58"/>
  <c r="B323" i="58"/>
  <c r="B326" i="58"/>
  <c r="B327" i="58"/>
  <c r="B328" i="58"/>
  <c r="B329" i="58"/>
  <c r="B330" i="58"/>
  <c r="B331" i="58"/>
  <c r="B332" i="58"/>
  <c r="B333" i="58"/>
  <c r="B335" i="58"/>
  <c r="B334" i="58"/>
  <c r="B336" i="58"/>
  <c r="B337" i="58"/>
  <c r="B338" i="58"/>
  <c r="B340" i="58"/>
  <c r="B339" i="58"/>
  <c r="B342" i="58"/>
  <c r="B341" i="58"/>
  <c r="B343" i="58"/>
  <c r="B344" i="58"/>
  <c r="B347" i="58"/>
  <c r="B345" i="58"/>
  <c r="B350" i="58"/>
  <c r="B346" i="58"/>
  <c r="B348" i="58"/>
  <c r="B349" i="58"/>
  <c r="B351" i="58"/>
  <c r="B325" i="58"/>
  <c r="B352" i="58"/>
  <c r="B353" i="58"/>
  <c r="B354" i="58"/>
  <c r="B355" i="58"/>
  <c r="B356" i="58"/>
  <c r="B357" i="58"/>
  <c r="B358" i="58"/>
  <c r="B359" i="58"/>
  <c r="B360" i="58"/>
  <c r="B361" i="58"/>
  <c r="B362" i="58"/>
  <c r="B363" i="58"/>
  <c r="B364" i="58"/>
  <c r="B365" i="58"/>
  <c r="B367" i="58"/>
  <c r="B366" i="58"/>
  <c r="B368" i="58"/>
  <c r="B369" i="58"/>
  <c r="B370" i="58"/>
  <c r="B371" i="58"/>
  <c r="B372" i="58"/>
  <c r="B378" i="58"/>
  <c r="B377" i="58"/>
  <c r="B373" i="58"/>
  <c r="B374" i="58"/>
  <c r="B375" i="58"/>
  <c r="B376" i="58"/>
  <c r="B379" i="58"/>
  <c r="B380" i="58"/>
  <c r="B381" i="58"/>
  <c r="B382" i="58"/>
  <c r="B385" i="58"/>
  <c r="B386" i="58"/>
  <c r="B384" i="58"/>
  <c r="B387" i="58"/>
  <c r="B388" i="58"/>
  <c r="B389" i="58"/>
  <c r="B391" i="58"/>
  <c r="B392" i="58"/>
  <c r="B398" i="58"/>
  <c r="B394" i="58"/>
  <c r="B395" i="58"/>
  <c r="B396" i="58"/>
  <c r="B399" i="58"/>
  <c r="B400" i="58"/>
  <c r="B401" i="58"/>
  <c r="B402" i="58"/>
  <c r="B403" i="58"/>
  <c r="B404" i="58"/>
  <c r="B383" i="58"/>
  <c r="B390" i="58"/>
  <c r="B393" i="58"/>
  <c r="B405" i="58"/>
  <c r="B406" i="58"/>
  <c r="B407" i="58"/>
  <c r="B408" i="58"/>
  <c r="B409" i="58"/>
  <c r="B412" i="58"/>
  <c r="B413" i="58"/>
  <c r="B414" i="58"/>
  <c r="B417" i="58"/>
  <c r="B419" i="58"/>
  <c r="B420" i="58"/>
  <c r="B421" i="58"/>
  <c r="B422" i="58"/>
  <c r="B423" i="58"/>
  <c r="B424" i="58"/>
  <c r="B410" i="58"/>
  <c r="B411" i="58"/>
  <c r="B415" i="58"/>
  <c r="B416" i="58"/>
  <c r="B418" i="58"/>
  <c r="B427" i="58"/>
  <c r="B428" i="58"/>
  <c r="B430" i="58"/>
  <c r="B425" i="58"/>
  <c r="B429" i="58"/>
  <c r="B431" i="58"/>
  <c r="B432" i="58"/>
  <c r="B433" i="58"/>
  <c r="B434" i="58"/>
  <c r="B426" i="58"/>
  <c r="B437" i="58"/>
  <c r="B439" i="58"/>
  <c r="B441" i="58"/>
  <c r="B438" i="58"/>
  <c r="B435" i="58"/>
  <c r="B442" i="58"/>
  <c r="B444" i="58"/>
  <c r="B443" i="58"/>
  <c r="B445" i="58"/>
  <c r="B446" i="58"/>
  <c r="B447" i="58"/>
  <c r="B448" i="58"/>
  <c r="B449" i="58"/>
  <c r="B450" i="58"/>
  <c r="B451" i="58"/>
  <c r="B452" i="58"/>
  <c r="B453" i="58"/>
  <c r="B454" i="58"/>
  <c r="B455" i="58"/>
  <c r="B456" i="58"/>
  <c r="B457" i="58"/>
  <c r="B458" i="58"/>
  <c r="B459" i="58"/>
  <c r="B460" i="58"/>
  <c r="B461" i="58"/>
  <c r="B462" i="58"/>
  <c r="B463" i="58"/>
  <c r="B464" i="58"/>
  <c r="B465" i="58"/>
  <c r="B466" i="58"/>
  <c r="B467" i="58"/>
  <c r="B468" i="58"/>
  <c r="B469" i="58"/>
  <c r="B470" i="58"/>
  <c r="B471" i="58"/>
  <c r="B472" i="58"/>
  <c r="B473" i="58"/>
  <c r="B474" i="58"/>
  <c r="B475" i="58"/>
  <c r="B476" i="58"/>
  <c r="B477" i="58"/>
  <c r="B478" i="58"/>
  <c r="B479" i="58"/>
  <c r="B480" i="58"/>
  <c r="B481" i="58"/>
  <c r="B482" i="58"/>
  <c r="B483" i="58"/>
  <c r="B484" i="58"/>
  <c r="B485" i="58"/>
  <c r="B486" i="58"/>
  <c r="B487" i="58"/>
  <c r="B488" i="58"/>
  <c r="B489" i="58"/>
  <c r="B490" i="58"/>
  <c r="B491" i="58"/>
  <c r="B492" i="58"/>
  <c r="B493" i="58"/>
  <c r="B494" i="58"/>
  <c r="B495" i="58"/>
  <c r="B496" i="58"/>
  <c r="B497" i="58"/>
  <c r="B498" i="58"/>
  <c r="B499" i="58"/>
  <c r="B502" i="58"/>
  <c r="B500" i="58"/>
  <c r="B501" i="58"/>
  <c r="B503" i="58"/>
  <c r="B504" i="58"/>
  <c r="B505" i="58"/>
  <c r="B506" i="58"/>
  <c r="B507" i="58"/>
  <c r="B508" i="58"/>
  <c r="B509" i="58"/>
  <c r="B510" i="58"/>
  <c r="B511" i="58"/>
  <c r="B512" i="58"/>
  <c r="B513" i="58"/>
  <c r="B514" i="58"/>
  <c r="B516" i="58"/>
  <c r="B517" i="58"/>
  <c r="B515" i="58"/>
  <c r="B518" i="58"/>
  <c r="B519" i="58"/>
  <c r="B520" i="58"/>
  <c r="B521" i="58"/>
  <c r="B524" i="58"/>
  <c r="B523" i="58"/>
  <c r="B522" i="58"/>
  <c r="B525" i="58"/>
  <c r="B526" i="58"/>
  <c r="B527" i="58"/>
  <c r="B528" i="58"/>
  <c r="B529" i="58"/>
  <c r="B530" i="58"/>
  <c r="B531" i="58"/>
  <c r="B532" i="58"/>
  <c r="B533" i="58"/>
  <c r="B534" i="58"/>
  <c r="B535" i="58"/>
  <c r="B536" i="58"/>
  <c r="B537" i="58"/>
  <c r="B538" i="58"/>
  <c r="B539" i="58"/>
  <c r="B540" i="58"/>
  <c r="B541" i="58"/>
  <c r="B542" i="58"/>
  <c r="B543" i="58"/>
  <c r="B544" i="58"/>
  <c r="B545" i="58"/>
  <c r="B546" i="58"/>
  <c r="B547" i="58"/>
  <c r="B548" i="58"/>
  <c r="B552" i="58"/>
  <c r="B550" i="58"/>
  <c r="B551" i="58"/>
  <c r="B553" i="58"/>
  <c r="B555" i="58"/>
  <c r="B556" i="58"/>
  <c r="B557" i="58"/>
  <c r="B558" i="58"/>
  <c r="B560" i="58"/>
  <c r="B562" i="58"/>
  <c r="B561" i="58"/>
  <c r="B563" i="58"/>
  <c r="B565" i="58"/>
  <c r="B566" i="58"/>
  <c r="B567" i="58"/>
  <c r="B569" i="58"/>
  <c r="B549" i="58"/>
  <c r="B554" i="58"/>
  <c r="B559" i="58"/>
  <c r="B568" i="58"/>
  <c r="B580" i="58"/>
  <c r="B583" i="58"/>
  <c r="B582" i="58"/>
  <c r="B584" i="58"/>
  <c r="B585" i="58"/>
  <c r="B586" i="58"/>
  <c r="B570" i="58"/>
  <c r="B571" i="58"/>
  <c r="B572" i="58"/>
  <c r="B573" i="58"/>
  <c r="B574" i="58"/>
  <c r="B575" i="58"/>
  <c r="B576" i="58"/>
  <c r="B577" i="58"/>
  <c r="B578" i="58"/>
  <c r="B579" i="58"/>
  <c r="B581" i="58"/>
  <c r="B587" i="58"/>
  <c r="B588" i="58"/>
  <c r="B589" i="58"/>
  <c r="B591" i="58"/>
  <c r="B593" i="58"/>
  <c r="B596" i="58"/>
  <c r="B594" i="58"/>
  <c r="B597" i="58"/>
  <c r="B598" i="58"/>
  <c r="B601" i="58"/>
  <c r="B603" i="58"/>
  <c r="B604" i="58"/>
  <c r="B605" i="58"/>
  <c r="B610" i="58"/>
  <c r="B609" i="58"/>
  <c r="B611" i="58"/>
  <c r="B617" i="58"/>
  <c r="B618" i="58"/>
  <c r="B620" i="58"/>
  <c r="B619" i="58"/>
  <c r="B621" i="58"/>
  <c r="B622" i="58"/>
  <c r="B625" i="58"/>
  <c r="B626" i="58"/>
  <c r="B629" i="58"/>
  <c r="B631" i="58"/>
  <c r="B634" i="58"/>
  <c r="B635" i="58"/>
  <c r="B636" i="58"/>
  <c r="B595" i="58"/>
  <c r="B599" i="58"/>
  <c r="B600" i="58"/>
  <c r="B606" i="58"/>
  <c r="B607" i="58"/>
  <c r="B608" i="58"/>
  <c r="B612" i="58"/>
  <c r="B613" i="58"/>
  <c r="B614" i="58"/>
  <c r="B616" i="58"/>
  <c r="B623" i="58"/>
  <c r="B624" i="58"/>
  <c r="B627" i="58"/>
  <c r="B628" i="58"/>
  <c r="B630" i="58"/>
  <c r="B632" i="58"/>
  <c r="B633" i="58"/>
  <c r="B639" i="58"/>
  <c r="B643" i="58"/>
  <c r="B641" i="58"/>
  <c r="B644" i="58"/>
  <c r="B645" i="58"/>
  <c r="B646" i="58"/>
  <c r="B647" i="58"/>
  <c r="B648" i="58"/>
  <c r="B649" i="58"/>
  <c r="B650" i="58"/>
  <c r="B651" i="58"/>
  <c r="B652" i="58"/>
  <c r="B653" i="58"/>
  <c r="B654" i="58"/>
  <c r="B655" i="58"/>
  <c r="B656" i="58"/>
  <c r="B657" i="58"/>
  <c r="B658" i="58"/>
  <c r="B659" i="58"/>
  <c r="B660" i="58"/>
  <c r="B661" i="58"/>
  <c r="B662" i="58"/>
  <c r="B663" i="58"/>
  <c r="B665" i="58"/>
  <c r="B664" i="58"/>
  <c r="B666" i="58"/>
  <c r="B667" i="58"/>
  <c r="B668" i="58"/>
  <c r="B669" i="58"/>
  <c r="B670" i="58"/>
  <c r="B672" i="58"/>
  <c r="B671" i="58"/>
  <c r="B673" i="58"/>
  <c r="B674" i="58"/>
  <c r="B676" i="58"/>
  <c r="B680" i="58"/>
  <c r="B677" i="58"/>
  <c r="B678" i="58"/>
  <c r="B679" i="58"/>
  <c r="B675" i="58"/>
  <c r="B685" i="58"/>
  <c r="B682" i="58"/>
  <c r="B683" i="58"/>
  <c r="B684" i="58"/>
  <c r="B687" i="58"/>
  <c r="B686" i="58"/>
  <c r="B689" i="58"/>
  <c r="B688" i="58"/>
  <c r="B681" i="58"/>
  <c r="B690" i="58"/>
  <c r="B691" i="58"/>
  <c r="B695" i="58"/>
  <c r="B692" i="58"/>
  <c r="B693" i="58"/>
  <c r="B694" i="58"/>
  <c r="B697" i="58"/>
  <c r="B696" i="58"/>
  <c r="B701" i="58"/>
  <c r="B698" i="58"/>
  <c r="B699" i="58"/>
  <c r="B700" i="58"/>
  <c r="B702" i="58"/>
  <c r="B705" i="58"/>
  <c r="B703" i="58"/>
  <c r="B704" i="58"/>
  <c r="B706" i="58"/>
  <c r="B709" i="58"/>
  <c r="B707" i="58"/>
  <c r="B708" i="58"/>
  <c r="B710" i="58"/>
  <c r="B715" i="58"/>
  <c r="B712" i="58"/>
  <c r="B713" i="58"/>
  <c r="B714" i="58"/>
  <c r="B711" i="58"/>
  <c r="B716" i="58"/>
  <c r="B717" i="58"/>
  <c r="B720" i="58"/>
  <c r="B719" i="58"/>
  <c r="B724" i="58"/>
  <c r="B721" i="58"/>
  <c r="B722" i="58"/>
  <c r="B723" i="58"/>
  <c r="B725" i="58"/>
  <c r="B727" i="58"/>
  <c r="B726" i="58"/>
  <c r="B731" i="58"/>
  <c r="B729" i="58"/>
  <c r="B730" i="58"/>
  <c r="B718" i="58"/>
  <c r="B728" i="58"/>
  <c r="B732" i="58"/>
  <c r="B733" i="58"/>
  <c r="B734" i="58"/>
  <c r="B735" i="58"/>
  <c r="B736" i="58"/>
  <c r="B737" i="58"/>
  <c r="B738" i="58"/>
  <c r="B739" i="58"/>
  <c r="B740" i="58"/>
  <c r="B741" i="58"/>
  <c r="B744" i="58"/>
  <c r="B745" i="58"/>
  <c r="B747" i="58"/>
  <c r="B742" i="58"/>
  <c r="B748" i="58"/>
  <c r="B749" i="58"/>
  <c r="B750" i="58"/>
  <c r="B751" i="58"/>
  <c r="B754" i="58"/>
  <c r="B755" i="58"/>
  <c r="B756" i="58"/>
  <c r="B757" i="58"/>
  <c r="B758" i="58"/>
  <c r="B759" i="58"/>
  <c r="B760" i="58"/>
  <c r="B762" i="58"/>
  <c r="B763" i="58"/>
  <c r="B743" i="58"/>
  <c r="B746" i="58"/>
  <c r="B752" i="58"/>
  <c r="B753" i="58"/>
  <c r="B761" i="58"/>
  <c r="B764" i="58"/>
  <c r="B772" i="58"/>
  <c r="B773" i="58"/>
  <c r="B765" i="58"/>
  <c r="B766" i="58"/>
  <c r="B767" i="58"/>
  <c r="B768" i="58"/>
  <c r="B769" i="58"/>
  <c r="B770" i="58"/>
  <c r="B771" i="58"/>
  <c r="B774" i="58"/>
  <c r="B775" i="58"/>
  <c r="B776" i="58"/>
  <c r="B777" i="58"/>
  <c r="B778" i="58"/>
  <c r="B779" i="58"/>
  <c r="B780" i="58"/>
  <c r="B781" i="58"/>
  <c r="B782" i="58"/>
  <c r="B783" i="58"/>
  <c r="B784" i="58"/>
  <c r="B785" i="58"/>
  <c r="B786" i="58"/>
  <c r="B787" i="58"/>
  <c r="B788" i="58"/>
  <c r="B789" i="58"/>
  <c r="B790" i="58"/>
  <c r="B791" i="58"/>
  <c r="B793" i="58"/>
  <c r="B792" i="58"/>
  <c r="B794" i="58"/>
  <c r="B795" i="58"/>
  <c r="B796" i="58"/>
  <c r="B798" i="58"/>
  <c r="B799" i="58"/>
  <c r="B797" i="58"/>
  <c r="B801" i="58"/>
  <c r="B800" i="58"/>
  <c r="B802" i="58"/>
  <c r="B803" i="58"/>
  <c r="B804" i="58"/>
  <c r="B805" i="58"/>
  <c r="B806" i="58"/>
  <c r="B807" i="58"/>
  <c r="B808" i="58"/>
  <c r="B809" i="58"/>
  <c r="B811" i="58"/>
  <c r="B812" i="58"/>
  <c r="B813" i="58"/>
  <c r="B816" i="58"/>
  <c r="B817" i="58"/>
  <c r="B818" i="58"/>
  <c r="B819" i="58"/>
  <c r="B820" i="58"/>
  <c r="B814" i="58"/>
  <c r="B815" i="58"/>
  <c r="B824" i="58"/>
  <c r="B826" i="58"/>
  <c r="B825" i="58"/>
  <c r="B827" i="58"/>
  <c r="B828" i="58"/>
  <c r="B829" i="58"/>
  <c r="B830" i="58"/>
  <c r="B831" i="58"/>
  <c r="B841" i="58"/>
  <c r="B832" i="58"/>
  <c r="B834" i="58"/>
  <c r="B840" i="58"/>
  <c r="B835" i="58"/>
  <c r="B836" i="58"/>
  <c r="B837" i="58"/>
  <c r="B838" i="58"/>
  <c r="B839" i="58"/>
  <c r="B842" i="58"/>
  <c r="B844" i="58"/>
  <c r="B843" i="58"/>
  <c r="B845" i="58"/>
  <c r="B848" i="58"/>
  <c r="B853" i="58"/>
  <c r="B852" i="58"/>
  <c r="B850" i="58"/>
  <c r="B851" i="58"/>
  <c r="B854" i="58"/>
  <c r="B856" i="58"/>
  <c r="B849" i="58"/>
  <c r="B821" i="58"/>
  <c r="B822" i="58"/>
  <c r="B823" i="58"/>
  <c r="B833" i="58"/>
  <c r="B846" i="58"/>
  <c r="B847" i="58"/>
  <c r="B855" i="58"/>
  <c r="B857" i="58"/>
  <c r="B858" i="58"/>
  <c r="B859" i="58"/>
  <c r="B860" i="58"/>
  <c r="B861" i="58"/>
  <c r="B862" i="58"/>
  <c r="B863" i="58"/>
  <c r="B864" i="58"/>
  <c r="B865" i="58"/>
  <c r="B866" i="58"/>
  <c r="B867" i="58"/>
  <c r="B868" i="58"/>
  <c r="B869" i="58"/>
  <c r="B870" i="58"/>
  <c r="B871" i="58"/>
  <c r="B876" i="58"/>
  <c r="B874" i="58"/>
  <c r="B875" i="58"/>
  <c r="B872" i="58"/>
  <c r="B873" i="58"/>
  <c r="B877" i="58"/>
  <c r="B878" i="58"/>
  <c r="B879" i="58"/>
  <c r="B880" i="58"/>
  <c r="B881" i="58"/>
  <c r="B882" i="58"/>
  <c r="B884" i="58"/>
  <c r="B883" i="58"/>
  <c r="B886" i="58"/>
  <c r="B888" i="58"/>
  <c r="B890" i="58"/>
  <c r="B891" i="58"/>
  <c r="B892" i="58"/>
  <c r="B893" i="58"/>
  <c r="B894" i="58"/>
  <c r="B895" i="58"/>
  <c r="B899" i="58"/>
  <c r="B896" i="58"/>
  <c r="B902" i="58"/>
  <c r="B900" i="58"/>
  <c r="B901" i="58"/>
  <c r="B904" i="58"/>
  <c r="B885" i="58"/>
  <c r="B898" i="58"/>
  <c r="B903" i="58"/>
  <c r="B907" i="58"/>
  <c r="B910" i="58"/>
  <c r="B911" i="58"/>
  <c r="B909" i="58"/>
  <c r="B912" i="58"/>
  <c r="B913" i="58"/>
  <c r="B908" i="58"/>
  <c r="B914" i="58"/>
  <c r="B915" i="58"/>
  <c r="B919" i="58"/>
  <c r="B916" i="58"/>
  <c r="B917" i="58"/>
  <c r="B918" i="58"/>
  <c r="B920" i="58"/>
  <c r="B921" i="58"/>
  <c r="B922" i="58"/>
  <c r="B923" i="58"/>
  <c r="B924" i="58"/>
  <c r="B925" i="58"/>
  <c r="B926" i="58"/>
  <c r="B927" i="58"/>
  <c r="B928" i="58"/>
  <c r="B930" i="58"/>
  <c r="B932" i="58"/>
  <c r="B934" i="58"/>
  <c r="B936" i="58"/>
  <c r="B929" i="58"/>
  <c r="B931" i="58"/>
  <c r="B933" i="58"/>
  <c r="B935" i="58"/>
  <c r="B937" i="58"/>
  <c r="B938" i="58"/>
  <c r="B939" i="58"/>
  <c r="B940" i="58"/>
  <c r="B941" i="58"/>
  <c r="B942" i="58"/>
  <c r="B948" i="58"/>
  <c r="B943" i="58"/>
  <c r="B944" i="58"/>
  <c r="B945" i="58"/>
  <c r="B950" i="58"/>
  <c r="B946" i="58"/>
  <c r="B947" i="58"/>
  <c r="B951" i="58"/>
  <c r="B952" i="58"/>
  <c r="B954" i="58"/>
  <c r="B956" i="58"/>
  <c r="B953" i="58"/>
  <c r="B955" i="58"/>
  <c r="B957" i="58"/>
  <c r="B958" i="58"/>
  <c r="B961" i="58"/>
  <c r="B962" i="58"/>
  <c r="B959" i="58"/>
  <c r="B960" i="58"/>
  <c r="B963" i="58"/>
  <c r="B964" i="58"/>
  <c r="B969" i="58"/>
  <c r="B967" i="58"/>
  <c r="B968" i="58"/>
  <c r="B966" i="58"/>
  <c r="B973" i="58"/>
  <c r="B970" i="58"/>
  <c r="B971" i="58"/>
  <c r="B972" i="58"/>
  <c r="B974" i="58"/>
  <c r="B975" i="58"/>
  <c r="B976" i="58"/>
  <c r="B979" i="58"/>
  <c r="B977" i="58"/>
  <c r="B978" i="58"/>
  <c r="B980" i="58"/>
  <c r="B981" i="58"/>
  <c r="B982" i="58"/>
  <c r="B983" i="58"/>
  <c r="B984" i="58"/>
  <c r="B985" i="58"/>
  <c r="B986" i="58"/>
  <c r="B987" i="58"/>
  <c r="B988" i="58"/>
  <c r="B989" i="58"/>
  <c r="B990" i="58"/>
  <c r="B991" i="58"/>
  <c r="B992" i="58"/>
  <c r="B993" i="58"/>
  <c r="B994" i="58"/>
  <c r="B995" i="58"/>
  <c r="B996" i="58"/>
  <c r="B997" i="58"/>
  <c r="B998" i="58"/>
  <c r="B999" i="58"/>
  <c r="B1000" i="58"/>
  <c r="B1001" i="58"/>
  <c r="B1002" i="58"/>
  <c r="B1003" i="58"/>
  <c r="B1004" i="58"/>
  <c r="B1007" i="58"/>
  <c r="B1005" i="58"/>
  <c r="B1006" i="58"/>
  <c r="B1008" i="58"/>
  <c r="B1009" i="58"/>
  <c r="B1012" i="58"/>
  <c r="B1010" i="58"/>
  <c r="B1011" i="58"/>
  <c r="B1013" i="58"/>
  <c r="B1017" i="58"/>
  <c r="B1015" i="58"/>
  <c r="B1016" i="58"/>
  <c r="B1014" i="58"/>
  <c r="B1018" i="58"/>
  <c r="B1019" i="58"/>
  <c r="B1020" i="58"/>
  <c r="B1021" i="58"/>
  <c r="B1022" i="58"/>
  <c r="B1025" i="58"/>
  <c r="B1026" i="58"/>
  <c r="B1023" i="58"/>
  <c r="B1024" i="58"/>
  <c r="B1027" i="58"/>
  <c r="B1030" i="58"/>
  <c r="B1031" i="58"/>
  <c r="B1028" i="58"/>
  <c r="B1029" i="58"/>
  <c r="B1032" i="58"/>
  <c r="B1033" i="58"/>
  <c r="B1034" i="58"/>
  <c r="B1035" i="58"/>
  <c r="B1036" i="58"/>
  <c r="B1037" i="58"/>
  <c r="B1038" i="58"/>
  <c r="B1039" i="58"/>
  <c r="B1040" i="58"/>
  <c r="B1041" i="58"/>
  <c r="B1042" i="58"/>
  <c r="B1043" i="58"/>
  <c r="B1044" i="58"/>
  <c r="B1045" i="58"/>
  <c r="B1046" i="58"/>
  <c r="B1047" i="58"/>
  <c r="B1048" i="58"/>
  <c r="B1049" i="58"/>
  <c r="B1050" i="58"/>
  <c r="B1051" i="58"/>
  <c r="B1052" i="58"/>
  <c r="B1053" i="58"/>
  <c r="B1054" i="58"/>
  <c r="B1055" i="58"/>
  <c r="B1056" i="58"/>
  <c r="B1057" i="58"/>
  <c r="B1058" i="58"/>
  <c r="B1059" i="58"/>
  <c r="B1060" i="58"/>
  <c r="B1061" i="58"/>
  <c r="B1062" i="58"/>
  <c r="B1063" i="58"/>
  <c r="B1064" i="58"/>
  <c r="B1065" i="58"/>
  <c r="B1066" i="58"/>
  <c r="B1067" i="58"/>
  <c r="B1068" i="58"/>
  <c r="B1069" i="58"/>
  <c r="B1070" i="58"/>
  <c r="B1071" i="58"/>
  <c r="B1072" i="58"/>
  <c r="B1073" i="58"/>
  <c r="B1074" i="58"/>
  <c r="B1080" i="58"/>
  <c r="B1076" i="58"/>
  <c r="B1077" i="58"/>
  <c r="B1078" i="58"/>
  <c r="B1079" i="58"/>
  <c r="B1081" i="58"/>
  <c r="B1075" i="58"/>
  <c r="B1082" i="58"/>
  <c r="B1084" i="58"/>
  <c r="B1083" i="58"/>
  <c r="B1085" i="58"/>
  <c r="B1086" i="58"/>
  <c r="B1087" i="58"/>
  <c r="B1088" i="58"/>
  <c r="B1089" i="58"/>
  <c r="B1090" i="58"/>
  <c r="B1091" i="58"/>
  <c r="B1092" i="58"/>
  <c r="B1093" i="58"/>
  <c r="B1094" i="58"/>
  <c r="B1095" i="58"/>
  <c r="B1096" i="58"/>
  <c r="B1099" i="58"/>
  <c r="B1100" i="58"/>
  <c r="B1101" i="58"/>
  <c r="B1103" i="58"/>
  <c r="B1105" i="58"/>
  <c r="B1104" i="58"/>
  <c r="B1109" i="58"/>
  <c r="B1110" i="58"/>
  <c r="B1111" i="58"/>
  <c r="B1112" i="58"/>
  <c r="B1118" i="58"/>
  <c r="B1113" i="58"/>
  <c r="B1114" i="58"/>
  <c r="B1116" i="58"/>
  <c r="B1117" i="58"/>
  <c r="B1119" i="58"/>
  <c r="B1120" i="58"/>
  <c r="B1125" i="58"/>
  <c r="B1129" i="58"/>
  <c r="B1126" i="58"/>
  <c r="B1127" i="58"/>
  <c r="B1128" i="58"/>
  <c r="B1097" i="58"/>
  <c r="B1098" i="58"/>
  <c r="B1106" i="58"/>
  <c r="B1107" i="58"/>
  <c r="B1115" i="58"/>
  <c r="B1121" i="58"/>
  <c r="B1122" i="58"/>
  <c r="B1123" i="58"/>
  <c r="B1124" i="58"/>
  <c r="B1130" i="58"/>
  <c r="B1131" i="58"/>
  <c r="B1132" i="58"/>
  <c r="B1133" i="58"/>
  <c r="B1134" i="58"/>
  <c r="B1135" i="58"/>
  <c r="B1136" i="58"/>
  <c r="B1137" i="58"/>
  <c r="B1138" i="58"/>
  <c r="B1139" i="58"/>
  <c r="B1140" i="58"/>
  <c r="B1141" i="58"/>
  <c r="B1142" i="58"/>
  <c r="B1143" i="58"/>
  <c r="B1144" i="58"/>
  <c r="B1145" i="58"/>
  <c r="B1146" i="58"/>
  <c r="B1147" i="58"/>
  <c r="B1148" i="58"/>
  <c r="B1149" i="58"/>
  <c r="B1150" i="58"/>
  <c r="B1151" i="58"/>
  <c r="B1152" i="58"/>
  <c r="B1153" i="58"/>
  <c r="B1154" i="58"/>
  <c r="B1155" i="58"/>
  <c r="B1156" i="58"/>
  <c r="B1157" i="58"/>
  <c r="B1158" i="58"/>
  <c r="B1159" i="58"/>
  <c r="B1160" i="58"/>
  <c r="B1161" i="58"/>
  <c r="B1162" i="58"/>
  <c r="B1163" i="58"/>
  <c r="B1164" i="58"/>
  <c r="B1165" i="58"/>
  <c r="B1166" i="58"/>
  <c r="B1167" i="58"/>
  <c r="B1168" i="58"/>
  <c r="B1169" i="58"/>
  <c r="B1170" i="58"/>
  <c r="B1171" i="58"/>
  <c r="B1172" i="58"/>
  <c r="B1173" i="58"/>
  <c r="B1174" i="58"/>
  <c r="B1175" i="58"/>
  <c r="B1176" i="58"/>
  <c r="B1177" i="58"/>
  <c r="B1178" i="58"/>
  <c r="B1179" i="58"/>
  <c r="B1180" i="58"/>
  <c r="B1181" i="58"/>
  <c r="B1182" i="58"/>
  <c r="B1183" i="58"/>
  <c r="B1184" i="58"/>
  <c r="B1185" i="58"/>
  <c r="B1186" i="58"/>
  <c r="B1187" i="58"/>
  <c r="B1188" i="58"/>
  <c r="B1189" i="58"/>
  <c r="B1190" i="58"/>
  <c r="B1191" i="58"/>
  <c r="B1192" i="58"/>
  <c r="B1193" i="58"/>
  <c r="B1194" i="58"/>
  <c r="B1195" i="58"/>
  <c r="B1196" i="58"/>
  <c r="B1197" i="58"/>
  <c r="B1198" i="58"/>
  <c r="B1199" i="58"/>
  <c r="B1200" i="58"/>
  <c r="B1201" i="58"/>
  <c r="B1202" i="58"/>
  <c r="B1203" i="58"/>
  <c r="B1204" i="58"/>
  <c r="B1205" i="58"/>
  <c r="B1206" i="58"/>
  <c r="B1207" i="58"/>
  <c r="B1208" i="58"/>
  <c r="B1209" i="58"/>
  <c r="B1210" i="58"/>
  <c r="B1211" i="58"/>
  <c r="B1212" i="58"/>
  <c r="B1213" i="58"/>
  <c r="B1214" i="58"/>
  <c r="B1215" i="58"/>
  <c r="B1216" i="58"/>
  <c r="B1217" i="58"/>
  <c r="B1218" i="58"/>
  <c r="B1219" i="58"/>
  <c r="B1220" i="58"/>
  <c r="B1221" i="58"/>
  <c r="B1222" i="58"/>
  <c r="B1223" i="58"/>
  <c r="B1224" i="58"/>
  <c r="B1225" i="58"/>
  <c r="B1226" i="58"/>
  <c r="B1227" i="58"/>
  <c r="B1228" i="58"/>
  <c r="B1229" i="58"/>
  <c r="B1230" i="58"/>
  <c r="B1231" i="58"/>
  <c r="B1232" i="58"/>
  <c r="B1233" i="58"/>
  <c r="B1234" i="58"/>
  <c r="B1235" i="58"/>
  <c r="B1236" i="58"/>
  <c r="B1237" i="58"/>
  <c r="B1238" i="58"/>
  <c r="B1239" i="58"/>
  <c r="B1240" i="58"/>
  <c r="B1241" i="58"/>
  <c r="B1242" i="58"/>
  <c r="B1243" i="58"/>
  <c r="B1244" i="58"/>
  <c r="B1245" i="58"/>
  <c r="B1246" i="58"/>
  <c r="B1247" i="58"/>
  <c r="B1248" i="58"/>
  <c r="B1249" i="58"/>
  <c r="B1250" i="58"/>
  <c r="B1251" i="58"/>
  <c r="B1252" i="58"/>
  <c r="B1253" i="58"/>
  <c r="B1254" i="58"/>
  <c r="B1255" i="58"/>
  <c r="B1256" i="58"/>
  <c r="B1257" i="58"/>
  <c r="B1258" i="58"/>
  <c r="B1259" i="58"/>
  <c r="B1260" i="58"/>
  <c r="B1261" i="58"/>
  <c r="B1262" i="58"/>
  <c r="B1263" i="58"/>
  <c r="B1264" i="58"/>
  <c r="B1265" i="58"/>
  <c r="B1266" i="58"/>
  <c r="B1267" i="58"/>
  <c r="B1268" i="58"/>
  <c r="B1269" i="58"/>
  <c r="B1270" i="58"/>
  <c r="B1271" i="58"/>
  <c r="B1272" i="58"/>
  <c r="B1273" i="58"/>
  <c r="B1274" i="58"/>
  <c r="B1275" i="58"/>
  <c r="B1276" i="58"/>
  <c r="B1277" i="58"/>
  <c r="B1278" i="58"/>
  <c r="B1279" i="58"/>
  <c r="B1280" i="58"/>
  <c r="B1281" i="58"/>
  <c r="B1282" i="58"/>
  <c r="B1283" i="58"/>
  <c r="B1284" i="58"/>
  <c r="B1285" i="58"/>
  <c r="B1286" i="58"/>
  <c r="B1287" i="58"/>
  <c r="B1288" i="58"/>
  <c r="B1289" i="58"/>
  <c r="B1290" i="58"/>
  <c r="B1291" i="58"/>
  <c r="B1292" i="58"/>
  <c r="B1293" i="58"/>
  <c r="B1294" i="58"/>
  <c r="B1295" i="58"/>
  <c r="B1296" i="58"/>
  <c r="B1297" i="58"/>
  <c r="B1298" i="58"/>
  <c r="B1299" i="58"/>
  <c r="B1300" i="58"/>
  <c r="B1301" i="58"/>
  <c r="B1302" i="58"/>
  <c r="B1303" i="58"/>
  <c r="B1304" i="58"/>
  <c r="B1305" i="58"/>
  <c r="B1306" i="58"/>
  <c r="B1307" i="58"/>
  <c r="B1308" i="58"/>
  <c r="B1309" i="58"/>
  <c r="B1310" i="58"/>
  <c r="B1311" i="58"/>
  <c r="B1312" i="58"/>
  <c r="B1313" i="58"/>
  <c r="B1314" i="58"/>
  <c r="B1315" i="58"/>
  <c r="B1316" i="58"/>
  <c r="B1317" i="58"/>
  <c r="B1318" i="58"/>
  <c r="B1319" i="58"/>
  <c r="B1320" i="58"/>
  <c r="B1321" i="58"/>
  <c r="B1322" i="58"/>
  <c r="B1323" i="58"/>
  <c r="B1324" i="58"/>
  <c r="B1325" i="58"/>
  <c r="B1326" i="58"/>
  <c r="B1327" i="58"/>
  <c r="B1328" i="58"/>
  <c r="B1329" i="58"/>
  <c r="B1330" i="58"/>
  <c r="B1331" i="58"/>
  <c r="B1332" i="58"/>
  <c r="B1333" i="58"/>
  <c r="B1334" i="58"/>
  <c r="B1335" i="58"/>
  <c r="B1336" i="58"/>
  <c r="B1337" i="58"/>
  <c r="B1338" i="58"/>
  <c r="B1339" i="58"/>
  <c r="B1340" i="58"/>
  <c r="B1341" i="58"/>
  <c r="B1342" i="58"/>
  <c r="B1343" i="58"/>
  <c r="B1344" i="58"/>
  <c r="B1345" i="58"/>
  <c r="B1346" i="58"/>
  <c r="B1347" i="58"/>
  <c r="B1348" i="58"/>
  <c r="B1349" i="58"/>
  <c r="B1350" i="58"/>
  <c r="B1351" i="58"/>
  <c r="B1352" i="58"/>
  <c r="B1353" i="58"/>
  <c r="B1354" i="58"/>
  <c r="B1355" i="58"/>
  <c r="B1356" i="58"/>
  <c r="B1357" i="58"/>
  <c r="B1358" i="58"/>
  <c r="B1359" i="58"/>
  <c r="B1360" i="58"/>
  <c r="B1361" i="58"/>
  <c r="B1362" i="58"/>
  <c r="B1363" i="58"/>
  <c r="B1364" i="58"/>
  <c r="B1365" i="58"/>
  <c r="B1366" i="58"/>
  <c r="B1367" i="58"/>
  <c r="B1368" i="58"/>
  <c r="B1369" i="58"/>
  <c r="B1370" i="58"/>
  <c r="B1371" i="58"/>
  <c r="B1372" i="58"/>
  <c r="B1373" i="58"/>
  <c r="B1374" i="58"/>
  <c r="B1375" i="58"/>
  <c r="B1376" i="58"/>
  <c r="B1377" i="58"/>
  <c r="B1378" i="58"/>
  <c r="B1379" i="58"/>
  <c r="B1380" i="58"/>
  <c r="B1381" i="58"/>
  <c r="B1382" i="58"/>
  <c r="B1383" i="58"/>
  <c r="B1384" i="58"/>
  <c r="B1385" i="58"/>
  <c r="B1386" i="58"/>
  <c r="B1387" i="58"/>
  <c r="B1388" i="58"/>
  <c r="B1389" i="58"/>
  <c r="B1390" i="58"/>
  <c r="B1391" i="58"/>
  <c r="B1392" i="58"/>
  <c r="B1393" i="58"/>
  <c r="B1394" i="58"/>
  <c r="B1395" i="58"/>
  <c r="B1396" i="58"/>
  <c r="B1397" i="58"/>
  <c r="B1398" i="58"/>
  <c r="B1399" i="58"/>
  <c r="B1400" i="58"/>
  <c r="B1401" i="58"/>
  <c r="B1402" i="58"/>
  <c r="B1403" i="58"/>
  <c r="B1404" i="58"/>
  <c r="B1405" i="58"/>
  <c r="B1406" i="58"/>
  <c r="B1407" i="58"/>
  <c r="B1408" i="58"/>
  <c r="B1409" i="58"/>
  <c r="B1410" i="58"/>
  <c r="B1411" i="58"/>
  <c r="B1412" i="58"/>
  <c r="B1413" i="58"/>
  <c r="B1414" i="58"/>
  <c r="B1415" i="58"/>
  <c r="B1416" i="58"/>
  <c r="B1417" i="58"/>
  <c r="B1418" i="58"/>
  <c r="B1419" i="58"/>
  <c r="B1420" i="58"/>
  <c r="B1421" i="58"/>
  <c r="B1422" i="58"/>
  <c r="B1423" i="58"/>
  <c r="B1424" i="58"/>
  <c r="B1425" i="58"/>
  <c r="B1426" i="58"/>
  <c r="B1427" i="58"/>
  <c r="B1428" i="58"/>
  <c r="B1429" i="58"/>
  <c r="B1430" i="58"/>
  <c r="B1431" i="58"/>
  <c r="B1432" i="58"/>
  <c r="B1433" i="58"/>
  <c r="B1434" i="58"/>
  <c r="B1435" i="58"/>
  <c r="B1436" i="58"/>
  <c r="B1437" i="58"/>
  <c r="B1438" i="58"/>
  <c r="B1439" i="58"/>
  <c r="B1440" i="58"/>
  <c r="B1441" i="58"/>
  <c r="B1442" i="58"/>
  <c r="B1443" i="58"/>
  <c r="B1444" i="58"/>
  <c r="B1445" i="58"/>
  <c r="B1446" i="58"/>
  <c r="B1447" i="58"/>
  <c r="B1448" i="58"/>
  <c r="B1449" i="58"/>
  <c r="B1450" i="58"/>
  <c r="B1451" i="58"/>
  <c r="B1452" i="58"/>
  <c r="B1453" i="58"/>
  <c r="B1454" i="58"/>
  <c r="B1455" i="58"/>
  <c r="B1456" i="58"/>
  <c r="B1457" i="58"/>
  <c r="B1458" i="58"/>
  <c r="B1459" i="58"/>
  <c r="B1460" i="58"/>
  <c r="B1461" i="58"/>
  <c r="B1462" i="58"/>
  <c r="B1463" i="58"/>
  <c r="B1464" i="58"/>
  <c r="B1465" i="58"/>
  <c r="B1466" i="58"/>
  <c r="B1467" i="58"/>
  <c r="B1468" i="58"/>
  <c r="B1469" i="58"/>
  <c r="B1470" i="58"/>
  <c r="B1471" i="58"/>
  <c r="B1472" i="58"/>
  <c r="B1473" i="58"/>
  <c r="B1474" i="58"/>
  <c r="B1475" i="58"/>
  <c r="B1476" i="58"/>
  <c r="B1477" i="58"/>
  <c r="B1478" i="58"/>
  <c r="B1479" i="58"/>
  <c r="B1480" i="58"/>
  <c r="B1481" i="58"/>
  <c r="B1482" i="58"/>
  <c r="B1483" i="58"/>
  <c r="B1484" i="58"/>
  <c r="B1485" i="58"/>
  <c r="B1486" i="58"/>
  <c r="B1487" i="58"/>
  <c r="B1488" i="58"/>
  <c r="B1489" i="58"/>
  <c r="B1490" i="58"/>
  <c r="B1491" i="58"/>
  <c r="B1492" i="58"/>
  <c r="B1493" i="58"/>
  <c r="B1494" i="58"/>
  <c r="B1495" i="58"/>
  <c r="B1496" i="58"/>
  <c r="B1497" i="58"/>
  <c r="B1498" i="58"/>
  <c r="B1499" i="58"/>
  <c r="B1500" i="58"/>
  <c r="B1501" i="58"/>
  <c r="B1502" i="58"/>
  <c r="B1503" i="58"/>
  <c r="B1504" i="58"/>
  <c r="B1505" i="58"/>
  <c r="B1506" i="58"/>
  <c r="B1507" i="58"/>
  <c r="B1508" i="58"/>
  <c r="B1509" i="58"/>
  <c r="B1510" i="58"/>
  <c r="B1511" i="58"/>
  <c r="B1512" i="58"/>
  <c r="B1513" i="58"/>
  <c r="B1514" i="58"/>
  <c r="B1515" i="58"/>
  <c r="B1516" i="58"/>
  <c r="B1517" i="58"/>
  <c r="B1518" i="58"/>
  <c r="B1519" i="58"/>
  <c r="B1520" i="58"/>
  <c r="B1521" i="58"/>
  <c r="B1522" i="58"/>
  <c r="B1523" i="58"/>
  <c r="B1524" i="58"/>
  <c r="B1525" i="58"/>
  <c r="B1526" i="58"/>
  <c r="B1527" i="58"/>
  <c r="B1528" i="58"/>
  <c r="B1529" i="58"/>
  <c r="B1530" i="58"/>
  <c r="B1531" i="58"/>
  <c r="B1532" i="58"/>
  <c r="B1533" i="58"/>
  <c r="B1534" i="58"/>
  <c r="B1535" i="58"/>
  <c r="B1536" i="58"/>
  <c r="B1537" i="58"/>
  <c r="B1538" i="58"/>
  <c r="B1539" i="58"/>
  <c r="B1540" i="58"/>
  <c r="B1541" i="58"/>
  <c r="B1542" i="58"/>
  <c r="B1543" i="58"/>
  <c r="B1544" i="58"/>
  <c r="B1545" i="58"/>
  <c r="B1546" i="58"/>
  <c r="B1547" i="58"/>
  <c r="B1548" i="58"/>
  <c r="B1549" i="58"/>
  <c r="B1550" i="58"/>
  <c r="B1551" i="58"/>
  <c r="B1552" i="58"/>
  <c r="B1553" i="58"/>
  <c r="B1554" i="58"/>
  <c r="B1555" i="58"/>
  <c r="B1556" i="58"/>
  <c r="B1557" i="58"/>
  <c r="B1558" i="58"/>
  <c r="B1559" i="58"/>
  <c r="B1560" i="58"/>
  <c r="B1561" i="58"/>
  <c r="B1562" i="58"/>
  <c r="B1563" i="58"/>
  <c r="B1564" i="58"/>
  <c r="B1565" i="58"/>
  <c r="B1566" i="58"/>
  <c r="B1567" i="58"/>
  <c r="B1568" i="58"/>
  <c r="B1569" i="58"/>
  <c r="B1570" i="58"/>
  <c r="B1571" i="58"/>
  <c r="B1572" i="58"/>
  <c r="B1573" i="58"/>
  <c r="B1574" i="58"/>
  <c r="B1575" i="58"/>
  <c r="B1576" i="58"/>
  <c r="B1577" i="58"/>
  <c r="B1578" i="58"/>
  <c r="B1579" i="58"/>
  <c r="B1580" i="58"/>
  <c r="B1581" i="58"/>
  <c r="B1582" i="58"/>
  <c r="B1583" i="58"/>
  <c r="B1584" i="58"/>
  <c r="B1585" i="58"/>
  <c r="B1586" i="58"/>
  <c r="B1587" i="58"/>
  <c r="B1588" i="58"/>
  <c r="B1589" i="58"/>
  <c r="B1590" i="58"/>
  <c r="B1591" i="58"/>
  <c r="B1592" i="58"/>
  <c r="B1593" i="58"/>
  <c r="B1594" i="58"/>
  <c r="B1595" i="58"/>
  <c r="B1596" i="58"/>
  <c r="B1597" i="58"/>
  <c r="B1598" i="58"/>
  <c r="B1599" i="58"/>
  <c r="B1600" i="58"/>
  <c r="B1601" i="58"/>
  <c r="B1602" i="58"/>
  <c r="B1603" i="58"/>
  <c r="B1604" i="58"/>
  <c r="B1605" i="58"/>
  <c r="B1606" i="58"/>
  <c r="B1607" i="58"/>
  <c r="B1608" i="58"/>
  <c r="B1609" i="58"/>
  <c r="B1610" i="58"/>
  <c r="B1611" i="58"/>
  <c r="B1612" i="58"/>
  <c r="B1613" i="58"/>
  <c r="B1614" i="58"/>
  <c r="B1615" i="58"/>
  <c r="B1616" i="58"/>
  <c r="B1617" i="58"/>
  <c r="B1618" i="58"/>
  <c r="B1619" i="58"/>
  <c r="B1620" i="58"/>
  <c r="B1621" i="58"/>
  <c r="B1622" i="58"/>
  <c r="B1623" i="58"/>
  <c r="B1624" i="58"/>
  <c r="B1625" i="58"/>
  <c r="B1626" i="58"/>
  <c r="B1627" i="58"/>
  <c r="B1628" i="58"/>
  <c r="B1629" i="58"/>
  <c r="B1630" i="58"/>
  <c r="B1631" i="58"/>
  <c r="B1632" i="58"/>
  <c r="B1633" i="58"/>
  <c r="B1634" i="58"/>
  <c r="B1635" i="58"/>
  <c r="B1636" i="58"/>
  <c r="B1637" i="58"/>
  <c r="B1638" i="58"/>
  <c r="B1639" i="58"/>
  <c r="B1640" i="58"/>
  <c r="B1641" i="58"/>
  <c r="B1642" i="58"/>
  <c r="B1643" i="58"/>
  <c r="B1644" i="58"/>
  <c r="B1645" i="58"/>
  <c r="B1646" i="58"/>
  <c r="B1647" i="58"/>
  <c r="B1648" i="58"/>
  <c r="B1649" i="58"/>
  <c r="B1650" i="58"/>
  <c r="B1651" i="58"/>
  <c r="B1652" i="58"/>
  <c r="B1653" i="58"/>
  <c r="B1654" i="58"/>
  <c r="B1655" i="58"/>
  <c r="B1656" i="58"/>
  <c r="B1657" i="58"/>
  <c r="B1658" i="58"/>
  <c r="B1659" i="58"/>
  <c r="B1660" i="58"/>
  <c r="B1661" i="58"/>
  <c r="B1662" i="58"/>
  <c r="B1663" i="58"/>
  <c r="B1664" i="58"/>
  <c r="B1665" i="58"/>
  <c r="B1666" i="58"/>
  <c r="B1667" i="58"/>
  <c r="B1668" i="58"/>
  <c r="B1669" i="58"/>
  <c r="B1670" i="58"/>
  <c r="B1671" i="58"/>
  <c r="B1672" i="58"/>
  <c r="B1673" i="58"/>
  <c r="B1674" i="58"/>
  <c r="B1675" i="58"/>
  <c r="B1676" i="58"/>
  <c r="B1677" i="58"/>
  <c r="B1678" i="58"/>
  <c r="B1679" i="58"/>
  <c r="B1680" i="58"/>
  <c r="B1681" i="58"/>
  <c r="B1682" i="58"/>
  <c r="B1683" i="58"/>
  <c r="B1684" i="58"/>
  <c r="B1685" i="58"/>
  <c r="B1686" i="58"/>
  <c r="B1687" i="58"/>
  <c r="B1688" i="58"/>
  <c r="B1689" i="58"/>
  <c r="B1690" i="58"/>
  <c r="B1691" i="58"/>
  <c r="B1692" i="58"/>
  <c r="B1693" i="58"/>
  <c r="B1694" i="58"/>
  <c r="B1695" i="58"/>
  <c r="B1696" i="58"/>
  <c r="B1697" i="58"/>
  <c r="B1698" i="58"/>
  <c r="B1699" i="58"/>
  <c r="B1700" i="58"/>
  <c r="B1701" i="58"/>
  <c r="B1702" i="58"/>
  <c r="B1703" i="58"/>
  <c r="B1704" i="58"/>
  <c r="B1705" i="58"/>
  <c r="B1706" i="58"/>
  <c r="B1707" i="58"/>
  <c r="B1708" i="58"/>
  <c r="B1709" i="58"/>
  <c r="B1710" i="58"/>
  <c r="B1711" i="58"/>
  <c r="B1712" i="58"/>
  <c r="B1713" i="58"/>
  <c r="B1714" i="58"/>
  <c r="B1715" i="58"/>
  <c r="B1716" i="58"/>
  <c r="B1717" i="58"/>
  <c r="B1718" i="58"/>
  <c r="B1719" i="58"/>
  <c r="B1720" i="58"/>
  <c r="B1721" i="58"/>
  <c r="B1722" i="58"/>
  <c r="B1723" i="58"/>
  <c r="B1724" i="58"/>
  <c r="B1725" i="58"/>
  <c r="B1726" i="58"/>
  <c r="B1727" i="58"/>
  <c r="B1728" i="58"/>
  <c r="B1729" i="58"/>
  <c r="B1730" i="58"/>
  <c r="B1731" i="58"/>
  <c r="B1732" i="58"/>
  <c r="B1733" i="58"/>
  <c r="B1734" i="58"/>
  <c r="B1735" i="58"/>
  <c r="B1736" i="58"/>
  <c r="B1737" i="58"/>
  <c r="B1738" i="58"/>
  <c r="B1739" i="58"/>
  <c r="B1740" i="58"/>
  <c r="B1741" i="58"/>
  <c r="B1742" i="58"/>
  <c r="B1743" i="58"/>
  <c r="B1744" i="58"/>
  <c r="B1745" i="58"/>
  <c r="B1746" i="58"/>
  <c r="B1747" i="58"/>
  <c r="B1748" i="58"/>
  <c r="B1749" i="58"/>
  <c r="B1750" i="58"/>
  <c r="B1751" i="58"/>
  <c r="B1752" i="58"/>
  <c r="B1753" i="58"/>
  <c r="B1754" i="58"/>
  <c r="B1755" i="58"/>
  <c r="B1756" i="58"/>
  <c r="B1757" i="58"/>
  <c r="B1758" i="58"/>
  <c r="B1759" i="58"/>
  <c r="B1760" i="58"/>
  <c r="B1761" i="58"/>
  <c r="B1762" i="58"/>
  <c r="B1763" i="58"/>
  <c r="B1764" i="58"/>
  <c r="B1765" i="58"/>
  <c r="B1766" i="58"/>
  <c r="B1767" i="58"/>
  <c r="B1768" i="58"/>
  <c r="B1769" i="58"/>
  <c r="B1770" i="58"/>
  <c r="B1771" i="58"/>
  <c r="B1772" i="58"/>
  <c r="B1773" i="58"/>
  <c r="B1774" i="58"/>
  <c r="B1775" i="58"/>
  <c r="B1776" i="58"/>
  <c r="B1777" i="58"/>
  <c r="B1778" i="58"/>
  <c r="B1779" i="58"/>
  <c r="B1780" i="58"/>
  <c r="B1781" i="58"/>
  <c r="B1782" i="58"/>
  <c r="B1783" i="58"/>
  <c r="B1784" i="58"/>
  <c r="B1785" i="58"/>
  <c r="B1786" i="58"/>
  <c r="B1787" i="58"/>
  <c r="B1788" i="58"/>
  <c r="B1789" i="58"/>
  <c r="B1790" i="58"/>
  <c r="B1791" i="58"/>
  <c r="B1792" i="58"/>
  <c r="B1793" i="58"/>
  <c r="B1794" i="58"/>
  <c r="B1795" i="58"/>
  <c r="B1796" i="58"/>
  <c r="B1797" i="58"/>
  <c r="B1798" i="58"/>
  <c r="B1799" i="58"/>
  <c r="B1800" i="58"/>
  <c r="B1801" i="58"/>
  <c r="B1802" i="58"/>
  <c r="B1803" i="58"/>
  <c r="B1804" i="58"/>
  <c r="B1805" i="58"/>
  <c r="B1806" i="58"/>
  <c r="B1807" i="58"/>
  <c r="B1808" i="58"/>
  <c r="B1809" i="58"/>
  <c r="B1810" i="58"/>
  <c r="B1811" i="58"/>
  <c r="B1812" i="58"/>
  <c r="B1813" i="58"/>
  <c r="B1814" i="58"/>
  <c r="B1815" i="58"/>
  <c r="B1816" i="58"/>
  <c r="B1817" i="58"/>
  <c r="B1818" i="58"/>
  <c r="B1819" i="58"/>
  <c r="B1820" i="58"/>
  <c r="B1821" i="58"/>
  <c r="B1822" i="58"/>
  <c r="B1823" i="58"/>
  <c r="B1824" i="58"/>
  <c r="B1825" i="58"/>
  <c r="B1826" i="58"/>
  <c r="B1827" i="58"/>
  <c r="B1828" i="58"/>
  <c r="B1829" i="58"/>
  <c r="B1830" i="58"/>
  <c r="B1831" i="58"/>
  <c r="B1832" i="58"/>
  <c r="B1833" i="58"/>
  <c r="B1834" i="58"/>
  <c r="B1835" i="58"/>
  <c r="B1836" i="58"/>
  <c r="B1837" i="58"/>
  <c r="B1838" i="58"/>
  <c r="B1839" i="58"/>
  <c r="B1840" i="58"/>
  <c r="B1841" i="58"/>
  <c r="B1842" i="58"/>
  <c r="B1843" i="58"/>
  <c r="B1844" i="58"/>
  <c r="B1845" i="58"/>
  <c r="B1846" i="58"/>
  <c r="B1847" i="58"/>
  <c r="B1848" i="58"/>
  <c r="B1849" i="58"/>
  <c r="B1850" i="58"/>
  <c r="B1851" i="58"/>
  <c r="B1852" i="58"/>
  <c r="B1853" i="58"/>
  <c r="B1854" i="58"/>
  <c r="B1855" i="58"/>
  <c r="B1856" i="58"/>
  <c r="B1857" i="58"/>
  <c r="B1858" i="58"/>
  <c r="B1859" i="58"/>
  <c r="B1860" i="58"/>
  <c r="B1861" i="58"/>
  <c r="B1862" i="58"/>
  <c r="B1863" i="58"/>
  <c r="B1864" i="58"/>
  <c r="B1865" i="58"/>
  <c r="B1866" i="58"/>
  <c r="B1867" i="58"/>
  <c r="B1868" i="58"/>
  <c r="B1869" i="58"/>
  <c r="B1870" i="58"/>
  <c r="B1871" i="58"/>
  <c r="B1872" i="58"/>
  <c r="B1873" i="58"/>
  <c r="B1874" i="58"/>
  <c r="B1875" i="58"/>
  <c r="B1876" i="58"/>
  <c r="B1877" i="58"/>
  <c r="B1878" i="58"/>
  <c r="B1879" i="58"/>
  <c r="B1880" i="58"/>
  <c r="B1881" i="58"/>
  <c r="B1882" i="58"/>
  <c r="B1883" i="58"/>
  <c r="B1884" i="58"/>
  <c r="B1885" i="58"/>
  <c r="B1886" i="58"/>
  <c r="B1887" i="58"/>
  <c r="B1888" i="58"/>
  <c r="B1889" i="58"/>
  <c r="B1890" i="58"/>
  <c r="B1891" i="58"/>
  <c r="B1892" i="58"/>
  <c r="B1893" i="58"/>
  <c r="B1894" i="58"/>
  <c r="B1895" i="58"/>
  <c r="B1896" i="58"/>
  <c r="B1897" i="58"/>
  <c r="B1898" i="58"/>
  <c r="B1899" i="58"/>
  <c r="B1900" i="58"/>
  <c r="B1901" i="58"/>
  <c r="B1902" i="58"/>
  <c r="B1903" i="58"/>
  <c r="B1904" i="58"/>
  <c r="B1905" i="58"/>
  <c r="B1906" i="58"/>
  <c r="B1907" i="58"/>
  <c r="B1908" i="58"/>
  <c r="B1909" i="58"/>
  <c r="B1910" i="58"/>
  <c r="B1911" i="58"/>
  <c r="B1912" i="58"/>
  <c r="B1913" i="58"/>
  <c r="B1914" i="58"/>
  <c r="B1915" i="58"/>
  <c r="B1916" i="58"/>
  <c r="B1917" i="58"/>
  <c r="B1918" i="58"/>
  <c r="B1919" i="58"/>
  <c r="B1920" i="58"/>
  <c r="B1921" i="58"/>
  <c r="B1922" i="58"/>
  <c r="B1923" i="58"/>
  <c r="B1924" i="58"/>
  <c r="B1925" i="58"/>
  <c r="B1926" i="58"/>
  <c r="B1927" i="58"/>
  <c r="B1928" i="58"/>
  <c r="B1929" i="58"/>
  <c r="B1930" i="58"/>
  <c r="B1931" i="58"/>
  <c r="B1932" i="58"/>
  <c r="B1933" i="58"/>
  <c r="B1934" i="58"/>
  <c r="B1935" i="58"/>
  <c r="B1936" i="58"/>
  <c r="B1937" i="58"/>
  <c r="B1938" i="58"/>
  <c r="B1939" i="58"/>
  <c r="B1940" i="58"/>
  <c r="B1941" i="58"/>
  <c r="B1942" i="58"/>
  <c r="B1943" i="58"/>
  <c r="B1944" i="58"/>
  <c r="B1945" i="58"/>
  <c r="B1946" i="58"/>
  <c r="B1947" i="58"/>
  <c r="B1948" i="58"/>
  <c r="B1949" i="58"/>
  <c r="B1950" i="58"/>
  <c r="B1951" i="58"/>
  <c r="B1952" i="58"/>
  <c r="B1953" i="58"/>
  <c r="B1954" i="58"/>
  <c r="B1955" i="58"/>
  <c r="B1956" i="58"/>
  <c r="B1957" i="58"/>
  <c r="B1958" i="58"/>
  <c r="B1959" i="58"/>
  <c r="B1960" i="58"/>
  <c r="B1961" i="58"/>
  <c r="B1962" i="58"/>
  <c r="B1963" i="58"/>
  <c r="B1964" i="58"/>
  <c r="B1965" i="58"/>
  <c r="B1966" i="58"/>
  <c r="B1967" i="58"/>
  <c r="B1968" i="58"/>
  <c r="B1969" i="58"/>
  <c r="B1970" i="58"/>
  <c r="B1971" i="58"/>
  <c r="B1972" i="58"/>
  <c r="B1973" i="58"/>
  <c r="B1974" i="58"/>
  <c r="B1975" i="58"/>
  <c r="B1976" i="58"/>
  <c r="B1977" i="58"/>
  <c r="B1978" i="58"/>
  <c r="B1979" i="58"/>
  <c r="B1980" i="58"/>
  <c r="B1981" i="58"/>
  <c r="B1982" i="58"/>
  <c r="B1983" i="58"/>
  <c r="B1984" i="58"/>
  <c r="B1985" i="58"/>
  <c r="B1986" i="58"/>
  <c r="B1987" i="58"/>
  <c r="B1988" i="58"/>
  <c r="B1989" i="58"/>
  <c r="B1990" i="58"/>
  <c r="B1991" i="58"/>
  <c r="B1992" i="58"/>
  <c r="B1993" i="58"/>
  <c r="B1994" i="58"/>
  <c r="B1995" i="58"/>
  <c r="B1996" i="58"/>
  <c r="B1997" i="58"/>
  <c r="B1998" i="58"/>
  <c r="B1999" i="58"/>
  <c r="B2000" i="58"/>
  <c r="B2001" i="58"/>
  <c r="B2002" i="58"/>
  <c r="B2" i="58"/>
  <c r="CC8" i="61"/>
  <c r="CC9" i="61"/>
  <c r="CC4" i="62"/>
  <c r="AU480" i="60"/>
  <c r="BW4" i="61"/>
  <c r="BW8" i="61"/>
  <c r="BW12" i="61"/>
  <c r="BU417" i="61"/>
  <c r="BU421" i="61"/>
  <c r="AU119" i="62"/>
  <c r="BW475" i="62"/>
  <c r="BW481" i="62"/>
  <c r="BW495" i="62"/>
  <c r="BW497" i="62"/>
  <c r="AU119" i="60"/>
  <c r="AU123" i="60"/>
  <c r="AU127" i="60"/>
  <c r="AU131" i="60"/>
  <c r="BW186" i="60"/>
  <c r="BW190" i="60"/>
  <c r="BW194" i="60"/>
  <c r="BW483" i="60"/>
  <c r="BW487" i="60"/>
  <c r="BW491" i="60"/>
  <c r="BW495" i="60"/>
  <c r="BW499" i="60"/>
  <c r="BU4" i="61"/>
  <c r="BU8" i="61"/>
  <c r="BU12" i="61"/>
  <c r="BW17" i="61"/>
  <c r="BH430" i="61"/>
  <c r="BU478" i="61"/>
  <c r="BW27" i="62"/>
  <c r="BW31" i="62"/>
  <c r="BW35" i="62"/>
  <c r="BW39" i="62"/>
  <c r="BW43" i="62"/>
  <c r="BW47" i="62"/>
  <c r="BW51" i="62"/>
  <c r="BW55" i="62"/>
  <c r="BW115" i="62"/>
  <c r="BW119" i="62"/>
  <c r="BH188" i="62"/>
  <c r="AU463" i="62"/>
  <c r="AU497" i="62"/>
  <c r="BW19" i="61"/>
  <c r="BW23" i="61"/>
  <c r="BW27" i="61"/>
  <c r="BW31" i="61"/>
  <c r="BW35" i="61"/>
  <c r="BW39" i="61"/>
  <c r="BW43" i="61"/>
  <c r="BW47" i="61"/>
  <c r="BW51" i="61"/>
  <c r="BW55" i="61"/>
  <c r="BW59" i="61"/>
  <c r="BW63" i="61"/>
  <c r="BW67" i="61"/>
  <c r="BW71" i="61"/>
  <c r="BW75" i="61"/>
  <c r="BW79" i="61"/>
  <c r="BW83" i="61"/>
  <c r="BW87" i="61"/>
  <c r="BW91" i="61"/>
  <c r="BW95" i="61"/>
  <c r="BW99" i="61"/>
  <c r="BW103" i="61"/>
  <c r="BW107" i="61"/>
  <c r="BW111" i="61"/>
  <c r="BW115" i="61"/>
  <c r="BW119" i="61"/>
  <c r="BW123" i="61"/>
  <c r="BW127" i="61"/>
  <c r="BW131" i="61"/>
  <c r="BW135" i="61"/>
  <c r="BW189" i="61"/>
  <c r="BW193" i="61"/>
  <c r="BW197" i="61"/>
  <c r="BW201" i="61"/>
  <c r="BW205" i="61"/>
  <c r="BW209" i="61"/>
  <c r="BW213" i="61"/>
  <c r="BW217" i="61"/>
  <c r="BW221" i="61"/>
  <c r="BW225" i="61"/>
  <c r="BW313" i="61"/>
  <c r="BW345" i="61"/>
  <c r="BW353" i="61"/>
  <c r="BW361" i="61"/>
  <c r="BW369" i="61"/>
  <c r="BW381" i="61"/>
  <c r="BW409" i="61"/>
  <c r="BW417" i="61"/>
  <c r="BW421" i="61"/>
  <c r="BW425" i="61"/>
  <c r="BW433" i="61"/>
  <c r="BW437" i="61"/>
  <c r="BW451" i="61"/>
  <c r="BW452" i="61"/>
  <c r="BW458" i="61"/>
  <c r="BW461" i="61"/>
  <c r="BW464" i="61"/>
  <c r="BW473" i="61"/>
  <c r="BW477" i="61"/>
  <c r="BW481" i="61"/>
  <c r="BW485" i="61"/>
  <c r="BW488" i="61"/>
  <c r="BW492" i="61"/>
  <c r="BW496" i="61"/>
  <c r="BW500" i="61"/>
  <c r="BH28" i="62"/>
  <c r="BH32" i="62"/>
  <c r="BH36" i="62"/>
  <c r="BH40" i="62"/>
  <c r="BH44" i="62"/>
  <c r="BH48" i="62"/>
  <c r="BH52" i="62"/>
  <c r="BH56" i="62"/>
  <c r="BW126" i="62"/>
  <c r="BW127" i="62"/>
  <c r="BW131" i="62"/>
  <c r="BW135" i="62"/>
  <c r="BW139" i="62"/>
  <c r="BW143" i="62"/>
  <c r="BW147" i="62"/>
  <c r="BW151" i="62"/>
  <c r="BW155" i="62"/>
  <c r="BW159" i="62"/>
  <c r="BW163" i="62"/>
  <c r="BW179" i="62"/>
  <c r="BW235" i="62"/>
  <c r="BW239" i="62"/>
  <c r="BW254" i="62"/>
  <c r="BW255" i="62"/>
  <c r="BW259" i="62"/>
  <c r="BW263" i="62"/>
  <c r="BW267" i="62"/>
  <c r="BW271" i="62"/>
  <c r="BW275" i="62"/>
  <c r="BW279" i="62"/>
  <c r="BW351" i="62"/>
  <c r="BW360" i="62"/>
  <c r="BW416" i="62"/>
  <c r="BH423" i="62"/>
  <c r="BW424" i="62"/>
  <c r="BW427" i="62"/>
  <c r="BW444" i="62"/>
  <c r="BW451" i="62"/>
  <c r="BW452" i="62"/>
  <c r="BW453" i="62"/>
  <c r="BW455" i="62"/>
  <c r="BW457" i="62"/>
  <c r="BW459" i="62"/>
  <c r="BW461" i="62"/>
  <c r="BW463" i="62"/>
  <c r="BW464" i="62"/>
  <c r="BW468" i="62"/>
  <c r="BW470" i="62"/>
  <c r="BW489" i="62"/>
  <c r="AH498" i="62"/>
  <c r="BW498" i="62"/>
  <c r="BW119" i="60"/>
  <c r="BW128" i="60"/>
  <c r="BW132" i="60"/>
  <c r="BW136" i="60"/>
  <c r="BW140" i="60"/>
  <c r="BW144" i="60"/>
  <c r="BW200" i="60"/>
  <c r="BW204" i="60"/>
  <c r="BW212" i="60"/>
  <c r="BW216" i="60"/>
  <c r="BW220" i="60"/>
  <c r="BW224" i="60"/>
  <c r="BW228" i="60"/>
  <c r="BW232" i="60"/>
  <c r="BW236" i="60"/>
  <c r="BW240" i="60"/>
  <c r="BW244" i="60"/>
  <c r="BW248" i="60"/>
  <c r="BW260" i="60"/>
  <c r="BW320" i="60"/>
  <c r="BW452" i="60"/>
  <c r="BW456" i="60"/>
  <c r="BW460" i="60"/>
  <c r="BW464" i="60"/>
  <c r="BW468" i="60"/>
  <c r="BW472" i="60"/>
  <c r="BW476" i="60"/>
  <c r="BW480" i="60"/>
  <c r="AU192" i="61"/>
  <c r="AU200" i="61"/>
  <c r="AU208" i="61"/>
  <c r="AU216" i="61"/>
  <c r="AU232" i="61"/>
  <c r="AU344" i="61"/>
  <c r="AU352" i="61"/>
  <c r="AU360" i="61"/>
  <c r="AU368" i="61"/>
  <c r="AU380" i="61"/>
  <c r="AH464" i="61"/>
  <c r="BU120" i="62"/>
  <c r="AU134" i="62"/>
  <c r="AU142" i="62"/>
  <c r="AU146" i="62"/>
  <c r="AU150" i="62"/>
  <c r="AU154" i="62"/>
  <c r="AU158" i="62"/>
  <c r="AU162" i="62"/>
  <c r="BH281" i="62"/>
  <c r="AH469" i="62"/>
  <c r="BH472" i="62"/>
  <c r="AU474" i="62"/>
  <c r="AH494" i="62"/>
  <c r="BU2" i="61"/>
  <c r="BW2" i="61"/>
  <c r="BH2" i="61"/>
  <c r="BW2" i="60"/>
  <c r="CC4" i="61"/>
  <c r="CC3" i="61"/>
  <c r="CC5" i="61"/>
  <c r="BW2" i="62"/>
  <c r="CC3" i="62"/>
  <c r="BW166" i="62"/>
  <c r="BU167" i="62"/>
  <c r="BW169" i="62"/>
  <c r="BW170" i="62"/>
  <c r="BU171" i="62"/>
  <c r="BW226" i="62"/>
  <c r="BH231" i="62"/>
  <c r="BW238" i="62"/>
  <c r="BW362" i="62"/>
  <c r="BW364" i="62"/>
  <c r="BW366" i="62"/>
  <c r="BW370" i="62"/>
  <c r="BW430" i="62"/>
  <c r="BH439" i="62"/>
  <c r="BU446" i="62"/>
  <c r="BU450" i="62"/>
  <c r="BH454" i="62"/>
  <c r="BU454" i="62"/>
  <c r="BW456" i="62"/>
  <c r="BH462" i="62"/>
  <c r="BW472" i="62"/>
  <c r="AH479" i="62"/>
  <c r="BW483" i="62"/>
  <c r="BW487" i="62"/>
  <c r="BW494" i="62"/>
  <c r="BH495" i="62"/>
  <c r="AU354" i="62"/>
  <c r="BW354" i="62"/>
  <c r="BW355" i="62"/>
  <c r="AU358" i="62"/>
  <c r="BW358" i="62"/>
  <c r="BW426" i="62"/>
  <c r="BW442" i="62"/>
  <c r="BW443" i="62"/>
  <c r="BW460" i="62"/>
  <c r="BH461" i="62"/>
  <c r="BW465" i="62"/>
  <c r="BW466" i="62"/>
  <c r="AU468" i="62"/>
  <c r="AU476" i="62"/>
  <c r="BW476" i="62"/>
  <c r="BW477" i="62"/>
  <c r="BU477" i="62"/>
  <c r="BW8" i="62"/>
  <c r="BW17" i="62"/>
  <c r="BW19" i="62"/>
  <c r="BW23" i="62"/>
  <c r="BH24" i="62"/>
  <c r="AU175" i="62"/>
  <c r="BW175" i="62"/>
  <c r="BW176" i="62"/>
  <c r="BU176" i="62"/>
  <c r="BW192" i="62"/>
  <c r="BW196" i="62"/>
  <c r="BW200" i="62"/>
  <c r="BW204" i="62"/>
  <c r="BW208" i="62"/>
  <c r="BW212" i="62"/>
  <c r="BW216" i="62"/>
  <c r="BU216" i="62"/>
  <c r="AU222" i="62"/>
  <c r="BW224" i="62"/>
  <c r="BW244" i="62"/>
  <c r="BH245" i="62"/>
  <c r="BH249" i="62"/>
  <c r="BW252" i="62"/>
  <c r="BW284" i="62"/>
  <c r="BH291" i="62"/>
  <c r="BW296" i="62"/>
  <c r="BW304" i="62"/>
  <c r="BW312" i="62"/>
  <c r="BW320" i="62"/>
  <c r="AU322" i="62"/>
  <c r="BW328" i="62"/>
  <c r="AU330" i="62"/>
  <c r="BH330" i="62"/>
  <c r="BH334" i="62"/>
  <c r="BW336" i="62"/>
  <c r="AU338" i="62"/>
  <c r="BH338" i="62"/>
  <c r="BW340" i="62"/>
  <c r="BU340" i="62"/>
  <c r="BH342" i="62"/>
  <c r="BW344" i="62"/>
  <c r="BW474" i="62"/>
  <c r="AU480" i="62"/>
  <c r="BW480" i="62"/>
  <c r="AU484" i="62"/>
  <c r="BW490" i="62"/>
  <c r="BW492" i="62"/>
  <c r="BU496" i="62"/>
  <c r="BH20" i="62"/>
  <c r="BW65" i="62"/>
  <c r="BW69" i="62"/>
  <c r="BW73" i="62"/>
  <c r="BW77" i="62"/>
  <c r="BW81" i="62"/>
  <c r="BW85" i="62"/>
  <c r="BW89" i="62"/>
  <c r="BW93" i="62"/>
  <c r="BW97" i="62"/>
  <c r="BW101" i="62"/>
  <c r="BW104" i="62"/>
  <c r="BW105" i="62"/>
  <c r="BU107" i="62"/>
  <c r="BW108" i="62"/>
  <c r="BW373" i="62"/>
  <c r="BW377" i="62"/>
  <c r="BW381" i="62"/>
  <c r="BW385" i="62"/>
  <c r="BW389" i="62"/>
  <c r="BW393" i="62"/>
  <c r="BW397" i="62"/>
  <c r="BW401" i="62"/>
  <c r="BW405" i="62"/>
  <c r="BW409" i="62"/>
  <c r="BH411" i="62"/>
  <c r="BW413" i="62"/>
  <c r="BU415" i="62"/>
  <c r="BH451" i="62"/>
  <c r="AU458" i="62"/>
  <c r="BU459" i="62"/>
  <c r="BW462" i="62"/>
  <c r="AU466" i="62"/>
  <c r="AH468" i="62"/>
  <c r="BW469" i="62"/>
  <c r="BW471" i="62"/>
  <c r="BU479" i="62"/>
  <c r="BW482" i="62"/>
  <c r="BH484" i="62"/>
  <c r="BW486" i="62"/>
  <c r="BW493" i="62"/>
  <c r="BW161" i="61"/>
  <c r="BW173" i="61"/>
  <c r="AU184" i="61"/>
  <c r="AU136" i="61"/>
  <c r="BW142" i="61"/>
  <c r="AU144" i="61"/>
  <c r="BW238" i="61"/>
  <c r="BW254" i="61"/>
  <c r="BW262" i="61"/>
  <c r="BW270" i="61"/>
  <c r="BW278" i="61"/>
  <c r="BW286" i="61"/>
  <c r="BW294" i="61"/>
  <c r="BW302" i="61"/>
  <c r="BW310" i="61"/>
  <c r="BW326" i="61"/>
  <c r="BW338" i="61"/>
  <c r="AU393" i="61"/>
  <c r="BW394" i="61"/>
  <c r="AU397" i="61"/>
  <c r="BW402" i="61"/>
  <c r="AU405" i="61"/>
  <c r="BW405" i="61"/>
  <c r="BW406" i="61"/>
  <c r="BW460" i="61"/>
  <c r="BW468" i="61"/>
  <c r="BW472" i="61"/>
  <c r="BW484" i="61"/>
  <c r="BW499" i="61"/>
  <c r="BW327" i="61"/>
  <c r="BU332" i="61"/>
  <c r="BW335" i="61"/>
  <c r="BW379" i="61"/>
  <c r="BW383" i="61"/>
  <c r="BU384" i="61"/>
  <c r="BW387" i="61"/>
  <c r="BU388" i="61"/>
  <c r="BW391" i="61"/>
  <c r="BW239" i="61"/>
  <c r="BW247" i="61"/>
  <c r="BW251" i="61"/>
  <c r="BU328" i="61"/>
  <c r="BW331" i="61"/>
  <c r="BW144" i="61"/>
  <c r="BW316" i="61"/>
  <c r="BW320" i="61"/>
  <c r="BW324" i="61"/>
  <c r="BW336" i="61"/>
  <c r="AH451" i="61"/>
  <c r="BW454" i="61"/>
  <c r="BW455" i="61"/>
  <c r="BW462" i="61"/>
  <c r="BW466" i="61"/>
  <c r="AU469" i="61"/>
  <c r="BW470" i="61"/>
  <c r="AU473" i="61"/>
  <c r="BW474" i="61"/>
  <c r="BW478" i="61"/>
  <c r="BW489" i="61"/>
  <c r="AU489" i="61"/>
  <c r="BW493" i="61"/>
  <c r="AU493" i="61"/>
  <c r="BW497" i="61"/>
  <c r="BW149" i="61"/>
  <c r="BW153" i="61"/>
  <c r="BW157" i="61"/>
  <c r="BW165" i="61"/>
  <c r="BW169" i="61"/>
  <c r="BW177" i="61"/>
  <c r="BW181" i="61"/>
  <c r="BW185" i="61"/>
  <c r="BW445" i="61"/>
  <c r="BW449" i="61"/>
  <c r="BW459" i="61"/>
  <c r="BW463" i="61"/>
  <c r="BW467" i="61"/>
  <c r="BW471" i="61"/>
  <c r="BW475" i="61"/>
  <c r="BU476" i="61"/>
  <c r="BW479" i="61"/>
  <c r="BU480" i="61"/>
  <c r="BW482" i="61"/>
  <c r="BW486" i="61"/>
  <c r="AU488" i="61"/>
  <c r="BW490" i="61"/>
  <c r="AU492" i="61"/>
  <c r="BW494" i="61"/>
  <c r="AU496" i="61"/>
  <c r="BW498" i="61"/>
  <c r="AU500" i="61"/>
  <c r="BW145" i="60"/>
  <c r="BW196" i="60"/>
  <c r="BW353" i="60"/>
  <c r="BW357" i="60"/>
  <c r="BW361" i="60"/>
  <c r="BW365" i="60"/>
  <c r="BW369" i="60"/>
  <c r="BW373" i="60"/>
  <c r="BW377" i="60"/>
  <c r="BW381" i="60"/>
  <c r="BW385" i="60"/>
  <c r="BW389" i="60"/>
  <c r="BW393" i="60"/>
  <c r="BW397" i="60"/>
  <c r="BW401" i="60"/>
  <c r="BW405" i="60"/>
  <c r="BW409" i="60"/>
  <c r="BW413" i="60"/>
  <c r="BW417" i="60"/>
  <c r="BW421" i="60"/>
  <c r="BW425" i="60"/>
  <c r="BW429" i="60"/>
  <c r="BW433" i="60"/>
  <c r="BW437" i="60"/>
  <c r="BW441" i="60"/>
  <c r="BW444" i="60"/>
  <c r="BW445" i="60"/>
  <c r="BW449" i="60"/>
  <c r="AU451" i="60"/>
  <c r="BW453" i="60"/>
  <c r="AU455" i="60"/>
  <c r="BW457" i="60"/>
  <c r="AU459" i="60"/>
  <c r="BW461" i="60"/>
  <c r="AU463" i="60"/>
  <c r="BW465" i="60"/>
  <c r="AU467" i="60"/>
  <c r="BW469" i="60"/>
  <c r="AU471" i="60"/>
  <c r="BW473" i="60"/>
  <c r="AU475" i="60"/>
  <c r="BH475" i="60"/>
  <c r="BW477" i="60"/>
  <c r="AU479" i="60"/>
  <c r="AU483" i="60"/>
  <c r="BW484" i="60"/>
  <c r="AU487" i="60"/>
  <c r="BW488" i="60"/>
  <c r="AU491" i="60"/>
  <c r="BW492" i="60"/>
  <c r="AU495" i="60"/>
  <c r="BW496" i="60"/>
  <c r="AU499" i="60"/>
  <c r="BW500" i="60"/>
  <c r="BW206" i="60"/>
  <c r="BW210" i="60"/>
  <c r="BW262" i="60"/>
  <c r="BW266" i="60"/>
  <c r="BW270" i="60"/>
  <c r="BW274" i="60"/>
  <c r="BW278" i="60"/>
  <c r="BW282" i="60"/>
  <c r="BW286" i="60"/>
  <c r="BW290" i="60"/>
  <c r="BW294" i="60"/>
  <c r="BW298" i="60"/>
  <c r="BW322" i="60"/>
  <c r="BW326" i="60"/>
  <c r="BW330" i="60"/>
  <c r="BW334" i="60"/>
  <c r="BW338" i="60"/>
  <c r="BW342" i="60"/>
  <c r="BW346" i="60"/>
  <c r="BW350" i="60"/>
  <c r="BW454" i="60"/>
  <c r="BW458" i="60"/>
  <c r="BW462" i="60"/>
  <c r="BW466" i="60"/>
  <c r="BW470" i="60"/>
  <c r="BW474" i="60"/>
  <c r="BW478" i="60"/>
  <c r="AU478" i="60"/>
  <c r="BW481" i="60"/>
  <c r="BW485" i="60"/>
  <c r="BW489" i="60"/>
  <c r="BW493" i="60"/>
  <c r="BW497" i="60"/>
  <c r="BW501" i="60"/>
  <c r="BW149" i="60"/>
  <c r="BW153" i="60"/>
  <c r="BW157" i="60"/>
  <c r="BW161" i="60"/>
  <c r="BW165" i="60"/>
  <c r="BW169" i="60"/>
  <c r="BW173" i="60"/>
  <c r="BW177" i="60"/>
  <c r="BW181" i="60"/>
  <c r="BW6" i="60"/>
  <c r="BH8" i="60"/>
  <c r="BW10" i="60"/>
  <c r="BH12" i="60"/>
  <c r="BW14" i="60"/>
  <c r="BW15" i="60"/>
  <c r="BH16" i="60"/>
  <c r="BW19" i="60"/>
  <c r="BH20" i="60"/>
  <c r="BW23" i="60"/>
  <c r="BH24" i="60"/>
  <c r="BW27" i="60"/>
  <c r="BH28" i="60"/>
  <c r="BW31" i="60"/>
  <c r="BH32" i="60"/>
  <c r="BW35" i="60"/>
  <c r="BH36" i="60"/>
  <c r="BW39" i="60"/>
  <c r="BW43" i="60"/>
  <c r="BW47" i="60"/>
  <c r="BW51" i="60"/>
  <c r="BW55" i="60"/>
  <c r="BW59" i="60"/>
  <c r="BW63" i="60"/>
  <c r="BW67" i="60"/>
  <c r="BW71" i="60"/>
  <c r="BW75" i="60"/>
  <c r="BW79" i="60"/>
  <c r="BW83" i="60"/>
  <c r="BW87" i="60"/>
  <c r="BW91" i="60"/>
  <c r="BW95" i="60"/>
  <c r="BW99" i="60"/>
  <c r="BW103" i="60"/>
  <c r="BW107" i="60"/>
  <c r="BW111" i="60"/>
  <c r="BW115" i="60"/>
  <c r="BW118" i="60"/>
  <c r="BW251" i="60"/>
  <c r="BW255" i="60"/>
  <c r="BW299" i="60"/>
  <c r="BW303" i="60"/>
  <c r="BW307" i="60"/>
  <c r="BW311" i="60"/>
  <c r="BW315" i="60"/>
  <c r="AU318" i="60"/>
  <c r="BW318" i="60"/>
  <c r="BW319" i="60"/>
  <c r="BW451" i="60"/>
  <c r="AU453" i="60"/>
  <c r="BW455" i="60"/>
  <c r="AU457" i="60"/>
  <c r="BW459" i="60"/>
  <c r="AU461" i="60"/>
  <c r="BW463" i="60"/>
  <c r="AU465" i="60"/>
  <c r="BW467" i="60"/>
  <c r="AU469" i="60"/>
  <c r="BW471" i="60"/>
  <c r="AU473" i="60"/>
  <c r="BH473" i="60"/>
  <c r="BW475" i="60"/>
  <c r="AU477" i="60"/>
  <c r="BW479" i="60"/>
  <c r="AU481" i="60"/>
  <c r="BW482" i="60"/>
  <c r="AU485" i="60"/>
  <c r="BW486" i="60"/>
  <c r="AU489" i="60"/>
  <c r="BW490" i="60"/>
  <c r="AU493" i="60"/>
  <c r="BW494" i="60"/>
  <c r="AU497" i="60"/>
  <c r="BW498" i="60"/>
  <c r="AU501" i="60"/>
  <c r="BW6" i="62"/>
  <c r="BU7" i="62"/>
  <c r="BW10" i="62"/>
  <c r="BU11" i="62"/>
  <c r="BW14" i="62"/>
  <c r="BW33" i="62"/>
  <c r="BW49" i="62"/>
  <c r="BW5" i="62"/>
  <c r="BW7" i="62"/>
  <c r="AU9" i="62"/>
  <c r="BW11" i="62"/>
  <c r="AU13" i="62"/>
  <c r="BW16" i="62"/>
  <c r="BU18" i="62"/>
  <c r="AU21" i="62"/>
  <c r="BW22" i="62"/>
  <c r="BU22" i="62"/>
  <c r="AU25" i="62"/>
  <c r="BW26" i="62"/>
  <c r="BU26" i="62"/>
  <c r="AU29" i="62"/>
  <c r="BW30" i="62"/>
  <c r="BU30" i="62"/>
  <c r="AU33" i="62"/>
  <c r="BW34" i="62"/>
  <c r="BU34" i="62"/>
  <c r="AU37" i="62"/>
  <c r="BW38" i="62"/>
  <c r="BU38" i="62"/>
  <c r="AU41" i="62"/>
  <c r="BW42" i="62"/>
  <c r="BU42" i="62"/>
  <c r="AU45" i="62"/>
  <c r="BW46" i="62"/>
  <c r="BU46" i="62"/>
  <c r="AU49" i="62"/>
  <c r="BW50" i="62"/>
  <c r="BU50" i="62"/>
  <c r="AU53" i="62"/>
  <c r="BW54" i="62"/>
  <c r="BU54" i="62"/>
  <c r="BW114" i="62"/>
  <c r="BW130" i="62"/>
  <c r="BW134" i="62"/>
  <c r="BW138" i="62"/>
  <c r="BH139" i="62"/>
  <c r="BW142" i="62"/>
  <c r="BH148" i="62"/>
  <c r="BW150" i="62"/>
  <c r="BH152" i="62"/>
  <c r="BH156" i="62"/>
  <c r="BW158" i="62"/>
  <c r="BH160" i="62"/>
  <c r="BW173" i="62"/>
  <c r="BW9" i="62"/>
  <c r="BW13" i="62"/>
  <c r="BW18" i="62"/>
  <c r="BW20" i="62"/>
  <c r="AU23" i="62"/>
  <c r="BW24" i="62"/>
  <c r="AU27" i="62"/>
  <c r="BW28" i="62"/>
  <c r="BW32" i="62"/>
  <c r="BW36" i="62"/>
  <c r="AU39" i="62"/>
  <c r="BW40" i="62"/>
  <c r="AU43" i="62"/>
  <c r="BW44" i="62"/>
  <c r="BW48" i="62"/>
  <c r="BW52" i="62"/>
  <c r="AU55" i="62"/>
  <c r="BW56" i="62"/>
  <c r="AU59" i="62"/>
  <c r="BW60" i="62"/>
  <c r="BW64" i="62"/>
  <c r="BW68" i="62"/>
  <c r="AU71" i="62"/>
  <c r="BW72" i="62"/>
  <c r="AU75" i="62"/>
  <c r="BW76" i="62"/>
  <c r="AU79" i="62"/>
  <c r="BW80" i="62"/>
  <c r="AU83" i="62"/>
  <c r="BW84" i="62"/>
  <c r="AU87" i="62"/>
  <c r="BW88" i="62"/>
  <c r="AU91" i="62"/>
  <c r="BW92" i="62"/>
  <c r="AU95" i="62"/>
  <c r="BW96" i="62"/>
  <c r="AU99" i="62"/>
  <c r="BW100" i="62"/>
  <c r="AU103" i="62"/>
  <c r="BW112" i="62"/>
  <c r="BW116" i="62"/>
  <c r="BH118" i="62"/>
  <c r="AU122" i="62"/>
  <c r="BW128" i="62"/>
  <c r="AU130" i="62"/>
  <c r="BH164" i="62"/>
  <c r="BW165" i="62"/>
  <c r="AU171" i="62"/>
  <c r="BW203" i="62"/>
  <c r="BW219" i="62"/>
  <c r="BW223" i="62"/>
  <c r="AU223" i="62"/>
  <c r="BH224" i="62"/>
  <c r="BW228" i="62"/>
  <c r="BW229" i="62"/>
  <c r="BU229" i="62"/>
  <c r="BW233" i="62"/>
  <c r="AU235" i="62"/>
  <c r="BH285" i="62"/>
  <c r="BW286" i="62"/>
  <c r="BW290" i="62"/>
  <c r="BH293" i="62"/>
  <c r="BW294" i="62"/>
  <c r="BH297" i="62"/>
  <c r="BW298" i="62"/>
  <c r="BW177" i="62"/>
  <c r="BW180" i="62"/>
  <c r="AU182" i="62"/>
  <c r="BW184" i="62"/>
  <c r="BW188" i="62"/>
  <c r="BW191" i="62"/>
  <c r="AU57" i="62"/>
  <c r="BW58" i="62"/>
  <c r="BU58" i="62"/>
  <c r="AU61" i="62"/>
  <c r="BW62" i="62"/>
  <c r="BU62" i="62"/>
  <c r="AU65" i="62"/>
  <c r="BW66" i="62"/>
  <c r="BU66" i="62"/>
  <c r="AU69" i="62"/>
  <c r="BW70" i="62"/>
  <c r="BU70" i="62"/>
  <c r="AU73" i="62"/>
  <c r="BW74" i="62"/>
  <c r="BU74" i="62"/>
  <c r="AU77" i="62"/>
  <c r="BW78" i="62"/>
  <c r="BU78" i="62"/>
  <c r="AU81" i="62"/>
  <c r="BW82" i="62"/>
  <c r="BU82" i="62"/>
  <c r="AU85" i="62"/>
  <c r="BW86" i="62"/>
  <c r="BU86" i="62"/>
  <c r="AU89" i="62"/>
  <c r="BW90" i="62"/>
  <c r="BU90" i="62"/>
  <c r="AU93" i="62"/>
  <c r="BW94" i="62"/>
  <c r="BU94" i="62"/>
  <c r="AU97" i="62"/>
  <c r="BW98" i="62"/>
  <c r="BU98" i="62"/>
  <c r="AU101" i="62"/>
  <c r="BW102" i="62"/>
  <c r="BU102" i="62"/>
  <c r="AU105" i="62"/>
  <c r="BW106" i="62"/>
  <c r="BU110" i="62"/>
  <c r="AU113" i="62"/>
  <c r="BH113" i="62"/>
  <c r="BW117" i="62"/>
  <c r="BW120" i="62"/>
  <c r="BW121" i="62"/>
  <c r="BU122" i="62"/>
  <c r="BW124" i="62"/>
  <c r="AU125" i="62"/>
  <c r="BU130" i="62"/>
  <c r="BW132" i="62"/>
  <c r="BH137" i="62"/>
  <c r="BW140" i="62"/>
  <c r="BH141" i="62"/>
  <c r="BW144" i="62"/>
  <c r="BW148" i="62"/>
  <c r="BH150" i="62"/>
  <c r="BW152" i="62"/>
  <c r="BH154" i="62"/>
  <c r="BW156" i="62"/>
  <c r="BW160" i="62"/>
  <c r="BH166" i="62"/>
  <c r="BW167" i="62"/>
  <c r="BW181" i="62"/>
  <c r="BH186" i="62"/>
  <c r="BU186" i="62"/>
  <c r="BH190" i="62"/>
  <c r="BH194" i="62"/>
  <c r="BW197" i="62"/>
  <c r="BH198" i="62"/>
  <c r="BW201" i="62"/>
  <c r="BH202" i="62"/>
  <c r="BH206" i="62"/>
  <c r="BU206" i="62"/>
  <c r="BW209" i="62"/>
  <c r="BH210" i="62"/>
  <c r="BW213" i="62"/>
  <c r="BH214" i="62"/>
  <c r="BW217" i="62"/>
  <c r="BW221" i="62"/>
  <c r="BU223" i="62"/>
  <c r="BH226" i="62"/>
  <c r="BW227" i="62"/>
  <c r="AU229" i="62"/>
  <c r="BW231" i="62"/>
  <c r="BW59" i="62"/>
  <c r="BH60" i="62"/>
  <c r="BW63" i="62"/>
  <c r="BH64" i="62"/>
  <c r="BW67" i="62"/>
  <c r="BH68" i="62"/>
  <c r="BW71" i="62"/>
  <c r="BH72" i="62"/>
  <c r="BW75" i="62"/>
  <c r="BH76" i="62"/>
  <c r="BW79" i="62"/>
  <c r="BH80" i="62"/>
  <c r="BW83" i="62"/>
  <c r="BH84" i="62"/>
  <c r="BW87" i="62"/>
  <c r="BH88" i="62"/>
  <c r="BW91" i="62"/>
  <c r="BH92" i="62"/>
  <c r="BW95" i="62"/>
  <c r="BH96" i="62"/>
  <c r="BW99" i="62"/>
  <c r="BH100" i="62"/>
  <c r="BW103" i="62"/>
  <c r="BW107" i="62"/>
  <c r="BH108" i="62"/>
  <c r="BU109" i="62"/>
  <c r="BW110" i="62"/>
  <c r="BW111" i="62"/>
  <c r="BW118" i="62"/>
  <c r="BH120" i="62"/>
  <c r="BW122" i="62"/>
  <c r="BH128" i="62"/>
  <c r="BW133" i="62"/>
  <c r="BU133" i="62"/>
  <c r="BW136" i="62"/>
  <c r="BW137" i="62"/>
  <c r="BW141" i="62"/>
  <c r="BW145" i="62"/>
  <c r="AU148" i="62"/>
  <c r="BW149" i="62"/>
  <c r="AU152" i="62"/>
  <c r="BW153" i="62"/>
  <c r="BW157" i="62"/>
  <c r="BW161" i="62"/>
  <c r="BW164" i="62"/>
  <c r="BH165" i="62"/>
  <c r="BW168" i="62"/>
  <c r="BU169" i="62"/>
  <c r="BW172" i="62"/>
  <c r="AU172" i="62"/>
  <c r="BH177" i="62"/>
  <c r="AU180" i="62"/>
  <c r="BW182" i="62"/>
  <c r="BW185" i="62"/>
  <c r="BW186" i="62"/>
  <c r="BW189" i="62"/>
  <c r="AU192" i="62"/>
  <c r="AU196" i="62"/>
  <c r="BW198" i="62"/>
  <c r="AU200" i="62"/>
  <c r="BW236" i="62"/>
  <c r="BH240" i="62"/>
  <c r="BW250" i="62"/>
  <c r="BH251" i="62"/>
  <c r="BH255" i="62"/>
  <c r="BW257" i="62"/>
  <c r="BW261" i="62"/>
  <c r="BH263" i="62"/>
  <c r="BW265" i="62"/>
  <c r="BW269" i="62"/>
  <c r="BH271" i="62"/>
  <c r="BW273" i="62"/>
  <c r="BW277" i="62"/>
  <c r="BW280" i="62"/>
  <c r="BW281" i="62"/>
  <c r="BH447" i="62"/>
  <c r="BW234" i="62"/>
  <c r="BW243" i="62"/>
  <c r="BW247" i="62"/>
  <c r="BU248" i="62"/>
  <c r="BW251" i="62"/>
  <c r="AU257" i="62"/>
  <c r="BW258" i="62"/>
  <c r="AU265" i="62"/>
  <c r="BW266" i="62"/>
  <c r="BW274" i="62"/>
  <c r="BU283" i="62"/>
  <c r="BW285" i="62"/>
  <c r="BH286" i="62"/>
  <c r="BU287" i="62"/>
  <c r="BW289" i="62"/>
  <c r="AU289" i="62"/>
  <c r="BW293" i="62"/>
  <c r="BU295" i="62"/>
  <c r="BW297" i="62"/>
  <c r="BU299" i="62"/>
  <c r="BW301" i="62"/>
  <c r="BU303" i="62"/>
  <c r="BW305" i="62"/>
  <c r="BU307" i="62"/>
  <c r="BW309" i="62"/>
  <c r="BU311" i="62"/>
  <c r="BW313" i="62"/>
  <c r="BU315" i="62"/>
  <c r="BW317" i="62"/>
  <c r="BU319" i="62"/>
  <c r="BW321" i="62"/>
  <c r="BU323" i="62"/>
  <c r="BW325" i="62"/>
  <c r="BU327" i="62"/>
  <c r="BW329" i="62"/>
  <c r="BU331" i="62"/>
  <c r="BW333" i="62"/>
  <c r="BU335" i="62"/>
  <c r="BW337" i="62"/>
  <c r="BU339" i="62"/>
  <c r="BW341" i="62"/>
  <c r="AU341" i="62"/>
  <c r="BW352" i="62"/>
  <c r="BH353" i="62"/>
  <c r="BH357" i="62"/>
  <c r="AU361" i="62"/>
  <c r="BH365" i="62"/>
  <c r="BW367" i="62"/>
  <c r="BW382" i="62"/>
  <c r="BW386" i="62"/>
  <c r="BW390" i="62"/>
  <c r="BW394" i="62"/>
  <c r="BW398" i="62"/>
  <c r="BW402" i="62"/>
  <c r="BW406" i="62"/>
  <c r="BH409" i="62"/>
  <c r="AU413" i="62"/>
  <c r="BW414" i="62"/>
  <c r="BW421" i="62"/>
  <c r="AU421" i="62"/>
  <c r="BH426" i="62"/>
  <c r="BW428" i="62"/>
  <c r="BW431" i="62"/>
  <c r="AU433" i="62"/>
  <c r="BW439" i="62"/>
  <c r="BH301" i="62"/>
  <c r="BW302" i="62"/>
  <c r="BH305" i="62"/>
  <c r="BW306" i="62"/>
  <c r="BH309" i="62"/>
  <c r="BW310" i="62"/>
  <c r="BH313" i="62"/>
  <c r="BW314" i="62"/>
  <c r="BH317" i="62"/>
  <c r="BW318" i="62"/>
  <c r="BH321" i="62"/>
  <c r="BW322" i="62"/>
  <c r="BU322" i="62"/>
  <c r="BH325" i="62"/>
  <c r="BW326" i="62"/>
  <c r="BW330" i="62"/>
  <c r="BU330" i="62"/>
  <c r="BW334" i="62"/>
  <c r="BU338" i="62"/>
  <c r="AU344" i="62"/>
  <c r="BW345" i="62"/>
  <c r="BU345" i="62"/>
  <c r="BW349" i="62"/>
  <c r="BU349" i="62"/>
  <c r="BW353" i="62"/>
  <c r="AU356" i="62"/>
  <c r="BW357" i="62"/>
  <c r="BW371" i="62"/>
  <c r="BU373" i="62"/>
  <c r="BW379" i="62"/>
  <c r="BW383" i="62"/>
  <c r="AU385" i="62"/>
  <c r="BW387" i="62"/>
  <c r="AU389" i="62"/>
  <c r="BW391" i="62"/>
  <c r="AU393" i="62"/>
  <c r="BW395" i="62"/>
  <c r="AU397" i="62"/>
  <c r="BW399" i="62"/>
  <c r="AU401" i="62"/>
  <c r="BW403" i="62"/>
  <c r="AU405" i="62"/>
  <c r="BW407" i="62"/>
  <c r="BH408" i="62"/>
  <c r="BW411" i="62"/>
  <c r="BW415" i="62"/>
  <c r="BW422" i="62"/>
  <c r="BU425" i="62"/>
  <c r="BW432" i="62"/>
  <c r="BH437" i="62"/>
  <c r="BU437" i="62"/>
  <c r="BH441" i="62"/>
  <c r="BW447" i="62"/>
  <c r="BW202" i="62"/>
  <c r="AU204" i="62"/>
  <c r="BW206" i="62"/>
  <c r="AU208" i="62"/>
  <c r="BW210" i="62"/>
  <c r="AU212" i="62"/>
  <c r="BW214" i="62"/>
  <c r="AU216" i="62"/>
  <c r="BU218" i="62"/>
  <c r="BH233" i="62"/>
  <c r="BU242" i="62"/>
  <c r="BW245" i="62"/>
  <c r="BU246" i="62"/>
  <c r="BU250" i="62"/>
  <c r="BW256" i="62"/>
  <c r="BW260" i="62"/>
  <c r="BU261" i="62"/>
  <c r="BW264" i="62"/>
  <c r="BU269" i="62"/>
  <c r="BW272" i="62"/>
  <c r="BW276" i="62"/>
  <c r="AU283" i="62"/>
  <c r="BW287" i="62"/>
  <c r="AU287" i="62"/>
  <c r="BU289" i="62"/>
  <c r="BW291" i="62"/>
  <c r="BW295" i="62"/>
  <c r="AU295" i="62"/>
  <c r="BW299" i="62"/>
  <c r="AU299" i="62"/>
  <c r="BW303" i="62"/>
  <c r="AU303" i="62"/>
  <c r="BW307" i="62"/>
  <c r="AU307" i="62"/>
  <c r="BW311" i="62"/>
  <c r="AU311" i="62"/>
  <c r="BW315" i="62"/>
  <c r="AU315" i="62"/>
  <c r="BW319" i="62"/>
  <c r="AU319" i="62"/>
  <c r="BW323" i="62"/>
  <c r="AU323" i="62"/>
  <c r="BH324" i="62"/>
  <c r="BW327" i="62"/>
  <c r="AU327" i="62"/>
  <c r="BW331" i="62"/>
  <c r="AU331" i="62"/>
  <c r="BW335" i="62"/>
  <c r="AU335" i="62"/>
  <c r="BW339" i="62"/>
  <c r="AU339" i="62"/>
  <c r="BU341" i="62"/>
  <c r="BW346" i="62"/>
  <c r="BW348" i="62"/>
  <c r="BH355" i="62"/>
  <c r="BH359" i="62"/>
  <c r="BW361" i="62"/>
  <c r="AU363" i="62"/>
  <c r="BW365" i="62"/>
  <c r="AU367" i="62"/>
  <c r="BW369" i="62"/>
  <c r="BW372" i="62"/>
  <c r="BU372" i="62"/>
  <c r="AU375" i="62"/>
  <c r="BW376" i="62"/>
  <c r="BW392" i="62"/>
  <c r="AU407" i="62"/>
  <c r="BW408" i="62"/>
  <c r="BW418" i="62"/>
  <c r="BW419" i="62"/>
  <c r="BU420" i="62"/>
  <c r="BW423" i="62"/>
  <c r="BH424" i="62"/>
  <c r="BH428" i="62"/>
  <c r="AU431" i="62"/>
  <c r="BW433" i="62"/>
  <c r="BW436" i="62"/>
  <c r="BW437" i="62"/>
  <c r="BW440" i="62"/>
  <c r="AU443" i="62"/>
  <c r="BW448" i="62"/>
  <c r="BW9" i="61"/>
  <c r="BW20" i="61"/>
  <c r="BW32" i="61"/>
  <c r="BW7" i="61"/>
  <c r="BW16" i="61"/>
  <c r="BU17" i="61"/>
  <c r="AU25" i="61"/>
  <c r="AU29" i="61"/>
  <c r="BW30" i="61"/>
  <c r="AU41" i="61"/>
  <c r="AU45" i="61"/>
  <c r="BW46" i="61"/>
  <c r="AU57" i="61"/>
  <c r="AU61" i="61"/>
  <c r="BW62" i="61"/>
  <c r="AU73" i="61"/>
  <c r="AU77" i="61"/>
  <c r="BW78" i="61"/>
  <c r="AU89" i="61"/>
  <c r="AU93" i="61"/>
  <c r="BW94" i="61"/>
  <c r="AU105" i="61"/>
  <c r="AU109" i="61"/>
  <c r="BW110" i="61"/>
  <c r="AU121" i="61"/>
  <c r="AU125" i="61"/>
  <c r="BW126" i="61"/>
  <c r="AU133" i="61"/>
  <c r="BW137" i="61"/>
  <c r="BW139" i="61"/>
  <c r="BW141" i="61"/>
  <c r="BW148" i="61"/>
  <c r="BU149" i="61"/>
  <c r="BU153" i="61"/>
  <c r="BW156" i="61"/>
  <c r="BW160" i="61"/>
  <c r="BW164" i="61"/>
  <c r="BU165" i="61"/>
  <c r="BW172" i="61"/>
  <c r="BW176" i="61"/>
  <c r="BW180" i="61"/>
  <c r="BW184" i="61"/>
  <c r="BW232" i="61"/>
  <c r="BW36" i="61"/>
  <c r="BW40" i="61"/>
  <c r="BW44" i="61"/>
  <c r="BW48" i="61"/>
  <c r="BW52" i="61"/>
  <c r="BW56" i="61"/>
  <c r="BW60" i="61"/>
  <c r="BW64" i="61"/>
  <c r="BW68" i="61"/>
  <c r="BW72" i="61"/>
  <c r="BW76" i="61"/>
  <c r="BW80" i="61"/>
  <c r="BW84" i="61"/>
  <c r="BW88" i="61"/>
  <c r="BW92" i="61"/>
  <c r="BW96" i="61"/>
  <c r="BW100" i="61"/>
  <c r="BW104" i="61"/>
  <c r="BW108" i="61"/>
  <c r="BW112" i="61"/>
  <c r="BW116" i="61"/>
  <c r="BW120" i="61"/>
  <c r="BW124" i="61"/>
  <c r="BW128" i="61"/>
  <c r="BW132" i="61"/>
  <c r="BU147" i="61"/>
  <c r="BW150" i="61"/>
  <c r="BW3" i="61"/>
  <c r="BW13" i="61"/>
  <c r="BW24" i="61"/>
  <c r="BW28" i="61"/>
  <c r="BW6" i="61"/>
  <c r="BW10" i="61"/>
  <c r="BW14" i="61"/>
  <c r="BW15" i="61"/>
  <c r="AU18" i="61"/>
  <c r="BW21" i="61"/>
  <c r="BU22" i="61"/>
  <c r="BW25" i="61"/>
  <c r="BU26" i="61"/>
  <c r="BW29" i="61"/>
  <c r="BU30" i="61"/>
  <c r="BW33" i="61"/>
  <c r="BU34" i="61"/>
  <c r="BW37" i="61"/>
  <c r="BU38" i="61"/>
  <c r="BW41" i="61"/>
  <c r="BU42" i="61"/>
  <c r="BW45" i="61"/>
  <c r="BU46" i="61"/>
  <c r="BW49" i="61"/>
  <c r="BU50" i="61"/>
  <c r="BW53" i="61"/>
  <c r="BU54" i="61"/>
  <c r="BW57" i="61"/>
  <c r="BU58" i="61"/>
  <c r="BW61" i="61"/>
  <c r="BU62" i="61"/>
  <c r="BW65" i="61"/>
  <c r="BU66" i="61"/>
  <c r="BW69" i="61"/>
  <c r="BU70" i="61"/>
  <c r="BW73" i="61"/>
  <c r="BU74" i="61"/>
  <c r="BW77" i="61"/>
  <c r="BU78" i="61"/>
  <c r="BW81" i="61"/>
  <c r="BU82" i="61"/>
  <c r="BW85" i="61"/>
  <c r="BU86" i="61"/>
  <c r="BW89" i="61"/>
  <c r="BU90" i="61"/>
  <c r="BW93" i="61"/>
  <c r="BU94" i="61"/>
  <c r="BW97" i="61"/>
  <c r="BU98" i="61"/>
  <c r="BW101" i="61"/>
  <c r="BU102" i="61"/>
  <c r="BW105" i="61"/>
  <c r="BU106" i="61"/>
  <c r="BW109" i="61"/>
  <c r="BU110" i="61"/>
  <c r="BW113" i="61"/>
  <c r="BU114" i="61"/>
  <c r="BW117" i="61"/>
  <c r="BU118" i="61"/>
  <c r="BW121" i="61"/>
  <c r="BU122" i="61"/>
  <c r="BW125" i="61"/>
  <c r="BU126" i="61"/>
  <c r="BW129" i="61"/>
  <c r="BU130" i="61"/>
  <c r="BU134" i="61"/>
  <c r="BW136" i="61"/>
  <c r="AU138" i="61"/>
  <c r="BW140" i="61"/>
  <c r="AU142" i="61"/>
  <c r="BW145" i="61"/>
  <c r="AU146" i="61"/>
  <c r="BW147" i="61"/>
  <c r="BW151" i="61"/>
  <c r="AU154" i="61"/>
  <c r="BW155" i="61"/>
  <c r="BW204" i="61"/>
  <c r="BW208" i="61"/>
  <c r="BW212" i="61"/>
  <c r="BW216" i="61"/>
  <c r="BW224" i="61"/>
  <c r="BU229" i="61"/>
  <c r="AU233" i="61"/>
  <c r="BW235" i="61"/>
  <c r="AU245" i="61"/>
  <c r="AU253" i="61"/>
  <c r="BW257" i="61"/>
  <c r="AU257" i="61"/>
  <c r="BW265" i="61"/>
  <c r="BW269" i="61"/>
  <c r="BW273" i="61"/>
  <c r="BW277" i="61"/>
  <c r="BW281" i="61"/>
  <c r="BW285" i="61"/>
  <c r="BW289" i="61"/>
  <c r="BW293" i="61"/>
  <c r="BW297" i="61"/>
  <c r="BW301" i="61"/>
  <c r="BW305" i="61"/>
  <c r="BW309" i="61"/>
  <c r="BW312" i="61"/>
  <c r="BW318" i="61"/>
  <c r="BW319" i="61"/>
  <c r="BW322" i="61"/>
  <c r="BW323" i="61"/>
  <c r="AU325" i="61"/>
  <c r="AU333" i="61"/>
  <c r="BW337" i="61"/>
  <c r="BW340" i="61"/>
  <c r="BU341" i="61"/>
  <c r="BW344" i="61"/>
  <c r="BU345" i="61"/>
  <c r="BW348" i="61"/>
  <c r="BU349" i="61"/>
  <c r="BW352" i="61"/>
  <c r="BU353" i="61"/>
  <c r="BW356" i="61"/>
  <c r="BU357" i="61"/>
  <c r="BW360" i="61"/>
  <c r="BU361" i="61"/>
  <c r="BW364" i="61"/>
  <c r="BU365" i="61"/>
  <c r="BW368" i="61"/>
  <c r="BU369" i="61"/>
  <c r="AH371" i="61"/>
  <c r="BW372" i="61"/>
  <c r="BU373" i="61"/>
  <c r="AH375" i="61"/>
  <c r="BW375" i="61"/>
  <c r="AU385" i="61"/>
  <c r="BW386" i="61"/>
  <c r="AU389" i="61"/>
  <c r="BW390" i="61"/>
  <c r="AU401" i="61"/>
  <c r="BW448" i="61"/>
  <c r="BW373" i="61"/>
  <c r="AU376" i="61"/>
  <c r="BW395" i="61"/>
  <c r="BU400" i="61"/>
  <c r="BU408" i="61"/>
  <c r="BW410" i="61"/>
  <c r="AU412" i="61"/>
  <c r="BW414" i="61"/>
  <c r="BW418" i="61"/>
  <c r="BW422" i="61"/>
  <c r="BW426" i="61"/>
  <c r="AU428" i="61"/>
  <c r="BW430" i="61"/>
  <c r="BW434" i="61"/>
  <c r="BW166" i="61"/>
  <c r="BW178" i="61"/>
  <c r="BW186" i="61"/>
  <c r="BW190" i="61"/>
  <c r="BW194" i="61"/>
  <c r="BW198" i="61"/>
  <c r="BW202" i="61"/>
  <c r="BW210" i="61"/>
  <c r="BW218" i="61"/>
  <c r="BW222" i="61"/>
  <c r="BW230" i="61"/>
  <c r="BW237" i="61"/>
  <c r="BW240" i="61"/>
  <c r="BW255" i="61"/>
  <c r="AU255" i="61"/>
  <c r="BW259" i="61"/>
  <c r="AU259" i="61"/>
  <c r="BW263" i="61"/>
  <c r="BU263" i="61"/>
  <c r="BW267" i="61"/>
  <c r="BU267" i="61"/>
  <c r="BW271" i="61"/>
  <c r="BU271" i="61"/>
  <c r="BW275" i="61"/>
  <c r="BU275" i="61"/>
  <c r="BW279" i="61"/>
  <c r="BU279" i="61"/>
  <c r="BW283" i="61"/>
  <c r="BU283" i="61"/>
  <c r="BW287" i="61"/>
  <c r="BU287" i="61"/>
  <c r="BW291" i="61"/>
  <c r="BU291" i="61"/>
  <c r="BW295" i="61"/>
  <c r="BU295" i="61"/>
  <c r="BW299" i="61"/>
  <c r="BU299" i="61"/>
  <c r="BW303" i="61"/>
  <c r="BU303" i="61"/>
  <c r="BW307" i="61"/>
  <c r="BU307" i="61"/>
  <c r="AU319" i="61"/>
  <c r="BW325" i="61"/>
  <c r="AH341" i="61"/>
  <c r="BW342" i="61"/>
  <c r="BW346" i="61"/>
  <c r="AH349" i="61"/>
  <c r="BW350" i="61"/>
  <c r="BW354" i="61"/>
  <c r="AH357" i="61"/>
  <c r="BW358" i="61"/>
  <c r="BW362" i="61"/>
  <c r="AH365" i="61"/>
  <c r="BW366" i="61"/>
  <c r="BW370" i="61"/>
  <c r="BU371" i="61"/>
  <c r="BW374" i="61"/>
  <c r="BW377" i="61"/>
  <c r="BW378" i="61"/>
  <c r="BW384" i="61"/>
  <c r="BW388" i="61"/>
  <c r="AU391" i="61"/>
  <c r="BW392" i="61"/>
  <c r="AU395" i="61"/>
  <c r="BW396" i="61"/>
  <c r="BW399" i="61"/>
  <c r="BW400" i="61"/>
  <c r="AU403" i="61"/>
  <c r="BW403" i="61"/>
  <c r="BW411" i="61"/>
  <c r="BW413" i="61"/>
  <c r="BW415" i="61"/>
  <c r="BW419" i="61"/>
  <c r="BW423" i="61"/>
  <c r="BW427" i="61"/>
  <c r="BH432" i="61"/>
  <c r="BW438" i="61"/>
  <c r="BW442" i="61"/>
  <c r="BW446" i="61"/>
  <c r="AU158" i="61"/>
  <c r="BW159" i="61"/>
  <c r="AU162" i="61"/>
  <c r="BW163" i="61"/>
  <c r="AU166" i="61"/>
  <c r="BW167" i="61"/>
  <c r="AU170" i="61"/>
  <c r="BW171" i="61"/>
  <c r="AU174" i="61"/>
  <c r="BW175" i="61"/>
  <c r="BW179" i="61"/>
  <c r="AU182" i="61"/>
  <c r="BW183" i="61"/>
  <c r="BW187" i="61"/>
  <c r="AU190" i="61"/>
  <c r="BW191" i="61"/>
  <c r="BW195" i="61"/>
  <c r="AU198" i="61"/>
  <c r="BW199" i="61"/>
  <c r="BW203" i="61"/>
  <c r="AU206" i="61"/>
  <c r="BW207" i="61"/>
  <c r="BW211" i="61"/>
  <c r="AU214" i="61"/>
  <c r="BW215" i="61"/>
  <c r="BW219" i="61"/>
  <c r="AU222" i="61"/>
  <c r="BW223" i="61"/>
  <c r="AU226" i="61"/>
  <c r="BW227" i="61"/>
  <c r="BW231" i="61"/>
  <c r="BU234" i="61"/>
  <c r="BW241" i="61"/>
  <c r="BW244" i="61"/>
  <c r="BU246" i="61"/>
  <c r="BW248" i="61"/>
  <c r="BW253" i="61"/>
  <c r="BU254" i="61"/>
  <c r="BW256" i="61"/>
  <c r="AU262" i="61"/>
  <c r="BW264" i="61"/>
  <c r="BW268" i="61"/>
  <c r="BW272" i="61"/>
  <c r="BW276" i="61"/>
  <c r="BW280" i="61"/>
  <c r="BW284" i="61"/>
  <c r="BW292" i="61"/>
  <c r="BW296" i="61"/>
  <c r="BW300" i="61"/>
  <c r="BW304" i="61"/>
  <c r="BW308" i="61"/>
  <c r="AU310" i="61"/>
  <c r="BW311" i="61"/>
  <c r="AU314" i="61"/>
  <c r="BW315" i="61"/>
  <c r="BU318" i="61"/>
  <c r="BU322" i="61"/>
  <c r="BW329" i="61"/>
  <c r="BW332" i="61"/>
  <c r="BW333" i="61"/>
  <c r="BU334" i="61"/>
  <c r="AU338" i="61"/>
  <c r="BW339" i="61"/>
  <c r="BW343" i="61"/>
  <c r="BW351" i="61"/>
  <c r="BW355" i="61"/>
  <c r="BW359" i="61"/>
  <c r="BW367" i="61"/>
  <c r="BW382" i="61"/>
  <c r="BU382" i="61"/>
  <c r="AH384" i="61"/>
  <c r="BW385" i="61"/>
  <c r="AU410" i="61"/>
  <c r="BW416" i="61"/>
  <c r="AU418" i="61"/>
  <c r="AU422" i="61"/>
  <c r="BW428" i="61"/>
  <c r="BW431" i="61"/>
  <c r="BW432" i="61"/>
  <c r="BW439" i="61"/>
  <c r="BW441" i="61"/>
  <c r="BW447" i="61"/>
  <c r="BW48" i="60"/>
  <c r="BW56" i="60"/>
  <c r="BW60" i="60"/>
  <c r="BW64" i="60"/>
  <c r="BW68" i="60"/>
  <c r="BW76" i="60"/>
  <c r="BW4" i="60"/>
  <c r="BH6" i="60"/>
  <c r="BW8" i="60"/>
  <c r="BH10" i="60"/>
  <c r="BW12" i="60"/>
  <c r="BH14" i="60"/>
  <c r="BW17" i="60"/>
  <c r="BH18" i="60"/>
  <c r="BW21" i="60"/>
  <c r="BH22" i="60"/>
  <c r="BW25" i="60"/>
  <c r="BH26" i="60"/>
  <c r="BW29" i="60"/>
  <c r="BH30" i="60"/>
  <c r="BW33" i="60"/>
  <c r="BH34" i="60"/>
  <c r="BW37" i="60"/>
  <c r="BW41" i="60"/>
  <c r="BW45" i="60"/>
  <c r="BW49" i="60"/>
  <c r="BW53" i="60"/>
  <c r="BW57" i="60"/>
  <c r="BW61" i="60"/>
  <c r="BW65" i="60"/>
  <c r="BW69" i="60"/>
  <c r="BW73" i="60"/>
  <c r="BW3" i="60"/>
  <c r="BH5" i="60"/>
  <c r="BW18" i="60"/>
  <c r="BW22" i="60"/>
  <c r="BW26" i="60"/>
  <c r="BW30" i="60"/>
  <c r="BW34" i="60"/>
  <c r="BW38" i="60"/>
  <c r="BW42" i="60"/>
  <c r="BW46" i="60"/>
  <c r="BW50" i="60"/>
  <c r="BW54" i="60"/>
  <c r="BW58" i="60"/>
  <c r="BW62" i="60"/>
  <c r="BW66" i="60"/>
  <c r="BW70" i="60"/>
  <c r="BW74" i="60"/>
  <c r="BW78" i="60"/>
  <c r="BW82" i="60"/>
  <c r="BW86" i="60"/>
  <c r="BW90" i="60"/>
  <c r="BW94" i="60"/>
  <c r="BW98" i="60"/>
  <c r="BW102" i="60"/>
  <c r="BW106" i="60"/>
  <c r="BW122" i="60"/>
  <c r="BW123" i="60"/>
  <c r="BW126" i="60"/>
  <c r="BW135" i="60"/>
  <c r="BW139" i="60"/>
  <c r="BW143" i="60"/>
  <c r="BW147" i="60"/>
  <c r="BW151" i="60"/>
  <c r="BW155" i="60"/>
  <c r="BW159" i="60"/>
  <c r="BW163" i="60"/>
  <c r="BW167" i="60"/>
  <c r="BW171" i="60"/>
  <c r="BW175" i="60"/>
  <c r="BW179" i="60"/>
  <c r="BW182" i="60"/>
  <c r="BW184" i="60"/>
  <c r="BW188" i="60"/>
  <c r="BW192" i="60"/>
  <c r="BW198" i="60"/>
  <c r="BW202" i="60"/>
  <c r="BW16" i="60"/>
  <c r="BW20" i="60"/>
  <c r="BW24" i="60"/>
  <c r="BW28" i="60"/>
  <c r="BW32" i="60"/>
  <c r="BW36" i="60"/>
  <c r="BW40" i="60"/>
  <c r="BW52" i="60"/>
  <c r="BW72" i="60"/>
  <c r="BW80" i="60"/>
  <c r="BW84" i="60"/>
  <c r="BW88" i="60"/>
  <c r="BW92" i="60"/>
  <c r="BW96" i="60"/>
  <c r="BW100" i="60"/>
  <c r="BW104" i="60"/>
  <c r="BW108" i="60"/>
  <c r="AH111" i="60"/>
  <c r="BW112" i="60"/>
  <c r="AH115" i="60"/>
  <c r="BW116" i="60"/>
  <c r="BW148" i="60"/>
  <c r="BW152" i="60"/>
  <c r="BW156" i="60"/>
  <c r="BW160" i="60"/>
  <c r="BW164" i="60"/>
  <c r="BW168" i="60"/>
  <c r="BW172" i="60"/>
  <c r="BW176" i="60"/>
  <c r="BW180" i="60"/>
  <c r="AH195" i="60"/>
  <c r="BW195" i="60"/>
  <c r="AH199" i="60"/>
  <c r="BW199" i="60"/>
  <c r="AH203" i="60"/>
  <c r="BW203" i="60"/>
  <c r="AH207" i="60"/>
  <c r="BW207" i="60"/>
  <c r="BW211" i="60"/>
  <c r="BW215" i="60"/>
  <c r="BW219" i="60"/>
  <c r="BW223" i="60"/>
  <c r="BW227" i="60"/>
  <c r="BW231" i="60"/>
  <c r="BW235" i="60"/>
  <c r="BW239" i="60"/>
  <c r="AH243" i="60"/>
  <c r="BW243" i="60"/>
  <c r="AH247" i="60"/>
  <c r="BW247" i="60"/>
  <c r="BW5" i="60"/>
  <c r="BW44" i="60"/>
  <c r="BW77" i="60"/>
  <c r="BW81" i="60"/>
  <c r="BW85" i="60"/>
  <c r="BW89" i="60"/>
  <c r="BW93" i="60"/>
  <c r="BW97" i="60"/>
  <c r="BW101" i="60"/>
  <c r="BW105" i="60"/>
  <c r="BW109" i="60"/>
  <c r="BW113" i="60"/>
  <c r="BW117" i="60"/>
  <c r="BW120" i="60"/>
  <c r="BW124" i="60"/>
  <c r="BW125" i="60"/>
  <c r="BW133" i="60"/>
  <c r="BW137" i="60"/>
  <c r="BW141" i="60"/>
  <c r="BW208" i="60"/>
  <c r="BW252" i="60"/>
  <c r="BW256" i="60"/>
  <c r="AU258" i="60"/>
  <c r="BW263" i="60"/>
  <c r="BW267" i="60"/>
  <c r="BW271" i="60"/>
  <c r="BW275" i="60"/>
  <c r="BW279" i="60"/>
  <c r="BW283" i="60"/>
  <c r="BW287" i="60"/>
  <c r="BW291" i="60"/>
  <c r="BW295" i="60"/>
  <c r="BW214" i="60"/>
  <c r="BW218" i="60"/>
  <c r="BW222" i="60"/>
  <c r="BW226" i="60"/>
  <c r="BW230" i="60"/>
  <c r="BW234" i="60"/>
  <c r="BW238" i="60"/>
  <c r="BW242" i="60"/>
  <c r="BW246" i="60"/>
  <c r="BW250" i="60"/>
  <c r="BW254" i="60"/>
  <c r="BW258" i="60"/>
  <c r="AU260" i="60"/>
  <c r="BW261" i="60"/>
  <c r="BW265" i="60"/>
  <c r="BW269" i="60"/>
  <c r="BW273" i="60"/>
  <c r="BW277" i="60"/>
  <c r="BW281" i="60"/>
  <c r="BW285" i="60"/>
  <c r="BW289" i="60"/>
  <c r="BW293" i="60"/>
  <c r="BW297" i="60"/>
  <c r="BW301" i="60"/>
  <c r="BW305" i="60"/>
  <c r="BW309" i="60"/>
  <c r="BW313" i="60"/>
  <c r="BW317" i="60"/>
  <c r="AU320" i="60"/>
  <c r="BW324" i="60"/>
  <c r="BW328" i="60"/>
  <c r="BW332" i="60"/>
  <c r="BW336" i="60"/>
  <c r="BW340" i="60"/>
  <c r="BW344" i="60"/>
  <c r="BW348" i="60"/>
  <c r="BW352" i="60"/>
  <c r="AH364" i="60"/>
  <c r="BW364" i="60"/>
  <c r="AH368" i="60"/>
  <c r="BW368" i="60"/>
  <c r="AH372" i="60"/>
  <c r="BW372" i="60"/>
  <c r="AH376" i="60"/>
  <c r="BW376" i="60"/>
  <c r="AH380" i="60"/>
  <c r="BW380" i="60"/>
  <c r="AH384" i="60"/>
  <c r="BW384" i="60"/>
  <c r="AH388" i="60"/>
  <c r="BW388" i="60"/>
  <c r="BW392" i="60"/>
  <c r="AH396" i="60"/>
  <c r="BW396" i="60"/>
  <c r="AH400" i="60"/>
  <c r="BW400" i="60"/>
  <c r="AH404" i="60"/>
  <c r="BW404" i="60"/>
  <c r="AH408" i="60"/>
  <c r="BW408" i="60"/>
  <c r="AH412" i="60"/>
  <c r="BW412" i="60"/>
  <c r="AH416" i="60"/>
  <c r="BW416" i="60"/>
  <c r="AH420" i="60"/>
  <c r="BW420" i="60"/>
  <c r="AH424" i="60"/>
  <c r="BW424" i="60"/>
  <c r="AH428" i="60"/>
  <c r="BW428" i="60"/>
  <c r="AH436" i="60"/>
  <c r="BW436" i="60"/>
  <c r="AH440" i="60"/>
  <c r="BW440" i="60"/>
  <c r="AH444" i="60"/>
  <c r="BW448" i="60"/>
  <c r="BW302" i="60"/>
  <c r="BW306" i="60"/>
  <c r="BW310" i="60"/>
  <c r="BW314" i="60"/>
  <c r="BW354" i="60"/>
  <c r="BW358" i="60"/>
  <c r="AH362" i="60"/>
  <c r="BW362" i="60"/>
  <c r="AH366" i="60"/>
  <c r="BW366" i="60"/>
  <c r="AH370" i="60"/>
  <c r="BW370" i="60"/>
  <c r="AH374" i="60"/>
  <c r="BW374" i="60"/>
  <c r="AH378" i="60"/>
  <c r="BW378" i="60"/>
  <c r="AH382" i="60"/>
  <c r="BW382" i="60"/>
  <c r="AH386" i="60"/>
  <c r="BW386" i="60"/>
  <c r="AH390" i="60"/>
  <c r="BW390" i="60"/>
  <c r="BW394" i="60"/>
  <c r="AH398" i="60"/>
  <c r="BW398" i="60"/>
  <c r="AH402" i="60"/>
  <c r="BW402" i="60"/>
  <c r="AH406" i="60"/>
  <c r="BW406" i="60"/>
  <c r="AH410" i="60"/>
  <c r="BW410" i="60"/>
  <c r="AH414" i="60"/>
  <c r="BW414" i="60"/>
  <c r="AH418" i="60"/>
  <c r="BW418" i="60"/>
  <c r="AH422" i="60"/>
  <c r="BW422" i="60"/>
  <c r="AH426" i="60"/>
  <c r="BW426" i="60"/>
  <c r="AH430" i="60"/>
  <c r="BW430" i="60"/>
  <c r="AH434" i="60"/>
  <c r="BW434" i="60"/>
  <c r="AH438" i="60"/>
  <c r="BW438" i="60"/>
  <c r="AH442" i="60"/>
  <c r="AH446" i="60"/>
  <c r="BW450" i="60"/>
  <c r="AH109" i="60"/>
  <c r="BW110" i="60"/>
  <c r="AH113" i="60"/>
  <c r="BW114" i="60"/>
  <c r="AH117" i="60"/>
  <c r="AU121" i="60"/>
  <c r="BW121" i="60"/>
  <c r="AU125" i="60"/>
  <c r="AU129" i="60"/>
  <c r="BW130" i="60"/>
  <c r="BW134" i="60"/>
  <c r="BW138" i="60"/>
  <c r="BW142" i="60"/>
  <c r="BW146" i="60"/>
  <c r="BW150" i="60"/>
  <c r="BW154" i="60"/>
  <c r="BW158" i="60"/>
  <c r="BW162" i="60"/>
  <c r="BW166" i="60"/>
  <c r="BW170" i="60"/>
  <c r="BW174" i="60"/>
  <c r="BW178" i="60"/>
  <c r="AH197" i="60"/>
  <c r="BW197" i="60"/>
  <c r="AH201" i="60"/>
  <c r="BW201" i="60"/>
  <c r="AH205" i="60"/>
  <c r="BW205" i="60"/>
  <c r="AH209" i="60"/>
  <c r="BW209" i="60"/>
  <c r="BW213" i="60"/>
  <c r="BW217" i="60"/>
  <c r="BW221" i="60"/>
  <c r="BW225" i="60"/>
  <c r="BW229" i="60"/>
  <c r="BW233" i="60"/>
  <c r="BW237" i="60"/>
  <c r="AH241" i="60"/>
  <c r="BW241" i="60"/>
  <c r="AH245" i="60"/>
  <c r="BW245" i="60"/>
  <c r="AH249" i="60"/>
  <c r="BW249" i="60"/>
  <c r="BW253" i="60"/>
  <c r="BW264" i="60"/>
  <c r="BW268" i="60"/>
  <c r="BW272" i="60"/>
  <c r="BW276" i="60"/>
  <c r="BW280" i="60"/>
  <c r="BW284" i="60"/>
  <c r="BW288" i="60"/>
  <c r="BW292" i="60"/>
  <c r="BW296" i="60"/>
  <c r="BW300" i="60"/>
  <c r="BW304" i="60"/>
  <c r="BW308" i="60"/>
  <c r="BW312" i="60"/>
  <c r="BW316" i="60"/>
  <c r="BW355" i="60"/>
  <c r="BW359" i="60"/>
  <c r="BW363" i="60"/>
  <c r="BW367" i="60"/>
  <c r="BW371" i="60"/>
  <c r="BW375" i="60"/>
  <c r="BW379" i="60"/>
  <c r="BW383" i="60"/>
  <c r="BW387" i="60"/>
  <c r="BW391" i="60"/>
  <c r="BW395" i="60"/>
  <c r="BW399" i="60"/>
  <c r="BW403" i="60"/>
  <c r="BW407" i="60"/>
  <c r="BW411" i="60"/>
  <c r="BW415" i="60"/>
  <c r="BW419" i="60"/>
  <c r="BW423" i="60"/>
  <c r="BW427" i="60"/>
  <c r="BW435" i="60"/>
  <c r="BW439" i="60"/>
  <c r="BW442" i="60"/>
  <c r="BW443" i="60"/>
  <c r="BW446" i="60"/>
  <c r="BW447" i="60"/>
  <c r="AU449" i="60"/>
  <c r="BW3" i="62"/>
  <c r="BW5" i="61"/>
  <c r="BU3" i="62"/>
  <c r="BU15" i="62"/>
  <c r="BU17" i="62"/>
  <c r="BU104" i="62"/>
  <c r="BU106" i="62"/>
  <c r="BU114" i="62"/>
  <c r="BU115" i="62"/>
  <c r="BU117" i="62"/>
  <c r="BU127" i="62"/>
  <c r="BU137" i="62"/>
  <c r="BU153" i="62"/>
  <c r="BU161" i="62"/>
  <c r="BU164" i="62"/>
  <c r="BU166" i="62"/>
  <c r="BU174" i="62"/>
  <c r="BU178" i="62"/>
  <c r="BU184" i="62"/>
  <c r="BU188" i="62"/>
  <c r="BU191" i="62"/>
  <c r="BU214" i="62"/>
  <c r="BU230" i="62"/>
  <c r="BU231" i="62"/>
  <c r="BU249" i="62"/>
  <c r="BU253" i="62"/>
  <c r="BU254" i="62"/>
  <c r="BU273" i="62"/>
  <c r="BU277" i="62"/>
  <c r="BU280" i="62"/>
  <c r="BU292" i="62"/>
  <c r="BU296" i="62"/>
  <c r="BU300" i="62"/>
  <c r="BU302" i="62"/>
  <c r="BU304" i="62"/>
  <c r="BU306" i="62"/>
  <c r="BU308" i="62"/>
  <c r="BU312" i="62"/>
  <c r="BU316" i="62"/>
  <c r="BU320" i="62"/>
  <c r="BU324" i="62"/>
  <c r="BU328" i="62"/>
  <c r="BU332" i="62"/>
  <c r="BU336" i="62"/>
  <c r="BU220" i="62"/>
  <c r="BU222" i="62"/>
  <c r="BU237" i="62"/>
  <c r="BU238" i="62"/>
  <c r="BU241" i="62"/>
  <c r="BU243" i="62"/>
  <c r="BU9" i="62"/>
  <c r="BU13" i="62"/>
  <c r="BU19" i="62"/>
  <c r="BU21" i="62"/>
  <c r="BU25" i="62"/>
  <c r="BU29" i="62"/>
  <c r="BU31" i="62"/>
  <c r="BU33" i="62"/>
  <c r="BU35" i="62"/>
  <c r="BU37" i="62"/>
  <c r="BU41" i="62"/>
  <c r="BU45" i="62"/>
  <c r="BU47" i="62"/>
  <c r="BU49" i="62"/>
  <c r="BU51" i="62"/>
  <c r="BU53" i="62"/>
  <c r="BU57" i="62"/>
  <c r="BU61" i="62"/>
  <c r="BU63" i="62"/>
  <c r="BU65" i="62"/>
  <c r="BU67" i="62"/>
  <c r="BU69" i="62"/>
  <c r="BU71" i="62"/>
  <c r="BU73" i="62"/>
  <c r="BU75" i="62"/>
  <c r="BU77" i="62"/>
  <c r="BU79" i="62"/>
  <c r="BU81" i="62"/>
  <c r="BU83" i="62"/>
  <c r="BU85" i="62"/>
  <c r="BU87" i="62"/>
  <c r="BU89" i="62"/>
  <c r="BU91" i="62"/>
  <c r="BU93" i="62"/>
  <c r="BU95" i="62"/>
  <c r="BU97" i="62"/>
  <c r="BU99" i="62"/>
  <c r="BU101" i="62"/>
  <c r="BU103" i="62"/>
  <c r="BU105" i="62"/>
  <c r="BU113" i="62"/>
  <c r="BU118" i="62"/>
  <c r="BU119" i="62"/>
  <c r="BU123" i="62"/>
  <c r="BU125" i="62"/>
  <c r="BU126" i="62"/>
  <c r="BU136" i="62"/>
  <c r="BU138" i="62"/>
  <c r="BU140" i="62"/>
  <c r="BU142" i="62"/>
  <c r="BU144" i="62"/>
  <c r="BU146" i="62"/>
  <c r="BU150" i="62"/>
  <c r="BU154" i="62"/>
  <c r="BU156" i="62"/>
  <c r="BU158" i="62"/>
  <c r="BU160" i="62"/>
  <c r="BU162" i="62"/>
  <c r="BU172" i="62"/>
  <c r="BU180" i="62"/>
  <c r="BU182" i="62"/>
  <c r="BU192" i="62"/>
  <c r="BU196" i="62"/>
  <c r="BU200" i="62"/>
  <c r="BU204" i="62"/>
  <c r="BU208" i="62"/>
  <c r="BU212" i="62"/>
  <c r="BU255" i="62"/>
  <c r="BU259" i="62"/>
  <c r="BU263" i="62"/>
  <c r="BU267" i="62"/>
  <c r="BU271" i="62"/>
  <c r="BU275" i="62"/>
  <c r="BU279" i="62"/>
  <c r="BU281" i="62"/>
  <c r="BU343" i="62"/>
  <c r="BU348" i="62"/>
  <c r="BU4" i="62"/>
  <c r="BU6" i="62"/>
  <c r="BU8" i="62"/>
  <c r="BU10" i="62"/>
  <c r="BU12" i="62"/>
  <c r="BU16" i="62"/>
  <c r="BU20" i="62"/>
  <c r="BU24" i="62"/>
  <c r="BU28" i="62"/>
  <c r="BU32" i="62"/>
  <c r="BU36" i="62"/>
  <c r="BU40" i="62"/>
  <c r="BU44" i="62"/>
  <c r="BU48" i="62"/>
  <c r="BU52" i="62"/>
  <c r="BU56" i="62"/>
  <c r="BU60" i="62"/>
  <c r="BU64" i="62"/>
  <c r="BU68" i="62"/>
  <c r="BU72" i="62"/>
  <c r="BU76" i="62"/>
  <c r="BU80" i="62"/>
  <c r="BU84" i="62"/>
  <c r="BU88" i="62"/>
  <c r="BU92" i="62"/>
  <c r="BU96" i="62"/>
  <c r="BU100" i="62"/>
  <c r="BU111" i="62"/>
  <c r="BU350" i="62"/>
  <c r="BU352" i="62"/>
  <c r="BU354" i="62"/>
  <c r="BU361" i="62"/>
  <c r="BU363" i="62"/>
  <c r="BU367" i="62"/>
  <c r="BU371" i="62"/>
  <c r="BU375" i="62"/>
  <c r="BU379" i="62"/>
  <c r="BU391" i="62"/>
  <c r="BU395" i="62"/>
  <c r="BU407" i="62"/>
  <c r="BU413" i="62"/>
  <c r="BU418" i="62"/>
  <c r="BU421" i="62"/>
  <c r="BU431" i="62"/>
  <c r="BU433" i="62"/>
  <c r="BU443" i="62"/>
  <c r="BU445" i="62"/>
  <c r="BU449" i="62"/>
  <c r="BU468" i="62"/>
  <c r="BU480" i="62"/>
  <c r="BU483" i="62"/>
  <c r="BU485" i="62"/>
  <c r="BU489" i="62"/>
  <c r="BU491" i="62"/>
  <c r="BU500" i="62"/>
  <c r="BU353" i="62"/>
  <c r="BU355" i="62"/>
  <c r="BU356" i="62"/>
  <c r="BU357" i="62"/>
  <c r="BU360" i="62"/>
  <c r="BU364" i="62"/>
  <c r="BU366" i="62"/>
  <c r="BU368" i="62"/>
  <c r="BU370" i="62"/>
  <c r="BU377" i="62"/>
  <c r="BU381" i="62"/>
  <c r="BU385" i="62"/>
  <c r="BU389" i="62"/>
  <c r="BU393" i="62"/>
  <c r="BU397" i="62"/>
  <c r="BU401" i="62"/>
  <c r="BU405" i="62"/>
  <c r="BU409" i="62"/>
  <c r="BU417" i="62"/>
  <c r="BU426" i="62"/>
  <c r="BU436" i="62"/>
  <c r="BU438" i="62"/>
  <c r="BU447" i="62"/>
  <c r="BU451" i="62"/>
  <c r="BU453" i="62"/>
  <c r="BU456" i="62"/>
  <c r="BU458" i="62"/>
  <c r="BU462" i="62"/>
  <c r="BU464" i="62"/>
  <c r="BU465" i="62"/>
  <c r="BU472" i="62"/>
  <c r="BU476" i="62"/>
  <c r="BU484" i="62"/>
  <c r="BU493" i="62"/>
  <c r="BU497" i="62"/>
  <c r="BU121" i="62"/>
  <c r="BU129" i="62"/>
  <c r="BU134" i="62"/>
  <c r="BU135" i="62"/>
  <c r="BU141" i="62"/>
  <c r="BU145" i="62"/>
  <c r="BU170" i="62"/>
  <c r="BU175" i="62"/>
  <c r="BU183" i="62"/>
  <c r="BU185" i="62"/>
  <c r="BU187" i="62"/>
  <c r="BU195" i="62"/>
  <c r="BU199" i="62"/>
  <c r="BU201" i="62"/>
  <c r="BU203" i="62"/>
  <c r="BU205" i="62"/>
  <c r="BU207" i="62"/>
  <c r="BU211" i="62"/>
  <c r="BU215" i="62"/>
  <c r="BU217" i="62"/>
  <c r="BU221" i="62"/>
  <c r="BU225" i="62"/>
  <c r="BU228" i="62"/>
  <c r="BU232" i="62"/>
  <c r="BU234" i="62"/>
  <c r="BU245" i="62"/>
  <c r="BU247" i="62"/>
  <c r="BU251" i="62"/>
  <c r="BU258" i="62"/>
  <c r="BU262" i="62"/>
  <c r="BU264" i="62"/>
  <c r="BU266" i="62"/>
  <c r="BU268" i="62"/>
  <c r="BU270" i="62"/>
  <c r="BU274" i="62"/>
  <c r="BU278" i="62"/>
  <c r="BU284" i="62"/>
  <c r="BU285" i="62"/>
  <c r="BU291" i="62"/>
  <c r="BU293" i="62"/>
  <c r="BU297" i="62"/>
  <c r="BU301" i="62"/>
  <c r="BU305" i="62"/>
  <c r="BU309" i="62"/>
  <c r="BU313" i="62"/>
  <c r="BU317" i="62"/>
  <c r="BU321" i="62"/>
  <c r="BU325" i="62"/>
  <c r="BU329" i="62"/>
  <c r="BU333" i="62"/>
  <c r="BU337" i="62"/>
  <c r="BU359" i="62"/>
  <c r="BU369" i="62"/>
  <c r="BU376" i="62"/>
  <c r="BU380" i="62"/>
  <c r="BU384" i="62"/>
  <c r="BU386" i="62"/>
  <c r="BU388" i="62"/>
  <c r="BU390" i="62"/>
  <c r="BU392" i="62"/>
  <c r="BU396" i="62"/>
  <c r="BU400" i="62"/>
  <c r="BU402" i="62"/>
  <c r="BU404" i="62"/>
  <c r="BU406" i="62"/>
  <c r="BU410" i="62"/>
  <c r="BU412" i="62"/>
  <c r="BU414" i="62"/>
  <c r="BU419" i="62"/>
  <c r="BU423" i="62"/>
  <c r="BU429" i="62"/>
  <c r="BU434" i="62"/>
  <c r="BU435" i="62"/>
  <c r="BU439" i="62"/>
  <c r="BU441" i="62"/>
  <c r="BU442" i="62"/>
  <c r="BU455" i="62"/>
  <c r="BU460" i="62"/>
  <c r="BU467" i="62"/>
  <c r="BU469" i="62"/>
  <c r="BU471" i="62"/>
  <c r="BU488" i="62"/>
  <c r="BU492" i="62"/>
  <c r="BU494" i="62"/>
  <c r="BU499" i="62"/>
  <c r="BU2" i="62"/>
  <c r="BH19" i="62"/>
  <c r="BH31" i="62"/>
  <c r="BH35" i="62"/>
  <c r="BH57" i="62"/>
  <c r="BH63" i="62"/>
  <c r="BH73" i="62"/>
  <c r="BH81" i="62"/>
  <c r="BH85" i="62"/>
  <c r="BH89" i="62"/>
  <c r="BH97" i="62"/>
  <c r="BH111" i="62"/>
  <c r="BH117" i="62"/>
  <c r="BH134" i="62"/>
  <c r="BH4" i="62"/>
  <c r="BH6" i="62"/>
  <c r="BH10" i="62"/>
  <c r="BH14" i="62"/>
  <c r="BH18" i="62"/>
  <c r="BH22" i="62"/>
  <c r="BH26" i="62"/>
  <c r="BH30" i="62"/>
  <c r="BH34" i="62"/>
  <c r="BH38" i="62"/>
  <c r="BH42" i="62"/>
  <c r="BH46" i="62"/>
  <c r="BH50" i="62"/>
  <c r="BH54" i="62"/>
  <c r="BH58" i="62"/>
  <c r="BH62" i="62"/>
  <c r="BH66" i="62"/>
  <c r="BH70" i="62"/>
  <c r="BH74" i="62"/>
  <c r="BH78" i="62"/>
  <c r="BH82" i="62"/>
  <c r="BH86" i="62"/>
  <c r="BH90" i="62"/>
  <c r="BH94" i="62"/>
  <c r="BH98" i="62"/>
  <c r="BH102" i="62"/>
  <c r="BH105" i="62"/>
  <c r="BH107" i="62"/>
  <c r="BH109" i="62"/>
  <c r="BH119" i="62"/>
  <c r="BH127" i="62"/>
  <c r="BH131" i="62"/>
  <c r="BH132" i="62"/>
  <c r="BH133" i="62"/>
  <c r="BH168" i="62"/>
  <c r="BH7" i="62"/>
  <c r="BH11" i="62"/>
  <c r="BH16" i="62"/>
  <c r="BH23" i="62"/>
  <c r="BH25" i="62"/>
  <c r="BH27" i="62"/>
  <c r="BH29" i="62"/>
  <c r="BH39" i="62"/>
  <c r="BH41" i="62"/>
  <c r="BH43" i="62"/>
  <c r="BH45" i="62"/>
  <c r="BH47" i="62"/>
  <c r="BH51" i="62"/>
  <c r="BH55" i="62"/>
  <c r="BH59" i="62"/>
  <c r="BH61" i="62"/>
  <c r="BH67" i="62"/>
  <c r="BH69" i="62"/>
  <c r="BH71" i="62"/>
  <c r="BH75" i="62"/>
  <c r="BH77" i="62"/>
  <c r="BH79" i="62"/>
  <c r="BH83" i="62"/>
  <c r="BH87" i="62"/>
  <c r="BH91" i="62"/>
  <c r="BH93" i="62"/>
  <c r="BH95" i="62"/>
  <c r="BH99" i="62"/>
  <c r="BH101" i="62"/>
  <c r="BH103" i="62"/>
  <c r="BH115" i="62"/>
  <c r="BH116" i="62"/>
  <c r="BH124" i="62"/>
  <c r="BH129" i="62"/>
  <c r="BH136" i="62"/>
  <c r="BH140" i="62"/>
  <c r="BH144" i="62"/>
  <c r="BH5" i="62"/>
  <c r="BH15" i="62"/>
  <c r="BH17" i="62"/>
  <c r="BH104" i="62"/>
  <c r="BH112" i="62"/>
  <c r="BH121" i="62"/>
  <c r="BH123" i="62"/>
  <c r="BH329" i="62"/>
  <c r="BH332" i="62"/>
  <c r="BH333" i="62"/>
  <c r="BH337" i="62"/>
  <c r="BH348" i="62"/>
  <c r="BH352" i="62"/>
  <c r="BH358" i="62"/>
  <c r="BH369" i="62"/>
  <c r="BH385" i="62"/>
  <c r="BH389" i="62"/>
  <c r="BH401" i="62"/>
  <c r="BH405" i="62"/>
  <c r="BH478" i="62"/>
  <c r="BH487" i="62"/>
  <c r="BH493" i="62"/>
  <c r="BH500" i="62"/>
  <c r="BH183" i="62"/>
  <c r="BH185" i="62"/>
  <c r="BH189" i="62"/>
  <c r="BH193" i="62"/>
  <c r="BH195" i="62"/>
  <c r="BH197" i="62"/>
  <c r="BH199" i="62"/>
  <c r="BH201" i="62"/>
  <c r="BH205" i="62"/>
  <c r="BH209" i="62"/>
  <c r="BH211" i="62"/>
  <c r="BH213" i="62"/>
  <c r="BH215" i="62"/>
  <c r="BH217" i="62"/>
  <c r="BH219" i="62"/>
  <c r="BH230" i="62"/>
  <c r="BH237" i="62"/>
  <c r="BH243" i="62"/>
  <c r="BH244" i="62"/>
  <c r="BH246" i="62"/>
  <c r="BH253" i="62"/>
  <c r="BH257" i="62"/>
  <c r="BH261" i="62"/>
  <c r="BH265" i="62"/>
  <c r="BH269" i="62"/>
  <c r="BH273" i="62"/>
  <c r="BH277" i="62"/>
  <c r="BH345" i="62"/>
  <c r="BH346" i="62"/>
  <c r="BH347" i="62"/>
  <c r="BH350" i="62"/>
  <c r="BH351" i="62"/>
  <c r="BH354" i="62"/>
  <c r="BH364" i="62"/>
  <c r="BH368" i="62"/>
  <c r="BH370" i="62"/>
  <c r="BH371" i="62"/>
  <c r="BH373" i="62"/>
  <c r="BH375" i="62"/>
  <c r="BH379" i="62"/>
  <c r="BH383" i="62"/>
  <c r="BH387" i="62"/>
  <c r="BH391" i="62"/>
  <c r="BH395" i="62"/>
  <c r="BH399" i="62"/>
  <c r="BH403" i="62"/>
  <c r="BH407" i="62"/>
  <c r="BH413" i="62"/>
  <c r="BH415" i="62"/>
  <c r="BH419" i="62"/>
  <c r="BH425" i="62"/>
  <c r="BH434" i="62"/>
  <c r="BH436" i="62"/>
  <c r="BH445" i="62"/>
  <c r="BH449" i="62"/>
  <c r="BH460" i="62"/>
  <c r="BH470" i="62"/>
  <c r="BH474" i="62"/>
  <c r="BH125" i="62"/>
  <c r="BH135" i="62"/>
  <c r="BH147" i="62"/>
  <c r="BH155" i="62"/>
  <c r="BH170" i="62"/>
  <c r="BH172" i="62"/>
  <c r="BH176" i="62"/>
  <c r="BH180" i="62"/>
  <c r="BH181" i="62"/>
  <c r="BH182" i="62"/>
  <c r="BH212" i="62"/>
  <c r="BH216" i="62"/>
  <c r="BH221" i="62"/>
  <c r="BH223" i="62"/>
  <c r="BH229" i="62"/>
  <c r="BH235" i="62"/>
  <c r="BH236" i="62"/>
  <c r="BH252" i="62"/>
  <c r="BH256" i="62"/>
  <c r="BH258" i="62"/>
  <c r="BH260" i="62"/>
  <c r="BH262" i="62"/>
  <c r="BH264" i="62"/>
  <c r="BH268" i="62"/>
  <c r="BH272" i="62"/>
  <c r="BH274" i="62"/>
  <c r="BH276" i="62"/>
  <c r="BH278" i="62"/>
  <c r="BH282" i="62"/>
  <c r="BH287" i="62"/>
  <c r="BH289" i="62"/>
  <c r="BH295" i="62"/>
  <c r="BH299" i="62"/>
  <c r="BH303" i="62"/>
  <c r="BH307" i="62"/>
  <c r="BH311" i="62"/>
  <c r="BH315" i="62"/>
  <c r="BH319" i="62"/>
  <c r="BH323" i="62"/>
  <c r="BH327" i="62"/>
  <c r="BH331" i="62"/>
  <c r="BH335" i="62"/>
  <c r="BH339" i="62"/>
  <c r="BH341" i="62"/>
  <c r="BH349" i="62"/>
  <c r="BH362" i="62"/>
  <c r="BH363" i="62"/>
  <c r="BH367" i="62"/>
  <c r="BH374" i="62"/>
  <c r="BH378" i="62"/>
  <c r="BH380" i="62"/>
  <c r="BH382" i="62"/>
  <c r="BH384" i="62"/>
  <c r="BH386" i="62"/>
  <c r="BH390" i="62"/>
  <c r="BH394" i="62"/>
  <c r="BH396" i="62"/>
  <c r="BH398" i="62"/>
  <c r="BH400" i="62"/>
  <c r="BH402" i="62"/>
  <c r="BH406" i="62"/>
  <c r="BH410" i="62"/>
  <c r="BH412" i="62"/>
  <c r="BH416" i="62"/>
  <c r="BH417" i="62"/>
  <c r="BH421" i="62"/>
  <c r="BH427" i="62"/>
  <c r="BH431" i="62"/>
  <c r="BH432" i="62"/>
  <c r="BH433" i="62"/>
  <c r="BH440" i="62"/>
  <c r="BH444" i="62"/>
  <c r="BH446" i="62"/>
  <c r="BH457" i="62"/>
  <c r="BH465" i="62"/>
  <c r="BH466" i="62"/>
  <c r="BH469" i="62"/>
  <c r="BH471" i="62"/>
  <c r="BH473" i="62"/>
  <c r="BH482" i="62"/>
  <c r="BH483" i="62"/>
  <c r="BH486" i="62"/>
  <c r="BH490" i="62"/>
  <c r="BH492" i="62"/>
  <c r="BH501" i="62"/>
  <c r="BH145" i="62"/>
  <c r="BH149" i="62"/>
  <c r="BH153" i="62"/>
  <c r="BH157" i="62"/>
  <c r="BH161" i="62"/>
  <c r="BH162" i="62"/>
  <c r="BH167" i="62"/>
  <c r="BH173" i="62"/>
  <c r="BH174" i="62"/>
  <c r="BH184" i="62"/>
  <c r="BH192" i="62"/>
  <c r="BH200" i="62"/>
  <c r="BH218" i="62"/>
  <c r="BH220" i="62"/>
  <c r="BH225" i="62"/>
  <c r="BH227" i="62"/>
  <c r="BH247" i="62"/>
  <c r="BH279" i="62"/>
  <c r="BH283" i="62"/>
  <c r="BH288" i="62"/>
  <c r="BH294" i="62"/>
  <c r="BH296" i="62"/>
  <c r="BH298" i="62"/>
  <c r="BH300" i="62"/>
  <c r="BH302" i="62"/>
  <c r="BH306" i="62"/>
  <c r="BH310" i="62"/>
  <c r="BH312" i="62"/>
  <c r="BH314" i="62"/>
  <c r="BH316" i="62"/>
  <c r="BH318" i="62"/>
  <c r="BH322" i="62"/>
  <c r="BH326" i="62"/>
  <c r="BH420" i="62"/>
  <c r="BH422" i="62"/>
  <c r="BH435" i="62"/>
  <c r="BH443" i="62"/>
  <c r="BH448" i="62"/>
  <c r="BH452" i="62"/>
  <c r="BH456" i="62"/>
  <c r="BH464" i="62"/>
  <c r="BH485" i="62"/>
  <c r="BH494" i="62"/>
  <c r="BH498" i="62"/>
  <c r="BH499" i="62"/>
  <c r="BH2" i="62"/>
  <c r="AU4" i="62"/>
  <c r="AU8" i="62"/>
  <c r="AU12" i="62"/>
  <c r="AU14" i="62"/>
  <c r="AU16" i="62"/>
  <c r="AU20" i="62"/>
  <c r="AU24" i="62"/>
  <c r="AU28" i="62"/>
  <c r="AU32" i="62"/>
  <c r="AU36" i="62"/>
  <c r="AU40" i="62"/>
  <c r="AU44" i="62"/>
  <c r="AU48" i="62"/>
  <c r="AU52" i="62"/>
  <c r="AU56" i="62"/>
  <c r="AU60" i="62"/>
  <c r="AU64" i="62"/>
  <c r="AU68" i="62"/>
  <c r="AU72" i="62"/>
  <c r="AU76" i="62"/>
  <c r="AU80" i="62"/>
  <c r="AU84" i="62"/>
  <c r="AU88" i="62"/>
  <c r="AU92" i="62"/>
  <c r="AU96" i="62"/>
  <c r="AU100" i="62"/>
  <c r="AU3" i="62"/>
  <c r="AU15" i="62"/>
  <c r="AU108" i="62"/>
  <c r="AU110" i="62"/>
  <c r="AU115" i="62"/>
  <c r="AU117" i="62"/>
  <c r="AU127" i="62"/>
  <c r="AU137" i="62"/>
  <c r="AU141" i="62"/>
  <c r="AU7" i="62"/>
  <c r="AU18" i="62"/>
  <c r="AU22" i="62"/>
  <c r="AU26" i="62"/>
  <c r="AU30" i="62"/>
  <c r="AU34" i="62"/>
  <c r="AU38" i="62"/>
  <c r="AU42" i="62"/>
  <c r="AU111" i="62"/>
  <c r="AU121" i="62"/>
  <c r="AU129" i="62"/>
  <c r="AU135" i="62"/>
  <c r="AU138" i="62"/>
  <c r="AU139" i="62"/>
  <c r="AU170" i="62"/>
  <c r="AU179" i="62"/>
  <c r="AU183" i="62"/>
  <c r="AU189" i="62"/>
  <c r="AU191" i="62"/>
  <c r="AU195" i="62"/>
  <c r="AU197" i="62"/>
  <c r="AU199" i="62"/>
  <c r="AU203" i="62"/>
  <c r="AU207" i="62"/>
  <c r="AU209" i="62"/>
  <c r="AU211" i="62"/>
  <c r="AU213" i="62"/>
  <c r="AU215" i="62"/>
  <c r="AU221" i="62"/>
  <c r="AU225" i="62"/>
  <c r="AU226" i="62"/>
  <c r="AU232" i="62"/>
  <c r="AU236" i="62"/>
  <c r="AU242" i="62"/>
  <c r="AU245" i="62"/>
  <c r="AU246" i="62"/>
  <c r="AU252" i="62"/>
  <c r="AU255" i="62"/>
  <c r="AU259" i="62"/>
  <c r="AU263" i="62"/>
  <c r="AU267" i="62"/>
  <c r="AU271" i="62"/>
  <c r="AU275" i="62"/>
  <c r="AU279" i="62"/>
  <c r="AU281" i="62"/>
  <c r="AU343" i="62"/>
  <c r="AU352" i="62"/>
  <c r="AU353" i="62"/>
  <c r="AU355" i="62"/>
  <c r="AU357" i="62"/>
  <c r="AU360" i="62"/>
  <c r="AU368" i="62"/>
  <c r="AU370" i="62"/>
  <c r="AU377" i="62"/>
  <c r="AU381" i="62"/>
  <c r="AU409" i="62"/>
  <c r="AU417" i="62"/>
  <c r="AU430" i="62"/>
  <c r="AU434" i="62"/>
  <c r="AU440" i="62"/>
  <c r="AU442" i="62"/>
  <c r="AU444" i="62"/>
  <c r="AU451" i="62"/>
  <c r="AU453" i="62"/>
  <c r="AU456" i="62"/>
  <c r="AU465" i="62"/>
  <c r="AU149" i="62"/>
  <c r="AU157" i="62"/>
  <c r="AU164" i="62"/>
  <c r="AU166" i="62"/>
  <c r="AU178" i="62"/>
  <c r="AU184" i="62"/>
  <c r="AU187" i="62"/>
  <c r="AU188" i="62"/>
  <c r="AU214" i="62"/>
  <c r="AU234" i="62"/>
  <c r="AU239" i="62"/>
  <c r="AU241" i="62"/>
  <c r="AU247" i="62"/>
  <c r="AU250" i="62"/>
  <c r="AU251" i="62"/>
  <c r="AU254" i="62"/>
  <c r="AU258" i="62"/>
  <c r="AU260" i="62"/>
  <c r="AU262" i="62"/>
  <c r="AU266" i="62"/>
  <c r="AU270" i="62"/>
  <c r="AU272" i="62"/>
  <c r="AU274" i="62"/>
  <c r="AU276" i="62"/>
  <c r="AU278" i="62"/>
  <c r="AU280" i="62"/>
  <c r="AU285" i="62"/>
  <c r="AU291" i="62"/>
  <c r="AU293" i="62"/>
  <c r="AU297" i="62"/>
  <c r="AU301" i="62"/>
  <c r="AU305" i="62"/>
  <c r="AU309" i="62"/>
  <c r="AU313" i="62"/>
  <c r="AU317" i="62"/>
  <c r="AU321" i="62"/>
  <c r="AU325" i="62"/>
  <c r="AU329" i="62"/>
  <c r="AU333" i="62"/>
  <c r="AU337" i="62"/>
  <c r="AU359" i="62"/>
  <c r="AU364" i="62"/>
  <c r="AU369" i="62"/>
  <c r="AU372" i="62"/>
  <c r="AU374" i="62"/>
  <c r="AU376" i="62"/>
  <c r="AU378" i="62"/>
  <c r="AU380" i="62"/>
  <c r="AU382" i="62"/>
  <c r="AU384" i="62"/>
  <c r="AU388" i="62"/>
  <c r="AU392" i="62"/>
  <c r="AU394" i="62"/>
  <c r="AU396" i="62"/>
  <c r="AU398" i="62"/>
  <c r="AU400" i="62"/>
  <c r="AU404" i="62"/>
  <c r="AU414" i="62"/>
  <c r="AU416" i="62"/>
  <c r="AU419" i="62"/>
  <c r="AU423" i="62"/>
  <c r="AU429" i="62"/>
  <c r="AU438" i="62"/>
  <c r="AU439" i="62"/>
  <c r="AU441" i="62"/>
  <c r="AU446" i="62"/>
  <c r="AU450" i="62"/>
  <c r="AU452" i="62"/>
  <c r="AU455" i="62"/>
  <c r="AU462" i="62"/>
  <c r="AU467" i="62"/>
  <c r="AU475" i="62"/>
  <c r="AU479" i="62"/>
  <c r="AU488" i="62"/>
  <c r="AU490" i="62"/>
  <c r="AU492" i="62"/>
  <c r="AU496" i="62"/>
  <c r="AU499" i="62"/>
  <c r="AU46" i="62"/>
  <c r="AU50" i="62"/>
  <c r="AU54" i="62"/>
  <c r="AU58" i="62"/>
  <c r="AU62" i="62"/>
  <c r="AU66" i="62"/>
  <c r="AU70" i="62"/>
  <c r="AU74" i="62"/>
  <c r="AU78" i="62"/>
  <c r="AU82" i="62"/>
  <c r="AU86" i="62"/>
  <c r="AU90" i="62"/>
  <c r="AU94" i="62"/>
  <c r="AU98" i="62"/>
  <c r="AU102" i="62"/>
  <c r="AU106" i="62"/>
  <c r="AU107" i="62"/>
  <c r="AU109" i="62"/>
  <c r="AU114" i="62"/>
  <c r="AU118" i="62"/>
  <c r="AU124" i="62"/>
  <c r="AU126" i="62"/>
  <c r="AU131" i="62"/>
  <c r="AU133" i="62"/>
  <c r="AU143" i="62"/>
  <c r="AU147" i="62"/>
  <c r="AU151" i="62"/>
  <c r="AU155" i="62"/>
  <c r="AU159" i="62"/>
  <c r="AU163" i="62"/>
  <c r="AU167" i="62"/>
  <c r="AU173" i="62"/>
  <c r="AU176" i="62"/>
  <c r="AU186" i="62"/>
  <c r="AU190" i="62"/>
  <c r="AU194" i="62"/>
  <c r="AU202" i="62"/>
  <c r="AU224" i="62"/>
  <c r="AU233" i="62"/>
  <c r="AU237" i="62"/>
  <c r="AU238" i="62"/>
  <c r="AU243" i="62"/>
  <c r="AU249" i="62"/>
  <c r="AU253" i="62"/>
  <c r="AU273" i="62"/>
  <c r="AU284" i="62"/>
  <c r="AU288" i="62"/>
  <c r="AU290" i="62"/>
  <c r="AU294" i="62"/>
  <c r="AU296" i="62"/>
  <c r="AU298" i="62"/>
  <c r="AU300" i="62"/>
  <c r="AU304" i="62"/>
  <c r="AU308" i="62"/>
  <c r="AU310" i="62"/>
  <c r="AU312" i="62"/>
  <c r="AU314" i="62"/>
  <c r="AU316" i="62"/>
  <c r="AU320" i="62"/>
  <c r="AU324" i="62"/>
  <c r="AU328" i="62"/>
  <c r="AU332" i="62"/>
  <c r="AU336" i="62"/>
  <c r="AU340" i="62"/>
  <c r="AU342" i="62"/>
  <c r="AU345" i="62"/>
  <c r="AU347" i="62"/>
  <c r="AU349" i="62"/>
  <c r="AU351" i="62"/>
  <c r="AU373" i="62"/>
  <c r="AU411" i="62"/>
  <c r="AU415" i="62"/>
  <c r="AU418" i="62"/>
  <c r="AU422" i="62"/>
  <c r="AU424" i="62"/>
  <c r="AU425" i="62"/>
  <c r="AU427" i="62"/>
  <c r="AU437" i="62"/>
  <c r="AU454" i="62"/>
  <c r="AU459" i="62"/>
  <c r="AU471" i="62"/>
  <c r="AU477" i="62"/>
  <c r="AU481" i="62"/>
  <c r="AU498" i="62"/>
  <c r="AU501" i="62"/>
  <c r="AU387" i="62"/>
  <c r="AU391" i="62"/>
  <c r="AU403" i="62"/>
  <c r="AU483" i="62"/>
  <c r="AU485" i="62"/>
  <c r="AU489" i="62"/>
  <c r="AU500" i="62"/>
  <c r="AH105" i="62"/>
  <c r="BX105" i="62"/>
  <c r="AH107" i="62"/>
  <c r="AH109" i="62"/>
  <c r="AH113" i="62"/>
  <c r="AH119" i="62"/>
  <c r="AH127" i="62"/>
  <c r="AH136" i="62"/>
  <c r="AH162" i="62"/>
  <c r="AH168" i="62"/>
  <c r="AH187" i="62"/>
  <c r="AH193" i="62"/>
  <c r="AH197" i="62"/>
  <c r="AH322" i="62"/>
  <c r="AH326" i="62"/>
  <c r="AH330" i="62"/>
  <c r="AH334" i="62"/>
  <c r="AH338" i="62"/>
  <c r="BX338" i="62"/>
  <c r="AH340" i="62"/>
  <c r="AH345" i="62"/>
  <c r="AH347" i="62"/>
  <c r="AH351" i="62"/>
  <c r="AH353" i="62"/>
  <c r="AH355" i="62"/>
  <c r="AH357" i="62"/>
  <c r="AH359" i="62"/>
  <c r="AH361" i="62"/>
  <c r="AH412" i="62"/>
  <c r="AH420" i="62"/>
  <c r="AH425" i="62"/>
  <c r="AH429" i="62"/>
  <c r="AH435" i="62"/>
  <c r="AH443" i="62"/>
  <c r="AH461" i="62"/>
  <c r="AH7" i="62"/>
  <c r="AH11" i="62"/>
  <c r="AH19" i="62"/>
  <c r="AH21" i="62"/>
  <c r="AH23" i="62"/>
  <c r="AH27" i="62"/>
  <c r="AH31" i="62"/>
  <c r="AH33" i="62"/>
  <c r="AH35" i="62"/>
  <c r="AH37" i="62"/>
  <c r="AH39" i="62"/>
  <c r="AH43" i="62"/>
  <c r="AH47" i="62"/>
  <c r="AH49" i="62"/>
  <c r="AH51" i="62"/>
  <c r="AH53" i="62"/>
  <c r="AH55" i="62"/>
  <c r="AH59" i="62"/>
  <c r="AH63" i="62"/>
  <c r="AH65" i="62"/>
  <c r="AH67" i="62"/>
  <c r="AH69" i="62"/>
  <c r="AH71" i="62"/>
  <c r="AH73" i="62"/>
  <c r="AH177" i="62"/>
  <c r="AH186" i="62"/>
  <c r="AH229" i="62"/>
  <c r="AH233" i="62"/>
  <c r="AH235" i="62"/>
  <c r="BX235" i="62"/>
  <c r="AH242" i="62"/>
  <c r="AH244" i="62"/>
  <c r="AH249" i="62"/>
  <c r="AH251" i="62"/>
  <c r="AH255" i="62"/>
  <c r="AH259" i="62"/>
  <c r="AH267" i="62"/>
  <c r="AH275" i="62"/>
  <c r="AH281" i="62"/>
  <c r="AH367" i="62"/>
  <c r="AH369" i="62"/>
  <c r="AH381" i="62"/>
  <c r="AH385" i="62"/>
  <c r="AH397" i="62"/>
  <c r="AH401" i="62"/>
  <c r="AH201" i="62"/>
  <c r="AH203" i="62"/>
  <c r="AH205" i="62"/>
  <c r="AH207" i="62"/>
  <c r="AH209" i="62"/>
  <c r="AH213" i="62"/>
  <c r="AH217" i="62"/>
  <c r="AH219" i="62"/>
  <c r="AH5" i="62"/>
  <c r="AH17" i="62"/>
  <c r="AH106" i="62"/>
  <c r="AH108" i="62"/>
  <c r="AH115" i="62"/>
  <c r="AH117" i="62"/>
  <c r="AH121" i="62"/>
  <c r="AH123" i="62"/>
  <c r="AH125" i="62"/>
  <c r="AH129" i="62"/>
  <c r="AH135" i="62"/>
  <c r="AH143" i="62"/>
  <c r="AH151" i="62"/>
  <c r="AH159" i="62"/>
  <c r="AH170" i="62"/>
  <c r="AH181" i="62"/>
  <c r="AH3" i="62"/>
  <c r="AH6" i="62"/>
  <c r="AH8" i="62"/>
  <c r="AH10" i="62"/>
  <c r="AH12" i="62"/>
  <c r="AH14" i="62"/>
  <c r="AH18" i="62"/>
  <c r="AH22" i="62"/>
  <c r="AH365" i="62"/>
  <c r="AH408" i="62"/>
  <c r="AH414" i="62"/>
  <c r="AH417" i="62"/>
  <c r="AH421" i="62"/>
  <c r="BX421" i="62"/>
  <c r="AH423" i="62"/>
  <c r="AH427" i="62"/>
  <c r="AH436" i="62"/>
  <c r="AH448" i="62"/>
  <c r="AH452" i="62"/>
  <c r="AH453" i="62"/>
  <c r="AH464" i="62"/>
  <c r="AH473" i="62"/>
  <c r="AH475" i="62"/>
  <c r="AH477" i="62"/>
  <c r="AH490" i="62"/>
  <c r="AH492" i="62"/>
  <c r="BX492" i="62"/>
  <c r="AH501" i="62"/>
  <c r="AH13" i="62"/>
  <c r="AH20" i="62"/>
  <c r="BX20" i="62"/>
  <c r="AH24" i="62"/>
  <c r="AH26" i="62"/>
  <c r="AH28" i="62"/>
  <c r="AH32" i="62"/>
  <c r="AH36" i="62"/>
  <c r="AH38" i="62"/>
  <c r="AH40" i="62"/>
  <c r="AH42" i="62"/>
  <c r="AH44" i="62"/>
  <c r="AH48" i="62"/>
  <c r="AH52" i="62"/>
  <c r="BX52" i="62"/>
  <c r="AH54" i="62"/>
  <c r="AH56" i="62"/>
  <c r="AH58" i="62"/>
  <c r="AH60" i="62"/>
  <c r="AH64" i="62"/>
  <c r="AH68" i="62"/>
  <c r="AH70" i="62"/>
  <c r="AH72" i="62"/>
  <c r="AH74" i="62"/>
  <c r="AH76" i="62"/>
  <c r="AH78" i="62"/>
  <c r="AH80" i="62"/>
  <c r="AH82" i="62"/>
  <c r="AH84" i="62"/>
  <c r="BX84" i="62"/>
  <c r="AH86" i="62"/>
  <c r="AH88" i="62"/>
  <c r="AH90" i="62"/>
  <c r="AH92" i="62"/>
  <c r="AH94" i="62"/>
  <c r="AH96" i="62"/>
  <c r="AH98" i="62"/>
  <c r="AH100" i="62"/>
  <c r="BX100" i="62"/>
  <c r="AH102" i="62"/>
  <c r="AH104" i="62"/>
  <c r="AH112" i="62"/>
  <c r="AH116" i="62"/>
  <c r="AH122" i="62"/>
  <c r="AH124" i="62"/>
  <c r="AH131" i="62"/>
  <c r="BX131" i="62"/>
  <c r="AH133" i="62"/>
  <c r="AH137" i="62"/>
  <c r="AH139" i="62"/>
  <c r="AH141" i="62"/>
  <c r="AH145" i="62"/>
  <c r="AH149" i="62"/>
  <c r="AH153" i="62"/>
  <c r="AH157" i="62"/>
  <c r="AH161" i="62"/>
  <c r="AH165" i="62"/>
  <c r="AH172" i="62"/>
  <c r="AH176" i="62"/>
  <c r="AH185" i="62"/>
  <c r="AH221" i="62"/>
  <c r="AH230" i="62"/>
  <c r="AH234" i="62"/>
  <c r="AH237" i="62"/>
  <c r="AH239" i="62"/>
  <c r="AH240" i="62"/>
  <c r="AH252" i="62"/>
  <c r="AH253" i="62"/>
  <c r="AH257" i="62"/>
  <c r="AH261" i="62"/>
  <c r="AH265" i="62"/>
  <c r="AH269" i="62"/>
  <c r="AH273" i="62"/>
  <c r="AH277" i="62"/>
  <c r="AH283" i="62"/>
  <c r="AH324" i="62"/>
  <c r="AH332" i="62"/>
  <c r="AH342" i="62"/>
  <c r="AH346" i="62"/>
  <c r="AH352" i="62"/>
  <c r="BX352" i="62"/>
  <c r="AH356" i="62"/>
  <c r="AH358" i="62"/>
  <c r="AH75" i="62"/>
  <c r="AH77" i="62"/>
  <c r="AH79" i="62"/>
  <c r="AH81" i="62"/>
  <c r="AH83" i="62"/>
  <c r="AH85" i="62"/>
  <c r="BX85" i="62"/>
  <c r="AH87" i="62"/>
  <c r="AH89" i="62"/>
  <c r="AH91" i="62"/>
  <c r="AH93" i="62"/>
  <c r="AH95" i="62"/>
  <c r="AH97" i="62"/>
  <c r="AH99" i="62"/>
  <c r="AH101" i="62"/>
  <c r="BX101" i="62"/>
  <c r="AH103" i="62"/>
  <c r="AH111" i="62"/>
  <c r="AH120" i="62"/>
  <c r="AH128" i="62"/>
  <c r="AH132" i="62"/>
  <c r="AH138" i="62"/>
  <c r="AH140" i="62"/>
  <c r="AH142" i="62"/>
  <c r="AH144" i="62"/>
  <c r="AH146" i="62"/>
  <c r="AH148" i="62"/>
  <c r="AH152" i="62"/>
  <c r="AH156" i="62"/>
  <c r="AH158" i="62"/>
  <c r="AH160" i="62"/>
  <c r="AH169" i="62"/>
  <c r="AH171" i="62"/>
  <c r="AH173" i="62"/>
  <c r="AH174" i="62"/>
  <c r="AH184" i="62"/>
  <c r="AH192" i="62"/>
  <c r="AH196" i="62"/>
  <c r="AH212" i="62"/>
  <c r="AH223" i="62"/>
  <c r="AH228" i="62"/>
  <c r="AH232" i="62"/>
  <c r="AH248" i="62"/>
  <c r="AH260" i="62"/>
  <c r="AH264" i="62"/>
  <c r="AH266" i="62"/>
  <c r="AH268" i="62"/>
  <c r="AH270" i="62"/>
  <c r="AH272" i="62"/>
  <c r="AH276" i="62"/>
  <c r="AH282" i="62"/>
  <c r="AH285" i="62"/>
  <c r="AH287" i="62"/>
  <c r="AH289" i="62"/>
  <c r="AH293" i="62"/>
  <c r="AH295" i="62"/>
  <c r="AH297" i="62"/>
  <c r="AH299" i="62"/>
  <c r="AH303" i="62"/>
  <c r="AH307" i="62"/>
  <c r="BX307" i="62"/>
  <c r="AH309" i="62"/>
  <c r="AH311" i="62"/>
  <c r="AH313" i="62"/>
  <c r="AH315" i="62"/>
  <c r="AH319" i="62"/>
  <c r="AH350" i="62"/>
  <c r="AH354" i="62"/>
  <c r="BX354" i="62"/>
  <c r="AH362" i="62"/>
  <c r="AH368" i="62"/>
  <c r="AH371" i="62"/>
  <c r="AH373" i="62"/>
  <c r="AH379" i="62"/>
  <c r="AH383" i="62"/>
  <c r="AH387" i="62"/>
  <c r="AH391" i="62"/>
  <c r="AH395" i="62"/>
  <c r="AH399" i="62"/>
  <c r="AH403" i="62"/>
  <c r="AH407" i="62"/>
  <c r="AH411" i="62"/>
  <c r="AH437" i="62"/>
  <c r="AH439" i="62"/>
  <c r="AH441" i="62"/>
  <c r="AH454" i="62"/>
  <c r="BX454" i="62"/>
  <c r="AH478" i="62"/>
  <c r="AH487" i="62"/>
  <c r="AH188" i="62"/>
  <c r="AH190" i="62"/>
  <c r="AH194" i="62"/>
  <c r="AH198" i="62"/>
  <c r="AH202" i="62"/>
  <c r="AH206" i="62"/>
  <c r="AH210" i="62"/>
  <c r="AH214" i="62"/>
  <c r="BX214" i="62"/>
  <c r="AH220" i="62"/>
  <c r="AH222" i="62"/>
  <c r="AH225" i="62"/>
  <c r="AH227" i="62"/>
  <c r="AH231" i="62"/>
  <c r="AH241" i="62"/>
  <c r="AH243" i="62"/>
  <c r="AH245" i="62"/>
  <c r="BX245" i="62"/>
  <c r="AH247" i="62"/>
  <c r="AH256" i="62"/>
  <c r="AH286" i="62"/>
  <c r="AH290" i="62"/>
  <c r="AH292" i="62"/>
  <c r="AH294" i="62"/>
  <c r="AH298" i="62"/>
  <c r="AH302" i="62"/>
  <c r="AH304" i="62"/>
  <c r="AH306" i="62"/>
  <c r="AH308" i="62"/>
  <c r="AH310" i="62"/>
  <c r="AH314" i="62"/>
  <c r="AH318" i="62"/>
  <c r="AH323" i="62"/>
  <c r="BX323" i="62"/>
  <c r="AH325" i="62"/>
  <c r="AH327" i="62"/>
  <c r="AH329" i="62"/>
  <c r="AH331" i="62"/>
  <c r="AH335" i="62"/>
  <c r="AH339" i="62"/>
  <c r="AH341" i="62"/>
  <c r="AH349" i="62"/>
  <c r="AH366" i="62"/>
  <c r="AH372" i="62"/>
  <c r="AH374" i="62"/>
  <c r="AH376" i="62"/>
  <c r="AH378" i="62"/>
  <c r="AH382" i="62"/>
  <c r="AH386" i="62"/>
  <c r="AH388" i="62"/>
  <c r="AH390" i="62"/>
  <c r="AH392" i="62"/>
  <c r="AH394" i="62"/>
  <c r="AH398" i="62"/>
  <c r="AH402" i="62"/>
  <c r="AH404" i="62"/>
  <c r="AH406" i="62"/>
  <c r="AH409" i="62"/>
  <c r="AH413" i="62"/>
  <c r="AH415" i="62"/>
  <c r="AH419" i="62"/>
  <c r="AH428" i="62"/>
  <c r="AH432" i="62"/>
  <c r="AH438" i="62"/>
  <c r="AH444" i="62"/>
  <c r="AH445" i="62"/>
  <c r="AH449" i="62"/>
  <c r="AH456" i="62"/>
  <c r="AH470" i="62"/>
  <c r="AH474" i="62"/>
  <c r="AH482" i="62"/>
  <c r="AH486" i="62"/>
  <c r="AH491" i="62"/>
  <c r="AH495" i="62"/>
  <c r="BU425" i="61"/>
  <c r="BU430" i="61"/>
  <c r="BU433" i="61"/>
  <c r="BU434" i="61"/>
  <c r="BU441" i="61"/>
  <c r="BU447" i="61"/>
  <c r="BU454" i="61"/>
  <c r="BU458" i="61"/>
  <c r="BU462" i="61"/>
  <c r="BU464" i="61"/>
  <c r="BU471" i="61"/>
  <c r="BU7" i="61"/>
  <c r="BU11" i="61"/>
  <c r="BU15" i="61"/>
  <c r="BU24" i="61"/>
  <c r="BU18" i="61"/>
  <c r="BU29" i="61"/>
  <c r="BU33" i="61"/>
  <c r="BU45" i="61"/>
  <c r="BU49" i="61"/>
  <c r="BU61" i="61"/>
  <c r="BU65" i="61"/>
  <c r="BU77" i="61"/>
  <c r="BU81" i="61"/>
  <c r="BU93" i="61"/>
  <c r="BU97" i="61"/>
  <c r="BU109" i="61"/>
  <c r="BU113" i="61"/>
  <c r="BU125" i="61"/>
  <c r="BU5" i="61"/>
  <c r="BU6" i="61"/>
  <c r="BU10" i="61"/>
  <c r="BU19" i="61"/>
  <c r="BU23" i="61"/>
  <c r="BU27" i="61"/>
  <c r="BU28" i="61"/>
  <c r="BU31" i="61"/>
  <c r="BU32" i="61"/>
  <c r="BU35" i="61"/>
  <c r="BU39" i="61"/>
  <c r="BU43" i="61"/>
  <c r="BU44" i="61"/>
  <c r="BU47" i="61"/>
  <c r="BU48" i="61"/>
  <c r="BU51" i="61"/>
  <c r="BU55" i="61"/>
  <c r="BU59" i="61"/>
  <c r="BU60" i="61"/>
  <c r="BU63" i="61"/>
  <c r="BU64" i="61"/>
  <c r="BU67" i="61"/>
  <c r="BU71" i="61"/>
  <c r="BU75" i="61"/>
  <c r="BU76" i="61"/>
  <c r="BU79" i="61"/>
  <c r="BU80" i="61"/>
  <c r="BU83" i="61"/>
  <c r="BU87" i="61"/>
  <c r="BU91" i="61"/>
  <c r="BU92" i="61"/>
  <c r="BU95" i="61"/>
  <c r="BU472" i="61"/>
  <c r="BU151" i="61"/>
  <c r="BU155" i="61"/>
  <c r="BU159" i="61"/>
  <c r="BU163" i="61"/>
  <c r="BU167" i="61"/>
  <c r="BU171" i="61"/>
  <c r="BU175" i="61"/>
  <c r="BU179" i="61"/>
  <c r="BU185" i="61"/>
  <c r="BU187" i="61"/>
  <c r="BU193" i="61"/>
  <c r="BU195" i="61"/>
  <c r="BU201" i="61"/>
  <c r="BU203" i="61"/>
  <c r="BU209" i="61"/>
  <c r="BU211" i="61"/>
  <c r="BU217" i="61"/>
  <c r="BU219" i="61"/>
  <c r="BU237" i="61"/>
  <c r="BU242" i="61"/>
  <c r="BU243" i="61"/>
  <c r="BU249" i="61"/>
  <c r="BU250" i="61"/>
  <c r="BU260" i="61"/>
  <c r="BU262" i="61"/>
  <c r="BU266" i="61"/>
  <c r="BU268" i="61"/>
  <c r="BU270" i="61"/>
  <c r="BU272" i="61"/>
  <c r="BU274" i="61"/>
  <c r="BU276" i="61"/>
  <c r="BU278" i="61"/>
  <c r="BU282" i="61"/>
  <c r="BU286" i="61"/>
  <c r="BU288" i="61"/>
  <c r="BU290" i="61"/>
  <c r="BU294" i="61"/>
  <c r="BU298" i="61"/>
  <c r="BU300" i="61"/>
  <c r="BU302" i="61"/>
  <c r="BU304" i="61"/>
  <c r="BU306" i="61"/>
  <c r="BU308" i="61"/>
  <c r="BU311" i="61"/>
  <c r="BU313" i="61"/>
  <c r="BU317" i="61"/>
  <c r="BU321" i="61"/>
  <c r="BU325" i="61"/>
  <c r="BU330" i="61"/>
  <c r="BU331" i="61"/>
  <c r="BU335" i="61"/>
  <c r="BU372" i="61"/>
  <c r="BU374" i="61"/>
  <c r="BU377" i="61"/>
  <c r="BU381" i="61"/>
  <c r="BU383" i="61"/>
  <c r="BU386" i="61"/>
  <c r="BU390" i="61"/>
  <c r="BU394" i="61"/>
  <c r="BU406" i="61"/>
  <c r="BU420" i="61"/>
  <c r="BU424" i="61"/>
  <c r="BU432" i="61"/>
  <c r="BU436" i="61"/>
  <c r="BU442" i="61"/>
  <c r="BU445" i="61"/>
  <c r="BU446" i="61"/>
  <c r="BU449" i="61"/>
  <c r="BU450" i="61"/>
  <c r="BU453" i="61"/>
  <c r="BU457" i="61"/>
  <c r="BU466" i="61"/>
  <c r="BU470" i="61"/>
  <c r="BU474" i="61"/>
  <c r="BU481" i="61"/>
  <c r="BU484" i="61"/>
  <c r="BU486" i="61"/>
  <c r="BU498" i="61"/>
  <c r="BU129" i="61"/>
  <c r="BU136" i="61"/>
  <c r="BU138" i="61"/>
  <c r="BU140" i="61"/>
  <c r="BU142" i="61"/>
  <c r="BU144" i="61"/>
  <c r="BU146" i="61"/>
  <c r="BU154" i="61"/>
  <c r="BU158" i="61"/>
  <c r="BU162" i="61"/>
  <c r="BU166" i="61"/>
  <c r="BU170" i="61"/>
  <c r="BU174" i="61"/>
  <c r="BU178" i="61"/>
  <c r="BU180" i="61"/>
  <c r="BU186" i="61"/>
  <c r="BU188" i="61"/>
  <c r="BU194" i="61"/>
  <c r="BU196" i="61"/>
  <c r="BU202" i="61"/>
  <c r="BU204" i="61"/>
  <c r="BU210" i="61"/>
  <c r="BU212" i="61"/>
  <c r="BU218" i="61"/>
  <c r="BU220" i="61"/>
  <c r="BU228" i="61"/>
  <c r="BU233" i="61"/>
  <c r="BU245" i="61"/>
  <c r="BU253" i="61"/>
  <c r="BU255" i="61"/>
  <c r="BU257" i="61"/>
  <c r="BU258" i="61"/>
  <c r="BU259" i="61"/>
  <c r="BU314" i="61"/>
  <c r="BU319" i="61"/>
  <c r="BU323" i="61"/>
  <c r="BU333" i="61"/>
  <c r="BU348" i="61"/>
  <c r="BU356" i="61"/>
  <c r="BU364" i="61"/>
  <c r="BU380" i="61"/>
  <c r="BU385" i="61"/>
  <c r="BU387" i="61"/>
  <c r="BU389" i="61"/>
  <c r="BU393" i="61"/>
  <c r="BU397" i="61"/>
  <c r="BU399" i="61"/>
  <c r="BU401" i="61"/>
  <c r="BU409" i="61"/>
  <c r="BU410" i="61"/>
  <c r="BU412" i="61"/>
  <c r="BU414" i="61"/>
  <c r="BU426" i="61"/>
  <c r="BU428" i="61"/>
  <c r="BU444" i="61"/>
  <c r="BU448" i="61"/>
  <c r="BU455" i="61"/>
  <c r="BU465" i="61"/>
  <c r="BU469" i="61"/>
  <c r="BU473" i="61"/>
  <c r="BU488" i="61"/>
  <c r="BU492" i="61"/>
  <c r="BU496" i="61"/>
  <c r="BU497" i="61"/>
  <c r="BU500" i="61"/>
  <c r="BU96" i="61"/>
  <c r="BU99" i="61"/>
  <c r="BU103" i="61"/>
  <c r="BU107" i="61"/>
  <c r="BU108" i="61"/>
  <c r="BU111" i="61"/>
  <c r="BU112" i="61"/>
  <c r="BU115" i="61"/>
  <c r="BU119" i="61"/>
  <c r="BU123" i="61"/>
  <c r="BU124" i="61"/>
  <c r="BU127" i="61"/>
  <c r="BU128" i="61"/>
  <c r="BU131" i="61"/>
  <c r="BU139" i="61"/>
  <c r="BU141" i="61"/>
  <c r="BU143" i="61"/>
  <c r="BU148" i="61"/>
  <c r="BU160" i="61"/>
  <c r="BU164" i="61"/>
  <c r="BU169" i="61"/>
  <c r="BU173" i="61"/>
  <c r="BU176" i="61"/>
  <c r="BU177" i="61"/>
  <c r="BU181" i="61"/>
  <c r="BU183" i="61"/>
  <c r="BU189" i="61"/>
  <c r="BU191" i="61"/>
  <c r="BU197" i="61"/>
  <c r="BU199" i="61"/>
  <c r="BU205" i="61"/>
  <c r="BU207" i="61"/>
  <c r="BU213" i="61"/>
  <c r="BU215" i="61"/>
  <c r="BU221" i="61"/>
  <c r="BU223" i="61"/>
  <c r="BU225" i="61"/>
  <c r="BU226" i="61"/>
  <c r="BU227" i="61"/>
  <c r="BU231" i="61"/>
  <c r="BU236" i="61"/>
  <c r="BU239" i="61"/>
  <c r="BU241" i="61"/>
  <c r="BU247" i="61"/>
  <c r="BU261" i="61"/>
  <c r="BU265" i="61"/>
  <c r="BU273" i="61"/>
  <c r="BU281" i="61"/>
  <c r="BU289" i="61"/>
  <c r="BU297" i="61"/>
  <c r="BU305" i="61"/>
  <c r="BU315" i="61"/>
  <c r="BU329" i="61"/>
  <c r="BU337" i="61"/>
  <c r="BU342" i="61"/>
  <c r="BU346" i="61"/>
  <c r="BU347" i="61"/>
  <c r="BU350" i="61"/>
  <c r="BU354" i="61"/>
  <c r="BU355" i="61"/>
  <c r="BU358" i="61"/>
  <c r="BU362" i="61"/>
  <c r="BU363" i="61"/>
  <c r="BU366" i="61"/>
  <c r="BU370" i="61"/>
  <c r="BU378" i="61"/>
  <c r="BU398" i="61"/>
  <c r="BU402" i="61"/>
  <c r="BU405" i="61"/>
  <c r="BU413" i="61"/>
  <c r="BU415" i="61"/>
  <c r="BU419" i="61"/>
  <c r="BU427" i="61"/>
  <c r="BU429" i="61"/>
  <c r="BU431" i="61"/>
  <c r="BU438" i="61"/>
  <c r="BU440" i="61"/>
  <c r="BU451" i="61"/>
  <c r="BU459" i="61"/>
  <c r="BU461" i="61"/>
  <c r="BU479" i="61"/>
  <c r="BU487" i="61"/>
  <c r="BU491" i="61"/>
  <c r="BU495" i="61"/>
  <c r="BU499" i="61"/>
  <c r="BH434" i="61"/>
  <c r="BH438" i="61"/>
  <c r="BH446" i="61"/>
  <c r="BH450" i="61"/>
  <c r="BH452" i="61"/>
  <c r="BH453" i="61"/>
  <c r="BH463" i="61"/>
  <c r="BH180" i="61"/>
  <c r="BH188" i="61"/>
  <c r="BH198" i="61"/>
  <c r="BH206" i="61"/>
  <c r="BH214" i="61"/>
  <c r="BH222" i="61"/>
  <c r="BH251" i="61"/>
  <c r="BH256" i="61"/>
  <c r="BH337" i="61"/>
  <c r="BH350" i="61"/>
  <c r="BH358" i="61"/>
  <c r="BH383" i="61"/>
  <c r="BH387" i="61"/>
  <c r="BH391" i="61"/>
  <c r="BH393" i="61"/>
  <c r="BH397" i="61"/>
  <c r="BH399" i="61"/>
  <c r="BH403" i="61"/>
  <c r="BH407" i="61"/>
  <c r="BH416" i="61"/>
  <c r="BH420" i="61"/>
  <c r="BH4" i="61"/>
  <c r="BH18" i="61"/>
  <c r="BH21" i="61"/>
  <c r="BH25" i="61"/>
  <c r="BH26" i="61"/>
  <c r="BH29" i="61"/>
  <c r="BH33" i="61"/>
  <c r="BH37" i="61"/>
  <c r="BH38" i="61"/>
  <c r="BH41" i="61"/>
  <c r="BH42" i="61"/>
  <c r="BH54" i="61"/>
  <c r="BH57" i="61"/>
  <c r="BH58" i="61"/>
  <c r="BH65" i="61"/>
  <c r="BH69" i="61"/>
  <c r="BH70" i="61"/>
  <c r="BH73" i="61"/>
  <c r="BH74" i="61"/>
  <c r="BH77" i="61"/>
  <c r="BH81" i="61"/>
  <c r="BH85" i="61"/>
  <c r="BH86" i="61"/>
  <c r="BH89" i="61"/>
  <c r="BH90" i="61"/>
  <c r="BH93" i="61"/>
  <c r="BH97" i="61"/>
  <c r="BH101" i="61"/>
  <c r="BH102" i="61"/>
  <c r="BH105" i="61"/>
  <c r="BH106" i="61"/>
  <c r="BH109" i="61"/>
  <c r="BH113" i="61"/>
  <c r="BH117" i="61"/>
  <c r="BH118" i="61"/>
  <c r="BH121" i="61"/>
  <c r="BH122" i="61"/>
  <c r="BH125" i="61"/>
  <c r="BH129" i="61"/>
  <c r="BH139" i="61"/>
  <c r="BH143" i="61"/>
  <c r="BH146" i="61"/>
  <c r="BH150" i="61"/>
  <c r="BH154" i="61"/>
  <c r="BH158" i="61"/>
  <c r="BH170" i="61"/>
  <c r="BH171" i="61"/>
  <c r="BH481" i="61"/>
  <c r="BH483" i="61"/>
  <c r="BH489" i="61"/>
  <c r="BH493" i="61"/>
  <c r="BH497" i="61"/>
  <c r="BH501" i="61"/>
  <c r="BH176" i="61"/>
  <c r="BH182" i="61"/>
  <c r="BH190" i="61"/>
  <c r="BH196" i="61"/>
  <c r="BH204" i="61"/>
  <c r="BH212" i="61"/>
  <c r="BH220" i="61"/>
  <c r="BH228" i="61"/>
  <c r="BH243" i="61"/>
  <c r="BH314" i="61"/>
  <c r="BH327" i="61"/>
  <c r="BH342" i="61"/>
  <c r="BH395" i="61"/>
  <c r="BH3" i="61"/>
  <c r="BH45" i="61"/>
  <c r="BH49" i="61"/>
  <c r="BH53" i="61"/>
  <c r="BH61" i="61"/>
  <c r="BH9" i="61"/>
  <c r="BH13" i="61"/>
  <c r="BH17" i="61"/>
  <c r="BH22" i="61"/>
  <c r="BH11" i="61"/>
  <c r="BH16" i="61"/>
  <c r="BH23" i="61"/>
  <c r="BH27" i="61"/>
  <c r="BH39" i="61"/>
  <c r="BH43" i="61"/>
  <c r="BH55" i="61"/>
  <c r="BH59" i="61"/>
  <c r="BH71" i="61"/>
  <c r="BH75" i="61"/>
  <c r="BH87" i="61"/>
  <c r="BH6" i="61"/>
  <c r="BH10" i="61"/>
  <c r="BH14" i="61"/>
  <c r="BH20" i="61"/>
  <c r="BH24" i="61"/>
  <c r="BH28" i="61"/>
  <c r="BH32" i="61"/>
  <c r="BH36" i="61"/>
  <c r="BH40" i="61"/>
  <c r="BH44" i="61"/>
  <c r="BH48" i="61"/>
  <c r="BH136" i="61"/>
  <c r="BH140" i="61"/>
  <c r="BH149" i="61"/>
  <c r="BH153" i="61"/>
  <c r="BH157" i="61"/>
  <c r="BH161" i="61"/>
  <c r="BH165" i="61"/>
  <c r="BH169" i="61"/>
  <c r="BH173" i="61"/>
  <c r="BH177" i="61"/>
  <c r="BH181" i="61"/>
  <c r="BH183" i="61"/>
  <c r="BH189" i="61"/>
  <c r="BH191" i="61"/>
  <c r="BH197" i="61"/>
  <c r="BH199" i="61"/>
  <c r="BH205" i="61"/>
  <c r="BH207" i="61"/>
  <c r="BH213" i="61"/>
  <c r="BH215" i="61"/>
  <c r="BH221" i="61"/>
  <c r="BH223" i="61"/>
  <c r="BH225" i="61"/>
  <c r="BH229" i="61"/>
  <c r="BH231" i="61"/>
  <c r="BH235" i="61"/>
  <c r="BH239" i="61"/>
  <c r="BH240" i="61"/>
  <c r="BH241" i="61"/>
  <c r="BH247" i="61"/>
  <c r="BH248" i="61"/>
  <c r="BH260" i="61"/>
  <c r="BH264" i="61"/>
  <c r="BH266" i="61"/>
  <c r="BH268" i="61"/>
  <c r="BH272" i="61"/>
  <c r="BH276" i="61"/>
  <c r="BH278" i="61"/>
  <c r="BH280" i="61"/>
  <c r="BH282" i="61"/>
  <c r="BH284" i="61"/>
  <c r="BH286" i="61"/>
  <c r="BH288" i="61"/>
  <c r="BH292" i="61"/>
  <c r="BH296" i="61"/>
  <c r="BH300" i="61"/>
  <c r="BH304" i="61"/>
  <c r="BH308" i="61"/>
  <c r="BH323" i="61"/>
  <c r="BH329" i="61"/>
  <c r="BH371" i="61"/>
  <c r="BH378" i="61"/>
  <c r="BH384" i="61"/>
  <c r="BH388" i="61"/>
  <c r="BH392" i="61"/>
  <c r="BH396" i="61"/>
  <c r="BH400" i="61"/>
  <c r="BH402" i="61"/>
  <c r="BH404" i="61"/>
  <c r="BH410" i="61"/>
  <c r="BH414" i="61"/>
  <c r="BH418" i="61"/>
  <c r="BH422" i="61"/>
  <c r="BH426" i="61"/>
  <c r="BH439" i="61"/>
  <c r="BH440" i="61"/>
  <c r="BH443" i="61"/>
  <c r="BH444" i="61"/>
  <c r="BH447" i="61"/>
  <c r="BH451" i="61"/>
  <c r="BH460" i="61"/>
  <c r="BH461" i="61"/>
  <c r="BH465" i="61"/>
  <c r="BH468" i="61"/>
  <c r="BH469" i="61"/>
  <c r="BH472" i="61"/>
  <c r="BH479" i="61"/>
  <c r="BH492" i="61"/>
  <c r="BH496" i="61"/>
  <c r="BH91" i="61"/>
  <c r="BH103" i="61"/>
  <c r="BH107" i="61"/>
  <c r="BH119" i="61"/>
  <c r="BH123" i="61"/>
  <c r="BH133" i="61"/>
  <c r="BH148" i="61"/>
  <c r="BH152" i="61"/>
  <c r="BH156" i="61"/>
  <c r="BH160" i="61"/>
  <c r="BH164" i="61"/>
  <c r="BH168" i="61"/>
  <c r="BH172" i="61"/>
  <c r="BH467" i="61"/>
  <c r="BH471" i="61"/>
  <c r="BH475" i="61"/>
  <c r="BH477" i="61"/>
  <c r="BH485" i="61"/>
  <c r="BH486" i="61"/>
  <c r="BH490" i="61"/>
  <c r="BH491" i="61"/>
  <c r="BH494" i="61"/>
  <c r="BH495" i="61"/>
  <c r="BH498" i="61"/>
  <c r="BH174" i="61"/>
  <c r="BH175" i="61"/>
  <c r="BH179" i="61"/>
  <c r="BH185" i="61"/>
  <c r="BH187" i="61"/>
  <c r="BH193" i="61"/>
  <c r="BH195" i="61"/>
  <c r="BH201" i="61"/>
  <c r="BH203" i="61"/>
  <c r="BH209" i="61"/>
  <c r="BH211" i="61"/>
  <c r="BH217" i="61"/>
  <c r="BH219" i="61"/>
  <c r="BH224" i="61"/>
  <c r="BH232" i="61"/>
  <c r="BH234" i="61"/>
  <c r="BH245" i="61"/>
  <c r="BH249" i="61"/>
  <c r="BH259" i="61"/>
  <c r="BH267" i="61"/>
  <c r="BH275" i="61"/>
  <c r="BH283" i="61"/>
  <c r="BH291" i="61"/>
  <c r="BH299" i="61"/>
  <c r="BH307" i="61"/>
  <c r="BH312" i="61"/>
  <c r="BH313" i="61"/>
  <c r="BH320" i="61"/>
  <c r="BH326" i="61"/>
  <c r="BH331" i="61"/>
  <c r="BH333" i="61"/>
  <c r="BH335" i="61"/>
  <c r="BH340" i="61"/>
  <c r="BH341" i="61"/>
  <c r="BH344" i="61"/>
  <c r="BH348" i="61"/>
  <c r="BH352" i="61"/>
  <c r="BH356" i="61"/>
  <c r="BH357" i="61"/>
  <c r="BH360" i="61"/>
  <c r="BH364" i="61"/>
  <c r="BH368" i="61"/>
  <c r="BH372" i="61"/>
  <c r="BH374" i="61"/>
  <c r="BH376" i="61"/>
  <c r="BH408" i="61"/>
  <c r="BH413" i="61"/>
  <c r="BH425" i="61"/>
  <c r="BH429" i="61"/>
  <c r="BH431" i="61"/>
  <c r="BH435" i="61"/>
  <c r="BH442" i="61"/>
  <c r="BH456" i="61"/>
  <c r="BH52" i="61"/>
  <c r="BH56" i="61"/>
  <c r="BH60" i="61"/>
  <c r="BH64" i="61"/>
  <c r="BH68" i="61"/>
  <c r="BH72" i="61"/>
  <c r="BH76" i="61"/>
  <c r="BH80" i="61"/>
  <c r="BH84" i="61"/>
  <c r="BH88" i="61"/>
  <c r="BH92" i="61"/>
  <c r="BH96" i="61"/>
  <c r="BH100" i="61"/>
  <c r="BH104" i="61"/>
  <c r="BH108" i="61"/>
  <c r="BH112" i="61"/>
  <c r="BH116" i="61"/>
  <c r="BH120" i="61"/>
  <c r="BH124" i="61"/>
  <c r="BH128" i="61"/>
  <c r="BH132" i="61"/>
  <c r="BH137" i="61"/>
  <c r="BH138" i="61"/>
  <c r="BH141" i="61"/>
  <c r="BH142" i="61"/>
  <c r="BH145" i="61"/>
  <c r="BH147" i="61"/>
  <c r="BH159" i="61"/>
  <c r="BH163" i="61"/>
  <c r="BH227" i="61"/>
  <c r="BH233" i="61"/>
  <c r="BH242" i="61"/>
  <c r="BH252" i="61"/>
  <c r="BH255" i="61"/>
  <c r="BH257" i="61"/>
  <c r="BH261" i="61"/>
  <c r="BH265" i="61"/>
  <c r="BH269" i="61"/>
  <c r="BH273" i="61"/>
  <c r="BH277" i="61"/>
  <c r="BH281" i="61"/>
  <c r="BH285" i="61"/>
  <c r="BH289" i="61"/>
  <c r="BH293" i="61"/>
  <c r="BH297" i="61"/>
  <c r="BH301" i="61"/>
  <c r="BH305" i="61"/>
  <c r="BH309" i="61"/>
  <c r="BH311" i="61"/>
  <c r="BH315" i="61"/>
  <c r="BH319" i="61"/>
  <c r="BH321" i="61"/>
  <c r="BH324" i="61"/>
  <c r="BH325" i="61"/>
  <c r="BH330" i="61"/>
  <c r="BH336" i="61"/>
  <c r="BH339" i="61"/>
  <c r="BH343" i="61"/>
  <c r="BH347" i="61"/>
  <c r="BH351" i="61"/>
  <c r="BH355" i="61"/>
  <c r="BH359" i="61"/>
  <c r="BH363" i="61"/>
  <c r="BH367" i="61"/>
  <c r="BH375" i="61"/>
  <c r="BH379" i="61"/>
  <c r="BH394" i="61"/>
  <c r="BH398" i="61"/>
  <c r="BH406" i="61"/>
  <c r="BH411" i="61"/>
  <c r="BH412" i="61"/>
  <c r="BH415" i="61"/>
  <c r="BH419" i="61"/>
  <c r="BH423" i="61"/>
  <c r="BH427" i="61"/>
  <c r="BH428" i="61"/>
  <c r="BH441" i="61"/>
  <c r="BH445" i="61"/>
  <c r="BH455" i="61"/>
  <c r="BH462" i="61"/>
  <c r="BH466" i="61"/>
  <c r="BH470" i="61"/>
  <c r="BH476" i="61"/>
  <c r="BH480" i="61"/>
  <c r="BH482" i="61"/>
  <c r="AU444" i="61"/>
  <c r="AU448" i="61"/>
  <c r="AU452" i="61"/>
  <c r="AU455" i="61"/>
  <c r="AU465" i="61"/>
  <c r="AU16" i="61"/>
  <c r="AU19" i="61"/>
  <c r="AU23" i="61"/>
  <c r="AU27" i="61"/>
  <c r="AU31" i="61"/>
  <c r="AU35" i="61"/>
  <c r="AU36" i="61"/>
  <c r="AU39" i="61"/>
  <c r="AU40" i="61"/>
  <c r="AU43" i="61"/>
  <c r="AU47" i="61"/>
  <c r="AU51" i="61"/>
  <c r="AU52" i="61"/>
  <c r="AU55" i="61"/>
  <c r="AU56" i="61"/>
  <c r="AU59" i="61"/>
  <c r="AU63" i="61"/>
  <c r="AU67" i="61"/>
  <c r="AU68" i="61"/>
  <c r="AU71" i="61"/>
  <c r="AU72" i="61"/>
  <c r="AU75" i="61"/>
  <c r="AU79" i="61"/>
  <c r="AU83" i="61"/>
  <c r="AU84" i="61"/>
  <c r="AU87" i="61"/>
  <c r="AU88" i="61"/>
  <c r="AU91" i="61"/>
  <c r="AU95" i="61"/>
  <c r="AU99" i="61"/>
  <c r="AU100" i="61"/>
  <c r="AU103" i="61"/>
  <c r="AU104" i="61"/>
  <c r="AU107" i="61"/>
  <c r="AU111" i="61"/>
  <c r="AU115" i="61"/>
  <c r="AU116" i="61"/>
  <c r="AU119" i="61"/>
  <c r="AU120" i="61"/>
  <c r="AU123" i="61"/>
  <c r="AU127" i="61"/>
  <c r="AU131" i="61"/>
  <c r="AU132" i="61"/>
  <c r="AU135" i="61"/>
  <c r="AU143" i="61"/>
  <c r="AU148" i="61"/>
  <c r="AU152" i="61"/>
  <c r="AU156" i="61"/>
  <c r="AU168" i="61"/>
  <c r="AU169" i="61"/>
  <c r="AU172" i="61"/>
  <c r="AU173" i="61"/>
  <c r="AU177" i="61"/>
  <c r="AU181" i="61"/>
  <c r="AU183" i="61"/>
  <c r="AU189" i="61"/>
  <c r="AU191" i="61"/>
  <c r="AU197" i="61"/>
  <c r="AU199" i="61"/>
  <c r="AU205" i="61"/>
  <c r="AU207" i="61"/>
  <c r="AU213" i="61"/>
  <c r="AU215" i="61"/>
  <c r="AU221" i="61"/>
  <c r="AU223" i="61"/>
  <c r="AU22" i="61"/>
  <c r="AU15" i="61"/>
  <c r="AU20" i="61"/>
  <c r="AU151" i="61"/>
  <c r="AU155" i="61"/>
  <c r="AU159" i="61"/>
  <c r="AU163" i="61"/>
  <c r="AU167" i="61"/>
  <c r="AU171" i="61"/>
  <c r="AU175" i="61"/>
  <c r="AU179" i="61"/>
  <c r="AU185" i="61"/>
  <c r="AU187" i="61"/>
  <c r="AU193" i="61"/>
  <c r="AU195" i="61"/>
  <c r="AU201" i="61"/>
  <c r="AU203" i="61"/>
  <c r="AU209" i="61"/>
  <c r="AU211" i="61"/>
  <c r="AU217" i="61"/>
  <c r="AU219" i="61"/>
  <c r="AU237" i="61"/>
  <c r="AU243" i="61"/>
  <c r="AU246" i="61"/>
  <c r="AU249" i="61"/>
  <c r="AU254" i="61"/>
  <c r="AU258" i="61"/>
  <c r="AU264" i="61"/>
  <c r="AU266" i="61"/>
  <c r="AU270" i="61"/>
  <c r="AU274" i="61"/>
  <c r="AU278" i="61"/>
  <c r="AU280" i="61"/>
  <c r="AU282" i="61"/>
  <c r="AU284" i="61"/>
  <c r="AU286" i="61"/>
  <c r="AU290" i="61"/>
  <c r="AU292" i="61"/>
  <c r="AU294" i="61"/>
  <c r="AU296" i="61"/>
  <c r="AU298" i="61"/>
  <c r="AU302" i="61"/>
  <c r="AU306" i="61"/>
  <c r="AU311" i="61"/>
  <c r="AU313" i="61"/>
  <c r="AU321" i="61"/>
  <c r="AU335" i="61"/>
  <c r="AU225" i="61"/>
  <c r="AU227" i="61"/>
  <c r="AU230" i="61"/>
  <c r="AU231" i="61"/>
  <c r="AU234" i="61"/>
  <c r="AU239" i="61"/>
  <c r="AU241" i="61"/>
  <c r="AU247" i="61"/>
  <c r="AU261" i="61"/>
  <c r="AU269" i="61"/>
  <c r="AU277" i="61"/>
  <c r="AU285" i="61"/>
  <c r="AU293" i="61"/>
  <c r="AU301" i="61"/>
  <c r="AU309" i="61"/>
  <c r="AU315" i="61"/>
  <c r="AU318" i="61"/>
  <c r="AU322" i="61"/>
  <c r="AU329" i="61"/>
  <c r="AU342" i="61"/>
  <c r="AU346" i="61"/>
  <c r="AU347" i="61"/>
  <c r="AU350" i="61"/>
  <c r="AU354" i="61"/>
  <c r="AU355" i="61"/>
  <c r="AU358" i="61"/>
  <c r="AU362" i="61"/>
  <c r="AU366" i="61"/>
  <c r="AU370" i="61"/>
  <c r="AU378" i="61"/>
  <c r="AU402" i="61"/>
  <c r="AU409" i="61"/>
  <c r="AU423" i="61"/>
  <c r="AU429" i="61"/>
  <c r="AU431" i="61"/>
  <c r="AU433" i="61"/>
  <c r="AU435" i="61"/>
  <c r="AU438" i="61"/>
  <c r="AU440" i="61"/>
  <c r="AU454" i="61"/>
  <c r="AU459" i="61"/>
  <c r="AU461" i="61"/>
  <c r="AU475" i="61"/>
  <c r="AU477" i="61"/>
  <c r="AU479" i="61"/>
  <c r="AU487" i="61"/>
  <c r="AU491" i="61"/>
  <c r="AU495" i="61"/>
  <c r="AU499" i="61"/>
  <c r="AU501" i="61"/>
  <c r="AU26" i="61"/>
  <c r="AU30" i="61"/>
  <c r="AU34" i="61"/>
  <c r="AU38" i="61"/>
  <c r="AU42" i="61"/>
  <c r="AU46" i="61"/>
  <c r="AU50" i="61"/>
  <c r="AU54" i="61"/>
  <c r="AU58" i="61"/>
  <c r="AU62" i="61"/>
  <c r="AU66" i="61"/>
  <c r="AU70" i="61"/>
  <c r="AU74" i="61"/>
  <c r="AU78" i="61"/>
  <c r="AU82" i="61"/>
  <c r="AU86" i="61"/>
  <c r="AU90" i="61"/>
  <c r="AU94" i="61"/>
  <c r="AU98" i="61"/>
  <c r="AU102" i="61"/>
  <c r="AU106" i="61"/>
  <c r="AU110" i="61"/>
  <c r="AU114" i="61"/>
  <c r="AU118" i="61"/>
  <c r="AU122" i="61"/>
  <c r="AU126" i="61"/>
  <c r="AU130" i="61"/>
  <c r="AU134" i="61"/>
  <c r="AU139" i="61"/>
  <c r="AU145" i="61"/>
  <c r="AU147" i="61"/>
  <c r="AU161" i="61"/>
  <c r="AU165" i="61"/>
  <c r="AU229" i="61"/>
  <c r="AU238" i="61"/>
  <c r="AU240" i="61"/>
  <c r="AU263" i="61"/>
  <c r="AU267" i="61"/>
  <c r="AU271" i="61"/>
  <c r="AU275" i="61"/>
  <c r="AU279" i="61"/>
  <c r="AU283" i="61"/>
  <c r="AU287" i="61"/>
  <c r="AU291" i="61"/>
  <c r="AU295" i="61"/>
  <c r="AU299" i="61"/>
  <c r="AU303" i="61"/>
  <c r="AU307" i="61"/>
  <c r="AU326" i="61"/>
  <c r="AU334" i="61"/>
  <c r="AU336" i="61"/>
  <c r="AU337" i="61"/>
  <c r="AU341" i="61"/>
  <c r="AU345" i="61"/>
  <c r="AU349" i="61"/>
  <c r="AU353" i="61"/>
  <c r="AU357" i="61"/>
  <c r="AU361" i="61"/>
  <c r="AU365" i="61"/>
  <c r="AU369" i="61"/>
  <c r="AU373" i="61"/>
  <c r="AU375" i="61"/>
  <c r="AU377" i="61"/>
  <c r="AU382" i="61"/>
  <c r="AU384" i="61"/>
  <c r="BX384" i="61"/>
  <c r="AU396" i="61"/>
  <c r="AU400" i="61"/>
  <c r="AU408" i="61"/>
  <c r="AU413" i="61"/>
  <c r="AU417" i="61"/>
  <c r="AU421" i="61"/>
  <c r="AU425" i="61"/>
  <c r="AU430" i="61"/>
  <c r="AU434" i="61"/>
  <c r="AU437" i="61"/>
  <c r="AU443" i="61"/>
  <c r="AU447" i="61"/>
  <c r="AU458" i="61"/>
  <c r="AU468" i="61"/>
  <c r="AU472" i="61"/>
  <c r="AU480" i="61"/>
  <c r="AU482" i="61"/>
  <c r="AU372" i="61"/>
  <c r="AU374" i="61"/>
  <c r="AU381" i="61"/>
  <c r="AU386" i="61"/>
  <c r="AU390" i="61"/>
  <c r="AU394" i="61"/>
  <c r="AU406" i="61"/>
  <c r="AU420" i="61"/>
  <c r="AU424" i="61"/>
  <c r="AU436" i="61"/>
  <c r="AU445" i="61"/>
  <c r="AU449" i="61"/>
  <c r="AU453" i="61"/>
  <c r="AU457" i="61"/>
  <c r="AU463" i="61"/>
  <c r="AU466" i="61"/>
  <c r="AU470" i="61"/>
  <c r="AU474" i="61"/>
  <c r="AU476" i="61"/>
  <c r="AU481" i="61"/>
  <c r="AU484" i="61"/>
  <c r="AU485" i="61"/>
  <c r="AU494" i="61"/>
  <c r="AU498" i="61"/>
  <c r="AH112" i="61"/>
  <c r="AH116" i="61"/>
  <c r="AH120" i="61"/>
  <c r="AH124" i="61"/>
  <c r="AH128" i="61"/>
  <c r="AH132" i="61"/>
  <c r="AH141" i="61"/>
  <c r="AH145" i="61"/>
  <c r="AH147" i="61"/>
  <c r="AH155" i="61"/>
  <c r="AH159" i="61"/>
  <c r="AH227" i="61"/>
  <c r="AH236" i="61"/>
  <c r="AH246" i="61"/>
  <c r="AH254" i="61"/>
  <c r="AH255" i="61"/>
  <c r="AH257" i="61"/>
  <c r="AH261" i="61"/>
  <c r="AH265" i="61"/>
  <c r="AH269" i="61"/>
  <c r="AH273" i="61"/>
  <c r="AH277" i="61"/>
  <c r="AH281" i="61"/>
  <c r="AH285" i="61"/>
  <c r="AH289" i="61"/>
  <c r="AH293" i="61"/>
  <c r="AH297" i="61"/>
  <c r="AH301" i="61"/>
  <c r="AH305" i="61"/>
  <c r="AH309" i="61"/>
  <c r="AH315" i="61"/>
  <c r="AH36" i="61"/>
  <c r="AH40" i="61"/>
  <c r="AH44" i="61"/>
  <c r="AH48" i="61"/>
  <c r="AH52" i="61"/>
  <c r="AH56" i="61"/>
  <c r="AH60" i="61"/>
  <c r="AH64" i="61"/>
  <c r="AH68" i="61"/>
  <c r="AH72" i="61"/>
  <c r="AH76" i="61"/>
  <c r="AH80" i="61"/>
  <c r="AH84" i="61"/>
  <c r="AH88" i="61"/>
  <c r="AH92" i="61"/>
  <c r="AH96" i="61"/>
  <c r="AH100" i="61"/>
  <c r="AH104" i="61"/>
  <c r="AH108" i="61"/>
  <c r="AH468" i="61"/>
  <c r="AH472" i="61"/>
  <c r="AH478" i="61"/>
  <c r="AH482" i="61"/>
  <c r="AH488" i="61"/>
  <c r="AH492" i="61"/>
  <c r="AH14" i="61"/>
  <c r="AH20" i="61"/>
  <c r="AH24" i="61"/>
  <c r="AH28" i="61"/>
  <c r="AH32" i="61"/>
  <c r="AH321" i="61"/>
  <c r="AH327" i="61"/>
  <c r="AH331" i="61"/>
  <c r="AH385" i="61"/>
  <c r="AH387" i="61"/>
  <c r="AH389" i="61"/>
  <c r="AH391" i="61"/>
  <c r="AH395" i="61"/>
  <c r="AH401" i="61"/>
  <c r="AH407" i="61"/>
  <c r="AH412" i="61"/>
  <c r="AH416" i="61"/>
  <c r="AH428" i="61"/>
  <c r="AH430" i="61"/>
  <c r="BX430" i="61"/>
  <c r="AH432" i="61"/>
  <c r="AH434" i="61"/>
  <c r="AH438" i="61"/>
  <c r="AH442" i="61"/>
  <c r="AH446" i="61"/>
  <c r="AH330" i="61"/>
  <c r="AH335" i="61"/>
  <c r="AH340" i="61"/>
  <c r="AH344" i="61"/>
  <c r="AH348" i="61"/>
  <c r="AH352" i="61"/>
  <c r="AH356" i="61"/>
  <c r="AH360" i="61"/>
  <c r="AH364" i="61"/>
  <c r="AH368" i="61"/>
  <c r="AH372" i="61"/>
  <c r="AH374" i="61"/>
  <c r="AH376" i="61"/>
  <c r="AH378" i="61"/>
  <c r="AH380" i="61"/>
  <c r="AH382" i="61"/>
  <c r="AH17" i="61"/>
  <c r="AH26" i="61"/>
  <c r="AH42" i="61"/>
  <c r="AH46" i="61"/>
  <c r="AH58" i="61"/>
  <c r="AH62" i="61"/>
  <c r="AH74" i="61"/>
  <c r="AH78" i="61"/>
  <c r="AH90" i="61"/>
  <c r="AH94" i="61"/>
  <c r="AH106" i="61"/>
  <c r="AH110" i="61"/>
  <c r="AH122" i="61"/>
  <c r="AH126" i="61"/>
  <c r="AH134" i="61"/>
  <c r="AH136" i="61"/>
  <c r="AH140" i="61"/>
  <c r="AH149" i="61"/>
  <c r="AH153" i="61"/>
  <c r="AH157" i="61"/>
  <c r="AH161" i="61"/>
  <c r="AH165" i="61"/>
  <c r="AH169" i="61"/>
  <c r="AH171" i="61"/>
  <c r="AH390" i="61"/>
  <c r="AH394" i="61"/>
  <c r="AH398" i="61"/>
  <c r="AH406" i="61"/>
  <c r="AH19" i="61"/>
  <c r="AH51" i="61"/>
  <c r="AH71" i="61"/>
  <c r="AH119" i="61"/>
  <c r="AH148" i="61"/>
  <c r="AH152" i="61"/>
  <c r="AH156" i="61"/>
  <c r="AH172" i="61"/>
  <c r="AH178" i="61"/>
  <c r="AH192" i="61"/>
  <c r="AH200" i="61"/>
  <c r="AH202" i="61"/>
  <c r="AH208" i="61"/>
  <c r="AH210" i="61"/>
  <c r="AH216" i="61"/>
  <c r="AH218" i="61"/>
  <c r="AH224" i="61"/>
  <c r="AH232" i="61"/>
  <c r="AH233" i="61"/>
  <c r="AH243" i="61"/>
  <c r="AH251" i="61"/>
  <c r="AH260" i="61"/>
  <c r="AH312" i="61"/>
  <c r="AH317" i="61"/>
  <c r="AH30" i="61"/>
  <c r="AH16" i="61"/>
  <c r="AH23" i="61"/>
  <c r="AH35" i="61"/>
  <c r="AH39" i="61"/>
  <c r="AH55" i="61"/>
  <c r="AH67" i="61"/>
  <c r="AH83" i="61"/>
  <c r="AH87" i="61"/>
  <c r="AH99" i="61"/>
  <c r="AH103" i="61"/>
  <c r="AH115" i="61"/>
  <c r="AH131" i="61"/>
  <c r="AH133" i="61"/>
  <c r="AH138" i="61"/>
  <c r="AH142" i="61"/>
  <c r="AH160" i="61"/>
  <c r="AH164" i="61"/>
  <c r="AH168" i="61"/>
  <c r="AH176" i="61"/>
  <c r="AH184" i="61"/>
  <c r="AH186" i="61"/>
  <c r="AH194" i="61"/>
  <c r="AH21" i="61"/>
  <c r="AH25" i="61"/>
  <c r="AH29" i="61"/>
  <c r="AH33" i="61"/>
  <c r="AH37" i="61"/>
  <c r="AH41" i="61"/>
  <c r="AH45" i="61"/>
  <c r="AH49" i="61"/>
  <c r="AH53" i="61"/>
  <c r="AH57" i="61"/>
  <c r="AH61" i="61"/>
  <c r="AH65" i="61"/>
  <c r="AH69" i="61"/>
  <c r="AH73" i="61"/>
  <c r="AH77" i="61"/>
  <c r="AH81" i="61"/>
  <c r="AH85" i="61"/>
  <c r="AH89" i="61"/>
  <c r="AH93" i="61"/>
  <c r="AH97" i="61"/>
  <c r="AH101" i="61"/>
  <c r="AH105" i="61"/>
  <c r="AH109" i="61"/>
  <c r="AH113" i="61"/>
  <c r="AH117" i="61"/>
  <c r="AH121" i="61"/>
  <c r="AH125" i="61"/>
  <c r="BX125" i="61"/>
  <c r="AH129" i="61"/>
  <c r="AH137" i="61"/>
  <c r="AH143" i="61"/>
  <c r="AH146" i="61"/>
  <c r="BX146" i="61"/>
  <c r="AH150" i="61"/>
  <c r="AH162" i="61"/>
  <c r="AH166" i="61"/>
  <c r="AH228" i="61"/>
  <c r="AH239" i="61"/>
  <c r="AH241" i="61"/>
  <c r="AH245" i="61"/>
  <c r="AH247" i="61"/>
  <c r="AH249" i="61"/>
  <c r="AH259" i="61"/>
  <c r="AH263" i="61"/>
  <c r="AH271" i="61"/>
  <c r="AH279" i="61"/>
  <c r="AH287" i="61"/>
  <c r="AH295" i="61"/>
  <c r="AH303" i="61"/>
  <c r="AH316" i="61"/>
  <c r="AH324" i="61"/>
  <c r="AH329" i="61"/>
  <c r="AH333" i="61"/>
  <c r="AH415" i="61"/>
  <c r="AH419" i="61"/>
  <c r="AH423" i="61"/>
  <c r="AH427" i="61"/>
  <c r="AH439" i="61"/>
  <c r="AH448" i="61"/>
  <c r="AH456" i="61"/>
  <c r="AH461" i="61"/>
  <c r="AH469" i="61"/>
  <c r="AH473" i="61"/>
  <c r="AH479" i="61"/>
  <c r="AH481" i="61"/>
  <c r="AH483" i="61"/>
  <c r="AH485" i="61"/>
  <c r="AH489" i="61"/>
  <c r="AH493" i="61"/>
  <c r="AH497" i="61"/>
  <c r="AH501" i="61"/>
  <c r="AH346" i="61"/>
  <c r="AH354" i="61"/>
  <c r="AH362" i="61"/>
  <c r="AH370" i="61"/>
  <c r="AH383" i="61"/>
  <c r="AH388" i="61"/>
  <c r="AH392" i="61"/>
  <c r="AH396" i="61"/>
  <c r="AH400" i="61"/>
  <c r="AH402" i="61"/>
  <c r="AH404" i="61"/>
  <c r="AH408" i="61"/>
  <c r="AH410" i="61"/>
  <c r="AH414" i="61"/>
  <c r="AH418" i="61"/>
  <c r="AH422" i="61"/>
  <c r="AH426" i="61"/>
  <c r="AH443" i="61"/>
  <c r="AH447" i="61"/>
  <c r="AH460" i="61"/>
  <c r="AH466" i="61"/>
  <c r="AH480" i="61"/>
  <c r="BX480" i="61"/>
  <c r="AH484" i="61"/>
  <c r="AH495" i="61"/>
  <c r="AH499" i="61"/>
  <c r="AH173" i="61"/>
  <c r="AH177" i="61"/>
  <c r="AH181" i="61"/>
  <c r="BX181" i="61"/>
  <c r="AH183" i="61"/>
  <c r="AH185" i="61"/>
  <c r="AH189" i="61"/>
  <c r="AH191" i="61"/>
  <c r="AH193" i="61"/>
  <c r="AH195" i="61"/>
  <c r="AH197" i="61"/>
  <c r="AH199" i="61"/>
  <c r="AH201" i="61"/>
  <c r="AH203" i="61"/>
  <c r="AH205" i="61"/>
  <c r="AH207" i="61"/>
  <c r="AH209" i="61"/>
  <c r="AH213" i="61"/>
  <c r="AH215" i="61"/>
  <c r="AH217" i="61"/>
  <c r="AH221" i="61"/>
  <c r="AH223" i="61"/>
  <c r="AH225" i="61"/>
  <c r="AH229" i="61"/>
  <c r="AH231" i="61"/>
  <c r="AH235" i="61"/>
  <c r="AH244" i="61"/>
  <c r="AH252" i="61"/>
  <c r="AH256" i="61"/>
  <c r="AH264" i="61"/>
  <c r="AH268" i="61"/>
  <c r="AH270" i="61"/>
  <c r="AH272" i="61"/>
  <c r="AH274" i="61"/>
  <c r="AH276" i="61"/>
  <c r="AH280" i="61"/>
  <c r="AH284" i="61"/>
  <c r="AH288" i="61"/>
  <c r="AH290" i="61"/>
  <c r="AH292" i="61"/>
  <c r="AH294" i="61"/>
  <c r="AH296" i="61"/>
  <c r="AH300" i="61"/>
  <c r="AH302" i="61"/>
  <c r="AH304" i="61"/>
  <c r="AH306" i="61"/>
  <c r="AH308" i="61"/>
  <c r="AH328" i="61"/>
  <c r="AH332" i="61"/>
  <c r="AH334" i="61"/>
  <c r="AH336" i="61"/>
  <c r="AH339" i="61"/>
  <c r="AH343" i="61"/>
  <c r="AH347" i="61"/>
  <c r="AH351" i="61"/>
  <c r="AH355" i="61"/>
  <c r="AH359" i="61"/>
  <c r="AH363" i="61"/>
  <c r="AH367" i="61"/>
  <c r="AH373" i="61"/>
  <c r="AH379" i="61"/>
  <c r="AH399" i="61"/>
  <c r="AH411" i="61"/>
  <c r="AH417" i="61"/>
  <c r="AH421" i="61"/>
  <c r="AH425" i="61"/>
  <c r="AH429" i="61"/>
  <c r="AH433" i="61"/>
  <c r="AH435" i="61"/>
  <c r="AH440" i="61"/>
  <c r="AH444" i="61"/>
  <c r="AH450" i="61"/>
  <c r="AH453" i="61"/>
  <c r="AH455" i="61"/>
  <c r="AH463" i="61"/>
  <c r="AH467" i="61"/>
  <c r="AH471" i="61"/>
  <c r="AH475" i="61"/>
  <c r="AH477" i="61"/>
  <c r="AH486" i="61"/>
  <c r="AH490" i="61"/>
  <c r="AH494" i="61"/>
  <c r="AH498" i="61"/>
  <c r="BU14" i="60"/>
  <c r="BU16" i="60"/>
  <c r="BU18" i="60"/>
  <c r="BU20" i="60"/>
  <c r="BU22" i="60"/>
  <c r="BU24" i="60"/>
  <c r="BU26" i="60"/>
  <c r="BU28" i="60"/>
  <c r="BU30" i="60"/>
  <c r="BU32" i="60"/>
  <c r="BU34" i="60"/>
  <c r="BU36" i="60"/>
  <c r="BU38" i="60"/>
  <c r="BU40" i="60"/>
  <c r="BU42" i="60"/>
  <c r="BU44" i="60"/>
  <c r="BU46" i="60"/>
  <c r="BU48" i="60"/>
  <c r="BU50" i="60"/>
  <c r="BU52" i="60"/>
  <c r="BU54" i="60"/>
  <c r="BU56" i="60"/>
  <c r="BU58" i="60"/>
  <c r="BU60" i="60"/>
  <c r="BU62" i="60"/>
  <c r="BU64" i="60"/>
  <c r="BU66" i="60"/>
  <c r="BU68" i="60"/>
  <c r="BU70" i="60"/>
  <c r="BU72" i="60"/>
  <c r="BU74" i="60"/>
  <c r="BU76" i="60"/>
  <c r="BU78" i="60"/>
  <c r="BU80" i="60"/>
  <c r="BU82" i="60"/>
  <c r="BU84" i="60"/>
  <c r="BU86" i="60"/>
  <c r="BU88" i="60"/>
  <c r="BU90" i="60"/>
  <c r="BU92" i="60"/>
  <c r="BU94" i="60"/>
  <c r="BU96" i="60"/>
  <c r="BU98" i="60"/>
  <c r="BU100" i="60"/>
  <c r="BU102" i="60"/>
  <c r="BU104" i="60"/>
  <c r="BU106" i="60"/>
  <c r="BU152" i="60"/>
  <c r="BU154" i="60"/>
  <c r="BU156" i="60"/>
  <c r="BU158" i="60"/>
  <c r="BU160" i="60"/>
  <c r="BU162" i="60"/>
  <c r="BU164" i="60"/>
  <c r="BU166" i="60"/>
  <c r="BU168" i="60"/>
  <c r="BU170" i="60"/>
  <c r="BU172" i="60"/>
  <c r="BU174" i="60"/>
  <c r="BU176" i="60"/>
  <c r="BU178" i="60"/>
  <c r="BU180" i="60"/>
  <c r="BU183" i="60"/>
  <c r="BU185" i="60"/>
  <c r="BU187" i="60"/>
  <c r="BU189" i="60"/>
  <c r="BU191" i="60"/>
  <c r="BU193" i="60"/>
  <c r="BU195" i="60"/>
  <c r="BU197" i="60"/>
  <c r="BU199" i="60"/>
  <c r="BU201" i="60"/>
  <c r="BU203" i="60"/>
  <c r="BU205" i="60"/>
  <c r="BU207" i="60"/>
  <c r="BU209" i="60"/>
  <c r="BU210" i="60"/>
  <c r="BU211" i="60"/>
  <c r="BU212" i="60"/>
  <c r="BU213" i="60"/>
  <c r="BU214" i="60"/>
  <c r="BU215" i="60"/>
  <c r="BU216" i="60"/>
  <c r="BU217" i="60"/>
  <c r="BU218" i="60"/>
  <c r="BU219" i="60"/>
  <c r="BU220" i="60"/>
  <c r="BU221" i="60"/>
  <c r="BU222" i="60"/>
  <c r="BU223" i="60"/>
  <c r="BU224" i="60"/>
  <c r="BU225" i="60"/>
  <c r="BU226" i="60"/>
  <c r="BU227" i="60"/>
  <c r="BU228" i="60"/>
  <c r="BU229" i="60"/>
  <c r="BU230" i="60"/>
  <c r="BU231" i="60"/>
  <c r="BU232" i="60"/>
  <c r="BU233" i="60"/>
  <c r="BU234" i="60"/>
  <c r="BU235" i="60"/>
  <c r="BU236" i="60"/>
  <c r="BU237" i="60"/>
  <c r="BU238" i="60"/>
  <c r="BU239" i="60"/>
  <c r="BU240" i="60"/>
  <c r="BU241" i="60"/>
  <c r="BU243" i="60"/>
  <c r="BU245" i="60"/>
  <c r="BU247" i="60"/>
  <c r="BU249" i="60"/>
  <c r="BU251" i="60"/>
  <c r="BU253" i="60"/>
  <c r="BU255" i="60"/>
  <c r="BU256" i="60"/>
  <c r="BU257" i="60"/>
  <c r="BU259" i="60"/>
  <c r="BU319" i="60"/>
  <c r="BU430" i="60"/>
  <c r="BU432" i="60"/>
  <c r="BU434" i="60"/>
  <c r="BU436" i="60"/>
  <c r="BU438" i="60"/>
  <c r="BU440" i="60"/>
  <c r="BU482" i="60"/>
  <c r="BU484" i="60"/>
  <c r="BU486" i="60"/>
  <c r="BU488" i="60"/>
  <c r="BU490" i="60"/>
  <c r="BU492" i="60"/>
  <c r="BU494" i="60"/>
  <c r="BU496" i="60"/>
  <c r="BU498" i="60"/>
  <c r="BU500" i="60"/>
  <c r="BU182" i="60"/>
  <c r="BU196" i="60"/>
  <c r="BU198" i="60"/>
  <c r="BU204" i="60"/>
  <c r="BU208" i="60"/>
  <c r="BU246" i="60"/>
  <c r="BU248" i="60"/>
  <c r="BU254" i="60"/>
  <c r="BU262" i="60"/>
  <c r="BU264" i="60"/>
  <c r="BU266" i="60"/>
  <c r="BU268" i="60"/>
  <c r="BU269" i="60"/>
  <c r="BU272" i="60"/>
  <c r="BU274" i="60"/>
  <c r="BU276" i="60"/>
  <c r="BU278" i="60"/>
  <c r="BU287" i="60"/>
  <c r="BU289" i="60"/>
  <c r="BU291" i="60"/>
  <c r="BU295" i="60"/>
  <c r="BU297" i="60"/>
  <c r="BU299" i="60"/>
  <c r="BU303" i="60"/>
  <c r="BU305" i="60"/>
  <c r="BU307" i="60"/>
  <c r="BU309" i="60"/>
  <c r="BU311" i="60"/>
  <c r="BU313" i="60"/>
  <c r="BU315" i="60"/>
  <c r="BU317" i="60"/>
  <c r="BU321" i="60"/>
  <c r="BU323" i="60"/>
  <c r="BU325" i="60"/>
  <c r="BU329" i="60"/>
  <c r="BU333" i="60"/>
  <c r="BU335" i="60"/>
  <c r="BU339" i="60"/>
  <c r="BU341" i="60"/>
  <c r="BU345" i="60"/>
  <c r="BU351" i="60"/>
  <c r="BU367" i="60"/>
  <c r="BU369" i="60"/>
  <c r="BU377" i="60"/>
  <c r="BU379" i="60"/>
  <c r="BU387" i="60"/>
  <c r="BU389" i="60"/>
  <c r="BU397" i="60"/>
  <c r="BU401" i="60"/>
  <c r="BU403" i="60"/>
  <c r="BU405" i="60"/>
  <c r="BU413" i="60"/>
  <c r="BU419" i="60"/>
  <c r="BU427" i="60"/>
  <c r="BU429" i="60"/>
  <c r="BU433" i="60"/>
  <c r="BU435" i="60"/>
  <c r="BU439" i="60"/>
  <c r="BU443" i="60"/>
  <c r="BU445" i="60"/>
  <c r="BU447" i="60"/>
  <c r="BU200" i="60"/>
  <c r="BU202" i="60"/>
  <c r="BU206" i="60"/>
  <c r="BU242" i="60"/>
  <c r="BU244" i="60"/>
  <c r="BU250" i="60"/>
  <c r="BU252" i="60"/>
  <c r="BU261" i="60"/>
  <c r="BU263" i="60"/>
  <c r="BU265" i="60"/>
  <c r="BU267" i="60"/>
  <c r="BU270" i="60"/>
  <c r="BU271" i="60"/>
  <c r="BU273" i="60"/>
  <c r="BU275" i="60"/>
  <c r="BU277" i="60"/>
  <c r="BU279" i="60"/>
  <c r="BU281" i="60"/>
  <c r="BU283" i="60"/>
  <c r="BU285" i="60"/>
  <c r="BU293" i="60"/>
  <c r="BU301" i="60"/>
  <c r="BU327" i="60"/>
  <c r="BU331" i="60"/>
  <c r="BU337" i="60"/>
  <c r="BU343" i="60"/>
  <c r="BU347" i="60"/>
  <c r="BU349" i="60"/>
  <c r="BU363" i="60"/>
  <c r="BU365" i="60"/>
  <c r="BU371" i="60"/>
  <c r="BU373" i="60"/>
  <c r="BU375" i="60"/>
  <c r="BU381" i="60"/>
  <c r="BU383" i="60"/>
  <c r="BU385" i="60"/>
  <c r="BU399" i="60"/>
  <c r="BU407" i="60"/>
  <c r="BU409" i="60"/>
  <c r="BU411" i="60"/>
  <c r="BU415" i="60"/>
  <c r="BU417" i="60"/>
  <c r="BU421" i="60"/>
  <c r="BU423" i="60"/>
  <c r="BU425" i="60"/>
  <c r="BU431" i="60"/>
  <c r="BU437" i="60"/>
  <c r="BU441" i="60"/>
  <c r="BU7" i="60"/>
  <c r="BU9" i="60"/>
  <c r="BU11" i="60"/>
  <c r="BU13" i="60"/>
  <c r="BU15" i="60"/>
  <c r="BU17" i="60"/>
  <c r="BU19" i="60"/>
  <c r="BU21" i="60"/>
  <c r="BU23" i="60"/>
  <c r="BU25" i="60"/>
  <c r="BU27" i="60"/>
  <c r="BU29" i="60"/>
  <c r="BU31" i="60"/>
  <c r="BU33" i="60"/>
  <c r="BU35" i="60"/>
  <c r="BU37" i="60"/>
  <c r="BU39" i="60"/>
  <c r="BU41" i="60"/>
  <c r="BU43" i="60"/>
  <c r="BU45" i="60"/>
  <c r="BU47" i="60"/>
  <c r="BU49" i="60"/>
  <c r="BU51" i="60"/>
  <c r="BU53" i="60"/>
  <c r="BU55" i="60"/>
  <c r="BU57" i="60"/>
  <c r="BU59" i="60"/>
  <c r="BU61" i="60"/>
  <c r="BU63" i="60"/>
  <c r="BU65" i="60"/>
  <c r="BU67" i="60"/>
  <c r="BU69" i="60"/>
  <c r="BU71" i="60"/>
  <c r="BU73" i="60"/>
  <c r="BU75" i="60"/>
  <c r="BU77" i="60"/>
  <c r="BU79" i="60"/>
  <c r="BU81" i="60"/>
  <c r="BU83" i="60"/>
  <c r="BU85" i="60"/>
  <c r="BU87" i="60"/>
  <c r="BU89" i="60"/>
  <c r="BU91" i="60"/>
  <c r="BU93" i="60"/>
  <c r="BU95" i="60"/>
  <c r="BU97" i="60"/>
  <c r="BU99" i="60"/>
  <c r="BU101" i="60"/>
  <c r="BU103" i="60"/>
  <c r="BU105" i="60"/>
  <c r="BU107" i="60"/>
  <c r="BU108" i="60"/>
  <c r="BU109" i="60"/>
  <c r="BU110" i="60"/>
  <c r="BU111" i="60"/>
  <c r="BU112" i="60"/>
  <c r="BU113" i="60"/>
  <c r="BU114" i="60"/>
  <c r="BU115" i="60"/>
  <c r="BU116" i="60"/>
  <c r="BU117" i="60"/>
  <c r="BU119" i="60"/>
  <c r="BU121" i="60"/>
  <c r="BU123" i="60"/>
  <c r="BU125" i="60"/>
  <c r="BU127" i="60"/>
  <c r="BU129" i="60"/>
  <c r="BU258" i="60"/>
  <c r="BU280" i="60"/>
  <c r="BU282" i="60"/>
  <c r="BU284" i="60"/>
  <c r="BU286" i="60"/>
  <c r="BU288" i="60"/>
  <c r="BU290" i="60"/>
  <c r="BU292" i="60"/>
  <c r="BU294" i="60"/>
  <c r="BU296" i="60"/>
  <c r="BU298" i="60"/>
  <c r="BU300" i="60"/>
  <c r="BU302" i="60"/>
  <c r="BU304" i="60"/>
  <c r="BU306" i="60"/>
  <c r="BU308" i="60"/>
  <c r="BU310" i="60"/>
  <c r="BU312" i="60"/>
  <c r="BU314" i="60"/>
  <c r="BU316" i="60"/>
  <c r="BU449" i="60"/>
  <c r="BU451" i="60"/>
  <c r="BU453" i="60"/>
  <c r="BU455" i="60"/>
  <c r="BU457" i="60"/>
  <c r="BU459" i="60"/>
  <c r="BU461" i="60"/>
  <c r="BU463" i="60"/>
  <c r="BU465" i="60"/>
  <c r="BU467" i="60"/>
  <c r="BU469" i="60"/>
  <c r="BU471" i="60"/>
  <c r="BU473" i="60"/>
  <c r="BU475" i="60"/>
  <c r="BU477" i="60"/>
  <c r="BU478" i="60"/>
  <c r="BU479" i="60"/>
  <c r="BU483" i="60"/>
  <c r="BU485" i="60"/>
  <c r="BU487" i="60"/>
  <c r="BU489" i="60"/>
  <c r="BU491" i="60"/>
  <c r="BU493" i="60"/>
  <c r="BU495" i="60"/>
  <c r="BU497" i="60"/>
  <c r="BU499" i="60"/>
  <c r="BU501" i="60"/>
  <c r="BU131" i="60"/>
  <c r="BU133" i="60"/>
  <c r="BU135" i="60"/>
  <c r="BU137" i="60"/>
  <c r="BU139" i="60"/>
  <c r="BU141" i="60"/>
  <c r="BU143" i="60"/>
  <c r="BU145" i="60"/>
  <c r="BU147" i="60"/>
  <c r="BU149" i="60"/>
  <c r="BU151" i="60"/>
  <c r="BU153" i="60"/>
  <c r="BU155" i="60"/>
  <c r="BU157" i="60"/>
  <c r="BU159" i="60"/>
  <c r="BU161" i="60"/>
  <c r="BU163" i="60"/>
  <c r="BU165" i="60"/>
  <c r="BU167" i="60"/>
  <c r="BU169" i="60"/>
  <c r="BU171" i="60"/>
  <c r="BU173" i="60"/>
  <c r="BU175" i="60"/>
  <c r="BU177" i="60"/>
  <c r="BU179" i="60"/>
  <c r="BU181" i="60"/>
  <c r="BU322" i="60"/>
  <c r="BU324" i="60"/>
  <c r="BU326" i="60"/>
  <c r="BU328" i="60"/>
  <c r="BU330" i="60"/>
  <c r="BU332" i="60"/>
  <c r="BU334" i="60"/>
  <c r="BU336" i="60"/>
  <c r="BU338" i="60"/>
  <c r="BU340" i="60"/>
  <c r="BU342" i="60"/>
  <c r="BU352" i="60"/>
  <c r="BU354" i="60"/>
  <c r="BU356" i="60"/>
  <c r="BU358" i="60"/>
  <c r="BU360" i="60"/>
  <c r="BU362" i="60"/>
  <c r="BU364" i="60"/>
  <c r="BU366" i="60"/>
  <c r="BU368" i="60"/>
  <c r="BU370" i="60"/>
  <c r="BU372" i="60"/>
  <c r="BU374" i="60"/>
  <c r="BU376" i="60"/>
  <c r="BU378" i="60"/>
  <c r="BU380" i="60"/>
  <c r="BU382" i="60"/>
  <c r="BU384" i="60"/>
  <c r="BU386" i="60"/>
  <c r="BU388" i="60"/>
  <c r="BU390" i="60"/>
  <c r="BU392" i="60"/>
  <c r="BU394" i="60"/>
  <c r="BU396" i="60"/>
  <c r="BU398" i="60"/>
  <c r="BU400" i="60"/>
  <c r="BU402" i="60"/>
  <c r="BU404" i="60"/>
  <c r="BU406" i="60"/>
  <c r="BU408" i="60"/>
  <c r="BU410" i="60"/>
  <c r="BU412" i="60"/>
  <c r="BU414" i="60"/>
  <c r="BU416" i="60"/>
  <c r="BU418" i="60"/>
  <c r="BU420" i="60"/>
  <c r="BU422" i="60"/>
  <c r="BU424" i="60"/>
  <c r="BU426" i="60"/>
  <c r="BU428" i="60"/>
  <c r="BU460" i="60"/>
  <c r="BU462" i="60"/>
  <c r="BU464" i="60"/>
  <c r="BU466" i="60"/>
  <c r="BU468" i="60"/>
  <c r="BU470" i="60"/>
  <c r="BU472" i="60"/>
  <c r="BU474" i="60"/>
  <c r="BU476" i="60"/>
  <c r="BH363" i="60"/>
  <c r="BH365" i="60"/>
  <c r="BH367" i="60"/>
  <c r="BH369" i="60"/>
  <c r="BH371" i="60"/>
  <c r="BH373" i="60"/>
  <c r="BH375" i="60"/>
  <c r="BH377" i="60"/>
  <c r="BH379" i="60"/>
  <c r="BH381" i="60"/>
  <c r="BH383" i="60"/>
  <c r="BH385" i="60"/>
  <c r="BH387" i="60"/>
  <c r="BH389" i="60"/>
  <c r="BH395" i="60"/>
  <c r="BH397" i="60"/>
  <c r="BH399" i="60"/>
  <c r="BH401" i="60"/>
  <c r="BH403" i="60"/>
  <c r="BH405" i="60"/>
  <c r="BH407" i="60"/>
  <c r="BH409" i="60"/>
  <c r="BH411" i="60"/>
  <c r="BH413" i="60"/>
  <c r="BH415" i="60"/>
  <c r="BH417" i="60"/>
  <c r="BH419" i="60"/>
  <c r="BH421" i="60"/>
  <c r="BH423" i="60"/>
  <c r="BH425" i="60"/>
  <c r="BH427" i="60"/>
  <c r="BH429" i="60"/>
  <c r="BH443" i="60"/>
  <c r="BH445" i="60"/>
  <c r="BH447" i="60"/>
  <c r="BH455" i="60"/>
  <c r="BH457" i="60"/>
  <c r="BH459" i="60"/>
  <c r="BH461" i="60"/>
  <c r="BH463" i="60"/>
  <c r="BH465" i="60"/>
  <c r="BH467" i="60"/>
  <c r="BH469" i="60"/>
  <c r="BH471" i="60"/>
  <c r="BH37" i="60"/>
  <c r="BH39" i="60"/>
  <c r="BH41" i="60"/>
  <c r="BH43" i="60"/>
  <c r="BH45" i="60"/>
  <c r="BH47" i="60"/>
  <c r="BH49" i="60"/>
  <c r="BH51" i="60"/>
  <c r="BH53" i="60"/>
  <c r="BH55" i="60"/>
  <c r="BH57" i="60"/>
  <c r="BH59" i="60"/>
  <c r="BH61" i="60"/>
  <c r="BH63" i="60"/>
  <c r="BH65" i="60"/>
  <c r="BH67" i="60"/>
  <c r="BH69" i="60"/>
  <c r="BH71" i="60"/>
  <c r="BH73" i="60"/>
  <c r="BH75" i="60"/>
  <c r="BH77" i="60"/>
  <c r="BH79" i="60"/>
  <c r="BH81" i="60"/>
  <c r="BH83" i="60"/>
  <c r="BH85" i="60"/>
  <c r="BH89" i="60"/>
  <c r="BH95" i="60"/>
  <c r="BH101" i="60"/>
  <c r="BH103" i="60"/>
  <c r="BH121" i="60"/>
  <c r="BH125" i="60"/>
  <c r="BH131" i="60"/>
  <c r="BH133" i="60"/>
  <c r="BH137" i="60"/>
  <c r="BH143" i="60"/>
  <c r="BH145" i="60"/>
  <c r="BH151" i="60"/>
  <c r="BH155" i="60"/>
  <c r="BH157" i="60"/>
  <c r="BH161" i="60"/>
  <c r="BH165" i="60"/>
  <c r="BH167" i="60"/>
  <c r="BH173" i="60"/>
  <c r="BH182" i="60"/>
  <c r="BH198" i="60"/>
  <c r="BH200" i="60"/>
  <c r="BH206" i="60"/>
  <c r="BH208" i="60"/>
  <c r="BH210" i="60"/>
  <c r="BH213" i="60"/>
  <c r="BH215" i="60"/>
  <c r="BH217" i="60"/>
  <c r="BH87" i="60"/>
  <c r="BH91" i="60"/>
  <c r="BH93" i="60"/>
  <c r="BH97" i="60"/>
  <c r="BH99" i="60"/>
  <c r="BH105" i="60"/>
  <c r="BH119" i="60"/>
  <c r="BH123" i="60"/>
  <c r="BH127" i="60"/>
  <c r="BH129" i="60"/>
  <c r="BH135" i="60"/>
  <c r="BH139" i="60"/>
  <c r="BH141" i="60"/>
  <c r="BH147" i="60"/>
  <c r="BH149" i="60"/>
  <c r="BH153" i="60"/>
  <c r="BH159" i="60"/>
  <c r="BH163" i="60"/>
  <c r="BH169" i="60"/>
  <c r="BH171" i="60"/>
  <c r="BH175" i="60"/>
  <c r="BH177" i="60"/>
  <c r="BH179" i="60"/>
  <c r="BH196" i="60"/>
  <c r="BH202" i="60"/>
  <c r="BH204" i="60"/>
  <c r="BH211" i="60"/>
  <c r="BH212" i="60"/>
  <c r="BH214" i="60"/>
  <c r="BH216" i="60"/>
  <c r="BH218" i="60"/>
  <c r="BH38" i="60"/>
  <c r="BH40" i="60"/>
  <c r="BH42" i="60"/>
  <c r="BH44" i="60"/>
  <c r="BH46" i="60"/>
  <c r="BH48" i="60"/>
  <c r="BH50" i="60"/>
  <c r="BH52" i="60"/>
  <c r="BH54" i="60"/>
  <c r="BH56" i="60"/>
  <c r="BH58" i="60"/>
  <c r="BH60" i="60"/>
  <c r="BH62" i="60"/>
  <c r="BH64" i="60"/>
  <c r="BH66" i="60"/>
  <c r="BH68" i="60"/>
  <c r="BH70" i="60"/>
  <c r="BH72" i="60"/>
  <c r="BH74" i="60"/>
  <c r="BH76" i="60"/>
  <c r="BH78" i="60"/>
  <c r="BH80" i="60"/>
  <c r="BH82" i="60"/>
  <c r="BH84" i="60"/>
  <c r="BH86" i="60"/>
  <c r="BH88" i="60"/>
  <c r="BH90" i="60"/>
  <c r="BH92" i="60"/>
  <c r="BH94" i="60"/>
  <c r="BH96" i="60"/>
  <c r="BH98" i="60"/>
  <c r="BH100" i="60"/>
  <c r="BH102" i="60"/>
  <c r="BH104" i="60"/>
  <c r="BH106" i="60"/>
  <c r="BH107" i="60"/>
  <c r="BH108" i="60"/>
  <c r="BH109" i="60"/>
  <c r="BH110" i="60"/>
  <c r="BH111" i="60"/>
  <c r="BH112" i="60"/>
  <c r="BH113" i="60"/>
  <c r="BH114" i="60"/>
  <c r="BH115" i="60"/>
  <c r="BH116" i="60"/>
  <c r="BH117" i="60"/>
  <c r="BH118" i="60"/>
  <c r="BH120" i="60"/>
  <c r="BH122" i="60"/>
  <c r="BH124" i="60"/>
  <c r="BH126" i="60"/>
  <c r="BH128" i="60"/>
  <c r="BH130" i="60"/>
  <c r="BH132" i="60"/>
  <c r="BH134" i="60"/>
  <c r="BH136" i="60"/>
  <c r="BH138" i="60"/>
  <c r="BH140" i="60"/>
  <c r="BH142" i="60"/>
  <c r="BH144" i="60"/>
  <c r="BH146" i="60"/>
  <c r="BH148" i="60"/>
  <c r="BH150" i="60"/>
  <c r="BH152" i="60"/>
  <c r="BH154" i="60"/>
  <c r="BH156" i="60"/>
  <c r="BH158" i="60"/>
  <c r="BH160" i="60"/>
  <c r="BH162" i="60"/>
  <c r="BH164" i="60"/>
  <c r="BH166" i="60"/>
  <c r="BH168" i="60"/>
  <c r="BH170" i="60"/>
  <c r="BH172" i="60"/>
  <c r="BH174" i="60"/>
  <c r="BH176" i="60"/>
  <c r="BH178" i="60"/>
  <c r="BH180" i="60"/>
  <c r="BH184" i="60"/>
  <c r="BH186" i="60"/>
  <c r="BH188" i="60"/>
  <c r="BH190" i="60"/>
  <c r="BH192" i="60"/>
  <c r="BH194" i="60"/>
  <c r="BH219" i="60"/>
  <c r="BH220" i="60"/>
  <c r="BH221" i="60"/>
  <c r="BH222" i="60"/>
  <c r="BH223" i="60"/>
  <c r="BH224" i="60"/>
  <c r="BH225" i="60"/>
  <c r="BH226" i="60"/>
  <c r="BH227" i="60"/>
  <c r="BH228" i="60"/>
  <c r="BH229" i="60"/>
  <c r="BH230" i="60"/>
  <c r="BH231" i="60"/>
  <c r="BH232" i="60"/>
  <c r="BH233" i="60"/>
  <c r="BH234" i="60"/>
  <c r="BH235" i="60"/>
  <c r="BH236" i="60"/>
  <c r="BH237" i="60"/>
  <c r="BH238" i="60"/>
  <c r="BH239" i="60"/>
  <c r="BH240" i="60"/>
  <c r="BH242" i="60"/>
  <c r="BH244" i="60"/>
  <c r="BH246" i="60"/>
  <c r="BH248" i="60"/>
  <c r="BH250" i="60"/>
  <c r="BH252" i="60"/>
  <c r="BH254" i="60"/>
  <c r="BH256" i="60"/>
  <c r="BH257" i="60"/>
  <c r="BH259" i="60"/>
  <c r="BH318" i="60"/>
  <c r="BH320" i="60"/>
  <c r="BH431" i="60"/>
  <c r="BH433" i="60"/>
  <c r="BH435" i="60"/>
  <c r="BH437" i="60"/>
  <c r="BH439" i="60"/>
  <c r="BH441" i="60"/>
  <c r="BH7" i="60"/>
  <c r="BH13" i="60"/>
  <c r="BH15" i="60"/>
  <c r="BH19" i="60"/>
  <c r="BH23" i="60"/>
  <c r="BH25" i="60"/>
  <c r="BH27" i="60"/>
  <c r="BH31" i="60"/>
  <c r="BH35" i="60"/>
  <c r="BH261" i="60"/>
  <c r="BH262" i="60"/>
  <c r="BH263" i="60"/>
  <c r="BH264" i="60"/>
  <c r="BH265" i="60"/>
  <c r="BH266" i="60"/>
  <c r="BH267" i="60"/>
  <c r="BH268" i="60"/>
  <c r="BH269" i="60"/>
  <c r="BH270" i="60"/>
  <c r="BH271" i="60"/>
  <c r="BH272" i="60"/>
  <c r="BH273" i="60"/>
  <c r="BH9" i="60"/>
  <c r="BH11" i="60"/>
  <c r="BH17" i="60"/>
  <c r="BH21" i="60"/>
  <c r="BH29" i="60"/>
  <c r="BH33" i="60"/>
  <c r="BH258" i="60"/>
  <c r="BH319" i="60"/>
  <c r="BH345" i="60"/>
  <c r="BH347" i="60"/>
  <c r="BH349" i="60"/>
  <c r="BH351" i="60"/>
  <c r="BH352" i="60"/>
  <c r="BH448" i="60"/>
  <c r="BH450" i="60"/>
  <c r="BH452" i="60"/>
  <c r="BH454" i="60"/>
  <c r="BH456" i="60"/>
  <c r="BH458" i="60"/>
  <c r="BH460" i="60"/>
  <c r="BH462" i="60"/>
  <c r="BH464" i="60"/>
  <c r="BH466" i="60"/>
  <c r="BH483" i="60"/>
  <c r="BH485" i="60"/>
  <c r="BH487" i="60"/>
  <c r="BH489" i="60"/>
  <c r="BH491" i="60"/>
  <c r="BH493" i="60"/>
  <c r="BH495" i="60"/>
  <c r="BH497" i="60"/>
  <c r="BH499" i="60"/>
  <c r="BH501" i="60"/>
  <c r="BH274" i="60"/>
  <c r="BH275" i="60"/>
  <c r="BH276" i="60"/>
  <c r="BH277" i="60"/>
  <c r="BH278" i="60"/>
  <c r="BH280" i="60"/>
  <c r="BH282" i="60"/>
  <c r="BH284" i="60"/>
  <c r="BH286" i="60"/>
  <c r="BH288" i="60"/>
  <c r="BH290" i="60"/>
  <c r="BH292" i="60"/>
  <c r="BH294" i="60"/>
  <c r="BH296" i="60"/>
  <c r="BH298" i="60"/>
  <c r="BH300" i="60"/>
  <c r="BH302" i="60"/>
  <c r="BH304" i="60"/>
  <c r="BH306" i="60"/>
  <c r="BH308" i="60"/>
  <c r="BH310" i="60"/>
  <c r="BH312" i="60"/>
  <c r="BH314" i="60"/>
  <c r="BH316" i="60"/>
  <c r="BH322" i="60"/>
  <c r="BH324" i="60"/>
  <c r="BH326" i="60"/>
  <c r="BH328" i="60"/>
  <c r="BH330" i="60"/>
  <c r="BH332" i="60"/>
  <c r="BH334" i="60"/>
  <c r="BH336" i="60"/>
  <c r="BH338" i="60"/>
  <c r="BH340" i="60"/>
  <c r="BH342" i="60"/>
  <c r="BH344" i="60"/>
  <c r="BH346" i="60"/>
  <c r="BH348" i="60"/>
  <c r="BH350" i="60"/>
  <c r="BH354" i="60"/>
  <c r="BH356" i="60"/>
  <c r="BH358" i="60"/>
  <c r="BH360" i="60"/>
  <c r="BH362" i="60"/>
  <c r="BH364" i="60"/>
  <c r="BH366" i="60"/>
  <c r="BH368" i="60"/>
  <c r="BH370" i="60"/>
  <c r="BH372" i="60"/>
  <c r="BH374" i="60"/>
  <c r="BH376" i="60"/>
  <c r="BH378" i="60"/>
  <c r="BH380" i="60"/>
  <c r="BH382" i="60"/>
  <c r="BH384" i="60"/>
  <c r="BH386" i="60"/>
  <c r="BH388" i="60"/>
  <c r="BH390" i="60"/>
  <c r="BH392" i="60"/>
  <c r="BH394" i="60"/>
  <c r="BH396" i="60"/>
  <c r="BH398" i="60"/>
  <c r="BH400" i="60"/>
  <c r="BH402" i="60"/>
  <c r="BH404" i="60"/>
  <c r="BH406" i="60"/>
  <c r="BH408" i="60"/>
  <c r="BH410" i="60"/>
  <c r="BH412" i="60"/>
  <c r="BH414" i="60"/>
  <c r="BH416" i="60"/>
  <c r="BH418" i="60"/>
  <c r="BH420" i="60"/>
  <c r="BH422" i="60"/>
  <c r="BH424" i="60"/>
  <c r="BH426" i="60"/>
  <c r="BH428" i="60"/>
  <c r="BH432" i="60"/>
  <c r="BH434" i="60"/>
  <c r="BH436" i="60"/>
  <c r="BH438" i="60"/>
  <c r="BH440" i="60"/>
  <c r="BH442" i="60"/>
  <c r="BH444" i="60"/>
  <c r="BH446" i="60"/>
  <c r="BH468" i="60"/>
  <c r="BH470" i="60"/>
  <c r="BH472" i="60"/>
  <c r="BH474" i="60"/>
  <c r="BH476" i="60"/>
  <c r="BH477" i="60"/>
  <c r="BH478" i="60"/>
  <c r="BH479" i="60"/>
  <c r="BH480" i="60"/>
  <c r="BH482" i="60"/>
  <c r="BH484" i="60"/>
  <c r="BH486" i="60"/>
  <c r="BH488" i="60"/>
  <c r="BH490" i="60"/>
  <c r="BH492" i="60"/>
  <c r="BH494" i="60"/>
  <c r="BH496" i="60"/>
  <c r="BH498" i="60"/>
  <c r="BH500" i="60"/>
  <c r="AU7" i="60"/>
  <c r="AU13" i="60"/>
  <c r="AU15" i="60"/>
  <c r="AU17" i="60"/>
  <c r="AU21" i="60"/>
  <c r="AU27" i="60"/>
  <c r="AU29" i="60"/>
  <c r="AU37" i="60"/>
  <c r="AU43" i="60"/>
  <c r="AU49" i="60"/>
  <c r="AU51" i="60"/>
  <c r="AU65" i="60"/>
  <c r="AU67" i="60"/>
  <c r="AU69" i="60"/>
  <c r="AU73" i="60"/>
  <c r="AU75" i="60"/>
  <c r="AU79" i="60"/>
  <c r="AU81" i="60"/>
  <c r="AU85" i="60"/>
  <c r="AU89" i="60"/>
  <c r="AU93" i="60"/>
  <c r="AU99" i="60"/>
  <c r="AU101" i="60"/>
  <c r="AU108" i="60"/>
  <c r="AU110" i="60"/>
  <c r="AU112" i="60"/>
  <c r="AU114" i="60"/>
  <c r="AU116" i="60"/>
  <c r="AU14" i="60"/>
  <c r="AU16" i="60"/>
  <c r="AU22" i="60"/>
  <c r="AU24" i="60"/>
  <c r="AU32" i="60"/>
  <c r="AU34" i="60"/>
  <c r="AU36" i="60"/>
  <c r="AU40" i="60"/>
  <c r="AU46" i="60"/>
  <c r="AU48" i="60"/>
  <c r="AU52" i="60"/>
  <c r="AU56" i="60"/>
  <c r="AU60" i="60"/>
  <c r="AU62" i="60"/>
  <c r="AU64" i="60"/>
  <c r="AU70" i="60"/>
  <c r="AU74" i="60"/>
  <c r="AU76" i="60"/>
  <c r="AU80" i="60"/>
  <c r="AU82" i="60"/>
  <c r="AU84" i="60"/>
  <c r="AU86" i="60"/>
  <c r="AU90" i="60"/>
  <c r="AU92" i="60"/>
  <c r="AU94" i="60"/>
  <c r="AU96" i="60"/>
  <c r="AU98" i="60"/>
  <c r="AU100" i="60"/>
  <c r="AU102" i="60"/>
  <c r="AU104" i="60"/>
  <c r="AU106" i="60"/>
  <c r="AU118" i="60"/>
  <c r="AU9" i="60"/>
  <c r="AU11" i="60"/>
  <c r="AU19" i="60"/>
  <c r="AU23" i="60"/>
  <c r="AU25" i="60"/>
  <c r="AU31" i="60"/>
  <c r="AU33" i="60"/>
  <c r="AU35" i="60"/>
  <c r="AU39" i="60"/>
  <c r="AU41" i="60"/>
  <c r="AU45" i="60"/>
  <c r="AU47" i="60"/>
  <c r="AU53" i="60"/>
  <c r="AU55" i="60"/>
  <c r="AU57" i="60"/>
  <c r="AU59" i="60"/>
  <c r="AU61" i="60"/>
  <c r="AU63" i="60"/>
  <c r="AU71" i="60"/>
  <c r="AU77" i="60"/>
  <c r="AU83" i="60"/>
  <c r="AU87" i="60"/>
  <c r="AU91" i="60"/>
  <c r="AU95" i="60"/>
  <c r="AU97" i="60"/>
  <c r="AU103" i="60"/>
  <c r="AU105" i="60"/>
  <c r="AU107" i="60"/>
  <c r="AU109" i="60"/>
  <c r="AU111" i="60"/>
  <c r="AU113" i="60"/>
  <c r="AU115" i="60"/>
  <c r="AU117" i="60"/>
  <c r="BX117" i="60"/>
  <c r="AU18" i="60"/>
  <c r="AU20" i="60"/>
  <c r="AU26" i="60"/>
  <c r="AU28" i="60"/>
  <c r="AU30" i="60"/>
  <c r="AU38" i="60"/>
  <c r="AU42" i="60"/>
  <c r="AU44" i="60"/>
  <c r="AU50" i="60"/>
  <c r="AU54" i="60"/>
  <c r="AU58" i="60"/>
  <c r="AU66" i="60"/>
  <c r="AU68" i="60"/>
  <c r="AU72" i="60"/>
  <c r="AU78" i="60"/>
  <c r="AU88" i="60"/>
  <c r="AU133" i="60"/>
  <c r="AU135" i="60"/>
  <c r="AU137" i="60"/>
  <c r="AU139" i="60"/>
  <c r="AU141" i="60"/>
  <c r="AU143" i="60"/>
  <c r="AU145" i="60"/>
  <c r="AU147" i="60"/>
  <c r="AU149" i="60"/>
  <c r="AU151" i="60"/>
  <c r="AU153" i="60"/>
  <c r="AU155" i="60"/>
  <c r="AU157" i="60"/>
  <c r="AU159" i="60"/>
  <c r="AU161" i="60"/>
  <c r="AU163" i="60"/>
  <c r="AU165" i="60"/>
  <c r="AU167" i="60"/>
  <c r="AU169" i="60"/>
  <c r="AU171" i="60"/>
  <c r="AU173" i="60"/>
  <c r="AU175" i="60"/>
  <c r="AU177" i="60"/>
  <c r="AU179" i="60"/>
  <c r="AU181" i="60"/>
  <c r="AU364" i="60"/>
  <c r="AU366" i="60"/>
  <c r="AU368" i="60"/>
  <c r="AU370" i="60"/>
  <c r="AU372" i="60"/>
  <c r="AU374" i="60"/>
  <c r="AU376" i="60"/>
  <c r="AU378" i="60"/>
  <c r="AU380" i="60"/>
  <c r="AU382" i="60"/>
  <c r="AU384" i="60"/>
  <c r="AU386" i="60"/>
  <c r="AU388" i="60"/>
  <c r="AU390" i="60"/>
  <c r="AU396" i="60"/>
  <c r="AU398" i="60"/>
  <c r="BX398" i="60"/>
  <c r="AU400" i="60"/>
  <c r="BX400" i="60"/>
  <c r="AU402" i="60"/>
  <c r="AU404" i="60"/>
  <c r="AU406" i="60"/>
  <c r="BX406" i="60"/>
  <c r="AU408" i="60"/>
  <c r="BX408" i="60"/>
  <c r="AU410" i="60"/>
  <c r="AU412" i="60"/>
  <c r="AU414" i="60"/>
  <c r="AU416" i="60"/>
  <c r="BX416" i="60"/>
  <c r="AU418" i="60"/>
  <c r="AU420" i="60"/>
  <c r="AU422" i="60"/>
  <c r="AU424" i="60"/>
  <c r="BX424" i="60"/>
  <c r="AU426" i="60"/>
  <c r="AU428" i="60"/>
  <c r="AU430" i="60"/>
  <c r="AU442" i="60"/>
  <c r="AU444" i="60"/>
  <c r="AU446" i="60"/>
  <c r="AU454" i="60"/>
  <c r="AU456" i="60"/>
  <c r="AU458" i="60"/>
  <c r="AU460" i="60"/>
  <c r="AU462" i="60"/>
  <c r="AU464" i="60"/>
  <c r="AU466" i="60"/>
  <c r="AU468" i="60"/>
  <c r="AU470" i="60"/>
  <c r="AU472" i="60"/>
  <c r="AU474" i="60"/>
  <c r="AU476" i="60"/>
  <c r="AU120" i="60"/>
  <c r="AU124" i="60"/>
  <c r="AU134" i="60"/>
  <c r="AU136" i="60"/>
  <c r="AU140" i="60"/>
  <c r="AU142" i="60"/>
  <c r="AU144" i="60"/>
  <c r="AU146" i="60"/>
  <c r="AU148" i="60"/>
  <c r="AU150" i="60"/>
  <c r="AU152" i="60"/>
  <c r="AU154" i="60"/>
  <c r="AU156" i="60"/>
  <c r="AU158" i="60"/>
  <c r="AU160" i="60"/>
  <c r="AU162" i="60"/>
  <c r="AU164" i="60"/>
  <c r="AU166" i="60"/>
  <c r="AU168" i="60"/>
  <c r="AU170" i="60"/>
  <c r="AU172" i="60"/>
  <c r="AU174" i="60"/>
  <c r="AU176" i="60"/>
  <c r="AU178" i="60"/>
  <c r="AU180" i="60"/>
  <c r="AU183" i="60"/>
  <c r="AU185" i="60"/>
  <c r="AU187" i="60"/>
  <c r="AU189" i="60"/>
  <c r="AU191" i="60"/>
  <c r="AU193" i="60"/>
  <c r="AU195" i="60"/>
  <c r="AU197" i="60"/>
  <c r="AU199" i="60"/>
  <c r="AU201" i="60"/>
  <c r="AU203" i="60"/>
  <c r="AU205" i="60"/>
  <c r="AU207" i="60"/>
  <c r="AU209" i="60"/>
  <c r="AU211" i="60"/>
  <c r="AU212" i="60"/>
  <c r="AU213" i="60"/>
  <c r="AU214" i="60"/>
  <c r="AU215" i="60"/>
  <c r="AU216" i="60"/>
  <c r="AU217" i="60"/>
  <c r="AU218" i="60"/>
  <c r="AU219" i="60"/>
  <c r="AU220" i="60"/>
  <c r="AU221" i="60"/>
  <c r="AU222" i="60"/>
  <c r="AU223" i="60"/>
  <c r="AU224" i="60"/>
  <c r="AU225" i="60"/>
  <c r="AU226" i="60"/>
  <c r="AU227" i="60"/>
  <c r="AU228" i="60"/>
  <c r="AU229" i="60"/>
  <c r="AU230" i="60"/>
  <c r="AU231" i="60"/>
  <c r="AU232" i="60"/>
  <c r="AU233" i="60"/>
  <c r="AU234" i="60"/>
  <c r="AU235" i="60"/>
  <c r="AU236" i="60"/>
  <c r="AU237" i="60"/>
  <c r="AU238" i="60"/>
  <c r="AU239" i="60"/>
  <c r="AU240" i="60"/>
  <c r="AU241" i="60"/>
  <c r="AU243" i="60"/>
  <c r="AU245" i="60"/>
  <c r="AU247" i="60"/>
  <c r="AU249" i="60"/>
  <c r="AU251" i="60"/>
  <c r="AU253" i="60"/>
  <c r="AU255" i="60"/>
  <c r="AU257" i="60"/>
  <c r="AU259" i="60"/>
  <c r="AU319" i="60"/>
  <c r="AU432" i="60"/>
  <c r="AU434" i="60"/>
  <c r="AU436" i="60"/>
  <c r="AU438" i="60"/>
  <c r="AU440" i="60"/>
  <c r="AU122" i="60"/>
  <c r="AU126" i="60"/>
  <c r="AU132" i="60"/>
  <c r="AU138" i="60"/>
  <c r="AU184" i="60"/>
  <c r="AU186" i="60"/>
  <c r="AU188" i="60"/>
  <c r="AU190" i="60"/>
  <c r="AU192" i="60"/>
  <c r="AU194" i="60"/>
  <c r="AU261" i="60"/>
  <c r="AH261" i="60"/>
  <c r="BX261" i="60"/>
  <c r="AU262" i="60"/>
  <c r="AU263" i="60"/>
  <c r="AU264" i="60"/>
  <c r="AU265" i="60"/>
  <c r="AU266" i="60"/>
  <c r="AU267" i="60"/>
  <c r="AU268" i="60"/>
  <c r="AU269" i="60"/>
  <c r="AU270" i="60"/>
  <c r="AU271" i="60"/>
  <c r="AU272" i="60"/>
  <c r="AU273" i="60"/>
  <c r="AU274" i="60"/>
  <c r="AU275" i="60"/>
  <c r="AU276" i="60"/>
  <c r="AU277" i="60"/>
  <c r="AU484" i="60"/>
  <c r="AU486" i="60"/>
  <c r="AU488" i="60"/>
  <c r="AU490" i="60"/>
  <c r="AU492" i="60"/>
  <c r="AU494" i="60"/>
  <c r="AU496" i="60"/>
  <c r="AU498" i="60"/>
  <c r="AU500" i="60"/>
  <c r="AU278" i="60"/>
  <c r="AU279" i="60"/>
  <c r="AU281" i="60"/>
  <c r="AU283" i="60"/>
  <c r="AU285" i="60"/>
  <c r="AU287" i="60"/>
  <c r="AU289" i="60"/>
  <c r="AU291" i="60"/>
  <c r="AU293" i="60"/>
  <c r="AU295" i="60"/>
  <c r="AU297" i="60"/>
  <c r="AU299" i="60"/>
  <c r="AU301" i="60"/>
  <c r="AU303" i="60"/>
  <c r="AU305" i="60"/>
  <c r="AU307" i="60"/>
  <c r="AU309" i="60"/>
  <c r="AU311" i="60"/>
  <c r="AU313" i="60"/>
  <c r="AU315" i="60"/>
  <c r="AU317" i="60"/>
  <c r="AU321" i="60"/>
  <c r="AU323" i="60"/>
  <c r="AU325" i="60"/>
  <c r="AU327" i="60"/>
  <c r="AU329" i="60"/>
  <c r="AU331" i="60"/>
  <c r="AU333" i="60"/>
  <c r="AU335" i="60"/>
  <c r="AU337" i="60"/>
  <c r="AU339" i="60"/>
  <c r="AU341" i="60"/>
  <c r="AU343" i="60"/>
  <c r="AU345" i="60"/>
  <c r="AU347" i="60"/>
  <c r="AU349" i="60"/>
  <c r="AU351" i="60"/>
  <c r="AU353" i="60"/>
  <c r="AU355" i="60"/>
  <c r="AU357" i="60"/>
  <c r="AU359" i="60"/>
  <c r="AU361" i="60"/>
  <c r="AU363" i="60"/>
  <c r="AU365" i="60"/>
  <c r="AU367" i="60"/>
  <c r="AU369" i="60"/>
  <c r="AU371" i="60"/>
  <c r="AU373" i="60"/>
  <c r="AU375" i="60"/>
  <c r="AU377" i="60"/>
  <c r="AU379" i="60"/>
  <c r="AU381" i="60"/>
  <c r="AU383" i="60"/>
  <c r="AU385" i="60"/>
  <c r="AU387" i="60"/>
  <c r="AU389" i="60"/>
  <c r="AU391" i="60"/>
  <c r="AU393" i="60"/>
  <c r="AU395" i="60"/>
  <c r="AU397" i="60"/>
  <c r="AU399" i="60"/>
  <c r="AU401" i="60"/>
  <c r="AU403" i="60"/>
  <c r="AU405" i="60"/>
  <c r="AU407" i="60"/>
  <c r="AU409" i="60"/>
  <c r="AU411" i="60"/>
  <c r="AU413" i="60"/>
  <c r="AU415" i="60"/>
  <c r="AU417" i="60"/>
  <c r="AU419" i="60"/>
  <c r="AU421" i="60"/>
  <c r="AU423" i="60"/>
  <c r="AU425" i="60"/>
  <c r="AU427" i="60"/>
  <c r="AU429" i="60"/>
  <c r="AU431" i="60"/>
  <c r="AU433" i="60"/>
  <c r="AU435" i="60"/>
  <c r="AU437" i="60"/>
  <c r="AU439" i="60"/>
  <c r="AU441" i="60"/>
  <c r="AU443" i="60"/>
  <c r="AU445" i="60"/>
  <c r="AU447" i="60"/>
  <c r="AH5" i="60"/>
  <c r="AH10" i="60"/>
  <c r="AH16" i="60"/>
  <c r="AH260" i="60"/>
  <c r="AH263" i="60"/>
  <c r="AH265" i="60"/>
  <c r="AH267" i="60"/>
  <c r="AH269" i="60"/>
  <c r="AH271" i="60"/>
  <c r="AH273" i="60"/>
  <c r="AH275" i="60"/>
  <c r="AH277" i="60"/>
  <c r="AH279" i="60"/>
  <c r="AH321" i="60"/>
  <c r="AH323" i="60"/>
  <c r="AH325" i="60"/>
  <c r="AH327" i="60"/>
  <c r="AH329" i="60"/>
  <c r="AH331" i="60"/>
  <c r="AH333" i="60"/>
  <c r="AH335" i="60"/>
  <c r="AH337" i="60"/>
  <c r="AH339" i="60"/>
  <c r="AH341" i="60"/>
  <c r="AH343" i="60"/>
  <c r="AH353" i="60"/>
  <c r="AH355" i="60"/>
  <c r="AH6" i="60"/>
  <c r="AH8" i="60"/>
  <c r="AH12" i="60"/>
  <c r="AH14" i="60"/>
  <c r="AH18" i="60"/>
  <c r="AH7" i="60"/>
  <c r="AH9" i="60"/>
  <c r="AH11" i="60"/>
  <c r="AH13" i="60"/>
  <c r="AH118" i="60"/>
  <c r="AH120" i="60"/>
  <c r="AH122" i="60"/>
  <c r="AH124" i="60"/>
  <c r="AH126" i="60"/>
  <c r="AH128" i="60"/>
  <c r="AH130" i="60"/>
  <c r="AH211" i="60"/>
  <c r="BX211" i="60"/>
  <c r="AH213" i="60"/>
  <c r="AH215" i="60"/>
  <c r="AH217" i="60"/>
  <c r="AH219" i="60"/>
  <c r="AH221" i="60"/>
  <c r="AH223" i="60"/>
  <c r="AH225" i="60"/>
  <c r="AH227" i="60"/>
  <c r="AH229" i="60"/>
  <c r="AH231" i="60"/>
  <c r="AH233" i="60"/>
  <c r="AH20" i="60"/>
  <c r="AH22" i="60"/>
  <c r="AH24" i="60"/>
  <c r="AH26" i="60"/>
  <c r="AH28" i="60"/>
  <c r="AH30" i="60"/>
  <c r="BX30" i="60"/>
  <c r="AH32" i="60"/>
  <c r="AH34" i="60"/>
  <c r="AH36" i="60"/>
  <c r="AH38" i="60"/>
  <c r="AH40" i="60"/>
  <c r="AH42" i="60"/>
  <c r="AH44" i="60"/>
  <c r="AH46" i="60"/>
  <c r="AH48" i="60"/>
  <c r="AH50" i="60"/>
  <c r="AH52" i="60"/>
  <c r="AH54" i="60"/>
  <c r="AH56" i="60"/>
  <c r="AH58" i="60"/>
  <c r="AH60" i="60"/>
  <c r="AH62" i="60"/>
  <c r="AH64" i="60"/>
  <c r="AH66" i="60"/>
  <c r="AH68" i="60"/>
  <c r="AH70" i="60"/>
  <c r="AH72" i="60"/>
  <c r="AH74" i="60"/>
  <c r="AH76" i="60"/>
  <c r="AH78" i="60"/>
  <c r="AH80" i="60"/>
  <c r="AH82" i="60"/>
  <c r="AH84" i="60"/>
  <c r="AH86" i="60"/>
  <c r="AH88" i="60"/>
  <c r="AH90" i="60"/>
  <c r="AH92" i="60"/>
  <c r="AH94" i="60"/>
  <c r="AH96" i="60"/>
  <c r="AH98" i="60"/>
  <c r="AH100" i="60"/>
  <c r="AH102" i="60"/>
  <c r="AH104" i="60"/>
  <c r="AH106" i="60"/>
  <c r="AH108" i="60"/>
  <c r="AH110" i="60"/>
  <c r="AH112" i="60"/>
  <c r="AH114" i="60"/>
  <c r="AH116" i="60"/>
  <c r="AH132" i="60"/>
  <c r="AH134" i="60"/>
  <c r="AH136" i="60"/>
  <c r="AH138" i="60"/>
  <c r="AH140" i="60"/>
  <c r="AH142" i="60"/>
  <c r="AH150" i="60"/>
  <c r="AH154" i="60"/>
  <c r="AH156" i="60"/>
  <c r="AH158" i="60"/>
  <c r="AH160" i="60"/>
  <c r="AH162" i="60"/>
  <c r="AH164" i="60"/>
  <c r="AH166" i="60"/>
  <c r="AH168" i="60"/>
  <c r="AH170" i="60"/>
  <c r="AH172" i="60"/>
  <c r="AH174" i="60"/>
  <c r="AH176" i="60"/>
  <c r="AH178" i="60"/>
  <c r="AH180" i="60"/>
  <c r="AH184" i="60"/>
  <c r="AH144" i="60"/>
  <c r="AH146" i="60"/>
  <c r="AH148" i="60"/>
  <c r="AH152" i="60"/>
  <c r="AH15" i="60"/>
  <c r="AH17" i="60"/>
  <c r="AH19" i="60"/>
  <c r="AH21" i="60"/>
  <c r="AH23" i="60"/>
  <c r="AH25" i="60"/>
  <c r="AH27" i="60"/>
  <c r="AH29" i="60"/>
  <c r="AH31" i="60"/>
  <c r="AH33" i="60"/>
  <c r="AH35" i="60"/>
  <c r="AH37" i="60"/>
  <c r="AH39" i="60"/>
  <c r="AH41" i="60"/>
  <c r="AH43" i="60"/>
  <c r="AH45" i="60"/>
  <c r="AH47" i="60"/>
  <c r="AH49" i="60"/>
  <c r="AH51" i="60"/>
  <c r="AH53" i="60"/>
  <c r="AH55" i="60"/>
  <c r="AH57" i="60"/>
  <c r="AH59" i="60"/>
  <c r="AH61" i="60"/>
  <c r="AH63" i="60"/>
  <c r="AH65" i="60"/>
  <c r="AH67" i="60"/>
  <c r="AH69" i="60"/>
  <c r="AH71" i="60"/>
  <c r="AH73" i="60"/>
  <c r="AH75" i="60"/>
  <c r="AH77" i="60"/>
  <c r="AH79" i="60"/>
  <c r="AH81" i="60"/>
  <c r="AH83" i="60"/>
  <c r="AH85" i="60"/>
  <c r="AH87" i="60"/>
  <c r="AH89" i="60"/>
  <c r="AH91" i="60"/>
  <c r="AH93" i="60"/>
  <c r="AH251" i="60"/>
  <c r="AH253" i="60"/>
  <c r="AH255" i="60"/>
  <c r="AH262" i="60"/>
  <c r="AH264" i="60"/>
  <c r="AH266" i="60"/>
  <c r="AH268" i="60"/>
  <c r="AH270" i="60"/>
  <c r="AH272" i="60"/>
  <c r="AH274" i="60"/>
  <c r="AH276" i="60"/>
  <c r="AH278" i="60"/>
  <c r="AH280" i="60"/>
  <c r="AH282" i="60"/>
  <c r="AH284" i="60"/>
  <c r="AH286" i="60"/>
  <c r="AH288" i="60"/>
  <c r="AH290" i="60"/>
  <c r="AH292" i="60"/>
  <c r="AH294" i="60"/>
  <c r="AH296" i="60"/>
  <c r="AH298" i="60"/>
  <c r="AH300" i="60"/>
  <c r="AH302" i="60"/>
  <c r="AH304" i="60"/>
  <c r="AH306" i="60"/>
  <c r="AH308" i="60"/>
  <c r="AH310" i="60"/>
  <c r="AH312" i="60"/>
  <c r="AH314" i="60"/>
  <c r="AH316" i="60"/>
  <c r="AH322" i="60"/>
  <c r="AH324" i="60"/>
  <c r="AH326" i="60"/>
  <c r="AH328" i="60"/>
  <c r="AH330" i="60"/>
  <c r="AH332" i="60"/>
  <c r="AH334" i="60"/>
  <c r="AH336" i="60"/>
  <c r="AH338" i="60"/>
  <c r="AH340" i="60"/>
  <c r="AH342" i="60"/>
  <c r="AH344" i="60"/>
  <c r="AH346" i="60"/>
  <c r="AH348" i="60"/>
  <c r="AH350" i="60"/>
  <c r="AH352" i="60"/>
  <c r="AH235" i="60"/>
  <c r="AH237" i="60"/>
  <c r="AH239" i="60"/>
  <c r="AH281" i="60"/>
  <c r="AH283" i="60"/>
  <c r="AH285" i="60"/>
  <c r="AH287" i="60"/>
  <c r="AH289" i="60"/>
  <c r="AH291" i="60"/>
  <c r="AH293" i="60"/>
  <c r="AH295" i="60"/>
  <c r="AH297" i="60"/>
  <c r="AH299" i="60"/>
  <c r="AH301" i="60"/>
  <c r="AH303" i="60"/>
  <c r="AH305" i="60"/>
  <c r="AH307" i="60"/>
  <c r="AH309" i="60"/>
  <c r="AH311" i="60"/>
  <c r="AH313" i="60"/>
  <c r="AH315" i="60"/>
  <c r="AH317" i="60"/>
  <c r="AH448" i="60"/>
  <c r="AH450" i="60"/>
  <c r="AH452" i="60"/>
  <c r="AH454" i="60"/>
  <c r="AH456" i="60"/>
  <c r="AH458" i="60"/>
  <c r="AH460" i="60"/>
  <c r="AH462" i="60"/>
  <c r="AH464" i="60"/>
  <c r="AH466" i="60"/>
  <c r="AH468" i="60"/>
  <c r="AH470" i="60"/>
  <c r="AH472" i="60"/>
  <c r="AH474" i="60"/>
  <c r="AH476" i="60"/>
  <c r="AH478" i="60"/>
  <c r="AH480" i="60"/>
  <c r="AH484" i="60"/>
  <c r="AH486" i="60"/>
  <c r="AH488" i="60"/>
  <c r="AH490" i="60"/>
  <c r="AH492" i="60"/>
  <c r="AH494" i="60"/>
  <c r="AH496" i="60"/>
  <c r="AH498" i="60"/>
  <c r="AH500" i="60"/>
  <c r="AH357" i="60"/>
  <c r="AH359" i="60"/>
  <c r="AH361" i="60"/>
  <c r="AH363" i="60"/>
  <c r="AH365" i="60"/>
  <c r="AH367" i="60"/>
  <c r="AH369" i="60"/>
  <c r="AH371" i="60"/>
  <c r="AH373" i="60"/>
  <c r="AH375" i="60"/>
  <c r="AH377" i="60"/>
  <c r="AH379" i="60"/>
  <c r="AH381" i="60"/>
  <c r="AH383" i="60"/>
  <c r="AH385" i="60"/>
  <c r="AH387" i="60"/>
  <c r="AH389" i="60"/>
  <c r="AH391" i="60"/>
  <c r="AH393" i="60"/>
  <c r="AH395" i="60"/>
  <c r="AH397" i="60"/>
  <c r="AH399" i="60"/>
  <c r="AH401" i="60"/>
  <c r="AH403" i="60"/>
  <c r="AH405" i="60"/>
  <c r="AH407" i="60"/>
  <c r="AH409" i="60"/>
  <c r="AH411" i="60"/>
  <c r="AH413" i="60"/>
  <c r="AH415" i="60"/>
  <c r="AH417" i="60"/>
  <c r="AH419" i="60"/>
  <c r="AH421" i="60"/>
  <c r="AH423" i="60"/>
  <c r="AH425" i="60"/>
  <c r="AH427" i="60"/>
  <c r="AH429" i="60"/>
  <c r="AH461" i="60"/>
  <c r="AH463" i="60"/>
  <c r="AH465" i="60"/>
  <c r="AH467" i="60"/>
  <c r="BX467" i="60"/>
  <c r="AH469" i="60"/>
  <c r="AH471" i="60"/>
  <c r="AH473" i="60"/>
  <c r="AH475" i="60"/>
  <c r="BX475" i="60"/>
  <c r="AH95" i="60"/>
  <c r="AH97" i="60"/>
  <c r="AH99" i="60"/>
  <c r="AH101" i="60"/>
  <c r="AH103" i="60"/>
  <c r="AH105" i="60"/>
  <c r="AH107" i="60"/>
  <c r="AH151" i="60"/>
  <c r="BX151" i="60"/>
  <c r="AH153" i="60"/>
  <c r="AH155" i="60"/>
  <c r="AH157" i="60"/>
  <c r="AH159" i="60"/>
  <c r="BX159" i="60"/>
  <c r="AH161" i="60"/>
  <c r="AH163" i="60"/>
  <c r="AH165" i="60"/>
  <c r="AH167" i="60"/>
  <c r="BX167" i="60"/>
  <c r="AH169" i="60"/>
  <c r="AH171" i="60"/>
  <c r="AH173" i="60"/>
  <c r="AH175" i="60"/>
  <c r="BX175" i="60"/>
  <c r="AH177" i="60"/>
  <c r="AH179" i="60"/>
  <c r="AH181" i="60"/>
  <c r="AH182" i="60"/>
  <c r="AH186" i="60"/>
  <c r="AH188" i="60"/>
  <c r="AH190" i="60"/>
  <c r="AH192" i="60"/>
  <c r="AH194" i="60"/>
  <c r="AH196" i="60"/>
  <c r="AH198" i="60"/>
  <c r="AH200" i="60"/>
  <c r="AH202" i="60"/>
  <c r="AH204" i="60"/>
  <c r="AH206" i="60"/>
  <c r="AH208" i="60"/>
  <c r="AH210" i="60"/>
  <c r="AH212" i="60"/>
  <c r="AH214" i="60"/>
  <c r="AH216" i="60"/>
  <c r="AH218" i="60"/>
  <c r="AH220" i="60"/>
  <c r="AH222" i="60"/>
  <c r="AH224" i="60"/>
  <c r="AH226" i="60"/>
  <c r="AH228" i="60"/>
  <c r="AH230" i="60"/>
  <c r="AH232" i="60"/>
  <c r="AH234" i="60"/>
  <c r="AH236" i="60"/>
  <c r="AH238" i="60"/>
  <c r="AH240" i="60"/>
  <c r="AH242" i="60"/>
  <c r="AH244" i="60"/>
  <c r="AH246" i="60"/>
  <c r="AH248" i="60"/>
  <c r="AH250" i="60"/>
  <c r="AH252" i="60"/>
  <c r="AH254" i="60"/>
  <c r="AH256" i="60"/>
  <c r="AH258" i="60"/>
  <c r="AH320" i="60"/>
  <c r="AH345" i="60"/>
  <c r="AH347" i="60"/>
  <c r="AH349" i="60"/>
  <c r="AH351" i="60"/>
  <c r="AH431" i="60"/>
  <c r="AH433" i="60"/>
  <c r="AH435" i="60"/>
  <c r="AH437" i="60"/>
  <c r="AH439" i="60"/>
  <c r="AH441" i="60"/>
  <c r="AH477" i="60"/>
  <c r="AH479" i="60"/>
  <c r="AH481" i="60"/>
  <c r="AH483" i="60"/>
  <c r="BX483" i="60"/>
  <c r="AH485" i="60"/>
  <c r="AH487" i="60"/>
  <c r="AH489" i="60"/>
  <c r="BX489" i="60"/>
  <c r="AH491" i="60"/>
  <c r="BX491" i="60"/>
  <c r="AH493" i="60"/>
  <c r="AH495" i="60"/>
  <c r="AH497" i="60"/>
  <c r="BX497" i="60"/>
  <c r="AH499" i="60"/>
  <c r="BX499" i="60"/>
  <c r="AH501" i="60"/>
  <c r="AH2" i="62"/>
  <c r="AU10" i="62"/>
  <c r="BH12" i="62"/>
  <c r="AH15" i="62"/>
  <c r="BW15" i="62"/>
  <c r="AU19" i="62"/>
  <c r="BH21" i="62"/>
  <c r="BU27" i="62"/>
  <c r="AH29" i="62"/>
  <c r="BW29" i="62"/>
  <c r="AH34" i="62"/>
  <c r="AU35" i="62"/>
  <c r="BH37" i="62"/>
  <c r="BU43" i="62"/>
  <c r="AH45" i="62"/>
  <c r="BW45" i="62"/>
  <c r="AH50" i="62"/>
  <c r="BX50" i="62"/>
  <c r="AU51" i="62"/>
  <c r="BH53" i="62"/>
  <c r="BU59" i="62"/>
  <c r="AH61" i="62"/>
  <c r="BW61" i="62"/>
  <c r="AH66" i="62"/>
  <c r="AU67" i="62"/>
  <c r="BU5" i="62"/>
  <c r="BH9" i="62"/>
  <c r="AU11" i="62"/>
  <c r="BW12" i="62"/>
  <c r="AH16" i="62"/>
  <c r="BW21" i="62"/>
  <c r="BW37" i="62"/>
  <c r="BW53" i="62"/>
  <c r="BH3" i="62"/>
  <c r="AH4" i="62"/>
  <c r="BW4" i="62"/>
  <c r="AU5" i="62"/>
  <c r="AU6" i="62"/>
  <c r="BH8" i="62"/>
  <c r="AH9" i="62"/>
  <c r="BH13" i="62"/>
  <c r="BU14" i="62"/>
  <c r="AU17" i="62"/>
  <c r="BU23" i="62"/>
  <c r="AH25" i="62"/>
  <c r="BW25" i="62"/>
  <c r="AH30" i="62"/>
  <c r="AU31" i="62"/>
  <c r="BH33" i="62"/>
  <c r="BU39" i="62"/>
  <c r="AH41" i="62"/>
  <c r="BW41" i="62"/>
  <c r="AH46" i="62"/>
  <c r="AU47" i="62"/>
  <c r="BH49" i="62"/>
  <c r="BU55" i="62"/>
  <c r="AH57" i="62"/>
  <c r="BW57" i="62"/>
  <c r="AH62" i="62"/>
  <c r="AU63" i="62"/>
  <c r="BH65" i="62"/>
  <c r="BH106" i="62"/>
  <c r="BU108" i="62"/>
  <c r="BW109" i="62"/>
  <c r="AH110" i="62"/>
  <c r="AU112" i="62"/>
  <c r="BH122" i="62"/>
  <c r="BU124" i="62"/>
  <c r="BW125" i="62"/>
  <c r="AH126" i="62"/>
  <c r="AU128" i="62"/>
  <c r="BH138" i="62"/>
  <c r="AU144" i="62"/>
  <c r="BH146" i="62"/>
  <c r="AH147" i="62"/>
  <c r="BH151" i="62"/>
  <c r="BU152" i="62"/>
  <c r="AU153" i="62"/>
  <c r="AH154" i="62"/>
  <c r="BW154" i="62"/>
  <c r="BU157" i="62"/>
  <c r="AU160" i="62"/>
  <c r="BU163" i="62"/>
  <c r="AH164" i="62"/>
  <c r="AH166" i="62"/>
  <c r="AU168" i="62"/>
  <c r="BW171" i="62"/>
  <c r="AU174" i="62"/>
  <c r="BW183" i="62"/>
  <c r="AH189" i="62"/>
  <c r="BW193" i="62"/>
  <c r="BW205" i="62"/>
  <c r="AU104" i="62"/>
  <c r="BH114" i="62"/>
  <c r="BU116" i="62"/>
  <c r="AH118" i="62"/>
  <c r="AU120" i="62"/>
  <c r="BH130" i="62"/>
  <c r="BU132" i="62"/>
  <c r="AH134" i="62"/>
  <c r="AU136" i="62"/>
  <c r="BH143" i="62"/>
  <c r="AU145" i="62"/>
  <c r="BW146" i="62"/>
  <c r="BU149" i="62"/>
  <c r="AH155" i="62"/>
  <c r="BH159" i="62"/>
  <c r="AU161" i="62"/>
  <c r="BU168" i="62"/>
  <c r="AH178" i="62"/>
  <c r="BH178" i="62"/>
  <c r="BU190" i="62"/>
  <c r="BH110" i="62"/>
  <c r="BU112" i="62"/>
  <c r="BW113" i="62"/>
  <c r="AH114" i="62"/>
  <c r="AU116" i="62"/>
  <c r="BH126" i="62"/>
  <c r="BU128" i="62"/>
  <c r="BW129" i="62"/>
  <c r="AH130" i="62"/>
  <c r="AU132" i="62"/>
  <c r="AU140" i="62"/>
  <c r="BH142" i="62"/>
  <c r="BU148" i="62"/>
  <c r="AH150" i="62"/>
  <c r="AU156" i="62"/>
  <c r="BH158" i="62"/>
  <c r="BH169" i="62"/>
  <c r="BU179" i="62"/>
  <c r="AH180" i="62"/>
  <c r="AH182" i="62"/>
  <c r="BX182" i="62"/>
  <c r="BW187" i="62"/>
  <c r="BH163" i="62"/>
  <c r="BU165" i="62"/>
  <c r="AH167" i="62"/>
  <c r="AU169" i="62"/>
  <c r="BH179" i="62"/>
  <c r="BU181" i="62"/>
  <c r="AH183" i="62"/>
  <c r="AU185" i="62"/>
  <c r="AH200" i="62"/>
  <c r="BH204" i="62"/>
  <c r="AU206" i="62"/>
  <c r="BW207" i="62"/>
  <c r="BU210" i="62"/>
  <c r="AU219" i="62"/>
  <c r="BW222" i="62"/>
  <c r="BU227" i="62"/>
  <c r="BW162" i="62"/>
  <c r="AH163" i="62"/>
  <c r="AU165" i="62"/>
  <c r="BH175" i="62"/>
  <c r="BU177" i="62"/>
  <c r="BW178" i="62"/>
  <c r="AH179" i="62"/>
  <c r="AU181" i="62"/>
  <c r="BH191" i="62"/>
  <c r="BU193" i="62"/>
  <c r="BW194" i="62"/>
  <c r="AH195" i="62"/>
  <c r="BW195" i="62"/>
  <c r="BU198" i="62"/>
  <c r="AU201" i="62"/>
  <c r="BH203" i="62"/>
  <c r="AH204" i="62"/>
  <c r="BH208" i="62"/>
  <c r="BU209" i="62"/>
  <c r="AU210" i="62"/>
  <c r="AH211" i="62"/>
  <c r="BW211" i="62"/>
  <c r="AH216" i="62"/>
  <c r="AU217" i="62"/>
  <c r="BW218" i="62"/>
  <c r="AH224" i="62"/>
  <c r="BW242" i="62"/>
  <c r="BH171" i="62"/>
  <c r="BU173" i="62"/>
  <c r="BW174" i="62"/>
  <c r="AH175" i="62"/>
  <c r="AU177" i="62"/>
  <c r="BH187" i="62"/>
  <c r="BU189" i="62"/>
  <c r="BW190" i="62"/>
  <c r="AH191" i="62"/>
  <c r="AU193" i="62"/>
  <c r="BU194" i="62"/>
  <c r="BH196" i="62"/>
  <c r="BU197" i="62"/>
  <c r="AU198" i="62"/>
  <c r="AH199" i="62"/>
  <c r="BW199" i="62"/>
  <c r="BU202" i="62"/>
  <c r="AU205" i="62"/>
  <c r="BH207" i="62"/>
  <c r="AH208" i="62"/>
  <c r="BU213" i="62"/>
  <c r="AH215" i="62"/>
  <c r="BX215" i="62"/>
  <c r="BW215" i="62"/>
  <c r="AU218" i="62"/>
  <c r="BU219" i="62"/>
  <c r="BW220" i="62"/>
  <c r="AU227" i="62"/>
  <c r="BH228" i="62"/>
  <c r="BW232" i="62"/>
  <c r="BU239" i="62"/>
  <c r="AH218" i="62"/>
  <c r="AU220" i="62"/>
  <c r="AU228" i="62"/>
  <c r="AU231" i="62"/>
  <c r="BU233" i="62"/>
  <c r="BH239" i="62"/>
  <c r="BW240" i="62"/>
  <c r="BH241" i="62"/>
  <c r="BU244" i="62"/>
  <c r="BW249" i="62"/>
  <c r="BW230" i="62"/>
  <c r="BU240" i="62"/>
  <c r="AU244" i="62"/>
  <c r="BW248" i="62"/>
  <c r="AH250" i="62"/>
  <c r="BW268" i="62"/>
  <c r="BH222" i="62"/>
  <c r="BU224" i="62"/>
  <c r="BW225" i="62"/>
  <c r="AH226" i="62"/>
  <c r="BU226" i="62"/>
  <c r="AU230" i="62"/>
  <c r="BH232" i="62"/>
  <c r="AH236" i="62"/>
  <c r="BH238" i="62"/>
  <c r="BW241" i="62"/>
  <c r="BH242" i="62"/>
  <c r="AH246" i="62"/>
  <c r="BW246" i="62"/>
  <c r="BH248" i="62"/>
  <c r="AU248" i="62"/>
  <c r="BU257" i="62"/>
  <c r="AH263" i="62"/>
  <c r="BH267" i="62"/>
  <c r="AU269" i="62"/>
  <c r="BW270" i="62"/>
  <c r="AH279" i="62"/>
  <c r="BW288" i="62"/>
  <c r="BH254" i="62"/>
  <c r="BU256" i="62"/>
  <c r="AH258" i="62"/>
  <c r="AU264" i="62"/>
  <c r="BH266" i="62"/>
  <c r="BU272" i="62"/>
  <c r="AH274" i="62"/>
  <c r="AH291" i="62"/>
  <c r="BW338" i="62"/>
  <c r="BH234" i="62"/>
  <c r="BU236" i="62"/>
  <c r="BW237" i="62"/>
  <c r="AH238" i="62"/>
  <c r="AU240" i="62"/>
  <c r="BH250" i="62"/>
  <c r="BU252" i="62"/>
  <c r="BW253" i="62"/>
  <c r="AH254" i="62"/>
  <c r="AU256" i="62"/>
  <c r="BH259" i="62"/>
  <c r="BU260" i="62"/>
  <c r="AU261" i="62"/>
  <c r="AH262" i="62"/>
  <c r="BW262" i="62"/>
  <c r="BU265" i="62"/>
  <c r="AU268" i="62"/>
  <c r="BH270" i="62"/>
  <c r="AH271" i="62"/>
  <c r="BH275" i="62"/>
  <c r="BU276" i="62"/>
  <c r="AU277" i="62"/>
  <c r="AH278" i="62"/>
  <c r="BW278" i="62"/>
  <c r="BW282" i="62"/>
  <c r="BW350" i="62"/>
  <c r="AH280" i="62"/>
  <c r="AU282" i="62"/>
  <c r="AH288" i="62"/>
  <c r="BU290" i="62"/>
  <c r="BH292" i="62"/>
  <c r="BU298" i="62"/>
  <c r="AH300" i="62"/>
  <c r="BW300" i="62"/>
  <c r="AH305" i="62"/>
  <c r="AU306" i="62"/>
  <c r="BH308" i="62"/>
  <c r="BU314" i="62"/>
  <c r="AH316" i="62"/>
  <c r="BW316" i="62"/>
  <c r="AU318" i="62"/>
  <c r="BH320" i="62"/>
  <c r="AH321" i="62"/>
  <c r="BU326" i="62"/>
  <c r="AH328" i="62"/>
  <c r="BW332" i="62"/>
  <c r="AU334" i="62"/>
  <c r="BH336" i="62"/>
  <c r="AH337" i="62"/>
  <c r="BW342" i="62"/>
  <c r="AH343" i="62"/>
  <c r="AU348" i="62"/>
  <c r="BW356" i="62"/>
  <c r="AH363" i="62"/>
  <c r="BX363" i="62"/>
  <c r="BU365" i="62"/>
  <c r="BH366" i="62"/>
  <c r="BW368" i="62"/>
  <c r="AU371" i="62"/>
  <c r="BW378" i="62"/>
  <c r="BH284" i="62"/>
  <c r="BU286" i="62"/>
  <c r="BW292" i="62"/>
  <c r="BW308" i="62"/>
  <c r="BU318" i="62"/>
  <c r="AH320" i="62"/>
  <c r="BW324" i="62"/>
  <c r="AU326" i="62"/>
  <c r="BH328" i="62"/>
  <c r="BU334" i="62"/>
  <c r="AH336" i="62"/>
  <c r="BH343" i="62"/>
  <c r="BU344" i="62"/>
  <c r="BH361" i="62"/>
  <c r="AU365" i="62"/>
  <c r="AH370" i="62"/>
  <c r="BW374" i="62"/>
  <c r="AH375" i="62"/>
  <c r="BH280" i="62"/>
  <c r="BU282" i="62"/>
  <c r="BW283" i="62"/>
  <c r="AH284" i="62"/>
  <c r="AU286" i="62"/>
  <c r="BU288" i="62"/>
  <c r="BH290" i="62"/>
  <c r="AU292" i="62"/>
  <c r="BU294" i="62"/>
  <c r="AH296" i="62"/>
  <c r="AH301" i="62"/>
  <c r="AU302" i="62"/>
  <c r="BX302" i="62"/>
  <c r="BH304" i="62"/>
  <c r="BU310" i="62"/>
  <c r="AH312" i="62"/>
  <c r="AH317" i="62"/>
  <c r="AH333" i="62"/>
  <c r="BW388" i="62"/>
  <c r="BW404" i="62"/>
  <c r="BH344" i="62"/>
  <c r="BU346" i="62"/>
  <c r="BW347" i="62"/>
  <c r="AH348" i="62"/>
  <c r="AU350" i="62"/>
  <c r="BH360" i="62"/>
  <c r="BU362" i="62"/>
  <c r="BW363" i="62"/>
  <c r="AH364" i="62"/>
  <c r="AU366" i="62"/>
  <c r="BH377" i="62"/>
  <c r="BU378" i="62"/>
  <c r="AU379" i="62"/>
  <c r="AH380" i="62"/>
  <c r="BW380" i="62"/>
  <c r="BU383" i="62"/>
  <c r="AU386" i="62"/>
  <c r="BH388" i="62"/>
  <c r="AH389" i="62"/>
  <c r="BH393" i="62"/>
  <c r="BU394" i="62"/>
  <c r="AU395" i="62"/>
  <c r="AH396" i="62"/>
  <c r="BW396" i="62"/>
  <c r="BU399" i="62"/>
  <c r="AU402" i="62"/>
  <c r="BH404" i="62"/>
  <c r="AH405" i="62"/>
  <c r="BW410" i="62"/>
  <c r="AH416" i="62"/>
  <c r="BW420" i="62"/>
  <c r="BW435" i="62"/>
  <c r="BH340" i="62"/>
  <c r="BU342" i="62"/>
  <c r="BW343" i="62"/>
  <c r="AH344" i="62"/>
  <c r="AU346" i="62"/>
  <c r="BH356" i="62"/>
  <c r="BU358" i="62"/>
  <c r="BW359" i="62"/>
  <c r="AH360" i="62"/>
  <c r="AU362" i="62"/>
  <c r="BH372" i="62"/>
  <c r="BU374" i="62"/>
  <c r="BW375" i="62"/>
  <c r="BH376" i="62"/>
  <c r="AH377" i="62"/>
  <c r="BH381" i="62"/>
  <c r="BU382" i="62"/>
  <c r="AU383" i="62"/>
  <c r="AH384" i="62"/>
  <c r="BW384" i="62"/>
  <c r="BU387" i="62"/>
  <c r="AU390" i="62"/>
  <c r="BH392" i="62"/>
  <c r="AH393" i="62"/>
  <c r="BH397" i="62"/>
  <c r="BU398" i="62"/>
  <c r="AU399" i="62"/>
  <c r="AH400" i="62"/>
  <c r="BW400" i="62"/>
  <c r="BU403" i="62"/>
  <c r="AU406" i="62"/>
  <c r="AU410" i="62"/>
  <c r="BU411" i="62"/>
  <c r="BW412" i="62"/>
  <c r="BH414" i="62"/>
  <c r="BU416" i="62"/>
  <c r="BW417" i="62"/>
  <c r="AH418" i="62"/>
  <c r="AU420" i="62"/>
  <c r="AH422" i="62"/>
  <c r="AH424" i="62"/>
  <c r="AU426" i="62"/>
  <c r="BW434" i="62"/>
  <c r="AH440" i="62"/>
  <c r="AU447" i="62"/>
  <c r="AH465" i="62"/>
  <c r="BX465" i="62"/>
  <c r="BU408" i="62"/>
  <c r="AH410" i="62"/>
  <c r="AU412" i="62"/>
  <c r="BH429" i="62"/>
  <c r="AU408" i="62"/>
  <c r="BH418" i="62"/>
  <c r="BU422" i="62"/>
  <c r="BU430" i="62"/>
  <c r="AH431" i="62"/>
  <c r="AH433" i="62"/>
  <c r="BX433" i="62"/>
  <c r="AU435" i="62"/>
  <c r="BX435" i="62"/>
  <c r="BW438" i="62"/>
  <c r="BU424" i="62"/>
  <c r="BW425" i="62"/>
  <c r="AH426" i="62"/>
  <c r="AU428" i="62"/>
  <c r="BH438" i="62"/>
  <c r="BU440" i="62"/>
  <c r="BW441" i="62"/>
  <c r="AH442" i="62"/>
  <c r="BU444" i="62"/>
  <c r="BW445" i="62"/>
  <c r="AU449" i="62"/>
  <c r="AH450" i="62"/>
  <c r="BW450" i="62"/>
  <c r="AH451" i="62"/>
  <c r="BX451" i="62"/>
  <c r="BU452" i="62"/>
  <c r="BH458" i="62"/>
  <c r="AH460" i="62"/>
  <c r="BU461" i="62"/>
  <c r="AU464" i="62"/>
  <c r="AH466" i="62"/>
  <c r="AH472" i="62"/>
  <c r="BH479" i="62"/>
  <c r="BH430" i="62"/>
  <c r="BU432" i="62"/>
  <c r="AH434" i="62"/>
  <c r="AU436" i="62"/>
  <c r="AU445" i="62"/>
  <c r="AH446" i="62"/>
  <c r="BW446" i="62"/>
  <c r="AH447" i="62"/>
  <c r="BU448" i="62"/>
  <c r="BW449" i="62"/>
  <c r="BH453" i="62"/>
  <c r="AU460" i="62"/>
  <c r="AU472" i="62"/>
  <c r="BU481" i="62"/>
  <c r="BU428" i="62"/>
  <c r="BW429" i="62"/>
  <c r="AH430" i="62"/>
  <c r="AU432" i="62"/>
  <c r="BH442" i="62"/>
  <c r="AU448" i="62"/>
  <c r="BH450" i="62"/>
  <c r="AH458" i="62"/>
  <c r="BX458" i="62"/>
  <c r="AH457" i="62"/>
  <c r="BH459" i="62"/>
  <c r="BH463" i="62"/>
  <c r="BU470" i="62"/>
  <c r="AH471" i="62"/>
  <c r="BW473" i="62"/>
  <c r="BH481" i="62"/>
  <c r="AH493" i="62"/>
  <c r="BW454" i="62"/>
  <c r="AH455" i="62"/>
  <c r="AU457" i="62"/>
  <c r="AH462" i="62"/>
  <c r="AH463" i="62"/>
  <c r="BU463" i="62"/>
  <c r="AH467" i="62"/>
  <c r="BW467" i="62"/>
  <c r="AU469" i="62"/>
  <c r="AU470" i="62"/>
  <c r="BU473" i="62"/>
  <c r="BH477" i="62"/>
  <c r="BH480" i="62"/>
  <c r="AH481" i="62"/>
  <c r="BH491" i="62"/>
  <c r="AH499" i="62"/>
  <c r="BH455" i="62"/>
  <c r="BU457" i="62"/>
  <c r="BW458" i="62"/>
  <c r="AH459" i="62"/>
  <c r="AU461" i="62"/>
  <c r="BU466" i="62"/>
  <c r="BH467" i="62"/>
  <c r="BH468" i="62"/>
  <c r="AU473" i="62"/>
  <c r="BU474" i="62"/>
  <c r="BH475" i="62"/>
  <c r="BW478" i="62"/>
  <c r="AH485" i="62"/>
  <c r="BW485" i="62"/>
  <c r="BU486" i="62"/>
  <c r="AU493" i="62"/>
  <c r="BW501" i="62"/>
  <c r="BU482" i="62"/>
  <c r="AH483" i="62"/>
  <c r="AH484" i="62"/>
  <c r="BW484" i="62"/>
  <c r="AU491" i="62"/>
  <c r="AH500" i="62"/>
  <c r="BX500" i="62"/>
  <c r="BW500" i="62"/>
  <c r="BH476" i="62"/>
  <c r="BU478" i="62"/>
  <c r="BW479" i="62"/>
  <c r="AH480" i="62"/>
  <c r="AU482" i="62"/>
  <c r="AU486" i="62"/>
  <c r="BU487" i="62"/>
  <c r="BH488" i="62"/>
  <c r="BH489" i="62"/>
  <c r="AU494" i="62"/>
  <c r="BU495" i="62"/>
  <c r="BH496" i="62"/>
  <c r="BH497" i="62"/>
  <c r="AH476" i="62"/>
  <c r="AU478" i="62"/>
  <c r="AU487" i="62"/>
  <c r="AH488" i="62"/>
  <c r="BW488" i="62"/>
  <c r="AH489" i="62"/>
  <c r="BU490" i="62"/>
  <c r="BW491" i="62"/>
  <c r="AU495" i="62"/>
  <c r="AH496" i="62"/>
  <c r="BW496" i="62"/>
  <c r="AH497" i="62"/>
  <c r="BU498" i="62"/>
  <c r="BW499" i="62"/>
  <c r="BH5" i="61"/>
  <c r="BH7" i="61"/>
  <c r="BU13" i="61"/>
  <c r="BU20" i="61"/>
  <c r="AH22" i="61"/>
  <c r="BW26" i="61"/>
  <c r="AH38" i="61"/>
  <c r="BW42" i="61"/>
  <c r="AH54" i="61"/>
  <c r="BX54" i="61"/>
  <c r="BW58" i="61"/>
  <c r="AH70" i="61"/>
  <c r="BW74" i="61"/>
  <c r="AH86" i="61"/>
  <c r="BX86" i="61"/>
  <c r="BW90" i="61"/>
  <c r="AH102" i="61"/>
  <c r="BW106" i="61"/>
  <c r="AH118" i="61"/>
  <c r="BX118" i="61"/>
  <c r="BW122" i="61"/>
  <c r="BU132" i="61"/>
  <c r="BW133" i="61"/>
  <c r="AU140" i="61"/>
  <c r="BW34" i="61"/>
  <c r="BU36" i="61"/>
  <c r="BU37" i="61"/>
  <c r="BH46" i="61"/>
  <c r="BH47" i="61"/>
  <c r="AU49" i="61"/>
  <c r="BW50" i="61"/>
  <c r="BU52" i="61"/>
  <c r="BU53" i="61"/>
  <c r="AH59" i="61"/>
  <c r="AU60" i="61"/>
  <c r="BH62" i="61"/>
  <c r="BH63" i="61"/>
  <c r="AU65" i="61"/>
  <c r="BW66" i="61"/>
  <c r="BU68" i="61"/>
  <c r="BU69" i="61"/>
  <c r="AH75" i="61"/>
  <c r="AU76" i="61"/>
  <c r="BH78" i="61"/>
  <c r="BH79" i="61"/>
  <c r="AU81" i="61"/>
  <c r="BW82" i="61"/>
  <c r="BU84" i="61"/>
  <c r="BU85" i="61"/>
  <c r="AH91" i="61"/>
  <c r="AU92" i="61"/>
  <c r="BH94" i="61"/>
  <c r="BH95" i="61"/>
  <c r="AU97" i="61"/>
  <c r="BW98" i="61"/>
  <c r="BU100" i="61"/>
  <c r="BU101" i="61"/>
  <c r="AH107" i="61"/>
  <c r="AU108" i="61"/>
  <c r="BH110" i="61"/>
  <c r="BH111" i="61"/>
  <c r="AU113" i="61"/>
  <c r="BW114" i="61"/>
  <c r="BU116" i="61"/>
  <c r="BU117" i="61"/>
  <c r="AH123" i="61"/>
  <c r="AU124" i="61"/>
  <c r="BH126" i="61"/>
  <c r="BH127" i="61"/>
  <c r="AU129" i="61"/>
  <c r="BW130" i="61"/>
  <c r="BW143" i="61"/>
  <c r="BW152" i="61"/>
  <c r="BH8" i="61"/>
  <c r="BW11" i="61"/>
  <c r="BU14" i="61"/>
  <c r="BH15" i="61"/>
  <c r="AU17" i="61"/>
  <c r="BX17" i="61"/>
  <c r="BW18" i="61"/>
  <c r="BU21" i="61"/>
  <c r="AH27" i="61"/>
  <c r="AU28" i="61"/>
  <c r="BH30" i="61"/>
  <c r="BH31" i="61"/>
  <c r="AU33" i="61"/>
  <c r="AH43" i="61"/>
  <c r="BX43" i="61"/>
  <c r="AU44" i="61"/>
  <c r="BU3" i="61"/>
  <c r="BU9" i="61"/>
  <c r="BH12" i="61"/>
  <c r="AU14" i="61"/>
  <c r="AH15" i="61"/>
  <c r="BU16" i="61"/>
  <c r="AH18" i="61"/>
  <c r="BH19" i="61"/>
  <c r="AU21" i="61"/>
  <c r="BW22" i="61"/>
  <c r="AU24" i="61"/>
  <c r="BU25" i="61"/>
  <c r="AH31" i="61"/>
  <c r="AU32" i="61"/>
  <c r="AH34" i="61"/>
  <c r="BH34" i="61"/>
  <c r="BH35" i="61"/>
  <c r="AU37" i="61"/>
  <c r="BW38" i="61"/>
  <c r="BU40" i="61"/>
  <c r="BU41" i="61"/>
  <c r="AH47" i="61"/>
  <c r="AU48" i="61"/>
  <c r="AH50" i="61"/>
  <c r="BH50" i="61"/>
  <c r="BH51" i="61"/>
  <c r="AU53" i="61"/>
  <c r="BW54" i="61"/>
  <c r="BU56" i="61"/>
  <c r="BX56" i="61"/>
  <c r="BU57" i="61"/>
  <c r="AH63" i="61"/>
  <c r="AU64" i="61"/>
  <c r="AH66" i="61"/>
  <c r="BH66" i="61"/>
  <c r="BH67" i="61"/>
  <c r="AU69" i="61"/>
  <c r="BW70" i="61"/>
  <c r="BU72" i="61"/>
  <c r="BU73" i="61"/>
  <c r="AH79" i="61"/>
  <c r="AU80" i="61"/>
  <c r="AH82" i="61"/>
  <c r="BH82" i="61"/>
  <c r="BH83" i="61"/>
  <c r="AU85" i="61"/>
  <c r="BW86" i="61"/>
  <c r="BU88" i="61"/>
  <c r="BU89" i="61"/>
  <c r="AH95" i="61"/>
  <c r="AU96" i="61"/>
  <c r="AH98" i="61"/>
  <c r="BH98" i="61"/>
  <c r="BH99" i="61"/>
  <c r="AU101" i="61"/>
  <c r="BW102" i="61"/>
  <c r="BU104" i="61"/>
  <c r="BU105" i="61"/>
  <c r="AH111" i="61"/>
  <c r="AU112" i="61"/>
  <c r="AH114" i="61"/>
  <c r="BH114" i="61"/>
  <c r="BH115" i="61"/>
  <c r="AU117" i="61"/>
  <c r="BW118" i="61"/>
  <c r="BU120" i="61"/>
  <c r="BU121" i="61"/>
  <c r="AH127" i="61"/>
  <c r="AU128" i="61"/>
  <c r="AH130" i="61"/>
  <c r="BH130" i="61"/>
  <c r="BH131" i="61"/>
  <c r="BH134" i="61"/>
  <c r="BU135" i="61"/>
  <c r="BW168" i="61"/>
  <c r="BU156" i="61"/>
  <c r="AH158" i="61"/>
  <c r="BW162" i="61"/>
  <c r="AU164" i="61"/>
  <c r="BH166" i="61"/>
  <c r="BU172" i="61"/>
  <c r="AH174" i="61"/>
  <c r="BX174" i="61"/>
  <c r="BW200" i="61"/>
  <c r="BH135" i="61"/>
  <c r="BU137" i="61"/>
  <c r="BW138" i="61"/>
  <c r="AH139" i="61"/>
  <c r="AU141" i="61"/>
  <c r="BH144" i="61"/>
  <c r="AU149" i="61"/>
  <c r="BU150" i="61"/>
  <c r="BH151" i="61"/>
  <c r="AU153" i="61"/>
  <c r="BW154" i="61"/>
  <c r="BU157" i="61"/>
  <c r="AH163" i="61"/>
  <c r="BH167" i="61"/>
  <c r="BW170" i="61"/>
  <c r="AH175" i="61"/>
  <c r="AH179" i="61"/>
  <c r="BW188" i="61"/>
  <c r="BW206" i="61"/>
  <c r="AH211" i="61"/>
  <c r="BW220" i="61"/>
  <c r="BW246" i="61"/>
  <c r="BW288" i="61"/>
  <c r="BU133" i="61"/>
  <c r="BW134" i="61"/>
  <c r="AH135" i="61"/>
  <c r="AU137" i="61"/>
  <c r="AH144" i="61"/>
  <c r="BU145" i="61"/>
  <c r="BW146" i="61"/>
  <c r="AU150" i="61"/>
  <c r="AH151" i="61"/>
  <c r="BU152" i="61"/>
  <c r="AH154" i="61"/>
  <c r="BH155" i="61"/>
  <c r="AU157" i="61"/>
  <c r="BW158" i="61"/>
  <c r="AU160" i="61"/>
  <c r="BU161" i="61"/>
  <c r="BH162" i="61"/>
  <c r="AH167" i="61"/>
  <c r="BU168" i="61"/>
  <c r="AH170" i="61"/>
  <c r="BW174" i="61"/>
  <c r="AU176" i="61"/>
  <c r="BW182" i="61"/>
  <c r="AH187" i="61"/>
  <c r="BW192" i="61"/>
  <c r="BW196" i="61"/>
  <c r="BW214" i="61"/>
  <c r="AH219" i="61"/>
  <c r="BW243" i="61"/>
  <c r="BW226" i="61"/>
  <c r="BW234" i="61"/>
  <c r="BU235" i="61"/>
  <c r="BW236" i="61"/>
  <c r="BW245" i="61"/>
  <c r="AU251" i="61"/>
  <c r="AH253" i="61"/>
  <c r="BH253" i="61"/>
  <c r="BW258" i="61"/>
  <c r="AU178" i="61"/>
  <c r="AH180" i="61"/>
  <c r="BU182" i="61"/>
  <c r="BH184" i="61"/>
  <c r="AU186" i="61"/>
  <c r="AH188" i="61"/>
  <c r="BU190" i="61"/>
  <c r="BH192" i="61"/>
  <c r="AU194" i="61"/>
  <c r="AH196" i="61"/>
  <c r="BU198" i="61"/>
  <c r="BH200" i="61"/>
  <c r="AU202" i="61"/>
  <c r="AH204" i="61"/>
  <c r="BU206" i="61"/>
  <c r="BH208" i="61"/>
  <c r="AU210" i="61"/>
  <c r="AH212" i="61"/>
  <c r="BU214" i="61"/>
  <c r="BH216" i="61"/>
  <c r="AU218" i="61"/>
  <c r="AH220" i="61"/>
  <c r="BU222" i="61"/>
  <c r="AU224" i="61"/>
  <c r="BH226" i="61"/>
  <c r="BW229" i="61"/>
  <c r="AU235" i="61"/>
  <c r="AH237" i="61"/>
  <c r="BH237" i="61"/>
  <c r="AH238" i="61"/>
  <c r="BU238" i="61"/>
  <c r="BW242" i="61"/>
  <c r="BH244" i="61"/>
  <c r="AH248" i="61"/>
  <c r="AU250" i="61"/>
  <c r="BW250" i="61"/>
  <c r="BU251" i="61"/>
  <c r="BW252" i="61"/>
  <c r="BU252" i="61"/>
  <c r="AU256" i="61"/>
  <c r="BH258" i="61"/>
  <c r="BW261" i="61"/>
  <c r="AU268" i="61"/>
  <c r="BX268" i="61"/>
  <c r="AH278" i="61"/>
  <c r="BU284" i="61"/>
  <c r="BH294" i="61"/>
  <c r="AU300" i="61"/>
  <c r="BU310" i="61"/>
  <c r="BH178" i="61"/>
  <c r="AU180" i="61"/>
  <c r="AH182" i="61"/>
  <c r="BU184" i="61"/>
  <c r="BH186" i="61"/>
  <c r="AU188" i="61"/>
  <c r="AH190" i="61"/>
  <c r="BU192" i="61"/>
  <c r="BH194" i="61"/>
  <c r="AU196" i="61"/>
  <c r="AH198" i="61"/>
  <c r="BU200" i="61"/>
  <c r="BH202" i="61"/>
  <c r="AU204" i="61"/>
  <c r="AH206" i="61"/>
  <c r="BX206" i="61"/>
  <c r="BU208" i="61"/>
  <c r="BH210" i="61"/>
  <c r="AU212" i="61"/>
  <c r="AH214" i="61"/>
  <c r="BU216" i="61"/>
  <c r="BH218" i="61"/>
  <c r="AU220" i="61"/>
  <c r="AH222" i="61"/>
  <c r="BW228" i="61"/>
  <c r="AH230" i="61"/>
  <c r="BU230" i="61"/>
  <c r="BH236" i="61"/>
  <c r="AH240" i="61"/>
  <c r="AU242" i="61"/>
  <c r="BU244" i="61"/>
  <c r="AU248" i="61"/>
  <c r="BH250" i="61"/>
  <c r="BW260" i="61"/>
  <c r="AH262" i="61"/>
  <c r="BH270" i="61"/>
  <c r="AU276" i="61"/>
  <c r="AH286" i="61"/>
  <c r="BU292" i="61"/>
  <c r="BH302" i="61"/>
  <c r="AU308" i="61"/>
  <c r="AH313" i="61"/>
  <c r="BH230" i="61"/>
  <c r="BU232" i="61"/>
  <c r="BW233" i="61"/>
  <c r="AH234" i="61"/>
  <c r="AU236" i="61"/>
  <c r="BH246" i="61"/>
  <c r="BU248" i="61"/>
  <c r="BW249" i="61"/>
  <c r="AH250" i="61"/>
  <c r="AU252" i="61"/>
  <c r="BH262" i="61"/>
  <c r="BH263" i="61"/>
  <c r="BU264" i="61"/>
  <c r="AU265" i="61"/>
  <c r="AH266" i="61"/>
  <c r="BW266" i="61"/>
  <c r="BU269" i="61"/>
  <c r="AU272" i="61"/>
  <c r="BH274" i="61"/>
  <c r="AH275" i="61"/>
  <c r="BH279" i="61"/>
  <c r="BU280" i="61"/>
  <c r="AU281" i="61"/>
  <c r="AH282" i="61"/>
  <c r="BW282" i="61"/>
  <c r="BU285" i="61"/>
  <c r="AU288" i="61"/>
  <c r="BH290" i="61"/>
  <c r="BX290" i="61"/>
  <c r="AH291" i="61"/>
  <c r="BH295" i="61"/>
  <c r="BU296" i="61"/>
  <c r="AU297" i="61"/>
  <c r="AH298" i="61"/>
  <c r="BW298" i="61"/>
  <c r="BU301" i="61"/>
  <c r="AU304" i="61"/>
  <c r="BH306" i="61"/>
  <c r="AH307" i="61"/>
  <c r="BW314" i="61"/>
  <c r="BH317" i="61"/>
  <c r="AH319" i="61"/>
  <c r="AU327" i="61"/>
  <c r="BH328" i="61"/>
  <c r="BU224" i="61"/>
  <c r="AH226" i="61"/>
  <c r="AU228" i="61"/>
  <c r="BH238" i="61"/>
  <c r="BU240" i="61"/>
  <c r="AH242" i="61"/>
  <c r="AU244" i="61"/>
  <c r="BH254" i="61"/>
  <c r="BU256" i="61"/>
  <c r="AH258" i="61"/>
  <c r="AU260" i="61"/>
  <c r="AH267" i="61"/>
  <c r="BH271" i="61"/>
  <c r="AU273" i="61"/>
  <c r="BW274" i="61"/>
  <c r="BU277" i="61"/>
  <c r="AH283" i="61"/>
  <c r="BH287" i="61"/>
  <c r="AU289" i="61"/>
  <c r="BW290" i="61"/>
  <c r="BU293" i="61"/>
  <c r="BH298" i="61"/>
  <c r="AH299" i="61"/>
  <c r="BH303" i="61"/>
  <c r="AU305" i="61"/>
  <c r="BW306" i="61"/>
  <c r="BU309" i="61"/>
  <c r="AH311" i="61"/>
  <c r="BX311" i="61"/>
  <c r="AU323" i="61"/>
  <c r="BU327" i="61"/>
  <c r="BW328" i="61"/>
  <c r="BU316" i="61"/>
  <c r="BW317" i="61"/>
  <c r="AH318" i="61"/>
  <c r="AU320" i="61"/>
  <c r="AH325" i="61"/>
  <c r="AH326" i="61"/>
  <c r="BU326" i="61"/>
  <c r="AU330" i="61"/>
  <c r="BW334" i="61"/>
  <c r="BW363" i="61"/>
  <c r="BH310" i="61"/>
  <c r="BU312" i="61"/>
  <c r="AH314" i="61"/>
  <c r="AU316" i="61"/>
  <c r="AU317" i="61"/>
  <c r="AH323" i="61"/>
  <c r="BU324" i="61"/>
  <c r="AU328" i="61"/>
  <c r="AU331" i="61"/>
  <c r="BU338" i="61"/>
  <c r="AH310" i="61"/>
  <c r="AU312" i="61"/>
  <c r="BH316" i="61"/>
  <c r="AH320" i="61"/>
  <c r="BH322" i="61"/>
  <c r="BW330" i="61"/>
  <c r="BH332" i="61"/>
  <c r="BW347" i="61"/>
  <c r="AU332" i="61"/>
  <c r="BH338" i="61"/>
  <c r="BU339" i="61"/>
  <c r="AH342" i="61"/>
  <c r="AU343" i="61"/>
  <c r="AH345" i="61"/>
  <c r="BH345" i="61"/>
  <c r="BH346" i="61"/>
  <c r="AU348" i="61"/>
  <c r="BW349" i="61"/>
  <c r="BU351" i="61"/>
  <c r="BU352" i="61"/>
  <c r="AH358" i="61"/>
  <c r="AU359" i="61"/>
  <c r="AH361" i="61"/>
  <c r="BH361" i="61"/>
  <c r="BH362" i="61"/>
  <c r="AU364" i="61"/>
  <c r="BW365" i="61"/>
  <c r="BU367" i="61"/>
  <c r="BU368" i="61"/>
  <c r="BH382" i="61"/>
  <c r="AH338" i="61"/>
  <c r="AU339" i="61"/>
  <c r="BU340" i="61"/>
  <c r="BH349" i="61"/>
  <c r="AU363" i="61"/>
  <c r="BH365" i="61"/>
  <c r="BH366" i="61"/>
  <c r="BW371" i="61"/>
  <c r="BH380" i="61"/>
  <c r="BH318" i="61"/>
  <c r="BU320" i="61"/>
  <c r="BW321" i="61"/>
  <c r="AH322" i="61"/>
  <c r="AU324" i="61"/>
  <c r="BH334" i="61"/>
  <c r="BU336" i="61"/>
  <c r="AH337" i="61"/>
  <c r="AU340" i="61"/>
  <c r="BW341" i="61"/>
  <c r="BU343" i="61"/>
  <c r="BU344" i="61"/>
  <c r="AH350" i="61"/>
  <c r="AU351" i="61"/>
  <c r="AH353" i="61"/>
  <c r="BH353" i="61"/>
  <c r="BH354" i="61"/>
  <c r="AU356" i="61"/>
  <c r="BW357" i="61"/>
  <c r="BU359" i="61"/>
  <c r="BU360" i="61"/>
  <c r="AH366" i="61"/>
  <c r="AU367" i="61"/>
  <c r="AH369" i="61"/>
  <c r="BH369" i="61"/>
  <c r="BH370" i="61"/>
  <c r="BU376" i="61"/>
  <c r="BW398" i="61"/>
  <c r="BH373" i="61"/>
  <c r="BU375" i="61"/>
  <c r="BW376" i="61"/>
  <c r="AH377" i="61"/>
  <c r="AU379" i="61"/>
  <c r="AU387" i="61"/>
  <c r="BH389" i="61"/>
  <c r="BU395" i="61"/>
  <c r="AH397" i="61"/>
  <c r="BW397" i="61"/>
  <c r="AH403" i="61"/>
  <c r="BW407" i="61"/>
  <c r="AU414" i="61"/>
  <c r="AU371" i="61"/>
  <c r="BH381" i="61"/>
  <c r="AU383" i="61"/>
  <c r="BH386" i="61"/>
  <c r="AU388" i="61"/>
  <c r="BW389" i="61"/>
  <c r="BU392" i="61"/>
  <c r="BU404" i="61"/>
  <c r="BH377" i="61"/>
  <c r="BU379" i="61"/>
  <c r="BW380" i="61"/>
  <c r="AH381" i="61"/>
  <c r="BH385" i="61"/>
  <c r="AH386" i="61"/>
  <c r="BH390" i="61"/>
  <c r="BU391" i="61"/>
  <c r="AU392" i="61"/>
  <c r="AH393" i="61"/>
  <c r="BW393" i="61"/>
  <c r="BU396" i="61"/>
  <c r="AU398" i="61"/>
  <c r="BW401" i="61"/>
  <c r="AU404" i="61"/>
  <c r="BH401" i="61"/>
  <c r="BU403" i="61"/>
  <c r="BW404" i="61"/>
  <c r="AH405" i="61"/>
  <c r="AU407" i="61"/>
  <c r="BU422" i="61"/>
  <c r="AH424" i="61"/>
  <c r="AH431" i="61"/>
  <c r="BW435" i="61"/>
  <c r="AH436" i="61"/>
  <c r="AU441" i="61"/>
  <c r="AU399" i="61"/>
  <c r="BH409" i="61"/>
  <c r="BU411" i="61"/>
  <c r="BW412" i="61"/>
  <c r="AH413" i="61"/>
  <c r="AU415" i="61"/>
  <c r="BU416" i="61"/>
  <c r="BH417" i="61"/>
  <c r="AU419" i="61"/>
  <c r="BX419" i="61"/>
  <c r="BW420" i="61"/>
  <c r="BU423" i="61"/>
  <c r="BH424" i="61"/>
  <c r="BW429" i="61"/>
  <c r="AU432" i="61"/>
  <c r="BH436" i="61"/>
  <c r="BU437" i="61"/>
  <c r="BW450" i="61"/>
  <c r="BH405" i="61"/>
  <c r="BU407" i="61"/>
  <c r="BW408" i="61"/>
  <c r="AH409" i="61"/>
  <c r="AU411" i="61"/>
  <c r="AU416" i="61"/>
  <c r="BU418" i="61"/>
  <c r="AH420" i="61"/>
  <c r="BH421" i="61"/>
  <c r="BW424" i="61"/>
  <c r="AU426" i="61"/>
  <c r="BW444" i="61"/>
  <c r="BH464" i="61"/>
  <c r="AU427" i="61"/>
  <c r="BH437" i="61"/>
  <c r="BU439" i="61"/>
  <c r="BW440" i="61"/>
  <c r="AH441" i="61"/>
  <c r="AU442" i="61"/>
  <c r="BX442" i="61"/>
  <c r="BW443" i="61"/>
  <c r="AH445" i="61"/>
  <c r="AU446" i="61"/>
  <c r="BH448" i="61"/>
  <c r="BH449" i="61"/>
  <c r="AU451" i="61"/>
  <c r="BW456" i="61"/>
  <c r="BH459" i="61"/>
  <c r="BU463" i="61"/>
  <c r="BH433" i="61"/>
  <c r="BU435" i="61"/>
  <c r="BW436" i="61"/>
  <c r="AH437" i="61"/>
  <c r="AU439" i="61"/>
  <c r="BU443" i="61"/>
  <c r="AH449" i="61"/>
  <c r="AU450" i="61"/>
  <c r="AH452" i="61"/>
  <c r="AH457" i="61"/>
  <c r="BH457" i="61"/>
  <c r="AH459" i="61"/>
  <c r="AU462" i="61"/>
  <c r="BU452" i="61"/>
  <c r="BW453" i="61"/>
  <c r="AH454" i="61"/>
  <c r="AU456" i="61"/>
  <c r="AH465" i="61"/>
  <c r="BX465" i="61"/>
  <c r="BW469" i="61"/>
  <c r="AU471" i="61"/>
  <c r="BH473" i="61"/>
  <c r="BW476" i="61"/>
  <c r="BW501" i="61"/>
  <c r="BH458" i="61"/>
  <c r="BU460" i="61"/>
  <c r="AH462" i="61"/>
  <c r="AU464" i="61"/>
  <c r="BX464" i="61"/>
  <c r="AH470" i="61"/>
  <c r="BH474" i="61"/>
  <c r="BU483" i="61"/>
  <c r="BH454" i="61"/>
  <c r="BU456" i="61"/>
  <c r="BW457" i="61"/>
  <c r="AH458" i="61"/>
  <c r="AU460" i="61"/>
  <c r="BW465" i="61"/>
  <c r="AU467" i="61"/>
  <c r="BU467" i="61"/>
  <c r="BU468" i="61"/>
  <c r="AH474" i="61"/>
  <c r="BU475" i="61"/>
  <c r="BU477" i="61"/>
  <c r="BH478" i="61"/>
  <c r="BW480" i="61"/>
  <c r="AU483" i="61"/>
  <c r="BU482" i="61"/>
  <c r="BX482" i="61"/>
  <c r="BW483" i="61"/>
  <c r="AH491" i="61"/>
  <c r="BW495" i="61"/>
  <c r="AH476" i="61"/>
  <c r="AU478" i="61"/>
  <c r="AU486" i="61"/>
  <c r="BW487" i="61"/>
  <c r="BU489" i="61"/>
  <c r="BU490" i="61"/>
  <c r="AH496" i="61"/>
  <c r="AU497" i="61"/>
  <c r="BH499" i="61"/>
  <c r="BH500" i="61"/>
  <c r="BU501" i="61"/>
  <c r="BH484" i="61"/>
  <c r="BU485" i="61"/>
  <c r="AH487" i="61"/>
  <c r="BH487" i="61"/>
  <c r="BH488" i="61"/>
  <c r="AU490" i="61"/>
  <c r="BW491" i="61"/>
  <c r="BU493" i="61"/>
  <c r="BU494" i="61"/>
  <c r="AH500" i="61"/>
  <c r="BU4" i="60"/>
  <c r="AU5" i="60"/>
  <c r="BU6" i="60"/>
  <c r="BU8" i="60"/>
  <c r="BU10" i="60"/>
  <c r="BU12" i="60"/>
  <c r="BU2" i="60"/>
  <c r="BU3" i="60"/>
  <c r="BU5" i="60"/>
  <c r="AU6" i="60"/>
  <c r="BW7" i="60"/>
  <c r="AU8" i="60"/>
  <c r="BW9" i="60"/>
  <c r="AU10" i="60"/>
  <c r="BW11" i="60"/>
  <c r="AU12" i="60"/>
  <c r="BW13" i="60"/>
  <c r="AH119" i="60"/>
  <c r="AH121" i="60"/>
  <c r="AH123" i="60"/>
  <c r="AH125" i="60"/>
  <c r="AH127" i="60"/>
  <c r="BW127" i="60"/>
  <c r="BU128" i="60"/>
  <c r="AH129" i="60"/>
  <c r="BW129" i="60"/>
  <c r="BU130" i="60"/>
  <c r="AH131" i="60"/>
  <c r="BW131" i="60"/>
  <c r="AH133" i="60"/>
  <c r="AH135" i="60"/>
  <c r="AH137" i="60"/>
  <c r="AH139" i="60"/>
  <c r="AH141" i="60"/>
  <c r="AH143" i="60"/>
  <c r="AH145" i="60"/>
  <c r="AH147" i="60"/>
  <c r="AH149" i="60"/>
  <c r="AU128" i="60"/>
  <c r="AU130" i="60"/>
  <c r="BU118" i="60"/>
  <c r="BU120" i="60"/>
  <c r="BU122" i="60"/>
  <c r="BU124" i="60"/>
  <c r="BU126" i="60"/>
  <c r="BU132" i="60"/>
  <c r="BU134" i="60"/>
  <c r="BU136" i="60"/>
  <c r="BU138" i="60"/>
  <c r="BU140" i="60"/>
  <c r="BU142" i="60"/>
  <c r="BU144" i="60"/>
  <c r="BU146" i="60"/>
  <c r="BU148" i="60"/>
  <c r="BU150" i="60"/>
  <c r="BH181" i="60"/>
  <c r="AU182" i="60"/>
  <c r="BH183" i="60"/>
  <c r="BH185" i="60"/>
  <c r="BH187" i="60"/>
  <c r="BH189" i="60"/>
  <c r="BH191" i="60"/>
  <c r="BH193" i="60"/>
  <c r="BH195" i="60"/>
  <c r="AU196" i="60"/>
  <c r="BH197" i="60"/>
  <c r="AU198" i="60"/>
  <c r="BH199" i="60"/>
  <c r="AU200" i="60"/>
  <c r="BH201" i="60"/>
  <c r="AU202" i="60"/>
  <c r="BH203" i="60"/>
  <c r="AU204" i="60"/>
  <c r="BH205" i="60"/>
  <c r="AU206" i="60"/>
  <c r="BH207" i="60"/>
  <c r="AU208" i="60"/>
  <c r="BH209" i="60"/>
  <c r="AU210" i="60"/>
  <c r="BH241" i="60"/>
  <c r="AU242" i="60"/>
  <c r="BH243" i="60"/>
  <c r="AU244" i="60"/>
  <c r="BH245" i="60"/>
  <c r="AU246" i="60"/>
  <c r="BH247" i="60"/>
  <c r="AU248" i="60"/>
  <c r="BH249" i="60"/>
  <c r="AU250" i="60"/>
  <c r="BH251" i="60"/>
  <c r="AU252" i="60"/>
  <c r="BH253" i="60"/>
  <c r="AU254" i="60"/>
  <c r="BH255" i="60"/>
  <c r="AU256" i="60"/>
  <c r="AH183" i="60"/>
  <c r="BW183" i="60"/>
  <c r="BU184" i="60"/>
  <c r="AH185" i="60"/>
  <c r="BW185" i="60"/>
  <c r="BU186" i="60"/>
  <c r="AH187" i="60"/>
  <c r="BW187" i="60"/>
  <c r="BU188" i="60"/>
  <c r="AH189" i="60"/>
  <c r="BW189" i="60"/>
  <c r="BU190" i="60"/>
  <c r="AH191" i="60"/>
  <c r="BW191" i="60"/>
  <c r="BU192" i="60"/>
  <c r="AH193" i="60"/>
  <c r="BW193" i="60"/>
  <c r="BU194" i="60"/>
  <c r="AH257" i="60"/>
  <c r="AH259" i="60"/>
  <c r="BH260" i="60"/>
  <c r="BU260" i="60"/>
  <c r="AH318" i="60"/>
  <c r="BW257" i="60"/>
  <c r="BW259" i="60"/>
  <c r="BH279" i="60"/>
  <c r="AU280" i="60"/>
  <c r="BH281" i="60"/>
  <c r="AU282" i="60"/>
  <c r="BH283" i="60"/>
  <c r="AU284" i="60"/>
  <c r="BH285" i="60"/>
  <c r="AU286" i="60"/>
  <c r="BH287" i="60"/>
  <c r="AU288" i="60"/>
  <c r="BH289" i="60"/>
  <c r="AU290" i="60"/>
  <c r="BH291" i="60"/>
  <c r="AU292" i="60"/>
  <c r="BH293" i="60"/>
  <c r="AU294" i="60"/>
  <c r="BH295" i="60"/>
  <c r="AU296" i="60"/>
  <c r="BH297" i="60"/>
  <c r="AU298" i="60"/>
  <c r="BH299" i="60"/>
  <c r="AU300" i="60"/>
  <c r="BH301" i="60"/>
  <c r="AU302" i="60"/>
  <c r="BH303" i="60"/>
  <c r="AU304" i="60"/>
  <c r="BH305" i="60"/>
  <c r="AU306" i="60"/>
  <c r="BH307" i="60"/>
  <c r="AU308" i="60"/>
  <c r="BH309" i="60"/>
  <c r="AU310" i="60"/>
  <c r="BH311" i="60"/>
  <c r="AU312" i="60"/>
  <c r="BH313" i="60"/>
  <c r="AU314" i="60"/>
  <c r="BH315" i="60"/>
  <c r="AU316" i="60"/>
  <c r="BH317" i="60"/>
  <c r="AU322" i="60"/>
  <c r="AU324" i="60"/>
  <c r="AU326" i="60"/>
  <c r="AU328" i="60"/>
  <c r="AU330" i="60"/>
  <c r="AU332" i="60"/>
  <c r="AU334" i="60"/>
  <c r="AU336" i="60"/>
  <c r="AU338" i="60"/>
  <c r="AU340" i="60"/>
  <c r="AU342" i="60"/>
  <c r="AU344" i="60"/>
  <c r="BW356" i="60"/>
  <c r="BW360" i="60"/>
  <c r="BU318" i="60"/>
  <c r="BU320" i="60"/>
  <c r="BH321" i="60"/>
  <c r="BH323" i="60"/>
  <c r="BH325" i="60"/>
  <c r="BH327" i="60"/>
  <c r="BH329" i="60"/>
  <c r="BH331" i="60"/>
  <c r="BH333" i="60"/>
  <c r="BH335" i="60"/>
  <c r="BH337" i="60"/>
  <c r="BH339" i="60"/>
  <c r="BH341" i="60"/>
  <c r="BH343" i="60"/>
  <c r="BU344" i="60"/>
  <c r="BU346" i="60"/>
  <c r="BU348" i="60"/>
  <c r="BU350" i="60"/>
  <c r="AH319" i="60"/>
  <c r="BW321" i="60"/>
  <c r="BW323" i="60"/>
  <c r="BW325" i="60"/>
  <c r="BW327" i="60"/>
  <c r="BW329" i="60"/>
  <c r="BW331" i="60"/>
  <c r="BW333" i="60"/>
  <c r="BW335" i="60"/>
  <c r="BW337" i="60"/>
  <c r="BW339" i="60"/>
  <c r="BW341" i="60"/>
  <c r="BW343" i="60"/>
  <c r="BW345" i="60"/>
  <c r="AU346" i="60"/>
  <c r="BW347" i="60"/>
  <c r="AU348" i="60"/>
  <c r="BW349" i="60"/>
  <c r="AU350" i="60"/>
  <c r="BW351" i="60"/>
  <c r="AU352" i="60"/>
  <c r="BH353" i="60"/>
  <c r="AH354" i="60"/>
  <c r="BH355" i="60"/>
  <c r="AH356" i="60"/>
  <c r="BH357" i="60"/>
  <c r="AH358" i="60"/>
  <c r="BH359" i="60"/>
  <c r="AH360" i="60"/>
  <c r="BH361" i="60"/>
  <c r="AU362" i="60"/>
  <c r="BU353" i="60"/>
  <c r="AU354" i="60"/>
  <c r="BU355" i="60"/>
  <c r="AU356" i="60"/>
  <c r="BU357" i="60"/>
  <c r="AU358" i="60"/>
  <c r="BU359" i="60"/>
  <c r="AU360" i="60"/>
  <c r="BU361" i="60"/>
  <c r="BU391" i="60"/>
  <c r="AU392" i="60"/>
  <c r="BU393" i="60"/>
  <c r="AU394" i="60"/>
  <c r="BU395" i="60"/>
  <c r="BH391" i="60"/>
  <c r="AH392" i="60"/>
  <c r="BH393" i="60"/>
  <c r="AH394" i="60"/>
  <c r="AH432" i="60"/>
  <c r="BW432" i="60"/>
  <c r="BH430" i="60"/>
  <c r="BW431" i="60"/>
  <c r="AH443" i="60"/>
  <c r="AH445" i="60"/>
  <c r="AH447" i="60"/>
  <c r="BU448" i="60"/>
  <c r="BU450" i="60"/>
  <c r="BU452" i="60"/>
  <c r="BU454" i="60"/>
  <c r="BU456" i="60"/>
  <c r="BU458" i="60"/>
  <c r="BX458" i="60"/>
  <c r="AU448" i="60"/>
  <c r="BH449" i="60"/>
  <c r="AU450" i="60"/>
  <c r="BH451" i="60"/>
  <c r="AU452" i="60"/>
  <c r="BX452" i="60"/>
  <c r="BH453" i="60"/>
  <c r="BU442" i="60"/>
  <c r="BU444" i="60"/>
  <c r="BX444" i="60"/>
  <c r="BU446" i="60"/>
  <c r="AH449" i="60"/>
  <c r="AH451" i="60"/>
  <c r="AH453" i="60"/>
  <c r="AH455" i="60"/>
  <c r="BX455" i="60"/>
  <c r="AH457" i="60"/>
  <c r="BX457" i="60"/>
  <c r="AH459" i="60"/>
  <c r="BU480" i="60"/>
  <c r="BH481" i="60"/>
  <c r="AH482" i="60"/>
  <c r="BU481" i="60"/>
  <c r="AU482" i="60"/>
  <c r="K3" i="1"/>
  <c r="K4" i="1"/>
  <c r="K5" i="1"/>
  <c r="K6" i="1"/>
  <c r="K7" i="1"/>
  <c r="K8" i="1"/>
  <c r="K9" i="1"/>
  <c r="K10" i="1"/>
  <c r="K11" i="1"/>
  <c r="K12" i="1"/>
  <c r="K13" i="1"/>
  <c r="K14" i="1"/>
  <c r="K15" i="1"/>
  <c r="K16" i="1"/>
  <c r="K17" i="1"/>
  <c r="K18" i="1"/>
  <c r="K19" i="1"/>
  <c r="K20" i="1"/>
  <c r="K21" i="1"/>
  <c r="K22" i="1"/>
  <c r="K23"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140" i="1"/>
  <c r="K141" i="1"/>
  <c r="K142" i="1"/>
  <c r="K143" i="1"/>
  <c r="K144" i="1"/>
  <c r="K145" i="1"/>
  <c r="K146" i="1"/>
  <c r="K147" i="1"/>
  <c r="K148" i="1"/>
  <c r="K149" i="1"/>
  <c r="K150" i="1"/>
  <c r="K151" i="1"/>
  <c r="K152" i="1"/>
  <c r="K153" i="1"/>
  <c r="K154" i="1"/>
  <c r="K155" i="1"/>
  <c r="K156" i="1"/>
  <c r="K157" i="1"/>
  <c r="K158" i="1"/>
  <c r="K159" i="1"/>
  <c r="K160" i="1"/>
  <c r="K161" i="1"/>
  <c r="K162" i="1"/>
  <c r="K163" i="1"/>
  <c r="K164" i="1"/>
  <c r="K165" i="1"/>
  <c r="K166" i="1"/>
  <c r="K167" i="1"/>
  <c r="K168" i="1"/>
  <c r="K169" i="1"/>
  <c r="K170" i="1"/>
  <c r="K171" i="1"/>
  <c r="K172" i="1"/>
  <c r="K173" i="1"/>
  <c r="K174" i="1"/>
  <c r="K175" i="1"/>
  <c r="K176" i="1"/>
  <c r="K177" i="1"/>
  <c r="K178" i="1"/>
  <c r="K179" i="1"/>
  <c r="K180" i="1"/>
  <c r="K181" i="1"/>
  <c r="K182" i="1"/>
  <c r="K183" i="1"/>
  <c r="K184" i="1"/>
  <c r="K185" i="1"/>
  <c r="K186" i="1"/>
  <c r="K187" i="1"/>
  <c r="K188" i="1"/>
  <c r="K189" i="1"/>
  <c r="K190" i="1"/>
  <c r="K191" i="1"/>
  <c r="K192" i="1"/>
  <c r="K193" i="1"/>
  <c r="K194" i="1"/>
  <c r="K195" i="1"/>
  <c r="K196" i="1"/>
  <c r="K197" i="1"/>
  <c r="K198" i="1"/>
  <c r="K199" i="1"/>
  <c r="K200" i="1"/>
  <c r="K201" i="1"/>
  <c r="K202" i="1"/>
  <c r="K203" i="1"/>
  <c r="K204" i="1"/>
  <c r="K205" i="1"/>
  <c r="K206" i="1"/>
  <c r="K207" i="1"/>
  <c r="K208" i="1"/>
  <c r="K209" i="1"/>
  <c r="K210" i="1"/>
  <c r="K211" i="1"/>
  <c r="K212" i="1"/>
  <c r="K213" i="1"/>
  <c r="K214" i="1"/>
  <c r="K215" i="1"/>
  <c r="K216" i="1"/>
  <c r="K217" i="1"/>
  <c r="K218" i="1"/>
  <c r="K219" i="1"/>
  <c r="K220" i="1"/>
  <c r="K221" i="1"/>
  <c r="K222" i="1"/>
  <c r="K223" i="1"/>
  <c r="K224" i="1"/>
  <c r="K225" i="1"/>
  <c r="K226" i="1"/>
  <c r="K227" i="1"/>
  <c r="K228" i="1"/>
  <c r="K229" i="1"/>
  <c r="K230" i="1"/>
  <c r="K231" i="1"/>
  <c r="K232" i="1"/>
  <c r="K233" i="1"/>
  <c r="K234" i="1"/>
  <c r="K235" i="1"/>
  <c r="K236" i="1"/>
  <c r="K237" i="1"/>
  <c r="K238" i="1"/>
  <c r="K239" i="1"/>
  <c r="K240" i="1"/>
  <c r="K241" i="1"/>
  <c r="K242" i="1"/>
  <c r="K243" i="1"/>
  <c r="K244" i="1"/>
  <c r="K245" i="1"/>
  <c r="K246" i="1"/>
  <c r="K247" i="1"/>
  <c r="K248" i="1"/>
  <c r="K249" i="1"/>
  <c r="K250" i="1"/>
  <c r="K251" i="1"/>
  <c r="K252" i="1"/>
  <c r="K253" i="1"/>
  <c r="K254" i="1"/>
  <c r="K255" i="1"/>
  <c r="K256" i="1"/>
  <c r="K257" i="1"/>
  <c r="K258" i="1"/>
  <c r="K259" i="1"/>
  <c r="K260" i="1"/>
  <c r="K261" i="1"/>
  <c r="K262" i="1"/>
  <c r="K263" i="1"/>
  <c r="K264" i="1"/>
  <c r="K265" i="1"/>
  <c r="K266" i="1"/>
  <c r="K267" i="1"/>
  <c r="K268" i="1"/>
  <c r="K269" i="1"/>
  <c r="K270" i="1"/>
  <c r="K271" i="1"/>
  <c r="K272" i="1"/>
  <c r="K273" i="1"/>
  <c r="K274" i="1"/>
  <c r="K275" i="1"/>
  <c r="K276" i="1"/>
  <c r="K277" i="1"/>
  <c r="K278" i="1"/>
  <c r="K279" i="1"/>
  <c r="K280" i="1"/>
  <c r="K281" i="1"/>
  <c r="K282" i="1"/>
  <c r="K283" i="1"/>
  <c r="K284" i="1"/>
  <c r="K285" i="1"/>
  <c r="K286" i="1"/>
  <c r="K287" i="1"/>
  <c r="K288" i="1"/>
  <c r="K289" i="1"/>
  <c r="K290" i="1"/>
  <c r="K291" i="1"/>
  <c r="K292" i="1"/>
  <c r="K293" i="1"/>
  <c r="K294" i="1"/>
  <c r="K295" i="1"/>
  <c r="K296" i="1"/>
  <c r="K297" i="1"/>
  <c r="K298" i="1"/>
  <c r="K299" i="1"/>
  <c r="K300" i="1"/>
  <c r="K301" i="1"/>
  <c r="K302" i="1"/>
  <c r="K303" i="1"/>
  <c r="K304" i="1"/>
  <c r="K305" i="1"/>
  <c r="K306" i="1"/>
  <c r="K307" i="1"/>
  <c r="K308" i="1"/>
  <c r="K309" i="1"/>
  <c r="K310" i="1"/>
  <c r="K311" i="1"/>
  <c r="K312" i="1"/>
  <c r="K313" i="1"/>
  <c r="K314" i="1"/>
  <c r="K315" i="1"/>
  <c r="K316" i="1"/>
  <c r="K317" i="1"/>
  <c r="K318" i="1"/>
  <c r="K319" i="1"/>
  <c r="K320" i="1"/>
  <c r="K321" i="1"/>
  <c r="K322" i="1"/>
  <c r="K323" i="1"/>
  <c r="K324" i="1"/>
  <c r="K325" i="1"/>
  <c r="K326" i="1"/>
  <c r="K327" i="1"/>
  <c r="K328" i="1"/>
  <c r="K329" i="1"/>
  <c r="K330" i="1"/>
  <c r="K331" i="1"/>
  <c r="K332" i="1"/>
  <c r="K333" i="1"/>
  <c r="K334" i="1"/>
  <c r="K335" i="1"/>
  <c r="K336" i="1"/>
  <c r="K337" i="1"/>
  <c r="K338" i="1"/>
  <c r="K339" i="1"/>
  <c r="K340" i="1"/>
  <c r="K341" i="1"/>
  <c r="K342" i="1"/>
  <c r="K343" i="1"/>
  <c r="K344" i="1"/>
  <c r="K345" i="1"/>
  <c r="K346" i="1"/>
  <c r="K347" i="1"/>
  <c r="K348" i="1"/>
  <c r="K349" i="1"/>
  <c r="K350" i="1"/>
  <c r="K351" i="1"/>
  <c r="K352" i="1"/>
  <c r="K353" i="1"/>
  <c r="K354" i="1"/>
  <c r="K355" i="1"/>
  <c r="K356" i="1"/>
  <c r="K357" i="1"/>
  <c r="K358" i="1"/>
  <c r="K359" i="1"/>
  <c r="K360" i="1"/>
  <c r="K361" i="1"/>
  <c r="K362" i="1"/>
  <c r="K363" i="1"/>
  <c r="K364" i="1"/>
  <c r="K365" i="1"/>
  <c r="K366" i="1"/>
  <c r="K367" i="1"/>
  <c r="K368" i="1"/>
  <c r="K369" i="1"/>
  <c r="K370" i="1"/>
  <c r="K371" i="1"/>
  <c r="K372" i="1"/>
  <c r="K373" i="1"/>
  <c r="K374" i="1"/>
  <c r="K375" i="1"/>
  <c r="K376" i="1"/>
  <c r="K377" i="1"/>
  <c r="K378" i="1"/>
  <c r="K379" i="1"/>
  <c r="K380" i="1"/>
  <c r="K381" i="1"/>
  <c r="K382" i="1"/>
  <c r="K383" i="1"/>
  <c r="K384" i="1"/>
  <c r="K385" i="1"/>
  <c r="K386" i="1"/>
  <c r="K387" i="1"/>
  <c r="K388" i="1"/>
  <c r="K389" i="1"/>
  <c r="K390" i="1"/>
  <c r="K391" i="1"/>
  <c r="K392" i="1"/>
  <c r="K393" i="1"/>
  <c r="K394" i="1"/>
  <c r="K395" i="1"/>
  <c r="K396" i="1"/>
  <c r="K397" i="1"/>
  <c r="K398" i="1"/>
  <c r="K399" i="1"/>
  <c r="K400" i="1"/>
  <c r="K401" i="1"/>
  <c r="K402" i="1"/>
  <c r="K403" i="1"/>
  <c r="K404" i="1"/>
  <c r="K405" i="1"/>
  <c r="K406" i="1"/>
  <c r="K407" i="1"/>
  <c r="K408" i="1"/>
  <c r="K409" i="1"/>
  <c r="K410" i="1"/>
  <c r="K411" i="1"/>
  <c r="K412" i="1"/>
  <c r="K413" i="1"/>
  <c r="K414" i="1"/>
  <c r="K415" i="1"/>
  <c r="K416" i="1"/>
  <c r="K417" i="1"/>
  <c r="K418" i="1"/>
  <c r="K419" i="1"/>
  <c r="K420" i="1"/>
  <c r="K421" i="1"/>
  <c r="K422" i="1"/>
  <c r="K423" i="1"/>
  <c r="K424" i="1"/>
  <c r="K425" i="1"/>
  <c r="K426" i="1"/>
  <c r="K427" i="1"/>
  <c r="K428" i="1"/>
  <c r="K429" i="1"/>
  <c r="K430" i="1"/>
  <c r="K431" i="1"/>
  <c r="K432" i="1"/>
  <c r="K433" i="1"/>
  <c r="K434" i="1"/>
  <c r="K435" i="1"/>
  <c r="K436" i="1"/>
  <c r="K437" i="1"/>
  <c r="K438" i="1"/>
  <c r="K439" i="1"/>
  <c r="K440" i="1"/>
  <c r="K441" i="1"/>
  <c r="K442" i="1"/>
  <c r="K443" i="1"/>
  <c r="K444" i="1"/>
  <c r="K445" i="1"/>
  <c r="K446" i="1"/>
  <c r="K447" i="1"/>
  <c r="K448" i="1"/>
  <c r="K449" i="1"/>
  <c r="K450" i="1"/>
  <c r="K451" i="1"/>
  <c r="K452" i="1"/>
  <c r="K453" i="1"/>
  <c r="K454" i="1"/>
  <c r="K455" i="1"/>
  <c r="K456" i="1"/>
  <c r="K457" i="1"/>
  <c r="K458" i="1"/>
  <c r="K459" i="1"/>
  <c r="K460" i="1"/>
  <c r="K461" i="1"/>
  <c r="K462" i="1"/>
  <c r="K463" i="1"/>
  <c r="K464" i="1"/>
  <c r="K465" i="1"/>
  <c r="K466" i="1"/>
  <c r="K467" i="1"/>
  <c r="K468" i="1"/>
  <c r="K469" i="1"/>
  <c r="K470" i="1"/>
  <c r="K471" i="1"/>
  <c r="K472" i="1"/>
  <c r="K473" i="1"/>
  <c r="K474" i="1"/>
  <c r="K475" i="1"/>
  <c r="K476" i="1"/>
  <c r="K477" i="1"/>
  <c r="K478" i="1"/>
  <c r="K479" i="1"/>
  <c r="K480" i="1"/>
  <c r="K481" i="1"/>
  <c r="K482" i="1"/>
  <c r="K483" i="1"/>
  <c r="K484" i="1"/>
  <c r="K485" i="1"/>
  <c r="K486" i="1"/>
  <c r="K487" i="1"/>
  <c r="K488" i="1"/>
  <c r="K489" i="1"/>
  <c r="K490" i="1"/>
  <c r="K491" i="1"/>
  <c r="K492" i="1"/>
  <c r="K493" i="1"/>
  <c r="K494" i="1"/>
  <c r="K495" i="1"/>
  <c r="K496" i="1"/>
  <c r="K497" i="1"/>
  <c r="K498" i="1"/>
  <c r="K499" i="1"/>
  <c r="K500" i="1"/>
  <c r="K501" i="1"/>
  <c r="BX484" i="62"/>
  <c r="BX102" i="62"/>
  <c r="BX86" i="62"/>
  <c r="BX70" i="62"/>
  <c r="BX38" i="62"/>
  <c r="BX125" i="62"/>
  <c r="BX150" i="62"/>
  <c r="BX127" i="62"/>
  <c r="BX436" i="62"/>
  <c r="BX176" i="62"/>
  <c r="BX249" i="62"/>
  <c r="BX359" i="62"/>
  <c r="BX88" i="62"/>
  <c r="BX72" i="62"/>
  <c r="BX118" i="62"/>
  <c r="BX297" i="62"/>
  <c r="BX408" i="62"/>
  <c r="BX37" i="62"/>
  <c r="BX264" i="62"/>
  <c r="BX429" i="62"/>
  <c r="BX233" i="62"/>
  <c r="BX158" i="62"/>
  <c r="BX65" i="62"/>
  <c r="BX33" i="62"/>
  <c r="BX120" i="62"/>
  <c r="BX109" i="62"/>
  <c r="BX309" i="62"/>
  <c r="BX21" i="62"/>
  <c r="E4" i="64"/>
  <c r="E5" i="64" s="1"/>
  <c r="BX480" i="60"/>
  <c r="BX279" i="60"/>
  <c r="BX243" i="60"/>
  <c r="BX478" i="61"/>
  <c r="BX414" i="61"/>
  <c r="BX339" i="61"/>
  <c r="BX309" i="61"/>
  <c r="BX214" i="61"/>
  <c r="BX182" i="61"/>
  <c r="BX485" i="62"/>
  <c r="BX461" i="62"/>
  <c r="BX321" i="62"/>
  <c r="BX316" i="62"/>
  <c r="BX305" i="62"/>
  <c r="BX271" i="62"/>
  <c r="BX291" i="62"/>
  <c r="BX154" i="62"/>
  <c r="BX55" i="62"/>
  <c r="BX23" i="62"/>
  <c r="BX440" i="60"/>
  <c r="BX483" i="61"/>
  <c r="BX349" i="61"/>
  <c r="BX297" i="61"/>
  <c r="BX158" i="61"/>
  <c r="BX411" i="62"/>
  <c r="BX382" i="62"/>
  <c r="BX340" i="62"/>
  <c r="BX364" i="62"/>
  <c r="BX296" i="62"/>
  <c r="BX337" i="62"/>
  <c r="BX268" i="62"/>
  <c r="BX254" i="62"/>
  <c r="BX47" i="62"/>
  <c r="BX14" i="60"/>
  <c r="BX374" i="60"/>
  <c r="BX231" i="61"/>
  <c r="BX90" i="61"/>
  <c r="BX378" i="61"/>
  <c r="BX415" i="62"/>
  <c r="BX446" i="60"/>
  <c r="BX493" i="61"/>
  <c r="BX375" i="61"/>
  <c r="BX368" i="61"/>
  <c r="BX296" i="61"/>
  <c r="BX479" i="62"/>
  <c r="BX134" i="62"/>
  <c r="BX151" i="62"/>
  <c r="BX53" i="62"/>
  <c r="BX12" i="62"/>
  <c r="BX335" i="62"/>
  <c r="BX289" i="62"/>
  <c r="BX40" i="62"/>
  <c r="BX229" i="62"/>
  <c r="BX501" i="61"/>
  <c r="BX239" i="61"/>
  <c r="BX287" i="62"/>
  <c r="BX341" i="62"/>
  <c r="BX322" i="62"/>
  <c r="BX448" i="62"/>
  <c r="BX367" i="60"/>
  <c r="BX464" i="60"/>
  <c r="BX42" i="62"/>
  <c r="BX113" i="62"/>
  <c r="BX308" i="62"/>
  <c r="BX334" i="62"/>
  <c r="BX57" i="62"/>
  <c r="BX25" i="62"/>
  <c r="BX447" i="62"/>
  <c r="BX234" i="62"/>
  <c r="BX9" i="62"/>
  <c r="BX409" i="62"/>
  <c r="BX331" i="62"/>
  <c r="BX89" i="62"/>
  <c r="BX369" i="62"/>
  <c r="BX317" i="62"/>
  <c r="BX246" i="62"/>
  <c r="BX183" i="62"/>
  <c r="BX61" i="62"/>
  <c r="BX329" i="62"/>
  <c r="BX295" i="62"/>
  <c r="BX223" i="62"/>
  <c r="BX184" i="62"/>
  <c r="BX152" i="62"/>
  <c r="BX93" i="62"/>
  <c r="BX77" i="62"/>
  <c r="BX324" i="62"/>
  <c r="BX253" i="62"/>
  <c r="BX237" i="62"/>
  <c r="BX134" i="61"/>
  <c r="BX8" i="61"/>
  <c r="BX365" i="61"/>
  <c r="BX222" i="61"/>
  <c r="BX190" i="61"/>
  <c r="BX132" i="61"/>
  <c r="BX499" i="61"/>
  <c r="BX418" i="61"/>
  <c r="BX287" i="61"/>
  <c r="BX291" i="61"/>
  <c r="BX269" i="61"/>
  <c r="BX57" i="61"/>
  <c r="BX11" i="61"/>
  <c r="BX100" i="61"/>
  <c r="BX68" i="61"/>
  <c r="BX4" i="61"/>
  <c r="BX93" i="61"/>
  <c r="BX29" i="61"/>
  <c r="BX473" i="60"/>
  <c r="BX465" i="60"/>
  <c r="BX213" i="60"/>
  <c r="BX442" i="60"/>
  <c r="BX459" i="60"/>
  <c r="BX143" i="60"/>
  <c r="BX135" i="60"/>
  <c r="BX423" i="60"/>
  <c r="BX399" i="60"/>
  <c r="BX106" i="60"/>
  <c r="BX41" i="60"/>
  <c r="BX486" i="60"/>
  <c r="BX474" i="60"/>
  <c r="BX365" i="62"/>
  <c r="BX468" i="62"/>
  <c r="BX459" i="62"/>
  <c r="BX499" i="62"/>
  <c r="BX462" i="62"/>
  <c r="BX400" i="62"/>
  <c r="BX405" i="62"/>
  <c r="BX361" i="62"/>
  <c r="BX275" i="62"/>
  <c r="BX265" i="62"/>
  <c r="BX279" i="62"/>
  <c r="BX263" i="62"/>
  <c r="BX171" i="62"/>
  <c r="BX180" i="62"/>
  <c r="BX156" i="62"/>
  <c r="BX147" i="62"/>
  <c r="BX413" i="62"/>
  <c r="BX339" i="62"/>
  <c r="BX247" i="62"/>
  <c r="BX188" i="62"/>
  <c r="BX441" i="62"/>
  <c r="BX313" i="62"/>
  <c r="BX303" i="62"/>
  <c r="BX99" i="62"/>
  <c r="BX91" i="62"/>
  <c r="BX75" i="62"/>
  <c r="BX141" i="62"/>
  <c r="BX90" i="62"/>
  <c r="BX74" i="62"/>
  <c r="BX123" i="62"/>
  <c r="BX351" i="62"/>
  <c r="BX107" i="62"/>
  <c r="BX439" i="62"/>
  <c r="BX139" i="62"/>
  <c r="BX357" i="62"/>
  <c r="BX445" i="62"/>
  <c r="BX464" i="62"/>
  <c r="BX403" i="62"/>
  <c r="BX356" i="62"/>
  <c r="BX380" i="62"/>
  <c r="BX371" i="62"/>
  <c r="BX262" i="62"/>
  <c r="BX274" i="62"/>
  <c r="BX258" i="62"/>
  <c r="BX269" i="62"/>
  <c r="BX248" i="62"/>
  <c r="BX227" i="62"/>
  <c r="BX207" i="62"/>
  <c r="BX199" i="62"/>
  <c r="BX216" i="62"/>
  <c r="BX201" i="62"/>
  <c r="BX166" i="62"/>
  <c r="BX13" i="62"/>
  <c r="BX67" i="62"/>
  <c r="BX419" i="62"/>
  <c r="BX349" i="62"/>
  <c r="BX243" i="62"/>
  <c r="BX225" i="62"/>
  <c r="BX475" i="62"/>
  <c r="BX255" i="62"/>
  <c r="BX186" i="62"/>
  <c r="BX370" i="61"/>
  <c r="BX107" i="61"/>
  <c r="BX75" i="61"/>
  <c r="BX438" i="61"/>
  <c r="BX473" i="61"/>
  <c r="BX162" i="61"/>
  <c r="BX102" i="61"/>
  <c r="BX70" i="61"/>
  <c r="BX38" i="61"/>
  <c r="BX142" i="61"/>
  <c r="BX492" i="61"/>
  <c r="BX498" i="60"/>
  <c r="BX490" i="60"/>
  <c r="BX287" i="60"/>
  <c r="BX10" i="60"/>
  <c r="BX79" i="60"/>
  <c r="BX39" i="60"/>
  <c r="BX472" i="60"/>
  <c r="BX337" i="60"/>
  <c r="BX69" i="60"/>
  <c r="BX61" i="60"/>
  <c r="BX53" i="60"/>
  <c r="BX21" i="60"/>
  <c r="BX415" i="60"/>
  <c r="BX375" i="60"/>
  <c r="BX233" i="60"/>
  <c r="BX113" i="60"/>
  <c r="BX105" i="60"/>
  <c r="BX320" i="60"/>
  <c r="BX109" i="60"/>
  <c r="BX209" i="60"/>
  <c r="BX160" i="60"/>
  <c r="BX144" i="60"/>
  <c r="BX137" i="60"/>
  <c r="BX427" i="60"/>
  <c r="BX379" i="60"/>
  <c r="BX466" i="60"/>
  <c r="BX268" i="60"/>
  <c r="BX83" i="60"/>
  <c r="BX59" i="60"/>
  <c r="BX43" i="60"/>
  <c r="BX102" i="60"/>
  <c r="BX46" i="60"/>
  <c r="BX16" i="60"/>
  <c r="BX382" i="60"/>
  <c r="BX460" i="60"/>
  <c r="BX68" i="62"/>
  <c r="BX56" i="62"/>
  <c r="BX36" i="62"/>
  <c r="BX24" i="62"/>
  <c r="BX353" i="62"/>
  <c r="BX373" i="62"/>
  <c r="BX79" i="62"/>
  <c r="BX43" i="62"/>
  <c r="BX73" i="62"/>
  <c r="BX392" i="62"/>
  <c r="BX381" i="62"/>
  <c r="BX144" i="62"/>
  <c r="BX87" i="62"/>
  <c r="BX438" i="62"/>
  <c r="BX290" i="62"/>
  <c r="BX336" i="62"/>
  <c r="BX326" i="62"/>
  <c r="BX130" i="62"/>
  <c r="BX160" i="62"/>
  <c r="BX140" i="62"/>
  <c r="BX10" i="62"/>
  <c r="BX222" i="62"/>
  <c r="BX191" i="62"/>
  <c r="BX114" i="62"/>
  <c r="BX161" i="62"/>
  <c r="BX5" i="62"/>
  <c r="BX372" i="62"/>
  <c r="BX404" i="62"/>
  <c r="BX306" i="62"/>
  <c r="BX395" i="62"/>
  <c r="BX366" i="62"/>
  <c r="BX226" i="62"/>
  <c r="BX228" i="62"/>
  <c r="BX145" i="62"/>
  <c r="BX437" i="62"/>
  <c r="BX368" i="62"/>
  <c r="BX319" i="62"/>
  <c r="BX192" i="62"/>
  <c r="BX332" i="62"/>
  <c r="BX137" i="62"/>
  <c r="BX122" i="62"/>
  <c r="BX58" i="62"/>
  <c r="BX26" i="62"/>
  <c r="BX423" i="62"/>
  <c r="BX129" i="62"/>
  <c r="BX385" i="62"/>
  <c r="BX69" i="62"/>
  <c r="BX345" i="62"/>
  <c r="BX330" i="62"/>
  <c r="BX425" i="62"/>
  <c r="BX22" i="62"/>
  <c r="BX276" i="61"/>
  <c r="BX447" i="61"/>
  <c r="BX237" i="61"/>
  <c r="BX85" i="61"/>
  <c r="BX393" i="61"/>
  <c r="BX322" i="61"/>
  <c r="BX124" i="61"/>
  <c r="BX341" i="61"/>
  <c r="BX122" i="61"/>
  <c r="BX58" i="61"/>
  <c r="BX321" i="61"/>
  <c r="BX173" i="61"/>
  <c r="BX429" i="61"/>
  <c r="BX189" i="61"/>
  <c r="BX389" i="61"/>
  <c r="BX424" i="61"/>
  <c r="BX395" i="61"/>
  <c r="BX380" i="61"/>
  <c r="BX198" i="61"/>
  <c r="BX79" i="61"/>
  <c r="BX92" i="61"/>
  <c r="BX60" i="61"/>
  <c r="BX293" i="61"/>
  <c r="BX226" i="61"/>
  <c r="BX264" i="61"/>
  <c r="BX157" i="61"/>
  <c r="BX144" i="61"/>
  <c r="BX133" i="61"/>
  <c r="BX166" i="61"/>
  <c r="BX127" i="61"/>
  <c r="BX63" i="61"/>
  <c r="BX36" i="61"/>
  <c r="BX355" i="61"/>
  <c r="BX406" i="61"/>
  <c r="BX136" i="61"/>
  <c r="BX119" i="61"/>
  <c r="BX347" i="61"/>
  <c r="BX255" i="61"/>
  <c r="BX55" i="61"/>
  <c r="BX23" i="61"/>
  <c r="BX173" i="60"/>
  <c r="BX157" i="60"/>
  <c r="BX363" i="60"/>
  <c r="BX51" i="60"/>
  <c r="BX164" i="60"/>
  <c r="BX156" i="60"/>
  <c r="BX38" i="60"/>
  <c r="BX8" i="60"/>
  <c r="BX437" i="60"/>
  <c r="BX389" i="60"/>
  <c r="BX94" i="60"/>
  <c r="BX341" i="60"/>
  <c r="BX201" i="60"/>
  <c r="BX124" i="60"/>
  <c r="BX145" i="60"/>
  <c r="BX123" i="60"/>
  <c r="BX103" i="60"/>
  <c r="BX87" i="60"/>
  <c r="BX63" i="60"/>
  <c r="BX55" i="60"/>
  <c r="BX426" i="60"/>
  <c r="BX418" i="60"/>
  <c r="BX410" i="60"/>
  <c r="BX402" i="60"/>
  <c r="BX77" i="60"/>
  <c r="BX439" i="60"/>
  <c r="BX225" i="60"/>
  <c r="BX221" i="60"/>
  <c r="BX45" i="60"/>
  <c r="BX214" i="60"/>
  <c r="BX165" i="60"/>
  <c r="BX276" i="60"/>
  <c r="BX91" i="60"/>
  <c r="BX172" i="60"/>
  <c r="BX22" i="60"/>
  <c r="BX421" i="60"/>
  <c r="BX66" i="60"/>
  <c r="BX449" i="60"/>
  <c r="BX447" i="60"/>
  <c r="BX249" i="60"/>
  <c r="BX241" i="60"/>
  <c r="BX275" i="60"/>
  <c r="BX7" i="60"/>
  <c r="BX86" i="60"/>
  <c r="BX62" i="60"/>
  <c r="BX217" i="60"/>
  <c r="BX67" i="60"/>
  <c r="BX366" i="60"/>
  <c r="BX99" i="60"/>
  <c r="BX321" i="60"/>
  <c r="BX448" i="60"/>
  <c r="BX362" i="60"/>
  <c r="BX335" i="60"/>
  <c r="BX193" i="60"/>
  <c r="BX185" i="60"/>
  <c r="BX210" i="60"/>
  <c r="BX202" i="60"/>
  <c r="BX198" i="60"/>
  <c r="BX147" i="60"/>
  <c r="BX129" i="60"/>
  <c r="BX351" i="60"/>
  <c r="BX425" i="60"/>
  <c r="BX417" i="60"/>
  <c r="BX401" i="60"/>
  <c r="BX36" i="60"/>
  <c r="BX28" i="60"/>
  <c r="BX20" i="60"/>
  <c r="BX13" i="60"/>
  <c r="BX419" i="60"/>
  <c r="BX411" i="60"/>
  <c r="BX403" i="60"/>
  <c r="BX387" i="60"/>
  <c r="BX273" i="60"/>
  <c r="BX269" i="60"/>
  <c r="BX265" i="60"/>
  <c r="BX215" i="60"/>
  <c r="BX384" i="60"/>
  <c r="BX376" i="60"/>
  <c r="BX368" i="60"/>
  <c r="BX388" i="60"/>
  <c r="BX380" i="60"/>
  <c r="BX372" i="60"/>
  <c r="BX364" i="60"/>
  <c r="BX33" i="60"/>
  <c r="BX271" i="60"/>
  <c r="BX263" i="60"/>
  <c r="BX176" i="60"/>
  <c r="BX168" i="60"/>
  <c r="BX84" i="60"/>
  <c r="BX76" i="60"/>
  <c r="BX68" i="60"/>
  <c r="BX60" i="60"/>
  <c r="BX49" i="60"/>
  <c r="BX97" i="60"/>
  <c r="BX81" i="60"/>
  <c r="BX25" i="60"/>
  <c r="BX9" i="60"/>
  <c r="BX407" i="60"/>
  <c r="BX239" i="60"/>
  <c r="BX3" i="62"/>
  <c r="BX4" i="60"/>
  <c r="BX473" i="62"/>
  <c r="BX434" i="62"/>
  <c r="BX472" i="62"/>
  <c r="BX177" i="62"/>
  <c r="BX116" i="62"/>
  <c r="BX136" i="62"/>
  <c r="BX394" i="62"/>
  <c r="BX103" i="62"/>
  <c r="BX95" i="62"/>
  <c r="BX149" i="62"/>
  <c r="BX48" i="62"/>
  <c r="BX452" i="62"/>
  <c r="BX469" i="62"/>
  <c r="BX115" i="62"/>
  <c r="BX119" i="62"/>
  <c r="BX495" i="62"/>
  <c r="BX486" i="62"/>
  <c r="BX195" i="62"/>
  <c r="BX63" i="62"/>
  <c r="BX378" i="62"/>
  <c r="BX314" i="62"/>
  <c r="BX293" i="62"/>
  <c r="BX212" i="62"/>
  <c r="BX346" i="62"/>
  <c r="BX64" i="62"/>
  <c r="BX32" i="62"/>
  <c r="BX179" i="62"/>
  <c r="BX168" i="62"/>
  <c r="BX41" i="62"/>
  <c r="BX325" i="62"/>
  <c r="BX172" i="62"/>
  <c r="BX96" i="62"/>
  <c r="BX80" i="62"/>
  <c r="BX135" i="62"/>
  <c r="BX443" i="62"/>
  <c r="BX497" i="62"/>
  <c r="BX242" i="62"/>
  <c r="BX320" i="62"/>
  <c r="BX300" i="62"/>
  <c r="BX272" i="62"/>
  <c r="BX200" i="62"/>
  <c r="BX157" i="62"/>
  <c r="BX29" i="62"/>
  <c r="BX315" i="62"/>
  <c r="BX133" i="62"/>
  <c r="BX498" i="62"/>
  <c r="BX476" i="62"/>
  <c r="BX494" i="62"/>
  <c r="BX474" i="62"/>
  <c r="BX481" i="62"/>
  <c r="BX455" i="62"/>
  <c r="BX446" i="62"/>
  <c r="BX384" i="62"/>
  <c r="BX396" i="62"/>
  <c r="BX389" i="62"/>
  <c r="BX278" i="62"/>
  <c r="BX208" i="62"/>
  <c r="BX211" i="62"/>
  <c r="BX219" i="62"/>
  <c r="BX167" i="62"/>
  <c r="BX155" i="62"/>
  <c r="BX189" i="62"/>
  <c r="BX66" i="62"/>
  <c r="BX45" i="62"/>
  <c r="BX34" i="62"/>
  <c r="BX311" i="62"/>
  <c r="BX299" i="62"/>
  <c r="BX266" i="62"/>
  <c r="BX232" i="62"/>
  <c r="BX97" i="62"/>
  <c r="BX81" i="62"/>
  <c r="BX18" i="62"/>
  <c r="BX170" i="62"/>
  <c r="BX121" i="62"/>
  <c r="BX397" i="62"/>
  <c r="BX367" i="62"/>
  <c r="BX259" i="62"/>
  <c r="BX71" i="62"/>
  <c r="BX347" i="62"/>
  <c r="BX162" i="62"/>
  <c r="BX480" i="62"/>
  <c r="BX360" i="62"/>
  <c r="BX288" i="62"/>
  <c r="BX489" i="62"/>
  <c r="BX483" i="62"/>
  <c r="BX444" i="62"/>
  <c r="BX431" i="62"/>
  <c r="BX344" i="62"/>
  <c r="BX312" i="62"/>
  <c r="BX375" i="62"/>
  <c r="BX163" i="62"/>
  <c r="BX185" i="62"/>
  <c r="BX4" i="62"/>
  <c r="BX16" i="62"/>
  <c r="BX35" i="62"/>
  <c r="BX449" i="62"/>
  <c r="BX327" i="62"/>
  <c r="BX407" i="62"/>
  <c r="BX391" i="62"/>
  <c r="BX83" i="62"/>
  <c r="BX283" i="62"/>
  <c r="BX98" i="62"/>
  <c r="BX82" i="62"/>
  <c r="BX54" i="62"/>
  <c r="BX417" i="62"/>
  <c r="BX143" i="62"/>
  <c r="BX401" i="62"/>
  <c r="BX388" i="62"/>
  <c r="BX267" i="62"/>
  <c r="BX398" i="62"/>
  <c r="BX342" i="62"/>
  <c r="BX301" i="62"/>
  <c r="BX46" i="62"/>
  <c r="BX111" i="62"/>
  <c r="BX261" i="62"/>
  <c r="BX60" i="62"/>
  <c r="BX28" i="62"/>
  <c r="BX427" i="62"/>
  <c r="BX51" i="62"/>
  <c r="BX31" i="62"/>
  <c r="BX19" i="62"/>
  <c r="BX197" i="62"/>
  <c r="BX220" i="62"/>
  <c r="BX471" i="62"/>
  <c r="BX426" i="62"/>
  <c r="BX333" i="62"/>
  <c r="BX238" i="62"/>
  <c r="BX187" i="62"/>
  <c r="BX209" i="62"/>
  <c r="BX383" i="62"/>
  <c r="BX273" i="62"/>
  <c r="BX221" i="62"/>
  <c r="BX165" i="62"/>
  <c r="BX94" i="62"/>
  <c r="BX78" i="62"/>
  <c r="BX501" i="62"/>
  <c r="BX117" i="62"/>
  <c r="BX281" i="62"/>
  <c r="BX355" i="62"/>
  <c r="BX490" i="62"/>
  <c r="BX294" i="62"/>
  <c r="BX370" i="62"/>
  <c r="BX252" i="62"/>
  <c r="BX164" i="62"/>
  <c r="BX62" i="62"/>
  <c r="BX30" i="62"/>
  <c r="BX15" i="62"/>
  <c r="BX456" i="62"/>
  <c r="BX285" i="62"/>
  <c r="BX128" i="62"/>
  <c r="BX92" i="62"/>
  <c r="BX76" i="62"/>
  <c r="BX44" i="62"/>
  <c r="BX251" i="62"/>
  <c r="BX7" i="62"/>
  <c r="BX470" i="62"/>
  <c r="BX244" i="62"/>
  <c r="BX196" i="62"/>
  <c r="BX104" i="62"/>
  <c r="BX153" i="62"/>
  <c r="BX39" i="62"/>
  <c r="BX491" i="62"/>
  <c r="BX420" i="62"/>
  <c r="BX414" i="62"/>
  <c r="BX406" i="62"/>
  <c r="BX399" i="62"/>
  <c r="BX374" i="62"/>
  <c r="BX386" i="62"/>
  <c r="BX379" i="62"/>
  <c r="BX350" i="62"/>
  <c r="BX318" i="62"/>
  <c r="BX277" i="62"/>
  <c r="BX256" i="62"/>
  <c r="BX230" i="62"/>
  <c r="BX217" i="62"/>
  <c r="BX206" i="62"/>
  <c r="BX190" i="62"/>
  <c r="BX477" i="62"/>
  <c r="BX358" i="62"/>
  <c r="BX286" i="62"/>
  <c r="BX298" i="62"/>
  <c r="BX276" i="62"/>
  <c r="BX240" i="62"/>
  <c r="BX241" i="62"/>
  <c r="BX205" i="62"/>
  <c r="BX193" i="62"/>
  <c r="BX173" i="62"/>
  <c r="BX132" i="62"/>
  <c r="BX124" i="62"/>
  <c r="BX14" i="62"/>
  <c r="BX6" i="62"/>
  <c r="BX402" i="62"/>
  <c r="BX412" i="62"/>
  <c r="BX257" i="62"/>
  <c r="BX194" i="62"/>
  <c r="BX210" i="62"/>
  <c r="BX138" i="62"/>
  <c r="BX17" i="62"/>
  <c r="BX59" i="62"/>
  <c r="BX27" i="62"/>
  <c r="BX213" i="62"/>
  <c r="BX169" i="62"/>
  <c r="BX146" i="62"/>
  <c r="BX112" i="62"/>
  <c r="BX49" i="62"/>
  <c r="BX203" i="62"/>
  <c r="BX159" i="62"/>
  <c r="BX11" i="62"/>
  <c r="BX453" i="62"/>
  <c r="BX231" i="62"/>
  <c r="BX239" i="62"/>
  <c r="BX181" i="62"/>
  <c r="BX482" i="62"/>
  <c r="BX260" i="62"/>
  <c r="BX487" i="62"/>
  <c r="BX432" i="62"/>
  <c r="BX390" i="62"/>
  <c r="BX310" i="62"/>
  <c r="BX282" i="62"/>
  <c r="BX292" i="62"/>
  <c r="BX198" i="62"/>
  <c r="BX142" i="62"/>
  <c r="BX108" i="62"/>
  <c r="BX387" i="62"/>
  <c r="BX376" i="62"/>
  <c r="BX362" i="62"/>
  <c r="BX304" i="62"/>
  <c r="BX270" i="62"/>
  <c r="BX202" i="62"/>
  <c r="BX148" i="62"/>
  <c r="BX174" i="62"/>
  <c r="BX106" i="62"/>
  <c r="BX8" i="62"/>
  <c r="BX448" i="61"/>
  <c r="BX398" i="61"/>
  <c r="BX170" i="61"/>
  <c r="BX112" i="61"/>
  <c r="BX18" i="61"/>
  <c r="BX103" i="61"/>
  <c r="BX496" i="61"/>
  <c r="BX413" i="61"/>
  <c r="BX407" i="61"/>
  <c r="BX401" i="61"/>
  <c r="BX403" i="61"/>
  <c r="BX111" i="61"/>
  <c r="BX47" i="61"/>
  <c r="BX37" i="61"/>
  <c r="BX292" i="61"/>
  <c r="BX217" i="61"/>
  <c r="BX199" i="61"/>
  <c r="BX241" i="61"/>
  <c r="BX257" i="61"/>
  <c r="BX233" i="61"/>
  <c r="BX201" i="61"/>
  <c r="BX422" i="61"/>
  <c r="BX245" i="61"/>
  <c r="BX203" i="61"/>
  <c r="BX439" i="61"/>
  <c r="BX390" i="61"/>
  <c r="BX356" i="61"/>
  <c r="BX364" i="61"/>
  <c r="BX331" i="61"/>
  <c r="BX99" i="61"/>
  <c r="BX21" i="61"/>
  <c r="BX205" i="61"/>
  <c r="BX249" i="61"/>
  <c r="BX434" i="61"/>
  <c r="BX471" i="61"/>
  <c r="BX171" i="61"/>
  <c r="BX467" i="61"/>
  <c r="BX385" i="61"/>
  <c r="BX358" i="61"/>
  <c r="BX242" i="61"/>
  <c r="BX101" i="61"/>
  <c r="BX44" i="61"/>
  <c r="BX410" i="61"/>
  <c r="BX489" i="61"/>
  <c r="BX479" i="61"/>
  <c r="BX428" i="61"/>
  <c r="BX261" i="61"/>
  <c r="BX13" i="61"/>
  <c r="BX216" i="61"/>
  <c r="BX200" i="61"/>
  <c r="BX5" i="61"/>
  <c r="BX87" i="61"/>
  <c r="BX169" i="61"/>
  <c r="BX466" i="61"/>
  <c r="BX452" i="61"/>
  <c r="BX397" i="61"/>
  <c r="BX324" i="61"/>
  <c r="BX312" i="61"/>
  <c r="BX289" i="61"/>
  <c r="BX117" i="61"/>
  <c r="BX53" i="61"/>
  <c r="BX108" i="61"/>
  <c r="BX76" i="61"/>
  <c r="BX399" i="61"/>
  <c r="BX337" i="61"/>
  <c r="BX348" i="61"/>
  <c r="BX305" i="61"/>
  <c r="BX273" i="61"/>
  <c r="BX319" i="61"/>
  <c r="BX298" i="61"/>
  <c r="BX236" i="61"/>
  <c r="BX154" i="61"/>
  <c r="BX139" i="61"/>
  <c r="BX225" i="61"/>
  <c r="BX197" i="61"/>
  <c r="BX469" i="61"/>
  <c r="BX412" i="61"/>
  <c r="BX481" i="61"/>
  <c r="BX460" i="61"/>
  <c r="BX470" i="61"/>
  <c r="BX451" i="61"/>
  <c r="BX416" i="61"/>
  <c r="BX363" i="61"/>
  <c r="BX314" i="61"/>
  <c r="BX325" i="61"/>
  <c r="BX304" i="61"/>
  <c r="BX234" i="61"/>
  <c r="BX167" i="61"/>
  <c r="BX152" i="61"/>
  <c r="BX69" i="61"/>
  <c r="BX213" i="61"/>
  <c r="BX185" i="61"/>
  <c r="BX109" i="61"/>
  <c r="BX77" i="61"/>
  <c r="BX61" i="61"/>
  <c r="BX45" i="61"/>
  <c r="BX443" i="61"/>
  <c r="BX427" i="61"/>
  <c r="BX476" i="61"/>
  <c r="BX497" i="61"/>
  <c r="BX404" i="61"/>
  <c r="BX388" i="61"/>
  <c r="BX371" i="61"/>
  <c r="BX387" i="61"/>
  <c r="BX330" i="61"/>
  <c r="BX301" i="61"/>
  <c r="BX288" i="61"/>
  <c r="BX266" i="61"/>
  <c r="BX278" i="61"/>
  <c r="BX151" i="61"/>
  <c r="BX88" i="61"/>
  <c r="BX24" i="61"/>
  <c r="BX140" i="61"/>
  <c r="BX329" i="61"/>
  <c r="BX121" i="61"/>
  <c r="BX89" i="61"/>
  <c r="BX25" i="61"/>
  <c r="BX138" i="61"/>
  <c r="BX9" i="61"/>
  <c r="BX148" i="61"/>
  <c r="BX19" i="61"/>
  <c r="BX161" i="61"/>
  <c r="BX147" i="61"/>
  <c r="BX373" i="61"/>
  <c r="BX357" i="61"/>
  <c r="BX106" i="61"/>
  <c r="BX440" i="61"/>
  <c r="BX362" i="61"/>
  <c r="BX6" i="61"/>
  <c r="BX238" i="61"/>
  <c r="BX435" i="61"/>
  <c r="BX415" i="61"/>
  <c r="BX379" i="61"/>
  <c r="BX340" i="61"/>
  <c r="BX338" i="61"/>
  <c r="BX282" i="61"/>
  <c r="BX275" i="61"/>
  <c r="BX313" i="61"/>
  <c r="BX286" i="61"/>
  <c r="BX186" i="61"/>
  <c r="BX172" i="61"/>
  <c r="BX32" i="61"/>
  <c r="BX183" i="61"/>
  <c r="BX461" i="61"/>
  <c r="BX333" i="61"/>
  <c r="BX232" i="61"/>
  <c r="BX246" i="61"/>
  <c r="BX229" i="61"/>
  <c r="BX145" i="61"/>
  <c r="BX46" i="61"/>
  <c r="BX306" i="61"/>
  <c r="BX195" i="61"/>
  <c r="BX223" i="61"/>
  <c r="BX16" i="61"/>
  <c r="BX346" i="61"/>
  <c r="BX279" i="61"/>
  <c r="BX487" i="61"/>
  <c r="BX486" i="61"/>
  <c r="BX459" i="61"/>
  <c r="BX445" i="61"/>
  <c r="BX376" i="61"/>
  <c r="BX367" i="61"/>
  <c r="BX336" i="61"/>
  <c r="BX316" i="61"/>
  <c r="BX307" i="61"/>
  <c r="BX300" i="61"/>
  <c r="BX235" i="61"/>
  <c r="BX219" i="61"/>
  <c r="BX187" i="61"/>
  <c r="BX153" i="61"/>
  <c r="BX164" i="61"/>
  <c r="BX128" i="61"/>
  <c r="BX64" i="61"/>
  <c r="BX14" i="61"/>
  <c r="BX444" i="61"/>
  <c r="BX215" i="61"/>
  <c r="BX259" i="61"/>
  <c r="BX218" i="61"/>
  <c r="BX202" i="61"/>
  <c r="BX227" i="61"/>
  <c r="BX468" i="61"/>
  <c r="BX433" i="61"/>
  <c r="BX409" i="61"/>
  <c r="BX72" i="61"/>
  <c r="BX20" i="61"/>
  <c r="BX472" i="61"/>
  <c r="BX491" i="61"/>
  <c r="BX437" i="61"/>
  <c r="BX441" i="61"/>
  <c r="BX392" i="61"/>
  <c r="BX354" i="61"/>
  <c r="BX350" i="61"/>
  <c r="BX326" i="61"/>
  <c r="BX299" i="61"/>
  <c r="BX277" i="61"/>
  <c r="BX267" i="61"/>
  <c r="BX274" i="61"/>
  <c r="BX135" i="61"/>
  <c r="BX211" i="61"/>
  <c r="BX179" i="61"/>
  <c r="BX137" i="61"/>
  <c r="BX156" i="61"/>
  <c r="BX455" i="61"/>
  <c r="BX425" i="61"/>
  <c r="BX81" i="61"/>
  <c r="BX39" i="61"/>
  <c r="BX71" i="61"/>
  <c r="BX74" i="61"/>
  <c r="BX42" i="61"/>
  <c r="BX374" i="61"/>
  <c r="BX28" i="61"/>
  <c r="BX315" i="61"/>
  <c r="BX281" i="61"/>
  <c r="BX159" i="61"/>
  <c r="BX334" i="61"/>
  <c r="BX116" i="61"/>
  <c r="BX84" i="61"/>
  <c r="BX52" i="61"/>
  <c r="BX177" i="61"/>
  <c r="BX408" i="61"/>
  <c r="BX243" i="61"/>
  <c r="BX485" i="61"/>
  <c r="BX474" i="61"/>
  <c r="BX462" i="61"/>
  <c r="BX431" i="61"/>
  <c r="BX320" i="61"/>
  <c r="BX285" i="61"/>
  <c r="BX175" i="61"/>
  <c r="BX163" i="61"/>
  <c r="BX83" i="61"/>
  <c r="BX27" i="61"/>
  <c r="BX123" i="61"/>
  <c r="BX91" i="61"/>
  <c r="BX59" i="61"/>
  <c r="BX221" i="61"/>
  <c r="BX209" i="61"/>
  <c r="BX193" i="61"/>
  <c r="BX402" i="61"/>
  <c r="BX394" i="61"/>
  <c r="BX165" i="61"/>
  <c r="BX26" i="61"/>
  <c r="BX446" i="61"/>
  <c r="BX265" i="61"/>
  <c r="BX458" i="61"/>
  <c r="BX421" i="61"/>
  <c r="BX342" i="61"/>
  <c r="BX283" i="61"/>
  <c r="BX284" i="61"/>
  <c r="BX104" i="61"/>
  <c r="BX40" i="61"/>
  <c r="BX22" i="61"/>
  <c r="BX450" i="61"/>
  <c r="BX417" i="61"/>
  <c r="BX207" i="61"/>
  <c r="BX191" i="61"/>
  <c r="BX495" i="61"/>
  <c r="BX400" i="61"/>
  <c r="BX456" i="61"/>
  <c r="BX143" i="61"/>
  <c r="BX178" i="61"/>
  <c r="BX335" i="61"/>
  <c r="BX420" i="61"/>
  <c r="BX327" i="61"/>
  <c r="BX498" i="61"/>
  <c r="BX411" i="61"/>
  <c r="BX308" i="61"/>
  <c r="BX396" i="61"/>
  <c r="BX250" i="61"/>
  <c r="BX95" i="61"/>
  <c r="BX453" i="61"/>
  <c r="BX272" i="61"/>
  <c r="BX256" i="61"/>
  <c r="BX247" i="61"/>
  <c r="BX176" i="61"/>
  <c r="BX30" i="61"/>
  <c r="BX210" i="61"/>
  <c r="BX372" i="61"/>
  <c r="BX280" i="61"/>
  <c r="BX252" i="61"/>
  <c r="BX270" i="61"/>
  <c r="BX224" i="61"/>
  <c r="BX208" i="61"/>
  <c r="BX192" i="61"/>
  <c r="BX251" i="61"/>
  <c r="BX168" i="61"/>
  <c r="BX141" i="61"/>
  <c r="BX120" i="61"/>
  <c r="BX80" i="61"/>
  <c r="BX35" i="61"/>
  <c r="BX10" i="61"/>
  <c r="BX360" i="61"/>
  <c r="BX263" i="61"/>
  <c r="BX149" i="61"/>
  <c r="BX48" i="61"/>
  <c r="BX477" i="61"/>
  <c r="BX463" i="61"/>
  <c r="BX383" i="61"/>
  <c r="BX328" i="61"/>
  <c r="BX254" i="61"/>
  <c r="BX302" i="61"/>
  <c r="BX494" i="61"/>
  <c r="BX488" i="61"/>
  <c r="BX484" i="61"/>
  <c r="BX490" i="61"/>
  <c r="BX475" i="61"/>
  <c r="BX426" i="61"/>
  <c r="BX432" i="61"/>
  <c r="BX423" i="61"/>
  <c r="BX391" i="61"/>
  <c r="BX295" i="61"/>
  <c r="BX194" i="61"/>
  <c r="BX155" i="61"/>
  <c r="BX115" i="61"/>
  <c r="BX96" i="61"/>
  <c r="BX51" i="61"/>
  <c r="BX3" i="61"/>
  <c r="BX344" i="61"/>
  <c r="BX382" i="61"/>
  <c r="BX359" i="61"/>
  <c r="BX260" i="61"/>
  <c r="BX244" i="61"/>
  <c r="BX228" i="61"/>
  <c r="BX184" i="61"/>
  <c r="BX131" i="61"/>
  <c r="BX73" i="61"/>
  <c r="BX67" i="61"/>
  <c r="BX126" i="61"/>
  <c r="BX110" i="61"/>
  <c r="BX94" i="61"/>
  <c r="BX78" i="61"/>
  <c r="BX62" i="61"/>
  <c r="BX343" i="61"/>
  <c r="BX332" i="61"/>
  <c r="BX160" i="61"/>
  <c r="BX150" i="61"/>
  <c r="BX12" i="61"/>
  <c r="BX351" i="61"/>
  <c r="BX352" i="61"/>
  <c r="BX303" i="61"/>
  <c r="BX271" i="61"/>
  <c r="BX317" i="61"/>
  <c r="BX294" i="61"/>
  <c r="BX105" i="61"/>
  <c r="BX41" i="61"/>
  <c r="BX33" i="61"/>
  <c r="BX129" i="61"/>
  <c r="BX113" i="61"/>
  <c r="BX97" i="61"/>
  <c r="BX65" i="61"/>
  <c r="BX49" i="61"/>
  <c r="BX7" i="61"/>
  <c r="BX311" i="60"/>
  <c r="BX18" i="60"/>
  <c r="BX343" i="60"/>
  <c r="BX327" i="60"/>
  <c r="BX207" i="60"/>
  <c r="BX199" i="60"/>
  <c r="BX127" i="60"/>
  <c r="BX174" i="60"/>
  <c r="BX166" i="60"/>
  <c r="BX158" i="60"/>
  <c r="BX104" i="60"/>
  <c r="BX96" i="60"/>
  <c r="BX88" i="60"/>
  <c r="BX48" i="60"/>
  <c r="BX32" i="60"/>
  <c r="BX434" i="60"/>
  <c r="BX131" i="60"/>
  <c r="BX481" i="60"/>
  <c r="BX329" i="60"/>
  <c r="BX306" i="60"/>
  <c r="BX290" i="60"/>
  <c r="BX501" i="60"/>
  <c r="BX493" i="60"/>
  <c r="BX485" i="60"/>
  <c r="BX477" i="60"/>
  <c r="BX177" i="60"/>
  <c r="BX50" i="60"/>
  <c r="BX34" i="60"/>
  <c r="BX58" i="60"/>
  <c r="BX82" i="60"/>
  <c r="BX89" i="60"/>
  <c r="BX436" i="60"/>
  <c r="BX110" i="60"/>
  <c r="BX74" i="60"/>
  <c r="BX395" i="60"/>
  <c r="BX422" i="60"/>
  <c r="BX414" i="60"/>
  <c r="BX450" i="60"/>
  <c r="BX121" i="60"/>
  <c r="BX6" i="60"/>
  <c r="BX179" i="60"/>
  <c r="BX163" i="60"/>
  <c r="BX155" i="60"/>
  <c r="BX409" i="60"/>
  <c r="BX371" i="60"/>
  <c r="BX267" i="60"/>
  <c r="BX111" i="60"/>
  <c r="BX383" i="60"/>
  <c r="BX348" i="60"/>
  <c r="BX260" i="60"/>
  <c r="BX478" i="60"/>
  <c r="BX345" i="60"/>
  <c r="BX192" i="60"/>
  <c r="BX184" i="60"/>
  <c r="BX188" i="60"/>
  <c r="BX471" i="60"/>
  <c r="BX369" i="60"/>
  <c r="BX227" i="60"/>
  <c r="BX219" i="60"/>
  <c r="BX435" i="60"/>
  <c r="BX223" i="60"/>
  <c r="BX178" i="60"/>
  <c r="BX162" i="60"/>
  <c r="BX453" i="60"/>
  <c r="BX208" i="60"/>
  <c r="BX196" i="60"/>
  <c r="BX182" i="60"/>
  <c r="BX171" i="60"/>
  <c r="BX463" i="60"/>
  <c r="BX385" i="60"/>
  <c r="BX377" i="60"/>
  <c r="BX170" i="60"/>
  <c r="BX154" i="60"/>
  <c r="BX119" i="60"/>
  <c r="BX258" i="60"/>
  <c r="BX234" i="60"/>
  <c r="BX226" i="60"/>
  <c r="BX218" i="60"/>
  <c r="BX169" i="60"/>
  <c r="BX161" i="60"/>
  <c r="BX153" i="60"/>
  <c r="BX469" i="60"/>
  <c r="BX461" i="60"/>
  <c r="BX496" i="60"/>
  <c r="BX488" i="60"/>
  <c r="BX272" i="60"/>
  <c r="BX264" i="60"/>
  <c r="BX31" i="60"/>
  <c r="BX11" i="60"/>
  <c r="BX390" i="60"/>
  <c r="BX78" i="60"/>
  <c r="BX35" i="60"/>
  <c r="BX70" i="60"/>
  <c r="BX116" i="60"/>
  <c r="BX108" i="60"/>
  <c r="BX75" i="60"/>
  <c r="BX65" i="60"/>
  <c r="BX17" i="60"/>
  <c r="BX206" i="60"/>
  <c r="BX139" i="60"/>
  <c r="BX125" i="60"/>
  <c r="BX93" i="60"/>
  <c r="BX112" i="60"/>
  <c r="BX54" i="60"/>
  <c r="BX57" i="60"/>
  <c r="BX73" i="60"/>
  <c r="BX244" i="60"/>
  <c r="BX441" i="60"/>
  <c r="BX278" i="60"/>
  <c r="BX115" i="60"/>
  <c r="BX100" i="60"/>
  <c r="BX451" i="60"/>
  <c r="BX456" i="60"/>
  <c r="BX352" i="60"/>
  <c r="BX330" i="60"/>
  <c r="BX286" i="60"/>
  <c r="BX259" i="60"/>
  <c r="BX431" i="60"/>
  <c r="BX238" i="60"/>
  <c r="BX230" i="60"/>
  <c r="BX222" i="60"/>
  <c r="BX492" i="60"/>
  <c r="BX27" i="60"/>
  <c r="BX19" i="60"/>
  <c r="BX229" i="60"/>
  <c r="BX333" i="60"/>
  <c r="BX325" i="60"/>
  <c r="BX500" i="60"/>
  <c r="BX484" i="60"/>
  <c r="BX255" i="60"/>
  <c r="BX386" i="60"/>
  <c r="BX378" i="60"/>
  <c r="BX370" i="60"/>
  <c r="BX98" i="60"/>
  <c r="BX90" i="60"/>
  <c r="BX114" i="60"/>
  <c r="BX252" i="60"/>
  <c r="BX433" i="60"/>
  <c r="BX494" i="60"/>
  <c r="BX152" i="60"/>
  <c r="BX107" i="60"/>
  <c r="BX92" i="60"/>
  <c r="BX344" i="60"/>
  <c r="BX336" i="60"/>
  <c r="BX328" i="60"/>
  <c r="BX257" i="60"/>
  <c r="BX126" i="60"/>
  <c r="BX495" i="60"/>
  <c r="BX487" i="60"/>
  <c r="BX479" i="60"/>
  <c r="BX303" i="60"/>
  <c r="BX295" i="60"/>
  <c r="BX52" i="60"/>
  <c r="BX44" i="60"/>
  <c r="BX277" i="60"/>
  <c r="BX438" i="60"/>
  <c r="BX428" i="60"/>
  <c r="BX420" i="60"/>
  <c r="BX412" i="60"/>
  <c r="BX404" i="60"/>
  <c r="BX396" i="60"/>
  <c r="BX246" i="60"/>
  <c r="BX254" i="60"/>
  <c r="BX204" i="60"/>
  <c r="BX314" i="60"/>
  <c r="BX298" i="60"/>
  <c r="BX282" i="60"/>
  <c r="BX190" i="60"/>
  <c r="BX237" i="60"/>
  <c r="BX445" i="60"/>
  <c r="BX443" i="60"/>
  <c r="BX355" i="60"/>
  <c r="BX319" i="60"/>
  <c r="BX149" i="60"/>
  <c r="BX141" i="60"/>
  <c r="BX133" i="60"/>
  <c r="BX180" i="60"/>
  <c r="BX247" i="60"/>
  <c r="BX236" i="60"/>
  <c r="BX220" i="60"/>
  <c r="BX212" i="60"/>
  <c r="BX342" i="60"/>
  <c r="BX326" i="60"/>
  <c r="BX274" i="60"/>
  <c r="BX189" i="60"/>
  <c r="BX146" i="60"/>
  <c r="BX138" i="60"/>
  <c r="BX118" i="60"/>
  <c r="BX12" i="60"/>
  <c r="BX349" i="60"/>
  <c r="BX250" i="60"/>
  <c r="BX242" i="60"/>
  <c r="BX95" i="60"/>
  <c r="BX391" i="60"/>
  <c r="BX470" i="60"/>
  <c r="BX462" i="60"/>
  <c r="BX454" i="60"/>
  <c r="BX71" i="60"/>
  <c r="BX47" i="60"/>
  <c r="BX23" i="60"/>
  <c r="BX15" i="60"/>
  <c r="BX42" i="60"/>
  <c r="BX26" i="60"/>
  <c r="BX130" i="60"/>
  <c r="BX205" i="60"/>
  <c r="BX197" i="60"/>
  <c r="BX228" i="60"/>
  <c r="BX334" i="60"/>
  <c r="BX266" i="60"/>
  <c r="BX430" i="60"/>
  <c r="BX432" i="60"/>
  <c r="BX313" i="60"/>
  <c r="BX305" i="60"/>
  <c r="BX297" i="60"/>
  <c r="BX289" i="60"/>
  <c r="BX281" i="60"/>
  <c r="BX253" i="60"/>
  <c r="BX245" i="60"/>
  <c r="BX203" i="60"/>
  <c r="BX195" i="60"/>
  <c r="BX181" i="60"/>
  <c r="BX136" i="60"/>
  <c r="BX347" i="60"/>
  <c r="BX240" i="60"/>
  <c r="BX232" i="60"/>
  <c r="BX224" i="60"/>
  <c r="BX216" i="60"/>
  <c r="BX200" i="60"/>
  <c r="BX101" i="60"/>
  <c r="BX429" i="60"/>
  <c r="BX413" i="60"/>
  <c r="BX405" i="60"/>
  <c r="BX397" i="60"/>
  <c r="BX381" i="60"/>
  <c r="BX373" i="60"/>
  <c r="BX365" i="60"/>
  <c r="BX476" i="60"/>
  <c r="BX468" i="60"/>
  <c r="BX235" i="60"/>
  <c r="BX338" i="60"/>
  <c r="BX322" i="60"/>
  <c r="BX310" i="60"/>
  <c r="BX302" i="60"/>
  <c r="BX294" i="60"/>
  <c r="BX270" i="60"/>
  <c r="BX262" i="60"/>
  <c r="BX85" i="60"/>
  <c r="BX37" i="60"/>
  <c r="BX29" i="60"/>
  <c r="BX80" i="60"/>
  <c r="BX72" i="60"/>
  <c r="BX64" i="60"/>
  <c r="BX56" i="60"/>
  <c r="BX40" i="60"/>
  <c r="BX24" i="60"/>
  <c r="BX231" i="60"/>
  <c r="BX3" i="60"/>
  <c r="BX331" i="60"/>
  <c r="BX248" i="60"/>
  <c r="BX339" i="60"/>
  <c r="BX323" i="60"/>
  <c r="BX256" i="60"/>
  <c r="BX316" i="60"/>
  <c r="BX308" i="60"/>
  <c r="BX300" i="60"/>
  <c r="BX292" i="60"/>
  <c r="BX284" i="60"/>
  <c r="BX142" i="60"/>
  <c r="BX134" i="60"/>
  <c r="BX128" i="60"/>
  <c r="BX357" i="60"/>
  <c r="BX346" i="60"/>
  <c r="BX315" i="60"/>
  <c r="BX307" i="60"/>
  <c r="BX299" i="60"/>
  <c r="BX291" i="60"/>
  <c r="BX283" i="60"/>
  <c r="BX148" i="60"/>
  <c r="BX140" i="60"/>
  <c r="BX132" i="60"/>
  <c r="BX120" i="60"/>
  <c r="BX340" i="60"/>
  <c r="BX332" i="60"/>
  <c r="BX324" i="60"/>
  <c r="BX350" i="60"/>
  <c r="BX317" i="60"/>
  <c r="BX309" i="60"/>
  <c r="BX301" i="60"/>
  <c r="BX293" i="60"/>
  <c r="BX285" i="60"/>
  <c r="BX194" i="60"/>
  <c r="BX186" i="60"/>
  <c r="BX251" i="60"/>
  <c r="BX150" i="60"/>
  <c r="BX122" i="60"/>
  <c r="BX393" i="60"/>
  <c r="BX359" i="60"/>
  <c r="BX312" i="60"/>
  <c r="BX304" i="60"/>
  <c r="BX296" i="60"/>
  <c r="BX288" i="60"/>
  <c r="BX280" i="60"/>
  <c r="BX496" i="62"/>
  <c r="BX478" i="62"/>
  <c r="BX463" i="62"/>
  <c r="BX466" i="62"/>
  <c r="BX450" i="62"/>
  <c r="BX442" i="62"/>
  <c r="BX428" i="62"/>
  <c r="BX418" i="62"/>
  <c r="BX393" i="62"/>
  <c r="BX328" i="62"/>
  <c r="BX218" i="62"/>
  <c r="BX204" i="62"/>
  <c r="BX178" i="62"/>
  <c r="BX457" i="62"/>
  <c r="BX430" i="62"/>
  <c r="BX424" i="62"/>
  <c r="BX280" i="62"/>
  <c r="BX126" i="62"/>
  <c r="BX460" i="62"/>
  <c r="BX493" i="62"/>
  <c r="BX488" i="62"/>
  <c r="BX467" i="62"/>
  <c r="BX410" i="62"/>
  <c r="BX440" i="62"/>
  <c r="BX422" i="62"/>
  <c r="BX377" i="62"/>
  <c r="BX416" i="62"/>
  <c r="BX348" i="62"/>
  <c r="BX284" i="62"/>
  <c r="BX343" i="62"/>
  <c r="BX224" i="62"/>
  <c r="BX110" i="62"/>
  <c r="BX236" i="62"/>
  <c r="BX250" i="62"/>
  <c r="BX175" i="62"/>
  <c r="BX500" i="61"/>
  <c r="BX454" i="61"/>
  <c r="BX381" i="61"/>
  <c r="BX377" i="61"/>
  <c r="BX369" i="61"/>
  <c r="BX345" i="61"/>
  <c r="BX318" i="61"/>
  <c r="BX262" i="61"/>
  <c r="BX253" i="61"/>
  <c r="BX130" i="61"/>
  <c r="BX98" i="61"/>
  <c r="BX66" i="61"/>
  <c r="BX34" i="61"/>
  <c r="BX15" i="61"/>
  <c r="BX457" i="61"/>
  <c r="BX449" i="61"/>
  <c r="BX436" i="61"/>
  <c r="BX405" i="61"/>
  <c r="BX386" i="61"/>
  <c r="BX353" i="61"/>
  <c r="BX361" i="61"/>
  <c r="BX310" i="61"/>
  <c r="BX258" i="61"/>
  <c r="BX230" i="61"/>
  <c r="BX114" i="61"/>
  <c r="BX82" i="61"/>
  <c r="BX50" i="61"/>
  <c r="BX366" i="61"/>
  <c r="BX323" i="61"/>
  <c r="BX240" i="61"/>
  <c r="BX248" i="61"/>
  <c r="BX220" i="61"/>
  <c r="BX212" i="61"/>
  <c r="BX204" i="61"/>
  <c r="BX196" i="61"/>
  <c r="BX188" i="61"/>
  <c r="BX180" i="61"/>
  <c r="BX31" i="61"/>
  <c r="BX361" i="60"/>
  <c r="BX353" i="60"/>
  <c r="BX5" i="60"/>
  <c r="BX482" i="60"/>
  <c r="BX392" i="60"/>
  <c r="BX360" i="60"/>
  <c r="BX356" i="60"/>
  <c r="BX187" i="60"/>
  <c r="BX394" i="60"/>
  <c r="BX358" i="60"/>
  <c r="BX354" i="60"/>
  <c r="BX318" i="60"/>
  <c r="BX191" i="60"/>
  <c r="BX183" i="60"/>
  <c r="C3" i="6"/>
  <c r="C4" i="6"/>
  <c r="C5" i="6"/>
  <c r="C6" i="6"/>
  <c r="C7" i="6"/>
  <c r="C8" i="6"/>
  <c r="C9" i="6"/>
  <c r="C10" i="6"/>
  <c r="C11" i="6"/>
  <c r="C12" i="6"/>
  <c r="C13" i="6"/>
  <c r="C14" i="6"/>
  <c r="C15" i="6"/>
  <c r="C16" i="6"/>
  <c r="C17" i="6"/>
  <c r="C18" i="6"/>
  <c r="C19" i="6"/>
  <c r="C20" i="6"/>
  <c r="C21" i="6"/>
  <c r="C22" i="6"/>
  <c r="C23" i="6"/>
  <c r="C24" i="6"/>
  <c r="C25" i="6"/>
  <c r="C26" i="6"/>
  <c r="C27" i="6"/>
  <c r="C28" i="6"/>
  <c r="C29" i="6"/>
  <c r="C30" i="6"/>
  <c r="C31" i="6"/>
  <c r="C32" i="6"/>
  <c r="C33" i="6"/>
  <c r="C34" i="6"/>
  <c r="C35" i="6"/>
  <c r="C36" i="6"/>
  <c r="C37" i="6"/>
  <c r="C38" i="6"/>
  <c r="C39" i="6"/>
  <c r="C40" i="6"/>
  <c r="C41" i="6"/>
  <c r="C42" i="6"/>
  <c r="C43" i="6"/>
  <c r="C44" i="6"/>
  <c r="C45" i="6"/>
  <c r="C46" i="6"/>
  <c r="C47" i="6"/>
  <c r="C48" i="6"/>
  <c r="C49" i="6"/>
  <c r="C50" i="6"/>
  <c r="C51" i="6"/>
  <c r="C52" i="6"/>
  <c r="C53" i="6"/>
  <c r="C54" i="6"/>
  <c r="C55" i="6"/>
  <c r="C56" i="6"/>
  <c r="C57" i="6"/>
  <c r="C58" i="6"/>
  <c r="C59" i="6"/>
  <c r="C60" i="6"/>
  <c r="C61" i="6"/>
  <c r="C62" i="6"/>
  <c r="C63" i="6"/>
  <c r="C64" i="6"/>
  <c r="C65" i="6"/>
  <c r="C66" i="6"/>
  <c r="C67" i="6"/>
  <c r="C68" i="6"/>
  <c r="C69" i="6"/>
  <c r="C70" i="6"/>
  <c r="C71" i="6"/>
  <c r="C72" i="6"/>
  <c r="C73" i="6"/>
  <c r="C74" i="6"/>
  <c r="C75" i="6"/>
  <c r="C2" i="6"/>
  <c r="B43" i="51"/>
  <c r="C44" i="51"/>
  <c r="C45" i="51"/>
  <c r="C46" i="51"/>
  <c r="C47" i="51"/>
  <c r="C48" i="51"/>
  <c r="C49" i="51"/>
  <c r="C50" i="51"/>
  <c r="C51" i="51"/>
  <c r="C52" i="51"/>
  <c r="C43" i="51"/>
  <c r="J6" i="1"/>
  <c r="J7" i="1"/>
  <c r="J8" i="1"/>
  <c r="J9" i="1"/>
  <c r="J10" i="1"/>
  <c r="J11" i="1"/>
  <c r="J12" i="1"/>
  <c r="J13" i="1"/>
  <c r="J14" i="1"/>
  <c r="J15" i="1"/>
  <c r="J16" i="1"/>
  <c r="J17" i="1"/>
  <c r="J18" i="1"/>
  <c r="J19" i="1"/>
  <c r="J20" i="1"/>
  <c r="J21" i="1"/>
  <c r="J22" i="1"/>
  <c r="J23"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3" i="1"/>
  <c r="J4" i="1"/>
  <c r="J5" i="1"/>
  <c r="C38" i="51"/>
  <c r="B38" i="51"/>
  <c r="D51" i="50"/>
  <c r="K1" i="20"/>
  <c r="B45" i="51"/>
  <c r="B46" i="51"/>
  <c r="B47" i="51"/>
  <c r="B48" i="51"/>
  <c r="B49" i="51"/>
  <c r="B50" i="51"/>
  <c r="B51" i="51"/>
  <c r="B52" i="51"/>
  <c r="R2" i="1"/>
  <c r="R2" i="60"/>
  <c r="R2" i="62"/>
  <c r="R488" i="62"/>
  <c r="R467" i="62"/>
  <c r="R455" i="62"/>
  <c r="R440" i="62"/>
  <c r="R432" i="62"/>
  <c r="R417" i="62"/>
  <c r="R364" i="62"/>
  <c r="R339" i="62"/>
  <c r="R331" i="62"/>
  <c r="R323" i="62"/>
  <c r="R315" i="62"/>
  <c r="R307" i="62"/>
  <c r="R299" i="62"/>
  <c r="R291" i="62"/>
  <c r="R252" i="62"/>
  <c r="R244" i="62"/>
  <c r="R226" i="62"/>
  <c r="R493" i="62"/>
  <c r="R476" i="62"/>
  <c r="R458" i="62"/>
  <c r="R447" i="62"/>
  <c r="R426" i="62"/>
  <c r="R409" i="62"/>
  <c r="R401" i="62"/>
  <c r="R393" i="62"/>
  <c r="R385" i="62"/>
  <c r="R377" i="62"/>
  <c r="R360" i="62"/>
  <c r="R352" i="62"/>
  <c r="R283" i="62"/>
  <c r="R275" i="62"/>
  <c r="R267" i="62"/>
  <c r="R259" i="62"/>
  <c r="R235" i="62"/>
  <c r="R227" i="62"/>
  <c r="R218" i="62"/>
  <c r="R210" i="62"/>
  <c r="R202" i="62"/>
  <c r="R489" i="62"/>
  <c r="R446" i="62"/>
  <c r="R414" i="62"/>
  <c r="R382" i="62"/>
  <c r="R359" i="62"/>
  <c r="R328" i="62"/>
  <c r="R296" i="62"/>
  <c r="R262" i="62"/>
  <c r="R239" i="62"/>
  <c r="R215" i="62"/>
  <c r="R195" i="62"/>
  <c r="R187" i="62"/>
  <c r="R172" i="62"/>
  <c r="R164" i="62"/>
  <c r="R123" i="62"/>
  <c r="R115" i="62"/>
  <c r="R481" i="62"/>
  <c r="R448" i="62"/>
  <c r="R418" i="62"/>
  <c r="R392" i="62"/>
  <c r="R353" i="62"/>
  <c r="R322" i="62"/>
  <c r="R290" i="62"/>
  <c r="R256" i="62"/>
  <c r="R217" i="62"/>
  <c r="R177" i="62"/>
  <c r="R158" i="62"/>
  <c r="R150" i="62"/>
  <c r="R142" i="62"/>
  <c r="R134" i="62"/>
  <c r="R109" i="62"/>
  <c r="R101" i="62"/>
  <c r="R93" i="62"/>
  <c r="R85" i="62"/>
  <c r="R77" i="62"/>
  <c r="R69" i="62"/>
  <c r="R61" i="62"/>
  <c r="R485" i="62"/>
  <c r="R450" i="62"/>
  <c r="R410" i="62"/>
  <c r="R378" i="62"/>
  <c r="R340" i="62"/>
  <c r="R308" i="62"/>
  <c r="R274" i="62"/>
  <c r="R234" i="62"/>
  <c r="R198" i="62"/>
  <c r="R190" i="62"/>
  <c r="R182" i="62"/>
  <c r="R169" i="62"/>
  <c r="R128" i="62"/>
  <c r="R120" i="62"/>
  <c r="R439" i="62"/>
  <c r="R276" i="62"/>
  <c r="R141" i="62"/>
  <c r="R92" i="62"/>
  <c r="R60" i="62"/>
  <c r="R8" i="62"/>
  <c r="R479" i="61"/>
  <c r="R471" i="61"/>
  <c r="R463" i="61"/>
  <c r="R450" i="61"/>
  <c r="R442" i="61"/>
  <c r="R407" i="61"/>
  <c r="R399" i="61"/>
  <c r="R391" i="61"/>
  <c r="R380" i="61"/>
  <c r="R372" i="61"/>
  <c r="R364" i="61"/>
  <c r="R356" i="61"/>
  <c r="R348" i="61"/>
  <c r="R340" i="61"/>
  <c r="R329" i="61"/>
  <c r="R487" i="62"/>
  <c r="R431" i="62"/>
  <c r="R302" i="62"/>
  <c r="R236" i="62"/>
  <c r="R151" i="62"/>
  <c r="R102" i="62"/>
  <c r="R70" i="62"/>
  <c r="R53" i="62"/>
  <c r="R45" i="62"/>
  <c r="R37" i="62"/>
  <c r="R29" i="62"/>
  <c r="R21" i="62"/>
  <c r="R500" i="61"/>
  <c r="R492" i="61"/>
  <c r="R457" i="61"/>
  <c r="R434" i="61"/>
  <c r="R426" i="61"/>
  <c r="R418" i="61"/>
  <c r="R410" i="61"/>
  <c r="R323" i="61"/>
  <c r="R310" i="61"/>
  <c r="R302" i="61"/>
  <c r="R372" i="62"/>
  <c r="R284" i="62"/>
  <c r="R147" i="62"/>
  <c r="R106" i="62"/>
  <c r="R74" i="62"/>
  <c r="R54" i="62"/>
  <c r="R46" i="62"/>
  <c r="R38" i="62"/>
  <c r="R30" i="62"/>
  <c r="R22" i="62"/>
  <c r="R5" i="62"/>
  <c r="R499" i="61"/>
  <c r="R491" i="61"/>
  <c r="R456" i="61"/>
  <c r="R433" i="61"/>
  <c r="R425" i="61"/>
  <c r="R417" i="61"/>
  <c r="R382" i="61"/>
  <c r="R322" i="61"/>
  <c r="R307" i="61"/>
  <c r="R299" i="61"/>
  <c r="R104" i="62"/>
  <c r="R445" i="61"/>
  <c r="R379" i="61"/>
  <c r="R347" i="61"/>
  <c r="R252" i="61"/>
  <c r="R244" i="61"/>
  <c r="R229" i="61"/>
  <c r="R221" i="61"/>
  <c r="R213" i="61"/>
  <c r="R205" i="61"/>
  <c r="R486" i="62"/>
  <c r="R465" i="62"/>
  <c r="R453" i="62"/>
  <c r="R438" i="62"/>
  <c r="R423" i="62"/>
  <c r="R370" i="62"/>
  <c r="R362" i="62"/>
  <c r="R337" i="62"/>
  <c r="R329" i="62"/>
  <c r="R321" i="62"/>
  <c r="R313" i="62"/>
  <c r="R305" i="62"/>
  <c r="R297" i="62"/>
  <c r="R289" i="62"/>
  <c r="R250" i="62"/>
  <c r="R242" i="62"/>
  <c r="R500" i="62"/>
  <c r="R491" i="62"/>
  <c r="R474" i="62"/>
  <c r="R456" i="62"/>
  <c r="R445" i="62"/>
  <c r="R415" i="62"/>
  <c r="R407" i="62"/>
  <c r="R399" i="62"/>
  <c r="R391" i="62"/>
  <c r="R383" i="62"/>
  <c r="R375" i="62"/>
  <c r="R358" i="62"/>
  <c r="R350" i="62"/>
  <c r="R281" i="62"/>
  <c r="R273" i="62"/>
  <c r="R265" i="62"/>
  <c r="R257" i="62"/>
  <c r="R233" i="62"/>
  <c r="R224" i="62"/>
  <c r="R216" i="62"/>
  <c r="R208" i="62"/>
  <c r="R200" i="62"/>
  <c r="R479" i="62"/>
  <c r="R441" i="62"/>
  <c r="R406" i="62"/>
  <c r="R374" i="62"/>
  <c r="R351" i="62"/>
  <c r="R320" i="62"/>
  <c r="R288" i="62"/>
  <c r="R254" i="62"/>
  <c r="R230" i="62"/>
  <c r="R207" i="62"/>
  <c r="R193" i="62"/>
  <c r="R185" i="62"/>
  <c r="R170" i="62"/>
  <c r="R129" i="62"/>
  <c r="R121" i="62"/>
  <c r="R499" i="62"/>
  <c r="R473" i="62"/>
  <c r="R443" i="62"/>
  <c r="R416" i="62"/>
  <c r="R384" i="62"/>
  <c r="R345" i="62"/>
  <c r="R314" i="62"/>
  <c r="R280" i="62"/>
  <c r="R251" i="62"/>
  <c r="R209" i="62"/>
  <c r="R175" i="62"/>
  <c r="R156" i="62"/>
  <c r="R148" i="62"/>
  <c r="R140" i="62"/>
  <c r="R132" i="62"/>
  <c r="R107" i="62"/>
  <c r="R99" i="62"/>
  <c r="R91" i="62"/>
  <c r="R83" i="62"/>
  <c r="R75" i="62"/>
  <c r="R67" i="62"/>
  <c r="R59" i="62"/>
  <c r="R475" i="62"/>
  <c r="R437" i="62"/>
  <c r="R402" i="62"/>
  <c r="R365" i="62"/>
  <c r="R332" i="62"/>
  <c r="R300" i="62"/>
  <c r="R266" i="62"/>
  <c r="R219" i="62"/>
  <c r="R196" i="62"/>
  <c r="R188" i="62"/>
  <c r="R180" i="62"/>
  <c r="R167" i="62"/>
  <c r="R126" i="62"/>
  <c r="R118" i="62"/>
  <c r="R396" i="62"/>
  <c r="R221" i="62"/>
  <c r="R133" i="62"/>
  <c r="R84" i="62"/>
  <c r="R14" i="62"/>
  <c r="R485" i="61"/>
  <c r="R477" i="61"/>
  <c r="R469" i="61"/>
  <c r="R461" i="61"/>
  <c r="R448" i="61"/>
  <c r="R440" i="61"/>
  <c r="R405" i="61"/>
  <c r="R397" i="61"/>
  <c r="R389" i="61"/>
  <c r="R378" i="61"/>
  <c r="R370" i="61"/>
  <c r="R362" i="61"/>
  <c r="R354" i="61"/>
  <c r="R346" i="61"/>
  <c r="R335" i="61"/>
  <c r="R327" i="61"/>
  <c r="R477" i="62"/>
  <c r="R429" i="62"/>
  <c r="R268" i="62"/>
  <c r="R213" i="62"/>
  <c r="R143" i="62"/>
  <c r="R94" i="62"/>
  <c r="R62" i="62"/>
  <c r="R51" i="62"/>
  <c r="R43" i="62"/>
  <c r="R35" i="62"/>
  <c r="R27" i="62"/>
  <c r="R19" i="62"/>
  <c r="R498" i="61"/>
  <c r="R490" i="61"/>
  <c r="R455" i="61"/>
  <c r="R432" i="61"/>
  <c r="R424" i="61"/>
  <c r="R416" i="61"/>
  <c r="R383" i="61"/>
  <c r="R321" i="61"/>
  <c r="R308" i="61"/>
  <c r="R300" i="61"/>
  <c r="R349" i="62"/>
  <c r="R178" i="62"/>
  <c r="R139" i="62"/>
  <c r="R98" i="62"/>
  <c r="R66" i="62"/>
  <c r="R52" i="62"/>
  <c r="R44" i="62"/>
  <c r="R36" i="62"/>
  <c r="R28" i="62"/>
  <c r="R20" i="62"/>
  <c r="R4" i="62"/>
  <c r="R497" i="61"/>
  <c r="R489" i="61"/>
  <c r="R454" i="61"/>
  <c r="R431" i="61"/>
  <c r="R423" i="61"/>
  <c r="R415" i="61"/>
  <c r="R337" i="61"/>
  <c r="R320" i="61"/>
  <c r="R305" i="61"/>
  <c r="R294" i="62"/>
  <c r="R72" i="62"/>
  <c r="R478" i="61"/>
  <c r="R402" i="61"/>
  <c r="R371" i="61"/>
  <c r="R339" i="61"/>
  <c r="R250" i="61"/>
  <c r="R242" i="61"/>
  <c r="R227" i="61"/>
  <c r="R219" i="61"/>
  <c r="R211" i="61"/>
  <c r="R203" i="61"/>
  <c r="R484" i="62"/>
  <c r="R462" i="62"/>
  <c r="R444" i="62"/>
  <c r="R436" i="62"/>
  <c r="R421" i="62"/>
  <c r="R368" i="62"/>
  <c r="R343" i="62"/>
  <c r="R335" i="62"/>
  <c r="R327" i="62"/>
  <c r="R319" i="62"/>
  <c r="R311" i="62"/>
  <c r="R303" i="62"/>
  <c r="R295" i="62"/>
  <c r="R287" i="62"/>
  <c r="R248" i="62"/>
  <c r="R240" i="62"/>
  <c r="R497" i="62"/>
  <c r="R480" i="62"/>
  <c r="R472" i="62"/>
  <c r="R451" i="62"/>
  <c r="R430" i="62"/>
  <c r="R413" i="62"/>
  <c r="R405" i="62"/>
  <c r="R397" i="62"/>
  <c r="R389" i="62"/>
  <c r="R381" i="62"/>
  <c r="R373" i="62"/>
  <c r="R356" i="62"/>
  <c r="R348" i="62"/>
  <c r="R279" i="62"/>
  <c r="R271" i="62"/>
  <c r="R263" i="62"/>
  <c r="R255" i="62"/>
  <c r="R231" i="62"/>
  <c r="R222" i="62"/>
  <c r="R214" i="62"/>
  <c r="R206" i="62"/>
  <c r="R498" i="62"/>
  <c r="R471" i="62"/>
  <c r="R433" i="62"/>
  <c r="R398" i="62"/>
  <c r="R369" i="62"/>
  <c r="R344" i="62"/>
  <c r="R312" i="62"/>
  <c r="R278" i="62"/>
  <c r="R249" i="62"/>
  <c r="R225" i="62"/>
  <c r="R199" i="62"/>
  <c r="R191" i="62"/>
  <c r="R183" i="62"/>
  <c r="R168" i="62"/>
  <c r="R127" i="62"/>
  <c r="R119" i="62"/>
  <c r="R490" i="62"/>
  <c r="R466" i="62"/>
  <c r="R435" i="62"/>
  <c r="R408" i="62"/>
  <c r="R376" i="62"/>
  <c r="R338" i="62"/>
  <c r="R306" i="62"/>
  <c r="R272" i="62"/>
  <c r="R243" i="62"/>
  <c r="R201" i="62"/>
  <c r="R162" i="62"/>
  <c r="R154" i="62"/>
  <c r="R146" i="62"/>
  <c r="R138" i="62"/>
  <c r="R113" i="62"/>
  <c r="R105" i="62"/>
  <c r="R97" i="62"/>
  <c r="R89" i="62"/>
  <c r="R81" i="62"/>
  <c r="R73" i="62"/>
  <c r="R65" i="62"/>
  <c r="R501" i="62"/>
  <c r="R468" i="62"/>
  <c r="R427" i="62"/>
  <c r="R394" i="62"/>
  <c r="R355" i="62"/>
  <c r="R324" i="62"/>
  <c r="R292" i="62"/>
  <c r="R258" i="62"/>
  <c r="R211" i="62"/>
  <c r="R194" i="62"/>
  <c r="R186" i="62"/>
  <c r="R173" i="62"/>
  <c r="R165" i="62"/>
  <c r="R124" i="62"/>
  <c r="R116" i="62"/>
  <c r="R342" i="62"/>
  <c r="R157" i="62"/>
  <c r="R108" i="62"/>
  <c r="R76" i="62"/>
  <c r="R12" i="62"/>
  <c r="R483" i="61"/>
  <c r="R475" i="61"/>
  <c r="R467" i="61"/>
  <c r="R459" i="61"/>
  <c r="R446" i="61"/>
  <c r="R438" i="61"/>
  <c r="R403" i="61"/>
  <c r="R395" i="61"/>
  <c r="R387" i="61"/>
  <c r="R376" i="61"/>
  <c r="R368" i="61"/>
  <c r="R360" i="61"/>
  <c r="R352" i="61"/>
  <c r="R344" i="61"/>
  <c r="R333" i="61"/>
  <c r="R316" i="61"/>
  <c r="R454" i="62"/>
  <c r="R388" i="62"/>
  <c r="R247" i="62"/>
  <c r="R174" i="62"/>
  <c r="R135" i="62"/>
  <c r="R86" i="62"/>
  <c r="R57" i="62"/>
  <c r="R49" i="62"/>
  <c r="R41" i="62"/>
  <c r="R33" i="62"/>
  <c r="R25" i="62"/>
  <c r="R18" i="62"/>
  <c r="R496" i="61"/>
  <c r="R488" i="61"/>
  <c r="R453" i="61"/>
  <c r="R430" i="61"/>
  <c r="R422" i="61"/>
  <c r="R414" i="61"/>
  <c r="R338" i="61"/>
  <c r="R319" i="61"/>
  <c r="R306" i="61"/>
  <c r="R298" i="61"/>
  <c r="R318" i="62"/>
  <c r="R163" i="62"/>
  <c r="R131" i="62"/>
  <c r="R90" i="62"/>
  <c r="R58" i="62"/>
  <c r="R50" i="62"/>
  <c r="R42" i="62"/>
  <c r="R34" i="62"/>
  <c r="R26" i="62"/>
  <c r="R17" i="62"/>
  <c r="R3" i="62"/>
  <c r="R495" i="61"/>
  <c r="R487" i="61"/>
  <c r="R437" i="61"/>
  <c r="R429" i="61"/>
  <c r="R421" i="61"/>
  <c r="R413" i="61"/>
  <c r="R326" i="61"/>
  <c r="R318" i="61"/>
  <c r="R303" i="61"/>
  <c r="R260" i="62"/>
  <c r="R15" i="62"/>
  <c r="R470" i="61"/>
  <c r="R394" i="61"/>
  <c r="R363" i="61"/>
  <c r="R332" i="61"/>
  <c r="R248" i="61"/>
  <c r="R240" i="61"/>
  <c r="R225" i="61"/>
  <c r="R217" i="61"/>
  <c r="R209" i="61"/>
  <c r="R482" i="62"/>
  <c r="R460" i="62"/>
  <c r="R442" i="62"/>
  <c r="R434" i="62"/>
  <c r="R419" i="62"/>
  <c r="R366" i="62"/>
  <c r="R341" i="62"/>
  <c r="R333" i="62"/>
  <c r="R325" i="62"/>
  <c r="R317" i="62"/>
  <c r="R309" i="62"/>
  <c r="R301" i="62"/>
  <c r="R293" i="62"/>
  <c r="R285" i="62"/>
  <c r="R246" i="62"/>
  <c r="R237" i="62"/>
  <c r="R495" i="62"/>
  <c r="R478" i="62"/>
  <c r="R470" i="62"/>
  <c r="R449" i="62"/>
  <c r="R428" i="62"/>
  <c r="R411" i="62"/>
  <c r="R403" i="62"/>
  <c r="R395" i="62"/>
  <c r="R387" i="62"/>
  <c r="R379" i="62"/>
  <c r="R371" i="62"/>
  <c r="R354" i="62"/>
  <c r="R346" i="62"/>
  <c r="R277" i="62"/>
  <c r="R269" i="62"/>
  <c r="R261" i="62"/>
  <c r="R253" i="62"/>
  <c r="R229" i="62"/>
  <c r="R220" i="62"/>
  <c r="R212" i="62"/>
  <c r="R204" i="62"/>
  <c r="R496" i="62"/>
  <c r="R463" i="62"/>
  <c r="R424" i="62"/>
  <c r="R390" i="62"/>
  <c r="R361" i="62"/>
  <c r="R336" i="62"/>
  <c r="R304" i="62"/>
  <c r="R270" i="62"/>
  <c r="R241" i="62"/>
  <c r="R223" i="62"/>
  <c r="R197" i="62"/>
  <c r="R189" i="62"/>
  <c r="R181" i="62"/>
  <c r="R166" i="62"/>
  <c r="R125" i="62"/>
  <c r="R117" i="62"/>
  <c r="R483" i="62"/>
  <c r="R464" i="62"/>
  <c r="R425" i="62"/>
  <c r="R400" i="62"/>
  <c r="R363" i="62"/>
  <c r="R330" i="62"/>
  <c r="R298" i="62"/>
  <c r="R264" i="62"/>
  <c r="R232" i="62"/>
  <c r="R179" i="62"/>
  <c r="R160" i="62"/>
  <c r="R152" i="62"/>
  <c r="R144" i="62"/>
  <c r="R136" i="62"/>
  <c r="R111" i="62"/>
  <c r="R103" i="62"/>
  <c r="R95" i="62"/>
  <c r="R87" i="62"/>
  <c r="R79" i="62"/>
  <c r="R71" i="62"/>
  <c r="R63" i="62"/>
  <c r="R492" i="62"/>
  <c r="R457" i="62"/>
  <c r="R420" i="62"/>
  <c r="R386" i="62"/>
  <c r="R347" i="62"/>
  <c r="R316" i="62"/>
  <c r="R282" i="62"/>
  <c r="R245" i="62"/>
  <c r="R203" i="62"/>
  <c r="R192" i="62"/>
  <c r="R184" i="62"/>
  <c r="R171" i="62"/>
  <c r="R130" i="62"/>
  <c r="R122" i="62"/>
  <c r="R494" i="62"/>
  <c r="R310" i="62"/>
  <c r="R149" i="62"/>
  <c r="R100" i="62"/>
  <c r="R68" i="62"/>
  <c r="R10" i="62"/>
  <c r="R481" i="61"/>
  <c r="R473" i="61"/>
  <c r="R465" i="61"/>
  <c r="R452" i="61"/>
  <c r="R444" i="61"/>
  <c r="R409" i="61"/>
  <c r="R401" i="61"/>
  <c r="R393" i="61"/>
  <c r="R385" i="61"/>
  <c r="R374" i="61"/>
  <c r="R366" i="61"/>
  <c r="R358" i="61"/>
  <c r="R350" i="61"/>
  <c r="R342" i="61"/>
  <c r="R331" i="61"/>
  <c r="R314" i="61"/>
  <c r="R452" i="62"/>
  <c r="R334" i="62"/>
  <c r="R238" i="62"/>
  <c r="R159" i="62"/>
  <c r="R110" i="62"/>
  <c r="R78" i="62"/>
  <c r="R55" i="62"/>
  <c r="R47" i="62"/>
  <c r="R39" i="62"/>
  <c r="R31" i="62"/>
  <c r="R23" i="62"/>
  <c r="R16" i="62"/>
  <c r="R494" i="61"/>
  <c r="R486" i="61"/>
  <c r="R436" i="61"/>
  <c r="R428" i="61"/>
  <c r="R420" i="61"/>
  <c r="R412" i="61"/>
  <c r="R325" i="61"/>
  <c r="R317" i="61"/>
  <c r="R304" i="61"/>
  <c r="R404" i="62"/>
  <c r="R286" i="62"/>
  <c r="R155" i="62"/>
  <c r="R114" i="62"/>
  <c r="R82" i="62"/>
  <c r="R56" i="62"/>
  <c r="R48" i="62"/>
  <c r="R40" i="62"/>
  <c r="R32" i="62"/>
  <c r="R493" i="61"/>
  <c r="R419" i="61"/>
  <c r="R301" i="61"/>
  <c r="R462" i="61"/>
  <c r="R246" i="61"/>
  <c r="R207" i="61"/>
  <c r="R64" i="62"/>
  <c r="R464" i="61"/>
  <c r="R396" i="61"/>
  <c r="R365" i="61"/>
  <c r="R334" i="61"/>
  <c r="R295" i="61"/>
  <c r="R287" i="61"/>
  <c r="R279" i="61"/>
  <c r="R271" i="61"/>
  <c r="R263" i="61"/>
  <c r="R255" i="61"/>
  <c r="R500" i="60"/>
  <c r="R461" i="62"/>
  <c r="R205" i="62"/>
  <c r="R13" i="62"/>
  <c r="R460" i="61"/>
  <c r="R400" i="61"/>
  <c r="R369" i="61"/>
  <c r="R330" i="61"/>
  <c r="R292" i="61"/>
  <c r="R284" i="61"/>
  <c r="R276" i="61"/>
  <c r="R268" i="61"/>
  <c r="R260" i="61"/>
  <c r="R235" i="61"/>
  <c r="R501" i="60"/>
  <c r="R466" i="61"/>
  <c r="R247" i="61"/>
  <c r="R212" i="61"/>
  <c r="R11" i="62"/>
  <c r="R315" i="61"/>
  <c r="R224" i="61"/>
  <c r="R88" i="62"/>
  <c r="R343" i="61"/>
  <c r="R218" i="61"/>
  <c r="R214" i="61"/>
  <c r="R222" i="61"/>
  <c r="R5" i="60"/>
  <c r="R6" i="60"/>
  <c r="R145" i="62"/>
  <c r="R249" i="61"/>
  <c r="R24" i="62"/>
  <c r="R458" i="61"/>
  <c r="R411" i="61"/>
  <c r="R161" i="62"/>
  <c r="R386" i="61"/>
  <c r="R231" i="61"/>
  <c r="R228" i="62"/>
  <c r="R9" i="62"/>
  <c r="R447" i="61"/>
  <c r="R388" i="61"/>
  <c r="R357" i="61"/>
  <c r="R313" i="61"/>
  <c r="R293" i="61"/>
  <c r="R285" i="61"/>
  <c r="R277" i="61"/>
  <c r="R269" i="61"/>
  <c r="R261" i="61"/>
  <c r="R238" i="61"/>
  <c r="R459" i="62"/>
  <c r="R137" i="62"/>
  <c r="R484" i="61"/>
  <c r="R451" i="61"/>
  <c r="R392" i="61"/>
  <c r="R361" i="61"/>
  <c r="R312" i="61"/>
  <c r="R290" i="61"/>
  <c r="R282" i="61"/>
  <c r="R274" i="61"/>
  <c r="R266" i="61"/>
  <c r="R258" i="61"/>
  <c r="R233" i="61"/>
  <c r="R449" i="61"/>
  <c r="R239" i="61"/>
  <c r="R204" i="61"/>
  <c r="R482" i="61"/>
  <c r="R251" i="61"/>
  <c r="R216" i="61"/>
  <c r="R422" i="62"/>
  <c r="R474" i="61"/>
  <c r="R253" i="61"/>
  <c r="R210" i="61"/>
  <c r="R441" i="61"/>
  <c r="R7" i="60"/>
  <c r="R3" i="60"/>
  <c r="R4" i="60"/>
  <c r="R230" i="61"/>
  <c r="R336" i="61"/>
  <c r="R6" i="62"/>
  <c r="R435" i="61"/>
  <c r="R324" i="61"/>
  <c r="R7" i="62"/>
  <c r="R355" i="61"/>
  <c r="R223" i="61"/>
  <c r="R153" i="62"/>
  <c r="R480" i="61"/>
  <c r="R439" i="61"/>
  <c r="R381" i="61"/>
  <c r="R349" i="61"/>
  <c r="R311" i="61"/>
  <c r="R291" i="61"/>
  <c r="R283" i="61"/>
  <c r="R275" i="61"/>
  <c r="R267" i="61"/>
  <c r="R259" i="61"/>
  <c r="R236" i="61"/>
  <c r="R380" i="62"/>
  <c r="R112" i="62"/>
  <c r="R476" i="61"/>
  <c r="R443" i="61"/>
  <c r="R384" i="61"/>
  <c r="R353" i="61"/>
  <c r="R296" i="61"/>
  <c r="R288" i="61"/>
  <c r="R280" i="61"/>
  <c r="R272" i="61"/>
  <c r="R264" i="61"/>
  <c r="R256" i="61"/>
  <c r="R398" i="61"/>
  <c r="R228" i="61"/>
  <c r="R367" i="62"/>
  <c r="R351" i="61"/>
  <c r="R243" i="61"/>
  <c r="R208" i="61"/>
  <c r="R412" i="62"/>
  <c r="R406" i="61"/>
  <c r="R245" i="61"/>
  <c r="R202" i="61"/>
  <c r="R176" i="62"/>
  <c r="R359" i="61"/>
  <c r="R390" i="61"/>
  <c r="R232" i="61"/>
  <c r="R226" i="61"/>
  <c r="R206" i="61"/>
  <c r="R501" i="61"/>
  <c r="R427" i="61"/>
  <c r="R309" i="61"/>
  <c r="R254" i="61"/>
  <c r="R215" i="61"/>
  <c r="R96" i="62"/>
  <c r="R472" i="61"/>
  <c r="R404" i="61"/>
  <c r="R373" i="61"/>
  <c r="R341" i="61"/>
  <c r="R297" i="61"/>
  <c r="R289" i="61"/>
  <c r="R281" i="61"/>
  <c r="R273" i="61"/>
  <c r="R265" i="61"/>
  <c r="R257" i="61"/>
  <c r="R234" i="61"/>
  <c r="R469" i="62"/>
  <c r="R326" i="62"/>
  <c r="R80" i="62"/>
  <c r="R468" i="61"/>
  <c r="R408" i="61"/>
  <c r="R377" i="61"/>
  <c r="R345" i="61"/>
  <c r="R294" i="61"/>
  <c r="R286" i="61"/>
  <c r="R278" i="61"/>
  <c r="R270" i="61"/>
  <c r="R262" i="61"/>
  <c r="R237" i="61"/>
  <c r="R367" i="61"/>
  <c r="R220" i="61"/>
  <c r="R357" i="62"/>
  <c r="R328" i="61"/>
  <c r="R375" i="61"/>
  <c r="R241" i="61"/>
  <c r="R3" i="1"/>
  <c r="R7" i="1"/>
  <c r="R5" i="1"/>
  <c r="B44" i="51"/>
  <c r="R6" i="1"/>
  <c r="R22" i="1"/>
  <c r="R38" i="1"/>
  <c r="R54" i="1"/>
  <c r="R70" i="1"/>
  <c r="R86" i="1"/>
  <c r="R102" i="1"/>
  <c r="R118" i="1"/>
  <c r="R134" i="1"/>
  <c r="R150" i="1"/>
  <c r="R166" i="1"/>
  <c r="R176" i="1"/>
  <c r="R187" i="1"/>
  <c r="R198" i="1"/>
  <c r="R208" i="1"/>
  <c r="R219" i="1"/>
  <c r="R230" i="1"/>
  <c r="R240" i="1"/>
  <c r="R251" i="1"/>
  <c r="R262" i="1"/>
  <c r="R271" i="1"/>
  <c r="R278" i="1"/>
  <c r="R286" i="1"/>
  <c r="R292" i="1"/>
  <c r="R299" i="1"/>
  <c r="R307" i="1"/>
  <c r="R314" i="1"/>
  <c r="R320" i="1"/>
  <c r="R328" i="1"/>
  <c r="R335" i="1"/>
  <c r="R342" i="1"/>
  <c r="R348" i="1"/>
  <c r="R353" i="1"/>
  <c r="R358" i="1"/>
  <c r="R364" i="1"/>
  <c r="R369" i="1"/>
  <c r="R374" i="1"/>
  <c r="R380" i="1"/>
  <c r="R385" i="1"/>
  <c r="R390" i="1"/>
  <c r="R396" i="1"/>
  <c r="R401" i="1"/>
  <c r="R406" i="1"/>
  <c r="R412" i="1"/>
  <c r="R417" i="1"/>
  <c r="R422" i="1"/>
  <c r="R428" i="1"/>
  <c r="R433" i="1"/>
  <c r="R438" i="1"/>
  <c r="R444" i="1"/>
  <c r="R449" i="1"/>
  <c r="R454" i="1"/>
  <c r="R460" i="1"/>
  <c r="R465" i="1"/>
  <c r="R470" i="1"/>
  <c r="R14" i="1"/>
  <c r="R30" i="1"/>
  <c r="R46" i="1"/>
  <c r="R62" i="1"/>
  <c r="R78" i="1"/>
  <c r="R94" i="1"/>
  <c r="R110" i="1"/>
  <c r="R126" i="1"/>
  <c r="R142" i="1"/>
  <c r="R158" i="1"/>
  <c r="R171" i="1"/>
  <c r="R182" i="1"/>
  <c r="R192" i="1"/>
  <c r="R203" i="1"/>
  <c r="R214" i="1"/>
  <c r="R224" i="1"/>
  <c r="R235" i="1"/>
  <c r="R246" i="1"/>
  <c r="R256" i="1"/>
  <c r="R267" i="1"/>
  <c r="R275" i="1"/>
  <c r="R282" i="1"/>
  <c r="R288" i="1"/>
  <c r="R296" i="1"/>
  <c r="R303" i="1"/>
  <c r="R310" i="1"/>
  <c r="R318" i="1"/>
  <c r="R324" i="1"/>
  <c r="R331" i="1"/>
  <c r="R339" i="1"/>
  <c r="R345" i="1"/>
  <c r="R350" i="1"/>
  <c r="R356" i="1"/>
  <c r="R361" i="1"/>
  <c r="R366" i="1"/>
  <c r="R372" i="1"/>
  <c r="R377" i="1"/>
  <c r="R382" i="1"/>
  <c r="R388" i="1"/>
  <c r="R393" i="1"/>
  <c r="R398" i="1"/>
  <c r="R404" i="1"/>
  <c r="R409" i="1"/>
  <c r="R414" i="1"/>
  <c r="R420" i="1"/>
  <c r="R425" i="1"/>
  <c r="R430" i="1"/>
  <c r="R436" i="1"/>
  <c r="R441" i="1"/>
  <c r="R446" i="1"/>
  <c r="R452" i="1"/>
  <c r="R457" i="1"/>
  <c r="R462" i="1"/>
  <c r="R468" i="1"/>
  <c r="R473" i="1"/>
  <c r="R478" i="1"/>
  <c r="R484" i="1"/>
  <c r="R489" i="1"/>
  <c r="R494" i="1"/>
  <c r="R500" i="1"/>
  <c r="R18" i="1"/>
  <c r="R34" i="1"/>
  <c r="R50" i="1"/>
  <c r="R66" i="1"/>
  <c r="R82" i="1"/>
  <c r="R98" i="1"/>
  <c r="R114" i="1"/>
  <c r="R130" i="1"/>
  <c r="R146" i="1"/>
  <c r="R162" i="1"/>
  <c r="R174" i="1"/>
  <c r="R184" i="1"/>
  <c r="R195" i="1"/>
  <c r="R206" i="1"/>
  <c r="R216" i="1"/>
  <c r="R227" i="1"/>
  <c r="R238" i="1"/>
  <c r="R248" i="1"/>
  <c r="R259" i="1"/>
  <c r="R270" i="1"/>
  <c r="R276" i="1"/>
  <c r="R283" i="1"/>
  <c r="R291" i="1"/>
  <c r="R298" i="1"/>
  <c r="R304" i="1"/>
  <c r="R10" i="1"/>
  <c r="R74" i="1"/>
  <c r="R138" i="1"/>
  <c r="R190" i="1"/>
  <c r="R232" i="1"/>
  <c r="R272" i="1"/>
  <c r="R302" i="1"/>
  <c r="R319" i="1"/>
  <c r="R334" i="1"/>
  <c r="R346" i="1"/>
  <c r="R357" i="1"/>
  <c r="R368" i="1"/>
  <c r="R378" i="1"/>
  <c r="R389" i="1"/>
  <c r="R400" i="1"/>
  <c r="R410" i="1"/>
  <c r="R421" i="1"/>
  <c r="R432" i="1"/>
  <c r="R442" i="1"/>
  <c r="R453" i="1"/>
  <c r="R464" i="1"/>
  <c r="R474" i="1"/>
  <c r="R481" i="1"/>
  <c r="R488" i="1"/>
  <c r="R496" i="1"/>
  <c r="R26" i="1"/>
  <c r="R90" i="1"/>
  <c r="R154" i="1"/>
  <c r="R200" i="1"/>
  <c r="R243" i="1"/>
  <c r="R280" i="1"/>
  <c r="R308" i="1"/>
  <c r="R323" i="1"/>
  <c r="R336" i="1"/>
  <c r="R349" i="1"/>
  <c r="R360" i="1"/>
  <c r="R370" i="1"/>
  <c r="R381" i="1"/>
  <c r="R392" i="1"/>
  <c r="R413" i="1"/>
  <c r="R434" i="1"/>
  <c r="R456" i="1"/>
  <c r="R476" i="1"/>
  <c r="R490" i="1"/>
  <c r="R42" i="1"/>
  <c r="R106" i="1"/>
  <c r="R168" i="1"/>
  <c r="R211" i="1"/>
  <c r="R254" i="1"/>
  <c r="R287" i="1"/>
  <c r="R312" i="1"/>
  <c r="R326" i="1"/>
  <c r="R340" i="1"/>
  <c r="R352" i="1"/>
  <c r="R362" i="1"/>
  <c r="R373" i="1"/>
  <c r="R384" i="1"/>
  <c r="R394" i="1"/>
  <c r="R405" i="1"/>
  <c r="R416" i="1"/>
  <c r="R426" i="1"/>
  <c r="R437" i="1"/>
  <c r="R448" i="1"/>
  <c r="R458" i="1"/>
  <c r="R469" i="1"/>
  <c r="R477" i="1"/>
  <c r="R485" i="1"/>
  <c r="R492" i="1"/>
  <c r="R498" i="1"/>
  <c r="R58" i="1"/>
  <c r="R122" i="1"/>
  <c r="R179" i="1"/>
  <c r="R222" i="1"/>
  <c r="R264" i="1"/>
  <c r="R294" i="1"/>
  <c r="R315" i="1"/>
  <c r="R330" i="1"/>
  <c r="R344" i="1"/>
  <c r="R354" i="1"/>
  <c r="R365" i="1"/>
  <c r="R376" i="1"/>
  <c r="R386" i="1"/>
  <c r="R397" i="1"/>
  <c r="R408" i="1"/>
  <c r="R418" i="1"/>
  <c r="R429" i="1"/>
  <c r="R440" i="1"/>
  <c r="R450" i="1"/>
  <c r="R461" i="1"/>
  <c r="R472" i="1"/>
  <c r="R480" i="1"/>
  <c r="R486" i="1"/>
  <c r="R493" i="1"/>
  <c r="R501" i="1"/>
  <c r="R402" i="1"/>
  <c r="R424" i="1"/>
  <c r="R445" i="1"/>
  <c r="R466" i="1"/>
  <c r="R482" i="1"/>
  <c r="R497" i="1"/>
  <c r="R19" i="1"/>
  <c r="R35" i="1"/>
  <c r="R51" i="1"/>
  <c r="R67" i="1"/>
  <c r="R83" i="1"/>
  <c r="R99" i="1"/>
  <c r="R115" i="1"/>
  <c r="R131" i="1"/>
  <c r="R147" i="1"/>
  <c r="R163" i="1"/>
  <c r="R17" i="1"/>
  <c r="R33" i="1"/>
  <c r="R49" i="1"/>
  <c r="R65" i="1"/>
  <c r="R81" i="1"/>
  <c r="R97" i="1"/>
  <c r="R113" i="1"/>
  <c r="R129" i="1"/>
  <c r="R145" i="1"/>
  <c r="R161" i="1"/>
  <c r="R177" i="1"/>
  <c r="R193" i="1"/>
  <c r="R209" i="1"/>
  <c r="R225" i="1"/>
  <c r="R241" i="1"/>
  <c r="R257" i="1"/>
  <c r="R273" i="1"/>
  <c r="R289" i="1"/>
  <c r="R305" i="1"/>
  <c r="R321" i="1"/>
  <c r="R337" i="1"/>
  <c r="R491" i="1"/>
  <c r="R475" i="1"/>
  <c r="R459" i="1"/>
  <c r="R443" i="1"/>
  <c r="R427" i="1"/>
  <c r="R411" i="1"/>
  <c r="R395" i="1"/>
  <c r="R379" i="1"/>
  <c r="R363" i="1"/>
  <c r="R347" i="1"/>
  <c r="R327" i="1"/>
  <c r="R306" i="1"/>
  <c r="R284" i="1"/>
  <c r="R263" i="1"/>
  <c r="R242" i="1"/>
  <c r="R220" i="1"/>
  <c r="R199" i="1"/>
  <c r="R178" i="1"/>
  <c r="R152" i="1"/>
  <c r="R120" i="1"/>
  <c r="R88" i="1"/>
  <c r="R56" i="1"/>
  <c r="R24" i="1"/>
  <c r="R260" i="1"/>
  <c r="R239" i="1"/>
  <c r="R218" i="1"/>
  <c r="R196" i="1"/>
  <c r="R175" i="1"/>
  <c r="R148" i="1"/>
  <c r="R84" i="1"/>
  <c r="R52" i="1"/>
  <c r="R20" i="1"/>
  <c r="R151" i="1"/>
  <c r="R149" i="1"/>
  <c r="R181" i="1"/>
  <c r="R213" i="1"/>
  <c r="R245" i="1"/>
  <c r="R277" i="1"/>
  <c r="R15" i="1"/>
  <c r="R31" i="1"/>
  <c r="R47" i="1"/>
  <c r="R63" i="1"/>
  <c r="R79" i="1"/>
  <c r="R95" i="1"/>
  <c r="R111" i="1"/>
  <c r="R127" i="1"/>
  <c r="R143" i="1"/>
  <c r="R159" i="1"/>
  <c r="R13" i="1"/>
  <c r="R29" i="1"/>
  <c r="R45" i="1"/>
  <c r="R61" i="1"/>
  <c r="R77" i="1"/>
  <c r="R93" i="1"/>
  <c r="R109" i="1"/>
  <c r="R125" i="1"/>
  <c r="R141" i="1"/>
  <c r="R157" i="1"/>
  <c r="R173" i="1"/>
  <c r="R189" i="1"/>
  <c r="R205" i="1"/>
  <c r="R221" i="1"/>
  <c r="R237" i="1"/>
  <c r="R253" i="1"/>
  <c r="R269" i="1"/>
  <c r="R285" i="1"/>
  <c r="R301" i="1"/>
  <c r="R317" i="1"/>
  <c r="R333" i="1"/>
  <c r="R495" i="1"/>
  <c r="R479" i="1"/>
  <c r="R463" i="1"/>
  <c r="R447" i="1"/>
  <c r="R431" i="1"/>
  <c r="R415" i="1"/>
  <c r="R399" i="1"/>
  <c r="R383" i="1"/>
  <c r="R367" i="1"/>
  <c r="R351" i="1"/>
  <c r="R332" i="1"/>
  <c r="R311" i="1"/>
  <c r="R290" i="1"/>
  <c r="R268" i="1"/>
  <c r="R247" i="1"/>
  <c r="R226" i="1"/>
  <c r="R204" i="1"/>
  <c r="R183" i="1"/>
  <c r="R160" i="1"/>
  <c r="R128" i="1"/>
  <c r="R96" i="1"/>
  <c r="R64" i="1"/>
  <c r="R32" i="1"/>
  <c r="R266" i="1"/>
  <c r="R244" i="1"/>
  <c r="R223" i="1"/>
  <c r="R202" i="1"/>
  <c r="R180" i="1"/>
  <c r="R156" i="1"/>
  <c r="R124" i="1"/>
  <c r="R92" i="1"/>
  <c r="R60" i="1"/>
  <c r="R28" i="1"/>
  <c r="R116" i="1"/>
  <c r="R23" i="1"/>
  <c r="R39" i="1"/>
  <c r="R55" i="1"/>
  <c r="R71" i="1"/>
  <c r="R87" i="1"/>
  <c r="R103" i="1"/>
  <c r="R119" i="1"/>
  <c r="R135" i="1"/>
  <c r="R21" i="1"/>
  <c r="R37" i="1"/>
  <c r="R53" i="1"/>
  <c r="R69" i="1"/>
  <c r="R85" i="1"/>
  <c r="R101" i="1"/>
  <c r="R117" i="1"/>
  <c r="R133" i="1"/>
  <c r="R165" i="1"/>
  <c r="R197" i="1"/>
  <c r="R229" i="1"/>
  <c r="R261" i="1"/>
  <c r="R43" i="1"/>
  <c r="R107" i="1"/>
  <c r="R57" i="1"/>
  <c r="R121" i="1"/>
  <c r="R185" i="1"/>
  <c r="R249" i="1"/>
  <c r="R297" i="1"/>
  <c r="R329" i="1"/>
  <c r="R483" i="1"/>
  <c r="R451" i="1"/>
  <c r="R419" i="1"/>
  <c r="R387" i="1"/>
  <c r="R355" i="1"/>
  <c r="R316" i="1"/>
  <c r="R274" i="1"/>
  <c r="R231" i="1"/>
  <c r="R188" i="1"/>
  <c r="R136" i="1"/>
  <c r="R72" i="1"/>
  <c r="R8" i="1"/>
  <c r="R228" i="1"/>
  <c r="R186" i="1"/>
  <c r="R132" i="1"/>
  <c r="R68" i="1"/>
  <c r="R4" i="1"/>
  <c r="R59" i="1"/>
  <c r="R439" i="1"/>
  <c r="R343" i="1"/>
  <c r="R258" i="1"/>
  <c r="R172" i="1"/>
  <c r="R48" i="1"/>
  <c r="R212" i="1"/>
  <c r="R108" i="1"/>
  <c r="R11" i="1"/>
  <c r="R75" i="1"/>
  <c r="R139" i="1"/>
  <c r="R25" i="1"/>
  <c r="R89" i="1"/>
  <c r="R153" i="1"/>
  <c r="R217" i="1"/>
  <c r="R281" i="1"/>
  <c r="R313" i="1"/>
  <c r="R499" i="1"/>
  <c r="R467" i="1"/>
  <c r="R435" i="1"/>
  <c r="R403" i="1"/>
  <c r="R371" i="1"/>
  <c r="R338" i="1"/>
  <c r="R295" i="1"/>
  <c r="R252" i="1"/>
  <c r="R210" i="1"/>
  <c r="R167" i="1"/>
  <c r="R104" i="1"/>
  <c r="R40" i="1"/>
  <c r="R250" i="1"/>
  <c r="R207" i="1"/>
  <c r="R164" i="1"/>
  <c r="R100" i="1"/>
  <c r="R36" i="1"/>
  <c r="R27" i="1"/>
  <c r="R91" i="1"/>
  <c r="R155" i="1"/>
  <c r="R41" i="1"/>
  <c r="R105" i="1"/>
  <c r="R169" i="1"/>
  <c r="R233" i="1"/>
  <c r="R293" i="1"/>
  <c r="R325" i="1"/>
  <c r="R487" i="1"/>
  <c r="R455" i="1"/>
  <c r="R423" i="1"/>
  <c r="R391" i="1"/>
  <c r="R359" i="1"/>
  <c r="R322" i="1"/>
  <c r="R279" i="1"/>
  <c r="R236" i="1"/>
  <c r="R194" i="1"/>
  <c r="R144" i="1"/>
  <c r="R80" i="1"/>
  <c r="R16" i="1"/>
  <c r="R234" i="1"/>
  <c r="R191" i="1"/>
  <c r="R140" i="1"/>
  <c r="R76" i="1"/>
  <c r="R12" i="1"/>
  <c r="R123" i="1"/>
  <c r="R9" i="1"/>
  <c r="R73" i="1"/>
  <c r="R137" i="1"/>
  <c r="R201" i="1"/>
  <c r="R265" i="1"/>
  <c r="R309" i="1"/>
  <c r="R341" i="1"/>
  <c r="R471" i="1"/>
  <c r="R407" i="1"/>
  <c r="R375" i="1"/>
  <c r="R300" i="1"/>
  <c r="R215" i="1"/>
  <c r="R112" i="1"/>
  <c r="R255" i="1"/>
  <c r="R170" i="1"/>
  <c r="R44" i="1"/>
  <c r="BT3" i="1"/>
  <c r="BT4" i="1"/>
  <c r="BT5" i="1"/>
  <c r="BT6" i="1"/>
  <c r="BT7" i="1"/>
  <c r="BT8" i="1"/>
  <c r="BT9" i="1"/>
  <c r="BT10" i="1"/>
  <c r="BT11" i="1"/>
  <c r="BT12" i="1"/>
  <c r="BT13" i="1"/>
  <c r="BT14" i="1"/>
  <c r="BT15" i="1"/>
  <c r="BT16" i="1"/>
  <c r="BT17" i="1"/>
  <c r="BT18" i="1"/>
  <c r="BT19" i="1"/>
  <c r="BT20" i="1"/>
  <c r="BT21" i="1"/>
  <c r="BT22" i="1"/>
  <c r="BT23" i="1"/>
  <c r="BT24" i="1"/>
  <c r="BT25" i="1"/>
  <c r="BT26" i="1"/>
  <c r="BT27" i="1"/>
  <c r="BT28" i="1"/>
  <c r="BT29" i="1"/>
  <c r="BT30" i="1"/>
  <c r="BT31" i="1"/>
  <c r="BT32" i="1"/>
  <c r="BT33" i="1"/>
  <c r="BT34" i="1"/>
  <c r="BT35" i="1"/>
  <c r="BT36" i="1"/>
  <c r="BT37" i="1"/>
  <c r="BT38" i="1"/>
  <c r="BT39" i="1"/>
  <c r="BT40" i="1"/>
  <c r="BT41" i="1"/>
  <c r="BT42" i="1"/>
  <c r="BT43" i="1"/>
  <c r="BT44" i="1"/>
  <c r="BT45" i="1"/>
  <c r="BT46" i="1"/>
  <c r="BT47" i="1"/>
  <c r="BT48" i="1"/>
  <c r="BT49" i="1"/>
  <c r="BT50" i="1"/>
  <c r="BT51" i="1"/>
  <c r="BT52" i="1"/>
  <c r="BT53" i="1"/>
  <c r="BT54" i="1"/>
  <c r="BT55" i="1"/>
  <c r="BT56" i="1"/>
  <c r="BT57" i="1"/>
  <c r="BT58" i="1"/>
  <c r="BT59" i="1"/>
  <c r="BT60" i="1"/>
  <c r="BT61" i="1"/>
  <c r="BT62" i="1"/>
  <c r="BT63" i="1"/>
  <c r="BT64" i="1"/>
  <c r="BT65" i="1"/>
  <c r="BT66" i="1"/>
  <c r="BT67" i="1"/>
  <c r="BT68" i="1"/>
  <c r="BT69" i="1"/>
  <c r="BT70" i="1"/>
  <c r="BT71" i="1"/>
  <c r="BT72" i="1"/>
  <c r="BT73" i="1"/>
  <c r="BT74" i="1"/>
  <c r="BT75" i="1"/>
  <c r="BT76" i="1"/>
  <c r="BT77" i="1"/>
  <c r="BT78" i="1"/>
  <c r="BT79" i="1"/>
  <c r="BT80" i="1"/>
  <c r="BT81" i="1"/>
  <c r="BT82" i="1"/>
  <c r="BT83" i="1"/>
  <c r="BT84" i="1"/>
  <c r="BT85" i="1"/>
  <c r="BT86" i="1"/>
  <c r="BT87" i="1"/>
  <c r="BT88" i="1"/>
  <c r="BT89" i="1"/>
  <c r="BT90" i="1"/>
  <c r="BT91" i="1"/>
  <c r="BT92" i="1"/>
  <c r="BT93" i="1"/>
  <c r="BT94" i="1"/>
  <c r="BT95" i="1"/>
  <c r="BT96" i="1"/>
  <c r="BT97" i="1"/>
  <c r="BT98" i="1"/>
  <c r="BT99" i="1"/>
  <c r="BT100" i="1"/>
  <c r="BT101" i="1"/>
  <c r="BT102" i="1"/>
  <c r="BT103" i="1"/>
  <c r="BT104" i="1"/>
  <c r="BT105" i="1"/>
  <c r="BT106" i="1"/>
  <c r="BT107" i="1"/>
  <c r="BT108" i="1"/>
  <c r="BT109" i="1"/>
  <c r="BT110" i="1"/>
  <c r="BT111" i="1"/>
  <c r="BT112" i="1"/>
  <c r="BT113" i="1"/>
  <c r="BT114" i="1"/>
  <c r="BT115" i="1"/>
  <c r="BT116" i="1"/>
  <c r="BT117" i="1"/>
  <c r="BT118" i="1"/>
  <c r="BT119" i="1"/>
  <c r="BT120" i="1"/>
  <c r="BT121" i="1"/>
  <c r="BT122" i="1"/>
  <c r="BT123" i="1"/>
  <c r="BT124" i="1"/>
  <c r="BT125" i="1"/>
  <c r="BT126" i="1"/>
  <c r="BT127" i="1"/>
  <c r="BT128" i="1"/>
  <c r="BT129" i="1"/>
  <c r="BT130" i="1"/>
  <c r="BT131" i="1"/>
  <c r="BT132" i="1"/>
  <c r="BT133" i="1"/>
  <c r="BT134" i="1"/>
  <c r="BT135" i="1"/>
  <c r="BT136" i="1"/>
  <c r="BT137" i="1"/>
  <c r="BT138" i="1"/>
  <c r="BT139" i="1"/>
  <c r="BT140" i="1"/>
  <c r="BT141" i="1"/>
  <c r="BT142" i="1"/>
  <c r="BT143" i="1"/>
  <c r="BT144" i="1"/>
  <c r="BT145" i="1"/>
  <c r="BT146" i="1"/>
  <c r="BT147" i="1"/>
  <c r="BT148" i="1"/>
  <c r="BT149" i="1"/>
  <c r="BT150" i="1"/>
  <c r="BT151" i="1"/>
  <c r="BT152" i="1"/>
  <c r="BT153" i="1"/>
  <c r="BT154" i="1"/>
  <c r="BT155" i="1"/>
  <c r="BT156" i="1"/>
  <c r="BT157" i="1"/>
  <c r="BT158" i="1"/>
  <c r="BT159" i="1"/>
  <c r="BT160" i="1"/>
  <c r="BT161" i="1"/>
  <c r="BT162" i="1"/>
  <c r="BT163" i="1"/>
  <c r="BT164" i="1"/>
  <c r="BT165" i="1"/>
  <c r="BT166" i="1"/>
  <c r="BT167" i="1"/>
  <c r="BT168" i="1"/>
  <c r="BT169" i="1"/>
  <c r="BT170" i="1"/>
  <c r="BT171" i="1"/>
  <c r="BT172" i="1"/>
  <c r="BT173" i="1"/>
  <c r="BT174" i="1"/>
  <c r="BT175" i="1"/>
  <c r="BT176" i="1"/>
  <c r="BT177" i="1"/>
  <c r="BT178" i="1"/>
  <c r="BT179" i="1"/>
  <c r="BT180" i="1"/>
  <c r="BT181" i="1"/>
  <c r="BT182" i="1"/>
  <c r="BT183" i="1"/>
  <c r="BT184" i="1"/>
  <c r="BT185" i="1"/>
  <c r="BT186" i="1"/>
  <c r="BT187" i="1"/>
  <c r="BT188" i="1"/>
  <c r="BT189" i="1"/>
  <c r="BT190" i="1"/>
  <c r="BT191" i="1"/>
  <c r="BT192" i="1"/>
  <c r="BT193" i="1"/>
  <c r="BT194" i="1"/>
  <c r="BT195" i="1"/>
  <c r="BT196" i="1"/>
  <c r="BT197" i="1"/>
  <c r="BT198" i="1"/>
  <c r="BT199" i="1"/>
  <c r="BT200" i="1"/>
  <c r="BT201" i="1"/>
  <c r="BT202" i="1"/>
  <c r="BT203" i="1"/>
  <c r="BT204" i="1"/>
  <c r="BT205" i="1"/>
  <c r="BT206" i="1"/>
  <c r="BT207" i="1"/>
  <c r="BT208" i="1"/>
  <c r="BT209" i="1"/>
  <c r="BT210" i="1"/>
  <c r="BT211" i="1"/>
  <c r="BT212" i="1"/>
  <c r="BT213" i="1"/>
  <c r="BT214" i="1"/>
  <c r="BT215" i="1"/>
  <c r="BT216" i="1"/>
  <c r="BT217" i="1"/>
  <c r="BT218" i="1"/>
  <c r="BT219" i="1"/>
  <c r="BT220" i="1"/>
  <c r="BT221" i="1"/>
  <c r="BT222" i="1"/>
  <c r="BT223" i="1"/>
  <c r="BT224" i="1"/>
  <c r="BT225" i="1"/>
  <c r="BT226" i="1"/>
  <c r="BT227" i="1"/>
  <c r="BT228" i="1"/>
  <c r="BT229" i="1"/>
  <c r="BT230" i="1"/>
  <c r="BT231" i="1"/>
  <c r="BT232" i="1"/>
  <c r="BT233" i="1"/>
  <c r="BT234" i="1"/>
  <c r="BT235" i="1"/>
  <c r="BT236" i="1"/>
  <c r="BT237" i="1"/>
  <c r="BT238" i="1"/>
  <c r="BT239" i="1"/>
  <c r="BT240" i="1"/>
  <c r="BT241" i="1"/>
  <c r="BT242" i="1"/>
  <c r="BT243" i="1"/>
  <c r="BT244" i="1"/>
  <c r="BT245" i="1"/>
  <c r="BT246" i="1"/>
  <c r="BT247" i="1"/>
  <c r="BT248" i="1"/>
  <c r="BT249" i="1"/>
  <c r="BT250" i="1"/>
  <c r="BT251" i="1"/>
  <c r="BT252" i="1"/>
  <c r="BT253" i="1"/>
  <c r="BT254" i="1"/>
  <c r="BT255" i="1"/>
  <c r="BT256" i="1"/>
  <c r="BT257" i="1"/>
  <c r="BT258" i="1"/>
  <c r="BT259" i="1"/>
  <c r="BT260" i="1"/>
  <c r="BT261" i="1"/>
  <c r="BT262" i="1"/>
  <c r="BT263" i="1"/>
  <c r="BT264" i="1"/>
  <c r="BT265" i="1"/>
  <c r="BT266" i="1"/>
  <c r="BT267" i="1"/>
  <c r="BT268" i="1"/>
  <c r="BT269" i="1"/>
  <c r="BT270" i="1"/>
  <c r="BT271" i="1"/>
  <c r="BT272" i="1"/>
  <c r="BT273" i="1"/>
  <c r="BT274" i="1"/>
  <c r="BT275" i="1"/>
  <c r="BT276" i="1"/>
  <c r="BT277" i="1"/>
  <c r="BT278" i="1"/>
  <c r="BT279" i="1"/>
  <c r="BT280" i="1"/>
  <c r="BT281" i="1"/>
  <c r="BT282" i="1"/>
  <c r="BT283" i="1"/>
  <c r="BT284" i="1"/>
  <c r="BT285" i="1"/>
  <c r="BT286" i="1"/>
  <c r="BT287" i="1"/>
  <c r="BT288" i="1"/>
  <c r="BT289" i="1"/>
  <c r="BT290" i="1"/>
  <c r="BT291" i="1"/>
  <c r="BT292" i="1"/>
  <c r="BT293" i="1"/>
  <c r="BT294" i="1"/>
  <c r="BT295" i="1"/>
  <c r="BT296" i="1"/>
  <c r="BT297" i="1"/>
  <c r="BT298" i="1"/>
  <c r="BT299" i="1"/>
  <c r="BT300" i="1"/>
  <c r="BT301" i="1"/>
  <c r="BT302" i="1"/>
  <c r="BT303" i="1"/>
  <c r="BT304" i="1"/>
  <c r="BT305" i="1"/>
  <c r="BT306" i="1"/>
  <c r="BT307" i="1"/>
  <c r="BT308" i="1"/>
  <c r="BT309" i="1"/>
  <c r="BT310" i="1"/>
  <c r="BT311" i="1"/>
  <c r="BT312" i="1"/>
  <c r="BT313" i="1"/>
  <c r="BT314" i="1"/>
  <c r="BT315" i="1"/>
  <c r="BT316" i="1"/>
  <c r="BT317" i="1"/>
  <c r="BT318" i="1"/>
  <c r="BT319" i="1"/>
  <c r="BT320" i="1"/>
  <c r="BT321" i="1"/>
  <c r="BT322" i="1"/>
  <c r="BT323" i="1"/>
  <c r="BT324" i="1"/>
  <c r="BT325" i="1"/>
  <c r="BT326" i="1"/>
  <c r="BT327" i="1"/>
  <c r="BT328" i="1"/>
  <c r="BT329" i="1"/>
  <c r="BT330" i="1"/>
  <c r="BT331" i="1"/>
  <c r="BT332" i="1"/>
  <c r="BT333" i="1"/>
  <c r="BT334" i="1"/>
  <c r="BT335" i="1"/>
  <c r="BT336" i="1"/>
  <c r="BT337" i="1"/>
  <c r="BT338" i="1"/>
  <c r="BT339" i="1"/>
  <c r="BT340" i="1"/>
  <c r="BT341" i="1"/>
  <c r="BT342" i="1"/>
  <c r="BT343" i="1"/>
  <c r="BT344" i="1"/>
  <c r="BT345" i="1"/>
  <c r="BT346" i="1"/>
  <c r="BT347" i="1"/>
  <c r="BT348" i="1"/>
  <c r="BT349" i="1"/>
  <c r="BT350" i="1"/>
  <c r="BT351" i="1"/>
  <c r="BT352" i="1"/>
  <c r="BT353" i="1"/>
  <c r="BT354" i="1"/>
  <c r="BT355" i="1"/>
  <c r="BT356" i="1"/>
  <c r="BT357" i="1"/>
  <c r="BT358" i="1"/>
  <c r="BT359" i="1"/>
  <c r="BT360" i="1"/>
  <c r="BT361" i="1"/>
  <c r="BT362" i="1"/>
  <c r="BT363" i="1"/>
  <c r="BT364" i="1"/>
  <c r="BT365" i="1"/>
  <c r="BT366" i="1"/>
  <c r="BT367" i="1"/>
  <c r="BT368" i="1"/>
  <c r="BT369" i="1"/>
  <c r="BT370" i="1"/>
  <c r="BT371" i="1"/>
  <c r="BT372" i="1"/>
  <c r="BT373" i="1"/>
  <c r="BT374" i="1"/>
  <c r="BT375" i="1"/>
  <c r="BT376" i="1"/>
  <c r="BT377" i="1"/>
  <c r="BT378" i="1"/>
  <c r="BT379" i="1"/>
  <c r="BT380" i="1"/>
  <c r="BT381" i="1"/>
  <c r="BT382" i="1"/>
  <c r="BT383" i="1"/>
  <c r="BT384" i="1"/>
  <c r="BT385" i="1"/>
  <c r="BT386" i="1"/>
  <c r="BT387" i="1"/>
  <c r="BT388" i="1"/>
  <c r="BT389" i="1"/>
  <c r="BT390" i="1"/>
  <c r="BT391" i="1"/>
  <c r="BT392" i="1"/>
  <c r="BT393" i="1"/>
  <c r="BT394" i="1"/>
  <c r="BT395" i="1"/>
  <c r="BT396" i="1"/>
  <c r="BT397" i="1"/>
  <c r="BT398" i="1"/>
  <c r="BT399" i="1"/>
  <c r="BT400" i="1"/>
  <c r="BT401" i="1"/>
  <c r="BT402" i="1"/>
  <c r="BT403" i="1"/>
  <c r="BT404" i="1"/>
  <c r="BT405" i="1"/>
  <c r="BT406" i="1"/>
  <c r="BT407" i="1"/>
  <c r="BT408" i="1"/>
  <c r="BT409" i="1"/>
  <c r="BT410" i="1"/>
  <c r="BT411" i="1"/>
  <c r="BT412" i="1"/>
  <c r="BT413" i="1"/>
  <c r="BT414" i="1"/>
  <c r="BT415" i="1"/>
  <c r="BT416" i="1"/>
  <c r="BT417" i="1"/>
  <c r="BT418" i="1"/>
  <c r="BT419" i="1"/>
  <c r="BT420" i="1"/>
  <c r="BT421" i="1"/>
  <c r="BT422" i="1"/>
  <c r="BT423" i="1"/>
  <c r="BT424" i="1"/>
  <c r="BT425" i="1"/>
  <c r="BT426" i="1"/>
  <c r="BT427" i="1"/>
  <c r="BT428" i="1"/>
  <c r="BT429" i="1"/>
  <c r="BT430" i="1"/>
  <c r="BT431" i="1"/>
  <c r="BT432" i="1"/>
  <c r="BT433" i="1"/>
  <c r="BT434" i="1"/>
  <c r="BT435" i="1"/>
  <c r="BT436" i="1"/>
  <c r="BT437" i="1"/>
  <c r="BT438" i="1"/>
  <c r="BT439" i="1"/>
  <c r="BT440" i="1"/>
  <c r="BT441" i="1"/>
  <c r="BT442" i="1"/>
  <c r="BT443" i="1"/>
  <c r="BT444" i="1"/>
  <c r="BT445" i="1"/>
  <c r="BT446" i="1"/>
  <c r="BT447" i="1"/>
  <c r="BT448" i="1"/>
  <c r="BT449" i="1"/>
  <c r="BT450" i="1"/>
  <c r="BT451" i="1"/>
  <c r="BT452" i="1"/>
  <c r="BT453" i="1"/>
  <c r="BT454" i="1"/>
  <c r="BT455" i="1"/>
  <c r="BT456" i="1"/>
  <c r="BT457" i="1"/>
  <c r="BT458" i="1"/>
  <c r="BT459" i="1"/>
  <c r="BT460" i="1"/>
  <c r="BT461" i="1"/>
  <c r="BT462" i="1"/>
  <c r="BT463" i="1"/>
  <c r="BT464" i="1"/>
  <c r="BT465" i="1"/>
  <c r="BT466" i="1"/>
  <c r="BT467" i="1"/>
  <c r="BT468" i="1"/>
  <c r="BT469" i="1"/>
  <c r="BT470" i="1"/>
  <c r="BT471" i="1"/>
  <c r="BT472" i="1"/>
  <c r="BT473" i="1"/>
  <c r="BT474" i="1"/>
  <c r="BT475" i="1"/>
  <c r="BT476" i="1"/>
  <c r="BT477" i="1"/>
  <c r="BT478" i="1"/>
  <c r="BT479" i="1"/>
  <c r="BT480" i="1"/>
  <c r="BT481" i="1"/>
  <c r="BT482" i="1"/>
  <c r="BT483" i="1"/>
  <c r="BT484" i="1"/>
  <c r="BT485" i="1"/>
  <c r="BT486" i="1"/>
  <c r="BT487" i="1"/>
  <c r="BT488" i="1"/>
  <c r="BT489" i="1"/>
  <c r="BT490" i="1"/>
  <c r="BT491" i="1"/>
  <c r="BT492" i="1"/>
  <c r="BT493" i="1"/>
  <c r="BT494" i="1"/>
  <c r="BT495" i="1"/>
  <c r="BT496" i="1"/>
  <c r="BT497" i="1"/>
  <c r="BT498" i="1"/>
  <c r="BT499" i="1"/>
  <c r="BT500" i="1"/>
  <c r="BT501" i="1"/>
  <c r="BG3" i="1"/>
  <c r="BG4" i="1"/>
  <c r="BG5" i="1"/>
  <c r="BG6" i="1"/>
  <c r="BG7" i="1"/>
  <c r="BG8" i="1"/>
  <c r="BG9" i="1"/>
  <c r="BG10" i="1"/>
  <c r="BG11" i="1"/>
  <c r="BG12" i="1"/>
  <c r="BG13" i="1"/>
  <c r="BG14" i="1"/>
  <c r="BG15" i="1"/>
  <c r="BG16" i="1"/>
  <c r="BG17" i="1"/>
  <c r="BG18" i="1"/>
  <c r="BG19" i="1"/>
  <c r="BG20" i="1"/>
  <c r="BG21" i="1"/>
  <c r="BG22" i="1"/>
  <c r="BG23" i="1"/>
  <c r="BG24" i="1"/>
  <c r="BG25" i="1"/>
  <c r="BG26" i="1"/>
  <c r="BG27" i="1"/>
  <c r="BG28" i="1"/>
  <c r="BG29" i="1"/>
  <c r="BG30" i="1"/>
  <c r="BG31" i="1"/>
  <c r="BG32" i="1"/>
  <c r="BG33" i="1"/>
  <c r="BG34" i="1"/>
  <c r="BG35" i="1"/>
  <c r="BG36" i="1"/>
  <c r="BG37" i="1"/>
  <c r="BG38" i="1"/>
  <c r="BG39" i="1"/>
  <c r="BG40" i="1"/>
  <c r="BG41" i="1"/>
  <c r="BG42" i="1"/>
  <c r="BG43" i="1"/>
  <c r="BG44" i="1"/>
  <c r="BG45" i="1"/>
  <c r="BG46" i="1"/>
  <c r="BG47" i="1"/>
  <c r="BG48" i="1"/>
  <c r="BG49" i="1"/>
  <c r="BG50" i="1"/>
  <c r="BG51" i="1"/>
  <c r="BG52" i="1"/>
  <c r="BG53" i="1"/>
  <c r="BG54" i="1"/>
  <c r="BG55" i="1"/>
  <c r="BG56" i="1"/>
  <c r="BG57" i="1"/>
  <c r="BG58" i="1"/>
  <c r="BG59" i="1"/>
  <c r="BG60" i="1"/>
  <c r="BG61" i="1"/>
  <c r="BG62" i="1"/>
  <c r="BG63" i="1"/>
  <c r="BG64" i="1"/>
  <c r="BG65" i="1"/>
  <c r="BG66" i="1"/>
  <c r="BG67" i="1"/>
  <c r="BG68" i="1"/>
  <c r="BG69" i="1"/>
  <c r="BG70" i="1"/>
  <c r="BG71" i="1"/>
  <c r="BG72" i="1"/>
  <c r="BG73" i="1"/>
  <c r="BG74" i="1"/>
  <c r="BG75" i="1"/>
  <c r="BG76" i="1"/>
  <c r="BG77" i="1"/>
  <c r="BG78" i="1"/>
  <c r="BG79" i="1"/>
  <c r="BG80" i="1"/>
  <c r="BG81" i="1"/>
  <c r="BG82" i="1"/>
  <c r="BG83" i="1"/>
  <c r="BG84" i="1"/>
  <c r="BG85" i="1"/>
  <c r="BG86" i="1"/>
  <c r="BG87" i="1"/>
  <c r="BG88" i="1"/>
  <c r="BG89" i="1"/>
  <c r="BG90" i="1"/>
  <c r="BG91" i="1"/>
  <c r="BG92" i="1"/>
  <c r="BG93" i="1"/>
  <c r="BG94" i="1"/>
  <c r="BG95" i="1"/>
  <c r="BG96" i="1"/>
  <c r="BG97" i="1"/>
  <c r="BG98" i="1"/>
  <c r="BG99" i="1"/>
  <c r="BG100" i="1"/>
  <c r="BG101" i="1"/>
  <c r="BG102" i="1"/>
  <c r="BG103" i="1"/>
  <c r="BG104" i="1"/>
  <c r="BG105" i="1"/>
  <c r="BG106" i="1"/>
  <c r="BG107" i="1"/>
  <c r="BG108" i="1"/>
  <c r="BG109" i="1"/>
  <c r="BG110" i="1"/>
  <c r="BG111" i="1"/>
  <c r="BG112" i="1"/>
  <c r="BG113" i="1"/>
  <c r="BG114" i="1"/>
  <c r="BG115" i="1"/>
  <c r="BG116" i="1"/>
  <c r="BG117" i="1"/>
  <c r="BG118" i="1"/>
  <c r="BG119" i="1"/>
  <c r="BG120" i="1"/>
  <c r="BG121" i="1"/>
  <c r="BG122" i="1"/>
  <c r="BG123" i="1"/>
  <c r="BG124" i="1"/>
  <c r="BG125" i="1"/>
  <c r="BG126" i="1"/>
  <c r="BG127" i="1"/>
  <c r="BG128" i="1"/>
  <c r="BG129" i="1"/>
  <c r="BG130" i="1"/>
  <c r="BG131" i="1"/>
  <c r="BG132" i="1"/>
  <c r="BG133" i="1"/>
  <c r="BG134" i="1"/>
  <c r="BG135" i="1"/>
  <c r="BG136" i="1"/>
  <c r="BG137" i="1"/>
  <c r="BG138" i="1"/>
  <c r="BG139" i="1"/>
  <c r="BG140" i="1"/>
  <c r="BG141" i="1"/>
  <c r="BG142" i="1"/>
  <c r="BG143" i="1"/>
  <c r="BG144" i="1"/>
  <c r="BG145" i="1"/>
  <c r="BG146" i="1"/>
  <c r="BG147" i="1"/>
  <c r="BG148" i="1"/>
  <c r="BG149" i="1"/>
  <c r="BG150" i="1"/>
  <c r="BG151" i="1"/>
  <c r="BG152" i="1"/>
  <c r="BG153" i="1"/>
  <c r="BG154" i="1"/>
  <c r="BG155" i="1"/>
  <c r="BG156" i="1"/>
  <c r="BG157" i="1"/>
  <c r="BG158" i="1"/>
  <c r="BG159" i="1"/>
  <c r="BG160" i="1"/>
  <c r="BG161" i="1"/>
  <c r="BG162" i="1"/>
  <c r="BG163" i="1"/>
  <c r="BG164" i="1"/>
  <c r="BG165" i="1"/>
  <c r="BG166" i="1"/>
  <c r="BG167" i="1"/>
  <c r="BG168" i="1"/>
  <c r="BG169" i="1"/>
  <c r="BG170" i="1"/>
  <c r="BG171" i="1"/>
  <c r="BG172" i="1"/>
  <c r="BG173" i="1"/>
  <c r="BG174" i="1"/>
  <c r="BG175" i="1"/>
  <c r="BG176" i="1"/>
  <c r="BG177" i="1"/>
  <c r="BG178" i="1"/>
  <c r="BG179" i="1"/>
  <c r="BG180" i="1"/>
  <c r="BG181" i="1"/>
  <c r="BG182" i="1"/>
  <c r="BG183" i="1"/>
  <c r="BG184" i="1"/>
  <c r="BG185" i="1"/>
  <c r="BG186" i="1"/>
  <c r="BG187" i="1"/>
  <c r="BG188" i="1"/>
  <c r="BG189" i="1"/>
  <c r="BG190" i="1"/>
  <c r="BG191" i="1"/>
  <c r="BG192" i="1"/>
  <c r="BG193" i="1"/>
  <c r="BG194" i="1"/>
  <c r="BG195" i="1"/>
  <c r="BG196" i="1"/>
  <c r="BG197" i="1"/>
  <c r="BG198" i="1"/>
  <c r="BG199" i="1"/>
  <c r="BG200" i="1"/>
  <c r="BG201" i="1"/>
  <c r="BG202" i="1"/>
  <c r="BG203" i="1"/>
  <c r="BG204" i="1"/>
  <c r="BG205" i="1"/>
  <c r="BG206" i="1"/>
  <c r="BG207" i="1"/>
  <c r="BG208" i="1"/>
  <c r="BG209" i="1"/>
  <c r="BG210" i="1"/>
  <c r="BG211" i="1"/>
  <c r="BG212" i="1"/>
  <c r="BG213" i="1"/>
  <c r="BG214" i="1"/>
  <c r="BG215" i="1"/>
  <c r="BG216" i="1"/>
  <c r="BG217" i="1"/>
  <c r="BG218" i="1"/>
  <c r="BG219" i="1"/>
  <c r="BG220" i="1"/>
  <c r="BG221" i="1"/>
  <c r="BG222" i="1"/>
  <c r="BG223" i="1"/>
  <c r="BG224" i="1"/>
  <c r="BG225" i="1"/>
  <c r="BG226" i="1"/>
  <c r="BG227" i="1"/>
  <c r="BG228" i="1"/>
  <c r="BG229" i="1"/>
  <c r="BG230" i="1"/>
  <c r="BG231" i="1"/>
  <c r="BG232" i="1"/>
  <c r="BG233" i="1"/>
  <c r="BG234" i="1"/>
  <c r="BG235" i="1"/>
  <c r="BG236" i="1"/>
  <c r="BG237" i="1"/>
  <c r="BG238" i="1"/>
  <c r="BG239" i="1"/>
  <c r="BG240" i="1"/>
  <c r="BG241" i="1"/>
  <c r="BG242" i="1"/>
  <c r="BG243" i="1"/>
  <c r="BG244" i="1"/>
  <c r="BG245" i="1"/>
  <c r="BG246" i="1"/>
  <c r="BG247" i="1"/>
  <c r="BG248" i="1"/>
  <c r="BG249" i="1"/>
  <c r="BG250" i="1"/>
  <c r="BG251" i="1"/>
  <c r="BG252" i="1"/>
  <c r="BG253" i="1"/>
  <c r="BG254" i="1"/>
  <c r="BG255" i="1"/>
  <c r="BG256" i="1"/>
  <c r="BG257" i="1"/>
  <c r="BG258" i="1"/>
  <c r="BG259" i="1"/>
  <c r="BG260" i="1"/>
  <c r="BG261" i="1"/>
  <c r="BG262" i="1"/>
  <c r="BG263" i="1"/>
  <c r="BG264" i="1"/>
  <c r="BG265" i="1"/>
  <c r="BG266" i="1"/>
  <c r="BG267" i="1"/>
  <c r="BG268" i="1"/>
  <c r="BG269" i="1"/>
  <c r="BG270" i="1"/>
  <c r="BG271" i="1"/>
  <c r="BG272" i="1"/>
  <c r="BG273" i="1"/>
  <c r="BG274" i="1"/>
  <c r="BG275" i="1"/>
  <c r="BG276" i="1"/>
  <c r="BG277" i="1"/>
  <c r="BG278" i="1"/>
  <c r="BG279" i="1"/>
  <c r="BG280" i="1"/>
  <c r="BG281" i="1"/>
  <c r="BG282" i="1"/>
  <c r="BG283" i="1"/>
  <c r="BG284" i="1"/>
  <c r="BG285" i="1"/>
  <c r="BG286" i="1"/>
  <c r="BG287" i="1"/>
  <c r="BG288" i="1"/>
  <c r="BG289" i="1"/>
  <c r="BG290" i="1"/>
  <c r="BG291" i="1"/>
  <c r="BG292" i="1"/>
  <c r="BG293" i="1"/>
  <c r="BG294" i="1"/>
  <c r="BG295" i="1"/>
  <c r="BG296" i="1"/>
  <c r="BG297" i="1"/>
  <c r="BG298" i="1"/>
  <c r="BG299" i="1"/>
  <c r="BG300" i="1"/>
  <c r="BG301" i="1"/>
  <c r="BG302" i="1"/>
  <c r="BG303" i="1"/>
  <c r="BG304" i="1"/>
  <c r="BG305" i="1"/>
  <c r="BG306" i="1"/>
  <c r="BG307" i="1"/>
  <c r="BG308" i="1"/>
  <c r="BG309" i="1"/>
  <c r="BG310" i="1"/>
  <c r="BG311" i="1"/>
  <c r="BG312" i="1"/>
  <c r="BG313" i="1"/>
  <c r="BG314" i="1"/>
  <c r="BG315" i="1"/>
  <c r="BG316" i="1"/>
  <c r="BG317" i="1"/>
  <c r="BG318" i="1"/>
  <c r="BG319" i="1"/>
  <c r="BG320" i="1"/>
  <c r="BG321" i="1"/>
  <c r="BG322" i="1"/>
  <c r="BG323" i="1"/>
  <c r="BG324" i="1"/>
  <c r="BG325" i="1"/>
  <c r="BG326" i="1"/>
  <c r="BG327" i="1"/>
  <c r="BG328" i="1"/>
  <c r="BG329" i="1"/>
  <c r="BG330" i="1"/>
  <c r="BG331" i="1"/>
  <c r="BG332" i="1"/>
  <c r="BG333" i="1"/>
  <c r="BG334" i="1"/>
  <c r="BG335" i="1"/>
  <c r="BG336" i="1"/>
  <c r="BG337" i="1"/>
  <c r="BG338" i="1"/>
  <c r="BG339" i="1"/>
  <c r="BG340" i="1"/>
  <c r="BG341" i="1"/>
  <c r="BG342" i="1"/>
  <c r="BG343" i="1"/>
  <c r="BG344" i="1"/>
  <c r="BG345" i="1"/>
  <c r="BG346" i="1"/>
  <c r="BG347" i="1"/>
  <c r="BG348" i="1"/>
  <c r="BG349" i="1"/>
  <c r="BG350" i="1"/>
  <c r="BG351" i="1"/>
  <c r="BG352" i="1"/>
  <c r="BG353" i="1"/>
  <c r="BG354" i="1"/>
  <c r="BG355" i="1"/>
  <c r="BG356" i="1"/>
  <c r="BG357" i="1"/>
  <c r="BG358" i="1"/>
  <c r="BG359" i="1"/>
  <c r="BG360" i="1"/>
  <c r="BG361" i="1"/>
  <c r="BG362" i="1"/>
  <c r="BG363" i="1"/>
  <c r="BG364" i="1"/>
  <c r="BG365" i="1"/>
  <c r="BG366" i="1"/>
  <c r="BG367" i="1"/>
  <c r="BG368" i="1"/>
  <c r="BG369" i="1"/>
  <c r="BG370" i="1"/>
  <c r="BG371" i="1"/>
  <c r="BG372" i="1"/>
  <c r="BG373" i="1"/>
  <c r="BG374" i="1"/>
  <c r="BG375" i="1"/>
  <c r="BG376" i="1"/>
  <c r="BG377" i="1"/>
  <c r="BG378" i="1"/>
  <c r="BG379" i="1"/>
  <c r="BG380" i="1"/>
  <c r="BG381" i="1"/>
  <c r="BG382" i="1"/>
  <c r="BG383" i="1"/>
  <c r="BG384" i="1"/>
  <c r="BG385" i="1"/>
  <c r="BG386" i="1"/>
  <c r="BG387" i="1"/>
  <c r="BG388" i="1"/>
  <c r="BG389" i="1"/>
  <c r="BG390" i="1"/>
  <c r="BG391" i="1"/>
  <c r="BG392" i="1"/>
  <c r="BG393" i="1"/>
  <c r="BG394" i="1"/>
  <c r="BG395" i="1"/>
  <c r="BG396" i="1"/>
  <c r="BG397" i="1"/>
  <c r="BG398" i="1"/>
  <c r="BG399" i="1"/>
  <c r="BG400" i="1"/>
  <c r="BG401" i="1"/>
  <c r="BG402" i="1"/>
  <c r="BG403" i="1"/>
  <c r="BG404" i="1"/>
  <c r="BG405" i="1"/>
  <c r="BG406" i="1"/>
  <c r="BG407" i="1"/>
  <c r="BG408" i="1"/>
  <c r="BG409" i="1"/>
  <c r="BG410" i="1"/>
  <c r="BG411" i="1"/>
  <c r="BG412" i="1"/>
  <c r="BG413" i="1"/>
  <c r="BG414" i="1"/>
  <c r="BG415" i="1"/>
  <c r="BG416" i="1"/>
  <c r="BG417" i="1"/>
  <c r="BG418" i="1"/>
  <c r="BG419" i="1"/>
  <c r="BG420" i="1"/>
  <c r="BG421" i="1"/>
  <c r="BG422" i="1"/>
  <c r="BG423" i="1"/>
  <c r="BG424" i="1"/>
  <c r="BG425" i="1"/>
  <c r="BG426" i="1"/>
  <c r="BG427" i="1"/>
  <c r="BG428" i="1"/>
  <c r="BG429" i="1"/>
  <c r="BG430" i="1"/>
  <c r="BG431" i="1"/>
  <c r="BG432" i="1"/>
  <c r="BG433" i="1"/>
  <c r="BG434" i="1"/>
  <c r="BG435" i="1"/>
  <c r="BG436" i="1"/>
  <c r="BG437" i="1"/>
  <c r="BG438" i="1"/>
  <c r="BG439" i="1"/>
  <c r="BG440" i="1"/>
  <c r="BG441" i="1"/>
  <c r="BG442" i="1"/>
  <c r="BG443" i="1"/>
  <c r="BG444" i="1"/>
  <c r="BG445" i="1"/>
  <c r="BG446" i="1"/>
  <c r="BG447" i="1"/>
  <c r="BG448" i="1"/>
  <c r="BG449" i="1"/>
  <c r="BG450" i="1"/>
  <c r="BG451" i="1"/>
  <c r="BG452" i="1"/>
  <c r="BG453" i="1"/>
  <c r="BG454" i="1"/>
  <c r="BG455" i="1"/>
  <c r="BG456" i="1"/>
  <c r="BG457" i="1"/>
  <c r="BG458" i="1"/>
  <c r="BG459" i="1"/>
  <c r="BG460" i="1"/>
  <c r="BG461" i="1"/>
  <c r="BG462" i="1"/>
  <c r="BG463" i="1"/>
  <c r="BG464" i="1"/>
  <c r="BG465" i="1"/>
  <c r="BG466" i="1"/>
  <c r="BG467" i="1"/>
  <c r="BG468" i="1"/>
  <c r="BG469" i="1"/>
  <c r="BG470" i="1"/>
  <c r="BG471" i="1"/>
  <c r="BG472" i="1"/>
  <c r="BG473" i="1"/>
  <c r="BG474" i="1"/>
  <c r="BG475" i="1"/>
  <c r="BG476" i="1"/>
  <c r="BG477" i="1"/>
  <c r="BG478" i="1"/>
  <c r="BG479" i="1"/>
  <c r="BG480" i="1"/>
  <c r="BG481" i="1"/>
  <c r="BG482" i="1"/>
  <c r="BG483" i="1"/>
  <c r="BG484" i="1"/>
  <c r="BG485" i="1"/>
  <c r="BG486" i="1"/>
  <c r="BG487" i="1"/>
  <c r="BG488" i="1"/>
  <c r="BG489" i="1"/>
  <c r="BG490" i="1"/>
  <c r="BG491" i="1"/>
  <c r="BG492" i="1"/>
  <c r="BG493" i="1"/>
  <c r="BG494" i="1"/>
  <c r="BG495" i="1"/>
  <c r="BG496" i="1"/>
  <c r="BG497" i="1"/>
  <c r="BG498" i="1"/>
  <c r="BG499" i="1"/>
  <c r="BG500" i="1"/>
  <c r="BG501" i="1"/>
  <c r="AT3" i="1"/>
  <c r="AT4" i="1"/>
  <c r="AT5" i="1"/>
  <c r="AT6" i="1"/>
  <c r="AT7" i="1"/>
  <c r="AT8" i="1"/>
  <c r="AT9" i="1"/>
  <c r="AT10" i="1"/>
  <c r="AT11" i="1"/>
  <c r="AT12" i="1"/>
  <c r="AT13" i="1"/>
  <c r="AT14" i="1"/>
  <c r="AT15" i="1"/>
  <c r="AT16" i="1"/>
  <c r="AT17" i="1"/>
  <c r="AT18" i="1"/>
  <c r="AT19" i="1"/>
  <c r="AT20" i="1"/>
  <c r="AT21" i="1"/>
  <c r="AT22" i="1"/>
  <c r="AT23" i="1"/>
  <c r="AT24" i="1"/>
  <c r="AT25" i="1"/>
  <c r="AT26" i="1"/>
  <c r="AT27" i="1"/>
  <c r="AT28" i="1"/>
  <c r="AT29" i="1"/>
  <c r="AT30" i="1"/>
  <c r="AT31" i="1"/>
  <c r="AT32" i="1"/>
  <c r="AT33" i="1"/>
  <c r="AT34" i="1"/>
  <c r="AT35" i="1"/>
  <c r="AT36" i="1"/>
  <c r="AT37" i="1"/>
  <c r="AT38" i="1"/>
  <c r="AT39" i="1"/>
  <c r="AT40" i="1"/>
  <c r="AT41" i="1"/>
  <c r="AT42" i="1"/>
  <c r="AT43" i="1"/>
  <c r="AT44" i="1"/>
  <c r="AT45" i="1"/>
  <c r="AT46" i="1"/>
  <c r="AT47" i="1"/>
  <c r="AT48" i="1"/>
  <c r="AT49" i="1"/>
  <c r="AT50" i="1"/>
  <c r="AT51" i="1"/>
  <c r="AT52" i="1"/>
  <c r="AT53" i="1"/>
  <c r="AT54" i="1"/>
  <c r="AT55" i="1"/>
  <c r="AT56" i="1"/>
  <c r="AT57" i="1"/>
  <c r="AT58" i="1"/>
  <c r="AT59" i="1"/>
  <c r="AT60" i="1"/>
  <c r="AT61" i="1"/>
  <c r="AT62" i="1"/>
  <c r="AT63" i="1"/>
  <c r="AT64" i="1"/>
  <c r="AT65" i="1"/>
  <c r="AT66" i="1"/>
  <c r="AT67" i="1"/>
  <c r="AT68" i="1"/>
  <c r="AT69" i="1"/>
  <c r="AT70" i="1"/>
  <c r="AT71" i="1"/>
  <c r="AT72" i="1"/>
  <c r="AT73" i="1"/>
  <c r="AT74" i="1"/>
  <c r="AT75" i="1"/>
  <c r="AT76" i="1"/>
  <c r="AT77" i="1"/>
  <c r="AT78" i="1"/>
  <c r="AT79" i="1"/>
  <c r="AT80" i="1"/>
  <c r="AT81" i="1"/>
  <c r="AT82" i="1"/>
  <c r="AT83" i="1"/>
  <c r="AT84" i="1"/>
  <c r="AT85" i="1"/>
  <c r="AT86" i="1"/>
  <c r="AT87" i="1"/>
  <c r="AT88" i="1"/>
  <c r="AT89" i="1"/>
  <c r="AT90" i="1"/>
  <c r="AT91" i="1"/>
  <c r="AT92" i="1"/>
  <c r="AT93" i="1"/>
  <c r="AT94" i="1"/>
  <c r="AT95" i="1"/>
  <c r="AT96" i="1"/>
  <c r="AT97" i="1"/>
  <c r="AT98" i="1"/>
  <c r="AT99" i="1"/>
  <c r="AT100" i="1"/>
  <c r="AT101" i="1"/>
  <c r="AT102" i="1"/>
  <c r="AT103" i="1"/>
  <c r="AT104" i="1"/>
  <c r="AT105" i="1"/>
  <c r="AT106" i="1"/>
  <c r="AT107" i="1"/>
  <c r="AT108" i="1"/>
  <c r="AT109" i="1"/>
  <c r="AT110" i="1"/>
  <c r="AT111" i="1"/>
  <c r="AT112" i="1"/>
  <c r="AT113" i="1"/>
  <c r="AT114" i="1"/>
  <c r="AT115" i="1"/>
  <c r="AT116" i="1"/>
  <c r="AT117" i="1"/>
  <c r="AT118" i="1"/>
  <c r="AT119" i="1"/>
  <c r="AT120" i="1"/>
  <c r="AT121" i="1"/>
  <c r="AT122" i="1"/>
  <c r="AT123" i="1"/>
  <c r="AT124" i="1"/>
  <c r="AT125" i="1"/>
  <c r="AT126" i="1"/>
  <c r="AT127" i="1"/>
  <c r="AT128" i="1"/>
  <c r="AT129" i="1"/>
  <c r="AT130" i="1"/>
  <c r="AT131" i="1"/>
  <c r="AT132" i="1"/>
  <c r="AT133" i="1"/>
  <c r="AT134" i="1"/>
  <c r="AT135" i="1"/>
  <c r="AT136" i="1"/>
  <c r="AT137" i="1"/>
  <c r="AT138" i="1"/>
  <c r="AT139" i="1"/>
  <c r="AT140" i="1"/>
  <c r="AT141" i="1"/>
  <c r="AT142" i="1"/>
  <c r="AT143" i="1"/>
  <c r="AT144" i="1"/>
  <c r="AT145" i="1"/>
  <c r="AT146" i="1"/>
  <c r="AT147" i="1"/>
  <c r="AT148" i="1"/>
  <c r="AT149" i="1"/>
  <c r="AT150" i="1"/>
  <c r="AT151" i="1"/>
  <c r="AT152" i="1"/>
  <c r="AT153" i="1"/>
  <c r="AT154" i="1"/>
  <c r="AT155" i="1"/>
  <c r="AT156" i="1"/>
  <c r="AT157" i="1"/>
  <c r="AT158" i="1"/>
  <c r="AT159" i="1"/>
  <c r="AT160" i="1"/>
  <c r="AT161" i="1"/>
  <c r="AT162" i="1"/>
  <c r="AT163" i="1"/>
  <c r="AT164" i="1"/>
  <c r="AT165" i="1"/>
  <c r="AT166" i="1"/>
  <c r="AT167" i="1"/>
  <c r="AT168" i="1"/>
  <c r="AT169" i="1"/>
  <c r="AT170" i="1"/>
  <c r="AT171" i="1"/>
  <c r="AT172" i="1"/>
  <c r="AT173" i="1"/>
  <c r="AT174" i="1"/>
  <c r="AT175" i="1"/>
  <c r="AT176" i="1"/>
  <c r="AT177" i="1"/>
  <c r="AT178" i="1"/>
  <c r="AT179" i="1"/>
  <c r="AT180" i="1"/>
  <c r="AT181" i="1"/>
  <c r="AT182" i="1"/>
  <c r="AT183" i="1"/>
  <c r="AT184" i="1"/>
  <c r="AT185" i="1"/>
  <c r="AT186" i="1"/>
  <c r="AT187" i="1"/>
  <c r="AT188" i="1"/>
  <c r="AT189" i="1"/>
  <c r="AT190" i="1"/>
  <c r="AT191" i="1"/>
  <c r="AT192" i="1"/>
  <c r="AT193" i="1"/>
  <c r="AT194" i="1"/>
  <c r="AT195" i="1"/>
  <c r="AT196" i="1"/>
  <c r="AT197" i="1"/>
  <c r="AT198" i="1"/>
  <c r="AT199" i="1"/>
  <c r="AT200" i="1"/>
  <c r="AT201" i="1"/>
  <c r="AT202" i="1"/>
  <c r="AT203" i="1"/>
  <c r="AT204" i="1"/>
  <c r="AT205" i="1"/>
  <c r="AT206" i="1"/>
  <c r="AT207" i="1"/>
  <c r="AT208" i="1"/>
  <c r="AT209" i="1"/>
  <c r="AT210" i="1"/>
  <c r="AT211" i="1"/>
  <c r="AT212" i="1"/>
  <c r="AT213" i="1"/>
  <c r="AT214" i="1"/>
  <c r="AT215" i="1"/>
  <c r="AT216" i="1"/>
  <c r="AT217" i="1"/>
  <c r="AT218" i="1"/>
  <c r="AT219" i="1"/>
  <c r="AT220" i="1"/>
  <c r="AT221" i="1"/>
  <c r="AT222" i="1"/>
  <c r="AT223" i="1"/>
  <c r="AT224" i="1"/>
  <c r="AT225" i="1"/>
  <c r="AT226" i="1"/>
  <c r="AT227" i="1"/>
  <c r="AT228" i="1"/>
  <c r="AT229" i="1"/>
  <c r="AT230" i="1"/>
  <c r="AT231" i="1"/>
  <c r="AT232" i="1"/>
  <c r="AT233" i="1"/>
  <c r="AT234" i="1"/>
  <c r="AT235" i="1"/>
  <c r="AT236" i="1"/>
  <c r="AT237" i="1"/>
  <c r="AT238" i="1"/>
  <c r="AT239" i="1"/>
  <c r="AT240" i="1"/>
  <c r="AT241" i="1"/>
  <c r="AT242" i="1"/>
  <c r="AT243" i="1"/>
  <c r="AT244" i="1"/>
  <c r="AT245" i="1"/>
  <c r="AT246" i="1"/>
  <c r="AT247" i="1"/>
  <c r="AT248" i="1"/>
  <c r="AT249" i="1"/>
  <c r="AT250" i="1"/>
  <c r="AT251" i="1"/>
  <c r="AT252" i="1"/>
  <c r="AT253" i="1"/>
  <c r="AT254" i="1"/>
  <c r="AT255" i="1"/>
  <c r="AT256" i="1"/>
  <c r="AT257" i="1"/>
  <c r="AT258" i="1"/>
  <c r="AT259" i="1"/>
  <c r="AT260" i="1"/>
  <c r="AT261" i="1"/>
  <c r="AT262" i="1"/>
  <c r="AT263" i="1"/>
  <c r="AT264" i="1"/>
  <c r="AT265" i="1"/>
  <c r="AT266" i="1"/>
  <c r="AT267" i="1"/>
  <c r="AT268" i="1"/>
  <c r="AT269" i="1"/>
  <c r="AT270" i="1"/>
  <c r="AT271" i="1"/>
  <c r="AT272" i="1"/>
  <c r="AT273" i="1"/>
  <c r="AT274" i="1"/>
  <c r="AT275" i="1"/>
  <c r="AT276" i="1"/>
  <c r="AT277" i="1"/>
  <c r="AT278" i="1"/>
  <c r="AT279" i="1"/>
  <c r="AT280" i="1"/>
  <c r="AT281" i="1"/>
  <c r="AT282" i="1"/>
  <c r="AT283" i="1"/>
  <c r="AT284" i="1"/>
  <c r="AT285" i="1"/>
  <c r="AT286" i="1"/>
  <c r="AT287" i="1"/>
  <c r="AT288" i="1"/>
  <c r="AT289" i="1"/>
  <c r="AT290" i="1"/>
  <c r="AT291" i="1"/>
  <c r="AT292" i="1"/>
  <c r="AT293" i="1"/>
  <c r="AT294" i="1"/>
  <c r="AT295" i="1"/>
  <c r="AT296" i="1"/>
  <c r="AT297" i="1"/>
  <c r="AT298" i="1"/>
  <c r="AT299" i="1"/>
  <c r="AT300" i="1"/>
  <c r="AT301" i="1"/>
  <c r="AT302" i="1"/>
  <c r="AT303" i="1"/>
  <c r="AT304" i="1"/>
  <c r="AT305" i="1"/>
  <c r="AT306" i="1"/>
  <c r="AT307" i="1"/>
  <c r="AT308" i="1"/>
  <c r="AT309" i="1"/>
  <c r="AT310" i="1"/>
  <c r="AT311" i="1"/>
  <c r="AT312" i="1"/>
  <c r="AT313" i="1"/>
  <c r="AT314" i="1"/>
  <c r="AT315" i="1"/>
  <c r="AT316" i="1"/>
  <c r="AT317" i="1"/>
  <c r="AT318" i="1"/>
  <c r="AT319" i="1"/>
  <c r="AT320" i="1"/>
  <c r="AT321" i="1"/>
  <c r="AT322" i="1"/>
  <c r="AT323" i="1"/>
  <c r="AT324" i="1"/>
  <c r="AT325" i="1"/>
  <c r="AT326" i="1"/>
  <c r="AT327" i="1"/>
  <c r="AT328" i="1"/>
  <c r="AT329" i="1"/>
  <c r="AT330" i="1"/>
  <c r="AT331" i="1"/>
  <c r="AT332" i="1"/>
  <c r="AT333" i="1"/>
  <c r="AT334" i="1"/>
  <c r="AT335" i="1"/>
  <c r="AT336" i="1"/>
  <c r="AT337" i="1"/>
  <c r="AT338" i="1"/>
  <c r="AT339" i="1"/>
  <c r="AT340" i="1"/>
  <c r="AT341" i="1"/>
  <c r="AT342" i="1"/>
  <c r="AT343" i="1"/>
  <c r="AT344" i="1"/>
  <c r="AT345" i="1"/>
  <c r="AT346" i="1"/>
  <c r="AT347" i="1"/>
  <c r="AT348" i="1"/>
  <c r="AT349" i="1"/>
  <c r="AT350" i="1"/>
  <c r="AT351" i="1"/>
  <c r="AT352" i="1"/>
  <c r="AT353" i="1"/>
  <c r="AT354" i="1"/>
  <c r="AT355" i="1"/>
  <c r="AT356" i="1"/>
  <c r="AT357" i="1"/>
  <c r="AT358" i="1"/>
  <c r="AT359" i="1"/>
  <c r="AT360" i="1"/>
  <c r="AT361" i="1"/>
  <c r="AT362" i="1"/>
  <c r="AT363" i="1"/>
  <c r="AT364" i="1"/>
  <c r="AT365" i="1"/>
  <c r="AT366" i="1"/>
  <c r="AT367" i="1"/>
  <c r="AT368" i="1"/>
  <c r="AT369" i="1"/>
  <c r="AT370" i="1"/>
  <c r="AT371" i="1"/>
  <c r="AT372" i="1"/>
  <c r="AT373" i="1"/>
  <c r="AT374" i="1"/>
  <c r="AT375" i="1"/>
  <c r="AT376" i="1"/>
  <c r="AT377" i="1"/>
  <c r="AT378" i="1"/>
  <c r="AT379" i="1"/>
  <c r="AT380" i="1"/>
  <c r="AT381" i="1"/>
  <c r="AT382" i="1"/>
  <c r="AT383" i="1"/>
  <c r="AT384" i="1"/>
  <c r="AT385" i="1"/>
  <c r="AT386" i="1"/>
  <c r="AT387" i="1"/>
  <c r="AT388" i="1"/>
  <c r="AT389" i="1"/>
  <c r="AT390" i="1"/>
  <c r="AT391" i="1"/>
  <c r="AT392" i="1"/>
  <c r="AT393" i="1"/>
  <c r="AT394" i="1"/>
  <c r="AT395" i="1"/>
  <c r="AT396" i="1"/>
  <c r="AT397" i="1"/>
  <c r="AT398" i="1"/>
  <c r="AT399" i="1"/>
  <c r="AT400" i="1"/>
  <c r="AT401" i="1"/>
  <c r="AT402" i="1"/>
  <c r="AT403" i="1"/>
  <c r="AT404" i="1"/>
  <c r="AT405" i="1"/>
  <c r="AT406" i="1"/>
  <c r="AT407" i="1"/>
  <c r="AT408" i="1"/>
  <c r="AT409" i="1"/>
  <c r="AT410" i="1"/>
  <c r="AT411" i="1"/>
  <c r="AT412" i="1"/>
  <c r="AT413" i="1"/>
  <c r="AT414" i="1"/>
  <c r="AT415" i="1"/>
  <c r="AT416" i="1"/>
  <c r="AT417" i="1"/>
  <c r="AT418" i="1"/>
  <c r="AT419" i="1"/>
  <c r="AT420" i="1"/>
  <c r="AT421" i="1"/>
  <c r="AT422" i="1"/>
  <c r="AT423" i="1"/>
  <c r="AT424" i="1"/>
  <c r="AT425" i="1"/>
  <c r="AT426" i="1"/>
  <c r="AT427" i="1"/>
  <c r="AT428" i="1"/>
  <c r="AT429" i="1"/>
  <c r="AT430" i="1"/>
  <c r="AT431" i="1"/>
  <c r="AT432" i="1"/>
  <c r="AT433" i="1"/>
  <c r="AT434" i="1"/>
  <c r="AT435" i="1"/>
  <c r="AT436" i="1"/>
  <c r="AT437" i="1"/>
  <c r="AT438" i="1"/>
  <c r="AT439" i="1"/>
  <c r="AT440" i="1"/>
  <c r="AT441" i="1"/>
  <c r="AT442" i="1"/>
  <c r="AT443" i="1"/>
  <c r="AT444" i="1"/>
  <c r="AT445" i="1"/>
  <c r="AT446" i="1"/>
  <c r="AT447" i="1"/>
  <c r="AT448" i="1"/>
  <c r="AT449" i="1"/>
  <c r="AT450" i="1"/>
  <c r="AT451" i="1"/>
  <c r="AT452" i="1"/>
  <c r="AT453" i="1"/>
  <c r="AT454" i="1"/>
  <c r="AT455" i="1"/>
  <c r="AT456" i="1"/>
  <c r="AT457" i="1"/>
  <c r="AT458" i="1"/>
  <c r="AT459" i="1"/>
  <c r="AT460" i="1"/>
  <c r="AT461" i="1"/>
  <c r="AT462" i="1"/>
  <c r="AT463" i="1"/>
  <c r="AT464" i="1"/>
  <c r="AT465" i="1"/>
  <c r="AT466" i="1"/>
  <c r="AT467" i="1"/>
  <c r="AT468" i="1"/>
  <c r="AT469" i="1"/>
  <c r="AT470" i="1"/>
  <c r="AT471" i="1"/>
  <c r="AT472" i="1"/>
  <c r="AT473" i="1"/>
  <c r="AT474" i="1"/>
  <c r="AT475" i="1"/>
  <c r="AT476" i="1"/>
  <c r="AT477" i="1"/>
  <c r="AT478" i="1"/>
  <c r="AT479" i="1"/>
  <c r="AT480" i="1"/>
  <c r="AT481" i="1"/>
  <c r="AT482" i="1"/>
  <c r="AT483" i="1"/>
  <c r="AT484" i="1"/>
  <c r="AT485" i="1"/>
  <c r="AT486" i="1"/>
  <c r="AT487" i="1"/>
  <c r="AT488" i="1"/>
  <c r="AT489" i="1"/>
  <c r="AT490" i="1"/>
  <c r="AT491" i="1"/>
  <c r="AT492" i="1"/>
  <c r="AT493" i="1"/>
  <c r="AT494" i="1"/>
  <c r="AT495" i="1"/>
  <c r="AT496" i="1"/>
  <c r="AT497" i="1"/>
  <c r="AT498" i="1"/>
  <c r="AT499" i="1"/>
  <c r="AT500" i="1"/>
  <c r="AT501" i="1"/>
  <c r="AG3" i="1"/>
  <c r="AG4" i="1"/>
  <c r="AG5" i="1"/>
  <c r="AG6" i="1"/>
  <c r="AG7" i="1"/>
  <c r="AG8" i="1"/>
  <c r="AG9" i="1"/>
  <c r="AG10" i="1"/>
  <c r="AG11" i="1"/>
  <c r="AG12" i="1"/>
  <c r="AG13" i="1"/>
  <c r="AG14" i="1"/>
  <c r="AG15" i="1"/>
  <c r="AG16" i="1"/>
  <c r="AG17" i="1"/>
  <c r="AG18" i="1"/>
  <c r="AG19" i="1"/>
  <c r="AG20" i="1"/>
  <c r="AG21" i="1"/>
  <c r="AG22" i="1"/>
  <c r="AG23" i="1"/>
  <c r="AG24" i="1"/>
  <c r="AG25" i="1"/>
  <c r="AG26" i="1"/>
  <c r="AG27" i="1"/>
  <c r="AG28" i="1"/>
  <c r="AG29" i="1"/>
  <c r="AG30" i="1"/>
  <c r="AG31" i="1"/>
  <c r="AG32" i="1"/>
  <c r="AG33" i="1"/>
  <c r="AG34" i="1"/>
  <c r="AG35" i="1"/>
  <c r="AG36" i="1"/>
  <c r="AG37" i="1"/>
  <c r="AG38" i="1"/>
  <c r="AG39" i="1"/>
  <c r="AG40" i="1"/>
  <c r="AG41" i="1"/>
  <c r="AG42" i="1"/>
  <c r="AG43" i="1"/>
  <c r="AG44" i="1"/>
  <c r="AG45" i="1"/>
  <c r="AG46" i="1"/>
  <c r="AG47" i="1"/>
  <c r="AG48" i="1"/>
  <c r="AG49" i="1"/>
  <c r="AG50" i="1"/>
  <c r="AG51" i="1"/>
  <c r="AG52" i="1"/>
  <c r="AG53" i="1"/>
  <c r="AG54" i="1"/>
  <c r="AG55" i="1"/>
  <c r="AG56" i="1"/>
  <c r="AG57" i="1"/>
  <c r="AG58" i="1"/>
  <c r="AG59" i="1"/>
  <c r="AG60" i="1"/>
  <c r="AG61" i="1"/>
  <c r="AG62" i="1"/>
  <c r="AG63" i="1"/>
  <c r="AG64" i="1"/>
  <c r="AG65" i="1"/>
  <c r="AG66" i="1"/>
  <c r="AG67" i="1"/>
  <c r="AG68" i="1"/>
  <c r="AG69" i="1"/>
  <c r="AG70" i="1"/>
  <c r="AG71" i="1"/>
  <c r="AG72" i="1"/>
  <c r="AG73" i="1"/>
  <c r="AG74" i="1"/>
  <c r="AG75" i="1"/>
  <c r="AG76" i="1"/>
  <c r="AG77" i="1"/>
  <c r="AG78" i="1"/>
  <c r="AG79" i="1"/>
  <c r="AG80" i="1"/>
  <c r="AG81" i="1"/>
  <c r="AG82" i="1"/>
  <c r="AG83" i="1"/>
  <c r="AG84" i="1"/>
  <c r="AG85" i="1"/>
  <c r="AG86" i="1"/>
  <c r="AG87" i="1"/>
  <c r="AG88" i="1"/>
  <c r="AG89" i="1"/>
  <c r="AG90" i="1"/>
  <c r="AG91" i="1"/>
  <c r="AG92" i="1"/>
  <c r="AG93" i="1"/>
  <c r="AG94" i="1"/>
  <c r="AG95" i="1"/>
  <c r="AG96" i="1"/>
  <c r="AG97" i="1"/>
  <c r="AG98" i="1"/>
  <c r="AG99" i="1"/>
  <c r="AG100" i="1"/>
  <c r="AG101" i="1"/>
  <c r="AG102" i="1"/>
  <c r="AG103" i="1"/>
  <c r="AG104" i="1"/>
  <c r="AG105" i="1"/>
  <c r="AG106" i="1"/>
  <c r="AG107" i="1"/>
  <c r="AG108" i="1"/>
  <c r="AG109" i="1"/>
  <c r="AG110" i="1"/>
  <c r="AG111" i="1"/>
  <c r="AG112" i="1"/>
  <c r="AG113" i="1"/>
  <c r="AG114" i="1"/>
  <c r="AG115" i="1"/>
  <c r="AG116" i="1"/>
  <c r="AG117" i="1"/>
  <c r="AG118" i="1"/>
  <c r="AG119" i="1"/>
  <c r="AG120" i="1"/>
  <c r="AG121" i="1"/>
  <c r="AG122" i="1"/>
  <c r="AG123" i="1"/>
  <c r="AG124" i="1"/>
  <c r="AG125" i="1"/>
  <c r="AG126" i="1"/>
  <c r="AG127" i="1"/>
  <c r="AG128" i="1"/>
  <c r="AG129" i="1"/>
  <c r="AG130" i="1"/>
  <c r="AG131" i="1"/>
  <c r="AG132" i="1"/>
  <c r="AG133" i="1"/>
  <c r="AG134" i="1"/>
  <c r="AG135" i="1"/>
  <c r="AG136" i="1"/>
  <c r="AG137" i="1"/>
  <c r="AG138" i="1"/>
  <c r="AG139" i="1"/>
  <c r="AG140" i="1"/>
  <c r="AG141" i="1"/>
  <c r="AG142" i="1"/>
  <c r="AG143" i="1"/>
  <c r="AG144" i="1"/>
  <c r="AG145" i="1"/>
  <c r="AG146" i="1"/>
  <c r="AG147" i="1"/>
  <c r="AG148" i="1"/>
  <c r="AG149" i="1"/>
  <c r="AG150" i="1"/>
  <c r="AG151" i="1"/>
  <c r="AG152" i="1"/>
  <c r="AG153" i="1"/>
  <c r="AG154" i="1"/>
  <c r="AG155" i="1"/>
  <c r="AG156" i="1"/>
  <c r="AG157" i="1"/>
  <c r="AG158" i="1"/>
  <c r="AG159" i="1"/>
  <c r="AG160" i="1"/>
  <c r="AG161" i="1"/>
  <c r="AG162" i="1"/>
  <c r="AG163" i="1"/>
  <c r="AG164" i="1"/>
  <c r="AG165" i="1"/>
  <c r="AG166" i="1"/>
  <c r="AG167" i="1"/>
  <c r="AG168" i="1"/>
  <c r="AG169" i="1"/>
  <c r="AG170" i="1"/>
  <c r="AG171" i="1"/>
  <c r="AG172" i="1"/>
  <c r="AG173" i="1"/>
  <c r="AG174" i="1"/>
  <c r="AG175" i="1"/>
  <c r="AG176" i="1"/>
  <c r="AG177" i="1"/>
  <c r="AG178" i="1"/>
  <c r="AG179" i="1"/>
  <c r="AG180" i="1"/>
  <c r="AG181" i="1"/>
  <c r="AG182" i="1"/>
  <c r="AG183" i="1"/>
  <c r="AG184" i="1"/>
  <c r="AG185" i="1"/>
  <c r="AG186" i="1"/>
  <c r="AG187" i="1"/>
  <c r="AG188" i="1"/>
  <c r="AG189" i="1"/>
  <c r="AG190" i="1"/>
  <c r="AG191" i="1"/>
  <c r="AG192" i="1"/>
  <c r="AG193" i="1"/>
  <c r="AG194" i="1"/>
  <c r="AG195" i="1"/>
  <c r="AG196" i="1"/>
  <c r="AG197" i="1"/>
  <c r="AG198" i="1"/>
  <c r="AG199" i="1"/>
  <c r="AG200" i="1"/>
  <c r="AG201" i="1"/>
  <c r="AG202" i="1"/>
  <c r="AG203" i="1"/>
  <c r="AG204" i="1"/>
  <c r="AG205" i="1"/>
  <c r="AG206" i="1"/>
  <c r="AG207" i="1"/>
  <c r="AG208" i="1"/>
  <c r="AG209" i="1"/>
  <c r="AG210" i="1"/>
  <c r="AG211" i="1"/>
  <c r="AG212" i="1"/>
  <c r="AG213" i="1"/>
  <c r="AG214" i="1"/>
  <c r="AG215" i="1"/>
  <c r="AG216" i="1"/>
  <c r="AG217" i="1"/>
  <c r="AG218" i="1"/>
  <c r="AG219" i="1"/>
  <c r="AG220" i="1"/>
  <c r="AG221" i="1"/>
  <c r="AG222" i="1"/>
  <c r="AG223" i="1"/>
  <c r="AG224" i="1"/>
  <c r="AG225" i="1"/>
  <c r="AG226" i="1"/>
  <c r="AG227" i="1"/>
  <c r="AG228" i="1"/>
  <c r="AG229" i="1"/>
  <c r="AG230" i="1"/>
  <c r="AG231" i="1"/>
  <c r="AG232" i="1"/>
  <c r="AG233" i="1"/>
  <c r="AG234" i="1"/>
  <c r="AG235" i="1"/>
  <c r="AG236" i="1"/>
  <c r="AG237" i="1"/>
  <c r="AG238" i="1"/>
  <c r="AG239" i="1"/>
  <c r="AG240" i="1"/>
  <c r="AG241" i="1"/>
  <c r="AG242" i="1"/>
  <c r="AG243" i="1"/>
  <c r="AG244" i="1"/>
  <c r="AG245" i="1"/>
  <c r="AG246" i="1"/>
  <c r="AG247" i="1"/>
  <c r="AG248" i="1"/>
  <c r="AG249" i="1"/>
  <c r="AG250" i="1"/>
  <c r="AG251" i="1"/>
  <c r="AG252" i="1"/>
  <c r="AG253" i="1"/>
  <c r="AG254" i="1"/>
  <c r="AG255" i="1"/>
  <c r="AG256" i="1"/>
  <c r="AG257" i="1"/>
  <c r="AG258" i="1"/>
  <c r="AG259" i="1"/>
  <c r="AG260" i="1"/>
  <c r="AG261" i="1"/>
  <c r="AG262" i="1"/>
  <c r="AG263" i="1"/>
  <c r="AG264" i="1"/>
  <c r="AG265" i="1"/>
  <c r="AG266" i="1"/>
  <c r="AG267" i="1"/>
  <c r="AG268" i="1"/>
  <c r="AG269" i="1"/>
  <c r="AG270" i="1"/>
  <c r="AG271" i="1"/>
  <c r="AG272" i="1"/>
  <c r="AG273" i="1"/>
  <c r="AG274" i="1"/>
  <c r="AG275" i="1"/>
  <c r="AG276" i="1"/>
  <c r="AG277" i="1"/>
  <c r="AG278" i="1"/>
  <c r="AG279" i="1"/>
  <c r="AG280" i="1"/>
  <c r="AG281" i="1"/>
  <c r="AG282" i="1"/>
  <c r="AG283" i="1"/>
  <c r="AG284" i="1"/>
  <c r="AG285" i="1"/>
  <c r="AG286" i="1"/>
  <c r="AG287" i="1"/>
  <c r="AG288" i="1"/>
  <c r="AG289" i="1"/>
  <c r="AG290" i="1"/>
  <c r="AG291" i="1"/>
  <c r="AG292" i="1"/>
  <c r="AG293" i="1"/>
  <c r="AG294" i="1"/>
  <c r="AG295" i="1"/>
  <c r="AG296" i="1"/>
  <c r="AG297" i="1"/>
  <c r="AG298" i="1"/>
  <c r="AG299" i="1"/>
  <c r="AG300" i="1"/>
  <c r="AG301" i="1"/>
  <c r="AG302" i="1"/>
  <c r="AG303" i="1"/>
  <c r="AG304" i="1"/>
  <c r="AG305" i="1"/>
  <c r="AG306" i="1"/>
  <c r="AG307" i="1"/>
  <c r="AG308" i="1"/>
  <c r="AG309" i="1"/>
  <c r="AG310" i="1"/>
  <c r="AG311" i="1"/>
  <c r="AG312" i="1"/>
  <c r="AG313" i="1"/>
  <c r="AG314" i="1"/>
  <c r="AG315" i="1"/>
  <c r="AG316" i="1"/>
  <c r="AG317" i="1"/>
  <c r="AG318" i="1"/>
  <c r="AG319" i="1"/>
  <c r="AG320" i="1"/>
  <c r="AG321" i="1"/>
  <c r="AG322" i="1"/>
  <c r="AG323" i="1"/>
  <c r="AG324" i="1"/>
  <c r="AG325" i="1"/>
  <c r="AG326" i="1"/>
  <c r="AG327" i="1"/>
  <c r="AG328" i="1"/>
  <c r="AG329" i="1"/>
  <c r="AG330" i="1"/>
  <c r="AG331" i="1"/>
  <c r="AG332" i="1"/>
  <c r="AG333" i="1"/>
  <c r="AG334" i="1"/>
  <c r="AG335" i="1"/>
  <c r="AG336" i="1"/>
  <c r="AG337" i="1"/>
  <c r="AG338" i="1"/>
  <c r="AG339" i="1"/>
  <c r="AG340" i="1"/>
  <c r="AG341" i="1"/>
  <c r="AG342" i="1"/>
  <c r="AG343" i="1"/>
  <c r="AG344" i="1"/>
  <c r="AG345" i="1"/>
  <c r="AG346" i="1"/>
  <c r="AG347" i="1"/>
  <c r="AG348" i="1"/>
  <c r="AG349" i="1"/>
  <c r="AG350" i="1"/>
  <c r="AG351" i="1"/>
  <c r="AG352" i="1"/>
  <c r="AG353" i="1"/>
  <c r="AG354" i="1"/>
  <c r="AG355" i="1"/>
  <c r="AG356" i="1"/>
  <c r="AG357" i="1"/>
  <c r="AG358" i="1"/>
  <c r="AG359" i="1"/>
  <c r="AG360" i="1"/>
  <c r="AG361" i="1"/>
  <c r="AG362" i="1"/>
  <c r="AG363" i="1"/>
  <c r="AG364" i="1"/>
  <c r="AG365" i="1"/>
  <c r="AG366" i="1"/>
  <c r="AG367" i="1"/>
  <c r="AG368" i="1"/>
  <c r="AG369" i="1"/>
  <c r="AG370" i="1"/>
  <c r="AG371" i="1"/>
  <c r="AG372" i="1"/>
  <c r="AG373" i="1"/>
  <c r="AG374" i="1"/>
  <c r="AG375" i="1"/>
  <c r="AG376" i="1"/>
  <c r="AG377" i="1"/>
  <c r="AG378" i="1"/>
  <c r="AG379" i="1"/>
  <c r="AG380" i="1"/>
  <c r="AG381" i="1"/>
  <c r="AG382" i="1"/>
  <c r="AG383" i="1"/>
  <c r="AG384" i="1"/>
  <c r="AG385" i="1"/>
  <c r="AG386" i="1"/>
  <c r="AG387" i="1"/>
  <c r="AG388" i="1"/>
  <c r="AG389" i="1"/>
  <c r="AG390" i="1"/>
  <c r="AG391" i="1"/>
  <c r="AG392" i="1"/>
  <c r="AG393" i="1"/>
  <c r="AG394" i="1"/>
  <c r="AG395" i="1"/>
  <c r="BW395" i="1"/>
  <c r="AG396" i="1"/>
  <c r="AG397" i="1"/>
  <c r="AG398" i="1"/>
  <c r="AG399" i="1"/>
  <c r="BW399" i="1"/>
  <c r="AG400" i="1"/>
  <c r="AG401" i="1"/>
  <c r="AG402" i="1"/>
  <c r="AG403" i="1"/>
  <c r="BW403" i="1"/>
  <c r="AG404" i="1"/>
  <c r="AG405" i="1"/>
  <c r="AG406" i="1"/>
  <c r="AG407" i="1"/>
  <c r="BW407" i="1"/>
  <c r="AG408" i="1"/>
  <c r="AG409" i="1"/>
  <c r="AG410" i="1"/>
  <c r="AG411" i="1"/>
  <c r="BW411" i="1"/>
  <c r="AG412" i="1"/>
  <c r="AG413" i="1"/>
  <c r="AG414" i="1"/>
  <c r="AG415" i="1"/>
  <c r="BW415" i="1"/>
  <c r="AG416" i="1"/>
  <c r="AG417" i="1"/>
  <c r="AG418" i="1"/>
  <c r="AG419" i="1"/>
  <c r="BW419" i="1"/>
  <c r="AG420" i="1"/>
  <c r="AG421" i="1"/>
  <c r="AG422" i="1"/>
  <c r="AG423" i="1"/>
  <c r="BW423" i="1"/>
  <c r="AG424" i="1"/>
  <c r="AG425" i="1"/>
  <c r="AG426" i="1"/>
  <c r="AG427" i="1"/>
  <c r="BW427" i="1"/>
  <c r="AG428" i="1"/>
  <c r="AG429" i="1"/>
  <c r="AG430" i="1"/>
  <c r="AG431" i="1"/>
  <c r="BW431" i="1"/>
  <c r="AG432" i="1"/>
  <c r="AG433" i="1"/>
  <c r="AG434" i="1"/>
  <c r="AG435" i="1"/>
  <c r="BW435" i="1"/>
  <c r="AG436" i="1"/>
  <c r="AG437" i="1"/>
  <c r="AG438" i="1"/>
  <c r="AG439" i="1"/>
  <c r="BW439" i="1"/>
  <c r="AG440" i="1"/>
  <c r="AG441" i="1"/>
  <c r="AG442" i="1"/>
  <c r="AG443" i="1"/>
  <c r="BW443" i="1"/>
  <c r="AG444" i="1"/>
  <c r="AG445" i="1"/>
  <c r="AG446" i="1"/>
  <c r="AG447" i="1"/>
  <c r="BW447" i="1"/>
  <c r="AG448" i="1"/>
  <c r="AG449" i="1"/>
  <c r="AG450" i="1"/>
  <c r="AG451" i="1"/>
  <c r="BW451" i="1"/>
  <c r="AG452" i="1"/>
  <c r="AG453" i="1"/>
  <c r="AG454" i="1"/>
  <c r="AG455" i="1"/>
  <c r="BW455" i="1"/>
  <c r="AG456" i="1"/>
  <c r="AG457" i="1"/>
  <c r="AG458" i="1"/>
  <c r="AG459" i="1"/>
  <c r="BW459" i="1"/>
  <c r="AG460" i="1"/>
  <c r="AG461" i="1"/>
  <c r="AG462" i="1"/>
  <c r="AG463" i="1"/>
  <c r="BW463" i="1"/>
  <c r="AG464" i="1"/>
  <c r="AG465" i="1"/>
  <c r="AG466" i="1"/>
  <c r="AG467" i="1"/>
  <c r="BW467" i="1"/>
  <c r="AG468" i="1"/>
  <c r="AG469" i="1"/>
  <c r="AG470" i="1"/>
  <c r="AG471" i="1"/>
  <c r="BW471" i="1"/>
  <c r="AG472" i="1"/>
  <c r="AG473" i="1"/>
  <c r="AG474" i="1"/>
  <c r="AG475" i="1"/>
  <c r="BW475" i="1"/>
  <c r="AG476" i="1"/>
  <c r="AG477" i="1"/>
  <c r="AG478" i="1"/>
  <c r="AG479" i="1"/>
  <c r="BW479" i="1"/>
  <c r="AG480" i="1"/>
  <c r="AG481" i="1"/>
  <c r="AG482" i="1"/>
  <c r="AG483" i="1"/>
  <c r="BW483" i="1"/>
  <c r="AG484" i="1"/>
  <c r="AG485" i="1"/>
  <c r="AG486" i="1"/>
  <c r="AG487" i="1"/>
  <c r="BW487" i="1"/>
  <c r="AG488" i="1"/>
  <c r="AG489" i="1"/>
  <c r="AG490" i="1"/>
  <c r="AG491" i="1"/>
  <c r="BW491" i="1"/>
  <c r="AG492" i="1"/>
  <c r="AG493" i="1"/>
  <c r="AG494" i="1"/>
  <c r="AG495" i="1"/>
  <c r="BW495" i="1"/>
  <c r="AG496" i="1"/>
  <c r="AG497" i="1"/>
  <c r="AG498" i="1"/>
  <c r="AG499" i="1"/>
  <c r="BW499" i="1"/>
  <c r="AG500" i="1"/>
  <c r="AG501" i="1"/>
  <c r="BW346" i="1"/>
  <c r="BW498" i="1"/>
  <c r="BW490" i="1"/>
  <c r="BW482" i="1"/>
  <c r="BW474" i="1"/>
  <c r="BW466" i="1"/>
  <c r="BW458" i="1"/>
  <c r="BW450" i="1"/>
  <c r="BW442" i="1"/>
  <c r="BW434" i="1"/>
  <c r="BW426" i="1"/>
  <c r="BW418" i="1"/>
  <c r="BW410" i="1"/>
  <c r="BW402" i="1"/>
  <c r="BW394" i="1"/>
  <c r="BW386" i="1"/>
  <c r="BW378" i="1"/>
  <c r="BW370" i="1"/>
  <c r="BW362" i="1"/>
  <c r="BW354" i="1"/>
  <c r="BW494" i="1"/>
  <c r="BW486" i="1"/>
  <c r="BW478" i="1"/>
  <c r="BW470" i="1"/>
  <c r="BW462" i="1"/>
  <c r="BW454" i="1"/>
  <c r="BW446" i="1"/>
  <c r="BW438" i="1"/>
  <c r="BW430" i="1"/>
  <c r="BW422" i="1"/>
  <c r="BW414" i="1"/>
  <c r="BW406" i="1"/>
  <c r="BW398" i="1"/>
  <c r="BW390" i="1"/>
  <c r="BW382" i="1"/>
  <c r="BW374" i="1"/>
  <c r="BW366" i="1"/>
  <c r="BW358" i="1"/>
  <c r="BW350" i="1"/>
  <c r="BW342" i="1"/>
  <c r="BW338" i="1"/>
  <c r="BW334" i="1"/>
  <c r="BW330" i="1"/>
  <c r="BW326" i="1"/>
  <c r="BW322" i="1"/>
  <c r="BW318" i="1"/>
  <c r="BW314" i="1"/>
  <c r="BW310" i="1"/>
  <c r="BW306" i="1"/>
  <c r="BW302" i="1"/>
  <c r="BW298" i="1"/>
  <c r="BW294" i="1"/>
  <c r="BW290" i="1"/>
  <c r="BW286" i="1"/>
  <c r="BW282" i="1"/>
  <c r="BW278" i="1"/>
  <c r="BW274" i="1"/>
  <c r="BW270" i="1"/>
  <c r="BW266" i="1"/>
  <c r="BW262" i="1"/>
  <c r="BW258" i="1"/>
  <c r="BW254" i="1"/>
  <c r="BW250" i="1"/>
  <c r="BW246" i="1"/>
  <c r="BW242" i="1"/>
  <c r="BW238" i="1"/>
  <c r="BW234" i="1"/>
  <c r="BW230" i="1"/>
  <c r="BW226" i="1"/>
  <c r="BW222" i="1"/>
  <c r="BW218" i="1"/>
  <c r="BW214" i="1"/>
  <c r="BW210" i="1"/>
  <c r="BW206" i="1"/>
  <c r="BW202" i="1"/>
  <c r="BW198" i="1"/>
  <c r="BW194" i="1"/>
  <c r="BW190" i="1"/>
  <c r="BW186" i="1"/>
  <c r="BW182" i="1"/>
  <c r="BW178" i="1"/>
  <c r="BW174" i="1"/>
  <c r="BW170" i="1"/>
  <c r="BW166" i="1"/>
  <c r="BW162" i="1"/>
  <c r="BW158" i="1"/>
  <c r="BW154" i="1"/>
  <c r="BW150" i="1"/>
  <c r="BW146" i="1"/>
  <c r="BW142" i="1"/>
  <c r="BW138" i="1"/>
  <c r="BW134" i="1"/>
  <c r="BW130" i="1"/>
  <c r="BW126" i="1"/>
  <c r="BW122" i="1"/>
  <c r="BW118" i="1"/>
  <c r="BW114" i="1"/>
  <c r="BW110" i="1"/>
  <c r="BW106" i="1"/>
  <c r="BW102" i="1"/>
  <c r="BW98" i="1"/>
  <c r="BW94" i="1"/>
  <c r="BW90" i="1"/>
  <c r="BW86" i="1"/>
  <c r="BW82" i="1"/>
  <c r="BW78" i="1"/>
  <c r="BW74" i="1"/>
  <c r="BW70" i="1"/>
  <c r="BW66" i="1"/>
  <c r="BW62" i="1"/>
  <c r="BW58" i="1"/>
  <c r="BW54" i="1"/>
  <c r="BW50" i="1"/>
  <c r="BW46" i="1"/>
  <c r="BW42" i="1"/>
  <c r="BW38" i="1"/>
  <c r="BW34" i="1"/>
  <c r="BW30" i="1"/>
  <c r="BW26" i="1"/>
  <c r="BW22" i="1"/>
  <c r="BW18" i="1"/>
  <c r="BW14" i="1"/>
  <c r="BW10" i="1"/>
  <c r="BW6" i="1"/>
  <c r="BW391" i="1"/>
  <c r="BW387" i="1"/>
  <c r="BW383" i="1"/>
  <c r="BW379" i="1"/>
  <c r="BW375" i="1"/>
  <c r="BW371" i="1"/>
  <c r="BW367" i="1"/>
  <c r="BW363" i="1"/>
  <c r="BW359" i="1"/>
  <c r="BW355" i="1"/>
  <c r="BW351" i="1"/>
  <c r="BW347" i="1"/>
  <c r="BW343" i="1"/>
  <c r="BW339" i="1"/>
  <c r="BW335" i="1"/>
  <c r="BW331" i="1"/>
  <c r="BW327" i="1"/>
  <c r="BW323" i="1"/>
  <c r="BW319" i="1"/>
  <c r="BW315" i="1"/>
  <c r="BW311" i="1"/>
  <c r="BW307" i="1"/>
  <c r="BW303" i="1"/>
  <c r="BW299" i="1"/>
  <c r="BW295" i="1"/>
  <c r="BW291" i="1"/>
  <c r="BW287" i="1"/>
  <c r="BW283" i="1"/>
  <c r="BW279" i="1"/>
  <c r="BW275" i="1"/>
  <c r="BW271" i="1"/>
  <c r="BW267" i="1"/>
  <c r="BW263" i="1"/>
  <c r="BW259" i="1"/>
  <c r="BW255" i="1"/>
  <c r="BW251" i="1"/>
  <c r="BW247" i="1"/>
  <c r="BW243" i="1"/>
  <c r="BW239" i="1"/>
  <c r="BW235" i="1"/>
  <c r="BW231" i="1"/>
  <c r="BW227" i="1"/>
  <c r="BW223" i="1"/>
  <c r="BW219" i="1"/>
  <c r="BW215" i="1"/>
  <c r="BW211" i="1"/>
  <c r="BW207" i="1"/>
  <c r="BW203" i="1"/>
  <c r="BW199" i="1"/>
  <c r="BW195" i="1"/>
  <c r="BW191" i="1"/>
  <c r="BW187" i="1"/>
  <c r="BW183" i="1"/>
  <c r="BW179" i="1"/>
  <c r="BW175" i="1"/>
  <c r="BW171" i="1"/>
  <c r="BW167" i="1"/>
  <c r="BW163" i="1"/>
  <c r="BW159" i="1"/>
  <c r="BW155" i="1"/>
  <c r="BW151" i="1"/>
  <c r="BW147" i="1"/>
  <c r="BW143" i="1"/>
  <c r="BW139" i="1"/>
  <c r="BW135" i="1"/>
  <c r="BW131" i="1"/>
  <c r="BW127" i="1"/>
  <c r="BW123" i="1"/>
  <c r="BW119" i="1"/>
  <c r="BW115" i="1"/>
  <c r="BW111" i="1"/>
  <c r="BW107" i="1"/>
  <c r="BW103" i="1"/>
  <c r="BW99" i="1"/>
  <c r="BW95" i="1"/>
  <c r="BW91" i="1"/>
  <c r="BW87" i="1"/>
  <c r="BW83" i="1"/>
  <c r="BW79" i="1"/>
  <c r="BW75" i="1"/>
  <c r="BW71" i="1"/>
  <c r="BW67" i="1"/>
  <c r="BW63" i="1"/>
  <c r="BW59" i="1"/>
  <c r="BW55" i="1"/>
  <c r="BW51" i="1"/>
  <c r="BW47" i="1"/>
  <c r="BW43" i="1"/>
  <c r="BW39" i="1"/>
  <c r="BW35" i="1"/>
  <c r="BW31" i="1"/>
  <c r="BW27" i="1"/>
  <c r="BW23" i="1"/>
  <c r="BW19" i="1"/>
  <c r="BW15" i="1"/>
  <c r="BW11" i="1"/>
  <c r="BW7" i="1"/>
  <c r="BW3" i="1"/>
  <c r="BW497" i="1"/>
  <c r="BW485" i="1"/>
  <c r="BW477" i="1"/>
  <c r="BW465" i="1"/>
  <c r="BW453" i="1"/>
  <c r="BW445" i="1"/>
  <c r="BW433" i="1"/>
  <c r="BW421" i="1"/>
  <c r="BW409" i="1"/>
  <c r="BW397" i="1"/>
  <c r="BW389" i="1"/>
  <c r="BW377" i="1"/>
  <c r="BW365" i="1"/>
  <c r="BW353" i="1"/>
  <c r="BW345" i="1"/>
  <c r="BW333" i="1"/>
  <c r="BW321" i="1"/>
  <c r="BW309" i="1"/>
  <c r="BW297" i="1"/>
  <c r="BW289" i="1"/>
  <c r="BW277" i="1"/>
  <c r="BW265" i="1"/>
  <c r="BW257" i="1"/>
  <c r="BW245" i="1"/>
  <c r="BW233" i="1"/>
  <c r="BW221" i="1"/>
  <c r="BW213" i="1"/>
  <c r="BW201" i="1"/>
  <c r="BW189" i="1"/>
  <c r="BW177" i="1"/>
  <c r="BW165" i="1"/>
  <c r="BW157" i="1"/>
  <c r="BW145" i="1"/>
  <c r="BW133" i="1"/>
  <c r="BW125" i="1"/>
  <c r="BW121" i="1"/>
  <c r="BW117" i="1"/>
  <c r="BW113" i="1"/>
  <c r="BW105" i="1"/>
  <c r="BW101" i="1"/>
  <c r="BW97" i="1"/>
  <c r="BW93" i="1"/>
  <c r="BW89" i="1"/>
  <c r="BW85" i="1"/>
  <c r="BW81" i="1"/>
  <c r="BW77" i="1"/>
  <c r="BW73" i="1"/>
  <c r="BW69" i="1"/>
  <c r="BW65" i="1"/>
  <c r="BW61" i="1"/>
  <c r="BW57" i="1"/>
  <c r="BW53" i="1"/>
  <c r="BW49" i="1"/>
  <c r="BW45" i="1"/>
  <c r="BW41" i="1"/>
  <c r="BW37" i="1"/>
  <c r="BW33" i="1"/>
  <c r="BW29" i="1"/>
  <c r="BW25" i="1"/>
  <c r="BW21" i="1"/>
  <c r="BW17" i="1"/>
  <c r="BW13" i="1"/>
  <c r="BW9" i="1"/>
  <c r="BW5" i="1"/>
  <c r="BW501" i="1"/>
  <c r="BW493" i="1"/>
  <c r="BW489" i="1"/>
  <c r="BW481" i="1"/>
  <c r="BW473" i="1"/>
  <c r="BW469" i="1"/>
  <c r="BW461" i="1"/>
  <c r="BW457" i="1"/>
  <c r="BW449" i="1"/>
  <c r="BW441" i="1"/>
  <c r="BW437" i="1"/>
  <c r="BW429" i="1"/>
  <c r="BW425" i="1"/>
  <c r="BW417" i="1"/>
  <c r="BW413" i="1"/>
  <c r="BW405" i="1"/>
  <c r="BW401" i="1"/>
  <c r="BW393" i="1"/>
  <c r="BW385" i="1"/>
  <c r="BW381" i="1"/>
  <c r="BW373" i="1"/>
  <c r="BW369" i="1"/>
  <c r="BW361" i="1"/>
  <c r="BW357" i="1"/>
  <c r="BW349" i="1"/>
  <c r="BW341" i="1"/>
  <c r="BW337" i="1"/>
  <c r="BW329" i="1"/>
  <c r="BW325" i="1"/>
  <c r="BW317" i="1"/>
  <c r="BW313" i="1"/>
  <c r="BW305" i="1"/>
  <c r="BW301" i="1"/>
  <c r="BW293" i="1"/>
  <c r="BW285" i="1"/>
  <c r="BW281" i="1"/>
  <c r="BW273" i="1"/>
  <c r="BW269" i="1"/>
  <c r="BW261" i="1"/>
  <c r="BW253" i="1"/>
  <c r="BW249" i="1"/>
  <c r="BW241" i="1"/>
  <c r="BW237" i="1"/>
  <c r="BW229" i="1"/>
  <c r="BW225" i="1"/>
  <c r="BW217" i="1"/>
  <c r="BW209" i="1"/>
  <c r="BW205" i="1"/>
  <c r="BW197" i="1"/>
  <c r="BW193" i="1"/>
  <c r="BW185" i="1"/>
  <c r="BW181" i="1"/>
  <c r="BW173" i="1"/>
  <c r="BW169" i="1"/>
  <c r="BW161" i="1"/>
  <c r="BW153" i="1"/>
  <c r="BW149" i="1"/>
  <c r="BW141" i="1"/>
  <c r="BW137" i="1"/>
  <c r="BW129" i="1"/>
  <c r="BW109" i="1"/>
  <c r="BW500" i="1"/>
  <c r="BW496" i="1"/>
  <c r="BW492" i="1"/>
  <c r="BW488" i="1"/>
  <c r="BW484" i="1"/>
  <c r="BW480" i="1"/>
  <c r="BW476" i="1"/>
  <c r="BW472" i="1"/>
  <c r="BW468" i="1"/>
  <c r="BW464" i="1"/>
  <c r="BW460" i="1"/>
  <c r="BW456" i="1"/>
  <c r="BW452" i="1"/>
  <c r="BW448" i="1"/>
  <c r="BW444" i="1"/>
  <c r="BW440" i="1"/>
  <c r="BW436" i="1"/>
  <c r="BW432" i="1"/>
  <c r="BW428" i="1"/>
  <c r="BW424" i="1"/>
  <c r="BW420" i="1"/>
  <c r="BW416" i="1"/>
  <c r="BW412" i="1"/>
  <c r="BW408" i="1"/>
  <c r="BW404" i="1"/>
  <c r="BW400" i="1"/>
  <c r="BW396" i="1"/>
  <c r="BW392" i="1"/>
  <c r="BW388" i="1"/>
  <c r="BW384" i="1"/>
  <c r="BW380" i="1"/>
  <c r="BW376" i="1"/>
  <c r="BW372" i="1"/>
  <c r="BW368" i="1"/>
  <c r="BW364" i="1"/>
  <c r="BW360" i="1"/>
  <c r="BW356" i="1"/>
  <c r="BW352" i="1"/>
  <c r="BW348" i="1"/>
  <c r="BW344" i="1"/>
  <c r="BW340" i="1"/>
  <c r="BW336" i="1"/>
  <c r="BW332" i="1"/>
  <c r="BW328" i="1"/>
  <c r="BW324" i="1"/>
  <c r="BW320" i="1"/>
  <c r="BW316" i="1"/>
  <c r="BW308" i="1"/>
  <c r="BW304" i="1"/>
  <c r="BW300" i="1"/>
  <c r="BW296" i="1"/>
  <c r="BW292" i="1"/>
  <c r="BW288" i="1"/>
  <c r="BW284" i="1"/>
  <c r="BW280" i="1"/>
  <c r="BW276" i="1"/>
  <c r="BW272" i="1"/>
  <c r="BW268" i="1"/>
  <c r="BW264" i="1"/>
  <c r="BW260" i="1"/>
  <c r="BW256" i="1"/>
  <c r="BW252" i="1"/>
  <c r="BW248" i="1"/>
  <c r="BW244" i="1"/>
  <c r="BW240" i="1"/>
  <c r="BW236" i="1"/>
  <c r="BW232" i="1"/>
  <c r="BW228" i="1"/>
  <c r="BW224" i="1"/>
  <c r="BW220" i="1"/>
  <c r="BW216" i="1"/>
  <c r="BW212" i="1"/>
  <c r="BW208" i="1"/>
  <c r="BW204" i="1"/>
  <c r="BW200" i="1"/>
  <c r="BW196" i="1"/>
  <c r="BW192" i="1"/>
  <c r="BW188" i="1"/>
  <c r="BW184" i="1"/>
  <c r="BW180" i="1"/>
  <c r="BW176" i="1"/>
  <c r="BW172" i="1"/>
  <c r="BW168" i="1"/>
  <c r="BW164" i="1"/>
  <c r="BW160" i="1"/>
  <c r="BW156" i="1"/>
  <c r="BW152" i="1"/>
  <c r="BW148" i="1"/>
  <c r="BW144" i="1"/>
  <c r="BW140" i="1"/>
  <c r="BW136" i="1"/>
  <c r="BW132" i="1"/>
  <c r="BW128" i="1"/>
  <c r="BW124" i="1"/>
  <c r="BW120" i="1"/>
  <c r="BW116" i="1"/>
  <c r="BW112" i="1"/>
  <c r="BW108" i="1"/>
  <c r="BW104" i="1"/>
  <c r="BW100" i="1"/>
  <c r="BW96" i="1"/>
  <c r="BW92" i="1"/>
  <c r="BW88" i="1"/>
  <c r="BW84" i="1"/>
  <c r="BW80" i="1"/>
  <c r="BW76" i="1"/>
  <c r="BW72" i="1"/>
  <c r="BW68" i="1"/>
  <c r="BW64" i="1"/>
  <c r="BW60" i="1"/>
  <c r="BW56" i="1"/>
  <c r="BW52" i="1"/>
  <c r="BW48" i="1"/>
  <c r="BW44" i="1"/>
  <c r="BW40" i="1"/>
  <c r="BW36" i="1"/>
  <c r="BW32" i="1"/>
  <c r="BW28" i="1"/>
  <c r="BW24" i="1"/>
  <c r="BW20" i="1"/>
  <c r="BW16" i="1"/>
  <c r="BW12" i="1"/>
  <c r="BW8" i="1"/>
  <c r="BW4" i="1"/>
  <c r="BW312" i="1"/>
  <c r="A3" i="1"/>
  <c r="A4" i="1"/>
  <c r="B3" i="38"/>
  <c r="B4" i="38"/>
  <c r="B5" i="38"/>
  <c r="B6" i="38"/>
  <c r="B7" i="38"/>
  <c r="B8" i="38"/>
  <c r="B9" i="38"/>
  <c r="B10" i="38"/>
  <c r="B22" i="38"/>
  <c r="B21" i="38"/>
  <c r="B20" i="38"/>
  <c r="B19" i="38"/>
  <c r="B18" i="38"/>
  <c r="B17" i="38"/>
  <c r="B16" i="38"/>
  <c r="B15" i="38"/>
  <c r="B14" i="38"/>
  <c r="B13" i="38"/>
  <c r="B12" i="38"/>
  <c r="B11" i="38"/>
  <c r="B23" i="38"/>
  <c r="C23" i="38"/>
  <c r="B24" i="38"/>
  <c r="C24" i="38"/>
  <c r="B25" i="38"/>
  <c r="C25" i="38"/>
  <c r="B26" i="38"/>
  <c r="C26" i="38"/>
  <c r="B27" i="38"/>
  <c r="C27" i="38"/>
  <c r="B28" i="38"/>
  <c r="C28" i="38"/>
  <c r="B29" i="38"/>
  <c r="C29" i="38"/>
  <c r="B30" i="38"/>
  <c r="C30" i="38"/>
  <c r="B31" i="38"/>
  <c r="C31" i="38"/>
  <c r="B32" i="38"/>
  <c r="C32" i="38"/>
  <c r="B33" i="38"/>
  <c r="C33" i="38"/>
  <c r="B34" i="38"/>
  <c r="C34" i="38"/>
  <c r="B35" i="38"/>
  <c r="C35" i="38"/>
  <c r="B36" i="38"/>
  <c r="C36" i="38"/>
  <c r="B37" i="38"/>
  <c r="C37" i="38"/>
  <c r="B38" i="38"/>
  <c r="C38" i="38"/>
  <c r="B39" i="38"/>
  <c r="C39" i="38"/>
  <c r="B40" i="38"/>
  <c r="C40" i="38"/>
  <c r="B41" i="38"/>
  <c r="C41" i="38"/>
  <c r="B42" i="38"/>
  <c r="C42" i="38"/>
  <c r="B43" i="38"/>
  <c r="C43" i="38"/>
  <c r="B44" i="38"/>
  <c r="C44" i="38"/>
  <c r="B45" i="38"/>
  <c r="C45" i="38"/>
  <c r="B46" i="38"/>
  <c r="C46" i="38"/>
  <c r="B47" i="38"/>
  <c r="C47" i="38"/>
  <c r="B48" i="38"/>
  <c r="C48" i="38"/>
  <c r="B49" i="38"/>
  <c r="C49" i="38"/>
  <c r="B50" i="38"/>
  <c r="C50" i="38"/>
  <c r="B51" i="38"/>
  <c r="C51" i="38"/>
  <c r="B52" i="38"/>
  <c r="C52" i="38"/>
  <c r="B53" i="38"/>
  <c r="C53" i="38"/>
  <c r="B54" i="38"/>
  <c r="C54" i="38"/>
  <c r="B55" i="38"/>
  <c r="C55" i="38"/>
  <c r="B56" i="38"/>
  <c r="C56" i="38"/>
  <c r="B57" i="38"/>
  <c r="C57" i="38"/>
  <c r="B58" i="38"/>
  <c r="C58" i="38"/>
  <c r="B59" i="38"/>
  <c r="C59" i="38"/>
  <c r="B60" i="38"/>
  <c r="C60" i="38"/>
  <c r="B61" i="38"/>
  <c r="C61" i="38"/>
  <c r="B62" i="38"/>
  <c r="C62" i="38"/>
  <c r="B63" i="38"/>
  <c r="C63" i="38"/>
  <c r="B64" i="38"/>
  <c r="C64" i="38"/>
  <c r="B65" i="38"/>
  <c r="C65" i="38"/>
  <c r="B66" i="38"/>
  <c r="C66" i="38"/>
  <c r="B67" i="38"/>
  <c r="C67" i="38"/>
  <c r="B68" i="38"/>
  <c r="C68" i="38"/>
  <c r="B69" i="38"/>
  <c r="C69" i="38"/>
  <c r="B70" i="38"/>
  <c r="C70" i="38"/>
  <c r="B71" i="38"/>
  <c r="C71" i="38"/>
  <c r="B72" i="38"/>
  <c r="C72" i="38"/>
  <c r="B73" i="38"/>
  <c r="C73" i="38"/>
  <c r="B74" i="38"/>
  <c r="C74" i="38"/>
  <c r="B75" i="38"/>
  <c r="C75" i="38"/>
  <c r="B76" i="38"/>
  <c r="C76" i="38"/>
  <c r="B77" i="38"/>
  <c r="C77" i="38"/>
  <c r="B78" i="38"/>
  <c r="C78" i="38"/>
  <c r="B79" i="38"/>
  <c r="C79" i="38"/>
  <c r="B80" i="38"/>
  <c r="C80" i="38"/>
  <c r="B81" i="38"/>
  <c r="C81" i="38"/>
  <c r="B82" i="38"/>
  <c r="C82" i="38"/>
  <c r="B83" i="38"/>
  <c r="C83" i="38"/>
  <c r="B84" i="38"/>
  <c r="C84" i="38"/>
  <c r="B85" i="38"/>
  <c r="C85" i="38"/>
  <c r="B86" i="38"/>
  <c r="C86" i="38"/>
  <c r="B87" i="38"/>
  <c r="C87" i="38"/>
  <c r="B88" i="38"/>
  <c r="C88" i="38"/>
  <c r="B89" i="38"/>
  <c r="C89" i="38"/>
  <c r="B90" i="38"/>
  <c r="C90" i="38"/>
  <c r="B91" i="38"/>
  <c r="C91" i="38"/>
  <c r="B92" i="38"/>
  <c r="C92" i="38"/>
  <c r="B93" i="38"/>
  <c r="C93" i="38"/>
  <c r="B94" i="38"/>
  <c r="C94" i="38"/>
  <c r="B95" i="38"/>
  <c r="C95" i="38"/>
  <c r="B96" i="38"/>
  <c r="C96" i="38"/>
  <c r="B97" i="38"/>
  <c r="C97" i="38"/>
  <c r="B98" i="38"/>
  <c r="C98" i="38"/>
  <c r="B99" i="38"/>
  <c r="C99" i="38"/>
  <c r="B100" i="38"/>
  <c r="C100" i="38"/>
  <c r="B101" i="38"/>
  <c r="C101" i="38"/>
  <c r="B102" i="38"/>
  <c r="C102" i="38"/>
  <c r="B103" i="38"/>
  <c r="C103" i="38"/>
  <c r="B104" i="38"/>
  <c r="C104" i="38"/>
  <c r="B105" i="38"/>
  <c r="C105" i="38"/>
  <c r="B106" i="38"/>
  <c r="C106" i="38"/>
  <c r="B107" i="38"/>
  <c r="C107" i="38"/>
  <c r="B108" i="38"/>
  <c r="C108" i="38"/>
  <c r="B109" i="38"/>
  <c r="C109" i="38"/>
  <c r="B110" i="38"/>
  <c r="C110" i="38"/>
  <c r="B111" i="38"/>
  <c r="C111" i="38"/>
  <c r="B112" i="38"/>
  <c r="C112" i="38"/>
  <c r="B113" i="38"/>
  <c r="C113" i="38"/>
  <c r="B114" i="38"/>
  <c r="C114" i="38"/>
  <c r="B115" i="38"/>
  <c r="C115" i="38"/>
  <c r="B116" i="38"/>
  <c r="C116" i="38"/>
  <c r="B117" i="38"/>
  <c r="C117" i="38"/>
  <c r="B118" i="38"/>
  <c r="C118" i="38"/>
  <c r="B119" i="38"/>
  <c r="C119" i="38"/>
  <c r="B120" i="38"/>
  <c r="C120" i="38"/>
  <c r="B121" i="38"/>
  <c r="C121" i="38"/>
  <c r="B122" i="38"/>
  <c r="C122" i="38"/>
  <c r="B123" i="38"/>
  <c r="C123" i="38"/>
  <c r="B124" i="38"/>
  <c r="C124" i="38"/>
  <c r="B125" i="38"/>
  <c r="C125" i="38"/>
  <c r="B126" i="38"/>
  <c r="C126" i="38"/>
  <c r="B127" i="38"/>
  <c r="C127" i="38"/>
  <c r="B128" i="38"/>
  <c r="C128" i="38"/>
  <c r="B129" i="38"/>
  <c r="C129" i="38"/>
  <c r="B130" i="38"/>
  <c r="C130" i="38"/>
  <c r="B131" i="38"/>
  <c r="C131" i="38"/>
  <c r="B132" i="38"/>
  <c r="C132" i="38"/>
  <c r="B133" i="38"/>
  <c r="C133" i="38"/>
  <c r="B134" i="38"/>
  <c r="C134" i="38"/>
  <c r="B135" i="38"/>
  <c r="C135" i="38"/>
  <c r="B136" i="38"/>
  <c r="C136" i="38"/>
  <c r="B137" i="38"/>
  <c r="C137" i="38"/>
  <c r="B138" i="38"/>
  <c r="C138" i="38"/>
  <c r="B139" i="38"/>
  <c r="C139" i="38"/>
  <c r="B140" i="38"/>
  <c r="C140" i="38"/>
  <c r="B141" i="38"/>
  <c r="C141" i="38"/>
  <c r="B142" i="38"/>
  <c r="C142" i="38"/>
  <c r="B143" i="38"/>
  <c r="C143" i="38"/>
  <c r="B144" i="38"/>
  <c r="C144" i="38"/>
  <c r="B145" i="38"/>
  <c r="C145" i="38"/>
  <c r="B146" i="38"/>
  <c r="C146" i="38"/>
  <c r="B147" i="38"/>
  <c r="C147" i="38"/>
  <c r="B148" i="38"/>
  <c r="C148" i="38"/>
  <c r="B149" i="38"/>
  <c r="C149" i="38"/>
  <c r="B150" i="38"/>
  <c r="C150" i="38"/>
  <c r="B151" i="38"/>
  <c r="C151" i="38"/>
  <c r="B152" i="38"/>
  <c r="C152" i="38"/>
  <c r="B153" i="38"/>
  <c r="C153" i="38"/>
  <c r="B154" i="38"/>
  <c r="C154" i="38"/>
  <c r="B155" i="38"/>
  <c r="C155" i="38"/>
  <c r="B156" i="38"/>
  <c r="C156" i="38"/>
  <c r="B157" i="38"/>
  <c r="C157" i="38"/>
  <c r="B158" i="38"/>
  <c r="C158" i="38"/>
  <c r="B159" i="38"/>
  <c r="C159" i="38"/>
  <c r="B160" i="38"/>
  <c r="C160" i="38"/>
  <c r="B161" i="38"/>
  <c r="C161" i="38"/>
  <c r="B162" i="38"/>
  <c r="C162" i="38"/>
  <c r="B163" i="38"/>
  <c r="C163" i="38"/>
  <c r="B164" i="38"/>
  <c r="C164" i="38"/>
  <c r="B165" i="38"/>
  <c r="C165" i="38"/>
  <c r="B166" i="38"/>
  <c r="C166" i="38"/>
  <c r="B167" i="38"/>
  <c r="C167" i="38"/>
  <c r="B168" i="38"/>
  <c r="C168" i="38"/>
  <c r="B169" i="38"/>
  <c r="C169" i="38"/>
  <c r="B170" i="38"/>
  <c r="C170" i="38"/>
  <c r="B171" i="38"/>
  <c r="C171" i="38"/>
  <c r="B172" i="38"/>
  <c r="C172" i="38"/>
  <c r="B173" i="38"/>
  <c r="C173" i="38"/>
  <c r="B174" i="38"/>
  <c r="C174" i="38"/>
  <c r="B175" i="38"/>
  <c r="C175" i="38"/>
  <c r="B176" i="38"/>
  <c r="C176" i="38"/>
  <c r="B177" i="38"/>
  <c r="C177" i="38"/>
  <c r="B178" i="38"/>
  <c r="C178" i="38"/>
  <c r="B179" i="38"/>
  <c r="C179" i="38"/>
  <c r="B180" i="38"/>
  <c r="C180" i="38"/>
  <c r="B181" i="38"/>
  <c r="C181" i="38"/>
  <c r="B182" i="38"/>
  <c r="C182" i="38"/>
  <c r="B183" i="38"/>
  <c r="C183" i="38"/>
  <c r="B184" i="38"/>
  <c r="C184" i="38"/>
  <c r="B185" i="38"/>
  <c r="C185" i="38"/>
  <c r="B186" i="38"/>
  <c r="C186" i="38"/>
  <c r="B187" i="38"/>
  <c r="C187" i="38"/>
  <c r="B188" i="38"/>
  <c r="C188" i="38"/>
  <c r="B189" i="38"/>
  <c r="C189" i="38"/>
  <c r="B190" i="38"/>
  <c r="C190" i="38"/>
  <c r="B191" i="38"/>
  <c r="C191" i="38"/>
  <c r="B192" i="38"/>
  <c r="C192" i="38"/>
  <c r="B193" i="38"/>
  <c r="C193" i="38"/>
  <c r="B194" i="38"/>
  <c r="C194" i="38"/>
  <c r="B195" i="38"/>
  <c r="C195" i="38"/>
  <c r="B196" i="38"/>
  <c r="C196" i="38"/>
  <c r="B197" i="38"/>
  <c r="C197" i="38"/>
  <c r="B198" i="38"/>
  <c r="C198" i="38"/>
  <c r="B199" i="38"/>
  <c r="C199" i="38"/>
  <c r="B200" i="38"/>
  <c r="C200" i="38"/>
  <c r="B201" i="38"/>
  <c r="C201" i="38"/>
  <c r="B202" i="38"/>
  <c r="C202" i="38"/>
  <c r="B203" i="38"/>
  <c r="C203" i="38"/>
  <c r="B204" i="38"/>
  <c r="C204" i="38"/>
  <c r="B205" i="38"/>
  <c r="C205" i="38"/>
  <c r="B206" i="38"/>
  <c r="C206" i="38"/>
  <c r="B207" i="38"/>
  <c r="C207" i="38"/>
  <c r="B208" i="38"/>
  <c r="C208" i="38"/>
  <c r="B209" i="38"/>
  <c r="C209" i="38"/>
  <c r="B210" i="38"/>
  <c r="C210" i="38"/>
  <c r="B211" i="38"/>
  <c r="C211" i="38"/>
  <c r="B212" i="38"/>
  <c r="C212" i="38"/>
  <c r="B213" i="38"/>
  <c r="C213" i="38"/>
  <c r="B214" i="38"/>
  <c r="C214" i="38"/>
  <c r="B215" i="38"/>
  <c r="C215" i="38"/>
  <c r="B216" i="38"/>
  <c r="C216" i="38"/>
  <c r="B217" i="38"/>
  <c r="C217" i="38"/>
  <c r="B218" i="38"/>
  <c r="C218" i="38"/>
  <c r="B219" i="38"/>
  <c r="C219" i="38"/>
  <c r="B220" i="38"/>
  <c r="C220" i="38"/>
  <c r="B221" i="38"/>
  <c r="C221" i="38"/>
  <c r="B222" i="38"/>
  <c r="C222" i="38"/>
  <c r="B223" i="38"/>
  <c r="C223" i="38"/>
  <c r="B224" i="38"/>
  <c r="C224" i="38"/>
  <c r="B225" i="38"/>
  <c r="C225" i="38"/>
  <c r="B226" i="38"/>
  <c r="C226" i="38"/>
  <c r="B227" i="38"/>
  <c r="C227" i="38"/>
  <c r="B228" i="38"/>
  <c r="C228" i="38"/>
  <c r="B229" i="38"/>
  <c r="C229" i="38"/>
  <c r="B230" i="38"/>
  <c r="C230" i="38"/>
  <c r="B231" i="38"/>
  <c r="C231" i="38"/>
  <c r="B232" i="38"/>
  <c r="C232" i="38"/>
  <c r="B233" i="38"/>
  <c r="C233" i="38"/>
  <c r="B234" i="38"/>
  <c r="C234" i="38"/>
  <c r="B235" i="38"/>
  <c r="C235" i="38"/>
  <c r="B236" i="38"/>
  <c r="C236" i="38"/>
  <c r="B237" i="38"/>
  <c r="C237" i="38"/>
  <c r="B238" i="38"/>
  <c r="C238" i="38"/>
  <c r="B239" i="38"/>
  <c r="C239" i="38"/>
  <c r="B240" i="38"/>
  <c r="C240" i="38"/>
  <c r="B241" i="38"/>
  <c r="C241" i="38"/>
  <c r="B242" i="38"/>
  <c r="C242" i="38"/>
  <c r="B243" i="38"/>
  <c r="C243" i="38"/>
  <c r="B244" i="38"/>
  <c r="C244" i="38"/>
  <c r="B245" i="38"/>
  <c r="C245" i="38"/>
  <c r="B246" i="38"/>
  <c r="C246" i="38"/>
  <c r="B247" i="38"/>
  <c r="C247" i="38"/>
  <c r="B248" i="38"/>
  <c r="C248" i="38"/>
  <c r="B249" i="38"/>
  <c r="C249" i="38"/>
  <c r="B250" i="38"/>
  <c r="C250" i="38"/>
  <c r="B251" i="38"/>
  <c r="C251" i="38"/>
  <c r="B252" i="38"/>
  <c r="C252" i="38"/>
  <c r="B253" i="38"/>
  <c r="C253" i="38"/>
  <c r="B254" i="38"/>
  <c r="C254" i="38"/>
  <c r="B255" i="38"/>
  <c r="C255" i="38"/>
  <c r="B256" i="38"/>
  <c r="C256" i="38"/>
  <c r="B257" i="38"/>
  <c r="C257" i="38"/>
  <c r="B258" i="38"/>
  <c r="C258" i="38"/>
  <c r="B259" i="38"/>
  <c r="C259" i="38"/>
  <c r="B260" i="38"/>
  <c r="C260" i="38"/>
  <c r="B261" i="38"/>
  <c r="C261" i="38"/>
  <c r="B262" i="38"/>
  <c r="C262" i="38"/>
  <c r="B263" i="38"/>
  <c r="C263" i="38"/>
  <c r="B264" i="38"/>
  <c r="C264" i="38"/>
  <c r="B265" i="38"/>
  <c r="C265" i="38"/>
  <c r="B266" i="38"/>
  <c r="C266" i="38"/>
  <c r="B267" i="38"/>
  <c r="C267" i="38"/>
  <c r="B268" i="38"/>
  <c r="C268" i="38"/>
  <c r="B269" i="38"/>
  <c r="C269" i="38"/>
  <c r="B270" i="38"/>
  <c r="C270" i="38"/>
  <c r="B271" i="38"/>
  <c r="C271" i="38"/>
  <c r="B272" i="38"/>
  <c r="C272" i="38"/>
  <c r="B273" i="38"/>
  <c r="C273" i="38"/>
  <c r="B274" i="38"/>
  <c r="C274" i="38"/>
  <c r="B275" i="38"/>
  <c r="C275" i="38"/>
  <c r="B276" i="38"/>
  <c r="C276" i="38"/>
  <c r="B277" i="38"/>
  <c r="C277" i="38"/>
  <c r="B278" i="38"/>
  <c r="C278" i="38"/>
  <c r="B279" i="38"/>
  <c r="C279" i="38"/>
  <c r="B280" i="38"/>
  <c r="C280" i="38"/>
  <c r="B281" i="38"/>
  <c r="C281" i="38"/>
  <c r="B282" i="38"/>
  <c r="C282" i="38"/>
  <c r="B283" i="38"/>
  <c r="C283" i="38"/>
  <c r="B284" i="38"/>
  <c r="C284" i="38"/>
  <c r="B285" i="38"/>
  <c r="C285" i="38"/>
  <c r="B286" i="38"/>
  <c r="C286" i="38"/>
  <c r="B287" i="38"/>
  <c r="C287" i="38"/>
  <c r="B288" i="38"/>
  <c r="C288" i="38"/>
  <c r="B289" i="38"/>
  <c r="C289" i="38"/>
  <c r="B290" i="38"/>
  <c r="C290" i="38"/>
  <c r="B291" i="38"/>
  <c r="C291" i="38"/>
  <c r="B292" i="38"/>
  <c r="C292" i="38"/>
  <c r="B293" i="38"/>
  <c r="C293" i="38"/>
  <c r="B294" i="38"/>
  <c r="C294" i="38"/>
  <c r="B295" i="38"/>
  <c r="C295" i="38"/>
  <c r="B296" i="38"/>
  <c r="C296" i="38"/>
  <c r="B297" i="38"/>
  <c r="C297" i="38"/>
  <c r="B298" i="38"/>
  <c r="C298" i="38"/>
  <c r="B299" i="38"/>
  <c r="C299" i="38"/>
  <c r="B300" i="38"/>
  <c r="C300" i="38"/>
  <c r="B301" i="38"/>
  <c r="C301" i="38"/>
  <c r="B302" i="38"/>
  <c r="C302" i="38"/>
  <c r="B303" i="38"/>
  <c r="C303" i="38"/>
  <c r="B304" i="38"/>
  <c r="C304" i="38"/>
  <c r="B305" i="38"/>
  <c r="C305" i="38"/>
  <c r="B306" i="38"/>
  <c r="C306" i="38"/>
  <c r="B307" i="38"/>
  <c r="C307" i="38"/>
  <c r="B308" i="38"/>
  <c r="C308" i="38"/>
  <c r="B309" i="38"/>
  <c r="C309" i="38"/>
  <c r="B310" i="38"/>
  <c r="C310" i="38"/>
  <c r="B311" i="38"/>
  <c r="C311" i="38"/>
  <c r="B312" i="38"/>
  <c r="C312" i="38"/>
  <c r="B313" i="38"/>
  <c r="C313" i="38"/>
  <c r="B314" i="38"/>
  <c r="C314" i="38"/>
  <c r="B315" i="38"/>
  <c r="C315" i="38"/>
  <c r="B316" i="38"/>
  <c r="C316" i="38"/>
  <c r="B317" i="38"/>
  <c r="C317" i="38"/>
  <c r="B318" i="38"/>
  <c r="C318" i="38"/>
  <c r="B319" i="38"/>
  <c r="C319" i="38"/>
  <c r="B320" i="38"/>
  <c r="C320" i="38"/>
  <c r="B321" i="38"/>
  <c r="C321" i="38"/>
  <c r="B322" i="38"/>
  <c r="C322" i="38"/>
  <c r="B323" i="38"/>
  <c r="C323" i="38"/>
  <c r="B324" i="38"/>
  <c r="C324" i="38"/>
  <c r="B325" i="38"/>
  <c r="C325" i="38"/>
  <c r="B326" i="38"/>
  <c r="C326" i="38"/>
  <c r="B327" i="38"/>
  <c r="C327" i="38"/>
  <c r="B328" i="38"/>
  <c r="C328" i="38"/>
  <c r="B329" i="38"/>
  <c r="C329" i="38"/>
  <c r="B330" i="38"/>
  <c r="C330" i="38"/>
  <c r="B331" i="38"/>
  <c r="C331" i="38"/>
  <c r="B332" i="38"/>
  <c r="C332" i="38"/>
  <c r="B333" i="38"/>
  <c r="C333" i="38"/>
  <c r="B334" i="38"/>
  <c r="C334" i="38"/>
  <c r="B335" i="38"/>
  <c r="C335" i="38"/>
  <c r="B336" i="38"/>
  <c r="C336" i="38"/>
  <c r="B337" i="38"/>
  <c r="C337" i="38"/>
  <c r="B338" i="38"/>
  <c r="C338" i="38"/>
  <c r="B339" i="38"/>
  <c r="C339" i="38"/>
  <c r="B340" i="38"/>
  <c r="C340" i="38"/>
  <c r="B341" i="38"/>
  <c r="C341" i="38"/>
  <c r="B342" i="38"/>
  <c r="C342" i="38"/>
  <c r="B343" i="38"/>
  <c r="C343" i="38"/>
  <c r="B344" i="38"/>
  <c r="C344" i="38"/>
  <c r="B345" i="38"/>
  <c r="C345" i="38"/>
  <c r="B346" i="38"/>
  <c r="C346" i="38"/>
  <c r="B347" i="38"/>
  <c r="C347" i="38"/>
  <c r="B348" i="38"/>
  <c r="C348" i="38"/>
  <c r="B349" i="38"/>
  <c r="C349" i="38"/>
  <c r="B350" i="38"/>
  <c r="C350" i="38"/>
  <c r="B351" i="38"/>
  <c r="C351" i="38"/>
  <c r="B352" i="38"/>
  <c r="C352" i="38"/>
  <c r="B353" i="38"/>
  <c r="C353" i="38"/>
  <c r="B354" i="38"/>
  <c r="C354" i="38"/>
  <c r="B355" i="38"/>
  <c r="C355" i="38"/>
  <c r="B356" i="38"/>
  <c r="C356" i="38"/>
  <c r="B357" i="38"/>
  <c r="C357" i="38"/>
  <c r="B358" i="38"/>
  <c r="C358" i="38"/>
  <c r="B359" i="38"/>
  <c r="C359" i="38"/>
  <c r="B360" i="38"/>
  <c r="C360" i="38"/>
  <c r="B361" i="38"/>
  <c r="C361" i="38"/>
  <c r="B362" i="38"/>
  <c r="C362" i="38"/>
  <c r="B363" i="38"/>
  <c r="C363" i="38"/>
  <c r="B364" i="38"/>
  <c r="C364" i="38"/>
  <c r="B365" i="38"/>
  <c r="C365" i="38"/>
  <c r="B366" i="38"/>
  <c r="C366" i="38"/>
  <c r="B367" i="38"/>
  <c r="C367" i="38"/>
  <c r="B368" i="38"/>
  <c r="C368" i="38"/>
  <c r="B369" i="38"/>
  <c r="C369" i="38"/>
  <c r="B370" i="38"/>
  <c r="C370" i="38"/>
  <c r="B371" i="38"/>
  <c r="C371" i="38"/>
  <c r="B372" i="38"/>
  <c r="C372" i="38"/>
  <c r="B373" i="38"/>
  <c r="C373" i="38"/>
  <c r="B374" i="38"/>
  <c r="C374" i="38"/>
  <c r="B375" i="38"/>
  <c r="C375" i="38"/>
  <c r="B376" i="38"/>
  <c r="C376" i="38"/>
  <c r="B377" i="38"/>
  <c r="C377" i="38"/>
  <c r="B378" i="38"/>
  <c r="C378" i="38"/>
  <c r="B379" i="38"/>
  <c r="C379" i="38"/>
  <c r="B380" i="38"/>
  <c r="C380" i="38"/>
  <c r="B381" i="38"/>
  <c r="C381" i="38"/>
  <c r="B382" i="38"/>
  <c r="C382" i="38"/>
  <c r="B383" i="38"/>
  <c r="C383" i="38"/>
  <c r="B384" i="38"/>
  <c r="C384" i="38"/>
  <c r="B385" i="38"/>
  <c r="C385" i="38"/>
  <c r="B386" i="38"/>
  <c r="C386" i="38"/>
  <c r="B387" i="38"/>
  <c r="C387" i="38"/>
  <c r="B388" i="38"/>
  <c r="C388" i="38"/>
  <c r="B389" i="38"/>
  <c r="C389" i="38"/>
  <c r="B390" i="38"/>
  <c r="C390" i="38"/>
  <c r="B391" i="38"/>
  <c r="C391" i="38"/>
  <c r="B392" i="38"/>
  <c r="C392" i="38"/>
  <c r="B393" i="38"/>
  <c r="C393" i="38"/>
  <c r="B394" i="38"/>
  <c r="C394" i="38"/>
  <c r="B395" i="38"/>
  <c r="C395" i="38"/>
  <c r="B396" i="38"/>
  <c r="C396" i="38"/>
  <c r="B397" i="38"/>
  <c r="C397" i="38"/>
  <c r="B398" i="38"/>
  <c r="C398" i="38"/>
  <c r="B399" i="38"/>
  <c r="C399" i="38"/>
  <c r="B400" i="38"/>
  <c r="C400" i="38"/>
  <c r="B401" i="38"/>
  <c r="C401" i="38"/>
  <c r="B402" i="38"/>
  <c r="C402" i="38"/>
  <c r="B403" i="38"/>
  <c r="C403" i="38"/>
  <c r="B404" i="38"/>
  <c r="C404" i="38"/>
  <c r="B405" i="38"/>
  <c r="C405" i="38"/>
  <c r="B406" i="38"/>
  <c r="C406" i="38"/>
  <c r="B407" i="38"/>
  <c r="C407" i="38"/>
  <c r="B408" i="38"/>
  <c r="C408" i="38"/>
  <c r="B409" i="38"/>
  <c r="C409" i="38"/>
  <c r="B410" i="38"/>
  <c r="C410" i="38"/>
  <c r="B411" i="38"/>
  <c r="C411" i="38"/>
  <c r="B412" i="38"/>
  <c r="C412" i="38"/>
  <c r="B413" i="38"/>
  <c r="C413" i="38"/>
  <c r="B414" i="38"/>
  <c r="C414" i="38"/>
  <c r="B415" i="38"/>
  <c r="C415" i="38"/>
  <c r="B416" i="38"/>
  <c r="C416" i="38"/>
  <c r="B417" i="38"/>
  <c r="C417" i="38"/>
  <c r="B418" i="38"/>
  <c r="C418" i="38"/>
  <c r="B419" i="38"/>
  <c r="C419" i="38"/>
  <c r="B420" i="38"/>
  <c r="C420" i="38"/>
  <c r="B421" i="38"/>
  <c r="C421" i="38"/>
  <c r="B422" i="38"/>
  <c r="C422" i="38"/>
  <c r="B423" i="38"/>
  <c r="C423" i="38"/>
  <c r="B424" i="38"/>
  <c r="C424" i="38"/>
  <c r="B425" i="38"/>
  <c r="C425" i="38"/>
  <c r="B426" i="38"/>
  <c r="C426" i="38"/>
  <c r="B427" i="38"/>
  <c r="C427" i="38"/>
  <c r="B428" i="38"/>
  <c r="C428" i="38"/>
  <c r="B429" i="38"/>
  <c r="C429" i="38"/>
  <c r="B430" i="38"/>
  <c r="C430" i="38"/>
  <c r="B431" i="38"/>
  <c r="C431" i="38"/>
  <c r="B432" i="38"/>
  <c r="C432" i="38"/>
  <c r="B433" i="38"/>
  <c r="C433" i="38"/>
  <c r="B434" i="38"/>
  <c r="C434" i="38"/>
  <c r="B435" i="38"/>
  <c r="C435" i="38"/>
  <c r="B436" i="38"/>
  <c r="C436" i="38"/>
  <c r="B437" i="38"/>
  <c r="C437" i="38"/>
  <c r="B438" i="38"/>
  <c r="C438" i="38"/>
  <c r="B439" i="38"/>
  <c r="C439" i="38"/>
  <c r="B440" i="38"/>
  <c r="C440" i="38"/>
  <c r="B441" i="38"/>
  <c r="C441" i="38"/>
  <c r="B442" i="38"/>
  <c r="C442" i="38"/>
  <c r="B443" i="38"/>
  <c r="C443" i="38"/>
  <c r="B444" i="38"/>
  <c r="C444" i="38"/>
  <c r="B445" i="38"/>
  <c r="C445" i="38"/>
  <c r="B446" i="38"/>
  <c r="C446" i="38"/>
  <c r="B447" i="38"/>
  <c r="C447" i="38"/>
  <c r="B448" i="38"/>
  <c r="C448" i="38"/>
  <c r="B449" i="38"/>
  <c r="C449" i="38"/>
  <c r="B450" i="38"/>
  <c r="C450" i="38"/>
  <c r="B451" i="38"/>
  <c r="C451" i="38"/>
  <c r="B452" i="38"/>
  <c r="C452" i="38"/>
  <c r="B453" i="38"/>
  <c r="C453" i="38"/>
  <c r="B454" i="38"/>
  <c r="C454" i="38"/>
  <c r="B455" i="38"/>
  <c r="C455" i="38"/>
  <c r="B456" i="38"/>
  <c r="C456" i="38"/>
  <c r="B457" i="38"/>
  <c r="C457" i="38"/>
  <c r="B458" i="38"/>
  <c r="C458" i="38"/>
  <c r="B459" i="38"/>
  <c r="C459" i="38"/>
  <c r="B460" i="38"/>
  <c r="C460" i="38"/>
  <c r="B461" i="38"/>
  <c r="C461" i="38"/>
  <c r="B462" i="38"/>
  <c r="C462" i="38"/>
  <c r="B463" i="38"/>
  <c r="C463" i="38"/>
  <c r="B464" i="38"/>
  <c r="C464" i="38"/>
  <c r="B465" i="38"/>
  <c r="C465" i="38"/>
  <c r="B466" i="38"/>
  <c r="C466" i="38"/>
  <c r="B467" i="38"/>
  <c r="C467" i="38"/>
  <c r="B468" i="38"/>
  <c r="C468" i="38"/>
  <c r="B469" i="38"/>
  <c r="C469" i="38"/>
  <c r="B470" i="38"/>
  <c r="C470" i="38"/>
  <c r="B471" i="38"/>
  <c r="C471" i="38"/>
  <c r="B472" i="38"/>
  <c r="C472" i="38"/>
  <c r="B473" i="38"/>
  <c r="C473" i="38"/>
  <c r="B474" i="38"/>
  <c r="C474" i="38"/>
  <c r="B475" i="38"/>
  <c r="C475" i="38"/>
  <c r="B476" i="38"/>
  <c r="C476" i="38"/>
  <c r="B477" i="38"/>
  <c r="C477" i="38"/>
  <c r="B478" i="38"/>
  <c r="C478" i="38"/>
  <c r="B479" i="38"/>
  <c r="C479" i="38"/>
  <c r="B480" i="38"/>
  <c r="C480" i="38"/>
  <c r="B481" i="38"/>
  <c r="C481" i="38"/>
  <c r="B482" i="38"/>
  <c r="C482" i="38"/>
  <c r="B483" i="38"/>
  <c r="C483" i="38"/>
  <c r="B484" i="38"/>
  <c r="C484" i="38"/>
  <c r="B485" i="38"/>
  <c r="C485" i="38"/>
  <c r="B486" i="38"/>
  <c r="C486" i="38"/>
  <c r="B487" i="38"/>
  <c r="C487" i="38"/>
  <c r="B488" i="38"/>
  <c r="C488" i="38"/>
  <c r="B489" i="38"/>
  <c r="C489" i="38"/>
  <c r="B490" i="38"/>
  <c r="C490" i="38"/>
  <c r="B491" i="38"/>
  <c r="C491" i="38"/>
  <c r="B492" i="38"/>
  <c r="C492" i="38"/>
  <c r="B493" i="38"/>
  <c r="C493" i="38"/>
  <c r="B494" i="38"/>
  <c r="C494" i="38"/>
  <c r="B495" i="38"/>
  <c r="C495" i="38"/>
  <c r="B496" i="38"/>
  <c r="C496" i="38"/>
  <c r="B497" i="38"/>
  <c r="C497" i="38"/>
  <c r="B498" i="38"/>
  <c r="C498" i="38"/>
  <c r="B499" i="38"/>
  <c r="C499" i="38"/>
  <c r="B500" i="38"/>
  <c r="C500" i="38"/>
  <c r="B501" i="38"/>
  <c r="C501" i="38"/>
  <c r="A5" i="1"/>
  <c r="A6" i="1"/>
  <c r="A7" i="1"/>
  <c r="A8" i="1"/>
  <c r="D1" i="17"/>
  <c r="T501" i="1"/>
  <c r="H501" i="1"/>
  <c r="T500" i="1"/>
  <c r="H500" i="1"/>
  <c r="T499" i="1"/>
  <c r="H499" i="1"/>
  <c r="T498" i="1"/>
  <c r="H498" i="1"/>
  <c r="T497" i="1"/>
  <c r="H497" i="1"/>
  <c r="T496" i="1"/>
  <c r="H496" i="1"/>
  <c r="T495" i="1"/>
  <c r="H495" i="1"/>
  <c r="T494" i="1"/>
  <c r="H494" i="1"/>
  <c r="T493" i="1"/>
  <c r="H493" i="1"/>
  <c r="T492" i="1"/>
  <c r="H492" i="1"/>
  <c r="T491" i="1"/>
  <c r="H491" i="1"/>
  <c r="T490" i="1"/>
  <c r="H490" i="1"/>
  <c r="T489" i="1"/>
  <c r="H489" i="1"/>
  <c r="T488" i="1"/>
  <c r="H488" i="1"/>
  <c r="T487" i="1"/>
  <c r="H487" i="1"/>
  <c r="T486" i="1"/>
  <c r="H486" i="1"/>
  <c r="T485" i="1"/>
  <c r="H485" i="1"/>
  <c r="T484" i="1"/>
  <c r="H484" i="1"/>
  <c r="T483" i="1"/>
  <c r="H483" i="1"/>
  <c r="T482" i="1"/>
  <c r="H482" i="1"/>
  <c r="T481" i="1"/>
  <c r="H481" i="1"/>
  <c r="T480" i="1"/>
  <c r="H480" i="1"/>
  <c r="T479" i="1"/>
  <c r="H479" i="1"/>
  <c r="T478" i="1"/>
  <c r="H478" i="1"/>
  <c r="T477" i="1"/>
  <c r="H477" i="1"/>
  <c r="T476" i="1"/>
  <c r="H476" i="1"/>
  <c r="T475" i="1"/>
  <c r="H475" i="1"/>
  <c r="T474" i="1"/>
  <c r="H474" i="1"/>
  <c r="T473" i="1"/>
  <c r="H473" i="1"/>
  <c r="T472" i="1"/>
  <c r="H472" i="1"/>
  <c r="T471" i="1"/>
  <c r="H471" i="1"/>
  <c r="T470" i="1"/>
  <c r="H470" i="1"/>
  <c r="T469" i="1"/>
  <c r="H469" i="1"/>
  <c r="T468" i="1"/>
  <c r="H468" i="1"/>
  <c r="T467" i="1"/>
  <c r="H467" i="1"/>
  <c r="T466" i="1"/>
  <c r="H466" i="1"/>
  <c r="T465" i="1"/>
  <c r="H465" i="1"/>
  <c r="T464" i="1"/>
  <c r="H464" i="1"/>
  <c r="T463" i="1"/>
  <c r="H463" i="1"/>
  <c r="T462" i="1"/>
  <c r="H462" i="1"/>
  <c r="T461" i="1"/>
  <c r="H461" i="1"/>
  <c r="T460" i="1"/>
  <c r="H460" i="1"/>
  <c r="T459" i="1"/>
  <c r="H459" i="1"/>
  <c r="T458" i="1"/>
  <c r="H458" i="1"/>
  <c r="T457" i="1"/>
  <c r="H457" i="1"/>
  <c r="T456" i="1"/>
  <c r="H456" i="1"/>
  <c r="T455" i="1"/>
  <c r="H455" i="1"/>
  <c r="T454" i="1"/>
  <c r="H454" i="1"/>
  <c r="T453" i="1"/>
  <c r="H453" i="1"/>
  <c r="T452" i="1"/>
  <c r="H452" i="1"/>
  <c r="T451" i="1"/>
  <c r="H451" i="1"/>
  <c r="T450" i="1"/>
  <c r="H450" i="1"/>
  <c r="T449" i="1"/>
  <c r="H449" i="1"/>
  <c r="T448" i="1"/>
  <c r="H448" i="1"/>
  <c r="T447" i="1"/>
  <c r="H447" i="1"/>
  <c r="T446" i="1"/>
  <c r="H446" i="1"/>
  <c r="T445" i="1"/>
  <c r="H445" i="1"/>
  <c r="T444" i="1"/>
  <c r="H444" i="1"/>
  <c r="T443" i="1"/>
  <c r="H443" i="1"/>
  <c r="T442" i="1"/>
  <c r="H442" i="1"/>
  <c r="T441" i="1"/>
  <c r="H441" i="1"/>
  <c r="T440" i="1"/>
  <c r="H440" i="1"/>
  <c r="T439" i="1"/>
  <c r="H439" i="1"/>
  <c r="T438" i="1"/>
  <c r="H438" i="1"/>
  <c r="T437" i="1"/>
  <c r="H437" i="1"/>
  <c r="T436" i="1"/>
  <c r="H436" i="1"/>
  <c r="T435" i="1"/>
  <c r="H435" i="1"/>
  <c r="T434" i="1"/>
  <c r="H434" i="1"/>
  <c r="T433" i="1"/>
  <c r="H433" i="1"/>
  <c r="T432" i="1"/>
  <c r="H432" i="1"/>
  <c r="T431" i="1"/>
  <c r="H431" i="1"/>
  <c r="T430" i="1"/>
  <c r="H430" i="1"/>
  <c r="T429" i="1"/>
  <c r="H429" i="1"/>
  <c r="T428" i="1"/>
  <c r="H428" i="1"/>
  <c r="T427" i="1"/>
  <c r="H427" i="1"/>
  <c r="T426" i="1"/>
  <c r="H426" i="1"/>
  <c r="T425" i="1"/>
  <c r="H425" i="1"/>
  <c r="T424" i="1"/>
  <c r="H424" i="1"/>
  <c r="T423" i="1"/>
  <c r="H423" i="1"/>
  <c r="T422" i="1"/>
  <c r="H422" i="1"/>
  <c r="T421" i="1"/>
  <c r="H421" i="1"/>
  <c r="T420" i="1"/>
  <c r="H420" i="1"/>
  <c r="T419" i="1"/>
  <c r="H419" i="1"/>
  <c r="T418" i="1"/>
  <c r="H418" i="1"/>
  <c r="T417" i="1"/>
  <c r="H417" i="1"/>
  <c r="T416" i="1"/>
  <c r="H416" i="1"/>
  <c r="T415" i="1"/>
  <c r="H415" i="1"/>
  <c r="T414" i="1"/>
  <c r="H414" i="1"/>
  <c r="T413" i="1"/>
  <c r="H413" i="1"/>
  <c r="T412" i="1"/>
  <c r="H412" i="1"/>
  <c r="T411" i="1"/>
  <c r="H411" i="1"/>
  <c r="T410" i="1"/>
  <c r="H410" i="1"/>
  <c r="T409" i="1"/>
  <c r="H409" i="1"/>
  <c r="T408" i="1"/>
  <c r="H408" i="1"/>
  <c r="T407" i="1"/>
  <c r="H407" i="1"/>
  <c r="T406" i="1"/>
  <c r="H406" i="1"/>
  <c r="T405" i="1"/>
  <c r="H405" i="1"/>
  <c r="T404" i="1"/>
  <c r="H404" i="1"/>
  <c r="T403" i="1"/>
  <c r="H403" i="1"/>
  <c r="T402" i="1"/>
  <c r="H402" i="1"/>
  <c r="T401" i="1"/>
  <c r="H401" i="1"/>
  <c r="T400" i="1"/>
  <c r="H400" i="1"/>
  <c r="T399" i="1"/>
  <c r="H399" i="1"/>
  <c r="T398" i="1"/>
  <c r="H398" i="1"/>
  <c r="T397" i="1"/>
  <c r="H397" i="1"/>
  <c r="T396" i="1"/>
  <c r="H396" i="1"/>
  <c r="T395" i="1"/>
  <c r="H395" i="1"/>
  <c r="T394" i="1"/>
  <c r="H394" i="1"/>
  <c r="T393" i="1"/>
  <c r="H393" i="1"/>
  <c r="T392" i="1"/>
  <c r="H392" i="1"/>
  <c r="T391" i="1"/>
  <c r="H391" i="1"/>
  <c r="T390" i="1"/>
  <c r="H390" i="1"/>
  <c r="T389" i="1"/>
  <c r="H389" i="1"/>
  <c r="T388" i="1"/>
  <c r="H388" i="1"/>
  <c r="T387" i="1"/>
  <c r="H387" i="1"/>
  <c r="T386" i="1"/>
  <c r="H386" i="1"/>
  <c r="T385" i="1"/>
  <c r="H385" i="1"/>
  <c r="T384" i="1"/>
  <c r="H384" i="1"/>
  <c r="T383" i="1"/>
  <c r="H383" i="1"/>
  <c r="T382" i="1"/>
  <c r="H382" i="1"/>
  <c r="T381" i="1"/>
  <c r="H381" i="1"/>
  <c r="T380" i="1"/>
  <c r="H380" i="1"/>
  <c r="T379" i="1"/>
  <c r="H379" i="1"/>
  <c r="T378" i="1"/>
  <c r="H378" i="1"/>
  <c r="T377" i="1"/>
  <c r="H377" i="1"/>
  <c r="T376" i="1"/>
  <c r="H376" i="1"/>
  <c r="T375" i="1"/>
  <c r="H375" i="1"/>
  <c r="T374" i="1"/>
  <c r="H374" i="1"/>
  <c r="T373" i="1"/>
  <c r="H373" i="1"/>
  <c r="T372" i="1"/>
  <c r="H372" i="1"/>
  <c r="T371" i="1"/>
  <c r="H371" i="1"/>
  <c r="T370" i="1"/>
  <c r="H370" i="1"/>
  <c r="T369" i="1"/>
  <c r="H369" i="1"/>
  <c r="T368" i="1"/>
  <c r="H368" i="1"/>
  <c r="T367" i="1"/>
  <c r="H367" i="1"/>
  <c r="T366" i="1"/>
  <c r="H366" i="1"/>
  <c r="T365" i="1"/>
  <c r="H365" i="1"/>
  <c r="T364" i="1"/>
  <c r="H364" i="1"/>
  <c r="T363" i="1"/>
  <c r="H363" i="1"/>
  <c r="T362" i="1"/>
  <c r="H362" i="1"/>
  <c r="T361" i="1"/>
  <c r="H361" i="1"/>
  <c r="T360" i="1"/>
  <c r="H360" i="1"/>
  <c r="T359" i="1"/>
  <c r="H359" i="1"/>
  <c r="T358" i="1"/>
  <c r="H358" i="1"/>
  <c r="T357" i="1"/>
  <c r="H357" i="1"/>
  <c r="T356" i="1"/>
  <c r="H356" i="1"/>
  <c r="T355" i="1"/>
  <c r="H355" i="1"/>
  <c r="T354" i="1"/>
  <c r="H354" i="1"/>
  <c r="T353" i="1"/>
  <c r="H353" i="1"/>
  <c r="T352" i="1"/>
  <c r="H352" i="1"/>
  <c r="T351" i="1"/>
  <c r="H351" i="1"/>
  <c r="T350" i="1"/>
  <c r="H350" i="1"/>
  <c r="T349" i="1"/>
  <c r="H349" i="1"/>
  <c r="T348" i="1"/>
  <c r="H348" i="1"/>
  <c r="T347" i="1"/>
  <c r="H347" i="1"/>
  <c r="T346" i="1"/>
  <c r="H346" i="1"/>
  <c r="T345" i="1"/>
  <c r="H345" i="1"/>
  <c r="T344" i="1"/>
  <c r="H344" i="1"/>
  <c r="T343" i="1"/>
  <c r="H343" i="1"/>
  <c r="T342" i="1"/>
  <c r="H342" i="1"/>
  <c r="T341" i="1"/>
  <c r="H341" i="1"/>
  <c r="T340" i="1"/>
  <c r="H340" i="1"/>
  <c r="T339" i="1"/>
  <c r="H339" i="1"/>
  <c r="T338" i="1"/>
  <c r="H338" i="1"/>
  <c r="T337" i="1"/>
  <c r="H337" i="1"/>
  <c r="T336" i="1"/>
  <c r="H336" i="1"/>
  <c r="T335" i="1"/>
  <c r="H335" i="1"/>
  <c r="T334" i="1"/>
  <c r="H334" i="1"/>
  <c r="T333" i="1"/>
  <c r="H333" i="1"/>
  <c r="T332" i="1"/>
  <c r="H332" i="1"/>
  <c r="T331" i="1"/>
  <c r="H331" i="1"/>
  <c r="T330" i="1"/>
  <c r="H330" i="1"/>
  <c r="T329" i="1"/>
  <c r="H329" i="1"/>
  <c r="T328" i="1"/>
  <c r="H328" i="1"/>
  <c r="T327" i="1"/>
  <c r="H327" i="1"/>
  <c r="T326" i="1"/>
  <c r="H326" i="1"/>
  <c r="T325" i="1"/>
  <c r="H325" i="1"/>
  <c r="T324" i="1"/>
  <c r="H324" i="1"/>
  <c r="T323" i="1"/>
  <c r="H323" i="1"/>
  <c r="T322" i="1"/>
  <c r="H322" i="1"/>
  <c r="T321" i="1"/>
  <c r="H321" i="1"/>
  <c r="T320" i="1"/>
  <c r="H320" i="1"/>
  <c r="T319" i="1"/>
  <c r="H319" i="1"/>
  <c r="T318" i="1"/>
  <c r="H318" i="1"/>
  <c r="T317" i="1"/>
  <c r="H317" i="1"/>
  <c r="T316" i="1"/>
  <c r="H316" i="1"/>
  <c r="T315" i="1"/>
  <c r="H315" i="1"/>
  <c r="T314" i="1"/>
  <c r="H314" i="1"/>
  <c r="T313" i="1"/>
  <c r="H313" i="1"/>
  <c r="T312" i="1"/>
  <c r="H312" i="1"/>
  <c r="T311" i="1"/>
  <c r="H311" i="1"/>
  <c r="T310" i="1"/>
  <c r="H310" i="1"/>
  <c r="T309" i="1"/>
  <c r="H309" i="1"/>
  <c r="T308" i="1"/>
  <c r="H308" i="1"/>
  <c r="T307" i="1"/>
  <c r="H307" i="1"/>
  <c r="T306" i="1"/>
  <c r="H306" i="1"/>
  <c r="T305" i="1"/>
  <c r="H305" i="1"/>
  <c r="T304" i="1"/>
  <c r="H304" i="1"/>
  <c r="T303" i="1"/>
  <c r="H303" i="1"/>
  <c r="T302" i="1"/>
  <c r="H302" i="1"/>
  <c r="T301" i="1"/>
  <c r="H301" i="1"/>
  <c r="T300" i="1"/>
  <c r="H300" i="1"/>
  <c r="T299" i="1"/>
  <c r="H299" i="1"/>
  <c r="T298" i="1"/>
  <c r="H298" i="1"/>
  <c r="T297" i="1"/>
  <c r="H297" i="1"/>
  <c r="T296" i="1"/>
  <c r="H296" i="1"/>
  <c r="T295" i="1"/>
  <c r="H295" i="1"/>
  <c r="T294" i="1"/>
  <c r="H294" i="1"/>
  <c r="T293" i="1"/>
  <c r="H293" i="1"/>
  <c r="T292" i="1"/>
  <c r="H292" i="1"/>
  <c r="T291" i="1"/>
  <c r="H291" i="1"/>
  <c r="T290" i="1"/>
  <c r="H290" i="1"/>
  <c r="T289" i="1"/>
  <c r="H289" i="1"/>
  <c r="T288" i="1"/>
  <c r="H288" i="1"/>
  <c r="T287" i="1"/>
  <c r="H287" i="1"/>
  <c r="T286" i="1"/>
  <c r="H286" i="1"/>
  <c r="T285" i="1"/>
  <c r="H285" i="1"/>
  <c r="T284" i="1"/>
  <c r="H284" i="1"/>
  <c r="T283" i="1"/>
  <c r="H283" i="1"/>
  <c r="T282" i="1"/>
  <c r="H282" i="1"/>
  <c r="T281" i="1"/>
  <c r="H281" i="1"/>
  <c r="T280" i="1"/>
  <c r="H280" i="1"/>
  <c r="T279" i="1"/>
  <c r="H279" i="1"/>
  <c r="T278" i="1"/>
  <c r="H278" i="1"/>
  <c r="T277" i="1"/>
  <c r="H277" i="1"/>
  <c r="T276" i="1"/>
  <c r="H276" i="1"/>
  <c r="T275" i="1"/>
  <c r="H275" i="1"/>
  <c r="T274" i="1"/>
  <c r="H274" i="1"/>
  <c r="T273" i="1"/>
  <c r="H273" i="1"/>
  <c r="T272" i="1"/>
  <c r="H272" i="1"/>
  <c r="T271" i="1"/>
  <c r="H271" i="1"/>
  <c r="T270" i="1"/>
  <c r="H270" i="1"/>
  <c r="T269" i="1"/>
  <c r="H269" i="1"/>
  <c r="T268" i="1"/>
  <c r="H268" i="1"/>
  <c r="T267" i="1"/>
  <c r="H267" i="1"/>
  <c r="T266" i="1"/>
  <c r="H266" i="1"/>
  <c r="T265" i="1"/>
  <c r="H265" i="1"/>
  <c r="T264" i="1"/>
  <c r="H264" i="1"/>
  <c r="T263" i="1"/>
  <c r="H263" i="1"/>
  <c r="T262" i="1"/>
  <c r="H262" i="1"/>
  <c r="T261" i="1"/>
  <c r="H261" i="1"/>
  <c r="T260" i="1"/>
  <c r="H260" i="1"/>
  <c r="T259" i="1"/>
  <c r="H259" i="1"/>
  <c r="T258" i="1"/>
  <c r="H258" i="1"/>
  <c r="T257" i="1"/>
  <c r="H257" i="1"/>
  <c r="T256" i="1"/>
  <c r="H256" i="1"/>
  <c r="T255" i="1"/>
  <c r="H255" i="1"/>
  <c r="T254" i="1"/>
  <c r="H254" i="1"/>
  <c r="T253" i="1"/>
  <c r="H253" i="1"/>
  <c r="T252" i="1"/>
  <c r="H252" i="1"/>
  <c r="T251" i="1"/>
  <c r="H251" i="1"/>
  <c r="T250" i="1"/>
  <c r="H250" i="1"/>
  <c r="T249" i="1"/>
  <c r="H249" i="1"/>
  <c r="T248" i="1"/>
  <c r="H248" i="1"/>
  <c r="T247" i="1"/>
  <c r="H247" i="1"/>
  <c r="T246" i="1"/>
  <c r="H246" i="1"/>
  <c r="T245" i="1"/>
  <c r="H245" i="1"/>
  <c r="T244" i="1"/>
  <c r="H244" i="1"/>
  <c r="T243" i="1"/>
  <c r="H243" i="1"/>
  <c r="T242" i="1"/>
  <c r="H242" i="1"/>
  <c r="T241" i="1"/>
  <c r="H241" i="1"/>
  <c r="T240" i="1"/>
  <c r="H240" i="1"/>
  <c r="T239" i="1"/>
  <c r="H239" i="1"/>
  <c r="T238" i="1"/>
  <c r="H238" i="1"/>
  <c r="T237" i="1"/>
  <c r="H237" i="1"/>
  <c r="T236" i="1"/>
  <c r="H236" i="1"/>
  <c r="T235" i="1"/>
  <c r="H235" i="1"/>
  <c r="T234" i="1"/>
  <c r="H234" i="1"/>
  <c r="T233" i="1"/>
  <c r="H233" i="1"/>
  <c r="T232" i="1"/>
  <c r="H232" i="1"/>
  <c r="T231" i="1"/>
  <c r="H231" i="1"/>
  <c r="T230" i="1"/>
  <c r="H230" i="1"/>
  <c r="T229" i="1"/>
  <c r="H229" i="1"/>
  <c r="T228" i="1"/>
  <c r="H228" i="1"/>
  <c r="T227" i="1"/>
  <c r="H227" i="1"/>
  <c r="T226" i="1"/>
  <c r="H226" i="1"/>
  <c r="T225" i="1"/>
  <c r="H225" i="1"/>
  <c r="T224" i="1"/>
  <c r="H224" i="1"/>
  <c r="T223" i="1"/>
  <c r="H223" i="1"/>
  <c r="T222" i="1"/>
  <c r="H222" i="1"/>
  <c r="T221" i="1"/>
  <c r="H221" i="1"/>
  <c r="T220" i="1"/>
  <c r="H220" i="1"/>
  <c r="T219" i="1"/>
  <c r="H219" i="1"/>
  <c r="T218" i="1"/>
  <c r="H218" i="1"/>
  <c r="T217" i="1"/>
  <c r="H217" i="1"/>
  <c r="T216" i="1"/>
  <c r="H216" i="1"/>
  <c r="T215" i="1"/>
  <c r="H215" i="1"/>
  <c r="T214" i="1"/>
  <c r="H214" i="1"/>
  <c r="T213" i="1"/>
  <c r="H213" i="1"/>
  <c r="T212" i="1"/>
  <c r="H212" i="1"/>
  <c r="T211" i="1"/>
  <c r="H211" i="1"/>
  <c r="T210" i="1"/>
  <c r="H210" i="1"/>
  <c r="T209" i="1"/>
  <c r="H209" i="1"/>
  <c r="T208" i="1"/>
  <c r="H208" i="1"/>
  <c r="T207" i="1"/>
  <c r="H207" i="1"/>
  <c r="T206" i="1"/>
  <c r="H206" i="1"/>
  <c r="T205" i="1"/>
  <c r="H205" i="1"/>
  <c r="T204" i="1"/>
  <c r="H204" i="1"/>
  <c r="T203" i="1"/>
  <c r="H203" i="1"/>
  <c r="T202" i="1"/>
  <c r="H202" i="1"/>
  <c r="T201" i="1"/>
  <c r="H201" i="1"/>
  <c r="T200" i="1"/>
  <c r="H200" i="1"/>
  <c r="T199" i="1"/>
  <c r="H199" i="1"/>
  <c r="T198" i="1"/>
  <c r="H198" i="1"/>
  <c r="T197" i="1"/>
  <c r="H197" i="1"/>
  <c r="T196" i="1"/>
  <c r="H196" i="1"/>
  <c r="T195" i="1"/>
  <c r="H195" i="1"/>
  <c r="T194" i="1"/>
  <c r="H194" i="1"/>
  <c r="T193" i="1"/>
  <c r="H193" i="1"/>
  <c r="T192" i="1"/>
  <c r="H192" i="1"/>
  <c r="T191" i="1"/>
  <c r="H191" i="1"/>
  <c r="T190" i="1"/>
  <c r="H190" i="1"/>
  <c r="T189" i="1"/>
  <c r="H189" i="1"/>
  <c r="T188" i="1"/>
  <c r="H188" i="1"/>
  <c r="T187" i="1"/>
  <c r="H187" i="1"/>
  <c r="T186" i="1"/>
  <c r="H186" i="1"/>
  <c r="T185" i="1"/>
  <c r="H185" i="1"/>
  <c r="T184" i="1"/>
  <c r="H184" i="1"/>
  <c r="T183" i="1"/>
  <c r="H183" i="1"/>
  <c r="T182" i="1"/>
  <c r="H182" i="1"/>
  <c r="T181" i="1"/>
  <c r="H181" i="1"/>
  <c r="T180" i="1"/>
  <c r="H180" i="1"/>
  <c r="T179" i="1"/>
  <c r="H179" i="1"/>
  <c r="T178" i="1"/>
  <c r="H178" i="1"/>
  <c r="T177" i="1"/>
  <c r="H177" i="1"/>
  <c r="T176" i="1"/>
  <c r="H176" i="1"/>
  <c r="T175" i="1"/>
  <c r="H175" i="1"/>
  <c r="T174" i="1"/>
  <c r="H174" i="1"/>
  <c r="T173" i="1"/>
  <c r="H173" i="1"/>
  <c r="T172" i="1"/>
  <c r="H172" i="1"/>
  <c r="T171" i="1"/>
  <c r="H171" i="1"/>
  <c r="T170" i="1"/>
  <c r="H170" i="1"/>
  <c r="T169" i="1"/>
  <c r="H169" i="1"/>
  <c r="T168" i="1"/>
  <c r="H168" i="1"/>
  <c r="T167" i="1"/>
  <c r="H167" i="1"/>
  <c r="T166" i="1"/>
  <c r="H166" i="1"/>
  <c r="T165" i="1"/>
  <c r="H165" i="1"/>
  <c r="T164" i="1"/>
  <c r="H164" i="1"/>
  <c r="T163" i="1"/>
  <c r="H163" i="1"/>
  <c r="T162" i="1"/>
  <c r="H162" i="1"/>
  <c r="T161" i="1"/>
  <c r="H161" i="1"/>
  <c r="T160" i="1"/>
  <c r="H160" i="1"/>
  <c r="T159" i="1"/>
  <c r="H159" i="1"/>
  <c r="T158" i="1"/>
  <c r="H158" i="1"/>
  <c r="T157" i="1"/>
  <c r="H157" i="1"/>
  <c r="T156" i="1"/>
  <c r="H156" i="1"/>
  <c r="T155" i="1"/>
  <c r="H155" i="1"/>
  <c r="T154" i="1"/>
  <c r="H154" i="1"/>
  <c r="T153" i="1"/>
  <c r="H153" i="1"/>
  <c r="T152" i="1"/>
  <c r="H152" i="1"/>
  <c r="T151" i="1"/>
  <c r="H151" i="1"/>
  <c r="T150" i="1"/>
  <c r="H150" i="1"/>
  <c r="T149" i="1"/>
  <c r="H149" i="1"/>
  <c r="T148" i="1"/>
  <c r="H148" i="1"/>
  <c r="T147" i="1"/>
  <c r="H147" i="1"/>
  <c r="T146" i="1"/>
  <c r="H146" i="1"/>
  <c r="T145" i="1"/>
  <c r="H145" i="1"/>
  <c r="T144" i="1"/>
  <c r="H144" i="1"/>
  <c r="T143" i="1"/>
  <c r="H143" i="1"/>
  <c r="T142" i="1"/>
  <c r="H142" i="1"/>
  <c r="T141" i="1"/>
  <c r="H141" i="1"/>
  <c r="T140" i="1"/>
  <c r="H140" i="1"/>
  <c r="T139" i="1"/>
  <c r="H139" i="1"/>
  <c r="T138" i="1"/>
  <c r="H138" i="1"/>
  <c r="T137" i="1"/>
  <c r="H137" i="1"/>
  <c r="T136" i="1"/>
  <c r="H136" i="1"/>
  <c r="T135" i="1"/>
  <c r="H135" i="1"/>
  <c r="T134" i="1"/>
  <c r="H134" i="1"/>
  <c r="T133" i="1"/>
  <c r="H133" i="1"/>
  <c r="T132" i="1"/>
  <c r="H132" i="1"/>
  <c r="T131" i="1"/>
  <c r="H131" i="1"/>
  <c r="T130" i="1"/>
  <c r="H130" i="1"/>
  <c r="T129" i="1"/>
  <c r="H129" i="1"/>
  <c r="T128" i="1"/>
  <c r="H128" i="1"/>
  <c r="T127" i="1"/>
  <c r="H127" i="1"/>
  <c r="T126" i="1"/>
  <c r="H126" i="1"/>
  <c r="T125" i="1"/>
  <c r="H125" i="1"/>
  <c r="T124" i="1"/>
  <c r="H124" i="1"/>
  <c r="T123" i="1"/>
  <c r="H123" i="1"/>
  <c r="T122" i="1"/>
  <c r="H122" i="1"/>
  <c r="T121" i="1"/>
  <c r="H121" i="1"/>
  <c r="T120" i="1"/>
  <c r="H120" i="1"/>
  <c r="T119" i="1"/>
  <c r="H119" i="1"/>
  <c r="T118" i="1"/>
  <c r="H118" i="1"/>
  <c r="T117" i="1"/>
  <c r="H117" i="1"/>
  <c r="T116" i="1"/>
  <c r="H116" i="1"/>
  <c r="T115" i="1"/>
  <c r="H115" i="1"/>
  <c r="T114" i="1"/>
  <c r="H114" i="1"/>
  <c r="T113" i="1"/>
  <c r="H113" i="1"/>
  <c r="T112" i="1"/>
  <c r="H112" i="1"/>
  <c r="T111" i="1"/>
  <c r="H111" i="1"/>
  <c r="T110" i="1"/>
  <c r="H110" i="1"/>
  <c r="T109" i="1"/>
  <c r="H109" i="1"/>
  <c r="T108" i="1"/>
  <c r="H108" i="1"/>
  <c r="T107" i="1"/>
  <c r="H107" i="1"/>
  <c r="T106" i="1"/>
  <c r="H106" i="1"/>
  <c r="T105" i="1"/>
  <c r="H105" i="1"/>
  <c r="T104" i="1"/>
  <c r="H104" i="1"/>
  <c r="T103" i="1"/>
  <c r="H103" i="1"/>
  <c r="T102" i="1"/>
  <c r="H102" i="1"/>
  <c r="T101" i="1"/>
  <c r="H101" i="1"/>
  <c r="T100" i="1"/>
  <c r="H100" i="1"/>
  <c r="T99" i="1"/>
  <c r="H99" i="1"/>
  <c r="T98" i="1"/>
  <c r="H98" i="1"/>
  <c r="T97" i="1"/>
  <c r="H97" i="1"/>
  <c r="T96" i="1"/>
  <c r="H96" i="1"/>
  <c r="T95" i="1"/>
  <c r="H95" i="1"/>
  <c r="T94" i="1"/>
  <c r="H94" i="1"/>
  <c r="T93" i="1"/>
  <c r="H93" i="1"/>
  <c r="T92" i="1"/>
  <c r="H92" i="1"/>
  <c r="T91" i="1"/>
  <c r="H91" i="1"/>
  <c r="T90" i="1"/>
  <c r="H90" i="1"/>
  <c r="T89" i="1"/>
  <c r="H89" i="1"/>
  <c r="T88" i="1"/>
  <c r="H88" i="1"/>
  <c r="T87" i="1"/>
  <c r="H87" i="1"/>
  <c r="T86" i="1"/>
  <c r="H86" i="1"/>
  <c r="T85" i="1"/>
  <c r="H85" i="1"/>
  <c r="T84" i="1"/>
  <c r="H84" i="1"/>
  <c r="T83" i="1"/>
  <c r="H83" i="1"/>
  <c r="T82" i="1"/>
  <c r="H82" i="1"/>
  <c r="T81" i="1"/>
  <c r="H81" i="1"/>
  <c r="T80" i="1"/>
  <c r="H80" i="1"/>
  <c r="T79" i="1"/>
  <c r="H79" i="1"/>
  <c r="T78" i="1"/>
  <c r="H78" i="1"/>
  <c r="T77" i="1"/>
  <c r="H77" i="1"/>
  <c r="T76" i="1"/>
  <c r="H76" i="1"/>
  <c r="T75" i="1"/>
  <c r="T74" i="1"/>
  <c r="T73" i="1"/>
  <c r="T72" i="1"/>
  <c r="T71" i="1"/>
  <c r="T70" i="1"/>
  <c r="T69" i="1"/>
  <c r="T68" i="1"/>
  <c r="T67" i="1"/>
  <c r="T66" i="1"/>
  <c r="T65" i="1"/>
  <c r="T64" i="1"/>
  <c r="H64" i="1"/>
  <c r="T63" i="1"/>
  <c r="H63" i="1"/>
  <c r="T62" i="1"/>
  <c r="H62" i="1"/>
  <c r="T61" i="1"/>
  <c r="H61" i="1"/>
  <c r="T60" i="1"/>
  <c r="H60" i="1"/>
  <c r="T59" i="1"/>
  <c r="H59" i="1"/>
  <c r="T58" i="1"/>
  <c r="H58" i="1"/>
  <c r="T57" i="1"/>
  <c r="H57" i="1"/>
  <c r="T56" i="1"/>
  <c r="H56" i="1"/>
  <c r="T55" i="1"/>
  <c r="H55" i="1"/>
  <c r="T54" i="1"/>
  <c r="H54" i="1"/>
  <c r="T53" i="1"/>
  <c r="H53" i="1"/>
  <c r="T52" i="1"/>
  <c r="H52" i="1"/>
  <c r="T51" i="1"/>
  <c r="H51" i="1"/>
  <c r="T50" i="1"/>
  <c r="H50" i="1"/>
  <c r="T49" i="1"/>
  <c r="H49" i="1"/>
  <c r="T48" i="1"/>
  <c r="H48" i="1"/>
  <c r="T47" i="1"/>
  <c r="H47" i="1"/>
  <c r="T46" i="1"/>
  <c r="H46" i="1"/>
  <c r="T45" i="1"/>
  <c r="H45" i="1"/>
  <c r="T44" i="1"/>
  <c r="H44" i="1"/>
  <c r="T43" i="1"/>
  <c r="H43" i="1"/>
  <c r="T42" i="1"/>
  <c r="H42" i="1"/>
  <c r="T41" i="1"/>
  <c r="H41" i="1"/>
  <c r="T40" i="1"/>
  <c r="H40" i="1"/>
  <c r="T39" i="1"/>
  <c r="H39" i="1"/>
  <c r="T38" i="1"/>
  <c r="H38" i="1"/>
  <c r="T37" i="1"/>
  <c r="H37" i="1"/>
  <c r="T36" i="1"/>
  <c r="H36" i="1"/>
  <c r="T35" i="1"/>
  <c r="H35" i="1"/>
  <c r="T34" i="1"/>
  <c r="H34" i="1"/>
  <c r="T33" i="1"/>
  <c r="H33" i="1"/>
  <c r="T32" i="1"/>
  <c r="H32" i="1"/>
  <c r="T31" i="1"/>
  <c r="H31" i="1"/>
  <c r="T30" i="1"/>
  <c r="H30" i="1"/>
  <c r="T29" i="1"/>
  <c r="H29" i="1"/>
  <c r="T28" i="1"/>
  <c r="H28" i="1"/>
  <c r="T27" i="1"/>
  <c r="H27" i="1"/>
  <c r="T26" i="1"/>
  <c r="H26" i="1"/>
  <c r="T25" i="1"/>
  <c r="H25" i="1"/>
  <c r="T24" i="1"/>
  <c r="H24" i="1"/>
  <c r="T23" i="1"/>
  <c r="H23" i="1"/>
  <c r="T22" i="1"/>
  <c r="H22" i="1"/>
  <c r="T21" i="1"/>
  <c r="H21" i="1"/>
  <c r="T20" i="1"/>
  <c r="H20" i="1"/>
  <c r="T19" i="1"/>
  <c r="H19" i="1"/>
  <c r="T18" i="1"/>
  <c r="H18" i="1"/>
  <c r="T17" i="1"/>
  <c r="H17" i="1"/>
  <c r="T16" i="1"/>
  <c r="H16" i="1"/>
  <c r="H15" i="1"/>
  <c r="T14" i="1"/>
  <c r="H14" i="1"/>
  <c r="T13" i="1"/>
  <c r="H13" i="1"/>
  <c r="T12" i="1"/>
  <c r="H12" i="1"/>
  <c r="T11" i="1"/>
  <c r="T10" i="1"/>
  <c r="T9" i="1"/>
  <c r="T8" i="1"/>
  <c r="T7" i="1"/>
  <c r="C12" i="15" a="1"/>
  <c r="C12" i="15"/>
  <c r="D12" i="15"/>
  <c r="A217" i="17"/>
  <c r="B27" i="15" s="1"/>
  <c r="B71" i="57"/>
  <c r="B48" i="57"/>
  <c r="E77" i="6"/>
  <c r="D77" i="6" s="1"/>
  <c r="E76" i="6"/>
  <c r="D76" i="6" s="1"/>
  <c r="A216" i="17"/>
  <c r="M1" i="62" s="1"/>
  <c r="B2" i="57"/>
  <c r="B73" i="57"/>
  <c r="B6" i="57"/>
  <c r="B16" i="57"/>
  <c r="B3" i="57"/>
  <c r="B53" i="57"/>
  <c r="A215" i="17"/>
  <c r="A214" i="17"/>
  <c r="A210" i="17"/>
  <c r="A213" i="17"/>
  <c r="A209" i="17"/>
  <c r="A212" i="17"/>
  <c r="A208" i="17"/>
  <c r="A211" i="17"/>
  <c r="A207" i="17"/>
  <c r="A204" i="17"/>
  <c r="B36" i="15" s="1"/>
  <c r="A203" i="17"/>
  <c r="B35" i="15" s="1"/>
  <c r="A206" i="17"/>
  <c r="A202" i="17"/>
  <c r="B34" i="15" s="1"/>
  <c r="A205" i="17"/>
  <c r="A201" i="17"/>
  <c r="B33" i="15" s="1"/>
  <c r="B134" i="57"/>
  <c r="A215" i="20"/>
  <c r="A219" i="20"/>
  <c r="A223" i="20"/>
  <c r="A227" i="20"/>
  <c r="A231" i="20"/>
  <c r="A235" i="20"/>
  <c r="A239" i="20"/>
  <c r="A243" i="20"/>
  <c r="A86" i="46"/>
  <c r="A90" i="46"/>
  <c r="A94" i="46"/>
  <c r="A98" i="46"/>
  <c r="A102" i="46"/>
  <c r="A106" i="46"/>
  <c r="A110" i="46"/>
  <c r="A114" i="46"/>
  <c r="A118" i="46"/>
  <c r="A122" i="46"/>
  <c r="A126" i="46"/>
  <c r="A130" i="46"/>
  <c r="A134" i="46"/>
  <c r="A138" i="46"/>
  <c r="A142" i="46"/>
  <c r="A146" i="46"/>
  <c r="A150" i="46"/>
  <c r="A154" i="46"/>
  <c r="A158" i="46"/>
  <c r="A162" i="46"/>
  <c r="A216" i="20"/>
  <c r="A220" i="20"/>
  <c r="A224" i="20"/>
  <c r="A228" i="20"/>
  <c r="A232" i="20"/>
  <c r="A236" i="20"/>
  <c r="A240" i="20"/>
  <c r="A244" i="20"/>
  <c r="A87" i="46"/>
  <c r="A91" i="46"/>
  <c r="A95" i="46"/>
  <c r="A99" i="46"/>
  <c r="A103" i="46"/>
  <c r="A107" i="46"/>
  <c r="A111" i="46"/>
  <c r="A115" i="46"/>
  <c r="A119" i="46"/>
  <c r="A123" i="46"/>
  <c r="A127" i="46"/>
  <c r="A131" i="46"/>
  <c r="A135" i="46"/>
  <c r="A139" i="46"/>
  <c r="A143" i="46"/>
  <c r="A147" i="46"/>
  <c r="A151" i="46"/>
  <c r="A155" i="46"/>
  <c r="A159" i="46"/>
  <c r="A163" i="46"/>
  <c r="A213" i="20"/>
  <c r="A217" i="20"/>
  <c r="A221" i="20"/>
  <c r="A225" i="20"/>
  <c r="A229" i="20"/>
  <c r="A233" i="20"/>
  <c r="A237" i="20"/>
  <c r="A241" i="20"/>
  <c r="A245" i="20"/>
  <c r="A88" i="46"/>
  <c r="A92" i="46"/>
  <c r="A96" i="46"/>
  <c r="A100" i="46"/>
  <c r="A104" i="46"/>
  <c r="A108" i="46"/>
  <c r="A112" i="46"/>
  <c r="A116" i="46"/>
  <c r="A120" i="46"/>
  <c r="A124" i="46"/>
  <c r="A128" i="46"/>
  <c r="A132" i="46"/>
  <c r="A136" i="46"/>
  <c r="A140" i="46"/>
  <c r="A144" i="46"/>
  <c r="A148" i="46"/>
  <c r="A152" i="46"/>
  <c r="A156" i="46"/>
  <c r="A160" i="46"/>
  <c r="A164" i="46"/>
  <c r="A222" i="20"/>
  <c r="A238" i="20"/>
  <c r="A93" i="46"/>
  <c r="A109" i="46"/>
  <c r="A125" i="46"/>
  <c r="A141" i="46"/>
  <c r="A157" i="46"/>
  <c r="A226" i="20"/>
  <c r="A242" i="20"/>
  <c r="A97" i="46"/>
  <c r="A113" i="46"/>
  <c r="A129" i="46"/>
  <c r="A145" i="46"/>
  <c r="A161" i="46"/>
  <c r="A214" i="20"/>
  <c r="A230" i="20"/>
  <c r="A85" i="46"/>
  <c r="A101" i="46"/>
  <c r="A117" i="46"/>
  <c r="A133" i="46"/>
  <c r="A149" i="46"/>
  <c r="A165" i="46"/>
  <c r="A218" i="20"/>
  <c r="A234" i="20"/>
  <c r="A89" i="46"/>
  <c r="A105" i="46"/>
  <c r="A121" i="46"/>
  <c r="A137" i="46"/>
  <c r="A153" i="46"/>
  <c r="C11" i="58"/>
  <c r="H11" i="58" s="1"/>
  <c r="C9" i="58"/>
  <c r="H9" i="58" s="1"/>
  <c r="C7" i="58"/>
  <c r="H7" i="58" s="1"/>
  <c r="C8" i="58"/>
  <c r="H8" i="58" s="1"/>
  <c r="A194" i="17"/>
  <c r="C3" i="54" s="1"/>
  <c r="A200" i="17"/>
  <c r="A183" i="17"/>
  <c r="B6" i="13" s="1"/>
  <c r="A197" i="17"/>
  <c r="C6" i="54" s="1"/>
  <c r="A198" i="17"/>
  <c r="C7" i="54" s="1"/>
  <c r="A192" i="17"/>
  <c r="A196" i="17"/>
  <c r="C5" i="54" s="1"/>
  <c r="A199" i="17"/>
  <c r="C8" i="54" s="1"/>
  <c r="A193" i="17"/>
  <c r="C4" i="63" s="1"/>
  <c r="A195" i="17"/>
  <c r="C4" i="54" s="1"/>
  <c r="A186" i="17"/>
  <c r="B9" i="13" s="1"/>
  <c r="A187" i="17"/>
  <c r="A182" i="17"/>
  <c r="B5" i="13" s="1"/>
  <c r="A191" i="17"/>
  <c r="A177" i="17"/>
  <c r="A176" i="17"/>
  <c r="C1" i="63" s="1"/>
  <c r="A180" i="17"/>
  <c r="B3" i="13" s="1"/>
  <c r="A189" i="17"/>
  <c r="B12" i="13" s="1"/>
  <c r="A181" i="17"/>
  <c r="B4" i="13" s="1"/>
  <c r="A190" i="17"/>
  <c r="B13" i="13" s="1"/>
  <c r="A178" i="17"/>
  <c r="P7" i="63" s="1"/>
  <c r="A179" i="17"/>
  <c r="B2" i="13" s="1"/>
  <c r="A188" i="17"/>
  <c r="B11" i="13" s="1"/>
  <c r="A184" i="17"/>
  <c r="B7" i="13" s="1"/>
  <c r="A185" i="17"/>
  <c r="B8" i="13" s="1"/>
  <c r="B160" i="57"/>
  <c r="B164" i="57"/>
  <c r="B167" i="57"/>
  <c r="B171" i="57"/>
  <c r="B175" i="57"/>
  <c r="B179" i="57"/>
  <c r="B183" i="57"/>
  <c r="B187" i="57"/>
  <c r="B191" i="57"/>
  <c r="B195" i="57"/>
  <c r="B199" i="57"/>
  <c r="B109" i="57"/>
  <c r="B113" i="57"/>
  <c r="B117" i="57"/>
  <c r="B121" i="57"/>
  <c r="B125" i="57"/>
  <c r="B129" i="57"/>
  <c r="B133" i="57"/>
  <c r="B138" i="57"/>
  <c r="B142" i="57"/>
  <c r="B146" i="57"/>
  <c r="B151" i="57"/>
  <c r="B155" i="57"/>
  <c r="B158" i="57"/>
  <c r="B163" i="57"/>
  <c r="B168" i="57"/>
  <c r="B173" i="57"/>
  <c r="B178" i="57"/>
  <c r="B184" i="57"/>
  <c r="B189" i="57"/>
  <c r="B194" i="57"/>
  <c r="B200" i="57"/>
  <c r="B111" i="57"/>
  <c r="B116" i="57"/>
  <c r="B122" i="57"/>
  <c r="B127" i="57"/>
  <c r="B132" i="57"/>
  <c r="B139" i="57"/>
  <c r="B144" i="57"/>
  <c r="B150" i="57"/>
  <c r="B156" i="57"/>
  <c r="B165" i="57"/>
  <c r="B169" i="57"/>
  <c r="B185" i="57"/>
  <c r="B201" i="57"/>
  <c r="B123" i="57"/>
  <c r="B135" i="57"/>
  <c r="B152" i="57"/>
  <c r="B161" i="57"/>
  <c r="B68" i="57"/>
  <c r="B170" i="57"/>
  <c r="B176" i="57"/>
  <c r="B181" i="57"/>
  <c r="B186" i="57"/>
  <c r="B192" i="57"/>
  <c r="B197" i="57"/>
  <c r="B202" i="57"/>
  <c r="B114" i="57"/>
  <c r="B119" i="57"/>
  <c r="B124" i="57"/>
  <c r="B130" i="57"/>
  <c r="B136" i="57"/>
  <c r="B141" i="57"/>
  <c r="B147" i="57"/>
  <c r="B153" i="57"/>
  <c r="B162" i="57"/>
  <c r="B172" i="57"/>
  <c r="B182" i="57"/>
  <c r="B193" i="57"/>
  <c r="B110" i="57"/>
  <c r="B120" i="57"/>
  <c r="B131" i="57"/>
  <c r="B143" i="57"/>
  <c r="B154" i="57"/>
  <c r="B159" i="57"/>
  <c r="B174" i="57"/>
  <c r="B190" i="57"/>
  <c r="B112" i="57"/>
  <c r="B128" i="57"/>
  <c r="B145" i="57"/>
  <c r="B148" i="57"/>
  <c r="B166" i="57"/>
  <c r="B177" i="57"/>
  <c r="B188" i="57"/>
  <c r="B198" i="57"/>
  <c r="B115" i="57"/>
  <c r="B126" i="57"/>
  <c r="B137" i="57"/>
  <c r="B149" i="57"/>
  <c r="B180" i="57"/>
  <c r="B196" i="57"/>
  <c r="B118" i="57"/>
  <c r="B140" i="57"/>
  <c r="B157" i="57"/>
  <c r="C13" i="58"/>
  <c r="H13" i="58" s="1"/>
  <c r="C16" i="58"/>
  <c r="H16" i="58" s="1"/>
  <c r="C19" i="58"/>
  <c r="H19" i="58" s="1"/>
  <c r="C25" i="58"/>
  <c r="H25" i="58" s="1"/>
  <c r="C24" i="58"/>
  <c r="H24" i="58" s="1"/>
  <c r="C30" i="58"/>
  <c r="H30" i="58" s="1"/>
  <c r="C36" i="58"/>
  <c r="H36" i="58" s="1"/>
  <c r="C40" i="58"/>
  <c r="H40" i="58" s="1"/>
  <c r="C44" i="58"/>
  <c r="H44" i="58" s="1"/>
  <c r="C48" i="58"/>
  <c r="H48" i="58" s="1"/>
  <c r="C52" i="58"/>
  <c r="H52" i="58" s="1"/>
  <c r="C55" i="58"/>
  <c r="H55" i="58" s="1"/>
  <c r="C62" i="58"/>
  <c r="H62" i="58" s="1"/>
  <c r="C67" i="58"/>
  <c r="H67" i="58" s="1"/>
  <c r="C64" i="58"/>
  <c r="H64" i="58" s="1"/>
  <c r="C76" i="58"/>
  <c r="H76" i="58" s="1"/>
  <c r="C75" i="58"/>
  <c r="H75" i="58" s="1"/>
  <c r="C80" i="58"/>
  <c r="H80" i="58" s="1"/>
  <c r="C84" i="58"/>
  <c r="H84" i="58" s="1"/>
  <c r="C88" i="58"/>
  <c r="H88" i="58" s="1"/>
  <c r="C93" i="58"/>
  <c r="H93" i="58" s="1"/>
  <c r="C98" i="58"/>
  <c r="H98" i="58" s="1"/>
  <c r="C102" i="58"/>
  <c r="H102" i="58" s="1"/>
  <c r="C105" i="58"/>
  <c r="H105" i="58" s="1"/>
  <c r="C111" i="58"/>
  <c r="H111" i="58" s="1"/>
  <c r="C117" i="58"/>
  <c r="H117" i="58" s="1"/>
  <c r="C91" i="58"/>
  <c r="H91" i="58" s="1"/>
  <c r="C122" i="58"/>
  <c r="H122" i="58" s="1"/>
  <c r="C126" i="58"/>
  <c r="H126" i="58" s="1"/>
  <c r="C130" i="58"/>
  <c r="H130" i="58" s="1"/>
  <c r="C134" i="58"/>
  <c r="H134" i="58" s="1"/>
  <c r="C145" i="58"/>
  <c r="H145" i="58" s="1"/>
  <c r="C149" i="58"/>
  <c r="H149" i="58" s="1"/>
  <c r="C138" i="58"/>
  <c r="H138" i="58" s="1"/>
  <c r="C142" i="58"/>
  <c r="H142" i="58" s="1"/>
  <c r="C154" i="58"/>
  <c r="H154" i="58" s="1"/>
  <c r="C162" i="58"/>
  <c r="H162" i="58" s="1"/>
  <c r="C167" i="58"/>
  <c r="H167" i="58" s="1"/>
  <c r="C170" i="58"/>
  <c r="H170" i="58" s="1"/>
  <c r="C175" i="58"/>
  <c r="H175" i="58" s="1"/>
  <c r="C178" i="58"/>
  <c r="H178" i="58" s="1"/>
  <c r="C182" i="58"/>
  <c r="H182" i="58" s="1"/>
  <c r="C185" i="58"/>
  <c r="H185" i="58" s="1"/>
  <c r="C189" i="58"/>
  <c r="H189" i="58" s="1"/>
  <c r="C196" i="58"/>
  <c r="H196" i="58" s="1"/>
  <c r="C198" i="58"/>
  <c r="H198" i="58" s="1"/>
  <c r="C202" i="58"/>
  <c r="H202" i="58" s="1"/>
  <c r="C203" i="58"/>
  <c r="H203" i="58" s="1"/>
  <c r="C210" i="58"/>
  <c r="H210" i="58" s="1"/>
  <c r="C214" i="58"/>
  <c r="H214" i="58" s="1"/>
  <c r="C218" i="58"/>
  <c r="H218" i="58" s="1"/>
  <c r="C222" i="58"/>
  <c r="H222" i="58" s="1"/>
  <c r="C226" i="58"/>
  <c r="H226" i="58" s="1"/>
  <c r="C230" i="58"/>
  <c r="H230" i="58" s="1"/>
  <c r="C234" i="58"/>
  <c r="H234" i="58" s="1"/>
  <c r="C238" i="58"/>
  <c r="H238" i="58" s="1"/>
  <c r="C245" i="58"/>
  <c r="H245" i="58" s="1"/>
  <c r="C254" i="58"/>
  <c r="H254" i="58" s="1"/>
  <c r="C253" i="58"/>
  <c r="H253" i="58" s="1"/>
  <c r="C258" i="58"/>
  <c r="H258" i="58" s="1"/>
  <c r="C257" i="58"/>
  <c r="H257" i="58" s="1"/>
  <c r="C262" i="58"/>
  <c r="H262" i="58" s="1"/>
  <c r="C267" i="58"/>
  <c r="H267" i="58" s="1"/>
  <c r="C272" i="58"/>
  <c r="H272" i="58" s="1"/>
  <c r="C276" i="58"/>
  <c r="H276" i="58" s="1"/>
  <c r="C283" i="58"/>
  <c r="H283" i="58" s="1"/>
  <c r="C285" i="58"/>
  <c r="H285" i="58" s="1"/>
  <c r="C289" i="58"/>
  <c r="H289" i="58" s="1"/>
  <c r="C291" i="58"/>
  <c r="H291" i="58" s="1"/>
  <c r="C298" i="58"/>
  <c r="H298" i="58" s="1"/>
  <c r="C302" i="58"/>
  <c r="H302" i="58" s="1"/>
  <c r="C307" i="58"/>
  <c r="H307" i="58" s="1"/>
  <c r="C311" i="58"/>
  <c r="H311" i="58" s="1"/>
  <c r="C315" i="58"/>
  <c r="H315" i="58" s="1"/>
  <c r="C318" i="58"/>
  <c r="H318" i="58" s="1"/>
  <c r="C324" i="58"/>
  <c r="H324" i="58" s="1"/>
  <c r="C327" i="58"/>
  <c r="H327" i="58" s="1"/>
  <c r="C331" i="58"/>
  <c r="H331" i="58" s="1"/>
  <c r="C334" i="58"/>
  <c r="H334" i="58" s="1"/>
  <c r="C340" i="58"/>
  <c r="H340" i="58" s="1"/>
  <c r="C343" i="58"/>
  <c r="H343" i="58" s="1"/>
  <c r="C350" i="58"/>
  <c r="H350" i="58" s="1"/>
  <c r="C351" i="58"/>
  <c r="H351" i="58" s="1"/>
  <c r="C354" i="58"/>
  <c r="H354" i="58" s="1"/>
  <c r="C358" i="58"/>
  <c r="H358" i="58" s="1"/>
  <c r="C362" i="58"/>
  <c r="H362" i="58" s="1"/>
  <c r="C367" i="58"/>
  <c r="H367" i="58" s="1"/>
  <c r="C370" i="58"/>
  <c r="H370" i="58" s="1"/>
  <c r="C377" i="58"/>
  <c r="H377" i="58" s="1"/>
  <c r="C376" i="58"/>
  <c r="H376" i="58" s="1"/>
  <c r="C382" i="58"/>
  <c r="H382" i="58" s="1"/>
  <c r="C387" i="58"/>
  <c r="H387" i="58" s="1"/>
  <c r="C392" i="58"/>
  <c r="H392" i="58" s="1"/>
  <c r="C396" i="58"/>
  <c r="H396" i="58" s="1"/>
  <c r="C402" i="58"/>
  <c r="H402" i="58" s="1"/>
  <c r="C390" i="58"/>
  <c r="H390" i="58" s="1"/>
  <c r="C407" i="58"/>
  <c r="H407" i="58" s="1"/>
  <c r="C413" i="58"/>
  <c r="H413" i="58" s="1"/>
  <c r="C420" i="58"/>
  <c r="H420" i="58" s="1"/>
  <c r="C424" i="58"/>
  <c r="H424" i="58" s="1"/>
  <c r="C416" i="58"/>
  <c r="H416" i="58" s="1"/>
  <c r="C430" i="58"/>
  <c r="H430" i="58" s="1"/>
  <c r="C432" i="58"/>
  <c r="H432" i="58" s="1"/>
  <c r="C437" i="58"/>
  <c r="H437" i="58" s="1"/>
  <c r="C435" i="58"/>
  <c r="H435" i="58" s="1"/>
  <c r="C445" i="58"/>
  <c r="H445" i="58" s="1"/>
  <c r="C449" i="58"/>
  <c r="H449" i="58" s="1"/>
  <c r="C453" i="58"/>
  <c r="H453" i="58" s="1"/>
  <c r="C457" i="58"/>
  <c r="H457" i="58" s="1"/>
  <c r="C461" i="58"/>
  <c r="H461" i="58" s="1"/>
  <c r="C465" i="58"/>
  <c r="H465" i="58" s="1"/>
  <c r="C469" i="58"/>
  <c r="H469" i="58" s="1"/>
  <c r="C473" i="58"/>
  <c r="H473" i="58" s="1"/>
  <c r="C477" i="58"/>
  <c r="H477" i="58" s="1"/>
  <c r="C481" i="58"/>
  <c r="H481" i="58" s="1"/>
  <c r="C485" i="58"/>
  <c r="H485" i="58" s="1"/>
  <c r="C489" i="58"/>
  <c r="H489" i="58" s="1"/>
  <c r="C493" i="58"/>
  <c r="H493" i="58" s="1"/>
  <c r="C497" i="58"/>
  <c r="H497" i="58" s="1"/>
  <c r="C500" i="58"/>
  <c r="H500" i="58" s="1"/>
  <c r="C505" i="58"/>
  <c r="H505" i="58" s="1"/>
  <c r="C509" i="58"/>
  <c r="H509" i="58" s="1"/>
  <c r="C513" i="58"/>
  <c r="H513" i="58" s="1"/>
  <c r="C515" i="58"/>
  <c r="H515" i="58" s="1"/>
  <c r="C521" i="58"/>
  <c r="H521" i="58" s="1"/>
  <c r="C525" i="58"/>
  <c r="H525" i="58" s="1"/>
  <c r="C529" i="58"/>
  <c r="H529" i="58" s="1"/>
  <c r="C533" i="58"/>
  <c r="H533" i="58" s="1"/>
  <c r="C537" i="58"/>
  <c r="H537" i="58" s="1"/>
  <c r="C541" i="58"/>
  <c r="H541" i="58" s="1"/>
  <c r="C545" i="58"/>
  <c r="H545" i="58" s="1"/>
  <c r="C552" i="58"/>
  <c r="H552" i="58" s="1"/>
  <c r="C555" i="58"/>
  <c r="H555" i="58" s="1"/>
  <c r="C560" i="58"/>
  <c r="H560" i="58" s="1"/>
  <c r="C565" i="58"/>
  <c r="H565" i="58" s="1"/>
  <c r="C549" i="58"/>
  <c r="H549" i="58" s="1"/>
  <c r="C580" i="58"/>
  <c r="H580" i="58" s="1"/>
  <c r="C585" i="58"/>
  <c r="H585" i="58" s="1"/>
  <c r="C572" i="58"/>
  <c r="H572" i="58" s="1"/>
  <c r="C576" i="58"/>
  <c r="H576" i="58" s="1"/>
  <c r="C581" i="58"/>
  <c r="H581" i="58" s="1"/>
  <c r="C591" i="58"/>
  <c r="H591" i="58" s="1"/>
  <c r="C597" i="58"/>
  <c r="H597" i="58" s="1"/>
  <c r="C604" i="58"/>
  <c r="H604" i="58" s="1"/>
  <c r="C611" i="58"/>
  <c r="H611" i="58" s="1"/>
  <c r="C619" i="58"/>
  <c r="H619" i="58" s="1"/>
  <c r="C626" i="58"/>
  <c r="H626" i="58" s="1"/>
  <c r="C635" i="58"/>
  <c r="H635" i="58" s="1"/>
  <c r="C600" i="58"/>
  <c r="H600" i="58" s="1"/>
  <c r="C612" i="58"/>
  <c r="H612" i="58" s="1"/>
  <c r="C623" i="58"/>
  <c r="H623" i="58" s="1"/>
  <c r="C630" i="58"/>
  <c r="H630" i="58" s="1"/>
  <c r="C643" i="58"/>
  <c r="H643" i="58" s="1"/>
  <c r="C646" i="58"/>
  <c r="H646" i="58" s="1"/>
  <c r="C650" i="58"/>
  <c r="H650" i="58" s="1"/>
  <c r="C654" i="58"/>
  <c r="H654" i="58" s="1"/>
  <c r="C658" i="58"/>
  <c r="H658" i="58" s="1"/>
  <c r="C662" i="58"/>
  <c r="H662" i="58" s="1"/>
  <c r="C666" i="58"/>
  <c r="H666" i="58" s="1"/>
  <c r="C670" i="58"/>
  <c r="H670" i="58" s="1"/>
  <c r="C674" i="58"/>
  <c r="H674" i="58" s="1"/>
  <c r="C678" i="58"/>
  <c r="H678" i="58" s="1"/>
  <c r="C682" i="58"/>
  <c r="H682" i="58" s="1"/>
  <c r="C686" i="58"/>
  <c r="H686" i="58" s="1"/>
  <c r="C690" i="58"/>
  <c r="H690" i="58" s="1"/>
  <c r="C693" i="58"/>
  <c r="H693" i="58" s="1"/>
  <c r="C701" i="58"/>
  <c r="H701" i="58" s="1"/>
  <c r="C702" i="58"/>
  <c r="H702" i="58" s="1"/>
  <c r="C706" i="58"/>
  <c r="H706" i="58" s="1"/>
  <c r="C710" i="58"/>
  <c r="H710" i="58" s="1"/>
  <c r="C714" i="58"/>
  <c r="H714" i="58" s="1"/>
  <c r="C720" i="58"/>
  <c r="H720" i="58" s="1"/>
  <c r="C722" i="58"/>
  <c r="H722" i="58" s="1"/>
  <c r="C726" i="58"/>
  <c r="H726" i="58" s="1"/>
  <c r="C718" i="58"/>
  <c r="H718" i="58" s="1"/>
  <c r="C734" i="58"/>
  <c r="H734" i="58" s="1"/>
  <c r="C738" i="58"/>
  <c r="H738" i="58" s="1"/>
  <c r="C744" i="58"/>
  <c r="H744" i="58" s="1"/>
  <c r="C748" i="58"/>
  <c r="H748" i="58" s="1"/>
  <c r="C754" i="58"/>
  <c r="H754" i="58" s="1"/>
  <c r="C758" i="58"/>
  <c r="H758" i="58" s="1"/>
  <c r="C763" i="58"/>
  <c r="H763" i="58" s="1"/>
  <c r="C753" i="58"/>
  <c r="H753" i="58" s="1"/>
  <c r="C773" i="58"/>
  <c r="H773" i="58" s="1"/>
  <c r="C768" i="58"/>
  <c r="H768" i="58" s="1"/>
  <c r="C774" i="58"/>
  <c r="H774" i="58" s="1"/>
  <c r="C778" i="58"/>
  <c r="H778" i="58" s="1"/>
  <c r="C782" i="58"/>
  <c r="H782" i="58" s="1"/>
  <c r="C786" i="58"/>
  <c r="H786" i="58" s="1"/>
  <c r="C790" i="58"/>
  <c r="H790" i="58" s="1"/>
  <c r="C794" i="58"/>
  <c r="H794" i="58" s="1"/>
  <c r="C799" i="58"/>
  <c r="H799" i="58" s="1"/>
  <c r="C802" i="58"/>
  <c r="H802" i="58" s="1"/>
  <c r="C806" i="58"/>
  <c r="H806" i="58" s="1"/>
  <c r="C811" i="58"/>
  <c r="H811" i="58" s="1"/>
  <c r="C817" i="58"/>
  <c r="H817" i="58" s="1"/>
  <c r="C814" i="58"/>
  <c r="H814" i="58" s="1"/>
  <c r="C825" i="58"/>
  <c r="H825" i="58" s="1"/>
  <c r="C830" i="58"/>
  <c r="H830" i="58" s="1"/>
  <c r="C834" i="58"/>
  <c r="H834" i="58" s="1"/>
  <c r="C837" i="58"/>
  <c r="H837" i="58" s="1"/>
  <c r="C844" i="58"/>
  <c r="H844" i="58" s="1"/>
  <c r="C853" i="58"/>
  <c r="H853" i="58" s="1"/>
  <c r="C854" i="58"/>
  <c r="H854" i="58" s="1"/>
  <c r="C822" i="58"/>
  <c r="H822" i="58" s="1"/>
  <c r="C847" i="58"/>
  <c r="H847" i="58" s="1"/>
  <c r="C859" i="58"/>
  <c r="H859" i="58" s="1"/>
  <c r="C863" i="58"/>
  <c r="H863" i="58" s="1"/>
  <c r="C867" i="58"/>
  <c r="H867" i="58" s="1"/>
  <c r="C871" i="58"/>
  <c r="H871" i="58" s="1"/>
  <c r="C872" i="58"/>
  <c r="H872" i="58" s="1"/>
  <c r="C879" i="58"/>
  <c r="H879" i="58" s="1"/>
  <c r="C884" i="58"/>
  <c r="H884" i="58" s="1"/>
  <c r="C890" i="58"/>
  <c r="H890" i="58" s="1"/>
  <c r="C894" i="58"/>
  <c r="H894" i="58" s="1"/>
  <c r="C902" i="58"/>
  <c r="H902" i="58" s="1"/>
  <c r="C885" i="58"/>
  <c r="H885" i="58" s="1"/>
  <c r="C910" i="58"/>
  <c r="H910" i="58" s="1"/>
  <c r="C913" i="58"/>
  <c r="H913" i="58" s="1"/>
  <c r="C919" i="58"/>
  <c r="H919" i="58" s="1"/>
  <c r="C920" i="58"/>
  <c r="H920" i="58" s="1"/>
  <c r="C924" i="58"/>
  <c r="H924" i="58" s="1"/>
  <c r="C928" i="58"/>
  <c r="H928" i="58" s="1"/>
  <c r="C936" i="58"/>
  <c r="H936" i="58" s="1"/>
  <c r="C935" i="58"/>
  <c r="H935" i="58" s="1"/>
  <c r="C940" i="58"/>
  <c r="H940" i="58" s="1"/>
  <c r="C943" i="58"/>
  <c r="H943" i="58" s="1"/>
  <c r="C946" i="58"/>
  <c r="H946" i="58" s="1"/>
  <c r="C954" i="58"/>
  <c r="H954" i="58" s="1"/>
  <c r="C957" i="58"/>
  <c r="H957" i="58" s="1"/>
  <c r="C959" i="58"/>
  <c r="H959" i="58" s="1"/>
  <c r="C969" i="58"/>
  <c r="H969" i="58" s="1"/>
  <c r="C973" i="58"/>
  <c r="H973" i="58" s="1"/>
  <c r="C974" i="58"/>
  <c r="H974" i="58" s="1"/>
  <c r="C977" i="58"/>
  <c r="H977" i="58" s="1"/>
  <c r="C982" i="58"/>
  <c r="H982" i="58" s="1"/>
  <c r="C986" i="58"/>
  <c r="H986" i="58" s="1"/>
  <c r="C990" i="58"/>
  <c r="H990" i="58" s="1"/>
  <c r="C994" i="58"/>
  <c r="H994" i="58" s="1"/>
  <c r="C998" i="58"/>
  <c r="H998" i="58" s="1"/>
  <c r="C1002" i="58"/>
  <c r="H1002" i="58" s="1"/>
  <c r="C1005" i="58"/>
  <c r="H1005" i="58" s="1"/>
  <c r="C1012" i="58"/>
  <c r="H1012" i="58" s="1"/>
  <c r="C1017" i="58"/>
  <c r="H1017" i="58" s="1"/>
  <c r="C1018" i="58"/>
  <c r="H1018" i="58" s="1"/>
  <c r="C1022" i="58"/>
  <c r="H1022" i="58" s="1"/>
  <c r="C1024" i="58"/>
  <c r="H1024" i="58" s="1"/>
  <c r="C1028" i="58"/>
  <c r="H1028" i="58" s="1"/>
  <c r="C1034" i="58"/>
  <c r="H1034" i="58" s="1"/>
  <c r="C1038" i="58"/>
  <c r="H1038" i="58" s="1"/>
  <c r="C1042" i="58"/>
  <c r="H1042" i="58" s="1"/>
  <c r="C1046" i="58"/>
  <c r="H1046" i="58" s="1"/>
  <c r="C1050" i="58"/>
  <c r="H1050" i="58" s="1"/>
  <c r="C1054" i="58"/>
  <c r="H1054" i="58" s="1"/>
  <c r="C1058" i="58"/>
  <c r="H1058" i="58" s="1"/>
  <c r="C1062" i="58"/>
  <c r="H1062" i="58" s="1"/>
  <c r="C1066" i="58"/>
  <c r="H1066" i="58" s="1"/>
  <c r="C1070" i="58"/>
  <c r="H1070" i="58" s="1"/>
  <c r="C1074" i="58"/>
  <c r="H1074" i="58" s="1"/>
  <c r="C1078" i="58"/>
  <c r="H1078" i="58" s="1"/>
  <c r="C1082" i="58"/>
  <c r="H1082" i="58" s="1"/>
  <c r="C1086" i="58"/>
  <c r="H1086" i="58" s="1"/>
  <c r="C1090" i="58"/>
  <c r="H1090" i="58" s="1"/>
  <c r="C1094" i="58"/>
  <c r="H1094" i="58" s="1"/>
  <c r="C1100" i="58"/>
  <c r="H1100" i="58" s="1"/>
  <c r="C1104" i="58"/>
  <c r="H1104" i="58" s="1"/>
  <c r="C1111" i="58"/>
  <c r="C1114" i="58"/>
  <c r="H1114" i="58" s="1"/>
  <c r="C1120" i="58"/>
  <c r="H1120" i="58" s="1"/>
  <c r="C1127" i="58"/>
  <c r="H1127" i="58" s="1"/>
  <c r="C1106" i="58"/>
  <c r="H1106" i="58" s="1"/>
  <c r="C1122" i="58"/>
  <c r="H1122" i="58" s="1"/>
  <c r="C155" i="58"/>
  <c r="H155" i="58" s="1"/>
  <c r="C101" i="58"/>
  <c r="H101" i="58" s="1"/>
  <c r="C293" i="58"/>
  <c r="H293" i="58" s="1"/>
  <c r="C564" i="58"/>
  <c r="H564" i="58" s="1"/>
  <c r="C615" i="58"/>
  <c r="H615" i="58" s="1"/>
  <c r="C640" i="58"/>
  <c r="H640" i="58" s="1"/>
  <c r="C897" i="58"/>
  <c r="H897" i="58" s="1"/>
  <c r="C949" i="58"/>
  <c r="H949" i="58" s="1"/>
  <c r="C1133" i="58"/>
  <c r="C1137" i="58"/>
  <c r="C1141" i="58"/>
  <c r="C1145" i="58"/>
  <c r="C1149" i="58"/>
  <c r="C1153" i="58"/>
  <c r="C1157" i="58"/>
  <c r="C1161" i="58"/>
  <c r="C1165" i="58"/>
  <c r="C1169" i="58"/>
  <c r="C1173" i="58"/>
  <c r="C1177" i="58"/>
  <c r="C1181" i="58"/>
  <c r="C1185" i="58"/>
  <c r="C1189" i="58"/>
  <c r="C1193" i="58"/>
  <c r="C1197" i="58"/>
  <c r="C1201" i="58"/>
  <c r="C1205" i="58"/>
  <c r="C1209" i="58"/>
  <c r="C1213" i="58"/>
  <c r="C1217" i="58"/>
  <c r="C1221" i="58"/>
  <c r="C1225" i="58"/>
  <c r="C1229" i="58"/>
  <c r="C1233" i="58"/>
  <c r="C1237" i="58"/>
  <c r="C1241" i="58"/>
  <c r="C1245" i="58"/>
  <c r="C6" i="58"/>
  <c r="H6" i="58" s="1"/>
  <c r="C12" i="58"/>
  <c r="H12" i="58" s="1"/>
  <c r="C18" i="58"/>
  <c r="H18" i="58" s="1"/>
  <c r="C23" i="58"/>
  <c r="H23" i="58" s="1"/>
  <c r="C32" i="58"/>
  <c r="H32" i="58" s="1"/>
  <c r="C27" i="58"/>
  <c r="H27" i="58" s="1"/>
  <c r="C34" i="58"/>
  <c r="H34" i="58" s="1"/>
  <c r="C38" i="58"/>
  <c r="H38" i="58" s="1"/>
  <c r="C42" i="58"/>
  <c r="H42" i="58" s="1"/>
  <c r="C46" i="58"/>
  <c r="H46" i="58" s="1"/>
  <c r="C50" i="58"/>
  <c r="H50" i="58" s="1"/>
  <c r="C54" i="58"/>
  <c r="H54" i="58" s="1"/>
  <c r="C58" i="58"/>
  <c r="H58" i="58" s="1"/>
  <c r="C63" i="58"/>
  <c r="H63" i="58" s="1"/>
  <c r="C70" i="58"/>
  <c r="H70" i="58" s="1"/>
  <c r="C69" i="58"/>
  <c r="H69" i="58" s="1"/>
  <c r="C73" i="58"/>
  <c r="H73" i="58" s="1"/>
  <c r="C78" i="58"/>
  <c r="H78" i="58" s="1"/>
  <c r="C82" i="58"/>
  <c r="H82" i="58" s="1"/>
  <c r="C86" i="58"/>
  <c r="H86" i="58" s="1"/>
  <c r="C90" i="58"/>
  <c r="H90" i="58" s="1"/>
  <c r="C96" i="58"/>
  <c r="H96" i="58" s="1"/>
  <c r="C107" i="58"/>
  <c r="H107" i="58" s="1"/>
  <c r="C104" i="58"/>
  <c r="H104" i="58" s="1"/>
  <c r="C109" i="58"/>
  <c r="H109" i="58" s="1"/>
  <c r="C113" i="58"/>
  <c r="H113" i="58" s="1"/>
  <c r="C115" i="58"/>
  <c r="H115" i="58" s="1"/>
  <c r="C118" i="58"/>
  <c r="H118" i="58" s="1"/>
  <c r="C124" i="58"/>
  <c r="H124" i="58" s="1"/>
  <c r="C128" i="58"/>
  <c r="H128" i="58" s="1"/>
  <c r="C132" i="58"/>
  <c r="H132" i="58" s="1"/>
  <c r="C136" i="58"/>
  <c r="H136" i="58" s="1"/>
  <c r="C147" i="58"/>
  <c r="H147" i="58" s="1"/>
  <c r="C150" i="58"/>
  <c r="H150" i="58" s="1"/>
  <c r="C140" i="58"/>
  <c r="H140" i="58" s="1"/>
  <c r="C151" i="58"/>
  <c r="H151" i="58" s="1"/>
  <c r="C160" i="58"/>
  <c r="H160" i="58" s="1"/>
  <c r="C164" i="58"/>
  <c r="H164" i="58" s="1"/>
  <c r="C165" i="58"/>
  <c r="H165" i="58" s="1"/>
  <c r="C174" i="58"/>
  <c r="H174" i="58" s="1"/>
  <c r="C176" i="58"/>
  <c r="H176" i="58" s="1"/>
  <c r="C180" i="58"/>
  <c r="H180" i="58" s="1"/>
  <c r="C183" i="58"/>
  <c r="H183" i="58" s="1"/>
  <c r="C187" i="58"/>
  <c r="H187" i="58" s="1"/>
  <c r="C192" i="58"/>
  <c r="H192" i="58" s="1"/>
  <c r="C195" i="58"/>
  <c r="H195" i="58" s="1"/>
  <c r="C200" i="58"/>
  <c r="H200" i="58" s="1"/>
  <c r="C205" i="58"/>
  <c r="H205" i="58" s="1"/>
  <c r="C208" i="58"/>
  <c r="H208" i="58" s="1"/>
  <c r="C212" i="58"/>
  <c r="H212" i="58" s="1"/>
  <c r="C216" i="58"/>
  <c r="H216" i="58" s="1"/>
  <c r="C220" i="58"/>
  <c r="H220" i="58" s="1"/>
  <c r="C224" i="58"/>
  <c r="H224" i="58" s="1"/>
  <c r="C228" i="58"/>
  <c r="H228" i="58" s="1"/>
  <c r="C232" i="58"/>
  <c r="H232" i="58" s="1"/>
  <c r="C236" i="58"/>
  <c r="H236" i="58" s="1"/>
  <c r="C240" i="58"/>
  <c r="H240" i="58" s="1"/>
  <c r="C246" i="58"/>
  <c r="H246" i="58" s="1"/>
  <c r="C252" i="58"/>
  <c r="H252" i="58" s="1"/>
  <c r="C249" i="58"/>
  <c r="H249" i="58" s="1"/>
  <c r="C269" i="58"/>
  <c r="H269" i="58" s="1"/>
  <c r="C260" i="58"/>
  <c r="H260" i="58" s="1"/>
  <c r="C265" i="58"/>
  <c r="H265" i="58" s="1"/>
  <c r="C270" i="58"/>
  <c r="H270" i="58" s="1"/>
  <c r="C274" i="58"/>
  <c r="H274" i="58" s="1"/>
  <c r="C279" i="58"/>
  <c r="H279" i="58" s="1"/>
  <c r="C282" i="58"/>
  <c r="H282" i="58" s="1"/>
  <c r="C287" i="58"/>
  <c r="H287" i="58" s="1"/>
  <c r="C294" i="58"/>
  <c r="H294" i="58" s="1"/>
  <c r="C296" i="58"/>
  <c r="H296" i="58" s="1"/>
  <c r="C300" i="58"/>
  <c r="H300" i="58" s="1"/>
  <c r="C304" i="58"/>
  <c r="H304" i="58" s="1"/>
  <c r="C309" i="58"/>
  <c r="H309" i="58" s="1"/>
  <c r="C313" i="58"/>
  <c r="H313" i="58" s="1"/>
  <c r="C306" i="58"/>
  <c r="H306" i="58" s="1"/>
  <c r="C320" i="58"/>
  <c r="H320" i="58" s="1"/>
  <c r="C323" i="58"/>
  <c r="H323" i="58" s="1"/>
  <c r="C329" i="58"/>
  <c r="H329" i="58" s="1"/>
  <c r="C333" i="58"/>
  <c r="H333" i="58" s="1"/>
  <c r="C337" i="58"/>
  <c r="H337" i="58" s="1"/>
  <c r="C342" i="58"/>
  <c r="H342" i="58" s="1"/>
  <c r="C347" i="58"/>
  <c r="H347" i="58" s="1"/>
  <c r="C348" i="58"/>
  <c r="H348" i="58" s="1"/>
  <c r="C352" i="58"/>
  <c r="H352" i="58" s="1"/>
  <c r="C356" i="58"/>
  <c r="H356" i="58" s="1"/>
  <c r="C360" i="58"/>
  <c r="H360" i="58" s="1"/>
  <c r="C364" i="58"/>
  <c r="H364" i="58" s="1"/>
  <c r="C368" i="58"/>
  <c r="H368" i="58" s="1"/>
  <c r="C372" i="58"/>
  <c r="H372" i="58" s="1"/>
  <c r="C374" i="58"/>
  <c r="H374" i="58" s="1"/>
  <c r="C380" i="58"/>
  <c r="H380" i="58" s="1"/>
  <c r="C386" i="58"/>
  <c r="H386" i="58" s="1"/>
  <c r="C389" i="58"/>
  <c r="H389" i="58" s="1"/>
  <c r="C394" i="58"/>
  <c r="H394" i="58" s="1"/>
  <c r="C400" i="58"/>
  <c r="H400" i="58" s="1"/>
  <c r="C404" i="58"/>
  <c r="H404" i="58" s="1"/>
  <c r="C405" i="58"/>
  <c r="H405" i="58" s="1"/>
  <c r="C409" i="58"/>
  <c r="H409" i="58" s="1"/>
  <c r="C417" i="58"/>
  <c r="H417" i="58" s="1"/>
  <c r="C422" i="58"/>
  <c r="H422" i="58" s="1"/>
  <c r="C411" i="58"/>
  <c r="H411" i="58" s="1"/>
  <c r="C427" i="58"/>
  <c r="H427" i="58" s="1"/>
  <c r="C429" i="58"/>
  <c r="H429" i="58" s="1"/>
  <c r="C434" i="58"/>
  <c r="H434" i="58" s="1"/>
  <c r="C441" i="58"/>
  <c r="H441" i="58" s="1"/>
  <c r="C444" i="58"/>
  <c r="H444" i="58" s="1"/>
  <c r="C447" i="58"/>
  <c r="H447" i="58" s="1"/>
  <c r="C451" i="58"/>
  <c r="H451" i="58" s="1"/>
  <c r="C455" i="58"/>
  <c r="H455" i="58" s="1"/>
  <c r="C459" i="58"/>
  <c r="H459" i="58" s="1"/>
  <c r="C463" i="58"/>
  <c r="H463" i="58" s="1"/>
  <c r="C467" i="58"/>
  <c r="H467" i="58" s="1"/>
  <c r="C471" i="58"/>
  <c r="H471" i="58" s="1"/>
  <c r="C475" i="58"/>
  <c r="H475" i="58" s="1"/>
  <c r="C479" i="58"/>
  <c r="H479" i="58" s="1"/>
  <c r="C483" i="58"/>
  <c r="H483" i="58" s="1"/>
  <c r="C487" i="58"/>
  <c r="H487" i="58" s="1"/>
  <c r="C491" i="58"/>
  <c r="H491" i="58" s="1"/>
  <c r="C495" i="58"/>
  <c r="H495" i="58" s="1"/>
  <c r="C499" i="58"/>
  <c r="H499" i="58" s="1"/>
  <c r="C503" i="58"/>
  <c r="H503" i="58" s="1"/>
  <c r="C507" i="58"/>
  <c r="H507" i="58" s="1"/>
  <c r="C511" i="58"/>
  <c r="H511" i="58" s="1"/>
  <c r="C516" i="58"/>
  <c r="H516" i="58" s="1"/>
  <c r="C519" i="58"/>
  <c r="H519" i="58" s="1"/>
  <c r="C523" i="58"/>
  <c r="H523" i="58" s="1"/>
  <c r="C527" i="58"/>
  <c r="H527" i="58" s="1"/>
  <c r="C531" i="58"/>
  <c r="H531" i="58" s="1"/>
  <c r="C535" i="58"/>
  <c r="H535" i="58" s="1"/>
  <c r="C539" i="58"/>
  <c r="H539" i="58" s="1"/>
  <c r="C543" i="58"/>
  <c r="H543" i="58" s="1"/>
  <c r="C547" i="58"/>
  <c r="H547" i="58" s="1"/>
  <c r="C551" i="58"/>
  <c r="H551" i="58" s="1"/>
  <c r="C557" i="58"/>
  <c r="H557" i="58" s="1"/>
  <c r="C561" i="58"/>
  <c r="H561" i="58" s="1"/>
  <c r="C567" i="58"/>
  <c r="H567" i="58" s="1"/>
  <c r="C559" i="58"/>
  <c r="H559" i="58" s="1"/>
  <c r="C582" i="58"/>
  <c r="H582" i="58" s="1"/>
  <c r="C570" i="58"/>
  <c r="H570" i="58" s="1"/>
  <c r="C574" i="58"/>
  <c r="H574" i="58" s="1"/>
  <c r="C578" i="58"/>
  <c r="H578" i="58" s="1"/>
  <c r="C588" i="58"/>
  <c r="H588" i="58" s="1"/>
  <c r="C596" i="58"/>
  <c r="H596" i="58" s="1"/>
  <c r="C601" i="58"/>
  <c r="H601" i="58" s="1"/>
  <c r="C610" i="58"/>
  <c r="H610" i="58" s="1"/>
  <c r="C618" i="58"/>
  <c r="H618" i="58" s="1"/>
  <c r="C622" i="58"/>
  <c r="H622" i="58" s="1"/>
  <c r="C631" i="58"/>
  <c r="H631" i="58" s="1"/>
  <c r="C595" i="58"/>
  <c r="H595" i="58" s="1"/>
  <c r="C607" i="58"/>
  <c r="H607" i="58" s="1"/>
  <c r="C614" i="58"/>
  <c r="H614" i="58" s="1"/>
  <c r="C627" i="58"/>
  <c r="H627" i="58" s="1"/>
  <c r="C633" i="58"/>
  <c r="H633" i="58" s="1"/>
  <c r="C644" i="58"/>
  <c r="H644" i="58" s="1"/>
  <c r="C648" i="58"/>
  <c r="H648" i="58" s="1"/>
  <c r="C652" i="58"/>
  <c r="H652" i="58" s="1"/>
  <c r="C656" i="58"/>
  <c r="H656" i="58" s="1"/>
  <c r="C660" i="58"/>
  <c r="H660" i="58" s="1"/>
  <c r="C665" i="58"/>
  <c r="H665" i="58" s="1"/>
  <c r="C668" i="58"/>
  <c r="H668" i="58" s="1"/>
  <c r="C671" i="58"/>
  <c r="H671" i="58" s="1"/>
  <c r="C680" i="58"/>
  <c r="H680" i="58" s="1"/>
  <c r="C675" i="58"/>
  <c r="H675" i="58" s="1"/>
  <c r="C684" i="58"/>
  <c r="H684" i="58" s="1"/>
  <c r="C688" i="58"/>
  <c r="H688" i="58" s="1"/>
  <c r="C695" i="58"/>
  <c r="H695" i="58" s="1"/>
  <c r="C697" i="58"/>
  <c r="H697" i="58" s="1"/>
  <c r="C699" i="58"/>
  <c r="H699" i="58" s="1"/>
  <c r="C703" i="58"/>
  <c r="H703" i="58" s="1"/>
  <c r="C707" i="58"/>
  <c r="H707" i="58" s="1"/>
  <c r="C712" i="58"/>
  <c r="H712" i="58" s="1"/>
  <c r="C716" i="58"/>
  <c r="H716" i="58" s="1"/>
  <c r="C724" i="58"/>
  <c r="H724" i="58" s="1"/>
  <c r="C725" i="58"/>
  <c r="H725" i="58" s="1"/>
  <c r="C729" i="58"/>
  <c r="H729" i="58" s="1"/>
  <c r="C732" i="58"/>
  <c r="H732" i="58" s="1"/>
  <c r="C736" i="58"/>
  <c r="H736" i="58" s="1"/>
  <c r="C740" i="58"/>
  <c r="H740" i="58" s="1"/>
  <c r="C747" i="58"/>
  <c r="H747" i="58" s="1"/>
  <c r="C750" i="58"/>
  <c r="H750" i="58" s="1"/>
  <c r="C756" i="58"/>
  <c r="H756" i="58" s="1"/>
  <c r="C760" i="58"/>
  <c r="H760" i="58" s="1"/>
  <c r="C746" i="58"/>
  <c r="H746" i="58" s="1"/>
  <c r="C764" i="58"/>
  <c r="H764" i="58" s="1"/>
  <c r="C766" i="58"/>
  <c r="H766" i="58" s="1"/>
  <c r="C770" i="58"/>
  <c r="H770" i="58" s="1"/>
  <c r="C776" i="58"/>
  <c r="H776" i="58" s="1"/>
  <c r="C780" i="58"/>
  <c r="H780" i="58" s="1"/>
  <c r="C784" i="58"/>
  <c r="H784" i="58" s="1"/>
  <c r="C788" i="58"/>
  <c r="H788" i="58" s="1"/>
  <c r="C793" i="58"/>
  <c r="H793" i="58" s="1"/>
  <c r="C796" i="58"/>
  <c r="H796" i="58" s="1"/>
  <c r="C801" i="58"/>
  <c r="H801" i="58" s="1"/>
  <c r="C804" i="58"/>
  <c r="H804" i="58" s="1"/>
  <c r="C808" i="58"/>
  <c r="H808" i="58" s="1"/>
  <c r="C813" i="58"/>
  <c r="H813" i="58" s="1"/>
  <c r="C819" i="58"/>
  <c r="H819" i="58" s="1"/>
  <c r="C824" i="58"/>
  <c r="H824" i="58" s="1"/>
  <c r="C828" i="58"/>
  <c r="H828" i="58" s="1"/>
  <c r="C841" i="58"/>
  <c r="H841" i="58" s="1"/>
  <c r="C835" i="58"/>
  <c r="H835" i="58" s="1"/>
  <c r="C839" i="58"/>
  <c r="H839" i="58" s="1"/>
  <c r="C845" i="58"/>
  <c r="H845" i="58" s="1"/>
  <c r="C850" i="58"/>
  <c r="H850" i="58" s="1"/>
  <c r="C849" i="58"/>
  <c r="H849" i="58" s="1"/>
  <c r="C833" i="58"/>
  <c r="H833" i="58" s="1"/>
  <c r="C857" i="58"/>
  <c r="H857" i="58" s="1"/>
  <c r="C861" i="58"/>
  <c r="H861" i="58" s="1"/>
  <c r="C865" i="58"/>
  <c r="H865" i="58" s="1"/>
  <c r="C869" i="58"/>
  <c r="H869" i="58" s="1"/>
  <c r="C874" i="58"/>
  <c r="H874" i="58" s="1"/>
  <c r="C877" i="58"/>
  <c r="H877" i="58" s="1"/>
  <c r="C881" i="58"/>
  <c r="H881" i="58" s="1"/>
  <c r="C886" i="58"/>
  <c r="H886" i="58" s="1"/>
  <c r="C892" i="58"/>
  <c r="H892" i="58" s="1"/>
  <c r="C899" i="58"/>
  <c r="H899" i="58" s="1"/>
  <c r="C901" i="58"/>
  <c r="H901" i="58" s="1"/>
  <c r="C903" i="58"/>
  <c r="H903" i="58" s="1"/>
  <c r="C909" i="58"/>
  <c r="H909" i="58" s="1"/>
  <c r="C914" i="58"/>
  <c r="H914" i="58" s="1"/>
  <c r="C917" i="58"/>
  <c r="H917" i="58" s="1"/>
  <c r="C922" i="58"/>
  <c r="H922" i="58" s="1"/>
  <c r="C926" i="58"/>
  <c r="H926" i="58" s="1"/>
  <c r="C932" i="58"/>
  <c r="H932" i="58" s="1"/>
  <c r="C931" i="58"/>
  <c r="H931" i="58" s="1"/>
  <c r="C938" i="58"/>
  <c r="H938" i="58" s="1"/>
  <c r="C942" i="58"/>
  <c r="H942" i="58" s="1"/>
  <c r="C945" i="58"/>
  <c r="H945" i="58" s="1"/>
  <c r="C951" i="58"/>
  <c r="H951" i="58" s="1"/>
  <c r="C953" i="58"/>
  <c r="H953" i="58" s="1"/>
  <c r="C961" i="58"/>
  <c r="H961" i="58" s="1"/>
  <c r="C963" i="58"/>
  <c r="H963" i="58" s="1"/>
  <c r="C968" i="58"/>
  <c r="H968" i="58" s="1"/>
  <c r="C971" i="58"/>
  <c r="H971" i="58" s="1"/>
  <c r="C976" i="58"/>
  <c r="H976" i="58" s="1"/>
  <c r="C980" i="58"/>
  <c r="H980" i="58" s="1"/>
  <c r="C984" i="58"/>
  <c r="H984" i="58" s="1"/>
  <c r="C988" i="58"/>
  <c r="H988" i="58" s="1"/>
  <c r="C992" i="58"/>
  <c r="H992" i="58" s="1"/>
  <c r="C996" i="58"/>
  <c r="H996" i="58" s="1"/>
  <c r="C1000" i="58"/>
  <c r="H1000" i="58" s="1"/>
  <c r="C1004" i="58"/>
  <c r="H1004" i="58" s="1"/>
  <c r="C1008" i="58"/>
  <c r="H1008" i="58" s="1"/>
  <c r="C1011" i="58"/>
  <c r="H1011" i="58" s="1"/>
  <c r="C1016" i="58"/>
  <c r="H1016" i="58" s="1"/>
  <c r="C1020" i="58"/>
  <c r="H1020" i="58" s="1"/>
  <c r="C1026" i="58"/>
  <c r="H1026" i="58" s="1"/>
  <c r="C1030" i="58"/>
  <c r="H1030" i="58" s="1"/>
  <c r="C1032" i="58"/>
  <c r="H1032" i="58" s="1"/>
  <c r="C1036" i="58"/>
  <c r="H1036" i="58" s="1"/>
  <c r="C1040" i="58"/>
  <c r="H1040" i="58" s="1"/>
  <c r="C1044" i="58"/>
  <c r="H1044" i="58" s="1"/>
  <c r="C1048" i="58"/>
  <c r="H1048" i="58" s="1"/>
  <c r="C1052" i="58"/>
  <c r="H1052" i="58" s="1"/>
  <c r="C1056" i="58"/>
  <c r="H1056" i="58" s="1"/>
  <c r="C1060" i="58"/>
  <c r="H1060" i="58" s="1"/>
  <c r="C1064" i="58"/>
  <c r="H1064" i="58" s="1"/>
  <c r="C1068" i="58"/>
  <c r="H1068" i="58" s="1"/>
  <c r="C1072" i="58"/>
  <c r="H1072" i="58" s="1"/>
  <c r="C1076" i="58"/>
  <c r="H1076" i="58" s="1"/>
  <c r="C1081" i="58"/>
  <c r="H1081" i="58" s="1"/>
  <c r="C1083" i="58"/>
  <c r="H1083" i="58" s="1"/>
  <c r="C1088" i="58"/>
  <c r="H1088" i="58" s="1"/>
  <c r="C1092" i="58"/>
  <c r="H1092" i="58" s="1"/>
  <c r="C1096" i="58"/>
  <c r="H1096" i="58" s="1"/>
  <c r="C1102" i="58"/>
  <c r="C1109" i="58"/>
  <c r="C1118" i="58"/>
  <c r="H1118" i="58" s="1"/>
  <c r="C1117" i="58"/>
  <c r="H1117" i="58" s="1"/>
  <c r="C1129" i="58"/>
  <c r="H1129" i="58" s="1"/>
  <c r="C1097" i="58"/>
  <c r="H1097" i="58" s="1"/>
  <c r="C1115" i="58"/>
  <c r="H1115" i="58" s="1"/>
  <c r="C1124" i="58"/>
  <c r="H1124" i="58" s="1"/>
  <c r="C159" i="58"/>
  <c r="H159" i="58" s="1"/>
  <c r="C242" i="58"/>
  <c r="H242" i="58" s="1"/>
  <c r="C440" i="58"/>
  <c r="H440" i="58" s="1"/>
  <c r="C602" i="58"/>
  <c r="H602" i="58" s="1"/>
  <c r="C637" i="58"/>
  <c r="H637" i="58" s="1"/>
  <c r="C889" i="58"/>
  <c r="H889" i="58" s="1"/>
  <c r="C906" i="58"/>
  <c r="H906" i="58" s="1"/>
  <c r="C1131" i="58"/>
  <c r="C1135" i="58"/>
  <c r="C1139" i="58"/>
  <c r="C1143" i="58"/>
  <c r="C1147" i="58"/>
  <c r="C1151" i="58"/>
  <c r="C1155" i="58"/>
  <c r="C1159" i="58"/>
  <c r="C1163" i="58"/>
  <c r="C1167" i="58"/>
  <c r="C1171" i="58"/>
  <c r="C1175" i="58"/>
  <c r="C1179" i="58"/>
  <c r="C1183" i="58"/>
  <c r="C1187" i="58"/>
  <c r="C1191" i="58"/>
  <c r="C14" i="58"/>
  <c r="H14" i="58" s="1"/>
  <c r="C15" i="58"/>
  <c r="H15" i="58" s="1"/>
  <c r="C21" i="58"/>
  <c r="H21" i="58" s="1"/>
  <c r="C22" i="58"/>
  <c r="H22" i="58" s="1"/>
  <c r="C31" i="58"/>
  <c r="H31" i="58" s="1"/>
  <c r="C28" i="58"/>
  <c r="H28" i="58" s="1"/>
  <c r="C35" i="58"/>
  <c r="H35" i="58" s="1"/>
  <c r="C39" i="58"/>
  <c r="H39" i="58" s="1"/>
  <c r="C43" i="58"/>
  <c r="H43" i="58" s="1"/>
  <c r="C47" i="58"/>
  <c r="H47" i="58" s="1"/>
  <c r="C51" i="58"/>
  <c r="H51" i="58" s="1"/>
  <c r="C56" i="58"/>
  <c r="H56" i="58" s="1"/>
  <c r="C59" i="58"/>
  <c r="H59" i="58" s="1"/>
  <c r="C65" i="58"/>
  <c r="H65" i="58" s="1"/>
  <c r="C60" i="58"/>
  <c r="H60" i="58" s="1"/>
  <c r="C71" i="58"/>
  <c r="H71" i="58" s="1"/>
  <c r="C74" i="58"/>
  <c r="H74" i="58" s="1"/>
  <c r="C79" i="58"/>
  <c r="H79" i="58" s="1"/>
  <c r="C83" i="58"/>
  <c r="H83" i="58" s="1"/>
  <c r="C87" i="58"/>
  <c r="H87" i="58" s="1"/>
  <c r="C92" i="58"/>
  <c r="H92" i="58" s="1"/>
  <c r="C97" i="58"/>
  <c r="H97" i="58" s="1"/>
  <c r="C100" i="58"/>
  <c r="H100" i="58" s="1"/>
  <c r="C108" i="58"/>
  <c r="H108" i="58" s="1"/>
  <c r="C110" i="58"/>
  <c r="H110" i="58" s="1"/>
  <c r="C119" i="58"/>
  <c r="H119" i="58" s="1"/>
  <c r="C121" i="58"/>
  <c r="H121" i="58" s="1"/>
  <c r="C120" i="58"/>
  <c r="H120" i="58" s="1"/>
  <c r="C125" i="58"/>
  <c r="H125" i="58" s="1"/>
  <c r="C129" i="58"/>
  <c r="H129" i="58" s="1"/>
  <c r="C133" i="58"/>
  <c r="H133" i="58" s="1"/>
  <c r="C143" i="58"/>
  <c r="H143" i="58" s="1"/>
  <c r="C148" i="58"/>
  <c r="H148" i="58" s="1"/>
  <c r="C137" i="58"/>
  <c r="H137" i="58" s="1"/>
  <c r="C141" i="58"/>
  <c r="H141" i="58" s="1"/>
  <c r="C152" i="58"/>
  <c r="H152" i="58" s="1"/>
  <c r="C161" i="58"/>
  <c r="H161" i="58" s="1"/>
  <c r="C166" i="58"/>
  <c r="H166" i="58" s="1"/>
  <c r="C169" i="58"/>
  <c r="H169" i="58" s="1"/>
  <c r="C172" i="58"/>
  <c r="H172" i="58" s="1"/>
  <c r="C177" i="58"/>
  <c r="H177" i="58" s="1"/>
  <c r="C181" i="58"/>
  <c r="H181" i="58" s="1"/>
  <c r="C186" i="58"/>
  <c r="H186" i="58" s="1"/>
  <c r="C188" i="58"/>
  <c r="H188" i="58" s="1"/>
  <c r="C193" i="58"/>
  <c r="H193" i="58" s="1"/>
  <c r="C197" i="58"/>
  <c r="H197" i="58" s="1"/>
  <c r="C201" i="58"/>
  <c r="H201" i="58" s="1"/>
  <c r="C206" i="58"/>
  <c r="H206" i="58" s="1"/>
  <c r="C209" i="58"/>
  <c r="H209" i="58" s="1"/>
  <c r="C213" i="58"/>
  <c r="H213" i="58" s="1"/>
  <c r="C217" i="58"/>
  <c r="H217" i="58" s="1"/>
  <c r="C221" i="58"/>
  <c r="H221" i="58" s="1"/>
  <c r="C225" i="58"/>
  <c r="H225" i="58" s="1"/>
  <c r="C229" i="58"/>
  <c r="H229" i="58" s="1"/>
  <c r="C233" i="58"/>
  <c r="H233" i="58" s="1"/>
  <c r="C237" i="58"/>
  <c r="H237" i="58" s="1"/>
  <c r="C241" i="58"/>
  <c r="H241" i="58" s="1"/>
  <c r="C247" i="58"/>
  <c r="H247" i="58" s="1"/>
  <c r="C251" i="58"/>
  <c r="H251" i="58" s="1"/>
  <c r="C250" i="58"/>
  <c r="H250" i="58" s="1"/>
  <c r="C256" i="58"/>
  <c r="H256" i="58" s="1"/>
  <c r="C261" i="58"/>
  <c r="H261" i="58" s="1"/>
  <c r="C266" i="58"/>
  <c r="H266" i="58" s="1"/>
  <c r="C271" i="58"/>
  <c r="H271" i="58" s="1"/>
  <c r="C275" i="58"/>
  <c r="H275" i="58" s="1"/>
  <c r="C281" i="58"/>
  <c r="H281" i="58" s="1"/>
  <c r="C284" i="58"/>
  <c r="H284" i="58" s="1"/>
  <c r="C288" i="58"/>
  <c r="H288" i="58" s="1"/>
  <c r="C295" i="58"/>
  <c r="H295" i="58" s="1"/>
  <c r="C297" i="58"/>
  <c r="H297" i="58" s="1"/>
  <c r="C301" i="58"/>
  <c r="H301" i="58" s="1"/>
  <c r="C305" i="58"/>
  <c r="H305" i="58" s="1"/>
  <c r="C310" i="58"/>
  <c r="H310" i="58" s="1"/>
  <c r="C314" i="58"/>
  <c r="H314" i="58" s="1"/>
  <c r="C317" i="58"/>
  <c r="H317" i="58" s="1"/>
  <c r="C321" i="58"/>
  <c r="H321" i="58" s="1"/>
  <c r="C326" i="58"/>
  <c r="H326" i="58" s="1"/>
  <c r="C330" i="58"/>
  <c r="H330" i="58" s="1"/>
  <c r="C335" i="58"/>
  <c r="H335" i="58" s="1"/>
  <c r="C338" i="58"/>
  <c r="H338" i="58" s="1"/>
  <c r="C341" i="58"/>
  <c r="H341" i="58" s="1"/>
  <c r="C345" i="58"/>
  <c r="H345" i="58" s="1"/>
  <c r="C349" i="58"/>
  <c r="H349" i="58" s="1"/>
  <c r="C353" i="58"/>
  <c r="H353" i="58" s="1"/>
  <c r="C357" i="58"/>
  <c r="H357" i="58" s="1"/>
  <c r="C361" i="58"/>
  <c r="H361" i="58" s="1"/>
  <c r="C365" i="58"/>
  <c r="H365" i="58" s="1"/>
  <c r="C369" i="58"/>
  <c r="H369" i="58" s="1"/>
  <c r="C378" i="58"/>
  <c r="H378" i="58" s="1"/>
  <c r="C375" i="58"/>
  <c r="H375" i="58" s="1"/>
  <c r="C381" i="58"/>
  <c r="H381" i="58" s="1"/>
  <c r="C384" i="58"/>
  <c r="H384" i="58" s="1"/>
  <c r="C391" i="58"/>
  <c r="H391" i="58" s="1"/>
  <c r="C395" i="58"/>
  <c r="H395" i="58" s="1"/>
  <c r="C401" i="58"/>
  <c r="H401" i="58" s="1"/>
  <c r="C383" i="58"/>
  <c r="H383" i="58" s="1"/>
  <c r="C406" i="58"/>
  <c r="H406" i="58" s="1"/>
  <c r="C412" i="58"/>
  <c r="H412" i="58" s="1"/>
  <c r="C419" i="58"/>
  <c r="H419" i="58" s="1"/>
  <c r="C423" i="58"/>
  <c r="H423" i="58" s="1"/>
  <c r="C415" i="58"/>
  <c r="H415" i="58" s="1"/>
  <c r="C428" i="58"/>
  <c r="H428" i="58" s="1"/>
  <c r="C431" i="58"/>
  <c r="H431" i="58" s="1"/>
  <c r="C426" i="58"/>
  <c r="H426" i="58" s="1"/>
  <c r="C438" i="58"/>
  <c r="H438" i="58" s="1"/>
  <c r="C443" i="58"/>
  <c r="H443" i="58" s="1"/>
  <c r="C448" i="58"/>
  <c r="H448" i="58" s="1"/>
  <c r="C452" i="58"/>
  <c r="H452" i="58" s="1"/>
  <c r="C456" i="58"/>
  <c r="H456" i="58" s="1"/>
  <c r="C460" i="58"/>
  <c r="H460" i="58" s="1"/>
  <c r="C464" i="58"/>
  <c r="H464" i="58" s="1"/>
  <c r="C468" i="58"/>
  <c r="H468" i="58" s="1"/>
  <c r="C472" i="58"/>
  <c r="H472" i="58" s="1"/>
  <c r="C476" i="58"/>
  <c r="H476" i="58" s="1"/>
  <c r="C480" i="58"/>
  <c r="H480" i="58" s="1"/>
  <c r="C484" i="58"/>
  <c r="H484" i="58" s="1"/>
  <c r="C488" i="58"/>
  <c r="H488" i="58" s="1"/>
  <c r="C492" i="58"/>
  <c r="H492" i="58" s="1"/>
  <c r="C496" i="58"/>
  <c r="H496" i="58" s="1"/>
  <c r="C502" i="58"/>
  <c r="H502" i="58" s="1"/>
  <c r="C504" i="58"/>
  <c r="H504" i="58" s="1"/>
  <c r="C20" i="58"/>
  <c r="H20" i="58" s="1"/>
  <c r="C37" i="58"/>
  <c r="H37" i="58" s="1"/>
  <c r="C53" i="58"/>
  <c r="H53" i="58" s="1"/>
  <c r="C66" i="58"/>
  <c r="H66" i="58" s="1"/>
  <c r="C85" i="58"/>
  <c r="H85" i="58" s="1"/>
  <c r="C103" i="58"/>
  <c r="H103" i="58" s="1"/>
  <c r="C112" i="58"/>
  <c r="H112" i="58" s="1"/>
  <c r="C135" i="58"/>
  <c r="H135" i="58" s="1"/>
  <c r="C144" i="58"/>
  <c r="H144" i="58" s="1"/>
  <c r="C171" i="58"/>
  <c r="H171" i="58" s="1"/>
  <c r="C190" i="58"/>
  <c r="H190" i="58" s="1"/>
  <c r="C204" i="58"/>
  <c r="H204" i="58" s="1"/>
  <c r="C219" i="58"/>
  <c r="H219" i="58" s="1"/>
  <c r="C235" i="58"/>
  <c r="H235" i="58" s="1"/>
  <c r="C248" i="58"/>
  <c r="H248" i="58" s="1"/>
  <c r="C268" i="58"/>
  <c r="H268" i="58" s="1"/>
  <c r="C286" i="58"/>
  <c r="H286" i="58" s="1"/>
  <c r="C303" i="58"/>
  <c r="H303" i="58" s="1"/>
  <c r="C319" i="58"/>
  <c r="H319" i="58" s="1"/>
  <c r="C336" i="58"/>
  <c r="H336" i="58" s="1"/>
  <c r="C325" i="58"/>
  <c r="H325" i="58" s="1"/>
  <c r="C366" i="58"/>
  <c r="H366" i="58" s="1"/>
  <c r="C385" i="58"/>
  <c r="H385" i="58" s="1"/>
  <c r="C403" i="58"/>
  <c r="H403" i="58" s="1"/>
  <c r="C421" i="58"/>
  <c r="H421" i="58" s="1"/>
  <c r="C433" i="58"/>
  <c r="H433" i="58" s="1"/>
  <c r="C450" i="58"/>
  <c r="H450" i="58" s="1"/>
  <c r="C466" i="58"/>
  <c r="H466" i="58" s="1"/>
  <c r="C482" i="58"/>
  <c r="H482" i="58" s="1"/>
  <c r="C498" i="58"/>
  <c r="H498" i="58" s="1"/>
  <c r="C510" i="58"/>
  <c r="H510" i="58" s="1"/>
  <c r="C518" i="58"/>
  <c r="H518" i="58" s="1"/>
  <c r="C526" i="58"/>
  <c r="H526" i="58" s="1"/>
  <c r="C534" i="58"/>
  <c r="H534" i="58" s="1"/>
  <c r="C542" i="58"/>
  <c r="H542" i="58" s="1"/>
  <c r="C550" i="58"/>
  <c r="H550" i="58" s="1"/>
  <c r="C562" i="58"/>
  <c r="H562" i="58" s="1"/>
  <c r="C554" i="58"/>
  <c r="H554" i="58" s="1"/>
  <c r="C586" i="58"/>
  <c r="H586" i="58" s="1"/>
  <c r="C577" i="58"/>
  <c r="H577" i="58" s="1"/>
  <c r="C593" i="58"/>
  <c r="H593" i="58" s="1"/>
  <c r="C605" i="58"/>
  <c r="H605" i="58" s="1"/>
  <c r="C621" i="58"/>
  <c r="H621" i="58" s="1"/>
  <c r="C636" i="58"/>
  <c r="H636" i="58" s="1"/>
  <c r="C613" i="58"/>
  <c r="H613" i="58" s="1"/>
  <c r="C632" i="58"/>
  <c r="H632" i="58" s="1"/>
  <c r="C647" i="58"/>
  <c r="H647" i="58" s="1"/>
  <c r="C655" i="58"/>
  <c r="H655" i="58" s="1"/>
  <c r="C663" i="58"/>
  <c r="H663" i="58" s="1"/>
  <c r="C672" i="58"/>
  <c r="H672" i="58" s="1"/>
  <c r="C679" i="58"/>
  <c r="H679" i="58" s="1"/>
  <c r="C689" i="58"/>
  <c r="H689" i="58" s="1"/>
  <c r="C694" i="58"/>
  <c r="H694" i="58" s="1"/>
  <c r="C705" i="58"/>
  <c r="H705" i="58" s="1"/>
  <c r="C715" i="58"/>
  <c r="H715" i="58" s="1"/>
  <c r="C719" i="58"/>
  <c r="H719" i="58" s="1"/>
  <c r="C731" i="58"/>
  <c r="H731" i="58" s="1"/>
  <c r="C735" i="58"/>
  <c r="H735" i="58" s="1"/>
  <c r="C745" i="58"/>
  <c r="H745" i="58" s="1"/>
  <c r="C755" i="58"/>
  <c r="H755" i="58" s="1"/>
  <c r="C743" i="58"/>
  <c r="H743" i="58" s="1"/>
  <c r="C765" i="58"/>
  <c r="H765" i="58" s="1"/>
  <c r="C775" i="58"/>
  <c r="H775" i="58" s="1"/>
  <c r="C783" i="58"/>
  <c r="H783" i="58" s="1"/>
  <c r="C791" i="58"/>
  <c r="H791" i="58" s="1"/>
  <c r="C797" i="58"/>
  <c r="H797" i="58" s="1"/>
  <c r="C807" i="58"/>
  <c r="H807" i="58" s="1"/>
  <c r="C818" i="58"/>
  <c r="H818" i="58" s="1"/>
  <c r="C827" i="58"/>
  <c r="H827" i="58" s="1"/>
  <c r="C840" i="58"/>
  <c r="H840" i="58" s="1"/>
  <c r="C843" i="58"/>
  <c r="H843" i="58" s="1"/>
  <c r="C856" i="58"/>
  <c r="H856" i="58" s="1"/>
  <c r="C855" i="58"/>
  <c r="H855" i="58" s="1"/>
  <c r="C864" i="58"/>
  <c r="H864" i="58" s="1"/>
  <c r="C876" i="58"/>
  <c r="H876" i="58" s="1"/>
  <c r="C880" i="58"/>
  <c r="H880" i="58" s="1"/>
  <c r="C891" i="58"/>
  <c r="H891" i="58" s="1"/>
  <c r="C900" i="58"/>
  <c r="H900" i="58" s="1"/>
  <c r="C911" i="58"/>
  <c r="H911" i="58" s="1"/>
  <c r="C916" i="58"/>
  <c r="H916" i="58" s="1"/>
  <c r="C925" i="58"/>
  <c r="H925" i="58" s="1"/>
  <c r="C929" i="58"/>
  <c r="H929" i="58" s="1"/>
  <c r="C941" i="58"/>
  <c r="H941" i="58" s="1"/>
  <c r="C947" i="58"/>
  <c r="H947" i="58" s="1"/>
  <c r="C958" i="58"/>
  <c r="H958" i="58" s="1"/>
  <c r="C967" i="58"/>
  <c r="H967" i="58" s="1"/>
  <c r="C975" i="58"/>
  <c r="H975" i="58" s="1"/>
  <c r="C983" i="58"/>
  <c r="H983" i="58" s="1"/>
  <c r="C991" i="58"/>
  <c r="H991" i="58" s="1"/>
  <c r="C999" i="58"/>
  <c r="H999" i="58" s="1"/>
  <c r="C1006" i="58"/>
  <c r="H1006" i="58" s="1"/>
  <c r="C1015" i="58"/>
  <c r="H1015" i="58" s="1"/>
  <c r="C1025" i="58"/>
  <c r="H1025" i="58" s="1"/>
  <c r="C1029" i="58"/>
  <c r="H1029" i="58" s="1"/>
  <c r="C1039" i="58"/>
  <c r="H1039" i="58" s="1"/>
  <c r="C1047" i="58"/>
  <c r="H1047" i="58" s="1"/>
  <c r="C1055" i="58"/>
  <c r="H1055" i="58" s="1"/>
  <c r="C1063" i="58"/>
  <c r="H1063" i="58" s="1"/>
  <c r="C1071" i="58"/>
  <c r="H1071" i="58" s="1"/>
  <c r="C1079" i="58"/>
  <c r="H1079" i="58" s="1"/>
  <c r="C1087" i="58"/>
  <c r="H1087" i="58" s="1"/>
  <c r="C1095" i="58"/>
  <c r="H1095" i="58" s="1"/>
  <c r="C1103" i="58"/>
  <c r="H1103" i="58" s="1"/>
  <c r="C1112" i="58"/>
  <c r="H1112" i="58" s="1"/>
  <c r="C1125" i="58"/>
  <c r="H1125" i="58" s="1"/>
  <c r="C1107" i="58"/>
  <c r="H1107" i="58" s="1"/>
  <c r="C158" i="58"/>
  <c r="H158" i="58" s="1"/>
  <c r="C397" i="58"/>
  <c r="H397" i="58" s="1"/>
  <c r="C638" i="58"/>
  <c r="H638" i="58" s="1"/>
  <c r="C905" i="58"/>
  <c r="H905" i="58" s="1"/>
  <c r="C1134" i="58"/>
  <c r="C1142" i="58"/>
  <c r="C1150" i="58"/>
  <c r="C1158" i="58"/>
  <c r="C1166" i="58"/>
  <c r="C1174" i="58"/>
  <c r="C1182" i="58"/>
  <c r="C1190" i="58"/>
  <c r="C1196" i="58"/>
  <c r="C1202" i="58"/>
  <c r="C1207" i="58"/>
  <c r="C1212" i="58"/>
  <c r="C1218" i="58"/>
  <c r="C1223" i="58"/>
  <c r="C1228" i="58"/>
  <c r="C1234" i="58"/>
  <c r="C1239" i="58"/>
  <c r="C1244" i="58"/>
  <c r="C1249" i="58"/>
  <c r="C1253" i="58"/>
  <c r="C1257" i="58"/>
  <c r="C1261" i="58"/>
  <c r="C1265" i="58"/>
  <c r="C1269" i="58"/>
  <c r="C1273" i="58"/>
  <c r="C1277" i="58"/>
  <c r="C1281" i="58"/>
  <c r="C1285" i="58"/>
  <c r="C1289" i="58"/>
  <c r="C1293" i="58"/>
  <c r="C1297" i="58"/>
  <c r="C1301" i="58"/>
  <c r="C1305" i="58"/>
  <c r="C1309" i="58"/>
  <c r="C1313" i="58"/>
  <c r="C1317" i="58"/>
  <c r="C1321" i="58"/>
  <c r="C1325" i="58"/>
  <c r="C1329" i="58"/>
  <c r="C1333" i="58"/>
  <c r="C1337" i="58"/>
  <c r="C1341" i="58"/>
  <c r="C1345" i="58"/>
  <c r="C1349" i="58"/>
  <c r="C1353" i="58"/>
  <c r="C1357" i="58"/>
  <c r="C1361" i="58"/>
  <c r="C1365" i="58"/>
  <c r="C1369" i="58"/>
  <c r="C1373" i="58"/>
  <c r="C1377" i="58"/>
  <c r="C1381" i="58"/>
  <c r="C1385" i="58"/>
  <c r="C1389" i="58"/>
  <c r="C1393" i="58"/>
  <c r="C1397" i="58"/>
  <c r="C1401" i="58"/>
  <c r="C1405" i="58"/>
  <c r="C1409" i="58"/>
  <c r="C1413" i="58"/>
  <c r="C1417" i="58"/>
  <c r="C1421" i="58"/>
  <c r="C1425" i="58"/>
  <c r="C1429" i="58"/>
  <c r="C1433" i="58"/>
  <c r="C1437" i="58"/>
  <c r="C1441" i="58"/>
  <c r="C1445" i="58"/>
  <c r="C1449" i="58"/>
  <c r="C1453" i="58"/>
  <c r="C1457" i="58"/>
  <c r="C1461" i="58"/>
  <c r="C1465" i="58"/>
  <c r="C1469" i="58"/>
  <c r="C1473" i="58"/>
  <c r="C1477" i="58"/>
  <c r="C1481" i="58"/>
  <c r="C1485" i="58"/>
  <c r="C1489" i="58"/>
  <c r="C1493" i="58"/>
  <c r="C1497" i="58"/>
  <c r="C1501" i="58"/>
  <c r="C1505" i="58"/>
  <c r="C1509" i="58"/>
  <c r="H1509" i="58" s="1"/>
  <c r="C1513" i="58"/>
  <c r="H1513" i="58" s="1"/>
  <c r="C1517" i="58"/>
  <c r="H1517" i="58" s="1"/>
  <c r="C1521" i="58"/>
  <c r="H1521" i="58" s="1"/>
  <c r="C1525" i="58"/>
  <c r="H1525" i="58" s="1"/>
  <c r="C1529" i="58"/>
  <c r="H1529" i="58" s="1"/>
  <c r="C1533" i="58"/>
  <c r="H1533" i="58" s="1"/>
  <c r="C1537" i="58"/>
  <c r="H1537" i="58" s="1"/>
  <c r="C1541" i="58"/>
  <c r="H1541" i="58" s="1"/>
  <c r="C1545" i="58"/>
  <c r="H1545" i="58" s="1"/>
  <c r="C1549" i="58"/>
  <c r="H1549" i="58" s="1"/>
  <c r="C1553" i="58"/>
  <c r="H1553" i="58" s="1"/>
  <c r="C1557" i="58"/>
  <c r="H1557" i="58" s="1"/>
  <c r="C1561" i="58"/>
  <c r="H1561" i="58" s="1"/>
  <c r="C1565" i="58"/>
  <c r="H1565" i="58" s="1"/>
  <c r="C1569" i="58"/>
  <c r="H1569" i="58" s="1"/>
  <c r="C1573" i="58"/>
  <c r="H1573" i="58" s="1"/>
  <c r="C1577" i="58"/>
  <c r="H1577" i="58" s="1"/>
  <c r="C1581" i="58"/>
  <c r="H1581" i="58" s="1"/>
  <c r="C1585" i="58"/>
  <c r="H1585" i="58" s="1"/>
  <c r="C1589" i="58"/>
  <c r="H1589" i="58" s="1"/>
  <c r="C1593" i="58"/>
  <c r="H1593" i="58" s="1"/>
  <c r="C1597" i="58"/>
  <c r="H1597" i="58" s="1"/>
  <c r="C1601" i="58"/>
  <c r="H1601" i="58" s="1"/>
  <c r="C1605" i="58"/>
  <c r="H1605" i="58" s="1"/>
  <c r="C1609" i="58"/>
  <c r="H1609" i="58" s="1"/>
  <c r="C1613" i="58"/>
  <c r="H1613" i="58" s="1"/>
  <c r="C1617" i="58"/>
  <c r="H1617" i="58" s="1"/>
  <c r="C1621" i="58"/>
  <c r="H1621" i="58" s="1"/>
  <c r="C1625" i="58"/>
  <c r="H1625" i="58" s="1"/>
  <c r="C1629" i="58"/>
  <c r="H1629" i="58" s="1"/>
  <c r="C1633" i="58"/>
  <c r="H1633" i="58" s="1"/>
  <c r="C1637" i="58"/>
  <c r="H1637" i="58" s="1"/>
  <c r="C1641" i="58"/>
  <c r="H1641" i="58" s="1"/>
  <c r="C1645" i="58"/>
  <c r="H1645" i="58" s="1"/>
  <c r="C1649" i="58"/>
  <c r="H1649" i="58" s="1"/>
  <c r="C1653" i="58"/>
  <c r="H1653" i="58" s="1"/>
  <c r="C1657" i="58"/>
  <c r="H1657" i="58" s="1"/>
  <c r="C1661" i="58"/>
  <c r="H1661" i="58" s="1"/>
  <c r="C1665" i="58"/>
  <c r="H1665" i="58" s="1"/>
  <c r="C1669" i="58"/>
  <c r="H1669" i="58" s="1"/>
  <c r="C1673" i="58"/>
  <c r="H1673" i="58" s="1"/>
  <c r="C1677" i="58"/>
  <c r="H1677" i="58" s="1"/>
  <c r="C1681" i="58"/>
  <c r="H1681" i="58" s="1"/>
  <c r="C1685" i="58"/>
  <c r="H1685" i="58" s="1"/>
  <c r="C1689" i="58"/>
  <c r="H1689" i="58" s="1"/>
  <c r="C1693" i="58"/>
  <c r="H1693" i="58" s="1"/>
  <c r="C1697" i="58"/>
  <c r="H1697" i="58" s="1"/>
  <c r="C1701" i="58"/>
  <c r="H1701" i="58" s="1"/>
  <c r="C1705" i="58"/>
  <c r="H1705" i="58" s="1"/>
  <c r="C1709" i="58"/>
  <c r="H1709" i="58" s="1"/>
  <c r="C1713" i="58"/>
  <c r="H1713" i="58" s="1"/>
  <c r="C1717" i="58"/>
  <c r="H1717" i="58" s="1"/>
  <c r="C1721" i="58"/>
  <c r="H1721" i="58" s="1"/>
  <c r="C1725" i="58"/>
  <c r="H1725" i="58" s="1"/>
  <c r="C1729" i="58"/>
  <c r="H1729" i="58" s="1"/>
  <c r="C1733" i="58"/>
  <c r="H1733" i="58" s="1"/>
  <c r="C1737" i="58"/>
  <c r="H1737" i="58" s="1"/>
  <c r="C1741" i="58"/>
  <c r="H1741" i="58" s="1"/>
  <c r="C1745" i="58"/>
  <c r="H1745" i="58" s="1"/>
  <c r="C1749" i="58"/>
  <c r="H1749" i="58" s="1"/>
  <c r="C1753" i="58"/>
  <c r="H1753" i="58" s="1"/>
  <c r="C1757" i="58"/>
  <c r="H1757" i="58" s="1"/>
  <c r="C1761" i="58"/>
  <c r="H1761" i="58" s="1"/>
  <c r="C1765" i="58"/>
  <c r="H1765" i="58" s="1"/>
  <c r="C1769" i="58"/>
  <c r="H1769" i="58" s="1"/>
  <c r="C1773" i="58"/>
  <c r="H1773" i="58" s="1"/>
  <c r="C1777" i="58"/>
  <c r="H1777" i="58" s="1"/>
  <c r="C1781" i="58"/>
  <c r="H1781" i="58" s="1"/>
  <c r="C1785" i="58"/>
  <c r="H1785" i="58" s="1"/>
  <c r="C1789" i="58"/>
  <c r="H1789" i="58" s="1"/>
  <c r="C1793" i="58"/>
  <c r="H1793" i="58" s="1"/>
  <c r="C1797" i="58"/>
  <c r="H1797" i="58" s="1"/>
  <c r="C1801" i="58"/>
  <c r="H1801" i="58" s="1"/>
  <c r="C1805" i="58"/>
  <c r="H1805" i="58" s="1"/>
  <c r="C1809" i="58"/>
  <c r="H1809" i="58" s="1"/>
  <c r="C1813" i="58"/>
  <c r="H1813" i="58" s="1"/>
  <c r="C1817" i="58"/>
  <c r="H1817" i="58" s="1"/>
  <c r="C1821" i="58"/>
  <c r="H1821" i="58" s="1"/>
  <c r="C1825" i="58"/>
  <c r="H1825" i="58" s="1"/>
  <c r="C1829" i="58"/>
  <c r="H1829" i="58" s="1"/>
  <c r="C1833" i="58"/>
  <c r="H1833" i="58" s="1"/>
  <c r="C1837" i="58"/>
  <c r="H1837" i="58" s="1"/>
  <c r="C1841" i="58"/>
  <c r="H1841" i="58" s="1"/>
  <c r="C1845" i="58"/>
  <c r="H1845" i="58" s="1"/>
  <c r="C1849" i="58"/>
  <c r="H1849" i="58" s="1"/>
  <c r="C1853" i="58"/>
  <c r="H1853" i="58" s="1"/>
  <c r="C1857" i="58"/>
  <c r="H1857" i="58" s="1"/>
  <c r="C1861" i="58"/>
  <c r="H1861" i="58" s="1"/>
  <c r="C1865" i="58"/>
  <c r="H1865" i="58" s="1"/>
  <c r="C1869" i="58"/>
  <c r="H1869" i="58" s="1"/>
  <c r="C1873" i="58"/>
  <c r="H1873" i="58" s="1"/>
  <c r="C1877" i="58"/>
  <c r="H1877" i="58" s="1"/>
  <c r="C1881" i="58"/>
  <c r="H1881" i="58" s="1"/>
  <c r="C1885" i="58"/>
  <c r="H1885" i="58" s="1"/>
  <c r="C1889" i="58"/>
  <c r="H1889" i="58" s="1"/>
  <c r="C1893" i="58"/>
  <c r="H1893" i="58" s="1"/>
  <c r="C1897" i="58"/>
  <c r="H1897" i="58" s="1"/>
  <c r="C1901" i="58"/>
  <c r="H1901" i="58" s="1"/>
  <c r="C1905" i="58"/>
  <c r="H1905" i="58" s="1"/>
  <c r="C1909" i="58"/>
  <c r="H1909" i="58" s="1"/>
  <c r="C1913" i="58"/>
  <c r="H1913" i="58" s="1"/>
  <c r="C1917" i="58"/>
  <c r="H1917" i="58" s="1"/>
  <c r="C1921" i="58"/>
  <c r="H1921" i="58" s="1"/>
  <c r="C1925" i="58"/>
  <c r="H1925" i="58" s="1"/>
  <c r="C1929" i="58"/>
  <c r="H1929" i="58" s="1"/>
  <c r="C1933" i="58"/>
  <c r="H1933" i="58" s="1"/>
  <c r="C1937" i="58"/>
  <c r="H1937" i="58" s="1"/>
  <c r="C1941" i="58"/>
  <c r="H1941" i="58" s="1"/>
  <c r="C1945" i="58"/>
  <c r="H1945" i="58" s="1"/>
  <c r="C1949" i="58"/>
  <c r="H1949" i="58" s="1"/>
  <c r="C1953" i="58"/>
  <c r="H1953" i="58" s="1"/>
  <c r="C1957" i="58"/>
  <c r="H1957" i="58" s="1"/>
  <c r="C1961" i="58"/>
  <c r="H1961" i="58" s="1"/>
  <c r="C1965" i="58"/>
  <c r="H1965" i="58" s="1"/>
  <c r="C1969" i="58"/>
  <c r="H1969" i="58" s="1"/>
  <c r="C1973" i="58"/>
  <c r="H1973" i="58" s="1"/>
  <c r="C1977" i="58"/>
  <c r="H1977" i="58" s="1"/>
  <c r="C1981" i="58"/>
  <c r="H1981" i="58" s="1"/>
  <c r="C1985" i="58"/>
  <c r="H1985" i="58" s="1"/>
  <c r="C1989" i="58"/>
  <c r="H1989" i="58" s="1"/>
  <c r="C1993" i="58"/>
  <c r="H1993" i="58" s="1"/>
  <c r="C1997" i="58"/>
  <c r="H1997" i="58" s="1"/>
  <c r="C2001" i="58"/>
  <c r="H2001" i="58" s="1"/>
  <c r="C5" i="58"/>
  <c r="H5" i="58" s="1"/>
  <c r="C41" i="58"/>
  <c r="H41" i="58" s="1"/>
  <c r="C72" i="58"/>
  <c r="H72" i="58" s="1"/>
  <c r="C123" i="58"/>
  <c r="H123" i="58" s="1"/>
  <c r="C173" i="58"/>
  <c r="H173" i="58" s="1"/>
  <c r="C207" i="58"/>
  <c r="H207" i="58" s="1"/>
  <c r="C264" i="58"/>
  <c r="H264" i="58" s="1"/>
  <c r="C308" i="58"/>
  <c r="H308" i="58" s="1"/>
  <c r="C339" i="58"/>
  <c r="H339" i="58" s="1"/>
  <c r="C388" i="58"/>
  <c r="H388" i="58" s="1"/>
  <c r="C439" i="58"/>
  <c r="H439" i="58" s="1"/>
  <c r="C470" i="58"/>
  <c r="H470" i="58" s="1"/>
  <c r="C512" i="58"/>
  <c r="H512" i="58" s="1"/>
  <c r="C528" i="58"/>
  <c r="H528" i="58" s="1"/>
  <c r="C553" i="58"/>
  <c r="H553" i="58" s="1"/>
  <c r="C571" i="58"/>
  <c r="H571" i="58" s="1"/>
  <c r="C609" i="58"/>
  <c r="H609" i="58" s="1"/>
  <c r="C625" i="58"/>
  <c r="H625" i="58" s="1"/>
  <c r="C639" i="58"/>
  <c r="H639" i="58" s="1"/>
  <c r="C664" i="58"/>
  <c r="H664" i="58" s="1"/>
  <c r="C681" i="58"/>
  <c r="H681" i="58" s="1"/>
  <c r="C696" i="58"/>
  <c r="H696" i="58" s="1"/>
  <c r="C721" i="58"/>
  <c r="H721" i="58" s="1"/>
  <c r="C742" i="58"/>
  <c r="H742" i="58" s="1"/>
  <c r="C767" i="58"/>
  <c r="H767" i="58" s="1"/>
  <c r="C785" i="58"/>
  <c r="H785" i="58" s="1"/>
  <c r="C800" i="58"/>
  <c r="H800" i="58" s="1"/>
  <c r="C829" i="58"/>
  <c r="H829" i="58" s="1"/>
  <c r="C821" i="58"/>
  <c r="H821" i="58" s="1"/>
  <c r="C875" i="58"/>
  <c r="H875" i="58" s="1"/>
  <c r="C893" i="58"/>
  <c r="H893" i="58" s="1"/>
  <c r="C918" i="58"/>
  <c r="H918" i="58" s="1"/>
  <c r="C933" i="58"/>
  <c r="H933" i="58" s="1"/>
  <c r="C962" i="58"/>
  <c r="H962" i="58" s="1"/>
  <c r="C985" i="58"/>
  <c r="H985" i="58" s="1"/>
  <c r="C1001" i="58"/>
  <c r="H1001" i="58" s="1"/>
  <c r="C1023" i="58"/>
  <c r="H1023" i="58" s="1"/>
  <c r="C1049" i="58"/>
  <c r="H1049" i="58" s="1"/>
  <c r="C1065" i="58"/>
  <c r="H1065" i="58" s="1"/>
  <c r="C1089" i="58"/>
  <c r="H1089" i="58" s="1"/>
  <c r="C1113" i="58"/>
  <c r="H1113" i="58" s="1"/>
  <c r="C1121" i="58"/>
  <c r="H1121" i="58" s="1"/>
  <c r="C642" i="58"/>
  <c r="H642" i="58" s="1"/>
  <c r="C1136" i="58"/>
  <c r="C1160" i="58"/>
  <c r="C1176" i="58"/>
  <c r="C1198" i="58"/>
  <c r="C1214" i="58"/>
  <c r="C1230" i="58"/>
  <c r="C1246" i="58"/>
  <c r="C1250" i="58"/>
  <c r="C1262" i="58"/>
  <c r="C1274" i="58"/>
  <c r="C1286" i="58"/>
  <c r="C1298" i="58"/>
  <c r="C1310" i="58"/>
  <c r="C1322" i="58"/>
  <c r="C1330" i="58"/>
  <c r="C1342" i="58"/>
  <c r="C1350" i="58"/>
  <c r="C1362" i="58"/>
  <c r="C1374" i="58"/>
  <c r="C1386" i="58"/>
  <c r="C1398" i="58"/>
  <c r="C1410" i="58"/>
  <c r="C1422" i="58"/>
  <c r="C1430" i="58"/>
  <c r="C1442" i="58"/>
  <c r="C1454" i="58"/>
  <c r="C1462" i="58"/>
  <c r="C1474" i="58"/>
  <c r="C1486" i="58"/>
  <c r="C1494" i="58"/>
  <c r="C1506" i="58"/>
  <c r="H1506" i="58" s="1"/>
  <c r="C1514" i="58"/>
  <c r="H1514" i="58" s="1"/>
  <c r="C1526" i="58"/>
  <c r="H1526" i="58" s="1"/>
  <c r="C1538" i="58"/>
  <c r="H1538" i="58" s="1"/>
  <c r="C1546" i="58"/>
  <c r="H1546" i="58" s="1"/>
  <c r="C1558" i="58"/>
  <c r="H1558" i="58" s="1"/>
  <c r="C1566" i="58"/>
  <c r="H1566" i="58" s="1"/>
  <c r="C1578" i="58"/>
  <c r="H1578" i="58" s="1"/>
  <c r="C1590" i="58"/>
  <c r="H1590" i="58" s="1"/>
  <c r="C1598" i="58"/>
  <c r="H1598" i="58" s="1"/>
  <c r="C1610" i="58"/>
  <c r="H1610" i="58" s="1"/>
  <c r="C1622" i="58"/>
  <c r="H1622" i="58" s="1"/>
  <c r="C1630" i="58"/>
  <c r="H1630" i="58" s="1"/>
  <c r="C1642" i="58"/>
  <c r="H1642" i="58" s="1"/>
  <c r="C1650" i="58"/>
  <c r="H1650" i="58" s="1"/>
  <c r="C1662" i="58"/>
  <c r="H1662" i="58" s="1"/>
  <c r="C1674" i="58"/>
  <c r="H1674" i="58" s="1"/>
  <c r="C1682" i="58"/>
  <c r="H1682" i="58" s="1"/>
  <c r="C1694" i="58"/>
  <c r="H1694" i="58" s="1"/>
  <c r="C1702" i="58"/>
  <c r="H1702" i="58" s="1"/>
  <c r="C1714" i="58"/>
  <c r="H1714" i="58" s="1"/>
  <c r="C1726" i="58"/>
  <c r="H1726" i="58" s="1"/>
  <c r="C1734" i="58"/>
  <c r="H1734" i="58" s="1"/>
  <c r="C1746" i="58"/>
  <c r="H1746" i="58" s="1"/>
  <c r="C1754" i="58"/>
  <c r="H1754" i="58" s="1"/>
  <c r="C1766" i="58"/>
  <c r="H1766" i="58" s="1"/>
  <c r="C1778" i="58"/>
  <c r="H1778" i="58" s="1"/>
  <c r="C1790" i="58"/>
  <c r="H1790" i="58" s="1"/>
  <c r="C1798" i="58"/>
  <c r="H1798" i="58" s="1"/>
  <c r="C1810" i="58"/>
  <c r="H1810" i="58" s="1"/>
  <c r="C1822" i="58"/>
  <c r="H1822" i="58" s="1"/>
  <c r="C1834" i="58"/>
  <c r="H1834" i="58" s="1"/>
  <c r="C1842" i="58"/>
  <c r="H1842" i="58" s="1"/>
  <c r="C1854" i="58"/>
  <c r="H1854" i="58" s="1"/>
  <c r="C1866" i="58"/>
  <c r="H1866" i="58" s="1"/>
  <c r="C1878" i="58"/>
  <c r="H1878" i="58" s="1"/>
  <c r="C1890" i="58"/>
  <c r="H1890" i="58" s="1"/>
  <c r="C1902" i="58"/>
  <c r="H1902" i="58" s="1"/>
  <c r="C1906" i="58"/>
  <c r="H1906" i="58" s="1"/>
  <c r="C1918" i="58"/>
  <c r="H1918" i="58" s="1"/>
  <c r="C1930" i="58"/>
  <c r="H1930" i="58" s="1"/>
  <c r="C1942" i="58"/>
  <c r="H1942" i="58" s="1"/>
  <c r="C1954" i="58"/>
  <c r="H1954" i="58" s="1"/>
  <c r="C1966" i="58"/>
  <c r="H1966" i="58" s="1"/>
  <c r="C1974" i="58"/>
  <c r="H1974" i="58" s="1"/>
  <c r="C1986" i="58"/>
  <c r="H1986" i="58" s="1"/>
  <c r="C1994" i="58"/>
  <c r="H1994" i="58" s="1"/>
  <c r="C2" i="58"/>
  <c r="H2" i="58" s="1"/>
  <c r="C10" i="58"/>
  <c r="H10" i="58" s="1"/>
  <c r="C26" i="58"/>
  <c r="H26" i="58" s="1"/>
  <c r="C45" i="58"/>
  <c r="H45" i="58" s="1"/>
  <c r="C61" i="58"/>
  <c r="H61" i="58" s="1"/>
  <c r="C77" i="58"/>
  <c r="H77" i="58" s="1"/>
  <c r="C95" i="58"/>
  <c r="H95" i="58" s="1"/>
  <c r="C116" i="58"/>
  <c r="H116" i="58" s="1"/>
  <c r="C127" i="58"/>
  <c r="H127" i="58" s="1"/>
  <c r="C153" i="58"/>
  <c r="H153" i="58" s="1"/>
  <c r="C163" i="58"/>
  <c r="H163" i="58" s="1"/>
  <c r="C179" i="58"/>
  <c r="H179" i="58" s="1"/>
  <c r="C194" i="58"/>
  <c r="H194" i="58" s="1"/>
  <c r="C211" i="58"/>
  <c r="H211" i="58" s="1"/>
  <c r="C227" i="58"/>
  <c r="H227" i="58" s="1"/>
  <c r="C244" i="58"/>
  <c r="H244" i="58" s="1"/>
  <c r="C259" i="58"/>
  <c r="H259" i="58" s="1"/>
  <c r="C278" i="58"/>
  <c r="H278" i="58" s="1"/>
  <c r="C292" i="58"/>
  <c r="H292" i="58" s="1"/>
  <c r="C312" i="58"/>
  <c r="H312" i="58" s="1"/>
  <c r="C328" i="58"/>
  <c r="H328" i="58" s="1"/>
  <c r="C344" i="58"/>
  <c r="H344" i="58" s="1"/>
  <c r="C359" i="58"/>
  <c r="H359" i="58" s="1"/>
  <c r="C373" i="58"/>
  <c r="H373" i="58" s="1"/>
  <c r="C398" i="58"/>
  <c r="H398" i="58" s="1"/>
  <c r="C408" i="58"/>
  <c r="H408" i="58" s="1"/>
  <c r="C418" i="58"/>
  <c r="H418" i="58" s="1"/>
  <c r="C442" i="58"/>
  <c r="H442" i="58" s="1"/>
  <c r="C458" i="58"/>
  <c r="H458" i="58" s="1"/>
  <c r="C474" i="58"/>
  <c r="H474" i="58" s="1"/>
  <c r="C490" i="58"/>
  <c r="H490" i="58" s="1"/>
  <c r="C506" i="58"/>
  <c r="H506" i="58" s="1"/>
  <c r="C514" i="58"/>
  <c r="H514" i="58" s="1"/>
  <c r="C524" i="58"/>
  <c r="H524" i="58" s="1"/>
  <c r="C530" i="58"/>
  <c r="H530" i="58" s="1"/>
  <c r="C538" i="58"/>
  <c r="H538" i="58" s="1"/>
  <c r="C546" i="58"/>
  <c r="H546" i="58" s="1"/>
  <c r="C556" i="58"/>
  <c r="H556" i="58" s="1"/>
  <c r="C566" i="58"/>
  <c r="H566" i="58" s="1"/>
  <c r="C583" i="58"/>
  <c r="H583" i="58" s="1"/>
  <c r="C573" i="58"/>
  <c r="H573" i="58" s="1"/>
  <c r="C587" i="58"/>
  <c r="H587" i="58" s="1"/>
  <c r="C598" i="58"/>
  <c r="H598" i="58" s="1"/>
  <c r="C617" i="58"/>
  <c r="H617" i="58" s="1"/>
  <c r="C629" i="58"/>
  <c r="H629" i="58" s="1"/>
  <c r="C606" i="58"/>
  <c r="H606" i="58" s="1"/>
  <c r="C624" i="58"/>
  <c r="H624" i="58" s="1"/>
  <c r="C641" i="58"/>
  <c r="H641" i="58" s="1"/>
  <c r="C651" i="58"/>
  <c r="H651" i="58" s="1"/>
  <c r="C659" i="58"/>
  <c r="H659" i="58" s="1"/>
  <c r="C667" i="58"/>
  <c r="H667" i="58" s="1"/>
  <c r="C676" i="58"/>
  <c r="H676" i="58" s="1"/>
  <c r="C683" i="58"/>
  <c r="H683" i="58" s="1"/>
  <c r="C691" i="58"/>
  <c r="H691" i="58" s="1"/>
  <c r="C698" i="58"/>
  <c r="H698" i="58" s="1"/>
  <c r="C709" i="58"/>
  <c r="H709" i="58" s="1"/>
  <c r="C711" i="58"/>
  <c r="H711" i="58" s="1"/>
  <c r="C723" i="58"/>
  <c r="H723" i="58" s="1"/>
  <c r="C728" i="58"/>
  <c r="H728" i="58" s="1"/>
  <c r="C739" i="58"/>
  <c r="H739" i="58" s="1"/>
  <c r="C749" i="58"/>
  <c r="H749" i="58" s="1"/>
  <c r="C759" i="58"/>
  <c r="H759" i="58" s="1"/>
  <c r="C761" i="58"/>
  <c r="H761" i="58" s="1"/>
  <c r="C769" i="58"/>
  <c r="H769" i="58" s="1"/>
  <c r="C779" i="58"/>
  <c r="H779" i="58" s="1"/>
  <c r="C787" i="58"/>
  <c r="H787" i="58" s="1"/>
  <c r="C795" i="58"/>
  <c r="H795" i="58" s="1"/>
  <c r="C803" i="58"/>
  <c r="H803" i="58" s="1"/>
  <c r="C812" i="58"/>
  <c r="H812" i="58" s="1"/>
  <c r="C815" i="58"/>
  <c r="H815" i="58" s="1"/>
  <c r="C831" i="58"/>
  <c r="H831" i="58" s="1"/>
  <c r="C838" i="58"/>
  <c r="H838" i="58" s="1"/>
  <c r="C852" i="58"/>
  <c r="H852" i="58" s="1"/>
  <c r="C823" i="58"/>
  <c r="H823" i="58" s="1"/>
  <c r="C860" i="58"/>
  <c r="H860" i="58" s="1"/>
  <c r="C868" i="58"/>
  <c r="H868" i="58" s="1"/>
  <c r="C873" i="58"/>
  <c r="H873" i="58" s="1"/>
  <c r="C883" i="58"/>
  <c r="H883" i="58" s="1"/>
  <c r="C895" i="58"/>
  <c r="H895" i="58" s="1"/>
  <c r="C898" i="58"/>
  <c r="H898" i="58" s="1"/>
  <c r="C908" i="58"/>
  <c r="H908" i="58" s="1"/>
  <c r="C921" i="58"/>
  <c r="H921" i="58" s="1"/>
  <c r="C930" i="58"/>
  <c r="H930" i="58" s="1"/>
  <c r="C937" i="58"/>
  <c r="H937" i="58" s="1"/>
  <c r="C944" i="58"/>
  <c r="H944" i="58" s="1"/>
  <c r="C956" i="58"/>
  <c r="H956" i="58" s="1"/>
  <c r="C960" i="58"/>
  <c r="H960" i="58" s="1"/>
  <c r="C970" i="58"/>
  <c r="H970" i="58" s="1"/>
  <c r="C978" i="58"/>
  <c r="H978" i="58" s="1"/>
  <c r="C987" i="58"/>
  <c r="H987" i="58" s="1"/>
  <c r="C995" i="58"/>
  <c r="H995" i="58" s="1"/>
  <c r="C1003" i="58"/>
  <c r="H1003" i="58" s="1"/>
  <c r="C1010" i="58"/>
  <c r="H1010" i="58" s="1"/>
  <c r="C1019" i="58"/>
  <c r="H1019" i="58" s="1"/>
  <c r="C1027" i="58"/>
  <c r="H1027" i="58" s="1"/>
  <c r="C1035" i="58"/>
  <c r="H1035" i="58" s="1"/>
  <c r="C1043" i="58"/>
  <c r="H1043" i="58" s="1"/>
  <c r="C1051" i="58"/>
  <c r="H1051" i="58" s="1"/>
  <c r="C1059" i="58"/>
  <c r="H1059" i="58" s="1"/>
  <c r="C1067" i="58"/>
  <c r="H1067" i="58" s="1"/>
  <c r="C1080" i="58"/>
  <c r="H1080" i="58" s="1"/>
  <c r="C1084" i="58"/>
  <c r="H1084" i="58" s="1"/>
  <c r="C1091" i="58"/>
  <c r="H1091" i="58" s="1"/>
  <c r="C1101" i="58"/>
  <c r="H1101" i="58" s="1"/>
  <c r="C1108" i="58"/>
  <c r="B1108" i="58"/>
  <c r="C1116" i="58"/>
  <c r="H1116" i="58" s="1"/>
  <c r="C1128" i="58"/>
  <c r="H1128" i="58" s="1"/>
  <c r="C1123" i="58"/>
  <c r="H1123" i="58" s="1"/>
  <c r="C243" i="58"/>
  <c r="H243" i="58" s="1"/>
  <c r="C590" i="58"/>
  <c r="H590" i="58" s="1"/>
  <c r="C810" i="58"/>
  <c r="H810" i="58" s="1"/>
  <c r="C1130" i="58"/>
  <c r="C1138" i="58"/>
  <c r="C1146" i="58"/>
  <c r="C1154" i="58"/>
  <c r="C1162" i="58"/>
  <c r="C1170" i="58"/>
  <c r="C1178" i="58"/>
  <c r="C1186" i="58"/>
  <c r="C1194" i="58"/>
  <c r="C1199" i="58"/>
  <c r="C1204" i="58"/>
  <c r="C1210" i="58"/>
  <c r="C1215" i="58"/>
  <c r="C1220" i="58"/>
  <c r="C1226" i="58"/>
  <c r="C1231" i="58"/>
  <c r="C1236" i="58"/>
  <c r="C1242" i="58"/>
  <c r="C1247" i="58"/>
  <c r="C1251" i="58"/>
  <c r="C1255" i="58"/>
  <c r="C1259" i="58"/>
  <c r="C1263" i="58"/>
  <c r="C1267" i="58"/>
  <c r="C1271" i="58"/>
  <c r="C1275" i="58"/>
  <c r="C1279" i="58"/>
  <c r="C1283" i="58"/>
  <c r="C1287" i="58"/>
  <c r="C1291" i="58"/>
  <c r="C1295" i="58"/>
  <c r="C1299" i="58"/>
  <c r="C1303" i="58"/>
  <c r="C1307" i="58"/>
  <c r="C1311" i="58"/>
  <c r="C1315" i="58"/>
  <c r="C1319" i="58"/>
  <c r="C1323" i="58"/>
  <c r="C1327" i="58"/>
  <c r="C1331" i="58"/>
  <c r="C1335" i="58"/>
  <c r="C1339" i="58"/>
  <c r="C1343" i="58"/>
  <c r="C1347" i="58"/>
  <c r="C1351" i="58"/>
  <c r="C1355" i="58"/>
  <c r="C1359" i="58"/>
  <c r="C1363" i="58"/>
  <c r="C1367" i="58"/>
  <c r="C1371" i="58"/>
  <c r="C1375" i="58"/>
  <c r="C1379" i="58"/>
  <c r="C1383" i="58"/>
  <c r="C1387" i="58"/>
  <c r="C1391" i="58"/>
  <c r="C1395" i="58"/>
  <c r="C1399" i="58"/>
  <c r="C1403" i="58"/>
  <c r="C1407" i="58"/>
  <c r="C1411" i="58"/>
  <c r="C1415" i="58"/>
  <c r="C1419" i="58"/>
  <c r="C1423" i="58"/>
  <c r="C1427" i="58"/>
  <c r="C1431" i="58"/>
  <c r="C1435" i="58"/>
  <c r="C1439" i="58"/>
  <c r="C1443" i="58"/>
  <c r="C1447" i="58"/>
  <c r="C1451" i="58"/>
  <c r="C1455" i="58"/>
  <c r="C1459" i="58"/>
  <c r="C1463" i="58"/>
  <c r="C1467" i="58"/>
  <c r="C1471" i="58"/>
  <c r="C1475" i="58"/>
  <c r="C1479" i="58"/>
  <c r="C1483" i="58"/>
  <c r="C1487" i="58"/>
  <c r="C1491" i="58"/>
  <c r="C1495" i="58"/>
  <c r="C1499" i="58"/>
  <c r="C1503" i="58"/>
  <c r="C1507" i="58"/>
  <c r="H1507" i="58" s="1"/>
  <c r="C1511" i="58"/>
  <c r="H1511" i="58" s="1"/>
  <c r="C1515" i="58"/>
  <c r="H1515" i="58" s="1"/>
  <c r="C1519" i="58"/>
  <c r="H1519" i="58" s="1"/>
  <c r="C1523" i="58"/>
  <c r="H1523" i="58" s="1"/>
  <c r="C1527" i="58"/>
  <c r="H1527" i="58" s="1"/>
  <c r="C1531" i="58"/>
  <c r="H1531" i="58" s="1"/>
  <c r="C1535" i="58"/>
  <c r="H1535" i="58" s="1"/>
  <c r="C1539" i="58"/>
  <c r="H1539" i="58" s="1"/>
  <c r="C1543" i="58"/>
  <c r="H1543" i="58" s="1"/>
  <c r="C1547" i="58"/>
  <c r="H1547" i="58" s="1"/>
  <c r="C1551" i="58"/>
  <c r="H1551" i="58" s="1"/>
  <c r="C1555" i="58"/>
  <c r="H1555" i="58" s="1"/>
  <c r="C1559" i="58"/>
  <c r="H1559" i="58" s="1"/>
  <c r="C1563" i="58"/>
  <c r="H1563" i="58" s="1"/>
  <c r="C1567" i="58"/>
  <c r="H1567" i="58" s="1"/>
  <c r="C1571" i="58"/>
  <c r="H1571" i="58" s="1"/>
  <c r="C1575" i="58"/>
  <c r="H1575" i="58" s="1"/>
  <c r="C1579" i="58"/>
  <c r="H1579" i="58" s="1"/>
  <c r="C1583" i="58"/>
  <c r="H1583" i="58" s="1"/>
  <c r="C1587" i="58"/>
  <c r="H1587" i="58" s="1"/>
  <c r="C1591" i="58"/>
  <c r="H1591" i="58" s="1"/>
  <c r="C1595" i="58"/>
  <c r="H1595" i="58" s="1"/>
  <c r="C1599" i="58"/>
  <c r="H1599" i="58" s="1"/>
  <c r="C1603" i="58"/>
  <c r="H1603" i="58" s="1"/>
  <c r="C1607" i="58"/>
  <c r="H1607" i="58" s="1"/>
  <c r="C1611" i="58"/>
  <c r="H1611" i="58" s="1"/>
  <c r="C1615" i="58"/>
  <c r="H1615" i="58" s="1"/>
  <c r="C1619" i="58"/>
  <c r="H1619" i="58" s="1"/>
  <c r="C1623" i="58"/>
  <c r="H1623" i="58" s="1"/>
  <c r="C1627" i="58"/>
  <c r="H1627" i="58" s="1"/>
  <c r="C1631" i="58"/>
  <c r="H1631" i="58" s="1"/>
  <c r="C1635" i="58"/>
  <c r="H1635" i="58" s="1"/>
  <c r="C1639" i="58"/>
  <c r="H1639" i="58" s="1"/>
  <c r="C1643" i="58"/>
  <c r="H1643" i="58" s="1"/>
  <c r="C1647" i="58"/>
  <c r="H1647" i="58" s="1"/>
  <c r="C1651" i="58"/>
  <c r="H1651" i="58" s="1"/>
  <c r="C1655" i="58"/>
  <c r="H1655" i="58" s="1"/>
  <c r="C1659" i="58"/>
  <c r="H1659" i="58" s="1"/>
  <c r="C1663" i="58"/>
  <c r="H1663" i="58" s="1"/>
  <c r="C1667" i="58"/>
  <c r="H1667" i="58" s="1"/>
  <c r="C1671" i="58"/>
  <c r="H1671" i="58" s="1"/>
  <c r="C1675" i="58"/>
  <c r="H1675" i="58" s="1"/>
  <c r="C1679" i="58"/>
  <c r="H1679" i="58" s="1"/>
  <c r="C1683" i="58"/>
  <c r="H1683" i="58" s="1"/>
  <c r="C1687" i="58"/>
  <c r="H1687" i="58" s="1"/>
  <c r="C1691" i="58"/>
  <c r="H1691" i="58" s="1"/>
  <c r="C1695" i="58"/>
  <c r="H1695" i="58" s="1"/>
  <c r="C1699" i="58"/>
  <c r="H1699" i="58" s="1"/>
  <c r="C1703" i="58"/>
  <c r="H1703" i="58" s="1"/>
  <c r="C1707" i="58"/>
  <c r="H1707" i="58" s="1"/>
  <c r="C1711" i="58"/>
  <c r="H1711" i="58" s="1"/>
  <c r="C1715" i="58"/>
  <c r="H1715" i="58" s="1"/>
  <c r="C1719" i="58"/>
  <c r="H1719" i="58" s="1"/>
  <c r="C1723" i="58"/>
  <c r="H1723" i="58" s="1"/>
  <c r="C1727" i="58"/>
  <c r="H1727" i="58" s="1"/>
  <c r="C1731" i="58"/>
  <c r="H1731" i="58" s="1"/>
  <c r="C1735" i="58"/>
  <c r="H1735" i="58" s="1"/>
  <c r="C1739" i="58"/>
  <c r="H1739" i="58" s="1"/>
  <c r="C1743" i="58"/>
  <c r="H1743" i="58" s="1"/>
  <c r="C1747" i="58"/>
  <c r="H1747" i="58" s="1"/>
  <c r="C1751" i="58"/>
  <c r="H1751" i="58" s="1"/>
  <c r="C1755" i="58"/>
  <c r="H1755" i="58" s="1"/>
  <c r="C1759" i="58"/>
  <c r="H1759" i="58" s="1"/>
  <c r="C1763" i="58"/>
  <c r="H1763" i="58" s="1"/>
  <c r="C1767" i="58"/>
  <c r="H1767" i="58" s="1"/>
  <c r="C1771" i="58"/>
  <c r="H1771" i="58" s="1"/>
  <c r="C1775" i="58"/>
  <c r="H1775" i="58" s="1"/>
  <c r="C1779" i="58"/>
  <c r="H1779" i="58" s="1"/>
  <c r="C1783" i="58"/>
  <c r="H1783" i="58" s="1"/>
  <c r="C1787" i="58"/>
  <c r="H1787" i="58" s="1"/>
  <c r="C1791" i="58"/>
  <c r="H1791" i="58" s="1"/>
  <c r="C1795" i="58"/>
  <c r="H1795" i="58" s="1"/>
  <c r="C1799" i="58"/>
  <c r="H1799" i="58" s="1"/>
  <c r="C1803" i="58"/>
  <c r="H1803" i="58" s="1"/>
  <c r="C1807" i="58"/>
  <c r="H1807" i="58" s="1"/>
  <c r="C1811" i="58"/>
  <c r="H1811" i="58" s="1"/>
  <c r="C1815" i="58"/>
  <c r="H1815" i="58" s="1"/>
  <c r="C1819" i="58"/>
  <c r="H1819" i="58" s="1"/>
  <c r="C1823" i="58"/>
  <c r="H1823" i="58" s="1"/>
  <c r="C1827" i="58"/>
  <c r="H1827" i="58" s="1"/>
  <c r="C1831" i="58"/>
  <c r="H1831" i="58" s="1"/>
  <c r="C1835" i="58"/>
  <c r="H1835" i="58" s="1"/>
  <c r="C1839" i="58"/>
  <c r="H1839" i="58" s="1"/>
  <c r="C1843" i="58"/>
  <c r="H1843" i="58" s="1"/>
  <c r="C1847" i="58"/>
  <c r="H1847" i="58" s="1"/>
  <c r="C1851" i="58"/>
  <c r="H1851" i="58" s="1"/>
  <c r="C1855" i="58"/>
  <c r="H1855" i="58" s="1"/>
  <c r="C1859" i="58"/>
  <c r="H1859" i="58" s="1"/>
  <c r="C1863" i="58"/>
  <c r="H1863" i="58" s="1"/>
  <c r="C1867" i="58"/>
  <c r="H1867" i="58" s="1"/>
  <c r="C1871" i="58"/>
  <c r="H1871" i="58" s="1"/>
  <c r="C1875" i="58"/>
  <c r="H1875" i="58" s="1"/>
  <c r="C1879" i="58"/>
  <c r="H1879" i="58" s="1"/>
  <c r="C1883" i="58"/>
  <c r="H1883" i="58" s="1"/>
  <c r="C1887" i="58"/>
  <c r="H1887" i="58" s="1"/>
  <c r="C1891" i="58"/>
  <c r="H1891" i="58" s="1"/>
  <c r="C1895" i="58"/>
  <c r="H1895" i="58" s="1"/>
  <c r="C1899" i="58"/>
  <c r="H1899" i="58" s="1"/>
  <c r="C1903" i="58"/>
  <c r="H1903" i="58" s="1"/>
  <c r="C1907" i="58"/>
  <c r="H1907" i="58" s="1"/>
  <c r="C1911" i="58"/>
  <c r="H1911" i="58" s="1"/>
  <c r="C1915" i="58"/>
  <c r="H1915" i="58" s="1"/>
  <c r="C1919" i="58"/>
  <c r="H1919" i="58" s="1"/>
  <c r="C1923" i="58"/>
  <c r="H1923" i="58" s="1"/>
  <c r="C1927" i="58"/>
  <c r="H1927" i="58" s="1"/>
  <c r="C1931" i="58"/>
  <c r="H1931" i="58" s="1"/>
  <c r="C1935" i="58"/>
  <c r="H1935" i="58" s="1"/>
  <c r="C1939" i="58"/>
  <c r="H1939" i="58" s="1"/>
  <c r="C1943" i="58"/>
  <c r="H1943" i="58" s="1"/>
  <c r="C1947" i="58"/>
  <c r="H1947" i="58" s="1"/>
  <c r="C1951" i="58"/>
  <c r="H1951" i="58" s="1"/>
  <c r="C1955" i="58"/>
  <c r="H1955" i="58" s="1"/>
  <c r="C1959" i="58"/>
  <c r="H1959" i="58" s="1"/>
  <c r="C1963" i="58"/>
  <c r="H1963" i="58" s="1"/>
  <c r="C1967" i="58"/>
  <c r="H1967" i="58" s="1"/>
  <c r="C1971" i="58"/>
  <c r="H1971" i="58" s="1"/>
  <c r="C1975" i="58"/>
  <c r="H1975" i="58" s="1"/>
  <c r="C1979" i="58"/>
  <c r="H1979" i="58" s="1"/>
  <c r="C1983" i="58"/>
  <c r="H1983" i="58" s="1"/>
  <c r="C1987" i="58"/>
  <c r="H1987" i="58" s="1"/>
  <c r="C1991" i="58"/>
  <c r="H1991" i="58" s="1"/>
  <c r="C1995" i="58"/>
  <c r="H1995" i="58" s="1"/>
  <c r="C1999" i="58"/>
  <c r="H1999" i="58" s="1"/>
  <c r="C3" i="58"/>
  <c r="H3" i="58" s="1"/>
  <c r="B4" i="57"/>
  <c r="C1848" i="58"/>
  <c r="H1848" i="58" s="1"/>
  <c r="C1892" i="58"/>
  <c r="H1892" i="58" s="1"/>
  <c r="C1900" i="58"/>
  <c r="H1900" i="58" s="1"/>
  <c r="C1908" i="58"/>
  <c r="H1908" i="58" s="1"/>
  <c r="C1916" i="58"/>
  <c r="H1916" i="58" s="1"/>
  <c r="C1924" i="58"/>
  <c r="H1924" i="58" s="1"/>
  <c r="C1932" i="58"/>
  <c r="H1932" i="58" s="1"/>
  <c r="C1940" i="58"/>
  <c r="H1940" i="58" s="1"/>
  <c r="C1948" i="58"/>
  <c r="H1948" i="58" s="1"/>
  <c r="C1956" i="58"/>
  <c r="H1956" i="58" s="1"/>
  <c r="C1964" i="58"/>
  <c r="H1964" i="58" s="1"/>
  <c r="C1972" i="58"/>
  <c r="H1972" i="58" s="1"/>
  <c r="C1980" i="58"/>
  <c r="H1980" i="58" s="1"/>
  <c r="C1988" i="58"/>
  <c r="H1988" i="58" s="1"/>
  <c r="C1996" i="58"/>
  <c r="H1996" i="58" s="1"/>
  <c r="C4" i="58"/>
  <c r="H4" i="58" s="1"/>
  <c r="C29" i="58"/>
  <c r="H29" i="58" s="1"/>
  <c r="C89" i="58"/>
  <c r="H89" i="58" s="1"/>
  <c r="C146" i="58"/>
  <c r="H146" i="58" s="1"/>
  <c r="C191" i="58"/>
  <c r="H191" i="58" s="1"/>
  <c r="C239" i="58"/>
  <c r="H239" i="58" s="1"/>
  <c r="C273" i="58"/>
  <c r="H273" i="58" s="1"/>
  <c r="C322" i="58"/>
  <c r="H322" i="58" s="1"/>
  <c r="C371" i="58"/>
  <c r="H371" i="58" s="1"/>
  <c r="C410" i="58"/>
  <c r="H410" i="58" s="1"/>
  <c r="C486" i="58"/>
  <c r="H486" i="58" s="1"/>
  <c r="C520" i="58"/>
  <c r="H520" i="58" s="1"/>
  <c r="C544" i="58"/>
  <c r="H544" i="58" s="1"/>
  <c r="C568" i="58"/>
  <c r="H568" i="58" s="1"/>
  <c r="C594" i="58"/>
  <c r="H594" i="58" s="1"/>
  <c r="C616" i="58"/>
  <c r="H616" i="58" s="1"/>
  <c r="C657" i="58"/>
  <c r="H657" i="58" s="1"/>
  <c r="C685" i="58"/>
  <c r="H685" i="58" s="1"/>
  <c r="C713" i="58"/>
  <c r="H713" i="58" s="1"/>
  <c r="C737" i="58"/>
  <c r="H737" i="58" s="1"/>
  <c r="C757" i="58"/>
  <c r="H757" i="58" s="1"/>
  <c r="C777" i="58"/>
  <c r="H777" i="58" s="1"/>
  <c r="C809" i="58"/>
  <c r="H809" i="58" s="1"/>
  <c r="C836" i="58"/>
  <c r="H836" i="58" s="1"/>
  <c r="C858" i="58"/>
  <c r="H858" i="58" s="1"/>
  <c r="C882" i="58"/>
  <c r="H882" i="58" s="1"/>
  <c r="C912" i="58"/>
  <c r="H912" i="58" s="1"/>
  <c r="C948" i="58"/>
  <c r="H948" i="58" s="1"/>
  <c r="C966" i="58"/>
  <c r="H966" i="58" s="1"/>
  <c r="C993" i="58"/>
  <c r="H993" i="58" s="1"/>
  <c r="C1014" i="58"/>
  <c r="H1014" i="58" s="1"/>
  <c r="C1041" i="58"/>
  <c r="H1041" i="58" s="1"/>
  <c r="C1073" i="58"/>
  <c r="H1073" i="58" s="1"/>
  <c r="C1099" i="58"/>
  <c r="H1099" i="58" s="1"/>
  <c r="C1126" i="58"/>
  <c r="H1126" i="58" s="1"/>
  <c r="C436" i="58"/>
  <c r="H436" i="58" s="1"/>
  <c r="C1144" i="58"/>
  <c r="C1168" i="58"/>
  <c r="C1192" i="58"/>
  <c r="C1208" i="58"/>
  <c r="C1224" i="58"/>
  <c r="C1240" i="58"/>
  <c r="C1258" i="58"/>
  <c r="C1266" i="58"/>
  <c r="C1278" i="58"/>
  <c r="C1290" i="58"/>
  <c r="C1302" i="58"/>
  <c r="C1314" i="58"/>
  <c r="C1326" i="58"/>
  <c r="C1338" i="58"/>
  <c r="C1354" i="58"/>
  <c r="C1366" i="58"/>
  <c r="C1378" i="58"/>
  <c r="C1390" i="58"/>
  <c r="C1402" i="58"/>
  <c r="C1414" i="58"/>
  <c r="C1426" i="58"/>
  <c r="C1438" i="58"/>
  <c r="C1450" i="58"/>
  <c r="C1466" i="58"/>
  <c r="C1478" i="58"/>
  <c r="C1490" i="58"/>
  <c r="C1502" i="58"/>
  <c r="C1518" i="58"/>
  <c r="H1518" i="58" s="1"/>
  <c r="C1530" i="58"/>
  <c r="H1530" i="58" s="1"/>
  <c r="C1542" i="58"/>
  <c r="H1542" i="58" s="1"/>
  <c r="C1554" i="58"/>
  <c r="H1554" i="58" s="1"/>
  <c r="C1570" i="58"/>
  <c r="H1570" i="58" s="1"/>
  <c r="C1582" i="58"/>
  <c r="H1582" i="58" s="1"/>
  <c r="C1594" i="58"/>
  <c r="H1594" i="58" s="1"/>
  <c r="C1606" i="58"/>
  <c r="H1606" i="58" s="1"/>
  <c r="C1618" i="58"/>
  <c r="H1618" i="58" s="1"/>
  <c r="C1634" i="58"/>
  <c r="H1634" i="58" s="1"/>
  <c r="C1646" i="58"/>
  <c r="H1646" i="58" s="1"/>
  <c r="C1658" i="58"/>
  <c r="H1658" i="58" s="1"/>
  <c r="C1670" i="58"/>
  <c r="H1670" i="58" s="1"/>
  <c r="C1686" i="58"/>
  <c r="H1686" i="58" s="1"/>
  <c r="C1698" i="58"/>
  <c r="H1698" i="58" s="1"/>
  <c r="C1710" i="58"/>
  <c r="H1710" i="58" s="1"/>
  <c r="C1722" i="58"/>
  <c r="H1722" i="58" s="1"/>
  <c r="C1738" i="58"/>
  <c r="H1738" i="58" s="1"/>
  <c r="C1750" i="58"/>
  <c r="H1750" i="58" s="1"/>
  <c r="C1762" i="58"/>
  <c r="H1762" i="58" s="1"/>
  <c r="C1774" i="58"/>
  <c r="H1774" i="58" s="1"/>
  <c r="C1786" i="58"/>
  <c r="H1786" i="58" s="1"/>
  <c r="C1802" i="58"/>
  <c r="H1802" i="58" s="1"/>
  <c r="C1814" i="58"/>
  <c r="H1814" i="58" s="1"/>
  <c r="C1826" i="58"/>
  <c r="H1826" i="58" s="1"/>
  <c r="C1838" i="58"/>
  <c r="H1838" i="58" s="1"/>
  <c r="C1850" i="58"/>
  <c r="H1850" i="58" s="1"/>
  <c r="C1862" i="58"/>
  <c r="H1862" i="58" s="1"/>
  <c r="C1874" i="58"/>
  <c r="H1874" i="58" s="1"/>
  <c r="C1886" i="58"/>
  <c r="H1886" i="58" s="1"/>
  <c r="C1898" i="58"/>
  <c r="H1898" i="58" s="1"/>
  <c r="C1914" i="58"/>
  <c r="H1914" i="58" s="1"/>
  <c r="C1926" i="58"/>
  <c r="H1926" i="58" s="1"/>
  <c r="C1938" i="58"/>
  <c r="H1938" i="58" s="1"/>
  <c r="C1950" i="58"/>
  <c r="H1950" i="58" s="1"/>
  <c r="C1958" i="58"/>
  <c r="H1958" i="58" s="1"/>
  <c r="C1970" i="58"/>
  <c r="H1970" i="58" s="1"/>
  <c r="C1982" i="58"/>
  <c r="H1982" i="58" s="1"/>
  <c r="C1998" i="58"/>
  <c r="H1998" i="58" s="1"/>
  <c r="C17" i="58"/>
  <c r="H17" i="58" s="1"/>
  <c r="C33" i="58"/>
  <c r="H33" i="58" s="1"/>
  <c r="C49" i="58"/>
  <c r="H49" i="58" s="1"/>
  <c r="C68" i="58"/>
  <c r="H68" i="58" s="1"/>
  <c r="C81" i="58"/>
  <c r="H81" i="58" s="1"/>
  <c r="C99" i="58"/>
  <c r="H99" i="58" s="1"/>
  <c r="C114" i="58"/>
  <c r="H114" i="58" s="1"/>
  <c r="C131" i="58"/>
  <c r="H131" i="58" s="1"/>
  <c r="C139" i="58"/>
  <c r="H139" i="58" s="1"/>
  <c r="C168" i="58"/>
  <c r="H168" i="58" s="1"/>
  <c r="C184" i="58"/>
  <c r="H184" i="58" s="1"/>
  <c r="C199" i="58"/>
  <c r="H199" i="58" s="1"/>
  <c r="C215" i="58"/>
  <c r="H215" i="58" s="1"/>
  <c r="C231" i="58"/>
  <c r="H231" i="58" s="1"/>
  <c r="C255" i="58"/>
  <c r="H255" i="58" s="1"/>
  <c r="C263" i="58"/>
  <c r="H263" i="58" s="1"/>
  <c r="C280" i="58"/>
  <c r="H280" i="58" s="1"/>
  <c r="C299" i="58"/>
  <c r="H299" i="58" s="1"/>
  <c r="C316" i="58"/>
  <c r="H316" i="58" s="1"/>
  <c r="C332" i="58"/>
  <c r="H332" i="58" s="1"/>
  <c r="C346" i="58"/>
  <c r="H346" i="58" s="1"/>
  <c r="C363" i="58"/>
  <c r="H363" i="58" s="1"/>
  <c r="C379" i="58"/>
  <c r="H379" i="58" s="1"/>
  <c r="C399" i="58"/>
  <c r="H399" i="58" s="1"/>
  <c r="C414" i="58"/>
  <c r="H414" i="58" s="1"/>
  <c r="C425" i="58"/>
  <c r="H425" i="58" s="1"/>
  <c r="C446" i="58"/>
  <c r="H446" i="58" s="1"/>
  <c r="C462" i="58"/>
  <c r="H462" i="58" s="1"/>
  <c r="C478" i="58"/>
  <c r="H478" i="58" s="1"/>
  <c r="C494" i="58"/>
  <c r="H494" i="58" s="1"/>
  <c r="C508" i="58"/>
  <c r="H508" i="58" s="1"/>
  <c r="C517" i="58"/>
  <c r="H517" i="58" s="1"/>
  <c r="C522" i="58"/>
  <c r="H522" i="58" s="1"/>
  <c r="C532" i="58"/>
  <c r="H532" i="58" s="1"/>
  <c r="C540" i="58"/>
  <c r="H540" i="58" s="1"/>
  <c r="C548" i="58"/>
  <c r="H548" i="58" s="1"/>
  <c r="C558" i="58"/>
  <c r="H558" i="58" s="1"/>
  <c r="C569" i="58"/>
  <c r="H569" i="58" s="1"/>
  <c r="C584" i="58"/>
  <c r="H584" i="58" s="1"/>
  <c r="C575" i="58"/>
  <c r="H575" i="58" s="1"/>
  <c r="C589" i="58"/>
  <c r="H589" i="58" s="1"/>
  <c r="C603" i="58"/>
  <c r="H603" i="58" s="1"/>
  <c r="C620" i="58"/>
  <c r="H620" i="58" s="1"/>
  <c r="C634" i="58"/>
  <c r="H634" i="58" s="1"/>
  <c r="C608" i="58"/>
  <c r="H608" i="58" s="1"/>
  <c r="C628" i="58"/>
  <c r="H628" i="58" s="1"/>
  <c r="C645" i="58"/>
  <c r="H645" i="58" s="1"/>
  <c r="C653" i="58"/>
  <c r="H653" i="58" s="1"/>
  <c r="C661" i="58"/>
  <c r="H661" i="58" s="1"/>
  <c r="C669" i="58"/>
  <c r="H669" i="58" s="1"/>
  <c r="C677" i="58"/>
  <c r="H677" i="58" s="1"/>
  <c r="C687" i="58"/>
  <c r="H687" i="58" s="1"/>
  <c r="C692" i="58"/>
  <c r="H692" i="58" s="1"/>
  <c r="C700" i="58"/>
  <c r="H700" i="58" s="1"/>
  <c r="C708" i="58"/>
  <c r="H708" i="58" s="1"/>
  <c r="C717" i="58"/>
  <c r="H717" i="58" s="1"/>
  <c r="C727" i="58"/>
  <c r="H727" i="58" s="1"/>
  <c r="C733" i="58"/>
  <c r="H733" i="58" s="1"/>
  <c r="C741" i="58"/>
  <c r="H741" i="58" s="1"/>
  <c r="C751" i="58"/>
  <c r="H751" i="58" s="1"/>
  <c r="C762" i="58"/>
  <c r="H762" i="58" s="1"/>
  <c r="C772" i="58"/>
  <c r="H772" i="58" s="1"/>
  <c r="C771" i="58"/>
  <c r="H771" i="58" s="1"/>
  <c r="C781" i="58"/>
  <c r="H781" i="58" s="1"/>
  <c r="C789" i="58"/>
  <c r="H789" i="58" s="1"/>
  <c r="C798" i="58"/>
  <c r="H798" i="58" s="1"/>
  <c r="C805" i="58"/>
  <c r="H805" i="58" s="1"/>
  <c r="C816" i="58"/>
  <c r="H816" i="58" s="1"/>
  <c r="C826" i="58"/>
  <c r="H826" i="58" s="1"/>
  <c r="C832" i="58"/>
  <c r="H832" i="58" s="1"/>
  <c r="C842" i="58"/>
  <c r="H842" i="58" s="1"/>
  <c r="C851" i="58"/>
  <c r="H851" i="58" s="1"/>
  <c r="C846" i="58"/>
  <c r="H846" i="58" s="1"/>
  <c r="C862" i="58"/>
  <c r="H862" i="58" s="1"/>
  <c r="C870" i="58"/>
  <c r="H870" i="58" s="1"/>
  <c r="C878" i="58"/>
  <c r="H878" i="58" s="1"/>
  <c r="C888" i="58"/>
  <c r="H888" i="58" s="1"/>
  <c r="C896" i="58"/>
  <c r="H896" i="58" s="1"/>
  <c r="C907" i="58"/>
  <c r="H907" i="58" s="1"/>
  <c r="C915" i="58"/>
  <c r="H915" i="58" s="1"/>
  <c r="C923" i="58"/>
  <c r="H923" i="58" s="1"/>
  <c r="C934" i="58"/>
  <c r="H934" i="58" s="1"/>
  <c r="C939" i="58"/>
  <c r="H939" i="58" s="1"/>
  <c r="C950" i="58"/>
  <c r="H950" i="58" s="1"/>
  <c r="C955" i="58"/>
  <c r="H955" i="58" s="1"/>
  <c r="C964" i="58"/>
  <c r="H964" i="58" s="1"/>
  <c r="C972" i="58"/>
  <c r="H972" i="58" s="1"/>
  <c r="C981" i="58"/>
  <c r="H981" i="58" s="1"/>
  <c r="C989" i="58"/>
  <c r="H989" i="58" s="1"/>
  <c r="C997" i="58"/>
  <c r="H997" i="58" s="1"/>
  <c r="C1007" i="58"/>
  <c r="H1007" i="58" s="1"/>
  <c r="C1013" i="58"/>
  <c r="H1013" i="58" s="1"/>
  <c r="C1021" i="58"/>
  <c r="H1021" i="58" s="1"/>
  <c r="C1031" i="58"/>
  <c r="H1031" i="58" s="1"/>
  <c r="C1037" i="58"/>
  <c r="H1037" i="58" s="1"/>
  <c r="C1045" i="58"/>
  <c r="H1045" i="58" s="1"/>
  <c r="C1053" i="58"/>
  <c r="H1053" i="58" s="1"/>
  <c r="C1061" i="58"/>
  <c r="H1061" i="58" s="1"/>
  <c r="C1069" i="58"/>
  <c r="H1069" i="58" s="1"/>
  <c r="C1077" i="58"/>
  <c r="H1077" i="58" s="1"/>
  <c r="C1085" i="58"/>
  <c r="H1085" i="58" s="1"/>
  <c r="C1093" i="58"/>
  <c r="H1093" i="58" s="1"/>
  <c r="C1110" i="58"/>
  <c r="C1119" i="58"/>
  <c r="H1119" i="58" s="1"/>
  <c r="C1098" i="58"/>
  <c r="H1098" i="58" s="1"/>
  <c r="C156" i="58"/>
  <c r="H156" i="58" s="1"/>
  <c r="C277" i="58"/>
  <c r="H277" i="58" s="1"/>
  <c r="C592" i="58"/>
  <c r="H592" i="58" s="1"/>
  <c r="C887" i="58"/>
  <c r="H887" i="58" s="1"/>
  <c r="C1132" i="58"/>
  <c r="C1140" i="58"/>
  <c r="C1148" i="58"/>
  <c r="C1156" i="58"/>
  <c r="C1164" i="58"/>
  <c r="C1172" i="58"/>
  <c r="C1180" i="58"/>
  <c r="C1188" i="58"/>
  <c r="C1195" i="58"/>
  <c r="C1200" i="58"/>
  <c r="C1206" i="58"/>
  <c r="C1211" i="58"/>
  <c r="C1216" i="58"/>
  <c r="C1222" i="58"/>
  <c r="C1227" i="58"/>
  <c r="C1232" i="58"/>
  <c r="C1238" i="58"/>
  <c r="C1243" i="58"/>
  <c r="C1248" i="58"/>
  <c r="C1252" i="58"/>
  <c r="C1256" i="58"/>
  <c r="C1260" i="58"/>
  <c r="C1264" i="58"/>
  <c r="C1268" i="58"/>
  <c r="C1272" i="58"/>
  <c r="C1276" i="58"/>
  <c r="C1280" i="58"/>
  <c r="C1284" i="58"/>
  <c r="C1288" i="58"/>
  <c r="C1292" i="58"/>
  <c r="C1296" i="58"/>
  <c r="C1300" i="58"/>
  <c r="C1304" i="58"/>
  <c r="C1308" i="58"/>
  <c r="C1312" i="58"/>
  <c r="C1316" i="58"/>
  <c r="C1320" i="58"/>
  <c r="C1324" i="58"/>
  <c r="C1328" i="58"/>
  <c r="C1332" i="58"/>
  <c r="C1336" i="58"/>
  <c r="C1340" i="58"/>
  <c r="C1344" i="58"/>
  <c r="C1348" i="58"/>
  <c r="C1352" i="58"/>
  <c r="C1356" i="58"/>
  <c r="C1360" i="58"/>
  <c r="C1364" i="58"/>
  <c r="C1368" i="58"/>
  <c r="C1372" i="58"/>
  <c r="C1376" i="58"/>
  <c r="C1380" i="58"/>
  <c r="C1384" i="58"/>
  <c r="C1388" i="58"/>
  <c r="C1392" i="58"/>
  <c r="C1396" i="58"/>
  <c r="C1400" i="58"/>
  <c r="C1404" i="58"/>
  <c r="C1408" i="58"/>
  <c r="C1412" i="58"/>
  <c r="C1416" i="58"/>
  <c r="C1420" i="58"/>
  <c r="C1424" i="58"/>
  <c r="C1428" i="58"/>
  <c r="C1432" i="58"/>
  <c r="C1436" i="58"/>
  <c r="C1440" i="58"/>
  <c r="C1444" i="58"/>
  <c r="C1448" i="58"/>
  <c r="C1452" i="58"/>
  <c r="C1456" i="58"/>
  <c r="C1460" i="58"/>
  <c r="C1464" i="58"/>
  <c r="C1468" i="58"/>
  <c r="C1472" i="58"/>
  <c r="C1476" i="58"/>
  <c r="C1480" i="58"/>
  <c r="C1484" i="58"/>
  <c r="C1488" i="58"/>
  <c r="C1492" i="58"/>
  <c r="C1496" i="58"/>
  <c r="C1500" i="58"/>
  <c r="C1504" i="58"/>
  <c r="C1508" i="58"/>
  <c r="H1508" i="58" s="1"/>
  <c r="C1512" i="58"/>
  <c r="H1512" i="58" s="1"/>
  <c r="C1516" i="58"/>
  <c r="H1516" i="58" s="1"/>
  <c r="C1520" i="58"/>
  <c r="H1520" i="58" s="1"/>
  <c r="C1524" i="58"/>
  <c r="H1524" i="58" s="1"/>
  <c r="C1528" i="58"/>
  <c r="H1528" i="58" s="1"/>
  <c r="C1532" i="58"/>
  <c r="H1532" i="58" s="1"/>
  <c r="C1536" i="58"/>
  <c r="H1536" i="58" s="1"/>
  <c r="C1540" i="58"/>
  <c r="H1540" i="58" s="1"/>
  <c r="C1544" i="58"/>
  <c r="H1544" i="58" s="1"/>
  <c r="C1548" i="58"/>
  <c r="H1548" i="58" s="1"/>
  <c r="C1552" i="58"/>
  <c r="H1552" i="58" s="1"/>
  <c r="C1556" i="58"/>
  <c r="H1556" i="58" s="1"/>
  <c r="C1560" i="58"/>
  <c r="H1560" i="58" s="1"/>
  <c r="C1564" i="58"/>
  <c r="H1564" i="58" s="1"/>
  <c r="C1568" i="58"/>
  <c r="H1568" i="58" s="1"/>
  <c r="C1572" i="58"/>
  <c r="H1572" i="58" s="1"/>
  <c r="C1576" i="58"/>
  <c r="H1576" i="58" s="1"/>
  <c r="C1580" i="58"/>
  <c r="H1580" i="58" s="1"/>
  <c r="C1584" i="58"/>
  <c r="H1584" i="58" s="1"/>
  <c r="C1588" i="58"/>
  <c r="H1588" i="58" s="1"/>
  <c r="C1592" i="58"/>
  <c r="H1592" i="58" s="1"/>
  <c r="C1596" i="58"/>
  <c r="H1596" i="58" s="1"/>
  <c r="C1600" i="58"/>
  <c r="H1600" i="58" s="1"/>
  <c r="C1604" i="58"/>
  <c r="H1604" i="58" s="1"/>
  <c r="C1608" i="58"/>
  <c r="H1608" i="58" s="1"/>
  <c r="C1612" i="58"/>
  <c r="H1612" i="58" s="1"/>
  <c r="C1616" i="58"/>
  <c r="H1616" i="58" s="1"/>
  <c r="C1620" i="58"/>
  <c r="H1620" i="58" s="1"/>
  <c r="C1624" i="58"/>
  <c r="H1624" i="58" s="1"/>
  <c r="C1628" i="58"/>
  <c r="H1628" i="58" s="1"/>
  <c r="C1632" i="58"/>
  <c r="H1632" i="58" s="1"/>
  <c r="C1636" i="58"/>
  <c r="H1636" i="58" s="1"/>
  <c r="C1640" i="58"/>
  <c r="H1640" i="58" s="1"/>
  <c r="C1644" i="58"/>
  <c r="H1644" i="58" s="1"/>
  <c r="C1648" i="58"/>
  <c r="H1648" i="58" s="1"/>
  <c r="C1652" i="58"/>
  <c r="H1652" i="58" s="1"/>
  <c r="C1656" i="58"/>
  <c r="H1656" i="58" s="1"/>
  <c r="C1660" i="58"/>
  <c r="H1660" i="58" s="1"/>
  <c r="C1664" i="58"/>
  <c r="H1664" i="58" s="1"/>
  <c r="C1668" i="58"/>
  <c r="H1668" i="58" s="1"/>
  <c r="C1672" i="58"/>
  <c r="H1672" i="58" s="1"/>
  <c r="C1676" i="58"/>
  <c r="H1676" i="58" s="1"/>
  <c r="C1680" i="58"/>
  <c r="H1680" i="58" s="1"/>
  <c r="C1684" i="58"/>
  <c r="H1684" i="58" s="1"/>
  <c r="C1688" i="58"/>
  <c r="H1688" i="58" s="1"/>
  <c r="C1692" i="58"/>
  <c r="H1692" i="58" s="1"/>
  <c r="C1696" i="58"/>
  <c r="H1696" i="58" s="1"/>
  <c r="C1700" i="58"/>
  <c r="H1700" i="58" s="1"/>
  <c r="C1704" i="58"/>
  <c r="H1704" i="58" s="1"/>
  <c r="C1708" i="58"/>
  <c r="H1708" i="58" s="1"/>
  <c r="C1712" i="58"/>
  <c r="H1712" i="58" s="1"/>
  <c r="C1716" i="58"/>
  <c r="H1716" i="58" s="1"/>
  <c r="C1720" i="58"/>
  <c r="H1720" i="58" s="1"/>
  <c r="C1724" i="58"/>
  <c r="H1724" i="58" s="1"/>
  <c r="C1728" i="58"/>
  <c r="H1728" i="58" s="1"/>
  <c r="C1732" i="58"/>
  <c r="H1732" i="58" s="1"/>
  <c r="C1736" i="58"/>
  <c r="H1736" i="58" s="1"/>
  <c r="C1740" i="58"/>
  <c r="H1740" i="58" s="1"/>
  <c r="C1744" i="58"/>
  <c r="H1744" i="58" s="1"/>
  <c r="C1748" i="58"/>
  <c r="H1748" i="58" s="1"/>
  <c r="C1752" i="58"/>
  <c r="H1752" i="58" s="1"/>
  <c r="C1756" i="58"/>
  <c r="H1756" i="58" s="1"/>
  <c r="C1760" i="58"/>
  <c r="H1760" i="58" s="1"/>
  <c r="C1764" i="58"/>
  <c r="H1764" i="58" s="1"/>
  <c r="C1768" i="58"/>
  <c r="H1768" i="58" s="1"/>
  <c r="C1772" i="58"/>
  <c r="H1772" i="58" s="1"/>
  <c r="C1776" i="58"/>
  <c r="H1776" i="58" s="1"/>
  <c r="C1780" i="58"/>
  <c r="H1780" i="58" s="1"/>
  <c r="C1784" i="58"/>
  <c r="H1784" i="58" s="1"/>
  <c r="C1788" i="58"/>
  <c r="H1788" i="58" s="1"/>
  <c r="C1792" i="58"/>
  <c r="H1792" i="58" s="1"/>
  <c r="C1796" i="58"/>
  <c r="H1796" i="58" s="1"/>
  <c r="C1800" i="58"/>
  <c r="H1800" i="58" s="1"/>
  <c r="C1804" i="58"/>
  <c r="H1804" i="58" s="1"/>
  <c r="C1808" i="58"/>
  <c r="H1808" i="58" s="1"/>
  <c r="C1812" i="58"/>
  <c r="H1812" i="58" s="1"/>
  <c r="C1816" i="58"/>
  <c r="H1816" i="58" s="1"/>
  <c r="C1820" i="58"/>
  <c r="H1820" i="58" s="1"/>
  <c r="C1824" i="58"/>
  <c r="H1824" i="58" s="1"/>
  <c r="C1828" i="58"/>
  <c r="H1828" i="58" s="1"/>
  <c r="C1832" i="58"/>
  <c r="H1832" i="58" s="1"/>
  <c r="C1836" i="58"/>
  <c r="H1836" i="58" s="1"/>
  <c r="C1840" i="58"/>
  <c r="H1840" i="58" s="1"/>
  <c r="C1844" i="58"/>
  <c r="H1844" i="58" s="1"/>
  <c r="C1852" i="58"/>
  <c r="H1852" i="58" s="1"/>
  <c r="C1856" i="58"/>
  <c r="H1856" i="58" s="1"/>
  <c r="C1860" i="58"/>
  <c r="H1860" i="58" s="1"/>
  <c r="C1864" i="58"/>
  <c r="H1864" i="58" s="1"/>
  <c r="C1868" i="58"/>
  <c r="H1868" i="58" s="1"/>
  <c r="C1872" i="58"/>
  <c r="H1872" i="58" s="1"/>
  <c r="C1876" i="58"/>
  <c r="H1876" i="58" s="1"/>
  <c r="C1880" i="58"/>
  <c r="H1880" i="58" s="1"/>
  <c r="C1884" i="58"/>
  <c r="H1884" i="58" s="1"/>
  <c r="C1888" i="58"/>
  <c r="H1888" i="58" s="1"/>
  <c r="C1896" i="58"/>
  <c r="H1896" i="58" s="1"/>
  <c r="C1904" i="58"/>
  <c r="H1904" i="58" s="1"/>
  <c r="C1912" i="58"/>
  <c r="H1912" i="58" s="1"/>
  <c r="C1920" i="58"/>
  <c r="H1920" i="58" s="1"/>
  <c r="C1928" i="58"/>
  <c r="H1928" i="58" s="1"/>
  <c r="C1936" i="58"/>
  <c r="H1936" i="58" s="1"/>
  <c r="C1944" i="58"/>
  <c r="H1944" i="58" s="1"/>
  <c r="C1952" i="58"/>
  <c r="H1952" i="58" s="1"/>
  <c r="C1960" i="58"/>
  <c r="H1960" i="58" s="1"/>
  <c r="C1968" i="58"/>
  <c r="H1968" i="58" s="1"/>
  <c r="C1976" i="58"/>
  <c r="H1976" i="58" s="1"/>
  <c r="C1984" i="58"/>
  <c r="H1984" i="58" s="1"/>
  <c r="C1992" i="58"/>
  <c r="H1992" i="58" s="1"/>
  <c r="C2000" i="58"/>
  <c r="H2000" i="58" s="1"/>
  <c r="C57" i="58"/>
  <c r="H57" i="58" s="1"/>
  <c r="C106" i="58"/>
  <c r="H106" i="58" s="1"/>
  <c r="C157" i="58"/>
  <c r="H157" i="58" s="1"/>
  <c r="C223" i="58"/>
  <c r="H223" i="58" s="1"/>
  <c r="C290" i="58"/>
  <c r="H290" i="58" s="1"/>
  <c r="C355" i="58"/>
  <c r="H355" i="58" s="1"/>
  <c r="C393" i="58"/>
  <c r="H393" i="58" s="1"/>
  <c r="C454" i="58"/>
  <c r="H454" i="58" s="1"/>
  <c r="C501" i="58"/>
  <c r="H501" i="58" s="1"/>
  <c r="C536" i="58"/>
  <c r="H536" i="58" s="1"/>
  <c r="C563" i="58"/>
  <c r="H563" i="58" s="1"/>
  <c r="C579" i="58"/>
  <c r="H579" i="58" s="1"/>
  <c r="C599" i="58"/>
  <c r="H599" i="58" s="1"/>
  <c r="C649" i="58"/>
  <c r="H649" i="58" s="1"/>
  <c r="C673" i="58"/>
  <c r="H673" i="58" s="1"/>
  <c r="C704" i="58"/>
  <c r="H704" i="58" s="1"/>
  <c r="C730" i="58"/>
  <c r="H730" i="58" s="1"/>
  <c r="C752" i="58"/>
  <c r="H752" i="58" s="1"/>
  <c r="C792" i="58"/>
  <c r="H792" i="58" s="1"/>
  <c r="C820" i="58"/>
  <c r="H820" i="58" s="1"/>
  <c r="C848" i="58"/>
  <c r="H848" i="58" s="1"/>
  <c r="C866" i="58"/>
  <c r="H866" i="58" s="1"/>
  <c r="C904" i="58"/>
  <c r="H904" i="58" s="1"/>
  <c r="C927" i="58"/>
  <c r="H927" i="58" s="1"/>
  <c r="C952" i="58"/>
  <c r="H952" i="58" s="1"/>
  <c r="C979" i="58"/>
  <c r="H979" i="58" s="1"/>
  <c r="C1009" i="58"/>
  <c r="H1009" i="58" s="1"/>
  <c r="C1033" i="58"/>
  <c r="H1033" i="58" s="1"/>
  <c r="C1057" i="58"/>
  <c r="H1057" i="58" s="1"/>
  <c r="C1075" i="58"/>
  <c r="H1075" i="58" s="1"/>
  <c r="C1105" i="58"/>
  <c r="H1105" i="58" s="1"/>
  <c r="C94" i="58"/>
  <c r="H94" i="58" s="1"/>
  <c r="C965" i="58"/>
  <c r="H965" i="58" s="1"/>
  <c r="C1152" i="58"/>
  <c r="C1184" i="58"/>
  <c r="C1203" i="58"/>
  <c r="C1219" i="58"/>
  <c r="C1235" i="58"/>
  <c r="C1254" i="58"/>
  <c r="C1270" i="58"/>
  <c r="C1282" i="58"/>
  <c r="C1294" i="58"/>
  <c r="C1306" i="58"/>
  <c r="C1318" i="58"/>
  <c r="C1334" i="58"/>
  <c r="C1346" i="58"/>
  <c r="C1358" i="58"/>
  <c r="C1370" i="58"/>
  <c r="C1382" i="58"/>
  <c r="C1394" i="58"/>
  <c r="C1406" i="58"/>
  <c r="C1418" i="58"/>
  <c r="C1434" i="58"/>
  <c r="C1446" i="58"/>
  <c r="C1458" i="58"/>
  <c r="C1470" i="58"/>
  <c r="C1482" i="58"/>
  <c r="C1498" i="58"/>
  <c r="C1510" i="58"/>
  <c r="H1510" i="58" s="1"/>
  <c r="C1522" i="58"/>
  <c r="H1522" i="58" s="1"/>
  <c r="C1534" i="58"/>
  <c r="H1534" i="58" s="1"/>
  <c r="C1550" i="58"/>
  <c r="H1550" i="58" s="1"/>
  <c r="C1562" i="58"/>
  <c r="H1562" i="58" s="1"/>
  <c r="C1574" i="58"/>
  <c r="H1574" i="58" s="1"/>
  <c r="C1586" i="58"/>
  <c r="H1586" i="58" s="1"/>
  <c r="C1602" i="58"/>
  <c r="H1602" i="58" s="1"/>
  <c r="C1614" i="58"/>
  <c r="H1614" i="58" s="1"/>
  <c r="C1626" i="58"/>
  <c r="H1626" i="58" s="1"/>
  <c r="C1638" i="58"/>
  <c r="H1638" i="58" s="1"/>
  <c r="C1654" i="58"/>
  <c r="H1654" i="58" s="1"/>
  <c r="C1666" i="58"/>
  <c r="H1666" i="58" s="1"/>
  <c r="C1678" i="58"/>
  <c r="H1678" i="58" s="1"/>
  <c r="C1690" i="58"/>
  <c r="H1690" i="58" s="1"/>
  <c r="C1706" i="58"/>
  <c r="H1706" i="58" s="1"/>
  <c r="C1718" i="58"/>
  <c r="H1718" i="58" s="1"/>
  <c r="C1730" i="58"/>
  <c r="H1730" i="58" s="1"/>
  <c r="C1742" i="58"/>
  <c r="H1742" i="58" s="1"/>
  <c r="C1758" i="58"/>
  <c r="H1758" i="58" s="1"/>
  <c r="C1770" i="58"/>
  <c r="H1770" i="58" s="1"/>
  <c r="C1782" i="58"/>
  <c r="H1782" i="58" s="1"/>
  <c r="C1794" i="58"/>
  <c r="H1794" i="58" s="1"/>
  <c r="C1806" i="58"/>
  <c r="H1806" i="58" s="1"/>
  <c r="C1818" i="58"/>
  <c r="H1818" i="58" s="1"/>
  <c r="C1830" i="58"/>
  <c r="H1830" i="58" s="1"/>
  <c r="C1846" i="58"/>
  <c r="H1846" i="58" s="1"/>
  <c r="C1858" i="58"/>
  <c r="H1858" i="58" s="1"/>
  <c r="C1870" i="58"/>
  <c r="H1870" i="58" s="1"/>
  <c r="C1882" i="58"/>
  <c r="H1882" i="58" s="1"/>
  <c r="C1894" i="58"/>
  <c r="H1894" i="58" s="1"/>
  <c r="C1910" i="58"/>
  <c r="H1910" i="58" s="1"/>
  <c r="C1922" i="58"/>
  <c r="H1922" i="58" s="1"/>
  <c r="C1934" i="58"/>
  <c r="H1934" i="58" s="1"/>
  <c r="C1946" i="58"/>
  <c r="H1946" i="58" s="1"/>
  <c r="C1962" i="58"/>
  <c r="H1962" i="58" s="1"/>
  <c r="C1978" i="58"/>
  <c r="H1978" i="58" s="1"/>
  <c r="C1990" i="58"/>
  <c r="H1990" i="58" s="1"/>
  <c r="C2002" i="58"/>
  <c r="H2002" i="58" s="1"/>
  <c r="B10" i="57"/>
  <c r="B14" i="57"/>
  <c r="B19" i="57"/>
  <c r="B23" i="57"/>
  <c r="B27" i="57"/>
  <c r="B31" i="57"/>
  <c r="B35" i="57"/>
  <c r="B39" i="57"/>
  <c r="B43" i="57"/>
  <c r="B47" i="57"/>
  <c r="B52" i="57"/>
  <c r="B57" i="57"/>
  <c r="B61" i="57"/>
  <c r="B65" i="57"/>
  <c r="B70" i="57"/>
  <c r="B76" i="57"/>
  <c r="B80" i="57"/>
  <c r="B84" i="57"/>
  <c r="B88" i="57"/>
  <c r="B92" i="57"/>
  <c r="B96" i="57"/>
  <c r="B100" i="57"/>
  <c r="B104" i="57"/>
  <c r="B108" i="57"/>
  <c r="B8" i="57"/>
  <c r="B38" i="57"/>
  <c r="B51" i="57"/>
  <c r="B60" i="57"/>
  <c r="B69" i="57"/>
  <c r="B79" i="57"/>
  <c r="B87" i="57"/>
  <c r="B95" i="57"/>
  <c r="B103" i="57"/>
  <c r="B7" i="57"/>
  <c r="B11" i="57"/>
  <c r="B15" i="57"/>
  <c r="B20" i="57"/>
  <c r="B24" i="57"/>
  <c r="B28" i="57"/>
  <c r="B32" i="57"/>
  <c r="B36" i="57"/>
  <c r="B40" i="57"/>
  <c r="B44" i="57"/>
  <c r="B49" i="57"/>
  <c r="B54" i="57"/>
  <c r="B58" i="57"/>
  <c r="B62" i="57"/>
  <c r="B66" i="57"/>
  <c r="B72" i="57"/>
  <c r="B77" i="57"/>
  <c r="B81" i="57"/>
  <c r="B85" i="57"/>
  <c r="B89" i="57"/>
  <c r="B93" i="57"/>
  <c r="B97" i="57"/>
  <c r="B101" i="57"/>
  <c r="B105" i="57"/>
  <c r="B5" i="57"/>
  <c r="B9" i="57"/>
  <c r="B12" i="57"/>
  <c r="B17" i="57"/>
  <c r="B21" i="57"/>
  <c r="B25" i="57"/>
  <c r="B29" i="57"/>
  <c r="B33" i="57"/>
  <c r="B37" i="57"/>
  <c r="B41" i="57"/>
  <c r="B45" i="57"/>
  <c r="B50" i="57"/>
  <c r="B55" i="57"/>
  <c r="B59" i="57"/>
  <c r="B63" i="57"/>
  <c r="B67" i="57"/>
  <c r="B74" i="57"/>
  <c r="B78" i="57"/>
  <c r="B82" i="57"/>
  <c r="B86" i="57"/>
  <c r="B90" i="57"/>
  <c r="B94" i="57"/>
  <c r="B98" i="57"/>
  <c r="B102" i="57"/>
  <c r="B106" i="57"/>
  <c r="B13" i="57"/>
  <c r="B18" i="57"/>
  <c r="B22" i="57"/>
  <c r="B26" i="57"/>
  <c r="B30" i="57"/>
  <c r="B34" i="57"/>
  <c r="B42" i="57"/>
  <c r="B46" i="57"/>
  <c r="B56" i="57"/>
  <c r="B64" i="57"/>
  <c r="B75" i="57"/>
  <c r="B83" i="57"/>
  <c r="B91" i="57"/>
  <c r="B99" i="57"/>
  <c r="B107" i="57"/>
  <c r="E64" i="6"/>
  <c r="D64" i="6" s="1"/>
  <c r="E68" i="6"/>
  <c r="D68" i="6" s="1"/>
  <c r="E72" i="6"/>
  <c r="D72" i="6" s="1"/>
  <c r="E65" i="6"/>
  <c r="D65" i="6" s="1"/>
  <c r="E69" i="6"/>
  <c r="D69" i="6" s="1"/>
  <c r="E73" i="6"/>
  <c r="D73" i="6" s="1"/>
  <c r="E66" i="6"/>
  <c r="D66" i="6" s="1"/>
  <c r="E70" i="6"/>
  <c r="D70" i="6" s="1"/>
  <c r="E74" i="6"/>
  <c r="D74" i="6" s="1"/>
  <c r="E63" i="6"/>
  <c r="D63" i="6" s="1"/>
  <c r="E67" i="6"/>
  <c r="D67" i="6" s="1"/>
  <c r="E71" i="6"/>
  <c r="D71" i="6" s="1"/>
  <c r="E75" i="6"/>
  <c r="D75" i="6" s="1"/>
  <c r="A175" i="17"/>
  <c r="A6" i="52"/>
  <c r="C29" i="51" s="1"/>
  <c r="B29" i="51" s="1"/>
  <c r="A10" i="52"/>
  <c r="C33" i="51" s="1"/>
  <c r="B33" i="51" s="1"/>
  <c r="A14" i="52"/>
  <c r="C37" i="51" s="1"/>
  <c r="B37" i="51" s="1"/>
  <c r="D37" i="51" s="1"/>
  <c r="A9" i="52"/>
  <c r="C32" i="51" s="1"/>
  <c r="B32" i="51" s="1"/>
  <c r="A3" i="52"/>
  <c r="C26" i="51" s="1"/>
  <c r="B26" i="51" s="1"/>
  <c r="A7" i="52"/>
  <c r="C30" i="51" s="1"/>
  <c r="B30" i="51" s="1"/>
  <c r="A11" i="52"/>
  <c r="C34" i="51" s="1"/>
  <c r="B34" i="51" s="1"/>
  <c r="A2" i="52"/>
  <c r="C25" i="51" s="1"/>
  <c r="B25" i="51" s="1"/>
  <c r="A13" i="52"/>
  <c r="C36" i="51" s="1"/>
  <c r="B36" i="51" s="1"/>
  <c r="A4" i="52"/>
  <c r="C27" i="51" s="1"/>
  <c r="B27" i="51" s="1"/>
  <c r="A8" i="52"/>
  <c r="C31" i="51" s="1"/>
  <c r="B31" i="51" s="1"/>
  <c r="A12" i="52"/>
  <c r="C35" i="51" s="1"/>
  <c r="B35" i="51" s="1"/>
  <c r="D35" i="51" s="1"/>
  <c r="E2" i="6"/>
  <c r="D2" i="6" s="1"/>
  <c r="A5" i="52"/>
  <c r="C28" i="51" s="1"/>
  <c r="B28" i="51" s="1"/>
  <c r="A174" i="17"/>
  <c r="A173" i="17"/>
  <c r="C1" i="54" s="1"/>
  <c r="E22" i="6"/>
  <c r="D22" i="6" s="1"/>
  <c r="E43" i="6"/>
  <c r="D43" i="6" s="1"/>
  <c r="A3" i="46"/>
  <c r="A7" i="46"/>
  <c r="A11" i="46"/>
  <c r="A15" i="46"/>
  <c r="A19" i="46"/>
  <c r="A23" i="46"/>
  <c r="A27" i="46"/>
  <c r="A31" i="46"/>
  <c r="A35" i="46"/>
  <c r="A39" i="46"/>
  <c r="A43" i="46"/>
  <c r="A47" i="46"/>
  <c r="A51" i="46"/>
  <c r="A55" i="46"/>
  <c r="A59" i="46"/>
  <c r="A63" i="46"/>
  <c r="A67" i="46"/>
  <c r="A71" i="46"/>
  <c r="A75" i="46"/>
  <c r="A79" i="46"/>
  <c r="A83" i="46"/>
  <c r="A4" i="46"/>
  <c r="A8" i="46"/>
  <c r="A12" i="46"/>
  <c r="A16" i="46"/>
  <c r="A20" i="46"/>
  <c r="A24" i="46"/>
  <c r="A28" i="46"/>
  <c r="A32" i="46"/>
  <c r="A36" i="46"/>
  <c r="A40" i="46"/>
  <c r="A44" i="46"/>
  <c r="A48" i="46"/>
  <c r="A52" i="46"/>
  <c r="A56" i="46"/>
  <c r="A60" i="46"/>
  <c r="A64" i="46"/>
  <c r="A68" i="46"/>
  <c r="A72" i="46"/>
  <c r="A76" i="46"/>
  <c r="A80" i="46"/>
  <c r="A84" i="46"/>
  <c r="A5" i="46"/>
  <c r="A9" i="46"/>
  <c r="A13" i="46"/>
  <c r="A17" i="46"/>
  <c r="A21" i="46"/>
  <c r="A25" i="46"/>
  <c r="A29" i="46"/>
  <c r="A33" i="46"/>
  <c r="A37" i="46"/>
  <c r="A41" i="46"/>
  <c r="A45" i="46"/>
  <c r="A49" i="46"/>
  <c r="A53" i="46"/>
  <c r="A57" i="46"/>
  <c r="A61" i="46"/>
  <c r="A65" i="46"/>
  <c r="A69" i="46"/>
  <c r="A73" i="46"/>
  <c r="A77" i="46"/>
  <c r="A81" i="46"/>
  <c r="A6" i="46"/>
  <c r="A10" i="46"/>
  <c r="A14" i="46"/>
  <c r="A18" i="46"/>
  <c r="A22" i="46"/>
  <c r="A26" i="46"/>
  <c r="A30" i="46"/>
  <c r="A34" i="46"/>
  <c r="A38" i="46"/>
  <c r="A42" i="46"/>
  <c r="A46" i="46"/>
  <c r="A50" i="46"/>
  <c r="A54" i="46"/>
  <c r="A58" i="46"/>
  <c r="A62" i="46"/>
  <c r="A66" i="46"/>
  <c r="A70" i="46"/>
  <c r="A74" i="46"/>
  <c r="A78" i="46"/>
  <c r="A82" i="46"/>
  <c r="A2" i="46"/>
  <c r="E11" i="6"/>
  <c r="D11" i="6" s="1"/>
  <c r="E54" i="6"/>
  <c r="D54" i="6" s="1"/>
  <c r="E32" i="6"/>
  <c r="D32" i="6" s="1"/>
  <c r="E14" i="6"/>
  <c r="D14" i="6" s="1"/>
  <c r="E24" i="6"/>
  <c r="D24" i="6" s="1"/>
  <c r="E35" i="6"/>
  <c r="D35" i="6" s="1"/>
  <c r="E46" i="6"/>
  <c r="D46" i="6" s="1"/>
  <c r="E56" i="6"/>
  <c r="D56" i="6" s="1"/>
  <c r="E4" i="6"/>
  <c r="E16" i="6"/>
  <c r="D16" i="6" s="1"/>
  <c r="E27" i="6"/>
  <c r="D27" i="6" s="1"/>
  <c r="E38" i="6"/>
  <c r="D38" i="6" s="1"/>
  <c r="E48" i="6"/>
  <c r="D48" i="6" s="1"/>
  <c r="E59" i="6"/>
  <c r="D59" i="6" s="1"/>
  <c r="E7" i="6"/>
  <c r="D7" i="6" s="1"/>
  <c r="E19" i="6"/>
  <c r="D19" i="6" s="1"/>
  <c r="E30" i="6"/>
  <c r="D30" i="6" s="1"/>
  <c r="E40" i="6"/>
  <c r="D40" i="6" s="1"/>
  <c r="E51" i="6"/>
  <c r="D51" i="6" s="1"/>
  <c r="E62" i="6"/>
  <c r="D62" i="6" s="1"/>
  <c r="A23" i="20"/>
  <c r="A171" i="17"/>
  <c r="A172" i="17"/>
  <c r="A169" i="17"/>
  <c r="A170" i="17"/>
  <c r="A107" i="20"/>
  <c r="A78" i="20"/>
  <c r="A99" i="20"/>
  <c r="A90" i="20"/>
  <c r="A177" i="20"/>
  <c r="A74" i="20"/>
  <c r="A54" i="20"/>
  <c r="A45" i="20"/>
  <c r="A207" i="20"/>
  <c r="A139" i="20"/>
  <c r="A35" i="20"/>
  <c r="A21" i="20"/>
  <c r="A16" i="20"/>
  <c r="A96" i="20"/>
  <c r="A9" i="20"/>
  <c r="A2" i="20"/>
  <c r="A198" i="20"/>
  <c r="A68" i="20"/>
  <c r="A5" i="20"/>
  <c r="A70" i="20"/>
  <c r="A60" i="20"/>
  <c r="A53" i="20"/>
  <c r="A112" i="20"/>
  <c r="A41" i="20"/>
  <c r="A22" i="20"/>
  <c r="A37" i="20"/>
  <c r="A28" i="20"/>
  <c r="A18" i="20"/>
  <c r="A14" i="20"/>
  <c r="A12" i="20"/>
  <c r="A4" i="20"/>
  <c r="A71" i="20"/>
  <c r="A86" i="20"/>
  <c r="A88" i="20"/>
  <c r="A49" i="20"/>
  <c r="A167" i="20"/>
  <c r="A77" i="20"/>
  <c r="A32" i="20"/>
  <c r="A15" i="20"/>
  <c r="A6" i="20"/>
  <c r="A148" i="20"/>
  <c r="A124" i="20"/>
  <c r="A160" i="20"/>
  <c r="A44" i="20"/>
  <c r="A43" i="20"/>
  <c r="A19" i="20"/>
  <c r="A196" i="20"/>
  <c r="A175" i="20"/>
  <c r="A80" i="20"/>
  <c r="A56" i="20"/>
  <c r="A46" i="20"/>
  <c r="A132" i="20"/>
  <c r="A152" i="20"/>
  <c r="A48" i="20"/>
  <c r="A26" i="20"/>
  <c r="A3" i="20"/>
  <c r="A62" i="20"/>
  <c r="A58" i="20"/>
  <c r="A7" i="20"/>
  <c r="A11" i="20"/>
  <c r="E61" i="6"/>
  <c r="D61" i="6" s="1"/>
  <c r="E57" i="6"/>
  <c r="D57" i="6" s="1"/>
  <c r="E53" i="6"/>
  <c r="D53" i="6" s="1"/>
  <c r="E49" i="6"/>
  <c r="D49" i="6" s="1"/>
  <c r="E45" i="6"/>
  <c r="D45" i="6" s="1"/>
  <c r="E41" i="6"/>
  <c r="D41" i="6" s="1"/>
  <c r="E37" i="6"/>
  <c r="D37" i="6" s="1"/>
  <c r="E33" i="6"/>
  <c r="D33" i="6" s="1"/>
  <c r="E29" i="6"/>
  <c r="D29" i="6" s="1"/>
  <c r="E25" i="6"/>
  <c r="D25" i="6" s="1"/>
  <c r="E21" i="6"/>
  <c r="D21" i="6" s="1"/>
  <c r="E17" i="6"/>
  <c r="D17" i="6" s="1"/>
  <c r="E13" i="6"/>
  <c r="D13" i="6" s="1"/>
  <c r="E8" i="6"/>
  <c r="D8" i="6" s="1"/>
  <c r="E3" i="6"/>
  <c r="D3" i="6" s="1"/>
  <c r="E9" i="6"/>
  <c r="D9" i="6" s="1"/>
  <c r="E15" i="6"/>
  <c r="D15" i="6" s="1"/>
  <c r="E20" i="6"/>
  <c r="D20" i="6" s="1"/>
  <c r="E26" i="6"/>
  <c r="D26" i="6" s="1"/>
  <c r="E31" i="6"/>
  <c r="D31" i="6" s="1"/>
  <c r="E36" i="6"/>
  <c r="D36" i="6" s="1"/>
  <c r="E42" i="6"/>
  <c r="D42" i="6" s="1"/>
  <c r="E47" i="6"/>
  <c r="D47" i="6" s="1"/>
  <c r="E52" i="6"/>
  <c r="D52" i="6" s="1"/>
  <c r="E58" i="6"/>
  <c r="D58" i="6" s="1"/>
  <c r="A188" i="20"/>
  <c r="A136" i="20"/>
  <c r="E6" i="6"/>
  <c r="D6" i="6" s="1"/>
  <c r="E12" i="6"/>
  <c r="E18" i="6"/>
  <c r="D18" i="6" s="1"/>
  <c r="E23" i="6"/>
  <c r="D23" i="6" s="1"/>
  <c r="E28" i="6"/>
  <c r="D28" i="6" s="1"/>
  <c r="E34" i="6"/>
  <c r="D34" i="6" s="1"/>
  <c r="E39" i="6"/>
  <c r="D39" i="6" s="1"/>
  <c r="E44" i="6"/>
  <c r="D44" i="6" s="1"/>
  <c r="E50" i="6"/>
  <c r="D50" i="6" s="1"/>
  <c r="E55" i="6"/>
  <c r="D55" i="6" s="1"/>
  <c r="E60" i="6"/>
  <c r="D60" i="6" s="1"/>
  <c r="A20" i="20"/>
  <c r="A102" i="20"/>
  <c r="A119" i="20"/>
  <c r="A140" i="20"/>
  <c r="A83" i="20"/>
  <c r="A95" i="20"/>
  <c r="A169" i="20"/>
  <c r="A113" i="20"/>
  <c r="A125" i="20"/>
  <c r="A187" i="20"/>
  <c r="A168" i="17"/>
  <c r="C42" i="51" s="1"/>
  <c r="A164" i="17"/>
  <c r="A166" i="17"/>
  <c r="A165" i="17"/>
  <c r="A167" i="17"/>
  <c r="A160" i="17"/>
  <c r="G6" i="63" s="1"/>
  <c r="A162" i="17"/>
  <c r="M6" i="63" s="1"/>
  <c r="A161" i="17"/>
  <c r="J6" i="63" s="1"/>
  <c r="A163" i="17"/>
  <c r="A158" i="17"/>
  <c r="A156" i="17"/>
  <c r="A157" i="17"/>
  <c r="A159" i="17"/>
  <c r="K15" i="6"/>
  <c r="K17" i="6"/>
  <c r="K19" i="6"/>
  <c r="K16" i="6"/>
  <c r="K18" i="6"/>
  <c r="K20" i="6"/>
  <c r="K10" i="6"/>
  <c r="K5" i="6"/>
  <c r="E10" i="6"/>
  <c r="E5" i="6"/>
  <c r="D5" i="6" s="1"/>
  <c r="A153" i="17"/>
  <c r="AK1" i="62" s="1"/>
  <c r="A155" i="17"/>
  <c r="A154" i="17"/>
  <c r="AX1" i="61" s="1"/>
  <c r="A91" i="20"/>
  <c r="A100" i="20"/>
  <c r="A103" i="20"/>
  <c r="A29" i="20"/>
  <c r="A109" i="20"/>
  <c r="A115" i="20"/>
  <c r="A121" i="20"/>
  <c r="A129" i="20"/>
  <c r="A133" i="20"/>
  <c r="A143" i="20"/>
  <c r="A9" i="1"/>
  <c r="A185" i="20"/>
  <c r="A97" i="20"/>
  <c r="A40" i="20"/>
  <c r="A151" i="20"/>
  <c r="A162" i="20"/>
  <c r="A142" i="20"/>
  <c r="A149" i="20"/>
  <c r="A154" i="20"/>
  <c r="A85" i="20"/>
  <c r="A170" i="20"/>
  <c r="A157" i="20"/>
  <c r="A165" i="20"/>
  <c r="A174" i="20"/>
  <c r="A182" i="20"/>
  <c r="A89" i="20"/>
  <c r="A212" i="20"/>
  <c r="A178" i="20"/>
  <c r="A186" i="20"/>
  <c r="A176" i="20"/>
  <c r="A108" i="20"/>
  <c r="A193" i="20"/>
  <c r="A17" i="20"/>
  <c r="A184" i="20"/>
  <c r="A183" i="20"/>
  <c r="A180" i="20"/>
  <c r="A179" i="20"/>
  <c r="A98" i="20"/>
  <c r="A173" i="20"/>
  <c r="A171" i="20"/>
  <c r="A145" i="20"/>
  <c r="A168" i="20"/>
  <c r="A164" i="20"/>
  <c r="A158" i="20"/>
  <c r="A156" i="20"/>
  <c r="A155" i="20"/>
  <c r="A75" i="20"/>
  <c r="A200" i="20"/>
  <c r="A150" i="20"/>
  <c r="A146" i="20"/>
  <c r="A191" i="20"/>
  <c r="A141" i="20"/>
  <c r="A138" i="20"/>
  <c r="A137" i="20"/>
  <c r="A135" i="20"/>
  <c r="A131" i="20"/>
  <c r="A130" i="20"/>
  <c r="A128" i="20"/>
  <c r="A123" i="20"/>
  <c r="A120" i="20"/>
  <c r="A116" i="20"/>
  <c r="A114" i="20"/>
  <c r="A111" i="20"/>
  <c r="A181" i="20"/>
  <c r="A106" i="20"/>
  <c r="A105" i="20"/>
  <c r="A104" i="20"/>
  <c r="A69" i="20"/>
  <c r="A101" i="20"/>
  <c r="A147" i="20"/>
  <c r="A93" i="20"/>
  <c r="A87" i="20"/>
  <c r="A84" i="20"/>
  <c r="A82" i="20"/>
  <c r="A81" i="20"/>
  <c r="A79" i="20"/>
  <c r="A76" i="20"/>
  <c r="A72" i="20"/>
  <c r="A63" i="20"/>
  <c r="A126" i="20"/>
  <c r="A73" i="20"/>
  <c r="A64" i="20"/>
  <c r="A163" i="20"/>
  <c r="A118" i="20"/>
  <c r="A134" i="20"/>
  <c r="A110" i="20"/>
  <c r="A65" i="20"/>
  <c r="A13" i="20"/>
  <c r="A172" i="20"/>
  <c r="A61" i="20"/>
  <c r="A59" i="20"/>
  <c r="A127" i="20"/>
  <c r="A161" i="20"/>
  <c r="A159" i="20"/>
  <c r="A8" i="20"/>
  <c r="A10" i="20"/>
  <c r="A52" i="20"/>
  <c r="A51" i="20"/>
  <c r="A50" i="20"/>
  <c r="A47" i="20"/>
  <c r="A25" i="20"/>
  <c r="A42" i="20"/>
  <c r="A39" i="20"/>
  <c r="A66" i="20"/>
  <c r="A190" i="20"/>
  <c r="A30" i="20"/>
  <c r="A117" i="20"/>
  <c r="A166" i="20"/>
  <c r="A67" i="20"/>
  <c r="A38" i="20"/>
  <c r="A33" i="20"/>
  <c r="A36" i="20"/>
  <c r="A34" i="20"/>
  <c r="A31" i="20"/>
  <c r="A27" i="20"/>
  <c r="A24" i="20"/>
  <c r="A94" i="20"/>
  <c r="A197" i="20"/>
  <c r="A210" i="20"/>
  <c r="A192" i="20"/>
  <c r="A195" i="20"/>
  <c r="A55" i="20"/>
  <c r="A122" i="20"/>
  <c r="A208" i="20"/>
  <c r="A203" i="20"/>
  <c r="A194" i="20"/>
  <c r="A199" i="20"/>
  <c r="A144" i="20"/>
  <c r="A189" i="20"/>
  <c r="A57" i="20"/>
  <c r="A205" i="20"/>
  <c r="A209" i="20"/>
  <c r="C5" i="23"/>
  <c r="K2" i="6"/>
  <c r="K4" i="6"/>
  <c r="K6" i="6"/>
  <c r="K8" i="6"/>
  <c r="K12" i="6"/>
  <c r="K14" i="6"/>
  <c r="K21" i="6"/>
  <c r="K22" i="6"/>
  <c r="K24" i="6"/>
  <c r="K26" i="6"/>
  <c r="K28" i="6"/>
  <c r="K31" i="6"/>
  <c r="K33" i="6"/>
  <c r="K35" i="6"/>
  <c r="K36" i="6"/>
  <c r="K38" i="6"/>
  <c r="K40" i="6"/>
  <c r="K42" i="6"/>
  <c r="K43" i="6"/>
  <c r="K45" i="6"/>
  <c r="K46" i="6"/>
  <c r="K48" i="6"/>
  <c r="K51" i="6"/>
  <c r="K54" i="6"/>
  <c r="K56" i="6"/>
  <c r="K58" i="6"/>
  <c r="K60" i="6"/>
  <c r="K7" i="6"/>
  <c r="K9" i="6"/>
  <c r="K11" i="6"/>
  <c r="K13" i="6"/>
  <c r="K23" i="6"/>
  <c r="K25" i="6"/>
  <c r="K27" i="6"/>
  <c r="K29" i="6"/>
  <c r="K30" i="6"/>
  <c r="K32" i="6"/>
  <c r="K34" i="6"/>
  <c r="K37" i="6"/>
  <c r="K39" i="6"/>
  <c r="K41" i="6"/>
  <c r="K47" i="6"/>
  <c r="K50" i="6"/>
  <c r="K53" i="6"/>
  <c r="K59" i="6"/>
  <c r="K62" i="6"/>
  <c r="K3" i="6"/>
  <c r="K44" i="6"/>
  <c r="K49" i="6"/>
  <c r="K52" i="6"/>
  <c r="K55" i="6"/>
  <c r="K57" i="6"/>
  <c r="K61" i="6"/>
  <c r="A4" i="17"/>
  <c r="A8" i="17"/>
  <c r="B6" i="15" s="1"/>
  <c r="A12" i="17"/>
  <c r="A16" i="17"/>
  <c r="A20" i="17"/>
  <c r="A24" i="17"/>
  <c r="A28" i="17"/>
  <c r="A32" i="17"/>
  <c r="A37" i="17"/>
  <c r="A41" i="17"/>
  <c r="A45" i="17"/>
  <c r="Y1" i="60" s="1"/>
  <c r="A49" i="17"/>
  <c r="AC1" i="61" s="1"/>
  <c r="A53" i="17"/>
  <c r="A57" i="17"/>
  <c r="AM1" i="61" s="1"/>
  <c r="A61" i="17"/>
  <c r="AP1" i="62" s="1"/>
  <c r="A65" i="17"/>
  <c r="AU1" i="62" s="1"/>
  <c r="A69" i="17"/>
  <c r="A73" i="17"/>
  <c r="BE1" i="61" s="1"/>
  <c r="A77" i="17"/>
  <c r="BJ1" i="62" s="1"/>
  <c r="A81" i="17"/>
  <c r="BN1" i="62" s="1"/>
  <c r="A85" i="17"/>
  <c r="A89" i="17"/>
  <c r="BX1" i="61" s="1"/>
  <c r="A93" i="17"/>
  <c r="A97" i="17"/>
  <c r="A1" i="62" s="1"/>
  <c r="A101" i="17"/>
  <c r="A105" i="17"/>
  <c r="A109" i="17"/>
  <c r="A113" i="17"/>
  <c r="A117" i="17"/>
  <c r="A121" i="17"/>
  <c r="A125" i="17"/>
  <c r="A129" i="17"/>
  <c r="A133" i="17"/>
  <c r="A137" i="17"/>
  <c r="A141" i="17"/>
  <c r="C6" i="63" s="1"/>
  <c r="A145" i="17"/>
  <c r="C24" i="51" s="1"/>
  <c r="A149" i="17"/>
  <c r="B10" i="15" s="1"/>
  <c r="C2" i="23"/>
  <c r="C6" i="23"/>
  <c r="A153" i="20"/>
  <c r="A201" i="20"/>
  <c r="A202" i="20"/>
  <c r="A204" i="20"/>
  <c r="A206" i="20"/>
  <c r="A92" i="20"/>
  <c r="A211" i="20"/>
  <c r="A6" i="17"/>
  <c r="A10" i="17"/>
  <c r="A14" i="17"/>
  <c r="A18" i="17"/>
  <c r="A22" i="17"/>
  <c r="A26" i="17"/>
  <c r="A30" i="17"/>
  <c r="A35" i="17"/>
  <c r="B2" i="15" s="1"/>
  <c r="A39" i="17"/>
  <c r="A43" i="17"/>
  <c r="D15" i="15" s="1"/>
  <c r="A47" i="17"/>
  <c r="A51" i="17"/>
  <c r="A55" i="17"/>
  <c r="AJ1" i="61" s="1"/>
  <c r="A59" i="17"/>
  <c r="AN1" i="62" s="1"/>
  <c r="A63" i="17"/>
  <c r="A67" i="17"/>
  <c r="AY1" i="60" s="1"/>
  <c r="A71" i="17"/>
  <c r="BC1" i="61" s="1"/>
  <c r="A75" i="17"/>
  <c r="A79" i="17"/>
  <c r="A83" i="17"/>
  <c r="A87" i="17"/>
  <c r="BU1" i="62" s="1"/>
  <c r="A91" i="17"/>
  <c r="A95" i="17"/>
  <c r="A99" i="17"/>
  <c r="A103" i="17"/>
  <c r="A107" i="17"/>
  <c r="A111" i="17"/>
  <c r="A115" i="17"/>
  <c r="A119" i="17"/>
  <c r="A123" i="17"/>
  <c r="A127" i="17"/>
  <c r="A131" i="17"/>
  <c r="A135" i="17"/>
  <c r="A139" i="17"/>
  <c r="A143" i="17"/>
  <c r="C1" i="51" s="1"/>
  <c r="A147" i="17"/>
  <c r="D9" i="15" s="1"/>
  <c r="A151" i="17"/>
  <c r="B12" i="15" s="1"/>
  <c r="C4" i="23"/>
  <c r="A3" i="17"/>
  <c r="B1" i="15" s="1"/>
  <c r="A5" i="17"/>
  <c r="A7" i="17"/>
  <c r="A9" i="17"/>
  <c r="B4" i="15" s="1"/>
  <c r="A11" i="17"/>
  <c r="A13" i="17"/>
  <c r="A15" i="17"/>
  <c r="A17" i="17"/>
  <c r="A19" i="17"/>
  <c r="A21" i="17"/>
  <c r="A23" i="17"/>
  <c r="A25" i="17"/>
  <c r="A27" i="17"/>
  <c r="A29" i="17"/>
  <c r="A31" i="17"/>
  <c r="A33" i="17"/>
  <c r="A36" i="17"/>
  <c r="D4" i="15" s="1"/>
  <c r="A38" i="17"/>
  <c r="A40" i="17"/>
  <c r="A42" i="17"/>
  <c r="A44" i="17"/>
  <c r="A46" i="17"/>
  <c r="Z1" i="61" s="1"/>
  <c r="A48" i="17"/>
  <c r="AB1" i="61" s="1"/>
  <c r="A50" i="17"/>
  <c r="AD1" i="62" s="1"/>
  <c r="A52" i="17"/>
  <c r="A54" i="17"/>
  <c r="AH1" i="62" s="1"/>
  <c r="A56" i="17"/>
  <c r="AL1" i="61" s="1"/>
  <c r="A58" i="17"/>
  <c r="A60" i="17"/>
  <c r="A62" i="17"/>
  <c r="AR1" i="1" s="1"/>
  <c r="A64" i="17"/>
  <c r="AT1" i="61" s="1"/>
  <c r="A66" i="17"/>
  <c r="A68" i="17"/>
  <c r="A70" i="17"/>
  <c r="A72" i="17"/>
  <c r="BC1" i="62" s="1"/>
  <c r="A74" i="17"/>
  <c r="BE1" i="62" s="1"/>
  <c r="A76" i="17"/>
  <c r="A78" i="17"/>
  <c r="BL1" i="61" s="1"/>
  <c r="A80" i="17"/>
  <c r="BN1" i="61" s="1"/>
  <c r="A82" i="17"/>
  <c r="A84" i="17"/>
  <c r="A86" i="17"/>
  <c r="A88" i="17"/>
  <c r="BW1" i="61" s="1"/>
  <c r="A90" i="17"/>
  <c r="A92" i="17"/>
  <c r="A94" i="17"/>
  <c r="A96" i="17"/>
  <c r="A98" i="17"/>
  <c r="A100" i="17"/>
  <c r="A102" i="17"/>
  <c r="U1" i="62" s="1"/>
  <c r="A104" i="17"/>
  <c r="A106" i="17"/>
  <c r="A108" i="17"/>
  <c r="A110" i="17"/>
  <c r="A112" i="17"/>
  <c r="A114" i="17"/>
  <c r="A116" i="17"/>
  <c r="A118" i="17"/>
  <c r="A120" i="17"/>
  <c r="A122" i="17"/>
  <c r="A124" i="17"/>
  <c r="A126" i="17"/>
  <c r="A128" i="17"/>
  <c r="A130" i="17"/>
  <c r="A132" i="17"/>
  <c r="A134" i="17"/>
  <c r="A136" i="17"/>
  <c r="A138" i="17"/>
  <c r="A140" i="17"/>
  <c r="A142" i="17"/>
  <c r="A144" i="17"/>
  <c r="C3" i="51" s="1"/>
  <c r="A146" i="17"/>
  <c r="A148" i="17"/>
  <c r="C9" i="15" s="1"/>
  <c r="A150" i="17"/>
  <c r="B11" i="15" s="1"/>
  <c r="A152" i="17"/>
  <c r="X1" i="62" s="1"/>
  <c r="C3" i="23"/>
  <c r="H1102" i="58"/>
  <c r="B148" i="58"/>
  <c r="AC1" i="62"/>
  <c r="Y10" i="54"/>
  <c r="O10" i="54"/>
  <c r="K10" i="54"/>
  <c r="C3" i="63"/>
  <c r="B10" i="13"/>
  <c r="AU2" i="62"/>
  <c r="BX2" i="62"/>
  <c r="M10" i="54"/>
  <c r="AW1" i="62"/>
  <c r="F7" i="63"/>
  <c r="O7" i="63"/>
  <c r="L7" i="63"/>
  <c r="I7" i="63"/>
  <c r="Q1" i="62"/>
  <c r="I1" i="62"/>
  <c r="AN1" i="61"/>
  <c r="BO1" i="61"/>
  <c r="BO1" i="62"/>
  <c r="D1" i="61"/>
  <c r="D1" i="62"/>
  <c r="AO1" i="61"/>
  <c r="AO1" i="62"/>
  <c r="BP1" i="61"/>
  <c r="AD1" i="61"/>
  <c r="BW1" i="62"/>
  <c r="Y1" i="61"/>
  <c r="BF1" i="61"/>
  <c r="BF1" i="62"/>
  <c r="BG1" i="61"/>
  <c r="BG1" i="62"/>
  <c r="AT1" i="62"/>
  <c r="AW1" i="60"/>
  <c r="AW1" i="61"/>
  <c r="Q1" i="60"/>
  <c r="Q1" i="61"/>
  <c r="A1" i="60"/>
  <c r="A1" i="61"/>
  <c r="AU1" i="60"/>
  <c r="AU1" i="61"/>
  <c r="AK1" i="60"/>
  <c r="AK1" i="61"/>
  <c r="BX2" i="61"/>
  <c r="BU1" i="61"/>
  <c r="I1" i="60"/>
  <c r="C10" i="54"/>
  <c r="D1" i="60"/>
  <c r="BP1" i="1"/>
  <c r="BP1" i="60"/>
  <c r="BF1" i="1"/>
  <c r="BF1" i="60"/>
  <c r="AN1" i="1"/>
  <c r="AN1" i="60"/>
  <c r="AD1" i="1"/>
  <c r="AD1" i="60"/>
  <c r="BG1" i="1"/>
  <c r="BG1" i="60"/>
  <c r="AO1" i="1"/>
  <c r="AO1" i="60"/>
  <c r="BO1" i="1"/>
  <c r="BO1" i="60"/>
  <c r="AC1" i="1"/>
  <c r="AC1" i="60"/>
  <c r="BN1" i="1"/>
  <c r="AT1" i="1"/>
  <c r="AL1" i="1"/>
  <c r="AQ1" i="1"/>
  <c r="Y1" i="1"/>
  <c r="BD1" i="1"/>
  <c r="AB1" i="1"/>
  <c r="E24" i="51"/>
  <c r="F24" i="51"/>
  <c r="G10" i="54"/>
  <c r="E42" i="51"/>
  <c r="F42" i="51"/>
  <c r="D42" i="51"/>
  <c r="M3" i="51"/>
  <c r="AK1" i="1"/>
  <c r="A10" i="1"/>
  <c r="BJ1" i="1"/>
  <c r="AW1" i="1"/>
  <c r="X1" i="1"/>
  <c r="D1" i="1"/>
  <c r="H2" i="48" s="1"/>
  <c r="A1" i="1"/>
  <c r="AU1" i="1"/>
  <c r="Q1" i="1"/>
  <c r="B15" i="15"/>
  <c r="BX2" i="60"/>
  <c r="BX2" i="1"/>
  <c r="A11" i="1"/>
  <c r="AF84" i="1"/>
  <c r="AF76" i="1"/>
  <c r="AF68" i="1"/>
  <c r="AF60" i="1"/>
  <c r="AF52" i="1"/>
  <c r="AF44" i="1"/>
  <c r="AF39" i="1"/>
  <c r="AF35" i="1"/>
  <c r="AD31" i="1"/>
  <c r="AF27" i="1"/>
  <c r="AF23" i="1"/>
  <c r="A12" i="1"/>
  <c r="BS498" i="1"/>
  <c r="BQ498" i="1"/>
  <c r="BO498" i="1"/>
  <c r="BM498" i="1"/>
  <c r="BQ499" i="1"/>
  <c r="BS499" i="1"/>
  <c r="BM499" i="1"/>
  <c r="BO499" i="1"/>
  <c r="BS500" i="1"/>
  <c r="BQ500" i="1"/>
  <c r="BO500" i="1"/>
  <c r="BM500" i="1"/>
  <c r="BS494" i="1"/>
  <c r="BQ494" i="1"/>
  <c r="BO494" i="1"/>
  <c r="BM494" i="1"/>
  <c r="BS490" i="1"/>
  <c r="BQ490" i="1"/>
  <c r="BO490" i="1"/>
  <c r="BM490" i="1"/>
  <c r="BS486" i="1"/>
  <c r="BQ486" i="1"/>
  <c r="BO486" i="1"/>
  <c r="BM486" i="1"/>
  <c r="BS482" i="1"/>
  <c r="BQ482" i="1"/>
  <c r="BO482" i="1"/>
  <c r="BM482" i="1"/>
  <c r="BS478" i="1"/>
  <c r="BQ478" i="1"/>
  <c r="BO478" i="1"/>
  <c r="BM478" i="1"/>
  <c r="BQ475" i="1"/>
  <c r="BS475" i="1"/>
  <c r="BM475" i="1"/>
  <c r="BO475" i="1"/>
  <c r="BQ471" i="1"/>
  <c r="BS471" i="1"/>
  <c r="BM471" i="1"/>
  <c r="BO471" i="1"/>
  <c r="BQ467" i="1"/>
  <c r="BS467" i="1"/>
  <c r="BO467" i="1"/>
  <c r="BM467" i="1"/>
  <c r="BQ463" i="1"/>
  <c r="BS463" i="1"/>
  <c r="BO463" i="1"/>
  <c r="BM463" i="1"/>
  <c r="BQ459" i="1"/>
  <c r="BS459" i="1"/>
  <c r="BO459" i="1"/>
  <c r="BM459" i="1"/>
  <c r="BS454" i="1"/>
  <c r="BO454" i="1"/>
  <c r="BQ454" i="1"/>
  <c r="BM454" i="1"/>
  <c r="BS450" i="1"/>
  <c r="BO450" i="1"/>
  <c r="BQ450" i="1"/>
  <c r="BM450" i="1"/>
  <c r="BS446" i="1"/>
  <c r="BO446" i="1"/>
  <c r="BQ446" i="1"/>
  <c r="BM446" i="1"/>
  <c r="BS442" i="1"/>
  <c r="BO442" i="1"/>
  <c r="BQ442" i="1"/>
  <c r="BM442" i="1"/>
  <c r="BS438" i="1"/>
  <c r="BO438" i="1"/>
  <c r="BQ438" i="1"/>
  <c r="BM438" i="1"/>
  <c r="BQ435" i="1"/>
  <c r="BS435" i="1"/>
  <c r="BO435" i="1"/>
  <c r="BM435" i="1"/>
  <c r="BQ431" i="1"/>
  <c r="BS431" i="1"/>
  <c r="BO431" i="1"/>
  <c r="BM431" i="1"/>
  <c r="BQ427" i="1"/>
  <c r="BS427" i="1"/>
  <c r="BO427" i="1"/>
  <c r="BM427" i="1"/>
  <c r="BQ423" i="1"/>
  <c r="BS423" i="1"/>
  <c r="BO423" i="1"/>
  <c r="BM423" i="1"/>
  <c r="BS420" i="1"/>
  <c r="BQ420" i="1"/>
  <c r="BO420" i="1"/>
  <c r="BM420" i="1"/>
  <c r="BS416" i="1"/>
  <c r="BQ416" i="1"/>
  <c r="BO416" i="1"/>
  <c r="BM416" i="1"/>
  <c r="BQ413" i="1"/>
  <c r="BS413" i="1"/>
  <c r="BO413" i="1"/>
  <c r="BM413" i="1"/>
  <c r="BQ409" i="1"/>
  <c r="BS409" i="1"/>
  <c r="BO409" i="1"/>
  <c r="BM409" i="1"/>
  <c r="BQ405" i="1"/>
  <c r="BS405" i="1"/>
  <c r="BO405" i="1"/>
  <c r="BM405" i="1"/>
  <c r="BS402" i="1"/>
  <c r="BO402" i="1"/>
  <c r="BQ402" i="1"/>
  <c r="BM402" i="1"/>
  <c r="BS398" i="1"/>
  <c r="BO398" i="1"/>
  <c r="BQ398" i="1"/>
  <c r="BM398" i="1"/>
  <c r="BS394" i="1"/>
  <c r="BO394" i="1"/>
  <c r="BQ394" i="1"/>
  <c r="BM394" i="1"/>
  <c r="BS390" i="1"/>
  <c r="BO390" i="1"/>
  <c r="BQ390" i="1"/>
  <c r="BM390" i="1"/>
  <c r="BS386" i="1"/>
  <c r="BO386" i="1"/>
  <c r="BQ386" i="1"/>
  <c r="BM386" i="1"/>
  <c r="BS382" i="1"/>
  <c r="BO382" i="1"/>
  <c r="BQ382" i="1"/>
  <c r="BM382" i="1"/>
  <c r="BQ379" i="1"/>
  <c r="BS379" i="1"/>
  <c r="BO379" i="1"/>
  <c r="BM379" i="1"/>
  <c r="BQ375" i="1"/>
  <c r="BS375" i="1"/>
  <c r="BO375" i="1"/>
  <c r="BM375" i="1"/>
  <c r="BS372" i="1"/>
  <c r="BQ372" i="1"/>
  <c r="BO372" i="1"/>
  <c r="BM372" i="1"/>
  <c r="BS368" i="1"/>
  <c r="BQ368" i="1"/>
  <c r="BO368" i="1"/>
  <c r="BM368" i="1"/>
  <c r="BQ365" i="1"/>
  <c r="BS365" i="1"/>
  <c r="BO365" i="1"/>
  <c r="BM365" i="1"/>
  <c r="BQ361" i="1"/>
  <c r="BS361" i="1"/>
  <c r="BO361" i="1"/>
  <c r="BM361" i="1"/>
  <c r="BS358" i="1"/>
  <c r="BO358" i="1"/>
  <c r="BQ358" i="1"/>
  <c r="BM358" i="1"/>
  <c r="BS354" i="1"/>
  <c r="BO354" i="1"/>
  <c r="BQ354" i="1"/>
  <c r="BM354" i="1"/>
  <c r="BS350" i="1"/>
  <c r="BO350" i="1"/>
  <c r="BQ350" i="1"/>
  <c r="BM350" i="1"/>
  <c r="BS346" i="1"/>
  <c r="BO346" i="1"/>
  <c r="BQ346" i="1"/>
  <c r="BM346" i="1"/>
  <c r="BQ343" i="1"/>
  <c r="BS343" i="1"/>
  <c r="BO343" i="1"/>
  <c r="BM343" i="1"/>
  <c r="BS339" i="1"/>
  <c r="BQ339" i="1"/>
  <c r="BO339" i="1"/>
  <c r="BM339" i="1"/>
  <c r="BS335" i="1"/>
  <c r="BQ335" i="1"/>
  <c r="BO335" i="1"/>
  <c r="BM335" i="1"/>
  <c r="BS331" i="1"/>
  <c r="BQ331" i="1"/>
  <c r="BO331" i="1"/>
  <c r="BM331" i="1"/>
  <c r="BS325" i="1"/>
  <c r="BQ325" i="1"/>
  <c r="BO325" i="1"/>
  <c r="BM325" i="1"/>
  <c r="BS258" i="1"/>
  <c r="BO258" i="1"/>
  <c r="BQ258" i="1"/>
  <c r="BM258" i="1"/>
  <c r="BS254" i="1"/>
  <c r="BO254" i="1"/>
  <c r="BQ254" i="1"/>
  <c r="BM254" i="1"/>
  <c r="BS250" i="1"/>
  <c r="BO250" i="1"/>
  <c r="BQ250" i="1"/>
  <c r="BM250" i="1"/>
  <c r="BS246" i="1"/>
  <c r="BO246" i="1"/>
  <c r="BQ246" i="1"/>
  <c r="BM246" i="1"/>
  <c r="BS242" i="1"/>
  <c r="BO242" i="1"/>
  <c r="BQ242" i="1"/>
  <c r="BM242" i="1"/>
  <c r="BQ495" i="1"/>
  <c r="BS495" i="1"/>
  <c r="BM495" i="1"/>
  <c r="BO495" i="1"/>
  <c r="BQ491" i="1"/>
  <c r="BS491" i="1"/>
  <c r="BM491" i="1"/>
  <c r="BO491" i="1"/>
  <c r="BQ487" i="1"/>
  <c r="BS487" i="1"/>
  <c r="BM487" i="1"/>
  <c r="BO487" i="1"/>
  <c r="BQ483" i="1"/>
  <c r="BS483" i="1"/>
  <c r="BM483" i="1"/>
  <c r="BO483" i="1"/>
  <c r="BQ479" i="1"/>
  <c r="BS479" i="1"/>
  <c r="BM479" i="1"/>
  <c r="BO479" i="1"/>
  <c r="BS474" i="1"/>
  <c r="BQ474" i="1"/>
  <c r="BO474" i="1"/>
  <c r="BM474" i="1"/>
  <c r="BS470" i="1"/>
  <c r="BQ470" i="1"/>
  <c r="BO470" i="1"/>
  <c r="BM470" i="1"/>
  <c r="BS466" i="1"/>
  <c r="BO466" i="1"/>
  <c r="BQ466" i="1"/>
  <c r="BM466" i="1"/>
  <c r="BS462" i="1"/>
  <c r="BO462" i="1"/>
  <c r="BQ462" i="1"/>
  <c r="BM462" i="1"/>
  <c r="BS458" i="1"/>
  <c r="BO458" i="1"/>
  <c r="BQ458" i="1"/>
  <c r="BM458" i="1"/>
  <c r="BQ455" i="1"/>
  <c r="BS455" i="1"/>
  <c r="BO455" i="1"/>
  <c r="BM455" i="1"/>
  <c r="BQ451" i="1"/>
  <c r="BS451" i="1"/>
  <c r="BO451" i="1"/>
  <c r="BM451" i="1"/>
  <c r="BQ447" i="1"/>
  <c r="BS447" i="1"/>
  <c r="BO447" i="1"/>
  <c r="BM447" i="1"/>
  <c r="BQ443" i="1"/>
  <c r="BS443" i="1"/>
  <c r="BO443" i="1"/>
  <c r="BM443" i="1"/>
  <c r="BQ439" i="1"/>
  <c r="BS439" i="1"/>
  <c r="BO439" i="1"/>
  <c r="BM439" i="1"/>
  <c r="BS434" i="1"/>
  <c r="BO434" i="1"/>
  <c r="BQ434" i="1"/>
  <c r="BM434" i="1"/>
  <c r="BS430" i="1"/>
  <c r="BO430" i="1"/>
  <c r="BQ430" i="1"/>
  <c r="BM430" i="1"/>
  <c r="BS426" i="1"/>
  <c r="BO426" i="1"/>
  <c r="BQ426" i="1"/>
  <c r="BM426" i="1"/>
  <c r="BS422" i="1"/>
  <c r="BO422" i="1"/>
  <c r="BQ422" i="1"/>
  <c r="BM422" i="1"/>
  <c r="BQ417" i="1"/>
  <c r="BS417" i="1"/>
  <c r="BO417" i="1"/>
  <c r="BM417" i="1"/>
  <c r="BS412" i="1"/>
  <c r="BQ412" i="1"/>
  <c r="BO412" i="1"/>
  <c r="BM412" i="1"/>
  <c r="BS408" i="1"/>
  <c r="BQ408" i="1"/>
  <c r="BO408" i="1"/>
  <c r="BM408" i="1"/>
  <c r="BS404" i="1"/>
  <c r="BQ404" i="1"/>
  <c r="BO404" i="1"/>
  <c r="BM404" i="1"/>
  <c r="BQ399" i="1"/>
  <c r="BS399" i="1"/>
  <c r="BO399" i="1"/>
  <c r="BM399" i="1"/>
  <c r="BQ395" i="1"/>
  <c r="BS395" i="1"/>
  <c r="BO395" i="1"/>
  <c r="BM395" i="1"/>
  <c r="BQ391" i="1"/>
  <c r="BS391" i="1"/>
  <c r="BO391" i="1"/>
  <c r="BM391" i="1"/>
  <c r="BQ387" i="1"/>
  <c r="BS387" i="1"/>
  <c r="BO387" i="1"/>
  <c r="BM387" i="1"/>
  <c r="BQ383" i="1"/>
  <c r="BS383" i="1"/>
  <c r="BO383" i="1"/>
  <c r="BM383" i="1"/>
  <c r="BS378" i="1"/>
  <c r="BO378" i="1"/>
  <c r="BQ378" i="1"/>
  <c r="BM378" i="1"/>
  <c r="BQ373" i="1"/>
  <c r="BS373" i="1"/>
  <c r="BO373" i="1"/>
  <c r="BM373" i="1"/>
  <c r="BQ369" i="1"/>
  <c r="BS369" i="1"/>
  <c r="BO369" i="1"/>
  <c r="BM369" i="1"/>
  <c r="BS364" i="1"/>
  <c r="BQ364" i="1"/>
  <c r="BO364" i="1"/>
  <c r="BM364" i="1"/>
  <c r="BQ359" i="1"/>
  <c r="BS359" i="1"/>
  <c r="BO359" i="1"/>
  <c r="BM359" i="1"/>
  <c r="BQ355" i="1"/>
  <c r="BS355" i="1"/>
  <c r="BO355" i="1"/>
  <c r="BM355" i="1"/>
  <c r="BQ351" i="1"/>
  <c r="BS351" i="1"/>
  <c r="BO351" i="1"/>
  <c r="BM351" i="1"/>
  <c r="BQ347" i="1"/>
  <c r="BS347" i="1"/>
  <c r="BO347" i="1"/>
  <c r="BM347" i="1"/>
  <c r="BS342" i="1"/>
  <c r="BO342" i="1"/>
  <c r="BQ342" i="1"/>
  <c r="BM342" i="1"/>
  <c r="BS338" i="1"/>
  <c r="BO338" i="1"/>
  <c r="BQ338" i="1"/>
  <c r="BM338" i="1"/>
  <c r="BS334" i="1"/>
  <c r="BO334" i="1"/>
  <c r="BQ334" i="1"/>
  <c r="BM334" i="1"/>
  <c r="BS330" i="1"/>
  <c r="BO330" i="1"/>
  <c r="BQ330" i="1"/>
  <c r="BM330" i="1"/>
  <c r="BS327" i="1"/>
  <c r="BQ327" i="1"/>
  <c r="BO327" i="1"/>
  <c r="BM327" i="1"/>
  <c r="BS324" i="1"/>
  <c r="BQ324" i="1"/>
  <c r="BO324" i="1"/>
  <c r="BM324" i="1"/>
  <c r="BS322" i="1"/>
  <c r="BO322" i="1"/>
  <c r="BQ322" i="1"/>
  <c r="BM322" i="1"/>
  <c r="BS320" i="1"/>
  <c r="BQ320" i="1"/>
  <c r="BO320" i="1"/>
  <c r="BM320" i="1"/>
  <c r="BS318" i="1"/>
  <c r="BO318" i="1"/>
  <c r="BQ318" i="1"/>
  <c r="BM318" i="1"/>
  <c r="BS316" i="1"/>
  <c r="BQ316" i="1"/>
  <c r="BO316" i="1"/>
  <c r="BM316" i="1"/>
  <c r="BS314" i="1"/>
  <c r="BO314" i="1"/>
  <c r="BQ314" i="1"/>
  <c r="BM314" i="1"/>
  <c r="BS312" i="1"/>
  <c r="BQ312" i="1"/>
  <c r="BO312" i="1"/>
  <c r="BM312" i="1"/>
  <c r="BS310" i="1"/>
  <c r="BO310" i="1"/>
  <c r="BQ310" i="1"/>
  <c r="BM310" i="1"/>
  <c r="BS308" i="1"/>
  <c r="BQ308" i="1"/>
  <c r="BO308" i="1"/>
  <c r="BM308" i="1"/>
  <c r="BS306" i="1"/>
  <c r="BO306" i="1"/>
  <c r="BQ306" i="1"/>
  <c r="BM306" i="1"/>
  <c r="BS304" i="1"/>
  <c r="BQ304" i="1"/>
  <c r="BO304" i="1"/>
  <c r="BM304" i="1"/>
  <c r="BS302" i="1"/>
  <c r="BO302" i="1"/>
  <c r="BQ302" i="1"/>
  <c r="BM302" i="1"/>
  <c r="BS300" i="1"/>
  <c r="BQ300" i="1"/>
  <c r="BO300" i="1"/>
  <c r="BM300" i="1"/>
  <c r="BS298" i="1"/>
  <c r="BO298" i="1"/>
  <c r="BQ298" i="1"/>
  <c r="BM298" i="1"/>
  <c r="BS296" i="1"/>
  <c r="BQ296" i="1"/>
  <c r="BO296" i="1"/>
  <c r="BM296" i="1"/>
  <c r="BS294" i="1"/>
  <c r="BO294" i="1"/>
  <c r="BQ294" i="1"/>
  <c r="BM294" i="1"/>
  <c r="BS292" i="1"/>
  <c r="BQ292" i="1"/>
  <c r="BO292" i="1"/>
  <c r="BM292" i="1"/>
  <c r="BS290" i="1"/>
  <c r="BO290" i="1"/>
  <c r="BQ290" i="1"/>
  <c r="BM290" i="1"/>
  <c r="BS288" i="1"/>
  <c r="BQ288" i="1"/>
  <c r="BO288" i="1"/>
  <c r="BM288" i="1"/>
  <c r="BS286" i="1"/>
  <c r="BO286" i="1"/>
  <c r="BQ286" i="1"/>
  <c r="BM286" i="1"/>
  <c r="BS284" i="1"/>
  <c r="BQ284" i="1"/>
  <c r="BO284" i="1"/>
  <c r="BM284" i="1"/>
  <c r="BS282" i="1"/>
  <c r="BO282" i="1"/>
  <c r="BQ282" i="1"/>
  <c r="BM282" i="1"/>
  <c r="BS280" i="1"/>
  <c r="BQ280" i="1"/>
  <c r="BO280" i="1"/>
  <c r="BM280" i="1"/>
  <c r="BS278" i="1"/>
  <c r="BO278" i="1"/>
  <c r="BQ278" i="1"/>
  <c r="BM278" i="1"/>
  <c r="BS276" i="1"/>
  <c r="BQ276" i="1"/>
  <c r="BO276" i="1"/>
  <c r="BM276" i="1"/>
  <c r="BS274" i="1"/>
  <c r="BO274" i="1"/>
  <c r="BQ274" i="1"/>
  <c r="BM274" i="1"/>
  <c r="BS272" i="1"/>
  <c r="BQ272" i="1"/>
  <c r="BO272" i="1"/>
  <c r="BM272" i="1"/>
  <c r="BS270" i="1"/>
  <c r="BO270" i="1"/>
  <c r="BQ270" i="1"/>
  <c r="BM270" i="1"/>
  <c r="BS268" i="1"/>
  <c r="BQ268" i="1"/>
  <c r="BO268" i="1"/>
  <c r="BM268" i="1"/>
  <c r="BS266" i="1"/>
  <c r="BO266" i="1"/>
  <c r="BQ266" i="1"/>
  <c r="BM266" i="1"/>
  <c r="BS264" i="1"/>
  <c r="BQ264" i="1"/>
  <c r="BO264" i="1"/>
  <c r="BM264" i="1"/>
  <c r="BS262" i="1"/>
  <c r="BO262" i="1"/>
  <c r="BQ262" i="1"/>
  <c r="BM262" i="1"/>
  <c r="BS259" i="1"/>
  <c r="BQ259" i="1"/>
  <c r="BO259" i="1"/>
  <c r="BM259" i="1"/>
  <c r="BS255" i="1"/>
  <c r="BQ255" i="1"/>
  <c r="BO255" i="1"/>
  <c r="BM255" i="1"/>
  <c r="BS251" i="1"/>
  <c r="BQ251" i="1"/>
  <c r="BO251" i="1"/>
  <c r="BM251" i="1"/>
  <c r="BS247" i="1"/>
  <c r="BQ247" i="1"/>
  <c r="BO247" i="1"/>
  <c r="BM247" i="1"/>
  <c r="BS243" i="1"/>
  <c r="BQ243" i="1"/>
  <c r="BO243" i="1"/>
  <c r="BM243" i="1"/>
  <c r="BS239" i="1"/>
  <c r="BQ239" i="1"/>
  <c r="BO239" i="1"/>
  <c r="BM239" i="1"/>
  <c r="BS237" i="1"/>
  <c r="BQ237" i="1"/>
  <c r="BO237" i="1"/>
  <c r="BM237" i="1"/>
  <c r="BS235" i="1"/>
  <c r="BQ235" i="1"/>
  <c r="BO235" i="1"/>
  <c r="BM235" i="1"/>
  <c r="BS233" i="1"/>
  <c r="BQ233" i="1"/>
  <c r="BO233" i="1"/>
  <c r="BM233" i="1"/>
  <c r="BS231" i="1"/>
  <c r="BQ231" i="1"/>
  <c r="BO231" i="1"/>
  <c r="BM231" i="1"/>
  <c r="BS229" i="1"/>
  <c r="BQ229" i="1"/>
  <c r="BO229" i="1"/>
  <c r="BM229" i="1"/>
  <c r="BS227" i="1"/>
  <c r="BQ227" i="1"/>
  <c r="BO227" i="1"/>
  <c r="BM227" i="1"/>
  <c r="BS223" i="1"/>
  <c r="BQ223" i="1"/>
  <c r="BO223" i="1"/>
  <c r="BM223" i="1"/>
  <c r="BS219" i="1"/>
  <c r="BQ219" i="1"/>
  <c r="BO219" i="1"/>
  <c r="BM219" i="1"/>
  <c r="BS215" i="1"/>
  <c r="BQ215" i="1"/>
  <c r="BO215" i="1"/>
  <c r="BM215" i="1"/>
  <c r="BS211" i="1"/>
  <c r="BQ211" i="1"/>
  <c r="BO211" i="1"/>
  <c r="BM211" i="1"/>
  <c r="BS207" i="1"/>
  <c r="BQ207" i="1"/>
  <c r="BO207" i="1"/>
  <c r="BM207" i="1"/>
  <c r="BS203" i="1"/>
  <c r="BQ203" i="1"/>
  <c r="BO203" i="1"/>
  <c r="BM203" i="1"/>
  <c r="BS199" i="1"/>
  <c r="BQ199" i="1"/>
  <c r="BO199" i="1"/>
  <c r="BM199" i="1"/>
  <c r="BS195" i="1"/>
  <c r="BQ195" i="1"/>
  <c r="BO195" i="1"/>
  <c r="BM195" i="1"/>
  <c r="BS191" i="1"/>
  <c r="BQ191" i="1"/>
  <c r="BO191" i="1"/>
  <c r="BM191" i="1"/>
  <c r="BS187" i="1"/>
  <c r="BQ187" i="1"/>
  <c r="BO187" i="1"/>
  <c r="BM187" i="1"/>
  <c r="BS183" i="1"/>
  <c r="BQ183" i="1"/>
  <c r="BO183" i="1"/>
  <c r="BM183" i="1"/>
  <c r="BS179" i="1"/>
  <c r="BQ179" i="1"/>
  <c r="BO179" i="1"/>
  <c r="BM179" i="1"/>
  <c r="BS175" i="1"/>
  <c r="BQ175" i="1"/>
  <c r="BO175" i="1"/>
  <c r="BM175" i="1"/>
  <c r="BS171" i="1"/>
  <c r="BQ171" i="1"/>
  <c r="BO171" i="1"/>
  <c r="BM171" i="1"/>
  <c r="BS167" i="1"/>
  <c r="BQ167" i="1"/>
  <c r="BO167" i="1"/>
  <c r="BM167" i="1"/>
  <c r="BS163" i="1"/>
  <c r="BQ163" i="1"/>
  <c r="BO163" i="1"/>
  <c r="BM163" i="1"/>
  <c r="BS159" i="1"/>
  <c r="BQ159" i="1"/>
  <c r="BO159" i="1"/>
  <c r="BM159" i="1"/>
  <c r="BS155" i="1"/>
  <c r="BQ155" i="1"/>
  <c r="BO155" i="1"/>
  <c r="BM155" i="1"/>
  <c r="BS151" i="1"/>
  <c r="BQ151" i="1"/>
  <c r="BO151" i="1"/>
  <c r="BM151" i="1"/>
  <c r="BS147" i="1"/>
  <c r="BQ147" i="1"/>
  <c r="BO147" i="1"/>
  <c r="BM147" i="1"/>
  <c r="BS143" i="1"/>
  <c r="BQ143" i="1"/>
  <c r="BO143" i="1"/>
  <c r="BM143" i="1"/>
  <c r="BS139" i="1"/>
  <c r="BQ139" i="1"/>
  <c r="BO139" i="1"/>
  <c r="BM139" i="1"/>
  <c r="BS135" i="1"/>
  <c r="BQ135" i="1"/>
  <c r="BO135" i="1"/>
  <c r="BM135" i="1"/>
  <c r="BS131" i="1"/>
  <c r="BQ131" i="1"/>
  <c r="BO131" i="1"/>
  <c r="BM131" i="1"/>
  <c r="BS127" i="1"/>
  <c r="BQ127" i="1"/>
  <c r="BO127" i="1"/>
  <c r="BM127" i="1"/>
  <c r="BS224" i="1"/>
  <c r="BO224" i="1"/>
  <c r="BQ224" i="1"/>
  <c r="BM224" i="1"/>
  <c r="BS220" i="1"/>
  <c r="BO220" i="1"/>
  <c r="BQ220" i="1"/>
  <c r="BM220" i="1"/>
  <c r="BS216" i="1"/>
  <c r="BO216" i="1"/>
  <c r="BQ216" i="1"/>
  <c r="BM216" i="1"/>
  <c r="BS212" i="1"/>
  <c r="BO212" i="1"/>
  <c r="BQ212" i="1"/>
  <c r="BM212" i="1"/>
  <c r="BS208" i="1"/>
  <c r="BO208" i="1"/>
  <c r="BQ208" i="1"/>
  <c r="BM208" i="1"/>
  <c r="BS204" i="1"/>
  <c r="BO204" i="1"/>
  <c r="BQ204" i="1"/>
  <c r="BM204" i="1"/>
  <c r="BS200" i="1"/>
  <c r="BO200" i="1"/>
  <c r="BQ200" i="1"/>
  <c r="BM200" i="1"/>
  <c r="BS196" i="1"/>
  <c r="BO196" i="1"/>
  <c r="BQ196" i="1"/>
  <c r="BM196" i="1"/>
  <c r="BS192" i="1"/>
  <c r="BO192" i="1"/>
  <c r="BQ192" i="1"/>
  <c r="BM192" i="1"/>
  <c r="BS188" i="1"/>
  <c r="BO188" i="1"/>
  <c r="BQ188" i="1"/>
  <c r="BM188" i="1"/>
  <c r="BS184" i="1"/>
  <c r="BO184" i="1"/>
  <c r="BQ184" i="1"/>
  <c r="BM184" i="1"/>
  <c r="BS180" i="1"/>
  <c r="BO180" i="1"/>
  <c r="BQ180" i="1"/>
  <c r="BM180" i="1"/>
  <c r="BS176" i="1"/>
  <c r="BO176" i="1"/>
  <c r="BQ176" i="1"/>
  <c r="BM176" i="1"/>
  <c r="BS172" i="1"/>
  <c r="BO172" i="1"/>
  <c r="BQ172" i="1"/>
  <c r="BM172" i="1"/>
  <c r="BS168" i="1"/>
  <c r="BO168" i="1"/>
  <c r="BQ168" i="1"/>
  <c r="BM168" i="1"/>
  <c r="BS164" i="1"/>
  <c r="BO164" i="1"/>
  <c r="BQ164" i="1"/>
  <c r="BM164" i="1"/>
  <c r="BS160" i="1"/>
  <c r="BO160" i="1"/>
  <c r="BQ160" i="1"/>
  <c r="BM160" i="1"/>
  <c r="BS156" i="1"/>
  <c r="BO156" i="1"/>
  <c r="BQ156" i="1"/>
  <c r="BM156" i="1"/>
  <c r="BS152" i="1"/>
  <c r="BO152" i="1"/>
  <c r="BQ152" i="1"/>
  <c r="BM152" i="1"/>
  <c r="BS148" i="1"/>
  <c r="BO148" i="1"/>
  <c r="BQ148" i="1"/>
  <c r="BM148" i="1"/>
  <c r="BS144" i="1"/>
  <c r="BO144" i="1"/>
  <c r="BQ144" i="1"/>
  <c r="BM144" i="1"/>
  <c r="BS140" i="1"/>
  <c r="BO140" i="1"/>
  <c r="BQ140" i="1"/>
  <c r="BM140" i="1"/>
  <c r="BS136" i="1"/>
  <c r="BO136" i="1"/>
  <c r="BQ136" i="1"/>
  <c r="BM136" i="1"/>
  <c r="BS132" i="1"/>
  <c r="BO132" i="1"/>
  <c r="BQ132" i="1"/>
  <c r="BM132" i="1"/>
  <c r="BS128" i="1"/>
  <c r="BO128" i="1"/>
  <c r="BQ128" i="1"/>
  <c r="BM128" i="1"/>
  <c r="BS87" i="1"/>
  <c r="BQ87" i="1"/>
  <c r="BO87" i="1"/>
  <c r="BM87" i="1"/>
  <c r="BS83" i="1"/>
  <c r="BQ83" i="1"/>
  <c r="BO83" i="1"/>
  <c r="BM83" i="1"/>
  <c r="BS79" i="1"/>
  <c r="BQ79" i="1"/>
  <c r="BO79" i="1"/>
  <c r="BM79" i="1"/>
  <c r="BS75" i="1"/>
  <c r="BQ75" i="1"/>
  <c r="BO75" i="1"/>
  <c r="BM75" i="1"/>
  <c r="BS71" i="1"/>
  <c r="BQ71" i="1"/>
  <c r="BO71" i="1"/>
  <c r="BM71" i="1"/>
  <c r="BS67" i="1"/>
  <c r="BQ67" i="1"/>
  <c r="BO67" i="1"/>
  <c r="BM67" i="1"/>
  <c r="BS63" i="1"/>
  <c r="BQ63" i="1"/>
  <c r="BO63" i="1"/>
  <c r="BM63" i="1"/>
  <c r="BS59" i="1"/>
  <c r="BQ59" i="1"/>
  <c r="BO59" i="1"/>
  <c r="BM59" i="1"/>
  <c r="BS55" i="1"/>
  <c r="BQ55" i="1"/>
  <c r="BO55" i="1"/>
  <c r="BM55" i="1"/>
  <c r="BS51" i="1"/>
  <c r="BQ51" i="1"/>
  <c r="BO51" i="1"/>
  <c r="BM51" i="1"/>
  <c r="BS47" i="1"/>
  <c r="BQ47" i="1"/>
  <c r="BO47" i="1"/>
  <c r="BM47" i="1"/>
  <c r="BS43" i="1"/>
  <c r="BQ43" i="1"/>
  <c r="BO43" i="1"/>
  <c r="BM43" i="1"/>
  <c r="BS39" i="1"/>
  <c r="BQ39" i="1"/>
  <c r="BO39" i="1"/>
  <c r="BM39" i="1"/>
  <c r="BS35" i="1"/>
  <c r="BQ35" i="1"/>
  <c r="BO35" i="1"/>
  <c r="BM35" i="1"/>
  <c r="BS31" i="1"/>
  <c r="BQ31" i="1"/>
  <c r="BO31" i="1"/>
  <c r="BM31" i="1"/>
  <c r="BS27" i="1"/>
  <c r="BQ27" i="1"/>
  <c r="BO27" i="1"/>
  <c r="BM27" i="1"/>
  <c r="BS124" i="1"/>
  <c r="BO124" i="1"/>
  <c r="BQ124" i="1"/>
  <c r="BM124" i="1"/>
  <c r="BS122" i="1"/>
  <c r="BO122" i="1"/>
  <c r="BQ122" i="1"/>
  <c r="BM122" i="1"/>
  <c r="BS120" i="1"/>
  <c r="BO120" i="1"/>
  <c r="BQ120" i="1"/>
  <c r="BM120" i="1"/>
  <c r="BS118" i="1"/>
  <c r="BO118" i="1"/>
  <c r="BQ118" i="1"/>
  <c r="BM118" i="1"/>
  <c r="BS116" i="1"/>
  <c r="BO116" i="1"/>
  <c r="BQ116" i="1"/>
  <c r="BM116" i="1"/>
  <c r="BS114" i="1"/>
  <c r="BO114" i="1"/>
  <c r="BQ114" i="1"/>
  <c r="BM114" i="1"/>
  <c r="BS112" i="1"/>
  <c r="BO112" i="1"/>
  <c r="BQ112" i="1"/>
  <c r="BM112" i="1"/>
  <c r="BS110" i="1"/>
  <c r="BO110" i="1"/>
  <c r="BQ110" i="1"/>
  <c r="BM110" i="1"/>
  <c r="BS108" i="1"/>
  <c r="BO108" i="1"/>
  <c r="BQ108" i="1"/>
  <c r="BM108" i="1"/>
  <c r="BS106" i="1"/>
  <c r="BO106" i="1"/>
  <c r="BQ106" i="1"/>
  <c r="BM106" i="1"/>
  <c r="BS104" i="1"/>
  <c r="BO104" i="1"/>
  <c r="BQ104" i="1"/>
  <c r="BM104" i="1"/>
  <c r="BS102" i="1"/>
  <c r="BO102" i="1"/>
  <c r="BQ102" i="1"/>
  <c r="BM102" i="1"/>
  <c r="BS100" i="1"/>
  <c r="BO100" i="1"/>
  <c r="BQ100" i="1"/>
  <c r="BM100" i="1"/>
  <c r="BS98" i="1"/>
  <c r="BO98" i="1"/>
  <c r="BQ98" i="1"/>
  <c r="BM98" i="1"/>
  <c r="BS96" i="1"/>
  <c r="BO96" i="1"/>
  <c r="BQ96" i="1"/>
  <c r="BM96" i="1"/>
  <c r="BS94" i="1"/>
  <c r="BO94" i="1"/>
  <c r="BQ94" i="1"/>
  <c r="BM94" i="1"/>
  <c r="BS92" i="1"/>
  <c r="BO92" i="1"/>
  <c r="BQ92" i="1"/>
  <c r="BM92" i="1"/>
  <c r="BS90" i="1"/>
  <c r="BO90" i="1"/>
  <c r="BQ90" i="1"/>
  <c r="BM90" i="1"/>
  <c r="BS88" i="1"/>
  <c r="BO88" i="1"/>
  <c r="BQ88" i="1"/>
  <c r="BM88" i="1"/>
  <c r="BS84" i="1"/>
  <c r="BO84" i="1"/>
  <c r="BQ84" i="1"/>
  <c r="BM84" i="1"/>
  <c r="BS80" i="1"/>
  <c r="BO80" i="1"/>
  <c r="BQ80" i="1"/>
  <c r="BM80" i="1"/>
  <c r="BS76" i="1"/>
  <c r="BO76" i="1"/>
  <c r="BQ76" i="1"/>
  <c r="BM76" i="1"/>
  <c r="BS72" i="1"/>
  <c r="BO72" i="1"/>
  <c r="BQ72" i="1"/>
  <c r="BM72" i="1"/>
  <c r="BS68" i="1"/>
  <c r="BO68" i="1"/>
  <c r="BQ68" i="1"/>
  <c r="BM68" i="1"/>
  <c r="BS64" i="1"/>
  <c r="BO64" i="1"/>
  <c r="BQ64" i="1"/>
  <c r="BM64" i="1"/>
  <c r="BS60" i="1"/>
  <c r="BO60" i="1"/>
  <c r="BQ60" i="1"/>
  <c r="BM60" i="1"/>
  <c r="BS56" i="1"/>
  <c r="BO56" i="1"/>
  <c r="BQ56" i="1"/>
  <c r="BM56" i="1"/>
  <c r="BS52" i="1"/>
  <c r="BO52" i="1"/>
  <c r="BQ52" i="1"/>
  <c r="BM52" i="1"/>
  <c r="BS48" i="1"/>
  <c r="BO48" i="1"/>
  <c r="BQ48" i="1"/>
  <c r="BM48" i="1"/>
  <c r="BS44" i="1"/>
  <c r="BO44" i="1"/>
  <c r="BQ44" i="1"/>
  <c r="BM44" i="1"/>
  <c r="BS40" i="1"/>
  <c r="BO40" i="1"/>
  <c r="BQ40" i="1"/>
  <c r="BM40" i="1"/>
  <c r="BS36" i="1"/>
  <c r="BO36" i="1"/>
  <c r="BQ36" i="1"/>
  <c r="BM36" i="1"/>
  <c r="BS32" i="1"/>
  <c r="BO32" i="1"/>
  <c r="BQ32" i="1"/>
  <c r="BM32" i="1"/>
  <c r="BS28" i="1"/>
  <c r="BO28" i="1"/>
  <c r="BQ28" i="1"/>
  <c r="BM28" i="1"/>
  <c r="BS25" i="1"/>
  <c r="BQ25" i="1"/>
  <c r="BO25" i="1"/>
  <c r="BM25" i="1"/>
  <c r="BS23" i="1"/>
  <c r="BQ23" i="1"/>
  <c r="BO23" i="1"/>
  <c r="BM23" i="1"/>
  <c r="BS21" i="1"/>
  <c r="BQ21" i="1"/>
  <c r="BO21" i="1"/>
  <c r="BM21" i="1"/>
  <c r="BS19" i="1"/>
  <c r="BQ19" i="1"/>
  <c r="BO19" i="1"/>
  <c r="BM19" i="1"/>
  <c r="BS17" i="1"/>
  <c r="BQ17" i="1"/>
  <c r="BO17" i="1"/>
  <c r="BM17" i="1"/>
  <c r="BS15" i="1"/>
  <c r="BQ15" i="1"/>
  <c r="BO15" i="1"/>
  <c r="BM15" i="1"/>
  <c r="BS13" i="1"/>
  <c r="BQ13" i="1"/>
  <c r="BO13" i="1"/>
  <c r="BM13" i="1"/>
  <c r="BS11" i="1"/>
  <c r="BQ11" i="1"/>
  <c r="BO11" i="1"/>
  <c r="BM11" i="1"/>
  <c r="BS9" i="1"/>
  <c r="BQ9" i="1"/>
  <c r="BO9" i="1"/>
  <c r="BM9" i="1"/>
  <c r="BS7" i="1"/>
  <c r="BQ7" i="1"/>
  <c r="BO7" i="1"/>
  <c r="BM7" i="1"/>
  <c r="BS3" i="1"/>
  <c r="BQ3" i="1"/>
  <c r="BO3" i="1"/>
  <c r="BM3" i="1"/>
  <c r="BQ501" i="1"/>
  <c r="BS501" i="1"/>
  <c r="BM501" i="1"/>
  <c r="BO501" i="1"/>
  <c r="BQ497" i="1"/>
  <c r="BS497" i="1"/>
  <c r="BM497" i="1"/>
  <c r="BO497" i="1"/>
  <c r="BS496" i="1"/>
  <c r="BQ496" i="1"/>
  <c r="BO496" i="1"/>
  <c r="BM496" i="1"/>
  <c r="BS492" i="1"/>
  <c r="BQ492" i="1"/>
  <c r="BO492" i="1"/>
  <c r="BM492" i="1"/>
  <c r="BS488" i="1"/>
  <c r="BQ488" i="1"/>
  <c r="BO488" i="1"/>
  <c r="BM488" i="1"/>
  <c r="BS484" i="1"/>
  <c r="BQ484" i="1"/>
  <c r="BO484" i="1"/>
  <c r="BM484" i="1"/>
  <c r="BS480" i="1"/>
  <c r="BQ480" i="1"/>
  <c r="BO480" i="1"/>
  <c r="BM480" i="1"/>
  <c r="BS476" i="1"/>
  <c r="BQ476" i="1"/>
  <c r="BO476" i="1"/>
  <c r="BM476" i="1"/>
  <c r="BQ473" i="1"/>
  <c r="BS473" i="1"/>
  <c r="BM473" i="1"/>
  <c r="BO473" i="1"/>
  <c r="BQ469" i="1"/>
  <c r="BS469" i="1"/>
  <c r="BM469" i="1"/>
  <c r="BO469" i="1"/>
  <c r="BQ465" i="1"/>
  <c r="BS465" i="1"/>
  <c r="BO465" i="1"/>
  <c r="BM465" i="1"/>
  <c r="BQ461" i="1"/>
  <c r="BS461" i="1"/>
  <c r="BO461" i="1"/>
  <c r="BM461" i="1"/>
  <c r="BQ457" i="1"/>
  <c r="BS457" i="1"/>
  <c r="BO457" i="1"/>
  <c r="BM457" i="1"/>
  <c r="BS452" i="1"/>
  <c r="BQ452" i="1"/>
  <c r="BO452" i="1"/>
  <c r="BM452" i="1"/>
  <c r="BS448" i="1"/>
  <c r="BQ448" i="1"/>
  <c r="BO448" i="1"/>
  <c r="BM448" i="1"/>
  <c r="BS444" i="1"/>
  <c r="BQ444" i="1"/>
  <c r="BO444" i="1"/>
  <c r="BM444" i="1"/>
  <c r="BS440" i="1"/>
  <c r="BQ440" i="1"/>
  <c r="BO440" i="1"/>
  <c r="BM440" i="1"/>
  <c r="BQ437" i="1"/>
  <c r="BS437" i="1"/>
  <c r="BO437" i="1"/>
  <c r="BM437" i="1"/>
  <c r="BQ433" i="1"/>
  <c r="BS433" i="1"/>
  <c r="BO433" i="1"/>
  <c r="BM433" i="1"/>
  <c r="BQ429" i="1"/>
  <c r="BS429" i="1"/>
  <c r="BO429" i="1"/>
  <c r="BM429" i="1"/>
  <c r="BQ425" i="1"/>
  <c r="BS425" i="1"/>
  <c r="BO425" i="1"/>
  <c r="BM425" i="1"/>
  <c r="BQ421" i="1"/>
  <c r="BS421" i="1"/>
  <c r="BO421" i="1"/>
  <c r="BM421" i="1"/>
  <c r="BS418" i="1"/>
  <c r="BO418" i="1"/>
  <c r="BQ418" i="1"/>
  <c r="BM418" i="1"/>
  <c r="BS414" i="1"/>
  <c r="BO414" i="1"/>
  <c r="BQ414" i="1"/>
  <c r="BM414" i="1"/>
  <c r="BQ411" i="1"/>
  <c r="BS411" i="1"/>
  <c r="BO411" i="1"/>
  <c r="BM411" i="1"/>
  <c r="BQ407" i="1"/>
  <c r="BS407" i="1"/>
  <c r="BO407" i="1"/>
  <c r="BM407" i="1"/>
  <c r="BQ403" i="1"/>
  <c r="BS403" i="1"/>
  <c r="BO403" i="1"/>
  <c r="BM403" i="1"/>
  <c r="BS400" i="1"/>
  <c r="BQ400" i="1"/>
  <c r="BO400" i="1"/>
  <c r="BM400" i="1"/>
  <c r="BS396" i="1"/>
  <c r="BQ396" i="1"/>
  <c r="BO396" i="1"/>
  <c r="BM396" i="1"/>
  <c r="BS392" i="1"/>
  <c r="BQ392" i="1"/>
  <c r="BO392" i="1"/>
  <c r="BM392" i="1"/>
  <c r="BS388" i="1"/>
  <c r="BQ388" i="1"/>
  <c r="BO388" i="1"/>
  <c r="BM388" i="1"/>
  <c r="BS384" i="1"/>
  <c r="BQ384" i="1"/>
  <c r="BO384" i="1"/>
  <c r="BM384" i="1"/>
  <c r="BQ381" i="1"/>
  <c r="BS381" i="1"/>
  <c r="BO381" i="1"/>
  <c r="BM381" i="1"/>
  <c r="BQ377" i="1"/>
  <c r="BS377" i="1"/>
  <c r="BO377" i="1"/>
  <c r="BM377" i="1"/>
  <c r="BS374" i="1"/>
  <c r="BO374" i="1"/>
  <c r="BQ374" i="1"/>
  <c r="BM374" i="1"/>
  <c r="BS370" i="1"/>
  <c r="BO370" i="1"/>
  <c r="BQ370" i="1"/>
  <c r="BM370" i="1"/>
  <c r="BQ367" i="1"/>
  <c r="BS367" i="1"/>
  <c r="BO367" i="1"/>
  <c r="BM367" i="1"/>
  <c r="BQ363" i="1"/>
  <c r="BS363" i="1"/>
  <c r="BO363" i="1"/>
  <c r="BM363" i="1"/>
  <c r="BS360" i="1"/>
  <c r="BQ360" i="1"/>
  <c r="BO360" i="1"/>
  <c r="BM360" i="1"/>
  <c r="BS356" i="1"/>
  <c r="BQ356" i="1"/>
  <c r="BO356" i="1"/>
  <c r="BM356" i="1"/>
  <c r="BS352" i="1"/>
  <c r="BQ352" i="1"/>
  <c r="BO352" i="1"/>
  <c r="BM352" i="1"/>
  <c r="BS348" i="1"/>
  <c r="BQ348" i="1"/>
  <c r="BO348" i="1"/>
  <c r="BM348" i="1"/>
  <c r="BQ345" i="1"/>
  <c r="BS345" i="1"/>
  <c r="BO345" i="1"/>
  <c r="BM345" i="1"/>
  <c r="BS341" i="1"/>
  <c r="BQ341" i="1"/>
  <c r="BO341" i="1"/>
  <c r="BM341" i="1"/>
  <c r="BS337" i="1"/>
  <c r="BQ337" i="1"/>
  <c r="BO337" i="1"/>
  <c r="BM337" i="1"/>
  <c r="BS333" i="1"/>
  <c r="BQ333" i="1"/>
  <c r="BO333" i="1"/>
  <c r="BM333" i="1"/>
  <c r="BS329" i="1"/>
  <c r="BQ329" i="1"/>
  <c r="BO329" i="1"/>
  <c r="BM329" i="1"/>
  <c r="BS260" i="1"/>
  <c r="BQ260" i="1"/>
  <c r="BO260" i="1"/>
  <c r="BM260" i="1"/>
  <c r="BS256" i="1"/>
  <c r="BQ256" i="1"/>
  <c r="BO256" i="1"/>
  <c r="BM256" i="1"/>
  <c r="BS252" i="1"/>
  <c r="BQ252" i="1"/>
  <c r="BO252" i="1"/>
  <c r="BM252" i="1"/>
  <c r="BS248" i="1"/>
  <c r="BQ248" i="1"/>
  <c r="BO248" i="1"/>
  <c r="BM248" i="1"/>
  <c r="BS244" i="1"/>
  <c r="BQ244" i="1"/>
  <c r="BO244" i="1"/>
  <c r="BM244" i="1"/>
  <c r="BS240" i="1"/>
  <c r="BQ240" i="1"/>
  <c r="BO240" i="1"/>
  <c r="BM240" i="1"/>
  <c r="BQ493" i="1"/>
  <c r="BS493" i="1"/>
  <c r="BM493" i="1"/>
  <c r="BO493" i="1"/>
  <c r="BQ489" i="1"/>
  <c r="BS489" i="1"/>
  <c r="BM489" i="1"/>
  <c r="BO489" i="1"/>
  <c r="BQ485" i="1"/>
  <c r="BS485" i="1"/>
  <c r="BM485" i="1"/>
  <c r="BO485" i="1"/>
  <c r="BQ481" i="1"/>
  <c r="BS481" i="1"/>
  <c r="BM481" i="1"/>
  <c r="BO481" i="1"/>
  <c r="BQ477" i="1"/>
  <c r="BS477" i="1"/>
  <c r="BM477" i="1"/>
  <c r="BO477" i="1"/>
  <c r="BS472" i="1"/>
  <c r="BQ472" i="1"/>
  <c r="BO472" i="1"/>
  <c r="BM472" i="1"/>
  <c r="BS468" i="1"/>
  <c r="BQ468" i="1"/>
  <c r="BO468" i="1"/>
  <c r="BM468" i="1"/>
  <c r="BS464" i="1"/>
  <c r="BQ464" i="1"/>
  <c r="BO464" i="1"/>
  <c r="BM464" i="1"/>
  <c r="BS460" i="1"/>
  <c r="BQ460" i="1"/>
  <c r="BO460" i="1"/>
  <c r="BM460" i="1"/>
  <c r="BS456" i="1"/>
  <c r="BQ456" i="1"/>
  <c r="BO456" i="1"/>
  <c r="BM456" i="1"/>
  <c r="BQ453" i="1"/>
  <c r="BS453" i="1"/>
  <c r="BO453" i="1"/>
  <c r="BM453" i="1"/>
  <c r="BQ449" i="1"/>
  <c r="BS449" i="1"/>
  <c r="BO449" i="1"/>
  <c r="BM449" i="1"/>
  <c r="BQ445" i="1"/>
  <c r="BS445" i="1"/>
  <c r="BO445" i="1"/>
  <c r="BM445" i="1"/>
  <c r="BQ441" i="1"/>
  <c r="BS441" i="1"/>
  <c r="BO441" i="1"/>
  <c r="BM441" i="1"/>
  <c r="BS436" i="1"/>
  <c r="BQ436" i="1"/>
  <c r="BO436" i="1"/>
  <c r="BM436" i="1"/>
  <c r="BS432" i="1"/>
  <c r="BQ432" i="1"/>
  <c r="BO432" i="1"/>
  <c r="BM432" i="1"/>
  <c r="BS428" i="1"/>
  <c r="BQ428" i="1"/>
  <c r="BO428" i="1"/>
  <c r="BM428" i="1"/>
  <c r="BS424" i="1"/>
  <c r="BQ424" i="1"/>
  <c r="BO424" i="1"/>
  <c r="BM424" i="1"/>
  <c r="BQ419" i="1"/>
  <c r="BS419" i="1"/>
  <c r="BO419" i="1"/>
  <c r="BM419" i="1"/>
  <c r="BQ415" i="1"/>
  <c r="BS415" i="1"/>
  <c r="BO415" i="1"/>
  <c r="BM415" i="1"/>
  <c r="BS410" i="1"/>
  <c r="BO410" i="1"/>
  <c r="BQ410" i="1"/>
  <c r="BM410" i="1"/>
  <c r="BS406" i="1"/>
  <c r="BO406" i="1"/>
  <c r="BQ406" i="1"/>
  <c r="BM406" i="1"/>
  <c r="BQ401" i="1"/>
  <c r="BS401" i="1"/>
  <c r="BO401" i="1"/>
  <c r="BM401" i="1"/>
  <c r="BQ397" i="1"/>
  <c r="BS397" i="1"/>
  <c r="BO397" i="1"/>
  <c r="BM397" i="1"/>
  <c r="BQ393" i="1"/>
  <c r="BS393" i="1"/>
  <c r="BO393" i="1"/>
  <c r="BM393" i="1"/>
  <c r="BQ389" i="1"/>
  <c r="BS389" i="1"/>
  <c r="BO389" i="1"/>
  <c r="BM389" i="1"/>
  <c r="BQ385" i="1"/>
  <c r="BS385" i="1"/>
  <c r="BO385" i="1"/>
  <c r="BM385" i="1"/>
  <c r="BS380" i="1"/>
  <c r="BQ380" i="1"/>
  <c r="BO380" i="1"/>
  <c r="BM380" i="1"/>
  <c r="BS376" i="1"/>
  <c r="BQ376" i="1"/>
  <c r="BO376" i="1"/>
  <c r="BM376" i="1"/>
  <c r="BQ371" i="1"/>
  <c r="BS371" i="1"/>
  <c r="BO371" i="1"/>
  <c r="BM371" i="1"/>
  <c r="BS366" i="1"/>
  <c r="BO366" i="1"/>
  <c r="BQ366" i="1"/>
  <c r="BM366" i="1"/>
  <c r="BS362" i="1"/>
  <c r="BO362" i="1"/>
  <c r="BQ362" i="1"/>
  <c r="BM362" i="1"/>
  <c r="BQ357" i="1"/>
  <c r="BS357" i="1"/>
  <c r="BO357" i="1"/>
  <c r="BM357" i="1"/>
  <c r="BQ353" i="1"/>
  <c r="BS353" i="1"/>
  <c r="BO353" i="1"/>
  <c r="BM353" i="1"/>
  <c r="BQ349" i="1"/>
  <c r="BS349" i="1"/>
  <c r="BO349" i="1"/>
  <c r="BM349" i="1"/>
  <c r="BS344" i="1"/>
  <c r="BQ344" i="1"/>
  <c r="BO344" i="1"/>
  <c r="BM344" i="1"/>
  <c r="BS340" i="1"/>
  <c r="BQ340" i="1"/>
  <c r="BO340" i="1"/>
  <c r="BM340" i="1"/>
  <c r="BS336" i="1"/>
  <c r="BQ336" i="1"/>
  <c r="BO336" i="1"/>
  <c r="BM336" i="1"/>
  <c r="BS332" i="1"/>
  <c r="BQ332" i="1"/>
  <c r="BO332" i="1"/>
  <c r="BM332" i="1"/>
  <c r="BS328" i="1"/>
  <c r="BQ328" i="1"/>
  <c r="BO328" i="1"/>
  <c r="BM328" i="1"/>
  <c r="BS326" i="1"/>
  <c r="BO326" i="1"/>
  <c r="BQ326" i="1"/>
  <c r="BM326" i="1"/>
  <c r="BS323" i="1"/>
  <c r="BQ323" i="1"/>
  <c r="BO323" i="1"/>
  <c r="BM323" i="1"/>
  <c r="BS321" i="1"/>
  <c r="BQ321" i="1"/>
  <c r="BO321" i="1"/>
  <c r="BM321" i="1"/>
  <c r="BS319" i="1"/>
  <c r="BQ319" i="1"/>
  <c r="BO319" i="1"/>
  <c r="BM319" i="1"/>
  <c r="BS317" i="1"/>
  <c r="BQ317" i="1"/>
  <c r="BO317" i="1"/>
  <c r="BM317" i="1"/>
  <c r="BS315" i="1"/>
  <c r="BQ315" i="1"/>
  <c r="BO315" i="1"/>
  <c r="BM315" i="1"/>
  <c r="BS313" i="1"/>
  <c r="BQ313" i="1"/>
  <c r="BO313" i="1"/>
  <c r="BM313" i="1"/>
  <c r="BS311" i="1"/>
  <c r="BQ311" i="1"/>
  <c r="BO311" i="1"/>
  <c r="BM311" i="1"/>
  <c r="BS309" i="1"/>
  <c r="BQ309" i="1"/>
  <c r="BO309" i="1"/>
  <c r="BM309" i="1"/>
  <c r="BS307" i="1"/>
  <c r="BQ307" i="1"/>
  <c r="BO307" i="1"/>
  <c r="BM307" i="1"/>
  <c r="BS305" i="1"/>
  <c r="BQ305" i="1"/>
  <c r="BO305" i="1"/>
  <c r="BM305" i="1"/>
  <c r="BS303" i="1"/>
  <c r="BQ303" i="1"/>
  <c r="BO303" i="1"/>
  <c r="BM303" i="1"/>
  <c r="BS301" i="1"/>
  <c r="BQ301" i="1"/>
  <c r="BO301" i="1"/>
  <c r="BM301" i="1"/>
  <c r="BS299" i="1"/>
  <c r="BQ299" i="1"/>
  <c r="BO299" i="1"/>
  <c r="BM299" i="1"/>
  <c r="BS297" i="1"/>
  <c r="BQ297" i="1"/>
  <c r="BO297" i="1"/>
  <c r="BM297" i="1"/>
  <c r="BS295" i="1"/>
  <c r="BQ295" i="1"/>
  <c r="BO295" i="1"/>
  <c r="BM295" i="1"/>
  <c r="BS293" i="1"/>
  <c r="BQ293" i="1"/>
  <c r="BO293" i="1"/>
  <c r="BM293" i="1"/>
  <c r="BS291" i="1"/>
  <c r="BQ291" i="1"/>
  <c r="BO291" i="1"/>
  <c r="BM291" i="1"/>
  <c r="BS289" i="1"/>
  <c r="BQ289" i="1"/>
  <c r="BO289" i="1"/>
  <c r="BM289" i="1"/>
  <c r="BS287" i="1"/>
  <c r="BQ287" i="1"/>
  <c r="BO287" i="1"/>
  <c r="BM287" i="1"/>
  <c r="BS285" i="1"/>
  <c r="BQ285" i="1"/>
  <c r="BO285" i="1"/>
  <c r="BM285" i="1"/>
  <c r="BS283" i="1"/>
  <c r="BQ283" i="1"/>
  <c r="BO283" i="1"/>
  <c r="BM283" i="1"/>
  <c r="BS281" i="1"/>
  <c r="BQ281" i="1"/>
  <c r="BO281" i="1"/>
  <c r="BM281" i="1"/>
  <c r="BS279" i="1"/>
  <c r="BQ279" i="1"/>
  <c r="BO279" i="1"/>
  <c r="BM279" i="1"/>
  <c r="BS277" i="1"/>
  <c r="BQ277" i="1"/>
  <c r="BO277" i="1"/>
  <c r="BM277" i="1"/>
  <c r="BS275" i="1"/>
  <c r="BQ275" i="1"/>
  <c r="BO275" i="1"/>
  <c r="BM275" i="1"/>
  <c r="BS273" i="1"/>
  <c r="BQ273" i="1"/>
  <c r="BO273" i="1"/>
  <c r="BM273" i="1"/>
  <c r="BS271" i="1"/>
  <c r="BQ271" i="1"/>
  <c r="BO271" i="1"/>
  <c r="BM271" i="1"/>
  <c r="BS269" i="1"/>
  <c r="BQ269" i="1"/>
  <c r="BO269" i="1"/>
  <c r="BM269" i="1"/>
  <c r="BS267" i="1"/>
  <c r="BQ267" i="1"/>
  <c r="BO267" i="1"/>
  <c r="BM267" i="1"/>
  <c r="BS265" i="1"/>
  <c r="BQ265" i="1"/>
  <c r="BO265" i="1"/>
  <c r="BM265" i="1"/>
  <c r="BS263" i="1"/>
  <c r="BQ263" i="1"/>
  <c r="BO263" i="1"/>
  <c r="BM263" i="1"/>
  <c r="BS261" i="1"/>
  <c r="BQ261" i="1"/>
  <c r="BO261" i="1"/>
  <c r="BM261" i="1"/>
  <c r="BS257" i="1"/>
  <c r="BQ257" i="1"/>
  <c r="BO257" i="1"/>
  <c r="BM257" i="1"/>
  <c r="BS253" i="1"/>
  <c r="BQ253" i="1"/>
  <c r="BO253" i="1"/>
  <c r="BM253" i="1"/>
  <c r="BS249" i="1"/>
  <c r="BQ249" i="1"/>
  <c r="BO249" i="1"/>
  <c r="BM249" i="1"/>
  <c r="BS245" i="1"/>
  <c r="BQ245" i="1"/>
  <c r="BO245" i="1"/>
  <c r="BM245" i="1"/>
  <c r="BS241" i="1"/>
  <c r="BQ241" i="1"/>
  <c r="BO241" i="1"/>
  <c r="BM241" i="1"/>
  <c r="BS238" i="1"/>
  <c r="BO238" i="1"/>
  <c r="BQ238" i="1"/>
  <c r="BM238" i="1"/>
  <c r="BS236" i="1"/>
  <c r="BQ236" i="1"/>
  <c r="BO236" i="1"/>
  <c r="BM236" i="1"/>
  <c r="BS234" i="1"/>
  <c r="BO234" i="1"/>
  <c r="BQ234" i="1"/>
  <c r="BM234" i="1"/>
  <c r="BS232" i="1"/>
  <c r="BQ232" i="1"/>
  <c r="BO232" i="1"/>
  <c r="BM232" i="1"/>
  <c r="BS230" i="1"/>
  <c r="BO230" i="1"/>
  <c r="BQ230" i="1"/>
  <c r="BM230" i="1"/>
  <c r="BS228" i="1"/>
  <c r="BQ228" i="1"/>
  <c r="BO228" i="1"/>
  <c r="BM228" i="1"/>
  <c r="BS225" i="1"/>
  <c r="BQ225" i="1"/>
  <c r="BO225" i="1"/>
  <c r="BM225" i="1"/>
  <c r="BS221" i="1"/>
  <c r="BQ221" i="1"/>
  <c r="BO221" i="1"/>
  <c r="BM221" i="1"/>
  <c r="BS217" i="1"/>
  <c r="BQ217" i="1"/>
  <c r="BO217" i="1"/>
  <c r="BM217" i="1"/>
  <c r="BS213" i="1"/>
  <c r="BQ213" i="1"/>
  <c r="BO213" i="1"/>
  <c r="BM213" i="1"/>
  <c r="BS209" i="1"/>
  <c r="BQ209" i="1"/>
  <c r="BO209" i="1"/>
  <c r="BM209" i="1"/>
  <c r="BS205" i="1"/>
  <c r="BQ205" i="1"/>
  <c r="BO205" i="1"/>
  <c r="BM205" i="1"/>
  <c r="BS201" i="1"/>
  <c r="BQ201" i="1"/>
  <c r="BO201" i="1"/>
  <c r="BM201" i="1"/>
  <c r="BS197" i="1"/>
  <c r="BQ197" i="1"/>
  <c r="BO197" i="1"/>
  <c r="BM197" i="1"/>
  <c r="BS193" i="1"/>
  <c r="BQ193" i="1"/>
  <c r="BO193" i="1"/>
  <c r="BM193" i="1"/>
  <c r="BS189" i="1"/>
  <c r="BQ189" i="1"/>
  <c r="BO189" i="1"/>
  <c r="BM189" i="1"/>
  <c r="BS185" i="1"/>
  <c r="BQ185" i="1"/>
  <c r="BO185" i="1"/>
  <c r="BM185" i="1"/>
  <c r="BS181" i="1"/>
  <c r="BQ181" i="1"/>
  <c r="BO181" i="1"/>
  <c r="BM181" i="1"/>
  <c r="BS177" i="1"/>
  <c r="BQ177" i="1"/>
  <c r="BO177" i="1"/>
  <c r="BM177" i="1"/>
  <c r="BS173" i="1"/>
  <c r="BQ173" i="1"/>
  <c r="BO173" i="1"/>
  <c r="BM173" i="1"/>
  <c r="BS169" i="1"/>
  <c r="BQ169" i="1"/>
  <c r="BO169" i="1"/>
  <c r="BM169" i="1"/>
  <c r="BS165" i="1"/>
  <c r="BQ165" i="1"/>
  <c r="BO165" i="1"/>
  <c r="BM165" i="1"/>
  <c r="BS161" i="1"/>
  <c r="BQ161" i="1"/>
  <c r="BO161" i="1"/>
  <c r="BM161" i="1"/>
  <c r="BS157" i="1"/>
  <c r="BQ157" i="1"/>
  <c r="BO157" i="1"/>
  <c r="BM157" i="1"/>
  <c r="BS153" i="1"/>
  <c r="BQ153" i="1"/>
  <c r="BO153" i="1"/>
  <c r="BM153" i="1"/>
  <c r="BS149" i="1"/>
  <c r="BQ149" i="1"/>
  <c r="BO149" i="1"/>
  <c r="BM149" i="1"/>
  <c r="BS145" i="1"/>
  <c r="BQ145" i="1"/>
  <c r="BO145" i="1"/>
  <c r="BM145" i="1"/>
  <c r="BS141" i="1"/>
  <c r="BQ141" i="1"/>
  <c r="BO141" i="1"/>
  <c r="BM141" i="1"/>
  <c r="BS137" i="1"/>
  <c r="BQ137" i="1"/>
  <c r="BO137" i="1"/>
  <c r="BM137" i="1"/>
  <c r="BS133" i="1"/>
  <c r="BQ133" i="1"/>
  <c r="BO133" i="1"/>
  <c r="BM133" i="1"/>
  <c r="BS129" i="1"/>
  <c r="BQ129" i="1"/>
  <c r="BO129" i="1"/>
  <c r="BM129" i="1"/>
  <c r="BS226" i="1"/>
  <c r="BO226" i="1"/>
  <c r="BQ226" i="1"/>
  <c r="BM226" i="1"/>
  <c r="BS222" i="1"/>
  <c r="BO222" i="1"/>
  <c r="BQ222" i="1"/>
  <c r="BM222" i="1"/>
  <c r="BS218" i="1"/>
  <c r="BO218" i="1"/>
  <c r="BQ218" i="1"/>
  <c r="BM218" i="1"/>
  <c r="BS214" i="1"/>
  <c r="BO214" i="1"/>
  <c r="BQ214" i="1"/>
  <c r="BM214" i="1"/>
  <c r="BS210" i="1"/>
  <c r="BO210" i="1"/>
  <c r="BQ210" i="1"/>
  <c r="BM210" i="1"/>
  <c r="BS206" i="1"/>
  <c r="BO206" i="1"/>
  <c r="BQ206" i="1"/>
  <c r="BM206" i="1"/>
  <c r="BS202" i="1"/>
  <c r="BO202" i="1"/>
  <c r="BQ202" i="1"/>
  <c r="BM202" i="1"/>
  <c r="BS198" i="1"/>
  <c r="BO198" i="1"/>
  <c r="BQ198" i="1"/>
  <c r="BM198" i="1"/>
  <c r="BS194" i="1"/>
  <c r="BO194" i="1"/>
  <c r="BQ194" i="1"/>
  <c r="BM194" i="1"/>
  <c r="BS190" i="1"/>
  <c r="BO190" i="1"/>
  <c r="BQ190" i="1"/>
  <c r="BM190" i="1"/>
  <c r="BS186" i="1"/>
  <c r="BO186" i="1"/>
  <c r="BQ186" i="1"/>
  <c r="BM186" i="1"/>
  <c r="BS182" i="1"/>
  <c r="BO182" i="1"/>
  <c r="BQ182" i="1"/>
  <c r="BM182" i="1"/>
  <c r="BS178" i="1"/>
  <c r="BO178" i="1"/>
  <c r="BQ178" i="1"/>
  <c r="BM178" i="1"/>
  <c r="BS174" i="1"/>
  <c r="BO174" i="1"/>
  <c r="BQ174" i="1"/>
  <c r="BM174" i="1"/>
  <c r="BS170" i="1"/>
  <c r="BO170" i="1"/>
  <c r="BQ170" i="1"/>
  <c r="BM170" i="1"/>
  <c r="BS166" i="1"/>
  <c r="BO166" i="1"/>
  <c r="BQ166" i="1"/>
  <c r="BM166" i="1"/>
  <c r="BS162" i="1"/>
  <c r="BO162" i="1"/>
  <c r="BQ162" i="1"/>
  <c r="BM162" i="1"/>
  <c r="BS158" i="1"/>
  <c r="BO158" i="1"/>
  <c r="BQ158" i="1"/>
  <c r="BM158" i="1"/>
  <c r="BS154" i="1"/>
  <c r="BO154" i="1"/>
  <c r="BQ154" i="1"/>
  <c r="BM154" i="1"/>
  <c r="BS150" i="1"/>
  <c r="BO150" i="1"/>
  <c r="BQ150" i="1"/>
  <c r="BM150" i="1"/>
  <c r="BS146" i="1"/>
  <c r="BO146" i="1"/>
  <c r="BQ146" i="1"/>
  <c r="BM146" i="1"/>
  <c r="BS142" i="1"/>
  <c r="BO142" i="1"/>
  <c r="BQ142" i="1"/>
  <c r="BM142" i="1"/>
  <c r="BS138" i="1"/>
  <c r="BO138" i="1"/>
  <c r="BQ138" i="1"/>
  <c r="BM138" i="1"/>
  <c r="BS134" i="1"/>
  <c r="BO134" i="1"/>
  <c r="BQ134" i="1"/>
  <c r="BM134" i="1"/>
  <c r="BS130" i="1"/>
  <c r="BO130" i="1"/>
  <c r="BQ130" i="1"/>
  <c r="BM130" i="1"/>
  <c r="BS126" i="1"/>
  <c r="BO126" i="1"/>
  <c r="BQ126" i="1"/>
  <c r="BM126" i="1"/>
  <c r="BS85" i="1"/>
  <c r="BQ85" i="1"/>
  <c r="BO85" i="1"/>
  <c r="BM85" i="1"/>
  <c r="BS81" i="1"/>
  <c r="BQ81" i="1"/>
  <c r="BO81" i="1"/>
  <c r="BM81" i="1"/>
  <c r="BS77" i="1"/>
  <c r="BQ77" i="1"/>
  <c r="BO77" i="1"/>
  <c r="BM77" i="1"/>
  <c r="BS73" i="1"/>
  <c r="BQ73" i="1"/>
  <c r="BO73" i="1"/>
  <c r="BM73" i="1"/>
  <c r="BS69" i="1"/>
  <c r="BQ69" i="1"/>
  <c r="BO69" i="1"/>
  <c r="BM69" i="1"/>
  <c r="BS65" i="1"/>
  <c r="BQ65" i="1"/>
  <c r="BO65" i="1"/>
  <c r="BM65" i="1"/>
  <c r="BS61" i="1"/>
  <c r="BQ61" i="1"/>
  <c r="BO61" i="1"/>
  <c r="BM61" i="1"/>
  <c r="BS57" i="1"/>
  <c r="BQ57" i="1"/>
  <c r="BO57" i="1"/>
  <c r="BM57" i="1"/>
  <c r="BS53" i="1"/>
  <c r="BQ53" i="1"/>
  <c r="BO53" i="1"/>
  <c r="BM53" i="1"/>
  <c r="BS49" i="1"/>
  <c r="BQ49" i="1"/>
  <c r="BO49" i="1"/>
  <c r="BM49" i="1"/>
  <c r="BS45" i="1"/>
  <c r="BQ45" i="1"/>
  <c r="BO45" i="1"/>
  <c r="BM45" i="1"/>
  <c r="BS41" i="1"/>
  <c r="BQ41" i="1"/>
  <c r="BO41" i="1"/>
  <c r="BM41" i="1"/>
  <c r="BS37" i="1"/>
  <c r="BQ37" i="1"/>
  <c r="BO37" i="1"/>
  <c r="BM37" i="1"/>
  <c r="BS33" i="1"/>
  <c r="BQ33" i="1"/>
  <c r="BO33" i="1"/>
  <c r="BM33" i="1"/>
  <c r="BS29" i="1"/>
  <c r="BQ29" i="1"/>
  <c r="BO29" i="1"/>
  <c r="BM29" i="1"/>
  <c r="BS125" i="1"/>
  <c r="BQ125" i="1"/>
  <c r="BO125" i="1"/>
  <c r="BM125" i="1"/>
  <c r="BS123" i="1"/>
  <c r="BQ123" i="1"/>
  <c r="BO123" i="1"/>
  <c r="BM123" i="1"/>
  <c r="BS121" i="1"/>
  <c r="BQ121" i="1"/>
  <c r="BO121" i="1"/>
  <c r="BM121" i="1"/>
  <c r="BS119" i="1"/>
  <c r="BQ119" i="1"/>
  <c r="BO119" i="1"/>
  <c r="BM119" i="1"/>
  <c r="BS117" i="1"/>
  <c r="BQ117" i="1"/>
  <c r="BO117" i="1"/>
  <c r="BM117" i="1"/>
  <c r="BS115" i="1"/>
  <c r="BQ115" i="1"/>
  <c r="BO115" i="1"/>
  <c r="BM115" i="1"/>
  <c r="BS113" i="1"/>
  <c r="BQ113" i="1"/>
  <c r="BO113" i="1"/>
  <c r="BM113" i="1"/>
  <c r="BS111" i="1"/>
  <c r="BQ111" i="1"/>
  <c r="BO111" i="1"/>
  <c r="BM111" i="1"/>
  <c r="BS109" i="1"/>
  <c r="BQ109" i="1"/>
  <c r="BO109" i="1"/>
  <c r="BM109" i="1"/>
  <c r="BS107" i="1"/>
  <c r="BQ107" i="1"/>
  <c r="BO107" i="1"/>
  <c r="BM107" i="1"/>
  <c r="BS105" i="1"/>
  <c r="BQ105" i="1"/>
  <c r="BO105" i="1"/>
  <c r="BM105" i="1"/>
  <c r="BS103" i="1"/>
  <c r="BQ103" i="1"/>
  <c r="BO103" i="1"/>
  <c r="BM103" i="1"/>
  <c r="BS101" i="1"/>
  <c r="BQ101" i="1"/>
  <c r="BO101" i="1"/>
  <c r="BM101" i="1"/>
  <c r="BS99" i="1"/>
  <c r="BQ99" i="1"/>
  <c r="BO99" i="1"/>
  <c r="BM99" i="1"/>
  <c r="BS97" i="1"/>
  <c r="BQ97" i="1"/>
  <c r="BO97" i="1"/>
  <c r="BM97" i="1"/>
  <c r="BS95" i="1"/>
  <c r="BQ95" i="1"/>
  <c r="BO95" i="1"/>
  <c r="BM95" i="1"/>
  <c r="BS93" i="1"/>
  <c r="BQ93" i="1"/>
  <c r="BO93" i="1"/>
  <c r="BM93" i="1"/>
  <c r="BS91" i="1"/>
  <c r="BQ91" i="1"/>
  <c r="BO91" i="1"/>
  <c r="BM91" i="1"/>
  <c r="BS89" i="1"/>
  <c r="BQ89" i="1"/>
  <c r="BO89" i="1"/>
  <c r="BM89" i="1"/>
  <c r="BS86" i="1"/>
  <c r="BO86" i="1"/>
  <c r="BQ86" i="1"/>
  <c r="BM86" i="1"/>
  <c r="BS82" i="1"/>
  <c r="BO82" i="1"/>
  <c r="BQ82" i="1"/>
  <c r="BM82" i="1"/>
  <c r="BS78" i="1"/>
  <c r="BO78" i="1"/>
  <c r="BQ78" i="1"/>
  <c r="BM78" i="1"/>
  <c r="BS74" i="1"/>
  <c r="BO74" i="1"/>
  <c r="BQ74" i="1"/>
  <c r="BM74" i="1"/>
  <c r="BS70" i="1"/>
  <c r="BO70" i="1"/>
  <c r="BQ70" i="1"/>
  <c r="BM70" i="1"/>
  <c r="BS66" i="1"/>
  <c r="BO66" i="1"/>
  <c r="BQ66" i="1"/>
  <c r="BM66" i="1"/>
  <c r="BS62" i="1"/>
  <c r="BO62" i="1"/>
  <c r="BQ62" i="1"/>
  <c r="BM62" i="1"/>
  <c r="BS58" i="1"/>
  <c r="BO58" i="1"/>
  <c r="BQ58" i="1"/>
  <c r="BM58" i="1"/>
  <c r="BS54" i="1"/>
  <c r="BO54" i="1"/>
  <c r="BQ54" i="1"/>
  <c r="BM54" i="1"/>
  <c r="BS50" i="1"/>
  <c r="BO50" i="1"/>
  <c r="BQ50" i="1"/>
  <c r="BM50" i="1"/>
  <c r="BS46" i="1"/>
  <c r="BO46" i="1"/>
  <c r="BQ46" i="1"/>
  <c r="BM46" i="1"/>
  <c r="BS42" i="1"/>
  <c r="BO42" i="1"/>
  <c r="BQ42" i="1"/>
  <c r="BM42" i="1"/>
  <c r="BS38" i="1"/>
  <c r="BO38" i="1"/>
  <c r="BQ38" i="1"/>
  <c r="BM38" i="1"/>
  <c r="BS34" i="1"/>
  <c r="BO34" i="1"/>
  <c r="BQ34" i="1"/>
  <c r="BM34" i="1"/>
  <c r="BS30" i="1"/>
  <c r="BO30" i="1"/>
  <c r="BQ30" i="1"/>
  <c r="BM30" i="1"/>
  <c r="BS26" i="1"/>
  <c r="BO26" i="1"/>
  <c r="BQ26" i="1"/>
  <c r="BM26" i="1"/>
  <c r="BS24" i="1"/>
  <c r="BO24" i="1"/>
  <c r="BQ24" i="1"/>
  <c r="BM24" i="1"/>
  <c r="BS22" i="1"/>
  <c r="BO22" i="1"/>
  <c r="BQ22" i="1"/>
  <c r="BM22" i="1"/>
  <c r="BS20" i="1"/>
  <c r="BO20" i="1"/>
  <c r="BQ20" i="1"/>
  <c r="BM20" i="1"/>
  <c r="BS18" i="1"/>
  <c r="BO18" i="1"/>
  <c r="BQ18" i="1"/>
  <c r="BM18" i="1"/>
  <c r="BS16" i="1"/>
  <c r="BO16" i="1"/>
  <c r="BQ16" i="1"/>
  <c r="BM16" i="1"/>
  <c r="BS14" i="1"/>
  <c r="BO14" i="1"/>
  <c r="BQ14" i="1"/>
  <c r="BM14" i="1"/>
  <c r="BS12" i="1"/>
  <c r="BO12" i="1"/>
  <c r="BQ12" i="1"/>
  <c r="BM12" i="1"/>
  <c r="BS10" i="1"/>
  <c r="BO10" i="1"/>
  <c r="BQ10" i="1"/>
  <c r="BM10" i="1"/>
  <c r="BS8" i="1"/>
  <c r="BO8" i="1"/>
  <c r="BQ8" i="1"/>
  <c r="BM8" i="1"/>
  <c r="BS6" i="1"/>
  <c r="BO6" i="1"/>
  <c r="BQ6" i="1"/>
  <c r="BM6" i="1"/>
  <c r="BF499" i="1"/>
  <c r="BD499" i="1"/>
  <c r="AZ499" i="1"/>
  <c r="BB499" i="1"/>
  <c r="BF500" i="1"/>
  <c r="BD500" i="1"/>
  <c r="BB500" i="1"/>
  <c r="AZ500" i="1"/>
  <c r="BF496" i="1"/>
  <c r="BD496" i="1"/>
  <c r="BB496" i="1"/>
  <c r="AZ496" i="1"/>
  <c r="BF492" i="1"/>
  <c r="BD492" i="1"/>
  <c r="BB492" i="1"/>
  <c r="AZ492" i="1"/>
  <c r="BF488" i="1"/>
  <c r="BD488" i="1"/>
  <c r="BB488" i="1"/>
  <c r="AZ488" i="1"/>
  <c r="BF484" i="1"/>
  <c r="BD484" i="1"/>
  <c r="BB484" i="1"/>
  <c r="AZ484" i="1"/>
  <c r="BF480" i="1"/>
  <c r="BD480" i="1"/>
  <c r="BB480" i="1"/>
  <c r="AZ480" i="1"/>
  <c r="BF476" i="1"/>
  <c r="BD476" i="1"/>
  <c r="BB476" i="1"/>
  <c r="AZ476" i="1"/>
  <c r="BF472" i="1"/>
  <c r="BD472" i="1"/>
  <c r="BB472" i="1"/>
  <c r="AZ472" i="1"/>
  <c r="BF468" i="1"/>
  <c r="BD468" i="1"/>
  <c r="BB468" i="1"/>
  <c r="AZ468" i="1"/>
  <c r="BF464" i="1"/>
  <c r="BD464" i="1"/>
  <c r="BB464" i="1"/>
  <c r="AZ464" i="1"/>
  <c r="BF501" i="1"/>
  <c r="BD501" i="1"/>
  <c r="AZ501" i="1"/>
  <c r="BB501" i="1"/>
  <c r="BF493" i="1"/>
  <c r="BD493" i="1"/>
  <c r="AZ493" i="1"/>
  <c r="BB493" i="1"/>
  <c r="BF489" i="1"/>
  <c r="BD489" i="1"/>
  <c r="AZ489" i="1"/>
  <c r="BB489" i="1"/>
  <c r="BF485" i="1"/>
  <c r="BD485" i="1"/>
  <c r="AZ485" i="1"/>
  <c r="BB485" i="1"/>
  <c r="BF481" i="1"/>
  <c r="BD481" i="1"/>
  <c r="AZ481" i="1"/>
  <c r="BB481" i="1"/>
  <c r="BF477" i="1"/>
  <c r="BD477" i="1"/>
  <c r="AZ477" i="1"/>
  <c r="BB477" i="1"/>
  <c r="BF473" i="1"/>
  <c r="BD473" i="1"/>
  <c r="AZ473" i="1"/>
  <c r="BB473" i="1"/>
  <c r="BF469" i="1"/>
  <c r="BD469" i="1"/>
  <c r="AZ469" i="1"/>
  <c r="BB469" i="1"/>
  <c r="BF465" i="1"/>
  <c r="BD465" i="1"/>
  <c r="AZ465" i="1"/>
  <c r="BB465" i="1"/>
  <c r="BF461" i="1"/>
  <c r="BD461" i="1"/>
  <c r="AZ461" i="1"/>
  <c r="BB461" i="1"/>
  <c r="BF457" i="1"/>
  <c r="BD457" i="1"/>
  <c r="AZ457" i="1"/>
  <c r="BB457" i="1"/>
  <c r="BF453" i="1"/>
  <c r="BD453" i="1"/>
  <c r="AZ453" i="1"/>
  <c r="BB453" i="1"/>
  <c r="BF449" i="1"/>
  <c r="BD449" i="1"/>
  <c r="AZ449" i="1"/>
  <c r="BB449" i="1"/>
  <c r="BF445" i="1"/>
  <c r="BD445" i="1"/>
  <c r="AZ445" i="1"/>
  <c r="BB445" i="1"/>
  <c r="BF441" i="1"/>
  <c r="BD441" i="1"/>
  <c r="AZ441" i="1"/>
  <c r="BB441" i="1"/>
  <c r="BF438" i="1"/>
  <c r="BD438" i="1"/>
  <c r="BB438" i="1"/>
  <c r="AZ438" i="1"/>
  <c r="BF434" i="1"/>
  <c r="BD434" i="1"/>
  <c r="BB434" i="1"/>
  <c r="AZ434" i="1"/>
  <c r="BF430" i="1"/>
  <c r="BD430" i="1"/>
  <c r="BB430" i="1"/>
  <c r="AZ430" i="1"/>
  <c r="BF426" i="1"/>
  <c r="BD426" i="1"/>
  <c r="BB426" i="1"/>
  <c r="AZ426" i="1"/>
  <c r="BF423" i="1"/>
  <c r="BD423" i="1"/>
  <c r="AZ423" i="1"/>
  <c r="BB423" i="1"/>
  <c r="BF419" i="1"/>
  <c r="BD419" i="1"/>
  <c r="AZ419" i="1"/>
  <c r="BB419" i="1"/>
  <c r="BF415" i="1"/>
  <c r="BD415" i="1"/>
  <c r="AZ415" i="1"/>
  <c r="BB415" i="1"/>
  <c r="BF411" i="1"/>
  <c r="BD411" i="1"/>
  <c r="AZ411" i="1"/>
  <c r="BB411" i="1"/>
  <c r="BF407" i="1"/>
  <c r="BD407" i="1"/>
  <c r="AZ407" i="1"/>
  <c r="BB407" i="1"/>
  <c r="BF403" i="1"/>
  <c r="BD403" i="1"/>
  <c r="AZ403" i="1"/>
  <c r="BB403" i="1"/>
  <c r="BF400" i="1"/>
  <c r="BD400" i="1"/>
  <c r="BB400" i="1"/>
  <c r="AZ400" i="1"/>
  <c r="BF396" i="1"/>
  <c r="BD396" i="1"/>
  <c r="BB396" i="1"/>
  <c r="AZ396" i="1"/>
  <c r="BF392" i="1"/>
  <c r="BD392" i="1"/>
  <c r="BB392" i="1"/>
  <c r="AZ392" i="1"/>
  <c r="BF388" i="1"/>
  <c r="BD388" i="1"/>
  <c r="BB388" i="1"/>
  <c r="AZ388" i="1"/>
  <c r="BF384" i="1"/>
  <c r="BD384" i="1"/>
  <c r="BB384" i="1"/>
  <c r="AZ384" i="1"/>
  <c r="BF381" i="1"/>
  <c r="BD381" i="1"/>
  <c r="AZ381" i="1"/>
  <c r="BB381" i="1"/>
  <c r="BF377" i="1"/>
  <c r="BD377" i="1"/>
  <c r="AZ377" i="1"/>
  <c r="BB377" i="1"/>
  <c r="BF373" i="1"/>
  <c r="BD373" i="1"/>
  <c r="AZ373" i="1"/>
  <c r="BB373" i="1"/>
  <c r="BF369" i="1"/>
  <c r="BB369" i="1"/>
  <c r="BD369" i="1"/>
  <c r="AZ369" i="1"/>
  <c r="BF365" i="1"/>
  <c r="BB365" i="1"/>
  <c r="BD365" i="1"/>
  <c r="AZ365" i="1"/>
  <c r="BF360" i="1"/>
  <c r="BD360" i="1"/>
  <c r="BB360" i="1"/>
  <c r="AZ360" i="1"/>
  <c r="BF356" i="1"/>
  <c r="BD356" i="1"/>
  <c r="BB356" i="1"/>
  <c r="AZ356" i="1"/>
  <c r="BF291" i="1"/>
  <c r="BB291" i="1"/>
  <c r="BD291" i="1"/>
  <c r="AZ291" i="1"/>
  <c r="BF287" i="1"/>
  <c r="BB287" i="1"/>
  <c r="BD287" i="1"/>
  <c r="AZ287" i="1"/>
  <c r="BF283" i="1"/>
  <c r="BB283" i="1"/>
  <c r="BD283" i="1"/>
  <c r="AZ283" i="1"/>
  <c r="BF279" i="1"/>
  <c r="BB279" i="1"/>
  <c r="BD279" i="1"/>
  <c r="AZ279" i="1"/>
  <c r="BF275" i="1"/>
  <c r="BB275" i="1"/>
  <c r="BD275" i="1"/>
  <c r="AZ275" i="1"/>
  <c r="BF271" i="1"/>
  <c r="BB271" i="1"/>
  <c r="BD271" i="1"/>
  <c r="AZ271" i="1"/>
  <c r="BF267" i="1"/>
  <c r="BB267" i="1"/>
  <c r="BD267" i="1"/>
  <c r="AZ267" i="1"/>
  <c r="BF263" i="1"/>
  <c r="BB263" i="1"/>
  <c r="BD263" i="1"/>
  <c r="AZ263" i="1"/>
  <c r="BF259" i="1"/>
  <c r="BB259" i="1"/>
  <c r="BD259" i="1"/>
  <c r="AZ259" i="1"/>
  <c r="BF255" i="1"/>
  <c r="BB255" i="1"/>
  <c r="BD255" i="1"/>
  <c r="AZ255" i="1"/>
  <c r="BF251" i="1"/>
  <c r="BB251" i="1"/>
  <c r="BD251" i="1"/>
  <c r="AZ251" i="1"/>
  <c r="BF247" i="1"/>
  <c r="BB247" i="1"/>
  <c r="BD247" i="1"/>
  <c r="AZ247" i="1"/>
  <c r="BF243" i="1"/>
  <c r="BB243" i="1"/>
  <c r="BD243" i="1"/>
  <c r="AZ243" i="1"/>
  <c r="BF239" i="1"/>
  <c r="BB239" i="1"/>
  <c r="BD239" i="1"/>
  <c r="AZ239" i="1"/>
  <c r="BF235" i="1"/>
  <c r="BB235" i="1"/>
  <c r="BD235" i="1"/>
  <c r="AZ235" i="1"/>
  <c r="BF231" i="1"/>
  <c r="BB231" i="1"/>
  <c r="BD231" i="1"/>
  <c r="AZ231" i="1"/>
  <c r="BF227" i="1"/>
  <c r="BB227" i="1"/>
  <c r="BD227" i="1"/>
  <c r="AZ227" i="1"/>
  <c r="BF223" i="1"/>
  <c r="BB223" i="1"/>
  <c r="BD223" i="1"/>
  <c r="AZ223" i="1"/>
  <c r="BF219" i="1"/>
  <c r="BB219" i="1"/>
  <c r="BD219" i="1"/>
  <c r="AZ219" i="1"/>
  <c r="BF215" i="1"/>
  <c r="BB215" i="1"/>
  <c r="BD215" i="1"/>
  <c r="AZ215" i="1"/>
  <c r="BF211" i="1"/>
  <c r="BB211" i="1"/>
  <c r="BD211" i="1"/>
  <c r="AZ211" i="1"/>
  <c r="BF207" i="1"/>
  <c r="BB207" i="1"/>
  <c r="BD207" i="1"/>
  <c r="AZ207" i="1"/>
  <c r="BF203" i="1"/>
  <c r="BB203" i="1"/>
  <c r="BD203" i="1"/>
  <c r="AZ203" i="1"/>
  <c r="BF199" i="1"/>
  <c r="BB199" i="1"/>
  <c r="BD199" i="1"/>
  <c r="AZ199" i="1"/>
  <c r="BF195" i="1"/>
  <c r="BB195" i="1"/>
  <c r="BD195" i="1"/>
  <c r="AZ195" i="1"/>
  <c r="BF191" i="1"/>
  <c r="BB191" i="1"/>
  <c r="BD191" i="1"/>
  <c r="AZ191" i="1"/>
  <c r="BF187" i="1"/>
  <c r="BB187" i="1"/>
  <c r="BD187" i="1"/>
  <c r="AZ187" i="1"/>
  <c r="BF183" i="1"/>
  <c r="BD183" i="1"/>
  <c r="BB183" i="1"/>
  <c r="AZ183" i="1"/>
  <c r="BF460" i="1"/>
  <c r="BD460" i="1"/>
  <c r="BB460" i="1"/>
  <c r="AZ460" i="1"/>
  <c r="BF456" i="1"/>
  <c r="BD456" i="1"/>
  <c r="BB456" i="1"/>
  <c r="AZ456" i="1"/>
  <c r="BF452" i="1"/>
  <c r="BD452" i="1"/>
  <c r="BB452" i="1"/>
  <c r="AZ452" i="1"/>
  <c r="BF448" i="1"/>
  <c r="BD448" i="1"/>
  <c r="BB448" i="1"/>
  <c r="AZ448" i="1"/>
  <c r="BF444" i="1"/>
  <c r="BD444" i="1"/>
  <c r="BB444" i="1"/>
  <c r="AZ444" i="1"/>
  <c r="BF439" i="1"/>
  <c r="BD439" i="1"/>
  <c r="AZ439" i="1"/>
  <c r="BB439" i="1"/>
  <c r="BF435" i="1"/>
  <c r="BD435" i="1"/>
  <c r="AZ435" i="1"/>
  <c r="BB435" i="1"/>
  <c r="BF431" i="1"/>
  <c r="BD431" i="1"/>
  <c r="AZ431" i="1"/>
  <c r="BB431" i="1"/>
  <c r="BF427" i="1"/>
  <c r="BD427" i="1"/>
  <c r="AZ427" i="1"/>
  <c r="BB427" i="1"/>
  <c r="BF422" i="1"/>
  <c r="BD422" i="1"/>
  <c r="BB422" i="1"/>
  <c r="AZ422" i="1"/>
  <c r="BF418" i="1"/>
  <c r="BD418" i="1"/>
  <c r="BB418" i="1"/>
  <c r="AZ418" i="1"/>
  <c r="BF414" i="1"/>
  <c r="BD414" i="1"/>
  <c r="BB414" i="1"/>
  <c r="AZ414" i="1"/>
  <c r="BF410" i="1"/>
  <c r="BD410" i="1"/>
  <c r="BB410" i="1"/>
  <c r="AZ410" i="1"/>
  <c r="BF406" i="1"/>
  <c r="BD406" i="1"/>
  <c r="BB406" i="1"/>
  <c r="AZ406" i="1"/>
  <c r="BF401" i="1"/>
  <c r="BD401" i="1"/>
  <c r="AZ401" i="1"/>
  <c r="BB401" i="1"/>
  <c r="BF397" i="1"/>
  <c r="BD397" i="1"/>
  <c r="AZ397" i="1"/>
  <c r="BB397" i="1"/>
  <c r="BF393" i="1"/>
  <c r="BD393" i="1"/>
  <c r="AZ393" i="1"/>
  <c r="BB393" i="1"/>
  <c r="BF389" i="1"/>
  <c r="BD389" i="1"/>
  <c r="AZ389" i="1"/>
  <c r="BB389" i="1"/>
  <c r="BF385" i="1"/>
  <c r="BD385" i="1"/>
  <c r="AZ385" i="1"/>
  <c r="BB385" i="1"/>
  <c r="BF380" i="1"/>
  <c r="BD380" i="1"/>
  <c r="BB380" i="1"/>
  <c r="AZ380" i="1"/>
  <c r="BF376" i="1"/>
  <c r="BD376" i="1"/>
  <c r="BB376" i="1"/>
  <c r="AZ376" i="1"/>
  <c r="BF372" i="1"/>
  <c r="BD372" i="1"/>
  <c r="BB372" i="1"/>
  <c r="AZ372" i="1"/>
  <c r="BF368" i="1"/>
  <c r="BD368" i="1"/>
  <c r="BB368" i="1"/>
  <c r="AZ368" i="1"/>
  <c r="BF364" i="1"/>
  <c r="BD364" i="1"/>
  <c r="BB364" i="1"/>
  <c r="AZ364" i="1"/>
  <c r="BF361" i="1"/>
  <c r="BB361" i="1"/>
  <c r="BD361" i="1"/>
  <c r="AZ361" i="1"/>
  <c r="BF357" i="1"/>
  <c r="BB357" i="1"/>
  <c r="BD357" i="1"/>
  <c r="AZ357" i="1"/>
  <c r="BF354" i="1"/>
  <c r="BD354" i="1"/>
  <c r="BB354" i="1"/>
  <c r="AZ354" i="1"/>
  <c r="BF351" i="1"/>
  <c r="BB351" i="1"/>
  <c r="BD351" i="1"/>
  <c r="AZ351" i="1"/>
  <c r="BF349" i="1"/>
  <c r="BB349" i="1"/>
  <c r="BD349" i="1"/>
  <c r="AZ349" i="1"/>
  <c r="BF347" i="1"/>
  <c r="BB347" i="1"/>
  <c r="BD347" i="1"/>
  <c r="AZ347" i="1"/>
  <c r="BF345" i="1"/>
  <c r="BB345" i="1"/>
  <c r="BD345" i="1"/>
  <c r="AZ345" i="1"/>
  <c r="BF343" i="1"/>
  <c r="BB343" i="1"/>
  <c r="BD343" i="1"/>
  <c r="AZ343" i="1"/>
  <c r="BF341" i="1"/>
  <c r="BB341" i="1"/>
  <c r="BD341" i="1"/>
  <c r="AZ341" i="1"/>
  <c r="BF339" i="1"/>
  <c r="BB339" i="1"/>
  <c r="BD339" i="1"/>
  <c r="AZ339" i="1"/>
  <c r="BF337" i="1"/>
  <c r="BB337" i="1"/>
  <c r="BD337" i="1"/>
  <c r="AZ337" i="1"/>
  <c r="BF335" i="1"/>
  <c r="BB335" i="1"/>
  <c r="BD335" i="1"/>
  <c r="AZ335" i="1"/>
  <c r="BF333" i="1"/>
  <c r="BB333" i="1"/>
  <c r="BD333" i="1"/>
  <c r="AZ333" i="1"/>
  <c r="BF331" i="1"/>
  <c r="BB331" i="1"/>
  <c r="BD331" i="1"/>
  <c r="AZ331" i="1"/>
  <c r="BF329" i="1"/>
  <c r="BB329" i="1"/>
  <c r="BD329" i="1"/>
  <c r="AZ329" i="1"/>
  <c r="BF327" i="1"/>
  <c r="BB327" i="1"/>
  <c r="BD327" i="1"/>
  <c r="AZ327" i="1"/>
  <c r="BF325" i="1"/>
  <c r="BB325" i="1"/>
  <c r="BD325" i="1"/>
  <c r="AZ325" i="1"/>
  <c r="BF323" i="1"/>
  <c r="BB323" i="1"/>
  <c r="BD323" i="1"/>
  <c r="AZ323" i="1"/>
  <c r="BF321" i="1"/>
  <c r="BB321" i="1"/>
  <c r="BD321" i="1"/>
  <c r="AZ321" i="1"/>
  <c r="BF319" i="1"/>
  <c r="BB319" i="1"/>
  <c r="BD319" i="1"/>
  <c r="AZ319" i="1"/>
  <c r="BF317" i="1"/>
  <c r="BB317" i="1"/>
  <c r="BD317" i="1"/>
  <c r="AZ317" i="1"/>
  <c r="BF315" i="1"/>
  <c r="BB315" i="1"/>
  <c r="BD315" i="1"/>
  <c r="AZ315" i="1"/>
  <c r="BF313" i="1"/>
  <c r="BB313" i="1"/>
  <c r="BD313" i="1"/>
  <c r="AZ313" i="1"/>
  <c r="BF311" i="1"/>
  <c r="BB311" i="1"/>
  <c r="BD311" i="1"/>
  <c r="AZ311" i="1"/>
  <c r="BF309" i="1"/>
  <c r="BB309" i="1"/>
  <c r="BD309" i="1"/>
  <c r="AZ309" i="1"/>
  <c r="BF307" i="1"/>
  <c r="BB307" i="1"/>
  <c r="BD307" i="1"/>
  <c r="AZ307" i="1"/>
  <c r="BF305" i="1"/>
  <c r="BB305" i="1"/>
  <c r="BD305" i="1"/>
  <c r="AZ305" i="1"/>
  <c r="BF303" i="1"/>
  <c r="BB303" i="1"/>
  <c r="BD303" i="1"/>
  <c r="AZ303" i="1"/>
  <c r="BF301" i="1"/>
  <c r="BB301" i="1"/>
  <c r="BD301" i="1"/>
  <c r="AZ301" i="1"/>
  <c r="BF299" i="1"/>
  <c r="BB299" i="1"/>
  <c r="BD299" i="1"/>
  <c r="AZ299" i="1"/>
  <c r="BF297" i="1"/>
  <c r="BB297" i="1"/>
  <c r="BD297" i="1"/>
  <c r="AZ297" i="1"/>
  <c r="BF295" i="1"/>
  <c r="BB295" i="1"/>
  <c r="BD295" i="1"/>
  <c r="AZ295" i="1"/>
  <c r="BF293" i="1"/>
  <c r="BB293" i="1"/>
  <c r="BD293" i="1"/>
  <c r="AZ293" i="1"/>
  <c r="BF290" i="1"/>
  <c r="BD290" i="1"/>
  <c r="BB290" i="1"/>
  <c r="AZ290" i="1"/>
  <c r="BF286" i="1"/>
  <c r="BD286" i="1"/>
  <c r="BB286" i="1"/>
  <c r="AZ286" i="1"/>
  <c r="BF282" i="1"/>
  <c r="BD282" i="1"/>
  <c r="BB282" i="1"/>
  <c r="AZ282" i="1"/>
  <c r="BF278" i="1"/>
  <c r="BD278" i="1"/>
  <c r="BB278" i="1"/>
  <c r="AZ278" i="1"/>
  <c r="BF274" i="1"/>
  <c r="BD274" i="1"/>
  <c r="BB274" i="1"/>
  <c r="AZ274" i="1"/>
  <c r="BF270" i="1"/>
  <c r="BD270" i="1"/>
  <c r="BB270" i="1"/>
  <c r="AZ270" i="1"/>
  <c r="BF266" i="1"/>
  <c r="BD266" i="1"/>
  <c r="BB266" i="1"/>
  <c r="AZ266" i="1"/>
  <c r="BF262" i="1"/>
  <c r="BD262" i="1"/>
  <c r="BB262" i="1"/>
  <c r="AZ262" i="1"/>
  <c r="BF258" i="1"/>
  <c r="BD258" i="1"/>
  <c r="BB258" i="1"/>
  <c r="AZ258" i="1"/>
  <c r="BF254" i="1"/>
  <c r="BD254" i="1"/>
  <c r="BB254" i="1"/>
  <c r="AZ254" i="1"/>
  <c r="BF250" i="1"/>
  <c r="BD250" i="1"/>
  <c r="BB250" i="1"/>
  <c r="AZ250" i="1"/>
  <c r="BF246" i="1"/>
  <c r="BD246" i="1"/>
  <c r="BB246" i="1"/>
  <c r="AZ246" i="1"/>
  <c r="BF242" i="1"/>
  <c r="BD242" i="1"/>
  <c r="BB242" i="1"/>
  <c r="AZ242" i="1"/>
  <c r="BF238" i="1"/>
  <c r="BD238" i="1"/>
  <c r="BB238" i="1"/>
  <c r="AZ238" i="1"/>
  <c r="BF234" i="1"/>
  <c r="BD234" i="1"/>
  <c r="BB234" i="1"/>
  <c r="AZ234" i="1"/>
  <c r="BF230" i="1"/>
  <c r="BD230" i="1"/>
  <c r="BB230" i="1"/>
  <c r="AZ230" i="1"/>
  <c r="BF226" i="1"/>
  <c r="BD226" i="1"/>
  <c r="BB226" i="1"/>
  <c r="AZ226" i="1"/>
  <c r="BF222" i="1"/>
  <c r="BD222" i="1"/>
  <c r="BB222" i="1"/>
  <c r="AZ222" i="1"/>
  <c r="BF218" i="1"/>
  <c r="BD218" i="1"/>
  <c r="BB218" i="1"/>
  <c r="AZ218" i="1"/>
  <c r="BF214" i="1"/>
  <c r="BD214" i="1"/>
  <c r="BB214" i="1"/>
  <c r="AZ214" i="1"/>
  <c r="BF210" i="1"/>
  <c r="BD210" i="1"/>
  <c r="BB210" i="1"/>
  <c r="AZ210" i="1"/>
  <c r="BF206" i="1"/>
  <c r="BD206" i="1"/>
  <c r="BB206" i="1"/>
  <c r="AZ206" i="1"/>
  <c r="BF202" i="1"/>
  <c r="BD202" i="1"/>
  <c r="BB202" i="1"/>
  <c r="AZ202" i="1"/>
  <c r="BF198" i="1"/>
  <c r="BD198" i="1"/>
  <c r="BB198" i="1"/>
  <c r="AZ198" i="1"/>
  <c r="BF194" i="1"/>
  <c r="BD194" i="1"/>
  <c r="BB194" i="1"/>
  <c r="AZ194" i="1"/>
  <c r="BF190" i="1"/>
  <c r="BD190" i="1"/>
  <c r="BB190" i="1"/>
  <c r="AZ190" i="1"/>
  <c r="BF186" i="1"/>
  <c r="BD186" i="1"/>
  <c r="BB186" i="1"/>
  <c r="AZ186" i="1"/>
  <c r="BD182" i="1"/>
  <c r="BF182" i="1"/>
  <c r="BB182" i="1"/>
  <c r="AZ182" i="1"/>
  <c r="BD140" i="1"/>
  <c r="BF140" i="1"/>
  <c r="BB140" i="1"/>
  <c r="AZ140" i="1"/>
  <c r="BD136" i="1"/>
  <c r="BF136" i="1"/>
  <c r="BB136" i="1"/>
  <c r="AZ136" i="1"/>
  <c r="BD132" i="1"/>
  <c r="BF132" i="1"/>
  <c r="BB132" i="1"/>
  <c r="AZ132" i="1"/>
  <c r="BD128" i="1"/>
  <c r="BF128" i="1"/>
  <c r="BB128" i="1"/>
  <c r="AZ128" i="1"/>
  <c r="BD124" i="1"/>
  <c r="BF124" i="1"/>
  <c r="BB124" i="1"/>
  <c r="AZ124" i="1"/>
  <c r="BD120" i="1"/>
  <c r="BF120" i="1"/>
  <c r="BB120" i="1"/>
  <c r="AZ120" i="1"/>
  <c r="BD116" i="1"/>
  <c r="BF116" i="1"/>
  <c r="BB116" i="1"/>
  <c r="AZ116" i="1"/>
  <c r="BD112" i="1"/>
  <c r="BF112" i="1"/>
  <c r="BB112" i="1"/>
  <c r="AZ112" i="1"/>
  <c r="BD108" i="1"/>
  <c r="BF108" i="1"/>
  <c r="BB108" i="1"/>
  <c r="AZ108" i="1"/>
  <c r="BD104" i="1"/>
  <c r="BF104" i="1"/>
  <c r="BB104" i="1"/>
  <c r="AZ104" i="1"/>
  <c r="BD178" i="1"/>
  <c r="BF178" i="1"/>
  <c r="BB178" i="1"/>
  <c r="AZ178" i="1"/>
  <c r="BD176" i="1"/>
  <c r="BF176" i="1"/>
  <c r="BB176" i="1"/>
  <c r="AZ176" i="1"/>
  <c r="BD174" i="1"/>
  <c r="BF174" i="1"/>
  <c r="BB174" i="1"/>
  <c r="AZ174" i="1"/>
  <c r="BD172" i="1"/>
  <c r="BF172" i="1"/>
  <c r="BB172" i="1"/>
  <c r="AZ172" i="1"/>
  <c r="BD170" i="1"/>
  <c r="BF170" i="1"/>
  <c r="BB170" i="1"/>
  <c r="AZ170" i="1"/>
  <c r="BD168" i="1"/>
  <c r="BF168" i="1"/>
  <c r="BB168" i="1"/>
  <c r="AZ168" i="1"/>
  <c r="BD166" i="1"/>
  <c r="BF166" i="1"/>
  <c r="BB166" i="1"/>
  <c r="AZ166" i="1"/>
  <c r="BD164" i="1"/>
  <c r="BF164" i="1"/>
  <c r="BB164" i="1"/>
  <c r="AZ164" i="1"/>
  <c r="BD162" i="1"/>
  <c r="BF162" i="1"/>
  <c r="BB162" i="1"/>
  <c r="AZ162" i="1"/>
  <c r="BD160" i="1"/>
  <c r="BF160" i="1"/>
  <c r="BB160" i="1"/>
  <c r="AZ160" i="1"/>
  <c r="BD158" i="1"/>
  <c r="BF158" i="1"/>
  <c r="BB158" i="1"/>
  <c r="AZ158" i="1"/>
  <c r="BD156" i="1"/>
  <c r="BF156" i="1"/>
  <c r="BB156" i="1"/>
  <c r="AZ156" i="1"/>
  <c r="BD154" i="1"/>
  <c r="BF154" i="1"/>
  <c r="BB154" i="1"/>
  <c r="AZ154" i="1"/>
  <c r="BD152" i="1"/>
  <c r="BF152" i="1"/>
  <c r="BB152" i="1"/>
  <c r="AZ152" i="1"/>
  <c r="BD150" i="1"/>
  <c r="BF150" i="1"/>
  <c r="BB150" i="1"/>
  <c r="AZ150" i="1"/>
  <c r="BD148" i="1"/>
  <c r="BF148" i="1"/>
  <c r="BB148" i="1"/>
  <c r="AZ148" i="1"/>
  <c r="BD146" i="1"/>
  <c r="BF146" i="1"/>
  <c r="BB146" i="1"/>
  <c r="AZ146" i="1"/>
  <c r="BD144" i="1"/>
  <c r="BF144" i="1"/>
  <c r="BB144" i="1"/>
  <c r="AZ144" i="1"/>
  <c r="BD142" i="1"/>
  <c r="BF142" i="1"/>
  <c r="BB142" i="1"/>
  <c r="AZ142" i="1"/>
  <c r="BF139" i="1"/>
  <c r="BD139" i="1"/>
  <c r="BB139" i="1"/>
  <c r="AZ139" i="1"/>
  <c r="BF135" i="1"/>
  <c r="BD135" i="1"/>
  <c r="BB135" i="1"/>
  <c r="AZ135" i="1"/>
  <c r="BF131" i="1"/>
  <c r="BD131" i="1"/>
  <c r="BB131" i="1"/>
  <c r="AZ131" i="1"/>
  <c r="BF127" i="1"/>
  <c r="BD127" i="1"/>
  <c r="BB127" i="1"/>
  <c r="AZ127" i="1"/>
  <c r="BF123" i="1"/>
  <c r="BD123" i="1"/>
  <c r="BB123" i="1"/>
  <c r="AZ123" i="1"/>
  <c r="BF119" i="1"/>
  <c r="BD119" i="1"/>
  <c r="BB119" i="1"/>
  <c r="AZ119" i="1"/>
  <c r="BF115" i="1"/>
  <c r="BD115" i="1"/>
  <c r="BB115" i="1"/>
  <c r="AZ115" i="1"/>
  <c r="BF111" i="1"/>
  <c r="BD111" i="1"/>
  <c r="BB111" i="1"/>
  <c r="AZ111" i="1"/>
  <c r="BF107" i="1"/>
  <c r="BD107" i="1"/>
  <c r="BB107" i="1"/>
  <c r="AZ107" i="1"/>
  <c r="BF103" i="1"/>
  <c r="BD103" i="1"/>
  <c r="BB103" i="1"/>
  <c r="AZ103" i="1"/>
  <c r="BF101" i="1"/>
  <c r="BD101" i="1"/>
  <c r="BB101" i="1"/>
  <c r="AZ101" i="1"/>
  <c r="BF99" i="1"/>
  <c r="BD99" i="1"/>
  <c r="BB99" i="1"/>
  <c r="AZ99" i="1"/>
  <c r="BF97" i="1"/>
  <c r="BD97" i="1"/>
  <c r="BB97" i="1"/>
  <c r="AZ97" i="1"/>
  <c r="BF95" i="1"/>
  <c r="BD95" i="1"/>
  <c r="BB95" i="1"/>
  <c r="AZ95" i="1"/>
  <c r="BF93" i="1"/>
  <c r="BD93" i="1"/>
  <c r="BB93" i="1"/>
  <c r="AZ93" i="1"/>
  <c r="BF91" i="1"/>
  <c r="BD91" i="1"/>
  <c r="BB91" i="1"/>
  <c r="AZ91" i="1"/>
  <c r="BF89" i="1"/>
  <c r="BD89" i="1"/>
  <c r="BB89" i="1"/>
  <c r="AZ89" i="1"/>
  <c r="BD86" i="1"/>
  <c r="BF86" i="1"/>
  <c r="BB86" i="1"/>
  <c r="AZ86" i="1"/>
  <c r="BD82" i="1"/>
  <c r="BF82" i="1"/>
  <c r="BB82" i="1"/>
  <c r="AZ82" i="1"/>
  <c r="BD78" i="1"/>
  <c r="BF78" i="1"/>
  <c r="BB78" i="1"/>
  <c r="AZ78" i="1"/>
  <c r="BD74" i="1"/>
  <c r="BF74" i="1"/>
  <c r="BB74" i="1"/>
  <c r="AZ74" i="1"/>
  <c r="BD70" i="1"/>
  <c r="BF70" i="1"/>
  <c r="BB70" i="1"/>
  <c r="AZ70" i="1"/>
  <c r="BD66" i="1"/>
  <c r="BF66" i="1"/>
  <c r="BB66" i="1"/>
  <c r="AZ66" i="1"/>
  <c r="BD62" i="1"/>
  <c r="BF62" i="1"/>
  <c r="BB62" i="1"/>
  <c r="AZ62" i="1"/>
  <c r="BD58" i="1"/>
  <c r="BF58" i="1"/>
  <c r="BB58" i="1"/>
  <c r="AZ58" i="1"/>
  <c r="BD54" i="1"/>
  <c r="BF54" i="1"/>
  <c r="BB54" i="1"/>
  <c r="AZ54" i="1"/>
  <c r="BD50" i="1"/>
  <c r="BF50" i="1"/>
  <c r="BB50" i="1"/>
  <c r="AZ50" i="1"/>
  <c r="BD46" i="1"/>
  <c r="BF46" i="1"/>
  <c r="BB46" i="1"/>
  <c r="AZ46" i="1"/>
  <c r="BD42" i="1"/>
  <c r="BF42" i="1"/>
  <c r="BB42" i="1"/>
  <c r="AZ42" i="1"/>
  <c r="BD38" i="1"/>
  <c r="BF38" i="1"/>
  <c r="BB38" i="1"/>
  <c r="AZ38" i="1"/>
  <c r="BD34" i="1"/>
  <c r="BF34" i="1"/>
  <c r="BB34" i="1"/>
  <c r="AZ34" i="1"/>
  <c r="BD30" i="1"/>
  <c r="BF30" i="1"/>
  <c r="BB30" i="1"/>
  <c r="AZ30" i="1"/>
  <c r="BD26" i="1"/>
  <c r="BF26" i="1"/>
  <c r="BB26" i="1"/>
  <c r="AZ26" i="1"/>
  <c r="BF85" i="1"/>
  <c r="BD85" i="1"/>
  <c r="BB85" i="1"/>
  <c r="AZ85" i="1"/>
  <c r="BF81" i="1"/>
  <c r="BD81" i="1"/>
  <c r="BB81" i="1"/>
  <c r="AZ81" i="1"/>
  <c r="BF77" i="1"/>
  <c r="BD77" i="1"/>
  <c r="BB77" i="1"/>
  <c r="AZ77" i="1"/>
  <c r="BF73" i="1"/>
  <c r="BD73" i="1"/>
  <c r="BB73" i="1"/>
  <c r="AZ73" i="1"/>
  <c r="BF69" i="1"/>
  <c r="BD69" i="1"/>
  <c r="BB69" i="1"/>
  <c r="AZ69" i="1"/>
  <c r="BF65" i="1"/>
  <c r="BD65" i="1"/>
  <c r="BB65" i="1"/>
  <c r="AZ65" i="1"/>
  <c r="BF61" i="1"/>
  <c r="BD61" i="1"/>
  <c r="BB61" i="1"/>
  <c r="AZ61" i="1"/>
  <c r="BF57" i="1"/>
  <c r="BD57" i="1"/>
  <c r="BB57" i="1"/>
  <c r="AZ57" i="1"/>
  <c r="BF53" i="1"/>
  <c r="BD53" i="1"/>
  <c r="BB53" i="1"/>
  <c r="AZ53" i="1"/>
  <c r="BF49" i="1"/>
  <c r="BD49" i="1"/>
  <c r="BB49" i="1"/>
  <c r="AZ49" i="1"/>
  <c r="BF45" i="1"/>
  <c r="BD45" i="1"/>
  <c r="BB45" i="1"/>
  <c r="AZ45" i="1"/>
  <c r="BF41" i="1"/>
  <c r="BD41" i="1"/>
  <c r="BB41" i="1"/>
  <c r="AZ41" i="1"/>
  <c r="BF37" i="1"/>
  <c r="BD37" i="1"/>
  <c r="BB37" i="1"/>
  <c r="AZ37" i="1"/>
  <c r="BF33" i="1"/>
  <c r="BD33" i="1"/>
  <c r="BB33" i="1"/>
  <c r="AZ33" i="1"/>
  <c r="BF29" i="1"/>
  <c r="BD29" i="1"/>
  <c r="BB29" i="1"/>
  <c r="AZ29" i="1"/>
  <c r="BF25" i="1"/>
  <c r="BD25" i="1"/>
  <c r="BB25" i="1"/>
  <c r="AZ25" i="1"/>
  <c r="BF23" i="1"/>
  <c r="BD23" i="1"/>
  <c r="BB23" i="1"/>
  <c r="AZ23" i="1"/>
  <c r="BF495" i="1"/>
  <c r="BD495" i="1"/>
  <c r="AZ495" i="1"/>
  <c r="BB495" i="1"/>
  <c r="BF498" i="1"/>
  <c r="BD498" i="1"/>
  <c r="BB498" i="1"/>
  <c r="AZ498" i="1"/>
  <c r="BF494" i="1"/>
  <c r="BD494" i="1"/>
  <c r="BB494" i="1"/>
  <c r="AZ494" i="1"/>
  <c r="BF490" i="1"/>
  <c r="BD490" i="1"/>
  <c r="BB490" i="1"/>
  <c r="AZ490" i="1"/>
  <c r="BF486" i="1"/>
  <c r="BD486" i="1"/>
  <c r="BB486" i="1"/>
  <c r="AZ486" i="1"/>
  <c r="BF482" i="1"/>
  <c r="BD482" i="1"/>
  <c r="BB482" i="1"/>
  <c r="AZ482" i="1"/>
  <c r="BF478" i="1"/>
  <c r="BD478" i="1"/>
  <c r="BB478" i="1"/>
  <c r="AZ478" i="1"/>
  <c r="BF474" i="1"/>
  <c r="BD474" i="1"/>
  <c r="BB474" i="1"/>
  <c r="AZ474" i="1"/>
  <c r="BF470" i="1"/>
  <c r="BD470" i="1"/>
  <c r="BB470" i="1"/>
  <c r="AZ470" i="1"/>
  <c r="BF466" i="1"/>
  <c r="BD466" i="1"/>
  <c r="BB466" i="1"/>
  <c r="AZ466" i="1"/>
  <c r="BF462" i="1"/>
  <c r="BD462" i="1"/>
  <c r="BB462" i="1"/>
  <c r="AZ462" i="1"/>
  <c r="BF497" i="1"/>
  <c r="BD497" i="1"/>
  <c r="AZ497" i="1"/>
  <c r="BB497" i="1"/>
  <c r="BF491" i="1"/>
  <c r="BD491" i="1"/>
  <c r="AZ491" i="1"/>
  <c r="BB491" i="1"/>
  <c r="BF487" i="1"/>
  <c r="BD487" i="1"/>
  <c r="AZ487" i="1"/>
  <c r="BB487" i="1"/>
  <c r="BF483" i="1"/>
  <c r="BD483" i="1"/>
  <c r="AZ483" i="1"/>
  <c r="BB483" i="1"/>
  <c r="BF479" i="1"/>
  <c r="BD479" i="1"/>
  <c r="AZ479" i="1"/>
  <c r="BB479" i="1"/>
  <c r="BF475" i="1"/>
  <c r="BD475" i="1"/>
  <c r="AZ475" i="1"/>
  <c r="BB475" i="1"/>
  <c r="BF471" i="1"/>
  <c r="BD471" i="1"/>
  <c r="AZ471" i="1"/>
  <c r="BB471" i="1"/>
  <c r="BF467" i="1"/>
  <c r="BD467" i="1"/>
  <c r="AZ467" i="1"/>
  <c r="BB467" i="1"/>
  <c r="BF463" i="1"/>
  <c r="BD463" i="1"/>
  <c r="AZ463" i="1"/>
  <c r="BB463" i="1"/>
  <c r="BF459" i="1"/>
  <c r="BD459" i="1"/>
  <c r="AZ459" i="1"/>
  <c r="BB459" i="1"/>
  <c r="BF455" i="1"/>
  <c r="BD455" i="1"/>
  <c r="AZ455" i="1"/>
  <c r="BB455" i="1"/>
  <c r="BF451" i="1"/>
  <c r="BD451" i="1"/>
  <c r="AZ451" i="1"/>
  <c r="BB451" i="1"/>
  <c r="BF447" i="1"/>
  <c r="BD447" i="1"/>
  <c r="AZ447" i="1"/>
  <c r="BB447" i="1"/>
  <c r="BF443" i="1"/>
  <c r="BD443" i="1"/>
  <c r="AZ443" i="1"/>
  <c r="BB443" i="1"/>
  <c r="BF440" i="1"/>
  <c r="BD440" i="1"/>
  <c r="BB440" i="1"/>
  <c r="AZ440" i="1"/>
  <c r="BF436" i="1"/>
  <c r="BD436" i="1"/>
  <c r="BB436" i="1"/>
  <c r="AZ436" i="1"/>
  <c r="BF432" i="1"/>
  <c r="BD432" i="1"/>
  <c r="BB432" i="1"/>
  <c r="AZ432" i="1"/>
  <c r="BF428" i="1"/>
  <c r="BD428" i="1"/>
  <c r="BB428" i="1"/>
  <c r="AZ428" i="1"/>
  <c r="BF425" i="1"/>
  <c r="BD425" i="1"/>
  <c r="AZ425" i="1"/>
  <c r="BB425" i="1"/>
  <c r="BF421" i="1"/>
  <c r="BD421" i="1"/>
  <c r="AZ421" i="1"/>
  <c r="BB421" i="1"/>
  <c r="BF417" i="1"/>
  <c r="BD417" i="1"/>
  <c r="AZ417" i="1"/>
  <c r="BB417" i="1"/>
  <c r="BF413" i="1"/>
  <c r="BD413" i="1"/>
  <c r="AZ413" i="1"/>
  <c r="BB413" i="1"/>
  <c r="BF409" i="1"/>
  <c r="BD409" i="1"/>
  <c r="AZ409" i="1"/>
  <c r="BB409" i="1"/>
  <c r="BF405" i="1"/>
  <c r="BD405" i="1"/>
  <c r="AZ405" i="1"/>
  <c r="BB405" i="1"/>
  <c r="BF402" i="1"/>
  <c r="BD402" i="1"/>
  <c r="BB402" i="1"/>
  <c r="AZ402" i="1"/>
  <c r="BF398" i="1"/>
  <c r="BD398" i="1"/>
  <c r="BB398" i="1"/>
  <c r="AZ398" i="1"/>
  <c r="BF394" i="1"/>
  <c r="BD394" i="1"/>
  <c r="BB394" i="1"/>
  <c r="AZ394" i="1"/>
  <c r="BF390" i="1"/>
  <c r="BD390" i="1"/>
  <c r="BB390" i="1"/>
  <c r="AZ390" i="1"/>
  <c r="BF386" i="1"/>
  <c r="BD386" i="1"/>
  <c r="BB386" i="1"/>
  <c r="AZ386" i="1"/>
  <c r="BF382" i="1"/>
  <c r="BD382" i="1"/>
  <c r="BB382" i="1"/>
  <c r="AZ382" i="1"/>
  <c r="BF379" i="1"/>
  <c r="BD379" i="1"/>
  <c r="AZ379" i="1"/>
  <c r="BB379" i="1"/>
  <c r="BF375" i="1"/>
  <c r="BD375" i="1"/>
  <c r="AZ375" i="1"/>
  <c r="BB375" i="1"/>
  <c r="BF371" i="1"/>
  <c r="BD371" i="1"/>
  <c r="AZ371" i="1"/>
  <c r="BB371" i="1"/>
  <c r="BF367" i="1"/>
  <c r="BB367" i="1"/>
  <c r="BD367" i="1"/>
  <c r="AZ367" i="1"/>
  <c r="BF363" i="1"/>
  <c r="BB363" i="1"/>
  <c r="BD363" i="1"/>
  <c r="AZ363" i="1"/>
  <c r="BF358" i="1"/>
  <c r="BD358" i="1"/>
  <c r="BB358" i="1"/>
  <c r="AZ358" i="1"/>
  <c r="BF352" i="1"/>
  <c r="BD352" i="1"/>
  <c r="BB352" i="1"/>
  <c r="AZ352" i="1"/>
  <c r="BF289" i="1"/>
  <c r="BB289" i="1"/>
  <c r="BD289" i="1"/>
  <c r="AZ289" i="1"/>
  <c r="BF285" i="1"/>
  <c r="BB285" i="1"/>
  <c r="BD285" i="1"/>
  <c r="AZ285" i="1"/>
  <c r="BF281" i="1"/>
  <c r="BB281" i="1"/>
  <c r="BD281" i="1"/>
  <c r="AZ281" i="1"/>
  <c r="BF277" i="1"/>
  <c r="BB277" i="1"/>
  <c r="BD277" i="1"/>
  <c r="AZ277" i="1"/>
  <c r="BF273" i="1"/>
  <c r="BB273" i="1"/>
  <c r="BD273" i="1"/>
  <c r="AZ273" i="1"/>
  <c r="BF269" i="1"/>
  <c r="BB269" i="1"/>
  <c r="BD269" i="1"/>
  <c r="AZ269" i="1"/>
  <c r="BF265" i="1"/>
  <c r="BB265" i="1"/>
  <c r="BD265" i="1"/>
  <c r="AZ265" i="1"/>
  <c r="BF261" i="1"/>
  <c r="BB261" i="1"/>
  <c r="BD261" i="1"/>
  <c r="AZ261" i="1"/>
  <c r="BF257" i="1"/>
  <c r="BB257" i="1"/>
  <c r="BD257" i="1"/>
  <c r="AZ257" i="1"/>
  <c r="BF253" i="1"/>
  <c r="BB253" i="1"/>
  <c r="BD253" i="1"/>
  <c r="AZ253" i="1"/>
  <c r="BF249" i="1"/>
  <c r="BB249" i="1"/>
  <c r="BD249" i="1"/>
  <c r="AZ249" i="1"/>
  <c r="BF245" i="1"/>
  <c r="BB245" i="1"/>
  <c r="BD245" i="1"/>
  <c r="AZ245" i="1"/>
  <c r="BF241" i="1"/>
  <c r="BB241" i="1"/>
  <c r="BD241" i="1"/>
  <c r="AZ241" i="1"/>
  <c r="BF237" i="1"/>
  <c r="BB237" i="1"/>
  <c r="BD237" i="1"/>
  <c r="AZ237" i="1"/>
  <c r="BF233" i="1"/>
  <c r="BB233" i="1"/>
  <c r="BD233" i="1"/>
  <c r="AZ233" i="1"/>
  <c r="BF229" i="1"/>
  <c r="BB229" i="1"/>
  <c r="BD229" i="1"/>
  <c r="AZ229" i="1"/>
  <c r="BF225" i="1"/>
  <c r="BB225" i="1"/>
  <c r="BD225" i="1"/>
  <c r="AZ225" i="1"/>
  <c r="BF221" i="1"/>
  <c r="BB221" i="1"/>
  <c r="BD221" i="1"/>
  <c r="AZ221" i="1"/>
  <c r="BF217" i="1"/>
  <c r="BB217" i="1"/>
  <c r="BD217" i="1"/>
  <c r="AZ217" i="1"/>
  <c r="BF213" i="1"/>
  <c r="BB213" i="1"/>
  <c r="BD213" i="1"/>
  <c r="AZ213" i="1"/>
  <c r="BF209" i="1"/>
  <c r="BB209" i="1"/>
  <c r="BD209" i="1"/>
  <c r="AZ209" i="1"/>
  <c r="BF205" i="1"/>
  <c r="BB205" i="1"/>
  <c r="BD205" i="1"/>
  <c r="AZ205" i="1"/>
  <c r="BF201" i="1"/>
  <c r="BB201" i="1"/>
  <c r="BD201" i="1"/>
  <c r="AZ201" i="1"/>
  <c r="BF197" i="1"/>
  <c r="BB197" i="1"/>
  <c r="BD197" i="1"/>
  <c r="AZ197" i="1"/>
  <c r="BF193" i="1"/>
  <c r="BB193" i="1"/>
  <c r="BD193" i="1"/>
  <c r="AZ193" i="1"/>
  <c r="BF189" i="1"/>
  <c r="BB189" i="1"/>
  <c r="BD189" i="1"/>
  <c r="AZ189" i="1"/>
  <c r="BF185" i="1"/>
  <c r="BD185" i="1"/>
  <c r="BB185" i="1"/>
  <c r="AZ185" i="1"/>
  <c r="BF181" i="1"/>
  <c r="BD181" i="1"/>
  <c r="BB181" i="1"/>
  <c r="AZ181" i="1"/>
  <c r="BF458" i="1"/>
  <c r="BD458" i="1"/>
  <c r="BB458" i="1"/>
  <c r="AZ458" i="1"/>
  <c r="BF454" i="1"/>
  <c r="BD454" i="1"/>
  <c r="BB454" i="1"/>
  <c r="AZ454" i="1"/>
  <c r="BF450" i="1"/>
  <c r="BD450" i="1"/>
  <c r="BB450" i="1"/>
  <c r="AZ450" i="1"/>
  <c r="BF446" i="1"/>
  <c r="BD446" i="1"/>
  <c r="BB446" i="1"/>
  <c r="AZ446" i="1"/>
  <c r="BF442" i="1"/>
  <c r="BD442" i="1"/>
  <c r="BB442" i="1"/>
  <c r="AZ442" i="1"/>
  <c r="BF437" i="1"/>
  <c r="BD437" i="1"/>
  <c r="AZ437" i="1"/>
  <c r="BB437" i="1"/>
  <c r="BF433" i="1"/>
  <c r="BD433" i="1"/>
  <c r="AZ433" i="1"/>
  <c r="BB433" i="1"/>
  <c r="BF429" i="1"/>
  <c r="BD429" i="1"/>
  <c r="AZ429" i="1"/>
  <c r="BB429" i="1"/>
  <c r="BF424" i="1"/>
  <c r="BD424" i="1"/>
  <c r="BB424" i="1"/>
  <c r="AZ424" i="1"/>
  <c r="BF420" i="1"/>
  <c r="BD420" i="1"/>
  <c r="BB420" i="1"/>
  <c r="AZ420" i="1"/>
  <c r="BF416" i="1"/>
  <c r="BD416" i="1"/>
  <c r="BB416" i="1"/>
  <c r="AZ416" i="1"/>
  <c r="BF412" i="1"/>
  <c r="BD412" i="1"/>
  <c r="BB412" i="1"/>
  <c r="AZ412" i="1"/>
  <c r="BF408" i="1"/>
  <c r="BD408" i="1"/>
  <c r="BB408" i="1"/>
  <c r="AZ408" i="1"/>
  <c r="BF404" i="1"/>
  <c r="BD404" i="1"/>
  <c r="BB404" i="1"/>
  <c r="AZ404" i="1"/>
  <c r="BF399" i="1"/>
  <c r="BD399" i="1"/>
  <c r="AZ399" i="1"/>
  <c r="BB399" i="1"/>
  <c r="BF395" i="1"/>
  <c r="BD395" i="1"/>
  <c r="AZ395" i="1"/>
  <c r="BB395" i="1"/>
  <c r="BF391" i="1"/>
  <c r="BD391" i="1"/>
  <c r="AZ391" i="1"/>
  <c r="BB391" i="1"/>
  <c r="BF387" i="1"/>
  <c r="BD387" i="1"/>
  <c r="AZ387" i="1"/>
  <c r="BB387" i="1"/>
  <c r="BF383" i="1"/>
  <c r="BD383" i="1"/>
  <c r="AZ383" i="1"/>
  <c r="BB383" i="1"/>
  <c r="BF378" i="1"/>
  <c r="BD378" i="1"/>
  <c r="BB378" i="1"/>
  <c r="AZ378" i="1"/>
  <c r="BF374" i="1"/>
  <c r="BD374" i="1"/>
  <c r="BB374" i="1"/>
  <c r="AZ374" i="1"/>
  <c r="BF370" i="1"/>
  <c r="BD370" i="1"/>
  <c r="BB370" i="1"/>
  <c r="AZ370" i="1"/>
  <c r="BF366" i="1"/>
  <c r="BD366" i="1"/>
  <c r="BB366" i="1"/>
  <c r="AZ366" i="1"/>
  <c r="BF362" i="1"/>
  <c r="BD362" i="1"/>
  <c r="BB362" i="1"/>
  <c r="AZ362" i="1"/>
  <c r="BF359" i="1"/>
  <c r="BB359" i="1"/>
  <c r="BD359" i="1"/>
  <c r="AZ359" i="1"/>
  <c r="BF355" i="1"/>
  <c r="BB355" i="1"/>
  <c r="BD355" i="1"/>
  <c r="AZ355" i="1"/>
  <c r="BF353" i="1"/>
  <c r="BB353" i="1"/>
  <c r="BD353" i="1"/>
  <c r="AZ353" i="1"/>
  <c r="BF350" i="1"/>
  <c r="BD350" i="1"/>
  <c r="BB350" i="1"/>
  <c r="AZ350" i="1"/>
  <c r="BF348" i="1"/>
  <c r="BD348" i="1"/>
  <c r="BB348" i="1"/>
  <c r="AZ348" i="1"/>
  <c r="BF346" i="1"/>
  <c r="BD346" i="1"/>
  <c r="BB346" i="1"/>
  <c r="AZ346" i="1"/>
  <c r="BF344" i="1"/>
  <c r="BD344" i="1"/>
  <c r="BB344" i="1"/>
  <c r="AZ344" i="1"/>
  <c r="BF342" i="1"/>
  <c r="BD342" i="1"/>
  <c r="BB342" i="1"/>
  <c r="AZ342" i="1"/>
  <c r="BF340" i="1"/>
  <c r="BD340" i="1"/>
  <c r="BB340" i="1"/>
  <c r="AZ340" i="1"/>
  <c r="BF338" i="1"/>
  <c r="BD338" i="1"/>
  <c r="BB338" i="1"/>
  <c r="AZ338" i="1"/>
  <c r="BF336" i="1"/>
  <c r="BD336" i="1"/>
  <c r="BB336" i="1"/>
  <c r="AZ336" i="1"/>
  <c r="BF334" i="1"/>
  <c r="BD334" i="1"/>
  <c r="BB334" i="1"/>
  <c r="AZ334" i="1"/>
  <c r="BF332" i="1"/>
  <c r="BD332" i="1"/>
  <c r="BB332" i="1"/>
  <c r="AZ332" i="1"/>
  <c r="BF330" i="1"/>
  <c r="BD330" i="1"/>
  <c r="BB330" i="1"/>
  <c r="AZ330" i="1"/>
  <c r="BF328" i="1"/>
  <c r="BD328" i="1"/>
  <c r="BB328" i="1"/>
  <c r="AZ328" i="1"/>
  <c r="BF326" i="1"/>
  <c r="BD326" i="1"/>
  <c r="BB326" i="1"/>
  <c r="AZ326" i="1"/>
  <c r="BF324" i="1"/>
  <c r="BD324" i="1"/>
  <c r="BB324" i="1"/>
  <c r="AZ324" i="1"/>
  <c r="BF322" i="1"/>
  <c r="BD322" i="1"/>
  <c r="BB322" i="1"/>
  <c r="AZ322" i="1"/>
  <c r="BF320" i="1"/>
  <c r="BD320" i="1"/>
  <c r="BB320" i="1"/>
  <c r="AZ320" i="1"/>
  <c r="BF318" i="1"/>
  <c r="BD318" i="1"/>
  <c r="BB318" i="1"/>
  <c r="AZ318" i="1"/>
  <c r="BF316" i="1"/>
  <c r="BD316" i="1"/>
  <c r="BB316" i="1"/>
  <c r="AZ316" i="1"/>
  <c r="BF314" i="1"/>
  <c r="BD314" i="1"/>
  <c r="BB314" i="1"/>
  <c r="AZ314" i="1"/>
  <c r="BF312" i="1"/>
  <c r="BD312" i="1"/>
  <c r="BB312" i="1"/>
  <c r="AZ312" i="1"/>
  <c r="BF310" i="1"/>
  <c r="BD310" i="1"/>
  <c r="BB310" i="1"/>
  <c r="AZ310" i="1"/>
  <c r="BF308" i="1"/>
  <c r="BD308" i="1"/>
  <c r="BB308" i="1"/>
  <c r="AZ308" i="1"/>
  <c r="BF306" i="1"/>
  <c r="BD306" i="1"/>
  <c r="BB306" i="1"/>
  <c r="AZ306" i="1"/>
  <c r="BF304" i="1"/>
  <c r="BD304" i="1"/>
  <c r="BB304" i="1"/>
  <c r="AZ304" i="1"/>
  <c r="BF302" i="1"/>
  <c r="BD302" i="1"/>
  <c r="BB302" i="1"/>
  <c r="AZ302" i="1"/>
  <c r="BF300" i="1"/>
  <c r="BD300" i="1"/>
  <c r="BB300" i="1"/>
  <c r="AZ300" i="1"/>
  <c r="BF298" i="1"/>
  <c r="BD298" i="1"/>
  <c r="BB298" i="1"/>
  <c r="AZ298" i="1"/>
  <c r="BF296" i="1"/>
  <c r="BD296" i="1"/>
  <c r="BB296" i="1"/>
  <c r="AZ296" i="1"/>
  <c r="BF294" i="1"/>
  <c r="BD294" i="1"/>
  <c r="BB294" i="1"/>
  <c r="AZ294" i="1"/>
  <c r="BF292" i="1"/>
  <c r="BD292" i="1"/>
  <c r="BB292" i="1"/>
  <c r="AZ292" i="1"/>
  <c r="BF288" i="1"/>
  <c r="BD288" i="1"/>
  <c r="BB288" i="1"/>
  <c r="AZ288" i="1"/>
  <c r="BF284" i="1"/>
  <c r="BD284" i="1"/>
  <c r="BB284" i="1"/>
  <c r="AZ284" i="1"/>
  <c r="BF280" i="1"/>
  <c r="BD280" i="1"/>
  <c r="BB280" i="1"/>
  <c r="AZ280" i="1"/>
  <c r="BF276" i="1"/>
  <c r="BD276" i="1"/>
  <c r="BB276" i="1"/>
  <c r="AZ276" i="1"/>
  <c r="BF272" i="1"/>
  <c r="BD272" i="1"/>
  <c r="BB272" i="1"/>
  <c r="AZ272" i="1"/>
  <c r="BF268" i="1"/>
  <c r="BD268" i="1"/>
  <c r="BB268" i="1"/>
  <c r="AZ268" i="1"/>
  <c r="BF264" i="1"/>
  <c r="BD264" i="1"/>
  <c r="BB264" i="1"/>
  <c r="AZ264" i="1"/>
  <c r="BF260" i="1"/>
  <c r="BD260" i="1"/>
  <c r="BB260" i="1"/>
  <c r="AZ260" i="1"/>
  <c r="BF256" i="1"/>
  <c r="BD256" i="1"/>
  <c r="BB256" i="1"/>
  <c r="AZ256" i="1"/>
  <c r="BF252" i="1"/>
  <c r="BD252" i="1"/>
  <c r="BB252" i="1"/>
  <c r="AZ252" i="1"/>
  <c r="BF248" i="1"/>
  <c r="BD248" i="1"/>
  <c r="BB248" i="1"/>
  <c r="AZ248" i="1"/>
  <c r="BF244" i="1"/>
  <c r="BD244" i="1"/>
  <c r="BB244" i="1"/>
  <c r="AZ244" i="1"/>
  <c r="BF240" i="1"/>
  <c r="BD240" i="1"/>
  <c r="BB240" i="1"/>
  <c r="AZ240" i="1"/>
  <c r="BF236" i="1"/>
  <c r="BD236" i="1"/>
  <c r="BB236" i="1"/>
  <c r="AZ236" i="1"/>
  <c r="BF232" i="1"/>
  <c r="BD232" i="1"/>
  <c r="BB232" i="1"/>
  <c r="AZ232" i="1"/>
  <c r="BF228" i="1"/>
  <c r="BD228" i="1"/>
  <c r="BB228" i="1"/>
  <c r="AZ228" i="1"/>
  <c r="BF224" i="1"/>
  <c r="BD224" i="1"/>
  <c r="BB224" i="1"/>
  <c r="AZ224" i="1"/>
  <c r="BF220" i="1"/>
  <c r="BD220" i="1"/>
  <c r="BB220" i="1"/>
  <c r="AZ220" i="1"/>
  <c r="BF216" i="1"/>
  <c r="BD216" i="1"/>
  <c r="BB216" i="1"/>
  <c r="AZ216" i="1"/>
  <c r="BF212" i="1"/>
  <c r="BD212" i="1"/>
  <c r="BB212" i="1"/>
  <c r="AZ212" i="1"/>
  <c r="BF208" i="1"/>
  <c r="BD208" i="1"/>
  <c r="BB208" i="1"/>
  <c r="AZ208" i="1"/>
  <c r="BF204" i="1"/>
  <c r="BD204" i="1"/>
  <c r="BB204" i="1"/>
  <c r="AZ204" i="1"/>
  <c r="BF200" i="1"/>
  <c r="BD200" i="1"/>
  <c r="BB200" i="1"/>
  <c r="AZ200" i="1"/>
  <c r="BF196" i="1"/>
  <c r="BD196" i="1"/>
  <c r="BB196" i="1"/>
  <c r="AZ196" i="1"/>
  <c r="BF192" i="1"/>
  <c r="BD192" i="1"/>
  <c r="BB192" i="1"/>
  <c r="AZ192" i="1"/>
  <c r="BF188" i="1"/>
  <c r="BD188" i="1"/>
  <c r="BB188" i="1"/>
  <c r="AZ188" i="1"/>
  <c r="BD184" i="1"/>
  <c r="BF184" i="1"/>
  <c r="BB184" i="1"/>
  <c r="AZ184" i="1"/>
  <c r="BD180" i="1"/>
  <c r="BF180" i="1"/>
  <c r="BB180" i="1"/>
  <c r="AZ180" i="1"/>
  <c r="BD138" i="1"/>
  <c r="BF138" i="1"/>
  <c r="BB138" i="1"/>
  <c r="AZ138" i="1"/>
  <c r="BD134" i="1"/>
  <c r="BF134" i="1"/>
  <c r="BB134" i="1"/>
  <c r="AZ134" i="1"/>
  <c r="BD130" i="1"/>
  <c r="BF130" i="1"/>
  <c r="BB130" i="1"/>
  <c r="AZ130" i="1"/>
  <c r="BD126" i="1"/>
  <c r="BF126" i="1"/>
  <c r="BB126" i="1"/>
  <c r="AZ126" i="1"/>
  <c r="BD122" i="1"/>
  <c r="BF122" i="1"/>
  <c r="BB122" i="1"/>
  <c r="AZ122" i="1"/>
  <c r="BD118" i="1"/>
  <c r="BF118" i="1"/>
  <c r="BB118" i="1"/>
  <c r="AZ118" i="1"/>
  <c r="BD114" i="1"/>
  <c r="BF114" i="1"/>
  <c r="BB114" i="1"/>
  <c r="AZ114" i="1"/>
  <c r="BD110" i="1"/>
  <c r="BF110" i="1"/>
  <c r="BB110" i="1"/>
  <c r="AZ110" i="1"/>
  <c r="BD106" i="1"/>
  <c r="BF106" i="1"/>
  <c r="BB106" i="1"/>
  <c r="AZ106" i="1"/>
  <c r="BF179" i="1"/>
  <c r="BD179" i="1"/>
  <c r="BB179" i="1"/>
  <c r="AZ179" i="1"/>
  <c r="BF177" i="1"/>
  <c r="BD177" i="1"/>
  <c r="BB177" i="1"/>
  <c r="AZ177" i="1"/>
  <c r="BF175" i="1"/>
  <c r="BD175" i="1"/>
  <c r="BB175" i="1"/>
  <c r="AZ175" i="1"/>
  <c r="BF173" i="1"/>
  <c r="BD173" i="1"/>
  <c r="BB173" i="1"/>
  <c r="AZ173" i="1"/>
  <c r="BF171" i="1"/>
  <c r="BD171" i="1"/>
  <c r="BB171" i="1"/>
  <c r="AZ171" i="1"/>
  <c r="BF169" i="1"/>
  <c r="BD169" i="1"/>
  <c r="BB169" i="1"/>
  <c r="AZ169" i="1"/>
  <c r="BF167" i="1"/>
  <c r="BD167" i="1"/>
  <c r="BB167" i="1"/>
  <c r="AZ167" i="1"/>
  <c r="BF165" i="1"/>
  <c r="BD165" i="1"/>
  <c r="BB165" i="1"/>
  <c r="AZ165" i="1"/>
  <c r="BF163" i="1"/>
  <c r="BD163" i="1"/>
  <c r="BB163" i="1"/>
  <c r="AZ163" i="1"/>
  <c r="BF161" i="1"/>
  <c r="BD161" i="1"/>
  <c r="BB161" i="1"/>
  <c r="AZ161" i="1"/>
  <c r="BF159" i="1"/>
  <c r="BD159" i="1"/>
  <c r="BB159" i="1"/>
  <c r="AZ159" i="1"/>
  <c r="BF157" i="1"/>
  <c r="BD157" i="1"/>
  <c r="BB157" i="1"/>
  <c r="AZ157" i="1"/>
  <c r="BF155" i="1"/>
  <c r="BD155" i="1"/>
  <c r="BB155" i="1"/>
  <c r="AZ155" i="1"/>
  <c r="BF153" i="1"/>
  <c r="BD153" i="1"/>
  <c r="BB153" i="1"/>
  <c r="AZ153" i="1"/>
  <c r="BF151" i="1"/>
  <c r="BD151" i="1"/>
  <c r="BB151" i="1"/>
  <c r="AZ151" i="1"/>
  <c r="BF149" i="1"/>
  <c r="BD149" i="1"/>
  <c r="BB149" i="1"/>
  <c r="AZ149" i="1"/>
  <c r="BF147" i="1"/>
  <c r="BD147" i="1"/>
  <c r="BB147" i="1"/>
  <c r="AZ147" i="1"/>
  <c r="BF145" i="1"/>
  <c r="BD145" i="1"/>
  <c r="BB145" i="1"/>
  <c r="AZ145" i="1"/>
  <c r="BF143" i="1"/>
  <c r="BD143" i="1"/>
  <c r="BB143" i="1"/>
  <c r="AZ143" i="1"/>
  <c r="BF141" i="1"/>
  <c r="BD141" i="1"/>
  <c r="BB141" i="1"/>
  <c r="AZ141" i="1"/>
  <c r="BF137" i="1"/>
  <c r="BD137" i="1"/>
  <c r="BB137" i="1"/>
  <c r="AZ137" i="1"/>
  <c r="BF133" i="1"/>
  <c r="BD133" i="1"/>
  <c r="BB133" i="1"/>
  <c r="AZ133" i="1"/>
  <c r="BF129" i="1"/>
  <c r="BD129" i="1"/>
  <c r="BB129" i="1"/>
  <c r="AZ129" i="1"/>
  <c r="BF125" i="1"/>
  <c r="BD125" i="1"/>
  <c r="BB125" i="1"/>
  <c r="AZ125" i="1"/>
  <c r="BF121" i="1"/>
  <c r="BD121" i="1"/>
  <c r="BB121" i="1"/>
  <c r="AZ121" i="1"/>
  <c r="BF117" i="1"/>
  <c r="BD117" i="1"/>
  <c r="BB117" i="1"/>
  <c r="AZ117" i="1"/>
  <c r="BF113" i="1"/>
  <c r="BD113" i="1"/>
  <c r="BB113" i="1"/>
  <c r="AZ113" i="1"/>
  <c r="BF109" i="1"/>
  <c r="BD109" i="1"/>
  <c r="BB109" i="1"/>
  <c r="AZ109" i="1"/>
  <c r="BF105" i="1"/>
  <c r="BD105" i="1"/>
  <c r="BB105" i="1"/>
  <c r="AZ105" i="1"/>
  <c r="BD102" i="1"/>
  <c r="BF102" i="1"/>
  <c r="BB102" i="1"/>
  <c r="AZ102" i="1"/>
  <c r="BD100" i="1"/>
  <c r="BF100" i="1"/>
  <c r="BB100" i="1"/>
  <c r="AZ100" i="1"/>
  <c r="BD98" i="1"/>
  <c r="BF98" i="1"/>
  <c r="BB98" i="1"/>
  <c r="AZ98" i="1"/>
  <c r="BD96" i="1"/>
  <c r="BF96" i="1"/>
  <c r="BB96" i="1"/>
  <c r="AZ96" i="1"/>
  <c r="BD94" i="1"/>
  <c r="BF94" i="1"/>
  <c r="BB94" i="1"/>
  <c r="AZ94" i="1"/>
  <c r="BD92" i="1"/>
  <c r="BF92" i="1"/>
  <c r="BB92" i="1"/>
  <c r="AZ92" i="1"/>
  <c r="BD90" i="1"/>
  <c r="BF90" i="1"/>
  <c r="BB90" i="1"/>
  <c r="AZ90" i="1"/>
  <c r="BD88" i="1"/>
  <c r="BF88" i="1"/>
  <c r="BB88" i="1"/>
  <c r="AZ88" i="1"/>
  <c r="BD84" i="1"/>
  <c r="BF84" i="1"/>
  <c r="BB84" i="1"/>
  <c r="AZ84" i="1"/>
  <c r="BD80" i="1"/>
  <c r="BF80" i="1"/>
  <c r="BB80" i="1"/>
  <c r="AZ80" i="1"/>
  <c r="BD76" i="1"/>
  <c r="BF76" i="1"/>
  <c r="BB76" i="1"/>
  <c r="AZ76" i="1"/>
  <c r="BD72" i="1"/>
  <c r="BF72" i="1"/>
  <c r="BB72" i="1"/>
  <c r="AZ72" i="1"/>
  <c r="BD68" i="1"/>
  <c r="BF68" i="1"/>
  <c r="BB68" i="1"/>
  <c r="AZ68" i="1"/>
  <c r="BD64" i="1"/>
  <c r="BF64" i="1"/>
  <c r="BB64" i="1"/>
  <c r="AZ64" i="1"/>
  <c r="BD60" i="1"/>
  <c r="BF60" i="1"/>
  <c r="BB60" i="1"/>
  <c r="AZ60" i="1"/>
  <c r="BD56" i="1"/>
  <c r="BF56" i="1"/>
  <c r="BB56" i="1"/>
  <c r="AZ56" i="1"/>
  <c r="BD52" i="1"/>
  <c r="BF52" i="1"/>
  <c r="BB52" i="1"/>
  <c r="AZ52" i="1"/>
  <c r="BD48" i="1"/>
  <c r="BF48" i="1"/>
  <c r="BB48" i="1"/>
  <c r="AZ48" i="1"/>
  <c r="BD44" i="1"/>
  <c r="BF44" i="1"/>
  <c r="BB44" i="1"/>
  <c r="AZ44" i="1"/>
  <c r="BD40" i="1"/>
  <c r="BF40" i="1"/>
  <c r="BB40" i="1"/>
  <c r="AZ40" i="1"/>
  <c r="BD36" i="1"/>
  <c r="BF36" i="1"/>
  <c r="BB36" i="1"/>
  <c r="AZ36" i="1"/>
  <c r="BD32" i="1"/>
  <c r="BF32" i="1"/>
  <c r="BB32" i="1"/>
  <c r="AZ32" i="1"/>
  <c r="BD28" i="1"/>
  <c r="BF28" i="1"/>
  <c r="BB28" i="1"/>
  <c r="AZ28" i="1"/>
  <c r="BF87" i="1"/>
  <c r="BD87" i="1"/>
  <c r="BB87" i="1"/>
  <c r="AZ87" i="1"/>
  <c r="BF83" i="1"/>
  <c r="BD83" i="1"/>
  <c r="BB83" i="1"/>
  <c r="AZ83" i="1"/>
  <c r="BF79" i="1"/>
  <c r="BD79" i="1"/>
  <c r="BB79" i="1"/>
  <c r="AZ79" i="1"/>
  <c r="BF75" i="1"/>
  <c r="BD75" i="1"/>
  <c r="BB75" i="1"/>
  <c r="AZ75" i="1"/>
  <c r="BF71" i="1"/>
  <c r="BD71" i="1"/>
  <c r="BB71" i="1"/>
  <c r="AZ71" i="1"/>
  <c r="BF67" i="1"/>
  <c r="BD67" i="1"/>
  <c r="BB67" i="1"/>
  <c r="AZ67" i="1"/>
  <c r="BF63" i="1"/>
  <c r="BD63" i="1"/>
  <c r="BB63" i="1"/>
  <c r="AZ63" i="1"/>
  <c r="BF59" i="1"/>
  <c r="BD59" i="1"/>
  <c r="BB59" i="1"/>
  <c r="AZ59" i="1"/>
  <c r="BF55" i="1"/>
  <c r="BD55" i="1"/>
  <c r="BB55" i="1"/>
  <c r="AZ55" i="1"/>
  <c r="BF51" i="1"/>
  <c r="BD51" i="1"/>
  <c r="BB51" i="1"/>
  <c r="AZ51" i="1"/>
  <c r="BF47" i="1"/>
  <c r="BD47" i="1"/>
  <c r="BB47" i="1"/>
  <c r="AZ47" i="1"/>
  <c r="BF43" i="1"/>
  <c r="BD43" i="1"/>
  <c r="BB43" i="1"/>
  <c r="AZ43" i="1"/>
  <c r="BF39" i="1"/>
  <c r="BD39" i="1"/>
  <c r="BB39" i="1"/>
  <c r="AZ39" i="1"/>
  <c r="BF35" i="1"/>
  <c r="BD35" i="1"/>
  <c r="BB35" i="1"/>
  <c r="AZ35" i="1"/>
  <c r="BF31" i="1"/>
  <c r="BD31" i="1"/>
  <c r="BB31" i="1"/>
  <c r="AZ31" i="1"/>
  <c r="BF27" i="1"/>
  <c r="BD27" i="1"/>
  <c r="BB27" i="1"/>
  <c r="AZ27" i="1"/>
  <c r="BD24" i="1"/>
  <c r="BF24" i="1"/>
  <c r="BB24" i="1"/>
  <c r="AZ24" i="1"/>
  <c r="AQ500" i="1"/>
  <c r="AM500" i="1"/>
  <c r="AO500" i="1"/>
  <c r="AQ495" i="1"/>
  <c r="AO495" i="1"/>
  <c r="AM495" i="1"/>
  <c r="AQ491" i="1"/>
  <c r="AO491" i="1"/>
  <c r="AM491" i="1"/>
  <c r="AQ487" i="1"/>
  <c r="AO487" i="1"/>
  <c r="AM487" i="1"/>
  <c r="AQ483" i="1"/>
  <c r="AO483" i="1"/>
  <c r="AM483" i="1"/>
  <c r="AQ479" i="1"/>
  <c r="AO479" i="1"/>
  <c r="AM479" i="1"/>
  <c r="AQ475" i="1"/>
  <c r="AO475" i="1"/>
  <c r="AM475" i="1"/>
  <c r="AQ470" i="1"/>
  <c r="AM470" i="1"/>
  <c r="AO470" i="1"/>
  <c r="AQ466" i="1"/>
  <c r="AM466" i="1"/>
  <c r="AO466" i="1"/>
  <c r="AQ461" i="1"/>
  <c r="AO461" i="1"/>
  <c r="AM461" i="1"/>
  <c r="AQ457" i="1"/>
  <c r="AO457" i="1"/>
  <c r="AM457" i="1"/>
  <c r="AQ453" i="1"/>
  <c r="AO453" i="1"/>
  <c r="AM453" i="1"/>
  <c r="AQ450" i="1"/>
  <c r="AM450" i="1"/>
  <c r="AO450" i="1"/>
  <c r="AQ448" i="1"/>
  <c r="AM448" i="1"/>
  <c r="AO448" i="1"/>
  <c r="AQ446" i="1"/>
  <c r="AM446" i="1"/>
  <c r="AO446" i="1"/>
  <c r="AQ444" i="1"/>
  <c r="AM444" i="1"/>
  <c r="AO444" i="1"/>
  <c r="AQ442" i="1"/>
  <c r="AM442" i="1"/>
  <c r="AO442" i="1"/>
  <c r="AQ440" i="1"/>
  <c r="AM440" i="1"/>
  <c r="AO440" i="1"/>
  <c r="AQ438" i="1"/>
  <c r="AM438" i="1"/>
  <c r="AO438" i="1"/>
  <c r="AQ436" i="1"/>
  <c r="AM436" i="1"/>
  <c r="AO436" i="1"/>
  <c r="AQ434" i="1"/>
  <c r="AM434" i="1"/>
  <c r="AO434" i="1"/>
  <c r="AQ432" i="1"/>
  <c r="AM432" i="1"/>
  <c r="AO432" i="1"/>
  <c r="AQ430" i="1"/>
  <c r="AM430" i="1"/>
  <c r="AO430" i="1"/>
  <c r="AQ428" i="1"/>
  <c r="AM428" i="1"/>
  <c r="AO428" i="1"/>
  <c r="AQ426" i="1"/>
  <c r="AM426" i="1"/>
  <c r="AO426" i="1"/>
  <c r="AQ424" i="1"/>
  <c r="AM424" i="1"/>
  <c r="AO424" i="1"/>
  <c r="AQ422" i="1"/>
  <c r="AM422" i="1"/>
  <c r="AO422" i="1"/>
  <c r="AQ418" i="1"/>
  <c r="AM418" i="1"/>
  <c r="AO418" i="1"/>
  <c r="AQ414" i="1"/>
  <c r="AM414" i="1"/>
  <c r="AO414" i="1"/>
  <c r="AQ410" i="1"/>
  <c r="AM410" i="1"/>
  <c r="AO410" i="1"/>
  <c r="AQ406" i="1"/>
  <c r="AM406" i="1"/>
  <c r="AO406" i="1"/>
  <c r="AQ402" i="1"/>
  <c r="AM402" i="1"/>
  <c r="AO402" i="1"/>
  <c r="AQ398" i="1"/>
  <c r="AM398" i="1"/>
  <c r="AO398" i="1"/>
  <c r="AQ394" i="1"/>
  <c r="AM394" i="1"/>
  <c r="AO394" i="1"/>
  <c r="AQ390" i="1"/>
  <c r="AM390" i="1"/>
  <c r="AO390" i="1"/>
  <c r="AQ386" i="1"/>
  <c r="AM386" i="1"/>
  <c r="AO386" i="1"/>
  <c r="AQ382" i="1"/>
  <c r="AM382" i="1"/>
  <c r="AO382" i="1"/>
  <c r="AQ378" i="1"/>
  <c r="AM378" i="1"/>
  <c r="AO378" i="1"/>
  <c r="AQ374" i="1"/>
  <c r="AM374" i="1"/>
  <c r="AO374" i="1"/>
  <c r="AO370" i="1"/>
  <c r="AQ370" i="1"/>
  <c r="AM370" i="1"/>
  <c r="AO366" i="1"/>
  <c r="AQ366" i="1"/>
  <c r="AM366" i="1"/>
  <c r="AO362" i="1"/>
  <c r="AQ362" i="1"/>
  <c r="AM362" i="1"/>
  <c r="AO358" i="1"/>
  <c r="AQ358" i="1"/>
  <c r="AM358" i="1"/>
  <c r="AO354" i="1"/>
  <c r="AQ354" i="1"/>
  <c r="AM354" i="1"/>
  <c r="AO350" i="1"/>
  <c r="AQ350" i="1"/>
  <c r="AM350" i="1"/>
  <c r="AO346" i="1"/>
  <c r="AQ346" i="1"/>
  <c r="AM346" i="1"/>
  <c r="AO342" i="1"/>
  <c r="AQ342" i="1"/>
  <c r="AM342" i="1"/>
  <c r="AO338" i="1"/>
  <c r="AQ338" i="1"/>
  <c r="AM338" i="1"/>
  <c r="AO334" i="1"/>
  <c r="AQ334" i="1"/>
  <c r="AM334" i="1"/>
  <c r="AO330" i="1"/>
  <c r="AQ330" i="1"/>
  <c r="AM330" i="1"/>
  <c r="AO326" i="1"/>
  <c r="AQ326" i="1"/>
  <c r="AM326" i="1"/>
  <c r="AO322" i="1"/>
  <c r="AQ322" i="1"/>
  <c r="AM322" i="1"/>
  <c r="AO318" i="1"/>
  <c r="AQ318" i="1"/>
  <c r="AM318" i="1"/>
  <c r="AQ501" i="1"/>
  <c r="AO501" i="1"/>
  <c r="AM501" i="1"/>
  <c r="AQ498" i="1"/>
  <c r="AM498" i="1"/>
  <c r="AO498" i="1"/>
  <c r="AQ494" i="1"/>
  <c r="AM494" i="1"/>
  <c r="AO494" i="1"/>
  <c r="AQ490" i="1"/>
  <c r="AM490" i="1"/>
  <c r="AO490" i="1"/>
  <c r="AQ486" i="1"/>
  <c r="AM486" i="1"/>
  <c r="AO486" i="1"/>
  <c r="AQ482" i="1"/>
  <c r="AM482" i="1"/>
  <c r="AO482" i="1"/>
  <c r="AQ478" i="1"/>
  <c r="AM478" i="1"/>
  <c r="AO478" i="1"/>
  <c r="AQ474" i="1"/>
  <c r="AM474" i="1"/>
  <c r="AO474" i="1"/>
  <c r="AQ471" i="1"/>
  <c r="AO471" i="1"/>
  <c r="AM471" i="1"/>
  <c r="AQ467" i="1"/>
  <c r="AO467" i="1"/>
  <c r="AM467" i="1"/>
  <c r="AQ463" i="1"/>
  <c r="AO463" i="1"/>
  <c r="AM463" i="1"/>
  <c r="AQ460" i="1"/>
  <c r="AM460" i="1"/>
  <c r="AO460" i="1"/>
  <c r="AQ456" i="1"/>
  <c r="AM456" i="1"/>
  <c r="AO456" i="1"/>
  <c r="AQ452" i="1"/>
  <c r="AM452" i="1"/>
  <c r="AO452" i="1"/>
  <c r="AQ419" i="1"/>
  <c r="AO419" i="1"/>
  <c r="AM419" i="1"/>
  <c r="AQ415" i="1"/>
  <c r="AO415" i="1"/>
  <c r="AM415" i="1"/>
  <c r="AQ411" i="1"/>
  <c r="AO411" i="1"/>
  <c r="AM411" i="1"/>
  <c r="AQ407" i="1"/>
  <c r="AO407" i="1"/>
  <c r="AM407" i="1"/>
  <c r="AQ403" i="1"/>
  <c r="AO403" i="1"/>
  <c r="AM403" i="1"/>
  <c r="AQ399" i="1"/>
  <c r="AO399" i="1"/>
  <c r="AM399" i="1"/>
  <c r="AQ395" i="1"/>
  <c r="AO395" i="1"/>
  <c r="AM395" i="1"/>
  <c r="AQ391" i="1"/>
  <c r="AO391" i="1"/>
  <c r="AM391" i="1"/>
  <c r="AQ387" i="1"/>
  <c r="AO387" i="1"/>
  <c r="AM387" i="1"/>
  <c r="AQ383" i="1"/>
  <c r="AO383" i="1"/>
  <c r="AM383" i="1"/>
  <c r="AQ379" i="1"/>
  <c r="AO379" i="1"/>
  <c r="AM379" i="1"/>
  <c r="AQ375" i="1"/>
  <c r="AO375" i="1"/>
  <c r="AM375" i="1"/>
  <c r="AQ371" i="1"/>
  <c r="AO371" i="1"/>
  <c r="AM371" i="1"/>
  <c r="AQ367" i="1"/>
  <c r="AO367" i="1"/>
  <c r="AM367" i="1"/>
  <c r="AQ363" i="1"/>
  <c r="AO363" i="1"/>
  <c r="AM363" i="1"/>
  <c r="AQ359" i="1"/>
  <c r="AO359" i="1"/>
  <c r="AM359" i="1"/>
  <c r="AQ355" i="1"/>
  <c r="AO355" i="1"/>
  <c r="AM355" i="1"/>
  <c r="AQ351" i="1"/>
  <c r="AO351" i="1"/>
  <c r="AM351" i="1"/>
  <c r="AQ347" i="1"/>
  <c r="AO347" i="1"/>
  <c r="AM347" i="1"/>
  <c r="AQ343" i="1"/>
  <c r="AO343" i="1"/>
  <c r="AM343" i="1"/>
  <c r="AQ339" i="1"/>
  <c r="AO339" i="1"/>
  <c r="AM339" i="1"/>
  <c r="AQ335" i="1"/>
  <c r="AO335" i="1"/>
  <c r="AM335" i="1"/>
  <c r="AQ331" i="1"/>
  <c r="AO331" i="1"/>
  <c r="AM331" i="1"/>
  <c r="AQ327" i="1"/>
  <c r="AO327" i="1"/>
  <c r="AM327" i="1"/>
  <c r="AQ323" i="1"/>
  <c r="AO323" i="1"/>
  <c r="AM323" i="1"/>
  <c r="AQ319" i="1"/>
  <c r="AO319" i="1"/>
  <c r="AM319" i="1"/>
  <c r="AQ315" i="1"/>
  <c r="AO315" i="1"/>
  <c r="AM315" i="1"/>
  <c r="AQ313" i="1"/>
  <c r="AO313" i="1"/>
  <c r="AM313" i="1"/>
  <c r="AQ311" i="1"/>
  <c r="AO311" i="1"/>
  <c r="AM311" i="1"/>
  <c r="AQ309" i="1"/>
  <c r="AO309" i="1"/>
  <c r="AM309" i="1"/>
  <c r="AQ307" i="1"/>
  <c r="AO307" i="1"/>
  <c r="AM307" i="1"/>
  <c r="AQ305" i="1"/>
  <c r="AO305" i="1"/>
  <c r="AM305" i="1"/>
  <c r="AQ303" i="1"/>
  <c r="AO303" i="1"/>
  <c r="AM303" i="1"/>
  <c r="AQ301" i="1"/>
  <c r="AO301" i="1"/>
  <c r="AM301" i="1"/>
  <c r="AQ299" i="1"/>
  <c r="AO299" i="1"/>
  <c r="AM299" i="1"/>
  <c r="AQ297" i="1"/>
  <c r="AO297" i="1"/>
  <c r="AM297" i="1"/>
  <c r="AQ295" i="1"/>
  <c r="AO295" i="1"/>
  <c r="AM295" i="1"/>
  <c r="AQ293" i="1"/>
  <c r="AO293" i="1"/>
  <c r="AM293" i="1"/>
  <c r="AQ291" i="1"/>
  <c r="AO291" i="1"/>
  <c r="AM291" i="1"/>
  <c r="AQ289" i="1"/>
  <c r="AO289" i="1"/>
  <c r="AM289" i="1"/>
  <c r="AQ287" i="1"/>
  <c r="AO287" i="1"/>
  <c r="AM287" i="1"/>
  <c r="AQ285" i="1"/>
  <c r="AO285" i="1"/>
  <c r="AM285" i="1"/>
  <c r="AQ283" i="1"/>
  <c r="AO283" i="1"/>
  <c r="AM283" i="1"/>
  <c r="AQ281" i="1"/>
  <c r="AO281" i="1"/>
  <c r="AM281" i="1"/>
  <c r="AQ279" i="1"/>
  <c r="AO279" i="1"/>
  <c r="AM279" i="1"/>
  <c r="AQ277" i="1"/>
  <c r="AO277" i="1"/>
  <c r="AM277" i="1"/>
  <c r="AQ275" i="1"/>
  <c r="AO275" i="1"/>
  <c r="AM275" i="1"/>
  <c r="AQ273" i="1"/>
  <c r="AO273" i="1"/>
  <c r="AM273" i="1"/>
  <c r="AQ271" i="1"/>
  <c r="AO271" i="1"/>
  <c r="AM271" i="1"/>
  <c r="AQ269" i="1"/>
  <c r="AO269" i="1"/>
  <c r="AM269" i="1"/>
  <c r="AQ267" i="1"/>
  <c r="AO267" i="1"/>
  <c r="AM267" i="1"/>
  <c r="AQ265" i="1"/>
  <c r="AO265" i="1"/>
  <c r="AM265" i="1"/>
  <c r="AQ261" i="1"/>
  <c r="AO261" i="1"/>
  <c r="AM261" i="1"/>
  <c r="AQ257" i="1"/>
  <c r="AO257" i="1"/>
  <c r="AM257" i="1"/>
  <c r="AQ253" i="1"/>
  <c r="AO253" i="1"/>
  <c r="AM253" i="1"/>
  <c r="AQ249" i="1"/>
  <c r="AO249" i="1"/>
  <c r="AM249" i="1"/>
  <c r="AQ245" i="1"/>
  <c r="AO245" i="1"/>
  <c r="AM245" i="1"/>
  <c r="AQ241" i="1"/>
  <c r="AO241" i="1"/>
  <c r="AM241" i="1"/>
  <c r="AO262" i="1"/>
  <c r="AQ262" i="1"/>
  <c r="AM262" i="1"/>
  <c r="AO258" i="1"/>
  <c r="AQ258" i="1"/>
  <c r="AM258" i="1"/>
  <c r="AO254" i="1"/>
  <c r="AQ254" i="1"/>
  <c r="AM254" i="1"/>
  <c r="AO250" i="1"/>
  <c r="AQ250" i="1"/>
  <c r="AM250" i="1"/>
  <c r="AO246" i="1"/>
  <c r="AQ246" i="1"/>
  <c r="AM246" i="1"/>
  <c r="AO242" i="1"/>
  <c r="AQ242" i="1"/>
  <c r="AM242" i="1"/>
  <c r="AQ239" i="1"/>
  <c r="AO239" i="1"/>
  <c r="AM239" i="1"/>
  <c r="AQ237" i="1"/>
  <c r="AO237" i="1"/>
  <c r="AM237" i="1"/>
  <c r="AQ235" i="1"/>
  <c r="AO235" i="1"/>
  <c r="AM235" i="1"/>
  <c r="AQ233" i="1"/>
  <c r="AO233" i="1"/>
  <c r="AM233" i="1"/>
  <c r="AQ231" i="1"/>
  <c r="AO231" i="1"/>
  <c r="AM231" i="1"/>
  <c r="AQ229" i="1"/>
  <c r="AO229" i="1"/>
  <c r="AM229" i="1"/>
  <c r="AO226" i="1"/>
  <c r="AQ226" i="1"/>
  <c r="AM226" i="1"/>
  <c r="AO222" i="1"/>
  <c r="AQ222" i="1"/>
  <c r="AM222" i="1"/>
  <c r="AO218" i="1"/>
  <c r="AQ218" i="1"/>
  <c r="AM218" i="1"/>
  <c r="AO214" i="1"/>
  <c r="AQ214" i="1"/>
  <c r="AM214" i="1"/>
  <c r="AO210" i="1"/>
  <c r="AQ210" i="1"/>
  <c r="AM210" i="1"/>
  <c r="AO206" i="1"/>
  <c r="AQ206" i="1"/>
  <c r="AM206" i="1"/>
  <c r="AO202" i="1"/>
  <c r="AQ202" i="1"/>
  <c r="AM202" i="1"/>
  <c r="AO198" i="1"/>
  <c r="AQ198" i="1"/>
  <c r="AM198" i="1"/>
  <c r="AO194" i="1"/>
  <c r="AQ194" i="1"/>
  <c r="AM194" i="1"/>
  <c r="AO190" i="1"/>
  <c r="AQ190" i="1"/>
  <c r="AM190" i="1"/>
  <c r="AQ186" i="1"/>
  <c r="AO186" i="1"/>
  <c r="AM186" i="1"/>
  <c r="AQ182" i="1"/>
  <c r="AO182" i="1"/>
  <c r="AM182" i="1"/>
  <c r="AQ178" i="1"/>
  <c r="AO178" i="1"/>
  <c r="AM178" i="1"/>
  <c r="AQ174" i="1"/>
  <c r="AO174" i="1"/>
  <c r="AM174" i="1"/>
  <c r="AQ170" i="1"/>
  <c r="AO170" i="1"/>
  <c r="AM170" i="1"/>
  <c r="AQ166" i="1"/>
  <c r="AO166" i="1"/>
  <c r="AM166" i="1"/>
  <c r="AQ162" i="1"/>
  <c r="AO162" i="1"/>
  <c r="AM162" i="1"/>
  <c r="AQ158" i="1"/>
  <c r="AO158" i="1"/>
  <c r="AM158" i="1"/>
  <c r="AQ154" i="1"/>
  <c r="AO154" i="1"/>
  <c r="AM154" i="1"/>
  <c r="AQ150" i="1"/>
  <c r="AO150" i="1"/>
  <c r="AM150" i="1"/>
  <c r="AQ146" i="1"/>
  <c r="AO146" i="1"/>
  <c r="AM146" i="1"/>
  <c r="AQ142" i="1"/>
  <c r="AO142" i="1"/>
  <c r="AM142" i="1"/>
  <c r="AQ138" i="1"/>
  <c r="AO138" i="1"/>
  <c r="AM138" i="1"/>
  <c r="AQ134" i="1"/>
  <c r="AO134" i="1"/>
  <c r="AM134" i="1"/>
  <c r="AQ225" i="1"/>
  <c r="AO225" i="1"/>
  <c r="AM225" i="1"/>
  <c r="AQ221" i="1"/>
  <c r="AO221" i="1"/>
  <c r="AM221" i="1"/>
  <c r="AQ217" i="1"/>
  <c r="AO217" i="1"/>
  <c r="AM217" i="1"/>
  <c r="AQ213" i="1"/>
  <c r="AO213" i="1"/>
  <c r="AM213" i="1"/>
  <c r="AQ209" i="1"/>
  <c r="AO209" i="1"/>
  <c r="AM209" i="1"/>
  <c r="AQ205" i="1"/>
  <c r="AO205" i="1"/>
  <c r="AM205" i="1"/>
  <c r="AQ201" i="1"/>
  <c r="AO201" i="1"/>
  <c r="AM201" i="1"/>
  <c r="AQ197" i="1"/>
  <c r="AO197" i="1"/>
  <c r="AM197" i="1"/>
  <c r="AQ193" i="1"/>
  <c r="AO193" i="1"/>
  <c r="AM193" i="1"/>
  <c r="AQ189" i="1"/>
  <c r="AO189" i="1"/>
  <c r="AM189" i="1"/>
  <c r="AQ185" i="1"/>
  <c r="AO185" i="1"/>
  <c r="AM185" i="1"/>
  <c r="AQ181" i="1"/>
  <c r="AO181" i="1"/>
  <c r="AM181" i="1"/>
  <c r="AQ177" i="1"/>
  <c r="AO177" i="1"/>
  <c r="AM177" i="1"/>
  <c r="AQ173" i="1"/>
  <c r="AO173" i="1"/>
  <c r="AM173" i="1"/>
  <c r="AQ169" i="1"/>
  <c r="AO169" i="1"/>
  <c r="AM169" i="1"/>
  <c r="AQ165" i="1"/>
  <c r="AO165" i="1"/>
  <c r="AM165" i="1"/>
  <c r="AQ161" i="1"/>
  <c r="AO161" i="1"/>
  <c r="AM161" i="1"/>
  <c r="AQ157" i="1"/>
  <c r="AO157" i="1"/>
  <c r="AM157" i="1"/>
  <c r="AQ153" i="1"/>
  <c r="AO153" i="1"/>
  <c r="AM153" i="1"/>
  <c r="AQ149" i="1"/>
  <c r="AO149" i="1"/>
  <c r="AM149" i="1"/>
  <c r="AQ145" i="1"/>
  <c r="AO145" i="1"/>
  <c r="AM145" i="1"/>
  <c r="AQ141" i="1"/>
  <c r="AO141" i="1"/>
  <c r="AM141" i="1"/>
  <c r="AQ137" i="1"/>
  <c r="AO137" i="1"/>
  <c r="AM137" i="1"/>
  <c r="AQ133" i="1"/>
  <c r="AO133" i="1"/>
  <c r="AM133" i="1"/>
  <c r="AQ85" i="1"/>
  <c r="AO85" i="1"/>
  <c r="AM85" i="1"/>
  <c r="AQ81" i="1"/>
  <c r="AO81" i="1"/>
  <c r="AM81" i="1"/>
  <c r="AQ77" i="1"/>
  <c r="AO77" i="1"/>
  <c r="AM77" i="1"/>
  <c r="AQ73" i="1"/>
  <c r="AO73" i="1"/>
  <c r="AM73" i="1"/>
  <c r="AQ69" i="1"/>
  <c r="AO69" i="1"/>
  <c r="AM69" i="1"/>
  <c r="AQ65" i="1"/>
  <c r="AO65" i="1"/>
  <c r="AM65" i="1"/>
  <c r="AQ61" i="1"/>
  <c r="AO61" i="1"/>
  <c r="AM61" i="1"/>
  <c r="AQ57" i="1"/>
  <c r="AO57" i="1"/>
  <c r="AM57" i="1"/>
  <c r="AQ53" i="1"/>
  <c r="AO53" i="1"/>
  <c r="AM53" i="1"/>
  <c r="AQ49" i="1"/>
  <c r="AO49" i="1"/>
  <c r="AM49" i="1"/>
  <c r="AQ45" i="1"/>
  <c r="AO45" i="1"/>
  <c r="AM45" i="1"/>
  <c r="AQ41" i="1"/>
  <c r="AO41" i="1"/>
  <c r="AM41" i="1"/>
  <c r="AQ37" i="1"/>
  <c r="AO37" i="1"/>
  <c r="AM37" i="1"/>
  <c r="AQ33" i="1"/>
  <c r="AO33" i="1"/>
  <c r="AM33" i="1"/>
  <c r="AQ29" i="1"/>
  <c r="AO29" i="1"/>
  <c r="AM29" i="1"/>
  <c r="AQ131" i="1"/>
  <c r="AO131" i="1"/>
  <c r="AM131" i="1"/>
  <c r="AQ129" i="1"/>
  <c r="AO129" i="1"/>
  <c r="AM129" i="1"/>
  <c r="AQ127" i="1"/>
  <c r="AO127" i="1"/>
  <c r="AM127" i="1"/>
  <c r="AQ125" i="1"/>
  <c r="AO125" i="1"/>
  <c r="AM125" i="1"/>
  <c r="AQ123" i="1"/>
  <c r="AO123" i="1"/>
  <c r="AM123" i="1"/>
  <c r="AQ121" i="1"/>
  <c r="AO121" i="1"/>
  <c r="AM121" i="1"/>
  <c r="AQ119" i="1"/>
  <c r="AO119" i="1"/>
  <c r="AM119" i="1"/>
  <c r="AQ117" i="1"/>
  <c r="AO117" i="1"/>
  <c r="AM117" i="1"/>
  <c r="AQ115" i="1"/>
  <c r="AO115" i="1"/>
  <c r="AM115" i="1"/>
  <c r="AQ113" i="1"/>
  <c r="AO113" i="1"/>
  <c r="AM113" i="1"/>
  <c r="AQ111" i="1"/>
  <c r="AO111" i="1"/>
  <c r="AM111" i="1"/>
  <c r="AQ109" i="1"/>
  <c r="AO109" i="1"/>
  <c r="AM109" i="1"/>
  <c r="AQ107" i="1"/>
  <c r="AO107" i="1"/>
  <c r="AM107" i="1"/>
  <c r="AQ105" i="1"/>
  <c r="AO105" i="1"/>
  <c r="AM105" i="1"/>
  <c r="AQ103" i="1"/>
  <c r="AO103" i="1"/>
  <c r="AM103" i="1"/>
  <c r="AQ101" i="1"/>
  <c r="AO101" i="1"/>
  <c r="AM101" i="1"/>
  <c r="AQ99" i="1"/>
  <c r="AO99" i="1"/>
  <c r="AM99" i="1"/>
  <c r="AQ97" i="1"/>
  <c r="AO97" i="1"/>
  <c r="AM97" i="1"/>
  <c r="AQ95" i="1"/>
  <c r="AO95" i="1"/>
  <c r="AM95" i="1"/>
  <c r="AQ93" i="1"/>
  <c r="AO93" i="1"/>
  <c r="AM93" i="1"/>
  <c r="AQ91" i="1"/>
  <c r="AO91" i="1"/>
  <c r="AM91" i="1"/>
  <c r="AQ89" i="1"/>
  <c r="AO89" i="1"/>
  <c r="AM89" i="1"/>
  <c r="AQ86" i="1"/>
  <c r="AO86" i="1"/>
  <c r="AM86" i="1"/>
  <c r="AQ82" i="1"/>
  <c r="AO82" i="1"/>
  <c r="AM82" i="1"/>
  <c r="AQ78" i="1"/>
  <c r="AO78" i="1"/>
  <c r="AM78" i="1"/>
  <c r="AQ74" i="1"/>
  <c r="AO74" i="1"/>
  <c r="AM74" i="1"/>
  <c r="AQ70" i="1"/>
  <c r="AO70" i="1"/>
  <c r="AM70" i="1"/>
  <c r="AQ66" i="1"/>
  <c r="AO66" i="1"/>
  <c r="AM66" i="1"/>
  <c r="AQ62" i="1"/>
  <c r="AO62" i="1"/>
  <c r="AM62" i="1"/>
  <c r="AQ58" i="1"/>
  <c r="AO58" i="1"/>
  <c r="AM58" i="1"/>
  <c r="AQ54" i="1"/>
  <c r="AO54" i="1"/>
  <c r="AM54" i="1"/>
  <c r="AQ50" i="1"/>
  <c r="AO50" i="1"/>
  <c r="AM50" i="1"/>
  <c r="AQ46" i="1"/>
  <c r="AO46" i="1"/>
  <c r="AM46" i="1"/>
  <c r="AQ42" i="1"/>
  <c r="AO42" i="1"/>
  <c r="AM42" i="1"/>
  <c r="AQ38" i="1"/>
  <c r="AO38" i="1"/>
  <c r="AM38" i="1"/>
  <c r="AQ34" i="1"/>
  <c r="AO34" i="1"/>
  <c r="AM34" i="1"/>
  <c r="AQ30" i="1"/>
  <c r="AO30" i="1"/>
  <c r="AM30" i="1"/>
  <c r="AQ27" i="1"/>
  <c r="AO27" i="1"/>
  <c r="AM27" i="1"/>
  <c r="AQ25" i="1"/>
  <c r="AO25" i="1"/>
  <c r="AM25" i="1"/>
  <c r="AQ23" i="1"/>
  <c r="AO23" i="1"/>
  <c r="AM23" i="1"/>
  <c r="AQ497" i="1"/>
  <c r="AO497" i="1"/>
  <c r="AM497" i="1"/>
  <c r="AQ493" i="1"/>
  <c r="AO493" i="1"/>
  <c r="AM493" i="1"/>
  <c r="AQ489" i="1"/>
  <c r="AO489" i="1"/>
  <c r="AM489" i="1"/>
  <c r="AQ485" i="1"/>
  <c r="AO485" i="1"/>
  <c r="AM485" i="1"/>
  <c r="AQ481" i="1"/>
  <c r="AO481" i="1"/>
  <c r="AM481" i="1"/>
  <c r="AQ477" i="1"/>
  <c r="AO477" i="1"/>
  <c r="AM477" i="1"/>
  <c r="AQ472" i="1"/>
  <c r="AM472" i="1"/>
  <c r="AO472" i="1"/>
  <c r="AQ468" i="1"/>
  <c r="AM468" i="1"/>
  <c r="AO468" i="1"/>
  <c r="AQ464" i="1"/>
  <c r="AM464" i="1"/>
  <c r="AO464" i="1"/>
  <c r="AQ459" i="1"/>
  <c r="AO459" i="1"/>
  <c r="AM459" i="1"/>
  <c r="AQ455" i="1"/>
  <c r="AO455" i="1"/>
  <c r="AM455" i="1"/>
  <c r="AQ451" i="1"/>
  <c r="AO451" i="1"/>
  <c r="AM451" i="1"/>
  <c r="AQ449" i="1"/>
  <c r="AO449" i="1"/>
  <c r="AM449" i="1"/>
  <c r="AQ447" i="1"/>
  <c r="AO447" i="1"/>
  <c r="AM447" i="1"/>
  <c r="AQ445" i="1"/>
  <c r="AO445" i="1"/>
  <c r="AM445" i="1"/>
  <c r="AQ443" i="1"/>
  <c r="AO443" i="1"/>
  <c r="AM443" i="1"/>
  <c r="AQ441" i="1"/>
  <c r="AO441" i="1"/>
  <c r="AM441" i="1"/>
  <c r="AQ439" i="1"/>
  <c r="AO439" i="1"/>
  <c r="AM439" i="1"/>
  <c r="AQ437" i="1"/>
  <c r="AO437" i="1"/>
  <c r="AM437" i="1"/>
  <c r="AQ435" i="1"/>
  <c r="AO435" i="1"/>
  <c r="AM435" i="1"/>
  <c r="AQ433" i="1"/>
  <c r="AO433" i="1"/>
  <c r="AM433" i="1"/>
  <c r="AQ431" i="1"/>
  <c r="AO431" i="1"/>
  <c r="AM431" i="1"/>
  <c r="AQ429" i="1"/>
  <c r="AO429" i="1"/>
  <c r="AM429" i="1"/>
  <c r="AQ427" i="1"/>
  <c r="AO427" i="1"/>
  <c r="AM427" i="1"/>
  <c r="AQ425" i="1"/>
  <c r="AO425" i="1"/>
  <c r="AM425" i="1"/>
  <c r="AQ423" i="1"/>
  <c r="AO423" i="1"/>
  <c r="AM423" i="1"/>
  <c r="AQ420" i="1"/>
  <c r="AM420" i="1"/>
  <c r="AO420" i="1"/>
  <c r="AQ416" i="1"/>
  <c r="AM416" i="1"/>
  <c r="AO416" i="1"/>
  <c r="AQ412" i="1"/>
  <c r="AM412" i="1"/>
  <c r="AO412" i="1"/>
  <c r="AQ408" i="1"/>
  <c r="AM408" i="1"/>
  <c r="AO408" i="1"/>
  <c r="AQ404" i="1"/>
  <c r="AM404" i="1"/>
  <c r="AO404" i="1"/>
  <c r="AQ400" i="1"/>
  <c r="AM400" i="1"/>
  <c r="AO400" i="1"/>
  <c r="AQ396" i="1"/>
  <c r="AM396" i="1"/>
  <c r="AO396" i="1"/>
  <c r="AQ392" i="1"/>
  <c r="AM392" i="1"/>
  <c r="AO392" i="1"/>
  <c r="AQ388" i="1"/>
  <c r="AM388" i="1"/>
  <c r="AO388" i="1"/>
  <c r="AQ384" i="1"/>
  <c r="AM384" i="1"/>
  <c r="AO384" i="1"/>
  <c r="AQ380" i="1"/>
  <c r="AM380" i="1"/>
  <c r="AO380" i="1"/>
  <c r="AQ376" i="1"/>
  <c r="AM376" i="1"/>
  <c r="AO376" i="1"/>
  <c r="AQ372" i="1"/>
  <c r="AM372" i="1"/>
  <c r="AO372" i="1"/>
  <c r="AO368" i="1"/>
  <c r="AQ368" i="1"/>
  <c r="AM368" i="1"/>
  <c r="AO364" i="1"/>
  <c r="AQ364" i="1"/>
  <c r="AM364" i="1"/>
  <c r="AO360" i="1"/>
  <c r="AQ360" i="1"/>
  <c r="AM360" i="1"/>
  <c r="AO356" i="1"/>
  <c r="AQ356" i="1"/>
  <c r="AM356" i="1"/>
  <c r="AO352" i="1"/>
  <c r="AQ352" i="1"/>
  <c r="AM352" i="1"/>
  <c r="AO348" i="1"/>
  <c r="AQ348" i="1"/>
  <c r="AM348" i="1"/>
  <c r="AO344" i="1"/>
  <c r="AQ344" i="1"/>
  <c r="AM344" i="1"/>
  <c r="AO340" i="1"/>
  <c r="AQ340" i="1"/>
  <c r="AM340" i="1"/>
  <c r="AO336" i="1"/>
  <c r="AQ336" i="1"/>
  <c r="AM336" i="1"/>
  <c r="AO332" i="1"/>
  <c r="AQ332" i="1"/>
  <c r="AM332" i="1"/>
  <c r="AO328" i="1"/>
  <c r="AQ328" i="1"/>
  <c r="AM328" i="1"/>
  <c r="AO324" i="1"/>
  <c r="AQ324" i="1"/>
  <c r="AM324" i="1"/>
  <c r="AO320" i="1"/>
  <c r="AQ320" i="1"/>
  <c r="AM320" i="1"/>
  <c r="AO316" i="1"/>
  <c r="AQ316" i="1"/>
  <c r="AM316" i="1"/>
  <c r="AQ499" i="1"/>
  <c r="AO499" i="1"/>
  <c r="AM499" i="1"/>
  <c r="AQ496" i="1"/>
  <c r="AM496" i="1"/>
  <c r="AO496" i="1"/>
  <c r="AQ492" i="1"/>
  <c r="AM492" i="1"/>
  <c r="AO492" i="1"/>
  <c r="AQ488" i="1"/>
  <c r="AM488" i="1"/>
  <c r="AO488" i="1"/>
  <c r="AQ484" i="1"/>
  <c r="AM484" i="1"/>
  <c r="AO484" i="1"/>
  <c r="AQ480" i="1"/>
  <c r="AM480" i="1"/>
  <c r="AO480" i="1"/>
  <c r="AQ476" i="1"/>
  <c r="AM476" i="1"/>
  <c r="AO476" i="1"/>
  <c r="AQ473" i="1"/>
  <c r="AO473" i="1"/>
  <c r="AM473" i="1"/>
  <c r="AQ469" i="1"/>
  <c r="AO469" i="1"/>
  <c r="AM469" i="1"/>
  <c r="AQ465" i="1"/>
  <c r="AO465" i="1"/>
  <c r="AM465" i="1"/>
  <c r="AQ462" i="1"/>
  <c r="AM462" i="1"/>
  <c r="AO462" i="1"/>
  <c r="AQ458" i="1"/>
  <c r="AM458" i="1"/>
  <c r="AO458" i="1"/>
  <c r="AQ454" i="1"/>
  <c r="AM454" i="1"/>
  <c r="AO454" i="1"/>
  <c r="AQ421" i="1"/>
  <c r="AO421" i="1"/>
  <c r="AM421" i="1"/>
  <c r="AQ417" i="1"/>
  <c r="AO417" i="1"/>
  <c r="AM417" i="1"/>
  <c r="AQ413" i="1"/>
  <c r="AO413" i="1"/>
  <c r="AM413" i="1"/>
  <c r="AQ409" i="1"/>
  <c r="AO409" i="1"/>
  <c r="AM409" i="1"/>
  <c r="AQ405" i="1"/>
  <c r="AO405" i="1"/>
  <c r="AM405" i="1"/>
  <c r="AQ401" i="1"/>
  <c r="AO401" i="1"/>
  <c r="AM401" i="1"/>
  <c r="AQ397" i="1"/>
  <c r="AO397" i="1"/>
  <c r="AM397" i="1"/>
  <c r="AQ393" i="1"/>
  <c r="AO393" i="1"/>
  <c r="AM393" i="1"/>
  <c r="AQ389" i="1"/>
  <c r="AO389" i="1"/>
  <c r="AM389" i="1"/>
  <c r="AQ385" i="1"/>
  <c r="AO385" i="1"/>
  <c r="AM385" i="1"/>
  <c r="AQ381" i="1"/>
  <c r="AO381" i="1"/>
  <c r="AM381" i="1"/>
  <c r="AQ377" i="1"/>
  <c r="AO377" i="1"/>
  <c r="AM377" i="1"/>
  <c r="AQ373" i="1"/>
  <c r="AO373" i="1"/>
  <c r="AM373" i="1"/>
  <c r="AQ369" i="1"/>
  <c r="AO369" i="1"/>
  <c r="AM369" i="1"/>
  <c r="AQ365" i="1"/>
  <c r="AO365" i="1"/>
  <c r="AM365" i="1"/>
  <c r="AQ361" i="1"/>
  <c r="AO361" i="1"/>
  <c r="AM361" i="1"/>
  <c r="AQ357" i="1"/>
  <c r="AO357" i="1"/>
  <c r="AM357" i="1"/>
  <c r="AQ353" i="1"/>
  <c r="AO353" i="1"/>
  <c r="AM353" i="1"/>
  <c r="AQ349" i="1"/>
  <c r="AO349" i="1"/>
  <c r="AM349" i="1"/>
  <c r="AQ345" i="1"/>
  <c r="AO345" i="1"/>
  <c r="AM345" i="1"/>
  <c r="AQ341" i="1"/>
  <c r="AO341" i="1"/>
  <c r="AM341" i="1"/>
  <c r="AQ337" i="1"/>
  <c r="AO337" i="1"/>
  <c r="AM337" i="1"/>
  <c r="AQ333" i="1"/>
  <c r="AO333" i="1"/>
  <c r="AM333" i="1"/>
  <c r="AQ329" i="1"/>
  <c r="AO329" i="1"/>
  <c r="AM329" i="1"/>
  <c r="AQ325" i="1"/>
  <c r="AO325" i="1"/>
  <c r="AM325" i="1"/>
  <c r="AQ321" i="1"/>
  <c r="AO321" i="1"/>
  <c r="AM321" i="1"/>
  <c r="AQ317" i="1"/>
  <c r="AO317" i="1"/>
  <c r="AM317" i="1"/>
  <c r="AO314" i="1"/>
  <c r="AQ314" i="1"/>
  <c r="AM314" i="1"/>
  <c r="AO312" i="1"/>
  <c r="AQ312" i="1"/>
  <c r="AM312" i="1"/>
  <c r="AO310" i="1"/>
  <c r="AQ310" i="1"/>
  <c r="AM310" i="1"/>
  <c r="AO308" i="1"/>
  <c r="AQ308" i="1"/>
  <c r="AM308" i="1"/>
  <c r="AO306" i="1"/>
  <c r="AQ306" i="1"/>
  <c r="AM306" i="1"/>
  <c r="AO304" i="1"/>
  <c r="AQ304" i="1"/>
  <c r="AM304" i="1"/>
  <c r="AO302" i="1"/>
  <c r="AQ302" i="1"/>
  <c r="AM302" i="1"/>
  <c r="AO300" i="1"/>
  <c r="AQ300" i="1"/>
  <c r="AM300" i="1"/>
  <c r="AO298" i="1"/>
  <c r="AQ298" i="1"/>
  <c r="AM298" i="1"/>
  <c r="AO296" i="1"/>
  <c r="AQ296" i="1"/>
  <c r="AM296" i="1"/>
  <c r="AO294" i="1"/>
  <c r="AQ294" i="1"/>
  <c r="AM294" i="1"/>
  <c r="AO292" i="1"/>
  <c r="AQ292" i="1"/>
  <c r="AM292" i="1"/>
  <c r="AO290" i="1"/>
  <c r="AQ290" i="1"/>
  <c r="AM290" i="1"/>
  <c r="AO288" i="1"/>
  <c r="AQ288" i="1"/>
  <c r="AM288" i="1"/>
  <c r="AO286" i="1"/>
  <c r="AQ286" i="1"/>
  <c r="AM286" i="1"/>
  <c r="AO284" i="1"/>
  <c r="AQ284" i="1"/>
  <c r="AM284" i="1"/>
  <c r="AO282" i="1"/>
  <c r="AQ282" i="1"/>
  <c r="AM282" i="1"/>
  <c r="AO280" i="1"/>
  <c r="AQ280" i="1"/>
  <c r="AM280" i="1"/>
  <c r="AO278" i="1"/>
  <c r="AQ278" i="1"/>
  <c r="AM278" i="1"/>
  <c r="AO276" i="1"/>
  <c r="AQ276" i="1"/>
  <c r="AM276" i="1"/>
  <c r="AO274" i="1"/>
  <c r="AQ274" i="1"/>
  <c r="AM274" i="1"/>
  <c r="AO272" i="1"/>
  <c r="AQ272" i="1"/>
  <c r="AM272" i="1"/>
  <c r="AO270" i="1"/>
  <c r="AQ270" i="1"/>
  <c r="AM270" i="1"/>
  <c r="AO268" i="1"/>
  <c r="AQ268" i="1"/>
  <c r="AM268" i="1"/>
  <c r="AO266" i="1"/>
  <c r="AQ266" i="1"/>
  <c r="AM266" i="1"/>
  <c r="AQ263" i="1"/>
  <c r="AO263" i="1"/>
  <c r="AM263" i="1"/>
  <c r="AQ259" i="1"/>
  <c r="AO259" i="1"/>
  <c r="AM259" i="1"/>
  <c r="AQ255" i="1"/>
  <c r="AO255" i="1"/>
  <c r="AM255" i="1"/>
  <c r="AQ251" i="1"/>
  <c r="AO251" i="1"/>
  <c r="AM251" i="1"/>
  <c r="AQ247" i="1"/>
  <c r="AO247" i="1"/>
  <c r="AM247" i="1"/>
  <c r="AQ243" i="1"/>
  <c r="AO243" i="1"/>
  <c r="AM243" i="1"/>
  <c r="AO264" i="1"/>
  <c r="AQ264" i="1"/>
  <c r="AM264" i="1"/>
  <c r="AO260" i="1"/>
  <c r="AQ260" i="1"/>
  <c r="AM260" i="1"/>
  <c r="AO256" i="1"/>
  <c r="AQ256" i="1"/>
  <c r="AM256" i="1"/>
  <c r="AO252" i="1"/>
  <c r="AQ252" i="1"/>
  <c r="AM252" i="1"/>
  <c r="AO248" i="1"/>
  <c r="AQ248" i="1"/>
  <c r="AM248" i="1"/>
  <c r="AO244" i="1"/>
  <c r="AQ244" i="1"/>
  <c r="AM244" i="1"/>
  <c r="AO240" i="1"/>
  <c r="AQ240" i="1"/>
  <c r="AM240" i="1"/>
  <c r="AO238" i="1"/>
  <c r="AQ238" i="1"/>
  <c r="AM238" i="1"/>
  <c r="AO236" i="1"/>
  <c r="AQ236" i="1"/>
  <c r="AM236" i="1"/>
  <c r="AO234" i="1"/>
  <c r="AQ234" i="1"/>
  <c r="AM234" i="1"/>
  <c r="AO232" i="1"/>
  <c r="AQ232" i="1"/>
  <c r="AM232" i="1"/>
  <c r="AO230" i="1"/>
  <c r="AQ230" i="1"/>
  <c r="AM230" i="1"/>
  <c r="AO228" i="1"/>
  <c r="AQ228" i="1"/>
  <c r="AM228" i="1"/>
  <c r="AO224" i="1"/>
  <c r="AQ224" i="1"/>
  <c r="AM224" i="1"/>
  <c r="AO220" i="1"/>
  <c r="AQ220" i="1"/>
  <c r="AM220" i="1"/>
  <c r="AO216" i="1"/>
  <c r="AQ216" i="1"/>
  <c r="AM216" i="1"/>
  <c r="AO212" i="1"/>
  <c r="AQ212" i="1"/>
  <c r="AM212" i="1"/>
  <c r="AO208" i="1"/>
  <c r="AQ208" i="1"/>
  <c r="AM208" i="1"/>
  <c r="AO204" i="1"/>
  <c r="AQ204" i="1"/>
  <c r="AM204" i="1"/>
  <c r="AO200" i="1"/>
  <c r="AQ200" i="1"/>
  <c r="AM200" i="1"/>
  <c r="AO196" i="1"/>
  <c r="AQ196" i="1"/>
  <c r="AM196" i="1"/>
  <c r="AO192" i="1"/>
  <c r="AQ192" i="1"/>
  <c r="AM192" i="1"/>
  <c r="AO188" i="1"/>
  <c r="AQ188" i="1"/>
  <c r="AM188" i="1"/>
  <c r="AQ184" i="1"/>
  <c r="AO184" i="1"/>
  <c r="AM184" i="1"/>
  <c r="AQ180" i="1"/>
  <c r="AO180" i="1"/>
  <c r="AM180" i="1"/>
  <c r="AQ176" i="1"/>
  <c r="AO176" i="1"/>
  <c r="AM176" i="1"/>
  <c r="AQ172" i="1"/>
  <c r="AO172" i="1"/>
  <c r="AM172" i="1"/>
  <c r="AQ168" i="1"/>
  <c r="AO168" i="1"/>
  <c r="AM168" i="1"/>
  <c r="AQ164" i="1"/>
  <c r="AO164" i="1"/>
  <c r="AM164" i="1"/>
  <c r="AQ160" i="1"/>
  <c r="AO160" i="1"/>
  <c r="AM160" i="1"/>
  <c r="AQ156" i="1"/>
  <c r="AO156" i="1"/>
  <c r="AM156" i="1"/>
  <c r="AQ152" i="1"/>
  <c r="AO152" i="1"/>
  <c r="AM152" i="1"/>
  <c r="AQ148" i="1"/>
  <c r="AO148" i="1"/>
  <c r="AM148" i="1"/>
  <c r="AQ144" i="1"/>
  <c r="AO144" i="1"/>
  <c r="AM144" i="1"/>
  <c r="AQ140" i="1"/>
  <c r="AO140" i="1"/>
  <c r="AM140" i="1"/>
  <c r="AQ136" i="1"/>
  <c r="AO136" i="1"/>
  <c r="AM136" i="1"/>
  <c r="AQ227" i="1"/>
  <c r="AO227" i="1"/>
  <c r="AM227" i="1"/>
  <c r="AQ223" i="1"/>
  <c r="AO223" i="1"/>
  <c r="AM223" i="1"/>
  <c r="AQ219" i="1"/>
  <c r="AO219" i="1"/>
  <c r="AM219" i="1"/>
  <c r="AQ215" i="1"/>
  <c r="AO215" i="1"/>
  <c r="AM215" i="1"/>
  <c r="AQ211" i="1"/>
  <c r="AO211" i="1"/>
  <c r="AM211" i="1"/>
  <c r="AQ207" i="1"/>
  <c r="AO207" i="1"/>
  <c r="AM207" i="1"/>
  <c r="AQ203" i="1"/>
  <c r="AO203" i="1"/>
  <c r="AM203" i="1"/>
  <c r="AQ199" i="1"/>
  <c r="AO199" i="1"/>
  <c r="AM199" i="1"/>
  <c r="AQ195" i="1"/>
  <c r="AO195" i="1"/>
  <c r="AM195" i="1"/>
  <c r="AQ191" i="1"/>
  <c r="AO191" i="1"/>
  <c r="AM191" i="1"/>
  <c r="AQ187" i="1"/>
  <c r="AO187" i="1"/>
  <c r="AM187" i="1"/>
  <c r="AQ183" i="1"/>
  <c r="AO183" i="1"/>
  <c r="AM183" i="1"/>
  <c r="AQ179" i="1"/>
  <c r="AO179" i="1"/>
  <c r="AM179" i="1"/>
  <c r="AQ175" i="1"/>
  <c r="AO175" i="1"/>
  <c r="AM175" i="1"/>
  <c r="AQ171" i="1"/>
  <c r="AO171" i="1"/>
  <c r="AM171" i="1"/>
  <c r="AQ167" i="1"/>
  <c r="AO167" i="1"/>
  <c r="AM167" i="1"/>
  <c r="AQ163" i="1"/>
  <c r="AO163" i="1"/>
  <c r="AM163" i="1"/>
  <c r="AQ159" i="1"/>
  <c r="AO159" i="1"/>
  <c r="AM159" i="1"/>
  <c r="AQ155" i="1"/>
  <c r="AO155" i="1"/>
  <c r="AM155" i="1"/>
  <c r="AQ151" i="1"/>
  <c r="AO151" i="1"/>
  <c r="AM151" i="1"/>
  <c r="AQ147" i="1"/>
  <c r="AO147" i="1"/>
  <c r="AM147" i="1"/>
  <c r="AQ143" i="1"/>
  <c r="AO143" i="1"/>
  <c r="AM143" i="1"/>
  <c r="AQ139" i="1"/>
  <c r="AO139" i="1"/>
  <c r="AM139" i="1"/>
  <c r="AQ135" i="1"/>
  <c r="AO135" i="1"/>
  <c r="AM135" i="1"/>
  <c r="AQ87" i="1"/>
  <c r="AO87" i="1"/>
  <c r="AM87" i="1"/>
  <c r="AQ83" i="1"/>
  <c r="AO83" i="1"/>
  <c r="AM83" i="1"/>
  <c r="AQ79" i="1"/>
  <c r="AO79" i="1"/>
  <c r="AM79" i="1"/>
  <c r="AQ75" i="1"/>
  <c r="AO75" i="1"/>
  <c r="AM75" i="1"/>
  <c r="AQ71" i="1"/>
  <c r="AO71" i="1"/>
  <c r="AM71" i="1"/>
  <c r="AQ67" i="1"/>
  <c r="AO67" i="1"/>
  <c r="AM67" i="1"/>
  <c r="AQ63" i="1"/>
  <c r="AO63" i="1"/>
  <c r="AM63" i="1"/>
  <c r="AQ59" i="1"/>
  <c r="AO59" i="1"/>
  <c r="AM59" i="1"/>
  <c r="AQ55" i="1"/>
  <c r="AO55" i="1"/>
  <c r="AM55" i="1"/>
  <c r="AQ51" i="1"/>
  <c r="AO51" i="1"/>
  <c r="AM51" i="1"/>
  <c r="AQ47" i="1"/>
  <c r="AO47" i="1"/>
  <c r="AM47" i="1"/>
  <c r="AQ43" i="1"/>
  <c r="AO43" i="1"/>
  <c r="AM43" i="1"/>
  <c r="AQ39" i="1"/>
  <c r="AO39" i="1"/>
  <c r="AM39" i="1"/>
  <c r="AQ35" i="1"/>
  <c r="AO35" i="1"/>
  <c r="AM35" i="1"/>
  <c r="AQ31" i="1"/>
  <c r="AO31" i="1"/>
  <c r="AM31" i="1"/>
  <c r="AQ132" i="1"/>
  <c r="AO132" i="1"/>
  <c r="AM132" i="1"/>
  <c r="AQ130" i="1"/>
  <c r="AO130" i="1"/>
  <c r="AM130" i="1"/>
  <c r="AQ128" i="1"/>
  <c r="AO128" i="1"/>
  <c r="AM128" i="1"/>
  <c r="AQ126" i="1"/>
  <c r="AO126" i="1"/>
  <c r="AM126" i="1"/>
  <c r="AQ124" i="1"/>
  <c r="AO124" i="1"/>
  <c r="AM124" i="1"/>
  <c r="AQ122" i="1"/>
  <c r="AO122" i="1"/>
  <c r="AM122" i="1"/>
  <c r="AQ120" i="1"/>
  <c r="AO120" i="1"/>
  <c r="AM120" i="1"/>
  <c r="AQ118" i="1"/>
  <c r="AO118" i="1"/>
  <c r="AM118" i="1"/>
  <c r="AQ116" i="1"/>
  <c r="AO116" i="1"/>
  <c r="AM116" i="1"/>
  <c r="AQ114" i="1"/>
  <c r="AO114" i="1"/>
  <c r="AM114" i="1"/>
  <c r="AQ112" i="1"/>
  <c r="AO112" i="1"/>
  <c r="AM112" i="1"/>
  <c r="AQ110" i="1"/>
  <c r="AO110" i="1"/>
  <c r="AM110" i="1"/>
  <c r="AQ108" i="1"/>
  <c r="AO108" i="1"/>
  <c r="AM108" i="1"/>
  <c r="AQ106" i="1"/>
  <c r="AO106" i="1"/>
  <c r="AM106" i="1"/>
  <c r="AQ104" i="1"/>
  <c r="AO104" i="1"/>
  <c r="AM104" i="1"/>
  <c r="AQ102" i="1"/>
  <c r="AO102" i="1"/>
  <c r="AM102" i="1"/>
  <c r="AQ100" i="1"/>
  <c r="AO100" i="1"/>
  <c r="AM100" i="1"/>
  <c r="AQ98" i="1"/>
  <c r="AO98" i="1"/>
  <c r="AM98" i="1"/>
  <c r="AQ96" i="1"/>
  <c r="AO96" i="1"/>
  <c r="AM96" i="1"/>
  <c r="AQ94" i="1"/>
  <c r="AO94" i="1"/>
  <c r="AM94" i="1"/>
  <c r="AQ92" i="1"/>
  <c r="AO92" i="1"/>
  <c r="AM92" i="1"/>
  <c r="AQ90" i="1"/>
  <c r="AO90" i="1"/>
  <c r="AM90" i="1"/>
  <c r="AQ88" i="1"/>
  <c r="AO88" i="1"/>
  <c r="AM88" i="1"/>
  <c r="AQ84" i="1"/>
  <c r="AO84" i="1"/>
  <c r="AM84" i="1"/>
  <c r="AQ80" i="1"/>
  <c r="AO80" i="1"/>
  <c r="AM80" i="1"/>
  <c r="AQ76" i="1"/>
  <c r="AO76" i="1"/>
  <c r="AM76" i="1"/>
  <c r="AQ72" i="1"/>
  <c r="AO72" i="1"/>
  <c r="AM72" i="1"/>
  <c r="AQ68" i="1"/>
  <c r="AO68" i="1"/>
  <c r="AM68" i="1"/>
  <c r="AQ64" i="1"/>
  <c r="AO64" i="1"/>
  <c r="AM64" i="1"/>
  <c r="AQ60" i="1"/>
  <c r="AO60" i="1"/>
  <c r="AM60" i="1"/>
  <c r="AQ56" i="1"/>
  <c r="AO56" i="1"/>
  <c r="AM56" i="1"/>
  <c r="AQ52" i="1"/>
  <c r="AO52" i="1"/>
  <c r="AM52" i="1"/>
  <c r="AQ48" i="1"/>
  <c r="AO48" i="1"/>
  <c r="AM48" i="1"/>
  <c r="AQ44" i="1"/>
  <c r="AO44" i="1"/>
  <c r="AM44" i="1"/>
  <c r="AQ40" i="1"/>
  <c r="AO40" i="1"/>
  <c r="AM40" i="1"/>
  <c r="AQ36" i="1"/>
  <c r="AO36" i="1"/>
  <c r="AM36" i="1"/>
  <c r="AQ32" i="1"/>
  <c r="AO32" i="1"/>
  <c r="AM32" i="1"/>
  <c r="AQ28" i="1"/>
  <c r="AO28" i="1"/>
  <c r="AM28" i="1"/>
  <c r="AQ26" i="1"/>
  <c r="AO26" i="1"/>
  <c r="AM26" i="1"/>
  <c r="AQ24" i="1"/>
  <c r="AO24" i="1"/>
  <c r="AM24" i="1"/>
  <c r="AF501" i="1"/>
  <c r="AD501" i="1"/>
  <c r="AB501" i="1"/>
  <c r="Z501" i="1"/>
  <c r="AD498" i="1"/>
  <c r="AF498" i="1"/>
  <c r="AB498" i="1"/>
  <c r="Z498" i="1"/>
  <c r="AF493" i="1"/>
  <c r="AD493" i="1"/>
  <c r="AB493" i="1"/>
  <c r="Z493" i="1"/>
  <c r="AD488" i="1"/>
  <c r="AF488" i="1"/>
  <c r="AB488" i="1"/>
  <c r="Z488" i="1"/>
  <c r="AD484" i="1"/>
  <c r="AF484" i="1"/>
  <c r="AB484" i="1"/>
  <c r="Z484" i="1"/>
  <c r="AF481" i="1"/>
  <c r="AD481" i="1"/>
  <c r="AB481" i="1"/>
  <c r="Z481" i="1"/>
  <c r="AD476" i="1"/>
  <c r="AF476" i="1"/>
  <c r="AB476" i="1"/>
  <c r="Z476" i="1"/>
  <c r="AF471" i="1"/>
  <c r="AD471" i="1"/>
  <c r="AB471" i="1"/>
  <c r="Z471" i="1"/>
  <c r="AF467" i="1"/>
  <c r="AD467" i="1"/>
  <c r="AB467" i="1"/>
  <c r="Z467" i="1"/>
  <c r="AF463" i="1"/>
  <c r="AD463" i="1"/>
  <c r="AB463" i="1"/>
  <c r="Z463" i="1"/>
  <c r="AD460" i="1"/>
  <c r="AF460" i="1"/>
  <c r="AB460" i="1"/>
  <c r="Z460" i="1"/>
  <c r="AD456" i="1"/>
  <c r="AF456" i="1"/>
  <c r="AB456" i="1"/>
  <c r="Z456" i="1"/>
  <c r="AF453" i="1"/>
  <c r="AD453" i="1"/>
  <c r="AB453" i="1"/>
  <c r="Z453" i="1"/>
  <c r="AF449" i="1"/>
  <c r="AD449" i="1"/>
  <c r="AB449" i="1"/>
  <c r="Z449" i="1"/>
  <c r="AF445" i="1"/>
  <c r="AD445" i="1"/>
  <c r="AB445" i="1"/>
  <c r="Z445" i="1"/>
  <c r="AF441" i="1"/>
  <c r="AD441" i="1"/>
  <c r="AB441" i="1"/>
  <c r="Z441" i="1"/>
  <c r="AF437" i="1"/>
  <c r="AD437" i="1"/>
  <c r="AB437" i="1"/>
  <c r="Z437" i="1"/>
  <c r="AF433" i="1"/>
  <c r="AD433" i="1"/>
  <c r="AB433" i="1"/>
  <c r="Z433" i="1"/>
  <c r="AD430" i="1"/>
  <c r="AF430" i="1"/>
  <c r="AB430" i="1"/>
  <c r="Z430" i="1"/>
  <c r="AD426" i="1"/>
  <c r="AF426" i="1"/>
  <c r="AB426" i="1"/>
  <c r="Z426" i="1"/>
  <c r="AD422" i="1"/>
  <c r="AF422" i="1"/>
  <c r="AB422" i="1"/>
  <c r="Z422" i="1"/>
  <c r="AD418" i="1"/>
  <c r="AF418" i="1"/>
  <c r="AB418" i="1"/>
  <c r="Z418" i="1"/>
  <c r="AD414" i="1"/>
  <c r="AF414" i="1"/>
  <c r="AB414" i="1"/>
  <c r="Z414" i="1"/>
  <c r="AD410" i="1"/>
  <c r="AF410" i="1"/>
  <c r="AB410" i="1"/>
  <c r="Z410" i="1"/>
  <c r="AF407" i="1"/>
  <c r="AD407" i="1"/>
  <c r="AB407" i="1"/>
  <c r="Z407" i="1"/>
  <c r="AD400" i="1"/>
  <c r="AF400" i="1"/>
  <c r="AB400" i="1"/>
  <c r="Z400" i="1"/>
  <c r="AF359" i="1"/>
  <c r="AD359" i="1"/>
  <c r="AB359" i="1"/>
  <c r="Z359" i="1"/>
  <c r="AF355" i="1"/>
  <c r="AD355" i="1"/>
  <c r="AB355" i="1"/>
  <c r="Z355" i="1"/>
  <c r="AF351" i="1"/>
  <c r="AD351" i="1"/>
  <c r="AB351" i="1"/>
  <c r="Z351" i="1"/>
  <c r="AF347" i="1"/>
  <c r="AD347" i="1"/>
  <c r="AB347" i="1"/>
  <c r="Z347" i="1"/>
  <c r="AF343" i="1"/>
  <c r="AD343" i="1"/>
  <c r="AB343" i="1"/>
  <c r="Z343" i="1"/>
  <c r="AF339" i="1"/>
  <c r="AD339" i="1"/>
  <c r="AB339" i="1"/>
  <c r="Z339" i="1"/>
  <c r="AF335" i="1"/>
  <c r="AD335" i="1"/>
  <c r="AB335" i="1"/>
  <c r="Z335" i="1"/>
  <c r="AF331" i="1"/>
  <c r="AD331" i="1"/>
  <c r="AB331" i="1"/>
  <c r="Z331" i="1"/>
  <c r="AF327" i="1"/>
  <c r="AD327" i="1"/>
  <c r="AB327" i="1"/>
  <c r="Z327" i="1"/>
  <c r="AF323" i="1"/>
  <c r="AD323" i="1"/>
  <c r="AB323" i="1"/>
  <c r="Z323" i="1"/>
  <c r="AF319" i="1"/>
  <c r="AD319" i="1"/>
  <c r="AB319" i="1"/>
  <c r="Z319" i="1"/>
  <c r="AF315" i="1"/>
  <c r="AD315" i="1"/>
  <c r="AB315" i="1"/>
  <c r="Z315" i="1"/>
  <c r="AF311" i="1"/>
  <c r="AD311" i="1"/>
  <c r="AB311" i="1"/>
  <c r="Z311" i="1"/>
  <c r="AF307" i="1"/>
  <c r="AD307" i="1"/>
  <c r="AB307" i="1"/>
  <c r="Z307" i="1"/>
  <c r="AF303" i="1"/>
  <c r="AD303" i="1"/>
  <c r="AB303" i="1"/>
  <c r="Z303" i="1"/>
  <c r="AF299" i="1"/>
  <c r="AD299" i="1"/>
  <c r="AB299" i="1"/>
  <c r="Z299" i="1"/>
  <c r="AF295" i="1"/>
  <c r="AD295" i="1"/>
  <c r="AB295" i="1"/>
  <c r="Z295" i="1"/>
  <c r="AF291" i="1"/>
  <c r="AD291" i="1"/>
  <c r="AB291" i="1"/>
  <c r="Z291" i="1"/>
  <c r="AF287" i="1"/>
  <c r="AD287" i="1"/>
  <c r="AB287" i="1"/>
  <c r="Z287" i="1"/>
  <c r="AF283" i="1"/>
  <c r="AD283" i="1"/>
  <c r="AB283" i="1"/>
  <c r="Z283" i="1"/>
  <c r="AF279" i="1"/>
  <c r="AD279" i="1"/>
  <c r="AB279" i="1"/>
  <c r="Z279" i="1"/>
  <c r="AF275" i="1"/>
  <c r="AD275" i="1"/>
  <c r="AB275" i="1"/>
  <c r="Z275" i="1"/>
  <c r="AF271" i="1"/>
  <c r="AD271" i="1"/>
  <c r="AB271" i="1"/>
  <c r="Z271" i="1"/>
  <c r="AF267" i="1"/>
  <c r="AD267" i="1"/>
  <c r="AB267" i="1"/>
  <c r="Z267" i="1"/>
  <c r="AD500" i="1"/>
  <c r="AF500" i="1"/>
  <c r="AB500" i="1"/>
  <c r="Z500" i="1"/>
  <c r="AD496" i="1"/>
  <c r="AF496" i="1"/>
  <c r="AB496" i="1"/>
  <c r="Z496" i="1"/>
  <c r="AD492" i="1"/>
  <c r="AF492" i="1"/>
  <c r="AB492" i="1"/>
  <c r="Z492" i="1"/>
  <c r="AF489" i="1"/>
  <c r="AD489" i="1"/>
  <c r="AB489" i="1"/>
  <c r="Z489" i="1"/>
  <c r="AF485" i="1"/>
  <c r="AD485" i="1"/>
  <c r="AB485" i="1"/>
  <c r="Z485" i="1"/>
  <c r="AD480" i="1"/>
  <c r="AF480" i="1"/>
  <c r="AB480" i="1"/>
  <c r="Z480" i="1"/>
  <c r="AF477" i="1"/>
  <c r="AD477" i="1"/>
  <c r="AB477" i="1"/>
  <c r="Z477" i="1"/>
  <c r="AF473" i="1"/>
  <c r="AD473" i="1"/>
  <c r="AB473" i="1"/>
  <c r="Z473" i="1"/>
  <c r="AD470" i="1"/>
  <c r="AF470" i="1"/>
  <c r="AB470" i="1"/>
  <c r="Z470" i="1"/>
  <c r="AD466" i="1"/>
  <c r="AF466" i="1"/>
  <c r="AB466" i="1"/>
  <c r="Z466" i="1"/>
  <c r="AF461" i="1"/>
  <c r="AD461" i="1"/>
  <c r="AB461" i="1"/>
  <c r="Z461" i="1"/>
  <c r="AF457" i="1"/>
  <c r="AD457" i="1"/>
  <c r="AB457" i="1"/>
  <c r="Z457" i="1"/>
  <c r="AD452" i="1"/>
  <c r="AF452" i="1"/>
  <c r="AB452" i="1"/>
  <c r="Z452" i="1"/>
  <c r="AD448" i="1"/>
  <c r="AF448" i="1"/>
  <c r="AB448" i="1"/>
  <c r="Z448" i="1"/>
  <c r="AD444" i="1"/>
  <c r="AF444" i="1"/>
  <c r="AB444" i="1"/>
  <c r="Z444" i="1"/>
  <c r="AD440" i="1"/>
  <c r="AF440" i="1"/>
  <c r="AB440" i="1"/>
  <c r="Z440" i="1"/>
  <c r="AD436" i="1"/>
  <c r="AF436" i="1"/>
  <c r="AB436" i="1"/>
  <c r="Z436" i="1"/>
  <c r="AF431" i="1"/>
  <c r="AD431" i="1"/>
  <c r="AB431" i="1"/>
  <c r="Z431" i="1"/>
  <c r="AF427" i="1"/>
  <c r="AD427" i="1"/>
  <c r="AB427" i="1"/>
  <c r="Z427" i="1"/>
  <c r="AF423" i="1"/>
  <c r="AD423" i="1"/>
  <c r="AB423" i="1"/>
  <c r="Z423" i="1"/>
  <c r="AF419" i="1"/>
  <c r="AD419" i="1"/>
  <c r="AB419" i="1"/>
  <c r="Z419" i="1"/>
  <c r="AF415" i="1"/>
  <c r="AD415" i="1"/>
  <c r="AB415" i="1"/>
  <c r="Z415" i="1"/>
  <c r="AF411" i="1"/>
  <c r="AD411" i="1"/>
  <c r="AB411" i="1"/>
  <c r="Z411" i="1"/>
  <c r="AD406" i="1"/>
  <c r="AF406" i="1"/>
  <c r="AB406" i="1"/>
  <c r="Z406" i="1"/>
  <c r="AF403" i="1"/>
  <c r="AD403" i="1"/>
  <c r="AB403" i="1"/>
  <c r="Z403" i="1"/>
  <c r="AF401" i="1"/>
  <c r="AD401" i="1"/>
  <c r="AB401" i="1"/>
  <c r="Z401" i="1"/>
  <c r="AD398" i="1"/>
  <c r="AF398" i="1"/>
  <c r="AB398" i="1"/>
  <c r="Z398" i="1"/>
  <c r="AD396" i="1"/>
  <c r="AF396" i="1"/>
  <c r="AB396" i="1"/>
  <c r="Z396" i="1"/>
  <c r="AD394" i="1"/>
  <c r="AF394" i="1"/>
  <c r="AB394" i="1"/>
  <c r="Z394" i="1"/>
  <c r="AD392" i="1"/>
  <c r="AF392" i="1"/>
  <c r="AB392" i="1"/>
  <c r="Z392" i="1"/>
  <c r="AD390" i="1"/>
  <c r="AF390" i="1"/>
  <c r="AB390" i="1"/>
  <c r="Z390" i="1"/>
  <c r="AD388" i="1"/>
  <c r="AF388" i="1"/>
  <c r="AB388" i="1"/>
  <c r="Z388" i="1"/>
  <c r="AD386" i="1"/>
  <c r="AF386" i="1"/>
  <c r="AB386" i="1"/>
  <c r="Z386" i="1"/>
  <c r="AD384" i="1"/>
  <c r="AF384" i="1"/>
  <c r="AB384" i="1"/>
  <c r="Z384" i="1"/>
  <c r="AD382" i="1"/>
  <c r="AF382" i="1"/>
  <c r="AB382" i="1"/>
  <c r="Z382" i="1"/>
  <c r="AD380" i="1"/>
  <c r="AF380" i="1"/>
  <c r="AB380" i="1"/>
  <c r="Z380" i="1"/>
  <c r="AD378" i="1"/>
  <c r="AF378" i="1"/>
  <c r="AB378" i="1"/>
  <c r="Z378" i="1"/>
  <c r="AD376" i="1"/>
  <c r="AF376" i="1"/>
  <c r="AB376" i="1"/>
  <c r="Z376" i="1"/>
  <c r="AD374" i="1"/>
  <c r="AF374" i="1"/>
  <c r="AB374" i="1"/>
  <c r="Z374" i="1"/>
  <c r="AD372" i="1"/>
  <c r="AF372" i="1"/>
  <c r="AB372" i="1"/>
  <c r="Z372" i="1"/>
  <c r="AD370" i="1"/>
  <c r="AF370" i="1"/>
  <c r="AB370" i="1"/>
  <c r="Z370" i="1"/>
  <c r="AD368" i="1"/>
  <c r="AF368" i="1"/>
  <c r="AB368" i="1"/>
  <c r="Z368" i="1"/>
  <c r="AD366" i="1"/>
  <c r="AF366" i="1"/>
  <c r="AB366" i="1"/>
  <c r="Z366" i="1"/>
  <c r="AD364" i="1"/>
  <c r="AF364" i="1"/>
  <c r="AB364" i="1"/>
  <c r="Z364" i="1"/>
  <c r="AD362" i="1"/>
  <c r="AF362" i="1"/>
  <c r="AB362" i="1"/>
  <c r="Z362" i="1"/>
  <c r="AD358" i="1"/>
  <c r="AF358" i="1"/>
  <c r="AB358" i="1"/>
  <c r="Z358" i="1"/>
  <c r="AD354" i="1"/>
  <c r="AF354" i="1"/>
  <c r="AB354" i="1"/>
  <c r="Z354" i="1"/>
  <c r="AD350" i="1"/>
  <c r="AF350" i="1"/>
  <c r="AB350" i="1"/>
  <c r="Z350" i="1"/>
  <c r="AD346" i="1"/>
  <c r="AF346" i="1"/>
  <c r="AB346" i="1"/>
  <c r="Z346" i="1"/>
  <c r="AF342" i="1"/>
  <c r="AD342" i="1"/>
  <c r="AB342" i="1"/>
  <c r="Z342" i="1"/>
  <c r="AF338" i="1"/>
  <c r="AD338" i="1"/>
  <c r="AB338" i="1"/>
  <c r="Z338" i="1"/>
  <c r="AF334" i="1"/>
  <c r="AD334" i="1"/>
  <c r="AB334" i="1"/>
  <c r="Z334" i="1"/>
  <c r="AF330" i="1"/>
  <c r="AD330" i="1"/>
  <c r="AB330" i="1"/>
  <c r="Z330" i="1"/>
  <c r="AF326" i="1"/>
  <c r="AD326" i="1"/>
  <c r="AB326" i="1"/>
  <c r="Z326" i="1"/>
  <c r="AF322" i="1"/>
  <c r="AD322" i="1"/>
  <c r="AB322" i="1"/>
  <c r="Z322" i="1"/>
  <c r="AF318" i="1"/>
  <c r="AD318" i="1"/>
  <c r="AB318" i="1"/>
  <c r="Z318" i="1"/>
  <c r="AF314" i="1"/>
  <c r="AD314" i="1"/>
  <c r="AB314" i="1"/>
  <c r="Z314" i="1"/>
  <c r="AF310" i="1"/>
  <c r="AD310" i="1"/>
  <c r="AB310" i="1"/>
  <c r="Z310" i="1"/>
  <c r="AF306" i="1"/>
  <c r="AD306" i="1"/>
  <c r="AB306" i="1"/>
  <c r="Z306" i="1"/>
  <c r="AF302" i="1"/>
  <c r="AD302" i="1"/>
  <c r="AB302" i="1"/>
  <c r="Z302" i="1"/>
  <c r="AF298" i="1"/>
  <c r="AD298" i="1"/>
  <c r="AB298" i="1"/>
  <c r="Z298" i="1"/>
  <c r="AF294" i="1"/>
  <c r="AD294" i="1"/>
  <c r="AB294" i="1"/>
  <c r="Z294" i="1"/>
  <c r="AF290" i="1"/>
  <c r="AD290" i="1"/>
  <c r="AB290" i="1"/>
  <c r="Z290" i="1"/>
  <c r="AF286" i="1"/>
  <c r="AD286" i="1"/>
  <c r="AB286" i="1"/>
  <c r="Z286" i="1"/>
  <c r="AF282" i="1"/>
  <c r="AD282" i="1"/>
  <c r="AB282" i="1"/>
  <c r="Z282" i="1"/>
  <c r="AF278" i="1"/>
  <c r="AD278" i="1"/>
  <c r="AB278" i="1"/>
  <c r="Z278" i="1"/>
  <c r="AF274" i="1"/>
  <c r="AD274" i="1"/>
  <c r="AB274" i="1"/>
  <c r="Z274" i="1"/>
  <c r="AF270" i="1"/>
  <c r="AD270" i="1"/>
  <c r="AB270" i="1"/>
  <c r="Z270" i="1"/>
  <c r="AF266" i="1"/>
  <c r="AD266" i="1"/>
  <c r="AB266" i="1"/>
  <c r="Z266" i="1"/>
  <c r="AF225" i="1"/>
  <c r="AD225" i="1"/>
  <c r="AB225" i="1"/>
  <c r="Z225" i="1"/>
  <c r="AF221" i="1"/>
  <c r="AD221" i="1"/>
  <c r="AB221" i="1"/>
  <c r="Z221" i="1"/>
  <c r="AF217" i="1"/>
  <c r="AD217" i="1"/>
  <c r="AB217" i="1"/>
  <c r="Z217" i="1"/>
  <c r="AF213" i="1"/>
  <c r="AD213" i="1"/>
  <c r="AB213" i="1"/>
  <c r="Z213" i="1"/>
  <c r="AF209" i="1"/>
  <c r="AD209" i="1"/>
  <c r="AB209" i="1"/>
  <c r="Z209" i="1"/>
  <c r="AF205" i="1"/>
  <c r="AD205" i="1"/>
  <c r="AB205" i="1"/>
  <c r="Z205" i="1"/>
  <c r="AF201" i="1"/>
  <c r="AD201" i="1"/>
  <c r="AB201" i="1"/>
  <c r="Z201" i="1"/>
  <c r="AF197" i="1"/>
  <c r="AD197" i="1"/>
  <c r="AB197" i="1"/>
  <c r="Z197" i="1"/>
  <c r="AF193" i="1"/>
  <c r="AD193" i="1"/>
  <c r="AB193" i="1"/>
  <c r="Z193" i="1"/>
  <c r="AF189" i="1"/>
  <c r="AD189" i="1"/>
  <c r="AB189" i="1"/>
  <c r="Z189" i="1"/>
  <c r="AF185" i="1"/>
  <c r="AD185" i="1"/>
  <c r="AB185" i="1"/>
  <c r="Z185" i="1"/>
  <c r="AF181" i="1"/>
  <c r="AD181" i="1"/>
  <c r="AB181" i="1"/>
  <c r="Z181" i="1"/>
  <c r="AF177" i="1"/>
  <c r="AD177" i="1"/>
  <c r="AB177" i="1"/>
  <c r="Z177" i="1"/>
  <c r="AF173" i="1"/>
  <c r="AD173" i="1"/>
  <c r="AB173" i="1"/>
  <c r="Z173" i="1"/>
  <c r="AF169" i="1"/>
  <c r="AD169" i="1"/>
  <c r="AB169" i="1"/>
  <c r="Z169" i="1"/>
  <c r="AF165" i="1"/>
  <c r="AD165" i="1"/>
  <c r="AB165" i="1"/>
  <c r="Z165" i="1"/>
  <c r="AF161" i="1"/>
  <c r="AD161" i="1"/>
  <c r="AB161" i="1"/>
  <c r="Z161" i="1"/>
  <c r="AF157" i="1"/>
  <c r="AD157" i="1"/>
  <c r="AB157" i="1"/>
  <c r="Z157" i="1"/>
  <c r="AF153" i="1"/>
  <c r="AD153" i="1"/>
  <c r="AB153" i="1"/>
  <c r="Z153" i="1"/>
  <c r="AF149" i="1"/>
  <c r="AD149" i="1"/>
  <c r="AB149" i="1"/>
  <c r="Z149" i="1"/>
  <c r="AF145" i="1"/>
  <c r="AD145" i="1"/>
  <c r="AB145" i="1"/>
  <c r="Z145" i="1"/>
  <c r="AF141" i="1"/>
  <c r="AD141" i="1"/>
  <c r="AB141" i="1"/>
  <c r="Z141" i="1"/>
  <c r="AF137" i="1"/>
  <c r="AD137" i="1"/>
  <c r="AB137" i="1"/>
  <c r="Z137" i="1"/>
  <c r="AF133" i="1"/>
  <c r="AD133" i="1"/>
  <c r="AB133" i="1"/>
  <c r="Z133" i="1"/>
  <c r="AF262" i="1"/>
  <c r="AD262" i="1"/>
  <c r="AB262" i="1"/>
  <c r="Z262" i="1"/>
  <c r="AF260" i="1"/>
  <c r="AD260" i="1"/>
  <c r="AB260" i="1"/>
  <c r="Z260" i="1"/>
  <c r="AF258" i="1"/>
  <c r="AD258" i="1"/>
  <c r="AB258" i="1"/>
  <c r="Z258" i="1"/>
  <c r="AF256" i="1"/>
  <c r="AD256" i="1"/>
  <c r="AB256" i="1"/>
  <c r="Z256" i="1"/>
  <c r="AF254" i="1"/>
  <c r="AD254" i="1"/>
  <c r="AB254" i="1"/>
  <c r="Z254" i="1"/>
  <c r="AF252" i="1"/>
  <c r="AD252" i="1"/>
  <c r="AB252" i="1"/>
  <c r="Z252" i="1"/>
  <c r="AF250" i="1"/>
  <c r="AD250" i="1"/>
  <c r="AB250" i="1"/>
  <c r="Z250" i="1"/>
  <c r="AF248" i="1"/>
  <c r="AD248" i="1"/>
  <c r="AB248" i="1"/>
  <c r="Z248" i="1"/>
  <c r="AF246" i="1"/>
  <c r="AD246" i="1"/>
  <c r="AB246" i="1"/>
  <c r="Z246" i="1"/>
  <c r="AF244" i="1"/>
  <c r="AD244" i="1"/>
  <c r="AB244" i="1"/>
  <c r="Z244" i="1"/>
  <c r="AF242" i="1"/>
  <c r="AD242" i="1"/>
  <c r="AB242" i="1"/>
  <c r="Z242" i="1"/>
  <c r="AF240" i="1"/>
  <c r="AD240" i="1"/>
  <c r="AB240" i="1"/>
  <c r="Z240" i="1"/>
  <c r="AF238" i="1"/>
  <c r="AD238" i="1"/>
  <c r="AB238" i="1"/>
  <c r="Z238" i="1"/>
  <c r="AF236" i="1"/>
  <c r="AD236" i="1"/>
  <c r="AB236" i="1"/>
  <c r="Z236" i="1"/>
  <c r="AF234" i="1"/>
  <c r="AD234" i="1"/>
  <c r="AB234" i="1"/>
  <c r="Z234" i="1"/>
  <c r="AF232" i="1"/>
  <c r="AD232" i="1"/>
  <c r="AB232" i="1"/>
  <c r="Z232" i="1"/>
  <c r="AF230" i="1"/>
  <c r="AD230" i="1"/>
  <c r="AB230" i="1"/>
  <c r="Z230" i="1"/>
  <c r="AF228" i="1"/>
  <c r="AD228" i="1"/>
  <c r="AB228" i="1"/>
  <c r="Z228" i="1"/>
  <c r="AF226" i="1"/>
  <c r="AD226" i="1"/>
  <c r="AB226" i="1"/>
  <c r="Z226" i="1"/>
  <c r="AF222" i="1"/>
  <c r="AD222" i="1"/>
  <c r="AB222" i="1"/>
  <c r="Z222" i="1"/>
  <c r="AF218" i="1"/>
  <c r="AD218" i="1"/>
  <c r="AB218" i="1"/>
  <c r="Z218" i="1"/>
  <c r="AF214" i="1"/>
  <c r="AD214" i="1"/>
  <c r="AB214" i="1"/>
  <c r="Z214" i="1"/>
  <c r="AF210" i="1"/>
  <c r="AD210" i="1"/>
  <c r="Z210" i="1"/>
  <c r="AB210" i="1"/>
  <c r="AF206" i="1"/>
  <c r="AD206" i="1"/>
  <c r="Z206" i="1"/>
  <c r="AB206" i="1"/>
  <c r="AF202" i="1"/>
  <c r="AD202" i="1"/>
  <c r="Z202" i="1"/>
  <c r="AB202" i="1"/>
  <c r="AF198" i="1"/>
  <c r="AD198" i="1"/>
  <c r="Z198" i="1"/>
  <c r="AB198" i="1"/>
  <c r="AF194" i="1"/>
  <c r="AD194" i="1"/>
  <c r="Z194" i="1"/>
  <c r="AB194" i="1"/>
  <c r="AF190" i="1"/>
  <c r="AD190" i="1"/>
  <c r="Z190" i="1"/>
  <c r="AB190" i="1"/>
  <c r="AF186" i="1"/>
  <c r="AD186" i="1"/>
  <c r="Z186" i="1"/>
  <c r="AB186" i="1"/>
  <c r="AF182" i="1"/>
  <c r="AD182" i="1"/>
  <c r="Z182" i="1"/>
  <c r="AB182" i="1"/>
  <c r="AF178" i="1"/>
  <c r="AD178" i="1"/>
  <c r="Z178" i="1"/>
  <c r="AB178" i="1"/>
  <c r="AF174" i="1"/>
  <c r="AD174" i="1"/>
  <c r="Z174" i="1"/>
  <c r="AB174" i="1"/>
  <c r="AF170" i="1"/>
  <c r="AD170" i="1"/>
  <c r="Z170" i="1"/>
  <c r="AB170" i="1"/>
  <c r="AF166" i="1"/>
  <c r="AD166" i="1"/>
  <c r="Z166" i="1"/>
  <c r="AB166" i="1"/>
  <c r="AF162" i="1"/>
  <c r="AD162" i="1"/>
  <c r="Z162" i="1"/>
  <c r="AB162" i="1"/>
  <c r="AF158" i="1"/>
  <c r="AD158" i="1"/>
  <c r="Z158" i="1"/>
  <c r="AB158" i="1"/>
  <c r="AF154" i="1"/>
  <c r="AD154" i="1"/>
  <c r="Z154" i="1"/>
  <c r="AB154" i="1"/>
  <c r="AF150" i="1"/>
  <c r="AD150" i="1"/>
  <c r="Z150" i="1"/>
  <c r="AB150" i="1"/>
  <c r="AF146" i="1"/>
  <c r="AD146" i="1"/>
  <c r="Z146" i="1"/>
  <c r="AB146" i="1"/>
  <c r="AF142" i="1"/>
  <c r="AD142" i="1"/>
  <c r="Z142" i="1"/>
  <c r="AB142" i="1"/>
  <c r="AF138" i="1"/>
  <c r="AD138" i="1"/>
  <c r="Z138" i="1"/>
  <c r="AB138" i="1"/>
  <c r="AF134" i="1"/>
  <c r="AD134" i="1"/>
  <c r="Z134" i="1"/>
  <c r="AB134" i="1"/>
  <c r="AF87" i="1"/>
  <c r="AD87" i="1"/>
  <c r="AB87" i="1"/>
  <c r="Z87" i="1"/>
  <c r="AF83" i="1"/>
  <c r="AD83" i="1"/>
  <c r="AB83" i="1"/>
  <c r="Z83" i="1"/>
  <c r="AF79" i="1"/>
  <c r="AD79" i="1"/>
  <c r="AB79" i="1"/>
  <c r="Z79" i="1"/>
  <c r="AF75" i="1"/>
  <c r="AD75" i="1"/>
  <c r="AB75" i="1"/>
  <c r="Z75" i="1"/>
  <c r="AF71" i="1"/>
  <c r="AD71" i="1"/>
  <c r="AB71" i="1"/>
  <c r="Z71" i="1"/>
  <c r="AF67" i="1"/>
  <c r="AD67" i="1"/>
  <c r="AB67" i="1"/>
  <c r="Z67" i="1"/>
  <c r="AF63" i="1"/>
  <c r="AD63" i="1"/>
  <c r="AB63" i="1"/>
  <c r="Z63" i="1"/>
  <c r="AF59" i="1"/>
  <c r="AD59" i="1"/>
  <c r="AB59" i="1"/>
  <c r="Z59" i="1"/>
  <c r="AF55" i="1"/>
  <c r="AD55" i="1"/>
  <c r="AB55" i="1"/>
  <c r="Z55" i="1"/>
  <c r="AF51" i="1"/>
  <c r="AD51" i="1"/>
  <c r="AB51" i="1"/>
  <c r="Z51" i="1"/>
  <c r="AF47" i="1"/>
  <c r="AD47" i="1"/>
  <c r="AB47" i="1"/>
  <c r="Z47" i="1"/>
  <c r="AF43" i="1"/>
  <c r="AD43" i="1"/>
  <c r="AB43" i="1"/>
  <c r="Z43" i="1"/>
  <c r="AF31" i="1"/>
  <c r="AF131" i="1"/>
  <c r="AD131" i="1"/>
  <c r="AB131" i="1"/>
  <c r="Z131" i="1"/>
  <c r="AF129" i="1"/>
  <c r="AD129" i="1"/>
  <c r="AB129" i="1"/>
  <c r="Z129" i="1"/>
  <c r="AF127" i="1"/>
  <c r="AD127" i="1"/>
  <c r="AB127" i="1"/>
  <c r="Z127" i="1"/>
  <c r="AF125" i="1"/>
  <c r="AD125" i="1"/>
  <c r="AB125" i="1"/>
  <c r="Z125" i="1"/>
  <c r="AF123" i="1"/>
  <c r="AD123" i="1"/>
  <c r="AB123" i="1"/>
  <c r="Z123" i="1"/>
  <c r="AF121" i="1"/>
  <c r="AD121" i="1"/>
  <c r="AB121" i="1"/>
  <c r="Z121" i="1"/>
  <c r="AF119" i="1"/>
  <c r="AD119" i="1"/>
  <c r="AB119" i="1"/>
  <c r="Z119" i="1"/>
  <c r="AF117" i="1"/>
  <c r="AD117" i="1"/>
  <c r="AB117" i="1"/>
  <c r="Z117" i="1"/>
  <c r="AF115" i="1"/>
  <c r="AD115" i="1"/>
  <c r="AB115" i="1"/>
  <c r="Z115" i="1"/>
  <c r="AF113" i="1"/>
  <c r="AD113" i="1"/>
  <c r="AB113" i="1"/>
  <c r="Z113" i="1"/>
  <c r="AF111" i="1"/>
  <c r="AD111" i="1"/>
  <c r="AB111" i="1"/>
  <c r="Z111" i="1"/>
  <c r="AF109" i="1"/>
  <c r="AD109" i="1"/>
  <c r="AB109" i="1"/>
  <c r="Z109" i="1"/>
  <c r="AF107" i="1"/>
  <c r="AD107" i="1"/>
  <c r="AB107" i="1"/>
  <c r="Z107" i="1"/>
  <c r="AF105" i="1"/>
  <c r="AD105" i="1"/>
  <c r="AB105" i="1"/>
  <c r="Z105" i="1"/>
  <c r="AF103" i="1"/>
  <c r="AD103" i="1"/>
  <c r="AB103" i="1"/>
  <c r="Z103" i="1"/>
  <c r="AF101" i="1"/>
  <c r="AD101" i="1"/>
  <c r="AB101" i="1"/>
  <c r="Z101" i="1"/>
  <c r="AF99" i="1"/>
  <c r="AD99" i="1"/>
  <c r="AB99" i="1"/>
  <c r="Z99" i="1"/>
  <c r="AF97" i="1"/>
  <c r="AD97" i="1"/>
  <c r="AB97" i="1"/>
  <c r="Z97" i="1"/>
  <c r="AF95" i="1"/>
  <c r="AD95" i="1"/>
  <c r="AB95" i="1"/>
  <c r="Z95" i="1"/>
  <c r="AF93" i="1"/>
  <c r="AD93" i="1"/>
  <c r="AB93" i="1"/>
  <c r="Z93" i="1"/>
  <c r="AF91" i="1"/>
  <c r="AD91" i="1"/>
  <c r="AB91" i="1"/>
  <c r="Z91" i="1"/>
  <c r="AF89" i="1"/>
  <c r="AD89" i="1"/>
  <c r="AB89" i="1"/>
  <c r="Z89" i="1"/>
  <c r="AF86" i="1"/>
  <c r="AD86" i="1"/>
  <c r="Z86" i="1"/>
  <c r="AB86" i="1"/>
  <c r="AF82" i="1"/>
  <c r="AD82" i="1"/>
  <c r="Z82" i="1"/>
  <c r="AB82" i="1"/>
  <c r="AF78" i="1"/>
  <c r="AD78" i="1"/>
  <c r="Z78" i="1"/>
  <c r="AB78" i="1"/>
  <c r="AF74" i="1"/>
  <c r="AD74" i="1"/>
  <c r="Z74" i="1"/>
  <c r="AB74" i="1"/>
  <c r="AF70" i="1"/>
  <c r="AD70" i="1"/>
  <c r="Z70" i="1"/>
  <c r="AB70" i="1"/>
  <c r="AF66" i="1"/>
  <c r="AD66" i="1"/>
  <c r="Z66" i="1"/>
  <c r="AB66" i="1"/>
  <c r="AF62" i="1"/>
  <c r="AD62" i="1"/>
  <c r="Z62" i="1"/>
  <c r="AB62" i="1"/>
  <c r="AF58" i="1"/>
  <c r="AD58" i="1"/>
  <c r="Z58" i="1"/>
  <c r="AB58" i="1"/>
  <c r="AF54" i="1"/>
  <c r="AD54" i="1"/>
  <c r="Z54" i="1"/>
  <c r="AB54" i="1"/>
  <c r="AF50" i="1"/>
  <c r="AD50" i="1"/>
  <c r="Z50" i="1"/>
  <c r="AB50" i="1"/>
  <c r="AF46" i="1"/>
  <c r="AD46" i="1"/>
  <c r="Z46" i="1"/>
  <c r="AB46" i="1"/>
  <c r="AF42" i="1"/>
  <c r="AD42" i="1"/>
  <c r="Z42" i="1"/>
  <c r="AB42" i="1"/>
  <c r="AF38" i="1"/>
  <c r="AD38" i="1"/>
  <c r="Z38" i="1"/>
  <c r="AB38" i="1"/>
  <c r="AF34" i="1"/>
  <c r="AD34" i="1"/>
  <c r="Z34" i="1"/>
  <c r="AB34" i="1"/>
  <c r="AF30" i="1"/>
  <c r="AD30" i="1"/>
  <c r="Z30" i="1"/>
  <c r="AB30" i="1"/>
  <c r="AF26" i="1"/>
  <c r="AD26" i="1"/>
  <c r="AB26" i="1"/>
  <c r="Z26" i="1"/>
  <c r="AF499" i="1"/>
  <c r="AD499" i="1"/>
  <c r="AB499" i="1"/>
  <c r="Z499" i="1"/>
  <c r="AF495" i="1"/>
  <c r="AD495" i="1"/>
  <c r="AB495" i="1"/>
  <c r="Z495" i="1"/>
  <c r="AF491" i="1"/>
  <c r="AD491" i="1"/>
  <c r="AB491" i="1"/>
  <c r="Z491" i="1"/>
  <c r="AD486" i="1"/>
  <c r="AF486" i="1"/>
  <c r="AB486" i="1"/>
  <c r="Z486" i="1"/>
  <c r="AD482" i="1"/>
  <c r="AF482" i="1"/>
  <c r="AB482" i="1"/>
  <c r="Z482" i="1"/>
  <c r="AD478" i="1"/>
  <c r="AF478" i="1"/>
  <c r="AB478" i="1"/>
  <c r="Z478" i="1"/>
  <c r="AD474" i="1"/>
  <c r="AF474" i="1"/>
  <c r="AB474" i="1"/>
  <c r="Z474" i="1"/>
  <c r="AF469" i="1"/>
  <c r="AD469" i="1"/>
  <c r="AB469" i="1"/>
  <c r="Z469" i="1"/>
  <c r="AF465" i="1"/>
  <c r="AD465" i="1"/>
  <c r="AB465" i="1"/>
  <c r="Z465" i="1"/>
  <c r="AD462" i="1"/>
  <c r="AF462" i="1"/>
  <c r="AB462" i="1"/>
  <c r="Z462" i="1"/>
  <c r="AD458" i="1"/>
  <c r="AF458" i="1"/>
  <c r="AB458" i="1"/>
  <c r="Z458" i="1"/>
  <c r="AF455" i="1"/>
  <c r="AD455" i="1"/>
  <c r="AB455" i="1"/>
  <c r="Z455" i="1"/>
  <c r="AF451" i="1"/>
  <c r="AD451" i="1"/>
  <c r="AB451" i="1"/>
  <c r="Z451" i="1"/>
  <c r="AF447" i="1"/>
  <c r="AD447" i="1"/>
  <c r="AB447" i="1"/>
  <c r="Z447" i="1"/>
  <c r="AF443" i="1"/>
  <c r="AD443" i="1"/>
  <c r="AB443" i="1"/>
  <c r="Z443" i="1"/>
  <c r="AF439" i="1"/>
  <c r="AD439" i="1"/>
  <c r="AB439" i="1"/>
  <c r="Z439" i="1"/>
  <c r="AF435" i="1"/>
  <c r="AD435" i="1"/>
  <c r="AB435" i="1"/>
  <c r="Z435" i="1"/>
  <c r="AD432" i="1"/>
  <c r="AF432" i="1"/>
  <c r="AB432" i="1"/>
  <c r="Z432" i="1"/>
  <c r="AD428" i="1"/>
  <c r="AF428" i="1"/>
  <c r="AB428" i="1"/>
  <c r="Z428" i="1"/>
  <c r="AD424" i="1"/>
  <c r="AF424" i="1"/>
  <c r="AB424" i="1"/>
  <c r="Z424" i="1"/>
  <c r="AD420" i="1"/>
  <c r="AF420" i="1"/>
  <c r="AB420" i="1"/>
  <c r="Z420" i="1"/>
  <c r="AD416" i="1"/>
  <c r="AF416" i="1"/>
  <c r="AB416" i="1"/>
  <c r="Z416" i="1"/>
  <c r="AD412" i="1"/>
  <c r="AF412" i="1"/>
  <c r="AB412" i="1"/>
  <c r="Z412" i="1"/>
  <c r="AF409" i="1"/>
  <c r="AD409" i="1"/>
  <c r="AB409" i="1"/>
  <c r="Z409" i="1"/>
  <c r="AD404" i="1"/>
  <c r="AF404" i="1"/>
  <c r="AB404" i="1"/>
  <c r="Z404" i="1"/>
  <c r="AF361" i="1"/>
  <c r="AD361" i="1"/>
  <c r="AB361" i="1"/>
  <c r="Z361" i="1"/>
  <c r="AF357" i="1"/>
  <c r="AD357" i="1"/>
  <c r="AB357" i="1"/>
  <c r="Z357" i="1"/>
  <c r="AF353" i="1"/>
  <c r="AD353" i="1"/>
  <c r="AB353" i="1"/>
  <c r="Z353" i="1"/>
  <c r="AF349" i="1"/>
  <c r="AD349" i="1"/>
  <c r="AB349" i="1"/>
  <c r="Z349" i="1"/>
  <c r="AF345" i="1"/>
  <c r="AD345" i="1"/>
  <c r="AB345" i="1"/>
  <c r="Z345" i="1"/>
  <c r="AF341" i="1"/>
  <c r="AD341" i="1"/>
  <c r="AB341" i="1"/>
  <c r="Z341" i="1"/>
  <c r="AF337" i="1"/>
  <c r="AD337" i="1"/>
  <c r="AB337" i="1"/>
  <c r="Z337" i="1"/>
  <c r="AF333" i="1"/>
  <c r="AD333" i="1"/>
  <c r="AB333" i="1"/>
  <c r="Z333" i="1"/>
  <c r="AF329" i="1"/>
  <c r="AD329" i="1"/>
  <c r="AB329" i="1"/>
  <c r="Z329" i="1"/>
  <c r="AF325" i="1"/>
  <c r="AD325" i="1"/>
  <c r="AB325" i="1"/>
  <c r="Z325" i="1"/>
  <c r="AF321" i="1"/>
  <c r="AD321" i="1"/>
  <c r="AB321" i="1"/>
  <c r="Z321" i="1"/>
  <c r="AF317" i="1"/>
  <c r="AD317" i="1"/>
  <c r="AB317" i="1"/>
  <c r="Z317" i="1"/>
  <c r="AF313" i="1"/>
  <c r="AD313" i="1"/>
  <c r="AB313" i="1"/>
  <c r="Z313" i="1"/>
  <c r="AF309" i="1"/>
  <c r="AD309" i="1"/>
  <c r="AB309" i="1"/>
  <c r="Z309" i="1"/>
  <c r="AF305" i="1"/>
  <c r="AD305" i="1"/>
  <c r="AB305" i="1"/>
  <c r="Z305" i="1"/>
  <c r="AF301" i="1"/>
  <c r="AD301" i="1"/>
  <c r="AB301" i="1"/>
  <c r="Z301" i="1"/>
  <c r="AF297" i="1"/>
  <c r="AD297" i="1"/>
  <c r="AB297" i="1"/>
  <c r="Z297" i="1"/>
  <c r="AF293" i="1"/>
  <c r="AD293" i="1"/>
  <c r="AB293" i="1"/>
  <c r="Z293" i="1"/>
  <c r="AF289" i="1"/>
  <c r="AD289" i="1"/>
  <c r="AB289" i="1"/>
  <c r="Z289" i="1"/>
  <c r="AF285" i="1"/>
  <c r="AD285" i="1"/>
  <c r="AB285" i="1"/>
  <c r="Z285" i="1"/>
  <c r="AF281" i="1"/>
  <c r="AD281" i="1"/>
  <c r="AB281" i="1"/>
  <c r="Z281" i="1"/>
  <c r="AF277" i="1"/>
  <c r="AD277" i="1"/>
  <c r="AB277" i="1"/>
  <c r="Z277" i="1"/>
  <c r="AF273" i="1"/>
  <c r="AD273" i="1"/>
  <c r="AB273" i="1"/>
  <c r="Z273" i="1"/>
  <c r="AF269" i="1"/>
  <c r="AD269" i="1"/>
  <c r="AB269" i="1"/>
  <c r="Z269" i="1"/>
  <c r="AF265" i="1"/>
  <c r="AD265" i="1"/>
  <c r="AB265" i="1"/>
  <c r="Z265" i="1"/>
  <c r="AF497" i="1"/>
  <c r="AD497" i="1"/>
  <c r="AB497" i="1"/>
  <c r="Z497" i="1"/>
  <c r="AD494" i="1"/>
  <c r="AF494" i="1"/>
  <c r="AB494" i="1"/>
  <c r="Z494" i="1"/>
  <c r="AD490" i="1"/>
  <c r="AF490" i="1"/>
  <c r="AB490" i="1"/>
  <c r="Z490" i="1"/>
  <c r="AF487" i="1"/>
  <c r="AD487" i="1"/>
  <c r="AB487" i="1"/>
  <c r="Z487" i="1"/>
  <c r="AF483" i="1"/>
  <c r="AD483" i="1"/>
  <c r="AB483" i="1"/>
  <c r="Z483" i="1"/>
  <c r="AF479" i="1"/>
  <c r="AD479" i="1"/>
  <c r="AB479" i="1"/>
  <c r="Z479" i="1"/>
  <c r="AF475" i="1"/>
  <c r="AD475" i="1"/>
  <c r="AB475" i="1"/>
  <c r="Z475" i="1"/>
  <c r="AD472" i="1"/>
  <c r="AF472" i="1"/>
  <c r="AB472" i="1"/>
  <c r="Z472" i="1"/>
  <c r="AD468" i="1"/>
  <c r="AF468" i="1"/>
  <c r="AB468" i="1"/>
  <c r="Z468" i="1"/>
  <c r="AD464" i="1"/>
  <c r="AF464" i="1"/>
  <c r="AB464" i="1"/>
  <c r="Z464" i="1"/>
  <c r="AF459" i="1"/>
  <c r="AD459" i="1"/>
  <c r="AB459" i="1"/>
  <c r="Z459" i="1"/>
  <c r="AD454" i="1"/>
  <c r="AF454" i="1"/>
  <c r="AB454" i="1"/>
  <c r="Z454" i="1"/>
  <c r="AD450" i="1"/>
  <c r="AF450" i="1"/>
  <c r="AB450" i="1"/>
  <c r="Z450" i="1"/>
  <c r="AD446" i="1"/>
  <c r="AF446" i="1"/>
  <c r="AB446" i="1"/>
  <c r="Z446" i="1"/>
  <c r="AD442" i="1"/>
  <c r="AF442" i="1"/>
  <c r="AB442" i="1"/>
  <c r="Z442" i="1"/>
  <c r="AD438" i="1"/>
  <c r="AF438" i="1"/>
  <c r="AB438" i="1"/>
  <c r="Z438" i="1"/>
  <c r="AD434" i="1"/>
  <c r="AF434" i="1"/>
  <c r="AB434" i="1"/>
  <c r="Z434" i="1"/>
  <c r="AF429" i="1"/>
  <c r="AD429" i="1"/>
  <c r="AB429" i="1"/>
  <c r="Z429" i="1"/>
  <c r="AF425" i="1"/>
  <c r="AD425" i="1"/>
  <c r="AB425" i="1"/>
  <c r="Z425" i="1"/>
  <c r="AF421" i="1"/>
  <c r="AD421" i="1"/>
  <c r="AB421" i="1"/>
  <c r="Z421" i="1"/>
  <c r="AF417" i="1"/>
  <c r="AD417" i="1"/>
  <c r="AB417" i="1"/>
  <c r="Z417" i="1"/>
  <c r="AF413" i="1"/>
  <c r="AD413" i="1"/>
  <c r="AB413" i="1"/>
  <c r="Z413" i="1"/>
  <c r="AD408" i="1"/>
  <c r="AF408" i="1"/>
  <c r="AB408" i="1"/>
  <c r="Z408" i="1"/>
  <c r="AF405" i="1"/>
  <c r="AD405" i="1"/>
  <c r="AB405" i="1"/>
  <c r="Z405" i="1"/>
  <c r="AD402" i="1"/>
  <c r="AF402" i="1"/>
  <c r="AB402" i="1"/>
  <c r="Z402" i="1"/>
  <c r="AF399" i="1"/>
  <c r="AD399" i="1"/>
  <c r="AB399" i="1"/>
  <c r="Z399" i="1"/>
  <c r="AF397" i="1"/>
  <c r="AD397" i="1"/>
  <c r="AB397" i="1"/>
  <c r="Z397" i="1"/>
  <c r="AF395" i="1"/>
  <c r="AD395" i="1"/>
  <c r="AB395" i="1"/>
  <c r="Z395" i="1"/>
  <c r="AF393" i="1"/>
  <c r="AD393" i="1"/>
  <c r="AB393" i="1"/>
  <c r="Z393" i="1"/>
  <c r="AF391" i="1"/>
  <c r="AD391" i="1"/>
  <c r="AB391" i="1"/>
  <c r="Z391" i="1"/>
  <c r="AF389" i="1"/>
  <c r="AD389" i="1"/>
  <c r="AB389" i="1"/>
  <c r="Z389" i="1"/>
  <c r="AF387" i="1"/>
  <c r="AD387" i="1"/>
  <c r="AB387" i="1"/>
  <c r="Z387" i="1"/>
  <c r="AF385" i="1"/>
  <c r="AD385" i="1"/>
  <c r="AB385" i="1"/>
  <c r="Z385" i="1"/>
  <c r="AF383" i="1"/>
  <c r="AD383" i="1"/>
  <c r="AB383" i="1"/>
  <c r="Z383" i="1"/>
  <c r="AF381" i="1"/>
  <c r="AD381" i="1"/>
  <c r="AB381" i="1"/>
  <c r="Z381" i="1"/>
  <c r="AF379" i="1"/>
  <c r="AD379" i="1"/>
  <c r="AB379" i="1"/>
  <c r="Z379" i="1"/>
  <c r="AF377" i="1"/>
  <c r="AD377" i="1"/>
  <c r="AB377" i="1"/>
  <c r="Z377" i="1"/>
  <c r="AF375" i="1"/>
  <c r="AD375" i="1"/>
  <c r="AB375" i="1"/>
  <c r="Z375" i="1"/>
  <c r="AF373" i="1"/>
  <c r="AD373" i="1"/>
  <c r="AB373" i="1"/>
  <c r="Z373" i="1"/>
  <c r="AF371" i="1"/>
  <c r="AD371" i="1"/>
  <c r="AB371" i="1"/>
  <c r="Z371" i="1"/>
  <c r="AF369" i="1"/>
  <c r="AD369" i="1"/>
  <c r="AB369" i="1"/>
  <c r="Z369" i="1"/>
  <c r="AF367" i="1"/>
  <c r="AD367" i="1"/>
  <c r="AB367" i="1"/>
  <c r="Z367" i="1"/>
  <c r="AF365" i="1"/>
  <c r="AD365" i="1"/>
  <c r="AB365" i="1"/>
  <c r="Z365" i="1"/>
  <c r="AF363" i="1"/>
  <c r="AD363" i="1"/>
  <c r="AB363" i="1"/>
  <c r="Z363" i="1"/>
  <c r="AD360" i="1"/>
  <c r="AF360" i="1"/>
  <c r="AB360" i="1"/>
  <c r="Z360" i="1"/>
  <c r="AD356" i="1"/>
  <c r="AF356" i="1"/>
  <c r="AB356" i="1"/>
  <c r="Z356" i="1"/>
  <c r="AD352" i="1"/>
  <c r="AF352" i="1"/>
  <c r="AB352" i="1"/>
  <c r="Z352" i="1"/>
  <c r="AD348" i="1"/>
  <c r="AF348" i="1"/>
  <c r="AB348" i="1"/>
  <c r="Z348" i="1"/>
  <c r="AD344" i="1"/>
  <c r="AF344" i="1"/>
  <c r="AB344" i="1"/>
  <c r="Z344" i="1"/>
  <c r="AF340" i="1"/>
  <c r="AD340" i="1"/>
  <c r="AB340" i="1"/>
  <c r="Z340" i="1"/>
  <c r="AF336" i="1"/>
  <c r="AD336" i="1"/>
  <c r="AB336" i="1"/>
  <c r="Z336" i="1"/>
  <c r="AF332" i="1"/>
  <c r="AD332" i="1"/>
  <c r="AB332" i="1"/>
  <c r="Z332" i="1"/>
  <c r="AF328" i="1"/>
  <c r="AD328" i="1"/>
  <c r="AB328" i="1"/>
  <c r="Z328" i="1"/>
  <c r="AF324" i="1"/>
  <c r="AD324" i="1"/>
  <c r="AB324" i="1"/>
  <c r="Z324" i="1"/>
  <c r="AF320" i="1"/>
  <c r="AD320" i="1"/>
  <c r="AB320" i="1"/>
  <c r="Z320" i="1"/>
  <c r="AF316" i="1"/>
  <c r="AD316" i="1"/>
  <c r="AB316" i="1"/>
  <c r="Z316" i="1"/>
  <c r="AF312" i="1"/>
  <c r="AD312" i="1"/>
  <c r="AB312" i="1"/>
  <c r="Z312" i="1"/>
  <c r="AF308" i="1"/>
  <c r="AD308" i="1"/>
  <c r="AB308" i="1"/>
  <c r="Z308" i="1"/>
  <c r="AF304" i="1"/>
  <c r="AD304" i="1"/>
  <c r="AB304" i="1"/>
  <c r="Z304" i="1"/>
  <c r="AF300" i="1"/>
  <c r="AD300" i="1"/>
  <c r="AB300" i="1"/>
  <c r="Z300" i="1"/>
  <c r="AF296" i="1"/>
  <c r="AD296" i="1"/>
  <c r="AB296" i="1"/>
  <c r="Z296" i="1"/>
  <c r="AF292" i="1"/>
  <c r="AD292" i="1"/>
  <c r="AB292" i="1"/>
  <c r="Z292" i="1"/>
  <c r="AF288" i="1"/>
  <c r="AD288" i="1"/>
  <c r="AB288" i="1"/>
  <c r="Z288" i="1"/>
  <c r="AF284" i="1"/>
  <c r="AD284" i="1"/>
  <c r="AB284" i="1"/>
  <c r="Z284" i="1"/>
  <c r="AF280" i="1"/>
  <c r="AD280" i="1"/>
  <c r="AB280" i="1"/>
  <c r="Z280" i="1"/>
  <c r="AF276" i="1"/>
  <c r="AD276" i="1"/>
  <c r="AB276" i="1"/>
  <c r="Z276" i="1"/>
  <c r="AF272" i="1"/>
  <c r="AD272" i="1"/>
  <c r="AB272" i="1"/>
  <c r="Z272" i="1"/>
  <c r="AF268" i="1"/>
  <c r="AD268" i="1"/>
  <c r="AB268" i="1"/>
  <c r="Z268" i="1"/>
  <c r="AF264" i="1"/>
  <c r="AD264" i="1"/>
  <c r="AB264" i="1"/>
  <c r="Z264" i="1"/>
  <c r="AF223" i="1"/>
  <c r="AD223" i="1"/>
  <c r="AB223" i="1"/>
  <c r="Z223" i="1"/>
  <c r="AF219" i="1"/>
  <c r="AD219" i="1"/>
  <c r="AB219" i="1"/>
  <c r="Z219" i="1"/>
  <c r="AF215" i="1"/>
  <c r="AD215" i="1"/>
  <c r="AB215" i="1"/>
  <c r="Z215" i="1"/>
  <c r="AF211" i="1"/>
  <c r="AD211" i="1"/>
  <c r="AB211" i="1"/>
  <c r="Z211" i="1"/>
  <c r="AF207" i="1"/>
  <c r="AD207" i="1"/>
  <c r="AB207" i="1"/>
  <c r="Z207" i="1"/>
  <c r="AF203" i="1"/>
  <c r="AD203" i="1"/>
  <c r="AB203" i="1"/>
  <c r="Z203" i="1"/>
  <c r="AF199" i="1"/>
  <c r="AD199" i="1"/>
  <c r="AB199" i="1"/>
  <c r="Z199" i="1"/>
  <c r="AF195" i="1"/>
  <c r="AD195" i="1"/>
  <c r="AB195" i="1"/>
  <c r="Z195" i="1"/>
  <c r="AF191" i="1"/>
  <c r="AD191" i="1"/>
  <c r="AB191" i="1"/>
  <c r="Z191" i="1"/>
  <c r="AF187" i="1"/>
  <c r="AD187" i="1"/>
  <c r="AB187" i="1"/>
  <c r="Z187" i="1"/>
  <c r="AF183" i="1"/>
  <c r="AD183" i="1"/>
  <c r="AB183" i="1"/>
  <c r="Z183" i="1"/>
  <c r="AF179" i="1"/>
  <c r="AD179" i="1"/>
  <c r="AB179" i="1"/>
  <c r="Z179" i="1"/>
  <c r="AF175" i="1"/>
  <c r="AD175" i="1"/>
  <c r="AB175" i="1"/>
  <c r="Z175" i="1"/>
  <c r="AF171" i="1"/>
  <c r="AD171" i="1"/>
  <c r="AB171" i="1"/>
  <c r="Z171" i="1"/>
  <c r="AF167" i="1"/>
  <c r="AD167" i="1"/>
  <c r="AB167" i="1"/>
  <c r="Z167" i="1"/>
  <c r="AF163" i="1"/>
  <c r="AD163" i="1"/>
  <c r="AB163" i="1"/>
  <c r="Z163" i="1"/>
  <c r="AF159" i="1"/>
  <c r="AD159" i="1"/>
  <c r="AB159" i="1"/>
  <c r="Z159" i="1"/>
  <c r="AF155" i="1"/>
  <c r="AD155" i="1"/>
  <c r="AB155" i="1"/>
  <c r="Z155" i="1"/>
  <c r="AF151" i="1"/>
  <c r="AD151" i="1"/>
  <c r="AB151" i="1"/>
  <c r="Z151" i="1"/>
  <c r="AF147" i="1"/>
  <c r="AD147" i="1"/>
  <c r="AB147" i="1"/>
  <c r="Z147" i="1"/>
  <c r="AF143" i="1"/>
  <c r="AD143" i="1"/>
  <c r="AB143" i="1"/>
  <c r="Z143" i="1"/>
  <c r="AF139" i="1"/>
  <c r="AD139" i="1"/>
  <c r="AB139" i="1"/>
  <c r="Z139" i="1"/>
  <c r="AF135" i="1"/>
  <c r="AD135" i="1"/>
  <c r="AB135" i="1"/>
  <c r="Z135" i="1"/>
  <c r="AF263" i="1"/>
  <c r="AD263" i="1"/>
  <c r="AB263" i="1"/>
  <c r="Z263" i="1"/>
  <c r="AF261" i="1"/>
  <c r="AD261" i="1"/>
  <c r="AB261" i="1"/>
  <c r="Z261" i="1"/>
  <c r="AF259" i="1"/>
  <c r="AD259" i="1"/>
  <c r="AB259" i="1"/>
  <c r="Z259" i="1"/>
  <c r="AF257" i="1"/>
  <c r="AD257" i="1"/>
  <c r="AB257" i="1"/>
  <c r="Z257" i="1"/>
  <c r="AF255" i="1"/>
  <c r="AD255" i="1"/>
  <c r="AB255" i="1"/>
  <c r="Z255" i="1"/>
  <c r="AF253" i="1"/>
  <c r="AD253" i="1"/>
  <c r="AB253" i="1"/>
  <c r="Z253" i="1"/>
  <c r="AF251" i="1"/>
  <c r="AD251" i="1"/>
  <c r="AB251" i="1"/>
  <c r="Z251" i="1"/>
  <c r="AF249" i="1"/>
  <c r="AD249" i="1"/>
  <c r="AB249" i="1"/>
  <c r="Z249" i="1"/>
  <c r="AF247" i="1"/>
  <c r="AD247" i="1"/>
  <c r="AB247" i="1"/>
  <c r="Z247" i="1"/>
  <c r="AF245" i="1"/>
  <c r="AD245" i="1"/>
  <c r="AB245" i="1"/>
  <c r="Z245" i="1"/>
  <c r="AF243" i="1"/>
  <c r="AD243" i="1"/>
  <c r="AB243" i="1"/>
  <c r="Z243" i="1"/>
  <c r="AF241" i="1"/>
  <c r="AD241" i="1"/>
  <c r="AB241" i="1"/>
  <c r="Z241" i="1"/>
  <c r="AF239" i="1"/>
  <c r="AD239" i="1"/>
  <c r="AB239" i="1"/>
  <c r="Z239" i="1"/>
  <c r="AF237" i="1"/>
  <c r="AD237" i="1"/>
  <c r="AB237" i="1"/>
  <c r="Z237" i="1"/>
  <c r="AF235" i="1"/>
  <c r="AD235" i="1"/>
  <c r="AB235" i="1"/>
  <c r="Z235" i="1"/>
  <c r="AF233" i="1"/>
  <c r="AD233" i="1"/>
  <c r="AB233" i="1"/>
  <c r="Z233" i="1"/>
  <c r="AF231" i="1"/>
  <c r="AD231" i="1"/>
  <c r="AB231" i="1"/>
  <c r="Z231" i="1"/>
  <c r="AF229" i="1"/>
  <c r="AD229" i="1"/>
  <c r="AB229" i="1"/>
  <c r="Z229" i="1"/>
  <c r="AF227" i="1"/>
  <c r="AD227" i="1"/>
  <c r="AB227" i="1"/>
  <c r="Z227" i="1"/>
  <c r="AF224" i="1"/>
  <c r="AD224" i="1"/>
  <c r="AB224" i="1"/>
  <c r="Z224" i="1"/>
  <c r="AF220" i="1"/>
  <c r="AD220" i="1"/>
  <c r="AB220" i="1"/>
  <c r="Z220" i="1"/>
  <c r="AF216" i="1"/>
  <c r="AD216" i="1"/>
  <c r="AB216" i="1"/>
  <c r="Z216" i="1"/>
  <c r="AF212" i="1"/>
  <c r="AD212" i="1"/>
  <c r="AB212" i="1"/>
  <c r="Z212" i="1"/>
  <c r="AF208" i="1"/>
  <c r="AD208" i="1"/>
  <c r="Z208" i="1"/>
  <c r="AB208" i="1"/>
  <c r="AF204" i="1"/>
  <c r="AD204" i="1"/>
  <c r="Z204" i="1"/>
  <c r="AB204" i="1"/>
  <c r="AF200" i="1"/>
  <c r="AD200" i="1"/>
  <c r="Z200" i="1"/>
  <c r="AB200" i="1"/>
  <c r="AF196" i="1"/>
  <c r="AD196" i="1"/>
  <c r="Z196" i="1"/>
  <c r="AB196" i="1"/>
  <c r="AF192" i="1"/>
  <c r="AD192" i="1"/>
  <c r="Z192" i="1"/>
  <c r="AB192" i="1"/>
  <c r="AF188" i="1"/>
  <c r="AD188" i="1"/>
  <c r="Z188" i="1"/>
  <c r="AB188" i="1"/>
  <c r="AF184" i="1"/>
  <c r="AD184" i="1"/>
  <c r="Z184" i="1"/>
  <c r="AB184" i="1"/>
  <c r="AF180" i="1"/>
  <c r="AD180" i="1"/>
  <c r="Z180" i="1"/>
  <c r="AB180" i="1"/>
  <c r="AF176" i="1"/>
  <c r="AD176" i="1"/>
  <c r="Z176" i="1"/>
  <c r="AB176" i="1"/>
  <c r="AF172" i="1"/>
  <c r="AD172" i="1"/>
  <c r="Z172" i="1"/>
  <c r="AB172" i="1"/>
  <c r="AF168" i="1"/>
  <c r="AD168" i="1"/>
  <c r="Z168" i="1"/>
  <c r="AB168" i="1"/>
  <c r="AF164" i="1"/>
  <c r="AD164" i="1"/>
  <c r="Z164" i="1"/>
  <c r="AB164" i="1"/>
  <c r="AF160" i="1"/>
  <c r="AD160" i="1"/>
  <c r="Z160" i="1"/>
  <c r="AB160" i="1"/>
  <c r="AF156" i="1"/>
  <c r="AD156" i="1"/>
  <c r="Z156" i="1"/>
  <c r="AB156" i="1"/>
  <c r="AF152" i="1"/>
  <c r="AD152" i="1"/>
  <c r="Z152" i="1"/>
  <c r="AB152" i="1"/>
  <c r="AF148" i="1"/>
  <c r="AD148" i="1"/>
  <c r="Z148" i="1"/>
  <c r="AB148" i="1"/>
  <c r="AF144" i="1"/>
  <c r="AD144" i="1"/>
  <c r="Z144" i="1"/>
  <c r="AB144" i="1"/>
  <c r="AF140" i="1"/>
  <c r="AD140" i="1"/>
  <c r="Z140" i="1"/>
  <c r="AB140" i="1"/>
  <c r="AF136" i="1"/>
  <c r="AD136" i="1"/>
  <c r="Z136" i="1"/>
  <c r="AB136" i="1"/>
  <c r="AF132" i="1"/>
  <c r="AD132" i="1"/>
  <c r="Z132" i="1"/>
  <c r="AB132" i="1"/>
  <c r="AF85" i="1"/>
  <c r="AD85" i="1"/>
  <c r="AB85" i="1"/>
  <c r="Z85" i="1"/>
  <c r="AF81" i="1"/>
  <c r="AD81" i="1"/>
  <c r="AB81" i="1"/>
  <c r="Z81" i="1"/>
  <c r="AF77" i="1"/>
  <c r="AD77" i="1"/>
  <c r="AB77" i="1"/>
  <c r="Z77" i="1"/>
  <c r="AF73" i="1"/>
  <c r="AD73" i="1"/>
  <c r="AB73" i="1"/>
  <c r="Z73" i="1"/>
  <c r="AF69" i="1"/>
  <c r="AD69" i="1"/>
  <c r="AB69" i="1"/>
  <c r="Z69" i="1"/>
  <c r="AF65" i="1"/>
  <c r="AD65" i="1"/>
  <c r="AB65" i="1"/>
  <c r="Z65" i="1"/>
  <c r="AF61" i="1"/>
  <c r="AD61" i="1"/>
  <c r="AB61" i="1"/>
  <c r="Z61" i="1"/>
  <c r="AF57" i="1"/>
  <c r="AD57" i="1"/>
  <c r="AB57" i="1"/>
  <c r="Z57" i="1"/>
  <c r="AF53" i="1"/>
  <c r="AD53" i="1"/>
  <c r="AB53" i="1"/>
  <c r="Z53" i="1"/>
  <c r="AF49" i="1"/>
  <c r="AD49" i="1"/>
  <c r="AB49" i="1"/>
  <c r="Z49" i="1"/>
  <c r="AF45" i="1"/>
  <c r="AD45" i="1"/>
  <c r="AB45" i="1"/>
  <c r="Z45" i="1"/>
  <c r="AF41" i="1"/>
  <c r="AD41" i="1"/>
  <c r="AB41" i="1"/>
  <c r="Z41" i="1"/>
  <c r="AF37" i="1"/>
  <c r="AD37" i="1"/>
  <c r="AB37" i="1"/>
  <c r="Z37" i="1"/>
  <c r="AF33" i="1"/>
  <c r="AD33" i="1"/>
  <c r="AB33" i="1"/>
  <c r="Z33" i="1"/>
  <c r="AF29" i="1"/>
  <c r="AD29" i="1"/>
  <c r="AB29" i="1"/>
  <c r="Z29" i="1"/>
  <c r="AF25" i="1"/>
  <c r="AB25" i="1"/>
  <c r="AD25" i="1"/>
  <c r="Z25" i="1"/>
  <c r="AF130" i="1"/>
  <c r="AD130" i="1"/>
  <c r="Z130" i="1"/>
  <c r="AB130" i="1"/>
  <c r="AF128" i="1"/>
  <c r="AD128" i="1"/>
  <c r="Z128" i="1"/>
  <c r="AB128" i="1"/>
  <c r="AF126" i="1"/>
  <c r="AD126" i="1"/>
  <c r="Z126" i="1"/>
  <c r="AB126" i="1"/>
  <c r="AF124" i="1"/>
  <c r="AD124" i="1"/>
  <c r="Z124" i="1"/>
  <c r="AB124" i="1"/>
  <c r="AF122" i="1"/>
  <c r="AD122" i="1"/>
  <c r="Z122" i="1"/>
  <c r="AB122" i="1"/>
  <c r="AF120" i="1"/>
  <c r="AD120" i="1"/>
  <c r="Z120" i="1"/>
  <c r="AB120" i="1"/>
  <c r="AF118" i="1"/>
  <c r="AD118" i="1"/>
  <c r="Z118" i="1"/>
  <c r="AB118" i="1"/>
  <c r="AF116" i="1"/>
  <c r="AD116" i="1"/>
  <c r="Z116" i="1"/>
  <c r="AB116" i="1"/>
  <c r="AF114" i="1"/>
  <c r="AD114" i="1"/>
  <c r="Z114" i="1"/>
  <c r="AB114" i="1"/>
  <c r="AF112" i="1"/>
  <c r="AD112" i="1"/>
  <c r="Z112" i="1"/>
  <c r="AB112" i="1"/>
  <c r="AF110" i="1"/>
  <c r="AD110" i="1"/>
  <c r="Z110" i="1"/>
  <c r="AB110" i="1"/>
  <c r="AF108" i="1"/>
  <c r="AD108" i="1"/>
  <c r="Z108" i="1"/>
  <c r="AB108" i="1"/>
  <c r="AF106" i="1"/>
  <c r="AD106" i="1"/>
  <c r="Z106" i="1"/>
  <c r="AB106" i="1"/>
  <c r="AF104" i="1"/>
  <c r="AD104" i="1"/>
  <c r="Z104" i="1"/>
  <c r="AB104" i="1"/>
  <c r="AF102" i="1"/>
  <c r="AD102" i="1"/>
  <c r="Z102" i="1"/>
  <c r="AB102" i="1"/>
  <c r="AF100" i="1"/>
  <c r="AD100" i="1"/>
  <c r="Z100" i="1"/>
  <c r="AB100" i="1"/>
  <c r="AF98" i="1"/>
  <c r="AD98" i="1"/>
  <c r="Z98" i="1"/>
  <c r="AB98" i="1"/>
  <c r="AF96" i="1"/>
  <c r="AD96" i="1"/>
  <c r="Z96" i="1"/>
  <c r="AB96" i="1"/>
  <c r="AF94" i="1"/>
  <c r="AD94" i="1"/>
  <c r="Z94" i="1"/>
  <c r="AB94" i="1"/>
  <c r="AF92" i="1"/>
  <c r="AD92" i="1"/>
  <c r="Z92" i="1"/>
  <c r="AB92" i="1"/>
  <c r="AF90" i="1"/>
  <c r="AD90" i="1"/>
  <c r="Z90" i="1"/>
  <c r="AB90" i="1"/>
  <c r="AF88" i="1"/>
  <c r="AD88" i="1"/>
  <c r="Z88" i="1"/>
  <c r="AB88" i="1"/>
  <c r="AD84" i="1"/>
  <c r="AF80" i="1"/>
  <c r="AD80" i="1"/>
  <c r="Z80" i="1"/>
  <c r="AB80" i="1"/>
  <c r="AF72" i="1"/>
  <c r="AD72" i="1"/>
  <c r="Z72" i="1"/>
  <c r="AB72" i="1"/>
  <c r="AF64" i="1"/>
  <c r="AD64" i="1"/>
  <c r="Z64" i="1"/>
  <c r="AB64" i="1"/>
  <c r="AF56" i="1"/>
  <c r="AD56" i="1"/>
  <c r="Z56" i="1"/>
  <c r="AB56" i="1"/>
  <c r="AD52" i="1"/>
  <c r="AF48" i="1"/>
  <c r="AD48" i="1"/>
  <c r="Z48" i="1"/>
  <c r="AB48" i="1"/>
  <c r="AF40" i="1"/>
  <c r="AD40" i="1"/>
  <c r="Z40" i="1"/>
  <c r="AB40" i="1"/>
  <c r="AF36" i="1"/>
  <c r="AD36" i="1"/>
  <c r="Z36" i="1"/>
  <c r="AB36" i="1"/>
  <c r="AF32" i="1"/>
  <c r="AD32" i="1"/>
  <c r="Z32" i="1"/>
  <c r="AB32" i="1"/>
  <c r="AF28" i="1"/>
  <c r="AD28" i="1"/>
  <c r="Z28" i="1"/>
  <c r="AB28" i="1"/>
  <c r="AF24" i="1"/>
  <c r="AD24" i="1"/>
  <c r="AB24" i="1"/>
  <c r="Z24" i="1"/>
  <c r="AB44" i="1"/>
  <c r="AB52" i="1"/>
  <c r="AB84" i="1"/>
  <c r="AB31" i="1"/>
  <c r="Z52" i="1"/>
  <c r="Z84" i="1"/>
  <c r="Z31" i="1"/>
  <c r="AB76" i="1"/>
  <c r="Z27" i="1"/>
  <c r="AD44" i="1"/>
  <c r="AD76" i="1"/>
  <c r="AB27" i="1"/>
  <c r="Z44" i="1"/>
  <c r="Z76" i="1"/>
  <c r="AD27" i="1"/>
  <c r="AB68" i="1"/>
  <c r="Z68" i="1"/>
  <c r="AD23" i="1"/>
  <c r="Z35" i="1"/>
  <c r="Z39" i="1"/>
  <c r="AB60" i="1"/>
  <c r="Z23" i="1"/>
  <c r="AB39" i="1"/>
  <c r="Z60" i="1"/>
  <c r="AB35" i="1"/>
  <c r="AD60" i="1"/>
  <c r="AD68" i="1"/>
  <c r="AB23" i="1"/>
  <c r="AD35" i="1"/>
  <c r="AD39" i="1"/>
  <c r="A13" i="1"/>
  <c r="BH24" i="1"/>
  <c r="BH27" i="1"/>
  <c r="BH31" i="1"/>
  <c r="BH35" i="1"/>
  <c r="BH39" i="1"/>
  <c r="BH43" i="1"/>
  <c r="BH47" i="1"/>
  <c r="BH51" i="1"/>
  <c r="BH55" i="1"/>
  <c r="BH59" i="1"/>
  <c r="BH63" i="1"/>
  <c r="BH67" i="1"/>
  <c r="BH71" i="1"/>
  <c r="BH75" i="1"/>
  <c r="BH79" i="1"/>
  <c r="BH83" i="1"/>
  <c r="BH87" i="1"/>
  <c r="BH28" i="1"/>
  <c r="BH32" i="1"/>
  <c r="BH36" i="1"/>
  <c r="BH40" i="1"/>
  <c r="BH44" i="1"/>
  <c r="BH48" i="1"/>
  <c r="BH52" i="1"/>
  <c r="BH56" i="1"/>
  <c r="BH60" i="1"/>
  <c r="BH64" i="1"/>
  <c r="BH68" i="1"/>
  <c r="BH72" i="1"/>
  <c r="BH76" i="1"/>
  <c r="BH80" i="1"/>
  <c r="BH84" i="1"/>
  <c r="BH88" i="1"/>
  <c r="BH90" i="1"/>
  <c r="BH92" i="1"/>
  <c r="BH94" i="1"/>
  <c r="BH96" i="1"/>
  <c r="BH98" i="1"/>
  <c r="BH100" i="1"/>
  <c r="BH102" i="1"/>
  <c r="BH105" i="1"/>
  <c r="BH109" i="1"/>
  <c r="BH113" i="1"/>
  <c r="BH117" i="1"/>
  <c r="BH121" i="1"/>
  <c r="BH125" i="1"/>
  <c r="BH129" i="1"/>
  <c r="BH133" i="1"/>
  <c r="BH137" i="1"/>
  <c r="BH141" i="1"/>
  <c r="BH143" i="1"/>
  <c r="BH145" i="1"/>
  <c r="BH147" i="1"/>
  <c r="BH149" i="1"/>
  <c r="BH151" i="1"/>
  <c r="BH153" i="1"/>
  <c r="BH155" i="1"/>
  <c r="BH157" i="1"/>
  <c r="BH159" i="1"/>
  <c r="BH161" i="1"/>
  <c r="BH163" i="1"/>
  <c r="BH165" i="1"/>
  <c r="BH167" i="1"/>
  <c r="BH169" i="1"/>
  <c r="BH171" i="1"/>
  <c r="BH173" i="1"/>
  <c r="BH175" i="1"/>
  <c r="BH177" i="1"/>
  <c r="BH179" i="1"/>
  <c r="BH106" i="1"/>
  <c r="BH110" i="1"/>
  <c r="BH114" i="1"/>
  <c r="BH118" i="1"/>
  <c r="BH122" i="1"/>
  <c r="BH126" i="1"/>
  <c r="BH130" i="1"/>
  <c r="BH134" i="1"/>
  <c r="BH138" i="1"/>
  <c r="BH180" i="1"/>
  <c r="BH184" i="1"/>
  <c r="BH188" i="1"/>
  <c r="BH192" i="1"/>
  <c r="BH196" i="1"/>
  <c r="BH200" i="1"/>
  <c r="BH204" i="1"/>
  <c r="BH208" i="1"/>
  <c r="BH212" i="1"/>
  <c r="BH216" i="1"/>
  <c r="BH220" i="1"/>
  <c r="BH224" i="1"/>
  <c r="BH228" i="1"/>
  <c r="BH232" i="1"/>
  <c r="BH236" i="1"/>
  <c r="BH240" i="1"/>
  <c r="BH244" i="1"/>
  <c r="BH248" i="1"/>
  <c r="BH252" i="1"/>
  <c r="BH256" i="1"/>
  <c r="BH260" i="1"/>
  <c r="BH264" i="1"/>
  <c r="BH268" i="1"/>
  <c r="BH272" i="1"/>
  <c r="BH276" i="1"/>
  <c r="BH280" i="1"/>
  <c r="BH284" i="1"/>
  <c r="BH288" i="1"/>
  <c r="BH292" i="1"/>
  <c r="BH294" i="1"/>
  <c r="BH296" i="1"/>
  <c r="BH298" i="1"/>
  <c r="BH300" i="1"/>
  <c r="BH302" i="1"/>
  <c r="BH304" i="1"/>
  <c r="BH306" i="1"/>
  <c r="BH308" i="1"/>
  <c r="BH310" i="1"/>
  <c r="BH312" i="1"/>
  <c r="BH314" i="1"/>
  <c r="BH316" i="1"/>
  <c r="BH318" i="1"/>
  <c r="BH320" i="1"/>
  <c r="BH322" i="1"/>
  <c r="BH324" i="1"/>
  <c r="BH326" i="1"/>
  <c r="BH328" i="1"/>
  <c r="BH330" i="1"/>
  <c r="BH332" i="1"/>
  <c r="BH334" i="1"/>
  <c r="BH336" i="1"/>
  <c r="BH338" i="1"/>
  <c r="BH340" i="1"/>
  <c r="BH342" i="1"/>
  <c r="BH344" i="1"/>
  <c r="BH346" i="1"/>
  <c r="BH348" i="1"/>
  <c r="BH350" i="1"/>
  <c r="BH353" i="1"/>
  <c r="BH355" i="1"/>
  <c r="BH359" i="1"/>
  <c r="BH362" i="1"/>
  <c r="BH366" i="1"/>
  <c r="BH370" i="1"/>
  <c r="BH374" i="1"/>
  <c r="BH378" i="1"/>
  <c r="BH404" i="1"/>
  <c r="BH408" i="1"/>
  <c r="BH412" i="1"/>
  <c r="BH416" i="1"/>
  <c r="BH420" i="1"/>
  <c r="BH424" i="1"/>
  <c r="BH442" i="1"/>
  <c r="BH446" i="1"/>
  <c r="BH450" i="1"/>
  <c r="BH454" i="1"/>
  <c r="BH458" i="1"/>
  <c r="BH181" i="1"/>
  <c r="BH185" i="1"/>
  <c r="BH189" i="1"/>
  <c r="BH193" i="1"/>
  <c r="BH197" i="1"/>
  <c r="BH201" i="1"/>
  <c r="BH205" i="1"/>
  <c r="BH209" i="1"/>
  <c r="BH213" i="1"/>
  <c r="BH217" i="1"/>
  <c r="BH221" i="1"/>
  <c r="BH225" i="1"/>
  <c r="BH229" i="1"/>
  <c r="BH233" i="1"/>
  <c r="BH237" i="1"/>
  <c r="BH241" i="1"/>
  <c r="BH245" i="1"/>
  <c r="BH249" i="1"/>
  <c r="BH253" i="1"/>
  <c r="BH257" i="1"/>
  <c r="BH261" i="1"/>
  <c r="BH265" i="1"/>
  <c r="BH269" i="1"/>
  <c r="BH273" i="1"/>
  <c r="BH277" i="1"/>
  <c r="BH281" i="1"/>
  <c r="BH285" i="1"/>
  <c r="BH289" i="1"/>
  <c r="BH352" i="1"/>
  <c r="BH358" i="1"/>
  <c r="BH363" i="1"/>
  <c r="BH367" i="1"/>
  <c r="BH382" i="1"/>
  <c r="BH386" i="1"/>
  <c r="BH390" i="1"/>
  <c r="BH394" i="1"/>
  <c r="BH398" i="1"/>
  <c r="BH402" i="1"/>
  <c r="BH428" i="1"/>
  <c r="BH432" i="1"/>
  <c r="BH436" i="1"/>
  <c r="BH440" i="1"/>
  <c r="BH462" i="1"/>
  <c r="BH466" i="1"/>
  <c r="BH470" i="1"/>
  <c r="BH474" i="1"/>
  <c r="BH478" i="1"/>
  <c r="BH482" i="1"/>
  <c r="BH486" i="1"/>
  <c r="BH490" i="1"/>
  <c r="BH494" i="1"/>
  <c r="BH498" i="1"/>
  <c r="BH23" i="1"/>
  <c r="BH25" i="1"/>
  <c r="BH29" i="1"/>
  <c r="BH33" i="1"/>
  <c r="BH37" i="1"/>
  <c r="BH41" i="1"/>
  <c r="BH45" i="1"/>
  <c r="BH49" i="1"/>
  <c r="BH53" i="1"/>
  <c r="BH57" i="1"/>
  <c r="BH61" i="1"/>
  <c r="BH65" i="1"/>
  <c r="BH69" i="1"/>
  <c r="BH73" i="1"/>
  <c r="BH77" i="1"/>
  <c r="BH81" i="1"/>
  <c r="BH85" i="1"/>
  <c r="BH26" i="1"/>
  <c r="BH30" i="1"/>
  <c r="BH34" i="1"/>
  <c r="BH38" i="1"/>
  <c r="BH42" i="1"/>
  <c r="BH46" i="1"/>
  <c r="BH50" i="1"/>
  <c r="BH54" i="1"/>
  <c r="BH58" i="1"/>
  <c r="BH62" i="1"/>
  <c r="BH66" i="1"/>
  <c r="BH70" i="1"/>
  <c r="BH74" i="1"/>
  <c r="BH78" i="1"/>
  <c r="BH82" i="1"/>
  <c r="BH86" i="1"/>
  <c r="BH89" i="1"/>
  <c r="BH91" i="1"/>
  <c r="BH93" i="1"/>
  <c r="BH95" i="1"/>
  <c r="BH97" i="1"/>
  <c r="BH99" i="1"/>
  <c r="BH101" i="1"/>
  <c r="BH103" i="1"/>
  <c r="BH107" i="1"/>
  <c r="BH111" i="1"/>
  <c r="BH115" i="1"/>
  <c r="BH119" i="1"/>
  <c r="BH123" i="1"/>
  <c r="BH127" i="1"/>
  <c r="BH131" i="1"/>
  <c r="BH135" i="1"/>
  <c r="BH139" i="1"/>
  <c r="BH142" i="1"/>
  <c r="BH144" i="1"/>
  <c r="BH146" i="1"/>
  <c r="BH148" i="1"/>
  <c r="BH150" i="1"/>
  <c r="BH152" i="1"/>
  <c r="BH154" i="1"/>
  <c r="BH156" i="1"/>
  <c r="BH158" i="1"/>
  <c r="BH160" i="1"/>
  <c r="BH162" i="1"/>
  <c r="BH164" i="1"/>
  <c r="BH166" i="1"/>
  <c r="BH168" i="1"/>
  <c r="BH170" i="1"/>
  <c r="BH172" i="1"/>
  <c r="BH174" i="1"/>
  <c r="BH176" i="1"/>
  <c r="BH178" i="1"/>
  <c r="BH104" i="1"/>
  <c r="BH108" i="1"/>
  <c r="BH112" i="1"/>
  <c r="BH116" i="1"/>
  <c r="BH120" i="1"/>
  <c r="BH124" i="1"/>
  <c r="BH128" i="1"/>
  <c r="BH132" i="1"/>
  <c r="BH136" i="1"/>
  <c r="BH140" i="1"/>
  <c r="BH182" i="1"/>
  <c r="BH186" i="1"/>
  <c r="BH190" i="1"/>
  <c r="BH194" i="1"/>
  <c r="BH198" i="1"/>
  <c r="BH202" i="1"/>
  <c r="BH206" i="1"/>
  <c r="BH210" i="1"/>
  <c r="BH214" i="1"/>
  <c r="BH218" i="1"/>
  <c r="BH222" i="1"/>
  <c r="BH226" i="1"/>
  <c r="BH230" i="1"/>
  <c r="BH234" i="1"/>
  <c r="BH238" i="1"/>
  <c r="BH242" i="1"/>
  <c r="BH246" i="1"/>
  <c r="BH250" i="1"/>
  <c r="BH254" i="1"/>
  <c r="BH258" i="1"/>
  <c r="BH262" i="1"/>
  <c r="BH266" i="1"/>
  <c r="BH270" i="1"/>
  <c r="BH274" i="1"/>
  <c r="BH278" i="1"/>
  <c r="BH282" i="1"/>
  <c r="BH286" i="1"/>
  <c r="BH290" i="1"/>
  <c r="BH293" i="1"/>
  <c r="BH295" i="1"/>
  <c r="BH297" i="1"/>
  <c r="BH299" i="1"/>
  <c r="BH301" i="1"/>
  <c r="BH303" i="1"/>
  <c r="BH305" i="1"/>
  <c r="BH307" i="1"/>
  <c r="BH309" i="1"/>
  <c r="BH311" i="1"/>
  <c r="BH313" i="1"/>
  <c r="BH315" i="1"/>
  <c r="BH317" i="1"/>
  <c r="BH319" i="1"/>
  <c r="BH321" i="1"/>
  <c r="BH323" i="1"/>
  <c r="BH325" i="1"/>
  <c r="BH327" i="1"/>
  <c r="BH329" i="1"/>
  <c r="BH331" i="1"/>
  <c r="BH333" i="1"/>
  <c r="BH335" i="1"/>
  <c r="BH337" i="1"/>
  <c r="BH339" i="1"/>
  <c r="BH341" i="1"/>
  <c r="BH343" i="1"/>
  <c r="BH345" i="1"/>
  <c r="BH347" i="1"/>
  <c r="BH349" i="1"/>
  <c r="BH351" i="1"/>
  <c r="BH354" i="1"/>
  <c r="BH357" i="1"/>
  <c r="BH361" i="1"/>
  <c r="BH364" i="1"/>
  <c r="BH368" i="1"/>
  <c r="BH372" i="1"/>
  <c r="BH376" i="1"/>
  <c r="BH380" i="1"/>
  <c r="BH406" i="1"/>
  <c r="BH410" i="1"/>
  <c r="BH414" i="1"/>
  <c r="BH418" i="1"/>
  <c r="BH422" i="1"/>
  <c r="BH444" i="1"/>
  <c r="BH448" i="1"/>
  <c r="BH452" i="1"/>
  <c r="BH456" i="1"/>
  <c r="BH460" i="1"/>
  <c r="BH183" i="1"/>
  <c r="BH187" i="1"/>
  <c r="BH191" i="1"/>
  <c r="BH195" i="1"/>
  <c r="BH199" i="1"/>
  <c r="BH203" i="1"/>
  <c r="BH207" i="1"/>
  <c r="BH211" i="1"/>
  <c r="BH215" i="1"/>
  <c r="BH219" i="1"/>
  <c r="BH223" i="1"/>
  <c r="BH227" i="1"/>
  <c r="BH231" i="1"/>
  <c r="BH235" i="1"/>
  <c r="BH239" i="1"/>
  <c r="BH243" i="1"/>
  <c r="BH247" i="1"/>
  <c r="BH251" i="1"/>
  <c r="BH255" i="1"/>
  <c r="BH259" i="1"/>
  <c r="BH263" i="1"/>
  <c r="BH267" i="1"/>
  <c r="BH271" i="1"/>
  <c r="BH275" i="1"/>
  <c r="BH279" i="1"/>
  <c r="BH283" i="1"/>
  <c r="BH287" i="1"/>
  <c r="BH291" i="1"/>
  <c r="BH356" i="1"/>
  <c r="BH360" i="1"/>
  <c r="BH365" i="1"/>
  <c r="BH369" i="1"/>
  <c r="BH384" i="1"/>
  <c r="BH388" i="1"/>
  <c r="BH392" i="1"/>
  <c r="BH396" i="1"/>
  <c r="BH400" i="1"/>
  <c r="BH426" i="1"/>
  <c r="BH430" i="1"/>
  <c r="BH434" i="1"/>
  <c r="BH438" i="1"/>
  <c r="BH464" i="1"/>
  <c r="BH468" i="1"/>
  <c r="BH472" i="1"/>
  <c r="BH476" i="1"/>
  <c r="BH480" i="1"/>
  <c r="BH484" i="1"/>
  <c r="BH488" i="1"/>
  <c r="BH492" i="1"/>
  <c r="BH496" i="1"/>
  <c r="BH500" i="1"/>
  <c r="BU6" i="1"/>
  <c r="BU8" i="1"/>
  <c r="BU10" i="1"/>
  <c r="BU12" i="1"/>
  <c r="BU14" i="1"/>
  <c r="BU16" i="1"/>
  <c r="BU476" i="1"/>
  <c r="BU480" i="1"/>
  <c r="BU484" i="1"/>
  <c r="BU488" i="1"/>
  <c r="BU492" i="1"/>
  <c r="BU496" i="1"/>
  <c r="BU3" i="1"/>
  <c r="BU7" i="1"/>
  <c r="BU9" i="1"/>
  <c r="BU11" i="1"/>
  <c r="BU13" i="1"/>
  <c r="BU15" i="1"/>
  <c r="BU17" i="1"/>
  <c r="BU19" i="1"/>
  <c r="BU21" i="1"/>
  <c r="BU23" i="1"/>
  <c r="BU25" i="1"/>
  <c r="BU28" i="1"/>
  <c r="BU32" i="1"/>
  <c r="BU36" i="1"/>
  <c r="BU40" i="1"/>
  <c r="BU44" i="1"/>
  <c r="BU48" i="1"/>
  <c r="BU52" i="1"/>
  <c r="BU56" i="1"/>
  <c r="BU60" i="1"/>
  <c r="BU64" i="1"/>
  <c r="BU68" i="1"/>
  <c r="BU72" i="1"/>
  <c r="BU76" i="1"/>
  <c r="BU80" i="1"/>
  <c r="BU84" i="1"/>
  <c r="BU88" i="1"/>
  <c r="BU90" i="1"/>
  <c r="BU92" i="1"/>
  <c r="BU94" i="1"/>
  <c r="BU96" i="1"/>
  <c r="BU98" i="1"/>
  <c r="BU100" i="1"/>
  <c r="BU102" i="1"/>
  <c r="BU104" i="1"/>
  <c r="BU106" i="1"/>
  <c r="BU108" i="1"/>
  <c r="BU110" i="1"/>
  <c r="BU112" i="1"/>
  <c r="BU114" i="1"/>
  <c r="BU116" i="1"/>
  <c r="BU118" i="1"/>
  <c r="BU120" i="1"/>
  <c r="BU122" i="1"/>
  <c r="BU124" i="1"/>
  <c r="BU27" i="1"/>
  <c r="BU31" i="1"/>
  <c r="BU35" i="1"/>
  <c r="BU39" i="1"/>
  <c r="BU43" i="1"/>
  <c r="BU47" i="1"/>
  <c r="BU51" i="1"/>
  <c r="BU55" i="1"/>
  <c r="BU59" i="1"/>
  <c r="BU63" i="1"/>
  <c r="BU67" i="1"/>
  <c r="BU403" i="1"/>
  <c r="BU407" i="1"/>
  <c r="BU411" i="1"/>
  <c r="BU414" i="1"/>
  <c r="BU418" i="1"/>
  <c r="BU421" i="1"/>
  <c r="BU425" i="1"/>
  <c r="BU429" i="1"/>
  <c r="BU433" i="1"/>
  <c r="BU437" i="1"/>
  <c r="BU440" i="1"/>
  <c r="BU444" i="1"/>
  <c r="BU448" i="1"/>
  <c r="BU452" i="1"/>
  <c r="BU457" i="1"/>
  <c r="BU461" i="1"/>
  <c r="BU465" i="1"/>
  <c r="BU71" i="1"/>
  <c r="BU75" i="1"/>
  <c r="BU79" i="1"/>
  <c r="BU83" i="1"/>
  <c r="BU87" i="1"/>
  <c r="BU128" i="1"/>
  <c r="BU132" i="1"/>
  <c r="BU136" i="1"/>
  <c r="BU140" i="1"/>
  <c r="BU144" i="1"/>
  <c r="BU148" i="1"/>
  <c r="BU152" i="1"/>
  <c r="BU156" i="1"/>
  <c r="BU160" i="1"/>
  <c r="BU164" i="1"/>
  <c r="BU168" i="1"/>
  <c r="BU172" i="1"/>
  <c r="BU176" i="1"/>
  <c r="BU180" i="1"/>
  <c r="BU184" i="1"/>
  <c r="BU188" i="1"/>
  <c r="BU192" i="1"/>
  <c r="BU196" i="1"/>
  <c r="BU200" i="1"/>
  <c r="BU204" i="1"/>
  <c r="BU208" i="1"/>
  <c r="BU212" i="1"/>
  <c r="BU216" i="1"/>
  <c r="BU220" i="1"/>
  <c r="BU224" i="1"/>
  <c r="BU127" i="1"/>
  <c r="BU131" i="1"/>
  <c r="BU135" i="1"/>
  <c r="BU139" i="1"/>
  <c r="BU143" i="1"/>
  <c r="BU147" i="1"/>
  <c r="BU151" i="1"/>
  <c r="BU155" i="1"/>
  <c r="BU159" i="1"/>
  <c r="BU163" i="1"/>
  <c r="BU167" i="1"/>
  <c r="BU171" i="1"/>
  <c r="BU175" i="1"/>
  <c r="BU179" i="1"/>
  <c r="BU183" i="1"/>
  <c r="BU187" i="1"/>
  <c r="BU191" i="1"/>
  <c r="BU195" i="1"/>
  <c r="BU199" i="1"/>
  <c r="BU203" i="1"/>
  <c r="BU207" i="1"/>
  <c r="BU211" i="1"/>
  <c r="BU215" i="1"/>
  <c r="BU219" i="1"/>
  <c r="BU223" i="1"/>
  <c r="BU227" i="1"/>
  <c r="BU229" i="1"/>
  <c r="BU231" i="1"/>
  <c r="BU233" i="1"/>
  <c r="BU235" i="1"/>
  <c r="BU237" i="1"/>
  <c r="BU239" i="1"/>
  <c r="BU243" i="1"/>
  <c r="BU247" i="1"/>
  <c r="BU251" i="1"/>
  <c r="BU255" i="1"/>
  <c r="BU259" i="1"/>
  <c r="BU262" i="1"/>
  <c r="BU264" i="1"/>
  <c r="BU266" i="1"/>
  <c r="BU268" i="1"/>
  <c r="BU270" i="1"/>
  <c r="BU272" i="1"/>
  <c r="BU274" i="1"/>
  <c r="BU276" i="1"/>
  <c r="BU278" i="1"/>
  <c r="BU280" i="1"/>
  <c r="BU282" i="1"/>
  <c r="BU284" i="1"/>
  <c r="BU286" i="1"/>
  <c r="BU288" i="1"/>
  <c r="BU290" i="1"/>
  <c r="BU292" i="1"/>
  <c r="BU294" i="1"/>
  <c r="BU296" i="1"/>
  <c r="BU298" i="1"/>
  <c r="BU300" i="1"/>
  <c r="BU302" i="1"/>
  <c r="BU304" i="1"/>
  <c r="BU306" i="1"/>
  <c r="BU308" i="1"/>
  <c r="BU310" i="1"/>
  <c r="BU312" i="1"/>
  <c r="BU314" i="1"/>
  <c r="BU316" i="1"/>
  <c r="BU318" i="1"/>
  <c r="BU320" i="1"/>
  <c r="BU322" i="1"/>
  <c r="BU324" i="1"/>
  <c r="BU327" i="1"/>
  <c r="BU330" i="1"/>
  <c r="BU334" i="1"/>
  <c r="BU338" i="1"/>
  <c r="BU342" i="1"/>
  <c r="BU347" i="1"/>
  <c r="BU351" i="1"/>
  <c r="BU355" i="1"/>
  <c r="BU359" i="1"/>
  <c r="BU364" i="1"/>
  <c r="BU369" i="1"/>
  <c r="BU373" i="1"/>
  <c r="BU378" i="1"/>
  <c r="BU383" i="1"/>
  <c r="BU387" i="1"/>
  <c r="BU391" i="1"/>
  <c r="BU395" i="1"/>
  <c r="BU399" i="1"/>
  <c r="BU404" i="1"/>
  <c r="BU408" i="1"/>
  <c r="BU412" i="1"/>
  <c r="BU417" i="1"/>
  <c r="BU422" i="1"/>
  <c r="BU426" i="1"/>
  <c r="BU430" i="1"/>
  <c r="BU434" i="1"/>
  <c r="BU439" i="1"/>
  <c r="BU443" i="1"/>
  <c r="BU447" i="1"/>
  <c r="BU451" i="1"/>
  <c r="BU455" i="1"/>
  <c r="BU458" i="1"/>
  <c r="BU462" i="1"/>
  <c r="BU466" i="1"/>
  <c r="BU470" i="1"/>
  <c r="BU474" i="1"/>
  <c r="BU242" i="1"/>
  <c r="BU246" i="1"/>
  <c r="BU250" i="1"/>
  <c r="BU254" i="1"/>
  <c r="BU258" i="1"/>
  <c r="BU325" i="1"/>
  <c r="BU331" i="1"/>
  <c r="BU335" i="1"/>
  <c r="BU339" i="1"/>
  <c r="BU343" i="1"/>
  <c r="BU346" i="1"/>
  <c r="BU350" i="1"/>
  <c r="BU354" i="1"/>
  <c r="BU358" i="1"/>
  <c r="BU361" i="1"/>
  <c r="BU365" i="1"/>
  <c r="BU368" i="1"/>
  <c r="BU372" i="1"/>
  <c r="BU375" i="1"/>
  <c r="BU379" i="1"/>
  <c r="BU382" i="1"/>
  <c r="BU386" i="1"/>
  <c r="BU390" i="1"/>
  <c r="BU394" i="1"/>
  <c r="BU398" i="1"/>
  <c r="BU402" i="1"/>
  <c r="BU405" i="1"/>
  <c r="BU409" i="1"/>
  <c r="BU413" i="1"/>
  <c r="BU416" i="1"/>
  <c r="BU420" i="1"/>
  <c r="BU423" i="1"/>
  <c r="BU427" i="1"/>
  <c r="BU431" i="1"/>
  <c r="BU435" i="1"/>
  <c r="BU438" i="1"/>
  <c r="BU442" i="1"/>
  <c r="BU446" i="1"/>
  <c r="BU450" i="1"/>
  <c r="BU454" i="1"/>
  <c r="BU459" i="1"/>
  <c r="BU463" i="1"/>
  <c r="BU467" i="1"/>
  <c r="BU478" i="1"/>
  <c r="BU482" i="1"/>
  <c r="BU486" i="1"/>
  <c r="BU490" i="1"/>
  <c r="BU494" i="1"/>
  <c r="BU500" i="1"/>
  <c r="BU498" i="1"/>
  <c r="BU18" i="1"/>
  <c r="BU20" i="1"/>
  <c r="BU22" i="1"/>
  <c r="BU24" i="1"/>
  <c r="BU26" i="1"/>
  <c r="BU30" i="1"/>
  <c r="BU34" i="1"/>
  <c r="BU38" i="1"/>
  <c r="BU42" i="1"/>
  <c r="BU46" i="1"/>
  <c r="BU50" i="1"/>
  <c r="BU54" i="1"/>
  <c r="BU58" i="1"/>
  <c r="BU62" i="1"/>
  <c r="BU66" i="1"/>
  <c r="BU70" i="1"/>
  <c r="BU74" i="1"/>
  <c r="BU78" i="1"/>
  <c r="BU82" i="1"/>
  <c r="BU86" i="1"/>
  <c r="BU89" i="1"/>
  <c r="BU91" i="1"/>
  <c r="BU93" i="1"/>
  <c r="BU95" i="1"/>
  <c r="BU97" i="1"/>
  <c r="BU99" i="1"/>
  <c r="BU101" i="1"/>
  <c r="BU103" i="1"/>
  <c r="BU105" i="1"/>
  <c r="BU107" i="1"/>
  <c r="BU109" i="1"/>
  <c r="BU111" i="1"/>
  <c r="BU113" i="1"/>
  <c r="BU115" i="1"/>
  <c r="BU117" i="1"/>
  <c r="BU119" i="1"/>
  <c r="BU121" i="1"/>
  <c r="BU123" i="1"/>
  <c r="BU125" i="1"/>
  <c r="BU29" i="1"/>
  <c r="BU33" i="1"/>
  <c r="BU37" i="1"/>
  <c r="BU41" i="1"/>
  <c r="BU45" i="1"/>
  <c r="BU49" i="1"/>
  <c r="BU53" i="1"/>
  <c r="BU57" i="1"/>
  <c r="BU61" i="1"/>
  <c r="BU65" i="1"/>
  <c r="BU69" i="1"/>
  <c r="BU73" i="1"/>
  <c r="BU77" i="1"/>
  <c r="BU81" i="1"/>
  <c r="BU85" i="1"/>
  <c r="BU126" i="1"/>
  <c r="BU130" i="1"/>
  <c r="BU134" i="1"/>
  <c r="BU138" i="1"/>
  <c r="BU142" i="1"/>
  <c r="BU146" i="1"/>
  <c r="BU150" i="1"/>
  <c r="BU154" i="1"/>
  <c r="BU158" i="1"/>
  <c r="BU162" i="1"/>
  <c r="BU166" i="1"/>
  <c r="BU170" i="1"/>
  <c r="BU174" i="1"/>
  <c r="BU178" i="1"/>
  <c r="BU182" i="1"/>
  <c r="BU186" i="1"/>
  <c r="BU190" i="1"/>
  <c r="BU194" i="1"/>
  <c r="BU198" i="1"/>
  <c r="BU202" i="1"/>
  <c r="BU206" i="1"/>
  <c r="BU210" i="1"/>
  <c r="BU214" i="1"/>
  <c r="BU218" i="1"/>
  <c r="BU222" i="1"/>
  <c r="BU226" i="1"/>
  <c r="BU129" i="1"/>
  <c r="BU133" i="1"/>
  <c r="BU137" i="1"/>
  <c r="BU141" i="1"/>
  <c r="BU145" i="1"/>
  <c r="BU149" i="1"/>
  <c r="BU153" i="1"/>
  <c r="BU157" i="1"/>
  <c r="BU161" i="1"/>
  <c r="BU165" i="1"/>
  <c r="BU169" i="1"/>
  <c r="BU173" i="1"/>
  <c r="BU177" i="1"/>
  <c r="BU181" i="1"/>
  <c r="BU185" i="1"/>
  <c r="BU189" i="1"/>
  <c r="BU193" i="1"/>
  <c r="BU197" i="1"/>
  <c r="BU201" i="1"/>
  <c r="BU205" i="1"/>
  <c r="BU209" i="1"/>
  <c r="BU213" i="1"/>
  <c r="BU217" i="1"/>
  <c r="BU221" i="1"/>
  <c r="BU225" i="1"/>
  <c r="BU228" i="1"/>
  <c r="BU230" i="1"/>
  <c r="BU232" i="1"/>
  <c r="BU234" i="1"/>
  <c r="BU236" i="1"/>
  <c r="BU238" i="1"/>
  <c r="BU241" i="1"/>
  <c r="BU245" i="1"/>
  <c r="BU249" i="1"/>
  <c r="BU253" i="1"/>
  <c r="BU257" i="1"/>
  <c r="BU261" i="1"/>
  <c r="BU263" i="1"/>
  <c r="BU265" i="1"/>
  <c r="BU267" i="1"/>
  <c r="BU269" i="1"/>
  <c r="BU271" i="1"/>
  <c r="BU273" i="1"/>
  <c r="BU275" i="1"/>
  <c r="BU277" i="1"/>
  <c r="BU279" i="1"/>
  <c r="BU281" i="1"/>
  <c r="BU283" i="1"/>
  <c r="BU285" i="1"/>
  <c r="BU287" i="1"/>
  <c r="BU289" i="1"/>
  <c r="BU291" i="1"/>
  <c r="BU293" i="1"/>
  <c r="BU295" i="1"/>
  <c r="BU297" i="1"/>
  <c r="BU299" i="1"/>
  <c r="BU301" i="1"/>
  <c r="BU303" i="1"/>
  <c r="BU305" i="1"/>
  <c r="BU307" i="1"/>
  <c r="BU309" i="1"/>
  <c r="BU311" i="1"/>
  <c r="BU313" i="1"/>
  <c r="BU315" i="1"/>
  <c r="BU317" i="1"/>
  <c r="BU319" i="1"/>
  <c r="BU321" i="1"/>
  <c r="BU323" i="1"/>
  <c r="BU326" i="1"/>
  <c r="BU328" i="1"/>
  <c r="BU332" i="1"/>
  <c r="BU336" i="1"/>
  <c r="BU340" i="1"/>
  <c r="BU344" i="1"/>
  <c r="BU349" i="1"/>
  <c r="BU353" i="1"/>
  <c r="BU357" i="1"/>
  <c r="BU362" i="1"/>
  <c r="BU366" i="1"/>
  <c r="BU371" i="1"/>
  <c r="BU376" i="1"/>
  <c r="BU380" i="1"/>
  <c r="BU385" i="1"/>
  <c r="BU389" i="1"/>
  <c r="BU393" i="1"/>
  <c r="BU397" i="1"/>
  <c r="BU401" i="1"/>
  <c r="BU406" i="1"/>
  <c r="BU410" i="1"/>
  <c r="BU415" i="1"/>
  <c r="BU419" i="1"/>
  <c r="BU424" i="1"/>
  <c r="BU428" i="1"/>
  <c r="BU432" i="1"/>
  <c r="BU436" i="1"/>
  <c r="BU441" i="1"/>
  <c r="BU445" i="1"/>
  <c r="BU449" i="1"/>
  <c r="BU453" i="1"/>
  <c r="BU456" i="1"/>
  <c r="BU460" i="1"/>
  <c r="BU464" i="1"/>
  <c r="BU468" i="1"/>
  <c r="BU472" i="1"/>
  <c r="BU240" i="1"/>
  <c r="BU244" i="1"/>
  <c r="BU248" i="1"/>
  <c r="BU252" i="1"/>
  <c r="BU256" i="1"/>
  <c r="BU260" i="1"/>
  <c r="BU329" i="1"/>
  <c r="BU333" i="1"/>
  <c r="BU337" i="1"/>
  <c r="BU341" i="1"/>
  <c r="BU345" i="1"/>
  <c r="BU348" i="1"/>
  <c r="BU352" i="1"/>
  <c r="BU356" i="1"/>
  <c r="BU360" i="1"/>
  <c r="BU363" i="1"/>
  <c r="BU367" i="1"/>
  <c r="BU370" i="1"/>
  <c r="BU374" i="1"/>
  <c r="BU377" i="1"/>
  <c r="BU381" i="1"/>
  <c r="BU384" i="1"/>
  <c r="BU388" i="1"/>
  <c r="BU392" i="1"/>
  <c r="BU396" i="1"/>
  <c r="BU400" i="1"/>
  <c r="BU477" i="1"/>
  <c r="BU481" i="1"/>
  <c r="BU485" i="1"/>
  <c r="BU489" i="1"/>
  <c r="BU493" i="1"/>
  <c r="BU469" i="1"/>
  <c r="BU473" i="1"/>
  <c r="BU497" i="1"/>
  <c r="BU501" i="1"/>
  <c r="BU479" i="1"/>
  <c r="BU483" i="1"/>
  <c r="BU487" i="1"/>
  <c r="BU491" i="1"/>
  <c r="BU495" i="1"/>
  <c r="BU471" i="1"/>
  <c r="BU475" i="1"/>
  <c r="BU499" i="1"/>
  <c r="AU24" i="1"/>
  <c r="AU26" i="1"/>
  <c r="AU28" i="1"/>
  <c r="AU32" i="1"/>
  <c r="AU36" i="1"/>
  <c r="AU40" i="1"/>
  <c r="AU44" i="1"/>
  <c r="AU48" i="1"/>
  <c r="AU52" i="1"/>
  <c r="AU56" i="1"/>
  <c r="AU60" i="1"/>
  <c r="AU64" i="1"/>
  <c r="AU68" i="1"/>
  <c r="AU72" i="1"/>
  <c r="AU76" i="1"/>
  <c r="AU80" i="1"/>
  <c r="AU84" i="1"/>
  <c r="AU88" i="1"/>
  <c r="AU90" i="1"/>
  <c r="AU92" i="1"/>
  <c r="AU94" i="1"/>
  <c r="AU96" i="1"/>
  <c r="AU98" i="1"/>
  <c r="AU100" i="1"/>
  <c r="AU102" i="1"/>
  <c r="AU104" i="1"/>
  <c r="AU106" i="1"/>
  <c r="AU108" i="1"/>
  <c r="AU110" i="1"/>
  <c r="AU112" i="1"/>
  <c r="AU114" i="1"/>
  <c r="AU116" i="1"/>
  <c r="AU118" i="1"/>
  <c r="AU120" i="1"/>
  <c r="AU122" i="1"/>
  <c r="AU124" i="1"/>
  <c r="AU126" i="1"/>
  <c r="AU128" i="1"/>
  <c r="AU130" i="1"/>
  <c r="AU132" i="1"/>
  <c r="AU31" i="1"/>
  <c r="AU35" i="1"/>
  <c r="AU39" i="1"/>
  <c r="AU43" i="1"/>
  <c r="AU47" i="1"/>
  <c r="AU51" i="1"/>
  <c r="AU55" i="1"/>
  <c r="AU59" i="1"/>
  <c r="AU63" i="1"/>
  <c r="AU67" i="1"/>
  <c r="AU71" i="1"/>
  <c r="AU75" i="1"/>
  <c r="AU79" i="1"/>
  <c r="AU83" i="1"/>
  <c r="AU87" i="1"/>
  <c r="AU135" i="1"/>
  <c r="AU139" i="1"/>
  <c r="AU143" i="1"/>
  <c r="AU147" i="1"/>
  <c r="AU151" i="1"/>
  <c r="AU155" i="1"/>
  <c r="AU159" i="1"/>
  <c r="AU163" i="1"/>
  <c r="AU167" i="1"/>
  <c r="AU171" i="1"/>
  <c r="AU175" i="1"/>
  <c r="AU179" i="1"/>
  <c r="AU183" i="1"/>
  <c r="AU187" i="1"/>
  <c r="AU191" i="1"/>
  <c r="AU195" i="1"/>
  <c r="AU199" i="1"/>
  <c r="AU203" i="1"/>
  <c r="AU207" i="1"/>
  <c r="AU211" i="1"/>
  <c r="AU215" i="1"/>
  <c r="AU219" i="1"/>
  <c r="AU223" i="1"/>
  <c r="AU227" i="1"/>
  <c r="AU136" i="1"/>
  <c r="AU140" i="1"/>
  <c r="AU144" i="1"/>
  <c r="AU148" i="1"/>
  <c r="AU152" i="1"/>
  <c r="AU156" i="1"/>
  <c r="AU160" i="1"/>
  <c r="AU164" i="1"/>
  <c r="AU168" i="1"/>
  <c r="AU172" i="1"/>
  <c r="AU176" i="1"/>
  <c r="AU180" i="1"/>
  <c r="AU184" i="1"/>
  <c r="AU188" i="1"/>
  <c r="AU192" i="1"/>
  <c r="AU196" i="1"/>
  <c r="AU200" i="1"/>
  <c r="AU204" i="1"/>
  <c r="AU208" i="1"/>
  <c r="AU212" i="1"/>
  <c r="AU216" i="1"/>
  <c r="AU220" i="1"/>
  <c r="AU224" i="1"/>
  <c r="AU228" i="1"/>
  <c r="AU230" i="1"/>
  <c r="AU232" i="1"/>
  <c r="AU234" i="1"/>
  <c r="AU236" i="1"/>
  <c r="AU238" i="1"/>
  <c r="AU240" i="1"/>
  <c r="AU244" i="1"/>
  <c r="AU248" i="1"/>
  <c r="AU252" i="1"/>
  <c r="AU256" i="1"/>
  <c r="AU260" i="1"/>
  <c r="AU264" i="1"/>
  <c r="AU243" i="1"/>
  <c r="AU247" i="1"/>
  <c r="AU251" i="1"/>
  <c r="AU255" i="1"/>
  <c r="AU259" i="1"/>
  <c r="AU263" i="1"/>
  <c r="AU266" i="1"/>
  <c r="AU268" i="1"/>
  <c r="AU270" i="1"/>
  <c r="AU272" i="1"/>
  <c r="AU274" i="1"/>
  <c r="AU276" i="1"/>
  <c r="AU278" i="1"/>
  <c r="AU280" i="1"/>
  <c r="AU282" i="1"/>
  <c r="AU284" i="1"/>
  <c r="AU286" i="1"/>
  <c r="AU288" i="1"/>
  <c r="AU290" i="1"/>
  <c r="AU292" i="1"/>
  <c r="AU294" i="1"/>
  <c r="AU296" i="1"/>
  <c r="AU298" i="1"/>
  <c r="AU300" i="1"/>
  <c r="AU302" i="1"/>
  <c r="AU304" i="1"/>
  <c r="AU306" i="1"/>
  <c r="AU308" i="1"/>
  <c r="AU310" i="1"/>
  <c r="AU312" i="1"/>
  <c r="AU314" i="1"/>
  <c r="AU317" i="1"/>
  <c r="AU321" i="1"/>
  <c r="AU325" i="1"/>
  <c r="AU329" i="1"/>
  <c r="AU333" i="1"/>
  <c r="AU337" i="1"/>
  <c r="AU341" i="1"/>
  <c r="AU345" i="1"/>
  <c r="AU349" i="1"/>
  <c r="AU353" i="1"/>
  <c r="AU357" i="1"/>
  <c r="AU361" i="1"/>
  <c r="AU365" i="1"/>
  <c r="AU369" i="1"/>
  <c r="AU373" i="1"/>
  <c r="AU377" i="1"/>
  <c r="AU381" i="1"/>
  <c r="AU385" i="1"/>
  <c r="AU389" i="1"/>
  <c r="AU393" i="1"/>
  <c r="AU397" i="1"/>
  <c r="AU401" i="1"/>
  <c r="AU405" i="1"/>
  <c r="AU409" i="1"/>
  <c r="AU413" i="1"/>
  <c r="AU417" i="1"/>
  <c r="AU421" i="1"/>
  <c r="AU465" i="1"/>
  <c r="AU469" i="1"/>
  <c r="AU473" i="1"/>
  <c r="AU499" i="1"/>
  <c r="AU316" i="1"/>
  <c r="AU320" i="1"/>
  <c r="AU324" i="1"/>
  <c r="AU328" i="1"/>
  <c r="AU332" i="1"/>
  <c r="AU336" i="1"/>
  <c r="AU340" i="1"/>
  <c r="AU344" i="1"/>
  <c r="AU348" i="1"/>
  <c r="AU352" i="1"/>
  <c r="AU356" i="1"/>
  <c r="AU360" i="1"/>
  <c r="AU364" i="1"/>
  <c r="AU368" i="1"/>
  <c r="AU423" i="1"/>
  <c r="AU425" i="1"/>
  <c r="AU427" i="1"/>
  <c r="AU429" i="1"/>
  <c r="AU431" i="1"/>
  <c r="AU433" i="1"/>
  <c r="AU435" i="1"/>
  <c r="AU437" i="1"/>
  <c r="AU439" i="1"/>
  <c r="AU441" i="1"/>
  <c r="AU443" i="1"/>
  <c r="AU445" i="1"/>
  <c r="AU447" i="1"/>
  <c r="AU449" i="1"/>
  <c r="AU451" i="1"/>
  <c r="AU30" i="1"/>
  <c r="AU34" i="1"/>
  <c r="AU38" i="1"/>
  <c r="AU42" i="1"/>
  <c r="AU46" i="1"/>
  <c r="AU50" i="1"/>
  <c r="AU54" i="1"/>
  <c r="AU58" i="1"/>
  <c r="AU62" i="1"/>
  <c r="AU66" i="1"/>
  <c r="AU70" i="1"/>
  <c r="AU74" i="1"/>
  <c r="AU78" i="1"/>
  <c r="AU82" i="1"/>
  <c r="AU86" i="1"/>
  <c r="AU134" i="1"/>
  <c r="AU138" i="1"/>
  <c r="AU142" i="1"/>
  <c r="AU146" i="1"/>
  <c r="AU150" i="1"/>
  <c r="AU154" i="1"/>
  <c r="AU158" i="1"/>
  <c r="AU162" i="1"/>
  <c r="AU166" i="1"/>
  <c r="AU170" i="1"/>
  <c r="AU174" i="1"/>
  <c r="AU178" i="1"/>
  <c r="AU182" i="1"/>
  <c r="AU186" i="1"/>
  <c r="AU190" i="1"/>
  <c r="AU194" i="1"/>
  <c r="AU198" i="1"/>
  <c r="AU202" i="1"/>
  <c r="AU206" i="1"/>
  <c r="AU210" i="1"/>
  <c r="AU214" i="1"/>
  <c r="AU218" i="1"/>
  <c r="AU222" i="1"/>
  <c r="AU242" i="1"/>
  <c r="AU246" i="1"/>
  <c r="AU250" i="1"/>
  <c r="AU254" i="1"/>
  <c r="AU258" i="1"/>
  <c r="AU262" i="1"/>
  <c r="AU319" i="1"/>
  <c r="AU323" i="1"/>
  <c r="AU327" i="1"/>
  <c r="AU331" i="1"/>
  <c r="AU335" i="1"/>
  <c r="AU339" i="1"/>
  <c r="AU343" i="1"/>
  <c r="AU347" i="1"/>
  <c r="AU351" i="1"/>
  <c r="AU355" i="1"/>
  <c r="AU359" i="1"/>
  <c r="AU363" i="1"/>
  <c r="AU367" i="1"/>
  <c r="AU371" i="1"/>
  <c r="AU375" i="1"/>
  <c r="AU379" i="1"/>
  <c r="AU383" i="1"/>
  <c r="AU387" i="1"/>
  <c r="AU391" i="1"/>
  <c r="AU395" i="1"/>
  <c r="AU399" i="1"/>
  <c r="AU403" i="1"/>
  <c r="AU407" i="1"/>
  <c r="AU411" i="1"/>
  <c r="AU415" i="1"/>
  <c r="AU419" i="1"/>
  <c r="AU467" i="1"/>
  <c r="AU471" i="1"/>
  <c r="AU501" i="1"/>
  <c r="BH383" i="1"/>
  <c r="BH387" i="1"/>
  <c r="BH391" i="1"/>
  <c r="BH395" i="1"/>
  <c r="BH399" i="1"/>
  <c r="BH429" i="1"/>
  <c r="BH433" i="1"/>
  <c r="BH437" i="1"/>
  <c r="BH371" i="1"/>
  <c r="BH375" i="1"/>
  <c r="BH379" i="1"/>
  <c r="BH405" i="1"/>
  <c r="BH409" i="1"/>
  <c r="BH413" i="1"/>
  <c r="BH417" i="1"/>
  <c r="BH421" i="1"/>
  <c r="BH425" i="1"/>
  <c r="BH443" i="1"/>
  <c r="BH447" i="1"/>
  <c r="BH451" i="1"/>
  <c r="BH455" i="1"/>
  <c r="BH459" i="1"/>
  <c r="BH463" i="1"/>
  <c r="BH467" i="1"/>
  <c r="BH471" i="1"/>
  <c r="BH475" i="1"/>
  <c r="BH479" i="1"/>
  <c r="BH483" i="1"/>
  <c r="BH487" i="1"/>
  <c r="BH491" i="1"/>
  <c r="BH497" i="1"/>
  <c r="BH495" i="1"/>
  <c r="BH385" i="1"/>
  <c r="BH389" i="1"/>
  <c r="BH393" i="1"/>
  <c r="BH397" i="1"/>
  <c r="BH401" i="1"/>
  <c r="BH427" i="1"/>
  <c r="BH431" i="1"/>
  <c r="BH435" i="1"/>
  <c r="BH439" i="1"/>
  <c r="BH373" i="1"/>
  <c r="BH377" i="1"/>
  <c r="BH381" i="1"/>
  <c r="BH403" i="1"/>
  <c r="BH407" i="1"/>
  <c r="BH411" i="1"/>
  <c r="BH415" i="1"/>
  <c r="BH419" i="1"/>
  <c r="BH423" i="1"/>
  <c r="BH441" i="1"/>
  <c r="BH445" i="1"/>
  <c r="BH449" i="1"/>
  <c r="BH453" i="1"/>
  <c r="BH457" i="1"/>
  <c r="BH461" i="1"/>
  <c r="BH465" i="1"/>
  <c r="BH469" i="1"/>
  <c r="BH473" i="1"/>
  <c r="BH477" i="1"/>
  <c r="BH481" i="1"/>
  <c r="BH485" i="1"/>
  <c r="BH489" i="1"/>
  <c r="BH493" i="1"/>
  <c r="BH501" i="1"/>
  <c r="BH499" i="1"/>
  <c r="AU455" i="1"/>
  <c r="AU459" i="1"/>
  <c r="AU477" i="1"/>
  <c r="AU481" i="1"/>
  <c r="AU485" i="1"/>
  <c r="AU489" i="1"/>
  <c r="AU493" i="1"/>
  <c r="AU497" i="1"/>
  <c r="AU226" i="1"/>
  <c r="AU454" i="1"/>
  <c r="AU458" i="1"/>
  <c r="AU462" i="1"/>
  <c r="AU476" i="1"/>
  <c r="AU480" i="1"/>
  <c r="AU484" i="1"/>
  <c r="AU488" i="1"/>
  <c r="AU492" i="1"/>
  <c r="AU496" i="1"/>
  <c r="AU372" i="1"/>
  <c r="AU376" i="1"/>
  <c r="AU380" i="1"/>
  <c r="AU384" i="1"/>
  <c r="AU388" i="1"/>
  <c r="AU392" i="1"/>
  <c r="AU396" i="1"/>
  <c r="AU400" i="1"/>
  <c r="AU404" i="1"/>
  <c r="AU408" i="1"/>
  <c r="AU412" i="1"/>
  <c r="AU416" i="1"/>
  <c r="AU420" i="1"/>
  <c r="AU464" i="1"/>
  <c r="AU468" i="1"/>
  <c r="AU472" i="1"/>
  <c r="AU452" i="1"/>
  <c r="AU456" i="1"/>
  <c r="AU460" i="1"/>
  <c r="AU474" i="1"/>
  <c r="AU478" i="1"/>
  <c r="AU482" i="1"/>
  <c r="AU486" i="1"/>
  <c r="AU490" i="1"/>
  <c r="AU494" i="1"/>
  <c r="AU498" i="1"/>
  <c r="AU318" i="1"/>
  <c r="AU322" i="1"/>
  <c r="AU326" i="1"/>
  <c r="AU330" i="1"/>
  <c r="AU334" i="1"/>
  <c r="AU338" i="1"/>
  <c r="AU342" i="1"/>
  <c r="AU346" i="1"/>
  <c r="AU350" i="1"/>
  <c r="AU354" i="1"/>
  <c r="AU358" i="1"/>
  <c r="AU362" i="1"/>
  <c r="AU366" i="1"/>
  <c r="AU370" i="1"/>
  <c r="AU453" i="1"/>
  <c r="AU457" i="1"/>
  <c r="AU461" i="1"/>
  <c r="AU475" i="1"/>
  <c r="AU479" i="1"/>
  <c r="AU483" i="1"/>
  <c r="AU487" i="1"/>
  <c r="AU491" i="1"/>
  <c r="AU495" i="1"/>
  <c r="AU23" i="1"/>
  <c r="AU25" i="1"/>
  <c r="AU27" i="1"/>
  <c r="AU89" i="1"/>
  <c r="AU91" i="1"/>
  <c r="AU93" i="1"/>
  <c r="AU95" i="1"/>
  <c r="AU97" i="1"/>
  <c r="AU99" i="1"/>
  <c r="AU101" i="1"/>
  <c r="AU103" i="1"/>
  <c r="AU105" i="1"/>
  <c r="AU107" i="1"/>
  <c r="AU109" i="1"/>
  <c r="AU111" i="1"/>
  <c r="AU113" i="1"/>
  <c r="AU115" i="1"/>
  <c r="AU117" i="1"/>
  <c r="AU119" i="1"/>
  <c r="AU121" i="1"/>
  <c r="AU123" i="1"/>
  <c r="AU125" i="1"/>
  <c r="AU127" i="1"/>
  <c r="AU129" i="1"/>
  <c r="AU131" i="1"/>
  <c r="AU29" i="1"/>
  <c r="AU33" i="1"/>
  <c r="AU37" i="1"/>
  <c r="AU41" i="1"/>
  <c r="AU45" i="1"/>
  <c r="AU49" i="1"/>
  <c r="AU53" i="1"/>
  <c r="AU57" i="1"/>
  <c r="AU61" i="1"/>
  <c r="AU65" i="1"/>
  <c r="AU69" i="1"/>
  <c r="AU73" i="1"/>
  <c r="AU77" i="1"/>
  <c r="AU81" i="1"/>
  <c r="AU85" i="1"/>
  <c r="AU133" i="1"/>
  <c r="AU137" i="1"/>
  <c r="AU141" i="1"/>
  <c r="AU145" i="1"/>
  <c r="AU149" i="1"/>
  <c r="AU153" i="1"/>
  <c r="AU157" i="1"/>
  <c r="AU161" i="1"/>
  <c r="AU165" i="1"/>
  <c r="AU169" i="1"/>
  <c r="AU173" i="1"/>
  <c r="AU177" i="1"/>
  <c r="AU181" i="1"/>
  <c r="AU185" i="1"/>
  <c r="AU189" i="1"/>
  <c r="AU193" i="1"/>
  <c r="AU197" i="1"/>
  <c r="AU201" i="1"/>
  <c r="AU205" i="1"/>
  <c r="AU209" i="1"/>
  <c r="AU213" i="1"/>
  <c r="AU217" i="1"/>
  <c r="AU221" i="1"/>
  <c r="AU225" i="1"/>
  <c r="AU229" i="1"/>
  <c r="AU231" i="1"/>
  <c r="AU233" i="1"/>
  <c r="AU235" i="1"/>
  <c r="AU237" i="1"/>
  <c r="AU239" i="1"/>
  <c r="AU241" i="1"/>
  <c r="AU245" i="1"/>
  <c r="AU249" i="1"/>
  <c r="AU253" i="1"/>
  <c r="AU257" i="1"/>
  <c r="AU261" i="1"/>
  <c r="AU265" i="1"/>
  <c r="AU267" i="1"/>
  <c r="AU269" i="1"/>
  <c r="AU271" i="1"/>
  <c r="AU273" i="1"/>
  <c r="AU275" i="1"/>
  <c r="AU277" i="1"/>
  <c r="AU279" i="1"/>
  <c r="AU281" i="1"/>
  <c r="AU283" i="1"/>
  <c r="AU285" i="1"/>
  <c r="AU287" i="1"/>
  <c r="AU289" i="1"/>
  <c r="AU291" i="1"/>
  <c r="AU293" i="1"/>
  <c r="AU295" i="1"/>
  <c r="AU297" i="1"/>
  <c r="AU299" i="1"/>
  <c r="AU301" i="1"/>
  <c r="AU303" i="1"/>
  <c r="AU305" i="1"/>
  <c r="AU307" i="1"/>
  <c r="AU309" i="1"/>
  <c r="AU311" i="1"/>
  <c r="AU313" i="1"/>
  <c r="AU315" i="1"/>
  <c r="AU463" i="1"/>
  <c r="AU374" i="1"/>
  <c r="AU378" i="1"/>
  <c r="AU382" i="1"/>
  <c r="AU386" i="1"/>
  <c r="AU390" i="1"/>
  <c r="AU394" i="1"/>
  <c r="AU398" i="1"/>
  <c r="AU402" i="1"/>
  <c r="AU406" i="1"/>
  <c r="AU410" i="1"/>
  <c r="AU414" i="1"/>
  <c r="AU418" i="1"/>
  <c r="AU422" i="1"/>
  <c r="AU424" i="1"/>
  <c r="AU426" i="1"/>
  <c r="AU428" i="1"/>
  <c r="AU430" i="1"/>
  <c r="AU432" i="1"/>
  <c r="AU434" i="1"/>
  <c r="AU436" i="1"/>
  <c r="AU438" i="1"/>
  <c r="AU440" i="1"/>
  <c r="AU442" i="1"/>
  <c r="AU444" i="1"/>
  <c r="AU446" i="1"/>
  <c r="AU448" i="1"/>
  <c r="AU450" i="1"/>
  <c r="AU466" i="1"/>
  <c r="AU470" i="1"/>
  <c r="AU500" i="1"/>
  <c r="AH30" i="1"/>
  <c r="AH34" i="1"/>
  <c r="AH38" i="1"/>
  <c r="AH42" i="1"/>
  <c r="AH46" i="1"/>
  <c r="AH50" i="1"/>
  <c r="AH54" i="1"/>
  <c r="AH58" i="1"/>
  <c r="AH62" i="1"/>
  <c r="AH66" i="1"/>
  <c r="AH70" i="1"/>
  <c r="AH74" i="1"/>
  <c r="AH78" i="1"/>
  <c r="AH82" i="1"/>
  <c r="AH86" i="1"/>
  <c r="AH134" i="1"/>
  <c r="AH138" i="1"/>
  <c r="AH142" i="1"/>
  <c r="AH146" i="1"/>
  <c r="AH150" i="1"/>
  <c r="AH154" i="1"/>
  <c r="AH158" i="1"/>
  <c r="AH162" i="1"/>
  <c r="AH166" i="1"/>
  <c r="AH170" i="1"/>
  <c r="AH174" i="1"/>
  <c r="AH178" i="1"/>
  <c r="AH182" i="1"/>
  <c r="AH186" i="1"/>
  <c r="AH190" i="1"/>
  <c r="AH194" i="1"/>
  <c r="AH198" i="1"/>
  <c r="AH202" i="1"/>
  <c r="AH206" i="1"/>
  <c r="AH210" i="1"/>
  <c r="AH24" i="1"/>
  <c r="AH25" i="1"/>
  <c r="AH29" i="1"/>
  <c r="AH33" i="1"/>
  <c r="AH37" i="1"/>
  <c r="AH41" i="1"/>
  <c r="AH45" i="1"/>
  <c r="AH49" i="1"/>
  <c r="AH53" i="1"/>
  <c r="AH57" i="1"/>
  <c r="AH61" i="1"/>
  <c r="AH65" i="1"/>
  <c r="AH69" i="1"/>
  <c r="AH73" i="1"/>
  <c r="AH77" i="1"/>
  <c r="AH81" i="1"/>
  <c r="AH85" i="1"/>
  <c r="AH212" i="1"/>
  <c r="AH216" i="1"/>
  <c r="AH220" i="1"/>
  <c r="AH224" i="1"/>
  <c r="AH227" i="1"/>
  <c r="AH229" i="1"/>
  <c r="AH231" i="1"/>
  <c r="AH233" i="1"/>
  <c r="AH235" i="1"/>
  <c r="AH237" i="1"/>
  <c r="AH239" i="1"/>
  <c r="AH241" i="1"/>
  <c r="AH243" i="1"/>
  <c r="AH245" i="1"/>
  <c r="AH247" i="1"/>
  <c r="AH249" i="1"/>
  <c r="AH251" i="1"/>
  <c r="AH253" i="1"/>
  <c r="AH255" i="1"/>
  <c r="AH257" i="1"/>
  <c r="AH259" i="1"/>
  <c r="AH261" i="1"/>
  <c r="AH263" i="1"/>
  <c r="AH135" i="1"/>
  <c r="AH139" i="1"/>
  <c r="AH143" i="1"/>
  <c r="AH147" i="1"/>
  <c r="AH151" i="1"/>
  <c r="AH155" i="1"/>
  <c r="AH159" i="1"/>
  <c r="AH163" i="1"/>
  <c r="AH167" i="1"/>
  <c r="AH171" i="1"/>
  <c r="AH175" i="1"/>
  <c r="AH179" i="1"/>
  <c r="AH183" i="1"/>
  <c r="AH187" i="1"/>
  <c r="AH191" i="1"/>
  <c r="AH195" i="1"/>
  <c r="AH199" i="1"/>
  <c r="AH203" i="1"/>
  <c r="AH207" i="1"/>
  <c r="AH211" i="1"/>
  <c r="AH215" i="1"/>
  <c r="AH219" i="1"/>
  <c r="AH223" i="1"/>
  <c r="AH264" i="1"/>
  <c r="AH268" i="1"/>
  <c r="AH272" i="1"/>
  <c r="AH276" i="1"/>
  <c r="AH280" i="1"/>
  <c r="AH284" i="1"/>
  <c r="AH288" i="1"/>
  <c r="AH292" i="1"/>
  <c r="AH296" i="1"/>
  <c r="AH300" i="1"/>
  <c r="AH304" i="1"/>
  <c r="AH308" i="1"/>
  <c r="AH312" i="1"/>
  <c r="AH316" i="1"/>
  <c r="AH320" i="1"/>
  <c r="AH324" i="1"/>
  <c r="AH328" i="1"/>
  <c r="AH332" i="1"/>
  <c r="AH336" i="1"/>
  <c r="AH340" i="1"/>
  <c r="AH344" i="1"/>
  <c r="AH348" i="1"/>
  <c r="AH28" i="1"/>
  <c r="AH32" i="1"/>
  <c r="AH36" i="1"/>
  <c r="AH40" i="1"/>
  <c r="AH48" i="1"/>
  <c r="AH56" i="1"/>
  <c r="AH64" i="1"/>
  <c r="AH72" i="1"/>
  <c r="AH80" i="1"/>
  <c r="AH88" i="1"/>
  <c r="AH90" i="1"/>
  <c r="AH92" i="1"/>
  <c r="AH94" i="1"/>
  <c r="AH96" i="1"/>
  <c r="AH98" i="1"/>
  <c r="AH100" i="1"/>
  <c r="AH102" i="1"/>
  <c r="AH104" i="1"/>
  <c r="AH106" i="1"/>
  <c r="AH108" i="1"/>
  <c r="AH110" i="1"/>
  <c r="AH112" i="1"/>
  <c r="AH114" i="1"/>
  <c r="AH116" i="1"/>
  <c r="AH118" i="1"/>
  <c r="AH120" i="1"/>
  <c r="AH122" i="1"/>
  <c r="AH124" i="1"/>
  <c r="AH126" i="1"/>
  <c r="AH128" i="1"/>
  <c r="AH130" i="1"/>
  <c r="AH132" i="1"/>
  <c r="AH136" i="1"/>
  <c r="AH140" i="1"/>
  <c r="AH144" i="1"/>
  <c r="AH148" i="1"/>
  <c r="AH152" i="1"/>
  <c r="AH156" i="1"/>
  <c r="AH160" i="1"/>
  <c r="AH164" i="1"/>
  <c r="AH168" i="1"/>
  <c r="AH172" i="1"/>
  <c r="AH176" i="1"/>
  <c r="AH180" i="1"/>
  <c r="AH184" i="1"/>
  <c r="AH188" i="1"/>
  <c r="AH192" i="1"/>
  <c r="AH196" i="1"/>
  <c r="AH200" i="1"/>
  <c r="AH204" i="1"/>
  <c r="AH208" i="1"/>
  <c r="AH352" i="1"/>
  <c r="AH356" i="1"/>
  <c r="AH360" i="1"/>
  <c r="AH363" i="1"/>
  <c r="AH365" i="1"/>
  <c r="AH367" i="1"/>
  <c r="AH369" i="1"/>
  <c r="AH371" i="1"/>
  <c r="AH373" i="1"/>
  <c r="AH375" i="1"/>
  <c r="AH377" i="1"/>
  <c r="AH379" i="1"/>
  <c r="AH381" i="1"/>
  <c r="AH383" i="1"/>
  <c r="AH385" i="1"/>
  <c r="AH387" i="1"/>
  <c r="AH389" i="1"/>
  <c r="AH391" i="1"/>
  <c r="AH393" i="1"/>
  <c r="AH395" i="1"/>
  <c r="AH397" i="1"/>
  <c r="AH399" i="1"/>
  <c r="AH402" i="1"/>
  <c r="AH405" i="1"/>
  <c r="AH408" i="1"/>
  <c r="AH413" i="1"/>
  <c r="AH417" i="1"/>
  <c r="AH421" i="1"/>
  <c r="AH425" i="1"/>
  <c r="AH429" i="1"/>
  <c r="AH434" i="1"/>
  <c r="AH438" i="1"/>
  <c r="AH442" i="1"/>
  <c r="AH446" i="1"/>
  <c r="AH450" i="1"/>
  <c r="AH454" i="1"/>
  <c r="AH459" i="1"/>
  <c r="AH464" i="1"/>
  <c r="AH468" i="1"/>
  <c r="AH472" i="1"/>
  <c r="AH475" i="1"/>
  <c r="AH479" i="1"/>
  <c r="AH483" i="1"/>
  <c r="AH487" i="1"/>
  <c r="AH490" i="1"/>
  <c r="AH494" i="1"/>
  <c r="AH497" i="1"/>
  <c r="AH265" i="1"/>
  <c r="AH269" i="1"/>
  <c r="AH273" i="1"/>
  <c r="AH277" i="1"/>
  <c r="AH281" i="1"/>
  <c r="AH285" i="1"/>
  <c r="AH289" i="1"/>
  <c r="AH293" i="1"/>
  <c r="AH297" i="1"/>
  <c r="AH301" i="1"/>
  <c r="AH305" i="1"/>
  <c r="AH309" i="1"/>
  <c r="AH313" i="1"/>
  <c r="AH317" i="1"/>
  <c r="AH321" i="1"/>
  <c r="AH325" i="1"/>
  <c r="AH329" i="1"/>
  <c r="AH333" i="1"/>
  <c r="AH337" i="1"/>
  <c r="AH341" i="1"/>
  <c r="AH345" i="1"/>
  <c r="AH349" i="1"/>
  <c r="AH353" i="1"/>
  <c r="AH357" i="1"/>
  <c r="AH361" i="1"/>
  <c r="AH404" i="1"/>
  <c r="AH409" i="1"/>
  <c r="AH412" i="1"/>
  <c r="AH416" i="1"/>
  <c r="AH420" i="1"/>
  <c r="AH424" i="1"/>
  <c r="AH428" i="1"/>
  <c r="AH432" i="1"/>
  <c r="AH435" i="1"/>
  <c r="AH439" i="1"/>
  <c r="AH443" i="1"/>
  <c r="AH447" i="1"/>
  <c r="AH451" i="1"/>
  <c r="AH455" i="1"/>
  <c r="AH458" i="1"/>
  <c r="AH462" i="1"/>
  <c r="AH465" i="1"/>
  <c r="AH469" i="1"/>
  <c r="AH474" i="1"/>
  <c r="AH478" i="1"/>
  <c r="AH482" i="1"/>
  <c r="AH486" i="1"/>
  <c r="AH491" i="1"/>
  <c r="AH495" i="1"/>
  <c r="AH499" i="1"/>
  <c r="AH26" i="1"/>
  <c r="AH89" i="1"/>
  <c r="AH91" i="1"/>
  <c r="AH93" i="1"/>
  <c r="AH95" i="1"/>
  <c r="AH97" i="1"/>
  <c r="AH99" i="1"/>
  <c r="AH101" i="1"/>
  <c r="AH103" i="1"/>
  <c r="AH105" i="1"/>
  <c r="AH107" i="1"/>
  <c r="AH109" i="1"/>
  <c r="AH111" i="1"/>
  <c r="AH113" i="1"/>
  <c r="AH115" i="1"/>
  <c r="AH117" i="1"/>
  <c r="AH119" i="1"/>
  <c r="AH121" i="1"/>
  <c r="AH123" i="1"/>
  <c r="AH125" i="1"/>
  <c r="AH127" i="1"/>
  <c r="AH129" i="1"/>
  <c r="AH131" i="1"/>
  <c r="AH43" i="1"/>
  <c r="AH47" i="1"/>
  <c r="AH51" i="1"/>
  <c r="AH55" i="1"/>
  <c r="AH59" i="1"/>
  <c r="AH63" i="1"/>
  <c r="AH67" i="1"/>
  <c r="AH71" i="1"/>
  <c r="AH75" i="1"/>
  <c r="AH79" i="1"/>
  <c r="AH83" i="1"/>
  <c r="AH87" i="1"/>
  <c r="AH214" i="1"/>
  <c r="AH218" i="1"/>
  <c r="AH222" i="1"/>
  <c r="AH226" i="1"/>
  <c r="AH228" i="1"/>
  <c r="AH230" i="1"/>
  <c r="AH232" i="1"/>
  <c r="AH234" i="1"/>
  <c r="AH236" i="1"/>
  <c r="AH238" i="1"/>
  <c r="AH240" i="1"/>
  <c r="AH242" i="1"/>
  <c r="AH244" i="1"/>
  <c r="AH246" i="1"/>
  <c r="AH248" i="1"/>
  <c r="AH250" i="1"/>
  <c r="AH252" i="1"/>
  <c r="AH254" i="1"/>
  <c r="AH256" i="1"/>
  <c r="AH258" i="1"/>
  <c r="AH260" i="1"/>
  <c r="AH262" i="1"/>
  <c r="AH133" i="1"/>
  <c r="AH137" i="1"/>
  <c r="AH141" i="1"/>
  <c r="AH145" i="1"/>
  <c r="AH149" i="1"/>
  <c r="AH153" i="1"/>
  <c r="AH157" i="1"/>
  <c r="AH161" i="1"/>
  <c r="AH165" i="1"/>
  <c r="AH169" i="1"/>
  <c r="AH173" i="1"/>
  <c r="AH177" i="1"/>
  <c r="AH181" i="1"/>
  <c r="AH185" i="1"/>
  <c r="AH189" i="1"/>
  <c r="AH193" i="1"/>
  <c r="AH197" i="1"/>
  <c r="AH201" i="1"/>
  <c r="AH205" i="1"/>
  <c r="AH209" i="1"/>
  <c r="AH213" i="1"/>
  <c r="AH217" i="1"/>
  <c r="AH221" i="1"/>
  <c r="AH225" i="1"/>
  <c r="AH266" i="1"/>
  <c r="AH270" i="1"/>
  <c r="AH274" i="1"/>
  <c r="AH278" i="1"/>
  <c r="AH282" i="1"/>
  <c r="AH286" i="1"/>
  <c r="AH290" i="1"/>
  <c r="AH294" i="1"/>
  <c r="AH298" i="1"/>
  <c r="AH302" i="1"/>
  <c r="AH306" i="1"/>
  <c r="AH310" i="1"/>
  <c r="AH314" i="1"/>
  <c r="AH318" i="1"/>
  <c r="AH322" i="1"/>
  <c r="AH326" i="1"/>
  <c r="AH330" i="1"/>
  <c r="AH334" i="1"/>
  <c r="AH338" i="1"/>
  <c r="AH342" i="1"/>
  <c r="AH346" i="1"/>
  <c r="AH350" i="1"/>
  <c r="AH354" i="1"/>
  <c r="AH358" i="1"/>
  <c r="AH362" i="1"/>
  <c r="AH364" i="1"/>
  <c r="AH366" i="1"/>
  <c r="AH368" i="1"/>
  <c r="AH370" i="1"/>
  <c r="AH372" i="1"/>
  <c r="AH374" i="1"/>
  <c r="AH376" i="1"/>
  <c r="AH378" i="1"/>
  <c r="AH380" i="1"/>
  <c r="AH382" i="1"/>
  <c r="AH384" i="1"/>
  <c r="AH386" i="1"/>
  <c r="AH388" i="1"/>
  <c r="AH390" i="1"/>
  <c r="AH392" i="1"/>
  <c r="AH394" i="1"/>
  <c r="AH396" i="1"/>
  <c r="AH398" i="1"/>
  <c r="AH401" i="1"/>
  <c r="AH403" i="1"/>
  <c r="AH406" i="1"/>
  <c r="AH411" i="1"/>
  <c r="AH415" i="1"/>
  <c r="AH419" i="1"/>
  <c r="AH423" i="1"/>
  <c r="AH427" i="1"/>
  <c r="AH431" i="1"/>
  <c r="AH436" i="1"/>
  <c r="AH440" i="1"/>
  <c r="AH444" i="1"/>
  <c r="AH448" i="1"/>
  <c r="AH452" i="1"/>
  <c r="AH457" i="1"/>
  <c r="AH461" i="1"/>
  <c r="AH466" i="1"/>
  <c r="AH470" i="1"/>
  <c r="AH473" i="1"/>
  <c r="AH477" i="1"/>
  <c r="AH480" i="1"/>
  <c r="AH485" i="1"/>
  <c r="AH489" i="1"/>
  <c r="AH492" i="1"/>
  <c r="AH496" i="1"/>
  <c r="AH500" i="1"/>
  <c r="AH267" i="1"/>
  <c r="AH271" i="1"/>
  <c r="AH275" i="1"/>
  <c r="AH279" i="1"/>
  <c r="AH283" i="1"/>
  <c r="AH287" i="1"/>
  <c r="AH291" i="1"/>
  <c r="AH295" i="1"/>
  <c r="AH299" i="1"/>
  <c r="AH303" i="1"/>
  <c r="AH307" i="1"/>
  <c r="AH311" i="1"/>
  <c r="AH315" i="1"/>
  <c r="AH319" i="1"/>
  <c r="AH323" i="1"/>
  <c r="AH327" i="1"/>
  <c r="AH331" i="1"/>
  <c r="AH335" i="1"/>
  <c r="AH339" i="1"/>
  <c r="AH343" i="1"/>
  <c r="AH347" i="1"/>
  <c r="AH351" i="1"/>
  <c r="AH355" i="1"/>
  <c r="AH359" i="1"/>
  <c r="AH400" i="1"/>
  <c r="AH407" i="1"/>
  <c r="AH410" i="1"/>
  <c r="AH414" i="1"/>
  <c r="AH418" i="1"/>
  <c r="AH422" i="1"/>
  <c r="AH426" i="1"/>
  <c r="AH430" i="1"/>
  <c r="AH433" i="1"/>
  <c r="AH437" i="1"/>
  <c r="AH441" i="1"/>
  <c r="AH445" i="1"/>
  <c r="AH449" i="1"/>
  <c r="AH453" i="1"/>
  <c r="AH456" i="1"/>
  <c r="AH460" i="1"/>
  <c r="AH463" i="1"/>
  <c r="AH467" i="1"/>
  <c r="AH471" i="1"/>
  <c r="AH476" i="1"/>
  <c r="AH481" i="1"/>
  <c r="AH484" i="1"/>
  <c r="AH488" i="1"/>
  <c r="AH493" i="1"/>
  <c r="AH498" i="1"/>
  <c r="AH501" i="1"/>
  <c r="AH84" i="1"/>
  <c r="AH44" i="1"/>
  <c r="AH52" i="1"/>
  <c r="AH31" i="1"/>
  <c r="AH76" i="1"/>
  <c r="AH27" i="1"/>
  <c r="AH23" i="1"/>
  <c r="AH60" i="1"/>
  <c r="AH39" i="1"/>
  <c r="AH35" i="1"/>
  <c r="AH68" i="1"/>
  <c r="BX498" i="1"/>
  <c r="BX376" i="1"/>
  <c r="BX225" i="1"/>
  <c r="BX217" i="1"/>
  <c r="BX209" i="1"/>
  <c r="BX201" i="1"/>
  <c r="BX193" i="1"/>
  <c r="BX185" i="1"/>
  <c r="BX137" i="1"/>
  <c r="BX474" i="1"/>
  <c r="BX423" i="1"/>
  <c r="BX238" i="1"/>
  <c r="BX230" i="1"/>
  <c r="BX26" i="1"/>
  <c r="BX491" i="1"/>
  <c r="BX451" i="1"/>
  <c r="BX443" i="1"/>
  <c r="BX340" i="1"/>
  <c r="BX332" i="1"/>
  <c r="BX324" i="1"/>
  <c r="BX316" i="1"/>
  <c r="BX223" i="1"/>
  <c r="BX215" i="1"/>
  <c r="BX207" i="1"/>
  <c r="BX183" i="1"/>
  <c r="BX175" i="1"/>
  <c r="BX167" i="1"/>
  <c r="BX159" i="1"/>
  <c r="BX151" i="1"/>
  <c r="BX143" i="1"/>
  <c r="BX483" i="1"/>
  <c r="BX411" i="1"/>
  <c r="BX403" i="1"/>
  <c r="BX378" i="1"/>
  <c r="BX221" i="1"/>
  <c r="BX213" i="1"/>
  <c r="BX205" i="1"/>
  <c r="BX197" i="1"/>
  <c r="BX189" i="1"/>
  <c r="BX181" i="1"/>
  <c r="BX173" i="1"/>
  <c r="BX165" i="1"/>
  <c r="BX157" i="1"/>
  <c r="BX149" i="1"/>
  <c r="BX141" i="1"/>
  <c r="BX133" i="1"/>
  <c r="BX232" i="1"/>
  <c r="BX424" i="1"/>
  <c r="BX487" i="1"/>
  <c r="BX479" i="1"/>
  <c r="BX371" i="1"/>
  <c r="BX363" i="1"/>
  <c r="BX130" i="1"/>
  <c r="BX219" i="1"/>
  <c r="BX211" i="1"/>
  <c r="BX203" i="1"/>
  <c r="BX195" i="1"/>
  <c r="BX187" i="1"/>
  <c r="BX227" i="1"/>
  <c r="BX191" i="1"/>
  <c r="BX199" i="1"/>
  <c r="BX488" i="1"/>
  <c r="BX456" i="1"/>
  <c r="BX426" i="1"/>
  <c r="BX400" i="1"/>
  <c r="BX315" i="1"/>
  <c r="BX307" i="1"/>
  <c r="BX299" i="1"/>
  <c r="BX291" i="1"/>
  <c r="BX283" i="1"/>
  <c r="BX275" i="1"/>
  <c r="BX267" i="1"/>
  <c r="BX496" i="1"/>
  <c r="BX480" i="1"/>
  <c r="BX415" i="1"/>
  <c r="BX406" i="1"/>
  <c r="BX392" i="1"/>
  <c r="BX384" i="1"/>
  <c r="BX364" i="1"/>
  <c r="BX310" i="1"/>
  <c r="BX302" i="1"/>
  <c r="BX294" i="1"/>
  <c r="BX286" i="1"/>
  <c r="BX278" i="1"/>
  <c r="BX270" i="1"/>
  <c r="BX177" i="1"/>
  <c r="BX169" i="1"/>
  <c r="BX161" i="1"/>
  <c r="BX153" i="1"/>
  <c r="BX145" i="1"/>
  <c r="BX258" i="1"/>
  <c r="BX250" i="1"/>
  <c r="BX242" i="1"/>
  <c r="BX234" i="1"/>
  <c r="BX226" i="1"/>
  <c r="BX218" i="1"/>
  <c r="BX87" i="1"/>
  <c r="BX79" i="1"/>
  <c r="BX71" i="1"/>
  <c r="BX63" i="1"/>
  <c r="BX55" i="1"/>
  <c r="BX47" i="1"/>
  <c r="BX21" i="1"/>
  <c r="BX17" i="1"/>
  <c r="BX13" i="1"/>
  <c r="BX9" i="1"/>
  <c r="BX482" i="1"/>
  <c r="BX435" i="1"/>
  <c r="BX490" i="1"/>
  <c r="BX475" i="1"/>
  <c r="BX450" i="1"/>
  <c r="BX442" i="1"/>
  <c r="BX434" i="1"/>
  <c r="BX408" i="1"/>
  <c r="BX369" i="1"/>
  <c r="BX132" i="1"/>
  <c r="BX128" i="1"/>
  <c r="BX124" i="1"/>
  <c r="BX120" i="1"/>
  <c r="BX116" i="1"/>
  <c r="BX112" i="1"/>
  <c r="BX108" i="1"/>
  <c r="BX104" i="1"/>
  <c r="BX100" i="1"/>
  <c r="BX96" i="1"/>
  <c r="BX92" i="1"/>
  <c r="BX88" i="1"/>
  <c r="BX80" i="1"/>
  <c r="BX72" i="1"/>
  <c r="BX64" i="1"/>
  <c r="BX56" i="1"/>
  <c r="BX48" i="1"/>
  <c r="BX40" i="1"/>
  <c r="BX32" i="1"/>
  <c r="BX135" i="1"/>
  <c r="BX261" i="1"/>
  <c r="BX253" i="1"/>
  <c r="BX245" i="1"/>
  <c r="BX224" i="1"/>
  <c r="BX216" i="1"/>
  <c r="A14" i="1"/>
  <c r="BX484" i="1"/>
  <c r="BX476" i="1"/>
  <c r="BX460" i="1"/>
  <c r="BX500" i="1"/>
  <c r="BX492" i="1"/>
  <c r="BX452" i="1"/>
  <c r="BX444" i="1"/>
  <c r="BX394" i="1"/>
  <c r="BX386" i="1"/>
  <c r="BX236" i="1"/>
  <c r="BX228" i="1"/>
  <c r="BX7" i="1"/>
  <c r="BX432" i="1"/>
  <c r="BX344" i="1"/>
  <c r="BX336" i="1"/>
  <c r="BX328" i="1"/>
  <c r="BX179" i="1"/>
  <c r="BX171" i="1"/>
  <c r="BX163" i="1"/>
  <c r="BX155" i="1"/>
  <c r="BX147" i="1"/>
  <c r="BX139" i="1"/>
  <c r="BX501" i="1"/>
  <c r="BX493" i="1"/>
  <c r="BX467" i="1"/>
  <c r="BX453" i="1"/>
  <c r="BX445" i="1"/>
  <c r="BX437" i="1"/>
  <c r="BX407" i="1"/>
  <c r="BX359" i="1"/>
  <c r="BX351" i="1"/>
  <c r="BX343" i="1"/>
  <c r="BX335" i="1"/>
  <c r="BX327" i="1"/>
  <c r="BX319" i="1"/>
  <c r="BX485" i="1"/>
  <c r="BX477" i="1"/>
  <c r="BX461" i="1"/>
  <c r="BX436" i="1"/>
  <c r="BX427" i="1"/>
  <c r="BX419" i="1"/>
  <c r="BX366" i="1"/>
  <c r="BX314" i="1"/>
  <c r="BX306" i="1"/>
  <c r="BX298" i="1"/>
  <c r="BX290" i="1"/>
  <c r="BX282" i="1"/>
  <c r="BX274" i="1"/>
  <c r="BX266" i="1"/>
  <c r="BX260" i="1"/>
  <c r="BX256" i="1"/>
  <c r="BX252" i="1"/>
  <c r="BX248" i="1"/>
  <c r="BX244" i="1"/>
  <c r="BX240" i="1"/>
  <c r="BX222" i="1"/>
  <c r="BX214" i="1"/>
  <c r="BX83" i="1"/>
  <c r="BX75" i="1"/>
  <c r="BX67" i="1"/>
  <c r="BX59" i="1"/>
  <c r="BX51" i="1"/>
  <c r="BX43" i="1"/>
  <c r="BX486" i="1"/>
  <c r="BX478" i="1"/>
  <c r="BX313" i="1"/>
  <c r="BX305" i="1"/>
  <c r="BX297" i="1"/>
  <c r="BX289" i="1"/>
  <c r="BX281" i="1"/>
  <c r="BX273" i="1"/>
  <c r="BX265" i="1"/>
  <c r="BX494" i="1"/>
  <c r="BX379" i="1"/>
  <c r="BX126" i="1"/>
  <c r="BX122" i="1"/>
  <c r="BX118" i="1"/>
  <c r="BX114" i="1"/>
  <c r="BX110" i="1"/>
  <c r="BX106" i="1"/>
  <c r="BX102" i="1"/>
  <c r="BX98" i="1"/>
  <c r="BX94" i="1"/>
  <c r="BX90" i="1"/>
  <c r="BX36" i="1"/>
  <c r="BX28" i="1"/>
  <c r="BX320" i="1"/>
  <c r="BX312" i="1"/>
  <c r="BX304" i="1"/>
  <c r="BX296" i="1"/>
  <c r="BX288" i="1"/>
  <c r="BX280" i="1"/>
  <c r="BX272" i="1"/>
  <c r="BX264" i="1"/>
  <c r="BX263" i="1"/>
  <c r="BX255" i="1"/>
  <c r="BX247" i="1"/>
  <c r="BX220" i="1"/>
  <c r="BX212" i="1"/>
  <c r="BX430" i="1"/>
  <c r="BX422" i="1"/>
  <c r="BX414" i="1"/>
  <c r="BX311" i="1"/>
  <c r="BX303" i="1"/>
  <c r="BX295" i="1"/>
  <c r="BX287" i="1"/>
  <c r="BX279" i="1"/>
  <c r="BX271" i="1"/>
  <c r="BX470" i="1"/>
  <c r="BX398" i="1"/>
  <c r="BX390" i="1"/>
  <c r="BX382" i="1"/>
  <c r="BX374" i="1"/>
  <c r="BX370" i="1"/>
  <c r="BX362" i="1"/>
  <c r="BX354" i="1"/>
  <c r="BX346" i="1"/>
  <c r="BX338" i="1"/>
  <c r="BX330" i="1"/>
  <c r="BX322" i="1"/>
  <c r="BX129" i="1"/>
  <c r="BX125" i="1"/>
  <c r="BX121" i="1"/>
  <c r="BX117" i="1"/>
  <c r="BX113" i="1"/>
  <c r="BX109" i="1"/>
  <c r="BX105" i="1"/>
  <c r="BX101" i="1"/>
  <c r="BX97" i="1"/>
  <c r="BX93" i="1"/>
  <c r="BX495" i="1"/>
  <c r="BX469" i="1"/>
  <c r="BX462" i="1"/>
  <c r="BX455" i="1"/>
  <c r="BX447" i="1"/>
  <c r="BX439" i="1"/>
  <c r="BX409" i="1"/>
  <c r="BX361" i="1"/>
  <c r="BX353" i="1"/>
  <c r="BX345" i="1"/>
  <c r="BX337" i="1"/>
  <c r="BX329" i="1"/>
  <c r="BX321" i="1"/>
  <c r="BX356" i="1"/>
  <c r="BX208" i="1"/>
  <c r="BX200" i="1"/>
  <c r="BX192" i="1"/>
  <c r="BX184" i="1"/>
  <c r="BX176" i="1"/>
  <c r="BX168" i="1"/>
  <c r="BX160" i="1"/>
  <c r="BX152" i="1"/>
  <c r="BX144" i="1"/>
  <c r="BX136" i="1"/>
  <c r="BX81" i="1"/>
  <c r="BX73" i="1"/>
  <c r="BX65" i="1"/>
  <c r="BX57" i="1"/>
  <c r="BX49" i="1"/>
  <c r="BX41" i="1"/>
  <c r="BX33" i="1"/>
  <c r="BX206" i="1"/>
  <c r="BX198" i="1"/>
  <c r="BX190" i="1"/>
  <c r="BX182" i="1"/>
  <c r="BX174" i="1"/>
  <c r="BX166" i="1"/>
  <c r="BX158" i="1"/>
  <c r="BX150" i="1"/>
  <c r="BX142" i="1"/>
  <c r="BX134" i="1"/>
  <c r="BX82" i="1"/>
  <c r="BX74" i="1"/>
  <c r="BX66" i="1"/>
  <c r="BX58" i="1"/>
  <c r="BX50" i="1"/>
  <c r="BX42" i="1"/>
  <c r="BX34" i="1"/>
  <c r="BX89" i="1"/>
  <c r="BX416" i="1"/>
  <c r="BX472" i="1"/>
  <c r="BX464" i="1"/>
  <c r="BX454" i="1"/>
  <c r="BX446" i="1"/>
  <c r="BX438" i="1"/>
  <c r="BX429" i="1"/>
  <c r="BX421" i="1"/>
  <c r="BX413" i="1"/>
  <c r="BX405" i="1"/>
  <c r="BX399" i="1"/>
  <c r="BX395" i="1"/>
  <c r="BX391" i="1"/>
  <c r="BX387" i="1"/>
  <c r="BX383" i="1"/>
  <c r="BX375" i="1"/>
  <c r="BX367" i="1"/>
  <c r="BX259" i="1"/>
  <c r="BX251" i="1"/>
  <c r="BX243" i="1"/>
  <c r="BX22" i="1"/>
  <c r="BX18" i="1"/>
  <c r="BX14" i="1"/>
  <c r="BX10" i="1"/>
  <c r="BX481" i="1"/>
  <c r="BX471" i="1"/>
  <c r="BX463" i="1"/>
  <c r="BX449" i="1"/>
  <c r="BX441" i="1"/>
  <c r="BX433" i="1"/>
  <c r="BX418" i="1"/>
  <c r="BX410" i="1"/>
  <c r="BX355" i="1"/>
  <c r="BX347" i="1"/>
  <c r="BX339" i="1"/>
  <c r="BX331" i="1"/>
  <c r="BX323" i="1"/>
  <c r="BX489" i="1"/>
  <c r="BX473" i="1"/>
  <c r="BX466" i="1"/>
  <c r="BX457" i="1"/>
  <c r="BX448" i="1"/>
  <c r="BX440" i="1"/>
  <c r="BX431" i="1"/>
  <c r="BX401" i="1"/>
  <c r="BX396" i="1"/>
  <c r="BX388" i="1"/>
  <c r="BX380" i="1"/>
  <c r="BX372" i="1"/>
  <c r="BX368" i="1"/>
  <c r="BX358" i="1"/>
  <c r="BX350" i="1"/>
  <c r="BX342" i="1"/>
  <c r="BX334" i="1"/>
  <c r="BX326" i="1"/>
  <c r="BX318" i="1"/>
  <c r="BX262" i="1"/>
  <c r="BX254" i="1"/>
  <c r="BX246" i="1"/>
  <c r="BX131" i="1"/>
  <c r="BX127" i="1"/>
  <c r="BX123" i="1"/>
  <c r="BX119" i="1"/>
  <c r="BX115" i="1"/>
  <c r="BX111" i="1"/>
  <c r="BX107" i="1"/>
  <c r="BX103" i="1"/>
  <c r="BX99" i="1"/>
  <c r="BX95" i="1"/>
  <c r="BX91" i="1"/>
  <c r="BX499" i="1"/>
  <c r="BX465" i="1"/>
  <c r="BX458" i="1"/>
  <c r="BX428" i="1"/>
  <c r="BX420" i="1"/>
  <c r="BX412" i="1"/>
  <c r="BX404" i="1"/>
  <c r="BX357" i="1"/>
  <c r="BX349" i="1"/>
  <c r="BX341" i="1"/>
  <c r="BX333" i="1"/>
  <c r="BX325" i="1"/>
  <c r="BX317" i="1"/>
  <c r="BX309" i="1"/>
  <c r="BX301" i="1"/>
  <c r="BX293" i="1"/>
  <c r="BX285" i="1"/>
  <c r="BX277" i="1"/>
  <c r="BX269" i="1"/>
  <c r="BX497" i="1"/>
  <c r="BX468" i="1"/>
  <c r="BX459" i="1"/>
  <c r="BX425" i="1"/>
  <c r="BX417" i="1"/>
  <c r="BX402" i="1"/>
  <c r="BX397" i="1"/>
  <c r="BX393" i="1"/>
  <c r="BX389" i="1"/>
  <c r="BX385" i="1"/>
  <c r="BX381" i="1"/>
  <c r="BX377" i="1"/>
  <c r="BX373" i="1"/>
  <c r="BX365" i="1"/>
  <c r="BX360" i="1"/>
  <c r="BX352" i="1"/>
  <c r="BX204" i="1"/>
  <c r="BX196" i="1"/>
  <c r="BX188" i="1"/>
  <c r="BX180" i="1"/>
  <c r="BX172" i="1"/>
  <c r="BX164" i="1"/>
  <c r="BX156" i="1"/>
  <c r="BX148" i="1"/>
  <c r="BX140" i="1"/>
  <c r="BX348" i="1"/>
  <c r="BX308" i="1"/>
  <c r="BX300" i="1"/>
  <c r="BX292" i="1"/>
  <c r="BX284" i="1"/>
  <c r="BX276" i="1"/>
  <c r="BX268" i="1"/>
  <c r="BX85" i="1"/>
  <c r="BX77" i="1"/>
  <c r="BX69" i="1"/>
  <c r="BX61" i="1"/>
  <c r="BX53" i="1"/>
  <c r="BX45" i="1"/>
  <c r="BX37" i="1"/>
  <c r="BX29" i="1"/>
  <c r="BX24" i="1"/>
  <c r="BX20" i="1"/>
  <c r="BX16" i="1"/>
  <c r="BX12" i="1"/>
  <c r="BX8" i="1"/>
  <c r="BX210" i="1"/>
  <c r="BX202" i="1"/>
  <c r="BX194" i="1"/>
  <c r="BX186" i="1"/>
  <c r="BX178" i="1"/>
  <c r="BX170" i="1"/>
  <c r="BX162" i="1"/>
  <c r="BX154" i="1"/>
  <c r="BX146" i="1"/>
  <c r="BX138" i="1"/>
  <c r="BX86" i="1"/>
  <c r="BX78" i="1"/>
  <c r="BX70" i="1"/>
  <c r="BX62" i="1"/>
  <c r="BX54" i="1"/>
  <c r="BX46" i="1"/>
  <c r="BX38" i="1"/>
  <c r="BX30" i="1"/>
  <c r="BX257" i="1"/>
  <c r="BX249" i="1"/>
  <c r="BX241" i="1"/>
  <c r="BX237" i="1"/>
  <c r="BX233" i="1"/>
  <c r="BX229" i="1"/>
  <c r="BX239" i="1"/>
  <c r="BX235" i="1"/>
  <c r="BX231" i="1"/>
  <c r="BX25" i="1"/>
  <c r="BX39" i="1"/>
  <c r="BX23" i="1"/>
  <c r="BX76" i="1"/>
  <c r="BX27" i="1"/>
  <c r="BX31" i="1"/>
  <c r="BX84" i="1"/>
  <c r="BX52" i="1"/>
  <c r="BX44" i="1"/>
  <c r="BX15" i="1"/>
  <c r="BX19" i="1"/>
  <c r="BX11" i="1"/>
  <c r="BX60" i="1"/>
  <c r="BX35" i="1"/>
  <c r="BX68"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C521" i="38"/>
  <c r="C516" i="38"/>
  <c r="C520" i="38"/>
  <c r="C519" i="38"/>
  <c r="C518" i="38"/>
  <c r="C517" i="38"/>
  <c r="C511" i="38"/>
  <c r="C514" i="38"/>
  <c r="C513" i="38"/>
  <c r="C515" i="38"/>
  <c r="C510" i="38"/>
  <c r="C509" i="38"/>
  <c r="C512" i="38"/>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A238" i="1"/>
  <c r="A239" i="1"/>
  <c r="A240" i="1"/>
  <c r="A241" i="1"/>
  <c r="A242" i="1"/>
  <c r="A243" i="1"/>
  <c r="A244" i="1"/>
  <c r="A245" i="1"/>
  <c r="A246" i="1"/>
  <c r="A247" i="1"/>
  <c r="A248" i="1"/>
  <c r="A249" i="1"/>
  <c r="A250" i="1"/>
  <c r="A251" i="1"/>
  <c r="A252" i="1"/>
  <c r="A253" i="1"/>
  <c r="A254" i="1"/>
  <c r="A255" i="1"/>
  <c r="A256" i="1"/>
  <c r="A257" i="1"/>
  <c r="A258" i="1"/>
  <c r="A259" i="1"/>
  <c r="A260" i="1"/>
  <c r="A261" i="1"/>
  <c r="A262" i="1"/>
  <c r="A263" i="1"/>
  <c r="A264" i="1"/>
  <c r="A265" i="1"/>
  <c r="A266" i="1"/>
  <c r="A267" i="1"/>
  <c r="A268" i="1"/>
  <c r="A269" i="1"/>
  <c r="A270" i="1"/>
  <c r="A271" i="1"/>
  <c r="A272" i="1"/>
  <c r="A273" i="1"/>
  <c r="A274" i="1"/>
  <c r="A275" i="1"/>
  <c r="A276" i="1"/>
  <c r="A277" i="1"/>
  <c r="A278" i="1"/>
  <c r="A279" i="1"/>
  <c r="A280" i="1"/>
  <c r="A281" i="1"/>
  <c r="A282" i="1"/>
  <c r="A283" i="1"/>
  <c r="A284" i="1"/>
  <c r="A285" i="1"/>
  <c r="A286" i="1"/>
  <c r="A287" i="1"/>
  <c r="A288" i="1"/>
  <c r="A289" i="1"/>
  <c r="A290" i="1"/>
  <c r="A291" i="1"/>
  <c r="A292" i="1"/>
  <c r="A293" i="1"/>
  <c r="A294" i="1"/>
  <c r="A295" i="1"/>
  <c r="A296" i="1"/>
  <c r="A297" i="1"/>
  <c r="A298" i="1"/>
  <c r="A299" i="1"/>
  <c r="A300" i="1"/>
  <c r="BM4" i="1"/>
  <c r="BS4" i="1"/>
  <c r="BO4" i="1"/>
  <c r="BQ4" i="1"/>
  <c r="BU4" i="1"/>
  <c r="A301" i="1"/>
  <c r="A302" i="1"/>
  <c r="A303" i="1"/>
  <c r="A304" i="1"/>
  <c r="A305" i="1"/>
  <c r="A306" i="1"/>
  <c r="A307" i="1"/>
  <c r="A308" i="1"/>
  <c r="A309" i="1"/>
  <c r="A310" i="1"/>
  <c r="A311" i="1"/>
  <c r="A312" i="1"/>
  <c r="A313" i="1"/>
  <c r="A314" i="1"/>
  <c r="A315" i="1"/>
  <c r="A316" i="1"/>
  <c r="A317" i="1"/>
  <c r="A318" i="1"/>
  <c r="A319" i="1"/>
  <c r="A320" i="1"/>
  <c r="A321" i="1"/>
  <c r="A322" i="1"/>
  <c r="A323" i="1"/>
  <c r="A324" i="1"/>
  <c r="A325" i="1"/>
  <c r="A326" i="1"/>
  <c r="A327" i="1"/>
  <c r="A328" i="1"/>
  <c r="A329" i="1"/>
  <c r="A330" i="1"/>
  <c r="A331" i="1"/>
  <c r="A332" i="1"/>
  <c r="A333" i="1"/>
  <c r="A334" i="1"/>
  <c r="A335" i="1"/>
  <c r="A336" i="1"/>
  <c r="A337" i="1"/>
  <c r="A338" i="1"/>
  <c r="A339" i="1"/>
  <c r="A340" i="1"/>
  <c r="A341" i="1"/>
  <c r="A342" i="1"/>
  <c r="A343" i="1"/>
  <c r="A344" i="1"/>
  <c r="A345" i="1"/>
  <c r="A346" i="1"/>
  <c r="A347" i="1"/>
  <c r="A348" i="1"/>
  <c r="A349" i="1"/>
  <c r="A350" i="1"/>
  <c r="A351" i="1"/>
  <c r="A352" i="1"/>
  <c r="A353" i="1"/>
  <c r="A354" i="1"/>
  <c r="A355" i="1"/>
  <c r="A356" i="1"/>
  <c r="A357" i="1"/>
  <c r="A358" i="1"/>
  <c r="A359" i="1"/>
  <c r="A360" i="1"/>
  <c r="A361" i="1"/>
  <c r="A362" i="1"/>
  <c r="A363" i="1"/>
  <c r="A364" i="1"/>
  <c r="A365" i="1"/>
  <c r="A366" i="1"/>
  <c r="A367" i="1"/>
  <c r="A368" i="1"/>
  <c r="A369" i="1"/>
  <c r="A370" i="1"/>
  <c r="A371" i="1"/>
  <c r="A372" i="1"/>
  <c r="A373" i="1"/>
  <c r="A374" i="1"/>
  <c r="A375" i="1"/>
  <c r="A376" i="1"/>
  <c r="A377" i="1"/>
  <c r="A378" i="1"/>
  <c r="A379" i="1"/>
  <c r="A380" i="1"/>
  <c r="A381" i="1"/>
  <c r="A382" i="1"/>
  <c r="A383" i="1"/>
  <c r="A384" i="1"/>
  <c r="A385" i="1"/>
  <c r="A386" i="1"/>
  <c r="A387" i="1"/>
  <c r="A388" i="1"/>
  <c r="A389" i="1"/>
  <c r="A390" i="1"/>
  <c r="A391" i="1"/>
  <c r="A392" i="1"/>
  <c r="A393" i="1"/>
  <c r="A394" i="1"/>
  <c r="A395" i="1"/>
  <c r="A396" i="1"/>
  <c r="A397" i="1"/>
  <c r="A398" i="1"/>
  <c r="A399" i="1"/>
  <c r="A400" i="1"/>
  <c r="A401" i="1"/>
  <c r="A402" i="1"/>
  <c r="A403" i="1"/>
  <c r="A404" i="1"/>
  <c r="A405" i="1"/>
  <c r="A406" i="1"/>
  <c r="A407" i="1"/>
  <c r="A408" i="1"/>
  <c r="A409" i="1"/>
  <c r="A410" i="1"/>
  <c r="A411" i="1"/>
  <c r="A412" i="1"/>
  <c r="A413" i="1"/>
  <c r="A414" i="1"/>
  <c r="A415" i="1"/>
  <c r="A416" i="1"/>
  <c r="A417" i="1"/>
  <c r="A418" i="1"/>
  <c r="A419" i="1"/>
  <c r="A420" i="1"/>
  <c r="A421" i="1"/>
  <c r="A422" i="1"/>
  <c r="A423" i="1"/>
  <c r="A424" i="1"/>
  <c r="A425" i="1"/>
  <c r="A426" i="1"/>
  <c r="A427" i="1"/>
  <c r="A428" i="1"/>
  <c r="A429" i="1"/>
  <c r="A430" i="1"/>
  <c r="A431" i="1"/>
  <c r="A432" i="1"/>
  <c r="A433" i="1"/>
  <c r="A434" i="1"/>
  <c r="A435" i="1"/>
  <c r="A436" i="1"/>
  <c r="A437" i="1"/>
  <c r="A438" i="1"/>
  <c r="A439" i="1"/>
  <c r="A440" i="1"/>
  <c r="A441" i="1"/>
  <c r="A442" i="1"/>
  <c r="A443" i="1"/>
  <c r="A444" i="1"/>
  <c r="A445" i="1"/>
  <c r="A446" i="1"/>
  <c r="A447" i="1"/>
  <c r="A448" i="1"/>
  <c r="A449" i="1"/>
  <c r="A450" i="1"/>
  <c r="A451" i="1"/>
  <c r="A452" i="1"/>
  <c r="A453" i="1"/>
  <c r="A454" i="1"/>
  <c r="A455" i="1"/>
  <c r="A456" i="1"/>
  <c r="A457" i="1"/>
  <c r="A458" i="1"/>
  <c r="A459" i="1"/>
  <c r="A460" i="1"/>
  <c r="A461" i="1"/>
  <c r="A462" i="1"/>
  <c r="A463" i="1"/>
  <c r="A464" i="1"/>
  <c r="A465" i="1"/>
  <c r="A466" i="1"/>
  <c r="A467" i="1"/>
  <c r="A468" i="1"/>
  <c r="A469" i="1"/>
  <c r="A470" i="1"/>
  <c r="A471" i="1"/>
  <c r="A472" i="1"/>
  <c r="A473" i="1"/>
  <c r="A474" i="1"/>
  <c r="A475" i="1"/>
  <c r="A476" i="1"/>
  <c r="A477" i="1"/>
  <c r="A478" i="1"/>
  <c r="A479" i="1"/>
  <c r="A480" i="1"/>
  <c r="A481" i="1"/>
  <c r="A482" i="1"/>
  <c r="A483" i="1"/>
  <c r="A484" i="1"/>
  <c r="A485" i="1"/>
  <c r="A486" i="1"/>
  <c r="A487" i="1"/>
  <c r="A488" i="1"/>
  <c r="A489" i="1"/>
  <c r="A490" i="1"/>
  <c r="A491" i="1"/>
  <c r="A492" i="1"/>
  <c r="A493" i="1"/>
  <c r="A494" i="1"/>
  <c r="A495" i="1"/>
  <c r="A496" i="1"/>
  <c r="A497" i="1"/>
  <c r="A498" i="1"/>
  <c r="A499" i="1"/>
  <c r="A500" i="1"/>
  <c r="A501" i="1"/>
  <c r="BS5" i="1"/>
  <c r="BM5" i="1"/>
  <c r="BQ5" i="1"/>
  <c r="BO5" i="1"/>
  <c r="BU5" i="1"/>
  <c r="G28" i="51"/>
  <c r="E28" i="51"/>
  <c r="F28" i="51"/>
  <c r="D28" i="51"/>
  <c r="F38" i="51"/>
  <c r="D38" i="51"/>
  <c r="G38" i="51"/>
  <c r="E38" i="51"/>
  <c r="BX5" i="1"/>
  <c r="BX4" i="1"/>
  <c r="BX3" i="1"/>
  <c r="BX6" i="1"/>
  <c r="H38" i="51"/>
  <c r="F47" i="51"/>
  <c r="G52" i="51"/>
  <c r="G44" i="51"/>
  <c r="F50" i="51"/>
  <c r="E47" i="51"/>
  <c r="E52" i="51"/>
  <c r="F48" i="51"/>
  <c r="E50" i="51"/>
  <c r="E44" i="51"/>
  <c r="G51" i="51"/>
  <c r="G48" i="51"/>
  <c r="E49" i="51"/>
  <c r="G45" i="51"/>
  <c r="F52" i="51"/>
  <c r="E51" i="51"/>
  <c r="D52" i="51"/>
  <c r="G43" i="51"/>
  <c r="D45" i="51"/>
  <c r="D51" i="51"/>
  <c r="D47" i="51"/>
  <c r="F43" i="51"/>
  <c r="D48" i="51"/>
  <c r="E125" i="60"/>
  <c r="E17" i="1"/>
  <c r="E33" i="1"/>
  <c r="E54" i="1"/>
  <c r="E118" i="1"/>
  <c r="E79" i="1"/>
  <c r="E143" i="1"/>
  <c r="E108" i="1"/>
  <c r="E153" i="1"/>
  <c r="E169" i="1"/>
  <c r="E185" i="1"/>
  <c r="E14" i="1"/>
  <c r="E30" i="1"/>
  <c r="F5" i="64"/>
  <c r="E106" i="1"/>
  <c r="E67" i="1"/>
  <c r="E131" i="1"/>
  <c r="E96" i="1"/>
  <c r="E150" i="1"/>
  <c r="E166" i="1"/>
  <c r="E11" i="1"/>
  <c r="E27" i="1"/>
  <c r="E43" i="1"/>
  <c r="E94" i="1"/>
  <c r="E55" i="1"/>
  <c r="E66" i="1"/>
  <c r="E139" i="1"/>
  <c r="E152" i="1"/>
  <c r="E180" i="1"/>
  <c r="E198" i="1"/>
  <c r="E214" i="1"/>
  <c r="E230" i="1"/>
  <c r="E246" i="1"/>
  <c r="E262" i="1"/>
  <c r="E57" i="1"/>
  <c r="E121" i="1"/>
  <c r="E312" i="1"/>
  <c r="E376" i="1"/>
  <c r="E440" i="1"/>
  <c r="E309" i="1"/>
  <c r="E373" i="1"/>
  <c r="E437" i="1"/>
  <c r="E478" i="1"/>
  <c r="E494" i="1"/>
  <c r="E286" i="1"/>
  <c r="E350" i="1"/>
  <c r="E414" i="1"/>
  <c r="E295" i="1"/>
  <c r="E363" i="1"/>
  <c r="E431" i="1"/>
  <c r="E2" i="1"/>
  <c r="E456" i="61"/>
  <c r="E470" i="61"/>
  <c r="E264" i="61"/>
  <c r="E334" i="62"/>
  <c r="E369" i="61"/>
  <c r="E32" i="1"/>
  <c r="E52" i="1"/>
  <c r="E164" i="1"/>
  <c r="E193" i="1"/>
  <c r="E215" i="1"/>
  <c r="E236" i="1"/>
  <c r="E257" i="1"/>
  <c r="E61" i="1"/>
  <c r="E145" i="1"/>
  <c r="E356" i="1"/>
  <c r="E444" i="1"/>
  <c r="E333" i="1"/>
  <c r="E417" i="1"/>
  <c r="E479" i="1"/>
  <c r="E500" i="1"/>
  <c r="E330" i="1"/>
  <c r="E418" i="1"/>
  <c r="E391" i="1"/>
  <c r="E351" i="1"/>
  <c r="E6" i="1"/>
  <c r="E339" i="61"/>
  <c r="E279" i="61"/>
  <c r="E339" i="62"/>
  <c r="E354" i="62"/>
  <c r="E438" i="61"/>
  <c r="E280" i="62"/>
  <c r="E380" i="62"/>
  <c r="E43" i="62"/>
  <c r="E211" i="62"/>
  <c r="E86" i="62"/>
  <c r="E496" i="62"/>
  <c r="E360" i="61"/>
  <c r="E270" i="61"/>
  <c r="E418" i="61"/>
  <c r="E197" i="62"/>
  <c r="E390" i="62"/>
  <c r="E441" i="62"/>
  <c r="E402" i="62"/>
  <c r="E285" i="62"/>
  <c r="E255" i="61"/>
  <c r="E309" i="61"/>
  <c r="E12" i="62"/>
  <c r="E287" i="61"/>
  <c r="E501" i="60"/>
  <c r="E169" i="62"/>
  <c r="E314" i="61"/>
  <c r="E357" i="62"/>
  <c r="E237" i="62"/>
  <c r="E335" i="62"/>
  <c r="E312" i="61"/>
  <c r="E91" i="62"/>
  <c r="E446" i="61"/>
  <c r="E21" i="1"/>
  <c r="E41" i="1"/>
  <c r="E102" i="1"/>
  <c r="E95" i="1"/>
  <c r="E76" i="1"/>
  <c r="E149" i="1"/>
  <c r="E173" i="1"/>
  <c r="E205" i="60"/>
  <c r="E26" i="1"/>
  <c r="E58" i="1"/>
  <c r="E138" i="1"/>
  <c r="E115" i="1"/>
  <c r="E112" i="1"/>
  <c r="E158" i="1"/>
  <c r="E367" i="60"/>
  <c r="E31" i="1"/>
  <c r="E62" i="1"/>
  <c r="E142" i="1"/>
  <c r="E130" i="1"/>
  <c r="E104" i="1"/>
  <c r="E175" i="1"/>
  <c r="E202" i="1"/>
  <c r="E222" i="1"/>
  <c r="E242" i="1"/>
  <c r="E266" i="1"/>
  <c r="E89" i="1"/>
  <c r="E296" i="1"/>
  <c r="E392" i="1"/>
  <c r="E277" i="1"/>
  <c r="E357" i="1"/>
  <c r="E453" i="1"/>
  <c r="E486" i="1"/>
  <c r="E6" i="60"/>
  <c r="E366" i="1"/>
  <c r="E446" i="1"/>
  <c r="E299" i="1"/>
  <c r="E307" i="1"/>
  <c r="E219" i="62"/>
  <c r="E240" i="61"/>
  <c r="E409" i="62"/>
  <c r="E300" i="62"/>
  <c r="E12" i="1"/>
  <c r="E88" i="1"/>
  <c r="E182" i="1"/>
  <c r="E209" i="1"/>
  <c r="E241" i="1"/>
  <c r="E268" i="1"/>
  <c r="E125" i="1"/>
  <c r="E380" i="1"/>
  <c r="E289" i="1"/>
  <c r="E397" i="1"/>
  <c r="E484" i="1"/>
  <c r="E290" i="1"/>
  <c r="E394" i="1"/>
  <c r="E283" i="1"/>
  <c r="E339" i="1"/>
  <c r="E288" i="61"/>
  <c r="E305" i="62"/>
  <c r="E199" i="62"/>
  <c r="E133" i="62"/>
  <c r="E255" i="62"/>
  <c r="E482" i="62"/>
  <c r="E481" i="62"/>
  <c r="E428" i="61"/>
  <c r="E233" i="62"/>
  <c r="E237" i="61"/>
  <c r="E319" i="61"/>
  <c r="E8" i="62"/>
  <c r="E353" i="61"/>
  <c r="E158" i="62"/>
  <c r="E105" i="62"/>
  <c r="E387" i="62"/>
  <c r="E338" i="61"/>
  <c r="E456" i="62"/>
  <c r="E298" i="62"/>
  <c r="E259" i="61"/>
  <c r="E475" i="62"/>
  <c r="E31" i="62"/>
  <c r="E390" i="61"/>
  <c r="E140" i="62"/>
  <c r="E426" i="61"/>
  <c r="E220" i="62"/>
  <c r="E433" i="62"/>
  <c r="E369" i="62"/>
  <c r="E101" i="62"/>
  <c r="E320" i="62"/>
  <c r="E213" i="62"/>
  <c r="E192" i="62"/>
  <c r="E87" i="62"/>
  <c r="E501" i="62"/>
  <c r="E249" i="62"/>
  <c r="E454" i="61"/>
  <c r="E40" i="1"/>
  <c r="E56" i="1"/>
  <c r="E167" i="1"/>
  <c r="E195" i="1"/>
  <c r="E216" i="1"/>
  <c r="E237" i="1"/>
  <c r="E259" i="1"/>
  <c r="E65" i="1"/>
  <c r="E276" i="1"/>
  <c r="E364" i="1"/>
  <c r="E448" i="1"/>
  <c r="E337" i="1"/>
  <c r="E425" i="1"/>
  <c r="E480" i="1"/>
  <c r="E501" i="1"/>
  <c r="E338" i="1"/>
  <c r="E422" i="1"/>
  <c r="E407" i="1"/>
  <c r="E383" i="1"/>
  <c r="E4" i="1"/>
  <c r="E262" i="61"/>
  <c r="E328" i="62"/>
  <c r="E228" i="62"/>
  <c r="E476" i="62"/>
  <c r="E62" i="62"/>
  <c r="E465" i="62"/>
  <c r="E423" i="62"/>
  <c r="E176" i="62"/>
  <c r="E389" i="62"/>
  <c r="E217" i="61"/>
  <c r="E471" i="61"/>
  <c r="E278" i="62"/>
  <c r="E490" i="62"/>
  <c r="E71" i="62"/>
  <c r="E217" i="62"/>
  <c r="E246" i="61"/>
  <c r="E194" i="62"/>
  <c r="E200" i="62"/>
  <c r="E277" i="62"/>
  <c r="E430" i="61"/>
  <c r="E327" i="61"/>
  <c r="E407" i="61"/>
  <c r="E486" i="61"/>
  <c r="E293" i="61"/>
  <c r="E24" i="1"/>
  <c r="E123" i="1"/>
  <c r="E159" i="1"/>
  <c r="E191" i="1"/>
  <c r="E212" i="1"/>
  <c r="E233" i="1"/>
  <c r="E255" i="1"/>
  <c r="E49" i="1"/>
  <c r="E133" i="1"/>
  <c r="E348" i="1"/>
  <c r="E432" i="1"/>
  <c r="E321" i="1"/>
  <c r="E409" i="1"/>
  <c r="E476" i="1"/>
  <c r="E497" i="1"/>
  <c r="E322" i="1"/>
  <c r="E406" i="1"/>
  <c r="E343" i="1"/>
  <c r="E319" i="1"/>
  <c r="E467" i="1"/>
  <c r="E90" i="62"/>
  <c r="E383" i="62"/>
  <c r="E238" i="62"/>
  <c r="E224" i="62"/>
  <c r="E431" i="61"/>
  <c r="E49" i="62"/>
  <c r="E479" i="61"/>
  <c r="E421" i="61"/>
  <c r="E342" i="62"/>
  <c r="E419" i="62"/>
  <c r="E22" i="62"/>
  <c r="E426" i="62"/>
  <c r="E366" i="61"/>
  <c r="E406" i="61"/>
  <c r="E227" i="62"/>
  <c r="E202" i="62"/>
  <c r="E489" i="62"/>
  <c r="E115" i="62"/>
  <c r="E114" i="62"/>
  <c r="E333" i="62"/>
  <c r="E433" i="61"/>
  <c r="E175" i="62"/>
  <c r="E376" i="62"/>
  <c r="E47" i="62"/>
  <c r="E112" i="62"/>
  <c r="E257" i="61"/>
  <c r="E450" i="62"/>
  <c r="E270" i="62"/>
  <c r="E477" i="62"/>
  <c r="E331" i="62"/>
  <c r="E277" i="61"/>
  <c r="E107" i="62"/>
  <c r="E500" i="60"/>
  <c r="E64" i="62"/>
  <c r="E252" i="61"/>
  <c r="E203" i="62"/>
  <c r="E363" i="61"/>
  <c r="E394" i="61"/>
  <c r="E55" i="62"/>
  <c r="E203" i="61"/>
  <c r="E409" i="61"/>
  <c r="E449" i="62"/>
  <c r="E397" i="62"/>
  <c r="E420" i="61"/>
  <c r="E192" i="1"/>
  <c r="E53" i="1"/>
  <c r="E329" i="1"/>
  <c r="E326" i="1"/>
  <c r="E184" i="62"/>
  <c r="E207" i="62"/>
  <c r="E70" i="62"/>
  <c r="E253" i="61"/>
  <c r="E26" i="62"/>
  <c r="E365" i="62"/>
  <c r="E411" i="61"/>
  <c r="E304" i="61"/>
  <c r="E121" i="62"/>
  <c r="E294" i="62"/>
  <c r="E359" i="61"/>
  <c r="E3" i="62"/>
  <c r="E222" i="62"/>
  <c r="E398" i="62"/>
  <c r="E10" i="62"/>
  <c r="E161" i="62"/>
  <c r="E372" i="61"/>
  <c r="E267" i="62"/>
  <c r="E236" i="61"/>
  <c r="E429" i="62"/>
  <c r="E405" i="61"/>
  <c r="E443" i="1"/>
  <c r="E451" i="61"/>
  <c r="E106" i="62"/>
  <c r="E479" i="62"/>
  <c r="E406" i="62"/>
  <c r="E166" i="62"/>
  <c r="E172" i="1"/>
  <c r="E261" i="1"/>
  <c r="E460" i="1"/>
  <c r="E4" i="60"/>
  <c r="E415" i="1"/>
  <c r="E416" i="62"/>
  <c r="E37" i="1"/>
  <c r="E134" i="1"/>
  <c r="E127" i="1"/>
  <c r="E140" i="1"/>
  <c r="E177" i="1"/>
  <c r="E18" i="1"/>
  <c r="E42" i="1"/>
  <c r="E51" i="1"/>
  <c r="E64" i="1"/>
  <c r="E154" i="1"/>
  <c r="E15" i="1"/>
  <c r="E39" i="1"/>
  <c r="E126" i="1"/>
  <c r="E75" i="1"/>
  <c r="E160" i="1"/>
  <c r="E194" i="1"/>
  <c r="E226" i="1"/>
  <c r="E254" i="1"/>
  <c r="E73" i="1"/>
  <c r="E328" i="1"/>
  <c r="E424" i="1"/>
  <c r="E341" i="1"/>
  <c r="E469" i="1"/>
  <c r="E498" i="1"/>
  <c r="E334" i="1"/>
  <c r="E462" i="1"/>
  <c r="E303" i="1"/>
  <c r="E340" i="62"/>
  <c r="E52" i="62"/>
  <c r="E373" i="62"/>
  <c r="E205" i="61"/>
  <c r="E132" i="1"/>
  <c r="E199" i="1"/>
  <c r="E231" i="1"/>
  <c r="E273" i="1"/>
  <c r="E316" i="1"/>
  <c r="E464" i="1"/>
  <c r="E441" i="1"/>
  <c r="E495" i="1"/>
  <c r="E374" i="1"/>
  <c r="E379" i="1"/>
  <c r="E212" i="62"/>
  <c r="E399" i="62"/>
  <c r="E272" i="62"/>
  <c r="E442" i="62"/>
  <c r="E126" i="62"/>
  <c r="E118" i="62"/>
  <c r="E238" i="61"/>
  <c r="E245" i="62"/>
  <c r="E463" i="62"/>
  <c r="E144" i="62"/>
  <c r="E50" i="62"/>
  <c r="E478" i="61"/>
  <c r="E208" i="62"/>
  <c r="E481" i="61"/>
  <c r="E354" i="61"/>
  <c r="E282" i="61"/>
  <c r="E145" i="62"/>
  <c r="E472" i="61"/>
  <c r="E2" i="62"/>
  <c r="E82" i="62"/>
  <c r="E178" i="62"/>
  <c r="E473" i="62"/>
  <c r="E190" i="62"/>
  <c r="E442" i="61"/>
  <c r="E291" i="62"/>
  <c r="E488" i="62"/>
  <c r="E111" i="62"/>
  <c r="E480" i="62"/>
  <c r="E119" i="1"/>
  <c r="E176" i="1"/>
  <c r="E205" i="1"/>
  <c r="E232" i="1"/>
  <c r="E264" i="1"/>
  <c r="E109" i="1"/>
  <c r="E340" i="1"/>
  <c r="E468" i="1"/>
  <c r="E381" i="1"/>
  <c r="E475" i="1"/>
  <c r="E7" i="60"/>
  <c r="E378" i="1"/>
  <c r="E327" i="1"/>
  <c r="E463" i="1"/>
  <c r="E466" i="62"/>
  <c r="E485" i="62"/>
  <c r="E93" i="62"/>
  <c r="E98" i="62"/>
  <c r="E254" i="61"/>
  <c r="E141" i="62"/>
  <c r="E292" i="62"/>
  <c r="E260" i="61"/>
  <c r="E296" i="61"/>
  <c r="E188" i="62"/>
  <c r="E459" i="62"/>
  <c r="E222" i="61"/>
  <c r="E198" i="62"/>
  <c r="E311" i="62"/>
  <c r="E216" i="62"/>
  <c r="E453" i="61"/>
  <c r="E29" i="62"/>
  <c r="E67" i="62"/>
  <c r="E109" i="60"/>
  <c r="E68" i="1"/>
  <c r="E178" i="1"/>
  <c r="E207" i="1"/>
  <c r="E239" i="1"/>
  <c r="E265" i="1"/>
  <c r="E113" i="1"/>
  <c r="E368" i="1"/>
  <c r="E281" i="1"/>
  <c r="E385" i="1"/>
  <c r="E481" i="1"/>
  <c r="E278" i="1"/>
  <c r="E386" i="1"/>
  <c r="E439" i="1"/>
  <c r="E291" i="1"/>
  <c r="E204" i="62"/>
  <c r="E273" i="61"/>
  <c r="E224" i="61"/>
  <c r="E450" i="61"/>
  <c r="E109" i="62"/>
  <c r="E386" i="61"/>
  <c r="E476" i="61"/>
  <c r="E344" i="61"/>
  <c r="E189" i="60"/>
  <c r="E29" i="1"/>
  <c r="E86" i="1"/>
  <c r="E111" i="1"/>
  <c r="E124" i="1"/>
  <c r="E165" i="1"/>
  <c r="E10" i="1"/>
  <c r="E38" i="1"/>
  <c r="E122" i="1"/>
  <c r="E48" i="1"/>
  <c r="E144" i="1"/>
  <c r="E157" i="60"/>
  <c r="E35" i="1"/>
  <c r="E110" i="1"/>
  <c r="E36" i="1"/>
  <c r="E136" i="1"/>
  <c r="E190" i="1"/>
  <c r="E218" i="1"/>
  <c r="E250" i="1"/>
  <c r="E274" i="1"/>
  <c r="E280" i="1"/>
  <c r="E408" i="1"/>
  <c r="E325" i="1"/>
  <c r="E421" i="1"/>
  <c r="E490" i="1"/>
  <c r="E318" i="1"/>
  <c r="E430" i="1"/>
  <c r="E427" i="1"/>
  <c r="E435" i="1"/>
  <c r="E303" i="61"/>
  <c r="E350" i="61"/>
  <c r="E246" i="62"/>
  <c r="E103" i="1"/>
  <c r="E188" i="1"/>
  <c r="E225" i="1"/>
  <c r="E263" i="1"/>
  <c r="E292" i="1"/>
  <c r="E420" i="1"/>
  <c r="E377" i="1"/>
  <c r="E489" i="1"/>
  <c r="E354" i="1"/>
  <c r="E311" i="1"/>
  <c r="E419" i="1"/>
  <c r="E258" i="61"/>
  <c r="E419" i="61"/>
  <c r="E378" i="62"/>
  <c r="E164" i="62"/>
  <c r="E351" i="61"/>
  <c r="E267" i="61"/>
  <c r="E46" i="62"/>
  <c r="E88" i="62"/>
  <c r="E25" i="62"/>
  <c r="E59" i="62"/>
  <c r="E38" i="62"/>
  <c r="E453" i="62"/>
  <c r="E336" i="62"/>
  <c r="E152" i="62"/>
  <c r="E72" i="62"/>
  <c r="E495" i="61"/>
  <c r="E16" i="62"/>
  <c r="E430" i="62"/>
  <c r="E322" i="61"/>
  <c r="E60" i="62"/>
  <c r="E211" i="61"/>
  <c r="E413" i="62"/>
  <c r="E457" i="61"/>
  <c r="E146" i="62"/>
  <c r="E370" i="62"/>
  <c r="E368" i="61"/>
  <c r="E271" i="61"/>
  <c r="E71" i="1"/>
  <c r="E156" i="1"/>
  <c r="E200" i="1"/>
  <c r="E227" i="1"/>
  <c r="E253" i="1"/>
  <c r="E85" i="1"/>
  <c r="E320" i="1"/>
  <c r="E428" i="1"/>
  <c r="E361" i="1"/>
  <c r="E465" i="1"/>
  <c r="E496" i="1"/>
  <c r="E358" i="1"/>
  <c r="E466" i="1"/>
  <c r="E287" i="1"/>
  <c r="E407" i="62"/>
  <c r="E452" i="62"/>
  <c r="E417" i="61"/>
  <c r="E14" i="62"/>
  <c r="E342" i="61"/>
  <c r="E317" i="62"/>
  <c r="E484" i="61"/>
  <c r="E425" i="61"/>
  <c r="E323" i="62"/>
  <c r="E320" i="61"/>
  <c r="E436" i="61"/>
  <c r="E206" i="61"/>
  <c r="E501" i="61"/>
  <c r="E21" i="62"/>
  <c r="E89" i="62"/>
  <c r="E486" i="62"/>
  <c r="E11" i="62"/>
  <c r="E139" i="62"/>
  <c r="E404" i="62"/>
  <c r="E341" i="62"/>
  <c r="E87" i="1"/>
  <c r="E171" i="1"/>
  <c r="E201" i="1"/>
  <c r="E228" i="1"/>
  <c r="E260" i="1"/>
  <c r="E93" i="1"/>
  <c r="E324" i="1"/>
  <c r="E452" i="1"/>
  <c r="E365" i="1"/>
  <c r="E471" i="1"/>
  <c r="E3" i="60"/>
  <c r="E362" i="1"/>
  <c r="E470" i="1"/>
  <c r="E399" i="1"/>
  <c r="E288" i="62"/>
  <c r="E402" i="61"/>
  <c r="E283" i="62"/>
  <c r="E310" i="62"/>
  <c r="E348" i="62"/>
  <c r="E147" i="62"/>
  <c r="E388" i="61"/>
  <c r="E289" i="62"/>
  <c r="E493" i="61"/>
  <c r="E265" i="61"/>
  <c r="E321" i="62"/>
  <c r="E290" i="62"/>
  <c r="E387" i="61"/>
  <c r="E381" i="62"/>
  <c r="E174" i="62"/>
  <c r="E323" i="61"/>
  <c r="E368" i="62"/>
  <c r="E416" i="61"/>
  <c r="E274" i="61"/>
  <c r="E117" i="62"/>
  <c r="E159" i="62"/>
  <c r="E295" i="61"/>
  <c r="E19" i="62"/>
  <c r="E168" i="62"/>
  <c r="E201" i="62"/>
  <c r="E425" i="62"/>
  <c r="E414" i="62"/>
  <c r="E391" i="61"/>
  <c r="E401" i="62"/>
  <c r="E284" i="61"/>
  <c r="E439" i="61"/>
  <c r="E250" i="62"/>
  <c r="E330" i="62"/>
  <c r="E135" i="1"/>
  <c r="E256" i="1"/>
  <c r="E413" i="1"/>
  <c r="E375" i="1"/>
  <c r="E343" i="61"/>
  <c r="E266" i="62"/>
  <c r="E63" i="62"/>
  <c r="E492" i="62"/>
  <c r="E291" i="61"/>
  <c r="E337" i="61"/>
  <c r="E306" i="61"/>
  <c r="E68" i="62"/>
  <c r="E434" i="62"/>
  <c r="E490" i="61"/>
  <c r="E346" i="62"/>
  <c r="E99" i="62"/>
  <c r="E148" i="62"/>
  <c r="E475" i="61"/>
  <c r="E314" i="62"/>
  <c r="E301" i="61"/>
  <c r="E95" i="62"/>
  <c r="E220" i="61"/>
  <c r="E432" i="61"/>
  <c r="E235" i="62"/>
  <c r="E50" i="1"/>
  <c r="E240" i="1"/>
  <c r="E349" i="1"/>
  <c r="E434" i="1"/>
  <c r="E252" i="62"/>
  <c r="E167" i="62"/>
  <c r="E460" i="62"/>
  <c r="E206" i="62"/>
  <c r="E377" i="62"/>
  <c r="E85" i="62"/>
  <c r="E263" i="62"/>
  <c r="E138" i="62"/>
  <c r="E483" i="61"/>
  <c r="E307" i="62"/>
  <c r="E293" i="62"/>
  <c r="E480" i="61"/>
  <c r="E422" i="61"/>
  <c r="E195" i="62"/>
  <c r="E228" i="61"/>
  <c r="E58" i="62"/>
  <c r="E234" i="62"/>
  <c r="E205" i="62"/>
  <c r="E446" i="62"/>
  <c r="E297" i="61"/>
  <c r="E403" i="1"/>
  <c r="E360" i="62"/>
  <c r="E484" i="62"/>
  <c r="E131" i="62"/>
  <c r="E383" i="61"/>
  <c r="E394" i="62"/>
  <c r="E179" i="1"/>
  <c r="E267" i="1"/>
  <c r="E285" i="1"/>
  <c r="E282" i="1"/>
  <c r="E323" i="1"/>
  <c r="E258" i="62"/>
  <c r="E128" i="62"/>
  <c r="E5" i="1"/>
  <c r="E338" i="62"/>
  <c r="E196" i="62"/>
  <c r="E264" i="62"/>
  <c r="E483" i="62"/>
  <c r="E56" i="62"/>
  <c r="E400" i="61"/>
  <c r="E352" i="61"/>
  <c r="E179" i="62"/>
  <c r="E347" i="62"/>
  <c r="E403" i="61"/>
  <c r="E488" i="61"/>
  <c r="E45" i="1"/>
  <c r="E60" i="1"/>
  <c r="E181" i="1"/>
  <c r="E74" i="1"/>
  <c r="E80" i="1"/>
  <c r="E173" i="60"/>
  <c r="E234" i="1"/>
  <c r="E474" i="1"/>
  <c r="E396" i="62"/>
  <c r="E81" i="1"/>
  <c r="E459" i="1"/>
  <c r="E281" i="62"/>
  <c r="E435" i="61"/>
  <c r="E259" i="62"/>
  <c r="E381" i="61"/>
  <c r="E183" i="1"/>
  <c r="E297" i="1"/>
  <c r="E355" i="1"/>
  <c r="E18" i="62"/>
  <c r="E221" i="62"/>
  <c r="E129" i="62"/>
  <c r="E124" i="62"/>
  <c r="E284" i="1"/>
  <c r="E426" i="1"/>
  <c r="E380" i="61"/>
  <c r="E461" i="61"/>
  <c r="E389" i="61"/>
  <c r="E83" i="62"/>
  <c r="E230" i="61"/>
  <c r="E434" i="61"/>
  <c r="E306" i="62"/>
  <c r="E141" i="1"/>
  <c r="E242" i="62"/>
  <c r="E157" i="62"/>
  <c r="E438" i="62"/>
  <c r="E471" i="62"/>
  <c r="E347" i="61"/>
  <c r="E77" i="1"/>
  <c r="E23" i="62"/>
  <c r="E9" i="1"/>
  <c r="E244" i="61"/>
  <c r="E311" i="61"/>
  <c r="E223" i="62"/>
  <c r="E399" i="61"/>
  <c r="E146" i="1"/>
  <c r="E454" i="1"/>
  <c r="E122" i="62"/>
  <c r="E226" i="61"/>
  <c r="E218" i="61"/>
  <c r="E460" i="61"/>
  <c r="E344" i="62"/>
  <c r="E73" i="62"/>
  <c r="E352" i="62"/>
  <c r="E272" i="1"/>
  <c r="E37" i="62"/>
  <c r="E65" i="62"/>
  <c r="E494" i="61"/>
  <c r="E196" i="1"/>
  <c r="E492" i="1"/>
  <c r="E172" i="62"/>
  <c r="E278" i="61"/>
  <c r="E17" i="62"/>
  <c r="E219" i="61"/>
  <c r="E287" i="62"/>
  <c r="E328" i="61"/>
  <c r="E410" i="1"/>
  <c r="E242" i="61"/>
  <c r="E162" i="62"/>
  <c r="E80" i="62"/>
  <c r="E372" i="62"/>
  <c r="E353" i="62"/>
  <c r="E248" i="61"/>
  <c r="E74" i="62"/>
  <c r="E272" i="61"/>
  <c r="E229" i="1"/>
  <c r="E251" i="62"/>
  <c r="E457" i="1"/>
  <c r="E429" i="61"/>
  <c r="E359" i="62"/>
  <c r="E309" i="62"/>
  <c r="E113" i="62"/>
  <c r="E345" i="62"/>
  <c r="E78" i="62"/>
  <c r="E306" i="1"/>
  <c r="E421" i="62"/>
  <c r="E13" i="1"/>
  <c r="E162" i="1"/>
  <c r="E206" i="1"/>
  <c r="E2" i="60"/>
  <c r="E155" i="1"/>
  <c r="E461" i="1"/>
  <c r="E379" i="61"/>
  <c r="E136" i="62"/>
  <c r="E193" i="62"/>
  <c r="E461" i="62"/>
  <c r="E211" i="1"/>
  <c r="E401" i="1"/>
  <c r="E491" i="61"/>
  <c r="E467" i="61"/>
  <c r="E444" i="62"/>
  <c r="E217" i="1"/>
  <c r="E429" i="1"/>
  <c r="E346" i="61"/>
  <c r="E8" i="1"/>
  <c r="E395" i="61"/>
  <c r="E349" i="62"/>
  <c r="E443" i="61"/>
  <c r="E218" i="62"/>
  <c r="E307" i="61"/>
  <c r="E436" i="1"/>
  <c r="E257" i="62"/>
  <c r="E408" i="61"/>
  <c r="E500" i="62"/>
  <c r="E41" i="62"/>
  <c r="E372" i="1"/>
  <c r="E447" i="61"/>
  <c r="E392" i="62"/>
  <c r="E84" i="62"/>
  <c r="E405" i="62"/>
  <c r="E393" i="1"/>
  <c r="E120" i="62"/>
  <c r="E488" i="1"/>
  <c r="E366" i="62"/>
  <c r="E355" i="62"/>
  <c r="E54" i="62"/>
  <c r="E108" i="62"/>
  <c r="E348" i="61"/>
  <c r="E280" i="61"/>
  <c r="E187" i="1"/>
  <c r="E487" i="62"/>
  <c r="E160" i="62"/>
  <c r="E70" i="1"/>
  <c r="E92" i="1"/>
  <c r="E141" i="60"/>
  <c r="E90" i="1"/>
  <c r="E128" i="1"/>
  <c r="E23" i="1"/>
  <c r="E20" i="1"/>
  <c r="E186" i="1"/>
  <c r="E238" i="1"/>
  <c r="E137" i="1"/>
  <c r="E293" i="1"/>
  <c r="E482" i="1"/>
  <c r="E398" i="1"/>
  <c r="E371" i="1"/>
  <c r="E322" i="62"/>
  <c r="E59" i="1"/>
  <c r="E220" i="1"/>
  <c r="E101" i="1"/>
  <c r="E353" i="1"/>
  <c r="E310" i="1"/>
  <c r="E447" i="1"/>
  <c r="E275" i="62"/>
  <c r="E173" i="62"/>
  <c r="E432" i="62"/>
  <c r="E415" i="61"/>
  <c r="E498" i="62"/>
  <c r="E428" i="62"/>
  <c r="E127" i="62"/>
  <c r="E396" i="61"/>
  <c r="E39" i="62"/>
  <c r="E216" i="61"/>
  <c r="E500" i="61"/>
  <c r="E284" i="62"/>
  <c r="E214" i="61"/>
  <c r="E98" i="1"/>
  <c r="E189" i="1"/>
  <c r="E248" i="1"/>
  <c r="E300" i="1"/>
  <c r="E317" i="1"/>
  <c r="E491" i="1"/>
  <c r="E442" i="1"/>
  <c r="E451" i="1"/>
  <c r="E454" i="62"/>
  <c r="E35" i="62"/>
  <c r="E150" i="62"/>
  <c r="E204" i="61"/>
  <c r="E155" i="62"/>
  <c r="E76" i="62"/>
  <c r="E304" i="1"/>
  <c r="E247" i="61"/>
  <c r="E470" i="62"/>
  <c r="E403" i="62"/>
  <c r="E319" i="62"/>
  <c r="E363" i="62"/>
  <c r="E303" i="62"/>
  <c r="E163" i="1"/>
  <c r="E79" i="62"/>
  <c r="E279" i="62"/>
  <c r="E498" i="61"/>
  <c r="E97" i="62"/>
  <c r="E288" i="1"/>
  <c r="E181" i="62"/>
  <c r="E281" i="61"/>
  <c r="E271" i="62"/>
  <c r="E296" i="62"/>
  <c r="E187" i="62"/>
  <c r="E120" i="1"/>
  <c r="E171" i="62"/>
  <c r="E458" i="61"/>
  <c r="E435" i="62"/>
  <c r="E379" i="62"/>
  <c r="E20" i="62"/>
  <c r="E245" i="61"/>
  <c r="E91" i="1"/>
  <c r="E355" i="61"/>
  <c r="E157" i="1"/>
  <c r="E22" i="1"/>
  <c r="E107" i="1"/>
  <c r="E344" i="1"/>
  <c r="E325" i="62"/>
  <c r="E247" i="1"/>
  <c r="E341" i="61"/>
  <c r="E243" i="61"/>
  <c r="E374" i="62"/>
  <c r="E132" i="62"/>
  <c r="E455" i="62"/>
  <c r="E269" i="1"/>
  <c r="E315" i="1"/>
  <c r="E316" i="62"/>
  <c r="E292" i="61"/>
  <c r="E9" i="62"/>
  <c r="E271" i="1"/>
  <c r="E298" i="1"/>
  <c r="E182" i="62"/>
  <c r="E53" i="62"/>
  <c r="E469" i="61"/>
  <c r="E431" i="62"/>
  <c r="E103" i="62"/>
  <c r="E448" i="62"/>
  <c r="E350" i="62"/>
  <c r="E423" i="61"/>
  <c r="E273" i="62"/>
  <c r="E104" i="62"/>
  <c r="E371" i="62"/>
  <c r="E398" i="61"/>
  <c r="E455" i="1"/>
  <c r="E260" i="62"/>
  <c r="E478" i="62"/>
  <c r="E33" i="62"/>
  <c r="E77" i="62"/>
  <c r="E410" i="61"/>
  <c r="E408" i="62"/>
  <c r="E232" i="62"/>
  <c r="E285" i="61"/>
  <c r="E392" i="61"/>
  <c r="E491" i="62"/>
  <c r="E123" i="62"/>
  <c r="E151" i="1"/>
  <c r="E240" i="62"/>
  <c r="E332" i="1"/>
  <c r="E499" i="62"/>
  <c r="E25" i="1"/>
  <c r="E63" i="1"/>
  <c r="E161" i="1"/>
  <c r="E34" i="1"/>
  <c r="E99" i="1"/>
  <c r="E170" i="1"/>
  <c r="E78" i="1"/>
  <c r="E72" i="1"/>
  <c r="E210" i="1"/>
  <c r="E270" i="1"/>
  <c r="E360" i="1"/>
  <c r="E405" i="1"/>
  <c r="E302" i="1"/>
  <c r="E423" i="1"/>
  <c r="E336" i="61"/>
  <c r="E370" i="61"/>
  <c r="E174" i="1"/>
  <c r="E252" i="1"/>
  <c r="E400" i="1"/>
  <c r="E473" i="1"/>
  <c r="E458" i="1"/>
  <c r="E375" i="61"/>
  <c r="E308" i="61"/>
  <c r="E345" i="61"/>
  <c r="E358" i="62"/>
  <c r="E229" i="61"/>
  <c r="E232" i="61"/>
  <c r="E340" i="61"/>
  <c r="E424" i="62"/>
  <c r="E343" i="62"/>
  <c r="E393" i="61"/>
  <c r="E230" i="62"/>
  <c r="E294" i="61"/>
  <c r="E497" i="62"/>
  <c r="E418" i="62"/>
  <c r="E147" i="1"/>
  <c r="E221" i="1"/>
  <c r="E275" i="1"/>
  <c r="E404" i="1"/>
  <c r="E445" i="1"/>
  <c r="E314" i="1"/>
  <c r="E395" i="1"/>
  <c r="E268" i="62"/>
  <c r="E384" i="61"/>
  <c r="E356" i="62"/>
  <c r="E248" i="62"/>
  <c r="E495" i="62"/>
  <c r="E469" i="62"/>
  <c r="E497" i="61"/>
  <c r="E223" i="61"/>
  <c r="E437" i="61"/>
  <c r="E165" i="62"/>
  <c r="E148" i="1"/>
  <c r="E223" i="1"/>
  <c r="E69" i="1"/>
  <c r="E412" i="1"/>
  <c r="E449" i="1"/>
  <c r="E342" i="1"/>
  <c r="E411" i="1"/>
  <c r="E44" i="62"/>
  <c r="E241" i="61"/>
  <c r="E261" i="61"/>
  <c r="E417" i="62"/>
  <c r="E213" i="61"/>
  <c r="E391" i="62"/>
  <c r="E315" i="61"/>
  <c r="E251" i="61"/>
  <c r="E243" i="62"/>
  <c r="E239" i="61"/>
  <c r="E440" i="62"/>
  <c r="E3" i="1"/>
  <c r="E286" i="61"/>
  <c r="E448" i="61"/>
  <c r="E7" i="62"/>
  <c r="E61" i="62"/>
  <c r="E375" i="62"/>
  <c r="E250" i="61"/>
  <c r="E300" i="61"/>
  <c r="E333" i="61"/>
  <c r="E301" i="62"/>
  <c r="E371" i="61"/>
  <c r="E404" i="61"/>
  <c r="E235" i="1"/>
  <c r="E477" i="1"/>
  <c r="E413" i="61"/>
  <c r="E462" i="61"/>
  <c r="E382" i="62"/>
  <c r="E227" i="61"/>
  <c r="E482" i="61"/>
  <c r="E361" i="62"/>
  <c r="E496" i="61"/>
  <c r="E466" i="61"/>
  <c r="E268" i="61"/>
  <c r="E493" i="62"/>
  <c r="E415" i="62"/>
  <c r="E135" i="62"/>
  <c r="E305" i="1"/>
  <c r="E225" i="61"/>
  <c r="E295" i="62"/>
  <c r="E276" i="61"/>
  <c r="E219" i="1"/>
  <c r="E433" i="1"/>
  <c r="E357" i="61"/>
  <c r="E384" i="62"/>
  <c r="E330" i="61"/>
  <c r="E100" i="62"/>
  <c r="E57" i="62"/>
  <c r="E492" i="61"/>
  <c r="E457" i="62"/>
  <c r="E137" i="62"/>
  <c r="E269" i="62"/>
  <c r="E282" i="62"/>
  <c r="E427" i="62"/>
  <c r="E4" i="62"/>
  <c r="E395" i="62"/>
  <c r="E180" i="62"/>
  <c r="E367" i="62"/>
  <c r="E308" i="62"/>
  <c r="E390" i="1"/>
  <c r="E451" i="62"/>
  <c r="E24" i="62"/>
  <c r="E231" i="62"/>
  <c r="E494" i="62"/>
  <c r="E224" i="1"/>
  <c r="E396" i="1"/>
  <c r="E370" i="1"/>
  <c r="E458" i="62"/>
  <c r="E397" i="61"/>
  <c r="E266" i="61"/>
  <c r="E485" i="61"/>
  <c r="E42" i="62"/>
  <c r="E324" i="62"/>
  <c r="E304" i="62"/>
  <c r="E51" i="62"/>
  <c r="E325" i="61"/>
  <c r="E356" i="61"/>
  <c r="E326" i="61"/>
  <c r="E81" i="62"/>
  <c r="E32" i="62"/>
  <c r="E269" i="61"/>
  <c r="E388" i="62"/>
  <c r="E5" i="62"/>
  <c r="E210" i="62"/>
  <c r="E151" i="62"/>
  <c r="E334" i="61"/>
  <c r="E7" i="1"/>
  <c r="E374" i="61"/>
  <c r="E185" i="62"/>
  <c r="E382" i="61"/>
  <c r="E251" i="1"/>
  <c r="E416" i="1"/>
  <c r="E212" i="61"/>
  <c r="E27" i="62"/>
  <c r="E441" i="61"/>
  <c r="E447" i="62"/>
  <c r="E36" i="62"/>
  <c r="E324" i="61"/>
  <c r="E19" i="1"/>
  <c r="E168" i="1"/>
  <c r="E105" i="1"/>
  <c r="E456" i="1"/>
  <c r="E382" i="1"/>
  <c r="E367" i="1"/>
  <c r="E82" i="1"/>
  <c r="E204" i="1"/>
  <c r="E313" i="1"/>
  <c r="E5" i="60"/>
  <c r="E436" i="62"/>
  <c r="E189" i="62"/>
  <c r="E313" i="62"/>
  <c r="E149" i="62"/>
  <c r="E297" i="62"/>
  <c r="E313" i="61"/>
  <c r="E331" i="61"/>
  <c r="E473" i="61"/>
  <c r="E335" i="61"/>
  <c r="E16" i="1"/>
  <c r="E243" i="1"/>
  <c r="E129" i="1"/>
  <c r="E485" i="1"/>
  <c r="E402" i="1"/>
  <c r="E234" i="61"/>
  <c r="G3" i="56"/>
  <c r="E327" i="62"/>
  <c r="E265" i="62"/>
  <c r="E400" i="62"/>
  <c r="E44" i="1"/>
  <c r="E184" i="1"/>
  <c r="E244" i="1"/>
  <c r="E301" i="1"/>
  <c r="E487" i="1"/>
  <c r="E387" i="1"/>
  <c r="E226" i="62"/>
  <c r="E474" i="62"/>
  <c r="E208" i="61"/>
  <c r="E373" i="61"/>
  <c r="E378" i="61"/>
  <c r="E214" i="62"/>
  <c r="E94" i="62"/>
  <c r="E329" i="62"/>
  <c r="E290" i="61"/>
  <c r="E233" i="61"/>
  <c r="E463" i="61"/>
  <c r="E420" i="62"/>
  <c r="E210" i="61"/>
  <c r="E235" i="61"/>
  <c r="E177" i="62"/>
  <c r="E28" i="1"/>
  <c r="E499" i="1"/>
  <c r="E412" i="62"/>
  <c r="E239" i="62"/>
  <c r="E191" i="62"/>
  <c r="E207" i="61"/>
  <c r="E467" i="62"/>
  <c r="E241" i="62"/>
  <c r="E156" i="62"/>
  <c r="E452" i="61"/>
  <c r="E493" i="1"/>
  <c r="E244" i="62"/>
  <c r="E274" i="62"/>
  <c r="E483" i="1"/>
  <c r="E231" i="61"/>
  <c r="E422" i="62"/>
  <c r="E321" i="61"/>
  <c r="E236" i="62"/>
  <c r="E254" i="62"/>
  <c r="E464" i="62"/>
  <c r="E209" i="61"/>
  <c r="E412" i="61"/>
  <c r="E361" i="61"/>
  <c r="E299" i="62"/>
  <c r="E302" i="61"/>
  <c r="E414" i="61"/>
  <c r="E75" i="62"/>
  <c r="E110" i="62"/>
  <c r="E245" i="1"/>
  <c r="E369" i="1"/>
  <c r="E209" i="62"/>
  <c r="E444" i="61"/>
  <c r="E401" i="61"/>
  <c r="E468" i="61"/>
  <c r="E367" i="61"/>
  <c r="E364" i="61"/>
  <c r="E465" i="61"/>
  <c r="E362" i="62"/>
  <c r="E163" i="62"/>
  <c r="E256" i="62"/>
  <c r="E445" i="62"/>
  <c r="E286" i="62"/>
  <c r="E6" i="62"/>
  <c r="E443" i="62"/>
  <c r="E393" i="62"/>
  <c r="F4" i="64"/>
  <c r="E472" i="1"/>
  <c r="E351" i="62"/>
  <c r="E376" i="61"/>
  <c r="E116" i="62"/>
  <c r="E247" i="62"/>
  <c r="E299" i="61"/>
  <c r="E114" i="1"/>
  <c r="E249" i="1"/>
  <c r="E345" i="1"/>
  <c r="E450" i="1"/>
  <c r="E326" i="62"/>
  <c r="E298" i="61"/>
  <c r="E439" i="62"/>
  <c r="E385" i="61"/>
  <c r="E317" i="61"/>
  <c r="E221" i="61"/>
  <c r="E229" i="62"/>
  <c r="E40" i="62"/>
  <c r="E48" i="62"/>
  <c r="E45" i="62"/>
  <c r="E275" i="61"/>
  <c r="E352" i="1"/>
  <c r="E96" i="62"/>
  <c r="E385" i="62"/>
  <c r="E134" i="62"/>
  <c r="E337" i="62"/>
  <c r="E119" i="62"/>
  <c r="E318" i="62"/>
  <c r="E249" i="61"/>
  <c r="E84" i="1"/>
  <c r="E346" i="1"/>
  <c r="E318" i="61"/>
  <c r="E427" i="61"/>
  <c r="E312" i="62"/>
  <c r="E315" i="62"/>
  <c r="E459" i="61"/>
  <c r="E142" i="62"/>
  <c r="E499" i="61"/>
  <c r="E30" i="62"/>
  <c r="E13" i="62"/>
  <c r="E97" i="1"/>
  <c r="E347" i="1"/>
  <c r="E358" i="61"/>
  <c r="E477" i="61"/>
  <c r="E362" i="61"/>
  <c r="E462" i="62"/>
  <c r="E305" i="61"/>
  <c r="E183" i="62"/>
  <c r="E34" i="62"/>
  <c r="E28" i="62"/>
  <c r="E253" i="62"/>
  <c r="E154" i="62"/>
  <c r="E117" i="1"/>
  <c r="E102" i="62"/>
  <c r="E445" i="61"/>
  <c r="E153" i="62"/>
  <c r="H4" i="64"/>
  <c r="E47" i="1"/>
  <c r="E83" i="1"/>
  <c r="E46" i="1"/>
  <c r="E258" i="1"/>
  <c r="E389" i="1"/>
  <c r="E359" i="1"/>
  <c r="E377" i="61"/>
  <c r="E336" i="1"/>
  <c r="E438" i="1"/>
  <c r="E332" i="62"/>
  <c r="E365" i="61"/>
  <c r="E202" i="61"/>
  <c r="E464" i="61"/>
  <c r="E364" i="62"/>
  <c r="E100" i="1"/>
  <c r="E384" i="1"/>
  <c r="E294" i="1"/>
  <c r="E15" i="62"/>
  <c r="E215" i="61"/>
  <c r="E310" i="61"/>
  <c r="E69" i="62"/>
  <c r="E116" i="1"/>
  <c r="E388" i="1"/>
  <c r="E331" i="1"/>
  <c r="E437" i="62"/>
  <c r="E468" i="62"/>
  <c r="E125" i="62"/>
  <c r="E411" i="62"/>
  <c r="E283" i="61"/>
  <c r="E386" i="62"/>
  <c r="E316" i="61"/>
  <c r="E410" i="62"/>
  <c r="E349" i="61"/>
  <c r="E213" i="1"/>
  <c r="E335" i="1"/>
  <c r="E276" i="62"/>
  <c r="E256" i="61"/>
  <c r="E449" i="61"/>
  <c r="E489" i="61"/>
  <c r="E208" i="1"/>
  <c r="E66" i="62"/>
  <c r="E197" i="1"/>
  <c r="E440" i="61"/>
  <c r="E225" i="62"/>
  <c r="E130" i="62"/>
  <c r="E92" i="62"/>
  <c r="E261" i="62"/>
  <c r="E329" i="61"/>
  <c r="E302" i="62"/>
  <c r="E455" i="61"/>
  <c r="E203" i="1"/>
  <c r="E308" i="1"/>
  <c r="E262" i="62"/>
  <c r="E143" i="62"/>
  <c r="E424" i="61"/>
  <c r="E186" i="62"/>
  <c r="E289" i="61"/>
  <c r="E474" i="61"/>
  <c r="E215" i="62"/>
  <c r="E472" i="62"/>
  <c r="E487" i="61"/>
  <c r="E263" i="61"/>
  <c r="E279" i="1"/>
  <c r="E332" i="61"/>
  <c r="E170" i="62"/>
  <c r="BY1" i="62" l="1"/>
  <c r="BY1" i="1"/>
  <c r="BT1" i="1"/>
  <c r="BT1" i="61"/>
  <c r="BA1" i="62"/>
  <c r="BB1" i="62"/>
  <c r="F1" i="62"/>
  <c r="F1" i="61"/>
  <c r="Z10" i="54"/>
  <c r="BQ1" i="60"/>
  <c r="BQ1" i="62"/>
  <c r="AE1" i="61"/>
  <c r="AE1" i="60"/>
  <c r="E6" i="63"/>
  <c r="O1" i="1"/>
  <c r="F45" i="51"/>
  <c r="E46" i="51"/>
  <c r="E45" i="51"/>
  <c r="G49" i="51"/>
  <c r="E48" i="51"/>
  <c r="F44" i="51"/>
  <c r="G46" i="51"/>
  <c r="D50" i="51"/>
  <c r="H50" i="51" s="1"/>
  <c r="D44" i="51"/>
  <c r="E43" i="51"/>
  <c r="G50" i="51"/>
  <c r="G47" i="51"/>
  <c r="G53" i="51" s="1"/>
  <c r="F46" i="51"/>
  <c r="F51" i="51"/>
  <c r="F49" i="51"/>
  <c r="D49" i="51"/>
  <c r="H49" i="51" s="1"/>
  <c r="D43" i="51"/>
  <c r="D46" i="51"/>
  <c r="S437" i="1"/>
  <c r="BW1" i="1"/>
  <c r="BC1" i="1"/>
  <c r="BJ1" i="61"/>
  <c r="AQ1" i="61"/>
  <c r="D10" i="54"/>
  <c r="BE1" i="60"/>
  <c r="BL1" i="60"/>
  <c r="AR1" i="60"/>
  <c r="N220" i="60"/>
  <c r="P220" i="60" s="1"/>
  <c r="C220" i="60" s="1"/>
  <c r="CC220" i="60" s="1"/>
  <c r="AX1" i="1"/>
  <c r="H3" i="51"/>
  <c r="AM1" i="1"/>
  <c r="BX1" i="1"/>
  <c r="AY1" i="1"/>
  <c r="Z1" i="1"/>
  <c r="BB1" i="1"/>
  <c r="B9" i="15"/>
  <c r="O1" i="60"/>
  <c r="S299" i="60"/>
  <c r="AX1" i="60"/>
  <c r="AH1" i="60"/>
  <c r="AY1" i="61"/>
  <c r="AR1" i="61"/>
  <c r="O1" i="61"/>
  <c r="U1" i="1"/>
  <c r="S335" i="1"/>
  <c r="D24" i="51"/>
  <c r="BE1" i="1"/>
  <c r="AE1" i="1"/>
  <c r="BQ1" i="1"/>
  <c r="BL1" i="1"/>
  <c r="F1" i="60"/>
  <c r="BY1" i="61"/>
  <c r="BX1" i="62"/>
  <c r="BQ1" i="61"/>
  <c r="U1" i="61"/>
  <c r="H48" i="51"/>
  <c r="H15" i="48"/>
  <c r="F1" i="1"/>
  <c r="AH1" i="1"/>
  <c r="AM1" i="60"/>
  <c r="BX1" i="60"/>
  <c r="Z1" i="60"/>
  <c r="BB1" i="60"/>
  <c r="U1" i="60"/>
  <c r="AH1" i="61"/>
  <c r="BY1" i="60"/>
  <c r="O1" i="62"/>
  <c r="BP1" i="62"/>
  <c r="E6" i="64"/>
  <c r="H7" i="48"/>
  <c r="H12" i="48"/>
  <c r="H19" i="48"/>
  <c r="H6" i="48"/>
  <c r="BU1" i="1"/>
  <c r="I1" i="1"/>
  <c r="S308" i="1"/>
  <c r="R3" i="51"/>
  <c r="BD1" i="60"/>
  <c r="AQ1" i="60"/>
  <c r="AL1" i="60"/>
  <c r="BN1" i="60"/>
  <c r="I1" i="61"/>
  <c r="BU1" i="60"/>
  <c r="AQ1" i="62"/>
  <c r="H10" i="48"/>
  <c r="AJ1" i="1"/>
  <c r="S404" i="1"/>
  <c r="AB1" i="60"/>
  <c r="BW1" i="60"/>
  <c r="BC1" i="60"/>
  <c r="AT1" i="60"/>
  <c r="S116" i="60"/>
  <c r="X1" i="60"/>
  <c r="AB1" i="62"/>
  <c r="P10" i="54"/>
  <c r="BR1" i="61"/>
  <c r="BR1" i="1"/>
  <c r="BR1" i="60"/>
  <c r="D6" i="63"/>
  <c r="M1" i="60"/>
  <c r="M1" i="61"/>
  <c r="F10" i="54"/>
  <c r="M1" i="1"/>
  <c r="BH1" i="62"/>
  <c r="BH1" i="61"/>
  <c r="BH1" i="60"/>
  <c r="BH1" i="1"/>
  <c r="AZ1" i="62"/>
  <c r="AZ1" i="60"/>
  <c r="AZ1" i="61"/>
  <c r="AZ1" i="1"/>
  <c r="AP1" i="61"/>
  <c r="AP1" i="1"/>
  <c r="AP1" i="60"/>
  <c r="AF1" i="62"/>
  <c r="AF1" i="60"/>
  <c r="AF1" i="1"/>
  <c r="W1" i="62"/>
  <c r="W1" i="60"/>
  <c r="W1" i="61"/>
  <c r="W1" i="1"/>
  <c r="BZ1" i="62"/>
  <c r="BZ1" i="61"/>
  <c r="BZ1" i="60"/>
  <c r="BZ1" i="1"/>
  <c r="BM1" i="62"/>
  <c r="BM1" i="61"/>
  <c r="BM1" i="1"/>
  <c r="BM1" i="60"/>
  <c r="AS1" i="61"/>
  <c r="AS1" i="62"/>
  <c r="AS1" i="1"/>
  <c r="AS1" i="60"/>
  <c r="AA1" i="61"/>
  <c r="AA1" i="1"/>
  <c r="AA1" i="60"/>
  <c r="S1" i="62"/>
  <c r="T1" i="62"/>
  <c r="S1" i="61"/>
  <c r="T1" i="61"/>
  <c r="T1" i="60"/>
  <c r="S1" i="60"/>
  <c r="T1" i="1"/>
  <c r="BR1" i="62"/>
  <c r="BS1" i="61"/>
  <c r="BS1" i="60"/>
  <c r="BS1" i="62"/>
  <c r="BS1" i="1"/>
  <c r="BA1" i="61"/>
  <c r="BA1" i="1"/>
  <c r="BA1" i="60"/>
  <c r="AG1" i="61"/>
  <c r="AG1" i="62"/>
  <c r="AG1" i="60"/>
  <c r="AG1" i="1"/>
  <c r="C11" i="15"/>
  <c r="BK1" i="62"/>
  <c r="BK1" i="61"/>
  <c r="BK1" i="60"/>
  <c r="BK1" i="1"/>
  <c r="P6" i="63"/>
  <c r="G42" i="51"/>
  <c r="G24" i="51"/>
  <c r="W3" i="51"/>
  <c r="D12" i="6"/>
  <c r="S455" i="62"/>
  <c r="S428" i="62"/>
  <c r="S388" i="62"/>
  <c r="S338" i="62"/>
  <c r="S370" i="62"/>
  <c r="S242" i="62"/>
  <c r="S167" i="62"/>
  <c r="S122" i="62"/>
  <c r="S116" i="62"/>
  <c r="S121" i="62"/>
  <c r="S111" i="62"/>
  <c r="S21" i="62"/>
  <c r="S11" i="62"/>
  <c r="S501" i="61"/>
  <c r="S467" i="61"/>
  <c r="S481" i="61"/>
  <c r="S418" i="61"/>
  <c r="S432" i="61"/>
  <c r="S431" i="61"/>
  <c r="S372" i="61"/>
  <c r="S341" i="61"/>
  <c r="S333" i="61"/>
  <c r="S299" i="61"/>
  <c r="S327" i="61"/>
  <c r="S280" i="61"/>
  <c r="S302" i="61"/>
  <c r="S258" i="61"/>
  <c r="S289" i="61"/>
  <c r="S227" i="61"/>
  <c r="S182" i="61"/>
  <c r="S235" i="61"/>
  <c r="S184" i="61"/>
  <c r="S203" i="61"/>
  <c r="S167" i="61"/>
  <c r="S143" i="61"/>
  <c r="S247" i="61"/>
  <c r="S201" i="61"/>
  <c r="S164" i="61"/>
  <c r="S144" i="61"/>
  <c r="S231" i="61"/>
  <c r="S189" i="61"/>
  <c r="S162" i="61"/>
  <c r="S173" i="61"/>
  <c r="S131" i="61"/>
  <c r="S111" i="61"/>
  <c r="S91" i="61"/>
  <c r="S67" i="61"/>
  <c r="S47" i="61"/>
  <c r="S27" i="61"/>
  <c r="S36" i="61"/>
  <c r="S255" i="61"/>
  <c r="S153" i="61"/>
  <c r="S128" i="61"/>
  <c r="S108" i="61"/>
  <c r="S88" i="61"/>
  <c r="S64" i="61"/>
  <c r="S44" i="61"/>
  <c r="S13" i="61"/>
  <c r="S177" i="61"/>
  <c r="S130" i="61"/>
  <c r="S110" i="61"/>
  <c r="S86" i="61"/>
  <c r="S66" i="61"/>
  <c r="S46" i="61"/>
  <c r="S469" i="62"/>
  <c r="S389" i="62"/>
  <c r="S363" i="62"/>
  <c r="S375" i="62"/>
  <c r="S339" i="62"/>
  <c r="S239" i="62"/>
  <c r="S227" i="62"/>
  <c r="S151" i="62"/>
  <c r="S46" i="62"/>
  <c r="S59" i="62"/>
  <c r="S69" i="62"/>
  <c r="S108" i="62"/>
  <c r="S491" i="61"/>
  <c r="S460" i="61"/>
  <c r="S442" i="61"/>
  <c r="S434" i="61"/>
  <c r="S395" i="61"/>
  <c r="S358" i="61"/>
  <c r="S351" i="61"/>
  <c r="S324" i="61"/>
  <c r="S319" i="61"/>
  <c r="S283" i="61"/>
  <c r="S308" i="61"/>
  <c r="S264" i="61"/>
  <c r="S286" i="61"/>
  <c r="S242" i="61"/>
  <c r="S259" i="61"/>
  <c r="S210" i="61"/>
  <c r="S281" i="61"/>
  <c r="S208" i="61"/>
  <c r="S256" i="61"/>
  <c r="S195" i="61"/>
  <c r="S159" i="61"/>
  <c r="S139" i="61"/>
  <c r="S496" i="62"/>
  <c r="S442" i="62"/>
  <c r="S424" i="62"/>
  <c r="S337" i="62"/>
  <c r="S357" i="62"/>
  <c r="S272" i="62"/>
  <c r="S303" i="62"/>
  <c r="S213" i="62"/>
  <c r="S225" i="62"/>
  <c r="S22" i="62"/>
  <c r="S39" i="62"/>
  <c r="S65" i="62"/>
  <c r="S88" i="62"/>
  <c r="S470" i="61"/>
  <c r="S441" i="61"/>
  <c r="S425" i="61"/>
  <c r="S447" i="61"/>
  <c r="S408" i="61"/>
  <c r="S342" i="61"/>
  <c r="S396" i="61"/>
  <c r="S384" i="61"/>
  <c r="S313" i="61"/>
  <c r="S275" i="61"/>
  <c r="S304" i="61"/>
  <c r="S344" i="61"/>
  <c r="S278" i="61"/>
  <c r="S238" i="61"/>
  <c r="S245" i="61"/>
  <c r="S202" i="61"/>
  <c r="S265" i="61"/>
  <c r="S204" i="61"/>
  <c r="S233" i="61"/>
  <c r="S175" i="61"/>
  <c r="S155" i="61"/>
  <c r="S135" i="61"/>
  <c r="S217" i="61"/>
  <c r="S176" i="61"/>
  <c r="S156" i="61"/>
  <c r="S257" i="61"/>
  <c r="S213" i="61"/>
  <c r="S174" i="61"/>
  <c r="S240" i="61"/>
  <c r="S138" i="61"/>
  <c r="S123" i="61"/>
  <c r="S99" i="61"/>
  <c r="S79" i="61"/>
  <c r="S59" i="61"/>
  <c r="S35" i="61"/>
  <c r="S12" i="61"/>
  <c r="S16" i="61"/>
  <c r="S199" i="61"/>
  <c r="S141" i="61"/>
  <c r="S120" i="61"/>
  <c r="S96" i="61"/>
  <c r="S76" i="61"/>
  <c r="S56" i="61"/>
  <c r="S28" i="61"/>
  <c r="S223" i="61"/>
  <c r="S145" i="61"/>
  <c r="S118" i="61"/>
  <c r="S98" i="61"/>
  <c r="S78" i="61"/>
  <c r="S54" i="61"/>
  <c r="S34" i="61"/>
  <c r="S475" i="62"/>
  <c r="S288" i="62"/>
  <c r="S149" i="62"/>
  <c r="S20" i="62"/>
  <c r="S488" i="61"/>
  <c r="S394" i="61"/>
  <c r="S364" i="61"/>
  <c r="S306" i="61"/>
  <c r="S186" i="61"/>
  <c r="S171" i="61"/>
  <c r="S209" i="61"/>
  <c r="S148" i="61"/>
  <c r="S205" i="61"/>
  <c r="S207" i="61"/>
  <c r="S115" i="61"/>
  <c r="S75" i="61"/>
  <c r="S31" i="61"/>
  <c r="S293" i="61"/>
  <c r="S140" i="61"/>
  <c r="S92" i="61"/>
  <c r="S48" i="61"/>
  <c r="S215" i="61"/>
  <c r="S114" i="61"/>
  <c r="S70" i="61"/>
  <c r="S30" i="61"/>
  <c r="S7" i="61"/>
  <c r="S69" i="61"/>
  <c r="S33" i="61"/>
  <c r="S97" i="61"/>
  <c r="S191" i="61"/>
  <c r="S121" i="61"/>
  <c r="S25" i="61"/>
  <c r="S499" i="60"/>
  <c r="S491" i="60"/>
  <c r="S483" i="60"/>
  <c r="S496" i="60"/>
  <c r="S488" i="60"/>
  <c r="S479" i="60"/>
  <c r="S471" i="60"/>
  <c r="S463" i="60"/>
  <c r="S455" i="60"/>
  <c r="S447" i="60"/>
  <c r="S478" i="60"/>
  <c r="S470" i="60"/>
  <c r="S462" i="60"/>
  <c r="S442" i="60"/>
  <c r="S435" i="60"/>
  <c r="S454" i="60"/>
  <c r="S440" i="60"/>
  <c r="S432" i="60"/>
  <c r="S423" i="60"/>
  <c r="S415" i="60"/>
  <c r="S407" i="60"/>
  <c r="S399" i="60"/>
  <c r="S391" i="60"/>
  <c r="S426" i="60"/>
  <c r="S418" i="60"/>
  <c r="S437" i="62"/>
  <c r="S262" i="62"/>
  <c r="S161" i="62"/>
  <c r="S187" i="62"/>
  <c r="S451" i="61"/>
  <c r="S303" i="61"/>
  <c r="S320" i="61"/>
  <c r="S219" i="61"/>
  <c r="S185" i="61"/>
  <c r="S248" i="61"/>
  <c r="S158" i="61"/>
  <c r="S107" i="61"/>
  <c r="S51" i="61"/>
  <c r="S24" i="61"/>
  <c r="S124" i="61"/>
  <c r="S72" i="61"/>
  <c r="S2" i="61"/>
  <c r="S102" i="61"/>
  <c r="S50" i="61"/>
  <c r="S15" i="61"/>
  <c r="S53" i="61"/>
  <c r="S146" i="61"/>
  <c r="S10" i="61"/>
  <c r="S89" i="61"/>
  <c r="S93" i="61"/>
  <c r="S146" i="62"/>
  <c r="S385" i="61"/>
  <c r="S328" i="61"/>
  <c r="S228" i="61"/>
  <c r="S151" i="61"/>
  <c r="S172" i="61"/>
  <c r="S221" i="61"/>
  <c r="S150" i="61"/>
  <c r="S95" i="61"/>
  <c r="S43" i="61"/>
  <c r="S249" i="61"/>
  <c r="S112" i="61"/>
  <c r="S60" i="61"/>
  <c r="S161" i="61"/>
  <c r="S94" i="61"/>
  <c r="S38" i="61"/>
  <c r="S4" i="61"/>
  <c r="S21" i="61"/>
  <c r="S129" i="61"/>
  <c r="S125" i="61"/>
  <c r="S73" i="61"/>
  <c r="S45" i="61"/>
  <c r="S419" i="62"/>
  <c r="S153" i="62"/>
  <c r="S478" i="61"/>
  <c r="S314" i="61"/>
  <c r="S288" i="61"/>
  <c r="S237" i="61"/>
  <c r="S269" i="61"/>
  <c r="S160" i="61"/>
  <c r="S181" i="61"/>
  <c r="S137" i="61"/>
  <c r="S83" i="61"/>
  <c r="S19" i="61"/>
  <c r="S169" i="61"/>
  <c r="S104" i="61"/>
  <c r="S40" i="61"/>
  <c r="S133" i="61"/>
  <c r="S82" i="61"/>
  <c r="S22" i="61"/>
  <c r="S117" i="61"/>
  <c r="S14" i="61"/>
  <c r="S81" i="61"/>
  <c r="S29" i="61"/>
  <c r="S57" i="61"/>
  <c r="S25" i="62"/>
  <c r="S262" i="61"/>
  <c r="S166" i="61"/>
  <c r="S142" i="61"/>
  <c r="S62" i="61"/>
  <c r="S65" i="61"/>
  <c r="S493" i="60"/>
  <c r="S481" i="60"/>
  <c r="S492" i="60"/>
  <c r="S482" i="60"/>
  <c r="S469" i="60"/>
  <c r="S459" i="60"/>
  <c r="S449" i="60"/>
  <c r="S476" i="60"/>
  <c r="S466" i="60"/>
  <c r="S444" i="60"/>
  <c r="S433" i="60"/>
  <c r="S450" i="60"/>
  <c r="S434" i="60"/>
  <c r="S421" i="60"/>
  <c r="S411" i="60"/>
  <c r="S401" i="60"/>
  <c r="S431" i="60"/>
  <c r="S422" i="60"/>
  <c r="S412" i="60"/>
  <c r="S404" i="60"/>
  <c r="S396" i="60"/>
  <c r="S388" i="60"/>
  <c r="S380" i="60"/>
  <c r="S372" i="60"/>
  <c r="S364" i="60"/>
  <c r="S356" i="60"/>
  <c r="S385" i="60"/>
  <c r="S377" i="60"/>
  <c r="S369" i="60"/>
  <c r="S361" i="60"/>
  <c r="S353" i="60"/>
  <c r="S345" i="60"/>
  <c r="S337" i="60"/>
  <c r="S329" i="60"/>
  <c r="S321" i="60"/>
  <c r="S348" i="60"/>
  <c r="S340" i="60"/>
  <c r="S332" i="60"/>
  <c r="S324" i="60"/>
  <c r="S313" i="60"/>
  <c r="S305" i="60"/>
  <c r="S188" i="61"/>
  <c r="S127" i="61"/>
  <c r="S80" i="61"/>
  <c r="S18" i="61"/>
  <c r="S165" i="61"/>
  <c r="S501" i="60"/>
  <c r="S489" i="60"/>
  <c r="S500" i="60"/>
  <c r="S490" i="60"/>
  <c r="S477" i="60"/>
  <c r="S467" i="60"/>
  <c r="S457" i="60"/>
  <c r="S445" i="60"/>
  <c r="S474" i="60"/>
  <c r="S464" i="60"/>
  <c r="S441" i="60"/>
  <c r="S458" i="60"/>
  <c r="S448" i="60"/>
  <c r="S429" i="60"/>
  <c r="S419" i="60"/>
  <c r="S409" i="60"/>
  <c r="S397" i="60"/>
  <c r="S430" i="60"/>
  <c r="S420" i="60"/>
  <c r="S410" i="60"/>
  <c r="S402" i="60"/>
  <c r="S394" i="60"/>
  <c r="S386" i="60"/>
  <c r="S378" i="60"/>
  <c r="S370" i="60"/>
  <c r="S362" i="60"/>
  <c r="S354" i="60"/>
  <c r="S383" i="60"/>
  <c r="S375" i="60"/>
  <c r="S367" i="60"/>
  <c r="S359" i="60"/>
  <c r="S351" i="60"/>
  <c r="S343" i="60"/>
  <c r="S335" i="60"/>
  <c r="S327" i="60"/>
  <c r="S319" i="60"/>
  <c r="S346" i="60"/>
  <c r="S338" i="60"/>
  <c r="S330" i="60"/>
  <c r="S322" i="60"/>
  <c r="S311" i="60"/>
  <c r="S303" i="60"/>
  <c r="S295" i="60"/>
  <c r="S463" i="61"/>
  <c r="S241" i="61"/>
  <c r="S63" i="61"/>
  <c r="S20" i="61"/>
  <c r="S85" i="61"/>
  <c r="S5" i="61"/>
  <c r="S497" i="60"/>
  <c r="S487" i="60"/>
  <c r="S498" i="60"/>
  <c r="S486" i="60"/>
  <c r="S475" i="60"/>
  <c r="S465" i="60"/>
  <c r="S453" i="60"/>
  <c r="S443" i="60"/>
  <c r="S472" i="60"/>
  <c r="S460" i="60"/>
  <c r="S439" i="60"/>
  <c r="S456" i="60"/>
  <c r="S438" i="60"/>
  <c r="S427" i="60"/>
  <c r="S417" i="60"/>
  <c r="S405" i="60"/>
  <c r="S395" i="60"/>
  <c r="S428" i="60"/>
  <c r="S416" i="60"/>
  <c r="S408" i="60"/>
  <c r="S400" i="60"/>
  <c r="S392" i="60"/>
  <c r="S384" i="60"/>
  <c r="S376" i="60"/>
  <c r="S368" i="60"/>
  <c r="S360" i="60"/>
  <c r="S389" i="60"/>
  <c r="S381" i="60"/>
  <c r="S373" i="60"/>
  <c r="S365" i="60"/>
  <c r="S357" i="60"/>
  <c r="S349" i="60"/>
  <c r="S341" i="60"/>
  <c r="S333" i="60"/>
  <c r="S325" i="60"/>
  <c r="S352" i="60"/>
  <c r="S344" i="60"/>
  <c r="S336" i="60"/>
  <c r="S328" i="60"/>
  <c r="S317" i="60"/>
  <c r="S309" i="60"/>
  <c r="S301" i="60"/>
  <c r="S293" i="60"/>
  <c r="S357" i="61"/>
  <c r="S109" i="61"/>
  <c r="S494" i="60"/>
  <c r="S451" i="60"/>
  <c r="S437" i="60"/>
  <c r="S413" i="60"/>
  <c r="S414" i="60"/>
  <c r="S382" i="60"/>
  <c r="S387" i="60"/>
  <c r="S355" i="60"/>
  <c r="S323" i="60"/>
  <c r="S326" i="60"/>
  <c r="S297" i="60"/>
  <c r="S285" i="60"/>
  <c r="S277" i="60"/>
  <c r="S269" i="60"/>
  <c r="S261" i="60"/>
  <c r="S312" i="60"/>
  <c r="S304" i="60"/>
  <c r="S296" i="60"/>
  <c r="S288" i="60"/>
  <c r="S280" i="60"/>
  <c r="S272" i="60"/>
  <c r="S264" i="60"/>
  <c r="S259" i="60"/>
  <c r="S253" i="60"/>
  <c r="S245" i="60"/>
  <c r="S237" i="60"/>
  <c r="S229" i="60"/>
  <c r="S221" i="60"/>
  <c r="S213" i="60"/>
  <c r="S205" i="60"/>
  <c r="S197" i="60"/>
  <c r="S189" i="60"/>
  <c r="S194" i="60"/>
  <c r="S186" i="60"/>
  <c r="S177" i="60"/>
  <c r="S169" i="60"/>
  <c r="S161" i="60"/>
  <c r="S153" i="60"/>
  <c r="S145" i="60"/>
  <c r="S137" i="60"/>
  <c r="S129" i="60"/>
  <c r="S121" i="60"/>
  <c r="S252" i="60"/>
  <c r="S244" i="60"/>
  <c r="S236" i="60"/>
  <c r="S228" i="60"/>
  <c r="S220" i="60"/>
  <c r="S212" i="60"/>
  <c r="S204" i="60"/>
  <c r="S196" i="60"/>
  <c r="S176" i="60"/>
  <c r="S168" i="60"/>
  <c r="S160" i="60"/>
  <c r="S152" i="60"/>
  <c r="S9" i="60"/>
  <c r="S117" i="60"/>
  <c r="S109" i="60"/>
  <c r="S101" i="60"/>
  <c r="S93" i="60"/>
  <c r="S85" i="60"/>
  <c r="S77" i="60"/>
  <c r="S69" i="60"/>
  <c r="S61" i="60"/>
  <c r="S53" i="60"/>
  <c r="S45" i="60"/>
  <c r="S37" i="60"/>
  <c r="S29" i="60"/>
  <c r="S21" i="60"/>
  <c r="S5" i="60"/>
  <c r="S14" i="60"/>
  <c r="S150" i="60"/>
  <c r="S142" i="60"/>
  <c r="S134" i="60"/>
  <c r="S122" i="60"/>
  <c r="S114" i="60"/>
  <c r="S106" i="60"/>
  <c r="S98" i="60"/>
  <c r="S90" i="60"/>
  <c r="S82" i="60"/>
  <c r="S74" i="60"/>
  <c r="S66" i="60"/>
  <c r="S58" i="60"/>
  <c r="S50" i="60"/>
  <c r="S42" i="60"/>
  <c r="S34" i="60"/>
  <c r="S26" i="60"/>
  <c r="S18" i="60"/>
  <c r="S3" i="1"/>
  <c r="S11" i="1"/>
  <c r="S19" i="1"/>
  <c r="S27" i="1"/>
  <c r="S35" i="1"/>
  <c r="S43" i="1"/>
  <c r="S51" i="1"/>
  <c r="S59" i="1"/>
  <c r="S67" i="1"/>
  <c r="S75" i="1"/>
  <c r="S83" i="1"/>
  <c r="S91" i="1"/>
  <c r="S99" i="1"/>
  <c r="S107" i="1"/>
  <c r="S115" i="1"/>
  <c r="S123" i="1"/>
  <c r="S131" i="1"/>
  <c r="S139" i="1"/>
  <c r="S147" i="1"/>
  <c r="S155" i="1"/>
  <c r="S163" i="1"/>
  <c r="S171" i="1"/>
  <c r="S10" i="1"/>
  <c r="S18" i="1"/>
  <c r="S26" i="1"/>
  <c r="S34" i="1"/>
  <c r="S42" i="1"/>
  <c r="S50" i="1"/>
  <c r="S58" i="1"/>
  <c r="S66" i="1"/>
  <c r="S74" i="1"/>
  <c r="S82" i="1"/>
  <c r="S90" i="1"/>
  <c r="S98" i="1"/>
  <c r="S106" i="1"/>
  <c r="S114" i="1"/>
  <c r="S122" i="1"/>
  <c r="S130" i="1"/>
  <c r="S138" i="1"/>
  <c r="S146" i="1"/>
  <c r="S154" i="1"/>
  <c r="S162" i="1"/>
  <c r="S170" i="1"/>
  <c r="S177" i="1"/>
  <c r="S185" i="1"/>
  <c r="S193" i="1"/>
  <c r="S201" i="1"/>
  <c r="S209" i="1"/>
  <c r="S217" i="1"/>
  <c r="S225" i="1"/>
  <c r="S233" i="1"/>
  <c r="S241" i="1"/>
  <c r="S249" i="1"/>
  <c r="S257" i="1"/>
  <c r="S265" i="1"/>
  <c r="S273" i="1"/>
  <c r="S281" i="1"/>
  <c r="S289" i="1"/>
  <c r="S297" i="1"/>
  <c r="S305" i="1"/>
  <c r="S313" i="1"/>
  <c r="S321" i="1"/>
  <c r="S329" i="1"/>
  <c r="S337" i="1"/>
  <c r="S176" i="1"/>
  <c r="S184" i="1"/>
  <c r="S360" i="61"/>
  <c r="S484" i="60"/>
  <c r="S480" i="60"/>
  <c r="S452" i="60"/>
  <c r="S403" i="60"/>
  <c r="S406" i="60"/>
  <c r="S374" i="60"/>
  <c r="S379" i="60"/>
  <c r="S347" i="60"/>
  <c r="S350" i="60"/>
  <c r="S315" i="60"/>
  <c r="S291" i="60"/>
  <c r="S283" i="60"/>
  <c r="S275" i="60"/>
  <c r="S267" i="60"/>
  <c r="S318" i="60"/>
  <c r="S310" i="60"/>
  <c r="S302" i="60"/>
  <c r="S294" i="60"/>
  <c r="S286" i="60"/>
  <c r="S278" i="60"/>
  <c r="S270" i="60"/>
  <c r="S262" i="60"/>
  <c r="S258" i="60"/>
  <c r="S251" i="60"/>
  <c r="S243" i="60"/>
  <c r="S235" i="60"/>
  <c r="S227" i="60"/>
  <c r="S219" i="60"/>
  <c r="S211" i="60"/>
  <c r="S203" i="60"/>
  <c r="S195" i="60"/>
  <c r="S187" i="60"/>
  <c r="S192" i="60"/>
  <c r="S184" i="60"/>
  <c r="S175" i="60"/>
  <c r="S167" i="60"/>
  <c r="S159" i="60"/>
  <c r="S151" i="60"/>
  <c r="S143" i="60"/>
  <c r="S135" i="60"/>
  <c r="S127" i="60"/>
  <c r="S119" i="60"/>
  <c r="S250" i="60"/>
  <c r="S242" i="60"/>
  <c r="S234" i="60"/>
  <c r="S226" i="60"/>
  <c r="S218" i="60"/>
  <c r="S210" i="60"/>
  <c r="S202" i="60"/>
  <c r="S182" i="60"/>
  <c r="S174" i="60"/>
  <c r="S166" i="60"/>
  <c r="S158" i="60"/>
  <c r="S15" i="60"/>
  <c r="S7" i="60"/>
  <c r="S115" i="60"/>
  <c r="S107" i="60"/>
  <c r="S99" i="60"/>
  <c r="S91" i="60"/>
  <c r="S83" i="60"/>
  <c r="S75" i="60"/>
  <c r="S67" i="60"/>
  <c r="S59" i="60"/>
  <c r="S51" i="60"/>
  <c r="S43" i="60"/>
  <c r="S35" i="60"/>
  <c r="S27" i="60"/>
  <c r="S19" i="60"/>
  <c r="S4" i="60"/>
  <c r="S12" i="60"/>
  <c r="S148" i="60"/>
  <c r="S140" i="60"/>
  <c r="S132" i="60"/>
  <c r="S120" i="60"/>
  <c r="S112" i="60"/>
  <c r="S104" i="60"/>
  <c r="S96" i="60"/>
  <c r="S88" i="60"/>
  <c r="S80" i="60"/>
  <c r="S72" i="60"/>
  <c r="S64" i="60"/>
  <c r="S56" i="60"/>
  <c r="S48" i="60"/>
  <c r="S40" i="60"/>
  <c r="S32" i="60"/>
  <c r="S24" i="60"/>
  <c r="S16" i="60"/>
  <c r="S5" i="1"/>
  <c r="S13" i="1"/>
  <c r="S21" i="1"/>
  <c r="S29" i="1"/>
  <c r="S37" i="1"/>
  <c r="S45" i="1"/>
  <c r="S53" i="1"/>
  <c r="S61" i="1"/>
  <c r="S69" i="1"/>
  <c r="S77" i="1"/>
  <c r="S85" i="1"/>
  <c r="S93" i="1"/>
  <c r="S101" i="1"/>
  <c r="S109" i="1"/>
  <c r="S117" i="1"/>
  <c r="S125" i="1"/>
  <c r="S133" i="1"/>
  <c r="S141" i="1"/>
  <c r="S149" i="1"/>
  <c r="S157" i="1"/>
  <c r="S165" i="1"/>
  <c r="S4" i="1"/>
  <c r="S12" i="1"/>
  <c r="S20" i="1"/>
  <c r="S28" i="1"/>
  <c r="S36" i="1"/>
  <c r="S44" i="1"/>
  <c r="S52" i="1"/>
  <c r="S60" i="1"/>
  <c r="S68" i="1"/>
  <c r="S76" i="1"/>
  <c r="S84" i="1"/>
  <c r="S92" i="1"/>
  <c r="S100" i="1"/>
  <c r="S108" i="1"/>
  <c r="S116" i="1"/>
  <c r="S124" i="1"/>
  <c r="S132" i="1"/>
  <c r="S140" i="1"/>
  <c r="S148" i="1"/>
  <c r="S156" i="1"/>
  <c r="S164" i="1"/>
  <c r="S172" i="1"/>
  <c r="S179" i="1"/>
  <c r="S187" i="1"/>
  <c r="S195" i="1"/>
  <c r="S203" i="1"/>
  <c r="S211" i="1"/>
  <c r="S219" i="1"/>
  <c r="S227" i="1"/>
  <c r="S235" i="1"/>
  <c r="S243" i="1"/>
  <c r="S251" i="1"/>
  <c r="S259" i="1"/>
  <c r="S267" i="1"/>
  <c r="S275" i="1"/>
  <c r="S283" i="1"/>
  <c r="S291" i="1"/>
  <c r="S299" i="1"/>
  <c r="S307" i="1"/>
  <c r="S315" i="1"/>
  <c r="S323" i="1"/>
  <c r="S331" i="1"/>
  <c r="S339" i="1"/>
  <c r="S178" i="1"/>
  <c r="S186" i="1"/>
  <c r="S366" i="62"/>
  <c r="S8" i="61"/>
  <c r="S495" i="60"/>
  <c r="S473" i="60"/>
  <c r="S468" i="60"/>
  <c r="S436" i="60"/>
  <c r="S393" i="60"/>
  <c r="S398" i="60"/>
  <c r="S366" i="60"/>
  <c r="S371" i="60"/>
  <c r="S339" i="60"/>
  <c r="S342" i="60"/>
  <c r="S307" i="60"/>
  <c r="S289" i="60"/>
  <c r="S281" i="60"/>
  <c r="S273" i="60"/>
  <c r="S265" i="60"/>
  <c r="S316" i="60"/>
  <c r="S308" i="60"/>
  <c r="S300" i="60"/>
  <c r="S292" i="60"/>
  <c r="S284" i="60"/>
  <c r="S276" i="60"/>
  <c r="S268" i="60"/>
  <c r="S320" i="60"/>
  <c r="S257" i="60"/>
  <c r="S249" i="60"/>
  <c r="S241" i="60"/>
  <c r="S233" i="60"/>
  <c r="S225" i="60"/>
  <c r="S217" i="60"/>
  <c r="S209" i="60"/>
  <c r="S201" i="60"/>
  <c r="S193" i="60"/>
  <c r="S185" i="60"/>
  <c r="S190" i="60"/>
  <c r="S181" i="60"/>
  <c r="S173" i="60"/>
  <c r="S165" i="60"/>
  <c r="S157" i="60"/>
  <c r="S149" i="60"/>
  <c r="S141" i="60"/>
  <c r="S133" i="60"/>
  <c r="S125" i="60"/>
  <c r="S256" i="60"/>
  <c r="S248" i="60"/>
  <c r="S240" i="60"/>
  <c r="S232" i="60"/>
  <c r="S224" i="60"/>
  <c r="S216" i="60"/>
  <c r="S208" i="60"/>
  <c r="S200" i="60"/>
  <c r="S180" i="60"/>
  <c r="S172" i="60"/>
  <c r="S164" i="60"/>
  <c r="S156" i="60"/>
  <c r="S13" i="60"/>
  <c r="S130" i="60"/>
  <c r="S113" i="60"/>
  <c r="S105" i="60"/>
  <c r="S97" i="60"/>
  <c r="S89" i="60"/>
  <c r="S81" i="60"/>
  <c r="S73" i="60"/>
  <c r="S65" i="60"/>
  <c r="S57" i="60"/>
  <c r="S49" i="60"/>
  <c r="S41" i="60"/>
  <c r="S33" i="60"/>
  <c r="S25" i="60"/>
  <c r="S17" i="60"/>
  <c r="S3" i="60"/>
  <c r="S10" i="60"/>
  <c r="S146" i="60"/>
  <c r="S138" i="60"/>
  <c r="S126" i="60"/>
  <c r="S118" i="60"/>
  <c r="S110" i="60"/>
  <c r="S102" i="60"/>
  <c r="S94" i="60"/>
  <c r="S86" i="60"/>
  <c r="S78" i="60"/>
  <c r="S70" i="60"/>
  <c r="S62" i="60"/>
  <c r="S54" i="60"/>
  <c r="S46" i="60"/>
  <c r="S38" i="60"/>
  <c r="S30" i="60"/>
  <c r="S22" i="60"/>
  <c r="S7" i="1"/>
  <c r="S15" i="1"/>
  <c r="S23" i="1"/>
  <c r="S31" i="1"/>
  <c r="S39" i="1"/>
  <c r="S47" i="1"/>
  <c r="S55" i="1"/>
  <c r="S63" i="1"/>
  <c r="S71" i="1"/>
  <c r="S79" i="1"/>
  <c r="S87" i="1"/>
  <c r="S95" i="1"/>
  <c r="S103" i="1"/>
  <c r="S111" i="1"/>
  <c r="S119" i="1"/>
  <c r="S127" i="1"/>
  <c r="S135" i="1"/>
  <c r="S143" i="1"/>
  <c r="S151" i="1"/>
  <c r="S159" i="1"/>
  <c r="S167" i="1"/>
  <c r="S6" i="1"/>
  <c r="S14" i="1"/>
  <c r="S22" i="1"/>
  <c r="S30" i="1"/>
  <c r="S38" i="1"/>
  <c r="S46" i="1"/>
  <c r="S54" i="1"/>
  <c r="S62" i="1"/>
  <c r="S70" i="1"/>
  <c r="S78" i="1"/>
  <c r="S86" i="1"/>
  <c r="S94" i="1"/>
  <c r="S102" i="1"/>
  <c r="S110" i="1"/>
  <c r="S118" i="1"/>
  <c r="S126" i="1"/>
  <c r="S134" i="1"/>
  <c r="S142" i="1"/>
  <c r="S150" i="1"/>
  <c r="S158" i="1"/>
  <c r="S166" i="1"/>
  <c r="S173" i="1"/>
  <c r="S181" i="1"/>
  <c r="S189" i="1"/>
  <c r="S197" i="1"/>
  <c r="S205" i="1"/>
  <c r="S213" i="1"/>
  <c r="S221" i="1"/>
  <c r="S229" i="1"/>
  <c r="S237" i="1"/>
  <c r="S245" i="1"/>
  <c r="S253" i="1"/>
  <c r="S261" i="1"/>
  <c r="S269" i="1"/>
  <c r="S277" i="1"/>
  <c r="S285" i="1"/>
  <c r="S293" i="1"/>
  <c r="S301" i="1"/>
  <c r="S309" i="1"/>
  <c r="S317" i="1"/>
  <c r="S325" i="1"/>
  <c r="S333" i="1"/>
  <c r="S341" i="1"/>
  <c r="S425" i="60"/>
  <c r="S363" i="60"/>
  <c r="S287" i="60"/>
  <c r="S314" i="60"/>
  <c r="S282" i="60"/>
  <c r="S255" i="60"/>
  <c r="S223" i="60"/>
  <c r="S191" i="60"/>
  <c r="S171" i="60"/>
  <c r="S139" i="60"/>
  <c r="S246" i="60"/>
  <c r="S214" i="60"/>
  <c r="S170" i="60"/>
  <c r="S128" i="60"/>
  <c r="S87" i="60"/>
  <c r="S55" i="60"/>
  <c r="S23" i="60"/>
  <c r="S144" i="60"/>
  <c r="S108" i="60"/>
  <c r="S76" i="60"/>
  <c r="S44" i="60"/>
  <c r="S33" i="1"/>
  <c r="S65" i="1"/>
  <c r="S97" i="1"/>
  <c r="S129" i="1"/>
  <c r="S161" i="1"/>
  <c r="S24" i="1"/>
  <c r="S56" i="1"/>
  <c r="S88" i="1"/>
  <c r="S120" i="1"/>
  <c r="S152" i="1"/>
  <c r="S183" i="1"/>
  <c r="S215" i="1"/>
  <c r="S247" i="1"/>
  <c r="S279" i="1"/>
  <c r="S311" i="1"/>
  <c r="S174" i="1"/>
  <c r="S190" i="1"/>
  <c r="S198" i="1"/>
  <c r="S206" i="1"/>
  <c r="S214" i="1"/>
  <c r="S222" i="1"/>
  <c r="S230" i="1"/>
  <c r="S238" i="1"/>
  <c r="S246" i="1"/>
  <c r="S254" i="1"/>
  <c r="S262" i="1"/>
  <c r="S270" i="1"/>
  <c r="S278" i="1"/>
  <c r="S286" i="1"/>
  <c r="S294" i="1"/>
  <c r="S302" i="1"/>
  <c r="S310" i="1"/>
  <c r="S318" i="1"/>
  <c r="S326" i="1"/>
  <c r="S334" i="1"/>
  <c r="S343" i="1"/>
  <c r="S351" i="1"/>
  <c r="S359" i="1"/>
  <c r="S367" i="1"/>
  <c r="S375" i="1"/>
  <c r="S383" i="1"/>
  <c r="S391" i="1"/>
  <c r="S399" i="1"/>
  <c r="S407" i="1"/>
  <c r="S415" i="1"/>
  <c r="S423" i="1"/>
  <c r="S431" i="1"/>
  <c r="S439" i="1"/>
  <c r="S447" i="1"/>
  <c r="S455" i="1"/>
  <c r="S463" i="1"/>
  <c r="S471" i="1"/>
  <c r="S479" i="1"/>
  <c r="S487" i="1"/>
  <c r="S495" i="1"/>
  <c r="S342" i="1"/>
  <c r="S350" i="1"/>
  <c r="S358" i="1"/>
  <c r="S366" i="1"/>
  <c r="S374" i="1"/>
  <c r="S382" i="1"/>
  <c r="S390" i="1"/>
  <c r="S398" i="1"/>
  <c r="S406" i="1"/>
  <c r="S414" i="1"/>
  <c r="S422" i="1"/>
  <c r="S430" i="1"/>
  <c r="S438" i="1"/>
  <c r="S446" i="1"/>
  <c r="S454" i="1"/>
  <c r="S462" i="1"/>
  <c r="S470" i="1"/>
  <c r="S478" i="1"/>
  <c r="S486" i="1"/>
  <c r="S494" i="1"/>
  <c r="S485" i="60"/>
  <c r="S424" i="60"/>
  <c r="S331" i="60"/>
  <c r="S279" i="60"/>
  <c r="S306" i="60"/>
  <c r="S274" i="60"/>
  <c r="S247" i="60"/>
  <c r="S215" i="60"/>
  <c r="S183" i="60"/>
  <c r="S163" i="60"/>
  <c r="S131" i="60"/>
  <c r="S238" i="60"/>
  <c r="S206" i="60"/>
  <c r="S162" i="60"/>
  <c r="S111" i="60"/>
  <c r="S79" i="60"/>
  <c r="S47" i="60"/>
  <c r="S6" i="60"/>
  <c r="S136" i="60"/>
  <c r="S100" i="60"/>
  <c r="S68" i="60"/>
  <c r="S36" i="60"/>
  <c r="S9" i="1"/>
  <c r="S41" i="1"/>
  <c r="S73" i="1"/>
  <c r="S105" i="1"/>
  <c r="S137" i="1"/>
  <c r="S169" i="1"/>
  <c r="S32" i="1"/>
  <c r="S64" i="1"/>
  <c r="S96" i="1"/>
  <c r="S128" i="1"/>
  <c r="S160" i="1"/>
  <c r="S191" i="1"/>
  <c r="S223" i="1"/>
  <c r="S255" i="1"/>
  <c r="S287" i="1"/>
  <c r="S319" i="1"/>
  <c r="S180" i="1"/>
  <c r="S192" i="1"/>
  <c r="S200" i="1"/>
  <c r="S208" i="1"/>
  <c r="S216" i="1"/>
  <c r="S224" i="1"/>
  <c r="S232" i="1"/>
  <c r="S240" i="1"/>
  <c r="S248" i="1"/>
  <c r="S256" i="1"/>
  <c r="S264" i="1"/>
  <c r="S272" i="1"/>
  <c r="S280" i="1"/>
  <c r="S288" i="1"/>
  <c r="S296" i="1"/>
  <c r="S304" i="1"/>
  <c r="S312" i="1"/>
  <c r="S320" i="1"/>
  <c r="S328" i="1"/>
  <c r="S336" i="1"/>
  <c r="S345" i="1"/>
  <c r="S353" i="1"/>
  <c r="S361" i="1"/>
  <c r="S369" i="1"/>
  <c r="S377" i="1"/>
  <c r="S385" i="1"/>
  <c r="S393" i="1"/>
  <c r="S401" i="1"/>
  <c r="S409" i="1"/>
  <c r="S417" i="1"/>
  <c r="S425" i="1"/>
  <c r="S433" i="1"/>
  <c r="S441" i="1"/>
  <c r="S449" i="1"/>
  <c r="S457" i="1"/>
  <c r="S465" i="1"/>
  <c r="S473" i="1"/>
  <c r="S481" i="1"/>
  <c r="S489" i="1"/>
  <c r="S497" i="1"/>
  <c r="S344" i="1"/>
  <c r="S352" i="1"/>
  <c r="S360" i="1"/>
  <c r="S368" i="1"/>
  <c r="S376" i="1"/>
  <c r="S384" i="1"/>
  <c r="S392" i="1"/>
  <c r="S400" i="1"/>
  <c r="S408" i="1"/>
  <c r="S416" i="1"/>
  <c r="S424" i="1"/>
  <c r="S432" i="1"/>
  <c r="S440" i="1"/>
  <c r="S448" i="1"/>
  <c r="S456" i="1"/>
  <c r="S464" i="1"/>
  <c r="S472" i="1"/>
  <c r="S480" i="1"/>
  <c r="S488" i="1"/>
  <c r="S496" i="1"/>
  <c r="S126" i="61"/>
  <c r="S461" i="60"/>
  <c r="S390" i="60"/>
  <c r="S334" i="60"/>
  <c r="S271" i="60"/>
  <c r="S298" i="60"/>
  <c r="S266" i="60"/>
  <c r="S239" i="60"/>
  <c r="S207" i="60"/>
  <c r="S188" i="60"/>
  <c r="S155" i="60"/>
  <c r="S123" i="60"/>
  <c r="S230" i="60"/>
  <c r="S198" i="60"/>
  <c r="S154" i="60"/>
  <c r="S103" i="60"/>
  <c r="S71" i="60"/>
  <c r="S39" i="60"/>
  <c r="S2" i="60"/>
  <c r="S124" i="60"/>
  <c r="S92" i="60"/>
  <c r="S60" i="60"/>
  <c r="S28" i="60"/>
  <c r="S17" i="1"/>
  <c r="S49" i="1"/>
  <c r="S81" i="1"/>
  <c r="S113" i="1"/>
  <c r="S145" i="1"/>
  <c r="S8" i="1"/>
  <c r="S40" i="1"/>
  <c r="S72" i="1"/>
  <c r="S104" i="1"/>
  <c r="S136" i="1"/>
  <c r="S168" i="1"/>
  <c r="S199" i="1"/>
  <c r="S231" i="1"/>
  <c r="S263" i="1"/>
  <c r="S295" i="1"/>
  <c r="S327" i="1"/>
  <c r="S182" i="1"/>
  <c r="S194" i="1"/>
  <c r="S202" i="1"/>
  <c r="S210" i="1"/>
  <c r="S218" i="1"/>
  <c r="S226" i="1"/>
  <c r="S234" i="1"/>
  <c r="S242" i="1"/>
  <c r="S250" i="1"/>
  <c r="S258" i="1"/>
  <c r="S266" i="1"/>
  <c r="S274" i="1"/>
  <c r="S282" i="1"/>
  <c r="S290" i="1"/>
  <c r="S298" i="1"/>
  <c r="S306" i="1"/>
  <c r="S314" i="1"/>
  <c r="S322" i="1"/>
  <c r="S330" i="1"/>
  <c r="S338" i="1"/>
  <c r="S347" i="1"/>
  <c r="S355" i="1"/>
  <c r="S363" i="1"/>
  <c r="S371" i="1"/>
  <c r="S379" i="1"/>
  <c r="S387" i="1"/>
  <c r="S395" i="1"/>
  <c r="S403" i="1"/>
  <c r="S411" i="1"/>
  <c r="S419" i="1"/>
  <c r="S427" i="1"/>
  <c r="S435" i="1"/>
  <c r="S443" i="1"/>
  <c r="S451" i="1"/>
  <c r="S459" i="1"/>
  <c r="S467" i="1"/>
  <c r="S475" i="1"/>
  <c r="S483" i="1"/>
  <c r="S491" i="1"/>
  <c r="S499" i="1"/>
  <c r="S346" i="1"/>
  <c r="S354" i="1"/>
  <c r="S362" i="1"/>
  <c r="S370" i="1"/>
  <c r="S378" i="1"/>
  <c r="S386" i="1"/>
  <c r="S394" i="1"/>
  <c r="S402" i="1"/>
  <c r="S410" i="1"/>
  <c r="S418" i="1"/>
  <c r="S426" i="1"/>
  <c r="S434" i="1"/>
  <c r="S442" i="1"/>
  <c r="S450" i="1"/>
  <c r="S458" i="1"/>
  <c r="S466" i="1"/>
  <c r="S474" i="1"/>
  <c r="S482" i="1"/>
  <c r="S490" i="1"/>
  <c r="S498" i="1"/>
  <c r="S263" i="60"/>
  <c r="S199" i="60"/>
  <c r="S222" i="60"/>
  <c r="S63" i="60"/>
  <c r="S84" i="60"/>
  <c r="S25" i="1"/>
  <c r="S153" i="1"/>
  <c r="S112" i="1"/>
  <c r="S239" i="1"/>
  <c r="S188" i="1"/>
  <c r="S220" i="1"/>
  <c r="S252" i="1"/>
  <c r="S284" i="1"/>
  <c r="S316" i="1"/>
  <c r="S349" i="1"/>
  <c r="S381" i="1"/>
  <c r="S413" i="1"/>
  <c r="S445" i="1"/>
  <c r="S477" i="1"/>
  <c r="S348" i="1"/>
  <c r="S380" i="1"/>
  <c r="S412" i="1"/>
  <c r="S444" i="1"/>
  <c r="S476" i="1"/>
  <c r="S446" i="60"/>
  <c r="S290" i="60"/>
  <c r="S179" i="60"/>
  <c r="S178" i="60"/>
  <c r="S31" i="60"/>
  <c r="S52" i="60"/>
  <c r="S57" i="1"/>
  <c r="S16" i="1"/>
  <c r="S144" i="1"/>
  <c r="S271" i="1"/>
  <c r="S196" i="1"/>
  <c r="S228" i="1"/>
  <c r="S260" i="1"/>
  <c r="S292" i="1"/>
  <c r="S324" i="1"/>
  <c r="S357" i="1"/>
  <c r="S389" i="1"/>
  <c r="S421" i="1"/>
  <c r="S453" i="1"/>
  <c r="S485" i="1"/>
  <c r="S356" i="1"/>
  <c r="S388" i="1"/>
  <c r="S420" i="1"/>
  <c r="S452" i="1"/>
  <c r="S484" i="1"/>
  <c r="S358" i="60"/>
  <c r="S260" i="60"/>
  <c r="S147" i="60"/>
  <c r="S11" i="60"/>
  <c r="S8" i="60"/>
  <c r="S20" i="60"/>
  <c r="S89" i="1"/>
  <c r="S48" i="1"/>
  <c r="S175" i="1"/>
  <c r="S303" i="1"/>
  <c r="S204" i="1"/>
  <c r="S236" i="1"/>
  <c r="S268" i="1"/>
  <c r="S300" i="1"/>
  <c r="S332" i="1"/>
  <c r="S365" i="1"/>
  <c r="S397" i="1"/>
  <c r="S429" i="1"/>
  <c r="S461" i="1"/>
  <c r="S493" i="1"/>
  <c r="S364" i="1"/>
  <c r="S396" i="1"/>
  <c r="S428" i="1"/>
  <c r="S460" i="1"/>
  <c r="S492" i="1"/>
  <c r="H7" i="63"/>
  <c r="G314" i="54"/>
  <c r="K7" i="63"/>
  <c r="N7" i="63"/>
  <c r="E313" i="63"/>
  <c r="Q7" i="63"/>
  <c r="R6" i="63"/>
  <c r="AB10" i="54"/>
  <c r="X3" i="51"/>
  <c r="C53" i="51"/>
  <c r="H42" i="51"/>
  <c r="H24" i="51"/>
  <c r="C39" i="51"/>
  <c r="C21" i="51"/>
  <c r="N150" i="60"/>
  <c r="P150" i="60" s="1"/>
  <c r="C150" i="60" s="1"/>
  <c r="CC150" i="60" s="1"/>
  <c r="N11" i="1"/>
  <c r="N31" i="1"/>
  <c r="P31" i="1" s="1"/>
  <c r="C31" i="1" s="1"/>
  <c r="CC31" i="1" s="1"/>
  <c r="N55" i="1"/>
  <c r="P55" i="1" s="1"/>
  <c r="C55" i="1" s="1"/>
  <c r="CC55" i="1" s="1"/>
  <c r="N75" i="1"/>
  <c r="P75" i="1" s="1"/>
  <c r="C75" i="1" s="1"/>
  <c r="CC75" i="1" s="1"/>
  <c r="N95" i="1"/>
  <c r="P95" i="1" s="1"/>
  <c r="C95" i="1" s="1"/>
  <c r="CC95" i="1" s="1"/>
  <c r="N119" i="1"/>
  <c r="P119" i="1" s="1"/>
  <c r="C119" i="1" s="1"/>
  <c r="CC119" i="1" s="1"/>
  <c r="N139" i="1"/>
  <c r="P139" i="1" s="1"/>
  <c r="C139" i="1" s="1"/>
  <c r="CC139" i="1" s="1"/>
  <c r="N159" i="1"/>
  <c r="P159" i="1" s="1"/>
  <c r="C159" i="1" s="1"/>
  <c r="CC159" i="1" s="1"/>
  <c r="N183" i="1"/>
  <c r="P183" i="1" s="1"/>
  <c r="C183" i="1" s="1"/>
  <c r="CC183" i="1" s="1"/>
  <c r="N203" i="1"/>
  <c r="P203" i="1" s="1"/>
  <c r="C203" i="1" s="1"/>
  <c r="CC203" i="1" s="1"/>
  <c r="N223" i="1"/>
  <c r="P223" i="1" s="1"/>
  <c r="C223" i="1" s="1"/>
  <c r="CC223" i="1" s="1"/>
  <c r="N247" i="1"/>
  <c r="P247" i="1" s="1"/>
  <c r="C247" i="1" s="1"/>
  <c r="CC247" i="1" s="1"/>
  <c r="N267" i="1"/>
  <c r="P267" i="1" s="1"/>
  <c r="C267" i="1" s="1"/>
  <c r="CC267" i="1" s="1"/>
  <c r="N287" i="1"/>
  <c r="P287" i="1" s="1"/>
  <c r="C287" i="1" s="1"/>
  <c r="CC287" i="1" s="1"/>
  <c r="N311" i="1"/>
  <c r="P311" i="1" s="1"/>
  <c r="C311" i="1" s="1"/>
  <c r="CC311" i="1" s="1"/>
  <c r="N331" i="1"/>
  <c r="P331" i="1" s="1"/>
  <c r="C331" i="1" s="1"/>
  <c r="CC331" i="1" s="1"/>
  <c r="N13" i="1"/>
  <c r="N37" i="1"/>
  <c r="P37" i="1" s="1"/>
  <c r="C37" i="1" s="1"/>
  <c r="CC37" i="1" s="1"/>
  <c r="N57" i="1"/>
  <c r="P57" i="1" s="1"/>
  <c r="C57" i="1" s="1"/>
  <c r="CC57" i="1" s="1"/>
  <c r="N77" i="1"/>
  <c r="P77" i="1" s="1"/>
  <c r="C77" i="1" s="1"/>
  <c r="CC77" i="1" s="1"/>
  <c r="N101" i="1"/>
  <c r="P101" i="1" s="1"/>
  <c r="C101" i="1" s="1"/>
  <c r="CC101" i="1" s="1"/>
  <c r="N121" i="1"/>
  <c r="P121" i="1" s="1"/>
  <c r="C121" i="1" s="1"/>
  <c r="CC121" i="1" s="1"/>
  <c r="N141" i="1"/>
  <c r="N165" i="1"/>
  <c r="P165" i="1" s="1"/>
  <c r="C165" i="1" s="1"/>
  <c r="CC165" i="1" s="1"/>
  <c r="N185" i="1"/>
  <c r="P185" i="1" s="1"/>
  <c r="C185" i="1" s="1"/>
  <c r="CC185" i="1" s="1"/>
  <c r="N205" i="1"/>
  <c r="P205" i="1" s="1"/>
  <c r="C205" i="1" s="1"/>
  <c r="CC205" i="1" s="1"/>
  <c r="N229" i="1"/>
  <c r="P229" i="1" s="1"/>
  <c r="C229" i="1" s="1"/>
  <c r="CC229" i="1" s="1"/>
  <c r="N249" i="1"/>
  <c r="P249" i="1" s="1"/>
  <c r="C249" i="1" s="1"/>
  <c r="CC249" i="1" s="1"/>
  <c r="N269" i="1"/>
  <c r="P269" i="1" s="1"/>
  <c r="C269" i="1" s="1"/>
  <c r="CC269" i="1" s="1"/>
  <c r="N293" i="1"/>
  <c r="P293" i="1" s="1"/>
  <c r="C293" i="1" s="1"/>
  <c r="CC293" i="1" s="1"/>
  <c r="N313" i="1"/>
  <c r="P313" i="1" s="1"/>
  <c r="C313" i="1" s="1"/>
  <c r="CC313" i="1" s="1"/>
  <c r="N333" i="1"/>
  <c r="P333" i="1" s="1"/>
  <c r="C333" i="1" s="1"/>
  <c r="CC333" i="1" s="1"/>
  <c r="N22" i="1"/>
  <c r="N42" i="1"/>
  <c r="P42" i="1" s="1"/>
  <c r="C42" i="1" s="1"/>
  <c r="CC42" i="1" s="1"/>
  <c r="N62" i="1"/>
  <c r="P62" i="1" s="1"/>
  <c r="C62" i="1" s="1"/>
  <c r="CC62" i="1" s="1"/>
  <c r="N86" i="1"/>
  <c r="P86" i="1" s="1"/>
  <c r="C86" i="1" s="1"/>
  <c r="CC86" i="1" s="1"/>
  <c r="N106" i="1"/>
  <c r="P106" i="1" s="1"/>
  <c r="C106" i="1" s="1"/>
  <c r="CC106" i="1" s="1"/>
  <c r="N126" i="1"/>
  <c r="P126" i="1" s="1"/>
  <c r="C126" i="1" s="1"/>
  <c r="CC126" i="1" s="1"/>
  <c r="N150" i="1"/>
  <c r="P150" i="1" s="1"/>
  <c r="C150" i="1" s="1"/>
  <c r="CC150" i="1" s="1"/>
  <c r="N170" i="1"/>
  <c r="P170" i="1" s="1"/>
  <c r="C170" i="1" s="1"/>
  <c r="CC170" i="1" s="1"/>
  <c r="N190" i="1"/>
  <c r="P190" i="1" s="1"/>
  <c r="C190" i="1" s="1"/>
  <c r="CC190" i="1" s="1"/>
  <c r="N214" i="1"/>
  <c r="P214" i="1" s="1"/>
  <c r="C214" i="1" s="1"/>
  <c r="CC214" i="1" s="1"/>
  <c r="N234" i="1"/>
  <c r="P234" i="1" s="1"/>
  <c r="C234" i="1" s="1"/>
  <c r="CC234" i="1" s="1"/>
  <c r="N254" i="1"/>
  <c r="P254" i="1" s="1"/>
  <c r="C254" i="1" s="1"/>
  <c r="CC254" i="1" s="1"/>
  <c r="N278" i="1"/>
  <c r="P278" i="1" s="1"/>
  <c r="C278" i="1" s="1"/>
  <c r="CC278" i="1" s="1"/>
  <c r="N298" i="1"/>
  <c r="P298" i="1" s="1"/>
  <c r="C298" i="1" s="1"/>
  <c r="CC298" i="1" s="1"/>
  <c r="N318" i="1"/>
  <c r="P318" i="1" s="1"/>
  <c r="C318" i="1" s="1"/>
  <c r="CC318" i="1" s="1"/>
  <c r="N52" i="1"/>
  <c r="P52" i="1" s="1"/>
  <c r="C52" i="1" s="1"/>
  <c r="CC52" i="1" s="1"/>
  <c r="N132" i="1"/>
  <c r="P132" i="1" s="1"/>
  <c r="C132" i="1" s="1"/>
  <c r="CC132" i="1" s="1"/>
  <c r="N212" i="1"/>
  <c r="P212" i="1" s="1"/>
  <c r="C212" i="1" s="1"/>
  <c r="CC212" i="1" s="1"/>
  <c r="N308" i="1"/>
  <c r="P308" i="1" s="1"/>
  <c r="C308" i="1" s="1"/>
  <c r="CC308" i="1" s="1"/>
  <c r="N349" i="1"/>
  <c r="P349" i="1" s="1"/>
  <c r="C349" i="1" s="1"/>
  <c r="CC349" i="1" s="1"/>
  <c r="N369" i="1"/>
  <c r="P369" i="1" s="1"/>
  <c r="C369" i="1" s="1"/>
  <c r="CC369" i="1" s="1"/>
  <c r="N393" i="1"/>
  <c r="P393" i="1" s="1"/>
  <c r="C393" i="1" s="1"/>
  <c r="CC393" i="1" s="1"/>
  <c r="N413" i="1"/>
  <c r="P413" i="1" s="1"/>
  <c r="C413" i="1" s="1"/>
  <c r="CC413" i="1" s="1"/>
  <c r="N433" i="1"/>
  <c r="P433" i="1" s="1"/>
  <c r="C433" i="1" s="1"/>
  <c r="CC433" i="1" s="1"/>
  <c r="N457" i="1"/>
  <c r="P457" i="1" s="1"/>
  <c r="C457" i="1" s="1"/>
  <c r="CC457" i="1" s="1"/>
  <c r="N477" i="1"/>
  <c r="P477" i="1" s="1"/>
  <c r="C477" i="1" s="1"/>
  <c r="CC477" i="1" s="1"/>
  <c r="N497" i="1"/>
  <c r="P497" i="1" s="1"/>
  <c r="C497" i="1" s="1"/>
  <c r="CC497" i="1" s="1"/>
  <c r="N136" i="1"/>
  <c r="P136" i="1" s="1"/>
  <c r="C136" i="1" s="1"/>
  <c r="CC136" i="1" s="1"/>
  <c r="N264" i="1"/>
  <c r="P264" i="1" s="1"/>
  <c r="C264" i="1" s="1"/>
  <c r="CC264" i="1" s="1"/>
  <c r="N362" i="1"/>
  <c r="P362" i="1" s="1"/>
  <c r="C362" i="1" s="1"/>
  <c r="CC362" i="1" s="1"/>
  <c r="N406" i="1"/>
  <c r="P406" i="1" s="1"/>
  <c r="C406" i="1" s="1"/>
  <c r="CC406" i="1" s="1"/>
  <c r="N450" i="1"/>
  <c r="P450" i="1" s="1"/>
  <c r="C450" i="1" s="1"/>
  <c r="CC450" i="1" s="1"/>
  <c r="N498" i="1"/>
  <c r="P498" i="1" s="1"/>
  <c r="C498" i="1" s="1"/>
  <c r="CC498" i="1" s="1"/>
  <c r="N60" i="1"/>
  <c r="P60" i="1" s="1"/>
  <c r="C60" i="1" s="1"/>
  <c r="CC60" i="1" s="1"/>
  <c r="N124" i="1"/>
  <c r="P124" i="1" s="1"/>
  <c r="C124" i="1" s="1"/>
  <c r="CC124" i="1" s="1"/>
  <c r="N188" i="1"/>
  <c r="P188" i="1" s="1"/>
  <c r="C188" i="1" s="1"/>
  <c r="CC188" i="1" s="1"/>
  <c r="N252" i="1"/>
  <c r="P252" i="1" s="1"/>
  <c r="C252" i="1" s="1"/>
  <c r="CC252" i="1" s="1"/>
  <c r="N316" i="1"/>
  <c r="P316" i="1" s="1"/>
  <c r="C316" i="1" s="1"/>
  <c r="CC316" i="1" s="1"/>
  <c r="N347" i="1"/>
  <c r="P347" i="1" s="1"/>
  <c r="C347" i="1" s="1"/>
  <c r="CC347" i="1" s="1"/>
  <c r="N363" i="1"/>
  <c r="P363" i="1" s="1"/>
  <c r="C363" i="1" s="1"/>
  <c r="CC363" i="1" s="1"/>
  <c r="N379" i="1"/>
  <c r="P379" i="1" s="1"/>
  <c r="C379" i="1" s="1"/>
  <c r="CC379" i="1" s="1"/>
  <c r="N395" i="1"/>
  <c r="P395" i="1" s="1"/>
  <c r="C395" i="1" s="1"/>
  <c r="CC395" i="1" s="1"/>
  <c r="N411" i="1"/>
  <c r="P411" i="1" s="1"/>
  <c r="C411" i="1" s="1"/>
  <c r="CC411" i="1" s="1"/>
  <c r="N427" i="1"/>
  <c r="P427" i="1" s="1"/>
  <c r="C427" i="1" s="1"/>
  <c r="CC427" i="1" s="1"/>
  <c r="N443" i="1"/>
  <c r="P443" i="1" s="1"/>
  <c r="C443" i="1" s="1"/>
  <c r="CC443" i="1" s="1"/>
  <c r="N459" i="1"/>
  <c r="P459" i="1" s="1"/>
  <c r="C459" i="1" s="1"/>
  <c r="CC459" i="1" s="1"/>
  <c r="N475" i="1"/>
  <c r="P475" i="1" s="1"/>
  <c r="C475" i="1" s="1"/>
  <c r="CC475" i="1" s="1"/>
  <c r="N491" i="1"/>
  <c r="P491" i="1" s="1"/>
  <c r="C491" i="1" s="1"/>
  <c r="CC491" i="1" s="1"/>
  <c r="N56" i="1"/>
  <c r="P56" i="1" s="1"/>
  <c r="C56" i="1" s="1"/>
  <c r="CC56" i="1" s="1"/>
  <c r="N184" i="1"/>
  <c r="P184" i="1" s="1"/>
  <c r="C184" i="1" s="1"/>
  <c r="CC184" i="1" s="1"/>
  <c r="N342" i="1"/>
  <c r="P342" i="1" s="1"/>
  <c r="C342" i="1" s="1"/>
  <c r="CC342" i="1" s="1"/>
  <c r="N390" i="1"/>
  <c r="P390" i="1" s="1"/>
  <c r="C390" i="1" s="1"/>
  <c r="CC390" i="1" s="1"/>
  <c r="N434" i="1"/>
  <c r="P434" i="1" s="1"/>
  <c r="C434" i="1" s="1"/>
  <c r="CC434" i="1" s="1"/>
  <c r="N482" i="1"/>
  <c r="P482" i="1" s="1"/>
  <c r="C482" i="1" s="1"/>
  <c r="CC482" i="1" s="1"/>
  <c r="N48" i="1"/>
  <c r="P48" i="1" s="1"/>
  <c r="C48" i="1" s="1"/>
  <c r="CC48" i="1" s="1"/>
  <c r="N112" i="1"/>
  <c r="P112" i="1" s="1"/>
  <c r="C112" i="1" s="1"/>
  <c r="CC112" i="1" s="1"/>
  <c r="N176" i="1"/>
  <c r="P176" i="1" s="1"/>
  <c r="C176" i="1" s="1"/>
  <c r="CC176" i="1" s="1"/>
  <c r="N240" i="1"/>
  <c r="P240" i="1" s="1"/>
  <c r="C240" i="1" s="1"/>
  <c r="CC240" i="1" s="1"/>
  <c r="N304" i="1"/>
  <c r="P304" i="1" s="1"/>
  <c r="C304" i="1" s="1"/>
  <c r="CC304" i="1" s="1"/>
  <c r="N344" i="1"/>
  <c r="P344" i="1" s="1"/>
  <c r="C344" i="1" s="1"/>
  <c r="CC344" i="1" s="1"/>
  <c r="N360" i="1"/>
  <c r="P360" i="1" s="1"/>
  <c r="C360" i="1" s="1"/>
  <c r="CC360" i="1" s="1"/>
  <c r="N376" i="1"/>
  <c r="P376" i="1" s="1"/>
  <c r="C376" i="1" s="1"/>
  <c r="CC376" i="1" s="1"/>
  <c r="N392" i="1"/>
  <c r="P392" i="1" s="1"/>
  <c r="C392" i="1" s="1"/>
  <c r="CC392" i="1" s="1"/>
  <c r="N408" i="1"/>
  <c r="P408" i="1" s="1"/>
  <c r="C408" i="1" s="1"/>
  <c r="CC408" i="1" s="1"/>
  <c r="N424" i="1"/>
  <c r="P424" i="1" s="1"/>
  <c r="C424" i="1" s="1"/>
  <c r="CC424" i="1" s="1"/>
  <c r="N440" i="1"/>
  <c r="P440" i="1" s="1"/>
  <c r="C440" i="1" s="1"/>
  <c r="CC440" i="1" s="1"/>
  <c r="N456" i="1"/>
  <c r="P456" i="1" s="1"/>
  <c r="C456" i="1" s="1"/>
  <c r="CC456" i="1" s="1"/>
  <c r="N472" i="1"/>
  <c r="P472" i="1" s="1"/>
  <c r="C472" i="1" s="1"/>
  <c r="CC472" i="1" s="1"/>
  <c r="N488" i="1"/>
  <c r="P488" i="1" s="1"/>
  <c r="C488" i="1" s="1"/>
  <c r="CC488" i="1" s="1"/>
  <c r="N8" i="1"/>
  <c r="P8" i="1" s="1"/>
  <c r="C8" i="1" s="1"/>
  <c r="N358" i="1"/>
  <c r="P358" i="1" s="1"/>
  <c r="C358" i="1" s="1"/>
  <c r="CC358" i="1" s="1"/>
  <c r="N410" i="1"/>
  <c r="P410" i="1" s="1"/>
  <c r="C410" i="1" s="1"/>
  <c r="CC410" i="1" s="1"/>
  <c r="N466" i="1"/>
  <c r="P466" i="1" s="1"/>
  <c r="C466" i="1" s="1"/>
  <c r="CC466" i="1" s="1"/>
  <c r="N201" i="60"/>
  <c r="N274" i="60"/>
  <c r="P274" i="60" s="1"/>
  <c r="C274" i="60" s="1"/>
  <c r="CC274" i="60" s="1"/>
  <c r="N27" i="1"/>
  <c r="P27" i="1" s="1"/>
  <c r="C27" i="1" s="1"/>
  <c r="CC27" i="1" s="1"/>
  <c r="N59" i="1"/>
  <c r="P59" i="1" s="1"/>
  <c r="C59" i="1" s="1"/>
  <c r="CC59" i="1" s="1"/>
  <c r="N87" i="1"/>
  <c r="P87" i="1" s="1"/>
  <c r="C87" i="1" s="1"/>
  <c r="CC87" i="1" s="1"/>
  <c r="N111" i="1"/>
  <c r="P111" i="1" s="1"/>
  <c r="C111" i="1" s="1"/>
  <c r="CC111" i="1" s="1"/>
  <c r="N143" i="1"/>
  <c r="P143" i="1" s="1"/>
  <c r="C143" i="1" s="1"/>
  <c r="CC143" i="1" s="1"/>
  <c r="N171" i="1"/>
  <c r="P171" i="1" s="1"/>
  <c r="C171" i="1" s="1"/>
  <c r="CC171" i="1" s="1"/>
  <c r="N199" i="1"/>
  <c r="P199" i="1" s="1"/>
  <c r="C199" i="1" s="1"/>
  <c r="CC199" i="1" s="1"/>
  <c r="N231" i="1"/>
  <c r="P231" i="1" s="1"/>
  <c r="C231" i="1" s="1"/>
  <c r="CC231" i="1" s="1"/>
  <c r="N255" i="1"/>
  <c r="P255" i="1" s="1"/>
  <c r="C255" i="1" s="1"/>
  <c r="CC255" i="1" s="1"/>
  <c r="N283" i="1"/>
  <c r="P283" i="1" s="1"/>
  <c r="C283" i="1" s="1"/>
  <c r="CC283" i="1" s="1"/>
  <c r="N315" i="1"/>
  <c r="P315" i="1" s="1"/>
  <c r="C315" i="1" s="1"/>
  <c r="CC315" i="1" s="1"/>
  <c r="N5" i="1"/>
  <c r="N29" i="1"/>
  <c r="P29" i="1" s="1"/>
  <c r="C29" i="1" s="1"/>
  <c r="CC29" i="1" s="1"/>
  <c r="N61" i="1"/>
  <c r="P61" i="1" s="1"/>
  <c r="C61" i="1" s="1"/>
  <c r="CC61" i="1" s="1"/>
  <c r="N89" i="1"/>
  <c r="P89" i="1" s="1"/>
  <c r="C89" i="1" s="1"/>
  <c r="CC89" i="1" s="1"/>
  <c r="N117" i="1"/>
  <c r="P117" i="1" s="1"/>
  <c r="C117" i="1" s="1"/>
  <c r="CC117" i="1" s="1"/>
  <c r="N149" i="1"/>
  <c r="P149" i="1" s="1"/>
  <c r="C149" i="1" s="1"/>
  <c r="CC149" i="1" s="1"/>
  <c r="N173" i="1"/>
  <c r="P173" i="1" s="1"/>
  <c r="C173" i="1" s="1"/>
  <c r="CC173" i="1" s="1"/>
  <c r="N201" i="1"/>
  <c r="P201" i="1" s="1"/>
  <c r="C201" i="1" s="1"/>
  <c r="CC201" i="1" s="1"/>
  <c r="N233" i="1"/>
  <c r="P233" i="1" s="1"/>
  <c r="C233" i="1" s="1"/>
  <c r="CC233" i="1" s="1"/>
  <c r="N261" i="1"/>
  <c r="P261" i="1" s="1"/>
  <c r="C261" i="1" s="1"/>
  <c r="CC261" i="1" s="1"/>
  <c r="N285" i="1"/>
  <c r="P285" i="1" s="1"/>
  <c r="C285" i="1" s="1"/>
  <c r="CC285" i="1" s="1"/>
  <c r="N317" i="1"/>
  <c r="P317" i="1" s="1"/>
  <c r="C317" i="1" s="1"/>
  <c r="CC317" i="1" s="1"/>
  <c r="N10" i="1"/>
  <c r="N38" i="1"/>
  <c r="P38" i="1" s="1"/>
  <c r="C38" i="1" s="1"/>
  <c r="CC38" i="1" s="1"/>
  <c r="N70" i="1"/>
  <c r="P70" i="1" s="1"/>
  <c r="C70" i="1" s="1"/>
  <c r="CC70" i="1" s="1"/>
  <c r="N94" i="1"/>
  <c r="P94" i="1" s="1"/>
  <c r="C94" i="1" s="1"/>
  <c r="CC94" i="1" s="1"/>
  <c r="N122" i="1"/>
  <c r="P122" i="1" s="1"/>
  <c r="C122" i="1" s="1"/>
  <c r="CC122" i="1" s="1"/>
  <c r="N154" i="1"/>
  <c r="P154" i="1" s="1"/>
  <c r="C154" i="1" s="1"/>
  <c r="CC154" i="1" s="1"/>
  <c r="N182" i="1"/>
  <c r="P182" i="1" s="1"/>
  <c r="C182" i="1" s="1"/>
  <c r="CC182" i="1" s="1"/>
  <c r="N206" i="1"/>
  <c r="P206" i="1" s="1"/>
  <c r="C206" i="1" s="1"/>
  <c r="CC206" i="1" s="1"/>
  <c r="N238" i="1"/>
  <c r="P238" i="1" s="1"/>
  <c r="C238" i="1" s="1"/>
  <c r="CC238" i="1" s="1"/>
  <c r="N266" i="1"/>
  <c r="P266" i="1" s="1"/>
  <c r="C266" i="1" s="1"/>
  <c r="CC266" i="1" s="1"/>
  <c r="N294" i="1"/>
  <c r="P294" i="1" s="1"/>
  <c r="C294" i="1" s="1"/>
  <c r="CC294" i="1" s="1"/>
  <c r="N326" i="1"/>
  <c r="P326" i="1" s="1"/>
  <c r="C326" i="1" s="1"/>
  <c r="CC326" i="1" s="1"/>
  <c r="N84" i="1"/>
  <c r="P84" i="1" s="1"/>
  <c r="C84" i="1" s="1"/>
  <c r="CC84" i="1" s="1"/>
  <c r="N196" i="1"/>
  <c r="P196" i="1" s="1"/>
  <c r="C196" i="1" s="1"/>
  <c r="CC196" i="1" s="1"/>
  <c r="N324" i="1"/>
  <c r="P324" i="1" s="1"/>
  <c r="C324" i="1" s="1"/>
  <c r="CC324" i="1" s="1"/>
  <c r="N361" i="1"/>
  <c r="P361" i="1" s="1"/>
  <c r="C361" i="1" s="1"/>
  <c r="CC361" i="1" s="1"/>
  <c r="N385" i="1"/>
  <c r="P385" i="1" s="1"/>
  <c r="C385" i="1" s="1"/>
  <c r="CC385" i="1" s="1"/>
  <c r="N417" i="1"/>
  <c r="P417" i="1" s="1"/>
  <c r="C417" i="1" s="1"/>
  <c r="CC417" i="1" s="1"/>
  <c r="N445" i="1"/>
  <c r="P445" i="1" s="1"/>
  <c r="C445" i="1" s="1"/>
  <c r="CC445" i="1" s="1"/>
  <c r="N473" i="1"/>
  <c r="P473" i="1" s="1"/>
  <c r="C473" i="1" s="1"/>
  <c r="CC473" i="1" s="1"/>
  <c r="N24" i="1"/>
  <c r="P24" i="1" s="1"/>
  <c r="C24" i="1" s="1"/>
  <c r="CC24" i="1" s="1"/>
  <c r="N200" i="1"/>
  <c r="P200" i="1" s="1"/>
  <c r="C200" i="1" s="1"/>
  <c r="CC200" i="1" s="1"/>
  <c r="N350" i="1"/>
  <c r="P350" i="1" s="1"/>
  <c r="C350" i="1" s="1"/>
  <c r="CC350" i="1" s="1"/>
  <c r="N418" i="1"/>
  <c r="P418" i="1" s="1"/>
  <c r="C418" i="1" s="1"/>
  <c r="CC418" i="1" s="1"/>
  <c r="N474" i="1"/>
  <c r="P474" i="1" s="1"/>
  <c r="C474" i="1" s="1"/>
  <c r="CC474" i="1" s="1"/>
  <c r="N44" i="1"/>
  <c r="P44" i="1" s="1"/>
  <c r="C44" i="1" s="1"/>
  <c r="CC44" i="1" s="1"/>
  <c r="N140" i="1"/>
  <c r="P140" i="1" s="1"/>
  <c r="C140" i="1" s="1"/>
  <c r="CC140" i="1" s="1"/>
  <c r="N220" i="1"/>
  <c r="P220" i="1" s="1"/>
  <c r="C220" i="1" s="1"/>
  <c r="CC220" i="1" s="1"/>
  <c r="N300" i="1"/>
  <c r="P300" i="1" s="1"/>
  <c r="C300" i="1" s="1"/>
  <c r="CC300" i="1" s="1"/>
  <c r="N351" i="1"/>
  <c r="P351" i="1" s="1"/>
  <c r="C351" i="1" s="1"/>
  <c r="CC351" i="1" s="1"/>
  <c r="N371" i="1"/>
  <c r="P371" i="1" s="1"/>
  <c r="C371" i="1" s="1"/>
  <c r="CC371" i="1" s="1"/>
  <c r="N391" i="1"/>
  <c r="P391" i="1" s="1"/>
  <c r="C391" i="1" s="1"/>
  <c r="CC391" i="1" s="1"/>
  <c r="N415" i="1"/>
  <c r="P415" i="1" s="1"/>
  <c r="C415" i="1" s="1"/>
  <c r="CC415" i="1" s="1"/>
  <c r="N435" i="1"/>
  <c r="P435" i="1" s="1"/>
  <c r="C435" i="1" s="1"/>
  <c r="CC435" i="1" s="1"/>
  <c r="N455" i="1"/>
  <c r="P455" i="1" s="1"/>
  <c r="C455" i="1" s="1"/>
  <c r="CC455" i="1" s="1"/>
  <c r="N479" i="1"/>
  <c r="P479" i="1" s="1"/>
  <c r="C479" i="1" s="1"/>
  <c r="CC479" i="1" s="1"/>
  <c r="N499" i="1"/>
  <c r="P499" i="1" s="1"/>
  <c r="C499" i="1" s="1"/>
  <c r="CC499" i="1" s="1"/>
  <c r="N152" i="1"/>
  <c r="P152" i="1" s="1"/>
  <c r="C152" i="1" s="1"/>
  <c r="CC152" i="1" s="1"/>
  <c r="N257" i="60"/>
  <c r="P257" i="60" s="1"/>
  <c r="C257" i="60" s="1"/>
  <c r="CC257" i="60" s="1"/>
  <c r="N7" i="1"/>
  <c r="P7" i="1" s="1"/>
  <c r="C7" i="1" s="1"/>
  <c r="N39" i="1"/>
  <c r="P39" i="1" s="1"/>
  <c r="C39" i="1" s="1"/>
  <c r="CC39" i="1" s="1"/>
  <c r="N63" i="1"/>
  <c r="P63" i="1" s="1"/>
  <c r="C63" i="1" s="1"/>
  <c r="CC63" i="1" s="1"/>
  <c r="N91" i="1"/>
  <c r="P91" i="1" s="1"/>
  <c r="C91" i="1" s="1"/>
  <c r="CC91" i="1" s="1"/>
  <c r="N123" i="1"/>
  <c r="P123" i="1" s="1"/>
  <c r="C123" i="1" s="1"/>
  <c r="CC123" i="1" s="1"/>
  <c r="N151" i="1"/>
  <c r="P151" i="1" s="1"/>
  <c r="C151" i="1" s="1"/>
  <c r="CC151" i="1" s="1"/>
  <c r="N175" i="1"/>
  <c r="P175" i="1" s="1"/>
  <c r="C175" i="1" s="1"/>
  <c r="CC175" i="1" s="1"/>
  <c r="N207" i="1"/>
  <c r="P207" i="1" s="1"/>
  <c r="C207" i="1" s="1"/>
  <c r="CC207" i="1" s="1"/>
  <c r="N235" i="1"/>
  <c r="P235" i="1" s="1"/>
  <c r="C235" i="1" s="1"/>
  <c r="CC235" i="1" s="1"/>
  <c r="N263" i="1"/>
  <c r="P263" i="1" s="1"/>
  <c r="C263" i="1" s="1"/>
  <c r="CC263" i="1" s="1"/>
  <c r="N295" i="1"/>
  <c r="P295" i="1" s="1"/>
  <c r="C295" i="1" s="1"/>
  <c r="CC295" i="1" s="1"/>
  <c r="N319" i="1"/>
  <c r="P319" i="1" s="1"/>
  <c r="C319" i="1" s="1"/>
  <c r="CC319" i="1" s="1"/>
  <c r="N9" i="1"/>
  <c r="P9" i="1" s="1"/>
  <c r="C9" i="1" s="1"/>
  <c r="N41" i="1"/>
  <c r="P41" i="1" s="1"/>
  <c r="C41" i="1" s="1"/>
  <c r="CC41" i="1" s="1"/>
  <c r="N69" i="1"/>
  <c r="P69" i="1" s="1"/>
  <c r="C69" i="1" s="1"/>
  <c r="CC69" i="1" s="1"/>
  <c r="N93" i="1"/>
  <c r="P93" i="1" s="1"/>
  <c r="C93" i="1" s="1"/>
  <c r="CC93" i="1" s="1"/>
  <c r="N125" i="1"/>
  <c r="P125" i="1" s="1"/>
  <c r="C125" i="1" s="1"/>
  <c r="CC125" i="1" s="1"/>
  <c r="N153" i="1"/>
  <c r="P153" i="1" s="1"/>
  <c r="C153" i="1" s="1"/>
  <c r="CC153" i="1" s="1"/>
  <c r="N181" i="1"/>
  <c r="P181" i="1" s="1"/>
  <c r="C181" i="1" s="1"/>
  <c r="CC181" i="1" s="1"/>
  <c r="N213" i="1"/>
  <c r="P213" i="1" s="1"/>
  <c r="C213" i="1" s="1"/>
  <c r="CC213" i="1" s="1"/>
  <c r="N237" i="1"/>
  <c r="P237" i="1" s="1"/>
  <c r="C237" i="1" s="1"/>
  <c r="CC237" i="1" s="1"/>
  <c r="N265" i="1"/>
  <c r="P265" i="1" s="1"/>
  <c r="C265" i="1" s="1"/>
  <c r="CC265" i="1" s="1"/>
  <c r="N297" i="1"/>
  <c r="P297" i="1" s="1"/>
  <c r="C297" i="1" s="1"/>
  <c r="CC297" i="1" s="1"/>
  <c r="N325" i="1"/>
  <c r="P325" i="1" s="1"/>
  <c r="C325" i="1" s="1"/>
  <c r="CC325" i="1" s="1"/>
  <c r="N14" i="1"/>
  <c r="P14" i="1" s="1"/>
  <c r="C14" i="1" s="1"/>
  <c r="N46" i="1"/>
  <c r="P46" i="1" s="1"/>
  <c r="C46" i="1" s="1"/>
  <c r="CC46" i="1" s="1"/>
  <c r="N74" i="1"/>
  <c r="P74" i="1" s="1"/>
  <c r="C74" i="1" s="1"/>
  <c r="CC74" i="1" s="1"/>
  <c r="N102" i="1"/>
  <c r="P102" i="1" s="1"/>
  <c r="C102" i="1" s="1"/>
  <c r="CC102" i="1" s="1"/>
  <c r="N134" i="1"/>
  <c r="P134" i="1" s="1"/>
  <c r="C134" i="1" s="1"/>
  <c r="CC134" i="1" s="1"/>
  <c r="N158" i="1"/>
  <c r="P158" i="1" s="1"/>
  <c r="C158" i="1" s="1"/>
  <c r="CC158" i="1" s="1"/>
  <c r="N186" i="1"/>
  <c r="P186" i="1" s="1"/>
  <c r="C186" i="1" s="1"/>
  <c r="CC186" i="1" s="1"/>
  <c r="N218" i="1"/>
  <c r="P218" i="1" s="1"/>
  <c r="C218" i="1" s="1"/>
  <c r="CC218" i="1" s="1"/>
  <c r="N246" i="1"/>
  <c r="P246" i="1" s="1"/>
  <c r="C246" i="1" s="1"/>
  <c r="CC246" i="1" s="1"/>
  <c r="N270" i="1"/>
  <c r="P270" i="1" s="1"/>
  <c r="C270" i="1" s="1"/>
  <c r="CC270" i="1" s="1"/>
  <c r="N302" i="1"/>
  <c r="P302" i="1" s="1"/>
  <c r="C302" i="1" s="1"/>
  <c r="CC302" i="1" s="1"/>
  <c r="N4" i="1"/>
  <c r="N116" i="1"/>
  <c r="P116" i="1" s="1"/>
  <c r="C116" i="1" s="1"/>
  <c r="CC116" i="1" s="1"/>
  <c r="N244" i="1"/>
  <c r="P244" i="1" s="1"/>
  <c r="C244" i="1" s="1"/>
  <c r="CC244" i="1" s="1"/>
  <c r="N334" i="1"/>
  <c r="P334" i="1" s="1"/>
  <c r="C334" i="1" s="1"/>
  <c r="CC334" i="1" s="1"/>
  <c r="N365" i="1"/>
  <c r="P365" i="1" s="1"/>
  <c r="C365" i="1" s="1"/>
  <c r="CC365" i="1" s="1"/>
  <c r="N397" i="1"/>
  <c r="P397" i="1" s="1"/>
  <c r="C397" i="1" s="1"/>
  <c r="CC397" i="1" s="1"/>
  <c r="N425" i="1"/>
  <c r="P425" i="1" s="1"/>
  <c r="C425" i="1" s="1"/>
  <c r="CC425" i="1" s="1"/>
  <c r="N449" i="1"/>
  <c r="P449" i="1" s="1"/>
  <c r="C449" i="1" s="1"/>
  <c r="CC449" i="1" s="1"/>
  <c r="N481" i="1"/>
  <c r="P481" i="1" s="1"/>
  <c r="C481" i="1" s="1"/>
  <c r="CC481" i="1" s="1"/>
  <c r="N72" i="1"/>
  <c r="P72" i="1" s="1"/>
  <c r="C72" i="1" s="1"/>
  <c r="CC72" i="1" s="1"/>
  <c r="N216" i="1"/>
  <c r="P216" i="1" s="1"/>
  <c r="C216" i="1" s="1"/>
  <c r="CC216" i="1" s="1"/>
  <c r="N374" i="1"/>
  <c r="P374" i="1" s="1"/>
  <c r="C374" i="1" s="1"/>
  <c r="CC374" i="1" s="1"/>
  <c r="N430" i="1"/>
  <c r="P430" i="1" s="1"/>
  <c r="C430" i="1" s="1"/>
  <c r="CC430" i="1" s="1"/>
  <c r="N486" i="1"/>
  <c r="P486" i="1" s="1"/>
  <c r="C486" i="1" s="1"/>
  <c r="CC486" i="1" s="1"/>
  <c r="N76" i="1"/>
  <c r="P76" i="1" s="1"/>
  <c r="C76" i="1" s="1"/>
  <c r="CC76" i="1" s="1"/>
  <c r="N156" i="1"/>
  <c r="P156" i="1" s="1"/>
  <c r="C156" i="1" s="1"/>
  <c r="CC156" i="1" s="1"/>
  <c r="N236" i="1"/>
  <c r="P236" i="1" s="1"/>
  <c r="C236" i="1" s="1"/>
  <c r="CC236" i="1" s="1"/>
  <c r="N330" i="1"/>
  <c r="P330" i="1" s="1"/>
  <c r="C330" i="1" s="1"/>
  <c r="CC330" i="1" s="1"/>
  <c r="N355" i="1"/>
  <c r="P355" i="1" s="1"/>
  <c r="C355" i="1" s="1"/>
  <c r="CC355" i="1" s="1"/>
  <c r="N375" i="1"/>
  <c r="P375" i="1" s="1"/>
  <c r="C375" i="1" s="1"/>
  <c r="CC375" i="1" s="1"/>
  <c r="N399" i="1"/>
  <c r="P399" i="1" s="1"/>
  <c r="C399" i="1" s="1"/>
  <c r="CC399" i="1" s="1"/>
  <c r="N419" i="1"/>
  <c r="P419" i="1" s="1"/>
  <c r="C419" i="1" s="1"/>
  <c r="CC419" i="1" s="1"/>
  <c r="N439" i="1"/>
  <c r="P439" i="1" s="1"/>
  <c r="C439" i="1" s="1"/>
  <c r="CC439" i="1" s="1"/>
  <c r="N15" i="1"/>
  <c r="N43" i="1"/>
  <c r="P43" i="1" s="1"/>
  <c r="C43" i="1" s="1"/>
  <c r="CC43" i="1" s="1"/>
  <c r="N71" i="1"/>
  <c r="P71" i="1" s="1"/>
  <c r="C71" i="1" s="1"/>
  <c r="CC71" i="1" s="1"/>
  <c r="N103" i="1"/>
  <c r="P103" i="1" s="1"/>
  <c r="C103" i="1" s="1"/>
  <c r="CC103" i="1" s="1"/>
  <c r="N127" i="1"/>
  <c r="P127" i="1" s="1"/>
  <c r="C127" i="1" s="1"/>
  <c r="CC127" i="1" s="1"/>
  <c r="N155" i="1"/>
  <c r="P155" i="1" s="1"/>
  <c r="C155" i="1" s="1"/>
  <c r="CC155" i="1" s="1"/>
  <c r="N187" i="1"/>
  <c r="P187" i="1" s="1"/>
  <c r="C187" i="1" s="1"/>
  <c r="CC187" i="1" s="1"/>
  <c r="N215" i="1"/>
  <c r="P215" i="1" s="1"/>
  <c r="C215" i="1" s="1"/>
  <c r="CC215" i="1" s="1"/>
  <c r="N239" i="1"/>
  <c r="P239" i="1" s="1"/>
  <c r="C239" i="1" s="1"/>
  <c r="CC239" i="1" s="1"/>
  <c r="N271" i="1"/>
  <c r="P271" i="1" s="1"/>
  <c r="C271" i="1" s="1"/>
  <c r="CC271" i="1" s="1"/>
  <c r="N299" i="1"/>
  <c r="P299" i="1" s="1"/>
  <c r="C299" i="1" s="1"/>
  <c r="CC299" i="1" s="1"/>
  <c r="N327" i="1"/>
  <c r="P327" i="1" s="1"/>
  <c r="C327" i="1" s="1"/>
  <c r="CC327" i="1" s="1"/>
  <c r="N21" i="1"/>
  <c r="N45" i="1"/>
  <c r="P45" i="1" s="1"/>
  <c r="C45" i="1" s="1"/>
  <c r="CC45" i="1" s="1"/>
  <c r="N73" i="1"/>
  <c r="P73" i="1" s="1"/>
  <c r="C73" i="1" s="1"/>
  <c r="CC73" i="1" s="1"/>
  <c r="N105" i="1"/>
  <c r="P105" i="1" s="1"/>
  <c r="C105" i="1" s="1"/>
  <c r="CC105" i="1" s="1"/>
  <c r="N133" i="1"/>
  <c r="P133" i="1" s="1"/>
  <c r="C133" i="1" s="1"/>
  <c r="CC133" i="1" s="1"/>
  <c r="N157" i="1"/>
  <c r="P157" i="1" s="1"/>
  <c r="C157" i="1" s="1"/>
  <c r="CC157" i="1" s="1"/>
  <c r="N189" i="1"/>
  <c r="P189" i="1" s="1"/>
  <c r="C189" i="1" s="1"/>
  <c r="CC189" i="1" s="1"/>
  <c r="N217" i="1"/>
  <c r="P217" i="1" s="1"/>
  <c r="C217" i="1" s="1"/>
  <c r="CC217" i="1" s="1"/>
  <c r="N245" i="1"/>
  <c r="P245" i="1" s="1"/>
  <c r="C245" i="1" s="1"/>
  <c r="CC245" i="1" s="1"/>
  <c r="N277" i="1"/>
  <c r="P277" i="1" s="1"/>
  <c r="C277" i="1" s="1"/>
  <c r="CC277" i="1" s="1"/>
  <c r="N301" i="1"/>
  <c r="P301" i="1" s="1"/>
  <c r="C301" i="1" s="1"/>
  <c r="CC301" i="1" s="1"/>
  <c r="N329" i="1"/>
  <c r="P329" i="1" s="1"/>
  <c r="C329" i="1" s="1"/>
  <c r="CC329" i="1" s="1"/>
  <c r="N26" i="1"/>
  <c r="P26" i="1" s="1"/>
  <c r="C26" i="1" s="1"/>
  <c r="CC26" i="1" s="1"/>
  <c r="N54" i="1"/>
  <c r="P54" i="1" s="1"/>
  <c r="C54" i="1" s="1"/>
  <c r="CC54" i="1" s="1"/>
  <c r="N78" i="1"/>
  <c r="P78" i="1" s="1"/>
  <c r="C78" i="1" s="1"/>
  <c r="CC78" i="1" s="1"/>
  <c r="N110" i="1"/>
  <c r="P110" i="1" s="1"/>
  <c r="C110" i="1" s="1"/>
  <c r="CC110" i="1" s="1"/>
  <c r="N138" i="1"/>
  <c r="P138" i="1" s="1"/>
  <c r="C138" i="1" s="1"/>
  <c r="CC138" i="1" s="1"/>
  <c r="N166" i="1"/>
  <c r="P166" i="1" s="1"/>
  <c r="C166" i="1" s="1"/>
  <c r="CC166" i="1" s="1"/>
  <c r="N198" i="1"/>
  <c r="P198" i="1" s="1"/>
  <c r="C198" i="1" s="1"/>
  <c r="CC198" i="1" s="1"/>
  <c r="N222" i="1"/>
  <c r="P222" i="1" s="1"/>
  <c r="C222" i="1" s="1"/>
  <c r="CC222" i="1" s="1"/>
  <c r="N250" i="1"/>
  <c r="P250" i="1" s="1"/>
  <c r="C250" i="1" s="1"/>
  <c r="CC250" i="1" s="1"/>
  <c r="N282" i="1"/>
  <c r="P282" i="1" s="1"/>
  <c r="C282" i="1" s="1"/>
  <c r="CC282" i="1" s="1"/>
  <c r="N310" i="1"/>
  <c r="P310" i="1" s="1"/>
  <c r="C310" i="1" s="1"/>
  <c r="CC310" i="1" s="1"/>
  <c r="N20" i="1"/>
  <c r="N148" i="1"/>
  <c r="P148" i="1" s="1"/>
  <c r="C148" i="1" s="1"/>
  <c r="CC148" i="1" s="1"/>
  <c r="N260" i="1"/>
  <c r="P260" i="1" s="1"/>
  <c r="C260" i="1" s="1"/>
  <c r="CC260" i="1" s="1"/>
  <c r="N345" i="1"/>
  <c r="P345" i="1" s="1"/>
  <c r="C345" i="1" s="1"/>
  <c r="CC345" i="1" s="1"/>
  <c r="N377" i="1"/>
  <c r="P377" i="1" s="1"/>
  <c r="C377" i="1" s="1"/>
  <c r="CC377" i="1" s="1"/>
  <c r="N401" i="1"/>
  <c r="P401" i="1" s="1"/>
  <c r="C401" i="1" s="1"/>
  <c r="CC401" i="1" s="1"/>
  <c r="N429" i="1"/>
  <c r="P429" i="1" s="1"/>
  <c r="C429" i="1" s="1"/>
  <c r="CC429" i="1" s="1"/>
  <c r="N461" i="1"/>
  <c r="P461" i="1" s="1"/>
  <c r="C461" i="1" s="1"/>
  <c r="CC461" i="1" s="1"/>
  <c r="N489" i="1"/>
  <c r="P489" i="1" s="1"/>
  <c r="C489" i="1" s="1"/>
  <c r="CC489" i="1" s="1"/>
  <c r="N104" i="1"/>
  <c r="P104" i="1" s="1"/>
  <c r="C104" i="1" s="1"/>
  <c r="CC104" i="1" s="1"/>
  <c r="N296" i="1"/>
  <c r="P296" i="1" s="1"/>
  <c r="C296" i="1" s="1"/>
  <c r="CC296" i="1" s="1"/>
  <c r="N386" i="1"/>
  <c r="P386" i="1" s="1"/>
  <c r="C386" i="1" s="1"/>
  <c r="CC386" i="1" s="1"/>
  <c r="N442" i="1"/>
  <c r="P442" i="1" s="1"/>
  <c r="C442" i="1" s="1"/>
  <c r="CC442" i="1" s="1"/>
  <c r="N12" i="1"/>
  <c r="N92" i="1"/>
  <c r="P92" i="1" s="1"/>
  <c r="C92" i="1" s="1"/>
  <c r="CC92" i="1" s="1"/>
  <c r="N172" i="1"/>
  <c r="P172" i="1" s="1"/>
  <c r="C172" i="1" s="1"/>
  <c r="CC172" i="1" s="1"/>
  <c r="N268" i="1"/>
  <c r="P268" i="1" s="1"/>
  <c r="C268" i="1" s="1"/>
  <c r="CC268" i="1" s="1"/>
  <c r="N338" i="1"/>
  <c r="P338" i="1" s="1"/>
  <c r="C338" i="1" s="1"/>
  <c r="CC338" i="1" s="1"/>
  <c r="N359" i="1"/>
  <c r="P359" i="1" s="1"/>
  <c r="C359" i="1" s="1"/>
  <c r="CC359" i="1" s="1"/>
  <c r="N383" i="1"/>
  <c r="P383" i="1" s="1"/>
  <c r="C383" i="1" s="1"/>
  <c r="CC383" i="1" s="1"/>
  <c r="N403" i="1"/>
  <c r="P403" i="1" s="1"/>
  <c r="C403" i="1" s="1"/>
  <c r="CC403" i="1" s="1"/>
  <c r="N423" i="1"/>
  <c r="P423" i="1" s="1"/>
  <c r="C423" i="1" s="1"/>
  <c r="CC423" i="1" s="1"/>
  <c r="N447" i="1"/>
  <c r="P447" i="1" s="1"/>
  <c r="C447" i="1" s="1"/>
  <c r="CC447" i="1" s="1"/>
  <c r="N467" i="1"/>
  <c r="P467" i="1" s="1"/>
  <c r="C467" i="1" s="1"/>
  <c r="CC467" i="1" s="1"/>
  <c r="N487" i="1"/>
  <c r="P487" i="1" s="1"/>
  <c r="C487" i="1" s="1"/>
  <c r="CC487" i="1" s="1"/>
  <c r="N88" i="1"/>
  <c r="P88" i="1" s="1"/>
  <c r="C88" i="1" s="1"/>
  <c r="CC88" i="1" s="1"/>
  <c r="N79" i="1"/>
  <c r="P79" i="1" s="1"/>
  <c r="C79" i="1" s="1"/>
  <c r="CC79" i="1" s="1"/>
  <c r="N191" i="1"/>
  <c r="P191" i="1" s="1"/>
  <c r="C191" i="1" s="1"/>
  <c r="CC191" i="1" s="1"/>
  <c r="N303" i="1"/>
  <c r="P303" i="1" s="1"/>
  <c r="C303" i="1" s="1"/>
  <c r="CC303" i="1" s="1"/>
  <c r="N85" i="1"/>
  <c r="P85" i="1" s="1"/>
  <c r="C85" i="1" s="1"/>
  <c r="CC85" i="1" s="1"/>
  <c r="N197" i="1"/>
  <c r="P197" i="1" s="1"/>
  <c r="C197" i="1" s="1"/>
  <c r="CC197" i="1" s="1"/>
  <c r="N309" i="1"/>
  <c r="P309" i="1" s="1"/>
  <c r="C309" i="1" s="1"/>
  <c r="CC309" i="1" s="1"/>
  <c r="N90" i="1"/>
  <c r="P90" i="1" s="1"/>
  <c r="C90" i="1" s="1"/>
  <c r="CC90" i="1" s="1"/>
  <c r="N202" i="1"/>
  <c r="P202" i="1" s="1"/>
  <c r="C202" i="1" s="1"/>
  <c r="CC202" i="1" s="1"/>
  <c r="N314" i="1"/>
  <c r="P314" i="1" s="1"/>
  <c r="C314" i="1" s="1"/>
  <c r="CC314" i="1" s="1"/>
  <c r="N353" i="1"/>
  <c r="P353" i="1" s="1"/>
  <c r="C353" i="1" s="1"/>
  <c r="CC353" i="1" s="1"/>
  <c r="N465" i="1"/>
  <c r="P465" i="1" s="1"/>
  <c r="C465" i="1" s="1"/>
  <c r="CC465" i="1" s="1"/>
  <c r="N394" i="1"/>
  <c r="P394" i="1" s="1"/>
  <c r="C394" i="1" s="1"/>
  <c r="CC394" i="1" s="1"/>
  <c r="N204" i="1"/>
  <c r="P204" i="1" s="1"/>
  <c r="C204" i="1" s="1"/>
  <c r="CC204" i="1" s="1"/>
  <c r="N387" i="1"/>
  <c r="P387" i="1" s="1"/>
  <c r="C387" i="1" s="1"/>
  <c r="CC387" i="1" s="1"/>
  <c r="N463" i="1"/>
  <c r="P463" i="1" s="1"/>
  <c r="C463" i="1" s="1"/>
  <c r="CC463" i="1" s="1"/>
  <c r="N40" i="1"/>
  <c r="P40" i="1" s="1"/>
  <c r="C40" i="1" s="1"/>
  <c r="CC40" i="1" s="1"/>
  <c r="N312" i="1"/>
  <c r="P312" i="1" s="1"/>
  <c r="C312" i="1" s="1"/>
  <c r="CC312" i="1" s="1"/>
  <c r="N402" i="1"/>
  <c r="P402" i="1" s="1"/>
  <c r="C402" i="1" s="1"/>
  <c r="CC402" i="1" s="1"/>
  <c r="N458" i="1"/>
  <c r="P458" i="1" s="1"/>
  <c r="C458" i="1" s="1"/>
  <c r="CC458" i="1" s="1"/>
  <c r="N32" i="1"/>
  <c r="P32" i="1" s="1"/>
  <c r="C32" i="1" s="1"/>
  <c r="CC32" i="1" s="1"/>
  <c r="N128" i="1"/>
  <c r="P128" i="1" s="1"/>
  <c r="C128" i="1" s="1"/>
  <c r="CC128" i="1" s="1"/>
  <c r="N208" i="1"/>
  <c r="P208" i="1" s="1"/>
  <c r="C208" i="1" s="1"/>
  <c r="CC208" i="1" s="1"/>
  <c r="N288" i="1"/>
  <c r="P288" i="1" s="1"/>
  <c r="C288" i="1" s="1"/>
  <c r="CC288" i="1" s="1"/>
  <c r="N348" i="1"/>
  <c r="P348" i="1" s="1"/>
  <c r="C348" i="1" s="1"/>
  <c r="CC348" i="1" s="1"/>
  <c r="N368" i="1"/>
  <c r="P368" i="1" s="1"/>
  <c r="C368" i="1" s="1"/>
  <c r="CC368" i="1" s="1"/>
  <c r="N388" i="1"/>
  <c r="P388" i="1" s="1"/>
  <c r="C388" i="1" s="1"/>
  <c r="CC388" i="1" s="1"/>
  <c r="N412" i="1"/>
  <c r="P412" i="1" s="1"/>
  <c r="C412" i="1" s="1"/>
  <c r="CC412" i="1" s="1"/>
  <c r="N432" i="1"/>
  <c r="P432" i="1" s="1"/>
  <c r="C432" i="1" s="1"/>
  <c r="CC432" i="1" s="1"/>
  <c r="N452" i="1"/>
  <c r="P452" i="1" s="1"/>
  <c r="C452" i="1" s="1"/>
  <c r="CC452" i="1" s="1"/>
  <c r="N476" i="1"/>
  <c r="P476" i="1" s="1"/>
  <c r="C476" i="1" s="1"/>
  <c r="CC476" i="1" s="1"/>
  <c r="N496" i="1"/>
  <c r="P496" i="1" s="1"/>
  <c r="C496" i="1" s="1"/>
  <c r="CC496" i="1" s="1"/>
  <c r="N346" i="1"/>
  <c r="P346" i="1" s="1"/>
  <c r="C346" i="1" s="1"/>
  <c r="CC346" i="1" s="1"/>
  <c r="N422" i="1"/>
  <c r="P422" i="1" s="1"/>
  <c r="C422" i="1" s="1"/>
  <c r="CC422" i="1" s="1"/>
  <c r="N490" i="1"/>
  <c r="P490" i="1" s="1"/>
  <c r="C490" i="1" s="1"/>
  <c r="CC490" i="1" s="1"/>
  <c r="N107" i="1"/>
  <c r="P107" i="1" s="1"/>
  <c r="C107" i="1" s="1"/>
  <c r="CC107" i="1" s="1"/>
  <c r="N219" i="1"/>
  <c r="P219" i="1" s="1"/>
  <c r="C219" i="1" s="1"/>
  <c r="CC219" i="1" s="1"/>
  <c r="N335" i="1"/>
  <c r="P335" i="1" s="1"/>
  <c r="C335" i="1" s="1"/>
  <c r="CC335" i="1" s="1"/>
  <c r="N109" i="1"/>
  <c r="P109" i="1" s="1"/>
  <c r="C109" i="1" s="1"/>
  <c r="CC109" i="1" s="1"/>
  <c r="N221" i="1"/>
  <c r="P221" i="1" s="1"/>
  <c r="C221" i="1" s="1"/>
  <c r="CC221" i="1" s="1"/>
  <c r="N6" i="1"/>
  <c r="N118" i="1"/>
  <c r="P118" i="1" s="1"/>
  <c r="C118" i="1" s="1"/>
  <c r="CC118" i="1" s="1"/>
  <c r="N230" i="1"/>
  <c r="P230" i="1" s="1"/>
  <c r="C230" i="1" s="1"/>
  <c r="CC230" i="1" s="1"/>
  <c r="N68" i="1"/>
  <c r="P68" i="1" s="1"/>
  <c r="C68" i="1" s="1"/>
  <c r="CC68" i="1" s="1"/>
  <c r="N381" i="1"/>
  <c r="P381" i="1" s="1"/>
  <c r="C381" i="1" s="1"/>
  <c r="CC381" i="1" s="1"/>
  <c r="N493" i="1"/>
  <c r="P493" i="1" s="1"/>
  <c r="C493" i="1" s="1"/>
  <c r="CC493" i="1" s="1"/>
  <c r="N462" i="1"/>
  <c r="P462" i="1" s="1"/>
  <c r="C462" i="1" s="1"/>
  <c r="CC462" i="1" s="1"/>
  <c r="N284" i="1"/>
  <c r="P284" i="1" s="1"/>
  <c r="C284" i="1" s="1"/>
  <c r="CC284" i="1" s="1"/>
  <c r="N407" i="1"/>
  <c r="P407" i="1" s="1"/>
  <c r="C407" i="1" s="1"/>
  <c r="CC407" i="1" s="1"/>
  <c r="N471" i="1"/>
  <c r="P471" i="1" s="1"/>
  <c r="C471" i="1" s="1"/>
  <c r="CC471" i="1" s="1"/>
  <c r="N120" i="1"/>
  <c r="P120" i="1" s="1"/>
  <c r="C120" i="1" s="1"/>
  <c r="CC120" i="1" s="1"/>
  <c r="N354" i="1"/>
  <c r="P354" i="1" s="1"/>
  <c r="C354" i="1" s="1"/>
  <c r="CC354" i="1" s="1"/>
  <c r="N414" i="1"/>
  <c r="P414" i="1" s="1"/>
  <c r="C414" i="1" s="1"/>
  <c r="CC414" i="1" s="1"/>
  <c r="N470" i="1"/>
  <c r="P470" i="1" s="1"/>
  <c r="C470" i="1" s="1"/>
  <c r="CC470" i="1" s="1"/>
  <c r="N64" i="1"/>
  <c r="P64" i="1" s="1"/>
  <c r="C64" i="1" s="1"/>
  <c r="CC64" i="1" s="1"/>
  <c r="N144" i="1"/>
  <c r="P144" i="1" s="1"/>
  <c r="C144" i="1" s="1"/>
  <c r="CC144" i="1" s="1"/>
  <c r="N224" i="1"/>
  <c r="P224" i="1" s="1"/>
  <c r="C224" i="1" s="1"/>
  <c r="CC224" i="1" s="1"/>
  <c r="N320" i="1"/>
  <c r="P320" i="1" s="1"/>
  <c r="C320" i="1" s="1"/>
  <c r="CC320" i="1" s="1"/>
  <c r="N352" i="1"/>
  <c r="P352" i="1" s="1"/>
  <c r="C352" i="1" s="1"/>
  <c r="CC352" i="1" s="1"/>
  <c r="N372" i="1"/>
  <c r="P372" i="1" s="1"/>
  <c r="C372" i="1" s="1"/>
  <c r="CC372" i="1" s="1"/>
  <c r="N396" i="1"/>
  <c r="P396" i="1" s="1"/>
  <c r="C396" i="1" s="1"/>
  <c r="CC396" i="1" s="1"/>
  <c r="N416" i="1"/>
  <c r="P416" i="1" s="1"/>
  <c r="C416" i="1" s="1"/>
  <c r="CC416" i="1" s="1"/>
  <c r="N436" i="1"/>
  <c r="P436" i="1" s="1"/>
  <c r="C436" i="1" s="1"/>
  <c r="CC436" i="1" s="1"/>
  <c r="N460" i="1"/>
  <c r="P460" i="1" s="1"/>
  <c r="C460" i="1" s="1"/>
  <c r="CC460" i="1" s="1"/>
  <c r="N480" i="1"/>
  <c r="P480" i="1" s="1"/>
  <c r="C480" i="1" s="1"/>
  <c r="CC480" i="1" s="1"/>
  <c r="N500" i="1"/>
  <c r="P500" i="1" s="1"/>
  <c r="C500" i="1" s="1"/>
  <c r="CC500" i="1" s="1"/>
  <c r="N370" i="1"/>
  <c r="P370" i="1" s="1"/>
  <c r="C370" i="1" s="1"/>
  <c r="CC370" i="1" s="1"/>
  <c r="N438" i="1"/>
  <c r="P438" i="1" s="1"/>
  <c r="C438" i="1" s="1"/>
  <c r="CC438" i="1" s="1"/>
  <c r="N23" i="1"/>
  <c r="P23" i="1" s="1"/>
  <c r="C23" i="1" s="1"/>
  <c r="CC23" i="1" s="1"/>
  <c r="N135" i="1"/>
  <c r="P135" i="1" s="1"/>
  <c r="C135" i="1" s="1"/>
  <c r="CC135" i="1" s="1"/>
  <c r="N251" i="1"/>
  <c r="P251" i="1" s="1"/>
  <c r="C251" i="1" s="1"/>
  <c r="CC251" i="1" s="1"/>
  <c r="N25" i="1"/>
  <c r="P25" i="1" s="1"/>
  <c r="C25" i="1" s="1"/>
  <c r="CC25" i="1" s="1"/>
  <c r="N137" i="1"/>
  <c r="P137" i="1" s="1"/>
  <c r="C137" i="1" s="1"/>
  <c r="CC137" i="1" s="1"/>
  <c r="N253" i="1"/>
  <c r="P253" i="1" s="1"/>
  <c r="C253" i="1" s="1"/>
  <c r="CC253" i="1" s="1"/>
  <c r="N30" i="1"/>
  <c r="P30" i="1" s="1"/>
  <c r="C30" i="1" s="1"/>
  <c r="CC30" i="1" s="1"/>
  <c r="N142" i="1"/>
  <c r="P142" i="1" s="1"/>
  <c r="C142" i="1" s="1"/>
  <c r="CC142" i="1" s="1"/>
  <c r="N262" i="1"/>
  <c r="P262" i="1" s="1"/>
  <c r="C262" i="1" s="1"/>
  <c r="CC262" i="1" s="1"/>
  <c r="N180" i="1"/>
  <c r="P180" i="1" s="1"/>
  <c r="C180" i="1" s="1"/>
  <c r="CC180" i="1" s="1"/>
  <c r="N409" i="1"/>
  <c r="P409" i="1" s="1"/>
  <c r="C409" i="1" s="1"/>
  <c r="CC409" i="1" s="1"/>
  <c r="N168" i="1"/>
  <c r="P168" i="1" s="1"/>
  <c r="C168" i="1" s="1"/>
  <c r="CC168" i="1" s="1"/>
  <c r="N28" i="1"/>
  <c r="P28" i="1" s="1"/>
  <c r="C28" i="1" s="1"/>
  <c r="CC28" i="1" s="1"/>
  <c r="N343" i="1"/>
  <c r="P343" i="1" s="1"/>
  <c r="C343" i="1" s="1"/>
  <c r="CC343" i="1" s="1"/>
  <c r="N431" i="1"/>
  <c r="P431" i="1" s="1"/>
  <c r="C431" i="1" s="1"/>
  <c r="CC431" i="1" s="1"/>
  <c r="N483" i="1"/>
  <c r="P483" i="1" s="1"/>
  <c r="C483" i="1" s="1"/>
  <c r="CC483" i="1" s="1"/>
  <c r="N232" i="1"/>
  <c r="P232" i="1" s="1"/>
  <c r="C232" i="1" s="1"/>
  <c r="CC232" i="1" s="1"/>
  <c r="N366" i="1"/>
  <c r="P366" i="1" s="1"/>
  <c r="C366" i="1" s="1"/>
  <c r="CC366" i="1" s="1"/>
  <c r="N426" i="1"/>
  <c r="P426" i="1" s="1"/>
  <c r="C426" i="1" s="1"/>
  <c r="CC426" i="1" s="1"/>
  <c r="N494" i="1"/>
  <c r="P494" i="1" s="1"/>
  <c r="C494" i="1" s="1"/>
  <c r="CC494" i="1" s="1"/>
  <c r="N80" i="1"/>
  <c r="P80" i="1" s="1"/>
  <c r="C80" i="1" s="1"/>
  <c r="CC80" i="1" s="1"/>
  <c r="N160" i="1"/>
  <c r="P160" i="1" s="1"/>
  <c r="C160" i="1" s="1"/>
  <c r="CC160" i="1" s="1"/>
  <c r="N256" i="1"/>
  <c r="P256" i="1" s="1"/>
  <c r="C256" i="1" s="1"/>
  <c r="CC256" i="1" s="1"/>
  <c r="N332" i="1"/>
  <c r="P332" i="1" s="1"/>
  <c r="C332" i="1" s="1"/>
  <c r="CC332" i="1" s="1"/>
  <c r="N356" i="1"/>
  <c r="P356" i="1" s="1"/>
  <c r="C356" i="1" s="1"/>
  <c r="CC356" i="1" s="1"/>
  <c r="N380" i="1"/>
  <c r="P380" i="1" s="1"/>
  <c r="C380" i="1" s="1"/>
  <c r="CC380" i="1" s="1"/>
  <c r="N400" i="1"/>
  <c r="P400" i="1" s="1"/>
  <c r="C400" i="1" s="1"/>
  <c r="CC400" i="1" s="1"/>
  <c r="N420" i="1"/>
  <c r="P420" i="1" s="1"/>
  <c r="C420" i="1" s="1"/>
  <c r="CC420" i="1" s="1"/>
  <c r="N444" i="1"/>
  <c r="P444" i="1" s="1"/>
  <c r="C444" i="1" s="1"/>
  <c r="CC444" i="1" s="1"/>
  <c r="N464" i="1"/>
  <c r="P464" i="1" s="1"/>
  <c r="C464" i="1" s="1"/>
  <c r="CC464" i="1" s="1"/>
  <c r="N484" i="1"/>
  <c r="P484" i="1" s="1"/>
  <c r="C484" i="1" s="1"/>
  <c r="CC484" i="1" s="1"/>
  <c r="N248" i="1"/>
  <c r="P248" i="1" s="1"/>
  <c r="C248" i="1" s="1"/>
  <c r="CC248" i="1" s="1"/>
  <c r="N382" i="1"/>
  <c r="P382" i="1" s="1"/>
  <c r="C382" i="1" s="1"/>
  <c r="CC382" i="1" s="1"/>
  <c r="N454" i="1"/>
  <c r="P454" i="1" s="1"/>
  <c r="C454" i="1" s="1"/>
  <c r="CC454" i="1" s="1"/>
  <c r="N47" i="1"/>
  <c r="P47" i="1" s="1"/>
  <c r="C47" i="1" s="1"/>
  <c r="CC47" i="1" s="1"/>
  <c r="N169" i="1"/>
  <c r="P169" i="1" s="1"/>
  <c r="C169" i="1" s="1"/>
  <c r="CC169" i="1" s="1"/>
  <c r="N286" i="1"/>
  <c r="P286" i="1" s="1"/>
  <c r="C286" i="1" s="1"/>
  <c r="CC286" i="1" s="1"/>
  <c r="N108" i="1"/>
  <c r="P108" i="1" s="1"/>
  <c r="C108" i="1" s="1"/>
  <c r="CC108" i="1" s="1"/>
  <c r="N280" i="1"/>
  <c r="P280" i="1" s="1"/>
  <c r="C280" i="1" s="1"/>
  <c r="CC280" i="1" s="1"/>
  <c r="N96" i="1"/>
  <c r="P96" i="1" s="1"/>
  <c r="C96" i="1" s="1"/>
  <c r="CC96" i="1" s="1"/>
  <c r="N364" i="1"/>
  <c r="P364" i="1" s="1"/>
  <c r="C364" i="1" s="1"/>
  <c r="CC364" i="1" s="1"/>
  <c r="N448" i="1"/>
  <c r="P448" i="1" s="1"/>
  <c r="C448" i="1" s="1"/>
  <c r="CC448" i="1" s="1"/>
  <c r="N398" i="1"/>
  <c r="P398" i="1" s="1"/>
  <c r="C398" i="1" s="1"/>
  <c r="CC398" i="1" s="1"/>
  <c r="N167" i="1"/>
  <c r="P167" i="1" s="1"/>
  <c r="C167" i="1" s="1"/>
  <c r="CC167" i="1" s="1"/>
  <c r="N281" i="1"/>
  <c r="P281" i="1" s="1"/>
  <c r="C281" i="1" s="1"/>
  <c r="CC281" i="1" s="1"/>
  <c r="N276" i="1"/>
  <c r="P276" i="1" s="1"/>
  <c r="C276" i="1" s="1"/>
  <c r="CC276" i="1" s="1"/>
  <c r="N367" i="1"/>
  <c r="P367" i="1" s="1"/>
  <c r="C367" i="1" s="1"/>
  <c r="CC367" i="1" s="1"/>
  <c r="N378" i="1"/>
  <c r="P378" i="1" s="1"/>
  <c r="C378" i="1" s="1"/>
  <c r="CC378" i="1" s="1"/>
  <c r="N192" i="1"/>
  <c r="P192" i="1" s="1"/>
  <c r="C192" i="1" s="1"/>
  <c r="CC192" i="1" s="1"/>
  <c r="N384" i="1"/>
  <c r="P384" i="1" s="1"/>
  <c r="C384" i="1" s="1"/>
  <c r="CC384" i="1" s="1"/>
  <c r="N468" i="1"/>
  <c r="P468" i="1" s="1"/>
  <c r="C468" i="1" s="1"/>
  <c r="CC468" i="1" s="1"/>
  <c r="N478" i="1"/>
  <c r="P478" i="1" s="1"/>
  <c r="C478" i="1" s="1"/>
  <c r="CC478" i="1" s="1"/>
  <c r="N279" i="1"/>
  <c r="P279" i="1" s="1"/>
  <c r="C279" i="1" s="1"/>
  <c r="CC279" i="1" s="1"/>
  <c r="N58" i="1"/>
  <c r="P58" i="1" s="1"/>
  <c r="C58" i="1" s="1"/>
  <c r="CC58" i="1" s="1"/>
  <c r="N441" i="1"/>
  <c r="P441" i="1" s="1"/>
  <c r="C441" i="1" s="1"/>
  <c r="CC441" i="1" s="1"/>
  <c r="N451" i="1"/>
  <c r="P451" i="1" s="1"/>
  <c r="C451" i="1" s="1"/>
  <c r="CC451" i="1" s="1"/>
  <c r="N446" i="1"/>
  <c r="P446" i="1" s="1"/>
  <c r="C446" i="1" s="1"/>
  <c r="CC446" i="1" s="1"/>
  <c r="N272" i="1"/>
  <c r="P272" i="1" s="1"/>
  <c r="C272" i="1" s="1"/>
  <c r="CC272" i="1" s="1"/>
  <c r="N404" i="1"/>
  <c r="P404" i="1" s="1"/>
  <c r="C404" i="1" s="1"/>
  <c r="CC404" i="1" s="1"/>
  <c r="N492" i="1"/>
  <c r="P492" i="1" s="1"/>
  <c r="C492" i="1" s="1"/>
  <c r="CC492" i="1" s="1"/>
  <c r="N336" i="1"/>
  <c r="P336" i="1" s="1"/>
  <c r="C336" i="1" s="1"/>
  <c r="CC336" i="1" s="1"/>
  <c r="N428" i="1"/>
  <c r="P428" i="1" s="1"/>
  <c r="C428" i="1" s="1"/>
  <c r="CC428" i="1" s="1"/>
  <c r="N495" i="1"/>
  <c r="P495" i="1" s="1"/>
  <c r="C495" i="1" s="1"/>
  <c r="CC495" i="1" s="1"/>
  <c r="N328" i="1"/>
  <c r="P328" i="1" s="1"/>
  <c r="C328" i="1" s="1"/>
  <c r="CC328" i="1" s="1"/>
  <c r="N53" i="1"/>
  <c r="P53" i="1" s="1"/>
  <c r="C53" i="1" s="1"/>
  <c r="CC53" i="1" s="1"/>
  <c r="N16" i="1"/>
  <c r="N174" i="1"/>
  <c r="P174" i="1" s="1"/>
  <c r="C174" i="1" s="1"/>
  <c r="CC174" i="1" s="1"/>
  <c r="N340" i="1"/>
  <c r="P340" i="1" s="1"/>
  <c r="C340" i="1" s="1"/>
  <c r="CC340" i="1" s="1"/>
  <c r="H44" i="51"/>
  <c r="S500" i="1"/>
  <c r="S372" i="1"/>
  <c r="S405" i="1"/>
  <c r="S276" i="1"/>
  <c r="S207" i="1"/>
  <c r="S95" i="60"/>
  <c r="S1" i="1"/>
  <c r="S468" i="1"/>
  <c r="S501" i="1"/>
  <c r="S373" i="1"/>
  <c r="S244" i="1"/>
  <c r="S80" i="1"/>
  <c r="S254" i="60"/>
  <c r="S436" i="1"/>
  <c r="S469" i="1"/>
  <c r="S340" i="1"/>
  <c r="S212" i="1"/>
  <c r="S121" i="1"/>
  <c r="S231" i="60"/>
  <c r="J7" i="63"/>
  <c r="G7" i="63"/>
  <c r="M7" i="63"/>
  <c r="N304" i="60"/>
  <c r="N278" i="60"/>
  <c r="P278" i="60" s="1"/>
  <c r="C278" i="60" s="1"/>
  <c r="CC278" i="60" s="1"/>
  <c r="N309" i="60"/>
  <c r="P309" i="60" s="1"/>
  <c r="C309" i="60" s="1"/>
  <c r="CC309" i="60" s="1"/>
  <c r="N426" i="60"/>
  <c r="P426" i="60" s="1"/>
  <c r="C426" i="60" s="1"/>
  <c r="CC426" i="60" s="1"/>
  <c r="N409" i="60"/>
  <c r="N183" i="60"/>
  <c r="P183" i="60" s="1"/>
  <c r="C183" i="60" s="1"/>
  <c r="CC183" i="60" s="1"/>
  <c r="N322" i="60"/>
  <c r="P322" i="60" s="1"/>
  <c r="C322" i="60" s="1"/>
  <c r="CC322" i="60" s="1"/>
  <c r="N428" i="60"/>
  <c r="P428" i="60" s="1"/>
  <c r="C428" i="60" s="1"/>
  <c r="CC428" i="60" s="1"/>
  <c r="N501" i="60"/>
  <c r="N298" i="60"/>
  <c r="N458" i="60"/>
  <c r="N267" i="60"/>
  <c r="N391" i="60"/>
  <c r="P391" i="60" s="1"/>
  <c r="C391" i="60" s="1"/>
  <c r="CC391" i="60" s="1"/>
  <c r="N460" i="60"/>
  <c r="N241" i="60"/>
  <c r="N366" i="60"/>
  <c r="P366" i="60" s="1"/>
  <c r="C366" i="60" s="1"/>
  <c r="CC366" i="60" s="1"/>
  <c r="BD1" i="61"/>
  <c r="S476" i="62"/>
  <c r="F27" i="51"/>
  <c r="G27" i="51"/>
  <c r="D27" i="51"/>
  <c r="E27" i="51"/>
  <c r="G34" i="51"/>
  <c r="D34" i="51"/>
  <c r="E34" i="51"/>
  <c r="F34" i="51"/>
  <c r="T10" i="54"/>
  <c r="N48" i="60"/>
  <c r="P48" i="60" s="1"/>
  <c r="S277" i="61"/>
  <c r="S192" i="61"/>
  <c r="S216" i="61"/>
  <c r="S251" i="61"/>
  <c r="S297" i="61"/>
  <c r="S194" i="61"/>
  <c r="S214" i="61"/>
  <c r="S229" i="61"/>
  <c r="S261" i="61"/>
  <c r="S226" i="61"/>
  <c r="S246" i="61"/>
  <c r="S270" i="61"/>
  <c r="S290" i="61"/>
  <c r="S310" i="61"/>
  <c r="S272" i="61"/>
  <c r="S292" i="61"/>
  <c r="S315" i="61"/>
  <c r="S267" i="61"/>
  <c r="S287" i="61"/>
  <c r="S307" i="61"/>
  <c r="S336" i="61"/>
  <c r="S374" i="61"/>
  <c r="S339" i="61"/>
  <c r="S361" i="61"/>
  <c r="S355" i="61"/>
  <c r="S322" i="61"/>
  <c r="S362" i="61"/>
  <c r="S389" i="61"/>
  <c r="S399" i="61"/>
  <c r="S410" i="61"/>
  <c r="S435" i="61"/>
  <c r="S405" i="61"/>
  <c r="S444" i="61"/>
  <c r="S464" i="61"/>
  <c r="S483" i="61"/>
  <c r="S479" i="61"/>
  <c r="S495" i="61"/>
  <c r="S496" i="61"/>
  <c r="S44" i="62"/>
  <c r="S18" i="62"/>
  <c r="S202" i="62"/>
  <c r="S41" i="62"/>
  <c r="S85" i="62"/>
  <c r="S125" i="62"/>
  <c r="S79" i="62"/>
  <c r="S84" i="62"/>
  <c r="S66" i="62"/>
  <c r="S148" i="62"/>
  <c r="S180" i="62"/>
  <c r="S176" i="62"/>
  <c r="S204" i="62"/>
  <c r="S211" i="62"/>
  <c r="S261" i="62"/>
  <c r="S281" i="62"/>
  <c r="S267" i="62"/>
  <c r="S308" i="62"/>
  <c r="S294" i="62"/>
  <c r="S297" i="62"/>
  <c r="S344" i="62"/>
  <c r="S378" i="62"/>
  <c r="S409" i="62"/>
  <c r="S448" i="62"/>
  <c r="S462" i="62"/>
  <c r="S485" i="62"/>
  <c r="N337" i="60"/>
  <c r="N494" i="60"/>
  <c r="P494" i="60" s="1"/>
  <c r="C494" i="60" s="1"/>
  <c r="CC494" i="60" s="1"/>
  <c r="N170" i="60"/>
  <c r="N18" i="60"/>
  <c r="P18" i="60" s="1"/>
  <c r="C18" i="60" s="1"/>
  <c r="CC18" i="60" s="1"/>
  <c r="N445" i="60"/>
  <c r="P445" i="60" s="1"/>
  <c r="C445" i="60" s="1"/>
  <c r="CC445" i="60" s="1"/>
  <c r="N73" i="60"/>
  <c r="N396" i="60"/>
  <c r="P396" i="60" s="1"/>
  <c r="C396" i="60" s="1"/>
  <c r="CC396" i="60" s="1"/>
  <c r="N30" i="60"/>
  <c r="N213" i="60"/>
  <c r="N132" i="60"/>
  <c r="N99" i="60"/>
  <c r="S187" i="61"/>
  <c r="S224" i="61"/>
  <c r="S309" i="61"/>
  <c r="S200" i="61"/>
  <c r="S220" i="61"/>
  <c r="S252" i="61"/>
  <c r="S178" i="61"/>
  <c r="S198" i="61"/>
  <c r="S218" i="61"/>
  <c r="S244" i="61"/>
  <c r="S273" i="61"/>
  <c r="S230" i="61"/>
  <c r="S254" i="61"/>
  <c r="S274" i="61"/>
  <c r="S294" i="61"/>
  <c r="S329" i="61"/>
  <c r="S276" i="61"/>
  <c r="S296" i="61"/>
  <c r="S317" i="61"/>
  <c r="S271" i="61"/>
  <c r="S291" i="61"/>
  <c r="S312" i="61"/>
  <c r="S332" i="61"/>
  <c r="S352" i="61"/>
  <c r="S337" i="61"/>
  <c r="S379" i="61"/>
  <c r="S371" i="61"/>
  <c r="S338" i="61"/>
  <c r="S392" i="61"/>
  <c r="S407" i="61"/>
  <c r="S419" i="61"/>
  <c r="S423" i="61"/>
  <c r="S498" i="61"/>
  <c r="S421" i="61"/>
  <c r="S457" i="61"/>
  <c r="S437" i="61"/>
  <c r="S494" i="61"/>
  <c r="S462" i="61"/>
  <c r="S497" i="61"/>
  <c r="S32" i="62"/>
  <c r="S15" i="62"/>
  <c r="S9" i="62"/>
  <c r="S49" i="62"/>
  <c r="S89" i="62"/>
  <c r="S17" i="62"/>
  <c r="S103" i="62"/>
  <c r="S172" i="62"/>
  <c r="S86" i="62"/>
  <c r="S170" i="62"/>
  <c r="S245" i="62"/>
  <c r="S198" i="62"/>
  <c r="S233" i="62"/>
  <c r="S265" i="62"/>
  <c r="S218" i="62"/>
  <c r="S354" i="62"/>
  <c r="S286" i="62"/>
  <c r="S328" i="62"/>
  <c r="S318" i="62"/>
  <c r="S317" i="62"/>
  <c r="S364" i="62"/>
  <c r="S402" i="62"/>
  <c r="S410" i="62"/>
  <c r="S456" i="62"/>
  <c r="S481" i="62"/>
  <c r="N98" i="60"/>
  <c r="N430" i="60"/>
  <c r="P430" i="60" s="1"/>
  <c r="C430" i="60" s="1"/>
  <c r="CC430" i="60" s="1"/>
  <c r="N42" i="60"/>
  <c r="N385" i="60"/>
  <c r="N381" i="60"/>
  <c r="P381" i="60" s="1"/>
  <c r="C381" i="60" s="1"/>
  <c r="CC381" i="60" s="1"/>
  <c r="N488" i="60"/>
  <c r="N360" i="60"/>
  <c r="N451" i="60"/>
  <c r="N93" i="60"/>
  <c r="AX1" i="62"/>
  <c r="R10" i="54"/>
  <c r="D10" i="6"/>
  <c r="S480" i="62"/>
  <c r="S489" i="62"/>
  <c r="S478" i="62"/>
  <c r="S459" i="62"/>
  <c r="S482" i="62"/>
  <c r="S491" i="62"/>
  <c r="S470" i="62"/>
  <c r="S446" i="62"/>
  <c r="S426" i="62"/>
  <c r="S454" i="62"/>
  <c r="S445" i="62"/>
  <c r="S443" i="62"/>
  <c r="S414" i="62"/>
  <c r="S425" i="62"/>
  <c r="S397" i="62"/>
  <c r="S440" i="62"/>
  <c r="S406" i="62"/>
  <c r="S386" i="62"/>
  <c r="S420" i="62"/>
  <c r="S392" i="62"/>
  <c r="S372" i="62"/>
  <c r="S348" i="62"/>
  <c r="S383" i="62"/>
  <c r="S346" i="62"/>
  <c r="S321" i="62"/>
  <c r="S301" i="62"/>
  <c r="S379" i="62"/>
  <c r="S349" i="62"/>
  <c r="S322" i="62"/>
  <c r="S302" i="62"/>
  <c r="S387" i="62"/>
  <c r="S358" i="62"/>
  <c r="S336" i="62"/>
  <c r="S312" i="62"/>
  <c r="S292" i="62"/>
  <c r="S464" i="62"/>
  <c r="S291" i="62"/>
  <c r="S271" i="62"/>
  <c r="S391" i="62"/>
  <c r="S276" i="62"/>
  <c r="S371" i="62"/>
  <c r="S283" i="62"/>
  <c r="S266" i="62"/>
  <c r="S246" i="62"/>
  <c r="S226" i="62"/>
  <c r="S277" i="62"/>
  <c r="S240" i="62"/>
  <c r="S499" i="62"/>
  <c r="S247" i="62"/>
  <c r="S215" i="62"/>
  <c r="S195" i="62"/>
  <c r="S171" i="62"/>
  <c r="S243" i="62"/>
  <c r="S212" i="62"/>
  <c r="S228" i="62"/>
  <c r="S217" i="62"/>
  <c r="S197" i="62"/>
  <c r="S177" i="62"/>
  <c r="S150" i="62"/>
  <c r="S130" i="62"/>
  <c r="S106" i="62"/>
  <c r="S181" i="62"/>
  <c r="S159" i="62"/>
  <c r="S237" i="62"/>
  <c r="S184" i="62"/>
  <c r="S156" i="62"/>
  <c r="S173" i="62"/>
  <c r="S117" i="62"/>
  <c r="S94" i="62"/>
  <c r="S70" i="62"/>
  <c r="S50" i="62"/>
  <c r="S30" i="62"/>
  <c r="S2" i="62"/>
  <c r="S92" i="62"/>
  <c r="S194" i="62"/>
  <c r="S135" i="62"/>
  <c r="S104" i="62"/>
  <c r="S87" i="62"/>
  <c r="S63" i="62"/>
  <c r="S43" i="62"/>
  <c r="S23" i="62"/>
  <c r="S157" i="62"/>
  <c r="S174" i="62"/>
  <c r="S113" i="62"/>
  <c r="S492" i="62"/>
  <c r="S501" i="62"/>
  <c r="S487" i="62"/>
  <c r="S471" i="62"/>
  <c r="S494" i="62"/>
  <c r="S468" i="62"/>
  <c r="S461" i="62"/>
  <c r="S466" i="62"/>
  <c r="S434" i="62"/>
  <c r="S451" i="62"/>
  <c r="S433" i="62"/>
  <c r="S435" i="62"/>
  <c r="S427" i="62"/>
  <c r="S453" i="62"/>
  <c r="S405" i="62"/>
  <c r="S385" i="62"/>
  <c r="S413" i="62"/>
  <c r="S394" i="62"/>
  <c r="S444" i="62"/>
  <c r="S404" i="62"/>
  <c r="S380" i="62"/>
  <c r="S360" i="62"/>
  <c r="S340" i="62"/>
  <c r="S361" i="62"/>
  <c r="S333" i="62"/>
  <c r="S313" i="62"/>
  <c r="S415" i="62"/>
  <c r="S365" i="62"/>
  <c r="S334" i="62"/>
  <c r="S310" i="62"/>
  <c r="S290" i="62"/>
  <c r="S374" i="62"/>
  <c r="S342" i="62"/>
  <c r="S324" i="62"/>
  <c r="S304" i="62"/>
  <c r="S280" i="62"/>
  <c r="S327" i="62"/>
  <c r="S285" i="62"/>
  <c r="S259" i="62"/>
  <c r="S323" i="62"/>
  <c r="S268" i="62"/>
  <c r="S315" i="62"/>
  <c r="S278" i="62"/>
  <c r="S258" i="62"/>
  <c r="S234" i="62"/>
  <c r="S369" i="62"/>
  <c r="S256" i="62"/>
  <c r="S273" i="62"/>
  <c r="S269" i="62"/>
  <c r="S253" i="62"/>
  <c r="S203" i="62"/>
  <c r="S183" i="62"/>
  <c r="S163" i="62"/>
  <c r="S231" i="62"/>
  <c r="S200" i="62"/>
  <c r="S221" i="62"/>
  <c r="S205" i="62"/>
  <c r="S193" i="62"/>
  <c r="S162" i="62"/>
  <c r="S138" i="62"/>
  <c r="S118" i="62"/>
  <c r="S223" i="62"/>
  <c r="S165" i="62"/>
  <c r="S147" i="62"/>
  <c r="S206" i="62"/>
  <c r="S168" i="62"/>
  <c r="S144" i="62"/>
  <c r="S133" i="62"/>
  <c r="S102" i="62"/>
  <c r="S82" i="62"/>
  <c r="S62" i="62"/>
  <c r="S38" i="62"/>
  <c r="S16" i="62"/>
  <c r="S139" i="62"/>
  <c r="S76" i="62"/>
  <c r="S145" i="62"/>
  <c r="S120" i="62"/>
  <c r="S95" i="62"/>
  <c r="S75" i="62"/>
  <c r="S55" i="62"/>
  <c r="S31" i="62"/>
  <c r="S14" i="62"/>
  <c r="S100" i="62"/>
  <c r="S128" i="62"/>
  <c r="S101" i="62"/>
  <c r="S81" i="62"/>
  <c r="S57" i="62"/>
  <c r="S37" i="62"/>
  <c r="S12" i="62"/>
  <c r="S124" i="62"/>
  <c r="S56" i="62"/>
  <c r="S68" i="62"/>
  <c r="S64" i="62"/>
  <c r="S28" i="62"/>
  <c r="S484" i="61"/>
  <c r="S493" i="61"/>
  <c r="S490" i="61"/>
  <c r="S458" i="61"/>
  <c r="S477" i="61"/>
  <c r="S469" i="61"/>
  <c r="S459" i="61"/>
  <c r="S433" i="61"/>
  <c r="S446" i="61"/>
  <c r="S456" i="61"/>
  <c r="S440" i="61"/>
  <c r="S413" i="61"/>
  <c r="S428" i="61"/>
  <c r="S452" i="61"/>
  <c r="S420" i="61"/>
  <c r="S416" i="61"/>
  <c r="S390" i="61"/>
  <c r="S414" i="61"/>
  <c r="S391" i="61"/>
  <c r="S406" i="61"/>
  <c r="S377" i="61"/>
  <c r="S382" i="61"/>
  <c r="S354" i="61"/>
  <c r="S330" i="61"/>
  <c r="S403" i="61"/>
  <c r="S367" i="61"/>
  <c r="S343" i="61"/>
  <c r="S378" i="61"/>
  <c r="S353" i="61"/>
  <c r="S356" i="61"/>
  <c r="S323" i="61"/>
  <c r="S488" i="62"/>
  <c r="S493" i="62"/>
  <c r="S479" i="62"/>
  <c r="S467" i="62"/>
  <c r="S483" i="62"/>
  <c r="S498" i="62"/>
  <c r="S460" i="62"/>
  <c r="S450" i="62"/>
  <c r="S430" i="62"/>
  <c r="S447" i="62"/>
  <c r="S431" i="62"/>
  <c r="S449" i="62"/>
  <c r="S422" i="62"/>
  <c r="S441" i="62"/>
  <c r="S401" i="62"/>
  <c r="S381" i="62"/>
  <c r="S411" i="62"/>
  <c r="S390" i="62"/>
  <c r="S439" i="62"/>
  <c r="S396" i="62"/>
  <c r="S376" i="62"/>
  <c r="S356" i="62"/>
  <c r="S399" i="62"/>
  <c r="S347" i="62"/>
  <c r="S329" i="62"/>
  <c r="S305" i="62"/>
  <c r="S395" i="62"/>
  <c r="S351" i="62"/>
  <c r="S326" i="62"/>
  <c r="S306" i="62"/>
  <c r="S416" i="62"/>
  <c r="S359" i="62"/>
  <c r="S341" i="62"/>
  <c r="S320" i="62"/>
  <c r="S296" i="62"/>
  <c r="S465" i="62"/>
  <c r="S311" i="62"/>
  <c r="S275" i="62"/>
  <c r="S417" i="62"/>
  <c r="S307" i="62"/>
  <c r="S260" i="62"/>
  <c r="S299" i="62"/>
  <c r="S274" i="62"/>
  <c r="S250" i="62"/>
  <c r="S230" i="62"/>
  <c r="S335" i="62"/>
  <c r="S241" i="62"/>
  <c r="S257" i="62"/>
  <c r="S249" i="62"/>
  <c r="S229" i="62"/>
  <c r="S199" i="62"/>
  <c r="S179" i="62"/>
  <c r="S244" i="62"/>
  <c r="S216" i="62"/>
  <c r="S196" i="62"/>
  <c r="S219" i="62"/>
  <c r="S201" i="62"/>
  <c r="S192" i="62"/>
  <c r="S154" i="62"/>
  <c r="S134" i="62"/>
  <c r="S114" i="62"/>
  <c r="S182" i="62"/>
  <c r="S164" i="62"/>
  <c r="S143" i="62"/>
  <c r="S185" i="62"/>
  <c r="S160" i="62"/>
  <c r="S140" i="62"/>
  <c r="S131" i="62"/>
  <c r="S98" i="62"/>
  <c r="S78" i="62"/>
  <c r="S54" i="62"/>
  <c r="S34" i="62"/>
  <c r="S13" i="62"/>
  <c r="S107" i="62"/>
  <c r="S72" i="62"/>
  <c r="S137" i="62"/>
  <c r="S105" i="62"/>
  <c r="S91" i="62"/>
  <c r="S71" i="62"/>
  <c r="S47" i="62"/>
  <c r="S27" i="62"/>
  <c r="S10" i="62"/>
  <c r="S188" i="62"/>
  <c r="S127" i="62"/>
  <c r="S97" i="62"/>
  <c r="S73" i="62"/>
  <c r="S53" i="62"/>
  <c r="S33" i="62"/>
  <c r="S3" i="62"/>
  <c r="S123" i="62"/>
  <c r="S40" i="62"/>
  <c r="S36" i="62"/>
  <c r="S48" i="62"/>
  <c r="S7" i="62"/>
  <c r="S500" i="61"/>
  <c r="S480" i="61"/>
  <c r="S499" i="61"/>
  <c r="S474" i="61"/>
  <c r="S454" i="61"/>
  <c r="S471" i="61"/>
  <c r="S465" i="61"/>
  <c r="S449" i="61"/>
  <c r="S482" i="61"/>
  <c r="S485" i="61"/>
  <c r="S455" i="61"/>
  <c r="S438" i="61"/>
  <c r="S409" i="61"/>
  <c r="S426" i="61"/>
  <c r="S436" i="61"/>
  <c r="S472" i="61"/>
  <c r="S412" i="61"/>
  <c r="S453" i="61"/>
  <c r="S400" i="61"/>
  <c r="S387" i="61"/>
  <c r="S393" i="61"/>
  <c r="S373" i="61"/>
  <c r="S370" i="61"/>
  <c r="S346" i="61"/>
  <c r="S326" i="61"/>
  <c r="S388" i="61"/>
  <c r="S359" i="61"/>
  <c r="S402" i="61"/>
  <c r="S369" i="61"/>
  <c r="S345" i="61"/>
  <c r="S340" i="61"/>
  <c r="N11" i="60"/>
  <c r="N39" i="60"/>
  <c r="P39" i="60" s="1"/>
  <c r="C39" i="60" s="1"/>
  <c r="CC39" i="60" s="1"/>
  <c r="N59" i="60"/>
  <c r="N79" i="60"/>
  <c r="N103" i="60"/>
  <c r="P103" i="60" s="1"/>
  <c r="C103" i="60" s="1"/>
  <c r="CC103" i="60" s="1"/>
  <c r="N123" i="60"/>
  <c r="N143" i="60"/>
  <c r="P143" i="60" s="1"/>
  <c r="C143" i="60" s="1"/>
  <c r="CC143" i="60" s="1"/>
  <c r="N167" i="60"/>
  <c r="P167" i="60" s="1"/>
  <c r="C167" i="60" s="1"/>
  <c r="CC167" i="60" s="1"/>
  <c r="N187" i="60"/>
  <c r="N207" i="60"/>
  <c r="N231" i="60"/>
  <c r="P231" i="60" s="1"/>
  <c r="C231" i="60" s="1"/>
  <c r="CC231" i="60" s="1"/>
  <c r="N251" i="60"/>
  <c r="N271" i="60"/>
  <c r="P271" i="60" s="1"/>
  <c r="C271" i="60" s="1"/>
  <c r="CC271" i="60" s="1"/>
  <c r="N291" i="60"/>
  <c r="N12" i="60"/>
  <c r="P12" i="60" s="1"/>
  <c r="C12" i="60" s="1"/>
  <c r="CC12" i="60" s="1"/>
  <c r="N32" i="60"/>
  <c r="N56" i="60"/>
  <c r="N76" i="60"/>
  <c r="P76" i="60" s="1"/>
  <c r="C76" i="60" s="1"/>
  <c r="CC76" i="60" s="1"/>
  <c r="N96" i="60"/>
  <c r="N120" i="60"/>
  <c r="N140" i="60"/>
  <c r="P140" i="60" s="1"/>
  <c r="C140" i="60" s="1"/>
  <c r="CC140" i="60" s="1"/>
  <c r="N160" i="60"/>
  <c r="N184" i="60"/>
  <c r="N204" i="60"/>
  <c r="P204" i="60" s="1"/>
  <c r="C204" i="60" s="1"/>
  <c r="CC204" i="60" s="1"/>
  <c r="N224" i="60"/>
  <c r="N248" i="60"/>
  <c r="N268" i="60"/>
  <c r="P268" i="60" s="1"/>
  <c r="C268" i="60" s="1"/>
  <c r="CC268" i="60" s="1"/>
  <c r="N288" i="60"/>
  <c r="N312" i="60"/>
  <c r="N332" i="60"/>
  <c r="N21" i="60"/>
  <c r="N69" i="60"/>
  <c r="N101" i="60"/>
  <c r="N133" i="60"/>
  <c r="N165" i="60"/>
  <c r="N221" i="60"/>
  <c r="N253" i="60"/>
  <c r="N277" i="60"/>
  <c r="N306" i="60"/>
  <c r="N327" i="60"/>
  <c r="N347" i="60"/>
  <c r="N363" i="60"/>
  <c r="N379" i="60"/>
  <c r="N395" i="60"/>
  <c r="N411" i="60"/>
  <c r="N423" i="60"/>
  <c r="P423" i="60" s="1"/>
  <c r="C423" i="60" s="1"/>
  <c r="CC423" i="60" s="1"/>
  <c r="N439" i="60"/>
  <c r="P439" i="60" s="1"/>
  <c r="C439" i="60" s="1"/>
  <c r="CC439" i="60" s="1"/>
  <c r="N455" i="60"/>
  <c r="P455" i="60" s="1"/>
  <c r="C455" i="60" s="1"/>
  <c r="CC455" i="60" s="1"/>
  <c r="N471" i="60"/>
  <c r="P471" i="60" s="1"/>
  <c r="C471" i="60" s="1"/>
  <c r="CC471" i="60" s="1"/>
  <c r="N487" i="60"/>
  <c r="P487" i="60" s="1"/>
  <c r="C487" i="60" s="1"/>
  <c r="CC487" i="60" s="1"/>
  <c r="N6" i="60"/>
  <c r="P6" i="60" s="1"/>
  <c r="C6" i="60" s="1"/>
  <c r="N38" i="60"/>
  <c r="P38" i="60" s="1"/>
  <c r="C38" i="60" s="1"/>
  <c r="CC38" i="60" s="1"/>
  <c r="N70" i="60"/>
  <c r="P70" i="60" s="1"/>
  <c r="C70" i="60" s="1"/>
  <c r="CC70" i="60" s="1"/>
  <c r="N94" i="60"/>
  <c r="N126" i="60"/>
  <c r="N158" i="60"/>
  <c r="N190" i="60"/>
  <c r="N222" i="60"/>
  <c r="N254" i="60"/>
  <c r="N286" i="60"/>
  <c r="N313" i="60"/>
  <c r="N348" i="60"/>
  <c r="N364" i="60"/>
  <c r="N27" i="60"/>
  <c r="N47" i="60"/>
  <c r="N71" i="60"/>
  <c r="P71" i="60" s="1"/>
  <c r="C71" i="60" s="1"/>
  <c r="CC71" i="60" s="1"/>
  <c r="N91" i="60"/>
  <c r="N111" i="60"/>
  <c r="N135" i="60"/>
  <c r="P135" i="60" s="1"/>
  <c r="C135" i="60" s="1"/>
  <c r="CC135" i="60" s="1"/>
  <c r="N155" i="60"/>
  <c r="N175" i="60"/>
  <c r="N199" i="60"/>
  <c r="P199" i="60" s="1"/>
  <c r="C199" i="60" s="1"/>
  <c r="CC199" i="60" s="1"/>
  <c r="N219" i="60"/>
  <c r="N239" i="60"/>
  <c r="N263" i="60"/>
  <c r="P263" i="60" s="1"/>
  <c r="C263" i="60" s="1"/>
  <c r="CC263" i="60" s="1"/>
  <c r="N299" i="60"/>
  <c r="N24" i="60"/>
  <c r="N44" i="60"/>
  <c r="P44" i="60" s="1"/>
  <c r="C44" i="60" s="1"/>
  <c r="CC44" i="60" s="1"/>
  <c r="N64" i="60"/>
  <c r="N88" i="60"/>
  <c r="N108" i="60"/>
  <c r="N128" i="60"/>
  <c r="N152" i="60"/>
  <c r="N172" i="60"/>
  <c r="P172" i="60" s="1"/>
  <c r="C172" i="60" s="1"/>
  <c r="CC172" i="60" s="1"/>
  <c r="N192" i="60"/>
  <c r="N216" i="60"/>
  <c r="N236" i="60"/>
  <c r="P236" i="60" s="1"/>
  <c r="C236" i="60" s="1"/>
  <c r="CC236" i="60" s="1"/>
  <c r="N256" i="60"/>
  <c r="N280" i="60"/>
  <c r="N300" i="60"/>
  <c r="P300" i="60" s="1"/>
  <c r="C300" i="60" s="1"/>
  <c r="CC300" i="60" s="1"/>
  <c r="N320" i="60"/>
  <c r="N5" i="60"/>
  <c r="P5" i="60" s="1"/>
  <c r="C5" i="60" s="1"/>
  <c r="N45" i="60"/>
  <c r="P45" i="60" s="1"/>
  <c r="C45" i="60" s="1"/>
  <c r="CC45" i="60" s="1"/>
  <c r="N85" i="60"/>
  <c r="N117" i="60"/>
  <c r="N149" i="60"/>
  <c r="N181" i="60"/>
  <c r="N205" i="60"/>
  <c r="P205" i="60" s="1"/>
  <c r="C205" i="60" s="1"/>
  <c r="CC205" i="60" s="1"/>
  <c r="N237" i="60"/>
  <c r="P237" i="60" s="1"/>
  <c r="C237" i="60" s="1"/>
  <c r="CC237" i="60" s="1"/>
  <c r="N261" i="60"/>
  <c r="N293" i="60"/>
  <c r="N317" i="60"/>
  <c r="N338" i="60"/>
  <c r="N355" i="60"/>
  <c r="N371" i="60"/>
  <c r="N387" i="60"/>
  <c r="N403" i="60"/>
  <c r="N431" i="60"/>
  <c r="P431" i="60" s="1"/>
  <c r="C431" i="60" s="1"/>
  <c r="CC431" i="60" s="1"/>
  <c r="N447" i="60"/>
  <c r="N463" i="60"/>
  <c r="P463" i="60" s="1"/>
  <c r="C463" i="60" s="1"/>
  <c r="CC463" i="60" s="1"/>
  <c r="N479" i="60"/>
  <c r="N495" i="60"/>
  <c r="P495" i="60" s="1"/>
  <c r="C495" i="60" s="1"/>
  <c r="CC495" i="60" s="1"/>
  <c r="N22" i="60"/>
  <c r="P22" i="60" s="1"/>
  <c r="C22" i="60" s="1"/>
  <c r="CC22" i="60" s="1"/>
  <c r="N54" i="60"/>
  <c r="N86" i="60"/>
  <c r="N110" i="60"/>
  <c r="N142" i="60"/>
  <c r="N174" i="60"/>
  <c r="N206" i="60"/>
  <c r="N238" i="60"/>
  <c r="N270" i="60"/>
  <c r="N302" i="60"/>
  <c r="N323" i="60"/>
  <c r="N339" i="60"/>
  <c r="P339" i="60" s="1"/>
  <c r="C339" i="60" s="1"/>
  <c r="CC339" i="60" s="1"/>
  <c r="N356" i="60"/>
  <c r="P356" i="60" s="1"/>
  <c r="C356" i="60" s="1"/>
  <c r="CC356" i="60" s="1"/>
  <c r="N2" i="1"/>
  <c r="N43" i="60"/>
  <c r="N87" i="60"/>
  <c r="P87" i="60" s="1"/>
  <c r="C87" i="60" s="1"/>
  <c r="CC87" i="60" s="1"/>
  <c r="N131" i="60"/>
  <c r="N171" i="60"/>
  <c r="N215" i="60"/>
  <c r="P215" i="60" s="1"/>
  <c r="C215" i="60" s="1"/>
  <c r="CC215" i="60" s="1"/>
  <c r="N259" i="60"/>
  <c r="N295" i="60"/>
  <c r="P295" i="60" s="1"/>
  <c r="C295" i="60" s="1"/>
  <c r="CC295" i="60" s="1"/>
  <c r="N36" i="60"/>
  <c r="N80" i="60"/>
  <c r="N124" i="60"/>
  <c r="P124" i="60" s="1"/>
  <c r="C124" i="60" s="1"/>
  <c r="CC124" i="60" s="1"/>
  <c r="N164" i="60"/>
  <c r="N208" i="60"/>
  <c r="N252" i="60"/>
  <c r="P252" i="60" s="1"/>
  <c r="C252" i="60" s="1"/>
  <c r="CC252" i="60" s="1"/>
  <c r="N292" i="60"/>
  <c r="N336" i="60"/>
  <c r="N77" i="60"/>
  <c r="P77" i="60" s="1"/>
  <c r="C77" i="60" s="1"/>
  <c r="CC77" i="60" s="1"/>
  <c r="N141" i="60"/>
  <c r="P141" i="60" s="1"/>
  <c r="C141" i="60" s="1"/>
  <c r="CC141" i="60" s="1"/>
  <c r="N197" i="60"/>
  <c r="N311" i="60"/>
  <c r="P311" i="60" s="1"/>
  <c r="C311" i="60" s="1"/>
  <c r="CC311" i="60" s="1"/>
  <c r="N351" i="60"/>
  <c r="N383" i="60"/>
  <c r="P383" i="60" s="1"/>
  <c r="C383" i="60" s="1"/>
  <c r="CC383" i="60" s="1"/>
  <c r="N415" i="60"/>
  <c r="N443" i="60"/>
  <c r="N475" i="60"/>
  <c r="N14" i="60"/>
  <c r="N78" i="60"/>
  <c r="N134" i="60"/>
  <c r="P134" i="60" s="1"/>
  <c r="C134" i="60" s="1"/>
  <c r="CC134" i="60" s="1"/>
  <c r="N198" i="60"/>
  <c r="P198" i="60" s="1"/>
  <c r="C198" i="60" s="1"/>
  <c r="CC198" i="60" s="1"/>
  <c r="N262" i="60"/>
  <c r="P262" i="60" s="1"/>
  <c r="C262" i="60" s="1"/>
  <c r="CC262" i="60" s="1"/>
  <c r="N318" i="60"/>
  <c r="P318" i="60" s="1"/>
  <c r="C318" i="60" s="1"/>
  <c r="CC318" i="60" s="1"/>
  <c r="N352" i="60"/>
  <c r="N376" i="60"/>
  <c r="N392" i="60"/>
  <c r="N408" i="60"/>
  <c r="N424" i="60"/>
  <c r="N440" i="60"/>
  <c r="N456" i="60"/>
  <c r="N468" i="60"/>
  <c r="P468" i="60" s="1"/>
  <c r="C468" i="60" s="1"/>
  <c r="CC468" i="60" s="1"/>
  <c r="N484" i="60"/>
  <c r="P484" i="60" s="1"/>
  <c r="C484" i="60" s="1"/>
  <c r="CC484" i="60" s="1"/>
  <c r="N500" i="60"/>
  <c r="P500" i="60" s="1"/>
  <c r="C500" i="60" s="1"/>
  <c r="CC500" i="60" s="1"/>
  <c r="N57" i="60"/>
  <c r="P57" i="60" s="1"/>
  <c r="C57" i="60" s="1"/>
  <c r="CC57" i="60" s="1"/>
  <c r="N121" i="60"/>
  <c r="P121" i="60" s="1"/>
  <c r="C121" i="60" s="1"/>
  <c r="CC121" i="60" s="1"/>
  <c r="N185" i="60"/>
  <c r="P185" i="60" s="1"/>
  <c r="C185" i="60" s="1"/>
  <c r="CC185" i="60" s="1"/>
  <c r="N233" i="60"/>
  <c r="N297" i="60"/>
  <c r="N341" i="60"/>
  <c r="N373" i="60"/>
  <c r="N405" i="60"/>
  <c r="N437" i="60"/>
  <c r="N493" i="60"/>
  <c r="P493" i="60" s="1"/>
  <c r="C493" i="60" s="1"/>
  <c r="CC493" i="60" s="1"/>
  <c r="N81" i="60"/>
  <c r="P81" i="60" s="1"/>
  <c r="C81" i="60" s="1"/>
  <c r="CC81" i="60" s="1"/>
  <c r="N209" i="60"/>
  <c r="N325" i="60"/>
  <c r="N369" i="60"/>
  <c r="N433" i="60"/>
  <c r="N497" i="60"/>
  <c r="N114" i="60"/>
  <c r="N242" i="60"/>
  <c r="N346" i="60"/>
  <c r="N410" i="60"/>
  <c r="N474" i="60"/>
  <c r="N26" i="60"/>
  <c r="P26" i="60" s="1"/>
  <c r="C26" i="60" s="1"/>
  <c r="CC26" i="60" s="1"/>
  <c r="N90" i="60"/>
  <c r="P90" i="60" s="1"/>
  <c r="C90" i="60" s="1"/>
  <c r="CC90" i="60" s="1"/>
  <c r="N154" i="60"/>
  <c r="P154" i="60" s="1"/>
  <c r="C154" i="60" s="1"/>
  <c r="CC154" i="60" s="1"/>
  <c r="N218" i="60"/>
  <c r="P218" i="60" s="1"/>
  <c r="C218" i="60" s="1"/>
  <c r="CC218" i="60" s="1"/>
  <c r="N282" i="60"/>
  <c r="P282" i="60" s="1"/>
  <c r="C282" i="60" s="1"/>
  <c r="CC282" i="60" s="1"/>
  <c r="N331" i="60"/>
  <c r="P331" i="60" s="1"/>
  <c r="C331" i="60" s="1"/>
  <c r="CC331" i="60" s="1"/>
  <c r="N358" i="60"/>
  <c r="N390" i="60"/>
  <c r="N422" i="60"/>
  <c r="N454" i="60"/>
  <c r="N486" i="60"/>
  <c r="N97" i="60"/>
  <c r="N225" i="60"/>
  <c r="N335" i="60"/>
  <c r="N457" i="60"/>
  <c r="N66" i="60"/>
  <c r="P66" i="60" s="1"/>
  <c r="C66" i="60" s="1"/>
  <c r="CC66" i="60" s="1"/>
  <c r="N194" i="60"/>
  <c r="P194" i="60" s="1"/>
  <c r="C194" i="60" s="1"/>
  <c r="CC194" i="60" s="1"/>
  <c r="N315" i="60"/>
  <c r="P315" i="60" s="1"/>
  <c r="C315" i="60" s="1"/>
  <c r="CC315" i="60" s="1"/>
  <c r="N386" i="60"/>
  <c r="P386" i="60" s="1"/>
  <c r="C386" i="60" s="1"/>
  <c r="CC386" i="60" s="1"/>
  <c r="N450" i="60"/>
  <c r="P450" i="60" s="1"/>
  <c r="C450" i="60" s="1"/>
  <c r="CC450" i="60" s="1"/>
  <c r="N2" i="60"/>
  <c r="P2" i="60" s="1"/>
  <c r="C2" i="60" s="1"/>
  <c r="CC2" i="60" s="1"/>
  <c r="C4" i="64" s="1"/>
  <c r="N23" i="60"/>
  <c r="N67" i="60"/>
  <c r="N107" i="60"/>
  <c r="N151" i="60"/>
  <c r="P151" i="60" s="1"/>
  <c r="C151" i="60" s="1"/>
  <c r="CC151" i="60" s="1"/>
  <c r="N195" i="60"/>
  <c r="N235" i="60"/>
  <c r="N279" i="60"/>
  <c r="N16" i="60"/>
  <c r="N60" i="60"/>
  <c r="P60" i="60" s="1"/>
  <c r="C60" i="60" s="1"/>
  <c r="CC60" i="60" s="1"/>
  <c r="N100" i="60"/>
  <c r="P100" i="60" s="1"/>
  <c r="C100" i="60" s="1"/>
  <c r="CC100" i="60" s="1"/>
  <c r="N144" i="60"/>
  <c r="N188" i="60"/>
  <c r="P188" i="60" s="1"/>
  <c r="C188" i="60" s="1"/>
  <c r="CC188" i="60" s="1"/>
  <c r="N228" i="60"/>
  <c r="P228" i="60" s="1"/>
  <c r="C228" i="60" s="1"/>
  <c r="CC228" i="60" s="1"/>
  <c r="N272" i="60"/>
  <c r="N316" i="60"/>
  <c r="P316" i="60" s="1"/>
  <c r="C316" i="60" s="1"/>
  <c r="CC316" i="60" s="1"/>
  <c r="N29" i="60"/>
  <c r="P29" i="60" s="1"/>
  <c r="C29" i="60" s="1"/>
  <c r="CC29" i="60" s="1"/>
  <c r="N109" i="60"/>
  <c r="P109" i="60" s="1"/>
  <c r="C109" i="60" s="1"/>
  <c r="CC109" i="60" s="1"/>
  <c r="N173" i="60"/>
  <c r="P173" i="60" s="1"/>
  <c r="C173" i="60" s="1"/>
  <c r="CC173" i="60" s="1"/>
  <c r="N229" i="60"/>
  <c r="N285" i="60"/>
  <c r="N333" i="60"/>
  <c r="P333" i="60" s="1"/>
  <c r="C333" i="60" s="1"/>
  <c r="CC333" i="60" s="1"/>
  <c r="N367" i="60"/>
  <c r="P367" i="60" s="1"/>
  <c r="C367" i="60" s="1"/>
  <c r="CC367" i="60" s="1"/>
  <c r="N399" i="60"/>
  <c r="P399" i="60" s="1"/>
  <c r="C399" i="60" s="1"/>
  <c r="CC399" i="60" s="1"/>
  <c r="N427" i="60"/>
  <c r="N459" i="60"/>
  <c r="N491" i="60"/>
  <c r="N46" i="60"/>
  <c r="N102" i="60"/>
  <c r="P102" i="60" s="1"/>
  <c r="C102" i="60" s="1"/>
  <c r="CC102" i="60" s="1"/>
  <c r="N166" i="60"/>
  <c r="P166" i="60" s="1"/>
  <c r="C166" i="60" s="1"/>
  <c r="CC166" i="60" s="1"/>
  <c r="N230" i="60"/>
  <c r="P230" i="60" s="1"/>
  <c r="C230" i="60" s="1"/>
  <c r="CC230" i="60" s="1"/>
  <c r="N294" i="60"/>
  <c r="P294" i="60" s="1"/>
  <c r="C294" i="60" s="1"/>
  <c r="CC294" i="60" s="1"/>
  <c r="N334" i="60"/>
  <c r="N368" i="60"/>
  <c r="N384" i="60"/>
  <c r="N400" i="60"/>
  <c r="N416" i="60"/>
  <c r="N432" i="60"/>
  <c r="N448" i="60"/>
  <c r="N476" i="60"/>
  <c r="N492" i="60"/>
  <c r="P492" i="60" s="1"/>
  <c r="C492" i="60" s="1"/>
  <c r="CC492" i="60" s="1"/>
  <c r="N25" i="60"/>
  <c r="P25" i="60" s="1"/>
  <c r="C25" i="60" s="1"/>
  <c r="CC25" i="60" s="1"/>
  <c r="N89" i="60"/>
  <c r="P89" i="60" s="1"/>
  <c r="C89" i="60" s="1"/>
  <c r="CC89" i="60" s="1"/>
  <c r="N153" i="60"/>
  <c r="P153" i="60" s="1"/>
  <c r="C153" i="60" s="1"/>
  <c r="CC153" i="60" s="1"/>
  <c r="N217" i="60"/>
  <c r="N265" i="60"/>
  <c r="N319" i="60"/>
  <c r="N357" i="60"/>
  <c r="N389" i="60"/>
  <c r="N421" i="60"/>
  <c r="N453" i="60"/>
  <c r="N477" i="60"/>
  <c r="P477" i="60" s="1"/>
  <c r="C477" i="60" s="1"/>
  <c r="CC477" i="60" s="1"/>
  <c r="N17" i="60"/>
  <c r="P17" i="60" s="1"/>
  <c r="C17" i="60" s="1"/>
  <c r="CC17" i="60" s="1"/>
  <c r="N145" i="60"/>
  <c r="N273" i="60"/>
  <c r="P273" i="60" s="1"/>
  <c r="C273" i="60" s="1"/>
  <c r="CC273" i="60" s="1"/>
  <c r="N345" i="60"/>
  <c r="N401" i="60"/>
  <c r="N465" i="60"/>
  <c r="N50" i="60"/>
  <c r="N178" i="60"/>
  <c r="N305" i="60"/>
  <c r="N378" i="60"/>
  <c r="N442" i="60"/>
  <c r="N58" i="60"/>
  <c r="N122" i="60"/>
  <c r="N186" i="60"/>
  <c r="N250" i="60"/>
  <c r="P250" i="60" s="1"/>
  <c r="C250" i="60" s="1"/>
  <c r="CC250" i="60" s="1"/>
  <c r="N310" i="60"/>
  <c r="N350" i="60"/>
  <c r="N374" i="60"/>
  <c r="N406" i="60"/>
  <c r="N438" i="60"/>
  <c r="N470" i="60"/>
  <c r="N33" i="60"/>
  <c r="N161" i="60"/>
  <c r="N289" i="60"/>
  <c r="N377" i="60"/>
  <c r="N425" i="60"/>
  <c r="N489" i="60"/>
  <c r="P489" i="60" s="1"/>
  <c r="C489" i="60" s="1"/>
  <c r="CC489" i="60" s="1"/>
  <c r="N130" i="60"/>
  <c r="P130" i="60" s="1"/>
  <c r="C130" i="60" s="1"/>
  <c r="CC130" i="60" s="1"/>
  <c r="N258" i="60"/>
  <c r="P258" i="60" s="1"/>
  <c r="C258" i="60" s="1"/>
  <c r="CC258" i="60" s="1"/>
  <c r="N354" i="60"/>
  <c r="P354" i="60" s="1"/>
  <c r="C354" i="60" s="1"/>
  <c r="CC354" i="60" s="1"/>
  <c r="N418" i="60"/>
  <c r="P418" i="60" s="1"/>
  <c r="C418" i="60" s="1"/>
  <c r="CC418" i="60" s="1"/>
  <c r="N35" i="60"/>
  <c r="N75" i="60"/>
  <c r="N163" i="60"/>
  <c r="N247" i="60"/>
  <c r="P247" i="60" s="1"/>
  <c r="C247" i="60" s="1"/>
  <c r="CC247" i="60" s="1"/>
  <c r="N28" i="60"/>
  <c r="P28" i="60" s="1"/>
  <c r="C28" i="60" s="1"/>
  <c r="CC28" i="60" s="1"/>
  <c r="N112" i="60"/>
  <c r="N196" i="60"/>
  <c r="N284" i="60"/>
  <c r="P284" i="60" s="1"/>
  <c r="C284" i="60" s="1"/>
  <c r="CC284" i="60" s="1"/>
  <c r="N53" i="60"/>
  <c r="N189" i="60"/>
  <c r="N301" i="60"/>
  <c r="P301" i="60" s="1"/>
  <c r="C301" i="60" s="1"/>
  <c r="CC301" i="60" s="1"/>
  <c r="N375" i="60"/>
  <c r="P375" i="60" s="1"/>
  <c r="C375" i="60" s="1"/>
  <c r="CC375" i="60" s="1"/>
  <c r="N435" i="60"/>
  <c r="N499" i="60"/>
  <c r="N118" i="60"/>
  <c r="N246" i="60"/>
  <c r="N344" i="60"/>
  <c r="N388" i="60"/>
  <c r="P388" i="60" s="1"/>
  <c r="C388" i="60" s="1"/>
  <c r="CC388" i="60" s="1"/>
  <c r="N420" i="60"/>
  <c r="P420" i="60" s="1"/>
  <c r="C420" i="60" s="1"/>
  <c r="CC420" i="60" s="1"/>
  <c r="N452" i="60"/>
  <c r="P452" i="60" s="1"/>
  <c r="C452" i="60" s="1"/>
  <c r="CC452" i="60" s="1"/>
  <c r="N480" i="60"/>
  <c r="N41" i="60"/>
  <c r="N169" i="60"/>
  <c r="N281" i="60"/>
  <c r="P281" i="60" s="1"/>
  <c r="C281" i="60" s="1"/>
  <c r="CC281" i="60" s="1"/>
  <c r="N365" i="60"/>
  <c r="P365" i="60" s="1"/>
  <c r="C365" i="60" s="1"/>
  <c r="CC365" i="60" s="1"/>
  <c r="N429" i="60"/>
  <c r="P429" i="60" s="1"/>
  <c r="C429" i="60" s="1"/>
  <c r="CC429" i="60" s="1"/>
  <c r="N485" i="60"/>
  <c r="N177" i="60"/>
  <c r="N353" i="60"/>
  <c r="N481" i="60"/>
  <c r="N210" i="60"/>
  <c r="P210" i="60" s="1"/>
  <c r="C210" i="60" s="1"/>
  <c r="CC210" i="60" s="1"/>
  <c r="N394" i="60"/>
  <c r="P394" i="60" s="1"/>
  <c r="C394" i="60" s="1"/>
  <c r="CC394" i="60" s="1"/>
  <c r="N10" i="60"/>
  <c r="N138" i="60"/>
  <c r="N266" i="60"/>
  <c r="N414" i="60"/>
  <c r="P414" i="60" s="1"/>
  <c r="C414" i="60" s="1"/>
  <c r="CC414" i="60" s="1"/>
  <c r="N478" i="60"/>
  <c r="N193" i="60"/>
  <c r="P193" i="60" s="1"/>
  <c r="C193" i="60" s="1"/>
  <c r="CC193" i="60" s="1"/>
  <c r="N393" i="60"/>
  <c r="N34" i="60"/>
  <c r="N290" i="60"/>
  <c r="N434" i="60"/>
  <c r="N119" i="60"/>
  <c r="P119" i="60" s="1"/>
  <c r="C119" i="60" s="1"/>
  <c r="CC119" i="60" s="1"/>
  <c r="N203" i="60"/>
  <c r="N283" i="60"/>
  <c r="N68" i="60"/>
  <c r="N156" i="60"/>
  <c r="P156" i="60" s="1"/>
  <c r="C156" i="60" s="1"/>
  <c r="CC156" i="60" s="1"/>
  <c r="N240" i="60"/>
  <c r="N324" i="60"/>
  <c r="N125" i="60"/>
  <c r="N245" i="60"/>
  <c r="N343" i="60"/>
  <c r="P343" i="60" s="1"/>
  <c r="C343" i="60" s="1"/>
  <c r="CC343" i="60" s="1"/>
  <c r="N407" i="60"/>
  <c r="P407" i="60" s="1"/>
  <c r="C407" i="60" s="1"/>
  <c r="CC407" i="60" s="1"/>
  <c r="N467" i="60"/>
  <c r="N62" i="60"/>
  <c r="N182" i="60"/>
  <c r="N307" i="60"/>
  <c r="N372" i="60"/>
  <c r="P372" i="60" s="1"/>
  <c r="C372" i="60" s="1"/>
  <c r="CC372" i="60" s="1"/>
  <c r="N404" i="60"/>
  <c r="P404" i="60" s="1"/>
  <c r="C404" i="60" s="1"/>
  <c r="CC404" i="60" s="1"/>
  <c r="N436" i="60"/>
  <c r="P436" i="60" s="1"/>
  <c r="C436" i="60" s="1"/>
  <c r="CC436" i="60" s="1"/>
  <c r="N464" i="60"/>
  <c r="N496" i="60"/>
  <c r="N105" i="60"/>
  <c r="N330" i="60"/>
  <c r="P330" i="60" s="1"/>
  <c r="C330" i="60" s="1"/>
  <c r="CC330" i="60" s="1"/>
  <c r="N397" i="60"/>
  <c r="N461" i="60"/>
  <c r="N49" i="60"/>
  <c r="N303" i="60"/>
  <c r="N417" i="60"/>
  <c r="P417" i="60" s="1"/>
  <c r="C417" i="60" s="1"/>
  <c r="CC417" i="60" s="1"/>
  <c r="N82" i="60"/>
  <c r="P82" i="60" s="1"/>
  <c r="C82" i="60" s="1"/>
  <c r="CC82" i="60" s="1"/>
  <c r="N326" i="60"/>
  <c r="P326" i="60" s="1"/>
  <c r="C326" i="60" s="1"/>
  <c r="CC326" i="60" s="1"/>
  <c r="N466" i="60"/>
  <c r="P466" i="60" s="1"/>
  <c r="C466" i="60" s="1"/>
  <c r="CC466" i="60" s="1"/>
  <c r="N74" i="60"/>
  <c r="N202" i="60"/>
  <c r="N321" i="60"/>
  <c r="N382" i="60"/>
  <c r="P382" i="60" s="1"/>
  <c r="C382" i="60" s="1"/>
  <c r="CC382" i="60" s="1"/>
  <c r="N446" i="60"/>
  <c r="P446" i="60" s="1"/>
  <c r="C446" i="60" s="1"/>
  <c r="CC446" i="60" s="1"/>
  <c r="N65" i="60"/>
  <c r="P65" i="60" s="1"/>
  <c r="C65" i="60" s="1"/>
  <c r="CC65" i="60" s="1"/>
  <c r="N314" i="60"/>
  <c r="N441" i="60"/>
  <c r="N162" i="60"/>
  <c r="N370" i="60"/>
  <c r="N482" i="60"/>
  <c r="P482" i="60" s="1"/>
  <c r="C482" i="60" s="1"/>
  <c r="CC482" i="60" s="1"/>
  <c r="N55" i="60"/>
  <c r="P55" i="60" s="1"/>
  <c r="C55" i="60" s="1"/>
  <c r="CC55" i="60" s="1"/>
  <c r="N139" i="60"/>
  <c r="N227" i="60"/>
  <c r="N4" i="60"/>
  <c r="N92" i="60"/>
  <c r="P92" i="60" s="1"/>
  <c r="C92" i="60" s="1"/>
  <c r="CC92" i="60" s="1"/>
  <c r="N176" i="60"/>
  <c r="N260" i="60"/>
  <c r="N13" i="60"/>
  <c r="P13" i="60" s="1"/>
  <c r="C13" i="60" s="1"/>
  <c r="CC13" i="60" s="1"/>
  <c r="N157" i="60"/>
  <c r="N269" i="60"/>
  <c r="P269" i="60" s="1"/>
  <c r="C269" i="60" s="1"/>
  <c r="CC269" i="60" s="1"/>
  <c r="N359" i="60"/>
  <c r="P359" i="60" s="1"/>
  <c r="C359" i="60" s="1"/>
  <c r="CC359" i="60" s="1"/>
  <c r="N419" i="60"/>
  <c r="N483" i="60"/>
  <c r="N214" i="60"/>
  <c r="P214" i="60" s="1"/>
  <c r="C214" i="60" s="1"/>
  <c r="CC214" i="60" s="1"/>
  <c r="N329" i="60"/>
  <c r="N380" i="60"/>
  <c r="N412" i="60"/>
  <c r="N444" i="60"/>
  <c r="P444" i="60" s="1"/>
  <c r="C444" i="60" s="1"/>
  <c r="CC444" i="60" s="1"/>
  <c r="N472" i="60"/>
  <c r="N9" i="60"/>
  <c r="N137" i="60"/>
  <c r="N249" i="60"/>
  <c r="P249" i="60" s="1"/>
  <c r="C249" i="60" s="1"/>
  <c r="CC249" i="60" s="1"/>
  <c r="N349" i="60"/>
  <c r="P349" i="60" s="1"/>
  <c r="C349" i="60" s="1"/>
  <c r="CC349" i="60" s="1"/>
  <c r="N413" i="60"/>
  <c r="P413" i="60" s="1"/>
  <c r="C413" i="60" s="1"/>
  <c r="CC413" i="60" s="1"/>
  <c r="N469" i="60"/>
  <c r="N113" i="60"/>
  <c r="N449" i="60"/>
  <c r="N146" i="60"/>
  <c r="N362" i="60"/>
  <c r="P362" i="60" s="1"/>
  <c r="C362" i="60" s="1"/>
  <c r="CC362" i="60" s="1"/>
  <c r="N490" i="60"/>
  <c r="N106" i="60"/>
  <c r="N234" i="60"/>
  <c r="N342" i="60"/>
  <c r="N398" i="60"/>
  <c r="P398" i="60" s="1"/>
  <c r="C398" i="60" s="1"/>
  <c r="CC398" i="60" s="1"/>
  <c r="N462" i="60"/>
  <c r="P462" i="60" s="1"/>
  <c r="C462" i="60" s="1"/>
  <c r="CC462" i="60" s="1"/>
  <c r="N129" i="60"/>
  <c r="P129" i="60" s="1"/>
  <c r="C129" i="60" s="1"/>
  <c r="CC129" i="60" s="1"/>
  <c r="N361" i="60"/>
  <c r="P361" i="60" s="1"/>
  <c r="C361" i="60" s="1"/>
  <c r="CC361" i="60" s="1"/>
  <c r="N473" i="60"/>
  <c r="N226" i="60"/>
  <c r="N402" i="60"/>
  <c r="N498" i="60"/>
  <c r="AA1" i="62"/>
  <c r="J10" i="54"/>
  <c r="X10" i="54"/>
  <c r="BL1" i="62"/>
  <c r="AR1" i="62"/>
  <c r="Q10" i="54"/>
  <c r="P4" i="1"/>
  <c r="C4" i="1" s="1"/>
  <c r="H34" i="51"/>
  <c r="H52" i="51"/>
  <c r="H46" i="51"/>
  <c r="H27" i="51"/>
  <c r="P20" i="1"/>
  <c r="C20" i="1" s="1"/>
  <c r="H18" i="48"/>
  <c r="H27" i="48"/>
  <c r="H22" i="48"/>
  <c r="H11" i="48"/>
  <c r="H21" i="48"/>
  <c r="H3" i="48"/>
  <c r="H5" i="48"/>
  <c r="P2" i="1"/>
  <c r="C2" i="1" s="1"/>
  <c r="CC2" i="1" s="1"/>
  <c r="A4" i="64" s="1"/>
  <c r="P5" i="1"/>
  <c r="C5" i="1" s="1"/>
  <c r="P15" i="1"/>
  <c r="C15" i="1" s="1"/>
  <c r="P6" i="1"/>
  <c r="C6" i="1" s="1"/>
  <c r="P10" i="1"/>
  <c r="C10" i="1" s="1"/>
  <c r="P12" i="1"/>
  <c r="C12" i="1" s="1"/>
  <c r="P13" i="1"/>
  <c r="C13" i="1" s="1"/>
  <c r="P16" i="1"/>
  <c r="C16" i="1" s="1"/>
  <c r="H28" i="51"/>
  <c r="H23" i="48"/>
  <c r="H9" i="48"/>
  <c r="H16" i="48"/>
  <c r="H8" i="48"/>
  <c r="H17" i="48"/>
  <c r="H13" i="48"/>
  <c r="P11" i="1"/>
  <c r="C11" i="1" s="1"/>
  <c r="E37" i="51"/>
  <c r="F37" i="51"/>
  <c r="G37" i="51"/>
  <c r="H24" i="48"/>
  <c r="H14" i="48"/>
  <c r="H25" i="48"/>
  <c r="H4" i="48"/>
  <c r="H26" i="48"/>
  <c r="H20" i="48"/>
  <c r="E35" i="51"/>
  <c r="F35" i="51"/>
  <c r="G35" i="51"/>
  <c r="P4" i="60"/>
  <c r="C4" i="60" s="1"/>
  <c r="V10" i="54"/>
  <c r="P21" i="1"/>
  <c r="C21" i="1" s="1"/>
  <c r="D29" i="51"/>
  <c r="E29" i="51"/>
  <c r="F29" i="51"/>
  <c r="G29" i="51"/>
  <c r="D36" i="51"/>
  <c r="E36" i="51"/>
  <c r="F36" i="51"/>
  <c r="G36" i="51"/>
  <c r="D30" i="51"/>
  <c r="E30" i="51"/>
  <c r="F30" i="51"/>
  <c r="G30" i="51"/>
  <c r="G31" i="51"/>
  <c r="D31" i="51"/>
  <c r="F31" i="51"/>
  <c r="E31" i="51"/>
  <c r="D25" i="51"/>
  <c r="F25" i="51"/>
  <c r="E25" i="51"/>
  <c r="G25" i="51"/>
  <c r="E26" i="51"/>
  <c r="G26" i="51"/>
  <c r="F26" i="51"/>
  <c r="D26" i="51"/>
  <c r="H51" i="51"/>
  <c r="H45" i="51"/>
  <c r="N296" i="60"/>
  <c r="P296" i="60" s="1"/>
  <c r="N148" i="60"/>
  <c r="P148" i="60" s="1"/>
  <c r="P22" i="1"/>
  <c r="C22" i="1" s="1"/>
  <c r="G5" i="64"/>
  <c r="G6" i="64" s="1"/>
  <c r="J38" i="49"/>
  <c r="J26" i="49"/>
  <c r="J157" i="49"/>
  <c r="J164" i="49"/>
  <c r="J75" i="49"/>
  <c r="J131" i="49"/>
  <c r="J69" i="49"/>
  <c r="J70" i="49"/>
  <c r="J91" i="49"/>
  <c r="J169" i="49"/>
  <c r="J141" i="49"/>
  <c r="J9" i="49"/>
  <c r="J142" i="49"/>
  <c r="J63" i="49"/>
  <c r="J86" i="49"/>
  <c r="J71" i="49"/>
  <c r="J94" i="49"/>
  <c r="J7" i="49"/>
  <c r="J123" i="49"/>
  <c r="J14" i="49"/>
  <c r="J163" i="49"/>
  <c r="J32" i="49"/>
  <c r="J133" i="49"/>
  <c r="J76" i="49"/>
  <c r="J8" i="49"/>
  <c r="J127" i="49"/>
  <c r="J19" i="49"/>
  <c r="J160" i="49"/>
  <c r="J124" i="49"/>
  <c r="J129" i="49"/>
  <c r="J171" i="49"/>
  <c r="J166" i="49"/>
  <c r="J145" i="49"/>
  <c r="J77" i="49"/>
  <c r="J53" i="49"/>
  <c r="J18" i="49"/>
  <c r="J6" i="49"/>
  <c r="J115" i="49"/>
  <c r="J80" i="49"/>
  <c r="J55" i="49"/>
  <c r="J97" i="49"/>
  <c r="J73" i="49"/>
  <c r="J21" i="49"/>
  <c r="J87" i="49"/>
  <c r="J132" i="49"/>
  <c r="J95" i="49"/>
  <c r="J82" i="49"/>
  <c r="J20" i="49"/>
  <c r="J88" i="49"/>
  <c r="J78" i="49"/>
  <c r="J41" i="49"/>
  <c r="J49" i="49"/>
  <c r="J29" i="49"/>
  <c r="J179" i="49"/>
  <c r="J170" i="49"/>
  <c r="J106" i="49"/>
  <c r="J28" i="49"/>
  <c r="J65" i="49"/>
  <c r="J137" i="49"/>
  <c r="J89" i="49"/>
  <c r="J167" i="49"/>
  <c r="J159" i="49"/>
  <c r="J46" i="49"/>
  <c r="J108" i="49"/>
  <c r="J155" i="49"/>
  <c r="J35" i="49"/>
  <c r="J51" i="49"/>
  <c r="J175" i="49"/>
  <c r="J22" i="49"/>
  <c r="J44" i="49"/>
  <c r="J34" i="49"/>
  <c r="J191" i="49"/>
  <c r="J36" i="49"/>
  <c r="J125" i="49"/>
  <c r="J152" i="49"/>
  <c r="J149" i="49"/>
  <c r="J83" i="49"/>
  <c r="J189" i="49"/>
  <c r="J17" i="49"/>
  <c r="J99" i="49"/>
  <c r="J174" i="49"/>
  <c r="J134" i="49"/>
  <c r="J188" i="49"/>
  <c r="J151" i="49"/>
  <c r="J128" i="49"/>
  <c r="J52" i="49"/>
  <c r="J23" i="49"/>
  <c r="J24" i="49"/>
  <c r="J192" i="49"/>
  <c r="J31" i="49"/>
  <c r="J72" i="49"/>
  <c r="J61" i="49"/>
  <c r="J190" i="49"/>
  <c r="J194" i="49"/>
  <c r="J2" i="49"/>
  <c r="J197" i="49"/>
  <c r="J37" i="49"/>
  <c r="J105" i="49"/>
  <c r="J96" i="49"/>
  <c r="J114" i="49"/>
  <c r="J150" i="49"/>
  <c r="J50" i="49"/>
  <c r="J107" i="49"/>
  <c r="J66" i="49"/>
  <c r="J143" i="49"/>
  <c r="J57" i="49"/>
  <c r="J118" i="49"/>
  <c r="J30" i="49"/>
  <c r="J109" i="49"/>
  <c r="J58" i="49"/>
  <c r="J136" i="49"/>
  <c r="J111" i="49"/>
  <c r="J195" i="49"/>
  <c r="J183" i="49"/>
  <c r="J12" i="49"/>
  <c r="J177" i="49"/>
  <c r="J16" i="49"/>
  <c r="J153" i="49"/>
  <c r="J45" i="49"/>
  <c r="J64" i="49"/>
  <c r="J184" i="49"/>
  <c r="J59" i="49"/>
  <c r="J146" i="49"/>
  <c r="J193" i="49"/>
  <c r="J182" i="49"/>
  <c r="J121" i="49"/>
  <c r="J178" i="49"/>
  <c r="J42" i="49"/>
  <c r="J140" i="49"/>
  <c r="J54" i="49"/>
  <c r="J98" i="49"/>
  <c r="J186" i="49"/>
  <c r="J104" i="49"/>
  <c r="J74" i="49"/>
  <c r="J196" i="49"/>
  <c r="J93" i="49"/>
  <c r="J5" i="49"/>
  <c r="J156" i="49"/>
  <c r="J162" i="49"/>
  <c r="J68" i="49"/>
  <c r="J103" i="49"/>
  <c r="J181" i="49"/>
  <c r="J60" i="49"/>
  <c r="J173" i="49"/>
  <c r="J112" i="49"/>
  <c r="J176" i="49"/>
  <c r="J110" i="49"/>
  <c r="J120" i="49"/>
  <c r="J3" i="49"/>
  <c r="J158" i="49"/>
  <c r="J161" i="49"/>
  <c r="J172" i="49"/>
  <c r="J148" i="49"/>
  <c r="J102" i="49"/>
  <c r="J11" i="49"/>
  <c r="J27" i="49"/>
  <c r="J116" i="49"/>
  <c r="J4" i="49"/>
  <c r="J144" i="49"/>
  <c r="J33" i="49"/>
  <c r="J84" i="49"/>
  <c r="J67" i="49"/>
  <c r="J62" i="49"/>
  <c r="J147" i="49"/>
  <c r="J56" i="49"/>
  <c r="J187" i="49"/>
  <c r="J43" i="49"/>
  <c r="J81" i="49"/>
  <c r="J85" i="49"/>
  <c r="J100" i="49"/>
  <c r="J165" i="49"/>
  <c r="J92" i="49"/>
  <c r="J130" i="49"/>
  <c r="J90" i="49"/>
  <c r="J25" i="49"/>
  <c r="J113" i="49"/>
  <c r="J39" i="49"/>
  <c r="J119" i="49"/>
  <c r="J185" i="49"/>
  <c r="J122" i="49"/>
  <c r="J180" i="49"/>
  <c r="J139" i="49"/>
  <c r="J10" i="49"/>
  <c r="J101" i="49"/>
  <c r="J138" i="49"/>
  <c r="J79" i="49"/>
  <c r="J117" i="49"/>
  <c r="J48" i="49"/>
  <c r="J47" i="49"/>
  <c r="J154" i="49"/>
  <c r="J126" i="49"/>
  <c r="J13" i="49"/>
  <c r="J135" i="49"/>
  <c r="J15" i="49"/>
  <c r="J168" i="49"/>
  <c r="J40" i="49"/>
  <c r="H43" i="51"/>
  <c r="E53" i="51"/>
  <c r="F53" i="51"/>
  <c r="F33" i="51"/>
  <c r="G33" i="51"/>
  <c r="D33" i="51"/>
  <c r="E33" i="51"/>
  <c r="C296" i="60"/>
  <c r="CC296" i="60" s="1"/>
  <c r="F32" i="51"/>
  <c r="G32" i="51"/>
  <c r="D32" i="51"/>
  <c r="E32" i="51"/>
  <c r="S10" i="54"/>
  <c r="AY1" i="62"/>
  <c r="AE1" i="62"/>
  <c r="AF1" i="61"/>
  <c r="Y1" i="62"/>
  <c r="I10" i="54"/>
  <c r="Z1" i="62"/>
  <c r="AL1" i="62"/>
  <c r="N10" i="54"/>
  <c r="AM1" i="62"/>
  <c r="S500" i="62"/>
  <c r="S484" i="62"/>
  <c r="S497" i="62"/>
  <c r="S495" i="62"/>
  <c r="S477" i="62"/>
  <c r="S463" i="62"/>
  <c r="S486" i="62"/>
  <c r="S472" i="62"/>
  <c r="S473" i="62"/>
  <c r="S474" i="62"/>
  <c r="S458" i="62"/>
  <c r="S438" i="62"/>
  <c r="S490" i="62"/>
  <c r="S457" i="62"/>
  <c r="S432" i="62"/>
  <c r="S436" i="62"/>
  <c r="S429" i="62"/>
  <c r="S418" i="62"/>
  <c r="S452" i="62"/>
  <c r="S408" i="62"/>
  <c r="S393" i="62"/>
  <c r="S377" i="62"/>
  <c r="S412" i="62"/>
  <c r="S398" i="62"/>
  <c r="S382" i="62"/>
  <c r="S423" i="62"/>
  <c r="S400" i="62"/>
  <c r="S384" i="62"/>
  <c r="S368" i="62"/>
  <c r="S352" i="62"/>
  <c r="S421" i="62"/>
  <c r="S362" i="62"/>
  <c r="S345" i="62"/>
  <c r="S325" i="62"/>
  <c r="S309" i="62"/>
  <c r="S293" i="62"/>
  <c r="S367" i="62"/>
  <c r="S350" i="62"/>
  <c r="S330" i="62"/>
  <c r="S314" i="62"/>
  <c r="S298" i="62"/>
  <c r="S403" i="62"/>
  <c r="S373" i="62"/>
  <c r="S343" i="62"/>
  <c r="S332" i="62"/>
  <c r="S316" i="62"/>
  <c r="S300" i="62"/>
  <c r="S284" i="62"/>
  <c r="S407" i="62"/>
  <c r="S295" i="62"/>
  <c r="S279" i="62"/>
  <c r="S263" i="62"/>
  <c r="S353" i="62"/>
  <c r="S289" i="62"/>
  <c r="S264" i="62"/>
  <c r="S331" i="62"/>
  <c r="S282" i="62"/>
  <c r="S270" i="62"/>
  <c r="S254" i="62"/>
  <c r="S238" i="62"/>
  <c r="S222" i="62"/>
  <c r="S287" i="62"/>
  <c r="S255" i="62"/>
  <c r="S319" i="62"/>
  <c r="S355" i="62"/>
  <c r="S248" i="62"/>
  <c r="S235" i="62"/>
  <c r="S207" i="62"/>
  <c r="S191" i="62"/>
  <c r="S175" i="62"/>
  <c r="S252" i="62"/>
  <c r="S232" i="62"/>
  <c r="S208" i="62"/>
  <c r="S236" i="62"/>
  <c r="S220" i="62"/>
  <c r="S209" i="62"/>
  <c r="S214" i="62"/>
  <c r="S178" i="62"/>
  <c r="S158" i="62"/>
  <c r="S142" i="62"/>
  <c r="S126" i="62"/>
  <c r="S110" i="62"/>
  <c r="S210" i="62"/>
  <c r="S166" i="62"/>
  <c r="S155" i="62"/>
  <c r="S251" i="62"/>
  <c r="S186" i="62"/>
  <c r="S169" i="62"/>
  <c r="S152" i="62"/>
  <c r="S190" i="62"/>
  <c r="S132" i="62"/>
  <c r="S115" i="62"/>
  <c r="S90" i="62"/>
  <c r="S74" i="62"/>
  <c r="S58" i="62"/>
  <c r="S42" i="62"/>
  <c r="S26" i="62"/>
  <c r="S6" i="62"/>
  <c r="S109" i="62"/>
  <c r="S80" i="62"/>
  <c r="S189" i="62"/>
  <c r="S136" i="62"/>
  <c r="S119" i="62"/>
  <c r="S99" i="62"/>
  <c r="S83" i="62"/>
  <c r="S67" i="62"/>
  <c r="S51" i="62"/>
  <c r="S35" i="62"/>
  <c r="S19" i="62"/>
  <c r="S5" i="62"/>
  <c r="S224" i="62"/>
  <c r="S129" i="62"/>
  <c r="S112" i="62"/>
  <c r="S93" i="62"/>
  <c r="S77" i="62"/>
  <c r="S61" i="62"/>
  <c r="S45" i="62"/>
  <c r="S29" i="62"/>
  <c r="S8" i="62"/>
  <c r="S141" i="62"/>
  <c r="S96" i="62"/>
  <c r="S24" i="62"/>
  <c r="S52" i="62"/>
  <c r="S4" i="62"/>
  <c r="S60" i="62"/>
  <c r="S492" i="61"/>
  <c r="S476" i="61"/>
  <c r="S489" i="61"/>
  <c r="S487" i="61"/>
  <c r="S466" i="61"/>
  <c r="S486" i="61"/>
  <c r="S475" i="61"/>
  <c r="S473" i="61"/>
  <c r="S461" i="61"/>
  <c r="S445" i="61"/>
  <c r="S429" i="61"/>
  <c r="S450" i="61"/>
  <c r="S468" i="61"/>
  <c r="S448" i="61"/>
  <c r="S439" i="61"/>
  <c r="S417" i="61"/>
  <c r="S401" i="61"/>
  <c r="S422" i="61"/>
  <c r="S443" i="61"/>
  <c r="S424" i="61"/>
  <c r="S430" i="61"/>
  <c r="S411" i="61"/>
  <c r="S386" i="61"/>
  <c r="S415" i="61"/>
  <c r="S398" i="61"/>
  <c r="S427" i="61"/>
  <c r="S397" i="61"/>
  <c r="S381" i="61"/>
  <c r="S404" i="61"/>
  <c r="S366" i="61"/>
  <c r="S350" i="61"/>
  <c r="S334" i="61"/>
  <c r="S318" i="61"/>
  <c r="S383" i="61"/>
  <c r="S363" i="61"/>
  <c r="S347" i="61"/>
  <c r="S380" i="61"/>
  <c r="S365" i="61"/>
  <c r="S349" i="61"/>
  <c r="S375" i="61"/>
  <c r="S325" i="61"/>
  <c r="S368" i="61"/>
  <c r="S348" i="61"/>
  <c r="S331" i="61"/>
  <c r="S311" i="61"/>
  <c r="S295" i="61"/>
  <c r="S279" i="61"/>
  <c r="S263" i="61"/>
  <c r="S316" i="61"/>
  <c r="S300" i="61"/>
  <c r="S284" i="61"/>
  <c r="S268" i="61"/>
  <c r="S321" i="61"/>
  <c r="S298" i="61"/>
  <c r="S282" i="61"/>
  <c r="S266" i="61"/>
  <c r="S250" i="61"/>
  <c r="S234" i="61"/>
  <c r="S305" i="61"/>
  <c r="S260" i="61"/>
  <c r="S243" i="61"/>
  <c r="S222" i="61"/>
  <c r="S206" i="61"/>
  <c r="S190" i="61"/>
  <c r="S335" i="61"/>
  <c r="S253" i="61"/>
  <c r="S236" i="61"/>
  <c r="S212" i="61"/>
  <c r="S196" i="61"/>
  <c r="S180" i="61"/>
  <c r="S239" i="61"/>
  <c r="S211" i="61"/>
  <c r="S179" i="61"/>
  <c r="S163" i="61"/>
  <c r="S147" i="61"/>
  <c r="S301" i="61"/>
  <c r="S232" i="61"/>
  <c r="S193" i="61"/>
  <c r="S168" i="61"/>
  <c r="S152" i="61"/>
  <c r="S285" i="61"/>
  <c r="S225" i="61"/>
  <c r="S197" i="61"/>
  <c r="S170" i="61"/>
  <c r="S154" i="61"/>
  <c r="S157" i="61"/>
  <c r="S136" i="61"/>
  <c r="S119" i="61"/>
  <c r="S103" i="61"/>
  <c r="S87" i="61"/>
  <c r="S71" i="61"/>
  <c r="S55" i="61"/>
  <c r="S39" i="61"/>
  <c r="S23" i="61"/>
  <c r="S3" i="61"/>
  <c r="S9" i="61"/>
  <c r="S376" i="61"/>
  <c r="S149" i="61"/>
  <c r="S132" i="61"/>
  <c r="S116" i="61"/>
  <c r="S100" i="61"/>
  <c r="S84" i="61"/>
  <c r="S68" i="61"/>
  <c r="S52" i="61"/>
  <c r="S32" i="61"/>
  <c r="S6" i="61"/>
  <c r="S183" i="61"/>
  <c r="S134" i="61"/>
  <c r="S122" i="61"/>
  <c r="S106" i="61"/>
  <c r="S90" i="61"/>
  <c r="S74" i="61"/>
  <c r="S58" i="61"/>
  <c r="S42" i="61"/>
  <c r="S26" i="61"/>
  <c r="S11" i="61"/>
  <c r="S101" i="61"/>
  <c r="S37" i="61"/>
  <c r="S17" i="61"/>
  <c r="S113" i="61"/>
  <c r="S49" i="61"/>
  <c r="S61" i="61"/>
  <c r="S105" i="61"/>
  <c r="S41" i="61"/>
  <c r="S77" i="61"/>
  <c r="S2" i="1"/>
  <c r="AA10" i="54"/>
  <c r="BT1" i="62"/>
  <c r="BT1" i="60"/>
  <c r="AJ1" i="62"/>
  <c r="AJ1" i="60"/>
  <c r="N7" i="60"/>
  <c r="N19" i="60"/>
  <c r="N3" i="1"/>
  <c r="N19" i="1"/>
  <c r="N35" i="1"/>
  <c r="N51" i="1"/>
  <c r="N67" i="1"/>
  <c r="N83" i="1"/>
  <c r="N99" i="1"/>
  <c r="N115" i="1"/>
  <c r="N131" i="1"/>
  <c r="N147" i="1"/>
  <c r="N163" i="1"/>
  <c r="N179" i="1"/>
  <c r="N195" i="1"/>
  <c r="N211" i="1"/>
  <c r="N227" i="1"/>
  <c r="N243" i="1"/>
  <c r="N259" i="1"/>
  <c r="N275" i="1"/>
  <c r="N291" i="1"/>
  <c r="N307" i="1"/>
  <c r="N323" i="1"/>
  <c r="N339" i="1"/>
  <c r="N17" i="1"/>
  <c r="N33" i="1"/>
  <c r="N49" i="1"/>
  <c r="N65" i="1"/>
  <c r="N81" i="1"/>
  <c r="N97" i="1"/>
  <c r="N113" i="1"/>
  <c r="N129" i="1"/>
  <c r="N145" i="1"/>
  <c r="N161" i="1"/>
  <c r="N177" i="1"/>
  <c r="N193" i="1"/>
  <c r="N209" i="1"/>
  <c r="N225" i="1"/>
  <c r="N241" i="1"/>
  <c r="N257" i="1"/>
  <c r="N273" i="1"/>
  <c r="N289" i="1"/>
  <c r="N305" i="1"/>
  <c r="N321" i="1"/>
  <c r="N337" i="1"/>
  <c r="N18" i="1"/>
  <c r="N34" i="1"/>
  <c r="N50" i="1"/>
  <c r="N66" i="1"/>
  <c r="N82" i="1"/>
  <c r="N98" i="1"/>
  <c r="N114" i="1"/>
  <c r="N130" i="1"/>
  <c r="N146" i="1"/>
  <c r="N162" i="1"/>
  <c r="N178" i="1"/>
  <c r="N194" i="1"/>
  <c r="N210" i="1"/>
  <c r="N226" i="1"/>
  <c r="N242" i="1"/>
  <c r="N258" i="1"/>
  <c r="N274" i="1"/>
  <c r="N290" i="1"/>
  <c r="N306" i="1"/>
  <c r="N322" i="1"/>
  <c r="N36" i="1"/>
  <c r="N100" i="1"/>
  <c r="N164" i="1"/>
  <c r="N228" i="1"/>
  <c r="N292" i="1"/>
  <c r="N341" i="1"/>
  <c r="N357" i="1"/>
  <c r="N373" i="1"/>
  <c r="N389" i="1"/>
  <c r="N405" i="1"/>
  <c r="N421" i="1"/>
  <c r="N437" i="1"/>
  <c r="N453" i="1"/>
  <c r="N469" i="1"/>
  <c r="N485" i="1"/>
  <c r="N501" i="1"/>
  <c r="N61" i="60"/>
  <c r="N37" i="60"/>
  <c r="N340" i="60"/>
  <c r="N328" i="60"/>
  <c r="N308" i="60"/>
  <c r="N276" i="60"/>
  <c r="N264" i="60"/>
  <c r="N244" i="60"/>
  <c r="N232" i="60"/>
  <c r="N212" i="60"/>
  <c r="N200" i="60"/>
  <c r="N180" i="60"/>
  <c r="N168" i="60"/>
  <c r="N136" i="60"/>
  <c r="N116" i="60"/>
  <c r="N104" i="60"/>
  <c r="N84" i="60"/>
  <c r="N72" i="60"/>
  <c r="N52" i="60"/>
  <c r="N40" i="60"/>
  <c r="N20" i="60"/>
  <c r="N8" i="60"/>
  <c r="N287" i="60"/>
  <c r="N275" i="60"/>
  <c r="N255" i="60"/>
  <c r="N243" i="60"/>
  <c r="N223" i="60"/>
  <c r="N211" i="60"/>
  <c r="N191" i="60"/>
  <c r="N179" i="60"/>
  <c r="N159" i="60"/>
  <c r="N147" i="60"/>
  <c r="N127" i="60"/>
  <c r="N115" i="60"/>
  <c r="N95" i="60"/>
  <c r="N83" i="60"/>
  <c r="N63" i="60"/>
  <c r="N51" i="60"/>
  <c r="N31" i="60"/>
  <c r="N15" i="60"/>
  <c r="N3" i="60"/>
  <c r="H10" i="54"/>
  <c r="X1" i="61"/>
  <c r="BD1" i="62"/>
  <c r="U10" i="54"/>
  <c r="L10" i="54"/>
  <c r="D4" i="6"/>
  <c r="BJ1" i="60"/>
  <c r="BB1" i="61"/>
  <c r="W10" i="54"/>
  <c r="E7" i="64"/>
  <c r="A3" i="56"/>
  <c r="C3" i="56"/>
  <c r="E3" i="56"/>
  <c r="B4" i="64"/>
  <c r="A2" i="50"/>
  <c r="D4" i="64"/>
  <c r="H47" i="51" l="1"/>
  <c r="C148" i="60"/>
  <c r="CC148" i="60" s="1"/>
  <c r="D53" i="51"/>
  <c r="H25" i="51"/>
  <c r="H53" i="51"/>
  <c r="P241" i="60"/>
  <c r="C241" i="60" s="1"/>
  <c r="CC241" i="60" s="1"/>
  <c r="P458" i="60"/>
  <c r="C458" i="60" s="1"/>
  <c r="CC458" i="60" s="1"/>
  <c r="P460" i="60"/>
  <c r="C460" i="60" s="1"/>
  <c r="CC460" i="60" s="1"/>
  <c r="P298" i="60"/>
  <c r="C298" i="60" s="1"/>
  <c r="CC298" i="60" s="1"/>
  <c r="P501" i="60"/>
  <c r="C501" i="60" s="1"/>
  <c r="CC501" i="60" s="1"/>
  <c r="P409" i="60"/>
  <c r="C409" i="60" s="1"/>
  <c r="CC409" i="60" s="1"/>
  <c r="P304" i="60"/>
  <c r="C304" i="60" s="1"/>
  <c r="CC304" i="60" s="1"/>
  <c r="P141" i="1"/>
  <c r="C141" i="1" s="1"/>
  <c r="CC141" i="1" s="1"/>
  <c r="P267" i="60"/>
  <c r="C267" i="60" s="1"/>
  <c r="CC267" i="60" s="1"/>
  <c r="P201" i="60"/>
  <c r="C201" i="60" s="1"/>
  <c r="CC201" i="60" s="1"/>
  <c r="V2" i="1"/>
  <c r="V490" i="62"/>
  <c r="V499" i="62"/>
  <c r="V473" i="62"/>
  <c r="V457" i="62"/>
  <c r="V489" i="62"/>
  <c r="V470" i="62"/>
  <c r="V479" i="62"/>
  <c r="V455" i="62"/>
  <c r="V464" i="62"/>
  <c r="V440" i="62"/>
  <c r="V424" i="62"/>
  <c r="V463" i="62"/>
  <c r="V472" i="62"/>
  <c r="V442" i="62"/>
  <c r="V456" i="62"/>
  <c r="V427" i="62"/>
  <c r="V437" i="62"/>
  <c r="V412" i="62"/>
  <c r="V418" i="62"/>
  <c r="V403" i="62"/>
  <c r="V387" i="62"/>
  <c r="V446" i="62"/>
  <c r="V404" i="62"/>
  <c r="V388" i="62"/>
  <c r="V414" i="62"/>
  <c r="V402" i="62"/>
  <c r="V386" i="62"/>
  <c r="V370" i="62"/>
  <c r="V354" i="62"/>
  <c r="V425" i="62"/>
  <c r="V372" i="62"/>
  <c r="V355" i="62"/>
  <c r="V335" i="62"/>
  <c r="V319" i="62"/>
  <c r="V303" i="62"/>
  <c r="V393" i="62"/>
  <c r="V360" i="62"/>
  <c r="V343" i="62"/>
  <c r="V328" i="62"/>
  <c r="V312" i="62"/>
  <c r="V296" i="62"/>
  <c r="V433" i="62"/>
  <c r="V368" i="62"/>
  <c r="V351" i="62"/>
  <c r="V330" i="62"/>
  <c r="V314" i="62"/>
  <c r="V298" i="62"/>
  <c r="V282" i="62"/>
  <c r="V325" i="62"/>
  <c r="V280" i="62"/>
  <c r="V265" i="62"/>
  <c r="V363" i="62"/>
  <c r="V305" i="62"/>
  <c r="V278" i="62"/>
  <c r="V262" i="62"/>
  <c r="V329" i="62"/>
  <c r="V276" i="62"/>
  <c r="V260" i="62"/>
  <c r="V244" i="62"/>
  <c r="V228" i="62"/>
  <c r="V285" i="62"/>
  <c r="V249" i="62"/>
  <c r="V231" i="62"/>
  <c r="V253" i="62"/>
  <c r="V348" i="62"/>
  <c r="V263" i="62"/>
  <c r="V222" i="62"/>
  <c r="V213" i="62"/>
  <c r="V197" i="62"/>
  <c r="V181" i="62"/>
  <c r="V165" i="62"/>
  <c r="V241" i="62"/>
  <c r="V223" i="62"/>
  <c r="V202" i="62"/>
  <c r="V235" i="62"/>
  <c r="V211" i="62"/>
  <c r="V195" i="62"/>
  <c r="V187" i="62"/>
  <c r="V170" i="62"/>
  <c r="V152" i="62"/>
  <c r="V136" i="62"/>
  <c r="V120" i="62"/>
  <c r="V104" i="62"/>
  <c r="V190" i="62"/>
  <c r="V172" i="62"/>
  <c r="V149" i="62"/>
  <c r="V204" i="62"/>
  <c r="V176" i="62"/>
  <c r="V154" i="62"/>
  <c r="V183" i="62"/>
  <c r="V125" i="62"/>
  <c r="V107" i="62"/>
  <c r="V88" i="62"/>
  <c r="V72" i="62"/>
  <c r="V56" i="62"/>
  <c r="V40" i="62"/>
  <c r="V24" i="62"/>
  <c r="V155" i="62"/>
  <c r="V102" i="62"/>
  <c r="V74" i="62"/>
  <c r="V159" i="62"/>
  <c r="V127" i="62"/>
  <c r="V101" i="62"/>
  <c r="V85" i="62"/>
  <c r="V69" i="62"/>
  <c r="V53" i="62"/>
  <c r="V37" i="62"/>
  <c r="V21" i="62"/>
  <c r="V4" i="62"/>
  <c r="V167" i="62"/>
  <c r="V135" i="62"/>
  <c r="V106" i="62"/>
  <c r="V95" i="62"/>
  <c r="V79" i="62"/>
  <c r="V63" i="62"/>
  <c r="V47" i="62"/>
  <c r="V31" i="62"/>
  <c r="V17" i="62"/>
  <c r="V2" i="62"/>
  <c r="V7" i="62"/>
  <c r="V86" i="62"/>
  <c r="V22" i="62"/>
  <c r="V66" i="62"/>
  <c r="V30" i="62"/>
  <c r="V26" i="62"/>
  <c r="V490" i="61"/>
  <c r="V499" i="61"/>
  <c r="V501" i="61"/>
  <c r="V485" i="61"/>
  <c r="V481" i="61"/>
  <c r="V460" i="61"/>
  <c r="V473" i="61"/>
  <c r="V480" i="61"/>
  <c r="V471" i="61"/>
  <c r="V453" i="61"/>
  <c r="V439" i="61"/>
  <c r="V458" i="61"/>
  <c r="V444" i="61"/>
  <c r="V446" i="61"/>
  <c r="V430" i="61"/>
  <c r="V415" i="61"/>
  <c r="V399" i="61"/>
  <c r="V437" i="61"/>
  <c r="V420" i="61"/>
  <c r="V429" i="61"/>
  <c r="V418" i="61"/>
  <c r="V438" i="61"/>
  <c r="V402" i="61"/>
  <c r="V384" i="61"/>
  <c r="V406" i="61"/>
  <c r="V385" i="61"/>
  <c r="V400" i="61"/>
  <c r="V387" i="61"/>
  <c r="V371" i="61"/>
  <c r="V374" i="61"/>
  <c r="V356" i="61"/>
  <c r="V340" i="61"/>
  <c r="V324" i="61"/>
  <c r="V413" i="61"/>
  <c r="V378" i="61"/>
  <c r="V357" i="61"/>
  <c r="V341" i="61"/>
  <c r="V394" i="61"/>
  <c r="V363" i="61"/>
  <c r="V347" i="61"/>
  <c r="V354" i="61"/>
  <c r="V318" i="61"/>
  <c r="V335" i="61"/>
  <c r="V338" i="61"/>
  <c r="V309" i="61"/>
  <c r="V293" i="61"/>
  <c r="V277" i="61"/>
  <c r="V330" i="61"/>
  <c r="V310" i="61"/>
  <c r="V294" i="61"/>
  <c r="V278" i="61"/>
  <c r="V342" i="61"/>
  <c r="V304" i="61"/>
  <c r="V288" i="61"/>
  <c r="V272" i="61"/>
  <c r="V256" i="61"/>
  <c r="V240" i="61"/>
  <c r="V224" i="61"/>
  <c r="V271" i="61"/>
  <c r="V238" i="61"/>
  <c r="V216" i="61"/>
  <c r="V200" i="61"/>
  <c r="V184" i="61"/>
  <c r="V263" i="61"/>
  <c r="V246" i="61"/>
  <c r="V229" i="61"/>
  <c r="V214" i="61"/>
  <c r="V198" i="61"/>
  <c r="V182" i="61"/>
  <c r="V255" i="61"/>
  <c r="V215" i="61"/>
  <c r="V183" i="61"/>
  <c r="V165" i="61"/>
  <c r="V149" i="61"/>
  <c r="V133" i="61"/>
  <c r="V275" i="61"/>
  <c r="V225" i="61"/>
  <c r="V197" i="61"/>
  <c r="V170" i="61"/>
  <c r="V154" i="61"/>
  <c r="V323" i="61"/>
  <c r="V241" i="61"/>
  <c r="V193" i="61"/>
  <c r="V168" i="61"/>
  <c r="V152" i="61"/>
  <c r="V203" i="61"/>
  <c r="V125" i="61"/>
  <c r="V109" i="61"/>
  <c r="V93" i="61"/>
  <c r="V77" i="61"/>
  <c r="V61" i="61"/>
  <c r="V45" i="61"/>
  <c r="V29" i="61"/>
  <c r="V14" i="61"/>
  <c r="V34" i="61"/>
  <c r="V18" i="61"/>
  <c r="V219" i="61"/>
  <c r="V167" i="61"/>
  <c r="V134" i="61"/>
  <c r="V118" i="61"/>
  <c r="V102" i="61"/>
  <c r="V86" i="61"/>
  <c r="V70" i="61"/>
  <c r="V54" i="61"/>
  <c r="V38" i="61"/>
  <c r="V175" i="61"/>
  <c r="V143" i="61"/>
  <c r="V128" i="61"/>
  <c r="V112" i="61"/>
  <c r="V96" i="61"/>
  <c r="V80" i="61"/>
  <c r="V64" i="61"/>
  <c r="V48" i="61"/>
  <c r="V32" i="61"/>
  <c r="V16" i="61"/>
  <c r="V131" i="61"/>
  <c r="V67" i="61"/>
  <c r="V12" i="61"/>
  <c r="V127" i="61"/>
  <c r="V63" i="61"/>
  <c r="V123" i="61"/>
  <c r="V138" i="61"/>
  <c r="V87" i="61"/>
  <c r="V486" i="62"/>
  <c r="V495" i="62"/>
  <c r="V469" i="62"/>
  <c r="V453" i="62"/>
  <c r="V488" i="62"/>
  <c r="V501" i="62"/>
  <c r="V475" i="62"/>
  <c r="V454" i="62"/>
  <c r="V452" i="62"/>
  <c r="V436" i="62"/>
  <c r="V484" i="62"/>
  <c r="V459" i="62"/>
  <c r="V460" i="62"/>
  <c r="V441" i="62"/>
  <c r="V443" i="62"/>
  <c r="V422" i="62"/>
  <c r="V435" i="62"/>
  <c r="V408" i="62"/>
  <c r="V417" i="62"/>
  <c r="V399" i="62"/>
  <c r="V383" i="62"/>
  <c r="V426" i="62"/>
  <c r="V400" i="62"/>
  <c r="V384" i="62"/>
  <c r="V413" i="62"/>
  <c r="V398" i="62"/>
  <c r="V382" i="62"/>
  <c r="V366" i="62"/>
  <c r="V350" i="62"/>
  <c r="V409" i="62"/>
  <c r="V371" i="62"/>
  <c r="V353" i="62"/>
  <c r="V331" i="62"/>
  <c r="V315" i="62"/>
  <c r="V299" i="62"/>
  <c r="V377" i="62"/>
  <c r="V359" i="62"/>
  <c r="V341" i="62"/>
  <c r="V324" i="62"/>
  <c r="V308" i="62"/>
  <c r="V292" i="62"/>
  <c r="V401" i="62"/>
  <c r="V367" i="62"/>
  <c r="V349" i="62"/>
  <c r="V326" i="62"/>
  <c r="V310" i="62"/>
  <c r="V294" i="62"/>
  <c r="V405" i="62"/>
  <c r="V309" i="62"/>
  <c r="V277" i="62"/>
  <c r="V261" i="62"/>
  <c r="V361" i="62"/>
  <c r="V284" i="62"/>
  <c r="V274" i="62"/>
  <c r="V258" i="62"/>
  <c r="V313" i="62"/>
  <c r="V272" i="62"/>
  <c r="V256" i="62"/>
  <c r="V240" i="62"/>
  <c r="V224" i="62"/>
  <c r="V275" i="62"/>
  <c r="V247" i="62"/>
  <c r="V317" i="62"/>
  <c r="V251" i="62"/>
  <c r="V301" i="62"/>
  <c r="V242" i="62"/>
  <c r="V221" i="62"/>
  <c r="V209" i="62"/>
  <c r="V193" i="62"/>
  <c r="V177" i="62"/>
  <c r="V291" i="62"/>
  <c r="V237" i="62"/>
  <c r="V214" i="62"/>
  <c r="V198" i="62"/>
  <c r="V230" i="62"/>
  <c r="V207" i="62"/>
  <c r="V279" i="62"/>
  <c r="V186" i="62"/>
  <c r="V168" i="62"/>
  <c r="V148" i="62"/>
  <c r="V132" i="62"/>
  <c r="V116" i="62"/>
  <c r="V243" i="62"/>
  <c r="V188" i="62"/>
  <c r="V161" i="62"/>
  <c r="V145" i="62"/>
  <c r="V192" i="62"/>
  <c r="V163" i="62"/>
  <c r="V150" i="62"/>
  <c r="V147" i="62"/>
  <c r="V123" i="62"/>
  <c r="V100" i="62"/>
  <c r="V84" i="62"/>
  <c r="V68" i="62"/>
  <c r="V52" i="62"/>
  <c r="V36" i="62"/>
  <c r="V200" i="62"/>
  <c r="V133" i="62"/>
  <c r="V94" i="62"/>
  <c r="V216" i="62"/>
  <c r="V143" i="62"/>
  <c r="V114" i="62"/>
  <c r="V97" i="62"/>
  <c r="V81" i="62"/>
  <c r="V65" i="62"/>
  <c r="V49" i="62"/>
  <c r="V33" i="62"/>
  <c r="V15" i="62"/>
  <c r="V134" i="62"/>
  <c r="V151" i="62"/>
  <c r="V122" i="62"/>
  <c r="V105" i="62"/>
  <c r="V91" i="62"/>
  <c r="V75" i="62"/>
  <c r="V59" i="62"/>
  <c r="V43" i="62"/>
  <c r="V27" i="62"/>
  <c r="V14" i="62"/>
  <c r="V20" i="62"/>
  <c r="V5" i="62"/>
  <c r="V78" i="62"/>
  <c r="V13" i="62"/>
  <c r="V50" i="62"/>
  <c r="V16" i="62"/>
  <c r="V62" i="62"/>
  <c r="V486" i="61"/>
  <c r="V495" i="61"/>
  <c r="V497" i="61"/>
  <c r="V488" i="61"/>
  <c r="V472" i="61"/>
  <c r="V456" i="61"/>
  <c r="V469" i="61"/>
  <c r="V479" i="61"/>
  <c r="V467" i="61"/>
  <c r="V451" i="61"/>
  <c r="V435" i="61"/>
  <c r="V457" i="61"/>
  <c r="V466" i="61"/>
  <c r="V442" i="61"/>
  <c r="V427" i="61"/>
  <c r="V411" i="61"/>
  <c r="V461" i="61"/>
  <c r="V436" i="61"/>
  <c r="V416" i="61"/>
  <c r="V428" i="61"/>
  <c r="V470" i="61"/>
  <c r="V421" i="61"/>
  <c r="V396" i="61"/>
  <c r="V417" i="61"/>
  <c r="V397" i="61"/>
  <c r="V425" i="61"/>
  <c r="V398" i="61"/>
  <c r="V383" i="61"/>
  <c r="V390" i="61"/>
  <c r="V368" i="61"/>
  <c r="V352" i="61"/>
  <c r="V336" i="61"/>
  <c r="V320" i="61"/>
  <c r="V386" i="61"/>
  <c r="V369" i="61"/>
  <c r="V353" i="61"/>
  <c r="V441" i="61"/>
  <c r="V373" i="61"/>
  <c r="V359" i="61"/>
  <c r="V343" i="61"/>
  <c r="V334" i="61"/>
  <c r="V317" i="61"/>
  <c r="V382" i="61"/>
  <c r="V337" i="61"/>
  <c r="V305" i="61"/>
  <c r="V289" i="61"/>
  <c r="V273" i="61"/>
  <c r="V329" i="61"/>
  <c r="V306" i="61"/>
  <c r="V290" i="61"/>
  <c r="V274" i="61"/>
  <c r="V327" i="61"/>
  <c r="V300" i="61"/>
  <c r="V284" i="61"/>
  <c r="V268" i="61"/>
  <c r="V252" i="61"/>
  <c r="V236" i="61"/>
  <c r="V319" i="61"/>
  <c r="V254" i="61"/>
  <c r="V237" i="61"/>
  <c r="V212" i="61"/>
  <c r="V196" i="61"/>
  <c r="V180" i="61"/>
  <c r="V262" i="61"/>
  <c r="V245" i="61"/>
  <c r="V227" i="61"/>
  <c r="V210" i="61"/>
  <c r="V194" i="61"/>
  <c r="V178" i="61"/>
  <c r="V249" i="61"/>
  <c r="V207" i="61"/>
  <c r="V177" i="61"/>
  <c r="V161" i="61"/>
  <c r="V145" i="61"/>
  <c r="V314" i="61"/>
  <c r="V257" i="61"/>
  <c r="V221" i="61"/>
  <c r="V189" i="61"/>
  <c r="V166" i="61"/>
  <c r="V150" i="61"/>
  <c r="V291" i="61"/>
  <c r="V217" i="61"/>
  <c r="V185" i="61"/>
  <c r="V164" i="61"/>
  <c r="V267" i="61"/>
  <c r="V171" i="61"/>
  <c r="V121" i="61"/>
  <c r="V105" i="61"/>
  <c r="V89" i="61"/>
  <c r="V73" i="61"/>
  <c r="V57" i="61"/>
  <c r="V41" i="61"/>
  <c r="V25" i="61"/>
  <c r="V10" i="61"/>
  <c r="V30" i="61"/>
  <c r="V11" i="61"/>
  <c r="V313" i="61"/>
  <c r="V151" i="61"/>
  <c r="V130" i="61"/>
  <c r="V114" i="61"/>
  <c r="V98" i="61"/>
  <c r="V82" i="61"/>
  <c r="V66" i="61"/>
  <c r="V50" i="61"/>
  <c r="V299" i="61"/>
  <c r="V159" i="61"/>
  <c r="V142" i="61"/>
  <c r="V124" i="61"/>
  <c r="V108" i="61"/>
  <c r="V92" i="61"/>
  <c r="V76" i="61"/>
  <c r="V60" i="61"/>
  <c r="V44" i="61"/>
  <c r="V28" i="61"/>
  <c r="V13" i="61"/>
  <c r="V115" i="61"/>
  <c r="V51" i="61"/>
  <c r="V15" i="61"/>
  <c r="V111" i="61"/>
  <c r="V47" i="61"/>
  <c r="V107" i="61"/>
  <c r="V136" i="61"/>
  <c r="V498" i="62"/>
  <c r="V482" i="62"/>
  <c r="V491" i="62"/>
  <c r="V465" i="62"/>
  <c r="V497" i="62"/>
  <c r="V476" i="62"/>
  <c r="V485" i="62"/>
  <c r="V468" i="62"/>
  <c r="V480" i="62"/>
  <c r="V448" i="62"/>
  <c r="V432" i="62"/>
  <c r="V483" i="62"/>
  <c r="V449" i="62"/>
  <c r="V451" i="62"/>
  <c r="V439" i="62"/>
  <c r="V430" i="62"/>
  <c r="V462" i="62"/>
  <c r="V420" i="62"/>
  <c r="V434" i="62"/>
  <c r="V415" i="62"/>
  <c r="V395" i="62"/>
  <c r="V379" i="62"/>
  <c r="V423" i="62"/>
  <c r="V396" i="62"/>
  <c r="V380" i="62"/>
  <c r="V411" i="62"/>
  <c r="V394" i="62"/>
  <c r="V378" i="62"/>
  <c r="V362" i="62"/>
  <c r="V346" i="62"/>
  <c r="V397" i="62"/>
  <c r="V369" i="62"/>
  <c r="V340" i="62"/>
  <c r="V327" i="62"/>
  <c r="V311" i="62"/>
  <c r="V295" i="62"/>
  <c r="V375" i="62"/>
  <c r="V357" i="62"/>
  <c r="V336" i="62"/>
  <c r="V320" i="62"/>
  <c r="V304" i="62"/>
  <c r="V288" i="62"/>
  <c r="V385" i="62"/>
  <c r="V365" i="62"/>
  <c r="V338" i="62"/>
  <c r="V322" i="62"/>
  <c r="V306" i="62"/>
  <c r="V290" i="62"/>
  <c r="V347" i="62"/>
  <c r="V293" i="62"/>
  <c r="V273" i="62"/>
  <c r="V257" i="62"/>
  <c r="V337" i="62"/>
  <c r="V283" i="62"/>
  <c r="V270" i="62"/>
  <c r="V447" i="62"/>
  <c r="V297" i="62"/>
  <c r="V268" i="62"/>
  <c r="V252" i="62"/>
  <c r="V236" i="62"/>
  <c r="V220" i="62"/>
  <c r="V259" i="62"/>
  <c r="V234" i="62"/>
  <c r="V271" i="62"/>
  <c r="V500" i="62"/>
  <c r="V267" i="62"/>
  <c r="V238" i="62"/>
  <c r="V219" i="62"/>
  <c r="V205" i="62"/>
  <c r="V189" i="62"/>
  <c r="V173" i="62"/>
  <c r="V246" i="62"/>
  <c r="V226" i="62"/>
  <c r="V210" i="62"/>
  <c r="V194" i="62"/>
  <c r="V229" i="62"/>
  <c r="V203" i="62"/>
  <c r="V212" i="62"/>
  <c r="V184" i="62"/>
  <c r="V160" i="62"/>
  <c r="V144" i="62"/>
  <c r="V128" i="62"/>
  <c r="V112" i="62"/>
  <c r="V208" i="62"/>
  <c r="V175" i="62"/>
  <c r="V157" i="62"/>
  <c r="V141" i="62"/>
  <c r="V179" i="62"/>
  <c r="V162" i="62"/>
  <c r="V146" i="62"/>
  <c r="V139" i="62"/>
  <c r="V110" i="62"/>
  <c r="V96" i="62"/>
  <c r="V80" i="62"/>
  <c r="V64" i="62"/>
  <c r="V48" i="62"/>
  <c r="V32" i="62"/>
  <c r="V182" i="62"/>
  <c r="V117" i="62"/>
  <c r="V90" i="62"/>
  <c r="V166" i="62"/>
  <c r="V130" i="62"/>
  <c r="V113" i="62"/>
  <c r="V93" i="62"/>
  <c r="V77" i="62"/>
  <c r="V61" i="62"/>
  <c r="V45" i="62"/>
  <c r="V29" i="62"/>
  <c r="V12" i="62"/>
  <c r="V98" i="62"/>
  <c r="V138" i="62"/>
  <c r="V121" i="62"/>
  <c r="V103" i="62"/>
  <c r="V87" i="62"/>
  <c r="V71" i="62"/>
  <c r="V55" i="62"/>
  <c r="V39" i="62"/>
  <c r="V23" i="62"/>
  <c r="V10" i="62"/>
  <c r="V18" i="62"/>
  <c r="V131" i="62"/>
  <c r="V54" i="62"/>
  <c r="V3" i="62"/>
  <c r="V34" i="62"/>
  <c r="V58" i="62"/>
  <c r="V498" i="61"/>
  <c r="V482" i="61"/>
  <c r="V491" i="61"/>
  <c r="V493" i="61"/>
  <c r="V484" i="61"/>
  <c r="V468" i="61"/>
  <c r="V452" i="61"/>
  <c r="V465" i="61"/>
  <c r="V477" i="61"/>
  <c r="V476" i="61"/>
  <c r="V447" i="61"/>
  <c r="V431" i="61"/>
  <c r="V455" i="61"/>
  <c r="V463" i="61"/>
  <c r="V433" i="61"/>
  <c r="V423" i="61"/>
  <c r="V407" i="61"/>
  <c r="V459" i="61"/>
  <c r="V434" i="61"/>
  <c r="V496" i="61"/>
  <c r="V426" i="61"/>
  <c r="V445" i="61"/>
  <c r="V405" i="61"/>
  <c r="V392" i="61"/>
  <c r="V409" i="61"/>
  <c r="V393" i="61"/>
  <c r="V414" i="61"/>
  <c r="V395" i="61"/>
  <c r="V379" i="61"/>
  <c r="V377" i="61"/>
  <c r="V364" i="61"/>
  <c r="V348" i="61"/>
  <c r="V332" i="61"/>
  <c r="V316" i="61"/>
  <c r="V381" i="61"/>
  <c r="V365" i="61"/>
  <c r="V349" i="61"/>
  <c r="V412" i="61"/>
  <c r="V372" i="61"/>
  <c r="V355" i="61"/>
  <c r="V339" i="61"/>
  <c r="V333" i="61"/>
  <c r="V366" i="61"/>
  <c r="V362" i="61"/>
  <c r="V326" i="61"/>
  <c r="V301" i="61"/>
  <c r="V285" i="61"/>
  <c r="V269" i="61"/>
  <c r="V325" i="61"/>
  <c r="V302" i="61"/>
  <c r="V286" i="61"/>
  <c r="V270" i="61"/>
  <c r="V315" i="61"/>
  <c r="V296" i="61"/>
  <c r="V280" i="61"/>
  <c r="V264" i="61"/>
  <c r="V248" i="61"/>
  <c r="V232" i="61"/>
  <c r="V303" i="61"/>
  <c r="V253" i="61"/>
  <c r="V235" i="61"/>
  <c r="V208" i="61"/>
  <c r="V192" i="61"/>
  <c r="V295" i="61"/>
  <c r="V261" i="61"/>
  <c r="V243" i="61"/>
  <c r="V222" i="61"/>
  <c r="V206" i="61"/>
  <c r="V190" i="61"/>
  <c r="V283" i="61"/>
  <c r="V226" i="61"/>
  <c r="V199" i="61"/>
  <c r="V173" i="61"/>
  <c r="V157" i="61"/>
  <c r="V141" i="61"/>
  <c r="V311" i="61"/>
  <c r="V234" i="61"/>
  <c r="V213" i="61"/>
  <c r="V181" i="61"/>
  <c r="V162" i="61"/>
  <c r="V146" i="61"/>
  <c r="V250" i="61"/>
  <c r="V209" i="61"/>
  <c r="V176" i="61"/>
  <c r="V160" i="61"/>
  <c r="V242" i="61"/>
  <c r="V155" i="61"/>
  <c r="V117" i="61"/>
  <c r="V101" i="61"/>
  <c r="V85" i="61"/>
  <c r="V69" i="61"/>
  <c r="V53" i="61"/>
  <c r="V37" i="61"/>
  <c r="V21" i="61"/>
  <c r="V6" i="61"/>
  <c r="V26" i="61"/>
  <c r="V7" i="61"/>
  <c r="V233" i="61"/>
  <c r="V144" i="61"/>
  <c r="V126" i="61"/>
  <c r="V110" i="61"/>
  <c r="V94" i="61"/>
  <c r="V78" i="61"/>
  <c r="V62" i="61"/>
  <c r="V46" i="61"/>
  <c r="V211" i="61"/>
  <c r="V148" i="61"/>
  <c r="V140" i="61"/>
  <c r="V120" i="61"/>
  <c r="V104" i="61"/>
  <c r="V88" i="61"/>
  <c r="V72" i="61"/>
  <c r="V56" i="61"/>
  <c r="V40" i="61"/>
  <c r="V24" i="61"/>
  <c r="V9" i="61"/>
  <c r="V99" i="61"/>
  <c r="V35" i="61"/>
  <c r="V4" i="61"/>
  <c r="V95" i="61"/>
  <c r="V31" i="61"/>
  <c r="V91" i="61"/>
  <c r="V119" i="61"/>
  <c r="V487" i="62"/>
  <c r="V492" i="62"/>
  <c r="V428" i="62"/>
  <c r="V466" i="62"/>
  <c r="V421" i="62"/>
  <c r="V419" i="62"/>
  <c r="V390" i="62"/>
  <c r="V381" i="62"/>
  <c r="V307" i="62"/>
  <c r="V332" i="62"/>
  <c r="V376" i="62"/>
  <c r="V302" i="62"/>
  <c r="V269" i="62"/>
  <c r="V266" i="62"/>
  <c r="V248" i="62"/>
  <c r="V233" i="62"/>
  <c r="V227" i="62"/>
  <c r="V169" i="62"/>
  <c r="V239" i="62"/>
  <c r="V171" i="62"/>
  <c r="V108" i="62"/>
  <c r="V218" i="62"/>
  <c r="V126" i="62"/>
  <c r="V60" i="62"/>
  <c r="V115" i="62"/>
  <c r="V111" i="62"/>
  <c r="V41" i="62"/>
  <c r="V137" i="62"/>
  <c r="V67" i="62"/>
  <c r="V6" i="62"/>
  <c r="V46" i="62"/>
  <c r="V478" i="61"/>
  <c r="V464" i="61"/>
  <c r="V454" i="61"/>
  <c r="V450" i="61"/>
  <c r="V449" i="61"/>
  <c r="V440" i="61"/>
  <c r="V389" i="61"/>
  <c r="V376" i="61"/>
  <c r="V312" i="61"/>
  <c r="V410" i="61"/>
  <c r="V331" i="61"/>
  <c r="V297" i="61"/>
  <c r="V298" i="61"/>
  <c r="V292" i="61"/>
  <c r="V228" i="61"/>
  <c r="V204" i="61"/>
  <c r="V230" i="61"/>
  <c r="V258" i="61"/>
  <c r="V153" i="61"/>
  <c r="V205" i="61"/>
  <c r="V247" i="61"/>
  <c r="V239" i="61"/>
  <c r="V81" i="61"/>
  <c r="V17" i="61"/>
  <c r="V195" i="61"/>
  <c r="V90" i="61"/>
  <c r="V179" i="61"/>
  <c r="V100" i="61"/>
  <c r="V36" i="61"/>
  <c r="V19" i="61"/>
  <c r="V163" i="61"/>
  <c r="V39" i="61"/>
  <c r="V59" i="61"/>
  <c r="V498" i="60"/>
  <c r="V490" i="60"/>
  <c r="V482" i="60"/>
  <c r="V495" i="60"/>
  <c r="V487" i="60"/>
  <c r="V480" i="60"/>
  <c r="V472" i="60"/>
  <c r="V464" i="60"/>
  <c r="V456" i="60"/>
  <c r="V448" i="60"/>
  <c r="V479" i="60"/>
  <c r="V471" i="60"/>
  <c r="V463" i="60"/>
  <c r="V443" i="60"/>
  <c r="V434" i="60"/>
  <c r="V453" i="60"/>
  <c r="V439" i="60"/>
  <c r="V431" i="60"/>
  <c r="V426" i="60"/>
  <c r="V418" i="60"/>
  <c r="V410" i="60"/>
  <c r="V402" i="60"/>
  <c r="V394" i="60"/>
  <c r="V425" i="60"/>
  <c r="V417" i="60"/>
  <c r="V409" i="60"/>
  <c r="V401" i="60"/>
  <c r="V393" i="60"/>
  <c r="V385" i="60"/>
  <c r="V377" i="60"/>
  <c r="V369" i="60"/>
  <c r="V361" i="60"/>
  <c r="V353" i="60"/>
  <c r="V384" i="60"/>
  <c r="V376" i="60"/>
  <c r="V368" i="60"/>
  <c r="V360" i="60"/>
  <c r="V352" i="60"/>
  <c r="V344" i="60"/>
  <c r="V336" i="60"/>
  <c r="V328" i="60"/>
  <c r="V320" i="60"/>
  <c r="V347" i="60"/>
  <c r="V339" i="60"/>
  <c r="V331" i="60"/>
  <c r="V323" i="60"/>
  <c r="V312" i="60"/>
  <c r="V304" i="60"/>
  <c r="V296" i="60"/>
  <c r="V288" i="60"/>
  <c r="V280" i="60"/>
  <c r="V272" i="60"/>
  <c r="V264" i="60"/>
  <c r="V313" i="60"/>
  <c r="V305" i="60"/>
  <c r="V297" i="60"/>
  <c r="V289" i="60"/>
  <c r="V281" i="60"/>
  <c r="V273" i="60"/>
  <c r="V265" i="60"/>
  <c r="V256" i="60"/>
  <c r="V248" i="60"/>
  <c r="V240" i="60"/>
  <c r="V232" i="60"/>
  <c r="V224" i="60"/>
  <c r="V216" i="60"/>
  <c r="V208" i="60"/>
  <c r="V200" i="60"/>
  <c r="V192" i="60"/>
  <c r="V184" i="60"/>
  <c r="V180" i="60"/>
  <c r="V172" i="60"/>
  <c r="V164" i="60"/>
  <c r="V156" i="60"/>
  <c r="V148" i="60"/>
  <c r="V140" i="60"/>
  <c r="V132" i="60"/>
  <c r="V124" i="60"/>
  <c r="V259" i="60"/>
  <c r="V251" i="60"/>
  <c r="V243" i="60"/>
  <c r="V235" i="60"/>
  <c r="V227" i="60"/>
  <c r="V219" i="60"/>
  <c r="V211" i="60"/>
  <c r="V203" i="60"/>
  <c r="V195" i="60"/>
  <c r="V187" i="60"/>
  <c r="V179" i="60"/>
  <c r="V171" i="60"/>
  <c r="V163" i="60"/>
  <c r="V155" i="60"/>
  <c r="V12" i="60"/>
  <c r="V5" i="60"/>
  <c r="V116" i="60"/>
  <c r="V108" i="60"/>
  <c r="V100" i="60"/>
  <c r="V92" i="60"/>
  <c r="V84" i="60"/>
  <c r="V76" i="60"/>
  <c r="V68" i="60"/>
  <c r="V60" i="60"/>
  <c r="V52" i="60"/>
  <c r="V44" i="60"/>
  <c r="V36" i="60"/>
  <c r="V28" i="60"/>
  <c r="V20" i="60"/>
  <c r="V13" i="60"/>
  <c r="V147" i="60"/>
  <c r="V139" i="60"/>
  <c r="V131" i="60"/>
  <c r="V123" i="60"/>
  <c r="V115" i="60"/>
  <c r="V107" i="60"/>
  <c r="V99" i="60"/>
  <c r="V91" i="60"/>
  <c r="V83" i="60"/>
  <c r="V75" i="60"/>
  <c r="V67" i="60"/>
  <c r="V59" i="60"/>
  <c r="V51" i="60"/>
  <c r="V43" i="60"/>
  <c r="V35" i="60"/>
  <c r="V27" i="60"/>
  <c r="V19" i="60"/>
  <c r="V11" i="1"/>
  <c r="V27" i="1"/>
  <c r="V43" i="1"/>
  <c r="V59" i="1"/>
  <c r="V75" i="1"/>
  <c r="V91" i="1"/>
  <c r="V107" i="1"/>
  <c r="V123" i="1"/>
  <c r="V139" i="1"/>
  <c r="V155" i="1"/>
  <c r="V171" i="1"/>
  <c r="V187" i="1"/>
  <c r="V203" i="1"/>
  <c r="V219" i="1"/>
  <c r="V235" i="1"/>
  <c r="V251" i="1"/>
  <c r="V8" i="1"/>
  <c r="V24" i="1"/>
  <c r="V40" i="1"/>
  <c r="V56" i="1"/>
  <c r="V72" i="1"/>
  <c r="V88" i="1"/>
  <c r="V104" i="1"/>
  <c r="V120" i="1"/>
  <c r="V136" i="1"/>
  <c r="V152" i="1"/>
  <c r="V168" i="1"/>
  <c r="V184" i="1"/>
  <c r="V200" i="1"/>
  <c r="V216" i="1"/>
  <c r="V232" i="1"/>
  <c r="V248" i="1"/>
  <c r="V264" i="1"/>
  <c r="V280" i="1"/>
  <c r="V296" i="1"/>
  <c r="V312" i="1"/>
  <c r="V328" i="1"/>
  <c r="V10" i="1"/>
  <c r="V42" i="1"/>
  <c r="V74" i="1"/>
  <c r="V106" i="1"/>
  <c r="V138" i="1"/>
  <c r="V170" i="1"/>
  <c r="V202" i="1"/>
  <c r="V234" i="1"/>
  <c r="V265" i="1"/>
  <c r="V286" i="1"/>
  <c r="V307" i="1"/>
  <c r="V329" i="1"/>
  <c r="V348" i="1"/>
  <c r="V364" i="1"/>
  <c r="V380" i="1"/>
  <c r="V396" i="1"/>
  <c r="V412" i="1"/>
  <c r="V428" i="1"/>
  <c r="V444" i="1"/>
  <c r="V460" i="1"/>
  <c r="V476" i="1"/>
  <c r="V492" i="1"/>
  <c r="V29" i="1"/>
  <c r="V61" i="1"/>
  <c r="V93" i="1"/>
  <c r="V125" i="1"/>
  <c r="V157" i="1"/>
  <c r="V189" i="1"/>
  <c r="V221" i="1"/>
  <c r="V253" i="1"/>
  <c r="V277" i="1"/>
  <c r="V298" i="1"/>
  <c r="V319" i="1"/>
  <c r="V341" i="1"/>
  <c r="V357" i="1"/>
  <c r="V373" i="1"/>
  <c r="V389" i="1"/>
  <c r="V405" i="1"/>
  <c r="V421" i="1"/>
  <c r="V437" i="1"/>
  <c r="V453" i="1"/>
  <c r="V469" i="1"/>
  <c r="V485" i="1"/>
  <c r="V501" i="1"/>
  <c r="V65" i="1"/>
  <c r="V129" i="1"/>
  <c r="V193" i="1"/>
  <c r="V257" i="1"/>
  <c r="V301" i="1"/>
  <c r="V343" i="1"/>
  <c r="V375" i="1"/>
  <c r="V407" i="1"/>
  <c r="V439" i="1"/>
  <c r="V471" i="1"/>
  <c r="V500" i="1"/>
  <c r="V285" i="1"/>
  <c r="V363" i="1"/>
  <c r="V427" i="1"/>
  <c r="V491" i="1"/>
  <c r="V126" i="1"/>
  <c r="V254" i="1"/>
  <c r="V342" i="1"/>
  <c r="V398" i="1"/>
  <c r="V462" i="1"/>
  <c r="V22" i="1"/>
  <c r="V86" i="1"/>
  <c r="V150" i="1"/>
  <c r="V214" i="1"/>
  <c r="V273" i="1"/>
  <c r="V315" i="1"/>
  <c r="V354" i="1"/>
  <c r="V386" i="1"/>
  <c r="V418" i="1"/>
  <c r="V450" i="1"/>
  <c r="V482" i="1"/>
  <c r="V25" i="1"/>
  <c r="V89" i="1"/>
  <c r="V169" i="1"/>
  <c r="V249" i="1"/>
  <c r="V338" i="1"/>
  <c r="V403" i="1"/>
  <c r="V467" i="1"/>
  <c r="V62" i="1"/>
  <c r="V174" i="1"/>
  <c r="V299" i="1"/>
  <c r="V366" i="1"/>
  <c r="V438" i="1"/>
  <c r="V494" i="1"/>
  <c r="V461" i="62"/>
  <c r="V467" i="62"/>
  <c r="V481" i="62"/>
  <c r="V429" i="62"/>
  <c r="V407" i="62"/>
  <c r="V392" i="62"/>
  <c r="V374" i="62"/>
  <c r="V356" i="62"/>
  <c r="V431" i="62"/>
  <c r="V316" i="62"/>
  <c r="V352" i="62"/>
  <c r="V286" i="62"/>
  <c r="V389" i="62"/>
  <c r="V364" i="62"/>
  <c r="V232" i="62"/>
  <c r="V254" i="62"/>
  <c r="V217" i="62"/>
  <c r="V245" i="62"/>
  <c r="V215" i="62"/>
  <c r="V156" i="62"/>
  <c r="V191" i="62"/>
  <c r="V178" i="62"/>
  <c r="V109" i="62"/>
  <c r="V44" i="62"/>
  <c r="V82" i="62"/>
  <c r="V89" i="62"/>
  <c r="V25" i="62"/>
  <c r="V119" i="62"/>
  <c r="V51" i="62"/>
  <c r="V11" i="62"/>
  <c r="V9" i="62"/>
  <c r="V487" i="61"/>
  <c r="V500" i="61"/>
  <c r="V443" i="61"/>
  <c r="V432" i="61"/>
  <c r="V424" i="61"/>
  <c r="V404" i="61"/>
  <c r="V401" i="61"/>
  <c r="V360" i="61"/>
  <c r="V380" i="61"/>
  <c r="V367" i="61"/>
  <c r="V350" i="61"/>
  <c r="V281" i="61"/>
  <c r="V282" i="61"/>
  <c r="V276" i="61"/>
  <c r="V287" i="61"/>
  <c r="V188" i="61"/>
  <c r="V218" i="61"/>
  <c r="V223" i="61"/>
  <c r="V137" i="61"/>
  <c r="V174" i="61"/>
  <c r="V201" i="61"/>
  <c r="V129" i="61"/>
  <c r="V65" i="61"/>
  <c r="V2" i="61"/>
  <c r="V135" i="61"/>
  <c r="V74" i="61"/>
  <c r="V147" i="61"/>
  <c r="V84" i="61"/>
  <c r="V20" i="61"/>
  <c r="V139" i="61"/>
  <c r="V103" i="61"/>
  <c r="V23" i="61"/>
  <c r="V43" i="61"/>
  <c r="V496" i="60"/>
  <c r="V488" i="60"/>
  <c r="V501" i="60"/>
  <c r="V493" i="60"/>
  <c r="V485" i="60"/>
  <c r="V478" i="60"/>
  <c r="V470" i="60"/>
  <c r="V462" i="60"/>
  <c r="V454" i="60"/>
  <c r="V446" i="60"/>
  <c r="V477" i="60"/>
  <c r="V469" i="60"/>
  <c r="V461" i="60"/>
  <c r="V440" i="60"/>
  <c r="V459" i="60"/>
  <c r="V451" i="60"/>
  <c r="V437" i="60"/>
  <c r="V432" i="60"/>
  <c r="V424" i="60"/>
  <c r="V416" i="60"/>
  <c r="V408" i="60"/>
  <c r="V400" i="60"/>
  <c r="V392" i="60"/>
  <c r="V423" i="60"/>
  <c r="V415" i="60"/>
  <c r="V407" i="60"/>
  <c r="V399" i="60"/>
  <c r="V391" i="60"/>
  <c r="V383" i="60"/>
  <c r="V375" i="60"/>
  <c r="V367" i="60"/>
  <c r="V359" i="60"/>
  <c r="V390" i="60"/>
  <c r="V382" i="60"/>
  <c r="V374" i="60"/>
  <c r="V366" i="60"/>
  <c r="V358" i="60"/>
  <c r="V350" i="60"/>
  <c r="V342" i="60"/>
  <c r="V334" i="60"/>
  <c r="V326" i="60"/>
  <c r="V318" i="60"/>
  <c r="V345" i="60"/>
  <c r="V337" i="60"/>
  <c r="V329" i="60"/>
  <c r="V321" i="60"/>
  <c r="V310" i="60"/>
  <c r="V302" i="60"/>
  <c r="V294" i="60"/>
  <c r="V286" i="60"/>
  <c r="V278" i="60"/>
  <c r="V270" i="60"/>
  <c r="V262" i="60"/>
  <c r="V311" i="60"/>
  <c r="V303" i="60"/>
  <c r="V295" i="60"/>
  <c r="V287" i="60"/>
  <c r="V279" i="60"/>
  <c r="V271" i="60"/>
  <c r="V263" i="60"/>
  <c r="V254" i="60"/>
  <c r="V246" i="60"/>
  <c r="V238" i="60"/>
  <c r="V230" i="60"/>
  <c r="V222" i="60"/>
  <c r="V214" i="60"/>
  <c r="V206" i="60"/>
  <c r="V198" i="60"/>
  <c r="V190" i="60"/>
  <c r="V182" i="60"/>
  <c r="V178" i="60"/>
  <c r="V170" i="60"/>
  <c r="V162" i="60"/>
  <c r="V154" i="60"/>
  <c r="V146" i="60"/>
  <c r="V138" i="60"/>
  <c r="V130" i="60"/>
  <c r="V122" i="60"/>
  <c r="V257" i="60"/>
  <c r="V249" i="60"/>
  <c r="V241" i="60"/>
  <c r="V233" i="60"/>
  <c r="V225" i="60"/>
  <c r="V217" i="60"/>
  <c r="V209" i="60"/>
  <c r="V201" i="60"/>
  <c r="V193" i="60"/>
  <c r="V185" i="60"/>
  <c r="V177" i="60"/>
  <c r="V169" i="60"/>
  <c r="V161" i="60"/>
  <c r="V153" i="60"/>
  <c r="V10" i="60"/>
  <c r="V4" i="60"/>
  <c r="V114" i="60"/>
  <c r="V106" i="60"/>
  <c r="V98" i="60"/>
  <c r="V90" i="60"/>
  <c r="V82" i="60"/>
  <c r="V74" i="60"/>
  <c r="V66" i="60"/>
  <c r="V58" i="60"/>
  <c r="V50" i="60"/>
  <c r="V42" i="60"/>
  <c r="V34" i="60"/>
  <c r="V26" i="60"/>
  <c r="V18" i="60"/>
  <c r="V11" i="60"/>
  <c r="V145" i="60"/>
  <c r="V137" i="60"/>
  <c r="V129" i="60"/>
  <c r="V121" i="60"/>
  <c r="V113" i="60"/>
  <c r="V105" i="60"/>
  <c r="V97" i="60"/>
  <c r="V89" i="60"/>
  <c r="V81" i="60"/>
  <c r="V73" i="60"/>
  <c r="V65" i="60"/>
  <c r="V57" i="60"/>
  <c r="V49" i="60"/>
  <c r="V41" i="60"/>
  <c r="V33" i="60"/>
  <c r="V25" i="60"/>
  <c r="V17" i="60"/>
  <c r="D11" i="15"/>
  <c r="V15" i="1"/>
  <c r="V31" i="1"/>
  <c r="V47" i="1"/>
  <c r="V63" i="1"/>
  <c r="V79" i="1"/>
  <c r="V95" i="1"/>
  <c r="V111" i="1"/>
  <c r="V127" i="1"/>
  <c r="V143" i="1"/>
  <c r="V159" i="1"/>
  <c r="V175" i="1"/>
  <c r="V191" i="1"/>
  <c r="V207" i="1"/>
  <c r="V223" i="1"/>
  <c r="V239" i="1"/>
  <c r="V255" i="1"/>
  <c r="V12" i="1"/>
  <c r="V28" i="1"/>
  <c r="V44" i="1"/>
  <c r="V60" i="1"/>
  <c r="V76" i="1"/>
  <c r="V92" i="1"/>
  <c r="V108" i="1"/>
  <c r="V124" i="1"/>
  <c r="V140" i="1"/>
  <c r="V156" i="1"/>
  <c r="V172" i="1"/>
  <c r="V188" i="1"/>
  <c r="V204" i="1"/>
  <c r="V220" i="1"/>
  <c r="V236" i="1"/>
  <c r="V252" i="1"/>
  <c r="V268" i="1"/>
  <c r="V284" i="1"/>
  <c r="V300" i="1"/>
  <c r="V316" i="1"/>
  <c r="V332" i="1"/>
  <c r="V18" i="1"/>
  <c r="V50" i="1"/>
  <c r="V82" i="1"/>
  <c r="V114" i="1"/>
  <c r="V146" i="1"/>
  <c r="V178" i="1"/>
  <c r="V210" i="1"/>
  <c r="V242" i="1"/>
  <c r="V270" i="1"/>
  <c r="V291" i="1"/>
  <c r="V313" i="1"/>
  <c r="V334" i="1"/>
  <c r="V352" i="1"/>
  <c r="V368" i="1"/>
  <c r="V384" i="1"/>
  <c r="V400" i="1"/>
  <c r="V416" i="1"/>
  <c r="V432" i="1"/>
  <c r="V448" i="1"/>
  <c r="V464" i="1"/>
  <c r="V480" i="1"/>
  <c r="V5" i="1"/>
  <c r="V37" i="1"/>
  <c r="V69" i="1"/>
  <c r="V101" i="1"/>
  <c r="V133" i="1"/>
  <c r="V165" i="1"/>
  <c r="V197" i="1"/>
  <c r="V229" i="1"/>
  <c r="V261" i="1"/>
  <c r="V282" i="1"/>
  <c r="V303" i="1"/>
  <c r="V325" i="1"/>
  <c r="V345" i="1"/>
  <c r="V361" i="1"/>
  <c r="V377" i="1"/>
  <c r="V393" i="1"/>
  <c r="V409" i="1"/>
  <c r="V425" i="1"/>
  <c r="V441" i="1"/>
  <c r="V457" i="1"/>
  <c r="V473" i="1"/>
  <c r="V489" i="1"/>
  <c r="V17" i="1"/>
  <c r="V81" i="1"/>
  <c r="V145" i="1"/>
  <c r="V209" i="1"/>
  <c r="V269" i="1"/>
  <c r="V311" i="1"/>
  <c r="V351" i="1"/>
  <c r="V383" i="1"/>
  <c r="V415" i="1"/>
  <c r="V447" i="1"/>
  <c r="V479" i="1"/>
  <c r="V153" i="1"/>
  <c r="V306" i="1"/>
  <c r="V379" i="1"/>
  <c r="V443" i="1"/>
  <c r="V14" i="1"/>
  <c r="V158" i="1"/>
  <c r="V267" i="1"/>
  <c r="V358" i="1"/>
  <c r="V414" i="1"/>
  <c r="V478" i="1"/>
  <c r="V38" i="1"/>
  <c r="V102" i="1"/>
  <c r="V166" i="1"/>
  <c r="V230" i="1"/>
  <c r="V283" i="1"/>
  <c r="V326" i="1"/>
  <c r="V362" i="1"/>
  <c r="V394" i="1"/>
  <c r="V426" i="1"/>
  <c r="V458" i="1"/>
  <c r="V490" i="1"/>
  <c r="V41" i="1"/>
  <c r="V105" i="1"/>
  <c r="V185" i="1"/>
  <c r="V274" i="1"/>
  <c r="V355" i="1"/>
  <c r="V419" i="1"/>
  <c r="V483" i="1"/>
  <c r="V78" i="1"/>
  <c r="V206" i="1"/>
  <c r="V310" i="1"/>
  <c r="V390" i="1"/>
  <c r="V454" i="1"/>
  <c r="V494" i="62"/>
  <c r="V496" i="62"/>
  <c r="V477" i="62"/>
  <c r="V445" i="62"/>
  <c r="V438" i="62"/>
  <c r="V391" i="62"/>
  <c r="V458" i="62"/>
  <c r="V358" i="62"/>
  <c r="V339" i="62"/>
  <c r="V373" i="62"/>
  <c r="V300" i="62"/>
  <c r="V334" i="62"/>
  <c r="V345" i="62"/>
  <c r="V321" i="62"/>
  <c r="V289" i="62"/>
  <c r="V333" i="62"/>
  <c r="V410" i="62"/>
  <c r="V201" i="62"/>
  <c r="V225" i="62"/>
  <c r="V199" i="62"/>
  <c r="V140" i="62"/>
  <c r="V174" i="62"/>
  <c r="V158" i="62"/>
  <c r="V92" i="62"/>
  <c r="V28" i="62"/>
  <c r="V164" i="62"/>
  <c r="V73" i="62"/>
  <c r="V8" i="62"/>
  <c r="V99" i="62"/>
  <c r="V35" i="62"/>
  <c r="V118" i="62"/>
  <c r="V42" i="62"/>
  <c r="V489" i="61"/>
  <c r="V492" i="61"/>
  <c r="V474" i="61"/>
  <c r="V419" i="61"/>
  <c r="V462" i="61"/>
  <c r="V388" i="61"/>
  <c r="V391" i="61"/>
  <c r="V344" i="61"/>
  <c r="V361" i="61"/>
  <c r="V351" i="61"/>
  <c r="V346" i="61"/>
  <c r="V265" i="61"/>
  <c r="V266" i="61"/>
  <c r="V260" i="61"/>
  <c r="V251" i="61"/>
  <c r="V279" i="61"/>
  <c r="V202" i="61"/>
  <c r="V191" i="61"/>
  <c r="V307" i="61"/>
  <c r="V158" i="61"/>
  <c r="V172" i="61"/>
  <c r="V113" i="61"/>
  <c r="V49" i="61"/>
  <c r="V22" i="61"/>
  <c r="V122" i="61"/>
  <c r="V58" i="61"/>
  <c r="V132" i="61"/>
  <c r="V68" i="61"/>
  <c r="V3" i="61"/>
  <c r="V79" i="61"/>
  <c r="V71" i="61"/>
  <c r="V187" i="61"/>
  <c r="V27" i="61"/>
  <c r="V494" i="60"/>
  <c r="V486" i="60"/>
  <c r="V499" i="60"/>
  <c r="V491" i="60"/>
  <c r="V483" i="60"/>
  <c r="V476" i="60"/>
  <c r="V468" i="60"/>
  <c r="V460" i="60"/>
  <c r="V452" i="60"/>
  <c r="V444" i="60"/>
  <c r="V475" i="60"/>
  <c r="V467" i="60"/>
  <c r="V447" i="60"/>
  <c r="V438" i="60"/>
  <c r="V457" i="60"/>
  <c r="V449" i="60"/>
  <c r="V435" i="60"/>
  <c r="V430" i="60"/>
  <c r="V422" i="60"/>
  <c r="V414" i="60"/>
  <c r="V406" i="60"/>
  <c r="V398" i="60"/>
  <c r="V429" i="60"/>
  <c r="V421" i="60"/>
  <c r="V413" i="60"/>
  <c r="V405" i="60"/>
  <c r="V397" i="60"/>
  <c r="V389" i="60"/>
  <c r="V381" i="60"/>
  <c r="V373" i="60"/>
  <c r="V365" i="60"/>
  <c r="V357" i="60"/>
  <c r="V388" i="60"/>
  <c r="V380" i="60"/>
  <c r="V372" i="60"/>
  <c r="V364" i="60"/>
  <c r="V356" i="60"/>
  <c r="V348" i="60"/>
  <c r="V340" i="60"/>
  <c r="V332" i="60"/>
  <c r="V324" i="60"/>
  <c r="V351" i="60"/>
  <c r="V343" i="60"/>
  <c r="V335" i="60"/>
  <c r="V327" i="60"/>
  <c r="V316" i="60"/>
  <c r="V308" i="60"/>
  <c r="V300" i="60"/>
  <c r="V292" i="60"/>
  <c r="V284" i="60"/>
  <c r="V276" i="60"/>
  <c r="V268" i="60"/>
  <c r="V317" i="60"/>
  <c r="V309" i="60"/>
  <c r="V301" i="60"/>
  <c r="V293" i="60"/>
  <c r="V285" i="60"/>
  <c r="V277" i="60"/>
  <c r="V269" i="60"/>
  <c r="V261" i="60"/>
  <c r="V252" i="60"/>
  <c r="V244" i="60"/>
  <c r="V236" i="60"/>
  <c r="V228" i="60"/>
  <c r="V220" i="60"/>
  <c r="V212" i="60"/>
  <c r="V204" i="60"/>
  <c r="V196" i="60"/>
  <c r="V188" i="60"/>
  <c r="V260" i="60"/>
  <c r="V176" i="60"/>
  <c r="V168" i="60"/>
  <c r="V160" i="60"/>
  <c r="V152" i="60"/>
  <c r="V144" i="60"/>
  <c r="V136" i="60"/>
  <c r="V128" i="60"/>
  <c r="V120" i="60"/>
  <c r="V255" i="60"/>
  <c r="V247" i="60"/>
  <c r="V239" i="60"/>
  <c r="V231" i="60"/>
  <c r="V223" i="60"/>
  <c r="V215" i="60"/>
  <c r="V207" i="60"/>
  <c r="V199" i="60"/>
  <c r="V191" i="60"/>
  <c r="V183" i="60"/>
  <c r="V175" i="60"/>
  <c r="V167" i="60"/>
  <c r="V159" i="60"/>
  <c r="V151" i="60"/>
  <c r="V8" i="60"/>
  <c r="V3" i="60"/>
  <c r="V112" i="60"/>
  <c r="V104" i="60"/>
  <c r="V96" i="60"/>
  <c r="V88" i="60"/>
  <c r="V80" i="60"/>
  <c r="V72" i="60"/>
  <c r="V64" i="60"/>
  <c r="V56" i="60"/>
  <c r="V48" i="60"/>
  <c r="V40" i="60"/>
  <c r="V32" i="60"/>
  <c r="V24" i="60"/>
  <c r="V16" i="60"/>
  <c r="V9" i="60"/>
  <c r="V143" i="60"/>
  <c r="V135" i="60"/>
  <c r="V127" i="60"/>
  <c r="V119" i="60"/>
  <c r="V111" i="60"/>
  <c r="V103" i="60"/>
  <c r="V95" i="60"/>
  <c r="V87" i="60"/>
  <c r="V79" i="60"/>
  <c r="V71" i="60"/>
  <c r="V63" i="60"/>
  <c r="V55" i="60"/>
  <c r="V47" i="60"/>
  <c r="V39" i="60"/>
  <c r="V31" i="60"/>
  <c r="V23" i="60"/>
  <c r="V15" i="60"/>
  <c r="V3" i="1"/>
  <c r="V19" i="1"/>
  <c r="V35" i="1"/>
  <c r="V51" i="1"/>
  <c r="V67" i="1"/>
  <c r="V83" i="1"/>
  <c r="V99" i="1"/>
  <c r="V115" i="1"/>
  <c r="V131" i="1"/>
  <c r="V147" i="1"/>
  <c r="V163" i="1"/>
  <c r="V179" i="1"/>
  <c r="V195" i="1"/>
  <c r="V211" i="1"/>
  <c r="V227" i="1"/>
  <c r="V243" i="1"/>
  <c r="V259" i="1"/>
  <c r="V16" i="1"/>
  <c r="V32" i="1"/>
  <c r="V48" i="1"/>
  <c r="V64" i="1"/>
  <c r="V80" i="1"/>
  <c r="V96" i="1"/>
  <c r="V112" i="1"/>
  <c r="V128" i="1"/>
  <c r="V144" i="1"/>
  <c r="V160" i="1"/>
  <c r="V176" i="1"/>
  <c r="V192" i="1"/>
  <c r="V208" i="1"/>
  <c r="V224" i="1"/>
  <c r="V240" i="1"/>
  <c r="V256" i="1"/>
  <c r="V272" i="1"/>
  <c r="V288" i="1"/>
  <c r="V304" i="1"/>
  <c r="V320" i="1"/>
  <c r="V336" i="1"/>
  <c r="V26" i="1"/>
  <c r="V58" i="1"/>
  <c r="V90" i="1"/>
  <c r="V122" i="1"/>
  <c r="V154" i="1"/>
  <c r="V186" i="1"/>
  <c r="V218" i="1"/>
  <c r="V250" i="1"/>
  <c r="V275" i="1"/>
  <c r="V297" i="1"/>
  <c r="V318" i="1"/>
  <c r="V339" i="1"/>
  <c r="V356" i="1"/>
  <c r="V372" i="1"/>
  <c r="V388" i="1"/>
  <c r="V404" i="1"/>
  <c r="V420" i="1"/>
  <c r="V436" i="1"/>
  <c r="V452" i="1"/>
  <c r="V468" i="1"/>
  <c r="V484" i="1"/>
  <c r="V13" i="1"/>
  <c r="V45" i="1"/>
  <c r="V77" i="1"/>
  <c r="V109" i="1"/>
  <c r="V141" i="1"/>
  <c r="V173" i="1"/>
  <c r="V205" i="1"/>
  <c r="V237" i="1"/>
  <c r="V266" i="1"/>
  <c r="V287" i="1"/>
  <c r="V309" i="1"/>
  <c r="V330" i="1"/>
  <c r="V349" i="1"/>
  <c r="V365" i="1"/>
  <c r="V381" i="1"/>
  <c r="V397" i="1"/>
  <c r="V413" i="1"/>
  <c r="V429" i="1"/>
  <c r="V445" i="1"/>
  <c r="V461" i="1"/>
  <c r="V477" i="1"/>
  <c r="V493" i="1"/>
  <c r="V33" i="1"/>
  <c r="V97" i="1"/>
  <c r="V161" i="1"/>
  <c r="V225" i="1"/>
  <c r="V279" i="1"/>
  <c r="V322" i="1"/>
  <c r="V359" i="1"/>
  <c r="V391" i="1"/>
  <c r="V423" i="1"/>
  <c r="V455" i="1"/>
  <c r="V487" i="1"/>
  <c r="V217" i="1"/>
  <c r="V327" i="1"/>
  <c r="V395" i="1"/>
  <c r="V459" i="1"/>
  <c r="V46" i="1"/>
  <c r="V190" i="1"/>
  <c r="V289" i="1"/>
  <c r="V374" i="1"/>
  <c r="V430" i="1"/>
  <c r="V499" i="1"/>
  <c r="V54" i="1"/>
  <c r="V118" i="1"/>
  <c r="V182" i="1"/>
  <c r="V246" i="1"/>
  <c r="V294" i="1"/>
  <c r="V337" i="1"/>
  <c r="V370" i="1"/>
  <c r="V402" i="1"/>
  <c r="V434" i="1"/>
  <c r="V466" i="1"/>
  <c r="V496" i="1"/>
  <c r="V57" i="1"/>
  <c r="V121" i="1"/>
  <c r="V201" i="1"/>
  <c r="V295" i="1"/>
  <c r="V371" i="1"/>
  <c r="V435" i="1"/>
  <c r="V498" i="1"/>
  <c r="V110" i="1"/>
  <c r="V238" i="1"/>
  <c r="V331" i="1"/>
  <c r="V406" i="1"/>
  <c r="V470" i="1"/>
  <c r="V478" i="62"/>
  <c r="V474" i="62"/>
  <c r="V444" i="62"/>
  <c r="V450" i="62"/>
  <c r="V416" i="62"/>
  <c r="V493" i="62"/>
  <c r="V406" i="62"/>
  <c r="V342" i="62"/>
  <c r="V323" i="62"/>
  <c r="V344" i="62"/>
  <c r="V471" i="62"/>
  <c r="V318" i="62"/>
  <c r="V287" i="62"/>
  <c r="V281" i="62"/>
  <c r="V264" i="62"/>
  <c r="V250" i="62"/>
  <c r="V255" i="62"/>
  <c r="V185" i="62"/>
  <c r="V206" i="62"/>
  <c r="V196" i="62"/>
  <c r="V124" i="62"/>
  <c r="V153" i="62"/>
  <c r="V142" i="62"/>
  <c r="V76" i="62"/>
  <c r="V180" i="62"/>
  <c r="V129" i="62"/>
  <c r="V57" i="62"/>
  <c r="V70" i="62"/>
  <c r="V83" i="62"/>
  <c r="V19" i="62"/>
  <c r="V38" i="62"/>
  <c r="V494" i="61"/>
  <c r="V483" i="61"/>
  <c r="V475" i="61"/>
  <c r="V448" i="61"/>
  <c r="V403" i="61"/>
  <c r="V422" i="61"/>
  <c r="V408" i="61"/>
  <c r="V375" i="61"/>
  <c r="V328" i="61"/>
  <c r="V345" i="61"/>
  <c r="V370" i="61"/>
  <c r="V322" i="61"/>
  <c r="V321" i="61"/>
  <c r="V308" i="61"/>
  <c r="V244" i="61"/>
  <c r="V220" i="61"/>
  <c r="V259" i="61"/>
  <c r="V186" i="61"/>
  <c r="V169" i="61"/>
  <c r="V231" i="61"/>
  <c r="V358" i="61"/>
  <c r="V156" i="61"/>
  <c r="V97" i="61"/>
  <c r="V33" i="61"/>
  <c r="V5" i="61"/>
  <c r="V106" i="61"/>
  <c r="V42" i="61"/>
  <c r="V116" i="61"/>
  <c r="V52" i="61"/>
  <c r="V83" i="61"/>
  <c r="V8" i="61"/>
  <c r="V492" i="60"/>
  <c r="V481" i="60"/>
  <c r="V450" i="60"/>
  <c r="V445" i="60"/>
  <c r="V433" i="60"/>
  <c r="V404" i="60"/>
  <c r="V411" i="60"/>
  <c r="V379" i="60"/>
  <c r="V386" i="60"/>
  <c r="V354" i="60"/>
  <c r="V322" i="60"/>
  <c r="V325" i="60"/>
  <c r="V290" i="60"/>
  <c r="V315" i="60"/>
  <c r="V283" i="60"/>
  <c r="V250" i="60"/>
  <c r="V218" i="60"/>
  <c r="V186" i="60"/>
  <c r="V158" i="60"/>
  <c r="V126" i="60"/>
  <c r="V237" i="60"/>
  <c r="V205" i="60"/>
  <c r="V173" i="60"/>
  <c r="V6" i="60"/>
  <c r="V94" i="60"/>
  <c r="V62" i="60"/>
  <c r="V30" i="60"/>
  <c r="V141" i="60"/>
  <c r="V109" i="60"/>
  <c r="V77" i="60"/>
  <c r="V45" i="60"/>
  <c r="V39" i="1"/>
  <c r="V103" i="1"/>
  <c r="V167" i="1"/>
  <c r="V231" i="1"/>
  <c r="V36" i="1"/>
  <c r="V100" i="1"/>
  <c r="V164" i="1"/>
  <c r="V228" i="1"/>
  <c r="V292" i="1"/>
  <c r="V34" i="1"/>
  <c r="V162" i="1"/>
  <c r="V281" i="1"/>
  <c r="V360" i="1"/>
  <c r="V424" i="1"/>
  <c r="V488" i="1"/>
  <c r="V117" i="1"/>
  <c r="V245" i="1"/>
  <c r="V335" i="1"/>
  <c r="V401" i="1"/>
  <c r="V465" i="1"/>
  <c r="V113" i="1"/>
  <c r="V333" i="1"/>
  <c r="V463" i="1"/>
  <c r="V411" i="1"/>
  <c r="V321" i="1"/>
  <c r="V70" i="1"/>
  <c r="V305" i="1"/>
  <c r="V442" i="1"/>
  <c r="V137" i="1"/>
  <c r="V451" i="1"/>
  <c r="V350" i="1"/>
  <c r="V55" i="61"/>
  <c r="V484" i="60"/>
  <c r="V474" i="60"/>
  <c r="V442" i="60"/>
  <c r="V436" i="60"/>
  <c r="V428" i="60"/>
  <c r="V396" i="60"/>
  <c r="V403" i="60"/>
  <c r="V371" i="60"/>
  <c r="V378" i="60"/>
  <c r="V346" i="60"/>
  <c r="V349" i="60"/>
  <c r="V314" i="60"/>
  <c r="V282" i="60"/>
  <c r="V307" i="60"/>
  <c r="V275" i="60"/>
  <c r="V242" i="60"/>
  <c r="V210" i="60"/>
  <c r="V258" i="60"/>
  <c r="V150" i="60"/>
  <c r="V118" i="60"/>
  <c r="V229" i="60"/>
  <c r="V197" i="60"/>
  <c r="V165" i="60"/>
  <c r="V2" i="60"/>
  <c r="V86" i="60"/>
  <c r="V54" i="60"/>
  <c r="V22" i="60"/>
  <c r="V133" i="60"/>
  <c r="V101" i="60"/>
  <c r="V69" i="60"/>
  <c r="V37" i="60"/>
  <c r="V55" i="1"/>
  <c r="V119" i="1"/>
  <c r="V183" i="1"/>
  <c r="V247" i="1"/>
  <c r="V52" i="1"/>
  <c r="V116" i="1"/>
  <c r="V180" i="1"/>
  <c r="V244" i="1"/>
  <c r="V308" i="1"/>
  <c r="V66" i="1"/>
  <c r="V194" i="1"/>
  <c r="V302" i="1"/>
  <c r="V376" i="1"/>
  <c r="V440" i="1"/>
  <c r="V21" i="1"/>
  <c r="V149" i="1"/>
  <c r="V271" i="1"/>
  <c r="V353" i="1"/>
  <c r="V417" i="1"/>
  <c r="V481" i="1"/>
  <c r="V177" i="1"/>
  <c r="V367" i="1"/>
  <c r="V495" i="1"/>
  <c r="V475" i="1"/>
  <c r="V382" i="1"/>
  <c r="V134" i="1"/>
  <c r="V346" i="1"/>
  <c r="V474" i="1"/>
  <c r="V233" i="1"/>
  <c r="V30" i="1"/>
  <c r="V422" i="1"/>
  <c r="V75" i="61"/>
  <c r="V497" i="60"/>
  <c r="V466" i="60"/>
  <c r="V473" i="60"/>
  <c r="V455" i="60"/>
  <c r="V420" i="60"/>
  <c r="V427" i="60"/>
  <c r="V395" i="60"/>
  <c r="V363" i="60"/>
  <c r="V370" i="60"/>
  <c r="V338" i="60"/>
  <c r="V341" i="60"/>
  <c r="V306" i="60"/>
  <c r="V274" i="60"/>
  <c r="V299" i="60"/>
  <c r="V267" i="60"/>
  <c r="V234" i="60"/>
  <c r="V202" i="60"/>
  <c r="V174" i="60"/>
  <c r="V142" i="60"/>
  <c r="V253" i="60"/>
  <c r="V221" i="60"/>
  <c r="V189" i="60"/>
  <c r="V157" i="60"/>
  <c r="V110" i="60"/>
  <c r="V78" i="60"/>
  <c r="V46" i="60"/>
  <c r="V7" i="60"/>
  <c r="V125" i="60"/>
  <c r="V93" i="60"/>
  <c r="V61" i="60"/>
  <c r="V29" i="60"/>
  <c r="V7" i="1"/>
  <c r="V71" i="1"/>
  <c r="V135" i="1"/>
  <c r="V199" i="1"/>
  <c r="V4" i="1"/>
  <c r="V68" i="1"/>
  <c r="V132" i="1"/>
  <c r="V196" i="1"/>
  <c r="V260" i="1"/>
  <c r="V324" i="1"/>
  <c r="V98" i="1"/>
  <c r="V226" i="1"/>
  <c r="V323" i="1"/>
  <c r="V392" i="1"/>
  <c r="V456" i="1"/>
  <c r="V53" i="1"/>
  <c r="V181" i="1"/>
  <c r="V293" i="1"/>
  <c r="V369" i="1"/>
  <c r="V433" i="1"/>
  <c r="V497" i="1"/>
  <c r="V241" i="1"/>
  <c r="V399" i="1"/>
  <c r="V263" i="1"/>
  <c r="V94" i="1"/>
  <c r="V446" i="1"/>
  <c r="V198" i="1"/>
  <c r="V378" i="1"/>
  <c r="V9" i="1"/>
  <c r="V317" i="1"/>
  <c r="V142" i="1"/>
  <c r="V486" i="1"/>
  <c r="V500" i="60"/>
  <c r="V489" i="60"/>
  <c r="V458" i="60"/>
  <c r="V465" i="60"/>
  <c r="V441" i="60"/>
  <c r="V412" i="60"/>
  <c r="V419" i="60"/>
  <c r="V387" i="60"/>
  <c r="V355" i="60"/>
  <c r="V362" i="60"/>
  <c r="V330" i="60"/>
  <c r="V333" i="60"/>
  <c r="V298" i="60"/>
  <c r="V266" i="60"/>
  <c r="V291" i="60"/>
  <c r="V319" i="60"/>
  <c r="V226" i="60"/>
  <c r="V194" i="60"/>
  <c r="V166" i="60"/>
  <c r="V134" i="60"/>
  <c r="V245" i="60"/>
  <c r="V213" i="60"/>
  <c r="V181" i="60"/>
  <c r="V14" i="60"/>
  <c r="V102" i="60"/>
  <c r="V70" i="60"/>
  <c r="V38" i="60"/>
  <c r="V149" i="60"/>
  <c r="V117" i="60"/>
  <c r="V85" i="60"/>
  <c r="V53" i="60"/>
  <c r="V21" i="60"/>
  <c r="V23" i="1"/>
  <c r="V87" i="1"/>
  <c r="V151" i="1"/>
  <c r="V215" i="1"/>
  <c r="V20" i="1"/>
  <c r="V84" i="1"/>
  <c r="V148" i="1"/>
  <c r="V212" i="1"/>
  <c r="V276" i="1"/>
  <c r="V340" i="1"/>
  <c r="V130" i="1"/>
  <c r="V258" i="1"/>
  <c r="V344" i="1"/>
  <c r="V408" i="1"/>
  <c r="V472" i="1"/>
  <c r="V85" i="1"/>
  <c r="V213" i="1"/>
  <c r="V314" i="1"/>
  <c r="V385" i="1"/>
  <c r="V449" i="1"/>
  <c r="V49" i="1"/>
  <c r="V290" i="1"/>
  <c r="V431" i="1"/>
  <c r="V347" i="1"/>
  <c r="V222" i="1"/>
  <c r="V6" i="1"/>
  <c r="V262" i="1"/>
  <c r="V410" i="1"/>
  <c r="V73" i="1"/>
  <c r="V387" i="1"/>
  <c r="V278" i="1"/>
  <c r="C48" i="60"/>
  <c r="CC48" i="60" s="1"/>
  <c r="F39" i="51"/>
  <c r="P498" i="60"/>
  <c r="C498" i="60" s="1"/>
  <c r="CC498" i="60" s="1"/>
  <c r="P342" i="60"/>
  <c r="C342" i="60" s="1"/>
  <c r="CC342" i="60" s="1"/>
  <c r="P469" i="60"/>
  <c r="C469" i="60" s="1"/>
  <c r="CC469" i="60" s="1"/>
  <c r="P137" i="60"/>
  <c r="C137" i="60" s="1"/>
  <c r="CC137" i="60" s="1"/>
  <c r="P412" i="60"/>
  <c r="C412" i="60" s="1"/>
  <c r="CC412" i="60" s="1"/>
  <c r="P483" i="60"/>
  <c r="C483" i="60" s="1"/>
  <c r="CC483" i="60" s="1"/>
  <c r="P157" i="60"/>
  <c r="C157" i="60" s="1"/>
  <c r="CC157" i="60" s="1"/>
  <c r="P441" i="60"/>
  <c r="C441" i="60" s="1"/>
  <c r="CC441" i="60" s="1"/>
  <c r="P303" i="60"/>
  <c r="C303" i="60" s="1"/>
  <c r="CC303" i="60" s="1"/>
  <c r="P182" i="60"/>
  <c r="C182" i="60" s="1"/>
  <c r="CC182" i="60" s="1"/>
  <c r="P240" i="60"/>
  <c r="C240" i="60" s="1"/>
  <c r="CC240" i="60" s="1"/>
  <c r="P203" i="60"/>
  <c r="C203" i="60" s="1"/>
  <c r="CC203" i="60" s="1"/>
  <c r="P34" i="60"/>
  <c r="C34" i="60" s="1"/>
  <c r="CC34" i="60" s="1"/>
  <c r="P177" i="60"/>
  <c r="C177" i="60" s="1"/>
  <c r="CC177" i="60" s="1"/>
  <c r="P246" i="60"/>
  <c r="C246" i="60" s="1"/>
  <c r="CC246" i="60" s="1"/>
  <c r="P161" i="60"/>
  <c r="C161" i="60" s="1"/>
  <c r="CC161" i="60" s="1"/>
  <c r="P406" i="60"/>
  <c r="C406" i="60" s="1"/>
  <c r="CC406" i="60" s="1"/>
  <c r="P442" i="60"/>
  <c r="C442" i="60" s="1"/>
  <c r="CC442" i="60" s="1"/>
  <c r="P50" i="60"/>
  <c r="C50" i="60" s="1"/>
  <c r="CC50" i="60" s="1"/>
  <c r="P453" i="60"/>
  <c r="C453" i="60" s="1"/>
  <c r="CC453" i="60" s="1"/>
  <c r="P319" i="60"/>
  <c r="C319" i="60" s="1"/>
  <c r="CC319" i="60" s="1"/>
  <c r="P448" i="60"/>
  <c r="C448" i="60" s="1"/>
  <c r="CC448" i="60" s="1"/>
  <c r="P384" i="60"/>
  <c r="C384" i="60" s="1"/>
  <c r="CC384" i="60" s="1"/>
  <c r="P491" i="60"/>
  <c r="C491" i="60" s="1"/>
  <c r="CC491" i="60" s="1"/>
  <c r="P272" i="60"/>
  <c r="C272" i="60" s="1"/>
  <c r="CC272" i="60" s="1"/>
  <c r="P235" i="60"/>
  <c r="C235" i="60" s="1"/>
  <c r="CC235" i="60" s="1"/>
  <c r="P67" i="60"/>
  <c r="C67" i="60" s="1"/>
  <c r="CC67" i="60" s="1"/>
  <c r="P457" i="60"/>
  <c r="C457" i="60" s="1"/>
  <c r="CC457" i="60" s="1"/>
  <c r="P486" i="60"/>
  <c r="C486" i="60" s="1"/>
  <c r="CC486" i="60" s="1"/>
  <c r="P358" i="60"/>
  <c r="C358" i="60" s="1"/>
  <c r="CC358" i="60" s="1"/>
  <c r="P410" i="60"/>
  <c r="C410" i="60" s="1"/>
  <c r="CC410" i="60" s="1"/>
  <c r="P497" i="60"/>
  <c r="C497" i="60" s="1"/>
  <c r="CC497" i="60" s="1"/>
  <c r="P209" i="60"/>
  <c r="C209" i="60" s="1"/>
  <c r="CC209" i="60" s="1"/>
  <c r="P405" i="60"/>
  <c r="C405" i="60" s="1"/>
  <c r="CC405" i="60" s="1"/>
  <c r="P233" i="60"/>
  <c r="C233" i="60" s="1"/>
  <c r="CC233" i="60" s="1"/>
  <c r="P440" i="60"/>
  <c r="C440" i="60" s="1"/>
  <c r="CC440" i="60" s="1"/>
  <c r="P376" i="60"/>
  <c r="C376" i="60" s="1"/>
  <c r="CC376" i="60" s="1"/>
  <c r="P475" i="60"/>
  <c r="C475" i="60" s="1"/>
  <c r="CC475" i="60" s="1"/>
  <c r="P351" i="60"/>
  <c r="C351" i="60" s="1"/>
  <c r="CC351" i="60" s="1"/>
  <c r="P208" i="60"/>
  <c r="C208" i="60" s="1"/>
  <c r="CC208" i="60" s="1"/>
  <c r="P36" i="60"/>
  <c r="C36" i="60" s="1"/>
  <c r="CC36" i="60" s="1"/>
  <c r="P171" i="60"/>
  <c r="C171" i="60" s="1"/>
  <c r="CC171" i="60" s="1"/>
  <c r="P302" i="60"/>
  <c r="C302" i="60" s="1"/>
  <c r="CC302" i="60" s="1"/>
  <c r="P174" i="60"/>
  <c r="C174" i="60" s="1"/>
  <c r="CC174" i="60" s="1"/>
  <c r="P54" i="60"/>
  <c r="C54" i="60" s="1"/>
  <c r="CC54" i="60" s="1"/>
  <c r="P387" i="60"/>
  <c r="C387" i="60" s="1"/>
  <c r="CC387" i="60" s="1"/>
  <c r="P317" i="60"/>
  <c r="C317" i="60" s="1"/>
  <c r="CC317" i="60" s="1"/>
  <c r="P85" i="60"/>
  <c r="C85" i="60" s="1"/>
  <c r="CC85" i="60" s="1"/>
  <c r="P216" i="60"/>
  <c r="C216" i="60" s="1"/>
  <c r="CC216" i="60" s="1"/>
  <c r="P128" i="60"/>
  <c r="C128" i="60" s="1"/>
  <c r="CC128" i="60" s="1"/>
  <c r="P239" i="60"/>
  <c r="C239" i="60" s="1"/>
  <c r="CC239" i="60" s="1"/>
  <c r="P155" i="60"/>
  <c r="C155" i="60" s="1"/>
  <c r="CC155" i="60" s="1"/>
  <c r="P348" i="60"/>
  <c r="C348" i="60" s="1"/>
  <c r="CC348" i="60" s="1"/>
  <c r="P222" i="60"/>
  <c r="C222" i="60" s="1"/>
  <c r="CC222" i="60" s="1"/>
  <c r="P94" i="60"/>
  <c r="C94" i="60" s="1"/>
  <c r="CC94" i="60" s="1"/>
  <c r="P363" i="60"/>
  <c r="C363" i="60" s="1"/>
  <c r="CC363" i="60" s="1"/>
  <c r="P277" i="60"/>
  <c r="C277" i="60" s="1"/>
  <c r="CC277" i="60" s="1"/>
  <c r="P133" i="60"/>
  <c r="C133" i="60" s="1"/>
  <c r="CC133" i="60" s="1"/>
  <c r="P332" i="60"/>
  <c r="C332" i="60" s="1"/>
  <c r="CC332" i="60" s="1"/>
  <c r="P248" i="60"/>
  <c r="C248" i="60" s="1"/>
  <c r="CC248" i="60" s="1"/>
  <c r="P160" i="60"/>
  <c r="C160" i="60" s="1"/>
  <c r="CC160" i="60" s="1"/>
  <c r="P291" i="60"/>
  <c r="C291" i="60" s="1"/>
  <c r="CC291" i="60" s="1"/>
  <c r="P207" i="60"/>
  <c r="C207" i="60" s="1"/>
  <c r="CC207" i="60" s="1"/>
  <c r="P123" i="60"/>
  <c r="C123" i="60" s="1"/>
  <c r="CC123" i="60" s="1"/>
  <c r="P451" i="60"/>
  <c r="C451" i="60" s="1"/>
  <c r="CC451" i="60" s="1"/>
  <c r="P385" i="60"/>
  <c r="C385" i="60" s="1"/>
  <c r="CC385" i="60" s="1"/>
  <c r="P99" i="60"/>
  <c r="C99" i="60" s="1"/>
  <c r="CC99" i="60" s="1"/>
  <c r="P170" i="60"/>
  <c r="C170" i="60" s="1"/>
  <c r="CC170" i="60" s="1"/>
  <c r="G39" i="51"/>
  <c r="H31" i="51"/>
  <c r="H30" i="51"/>
  <c r="H36" i="51"/>
  <c r="H29" i="51"/>
  <c r="H35" i="51"/>
  <c r="P402" i="60"/>
  <c r="C402" i="60" s="1"/>
  <c r="CC402" i="60" s="1"/>
  <c r="P234" i="60"/>
  <c r="C234" i="60" s="1"/>
  <c r="CC234" i="60" s="1"/>
  <c r="P146" i="60"/>
  <c r="C146" i="60" s="1"/>
  <c r="CC146" i="60" s="1"/>
  <c r="P9" i="60"/>
  <c r="C9" i="60" s="1"/>
  <c r="CC9" i="60" s="1"/>
  <c r="P380" i="60"/>
  <c r="C380" i="60" s="1"/>
  <c r="CC380" i="60" s="1"/>
  <c r="P419" i="60"/>
  <c r="C419" i="60" s="1"/>
  <c r="CC419" i="60" s="1"/>
  <c r="P314" i="60"/>
  <c r="C314" i="60" s="1"/>
  <c r="CC314" i="60" s="1"/>
  <c r="P321" i="60"/>
  <c r="C321" i="60" s="1"/>
  <c r="CC321" i="60" s="1"/>
  <c r="P49" i="60"/>
  <c r="C49" i="60" s="1"/>
  <c r="CC49" i="60" s="1"/>
  <c r="P105" i="60"/>
  <c r="C105" i="60" s="1"/>
  <c r="CC105" i="60" s="1"/>
  <c r="P62" i="60"/>
  <c r="C62" i="60" s="1"/>
  <c r="CC62" i="60" s="1"/>
  <c r="P245" i="60"/>
  <c r="C245" i="60" s="1"/>
  <c r="CC245" i="60" s="1"/>
  <c r="P393" i="60"/>
  <c r="C393" i="60" s="1"/>
  <c r="CC393" i="60" s="1"/>
  <c r="P266" i="60"/>
  <c r="C266" i="60" s="1"/>
  <c r="CC266" i="60" s="1"/>
  <c r="P485" i="60"/>
  <c r="C485" i="60" s="1"/>
  <c r="CC485" i="60" s="1"/>
  <c r="P169" i="60"/>
  <c r="C169" i="60" s="1"/>
  <c r="CC169" i="60" s="1"/>
  <c r="P118" i="60"/>
  <c r="C118" i="60" s="1"/>
  <c r="CC118" i="60" s="1"/>
  <c r="P196" i="60"/>
  <c r="C196" i="60" s="1"/>
  <c r="CC196" i="60" s="1"/>
  <c r="P163" i="60"/>
  <c r="C163" i="60" s="1"/>
  <c r="CC163" i="60" s="1"/>
  <c r="P425" i="60"/>
  <c r="C425" i="60" s="1"/>
  <c r="CC425" i="60" s="1"/>
  <c r="P33" i="60"/>
  <c r="C33" i="60" s="1"/>
  <c r="CC33" i="60" s="1"/>
  <c r="P374" i="60"/>
  <c r="C374" i="60" s="1"/>
  <c r="CC374" i="60" s="1"/>
  <c r="P186" i="60"/>
  <c r="C186" i="60" s="1"/>
  <c r="CC186" i="60" s="1"/>
  <c r="P378" i="60"/>
  <c r="C378" i="60" s="1"/>
  <c r="CC378" i="60" s="1"/>
  <c r="P465" i="60"/>
  <c r="C465" i="60" s="1"/>
  <c r="CC465" i="60" s="1"/>
  <c r="P145" i="60"/>
  <c r="C145" i="60" s="1"/>
  <c r="CC145" i="60" s="1"/>
  <c r="P421" i="60"/>
  <c r="C421" i="60" s="1"/>
  <c r="CC421" i="60" s="1"/>
  <c r="P265" i="60"/>
  <c r="C265" i="60" s="1"/>
  <c r="CC265" i="60" s="1"/>
  <c r="P432" i="60"/>
  <c r="C432" i="60" s="1"/>
  <c r="CC432" i="60" s="1"/>
  <c r="P368" i="60"/>
  <c r="C368" i="60" s="1"/>
  <c r="CC368" i="60" s="1"/>
  <c r="P459" i="60"/>
  <c r="C459" i="60" s="1"/>
  <c r="CC459" i="60" s="1"/>
  <c r="P195" i="60"/>
  <c r="C195" i="60" s="1"/>
  <c r="CC195" i="60" s="1"/>
  <c r="P23" i="60"/>
  <c r="C23" i="60" s="1"/>
  <c r="CC23" i="60" s="1"/>
  <c r="P335" i="60"/>
  <c r="C335" i="60" s="1"/>
  <c r="CC335" i="60" s="1"/>
  <c r="P454" i="60"/>
  <c r="C454" i="60" s="1"/>
  <c r="CC454" i="60" s="1"/>
  <c r="P346" i="60"/>
  <c r="C346" i="60" s="1"/>
  <c r="CC346" i="60" s="1"/>
  <c r="P433" i="60"/>
  <c r="C433" i="60" s="1"/>
  <c r="CC433" i="60" s="1"/>
  <c r="P373" i="60"/>
  <c r="C373" i="60" s="1"/>
  <c r="CC373" i="60" s="1"/>
  <c r="P424" i="60"/>
  <c r="C424" i="60" s="1"/>
  <c r="CC424" i="60" s="1"/>
  <c r="P352" i="60"/>
  <c r="C352" i="60" s="1"/>
  <c r="CC352" i="60" s="1"/>
  <c r="P443" i="60"/>
  <c r="C443" i="60" s="1"/>
  <c r="CC443" i="60" s="1"/>
  <c r="P336" i="60"/>
  <c r="C336" i="60" s="1"/>
  <c r="CC336" i="60" s="1"/>
  <c r="P164" i="60"/>
  <c r="C164" i="60" s="1"/>
  <c r="CC164" i="60" s="1"/>
  <c r="P131" i="60"/>
  <c r="C131" i="60" s="1"/>
  <c r="CC131" i="60" s="1"/>
  <c r="P270" i="60"/>
  <c r="C270" i="60" s="1"/>
  <c r="CC270" i="60" s="1"/>
  <c r="P142" i="60"/>
  <c r="C142" i="60" s="1"/>
  <c r="CC142" i="60" s="1"/>
  <c r="P447" i="60"/>
  <c r="C447" i="60" s="1"/>
  <c r="CC447" i="60" s="1"/>
  <c r="P371" i="60"/>
  <c r="C371" i="60" s="1"/>
  <c r="CC371" i="60" s="1"/>
  <c r="P293" i="60"/>
  <c r="C293" i="60" s="1"/>
  <c r="CC293" i="60" s="1"/>
  <c r="P181" i="60"/>
  <c r="C181" i="60" s="1"/>
  <c r="CC181" i="60" s="1"/>
  <c r="P280" i="60"/>
  <c r="C280" i="60" s="1"/>
  <c r="CC280" i="60" s="1"/>
  <c r="P192" i="60"/>
  <c r="C192" i="60" s="1"/>
  <c r="CC192" i="60" s="1"/>
  <c r="P108" i="60"/>
  <c r="C108" i="60" s="1"/>
  <c r="CC108" i="60" s="1"/>
  <c r="P24" i="60"/>
  <c r="C24" i="60" s="1"/>
  <c r="CC24" i="60" s="1"/>
  <c r="P219" i="60"/>
  <c r="C219" i="60" s="1"/>
  <c r="CC219" i="60" s="1"/>
  <c r="P47" i="60"/>
  <c r="C47" i="60" s="1"/>
  <c r="CC47" i="60" s="1"/>
  <c r="P313" i="60"/>
  <c r="C313" i="60" s="1"/>
  <c r="CC313" i="60" s="1"/>
  <c r="P190" i="60"/>
  <c r="C190" i="60" s="1"/>
  <c r="CC190" i="60" s="1"/>
  <c r="P411" i="60"/>
  <c r="C411" i="60" s="1"/>
  <c r="CC411" i="60" s="1"/>
  <c r="P347" i="60"/>
  <c r="C347" i="60" s="1"/>
  <c r="CC347" i="60" s="1"/>
  <c r="P253" i="60"/>
  <c r="C253" i="60" s="1"/>
  <c r="CC253" i="60" s="1"/>
  <c r="P101" i="60"/>
  <c r="C101" i="60" s="1"/>
  <c r="CC101" i="60" s="1"/>
  <c r="P312" i="60"/>
  <c r="C312" i="60" s="1"/>
  <c r="CC312" i="60" s="1"/>
  <c r="P224" i="60"/>
  <c r="C224" i="60" s="1"/>
  <c r="CC224" i="60" s="1"/>
  <c r="P56" i="60"/>
  <c r="C56" i="60" s="1"/>
  <c r="CC56" i="60" s="1"/>
  <c r="P187" i="60"/>
  <c r="C187" i="60" s="1"/>
  <c r="CC187" i="60" s="1"/>
  <c r="P11" i="60"/>
  <c r="C11" i="60" s="1"/>
  <c r="CC11" i="60" s="1"/>
  <c r="P360" i="60"/>
  <c r="C360" i="60" s="1"/>
  <c r="CC360" i="60" s="1"/>
  <c r="P42" i="60"/>
  <c r="C42" i="60" s="1"/>
  <c r="CC42" i="60" s="1"/>
  <c r="P132" i="60"/>
  <c r="C132" i="60" s="1"/>
  <c r="CC132" i="60" s="1"/>
  <c r="P73" i="60"/>
  <c r="C73" i="60" s="1"/>
  <c r="CC73" i="60" s="1"/>
  <c r="P226" i="60"/>
  <c r="C226" i="60" s="1"/>
  <c r="CC226" i="60" s="1"/>
  <c r="P106" i="60"/>
  <c r="C106" i="60" s="1"/>
  <c r="CC106" i="60" s="1"/>
  <c r="P449" i="60"/>
  <c r="C449" i="60" s="1"/>
  <c r="CC449" i="60" s="1"/>
  <c r="P472" i="60"/>
  <c r="C472" i="60" s="1"/>
  <c r="CC472" i="60" s="1"/>
  <c r="P329" i="60"/>
  <c r="C329" i="60" s="1"/>
  <c r="CC329" i="60" s="1"/>
  <c r="P260" i="60"/>
  <c r="C260" i="60" s="1"/>
  <c r="CC260" i="60" s="1"/>
  <c r="P227" i="60"/>
  <c r="C227" i="60" s="1"/>
  <c r="CC227" i="60" s="1"/>
  <c r="P370" i="60"/>
  <c r="C370" i="60" s="1"/>
  <c r="CC370" i="60" s="1"/>
  <c r="P202" i="60"/>
  <c r="C202" i="60" s="1"/>
  <c r="CC202" i="60" s="1"/>
  <c r="P461" i="60"/>
  <c r="C461" i="60" s="1"/>
  <c r="CC461" i="60" s="1"/>
  <c r="P496" i="60"/>
  <c r="C496" i="60" s="1"/>
  <c r="CC496" i="60" s="1"/>
  <c r="P467" i="60"/>
  <c r="C467" i="60" s="1"/>
  <c r="CC467" i="60" s="1"/>
  <c r="P125" i="60"/>
  <c r="C125" i="60" s="1"/>
  <c r="CC125" i="60" s="1"/>
  <c r="P68" i="60"/>
  <c r="C68" i="60" s="1"/>
  <c r="CC68" i="60" s="1"/>
  <c r="P434" i="60"/>
  <c r="C434" i="60" s="1"/>
  <c r="CC434" i="60" s="1"/>
  <c r="P138" i="60"/>
  <c r="C138" i="60" s="1"/>
  <c r="CC138" i="60" s="1"/>
  <c r="P481" i="60"/>
  <c r="C481" i="60" s="1"/>
  <c r="CC481" i="60" s="1"/>
  <c r="P41" i="60"/>
  <c r="C41" i="60" s="1"/>
  <c r="CC41" i="60" s="1"/>
  <c r="P499" i="60"/>
  <c r="C499" i="60" s="1"/>
  <c r="CC499" i="60" s="1"/>
  <c r="P189" i="60"/>
  <c r="C189" i="60" s="1"/>
  <c r="CC189" i="60" s="1"/>
  <c r="P112" i="60"/>
  <c r="C112" i="60" s="1"/>
  <c r="CC112" i="60" s="1"/>
  <c r="P75" i="60"/>
  <c r="C75" i="60" s="1"/>
  <c r="CC75" i="60" s="1"/>
  <c r="P377" i="60"/>
  <c r="C377" i="60" s="1"/>
  <c r="CC377" i="60" s="1"/>
  <c r="P470" i="60"/>
  <c r="C470" i="60" s="1"/>
  <c r="CC470" i="60" s="1"/>
  <c r="P350" i="60"/>
  <c r="C350" i="60" s="1"/>
  <c r="CC350" i="60" s="1"/>
  <c r="P122" i="60"/>
  <c r="C122" i="60" s="1"/>
  <c r="CC122" i="60" s="1"/>
  <c r="P305" i="60"/>
  <c r="C305" i="60" s="1"/>
  <c r="CC305" i="60" s="1"/>
  <c r="P401" i="60"/>
  <c r="C401" i="60" s="1"/>
  <c r="CC401" i="60" s="1"/>
  <c r="P389" i="60"/>
  <c r="C389" i="60" s="1"/>
  <c r="CC389" i="60" s="1"/>
  <c r="P217" i="60"/>
  <c r="C217" i="60" s="1"/>
  <c r="CC217" i="60" s="1"/>
  <c r="P416" i="60"/>
  <c r="C416" i="60" s="1"/>
  <c r="CC416" i="60" s="1"/>
  <c r="P334" i="60"/>
  <c r="C334" i="60" s="1"/>
  <c r="CC334" i="60" s="1"/>
  <c r="P427" i="60"/>
  <c r="C427" i="60" s="1"/>
  <c r="CC427" i="60" s="1"/>
  <c r="P285" i="60"/>
  <c r="C285" i="60" s="1"/>
  <c r="CC285" i="60" s="1"/>
  <c r="P16" i="60"/>
  <c r="C16" i="60" s="1"/>
  <c r="CC16" i="60" s="1"/>
  <c r="P225" i="60"/>
  <c r="C225" i="60" s="1"/>
  <c r="CC225" i="60" s="1"/>
  <c r="P422" i="60"/>
  <c r="C422" i="60" s="1"/>
  <c r="CC422" i="60" s="1"/>
  <c r="P242" i="60"/>
  <c r="C242" i="60" s="1"/>
  <c r="CC242" i="60" s="1"/>
  <c r="P369" i="60"/>
  <c r="C369" i="60" s="1"/>
  <c r="CC369" i="60" s="1"/>
  <c r="P341" i="60"/>
  <c r="C341" i="60" s="1"/>
  <c r="CC341" i="60" s="1"/>
  <c r="P408" i="60"/>
  <c r="C408" i="60" s="1"/>
  <c r="CC408" i="60" s="1"/>
  <c r="P78" i="60"/>
  <c r="C78" i="60" s="1"/>
  <c r="CC78" i="60" s="1"/>
  <c r="P415" i="60"/>
  <c r="C415" i="60" s="1"/>
  <c r="CC415" i="60" s="1"/>
  <c r="P197" i="60"/>
  <c r="C197" i="60" s="1"/>
  <c r="CC197" i="60" s="1"/>
  <c r="P292" i="60"/>
  <c r="C292" i="60" s="1"/>
  <c r="CC292" i="60" s="1"/>
  <c r="P259" i="60"/>
  <c r="C259" i="60" s="1"/>
  <c r="CC259" i="60" s="1"/>
  <c r="P238" i="60"/>
  <c r="C238" i="60" s="1"/>
  <c r="CC238" i="60" s="1"/>
  <c r="P110" i="60"/>
  <c r="C110" i="60" s="1"/>
  <c r="CC110" i="60" s="1"/>
  <c r="P355" i="60"/>
  <c r="C355" i="60" s="1"/>
  <c r="CC355" i="60" s="1"/>
  <c r="P261" i="60"/>
  <c r="C261" i="60" s="1"/>
  <c r="CC261" i="60" s="1"/>
  <c r="P149" i="60"/>
  <c r="C149" i="60" s="1"/>
  <c r="CC149" i="60" s="1"/>
  <c r="P256" i="60"/>
  <c r="C256" i="60" s="1"/>
  <c r="CC256" i="60" s="1"/>
  <c r="P88" i="60"/>
  <c r="C88" i="60" s="1"/>
  <c r="CC88" i="60" s="1"/>
  <c r="P299" i="60"/>
  <c r="C299" i="60" s="1"/>
  <c r="CC299" i="60" s="1"/>
  <c r="P111" i="60"/>
  <c r="C111" i="60" s="1"/>
  <c r="CC111" i="60" s="1"/>
  <c r="P27" i="60"/>
  <c r="C27" i="60" s="1"/>
  <c r="CC27" i="60" s="1"/>
  <c r="P286" i="60"/>
  <c r="C286" i="60" s="1"/>
  <c r="CC286" i="60" s="1"/>
  <c r="P158" i="60"/>
  <c r="C158" i="60" s="1"/>
  <c r="CC158" i="60" s="1"/>
  <c r="P395" i="60"/>
  <c r="C395" i="60" s="1"/>
  <c r="CC395" i="60" s="1"/>
  <c r="P327" i="60"/>
  <c r="C327" i="60" s="1"/>
  <c r="CC327" i="60" s="1"/>
  <c r="P221" i="60"/>
  <c r="C221" i="60" s="1"/>
  <c r="CC221" i="60" s="1"/>
  <c r="P69" i="60"/>
  <c r="C69" i="60" s="1"/>
  <c r="CC69" i="60" s="1"/>
  <c r="P288" i="60"/>
  <c r="C288" i="60" s="1"/>
  <c r="CC288" i="60" s="1"/>
  <c r="P120" i="60"/>
  <c r="C120" i="60" s="1"/>
  <c r="CC120" i="60" s="1"/>
  <c r="P32" i="60"/>
  <c r="C32" i="60" s="1"/>
  <c r="CC32" i="60" s="1"/>
  <c r="P251" i="60"/>
  <c r="C251" i="60" s="1"/>
  <c r="CC251" i="60" s="1"/>
  <c r="P79" i="60"/>
  <c r="C79" i="60" s="1"/>
  <c r="CC79" i="60" s="1"/>
  <c r="P488" i="60"/>
  <c r="C488" i="60" s="1"/>
  <c r="CC488" i="60" s="1"/>
  <c r="P213" i="60"/>
  <c r="C213" i="60" s="1"/>
  <c r="CC213" i="60" s="1"/>
  <c r="P337" i="60"/>
  <c r="C337" i="60" s="1"/>
  <c r="CC337" i="60" s="1"/>
  <c r="P473" i="60"/>
  <c r="C473" i="60" s="1"/>
  <c r="CC473" i="60" s="1"/>
  <c r="P490" i="60"/>
  <c r="C490" i="60" s="1"/>
  <c r="CC490" i="60" s="1"/>
  <c r="P113" i="60"/>
  <c r="C113" i="60" s="1"/>
  <c r="CC113" i="60" s="1"/>
  <c r="P176" i="60"/>
  <c r="C176" i="60" s="1"/>
  <c r="CC176" i="60" s="1"/>
  <c r="P139" i="60"/>
  <c r="C139" i="60" s="1"/>
  <c r="CC139" i="60" s="1"/>
  <c r="P162" i="60"/>
  <c r="C162" i="60" s="1"/>
  <c r="CC162" i="60" s="1"/>
  <c r="P74" i="60"/>
  <c r="C74" i="60" s="1"/>
  <c r="CC74" i="60" s="1"/>
  <c r="P397" i="60"/>
  <c r="C397" i="60" s="1"/>
  <c r="CC397" i="60" s="1"/>
  <c r="P464" i="60"/>
  <c r="C464" i="60" s="1"/>
  <c r="CC464" i="60" s="1"/>
  <c r="P307" i="60"/>
  <c r="C307" i="60" s="1"/>
  <c r="CC307" i="60" s="1"/>
  <c r="P324" i="60"/>
  <c r="C324" i="60" s="1"/>
  <c r="CC324" i="60" s="1"/>
  <c r="P283" i="60"/>
  <c r="C283" i="60" s="1"/>
  <c r="CC283" i="60" s="1"/>
  <c r="P290" i="60"/>
  <c r="C290" i="60" s="1"/>
  <c r="CC290" i="60" s="1"/>
  <c r="P478" i="60"/>
  <c r="C478" i="60" s="1"/>
  <c r="CC478" i="60" s="1"/>
  <c r="P10" i="60"/>
  <c r="C10" i="60" s="1"/>
  <c r="CC10" i="60" s="1"/>
  <c r="P353" i="60"/>
  <c r="C353" i="60" s="1"/>
  <c r="CC353" i="60" s="1"/>
  <c r="P480" i="60"/>
  <c r="C480" i="60" s="1"/>
  <c r="CC480" i="60" s="1"/>
  <c r="P344" i="60"/>
  <c r="C344" i="60" s="1"/>
  <c r="CC344" i="60" s="1"/>
  <c r="P435" i="60"/>
  <c r="C435" i="60" s="1"/>
  <c r="CC435" i="60" s="1"/>
  <c r="P53" i="60"/>
  <c r="C53" i="60" s="1"/>
  <c r="CC53" i="60" s="1"/>
  <c r="P35" i="60"/>
  <c r="C35" i="60" s="1"/>
  <c r="CC35" i="60" s="1"/>
  <c r="P289" i="60"/>
  <c r="C289" i="60" s="1"/>
  <c r="CC289" i="60" s="1"/>
  <c r="P438" i="60"/>
  <c r="C438" i="60" s="1"/>
  <c r="CC438" i="60" s="1"/>
  <c r="P310" i="60"/>
  <c r="C310" i="60" s="1"/>
  <c r="CC310" i="60" s="1"/>
  <c r="P58" i="60"/>
  <c r="C58" i="60" s="1"/>
  <c r="CC58" i="60" s="1"/>
  <c r="P178" i="60"/>
  <c r="C178" i="60" s="1"/>
  <c r="CC178" i="60" s="1"/>
  <c r="P345" i="60"/>
  <c r="C345" i="60" s="1"/>
  <c r="CC345" i="60" s="1"/>
  <c r="P357" i="60"/>
  <c r="C357" i="60" s="1"/>
  <c r="CC357" i="60" s="1"/>
  <c r="P476" i="60"/>
  <c r="C476" i="60" s="1"/>
  <c r="CC476" i="60" s="1"/>
  <c r="P400" i="60"/>
  <c r="C400" i="60" s="1"/>
  <c r="CC400" i="60" s="1"/>
  <c r="P46" i="60"/>
  <c r="C46" i="60" s="1"/>
  <c r="CC46" i="60" s="1"/>
  <c r="P229" i="60"/>
  <c r="C229" i="60" s="1"/>
  <c r="CC229" i="60" s="1"/>
  <c r="P144" i="60"/>
  <c r="C144" i="60" s="1"/>
  <c r="CC144" i="60" s="1"/>
  <c r="P279" i="60"/>
  <c r="C279" i="60" s="1"/>
  <c r="CC279" i="60" s="1"/>
  <c r="P107" i="60"/>
  <c r="C107" i="60" s="1"/>
  <c r="CC107" i="60" s="1"/>
  <c r="P97" i="60"/>
  <c r="C97" i="60" s="1"/>
  <c r="CC97" i="60" s="1"/>
  <c r="P390" i="60"/>
  <c r="C390" i="60" s="1"/>
  <c r="CC390" i="60" s="1"/>
  <c r="P474" i="60"/>
  <c r="C474" i="60" s="1"/>
  <c r="CC474" i="60" s="1"/>
  <c r="P114" i="60"/>
  <c r="C114" i="60" s="1"/>
  <c r="CC114" i="60" s="1"/>
  <c r="P325" i="60"/>
  <c r="C325" i="60" s="1"/>
  <c r="CC325" i="60" s="1"/>
  <c r="P437" i="60"/>
  <c r="C437" i="60" s="1"/>
  <c r="CC437" i="60" s="1"/>
  <c r="P297" i="60"/>
  <c r="C297" i="60" s="1"/>
  <c r="CC297" i="60" s="1"/>
  <c r="P456" i="60"/>
  <c r="C456" i="60" s="1"/>
  <c r="CC456" i="60" s="1"/>
  <c r="P392" i="60"/>
  <c r="C392" i="60" s="1"/>
  <c r="CC392" i="60" s="1"/>
  <c r="P14" i="60"/>
  <c r="C14" i="60" s="1"/>
  <c r="CC14" i="60" s="1"/>
  <c r="P80" i="60"/>
  <c r="C80" i="60" s="1"/>
  <c r="CC80" i="60" s="1"/>
  <c r="P43" i="60"/>
  <c r="C43" i="60" s="1"/>
  <c r="CC43" i="60" s="1"/>
  <c r="P323" i="60"/>
  <c r="C323" i="60" s="1"/>
  <c r="CC323" i="60" s="1"/>
  <c r="P206" i="60"/>
  <c r="C206" i="60" s="1"/>
  <c r="CC206" i="60" s="1"/>
  <c r="P86" i="60"/>
  <c r="C86" i="60" s="1"/>
  <c r="CC86" i="60" s="1"/>
  <c r="P479" i="60"/>
  <c r="C479" i="60" s="1"/>
  <c r="CC479" i="60" s="1"/>
  <c r="P403" i="60"/>
  <c r="C403" i="60" s="1"/>
  <c r="CC403" i="60" s="1"/>
  <c r="P338" i="60"/>
  <c r="C338" i="60" s="1"/>
  <c r="CC338" i="60" s="1"/>
  <c r="P117" i="60"/>
  <c r="C117" i="60" s="1"/>
  <c r="CC117" i="60" s="1"/>
  <c r="P320" i="60"/>
  <c r="C320" i="60" s="1"/>
  <c r="CC320" i="60" s="1"/>
  <c r="P152" i="60"/>
  <c r="C152" i="60" s="1"/>
  <c r="CC152" i="60" s="1"/>
  <c r="P64" i="60"/>
  <c r="C64" i="60" s="1"/>
  <c r="CC64" i="60" s="1"/>
  <c r="P175" i="60"/>
  <c r="C175" i="60" s="1"/>
  <c r="CC175" i="60" s="1"/>
  <c r="P91" i="60"/>
  <c r="C91" i="60" s="1"/>
  <c r="CC91" i="60" s="1"/>
  <c r="P364" i="60"/>
  <c r="C364" i="60" s="1"/>
  <c r="CC364" i="60" s="1"/>
  <c r="P254" i="60"/>
  <c r="C254" i="60" s="1"/>
  <c r="CC254" i="60" s="1"/>
  <c r="P126" i="60"/>
  <c r="C126" i="60" s="1"/>
  <c r="CC126" i="60" s="1"/>
  <c r="P379" i="60"/>
  <c r="C379" i="60" s="1"/>
  <c r="CC379" i="60" s="1"/>
  <c r="P306" i="60"/>
  <c r="C306" i="60" s="1"/>
  <c r="CC306" i="60" s="1"/>
  <c r="P165" i="60"/>
  <c r="C165" i="60" s="1"/>
  <c r="CC165" i="60" s="1"/>
  <c r="P21" i="60"/>
  <c r="C21" i="60" s="1"/>
  <c r="CC21" i="60" s="1"/>
  <c r="P184" i="60"/>
  <c r="C184" i="60" s="1"/>
  <c r="CC184" i="60" s="1"/>
  <c r="P96" i="60"/>
  <c r="C96" i="60" s="1"/>
  <c r="CC96" i="60" s="1"/>
  <c r="P59" i="60"/>
  <c r="C59" i="60" s="1"/>
  <c r="CC59" i="60" s="1"/>
  <c r="P93" i="60"/>
  <c r="C93" i="60" s="1"/>
  <c r="CC93" i="60" s="1"/>
  <c r="P98" i="60"/>
  <c r="C98" i="60" s="1"/>
  <c r="CC98" i="60" s="1"/>
  <c r="P30" i="60"/>
  <c r="C30" i="60" s="1"/>
  <c r="CC30" i="60" s="1"/>
  <c r="E39" i="51"/>
  <c r="H37" i="51"/>
  <c r="H26" i="51"/>
  <c r="D39" i="51"/>
  <c r="A4" i="51"/>
  <c r="P31" i="60"/>
  <c r="C31" i="60" s="1"/>
  <c r="CC31" i="60" s="1"/>
  <c r="P287" i="60"/>
  <c r="C287" i="60" s="1"/>
  <c r="CC287" i="60" s="1"/>
  <c r="P264" i="60"/>
  <c r="C264" i="60" s="1"/>
  <c r="CC264" i="60" s="1"/>
  <c r="P357" i="1"/>
  <c r="C357" i="1" s="1"/>
  <c r="CC357" i="1" s="1"/>
  <c r="P178" i="1"/>
  <c r="C178" i="1" s="1"/>
  <c r="CC178" i="1" s="1"/>
  <c r="P257" i="1"/>
  <c r="C257" i="1" s="1"/>
  <c r="CC257" i="1" s="1"/>
  <c r="P339" i="1"/>
  <c r="C339" i="1" s="1"/>
  <c r="CC339" i="1" s="1"/>
  <c r="P83" i="1"/>
  <c r="C83" i="1" s="1"/>
  <c r="CC83" i="1" s="1"/>
  <c r="P159" i="60"/>
  <c r="C159" i="60" s="1"/>
  <c r="CC159" i="60" s="1"/>
  <c r="P52" i="60"/>
  <c r="C52" i="60" s="1"/>
  <c r="CC52" i="60" s="1"/>
  <c r="P340" i="60"/>
  <c r="C340" i="60" s="1"/>
  <c r="CC340" i="60" s="1"/>
  <c r="P164" i="1"/>
  <c r="C164" i="1" s="1"/>
  <c r="CC164" i="1" s="1"/>
  <c r="P114" i="1"/>
  <c r="C114" i="1" s="1"/>
  <c r="CC114" i="1" s="1"/>
  <c r="P193" i="1"/>
  <c r="C193" i="1" s="1"/>
  <c r="CC193" i="1" s="1"/>
  <c r="P275" i="1"/>
  <c r="C275" i="1" s="1"/>
  <c r="CC275" i="1" s="1"/>
  <c r="P19" i="1"/>
  <c r="C19" i="1" s="1"/>
  <c r="E8" i="64"/>
  <c r="P51" i="60"/>
  <c r="C51" i="60" s="1"/>
  <c r="CC51" i="60" s="1"/>
  <c r="P115" i="60"/>
  <c r="C115" i="60" s="1"/>
  <c r="CC115" i="60" s="1"/>
  <c r="P179" i="60"/>
  <c r="C179" i="60" s="1"/>
  <c r="CC179" i="60" s="1"/>
  <c r="P243" i="60"/>
  <c r="C243" i="60" s="1"/>
  <c r="CC243" i="60" s="1"/>
  <c r="P8" i="60"/>
  <c r="C8" i="60" s="1"/>
  <c r="P72" i="60"/>
  <c r="C72" i="60" s="1"/>
  <c r="CC72" i="60" s="1"/>
  <c r="P136" i="60"/>
  <c r="C136" i="60" s="1"/>
  <c r="CC136" i="60" s="1"/>
  <c r="P212" i="60"/>
  <c r="C212" i="60" s="1"/>
  <c r="CC212" i="60" s="1"/>
  <c r="P276" i="60"/>
  <c r="C276" i="60" s="1"/>
  <c r="CC276" i="60" s="1"/>
  <c r="P37" i="60"/>
  <c r="C37" i="60" s="1"/>
  <c r="CC37" i="60" s="1"/>
  <c r="P469" i="1"/>
  <c r="C469" i="1" s="1"/>
  <c r="CC469" i="1" s="1"/>
  <c r="P405" i="1"/>
  <c r="C405" i="1" s="1"/>
  <c r="CC405" i="1" s="1"/>
  <c r="P341" i="1"/>
  <c r="C341" i="1" s="1"/>
  <c r="CC341" i="1" s="1"/>
  <c r="P100" i="1"/>
  <c r="C100" i="1" s="1"/>
  <c r="CC100" i="1" s="1"/>
  <c r="P290" i="1"/>
  <c r="C290" i="1" s="1"/>
  <c r="CC290" i="1" s="1"/>
  <c r="P226" i="1"/>
  <c r="C226" i="1" s="1"/>
  <c r="CC226" i="1" s="1"/>
  <c r="P162" i="1"/>
  <c r="C162" i="1" s="1"/>
  <c r="CC162" i="1" s="1"/>
  <c r="P98" i="1"/>
  <c r="C98" i="1" s="1"/>
  <c r="CC98" i="1" s="1"/>
  <c r="P34" i="1"/>
  <c r="C34" i="1" s="1"/>
  <c r="CC34" i="1" s="1"/>
  <c r="P305" i="1"/>
  <c r="C305" i="1" s="1"/>
  <c r="CC305" i="1" s="1"/>
  <c r="P241" i="1"/>
  <c r="C241" i="1" s="1"/>
  <c r="CC241" i="1" s="1"/>
  <c r="P177" i="1"/>
  <c r="C177" i="1" s="1"/>
  <c r="CC177" i="1" s="1"/>
  <c r="P113" i="1"/>
  <c r="C113" i="1" s="1"/>
  <c r="CC113" i="1" s="1"/>
  <c r="P49" i="1"/>
  <c r="C49" i="1" s="1"/>
  <c r="CC49" i="1" s="1"/>
  <c r="P323" i="1"/>
  <c r="C323" i="1" s="1"/>
  <c r="CC323" i="1" s="1"/>
  <c r="P259" i="1"/>
  <c r="C259" i="1" s="1"/>
  <c r="CC259" i="1" s="1"/>
  <c r="P195" i="1"/>
  <c r="C195" i="1" s="1"/>
  <c r="CC195" i="1" s="1"/>
  <c r="P131" i="1"/>
  <c r="C131" i="1" s="1"/>
  <c r="CC131" i="1" s="1"/>
  <c r="P67" i="1"/>
  <c r="C67" i="1" s="1"/>
  <c r="CC67" i="1" s="1"/>
  <c r="P3" i="1"/>
  <c r="C3" i="1" s="1"/>
  <c r="P95" i="60"/>
  <c r="C95" i="60" s="1"/>
  <c r="CC95" i="60" s="1"/>
  <c r="P200" i="60"/>
  <c r="C200" i="60" s="1"/>
  <c r="CC200" i="60" s="1"/>
  <c r="P421" i="1"/>
  <c r="C421" i="1" s="1"/>
  <c r="CC421" i="1" s="1"/>
  <c r="P242" i="1"/>
  <c r="C242" i="1" s="1"/>
  <c r="CC242" i="1" s="1"/>
  <c r="P321" i="1"/>
  <c r="C321" i="1" s="1"/>
  <c r="CC321" i="1" s="1"/>
  <c r="P65" i="1"/>
  <c r="C65" i="1" s="1"/>
  <c r="CC65" i="1" s="1"/>
  <c r="P147" i="1"/>
  <c r="C147" i="1" s="1"/>
  <c r="CC147" i="1" s="1"/>
  <c r="P3" i="60"/>
  <c r="C3" i="60" s="1"/>
  <c r="P127" i="60"/>
  <c r="C127" i="60" s="1"/>
  <c r="CC127" i="60" s="1"/>
  <c r="P255" i="60"/>
  <c r="C255" i="60" s="1"/>
  <c r="CC255" i="60" s="1"/>
  <c r="P84" i="60"/>
  <c r="C84" i="60" s="1"/>
  <c r="CC84" i="60" s="1"/>
  <c r="P232" i="60"/>
  <c r="C232" i="60" s="1"/>
  <c r="CC232" i="60" s="1"/>
  <c r="P61" i="60"/>
  <c r="C61" i="60" s="1"/>
  <c r="CC61" i="60" s="1"/>
  <c r="P389" i="1"/>
  <c r="C389" i="1" s="1"/>
  <c r="CC389" i="1" s="1"/>
  <c r="P36" i="1"/>
  <c r="C36" i="1" s="1"/>
  <c r="CC36" i="1" s="1"/>
  <c r="P210" i="1"/>
  <c r="C210" i="1" s="1"/>
  <c r="CC210" i="1" s="1"/>
  <c r="P82" i="1"/>
  <c r="C82" i="1" s="1"/>
  <c r="CC82" i="1" s="1"/>
  <c r="P18" i="1"/>
  <c r="C18" i="1" s="1"/>
  <c r="P225" i="1"/>
  <c r="C225" i="1" s="1"/>
  <c r="CC225" i="1" s="1"/>
  <c r="P33" i="1"/>
  <c r="C33" i="1" s="1"/>
  <c r="CC33" i="1" s="1"/>
  <c r="P243" i="1"/>
  <c r="C243" i="1" s="1"/>
  <c r="CC243" i="1" s="1"/>
  <c r="P179" i="1"/>
  <c r="C179" i="1" s="1"/>
  <c r="CC179" i="1" s="1"/>
  <c r="P19" i="60"/>
  <c r="C19" i="60" s="1"/>
  <c r="CC19" i="60" s="1"/>
  <c r="P223" i="60"/>
  <c r="C223" i="60" s="1"/>
  <c r="CC223" i="60" s="1"/>
  <c r="P116" i="60"/>
  <c r="C116" i="60" s="1"/>
  <c r="CC116" i="60" s="1"/>
  <c r="P485" i="1"/>
  <c r="C485" i="1" s="1"/>
  <c r="CC485" i="1" s="1"/>
  <c r="P306" i="1"/>
  <c r="C306" i="1" s="1"/>
  <c r="CC306" i="1" s="1"/>
  <c r="P50" i="1"/>
  <c r="C50" i="1" s="1"/>
  <c r="CC50" i="1" s="1"/>
  <c r="P129" i="1"/>
  <c r="C129" i="1" s="1"/>
  <c r="CC129" i="1" s="1"/>
  <c r="P211" i="1"/>
  <c r="C211" i="1" s="1"/>
  <c r="CC211" i="1" s="1"/>
  <c r="P63" i="60"/>
  <c r="C63" i="60" s="1"/>
  <c r="CC63" i="60" s="1"/>
  <c r="P191" i="60"/>
  <c r="C191" i="60" s="1"/>
  <c r="CC191" i="60" s="1"/>
  <c r="P20" i="60"/>
  <c r="C20" i="60"/>
  <c r="CC20" i="60" s="1"/>
  <c r="P168" i="60"/>
  <c r="C168" i="60" s="1"/>
  <c r="CC168" i="60" s="1"/>
  <c r="P308" i="60"/>
  <c r="C308" i="60" s="1"/>
  <c r="CC308" i="60" s="1"/>
  <c r="P453" i="1"/>
  <c r="C453" i="1" s="1"/>
  <c r="CC453" i="1" s="1"/>
  <c r="P292" i="1"/>
  <c r="C292" i="1" s="1"/>
  <c r="CC292" i="1" s="1"/>
  <c r="P274" i="1"/>
  <c r="C274" i="1" s="1"/>
  <c r="CC274" i="1" s="1"/>
  <c r="P146" i="1"/>
  <c r="C146" i="1" s="1"/>
  <c r="CC146" i="1" s="1"/>
  <c r="P289" i="1"/>
  <c r="C289" i="1" s="1"/>
  <c r="CC289" i="1" s="1"/>
  <c r="P161" i="1"/>
  <c r="C161" i="1" s="1"/>
  <c r="CC161" i="1" s="1"/>
  <c r="P97" i="1"/>
  <c r="C97" i="1" s="1"/>
  <c r="CC97" i="1" s="1"/>
  <c r="P307" i="1"/>
  <c r="C307" i="1" s="1"/>
  <c r="CC307" i="1" s="1"/>
  <c r="P115" i="1"/>
  <c r="C115" i="1" s="1"/>
  <c r="CC115" i="1" s="1"/>
  <c r="P51" i="1"/>
  <c r="C51" i="1" s="1"/>
  <c r="CC51" i="1" s="1"/>
  <c r="G7" i="64"/>
  <c r="P15" i="60"/>
  <c r="C15" i="60" s="1"/>
  <c r="CC15" i="60" s="1"/>
  <c r="P83" i="60"/>
  <c r="C83" i="60" s="1"/>
  <c r="CC83" i="60" s="1"/>
  <c r="P147" i="60"/>
  <c r="C147" i="60" s="1"/>
  <c r="CC147" i="60" s="1"/>
  <c r="P211" i="60"/>
  <c r="C211" i="60" s="1"/>
  <c r="CC211" i="60" s="1"/>
  <c r="P275" i="60"/>
  <c r="C275" i="60" s="1"/>
  <c r="CC275" i="60" s="1"/>
  <c r="P40" i="60"/>
  <c r="C40" i="60" s="1"/>
  <c r="CC40" i="60" s="1"/>
  <c r="P104" i="60"/>
  <c r="C104" i="60" s="1"/>
  <c r="CC104" i="60" s="1"/>
  <c r="P180" i="60"/>
  <c r="C180" i="60" s="1"/>
  <c r="CC180" i="60" s="1"/>
  <c r="P244" i="60"/>
  <c r="C244" i="60" s="1"/>
  <c r="CC244" i="60" s="1"/>
  <c r="P328" i="60"/>
  <c r="C328" i="60" s="1"/>
  <c r="CC328" i="60" s="1"/>
  <c r="P501" i="1"/>
  <c r="C501" i="1" s="1"/>
  <c r="CC501" i="1" s="1"/>
  <c r="P437" i="1"/>
  <c r="C437" i="1" s="1"/>
  <c r="CC437" i="1" s="1"/>
  <c r="P373" i="1"/>
  <c r="C373" i="1" s="1"/>
  <c r="CC373" i="1" s="1"/>
  <c r="P228" i="1"/>
  <c r="C228" i="1" s="1"/>
  <c r="CC228" i="1" s="1"/>
  <c r="P322" i="1"/>
  <c r="C322" i="1" s="1"/>
  <c r="CC322" i="1" s="1"/>
  <c r="P258" i="1"/>
  <c r="C258" i="1" s="1"/>
  <c r="CC258" i="1" s="1"/>
  <c r="P194" i="1"/>
  <c r="C194" i="1" s="1"/>
  <c r="CC194" i="1" s="1"/>
  <c r="P130" i="1"/>
  <c r="C130" i="1" s="1"/>
  <c r="CC130" i="1" s="1"/>
  <c r="P66" i="1"/>
  <c r="C66" i="1" s="1"/>
  <c r="CC66" i="1" s="1"/>
  <c r="P337" i="1"/>
  <c r="C337" i="1" s="1"/>
  <c r="CC337" i="1" s="1"/>
  <c r="P273" i="1"/>
  <c r="C273" i="1" s="1"/>
  <c r="CC273" i="1" s="1"/>
  <c r="P209" i="1"/>
  <c r="C209" i="1" s="1"/>
  <c r="CC209" i="1" s="1"/>
  <c r="P145" i="1"/>
  <c r="C145" i="1" s="1"/>
  <c r="CC145" i="1" s="1"/>
  <c r="P81" i="1"/>
  <c r="C81" i="1" s="1"/>
  <c r="CC81" i="1" s="1"/>
  <c r="P17" i="1"/>
  <c r="C17" i="1" s="1"/>
  <c r="P291" i="1"/>
  <c r="C291" i="1" s="1"/>
  <c r="CC291" i="1" s="1"/>
  <c r="P227" i="1"/>
  <c r="C227" i="1" s="1"/>
  <c r="CC227" i="1" s="1"/>
  <c r="P163" i="1"/>
  <c r="C163" i="1" s="1"/>
  <c r="CC163" i="1" s="1"/>
  <c r="P99" i="1"/>
  <c r="C99" i="1" s="1"/>
  <c r="CC99" i="1" s="1"/>
  <c r="P35" i="1"/>
  <c r="C35" i="1" s="1"/>
  <c r="CC35" i="1" s="1"/>
  <c r="P7" i="60"/>
  <c r="C7" i="60" s="1"/>
  <c r="H32" i="51"/>
  <c r="H33" i="51"/>
  <c r="G445" i="62"/>
  <c r="G163" i="62"/>
  <c r="G449" i="62"/>
  <c r="G479" i="62"/>
  <c r="G464" i="62"/>
  <c r="G19" i="62"/>
  <c r="G3" i="1"/>
  <c r="G373" i="61"/>
  <c r="G147" i="62"/>
  <c r="G369" i="61"/>
  <c r="G492" i="1"/>
  <c r="G105" i="1"/>
  <c r="G80" i="1"/>
  <c r="G51" i="1"/>
  <c r="G41" i="1"/>
  <c r="G367" i="60"/>
  <c r="E39" i="61"/>
  <c r="E81" i="61"/>
  <c r="E28" i="60"/>
  <c r="E27" i="60"/>
  <c r="E148" i="60"/>
  <c r="E255" i="60"/>
  <c r="E175" i="60"/>
  <c r="E322" i="60"/>
  <c r="E417" i="60"/>
  <c r="E470" i="60"/>
  <c r="G352" i="1"/>
  <c r="G230" i="1"/>
  <c r="G166" i="1"/>
  <c r="E104" i="61"/>
  <c r="E158" i="61"/>
  <c r="E206" i="60"/>
  <c r="E252" i="60"/>
  <c r="E357" i="60"/>
  <c r="G305" i="1"/>
  <c r="G205" i="1"/>
  <c r="E87" i="61"/>
  <c r="E253" i="60"/>
  <c r="E472" i="60"/>
  <c r="G170" i="62"/>
  <c r="G398" i="62"/>
  <c r="G347" i="62"/>
  <c r="G367" i="61"/>
  <c r="G281" i="61"/>
  <c r="G341" i="62"/>
  <c r="G407" i="61"/>
  <c r="G477" i="61"/>
  <c r="G311" i="62"/>
  <c r="G382" i="62"/>
  <c r="G266" i="61"/>
  <c r="G389" i="62"/>
  <c r="G380" i="62"/>
  <c r="G93" i="62"/>
  <c r="G268" i="62"/>
  <c r="G371" i="1"/>
  <c r="G423" i="1"/>
  <c r="G374" i="1"/>
  <c r="G445" i="1"/>
  <c r="G317" i="1"/>
  <c r="G376" i="1"/>
  <c r="G242" i="1"/>
  <c r="G178" i="1"/>
  <c r="G471" i="62"/>
  <c r="G489" i="61"/>
  <c r="G203" i="61"/>
  <c r="G359" i="61"/>
  <c r="G376" i="61"/>
  <c r="G31" i="62"/>
  <c r="G387" i="62"/>
  <c r="G8" i="1"/>
  <c r="G255" i="62"/>
  <c r="G336" i="61"/>
  <c r="G482" i="1"/>
  <c r="G65" i="1"/>
  <c r="G139" i="1"/>
  <c r="G114" i="1"/>
  <c r="G31" i="1"/>
  <c r="E18" i="61"/>
  <c r="E78" i="61"/>
  <c r="E121" i="61"/>
  <c r="E68" i="60"/>
  <c r="E67" i="60"/>
  <c r="E188" i="60"/>
  <c r="E295" i="60"/>
  <c r="E234" i="60"/>
  <c r="E362" i="60"/>
  <c r="E377" i="60"/>
  <c r="E430" i="60"/>
  <c r="G274" i="1"/>
  <c r="G210" i="1"/>
  <c r="F6" i="64"/>
  <c r="E99" i="61"/>
  <c r="E37" i="60"/>
  <c r="E265" i="60"/>
  <c r="E332" i="60"/>
  <c r="E468" i="60"/>
  <c r="G348" i="1"/>
  <c r="G165" i="1"/>
  <c r="E58" i="60"/>
  <c r="E216" i="60"/>
  <c r="G135" i="62"/>
  <c r="G305" i="61"/>
  <c r="G309" i="62"/>
  <c r="G244" i="61"/>
  <c r="G457" i="62"/>
  <c r="G106" i="62"/>
  <c r="G291" i="61"/>
  <c r="G327" i="61"/>
  <c r="G444" i="62"/>
  <c r="G246" i="61"/>
  <c r="G318" i="61"/>
  <c r="G495" i="62"/>
  <c r="G358" i="61"/>
  <c r="G308" i="61"/>
  <c r="G326" i="62"/>
  <c r="G90" i="62"/>
  <c r="G399" i="1"/>
  <c r="G462" i="1"/>
  <c r="G334" i="1"/>
  <c r="B4" i="51"/>
  <c r="G344" i="62"/>
  <c r="G379" i="62"/>
  <c r="G461" i="62"/>
  <c r="G179" i="62"/>
  <c r="G134" i="62"/>
  <c r="G477" i="62"/>
  <c r="G453" i="62"/>
  <c r="G358" i="62"/>
  <c r="G182" i="62"/>
  <c r="G452" i="62"/>
  <c r="G484" i="1"/>
  <c r="G73" i="1"/>
  <c r="G48" i="1"/>
  <c r="G122" i="1"/>
  <c r="G33" i="1"/>
  <c r="E6" i="61"/>
  <c r="E70" i="61"/>
  <c r="E113" i="61"/>
  <c r="E60" i="60"/>
  <c r="E59" i="60"/>
  <c r="E180" i="60"/>
  <c r="E287" i="60"/>
  <c r="E226" i="60"/>
  <c r="E354" i="60"/>
  <c r="E385" i="60"/>
  <c r="E438" i="60"/>
  <c r="G288" i="1"/>
  <c r="G214" i="1"/>
  <c r="G148" i="1"/>
  <c r="E83" i="61"/>
  <c r="E21" i="60"/>
  <c r="E257" i="60"/>
  <c r="E316" i="60"/>
  <c r="E484" i="60"/>
  <c r="G380" i="1"/>
  <c r="G173" i="1"/>
  <c r="E26" i="60"/>
  <c r="E155" i="60"/>
  <c r="G210" i="62"/>
  <c r="G4" i="62"/>
  <c r="G116" i="62"/>
  <c r="G315" i="62"/>
  <c r="G304" i="62"/>
  <c r="G482" i="61"/>
  <c r="G293" i="61"/>
  <c r="G57" i="62"/>
  <c r="G223" i="61"/>
  <c r="G100" i="62"/>
  <c r="G310" i="61"/>
  <c r="G70" i="62"/>
  <c r="G425" i="61"/>
  <c r="G450" i="61"/>
  <c r="G275" i="62"/>
  <c r="G413" i="61"/>
  <c r="G431" i="1"/>
  <c r="G295" i="1"/>
  <c r="G342" i="1"/>
  <c r="G413" i="1"/>
  <c r="G285" i="1"/>
  <c r="G328" i="1"/>
  <c r="G224" i="1"/>
  <c r="G301" i="61"/>
  <c r="G415" i="62"/>
  <c r="G81" i="62"/>
  <c r="G3" i="62"/>
  <c r="G92" i="62"/>
  <c r="G478" i="62"/>
  <c r="G475" i="62"/>
  <c r="G174" i="62"/>
  <c r="G351" i="61"/>
  <c r="G189" i="62"/>
  <c r="G6" i="60"/>
  <c r="G474" i="1"/>
  <c r="G136" i="1"/>
  <c r="G107" i="1"/>
  <c r="G82" i="1"/>
  <c r="G23" i="1"/>
  <c r="E50" i="61"/>
  <c r="E110" i="61"/>
  <c r="E167" i="61"/>
  <c r="E164" i="61"/>
  <c r="E99" i="60"/>
  <c r="E147" i="61"/>
  <c r="E327" i="60"/>
  <c r="E266" i="60"/>
  <c r="E473" i="60"/>
  <c r="E185" i="60"/>
  <c r="E398" i="60"/>
  <c r="G256" i="1"/>
  <c r="G192" i="1"/>
  <c r="E60" i="61"/>
  <c r="E177" i="61"/>
  <c r="E101" i="60"/>
  <c r="E329" i="60"/>
  <c r="E471" i="60"/>
  <c r="E404" i="60"/>
  <c r="G261" i="1"/>
  <c r="E32" i="61"/>
  <c r="E57" i="60"/>
  <c r="E352" i="60"/>
  <c r="G34" i="62"/>
  <c r="G261" i="62"/>
  <c r="G465" i="61"/>
  <c r="G435" i="62"/>
  <c r="G304" i="61"/>
  <c r="G263" i="62"/>
  <c r="G9" i="1"/>
  <c r="G299" i="61"/>
  <c r="G89" i="62"/>
  <c r="G260" i="62"/>
  <c r="G360" i="62"/>
  <c r="G217" i="61"/>
  <c r="G266" i="62"/>
  <c r="G184" i="62"/>
  <c r="G305" i="62"/>
  <c r="G288" i="62"/>
  <c r="G459" i="1"/>
  <c r="G430" i="1"/>
  <c r="G302" i="1"/>
  <c r="G373" i="1"/>
  <c r="G440" i="1"/>
  <c r="G270" i="1"/>
  <c r="G206" i="1"/>
  <c r="E36" i="61"/>
  <c r="E153" i="61"/>
  <c r="E93" i="60"/>
  <c r="G452" i="61"/>
  <c r="G119" i="62"/>
  <c r="G10" i="62"/>
  <c r="G480" i="61"/>
  <c r="G74" i="62"/>
  <c r="G400" i="61"/>
  <c r="G117" i="62"/>
  <c r="G59" i="62"/>
  <c r="G332" i="62"/>
  <c r="G378" i="62"/>
  <c r="G500" i="1"/>
  <c r="G137" i="1"/>
  <c r="G112" i="1"/>
  <c r="G83" i="1"/>
  <c r="G58" i="1"/>
  <c r="G17" i="1"/>
  <c r="E13" i="61"/>
  <c r="E134" i="61"/>
  <c r="E191" i="61"/>
  <c r="E188" i="61"/>
  <c r="E116" i="60"/>
  <c r="E223" i="60"/>
  <c r="E111" i="60"/>
  <c r="E290" i="60"/>
  <c r="E449" i="60"/>
  <c r="E117" i="60"/>
  <c r="E374" i="60"/>
  <c r="G244" i="1"/>
  <c r="G180" i="1"/>
  <c r="E41" i="61"/>
  <c r="E30" i="60"/>
  <c r="E142" i="60"/>
  <c r="E163" i="60"/>
  <c r="E423" i="60"/>
  <c r="E129" i="60"/>
  <c r="G237" i="1"/>
  <c r="E53" i="61"/>
  <c r="E146" i="60"/>
  <c r="E427" i="60"/>
  <c r="G256" i="62"/>
  <c r="G488" i="61"/>
  <c r="G490" i="61"/>
  <c r="G392" i="61"/>
  <c r="G138" i="62"/>
  <c r="G424" i="61"/>
  <c r="G76" i="62"/>
  <c r="G257" i="62"/>
  <c r="G401" i="61"/>
  <c r="G472" i="62"/>
  <c r="G278" i="62"/>
  <c r="G410" i="61"/>
  <c r="G484" i="61"/>
  <c r="G151" i="62"/>
  <c r="G95" i="62"/>
  <c r="C4" i="56"/>
  <c r="G363" i="1"/>
  <c r="G406" i="1"/>
  <c r="G278" i="1"/>
  <c r="G349" i="1"/>
  <c r="G416" i="1"/>
  <c r="G258" i="1"/>
  <c r="G194" i="1"/>
  <c r="G371" i="62"/>
  <c r="G32" i="62"/>
  <c r="G381" i="61"/>
  <c r="G325" i="61"/>
  <c r="G294" i="62"/>
  <c r="G343" i="62"/>
  <c r="G47" i="62"/>
  <c r="G88" i="62"/>
  <c r="G479" i="61"/>
  <c r="G258" i="62"/>
  <c r="G490" i="1"/>
  <c r="G97" i="1"/>
  <c r="G72" i="1"/>
  <c r="G146" i="1"/>
  <c r="G39" i="1"/>
  <c r="G189" i="60"/>
  <c r="E47" i="61"/>
  <c r="E89" i="61"/>
  <c r="E36" i="60"/>
  <c r="E35" i="60"/>
  <c r="E156" i="60"/>
  <c r="E263" i="60"/>
  <c r="E191" i="60"/>
  <c r="E330" i="60"/>
  <c r="E409" i="60"/>
  <c r="E462" i="60"/>
  <c r="G336" i="1"/>
  <c r="G226" i="1"/>
  <c r="G162" i="1"/>
  <c r="E120" i="61"/>
  <c r="E174" i="61"/>
  <c r="E88" i="60"/>
  <c r="E268" i="60"/>
  <c r="E169" i="60"/>
  <c r="G468" i="1"/>
  <c r="G199" i="1"/>
  <c r="E111" i="61"/>
  <c r="E285" i="60"/>
  <c r="E440" i="60"/>
  <c r="G460" i="61"/>
  <c r="G352" i="62"/>
  <c r="G449" i="61"/>
  <c r="G254" i="62"/>
  <c r="G337" i="61"/>
  <c r="G458" i="61"/>
  <c r="G191" i="62"/>
  <c r="G486" i="62"/>
  <c r="G451" i="62"/>
  <c r="G206" i="61"/>
  <c r="G320" i="61"/>
  <c r="G242" i="62"/>
  <c r="G261" i="61"/>
  <c r="G416" i="62"/>
  <c r="G375" i="61"/>
  <c r="G339" i="1"/>
  <c r="G391" i="1"/>
  <c r="G366" i="1"/>
  <c r="G437" i="1"/>
  <c r="G309" i="1"/>
  <c r="G368" i="1"/>
  <c r="G236" i="1"/>
  <c r="G172" i="1"/>
  <c r="E96" i="61"/>
  <c r="E86" i="60"/>
  <c r="G286" i="62"/>
  <c r="G500" i="62"/>
  <c r="G361" i="61"/>
  <c r="G487" i="61"/>
  <c r="G408" i="61"/>
  <c r="G361" i="62"/>
  <c r="G282" i="61"/>
  <c r="G411" i="62"/>
  <c r="G43" i="62"/>
  <c r="G348" i="62"/>
  <c r="G4" i="60"/>
  <c r="G472" i="1"/>
  <c r="G128" i="1"/>
  <c r="G99" i="1"/>
  <c r="G74" i="1"/>
  <c r="G21" i="1"/>
  <c r="E58" i="61"/>
  <c r="E118" i="61"/>
  <c r="E175" i="61"/>
  <c r="E172" i="61"/>
  <c r="E145" i="61"/>
  <c r="E94" i="60"/>
  <c r="E335" i="60"/>
  <c r="E274" i="60"/>
  <c r="E465" i="60"/>
  <c r="E121" i="60"/>
  <c r="E390" i="60"/>
  <c r="G254" i="1"/>
  <c r="G188" i="1"/>
  <c r="E4" i="61"/>
  <c r="E193" i="61"/>
  <c r="E110" i="60"/>
  <c r="E345" i="60"/>
  <c r="E455" i="60"/>
  <c r="E388" i="60"/>
  <c r="G255" i="1"/>
  <c r="E48" i="61"/>
  <c r="E89" i="60"/>
  <c r="E483" i="60"/>
  <c r="G123" i="62"/>
  <c r="G268" i="61"/>
  <c r="G374" i="61"/>
  <c r="G432" i="61"/>
  <c r="G280" i="61"/>
  <c r="G273" i="62"/>
  <c r="G486" i="61"/>
  <c r="G225" i="62"/>
  <c r="G27" i="62"/>
  <c r="G253" i="61"/>
  <c r="G122" i="62"/>
  <c r="G96" i="62"/>
  <c r="G41" i="62"/>
  <c r="G224" i="62"/>
  <c r="G383" i="62"/>
  <c r="G357" i="61"/>
  <c r="G427" i="1"/>
  <c r="G422" i="1"/>
  <c r="G294" i="1"/>
  <c r="G365" i="1"/>
  <c r="G432" i="1"/>
  <c r="G266" i="1"/>
  <c r="G202" i="1"/>
  <c r="G405" i="61"/>
  <c r="G475" i="61"/>
  <c r="G99" i="62"/>
  <c r="G401" i="62"/>
  <c r="G293" i="62"/>
  <c r="G398" i="61"/>
  <c r="G237" i="62"/>
  <c r="G469" i="61"/>
  <c r="G344" i="61"/>
  <c r="G280" i="62"/>
  <c r="G4" i="1"/>
  <c r="G478" i="1"/>
  <c r="G49" i="1"/>
  <c r="G123" i="1"/>
  <c r="G98" i="1"/>
  <c r="G27" i="1"/>
  <c r="E34" i="61"/>
  <c r="E94" i="61"/>
  <c r="E151" i="61"/>
  <c r="E84" i="60"/>
  <c r="E83" i="60"/>
  <c r="E204" i="60"/>
  <c r="E311" i="60"/>
  <c r="E250" i="60"/>
  <c r="E489" i="60"/>
  <c r="E359" i="60"/>
  <c r="E414" i="60"/>
  <c r="G264" i="1"/>
  <c r="G200" i="1"/>
  <c r="E28" i="61"/>
  <c r="E131" i="61"/>
  <c r="E69" i="60"/>
  <c r="E297" i="60"/>
  <c r="E364" i="60"/>
  <c r="E436" i="60"/>
  <c r="G276" i="1"/>
  <c r="G151" i="1"/>
  <c r="E186" i="61"/>
  <c r="E280" i="60"/>
  <c r="G5" i="62"/>
  <c r="G241" i="62"/>
  <c r="G33" i="62"/>
  <c r="G245" i="61"/>
  <c r="G455" i="61"/>
  <c r="G411" i="61"/>
  <c r="G347" i="61"/>
  <c r="G75" i="62"/>
  <c r="G377" i="62"/>
  <c r="G225" i="61"/>
  <c r="G63" i="62"/>
  <c r="G296" i="61"/>
  <c r="G181" i="62"/>
  <c r="G241" i="61"/>
  <c r="G209" i="62"/>
  <c r="G212" i="61"/>
  <c r="G335" i="1"/>
  <c r="G446" i="1"/>
  <c r="G318" i="1"/>
  <c r="G389" i="1"/>
  <c r="G456" i="1"/>
  <c r="G280" i="1"/>
  <c r="G212" i="1"/>
  <c r="G150" i="1"/>
  <c r="E107" i="61"/>
  <c r="E169" i="61"/>
  <c r="E198" i="60"/>
  <c r="E236" i="60"/>
  <c r="E365" i="60"/>
  <c r="G281" i="1"/>
  <c r="G197" i="1"/>
  <c r="G267" i="62"/>
  <c r="G362" i="61"/>
  <c r="G49" i="62"/>
  <c r="G115" i="1"/>
  <c r="E102" i="61"/>
  <c r="E212" i="60"/>
  <c r="E351" i="60"/>
  <c r="E44" i="61"/>
  <c r="E487" i="60"/>
  <c r="E25" i="60"/>
  <c r="G438" i="62"/>
  <c r="G468" i="61"/>
  <c r="G459" i="62"/>
  <c r="G226" i="62"/>
  <c r="G310" i="1"/>
  <c r="G208" i="1"/>
  <c r="G499" i="62"/>
  <c r="G395" i="61"/>
  <c r="G129" i="1"/>
  <c r="G15" i="1"/>
  <c r="E196" i="61"/>
  <c r="E298" i="60"/>
  <c r="G240" i="1"/>
  <c r="E158" i="60"/>
  <c r="G231" i="1"/>
  <c r="G372" i="61"/>
  <c r="G157" i="62"/>
  <c r="G321" i="61"/>
  <c r="G23" i="62"/>
  <c r="G331" i="1"/>
  <c r="G341" i="1"/>
  <c r="G252" i="1"/>
  <c r="E33" i="61"/>
  <c r="E150" i="60"/>
  <c r="G183" i="62"/>
  <c r="G409" i="61"/>
  <c r="G186" i="62"/>
  <c r="G121" i="62"/>
  <c r="G349" i="62"/>
  <c r="G208" i="61"/>
  <c r="G438" i="61"/>
  <c r="G488" i="1"/>
  <c r="G57" i="1"/>
  <c r="G67" i="1"/>
  <c r="G37" i="1"/>
  <c r="E26" i="61"/>
  <c r="E150" i="61"/>
  <c r="E44" i="60"/>
  <c r="E75" i="60"/>
  <c r="E239" i="60"/>
  <c r="E207" i="60"/>
  <c r="E497" i="60"/>
  <c r="E486" i="60"/>
  <c r="G320" i="1"/>
  <c r="G204" i="1"/>
  <c r="E72" i="61"/>
  <c r="E182" i="61"/>
  <c r="E281" i="60"/>
  <c r="E391" i="60"/>
  <c r="G444" i="1"/>
  <c r="G159" i="1"/>
  <c r="E210" i="60"/>
  <c r="E408" i="60"/>
  <c r="B3" i="56"/>
  <c r="G466" i="61"/>
  <c r="G256" i="61"/>
  <c r="G324" i="62"/>
  <c r="B2" i="50"/>
  <c r="G248" i="61"/>
  <c r="G292" i="61"/>
  <c r="G451" i="61"/>
  <c r="G260" i="61"/>
  <c r="G379" i="61"/>
  <c r="G258" i="61"/>
  <c r="G307" i="1"/>
  <c r="G454" i="1"/>
  <c r="G461" i="1"/>
  <c r="G301" i="1"/>
  <c r="G296" i="1"/>
  <c r="G186" i="1"/>
  <c r="G20" i="62"/>
  <c r="G161" i="62"/>
  <c r="G462" i="62"/>
  <c r="G352" i="61"/>
  <c r="G193" i="62"/>
  <c r="G115" i="62"/>
  <c r="G126" i="62"/>
  <c r="G273" i="61"/>
  <c r="G145" i="1"/>
  <c r="G88" i="1"/>
  <c r="G130" i="1"/>
  <c r="G19" i="1"/>
  <c r="E31" i="61"/>
  <c r="E105" i="61"/>
  <c r="E180" i="61"/>
  <c r="E140" i="60"/>
  <c r="E279" i="60"/>
  <c r="E282" i="60"/>
  <c r="E425" i="60"/>
  <c r="E446" i="60"/>
  <c r="G250" i="1"/>
  <c r="G170" i="1"/>
  <c r="E7" i="61"/>
  <c r="E126" i="60"/>
  <c r="E244" i="60"/>
  <c r="E492" i="60"/>
  <c r="G245" i="1"/>
  <c r="E140" i="61"/>
  <c r="E341" i="60"/>
  <c r="G113" i="62"/>
  <c r="G412" i="61"/>
  <c r="G337" i="62"/>
  <c r="G56" i="62"/>
  <c r="G30" i="62"/>
  <c r="G42" i="62"/>
  <c r="G155" i="62"/>
  <c r="G71" i="62"/>
  <c r="G471" i="61"/>
  <c r="G444" i="61"/>
  <c r="G224" i="61"/>
  <c r="G395" i="1"/>
  <c r="G421" i="1"/>
  <c r="G246" i="1"/>
  <c r="E45" i="61"/>
  <c r="E138" i="60"/>
  <c r="E419" i="60"/>
  <c r="G166" i="62"/>
  <c r="G473" i="61"/>
  <c r="G29" i="62"/>
  <c r="G466" i="62"/>
  <c r="G135" i="1"/>
  <c r="G30" i="1"/>
  <c r="G322" i="1"/>
  <c r="E73" i="60"/>
  <c r="E360" i="60"/>
  <c r="G154" i="62"/>
  <c r="G406" i="62"/>
  <c r="G448" i="61"/>
  <c r="G470" i="1"/>
  <c r="G90" i="1"/>
  <c r="E159" i="61"/>
  <c r="E319" i="60"/>
  <c r="E406" i="60"/>
  <c r="E161" i="61"/>
  <c r="E420" i="60"/>
  <c r="E320" i="60"/>
  <c r="G496" i="61"/>
  <c r="G11" i="62"/>
  <c r="G460" i="62"/>
  <c r="G341" i="61"/>
  <c r="G381" i="1"/>
  <c r="G348" i="61"/>
  <c r="G68" i="62"/>
  <c r="G474" i="62"/>
  <c r="G104" i="1"/>
  <c r="E15" i="61"/>
  <c r="E124" i="60"/>
  <c r="E441" i="60"/>
  <c r="G176" i="1"/>
  <c r="E195" i="60"/>
  <c r="E84" i="61"/>
  <c r="G459" i="61"/>
  <c r="G392" i="62"/>
  <c r="G338" i="62"/>
  <c r="G491" i="61"/>
  <c r="G398" i="1"/>
  <c r="G277" i="1"/>
  <c r="G222" i="1"/>
  <c r="E75" i="61"/>
  <c r="G429" i="62"/>
  <c r="G108" i="62"/>
  <c r="G394" i="61"/>
  <c r="G399" i="61"/>
  <c r="G7" i="62"/>
  <c r="G323" i="61"/>
  <c r="G386" i="61"/>
  <c r="G436" i="62"/>
  <c r="G480" i="1"/>
  <c r="G96" i="1"/>
  <c r="G138" i="1"/>
  <c r="G29" i="1"/>
  <c r="E23" i="61"/>
  <c r="E97" i="61"/>
  <c r="E76" i="60"/>
  <c r="E132" i="60"/>
  <c r="E271" i="60"/>
  <c r="E242" i="60"/>
  <c r="E433" i="60"/>
  <c r="E454" i="60"/>
  <c r="G268" i="1"/>
  <c r="G174" i="1"/>
  <c r="E136" i="61"/>
  <c r="E53" i="60"/>
  <c r="E228" i="60"/>
  <c r="E165" i="60"/>
  <c r="G308" i="1"/>
  <c r="E116" i="61"/>
  <c r="E317" i="60"/>
  <c r="G314" i="62"/>
  <c r="G326" i="61"/>
  <c r="G251" i="62"/>
  <c r="G279" i="62"/>
  <c r="G242" i="61"/>
  <c r="G437" i="61"/>
  <c r="G216" i="62"/>
  <c r="G222" i="61"/>
  <c r="G330" i="61"/>
  <c r="G248" i="62"/>
  <c r="G199" i="62"/>
  <c r="G346" i="61"/>
  <c r="G367" i="1"/>
  <c r="G390" i="1"/>
  <c r="G429" i="1"/>
  <c r="G464" i="1"/>
  <c r="G248" i="1"/>
  <c r="G168" i="1"/>
  <c r="G80" i="62"/>
  <c r="G383" i="61"/>
  <c r="G434" i="62"/>
  <c r="G307" i="62"/>
  <c r="G229" i="62"/>
  <c r="G229" i="61"/>
  <c r="G173" i="62"/>
  <c r="G2" i="60"/>
  <c r="G113" i="1"/>
  <c r="G56" i="1"/>
  <c r="G66" i="1"/>
  <c r="G11" i="1"/>
  <c r="E63" i="61"/>
  <c r="E183" i="61"/>
  <c r="E19" i="60"/>
  <c r="E172" i="60"/>
  <c r="E343" i="60"/>
  <c r="E314" i="60"/>
  <c r="E393" i="60"/>
  <c r="E382" i="60"/>
  <c r="G232" i="1"/>
  <c r="G154" i="1"/>
  <c r="E14" i="60"/>
  <c r="E190" i="60"/>
  <c r="E300" i="60"/>
  <c r="E372" i="60"/>
  <c r="G215" i="1"/>
  <c r="E189" i="61"/>
  <c r="E451" i="60"/>
  <c r="G493" i="62"/>
  <c r="G104" i="62"/>
  <c r="G51" i="62"/>
  <c r="G359" i="62"/>
  <c r="G427" i="61"/>
  <c r="G430" i="61"/>
  <c r="G385" i="62"/>
  <c r="G469" i="62"/>
  <c r="G323" i="62"/>
  <c r="G482" i="62"/>
  <c r="G417" i="61"/>
  <c r="G247" i="61"/>
  <c r="G455" i="1"/>
  <c r="G350" i="1"/>
  <c r="G357" i="1"/>
  <c r="G384" i="1"/>
  <c r="G228" i="1"/>
  <c r="E68" i="61"/>
  <c r="E52" i="61"/>
  <c r="E118" i="60"/>
  <c r="E308" i="60"/>
  <c r="E412" i="60"/>
  <c r="G229" i="1"/>
  <c r="E71" i="61"/>
  <c r="E245" i="60"/>
  <c r="E480" i="60"/>
  <c r="G205" i="62"/>
  <c r="G228" i="61"/>
  <c r="G162" i="62"/>
  <c r="G287" i="62"/>
  <c r="G375" i="62"/>
  <c r="G355" i="62"/>
  <c r="G196" i="62"/>
  <c r="G366" i="62"/>
  <c r="G262" i="62"/>
  <c r="G7" i="60"/>
  <c r="G475" i="1"/>
  <c r="G132" i="1"/>
  <c r="G103" i="1"/>
  <c r="G78" i="1"/>
  <c r="G22" i="1"/>
  <c r="E46" i="61"/>
  <c r="E106" i="61"/>
  <c r="E163" i="61"/>
  <c r="E160" i="61"/>
  <c r="E95" i="60"/>
  <c r="E139" i="61"/>
  <c r="E323" i="60"/>
  <c r="E262" i="60"/>
  <c r="E477" i="60"/>
  <c r="E347" i="60"/>
  <c r="E402" i="60"/>
  <c r="G439" i="1"/>
  <c r="G441" i="1"/>
  <c r="G249" i="1"/>
  <c r="E61" i="61"/>
  <c r="E194" i="60"/>
  <c r="E379" i="60"/>
  <c r="G329" i="61"/>
  <c r="G497" i="62"/>
  <c r="G333" i="61"/>
  <c r="G82" i="62"/>
  <c r="G335" i="62"/>
  <c r="G314" i="61"/>
  <c r="G287" i="61"/>
  <c r="G433" i="61"/>
  <c r="G403" i="62"/>
  <c r="G25" i="62"/>
  <c r="G53" i="62"/>
  <c r="G238" i="61"/>
  <c r="G345" i="61"/>
  <c r="G205" i="61"/>
  <c r="G234" i="61"/>
  <c r="G325" i="62"/>
  <c r="G279" i="1"/>
  <c r="G385" i="1"/>
  <c r="G227" i="1"/>
  <c r="E95" i="61"/>
  <c r="E261" i="60"/>
  <c r="E456" i="60"/>
  <c r="G370" i="61"/>
  <c r="E166" i="61"/>
  <c r="E249" i="60"/>
  <c r="E324" i="60"/>
  <c r="E460" i="60"/>
  <c r="G316" i="1"/>
  <c r="G157" i="1"/>
  <c r="E50" i="60"/>
  <c r="E224" i="60"/>
  <c r="G297" i="61"/>
  <c r="G393" i="62"/>
  <c r="G418" i="62"/>
  <c r="G356" i="61"/>
  <c r="G178" i="62"/>
  <c r="G464" i="61"/>
  <c r="G404" i="62"/>
  <c r="G198" i="62"/>
  <c r="G247" i="62"/>
  <c r="H3" i="56"/>
  <c r="G497" i="1"/>
  <c r="G125" i="1"/>
  <c r="G92" i="1"/>
  <c r="G63" i="1"/>
  <c r="G44" i="1"/>
  <c r="G12" i="1"/>
  <c r="E19" i="61"/>
  <c r="E146" i="61"/>
  <c r="E8" i="60"/>
  <c r="E200" i="61"/>
  <c r="E128" i="60"/>
  <c r="E235" i="60"/>
  <c r="E135" i="60"/>
  <c r="E302" i="60"/>
  <c r="E437" i="60"/>
  <c r="E490" i="60"/>
  <c r="E177" i="60"/>
  <c r="G434" i="1"/>
  <c r="G329" i="1"/>
  <c r="G211" i="1"/>
  <c r="E165" i="61"/>
  <c r="E333" i="60"/>
  <c r="E400" i="60"/>
  <c r="G404" i="61"/>
  <c r="G146" i="62"/>
  <c r="G320" i="62"/>
  <c r="G463" i="61"/>
  <c r="G270" i="62"/>
  <c r="G354" i="61"/>
  <c r="G440" i="62"/>
  <c r="G333" i="62"/>
  <c r="G498" i="62"/>
  <c r="G227" i="62"/>
  <c r="G481" i="62"/>
  <c r="E49" i="61"/>
  <c r="E77" i="60"/>
  <c r="E337" i="60"/>
  <c r="E463" i="60"/>
  <c r="E380" i="60"/>
  <c r="G247" i="1"/>
  <c r="E64" i="61"/>
  <c r="E81" i="60"/>
  <c r="E491" i="60"/>
  <c r="G302" i="62"/>
  <c r="G58" i="62"/>
  <c r="G368" i="61"/>
  <c r="G300" i="61"/>
  <c r="G28" i="62"/>
  <c r="G445" i="61"/>
  <c r="G342" i="62"/>
  <c r="G144" i="1"/>
  <c r="E42" i="61"/>
  <c r="E91" i="60"/>
  <c r="E481" i="60"/>
  <c r="G198" i="1"/>
  <c r="E321" i="60"/>
  <c r="E3" i="61"/>
  <c r="G362" i="62"/>
  <c r="G483" i="62"/>
  <c r="G501" i="61"/>
  <c r="G476" i="62"/>
  <c r="G438" i="1"/>
  <c r="G272" i="1"/>
  <c r="G78" i="62"/>
  <c r="G329" i="62"/>
  <c r="G498" i="1"/>
  <c r="G50" i="1"/>
  <c r="E199" i="61"/>
  <c r="E127" i="60"/>
  <c r="E209" i="60"/>
  <c r="E46" i="60"/>
  <c r="G457" i="1"/>
  <c r="E395" i="60"/>
  <c r="G207" i="61"/>
  <c r="G400" i="62"/>
  <c r="G150" i="62"/>
  <c r="G467" i="1"/>
  <c r="G405" i="1"/>
  <c r="G312" i="1"/>
  <c r="G158" i="1"/>
  <c r="E29" i="60"/>
  <c r="G388" i="62"/>
  <c r="A4" i="56"/>
  <c r="G467" i="62"/>
  <c r="G137" i="62"/>
  <c r="G152" i="62"/>
  <c r="G321" i="62"/>
  <c r="G109" i="62"/>
  <c r="G496" i="1"/>
  <c r="G89" i="1"/>
  <c r="G131" i="1"/>
  <c r="G45" i="1"/>
  <c r="G157" i="60"/>
  <c r="E86" i="61"/>
  <c r="E12" i="60"/>
  <c r="E43" i="60"/>
  <c r="E196" i="60"/>
  <c r="E143" i="60"/>
  <c r="E338" i="60"/>
  <c r="E369" i="60"/>
  <c r="E145" i="60"/>
  <c r="G220" i="1"/>
  <c r="E10" i="61"/>
  <c r="E62" i="60"/>
  <c r="E217" i="60"/>
  <c r="E348" i="60"/>
  <c r="G377" i="1"/>
  <c r="G189" i="1"/>
  <c r="E154" i="61"/>
  <c r="E361" i="60"/>
  <c r="G498" i="61"/>
  <c r="G403" i="61"/>
  <c r="G483" i="61"/>
  <c r="G226" i="61"/>
  <c r="G9" i="62"/>
  <c r="G220" i="61"/>
  <c r="G21" i="62"/>
  <c r="G490" i="62"/>
  <c r="G221" i="62"/>
  <c r="G172" i="62"/>
  <c r="G454" i="62"/>
  <c r="G435" i="1"/>
  <c r="G359" i="1"/>
  <c r="G326" i="1"/>
  <c r="G333" i="1"/>
  <c r="G360" i="1"/>
  <c r="G218" i="1"/>
  <c r="G318" i="62"/>
  <c r="G148" i="62"/>
  <c r="G306" i="62"/>
  <c r="G364" i="61"/>
  <c r="G7" i="1"/>
  <c r="G481" i="61"/>
  <c r="G421" i="61"/>
  <c r="G431" i="61"/>
  <c r="G486" i="1"/>
  <c r="G120" i="1"/>
  <c r="G59" i="1"/>
  <c r="G35" i="1"/>
  <c r="E66" i="61"/>
  <c r="E73" i="61"/>
  <c r="E52" i="60"/>
  <c r="E108" i="60"/>
  <c r="E247" i="60"/>
  <c r="E218" i="60"/>
  <c r="E457" i="60"/>
  <c r="E478" i="60"/>
  <c r="G304" i="1"/>
  <c r="G184" i="1"/>
  <c r="E88" i="61"/>
  <c r="E198" i="61"/>
  <c r="E147" i="60"/>
  <c r="E375" i="60"/>
  <c r="G412" i="1"/>
  <c r="E12" i="61"/>
  <c r="E221" i="60"/>
  <c r="E376" i="60"/>
  <c r="G372" i="62"/>
  <c r="G295" i="62"/>
  <c r="G249" i="61"/>
  <c r="G355" i="61"/>
  <c r="G85" i="62"/>
  <c r="G277" i="62"/>
  <c r="G204" i="61"/>
  <c r="G188" i="62"/>
  <c r="G102" i="62"/>
  <c r="G272" i="62"/>
  <c r="G458" i="62"/>
  <c r="G463" i="1"/>
  <c r="G414" i="1"/>
  <c r="G453" i="1"/>
  <c r="G293" i="1"/>
  <c r="G262" i="1"/>
  <c r="G182" i="1"/>
  <c r="E128" i="61"/>
  <c r="E70" i="60"/>
  <c r="E305" i="60"/>
  <c r="E431" i="60"/>
  <c r="G340" i="1"/>
  <c r="E16" i="61"/>
  <c r="E17" i="60"/>
  <c r="E312" i="60"/>
  <c r="G494" i="62"/>
  <c r="G66" i="62"/>
  <c r="G328" i="61"/>
  <c r="G282" i="62"/>
  <c r="G410" i="62"/>
  <c r="G61" i="62"/>
  <c r="A3" i="50"/>
  <c r="G129" i="62"/>
  <c r="G423" i="62"/>
  <c r="G343" i="61"/>
  <c r="G491" i="1"/>
  <c r="G101" i="1"/>
  <c r="G68" i="1"/>
  <c r="G142" i="1"/>
  <c r="G38" i="1"/>
  <c r="G173" i="60"/>
  <c r="E43" i="61"/>
  <c r="E85" i="61"/>
  <c r="E32" i="60"/>
  <c r="E31" i="60"/>
  <c r="E152" i="60"/>
  <c r="E259" i="60"/>
  <c r="E183" i="60"/>
  <c r="E326" i="60"/>
  <c r="E413" i="60"/>
  <c r="E466" i="60"/>
  <c r="G387" i="1"/>
  <c r="G386" i="1"/>
  <c r="G428" i="1"/>
  <c r="G185" i="1"/>
  <c r="E74" i="60"/>
  <c r="E240" i="60"/>
  <c r="G446" i="62"/>
  <c r="G177" i="62"/>
  <c r="G45" i="62"/>
  <c r="G210" i="61"/>
  <c r="G472" i="61"/>
  <c r="G313" i="61"/>
  <c r="G112" i="62"/>
  <c r="G12" i="62"/>
  <c r="G214" i="62"/>
  <c r="G489" i="62"/>
  <c r="G463" i="62"/>
  <c r="G360" i="61"/>
  <c r="G281" i="62"/>
  <c r="G316" i="62"/>
  <c r="G377" i="61"/>
  <c r="G44" i="62"/>
  <c r="G415" i="1"/>
  <c r="G346" i="1"/>
  <c r="G324" i="1"/>
  <c r="G163" i="1"/>
  <c r="E33" i="60"/>
  <c r="E336" i="60"/>
  <c r="G419" i="62"/>
  <c r="E144" i="61"/>
  <c r="E134" i="60"/>
  <c r="E179" i="60"/>
  <c r="E415" i="60"/>
  <c r="G369" i="1"/>
  <c r="G223" i="1"/>
  <c r="E76" i="61"/>
  <c r="E170" i="60"/>
  <c r="E387" i="60"/>
  <c r="G499" i="61"/>
  <c r="G235" i="62"/>
  <c r="G231" i="62"/>
  <c r="G218" i="62"/>
  <c r="G259" i="62"/>
  <c r="G103" i="62"/>
  <c r="G143" i="62"/>
  <c r="G276" i="62"/>
  <c r="G423" i="61"/>
  <c r="G407" i="62"/>
  <c r="G481" i="1"/>
  <c r="G61" i="1"/>
  <c r="G127" i="1"/>
  <c r="G102" i="1"/>
  <c r="G28" i="1"/>
  <c r="E22" i="61"/>
  <c r="E82" i="61"/>
  <c r="E125" i="61"/>
  <c r="E72" i="60"/>
  <c r="E71" i="60"/>
  <c r="E192" i="60"/>
  <c r="E299" i="60"/>
  <c r="E238" i="60"/>
  <c r="E366" i="60"/>
  <c r="E373" i="60"/>
  <c r="E426" i="60"/>
  <c r="G443" i="1"/>
  <c r="G306" i="1"/>
  <c r="G273" i="1"/>
  <c r="G147" i="1"/>
  <c r="E141" i="61"/>
  <c r="E475" i="60"/>
  <c r="G408" i="62"/>
  <c r="G488" i="62"/>
  <c r="G442" i="61"/>
  <c r="G369" i="62"/>
  <c r="G331" i="62"/>
  <c r="G290" i="61"/>
  <c r="G456" i="62"/>
  <c r="G17" i="62"/>
  <c r="G243" i="62"/>
  <c r="G385" i="61"/>
  <c r="G415" i="61"/>
  <c r="G414" i="61"/>
  <c r="E38" i="60"/>
  <c r="E96" i="60"/>
  <c r="E276" i="60"/>
  <c r="E105" i="60"/>
  <c r="G404" i="1"/>
  <c r="G181" i="1"/>
  <c r="E135" i="61"/>
  <c r="E309" i="60"/>
  <c r="E416" i="60"/>
  <c r="G296" i="62"/>
  <c r="G420" i="61"/>
  <c r="G120" i="62"/>
  <c r="G414" i="62"/>
  <c r="G500" i="60"/>
  <c r="G492" i="61"/>
  <c r="G265" i="62"/>
  <c r="G292" i="62"/>
  <c r="G440" i="61"/>
  <c r="G3" i="60"/>
  <c r="G471" i="1"/>
  <c r="G116" i="1"/>
  <c r="G87" i="1"/>
  <c r="G62" i="1"/>
  <c r="G18" i="1"/>
  <c r="E62" i="61"/>
  <c r="E122" i="61"/>
  <c r="E179" i="61"/>
  <c r="E176" i="61"/>
  <c r="E104" i="60"/>
  <c r="E98" i="60"/>
  <c r="E339" i="60"/>
  <c r="E278" i="60"/>
  <c r="E461" i="60"/>
  <c r="E213" i="60"/>
  <c r="E386" i="60"/>
  <c r="G311" i="1"/>
  <c r="G409" i="1"/>
  <c r="G233" i="1"/>
  <c r="E132" i="61"/>
  <c r="E237" i="60"/>
  <c r="E496" i="60"/>
  <c r="G36" i="62"/>
  <c r="G439" i="61"/>
  <c r="G448" i="62"/>
  <c r="G201" i="62"/>
  <c r="G145" i="62"/>
  <c r="G424" i="62"/>
  <c r="G336" i="62"/>
  <c r="G428" i="62"/>
  <c r="G50" i="62"/>
  <c r="G315" i="61"/>
  <c r="G366" i="61"/>
  <c r="G267" i="61"/>
  <c r="G128" i="62"/>
  <c r="G246" i="62"/>
  <c r="G322" i="62"/>
  <c r="G212" i="62"/>
  <c r="G442" i="1"/>
  <c r="G321" i="1"/>
  <c r="G209" i="1"/>
  <c r="E173" i="61"/>
  <c r="E325" i="60"/>
  <c r="E392" i="60"/>
  <c r="G245" i="62"/>
  <c r="E20" i="61"/>
  <c r="E13" i="60"/>
  <c r="E289" i="60"/>
  <c r="E356" i="60"/>
  <c r="E428" i="60"/>
  <c r="G271" i="1"/>
  <c r="H5" i="64"/>
  <c r="E178" i="61"/>
  <c r="E288" i="60"/>
  <c r="G223" i="62"/>
  <c r="G13" i="62"/>
  <c r="G397" i="62"/>
  <c r="G54" i="62"/>
  <c r="G433" i="62"/>
  <c r="G446" i="61"/>
  <c r="G124" i="62"/>
  <c r="G217" i="62"/>
  <c r="G18" i="62"/>
  <c r="G339" i="62"/>
  <c r="G493" i="1"/>
  <c r="G109" i="1"/>
  <c r="G76" i="1"/>
  <c r="G47" i="1"/>
  <c r="G40" i="1"/>
  <c r="G205" i="60"/>
  <c r="E67" i="61"/>
  <c r="E109" i="61"/>
  <c r="E56" i="60"/>
  <c r="E55" i="60"/>
  <c r="E176" i="60"/>
  <c r="E283" i="60"/>
  <c r="E222" i="60"/>
  <c r="E350" i="60"/>
  <c r="E389" i="60"/>
  <c r="E442" i="60"/>
  <c r="G383" i="1"/>
  <c r="G338" i="1"/>
  <c r="G332" i="1"/>
  <c r="G161" i="1"/>
  <c r="E41" i="60"/>
  <c r="E328" i="60"/>
  <c r="G153" i="62"/>
  <c r="G501" i="62"/>
  <c r="G335" i="61"/>
  <c r="G391" i="61"/>
  <c r="G233" i="61"/>
  <c r="G450" i="62"/>
  <c r="G501" i="60"/>
  <c r="G368" i="62"/>
  <c r="G114" i="62"/>
  <c r="G387" i="61"/>
  <c r="G418" i="61"/>
  <c r="G233" i="62"/>
  <c r="G468" i="62"/>
  <c r="G351" i="62"/>
  <c r="G238" i="62"/>
  <c r="G303" i="61"/>
  <c r="G411" i="1"/>
  <c r="G298" i="1"/>
  <c r="G267" i="1"/>
  <c r="E9" i="61"/>
  <c r="E122" i="60"/>
  <c r="G426" i="62"/>
  <c r="G264" i="61"/>
  <c r="G217" i="1"/>
  <c r="G419" i="1"/>
  <c r="E66" i="60"/>
  <c r="G330" i="1"/>
  <c r="G15" i="62"/>
  <c r="E69" i="61"/>
  <c r="E499" i="60"/>
  <c r="G262" i="61"/>
  <c r="G382" i="1"/>
  <c r="G424" i="1"/>
  <c r="G164" i="1"/>
  <c r="E185" i="61"/>
  <c r="E45" i="60"/>
  <c r="E131" i="60"/>
  <c r="E476" i="60"/>
  <c r="G263" i="1"/>
  <c r="G395" i="62"/>
  <c r="G346" i="62"/>
  <c r="G64" i="62"/>
  <c r="G91" i="62"/>
  <c r="G494" i="61"/>
  <c r="G465" i="62"/>
  <c r="G483" i="1"/>
  <c r="G69" i="1"/>
  <c r="G110" i="1"/>
  <c r="E14" i="61"/>
  <c r="E74" i="61"/>
  <c r="E117" i="61"/>
  <c r="E64" i="60"/>
  <c r="E63" i="60"/>
  <c r="E184" i="60"/>
  <c r="E291" i="60"/>
  <c r="E230" i="60"/>
  <c r="E358" i="60"/>
  <c r="E381" i="60"/>
  <c r="E434" i="60"/>
  <c r="G319" i="1"/>
  <c r="G292" i="1"/>
  <c r="G155" i="1"/>
  <c r="G307" i="61"/>
  <c r="G55" i="62"/>
  <c r="G25" i="1"/>
  <c r="E85" i="60"/>
  <c r="G200" i="62"/>
  <c r="G474" i="61"/>
  <c r="E142" i="61"/>
  <c r="E407" i="60"/>
  <c r="G327" i="62"/>
  <c r="G190" i="1"/>
  <c r="G218" i="61"/>
  <c r="G164" i="62"/>
  <c r="G106" i="1"/>
  <c r="E11" i="60"/>
  <c r="E401" i="60"/>
  <c r="E115" i="61"/>
  <c r="G221" i="1"/>
  <c r="G195" i="62"/>
  <c r="G227" i="61"/>
  <c r="E4" i="56"/>
  <c r="G358" i="1"/>
  <c r="G152" i="1"/>
  <c r="G24" i="62"/>
  <c r="G494" i="1"/>
  <c r="G125" i="60"/>
  <c r="E102" i="60"/>
  <c r="G392" i="1"/>
  <c r="E233" i="60"/>
  <c r="E114" i="60"/>
  <c r="G306" i="61"/>
  <c r="G485" i="61"/>
  <c r="G485" i="62"/>
  <c r="G325" i="1"/>
  <c r="E112" i="61"/>
  <c r="G167" i="1"/>
  <c r="G65" i="62"/>
  <c r="G426" i="61"/>
  <c r="G79" i="62"/>
  <c r="G71" i="1"/>
  <c r="E138" i="61"/>
  <c r="E227" i="60"/>
  <c r="E498" i="60"/>
  <c r="G219" i="1"/>
  <c r="G271" i="61"/>
  <c r="G107" i="62"/>
  <c r="G431" i="62"/>
  <c r="G255" i="61"/>
  <c r="G197" i="62"/>
  <c r="G86" i="62"/>
  <c r="G437" i="62"/>
  <c r="G2" i="1"/>
  <c r="G452" i="1"/>
  <c r="E34" i="60"/>
  <c r="G270" i="61"/>
  <c r="E61" i="60"/>
  <c r="E479" i="60"/>
  <c r="G253" i="1"/>
  <c r="E49" i="60"/>
  <c r="G382" i="61"/>
  <c r="G249" i="62"/>
  <c r="G60" i="62"/>
  <c r="G139" i="62"/>
  <c r="G462" i="61"/>
  <c r="G489" i="1"/>
  <c r="G60" i="1"/>
  <c r="G36" i="1"/>
  <c r="E51" i="61"/>
  <c r="E40" i="60"/>
  <c r="E160" i="60"/>
  <c r="E199" i="60"/>
  <c r="E405" i="60"/>
  <c r="G323" i="1"/>
  <c r="G396" i="1"/>
  <c r="E170" i="61"/>
  <c r="G302" i="61"/>
  <c r="G284" i="62"/>
  <c r="G40" i="62"/>
  <c r="G298" i="62"/>
  <c r="G38" i="62"/>
  <c r="G278" i="61"/>
  <c r="E91" i="61"/>
  <c r="E211" i="60"/>
  <c r="G345" i="1"/>
  <c r="E100" i="61"/>
  <c r="E353" i="60"/>
  <c r="G405" i="62"/>
  <c r="G473" i="62"/>
  <c r="G363" i="62"/>
  <c r="G37" i="62"/>
  <c r="G467" i="61"/>
  <c r="G310" i="62"/>
  <c r="G487" i="1"/>
  <c r="G53" i="1"/>
  <c r="G55" i="1"/>
  <c r="G34" i="1"/>
  <c r="E79" i="60"/>
  <c r="E493" i="60"/>
  <c r="G290" i="1"/>
  <c r="E9" i="60"/>
  <c r="G330" i="62"/>
  <c r="G396" i="61"/>
  <c r="G251" i="61"/>
  <c r="G356" i="62"/>
  <c r="G378" i="1"/>
  <c r="E108" i="61"/>
  <c r="G354" i="62"/>
  <c r="G240" i="62"/>
  <c r="G216" i="61"/>
  <c r="G384" i="62"/>
  <c r="G86" i="1"/>
  <c r="G402" i="1"/>
  <c r="G301" i="62"/>
  <c r="G202" i="61"/>
  <c r="G290" i="62"/>
  <c r="G384" i="61"/>
  <c r="G343" i="1"/>
  <c r="E123" i="60"/>
  <c r="G353" i="1"/>
  <c r="G240" i="61"/>
  <c r="G436" i="61"/>
  <c r="G111" i="1"/>
  <c r="G451" i="1"/>
  <c r="G192" i="62"/>
  <c r="G309" i="61"/>
  <c r="G141" i="62"/>
  <c r="G426" i="1"/>
  <c r="G351" i="1"/>
  <c r="G215" i="62"/>
  <c r="E494" i="60"/>
  <c r="G236" i="61"/>
  <c r="E55" i="61"/>
  <c r="G238" i="1"/>
  <c r="G400" i="1"/>
  <c r="E20" i="60"/>
  <c r="E346" i="60"/>
  <c r="E25" i="61"/>
  <c r="G337" i="1"/>
  <c r="G327" i="1"/>
  <c r="G133" i="1"/>
  <c r="G230" i="61"/>
  <c r="G167" i="62"/>
  <c r="G195" i="1"/>
  <c r="G500" i="61"/>
  <c r="G252" i="62"/>
  <c r="G134" i="1"/>
  <c r="E39" i="60"/>
  <c r="E267" i="60"/>
  <c r="G370" i="1"/>
  <c r="G159" i="62"/>
  <c r="E166" i="60"/>
  <c r="G213" i="1"/>
  <c r="G331" i="61"/>
  <c r="G117" i="1"/>
  <c r="E59" i="61"/>
  <c r="E168" i="60"/>
  <c r="E418" i="60"/>
  <c r="E56" i="61"/>
  <c r="E139" i="60"/>
  <c r="G367" i="62"/>
  <c r="G259" i="61"/>
  <c r="G265" i="61"/>
  <c r="G52" i="62"/>
  <c r="E97" i="60"/>
  <c r="E137" i="60"/>
  <c r="E123" i="61"/>
  <c r="E225" i="60"/>
  <c r="E447" i="60"/>
  <c r="G313" i="1"/>
  <c r="G203" i="62"/>
  <c r="G62" i="62"/>
  <c r="G32" i="1"/>
  <c r="G193" i="1"/>
  <c r="G386" i="62"/>
  <c r="G313" i="62"/>
  <c r="G340" i="62"/>
  <c r="E161" i="60"/>
  <c r="E424" i="60"/>
  <c r="G187" i="1"/>
  <c r="G84" i="62"/>
  <c r="E156" i="61"/>
  <c r="G269" i="1"/>
  <c r="G176" i="62"/>
  <c r="G312" i="62"/>
  <c r="E231" i="60"/>
  <c r="E178" i="60"/>
  <c r="G402" i="61"/>
  <c r="E22" i="60"/>
  <c r="G443" i="62"/>
  <c r="G232" i="62"/>
  <c r="G13" i="1"/>
  <c r="E164" i="60"/>
  <c r="E422" i="60"/>
  <c r="E174" i="60"/>
  <c r="E157" i="61"/>
  <c r="G269" i="62"/>
  <c r="G194" i="62"/>
  <c r="G283" i="62"/>
  <c r="G397" i="1"/>
  <c r="G269" i="61"/>
  <c r="G274" i="61"/>
  <c r="G81" i="1"/>
  <c r="E126" i="61"/>
  <c r="E159" i="60"/>
  <c r="G216" i="1"/>
  <c r="E439" i="60"/>
  <c r="E133" i="60"/>
  <c r="G236" i="62"/>
  <c r="G422" i="62"/>
  <c r="G403" i="1"/>
  <c r="G344" i="1"/>
  <c r="E241" i="60"/>
  <c r="E18" i="60"/>
  <c r="G350" i="62"/>
  <c r="G67" i="62"/>
  <c r="G499" i="1"/>
  <c r="G46" i="1"/>
  <c r="E195" i="61"/>
  <c r="E119" i="60"/>
  <c r="E370" i="60"/>
  <c r="E119" i="61"/>
  <c r="G291" i="62"/>
  <c r="G312" i="61"/>
  <c r="G297" i="62"/>
  <c r="G232" i="61"/>
  <c r="G406" i="61"/>
  <c r="G211" i="62"/>
  <c r="G373" i="62"/>
  <c r="G347" i="1"/>
  <c r="G259" i="1"/>
  <c r="E154" i="60"/>
  <c r="G187" i="62"/>
  <c r="E214" i="60"/>
  <c r="E349" i="60"/>
  <c r="G191" i="1"/>
  <c r="E277" i="60"/>
  <c r="G77" i="62"/>
  <c r="G244" i="62"/>
  <c r="G322" i="61"/>
  <c r="G492" i="62"/>
  <c r="G35" i="62"/>
  <c r="G473" i="1"/>
  <c r="G95" i="1"/>
  <c r="G20" i="1"/>
  <c r="E114" i="61"/>
  <c r="E168" i="61"/>
  <c r="E90" i="60"/>
  <c r="E270" i="60"/>
  <c r="E153" i="60"/>
  <c r="G375" i="1"/>
  <c r="G241" i="1"/>
  <c r="E92" i="60"/>
  <c r="G142" i="62"/>
  <c r="G457" i="61"/>
  <c r="G219" i="61"/>
  <c r="G376" i="62"/>
  <c r="G402" i="62"/>
  <c r="G493" i="61"/>
  <c r="E190" i="61"/>
  <c r="E340" i="60"/>
  <c r="G284" i="1"/>
  <c r="E82" i="60"/>
  <c r="G274" i="62"/>
  <c r="G455" i="62"/>
  <c r="G250" i="61"/>
  <c r="G168" i="62"/>
  <c r="G26" i="62"/>
  <c r="G73" i="62"/>
  <c r="G328" i="62"/>
  <c r="G479" i="1"/>
  <c r="G84" i="1"/>
  <c r="G126" i="1"/>
  <c r="G26" i="1"/>
  <c r="E27" i="61"/>
  <c r="E101" i="61"/>
  <c r="E80" i="60"/>
  <c r="E136" i="60"/>
  <c r="E275" i="60"/>
  <c r="E246" i="60"/>
  <c r="E429" i="60"/>
  <c r="E450" i="60"/>
  <c r="G379" i="1"/>
  <c r="G297" i="1"/>
  <c r="G171" i="1"/>
  <c r="E130" i="60"/>
  <c r="E368" i="60"/>
  <c r="G250" i="62"/>
  <c r="G235" i="61"/>
  <c r="G430" i="62"/>
  <c r="G357" i="62"/>
  <c r="G221" i="61"/>
  <c r="G478" i="61"/>
  <c r="G149" i="62"/>
  <c r="G391" i="62"/>
  <c r="G432" i="62"/>
  <c r="G4" i="56"/>
  <c r="G350" i="61"/>
  <c r="G355" i="1"/>
  <c r="G314" i="1"/>
  <c r="G243" i="1"/>
  <c r="E162" i="61"/>
  <c r="E467" i="60"/>
  <c r="E488" i="60"/>
  <c r="E80" i="61"/>
  <c r="E182" i="60"/>
  <c r="E292" i="60"/>
  <c r="E193" i="60"/>
  <c r="G207" i="1"/>
  <c r="E181" i="61"/>
  <c r="E459" i="60"/>
  <c r="G263" i="61"/>
  <c r="G454" i="61"/>
  <c r="G101" i="62"/>
  <c r="G97" i="62"/>
  <c r="G54" i="1"/>
  <c r="G225" i="1"/>
  <c r="G425" i="62"/>
  <c r="G381" i="62"/>
  <c r="G419" i="61"/>
  <c r="E148" i="61"/>
  <c r="E435" i="60"/>
  <c r="G228" i="62"/>
  <c r="E371" i="60"/>
  <c r="E258" i="60"/>
  <c r="G303" i="1"/>
  <c r="G209" i="61"/>
  <c r="G121" i="1"/>
  <c r="G288" i="61"/>
  <c r="G461" i="61"/>
  <c r="G365" i="62"/>
  <c r="E495" i="60"/>
  <c r="E171" i="60"/>
  <c r="G222" i="62"/>
  <c r="G450" i="1"/>
  <c r="G389" i="61"/>
  <c r="G410" i="1"/>
  <c r="G206" i="62"/>
  <c r="G93" i="1"/>
  <c r="E93" i="61"/>
  <c r="E334" i="60"/>
  <c r="G177" i="1"/>
  <c r="G175" i="62"/>
  <c r="E399" i="60"/>
  <c r="E202" i="60"/>
  <c r="G394" i="62"/>
  <c r="G285" i="61"/>
  <c r="G52" i="1"/>
  <c r="E15" i="60"/>
  <c r="E397" i="60"/>
  <c r="G364" i="1"/>
  <c r="G303" i="62"/>
  <c r="G285" i="62"/>
  <c r="G14" i="62"/>
  <c r="G179" i="1"/>
  <c r="E106" i="60"/>
  <c r="E197" i="60"/>
  <c r="G276" i="61"/>
  <c r="G69" i="62"/>
  <c r="G140" i="1"/>
  <c r="E112" i="60"/>
  <c r="E453" i="60"/>
  <c r="G393" i="1"/>
  <c r="G213" i="62"/>
  <c r="G435" i="61"/>
  <c r="G397" i="61"/>
  <c r="G235" i="1"/>
  <c r="G433" i="1"/>
  <c r="G476" i="1"/>
  <c r="G260" i="1"/>
  <c r="G130" i="62"/>
  <c r="G448" i="1"/>
  <c r="G75" i="1"/>
  <c r="E57" i="61"/>
  <c r="G264" i="62"/>
  <c r="G408" i="1"/>
  <c r="G272" i="61"/>
  <c r="G378" i="61"/>
  <c r="G64" i="1"/>
  <c r="E129" i="61"/>
  <c r="E306" i="60"/>
  <c r="G156" i="1"/>
  <c r="E452" i="60"/>
  <c r="G156" i="62"/>
  <c r="G165" i="62"/>
  <c r="G345" i="62"/>
  <c r="G299" i="1"/>
  <c r="G234" i="1"/>
  <c r="G131" i="62"/>
  <c r="G442" i="62"/>
  <c r="G43" i="1"/>
  <c r="E51" i="60"/>
  <c r="E181" i="60"/>
  <c r="E78" i="60"/>
  <c r="G183" i="1"/>
  <c r="G422" i="61"/>
  <c r="G453" i="61"/>
  <c r="G133" i="62"/>
  <c r="G286" i="1"/>
  <c r="E65" i="61"/>
  <c r="G449" i="1"/>
  <c r="G324" i="61"/>
  <c r="G252" i="61"/>
  <c r="G207" i="62"/>
  <c r="G100" i="1"/>
  <c r="E8" i="61"/>
  <c r="E120" i="60"/>
  <c r="E445" i="60"/>
  <c r="G361" i="1"/>
  <c r="E432" i="60"/>
  <c r="G211" i="61"/>
  <c r="G72" i="62"/>
  <c r="G208" i="62"/>
  <c r="G144" i="62"/>
  <c r="G243" i="61"/>
  <c r="G98" i="62"/>
  <c r="G339" i="61"/>
  <c r="G465" i="1"/>
  <c r="E37" i="61"/>
  <c r="E403" i="60"/>
  <c r="E201" i="61"/>
  <c r="E260" i="60"/>
  <c r="G436" i="1"/>
  <c r="E103" i="61"/>
  <c r="E448" i="60"/>
  <c r="G480" i="62"/>
  <c r="G230" i="62"/>
  <c r="G484" i="62"/>
  <c r="G215" i="61"/>
  <c r="G5" i="60"/>
  <c r="G124" i="1"/>
  <c r="G70" i="1"/>
  <c r="E54" i="61"/>
  <c r="E171" i="61"/>
  <c r="E137" i="61"/>
  <c r="E331" i="60"/>
  <c r="E469" i="60"/>
  <c r="E394" i="60"/>
  <c r="G425" i="1"/>
  <c r="E92" i="61"/>
  <c r="E201" i="60"/>
  <c r="G87" i="62"/>
  <c r="G393" i="61"/>
  <c r="G257" i="61"/>
  <c r="G239" i="61"/>
  <c r="G8" i="62"/>
  <c r="G160" i="1"/>
  <c r="E273" i="60"/>
  <c r="E444" i="60"/>
  <c r="G149" i="1"/>
  <c r="E256" i="60"/>
  <c r="G180" i="62"/>
  <c r="G447" i="62"/>
  <c r="G220" i="62"/>
  <c r="G6" i="62"/>
  <c r="G429" i="61"/>
  <c r="G254" i="61"/>
  <c r="G495" i="1"/>
  <c r="G85" i="1"/>
  <c r="G119" i="1"/>
  <c r="G42" i="1"/>
  <c r="G109" i="60"/>
  <c r="E90" i="61"/>
  <c r="E16" i="60"/>
  <c r="E47" i="60"/>
  <c r="E200" i="60"/>
  <c r="E151" i="60"/>
  <c r="E342" i="60"/>
  <c r="E363" i="60"/>
  <c r="E113" i="60"/>
  <c r="G354" i="1"/>
  <c r="G265" i="1"/>
  <c r="E10" i="60"/>
  <c r="E304" i="60"/>
  <c r="G299" i="62"/>
  <c r="G349" i="61"/>
  <c r="G363" i="61"/>
  <c r="G16" i="62"/>
  <c r="G319" i="62"/>
  <c r="G374" i="62"/>
  <c r="G365" i="61"/>
  <c r="G136" i="62"/>
  <c r="G213" i="61"/>
  <c r="G476" i="61"/>
  <c r="G300" i="62"/>
  <c r="G231" i="61"/>
  <c r="G407" i="1"/>
  <c r="G388" i="1"/>
  <c r="E24" i="61"/>
  <c r="E143" i="61"/>
  <c r="E229" i="60"/>
  <c r="G298" i="61"/>
  <c r="E54" i="60"/>
  <c r="E115" i="60"/>
  <c r="E383" i="60"/>
  <c r="G372" i="1"/>
  <c r="E21" i="61"/>
  <c r="E100" i="60"/>
  <c r="E384" i="60"/>
  <c r="G110" i="62"/>
  <c r="G427" i="62"/>
  <c r="G132" i="62"/>
  <c r="G39" i="62"/>
  <c r="G334" i="61"/>
  <c r="F3" i="56"/>
  <c r="G279" i="61"/>
  <c r="G477" i="1"/>
  <c r="G108" i="1"/>
  <c r="G118" i="1"/>
  <c r="G24" i="1"/>
  <c r="E35" i="61"/>
  <c r="E155" i="61"/>
  <c r="E184" i="61"/>
  <c r="E144" i="60"/>
  <c r="E315" i="60"/>
  <c r="E286" i="60"/>
  <c r="E421" i="60"/>
  <c r="E410" i="60"/>
  <c r="G466" i="1"/>
  <c r="G460" i="1"/>
  <c r="E29" i="61"/>
  <c r="E269" i="60"/>
  <c r="G308" i="62"/>
  <c r="G370" i="62"/>
  <c r="G294" i="61"/>
  <c r="G277" i="61"/>
  <c r="G286" i="61"/>
  <c r="G83" i="62"/>
  <c r="G105" i="62"/>
  <c r="G202" i="62"/>
  <c r="G237" i="61"/>
  <c r="G289" i="62"/>
  <c r="G353" i="62"/>
  <c r="G412" i="62"/>
  <c r="G291" i="1"/>
  <c r="G401" i="1"/>
  <c r="G201" i="1"/>
  <c r="E194" i="61"/>
  <c r="G417" i="62"/>
  <c r="G458" i="1"/>
  <c r="G399" i="62"/>
  <c r="E232" i="60"/>
  <c r="G153" i="1"/>
  <c r="G251" i="1"/>
  <c r="F7" i="64"/>
  <c r="E30" i="61"/>
  <c r="E11" i="61"/>
  <c r="E48" i="60"/>
  <c r="E243" i="60"/>
  <c r="E215" i="60"/>
  <c r="E482" i="60"/>
  <c r="G447" i="1"/>
  <c r="G203" i="1"/>
  <c r="E443" i="60"/>
  <c r="G284" i="61"/>
  <c r="G434" i="61"/>
  <c r="G127" i="62"/>
  <c r="G94" i="62"/>
  <c r="G319" i="61"/>
  <c r="G496" i="62"/>
  <c r="G334" i="62"/>
  <c r="G456" i="61"/>
  <c r="G275" i="1"/>
  <c r="E264" i="60"/>
  <c r="E296" i="60"/>
  <c r="E149" i="61"/>
  <c r="E220" i="60"/>
  <c r="E2" i="61"/>
  <c r="G239" i="1"/>
  <c r="E124" i="61"/>
  <c r="E107" i="60"/>
  <c r="G160" i="62"/>
  <c r="G271" i="62"/>
  <c r="G441" i="61"/>
  <c r="G497" i="61"/>
  <c r="D3" i="56"/>
  <c r="G141" i="1"/>
  <c r="G143" i="1"/>
  <c r="G16" i="1"/>
  <c r="E98" i="61"/>
  <c r="E187" i="61"/>
  <c r="E23" i="60"/>
  <c r="E208" i="60"/>
  <c r="E103" i="60"/>
  <c r="E318" i="60"/>
  <c r="E355" i="60"/>
  <c r="E378" i="60"/>
  <c r="G257" i="1"/>
  <c r="E79" i="61"/>
  <c r="E203" i="60"/>
  <c r="G234" i="62"/>
  <c r="G190" i="62"/>
  <c r="G443" i="61"/>
  <c r="G283" i="61"/>
  <c r="G158" i="62"/>
  <c r="G46" i="62"/>
  <c r="G388" i="61"/>
  <c r="G470" i="61"/>
  <c r="G289" i="1"/>
  <c r="G169" i="1"/>
  <c r="G342" i="61"/>
  <c r="G394" i="1"/>
  <c r="E65" i="60"/>
  <c r="E186" i="60"/>
  <c r="H6" i="64"/>
  <c r="G420" i="62"/>
  <c r="G253" i="62"/>
  <c r="G501" i="1"/>
  <c r="G77" i="1"/>
  <c r="E38" i="61"/>
  <c r="E130" i="61"/>
  <c r="E24" i="60"/>
  <c r="E87" i="60"/>
  <c r="E219" i="60"/>
  <c r="E167" i="60"/>
  <c r="E485" i="60"/>
  <c r="E149" i="60"/>
  <c r="G282" i="1"/>
  <c r="E42" i="60"/>
  <c r="E411" i="60"/>
  <c r="G311" i="61"/>
  <c r="G495" i="61"/>
  <c r="G169" i="62"/>
  <c r="G125" i="62"/>
  <c r="G22" i="62"/>
  <c r="G204" i="62"/>
  <c r="G356" i="1"/>
  <c r="E127" i="61"/>
  <c r="G420" i="1"/>
  <c r="G283" i="1"/>
  <c r="G317" i="61"/>
  <c r="G380" i="61"/>
  <c r="G469" i="1"/>
  <c r="G295" i="61"/>
  <c r="E303" i="60"/>
  <c r="E284" i="60"/>
  <c r="E248" i="60"/>
  <c r="G332" i="61"/>
  <c r="G487" i="62"/>
  <c r="G371" i="61"/>
  <c r="G91" i="1"/>
  <c r="G289" i="61"/>
  <c r="G447" i="61"/>
  <c r="G196" i="1"/>
  <c r="G239" i="62"/>
  <c r="G14" i="1"/>
  <c r="E192" i="61"/>
  <c r="E294" i="60"/>
  <c r="E301" i="60"/>
  <c r="G364" i="62"/>
  <c r="G340" i="61"/>
  <c r="G439" i="62"/>
  <c r="G396" i="62"/>
  <c r="E187" i="60"/>
  <c r="E17" i="61"/>
  <c r="E313" i="60"/>
  <c r="E396" i="60"/>
  <c r="E40" i="61"/>
  <c r="E344" i="60"/>
  <c r="G185" i="62"/>
  <c r="G140" i="62"/>
  <c r="G141" i="60"/>
  <c r="E458" i="60"/>
  <c r="E272" i="60"/>
  <c r="G214" i="61"/>
  <c r="G413" i="62"/>
  <c r="G353" i="61"/>
  <c r="G171" i="62"/>
  <c r="G491" i="62"/>
  <c r="G48" i="62"/>
  <c r="G317" i="62"/>
  <c r="G6" i="1"/>
  <c r="G94" i="1"/>
  <c r="G10" i="1"/>
  <c r="E133" i="61"/>
  <c r="E307" i="60"/>
  <c r="E310" i="60"/>
  <c r="G418" i="1"/>
  <c r="G275" i="61"/>
  <c r="G390" i="61"/>
  <c r="G338" i="61"/>
  <c r="G390" i="62"/>
  <c r="G118" i="62"/>
  <c r="G287" i="1"/>
  <c r="G417" i="1"/>
  <c r="G470" i="62"/>
  <c r="G175" i="1"/>
  <c r="G421" i="62"/>
  <c r="G316" i="61"/>
  <c r="G5" i="1"/>
  <c r="G485" i="1"/>
  <c r="G79" i="1"/>
  <c r="E5" i="61"/>
  <c r="E77" i="61"/>
  <c r="E152" i="61"/>
  <c r="E251" i="60"/>
  <c r="E254" i="60"/>
  <c r="E474" i="60"/>
  <c r="G315" i="1"/>
  <c r="E162" i="60"/>
  <c r="E464" i="60"/>
  <c r="G111" i="62"/>
  <c r="G2" i="62"/>
  <c r="G416" i="61"/>
  <c r="G441" i="62"/>
  <c r="G428" i="61"/>
  <c r="G409" i="62"/>
  <c r="G362" i="1"/>
  <c r="E197" i="61"/>
  <c r="G219" i="62"/>
  <c r="G300" i="1"/>
  <c r="E293" i="60"/>
  <c r="Q4" i="51" l="1"/>
  <c r="J4" i="51"/>
  <c r="R4" i="51"/>
  <c r="G4" i="51"/>
  <c r="P4" i="51"/>
  <c r="D4" i="51"/>
  <c r="S4" i="51"/>
  <c r="M4" i="51"/>
  <c r="N4" i="51"/>
  <c r="H4" i="51"/>
  <c r="C4" i="51"/>
  <c r="K4" i="51"/>
  <c r="E4" i="51"/>
  <c r="U4" i="51"/>
  <c r="L4" i="51"/>
  <c r="W4" i="51"/>
  <c r="V4" i="51"/>
  <c r="F4" i="51"/>
  <c r="I4" i="51"/>
  <c r="T4" i="51"/>
  <c r="O4" i="51"/>
  <c r="A5" i="51"/>
  <c r="B251" i="1"/>
  <c r="CB251" i="1" s="1"/>
  <c r="B433" i="1"/>
  <c r="B283" i="1"/>
  <c r="B15" i="62"/>
  <c r="CB15" i="62" s="1"/>
  <c r="B153" i="1"/>
  <c r="B300" i="1"/>
  <c r="B330" i="1"/>
  <c r="B351" i="1"/>
  <c r="CB351" i="1" s="1"/>
  <c r="B240" i="61"/>
  <c r="B187" i="1"/>
  <c r="B420" i="1"/>
  <c r="B394" i="1"/>
  <c r="CB394" i="1" s="1"/>
  <c r="B419" i="1"/>
  <c r="CB419" i="1" s="1"/>
  <c r="B399" i="62"/>
  <c r="CB399" i="62" s="1"/>
  <c r="B217" i="1"/>
  <c r="B353" i="1"/>
  <c r="CB353" i="1" s="1"/>
  <c r="B458" i="1"/>
  <c r="B219" i="62"/>
  <c r="CB219" i="62" s="1"/>
  <c r="B264" i="61"/>
  <c r="B228" i="62"/>
  <c r="CB228" i="62" s="1"/>
  <c r="B342" i="61"/>
  <c r="CB342" i="61" s="1"/>
  <c r="B417" i="62"/>
  <c r="CB417" i="62" s="1"/>
  <c r="B426" i="62"/>
  <c r="CB426" i="62" s="1"/>
  <c r="B169" i="1"/>
  <c r="CB169" i="1" s="1"/>
  <c r="B201" i="1"/>
  <c r="B235" i="1"/>
  <c r="B267" i="1"/>
  <c r="B356" i="1"/>
  <c r="CB356" i="1" s="1"/>
  <c r="B289" i="1"/>
  <c r="A289" i="38" s="1"/>
  <c r="B401" i="1"/>
  <c r="B298" i="1"/>
  <c r="B362" i="1"/>
  <c r="CB362" i="1" s="1"/>
  <c r="B426" i="1"/>
  <c r="CB426" i="1" s="1"/>
  <c r="B343" i="1"/>
  <c r="B411" i="1"/>
  <c r="B291" i="1"/>
  <c r="CB291" i="1" s="1"/>
  <c r="B340" i="62"/>
  <c r="CB340" i="62" s="1"/>
  <c r="B204" i="62"/>
  <c r="CB204" i="62" s="1"/>
  <c r="B303" i="61"/>
  <c r="B470" i="61"/>
  <c r="CB470" i="61" s="1"/>
  <c r="B412" i="62"/>
  <c r="CB412" i="62" s="1"/>
  <c r="B409" i="62"/>
  <c r="CB409" i="62" s="1"/>
  <c r="B238" i="62"/>
  <c r="CB238" i="62" s="1"/>
  <c r="B419" i="61"/>
  <c r="CB419" i="61" s="1"/>
  <c r="B384" i="61"/>
  <c r="B353" i="62"/>
  <c r="CB353" i="62" s="1"/>
  <c r="B351" i="62"/>
  <c r="CB351" i="62" s="1"/>
  <c r="B397" i="61"/>
  <c r="CB397" i="61" s="1"/>
  <c r="B141" i="62"/>
  <c r="CB141" i="62" s="1"/>
  <c r="B388" i="61"/>
  <c r="B468" i="62"/>
  <c r="CB468" i="62" s="1"/>
  <c r="B289" i="62"/>
  <c r="CB289" i="62" s="1"/>
  <c r="B428" i="61"/>
  <c r="CB428" i="61" s="1"/>
  <c r="B22" i="62"/>
  <c r="CB22" i="62" s="1"/>
  <c r="B233" i="62"/>
  <c r="CB233" i="62" s="1"/>
  <c r="B46" i="62"/>
  <c r="CB46" i="62" s="1"/>
  <c r="B237" i="61"/>
  <c r="B313" i="62"/>
  <c r="CB313" i="62" s="1"/>
  <c r="B418" i="61"/>
  <c r="B125" i="62"/>
  <c r="CB125" i="62" s="1"/>
  <c r="B290" i="62"/>
  <c r="CB290" i="62" s="1"/>
  <c r="B202" i="62"/>
  <c r="CB202" i="62" s="1"/>
  <c r="B387" i="61"/>
  <c r="B441" i="62"/>
  <c r="CB441" i="62" s="1"/>
  <c r="B381" i="62"/>
  <c r="CB381" i="62" s="1"/>
  <c r="B158" i="62"/>
  <c r="CB158" i="62" s="1"/>
  <c r="B114" i="62"/>
  <c r="CB114" i="62" s="1"/>
  <c r="B105" i="62"/>
  <c r="CB105" i="62" s="1"/>
  <c r="B435" i="61"/>
  <c r="A1433" i="38" s="1"/>
  <c r="B309" i="61"/>
  <c r="B368" i="62"/>
  <c r="CB368" i="62" s="1"/>
  <c r="B283" i="61"/>
  <c r="A1281" i="38" s="1"/>
  <c r="B83" i="62"/>
  <c r="CB83" i="62" s="1"/>
  <c r="B416" i="61"/>
  <c r="B501" i="60"/>
  <c r="CB501" i="60" s="1"/>
  <c r="B169" i="62"/>
  <c r="CB169" i="62" s="1"/>
  <c r="B202" i="61"/>
  <c r="A1200" i="38" s="1"/>
  <c r="B286" i="61"/>
  <c r="B450" i="62"/>
  <c r="CB450" i="62" s="1"/>
  <c r="B386" i="62"/>
  <c r="CB386" i="62" s="1"/>
  <c r="B495" i="61"/>
  <c r="CB495" i="61" s="1"/>
  <c r="B443" i="61"/>
  <c r="B233" i="61"/>
  <c r="B277" i="61"/>
  <c r="A1275" i="38" s="1"/>
  <c r="B2" i="62"/>
  <c r="CB2" i="62" s="1"/>
  <c r="G4" i="55" s="1"/>
  <c r="B425" i="62"/>
  <c r="CB425" i="62" s="1"/>
  <c r="B391" i="61"/>
  <c r="B190" i="62"/>
  <c r="CB190" i="62" s="1"/>
  <c r="B294" i="61"/>
  <c r="A1292" i="38" s="1"/>
  <c r="B213" i="62"/>
  <c r="CB213" i="62" s="1"/>
  <c r="B335" i="61"/>
  <c r="B192" i="62"/>
  <c r="CB192" i="62" s="1"/>
  <c r="B301" i="62"/>
  <c r="CB301" i="62" s="1"/>
  <c r="B370" i="62"/>
  <c r="CB370" i="62" s="1"/>
  <c r="B501" i="62"/>
  <c r="CB501" i="62" s="1"/>
  <c r="B111" i="62"/>
  <c r="CB111" i="62" s="1"/>
  <c r="B311" i="61"/>
  <c r="CB311" i="61" s="1"/>
  <c r="B234" i="62"/>
  <c r="CB234" i="62" s="1"/>
  <c r="B153" i="62"/>
  <c r="CB153" i="62" s="1"/>
  <c r="B308" i="62"/>
  <c r="CB308" i="62" s="1"/>
  <c r="B161" i="1"/>
  <c r="B193" i="1"/>
  <c r="B225" i="1"/>
  <c r="B257" i="1"/>
  <c r="A257" i="38" s="1"/>
  <c r="B332" i="1"/>
  <c r="A332" i="38" s="1"/>
  <c r="B460" i="1"/>
  <c r="B393" i="1"/>
  <c r="B282" i="1"/>
  <c r="A282" i="38" s="1"/>
  <c r="B338" i="1"/>
  <c r="CB338" i="1" s="1"/>
  <c r="B402" i="1"/>
  <c r="B466" i="1"/>
  <c r="B315" i="1"/>
  <c r="A315" i="38" s="1"/>
  <c r="B383" i="1"/>
  <c r="B451" i="1"/>
  <c r="B205" i="60"/>
  <c r="B16" i="1"/>
  <c r="A16" i="38" s="1"/>
  <c r="B24" i="1"/>
  <c r="A24" i="38" s="1"/>
  <c r="B32" i="1"/>
  <c r="B40" i="1"/>
  <c r="B54" i="1"/>
  <c r="A54" i="38" s="1"/>
  <c r="B86" i="1"/>
  <c r="B118" i="1"/>
  <c r="B47" i="1"/>
  <c r="B79" i="1"/>
  <c r="A79" i="38" s="1"/>
  <c r="B111" i="1"/>
  <c r="A111" i="38" s="1"/>
  <c r="B143" i="1"/>
  <c r="B76" i="1"/>
  <c r="B108" i="1"/>
  <c r="A108" i="38" s="1"/>
  <c r="B140" i="1"/>
  <c r="B77" i="1"/>
  <c r="B109" i="1"/>
  <c r="B141" i="1"/>
  <c r="A141" i="38" s="1"/>
  <c r="B477" i="1"/>
  <c r="A477" i="38" s="1"/>
  <c r="B485" i="1"/>
  <c r="B493" i="1"/>
  <c r="B501" i="1"/>
  <c r="A501" i="38" s="1"/>
  <c r="B279" i="61"/>
  <c r="B339" i="62"/>
  <c r="CB339" i="62" s="1"/>
  <c r="B62" i="62"/>
  <c r="CB62" i="62" s="1"/>
  <c r="B97" i="62"/>
  <c r="CB97" i="62" s="1"/>
  <c r="B384" i="62"/>
  <c r="CB384" i="62" s="1"/>
  <c r="B18" i="62"/>
  <c r="CB18" i="62" s="1"/>
  <c r="B5" i="1"/>
  <c r="B436" i="61"/>
  <c r="CB436" i="61" s="1"/>
  <c r="B217" i="62"/>
  <c r="CB217" i="62" s="1"/>
  <c r="B497" i="61"/>
  <c r="B334" i="61"/>
  <c r="B69" i="62"/>
  <c r="CB69" i="62" s="1"/>
  <c r="B124" i="62"/>
  <c r="CB124" i="62" s="1"/>
  <c r="B253" i="62"/>
  <c r="CB253" i="62" s="1"/>
  <c r="B441" i="61"/>
  <c r="B39" i="62"/>
  <c r="CB39" i="62" s="1"/>
  <c r="B446" i="61"/>
  <c r="B316" i="61"/>
  <c r="B420" i="62"/>
  <c r="CB420" i="62" s="1"/>
  <c r="B216" i="61"/>
  <c r="A1214" i="38" s="1"/>
  <c r="B433" i="62"/>
  <c r="CB433" i="62" s="1"/>
  <c r="B132" i="62"/>
  <c r="CB132" i="62" s="1"/>
  <c r="B203" i="62"/>
  <c r="CB203" i="62" s="1"/>
  <c r="B101" i="62"/>
  <c r="CB101" i="62" s="1"/>
  <c r="B54" i="62"/>
  <c r="CB54" i="62" s="1"/>
  <c r="B271" i="62"/>
  <c r="CB271" i="62" s="1"/>
  <c r="B427" i="62"/>
  <c r="CB427" i="62" s="1"/>
  <c r="B421" i="62"/>
  <c r="CB421" i="62" s="1"/>
  <c r="B397" i="62"/>
  <c r="CB397" i="62" s="1"/>
  <c r="B454" i="61"/>
  <c r="B240" i="62"/>
  <c r="CB240" i="62" s="1"/>
  <c r="B110" i="62"/>
  <c r="CB110" i="62" s="1"/>
  <c r="B13" i="62"/>
  <c r="CB13" i="62" s="1"/>
  <c r="B276" i="61"/>
  <c r="B263" i="61"/>
  <c r="B160" i="62"/>
  <c r="CB160" i="62" s="1"/>
  <c r="B223" i="62"/>
  <c r="CB223" i="62" s="1"/>
  <c r="B175" i="1"/>
  <c r="B207" i="1"/>
  <c r="B239" i="1"/>
  <c r="A239" i="38" s="1"/>
  <c r="B271" i="1"/>
  <c r="B372" i="1"/>
  <c r="B313" i="1"/>
  <c r="B354" i="62"/>
  <c r="CB354" i="62" s="1"/>
  <c r="B298" i="61"/>
  <c r="B470" i="62"/>
  <c r="CB470" i="62" s="1"/>
  <c r="B245" i="62"/>
  <c r="CB245" i="62" s="1"/>
  <c r="B179" i="1"/>
  <c r="CB179" i="1" s="1"/>
  <c r="B209" i="1"/>
  <c r="B243" i="1"/>
  <c r="B275" i="1"/>
  <c r="B388" i="1"/>
  <c r="CB388" i="1" s="1"/>
  <c r="B321" i="1"/>
  <c r="CB321" i="1" s="1"/>
  <c r="B417" i="1"/>
  <c r="B314" i="1"/>
  <c r="B378" i="1"/>
  <c r="CB378" i="1" s="1"/>
  <c r="B442" i="1"/>
  <c r="B407" i="1"/>
  <c r="B287" i="1"/>
  <c r="B355" i="1"/>
  <c r="CB355" i="1" s="1"/>
  <c r="B212" i="62"/>
  <c r="CB212" i="62" s="1"/>
  <c r="B456" i="61"/>
  <c r="B231" i="61"/>
  <c r="B52" i="62"/>
  <c r="CB52" i="62" s="1"/>
  <c r="B322" i="62"/>
  <c r="CB322" i="62" s="1"/>
  <c r="B350" i="61"/>
  <c r="B334" i="62"/>
  <c r="CB334" i="62" s="1"/>
  <c r="B300" i="62"/>
  <c r="CB300" i="62" s="1"/>
  <c r="B246" i="62"/>
  <c r="CB246" i="62" s="1"/>
  <c r="B14" i="62"/>
  <c r="CB14" i="62" s="1"/>
  <c r="B356" i="62"/>
  <c r="CB356" i="62" s="1"/>
  <c r="B128" i="62"/>
  <c r="CB128" i="62" s="1"/>
  <c r="B476" i="61"/>
  <c r="CB476" i="61" s="1"/>
  <c r="B118" i="62"/>
  <c r="CB118" i="62" s="1"/>
  <c r="B432" i="62"/>
  <c r="CB432" i="62" s="1"/>
  <c r="B267" i="61"/>
  <c r="CB267" i="61" s="1"/>
  <c r="B496" i="62"/>
  <c r="CB496" i="62" s="1"/>
  <c r="B213" i="61"/>
  <c r="B265" i="61"/>
  <c r="B366" i="61"/>
  <c r="A1364" i="38" s="1"/>
  <c r="B391" i="62"/>
  <c r="CB391" i="62" s="1"/>
  <c r="B319" i="61"/>
  <c r="B136" i="62"/>
  <c r="CB136" i="62" s="1"/>
  <c r="B315" i="61"/>
  <c r="CB315" i="61" s="1"/>
  <c r="B390" i="62"/>
  <c r="CB390" i="62" s="1"/>
  <c r="B149" i="62"/>
  <c r="CB149" i="62" s="1"/>
  <c r="B251" i="61"/>
  <c r="B50" i="62"/>
  <c r="CB50" i="62" s="1"/>
  <c r="B365" i="61"/>
  <c r="CB365" i="61" s="1"/>
  <c r="B285" i="62"/>
  <c r="CB285" i="62" s="1"/>
  <c r="B478" i="61"/>
  <c r="B428" i="62"/>
  <c r="CB428" i="62" s="1"/>
  <c r="B94" i="62"/>
  <c r="CB94" i="62" s="1"/>
  <c r="B374" i="62"/>
  <c r="CB374" i="62" s="1"/>
  <c r="B338" i="61"/>
  <c r="B336" i="62"/>
  <c r="CB336" i="62" s="1"/>
  <c r="B221" i="61"/>
  <c r="B127" i="62"/>
  <c r="CB127" i="62" s="1"/>
  <c r="B319" i="62"/>
  <c r="CB319" i="62" s="1"/>
  <c r="B424" i="62"/>
  <c r="CB424" i="62" s="1"/>
  <c r="B259" i="61"/>
  <c r="CB259" i="61" s="1"/>
  <c r="B357" i="62"/>
  <c r="CB357" i="62" s="1"/>
  <c r="B396" i="61"/>
  <c r="B145" i="62"/>
  <c r="CB145" i="62" s="1"/>
  <c r="B16" i="62"/>
  <c r="CB16" i="62" s="1"/>
  <c r="B390" i="61"/>
  <c r="B430" i="62"/>
  <c r="CB430" i="62" s="1"/>
  <c r="B201" i="62"/>
  <c r="CB201" i="62" s="1"/>
  <c r="B434" i="61"/>
  <c r="B363" i="61"/>
  <c r="B303" i="62"/>
  <c r="CB303" i="62" s="1"/>
  <c r="B448" i="62"/>
  <c r="CB448" i="62" s="1"/>
  <c r="B235" i="61"/>
  <c r="B284" i="61"/>
  <c r="B349" i="61"/>
  <c r="B439" i="61"/>
  <c r="A1437" i="38" s="1"/>
  <c r="B275" i="61"/>
  <c r="A1273" i="38" s="1"/>
  <c r="B250" i="62"/>
  <c r="CB250" i="62" s="1"/>
  <c r="B330" i="62"/>
  <c r="CB330" i="62" s="1"/>
  <c r="B36" i="62"/>
  <c r="CB36" i="62" s="1"/>
  <c r="B299" i="62"/>
  <c r="CB299" i="62" s="1"/>
  <c r="B367" i="62"/>
  <c r="CB367" i="62" s="1"/>
  <c r="B171" i="1"/>
  <c r="B203" i="1"/>
  <c r="A203" i="38" s="1"/>
  <c r="B233" i="1"/>
  <c r="B265" i="1"/>
  <c r="B364" i="1"/>
  <c r="B297" i="1"/>
  <c r="A297" i="38" s="1"/>
  <c r="B409" i="1"/>
  <c r="B290" i="1"/>
  <c r="B354" i="1"/>
  <c r="B418" i="1"/>
  <c r="A418" i="38" s="1"/>
  <c r="B311" i="1"/>
  <c r="A311" i="38" s="1"/>
  <c r="B379" i="1"/>
  <c r="B447" i="1"/>
  <c r="B109" i="60"/>
  <c r="A609" i="38" s="1"/>
  <c r="B10" i="1"/>
  <c r="B18" i="1"/>
  <c r="B26" i="1"/>
  <c r="B34" i="1"/>
  <c r="A34" i="38" s="1"/>
  <c r="B42" i="1"/>
  <c r="A42" i="38" s="1"/>
  <c r="B62" i="1"/>
  <c r="B94" i="1"/>
  <c r="B126" i="1"/>
  <c r="A126" i="38" s="1"/>
  <c r="B55" i="1"/>
  <c r="B87" i="1"/>
  <c r="B119" i="1"/>
  <c r="B52" i="1"/>
  <c r="A52" i="38" s="1"/>
  <c r="B84" i="1"/>
  <c r="A84" i="38" s="1"/>
  <c r="B116" i="1"/>
  <c r="B53" i="1"/>
  <c r="B85" i="1"/>
  <c r="A85" i="38" s="1"/>
  <c r="B117" i="1"/>
  <c r="B471" i="1"/>
  <c r="B479" i="1"/>
  <c r="B487" i="1"/>
  <c r="A487" i="38" s="1"/>
  <c r="B495" i="1"/>
  <c r="A495" i="38" s="1"/>
  <c r="B3" i="60"/>
  <c r="B6" i="1"/>
  <c r="B328" i="62"/>
  <c r="CB328" i="62" s="1"/>
  <c r="B310" i="62"/>
  <c r="CB310" i="62" s="1"/>
  <c r="B440" i="61"/>
  <c r="B254" i="61"/>
  <c r="B317" i="62"/>
  <c r="CB317" i="62" s="1"/>
  <c r="B73" i="62"/>
  <c r="CB73" i="62" s="1"/>
  <c r="B292" i="62"/>
  <c r="CB292" i="62" s="1"/>
  <c r="B467" i="61"/>
  <c r="B429" i="61"/>
  <c r="A1427" i="38" s="1"/>
  <c r="B285" i="61"/>
  <c r="B265" i="62"/>
  <c r="CB265" i="62" s="1"/>
  <c r="B26" i="62"/>
  <c r="CB26" i="62" s="1"/>
  <c r="B37" i="62"/>
  <c r="CB37" i="62" s="1"/>
  <c r="B6" i="62"/>
  <c r="B492" i="61"/>
  <c r="B331" i="61"/>
  <c r="B168" i="62"/>
  <c r="CB168" i="62" s="1"/>
  <c r="B363" i="62"/>
  <c r="CB363" i="62" s="1"/>
  <c r="B500" i="60"/>
  <c r="CB500" i="60" s="1"/>
  <c r="B220" i="62"/>
  <c r="CB220" i="62" s="1"/>
  <c r="B48" i="62"/>
  <c r="CB48" i="62" s="1"/>
  <c r="B250" i="61"/>
  <c r="B414" i="62"/>
  <c r="CB414" i="62" s="1"/>
  <c r="B473" i="62"/>
  <c r="CB473" i="62" s="1"/>
  <c r="B300" i="61"/>
  <c r="A1298" i="38" s="1"/>
  <c r="B447" i="62"/>
  <c r="CB447" i="62" s="1"/>
  <c r="B120" i="62"/>
  <c r="CB120" i="62" s="1"/>
  <c r="B491" i="62"/>
  <c r="CB491" i="62" s="1"/>
  <c r="B368" i="61"/>
  <c r="CB368" i="61" s="1"/>
  <c r="B455" i="62"/>
  <c r="CB455" i="62" s="1"/>
  <c r="B420" i="61"/>
  <c r="B405" i="62"/>
  <c r="CB405" i="62" s="1"/>
  <c r="B58" i="62"/>
  <c r="CB58" i="62" s="1"/>
  <c r="B180" i="62"/>
  <c r="CB180" i="62" s="1"/>
  <c r="B296" i="62"/>
  <c r="CB296" i="62" s="1"/>
  <c r="B394" i="62"/>
  <c r="CB394" i="62" s="1"/>
  <c r="B302" i="62"/>
  <c r="CB302" i="62" s="1"/>
  <c r="B274" i="62"/>
  <c r="CB274" i="62" s="1"/>
  <c r="B149" i="1"/>
  <c r="B181" i="1"/>
  <c r="B213" i="1"/>
  <c r="A213" i="38" s="1"/>
  <c r="B247" i="1"/>
  <c r="B284" i="1"/>
  <c r="B404" i="1"/>
  <c r="B345" i="1"/>
  <c r="A345" i="38" s="1"/>
  <c r="B160" i="1"/>
  <c r="B414" i="61"/>
  <c r="B171" i="62"/>
  <c r="CB171" i="62" s="1"/>
  <c r="B481" i="62"/>
  <c r="CB481" i="62" s="1"/>
  <c r="B493" i="61"/>
  <c r="A1491" i="38" s="1"/>
  <c r="B415" i="61"/>
  <c r="B278" i="61"/>
  <c r="B227" i="62"/>
  <c r="CB227" i="62" s="1"/>
  <c r="B8" i="62"/>
  <c r="B385" i="61"/>
  <c r="B353" i="61"/>
  <c r="B498" i="62"/>
  <c r="CB498" i="62" s="1"/>
  <c r="B402" i="62"/>
  <c r="CB402" i="62" s="1"/>
  <c r="B243" i="62"/>
  <c r="CB243" i="62" s="1"/>
  <c r="B38" i="62"/>
  <c r="CB38" i="62" s="1"/>
  <c r="B333" i="62"/>
  <c r="CB333" i="62" s="1"/>
  <c r="B239" i="61"/>
  <c r="CB239" i="61" s="1"/>
  <c r="B17" i="62"/>
  <c r="CB17" i="62" s="1"/>
  <c r="B175" i="62"/>
  <c r="CB175" i="62" s="1"/>
  <c r="B440" i="62"/>
  <c r="CB440" i="62" s="1"/>
  <c r="B376" i="62"/>
  <c r="CB376" i="62" s="1"/>
  <c r="B456" i="62"/>
  <c r="CB456" i="62" s="1"/>
  <c r="B298" i="62"/>
  <c r="CB298" i="62" s="1"/>
  <c r="B354" i="61"/>
  <c r="CB354" i="61" s="1"/>
  <c r="B257" i="61"/>
  <c r="B290" i="61"/>
  <c r="B159" i="62"/>
  <c r="CB159" i="62" s="1"/>
  <c r="B270" i="62"/>
  <c r="CB270" i="62" s="1"/>
  <c r="B219" i="61"/>
  <c r="B331" i="62"/>
  <c r="CB331" i="62" s="1"/>
  <c r="B40" i="62"/>
  <c r="CB40" i="62" s="1"/>
  <c r="B463" i="61"/>
  <c r="A1461" i="38" s="1"/>
  <c r="B393" i="61"/>
  <c r="B369" i="62"/>
  <c r="CB369" i="62" s="1"/>
  <c r="B413" i="62"/>
  <c r="CB413" i="62" s="1"/>
  <c r="B320" i="62"/>
  <c r="CB320" i="62" s="1"/>
  <c r="B457" i="61"/>
  <c r="A1455" i="38" s="1"/>
  <c r="B442" i="61"/>
  <c r="B284" i="62"/>
  <c r="CB284" i="62" s="1"/>
  <c r="B146" i="62"/>
  <c r="CB146" i="62" s="1"/>
  <c r="B87" i="62"/>
  <c r="CB87" i="62" s="1"/>
  <c r="B488" i="62"/>
  <c r="CB488" i="62" s="1"/>
  <c r="B214" i="61"/>
  <c r="B404" i="61"/>
  <c r="A1402" i="38" s="1"/>
  <c r="B142" i="62"/>
  <c r="CB142" i="62" s="1"/>
  <c r="B408" i="62"/>
  <c r="CB408" i="62" s="1"/>
  <c r="B302" i="61"/>
  <c r="B147" i="1"/>
  <c r="CB147" i="1" s="1"/>
  <c r="B177" i="1"/>
  <c r="CB177" i="1" s="1"/>
  <c r="B211" i="1"/>
  <c r="B241" i="1"/>
  <c r="B273" i="1"/>
  <c r="CB273" i="1" s="1"/>
  <c r="B396" i="1"/>
  <c r="B329" i="1"/>
  <c r="B425" i="1"/>
  <c r="B306" i="1"/>
  <c r="CB306" i="1" s="1"/>
  <c r="B370" i="1"/>
  <c r="CB370" i="1" s="1"/>
  <c r="B434" i="1"/>
  <c r="B375" i="1"/>
  <c r="B443" i="1"/>
  <c r="CB443" i="1" s="1"/>
  <c r="B323" i="1"/>
  <c r="B141" i="60"/>
  <c r="B12" i="1"/>
  <c r="B20" i="1"/>
  <c r="A20" i="38" s="1"/>
  <c r="B28" i="1"/>
  <c r="CB28" i="1" s="1"/>
  <c r="B36" i="1"/>
  <c r="B44" i="1"/>
  <c r="B70" i="1"/>
  <c r="A70" i="38" s="1"/>
  <c r="B102" i="1"/>
  <c r="B134" i="1"/>
  <c r="B63" i="1"/>
  <c r="B95" i="1"/>
  <c r="A95" i="38" s="1"/>
  <c r="B127" i="1"/>
  <c r="B60" i="1"/>
  <c r="B92" i="1"/>
  <c r="B124" i="1"/>
  <c r="A124" i="38" s="1"/>
  <c r="B61" i="1"/>
  <c r="A61" i="38" s="1"/>
  <c r="B93" i="1"/>
  <c r="B125" i="1"/>
  <c r="B473" i="1"/>
  <c r="A473" i="38" s="1"/>
  <c r="B481" i="1"/>
  <c r="CB481" i="1" s="1"/>
  <c r="B489" i="1"/>
  <c r="B497" i="1"/>
  <c r="B5" i="60"/>
  <c r="B407" i="62"/>
  <c r="CB407" i="62" s="1"/>
  <c r="B252" i="62"/>
  <c r="CB252" i="62" s="1"/>
  <c r="B35" i="62"/>
  <c r="CB35" i="62" s="1"/>
  <c r="B423" i="61"/>
  <c r="CB423" i="61" s="1"/>
  <c r="B462" i="61"/>
  <c r="A1460" i="38" s="1"/>
  <c r="B247" i="62"/>
  <c r="CB247" i="62" s="1"/>
  <c r="B215" i="61"/>
  <c r="B276" i="62"/>
  <c r="CB276" i="62" s="1"/>
  <c r="B206" i="62"/>
  <c r="CB206" i="62" s="1"/>
  <c r="B198" i="62"/>
  <c r="CB198" i="62" s="1"/>
  <c r="B492" i="62"/>
  <c r="CB492" i="62" s="1"/>
  <c r="B143" i="62"/>
  <c r="CB143" i="62" s="1"/>
  <c r="B139" i="62"/>
  <c r="CB139" i="62" s="1"/>
  <c r="B404" i="62"/>
  <c r="CB404" i="62" s="1"/>
  <c r="B484" i="62"/>
  <c r="CB484" i="62" s="1"/>
  <c r="B103" i="62"/>
  <c r="CB103" i="62" s="1"/>
  <c r="B140" i="62"/>
  <c r="CB140" i="62" s="1"/>
  <c r="B464" i="61"/>
  <c r="B322" i="61"/>
  <c r="B259" i="62"/>
  <c r="CB259" i="62" s="1"/>
  <c r="B60" i="62"/>
  <c r="CB60" i="62" s="1"/>
  <c r="B178" i="62"/>
  <c r="CB178" i="62" s="1"/>
  <c r="B230" i="62"/>
  <c r="CB230" i="62" s="1"/>
  <c r="B218" i="62"/>
  <c r="CB218" i="62" s="1"/>
  <c r="B500" i="61"/>
  <c r="B356" i="61"/>
  <c r="B244" i="62"/>
  <c r="CB244" i="62" s="1"/>
  <c r="B231" i="62"/>
  <c r="CB231" i="62" s="1"/>
  <c r="B249" i="62"/>
  <c r="CB249" i="62" s="1"/>
  <c r="B418" i="62"/>
  <c r="CB418" i="62" s="1"/>
  <c r="B480" i="62"/>
  <c r="CB480" i="62" s="1"/>
  <c r="B235" i="62"/>
  <c r="CB235" i="62" s="1"/>
  <c r="B185" i="62"/>
  <c r="CB185" i="62" s="1"/>
  <c r="B393" i="62"/>
  <c r="CB393" i="62" s="1"/>
  <c r="B77" i="62"/>
  <c r="CB77" i="62" s="1"/>
  <c r="B499" i="61"/>
  <c r="A1497" i="38" s="1"/>
  <c r="B382" i="61"/>
  <c r="CB382" i="61" s="1"/>
  <c r="B297" i="61"/>
  <c r="B157" i="1"/>
  <c r="B191" i="1"/>
  <c r="A191" i="38" s="1"/>
  <c r="B223" i="1"/>
  <c r="A223" i="38" s="1"/>
  <c r="B253" i="1"/>
  <c r="A253" i="38" s="1"/>
  <c r="B316" i="1"/>
  <c r="B436" i="1"/>
  <c r="A436" i="38" s="1"/>
  <c r="B369" i="1"/>
  <c r="B370" i="61"/>
  <c r="B187" i="62"/>
  <c r="CB187" i="62" s="1"/>
  <c r="B419" i="62"/>
  <c r="CB419" i="62" s="1"/>
  <c r="B270" i="61"/>
  <c r="B163" i="1"/>
  <c r="B195" i="1"/>
  <c r="B227" i="1"/>
  <c r="A227" i="38" s="1"/>
  <c r="B259" i="1"/>
  <c r="A259" i="38" s="1"/>
  <c r="B324" i="1"/>
  <c r="B452" i="1"/>
  <c r="B385" i="1"/>
  <c r="A385" i="38" s="1"/>
  <c r="B465" i="1"/>
  <c r="B346" i="1"/>
  <c r="B410" i="1"/>
  <c r="B279" i="1"/>
  <c r="A279" i="38" s="1"/>
  <c r="B347" i="1"/>
  <c r="A347" i="38" s="1"/>
  <c r="B415" i="1"/>
  <c r="B2" i="1"/>
  <c r="B325" i="62"/>
  <c r="CB325" i="62" s="1"/>
  <c r="B339" i="61"/>
  <c r="B44" i="62"/>
  <c r="CB44" i="62" s="1"/>
  <c r="B396" i="62"/>
  <c r="CB396" i="62" s="1"/>
  <c r="B234" i="61"/>
  <c r="CB234" i="61" s="1"/>
  <c r="B373" i="62"/>
  <c r="CB373" i="62" s="1"/>
  <c r="B377" i="61"/>
  <c r="B437" i="62"/>
  <c r="CB437" i="62" s="1"/>
  <c r="B205" i="61"/>
  <c r="CB205" i="61" s="1"/>
  <c r="B98" i="62"/>
  <c r="CB98" i="62" s="1"/>
  <c r="B316" i="62"/>
  <c r="CB316" i="62" s="1"/>
  <c r="B167" i="62"/>
  <c r="CB167" i="62" s="1"/>
  <c r="B345" i="61"/>
  <c r="A1343" i="38" s="1"/>
  <c r="B211" i="62"/>
  <c r="CB211" i="62" s="1"/>
  <c r="B281" i="62"/>
  <c r="CB281" i="62" s="1"/>
  <c r="B86" i="62"/>
  <c r="CB86" i="62" s="1"/>
  <c r="B238" i="61"/>
  <c r="CB238" i="61" s="1"/>
  <c r="B243" i="61"/>
  <c r="B360" i="61"/>
  <c r="B439" i="62"/>
  <c r="CB439" i="62" s="1"/>
  <c r="B53" i="62"/>
  <c r="CB53" i="62" s="1"/>
  <c r="B406" i="61"/>
  <c r="B463" i="62"/>
  <c r="CB463" i="62" s="1"/>
  <c r="B197" i="62"/>
  <c r="CB197" i="62" s="1"/>
  <c r="B25" i="62"/>
  <c r="CB25" i="62" s="1"/>
  <c r="B144" i="62"/>
  <c r="CB144" i="62" s="1"/>
  <c r="B489" i="62"/>
  <c r="CB489" i="62" s="1"/>
  <c r="B389" i="61"/>
  <c r="B403" i="62"/>
  <c r="CB403" i="62" s="1"/>
  <c r="B232" i="61"/>
  <c r="B214" i="62"/>
  <c r="CB214" i="62" s="1"/>
  <c r="B255" i="61"/>
  <c r="B433" i="61"/>
  <c r="CB433" i="61" s="1"/>
  <c r="B208" i="62"/>
  <c r="CB208" i="62" s="1"/>
  <c r="B12" i="62"/>
  <c r="CB12" i="62" s="1"/>
  <c r="B340" i="61"/>
  <c r="B287" i="61"/>
  <c r="A1285" i="38" s="1"/>
  <c r="B297" i="62"/>
  <c r="CB297" i="62" s="1"/>
  <c r="B112" i="62"/>
  <c r="CB112" i="62" s="1"/>
  <c r="B431" i="62"/>
  <c r="CB431" i="62" s="1"/>
  <c r="B314" i="61"/>
  <c r="A1312" i="38" s="1"/>
  <c r="B72" i="62"/>
  <c r="CB72" i="62" s="1"/>
  <c r="B313" i="61"/>
  <c r="CB313" i="61" s="1"/>
  <c r="B230" i="61"/>
  <c r="B335" i="62"/>
  <c r="CB335" i="62" s="1"/>
  <c r="B312" i="61"/>
  <c r="CB312" i="61" s="1"/>
  <c r="B472" i="61"/>
  <c r="CB472" i="61" s="1"/>
  <c r="B107" i="62"/>
  <c r="CB107" i="62" s="1"/>
  <c r="B82" i="62"/>
  <c r="CB82" i="62" s="1"/>
  <c r="B211" i="61"/>
  <c r="CB211" i="61" s="1"/>
  <c r="B210" i="61"/>
  <c r="A1208" i="38" s="1"/>
  <c r="B364" i="62"/>
  <c r="CB364" i="62" s="1"/>
  <c r="B333" i="61"/>
  <c r="A1331" i="38" s="1"/>
  <c r="B55" i="62"/>
  <c r="CB55" i="62" s="1"/>
  <c r="B45" i="62"/>
  <c r="CB45" i="62" s="1"/>
  <c r="B291" i="62"/>
  <c r="CB291" i="62" s="1"/>
  <c r="B497" i="62"/>
  <c r="CB497" i="62" s="1"/>
  <c r="B307" i="61"/>
  <c r="B177" i="62"/>
  <c r="CB177" i="62" s="1"/>
  <c r="B271" i="61"/>
  <c r="B329" i="61"/>
  <c r="CB329" i="61" s="1"/>
  <c r="B154" i="62"/>
  <c r="CB154" i="62" s="1"/>
  <c r="B446" i="62"/>
  <c r="CB446" i="62" s="1"/>
  <c r="B155" i="1"/>
  <c r="B185" i="1"/>
  <c r="A185" i="38" s="1"/>
  <c r="B219" i="1"/>
  <c r="A219" i="38" s="1"/>
  <c r="B249" i="1"/>
  <c r="B292" i="1"/>
  <c r="B428" i="1"/>
  <c r="A428" i="38" s="1"/>
  <c r="B361" i="1"/>
  <c r="B441" i="1"/>
  <c r="B322" i="1"/>
  <c r="B386" i="1"/>
  <c r="A386" i="38" s="1"/>
  <c r="B450" i="1"/>
  <c r="A450" i="38" s="1"/>
  <c r="B439" i="1"/>
  <c r="B319" i="1"/>
  <c r="B387" i="1"/>
  <c r="A387" i="38" s="1"/>
  <c r="B173" i="60"/>
  <c r="CB173" i="60" s="1"/>
  <c r="B14" i="1"/>
  <c r="A14" i="38" s="1"/>
  <c r="B22" i="1"/>
  <c r="B30" i="1"/>
  <c r="CB30" i="1" s="1"/>
  <c r="B38" i="1"/>
  <c r="B46" i="1"/>
  <c r="CB46" i="1" s="1"/>
  <c r="B78" i="1"/>
  <c r="B110" i="1"/>
  <c r="CB110" i="1" s="1"/>
  <c r="B142" i="1"/>
  <c r="CB142" i="1" s="1"/>
  <c r="B71" i="1"/>
  <c r="A71" i="38" s="1"/>
  <c r="B103" i="1"/>
  <c r="B135" i="1"/>
  <c r="CB135" i="1" s="1"/>
  <c r="B68" i="1"/>
  <c r="B100" i="1"/>
  <c r="CB100" i="1" s="1"/>
  <c r="B132" i="1"/>
  <c r="B69" i="1"/>
  <c r="CB69" i="1" s="1"/>
  <c r="B101" i="1"/>
  <c r="CB101" i="1" s="1"/>
  <c r="B133" i="1"/>
  <c r="A133" i="38" s="1"/>
  <c r="B475" i="1"/>
  <c r="B483" i="1"/>
  <c r="CB483" i="1" s="1"/>
  <c r="B491" i="1"/>
  <c r="B499" i="1"/>
  <c r="CB499" i="1" s="1"/>
  <c r="B7" i="60"/>
  <c r="B466" i="62"/>
  <c r="CB466" i="62" s="1"/>
  <c r="B343" i="61"/>
  <c r="B79" i="62"/>
  <c r="CB79" i="62" s="1"/>
  <c r="B262" i="62"/>
  <c r="CB262" i="62" s="1"/>
  <c r="B465" i="62"/>
  <c r="CB465" i="62" s="1"/>
  <c r="B423" i="62"/>
  <c r="CB423" i="62" s="1"/>
  <c r="B207" i="62"/>
  <c r="CB207" i="62" s="1"/>
  <c r="B366" i="62"/>
  <c r="CB366" i="62" s="1"/>
  <c r="B494" i="61"/>
  <c r="CB494" i="61" s="1"/>
  <c r="B129" i="62"/>
  <c r="CB129" i="62" s="1"/>
  <c r="B239" i="62"/>
  <c r="CB239" i="62" s="1"/>
  <c r="B196" i="62"/>
  <c r="CB196" i="62" s="1"/>
  <c r="B29" i="62"/>
  <c r="CB29" i="62" s="1"/>
  <c r="B67" i="62"/>
  <c r="CB67" i="62" s="1"/>
  <c r="B355" i="62"/>
  <c r="CB355" i="62" s="1"/>
  <c r="B91" i="62"/>
  <c r="CB91" i="62" s="1"/>
  <c r="B61" i="62"/>
  <c r="CB61" i="62" s="1"/>
  <c r="B426" i="61"/>
  <c r="B375" i="62"/>
  <c r="CB375" i="62" s="1"/>
  <c r="B64" i="62"/>
  <c r="CB64" i="62" s="1"/>
  <c r="B410" i="62"/>
  <c r="CB410" i="62" s="1"/>
  <c r="B252" i="61"/>
  <c r="A1250" i="38" s="1"/>
  <c r="B287" i="62"/>
  <c r="CB287" i="62" s="1"/>
  <c r="B473" i="61"/>
  <c r="B282" i="62"/>
  <c r="CB282" i="62" s="1"/>
  <c r="B222" i="62"/>
  <c r="CB222" i="62" s="1"/>
  <c r="B162" i="62"/>
  <c r="CB162" i="62" s="1"/>
  <c r="B346" i="62"/>
  <c r="CB346" i="62" s="1"/>
  <c r="B328" i="61"/>
  <c r="A1326" i="38" s="1"/>
  <c r="B350" i="62"/>
  <c r="CB350" i="62" s="1"/>
  <c r="B228" i="61"/>
  <c r="B395" i="62"/>
  <c r="CB395" i="62" s="1"/>
  <c r="B66" i="62"/>
  <c r="CB66" i="62" s="1"/>
  <c r="B65" i="62"/>
  <c r="CB65" i="62" s="1"/>
  <c r="B205" i="62"/>
  <c r="CB205" i="62" s="1"/>
  <c r="B166" i="62"/>
  <c r="CB166" i="62" s="1"/>
  <c r="B494" i="62"/>
  <c r="CB494" i="62" s="1"/>
  <c r="B324" i="61"/>
  <c r="B167" i="1"/>
  <c r="B197" i="1"/>
  <c r="B229" i="1"/>
  <c r="A229" i="38" s="1"/>
  <c r="B263" i="1"/>
  <c r="CB263" i="1" s="1"/>
  <c r="B340" i="1"/>
  <c r="B281" i="1"/>
  <c r="B449" i="1"/>
  <c r="A449" i="38" s="1"/>
  <c r="B150" i="1"/>
  <c r="CB150" i="1" s="1"/>
  <c r="B164" i="1"/>
  <c r="B182" i="1"/>
  <c r="B196" i="1"/>
  <c r="A196" i="38" s="1"/>
  <c r="B212" i="1"/>
  <c r="B228" i="1"/>
  <c r="B246" i="1"/>
  <c r="B262" i="1"/>
  <c r="A262" i="38" s="1"/>
  <c r="B280" i="1"/>
  <c r="CB280" i="1" s="1"/>
  <c r="B344" i="1"/>
  <c r="B384" i="1"/>
  <c r="B424" i="1"/>
  <c r="A424" i="38" s="1"/>
  <c r="B456" i="1"/>
  <c r="B293" i="1"/>
  <c r="B325" i="1"/>
  <c r="B357" i="1"/>
  <c r="A357" i="38" s="1"/>
  <c r="B389" i="1"/>
  <c r="CB389" i="1" s="1"/>
  <c r="B421" i="1"/>
  <c r="B453" i="1"/>
  <c r="B286" i="1"/>
  <c r="A286" i="38" s="1"/>
  <c r="B318" i="1"/>
  <c r="B350" i="1"/>
  <c r="B382" i="1"/>
  <c r="B414" i="1"/>
  <c r="A414" i="38" s="1"/>
  <c r="B446" i="1"/>
  <c r="CB446" i="1" s="1"/>
  <c r="B327" i="1"/>
  <c r="B455" i="1"/>
  <c r="B395" i="1"/>
  <c r="A395" i="38" s="1"/>
  <c r="B335" i="1"/>
  <c r="B463" i="1"/>
  <c r="B403" i="1"/>
  <c r="B247" i="61"/>
  <c r="CB247" i="61" s="1"/>
  <c r="B212" i="61"/>
  <c r="CB212" i="61" s="1"/>
  <c r="B262" i="61"/>
  <c r="CB262" i="61" s="1"/>
  <c r="B458" i="62"/>
  <c r="CB458" i="62" s="1"/>
  <c r="B485" i="62"/>
  <c r="CB485" i="62" s="1"/>
  <c r="B209" i="62"/>
  <c r="CB209" i="62" s="1"/>
  <c r="B417" i="61"/>
  <c r="A1415" i="38" s="1"/>
  <c r="B224" i="61"/>
  <c r="B272" i="62"/>
  <c r="CB272" i="62" s="1"/>
  <c r="B241" i="61"/>
  <c r="A1239" i="38" s="1"/>
  <c r="B133" i="62"/>
  <c r="CB133" i="62" s="1"/>
  <c r="B482" i="62"/>
  <c r="CB482" i="62" s="1"/>
  <c r="B444" i="61"/>
  <c r="CB444" i="61" s="1"/>
  <c r="B181" i="62"/>
  <c r="CB181" i="62" s="1"/>
  <c r="B102" i="62"/>
  <c r="CB102" i="62" s="1"/>
  <c r="B447" i="61"/>
  <c r="B323" i="62"/>
  <c r="CB323" i="62" s="1"/>
  <c r="B296" i="61"/>
  <c r="A1294" i="38" s="1"/>
  <c r="B471" i="61"/>
  <c r="B188" i="62"/>
  <c r="CB188" i="62" s="1"/>
  <c r="B422" i="62"/>
  <c r="CB422" i="62" s="1"/>
  <c r="B63" i="62"/>
  <c r="CB63" i="62" s="1"/>
  <c r="B469" i="62"/>
  <c r="CB469" i="62" s="1"/>
  <c r="B71" i="62"/>
  <c r="CB71" i="62" s="1"/>
  <c r="B204" i="61"/>
  <c r="CB204" i="61" s="1"/>
  <c r="B225" i="61"/>
  <c r="B485" i="61"/>
  <c r="B385" i="62"/>
  <c r="CB385" i="62" s="1"/>
  <c r="B155" i="62"/>
  <c r="CB155" i="62" s="1"/>
  <c r="B377" i="62"/>
  <c r="CB377" i="62" s="1"/>
  <c r="B277" i="62"/>
  <c r="CB277" i="62" s="1"/>
  <c r="B453" i="61"/>
  <c r="B430" i="61"/>
  <c r="A1428" i="38" s="1"/>
  <c r="B75" i="62"/>
  <c r="CB75" i="62" s="1"/>
  <c r="B42" i="62"/>
  <c r="CB42" i="62" s="1"/>
  <c r="B85" i="62"/>
  <c r="CB85" i="62" s="1"/>
  <c r="B365" i="62"/>
  <c r="CB365" i="62" s="1"/>
  <c r="B347" i="61"/>
  <c r="CB347" i="61" s="1"/>
  <c r="B427" i="61"/>
  <c r="B30" i="62"/>
  <c r="CB30" i="62" s="1"/>
  <c r="B355" i="61"/>
  <c r="CB355" i="61" s="1"/>
  <c r="B411" i="61"/>
  <c r="A1409" i="38" s="1"/>
  <c r="B236" i="62"/>
  <c r="CB236" i="62" s="1"/>
  <c r="B359" i="62"/>
  <c r="CB359" i="62" s="1"/>
  <c r="B56" i="62"/>
  <c r="CB56" i="62" s="1"/>
  <c r="B455" i="61"/>
  <c r="B249" i="61"/>
  <c r="B306" i="61"/>
  <c r="B51" i="62"/>
  <c r="CB51" i="62" s="1"/>
  <c r="B245" i="61"/>
  <c r="CB245" i="61" s="1"/>
  <c r="B337" i="62"/>
  <c r="CB337" i="62" s="1"/>
  <c r="B295" i="62"/>
  <c r="CB295" i="62" s="1"/>
  <c r="B422" i="61"/>
  <c r="CB422" i="61" s="1"/>
  <c r="B33" i="62"/>
  <c r="CB33" i="62" s="1"/>
  <c r="B104" i="62"/>
  <c r="CB104" i="62" s="1"/>
  <c r="B412" i="61"/>
  <c r="B372" i="62"/>
  <c r="CB372" i="62" s="1"/>
  <c r="B241" i="62"/>
  <c r="CB241" i="62" s="1"/>
  <c r="B289" i="61"/>
  <c r="CB289" i="61" s="1"/>
  <c r="B493" i="62"/>
  <c r="CB493" i="62" s="1"/>
  <c r="B113" i="62"/>
  <c r="CB113" i="62" s="1"/>
  <c r="B5" i="62"/>
  <c r="B151" i="1"/>
  <c r="A151" i="38" s="1"/>
  <c r="B183" i="1"/>
  <c r="B215" i="1"/>
  <c r="CB215" i="1" s="1"/>
  <c r="B245" i="1"/>
  <c r="B276" i="1"/>
  <c r="A276" i="38" s="1"/>
  <c r="B412" i="1"/>
  <c r="B337" i="1"/>
  <c r="CB337" i="1" s="1"/>
  <c r="B154" i="1"/>
  <c r="A154" i="38" s="1"/>
  <c r="B170" i="1"/>
  <c r="B184" i="1"/>
  <c r="B200" i="1"/>
  <c r="A200" i="38" s="1"/>
  <c r="B216" i="1"/>
  <c r="B232" i="1"/>
  <c r="B250" i="1"/>
  <c r="B264" i="1"/>
  <c r="A264" i="38" s="1"/>
  <c r="B304" i="1"/>
  <c r="A304" i="38" s="1"/>
  <c r="B392" i="1"/>
  <c r="B125" i="60"/>
  <c r="B11" i="1"/>
  <c r="A11" i="38" s="1"/>
  <c r="B19" i="1"/>
  <c r="A19" i="38" s="1"/>
  <c r="B27" i="1"/>
  <c r="B35" i="1"/>
  <c r="B43" i="1"/>
  <c r="A43" i="38" s="1"/>
  <c r="B66" i="1"/>
  <c r="CB66" i="1" s="1"/>
  <c r="B98" i="1"/>
  <c r="B130" i="1"/>
  <c r="B59" i="1"/>
  <c r="A59" i="38" s="1"/>
  <c r="B91" i="1"/>
  <c r="B123" i="1"/>
  <c r="B56" i="1"/>
  <c r="B88" i="1"/>
  <c r="A88" i="38" s="1"/>
  <c r="B120" i="1"/>
  <c r="B49" i="1"/>
  <c r="B81" i="1"/>
  <c r="B113" i="1"/>
  <c r="A113" i="38" s="1"/>
  <c r="B145" i="1"/>
  <c r="B478" i="1"/>
  <c r="B486" i="1"/>
  <c r="B494" i="1"/>
  <c r="A494" i="38" s="1"/>
  <c r="B2" i="60"/>
  <c r="B4" i="1"/>
  <c r="B273" i="61"/>
  <c r="B431" i="61"/>
  <c r="A1429" i="38" s="1"/>
  <c r="B442" i="62"/>
  <c r="CB442" i="62" s="1"/>
  <c r="B280" i="62"/>
  <c r="CB280" i="62" s="1"/>
  <c r="B173" i="62"/>
  <c r="CB173" i="62" s="1"/>
  <c r="B126" i="62"/>
  <c r="CB126" i="62" s="1"/>
  <c r="B421" i="61"/>
  <c r="B344" i="61"/>
  <c r="A1342" i="38" s="1"/>
  <c r="B461" i="61"/>
  <c r="B229" i="61"/>
  <c r="CB229" i="61" s="1"/>
  <c r="B115" i="62"/>
  <c r="CB115" i="62" s="1"/>
  <c r="B469" i="61"/>
  <c r="CB469" i="61" s="1"/>
  <c r="B481" i="61"/>
  <c r="B274" i="61"/>
  <c r="A1272" i="38" s="1"/>
  <c r="B229" i="62"/>
  <c r="CB229" i="62" s="1"/>
  <c r="B237" i="62"/>
  <c r="CB237" i="62" s="1"/>
  <c r="B193" i="62"/>
  <c r="CB193" i="62" s="1"/>
  <c r="B7" i="1"/>
  <c r="A7" i="38" s="1"/>
  <c r="B24" i="62"/>
  <c r="CB24" i="62" s="1"/>
  <c r="B398" i="61"/>
  <c r="B307" i="62"/>
  <c r="CB307" i="62" s="1"/>
  <c r="B352" i="61"/>
  <c r="A1350" i="38" s="1"/>
  <c r="B364" i="61"/>
  <c r="B293" i="62"/>
  <c r="CB293" i="62" s="1"/>
  <c r="B131" i="62"/>
  <c r="CB131" i="62" s="1"/>
  <c r="B434" i="62"/>
  <c r="CB434" i="62" s="1"/>
  <c r="B462" i="62"/>
  <c r="CB462" i="62" s="1"/>
  <c r="B401" i="62"/>
  <c r="CB401" i="62" s="1"/>
  <c r="B306" i="62"/>
  <c r="CB306" i="62" s="1"/>
  <c r="B371" i="61"/>
  <c r="CB371" i="61" s="1"/>
  <c r="B383" i="61"/>
  <c r="CB383" i="61" s="1"/>
  <c r="B99" i="62"/>
  <c r="CB99" i="62" s="1"/>
  <c r="B161" i="62"/>
  <c r="CB161" i="62" s="1"/>
  <c r="B148" i="62"/>
  <c r="CB148" i="62" s="1"/>
  <c r="B269" i="61"/>
  <c r="B475" i="61"/>
  <c r="CB475" i="61" s="1"/>
  <c r="B80" i="62"/>
  <c r="CB80" i="62" s="1"/>
  <c r="B20" i="62"/>
  <c r="CB20" i="62" s="1"/>
  <c r="B318" i="62"/>
  <c r="CB318" i="62" s="1"/>
  <c r="B405" i="61"/>
  <c r="A1403" i="38" s="1"/>
  <c r="B152" i="1"/>
  <c r="B168" i="1"/>
  <c r="A168" i="38" s="1"/>
  <c r="B186" i="1"/>
  <c r="A186" i="38" s="1"/>
  <c r="B202" i="1"/>
  <c r="CB202" i="1" s="1"/>
  <c r="B218" i="1"/>
  <c r="B234" i="1"/>
  <c r="A234" i="38" s="1"/>
  <c r="B248" i="1"/>
  <c r="B266" i="1"/>
  <c r="A266" i="38" s="1"/>
  <c r="B296" i="1"/>
  <c r="B360" i="1"/>
  <c r="A360" i="38" s="1"/>
  <c r="B400" i="1"/>
  <c r="A400" i="38" s="1"/>
  <c r="B432" i="1"/>
  <c r="CB432" i="1" s="1"/>
  <c r="B464" i="1"/>
  <c r="B301" i="1"/>
  <c r="A301" i="38" s="1"/>
  <c r="B333" i="1"/>
  <c r="B365" i="1"/>
  <c r="A365" i="38" s="1"/>
  <c r="B397" i="1"/>
  <c r="B429" i="1"/>
  <c r="A429" i="38" s="1"/>
  <c r="B461" i="1"/>
  <c r="A461" i="38" s="1"/>
  <c r="B294" i="1"/>
  <c r="A294" i="38" s="1"/>
  <c r="B326" i="1"/>
  <c r="B358" i="1"/>
  <c r="A358" i="38" s="1"/>
  <c r="B390" i="1"/>
  <c r="B422" i="1"/>
  <c r="A422" i="38" s="1"/>
  <c r="B454" i="1"/>
  <c r="B359" i="1"/>
  <c r="A359" i="38" s="1"/>
  <c r="B299" i="1"/>
  <c r="CB299" i="1" s="1"/>
  <c r="B427" i="1"/>
  <c r="CB427" i="1" s="1"/>
  <c r="B367" i="1"/>
  <c r="B307" i="1"/>
  <c r="A307" i="38" s="1"/>
  <c r="B435" i="1"/>
  <c r="B357" i="61"/>
  <c r="B288" i="61"/>
  <c r="B346" i="61"/>
  <c r="CB346" i="61" s="1"/>
  <c r="B258" i="61"/>
  <c r="A1256" i="38" s="1"/>
  <c r="B383" i="62"/>
  <c r="CB383" i="62" s="1"/>
  <c r="B454" i="62"/>
  <c r="CB454" i="62" s="1"/>
  <c r="B283" i="62"/>
  <c r="CB283" i="62" s="1"/>
  <c r="B199" i="62"/>
  <c r="CB199" i="62" s="1"/>
  <c r="B224" i="62"/>
  <c r="CB224" i="62" s="1"/>
  <c r="B379" i="61"/>
  <c r="B172" i="62"/>
  <c r="CB172" i="62" s="1"/>
  <c r="B41" i="62"/>
  <c r="CB41" i="62" s="1"/>
  <c r="B248" i="62"/>
  <c r="CB248" i="62" s="1"/>
  <c r="B260" i="61"/>
  <c r="B221" i="62"/>
  <c r="CB221" i="62" s="1"/>
  <c r="B96" i="62"/>
  <c r="CB96" i="62" s="1"/>
  <c r="B345" i="62"/>
  <c r="CB345" i="62" s="1"/>
  <c r="B330" i="61"/>
  <c r="B451" i="61"/>
  <c r="A1449" i="38" s="1"/>
  <c r="B122" i="62"/>
  <c r="CB122" i="62" s="1"/>
  <c r="B490" i="62"/>
  <c r="CB490" i="62" s="1"/>
  <c r="B487" i="62"/>
  <c r="CB487" i="62" s="1"/>
  <c r="B222" i="61"/>
  <c r="CB222" i="61" s="1"/>
  <c r="B253" i="61"/>
  <c r="B292" i="61"/>
  <c r="A1290" i="38" s="1"/>
  <c r="B21" i="62"/>
  <c r="CB21" i="62" s="1"/>
  <c r="B194" i="62"/>
  <c r="CB194" i="62" s="1"/>
  <c r="B27" i="62"/>
  <c r="CB27" i="62" s="1"/>
  <c r="B216" i="62"/>
  <c r="CB216" i="62" s="1"/>
  <c r="B248" i="61"/>
  <c r="B220" i="61"/>
  <c r="A1218" i="38" s="1"/>
  <c r="B225" i="62"/>
  <c r="CB225" i="62" s="1"/>
  <c r="B227" i="61"/>
  <c r="A1225" i="38" s="1"/>
  <c r="B437" i="61"/>
  <c r="C2" i="50"/>
  <c r="F2" i="50"/>
  <c r="E2" i="50"/>
  <c r="D2" i="50"/>
  <c r="B486" i="61"/>
  <c r="CB486" i="61" s="1"/>
  <c r="B9" i="62"/>
  <c r="CB9" i="62" s="1"/>
  <c r="B165" i="62"/>
  <c r="CB165" i="62" s="1"/>
  <c r="B242" i="61"/>
  <c r="B273" i="62"/>
  <c r="CB273" i="62" s="1"/>
  <c r="B324" i="62"/>
  <c r="CB324" i="62" s="1"/>
  <c r="B226" i="61"/>
  <c r="B332" i="61"/>
  <c r="B280" i="61"/>
  <c r="CB280" i="61" s="1"/>
  <c r="B279" i="62"/>
  <c r="CB279" i="62" s="1"/>
  <c r="B256" i="61"/>
  <c r="A1254" i="38" s="1"/>
  <c r="B483" i="61"/>
  <c r="B432" i="61"/>
  <c r="A1430" i="38" s="1"/>
  <c r="B269" i="62"/>
  <c r="CB269" i="62" s="1"/>
  <c r="B251" i="62"/>
  <c r="CB251" i="62" s="1"/>
  <c r="B466" i="61"/>
  <c r="B374" i="61"/>
  <c r="A1372" i="38" s="1"/>
  <c r="B403" i="61"/>
  <c r="B195" i="62"/>
  <c r="CB195" i="62" s="1"/>
  <c r="B326" i="61"/>
  <c r="B268" i="61"/>
  <c r="A1266" i="38" s="1"/>
  <c r="B498" i="61"/>
  <c r="CB498" i="61" s="1"/>
  <c r="B156" i="62"/>
  <c r="CB156" i="62" s="1"/>
  <c r="B123" i="62"/>
  <c r="CB123" i="62" s="1"/>
  <c r="B314" i="62"/>
  <c r="CB314" i="62" s="1"/>
  <c r="B159" i="1"/>
  <c r="B189" i="1"/>
  <c r="B221" i="1"/>
  <c r="B255" i="1"/>
  <c r="A255" i="38" s="1"/>
  <c r="B308" i="1"/>
  <c r="CB308" i="1" s="1"/>
  <c r="B444" i="1"/>
  <c r="B377" i="1"/>
  <c r="B156" i="1"/>
  <c r="A156" i="38" s="1"/>
  <c r="B174" i="1"/>
  <c r="A174" i="38" s="1"/>
  <c r="B188" i="1"/>
  <c r="A188" i="38" s="1"/>
  <c r="B204" i="1"/>
  <c r="B220" i="1"/>
  <c r="A220" i="38" s="1"/>
  <c r="B238" i="1"/>
  <c r="B254" i="1"/>
  <c r="A254" i="38" s="1"/>
  <c r="B268" i="1"/>
  <c r="B320" i="1"/>
  <c r="A320" i="38" s="1"/>
  <c r="B157" i="60"/>
  <c r="A657" i="38" s="1"/>
  <c r="B13" i="1"/>
  <c r="A13" i="38" s="1"/>
  <c r="B21" i="1"/>
  <c r="B29" i="1"/>
  <c r="A29" i="38" s="1"/>
  <c r="B37" i="1"/>
  <c r="B45" i="1"/>
  <c r="A45" i="38" s="1"/>
  <c r="B74" i="1"/>
  <c r="B106" i="1"/>
  <c r="A106" i="38" s="1"/>
  <c r="B138" i="1"/>
  <c r="B67" i="1"/>
  <c r="A67" i="38" s="1"/>
  <c r="B99" i="1"/>
  <c r="B131" i="1"/>
  <c r="A131" i="38" s="1"/>
  <c r="B64" i="1"/>
  <c r="B96" i="1"/>
  <c r="A96" i="38" s="1"/>
  <c r="B128" i="1"/>
  <c r="B57" i="1"/>
  <c r="A57" i="38" s="1"/>
  <c r="B89" i="1"/>
  <c r="CB89" i="1" s="1"/>
  <c r="B121" i="1"/>
  <c r="A121" i="38" s="1"/>
  <c r="B472" i="1"/>
  <c r="B480" i="1"/>
  <c r="A480" i="38" s="1"/>
  <c r="B488" i="1"/>
  <c r="CB488" i="1" s="1"/>
  <c r="B496" i="1"/>
  <c r="A496" i="38" s="1"/>
  <c r="B4" i="60"/>
  <c r="B232" i="62"/>
  <c r="CB232" i="62" s="1"/>
  <c r="B436" i="62"/>
  <c r="CB436" i="62" s="1"/>
  <c r="B438" i="61"/>
  <c r="A1436" i="38" s="1"/>
  <c r="B348" i="62"/>
  <c r="CB348" i="62" s="1"/>
  <c r="B109" i="62"/>
  <c r="CB109" i="62" s="1"/>
  <c r="B164" i="62"/>
  <c r="CB164" i="62" s="1"/>
  <c r="B386" i="61"/>
  <c r="CB386" i="61" s="1"/>
  <c r="B43" i="62"/>
  <c r="CB43" i="62" s="1"/>
  <c r="B208" i="61"/>
  <c r="A1206" i="38" s="1"/>
  <c r="B321" i="62"/>
  <c r="CB321" i="62" s="1"/>
  <c r="B378" i="61"/>
  <c r="CB378" i="61" s="1"/>
  <c r="B411" i="62"/>
  <c r="CB411" i="62" s="1"/>
  <c r="B323" i="61"/>
  <c r="CB323" i="61" s="1"/>
  <c r="B349" i="62"/>
  <c r="CB349" i="62" s="1"/>
  <c r="B152" i="62"/>
  <c r="CB152" i="62" s="1"/>
  <c r="B282" i="61"/>
  <c r="B295" i="61"/>
  <c r="A1293" i="38" s="1"/>
  <c r="B7" i="62"/>
  <c r="B121" i="62"/>
  <c r="CB121" i="62" s="1"/>
  <c r="B361" i="62"/>
  <c r="CB361" i="62" s="1"/>
  <c r="B137" i="62"/>
  <c r="CB137" i="62" s="1"/>
  <c r="B443" i="62"/>
  <c r="CB443" i="62" s="1"/>
  <c r="B399" i="61"/>
  <c r="A1397" i="38" s="1"/>
  <c r="B408" i="61"/>
  <c r="B186" i="62"/>
  <c r="CB186" i="62" s="1"/>
  <c r="B467" i="62"/>
  <c r="CB467" i="62" s="1"/>
  <c r="B218" i="61"/>
  <c r="CB218" i="61" s="1"/>
  <c r="B487" i="61"/>
  <c r="B394" i="61"/>
  <c r="A1392" i="38" s="1"/>
  <c r="B409" i="61"/>
  <c r="A1407" i="38" s="1"/>
  <c r="B361" i="61"/>
  <c r="CB361" i="61" s="1"/>
  <c r="B272" i="61"/>
  <c r="B108" i="62"/>
  <c r="CB108" i="62" s="1"/>
  <c r="B183" i="62"/>
  <c r="CB183" i="62" s="1"/>
  <c r="B500" i="62"/>
  <c r="CB500" i="62" s="1"/>
  <c r="B388" i="62"/>
  <c r="CB388" i="62" s="1"/>
  <c r="B236" i="61"/>
  <c r="CB236" i="61" s="1"/>
  <c r="B429" i="62"/>
  <c r="CB429" i="62" s="1"/>
  <c r="B286" i="62"/>
  <c r="CB286" i="62" s="1"/>
  <c r="B158" i="1"/>
  <c r="B172" i="1"/>
  <c r="A172" i="38" s="1"/>
  <c r="B190" i="1"/>
  <c r="B206" i="1"/>
  <c r="CB206" i="1" s="1"/>
  <c r="B222" i="1"/>
  <c r="B236" i="1"/>
  <c r="A236" i="38" s="1"/>
  <c r="B252" i="1"/>
  <c r="B270" i="1"/>
  <c r="A270" i="38" s="1"/>
  <c r="B312" i="1"/>
  <c r="B368" i="1"/>
  <c r="A368" i="38" s="1"/>
  <c r="B408" i="1"/>
  <c r="CB408" i="1" s="1"/>
  <c r="B440" i="1"/>
  <c r="A440" i="38" s="1"/>
  <c r="B277" i="1"/>
  <c r="B309" i="1"/>
  <c r="A309" i="38" s="1"/>
  <c r="B341" i="1"/>
  <c r="CB341" i="1" s="1"/>
  <c r="B373" i="1"/>
  <c r="A373" i="38" s="1"/>
  <c r="B405" i="1"/>
  <c r="B437" i="1"/>
  <c r="A437" i="38" s="1"/>
  <c r="B469" i="1"/>
  <c r="A469" i="38" s="1"/>
  <c r="B302" i="1"/>
  <c r="CB302" i="1" s="1"/>
  <c r="B334" i="1"/>
  <c r="B366" i="1"/>
  <c r="A366" i="38" s="1"/>
  <c r="B398" i="1"/>
  <c r="B430" i="1"/>
  <c r="A430" i="38" s="1"/>
  <c r="B462" i="1"/>
  <c r="B391" i="1"/>
  <c r="A391" i="38" s="1"/>
  <c r="B331" i="1"/>
  <c r="B459" i="1"/>
  <c r="CB459" i="1" s="1"/>
  <c r="B399" i="1"/>
  <c r="B339" i="1"/>
  <c r="A339" i="38" s="1"/>
  <c r="B467" i="1"/>
  <c r="A467" i="38" s="1"/>
  <c r="B288" i="62"/>
  <c r="CB288" i="62" s="1"/>
  <c r="B90" i="62"/>
  <c r="CB90" i="62" s="1"/>
  <c r="B375" i="61"/>
  <c r="A1373" i="38" s="1"/>
  <c r="B402" i="61"/>
  <c r="A1400" i="38" s="1"/>
  <c r="B305" i="62"/>
  <c r="CB305" i="62" s="1"/>
  <c r="B326" i="62"/>
  <c r="CB326" i="62" s="1"/>
  <c r="B416" i="62"/>
  <c r="CB416" i="62" s="1"/>
  <c r="B491" i="61"/>
  <c r="B184" i="62"/>
  <c r="CB184" i="62" s="1"/>
  <c r="B308" i="61"/>
  <c r="B261" i="61"/>
  <c r="CB261" i="61" s="1"/>
  <c r="B23" i="62"/>
  <c r="CB23" i="62" s="1"/>
  <c r="B266" i="62"/>
  <c r="CB266" i="62" s="1"/>
  <c r="B358" i="61"/>
  <c r="CB358" i="61" s="1"/>
  <c r="B242" i="62"/>
  <c r="CB242" i="62" s="1"/>
  <c r="B150" i="62"/>
  <c r="CB150" i="62" s="1"/>
  <c r="B217" i="61"/>
  <c r="CB217" i="61" s="1"/>
  <c r="B495" i="62"/>
  <c r="CB495" i="62" s="1"/>
  <c r="B320" i="61"/>
  <c r="A1318" i="38" s="1"/>
  <c r="B327" i="62"/>
  <c r="CB327" i="62" s="1"/>
  <c r="B360" i="62"/>
  <c r="CB360" i="62" s="1"/>
  <c r="B318" i="61"/>
  <c r="B206" i="61"/>
  <c r="A1204" i="38" s="1"/>
  <c r="B338" i="62"/>
  <c r="CB338" i="62" s="1"/>
  <c r="B260" i="62"/>
  <c r="CB260" i="62" s="1"/>
  <c r="B246" i="61"/>
  <c r="A1244" i="38" s="1"/>
  <c r="B451" i="62"/>
  <c r="CB451" i="62" s="1"/>
  <c r="B321" i="61"/>
  <c r="B89" i="62"/>
  <c r="CB89" i="62" s="1"/>
  <c r="B444" i="62"/>
  <c r="CB444" i="62" s="1"/>
  <c r="B486" i="62"/>
  <c r="CB486" i="62" s="1"/>
  <c r="B400" i="62"/>
  <c r="CB400" i="62" s="1"/>
  <c r="B299" i="61"/>
  <c r="CB299" i="61" s="1"/>
  <c r="B327" i="61"/>
  <c r="B191" i="62"/>
  <c r="CB191" i="62" s="1"/>
  <c r="B264" i="62"/>
  <c r="CB264" i="62" s="1"/>
  <c r="B9" i="1"/>
  <c r="CB9" i="1" s="1"/>
  <c r="B291" i="61"/>
  <c r="B458" i="61"/>
  <c r="CB458" i="61" s="1"/>
  <c r="B392" i="62"/>
  <c r="CB392" i="62" s="1"/>
  <c r="B263" i="62"/>
  <c r="CB263" i="62" s="1"/>
  <c r="B106" i="62"/>
  <c r="CB106" i="62" s="1"/>
  <c r="B337" i="61"/>
  <c r="CB337" i="61" s="1"/>
  <c r="B157" i="62"/>
  <c r="CB157" i="62" s="1"/>
  <c r="B304" i="61"/>
  <c r="A1302" i="38" s="1"/>
  <c r="B457" i="62"/>
  <c r="CB457" i="62" s="1"/>
  <c r="B254" i="62"/>
  <c r="CB254" i="62" s="1"/>
  <c r="B207" i="61"/>
  <c r="B435" i="62"/>
  <c r="CB435" i="62" s="1"/>
  <c r="B244" i="61"/>
  <c r="B449" i="61"/>
  <c r="A1447" i="38" s="1"/>
  <c r="B209" i="61"/>
  <c r="B465" i="61"/>
  <c r="CB465" i="61" s="1"/>
  <c r="B309" i="62"/>
  <c r="CB309" i="62" s="1"/>
  <c r="B352" i="62"/>
  <c r="CB352" i="62" s="1"/>
  <c r="B459" i="61"/>
  <c r="A1457" i="38" s="1"/>
  <c r="B261" i="62"/>
  <c r="CB261" i="62" s="1"/>
  <c r="B305" i="61"/>
  <c r="B460" i="61"/>
  <c r="A1458" i="38" s="1"/>
  <c r="B372" i="61"/>
  <c r="CB372" i="61" s="1"/>
  <c r="B34" i="62"/>
  <c r="CB34" i="62" s="1"/>
  <c r="B135" i="62"/>
  <c r="CB135" i="62" s="1"/>
  <c r="B165" i="1"/>
  <c r="A165" i="38" s="1"/>
  <c r="B199" i="1"/>
  <c r="B231" i="1"/>
  <c r="A231" i="38" s="1"/>
  <c r="B261" i="1"/>
  <c r="B348" i="1"/>
  <c r="A348" i="38" s="1"/>
  <c r="B468" i="1"/>
  <c r="B457" i="1"/>
  <c r="A457" i="38" s="1"/>
  <c r="B162" i="1"/>
  <c r="A162" i="38" s="1"/>
  <c r="B176" i="1"/>
  <c r="CB176" i="1" s="1"/>
  <c r="B192" i="1"/>
  <c r="A192" i="38" s="1"/>
  <c r="B210" i="1"/>
  <c r="A210" i="38" s="1"/>
  <c r="B226" i="1"/>
  <c r="CB226" i="1" s="1"/>
  <c r="B240" i="1"/>
  <c r="CB240" i="1" s="1"/>
  <c r="B256" i="1"/>
  <c r="B274" i="1"/>
  <c r="A274" i="38" s="1"/>
  <c r="B336" i="1"/>
  <c r="CB336" i="1" s="1"/>
  <c r="B189" i="60"/>
  <c r="A689" i="38" s="1"/>
  <c r="B15" i="1"/>
  <c r="CB15" i="1" s="1"/>
  <c r="B23" i="1"/>
  <c r="CB23" i="1" s="1"/>
  <c r="B31" i="1"/>
  <c r="B39" i="1"/>
  <c r="A39" i="38" s="1"/>
  <c r="B50" i="1"/>
  <c r="A50" i="38" s="1"/>
  <c r="B82" i="1"/>
  <c r="A82" i="38" s="1"/>
  <c r="B114" i="1"/>
  <c r="B146" i="1"/>
  <c r="A146" i="38" s="1"/>
  <c r="B75" i="1"/>
  <c r="A75" i="38" s="1"/>
  <c r="B107" i="1"/>
  <c r="CB107" i="1" s="1"/>
  <c r="B139" i="1"/>
  <c r="B72" i="1"/>
  <c r="A72" i="38" s="1"/>
  <c r="B104" i="1"/>
  <c r="B136" i="1"/>
  <c r="A136" i="38" s="1"/>
  <c r="B65" i="1"/>
  <c r="B97" i="1"/>
  <c r="A97" i="38" s="1"/>
  <c r="B129" i="1"/>
  <c r="B474" i="1"/>
  <c r="CB474" i="1" s="1"/>
  <c r="B482" i="1"/>
  <c r="B490" i="1"/>
  <c r="A490" i="38" s="1"/>
  <c r="B498" i="1"/>
  <c r="B6" i="60"/>
  <c r="A506" i="38" s="1"/>
  <c r="B336" i="61"/>
  <c r="B258" i="62"/>
  <c r="CB258" i="62" s="1"/>
  <c r="B380" i="61"/>
  <c r="B189" i="62"/>
  <c r="CB189" i="62" s="1"/>
  <c r="B255" i="62"/>
  <c r="CB255" i="62" s="1"/>
  <c r="B479" i="61"/>
  <c r="A1477" i="38" s="1"/>
  <c r="B474" i="62"/>
  <c r="CB474" i="62" s="1"/>
  <c r="B351" i="61"/>
  <c r="CB351" i="61" s="1"/>
  <c r="B8" i="1"/>
  <c r="A8" i="38" s="1"/>
  <c r="B88" i="62"/>
  <c r="CB88" i="62" s="1"/>
  <c r="B395" i="61"/>
  <c r="CB395" i="61" s="1"/>
  <c r="B174" i="62"/>
  <c r="CB174" i="62" s="1"/>
  <c r="B387" i="62"/>
  <c r="CB387" i="62" s="1"/>
  <c r="B47" i="62"/>
  <c r="CB47" i="62" s="1"/>
  <c r="B329" i="62"/>
  <c r="CB329" i="62" s="1"/>
  <c r="B475" i="62"/>
  <c r="CB475" i="62" s="1"/>
  <c r="B31" i="62"/>
  <c r="CB31" i="62" s="1"/>
  <c r="B343" i="62"/>
  <c r="CB343" i="62" s="1"/>
  <c r="B312" i="62"/>
  <c r="CB312" i="62" s="1"/>
  <c r="B478" i="62"/>
  <c r="CB478" i="62" s="1"/>
  <c r="B376" i="61"/>
  <c r="A1374" i="38" s="1"/>
  <c r="B294" i="62"/>
  <c r="CB294" i="62" s="1"/>
  <c r="B68" i="62"/>
  <c r="CB68" i="62" s="1"/>
  <c r="B92" i="62"/>
  <c r="CB92" i="62" s="1"/>
  <c r="B359" i="61"/>
  <c r="B325" i="61"/>
  <c r="A1323" i="38" s="1"/>
  <c r="B499" i="62"/>
  <c r="CB499" i="62" s="1"/>
  <c r="B3" i="62"/>
  <c r="B203" i="61"/>
  <c r="A1201" i="38" s="1"/>
  <c r="B381" i="61"/>
  <c r="A1379" i="38" s="1"/>
  <c r="B78" i="62"/>
  <c r="CB78" i="62" s="1"/>
  <c r="B81" i="62"/>
  <c r="CB81" i="62" s="1"/>
  <c r="B489" i="61"/>
  <c r="B32" i="62"/>
  <c r="CB32" i="62" s="1"/>
  <c r="B474" i="61"/>
  <c r="B415" i="62"/>
  <c r="CB415" i="62" s="1"/>
  <c r="B471" i="62"/>
  <c r="CB471" i="62" s="1"/>
  <c r="B371" i="62"/>
  <c r="CB371" i="62" s="1"/>
  <c r="B348" i="61"/>
  <c r="A1346" i="38" s="1"/>
  <c r="B301" i="61"/>
  <c r="CB301" i="61" s="1"/>
  <c r="B178" i="1"/>
  <c r="B194" i="1"/>
  <c r="A194" i="38" s="1"/>
  <c r="B208" i="1"/>
  <c r="B224" i="1"/>
  <c r="A224" i="38" s="1"/>
  <c r="B242" i="1"/>
  <c r="B258" i="1"/>
  <c r="A258" i="38" s="1"/>
  <c r="B272" i="1"/>
  <c r="CB272" i="1" s="1"/>
  <c r="B328" i="1"/>
  <c r="A328" i="38" s="1"/>
  <c r="B376" i="1"/>
  <c r="B416" i="1"/>
  <c r="A416" i="38" s="1"/>
  <c r="B448" i="1"/>
  <c r="A448" i="38" s="1"/>
  <c r="B285" i="1"/>
  <c r="A285" i="38" s="1"/>
  <c r="B317" i="1"/>
  <c r="B349" i="1"/>
  <c r="A349" i="38" s="1"/>
  <c r="B381" i="1"/>
  <c r="B413" i="1"/>
  <c r="CB413" i="1" s="1"/>
  <c r="B445" i="1"/>
  <c r="B278" i="1"/>
  <c r="A278" i="38" s="1"/>
  <c r="B310" i="1"/>
  <c r="A310" i="38" s="1"/>
  <c r="B342" i="1"/>
  <c r="A342" i="38" s="1"/>
  <c r="B374" i="1"/>
  <c r="B406" i="1"/>
  <c r="A406" i="38" s="1"/>
  <c r="B438" i="1"/>
  <c r="B295" i="1"/>
  <c r="A295" i="38" s="1"/>
  <c r="B423" i="1"/>
  <c r="B363" i="1"/>
  <c r="A363" i="38" s="1"/>
  <c r="B303" i="1"/>
  <c r="B431" i="1"/>
  <c r="A431" i="38" s="1"/>
  <c r="B371" i="1"/>
  <c r="B341" i="61"/>
  <c r="A1339" i="38" s="1"/>
  <c r="B413" i="61"/>
  <c r="CB413" i="61" s="1"/>
  <c r="B268" i="62"/>
  <c r="CB268" i="62" s="1"/>
  <c r="B95" i="62"/>
  <c r="CB95" i="62" s="1"/>
  <c r="B226" i="62"/>
  <c r="CB226" i="62" s="1"/>
  <c r="B275" i="62"/>
  <c r="CB275" i="62" s="1"/>
  <c r="B93" i="62"/>
  <c r="CB93" i="62" s="1"/>
  <c r="B151" i="62"/>
  <c r="CB151" i="62" s="1"/>
  <c r="B476" i="62"/>
  <c r="CB476" i="62" s="1"/>
  <c r="B450" i="61"/>
  <c r="B380" i="62"/>
  <c r="CB380" i="62" s="1"/>
  <c r="B484" i="61"/>
  <c r="B176" i="62"/>
  <c r="CB176" i="62" s="1"/>
  <c r="B425" i="61"/>
  <c r="B389" i="62"/>
  <c r="CB389" i="62" s="1"/>
  <c r="B410" i="61"/>
  <c r="B460" i="62"/>
  <c r="CB460" i="62" s="1"/>
  <c r="B70" i="62"/>
  <c r="CB70" i="62" s="1"/>
  <c r="B266" i="61"/>
  <c r="CB266" i="61" s="1"/>
  <c r="B278" i="62"/>
  <c r="CB278" i="62" s="1"/>
  <c r="B459" i="62"/>
  <c r="CB459" i="62" s="1"/>
  <c r="B310" i="61"/>
  <c r="A1308" i="38" s="1"/>
  <c r="B382" i="62"/>
  <c r="CB382" i="62" s="1"/>
  <c r="B472" i="62"/>
  <c r="CB472" i="62" s="1"/>
  <c r="B501" i="61"/>
  <c r="A1499" i="38" s="1"/>
  <c r="B100" i="62"/>
  <c r="CB100" i="62" s="1"/>
  <c r="B311" i="62"/>
  <c r="CB311" i="62" s="1"/>
  <c r="B401" i="61"/>
  <c r="B200" i="62"/>
  <c r="CB200" i="62" s="1"/>
  <c r="B223" i="61"/>
  <c r="A1221" i="38" s="1"/>
  <c r="B477" i="61"/>
  <c r="CB477" i="61" s="1"/>
  <c r="B257" i="62"/>
  <c r="CB257" i="62" s="1"/>
  <c r="B11" i="62"/>
  <c r="CB11" i="62" s="1"/>
  <c r="B57" i="62"/>
  <c r="CB57" i="62" s="1"/>
  <c r="B407" i="61"/>
  <c r="A1405" i="38" s="1"/>
  <c r="B76" i="62"/>
  <c r="CB76" i="62" s="1"/>
  <c r="B468" i="61"/>
  <c r="A1466" i="38" s="1"/>
  <c r="B293" i="61"/>
  <c r="B341" i="62"/>
  <c r="CB341" i="62" s="1"/>
  <c r="B424" i="61"/>
  <c r="B483" i="62"/>
  <c r="CB483" i="62" s="1"/>
  <c r="B482" i="61"/>
  <c r="B281" i="61"/>
  <c r="A1279" i="38" s="1"/>
  <c r="B138" i="62"/>
  <c r="CB138" i="62" s="1"/>
  <c r="B130" i="62"/>
  <c r="CB130" i="62" s="1"/>
  <c r="B304" i="62"/>
  <c r="CB304" i="62" s="1"/>
  <c r="B367" i="61"/>
  <c r="A1365" i="38" s="1"/>
  <c r="B392" i="61"/>
  <c r="B496" i="61"/>
  <c r="A1494" i="38" s="1"/>
  <c r="B315" i="62"/>
  <c r="CB315" i="62" s="1"/>
  <c r="B347" i="62"/>
  <c r="CB347" i="62" s="1"/>
  <c r="B490" i="61"/>
  <c r="A1488" i="38" s="1"/>
  <c r="B438" i="62"/>
  <c r="CB438" i="62" s="1"/>
  <c r="B116" i="62"/>
  <c r="CB116" i="62" s="1"/>
  <c r="B398" i="62"/>
  <c r="CB398" i="62" s="1"/>
  <c r="B488" i="61"/>
  <c r="B362" i="62"/>
  <c r="CB362" i="62" s="1"/>
  <c r="B4" i="62"/>
  <c r="CB4" i="62" s="1"/>
  <c r="B170" i="62"/>
  <c r="CB170" i="62" s="1"/>
  <c r="B256" i="62"/>
  <c r="CB256" i="62" s="1"/>
  <c r="B215" i="62"/>
  <c r="CB215" i="62" s="1"/>
  <c r="B210" i="62"/>
  <c r="CB210" i="62" s="1"/>
  <c r="B173" i="1"/>
  <c r="CB173" i="1" s="1"/>
  <c r="B205" i="1"/>
  <c r="B237" i="1"/>
  <c r="A237" i="38" s="1"/>
  <c r="B269" i="1"/>
  <c r="CB269" i="1" s="1"/>
  <c r="B380" i="1"/>
  <c r="A380" i="38" s="1"/>
  <c r="B305" i="1"/>
  <c r="B148" i="1"/>
  <c r="A148" i="38" s="1"/>
  <c r="B166" i="1"/>
  <c r="B180" i="1"/>
  <c r="A180" i="38" s="1"/>
  <c r="B198" i="1"/>
  <c r="B214" i="1"/>
  <c r="A214" i="38" s="1"/>
  <c r="B230" i="1"/>
  <c r="B244" i="1"/>
  <c r="A244" i="38" s="1"/>
  <c r="B260" i="1"/>
  <c r="B288" i="1"/>
  <c r="A288" i="38" s="1"/>
  <c r="B352" i="1"/>
  <c r="B367" i="60"/>
  <c r="CB367" i="60" s="1"/>
  <c r="B17" i="1"/>
  <c r="B25" i="1"/>
  <c r="A25" i="38" s="1"/>
  <c r="B33" i="1"/>
  <c r="CB33" i="1" s="1"/>
  <c r="B41" i="1"/>
  <c r="CB41" i="1" s="1"/>
  <c r="B58" i="1"/>
  <c r="B90" i="1"/>
  <c r="A90" i="38" s="1"/>
  <c r="B122" i="1"/>
  <c r="B51" i="1"/>
  <c r="A51" i="38" s="1"/>
  <c r="B83" i="1"/>
  <c r="CB83" i="1" s="1"/>
  <c r="B115" i="1"/>
  <c r="A115" i="38" s="1"/>
  <c r="B48" i="1"/>
  <c r="CB48" i="1" s="1"/>
  <c r="B80" i="1"/>
  <c r="A80" i="38" s="1"/>
  <c r="B112" i="1"/>
  <c r="B144" i="1"/>
  <c r="A144" i="38" s="1"/>
  <c r="B73" i="1"/>
  <c r="CB73" i="1" s="1"/>
  <c r="B105" i="1"/>
  <c r="A105" i="38" s="1"/>
  <c r="B137" i="1"/>
  <c r="B476" i="1"/>
  <c r="A476" i="38" s="1"/>
  <c r="B484" i="1"/>
  <c r="CB484" i="1" s="1"/>
  <c r="B492" i="1"/>
  <c r="A492" i="38" s="1"/>
  <c r="B500" i="1"/>
  <c r="A500" i="38" s="1"/>
  <c r="B470" i="1"/>
  <c r="CB470" i="1" s="1"/>
  <c r="B452" i="62"/>
  <c r="CB452" i="62" s="1"/>
  <c r="B369" i="61"/>
  <c r="A1367" i="38" s="1"/>
  <c r="B378" i="62"/>
  <c r="CB378" i="62" s="1"/>
  <c r="B49" i="62"/>
  <c r="CB49" i="62" s="1"/>
  <c r="B182" i="62"/>
  <c r="CB182" i="62" s="1"/>
  <c r="B147" i="62"/>
  <c r="CB147" i="62" s="1"/>
  <c r="B332" i="62"/>
  <c r="CB332" i="62" s="1"/>
  <c r="B342" i="62"/>
  <c r="CB342" i="62" s="1"/>
  <c r="B358" i="62"/>
  <c r="CB358" i="62" s="1"/>
  <c r="B373" i="61"/>
  <c r="CB373" i="61" s="1"/>
  <c r="B59" i="62"/>
  <c r="CB59" i="62" s="1"/>
  <c r="B317" i="61"/>
  <c r="CB317" i="61" s="1"/>
  <c r="B453" i="62"/>
  <c r="CB453" i="62" s="1"/>
  <c r="B3" i="1"/>
  <c r="A3" i="38" s="1"/>
  <c r="B117" i="62"/>
  <c r="CB117" i="62" s="1"/>
  <c r="B448" i="61"/>
  <c r="A1446" i="38" s="1"/>
  <c r="B477" i="62"/>
  <c r="CB477" i="62" s="1"/>
  <c r="B19" i="62"/>
  <c r="CB19" i="62" s="1"/>
  <c r="B400" i="61"/>
  <c r="B362" i="61"/>
  <c r="CB362" i="61" s="1"/>
  <c r="B134" i="62"/>
  <c r="CB134" i="62" s="1"/>
  <c r="B464" i="62"/>
  <c r="CB464" i="62" s="1"/>
  <c r="B74" i="62"/>
  <c r="CB74" i="62" s="1"/>
  <c r="B445" i="61"/>
  <c r="A1443" i="38" s="1"/>
  <c r="B179" i="62"/>
  <c r="CB179" i="62" s="1"/>
  <c r="B479" i="62"/>
  <c r="CB479" i="62" s="1"/>
  <c r="B480" i="61"/>
  <c r="A1478" i="38" s="1"/>
  <c r="B84" i="62"/>
  <c r="CB84" i="62" s="1"/>
  <c r="B461" i="62"/>
  <c r="CB461" i="62" s="1"/>
  <c r="B449" i="62"/>
  <c r="CB449" i="62" s="1"/>
  <c r="B10" i="62"/>
  <c r="CB10" i="62" s="1"/>
  <c r="B406" i="62"/>
  <c r="CB406" i="62" s="1"/>
  <c r="B379" i="62"/>
  <c r="CB379" i="62" s="1"/>
  <c r="B163" i="62"/>
  <c r="CB163" i="62" s="1"/>
  <c r="B119" i="62"/>
  <c r="CB119" i="62" s="1"/>
  <c r="B267" i="62"/>
  <c r="CB267" i="62" s="1"/>
  <c r="B344" i="62"/>
  <c r="CB344" i="62" s="1"/>
  <c r="B445" i="62"/>
  <c r="CB445" i="62" s="1"/>
  <c r="B452" i="61"/>
  <c r="B28" i="62"/>
  <c r="CB28" i="62" s="1"/>
  <c r="H39" i="51"/>
  <c r="CC15" i="1"/>
  <c r="CC10" i="1"/>
  <c r="CC13" i="1"/>
  <c r="CC7" i="1"/>
  <c r="CC5" i="1"/>
  <c r="CC4" i="1"/>
  <c r="CC6" i="1"/>
  <c r="CC8" i="1"/>
  <c r="CC3" i="1"/>
  <c r="A5" i="64" s="1"/>
  <c r="CC11" i="1"/>
  <c r="CC14" i="1"/>
  <c r="CC9" i="1"/>
  <c r="CC20" i="1"/>
  <c r="CC12" i="1"/>
  <c r="CC22" i="1"/>
  <c r="CC21" i="1"/>
  <c r="CC16" i="1"/>
  <c r="CC3" i="60"/>
  <c r="C5" i="64" s="1"/>
  <c r="CC6" i="60"/>
  <c r="CC5" i="60"/>
  <c r="CC4" i="60"/>
  <c r="CB481" i="61"/>
  <c r="A1479" i="38"/>
  <c r="CB344" i="61"/>
  <c r="A1271" i="38"/>
  <c r="CB273" i="61"/>
  <c r="A486" i="38"/>
  <c r="CB486" i="1"/>
  <c r="A81" i="38"/>
  <c r="CB81" i="1"/>
  <c r="CC18" i="1"/>
  <c r="CB272" i="61"/>
  <c r="A1270" i="38"/>
  <c r="CB480" i="61"/>
  <c r="A1398" i="38"/>
  <c r="CB400" i="61"/>
  <c r="A137" i="38"/>
  <c r="CB137" i="1"/>
  <c r="A112" i="38"/>
  <c r="CB112" i="1"/>
  <c r="A48" i="38"/>
  <c r="A58" i="38"/>
  <c r="CB58" i="1"/>
  <c r="A336" i="38"/>
  <c r="A226" i="38"/>
  <c r="CB210" i="1"/>
  <c r="CB162" i="1"/>
  <c r="A412" i="38"/>
  <c r="CB412" i="1"/>
  <c r="CB276" i="1"/>
  <c r="A183" i="38"/>
  <c r="CB183" i="1"/>
  <c r="A1287" i="38"/>
  <c r="A1486" i="38"/>
  <c r="CB488" i="61"/>
  <c r="CB490" i="61"/>
  <c r="A1390" i="38"/>
  <c r="CB392" i="61"/>
  <c r="CB424" i="61"/>
  <c r="A1422" i="38"/>
  <c r="CB327" i="61"/>
  <c r="A1325" i="38"/>
  <c r="A1297" i="38"/>
  <c r="CB246" i="61"/>
  <c r="CB206" i="61"/>
  <c r="CB318" i="61"/>
  <c r="A1316" i="38"/>
  <c r="A1356" i="38"/>
  <c r="A1222" i="38"/>
  <c r="CB224" i="61"/>
  <c r="CB417" i="61"/>
  <c r="A1245" i="38"/>
  <c r="A399" i="38"/>
  <c r="CB399" i="1"/>
  <c r="A459" i="38"/>
  <c r="CB391" i="1"/>
  <c r="A462" i="38"/>
  <c r="CB462" i="1"/>
  <c r="A334" i="38"/>
  <c r="CB334" i="1"/>
  <c r="A302" i="38"/>
  <c r="A405" i="38"/>
  <c r="CB405" i="1"/>
  <c r="CB373" i="1"/>
  <c r="A277" i="38"/>
  <c r="CB277" i="1"/>
  <c r="A408" i="38"/>
  <c r="CB368" i="1"/>
  <c r="A312" i="38"/>
  <c r="CB312" i="1"/>
  <c r="A222" i="38"/>
  <c r="CB222" i="1"/>
  <c r="A206" i="38"/>
  <c r="A158" i="38"/>
  <c r="CB158" i="1"/>
  <c r="A316" i="38"/>
  <c r="CB316" i="1"/>
  <c r="CB253" i="1"/>
  <c r="CB223" i="1"/>
  <c r="A157" i="38"/>
  <c r="CB157" i="1"/>
  <c r="CB420" i="61"/>
  <c r="A1418" i="38"/>
  <c r="A1366" i="38"/>
  <c r="CB331" i="61"/>
  <c r="A1329" i="38"/>
  <c r="CB492" i="61"/>
  <c r="A1490" i="38"/>
  <c r="A1213" i="38"/>
  <c r="CB215" i="61"/>
  <c r="A1252" i="38"/>
  <c r="CB254" i="61"/>
  <c r="A1438" i="38"/>
  <c r="CB440" i="61"/>
  <c r="A507" i="38"/>
  <c r="A499" i="38"/>
  <c r="A483" i="38"/>
  <c r="A475" i="38"/>
  <c r="CB475" i="1"/>
  <c r="CB133" i="1"/>
  <c r="A69" i="38"/>
  <c r="A132" i="38"/>
  <c r="CB132" i="1"/>
  <c r="A100" i="38"/>
  <c r="A135" i="38"/>
  <c r="A103" i="38"/>
  <c r="CB103" i="1"/>
  <c r="CB71" i="1"/>
  <c r="A110" i="38"/>
  <c r="A78" i="38"/>
  <c r="CB78" i="1"/>
  <c r="A46" i="38"/>
  <c r="A30" i="38"/>
  <c r="A22" i="38"/>
  <c r="CB22" i="1"/>
  <c r="CB14" i="1"/>
  <c r="A673" i="38"/>
  <c r="A375" i="38"/>
  <c r="CB375" i="1"/>
  <c r="A434" i="38"/>
  <c r="CB434" i="1"/>
  <c r="A425" i="38"/>
  <c r="CB425" i="1"/>
  <c r="A329" i="38"/>
  <c r="CB329" i="1"/>
  <c r="A241" i="38"/>
  <c r="CB241" i="1"/>
  <c r="A211" i="38"/>
  <c r="CB211" i="1"/>
  <c r="A1327" i="38"/>
  <c r="CB271" i="61"/>
  <c r="A1269" i="38"/>
  <c r="CB210" i="61"/>
  <c r="A1470" i="38"/>
  <c r="CB230" i="61"/>
  <c r="A1228" i="38"/>
  <c r="A1311" i="38"/>
  <c r="CB314" i="61"/>
  <c r="CB340" i="61"/>
  <c r="A1338" i="38"/>
  <c r="A1253" i="38"/>
  <c r="CB255" i="61"/>
  <c r="CB389" i="61"/>
  <c r="A1387" i="38"/>
  <c r="A1358" i="38"/>
  <c r="CB360" i="61"/>
  <c r="A1236" i="38"/>
  <c r="CB350" i="61"/>
  <c r="A1348" i="38"/>
  <c r="A1229" i="38"/>
  <c r="CB231" i="61"/>
  <c r="CB456" i="61"/>
  <c r="A1454" i="38"/>
  <c r="A287" i="38"/>
  <c r="CB287" i="1"/>
  <c r="A407" i="38"/>
  <c r="CB407" i="1"/>
  <c r="A314" i="38"/>
  <c r="CB314" i="1"/>
  <c r="A417" i="38"/>
  <c r="CB417" i="1"/>
  <c r="A275" i="38"/>
  <c r="CB275" i="1"/>
  <c r="A243" i="38"/>
  <c r="CB243" i="1"/>
  <c r="CC17" i="1"/>
  <c r="CC8" i="60"/>
  <c r="CB489" i="61"/>
  <c r="A1487" i="38"/>
  <c r="A1369" i="38"/>
  <c r="CC19" i="1"/>
  <c r="A1359" i="38"/>
  <c r="CB500" i="1"/>
  <c r="CB80" i="1"/>
  <c r="A83" i="38"/>
  <c r="A33" i="38"/>
  <c r="A17" i="38"/>
  <c r="CB17" i="1"/>
  <c r="CB405" i="61"/>
  <c r="A1381" i="38"/>
  <c r="CB203" i="61"/>
  <c r="CB359" i="61"/>
  <c r="A1357" i="38"/>
  <c r="CB376" i="61"/>
  <c r="CB8" i="1"/>
  <c r="A1349" i="38"/>
  <c r="CB479" i="61"/>
  <c r="A1334" i="38"/>
  <c r="CB336" i="61"/>
  <c r="A482" i="38"/>
  <c r="CB482" i="1"/>
  <c r="A474" i="38"/>
  <c r="A65" i="38"/>
  <c r="CB65" i="1"/>
  <c r="A139" i="38"/>
  <c r="CB139" i="1"/>
  <c r="A107" i="38"/>
  <c r="A114" i="38"/>
  <c r="CB114" i="1"/>
  <c r="A31" i="38"/>
  <c r="CB31" i="1"/>
  <c r="A23" i="38"/>
  <c r="CB320" i="1"/>
  <c r="A268" i="38"/>
  <c r="CB268" i="1"/>
  <c r="CB254" i="1"/>
  <c r="CB220" i="1"/>
  <c r="A204" i="38"/>
  <c r="CB204" i="1"/>
  <c r="CB156" i="1"/>
  <c r="A305" i="38"/>
  <c r="CB305" i="1"/>
  <c r="A205" i="38"/>
  <c r="CB205" i="1"/>
  <c r="CB244" i="61"/>
  <c r="A1242" i="38"/>
  <c r="CB304" i="61"/>
  <c r="CB291" i="61"/>
  <c r="A1289" i="38"/>
  <c r="A9" i="38"/>
  <c r="CB437" i="61"/>
  <c r="A1435" i="38"/>
  <c r="CB227" i="61"/>
  <c r="CB220" i="61"/>
  <c r="A1246" i="38"/>
  <c r="CB248" i="61"/>
  <c r="A1220" i="38"/>
  <c r="CB330" i="61"/>
  <c r="A1328" i="38"/>
  <c r="CB260" i="61"/>
  <c r="A1258" i="38"/>
  <c r="CB307" i="1"/>
  <c r="A367" i="38"/>
  <c r="CB367" i="1"/>
  <c r="A427" i="38"/>
  <c r="A299" i="38"/>
  <c r="CB359" i="1"/>
  <c r="A454" i="38"/>
  <c r="CB454" i="1"/>
  <c r="CB422" i="1"/>
  <c r="CB358" i="1"/>
  <c r="A326" i="38"/>
  <c r="CB326" i="1"/>
  <c r="CB461" i="1"/>
  <c r="CB429" i="1"/>
  <c r="A397" i="38"/>
  <c r="CB397" i="1"/>
  <c r="CB365" i="1"/>
  <c r="CB301" i="1"/>
  <c r="A464" i="38"/>
  <c r="CB464" i="1"/>
  <c r="A432" i="38"/>
  <c r="CB360" i="1"/>
  <c r="A296" i="38"/>
  <c r="CB296" i="1"/>
  <c r="CB266" i="1"/>
  <c r="CB234" i="1"/>
  <c r="A218" i="38"/>
  <c r="CB218" i="1"/>
  <c r="A202" i="38"/>
  <c r="CB168" i="1"/>
  <c r="A152" i="38"/>
  <c r="CB152" i="1"/>
  <c r="CB345" i="1"/>
  <c r="A404" i="38"/>
  <c r="CB404" i="1"/>
  <c r="A284" i="38"/>
  <c r="CB284" i="1"/>
  <c r="CB213" i="1"/>
  <c r="A181" i="38"/>
  <c r="CB181" i="1"/>
  <c r="A149" i="38"/>
  <c r="CB149" i="1"/>
  <c r="CB263" i="61"/>
  <c r="A1261" i="38"/>
  <c r="CB276" i="61"/>
  <c r="A1274" i="38"/>
  <c r="A1452" i="38"/>
  <c r="CB454" i="61"/>
  <c r="CB216" i="61"/>
  <c r="A1314" i="38"/>
  <c r="CB316" i="61"/>
  <c r="CB441" i="61"/>
  <c r="A1439" i="38"/>
  <c r="A1465" i="38"/>
  <c r="CB467" i="61"/>
  <c r="A497" i="38"/>
  <c r="CB497" i="1"/>
  <c r="A489" i="38"/>
  <c r="CB489" i="1"/>
  <c r="CB473" i="1"/>
  <c r="A125" i="38"/>
  <c r="CB125" i="1"/>
  <c r="A93" i="38"/>
  <c r="CB93" i="1"/>
  <c r="CB124" i="1"/>
  <c r="A92" i="38"/>
  <c r="CB92" i="1"/>
  <c r="A60" i="38"/>
  <c r="CB60" i="1"/>
  <c r="CB95" i="1"/>
  <c r="A63" i="38"/>
  <c r="CB63" i="1"/>
  <c r="A134" i="38"/>
  <c r="CB134" i="1"/>
  <c r="CB70" i="1"/>
  <c r="A44" i="38"/>
  <c r="CB44" i="1"/>
  <c r="A36" i="38"/>
  <c r="CB36" i="1"/>
  <c r="CB20" i="1"/>
  <c r="A12" i="38"/>
  <c r="CB12" i="1"/>
  <c r="A641" i="38"/>
  <c r="CB141" i="60"/>
  <c r="A447" i="38"/>
  <c r="CB447" i="1"/>
  <c r="A379" i="38"/>
  <c r="CB379" i="1"/>
  <c r="CB418" i="1"/>
  <c r="A354" i="38"/>
  <c r="CB354" i="1"/>
  <c r="A290" i="38"/>
  <c r="CB290" i="1"/>
  <c r="CB297" i="1"/>
  <c r="A364" i="38"/>
  <c r="CB364" i="1"/>
  <c r="A265" i="38"/>
  <c r="CB265" i="1"/>
  <c r="CB203" i="1"/>
  <c r="A171" i="38"/>
  <c r="CB171" i="1"/>
  <c r="CB302" i="61"/>
  <c r="A1300" i="38"/>
  <c r="A1212" i="38"/>
  <c r="CB214" i="61"/>
  <c r="A1440" i="38"/>
  <c r="CB442" i="61"/>
  <c r="CB463" i="61"/>
  <c r="A1288" i="38"/>
  <c r="CB290" i="61"/>
  <c r="A1352" i="38"/>
  <c r="CB353" i="61"/>
  <c r="A1351" i="38"/>
  <c r="A1383" i="38"/>
  <c r="CB385" i="61"/>
  <c r="A1276" i="38"/>
  <c r="CB278" i="61"/>
  <c r="A1413" i="38"/>
  <c r="CB415" i="61"/>
  <c r="A1340" i="38"/>
  <c r="A1468" i="38"/>
  <c r="A1301" i="38"/>
  <c r="CB303" i="61"/>
  <c r="A291" i="38"/>
  <c r="A411" i="38"/>
  <c r="CB411" i="1"/>
  <c r="A343" i="38"/>
  <c r="CB343" i="1"/>
  <c r="A362" i="38"/>
  <c r="A298" i="38"/>
  <c r="CB298" i="1"/>
  <c r="A401" i="38"/>
  <c r="CB401" i="1"/>
  <c r="A356" i="38"/>
  <c r="A267" i="38"/>
  <c r="CB267" i="1"/>
  <c r="A235" i="38"/>
  <c r="CB235" i="1"/>
  <c r="A169" i="38"/>
  <c r="E9" i="64"/>
  <c r="CB452" i="61"/>
  <c r="A1450" i="38"/>
  <c r="CB394" i="61"/>
  <c r="CB487" i="61"/>
  <c r="A1485" i="38"/>
  <c r="A1216" i="38"/>
  <c r="A1406" i="38"/>
  <c r="CB408" i="61"/>
  <c r="CB399" i="61"/>
  <c r="A1280" i="38"/>
  <c r="CB282" i="61"/>
  <c r="A1376" i="38"/>
  <c r="CB438" i="61"/>
  <c r="A504" i="38"/>
  <c r="CB496" i="1"/>
  <c r="A472" i="38"/>
  <c r="CB472" i="1"/>
  <c r="A128" i="38"/>
  <c r="CB128" i="1"/>
  <c r="CB96" i="1"/>
  <c r="A99" i="38"/>
  <c r="CB99" i="1"/>
  <c r="A74" i="38"/>
  <c r="CB74" i="1"/>
  <c r="CB45" i="1"/>
  <c r="A21" i="38"/>
  <c r="CB21" i="1"/>
  <c r="CB13" i="1"/>
  <c r="A392" i="38"/>
  <c r="CB392" i="1"/>
  <c r="A250" i="38"/>
  <c r="CB250" i="1"/>
  <c r="A232" i="38"/>
  <c r="CB232" i="1"/>
  <c r="A184" i="38"/>
  <c r="CB184" i="1"/>
  <c r="A170" i="38"/>
  <c r="CB170" i="1"/>
  <c r="A261" i="38"/>
  <c r="CB261" i="1"/>
  <c r="CB231" i="1"/>
  <c r="A1303" i="38"/>
  <c r="CB305" i="61"/>
  <c r="A1324" i="38"/>
  <c r="CB326" i="61"/>
  <c r="CB374" i="61"/>
  <c r="CB466" i="61"/>
  <c r="A1464" i="38"/>
  <c r="CB432" i="61"/>
  <c r="CB483" i="61"/>
  <c r="A1481" i="38"/>
  <c r="CB256" i="61"/>
  <c r="CB332" i="61"/>
  <c r="A1330" i="38"/>
  <c r="CB226" i="61"/>
  <c r="A1224" i="38"/>
  <c r="A1240" i="38"/>
  <c r="CB242" i="61"/>
  <c r="CB430" i="61"/>
  <c r="A1451" i="38"/>
  <c r="CB453" i="61"/>
  <c r="A1483" i="38"/>
  <c r="CB485" i="61"/>
  <c r="A1202" i="38"/>
  <c r="CB471" i="61"/>
  <c r="A1469" i="38"/>
  <c r="CB296" i="61"/>
  <c r="CB447" i="61"/>
  <c r="A1445" i="38"/>
  <c r="A1442" i="38"/>
  <c r="CB308" i="61"/>
  <c r="A1306" i="38"/>
  <c r="A403" i="38"/>
  <c r="CB403" i="1"/>
  <c r="A463" i="38"/>
  <c r="CB463" i="1"/>
  <c r="A455" i="38"/>
  <c r="CB455" i="1"/>
  <c r="A327" i="38"/>
  <c r="CB327" i="1"/>
  <c r="A382" i="38"/>
  <c r="CB382" i="1"/>
  <c r="A350" i="38"/>
  <c r="CB350" i="1"/>
  <c r="A453" i="38"/>
  <c r="CB453" i="1"/>
  <c r="A421" i="38"/>
  <c r="CB421" i="1"/>
  <c r="A389" i="38"/>
  <c r="A325" i="38"/>
  <c r="CB325" i="1"/>
  <c r="A293" i="38"/>
  <c r="CB293" i="1"/>
  <c r="A384" i="38"/>
  <c r="CB384" i="1"/>
  <c r="A344" i="38"/>
  <c r="CB344" i="1"/>
  <c r="A246" i="38"/>
  <c r="CB246" i="1"/>
  <c r="A228" i="38"/>
  <c r="CB228" i="1"/>
  <c r="A182" i="38"/>
  <c r="CB182" i="1"/>
  <c r="A164" i="38"/>
  <c r="CB164" i="1"/>
  <c r="A313" i="38"/>
  <c r="CB313" i="1"/>
  <c r="A372" i="38"/>
  <c r="CB372" i="1"/>
  <c r="CB239" i="1"/>
  <c r="A207" i="38"/>
  <c r="CB207" i="1"/>
  <c r="A175" i="38"/>
  <c r="CB175" i="1"/>
  <c r="A1226" i="38"/>
  <c r="CB228" i="61"/>
  <c r="CB473" i="61"/>
  <c r="A1471" i="38"/>
  <c r="CB252" i="61"/>
  <c r="CB334" i="61"/>
  <c r="A1332" i="38"/>
  <c r="A1495" i="38"/>
  <c r="CB497" i="61"/>
  <c r="A5" i="38"/>
  <c r="CB5" i="1"/>
  <c r="A503" i="38"/>
  <c r="CB495" i="1"/>
  <c r="A479" i="38"/>
  <c r="CB479" i="1"/>
  <c r="A471" i="38"/>
  <c r="CB471" i="1"/>
  <c r="A53" i="38"/>
  <c r="CB53" i="1"/>
  <c r="A116" i="38"/>
  <c r="CB116" i="1"/>
  <c r="A119" i="38"/>
  <c r="CB119" i="1"/>
  <c r="A87" i="38"/>
  <c r="CB87" i="1"/>
  <c r="A94" i="38"/>
  <c r="CB94" i="1"/>
  <c r="A62" i="38"/>
  <c r="CB62" i="1"/>
  <c r="A26" i="38"/>
  <c r="CB26" i="1"/>
  <c r="A18" i="38"/>
  <c r="CB18" i="1"/>
  <c r="A451" i="38"/>
  <c r="CB451" i="1"/>
  <c r="CB315" i="1"/>
  <c r="A466" i="38"/>
  <c r="CB466" i="1"/>
  <c r="A402" i="38"/>
  <c r="CB402" i="1"/>
  <c r="CB282" i="1"/>
  <c r="A393" i="38"/>
  <c r="CB393" i="1"/>
  <c r="A460" i="38"/>
  <c r="CB460" i="1"/>
  <c r="CB332" i="1"/>
  <c r="CB257" i="1"/>
  <c r="A225" i="38"/>
  <c r="CB225" i="1"/>
  <c r="A193" i="38"/>
  <c r="CB193" i="1"/>
  <c r="A1347" i="38"/>
  <c r="CB349" i="61"/>
  <c r="A1282" i="38"/>
  <c r="CB284" i="61"/>
  <c r="CB363" i="61"/>
  <c r="A1361" i="38"/>
  <c r="A1388" i="38"/>
  <c r="CB390" i="61"/>
  <c r="CB396" i="61"/>
  <c r="A1394" i="38"/>
  <c r="CB338" i="61"/>
  <c r="A1336" i="38"/>
  <c r="CB478" i="61"/>
  <c r="A1476" i="38"/>
  <c r="CB251" i="61"/>
  <c r="A1249" i="38"/>
  <c r="CB319" i="61"/>
  <c r="A1317" i="38"/>
  <c r="A1263" i="38"/>
  <c r="CB265" i="61"/>
  <c r="A1211" i="38"/>
  <c r="CB213" i="61"/>
  <c r="A1265" i="38"/>
  <c r="A1474" i="38"/>
  <c r="A1203" i="38"/>
  <c r="CB377" i="61"/>
  <c r="A1375" i="38"/>
  <c r="A1232" i="38"/>
  <c r="CB2" i="1"/>
  <c r="A4" i="55" s="1"/>
  <c r="A2" i="38"/>
  <c r="A415" i="38"/>
  <c r="CB415" i="1"/>
  <c r="A410" i="38"/>
  <c r="CB410" i="1"/>
  <c r="A346" i="38"/>
  <c r="CB346" i="1"/>
  <c r="A452" i="38"/>
  <c r="CB452" i="1"/>
  <c r="A324" i="38"/>
  <c r="CB324" i="1"/>
  <c r="A195" i="38"/>
  <c r="CB195" i="1"/>
  <c r="A163" i="38"/>
  <c r="CB163" i="1"/>
  <c r="CC7" i="60"/>
  <c r="G8" i="64"/>
  <c r="A1396" i="38"/>
  <c r="CB398" i="61"/>
  <c r="CB274" i="61"/>
  <c r="A1459" i="38"/>
  <c r="CB461" i="61"/>
  <c r="A4" i="38"/>
  <c r="CB4" i="1"/>
  <c r="A478" i="38"/>
  <c r="CB478" i="1"/>
  <c r="A49" i="38"/>
  <c r="CB49" i="1"/>
  <c r="A56" i="38"/>
  <c r="CB56" i="1"/>
  <c r="A123" i="38"/>
  <c r="CB123" i="1"/>
  <c r="A130" i="38"/>
  <c r="CB130" i="1"/>
  <c r="A98" i="38"/>
  <c r="CB98" i="1"/>
  <c r="A35" i="38"/>
  <c r="CB35" i="1"/>
  <c r="A27" i="38"/>
  <c r="CB27" i="1"/>
  <c r="CB11" i="1"/>
  <c r="A625" i="38"/>
  <c r="CB125" i="60"/>
  <c r="A260" i="38"/>
  <c r="CB260" i="1"/>
  <c r="A198" i="38"/>
  <c r="CB198" i="1"/>
  <c r="CB180" i="1"/>
  <c r="A377" i="38"/>
  <c r="CB377" i="1"/>
  <c r="A444" i="38"/>
  <c r="CB444" i="1"/>
  <c r="A221" i="38"/>
  <c r="CB221" i="1"/>
  <c r="A189" i="38"/>
  <c r="CB189" i="1"/>
  <c r="CB412" i="61"/>
  <c r="A1410" i="38"/>
  <c r="CB306" i="61"/>
  <c r="A1304" i="38"/>
  <c r="A1247" i="38"/>
  <c r="CB249" i="61"/>
  <c r="CB427" i="61"/>
  <c r="A1425" i="38"/>
  <c r="A1475" i="38"/>
  <c r="CB223" i="61"/>
  <c r="A1399" i="38"/>
  <c r="CB401" i="61"/>
  <c r="CB501" i="61"/>
  <c r="CB310" i="61"/>
  <c r="A1264" i="38"/>
  <c r="A1408" i="38"/>
  <c r="CB410" i="61"/>
  <c r="CB484" i="61"/>
  <c r="A1482" i="38"/>
  <c r="A1377" i="38"/>
  <c r="CB379" i="61"/>
  <c r="CB258" i="61"/>
  <c r="A1344" i="38"/>
  <c r="A1286" i="38"/>
  <c r="CB288" i="61"/>
  <c r="CB357" i="61"/>
  <c r="A1355" i="38"/>
  <c r="A371" i="38"/>
  <c r="CB371" i="1"/>
  <c r="CB431" i="1"/>
  <c r="CB363" i="1"/>
  <c r="A423" i="38"/>
  <c r="CB423" i="1"/>
  <c r="CB406" i="1"/>
  <c r="A374" i="38"/>
  <c r="CB374" i="1"/>
  <c r="CB278" i="1"/>
  <c r="A445" i="38"/>
  <c r="CB445" i="1"/>
  <c r="A413" i="38"/>
  <c r="CB349" i="1"/>
  <c r="A317" i="38"/>
  <c r="CB317" i="1"/>
  <c r="CB285" i="1"/>
  <c r="CB448" i="1"/>
  <c r="CB416" i="1"/>
  <c r="A376" i="38"/>
  <c r="CB376" i="1"/>
  <c r="A272" i="38"/>
  <c r="CB258" i="1"/>
  <c r="A242" i="38"/>
  <c r="CB242" i="1"/>
  <c r="CB194" i="1"/>
  <c r="A178" i="38"/>
  <c r="CB178" i="1"/>
  <c r="A281" i="38"/>
  <c r="CB281" i="1"/>
  <c r="A340" i="38"/>
  <c r="CB340" i="1"/>
  <c r="A197" i="38"/>
  <c r="CB197" i="1"/>
  <c r="A167" i="38"/>
  <c r="CB167" i="1"/>
  <c r="CB297" i="61"/>
  <c r="A1295" i="38"/>
  <c r="CB499" i="61"/>
  <c r="A1354" i="38"/>
  <c r="CB356" i="61"/>
  <c r="A1320" i="38"/>
  <c r="CB322" i="61"/>
  <c r="CB464" i="61"/>
  <c r="A1462" i="38"/>
  <c r="A6" i="38"/>
  <c r="CB6" i="1"/>
  <c r="A493" i="38"/>
  <c r="CB493" i="1"/>
  <c r="A485" i="38"/>
  <c r="CB485" i="1"/>
  <c r="A109" i="38"/>
  <c r="CB109" i="1"/>
  <c r="A77" i="38"/>
  <c r="CB77" i="1"/>
  <c r="A76" i="38"/>
  <c r="CB76" i="1"/>
  <c r="A143" i="38"/>
  <c r="CB143" i="1"/>
  <c r="A47" i="38"/>
  <c r="CB47" i="1"/>
  <c r="A118" i="38"/>
  <c r="CB118" i="1"/>
  <c r="A40" i="38"/>
  <c r="CB40" i="1"/>
  <c r="A32" i="38"/>
  <c r="CB32" i="1"/>
  <c r="A705" i="38"/>
  <c r="CB205" i="60"/>
  <c r="A319" i="38"/>
  <c r="CB319" i="1"/>
  <c r="A439" i="38"/>
  <c r="CB439" i="1"/>
  <c r="A322" i="38"/>
  <c r="CB322" i="1"/>
  <c r="A441" i="38"/>
  <c r="CB441" i="1"/>
  <c r="A292" i="38"/>
  <c r="CB292" i="1"/>
  <c r="A249" i="38"/>
  <c r="CB249" i="1"/>
  <c r="A155" i="38"/>
  <c r="CB155" i="1"/>
  <c r="CB335" i="61"/>
  <c r="A1333" i="38"/>
  <c r="A1389" i="38"/>
  <c r="CB391" i="61"/>
  <c r="CB233" i="61"/>
  <c r="A1231" i="38"/>
  <c r="A1441" i="38"/>
  <c r="CB443" i="61"/>
  <c r="A1493" i="38"/>
  <c r="CB286" i="61"/>
  <c r="A1284" i="38"/>
  <c r="A1414" i="38"/>
  <c r="CB416" i="61"/>
  <c r="CB283" i="61"/>
  <c r="A1307" i="38"/>
  <c r="CB309" i="61"/>
  <c r="A1385" i="38"/>
  <c r="CB387" i="61"/>
  <c r="CB418" i="61"/>
  <c r="A1416" i="38"/>
  <c r="CB388" i="61"/>
  <c r="A1386" i="38"/>
  <c r="A1395" i="38"/>
  <c r="A1368" i="38"/>
  <c r="CB370" i="61"/>
  <c r="CB414" i="61"/>
  <c r="A1412" i="38"/>
  <c r="A1262" i="38"/>
  <c r="CB264" i="61"/>
  <c r="A419" i="38"/>
  <c r="A351" i="38"/>
  <c r="A283" i="38"/>
  <c r="CB283" i="1"/>
  <c r="A330" i="38"/>
  <c r="CB330" i="1"/>
  <c r="A433" i="38"/>
  <c r="CB433" i="1"/>
  <c r="A353" i="38"/>
  <c r="A420" i="38"/>
  <c r="CB420" i="1"/>
  <c r="A300" i="38"/>
  <c r="CB300" i="1"/>
  <c r="A217" i="38"/>
  <c r="CB217" i="1"/>
  <c r="A187" i="38"/>
  <c r="CB187" i="1"/>
  <c r="G69" i="61"/>
  <c r="G328" i="60"/>
  <c r="G350" i="60"/>
  <c r="G55" i="60"/>
  <c r="G384" i="60"/>
  <c r="G220" i="60"/>
  <c r="G467" i="60"/>
  <c r="G443" i="60"/>
  <c r="G363" i="60"/>
  <c r="G200" i="60"/>
  <c r="G90" i="61"/>
  <c r="G100" i="61"/>
  <c r="G91" i="61"/>
  <c r="G405" i="60"/>
  <c r="G160" i="60"/>
  <c r="G51" i="61"/>
  <c r="G324" i="60"/>
  <c r="G261" i="60"/>
  <c r="G61" i="61"/>
  <c r="G262" i="60"/>
  <c r="G160" i="61"/>
  <c r="G171" i="60"/>
  <c r="G241" i="60"/>
  <c r="G451" i="60"/>
  <c r="G439" i="60"/>
  <c r="G25" i="61"/>
  <c r="G282" i="60"/>
  <c r="G180" i="61"/>
  <c r="E5" i="56"/>
  <c r="G388" i="60"/>
  <c r="G193" i="61"/>
  <c r="G465" i="60"/>
  <c r="G145" i="61"/>
  <c r="G58" i="61"/>
  <c r="G216" i="60"/>
  <c r="G265" i="60"/>
  <c r="G409" i="60"/>
  <c r="G156" i="60"/>
  <c r="G47" i="61"/>
  <c r="G87" i="61"/>
  <c r="G158" i="61"/>
  <c r="G322" i="60"/>
  <c r="G27" i="60"/>
  <c r="H7" i="64"/>
  <c r="G194" i="61"/>
  <c r="G421" i="60"/>
  <c r="G144" i="60"/>
  <c r="G35" i="61"/>
  <c r="G193" i="60"/>
  <c r="G80" i="61"/>
  <c r="H4" i="56"/>
  <c r="G397" i="60"/>
  <c r="G168" i="60"/>
  <c r="G59" i="61"/>
  <c r="G380" i="60"/>
  <c r="G49" i="61"/>
  <c r="G177" i="60"/>
  <c r="G135" i="60"/>
  <c r="G8" i="60"/>
  <c r="G277" i="60"/>
  <c r="G214" i="60"/>
  <c r="G37" i="61"/>
  <c r="G381" i="60"/>
  <c r="G184" i="60"/>
  <c r="G74" i="61"/>
  <c r="G71" i="61"/>
  <c r="G169" i="61"/>
  <c r="G436" i="60"/>
  <c r="G131" i="61"/>
  <c r="G489" i="60"/>
  <c r="G83" i="60"/>
  <c r="G34" i="61"/>
  <c r="G452" i="60"/>
  <c r="G115" i="61"/>
  <c r="G497" i="60"/>
  <c r="G75" i="60"/>
  <c r="G26" i="61"/>
  <c r="G285" i="60"/>
  <c r="G88" i="60"/>
  <c r="G494" i="60"/>
  <c r="G231" i="60"/>
  <c r="G142" i="61"/>
  <c r="G146" i="60"/>
  <c r="G163" i="60"/>
  <c r="G374" i="60"/>
  <c r="G111" i="60"/>
  <c r="G191" i="61"/>
  <c r="G371" i="60"/>
  <c r="G464" i="60"/>
  <c r="G149" i="60"/>
  <c r="G219" i="60"/>
  <c r="G130" i="61"/>
  <c r="G21" i="61"/>
  <c r="G173" i="61"/>
  <c r="G151" i="60"/>
  <c r="G66" i="60"/>
  <c r="G41" i="60"/>
  <c r="G222" i="60"/>
  <c r="G56" i="60"/>
  <c r="G107" i="60"/>
  <c r="G182" i="60"/>
  <c r="G97" i="60"/>
  <c r="G130" i="60"/>
  <c r="G493" i="60"/>
  <c r="G79" i="60"/>
  <c r="G30" i="61"/>
  <c r="G399" i="60"/>
  <c r="G272" i="60"/>
  <c r="G334" i="60"/>
  <c r="G39" i="60"/>
  <c r="G224" i="60"/>
  <c r="G249" i="60"/>
  <c r="G95" i="61"/>
  <c r="G402" i="60"/>
  <c r="G323" i="60"/>
  <c r="G163" i="61"/>
  <c r="G18" i="60"/>
  <c r="G70" i="60"/>
  <c r="G114" i="60"/>
  <c r="G147" i="60"/>
  <c r="G382" i="60"/>
  <c r="G343" i="60"/>
  <c r="G183" i="61"/>
  <c r="G483" i="60"/>
  <c r="G455" i="60"/>
  <c r="G4" i="61"/>
  <c r="G274" i="60"/>
  <c r="G172" i="61"/>
  <c r="B4" i="56"/>
  <c r="G58" i="60"/>
  <c r="G37" i="60"/>
  <c r="G330" i="60"/>
  <c r="G35" i="60"/>
  <c r="D4" i="56"/>
  <c r="G357" i="60"/>
  <c r="G104" i="61"/>
  <c r="G175" i="60"/>
  <c r="G28" i="60"/>
  <c r="G293" i="60"/>
  <c r="G203" i="60"/>
  <c r="G318" i="60"/>
  <c r="G23" i="60"/>
  <c r="G197" i="60"/>
  <c r="G447" i="60"/>
  <c r="G229" i="60"/>
  <c r="G304" i="60"/>
  <c r="G342" i="60"/>
  <c r="G47" i="60"/>
  <c r="G491" i="60"/>
  <c r="G463" i="60"/>
  <c r="G400" i="60"/>
  <c r="G490" i="60"/>
  <c r="G235" i="60"/>
  <c r="G146" i="61"/>
  <c r="G103" i="61"/>
  <c r="G201" i="61"/>
  <c r="G360" i="60"/>
  <c r="G358" i="60"/>
  <c r="G63" i="60"/>
  <c r="G14" i="61"/>
  <c r="G365" i="60"/>
  <c r="G107" i="61"/>
  <c r="G364" i="60"/>
  <c r="G28" i="61"/>
  <c r="G250" i="60"/>
  <c r="G84" i="60"/>
  <c r="F4" i="56"/>
  <c r="G348" i="60"/>
  <c r="G10" i="61"/>
  <c r="G242" i="60"/>
  <c r="G76" i="60"/>
  <c r="G86" i="60"/>
  <c r="G111" i="61"/>
  <c r="G174" i="61"/>
  <c r="G441" i="60"/>
  <c r="G124" i="60"/>
  <c r="G15" i="61"/>
  <c r="G53" i="61"/>
  <c r="G142" i="60"/>
  <c r="G117" i="60"/>
  <c r="G223" i="60"/>
  <c r="G134" i="61"/>
  <c r="G424" i="60"/>
  <c r="G269" i="60"/>
  <c r="G453" i="60"/>
  <c r="G112" i="60"/>
  <c r="G499" i="60"/>
  <c r="G9" i="61"/>
  <c r="G389" i="60"/>
  <c r="G176" i="60"/>
  <c r="G67" i="61"/>
  <c r="G383" i="60"/>
  <c r="G296" i="60"/>
  <c r="G5" i="56"/>
  <c r="G418" i="60"/>
  <c r="G307" i="60"/>
  <c r="G133" i="61"/>
  <c r="G202" i="60"/>
  <c r="G166" i="60"/>
  <c r="G458" i="60"/>
  <c r="G267" i="60"/>
  <c r="G93" i="61"/>
  <c r="G460" i="60"/>
  <c r="G456" i="60"/>
  <c r="G194" i="60"/>
  <c r="G477" i="60"/>
  <c r="G95" i="60"/>
  <c r="G46" i="61"/>
  <c r="G308" i="60"/>
  <c r="G68" i="61"/>
  <c r="G372" i="60"/>
  <c r="G14" i="60"/>
  <c r="G457" i="60"/>
  <c r="G108" i="60"/>
  <c r="G66" i="61"/>
  <c r="G48" i="61"/>
  <c r="G110" i="60"/>
  <c r="G121" i="60"/>
  <c r="G94" i="60"/>
  <c r="G118" i="61"/>
  <c r="G75" i="61"/>
  <c r="G332" i="60"/>
  <c r="G462" i="60"/>
  <c r="G263" i="60"/>
  <c r="G89" i="61"/>
  <c r="G253" i="60"/>
  <c r="G206" i="60"/>
  <c r="G417" i="60"/>
  <c r="G148" i="60"/>
  <c r="G39" i="61"/>
  <c r="G161" i="60"/>
  <c r="G474" i="60"/>
  <c r="G251" i="60"/>
  <c r="G77" i="61"/>
  <c r="G124" i="61"/>
  <c r="G149" i="61"/>
  <c r="G162" i="61"/>
  <c r="G450" i="60"/>
  <c r="G275" i="60"/>
  <c r="G101" i="61"/>
  <c r="G64" i="61"/>
  <c r="G77" i="60"/>
  <c r="G165" i="61"/>
  <c r="G302" i="60"/>
  <c r="G200" i="61"/>
  <c r="G448" i="60"/>
  <c r="G260" i="60"/>
  <c r="G154" i="60"/>
  <c r="G434" i="60"/>
  <c r="G291" i="60"/>
  <c r="G117" i="61"/>
  <c r="G245" i="60"/>
  <c r="G198" i="60"/>
  <c r="G186" i="61"/>
  <c r="G69" i="60"/>
  <c r="G359" i="60"/>
  <c r="G204" i="60"/>
  <c r="G94" i="61"/>
  <c r="G154" i="61"/>
  <c r="G53" i="60"/>
  <c r="G369" i="60"/>
  <c r="G196" i="60"/>
  <c r="G86" i="61"/>
  <c r="G440" i="60"/>
  <c r="G268" i="60"/>
  <c r="G209" i="60"/>
  <c r="G127" i="60"/>
  <c r="G199" i="61"/>
  <c r="G427" i="60"/>
  <c r="G423" i="60"/>
  <c r="G41" i="61"/>
  <c r="G290" i="60"/>
  <c r="G188" i="61"/>
  <c r="F8" i="64"/>
  <c r="G197" i="61"/>
  <c r="G378" i="60"/>
  <c r="G103" i="60"/>
  <c r="G187" i="61"/>
  <c r="G106" i="60"/>
  <c r="G289" i="60"/>
  <c r="G325" i="60"/>
  <c r="G10" i="60"/>
  <c r="G310" i="60"/>
  <c r="G15" i="60"/>
  <c r="G256" i="60"/>
  <c r="G273" i="60"/>
  <c r="G92" i="61"/>
  <c r="G270" i="60"/>
  <c r="G168" i="61"/>
  <c r="G387" i="60"/>
  <c r="G179" i="60"/>
  <c r="G33" i="60"/>
  <c r="G413" i="60"/>
  <c r="G152" i="60"/>
  <c r="G43" i="61"/>
  <c r="G45" i="61"/>
  <c r="G112" i="61"/>
  <c r="G189" i="61"/>
  <c r="G198" i="61"/>
  <c r="G346" i="60"/>
  <c r="G51" i="60"/>
  <c r="G408" i="60"/>
  <c r="G284" i="60"/>
  <c r="G454" i="60"/>
  <c r="G271" i="60"/>
  <c r="G97" i="61"/>
  <c r="G33" i="61"/>
  <c r="G407" i="60"/>
  <c r="G57" i="61"/>
  <c r="G266" i="60"/>
  <c r="G164" i="61"/>
  <c r="G320" i="60"/>
  <c r="G487" i="60"/>
  <c r="G44" i="61"/>
  <c r="G258" i="60"/>
  <c r="G156" i="61"/>
  <c r="G123" i="60"/>
  <c r="G29" i="61"/>
  <c r="G254" i="60"/>
  <c r="G152" i="61"/>
  <c r="G288" i="60"/>
  <c r="G225" i="60"/>
  <c r="G143" i="61"/>
  <c r="G132" i="61"/>
  <c r="G278" i="60"/>
  <c r="G176" i="61"/>
  <c r="G416" i="60"/>
  <c r="G276" i="60"/>
  <c r="G141" i="61"/>
  <c r="G238" i="60"/>
  <c r="G72" i="60"/>
  <c r="G344" i="60"/>
  <c r="G479" i="60"/>
  <c r="G187" i="60"/>
  <c r="G119" i="61"/>
  <c r="G294" i="60"/>
  <c r="G192" i="61"/>
  <c r="B3" i="50"/>
  <c r="G412" i="60"/>
  <c r="G52" i="61"/>
  <c r="G140" i="61"/>
  <c r="G78" i="60"/>
  <c r="G314" i="60"/>
  <c r="G19" i="60"/>
  <c r="G361" i="60"/>
  <c r="G228" i="60"/>
  <c r="G145" i="60"/>
  <c r="G143" i="60"/>
  <c r="G12" i="60"/>
  <c r="G93" i="60"/>
  <c r="G57" i="60"/>
  <c r="G329" i="60"/>
  <c r="G430" i="60"/>
  <c r="G295" i="60"/>
  <c r="G121" i="61"/>
  <c r="G26" i="60"/>
  <c r="G21" i="60"/>
  <c r="G354" i="60"/>
  <c r="G59" i="60"/>
  <c r="G6" i="61"/>
  <c r="G13" i="60"/>
  <c r="G113" i="60"/>
  <c r="G16" i="60"/>
  <c r="G82" i="60"/>
  <c r="B5" i="51"/>
  <c r="G109" i="61"/>
  <c r="G56" i="61"/>
  <c r="G211" i="60"/>
  <c r="G50" i="60"/>
  <c r="G139" i="61"/>
  <c r="G12" i="61"/>
  <c r="G126" i="61"/>
  <c r="G335" i="60"/>
  <c r="G99" i="61"/>
  <c r="G252" i="60"/>
  <c r="G65" i="60"/>
  <c r="G100" i="60"/>
  <c r="G215" i="60"/>
  <c r="G333" i="60"/>
  <c r="G349" i="60"/>
  <c r="G64" i="60"/>
  <c r="G297" i="60"/>
  <c r="G248" i="60"/>
  <c r="G129" i="61"/>
  <c r="G298" i="60"/>
  <c r="G30" i="60"/>
  <c r="G435" i="60"/>
  <c r="G5" i="61"/>
  <c r="G20" i="61"/>
  <c r="G482" i="60"/>
  <c r="G11" i="61"/>
  <c r="G190" i="61"/>
  <c r="G153" i="60"/>
  <c r="G137" i="61"/>
  <c r="G170" i="60"/>
  <c r="G144" i="61"/>
  <c r="G466" i="60"/>
  <c r="G31" i="60"/>
  <c r="G419" i="60"/>
  <c r="G118" i="60"/>
  <c r="G492" i="60"/>
  <c r="G446" i="60"/>
  <c r="G172" i="60"/>
  <c r="G317" i="60"/>
  <c r="G182" i="61"/>
  <c r="G207" i="60"/>
  <c r="G55" i="61"/>
  <c r="G178" i="60"/>
  <c r="G46" i="60"/>
  <c r="G420" i="60"/>
  <c r="G42" i="61"/>
  <c r="G87" i="60"/>
  <c r="G488" i="60"/>
  <c r="G122" i="61"/>
  <c r="G192" i="60"/>
  <c r="G432" i="60"/>
  <c r="G17" i="60"/>
  <c r="G375" i="60"/>
  <c r="G210" i="60"/>
  <c r="G150" i="61"/>
  <c r="G377" i="60"/>
  <c r="G83" i="61"/>
  <c r="G98" i="60"/>
  <c r="G373" i="60"/>
  <c r="G301" i="60"/>
  <c r="G65" i="61"/>
  <c r="G116" i="61"/>
  <c r="G352" i="60"/>
  <c r="G484" i="60"/>
  <c r="G442" i="60"/>
  <c r="G476" i="60"/>
  <c r="G29" i="60"/>
  <c r="G264" i="60"/>
  <c r="G236" i="60"/>
  <c r="G169" i="60"/>
  <c r="G368" i="60"/>
  <c r="G331" i="60"/>
  <c r="G183" i="60"/>
  <c r="G376" i="60"/>
  <c r="G165" i="60"/>
  <c r="G195" i="60"/>
  <c r="G85" i="60"/>
  <c r="G162" i="60"/>
  <c r="G292" i="60"/>
  <c r="G309" i="60"/>
  <c r="G40" i="61"/>
  <c r="G8" i="61"/>
  <c r="G190" i="60"/>
  <c r="G391" i="60"/>
  <c r="G32" i="61"/>
  <c r="G316" i="60"/>
  <c r="G122" i="60"/>
  <c r="G181" i="61"/>
  <c r="G246" i="60"/>
  <c r="G170" i="61"/>
  <c r="G166" i="61"/>
  <c r="G106" i="61"/>
  <c r="G126" i="60"/>
  <c r="G89" i="60"/>
  <c r="G175" i="61"/>
  <c r="G191" i="60"/>
  <c r="G470" i="60"/>
  <c r="G42" i="60"/>
  <c r="G115" i="60"/>
  <c r="G48" i="60"/>
  <c r="G437" i="60"/>
  <c r="G403" i="60"/>
  <c r="G480" i="60"/>
  <c r="G414" i="60"/>
  <c r="G281" i="60"/>
  <c r="G96" i="61"/>
  <c r="G196" i="61"/>
  <c r="G449" i="60"/>
  <c r="G79" i="61"/>
  <c r="G459" i="60"/>
  <c r="G392" i="60"/>
  <c r="G429" i="60"/>
  <c r="G27" i="61"/>
  <c r="G201" i="60"/>
  <c r="G469" i="60"/>
  <c r="G171" i="61"/>
  <c r="G76" i="61"/>
  <c r="G336" i="60"/>
  <c r="G326" i="60"/>
  <c r="G32" i="60"/>
  <c r="G138" i="60"/>
  <c r="G128" i="61"/>
  <c r="G300" i="60"/>
  <c r="G393" i="60"/>
  <c r="G52" i="60"/>
  <c r="G157" i="61"/>
  <c r="G136" i="61"/>
  <c r="G164" i="60"/>
  <c r="G150" i="60"/>
  <c r="G84" i="61"/>
  <c r="G398" i="60"/>
  <c r="G147" i="61"/>
  <c r="G50" i="61"/>
  <c r="G321" i="60"/>
  <c r="G351" i="60"/>
  <c r="G91" i="60"/>
  <c r="G186" i="60"/>
  <c r="G411" i="60"/>
  <c r="G485" i="60"/>
  <c r="G155" i="61"/>
  <c r="G2" i="61"/>
  <c r="G137" i="60"/>
  <c r="G386" i="60"/>
  <c r="G62" i="61"/>
  <c r="G49" i="60"/>
  <c r="G138" i="61"/>
  <c r="G244" i="60"/>
  <c r="G72" i="61"/>
  <c r="G101" i="60"/>
  <c r="G438" i="60"/>
  <c r="G80" i="60"/>
  <c r="G379" i="60"/>
  <c r="G36" i="60"/>
  <c r="G81" i="60"/>
  <c r="G311" i="60"/>
  <c r="C5" i="56"/>
  <c r="G286" i="60"/>
  <c r="G444" i="60"/>
  <c r="G114" i="61"/>
  <c r="G85" i="61"/>
  <c r="G218" i="60"/>
  <c r="G43" i="60"/>
  <c r="G99" i="60"/>
  <c r="G481" i="60"/>
  <c r="G315" i="60"/>
  <c r="G213" i="60"/>
  <c r="G366" i="60"/>
  <c r="G370" i="60"/>
  <c r="G495" i="60"/>
  <c r="G73" i="61"/>
  <c r="A5" i="56"/>
  <c r="G177" i="61"/>
  <c r="G283" i="60"/>
  <c r="G24" i="61"/>
  <c r="G353" i="60"/>
  <c r="G40" i="60"/>
  <c r="G347" i="60"/>
  <c r="G185" i="61"/>
  <c r="G102" i="60"/>
  <c r="G390" i="60"/>
  <c r="G468" i="60"/>
  <c r="G472" i="60"/>
  <c r="G81" i="61"/>
  <c r="G24" i="60"/>
  <c r="G9" i="60"/>
  <c r="G337" i="60"/>
  <c r="G19" i="61"/>
  <c r="G230" i="60"/>
  <c r="G280" i="60"/>
  <c r="G151" i="61"/>
  <c r="G303" i="60"/>
  <c r="G120" i="61"/>
  <c r="G129" i="60"/>
  <c r="G13" i="61"/>
  <c r="G184" i="61"/>
  <c r="G356" i="60"/>
  <c r="G139" i="60"/>
  <c r="G136" i="60"/>
  <c r="G340" i="60"/>
  <c r="G394" i="60"/>
  <c r="G90" i="60"/>
  <c r="G54" i="61"/>
  <c r="G134" i="60"/>
  <c r="G74" i="60"/>
  <c r="G259" i="60"/>
  <c r="A4" i="50"/>
  <c r="G131" i="60"/>
  <c r="G341" i="60"/>
  <c r="G7" i="61"/>
  <c r="G279" i="60"/>
  <c r="G63" i="61"/>
  <c r="G217" i="60"/>
  <c r="G338" i="60"/>
  <c r="G44" i="60"/>
  <c r="G395" i="60"/>
  <c r="G158" i="60"/>
  <c r="G473" i="60"/>
  <c r="G167" i="61"/>
  <c r="G3" i="61"/>
  <c r="G161" i="61"/>
  <c r="G319" i="60"/>
  <c r="G102" i="61"/>
  <c r="G127" i="61"/>
  <c r="G410" i="60"/>
  <c r="G208" i="60"/>
  <c r="G38" i="61"/>
  <c r="G54" i="60"/>
  <c r="G496" i="60"/>
  <c r="G461" i="60"/>
  <c r="G179" i="61"/>
  <c r="G135" i="61"/>
  <c r="G475" i="60"/>
  <c r="G299" i="60"/>
  <c r="G82" i="61"/>
  <c r="G396" i="60"/>
  <c r="G34" i="60"/>
  <c r="G498" i="60"/>
  <c r="G120" i="60"/>
  <c r="G312" i="60"/>
  <c r="G305" i="60"/>
  <c r="G221" i="60"/>
  <c r="G88" i="61"/>
  <c r="G247" i="60"/>
  <c r="G31" i="61"/>
  <c r="G174" i="60"/>
  <c r="G433" i="60"/>
  <c r="G11" i="60"/>
  <c r="G153" i="61"/>
  <c r="G404" i="60"/>
  <c r="G60" i="61"/>
  <c r="G188" i="60"/>
  <c r="G18" i="61"/>
  <c r="G257" i="60"/>
  <c r="G226" i="60"/>
  <c r="G113" i="61"/>
  <c r="G327" i="60"/>
  <c r="G110" i="61"/>
  <c r="G406" i="60"/>
  <c r="G212" i="60"/>
  <c r="G148" i="61"/>
  <c r="G355" i="60"/>
  <c r="G178" i="61"/>
  <c r="G237" i="60"/>
  <c r="G339" i="60"/>
  <c r="G105" i="60"/>
  <c r="G426" i="60"/>
  <c r="G22" i="61"/>
  <c r="G313" i="60"/>
  <c r="G445" i="60"/>
  <c r="G195" i="61"/>
  <c r="G45" i="60"/>
  <c r="G478" i="60"/>
  <c r="G140" i="60"/>
  <c r="G62" i="60"/>
  <c r="G306" i="60"/>
  <c r="G36" i="61"/>
  <c r="G471" i="60"/>
  <c r="G67" i="60"/>
  <c r="G155" i="60"/>
  <c r="G287" i="60"/>
  <c r="G70" i="61"/>
  <c r="G96" i="60"/>
  <c r="G71" i="60"/>
  <c r="G61" i="60"/>
  <c r="G119" i="60"/>
  <c r="G16" i="61"/>
  <c r="G425" i="60"/>
  <c r="G20" i="60"/>
  <c r="G239" i="60"/>
  <c r="G23" i="61"/>
  <c r="G362" i="60"/>
  <c r="G68" i="60"/>
  <c r="G180" i="60"/>
  <c r="G123" i="61"/>
  <c r="G199" i="60"/>
  <c r="G181" i="60"/>
  <c r="G345" i="60"/>
  <c r="G255" i="60"/>
  <c r="G167" i="60"/>
  <c r="G128" i="60"/>
  <c r="G73" i="60"/>
  <c r="G422" i="60"/>
  <c r="G116" i="60"/>
  <c r="G428" i="60"/>
  <c r="G243" i="60"/>
  <c r="G92" i="60"/>
  <c r="G415" i="60"/>
  <c r="G240" i="60"/>
  <c r="G431" i="60"/>
  <c r="G233" i="60"/>
  <c r="G105" i="61"/>
  <c r="G401" i="60"/>
  <c r="G22" i="60"/>
  <c r="G185" i="60"/>
  <c r="G25" i="60"/>
  <c r="G159" i="61"/>
  <c r="G232" i="60"/>
  <c r="G98" i="61"/>
  <c r="G108" i="61"/>
  <c r="G104" i="60"/>
  <c r="G38" i="60"/>
  <c r="G125" i="61"/>
  <c r="G17" i="61"/>
  <c r="G227" i="60"/>
  <c r="G133" i="60"/>
  <c r="G159" i="60"/>
  <c r="G486" i="60"/>
  <c r="G132" i="60"/>
  <c r="G234" i="60"/>
  <c r="G78" i="61"/>
  <c r="G385" i="60"/>
  <c r="G60" i="60"/>
  <c r="A122" i="38" l="1"/>
  <c r="CB122" i="1"/>
  <c r="CB482" i="61"/>
  <c r="A1480" i="38"/>
  <c r="CB425" i="61"/>
  <c r="A1423" i="38"/>
  <c r="A438" i="38"/>
  <c r="CB438" i="1"/>
  <c r="CB380" i="61"/>
  <c r="A1378" i="38"/>
  <c r="CB498" i="1"/>
  <c r="A498" i="38"/>
  <c r="A104" i="38"/>
  <c r="CB104" i="1"/>
  <c r="CB209" i="61"/>
  <c r="A1207" i="38"/>
  <c r="CB331" i="1"/>
  <c r="A331" i="38"/>
  <c r="A398" i="38"/>
  <c r="CB398" i="1"/>
  <c r="CB252" i="1"/>
  <c r="A252" i="38"/>
  <c r="CB138" i="1"/>
  <c r="A138" i="38"/>
  <c r="A238" i="38"/>
  <c r="CB238" i="1"/>
  <c r="A1251" i="38"/>
  <c r="CB253" i="61"/>
  <c r="A435" i="38"/>
  <c r="CB435" i="1"/>
  <c r="A390" i="38"/>
  <c r="CB390" i="1"/>
  <c r="CB333" i="1"/>
  <c r="A333" i="38"/>
  <c r="CB248" i="1"/>
  <c r="A248" i="38"/>
  <c r="CB269" i="61"/>
  <c r="A1267" i="38"/>
  <c r="A1362" i="38"/>
  <c r="CB364" i="61"/>
  <c r="CB145" i="1"/>
  <c r="A145" i="38"/>
  <c r="CB120" i="1"/>
  <c r="A120" i="38"/>
  <c r="CB216" i="1"/>
  <c r="A216" i="38"/>
  <c r="A335" i="38"/>
  <c r="CB335" i="1"/>
  <c r="A318" i="38"/>
  <c r="CB318" i="1"/>
  <c r="CB324" i="61"/>
  <c r="A1322" i="38"/>
  <c r="CB426" i="61"/>
  <c r="A1424" i="38"/>
  <c r="A491" i="38"/>
  <c r="CB491" i="1"/>
  <c r="A68" i="38"/>
  <c r="CB68" i="1"/>
  <c r="A1305" i="38"/>
  <c r="CB307" i="61"/>
  <c r="CB243" i="61"/>
  <c r="A1241" i="38"/>
  <c r="A369" i="38"/>
  <c r="CB369" i="1"/>
  <c r="CB102" i="1"/>
  <c r="A102" i="38"/>
  <c r="A396" i="38"/>
  <c r="CB396" i="1"/>
  <c r="CB393" i="61"/>
  <c r="A1391" i="38"/>
  <c r="A1255" i="38"/>
  <c r="CB257" i="61"/>
  <c r="CB247" i="1"/>
  <c r="A247" i="38"/>
  <c r="CB117" i="1"/>
  <c r="A117" i="38"/>
  <c r="CB10" i="1"/>
  <c r="A10" i="38"/>
  <c r="CB233" i="1"/>
  <c r="A233" i="38"/>
  <c r="CB434" i="61"/>
  <c r="A1432" i="38"/>
  <c r="A442" i="38"/>
  <c r="CB442" i="1"/>
  <c r="A209" i="38"/>
  <c r="CB209" i="1"/>
  <c r="CB446" i="61"/>
  <c r="A1444" i="38"/>
  <c r="CB279" i="61"/>
  <c r="A1277" i="38"/>
  <c r="CB140" i="1"/>
  <c r="A140" i="38"/>
  <c r="A161" i="38"/>
  <c r="CB161" i="1"/>
  <c r="A1382" i="38"/>
  <c r="CB384" i="61"/>
  <c r="A251" i="38"/>
  <c r="CB435" i="61"/>
  <c r="CB294" i="61"/>
  <c r="CB477" i="1"/>
  <c r="A66" i="38"/>
  <c r="CB348" i="61"/>
  <c r="CB347" i="1"/>
  <c r="A1257" i="38"/>
  <c r="CB84" i="1"/>
  <c r="A280" i="38"/>
  <c r="CB304" i="1"/>
  <c r="CB409" i="61"/>
  <c r="A426" i="38"/>
  <c r="CB457" i="61"/>
  <c r="CB311" i="1"/>
  <c r="A481" i="38"/>
  <c r="CB400" i="1"/>
  <c r="CB459" i="61"/>
  <c r="A1393" i="38"/>
  <c r="A321" i="38"/>
  <c r="A1310" i="38"/>
  <c r="A370" i="38"/>
  <c r="A341" i="38"/>
  <c r="CB469" i="1"/>
  <c r="A1210" i="38"/>
  <c r="CB241" i="61"/>
  <c r="A73" i="38"/>
  <c r="CB352" i="1"/>
  <c r="A352" i="38"/>
  <c r="A166" i="38"/>
  <c r="CB166" i="1"/>
  <c r="CB468" i="1"/>
  <c r="A468" i="38"/>
  <c r="A1319" i="38"/>
  <c r="CB321" i="61"/>
  <c r="A190" i="38"/>
  <c r="CB190" i="1"/>
  <c r="CB2" i="60"/>
  <c r="C4" i="55" s="1"/>
  <c r="CB4" i="60"/>
  <c r="C5" i="55" s="1"/>
  <c r="CB3" i="60"/>
  <c r="CB5" i="60"/>
  <c r="A502" i="38"/>
  <c r="A91" i="38"/>
  <c r="CB91" i="1"/>
  <c r="A1453" i="38"/>
  <c r="CB455" i="61"/>
  <c r="A456" i="38"/>
  <c r="CB456" i="1"/>
  <c r="A212" i="38"/>
  <c r="CB212" i="1"/>
  <c r="A1341" i="38"/>
  <c r="CB343" i="61"/>
  <c r="A1404" i="38"/>
  <c r="CB406" i="61"/>
  <c r="CB465" i="1"/>
  <c r="A465" i="38"/>
  <c r="A1498" i="38"/>
  <c r="CB500" i="61"/>
  <c r="CB250" i="61"/>
  <c r="A1248" i="38"/>
  <c r="A409" i="38"/>
  <c r="CB409" i="1"/>
  <c r="A1219" i="38"/>
  <c r="CB221" i="61"/>
  <c r="A271" i="38"/>
  <c r="CB271" i="1"/>
  <c r="CB86" i="1"/>
  <c r="A86" i="38"/>
  <c r="CB383" i="1"/>
  <c r="A383" i="38"/>
  <c r="A1235" i="38"/>
  <c r="CB237" i="61"/>
  <c r="A201" i="38"/>
  <c r="CB201" i="1"/>
  <c r="CB458" i="1"/>
  <c r="A458" i="38"/>
  <c r="A1238" i="38"/>
  <c r="CB240" i="61"/>
  <c r="A153" i="38"/>
  <c r="CB153" i="1"/>
  <c r="CB202" i="61"/>
  <c r="CB219" i="1"/>
  <c r="CB24" i="1"/>
  <c r="A263" i="38"/>
  <c r="CB310" i="1"/>
  <c r="CB411" i="61"/>
  <c r="A1496" i="38"/>
  <c r="A446" i="38"/>
  <c r="A488" i="38"/>
  <c r="CB289" i="1"/>
  <c r="CB493" i="61"/>
  <c r="A28" i="38"/>
  <c r="CB61" i="1"/>
  <c r="A1411" i="38"/>
  <c r="CB75" i="1"/>
  <c r="A1209" i="38"/>
  <c r="A142" i="38"/>
  <c r="CB467" i="1"/>
  <c r="CB19" i="1"/>
  <c r="CB230" i="1"/>
  <c r="A230" i="38"/>
  <c r="A1291" i="38"/>
  <c r="CB293" i="61"/>
  <c r="CB450" i="61"/>
  <c r="A1448" i="38"/>
  <c r="CB303" i="1"/>
  <c r="A303" i="38"/>
  <c r="CB381" i="1"/>
  <c r="A381" i="38"/>
  <c r="CB208" i="1"/>
  <c r="A208" i="38"/>
  <c r="CB474" i="61"/>
  <c r="A1472" i="38"/>
  <c r="A129" i="38"/>
  <c r="CB129" i="1"/>
  <c r="A256" i="38"/>
  <c r="CB256" i="1"/>
  <c r="A199" i="38"/>
  <c r="CB199" i="1"/>
  <c r="A1205" i="38"/>
  <c r="CB207" i="61"/>
  <c r="CB491" i="61"/>
  <c r="A1489" i="38"/>
  <c r="CB64" i="1"/>
  <c r="A64" i="38"/>
  <c r="A37" i="38"/>
  <c r="CB37" i="1"/>
  <c r="A159" i="38"/>
  <c r="CB159" i="1"/>
  <c r="A1401" i="38"/>
  <c r="CB403" i="61"/>
  <c r="A1419" i="38"/>
  <c r="CB421" i="61"/>
  <c r="A245" i="38"/>
  <c r="CB245" i="1"/>
  <c r="A1223" i="38"/>
  <c r="CB225" i="61"/>
  <c r="A38" i="38"/>
  <c r="CB38" i="1"/>
  <c r="CB361" i="1"/>
  <c r="A361" i="38"/>
  <c r="A1230" i="38"/>
  <c r="CB232" i="61"/>
  <c r="CB339" i="61"/>
  <c r="A1337" i="38"/>
  <c r="A1268" i="38"/>
  <c r="CB270" i="61"/>
  <c r="A127" i="38"/>
  <c r="CB127" i="1"/>
  <c r="A323" i="38"/>
  <c r="CB323" i="1"/>
  <c r="A1217" i="38"/>
  <c r="CB219" i="61"/>
  <c r="A160" i="38"/>
  <c r="CB160" i="1"/>
  <c r="A1283" i="38"/>
  <c r="CB285" i="61"/>
  <c r="CB55" i="1"/>
  <c r="A55" i="38"/>
  <c r="A1233" i="38"/>
  <c r="CB235" i="61"/>
  <c r="A1296" i="38"/>
  <c r="CB298" i="61"/>
  <c r="A1426" i="38"/>
  <c r="A1309" i="38"/>
  <c r="CB450" i="1"/>
  <c r="CB111" i="1"/>
  <c r="CB462" i="61"/>
  <c r="A1380" i="38"/>
  <c r="A1345" i="38"/>
  <c r="A1243" i="38"/>
  <c r="A308" i="38"/>
  <c r="CB259" i="1"/>
  <c r="A1363" i="38"/>
  <c r="CB275" i="61"/>
  <c r="A338" i="38"/>
  <c r="CB42" i="1"/>
  <c r="A150" i="38"/>
  <c r="CB402" i="61"/>
  <c r="A1370" i="38"/>
  <c r="CB154" i="1"/>
  <c r="CB157" i="60"/>
  <c r="A89" i="38"/>
  <c r="A1237" i="38"/>
  <c r="CB186" i="1"/>
  <c r="A269" i="38"/>
  <c r="CB174" i="1"/>
  <c r="A15" i="38"/>
  <c r="CB50" i="1"/>
  <c r="A177" i="38"/>
  <c r="A101" i="38"/>
  <c r="CB192" i="1"/>
  <c r="A484" i="38"/>
  <c r="CB341" i="61"/>
  <c r="CB339" i="1"/>
  <c r="CB3" i="62"/>
  <c r="G5" i="55" s="1"/>
  <c r="CB237" i="1"/>
  <c r="CB325" i="61"/>
  <c r="CB449" i="61"/>
  <c r="CB90" i="1"/>
  <c r="CB448" i="61"/>
  <c r="CB236" i="1"/>
  <c r="CB437" i="1"/>
  <c r="CB352" i="61"/>
  <c r="A1335" i="38"/>
  <c r="CB381" i="61"/>
  <c r="CB172" i="1"/>
  <c r="CB309" i="1"/>
  <c r="CB366" i="1"/>
  <c r="CB320" i="61"/>
  <c r="CB328" i="1"/>
  <c r="CB295" i="1"/>
  <c r="CB8" i="62"/>
  <c r="CB294" i="1"/>
  <c r="A1463" i="38"/>
  <c r="A173" i="38"/>
  <c r="CB188" i="1"/>
  <c r="CB82" i="1"/>
  <c r="CB136" i="1"/>
  <c r="A1473" i="38"/>
  <c r="A867" i="38"/>
  <c r="CB105" i="1"/>
  <c r="A1371" i="38"/>
  <c r="CB440" i="1"/>
  <c r="A1260" i="38"/>
  <c r="CB367" i="61"/>
  <c r="CB274" i="1"/>
  <c r="CB369" i="61"/>
  <c r="A1467" i="38"/>
  <c r="CB224" i="1"/>
  <c r="CB342" i="1"/>
  <c r="CB407" i="61"/>
  <c r="CB244" i="1"/>
  <c r="CB457" i="1"/>
  <c r="CB67" i="1"/>
  <c r="CB121" i="1"/>
  <c r="A1384" i="38"/>
  <c r="CB292" i="61"/>
  <c r="A41" i="38"/>
  <c r="CB492" i="1"/>
  <c r="CB6" i="62"/>
  <c r="CB270" i="1"/>
  <c r="CB430" i="1"/>
  <c r="CB151" i="1"/>
  <c r="CB51" i="1"/>
  <c r="CB380" i="1"/>
  <c r="A1215" i="38"/>
  <c r="CB281" i="61"/>
  <c r="CB5" i="62"/>
  <c r="CB3" i="1"/>
  <c r="A1299" i="38"/>
  <c r="X4" i="51"/>
  <c r="A470" i="38"/>
  <c r="CB496" i="61"/>
  <c r="CB445" i="61"/>
  <c r="CB7" i="60"/>
  <c r="CB185" i="1"/>
  <c r="CB428" i="1"/>
  <c r="CB54" i="1"/>
  <c r="CB141" i="1"/>
  <c r="CB501" i="1"/>
  <c r="A1421" i="38"/>
  <c r="A1492" i="38"/>
  <c r="CB229" i="1"/>
  <c r="A1353" i="38"/>
  <c r="A1420" i="38"/>
  <c r="CB255" i="1"/>
  <c r="CB148" i="1"/>
  <c r="CB214" i="1"/>
  <c r="CB288" i="1"/>
  <c r="CB43" i="1"/>
  <c r="CB59" i="1"/>
  <c r="CB88" i="1"/>
  <c r="CB113" i="1"/>
  <c r="CB494" i="1"/>
  <c r="CB431" i="61"/>
  <c r="CB7" i="1"/>
  <c r="CB227" i="1"/>
  <c r="CB385" i="1"/>
  <c r="CB279" i="1"/>
  <c r="CB366" i="61"/>
  <c r="A1313" i="38"/>
  <c r="CB439" i="61"/>
  <c r="CB109" i="60"/>
  <c r="CB34" i="1"/>
  <c r="CB126" i="1"/>
  <c r="CB52" i="1"/>
  <c r="CB85" i="1"/>
  <c r="CB487" i="1"/>
  <c r="A1434" i="38"/>
  <c r="CB328" i="61"/>
  <c r="CB196" i="1"/>
  <c r="CB262" i="1"/>
  <c r="CB424" i="1"/>
  <c r="CB357" i="1"/>
  <c r="CB286" i="1"/>
  <c r="CB414" i="1"/>
  <c r="CB395" i="1"/>
  <c r="CB375" i="61"/>
  <c r="A1259" i="38"/>
  <c r="A1484" i="38"/>
  <c r="A1278" i="38"/>
  <c r="CB268" i="61"/>
  <c r="CB460" i="61"/>
  <c r="CB165" i="1"/>
  <c r="CB348" i="1"/>
  <c r="CB200" i="1"/>
  <c r="CB264" i="1"/>
  <c r="CB29" i="1"/>
  <c r="CB106" i="1"/>
  <c r="CB131" i="1"/>
  <c r="CB57" i="1"/>
  <c r="CB480" i="1"/>
  <c r="CB208" i="61"/>
  <c r="A1321" i="38"/>
  <c r="CB295" i="61"/>
  <c r="A1417" i="38"/>
  <c r="CB404" i="61"/>
  <c r="CB429" i="61"/>
  <c r="CB451" i="61"/>
  <c r="A1456" i="38"/>
  <c r="CB189" i="60"/>
  <c r="CB39" i="1"/>
  <c r="CB146" i="1"/>
  <c r="CB72" i="1"/>
  <c r="CB97" i="1"/>
  <c r="CB490" i="1"/>
  <c r="CB6" i="60"/>
  <c r="CB25" i="1"/>
  <c r="CB115" i="1"/>
  <c r="CB144" i="1"/>
  <c r="CB476" i="1"/>
  <c r="A1315" i="38"/>
  <c r="A1360" i="38"/>
  <c r="A1234" i="38"/>
  <c r="A179" i="38"/>
  <c r="A388" i="38"/>
  <c r="A378" i="38"/>
  <c r="A355" i="38"/>
  <c r="CB345" i="61"/>
  <c r="A1431" i="38"/>
  <c r="CB287" i="61"/>
  <c r="CB333" i="61"/>
  <c r="A147" i="38"/>
  <c r="A273" i="38"/>
  <c r="A306" i="38"/>
  <c r="A443" i="38"/>
  <c r="CB300" i="61"/>
  <c r="CB191" i="1"/>
  <c r="CB436" i="1"/>
  <c r="CB468" i="61"/>
  <c r="A215" i="38"/>
  <c r="A337" i="38"/>
  <c r="A176" i="38"/>
  <c r="A240" i="38"/>
  <c r="A1227" i="38"/>
  <c r="A394" i="38"/>
  <c r="CB277" i="61"/>
  <c r="CB386" i="1"/>
  <c r="CB387" i="1"/>
  <c r="CB16" i="1"/>
  <c r="CB79" i="1"/>
  <c r="CB108" i="1"/>
  <c r="CB449" i="1"/>
  <c r="A505" i="38"/>
  <c r="G5" i="51"/>
  <c r="T5" i="51"/>
  <c r="V5" i="51"/>
  <c r="F5" i="51"/>
  <c r="I5" i="51"/>
  <c r="C5" i="51"/>
  <c r="U5" i="51"/>
  <c r="P5" i="51"/>
  <c r="Q5" i="51"/>
  <c r="J5" i="51"/>
  <c r="H5" i="51"/>
  <c r="S5" i="51"/>
  <c r="O5" i="51"/>
  <c r="L5" i="51"/>
  <c r="D5" i="51"/>
  <c r="W5" i="51"/>
  <c r="E5" i="51"/>
  <c r="N5" i="51"/>
  <c r="R5" i="51"/>
  <c r="K5" i="51"/>
  <c r="M5" i="51"/>
  <c r="A6" i="51"/>
  <c r="B6" i="61"/>
  <c r="B70" i="61"/>
  <c r="CB70" i="61" s="1"/>
  <c r="B113" i="61"/>
  <c r="A1111" i="38" s="1"/>
  <c r="B60" i="60"/>
  <c r="B59" i="60"/>
  <c r="A559" i="38" s="1"/>
  <c r="B180" i="60"/>
  <c r="CB180" i="60" s="1"/>
  <c r="B287" i="60"/>
  <c r="CB287" i="60" s="1"/>
  <c r="B226" i="60"/>
  <c r="B354" i="60"/>
  <c r="CB354" i="60" s="1"/>
  <c r="B385" i="60"/>
  <c r="CB385" i="60" s="1"/>
  <c r="B438" i="60"/>
  <c r="CB438" i="60" s="1"/>
  <c r="B83" i="61"/>
  <c r="B21" i="60"/>
  <c r="A521" i="38" s="1"/>
  <c r="B257" i="60"/>
  <c r="A757" i="38" s="1"/>
  <c r="B316" i="60"/>
  <c r="A816" i="38" s="1"/>
  <c r="B484" i="60"/>
  <c r="B26" i="60"/>
  <c r="A526" i="38" s="1"/>
  <c r="B155" i="60"/>
  <c r="CB155" i="60" s="1"/>
  <c r="B18" i="61"/>
  <c r="A1016" i="38" s="1"/>
  <c r="B78" i="61"/>
  <c r="B121" i="61"/>
  <c r="A1119" i="38" s="1"/>
  <c r="B68" i="60"/>
  <c r="B67" i="60"/>
  <c r="CB67" i="60" s="1"/>
  <c r="B188" i="60"/>
  <c r="B295" i="60"/>
  <c r="A795" i="38" s="1"/>
  <c r="B234" i="60"/>
  <c r="A734" i="38" s="1"/>
  <c r="B362" i="60"/>
  <c r="A862" i="38" s="1"/>
  <c r="B377" i="60"/>
  <c r="B430" i="60"/>
  <c r="A930" i="38" s="1"/>
  <c r="B60" i="61"/>
  <c r="B177" i="61"/>
  <c r="CB177" i="61" s="1"/>
  <c r="B101" i="60"/>
  <c r="B329" i="60"/>
  <c r="A829" i="38" s="1"/>
  <c r="B471" i="60"/>
  <c r="B404" i="60"/>
  <c r="CB404" i="60" s="1"/>
  <c r="B32" i="61"/>
  <c r="B57" i="60"/>
  <c r="CB57" i="60" s="1"/>
  <c r="B352" i="60"/>
  <c r="CB352" i="60" s="1"/>
  <c r="B36" i="61"/>
  <c r="CB36" i="61" s="1"/>
  <c r="B153" i="61"/>
  <c r="B93" i="60"/>
  <c r="B23" i="61"/>
  <c r="A1021" i="38" s="1"/>
  <c r="B150" i="61"/>
  <c r="CB150" i="61" s="1"/>
  <c r="B12" i="60"/>
  <c r="B11" i="60"/>
  <c r="A511" i="38" s="1"/>
  <c r="B132" i="60"/>
  <c r="CB132" i="60" s="1"/>
  <c r="B239" i="60"/>
  <c r="A739" i="38" s="1"/>
  <c r="B143" i="60"/>
  <c r="B306" i="60"/>
  <c r="B433" i="60"/>
  <c r="A933" i="38" s="1"/>
  <c r="B486" i="60"/>
  <c r="A986" i="38" s="1"/>
  <c r="B145" i="60"/>
  <c r="B72" i="61"/>
  <c r="A1070" i="38" s="1"/>
  <c r="B62" i="60"/>
  <c r="A562" i="38" s="1"/>
  <c r="B174" i="60"/>
  <c r="CB174" i="60" s="1"/>
  <c r="B228" i="60"/>
  <c r="B391" i="60"/>
  <c r="CB391" i="60" s="1"/>
  <c r="B116" i="61"/>
  <c r="A1114" i="38" s="1"/>
  <c r="B210" i="60"/>
  <c r="CB210" i="60" s="1"/>
  <c r="B361" i="60"/>
  <c r="B31" i="61"/>
  <c r="A1029" i="38" s="1"/>
  <c r="B73" i="61"/>
  <c r="B20" i="60"/>
  <c r="A520" i="38" s="1"/>
  <c r="B19" i="60"/>
  <c r="B140" i="60"/>
  <c r="A640" i="38" s="1"/>
  <c r="B247" i="60"/>
  <c r="A747" i="38" s="1"/>
  <c r="B159" i="60"/>
  <c r="CB159" i="60" s="1"/>
  <c r="B314" i="60"/>
  <c r="B425" i="60"/>
  <c r="A925" i="38" s="1"/>
  <c r="B478" i="60"/>
  <c r="B88" i="61"/>
  <c r="CB88" i="61" s="1"/>
  <c r="B78" i="60"/>
  <c r="B190" i="60"/>
  <c r="CB190" i="60" s="1"/>
  <c r="B244" i="60"/>
  <c r="A744" i="38" s="1"/>
  <c r="B375" i="60"/>
  <c r="CB375" i="60" s="1"/>
  <c r="B140" i="61"/>
  <c r="B221" i="60"/>
  <c r="B133" i="60"/>
  <c r="CB133" i="60" s="1"/>
  <c r="B65" i="61"/>
  <c r="A1063" i="38" s="1"/>
  <c r="B52" i="61"/>
  <c r="B45" i="60"/>
  <c r="A545" i="38" s="1"/>
  <c r="B305" i="60"/>
  <c r="A805" i="38" s="1"/>
  <c r="B495" i="60"/>
  <c r="CB495" i="60" s="1"/>
  <c r="B412" i="60"/>
  <c r="B16" i="61"/>
  <c r="B17" i="60"/>
  <c r="CB17" i="60" s="1"/>
  <c r="B312" i="60"/>
  <c r="CB312" i="60" s="1"/>
  <c r="F3" i="50"/>
  <c r="C3" i="50"/>
  <c r="D3" i="50"/>
  <c r="E3" i="50"/>
  <c r="B8" i="61"/>
  <c r="B138" i="61"/>
  <c r="CB138" i="61" s="1"/>
  <c r="B195" i="61"/>
  <c r="CB195" i="61" s="1"/>
  <c r="B192" i="61"/>
  <c r="A1190" i="38" s="1"/>
  <c r="B120" i="60"/>
  <c r="B227" i="60"/>
  <c r="CB227" i="60" s="1"/>
  <c r="B119" i="60"/>
  <c r="A619" i="38" s="1"/>
  <c r="B294" i="60"/>
  <c r="CB294" i="60" s="1"/>
  <c r="B445" i="60"/>
  <c r="B498" i="60"/>
  <c r="B370" i="60"/>
  <c r="CB370" i="60" s="1"/>
  <c r="B119" i="61"/>
  <c r="A1117" i="38" s="1"/>
  <c r="B301" i="60"/>
  <c r="B432" i="60"/>
  <c r="A932" i="38" s="1"/>
  <c r="B34" i="60"/>
  <c r="B187" i="60"/>
  <c r="A687" i="38" s="1"/>
  <c r="B17" i="61"/>
  <c r="B61" i="60"/>
  <c r="A561" i="38" s="1"/>
  <c r="B313" i="60"/>
  <c r="A813" i="38" s="1"/>
  <c r="B479" i="60"/>
  <c r="A979" i="38" s="1"/>
  <c r="B396" i="60"/>
  <c r="B40" i="61"/>
  <c r="A1038" i="38" s="1"/>
  <c r="B49" i="60"/>
  <c r="A549" i="38" s="1"/>
  <c r="B344" i="60"/>
  <c r="A844" i="38" s="1"/>
  <c r="B22" i="61"/>
  <c r="B82" i="61"/>
  <c r="A1080" i="38" s="1"/>
  <c r="B125" i="61"/>
  <c r="A1123" i="38" s="1"/>
  <c r="B72" i="60"/>
  <c r="CB72" i="60" s="1"/>
  <c r="B71" i="60"/>
  <c r="B192" i="60"/>
  <c r="B299" i="60"/>
  <c r="A799" i="38" s="1"/>
  <c r="B238" i="60"/>
  <c r="A738" i="38" s="1"/>
  <c r="B366" i="60"/>
  <c r="B373" i="60"/>
  <c r="CB373" i="60" s="1"/>
  <c r="B426" i="60"/>
  <c r="A926" i="38" s="1"/>
  <c r="B141" i="61"/>
  <c r="CB141" i="61" s="1"/>
  <c r="B475" i="60"/>
  <c r="B38" i="60"/>
  <c r="A538" i="38" s="1"/>
  <c r="B96" i="60"/>
  <c r="A596" i="38" s="1"/>
  <c r="B276" i="60"/>
  <c r="A776" i="38" s="1"/>
  <c r="B105" i="60"/>
  <c r="B135" i="61"/>
  <c r="A1133" i="38" s="1"/>
  <c r="B309" i="60"/>
  <c r="A809" i="38" s="1"/>
  <c r="B416" i="60"/>
  <c r="CB416" i="60" s="1"/>
  <c r="B62" i="61"/>
  <c r="B122" i="61"/>
  <c r="B179" i="61"/>
  <c r="A1177" i="38" s="1"/>
  <c r="B176" i="61"/>
  <c r="A1174" i="38" s="1"/>
  <c r="B104" i="60"/>
  <c r="B98" i="60"/>
  <c r="A598" i="38" s="1"/>
  <c r="B339" i="60"/>
  <c r="A839" i="38" s="1"/>
  <c r="B278" i="60"/>
  <c r="A778" i="38" s="1"/>
  <c r="B461" i="60"/>
  <c r="B213" i="60"/>
  <c r="CB213" i="60" s="1"/>
  <c r="B386" i="60"/>
  <c r="CB386" i="60" s="1"/>
  <c r="B132" i="61"/>
  <c r="A1130" i="38" s="1"/>
  <c r="B237" i="60"/>
  <c r="B496" i="60"/>
  <c r="CB496" i="60" s="1"/>
  <c r="B108" i="61"/>
  <c r="A1106" i="38" s="1"/>
  <c r="B143" i="61"/>
  <c r="CB143" i="61" s="1"/>
  <c r="B137" i="60"/>
  <c r="B488" i="60"/>
  <c r="CB488" i="60" s="1"/>
  <c r="B54" i="60"/>
  <c r="CB54" i="60" s="1"/>
  <c r="B225" i="60"/>
  <c r="CB225" i="60" s="1"/>
  <c r="B292" i="60"/>
  <c r="B2" i="61"/>
  <c r="B178" i="61"/>
  <c r="CB178" i="61" s="1"/>
  <c r="B288" i="60"/>
  <c r="CB288" i="60" s="1"/>
  <c r="B38" i="61"/>
  <c r="B98" i="61"/>
  <c r="A1096" i="38" s="1"/>
  <c r="B155" i="61"/>
  <c r="A1153" i="38" s="1"/>
  <c r="B152" i="61"/>
  <c r="A1150" i="38" s="1"/>
  <c r="B87" i="60"/>
  <c r="B208" i="60"/>
  <c r="A708" i="38" s="1"/>
  <c r="B315" i="60"/>
  <c r="A815" i="38" s="1"/>
  <c r="B254" i="60"/>
  <c r="A754" i="38" s="1"/>
  <c r="B485" i="60"/>
  <c r="B355" i="60"/>
  <c r="CB355" i="60" s="1"/>
  <c r="B410" i="60"/>
  <c r="B29" i="61"/>
  <c r="CB29" i="61" s="1"/>
  <c r="B162" i="60"/>
  <c r="B411" i="60"/>
  <c r="B148" i="61"/>
  <c r="A1146" i="38" s="1"/>
  <c r="B123" i="60"/>
  <c r="CB123" i="60" s="1"/>
  <c r="B127" i="61"/>
  <c r="B232" i="60"/>
  <c r="B186" i="60"/>
  <c r="CB186" i="60" s="1"/>
  <c r="B42" i="61"/>
  <c r="A1040" i="38" s="1"/>
  <c r="B102" i="61"/>
  <c r="B159" i="61"/>
  <c r="A1157" i="38" s="1"/>
  <c r="B156" i="61"/>
  <c r="CB156" i="61" s="1"/>
  <c r="B91" i="60"/>
  <c r="A591" i="38" s="1"/>
  <c r="B212" i="60"/>
  <c r="B319" i="60"/>
  <c r="A819" i="38" s="1"/>
  <c r="B258" i="60"/>
  <c r="CB258" i="60" s="1"/>
  <c r="B481" i="60"/>
  <c r="A981" i="38" s="1"/>
  <c r="B351" i="60"/>
  <c r="B406" i="60"/>
  <c r="CB406" i="60" s="1"/>
  <c r="B44" i="61"/>
  <c r="CB44" i="61" s="1"/>
  <c r="B161" i="61"/>
  <c r="CB161" i="61" s="1"/>
  <c r="B85" i="60"/>
  <c r="B321" i="60"/>
  <c r="CB321" i="60" s="1"/>
  <c r="B487" i="60"/>
  <c r="CB487" i="60" s="1"/>
  <c r="B420" i="60"/>
  <c r="A920" i="38" s="1"/>
  <c r="B3" i="61"/>
  <c r="B25" i="60"/>
  <c r="CB25" i="60" s="1"/>
  <c r="B320" i="60"/>
  <c r="A820" i="38" s="1"/>
  <c r="B50" i="61"/>
  <c r="A1048" i="38" s="1"/>
  <c r="B110" i="61"/>
  <c r="B167" i="61"/>
  <c r="CB167" i="61" s="1"/>
  <c r="B164" i="61"/>
  <c r="CB164" i="61" s="1"/>
  <c r="B99" i="60"/>
  <c r="A599" i="38" s="1"/>
  <c r="B147" i="61"/>
  <c r="B327" i="60"/>
  <c r="B266" i="60"/>
  <c r="B473" i="60"/>
  <c r="A973" i="38" s="1"/>
  <c r="B185" i="60"/>
  <c r="B398" i="60"/>
  <c r="CB398" i="60" s="1"/>
  <c r="B57" i="61"/>
  <c r="CB57" i="61" s="1"/>
  <c r="B46" i="60"/>
  <c r="A546" i="38" s="1"/>
  <c r="B158" i="60"/>
  <c r="B195" i="60"/>
  <c r="A695" i="38" s="1"/>
  <c r="B407" i="60"/>
  <c r="A907" i="38" s="1"/>
  <c r="B84" i="61"/>
  <c r="CB84" i="61" s="1"/>
  <c r="B178" i="60"/>
  <c r="B395" i="60"/>
  <c r="CB395" i="60" s="1"/>
  <c r="B33" i="61"/>
  <c r="A1031" i="38" s="1"/>
  <c r="B22" i="60"/>
  <c r="CB22" i="60" s="1"/>
  <c r="B150" i="60"/>
  <c r="B55" i="61"/>
  <c r="B97" i="61"/>
  <c r="B44" i="60"/>
  <c r="CB44" i="60" s="1"/>
  <c r="B43" i="60"/>
  <c r="B164" i="60"/>
  <c r="A664" i="38" s="1"/>
  <c r="B271" i="60"/>
  <c r="A771" i="38" s="1"/>
  <c r="B207" i="60"/>
  <c r="CB207" i="60" s="1"/>
  <c r="B338" i="60"/>
  <c r="B401" i="60"/>
  <c r="A901" i="38" s="1"/>
  <c r="B454" i="60"/>
  <c r="A954" i="38" s="1"/>
  <c r="B136" i="61"/>
  <c r="CB136" i="61" s="1"/>
  <c r="B182" i="61"/>
  <c r="B217" i="60"/>
  <c r="CB217" i="60" s="1"/>
  <c r="B284" i="60"/>
  <c r="CB284" i="60" s="1"/>
  <c r="B165" i="60"/>
  <c r="A665" i="38" s="1"/>
  <c r="B157" i="61"/>
  <c r="B317" i="60"/>
  <c r="CB317" i="60" s="1"/>
  <c r="B408" i="60"/>
  <c r="B63" i="61"/>
  <c r="A1061" i="38" s="1"/>
  <c r="B105" i="61"/>
  <c r="B52" i="60"/>
  <c r="CB52" i="60" s="1"/>
  <c r="B51" i="60"/>
  <c r="CB51" i="60" s="1"/>
  <c r="B172" i="60"/>
  <c r="A672" i="38" s="1"/>
  <c r="B279" i="60"/>
  <c r="B218" i="60"/>
  <c r="CB218" i="60" s="1"/>
  <c r="B346" i="60"/>
  <c r="CB346" i="60" s="1"/>
  <c r="B393" i="60"/>
  <c r="A893" i="38" s="1"/>
  <c r="B446" i="60"/>
  <c r="B7" i="61"/>
  <c r="A1005" i="38" s="1"/>
  <c r="B198" i="61"/>
  <c r="B233" i="60"/>
  <c r="CB233" i="60" s="1"/>
  <c r="B300" i="60"/>
  <c r="B492" i="60"/>
  <c r="A992" i="38" s="1"/>
  <c r="B189" i="61"/>
  <c r="CB189" i="61" s="1"/>
  <c r="B341" i="60"/>
  <c r="A841" i="38" s="1"/>
  <c r="B376" i="60"/>
  <c r="B128" i="61"/>
  <c r="A1126" i="38" s="1"/>
  <c r="B112" i="61"/>
  <c r="A1110" i="38" s="1"/>
  <c r="B118" i="60"/>
  <c r="CB118" i="60" s="1"/>
  <c r="B131" i="60"/>
  <c r="B431" i="60"/>
  <c r="A931" i="38" s="1"/>
  <c r="B45" i="61"/>
  <c r="A1043" i="38" s="1"/>
  <c r="B138" i="60"/>
  <c r="A638" i="38" s="1"/>
  <c r="B419" i="60"/>
  <c r="B43" i="61"/>
  <c r="CB43" i="61" s="1"/>
  <c r="B85" i="61"/>
  <c r="A1083" i="38" s="1"/>
  <c r="B32" i="60"/>
  <c r="CB32" i="60" s="1"/>
  <c r="B31" i="60"/>
  <c r="B152" i="60"/>
  <c r="A652" i="38" s="1"/>
  <c r="B259" i="60"/>
  <c r="CB259" i="60" s="1"/>
  <c r="B183" i="60"/>
  <c r="CB183" i="60" s="1"/>
  <c r="B326" i="60"/>
  <c r="B413" i="60"/>
  <c r="B466" i="60"/>
  <c r="CB466" i="60" s="1"/>
  <c r="B74" i="60"/>
  <c r="A574" i="38" s="1"/>
  <c r="B240" i="60"/>
  <c r="B33" i="60"/>
  <c r="A533" i="38" s="1"/>
  <c r="B336" i="60"/>
  <c r="CB336" i="60" s="1"/>
  <c r="B144" i="61"/>
  <c r="A1142" i="38" s="1"/>
  <c r="B134" i="60"/>
  <c r="B179" i="60"/>
  <c r="A679" i="38" s="1"/>
  <c r="B415" i="60"/>
  <c r="A915" i="38" s="1"/>
  <c r="B76" i="61"/>
  <c r="A1074" i="38" s="1"/>
  <c r="B170" i="60"/>
  <c r="B387" i="60"/>
  <c r="A887" i="38" s="1"/>
  <c r="B54" i="61"/>
  <c r="CB54" i="61" s="1"/>
  <c r="B114" i="61"/>
  <c r="A1112" i="38" s="1"/>
  <c r="B171" i="61"/>
  <c r="B168" i="61"/>
  <c r="CB168" i="61" s="1"/>
  <c r="B137" i="61"/>
  <c r="B90" i="60"/>
  <c r="A590" i="38" s="1"/>
  <c r="B331" i="60"/>
  <c r="B270" i="60"/>
  <c r="CB270" i="60" s="1"/>
  <c r="B469" i="60"/>
  <c r="B153" i="60"/>
  <c r="CB153" i="60" s="1"/>
  <c r="B394" i="60"/>
  <c r="B92" i="61"/>
  <c r="B92" i="60"/>
  <c r="CB92" i="60" s="1"/>
  <c r="B201" i="60"/>
  <c r="CB201" i="60" s="1"/>
  <c r="B190" i="61"/>
  <c r="B273" i="60"/>
  <c r="A773" i="38" s="1"/>
  <c r="B340" i="60"/>
  <c r="B444" i="60"/>
  <c r="A944" i="38" s="1"/>
  <c r="B82" i="60"/>
  <c r="B256" i="60"/>
  <c r="CB256" i="60" s="1"/>
  <c r="B27" i="61"/>
  <c r="A1025" i="38" s="1"/>
  <c r="B11" i="61"/>
  <c r="A1009" i="38" s="1"/>
  <c r="B16" i="60"/>
  <c r="B15" i="60"/>
  <c r="CB15" i="60" s="1"/>
  <c r="B136" i="60"/>
  <c r="CB136" i="60" s="1"/>
  <c r="B243" i="60"/>
  <c r="CB243" i="60" s="1"/>
  <c r="B151" i="60"/>
  <c r="B310" i="60"/>
  <c r="CB310" i="60" s="1"/>
  <c r="B429" i="60"/>
  <c r="B482" i="60"/>
  <c r="A982" i="38" s="1"/>
  <c r="B113" i="60"/>
  <c r="B10" i="60"/>
  <c r="B139" i="60"/>
  <c r="B368" i="60"/>
  <c r="A868" i="38" s="1"/>
  <c r="B173" i="61"/>
  <c r="B325" i="60"/>
  <c r="CB325" i="60" s="1"/>
  <c r="B392" i="60"/>
  <c r="B20" i="61"/>
  <c r="A1018" i="38" s="1"/>
  <c r="B13" i="60"/>
  <c r="B289" i="60"/>
  <c r="A789" i="38" s="1"/>
  <c r="B356" i="60"/>
  <c r="CB356" i="60" s="1"/>
  <c r="B428" i="60"/>
  <c r="CB428" i="60" s="1"/>
  <c r="B21" i="61"/>
  <c r="B106" i="60"/>
  <c r="CB106" i="60" s="1"/>
  <c r="B459" i="60"/>
  <c r="CB459" i="60" s="1"/>
  <c r="B5" i="61"/>
  <c r="A1003" i="38" s="1"/>
  <c r="B130" i="61"/>
  <c r="B187" i="61"/>
  <c r="B184" i="61"/>
  <c r="A1182" i="38" s="1"/>
  <c r="B112" i="60"/>
  <c r="A612" i="38" s="1"/>
  <c r="B219" i="60"/>
  <c r="B103" i="60"/>
  <c r="A603" i="38" s="1"/>
  <c r="B286" i="60"/>
  <c r="CB286" i="60" s="1"/>
  <c r="B453" i="60"/>
  <c r="CB453" i="60" s="1"/>
  <c r="B149" i="60"/>
  <c r="B378" i="60"/>
  <c r="CB378" i="60" s="1"/>
  <c r="B79" i="61"/>
  <c r="B269" i="60"/>
  <c r="CB269" i="60" s="1"/>
  <c r="B464" i="60"/>
  <c r="B197" i="61"/>
  <c r="A1195" i="38" s="1"/>
  <c r="B435" i="60"/>
  <c r="A935" i="38" s="1"/>
  <c r="B424" i="60"/>
  <c r="CB424" i="60" s="1"/>
  <c r="B371" i="60"/>
  <c r="B13" i="61"/>
  <c r="A1011" i="38" s="1"/>
  <c r="B134" i="61"/>
  <c r="A1132" i="38" s="1"/>
  <c r="B191" i="61"/>
  <c r="CB191" i="61" s="1"/>
  <c r="B188" i="61"/>
  <c r="B116" i="60"/>
  <c r="CB116" i="60" s="1"/>
  <c r="B223" i="60"/>
  <c r="CB223" i="60" s="1"/>
  <c r="B111" i="60"/>
  <c r="CB111" i="60" s="1"/>
  <c r="B290" i="60"/>
  <c r="B449" i="60"/>
  <c r="CB449" i="60" s="1"/>
  <c r="B117" i="60"/>
  <c r="CB117" i="60" s="1"/>
  <c r="B374" i="60"/>
  <c r="A874" i="38" s="1"/>
  <c r="B41" i="61"/>
  <c r="B30" i="60"/>
  <c r="CB30" i="60" s="1"/>
  <c r="B142" i="60"/>
  <c r="CB142" i="60" s="1"/>
  <c r="B163" i="60"/>
  <c r="CB163" i="60" s="1"/>
  <c r="B423" i="60"/>
  <c r="B129" i="60"/>
  <c r="B53" i="61"/>
  <c r="CB53" i="61" s="1"/>
  <c r="B146" i="60"/>
  <c r="A646" i="38" s="1"/>
  <c r="B427" i="60"/>
  <c r="B15" i="61"/>
  <c r="B142" i="61"/>
  <c r="B199" i="61"/>
  <c r="CB199" i="61" s="1"/>
  <c r="B196" i="61"/>
  <c r="B124" i="60"/>
  <c r="CB124" i="60" s="1"/>
  <c r="B231" i="60"/>
  <c r="CB231" i="60" s="1"/>
  <c r="B127" i="60"/>
  <c r="A627" i="38" s="1"/>
  <c r="B298" i="60"/>
  <c r="B441" i="60"/>
  <c r="CB441" i="60" s="1"/>
  <c r="B494" i="60"/>
  <c r="B209" i="60"/>
  <c r="A709" i="38" s="1"/>
  <c r="B120" i="61"/>
  <c r="B174" i="61"/>
  <c r="B88" i="60"/>
  <c r="A588" i="38" s="1"/>
  <c r="B268" i="60"/>
  <c r="CB268" i="60" s="1"/>
  <c r="B169" i="60"/>
  <c r="B111" i="61"/>
  <c r="A1109" i="38" s="1"/>
  <c r="B285" i="60"/>
  <c r="A785" i="38" s="1"/>
  <c r="B440" i="60"/>
  <c r="A940" i="38" s="1"/>
  <c r="B96" i="61"/>
  <c r="B86" i="60"/>
  <c r="A586" i="38" s="1"/>
  <c r="B26" i="61"/>
  <c r="A1024" i="38" s="1"/>
  <c r="B86" i="61"/>
  <c r="CB86" i="61" s="1"/>
  <c r="B129" i="61"/>
  <c r="B76" i="60"/>
  <c r="CB76" i="60" s="1"/>
  <c r="B75" i="60"/>
  <c r="A575" i="38" s="1"/>
  <c r="B196" i="60"/>
  <c r="CB196" i="60" s="1"/>
  <c r="B303" i="60"/>
  <c r="B242" i="60"/>
  <c r="CB242" i="60" s="1"/>
  <c r="B497" i="60"/>
  <c r="A997" i="38" s="1"/>
  <c r="B369" i="60"/>
  <c r="CB369" i="60" s="1"/>
  <c r="B422" i="60"/>
  <c r="B10" i="61"/>
  <c r="A1008" i="38" s="1"/>
  <c r="B115" i="61"/>
  <c r="CB115" i="61" s="1"/>
  <c r="B53" i="60"/>
  <c r="CB53" i="60" s="1"/>
  <c r="B281" i="60"/>
  <c r="B348" i="60"/>
  <c r="A848" i="38" s="1"/>
  <c r="B452" i="60"/>
  <c r="CB452" i="60" s="1"/>
  <c r="B154" i="61"/>
  <c r="CB154" i="61" s="1"/>
  <c r="B248" i="60"/>
  <c r="B34" i="61"/>
  <c r="B94" i="61"/>
  <c r="CB94" i="61" s="1"/>
  <c r="B151" i="61"/>
  <c r="A1149" i="38" s="1"/>
  <c r="B84" i="60"/>
  <c r="B83" i="60"/>
  <c r="B204" i="60"/>
  <c r="CB204" i="60" s="1"/>
  <c r="B311" i="60"/>
  <c r="A811" i="38" s="1"/>
  <c r="B250" i="60"/>
  <c r="B489" i="60"/>
  <c r="CB489" i="60" s="1"/>
  <c r="B359" i="60"/>
  <c r="B414" i="60"/>
  <c r="A914" i="38" s="1"/>
  <c r="B28" i="61"/>
  <c r="B131" i="61"/>
  <c r="A1129" i="38" s="1"/>
  <c r="B69" i="60"/>
  <c r="A569" i="38" s="1"/>
  <c r="B297" i="60"/>
  <c r="A797" i="38" s="1"/>
  <c r="B364" i="60"/>
  <c r="B436" i="60"/>
  <c r="CB436" i="60" s="1"/>
  <c r="B186" i="61"/>
  <c r="CB186" i="61" s="1"/>
  <c r="B280" i="60"/>
  <c r="A780" i="38" s="1"/>
  <c r="B107" i="61"/>
  <c r="B169" i="61"/>
  <c r="CB169" i="61" s="1"/>
  <c r="B198" i="60"/>
  <c r="B236" i="60"/>
  <c r="CB236" i="60" s="1"/>
  <c r="B365" i="60"/>
  <c r="B71" i="61"/>
  <c r="A1069" i="38" s="1"/>
  <c r="B245" i="60"/>
  <c r="B480" i="60"/>
  <c r="A980" i="38" s="1"/>
  <c r="B14" i="61"/>
  <c r="B74" i="61"/>
  <c r="A1072" i="38" s="1"/>
  <c r="B117" i="61"/>
  <c r="CB117" i="61" s="1"/>
  <c r="B64" i="60"/>
  <c r="A564" i="38" s="1"/>
  <c r="B63" i="60"/>
  <c r="B184" i="60"/>
  <c r="B291" i="60"/>
  <c r="A791" i="38" s="1"/>
  <c r="B230" i="60"/>
  <c r="CB230" i="60" s="1"/>
  <c r="B358" i="60"/>
  <c r="B381" i="60"/>
  <c r="CB381" i="60" s="1"/>
  <c r="B434" i="60"/>
  <c r="B73" i="60"/>
  <c r="A573" i="38" s="1"/>
  <c r="B360" i="60"/>
  <c r="B37" i="61"/>
  <c r="A1035" i="38" s="1"/>
  <c r="B154" i="60"/>
  <c r="CB154" i="60" s="1"/>
  <c r="B403" i="60"/>
  <c r="A903" i="38" s="1"/>
  <c r="B201" i="61"/>
  <c r="B214" i="60"/>
  <c r="CB214" i="60" s="1"/>
  <c r="B260" i="60"/>
  <c r="CB260" i="60" s="1"/>
  <c r="B349" i="60"/>
  <c r="A849" i="38" s="1"/>
  <c r="B103" i="61"/>
  <c r="B277" i="60"/>
  <c r="B448" i="60"/>
  <c r="CB448" i="60" s="1"/>
  <c r="B19" i="61"/>
  <c r="CB19" i="61" s="1"/>
  <c r="B146" i="61"/>
  <c r="B8" i="60"/>
  <c r="CB8" i="60" s="1"/>
  <c r="B200" i="61"/>
  <c r="CB200" i="61" s="1"/>
  <c r="B128" i="60"/>
  <c r="A628" i="38" s="1"/>
  <c r="B235" i="60"/>
  <c r="B135" i="60"/>
  <c r="B302" i="60"/>
  <c r="A802" i="38" s="1"/>
  <c r="B437" i="60"/>
  <c r="A937" i="38" s="1"/>
  <c r="B490" i="60"/>
  <c r="B177" i="60"/>
  <c r="CB177" i="60" s="1"/>
  <c r="B165" i="61"/>
  <c r="A1163" i="38" s="1"/>
  <c r="B333" i="60"/>
  <c r="CB333" i="60" s="1"/>
  <c r="B400" i="60"/>
  <c r="B49" i="61"/>
  <c r="A1047" i="38" s="1"/>
  <c r="B77" i="60"/>
  <c r="CB77" i="60" s="1"/>
  <c r="B337" i="60"/>
  <c r="CB337" i="60" s="1"/>
  <c r="B463" i="60"/>
  <c r="B380" i="60"/>
  <c r="A880" i="38" s="1"/>
  <c r="B64" i="61"/>
  <c r="CB64" i="61" s="1"/>
  <c r="B81" i="60"/>
  <c r="CB81" i="60" s="1"/>
  <c r="B491" i="60"/>
  <c r="B59" i="61"/>
  <c r="A1057" i="38" s="1"/>
  <c r="B101" i="61"/>
  <c r="CB101" i="61" s="1"/>
  <c r="B48" i="60"/>
  <c r="A548" i="38" s="1"/>
  <c r="B47" i="60"/>
  <c r="B168" i="60"/>
  <c r="CB168" i="60" s="1"/>
  <c r="B275" i="60"/>
  <c r="CB275" i="60" s="1"/>
  <c r="B215" i="60"/>
  <c r="A715" i="38" s="1"/>
  <c r="B342" i="60"/>
  <c r="B397" i="60"/>
  <c r="A897" i="38" s="1"/>
  <c r="B450" i="60"/>
  <c r="A950" i="38" s="1"/>
  <c r="B9" i="60"/>
  <c r="A509" i="38" s="1"/>
  <c r="B304" i="60"/>
  <c r="B162" i="61"/>
  <c r="CB162" i="61" s="1"/>
  <c r="B264" i="60"/>
  <c r="A764" i="38" s="1"/>
  <c r="B229" i="60"/>
  <c r="CB229" i="60" s="1"/>
  <c r="B80" i="61"/>
  <c r="B149" i="61"/>
  <c r="A1147" i="38" s="1"/>
  <c r="B115" i="60"/>
  <c r="B447" i="60"/>
  <c r="A947" i="38" s="1"/>
  <c r="B193" i="60"/>
  <c r="B124" i="61"/>
  <c r="A1122" i="38" s="1"/>
  <c r="B100" i="60"/>
  <c r="A600" i="38" s="1"/>
  <c r="B197" i="60"/>
  <c r="CB197" i="60" s="1"/>
  <c r="B35" i="61"/>
  <c r="B77" i="61"/>
  <c r="CB77" i="61" s="1"/>
  <c r="B24" i="60"/>
  <c r="CB24" i="60" s="1"/>
  <c r="B23" i="60"/>
  <c r="A523" i="38" s="1"/>
  <c r="B144" i="60"/>
  <c r="B251" i="60"/>
  <c r="A751" i="38" s="1"/>
  <c r="B167" i="60"/>
  <c r="A667" i="38" s="1"/>
  <c r="B318" i="60"/>
  <c r="A818" i="38" s="1"/>
  <c r="B421" i="60"/>
  <c r="B474" i="60"/>
  <c r="B42" i="60"/>
  <c r="CB42" i="60" s="1"/>
  <c r="B203" i="60"/>
  <c r="A703" i="38" s="1"/>
  <c r="B194" i="61"/>
  <c r="B161" i="60"/>
  <c r="A661" i="38" s="1"/>
  <c r="B65" i="60"/>
  <c r="B293" i="60"/>
  <c r="A793" i="38" s="1"/>
  <c r="B39" i="61"/>
  <c r="B81" i="61"/>
  <c r="CB81" i="61" s="1"/>
  <c r="B28" i="60"/>
  <c r="A528" i="38" s="1"/>
  <c r="B27" i="60"/>
  <c r="A527" i="38" s="1"/>
  <c r="B148" i="60"/>
  <c r="B255" i="60"/>
  <c r="A755" i="38" s="1"/>
  <c r="B175" i="60"/>
  <c r="B322" i="60"/>
  <c r="A822" i="38" s="1"/>
  <c r="B417" i="60"/>
  <c r="B470" i="60"/>
  <c r="B104" i="61"/>
  <c r="B158" i="61"/>
  <c r="CB158" i="61" s="1"/>
  <c r="B206" i="60"/>
  <c r="B252" i="60"/>
  <c r="A752" i="38" s="1"/>
  <c r="B357" i="60"/>
  <c r="CB357" i="60" s="1"/>
  <c r="B87" i="61"/>
  <c r="A1085" i="38" s="1"/>
  <c r="B253" i="60"/>
  <c r="B472" i="60"/>
  <c r="B47" i="61"/>
  <c r="A1045" i="38" s="1"/>
  <c r="B89" i="61"/>
  <c r="A1087" i="38" s="1"/>
  <c r="B36" i="60"/>
  <c r="B35" i="60"/>
  <c r="A535" i="38" s="1"/>
  <c r="B156" i="60"/>
  <c r="A656" i="38" s="1"/>
  <c r="B263" i="60"/>
  <c r="A763" i="38" s="1"/>
  <c r="B191" i="60"/>
  <c r="B330" i="60"/>
  <c r="B409" i="60"/>
  <c r="B462" i="60"/>
  <c r="A962" i="38" s="1"/>
  <c r="B99" i="61"/>
  <c r="B37" i="60"/>
  <c r="CB37" i="60" s="1"/>
  <c r="B265" i="60"/>
  <c r="CB265" i="60" s="1"/>
  <c r="B332" i="60"/>
  <c r="CB332" i="60" s="1"/>
  <c r="B468" i="60"/>
  <c r="B58" i="60"/>
  <c r="B216" i="60"/>
  <c r="B75" i="61"/>
  <c r="CB75" i="61" s="1"/>
  <c r="B29" i="60"/>
  <c r="B58" i="61"/>
  <c r="CB58" i="61" s="1"/>
  <c r="B118" i="61"/>
  <c r="A1116" i="38" s="1"/>
  <c r="B175" i="61"/>
  <c r="A1173" i="38" s="1"/>
  <c r="B172" i="61"/>
  <c r="B145" i="61"/>
  <c r="A1143" i="38" s="1"/>
  <c r="B94" i="60"/>
  <c r="A594" i="38" s="1"/>
  <c r="B335" i="60"/>
  <c r="A835" i="38" s="1"/>
  <c r="B274" i="60"/>
  <c r="B465" i="60"/>
  <c r="A965" i="38" s="1"/>
  <c r="B121" i="60"/>
  <c r="A621" i="38" s="1"/>
  <c r="B390" i="60"/>
  <c r="A890" i="38" s="1"/>
  <c r="B4" i="61"/>
  <c r="B193" i="61"/>
  <c r="A1191" i="38" s="1"/>
  <c r="B110" i="60"/>
  <c r="A610" i="38" s="1"/>
  <c r="B345" i="60"/>
  <c r="A845" i="38" s="1"/>
  <c r="B455" i="60"/>
  <c r="B388" i="60"/>
  <c r="A888" i="38" s="1"/>
  <c r="B48" i="61"/>
  <c r="A1046" i="38" s="1"/>
  <c r="B89" i="60"/>
  <c r="CB89" i="60" s="1"/>
  <c r="B483" i="60"/>
  <c r="B66" i="61"/>
  <c r="A1064" i="38" s="1"/>
  <c r="B126" i="61"/>
  <c r="A1124" i="38" s="1"/>
  <c r="B183" i="61"/>
  <c r="A1181" i="38" s="1"/>
  <c r="B180" i="61"/>
  <c r="B108" i="60"/>
  <c r="A608" i="38" s="1"/>
  <c r="B102" i="60"/>
  <c r="B343" i="60"/>
  <c r="A843" i="38" s="1"/>
  <c r="B282" i="60"/>
  <c r="B457" i="60"/>
  <c r="A957" i="38" s="1"/>
  <c r="B181" i="60"/>
  <c r="A681" i="38" s="1"/>
  <c r="B382" i="60"/>
  <c r="A882" i="38" s="1"/>
  <c r="B25" i="61"/>
  <c r="B14" i="60"/>
  <c r="A514" i="38" s="1"/>
  <c r="B126" i="60"/>
  <c r="B147" i="60"/>
  <c r="CB147" i="60" s="1"/>
  <c r="B439" i="60"/>
  <c r="B372" i="60"/>
  <c r="CB372" i="60" s="1"/>
  <c r="B12" i="61"/>
  <c r="A1010" i="38" s="1"/>
  <c r="B114" i="60"/>
  <c r="A614" i="38" s="1"/>
  <c r="B451" i="60"/>
  <c r="B68" i="61"/>
  <c r="CB68" i="61" s="1"/>
  <c r="B185" i="61"/>
  <c r="CB185" i="61" s="1"/>
  <c r="B70" i="60"/>
  <c r="A570" i="38" s="1"/>
  <c r="B241" i="60"/>
  <c r="B308" i="60"/>
  <c r="CB308" i="60" s="1"/>
  <c r="B476" i="60"/>
  <c r="CB476" i="60" s="1"/>
  <c r="B18" i="60"/>
  <c r="A518" i="38" s="1"/>
  <c r="B171" i="60"/>
  <c r="B46" i="61"/>
  <c r="A1044" i="38" s="1"/>
  <c r="B106" i="61"/>
  <c r="A1104" i="38" s="1"/>
  <c r="B163" i="61"/>
  <c r="CB163" i="61" s="1"/>
  <c r="B160" i="61"/>
  <c r="B95" i="60"/>
  <c r="CB95" i="60" s="1"/>
  <c r="B139" i="61"/>
  <c r="CB139" i="61" s="1"/>
  <c r="B323" i="60"/>
  <c r="A823" i="38" s="1"/>
  <c r="B262" i="60"/>
  <c r="B477" i="60"/>
  <c r="B347" i="60"/>
  <c r="A847" i="38" s="1"/>
  <c r="B402" i="60"/>
  <c r="CB402" i="60" s="1"/>
  <c r="B61" i="61"/>
  <c r="B194" i="60"/>
  <c r="CB194" i="60" s="1"/>
  <c r="B379" i="60"/>
  <c r="CB379" i="60" s="1"/>
  <c r="B95" i="61"/>
  <c r="A1093" i="38" s="1"/>
  <c r="B261" i="60"/>
  <c r="B456" i="60"/>
  <c r="B166" i="61"/>
  <c r="A1164" i="38" s="1"/>
  <c r="B249" i="60"/>
  <c r="CB249" i="60" s="1"/>
  <c r="B324" i="60"/>
  <c r="B460" i="60"/>
  <c r="B50" i="60"/>
  <c r="B224" i="60"/>
  <c r="A724" i="38" s="1"/>
  <c r="B51" i="61"/>
  <c r="B93" i="61"/>
  <c r="A1091" i="38" s="1"/>
  <c r="B40" i="60"/>
  <c r="A540" i="38" s="1"/>
  <c r="B39" i="60"/>
  <c r="A539" i="38" s="1"/>
  <c r="B160" i="60"/>
  <c r="B267" i="60"/>
  <c r="B199" i="60"/>
  <c r="A699" i="38" s="1"/>
  <c r="B334" i="60"/>
  <c r="A834" i="38" s="1"/>
  <c r="B405" i="60"/>
  <c r="B458" i="60"/>
  <c r="CB458" i="60" s="1"/>
  <c r="B170" i="61"/>
  <c r="A1168" i="38" s="1"/>
  <c r="B272" i="60"/>
  <c r="A772" i="38" s="1"/>
  <c r="B91" i="61"/>
  <c r="B166" i="60"/>
  <c r="CB166" i="60" s="1"/>
  <c r="B211" i="60"/>
  <c r="A711" i="38" s="1"/>
  <c r="B399" i="60"/>
  <c r="CB399" i="60" s="1"/>
  <c r="B100" i="61"/>
  <c r="B202" i="60"/>
  <c r="A702" i="38" s="1"/>
  <c r="B353" i="60"/>
  <c r="A853" i="38" s="1"/>
  <c r="B30" i="61"/>
  <c r="CB30" i="61" s="1"/>
  <c r="B90" i="61"/>
  <c r="B133" i="61"/>
  <c r="A1131" i="38" s="1"/>
  <c r="B80" i="60"/>
  <c r="A580" i="38" s="1"/>
  <c r="B79" i="60"/>
  <c r="A579" i="38" s="1"/>
  <c r="B200" i="60"/>
  <c r="B307" i="60"/>
  <c r="CB307" i="60" s="1"/>
  <c r="B246" i="60"/>
  <c r="A746" i="38" s="1"/>
  <c r="B493" i="60"/>
  <c r="CB493" i="60" s="1"/>
  <c r="B363" i="60"/>
  <c r="B418" i="60"/>
  <c r="CB418" i="60" s="1"/>
  <c r="B56" i="61"/>
  <c r="A1054" i="38" s="1"/>
  <c r="B130" i="60"/>
  <c r="CB130" i="60" s="1"/>
  <c r="B443" i="60"/>
  <c r="B24" i="61"/>
  <c r="CB24" i="61" s="1"/>
  <c r="B97" i="60"/>
  <c r="CB97" i="60" s="1"/>
  <c r="B467" i="60"/>
  <c r="A967" i="38" s="1"/>
  <c r="B296" i="60"/>
  <c r="B123" i="61"/>
  <c r="B182" i="60"/>
  <c r="B220" i="60"/>
  <c r="CB220" i="60" s="1"/>
  <c r="B383" i="60"/>
  <c r="B181" i="61"/>
  <c r="A1179" i="38" s="1"/>
  <c r="B107" i="60"/>
  <c r="CB107" i="60" s="1"/>
  <c r="B384" i="60"/>
  <c r="A884" i="38" s="1"/>
  <c r="B67" i="61"/>
  <c r="B109" i="61"/>
  <c r="A1107" i="38" s="1"/>
  <c r="B56" i="60"/>
  <c r="CB56" i="60" s="1"/>
  <c r="B55" i="60"/>
  <c r="A555" i="38" s="1"/>
  <c r="B176" i="60"/>
  <c r="B283" i="60"/>
  <c r="CB283" i="60" s="1"/>
  <c r="B222" i="60"/>
  <c r="A722" i="38" s="1"/>
  <c r="B350" i="60"/>
  <c r="CB350" i="60" s="1"/>
  <c r="B389" i="60"/>
  <c r="B442" i="60"/>
  <c r="A942" i="38" s="1"/>
  <c r="B41" i="60"/>
  <c r="CB41" i="60" s="1"/>
  <c r="B328" i="60"/>
  <c r="A828" i="38" s="1"/>
  <c r="B9" i="61"/>
  <c r="B122" i="60"/>
  <c r="B66" i="60"/>
  <c r="A566" i="38" s="1"/>
  <c r="B69" i="61"/>
  <c r="A1067" i="38" s="1"/>
  <c r="B499" i="60"/>
  <c r="CB7" i="62"/>
  <c r="E10" i="64"/>
  <c r="A964" i="38"/>
  <c r="CB464" i="60"/>
  <c r="A649" i="38"/>
  <c r="CB149" i="60"/>
  <c r="A671" i="38"/>
  <c r="CB171" i="60"/>
  <c r="A741" i="38"/>
  <c r="CB241" i="60"/>
  <c r="A1078" i="38"/>
  <c r="CB80" i="61"/>
  <c r="CB440" i="60"/>
  <c r="A1138" i="38"/>
  <c r="CB140" i="61"/>
  <c r="A669" i="38"/>
  <c r="CB169" i="60"/>
  <c r="A871" i="38"/>
  <c r="CB371" i="60"/>
  <c r="A1007" i="38"/>
  <c r="A905" i="38"/>
  <c r="CB405" i="60"/>
  <c r="A831" i="38"/>
  <c r="CB331" i="60"/>
  <c r="A644" i="38"/>
  <c r="CB144" i="60"/>
  <c r="A571" i="38"/>
  <c r="CB71" i="60"/>
  <c r="A1144" i="38"/>
  <c r="CB146" i="61"/>
  <c r="A1020" i="38"/>
  <c r="CB22" i="61"/>
  <c r="A991" i="38"/>
  <c r="CB491" i="60"/>
  <c r="CB492" i="60"/>
  <c r="CB14" i="60"/>
  <c r="A1118" i="38"/>
  <c r="CB120" i="61"/>
  <c r="A779" i="38"/>
  <c r="CB279" i="60"/>
  <c r="CB140" i="60"/>
  <c r="A519" i="38"/>
  <c r="CB19" i="60"/>
  <c r="A584" i="38"/>
  <c r="CB84" i="60"/>
  <c r="A740" i="38"/>
  <c r="CB240" i="60"/>
  <c r="A863" i="38"/>
  <c r="CB363" i="60"/>
  <c r="A697" i="38"/>
  <c r="A824" i="38"/>
  <c r="CB324" i="60"/>
  <c r="A1105" i="38"/>
  <c r="CB107" i="61"/>
  <c r="A645" i="38"/>
  <c r="CB145" i="60"/>
  <c r="A803" i="38"/>
  <c r="CB303" i="60"/>
  <c r="A543" i="38"/>
  <c r="CB43" i="60"/>
  <c r="A1037" i="38"/>
  <c r="CB39" i="61"/>
  <c r="A913" i="38"/>
  <c r="CB413" i="60"/>
  <c r="A826" i="38"/>
  <c r="CB326" i="60"/>
  <c r="A762" i="38"/>
  <c r="CB262" i="60"/>
  <c r="A620" i="38"/>
  <c r="CB120" i="60"/>
  <c r="A563" i="38"/>
  <c r="CB63" i="60"/>
  <c r="A1193" i="38"/>
  <c r="A1060" i="38"/>
  <c r="CB62" i="61"/>
  <c r="A670" i="38"/>
  <c r="CB170" i="60"/>
  <c r="CB76" i="61"/>
  <c r="A865" i="38"/>
  <c r="CB365" i="60"/>
  <c r="A955" i="38"/>
  <c r="CB455" i="60"/>
  <c r="A706" i="38"/>
  <c r="CB206" i="60"/>
  <c r="A585" i="38"/>
  <c r="CB85" i="60"/>
  <c r="CB10" i="61"/>
  <c r="A922" i="38"/>
  <c r="CB422" i="60"/>
  <c r="A917" i="38"/>
  <c r="CB417" i="60"/>
  <c r="CB319" i="60"/>
  <c r="CB59" i="60"/>
  <c r="A560" i="38"/>
  <c r="CB60" i="60"/>
  <c r="CB113" i="61"/>
  <c r="A1089" i="38"/>
  <c r="CB91" i="61"/>
  <c r="A678" i="38"/>
  <c r="CB178" i="60"/>
  <c r="CB195" i="60"/>
  <c r="A691" i="38"/>
  <c r="CB191" i="60"/>
  <c r="A1145" i="38"/>
  <c r="CB147" i="61"/>
  <c r="A1125" i="38"/>
  <c r="CB127" i="61"/>
  <c r="A990" i="38"/>
  <c r="CB490" i="60"/>
  <c r="A921" i="38"/>
  <c r="CB421" i="60"/>
  <c r="A985" i="38"/>
  <c r="CB485" i="60"/>
  <c r="CB254" i="60"/>
  <c r="A1128" i="38"/>
  <c r="CB130" i="61"/>
  <c r="A1065" i="38"/>
  <c r="CB67" i="61"/>
  <c r="A582" i="38"/>
  <c r="CB82" i="60"/>
  <c r="A1098" i="38"/>
  <c r="CB100" i="61"/>
  <c r="A693" i="38"/>
  <c r="CB193" i="60"/>
  <c r="A864" i="38"/>
  <c r="CB364" i="60"/>
  <c r="A733" i="38"/>
  <c r="A601" i="38"/>
  <c r="CB101" i="60"/>
  <c r="A1026" i="38"/>
  <c r="CB28" i="61"/>
  <c r="A989" i="38"/>
  <c r="A814" i="38"/>
  <c r="CB314" i="60"/>
  <c r="A750" i="38"/>
  <c r="CB250" i="60"/>
  <c r="A688" i="38"/>
  <c r="CB188" i="60"/>
  <c r="A624" i="38"/>
  <c r="A1194" i="38"/>
  <c r="CB196" i="61"/>
  <c r="CB121" i="61"/>
  <c r="A1076" i="38"/>
  <c r="CB78" i="61"/>
  <c r="A943" i="38"/>
  <c r="CB443" i="60"/>
  <c r="A801" i="38"/>
  <c r="CB301" i="60"/>
  <c r="A613" i="38"/>
  <c r="CB113" i="60"/>
  <c r="CB98" i="60"/>
  <c r="A792" i="38"/>
  <c r="CB292" i="60"/>
  <c r="CB61" i="60"/>
  <c r="CB33" i="61"/>
  <c r="A748" i="38"/>
  <c r="CB248" i="60"/>
  <c r="A774" i="38"/>
  <c r="CB274" i="60"/>
  <c r="A648" i="38"/>
  <c r="CB148" i="60"/>
  <c r="A512" i="38"/>
  <c r="CB12" i="60"/>
  <c r="A1171" i="38"/>
  <c r="CB173" i="61"/>
  <c r="A998" i="38"/>
  <c r="CB498" i="60"/>
  <c r="A810" i="38"/>
  <c r="A604" i="38"/>
  <c r="CB104" i="60"/>
  <c r="A547" i="38"/>
  <c r="CB47" i="60"/>
  <c r="A1041" i="38"/>
  <c r="A1019" i="38"/>
  <c r="CB21" i="61"/>
  <c r="A984" i="38"/>
  <c r="CB484" i="60"/>
  <c r="A781" i="38"/>
  <c r="CB281" i="60"/>
  <c r="CB72" i="61"/>
  <c r="A949" i="38"/>
  <c r="A790" i="38"/>
  <c r="CB290" i="60"/>
  <c r="CB164" i="60"/>
  <c r="C6" i="64"/>
  <c r="A975" i="38"/>
  <c r="CB475" i="60"/>
  <c r="A912" i="38"/>
  <c r="CB412" i="60"/>
  <c r="A513" i="38"/>
  <c r="CB13" i="60"/>
  <c r="A1199" i="38"/>
  <c r="CB201" i="61"/>
  <c r="CB144" i="61"/>
  <c r="A1015" i="38"/>
  <c r="CB17" i="61"/>
  <c r="A951" i="38"/>
  <c r="CB451" i="60"/>
  <c r="A999" i="38"/>
  <c r="CB499" i="60"/>
  <c r="A1192" i="38"/>
  <c r="CB194" i="61"/>
  <c r="A878" i="38"/>
  <c r="A866" i="38"/>
  <c r="CB366" i="60"/>
  <c r="A735" i="38"/>
  <c r="CB235" i="60"/>
  <c r="A676" i="38"/>
  <c r="CB176" i="60"/>
  <c r="A1169" i="38"/>
  <c r="CB171" i="61"/>
  <c r="CB114" i="61"/>
  <c r="A1049" i="38"/>
  <c r="CB51" i="61"/>
  <c r="A861" i="38"/>
  <c r="CB361" i="60"/>
  <c r="A936" i="38"/>
  <c r="CB329" i="60"/>
  <c r="A578" i="38"/>
  <c r="CB78" i="60"/>
  <c r="A946" i="38"/>
  <c r="CB446" i="60"/>
  <c r="A877" i="38"/>
  <c r="CB377" i="60"/>
  <c r="A798" i="38"/>
  <c r="CB298" i="60"/>
  <c r="A1178" i="38"/>
  <c r="CB180" i="61"/>
  <c r="A552" i="38"/>
  <c r="A1103" i="38"/>
  <c r="CB105" i="61"/>
  <c r="A637" i="38"/>
  <c r="CB137" i="60"/>
  <c r="CB432" i="60"/>
  <c r="A860" i="38"/>
  <c r="CB360" i="60"/>
  <c r="A737" i="38"/>
  <c r="CB237" i="60"/>
  <c r="A713" i="38"/>
  <c r="A683" i="38"/>
  <c r="A760" i="38"/>
  <c r="A650" i="38"/>
  <c r="CB150" i="60"/>
  <c r="A529" i="38"/>
  <c r="CB29" i="60"/>
  <c r="CB128" i="61"/>
  <c r="A927" i="38"/>
  <c r="CB427" i="60"/>
  <c r="A817" i="38"/>
  <c r="A1155" i="38"/>
  <c r="CB157" i="61"/>
  <c r="A643" i="38"/>
  <c r="CB143" i="60"/>
  <c r="A869" i="38"/>
  <c r="A742" i="38"/>
  <c r="A1170" i="38"/>
  <c r="CB172" i="61"/>
  <c r="A1100" i="38"/>
  <c r="CB102" i="61"/>
  <c r="A945" i="38"/>
  <c r="CB445" i="60"/>
  <c r="A858" i="38"/>
  <c r="CB358" i="60"/>
  <c r="A727" i="38"/>
  <c r="CB152" i="60"/>
  <c r="A531" i="38"/>
  <c r="CB31" i="60"/>
  <c r="A1158" i="38"/>
  <c r="CB160" i="61"/>
  <c r="A1088" i="38"/>
  <c r="CB90" i="61"/>
  <c r="CB387" i="60"/>
  <c r="A1101" i="38"/>
  <c r="CB103" i="61"/>
  <c r="A631" i="38"/>
  <c r="CB131" i="60"/>
  <c r="CB348" i="60"/>
  <c r="A728" i="38"/>
  <c r="CB228" i="60"/>
  <c r="CB21" i="60"/>
  <c r="A1081" i="38"/>
  <c r="CB83" i="61"/>
  <c r="A1039" i="38"/>
  <c r="CB41" i="61"/>
  <c r="A1186" i="38"/>
  <c r="CB188" i="61"/>
  <c r="A1056" i="38"/>
  <c r="G9" i="64"/>
  <c r="A6" i="64"/>
  <c r="A900" i="38"/>
  <c r="CB400" i="60"/>
  <c r="A662" i="38"/>
  <c r="CB162" i="60"/>
  <c r="A963" i="38"/>
  <c r="CB463" i="60"/>
  <c r="A634" i="38"/>
  <c r="CB134" i="60"/>
  <c r="A1050" i="38"/>
  <c r="CB52" i="61"/>
  <c r="A876" i="38"/>
  <c r="CB376" i="60"/>
  <c r="CB285" i="60"/>
  <c r="A1030" i="38"/>
  <c r="CB32" i="61"/>
  <c r="A685" i="38"/>
  <c r="CB185" i="60"/>
  <c r="A796" i="38"/>
  <c r="CB296" i="60"/>
  <c r="A894" i="38"/>
  <c r="CB394" i="60"/>
  <c r="A889" i="38"/>
  <c r="CB389" i="60"/>
  <c r="A953" i="38"/>
  <c r="A719" i="38"/>
  <c r="CB219" i="60"/>
  <c r="A660" i="38"/>
  <c r="CB160" i="60"/>
  <c r="A587" i="38"/>
  <c r="CB87" i="60"/>
  <c r="A1033" i="38"/>
  <c r="CB35" i="61"/>
  <c r="A1036" i="38"/>
  <c r="CB38" i="61"/>
  <c r="A919" i="38"/>
  <c r="CB419" i="60"/>
  <c r="CB135" i="61"/>
  <c r="A968" i="38"/>
  <c r="CB468" i="60"/>
  <c r="A939" i="38"/>
  <c r="CB439" i="60"/>
  <c r="A800" i="38"/>
  <c r="CB300" i="60"/>
  <c r="A658" i="38"/>
  <c r="CB158" i="60"/>
  <c r="A1097" i="38"/>
  <c r="CB99" i="61"/>
  <c r="A1023" i="38"/>
  <c r="CB25" i="61"/>
  <c r="A782" i="38"/>
  <c r="CB282" i="60"/>
  <c r="CB295" i="60"/>
  <c r="CB35" i="60"/>
  <c r="A536" i="38"/>
  <c r="CB36" i="60"/>
  <c r="A1165" i="38"/>
  <c r="A1108" i="38"/>
  <c r="CB110" i="61"/>
  <c r="A804" i="38"/>
  <c r="CB304" i="60"/>
  <c r="A1059" i="38"/>
  <c r="CB61" i="61"/>
  <c r="A651" i="38"/>
  <c r="CB151" i="60"/>
  <c r="A896" i="38"/>
  <c r="CB396" i="60"/>
  <c r="A883" i="38"/>
  <c r="CB383" i="60"/>
  <c r="A1188" i="38"/>
  <c r="CB190" i="61"/>
  <c r="A1151" i="38"/>
  <c r="CB153" i="61"/>
  <c r="A1094" i="38"/>
  <c r="CB96" i="61"/>
  <c r="A983" i="38"/>
  <c r="CB483" i="60"/>
  <c r="A753" i="38"/>
  <c r="CB253" i="60"/>
  <c r="A525" i="38"/>
  <c r="A1001" i="38"/>
  <c r="A663" i="38"/>
  <c r="A851" i="38"/>
  <c r="CB351" i="60"/>
  <c r="CB401" i="60"/>
  <c r="A838" i="38"/>
  <c r="CB338" i="60"/>
  <c r="A712" i="38"/>
  <c r="CB212" i="60"/>
  <c r="A576" i="38"/>
  <c r="A1127" i="38"/>
  <c r="CB129" i="61"/>
  <c r="A1004" i="38"/>
  <c r="A761" i="38"/>
  <c r="CB261" i="60"/>
  <c r="A961" i="38"/>
  <c r="CB461" i="60"/>
  <c r="A842" i="38"/>
  <c r="CB342" i="60"/>
  <c r="A700" i="38"/>
  <c r="CB200" i="60"/>
  <c r="A516" i="38"/>
  <c r="CB16" i="60"/>
  <c r="A1136" i="38"/>
  <c r="A1006" i="38"/>
  <c r="A1012" i="38"/>
  <c r="CB14" i="61"/>
  <c r="A777" i="38"/>
  <c r="CB277" i="60"/>
  <c r="CB124" i="61"/>
  <c r="A605" i="38"/>
  <c r="CB105" i="60"/>
  <c r="A923" i="38"/>
  <c r="CB423" i="60"/>
  <c r="A717" i="38"/>
  <c r="A1180" i="38"/>
  <c r="CB182" i="61"/>
  <c r="A1002" i="38"/>
  <c r="A906" i="38"/>
  <c r="A726" i="38"/>
  <c r="CB226" i="60"/>
  <c r="A1084" i="38"/>
  <c r="H4" i="55"/>
  <c r="G6" i="56"/>
  <c r="H5" i="56"/>
  <c r="F9" i="64"/>
  <c r="D5" i="64"/>
  <c r="A6" i="56"/>
  <c r="B6" i="51"/>
  <c r="B5" i="64"/>
  <c r="A5" i="50"/>
  <c r="D5" i="56"/>
  <c r="C6" i="56"/>
  <c r="H8" i="64"/>
  <c r="E6" i="56"/>
  <c r="D4" i="55"/>
  <c r="B4" i="55"/>
  <c r="B4" i="50"/>
  <c r="B5" i="56"/>
  <c r="F5" i="56"/>
  <c r="G6" i="55" l="1"/>
  <c r="CB166" i="61"/>
  <c r="CB108" i="61"/>
  <c r="A731" i="38"/>
  <c r="A758" i="38"/>
  <c r="CB320" i="60"/>
  <c r="CB450" i="60"/>
  <c r="A885" i="38"/>
  <c r="CB100" i="60"/>
  <c r="CB184" i="61"/>
  <c r="A1154" i="38"/>
  <c r="A966" i="38"/>
  <c r="A856" i="38"/>
  <c r="CB155" i="61"/>
  <c r="A784" i="38"/>
  <c r="CB313" i="60"/>
  <c r="CB119" i="60"/>
  <c r="A517" i="38"/>
  <c r="CB66" i="61"/>
  <c r="CB59" i="61"/>
  <c r="A918" i="38"/>
  <c r="A553" i="38"/>
  <c r="CB246" i="60"/>
  <c r="CB145" i="61"/>
  <c r="A630" i="38"/>
  <c r="A1092" i="38"/>
  <c r="CB420" i="60"/>
  <c r="A611" i="38"/>
  <c r="A725" i="38"/>
  <c r="CB89" i="61"/>
  <c r="CB23" i="60"/>
  <c r="CB486" i="60"/>
  <c r="CB42" i="61"/>
  <c r="CB480" i="60"/>
  <c r="CB146" i="60"/>
  <c r="A522" i="38"/>
  <c r="CB119" i="61"/>
  <c r="A567" i="38"/>
  <c r="CB263" i="60"/>
  <c r="A1175" i="38"/>
  <c r="A710" i="38"/>
  <c r="CB20" i="60"/>
  <c r="CB414" i="60"/>
  <c r="A995" i="38"/>
  <c r="CB316" i="60"/>
  <c r="CB297" i="60"/>
  <c r="CB479" i="60"/>
  <c r="A787" i="38"/>
  <c r="A1197" i="38"/>
  <c r="A1159" i="38"/>
  <c r="A938" i="38"/>
  <c r="CB50" i="61"/>
  <c r="CB393" i="60"/>
  <c r="CB444" i="60"/>
  <c r="CB239" i="60"/>
  <c r="CB382" i="60"/>
  <c r="A623" i="38"/>
  <c r="CB374" i="60"/>
  <c r="CB215" i="60"/>
  <c r="CB368" i="60"/>
  <c r="A916" i="38"/>
  <c r="A837" i="38"/>
  <c r="CB133" i="61"/>
  <c r="CB11" i="61"/>
  <c r="CB46" i="60"/>
  <c r="CB276" i="60"/>
  <c r="A794" i="38"/>
  <c r="CB172" i="60"/>
  <c r="CB238" i="60"/>
  <c r="A659" i="38"/>
  <c r="A769" i="38"/>
  <c r="A875" i="38"/>
  <c r="A653" i="38"/>
  <c r="CB344" i="60"/>
  <c r="A1139" i="38"/>
  <c r="A1141" i="38"/>
  <c r="A783" i="38"/>
  <c r="A958" i="38"/>
  <c r="CB224" i="60"/>
  <c r="CB95" i="61"/>
  <c r="CB175" i="61"/>
  <c r="CB9" i="60"/>
  <c r="CB18" i="60"/>
  <c r="CB12" i="61"/>
  <c r="A1028" i="38"/>
  <c r="CB27" i="60"/>
  <c r="CB48" i="60"/>
  <c r="CB109" i="61"/>
  <c r="CB293" i="60"/>
  <c r="CB323" i="60"/>
  <c r="CB55" i="60"/>
  <c r="A589" i="38"/>
  <c r="A666" i="38"/>
  <c r="A597" i="38"/>
  <c r="CB447" i="60"/>
  <c r="CB37" i="61"/>
  <c r="A5" i="55"/>
  <c r="A1161" i="38"/>
  <c r="CB39" i="60"/>
  <c r="CB437" i="60"/>
  <c r="CB114" i="60"/>
  <c r="A668" i="38"/>
  <c r="A607" i="38"/>
  <c r="CB322" i="60"/>
  <c r="CB64" i="60"/>
  <c r="CB482" i="60"/>
  <c r="CB345" i="60"/>
  <c r="CB79" i="60"/>
  <c r="CB278" i="60"/>
  <c r="A902" i="38"/>
  <c r="CB335" i="60"/>
  <c r="CB87" i="61"/>
  <c r="A1034" i="38"/>
  <c r="A618" i="38"/>
  <c r="CB74" i="60"/>
  <c r="CB187" i="60"/>
  <c r="CB99" i="60"/>
  <c r="CB69" i="61"/>
  <c r="CB481" i="60"/>
  <c r="CB390" i="60"/>
  <c r="A749" i="38"/>
  <c r="CB63" i="61"/>
  <c r="CB311" i="60"/>
  <c r="A788" i="38"/>
  <c r="CB176" i="61"/>
  <c r="A743" i="38"/>
  <c r="A993" i="38"/>
  <c r="A701" i="38"/>
  <c r="A1073" i="38"/>
  <c r="CB73" i="60"/>
  <c r="CB18" i="61"/>
  <c r="A1086" i="38"/>
  <c r="A904" i="38"/>
  <c r="A812" i="38"/>
  <c r="CB128" i="60"/>
  <c r="CB318" i="60"/>
  <c r="CB209" i="60"/>
  <c r="A1082" i="38"/>
  <c r="A899" i="38"/>
  <c r="A833" i="38"/>
  <c r="A696" i="38"/>
  <c r="A1156" i="38"/>
  <c r="CB384" i="60"/>
  <c r="CB192" i="61"/>
  <c r="A544" i="38"/>
  <c r="A707" i="38"/>
  <c r="A1152" i="38"/>
  <c r="CB65" i="61"/>
  <c r="A928" i="38"/>
  <c r="CB151" i="61"/>
  <c r="CB473" i="60"/>
  <c r="A768" i="38"/>
  <c r="A1017" i="38"/>
  <c r="A572" i="38"/>
  <c r="CB280" i="60"/>
  <c r="CB20" i="61"/>
  <c r="CB70" i="60"/>
  <c r="A736" i="38"/>
  <c r="CB91" i="60"/>
  <c r="A1134" i="38"/>
  <c r="CB467" i="60"/>
  <c r="A720" i="38"/>
  <c r="CB462" i="60"/>
  <c r="A581" i="38"/>
  <c r="CB152" i="61"/>
  <c r="A850" i="38"/>
  <c r="CB127" i="60"/>
  <c r="CB90" i="60"/>
  <c r="CB328" i="60"/>
  <c r="A1189" i="38"/>
  <c r="A532" i="38"/>
  <c r="A730" i="38"/>
  <c r="CB203" i="60"/>
  <c r="CB403" i="60"/>
  <c r="A1148" i="38"/>
  <c r="CB132" i="61"/>
  <c r="CB183" i="61"/>
  <c r="CB362" i="60"/>
  <c r="A832" i="38"/>
  <c r="CB349" i="60"/>
  <c r="CB138" i="60"/>
  <c r="CB112" i="60"/>
  <c r="A729" i="38"/>
  <c r="A924" i="38"/>
  <c r="A647" i="38"/>
  <c r="CB341" i="60"/>
  <c r="A1027" i="38"/>
  <c r="A674" i="38"/>
  <c r="CB165" i="60"/>
  <c r="CB108" i="60"/>
  <c r="A1079" i="38"/>
  <c r="A1022" i="38"/>
  <c r="CB343" i="60"/>
  <c r="CB272" i="60"/>
  <c r="CB6" i="61"/>
  <c r="CB442" i="60"/>
  <c r="CB465" i="60"/>
  <c r="CB251" i="60"/>
  <c r="CB380" i="60"/>
  <c r="CB149" i="61"/>
  <c r="A879" i="38"/>
  <c r="CB334" i="60"/>
  <c r="A976" i="38"/>
  <c r="S6" i="51"/>
  <c r="D6" i="51"/>
  <c r="V6" i="51"/>
  <c r="E6" i="51"/>
  <c r="K6" i="51"/>
  <c r="N6" i="51"/>
  <c r="P6" i="51"/>
  <c r="C6" i="51"/>
  <c r="I6" i="51"/>
  <c r="H6" i="51"/>
  <c r="L6" i="51"/>
  <c r="W6" i="51"/>
  <c r="U6" i="51"/>
  <c r="G6" i="51"/>
  <c r="O6" i="51"/>
  <c r="R6" i="51"/>
  <c r="M6" i="51"/>
  <c r="Q6" i="51"/>
  <c r="F6" i="51"/>
  <c r="J6" i="51"/>
  <c r="T6" i="51"/>
  <c r="A682" i="38"/>
  <c r="CB182" i="60"/>
  <c r="A745" i="38"/>
  <c r="CB245" i="60"/>
  <c r="CB359" i="60"/>
  <c r="A859" i="38"/>
  <c r="A994" i="38"/>
  <c r="CB494" i="60"/>
  <c r="A892" i="38"/>
  <c r="CB392" i="60"/>
  <c r="A840" i="38"/>
  <c r="CB340" i="60"/>
  <c r="CB469" i="60"/>
  <c r="A969" i="38"/>
  <c r="A602" i="38"/>
  <c r="CB102" i="60"/>
  <c r="A716" i="38"/>
  <c r="CB216" i="60"/>
  <c r="A615" i="38"/>
  <c r="CB115" i="60"/>
  <c r="A1077" i="38"/>
  <c r="CB79" i="61"/>
  <c r="CB96" i="60"/>
  <c r="CB80" i="60"/>
  <c r="CB75" i="60"/>
  <c r="A846" i="38"/>
  <c r="A655" i="38"/>
  <c r="A852" i="38"/>
  <c r="CB118" i="61"/>
  <c r="CB121" i="60"/>
  <c r="A1183" i="38"/>
  <c r="A1137" i="38"/>
  <c r="CB40" i="60"/>
  <c r="CB264" i="60"/>
  <c r="CB271" i="60"/>
  <c r="A759" i="38"/>
  <c r="A577" i="38"/>
  <c r="CB123" i="61"/>
  <c r="A1121" i="38"/>
  <c r="CB267" i="60"/>
  <c r="A767" i="38"/>
  <c r="A970" i="38"/>
  <c r="CB470" i="60"/>
  <c r="CB474" i="60"/>
  <c r="A974" i="38"/>
  <c r="A635" i="38"/>
  <c r="CB135" i="60"/>
  <c r="CB34" i="61"/>
  <c r="A1032" i="38"/>
  <c r="A1172" i="38"/>
  <c r="CB174" i="61"/>
  <c r="A629" i="38"/>
  <c r="CB129" i="60"/>
  <c r="A1185" i="38"/>
  <c r="CB187" i="61"/>
  <c r="A510" i="38"/>
  <c r="CB10" i="60"/>
  <c r="CB55" i="61"/>
  <c r="A1053" i="38"/>
  <c r="A827" i="38"/>
  <c r="CB327" i="60"/>
  <c r="A732" i="38"/>
  <c r="CB232" i="60"/>
  <c r="A911" i="38"/>
  <c r="CB411" i="60"/>
  <c r="CB9" i="61"/>
  <c r="CB2" i="61"/>
  <c r="E4" i="55" s="1"/>
  <c r="CB3" i="61"/>
  <c r="CB8" i="61"/>
  <c r="CB5" i="61"/>
  <c r="CB122" i="61"/>
  <c r="A1120" i="38"/>
  <c r="A692" i="38"/>
  <c r="CB192" i="60"/>
  <c r="CB16" i="61"/>
  <c r="A1014" i="38"/>
  <c r="A721" i="38"/>
  <c r="CB221" i="60"/>
  <c r="CB306" i="60"/>
  <c r="A806" i="38"/>
  <c r="A593" i="38"/>
  <c r="CB93" i="60"/>
  <c r="X5" i="51"/>
  <c r="A675" i="38"/>
  <c r="CB175" i="60"/>
  <c r="A934" i="38"/>
  <c r="CB434" i="60"/>
  <c r="A698" i="38"/>
  <c r="CB198" i="60"/>
  <c r="A639" i="38"/>
  <c r="CB139" i="60"/>
  <c r="A775" i="38"/>
  <c r="A1068" i="38"/>
  <c r="CB347" i="60"/>
  <c r="A524" i="38"/>
  <c r="CB222" i="60"/>
  <c r="CB49" i="60"/>
  <c r="CB45" i="61"/>
  <c r="A1187" i="38"/>
  <c r="CB305" i="60"/>
  <c r="CB28" i="60"/>
  <c r="CB106" i="61"/>
  <c r="CB433" i="60"/>
  <c r="A956" i="38"/>
  <c r="CB456" i="60"/>
  <c r="CB330" i="60"/>
  <c r="A830" i="38"/>
  <c r="A684" i="38"/>
  <c r="CB184" i="60"/>
  <c r="CB83" i="60"/>
  <c r="A583" i="38"/>
  <c r="A1013" i="38"/>
  <c r="CB15" i="61"/>
  <c r="A1090" i="38"/>
  <c r="CB92" i="61"/>
  <c r="CB26" i="61"/>
  <c r="CB159" i="61"/>
  <c r="A854" i="38"/>
  <c r="CB193" i="61"/>
  <c r="A959" i="38"/>
  <c r="CB74" i="61"/>
  <c r="A636" i="38"/>
  <c r="CB339" i="60"/>
  <c r="CB397" i="60"/>
  <c r="A1160" i="38"/>
  <c r="A996" i="38"/>
  <c r="A718" i="38"/>
  <c r="CB457" i="60"/>
  <c r="A537" i="38"/>
  <c r="CB179" i="60"/>
  <c r="CB98" i="61"/>
  <c r="A786" i="38"/>
  <c r="CB66" i="60"/>
  <c r="A988" i="38"/>
  <c r="CB111" i="61"/>
  <c r="CB112" i="61"/>
  <c r="CB353" i="60"/>
  <c r="A677" i="38"/>
  <c r="A632" i="38"/>
  <c r="CB257" i="60"/>
  <c r="A891" i="38"/>
  <c r="CB40" i="61"/>
  <c r="CB85" i="61"/>
  <c r="CB291" i="60"/>
  <c r="CB33" i="60"/>
  <c r="A616" i="38"/>
  <c r="CB497" i="60"/>
  <c r="A857" i="38"/>
  <c r="CB234" i="60"/>
  <c r="A1055" i="38"/>
  <c r="CB69" i="60"/>
  <c r="A756" i="38"/>
  <c r="CB93" i="61"/>
  <c r="A1166" i="38"/>
  <c r="CB302" i="60"/>
  <c r="CB148" i="61"/>
  <c r="A808" i="38"/>
  <c r="CB103" i="60"/>
  <c r="A542" i="38"/>
  <c r="CB454" i="60"/>
  <c r="A1113" i="38"/>
  <c r="CB252" i="60"/>
  <c r="A633" i="38"/>
  <c r="CB181" i="61"/>
  <c r="A948" i="38"/>
  <c r="A1099" i="38"/>
  <c r="A870" i="38"/>
  <c r="CB13" i="61"/>
  <c r="CB11" i="60"/>
  <c r="A1051" i="38"/>
  <c r="CB289" i="60"/>
  <c r="CB425" i="60"/>
  <c r="CB244" i="60"/>
  <c r="CB86" i="60"/>
  <c r="CB202" i="60"/>
  <c r="CB315" i="60"/>
  <c r="CB435" i="60"/>
  <c r="A895" i="38"/>
  <c r="CB38" i="60"/>
  <c r="CB161" i="60"/>
  <c r="A654" i="38"/>
  <c r="A680" i="38"/>
  <c r="CB94" i="60"/>
  <c r="A554" i="38"/>
  <c r="A704" i="38"/>
  <c r="A765" i="38"/>
  <c r="A872" i="38"/>
  <c r="CB125" i="61"/>
  <c r="A1198" i="38"/>
  <c r="A770" i="38"/>
  <c r="CB7" i="61"/>
  <c r="A541" i="38"/>
  <c r="CB50" i="60"/>
  <c r="A550" i="38"/>
  <c r="A626" i="38"/>
  <c r="CB126" i="60"/>
  <c r="CB409" i="60"/>
  <c r="A909" i="38"/>
  <c r="CB104" i="61"/>
  <c r="A1102" i="38"/>
  <c r="A565" i="38"/>
  <c r="CB65" i="60"/>
  <c r="A1140" i="38"/>
  <c r="CB142" i="61"/>
  <c r="A929" i="38"/>
  <c r="CB429" i="60"/>
  <c r="CB137" i="61"/>
  <c r="A1135" i="38"/>
  <c r="CB198" i="61"/>
  <c r="A1196" i="38"/>
  <c r="A908" i="38"/>
  <c r="CB408" i="60"/>
  <c r="A1095" i="38"/>
  <c r="CB97" i="61"/>
  <c r="A766" i="38"/>
  <c r="CB266" i="60"/>
  <c r="A910" i="38"/>
  <c r="CB410" i="60"/>
  <c r="CB34" i="60"/>
  <c r="A534" i="38"/>
  <c r="A978" i="38"/>
  <c r="CB478" i="60"/>
  <c r="A1071" i="38"/>
  <c r="CB73" i="61"/>
  <c r="CB471" i="60"/>
  <c r="A971" i="38"/>
  <c r="A1058" i="38"/>
  <c r="CB60" i="61"/>
  <c r="A568" i="38"/>
  <c r="CB68" i="60"/>
  <c r="CB199" i="60"/>
  <c r="A642" i="38"/>
  <c r="A886" i="38"/>
  <c r="A1052" i="38"/>
  <c r="CB181" i="60"/>
  <c r="CB426" i="60"/>
  <c r="CB122" i="60"/>
  <c r="A622" i="38"/>
  <c r="A960" i="38"/>
  <c r="CB460" i="60"/>
  <c r="CB477" i="60"/>
  <c r="A977" i="38"/>
  <c r="A558" i="38"/>
  <c r="CB58" i="60"/>
  <c r="A972" i="38"/>
  <c r="CB472" i="60"/>
  <c r="CB4" i="61"/>
  <c r="CB110" i="60"/>
  <c r="A723" i="38"/>
  <c r="A1176" i="38"/>
  <c r="A515" i="38"/>
  <c r="A592" i="38"/>
  <c r="A1042" i="38"/>
  <c r="A694" i="38"/>
  <c r="CB47" i="61"/>
  <c r="A1162" i="38"/>
  <c r="CB156" i="60"/>
  <c r="A898" i="38"/>
  <c r="A1062" i="38"/>
  <c r="CB309" i="60"/>
  <c r="A1075" i="38"/>
  <c r="A686" i="38"/>
  <c r="CB88" i="60"/>
  <c r="A557" i="38"/>
  <c r="A1167" i="38"/>
  <c r="CB273" i="60"/>
  <c r="CB165" i="61"/>
  <c r="CB255" i="60"/>
  <c r="A530" i="38"/>
  <c r="CB388" i="60"/>
  <c r="CB27" i="61"/>
  <c r="A595" i="38"/>
  <c r="A881" i="38"/>
  <c r="A825" i="38"/>
  <c r="CB48" i="61"/>
  <c r="A1066" i="38"/>
  <c r="A1000" i="38"/>
  <c r="CB126" i="61"/>
  <c r="A551" i="38"/>
  <c r="CB247" i="60"/>
  <c r="A941" i="38"/>
  <c r="CB131" i="61"/>
  <c r="A690" i="38"/>
  <c r="CB407" i="60"/>
  <c r="CB299" i="60"/>
  <c r="A873" i="38"/>
  <c r="CB431" i="60"/>
  <c r="A855" i="38"/>
  <c r="CB23" i="61"/>
  <c r="CB62" i="60"/>
  <c r="A987" i="38"/>
  <c r="CB211" i="60"/>
  <c r="A606" i="38"/>
  <c r="CB46" i="61"/>
  <c r="CB179" i="61"/>
  <c r="A807" i="38"/>
  <c r="CB134" i="61"/>
  <c r="A617" i="38"/>
  <c r="CB26" i="60"/>
  <c r="CB430" i="60"/>
  <c r="A556" i="38"/>
  <c r="CB49" i="61"/>
  <c r="CB45" i="60"/>
  <c r="CB170" i="61"/>
  <c r="A821" i="38"/>
  <c r="A952" i="38"/>
  <c r="A1115" i="38"/>
  <c r="A836" i="38"/>
  <c r="CB116" i="61"/>
  <c r="A714" i="38"/>
  <c r="CB415" i="60"/>
  <c r="CB56" i="61"/>
  <c r="CB31" i="61"/>
  <c r="CB71" i="61"/>
  <c r="CB82" i="61"/>
  <c r="A508" i="38"/>
  <c r="CB208" i="60"/>
  <c r="CB197" i="61"/>
  <c r="A1184" i="38"/>
  <c r="CB167" i="60"/>
  <c r="A7" i="51"/>
  <c r="E4" i="50"/>
  <c r="C4" i="50"/>
  <c r="D4" i="50"/>
  <c r="F4" i="50"/>
  <c r="A7" i="64"/>
  <c r="C7" i="64"/>
  <c r="G7" i="55"/>
  <c r="G10" i="64"/>
  <c r="C6" i="55"/>
  <c r="A6" i="55"/>
  <c r="E11" i="64"/>
  <c r="B7" i="51"/>
  <c r="H9" i="64"/>
  <c r="H6" i="55"/>
  <c r="E7" i="56"/>
  <c r="D6" i="64"/>
  <c r="B5" i="50"/>
  <c r="H5" i="55"/>
  <c r="D6" i="56"/>
  <c r="B6" i="56"/>
  <c r="F4" i="55"/>
  <c r="B5" i="55"/>
  <c r="G7" i="56"/>
  <c r="C7" i="56"/>
  <c r="H6" i="56"/>
  <c r="D5" i="55"/>
  <c r="F10" i="64"/>
  <c r="A6" i="50"/>
  <c r="F6" i="56"/>
  <c r="B6" i="64"/>
  <c r="A7" i="56"/>
  <c r="C22" i="38" l="1"/>
  <c r="C21" i="38" s="1"/>
  <c r="C20" i="38" s="1"/>
  <c r="C19" i="38" s="1"/>
  <c r="C18" i="38" s="1"/>
  <c r="C17" i="38" s="1"/>
  <c r="C16" i="38" s="1"/>
  <c r="C15" i="38" s="1"/>
  <c r="C14" i="38" s="1"/>
  <c r="C13" i="38" s="1"/>
  <c r="C12" i="38" s="1"/>
  <c r="C11" i="38" s="1"/>
  <c r="C10" i="38" s="1"/>
  <c r="C9" i="38" s="1"/>
  <c r="C8" i="38" s="1"/>
  <c r="C7" i="38" s="1"/>
  <c r="C6" i="38" s="1"/>
  <c r="C5" i="38" s="1"/>
  <c r="C4" i="38" s="1"/>
  <c r="C3" i="38" s="1"/>
  <c r="C2" i="38" s="1"/>
  <c r="C1011" i="38"/>
  <c r="C1010" i="38" s="1"/>
  <c r="C1009" i="38" s="1"/>
  <c r="C1008" i="38" s="1"/>
  <c r="C1007" i="38" s="1"/>
  <c r="C1006" i="38" s="1"/>
  <c r="C1005" i="38" s="1"/>
  <c r="C1004" i="38" s="1"/>
  <c r="C1003" i="38" s="1"/>
  <c r="C1002" i="38" s="1"/>
  <c r="C1001" i="38" s="1"/>
  <c r="C1000" i="38" s="1"/>
  <c r="C508" i="38"/>
  <c r="C504" i="38"/>
  <c r="C503" i="38" s="1"/>
  <c r="C502" i="38" s="1"/>
  <c r="C505" i="38"/>
  <c r="E5" i="55"/>
  <c r="C7" i="51"/>
  <c r="U7" i="51"/>
  <c r="K7" i="51"/>
  <c r="Q7" i="51"/>
  <c r="W7" i="51"/>
  <c r="G7" i="51"/>
  <c r="N7" i="51"/>
  <c r="J7" i="51"/>
  <c r="R7" i="51"/>
  <c r="S7" i="51"/>
  <c r="E7" i="51"/>
  <c r="P7" i="51"/>
  <c r="F7" i="51"/>
  <c r="H7" i="51"/>
  <c r="I7" i="51"/>
  <c r="L7" i="51"/>
  <c r="D7" i="51"/>
  <c r="O7" i="51"/>
  <c r="V7" i="51"/>
  <c r="M7" i="51"/>
  <c r="T7" i="51"/>
  <c r="C507" i="38"/>
  <c r="C506" i="38" s="1"/>
  <c r="A8" i="51"/>
  <c r="X6" i="51"/>
  <c r="F5" i="50"/>
  <c r="E5" i="50"/>
  <c r="C5" i="50"/>
  <c r="D5" i="50"/>
  <c r="G11" i="64"/>
  <c r="A8" i="64"/>
  <c r="E12" i="64"/>
  <c r="A7" i="55"/>
  <c r="C7" i="55"/>
  <c r="C8" i="64"/>
  <c r="E6" i="55"/>
  <c r="G8" i="55"/>
  <c r="D7" i="64"/>
  <c r="F7" i="56"/>
  <c r="B6" i="50"/>
  <c r="F11" i="64"/>
  <c r="B7" i="64"/>
  <c r="D7" i="56"/>
  <c r="A8" i="56"/>
  <c r="H7" i="55"/>
  <c r="H10" i="64"/>
  <c r="C8" i="56"/>
  <c r="H7" i="56"/>
  <c r="A7" i="50"/>
  <c r="F5" i="55"/>
  <c r="D6" i="55"/>
  <c r="G8" i="56"/>
  <c r="E8" i="56"/>
  <c r="B7" i="56"/>
  <c r="B6" i="55"/>
  <c r="B8" i="51"/>
  <c r="K8" i="51" l="1"/>
  <c r="I8" i="51"/>
  <c r="W8" i="51"/>
  <c r="E8" i="51"/>
  <c r="D8" i="51"/>
  <c r="V8" i="51"/>
  <c r="M8" i="51"/>
  <c r="L8" i="51"/>
  <c r="G8" i="51"/>
  <c r="U8" i="51"/>
  <c r="Q8" i="51"/>
  <c r="O8" i="51"/>
  <c r="H8" i="51"/>
  <c r="S8" i="51"/>
  <c r="T8" i="51"/>
  <c r="F8" i="51"/>
  <c r="N8" i="51"/>
  <c r="P8" i="51"/>
  <c r="J8" i="51"/>
  <c r="R8" i="51"/>
  <c r="C8" i="51"/>
  <c r="A9" i="51"/>
  <c r="X7" i="51"/>
  <c r="E6" i="50"/>
  <c r="D6" i="50"/>
  <c r="C6" i="50"/>
  <c r="F6" i="50"/>
  <c r="C8" i="55"/>
  <c r="E7" i="55"/>
  <c r="A8" i="55"/>
  <c r="G12" i="64"/>
  <c r="C9" i="64"/>
  <c r="E13" i="64"/>
  <c r="A9" i="64"/>
  <c r="G9" i="55"/>
  <c r="A8" i="50"/>
  <c r="E9" i="56"/>
  <c r="B7" i="55"/>
  <c r="F12" i="64"/>
  <c r="A9" i="56"/>
  <c r="F8" i="56"/>
  <c r="D7" i="55"/>
  <c r="B8" i="64"/>
  <c r="B7" i="50"/>
  <c r="G9" i="56"/>
  <c r="H11" i="64"/>
  <c r="H8" i="55"/>
  <c r="C9" i="56"/>
  <c r="H8" i="56"/>
  <c r="D8" i="56"/>
  <c r="B8" i="56"/>
  <c r="D8" i="64"/>
  <c r="F6" i="55"/>
  <c r="B9" i="51"/>
  <c r="Q9" i="51" l="1"/>
  <c r="N9" i="51"/>
  <c r="C9" i="51"/>
  <c r="P9" i="51"/>
  <c r="S9" i="51"/>
  <c r="R9" i="51"/>
  <c r="W9" i="51"/>
  <c r="G9" i="51"/>
  <c r="E9" i="51"/>
  <c r="M9" i="51"/>
  <c r="K9" i="51"/>
  <c r="L9" i="51"/>
  <c r="D9" i="51"/>
  <c r="I9" i="51"/>
  <c r="J9" i="51"/>
  <c r="H9" i="51"/>
  <c r="T9" i="51"/>
  <c r="V9" i="51"/>
  <c r="O9" i="51"/>
  <c r="F9" i="51"/>
  <c r="U9" i="51"/>
  <c r="A10" i="51"/>
  <c r="X8" i="51"/>
  <c r="E7" i="50"/>
  <c r="D7" i="50"/>
  <c r="C7" i="50"/>
  <c r="F7" i="50"/>
  <c r="A9" i="55"/>
  <c r="E14" i="64"/>
  <c r="G13" i="64"/>
  <c r="A10" i="64"/>
  <c r="E8" i="55"/>
  <c r="C10" i="64"/>
  <c r="C9" i="55"/>
  <c r="G10" i="55"/>
  <c r="B9" i="56"/>
  <c r="C10" i="56"/>
  <c r="H12" i="64"/>
  <c r="G10" i="56"/>
  <c r="F13" i="64"/>
  <c r="F7" i="55"/>
  <c r="B8" i="55"/>
  <c r="A10" i="56"/>
  <c r="D9" i="64"/>
  <c r="B9" i="64"/>
  <c r="E10" i="56"/>
  <c r="D9" i="56"/>
  <c r="A9" i="50"/>
  <c r="F9" i="56"/>
  <c r="B8" i="50"/>
  <c r="H9" i="55"/>
  <c r="D8" i="55"/>
  <c r="H9" i="56"/>
  <c r="B10" i="51"/>
  <c r="X9" i="51" l="1"/>
  <c r="J10" i="51"/>
  <c r="K10" i="51"/>
  <c r="E10" i="51"/>
  <c r="U10" i="51"/>
  <c r="F10" i="51"/>
  <c r="D10" i="51"/>
  <c r="P10" i="51"/>
  <c r="G10" i="51"/>
  <c r="V10" i="51"/>
  <c r="C10" i="51"/>
  <c r="H10" i="51"/>
  <c r="T10" i="51"/>
  <c r="N10" i="51"/>
  <c r="M10" i="51"/>
  <c r="S10" i="51"/>
  <c r="W10" i="51"/>
  <c r="L10" i="51"/>
  <c r="O10" i="51"/>
  <c r="Q10" i="51"/>
  <c r="R10" i="51"/>
  <c r="I10" i="51"/>
  <c r="A11" i="51"/>
  <c r="F8" i="50"/>
  <c r="C8" i="50"/>
  <c r="E8" i="50"/>
  <c r="D8" i="50"/>
  <c r="G14" i="64"/>
  <c r="C11" i="64"/>
  <c r="A11" i="64"/>
  <c r="E15" i="64"/>
  <c r="G11" i="55"/>
  <c r="C10" i="55"/>
  <c r="E9" i="55"/>
  <c r="A10" i="55"/>
  <c r="E11" i="56"/>
  <c r="B9" i="50"/>
  <c r="H10" i="56"/>
  <c r="B9" i="55"/>
  <c r="H10" i="55"/>
  <c r="F10" i="56"/>
  <c r="C11" i="56"/>
  <c r="D10" i="64"/>
  <c r="F14" i="64"/>
  <c r="A10" i="50"/>
  <c r="A11" i="56"/>
  <c r="D10" i="56"/>
  <c r="D9" i="55"/>
  <c r="F8" i="55"/>
  <c r="B10" i="56"/>
  <c r="G11" i="56"/>
  <c r="H13" i="64"/>
  <c r="B10" i="64"/>
  <c r="B11" i="51"/>
  <c r="R11" i="51" l="1"/>
  <c r="K11" i="51"/>
  <c r="G11" i="51"/>
  <c r="T11" i="51"/>
  <c r="S11" i="51"/>
  <c r="V11" i="51"/>
  <c r="F11" i="51"/>
  <c r="U11" i="51"/>
  <c r="P11" i="51"/>
  <c r="E11" i="51"/>
  <c r="C11" i="51"/>
  <c r="Q11" i="51"/>
  <c r="J11" i="51"/>
  <c r="O11" i="51"/>
  <c r="W11" i="51"/>
  <c r="L11" i="51"/>
  <c r="I11" i="51"/>
  <c r="D11" i="51"/>
  <c r="M11" i="51"/>
  <c r="N11" i="51"/>
  <c r="H11" i="51"/>
  <c r="X10" i="51"/>
  <c r="A12" i="51"/>
  <c r="E9" i="50"/>
  <c r="F9" i="50"/>
  <c r="C9" i="50"/>
  <c r="D9" i="50"/>
  <c r="E16" i="64"/>
  <c r="A12" i="64"/>
  <c r="A11" i="55"/>
  <c r="C11" i="55"/>
  <c r="G15" i="64"/>
  <c r="E10" i="55"/>
  <c r="G12" i="55"/>
  <c r="C12" i="64"/>
  <c r="D11" i="64"/>
  <c r="D10" i="55"/>
  <c r="D11" i="56"/>
  <c r="B11" i="64"/>
  <c r="B10" i="55"/>
  <c r="B10" i="50"/>
  <c r="C12" i="56"/>
  <c r="A12" i="56"/>
  <c r="F15" i="64"/>
  <c r="H11" i="55"/>
  <c r="H11" i="56"/>
  <c r="B11" i="56"/>
  <c r="F11" i="56"/>
  <c r="H14" i="64"/>
  <c r="F9" i="55"/>
  <c r="A11" i="50"/>
  <c r="E12" i="56"/>
  <c r="G12" i="56"/>
  <c r="B12" i="51"/>
  <c r="X11" i="51" l="1"/>
  <c r="U12" i="51"/>
  <c r="P12" i="51"/>
  <c r="R12" i="51"/>
  <c r="V12" i="51"/>
  <c r="Q12" i="51"/>
  <c r="O12" i="51"/>
  <c r="W12" i="51"/>
  <c r="L12" i="51"/>
  <c r="F12" i="51"/>
  <c r="J12" i="51"/>
  <c r="H12" i="51"/>
  <c r="K12" i="51"/>
  <c r="G12" i="51"/>
  <c r="T12" i="51"/>
  <c r="I12" i="51"/>
  <c r="E12" i="51"/>
  <c r="D12" i="51"/>
  <c r="C12" i="51"/>
  <c r="N12" i="51"/>
  <c r="S12" i="51"/>
  <c r="M12" i="51"/>
  <c r="A13" i="51"/>
  <c r="E10" i="50"/>
  <c r="C10" i="50"/>
  <c r="D10" i="50"/>
  <c r="F10" i="50"/>
  <c r="E17" i="64"/>
  <c r="C13" i="64"/>
  <c r="E11" i="55"/>
  <c r="A13" i="64"/>
  <c r="G16" i="64"/>
  <c r="A12" i="55"/>
  <c r="G13" i="55"/>
  <c r="C12" i="55"/>
  <c r="A13" i="56"/>
  <c r="C13" i="56"/>
  <c r="G13" i="56"/>
  <c r="H15" i="64"/>
  <c r="H12" i="55"/>
  <c r="D11" i="55"/>
  <c r="D12" i="64"/>
  <c r="B11" i="50"/>
  <c r="H12" i="56"/>
  <c r="F10" i="55"/>
  <c r="B11" i="55"/>
  <c r="A12" i="50"/>
  <c r="B12" i="56"/>
  <c r="F12" i="56"/>
  <c r="F16" i="64"/>
  <c r="B12" i="64"/>
  <c r="D12" i="56"/>
  <c r="E13" i="56"/>
  <c r="B13" i="51"/>
  <c r="E13" i="51" l="1"/>
  <c r="N13" i="51"/>
  <c r="H13" i="51"/>
  <c r="K13" i="51"/>
  <c r="R13" i="51"/>
  <c r="C13" i="51"/>
  <c r="G13" i="51"/>
  <c r="T13" i="51"/>
  <c r="V13" i="51"/>
  <c r="F13" i="51"/>
  <c r="I13" i="51"/>
  <c r="S13" i="51"/>
  <c r="O13" i="51"/>
  <c r="W13" i="51"/>
  <c r="D13" i="51"/>
  <c r="M13" i="51"/>
  <c r="L13" i="51"/>
  <c r="U13" i="51"/>
  <c r="P13" i="51"/>
  <c r="Q13" i="51"/>
  <c r="J13" i="51"/>
  <c r="X12" i="51"/>
  <c r="A14" i="51"/>
  <c r="C11" i="50"/>
  <c r="E11" i="50"/>
  <c r="F11" i="50"/>
  <c r="D11" i="50"/>
  <c r="G17" i="64"/>
  <c r="A14" i="64"/>
  <c r="C13" i="55"/>
  <c r="G14" i="55"/>
  <c r="A13" i="55"/>
  <c r="C14" i="64"/>
  <c r="E12" i="55"/>
  <c r="E18" i="64"/>
  <c r="F13" i="56"/>
  <c r="D13" i="56"/>
  <c r="H16" i="64"/>
  <c r="B13" i="56"/>
  <c r="F11" i="55"/>
  <c r="C14" i="56"/>
  <c r="H13" i="55"/>
  <c r="B12" i="55"/>
  <c r="A13" i="50"/>
  <c r="H13" i="56"/>
  <c r="B12" i="50"/>
  <c r="B13" i="64"/>
  <c r="D12" i="55"/>
  <c r="A14" i="56"/>
  <c r="E14" i="56"/>
  <c r="F17" i="64"/>
  <c r="G14" i="56"/>
  <c r="D13" i="64"/>
  <c r="B14" i="51"/>
  <c r="Q14" i="51" l="1"/>
  <c r="J14" i="51"/>
  <c r="E14" i="51"/>
  <c r="P14" i="51"/>
  <c r="N14" i="51"/>
  <c r="V14" i="51"/>
  <c r="F14" i="51"/>
  <c r="S14" i="51"/>
  <c r="O14" i="51"/>
  <c r="G14" i="51"/>
  <c r="D14" i="51"/>
  <c r="M14" i="51"/>
  <c r="I14" i="51"/>
  <c r="W14" i="51"/>
  <c r="T14" i="51"/>
  <c r="C14" i="51"/>
  <c r="K14" i="51"/>
  <c r="L14" i="51"/>
  <c r="R14" i="51"/>
  <c r="H14" i="51"/>
  <c r="U14" i="51"/>
  <c r="A15" i="51"/>
  <c r="X13" i="51"/>
  <c r="C12" i="50"/>
  <c r="E12" i="50"/>
  <c r="F12" i="50"/>
  <c r="D12" i="50"/>
  <c r="E13" i="55"/>
  <c r="A14" i="55"/>
  <c r="C14" i="55"/>
  <c r="G18" i="64"/>
  <c r="E19" i="64"/>
  <c r="C15" i="64"/>
  <c r="G15" i="55"/>
  <c r="A15" i="64"/>
  <c r="C15" i="56"/>
  <c r="B13" i="55"/>
  <c r="B14" i="64"/>
  <c r="E15" i="56"/>
  <c r="B13" i="50"/>
  <c r="D14" i="56"/>
  <c r="F18" i="64"/>
  <c r="H14" i="56"/>
  <c r="F12" i="55"/>
  <c r="B14" i="56"/>
  <c r="H14" i="55"/>
  <c r="G15" i="56"/>
  <c r="D14" i="64"/>
  <c r="A15" i="56"/>
  <c r="A14" i="50"/>
  <c r="D13" i="55"/>
  <c r="F14" i="56"/>
  <c r="H17" i="64"/>
  <c r="B15" i="51"/>
  <c r="V15" i="51" l="1"/>
  <c r="F15" i="51"/>
  <c r="U15" i="51"/>
  <c r="P15" i="51"/>
  <c r="E15" i="51"/>
  <c r="C15" i="51"/>
  <c r="Q15" i="51"/>
  <c r="J15" i="51"/>
  <c r="O15" i="51"/>
  <c r="W15" i="51"/>
  <c r="S15" i="51"/>
  <c r="I15" i="51"/>
  <c r="M15" i="51"/>
  <c r="N15" i="51"/>
  <c r="H15" i="51"/>
  <c r="R15" i="51"/>
  <c r="K15" i="51"/>
  <c r="G15" i="51"/>
  <c r="T15" i="51"/>
  <c r="L15" i="51"/>
  <c r="D15" i="51"/>
  <c r="X14" i="51"/>
  <c r="A16" i="51"/>
  <c r="E13" i="50"/>
  <c r="F13" i="50"/>
  <c r="D13" i="50"/>
  <c r="C13" i="50"/>
  <c r="G16" i="55"/>
  <c r="A16" i="64"/>
  <c r="C16" i="64"/>
  <c r="C15" i="55"/>
  <c r="E14" i="55"/>
  <c r="A15" i="55"/>
  <c r="G19" i="64"/>
  <c r="E20" i="64"/>
  <c r="E16" i="56"/>
  <c r="H15" i="56"/>
  <c r="B15" i="56"/>
  <c r="G16" i="56"/>
  <c r="B14" i="55"/>
  <c r="F13" i="55"/>
  <c r="B14" i="50"/>
  <c r="A16" i="56"/>
  <c r="D15" i="56"/>
  <c r="D15" i="64"/>
  <c r="D14" i="55"/>
  <c r="F15" i="56"/>
  <c r="C16" i="56"/>
  <c r="H15" i="55"/>
  <c r="B15" i="64"/>
  <c r="A15" i="50"/>
  <c r="F19" i="64"/>
  <c r="H18" i="64"/>
  <c r="B16" i="51"/>
  <c r="X15" i="51" l="1"/>
  <c r="U16" i="51"/>
  <c r="P16" i="51"/>
  <c r="R16" i="51"/>
  <c r="Q16" i="51"/>
  <c r="F16" i="51"/>
  <c r="O16" i="51"/>
  <c r="W16" i="51"/>
  <c r="L16" i="51"/>
  <c r="J16" i="51"/>
  <c r="V16" i="51"/>
  <c r="C16" i="51"/>
  <c r="N16" i="51"/>
  <c r="H16" i="51"/>
  <c r="S16" i="51"/>
  <c r="K16" i="51"/>
  <c r="M16" i="51"/>
  <c r="G16" i="51"/>
  <c r="T16" i="51"/>
  <c r="I16" i="51"/>
  <c r="E16" i="51"/>
  <c r="D16" i="51"/>
  <c r="A17" i="51"/>
  <c r="D14" i="50"/>
  <c r="C14" i="50"/>
  <c r="F14" i="50"/>
  <c r="E14" i="50"/>
  <c r="G20" i="64"/>
  <c r="C17" i="64"/>
  <c r="G17" i="55"/>
  <c r="E15" i="55"/>
  <c r="E21" i="64"/>
  <c r="A16" i="55"/>
  <c r="C16" i="55"/>
  <c r="A17" i="64"/>
  <c r="A17" i="56"/>
  <c r="E17" i="56"/>
  <c r="B16" i="64"/>
  <c r="A16" i="50"/>
  <c r="B15" i="55"/>
  <c r="F16" i="56"/>
  <c r="H16" i="55"/>
  <c r="H16" i="56"/>
  <c r="D15" i="55"/>
  <c r="D16" i="56"/>
  <c r="F20" i="64"/>
  <c r="B15" i="50"/>
  <c r="F14" i="55"/>
  <c r="C17" i="56"/>
  <c r="B16" i="56"/>
  <c r="D16" i="64"/>
  <c r="G17" i="56"/>
  <c r="H19" i="64"/>
  <c r="B17" i="51"/>
  <c r="X16" i="51" l="1"/>
  <c r="K17" i="51"/>
  <c r="C17" i="51"/>
  <c r="G17" i="51"/>
  <c r="T17" i="51"/>
  <c r="V17" i="51"/>
  <c r="F17" i="51"/>
  <c r="I17" i="51"/>
  <c r="L17" i="51"/>
  <c r="U17" i="51"/>
  <c r="P17" i="51"/>
  <c r="Q17" i="51"/>
  <c r="J17" i="51"/>
  <c r="S17" i="51"/>
  <c r="O17" i="51"/>
  <c r="W17" i="51"/>
  <c r="D17" i="51"/>
  <c r="M17" i="51"/>
  <c r="E17" i="51"/>
  <c r="N17" i="51"/>
  <c r="H17" i="51"/>
  <c r="R17" i="51"/>
  <c r="A18" i="51"/>
  <c r="F15" i="50"/>
  <c r="E15" i="50"/>
  <c r="D15" i="50"/>
  <c r="C15" i="50"/>
  <c r="G18" i="55"/>
  <c r="E16" i="55"/>
  <c r="C17" i="55"/>
  <c r="G21" i="64"/>
  <c r="A17" i="55"/>
  <c r="C18" i="64"/>
  <c r="A18" i="64"/>
  <c r="E22" i="64"/>
  <c r="B17" i="64"/>
  <c r="B16" i="55"/>
  <c r="F21" i="64"/>
  <c r="D17" i="56"/>
  <c r="G18" i="56"/>
  <c r="B16" i="50"/>
  <c r="F17" i="56"/>
  <c r="H17" i="56"/>
  <c r="D16" i="55"/>
  <c r="F15" i="55"/>
  <c r="E18" i="56"/>
  <c r="C18" i="56"/>
  <c r="B17" i="56"/>
  <c r="H17" i="55"/>
  <c r="A17" i="50"/>
  <c r="D17" i="64"/>
  <c r="H20" i="64"/>
  <c r="A18" i="56"/>
  <c r="B18" i="51"/>
  <c r="Q18" i="51" l="1"/>
  <c r="J18" i="51"/>
  <c r="E18" i="51"/>
  <c r="N18" i="51"/>
  <c r="H18" i="51"/>
  <c r="V18" i="51"/>
  <c r="F18" i="51"/>
  <c r="S18" i="51"/>
  <c r="G18" i="51"/>
  <c r="W18" i="51"/>
  <c r="D18" i="51"/>
  <c r="M18" i="51"/>
  <c r="I18" i="51"/>
  <c r="U18" i="51"/>
  <c r="P18" i="51"/>
  <c r="C18" i="51"/>
  <c r="K18" i="51"/>
  <c r="L18" i="51"/>
  <c r="R18" i="51"/>
  <c r="T18" i="51"/>
  <c r="O18" i="51"/>
  <c r="X17" i="51"/>
  <c r="A19" i="51"/>
  <c r="C16" i="50"/>
  <c r="F16" i="50"/>
  <c r="D16" i="50"/>
  <c r="E16" i="50"/>
  <c r="G22" i="64"/>
  <c r="E17" i="55"/>
  <c r="A19" i="64"/>
  <c r="A18" i="55"/>
  <c r="G19" i="55"/>
  <c r="E23" i="64"/>
  <c r="C18" i="55"/>
  <c r="C19" i="64"/>
  <c r="D18" i="64"/>
  <c r="F22" i="64"/>
  <c r="B17" i="55"/>
  <c r="B17" i="50"/>
  <c r="F18" i="56"/>
  <c r="C19" i="56"/>
  <c r="B18" i="64"/>
  <c r="H18" i="56"/>
  <c r="H18" i="55"/>
  <c r="A18" i="50"/>
  <c r="A19" i="56"/>
  <c r="D17" i="55"/>
  <c r="B18" i="56"/>
  <c r="H21" i="64"/>
  <c r="E19" i="56"/>
  <c r="G19" i="56"/>
  <c r="D18" i="56"/>
  <c r="F16" i="55"/>
  <c r="B19" i="51"/>
  <c r="V19" i="51" l="1"/>
  <c r="F19" i="51"/>
  <c r="U19" i="51"/>
  <c r="P19" i="51"/>
  <c r="L19" i="51"/>
  <c r="R19" i="51"/>
  <c r="K19" i="51"/>
  <c r="G19" i="51"/>
  <c r="T19" i="51"/>
  <c r="S19" i="51"/>
  <c r="C19" i="51"/>
  <c r="Q19" i="51"/>
  <c r="J19" i="51"/>
  <c r="O19" i="51"/>
  <c r="W19" i="51"/>
  <c r="E19" i="51"/>
  <c r="D19" i="51"/>
  <c r="H19" i="51"/>
  <c r="I19" i="51"/>
  <c r="M19" i="51"/>
  <c r="N19" i="51"/>
  <c r="A20" i="51"/>
  <c r="X18" i="51"/>
  <c r="D17" i="50"/>
  <c r="C17" i="50"/>
  <c r="F17" i="50"/>
  <c r="E17" i="50"/>
  <c r="G20" i="55"/>
  <c r="G23" i="64"/>
  <c r="E24" i="64"/>
  <c r="C19" i="55"/>
  <c r="A20" i="64"/>
  <c r="C20" i="64"/>
  <c r="A19" i="55"/>
  <c r="E18" i="55"/>
  <c r="F17" i="55"/>
  <c r="H22" i="64"/>
  <c r="C20" i="56"/>
  <c r="A19" i="50"/>
  <c r="E20" i="56"/>
  <c r="B18" i="50"/>
  <c r="F19" i="56"/>
  <c r="F23" i="64"/>
  <c r="H19" i="56"/>
  <c r="D19" i="56"/>
  <c r="B19" i="64"/>
  <c r="B19" i="56"/>
  <c r="A20" i="56"/>
  <c r="H19" i="55"/>
  <c r="B18" i="55"/>
  <c r="D18" i="55"/>
  <c r="D19" i="64"/>
  <c r="G20" i="56"/>
  <c r="B20" i="51"/>
  <c r="X19" i="51" l="1"/>
  <c r="U20" i="51"/>
  <c r="U21" i="51" s="1"/>
  <c r="P20" i="51"/>
  <c r="P21" i="51" s="1"/>
  <c r="R20" i="51"/>
  <c r="R21" i="51" s="1"/>
  <c r="D20" i="51"/>
  <c r="D21" i="51" s="1"/>
  <c r="K20" i="51"/>
  <c r="K21" i="51" s="1"/>
  <c r="G20" i="51"/>
  <c r="G21" i="51" s="1"/>
  <c r="T20" i="51"/>
  <c r="T21" i="51" s="1"/>
  <c r="I20" i="51"/>
  <c r="I21" i="51" s="1"/>
  <c r="E20" i="51"/>
  <c r="E21" i="51" s="1"/>
  <c r="M20" i="51"/>
  <c r="M21" i="51" s="1"/>
  <c r="O20" i="51"/>
  <c r="O21" i="51" s="1"/>
  <c r="W20" i="51"/>
  <c r="W21" i="51" s="1"/>
  <c r="L20" i="51"/>
  <c r="L21" i="51" s="1"/>
  <c r="V20" i="51"/>
  <c r="V21" i="51" s="1"/>
  <c r="Q20" i="51"/>
  <c r="Q21" i="51" s="1"/>
  <c r="N20" i="51"/>
  <c r="N21" i="51" s="1"/>
  <c r="S20" i="51"/>
  <c r="S21" i="51" s="1"/>
  <c r="J20" i="51"/>
  <c r="J21" i="51" s="1"/>
  <c r="C20" i="51"/>
  <c r="H20" i="51"/>
  <c r="F20" i="51"/>
  <c r="F21" i="51" s="1"/>
  <c r="F18" i="50"/>
  <c r="E18" i="50"/>
  <c r="D18" i="50"/>
  <c r="C18" i="50"/>
  <c r="E19" i="55"/>
  <c r="C21" i="64"/>
  <c r="G24" i="64"/>
  <c r="A20" i="55"/>
  <c r="E25" i="64"/>
  <c r="G21" i="55"/>
  <c r="A21" i="64"/>
  <c r="C20" i="55"/>
  <c r="E21" i="56"/>
  <c r="B20" i="56"/>
  <c r="G21" i="56"/>
  <c r="H23" i="64"/>
  <c r="F20" i="56"/>
  <c r="H20" i="56"/>
  <c r="F18" i="55"/>
  <c r="A21" i="56"/>
  <c r="D20" i="64"/>
  <c r="B19" i="50"/>
  <c r="C21" i="56"/>
  <c r="F24" i="64"/>
  <c r="B20" i="64"/>
  <c r="H20" i="55"/>
  <c r="D19" i="55"/>
  <c r="D20" i="56"/>
  <c r="A20" i="50"/>
  <c r="B19" i="55"/>
  <c r="X20" i="51" l="1"/>
  <c r="H21" i="51"/>
  <c r="X21" i="51" s="1"/>
  <c r="D19" i="50"/>
  <c r="F19" i="50"/>
  <c r="E19" i="50"/>
  <c r="C19" i="50"/>
  <c r="G22" i="55"/>
  <c r="A22" i="64"/>
  <c r="E26" i="64"/>
  <c r="E20" i="55"/>
  <c r="G25" i="64"/>
  <c r="C21" i="55"/>
  <c r="A21" i="55"/>
  <c r="C22" i="64"/>
  <c r="F21" i="56"/>
  <c r="B20" i="55"/>
  <c r="H24" i="64"/>
  <c r="F25" i="64"/>
  <c r="C22" i="56"/>
  <c r="B21" i="64"/>
  <c r="B20" i="50"/>
  <c r="D21" i="56"/>
  <c r="A21" i="50"/>
  <c r="H21" i="55"/>
  <c r="B21" i="56"/>
  <c r="H21" i="56"/>
  <c r="A22" i="56"/>
  <c r="D20" i="55"/>
  <c r="D21" i="64"/>
  <c r="G22" i="56"/>
  <c r="F19" i="55"/>
  <c r="E22" i="56"/>
  <c r="E20" i="50" l="1"/>
  <c r="D20" i="50"/>
  <c r="F20" i="50"/>
  <c r="C20" i="50"/>
  <c r="G26" i="64"/>
  <c r="G23" i="55"/>
  <c r="E27" i="64"/>
  <c r="A22" i="55"/>
  <c r="A23" i="64"/>
  <c r="C23" i="64"/>
  <c r="C22" i="55"/>
  <c r="E21" i="55"/>
  <c r="F22" i="56"/>
  <c r="H22" i="55"/>
  <c r="B21" i="50"/>
  <c r="E23" i="56"/>
  <c r="C23" i="56"/>
  <c r="G23" i="56"/>
  <c r="D22" i="56"/>
  <c r="D21" i="55"/>
  <c r="B21" i="55"/>
  <c r="H22" i="56"/>
  <c r="B22" i="64"/>
  <c r="A22" i="50"/>
  <c r="H25" i="64"/>
  <c r="F20" i="55"/>
  <c r="F26" i="64"/>
  <c r="B22" i="56"/>
  <c r="D22" i="64"/>
  <c r="A23" i="56"/>
  <c r="F21" i="50" l="1"/>
  <c r="E21" i="50"/>
  <c r="D21" i="50"/>
  <c r="C21" i="50"/>
  <c r="C23" i="55"/>
  <c r="G27" i="64"/>
  <c r="A24" i="64"/>
  <c r="E28" i="64"/>
  <c r="A23" i="55"/>
  <c r="E22" i="55"/>
  <c r="C24" i="64"/>
  <c r="G24" i="55"/>
  <c r="H26" i="64"/>
  <c r="H23" i="55"/>
  <c r="F23" i="56"/>
  <c r="B22" i="55"/>
  <c r="B23" i="56"/>
  <c r="B22" i="50"/>
  <c r="G24" i="56"/>
  <c r="C24" i="56"/>
  <c r="E24" i="56"/>
  <c r="B23" i="64"/>
  <c r="D23" i="64"/>
  <c r="F27" i="64"/>
  <c r="D23" i="56"/>
  <c r="A23" i="50"/>
  <c r="F21" i="55"/>
  <c r="D22" i="55"/>
  <c r="A24" i="56"/>
  <c r="H23" i="56"/>
  <c r="F22" i="50" l="1"/>
  <c r="D22" i="50"/>
  <c r="E22" i="50"/>
  <c r="C22" i="50"/>
  <c r="D1" i="56"/>
  <c r="A24" i="55"/>
  <c r="C24" i="55"/>
  <c r="C25" i="64"/>
  <c r="A25" i="64"/>
  <c r="G25" i="55"/>
  <c r="E23" i="55"/>
  <c r="E29" i="64"/>
  <c r="G28" i="64"/>
  <c r="B23" i="50"/>
  <c r="F24" i="56"/>
  <c r="A25" i="56"/>
  <c r="D24" i="64"/>
  <c r="H24" i="55"/>
  <c r="G25" i="56"/>
  <c r="D23" i="55"/>
  <c r="H24" i="56"/>
  <c r="F28" i="64"/>
  <c r="E25" i="56"/>
  <c r="A24" i="50"/>
  <c r="B24" i="64"/>
  <c r="F22" i="55"/>
  <c r="B24" i="56"/>
  <c r="H27" i="64"/>
  <c r="D24" i="56"/>
  <c r="B23" i="55"/>
  <c r="F23" i="50" l="1"/>
  <c r="D23" i="50"/>
  <c r="C23" i="50"/>
  <c r="E23" i="50"/>
  <c r="G29" i="64"/>
  <c r="E24" i="55"/>
  <c r="C25" i="55"/>
  <c r="G26" i="55"/>
  <c r="C26" i="64"/>
  <c r="A25" i="55"/>
  <c r="A26" i="64"/>
  <c r="E30" i="64"/>
  <c r="A25" i="50"/>
  <c r="H25" i="55"/>
  <c r="F29" i="64"/>
  <c r="E26" i="56"/>
  <c r="H28" i="64"/>
  <c r="B24" i="50"/>
  <c r="H25" i="56"/>
  <c r="F23" i="55"/>
  <c r="B24" i="55"/>
  <c r="D24" i="55"/>
  <c r="B25" i="56"/>
  <c r="G26" i="56"/>
  <c r="A26" i="56"/>
  <c r="D25" i="64"/>
  <c r="B25" i="64"/>
  <c r="F25" i="56"/>
  <c r="C24" i="50" l="1"/>
  <c r="D24" i="50"/>
  <c r="E24" i="50"/>
  <c r="F24" i="50"/>
  <c r="A26" i="55"/>
  <c r="E31" i="64"/>
  <c r="G27" i="55"/>
  <c r="E25" i="55"/>
  <c r="A27" i="64"/>
  <c r="G30" i="64"/>
  <c r="C27" i="64"/>
  <c r="C26" i="55"/>
  <c r="B26" i="56"/>
  <c r="B25" i="50"/>
  <c r="B25" i="55"/>
  <c r="F30" i="64"/>
  <c r="B26" i="64"/>
  <c r="E27" i="56"/>
  <c r="F24" i="55"/>
  <c r="H26" i="56"/>
  <c r="G27" i="56"/>
  <c r="H29" i="64"/>
  <c r="D25" i="55"/>
  <c r="A26" i="50"/>
  <c r="A27" i="56"/>
  <c r="F26" i="56"/>
  <c r="H26" i="55"/>
  <c r="D26" i="64"/>
  <c r="F25" i="50" l="1"/>
  <c r="C25" i="50"/>
  <c r="D25" i="50"/>
  <c r="E25" i="50"/>
  <c r="G31" i="64"/>
  <c r="E26" i="55"/>
  <c r="E32" i="64"/>
  <c r="C27" i="55"/>
  <c r="A27" i="55"/>
  <c r="C28" i="64"/>
  <c r="A28" i="64"/>
  <c r="G28" i="55"/>
  <c r="B27" i="56"/>
  <c r="B26" i="55"/>
  <c r="G28" i="56"/>
  <c r="B26" i="50"/>
  <c r="H30" i="64"/>
  <c r="H27" i="56"/>
  <c r="B27" i="64"/>
  <c r="E28" i="56"/>
  <c r="D27" i="64"/>
  <c r="F31" i="64"/>
  <c r="A27" i="50"/>
  <c r="D26" i="55"/>
  <c r="F27" i="56"/>
  <c r="H27" i="55"/>
  <c r="F25" i="55"/>
  <c r="A28" i="56"/>
  <c r="D26" i="50" l="1"/>
  <c r="E26" i="50"/>
  <c r="F26" i="50"/>
  <c r="C26" i="50"/>
  <c r="E27" i="55"/>
  <c r="G29" i="55"/>
  <c r="C29" i="64"/>
  <c r="A28" i="55"/>
  <c r="C28" i="55"/>
  <c r="A29" i="64"/>
  <c r="E33" i="64"/>
  <c r="G32" i="64"/>
  <c r="A28" i="50"/>
  <c r="E29" i="56"/>
  <c r="G29" i="56"/>
  <c r="H28" i="55"/>
  <c r="F26" i="55"/>
  <c r="F28" i="56"/>
  <c r="B28" i="56"/>
  <c r="B27" i="55"/>
  <c r="F32" i="64"/>
  <c r="D28" i="64"/>
  <c r="H31" i="64"/>
  <c r="D27" i="55"/>
  <c r="B27" i="50"/>
  <c r="A29" i="56"/>
  <c r="B28" i="64"/>
  <c r="H28" i="56"/>
  <c r="E27" i="50" l="1"/>
  <c r="C27" i="50"/>
  <c r="F27" i="50"/>
  <c r="D27" i="50"/>
  <c r="G30" i="55"/>
  <c r="G33" i="64"/>
  <c r="A29" i="55"/>
  <c r="C29" i="55"/>
  <c r="C30" i="64"/>
  <c r="A30" i="64"/>
  <c r="E34" i="64"/>
  <c r="E28" i="55"/>
  <c r="E30" i="56"/>
  <c r="D29" i="64"/>
  <c r="G30" i="56"/>
  <c r="B28" i="50"/>
  <c r="F29" i="56"/>
  <c r="B28" i="55"/>
  <c r="H29" i="56"/>
  <c r="F27" i="55"/>
  <c r="D28" i="55"/>
  <c r="B29" i="64"/>
  <c r="H29" i="55"/>
  <c r="B29" i="56"/>
  <c r="H32" i="64"/>
  <c r="A29" i="50"/>
  <c r="A30" i="56"/>
  <c r="F33" i="64"/>
  <c r="F28" i="50" l="1"/>
  <c r="E28" i="50"/>
  <c r="C28" i="50"/>
  <c r="D28" i="50"/>
  <c r="B1" i="56"/>
  <c r="H1" i="56"/>
  <c r="F1" i="56"/>
  <c r="G34" i="64"/>
  <c r="E29" i="55"/>
  <c r="C30" i="55"/>
  <c r="A30" i="55"/>
  <c r="G31" i="55"/>
  <c r="A31" i="64"/>
  <c r="E35" i="64"/>
  <c r="C31" i="64"/>
  <c r="B30" i="64"/>
  <c r="B30" i="56"/>
  <c r="D29" i="55"/>
  <c r="D30" i="64"/>
  <c r="B29" i="50"/>
  <c r="F30" i="56"/>
  <c r="A30" i="50"/>
  <c r="H30" i="56"/>
  <c r="F28" i="55"/>
  <c r="F34" i="64"/>
  <c r="B29" i="55"/>
  <c r="H33" i="64"/>
  <c r="H30" i="55"/>
  <c r="E29" i="50" l="1"/>
  <c r="C29" i="50"/>
  <c r="D29" i="50"/>
  <c r="F29" i="50"/>
  <c r="G32" i="55"/>
  <c r="C31" i="55"/>
  <c r="G35" i="64"/>
  <c r="A31" i="55"/>
  <c r="E36" i="64"/>
  <c r="C32" i="64"/>
  <c r="A32" i="64"/>
  <c r="E30" i="55"/>
  <c r="A31" i="50"/>
  <c r="H31" i="55"/>
  <c r="B30" i="55"/>
  <c r="D31" i="64"/>
  <c r="F35" i="64"/>
  <c r="F29" i="55"/>
  <c r="D30" i="55"/>
  <c r="B30" i="50"/>
  <c r="B31" i="64"/>
  <c r="H34" i="64"/>
  <c r="E30" i="50" l="1"/>
  <c r="D30" i="50"/>
  <c r="F30" i="50"/>
  <c r="C30" i="50"/>
  <c r="A32" i="55"/>
  <c r="E31" i="55"/>
  <c r="C32" i="55"/>
  <c r="G36" i="64"/>
  <c r="G33" i="55"/>
  <c r="A33" i="64"/>
  <c r="E37" i="64"/>
  <c r="C33" i="64"/>
  <c r="B31" i="50"/>
  <c r="F30" i="55"/>
  <c r="D31" i="55"/>
  <c r="A32" i="50"/>
  <c r="H32" i="55"/>
  <c r="B32" i="64"/>
  <c r="D32" i="64"/>
  <c r="F36" i="64"/>
  <c r="B31" i="55"/>
  <c r="H35" i="64"/>
  <c r="F31" i="50" l="1"/>
  <c r="C31" i="50"/>
  <c r="E31" i="50"/>
  <c r="D31" i="50"/>
  <c r="A33" i="55"/>
  <c r="E38" i="64"/>
  <c r="G34" i="55"/>
  <c r="C33" i="55"/>
  <c r="A34" i="64"/>
  <c r="C34" i="64"/>
  <c r="G37" i="64"/>
  <c r="E32" i="55"/>
  <c r="F31" i="55"/>
  <c r="F37" i="64"/>
  <c r="H33" i="55"/>
  <c r="D33" i="64"/>
  <c r="H36" i="64"/>
  <c r="A33" i="50"/>
  <c r="B32" i="55"/>
  <c r="B33" i="64"/>
  <c r="D32" i="55"/>
  <c r="B32" i="50"/>
  <c r="E32" i="50" l="1"/>
  <c r="F32" i="50"/>
  <c r="C32" i="50"/>
  <c r="D32" i="50"/>
  <c r="A34" i="55"/>
  <c r="G38" i="64"/>
  <c r="A35" i="64"/>
  <c r="G35" i="55"/>
  <c r="E33" i="55"/>
  <c r="C35" i="64"/>
  <c r="C34" i="55"/>
  <c r="E39" i="64"/>
  <c r="B33" i="50"/>
  <c r="D34" i="64"/>
  <c r="B33" i="55"/>
  <c r="H34" i="55"/>
  <c r="A34" i="50"/>
  <c r="D33" i="55"/>
  <c r="B34" i="64"/>
  <c r="F38" i="64"/>
  <c r="H37" i="64"/>
  <c r="F32" i="55"/>
  <c r="E33" i="50" l="1"/>
  <c r="D33" i="50"/>
  <c r="C33" i="50"/>
  <c r="F33" i="50"/>
  <c r="E40" i="64"/>
  <c r="E34" i="55"/>
  <c r="A35" i="55"/>
  <c r="C35" i="55"/>
  <c r="A36" i="64"/>
  <c r="C36" i="64"/>
  <c r="G36" i="55"/>
  <c r="G39" i="64"/>
  <c r="B34" i="50"/>
  <c r="D34" i="55"/>
  <c r="D35" i="64"/>
  <c r="H38" i="64"/>
  <c r="F39" i="64"/>
  <c r="F33" i="55"/>
  <c r="A35" i="50"/>
  <c r="B34" i="55"/>
  <c r="B35" i="64"/>
  <c r="H35" i="55"/>
  <c r="C34" i="50" l="1"/>
  <c r="E34" i="50"/>
  <c r="D34" i="50"/>
  <c r="F34" i="50"/>
  <c r="G37" i="55"/>
  <c r="G40" i="64"/>
  <c r="C37" i="64"/>
  <c r="E35" i="55"/>
  <c r="A36" i="55"/>
  <c r="A37" i="64"/>
  <c r="E41" i="64"/>
  <c r="C36" i="55"/>
  <c r="D35" i="55"/>
  <c r="B35" i="55"/>
  <c r="D36" i="64"/>
  <c r="B36" i="64"/>
  <c r="F40" i="64"/>
  <c r="B35" i="50"/>
  <c r="H36" i="55"/>
  <c r="A36" i="50"/>
  <c r="F34" i="55"/>
  <c r="H39" i="64"/>
  <c r="F35" i="50" l="1"/>
  <c r="C35" i="50"/>
  <c r="D35" i="50"/>
  <c r="E35" i="50"/>
  <c r="C37" i="55"/>
  <c r="G41" i="64"/>
  <c r="E42" i="64"/>
  <c r="A37" i="55"/>
  <c r="C38" i="64"/>
  <c r="G38" i="55"/>
  <c r="A38" i="64"/>
  <c r="E36" i="55"/>
  <c r="H40" i="64"/>
  <c r="B36" i="55"/>
  <c r="D36" i="55"/>
  <c r="F41" i="64"/>
  <c r="A37" i="50"/>
  <c r="F35" i="55"/>
  <c r="D37" i="64"/>
  <c r="B36" i="50"/>
  <c r="B37" i="64"/>
  <c r="H37" i="55"/>
  <c r="E36" i="50" l="1"/>
  <c r="C36" i="50"/>
  <c r="D36" i="50"/>
  <c r="F36" i="50"/>
  <c r="C39" i="64"/>
  <c r="E37" i="55"/>
  <c r="G39" i="55"/>
  <c r="G42" i="64"/>
  <c r="A39" i="64"/>
  <c r="E43" i="64"/>
  <c r="C38" i="55"/>
  <c r="A38" i="55"/>
  <c r="B38" i="64"/>
  <c r="F42" i="64"/>
  <c r="A38" i="50"/>
  <c r="D38" i="64"/>
  <c r="F36" i="55"/>
  <c r="H41" i="64"/>
  <c r="B37" i="50"/>
  <c r="H38" i="55"/>
  <c r="D37" i="55"/>
  <c r="B37" i="55"/>
  <c r="C37" i="50" l="1"/>
  <c r="E37" i="50"/>
  <c r="D37" i="50"/>
  <c r="F37" i="50"/>
  <c r="A40" i="64"/>
  <c r="E38" i="55"/>
  <c r="G40" i="55"/>
  <c r="C39" i="55"/>
  <c r="C40" i="64"/>
  <c r="A39" i="55"/>
  <c r="E44" i="64"/>
  <c r="G43" i="64"/>
  <c r="D38" i="55"/>
  <c r="B38" i="55"/>
  <c r="F43" i="64"/>
  <c r="H42" i="64"/>
  <c r="B38" i="50"/>
  <c r="F37" i="55"/>
  <c r="H39" i="55"/>
  <c r="A39" i="50"/>
  <c r="D39" i="64"/>
  <c r="B39" i="64"/>
  <c r="E38" i="50" l="1"/>
  <c r="F38" i="50"/>
  <c r="D38" i="50"/>
  <c r="C38" i="50"/>
  <c r="E45" i="64"/>
  <c r="G44" i="64"/>
  <c r="C40" i="55"/>
  <c r="C41" i="64"/>
  <c r="G41" i="55"/>
  <c r="A41" i="64"/>
  <c r="A40" i="55"/>
  <c r="E39" i="55"/>
  <c r="B39" i="50"/>
  <c r="B39" i="55"/>
  <c r="F44" i="64"/>
  <c r="D39" i="55"/>
  <c r="B40" i="64"/>
  <c r="H40" i="55"/>
  <c r="A40" i="50"/>
  <c r="F38" i="55"/>
  <c r="H43" i="64"/>
  <c r="D40" i="64"/>
  <c r="C39" i="50" l="1"/>
  <c r="D39" i="50"/>
  <c r="E39" i="50"/>
  <c r="F39" i="50"/>
  <c r="A42" i="64"/>
  <c r="A41" i="55"/>
  <c r="C41" i="55"/>
  <c r="E46" i="64"/>
  <c r="G42" i="55"/>
  <c r="E40" i="55"/>
  <c r="C42" i="64"/>
  <c r="G45" i="64"/>
  <c r="B40" i="55"/>
  <c r="D41" i="64"/>
  <c r="H44" i="64"/>
  <c r="F45" i="64"/>
  <c r="B41" i="64"/>
  <c r="D40" i="55"/>
  <c r="B40" i="50"/>
  <c r="F39" i="55"/>
  <c r="A41" i="50"/>
  <c r="H41" i="55"/>
  <c r="D40" i="50" l="1"/>
  <c r="E40" i="50"/>
  <c r="F40" i="50"/>
  <c r="C40" i="50"/>
  <c r="G43" i="55"/>
  <c r="G46" i="64"/>
  <c r="E47" i="64"/>
  <c r="A43" i="64"/>
  <c r="C43" i="64"/>
  <c r="C42" i="55"/>
  <c r="E41" i="55"/>
  <c r="A42" i="55"/>
  <c r="D42" i="64"/>
  <c r="F46" i="64"/>
  <c r="B42" i="64"/>
  <c r="D41" i="55"/>
  <c r="H45" i="64"/>
  <c r="A42" i="50"/>
  <c r="B41" i="50"/>
  <c r="H42" i="55"/>
  <c r="F40" i="55"/>
  <c r="B41" i="55"/>
  <c r="C41" i="50" l="1"/>
  <c r="F41" i="50"/>
  <c r="E41" i="50"/>
  <c r="D41" i="50"/>
  <c r="C43" i="55"/>
  <c r="A44" i="64"/>
  <c r="E42" i="55"/>
  <c r="C44" i="64"/>
  <c r="E48" i="64"/>
  <c r="G44" i="55"/>
  <c r="A43" i="55"/>
  <c r="G47" i="64"/>
  <c r="H43" i="55"/>
  <c r="H46" i="64"/>
  <c r="F47" i="64"/>
  <c r="D42" i="55"/>
  <c r="B43" i="64"/>
  <c r="F41" i="55"/>
  <c r="B42" i="50"/>
  <c r="B42" i="55"/>
  <c r="A43" i="50"/>
  <c r="D43" i="64"/>
  <c r="F42" i="50" l="1"/>
  <c r="C42" i="50"/>
  <c r="D42" i="50"/>
  <c r="E42" i="50"/>
  <c r="E43" i="55"/>
  <c r="G48" i="64"/>
  <c r="C45" i="64"/>
  <c r="A44" i="55"/>
  <c r="E49" i="64"/>
  <c r="C44" i="55"/>
  <c r="G45" i="55"/>
  <c r="A45" i="64"/>
  <c r="B43" i="50"/>
  <c r="H47" i="64"/>
  <c r="B44" i="64"/>
  <c r="F48" i="64"/>
  <c r="H44" i="55"/>
  <c r="D44" i="64"/>
  <c r="A44" i="50"/>
  <c r="B43" i="55"/>
  <c r="D43" i="55"/>
  <c r="F42" i="55"/>
  <c r="C43" i="50" l="1"/>
  <c r="F43" i="50"/>
  <c r="D43" i="50"/>
  <c r="E43" i="50"/>
  <c r="C45" i="55"/>
  <c r="G46" i="55"/>
  <c r="E50" i="64"/>
  <c r="C46" i="64"/>
  <c r="E44" i="55"/>
  <c r="A46" i="64"/>
  <c r="A45" i="55"/>
  <c r="G49" i="64"/>
  <c r="H48" i="64"/>
  <c r="B45" i="64"/>
  <c r="F49" i="64"/>
  <c r="B44" i="55"/>
  <c r="D45" i="64"/>
  <c r="F43" i="55"/>
  <c r="B44" i="50"/>
  <c r="H45" i="55"/>
  <c r="A45" i="50"/>
  <c r="D44" i="55"/>
  <c r="E44" i="50" l="1"/>
  <c r="F44" i="50"/>
  <c r="C44" i="50"/>
  <c r="D44" i="50"/>
  <c r="G50" i="64"/>
  <c r="C47" i="64"/>
  <c r="G47" i="55"/>
  <c r="A46" i="55"/>
  <c r="E45" i="55"/>
  <c r="E51" i="64"/>
  <c r="C46" i="55"/>
  <c r="A47" i="64"/>
  <c r="B45" i="50"/>
  <c r="F50" i="64"/>
  <c r="B46" i="64"/>
  <c r="B45" i="55"/>
  <c r="F44" i="55"/>
  <c r="D46" i="64"/>
  <c r="A46" i="50"/>
  <c r="H49" i="64"/>
  <c r="D45" i="55"/>
  <c r="H46" i="55"/>
  <c r="E45" i="50" l="1"/>
  <c r="D45" i="50"/>
  <c r="C45" i="50"/>
  <c r="F45" i="50"/>
  <c r="C47" i="55"/>
  <c r="G48" i="55"/>
  <c r="A48" i="64"/>
  <c r="E52" i="64"/>
  <c r="G51" i="64"/>
  <c r="E46" i="55"/>
  <c r="A47" i="55"/>
  <c r="C48" i="64"/>
  <c r="B46" i="50"/>
  <c r="H50" i="64"/>
  <c r="H47" i="55"/>
  <c r="F51" i="64"/>
  <c r="D46" i="55"/>
  <c r="D47" i="64"/>
  <c r="A47" i="50"/>
  <c r="F45" i="55"/>
  <c r="B46" i="55"/>
  <c r="B47" i="64"/>
  <c r="D46" i="50" l="1"/>
  <c r="C46" i="50"/>
  <c r="E46" i="50"/>
  <c r="F46" i="50"/>
  <c r="E47" i="55"/>
  <c r="E53" i="64"/>
  <c r="G49" i="55"/>
  <c r="A48" i="55"/>
  <c r="A49" i="64"/>
  <c r="C48" i="55"/>
  <c r="C49" i="64"/>
  <c r="G52" i="64"/>
  <c r="B48" i="64"/>
  <c r="F46" i="55"/>
  <c r="B47" i="50"/>
  <c r="B47" i="55"/>
  <c r="D48" i="64"/>
  <c r="F52" i="64"/>
  <c r="H51" i="64"/>
  <c r="A48" i="50"/>
  <c r="H48" i="55"/>
  <c r="D47" i="55"/>
  <c r="C47" i="50" l="1"/>
  <c r="E47" i="50"/>
  <c r="F47" i="50"/>
  <c r="D47" i="50"/>
  <c r="C50" i="64"/>
  <c r="E48" i="55"/>
  <c r="A50" i="64"/>
  <c r="G50" i="55"/>
  <c r="G53" i="64"/>
  <c r="C49" i="55"/>
  <c r="A49" i="55"/>
  <c r="E54" i="64"/>
  <c r="B48" i="55"/>
  <c r="H52" i="64"/>
  <c r="D48" i="55"/>
  <c r="H49" i="55"/>
  <c r="B48" i="50"/>
  <c r="F47" i="55"/>
  <c r="A49" i="50"/>
  <c r="F53" i="64"/>
  <c r="B49" i="64"/>
  <c r="D49" i="64"/>
  <c r="E48" i="50" l="1"/>
  <c r="D48" i="50"/>
  <c r="F48" i="50"/>
  <c r="C48" i="50"/>
  <c r="C50" i="55"/>
  <c r="A50" i="55"/>
  <c r="A51" i="64"/>
  <c r="G54" i="64"/>
  <c r="C51" i="64"/>
  <c r="E49" i="55"/>
  <c r="E55" i="64"/>
  <c r="G51" i="55"/>
  <c r="A50" i="50"/>
  <c r="B49" i="55"/>
  <c r="H53" i="64"/>
  <c r="B50" i="64"/>
  <c r="F54" i="64"/>
  <c r="D50" i="64"/>
  <c r="D49" i="55"/>
  <c r="B49" i="50"/>
  <c r="H50" i="55"/>
  <c r="F48" i="55"/>
  <c r="E49" i="50" l="1"/>
  <c r="F49" i="50"/>
  <c r="C49" i="50"/>
  <c r="D49" i="50"/>
  <c r="G52" i="55"/>
  <c r="E50" i="55"/>
  <c r="E56" i="64"/>
  <c r="A52" i="64"/>
  <c r="C52" i="64"/>
  <c r="C51" i="55"/>
  <c r="G55" i="64"/>
  <c r="A51" i="55"/>
  <c r="H54" i="64"/>
  <c r="B50" i="55"/>
  <c r="D50" i="55"/>
  <c r="F49" i="55"/>
  <c r="D51" i="64"/>
  <c r="B50" i="50"/>
  <c r="B51" i="64"/>
  <c r="F55" i="64"/>
  <c r="H51" i="55"/>
  <c r="F50" i="50" l="1"/>
  <c r="D50" i="50"/>
  <c r="E50" i="50"/>
  <c r="C50" i="50"/>
  <c r="G56" i="64"/>
  <c r="C53" i="64"/>
  <c r="E57" i="64"/>
  <c r="A52" i="55"/>
  <c r="C52" i="55"/>
  <c r="A53" i="64"/>
  <c r="E51" i="55"/>
  <c r="G53" i="55"/>
  <c r="B51" i="55"/>
  <c r="H55" i="64"/>
  <c r="B52" i="64"/>
  <c r="D51" i="55"/>
  <c r="F50" i="55"/>
  <c r="D52" i="64"/>
  <c r="F56" i="64"/>
  <c r="H52" i="55"/>
  <c r="G54" i="55" l="1"/>
  <c r="A53" i="55"/>
  <c r="A54" i="64"/>
  <c r="C54" i="64"/>
  <c r="E52" i="55"/>
  <c r="C53" i="55"/>
  <c r="E58" i="64"/>
  <c r="G57" i="64"/>
  <c r="B52" i="55"/>
  <c r="D52" i="55"/>
  <c r="F57" i="64"/>
  <c r="B53" i="64"/>
  <c r="H56" i="64"/>
  <c r="H53" i="55"/>
  <c r="D53" i="64"/>
  <c r="F51" i="55"/>
  <c r="E59" i="64" l="1"/>
  <c r="E53" i="55"/>
  <c r="A55" i="64"/>
  <c r="G55" i="55"/>
  <c r="A54" i="55"/>
  <c r="G58" i="64"/>
  <c r="C54" i="55"/>
  <c r="C55" i="64"/>
  <c r="H57" i="64"/>
  <c r="H54" i="55"/>
  <c r="F58" i="64"/>
  <c r="D53" i="55"/>
  <c r="D54" i="64"/>
  <c r="B54" i="64"/>
  <c r="F52" i="55"/>
  <c r="B53" i="55"/>
  <c r="C56" i="64" l="1"/>
  <c r="A56" i="64"/>
  <c r="G59" i="64"/>
  <c r="G56" i="55"/>
  <c r="E54" i="55"/>
  <c r="C55" i="55"/>
  <c r="A55" i="55"/>
  <c r="E60" i="64"/>
  <c r="H55" i="55"/>
  <c r="D55" i="64"/>
  <c r="F53" i="55"/>
  <c r="F59" i="64"/>
  <c r="B55" i="64"/>
  <c r="B54" i="55"/>
  <c r="H58" i="64"/>
  <c r="D54" i="55"/>
  <c r="E61" i="64" l="1"/>
  <c r="A57" i="64"/>
  <c r="G57" i="55"/>
  <c r="C56" i="55"/>
  <c r="A56" i="55"/>
  <c r="E55" i="55"/>
  <c r="G60" i="64"/>
  <c r="C57" i="64"/>
  <c r="F54" i="55"/>
  <c r="B55" i="55"/>
  <c r="D56" i="64"/>
  <c r="D55" i="55"/>
  <c r="H56" i="55"/>
  <c r="B56" i="64"/>
  <c r="F60" i="64"/>
  <c r="H59" i="64"/>
  <c r="C58" i="64" l="1"/>
  <c r="G61" i="64"/>
  <c r="G58" i="55"/>
  <c r="E62" i="64"/>
  <c r="E56" i="55"/>
  <c r="C57" i="55"/>
  <c r="A58" i="64"/>
  <c r="A57" i="55"/>
  <c r="H57" i="55"/>
  <c r="F61" i="64"/>
  <c r="F55" i="55"/>
  <c r="B56" i="55"/>
  <c r="D56" i="55"/>
  <c r="B57" i="64"/>
  <c r="D57" i="64"/>
  <c r="H60" i="64"/>
  <c r="E57" i="55" l="1"/>
  <c r="G59" i="55"/>
  <c r="C59" i="64"/>
  <c r="A58" i="55"/>
  <c r="C58" i="55"/>
  <c r="E63" i="64"/>
  <c r="G62" i="64"/>
  <c r="A59" i="64"/>
  <c r="D58" i="64"/>
  <c r="B57" i="55"/>
  <c r="D57" i="55"/>
  <c r="H61" i="64"/>
  <c r="B58" i="64"/>
  <c r="F56" i="55"/>
  <c r="H58" i="55"/>
  <c r="F62" i="64"/>
  <c r="G63" i="64" l="1"/>
  <c r="C60" i="64"/>
  <c r="E58" i="55"/>
  <c r="E64" i="64"/>
  <c r="A59" i="55"/>
  <c r="G60" i="55"/>
  <c r="C59" i="55"/>
  <c r="A60" i="64"/>
  <c r="F63" i="64"/>
  <c r="H62" i="64"/>
  <c r="H59" i="55"/>
  <c r="B58" i="55"/>
  <c r="B59" i="64"/>
  <c r="D58" i="55"/>
  <c r="D59" i="64"/>
  <c r="F57" i="55"/>
  <c r="A61" i="64" l="1"/>
  <c r="E65" i="64"/>
  <c r="C61" i="64"/>
  <c r="G61" i="55"/>
  <c r="C60" i="55"/>
  <c r="A60" i="55"/>
  <c r="E59" i="55"/>
  <c r="G64" i="64"/>
  <c r="H60" i="55"/>
  <c r="F64" i="64"/>
  <c r="D59" i="55"/>
  <c r="H63" i="64"/>
  <c r="F58" i="55"/>
  <c r="B60" i="64"/>
  <c r="D60" i="64"/>
  <c r="B59" i="55"/>
  <c r="E60" i="55" l="1"/>
  <c r="C62" i="64"/>
  <c r="A62" i="64"/>
  <c r="G65" i="64"/>
  <c r="A61" i="55"/>
  <c r="E66" i="64"/>
  <c r="C61" i="55"/>
  <c r="G62" i="55"/>
  <c r="D61" i="64"/>
  <c r="B61" i="64"/>
  <c r="D60" i="55"/>
  <c r="H61" i="55"/>
  <c r="F59" i="55"/>
  <c r="H64" i="64"/>
  <c r="F65" i="64"/>
  <c r="B60" i="55"/>
  <c r="G66" i="64" l="1"/>
  <c r="G63" i="55"/>
  <c r="E67" i="64"/>
  <c r="C63" i="64"/>
  <c r="C62" i="55"/>
  <c r="A62" i="55"/>
  <c r="A63" i="64"/>
  <c r="E61" i="55"/>
  <c r="B62" i="64"/>
  <c r="D61" i="55"/>
  <c r="H62" i="55"/>
  <c r="B61" i="55"/>
  <c r="D62" i="64"/>
  <c r="H65" i="64"/>
  <c r="F66" i="64"/>
  <c r="F60" i="55"/>
  <c r="A64" i="64" l="1"/>
  <c r="C63" i="55"/>
  <c r="E68" i="64"/>
  <c r="A63" i="55"/>
  <c r="G64" i="55"/>
  <c r="E62" i="55"/>
  <c r="C64" i="64"/>
  <c r="G67" i="64"/>
  <c r="D63" i="64"/>
  <c r="F67" i="64"/>
  <c r="B62" i="55"/>
  <c r="D62" i="55"/>
  <c r="H66" i="64"/>
  <c r="B63" i="64"/>
  <c r="F61" i="55"/>
  <c r="H63" i="55"/>
  <c r="G65" i="55" l="1"/>
  <c r="A64" i="55"/>
  <c r="E63" i="55"/>
  <c r="C64" i="55"/>
  <c r="G68" i="64"/>
  <c r="E69" i="64"/>
  <c r="A65" i="64"/>
  <c r="C65" i="64"/>
  <c r="B64" i="64"/>
  <c r="D64" i="64"/>
  <c r="H64" i="55"/>
  <c r="B63" i="55"/>
  <c r="F68" i="64"/>
  <c r="F62" i="55"/>
  <c r="H67" i="64"/>
  <c r="D63" i="55"/>
  <c r="C66" i="64" l="1"/>
  <c r="A65" i="55"/>
  <c r="E70" i="64"/>
  <c r="C65" i="55"/>
  <c r="E64" i="55"/>
  <c r="A66" i="64"/>
  <c r="G69" i="64"/>
  <c r="G66" i="55"/>
  <c r="F63" i="55"/>
  <c r="B64" i="55"/>
  <c r="D65" i="64"/>
  <c r="H68" i="64"/>
  <c r="H65" i="55"/>
  <c r="B65" i="64"/>
  <c r="F69" i="64"/>
  <c r="D64" i="55"/>
  <c r="A67" i="64" l="1"/>
  <c r="C66" i="55"/>
  <c r="A66" i="55"/>
  <c r="G67" i="55"/>
  <c r="E65" i="55"/>
  <c r="E71" i="64"/>
  <c r="G70" i="64"/>
  <c r="C67" i="64"/>
  <c r="H69" i="64"/>
  <c r="H66" i="55"/>
  <c r="F64" i="55"/>
  <c r="D65" i="55"/>
  <c r="F70" i="64"/>
  <c r="B65" i="55"/>
  <c r="D66" i="64"/>
  <c r="B66" i="64"/>
  <c r="G71" i="64" l="1"/>
  <c r="C68" i="64"/>
  <c r="G68" i="55"/>
  <c r="C67" i="55"/>
  <c r="E66" i="55"/>
  <c r="A67" i="55"/>
  <c r="E72" i="64"/>
  <c r="A68" i="64"/>
  <c r="H70" i="64"/>
  <c r="D66" i="55"/>
  <c r="F71" i="64"/>
  <c r="B67" i="64"/>
  <c r="B66" i="55"/>
  <c r="F65" i="55"/>
  <c r="D67" i="64"/>
  <c r="H67" i="55"/>
  <c r="A68" i="55" l="1"/>
  <c r="C68" i="55"/>
  <c r="A69" i="64"/>
  <c r="C69" i="64"/>
  <c r="G72" i="64"/>
  <c r="E73" i="64"/>
  <c r="E67" i="55"/>
  <c r="G69" i="55"/>
  <c r="B68" i="64"/>
  <c r="F72" i="64"/>
  <c r="H71" i="64"/>
  <c r="F66" i="55"/>
  <c r="H68" i="55"/>
  <c r="D68" i="64"/>
  <c r="B67" i="55"/>
  <c r="D67" i="55"/>
  <c r="G70" i="55" l="1"/>
  <c r="E74" i="64"/>
  <c r="C70" i="64"/>
  <c r="C69" i="55"/>
  <c r="E68" i="55"/>
  <c r="A69" i="55"/>
  <c r="G73" i="64"/>
  <c r="A70" i="64"/>
  <c r="H69" i="55"/>
  <c r="D69" i="64"/>
  <c r="B68" i="55"/>
  <c r="B69" i="64"/>
  <c r="F67" i="55"/>
  <c r="H72" i="64"/>
  <c r="F73" i="64"/>
  <c r="D68" i="55"/>
  <c r="A70" i="55" l="1"/>
  <c r="C70" i="55"/>
  <c r="E75" i="64"/>
  <c r="A71" i="64"/>
  <c r="E69" i="55"/>
  <c r="G71" i="55"/>
  <c r="G74" i="64"/>
  <c r="C71" i="64"/>
  <c r="H73" i="64"/>
  <c r="F68" i="55"/>
  <c r="H70" i="55"/>
  <c r="D69" i="55"/>
  <c r="D70" i="64"/>
  <c r="F74" i="64"/>
  <c r="B69" i="55"/>
  <c r="B70" i="64"/>
  <c r="C71" i="55" l="1"/>
  <c r="G72" i="55"/>
  <c r="A72" i="64"/>
  <c r="C72" i="64"/>
  <c r="E76" i="64"/>
  <c r="A71" i="55"/>
  <c r="G75" i="64"/>
  <c r="E70" i="55"/>
  <c r="F69" i="55"/>
  <c r="H74" i="64"/>
  <c r="H71" i="55"/>
  <c r="D71" i="64"/>
  <c r="B70" i="55"/>
  <c r="B71" i="64"/>
  <c r="F75" i="64"/>
  <c r="D70" i="55"/>
  <c r="E71" i="55" l="1"/>
  <c r="A72" i="55"/>
  <c r="C73" i="64"/>
  <c r="G73" i="55"/>
  <c r="A73" i="64"/>
  <c r="C72" i="55"/>
  <c r="G76" i="64"/>
  <c r="E77" i="64"/>
  <c r="B72" i="64"/>
  <c r="F70" i="55"/>
  <c r="F76" i="64"/>
  <c r="H72" i="55"/>
  <c r="B71" i="55"/>
  <c r="H75" i="64"/>
  <c r="D71" i="55"/>
  <c r="D72" i="64"/>
  <c r="E78" i="64" l="1"/>
  <c r="A73" i="55"/>
  <c r="C73" i="55"/>
  <c r="G74" i="55"/>
  <c r="G77" i="64"/>
  <c r="C74" i="64"/>
  <c r="A74" i="64"/>
  <c r="E72" i="55"/>
  <c r="B72" i="55"/>
  <c r="B73" i="64"/>
  <c r="H76" i="64"/>
  <c r="D73" i="64"/>
  <c r="D72" i="55"/>
  <c r="F77" i="64"/>
  <c r="H73" i="55"/>
  <c r="F71" i="55"/>
  <c r="G75" i="55" l="1"/>
  <c r="A74" i="55"/>
  <c r="C75" i="64"/>
  <c r="E73" i="55"/>
  <c r="C74" i="55"/>
  <c r="A75" i="64"/>
  <c r="G78" i="64"/>
  <c r="E79" i="64"/>
  <c r="B73" i="55"/>
  <c r="D73" i="55"/>
  <c r="H77" i="64"/>
  <c r="B74" i="64"/>
  <c r="F78" i="64"/>
  <c r="D74" i="64"/>
  <c r="H74" i="55"/>
  <c r="F72" i="55"/>
  <c r="A76" i="64" l="1"/>
  <c r="E74" i="55"/>
  <c r="A75" i="55"/>
  <c r="E80" i="64"/>
  <c r="C75" i="55"/>
  <c r="C76" i="64"/>
  <c r="G79" i="64"/>
  <c r="G76" i="55"/>
  <c r="D74" i="55"/>
  <c r="F73" i="55"/>
  <c r="D75" i="64"/>
  <c r="B75" i="64"/>
  <c r="F79" i="64"/>
  <c r="B74" i="55"/>
  <c r="H78" i="64"/>
  <c r="H75" i="55"/>
  <c r="G77" i="55" l="1"/>
  <c r="E81" i="64"/>
  <c r="C77" i="64"/>
  <c r="E75" i="55"/>
  <c r="A76" i="55"/>
  <c r="A77" i="64"/>
  <c r="G80" i="64"/>
  <c r="C76" i="55"/>
  <c r="D75" i="55"/>
  <c r="B76" i="64"/>
  <c r="F74" i="55"/>
  <c r="B75" i="55"/>
  <c r="F80" i="64"/>
  <c r="D76" i="64"/>
  <c r="H79" i="64"/>
  <c r="H76" i="55"/>
  <c r="E76" i="55" l="1"/>
  <c r="E82" i="64"/>
  <c r="C77" i="55"/>
  <c r="A78" i="64"/>
  <c r="A77" i="55"/>
  <c r="C78" i="64"/>
  <c r="G78" i="55"/>
  <c r="G81" i="64"/>
  <c r="D76" i="55"/>
  <c r="B76" i="55"/>
  <c r="H80" i="64"/>
  <c r="D77" i="64"/>
  <c r="F81" i="64"/>
  <c r="B77" i="64"/>
  <c r="H77" i="55"/>
  <c r="F75" i="55"/>
  <c r="C79" i="64" l="1"/>
  <c r="G82" i="64"/>
  <c r="A79" i="64"/>
  <c r="E83" i="64"/>
  <c r="A78" i="55"/>
  <c r="C78" i="55"/>
  <c r="E77" i="55"/>
  <c r="G79" i="55"/>
  <c r="D78" i="64"/>
  <c r="B78" i="64"/>
  <c r="B77" i="55"/>
  <c r="F82" i="64"/>
  <c r="D77" i="55"/>
  <c r="H81" i="64"/>
  <c r="F76" i="55"/>
  <c r="H78" i="55"/>
  <c r="G80" i="55" l="1"/>
  <c r="C79" i="55"/>
  <c r="E84" i="64"/>
  <c r="G83" i="64"/>
  <c r="A79" i="55"/>
  <c r="E78" i="55"/>
  <c r="A80" i="64"/>
  <c r="C80" i="64"/>
  <c r="F83" i="64"/>
  <c r="H79" i="55"/>
  <c r="B78" i="55"/>
  <c r="D79" i="64"/>
  <c r="D78" i="55"/>
  <c r="F77" i="55"/>
  <c r="B79" i="64"/>
  <c r="H82" i="64"/>
  <c r="C81" i="64" l="1"/>
  <c r="E79" i="55"/>
  <c r="G84" i="64"/>
  <c r="C80" i="55"/>
  <c r="A81" i="64"/>
  <c r="A80" i="55"/>
  <c r="E85" i="64"/>
  <c r="G81" i="55"/>
  <c r="H83" i="64"/>
  <c r="F78" i="55"/>
  <c r="H80" i="55"/>
  <c r="B80" i="64"/>
  <c r="D79" i="55"/>
  <c r="B79" i="55"/>
  <c r="F84" i="64"/>
  <c r="D80" i="64"/>
  <c r="E86" i="64" l="1"/>
  <c r="A81" i="55"/>
  <c r="G82" i="55"/>
  <c r="C81" i="55"/>
  <c r="E80" i="55"/>
  <c r="G85" i="64"/>
  <c r="C82" i="64"/>
  <c r="A82" i="64"/>
  <c r="H84" i="64"/>
  <c r="D80" i="55"/>
  <c r="F79" i="55"/>
  <c r="B80" i="55"/>
  <c r="D81" i="64"/>
  <c r="B81" i="64"/>
  <c r="H81" i="55"/>
  <c r="F85" i="64"/>
  <c r="A83" i="64" l="1"/>
  <c r="C82" i="55"/>
  <c r="A82" i="55"/>
  <c r="G86" i="64"/>
  <c r="E81" i="55"/>
  <c r="G83" i="55"/>
  <c r="E87" i="64"/>
  <c r="C83" i="64"/>
  <c r="F86" i="64"/>
  <c r="D82" i="64"/>
  <c r="F80" i="55"/>
  <c r="H85" i="64"/>
  <c r="H82" i="55"/>
  <c r="B81" i="55"/>
  <c r="D81" i="55"/>
  <c r="B82" i="64"/>
  <c r="C84" i="64" l="1"/>
  <c r="G84" i="55"/>
  <c r="G87" i="64"/>
  <c r="C83" i="55"/>
  <c r="E82" i="55"/>
  <c r="A83" i="55"/>
  <c r="A84" i="64"/>
  <c r="E88" i="64"/>
  <c r="H86" i="64"/>
  <c r="H83" i="55"/>
  <c r="B83" i="64"/>
  <c r="F87" i="64"/>
  <c r="F81" i="55"/>
  <c r="D82" i="55"/>
  <c r="B82" i="55"/>
  <c r="D83" i="64"/>
  <c r="A84" i="55" l="1"/>
  <c r="C84" i="55"/>
  <c r="G85" i="55"/>
  <c r="E89" i="64"/>
  <c r="G88" i="64"/>
  <c r="C85" i="64"/>
  <c r="A85" i="64"/>
  <c r="E83" i="55"/>
  <c r="D84" i="64"/>
  <c r="B83" i="55"/>
  <c r="F82" i="55"/>
  <c r="B84" i="64"/>
  <c r="H87" i="64"/>
  <c r="H84" i="55"/>
  <c r="F88" i="64"/>
  <c r="D83" i="55"/>
  <c r="E84" i="55" l="1"/>
  <c r="E90" i="64"/>
  <c r="C85" i="55"/>
  <c r="C86" i="64"/>
  <c r="A85" i="55"/>
  <c r="A86" i="64"/>
  <c r="G89" i="64"/>
  <c r="G86" i="55"/>
  <c r="F83" i="55"/>
  <c r="B84" i="55"/>
  <c r="D84" i="55"/>
  <c r="B85" i="64"/>
  <c r="H88" i="64"/>
  <c r="H85" i="55"/>
  <c r="F89" i="64"/>
  <c r="D85" i="64"/>
  <c r="G87" i="55" l="1"/>
  <c r="A87" i="64"/>
  <c r="C87" i="64"/>
  <c r="E91" i="64"/>
  <c r="A86" i="55"/>
  <c r="G90" i="64"/>
  <c r="C86" i="55"/>
  <c r="E85" i="55"/>
  <c r="D86" i="64"/>
  <c r="H86" i="55"/>
  <c r="H89" i="64"/>
  <c r="F84" i="55"/>
  <c r="F90" i="64"/>
  <c r="B85" i="55"/>
  <c r="B86" i="64"/>
  <c r="D85" i="55"/>
  <c r="G91" i="64" l="1"/>
  <c r="A88" i="64"/>
  <c r="E86" i="55"/>
  <c r="E92" i="64"/>
  <c r="C87" i="55"/>
  <c r="A87" i="55"/>
  <c r="C88" i="64"/>
  <c r="G88" i="55"/>
  <c r="F85" i="55"/>
  <c r="D87" i="64"/>
  <c r="H87" i="55"/>
  <c r="F91" i="64"/>
  <c r="B87" i="64"/>
  <c r="B86" i="55"/>
  <c r="H90" i="64"/>
  <c r="D86" i="55"/>
  <c r="G89" i="55" l="1"/>
  <c r="A88" i="55"/>
  <c r="E93" i="64"/>
  <c r="A89" i="64"/>
  <c r="C89" i="64"/>
  <c r="E87" i="55"/>
  <c r="C88" i="55"/>
  <c r="G92" i="64"/>
  <c r="D87" i="55"/>
  <c r="B88" i="64"/>
  <c r="F92" i="64"/>
  <c r="H91" i="64"/>
  <c r="B87" i="55"/>
  <c r="D88" i="64"/>
  <c r="F86" i="55"/>
  <c r="H88" i="55"/>
  <c r="G93" i="64" l="1"/>
  <c r="E88" i="55"/>
  <c r="A89" i="55"/>
  <c r="A90" i="64"/>
  <c r="C90" i="64"/>
  <c r="G90" i="55"/>
  <c r="C89" i="55"/>
  <c r="E94" i="64"/>
  <c r="H92" i="64"/>
  <c r="F87" i="55"/>
  <c r="D88" i="55"/>
  <c r="B88" i="55"/>
  <c r="B89" i="64"/>
  <c r="F93" i="64"/>
  <c r="D89" i="64"/>
  <c r="H89" i="55"/>
  <c r="G91" i="55" l="1"/>
  <c r="E95" i="64"/>
  <c r="A91" i="64"/>
  <c r="E89" i="55"/>
  <c r="C91" i="64"/>
  <c r="A90" i="55"/>
  <c r="C90" i="55"/>
  <c r="G94" i="64"/>
  <c r="B90" i="64"/>
  <c r="D89" i="55"/>
  <c r="H93" i="64"/>
  <c r="H90" i="55"/>
  <c r="F94" i="64"/>
  <c r="B89" i="55"/>
  <c r="F88" i="55"/>
  <c r="D90" i="64"/>
  <c r="G95" i="64" l="1"/>
  <c r="A91" i="55"/>
  <c r="E90" i="55"/>
  <c r="E96" i="64"/>
  <c r="A92" i="64"/>
  <c r="G92" i="55"/>
  <c r="C91" i="55"/>
  <c r="C92" i="64"/>
  <c r="B91" i="64"/>
  <c r="F95" i="64"/>
  <c r="H94" i="64"/>
  <c r="F89" i="55"/>
  <c r="D91" i="64"/>
  <c r="B90" i="55"/>
  <c r="D90" i="55"/>
  <c r="H91" i="55"/>
  <c r="C93" i="64" l="1"/>
  <c r="E97" i="64"/>
  <c r="A92" i="55"/>
  <c r="G93" i="55"/>
  <c r="C92" i="55"/>
  <c r="E91" i="55"/>
  <c r="A93" i="64"/>
  <c r="G96" i="64"/>
  <c r="B92" i="64"/>
  <c r="B91" i="55"/>
  <c r="F96" i="64"/>
  <c r="F90" i="55"/>
  <c r="H92" i="55"/>
  <c r="D92" i="64"/>
  <c r="H95" i="64"/>
  <c r="D91" i="55"/>
  <c r="G97" i="64" l="1"/>
  <c r="E92" i="55"/>
  <c r="G94" i="55"/>
  <c r="E98" i="64"/>
  <c r="A94" i="64"/>
  <c r="A93" i="55"/>
  <c r="C94" i="64"/>
  <c r="C93" i="55"/>
  <c r="H96" i="64"/>
  <c r="F91" i="55"/>
  <c r="F97" i="64"/>
  <c r="B92" i="55"/>
  <c r="B93" i="64"/>
  <c r="D93" i="64"/>
  <c r="H93" i="55"/>
  <c r="D92" i="55"/>
  <c r="C94" i="55" l="1"/>
  <c r="A94" i="55"/>
  <c r="E99" i="64"/>
  <c r="E93" i="55"/>
  <c r="G95" i="55"/>
  <c r="G98" i="64"/>
  <c r="C95" i="64"/>
  <c r="A95" i="64"/>
  <c r="H97" i="64"/>
  <c r="F92" i="55"/>
  <c r="D94" i="64"/>
  <c r="B93" i="55"/>
  <c r="H94" i="55"/>
  <c r="B94" i="64"/>
  <c r="F98" i="64"/>
  <c r="D93" i="55"/>
  <c r="G99" i="64" l="1"/>
  <c r="E94" i="55"/>
  <c r="A95" i="55"/>
  <c r="A96" i="64"/>
  <c r="G96" i="55"/>
  <c r="E100" i="64"/>
  <c r="C96" i="64"/>
  <c r="C95" i="55"/>
  <c r="D95" i="64"/>
  <c r="F93" i="55"/>
  <c r="D94" i="55"/>
  <c r="B94" i="55"/>
  <c r="B95" i="64"/>
  <c r="H98" i="64"/>
  <c r="F99" i="64"/>
  <c r="H95" i="55"/>
  <c r="C96" i="55" l="1"/>
  <c r="E101" i="64"/>
  <c r="A97" i="64"/>
  <c r="E95" i="55"/>
  <c r="A96" i="55"/>
  <c r="G100" i="64"/>
  <c r="C97" i="64"/>
  <c r="G97" i="55"/>
  <c r="H99" i="64"/>
  <c r="F100" i="64"/>
  <c r="F94" i="55"/>
  <c r="B96" i="64"/>
  <c r="H96" i="55"/>
  <c r="D95" i="55"/>
  <c r="B95" i="55"/>
  <c r="D96" i="64"/>
  <c r="G101" i="64" l="1"/>
  <c r="E96" i="55"/>
  <c r="E102" i="64"/>
  <c r="G98" i="55"/>
  <c r="A97" i="55"/>
  <c r="A98" i="64"/>
  <c r="C97" i="55"/>
  <c r="C98" i="64"/>
  <c r="F95" i="55"/>
  <c r="B97" i="64"/>
  <c r="D96" i="55"/>
  <c r="H97" i="55"/>
  <c r="B96" i="55"/>
  <c r="D97" i="64"/>
  <c r="F101" i="64"/>
  <c r="H100" i="64"/>
  <c r="A99" i="64" l="1"/>
  <c r="G99" i="55"/>
  <c r="C99" i="64"/>
  <c r="E97" i="55"/>
  <c r="A98" i="55"/>
  <c r="E103" i="64"/>
  <c r="C98" i="55"/>
  <c r="G102" i="64"/>
  <c r="B98" i="64"/>
  <c r="H98" i="55"/>
  <c r="D97" i="55"/>
  <c r="H101" i="64"/>
  <c r="F96" i="55"/>
  <c r="B97" i="55"/>
  <c r="F102" i="64"/>
  <c r="D98" i="64"/>
  <c r="G103" i="64" l="1"/>
  <c r="E104" i="64"/>
  <c r="E98" i="55"/>
  <c r="G100" i="55"/>
  <c r="C99" i="55"/>
  <c r="A99" i="55"/>
  <c r="C100" i="64"/>
  <c r="A100" i="64"/>
  <c r="B98" i="55"/>
  <c r="H99" i="55"/>
  <c r="F103" i="64"/>
  <c r="F97" i="55"/>
  <c r="B99" i="64"/>
  <c r="H102" i="64"/>
  <c r="D99" i="64"/>
  <c r="D98" i="55"/>
  <c r="A100" i="55" l="1"/>
  <c r="G101" i="55"/>
  <c r="A101" i="64"/>
  <c r="E105" i="64"/>
  <c r="C101" i="64"/>
  <c r="E99" i="55"/>
  <c r="G104" i="64"/>
  <c r="C100" i="55"/>
  <c r="B99" i="55"/>
  <c r="F98" i="55"/>
  <c r="D100" i="64"/>
  <c r="F104" i="64"/>
  <c r="D99" i="55"/>
  <c r="B100" i="64"/>
  <c r="H100" i="55"/>
  <c r="H103" i="64"/>
  <c r="C101" i="55" l="1"/>
  <c r="E100" i="55"/>
  <c r="E106" i="64"/>
  <c r="G102" i="55"/>
  <c r="C102" i="64"/>
  <c r="A101" i="55"/>
  <c r="G105" i="64"/>
  <c r="A102" i="64"/>
  <c r="D101" i="64"/>
  <c r="D100" i="55"/>
  <c r="B101" i="64"/>
  <c r="F99" i="55"/>
  <c r="H101" i="55"/>
  <c r="B100" i="55"/>
  <c r="F105" i="64"/>
  <c r="H104" i="64"/>
  <c r="A102" i="55" l="1"/>
  <c r="G103" i="55"/>
  <c r="E101" i="55"/>
  <c r="A103" i="64"/>
  <c r="E107" i="64"/>
  <c r="G106" i="64"/>
  <c r="C103" i="64"/>
  <c r="C102" i="55"/>
  <c r="F106" i="64"/>
  <c r="D102" i="64"/>
  <c r="H102" i="55"/>
  <c r="B102" i="64"/>
  <c r="D101" i="55"/>
  <c r="B101" i="55"/>
  <c r="F100" i="55"/>
  <c r="H105" i="64"/>
  <c r="C103" i="55" l="1"/>
  <c r="A104" i="64"/>
  <c r="G104" i="55"/>
  <c r="G107" i="64"/>
  <c r="C104" i="64"/>
  <c r="A103" i="55"/>
  <c r="E108" i="64"/>
  <c r="E102" i="55"/>
  <c r="H106" i="64"/>
  <c r="B103" i="64"/>
  <c r="B102" i="55"/>
  <c r="H103" i="55"/>
  <c r="F107" i="64"/>
  <c r="F101" i="55"/>
  <c r="D103" i="64"/>
  <c r="D102" i="55"/>
  <c r="A104" i="55" l="1"/>
  <c r="G108" i="64"/>
  <c r="A105" i="64"/>
  <c r="E103" i="55"/>
  <c r="E109" i="64"/>
  <c r="C105" i="64"/>
  <c r="G105" i="55"/>
  <c r="C104" i="55"/>
  <c r="B104" i="64"/>
  <c r="H104" i="55"/>
  <c r="B103" i="55"/>
  <c r="H107" i="64"/>
  <c r="F102" i="55"/>
  <c r="F108" i="64"/>
  <c r="D104" i="64"/>
  <c r="D103" i="55"/>
  <c r="C106" i="64" l="1"/>
  <c r="C105" i="55"/>
  <c r="E104" i="55"/>
  <c r="G109" i="64"/>
  <c r="E110" i="64"/>
  <c r="G106" i="55"/>
  <c r="A106" i="64"/>
  <c r="A105" i="55"/>
  <c r="H105" i="55"/>
  <c r="B104" i="55"/>
  <c r="B105" i="64"/>
  <c r="D104" i="55"/>
  <c r="F103" i="55"/>
  <c r="H108" i="64"/>
  <c r="D105" i="64"/>
  <c r="F109" i="64"/>
  <c r="A106" i="55" l="1"/>
  <c r="G107" i="55"/>
  <c r="C106" i="55"/>
  <c r="G110" i="64"/>
  <c r="E105" i="55"/>
  <c r="C107" i="64"/>
  <c r="A107" i="64"/>
  <c r="E111" i="64"/>
  <c r="D105" i="55"/>
  <c r="D106" i="64"/>
  <c r="F104" i="55"/>
  <c r="H106" i="55"/>
  <c r="H109" i="64"/>
  <c r="B106" i="64"/>
  <c r="B105" i="55"/>
  <c r="F110" i="64"/>
  <c r="C108" i="64" l="1"/>
  <c r="E112" i="64"/>
  <c r="G111" i="64"/>
  <c r="G108" i="55"/>
  <c r="A108" i="64"/>
  <c r="E106" i="55"/>
  <c r="C107" i="55"/>
  <c r="A107" i="55"/>
  <c r="H110" i="64"/>
  <c r="H107" i="55"/>
  <c r="B106" i="55"/>
  <c r="F111" i="64"/>
  <c r="D107" i="64"/>
  <c r="D106" i="55"/>
  <c r="F105" i="55"/>
  <c r="B107" i="64"/>
  <c r="C108" i="55" l="1"/>
  <c r="A108" i="55"/>
  <c r="G109" i="55"/>
  <c r="E113" i="64"/>
  <c r="E107" i="55"/>
  <c r="G112" i="64"/>
  <c r="A109" i="64"/>
  <c r="C109" i="64"/>
  <c r="H108" i="55"/>
  <c r="D107" i="55"/>
  <c r="B107" i="55"/>
  <c r="F112" i="64"/>
  <c r="H111" i="64"/>
  <c r="D108" i="64"/>
  <c r="F106" i="55"/>
  <c r="B108" i="64"/>
  <c r="C110" i="64" l="1"/>
  <c r="G113" i="64"/>
  <c r="E114" i="64"/>
  <c r="A109" i="55"/>
  <c r="E108" i="55"/>
  <c r="A110" i="64"/>
  <c r="G110" i="55"/>
  <c r="C109" i="55"/>
  <c r="F107" i="55"/>
  <c r="F113" i="64"/>
  <c r="B109" i="64"/>
  <c r="H112" i="64"/>
  <c r="D108" i="55"/>
  <c r="B108" i="55"/>
  <c r="D109" i="64"/>
  <c r="H109" i="55"/>
  <c r="C110" i="55" l="1"/>
  <c r="G114" i="64"/>
  <c r="A111" i="64"/>
  <c r="A110" i="55"/>
  <c r="E115" i="64"/>
  <c r="C111" i="64"/>
  <c r="G111" i="55"/>
  <c r="E109" i="55"/>
  <c r="D109" i="55"/>
  <c r="H110" i="55"/>
  <c r="D110" i="64"/>
  <c r="H113" i="64"/>
  <c r="B109" i="55"/>
  <c r="F108" i="55"/>
  <c r="F114" i="64"/>
  <c r="B110" i="64"/>
  <c r="E110" i="55" l="1"/>
  <c r="G115" i="64"/>
  <c r="C112" i="64"/>
  <c r="A111" i="55"/>
  <c r="G112" i="55"/>
  <c r="E116" i="64"/>
  <c r="A112" i="64"/>
  <c r="C111" i="55"/>
  <c r="F115" i="64"/>
  <c r="H111" i="55"/>
  <c r="B110" i="55"/>
  <c r="D111" i="64"/>
  <c r="D110" i="55"/>
  <c r="F109" i="55"/>
  <c r="H114" i="64"/>
  <c r="B111" i="64"/>
  <c r="C112" i="55" l="1"/>
  <c r="G116" i="64"/>
  <c r="E117" i="64"/>
  <c r="A112" i="55"/>
  <c r="C113" i="64"/>
  <c r="E111" i="55"/>
  <c r="A113" i="64"/>
  <c r="G113" i="55"/>
  <c r="B111" i="55"/>
  <c r="F110" i="55"/>
  <c r="D112" i="64"/>
  <c r="H115" i="64"/>
  <c r="F116" i="64"/>
  <c r="H112" i="55"/>
  <c r="D111" i="55"/>
  <c r="B112" i="64"/>
  <c r="G114" i="55" l="1"/>
  <c r="E112" i="55"/>
  <c r="A113" i="55"/>
  <c r="G117" i="64"/>
  <c r="A114" i="64"/>
  <c r="E118" i="64"/>
  <c r="C113" i="55"/>
  <c r="C114" i="64"/>
  <c r="B112" i="55"/>
  <c r="D112" i="55"/>
  <c r="B113" i="64"/>
  <c r="H116" i="64"/>
  <c r="F117" i="64"/>
  <c r="H113" i="55"/>
  <c r="F111" i="55"/>
  <c r="D113" i="64"/>
  <c r="C115" i="64" l="1"/>
  <c r="E113" i="55"/>
  <c r="E119" i="64"/>
  <c r="G118" i="64"/>
  <c r="A115" i="64"/>
  <c r="G115" i="55"/>
  <c r="C114" i="55"/>
  <c r="A114" i="55"/>
  <c r="D114" i="64"/>
  <c r="F112" i="55"/>
  <c r="F118" i="64"/>
  <c r="D113" i="55"/>
  <c r="H114" i="55"/>
  <c r="B113" i="55"/>
  <c r="B114" i="64"/>
  <c r="H117" i="64"/>
  <c r="G119" i="64" l="1"/>
  <c r="G116" i="55"/>
  <c r="E114" i="55"/>
  <c r="A115" i="55"/>
  <c r="C115" i="55"/>
  <c r="A116" i="64"/>
  <c r="E120" i="64"/>
  <c r="C116" i="64"/>
  <c r="H115" i="55"/>
  <c r="B115" i="64"/>
  <c r="B114" i="55"/>
  <c r="D114" i="55"/>
  <c r="F113" i="55"/>
  <c r="D115" i="64"/>
  <c r="H118" i="64"/>
  <c r="F119" i="64"/>
  <c r="A117" i="64" l="1"/>
  <c r="C117" i="64"/>
  <c r="A116" i="55"/>
  <c r="G117" i="55"/>
  <c r="E121" i="64"/>
  <c r="E115" i="55"/>
  <c r="G120" i="64"/>
  <c r="C116" i="55"/>
  <c r="F120" i="64"/>
  <c r="B115" i="55"/>
  <c r="D116" i="64"/>
  <c r="H116" i="55"/>
  <c r="F114" i="55"/>
  <c r="H119" i="64"/>
  <c r="B116" i="64"/>
  <c r="D115" i="55"/>
  <c r="G121" i="64" l="1"/>
  <c r="C117" i="55"/>
  <c r="G118" i="55"/>
  <c r="C118" i="64"/>
  <c r="E116" i="55"/>
  <c r="A118" i="64"/>
  <c r="E122" i="64"/>
  <c r="A117" i="55"/>
  <c r="D117" i="64"/>
  <c r="D116" i="55"/>
  <c r="B117" i="64"/>
  <c r="F121" i="64"/>
  <c r="F115" i="55"/>
  <c r="B116" i="55"/>
  <c r="H117" i="55"/>
  <c r="H120" i="64"/>
  <c r="C118" i="55" l="1"/>
  <c r="A118" i="55"/>
  <c r="A119" i="64"/>
  <c r="C119" i="64"/>
  <c r="E117" i="55"/>
  <c r="G119" i="55"/>
  <c r="E123" i="64"/>
  <c r="G122" i="64"/>
  <c r="D117" i="55"/>
  <c r="D118" i="64"/>
  <c r="F122" i="64"/>
  <c r="B117" i="55"/>
  <c r="H118" i="55"/>
  <c r="F116" i="55"/>
  <c r="B118" i="64"/>
  <c r="H121" i="64"/>
  <c r="C120" i="64" l="1"/>
  <c r="G123" i="64"/>
  <c r="G120" i="55"/>
  <c r="A119" i="55"/>
  <c r="E124" i="64"/>
  <c r="E118" i="55"/>
  <c r="A120" i="64"/>
  <c r="C119" i="55"/>
  <c r="F123" i="64"/>
  <c r="H122" i="64"/>
  <c r="B119" i="64"/>
  <c r="D119" i="64"/>
  <c r="F117" i="55"/>
  <c r="H119" i="55"/>
  <c r="B118" i="55"/>
  <c r="D118" i="55"/>
  <c r="C120" i="55" l="1"/>
  <c r="E119" i="55"/>
  <c r="A120" i="55"/>
  <c r="G124" i="64"/>
  <c r="A121" i="64"/>
  <c r="G121" i="55"/>
  <c r="E125" i="64"/>
  <c r="C121" i="64"/>
  <c r="B119" i="55"/>
  <c r="F124" i="64"/>
  <c r="D119" i="55"/>
  <c r="H120" i="55"/>
  <c r="H123" i="64"/>
  <c r="B120" i="64"/>
  <c r="F118" i="55"/>
  <c r="D120" i="64"/>
  <c r="G122" i="55" l="1"/>
  <c r="E120" i="55"/>
  <c r="C122" i="64"/>
  <c r="G125" i="64"/>
  <c r="A122" i="64"/>
  <c r="E126" i="64"/>
  <c r="A121" i="55"/>
  <c r="C121" i="55"/>
  <c r="B121" i="64"/>
  <c r="B120" i="55"/>
  <c r="H121" i="55"/>
  <c r="F119" i="55"/>
  <c r="H124" i="64"/>
  <c r="D121" i="64"/>
  <c r="D120" i="55"/>
  <c r="F125" i="64"/>
  <c r="A122" i="55" l="1"/>
  <c r="C122" i="55"/>
  <c r="G126" i="64"/>
  <c r="E121" i="55"/>
  <c r="E127" i="64"/>
  <c r="C123" i="64"/>
  <c r="A123" i="64"/>
  <c r="G123" i="55"/>
  <c r="D122" i="64"/>
  <c r="H122" i="55"/>
  <c r="D121" i="55"/>
  <c r="H125" i="64"/>
  <c r="F120" i="55"/>
  <c r="B121" i="55"/>
  <c r="F126" i="64"/>
  <c r="B122" i="64"/>
  <c r="G124" i="55" l="1"/>
  <c r="C124" i="64"/>
  <c r="E122" i="55"/>
  <c r="C123" i="55"/>
  <c r="A124" i="64"/>
  <c r="E128" i="64"/>
  <c r="G127" i="64"/>
  <c r="A123" i="55"/>
  <c r="B123" i="64"/>
  <c r="H126" i="64"/>
  <c r="D123" i="64"/>
  <c r="D122" i="55"/>
  <c r="F127" i="64"/>
  <c r="F121" i="55"/>
  <c r="H123" i="55"/>
  <c r="B122" i="55"/>
  <c r="A124" i="55" l="1"/>
  <c r="C125" i="64"/>
  <c r="E129" i="64"/>
  <c r="C124" i="55"/>
  <c r="G128" i="64"/>
  <c r="E123" i="55"/>
  <c r="A125" i="64"/>
  <c r="G125" i="55"/>
  <c r="D124" i="64"/>
  <c r="F128" i="64"/>
  <c r="D123" i="55"/>
  <c r="F122" i="55"/>
  <c r="B123" i="55"/>
  <c r="H127" i="64"/>
  <c r="B124" i="64"/>
  <c r="H124" i="55"/>
  <c r="G129" i="64" l="1"/>
  <c r="G126" i="55"/>
  <c r="C125" i="55"/>
  <c r="C126" i="64"/>
  <c r="E124" i="55"/>
  <c r="A126" i="64"/>
  <c r="E130" i="64"/>
  <c r="A125" i="55"/>
  <c r="D125" i="64"/>
  <c r="F123" i="55"/>
  <c r="B125" i="64"/>
  <c r="D124" i="55"/>
  <c r="B124" i="55"/>
  <c r="H128" i="64"/>
  <c r="H125" i="55"/>
  <c r="F129" i="64"/>
  <c r="A126" i="55" l="1"/>
  <c r="G127" i="55"/>
  <c r="A127" i="64"/>
  <c r="C127" i="64"/>
  <c r="E131" i="64"/>
  <c r="C126" i="55"/>
  <c r="G130" i="64"/>
  <c r="E125" i="55"/>
  <c r="H129" i="64"/>
  <c r="B126" i="64"/>
  <c r="H126" i="55"/>
  <c r="F124" i="55"/>
  <c r="D126" i="64"/>
  <c r="B125" i="55"/>
  <c r="F130" i="64"/>
  <c r="D125" i="55"/>
  <c r="E126" i="55" l="1"/>
  <c r="G128" i="55"/>
  <c r="G131" i="64"/>
  <c r="C128" i="64"/>
  <c r="C127" i="55"/>
  <c r="E132" i="64"/>
  <c r="A128" i="64"/>
  <c r="A127" i="55"/>
  <c r="H130" i="64"/>
  <c r="F131" i="64"/>
  <c r="F125" i="55"/>
  <c r="D127" i="64"/>
  <c r="B126" i="55"/>
  <c r="D126" i="55"/>
  <c r="H127" i="55"/>
  <c r="B127" i="64"/>
  <c r="E133" i="64" l="1"/>
  <c r="C129" i="64"/>
  <c r="G129" i="55"/>
  <c r="A129" i="64"/>
  <c r="C128" i="55"/>
  <c r="A128" i="55"/>
  <c r="G132" i="64"/>
  <c r="E127" i="55"/>
  <c r="B127" i="55"/>
  <c r="D127" i="55"/>
  <c r="F126" i="55"/>
  <c r="H128" i="55"/>
  <c r="H131" i="64"/>
  <c r="F132" i="64"/>
  <c r="B128" i="64"/>
  <c r="D128" i="64"/>
  <c r="E128" i="55" l="1"/>
  <c r="A129" i="55"/>
  <c r="A130" i="64"/>
  <c r="C130" i="64"/>
  <c r="G130" i="55"/>
  <c r="E134" i="64"/>
  <c r="G133" i="64"/>
  <c r="C129" i="55"/>
  <c r="H129" i="55"/>
  <c r="D128" i="55"/>
  <c r="B129" i="64"/>
  <c r="B128" i="55"/>
  <c r="D129" i="64"/>
  <c r="F127" i="55"/>
  <c r="H132" i="64"/>
  <c r="F133" i="64"/>
  <c r="C130" i="55" l="1"/>
  <c r="E135" i="64"/>
  <c r="C131" i="64"/>
  <c r="A130" i="55"/>
  <c r="E129" i="55"/>
  <c r="G134" i="64"/>
  <c r="G131" i="55"/>
  <c r="A131" i="64"/>
  <c r="F128" i="55"/>
  <c r="B129" i="55"/>
  <c r="D130" i="64"/>
  <c r="H133" i="64"/>
  <c r="B130" i="64"/>
  <c r="D129" i="55"/>
  <c r="F134" i="64"/>
  <c r="H130" i="55"/>
  <c r="E136" i="64" l="1"/>
  <c r="G135" i="64"/>
  <c r="A131" i="55"/>
  <c r="A132" i="64"/>
  <c r="C132" i="64"/>
  <c r="C131" i="55"/>
  <c r="G132" i="55"/>
  <c r="E130" i="55"/>
  <c r="H134" i="64"/>
  <c r="B131" i="64"/>
  <c r="D131" i="64"/>
  <c r="F129" i="55"/>
  <c r="H131" i="55"/>
  <c r="F135" i="64"/>
  <c r="B130" i="55"/>
  <c r="D130" i="55"/>
  <c r="E131" i="55" l="1"/>
  <c r="A133" i="64"/>
  <c r="C132" i="55"/>
  <c r="G136" i="64"/>
  <c r="G133" i="55"/>
  <c r="C133" i="64"/>
  <c r="E137" i="64"/>
  <c r="A132" i="55"/>
  <c r="D131" i="55"/>
  <c r="B132" i="64"/>
  <c r="H132" i="55"/>
  <c r="B131" i="55"/>
  <c r="H135" i="64"/>
  <c r="D132" i="64"/>
  <c r="F130" i="55"/>
  <c r="F136" i="64"/>
  <c r="G137" i="64" l="1"/>
  <c r="A134" i="64"/>
  <c r="A133" i="55"/>
  <c r="C134" i="64"/>
  <c r="G134" i="55"/>
  <c r="C133" i="55"/>
  <c r="E138" i="64"/>
  <c r="E132" i="55"/>
  <c r="H136" i="64"/>
  <c r="F137" i="64"/>
  <c r="B133" i="64"/>
  <c r="D133" i="64"/>
  <c r="F131" i="55"/>
  <c r="H133" i="55"/>
  <c r="B132" i="55"/>
  <c r="D132" i="55"/>
  <c r="E133" i="55" l="1"/>
  <c r="C135" i="64"/>
  <c r="A135" i="64"/>
  <c r="C134" i="55"/>
  <c r="E139" i="64"/>
  <c r="G135" i="55"/>
  <c r="A134" i="55"/>
  <c r="G138" i="64"/>
  <c r="B134" i="64"/>
  <c r="F132" i="55"/>
  <c r="B133" i="55"/>
  <c r="D133" i="55"/>
  <c r="H134" i="55"/>
  <c r="F138" i="64"/>
  <c r="D134" i="64"/>
  <c r="H137" i="64"/>
  <c r="C136" i="64" l="1"/>
  <c r="G139" i="64"/>
  <c r="G136" i="55"/>
  <c r="C135" i="55"/>
  <c r="E140" i="64"/>
  <c r="A135" i="55"/>
  <c r="A136" i="64"/>
  <c r="E134" i="55"/>
  <c r="B135" i="64"/>
  <c r="D134" i="55"/>
  <c r="H135" i="55"/>
  <c r="F133" i="55"/>
  <c r="H138" i="64"/>
  <c r="D135" i="64"/>
  <c r="F139" i="64"/>
  <c r="B134" i="55"/>
  <c r="E135" i="55" l="1"/>
  <c r="C136" i="55"/>
  <c r="A136" i="55"/>
  <c r="G140" i="64"/>
  <c r="E141" i="64"/>
  <c r="G137" i="55"/>
  <c r="C137" i="64"/>
  <c r="A137" i="64"/>
  <c r="F140" i="64"/>
  <c r="D136" i="64"/>
  <c r="B135" i="55"/>
  <c r="D135" i="55"/>
  <c r="B136" i="64"/>
  <c r="F134" i="55"/>
  <c r="H139" i="64"/>
  <c r="H136" i="55"/>
  <c r="A138" i="64" l="1"/>
  <c r="C137" i="55"/>
  <c r="G138" i="55"/>
  <c r="G141" i="64"/>
  <c r="E136" i="55"/>
  <c r="C138" i="64"/>
  <c r="E142" i="64"/>
  <c r="A137" i="55"/>
  <c r="D137" i="64"/>
  <c r="F135" i="55"/>
  <c r="H137" i="55"/>
  <c r="H140" i="64"/>
  <c r="B136" i="55"/>
  <c r="B137" i="64"/>
  <c r="D136" i="55"/>
  <c r="F141" i="64"/>
  <c r="C138" i="55" l="1"/>
  <c r="A138" i="55"/>
  <c r="C139" i="64"/>
  <c r="G142" i="64"/>
  <c r="G139" i="55"/>
  <c r="A139" i="64"/>
  <c r="E143" i="64"/>
  <c r="E137" i="55"/>
  <c r="D138" i="64"/>
  <c r="D137" i="55"/>
  <c r="B137" i="55"/>
  <c r="H141" i="64"/>
  <c r="B138" i="64"/>
  <c r="F136" i="55"/>
  <c r="H138" i="55"/>
  <c r="F142" i="64"/>
  <c r="E138" i="55" l="1"/>
  <c r="A140" i="64"/>
  <c r="G143" i="64"/>
  <c r="A139" i="55"/>
  <c r="E144" i="64"/>
  <c r="G140" i="55"/>
  <c r="C140" i="64"/>
  <c r="C139" i="55"/>
  <c r="D139" i="64"/>
  <c r="H142" i="64"/>
  <c r="B139" i="64"/>
  <c r="D138" i="55"/>
  <c r="B138" i="55"/>
  <c r="F137" i="55"/>
  <c r="F143" i="64"/>
  <c r="H139" i="55"/>
  <c r="C140" i="55" l="1"/>
  <c r="A141" i="64"/>
  <c r="C141" i="64"/>
  <c r="A140" i="55"/>
  <c r="G141" i="55"/>
  <c r="E145" i="64"/>
  <c r="G144" i="64"/>
  <c r="E139" i="55"/>
  <c r="D140" i="64"/>
  <c r="B140" i="64"/>
  <c r="F144" i="64"/>
  <c r="D139" i="55"/>
  <c r="F138" i="55"/>
  <c r="H140" i="55"/>
  <c r="B139" i="55"/>
  <c r="H143" i="64"/>
  <c r="E146" i="64" l="1"/>
  <c r="E140" i="55"/>
  <c r="A141" i="55"/>
  <c r="A142" i="64"/>
  <c r="G142" i="55"/>
  <c r="G145" i="64"/>
  <c r="C142" i="64"/>
  <c r="C141" i="55"/>
  <c r="H141" i="55"/>
  <c r="H144" i="64"/>
  <c r="F139" i="55"/>
  <c r="B140" i="55"/>
  <c r="D140" i="55"/>
  <c r="F145" i="64"/>
  <c r="B141" i="64"/>
  <c r="D141" i="64"/>
  <c r="C142" i="55" l="1"/>
  <c r="G146" i="64"/>
  <c r="A143" i="64"/>
  <c r="E141" i="55"/>
  <c r="C143" i="64"/>
  <c r="G143" i="55"/>
  <c r="A142" i="55"/>
  <c r="E147" i="64"/>
  <c r="B142" i="64"/>
  <c r="H145" i="64"/>
  <c r="D142" i="64"/>
  <c r="H142" i="55"/>
  <c r="F146" i="64"/>
  <c r="D141" i="55"/>
  <c r="F140" i="55"/>
  <c r="B141" i="55"/>
  <c r="E142" i="55" l="1"/>
  <c r="G144" i="55"/>
  <c r="G147" i="64"/>
  <c r="E148" i="64"/>
  <c r="C144" i="64"/>
  <c r="C143" i="55"/>
  <c r="A143" i="55"/>
  <c r="A144" i="64"/>
  <c r="F141" i="55"/>
  <c r="H143" i="55"/>
  <c r="F147" i="64"/>
  <c r="B143" i="64"/>
  <c r="D143" i="64"/>
  <c r="B142" i="55"/>
  <c r="H146" i="64"/>
  <c r="D142" i="55"/>
  <c r="A145" i="64" l="1"/>
  <c r="E149" i="64"/>
  <c r="G145" i="55"/>
  <c r="C144" i="55"/>
  <c r="C145" i="64"/>
  <c r="G148" i="64"/>
  <c r="E143" i="55"/>
  <c r="A144" i="55"/>
  <c r="D144" i="64"/>
  <c r="F148" i="64"/>
  <c r="D143" i="55"/>
  <c r="H144" i="55"/>
  <c r="B143" i="55"/>
  <c r="B144" i="64"/>
  <c r="H147" i="64"/>
  <c r="F142" i="55"/>
  <c r="E144" i="55" l="1"/>
  <c r="G149" i="64"/>
  <c r="C145" i="55"/>
  <c r="A145" i="55"/>
  <c r="E150" i="64"/>
  <c r="C146" i="64"/>
  <c r="G146" i="55"/>
  <c r="A146" i="64"/>
  <c r="H145" i="55"/>
  <c r="F149" i="64"/>
  <c r="D144" i="55"/>
  <c r="H148" i="64"/>
  <c r="B144" i="55"/>
  <c r="F143" i="55"/>
  <c r="B145" i="64"/>
  <c r="D145" i="64"/>
  <c r="A147" i="64" l="1"/>
  <c r="C147" i="64"/>
  <c r="A146" i="55"/>
  <c r="G150" i="64"/>
  <c r="G147" i="55"/>
  <c r="E151" i="64"/>
  <c r="E145" i="55"/>
  <c r="C146" i="55"/>
  <c r="F150" i="64"/>
  <c r="H149" i="64"/>
  <c r="B145" i="55"/>
  <c r="D145" i="55"/>
  <c r="B146" i="64"/>
  <c r="D146" i="64"/>
  <c r="H146" i="55"/>
  <c r="F144" i="55"/>
  <c r="E152" i="64" l="1"/>
  <c r="G151" i="64"/>
  <c r="C147" i="55"/>
  <c r="C148" i="64"/>
  <c r="E146" i="55"/>
  <c r="G148" i="55"/>
  <c r="A147" i="55"/>
  <c r="A148" i="64"/>
  <c r="B146" i="55"/>
  <c r="D146" i="55"/>
  <c r="H147" i="55"/>
  <c r="B147" i="64"/>
  <c r="H150" i="64"/>
  <c r="F151" i="64"/>
  <c r="F145" i="55"/>
  <c r="D147" i="64"/>
  <c r="A149" i="64" l="1"/>
  <c r="G149" i="55"/>
  <c r="C149" i="64"/>
  <c r="G152" i="64"/>
  <c r="E147" i="55"/>
  <c r="C148" i="55"/>
  <c r="E153" i="64"/>
  <c r="A148" i="55"/>
  <c r="F146" i="55"/>
  <c r="H151" i="64"/>
  <c r="B147" i="55"/>
  <c r="H148" i="55"/>
  <c r="B148" i="64"/>
  <c r="F152" i="64"/>
  <c r="D147" i="55"/>
  <c r="D148" i="64"/>
  <c r="A149" i="55" l="1"/>
  <c r="G153" i="64"/>
  <c r="G150" i="55"/>
  <c r="E154" i="64"/>
  <c r="E148" i="55"/>
  <c r="C149" i="55"/>
  <c r="C150" i="64"/>
  <c r="A150" i="64"/>
  <c r="H149" i="55"/>
  <c r="H152" i="64"/>
  <c r="B148" i="55"/>
  <c r="F153" i="64"/>
  <c r="D148" i="55"/>
  <c r="F147" i="55"/>
  <c r="B149" i="64"/>
  <c r="D149" i="64"/>
  <c r="A151" i="64" l="1"/>
  <c r="C150" i="55"/>
  <c r="G154" i="64"/>
  <c r="E155" i="64"/>
  <c r="G151" i="55"/>
  <c r="C151" i="64"/>
  <c r="E149" i="55"/>
  <c r="A150" i="55"/>
  <c r="F148" i="55"/>
  <c r="H153" i="64"/>
  <c r="F154" i="64"/>
  <c r="D149" i="55"/>
  <c r="D150" i="64"/>
  <c r="B150" i="64"/>
  <c r="H150" i="55"/>
  <c r="B149" i="55"/>
  <c r="A151" i="55" l="1"/>
  <c r="E156" i="64"/>
  <c r="C152" i="64"/>
  <c r="C151" i="55"/>
  <c r="E150" i="55"/>
  <c r="G155" i="64"/>
  <c r="A152" i="64"/>
  <c r="G152" i="55"/>
  <c r="B150" i="55"/>
  <c r="F155" i="64"/>
  <c r="H154" i="64"/>
  <c r="B151" i="64"/>
  <c r="D151" i="64"/>
  <c r="H151" i="55"/>
  <c r="D150" i="55"/>
  <c r="F149" i="55"/>
  <c r="G156" i="64" l="1"/>
  <c r="C152" i="55"/>
  <c r="E157" i="64"/>
  <c r="G153" i="55"/>
  <c r="A153" i="64"/>
  <c r="E151" i="55"/>
  <c r="C153" i="64"/>
  <c r="A152" i="55"/>
  <c r="B152" i="64"/>
  <c r="H152" i="55"/>
  <c r="H155" i="64"/>
  <c r="B151" i="55"/>
  <c r="D151" i="55"/>
  <c r="F156" i="64"/>
  <c r="F150" i="55"/>
  <c r="D152" i="64"/>
  <c r="G154" i="55" l="1"/>
  <c r="A153" i="55"/>
  <c r="E152" i="55"/>
  <c r="C153" i="55"/>
  <c r="A154" i="64"/>
  <c r="C154" i="64"/>
  <c r="E158" i="64"/>
  <c r="G157" i="64"/>
  <c r="D153" i="64"/>
  <c r="D152" i="55"/>
  <c r="B153" i="64"/>
  <c r="B152" i="55"/>
  <c r="H156" i="64"/>
  <c r="F151" i="55"/>
  <c r="H153" i="55"/>
  <c r="F157" i="64"/>
  <c r="C154" i="55" l="1"/>
  <c r="G158" i="64"/>
  <c r="C155" i="64"/>
  <c r="A154" i="55"/>
  <c r="A155" i="64"/>
  <c r="E153" i="55"/>
  <c r="E159" i="64"/>
  <c r="G155" i="55"/>
  <c r="F152" i="55"/>
  <c r="B153" i="55"/>
  <c r="H157" i="64"/>
  <c r="D154" i="64"/>
  <c r="H154" i="55"/>
  <c r="D153" i="55"/>
  <c r="B154" i="64"/>
  <c r="F158" i="64"/>
  <c r="E154" i="55" l="1"/>
  <c r="G159" i="64"/>
  <c r="G156" i="55"/>
  <c r="A155" i="55"/>
  <c r="C155" i="55"/>
  <c r="E160" i="64"/>
  <c r="A156" i="64"/>
  <c r="C156" i="64"/>
  <c r="B155" i="64"/>
  <c r="D154" i="55"/>
  <c r="H155" i="55"/>
  <c r="F159" i="64"/>
  <c r="D155" i="64"/>
  <c r="F153" i="55"/>
  <c r="H158" i="64"/>
  <c r="B154" i="55"/>
  <c r="C157" i="64" l="1"/>
  <c r="E161" i="64"/>
  <c r="G160" i="64"/>
  <c r="A156" i="55"/>
  <c r="A157" i="64"/>
  <c r="G157" i="55"/>
  <c r="E155" i="55"/>
  <c r="C156" i="55"/>
  <c r="B155" i="55"/>
  <c r="B156" i="64"/>
  <c r="D155" i="55"/>
  <c r="H159" i="64"/>
  <c r="H156" i="55"/>
  <c r="D156" i="64"/>
  <c r="F160" i="64"/>
  <c r="F154" i="55"/>
  <c r="C157" i="55" l="1"/>
  <c r="E162" i="64"/>
  <c r="G158" i="55"/>
  <c r="A157" i="55"/>
  <c r="E156" i="55"/>
  <c r="A158" i="64"/>
  <c r="G161" i="64"/>
  <c r="C158" i="64"/>
  <c r="H157" i="55"/>
  <c r="D156" i="55"/>
  <c r="B156" i="55"/>
  <c r="F155" i="55"/>
  <c r="D157" i="64"/>
  <c r="B157" i="64"/>
  <c r="F161" i="64"/>
  <c r="H160" i="64"/>
  <c r="C159" i="64" l="1"/>
  <c r="A159" i="64"/>
  <c r="A158" i="55"/>
  <c r="E163" i="64"/>
  <c r="E157" i="55"/>
  <c r="G159" i="55"/>
  <c r="G162" i="64"/>
  <c r="C158" i="55"/>
  <c r="F156" i="55"/>
  <c r="H161" i="64"/>
  <c r="F162" i="64"/>
  <c r="B157" i="55"/>
  <c r="H158" i="55"/>
  <c r="D158" i="64"/>
  <c r="B158" i="64"/>
  <c r="D157" i="55"/>
  <c r="C159" i="55" l="1"/>
  <c r="G160" i="55"/>
  <c r="E164" i="64"/>
  <c r="A160" i="64"/>
  <c r="G163" i="64"/>
  <c r="E158" i="55"/>
  <c r="A159" i="55"/>
  <c r="C160" i="64"/>
  <c r="D158" i="55"/>
  <c r="H159" i="55"/>
  <c r="H162" i="64"/>
  <c r="D159" i="64"/>
  <c r="F157" i="55"/>
  <c r="B159" i="64"/>
  <c r="F163" i="64"/>
  <c r="B158" i="55"/>
  <c r="E159" i="55" l="1"/>
  <c r="G161" i="55"/>
  <c r="C161" i="64"/>
  <c r="A161" i="64"/>
  <c r="G164" i="64"/>
  <c r="C160" i="55"/>
  <c r="A160" i="55"/>
  <c r="E165" i="64"/>
  <c r="H163" i="64"/>
  <c r="H160" i="55"/>
  <c r="D160" i="64"/>
  <c r="B160" i="64"/>
  <c r="D159" i="55"/>
  <c r="F158" i="55"/>
  <c r="B159" i="55"/>
  <c r="F164" i="64"/>
  <c r="E166" i="64" l="1"/>
  <c r="C161" i="55"/>
  <c r="A162" i="64"/>
  <c r="G162" i="55"/>
  <c r="C162" i="64"/>
  <c r="E160" i="55"/>
  <c r="A161" i="55"/>
  <c r="G165" i="64"/>
  <c r="B161" i="64"/>
  <c r="D160" i="55"/>
  <c r="H161" i="55"/>
  <c r="F159" i="55"/>
  <c r="F165" i="64"/>
  <c r="B160" i="55"/>
  <c r="D161" i="64"/>
  <c r="H164" i="64"/>
  <c r="G163" i="55" l="1"/>
  <c r="C162" i="55"/>
  <c r="G166" i="64"/>
  <c r="E161" i="55"/>
  <c r="C163" i="64"/>
  <c r="A163" i="64"/>
  <c r="A162" i="55"/>
  <c r="E167" i="64"/>
  <c r="D162" i="64"/>
  <c r="H165" i="64"/>
  <c r="F160" i="55"/>
  <c r="B162" i="64"/>
  <c r="F166" i="64"/>
  <c r="H162" i="55"/>
  <c r="B161" i="55"/>
  <c r="D161" i="55"/>
  <c r="E168" i="64" l="1"/>
  <c r="A164" i="64"/>
  <c r="E162" i="55"/>
  <c r="C163" i="55"/>
  <c r="C164" i="64"/>
  <c r="G167" i="64"/>
  <c r="G164" i="55"/>
  <c r="A163" i="55"/>
  <c r="F161" i="55"/>
  <c r="H163" i="55"/>
  <c r="F167" i="64"/>
  <c r="D162" i="55"/>
  <c r="H166" i="64"/>
  <c r="D163" i="64"/>
  <c r="B163" i="64"/>
  <c r="B162" i="55"/>
  <c r="G168" i="64" l="1"/>
  <c r="C164" i="55"/>
  <c r="A165" i="64"/>
  <c r="A164" i="55"/>
  <c r="C165" i="64"/>
  <c r="G165" i="55"/>
  <c r="E163" i="55"/>
  <c r="E169" i="64"/>
  <c r="F168" i="64"/>
  <c r="H164" i="55"/>
  <c r="D163" i="55"/>
  <c r="H167" i="64"/>
  <c r="B163" i="55"/>
  <c r="D164" i="64"/>
  <c r="B164" i="64"/>
  <c r="F162" i="55"/>
  <c r="E170" i="64" l="1"/>
  <c r="G166" i="55"/>
  <c r="A165" i="55"/>
  <c r="C165" i="55"/>
  <c r="C166" i="64"/>
  <c r="E164" i="55"/>
  <c r="A166" i="64"/>
  <c r="G169" i="64"/>
  <c r="D165" i="64"/>
  <c r="D164" i="55"/>
  <c r="B164" i="55"/>
  <c r="F163" i="55"/>
  <c r="H165" i="55"/>
  <c r="F169" i="64"/>
  <c r="B165" i="64"/>
  <c r="H168" i="64"/>
  <c r="E165" i="55" l="1"/>
  <c r="C166" i="55"/>
  <c r="G170" i="64"/>
  <c r="G167" i="55"/>
  <c r="E171" i="64"/>
  <c r="A167" i="64"/>
  <c r="C167" i="64"/>
  <c r="A166" i="55"/>
  <c r="B166" i="64"/>
  <c r="H166" i="55"/>
  <c r="B165" i="55"/>
  <c r="H169" i="64"/>
  <c r="F170" i="64"/>
  <c r="D165" i="55"/>
  <c r="F164" i="55"/>
  <c r="D166" i="64"/>
  <c r="C167" i="55" l="1"/>
  <c r="A167" i="55"/>
  <c r="A168" i="64"/>
  <c r="G168" i="55"/>
  <c r="C168" i="64"/>
  <c r="E172" i="64"/>
  <c r="G171" i="64"/>
  <c r="E166" i="55"/>
  <c r="D167" i="64"/>
  <c r="H167" i="55"/>
  <c r="B167" i="64"/>
  <c r="F165" i="55"/>
  <c r="B166" i="55"/>
  <c r="D166" i="55"/>
  <c r="H170" i="64"/>
  <c r="F171" i="64"/>
  <c r="E167" i="55" l="1"/>
  <c r="G169" i="55"/>
  <c r="E173" i="64"/>
  <c r="A168" i="55"/>
  <c r="G172" i="64"/>
  <c r="C169" i="64"/>
  <c r="A169" i="64"/>
  <c r="C168" i="55"/>
  <c r="D168" i="64"/>
  <c r="B167" i="55"/>
  <c r="F172" i="64"/>
  <c r="H168" i="55"/>
  <c r="H171" i="64"/>
  <c r="B168" i="64"/>
  <c r="F166" i="55"/>
  <c r="D167" i="55"/>
  <c r="G173" i="64" l="1"/>
  <c r="E168" i="55"/>
  <c r="C169" i="55"/>
  <c r="C170" i="64"/>
  <c r="A169" i="55"/>
  <c r="G170" i="55"/>
  <c r="A170" i="64"/>
  <c r="E174" i="64"/>
  <c r="B169" i="64"/>
  <c r="H169" i="55"/>
  <c r="F173" i="64"/>
  <c r="F167" i="55"/>
  <c r="D168" i="55"/>
  <c r="H172" i="64"/>
  <c r="D169" i="64"/>
  <c r="B168" i="55"/>
  <c r="A170" i="55" l="1"/>
  <c r="C170" i="55"/>
  <c r="E175" i="64"/>
  <c r="G171" i="55"/>
  <c r="E169" i="55"/>
  <c r="C171" i="64"/>
  <c r="A171" i="64"/>
  <c r="G174" i="64"/>
  <c r="B169" i="55"/>
  <c r="H170" i="55"/>
  <c r="F174" i="64"/>
  <c r="D169" i="55"/>
  <c r="F168" i="55"/>
  <c r="B170" i="64"/>
  <c r="H173" i="64"/>
  <c r="D170" i="64"/>
  <c r="E170" i="55" l="1"/>
  <c r="A171" i="55"/>
  <c r="C172" i="64"/>
  <c r="G175" i="64"/>
  <c r="G172" i="55"/>
  <c r="C171" i="55"/>
  <c r="A172" i="64"/>
  <c r="E176" i="64"/>
  <c r="D170" i="55"/>
  <c r="H174" i="64"/>
  <c r="F169" i="55"/>
  <c r="D171" i="64"/>
  <c r="H171" i="55"/>
  <c r="B170" i="55"/>
  <c r="F175" i="64"/>
  <c r="B171" i="64"/>
  <c r="E177" i="64" l="1"/>
  <c r="A172" i="55"/>
  <c r="C172" i="55"/>
  <c r="G176" i="64"/>
  <c r="A173" i="64"/>
  <c r="G173" i="55"/>
  <c r="C173" i="64"/>
  <c r="E171" i="55"/>
  <c r="H175" i="64"/>
  <c r="B171" i="55"/>
  <c r="D172" i="64"/>
  <c r="F170" i="55"/>
  <c r="F176" i="64"/>
  <c r="B172" i="64"/>
  <c r="H172" i="55"/>
  <c r="D171" i="55"/>
  <c r="C174" i="64" l="1"/>
  <c r="A174" i="64"/>
  <c r="G177" i="64"/>
  <c r="E172" i="55"/>
  <c r="G174" i="55"/>
  <c r="A173" i="55"/>
  <c r="C173" i="55"/>
  <c r="E178" i="64"/>
  <c r="H173" i="55"/>
  <c r="H176" i="64"/>
  <c r="B172" i="55"/>
  <c r="F171" i="55"/>
  <c r="F177" i="64"/>
  <c r="D172" i="55"/>
  <c r="D173" i="64"/>
  <c r="B173" i="64"/>
  <c r="G175" i="55" l="1"/>
  <c r="G178" i="64"/>
  <c r="C175" i="64"/>
  <c r="E179" i="64"/>
  <c r="E173" i="55"/>
  <c r="A175" i="64"/>
  <c r="A174" i="55"/>
  <c r="C174" i="55"/>
  <c r="D174" i="64"/>
  <c r="B174" i="64"/>
  <c r="H177" i="64"/>
  <c r="F172" i="55"/>
  <c r="H174" i="55"/>
  <c r="D173" i="55"/>
  <c r="B173" i="55"/>
  <c r="F178" i="64"/>
  <c r="E174" i="55" l="1"/>
  <c r="C176" i="64"/>
  <c r="A176" i="64"/>
  <c r="E180" i="64"/>
  <c r="C175" i="55"/>
  <c r="G179" i="64"/>
  <c r="G176" i="55"/>
  <c r="A175" i="55"/>
  <c r="D174" i="55"/>
  <c r="H178" i="64"/>
  <c r="F173" i="55"/>
  <c r="H175" i="55"/>
  <c r="B175" i="64"/>
  <c r="B174" i="55"/>
  <c r="D175" i="64"/>
  <c r="F179" i="64"/>
  <c r="G180" i="64" l="1"/>
  <c r="G177" i="55"/>
  <c r="C176" i="55"/>
  <c r="A176" i="55"/>
  <c r="E181" i="64"/>
  <c r="C177" i="64"/>
  <c r="A177" i="64"/>
  <c r="E175" i="55"/>
  <c r="F180" i="64"/>
  <c r="H179" i="64"/>
  <c r="H176" i="55"/>
  <c r="B175" i="55"/>
  <c r="D176" i="64"/>
  <c r="B176" i="64"/>
  <c r="F174" i="55"/>
  <c r="D175" i="55"/>
  <c r="E182" i="64" l="1"/>
  <c r="E176" i="55"/>
  <c r="C178" i="64"/>
  <c r="G178" i="55"/>
  <c r="A177" i="55"/>
  <c r="A178" i="64"/>
  <c r="C177" i="55"/>
  <c r="G181" i="64"/>
  <c r="D176" i="55"/>
  <c r="F175" i="55"/>
  <c r="H177" i="55"/>
  <c r="B177" i="64"/>
  <c r="D177" i="64"/>
  <c r="B176" i="55"/>
  <c r="F181" i="64"/>
  <c r="H180" i="64"/>
  <c r="A179" i="64" l="1"/>
  <c r="G179" i="55"/>
  <c r="E177" i="55"/>
  <c r="G182" i="64"/>
  <c r="C178" i="55"/>
  <c r="A178" i="55"/>
  <c r="C179" i="64"/>
  <c r="E183" i="64"/>
  <c r="D177" i="55"/>
  <c r="F176" i="55"/>
  <c r="F182" i="64"/>
  <c r="H178" i="55"/>
  <c r="H181" i="64"/>
  <c r="B177" i="55"/>
  <c r="B178" i="64"/>
  <c r="D178" i="64"/>
  <c r="G183" i="64" l="1"/>
  <c r="G180" i="55"/>
  <c r="E184" i="64"/>
  <c r="A179" i="55"/>
  <c r="E178" i="55"/>
  <c r="A180" i="64"/>
  <c r="C180" i="64"/>
  <c r="C179" i="55"/>
  <c r="F177" i="55"/>
  <c r="D179" i="64"/>
  <c r="F183" i="64"/>
  <c r="D178" i="55"/>
  <c r="B178" i="55"/>
  <c r="B179" i="64"/>
  <c r="H182" i="64"/>
  <c r="H179" i="55"/>
  <c r="G181" i="55" l="1"/>
  <c r="C180" i="55"/>
  <c r="A181" i="64"/>
  <c r="A180" i="55"/>
  <c r="G184" i="64"/>
  <c r="C181" i="64"/>
  <c r="E179" i="55"/>
  <c r="E185" i="64"/>
  <c r="H180" i="55"/>
  <c r="F178" i="55"/>
  <c r="F184" i="64"/>
  <c r="D179" i="55"/>
  <c r="B179" i="55"/>
  <c r="H183" i="64"/>
  <c r="B180" i="64"/>
  <c r="D180" i="64"/>
  <c r="E186" i="64" l="1"/>
  <c r="C182" i="64"/>
  <c r="A181" i="55"/>
  <c r="C181" i="55"/>
  <c r="E180" i="55"/>
  <c r="G185" i="64"/>
  <c r="A182" i="64"/>
  <c r="G182" i="55"/>
  <c r="D180" i="55"/>
  <c r="D181" i="64"/>
  <c r="F185" i="64"/>
  <c r="H181" i="55"/>
  <c r="H184" i="64"/>
  <c r="B181" i="64"/>
  <c r="B180" i="55"/>
  <c r="F179" i="55"/>
  <c r="G183" i="55" l="1"/>
  <c r="C183" i="64"/>
  <c r="G186" i="64"/>
  <c r="C182" i="55"/>
  <c r="A183" i="64"/>
  <c r="E181" i="55"/>
  <c r="A182" i="55"/>
  <c r="E187" i="64"/>
  <c r="F186" i="64"/>
  <c r="B182" i="64"/>
  <c r="D181" i="55"/>
  <c r="H185" i="64"/>
  <c r="F180" i="55"/>
  <c r="H182" i="55"/>
  <c r="D182" i="64"/>
  <c r="B181" i="55"/>
  <c r="E188" i="64" l="1"/>
  <c r="C184" i="64"/>
  <c r="E182" i="55"/>
  <c r="C183" i="55"/>
  <c r="G184" i="55"/>
  <c r="A183" i="55"/>
  <c r="A184" i="64"/>
  <c r="G187" i="64"/>
  <c r="F181" i="55"/>
  <c r="H183" i="55"/>
  <c r="B183" i="64"/>
  <c r="H186" i="64"/>
  <c r="D183" i="64"/>
  <c r="F187" i="64"/>
  <c r="D182" i="55"/>
  <c r="B182" i="55"/>
  <c r="G188" i="64" l="1"/>
  <c r="C184" i="55"/>
  <c r="A184" i="55"/>
  <c r="C185" i="64"/>
  <c r="A185" i="64"/>
  <c r="E189" i="64"/>
  <c r="G185" i="55"/>
  <c r="E183" i="55"/>
  <c r="H187" i="64"/>
  <c r="H184" i="55"/>
  <c r="B183" i="55"/>
  <c r="D183" i="55"/>
  <c r="B184" i="64"/>
  <c r="D184" i="64"/>
  <c r="F182" i="55"/>
  <c r="F188" i="64"/>
  <c r="G186" i="55" l="1"/>
  <c r="E184" i="55"/>
  <c r="C186" i="64"/>
  <c r="C185" i="55"/>
  <c r="E190" i="64"/>
  <c r="A186" i="64"/>
  <c r="A185" i="55"/>
  <c r="G189" i="64"/>
  <c r="D184" i="55"/>
  <c r="B184" i="55"/>
  <c r="F189" i="64"/>
  <c r="B185" i="64"/>
  <c r="H188" i="64"/>
  <c r="D185" i="64"/>
  <c r="H185" i="55"/>
  <c r="F183" i="55"/>
  <c r="A186" i="55" l="1"/>
  <c r="G187" i="55"/>
  <c r="C186" i="55"/>
  <c r="G190" i="64"/>
  <c r="A187" i="64"/>
  <c r="E185" i="55"/>
  <c r="E191" i="64"/>
  <c r="C187" i="64"/>
  <c r="B186" i="64"/>
  <c r="F184" i="55"/>
  <c r="H186" i="55"/>
  <c r="D185" i="55"/>
  <c r="D186" i="64"/>
  <c r="B185" i="55"/>
  <c r="H189" i="64"/>
  <c r="F190" i="64"/>
  <c r="E192" i="64" l="1"/>
  <c r="A188" i="64"/>
  <c r="C187" i="55"/>
  <c r="A187" i="55"/>
  <c r="G188" i="55"/>
  <c r="C188" i="64"/>
  <c r="E186" i="55"/>
  <c r="G191" i="64"/>
  <c r="H190" i="64"/>
  <c r="F185" i="55"/>
  <c r="B186" i="55"/>
  <c r="D186" i="55"/>
  <c r="D187" i="64"/>
  <c r="F191" i="64"/>
  <c r="B187" i="64"/>
  <c r="H187" i="55"/>
  <c r="E187" i="55" l="1"/>
  <c r="E193" i="64"/>
  <c r="G192" i="64"/>
  <c r="A189" i="64"/>
  <c r="C189" i="64"/>
  <c r="A188" i="55"/>
  <c r="G189" i="55"/>
  <c r="C188" i="55"/>
  <c r="D187" i="55"/>
  <c r="F186" i="55"/>
  <c r="B187" i="55"/>
  <c r="H188" i="55"/>
  <c r="D188" i="64"/>
  <c r="H191" i="64"/>
  <c r="F192" i="64"/>
  <c r="B188" i="64"/>
  <c r="G190" i="55" l="1"/>
  <c r="G193" i="64"/>
  <c r="E194" i="64"/>
  <c r="C189" i="55"/>
  <c r="A189" i="55"/>
  <c r="A190" i="64"/>
  <c r="C190" i="64"/>
  <c r="E188" i="55"/>
  <c r="H189" i="55"/>
  <c r="B189" i="64"/>
  <c r="D189" i="64"/>
  <c r="H192" i="64"/>
  <c r="F193" i="64"/>
  <c r="F187" i="55"/>
  <c r="D188" i="55"/>
  <c r="B188" i="55"/>
  <c r="C191" i="64" l="1"/>
  <c r="A190" i="55"/>
  <c r="E195" i="64"/>
  <c r="G191" i="55"/>
  <c r="E189" i="55"/>
  <c r="A191" i="64"/>
  <c r="C190" i="55"/>
  <c r="G194" i="64"/>
  <c r="F188" i="55"/>
  <c r="D189" i="55"/>
  <c r="B190" i="64"/>
  <c r="F194" i="64"/>
  <c r="B189" i="55"/>
  <c r="D190" i="64"/>
  <c r="H193" i="64"/>
  <c r="H190" i="55"/>
  <c r="E190" i="55" l="1"/>
  <c r="E196" i="64"/>
  <c r="C192" i="64"/>
  <c r="G195" i="64"/>
  <c r="A192" i="64"/>
  <c r="G192" i="55"/>
  <c r="A191" i="55"/>
  <c r="C191" i="55"/>
  <c r="F189" i="55"/>
  <c r="H191" i="55"/>
  <c r="H194" i="64"/>
  <c r="D191" i="64"/>
  <c r="B190" i="55"/>
  <c r="F195" i="64"/>
  <c r="D190" i="55"/>
  <c r="B191" i="64"/>
  <c r="C192" i="55" l="1"/>
  <c r="A193" i="64"/>
  <c r="G193" i="55"/>
  <c r="E197" i="64"/>
  <c r="G196" i="64"/>
  <c r="C193" i="64"/>
  <c r="E191" i="55"/>
  <c r="A192" i="55"/>
  <c r="D191" i="55"/>
  <c r="F196" i="64"/>
  <c r="D192" i="64"/>
  <c r="F190" i="55"/>
  <c r="H192" i="55"/>
  <c r="B191" i="55"/>
  <c r="B192" i="64"/>
  <c r="H195" i="64"/>
  <c r="E198" i="64" l="1"/>
  <c r="C194" i="64"/>
  <c r="A194" i="64"/>
  <c r="A193" i="55"/>
  <c r="E192" i="55"/>
  <c r="G197" i="64"/>
  <c r="G194" i="55"/>
  <c r="C193" i="55"/>
  <c r="F191" i="55"/>
  <c r="B193" i="64"/>
  <c r="B192" i="55"/>
  <c r="H196" i="64"/>
  <c r="H193" i="55"/>
  <c r="F197" i="64"/>
  <c r="D192" i="55"/>
  <c r="D193" i="64"/>
  <c r="G198" i="64" l="1"/>
  <c r="A194" i="55"/>
  <c r="C195" i="64"/>
  <c r="C194" i="55"/>
  <c r="G195" i="55"/>
  <c r="E193" i="55"/>
  <c r="A195" i="64"/>
  <c r="E199" i="64"/>
  <c r="H194" i="55"/>
  <c r="F192" i="55"/>
  <c r="D193" i="55"/>
  <c r="H197" i="64"/>
  <c r="F198" i="64"/>
  <c r="D194" i="64"/>
  <c r="B193" i="55"/>
  <c r="B194" i="64"/>
  <c r="C195" i="55" l="1"/>
  <c r="E194" i="55"/>
  <c r="A195" i="55"/>
  <c r="E200" i="64"/>
  <c r="C196" i="64"/>
  <c r="A196" i="64"/>
  <c r="G196" i="55"/>
  <c r="G199" i="64"/>
  <c r="H195" i="55"/>
  <c r="D195" i="64"/>
  <c r="F193" i="55"/>
  <c r="B195" i="64"/>
  <c r="F199" i="64"/>
  <c r="D194" i="55"/>
  <c r="B194" i="55"/>
  <c r="H198" i="64"/>
  <c r="A197" i="64" l="1"/>
  <c r="E201" i="64"/>
  <c r="G200" i="64"/>
  <c r="E195" i="55"/>
  <c r="C197" i="64"/>
  <c r="C196" i="55"/>
  <c r="G197" i="55"/>
  <c r="A196" i="55"/>
  <c r="H199" i="64"/>
  <c r="D195" i="55"/>
  <c r="F200" i="64"/>
  <c r="B196" i="64"/>
  <c r="B195" i="55"/>
  <c r="D196" i="64"/>
  <c r="F194" i="55"/>
  <c r="H196" i="55"/>
  <c r="E196" i="55" l="1"/>
  <c r="E202" i="64"/>
  <c r="A197" i="55"/>
  <c r="C197" i="55"/>
  <c r="C198" i="64"/>
  <c r="G198" i="55"/>
  <c r="G201" i="64"/>
  <c r="A198" i="64"/>
  <c r="D197" i="64"/>
  <c r="H200" i="64"/>
  <c r="B196" i="55"/>
  <c r="F201" i="64"/>
  <c r="H197" i="55"/>
  <c r="F195" i="55"/>
  <c r="D196" i="55"/>
  <c r="B197" i="64"/>
  <c r="G202" i="64" l="1"/>
  <c r="C198" i="55"/>
  <c r="G199" i="55"/>
  <c r="E203" i="64"/>
  <c r="A199" i="64"/>
  <c r="C199" i="64"/>
  <c r="A198" i="55"/>
  <c r="E197" i="55"/>
  <c r="H201" i="64"/>
  <c r="D197" i="55"/>
  <c r="H198" i="55"/>
  <c r="B197" i="55"/>
  <c r="D198" i="64"/>
  <c r="F196" i="55"/>
  <c r="B198" i="64"/>
  <c r="F202" i="64"/>
  <c r="A199" i="55" l="1"/>
  <c r="C200" i="64"/>
  <c r="C199" i="55"/>
  <c r="E204" i="64"/>
  <c r="E198" i="55"/>
  <c r="A200" i="64"/>
  <c r="G200" i="55"/>
  <c r="G203" i="64"/>
  <c r="D198" i="55"/>
  <c r="B198" i="55"/>
  <c r="D199" i="64"/>
  <c r="H202" i="64"/>
  <c r="F203" i="64"/>
  <c r="H199" i="55"/>
  <c r="F197" i="55"/>
  <c r="B199" i="64"/>
  <c r="G204" i="64" l="1"/>
  <c r="C201" i="64"/>
  <c r="A201" i="64"/>
  <c r="E205" i="64"/>
  <c r="G201" i="55"/>
  <c r="E199" i="55"/>
  <c r="C200" i="55"/>
  <c r="A200" i="55"/>
  <c r="D199" i="55"/>
  <c r="B200" i="64"/>
  <c r="F198" i="55"/>
  <c r="B199" i="55"/>
  <c r="D200" i="64"/>
  <c r="H203" i="64"/>
  <c r="H200" i="55"/>
  <c r="F204" i="64"/>
  <c r="A201" i="55" l="1"/>
  <c r="E200" i="55"/>
  <c r="E206" i="64"/>
  <c r="C202" i="64"/>
  <c r="G205" i="64"/>
  <c r="C201" i="55"/>
  <c r="G202" i="55"/>
  <c r="A202" i="64"/>
  <c r="H204" i="64"/>
  <c r="F205" i="64"/>
  <c r="B201" i="64"/>
  <c r="D201" i="64"/>
  <c r="F199" i="55"/>
  <c r="D200" i="55"/>
  <c r="B200" i="55"/>
  <c r="H201" i="55"/>
  <c r="A203" i="64" l="1"/>
  <c r="C203" i="64"/>
  <c r="C202" i="55"/>
  <c r="E201" i="55"/>
  <c r="G206" i="64"/>
  <c r="E207" i="64"/>
  <c r="A202" i="55"/>
  <c r="G203" i="55"/>
  <c r="D201" i="55"/>
  <c r="F206" i="64"/>
  <c r="H205" i="64"/>
  <c r="F200" i="55"/>
  <c r="H202" i="55"/>
  <c r="D202" i="64"/>
  <c r="B202" i="64"/>
  <c r="B201" i="55"/>
  <c r="G204" i="55" l="1"/>
  <c r="E208" i="64"/>
  <c r="E202" i="55"/>
  <c r="C204" i="64"/>
  <c r="G207" i="64"/>
  <c r="C203" i="55"/>
  <c r="A203" i="55"/>
  <c r="A204" i="64"/>
  <c r="F201" i="55"/>
  <c r="B202" i="55"/>
  <c r="H203" i="55"/>
  <c r="F207" i="64"/>
  <c r="D203" i="64"/>
  <c r="H206" i="64"/>
  <c r="D202" i="55"/>
  <c r="B203" i="64"/>
  <c r="C204" i="55" l="1"/>
  <c r="C205" i="64"/>
  <c r="E209" i="64"/>
  <c r="A205" i="64"/>
  <c r="G208" i="64"/>
  <c r="A204" i="55"/>
  <c r="E203" i="55"/>
  <c r="G205" i="55"/>
  <c r="B203" i="55"/>
  <c r="F208" i="64"/>
  <c r="D204" i="64"/>
  <c r="D203" i="55"/>
  <c r="H204" i="55"/>
  <c r="H207" i="64"/>
  <c r="B204" i="64"/>
  <c r="F202" i="55"/>
  <c r="G206" i="55" l="1"/>
  <c r="A206" i="64"/>
  <c r="A205" i="55"/>
  <c r="C206" i="64"/>
  <c r="G209" i="64"/>
  <c r="E204" i="55"/>
  <c r="E210" i="64"/>
  <c r="C205" i="55"/>
  <c r="B204" i="55"/>
  <c r="H208" i="64"/>
  <c r="H205" i="55"/>
  <c r="D205" i="64"/>
  <c r="D204" i="55"/>
  <c r="F209" i="64"/>
  <c r="B205" i="64"/>
  <c r="F203" i="55"/>
  <c r="C206" i="55" l="1"/>
  <c r="C207" i="64"/>
  <c r="A207" i="64"/>
  <c r="E205" i="55"/>
  <c r="E211" i="64"/>
  <c r="G210" i="64"/>
  <c r="A206" i="55"/>
  <c r="G207" i="55"/>
  <c r="F210" i="64"/>
  <c r="B205" i="55"/>
  <c r="B206" i="64"/>
  <c r="H206" i="55"/>
  <c r="D206" i="64"/>
  <c r="D205" i="55"/>
  <c r="H209" i="64"/>
  <c r="F204" i="55"/>
  <c r="A207" i="55" l="1"/>
  <c r="G208" i="55"/>
  <c r="G211" i="64"/>
  <c r="E206" i="55"/>
  <c r="C208" i="64"/>
  <c r="E212" i="64"/>
  <c r="A208" i="64"/>
  <c r="C207" i="55"/>
  <c r="F205" i="55"/>
  <c r="B206" i="55"/>
  <c r="F211" i="64"/>
  <c r="D207" i="64"/>
  <c r="D206" i="55"/>
  <c r="H210" i="64"/>
  <c r="H207" i="55"/>
  <c r="B207" i="64"/>
  <c r="G209" i="55" l="1"/>
  <c r="C208" i="55"/>
  <c r="E213" i="64"/>
  <c r="E207" i="55"/>
  <c r="C209" i="64"/>
  <c r="G212" i="64"/>
  <c r="A209" i="64"/>
  <c r="A208" i="55"/>
  <c r="D208" i="64"/>
  <c r="H208" i="55"/>
  <c r="F206" i="55"/>
  <c r="H211" i="64"/>
  <c r="D207" i="55"/>
  <c r="B208" i="64"/>
  <c r="F212" i="64"/>
  <c r="B207" i="55"/>
  <c r="G213" i="64" l="1"/>
  <c r="E208" i="55"/>
  <c r="A209" i="55"/>
  <c r="C209" i="55"/>
  <c r="A210" i="64"/>
  <c r="C210" i="64"/>
  <c r="E214" i="64"/>
  <c r="G210" i="55"/>
  <c r="B209" i="64"/>
  <c r="D209" i="64"/>
  <c r="F207" i="55"/>
  <c r="D208" i="55"/>
  <c r="H212" i="64"/>
  <c r="B208" i="55"/>
  <c r="F213" i="64"/>
  <c r="H209" i="55"/>
  <c r="C211" i="64" l="1"/>
  <c r="C210" i="55"/>
  <c r="E209" i="55"/>
  <c r="G211" i="55"/>
  <c r="E215" i="64"/>
  <c r="A211" i="64"/>
  <c r="A210" i="55"/>
  <c r="G214" i="64"/>
  <c r="F214" i="64"/>
  <c r="D209" i="55"/>
  <c r="D210" i="64"/>
  <c r="H210" i="55"/>
  <c r="H213" i="64"/>
  <c r="F208" i="55"/>
  <c r="B209" i="55"/>
  <c r="B210" i="64"/>
  <c r="G215" i="64" l="1"/>
  <c r="G212" i="55"/>
  <c r="C211" i="55"/>
  <c r="A212" i="64"/>
  <c r="E210" i="55"/>
  <c r="A211" i="55"/>
  <c r="E216" i="64"/>
  <c r="C212" i="64"/>
  <c r="H211" i="55"/>
  <c r="B210" i="55"/>
  <c r="F215" i="64"/>
  <c r="H214" i="64"/>
  <c r="D211" i="64"/>
  <c r="F209" i="55"/>
  <c r="B211" i="64"/>
  <c r="D210" i="55"/>
  <c r="E217" i="64" l="1"/>
  <c r="G213" i="55"/>
  <c r="A212" i="55"/>
  <c r="A213" i="64"/>
  <c r="C213" i="64"/>
  <c r="E211" i="55"/>
  <c r="C212" i="55"/>
  <c r="G216" i="64"/>
  <c r="H212" i="55"/>
  <c r="D212" i="64"/>
  <c r="F210" i="55"/>
  <c r="B211" i="55"/>
  <c r="H215" i="64"/>
  <c r="F216" i="64"/>
  <c r="B212" i="64"/>
  <c r="D211" i="55"/>
  <c r="C213" i="55" l="1"/>
  <c r="A214" i="64"/>
  <c r="E212" i="55"/>
  <c r="G214" i="55"/>
  <c r="G217" i="64"/>
  <c r="C214" i="64"/>
  <c r="A213" i="55"/>
  <c r="E218" i="64"/>
  <c r="H216" i="64"/>
  <c r="B212" i="55"/>
  <c r="F211" i="55"/>
  <c r="F217" i="64"/>
  <c r="B213" i="64"/>
  <c r="D212" i="55"/>
  <c r="D213" i="64"/>
  <c r="H213" i="55"/>
  <c r="E219" i="64" l="1"/>
  <c r="C215" i="64"/>
  <c r="G215" i="55"/>
  <c r="A215" i="64"/>
  <c r="A214" i="55"/>
  <c r="G218" i="64"/>
  <c r="E213" i="55"/>
  <c r="C214" i="55"/>
  <c r="B213" i="55"/>
  <c r="F212" i="55"/>
  <c r="H214" i="55"/>
  <c r="H217" i="64"/>
  <c r="D213" i="55"/>
  <c r="F218" i="64"/>
  <c r="D214" i="64"/>
  <c r="B214" i="64"/>
  <c r="C215" i="55" l="1"/>
  <c r="G219" i="64"/>
  <c r="C216" i="64"/>
  <c r="A216" i="64"/>
  <c r="E220" i="64"/>
  <c r="E214" i="55"/>
  <c r="A215" i="55"/>
  <c r="G216" i="55"/>
  <c r="D215" i="64"/>
  <c r="H218" i="64"/>
  <c r="B215" i="64"/>
  <c r="F219" i="64"/>
  <c r="F213" i="55"/>
  <c r="B214" i="55"/>
  <c r="D214" i="55"/>
  <c r="H215" i="55"/>
  <c r="A216" i="55" l="1"/>
  <c r="E215" i="55"/>
  <c r="A217" i="64"/>
  <c r="G220" i="64"/>
  <c r="G217" i="55"/>
  <c r="E221" i="64"/>
  <c r="C217" i="64"/>
  <c r="C216" i="55"/>
  <c r="B216" i="64"/>
  <c r="H219" i="64"/>
  <c r="B215" i="55"/>
  <c r="F220" i="64"/>
  <c r="F214" i="55"/>
  <c r="H216" i="55"/>
  <c r="D216" i="64"/>
  <c r="D215" i="55"/>
  <c r="E222" i="64" l="1"/>
  <c r="G221" i="64"/>
  <c r="C217" i="55"/>
  <c r="E216" i="55"/>
  <c r="G218" i="55"/>
  <c r="C218" i="64"/>
  <c r="A218" i="64"/>
  <c r="A217" i="55"/>
  <c r="H220" i="64"/>
  <c r="D216" i="55"/>
  <c r="F215" i="55"/>
  <c r="H217" i="55"/>
  <c r="B216" i="55"/>
  <c r="F221" i="64"/>
  <c r="D217" i="64"/>
  <c r="B217" i="64"/>
  <c r="C219" i="64" l="1"/>
  <c r="A218" i="55"/>
  <c r="E217" i="55"/>
  <c r="G222" i="64"/>
  <c r="A219" i="64"/>
  <c r="G219" i="55"/>
  <c r="E223" i="64"/>
  <c r="C218" i="55"/>
  <c r="B218" i="64"/>
  <c r="F216" i="55"/>
  <c r="D217" i="55"/>
  <c r="F222" i="64"/>
  <c r="D218" i="64"/>
  <c r="H218" i="55"/>
  <c r="H221" i="64"/>
  <c r="B217" i="55"/>
  <c r="C219" i="55" l="1"/>
  <c r="G223" i="64"/>
  <c r="G220" i="55"/>
  <c r="A219" i="55"/>
  <c r="A220" i="64"/>
  <c r="E224" i="64"/>
  <c r="E218" i="55"/>
  <c r="C220" i="64"/>
  <c r="D218" i="55"/>
  <c r="B218" i="55"/>
  <c r="D219" i="64"/>
  <c r="B219" i="64"/>
  <c r="H222" i="64"/>
  <c r="F223" i="64"/>
  <c r="H219" i="55"/>
  <c r="F217" i="55"/>
  <c r="E225" i="64" l="1"/>
  <c r="C221" i="64"/>
  <c r="A220" i="55"/>
  <c r="G224" i="64"/>
  <c r="E219" i="55"/>
  <c r="A221" i="64"/>
  <c r="G221" i="55"/>
  <c r="C220" i="55"/>
  <c r="H223" i="64"/>
  <c r="D219" i="55"/>
  <c r="F218" i="55"/>
  <c r="D220" i="64"/>
  <c r="F224" i="64"/>
  <c r="B220" i="64"/>
  <c r="B219" i="55"/>
  <c r="H220" i="55"/>
  <c r="C221" i="55" l="1"/>
  <c r="A222" i="64"/>
  <c r="G225" i="64"/>
  <c r="C222" i="64"/>
  <c r="E220" i="55"/>
  <c r="E226" i="64"/>
  <c r="G222" i="55"/>
  <c r="A221" i="55"/>
  <c r="D221" i="64"/>
  <c r="H221" i="55"/>
  <c r="F219" i="55"/>
  <c r="B221" i="64"/>
  <c r="F225" i="64"/>
  <c r="H224" i="64"/>
  <c r="D220" i="55"/>
  <c r="B220" i="55"/>
  <c r="C223" i="64" l="1"/>
  <c r="A222" i="55"/>
  <c r="E227" i="64"/>
  <c r="A223" i="64"/>
  <c r="E221" i="55"/>
  <c r="G226" i="64"/>
  <c r="G223" i="55"/>
  <c r="C222" i="55"/>
  <c r="F220" i="55"/>
  <c r="H222" i="55"/>
  <c r="F226" i="64"/>
  <c r="B222" i="64"/>
  <c r="H225" i="64"/>
  <c r="D222" i="64"/>
  <c r="B221" i="55"/>
  <c r="D221" i="55"/>
  <c r="E222" i="55" l="1"/>
  <c r="C223" i="55"/>
  <c r="A224" i="64"/>
  <c r="A223" i="55"/>
  <c r="G227" i="64"/>
  <c r="G224" i="55"/>
  <c r="E228" i="64"/>
  <c r="C224" i="64"/>
  <c r="H226" i="64"/>
  <c r="B222" i="55"/>
  <c r="F227" i="64"/>
  <c r="D222" i="55"/>
  <c r="F221" i="55"/>
  <c r="B223" i="64"/>
  <c r="H223" i="55"/>
  <c r="D223" i="64"/>
  <c r="C225" i="64" l="1"/>
  <c r="G225" i="55"/>
  <c r="A224" i="55"/>
  <c r="C224" i="55"/>
  <c r="E229" i="64"/>
  <c r="E223" i="55"/>
  <c r="G228" i="64"/>
  <c r="A225" i="64"/>
  <c r="F228" i="64"/>
  <c r="F222" i="55"/>
  <c r="B223" i="55"/>
  <c r="D223" i="55"/>
  <c r="B224" i="64"/>
  <c r="D224" i="64"/>
  <c r="H224" i="55"/>
  <c r="H227" i="64"/>
  <c r="E224" i="55" l="1"/>
  <c r="C225" i="55"/>
  <c r="G226" i="55"/>
  <c r="A226" i="64"/>
  <c r="G229" i="64"/>
  <c r="E230" i="64"/>
  <c r="A225" i="55"/>
  <c r="C226" i="64"/>
  <c r="B224" i="55"/>
  <c r="H228" i="64"/>
  <c r="D224" i="55"/>
  <c r="D225" i="64"/>
  <c r="B225" i="64"/>
  <c r="H225" i="55"/>
  <c r="F223" i="55"/>
  <c r="F229" i="64"/>
  <c r="C227" i="64" l="1"/>
  <c r="A227" i="64"/>
  <c r="C226" i="55"/>
  <c r="E231" i="64"/>
  <c r="G230" i="64"/>
  <c r="G227" i="55"/>
  <c r="A226" i="55"/>
  <c r="E225" i="55"/>
  <c r="B226" i="64"/>
  <c r="F230" i="64"/>
  <c r="D225" i="55"/>
  <c r="D226" i="64"/>
  <c r="H226" i="55"/>
  <c r="H229" i="64"/>
  <c r="F224" i="55"/>
  <c r="B225" i="55"/>
  <c r="E226" i="55" l="1"/>
  <c r="A228" i="64"/>
  <c r="G228" i="55"/>
  <c r="E232" i="64"/>
  <c r="G231" i="64"/>
  <c r="A227" i="55"/>
  <c r="C227" i="55"/>
  <c r="C228" i="64"/>
  <c r="H230" i="64"/>
  <c r="H227" i="55"/>
  <c r="B226" i="55"/>
  <c r="D226" i="55"/>
  <c r="F225" i="55"/>
  <c r="D227" i="64"/>
  <c r="B227" i="64"/>
  <c r="F231" i="64"/>
  <c r="E233" i="64" l="1"/>
  <c r="A228" i="55"/>
  <c r="A229" i="64"/>
  <c r="C229" i="64"/>
  <c r="C228" i="55"/>
  <c r="G232" i="64"/>
  <c r="G229" i="55"/>
  <c r="E227" i="55"/>
  <c r="H228" i="55"/>
  <c r="D228" i="64"/>
  <c r="H231" i="64"/>
  <c r="B228" i="64"/>
  <c r="F226" i="55"/>
  <c r="F232" i="64"/>
  <c r="B227" i="55"/>
  <c r="D227" i="55"/>
  <c r="E228" i="55" l="1"/>
  <c r="G233" i="64"/>
  <c r="C230" i="64"/>
  <c r="A229" i="55"/>
  <c r="A230" i="64"/>
  <c r="E234" i="64"/>
  <c r="G230" i="55"/>
  <c r="C229" i="55"/>
  <c r="F227" i="55"/>
  <c r="B229" i="64"/>
  <c r="B228" i="55"/>
  <c r="F233" i="64"/>
  <c r="D229" i="64"/>
  <c r="H229" i="55"/>
  <c r="H232" i="64"/>
  <c r="D228" i="55"/>
  <c r="G231" i="55" l="1"/>
  <c r="E235" i="64"/>
  <c r="A230" i="55"/>
  <c r="G234" i="64"/>
  <c r="A231" i="64"/>
  <c r="C231" i="64"/>
  <c r="C230" i="55"/>
  <c r="E229" i="55"/>
  <c r="D229" i="55"/>
  <c r="B229" i="55"/>
  <c r="F234" i="64"/>
  <c r="H233" i="64"/>
  <c r="H230" i="55"/>
  <c r="B230" i="64"/>
  <c r="D230" i="64"/>
  <c r="F228" i="55"/>
  <c r="C231" i="55" l="1"/>
  <c r="C232" i="64"/>
  <c r="G235" i="64"/>
  <c r="E236" i="64"/>
  <c r="E230" i="55"/>
  <c r="A232" i="64"/>
  <c r="A231" i="55"/>
  <c r="G232" i="55"/>
  <c r="B230" i="55"/>
  <c r="D230" i="55"/>
  <c r="F235" i="64"/>
  <c r="D231" i="64"/>
  <c r="B231" i="64"/>
  <c r="F229" i="55"/>
  <c r="H234" i="64"/>
  <c r="H231" i="55"/>
  <c r="A232" i="55" l="1"/>
  <c r="E237" i="64"/>
  <c r="A233" i="64"/>
  <c r="C233" i="64"/>
  <c r="E231" i="55"/>
  <c r="G233" i="55"/>
  <c r="G236" i="64"/>
  <c r="C232" i="55"/>
  <c r="D232" i="64"/>
  <c r="D231" i="55"/>
  <c r="B231" i="55"/>
  <c r="H235" i="64"/>
  <c r="B232" i="64"/>
  <c r="H232" i="55"/>
  <c r="F230" i="55"/>
  <c r="F236" i="64"/>
  <c r="E238" i="64" l="1"/>
  <c r="G234" i="55"/>
  <c r="C234" i="64"/>
  <c r="G237" i="64"/>
  <c r="A234" i="64"/>
  <c r="C233" i="55"/>
  <c r="E232" i="55"/>
  <c r="A233" i="55"/>
  <c r="B233" i="64"/>
  <c r="H236" i="64"/>
  <c r="B232" i="55"/>
  <c r="F237" i="64"/>
  <c r="H233" i="55"/>
  <c r="D232" i="55"/>
  <c r="D233" i="64"/>
  <c r="F231" i="55"/>
  <c r="G238" i="64" l="1"/>
  <c r="G235" i="55"/>
  <c r="A234" i="55"/>
  <c r="C234" i="55"/>
  <c r="E233" i="55"/>
  <c r="C235" i="64"/>
  <c r="E239" i="64"/>
  <c r="A235" i="64"/>
  <c r="B233" i="55"/>
  <c r="D234" i="64"/>
  <c r="F232" i="55"/>
  <c r="D233" i="55"/>
  <c r="B234" i="64"/>
  <c r="H237" i="64"/>
  <c r="H234" i="55"/>
  <c r="F238" i="64"/>
  <c r="A236" i="64" l="1"/>
  <c r="C236" i="64"/>
  <c r="C235" i="55"/>
  <c r="G236" i="55"/>
  <c r="E234" i="55"/>
  <c r="G239" i="64"/>
  <c r="E240" i="64"/>
  <c r="A235" i="55"/>
  <c r="D235" i="64"/>
  <c r="D234" i="55"/>
  <c r="H238" i="64"/>
  <c r="F239" i="64"/>
  <c r="B235" i="64"/>
  <c r="F233" i="55"/>
  <c r="B234" i="55"/>
  <c r="H235" i="55"/>
  <c r="G237" i="55" l="1"/>
  <c r="G240" i="64"/>
  <c r="C237" i="64"/>
  <c r="A236" i="55"/>
  <c r="E241" i="64"/>
  <c r="E235" i="55"/>
  <c r="C236" i="55"/>
  <c r="A237" i="64"/>
  <c r="D235" i="55"/>
  <c r="D236" i="64"/>
  <c r="H239" i="64"/>
  <c r="F234" i="55"/>
  <c r="B236" i="64"/>
  <c r="H236" i="55"/>
  <c r="F240" i="64"/>
  <c r="B235" i="55"/>
  <c r="A238" i="64" l="1"/>
  <c r="E236" i="55"/>
  <c r="G241" i="64"/>
  <c r="A237" i="55"/>
  <c r="G238" i="55"/>
  <c r="C237" i="55"/>
  <c r="E242" i="64"/>
  <c r="C238" i="64"/>
  <c r="H237" i="55"/>
  <c r="H240" i="64"/>
  <c r="F235" i="55"/>
  <c r="D236" i="55"/>
  <c r="B237" i="64"/>
  <c r="B236" i="55"/>
  <c r="D237" i="64"/>
  <c r="F241" i="64"/>
  <c r="E243" i="64" l="1"/>
  <c r="C239" i="64"/>
  <c r="A238" i="55"/>
  <c r="E237" i="55"/>
  <c r="C238" i="55"/>
  <c r="G239" i="55"/>
  <c r="G242" i="64"/>
  <c r="A239" i="64"/>
  <c r="B237" i="55"/>
  <c r="H238" i="55"/>
  <c r="F236" i="55"/>
  <c r="F242" i="64"/>
  <c r="B238" i="64"/>
  <c r="H241" i="64"/>
  <c r="D238" i="64"/>
  <c r="D237" i="55"/>
  <c r="E238" i="55" l="1"/>
  <c r="A240" i="64"/>
  <c r="G240" i="55"/>
  <c r="C240" i="64"/>
  <c r="G243" i="64"/>
  <c r="C239" i="55"/>
  <c r="A239" i="55"/>
  <c r="E244" i="64"/>
  <c r="H242" i="64"/>
  <c r="B238" i="55"/>
  <c r="H239" i="55"/>
  <c r="D239" i="64"/>
  <c r="F243" i="64"/>
  <c r="B239" i="64"/>
  <c r="F237" i="55"/>
  <c r="D238" i="55"/>
  <c r="E245" i="64" l="1"/>
  <c r="C240" i="55"/>
  <c r="A240" i="55"/>
  <c r="C241" i="64"/>
  <c r="A241" i="64"/>
  <c r="G244" i="64"/>
  <c r="G241" i="55"/>
  <c r="E239" i="55"/>
  <c r="H243" i="64"/>
  <c r="H240" i="55"/>
  <c r="D239" i="55"/>
  <c r="D240" i="64"/>
  <c r="F244" i="64"/>
  <c r="B240" i="64"/>
  <c r="B239" i="55"/>
  <c r="F238" i="55"/>
  <c r="G242" i="55" l="1"/>
  <c r="G245" i="64"/>
  <c r="C242" i="64"/>
  <c r="C241" i="55"/>
  <c r="E240" i="55"/>
  <c r="A242" i="64"/>
  <c r="A241" i="55"/>
  <c r="E246" i="64"/>
  <c r="B240" i="55"/>
  <c r="H241" i="55"/>
  <c r="B241" i="64"/>
  <c r="H244" i="64"/>
  <c r="D240" i="55"/>
  <c r="D241" i="64"/>
  <c r="F239" i="55"/>
  <c r="F245" i="64"/>
  <c r="A242" i="55" l="1"/>
  <c r="A243" i="64"/>
  <c r="C242" i="55"/>
  <c r="G246" i="64"/>
  <c r="C243" i="64"/>
  <c r="E247" i="64"/>
  <c r="E241" i="55"/>
  <c r="G243" i="55"/>
  <c r="D242" i="64"/>
  <c r="F240" i="55"/>
  <c r="D241" i="55"/>
  <c r="B242" i="64"/>
  <c r="F246" i="64"/>
  <c r="B241" i="55"/>
  <c r="H245" i="64"/>
  <c r="H242" i="55"/>
  <c r="E242" i="55" l="1"/>
  <c r="G247" i="64"/>
  <c r="E248" i="64"/>
  <c r="A244" i="64"/>
  <c r="G244" i="55"/>
  <c r="C244" i="64"/>
  <c r="C243" i="55"/>
  <c r="A243" i="55"/>
  <c r="B243" i="64"/>
  <c r="D243" i="64"/>
  <c r="H246" i="64"/>
  <c r="F247" i="64"/>
  <c r="B242" i="55"/>
  <c r="F241" i="55"/>
  <c r="H243" i="55"/>
  <c r="D242" i="55"/>
  <c r="C244" i="55" l="1"/>
  <c r="A244" i="55"/>
  <c r="A245" i="64"/>
  <c r="G248" i="64"/>
  <c r="C245" i="64"/>
  <c r="E243" i="55"/>
  <c r="G245" i="55"/>
  <c r="E249" i="64"/>
  <c r="H247" i="64"/>
  <c r="B244" i="64"/>
  <c r="H244" i="55"/>
  <c r="F248" i="64"/>
  <c r="F242" i="55"/>
  <c r="D243" i="55"/>
  <c r="B243" i="55"/>
  <c r="D244" i="64"/>
  <c r="E250" i="64" l="1"/>
  <c r="G249" i="64"/>
  <c r="E244" i="55"/>
  <c r="A245" i="55"/>
  <c r="A246" i="64"/>
  <c r="C245" i="55"/>
  <c r="G246" i="55"/>
  <c r="C246" i="64"/>
  <c r="H248" i="64"/>
  <c r="B245" i="64"/>
  <c r="D244" i="55"/>
  <c r="B244" i="55"/>
  <c r="D245" i="64"/>
  <c r="F243" i="55"/>
  <c r="F249" i="64"/>
  <c r="H245" i="55"/>
  <c r="C247" i="64" l="1"/>
  <c r="G250" i="64"/>
  <c r="C246" i="55"/>
  <c r="A246" i="55"/>
  <c r="A247" i="64"/>
  <c r="E245" i="55"/>
  <c r="G247" i="55"/>
  <c r="E251" i="64"/>
  <c r="B246" i="64"/>
  <c r="B245" i="55"/>
  <c r="D245" i="55"/>
  <c r="F250" i="64"/>
  <c r="D246" i="64"/>
  <c r="F244" i="55"/>
  <c r="H249" i="64"/>
  <c r="H246" i="55"/>
  <c r="E246" i="55" l="1"/>
  <c r="G251" i="64"/>
  <c r="E252" i="64"/>
  <c r="A247" i="55"/>
  <c r="G248" i="55"/>
  <c r="A248" i="64"/>
  <c r="C247" i="55"/>
  <c r="C248" i="64"/>
  <c r="H247" i="55"/>
  <c r="B247" i="64"/>
  <c r="F251" i="64"/>
  <c r="B246" i="55"/>
  <c r="D247" i="64"/>
  <c r="F245" i="55"/>
  <c r="H250" i="64"/>
  <c r="D246" i="55"/>
  <c r="A249" i="64" l="1"/>
  <c r="A248" i="55"/>
  <c r="G252" i="64"/>
  <c r="G249" i="55"/>
  <c r="E253" i="64"/>
  <c r="E247" i="55"/>
  <c r="C249" i="64"/>
  <c r="C248" i="55"/>
  <c r="B248" i="64"/>
  <c r="F252" i="64"/>
  <c r="D248" i="64"/>
  <c r="B247" i="55"/>
  <c r="H248" i="55"/>
  <c r="D247" i="55"/>
  <c r="H251" i="64"/>
  <c r="F246" i="55"/>
  <c r="E248" i="55" l="1"/>
  <c r="G250" i="55"/>
  <c r="A249" i="55"/>
  <c r="C249" i="55"/>
  <c r="E254" i="64"/>
  <c r="G253" i="64"/>
  <c r="C250" i="64"/>
  <c r="A250" i="64"/>
  <c r="F253" i="64"/>
  <c r="D248" i="55"/>
  <c r="B248" i="55"/>
  <c r="H252" i="64"/>
  <c r="B249" i="64"/>
  <c r="F247" i="55"/>
  <c r="H249" i="55"/>
  <c r="D249" i="64"/>
  <c r="G251" i="55" l="1"/>
  <c r="G254" i="64"/>
  <c r="C250" i="55"/>
  <c r="B2" i="64"/>
  <c r="D2" i="64"/>
  <c r="E255" i="64"/>
  <c r="A250" i="55"/>
  <c r="E249" i="55"/>
  <c r="D249" i="55"/>
  <c r="B250" i="64"/>
  <c r="D250" i="64"/>
  <c r="H250" i="55"/>
  <c r="B249" i="55"/>
  <c r="H253" i="64"/>
  <c r="F254" i="64"/>
  <c r="F248" i="55"/>
  <c r="J20" i="64" l="1"/>
  <c r="K20" i="64" s="1"/>
  <c r="J13" i="64"/>
  <c r="K13" i="64" s="1"/>
  <c r="J23" i="64"/>
  <c r="K23" i="64" s="1"/>
  <c r="J21" i="64"/>
  <c r="K21" i="64" s="1"/>
  <c r="J9" i="64"/>
  <c r="K9" i="64" s="1"/>
  <c r="J18" i="64"/>
  <c r="K18" i="64" s="1"/>
  <c r="J12" i="64"/>
  <c r="K12" i="64" s="1"/>
  <c r="J17" i="64"/>
  <c r="K17" i="64" s="1"/>
  <c r="J5" i="64"/>
  <c r="K5" i="64" s="1"/>
  <c r="J6" i="64"/>
  <c r="K6" i="64" s="1"/>
  <c r="J8" i="64"/>
  <c r="K8" i="64" s="1"/>
  <c r="J24" i="64"/>
  <c r="K24" i="64" s="1"/>
  <c r="J16" i="64"/>
  <c r="K16" i="64" s="1"/>
  <c r="J10" i="64"/>
  <c r="K10" i="64" s="1"/>
  <c r="J19" i="64"/>
  <c r="K19" i="64" s="1"/>
  <c r="J14" i="64"/>
  <c r="K14" i="64" s="1"/>
  <c r="J22" i="64"/>
  <c r="K22" i="64" s="1"/>
  <c r="J15" i="64"/>
  <c r="K15" i="64" s="1"/>
  <c r="J11" i="64"/>
  <c r="K11" i="64" s="1"/>
  <c r="J7" i="64"/>
  <c r="K7" i="64" s="1"/>
  <c r="J4" i="64"/>
  <c r="K4" i="64" s="1"/>
  <c r="E250" i="55"/>
  <c r="E256" i="64"/>
  <c r="G255" i="64"/>
  <c r="D2" i="55"/>
  <c r="B2" i="55"/>
  <c r="G252" i="55"/>
  <c r="J31" i="64"/>
  <c r="F255" i="64"/>
  <c r="J26" i="64"/>
  <c r="J25" i="64"/>
  <c r="J29" i="64"/>
  <c r="D250" i="55"/>
  <c r="F249" i="55"/>
  <c r="B250" i="55"/>
  <c r="J28" i="64"/>
  <c r="J30" i="64"/>
  <c r="H254" i="64"/>
  <c r="H251" i="55"/>
  <c r="J27" i="64"/>
  <c r="K29" i="64" l="1"/>
  <c r="K26" i="64"/>
  <c r="K28" i="64"/>
  <c r="K30" i="64"/>
  <c r="K25" i="64"/>
  <c r="K27" i="64"/>
  <c r="K31" i="64"/>
  <c r="J4" i="55"/>
  <c r="K4" i="55" s="1"/>
  <c r="G256" i="64"/>
  <c r="F2" i="55"/>
  <c r="G253" i="55"/>
  <c r="E257" i="64"/>
  <c r="J5" i="55"/>
  <c r="F256" i="64"/>
  <c r="H255" i="64"/>
  <c r="H252" i="55"/>
  <c r="J6" i="55"/>
  <c r="F250" i="55"/>
  <c r="J8" i="55"/>
  <c r="J7" i="55"/>
  <c r="K7" i="55" l="1"/>
  <c r="K5" i="55"/>
  <c r="K8" i="55"/>
  <c r="K6" i="55"/>
  <c r="G254" i="55"/>
  <c r="E258" i="64"/>
  <c r="G257" i="64"/>
  <c r="H256" i="64"/>
  <c r="J9" i="55"/>
  <c r="F257" i="64"/>
  <c r="H253" i="55"/>
  <c r="K9" i="55" l="1"/>
  <c r="E259" i="64"/>
  <c r="G258" i="64"/>
  <c r="G255" i="55"/>
  <c r="H254" i="55"/>
  <c r="H257" i="64"/>
  <c r="F258" i="64"/>
  <c r="G256" i="55" l="1"/>
  <c r="E260" i="64"/>
  <c r="G259" i="64"/>
  <c r="H255" i="55"/>
  <c r="H258" i="64"/>
  <c r="F259" i="64"/>
  <c r="G260" i="64" l="1"/>
  <c r="G257" i="55"/>
  <c r="E261" i="64"/>
  <c r="H259" i="64"/>
  <c r="F260" i="64"/>
  <c r="H256" i="55"/>
  <c r="G258" i="55" l="1"/>
  <c r="G261" i="64"/>
  <c r="E262" i="64"/>
  <c r="H257" i="55"/>
  <c r="F261" i="64"/>
  <c r="H260" i="64"/>
  <c r="E263" i="64" l="1"/>
  <c r="G262" i="64"/>
  <c r="G259" i="55"/>
  <c r="F262" i="64"/>
  <c r="H258" i="55"/>
  <c r="H261" i="64"/>
  <c r="G263" i="64" l="1"/>
  <c r="G260" i="55"/>
  <c r="E264" i="64"/>
  <c r="H262" i="64"/>
  <c r="H259" i="55"/>
  <c r="F263" i="64"/>
  <c r="G261" i="55" l="1"/>
  <c r="E265" i="64"/>
  <c r="G264" i="64"/>
  <c r="H260" i="55"/>
  <c r="H263" i="64"/>
  <c r="F264" i="64"/>
  <c r="E266" i="64" l="1"/>
  <c r="G262" i="55"/>
  <c r="G265" i="64"/>
  <c r="H264" i="64"/>
  <c r="F265" i="64"/>
  <c r="H261" i="55"/>
  <c r="G263" i="55" l="1"/>
  <c r="G266" i="64"/>
  <c r="E267" i="64"/>
  <c r="H262" i="55"/>
  <c r="F266" i="64"/>
  <c r="H265" i="64"/>
  <c r="G267" i="64" l="1"/>
  <c r="E268" i="64"/>
  <c r="G264" i="55"/>
  <c r="H266" i="64"/>
  <c r="F267" i="64"/>
  <c r="H263" i="55"/>
  <c r="E269" i="64" l="1"/>
  <c r="G268" i="64"/>
  <c r="G265" i="55"/>
  <c r="H264" i="55"/>
  <c r="F268" i="64"/>
  <c r="H267" i="64"/>
  <c r="G269" i="64" l="1"/>
  <c r="G266" i="55"/>
  <c r="E270" i="64"/>
  <c r="H268" i="64"/>
  <c r="H265" i="55"/>
  <c r="F269" i="64"/>
  <c r="G267" i="55" l="1"/>
  <c r="E271" i="64"/>
  <c r="G270" i="64"/>
  <c r="H266" i="55"/>
  <c r="H269" i="64"/>
  <c r="F270" i="64"/>
  <c r="G271" i="64" l="1"/>
  <c r="E272" i="64"/>
  <c r="G268" i="55"/>
  <c r="H270" i="64"/>
  <c r="H267" i="55"/>
  <c r="F271" i="64"/>
  <c r="G269" i="55" l="1"/>
  <c r="E273" i="64"/>
  <c r="G272" i="64"/>
  <c r="H268" i="55"/>
  <c r="H271" i="64"/>
  <c r="F272" i="64"/>
  <c r="G273" i="64" l="1"/>
  <c r="E274" i="64"/>
  <c r="G270" i="55"/>
  <c r="H272" i="64"/>
  <c r="F273" i="64"/>
  <c r="H269" i="55"/>
  <c r="E275" i="64" l="1"/>
  <c r="G271" i="55"/>
  <c r="G274" i="64"/>
  <c r="F274" i="64"/>
  <c r="H273" i="64"/>
  <c r="H270" i="55"/>
  <c r="G275" i="64" l="1"/>
  <c r="G272" i="55"/>
  <c r="E276" i="64"/>
  <c r="H274" i="64"/>
  <c r="H271" i="55"/>
  <c r="F275" i="64"/>
  <c r="G273" i="55" l="1"/>
  <c r="E277" i="64"/>
  <c r="G276" i="64"/>
  <c r="H272" i="55"/>
  <c r="H275" i="64"/>
  <c r="F276" i="64"/>
  <c r="E278" i="64" l="1"/>
  <c r="G274" i="55"/>
  <c r="G277" i="64"/>
  <c r="H276" i="64"/>
  <c r="F277" i="64"/>
  <c r="H273" i="55"/>
  <c r="G275" i="55" l="1"/>
  <c r="G278" i="64"/>
  <c r="E279" i="64"/>
  <c r="H274" i="55"/>
  <c r="F278" i="64"/>
  <c r="H277" i="64"/>
  <c r="E280" i="64" l="1"/>
  <c r="G279" i="64"/>
  <c r="G276" i="55"/>
  <c r="F279" i="64"/>
  <c r="H275" i="55"/>
  <c r="H278" i="64"/>
  <c r="G277" i="55" l="1"/>
  <c r="G280" i="64"/>
  <c r="E281" i="64"/>
  <c r="H276" i="55"/>
  <c r="H279" i="64"/>
  <c r="F280" i="64"/>
  <c r="G281" i="64" l="1"/>
  <c r="G278" i="55"/>
  <c r="E282" i="64"/>
  <c r="H280" i="64"/>
  <c r="H277" i="55"/>
  <c r="F281" i="64"/>
  <c r="G279" i="55" l="1"/>
  <c r="G282" i="64"/>
  <c r="E283" i="64"/>
  <c r="H278" i="55"/>
  <c r="F282" i="64"/>
  <c r="H281" i="64"/>
  <c r="E284" i="64" l="1"/>
  <c r="G283" i="64"/>
  <c r="G280" i="55"/>
  <c r="F283" i="64"/>
  <c r="H282" i="64"/>
  <c r="H279" i="55"/>
  <c r="G284" i="64" l="1"/>
  <c r="E285" i="64"/>
  <c r="G281" i="55"/>
  <c r="H283" i="64"/>
  <c r="H280" i="55"/>
  <c r="F284" i="64"/>
  <c r="E286" i="64" l="1"/>
  <c r="G285" i="64"/>
  <c r="G282" i="55"/>
  <c r="F285" i="64"/>
  <c r="H284" i="64"/>
  <c r="H281" i="55"/>
  <c r="G286" i="64" l="1"/>
  <c r="G283" i="55"/>
  <c r="E287" i="64"/>
  <c r="H285" i="64"/>
  <c r="F286" i="64"/>
  <c r="H282" i="55"/>
  <c r="E288" i="64" l="1"/>
  <c r="G284" i="55"/>
  <c r="G287" i="64"/>
  <c r="F287" i="64"/>
  <c r="H286" i="64"/>
  <c r="H283" i="55"/>
  <c r="G288" i="64" l="1"/>
  <c r="G285" i="55"/>
  <c r="E289" i="64"/>
  <c r="H287" i="64"/>
  <c r="H284" i="55"/>
  <c r="F288" i="64"/>
  <c r="G286" i="55" l="1"/>
  <c r="G289" i="64"/>
  <c r="E290" i="64"/>
  <c r="H285" i="55"/>
  <c r="H288" i="64"/>
  <c r="F289" i="64"/>
  <c r="G290" i="64" l="1"/>
  <c r="G287" i="55"/>
  <c r="E291" i="64"/>
  <c r="H289" i="64"/>
  <c r="H286" i="55"/>
  <c r="F290" i="64"/>
  <c r="G288" i="55" l="1"/>
  <c r="G291" i="64"/>
  <c r="E292" i="64"/>
  <c r="H287" i="55"/>
  <c r="H290" i="64"/>
  <c r="F291" i="64"/>
  <c r="G292" i="64" l="1"/>
  <c r="E293" i="64"/>
  <c r="G289" i="55"/>
  <c r="H291" i="64"/>
  <c r="H288" i="55"/>
  <c r="F292" i="64"/>
  <c r="G290" i="55" l="1"/>
  <c r="E294" i="64"/>
  <c r="G293" i="64"/>
  <c r="H289" i="55"/>
  <c r="F293" i="64"/>
  <c r="H292" i="64"/>
  <c r="E295" i="64" l="1"/>
  <c r="G291" i="55"/>
  <c r="G294" i="64"/>
  <c r="F294" i="64"/>
  <c r="H290" i="55"/>
  <c r="H293" i="64"/>
  <c r="G292" i="55" l="1"/>
  <c r="G295" i="64"/>
  <c r="E296" i="64"/>
  <c r="H291" i="55"/>
  <c r="H294" i="64"/>
  <c r="F295" i="64"/>
  <c r="G296" i="64" l="1"/>
  <c r="E297" i="64"/>
  <c r="G293" i="55"/>
  <c r="H295" i="64"/>
  <c r="H292" i="55"/>
  <c r="F296" i="64"/>
  <c r="G294" i="55" l="1"/>
  <c r="E298" i="64"/>
  <c r="G297" i="64"/>
  <c r="H293" i="55"/>
  <c r="F297" i="64"/>
  <c r="H296" i="64"/>
  <c r="E299" i="64" l="1"/>
  <c r="G295" i="55"/>
  <c r="G298" i="64"/>
  <c r="F298" i="64"/>
  <c r="H297" i="64"/>
  <c r="H294" i="55"/>
  <c r="G299" i="64" l="1"/>
  <c r="G296" i="55"/>
  <c r="E300" i="64"/>
  <c r="H298" i="64"/>
  <c r="H295" i="55"/>
  <c r="F299" i="64"/>
  <c r="G297" i="55" l="1"/>
  <c r="E301" i="64"/>
  <c r="G300" i="64"/>
  <c r="H296" i="55"/>
  <c r="H299" i="64"/>
  <c r="F300" i="64"/>
  <c r="E302" i="64" l="1"/>
  <c r="G298" i="55"/>
  <c r="G301" i="64"/>
  <c r="F301" i="64"/>
  <c r="H300" i="64"/>
  <c r="H297" i="55"/>
  <c r="G299" i="55" l="1"/>
  <c r="G302" i="64"/>
  <c r="E303" i="64"/>
  <c r="H298" i="55"/>
  <c r="F302" i="64"/>
  <c r="H301" i="64"/>
  <c r="E304" i="64" l="1"/>
  <c r="G303" i="64"/>
  <c r="G300" i="55"/>
  <c r="F303" i="64"/>
  <c r="H299" i="55"/>
  <c r="H302" i="64"/>
  <c r="G301" i="55" l="1"/>
  <c r="G304" i="64"/>
  <c r="E305" i="64"/>
  <c r="H300" i="55"/>
  <c r="F304" i="64"/>
  <c r="H303" i="64"/>
  <c r="G305" i="64" l="1"/>
  <c r="G302" i="55"/>
  <c r="E306" i="64"/>
  <c r="F305" i="64"/>
  <c r="H304" i="64"/>
  <c r="H301" i="55"/>
  <c r="G303" i="55" l="1"/>
  <c r="F2" i="64"/>
  <c r="G306" i="64"/>
  <c r="H302" i="55"/>
  <c r="H305" i="64"/>
  <c r="F306" i="64"/>
  <c r="G307" i="64" l="1"/>
  <c r="G304" i="55"/>
  <c r="H306" i="64"/>
  <c r="J35" i="64"/>
  <c r="J42" i="64"/>
  <c r="J33" i="64"/>
  <c r="J41" i="64"/>
  <c r="J43" i="64"/>
  <c r="J37" i="64"/>
  <c r="J38" i="64"/>
  <c r="J34" i="64"/>
  <c r="J36" i="64"/>
  <c r="J39" i="64"/>
  <c r="J40" i="64"/>
  <c r="H303" i="55"/>
  <c r="J32" i="64"/>
  <c r="K36" i="64" l="1"/>
  <c r="K34" i="64"/>
  <c r="K38" i="64"/>
  <c r="K33" i="64"/>
  <c r="K32" i="64"/>
  <c r="K37" i="64"/>
  <c r="K43" i="64"/>
  <c r="K40" i="64"/>
  <c r="K41" i="64"/>
  <c r="K42" i="64"/>
  <c r="K39" i="64"/>
  <c r="K35" i="64"/>
  <c r="H2" i="64"/>
  <c r="G305" i="55"/>
  <c r="H307" i="64"/>
  <c r="H304" i="55"/>
  <c r="G306" i="55" l="1"/>
  <c r="J479" i="64"/>
  <c r="K479" i="64" s="1"/>
  <c r="I479" i="64" s="1"/>
  <c r="J427" i="64"/>
  <c r="K427" i="64" s="1"/>
  <c r="I427" i="64" s="1"/>
  <c r="J268" i="64"/>
  <c r="K268" i="64" s="1"/>
  <c r="I268" i="64" s="1"/>
  <c r="J244" i="64"/>
  <c r="K244" i="64" s="1"/>
  <c r="I244" i="64" s="1"/>
  <c r="J297" i="64"/>
  <c r="K297" i="64" s="1"/>
  <c r="I297" i="64" s="1"/>
  <c r="J316" i="64"/>
  <c r="K316" i="64" s="1"/>
  <c r="I316" i="64" s="1"/>
  <c r="J201" i="64"/>
  <c r="K201" i="64" s="1"/>
  <c r="I201" i="64" s="1"/>
  <c r="J535" i="64"/>
  <c r="K535" i="64" s="1"/>
  <c r="I535" i="64" s="1"/>
  <c r="J99" i="64"/>
  <c r="K99" i="64" s="1"/>
  <c r="I99" i="64" s="1"/>
  <c r="J140" i="64"/>
  <c r="K140" i="64" s="1"/>
  <c r="I140" i="64" s="1"/>
  <c r="J289" i="64"/>
  <c r="K289" i="64" s="1"/>
  <c r="I289" i="64" s="1"/>
  <c r="J138" i="64"/>
  <c r="K138" i="64" s="1"/>
  <c r="I138" i="64" s="1"/>
  <c r="J475" i="64"/>
  <c r="K475" i="64" s="1"/>
  <c r="I475" i="64" s="1"/>
  <c r="J81" i="64"/>
  <c r="K81" i="64" s="1"/>
  <c r="I81" i="64" s="1"/>
  <c r="J513" i="64"/>
  <c r="K513" i="64" s="1"/>
  <c r="I513" i="64" s="1"/>
  <c r="J386" i="64"/>
  <c r="K386" i="64" s="1"/>
  <c r="I386" i="64" s="1"/>
  <c r="J434" i="64"/>
  <c r="K434" i="64" s="1"/>
  <c r="I434" i="64" s="1"/>
  <c r="J506" i="64"/>
  <c r="K506" i="64" s="1"/>
  <c r="I506" i="64" s="1"/>
  <c r="J309" i="64"/>
  <c r="K309" i="64" s="1"/>
  <c r="I309" i="64" s="1"/>
  <c r="J345" i="64"/>
  <c r="K345" i="64" s="1"/>
  <c r="I345" i="64" s="1"/>
  <c r="J385" i="64"/>
  <c r="K385" i="64" s="1"/>
  <c r="I385" i="64" s="1"/>
  <c r="J200" i="64"/>
  <c r="K200" i="64" s="1"/>
  <c r="I200" i="64" s="1"/>
  <c r="J546" i="64"/>
  <c r="K546" i="64" s="1"/>
  <c r="I546" i="64" s="1"/>
  <c r="J241" i="64"/>
  <c r="K241" i="64" s="1"/>
  <c r="I241" i="64" s="1"/>
  <c r="J203" i="64"/>
  <c r="K203" i="64" s="1"/>
  <c r="I203" i="64" s="1"/>
  <c r="J269" i="64"/>
  <c r="K269" i="64" s="1"/>
  <c r="I269" i="64" s="1"/>
  <c r="J274" i="64"/>
  <c r="K274" i="64" s="1"/>
  <c r="I274" i="64" s="1"/>
  <c r="J148" i="64"/>
  <c r="K148" i="64" s="1"/>
  <c r="I148" i="64" s="1"/>
  <c r="J485" i="64"/>
  <c r="K485" i="64" s="1"/>
  <c r="I485" i="64" s="1"/>
  <c r="J442" i="64"/>
  <c r="K442" i="64" s="1"/>
  <c r="I442" i="64" s="1"/>
  <c r="J118" i="64"/>
  <c r="K118" i="64" s="1"/>
  <c r="I118" i="64" s="1"/>
  <c r="J278" i="64"/>
  <c r="K278" i="64" s="1"/>
  <c r="I278" i="64" s="1"/>
  <c r="J551" i="64"/>
  <c r="K551" i="64" s="1"/>
  <c r="I551" i="64" s="1"/>
  <c r="J519" i="64"/>
  <c r="K519" i="64" s="1"/>
  <c r="I519" i="64" s="1"/>
  <c r="J487" i="64"/>
  <c r="K487" i="64" s="1"/>
  <c r="I487" i="64" s="1"/>
  <c r="J230" i="64"/>
  <c r="K230" i="64" s="1"/>
  <c r="I230" i="64" s="1"/>
  <c r="J461" i="64"/>
  <c r="K461" i="64" s="1"/>
  <c r="I461" i="64" s="1"/>
  <c r="J522" i="64"/>
  <c r="K522" i="64" s="1"/>
  <c r="I522" i="64" s="1"/>
  <c r="J413" i="64"/>
  <c r="K413" i="64" s="1"/>
  <c r="I413" i="64" s="1"/>
  <c r="J226" i="64"/>
  <c r="K226" i="64" s="1"/>
  <c r="I226" i="64" s="1"/>
  <c r="J266" i="64"/>
  <c r="K266" i="64" s="1"/>
  <c r="I266" i="64" s="1"/>
  <c r="J405" i="64"/>
  <c r="K405" i="64" s="1"/>
  <c r="I405" i="64" s="1"/>
  <c r="J96" i="64"/>
  <c r="K96" i="64" s="1"/>
  <c r="I96" i="64" s="1"/>
  <c r="J73" i="64"/>
  <c r="K73" i="64" s="1"/>
  <c r="I73" i="64" s="1"/>
  <c r="J484" i="64"/>
  <c r="K484" i="64" s="1"/>
  <c r="I484" i="64" s="1"/>
  <c r="J437" i="64"/>
  <c r="K437" i="64" s="1"/>
  <c r="I437" i="64" s="1"/>
  <c r="J92" i="64"/>
  <c r="K92" i="64" s="1"/>
  <c r="I92" i="64" s="1"/>
  <c r="J383" i="64"/>
  <c r="K383" i="64" s="1"/>
  <c r="I383" i="64" s="1"/>
  <c r="J358" i="64"/>
  <c r="K358" i="64" s="1"/>
  <c r="I358" i="64" s="1"/>
  <c r="J106" i="64"/>
  <c r="K106" i="64" s="1"/>
  <c r="I106" i="64" s="1"/>
  <c r="J469" i="64"/>
  <c r="K469" i="64" s="1"/>
  <c r="I469" i="64" s="1"/>
  <c r="J166" i="64"/>
  <c r="K166" i="64" s="1"/>
  <c r="I166" i="64" s="1"/>
  <c r="J380" i="64"/>
  <c r="K380" i="64" s="1"/>
  <c r="I380" i="64" s="1"/>
  <c r="J61" i="64"/>
  <c r="K61" i="64" s="1"/>
  <c r="I61" i="64" s="1"/>
  <c r="J536" i="64"/>
  <c r="K536" i="64" s="1"/>
  <c r="I536" i="64" s="1"/>
  <c r="J242" i="64"/>
  <c r="K242" i="64" s="1"/>
  <c r="I242" i="64" s="1"/>
  <c r="J366" i="64"/>
  <c r="K366" i="64" s="1"/>
  <c r="I366" i="64" s="1"/>
  <c r="J312" i="64"/>
  <c r="K312" i="64" s="1"/>
  <c r="I312" i="64" s="1"/>
  <c r="J370" i="64"/>
  <c r="K370" i="64" s="1"/>
  <c r="I370" i="64" s="1"/>
  <c r="J247" i="64"/>
  <c r="K247" i="64" s="1"/>
  <c r="I247" i="64" s="1"/>
  <c r="J363" i="64"/>
  <c r="K363" i="64" s="1"/>
  <c r="I363" i="64" s="1"/>
  <c r="J128" i="64"/>
  <c r="K128" i="64" s="1"/>
  <c r="I128" i="64" s="1"/>
  <c r="J293" i="64"/>
  <c r="K293" i="64" s="1"/>
  <c r="I293" i="64" s="1"/>
  <c r="J167" i="64"/>
  <c r="K167" i="64" s="1"/>
  <c r="I167" i="64" s="1"/>
  <c r="J279" i="64"/>
  <c r="K279" i="64" s="1"/>
  <c r="I279" i="64" s="1"/>
  <c r="J51" i="64"/>
  <c r="K51" i="64" s="1"/>
  <c r="I51" i="64" s="1"/>
  <c r="J389" i="64"/>
  <c r="K389" i="64" s="1"/>
  <c r="I389" i="64" s="1"/>
  <c r="J305" i="64"/>
  <c r="K305" i="64" s="1"/>
  <c r="I305" i="64" s="1"/>
  <c r="J446" i="64"/>
  <c r="K446" i="64" s="1"/>
  <c r="I446" i="64" s="1"/>
  <c r="J295" i="64"/>
  <c r="K295" i="64" s="1"/>
  <c r="I295" i="64" s="1"/>
  <c r="J75" i="64"/>
  <c r="K75" i="64" s="1"/>
  <c r="I75" i="64" s="1"/>
  <c r="J318" i="64"/>
  <c r="K318" i="64" s="1"/>
  <c r="I318" i="64" s="1"/>
  <c r="J351" i="64"/>
  <c r="K351" i="64" s="1"/>
  <c r="I351" i="64" s="1"/>
  <c r="J339" i="64"/>
  <c r="K339" i="64" s="1"/>
  <c r="I339" i="64" s="1"/>
  <c r="J243" i="64"/>
  <c r="K243" i="64" s="1"/>
  <c r="I243" i="64" s="1"/>
  <c r="J410" i="64"/>
  <c r="K410" i="64" s="1"/>
  <c r="I410" i="64" s="1"/>
  <c r="J135" i="64"/>
  <c r="K135" i="64" s="1"/>
  <c r="I135" i="64" s="1"/>
  <c r="J299" i="64"/>
  <c r="K299" i="64" s="1"/>
  <c r="I299" i="64" s="1"/>
  <c r="J458" i="64"/>
  <c r="K458" i="64" s="1"/>
  <c r="I458" i="64" s="1"/>
  <c r="J105" i="64"/>
  <c r="K105" i="64" s="1"/>
  <c r="I105" i="64" s="1"/>
  <c r="J504" i="64"/>
  <c r="K504" i="64" s="1"/>
  <c r="I504" i="64" s="1"/>
  <c r="J530" i="64"/>
  <c r="K530" i="64" s="1"/>
  <c r="I530" i="64" s="1"/>
  <c r="J503" i="64"/>
  <c r="K503" i="64" s="1"/>
  <c r="I503" i="64" s="1"/>
  <c r="J194" i="64"/>
  <c r="K194" i="64" s="1"/>
  <c r="I194" i="64" s="1"/>
  <c r="J406" i="64"/>
  <c r="K406" i="64" s="1"/>
  <c r="I406" i="64" s="1"/>
  <c r="J277" i="64"/>
  <c r="K277" i="64" s="1"/>
  <c r="I277" i="64" s="1"/>
  <c r="J525" i="64"/>
  <c r="K525" i="64" s="1"/>
  <c r="I525" i="64" s="1"/>
  <c r="J265" i="64"/>
  <c r="K265" i="64" s="1"/>
  <c r="I265" i="64" s="1"/>
  <c r="J224" i="64"/>
  <c r="K224" i="64" s="1"/>
  <c r="I224" i="64" s="1"/>
  <c r="J325" i="64"/>
  <c r="K325" i="64" s="1"/>
  <c r="I325" i="64" s="1"/>
  <c r="J197" i="64"/>
  <c r="K197" i="64" s="1"/>
  <c r="I197" i="64" s="1"/>
  <c r="J69" i="64"/>
  <c r="K69" i="64" s="1"/>
  <c r="I69" i="64" s="1"/>
  <c r="J147" i="64"/>
  <c r="K147" i="64" s="1"/>
  <c r="I147" i="64" s="1"/>
  <c r="J431" i="64"/>
  <c r="K431" i="64" s="1"/>
  <c r="I431" i="64" s="1"/>
  <c r="J63" i="64"/>
  <c r="K63" i="64" s="1"/>
  <c r="I63" i="64" s="1"/>
  <c r="J376" i="64"/>
  <c r="K376" i="64" s="1"/>
  <c r="I376" i="64" s="1"/>
  <c r="J151" i="64"/>
  <c r="K151" i="64" s="1"/>
  <c r="I151" i="64" s="1"/>
  <c r="J377" i="64"/>
  <c r="K377" i="64" s="1"/>
  <c r="I377" i="64" s="1"/>
  <c r="J288" i="64"/>
  <c r="K288" i="64" s="1"/>
  <c r="I288" i="64" s="1"/>
  <c r="J533" i="64"/>
  <c r="K533" i="64" s="1"/>
  <c r="I533" i="64" s="1"/>
  <c r="J388" i="64"/>
  <c r="K388" i="64" s="1"/>
  <c r="I388" i="64" s="1"/>
  <c r="J425" i="64"/>
  <c r="K425" i="64" s="1"/>
  <c r="I425" i="64" s="1"/>
  <c r="J267" i="64"/>
  <c r="K267" i="64" s="1"/>
  <c r="I267" i="64" s="1"/>
  <c r="J234" i="64"/>
  <c r="K234" i="64" s="1"/>
  <c r="I234" i="64" s="1"/>
  <c r="J354" i="64"/>
  <c r="K354" i="64" s="1"/>
  <c r="I354" i="64" s="1"/>
  <c r="J185" i="64"/>
  <c r="K185" i="64" s="1"/>
  <c r="I185" i="64" s="1"/>
  <c r="J453" i="64"/>
  <c r="K453" i="64" s="1"/>
  <c r="I453" i="64" s="1"/>
  <c r="J223" i="64"/>
  <c r="K223" i="64" s="1"/>
  <c r="I223" i="64" s="1"/>
  <c r="J209" i="64"/>
  <c r="K209" i="64" s="1"/>
  <c r="I209" i="64" s="1"/>
  <c r="J328" i="64"/>
  <c r="K328" i="64" s="1"/>
  <c r="I328" i="64" s="1"/>
  <c r="J463" i="64"/>
  <c r="K463" i="64" s="1"/>
  <c r="I463" i="64" s="1"/>
  <c r="J369" i="64"/>
  <c r="K369" i="64" s="1"/>
  <c r="I369" i="64" s="1"/>
  <c r="J323" i="64"/>
  <c r="K323" i="64" s="1"/>
  <c r="I323" i="64" s="1"/>
  <c r="J287" i="64"/>
  <c r="K287" i="64" s="1"/>
  <c r="I287" i="64" s="1"/>
  <c r="J538" i="64"/>
  <c r="K538" i="64" s="1"/>
  <c r="I538" i="64" s="1"/>
  <c r="J158" i="64"/>
  <c r="K158" i="64" s="1"/>
  <c r="I158" i="64" s="1"/>
  <c r="J298" i="64"/>
  <c r="K298" i="64" s="1"/>
  <c r="I298" i="64" s="1"/>
  <c r="J142" i="64"/>
  <c r="K142" i="64" s="1"/>
  <c r="I142" i="64" s="1"/>
  <c r="J249" i="64"/>
  <c r="K249" i="64" s="1"/>
  <c r="I249" i="64" s="1"/>
  <c r="J272" i="64"/>
  <c r="K272" i="64" s="1"/>
  <c r="I272" i="64" s="1"/>
  <c r="J156" i="64"/>
  <c r="K156" i="64" s="1"/>
  <c r="I156" i="64" s="1"/>
  <c r="J192" i="64"/>
  <c r="K192" i="64" s="1"/>
  <c r="I192" i="64" s="1"/>
  <c r="J361" i="64"/>
  <c r="K361" i="64" s="1"/>
  <c r="I361" i="64" s="1"/>
  <c r="J422" i="64"/>
  <c r="K422" i="64" s="1"/>
  <c r="I422" i="64" s="1"/>
  <c r="J55" i="64"/>
  <c r="K55" i="64" s="1"/>
  <c r="I55" i="64" s="1"/>
  <c r="J514" i="64"/>
  <c r="K514" i="64" s="1"/>
  <c r="I514" i="64" s="1"/>
  <c r="J313" i="64"/>
  <c r="K313" i="64" s="1"/>
  <c r="I313" i="64" s="1"/>
  <c r="J421" i="64"/>
  <c r="K421" i="64" s="1"/>
  <c r="I421" i="64" s="1"/>
  <c r="J474" i="64"/>
  <c r="K474" i="64" s="1"/>
  <c r="I474" i="64" s="1"/>
  <c r="J438" i="64"/>
  <c r="K438" i="64" s="1"/>
  <c r="I438" i="64" s="1"/>
  <c r="J329" i="64"/>
  <c r="K329" i="64" s="1"/>
  <c r="I329" i="64" s="1"/>
  <c r="J417" i="64"/>
  <c r="K417" i="64" s="1"/>
  <c r="I417" i="64" s="1"/>
  <c r="J68" i="64"/>
  <c r="K68" i="64" s="1"/>
  <c r="I68" i="64" s="1"/>
  <c r="J145" i="64"/>
  <c r="K145" i="64" s="1"/>
  <c r="I145" i="64" s="1"/>
  <c r="J83" i="64"/>
  <c r="K83" i="64" s="1"/>
  <c r="I83" i="64" s="1"/>
  <c r="J187" i="64"/>
  <c r="K187" i="64" s="1"/>
  <c r="I187" i="64" s="1"/>
  <c r="J251" i="64"/>
  <c r="K251" i="64" s="1"/>
  <c r="I251" i="64" s="1"/>
  <c r="J452" i="64"/>
  <c r="K452" i="64" s="1"/>
  <c r="I452" i="64" s="1"/>
  <c r="J149" i="64"/>
  <c r="K149" i="64" s="1"/>
  <c r="I149" i="64" s="1"/>
  <c r="J399" i="64"/>
  <c r="K399" i="64" s="1"/>
  <c r="I399" i="64" s="1"/>
  <c r="J397" i="64"/>
  <c r="K397" i="64" s="1"/>
  <c r="I397" i="64" s="1"/>
  <c r="J97" i="64"/>
  <c r="K97" i="64" s="1"/>
  <c r="I97" i="64" s="1"/>
  <c r="J488" i="64"/>
  <c r="K488" i="64" s="1"/>
  <c r="I488" i="64" s="1"/>
  <c r="J113" i="64"/>
  <c r="K113" i="64" s="1"/>
  <c r="I113" i="64" s="1"/>
  <c r="J175" i="64"/>
  <c r="K175" i="64" s="1"/>
  <c r="I175" i="64" s="1"/>
  <c r="J163" i="64"/>
  <c r="K163" i="64" s="1"/>
  <c r="I163" i="64" s="1"/>
  <c r="J129" i="64"/>
  <c r="K129" i="64" s="1"/>
  <c r="I129" i="64" s="1"/>
  <c r="J190" i="64"/>
  <c r="K190" i="64" s="1"/>
  <c r="I190" i="64" s="1"/>
  <c r="J545" i="64"/>
  <c r="K545" i="64" s="1"/>
  <c r="I545" i="64" s="1"/>
  <c r="J259" i="64"/>
  <c r="K259" i="64" s="1"/>
  <c r="I259" i="64" s="1"/>
  <c r="J137" i="64"/>
  <c r="K137" i="64" s="1"/>
  <c r="I137" i="64" s="1"/>
  <c r="J330" i="64"/>
  <c r="K330" i="64" s="1"/>
  <c r="I330" i="64" s="1"/>
  <c r="J531" i="64"/>
  <c r="K531" i="64" s="1"/>
  <c r="I531" i="64" s="1"/>
  <c r="J391" i="64"/>
  <c r="K391" i="64" s="1"/>
  <c r="I391" i="64" s="1"/>
  <c r="J404" i="64"/>
  <c r="K404" i="64" s="1"/>
  <c r="I404" i="64" s="1"/>
  <c r="J82" i="64"/>
  <c r="K82" i="64" s="1"/>
  <c r="I82" i="64" s="1"/>
  <c r="J401" i="64"/>
  <c r="K401" i="64" s="1"/>
  <c r="I401" i="64" s="1"/>
  <c r="J502" i="64"/>
  <c r="K502" i="64" s="1"/>
  <c r="I502" i="64" s="1"/>
  <c r="J534" i="64"/>
  <c r="K534" i="64" s="1"/>
  <c r="I534" i="64" s="1"/>
  <c r="J342" i="64"/>
  <c r="K342" i="64" s="1"/>
  <c r="I342" i="64" s="1"/>
  <c r="J285" i="64"/>
  <c r="K285" i="64" s="1"/>
  <c r="I285" i="64" s="1"/>
  <c r="J228" i="64"/>
  <c r="K228" i="64" s="1"/>
  <c r="I228" i="64" s="1"/>
  <c r="J189" i="64"/>
  <c r="K189" i="64" s="1"/>
  <c r="I189" i="64" s="1"/>
  <c r="J237" i="64"/>
  <c r="K237" i="64" s="1"/>
  <c r="I237" i="64" s="1"/>
  <c r="J173" i="64"/>
  <c r="K173" i="64" s="1"/>
  <c r="I173" i="64" s="1"/>
  <c r="J248" i="64"/>
  <c r="K248" i="64" s="1"/>
  <c r="I248" i="64" s="1"/>
  <c r="J71" i="64"/>
  <c r="K71" i="64" s="1"/>
  <c r="I71" i="64" s="1"/>
  <c r="J362" i="64"/>
  <c r="K362" i="64" s="1"/>
  <c r="I362" i="64" s="1"/>
  <c r="J378" i="64"/>
  <c r="K378" i="64" s="1"/>
  <c r="I378" i="64" s="1"/>
  <c r="J219" i="64"/>
  <c r="K219" i="64" s="1"/>
  <c r="I219" i="64" s="1"/>
  <c r="J300" i="64"/>
  <c r="K300" i="64" s="1"/>
  <c r="I300" i="64" s="1"/>
  <c r="J409" i="64"/>
  <c r="K409" i="64" s="1"/>
  <c r="I409" i="64" s="1"/>
  <c r="J340" i="64"/>
  <c r="K340" i="64" s="1"/>
  <c r="I340" i="64" s="1"/>
  <c r="J553" i="64"/>
  <c r="K553" i="64" s="1"/>
  <c r="I553" i="64" s="1"/>
  <c r="J457" i="64"/>
  <c r="K457" i="64" s="1"/>
  <c r="I457" i="64" s="1"/>
  <c r="J193" i="64"/>
  <c r="K193" i="64" s="1"/>
  <c r="I193" i="64" s="1"/>
  <c r="J103" i="64"/>
  <c r="K103" i="64" s="1"/>
  <c r="I103" i="64" s="1"/>
  <c r="J213" i="64"/>
  <c r="K213" i="64" s="1"/>
  <c r="I213" i="64" s="1"/>
  <c r="J311" i="64"/>
  <c r="K311" i="64" s="1"/>
  <c r="I311" i="64" s="1"/>
  <c r="J56" i="64"/>
  <c r="K56" i="64" s="1"/>
  <c r="I56" i="64" s="1"/>
  <c r="J306" i="64"/>
  <c r="K306" i="64" s="1"/>
  <c r="I306" i="64" s="1"/>
  <c r="J120" i="64"/>
  <c r="K120" i="64" s="1"/>
  <c r="I120" i="64" s="1"/>
  <c r="J341" i="64"/>
  <c r="K341" i="64" s="1"/>
  <c r="I341" i="64" s="1"/>
  <c r="J348" i="64"/>
  <c r="K348" i="64" s="1"/>
  <c r="I348" i="64" s="1"/>
  <c r="J125" i="64"/>
  <c r="K125" i="64" s="1"/>
  <c r="I125" i="64" s="1"/>
  <c r="J64" i="64"/>
  <c r="K64" i="64" s="1"/>
  <c r="I64" i="64" s="1"/>
  <c r="J90" i="64"/>
  <c r="K90" i="64" s="1"/>
  <c r="I90" i="64" s="1"/>
  <c r="J66" i="64"/>
  <c r="K66" i="64" s="1"/>
  <c r="I66" i="64" s="1"/>
  <c r="J181" i="64"/>
  <c r="K181" i="64" s="1"/>
  <c r="I181" i="64" s="1"/>
  <c r="J423" i="64"/>
  <c r="K423" i="64" s="1"/>
  <c r="I423" i="64" s="1"/>
  <c r="J245" i="64"/>
  <c r="K245" i="64" s="1"/>
  <c r="I245" i="64" s="1"/>
  <c r="J424" i="64"/>
  <c r="K424" i="64" s="1"/>
  <c r="I424" i="64" s="1"/>
  <c r="J188" i="64"/>
  <c r="K188" i="64" s="1"/>
  <c r="I188" i="64" s="1"/>
  <c r="J111" i="64"/>
  <c r="K111" i="64" s="1"/>
  <c r="I111" i="64" s="1"/>
  <c r="J460" i="64"/>
  <c r="K460" i="64" s="1"/>
  <c r="I460" i="64" s="1"/>
  <c r="J308" i="64"/>
  <c r="K308" i="64" s="1"/>
  <c r="I308" i="64" s="1"/>
  <c r="J454" i="64"/>
  <c r="K454" i="64" s="1"/>
  <c r="I454" i="64" s="1"/>
  <c r="J126" i="64"/>
  <c r="K126" i="64" s="1"/>
  <c r="I126" i="64" s="1"/>
  <c r="J456" i="64"/>
  <c r="K456" i="64" s="1"/>
  <c r="I456" i="64" s="1"/>
  <c r="J411" i="64"/>
  <c r="K411" i="64" s="1"/>
  <c r="I411" i="64" s="1"/>
  <c r="J291" i="64"/>
  <c r="K291" i="64" s="1"/>
  <c r="I291" i="64" s="1"/>
  <c r="J332" i="64"/>
  <c r="K332" i="64" s="1"/>
  <c r="I332" i="64" s="1"/>
  <c r="J335" i="64"/>
  <c r="K335" i="64" s="1"/>
  <c r="I335" i="64" s="1"/>
  <c r="J428" i="64"/>
  <c r="K428" i="64" s="1"/>
  <c r="I428" i="64" s="1"/>
  <c r="J260" i="64"/>
  <c r="K260" i="64" s="1"/>
  <c r="I260" i="64" s="1"/>
  <c r="J100" i="64"/>
  <c r="K100" i="64" s="1"/>
  <c r="I100" i="64" s="1"/>
  <c r="J350" i="64"/>
  <c r="K350" i="64" s="1"/>
  <c r="I350" i="64" s="1"/>
  <c r="J418" i="64"/>
  <c r="K418" i="64" s="1"/>
  <c r="I418" i="64" s="1"/>
  <c r="J110" i="64"/>
  <c r="K110" i="64" s="1"/>
  <c r="I110" i="64" s="1"/>
  <c r="J333" i="64"/>
  <c r="K333" i="64" s="1"/>
  <c r="I333" i="64" s="1"/>
  <c r="J322" i="64"/>
  <c r="K322" i="64" s="1"/>
  <c r="I322" i="64" s="1"/>
  <c r="J473" i="64"/>
  <c r="K473" i="64" s="1"/>
  <c r="I473" i="64" s="1"/>
  <c r="J310" i="64"/>
  <c r="K310" i="64" s="1"/>
  <c r="I310" i="64" s="1"/>
  <c r="J360" i="64"/>
  <c r="K360" i="64" s="1"/>
  <c r="I360" i="64" s="1"/>
  <c r="J346" i="64"/>
  <c r="K346" i="64" s="1"/>
  <c r="I346" i="64" s="1"/>
  <c r="J349" i="64"/>
  <c r="K349" i="64" s="1"/>
  <c r="I349" i="64" s="1"/>
  <c r="J123" i="64"/>
  <c r="K123" i="64" s="1"/>
  <c r="I123" i="64" s="1"/>
  <c r="J184" i="64"/>
  <c r="K184" i="64" s="1"/>
  <c r="I184" i="64" s="1"/>
  <c r="J53" i="64"/>
  <c r="K53" i="64" s="1"/>
  <c r="I53" i="64" s="1"/>
  <c r="J273" i="64"/>
  <c r="K273" i="64" s="1"/>
  <c r="I273" i="64" s="1"/>
  <c r="J436" i="64"/>
  <c r="K436" i="64" s="1"/>
  <c r="I436" i="64" s="1"/>
  <c r="J336" i="64"/>
  <c r="K336" i="64" s="1"/>
  <c r="I336" i="64" s="1"/>
  <c r="J262" i="64"/>
  <c r="K262" i="64" s="1"/>
  <c r="I262" i="64" s="1"/>
  <c r="J433" i="64"/>
  <c r="K433" i="64" s="1"/>
  <c r="I433" i="64" s="1"/>
  <c r="J408" i="64"/>
  <c r="K408" i="64" s="1"/>
  <c r="I408" i="64" s="1"/>
  <c r="J495" i="64"/>
  <c r="K495" i="64" s="1"/>
  <c r="I495" i="64" s="1"/>
  <c r="J236" i="64"/>
  <c r="K236" i="64" s="1"/>
  <c r="I236" i="64" s="1"/>
  <c r="J529" i="64"/>
  <c r="K529" i="64" s="1"/>
  <c r="I529" i="64" s="1"/>
  <c r="J443" i="64"/>
  <c r="K443" i="64" s="1"/>
  <c r="I443" i="64" s="1"/>
  <c r="J359" i="64"/>
  <c r="K359" i="64" s="1"/>
  <c r="I359" i="64" s="1"/>
  <c r="J143" i="64"/>
  <c r="K143" i="64" s="1"/>
  <c r="I143" i="64" s="1"/>
  <c r="J169" i="64"/>
  <c r="K169" i="64" s="1"/>
  <c r="I169" i="64" s="1"/>
  <c r="J177" i="64"/>
  <c r="K177" i="64" s="1"/>
  <c r="I177" i="64" s="1"/>
  <c r="J344" i="64"/>
  <c r="K344" i="64" s="1"/>
  <c r="I344" i="64" s="1"/>
  <c r="J455" i="64"/>
  <c r="K455" i="64" s="1"/>
  <c r="I455" i="64" s="1"/>
  <c r="J186" i="64"/>
  <c r="K186" i="64" s="1"/>
  <c r="I186" i="64" s="1"/>
  <c r="J94" i="64"/>
  <c r="K94" i="64" s="1"/>
  <c r="I94" i="64" s="1"/>
  <c r="J112" i="64"/>
  <c r="K112" i="64" s="1"/>
  <c r="I112" i="64" s="1"/>
  <c r="J139" i="64"/>
  <c r="K139" i="64" s="1"/>
  <c r="I139" i="64" s="1"/>
  <c r="J483" i="64"/>
  <c r="K483" i="64" s="1"/>
  <c r="I483" i="64" s="1"/>
  <c r="J486" i="64"/>
  <c r="K486" i="64" s="1"/>
  <c r="I486" i="64" s="1"/>
  <c r="J191" i="64"/>
  <c r="K191" i="64" s="1"/>
  <c r="I191" i="64" s="1"/>
  <c r="J117" i="64"/>
  <c r="K117" i="64" s="1"/>
  <c r="I117" i="64" s="1"/>
  <c r="J400" i="64"/>
  <c r="K400" i="64" s="1"/>
  <c r="I400" i="64" s="1"/>
  <c r="J492" i="64"/>
  <c r="K492" i="64" s="1"/>
  <c r="I492" i="64" s="1"/>
  <c r="J231" i="64"/>
  <c r="K231" i="64" s="1"/>
  <c r="I231" i="64" s="1"/>
  <c r="J381" i="64"/>
  <c r="K381" i="64" s="1"/>
  <c r="I381" i="64" s="1"/>
  <c r="J220" i="64"/>
  <c r="K220" i="64" s="1"/>
  <c r="I220" i="64" s="1"/>
  <c r="J326" i="64"/>
  <c r="K326" i="64" s="1"/>
  <c r="I326" i="64" s="1"/>
  <c r="J426" i="64"/>
  <c r="K426" i="64" s="1"/>
  <c r="I426" i="64" s="1"/>
  <c r="J50" i="64"/>
  <c r="K50" i="64" s="1"/>
  <c r="I50" i="64" s="1"/>
  <c r="J472" i="64"/>
  <c r="K472" i="64" s="1"/>
  <c r="I472" i="64" s="1"/>
  <c r="J352" i="64"/>
  <c r="K352" i="64" s="1"/>
  <c r="I352" i="64" s="1"/>
  <c r="J419" i="64"/>
  <c r="K419" i="64" s="1"/>
  <c r="I419" i="64" s="1"/>
  <c r="J86" i="64"/>
  <c r="K86" i="64" s="1"/>
  <c r="I86" i="64" s="1"/>
  <c r="J393" i="64"/>
  <c r="K393" i="64" s="1"/>
  <c r="I393" i="64" s="1"/>
  <c r="J517" i="64"/>
  <c r="K517" i="64" s="1"/>
  <c r="I517" i="64" s="1"/>
  <c r="J95" i="64"/>
  <c r="K95" i="64" s="1"/>
  <c r="I95" i="64" s="1"/>
  <c r="J88" i="64"/>
  <c r="K88" i="64" s="1"/>
  <c r="I88" i="64" s="1"/>
  <c r="J355" i="64"/>
  <c r="K355" i="64" s="1"/>
  <c r="I355" i="64" s="1"/>
  <c r="J505" i="64"/>
  <c r="K505" i="64" s="1"/>
  <c r="I505" i="64" s="1"/>
  <c r="J477" i="64"/>
  <c r="K477" i="64" s="1"/>
  <c r="I477" i="64" s="1"/>
  <c r="J435" i="64"/>
  <c r="K435" i="64" s="1"/>
  <c r="I435" i="64" s="1"/>
  <c r="J441" i="64"/>
  <c r="K441" i="64" s="1"/>
  <c r="I441" i="64" s="1"/>
  <c r="J508" i="64"/>
  <c r="K508" i="64" s="1"/>
  <c r="I508" i="64" s="1"/>
  <c r="J471" i="64"/>
  <c r="K471" i="64" s="1"/>
  <c r="I471" i="64" s="1"/>
  <c r="J152" i="64"/>
  <c r="K152" i="64" s="1"/>
  <c r="I152" i="64" s="1"/>
  <c r="J222" i="64"/>
  <c r="K222" i="64" s="1"/>
  <c r="I222" i="64" s="1"/>
  <c r="J208" i="64"/>
  <c r="K208" i="64" s="1"/>
  <c r="I208" i="64" s="1"/>
  <c r="J447" i="64"/>
  <c r="K447" i="64" s="1"/>
  <c r="I447" i="64" s="1"/>
  <c r="J238" i="64"/>
  <c r="K238" i="64" s="1"/>
  <c r="I238" i="64" s="1"/>
  <c r="J414" i="64"/>
  <c r="K414" i="64" s="1"/>
  <c r="I414" i="64" s="1"/>
  <c r="J80" i="64"/>
  <c r="K80" i="64" s="1"/>
  <c r="I80" i="64" s="1"/>
  <c r="J180" i="64"/>
  <c r="K180" i="64" s="1"/>
  <c r="I180" i="64" s="1"/>
  <c r="J114" i="64"/>
  <c r="K114" i="64" s="1"/>
  <c r="I114" i="64" s="1"/>
  <c r="J258" i="64"/>
  <c r="K258" i="64" s="1"/>
  <c r="I258" i="64" s="1"/>
  <c r="J548" i="64"/>
  <c r="K548" i="64" s="1"/>
  <c r="I548" i="64" s="1"/>
  <c r="J489" i="64"/>
  <c r="K489" i="64" s="1"/>
  <c r="I489" i="64" s="1"/>
  <c r="J509" i="64"/>
  <c r="K509" i="64" s="1"/>
  <c r="I509" i="64" s="1"/>
  <c r="J494" i="64"/>
  <c r="K494" i="64" s="1"/>
  <c r="I494" i="64" s="1"/>
  <c r="J498" i="64"/>
  <c r="K498" i="64" s="1"/>
  <c r="I498" i="64" s="1"/>
  <c r="J524" i="64"/>
  <c r="K524" i="64" s="1"/>
  <c r="I524" i="64" s="1"/>
  <c r="J550" i="64"/>
  <c r="K550" i="64" s="1"/>
  <c r="I550" i="64" s="1"/>
  <c r="J445" i="64"/>
  <c r="K445" i="64" s="1"/>
  <c r="I445" i="64" s="1"/>
  <c r="J415" i="64"/>
  <c r="K415" i="64" s="1"/>
  <c r="I415" i="64" s="1"/>
  <c r="J302" i="64"/>
  <c r="K302" i="64" s="1"/>
  <c r="I302" i="64" s="1"/>
  <c r="J62" i="64"/>
  <c r="K62" i="64" s="1"/>
  <c r="I62" i="64" s="1"/>
  <c r="J301" i="64"/>
  <c r="K301" i="64" s="1"/>
  <c r="I301" i="64" s="1"/>
  <c r="J78" i="64"/>
  <c r="K78" i="64" s="1"/>
  <c r="I78" i="64" s="1"/>
  <c r="J85" i="64"/>
  <c r="K85" i="64" s="1"/>
  <c r="I85" i="64" s="1"/>
  <c r="J250" i="64"/>
  <c r="K250" i="64" s="1"/>
  <c r="I250" i="64" s="1"/>
  <c r="J347" i="64"/>
  <c r="K347" i="64" s="1"/>
  <c r="I347" i="64" s="1"/>
  <c r="J317" i="64"/>
  <c r="K317" i="64" s="1"/>
  <c r="I317" i="64" s="1"/>
  <c r="J537" i="64"/>
  <c r="K537" i="64" s="1"/>
  <c r="I537" i="64" s="1"/>
  <c r="J233" i="64"/>
  <c r="K233" i="64" s="1"/>
  <c r="I233" i="64" s="1"/>
  <c r="J107" i="64"/>
  <c r="K107" i="64" s="1"/>
  <c r="I107" i="64" s="1"/>
  <c r="J281" i="64"/>
  <c r="K281" i="64" s="1"/>
  <c r="I281" i="64" s="1"/>
  <c r="J490" i="64"/>
  <c r="K490" i="64" s="1"/>
  <c r="I490" i="64" s="1"/>
  <c r="J264" i="64"/>
  <c r="K264" i="64" s="1"/>
  <c r="I264" i="64" s="1"/>
  <c r="J253" i="64"/>
  <c r="K253" i="64" s="1"/>
  <c r="I253" i="64" s="1"/>
  <c r="J134" i="64"/>
  <c r="K134" i="64" s="1"/>
  <c r="I134" i="64" s="1"/>
  <c r="J227" i="64"/>
  <c r="K227" i="64" s="1"/>
  <c r="I227" i="64" s="1"/>
  <c r="J493" i="64"/>
  <c r="K493" i="64" s="1"/>
  <c r="I493" i="64" s="1"/>
  <c r="J211" i="64"/>
  <c r="K211" i="64" s="1"/>
  <c r="I211" i="64" s="1"/>
  <c r="J77" i="64"/>
  <c r="K77" i="64" s="1"/>
  <c r="I77" i="64" s="1"/>
  <c r="J74" i="64"/>
  <c r="K74" i="64" s="1"/>
  <c r="I74" i="64" s="1"/>
  <c r="J210" i="64"/>
  <c r="K210" i="64" s="1"/>
  <c r="I210" i="64" s="1"/>
  <c r="J109" i="64"/>
  <c r="K109" i="64" s="1"/>
  <c r="I109" i="64" s="1"/>
  <c r="J168" i="64"/>
  <c r="K168" i="64" s="1"/>
  <c r="I168" i="64" s="1"/>
  <c r="J451" i="64"/>
  <c r="K451" i="64" s="1"/>
  <c r="I451" i="64" s="1"/>
  <c r="J343" i="64"/>
  <c r="K343" i="64" s="1"/>
  <c r="I343" i="64" s="1"/>
  <c r="J84" i="64"/>
  <c r="K84" i="64" s="1"/>
  <c r="I84" i="64" s="1"/>
  <c r="J98" i="64"/>
  <c r="K98" i="64" s="1"/>
  <c r="I98" i="64" s="1"/>
  <c r="J171" i="64"/>
  <c r="K171" i="64" s="1"/>
  <c r="I171" i="64" s="1"/>
  <c r="J160" i="64"/>
  <c r="K160" i="64" s="1"/>
  <c r="I160" i="64" s="1"/>
  <c r="J59" i="64"/>
  <c r="K59" i="64" s="1"/>
  <c r="I59" i="64" s="1"/>
  <c r="J102" i="64"/>
  <c r="K102" i="64" s="1"/>
  <c r="I102" i="64" s="1"/>
  <c r="J257" i="64"/>
  <c r="K257" i="64" s="1"/>
  <c r="I257" i="64" s="1"/>
  <c r="J521" i="64"/>
  <c r="K521" i="64" s="1"/>
  <c r="I521" i="64" s="1"/>
  <c r="J337" i="64"/>
  <c r="K337" i="64" s="1"/>
  <c r="I337" i="64" s="1"/>
  <c r="J221" i="64"/>
  <c r="K221" i="64" s="1"/>
  <c r="I221" i="64" s="1"/>
  <c r="J212" i="64"/>
  <c r="K212" i="64" s="1"/>
  <c r="I212" i="64" s="1"/>
  <c r="J528" i="64"/>
  <c r="K528" i="64" s="1"/>
  <c r="I528" i="64" s="1"/>
  <c r="J466" i="64"/>
  <c r="K466" i="64" s="1"/>
  <c r="I466" i="64" s="1"/>
  <c r="J178" i="64"/>
  <c r="K178" i="64" s="1"/>
  <c r="I178" i="64" s="1"/>
  <c r="J218" i="64"/>
  <c r="K218" i="64" s="1"/>
  <c r="I218" i="64" s="1"/>
  <c r="J375" i="64"/>
  <c r="K375" i="64" s="1"/>
  <c r="I375" i="64" s="1"/>
  <c r="J382" i="64"/>
  <c r="K382" i="64" s="1"/>
  <c r="I382" i="64" s="1"/>
  <c r="J403" i="64"/>
  <c r="K403" i="64" s="1"/>
  <c r="I403" i="64" s="1"/>
  <c r="J205" i="64"/>
  <c r="K205" i="64" s="1"/>
  <c r="I205" i="64" s="1"/>
  <c r="J511" i="64"/>
  <c r="K511" i="64" s="1"/>
  <c r="I511" i="64" s="1"/>
  <c r="J368" i="64"/>
  <c r="K368" i="64" s="1"/>
  <c r="I368" i="64" s="1"/>
  <c r="J307" i="64"/>
  <c r="K307" i="64" s="1"/>
  <c r="I307" i="64" s="1"/>
  <c r="J154" i="64"/>
  <c r="K154" i="64" s="1"/>
  <c r="I154" i="64" s="1"/>
  <c r="J491" i="64"/>
  <c r="K491" i="64" s="1"/>
  <c r="I491" i="64" s="1"/>
  <c r="J254" i="64"/>
  <c r="K254" i="64" s="1"/>
  <c r="I254" i="64" s="1"/>
  <c r="J170" i="64"/>
  <c r="K170" i="64" s="1"/>
  <c r="I170" i="64" s="1"/>
  <c r="J439" i="64"/>
  <c r="K439" i="64" s="1"/>
  <c r="I439" i="64" s="1"/>
  <c r="J52" i="64"/>
  <c r="K52" i="64" s="1"/>
  <c r="I52" i="64" s="1"/>
  <c r="J497" i="64"/>
  <c r="K497" i="64" s="1"/>
  <c r="I497" i="64" s="1"/>
  <c r="J121" i="64"/>
  <c r="K121" i="64" s="1"/>
  <c r="I121" i="64" s="1"/>
  <c r="J202" i="64"/>
  <c r="K202" i="64" s="1"/>
  <c r="I202" i="64" s="1"/>
  <c r="J338" i="64"/>
  <c r="K338" i="64" s="1"/>
  <c r="I338" i="64" s="1"/>
  <c r="J199" i="64"/>
  <c r="K199" i="64" s="1"/>
  <c r="I199" i="64" s="1"/>
  <c r="J183" i="64"/>
  <c r="K183" i="64" s="1"/>
  <c r="I183" i="64" s="1"/>
  <c r="J372" i="64"/>
  <c r="K372" i="64" s="1"/>
  <c r="I372" i="64" s="1"/>
  <c r="J283" i="64"/>
  <c r="K283" i="64" s="1"/>
  <c r="I283" i="64" s="1"/>
  <c r="J450" i="64"/>
  <c r="K450" i="64" s="1"/>
  <c r="I450" i="64" s="1"/>
  <c r="J462" i="64"/>
  <c r="K462" i="64" s="1"/>
  <c r="I462" i="64" s="1"/>
  <c r="J124" i="64"/>
  <c r="K124" i="64" s="1"/>
  <c r="I124" i="64" s="1"/>
  <c r="J284" i="64"/>
  <c r="K284" i="64" s="1"/>
  <c r="I284" i="64" s="1"/>
  <c r="J116" i="64"/>
  <c r="K116" i="64" s="1"/>
  <c r="I116" i="64" s="1"/>
  <c r="J115" i="64"/>
  <c r="K115" i="64" s="1"/>
  <c r="I115" i="64" s="1"/>
  <c r="J516" i="64"/>
  <c r="K516" i="64" s="1"/>
  <c r="I516" i="64" s="1"/>
  <c r="J464" i="64"/>
  <c r="K464" i="64" s="1"/>
  <c r="I464" i="64" s="1"/>
  <c r="J206" i="64"/>
  <c r="K206" i="64" s="1"/>
  <c r="I206" i="64" s="1"/>
  <c r="J49" i="64"/>
  <c r="K49" i="64" s="1"/>
  <c r="I49" i="64" s="1"/>
  <c r="J60" i="64"/>
  <c r="K60" i="64" s="1"/>
  <c r="I60" i="64" s="1"/>
  <c r="J240" i="64"/>
  <c r="K240" i="64" s="1"/>
  <c r="I240" i="64" s="1"/>
  <c r="J512" i="64"/>
  <c r="K512" i="64" s="1"/>
  <c r="I512" i="64" s="1"/>
  <c r="J353" i="64"/>
  <c r="K353" i="64" s="1"/>
  <c r="I353" i="64" s="1"/>
  <c r="J239" i="64"/>
  <c r="K239" i="64" s="1"/>
  <c r="I239" i="64" s="1"/>
  <c r="J225" i="64"/>
  <c r="K225" i="64" s="1"/>
  <c r="I225" i="64" s="1"/>
  <c r="J356" i="64"/>
  <c r="K356" i="64" s="1"/>
  <c r="I356" i="64" s="1"/>
  <c r="J294" i="64"/>
  <c r="K294" i="64" s="1"/>
  <c r="I294" i="64" s="1"/>
  <c r="J270" i="64"/>
  <c r="K270" i="64" s="1"/>
  <c r="I270" i="64" s="1"/>
  <c r="J510" i="64"/>
  <c r="K510" i="64" s="1"/>
  <c r="I510" i="64" s="1"/>
  <c r="J72" i="64"/>
  <c r="K72" i="64" s="1"/>
  <c r="I72" i="64" s="1"/>
  <c r="J416" i="64"/>
  <c r="K416" i="64" s="1"/>
  <c r="I416" i="64" s="1"/>
  <c r="J87" i="64"/>
  <c r="K87" i="64" s="1"/>
  <c r="I87" i="64" s="1"/>
  <c r="J101" i="64"/>
  <c r="K101" i="64" s="1"/>
  <c r="I101" i="64" s="1"/>
  <c r="J532" i="64"/>
  <c r="K532" i="64" s="1"/>
  <c r="I532" i="64" s="1"/>
  <c r="J172" i="64"/>
  <c r="K172" i="64" s="1"/>
  <c r="I172" i="64" s="1"/>
  <c r="J150" i="64"/>
  <c r="K150" i="64" s="1"/>
  <c r="I150" i="64" s="1"/>
  <c r="J448" i="64"/>
  <c r="K448" i="64" s="1"/>
  <c r="I448" i="64" s="1"/>
  <c r="J144" i="64"/>
  <c r="K144" i="64" s="1"/>
  <c r="I144" i="64" s="1"/>
  <c r="J127" i="64"/>
  <c r="K127" i="64" s="1"/>
  <c r="I127" i="64" s="1"/>
  <c r="J176" i="64"/>
  <c r="K176" i="64" s="1"/>
  <c r="I176" i="64" s="1"/>
  <c r="J165" i="64"/>
  <c r="K165" i="64" s="1"/>
  <c r="I165" i="64" s="1"/>
  <c r="J541" i="64"/>
  <c r="K541" i="64" s="1"/>
  <c r="I541" i="64" s="1"/>
  <c r="J420" i="64"/>
  <c r="K420" i="64" s="1"/>
  <c r="I420" i="64" s="1"/>
  <c r="J320" i="64"/>
  <c r="K320" i="64" s="1"/>
  <c r="I320" i="64" s="1"/>
  <c r="J499" i="64"/>
  <c r="K499" i="64" s="1"/>
  <c r="I499" i="64" s="1"/>
  <c r="J331" i="64"/>
  <c r="K331" i="64" s="1"/>
  <c r="I331" i="64" s="1"/>
  <c r="J235" i="64"/>
  <c r="K235" i="64" s="1"/>
  <c r="I235" i="64" s="1"/>
  <c r="J501" i="64"/>
  <c r="K501" i="64" s="1"/>
  <c r="I501" i="64" s="1"/>
  <c r="J496" i="64"/>
  <c r="K496" i="64" s="1"/>
  <c r="I496" i="64" s="1"/>
  <c r="J179" i="64"/>
  <c r="K179" i="64" s="1"/>
  <c r="I179" i="64" s="1"/>
  <c r="J229" i="64"/>
  <c r="K229" i="64" s="1"/>
  <c r="I229" i="64" s="1"/>
  <c r="J70" i="64"/>
  <c r="K70" i="64" s="1"/>
  <c r="I70" i="64" s="1"/>
  <c r="J146" i="64"/>
  <c r="K146" i="64" s="1"/>
  <c r="I146" i="64" s="1"/>
  <c r="J379" i="64"/>
  <c r="K379" i="64" s="1"/>
  <c r="I379" i="64" s="1"/>
  <c r="J478" i="64"/>
  <c r="K478" i="64" s="1"/>
  <c r="I478" i="64" s="1"/>
  <c r="J204" i="64"/>
  <c r="K204" i="64" s="1"/>
  <c r="I204" i="64" s="1"/>
  <c r="J276" i="64"/>
  <c r="K276" i="64" s="1"/>
  <c r="I276" i="64" s="1"/>
  <c r="J390" i="64"/>
  <c r="K390" i="64" s="1"/>
  <c r="I390" i="64" s="1"/>
  <c r="J182" i="64"/>
  <c r="K182" i="64" s="1"/>
  <c r="I182" i="64" s="1"/>
  <c r="J122" i="64"/>
  <c r="K122" i="64" s="1"/>
  <c r="I122" i="64" s="1"/>
  <c r="J542" i="64"/>
  <c r="K542" i="64" s="1"/>
  <c r="I542" i="64" s="1"/>
  <c r="J387" i="64"/>
  <c r="K387" i="64" s="1"/>
  <c r="I387" i="64" s="1"/>
  <c r="J58" i="64"/>
  <c r="K58" i="64" s="1"/>
  <c r="I58" i="64" s="1"/>
  <c r="J540" i="64"/>
  <c r="K540" i="64" s="1"/>
  <c r="I540" i="64" s="1"/>
  <c r="J357" i="64"/>
  <c r="K357" i="64" s="1"/>
  <c r="I357" i="64" s="1"/>
  <c r="J198" i="64"/>
  <c r="K198" i="64" s="1"/>
  <c r="I198" i="64" s="1"/>
  <c r="J232" i="64"/>
  <c r="K232" i="64" s="1"/>
  <c r="I232" i="64" s="1"/>
  <c r="J500" i="64"/>
  <c r="K500" i="64" s="1"/>
  <c r="I500" i="64" s="1"/>
  <c r="J526" i="64"/>
  <c r="K526" i="64" s="1"/>
  <c r="I526" i="64" s="1"/>
  <c r="J255" i="64"/>
  <c r="K255" i="64" s="1"/>
  <c r="I255" i="64" s="1"/>
  <c r="J518" i="64"/>
  <c r="K518" i="64" s="1"/>
  <c r="I518" i="64" s="1"/>
  <c r="J507" i="64"/>
  <c r="K507" i="64" s="1"/>
  <c r="I507" i="64" s="1"/>
  <c r="J161" i="64"/>
  <c r="K161" i="64" s="1"/>
  <c r="I161" i="64" s="1"/>
  <c r="J314" i="64"/>
  <c r="K314" i="64" s="1"/>
  <c r="I314" i="64" s="1"/>
  <c r="J271" i="64"/>
  <c r="K271" i="64" s="1"/>
  <c r="I271" i="64" s="1"/>
  <c r="J371" i="64"/>
  <c r="K371" i="64" s="1"/>
  <c r="I371" i="64" s="1"/>
  <c r="J196" i="64"/>
  <c r="K196" i="64" s="1"/>
  <c r="I196" i="64" s="1"/>
  <c r="J407" i="64"/>
  <c r="K407" i="64" s="1"/>
  <c r="I407" i="64" s="1"/>
  <c r="J79" i="64"/>
  <c r="K79" i="64" s="1"/>
  <c r="I79" i="64" s="1"/>
  <c r="J476" i="64"/>
  <c r="K476" i="64" s="1"/>
  <c r="I476" i="64" s="1"/>
  <c r="J153" i="64"/>
  <c r="K153" i="64" s="1"/>
  <c r="I153" i="64" s="1"/>
  <c r="J395" i="64"/>
  <c r="K395" i="64" s="1"/>
  <c r="I395" i="64" s="1"/>
  <c r="J552" i="64"/>
  <c r="K552" i="64" s="1"/>
  <c r="I552" i="64" s="1"/>
  <c r="J136" i="64"/>
  <c r="K136" i="64" s="1"/>
  <c r="I136" i="64" s="1"/>
  <c r="J216" i="64"/>
  <c r="K216" i="64" s="1"/>
  <c r="I216" i="64" s="1"/>
  <c r="J91" i="64"/>
  <c r="K91" i="64" s="1"/>
  <c r="I91" i="64" s="1"/>
  <c r="J104" i="64"/>
  <c r="K104" i="64" s="1"/>
  <c r="I104" i="64" s="1"/>
  <c r="J275" i="64"/>
  <c r="K275" i="64" s="1"/>
  <c r="I275" i="64" s="1"/>
  <c r="J217" i="64"/>
  <c r="K217" i="64" s="1"/>
  <c r="I217" i="64" s="1"/>
  <c r="J392" i="64"/>
  <c r="K392" i="64" s="1"/>
  <c r="I392" i="64" s="1"/>
  <c r="J321" i="64"/>
  <c r="K321" i="64" s="1"/>
  <c r="I321" i="64" s="1"/>
  <c r="J547" i="64"/>
  <c r="K547" i="64" s="1"/>
  <c r="I547" i="64" s="1"/>
  <c r="J159" i="64"/>
  <c r="K159" i="64" s="1"/>
  <c r="I159" i="64" s="1"/>
  <c r="J459" i="64"/>
  <c r="K459" i="64" s="1"/>
  <c r="I459" i="64" s="1"/>
  <c r="J429" i="64"/>
  <c r="K429" i="64" s="1"/>
  <c r="I429" i="64" s="1"/>
  <c r="J449" i="64"/>
  <c r="K449" i="64" s="1"/>
  <c r="I449" i="64" s="1"/>
  <c r="J108" i="64"/>
  <c r="K108" i="64" s="1"/>
  <c r="I108" i="64" s="1"/>
  <c r="J131" i="64"/>
  <c r="K131" i="64" s="1"/>
  <c r="I131" i="64" s="1"/>
  <c r="J303" i="64"/>
  <c r="K303" i="64" s="1"/>
  <c r="I303" i="64" s="1"/>
  <c r="J141" i="64"/>
  <c r="K141" i="64" s="1"/>
  <c r="I141" i="64" s="1"/>
  <c r="J162" i="64"/>
  <c r="K162" i="64" s="1"/>
  <c r="I162" i="64" s="1"/>
  <c r="J394" i="64"/>
  <c r="K394" i="64" s="1"/>
  <c r="I394" i="64" s="1"/>
  <c r="J252" i="64"/>
  <c r="K252" i="64" s="1"/>
  <c r="I252" i="64" s="1"/>
  <c r="J315" i="64"/>
  <c r="K315" i="64" s="1"/>
  <c r="I315" i="64" s="1"/>
  <c r="J54" i="64"/>
  <c r="K54" i="64" s="1"/>
  <c r="I54" i="64" s="1"/>
  <c r="J282" i="64"/>
  <c r="K282" i="64" s="1"/>
  <c r="I282" i="64" s="1"/>
  <c r="J515" i="64"/>
  <c r="K515" i="64" s="1"/>
  <c r="I515" i="64" s="1"/>
  <c r="J482" i="64"/>
  <c r="K482" i="64" s="1"/>
  <c r="I482" i="64" s="1"/>
  <c r="J155" i="64"/>
  <c r="K155" i="64" s="1"/>
  <c r="I155" i="64" s="1"/>
  <c r="J263" i="64"/>
  <c r="K263" i="64" s="1"/>
  <c r="I263" i="64" s="1"/>
  <c r="J296" i="64"/>
  <c r="K296" i="64" s="1"/>
  <c r="I296" i="64" s="1"/>
  <c r="J132" i="64"/>
  <c r="K132" i="64" s="1"/>
  <c r="I132" i="64" s="1"/>
  <c r="J544" i="64"/>
  <c r="K544" i="64" s="1"/>
  <c r="I544" i="64" s="1"/>
  <c r="J334" i="64"/>
  <c r="K334" i="64" s="1"/>
  <c r="I334" i="64" s="1"/>
  <c r="J65" i="64"/>
  <c r="K65" i="64" s="1"/>
  <c r="I65" i="64" s="1"/>
  <c r="J324" i="64"/>
  <c r="K324" i="64" s="1"/>
  <c r="I324" i="64" s="1"/>
  <c r="J292" i="64"/>
  <c r="K292" i="64" s="1"/>
  <c r="I292" i="64" s="1"/>
  <c r="J319" i="64"/>
  <c r="K319" i="64" s="1"/>
  <c r="I319" i="64" s="1"/>
  <c r="J523" i="64"/>
  <c r="K523" i="64" s="1"/>
  <c r="I523" i="64" s="1"/>
  <c r="J480" i="64"/>
  <c r="K480" i="64" s="1"/>
  <c r="I480" i="64" s="1"/>
  <c r="J481" i="64"/>
  <c r="K481" i="64" s="1"/>
  <c r="I481" i="64" s="1"/>
  <c r="J215" i="64"/>
  <c r="K215" i="64" s="1"/>
  <c r="I215" i="64" s="1"/>
  <c r="J93" i="64"/>
  <c r="K93" i="64" s="1"/>
  <c r="I93" i="64" s="1"/>
  <c r="J396" i="64"/>
  <c r="K396" i="64" s="1"/>
  <c r="I396" i="64" s="1"/>
  <c r="J195" i="64"/>
  <c r="K195" i="64" s="1"/>
  <c r="I195" i="64" s="1"/>
  <c r="J543" i="64"/>
  <c r="K543" i="64" s="1"/>
  <c r="I543" i="64" s="1"/>
  <c r="J256" i="64"/>
  <c r="K256" i="64" s="1"/>
  <c r="I256" i="64" s="1"/>
  <c r="J367" i="64"/>
  <c r="K367" i="64" s="1"/>
  <c r="I367" i="64" s="1"/>
  <c r="J430" i="64"/>
  <c r="K430" i="64" s="1"/>
  <c r="I430" i="64" s="1"/>
  <c r="J67" i="64"/>
  <c r="K67" i="64" s="1"/>
  <c r="I67" i="64" s="1"/>
  <c r="J133" i="64"/>
  <c r="K133" i="64" s="1"/>
  <c r="I133" i="64" s="1"/>
  <c r="J467" i="64"/>
  <c r="K467" i="64" s="1"/>
  <c r="I467" i="64" s="1"/>
  <c r="J412" i="64"/>
  <c r="K412" i="64" s="1"/>
  <c r="I412" i="64" s="1"/>
  <c r="J290" i="64"/>
  <c r="K290" i="64" s="1"/>
  <c r="I290" i="64" s="1"/>
  <c r="J157" i="64"/>
  <c r="K157" i="64" s="1"/>
  <c r="I157" i="64" s="1"/>
  <c r="J539" i="64"/>
  <c r="K539" i="64" s="1"/>
  <c r="I539" i="64" s="1"/>
  <c r="J207" i="64"/>
  <c r="K207" i="64" s="1"/>
  <c r="I207" i="64" s="1"/>
  <c r="J261" i="64"/>
  <c r="K261" i="64" s="1"/>
  <c r="I261" i="64" s="1"/>
  <c r="J130" i="64"/>
  <c r="K130" i="64" s="1"/>
  <c r="I130" i="64" s="1"/>
  <c r="J364" i="64"/>
  <c r="K364" i="64" s="1"/>
  <c r="I364" i="64" s="1"/>
  <c r="J468" i="64"/>
  <c r="K468" i="64" s="1"/>
  <c r="I468" i="64" s="1"/>
  <c r="J470" i="64"/>
  <c r="K470" i="64" s="1"/>
  <c r="I470" i="64" s="1"/>
  <c r="J280" i="64"/>
  <c r="K280" i="64" s="1"/>
  <c r="I280" i="64" s="1"/>
  <c r="J119" i="64"/>
  <c r="K119" i="64" s="1"/>
  <c r="I119" i="64" s="1"/>
  <c r="J527" i="64"/>
  <c r="K527" i="64" s="1"/>
  <c r="I527" i="64" s="1"/>
  <c r="J246" i="64"/>
  <c r="K246" i="64" s="1"/>
  <c r="I246" i="64" s="1"/>
  <c r="J432" i="64"/>
  <c r="K432" i="64" s="1"/>
  <c r="I432" i="64" s="1"/>
  <c r="J57" i="64"/>
  <c r="K57" i="64" s="1"/>
  <c r="I57" i="64" s="1"/>
  <c r="J398" i="64"/>
  <c r="K398" i="64" s="1"/>
  <c r="I398" i="64" s="1"/>
  <c r="J164" i="64"/>
  <c r="K164" i="64" s="1"/>
  <c r="I164" i="64" s="1"/>
  <c r="J374" i="64"/>
  <c r="K374" i="64" s="1"/>
  <c r="I374" i="64" s="1"/>
  <c r="J520" i="64"/>
  <c r="K520" i="64" s="1"/>
  <c r="I520" i="64" s="1"/>
  <c r="J286" i="64"/>
  <c r="K286" i="64" s="1"/>
  <c r="I286" i="64" s="1"/>
  <c r="J174" i="64"/>
  <c r="K174" i="64" s="1"/>
  <c r="I174" i="64" s="1"/>
  <c r="J327" i="64"/>
  <c r="K327" i="64" s="1"/>
  <c r="I327" i="64" s="1"/>
  <c r="J76" i="64"/>
  <c r="K76" i="64" s="1"/>
  <c r="I76" i="64" s="1"/>
  <c r="J465" i="64"/>
  <c r="K465" i="64" s="1"/>
  <c r="I465" i="64" s="1"/>
  <c r="J402" i="64"/>
  <c r="K402" i="64" s="1"/>
  <c r="I402" i="64" s="1"/>
  <c r="J365" i="64"/>
  <c r="K365" i="64" s="1"/>
  <c r="I365" i="64" s="1"/>
  <c r="J549" i="64"/>
  <c r="K549" i="64" s="1"/>
  <c r="I549" i="64" s="1"/>
  <c r="J440" i="64"/>
  <c r="K440" i="64" s="1"/>
  <c r="I440" i="64" s="1"/>
  <c r="J373" i="64"/>
  <c r="K373" i="64" s="1"/>
  <c r="I373" i="64" s="1"/>
  <c r="J214" i="64"/>
  <c r="K214" i="64" s="1"/>
  <c r="I214" i="64" s="1"/>
  <c r="J304" i="64"/>
  <c r="K304" i="64" s="1"/>
  <c r="I304" i="64" s="1"/>
  <c r="J89" i="64"/>
  <c r="K89" i="64" s="1"/>
  <c r="I89" i="64" s="1"/>
  <c r="J384" i="64"/>
  <c r="K384" i="64" s="1"/>
  <c r="I384" i="64" s="1"/>
  <c r="J444" i="64"/>
  <c r="K444" i="64" s="1"/>
  <c r="I444" i="64" s="1"/>
  <c r="H305" i="55"/>
  <c r="J44" i="64"/>
  <c r="J47" i="64"/>
  <c r="J45" i="64"/>
  <c r="J46" i="64"/>
  <c r="J48" i="64"/>
  <c r="K45" i="64" l="1"/>
  <c r="K48" i="64"/>
  <c r="K47" i="64"/>
  <c r="K46" i="64"/>
  <c r="K44" i="64"/>
  <c r="G307" i="55"/>
  <c r="H306" i="55"/>
  <c r="I46" i="64" l="1"/>
  <c r="I47" i="64"/>
  <c r="G308" i="55"/>
  <c r="I48" i="64"/>
  <c r="I44" i="64"/>
  <c r="I35" i="64"/>
  <c r="I42" i="64"/>
  <c r="I11" i="64"/>
  <c r="I4" i="64"/>
  <c r="I30" i="64"/>
  <c r="I40" i="64"/>
  <c r="I39" i="64"/>
  <c r="I37" i="64"/>
  <c r="I41" i="64"/>
  <c r="I20" i="64"/>
  <c r="I17" i="64"/>
  <c r="I5" i="64"/>
  <c r="I7" i="64"/>
  <c r="I22" i="64"/>
  <c r="I25" i="64"/>
  <c r="I28" i="64"/>
  <c r="I24" i="64"/>
  <c r="I6" i="64"/>
  <c r="I13" i="64"/>
  <c r="I31" i="64"/>
  <c r="I18" i="64"/>
  <c r="I29" i="64"/>
  <c r="I33" i="64"/>
  <c r="I43" i="64"/>
  <c r="I34" i="64"/>
  <c r="I32" i="64"/>
  <c r="I21" i="64"/>
  <c r="I23" i="64"/>
  <c r="I26" i="64"/>
  <c r="I10" i="64"/>
  <c r="I38" i="64"/>
  <c r="I14" i="64"/>
  <c r="I19" i="64"/>
  <c r="I15" i="64"/>
  <c r="I12" i="64"/>
  <c r="I9" i="64"/>
  <c r="I8" i="64"/>
  <c r="I27" i="64"/>
  <c r="I36" i="64"/>
  <c r="I16" i="64"/>
  <c r="I45" i="64"/>
  <c r="H307" i="55"/>
  <c r="G309" i="55" l="1"/>
  <c r="B10" i="63"/>
  <c r="B139" i="63"/>
  <c r="B292" i="63"/>
  <c r="B286" i="63"/>
  <c r="B9" i="63"/>
  <c r="B26" i="63"/>
  <c r="B199" i="63"/>
  <c r="B206" i="63"/>
  <c r="B48" i="63"/>
  <c r="B38" i="63"/>
  <c r="B276" i="63"/>
  <c r="B95" i="63"/>
  <c r="B91" i="63"/>
  <c r="B160" i="63"/>
  <c r="B111" i="63"/>
  <c r="B149" i="63"/>
  <c r="B280" i="63"/>
  <c r="B92" i="63"/>
  <c r="B240" i="63"/>
  <c r="B278" i="63"/>
  <c r="B166" i="63"/>
  <c r="B32" i="63"/>
  <c r="B142" i="63"/>
  <c r="B198" i="63"/>
  <c r="B205" i="63"/>
  <c r="B234" i="63"/>
  <c r="B164" i="63"/>
  <c r="B181" i="63"/>
  <c r="B125" i="63"/>
  <c r="B158" i="63"/>
  <c r="B13" i="63"/>
  <c r="B61" i="63"/>
  <c r="B169" i="63"/>
  <c r="B266" i="63"/>
  <c r="B77" i="63"/>
  <c r="B293" i="63"/>
  <c r="B31" i="63"/>
  <c r="B105" i="63"/>
  <c r="B28" i="63"/>
  <c r="B34" i="63"/>
  <c r="B173" i="63"/>
  <c r="B302" i="63"/>
  <c r="B299" i="63"/>
  <c r="B124" i="63"/>
  <c r="B82" i="63"/>
  <c r="B184" i="63"/>
  <c r="B8" i="63"/>
  <c r="B255" i="63"/>
  <c r="B268" i="63"/>
  <c r="B270" i="63"/>
  <c r="B106" i="63"/>
  <c r="B144" i="63"/>
  <c r="B307" i="63"/>
  <c r="B14" i="63"/>
  <c r="B162" i="63"/>
  <c r="B226" i="63"/>
  <c r="B45" i="63"/>
  <c r="B182" i="63"/>
  <c r="B203" i="63"/>
  <c r="B110" i="63"/>
  <c r="B140" i="63"/>
  <c r="B183" i="63"/>
  <c r="B20" i="63"/>
  <c r="B127" i="63"/>
  <c r="B66" i="63"/>
  <c r="B216" i="63"/>
  <c r="B40" i="63"/>
  <c r="B195" i="63"/>
  <c r="B94" i="63"/>
  <c r="B260" i="63"/>
  <c r="B70" i="63"/>
  <c r="B137" i="63"/>
  <c r="B79" i="63"/>
  <c r="B244" i="63"/>
  <c r="B213" i="63"/>
  <c r="B64" i="63"/>
  <c r="B262" i="63"/>
  <c r="B174" i="63"/>
  <c r="B21" i="63"/>
  <c r="B114" i="63"/>
  <c r="B220" i="63"/>
  <c r="B282" i="63"/>
  <c r="B294" i="63"/>
  <c r="B277" i="63"/>
  <c r="B196" i="63"/>
  <c r="B275" i="63"/>
  <c r="B239" i="63"/>
  <c r="B49" i="63"/>
  <c r="B221" i="63"/>
  <c r="B252" i="63"/>
  <c r="B43" i="63"/>
  <c r="B287" i="63"/>
  <c r="B187" i="63"/>
  <c r="B290" i="63"/>
  <c r="B72" i="63"/>
  <c r="B194" i="63"/>
  <c r="B159" i="63"/>
  <c r="B250" i="63"/>
  <c r="B249" i="63"/>
  <c r="B175" i="63"/>
  <c r="B25" i="63"/>
  <c r="B188" i="63"/>
  <c r="B98" i="63"/>
  <c r="B58" i="63"/>
  <c r="B83" i="63"/>
  <c r="B178" i="63"/>
  <c r="B269" i="63"/>
  <c r="B97" i="63"/>
  <c r="B113" i="63"/>
  <c r="B296" i="63"/>
  <c r="B24" i="63"/>
  <c r="B122" i="63"/>
  <c r="B230" i="63"/>
  <c r="B128" i="63"/>
  <c r="B54" i="63"/>
  <c r="B308" i="63"/>
  <c r="B273" i="63"/>
  <c r="B118" i="63"/>
  <c r="B211" i="63"/>
  <c r="B246" i="63"/>
  <c r="B300" i="63"/>
  <c r="B68" i="63"/>
  <c r="B19" i="63"/>
  <c r="B179" i="63"/>
  <c r="B263" i="63"/>
  <c r="B212" i="63"/>
  <c r="B192" i="63"/>
  <c r="B301" i="63"/>
  <c r="B86" i="63"/>
  <c r="B59" i="63"/>
  <c r="B148" i="63"/>
  <c r="B156" i="63"/>
  <c r="B80" i="63"/>
  <c r="B284" i="63"/>
  <c r="B23" i="63"/>
  <c r="B116" i="63"/>
  <c r="B312" i="63"/>
  <c r="B73" i="63"/>
  <c r="B41" i="63"/>
  <c r="B243" i="63"/>
  <c r="B172" i="63"/>
  <c r="B47" i="63"/>
  <c r="B15" i="63"/>
  <c r="B242" i="63"/>
  <c r="B145" i="63"/>
  <c r="B11" i="63"/>
  <c r="B247" i="63"/>
  <c r="B146" i="63"/>
  <c r="B298" i="63"/>
  <c r="B67" i="63"/>
  <c r="B227" i="63"/>
  <c r="B153" i="63"/>
  <c r="B297" i="63"/>
  <c r="B272" i="63"/>
  <c r="B63" i="63"/>
  <c r="B18" i="63"/>
  <c r="B161" i="63"/>
  <c r="B245" i="63"/>
  <c r="B131" i="63"/>
  <c r="B264" i="63"/>
  <c r="B107" i="63"/>
  <c r="B265" i="63"/>
  <c r="B217" i="63"/>
  <c r="B119" i="63"/>
  <c r="B17" i="63"/>
  <c r="B154" i="63"/>
  <c r="B84" i="63"/>
  <c r="B99" i="63"/>
  <c r="B209" i="63"/>
  <c r="B35" i="63"/>
  <c r="B135" i="63"/>
  <c r="B193" i="63"/>
  <c r="B163" i="63"/>
  <c r="B189" i="63"/>
  <c r="B167" i="63"/>
  <c r="B233" i="63"/>
  <c r="B109" i="63"/>
  <c r="B69" i="63"/>
  <c r="B228" i="63"/>
  <c r="B177" i="63"/>
  <c r="B289" i="63"/>
  <c r="B62" i="63"/>
  <c r="B100" i="63"/>
  <c r="B261" i="63"/>
  <c r="B309" i="63"/>
  <c r="B235" i="63"/>
  <c r="B60" i="63"/>
  <c r="B36" i="63"/>
  <c r="B75" i="63"/>
  <c r="B22" i="63"/>
  <c r="B257" i="63"/>
  <c r="B241" i="63"/>
  <c r="B90" i="63"/>
  <c r="B191" i="63"/>
  <c r="B87" i="63"/>
  <c r="B51" i="63"/>
  <c r="B223" i="63"/>
  <c r="B258" i="63"/>
  <c r="B186" i="63"/>
  <c r="B143" i="63"/>
  <c r="B133" i="63"/>
  <c r="B88" i="63"/>
  <c r="B138" i="63"/>
  <c r="B101" i="63"/>
  <c r="B78" i="63"/>
  <c r="B197" i="63"/>
  <c r="B85" i="63"/>
  <c r="B89" i="63"/>
  <c r="B96" i="63"/>
  <c r="B155" i="63"/>
  <c r="B134" i="63"/>
  <c r="B157" i="63"/>
  <c r="B39" i="63"/>
  <c r="B254" i="63"/>
  <c r="B207" i="63"/>
  <c r="B53" i="63"/>
  <c r="B248" i="63"/>
  <c r="B56" i="63"/>
  <c r="B222" i="63"/>
  <c r="B238" i="63"/>
  <c r="B251" i="63"/>
  <c r="B165" i="63"/>
  <c r="B93" i="63"/>
  <c r="B237" i="63"/>
  <c r="B303" i="63"/>
  <c r="B152" i="63"/>
  <c r="B12" i="63"/>
  <c r="B267" i="63"/>
  <c r="B120" i="63"/>
  <c r="B46" i="63"/>
  <c r="B129" i="63"/>
  <c r="B55" i="63"/>
  <c r="B170" i="63"/>
  <c r="B115" i="63"/>
  <c r="B231" i="63"/>
  <c r="B274" i="63"/>
  <c r="B150" i="63"/>
  <c r="B218" i="63"/>
  <c r="B136" i="63"/>
  <c r="B271" i="63"/>
  <c r="B50" i="63"/>
  <c r="B103" i="63"/>
  <c r="B27" i="63"/>
  <c r="B259" i="63"/>
  <c r="B256" i="63"/>
  <c r="B310" i="63"/>
  <c r="B44" i="63"/>
  <c r="B42" i="63"/>
  <c r="B126" i="63"/>
  <c r="B306" i="63"/>
  <c r="B171" i="63"/>
  <c r="B37" i="63"/>
  <c r="B29" i="63"/>
  <c r="B52" i="63"/>
  <c r="B200" i="63"/>
  <c r="B104" i="63"/>
  <c r="B151" i="63"/>
  <c r="B311" i="63"/>
  <c r="B176" i="63"/>
  <c r="B225" i="63"/>
  <c r="B132" i="63"/>
  <c r="B180" i="63"/>
  <c r="B117" i="63"/>
  <c r="B253" i="63"/>
  <c r="B283" i="63"/>
  <c r="B65" i="63"/>
  <c r="B141" i="63"/>
  <c r="B295" i="63"/>
  <c r="B236" i="63"/>
  <c r="B305" i="63"/>
  <c r="B57" i="63"/>
  <c r="B202" i="63"/>
  <c r="B30" i="63"/>
  <c r="B204" i="63"/>
  <c r="B281" i="63"/>
  <c r="B147" i="63"/>
  <c r="B232" i="63"/>
  <c r="B130" i="63"/>
  <c r="B123" i="63"/>
  <c r="B168" i="63"/>
  <c r="B74" i="63"/>
  <c r="B16" i="63"/>
  <c r="B102" i="63"/>
  <c r="B201" i="63"/>
  <c r="B291" i="63"/>
  <c r="B33" i="63"/>
  <c r="B121" i="63"/>
  <c r="B71" i="63"/>
  <c r="B214" i="63"/>
  <c r="B190" i="63"/>
  <c r="B304" i="63"/>
  <c r="B81" i="63"/>
  <c r="B285" i="63"/>
  <c r="B210" i="63"/>
  <c r="B185" i="63"/>
  <c r="B208" i="63"/>
  <c r="B215" i="63"/>
  <c r="B279" i="63"/>
  <c r="B76" i="63"/>
  <c r="B112" i="63"/>
  <c r="B108" i="63"/>
  <c r="B288" i="63"/>
  <c r="B229" i="63"/>
  <c r="B224" i="63"/>
  <c r="B219" i="63"/>
  <c r="H308" i="55"/>
  <c r="Q130" i="63" l="1"/>
  <c r="C130" i="63"/>
  <c r="H130" i="63"/>
  <c r="K130" i="63"/>
  <c r="G130" i="63"/>
  <c r="M130" i="63"/>
  <c r="N130" i="63"/>
  <c r="P130" i="63"/>
  <c r="J130" i="63"/>
  <c r="P65" i="63"/>
  <c r="Q65" i="63"/>
  <c r="O65" i="63" s="1"/>
  <c r="C65" i="63"/>
  <c r="N65" i="63"/>
  <c r="M65" i="63"/>
  <c r="K65" i="63"/>
  <c r="G65" i="63"/>
  <c r="J65" i="63"/>
  <c r="H65" i="63"/>
  <c r="G52" i="63"/>
  <c r="H52" i="63"/>
  <c r="J52" i="63"/>
  <c r="K52" i="63"/>
  <c r="C52" i="63"/>
  <c r="Q52" i="63"/>
  <c r="P52" i="63"/>
  <c r="N52" i="63"/>
  <c r="M52" i="63"/>
  <c r="H103" i="63"/>
  <c r="G103" i="63"/>
  <c r="N103" i="63"/>
  <c r="K103" i="63"/>
  <c r="M103" i="63"/>
  <c r="J103" i="63"/>
  <c r="P103" i="63"/>
  <c r="C103" i="63"/>
  <c r="Q103" i="63"/>
  <c r="K152" i="63"/>
  <c r="C152" i="63"/>
  <c r="N152" i="63"/>
  <c r="H152" i="63"/>
  <c r="G152" i="63"/>
  <c r="J152" i="63"/>
  <c r="Q152" i="63"/>
  <c r="M152" i="63"/>
  <c r="P152" i="63"/>
  <c r="G56" i="63"/>
  <c r="K56" i="63"/>
  <c r="N56" i="63"/>
  <c r="J56" i="63"/>
  <c r="Q56" i="63"/>
  <c r="H56" i="63"/>
  <c r="P56" i="63"/>
  <c r="M56" i="63"/>
  <c r="C56" i="63"/>
  <c r="G155" i="63"/>
  <c r="N155" i="63"/>
  <c r="K155" i="63"/>
  <c r="M155" i="63"/>
  <c r="H155" i="63"/>
  <c r="Q155" i="63"/>
  <c r="C155" i="63"/>
  <c r="J155" i="63"/>
  <c r="P155" i="63"/>
  <c r="G258" i="63"/>
  <c r="K258" i="63"/>
  <c r="Q258" i="63"/>
  <c r="C258" i="63"/>
  <c r="H258" i="63"/>
  <c r="M258" i="63"/>
  <c r="N258" i="63"/>
  <c r="J258" i="63"/>
  <c r="P258" i="63"/>
  <c r="N22" i="63"/>
  <c r="G22" i="63"/>
  <c r="H22" i="63"/>
  <c r="Q22" i="63"/>
  <c r="J22" i="63"/>
  <c r="M22" i="63"/>
  <c r="K22" i="63"/>
  <c r="C22" i="63"/>
  <c r="P22" i="63"/>
  <c r="K69" i="63"/>
  <c r="M69" i="63"/>
  <c r="G69" i="63"/>
  <c r="C69" i="63"/>
  <c r="P69" i="63"/>
  <c r="J69" i="63"/>
  <c r="Q69" i="63"/>
  <c r="N69" i="63"/>
  <c r="H69" i="63"/>
  <c r="H154" i="63"/>
  <c r="M154" i="63"/>
  <c r="P154" i="63"/>
  <c r="C154" i="63"/>
  <c r="N154" i="63"/>
  <c r="L154" i="63" s="1"/>
  <c r="G154" i="63"/>
  <c r="K154" i="63"/>
  <c r="J154" i="63"/>
  <c r="Q154" i="63"/>
  <c r="K272" i="63"/>
  <c r="M272" i="63"/>
  <c r="C272" i="63"/>
  <c r="J272" i="63"/>
  <c r="P272" i="63"/>
  <c r="N272" i="63"/>
  <c r="H272" i="63"/>
  <c r="G272" i="63"/>
  <c r="Q272" i="63"/>
  <c r="K11" i="63"/>
  <c r="G11" i="63"/>
  <c r="H11" i="63"/>
  <c r="N11" i="63"/>
  <c r="M11" i="63"/>
  <c r="Q11" i="63"/>
  <c r="C11" i="63"/>
  <c r="P11" i="63"/>
  <c r="J11" i="63"/>
  <c r="P284" i="63"/>
  <c r="J284" i="63"/>
  <c r="Q284" i="63"/>
  <c r="K284" i="63"/>
  <c r="G284" i="63"/>
  <c r="M284" i="63"/>
  <c r="N284" i="63"/>
  <c r="H284" i="63"/>
  <c r="C284" i="63"/>
  <c r="N68" i="63"/>
  <c r="P68" i="63"/>
  <c r="C68" i="63"/>
  <c r="Q68" i="63"/>
  <c r="H68" i="63"/>
  <c r="K68" i="63"/>
  <c r="J68" i="63"/>
  <c r="G68" i="63"/>
  <c r="M68" i="63"/>
  <c r="K296" i="63"/>
  <c r="H296" i="63"/>
  <c r="N296" i="63"/>
  <c r="G296" i="63"/>
  <c r="C296" i="63"/>
  <c r="M296" i="63"/>
  <c r="J296" i="63"/>
  <c r="P296" i="63"/>
  <c r="Q296" i="63"/>
  <c r="P250" i="63"/>
  <c r="H250" i="63"/>
  <c r="J250" i="63"/>
  <c r="Q250" i="63"/>
  <c r="G250" i="63"/>
  <c r="C250" i="63"/>
  <c r="K250" i="63"/>
  <c r="I250" i="63" s="1"/>
  <c r="M250" i="63"/>
  <c r="N250" i="63"/>
  <c r="J275" i="63"/>
  <c r="Q275" i="63"/>
  <c r="N275" i="63"/>
  <c r="P275" i="63"/>
  <c r="M275" i="63"/>
  <c r="K275" i="63"/>
  <c r="C275" i="63"/>
  <c r="H275" i="63"/>
  <c r="G275" i="63"/>
  <c r="K244" i="63"/>
  <c r="P244" i="63"/>
  <c r="J244" i="63"/>
  <c r="G244" i="63"/>
  <c r="Q244" i="63"/>
  <c r="H244" i="63"/>
  <c r="M244" i="63"/>
  <c r="C244" i="63"/>
  <c r="N244" i="63"/>
  <c r="N183" i="63"/>
  <c r="G183" i="63"/>
  <c r="Q183" i="63"/>
  <c r="H183" i="63"/>
  <c r="P183" i="63"/>
  <c r="C183" i="63"/>
  <c r="M183" i="63"/>
  <c r="K183" i="63"/>
  <c r="J183" i="63"/>
  <c r="C184" i="63"/>
  <c r="K184" i="63"/>
  <c r="N184" i="63"/>
  <c r="H184" i="63"/>
  <c r="M184" i="63"/>
  <c r="Q184" i="63"/>
  <c r="G184" i="63"/>
  <c r="P184" i="63"/>
  <c r="J184" i="63"/>
  <c r="Q266" i="63"/>
  <c r="P266" i="63"/>
  <c r="J266" i="63"/>
  <c r="G266" i="63"/>
  <c r="H266" i="63"/>
  <c r="N266" i="63"/>
  <c r="K266" i="63"/>
  <c r="I266" i="63" s="1"/>
  <c r="M266" i="63"/>
  <c r="C266" i="63"/>
  <c r="K92" i="63"/>
  <c r="Q92" i="63"/>
  <c r="M92" i="63"/>
  <c r="P92" i="63"/>
  <c r="J92" i="63"/>
  <c r="N92" i="63"/>
  <c r="G92" i="63"/>
  <c r="C92" i="63"/>
  <c r="H92" i="63"/>
  <c r="P38" i="63"/>
  <c r="Q38" i="63"/>
  <c r="N38" i="63"/>
  <c r="G38" i="63"/>
  <c r="K38" i="63"/>
  <c r="J38" i="63"/>
  <c r="M38" i="63"/>
  <c r="H38" i="63"/>
  <c r="C38" i="63"/>
  <c r="K219" i="63"/>
  <c r="M219" i="63"/>
  <c r="H219" i="63"/>
  <c r="P219" i="63"/>
  <c r="J219" i="63"/>
  <c r="Q219" i="63"/>
  <c r="N219" i="63"/>
  <c r="L219" i="63" s="1"/>
  <c r="C219" i="63"/>
  <c r="G219" i="63"/>
  <c r="J285" i="63"/>
  <c r="N285" i="63"/>
  <c r="K285" i="63"/>
  <c r="G285" i="63"/>
  <c r="M285" i="63"/>
  <c r="Q285" i="63"/>
  <c r="P285" i="63"/>
  <c r="C285" i="63"/>
  <c r="H285" i="63"/>
  <c r="K74" i="63"/>
  <c r="N74" i="63"/>
  <c r="P74" i="63"/>
  <c r="Q74" i="63"/>
  <c r="G74" i="63"/>
  <c r="M74" i="63"/>
  <c r="H74" i="63"/>
  <c r="C74" i="63"/>
  <c r="J74" i="63"/>
  <c r="Q283" i="63"/>
  <c r="N283" i="63"/>
  <c r="G283" i="63"/>
  <c r="J283" i="63"/>
  <c r="M283" i="63"/>
  <c r="K283" i="63"/>
  <c r="H283" i="63"/>
  <c r="C283" i="63"/>
  <c r="P283" i="63"/>
  <c r="K126" i="63"/>
  <c r="C126" i="63"/>
  <c r="P126" i="63"/>
  <c r="H126" i="63"/>
  <c r="N126" i="63"/>
  <c r="L126" i="63" s="1"/>
  <c r="M126" i="63"/>
  <c r="J126" i="63"/>
  <c r="G126" i="63"/>
  <c r="Q126" i="63"/>
  <c r="H170" i="63"/>
  <c r="G170" i="63"/>
  <c r="N170" i="63"/>
  <c r="C170" i="63"/>
  <c r="M170" i="63"/>
  <c r="K170" i="63"/>
  <c r="Q170" i="63"/>
  <c r="J170" i="63"/>
  <c r="P170" i="63"/>
  <c r="C251" i="63"/>
  <c r="G251" i="63"/>
  <c r="J251" i="63"/>
  <c r="P251" i="63"/>
  <c r="M251" i="63"/>
  <c r="H251" i="63"/>
  <c r="K251" i="63"/>
  <c r="N251" i="63"/>
  <c r="Q251" i="63"/>
  <c r="P96" i="63"/>
  <c r="H96" i="63"/>
  <c r="M96" i="63"/>
  <c r="G96" i="63"/>
  <c r="N96" i="63"/>
  <c r="J96" i="63"/>
  <c r="K96" i="63"/>
  <c r="C96" i="63"/>
  <c r="Q96" i="63"/>
  <c r="O96" i="63" s="1"/>
  <c r="K78" i="63"/>
  <c r="H78" i="63"/>
  <c r="J78" i="63"/>
  <c r="C78" i="63"/>
  <c r="G78" i="63"/>
  <c r="Q78" i="63"/>
  <c r="M78" i="63"/>
  <c r="N78" i="63"/>
  <c r="P78" i="63"/>
  <c r="N133" i="63"/>
  <c r="C133" i="63"/>
  <c r="P133" i="63"/>
  <c r="Q133" i="63"/>
  <c r="H133" i="63"/>
  <c r="J133" i="63"/>
  <c r="G133" i="63"/>
  <c r="M133" i="63"/>
  <c r="K133" i="63"/>
  <c r="P223" i="63"/>
  <c r="J223" i="63"/>
  <c r="K223" i="63"/>
  <c r="C223" i="63"/>
  <c r="M223" i="63"/>
  <c r="G223" i="63"/>
  <c r="Q223" i="63"/>
  <c r="H223" i="63"/>
  <c r="N223" i="63"/>
  <c r="K90" i="63"/>
  <c r="M90" i="63"/>
  <c r="N90" i="63"/>
  <c r="P90" i="63"/>
  <c r="J90" i="63"/>
  <c r="C90" i="63"/>
  <c r="G90" i="63"/>
  <c r="H90" i="63"/>
  <c r="Q90" i="63"/>
  <c r="K75" i="63"/>
  <c r="H75" i="63"/>
  <c r="J75" i="63"/>
  <c r="P75" i="63"/>
  <c r="Q75" i="63"/>
  <c r="C75" i="63"/>
  <c r="M75" i="63"/>
  <c r="N75" i="63"/>
  <c r="G75" i="63"/>
  <c r="K309" i="63"/>
  <c r="N309" i="63"/>
  <c r="J309" i="63"/>
  <c r="Q309" i="63"/>
  <c r="H309" i="63"/>
  <c r="M309" i="63"/>
  <c r="P309" i="63"/>
  <c r="G309" i="63"/>
  <c r="C309" i="63"/>
  <c r="K289" i="63"/>
  <c r="N289" i="63"/>
  <c r="C289" i="63"/>
  <c r="Q289" i="63"/>
  <c r="J289" i="63"/>
  <c r="H289" i="63"/>
  <c r="P289" i="63"/>
  <c r="M289" i="63"/>
  <c r="G289" i="63"/>
  <c r="N109" i="63"/>
  <c r="C109" i="63"/>
  <c r="K109" i="63"/>
  <c r="J109" i="63"/>
  <c r="P109" i="63"/>
  <c r="H109" i="63"/>
  <c r="G109" i="63"/>
  <c r="Q109" i="63"/>
  <c r="M109" i="63"/>
  <c r="P163" i="63"/>
  <c r="M163" i="63"/>
  <c r="H163" i="63"/>
  <c r="G163" i="63"/>
  <c r="K163" i="63"/>
  <c r="Q163" i="63"/>
  <c r="N163" i="63"/>
  <c r="C163" i="63"/>
  <c r="J163" i="63"/>
  <c r="K209" i="63"/>
  <c r="H209" i="63"/>
  <c r="M209" i="63"/>
  <c r="Q209" i="63"/>
  <c r="G209" i="63"/>
  <c r="N209" i="63"/>
  <c r="P209" i="63"/>
  <c r="J209" i="63"/>
  <c r="C209" i="63"/>
  <c r="N17" i="63"/>
  <c r="M17" i="63"/>
  <c r="C17" i="63"/>
  <c r="P17" i="63"/>
  <c r="H17" i="63"/>
  <c r="K17" i="63"/>
  <c r="Q17" i="63"/>
  <c r="G17" i="63"/>
  <c r="J17" i="63"/>
  <c r="M107" i="63"/>
  <c r="C107" i="63"/>
  <c r="Q107" i="63"/>
  <c r="G107" i="63"/>
  <c r="P107" i="63"/>
  <c r="H107" i="63"/>
  <c r="N107" i="63"/>
  <c r="J107" i="63"/>
  <c r="K107" i="63"/>
  <c r="G161" i="63"/>
  <c r="Q161" i="63"/>
  <c r="C161" i="63"/>
  <c r="N161" i="63"/>
  <c r="J161" i="63"/>
  <c r="P161" i="63"/>
  <c r="M161" i="63"/>
  <c r="H161" i="63"/>
  <c r="K161" i="63"/>
  <c r="I161" i="63" s="1"/>
  <c r="M297" i="63"/>
  <c r="N297" i="63"/>
  <c r="L297" i="63" s="1"/>
  <c r="Q297" i="63"/>
  <c r="C297" i="63"/>
  <c r="P297" i="63"/>
  <c r="H297" i="63"/>
  <c r="J297" i="63"/>
  <c r="G297" i="63"/>
  <c r="K297" i="63"/>
  <c r="Q298" i="63"/>
  <c r="G298" i="63"/>
  <c r="J298" i="63"/>
  <c r="K298" i="63"/>
  <c r="H298" i="63"/>
  <c r="M298" i="63"/>
  <c r="P298" i="63"/>
  <c r="N298" i="63"/>
  <c r="C298" i="63"/>
  <c r="Q145" i="63"/>
  <c r="G145" i="63"/>
  <c r="H145" i="63"/>
  <c r="C145" i="63"/>
  <c r="M145" i="63"/>
  <c r="P145" i="63"/>
  <c r="N145" i="63"/>
  <c r="J145" i="63"/>
  <c r="K145" i="63"/>
  <c r="J172" i="63"/>
  <c r="Q172" i="63"/>
  <c r="M172" i="63"/>
  <c r="G172" i="63"/>
  <c r="C172" i="63"/>
  <c r="P172" i="63"/>
  <c r="K172" i="63"/>
  <c r="N172" i="63"/>
  <c r="H172" i="63"/>
  <c r="H312" i="63"/>
  <c r="G312" i="63"/>
  <c r="J312" i="63"/>
  <c r="K312" i="63"/>
  <c r="P312" i="63"/>
  <c r="M312" i="63"/>
  <c r="N312" i="63"/>
  <c r="C312" i="63"/>
  <c r="Q312" i="63"/>
  <c r="O312" i="63" s="1"/>
  <c r="M80" i="63"/>
  <c r="G80" i="63"/>
  <c r="C80" i="63"/>
  <c r="K80" i="63"/>
  <c r="N80" i="63"/>
  <c r="L80" i="63" s="1"/>
  <c r="H80" i="63"/>
  <c r="J80" i="63"/>
  <c r="P80" i="63"/>
  <c r="Q80" i="63"/>
  <c r="K86" i="63"/>
  <c r="P86" i="63"/>
  <c r="J86" i="63"/>
  <c r="Q86" i="63"/>
  <c r="N86" i="63"/>
  <c r="C86" i="63"/>
  <c r="G86" i="63"/>
  <c r="M86" i="63"/>
  <c r="H86" i="63"/>
  <c r="P263" i="63"/>
  <c r="G263" i="63"/>
  <c r="Q263" i="63"/>
  <c r="N263" i="63"/>
  <c r="H263" i="63"/>
  <c r="J263" i="63"/>
  <c r="K263" i="63"/>
  <c r="C263" i="63"/>
  <c r="M263" i="63"/>
  <c r="K300" i="63"/>
  <c r="H300" i="63"/>
  <c r="C300" i="63"/>
  <c r="J300" i="63"/>
  <c r="M300" i="63"/>
  <c r="Q300" i="63"/>
  <c r="P300" i="63"/>
  <c r="G300" i="63"/>
  <c r="N300" i="63"/>
  <c r="Q273" i="63"/>
  <c r="K273" i="63"/>
  <c r="C273" i="63"/>
  <c r="M273" i="63"/>
  <c r="N273" i="63"/>
  <c r="G273" i="63"/>
  <c r="H273" i="63"/>
  <c r="J273" i="63"/>
  <c r="P273" i="63"/>
  <c r="M230" i="63"/>
  <c r="Q230" i="63"/>
  <c r="G230" i="63"/>
  <c r="P230" i="63"/>
  <c r="H230" i="63"/>
  <c r="N230" i="63"/>
  <c r="K230" i="63"/>
  <c r="J230" i="63"/>
  <c r="C230" i="63"/>
  <c r="Q113" i="63"/>
  <c r="K113" i="63"/>
  <c r="C113" i="63"/>
  <c r="G113" i="63"/>
  <c r="H113" i="63"/>
  <c r="J113" i="63"/>
  <c r="M113" i="63"/>
  <c r="N113" i="63"/>
  <c r="P113" i="63"/>
  <c r="M83" i="63"/>
  <c r="N83" i="63"/>
  <c r="J83" i="63"/>
  <c r="K83" i="63"/>
  <c r="G83" i="63"/>
  <c r="C83" i="63"/>
  <c r="P83" i="63"/>
  <c r="H83" i="63"/>
  <c r="Q83" i="63"/>
  <c r="P25" i="63"/>
  <c r="C25" i="63"/>
  <c r="K25" i="63"/>
  <c r="H25" i="63"/>
  <c r="G25" i="63"/>
  <c r="Q25" i="63"/>
  <c r="J25" i="63"/>
  <c r="M25" i="63"/>
  <c r="N25" i="63"/>
  <c r="Q159" i="63"/>
  <c r="G159" i="63"/>
  <c r="K159" i="63"/>
  <c r="P159" i="63"/>
  <c r="H159" i="63"/>
  <c r="C159" i="63"/>
  <c r="N159" i="63"/>
  <c r="J159" i="63"/>
  <c r="M159" i="63"/>
  <c r="C187" i="63"/>
  <c r="G187" i="63"/>
  <c r="P187" i="63"/>
  <c r="K187" i="63"/>
  <c r="H187" i="63"/>
  <c r="N187" i="63"/>
  <c r="Q187" i="63"/>
  <c r="O187" i="63" s="1"/>
  <c r="M187" i="63"/>
  <c r="J187" i="63"/>
  <c r="G221" i="63"/>
  <c r="M221" i="63"/>
  <c r="P221" i="63"/>
  <c r="Q221" i="63"/>
  <c r="J221" i="63"/>
  <c r="N221" i="63"/>
  <c r="L221" i="63" s="1"/>
  <c r="C221" i="63"/>
  <c r="H221" i="63"/>
  <c r="K221" i="63"/>
  <c r="H196" i="63"/>
  <c r="J196" i="63"/>
  <c r="K196" i="63"/>
  <c r="Q196" i="63"/>
  <c r="P196" i="63"/>
  <c r="N196" i="63"/>
  <c r="G196" i="63"/>
  <c r="M196" i="63"/>
  <c r="C196" i="63"/>
  <c r="G220" i="63"/>
  <c r="N220" i="63"/>
  <c r="K220" i="63"/>
  <c r="P220" i="63"/>
  <c r="C220" i="63"/>
  <c r="M220" i="63"/>
  <c r="Q220" i="63"/>
  <c r="H220" i="63"/>
  <c r="J220" i="63"/>
  <c r="Q262" i="63"/>
  <c r="G262" i="63"/>
  <c r="M262" i="63"/>
  <c r="H262" i="63"/>
  <c r="N262" i="63"/>
  <c r="J262" i="63"/>
  <c r="C262" i="63"/>
  <c r="K262" i="63"/>
  <c r="P262" i="63"/>
  <c r="H79" i="63"/>
  <c r="N79" i="63"/>
  <c r="J79" i="63"/>
  <c r="K79" i="63"/>
  <c r="M79" i="63"/>
  <c r="P79" i="63"/>
  <c r="C79" i="63"/>
  <c r="Q79" i="63"/>
  <c r="G79" i="63"/>
  <c r="H94" i="63"/>
  <c r="P94" i="63"/>
  <c r="K94" i="63"/>
  <c r="C94" i="63"/>
  <c r="N94" i="63"/>
  <c r="M94" i="63"/>
  <c r="G94" i="63"/>
  <c r="Q94" i="63"/>
  <c r="J94" i="63"/>
  <c r="G66" i="63"/>
  <c r="M66" i="63"/>
  <c r="J66" i="63"/>
  <c r="K66" i="63"/>
  <c r="C66" i="63"/>
  <c r="H66" i="63"/>
  <c r="Q66" i="63"/>
  <c r="P66" i="63"/>
  <c r="N66" i="63"/>
  <c r="C140" i="63"/>
  <c r="N140" i="63"/>
  <c r="H140" i="63"/>
  <c r="M140" i="63"/>
  <c r="Q140" i="63"/>
  <c r="J140" i="63"/>
  <c r="K140" i="63"/>
  <c r="P140" i="63"/>
  <c r="G140" i="63"/>
  <c r="K45" i="63"/>
  <c r="M45" i="63"/>
  <c r="N45" i="63"/>
  <c r="P45" i="63"/>
  <c r="H45" i="63"/>
  <c r="Q45" i="63"/>
  <c r="J45" i="63"/>
  <c r="C45" i="63"/>
  <c r="G45" i="63"/>
  <c r="Q307" i="63"/>
  <c r="N307" i="63"/>
  <c r="C307" i="63"/>
  <c r="M307" i="63"/>
  <c r="J307" i="63"/>
  <c r="G307" i="63"/>
  <c r="K307" i="63"/>
  <c r="H307" i="63"/>
  <c r="P307" i="63"/>
  <c r="N268" i="63"/>
  <c r="K268" i="63"/>
  <c r="P268" i="63"/>
  <c r="G268" i="63"/>
  <c r="M268" i="63"/>
  <c r="J268" i="63"/>
  <c r="C268" i="63"/>
  <c r="Q268" i="63"/>
  <c r="H268" i="63"/>
  <c r="Q82" i="63"/>
  <c r="H82" i="63"/>
  <c r="M82" i="63"/>
  <c r="N82" i="63"/>
  <c r="K82" i="63"/>
  <c r="J82" i="63"/>
  <c r="G82" i="63"/>
  <c r="C82" i="63"/>
  <c r="P82" i="63"/>
  <c r="C173" i="63"/>
  <c r="K173" i="63"/>
  <c r="N173" i="63"/>
  <c r="H173" i="63"/>
  <c r="Q173" i="63"/>
  <c r="J173" i="63"/>
  <c r="P173" i="63"/>
  <c r="G173" i="63"/>
  <c r="M173" i="63"/>
  <c r="J31" i="63"/>
  <c r="M31" i="63"/>
  <c r="K31" i="63"/>
  <c r="H31" i="63"/>
  <c r="N31" i="63"/>
  <c r="C31" i="63"/>
  <c r="Q31" i="63"/>
  <c r="P31" i="63"/>
  <c r="G31" i="63"/>
  <c r="P169" i="63"/>
  <c r="Q169" i="63"/>
  <c r="M169" i="63"/>
  <c r="C169" i="63"/>
  <c r="K169" i="63"/>
  <c r="J169" i="63"/>
  <c r="H169" i="63"/>
  <c r="N169" i="63"/>
  <c r="G169" i="63"/>
  <c r="M125" i="63"/>
  <c r="K125" i="63"/>
  <c r="C125" i="63"/>
  <c r="N125" i="63"/>
  <c r="H125" i="63"/>
  <c r="J125" i="63"/>
  <c r="G125" i="63"/>
  <c r="P125" i="63"/>
  <c r="Q125" i="63"/>
  <c r="H205" i="63"/>
  <c r="P205" i="63"/>
  <c r="K205" i="63"/>
  <c r="G205" i="63"/>
  <c r="J205" i="63"/>
  <c r="Q205" i="63"/>
  <c r="O205" i="63" s="1"/>
  <c r="N205" i="63"/>
  <c r="C205" i="63"/>
  <c r="M205" i="63"/>
  <c r="Q166" i="63"/>
  <c r="C166" i="63"/>
  <c r="J166" i="63"/>
  <c r="M166" i="63"/>
  <c r="P166" i="63"/>
  <c r="N166" i="63"/>
  <c r="H166" i="63"/>
  <c r="K166" i="63"/>
  <c r="G166" i="63"/>
  <c r="J280" i="63"/>
  <c r="C280" i="63"/>
  <c r="H280" i="63"/>
  <c r="N280" i="63"/>
  <c r="Q280" i="63"/>
  <c r="G280" i="63"/>
  <c r="M280" i="63"/>
  <c r="P280" i="63"/>
  <c r="K280" i="63"/>
  <c r="I280" i="63" s="1"/>
  <c r="G91" i="63"/>
  <c r="K91" i="63"/>
  <c r="J91" i="63"/>
  <c r="C91" i="63"/>
  <c r="M91" i="63"/>
  <c r="P91" i="63"/>
  <c r="H91" i="63"/>
  <c r="Q91" i="63"/>
  <c r="N91" i="63"/>
  <c r="L91" i="63" s="1"/>
  <c r="J48" i="63"/>
  <c r="H48" i="63"/>
  <c r="M48" i="63"/>
  <c r="G48" i="63"/>
  <c r="C48" i="63"/>
  <c r="K48" i="63"/>
  <c r="P48" i="63"/>
  <c r="Q48" i="63"/>
  <c r="N48" i="63"/>
  <c r="J9" i="63"/>
  <c r="P9" i="63"/>
  <c r="M9" i="63"/>
  <c r="H9" i="63"/>
  <c r="C9" i="63"/>
  <c r="G9" i="63"/>
  <c r="Q9" i="63"/>
  <c r="N9" i="63"/>
  <c r="K9" i="63"/>
  <c r="N10" i="63"/>
  <c r="C10" i="63"/>
  <c r="H10" i="63"/>
  <c r="M10" i="63"/>
  <c r="G10" i="63"/>
  <c r="Q10" i="63"/>
  <c r="J10" i="63"/>
  <c r="P10" i="63"/>
  <c r="K10" i="63"/>
  <c r="N279" i="63"/>
  <c r="M279" i="63"/>
  <c r="C279" i="63"/>
  <c r="H279" i="63"/>
  <c r="J279" i="63"/>
  <c r="K279" i="63"/>
  <c r="Q279" i="63"/>
  <c r="P279" i="63"/>
  <c r="G279" i="63"/>
  <c r="H190" i="63"/>
  <c r="J190" i="63"/>
  <c r="M190" i="63"/>
  <c r="P190" i="63"/>
  <c r="N190" i="63"/>
  <c r="C190" i="63"/>
  <c r="G190" i="63"/>
  <c r="K190" i="63"/>
  <c r="Q190" i="63"/>
  <c r="H16" i="63"/>
  <c r="M16" i="63"/>
  <c r="C16" i="63"/>
  <c r="Q16" i="63"/>
  <c r="N16" i="63"/>
  <c r="G16" i="63"/>
  <c r="P16" i="63"/>
  <c r="J16" i="63"/>
  <c r="K16" i="63"/>
  <c r="H204" i="63"/>
  <c r="P204" i="63"/>
  <c r="G204" i="63"/>
  <c r="N204" i="63"/>
  <c r="Q204" i="63"/>
  <c r="K204" i="63"/>
  <c r="M204" i="63"/>
  <c r="C204" i="63"/>
  <c r="J204" i="63"/>
  <c r="J180" i="63"/>
  <c r="H180" i="63"/>
  <c r="G180" i="63"/>
  <c r="C180" i="63"/>
  <c r="K180" i="63"/>
  <c r="Q180" i="63"/>
  <c r="N180" i="63"/>
  <c r="P180" i="63"/>
  <c r="M180" i="63"/>
  <c r="Q306" i="63"/>
  <c r="K306" i="63"/>
  <c r="P306" i="63"/>
  <c r="H306" i="63"/>
  <c r="M306" i="63"/>
  <c r="J306" i="63"/>
  <c r="N306" i="63"/>
  <c r="C306" i="63"/>
  <c r="G306" i="63"/>
  <c r="J218" i="63"/>
  <c r="N218" i="63"/>
  <c r="M218" i="63"/>
  <c r="G218" i="63"/>
  <c r="Q218" i="63"/>
  <c r="C218" i="63"/>
  <c r="K218" i="63"/>
  <c r="P218" i="63"/>
  <c r="H218" i="63"/>
  <c r="H46" i="63"/>
  <c r="P46" i="63"/>
  <c r="K46" i="63"/>
  <c r="M46" i="63"/>
  <c r="N46" i="63"/>
  <c r="C46" i="63"/>
  <c r="G46" i="63"/>
  <c r="Q46" i="63"/>
  <c r="J46" i="63"/>
  <c r="N254" i="63"/>
  <c r="H254" i="63"/>
  <c r="C254" i="63"/>
  <c r="G254" i="63"/>
  <c r="M254" i="63"/>
  <c r="J254" i="63"/>
  <c r="K254" i="63"/>
  <c r="Q254" i="63"/>
  <c r="P254" i="63"/>
  <c r="M88" i="63"/>
  <c r="C88" i="63"/>
  <c r="J88" i="63"/>
  <c r="Q88" i="63"/>
  <c r="G88" i="63"/>
  <c r="H88" i="63"/>
  <c r="P88" i="63"/>
  <c r="N88" i="63"/>
  <c r="K88" i="63"/>
  <c r="G235" i="63"/>
  <c r="N235" i="63"/>
  <c r="H235" i="63"/>
  <c r="M235" i="63"/>
  <c r="P235" i="63"/>
  <c r="K235" i="63"/>
  <c r="J235" i="63"/>
  <c r="Q235" i="63"/>
  <c r="C235" i="63"/>
  <c r="P189" i="63"/>
  <c r="N189" i="63"/>
  <c r="Q189" i="63"/>
  <c r="K189" i="63"/>
  <c r="H189" i="63"/>
  <c r="J189" i="63"/>
  <c r="C189" i="63"/>
  <c r="M189" i="63"/>
  <c r="G189" i="63"/>
  <c r="G265" i="63"/>
  <c r="N265" i="63"/>
  <c r="H265" i="63"/>
  <c r="Q265" i="63"/>
  <c r="K265" i="63"/>
  <c r="J265" i="63"/>
  <c r="M265" i="63"/>
  <c r="P265" i="63"/>
  <c r="C265" i="63"/>
  <c r="M67" i="63"/>
  <c r="Q67" i="63"/>
  <c r="N67" i="63"/>
  <c r="H67" i="63"/>
  <c r="P67" i="63"/>
  <c r="K67" i="63"/>
  <c r="J67" i="63"/>
  <c r="C67" i="63"/>
  <c r="G67" i="63"/>
  <c r="N47" i="63"/>
  <c r="J47" i="63"/>
  <c r="K47" i="63"/>
  <c r="G47" i="63"/>
  <c r="M47" i="63"/>
  <c r="H47" i="63"/>
  <c r="C47" i="63"/>
  <c r="P47" i="63"/>
  <c r="Q47" i="63"/>
  <c r="Q59" i="63"/>
  <c r="N59" i="63"/>
  <c r="H59" i="63"/>
  <c r="J59" i="63"/>
  <c r="K59" i="63"/>
  <c r="G59" i="63"/>
  <c r="M59" i="63"/>
  <c r="C59" i="63"/>
  <c r="P59" i="63"/>
  <c r="P128" i="63"/>
  <c r="H128" i="63"/>
  <c r="C128" i="63"/>
  <c r="J128" i="63"/>
  <c r="G128" i="63"/>
  <c r="M128" i="63"/>
  <c r="K128" i="63"/>
  <c r="N128" i="63"/>
  <c r="Q128" i="63"/>
  <c r="O128" i="63" s="1"/>
  <c r="N188" i="63"/>
  <c r="Q188" i="63"/>
  <c r="J188" i="63"/>
  <c r="H188" i="63"/>
  <c r="K188" i="63"/>
  <c r="M188" i="63"/>
  <c r="P188" i="63"/>
  <c r="G188" i="63"/>
  <c r="C188" i="63"/>
  <c r="M290" i="63"/>
  <c r="C290" i="63"/>
  <c r="P290" i="63"/>
  <c r="N290" i="63"/>
  <c r="H290" i="63"/>
  <c r="Q290" i="63"/>
  <c r="G290" i="63"/>
  <c r="J290" i="63"/>
  <c r="K290" i="63"/>
  <c r="K174" i="63"/>
  <c r="P174" i="63"/>
  <c r="N174" i="63"/>
  <c r="G174" i="63"/>
  <c r="Q174" i="63"/>
  <c r="J174" i="63"/>
  <c r="C174" i="63"/>
  <c r="H174" i="63"/>
  <c r="M174" i="63"/>
  <c r="M216" i="63"/>
  <c r="N216" i="63"/>
  <c r="P216" i="63"/>
  <c r="C216" i="63"/>
  <c r="H216" i="63"/>
  <c r="J216" i="63"/>
  <c r="G216" i="63"/>
  <c r="Q216" i="63"/>
  <c r="K216" i="63"/>
  <c r="G270" i="63"/>
  <c r="N270" i="63"/>
  <c r="J270" i="63"/>
  <c r="Q270" i="63"/>
  <c r="K270" i="63"/>
  <c r="H270" i="63"/>
  <c r="P270" i="63"/>
  <c r="M270" i="63"/>
  <c r="C270" i="63"/>
  <c r="N105" i="63"/>
  <c r="C105" i="63"/>
  <c r="P105" i="63"/>
  <c r="M105" i="63"/>
  <c r="G105" i="63"/>
  <c r="H105" i="63"/>
  <c r="K105" i="63"/>
  <c r="Q105" i="63"/>
  <c r="J105" i="63"/>
  <c r="C234" i="63"/>
  <c r="H234" i="63"/>
  <c r="Q234" i="63"/>
  <c r="J234" i="63"/>
  <c r="M234" i="63"/>
  <c r="P234" i="63"/>
  <c r="G234" i="63"/>
  <c r="K234" i="63"/>
  <c r="I234" i="63" s="1"/>
  <c r="N234" i="63"/>
  <c r="L234" i="63" s="1"/>
  <c r="J160" i="63"/>
  <c r="C160" i="63"/>
  <c r="H160" i="63"/>
  <c r="N160" i="63"/>
  <c r="P160" i="63"/>
  <c r="M160" i="63"/>
  <c r="G160" i="63"/>
  <c r="Q160" i="63"/>
  <c r="K160" i="63"/>
  <c r="I160" i="63" s="1"/>
  <c r="C26" i="63"/>
  <c r="K26" i="63"/>
  <c r="N26" i="63"/>
  <c r="G26" i="63"/>
  <c r="P26" i="63"/>
  <c r="J26" i="63"/>
  <c r="H26" i="63"/>
  <c r="Q26" i="63"/>
  <c r="M26" i="63"/>
  <c r="P108" i="63"/>
  <c r="N108" i="63"/>
  <c r="Q108" i="63"/>
  <c r="K108" i="63"/>
  <c r="C108" i="63"/>
  <c r="H108" i="63"/>
  <c r="M108" i="63"/>
  <c r="G108" i="63"/>
  <c r="J108" i="63"/>
  <c r="N214" i="63"/>
  <c r="G214" i="63"/>
  <c r="Q214" i="63"/>
  <c r="P214" i="63"/>
  <c r="H214" i="63"/>
  <c r="J214" i="63"/>
  <c r="C214" i="63"/>
  <c r="M214" i="63"/>
  <c r="K214" i="63"/>
  <c r="N232" i="63"/>
  <c r="M232" i="63"/>
  <c r="P232" i="63"/>
  <c r="C232" i="63"/>
  <c r="Q232" i="63"/>
  <c r="K232" i="63"/>
  <c r="J232" i="63"/>
  <c r="G232" i="63"/>
  <c r="H232" i="63"/>
  <c r="J30" i="63"/>
  <c r="Q30" i="63"/>
  <c r="C30" i="63"/>
  <c r="G30" i="63"/>
  <c r="P30" i="63"/>
  <c r="M30" i="63"/>
  <c r="H30" i="63"/>
  <c r="K30" i="63"/>
  <c r="N30" i="63"/>
  <c r="Q132" i="63"/>
  <c r="H132" i="63"/>
  <c r="M132" i="63"/>
  <c r="K132" i="63"/>
  <c r="P132" i="63"/>
  <c r="N132" i="63"/>
  <c r="J132" i="63"/>
  <c r="C132" i="63"/>
  <c r="G132" i="63"/>
  <c r="N256" i="63"/>
  <c r="C256" i="63"/>
  <c r="H256" i="63"/>
  <c r="K256" i="63"/>
  <c r="P256" i="63"/>
  <c r="J256" i="63"/>
  <c r="Q256" i="63"/>
  <c r="G256" i="63"/>
  <c r="M256" i="63"/>
  <c r="N50" i="63"/>
  <c r="G50" i="63"/>
  <c r="J50" i="63"/>
  <c r="K50" i="63"/>
  <c r="Q50" i="63"/>
  <c r="M50" i="63"/>
  <c r="H50" i="63"/>
  <c r="C50" i="63"/>
  <c r="P50" i="63"/>
  <c r="H120" i="63"/>
  <c r="N120" i="63"/>
  <c r="K120" i="63"/>
  <c r="P120" i="63"/>
  <c r="G120" i="63"/>
  <c r="Q120" i="63"/>
  <c r="J120" i="63"/>
  <c r="C120" i="63"/>
  <c r="M120" i="63"/>
  <c r="C248" i="63"/>
  <c r="J248" i="63"/>
  <c r="K248" i="63"/>
  <c r="P248" i="63"/>
  <c r="M248" i="63"/>
  <c r="G248" i="63"/>
  <c r="N248" i="63"/>
  <c r="Q248" i="63"/>
  <c r="O248" i="63" s="1"/>
  <c r="H248" i="63"/>
  <c r="C39" i="63"/>
  <c r="H39" i="63"/>
  <c r="N39" i="63"/>
  <c r="G39" i="63"/>
  <c r="M39" i="63"/>
  <c r="Q39" i="63"/>
  <c r="P39" i="63"/>
  <c r="J39" i="63"/>
  <c r="K39" i="63"/>
  <c r="M224" i="63"/>
  <c r="N224" i="63"/>
  <c r="J224" i="63"/>
  <c r="C224" i="63"/>
  <c r="K224" i="63"/>
  <c r="P224" i="63"/>
  <c r="G224" i="63"/>
  <c r="H224" i="63"/>
  <c r="Q224" i="63"/>
  <c r="H112" i="63"/>
  <c r="N112" i="63"/>
  <c r="Q112" i="63"/>
  <c r="P112" i="63"/>
  <c r="K112" i="63"/>
  <c r="C112" i="63"/>
  <c r="J112" i="63"/>
  <c r="G112" i="63"/>
  <c r="M112" i="63"/>
  <c r="Q208" i="63"/>
  <c r="J208" i="63"/>
  <c r="H208" i="63"/>
  <c r="M208" i="63"/>
  <c r="P208" i="63"/>
  <c r="N208" i="63"/>
  <c r="G208" i="63"/>
  <c r="K208" i="63"/>
  <c r="C208" i="63"/>
  <c r="C81" i="63"/>
  <c r="N81" i="63"/>
  <c r="G81" i="63"/>
  <c r="Q81" i="63"/>
  <c r="H81" i="63"/>
  <c r="M81" i="63"/>
  <c r="P81" i="63"/>
  <c r="K81" i="63"/>
  <c r="J81" i="63"/>
  <c r="M71" i="63"/>
  <c r="N71" i="63"/>
  <c r="G71" i="63"/>
  <c r="H71" i="63"/>
  <c r="Q71" i="63"/>
  <c r="K71" i="63"/>
  <c r="J71" i="63"/>
  <c r="C71" i="63"/>
  <c r="P71" i="63"/>
  <c r="N201" i="63"/>
  <c r="Q201" i="63"/>
  <c r="K201" i="63"/>
  <c r="M201" i="63"/>
  <c r="P201" i="63"/>
  <c r="J201" i="63"/>
  <c r="H201" i="63"/>
  <c r="G201" i="63"/>
  <c r="C201" i="63"/>
  <c r="Q168" i="63"/>
  <c r="K168" i="63"/>
  <c r="G168" i="63"/>
  <c r="H168" i="63"/>
  <c r="M168" i="63"/>
  <c r="N168" i="63"/>
  <c r="J168" i="63"/>
  <c r="C168" i="63"/>
  <c r="P168" i="63"/>
  <c r="G147" i="63"/>
  <c r="Q147" i="63"/>
  <c r="H147" i="63"/>
  <c r="P147" i="63"/>
  <c r="M147" i="63"/>
  <c r="N147" i="63"/>
  <c r="J147" i="63"/>
  <c r="C147" i="63"/>
  <c r="K147" i="63"/>
  <c r="G202" i="63"/>
  <c r="J202" i="63"/>
  <c r="H202" i="63"/>
  <c r="Q202" i="63"/>
  <c r="K202" i="63"/>
  <c r="N202" i="63"/>
  <c r="C202" i="63"/>
  <c r="P202" i="63"/>
  <c r="M202" i="63"/>
  <c r="P295" i="63"/>
  <c r="G295" i="63"/>
  <c r="N295" i="63"/>
  <c r="C295" i="63"/>
  <c r="H295" i="63"/>
  <c r="Q295" i="63"/>
  <c r="M295" i="63"/>
  <c r="J295" i="63"/>
  <c r="K295" i="63"/>
  <c r="J253" i="63"/>
  <c r="H253" i="63"/>
  <c r="Q253" i="63"/>
  <c r="G253" i="63"/>
  <c r="P253" i="63"/>
  <c r="M253" i="63"/>
  <c r="N253" i="63"/>
  <c r="K253" i="63"/>
  <c r="C253" i="63"/>
  <c r="H225" i="63"/>
  <c r="J225" i="63"/>
  <c r="G225" i="63"/>
  <c r="N225" i="63"/>
  <c r="Q225" i="63"/>
  <c r="C225" i="63"/>
  <c r="P225" i="63"/>
  <c r="M225" i="63"/>
  <c r="K225" i="63"/>
  <c r="P104" i="63"/>
  <c r="Q104" i="63"/>
  <c r="C104" i="63"/>
  <c r="K104" i="63"/>
  <c r="N104" i="63"/>
  <c r="G104" i="63"/>
  <c r="J104" i="63"/>
  <c r="M104" i="63"/>
  <c r="H104" i="63"/>
  <c r="Q37" i="63"/>
  <c r="G37" i="63"/>
  <c r="K37" i="63"/>
  <c r="M37" i="63"/>
  <c r="C37" i="63"/>
  <c r="N37" i="63"/>
  <c r="P37" i="63"/>
  <c r="J37" i="63"/>
  <c r="H37" i="63"/>
  <c r="J42" i="63"/>
  <c r="Q42" i="63"/>
  <c r="M42" i="63"/>
  <c r="G42" i="63"/>
  <c r="K42" i="63"/>
  <c r="I42" i="63" s="1"/>
  <c r="P42" i="63"/>
  <c r="C42" i="63"/>
  <c r="H42" i="63"/>
  <c r="N42" i="63"/>
  <c r="M259" i="63"/>
  <c r="G259" i="63"/>
  <c r="P259" i="63"/>
  <c r="N259" i="63"/>
  <c r="Q259" i="63"/>
  <c r="J259" i="63"/>
  <c r="H259" i="63"/>
  <c r="K259" i="63"/>
  <c r="C259" i="63"/>
  <c r="J271" i="63"/>
  <c r="K271" i="63"/>
  <c r="C271" i="63"/>
  <c r="G271" i="63"/>
  <c r="M271" i="63"/>
  <c r="P271" i="63"/>
  <c r="N271" i="63"/>
  <c r="Q271" i="63"/>
  <c r="H271" i="63"/>
  <c r="P274" i="63"/>
  <c r="C274" i="63"/>
  <c r="J274" i="63"/>
  <c r="K274" i="63"/>
  <c r="G274" i="63"/>
  <c r="N274" i="63"/>
  <c r="Q274" i="63"/>
  <c r="M274" i="63"/>
  <c r="H274" i="63"/>
  <c r="M55" i="63"/>
  <c r="Q55" i="63"/>
  <c r="C55" i="63"/>
  <c r="P55" i="63"/>
  <c r="G55" i="63"/>
  <c r="K55" i="63"/>
  <c r="N55" i="63"/>
  <c r="J55" i="63"/>
  <c r="H55" i="63"/>
  <c r="K267" i="63"/>
  <c r="N267" i="63"/>
  <c r="H267" i="63"/>
  <c r="Q267" i="63"/>
  <c r="P267" i="63"/>
  <c r="J267" i="63"/>
  <c r="M267" i="63"/>
  <c r="G267" i="63"/>
  <c r="C267" i="63"/>
  <c r="M237" i="63"/>
  <c r="G237" i="63"/>
  <c r="P237" i="63"/>
  <c r="N237" i="63"/>
  <c r="Q237" i="63"/>
  <c r="K237" i="63"/>
  <c r="J237" i="63"/>
  <c r="C237" i="63"/>
  <c r="H237" i="63"/>
  <c r="M238" i="63"/>
  <c r="Q238" i="63"/>
  <c r="J238" i="63"/>
  <c r="H238" i="63"/>
  <c r="C238" i="63"/>
  <c r="K238" i="63"/>
  <c r="G238" i="63"/>
  <c r="N238" i="63"/>
  <c r="P238" i="63"/>
  <c r="M53" i="63"/>
  <c r="C53" i="63"/>
  <c r="K53" i="63"/>
  <c r="H53" i="63"/>
  <c r="J53" i="63"/>
  <c r="N53" i="63"/>
  <c r="Q53" i="63"/>
  <c r="P53" i="63"/>
  <c r="G53" i="63"/>
  <c r="N157" i="63"/>
  <c r="Q157" i="63"/>
  <c r="H157" i="63"/>
  <c r="J157" i="63"/>
  <c r="C157" i="63"/>
  <c r="G157" i="63"/>
  <c r="K157" i="63"/>
  <c r="M157" i="63"/>
  <c r="P157" i="63"/>
  <c r="P89" i="63"/>
  <c r="C89" i="63"/>
  <c r="Q89" i="63"/>
  <c r="G89" i="63"/>
  <c r="M89" i="63"/>
  <c r="J89" i="63"/>
  <c r="K89" i="63"/>
  <c r="N89" i="63"/>
  <c r="H89" i="63"/>
  <c r="K101" i="63"/>
  <c r="G101" i="63"/>
  <c r="H101" i="63"/>
  <c r="Q101" i="63"/>
  <c r="C101" i="63"/>
  <c r="N101" i="63"/>
  <c r="M101" i="63"/>
  <c r="P101" i="63"/>
  <c r="J101" i="63"/>
  <c r="K143" i="63"/>
  <c r="G143" i="63"/>
  <c r="C143" i="63"/>
  <c r="Q143" i="63"/>
  <c r="P143" i="63"/>
  <c r="M143" i="63"/>
  <c r="J143" i="63"/>
  <c r="N143" i="63"/>
  <c r="H143" i="63"/>
  <c r="P51" i="63"/>
  <c r="Q51" i="63"/>
  <c r="M51" i="63"/>
  <c r="H51" i="63"/>
  <c r="G51" i="63"/>
  <c r="K51" i="63"/>
  <c r="J51" i="63"/>
  <c r="N51" i="63"/>
  <c r="C51" i="63"/>
  <c r="N241" i="63"/>
  <c r="K241" i="63"/>
  <c r="P241" i="63"/>
  <c r="J241" i="63"/>
  <c r="G241" i="63"/>
  <c r="M241" i="63"/>
  <c r="C241" i="63"/>
  <c r="H241" i="63"/>
  <c r="Q241" i="63"/>
  <c r="N36" i="63"/>
  <c r="G36" i="63"/>
  <c r="K36" i="63"/>
  <c r="J36" i="63"/>
  <c r="C36" i="63"/>
  <c r="H36" i="63"/>
  <c r="Q36" i="63"/>
  <c r="P36" i="63"/>
  <c r="M36" i="63"/>
  <c r="N261" i="63"/>
  <c r="H261" i="63"/>
  <c r="C261" i="63"/>
  <c r="M261" i="63"/>
  <c r="P261" i="63"/>
  <c r="K261" i="63"/>
  <c r="G261" i="63"/>
  <c r="Q261" i="63"/>
  <c r="J261" i="63"/>
  <c r="Q177" i="63"/>
  <c r="K177" i="63"/>
  <c r="H177" i="63"/>
  <c r="M177" i="63"/>
  <c r="P177" i="63"/>
  <c r="C177" i="63"/>
  <c r="J177" i="63"/>
  <c r="N177" i="63"/>
  <c r="L177" i="63" s="1"/>
  <c r="G177" i="63"/>
  <c r="P233" i="63"/>
  <c r="J233" i="63"/>
  <c r="Q233" i="63"/>
  <c r="M233" i="63"/>
  <c r="C233" i="63"/>
  <c r="H233" i="63"/>
  <c r="N233" i="63"/>
  <c r="G233" i="63"/>
  <c r="K233" i="63"/>
  <c r="C193" i="63"/>
  <c r="K193" i="63"/>
  <c r="N193" i="63"/>
  <c r="P193" i="63"/>
  <c r="M193" i="63"/>
  <c r="Q193" i="63"/>
  <c r="J193" i="63"/>
  <c r="H193" i="63"/>
  <c r="G193" i="63"/>
  <c r="N99" i="63"/>
  <c r="K99" i="63"/>
  <c r="H99" i="63"/>
  <c r="G99" i="63"/>
  <c r="P99" i="63"/>
  <c r="C99" i="63"/>
  <c r="M99" i="63"/>
  <c r="Q99" i="63"/>
  <c r="J99" i="63"/>
  <c r="K119" i="63"/>
  <c r="Q119" i="63"/>
  <c r="P119" i="63"/>
  <c r="C119" i="63"/>
  <c r="J119" i="63"/>
  <c r="H119" i="63"/>
  <c r="N119" i="63"/>
  <c r="G119" i="63"/>
  <c r="M119" i="63"/>
  <c r="G264" i="63"/>
  <c r="N264" i="63"/>
  <c r="K264" i="63"/>
  <c r="H264" i="63"/>
  <c r="P264" i="63"/>
  <c r="J264" i="63"/>
  <c r="Q264" i="63"/>
  <c r="C264" i="63"/>
  <c r="M264" i="63"/>
  <c r="P18" i="63"/>
  <c r="N18" i="63"/>
  <c r="G18" i="63"/>
  <c r="C18" i="63"/>
  <c r="K18" i="63"/>
  <c r="H18" i="63"/>
  <c r="M18" i="63"/>
  <c r="Q18" i="63"/>
  <c r="J18" i="63"/>
  <c r="M153" i="63"/>
  <c r="N153" i="63"/>
  <c r="G153" i="63"/>
  <c r="C153" i="63"/>
  <c r="Q153" i="63"/>
  <c r="H153" i="63"/>
  <c r="P153" i="63"/>
  <c r="J153" i="63"/>
  <c r="K153" i="63"/>
  <c r="K146" i="63"/>
  <c r="G146" i="63"/>
  <c r="P146" i="63"/>
  <c r="N146" i="63"/>
  <c r="J146" i="63"/>
  <c r="C146" i="63"/>
  <c r="M146" i="63"/>
  <c r="H146" i="63"/>
  <c r="Q146" i="63"/>
  <c r="K242" i="63"/>
  <c r="J242" i="63"/>
  <c r="P242" i="63"/>
  <c r="G242" i="63"/>
  <c r="N242" i="63"/>
  <c r="Q242" i="63"/>
  <c r="H242" i="63"/>
  <c r="C242" i="63"/>
  <c r="M242" i="63"/>
  <c r="G243" i="63"/>
  <c r="H243" i="63"/>
  <c r="J243" i="63"/>
  <c r="M243" i="63"/>
  <c r="P243" i="63"/>
  <c r="C243" i="63"/>
  <c r="Q243" i="63"/>
  <c r="K243" i="63"/>
  <c r="N243" i="63"/>
  <c r="P116" i="63"/>
  <c r="Q116" i="63"/>
  <c r="M116" i="63"/>
  <c r="J116" i="63"/>
  <c r="N116" i="63"/>
  <c r="H116" i="63"/>
  <c r="C116" i="63"/>
  <c r="G116" i="63"/>
  <c r="K116" i="63"/>
  <c r="P156" i="63"/>
  <c r="J156" i="63"/>
  <c r="H156" i="63"/>
  <c r="Q156" i="63"/>
  <c r="C156" i="63"/>
  <c r="G156" i="63"/>
  <c r="K156" i="63"/>
  <c r="M156" i="63"/>
  <c r="N156" i="63"/>
  <c r="K301" i="63"/>
  <c r="P301" i="63"/>
  <c r="M301" i="63"/>
  <c r="Q301" i="63"/>
  <c r="N301" i="63"/>
  <c r="G301" i="63"/>
  <c r="J301" i="63"/>
  <c r="H301" i="63"/>
  <c r="C301" i="63"/>
  <c r="P179" i="63"/>
  <c r="M179" i="63"/>
  <c r="J179" i="63"/>
  <c r="N179" i="63"/>
  <c r="K179" i="63"/>
  <c r="C179" i="63"/>
  <c r="G179" i="63"/>
  <c r="Q179" i="63"/>
  <c r="H179" i="63"/>
  <c r="C246" i="63"/>
  <c r="H246" i="63"/>
  <c r="J246" i="63"/>
  <c r="N246" i="63"/>
  <c r="P246" i="63"/>
  <c r="G246" i="63"/>
  <c r="M246" i="63"/>
  <c r="K246" i="63"/>
  <c r="Q246" i="63"/>
  <c r="O246" i="63" s="1"/>
  <c r="Q308" i="63"/>
  <c r="G308" i="63"/>
  <c r="M308" i="63"/>
  <c r="C308" i="63"/>
  <c r="P308" i="63"/>
  <c r="H308" i="63"/>
  <c r="N308" i="63"/>
  <c r="J308" i="63"/>
  <c r="K308" i="63"/>
  <c r="Q122" i="63"/>
  <c r="P122" i="63"/>
  <c r="G122" i="63"/>
  <c r="M122" i="63"/>
  <c r="C122" i="63"/>
  <c r="N122" i="63"/>
  <c r="J122" i="63"/>
  <c r="H122" i="63"/>
  <c r="K122" i="63"/>
  <c r="H97" i="63"/>
  <c r="G97" i="63"/>
  <c r="J97" i="63"/>
  <c r="P97" i="63"/>
  <c r="M97" i="63"/>
  <c r="Q97" i="63"/>
  <c r="K97" i="63"/>
  <c r="N97" i="63"/>
  <c r="C97" i="63"/>
  <c r="P58" i="63"/>
  <c r="Q58" i="63"/>
  <c r="K58" i="63"/>
  <c r="M58" i="63"/>
  <c r="N58" i="63"/>
  <c r="G58" i="63"/>
  <c r="J58" i="63"/>
  <c r="H58" i="63"/>
  <c r="C58" i="63"/>
  <c r="Q175" i="63"/>
  <c r="N175" i="63"/>
  <c r="P175" i="63"/>
  <c r="C175" i="63"/>
  <c r="K175" i="63"/>
  <c r="M175" i="63"/>
  <c r="H175" i="63"/>
  <c r="J175" i="63"/>
  <c r="G175" i="63"/>
  <c r="H194" i="63"/>
  <c r="G194" i="63"/>
  <c r="P194" i="63"/>
  <c r="K194" i="63"/>
  <c r="M194" i="63"/>
  <c r="Q194" i="63"/>
  <c r="J194" i="63"/>
  <c r="N194" i="63"/>
  <c r="C194" i="63"/>
  <c r="J287" i="63"/>
  <c r="N287" i="63"/>
  <c r="K287" i="63"/>
  <c r="M287" i="63"/>
  <c r="P287" i="63"/>
  <c r="Q287" i="63"/>
  <c r="G287" i="63"/>
  <c r="C287" i="63"/>
  <c r="H287" i="63"/>
  <c r="J49" i="63"/>
  <c r="P49" i="63"/>
  <c r="G49" i="63"/>
  <c r="K49" i="63"/>
  <c r="M49" i="63"/>
  <c r="C49" i="63"/>
  <c r="H49" i="63"/>
  <c r="N49" i="63"/>
  <c r="Q49" i="63"/>
  <c r="G277" i="63"/>
  <c r="Q277" i="63"/>
  <c r="M277" i="63"/>
  <c r="K277" i="63"/>
  <c r="H277" i="63"/>
  <c r="N277" i="63"/>
  <c r="P277" i="63"/>
  <c r="C277" i="63"/>
  <c r="J277" i="63"/>
  <c r="G114" i="63"/>
  <c r="M114" i="63"/>
  <c r="C114" i="63"/>
  <c r="K114" i="63"/>
  <c r="N114" i="63"/>
  <c r="H114" i="63"/>
  <c r="Q114" i="63"/>
  <c r="P114" i="63"/>
  <c r="J114" i="63"/>
  <c r="H64" i="63"/>
  <c r="G64" i="63"/>
  <c r="K64" i="63"/>
  <c r="J64" i="63"/>
  <c r="C64" i="63"/>
  <c r="M64" i="63"/>
  <c r="N64" i="63"/>
  <c r="P64" i="63"/>
  <c r="Q64" i="63"/>
  <c r="M137" i="63"/>
  <c r="K137" i="63"/>
  <c r="J137" i="63"/>
  <c r="P137" i="63"/>
  <c r="C137" i="63"/>
  <c r="H137" i="63"/>
  <c r="G137" i="63"/>
  <c r="Q137" i="63"/>
  <c r="O137" i="63" s="1"/>
  <c r="N137" i="63"/>
  <c r="L137" i="63" s="1"/>
  <c r="J195" i="63"/>
  <c r="N195" i="63"/>
  <c r="H195" i="63"/>
  <c r="K195" i="63"/>
  <c r="Q195" i="63"/>
  <c r="C195" i="63"/>
  <c r="M195" i="63"/>
  <c r="P195" i="63"/>
  <c r="G195" i="63"/>
  <c r="N127" i="63"/>
  <c r="H127" i="63"/>
  <c r="M127" i="63"/>
  <c r="K127" i="63"/>
  <c r="J127" i="63"/>
  <c r="C127" i="63"/>
  <c r="P127" i="63"/>
  <c r="G127" i="63"/>
  <c r="Q127" i="63"/>
  <c r="M110" i="63"/>
  <c r="Q110" i="63"/>
  <c r="P110" i="63"/>
  <c r="J110" i="63"/>
  <c r="N110" i="63"/>
  <c r="L110" i="63" s="1"/>
  <c r="G110" i="63"/>
  <c r="C110" i="63"/>
  <c r="H110" i="63"/>
  <c r="K110" i="63"/>
  <c r="J226" i="63"/>
  <c r="P226" i="63"/>
  <c r="H226" i="63"/>
  <c r="G226" i="63"/>
  <c r="M226" i="63"/>
  <c r="N226" i="63"/>
  <c r="C226" i="63"/>
  <c r="K226" i="63"/>
  <c r="Q226" i="63"/>
  <c r="Q144" i="63"/>
  <c r="H144" i="63"/>
  <c r="J144" i="63"/>
  <c r="K144" i="63"/>
  <c r="G144" i="63"/>
  <c r="P144" i="63"/>
  <c r="C144" i="63"/>
  <c r="M144" i="63"/>
  <c r="N144" i="63"/>
  <c r="J255" i="63"/>
  <c r="M255" i="63"/>
  <c r="C255" i="63"/>
  <c r="H255" i="63"/>
  <c r="N255" i="63"/>
  <c r="P255" i="63"/>
  <c r="G255" i="63"/>
  <c r="K255" i="63"/>
  <c r="Q255" i="63"/>
  <c r="H124" i="63"/>
  <c r="K124" i="63"/>
  <c r="M124" i="63"/>
  <c r="Q124" i="63"/>
  <c r="P124" i="63"/>
  <c r="N124" i="63"/>
  <c r="C124" i="63"/>
  <c r="G124" i="63"/>
  <c r="J124" i="63"/>
  <c r="J34" i="63"/>
  <c r="C34" i="63"/>
  <c r="H34" i="63"/>
  <c r="G34" i="63"/>
  <c r="N34" i="63"/>
  <c r="K34" i="63"/>
  <c r="Q34" i="63"/>
  <c r="M34" i="63"/>
  <c r="P34" i="63"/>
  <c r="N293" i="63"/>
  <c r="C293" i="63"/>
  <c r="H293" i="63"/>
  <c r="K293" i="63"/>
  <c r="J293" i="63"/>
  <c r="P293" i="63"/>
  <c r="G293" i="63"/>
  <c r="Q293" i="63"/>
  <c r="M293" i="63"/>
  <c r="K61" i="63"/>
  <c r="Q61" i="63"/>
  <c r="M61" i="63"/>
  <c r="G61" i="63"/>
  <c r="P61" i="63"/>
  <c r="J61" i="63"/>
  <c r="C61" i="63"/>
  <c r="N61" i="63"/>
  <c r="H61" i="63"/>
  <c r="C181" i="63"/>
  <c r="N181" i="63"/>
  <c r="G181" i="63"/>
  <c r="P181" i="63"/>
  <c r="Q181" i="63"/>
  <c r="K181" i="63"/>
  <c r="J181" i="63"/>
  <c r="H181" i="63"/>
  <c r="M181" i="63"/>
  <c r="H198" i="63"/>
  <c r="J198" i="63"/>
  <c r="P198" i="63"/>
  <c r="Q198" i="63"/>
  <c r="G198" i="63"/>
  <c r="N198" i="63"/>
  <c r="M198" i="63"/>
  <c r="C198" i="63"/>
  <c r="K198" i="63"/>
  <c r="M278" i="63"/>
  <c r="Q278" i="63"/>
  <c r="J278" i="63"/>
  <c r="H278" i="63"/>
  <c r="N278" i="63"/>
  <c r="L278" i="63" s="1"/>
  <c r="C278" i="63"/>
  <c r="G278" i="63"/>
  <c r="P278" i="63"/>
  <c r="K278" i="63"/>
  <c r="K149" i="63"/>
  <c r="P149" i="63"/>
  <c r="C149" i="63"/>
  <c r="Q149" i="63"/>
  <c r="G149" i="63"/>
  <c r="H149" i="63"/>
  <c r="N149" i="63"/>
  <c r="M149" i="63"/>
  <c r="J149" i="63"/>
  <c r="P95" i="63"/>
  <c r="H95" i="63"/>
  <c r="Q95" i="63"/>
  <c r="K95" i="63"/>
  <c r="M95" i="63"/>
  <c r="N95" i="63"/>
  <c r="C95" i="63"/>
  <c r="J95" i="63"/>
  <c r="G95" i="63"/>
  <c r="P206" i="63"/>
  <c r="N206" i="63"/>
  <c r="K206" i="63"/>
  <c r="J206" i="63"/>
  <c r="M206" i="63"/>
  <c r="G206" i="63"/>
  <c r="H206" i="63"/>
  <c r="C206" i="63"/>
  <c r="Q206" i="63"/>
  <c r="O206" i="63" s="1"/>
  <c r="K286" i="63"/>
  <c r="N286" i="63"/>
  <c r="G286" i="63"/>
  <c r="C286" i="63"/>
  <c r="Q286" i="63"/>
  <c r="P286" i="63"/>
  <c r="M286" i="63"/>
  <c r="J286" i="63"/>
  <c r="H286" i="63"/>
  <c r="G310" i="55"/>
  <c r="M288" i="63"/>
  <c r="J288" i="63"/>
  <c r="Q288" i="63"/>
  <c r="C288" i="63"/>
  <c r="G288" i="63"/>
  <c r="H288" i="63"/>
  <c r="N288" i="63"/>
  <c r="K288" i="63"/>
  <c r="P288" i="63"/>
  <c r="N210" i="63"/>
  <c r="P210" i="63"/>
  <c r="M210" i="63"/>
  <c r="K210" i="63"/>
  <c r="H210" i="63"/>
  <c r="J210" i="63"/>
  <c r="G210" i="63"/>
  <c r="C210" i="63"/>
  <c r="Q210" i="63"/>
  <c r="N33" i="63"/>
  <c r="Q33" i="63"/>
  <c r="H33" i="63"/>
  <c r="P33" i="63"/>
  <c r="K33" i="63"/>
  <c r="G33" i="63"/>
  <c r="C33" i="63"/>
  <c r="M33" i="63"/>
  <c r="J33" i="63"/>
  <c r="Q305" i="63"/>
  <c r="G305" i="63"/>
  <c r="P305" i="63"/>
  <c r="N305" i="63"/>
  <c r="M305" i="63"/>
  <c r="H305" i="63"/>
  <c r="J305" i="63"/>
  <c r="C305" i="63"/>
  <c r="K305" i="63"/>
  <c r="J311" i="63"/>
  <c r="K311" i="63"/>
  <c r="M311" i="63"/>
  <c r="P311" i="63"/>
  <c r="C311" i="63"/>
  <c r="N311" i="63"/>
  <c r="G311" i="63"/>
  <c r="Q311" i="63"/>
  <c r="H311" i="63"/>
  <c r="N310" i="63"/>
  <c r="J310" i="63"/>
  <c r="H310" i="63"/>
  <c r="Q310" i="63"/>
  <c r="G310" i="63"/>
  <c r="P310" i="63"/>
  <c r="M310" i="63"/>
  <c r="K310" i="63"/>
  <c r="C310" i="63"/>
  <c r="G115" i="63"/>
  <c r="C115" i="63"/>
  <c r="K115" i="63"/>
  <c r="P115" i="63"/>
  <c r="J115" i="63"/>
  <c r="Q115" i="63"/>
  <c r="N115" i="63"/>
  <c r="M115" i="63"/>
  <c r="H115" i="63"/>
  <c r="C165" i="63"/>
  <c r="Q165" i="63"/>
  <c r="G165" i="63"/>
  <c r="J165" i="63"/>
  <c r="P165" i="63"/>
  <c r="H165" i="63"/>
  <c r="K165" i="63"/>
  <c r="M165" i="63"/>
  <c r="N165" i="63"/>
  <c r="J197" i="63"/>
  <c r="C197" i="63"/>
  <c r="M197" i="63"/>
  <c r="N197" i="63"/>
  <c r="Q197" i="63"/>
  <c r="H197" i="63"/>
  <c r="P197" i="63"/>
  <c r="G197" i="63"/>
  <c r="K197" i="63"/>
  <c r="I197" i="63" s="1"/>
  <c r="Q191" i="63"/>
  <c r="G191" i="63"/>
  <c r="H191" i="63"/>
  <c r="J191" i="63"/>
  <c r="C191" i="63"/>
  <c r="K191" i="63"/>
  <c r="P191" i="63"/>
  <c r="N191" i="63"/>
  <c r="M191" i="63"/>
  <c r="Q62" i="63"/>
  <c r="C62" i="63"/>
  <c r="H62" i="63"/>
  <c r="P62" i="63"/>
  <c r="N62" i="63"/>
  <c r="J62" i="63"/>
  <c r="G62" i="63"/>
  <c r="K62" i="63"/>
  <c r="M62" i="63"/>
  <c r="Q35" i="63"/>
  <c r="H35" i="63"/>
  <c r="K35" i="63"/>
  <c r="P35" i="63"/>
  <c r="N35" i="63"/>
  <c r="M35" i="63"/>
  <c r="G35" i="63"/>
  <c r="J35" i="63"/>
  <c r="C35" i="63"/>
  <c r="G245" i="63"/>
  <c r="C245" i="63"/>
  <c r="J245" i="63"/>
  <c r="H245" i="63"/>
  <c r="M245" i="63"/>
  <c r="N245" i="63"/>
  <c r="K245" i="63"/>
  <c r="Q245" i="63"/>
  <c r="P245" i="63"/>
  <c r="N73" i="63"/>
  <c r="P73" i="63"/>
  <c r="H73" i="63"/>
  <c r="M73" i="63"/>
  <c r="C73" i="63"/>
  <c r="Q73" i="63"/>
  <c r="O73" i="63" s="1"/>
  <c r="K73" i="63"/>
  <c r="J73" i="63"/>
  <c r="G73" i="63"/>
  <c r="K212" i="63"/>
  <c r="N212" i="63"/>
  <c r="P212" i="63"/>
  <c r="M212" i="63"/>
  <c r="Q212" i="63"/>
  <c r="G212" i="63"/>
  <c r="H212" i="63"/>
  <c r="C212" i="63"/>
  <c r="J212" i="63"/>
  <c r="C118" i="63"/>
  <c r="Q118" i="63"/>
  <c r="M118" i="63"/>
  <c r="H118" i="63"/>
  <c r="J118" i="63"/>
  <c r="N118" i="63"/>
  <c r="P118" i="63"/>
  <c r="K118" i="63"/>
  <c r="G118" i="63"/>
  <c r="J178" i="63"/>
  <c r="C178" i="63"/>
  <c r="M178" i="63"/>
  <c r="G178" i="63"/>
  <c r="P178" i="63"/>
  <c r="N178" i="63"/>
  <c r="Q178" i="63"/>
  <c r="K178" i="63"/>
  <c r="H178" i="63"/>
  <c r="C252" i="63"/>
  <c r="M252" i="63"/>
  <c r="J252" i="63"/>
  <c r="P252" i="63"/>
  <c r="K252" i="63"/>
  <c r="H252" i="63"/>
  <c r="Q252" i="63"/>
  <c r="N252" i="63"/>
  <c r="G252" i="63"/>
  <c r="Q282" i="63"/>
  <c r="N282" i="63"/>
  <c r="M282" i="63"/>
  <c r="J282" i="63"/>
  <c r="H282" i="63"/>
  <c r="C282" i="63"/>
  <c r="K282" i="63"/>
  <c r="P282" i="63"/>
  <c r="G282" i="63"/>
  <c r="C260" i="63"/>
  <c r="Q260" i="63"/>
  <c r="H260" i="63"/>
  <c r="K260" i="63"/>
  <c r="M260" i="63"/>
  <c r="P260" i="63"/>
  <c r="N260" i="63"/>
  <c r="J260" i="63"/>
  <c r="G260" i="63"/>
  <c r="J182" i="63"/>
  <c r="N182" i="63"/>
  <c r="H182" i="63"/>
  <c r="K182" i="63"/>
  <c r="Q182" i="63"/>
  <c r="C182" i="63"/>
  <c r="G182" i="63"/>
  <c r="M182" i="63"/>
  <c r="P182" i="63"/>
  <c r="J14" i="63"/>
  <c r="Q14" i="63"/>
  <c r="P14" i="63"/>
  <c r="K14" i="63"/>
  <c r="G14" i="63"/>
  <c r="N14" i="63"/>
  <c r="M14" i="63"/>
  <c r="C14" i="63"/>
  <c r="H14" i="63"/>
  <c r="J302" i="63"/>
  <c r="G302" i="63"/>
  <c r="K302" i="63"/>
  <c r="H302" i="63"/>
  <c r="M302" i="63"/>
  <c r="N302" i="63"/>
  <c r="C302" i="63"/>
  <c r="Q302" i="63"/>
  <c r="P302" i="63"/>
  <c r="Q158" i="63"/>
  <c r="M158" i="63"/>
  <c r="G158" i="63"/>
  <c r="K158" i="63"/>
  <c r="C158" i="63"/>
  <c r="P158" i="63"/>
  <c r="J158" i="63"/>
  <c r="N158" i="63"/>
  <c r="H158" i="63"/>
  <c r="G32" i="63"/>
  <c r="C32" i="63"/>
  <c r="H32" i="63"/>
  <c r="N32" i="63"/>
  <c r="K32" i="63"/>
  <c r="P32" i="63"/>
  <c r="Q32" i="63"/>
  <c r="M32" i="63"/>
  <c r="J32" i="63"/>
  <c r="M139" i="63"/>
  <c r="H139" i="63"/>
  <c r="N139" i="63"/>
  <c r="K139" i="63"/>
  <c r="Q139" i="63"/>
  <c r="C139" i="63"/>
  <c r="P139" i="63"/>
  <c r="J139" i="63"/>
  <c r="G139" i="63"/>
  <c r="P215" i="63"/>
  <c r="M215" i="63"/>
  <c r="H215" i="63"/>
  <c r="J215" i="63"/>
  <c r="N215" i="63"/>
  <c r="G215" i="63"/>
  <c r="Q215" i="63"/>
  <c r="C215" i="63"/>
  <c r="K215" i="63"/>
  <c r="P291" i="63"/>
  <c r="J291" i="63"/>
  <c r="N291" i="63"/>
  <c r="G291" i="63"/>
  <c r="M291" i="63"/>
  <c r="C291" i="63"/>
  <c r="K291" i="63"/>
  <c r="H291" i="63"/>
  <c r="Q291" i="63"/>
  <c r="M236" i="63"/>
  <c r="H236" i="63"/>
  <c r="Q236" i="63"/>
  <c r="C236" i="63"/>
  <c r="N236" i="63"/>
  <c r="L236" i="63" s="1"/>
  <c r="K236" i="63"/>
  <c r="P236" i="63"/>
  <c r="J236" i="63"/>
  <c r="G236" i="63"/>
  <c r="N151" i="63"/>
  <c r="G151" i="63"/>
  <c r="K151" i="63"/>
  <c r="J151" i="63"/>
  <c r="P151" i="63"/>
  <c r="C151" i="63"/>
  <c r="M151" i="63"/>
  <c r="H151" i="63"/>
  <c r="Q151" i="63"/>
  <c r="J29" i="63"/>
  <c r="C29" i="63"/>
  <c r="G29" i="63"/>
  <c r="N29" i="63"/>
  <c r="K29" i="63"/>
  <c r="P29" i="63"/>
  <c r="H29" i="63"/>
  <c r="Q29" i="63"/>
  <c r="M29" i="63"/>
  <c r="J150" i="63"/>
  <c r="C150" i="63"/>
  <c r="P150" i="63"/>
  <c r="N150" i="63"/>
  <c r="Q150" i="63"/>
  <c r="G150" i="63"/>
  <c r="M150" i="63"/>
  <c r="H150" i="63"/>
  <c r="K150" i="63"/>
  <c r="N303" i="63"/>
  <c r="M303" i="63"/>
  <c r="J303" i="63"/>
  <c r="K303" i="63"/>
  <c r="Q303" i="63"/>
  <c r="H303" i="63"/>
  <c r="P303" i="63"/>
  <c r="G303" i="63"/>
  <c r="C303" i="63"/>
  <c r="K229" i="63"/>
  <c r="N229" i="63"/>
  <c r="G229" i="63"/>
  <c r="J229" i="63"/>
  <c r="M229" i="63"/>
  <c r="Q229" i="63"/>
  <c r="P229" i="63"/>
  <c r="H229" i="63"/>
  <c r="C229" i="63"/>
  <c r="J76" i="63"/>
  <c r="K76" i="63"/>
  <c r="N76" i="63"/>
  <c r="P76" i="63"/>
  <c r="Q76" i="63"/>
  <c r="C76" i="63"/>
  <c r="M76" i="63"/>
  <c r="G76" i="63"/>
  <c r="H76" i="63"/>
  <c r="G185" i="63"/>
  <c r="K185" i="63"/>
  <c r="C185" i="63"/>
  <c r="H185" i="63"/>
  <c r="N185" i="63"/>
  <c r="M185" i="63"/>
  <c r="Q185" i="63"/>
  <c r="J185" i="63"/>
  <c r="P185" i="63"/>
  <c r="H304" i="63"/>
  <c r="C304" i="63"/>
  <c r="J304" i="63"/>
  <c r="M304" i="63"/>
  <c r="G304" i="63"/>
  <c r="Q304" i="63"/>
  <c r="P304" i="63"/>
  <c r="K304" i="63"/>
  <c r="N304" i="63"/>
  <c r="Q121" i="63"/>
  <c r="M121" i="63"/>
  <c r="G121" i="63"/>
  <c r="N121" i="63"/>
  <c r="C121" i="63"/>
  <c r="J121" i="63"/>
  <c r="P121" i="63"/>
  <c r="K121" i="63"/>
  <c r="H121" i="63"/>
  <c r="N102" i="63"/>
  <c r="K102" i="63"/>
  <c r="P102" i="63"/>
  <c r="G102" i="63"/>
  <c r="M102" i="63"/>
  <c r="C102" i="63"/>
  <c r="J102" i="63"/>
  <c r="H102" i="63"/>
  <c r="Q102" i="63"/>
  <c r="H123" i="63"/>
  <c r="P123" i="63"/>
  <c r="K123" i="63"/>
  <c r="G123" i="63"/>
  <c r="Q123" i="63"/>
  <c r="J123" i="63"/>
  <c r="C123" i="63"/>
  <c r="N123" i="63"/>
  <c r="M123" i="63"/>
  <c r="C281" i="63"/>
  <c r="M281" i="63"/>
  <c r="J281" i="63"/>
  <c r="P281" i="63"/>
  <c r="H281" i="63"/>
  <c r="K281" i="63"/>
  <c r="Q281" i="63"/>
  <c r="G281" i="63"/>
  <c r="N281" i="63"/>
  <c r="P57" i="63"/>
  <c r="H57" i="63"/>
  <c r="J57" i="63"/>
  <c r="G57" i="63"/>
  <c r="K57" i="63"/>
  <c r="M57" i="63"/>
  <c r="Q57" i="63"/>
  <c r="N57" i="63"/>
  <c r="C57" i="63"/>
  <c r="G141" i="63"/>
  <c r="K141" i="63"/>
  <c r="H141" i="63"/>
  <c r="C141" i="63"/>
  <c r="Q141" i="63"/>
  <c r="P141" i="63"/>
  <c r="J141" i="63"/>
  <c r="N141" i="63"/>
  <c r="M141" i="63"/>
  <c r="G117" i="63"/>
  <c r="Q117" i="63"/>
  <c r="C117" i="63"/>
  <c r="H117" i="63"/>
  <c r="K117" i="63"/>
  <c r="M117" i="63"/>
  <c r="P117" i="63"/>
  <c r="J117" i="63"/>
  <c r="N117" i="63"/>
  <c r="C176" i="63"/>
  <c r="K176" i="63"/>
  <c r="J176" i="63"/>
  <c r="M176" i="63"/>
  <c r="N176" i="63"/>
  <c r="Q176" i="63"/>
  <c r="G176" i="63"/>
  <c r="H176" i="63"/>
  <c r="P176" i="63"/>
  <c r="M200" i="63"/>
  <c r="J200" i="63"/>
  <c r="N200" i="63"/>
  <c r="C200" i="63"/>
  <c r="Q200" i="63"/>
  <c r="G200" i="63"/>
  <c r="K200" i="63"/>
  <c r="H200" i="63"/>
  <c r="P200" i="63"/>
  <c r="N171" i="63"/>
  <c r="G171" i="63"/>
  <c r="P171" i="63"/>
  <c r="Q171" i="63"/>
  <c r="H171" i="63"/>
  <c r="J171" i="63"/>
  <c r="M171" i="63"/>
  <c r="C171" i="63"/>
  <c r="K171" i="63"/>
  <c r="G44" i="63"/>
  <c r="J44" i="63"/>
  <c r="K44" i="63"/>
  <c r="C44" i="63"/>
  <c r="Q44" i="63"/>
  <c r="M44" i="63"/>
  <c r="H44" i="63"/>
  <c r="N44" i="63"/>
  <c r="P44" i="63"/>
  <c r="J27" i="63"/>
  <c r="P27" i="63"/>
  <c r="Q27" i="63"/>
  <c r="N27" i="63"/>
  <c r="M27" i="63"/>
  <c r="H27" i="63"/>
  <c r="K27" i="63"/>
  <c r="C27" i="63"/>
  <c r="G27" i="63"/>
  <c r="M136" i="63"/>
  <c r="P136" i="63"/>
  <c r="K136" i="63"/>
  <c r="G136" i="63"/>
  <c r="N136" i="63"/>
  <c r="L136" i="63" s="1"/>
  <c r="J136" i="63"/>
  <c r="H136" i="63"/>
  <c r="Q136" i="63"/>
  <c r="C136" i="63"/>
  <c r="N231" i="63"/>
  <c r="C231" i="63"/>
  <c r="P231" i="63"/>
  <c r="K231" i="63"/>
  <c r="M231" i="63"/>
  <c r="Q231" i="63"/>
  <c r="J231" i="63"/>
  <c r="H231" i="63"/>
  <c r="G231" i="63"/>
  <c r="M129" i="63"/>
  <c r="C129" i="63"/>
  <c r="Q129" i="63"/>
  <c r="P129" i="63"/>
  <c r="N129" i="63"/>
  <c r="L129" i="63" s="1"/>
  <c r="H129" i="63"/>
  <c r="G129" i="63"/>
  <c r="K129" i="63"/>
  <c r="J129" i="63"/>
  <c r="N12" i="63"/>
  <c r="K12" i="63"/>
  <c r="H12" i="63"/>
  <c r="P12" i="63"/>
  <c r="C12" i="63"/>
  <c r="G12" i="63"/>
  <c r="Q12" i="63"/>
  <c r="J12" i="63"/>
  <c r="M12" i="63"/>
  <c r="C93" i="63"/>
  <c r="J93" i="63"/>
  <c r="Q93" i="63"/>
  <c r="H93" i="63"/>
  <c r="G93" i="63"/>
  <c r="P93" i="63"/>
  <c r="M93" i="63"/>
  <c r="N93" i="63"/>
  <c r="K93" i="63"/>
  <c r="J222" i="63"/>
  <c r="P222" i="63"/>
  <c r="C222" i="63"/>
  <c r="G222" i="63"/>
  <c r="Q222" i="63"/>
  <c r="M222" i="63"/>
  <c r="K222" i="63"/>
  <c r="H222" i="63"/>
  <c r="N222" i="63"/>
  <c r="C207" i="63"/>
  <c r="H207" i="63"/>
  <c r="Q207" i="63"/>
  <c r="N207" i="63"/>
  <c r="K207" i="63"/>
  <c r="M207" i="63"/>
  <c r="J207" i="63"/>
  <c r="G207" i="63"/>
  <c r="P207" i="63"/>
  <c r="K134" i="63"/>
  <c r="G134" i="63"/>
  <c r="P134" i="63"/>
  <c r="H134" i="63"/>
  <c r="N134" i="63"/>
  <c r="C134" i="63"/>
  <c r="M134" i="63"/>
  <c r="J134" i="63"/>
  <c r="Q134" i="63"/>
  <c r="P85" i="63"/>
  <c r="Q85" i="63"/>
  <c r="M85" i="63"/>
  <c r="K85" i="63"/>
  <c r="C85" i="63"/>
  <c r="J85" i="63"/>
  <c r="G85" i="63"/>
  <c r="H85" i="63"/>
  <c r="N85" i="63"/>
  <c r="K138" i="63"/>
  <c r="J138" i="63"/>
  <c r="C138" i="63"/>
  <c r="G138" i="63"/>
  <c r="Q138" i="63"/>
  <c r="H138" i="63"/>
  <c r="M138" i="63"/>
  <c r="P138" i="63"/>
  <c r="N138" i="63"/>
  <c r="N186" i="63"/>
  <c r="G186" i="63"/>
  <c r="P186" i="63"/>
  <c r="H186" i="63"/>
  <c r="K186" i="63"/>
  <c r="J186" i="63"/>
  <c r="M186" i="63"/>
  <c r="C186" i="63"/>
  <c r="Q186" i="63"/>
  <c r="Q87" i="63"/>
  <c r="P87" i="63"/>
  <c r="G87" i="63"/>
  <c r="K87" i="63"/>
  <c r="M87" i="63"/>
  <c r="C87" i="63"/>
  <c r="N87" i="63"/>
  <c r="H87" i="63"/>
  <c r="J87" i="63"/>
  <c r="Q257" i="63"/>
  <c r="J257" i="63"/>
  <c r="P257" i="63"/>
  <c r="C257" i="63"/>
  <c r="M257" i="63"/>
  <c r="H257" i="63"/>
  <c r="G257" i="63"/>
  <c r="K257" i="63"/>
  <c r="N257" i="63"/>
  <c r="G60" i="63"/>
  <c r="N60" i="63"/>
  <c r="J60" i="63"/>
  <c r="M60" i="63"/>
  <c r="K60" i="63"/>
  <c r="C60" i="63"/>
  <c r="Q60" i="63"/>
  <c r="H60" i="63"/>
  <c r="P60" i="63"/>
  <c r="G100" i="63"/>
  <c r="H100" i="63"/>
  <c r="N100" i="63"/>
  <c r="C100" i="63"/>
  <c r="J100" i="63"/>
  <c r="M100" i="63"/>
  <c r="P100" i="63"/>
  <c r="Q100" i="63"/>
  <c r="K100" i="63"/>
  <c r="M228" i="63"/>
  <c r="C228" i="63"/>
  <c r="H228" i="63"/>
  <c r="N228" i="63"/>
  <c r="P228" i="63"/>
  <c r="G228" i="63"/>
  <c r="Q228" i="63"/>
  <c r="K228" i="63"/>
  <c r="J228" i="63"/>
  <c r="P167" i="63"/>
  <c r="N167" i="63"/>
  <c r="H167" i="63"/>
  <c r="C167" i="63"/>
  <c r="G167" i="63"/>
  <c r="J167" i="63"/>
  <c r="Q167" i="63"/>
  <c r="M167" i="63"/>
  <c r="K167" i="63"/>
  <c r="P135" i="63"/>
  <c r="Q135" i="63"/>
  <c r="N135" i="63"/>
  <c r="M135" i="63"/>
  <c r="G135" i="63"/>
  <c r="K135" i="63"/>
  <c r="H135" i="63"/>
  <c r="C135" i="63"/>
  <c r="J135" i="63"/>
  <c r="H84" i="63"/>
  <c r="J84" i="63"/>
  <c r="M84" i="63"/>
  <c r="C84" i="63"/>
  <c r="G84" i="63"/>
  <c r="N84" i="63"/>
  <c r="K84" i="63"/>
  <c r="Q84" i="63"/>
  <c r="P84" i="63"/>
  <c r="H217" i="63"/>
  <c r="N217" i="63"/>
  <c r="Q217" i="63"/>
  <c r="M217" i="63"/>
  <c r="G217" i="63"/>
  <c r="P217" i="63"/>
  <c r="K217" i="63"/>
  <c r="J217" i="63"/>
  <c r="C217" i="63"/>
  <c r="N131" i="63"/>
  <c r="J131" i="63"/>
  <c r="C131" i="63"/>
  <c r="K131" i="63"/>
  <c r="P131" i="63"/>
  <c r="G131" i="63"/>
  <c r="H131" i="63"/>
  <c r="M131" i="63"/>
  <c r="Q131" i="63"/>
  <c r="O131" i="63" s="1"/>
  <c r="J63" i="63"/>
  <c r="K63" i="63"/>
  <c r="M63" i="63"/>
  <c r="H63" i="63"/>
  <c r="G63" i="63"/>
  <c r="P63" i="63"/>
  <c r="N63" i="63"/>
  <c r="Q63" i="63"/>
  <c r="C63" i="63"/>
  <c r="J227" i="63"/>
  <c r="G227" i="63"/>
  <c r="Q227" i="63"/>
  <c r="N227" i="63"/>
  <c r="K227" i="63"/>
  <c r="I227" i="63" s="1"/>
  <c r="M227" i="63"/>
  <c r="H227" i="63"/>
  <c r="P227" i="63"/>
  <c r="C227" i="63"/>
  <c r="C247" i="63"/>
  <c r="M247" i="63"/>
  <c r="P247" i="63"/>
  <c r="G247" i="63"/>
  <c r="J247" i="63"/>
  <c r="K247" i="63"/>
  <c r="Q247" i="63"/>
  <c r="N247" i="63"/>
  <c r="H247" i="63"/>
  <c r="Q15" i="63"/>
  <c r="P15" i="63"/>
  <c r="N15" i="63"/>
  <c r="K15" i="63"/>
  <c r="H15" i="63"/>
  <c r="C15" i="63"/>
  <c r="J15" i="63"/>
  <c r="M15" i="63"/>
  <c r="G15" i="63"/>
  <c r="H41" i="63"/>
  <c r="M41" i="63"/>
  <c r="N41" i="63"/>
  <c r="P41" i="63"/>
  <c r="G41" i="63"/>
  <c r="Q41" i="63"/>
  <c r="J41" i="63"/>
  <c r="K41" i="63"/>
  <c r="C41" i="63"/>
  <c r="C23" i="63"/>
  <c r="G23" i="63"/>
  <c r="H23" i="63"/>
  <c r="M23" i="63"/>
  <c r="Q23" i="63"/>
  <c r="K23" i="63"/>
  <c r="J23" i="63"/>
  <c r="P23" i="63"/>
  <c r="N23" i="63"/>
  <c r="Q148" i="63"/>
  <c r="C148" i="63"/>
  <c r="M148" i="63"/>
  <c r="H148" i="63"/>
  <c r="K148" i="63"/>
  <c r="J148" i="63"/>
  <c r="G148" i="63"/>
  <c r="N148" i="63"/>
  <c r="P148" i="63"/>
  <c r="Q192" i="63"/>
  <c r="P192" i="63"/>
  <c r="K192" i="63"/>
  <c r="G192" i="63"/>
  <c r="C192" i="63"/>
  <c r="J192" i="63"/>
  <c r="M192" i="63"/>
  <c r="N192" i="63"/>
  <c r="H192" i="63"/>
  <c r="K19" i="63"/>
  <c r="G19" i="63"/>
  <c r="Q19" i="63"/>
  <c r="C19" i="63"/>
  <c r="P19" i="63"/>
  <c r="J19" i="63"/>
  <c r="H19" i="63"/>
  <c r="N19" i="63"/>
  <c r="M19" i="63"/>
  <c r="M211" i="63"/>
  <c r="H211" i="63"/>
  <c r="C211" i="63"/>
  <c r="N211" i="63"/>
  <c r="P211" i="63"/>
  <c r="K211" i="63"/>
  <c r="J211" i="63"/>
  <c r="Q211" i="63"/>
  <c r="G211" i="63"/>
  <c r="Q54" i="63"/>
  <c r="H54" i="63"/>
  <c r="N54" i="63"/>
  <c r="M54" i="63"/>
  <c r="C54" i="63"/>
  <c r="P54" i="63"/>
  <c r="G54" i="63"/>
  <c r="J54" i="63"/>
  <c r="K54" i="63"/>
  <c r="H24" i="63"/>
  <c r="G24" i="63"/>
  <c r="N24" i="63"/>
  <c r="K24" i="63"/>
  <c r="Q24" i="63"/>
  <c r="P24" i="63"/>
  <c r="J24" i="63"/>
  <c r="M24" i="63"/>
  <c r="C24" i="63"/>
  <c r="C269" i="63"/>
  <c r="K269" i="63"/>
  <c r="G269" i="63"/>
  <c r="P269" i="63"/>
  <c r="Q269" i="63"/>
  <c r="H269" i="63"/>
  <c r="M269" i="63"/>
  <c r="N269" i="63"/>
  <c r="J269" i="63"/>
  <c r="H98" i="63"/>
  <c r="K98" i="63"/>
  <c r="P98" i="63"/>
  <c r="J98" i="63"/>
  <c r="M98" i="63"/>
  <c r="N98" i="63"/>
  <c r="C98" i="63"/>
  <c r="G98" i="63"/>
  <c r="Q98" i="63"/>
  <c r="P249" i="63"/>
  <c r="N249" i="63"/>
  <c r="M249" i="63"/>
  <c r="K249" i="63"/>
  <c r="G249" i="63"/>
  <c r="J249" i="63"/>
  <c r="Q249" i="63"/>
  <c r="C249" i="63"/>
  <c r="H249" i="63"/>
  <c r="J72" i="63"/>
  <c r="M72" i="63"/>
  <c r="N72" i="63"/>
  <c r="P72" i="63"/>
  <c r="Q72" i="63"/>
  <c r="K72" i="63"/>
  <c r="H72" i="63"/>
  <c r="G72" i="63"/>
  <c r="C72" i="63"/>
  <c r="H43" i="63"/>
  <c r="K43" i="63"/>
  <c r="M43" i="63"/>
  <c r="N43" i="63"/>
  <c r="P43" i="63"/>
  <c r="J43" i="63"/>
  <c r="G43" i="63"/>
  <c r="C43" i="63"/>
  <c r="Q43" i="63"/>
  <c r="M239" i="63"/>
  <c r="J239" i="63"/>
  <c r="N239" i="63"/>
  <c r="G239" i="63"/>
  <c r="K239" i="63"/>
  <c r="P239" i="63"/>
  <c r="C239" i="63"/>
  <c r="Q239" i="63"/>
  <c r="H239" i="63"/>
  <c r="J294" i="63"/>
  <c r="M294" i="63"/>
  <c r="C294" i="63"/>
  <c r="N294" i="63"/>
  <c r="K294" i="63"/>
  <c r="P294" i="63"/>
  <c r="H294" i="63"/>
  <c r="G294" i="63"/>
  <c r="Q294" i="63"/>
  <c r="H21" i="63"/>
  <c r="P21" i="63"/>
  <c r="G21" i="63"/>
  <c r="Q21" i="63"/>
  <c r="N21" i="63"/>
  <c r="J21" i="63"/>
  <c r="M21" i="63"/>
  <c r="K21" i="63"/>
  <c r="C21" i="63"/>
  <c r="Q213" i="63"/>
  <c r="M213" i="63"/>
  <c r="J213" i="63"/>
  <c r="P213" i="63"/>
  <c r="C213" i="63"/>
  <c r="K213" i="63"/>
  <c r="G213" i="63"/>
  <c r="H213" i="63"/>
  <c r="N213" i="63"/>
  <c r="G70" i="63"/>
  <c r="Q70" i="63"/>
  <c r="N70" i="63"/>
  <c r="K70" i="63"/>
  <c r="J70" i="63"/>
  <c r="C70" i="63"/>
  <c r="P70" i="63"/>
  <c r="H70" i="63"/>
  <c r="M70" i="63"/>
  <c r="J40" i="63"/>
  <c r="K40" i="63"/>
  <c r="P40" i="63"/>
  <c r="N40" i="63"/>
  <c r="C40" i="63"/>
  <c r="G40" i="63"/>
  <c r="H40" i="63"/>
  <c r="M40" i="63"/>
  <c r="Q40" i="63"/>
  <c r="G20" i="63"/>
  <c r="P20" i="63"/>
  <c r="M20" i="63"/>
  <c r="J20" i="63"/>
  <c r="C20" i="63"/>
  <c r="K20" i="63"/>
  <c r="H20" i="63"/>
  <c r="Q20" i="63"/>
  <c r="N20" i="63"/>
  <c r="C203" i="63"/>
  <c r="Q203" i="63"/>
  <c r="G203" i="63"/>
  <c r="P203" i="63"/>
  <c r="M203" i="63"/>
  <c r="H203" i="63"/>
  <c r="N203" i="63"/>
  <c r="J203" i="63"/>
  <c r="K203" i="63"/>
  <c r="H162" i="63"/>
  <c r="K162" i="63"/>
  <c r="N162" i="63"/>
  <c r="J162" i="63"/>
  <c r="G162" i="63"/>
  <c r="C162" i="63"/>
  <c r="P162" i="63"/>
  <c r="M162" i="63"/>
  <c r="Q162" i="63"/>
  <c r="H106" i="63"/>
  <c r="G106" i="63"/>
  <c r="P106" i="63"/>
  <c r="N106" i="63"/>
  <c r="K106" i="63"/>
  <c r="J106" i="63"/>
  <c r="C106" i="63"/>
  <c r="M106" i="63"/>
  <c r="Q106" i="63"/>
  <c r="G8" i="63"/>
  <c r="J8" i="63"/>
  <c r="N8" i="63"/>
  <c r="C8" i="63"/>
  <c r="Q8" i="63"/>
  <c r="P8" i="63"/>
  <c r="H8" i="63"/>
  <c r="M8" i="63"/>
  <c r="K8" i="63"/>
  <c r="N299" i="63"/>
  <c r="C299" i="63"/>
  <c r="M299" i="63"/>
  <c r="P299" i="63"/>
  <c r="K299" i="63"/>
  <c r="J299" i="63"/>
  <c r="Q299" i="63"/>
  <c r="H299" i="63"/>
  <c r="G299" i="63"/>
  <c r="Q28" i="63"/>
  <c r="C28" i="63"/>
  <c r="H28" i="63"/>
  <c r="G28" i="63"/>
  <c r="M28" i="63"/>
  <c r="K28" i="63"/>
  <c r="J28" i="63"/>
  <c r="P28" i="63"/>
  <c r="N28" i="63"/>
  <c r="P77" i="63"/>
  <c r="N77" i="63"/>
  <c r="G77" i="63"/>
  <c r="H77" i="63"/>
  <c r="M77" i="63"/>
  <c r="K77" i="63"/>
  <c r="Q77" i="63"/>
  <c r="J77" i="63"/>
  <c r="C77" i="63"/>
  <c r="H13" i="63"/>
  <c r="P13" i="63"/>
  <c r="M13" i="63"/>
  <c r="Q13" i="63"/>
  <c r="G13" i="63"/>
  <c r="C13" i="63"/>
  <c r="K13" i="63"/>
  <c r="N13" i="63"/>
  <c r="J13" i="63"/>
  <c r="Q164" i="63"/>
  <c r="M164" i="63"/>
  <c r="G164" i="63"/>
  <c r="J164" i="63"/>
  <c r="P164" i="63"/>
  <c r="H164" i="63"/>
  <c r="N164" i="63"/>
  <c r="C164" i="63"/>
  <c r="K164" i="63"/>
  <c r="G142" i="63"/>
  <c r="J142" i="63"/>
  <c r="M142" i="63"/>
  <c r="Q142" i="63"/>
  <c r="K142" i="63"/>
  <c r="H142" i="63"/>
  <c r="C142" i="63"/>
  <c r="P142" i="63"/>
  <c r="N142" i="63"/>
  <c r="M240" i="63"/>
  <c r="C240" i="63"/>
  <c r="Q240" i="63"/>
  <c r="P240" i="63"/>
  <c r="G240" i="63"/>
  <c r="N240" i="63"/>
  <c r="J240" i="63"/>
  <c r="H240" i="63"/>
  <c r="K240" i="63"/>
  <c r="M111" i="63"/>
  <c r="Q111" i="63"/>
  <c r="P111" i="63"/>
  <c r="G111" i="63"/>
  <c r="C111" i="63"/>
  <c r="K111" i="63"/>
  <c r="H111" i="63"/>
  <c r="J111" i="63"/>
  <c r="N111" i="63"/>
  <c r="L111" i="63" s="1"/>
  <c r="G276" i="63"/>
  <c r="P276" i="63"/>
  <c r="H276" i="63"/>
  <c r="Q276" i="63"/>
  <c r="M276" i="63"/>
  <c r="J276" i="63"/>
  <c r="C276" i="63"/>
  <c r="N276" i="63"/>
  <c r="K276" i="63"/>
  <c r="Q199" i="63"/>
  <c r="G199" i="63"/>
  <c r="J199" i="63"/>
  <c r="C199" i="63"/>
  <c r="H199" i="63"/>
  <c r="M199" i="63"/>
  <c r="N199" i="63"/>
  <c r="K199" i="63"/>
  <c r="P199" i="63"/>
  <c r="G292" i="63"/>
  <c r="P292" i="63"/>
  <c r="K292" i="63"/>
  <c r="N292" i="63"/>
  <c r="H292" i="63"/>
  <c r="M292" i="63"/>
  <c r="Q292" i="63"/>
  <c r="C292" i="63"/>
  <c r="J292" i="63"/>
  <c r="E311" i="63"/>
  <c r="E229" i="63"/>
  <c r="E138" i="63"/>
  <c r="E106" i="63"/>
  <c r="E294" i="63"/>
  <c r="E219" i="63"/>
  <c r="D25" i="63"/>
  <c r="D18" i="63"/>
  <c r="D141" i="63"/>
  <c r="D90" i="63"/>
  <c r="D59" i="63"/>
  <c r="D243" i="63"/>
  <c r="D73" i="63"/>
  <c r="E19" i="63"/>
  <c r="E101" i="63"/>
  <c r="D164" i="63"/>
  <c r="E263" i="63"/>
  <c r="E233" i="63"/>
  <c r="D176" i="63"/>
  <c r="E120" i="63"/>
  <c r="D195" i="63"/>
  <c r="E236" i="63"/>
  <c r="E180" i="63"/>
  <c r="D165" i="63"/>
  <c r="E266" i="63"/>
  <c r="D9" i="63"/>
  <c r="E194" i="63"/>
  <c r="D102" i="63"/>
  <c r="D41" i="63"/>
  <c r="E304" i="63"/>
  <c r="E289" i="63"/>
  <c r="E248" i="63"/>
  <c r="E121" i="63"/>
  <c r="E67" i="63"/>
  <c r="E149" i="63"/>
  <c r="D293" i="63"/>
  <c r="E72" i="63"/>
  <c r="E250" i="63"/>
  <c r="D235" i="63"/>
  <c r="D246" i="63"/>
  <c r="E129" i="63"/>
  <c r="E109" i="63"/>
  <c r="E83" i="63"/>
  <c r="D64" i="63"/>
  <c r="E21" i="63"/>
  <c r="D282" i="63"/>
  <c r="D240" i="63"/>
  <c r="E133" i="63"/>
  <c r="E115" i="63"/>
  <c r="D88" i="63"/>
  <c r="D57" i="63"/>
  <c r="E34" i="63"/>
  <c r="E17" i="63"/>
  <c r="D126" i="63"/>
  <c r="E299" i="63"/>
  <c r="E195" i="63"/>
  <c r="D225" i="63"/>
  <c r="E276" i="63"/>
  <c r="E92" i="63"/>
  <c r="D66" i="63"/>
  <c r="D128" i="63"/>
  <c r="D238" i="63"/>
  <c r="D97" i="63"/>
  <c r="E245" i="63"/>
  <c r="D228" i="63"/>
  <c r="E275" i="63"/>
  <c r="E209" i="63"/>
  <c r="E221" i="63"/>
  <c r="E306" i="63"/>
  <c r="E258" i="63"/>
  <c r="D217" i="63"/>
  <c r="E36" i="63"/>
  <c r="E225" i="63"/>
  <c r="D24" i="63"/>
  <c r="D291" i="63"/>
  <c r="D40" i="63"/>
  <c r="D60" i="63"/>
  <c r="D187" i="63"/>
  <c r="D146" i="63"/>
  <c r="E10" i="63"/>
  <c r="D44" i="63"/>
  <c r="E207" i="63"/>
  <c r="D242" i="63"/>
  <c r="D269" i="63"/>
  <c r="D198" i="63"/>
  <c r="E77" i="63"/>
  <c r="E260" i="63"/>
  <c r="D245" i="63"/>
  <c r="E292" i="63"/>
  <c r="D285" i="63"/>
  <c r="D45" i="63"/>
  <c r="E216" i="63"/>
  <c r="D287" i="63"/>
  <c r="E239" i="63"/>
  <c r="E184" i="63"/>
  <c r="E169" i="63"/>
  <c r="D257" i="63"/>
  <c r="D224" i="63"/>
  <c r="D247" i="63"/>
  <c r="E159" i="63"/>
  <c r="D290" i="63"/>
  <c r="D185" i="63"/>
  <c r="D114" i="63"/>
  <c r="D147" i="63"/>
  <c r="D92" i="63"/>
  <c r="E73" i="63"/>
  <c r="D87" i="63"/>
  <c r="D256" i="63"/>
  <c r="E134" i="63"/>
  <c r="D305" i="63"/>
  <c r="E81" i="63"/>
  <c r="E108" i="63"/>
  <c r="D84" i="63"/>
  <c r="D262" i="63"/>
  <c r="D215" i="63"/>
  <c r="E84" i="63"/>
  <c r="E33" i="63"/>
  <c r="D266" i="63"/>
  <c r="E47" i="63"/>
  <c r="E8" i="63"/>
  <c r="E213" i="63"/>
  <c r="E264" i="63"/>
  <c r="E141" i="63"/>
  <c r="E303" i="63"/>
  <c r="E22" i="63"/>
  <c r="E114" i="63"/>
  <c r="E24" i="63"/>
  <c r="D120" i="63"/>
  <c r="D286" i="63"/>
  <c r="E100" i="63"/>
  <c r="E199" i="63"/>
  <c r="D210" i="63"/>
  <c r="E65" i="63"/>
  <c r="D75" i="63"/>
  <c r="E268" i="63"/>
  <c r="D308" i="63"/>
  <c r="D35" i="63"/>
  <c r="E15" i="63"/>
  <c r="D77" i="63"/>
  <c r="D131" i="63"/>
  <c r="E241" i="63"/>
  <c r="D21" i="63"/>
  <c r="D53" i="63"/>
  <c r="D223" i="63"/>
  <c r="D144" i="63"/>
  <c r="D52" i="63"/>
  <c r="E48" i="63"/>
  <c r="E151" i="63"/>
  <c r="E240" i="63"/>
  <c r="E94" i="63"/>
  <c r="D49" i="63"/>
  <c r="D119" i="63"/>
  <c r="E41" i="63"/>
  <c r="E9" i="63"/>
  <c r="E251" i="63"/>
  <c r="D267" i="63"/>
  <c r="D67" i="63"/>
  <c r="D48" i="63"/>
  <c r="E301" i="63"/>
  <c r="E284" i="63"/>
  <c r="D166" i="63"/>
  <c r="E259" i="63"/>
  <c r="D181" i="63"/>
  <c r="E43" i="63"/>
  <c r="E281" i="63"/>
  <c r="E132" i="63"/>
  <c r="E200" i="63"/>
  <c r="D273" i="63"/>
  <c r="E171" i="63"/>
  <c r="E300" i="63"/>
  <c r="E44" i="63"/>
  <c r="E89" i="63"/>
  <c r="E178" i="63"/>
  <c r="E107" i="63"/>
  <c r="E37" i="63"/>
  <c r="D50" i="63"/>
  <c r="E147" i="63"/>
  <c r="E131" i="63"/>
  <c r="D172" i="63"/>
  <c r="E144" i="63"/>
  <c r="D184" i="63"/>
  <c r="E112" i="63"/>
  <c r="E312" i="63"/>
  <c r="D112" i="63"/>
  <c r="E262" i="63"/>
  <c r="D153" i="63"/>
  <c r="E249" i="63"/>
  <c r="E162" i="63"/>
  <c r="E78" i="63"/>
  <c r="E173" i="63"/>
  <c r="E105" i="63"/>
  <c r="E143" i="63"/>
  <c r="D127" i="63"/>
  <c r="D14" i="63"/>
  <c r="E161" i="63"/>
  <c r="D307" i="63"/>
  <c r="E38" i="63"/>
  <c r="D251" i="63"/>
  <c r="E182" i="63"/>
  <c r="E119" i="63"/>
  <c r="E87" i="63"/>
  <c r="E118" i="63"/>
  <c r="E79" i="63"/>
  <c r="D206" i="63"/>
  <c r="D82" i="63"/>
  <c r="D140" i="63"/>
  <c r="D249" i="63"/>
  <c r="E97" i="63"/>
  <c r="D155" i="63"/>
  <c r="E201" i="63"/>
  <c r="D236" i="63"/>
  <c r="E80" i="63"/>
  <c r="D43" i="63"/>
  <c r="D42" i="63"/>
  <c r="E297" i="63"/>
  <c r="D168" i="63"/>
  <c r="D151" i="63"/>
  <c r="E96" i="63"/>
  <c r="E280" i="63"/>
  <c r="D157" i="63"/>
  <c r="D171" i="63"/>
  <c r="D154" i="63"/>
  <c r="E205" i="63"/>
  <c r="D30" i="63"/>
  <c r="E164" i="63"/>
  <c r="E25" i="63"/>
  <c r="D201" i="63"/>
  <c r="E192" i="63"/>
  <c r="E189" i="63"/>
  <c r="D143" i="63"/>
  <c r="E198" i="63"/>
  <c r="E146" i="63"/>
  <c r="D276" i="63"/>
  <c r="E273" i="63"/>
  <c r="E271" i="63"/>
  <c r="D260" i="63"/>
  <c r="D91" i="63"/>
  <c r="E296" i="63"/>
  <c r="E66" i="63"/>
  <c r="E191" i="63"/>
  <c r="D39" i="63"/>
  <c r="E166" i="63"/>
  <c r="D36" i="63"/>
  <c r="E74" i="63"/>
  <c r="E298" i="63"/>
  <c r="D193" i="63"/>
  <c r="D252" i="63"/>
  <c r="E247" i="63"/>
  <c r="E28" i="63"/>
  <c r="D71" i="63"/>
  <c r="D134" i="63"/>
  <c r="D189" i="63"/>
  <c r="E98" i="63"/>
  <c r="E282" i="63"/>
  <c r="D177" i="63"/>
  <c r="D89" i="63"/>
  <c r="D20" i="63"/>
  <c r="D103" i="63"/>
  <c r="D202" i="63"/>
  <c r="D31" i="63"/>
  <c r="D124" i="63"/>
  <c r="D205" i="63"/>
  <c r="D12" i="63"/>
  <c r="E302" i="63"/>
  <c r="E127" i="63"/>
  <c r="E85" i="63"/>
  <c r="D68" i="63"/>
  <c r="D159" i="63"/>
  <c r="E218" i="63"/>
  <c r="D259" i="63"/>
  <c r="D179" i="63"/>
  <c r="H309" i="55"/>
  <c r="D27" i="63"/>
  <c r="E69" i="63"/>
  <c r="D109" i="63"/>
  <c r="E113" i="63"/>
  <c r="E279" i="63"/>
  <c r="E232" i="63"/>
  <c r="D233" i="63"/>
  <c r="E210" i="63"/>
  <c r="D302" i="63"/>
  <c r="D231" i="63"/>
  <c r="D239" i="63"/>
  <c r="E257" i="63"/>
  <c r="D250" i="63"/>
  <c r="D312" i="63"/>
  <c r="D10" i="63"/>
  <c r="E39" i="63"/>
  <c r="D51" i="63"/>
  <c r="D110" i="63"/>
  <c r="D118" i="63"/>
  <c r="E102" i="63"/>
  <c r="D227" i="63"/>
  <c r="D15" i="63"/>
  <c r="D170" i="63"/>
  <c r="D94" i="63"/>
  <c r="E235" i="63"/>
  <c r="E208" i="63"/>
  <c r="D261" i="63"/>
  <c r="D137" i="63"/>
  <c r="E197" i="63"/>
  <c r="E176" i="63"/>
  <c r="E63" i="63"/>
  <c r="E142" i="63"/>
  <c r="D196" i="63"/>
  <c r="E30" i="63"/>
  <c r="D62" i="63"/>
  <c r="D8" i="63"/>
  <c r="E272" i="63"/>
  <c r="D298" i="63"/>
  <c r="D280" i="63"/>
  <c r="D237" i="63"/>
  <c r="E137" i="63"/>
  <c r="D304" i="63"/>
  <c r="D98" i="63"/>
  <c r="D232" i="63"/>
  <c r="D116" i="63"/>
  <c r="D197" i="63"/>
  <c r="E60" i="63"/>
  <c r="E255" i="63"/>
  <c r="E155" i="63"/>
  <c r="E187" i="63"/>
  <c r="D301" i="63"/>
  <c r="D150" i="63"/>
  <c r="E93" i="63"/>
  <c r="E283" i="63"/>
  <c r="D26" i="63"/>
  <c r="D32" i="63"/>
  <c r="D211" i="63"/>
  <c r="D283" i="63"/>
  <c r="D46" i="63"/>
  <c r="E156" i="63"/>
  <c r="E14" i="63"/>
  <c r="E50" i="63"/>
  <c r="D220" i="63"/>
  <c r="E243" i="63"/>
  <c r="D167" i="63"/>
  <c r="D58" i="63"/>
  <c r="D100" i="63"/>
  <c r="D69" i="63"/>
  <c r="E172" i="63"/>
  <c r="D16" i="63"/>
  <c r="D295" i="63"/>
  <c r="D99" i="63"/>
  <c r="D149" i="63"/>
  <c r="E185" i="63"/>
  <c r="D56" i="63"/>
  <c r="D133" i="63"/>
  <c r="D263" i="63"/>
  <c r="D234" i="63"/>
  <c r="E175" i="63"/>
  <c r="E57" i="63"/>
  <c r="E269" i="63"/>
  <c r="D254" i="63"/>
  <c r="E288" i="63"/>
  <c r="D123" i="63"/>
  <c r="D54" i="63"/>
  <c r="D289" i="63"/>
  <c r="D268" i="63"/>
  <c r="D271" i="63"/>
  <c r="D288" i="63"/>
  <c r="E186" i="63"/>
  <c r="D106" i="63"/>
  <c r="E55" i="63"/>
  <c r="E12" i="63"/>
  <c r="E204" i="63"/>
  <c r="E181" i="63"/>
  <c r="D111" i="63"/>
  <c r="E82" i="63"/>
  <c r="D194" i="63"/>
  <c r="D29" i="63"/>
  <c r="D190" i="63"/>
  <c r="E110" i="63"/>
  <c r="D135" i="63"/>
  <c r="D264" i="63"/>
  <c r="E123" i="63"/>
  <c r="D186" i="63"/>
  <c r="E49" i="63"/>
  <c r="D125" i="63"/>
  <c r="E242" i="63"/>
  <c r="D139" i="63"/>
  <c r="E56" i="63"/>
  <c r="D309" i="63"/>
  <c r="E91" i="63"/>
  <c r="D122" i="63"/>
  <c r="D275" i="63"/>
  <c r="E265" i="63"/>
  <c r="E70" i="63"/>
  <c r="E220" i="63"/>
  <c r="E238" i="63"/>
  <c r="D22" i="63"/>
  <c r="E174" i="63"/>
  <c r="E305" i="63"/>
  <c r="D299" i="63"/>
  <c r="D272" i="63"/>
  <c r="D113" i="63"/>
  <c r="D180" i="63"/>
  <c r="D37" i="63"/>
  <c r="E116" i="63"/>
  <c r="E206" i="63"/>
  <c r="E117" i="63"/>
  <c r="D258" i="63"/>
  <c r="E309" i="63"/>
  <c r="E230" i="63"/>
  <c r="D279" i="63"/>
  <c r="E26" i="63"/>
  <c r="E148" i="63"/>
  <c r="E293" i="63"/>
  <c r="E54" i="63"/>
  <c r="E223" i="63"/>
  <c r="D248" i="63"/>
  <c r="E179" i="63"/>
  <c r="D200" i="63"/>
  <c r="E90" i="63"/>
  <c r="D108" i="63"/>
  <c r="D115" i="63"/>
  <c r="E20" i="63"/>
  <c r="E277" i="63"/>
  <c r="D148" i="63"/>
  <c r="E285" i="63"/>
  <c r="E140" i="63"/>
  <c r="D188" i="63"/>
  <c r="E53" i="63"/>
  <c r="E58" i="63"/>
  <c r="E212" i="63"/>
  <c r="D72" i="63"/>
  <c r="E183" i="63"/>
  <c r="D17" i="63"/>
  <c r="E196" i="63"/>
  <c r="D306" i="63"/>
  <c r="D208" i="63"/>
  <c r="E18" i="63"/>
  <c r="E59" i="63"/>
  <c r="D81" i="63"/>
  <c r="D61" i="63"/>
  <c r="D182" i="63"/>
  <c r="D192" i="63"/>
  <c r="E130" i="63"/>
  <c r="E307" i="63"/>
  <c r="E295" i="63"/>
  <c r="D255" i="63"/>
  <c r="D207" i="63"/>
  <c r="D292" i="63"/>
  <c r="E16" i="63"/>
  <c r="E215" i="63"/>
  <c r="D244" i="63"/>
  <c r="D174" i="63"/>
  <c r="D226" i="63"/>
  <c r="E52" i="63"/>
  <c r="D163" i="63"/>
  <c r="D55" i="63"/>
  <c r="D85" i="63"/>
  <c r="D277" i="63"/>
  <c r="D13" i="63"/>
  <c r="D23" i="63"/>
  <c r="D221" i="63"/>
  <c r="E274" i="63"/>
  <c r="D311" i="63"/>
  <c r="E68" i="63"/>
  <c r="E71" i="63"/>
  <c r="D129" i="63"/>
  <c r="D160" i="63"/>
  <c r="E252" i="63"/>
  <c r="E222" i="63"/>
  <c r="D296" i="63"/>
  <c r="D86" i="63"/>
  <c r="E46" i="63"/>
  <c r="E261" i="63"/>
  <c r="E228" i="63"/>
  <c r="E177" i="63"/>
  <c r="E188" i="63"/>
  <c r="E152" i="63"/>
  <c r="D278" i="63"/>
  <c r="D265" i="63"/>
  <c r="E23" i="63"/>
  <c r="E287" i="63"/>
  <c r="E231" i="63"/>
  <c r="E126" i="63"/>
  <c r="D204" i="63"/>
  <c r="D156" i="63"/>
  <c r="D136" i="63"/>
  <c r="E154" i="63"/>
  <c r="D300" i="63"/>
  <c r="D270" i="63"/>
  <c r="D95" i="63"/>
  <c r="E160" i="63"/>
  <c r="D216" i="63"/>
  <c r="D96" i="63"/>
  <c r="E29" i="63"/>
  <c r="E150" i="63"/>
  <c r="D212" i="63"/>
  <c r="D230" i="63"/>
  <c r="E95" i="63"/>
  <c r="D19" i="63"/>
  <c r="D83" i="63"/>
  <c r="D253" i="63"/>
  <c r="E139" i="63"/>
  <c r="E254" i="63"/>
  <c r="D310" i="63"/>
  <c r="D28" i="63"/>
  <c r="D78" i="63"/>
  <c r="E31" i="63"/>
  <c r="E214" i="63"/>
  <c r="D241" i="63"/>
  <c r="E226" i="63"/>
  <c r="D158" i="63"/>
  <c r="D65" i="63"/>
  <c r="D38" i="63"/>
  <c r="D297" i="63"/>
  <c r="D173" i="63"/>
  <c r="D47" i="63"/>
  <c r="E104" i="63"/>
  <c r="E122" i="63"/>
  <c r="D191" i="63"/>
  <c r="D281" i="63"/>
  <c r="E227" i="63"/>
  <c r="E13" i="63"/>
  <c r="E111" i="63"/>
  <c r="E75" i="63"/>
  <c r="D79" i="63"/>
  <c r="E234" i="63"/>
  <c r="E286" i="63"/>
  <c r="E291" i="63"/>
  <c r="D93" i="63"/>
  <c r="E86" i="63"/>
  <c r="D214" i="63"/>
  <c r="E246" i="63"/>
  <c r="D138" i="63"/>
  <c r="E88" i="63"/>
  <c r="E153" i="63"/>
  <c r="E76" i="63"/>
  <c r="D74" i="63"/>
  <c r="D132" i="63"/>
  <c r="E61" i="63"/>
  <c r="E217" i="63"/>
  <c r="E253" i="63"/>
  <c r="E124" i="63"/>
  <c r="D104" i="63"/>
  <c r="E163" i="63"/>
  <c r="D33" i="63"/>
  <c r="E168" i="63"/>
  <c r="D105" i="63"/>
  <c r="E40" i="63"/>
  <c r="E310" i="63"/>
  <c r="D199" i="63"/>
  <c r="E158" i="63"/>
  <c r="D219" i="63"/>
  <c r="E308" i="63"/>
  <c r="E211" i="63"/>
  <c r="E203" i="63"/>
  <c r="D161" i="63"/>
  <c r="E35" i="63"/>
  <c r="E51" i="63"/>
  <c r="D130" i="63"/>
  <c r="D222" i="63"/>
  <c r="D303" i="63"/>
  <c r="E11" i="63"/>
  <c r="E45" i="63"/>
  <c r="E165" i="63"/>
  <c r="D169" i="63"/>
  <c r="E256" i="63"/>
  <c r="E190" i="63"/>
  <c r="E99" i="63"/>
  <c r="E278" i="63"/>
  <c r="D152" i="63"/>
  <c r="D80" i="63"/>
  <c r="E270" i="63"/>
  <c r="D178" i="63"/>
  <c r="D142" i="63"/>
  <c r="D107" i="63"/>
  <c r="E237" i="63"/>
  <c r="E64" i="63"/>
  <c r="E62" i="63"/>
  <c r="D229" i="63"/>
  <c r="E135" i="63"/>
  <c r="D183" i="63"/>
  <c r="D218" i="63"/>
  <c r="E157" i="63"/>
  <c r="D175" i="63"/>
  <c r="D76" i="63"/>
  <c r="D162" i="63"/>
  <c r="E128" i="63"/>
  <c r="E27" i="63"/>
  <c r="E136" i="63"/>
  <c r="D34" i="63"/>
  <c r="E145" i="63"/>
  <c r="D121" i="63"/>
  <c r="D117" i="63"/>
  <c r="D70" i="63"/>
  <c r="E224" i="63"/>
  <c r="E32" i="63"/>
  <c r="E42" i="63"/>
  <c r="D294" i="63"/>
  <c r="E125" i="63"/>
  <c r="D145" i="63"/>
  <c r="E267" i="63"/>
  <c r="D203" i="63"/>
  <c r="E202" i="63"/>
  <c r="E170" i="63"/>
  <c r="D101" i="63"/>
  <c r="E167" i="63"/>
  <c r="D11" i="63"/>
  <c r="D213" i="63"/>
  <c r="D209" i="63"/>
  <c r="E193" i="63"/>
  <c r="E103" i="63"/>
  <c r="E290" i="63"/>
  <c r="E244" i="63"/>
  <c r="D274" i="63"/>
  <c r="D284" i="63"/>
  <c r="D63" i="63"/>
  <c r="O297" i="63" l="1"/>
  <c r="O285" i="63"/>
  <c r="I183" i="63"/>
  <c r="O244" i="63"/>
  <c r="O38" i="63"/>
  <c r="O290" i="63"/>
  <c r="O46" i="63"/>
  <c r="L180" i="63"/>
  <c r="I284" i="63"/>
  <c r="I235" i="63"/>
  <c r="O254" i="63"/>
  <c r="L283" i="63"/>
  <c r="O228" i="63"/>
  <c r="I60" i="63"/>
  <c r="I27" i="63"/>
  <c r="L44" i="63"/>
  <c r="O102" i="63"/>
  <c r="L218" i="63"/>
  <c r="O204" i="63"/>
  <c r="O154" i="63"/>
  <c r="I279" i="63"/>
  <c r="O11" i="63"/>
  <c r="I199" i="63"/>
  <c r="I203" i="63"/>
  <c r="O213" i="63"/>
  <c r="I72" i="63"/>
  <c r="O211" i="63"/>
  <c r="L211" i="63"/>
  <c r="O217" i="63"/>
  <c r="O84" i="63"/>
  <c r="O100" i="63"/>
  <c r="O138" i="63"/>
  <c r="I138" i="63"/>
  <c r="O85" i="63"/>
  <c r="L222" i="63"/>
  <c r="O222" i="63"/>
  <c r="O12" i="63"/>
  <c r="I129" i="63"/>
  <c r="O27" i="63"/>
  <c r="I171" i="63"/>
  <c r="O141" i="63"/>
  <c r="L229" i="63"/>
  <c r="O32" i="63"/>
  <c r="O282" i="63"/>
  <c r="O62" i="63"/>
  <c r="I127" i="63"/>
  <c r="L194" i="63"/>
  <c r="L237" i="63"/>
  <c r="L132" i="63"/>
  <c r="I214" i="63"/>
  <c r="L108" i="63"/>
  <c r="O160" i="63"/>
  <c r="L263" i="63"/>
  <c r="O263" i="63"/>
  <c r="I172" i="63"/>
  <c r="L164" i="63"/>
  <c r="I28" i="63"/>
  <c r="O299" i="63"/>
  <c r="I106" i="63"/>
  <c r="O70" i="63"/>
  <c r="I24" i="63"/>
  <c r="I54" i="63"/>
  <c r="I211" i="63"/>
  <c r="I148" i="63"/>
  <c r="I23" i="63"/>
  <c r="L41" i="63"/>
  <c r="L84" i="63"/>
  <c r="O234" i="63"/>
  <c r="O105" i="63"/>
  <c r="O16" i="63"/>
  <c r="L9" i="63"/>
  <c r="I166" i="63"/>
  <c r="L61" i="63"/>
  <c r="L226" i="63"/>
  <c r="O195" i="63"/>
  <c r="L89" i="63"/>
  <c r="L125" i="63"/>
  <c r="I169" i="63"/>
  <c r="L66" i="63"/>
  <c r="I187" i="63"/>
  <c r="O117" i="63"/>
  <c r="L281" i="63"/>
  <c r="L303" i="63"/>
  <c r="I14" i="63"/>
  <c r="I282" i="63"/>
  <c r="L118" i="63"/>
  <c r="O118" i="63"/>
  <c r="L191" i="63"/>
  <c r="L115" i="63"/>
  <c r="I226" i="63"/>
  <c r="O194" i="63"/>
  <c r="I253" i="63"/>
  <c r="L30" i="63"/>
  <c r="O214" i="63"/>
  <c r="L290" i="63"/>
  <c r="L188" i="63"/>
  <c r="L265" i="63"/>
  <c r="O235" i="63"/>
  <c r="O170" i="63"/>
  <c r="I285" i="63"/>
  <c r="I48" i="63"/>
  <c r="L169" i="63"/>
  <c r="O268" i="63"/>
  <c r="L25" i="63"/>
  <c r="I276" i="63"/>
  <c r="I111" i="63"/>
  <c r="O164" i="63"/>
  <c r="O77" i="63"/>
  <c r="L299" i="63"/>
  <c r="I70" i="63"/>
  <c r="L213" i="63"/>
  <c r="O239" i="63"/>
  <c r="O249" i="63"/>
  <c r="I19" i="63"/>
  <c r="L227" i="63"/>
  <c r="O229" i="63"/>
  <c r="L14" i="63"/>
  <c r="O14" i="63"/>
  <c r="I118" i="63"/>
  <c r="L198" i="63"/>
  <c r="O111" i="63"/>
  <c r="O240" i="63"/>
  <c r="L199" i="63"/>
  <c r="O276" i="63"/>
  <c r="L20" i="63"/>
  <c r="L21" i="63"/>
  <c r="O63" i="63"/>
  <c r="L217" i="63"/>
  <c r="L85" i="63"/>
  <c r="O185" i="63"/>
  <c r="I236" i="63"/>
  <c r="O139" i="63"/>
  <c r="L182" i="63"/>
  <c r="I252" i="63"/>
  <c r="I62" i="63"/>
  <c r="L310" i="63"/>
  <c r="O293" i="63"/>
  <c r="O49" i="63"/>
  <c r="L287" i="63"/>
  <c r="O97" i="63"/>
  <c r="O156" i="63"/>
  <c r="L116" i="63"/>
  <c r="O153" i="63"/>
  <c r="L18" i="63"/>
  <c r="L99" i="63"/>
  <c r="I193" i="63"/>
  <c r="L233" i="63"/>
  <c r="O233" i="63"/>
  <c r="I238" i="63"/>
  <c r="L271" i="63"/>
  <c r="L259" i="63"/>
  <c r="L42" i="63"/>
  <c r="I16" i="63"/>
  <c r="L16" i="63"/>
  <c r="O279" i="63"/>
  <c r="L280" i="63"/>
  <c r="L31" i="63"/>
  <c r="L94" i="63"/>
  <c r="O300" i="63"/>
  <c r="L17" i="63"/>
  <c r="L209" i="63"/>
  <c r="O109" i="63"/>
  <c r="L244" i="63"/>
  <c r="I22" i="63"/>
  <c r="L152" i="63"/>
  <c r="I65" i="63"/>
  <c r="L93" i="63"/>
  <c r="L176" i="63"/>
  <c r="L121" i="63"/>
  <c r="L304" i="63"/>
  <c r="O303" i="63"/>
  <c r="O215" i="63"/>
  <c r="L252" i="63"/>
  <c r="O197" i="63"/>
  <c r="I310" i="63"/>
  <c r="L122" i="63"/>
  <c r="I246" i="63"/>
  <c r="I179" i="63"/>
  <c r="I156" i="63"/>
  <c r="O99" i="63"/>
  <c r="L143" i="63"/>
  <c r="L202" i="63"/>
  <c r="L201" i="63"/>
  <c r="I208" i="63"/>
  <c r="L39" i="63"/>
  <c r="I270" i="63"/>
  <c r="I188" i="63"/>
  <c r="O189" i="63"/>
  <c r="I88" i="63"/>
  <c r="O306" i="63"/>
  <c r="O180" i="63"/>
  <c r="L190" i="63"/>
  <c r="O94" i="63"/>
  <c r="L187" i="63"/>
  <c r="O163" i="63"/>
  <c r="O184" i="63"/>
  <c r="I52" i="63"/>
  <c r="L231" i="63"/>
  <c r="L102" i="63"/>
  <c r="O236" i="63"/>
  <c r="O178" i="63"/>
  <c r="I212" i="63"/>
  <c r="L62" i="63"/>
  <c r="I191" i="63"/>
  <c r="I33" i="63"/>
  <c r="O95" i="63"/>
  <c r="O149" i="63"/>
  <c r="O301" i="63"/>
  <c r="L156" i="63"/>
  <c r="O146" i="63"/>
  <c r="O55" i="63"/>
  <c r="O274" i="63"/>
  <c r="I104" i="63"/>
  <c r="O202" i="63"/>
  <c r="L168" i="63"/>
  <c r="I39" i="63"/>
  <c r="I50" i="63"/>
  <c r="L160" i="63"/>
  <c r="O216" i="63"/>
  <c r="L67" i="63"/>
  <c r="O265" i="63"/>
  <c r="L235" i="63"/>
  <c r="L46" i="63"/>
  <c r="L306" i="63"/>
  <c r="I10" i="63"/>
  <c r="L166" i="63"/>
  <c r="L205" i="63"/>
  <c r="I205" i="63"/>
  <c r="O25" i="63"/>
  <c r="L113" i="63"/>
  <c r="L312" i="63"/>
  <c r="I145" i="63"/>
  <c r="O90" i="63"/>
  <c r="L74" i="63"/>
  <c r="L92" i="63"/>
  <c r="O92" i="63"/>
  <c r="L183" i="63"/>
  <c r="O250" i="63"/>
  <c r="I68" i="63"/>
  <c r="L284" i="63"/>
  <c r="O69" i="63"/>
  <c r="L155" i="63"/>
  <c r="L56" i="63"/>
  <c r="O103" i="63"/>
  <c r="L162" i="63"/>
  <c r="L269" i="63"/>
  <c r="L19" i="63"/>
  <c r="I231" i="63"/>
  <c r="I44" i="63"/>
  <c r="O171" i="63"/>
  <c r="O200" i="63"/>
  <c r="I176" i="63"/>
  <c r="L141" i="63"/>
  <c r="I281" i="63"/>
  <c r="O302" i="63"/>
  <c r="L245" i="63"/>
  <c r="I165" i="63"/>
  <c r="L311" i="63"/>
  <c r="O210" i="63"/>
  <c r="L149" i="63"/>
  <c r="I198" i="63"/>
  <c r="I181" i="63"/>
  <c r="I293" i="63"/>
  <c r="L34" i="63"/>
  <c r="L124" i="63"/>
  <c r="I124" i="63"/>
  <c r="O226" i="63"/>
  <c r="O110" i="63"/>
  <c r="I195" i="63"/>
  <c r="O114" i="63"/>
  <c r="O287" i="63"/>
  <c r="L58" i="63"/>
  <c r="I116" i="63"/>
  <c r="L146" i="63"/>
  <c r="I153" i="63"/>
  <c r="L51" i="63"/>
  <c r="I89" i="63"/>
  <c r="O238" i="63"/>
  <c r="O201" i="63"/>
  <c r="L112" i="63"/>
  <c r="O30" i="63"/>
  <c r="I26" i="63"/>
  <c r="L105" i="63"/>
  <c r="I254" i="63"/>
  <c r="O307" i="63"/>
  <c r="O273" i="63"/>
  <c r="I289" i="63"/>
  <c r="I74" i="63"/>
  <c r="I92" i="63"/>
  <c r="I244" i="63"/>
  <c r="L68" i="63"/>
  <c r="O152" i="63"/>
  <c r="I240" i="63"/>
  <c r="O13" i="63"/>
  <c r="O106" i="63"/>
  <c r="O21" i="63"/>
  <c r="I98" i="63"/>
  <c r="O19" i="63"/>
  <c r="I131" i="63"/>
  <c r="O60" i="63"/>
  <c r="I257" i="63"/>
  <c r="O134" i="63"/>
  <c r="L134" i="63"/>
  <c r="I222" i="63"/>
  <c r="L12" i="63"/>
  <c r="O136" i="63"/>
  <c r="L76" i="63"/>
  <c r="O182" i="63"/>
  <c r="O260" i="63"/>
  <c r="I18" i="63"/>
  <c r="L36" i="63"/>
  <c r="I91" i="63"/>
  <c r="O220" i="63"/>
  <c r="O196" i="63"/>
  <c r="I230" i="63"/>
  <c r="L298" i="63"/>
  <c r="O161" i="63"/>
  <c r="L107" i="63"/>
  <c r="O107" i="63"/>
  <c r="I209" i="63"/>
  <c r="I109" i="63"/>
  <c r="I309" i="63"/>
  <c r="I133" i="63"/>
  <c r="L251" i="63"/>
  <c r="O219" i="63"/>
  <c r="O266" i="63"/>
  <c r="L52" i="63"/>
  <c r="O40" i="63"/>
  <c r="L292" i="63"/>
  <c r="O199" i="63"/>
  <c r="L142" i="63"/>
  <c r="I142" i="63"/>
  <c r="L106" i="63"/>
  <c r="O98" i="63"/>
  <c r="L15" i="63"/>
  <c r="L247" i="63"/>
  <c r="L60" i="63"/>
  <c r="O186" i="63"/>
  <c r="I186" i="63"/>
  <c r="I207" i="63"/>
  <c r="O231" i="63"/>
  <c r="I136" i="63"/>
  <c r="L27" i="63"/>
  <c r="I200" i="63"/>
  <c r="L200" i="63"/>
  <c r="O57" i="63"/>
  <c r="O123" i="63"/>
  <c r="I304" i="63"/>
  <c r="O150" i="63"/>
  <c r="I151" i="63"/>
  <c r="L139" i="63"/>
  <c r="O158" i="63"/>
  <c r="I178" i="63"/>
  <c r="O245" i="63"/>
  <c r="L197" i="63"/>
  <c r="I305" i="63"/>
  <c r="O305" i="63"/>
  <c r="I288" i="63"/>
  <c r="I206" i="63"/>
  <c r="I149" i="63"/>
  <c r="I61" i="63"/>
  <c r="O124" i="63"/>
  <c r="O255" i="63"/>
  <c r="L255" i="63"/>
  <c r="L127" i="63"/>
  <c r="L114" i="63"/>
  <c r="L277" i="63"/>
  <c r="O277" i="63"/>
  <c r="I58" i="63"/>
  <c r="L97" i="63"/>
  <c r="I122" i="63"/>
  <c r="O122" i="63"/>
  <c r="O179" i="63"/>
  <c r="L301" i="63"/>
  <c r="I301" i="63"/>
  <c r="I243" i="63"/>
  <c r="L242" i="63"/>
  <c r="I242" i="63"/>
  <c r="O18" i="63"/>
  <c r="I233" i="63"/>
  <c r="I177" i="63"/>
  <c r="O241" i="63"/>
  <c r="L241" i="63"/>
  <c r="I51" i="63"/>
  <c r="O51" i="63"/>
  <c r="L238" i="63"/>
  <c r="L267" i="63"/>
  <c r="I274" i="63"/>
  <c r="L104" i="63"/>
  <c r="I202" i="63"/>
  <c r="L147" i="63"/>
  <c r="O224" i="63"/>
  <c r="O50" i="63"/>
  <c r="L50" i="63"/>
  <c r="I30" i="63"/>
  <c r="O232" i="63"/>
  <c r="L232" i="63"/>
  <c r="O108" i="63"/>
  <c r="O26" i="63"/>
  <c r="O270" i="63"/>
  <c r="L189" i="63"/>
  <c r="L254" i="63"/>
  <c r="I218" i="63"/>
  <c r="I204" i="63"/>
  <c r="O125" i="63"/>
  <c r="O169" i="63"/>
  <c r="O31" i="63"/>
  <c r="I82" i="63"/>
  <c r="I268" i="63"/>
  <c r="O140" i="63"/>
  <c r="O79" i="63"/>
  <c r="I79" i="63"/>
  <c r="L220" i="63"/>
  <c r="O221" i="63"/>
  <c r="L230" i="63"/>
  <c r="O230" i="63"/>
  <c r="I312" i="63"/>
  <c r="O309" i="63"/>
  <c r="O133" i="63"/>
  <c r="O126" i="63"/>
  <c r="I283" i="63"/>
  <c r="I219" i="63"/>
  <c r="I154" i="63"/>
  <c r="F162" i="63"/>
  <c r="R162" i="63"/>
  <c r="R211" i="63"/>
  <c r="F211" i="63"/>
  <c r="F63" i="63"/>
  <c r="R63" i="63"/>
  <c r="R199" i="63"/>
  <c r="F199" i="63"/>
  <c r="F240" i="63"/>
  <c r="R240" i="63"/>
  <c r="O142" i="63"/>
  <c r="R164" i="63"/>
  <c r="F164" i="63"/>
  <c r="L77" i="63"/>
  <c r="O28" i="63"/>
  <c r="K313" i="63"/>
  <c r="I8" i="63"/>
  <c r="Q313" i="63"/>
  <c r="O8" i="63"/>
  <c r="N313" i="63"/>
  <c r="L8" i="63"/>
  <c r="L203" i="63"/>
  <c r="I40" i="63"/>
  <c r="O294" i="63"/>
  <c r="I294" i="63"/>
  <c r="I239" i="63"/>
  <c r="L43" i="63"/>
  <c r="R72" i="63"/>
  <c r="F72" i="63"/>
  <c r="L72" i="63"/>
  <c r="L249" i="63"/>
  <c r="F98" i="63"/>
  <c r="R98" i="63"/>
  <c r="O24" i="63"/>
  <c r="L24" i="63"/>
  <c r="F54" i="63"/>
  <c r="R54" i="63"/>
  <c r="R19" i="63"/>
  <c r="F19" i="63"/>
  <c r="F192" i="63"/>
  <c r="R192" i="63"/>
  <c r="I192" i="63"/>
  <c r="I41" i="63"/>
  <c r="L63" i="63"/>
  <c r="I84" i="63"/>
  <c r="F84" i="63"/>
  <c r="R84" i="63"/>
  <c r="I135" i="63"/>
  <c r="I167" i="63"/>
  <c r="L167" i="63"/>
  <c r="L257" i="63"/>
  <c r="F257" i="63"/>
  <c r="R257" i="63"/>
  <c r="R87" i="63"/>
  <c r="F87" i="63"/>
  <c r="O87" i="63"/>
  <c r="L186" i="63"/>
  <c r="F138" i="63"/>
  <c r="R138" i="63"/>
  <c r="I93" i="63"/>
  <c r="O93" i="63"/>
  <c r="I12" i="63"/>
  <c r="R44" i="63"/>
  <c r="F44" i="63"/>
  <c r="F176" i="63"/>
  <c r="R176" i="63"/>
  <c r="I117" i="63"/>
  <c r="R57" i="63"/>
  <c r="F57" i="63"/>
  <c r="R281" i="63"/>
  <c r="F281" i="63"/>
  <c r="L123" i="63"/>
  <c r="R123" i="63"/>
  <c r="F123" i="63"/>
  <c r="F121" i="63"/>
  <c r="R121" i="63"/>
  <c r="R304" i="63"/>
  <c r="F304" i="63"/>
  <c r="L150" i="63"/>
  <c r="O151" i="63"/>
  <c r="F236" i="63"/>
  <c r="R236" i="63"/>
  <c r="R215" i="63"/>
  <c r="F215" i="63"/>
  <c r="I32" i="63"/>
  <c r="L158" i="63"/>
  <c r="I158" i="63"/>
  <c r="R302" i="63"/>
  <c r="F302" i="63"/>
  <c r="F14" i="63"/>
  <c r="R14" i="63"/>
  <c r="I260" i="63"/>
  <c r="F178" i="63"/>
  <c r="R178" i="63"/>
  <c r="L178" i="63"/>
  <c r="F118" i="63"/>
  <c r="R118" i="63"/>
  <c r="R212" i="63"/>
  <c r="F212" i="63"/>
  <c r="L35" i="63"/>
  <c r="O35" i="63"/>
  <c r="O115" i="63"/>
  <c r="I115" i="63"/>
  <c r="O311" i="63"/>
  <c r="I311" i="63"/>
  <c r="L206" i="63"/>
  <c r="I95" i="63"/>
  <c r="I278" i="63"/>
  <c r="O278" i="63"/>
  <c r="O181" i="63"/>
  <c r="F293" i="63"/>
  <c r="R293" i="63"/>
  <c r="I34" i="63"/>
  <c r="F124" i="63"/>
  <c r="R124" i="63"/>
  <c r="L144" i="63"/>
  <c r="R137" i="63"/>
  <c r="F137" i="63"/>
  <c r="I137" i="63"/>
  <c r="L64" i="63"/>
  <c r="R64" i="63"/>
  <c r="F64" i="63"/>
  <c r="I114" i="63"/>
  <c r="L49" i="63"/>
  <c r="I49" i="63"/>
  <c r="I194" i="63"/>
  <c r="L175" i="63"/>
  <c r="O58" i="63"/>
  <c r="I97" i="63"/>
  <c r="I308" i="63"/>
  <c r="F246" i="63"/>
  <c r="R246" i="63"/>
  <c r="F301" i="63"/>
  <c r="R301" i="63"/>
  <c r="F156" i="63"/>
  <c r="R156" i="63"/>
  <c r="O116" i="63"/>
  <c r="L153" i="63"/>
  <c r="O264" i="63"/>
  <c r="F264" i="63"/>
  <c r="R264" i="63"/>
  <c r="O119" i="63"/>
  <c r="I99" i="63"/>
  <c r="R193" i="63"/>
  <c r="F193" i="63"/>
  <c r="F233" i="63"/>
  <c r="R233" i="63"/>
  <c r="I101" i="63"/>
  <c r="I157" i="63"/>
  <c r="R157" i="63"/>
  <c r="F157" i="63"/>
  <c r="R53" i="63"/>
  <c r="F53" i="63"/>
  <c r="R42" i="63"/>
  <c r="F42" i="63"/>
  <c r="O37" i="63"/>
  <c r="I147" i="63"/>
  <c r="F147" i="63"/>
  <c r="R147" i="63"/>
  <c r="I168" i="63"/>
  <c r="I71" i="63"/>
  <c r="R112" i="63"/>
  <c r="F112" i="63"/>
  <c r="O39" i="63"/>
  <c r="R132" i="63"/>
  <c r="F132" i="63"/>
  <c r="R108" i="63"/>
  <c r="F108" i="63"/>
  <c r="F26" i="63"/>
  <c r="R26" i="63"/>
  <c r="L174" i="63"/>
  <c r="R290" i="63"/>
  <c r="F290" i="63"/>
  <c r="R59" i="63"/>
  <c r="F59" i="63"/>
  <c r="F265" i="63"/>
  <c r="R265" i="63"/>
  <c r="O88" i="63"/>
  <c r="O218" i="63"/>
  <c r="F306" i="63"/>
  <c r="R306" i="63"/>
  <c r="F190" i="63"/>
  <c r="R190" i="63"/>
  <c r="R10" i="63"/>
  <c r="F10" i="63"/>
  <c r="O280" i="63"/>
  <c r="R280" i="63"/>
  <c r="F280" i="63"/>
  <c r="F205" i="63"/>
  <c r="R205" i="63"/>
  <c r="O173" i="63"/>
  <c r="L82" i="63"/>
  <c r="R268" i="63"/>
  <c r="F268" i="63"/>
  <c r="L307" i="63"/>
  <c r="F45" i="63"/>
  <c r="R45" i="63"/>
  <c r="I45" i="63"/>
  <c r="I140" i="63"/>
  <c r="R79" i="63"/>
  <c r="F79" i="63"/>
  <c r="F262" i="63"/>
  <c r="R262" i="63"/>
  <c r="I220" i="63"/>
  <c r="I159" i="63"/>
  <c r="I273" i="63"/>
  <c r="I300" i="63"/>
  <c r="I263" i="63"/>
  <c r="F312" i="63"/>
  <c r="R312" i="63"/>
  <c r="F298" i="63"/>
  <c r="R298" i="63"/>
  <c r="I107" i="63"/>
  <c r="R107" i="63"/>
  <c r="F107" i="63"/>
  <c r="F17" i="63"/>
  <c r="R17" i="63"/>
  <c r="O209" i="63"/>
  <c r="F163" i="63"/>
  <c r="R163" i="63"/>
  <c r="R109" i="63"/>
  <c r="F109" i="63"/>
  <c r="F309" i="63"/>
  <c r="R309" i="63"/>
  <c r="R133" i="63"/>
  <c r="F133" i="63"/>
  <c r="L133" i="63"/>
  <c r="F170" i="63"/>
  <c r="R170" i="63"/>
  <c r="F126" i="63"/>
  <c r="R126" i="63"/>
  <c r="L38" i="63"/>
  <c r="R92" i="63"/>
  <c r="F92" i="63"/>
  <c r="R184" i="63"/>
  <c r="F184" i="63"/>
  <c r="R244" i="63"/>
  <c r="F244" i="63"/>
  <c r="R275" i="63"/>
  <c r="F275" i="63"/>
  <c r="O296" i="63"/>
  <c r="O272" i="63"/>
  <c r="L272" i="63"/>
  <c r="F154" i="63"/>
  <c r="R154" i="63"/>
  <c r="I69" i="63"/>
  <c r="O22" i="63"/>
  <c r="F258" i="63"/>
  <c r="R258" i="63"/>
  <c r="O258" i="63"/>
  <c r="O155" i="63"/>
  <c r="F152" i="63"/>
  <c r="R152" i="63"/>
  <c r="L103" i="63"/>
  <c r="F52" i="63"/>
  <c r="R52" i="63"/>
  <c r="L65" i="63"/>
  <c r="L130" i="63"/>
  <c r="R20" i="63"/>
  <c r="F20" i="63"/>
  <c r="F213" i="63"/>
  <c r="R213" i="63"/>
  <c r="F167" i="63"/>
  <c r="R167" i="63"/>
  <c r="F276" i="63"/>
  <c r="R276" i="63"/>
  <c r="I164" i="63"/>
  <c r="R13" i="63"/>
  <c r="F13" i="63"/>
  <c r="R77" i="63"/>
  <c r="F77" i="63"/>
  <c r="F106" i="63"/>
  <c r="R106" i="63"/>
  <c r="R203" i="63"/>
  <c r="F203" i="63"/>
  <c r="L40" i="63"/>
  <c r="R70" i="63"/>
  <c r="F70" i="63"/>
  <c r="F21" i="63"/>
  <c r="R21" i="63"/>
  <c r="L294" i="63"/>
  <c r="O43" i="63"/>
  <c r="L98" i="63"/>
  <c r="R269" i="63"/>
  <c r="F269" i="63"/>
  <c r="O54" i="63"/>
  <c r="O148" i="63"/>
  <c r="F15" i="63"/>
  <c r="R15" i="63"/>
  <c r="O247" i="63"/>
  <c r="F227" i="63"/>
  <c r="R227" i="63"/>
  <c r="R217" i="63"/>
  <c r="F217" i="63"/>
  <c r="L135" i="63"/>
  <c r="O257" i="63"/>
  <c r="L87" i="63"/>
  <c r="I87" i="63"/>
  <c r="R186" i="63"/>
  <c r="F186" i="63"/>
  <c r="L138" i="63"/>
  <c r="F85" i="63"/>
  <c r="R85" i="63"/>
  <c r="I85" i="63"/>
  <c r="F134" i="63"/>
  <c r="R134" i="63"/>
  <c r="I134" i="63"/>
  <c r="L207" i="63"/>
  <c r="F200" i="63"/>
  <c r="R200" i="63"/>
  <c r="F117" i="63"/>
  <c r="R117" i="63"/>
  <c r="F141" i="63"/>
  <c r="R141" i="63"/>
  <c r="I57" i="63"/>
  <c r="I121" i="63"/>
  <c r="F185" i="63"/>
  <c r="R185" i="63"/>
  <c r="R76" i="63"/>
  <c r="F76" i="63"/>
  <c r="I29" i="63"/>
  <c r="I215" i="63"/>
  <c r="I139" i="63"/>
  <c r="L302" i="63"/>
  <c r="I302" i="63"/>
  <c r="L260" i="63"/>
  <c r="F282" i="63"/>
  <c r="R282" i="63"/>
  <c r="F62" i="63"/>
  <c r="R62" i="63"/>
  <c r="R115" i="63"/>
  <c r="F115" i="63"/>
  <c r="L305" i="63"/>
  <c r="R33" i="63"/>
  <c r="F33" i="63"/>
  <c r="R210" i="63"/>
  <c r="F210" i="63"/>
  <c r="L210" i="63"/>
  <c r="F286" i="63"/>
  <c r="R286" i="63"/>
  <c r="L286" i="63"/>
  <c r="R198" i="63"/>
  <c r="F198" i="63"/>
  <c r="F181" i="63"/>
  <c r="R181" i="63"/>
  <c r="R144" i="63"/>
  <c r="F144" i="63"/>
  <c r="O127" i="63"/>
  <c r="L195" i="63"/>
  <c r="F277" i="63"/>
  <c r="R277" i="63"/>
  <c r="F49" i="63"/>
  <c r="R49" i="63"/>
  <c r="I175" i="63"/>
  <c r="O175" i="63"/>
  <c r="F58" i="63"/>
  <c r="R58" i="63"/>
  <c r="L246" i="63"/>
  <c r="L179" i="63"/>
  <c r="O243" i="63"/>
  <c r="R242" i="63"/>
  <c r="F242" i="63"/>
  <c r="F146" i="63"/>
  <c r="R146" i="63"/>
  <c r="R18" i="63"/>
  <c r="F18" i="63"/>
  <c r="I264" i="63"/>
  <c r="O177" i="63"/>
  <c r="O261" i="63"/>
  <c r="L261" i="63"/>
  <c r="O36" i="63"/>
  <c r="F51" i="63"/>
  <c r="R51" i="63"/>
  <c r="O143" i="63"/>
  <c r="I143" i="63"/>
  <c r="O101" i="63"/>
  <c r="O89" i="63"/>
  <c r="O157" i="63"/>
  <c r="O53" i="63"/>
  <c r="I53" i="63"/>
  <c r="F238" i="63"/>
  <c r="R238" i="63"/>
  <c r="I237" i="63"/>
  <c r="L55" i="63"/>
  <c r="L274" i="63"/>
  <c r="R271" i="63"/>
  <c r="F271" i="63"/>
  <c r="I259" i="63"/>
  <c r="O259" i="63"/>
  <c r="L37" i="63"/>
  <c r="I37" i="63"/>
  <c r="F104" i="63"/>
  <c r="R104" i="63"/>
  <c r="O295" i="63"/>
  <c r="L295" i="63"/>
  <c r="F202" i="63"/>
  <c r="R202" i="63"/>
  <c r="O147" i="63"/>
  <c r="O168" i="63"/>
  <c r="O71" i="63"/>
  <c r="L81" i="63"/>
  <c r="O208" i="63"/>
  <c r="F39" i="63"/>
  <c r="R39" i="63"/>
  <c r="L248" i="63"/>
  <c r="O120" i="63"/>
  <c r="I120" i="63"/>
  <c r="O132" i="63"/>
  <c r="F232" i="63"/>
  <c r="R232" i="63"/>
  <c r="I232" i="63"/>
  <c r="R214" i="63"/>
  <c r="F214" i="63"/>
  <c r="F160" i="63"/>
  <c r="R160" i="63"/>
  <c r="R234" i="63"/>
  <c r="F234" i="63"/>
  <c r="F174" i="63"/>
  <c r="R174" i="63"/>
  <c r="F188" i="63"/>
  <c r="R188" i="63"/>
  <c r="L59" i="63"/>
  <c r="L47" i="63"/>
  <c r="I67" i="63"/>
  <c r="F88" i="63"/>
  <c r="R88" i="63"/>
  <c r="R16" i="63"/>
  <c r="F16" i="63"/>
  <c r="I190" i="63"/>
  <c r="O9" i="63"/>
  <c r="O166" i="63"/>
  <c r="I125" i="63"/>
  <c r="F173" i="63"/>
  <c r="R173" i="63"/>
  <c r="F307" i="63"/>
  <c r="R307" i="63"/>
  <c r="R140" i="63"/>
  <c r="F140" i="63"/>
  <c r="R66" i="63"/>
  <c r="F66" i="63"/>
  <c r="R94" i="63"/>
  <c r="F94" i="63"/>
  <c r="F196" i="63"/>
  <c r="R196" i="63"/>
  <c r="F159" i="63"/>
  <c r="R159" i="63"/>
  <c r="R230" i="63"/>
  <c r="F230" i="63"/>
  <c r="R273" i="63"/>
  <c r="F273" i="63"/>
  <c r="F86" i="63"/>
  <c r="R86" i="63"/>
  <c r="I80" i="63"/>
  <c r="F172" i="63"/>
  <c r="R172" i="63"/>
  <c r="O298" i="63"/>
  <c r="R297" i="63"/>
  <c r="F297" i="63"/>
  <c r="O289" i="63"/>
  <c r="F90" i="63"/>
  <c r="R90" i="63"/>
  <c r="F223" i="63"/>
  <c r="R223" i="63"/>
  <c r="O78" i="63"/>
  <c r="R78" i="63"/>
  <c r="F78" i="63"/>
  <c r="F96" i="63"/>
  <c r="R96" i="63"/>
  <c r="F74" i="63"/>
  <c r="R74" i="63"/>
  <c r="F219" i="63"/>
  <c r="R219" i="63"/>
  <c r="L184" i="63"/>
  <c r="F296" i="63"/>
  <c r="R296" i="63"/>
  <c r="R68" i="63"/>
  <c r="F68" i="63"/>
  <c r="R22" i="63"/>
  <c r="F22" i="63"/>
  <c r="I258" i="63"/>
  <c r="R155" i="63"/>
  <c r="F155" i="63"/>
  <c r="R130" i="63"/>
  <c r="F130" i="63"/>
  <c r="R43" i="63"/>
  <c r="F43" i="63"/>
  <c r="R249" i="63"/>
  <c r="F249" i="63"/>
  <c r="F41" i="63"/>
  <c r="R41" i="63"/>
  <c r="R228" i="63"/>
  <c r="F228" i="63"/>
  <c r="R100" i="63"/>
  <c r="F100" i="63"/>
  <c r="O292" i="63"/>
  <c r="L13" i="63"/>
  <c r="I20" i="63"/>
  <c r="I21" i="63"/>
  <c r="I292" i="63"/>
  <c r="L276" i="63"/>
  <c r="F111" i="63"/>
  <c r="R111" i="63"/>
  <c r="L240" i="63"/>
  <c r="F142" i="63"/>
  <c r="R142" i="63"/>
  <c r="I13" i="63"/>
  <c r="I77" i="63"/>
  <c r="L28" i="63"/>
  <c r="F28" i="63"/>
  <c r="R28" i="63"/>
  <c r="F299" i="63"/>
  <c r="R299" i="63"/>
  <c r="I299" i="63"/>
  <c r="R8" i="63"/>
  <c r="H313" i="63"/>
  <c r="F8" i="63"/>
  <c r="O162" i="63"/>
  <c r="I162" i="63"/>
  <c r="O203" i="63"/>
  <c r="O20" i="63"/>
  <c r="R40" i="63"/>
  <c r="F40" i="63"/>
  <c r="L70" i="63"/>
  <c r="I213" i="63"/>
  <c r="F294" i="63"/>
  <c r="R294" i="63"/>
  <c r="R239" i="63"/>
  <c r="F239" i="63"/>
  <c r="L239" i="63"/>
  <c r="I43" i="63"/>
  <c r="O72" i="63"/>
  <c r="I249" i="63"/>
  <c r="O269" i="63"/>
  <c r="I269" i="63"/>
  <c r="F24" i="63"/>
  <c r="R24" i="63"/>
  <c r="L54" i="63"/>
  <c r="L192" i="63"/>
  <c r="O192" i="63"/>
  <c r="L148" i="63"/>
  <c r="F148" i="63"/>
  <c r="R148" i="63"/>
  <c r="L23" i="63"/>
  <c r="O23" i="63"/>
  <c r="F23" i="63"/>
  <c r="R23" i="63"/>
  <c r="O41" i="63"/>
  <c r="I15" i="63"/>
  <c r="O15" i="63"/>
  <c r="I247" i="63"/>
  <c r="O227" i="63"/>
  <c r="I63" i="63"/>
  <c r="F131" i="63"/>
  <c r="R131" i="63"/>
  <c r="L131" i="63"/>
  <c r="I217" i="63"/>
  <c r="O135" i="63"/>
  <c r="O167" i="63"/>
  <c r="I228" i="63"/>
  <c r="L228" i="63"/>
  <c r="I100" i="63"/>
  <c r="L100" i="63"/>
  <c r="R60" i="63"/>
  <c r="F60" i="63"/>
  <c r="O207" i="63"/>
  <c r="F222" i="63"/>
  <c r="R222" i="63"/>
  <c r="O129" i="63"/>
  <c r="R27" i="63"/>
  <c r="F27" i="63"/>
  <c r="O44" i="63"/>
  <c r="R171" i="63"/>
  <c r="F171" i="63"/>
  <c r="O176" i="63"/>
  <c r="L117" i="63"/>
  <c r="I141" i="63"/>
  <c r="L57" i="63"/>
  <c r="O281" i="63"/>
  <c r="I123" i="63"/>
  <c r="R102" i="63"/>
  <c r="F102" i="63"/>
  <c r="I102" i="63"/>
  <c r="O121" i="63"/>
  <c r="O304" i="63"/>
  <c r="L185" i="63"/>
  <c r="O76" i="63"/>
  <c r="I76" i="63"/>
  <c r="I229" i="63"/>
  <c r="F303" i="63"/>
  <c r="R303" i="63"/>
  <c r="I303" i="63"/>
  <c r="I150" i="63"/>
  <c r="O29" i="63"/>
  <c r="L29" i="63"/>
  <c r="F151" i="63"/>
  <c r="R151" i="63"/>
  <c r="L151" i="63"/>
  <c r="O291" i="63"/>
  <c r="I291" i="63"/>
  <c r="L291" i="63"/>
  <c r="L215" i="63"/>
  <c r="L32" i="63"/>
  <c r="R158" i="63"/>
  <c r="F158" i="63"/>
  <c r="I182" i="63"/>
  <c r="R260" i="63"/>
  <c r="F260" i="63"/>
  <c r="L282" i="63"/>
  <c r="O252" i="63"/>
  <c r="O212" i="63"/>
  <c r="L212" i="63"/>
  <c r="I73" i="63"/>
  <c r="L73" i="63"/>
  <c r="I245" i="63"/>
  <c r="R245" i="63"/>
  <c r="F245" i="63"/>
  <c r="I35" i="63"/>
  <c r="O191" i="63"/>
  <c r="L165" i="63"/>
  <c r="F165" i="63"/>
  <c r="R165" i="63"/>
  <c r="O310" i="63"/>
  <c r="R305" i="63"/>
  <c r="F305" i="63"/>
  <c r="O33" i="63"/>
  <c r="I210" i="63"/>
  <c r="L288" i="63"/>
  <c r="G311" i="55"/>
  <c r="O286" i="63"/>
  <c r="I286" i="63"/>
  <c r="L95" i="63"/>
  <c r="F149" i="63"/>
  <c r="R149" i="63"/>
  <c r="F278" i="63"/>
  <c r="R278" i="63"/>
  <c r="O198" i="63"/>
  <c r="R61" i="63"/>
  <c r="F61" i="63"/>
  <c r="O61" i="63"/>
  <c r="L293" i="63"/>
  <c r="I255" i="63"/>
  <c r="R255" i="63"/>
  <c r="F255" i="63"/>
  <c r="I144" i="63"/>
  <c r="O144" i="63"/>
  <c r="I110" i="63"/>
  <c r="F127" i="63"/>
  <c r="R127" i="63"/>
  <c r="O64" i="63"/>
  <c r="I64" i="63"/>
  <c r="F114" i="63"/>
  <c r="R114" i="63"/>
  <c r="I277" i="63"/>
  <c r="F287" i="63"/>
  <c r="R287" i="63"/>
  <c r="I287" i="63"/>
  <c r="F175" i="63"/>
  <c r="R175" i="63"/>
  <c r="R122" i="63"/>
  <c r="F122" i="63"/>
  <c r="L308" i="63"/>
  <c r="O308" i="63"/>
  <c r="F179" i="63"/>
  <c r="R179" i="63"/>
  <c r="F116" i="63"/>
  <c r="R116" i="63"/>
  <c r="L243" i="63"/>
  <c r="O242" i="63"/>
  <c r="I146" i="63"/>
  <c r="R153" i="63"/>
  <c r="F153" i="63"/>
  <c r="L264" i="63"/>
  <c r="L119" i="63"/>
  <c r="I119" i="63"/>
  <c r="O193" i="63"/>
  <c r="L193" i="63"/>
  <c r="R177" i="63"/>
  <c r="F177" i="63"/>
  <c r="R36" i="63"/>
  <c r="F36" i="63"/>
  <c r="I36" i="63"/>
  <c r="R241" i="63"/>
  <c r="F241" i="63"/>
  <c r="I241" i="63"/>
  <c r="L101" i="63"/>
  <c r="F101" i="63"/>
  <c r="R101" i="63"/>
  <c r="F89" i="63"/>
  <c r="R89" i="63"/>
  <c r="L157" i="63"/>
  <c r="L53" i="63"/>
  <c r="R237" i="63"/>
  <c r="F237" i="63"/>
  <c r="O237" i="63"/>
  <c r="O267" i="63"/>
  <c r="I267" i="63"/>
  <c r="I55" i="63"/>
  <c r="F274" i="63"/>
  <c r="R274" i="63"/>
  <c r="O271" i="63"/>
  <c r="I271" i="63"/>
  <c r="R259" i="63"/>
  <c r="F259" i="63"/>
  <c r="O42" i="63"/>
  <c r="F37" i="63"/>
  <c r="R37" i="63"/>
  <c r="O104" i="63"/>
  <c r="I225" i="63"/>
  <c r="O225" i="63"/>
  <c r="R225" i="63"/>
  <c r="F225" i="63"/>
  <c r="L253" i="63"/>
  <c r="O253" i="63"/>
  <c r="I295" i="63"/>
  <c r="F295" i="63"/>
  <c r="R295" i="63"/>
  <c r="R168" i="63"/>
  <c r="F168" i="63"/>
  <c r="R201" i="63"/>
  <c r="F201" i="63"/>
  <c r="I201" i="63"/>
  <c r="L71" i="63"/>
  <c r="I81" i="63"/>
  <c r="R81" i="63"/>
  <c r="F81" i="63"/>
  <c r="L208" i="63"/>
  <c r="I112" i="63"/>
  <c r="O112" i="63"/>
  <c r="F224" i="63"/>
  <c r="R224" i="63"/>
  <c r="I224" i="63"/>
  <c r="L224" i="63"/>
  <c r="I248" i="63"/>
  <c r="L120" i="63"/>
  <c r="O256" i="63"/>
  <c r="I256" i="63"/>
  <c r="L256" i="63"/>
  <c r="I132" i="63"/>
  <c r="F30" i="63"/>
  <c r="R30" i="63"/>
  <c r="L214" i="63"/>
  <c r="I108" i="63"/>
  <c r="L26" i="63"/>
  <c r="I105" i="63"/>
  <c r="R270" i="63"/>
  <c r="F270" i="63"/>
  <c r="I216" i="63"/>
  <c r="F216" i="63"/>
  <c r="R216" i="63"/>
  <c r="L216" i="63"/>
  <c r="O174" i="63"/>
  <c r="I174" i="63"/>
  <c r="L128" i="63"/>
  <c r="F128" i="63"/>
  <c r="R128" i="63"/>
  <c r="I59" i="63"/>
  <c r="O59" i="63"/>
  <c r="O67" i="63"/>
  <c r="I265" i="63"/>
  <c r="F189" i="63"/>
  <c r="R189" i="63"/>
  <c r="F254" i="63"/>
  <c r="R254" i="63"/>
  <c r="F46" i="63"/>
  <c r="R46" i="63"/>
  <c r="I180" i="63"/>
  <c r="R180" i="63"/>
  <c r="F180" i="63"/>
  <c r="R204" i="63"/>
  <c r="F204" i="63"/>
  <c r="O190" i="63"/>
  <c r="L10" i="63"/>
  <c r="F9" i="63"/>
  <c r="R9" i="63"/>
  <c r="L48" i="63"/>
  <c r="O91" i="63"/>
  <c r="R166" i="63"/>
  <c r="F166" i="63"/>
  <c r="F125" i="63"/>
  <c r="R125" i="63"/>
  <c r="F169" i="63"/>
  <c r="R169" i="63"/>
  <c r="R31" i="63"/>
  <c r="F31" i="63"/>
  <c r="L173" i="63"/>
  <c r="R82" i="63"/>
  <c r="F82" i="63"/>
  <c r="L268" i="63"/>
  <c r="I307" i="63"/>
  <c r="O45" i="63"/>
  <c r="L45" i="63"/>
  <c r="L140" i="63"/>
  <c r="O66" i="63"/>
  <c r="I94" i="63"/>
  <c r="I262" i="63"/>
  <c r="L262" i="63"/>
  <c r="F220" i="63"/>
  <c r="R220" i="63"/>
  <c r="I221" i="63"/>
  <c r="L159" i="63"/>
  <c r="O159" i="63"/>
  <c r="F25" i="63"/>
  <c r="R25" i="63"/>
  <c r="O83" i="63"/>
  <c r="I113" i="63"/>
  <c r="L300" i="63"/>
  <c r="L86" i="63"/>
  <c r="I86" i="63"/>
  <c r="L172" i="63"/>
  <c r="O172" i="63"/>
  <c r="L145" i="63"/>
  <c r="O145" i="63"/>
  <c r="I298" i="63"/>
  <c r="I297" i="63"/>
  <c r="F161" i="63"/>
  <c r="R161" i="63"/>
  <c r="O17" i="63"/>
  <c r="R209" i="63"/>
  <c r="F209" i="63"/>
  <c r="I163" i="63"/>
  <c r="L109" i="63"/>
  <c r="R289" i="63"/>
  <c r="F289" i="63"/>
  <c r="L75" i="63"/>
  <c r="O75" i="63"/>
  <c r="F75" i="63"/>
  <c r="R75" i="63"/>
  <c r="I90" i="63"/>
  <c r="O223" i="63"/>
  <c r="L78" i="63"/>
  <c r="I78" i="63"/>
  <c r="L96" i="63"/>
  <c r="I251" i="63"/>
  <c r="I170" i="63"/>
  <c r="L170" i="63"/>
  <c r="F283" i="63"/>
  <c r="R283" i="63"/>
  <c r="O283" i="63"/>
  <c r="O74" i="63"/>
  <c r="F285" i="63"/>
  <c r="R285" i="63"/>
  <c r="L285" i="63"/>
  <c r="I38" i="63"/>
  <c r="L266" i="63"/>
  <c r="I184" i="63"/>
  <c r="F183" i="63"/>
  <c r="R183" i="63"/>
  <c r="L275" i="63"/>
  <c r="L250" i="63"/>
  <c r="F250" i="63"/>
  <c r="R250" i="63"/>
  <c r="I296" i="63"/>
  <c r="O68" i="63"/>
  <c r="O284" i="63"/>
  <c r="L11" i="63"/>
  <c r="I272" i="63"/>
  <c r="F69" i="63"/>
  <c r="R69" i="63"/>
  <c r="L258" i="63"/>
  <c r="F56" i="63"/>
  <c r="R56" i="63"/>
  <c r="I56" i="63"/>
  <c r="F103" i="63"/>
  <c r="R103" i="63"/>
  <c r="O52" i="63"/>
  <c r="R65" i="63"/>
  <c r="F65" i="63"/>
  <c r="F292" i="63"/>
  <c r="R292" i="63"/>
  <c r="R247" i="63"/>
  <c r="F247" i="63"/>
  <c r="F135" i="63"/>
  <c r="R135" i="63"/>
  <c r="F207" i="63"/>
  <c r="R207" i="63"/>
  <c r="F93" i="63"/>
  <c r="R93" i="63"/>
  <c r="F12" i="63"/>
  <c r="R12" i="63"/>
  <c r="F129" i="63"/>
  <c r="R129" i="63"/>
  <c r="F231" i="63"/>
  <c r="R231" i="63"/>
  <c r="F136" i="63"/>
  <c r="R136" i="63"/>
  <c r="L171" i="63"/>
  <c r="I185" i="63"/>
  <c r="R229" i="63"/>
  <c r="F229" i="63"/>
  <c r="F150" i="63"/>
  <c r="R150" i="63"/>
  <c r="F29" i="63"/>
  <c r="R29" i="63"/>
  <c r="R291" i="63"/>
  <c r="F291" i="63"/>
  <c r="F139" i="63"/>
  <c r="R139" i="63"/>
  <c r="R32" i="63"/>
  <c r="F32" i="63"/>
  <c r="R182" i="63"/>
  <c r="F182" i="63"/>
  <c r="F252" i="63"/>
  <c r="R252" i="63"/>
  <c r="F73" i="63"/>
  <c r="R73" i="63"/>
  <c r="F35" i="63"/>
  <c r="R35" i="63"/>
  <c r="F191" i="63"/>
  <c r="R191" i="63"/>
  <c r="R197" i="63"/>
  <c r="F197" i="63"/>
  <c r="O165" i="63"/>
  <c r="R310" i="63"/>
  <c r="F310" i="63"/>
  <c r="F311" i="63"/>
  <c r="R311" i="63"/>
  <c r="L33" i="63"/>
  <c r="R288" i="63"/>
  <c r="F288" i="63"/>
  <c r="O288" i="63"/>
  <c r="F206" i="63"/>
  <c r="R206" i="63"/>
  <c r="F95" i="63"/>
  <c r="R95" i="63"/>
  <c r="L181" i="63"/>
  <c r="O34" i="63"/>
  <c r="F34" i="63"/>
  <c r="R34" i="63"/>
  <c r="R226" i="63"/>
  <c r="F226" i="63"/>
  <c r="F110" i="63"/>
  <c r="R110" i="63"/>
  <c r="R195" i="63"/>
  <c r="F195" i="63"/>
  <c r="R194" i="63"/>
  <c r="F194" i="63"/>
  <c r="R97" i="63"/>
  <c r="F97" i="63"/>
  <c r="F308" i="63"/>
  <c r="R308" i="63"/>
  <c r="R243" i="63"/>
  <c r="F243" i="63"/>
  <c r="R119" i="63"/>
  <c r="F119" i="63"/>
  <c r="R99" i="63"/>
  <c r="F99" i="63"/>
  <c r="I261" i="63"/>
  <c r="F261" i="63"/>
  <c r="R261" i="63"/>
  <c r="R143" i="63"/>
  <c r="F143" i="63"/>
  <c r="F267" i="63"/>
  <c r="R267" i="63"/>
  <c r="R55" i="63"/>
  <c r="F55" i="63"/>
  <c r="L225" i="63"/>
  <c r="R253" i="63"/>
  <c r="F253" i="63"/>
  <c r="F71" i="63"/>
  <c r="R71" i="63"/>
  <c r="O81" i="63"/>
  <c r="F208" i="63"/>
  <c r="R208" i="63"/>
  <c r="R248" i="63"/>
  <c r="F248" i="63"/>
  <c r="R120" i="63"/>
  <c r="F120" i="63"/>
  <c r="F50" i="63"/>
  <c r="R50" i="63"/>
  <c r="F256" i="63"/>
  <c r="R256" i="63"/>
  <c r="F105" i="63"/>
  <c r="R105" i="63"/>
  <c r="L270" i="63"/>
  <c r="I290" i="63"/>
  <c r="O188" i="63"/>
  <c r="I128" i="63"/>
  <c r="O47" i="63"/>
  <c r="R47" i="63"/>
  <c r="F47" i="63"/>
  <c r="I47" i="63"/>
  <c r="F67" i="63"/>
  <c r="R67" i="63"/>
  <c r="I189" i="63"/>
  <c r="F235" i="63"/>
  <c r="R235" i="63"/>
  <c r="L88" i="63"/>
  <c r="I46" i="63"/>
  <c r="R218" i="63"/>
  <c r="F218" i="63"/>
  <c r="I306" i="63"/>
  <c r="L204" i="63"/>
  <c r="R279" i="63"/>
  <c r="F279" i="63"/>
  <c r="L279" i="63"/>
  <c r="O10" i="63"/>
  <c r="I9" i="63"/>
  <c r="O48" i="63"/>
  <c r="F48" i="63"/>
  <c r="R48" i="63"/>
  <c r="F91" i="63"/>
  <c r="R91" i="63"/>
  <c r="I31" i="63"/>
  <c r="I173" i="63"/>
  <c r="O82" i="63"/>
  <c r="I66" i="63"/>
  <c r="L79" i="63"/>
  <c r="O262" i="63"/>
  <c r="L196" i="63"/>
  <c r="I196" i="63"/>
  <c r="F221" i="63"/>
  <c r="R221" i="63"/>
  <c r="R187" i="63"/>
  <c r="F187" i="63"/>
  <c r="I25" i="63"/>
  <c r="F83" i="63"/>
  <c r="R83" i="63"/>
  <c r="I83" i="63"/>
  <c r="L83" i="63"/>
  <c r="F113" i="63"/>
  <c r="R113" i="63"/>
  <c r="O113" i="63"/>
  <c r="L273" i="63"/>
  <c r="F300" i="63"/>
  <c r="R300" i="63"/>
  <c r="F263" i="63"/>
  <c r="R263" i="63"/>
  <c r="O86" i="63"/>
  <c r="O80" i="63"/>
  <c r="F80" i="63"/>
  <c r="R80" i="63"/>
  <c r="F145" i="63"/>
  <c r="R145" i="63"/>
  <c r="L161" i="63"/>
  <c r="I17" i="63"/>
  <c r="L163" i="63"/>
  <c r="L289" i="63"/>
  <c r="L309" i="63"/>
  <c r="I75" i="63"/>
  <c r="L90" i="63"/>
  <c r="L223" i="63"/>
  <c r="I223" i="63"/>
  <c r="I96" i="63"/>
  <c r="O251" i="63"/>
  <c r="F251" i="63"/>
  <c r="R251" i="63"/>
  <c r="I126" i="63"/>
  <c r="F38" i="63"/>
  <c r="R38" i="63"/>
  <c r="F266" i="63"/>
  <c r="R266" i="63"/>
  <c r="O183" i="63"/>
  <c r="I275" i="63"/>
  <c r="O275" i="63"/>
  <c r="L296" i="63"/>
  <c r="R284" i="63"/>
  <c r="F284" i="63"/>
  <c r="F11" i="63"/>
  <c r="R11" i="63"/>
  <c r="I11" i="63"/>
  <c r="R272" i="63"/>
  <c r="F272" i="63"/>
  <c r="L69" i="63"/>
  <c r="L22" i="63"/>
  <c r="I155" i="63"/>
  <c r="O56" i="63"/>
  <c r="I152" i="63"/>
  <c r="I103" i="63"/>
  <c r="I130" i="63"/>
  <c r="O130" i="63"/>
  <c r="H310" i="55"/>
  <c r="G312" i="55" l="1"/>
  <c r="R313" i="63"/>
  <c r="H311" i="55"/>
  <c r="G313" i="55" l="1"/>
  <c r="H312" i="55"/>
  <c r="G314" i="55" l="1"/>
  <c r="H313" i="55"/>
  <c r="G315" i="55" l="1"/>
  <c r="H314" i="55"/>
  <c r="G316" i="55" l="1"/>
  <c r="H315" i="55"/>
  <c r="G317" i="55" l="1"/>
  <c r="G318" i="55" s="1"/>
  <c r="G319" i="55" s="1"/>
  <c r="G320" i="55" s="1"/>
  <c r="G321" i="55" s="1"/>
  <c r="G322" i="55" s="1"/>
  <c r="G323" i="55" s="1"/>
  <c r="G324" i="55" s="1"/>
  <c r="G325" i="55" s="1"/>
  <c r="G326" i="55" s="1"/>
  <c r="G327" i="55" s="1"/>
  <c r="G328" i="55" s="1"/>
  <c r="G329" i="55" s="1"/>
  <c r="G330" i="55" s="1"/>
  <c r="H2" i="55" s="1"/>
  <c r="H316" i="55"/>
  <c r="J534" i="55" l="1"/>
  <c r="K534" i="55" s="1"/>
  <c r="I534" i="55" s="1"/>
  <c r="J271" i="55"/>
  <c r="K271" i="55" s="1"/>
  <c r="I271" i="55" s="1"/>
  <c r="J64" i="55"/>
  <c r="K64" i="55" s="1"/>
  <c r="I64" i="55" s="1"/>
  <c r="J484" i="55"/>
  <c r="K484" i="55" s="1"/>
  <c r="I484" i="55" s="1"/>
  <c r="J145" i="55"/>
  <c r="K145" i="55" s="1"/>
  <c r="I145" i="55" s="1"/>
  <c r="J375" i="55"/>
  <c r="K375" i="55" s="1"/>
  <c r="I375" i="55" s="1"/>
  <c r="J179" i="55"/>
  <c r="K179" i="55" s="1"/>
  <c r="I179" i="55" s="1"/>
  <c r="J200" i="55"/>
  <c r="K200" i="55" s="1"/>
  <c r="I200" i="55" s="1"/>
  <c r="J266" i="55"/>
  <c r="K266" i="55" s="1"/>
  <c r="I266" i="55" s="1"/>
  <c r="J433" i="55"/>
  <c r="K433" i="55" s="1"/>
  <c r="I433" i="55" s="1"/>
  <c r="J143" i="55"/>
  <c r="K143" i="55" s="1"/>
  <c r="I143" i="55" s="1"/>
  <c r="J494" i="55"/>
  <c r="K494" i="55" s="1"/>
  <c r="I494" i="55" s="1"/>
  <c r="J308" i="55"/>
  <c r="K308" i="55" s="1"/>
  <c r="I308" i="55" s="1"/>
  <c r="J354" i="55"/>
  <c r="K354" i="55" s="1"/>
  <c r="I354" i="55" s="1"/>
  <c r="J22" i="55"/>
  <c r="K22" i="55" s="1"/>
  <c r="I22" i="55" s="1"/>
  <c r="J93" i="55"/>
  <c r="K93" i="55" s="1"/>
  <c r="I93" i="55" s="1"/>
  <c r="J111" i="55"/>
  <c r="K111" i="55" s="1"/>
  <c r="I111" i="55" s="1"/>
  <c r="J123" i="55"/>
  <c r="K123" i="55" s="1"/>
  <c r="I123" i="55" s="1"/>
  <c r="J215" i="55"/>
  <c r="K215" i="55" s="1"/>
  <c r="I215" i="55" s="1"/>
  <c r="J275" i="55"/>
  <c r="K275" i="55" s="1"/>
  <c r="I275" i="55" s="1"/>
  <c r="J541" i="55"/>
  <c r="K541" i="55" s="1"/>
  <c r="I541" i="55" s="1"/>
  <c r="J405" i="55"/>
  <c r="K405" i="55" s="1"/>
  <c r="I405" i="55" s="1"/>
  <c r="J521" i="55"/>
  <c r="K521" i="55" s="1"/>
  <c r="I521" i="55" s="1"/>
  <c r="J69" i="55"/>
  <c r="K69" i="55" s="1"/>
  <c r="I69" i="55" s="1"/>
  <c r="J223" i="55"/>
  <c r="K223" i="55" s="1"/>
  <c r="I223" i="55" s="1"/>
  <c r="J235" i="55"/>
  <c r="K235" i="55" s="1"/>
  <c r="I235" i="55" s="1"/>
  <c r="J296" i="55"/>
  <c r="K296" i="55" s="1"/>
  <c r="I296" i="55" s="1"/>
  <c r="J189" i="55"/>
  <c r="K189" i="55" s="1"/>
  <c r="I189" i="55" s="1"/>
  <c r="J370" i="55"/>
  <c r="K370" i="55" s="1"/>
  <c r="I370" i="55" s="1"/>
  <c r="J417" i="55"/>
  <c r="K417" i="55" s="1"/>
  <c r="I417" i="55" s="1"/>
  <c r="J360" i="55"/>
  <c r="K360" i="55" s="1"/>
  <c r="I360" i="55" s="1"/>
  <c r="J551" i="55"/>
  <c r="K551" i="55" s="1"/>
  <c r="I551" i="55" s="1"/>
  <c r="J276" i="55"/>
  <c r="K276" i="55" s="1"/>
  <c r="I276" i="55" s="1"/>
  <c r="J304" i="55"/>
  <c r="K304" i="55" s="1"/>
  <c r="I304" i="55" s="1"/>
  <c r="J225" i="55"/>
  <c r="K225" i="55" s="1"/>
  <c r="I225" i="55" s="1"/>
  <c r="J160" i="55"/>
  <c r="K160" i="55" s="1"/>
  <c r="I160" i="55" s="1"/>
  <c r="J526" i="55"/>
  <c r="K526" i="55" s="1"/>
  <c r="I526" i="55" s="1"/>
  <c r="J445" i="55"/>
  <c r="K445" i="55" s="1"/>
  <c r="I445" i="55" s="1"/>
  <c r="J384" i="55"/>
  <c r="K384" i="55" s="1"/>
  <c r="I384" i="55" s="1"/>
  <c r="J359" i="55"/>
  <c r="K359" i="55" s="1"/>
  <c r="I359" i="55" s="1"/>
  <c r="J339" i="55"/>
  <c r="K339" i="55" s="1"/>
  <c r="I339" i="55" s="1"/>
  <c r="J40" i="55"/>
  <c r="K40" i="55" s="1"/>
  <c r="I40" i="55" s="1"/>
  <c r="J149" i="55"/>
  <c r="K149" i="55" s="1"/>
  <c r="I149" i="55" s="1"/>
  <c r="J23" i="55"/>
  <c r="K23" i="55" s="1"/>
  <c r="I23" i="55" s="1"/>
  <c r="J73" i="55"/>
  <c r="K73" i="55" s="1"/>
  <c r="I73" i="55" s="1"/>
  <c r="J523" i="55"/>
  <c r="K523" i="55" s="1"/>
  <c r="I523" i="55" s="1"/>
  <c r="J83" i="55"/>
  <c r="K83" i="55" s="1"/>
  <c r="I83" i="55" s="1"/>
  <c r="J397" i="55"/>
  <c r="K397" i="55" s="1"/>
  <c r="I397" i="55" s="1"/>
  <c r="J35" i="55"/>
  <c r="K35" i="55" s="1"/>
  <c r="I35" i="55" s="1"/>
  <c r="J230" i="55"/>
  <c r="K230" i="55" s="1"/>
  <c r="I230" i="55" s="1"/>
  <c r="J269" i="55"/>
  <c r="K269" i="55" s="1"/>
  <c r="I269" i="55" s="1"/>
  <c r="J114" i="55"/>
  <c r="K114" i="55" s="1"/>
  <c r="I114" i="55" s="1"/>
  <c r="J58" i="55"/>
  <c r="K58" i="55" s="1"/>
  <c r="I58" i="55" s="1"/>
  <c r="J347" i="55"/>
  <c r="K347" i="55" s="1"/>
  <c r="I347" i="55" s="1"/>
  <c r="J490" i="55"/>
  <c r="K490" i="55" s="1"/>
  <c r="I490" i="55" s="1"/>
  <c r="J524" i="55"/>
  <c r="K524" i="55" s="1"/>
  <c r="I524" i="55" s="1"/>
  <c r="J499" i="55"/>
  <c r="K499" i="55" s="1"/>
  <c r="I499" i="55" s="1"/>
  <c r="J237" i="55"/>
  <c r="K237" i="55" s="1"/>
  <c r="I237" i="55" s="1"/>
  <c r="J226" i="55"/>
  <c r="K226" i="55" s="1"/>
  <c r="I226" i="55" s="1"/>
  <c r="J80" i="55"/>
  <c r="K80" i="55" s="1"/>
  <c r="I80" i="55" s="1"/>
  <c r="J62" i="55"/>
  <c r="K62" i="55" s="1"/>
  <c r="I62" i="55" s="1"/>
  <c r="J340" i="55"/>
  <c r="K340" i="55" s="1"/>
  <c r="I340" i="55" s="1"/>
  <c r="J546" i="55"/>
  <c r="K546" i="55" s="1"/>
  <c r="I546" i="55" s="1"/>
  <c r="J536" i="55"/>
  <c r="K536" i="55" s="1"/>
  <c r="I536" i="55" s="1"/>
  <c r="J511" i="55"/>
  <c r="K511" i="55" s="1"/>
  <c r="I511" i="55" s="1"/>
  <c r="J188" i="55"/>
  <c r="K188" i="55" s="1"/>
  <c r="I188" i="55" s="1"/>
  <c r="J313" i="55"/>
  <c r="K313" i="55" s="1"/>
  <c r="I313" i="55" s="1"/>
  <c r="J190" i="55"/>
  <c r="K190" i="55" s="1"/>
  <c r="I190" i="55" s="1"/>
  <c r="J265" i="55"/>
  <c r="K265" i="55" s="1"/>
  <c r="I265" i="55" s="1"/>
  <c r="J335" i="55"/>
  <c r="K335" i="55" s="1"/>
  <c r="I335" i="55" s="1"/>
  <c r="J545" i="55"/>
  <c r="K545" i="55" s="1"/>
  <c r="I545" i="55" s="1"/>
  <c r="J496" i="55"/>
  <c r="K496" i="55" s="1"/>
  <c r="I496" i="55" s="1"/>
  <c r="J471" i="55"/>
  <c r="K471" i="55" s="1"/>
  <c r="I471" i="55" s="1"/>
  <c r="J491" i="55"/>
  <c r="K491" i="55" s="1"/>
  <c r="I491" i="55" s="1"/>
  <c r="J366" i="55"/>
  <c r="K366" i="55" s="1"/>
  <c r="I366" i="55" s="1"/>
  <c r="J56" i="55"/>
  <c r="K56" i="55" s="1"/>
  <c r="I56" i="55" s="1"/>
  <c r="J165" i="55"/>
  <c r="K165" i="55" s="1"/>
  <c r="I165" i="55" s="1"/>
  <c r="J20" i="55"/>
  <c r="K20" i="55" s="1"/>
  <c r="I20" i="55" s="1"/>
  <c r="J285" i="55"/>
  <c r="K285" i="55" s="1"/>
  <c r="I285" i="55" s="1"/>
  <c r="J459" i="55"/>
  <c r="K459" i="55" s="1"/>
  <c r="I459" i="55" s="1"/>
  <c r="J281" i="55"/>
  <c r="K281" i="55" s="1"/>
  <c r="I281" i="55" s="1"/>
  <c r="J500" i="55"/>
  <c r="K500" i="55" s="1"/>
  <c r="I500" i="55" s="1"/>
  <c r="J21" i="55"/>
  <c r="K21" i="55" s="1"/>
  <c r="I21" i="55" s="1"/>
  <c r="J277" i="55"/>
  <c r="K277" i="55" s="1"/>
  <c r="I277" i="55" s="1"/>
  <c r="J168" i="55"/>
  <c r="K168" i="55" s="1"/>
  <c r="I168" i="55" s="1"/>
  <c r="J260" i="55"/>
  <c r="K260" i="55" s="1"/>
  <c r="I260" i="55" s="1"/>
  <c r="J233" i="55"/>
  <c r="K233" i="55" s="1"/>
  <c r="I233" i="55" s="1"/>
  <c r="J333" i="55"/>
  <c r="K333" i="55" s="1"/>
  <c r="I333" i="55" s="1"/>
  <c r="J390" i="55"/>
  <c r="K390" i="55" s="1"/>
  <c r="I390" i="55" s="1"/>
  <c r="J444" i="55"/>
  <c r="K444" i="55" s="1"/>
  <c r="I444" i="55" s="1"/>
  <c r="J419" i="55"/>
  <c r="K419" i="55" s="1"/>
  <c r="I419" i="55" s="1"/>
  <c r="J96" i="55"/>
  <c r="K96" i="55" s="1"/>
  <c r="I96" i="55" s="1"/>
  <c r="J284" i="55"/>
  <c r="K284" i="55" s="1"/>
  <c r="I284" i="55" s="1"/>
  <c r="J198" i="55"/>
  <c r="K198" i="55" s="1"/>
  <c r="I198" i="55" s="1"/>
  <c r="J122" i="55"/>
  <c r="K122" i="55" s="1"/>
  <c r="I122" i="55" s="1"/>
  <c r="J326" i="55"/>
  <c r="K326" i="55" s="1"/>
  <c r="I326" i="55" s="1"/>
  <c r="J438" i="55"/>
  <c r="K438" i="55" s="1"/>
  <c r="I438" i="55" s="1"/>
  <c r="J456" i="55"/>
  <c r="K456" i="55" s="1"/>
  <c r="I456" i="55" s="1"/>
  <c r="J431" i="55"/>
  <c r="K431" i="55" s="1"/>
  <c r="I431" i="55" s="1"/>
  <c r="J48" i="55"/>
  <c r="K48" i="55" s="1"/>
  <c r="I48" i="55" s="1"/>
  <c r="J214" i="55"/>
  <c r="K214" i="55" s="1"/>
  <c r="I214" i="55" s="1"/>
  <c r="J202" i="55"/>
  <c r="K202" i="55" s="1"/>
  <c r="I202" i="55" s="1"/>
  <c r="J238" i="55"/>
  <c r="K238" i="55" s="1"/>
  <c r="I238" i="55" s="1"/>
  <c r="J319" i="55"/>
  <c r="K319" i="55" s="1"/>
  <c r="I319" i="55" s="1"/>
  <c r="J529" i="55"/>
  <c r="K529" i="55" s="1"/>
  <c r="I529" i="55" s="1"/>
  <c r="J480" i="55"/>
  <c r="K480" i="55" s="1"/>
  <c r="I480" i="55" s="1"/>
  <c r="J455" i="55"/>
  <c r="K455" i="55" s="1"/>
  <c r="I455" i="55" s="1"/>
  <c r="J34" i="55"/>
  <c r="K34" i="55" s="1"/>
  <c r="I34" i="55" s="1"/>
  <c r="J381" i="55"/>
  <c r="K381" i="55" s="1"/>
  <c r="I381" i="55" s="1"/>
  <c r="J209" i="55"/>
  <c r="K209" i="55" s="1"/>
  <c r="I209" i="55" s="1"/>
  <c r="J115" i="55"/>
  <c r="K115" i="55" s="1"/>
  <c r="I115" i="55" s="1"/>
  <c r="J240" i="55"/>
  <c r="K240" i="55" s="1"/>
  <c r="I240" i="55" s="1"/>
  <c r="J395" i="55"/>
  <c r="K395" i="55" s="1"/>
  <c r="I395" i="55" s="1"/>
  <c r="J134" i="55"/>
  <c r="K134" i="55" s="1"/>
  <c r="I134" i="55" s="1"/>
  <c r="J436" i="55"/>
  <c r="K436" i="55" s="1"/>
  <c r="I436" i="55" s="1"/>
  <c r="J18" i="55"/>
  <c r="K18" i="55" s="1"/>
  <c r="I18" i="55" s="1"/>
  <c r="J101" i="55"/>
  <c r="K101" i="55" s="1"/>
  <c r="I101" i="55" s="1"/>
  <c r="J150" i="55"/>
  <c r="K150" i="55" s="1"/>
  <c r="I150" i="55" s="1"/>
  <c r="J138" i="55"/>
  <c r="K138" i="55" s="1"/>
  <c r="I138" i="55" s="1"/>
  <c r="J174" i="55"/>
  <c r="K174" i="55" s="1"/>
  <c r="I174" i="55" s="1"/>
  <c r="J346" i="55"/>
  <c r="K346" i="55" s="1"/>
  <c r="I346" i="55" s="1"/>
  <c r="J362" i="55"/>
  <c r="K362" i="55" s="1"/>
  <c r="I362" i="55" s="1"/>
  <c r="J492" i="55"/>
  <c r="K492" i="55" s="1"/>
  <c r="I492" i="55" s="1"/>
  <c r="J467" i="55"/>
  <c r="K467" i="55" s="1"/>
  <c r="I467" i="55" s="1"/>
  <c r="J70" i="55"/>
  <c r="K70" i="55" s="1"/>
  <c r="I70" i="55" s="1"/>
  <c r="J216" i="55"/>
  <c r="K216" i="55" s="1"/>
  <c r="I216" i="55" s="1"/>
  <c r="J161" i="55"/>
  <c r="K161" i="55" s="1"/>
  <c r="I161" i="55" s="1"/>
  <c r="J246" i="55"/>
  <c r="K246" i="55" s="1"/>
  <c r="I246" i="55" s="1"/>
  <c r="J345" i="55"/>
  <c r="K345" i="55" s="1"/>
  <c r="I345" i="55" s="1"/>
  <c r="J374" i="55"/>
  <c r="K374" i="55" s="1"/>
  <c r="I374" i="55" s="1"/>
  <c r="J440" i="55"/>
  <c r="K440" i="55" s="1"/>
  <c r="I440" i="55" s="1"/>
  <c r="J415" i="55"/>
  <c r="K415" i="55" s="1"/>
  <c r="I415" i="55" s="1"/>
  <c r="J220" i="55"/>
  <c r="K220" i="55" s="1"/>
  <c r="I220" i="55" s="1"/>
  <c r="J169" i="55"/>
  <c r="K169" i="55" s="1"/>
  <c r="I169" i="55" s="1"/>
  <c r="J290" i="55"/>
  <c r="K290" i="55" s="1"/>
  <c r="I290" i="55" s="1"/>
  <c r="J250" i="55"/>
  <c r="K250" i="55" s="1"/>
  <c r="I250" i="55" s="1"/>
  <c r="J334" i="55"/>
  <c r="K334" i="55" s="1"/>
  <c r="I334" i="55" s="1"/>
  <c r="J470" i="55"/>
  <c r="K470" i="55" s="1"/>
  <c r="I470" i="55" s="1"/>
  <c r="J464" i="55"/>
  <c r="K464" i="55" s="1"/>
  <c r="I464" i="55" s="1"/>
  <c r="J439" i="55"/>
  <c r="K439" i="55" s="1"/>
  <c r="I439" i="55" s="1"/>
  <c r="J400" i="55"/>
  <c r="K400" i="55" s="1"/>
  <c r="I400" i="55" s="1"/>
  <c r="J283" i="55"/>
  <c r="K283" i="55" s="1"/>
  <c r="I283" i="55" s="1"/>
  <c r="J16" i="55"/>
  <c r="K16" i="55" s="1"/>
  <c r="I16" i="55" s="1"/>
  <c r="J394" i="55"/>
  <c r="K394" i="55" s="1"/>
  <c r="I394" i="55" s="1"/>
  <c r="J261" i="55"/>
  <c r="K261" i="55" s="1"/>
  <c r="I261" i="55" s="1"/>
  <c r="J404" i="55"/>
  <c r="K404" i="55" s="1"/>
  <c r="I404" i="55" s="1"/>
  <c r="J155" i="55"/>
  <c r="K155" i="55" s="1"/>
  <c r="I155" i="55" s="1"/>
  <c r="J413" i="55"/>
  <c r="K413" i="55" s="1"/>
  <c r="I413" i="55" s="1"/>
  <c r="J113" i="55"/>
  <c r="K113" i="55" s="1"/>
  <c r="I113" i="55" s="1"/>
  <c r="J469" i="55"/>
  <c r="K469" i="55" s="1"/>
  <c r="I469" i="55" s="1"/>
  <c r="J27" i="55"/>
  <c r="K27" i="55" s="1"/>
  <c r="I27" i="55" s="1"/>
  <c r="J87" i="55"/>
  <c r="K87" i="55" s="1"/>
  <c r="I87" i="55" s="1"/>
  <c r="J262" i="55"/>
  <c r="K262" i="55" s="1"/>
  <c r="I262" i="55" s="1"/>
  <c r="J86" i="55"/>
  <c r="K86" i="55" s="1"/>
  <c r="I86" i="55" s="1"/>
  <c r="J57" i="55"/>
  <c r="K57" i="55" s="1"/>
  <c r="I57" i="55" s="1"/>
  <c r="J328" i="55"/>
  <c r="K328" i="55" s="1"/>
  <c r="I328" i="55" s="1"/>
  <c r="J538" i="55"/>
  <c r="K538" i="55" s="1"/>
  <c r="I538" i="55" s="1"/>
  <c r="J548" i="55"/>
  <c r="K548" i="55" s="1"/>
  <c r="I548" i="55" s="1"/>
  <c r="J515" i="55"/>
  <c r="K515" i="55" s="1"/>
  <c r="I515" i="55" s="1"/>
  <c r="J140" i="55"/>
  <c r="K140" i="55" s="1"/>
  <c r="I140" i="55" s="1"/>
  <c r="J50" i="55"/>
  <c r="K50" i="55" s="1"/>
  <c r="I50" i="55" s="1"/>
  <c r="J82" i="55"/>
  <c r="K82" i="55" s="1"/>
  <c r="I82" i="55" s="1"/>
  <c r="J61" i="55"/>
  <c r="K61" i="55" s="1"/>
  <c r="I61" i="55" s="1"/>
  <c r="J131" i="55"/>
  <c r="K131" i="55" s="1"/>
  <c r="I131" i="55" s="1"/>
  <c r="J382" i="55"/>
  <c r="K382" i="55" s="1"/>
  <c r="I382" i="55" s="1"/>
  <c r="J353" i="55"/>
  <c r="K353" i="55" s="1"/>
  <c r="I353" i="55" s="1"/>
  <c r="J527" i="55"/>
  <c r="K527" i="55" s="1"/>
  <c r="I527" i="55" s="1"/>
  <c r="J158" i="55"/>
  <c r="K158" i="55" s="1"/>
  <c r="I158" i="55" s="1"/>
  <c r="J91" i="55"/>
  <c r="K91" i="55" s="1"/>
  <c r="I91" i="55" s="1"/>
  <c r="J99" i="55"/>
  <c r="K99" i="55" s="1"/>
  <c r="I99" i="55" s="1"/>
  <c r="J167" i="55"/>
  <c r="K167" i="55" s="1"/>
  <c r="I167" i="55" s="1"/>
  <c r="J227" i="55"/>
  <c r="K227" i="55" s="1"/>
  <c r="I227" i="55" s="1"/>
  <c r="J478" i="55"/>
  <c r="K478" i="55" s="1"/>
  <c r="I478" i="55" s="1"/>
  <c r="J377" i="55"/>
  <c r="K377" i="55" s="1"/>
  <c r="I377" i="55" s="1"/>
  <c r="J429" i="55"/>
  <c r="K429" i="55" s="1"/>
  <c r="I429" i="55" s="1"/>
  <c r="J363" i="55"/>
  <c r="K363" i="55" s="1"/>
  <c r="I363" i="55" s="1"/>
  <c r="J166" i="55"/>
  <c r="K166" i="55" s="1"/>
  <c r="I166" i="55" s="1"/>
  <c r="J325" i="55"/>
  <c r="K325" i="55" s="1"/>
  <c r="I325" i="55" s="1"/>
  <c r="J97" i="55"/>
  <c r="K97" i="55" s="1"/>
  <c r="I97" i="55" s="1"/>
  <c r="J336" i="55"/>
  <c r="K336" i="55" s="1"/>
  <c r="I336" i="55" s="1"/>
  <c r="J26" i="55"/>
  <c r="K26" i="55" s="1"/>
  <c r="I26" i="55" s="1"/>
  <c r="J183" i="55"/>
  <c r="K183" i="55" s="1"/>
  <c r="I183" i="55" s="1"/>
  <c r="J547" i="55"/>
  <c r="K547" i="55" s="1"/>
  <c r="I547" i="55" s="1"/>
  <c r="J32" i="55"/>
  <c r="K32" i="55" s="1"/>
  <c r="I32" i="55" s="1"/>
  <c r="J77" i="55"/>
  <c r="K77" i="55" s="1"/>
  <c r="I77" i="55" s="1"/>
  <c r="J232" i="55"/>
  <c r="K232" i="55" s="1"/>
  <c r="I232" i="55" s="1"/>
  <c r="J201" i="55"/>
  <c r="K201" i="55" s="1"/>
  <c r="I201" i="55" s="1"/>
  <c r="J282" i="55"/>
  <c r="K282" i="55" s="1"/>
  <c r="I282" i="55" s="1"/>
  <c r="J349" i="55"/>
  <c r="K349" i="55" s="1"/>
  <c r="I349" i="55" s="1"/>
  <c r="J454" i="55"/>
  <c r="K454" i="55" s="1"/>
  <c r="I454" i="55" s="1"/>
  <c r="J460" i="55"/>
  <c r="K460" i="55" s="1"/>
  <c r="I460" i="55" s="1"/>
  <c r="J435" i="55"/>
  <c r="K435" i="55" s="1"/>
  <c r="I435" i="55" s="1"/>
  <c r="J222" i="55"/>
  <c r="K222" i="55" s="1"/>
  <c r="I222" i="55" s="1"/>
  <c r="J253" i="55"/>
  <c r="K253" i="55" s="1"/>
  <c r="I253" i="55" s="1"/>
  <c r="J289" i="55"/>
  <c r="K289" i="55" s="1"/>
  <c r="I289" i="55" s="1"/>
  <c r="J110" i="55"/>
  <c r="K110" i="55" s="1"/>
  <c r="I110" i="55" s="1"/>
  <c r="J342" i="55"/>
  <c r="K342" i="55" s="1"/>
  <c r="I342" i="55" s="1"/>
  <c r="J502" i="55"/>
  <c r="K502" i="55" s="1"/>
  <c r="I502" i="55" s="1"/>
  <c r="J472" i="55"/>
  <c r="K472" i="55" s="1"/>
  <c r="I472" i="55" s="1"/>
  <c r="J447" i="55"/>
  <c r="K447" i="55" s="1"/>
  <c r="I447" i="55" s="1"/>
  <c r="J270" i="55"/>
  <c r="K270" i="55" s="1"/>
  <c r="I270" i="55" s="1"/>
  <c r="J184" i="55"/>
  <c r="K184" i="55" s="1"/>
  <c r="I184" i="55" s="1"/>
  <c r="J280" i="55"/>
  <c r="K280" i="55" s="1"/>
  <c r="I280" i="55" s="1"/>
  <c r="J118" i="55"/>
  <c r="K118" i="55" s="1"/>
  <c r="I118" i="55" s="1"/>
  <c r="J337" i="55"/>
  <c r="K337" i="55" s="1"/>
  <c r="I337" i="55" s="1"/>
  <c r="J517" i="55"/>
  <c r="K517" i="55" s="1"/>
  <c r="I517" i="55" s="1"/>
  <c r="J432" i="55"/>
  <c r="K432" i="55" s="1"/>
  <c r="I432" i="55" s="1"/>
  <c r="J407" i="55"/>
  <c r="K407" i="55" s="1"/>
  <c r="I407" i="55" s="1"/>
  <c r="J52" i="55"/>
  <c r="K52" i="55" s="1"/>
  <c r="I52" i="55" s="1"/>
  <c r="J36" i="55"/>
  <c r="K36" i="55" s="1"/>
  <c r="I36" i="55" s="1"/>
  <c r="J207" i="55"/>
  <c r="K207" i="55" s="1"/>
  <c r="I207" i="55" s="1"/>
  <c r="J482" i="55"/>
  <c r="K482" i="55" s="1"/>
  <c r="I482" i="55" s="1"/>
  <c r="J102" i="55"/>
  <c r="K102" i="55" s="1"/>
  <c r="I102" i="55" s="1"/>
  <c r="J338" i="55"/>
  <c r="K338" i="55" s="1"/>
  <c r="I338" i="55" s="1"/>
  <c r="J31" i="55"/>
  <c r="K31" i="55" s="1"/>
  <c r="I31" i="55" s="1"/>
  <c r="J85" i="55"/>
  <c r="K85" i="55" s="1"/>
  <c r="I85" i="55" s="1"/>
  <c r="J507" i="55"/>
  <c r="K507" i="55" s="1"/>
  <c r="I507" i="55" s="1"/>
  <c r="J39" i="55"/>
  <c r="K39" i="55" s="1"/>
  <c r="I39" i="55" s="1"/>
  <c r="J239" i="55"/>
  <c r="K239" i="55" s="1"/>
  <c r="I239" i="55" s="1"/>
  <c r="J251" i="55"/>
  <c r="K251" i="55" s="1"/>
  <c r="I251" i="55" s="1"/>
  <c r="J105" i="55"/>
  <c r="K105" i="55" s="1"/>
  <c r="I105" i="55" s="1"/>
  <c r="J217" i="55"/>
  <c r="K217" i="55" s="1"/>
  <c r="I217" i="55" s="1"/>
  <c r="J450" i="55"/>
  <c r="K450" i="55" s="1"/>
  <c r="I450" i="55" s="1"/>
  <c r="J441" i="55"/>
  <c r="K441" i="55" s="1"/>
  <c r="I441" i="55" s="1"/>
  <c r="J380" i="55"/>
  <c r="K380" i="55" s="1"/>
  <c r="I380" i="55" s="1"/>
  <c r="J355" i="55"/>
  <c r="K355" i="55" s="1"/>
  <c r="I355" i="55" s="1"/>
  <c r="J117" i="55"/>
  <c r="K117" i="55" s="1"/>
  <c r="I117" i="55" s="1"/>
  <c r="J129" i="55"/>
  <c r="K129" i="55" s="1"/>
  <c r="I129" i="55" s="1"/>
  <c r="J116" i="55"/>
  <c r="K116" i="55" s="1"/>
  <c r="I116" i="55" s="1"/>
  <c r="J192" i="55"/>
  <c r="K192" i="55" s="1"/>
  <c r="I192" i="55" s="1"/>
  <c r="J498" i="55"/>
  <c r="K498" i="55" s="1"/>
  <c r="I498" i="55" s="1"/>
  <c r="J453" i="55"/>
  <c r="K453" i="55" s="1"/>
  <c r="I453" i="55" s="1"/>
  <c r="J392" i="55"/>
  <c r="K392" i="55" s="1"/>
  <c r="I392" i="55" s="1"/>
  <c r="J367" i="55"/>
  <c r="K367" i="55" s="1"/>
  <c r="I367" i="55" s="1"/>
  <c r="J137" i="55"/>
  <c r="K137" i="55" s="1"/>
  <c r="I137" i="55" s="1"/>
  <c r="J120" i="55"/>
  <c r="K120" i="55" s="1"/>
  <c r="I120" i="55" s="1"/>
  <c r="J212" i="55"/>
  <c r="K212" i="55" s="1"/>
  <c r="I212" i="55" s="1"/>
  <c r="J300" i="55"/>
  <c r="K300" i="55" s="1"/>
  <c r="I300" i="55" s="1"/>
  <c r="J321" i="55"/>
  <c r="K321" i="55" s="1"/>
  <c r="I321" i="55" s="1"/>
  <c r="J489" i="55"/>
  <c r="K489" i="55" s="1"/>
  <c r="I489" i="55" s="1"/>
  <c r="J416" i="55"/>
  <c r="K416" i="55" s="1"/>
  <c r="I416" i="55" s="1"/>
  <c r="J391" i="55"/>
  <c r="K391" i="55" s="1"/>
  <c r="I391" i="55" s="1"/>
  <c r="J119" i="55"/>
  <c r="K119" i="55" s="1"/>
  <c r="I119" i="55" s="1"/>
  <c r="J305" i="55"/>
  <c r="K305" i="55" s="1"/>
  <c r="I305" i="55" s="1"/>
  <c r="J72" i="55"/>
  <c r="K72" i="55" s="1"/>
  <c r="I72" i="55" s="1"/>
  <c r="J358" i="55"/>
  <c r="K358" i="55" s="1"/>
  <c r="I358" i="55" s="1"/>
  <c r="J108" i="55"/>
  <c r="K108" i="55" s="1"/>
  <c r="I108" i="55" s="1"/>
  <c r="J418" i="55"/>
  <c r="K418" i="55" s="1"/>
  <c r="I418" i="55" s="1"/>
  <c r="J28" i="55"/>
  <c r="K28" i="55" s="1"/>
  <c r="I28" i="55" s="1"/>
  <c r="J273" i="55"/>
  <c r="K273" i="55" s="1"/>
  <c r="I273" i="55" s="1"/>
  <c r="J443" i="55"/>
  <c r="K443" i="55" s="1"/>
  <c r="I443" i="55" s="1"/>
  <c r="J41" i="55"/>
  <c r="K41" i="55" s="1"/>
  <c r="I41" i="55" s="1"/>
  <c r="J236" i="55"/>
  <c r="K236" i="55" s="1"/>
  <c r="I236" i="55" s="1"/>
  <c r="J104" i="55"/>
  <c r="K104" i="55" s="1"/>
  <c r="I104" i="55" s="1"/>
  <c r="J196" i="55"/>
  <c r="K196" i="55" s="1"/>
  <c r="I196" i="55" s="1"/>
  <c r="J272" i="55"/>
  <c r="K272" i="55" s="1"/>
  <c r="I272" i="55" s="1"/>
  <c r="J317" i="55"/>
  <c r="K317" i="55" s="1"/>
  <c r="I317" i="55" s="1"/>
  <c r="J509" i="55"/>
  <c r="K509" i="55" s="1"/>
  <c r="I509" i="55" s="1"/>
  <c r="J428" i="55"/>
  <c r="K428" i="55" s="1"/>
  <c r="I428" i="55" s="1"/>
  <c r="J403" i="55"/>
  <c r="K403" i="55" s="1"/>
  <c r="I403" i="55" s="1"/>
  <c r="J287" i="55"/>
  <c r="K287" i="55" s="1"/>
  <c r="I287" i="55" s="1"/>
  <c r="J299" i="55"/>
  <c r="K299" i="55" s="1"/>
  <c r="I299" i="55" s="1"/>
  <c r="J173" i="55"/>
  <c r="K173" i="55" s="1"/>
  <c r="I173" i="55" s="1"/>
  <c r="J128" i="55"/>
  <c r="K128" i="55" s="1"/>
  <c r="I128" i="55" s="1"/>
  <c r="J434" i="55"/>
  <c r="K434" i="55" s="1"/>
  <c r="I434" i="55" s="1"/>
  <c r="J437" i="55"/>
  <c r="K437" i="55" s="1"/>
  <c r="I437" i="55" s="1"/>
  <c r="J376" i="55"/>
  <c r="K376" i="55" s="1"/>
  <c r="I376" i="55" s="1"/>
  <c r="J351" i="55"/>
  <c r="K351" i="55" s="1"/>
  <c r="I351" i="55" s="1"/>
  <c r="J157" i="55"/>
  <c r="K157" i="55" s="1"/>
  <c r="I157" i="55" s="1"/>
  <c r="J177" i="55"/>
  <c r="K177" i="55" s="1"/>
  <c r="I177" i="55" s="1"/>
  <c r="J148" i="55"/>
  <c r="K148" i="55" s="1"/>
  <c r="I148" i="55" s="1"/>
  <c r="J224" i="55"/>
  <c r="K224" i="55" s="1"/>
  <c r="I224" i="55" s="1"/>
  <c r="J542" i="55"/>
  <c r="K542" i="55" s="1"/>
  <c r="I542" i="55" s="1"/>
  <c r="J465" i="55"/>
  <c r="K465" i="55" s="1"/>
  <c r="I465" i="55" s="1"/>
  <c r="J422" i="55"/>
  <c r="K422" i="55" s="1"/>
  <c r="I422" i="55" s="1"/>
  <c r="J44" i="55"/>
  <c r="K44" i="55" s="1"/>
  <c r="I44" i="55" s="1"/>
  <c r="J33" i="55"/>
  <c r="K33" i="55" s="1"/>
  <c r="I33" i="55" s="1"/>
  <c r="J278" i="55"/>
  <c r="K278" i="55" s="1"/>
  <c r="I278" i="55" s="1"/>
  <c r="J37" i="55"/>
  <c r="K37" i="55" s="1"/>
  <c r="I37" i="55" s="1"/>
  <c r="J247" i="55"/>
  <c r="K247" i="55" s="1"/>
  <c r="I247" i="55" s="1"/>
  <c r="J461" i="55"/>
  <c r="K461" i="55" s="1"/>
  <c r="I461" i="55" s="1"/>
  <c r="J249" i="55"/>
  <c r="K249" i="55" s="1"/>
  <c r="I249" i="55" s="1"/>
  <c r="J372" i="55"/>
  <c r="K372" i="55" s="1"/>
  <c r="I372" i="55" s="1"/>
  <c r="J24" i="55"/>
  <c r="K24" i="55" s="1"/>
  <c r="I24" i="55" s="1"/>
  <c r="J49" i="55"/>
  <c r="K49" i="55" s="1"/>
  <c r="I49" i="55" s="1"/>
  <c r="J109" i="55"/>
  <c r="K109" i="55" s="1"/>
  <c r="I109" i="55" s="1"/>
  <c r="J258" i="55"/>
  <c r="K258" i="55" s="1"/>
  <c r="I258" i="55" s="1"/>
  <c r="J186" i="55"/>
  <c r="K186" i="55" s="1"/>
  <c r="I186" i="55" s="1"/>
  <c r="J330" i="55"/>
  <c r="K330" i="55" s="1"/>
  <c r="I330" i="55" s="1"/>
  <c r="J518" i="55"/>
  <c r="K518" i="55" s="1"/>
  <c r="I518" i="55" s="1"/>
  <c r="J476" i="55"/>
  <c r="K476" i="55" s="1"/>
  <c r="I476" i="55" s="1"/>
  <c r="J451" i="55"/>
  <c r="K451" i="55" s="1"/>
  <c r="I451" i="55" s="1"/>
  <c r="J185" i="55"/>
  <c r="K185" i="55" s="1"/>
  <c r="I185" i="55" s="1"/>
  <c r="J298" i="55"/>
  <c r="K298" i="55" s="1"/>
  <c r="I298" i="55" s="1"/>
  <c r="J293" i="55"/>
  <c r="K293" i="55" s="1"/>
  <c r="I293" i="55" s="1"/>
  <c r="J310" i="55"/>
  <c r="K310" i="55" s="1"/>
  <c r="I310" i="55" s="1"/>
  <c r="J327" i="55"/>
  <c r="K327" i="55" s="1"/>
  <c r="I327" i="55" s="1"/>
  <c r="J410" i="55"/>
  <c r="K410" i="55" s="1"/>
  <c r="I410" i="55" s="1"/>
  <c r="J488" i="55"/>
  <c r="K488" i="55" s="1"/>
  <c r="I488" i="55" s="1"/>
  <c r="J463" i="55"/>
  <c r="K463" i="55" s="1"/>
  <c r="I463" i="55" s="1"/>
  <c r="J106" i="55"/>
  <c r="K106" i="55" s="1"/>
  <c r="I106" i="55" s="1"/>
  <c r="J301" i="55"/>
  <c r="K301" i="55" s="1"/>
  <c r="I301" i="55" s="1"/>
  <c r="J194" i="55"/>
  <c r="K194" i="55" s="1"/>
  <c r="I194" i="55" s="1"/>
  <c r="J88" i="55"/>
  <c r="K88" i="55" s="1"/>
  <c r="I88" i="55" s="1"/>
  <c r="J316" i="55"/>
  <c r="K316" i="55" s="1"/>
  <c r="I316" i="55" s="1"/>
  <c r="J378" i="55"/>
  <c r="K378" i="55" s="1"/>
  <c r="I378" i="55" s="1"/>
  <c r="J512" i="55"/>
  <c r="K512" i="55" s="1"/>
  <c r="I512" i="55" s="1"/>
  <c r="J487" i="55"/>
  <c r="K487" i="55" s="1"/>
  <c r="I487" i="55" s="1"/>
  <c r="J449" i="55"/>
  <c r="K449" i="55" s="1"/>
  <c r="I449" i="55" s="1"/>
  <c r="J312" i="55"/>
  <c r="K312" i="55" s="1"/>
  <c r="I312" i="55" s="1"/>
  <c r="J136" i="55"/>
  <c r="K136" i="55" s="1"/>
  <c r="I136" i="55" s="1"/>
  <c r="J365" i="55"/>
  <c r="K365" i="55" s="1"/>
  <c r="I365" i="55" s="1"/>
  <c r="J146" i="55"/>
  <c r="K146" i="55" s="1"/>
  <c r="I146" i="55" s="1"/>
  <c r="J522" i="55"/>
  <c r="K522" i="55" s="1"/>
  <c r="I522" i="55" s="1"/>
  <c r="J162" i="55"/>
  <c r="K162" i="55" s="1"/>
  <c r="I162" i="55" s="1"/>
  <c r="J243" i="55"/>
  <c r="K243" i="55" s="1"/>
  <c r="I243" i="55" s="1"/>
  <c r="J303" i="55"/>
  <c r="K303" i="55" s="1"/>
  <c r="I303" i="55" s="1"/>
  <c r="J315" i="55"/>
  <c r="K315" i="55" s="1"/>
  <c r="I315" i="55" s="1"/>
  <c r="J197" i="55"/>
  <c r="K197" i="55" s="1"/>
  <c r="I197" i="55" s="1"/>
  <c r="J144" i="55"/>
  <c r="K144" i="55" s="1"/>
  <c r="I144" i="55" s="1"/>
  <c r="J514" i="55"/>
  <c r="K514" i="55" s="1"/>
  <c r="I514" i="55" s="1"/>
  <c r="J457" i="55"/>
  <c r="K457" i="55" s="1"/>
  <c r="I457" i="55" s="1"/>
  <c r="J396" i="55"/>
  <c r="K396" i="55" s="1"/>
  <c r="I396" i="55" s="1"/>
  <c r="J371" i="55"/>
  <c r="K371" i="55" s="1"/>
  <c r="I371" i="55" s="1"/>
  <c r="J172" i="55"/>
  <c r="K172" i="55" s="1"/>
  <c r="I172" i="55" s="1"/>
  <c r="J229" i="55"/>
  <c r="K229" i="55" s="1"/>
  <c r="I229" i="55" s="1"/>
  <c r="J180" i="55"/>
  <c r="K180" i="55" s="1"/>
  <c r="I180" i="55" s="1"/>
  <c r="J256" i="55"/>
  <c r="K256" i="55" s="1"/>
  <c r="I256" i="55" s="1"/>
  <c r="J350" i="55"/>
  <c r="K350" i="55" s="1"/>
  <c r="I350" i="55" s="1"/>
  <c r="J477" i="55"/>
  <c r="K477" i="55" s="1"/>
  <c r="I477" i="55" s="1"/>
  <c r="J408" i="55"/>
  <c r="K408" i="55" s="1"/>
  <c r="I408" i="55" s="1"/>
  <c r="J383" i="55"/>
  <c r="K383" i="55" s="1"/>
  <c r="I383" i="55" s="1"/>
  <c r="J255" i="55"/>
  <c r="K255" i="55" s="1"/>
  <c r="I255" i="55" s="1"/>
  <c r="J267" i="55"/>
  <c r="K267" i="55" s="1"/>
  <c r="I267" i="55" s="1"/>
  <c r="J125" i="55"/>
  <c r="K125" i="55" s="1"/>
  <c r="I125" i="55" s="1"/>
  <c r="J241" i="55"/>
  <c r="K241" i="55" s="1"/>
  <c r="I241" i="55" s="1"/>
  <c r="J466" i="55"/>
  <c r="K466" i="55" s="1"/>
  <c r="I466" i="55" s="1"/>
  <c r="J425" i="55"/>
  <c r="K425" i="55" s="1"/>
  <c r="I425" i="55" s="1"/>
  <c r="J368" i="55"/>
  <c r="K368" i="55" s="1"/>
  <c r="I368" i="55" s="1"/>
  <c r="J420" i="55"/>
  <c r="K420" i="55" s="1"/>
  <c r="I420" i="55" s="1"/>
  <c r="J182" i="55"/>
  <c r="K182" i="55" s="1"/>
  <c r="I182" i="55" s="1"/>
  <c r="J219" i="55"/>
  <c r="K219" i="55" s="1"/>
  <c r="I219" i="55" s="1"/>
  <c r="J532" i="55"/>
  <c r="K532" i="55" s="1"/>
  <c r="I532" i="55" s="1"/>
  <c r="J213" i="55"/>
  <c r="K213" i="55" s="1"/>
  <c r="I213" i="55" s="1"/>
  <c r="J537" i="55"/>
  <c r="K537" i="55" s="1"/>
  <c r="I537" i="55" s="1"/>
  <c r="J309" i="55"/>
  <c r="K309" i="55" s="1"/>
  <c r="I309" i="55" s="1"/>
  <c r="J320" i="55"/>
  <c r="K320" i="55" s="1"/>
  <c r="I320" i="55" s="1"/>
  <c r="J17" i="55"/>
  <c r="K17" i="55" s="1"/>
  <c r="I17" i="55" s="1"/>
  <c r="J204" i="55"/>
  <c r="K204" i="55" s="1"/>
  <c r="I204" i="55" s="1"/>
  <c r="J43" i="55"/>
  <c r="K43" i="55" s="1"/>
  <c r="I43" i="55" s="1"/>
  <c r="J81" i="55"/>
  <c r="K81" i="55" s="1"/>
  <c r="I81" i="55" s="1"/>
  <c r="J51" i="55"/>
  <c r="K51" i="55" s="1"/>
  <c r="I51" i="55" s="1"/>
  <c r="J147" i="55"/>
  <c r="K147" i="55" s="1"/>
  <c r="I147" i="55" s="1"/>
  <c r="J462" i="55"/>
  <c r="K462" i="55" s="1"/>
  <c r="I462" i="55" s="1"/>
  <c r="J373" i="55"/>
  <c r="K373" i="55" s="1"/>
  <c r="I373" i="55" s="1"/>
  <c r="J539" i="55"/>
  <c r="K539" i="55" s="1"/>
  <c r="I539" i="55" s="1"/>
  <c r="J55" i="55"/>
  <c r="K55" i="55" s="1"/>
  <c r="I55" i="55" s="1"/>
  <c r="J92" i="55"/>
  <c r="K92" i="55" s="1"/>
  <c r="I92" i="55" s="1"/>
  <c r="J107" i="55"/>
  <c r="K107" i="55" s="1"/>
  <c r="I107" i="55" s="1"/>
  <c r="J199" i="55"/>
  <c r="K199" i="55" s="1"/>
  <c r="I199" i="55" s="1"/>
  <c r="J259" i="55"/>
  <c r="K259" i="55" s="1"/>
  <c r="I259" i="55" s="1"/>
  <c r="J510" i="55"/>
  <c r="K510" i="55" s="1"/>
  <c r="I510" i="55" s="1"/>
  <c r="J385" i="55"/>
  <c r="K385" i="55" s="1"/>
  <c r="I385" i="55" s="1"/>
  <c r="J473" i="55"/>
  <c r="K473" i="55" s="1"/>
  <c r="I473" i="55" s="1"/>
  <c r="J257" i="55"/>
  <c r="K257" i="55" s="1"/>
  <c r="I257" i="55" s="1"/>
  <c r="J191" i="55"/>
  <c r="K191" i="55" s="1"/>
  <c r="I191" i="55" s="1"/>
  <c r="J203" i="55"/>
  <c r="K203" i="55" s="1"/>
  <c r="I203" i="55" s="1"/>
  <c r="J295" i="55"/>
  <c r="K295" i="55" s="1"/>
  <c r="I295" i="55" s="1"/>
  <c r="J141" i="55"/>
  <c r="K141" i="55" s="1"/>
  <c r="I141" i="55" s="1"/>
  <c r="J402" i="55"/>
  <c r="K402" i="55" s="1"/>
  <c r="I402" i="55" s="1"/>
  <c r="J409" i="55"/>
  <c r="K409" i="55" s="1"/>
  <c r="I409" i="55" s="1"/>
  <c r="J352" i="55"/>
  <c r="K352" i="55" s="1"/>
  <c r="I352" i="55" s="1"/>
  <c r="J427" i="55"/>
  <c r="K427" i="55" s="1"/>
  <c r="I427" i="55" s="1"/>
  <c r="J341" i="55"/>
  <c r="K341" i="55" s="1"/>
  <c r="I341" i="55" s="1"/>
  <c r="J45" i="55"/>
  <c r="K45" i="55" s="1"/>
  <c r="I45" i="55" s="1"/>
  <c r="J468" i="55"/>
  <c r="K468" i="55" s="1"/>
  <c r="I468" i="55" s="1"/>
  <c r="J205" i="55"/>
  <c r="K205" i="55" s="1"/>
  <c r="I205" i="55" s="1"/>
  <c r="J497" i="55"/>
  <c r="K497" i="55" s="1"/>
  <c r="I497" i="55" s="1"/>
  <c r="J65" i="55"/>
  <c r="K65" i="55" s="1"/>
  <c r="I65" i="55" s="1"/>
  <c r="J322" i="55"/>
  <c r="K322" i="55" s="1"/>
  <c r="I322" i="55" s="1"/>
  <c r="J29" i="55"/>
  <c r="K29" i="55" s="1"/>
  <c r="I29" i="55" s="1"/>
  <c r="J306" i="55"/>
  <c r="K306" i="55" s="1"/>
  <c r="I306" i="55" s="1"/>
  <c r="J175" i="55"/>
  <c r="K175" i="55" s="1"/>
  <c r="I175" i="55" s="1"/>
  <c r="J187" i="55"/>
  <c r="K187" i="55" s="1"/>
  <c r="I187" i="55" s="1"/>
  <c r="J279" i="55"/>
  <c r="K279" i="55" s="1"/>
  <c r="I279" i="55" s="1"/>
  <c r="J121" i="55"/>
  <c r="K121" i="55" s="1"/>
  <c r="I121" i="55" s="1"/>
  <c r="J386" i="55"/>
  <c r="K386" i="55" s="1"/>
  <c r="I386" i="55" s="1"/>
  <c r="J421" i="55"/>
  <c r="K421" i="55" s="1"/>
  <c r="I421" i="55" s="1"/>
  <c r="J364" i="55"/>
  <c r="K364" i="55" s="1"/>
  <c r="I364" i="55" s="1"/>
  <c r="J274" i="55"/>
  <c r="K274" i="55" s="1"/>
  <c r="I274" i="55" s="1"/>
  <c r="J63" i="55"/>
  <c r="K63" i="55" s="1"/>
  <c r="I63" i="55" s="1"/>
  <c r="J68" i="55"/>
  <c r="K68" i="55" s="1"/>
  <c r="I68" i="55" s="1"/>
  <c r="J135" i="55"/>
  <c r="K135" i="55" s="1"/>
  <c r="I135" i="55" s="1"/>
  <c r="J195" i="55"/>
  <c r="K195" i="55" s="1"/>
  <c r="I195" i="55" s="1"/>
  <c r="J446" i="55"/>
  <c r="K446" i="55" s="1"/>
  <c r="I446" i="55" s="1"/>
  <c r="J369" i="55"/>
  <c r="K369" i="55" s="1"/>
  <c r="I369" i="55" s="1"/>
  <c r="J543" i="55"/>
  <c r="K543" i="55" s="1"/>
  <c r="I543" i="55" s="1"/>
  <c r="J60" i="55"/>
  <c r="K60" i="55" s="1"/>
  <c r="I60" i="55" s="1"/>
  <c r="J127" i="55"/>
  <c r="K127" i="55" s="1"/>
  <c r="I127" i="55" s="1"/>
  <c r="J139" i="55"/>
  <c r="K139" i="55" s="1"/>
  <c r="I139" i="55" s="1"/>
  <c r="J231" i="55"/>
  <c r="K231" i="55" s="1"/>
  <c r="I231" i="55" s="1"/>
  <c r="J291" i="55"/>
  <c r="K291" i="55" s="1"/>
  <c r="I291" i="55" s="1"/>
  <c r="J533" i="55"/>
  <c r="K533" i="55" s="1"/>
  <c r="I533" i="55" s="1"/>
  <c r="J393" i="55"/>
  <c r="K393" i="55" s="1"/>
  <c r="I393" i="55" s="1"/>
  <c r="J493" i="55"/>
  <c r="K493" i="55" s="1"/>
  <c r="I493" i="55" s="1"/>
  <c r="J332" i="55"/>
  <c r="K332" i="55" s="1"/>
  <c r="I332" i="55" s="1"/>
  <c r="J528" i="55"/>
  <c r="K528" i="55" s="1"/>
  <c r="I528" i="55" s="1"/>
  <c r="J221" i="55"/>
  <c r="K221" i="55" s="1"/>
  <c r="I221" i="55" s="1"/>
  <c r="J356" i="55"/>
  <c r="K356" i="55" s="1"/>
  <c r="I356" i="55" s="1"/>
  <c r="J90" i="55"/>
  <c r="K90" i="55" s="1"/>
  <c r="I90" i="55" s="1"/>
  <c r="J323" i="55"/>
  <c r="K323" i="55" s="1"/>
  <c r="I323" i="55" s="1"/>
  <c r="J75" i="55"/>
  <c r="K75" i="55" s="1"/>
  <c r="I75" i="55" s="1"/>
  <c r="J307" i="55"/>
  <c r="K307" i="55" s="1"/>
  <c r="I307" i="55" s="1"/>
  <c r="J176" i="55"/>
  <c r="K176" i="55" s="1"/>
  <c r="I176" i="55" s="1"/>
  <c r="J379" i="55"/>
  <c r="K379" i="55" s="1"/>
  <c r="I379" i="55" s="1"/>
  <c r="J133" i="55"/>
  <c r="K133" i="55" s="1"/>
  <c r="I133" i="55" s="1"/>
  <c r="J153" i="55"/>
  <c r="K153" i="55" s="1"/>
  <c r="I153" i="55" s="1"/>
  <c r="J132" i="55"/>
  <c r="K132" i="55" s="1"/>
  <c r="I132" i="55" s="1"/>
  <c r="J208" i="55"/>
  <c r="K208" i="55" s="1"/>
  <c r="I208" i="55" s="1"/>
  <c r="J550" i="55"/>
  <c r="K550" i="55" s="1"/>
  <c r="I550" i="55" s="1"/>
  <c r="J485" i="55"/>
  <c r="K485" i="55" s="1"/>
  <c r="I485" i="55" s="1"/>
  <c r="J412" i="55"/>
  <c r="K412" i="55" s="1"/>
  <c r="I412" i="55" s="1"/>
  <c r="J387" i="55"/>
  <c r="K387" i="55" s="1"/>
  <c r="I387" i="55" s="1"/>
  <c r="J242" i="55"/>
  <c r="K242" i="55" s="1"/>
  <c r="I242" i="55" s="1"/>
  <c r="J152" i="55"/>
  <c r="K152" i="55" s="1"/>
  <c r="I152" i="55" s="1"/>
  <c r="J244" i="55"/>
  <c r="K244" i="55" s="1"/>
  <c r="I244" i="55" s="1"/>
  <c r="J193" i="55"/>
  <c r="K193" i="55" s="1"/>
  <c r="I193" i="55" s="1"/>
  <c r="J329" i="55"/>
  <c r="K329" i="55" s="1"/>
  <c r="I329" i="55" s="1"/>
  <c r="J501" i="55"/>
  <c r="K501" i="55" s="1"/>
  <c r="I501" i="55" s="1"/>
  <c r="J424" i="55"/>
  <c r="K424" i="55" s="1"/>
  <c r="I424" i="55" s="1"/>
  <c r="J399" i="55"/>
  <c r="K399" i="55" s="1"/>
  <c r="I399" i="55" s="1"/>
  <c r="J78" i="55"/>
  <c r="K78" i="55" s="1"/>
  <c r="I78" i="55" s="1"/>
  <c r="J248" i="55"/>
  <c r="K248" i="55" s="1"/>
  <c r="I248" i="55" s="1"/>
  <c r="J245" i="55"/>
  <c r="K245" i="55" s="1"/>
  <c r="I245" i="55" s="1"/>
  <c r="J314" i="55"/>
  <c r="K314" i="55" s="1"/>
  <c r="I314" i="55" s="1"/>
  <c r="J318" i="55"/>
  <c r="K318" i="55" s="1"/>
  <c r="I318" i="55" s="1"/>
  <c r="J406" i="55"/>
  <c r="K406" i="55" s="1"/>
  <c r="I406" i="55" s="1"/>
  <c r="J448" i="55"/>
  <c r="K448" i="55" s="1"/>
  <c r="I448" i="55" s="1"/>
  <c r="J423" i="55"/>
  <c r="K423" i="55" s="1"/>
  <c r="I423" i="55" s="1"/>
  <c r="J252" i="55"/>
  <c r="K252" i="55" s="1"/>
  <c r="I252" i="55" s="1"/>
  <c r="J540" i="55"/>
  <c r="K540" i="55" s="1"/>
  <c r="I540" i="55" s="1"/>
  <c r="J228" i="55"/>
  <c r="K228" i="55" s="1"/>
  <c r="I228" i="55" s="1"/>
  <c r="J505" i="55"/>
  <c r="K505" i="55" s="1"/>
  <c r="I505" i="55" s="1"/>
  <c r="J98" i="55"/>
  <c r="K98" i="55" s="1"/>
  <c r="I98" i="55" s="1"/>
  <c r="J516" i="55"/>
  <c r="K516" i="55" s="1"/>
  <c r="I516" i="55" s="1"/>
  <c r="J100" i="55"/>
  <c r="K100" i="55" s="1"/>
  <c r="I100" i="55" s="1"/>
  <c r="J430" i="55"/>
  <c r="K430" i="55" s="1"/>
  <c r="I430" i="55" s="1"/>
  <c r="J30" i="55"/>
  <c r="K30" i="55" s="1"/>
  <c r="I30" i="55" s="1"/>
  <c r="J170" i="55"/>
  <c r="K170" i="55" s="1"/>
  <c r="I170" i="55" s="1"/>
  <c r="J84" i="55"/>
  <c r="K84" i="55" s="1"/>
  <c r="I84" i="55" s="1"/>
  <c r="J53" i="55"/>
  <c r="K53" i="55" s="1"/>
  <c r="I53" i="55" s="1"/>
  <c r="J151" i="55"/>
  <c r="K151" i="55" s="1"/>
  <c r="I151" i="55" s="1"/>
  <c r="J211" i="55"/>
  <c r="K211" i="55" s="1"/>
  <c r="I211" i="55" s="1"/>
  <c r="J525" i="55"/>
  <c r="K525" i="55" s="1"/>
  <c r="I525" i="55" s="1"/>
  <c r="J389" i="55"/>
  <c r="K389" i="55" s="1"/>
  <c r="I389" i="55" s="1"/>
  <c r="J481" i="55"/>
  <c r="K481" i="55" s="1"/>
  <c r="I481" i="55" s="1"/>
  <c r="J156" i="55"/>
  <c r="K156" i="55" s="1"/>
  <c r="I156" i="55" s="1"/>
  <c r="J159" i="55"/>
  <c r="K159" i="55" s="1"/>
  <c r="I159" i="55" s="1"/>
  <c r="J171" i="55"/>
  <c r="K171" i="55" s="1"/>
  <c r="I171" i="55" s="1"/>
  <c r="J263" i="55"/>
  <c r="K263" i="55" s="1"/>
  <c r="I263" i="55" s="1"/>
  <c r="J288" i="55"/>
  <c r="K288" i="55" s="1"/>
  <c r="I288" i="55" s="1"/>
  <c r="J549" i="55"/>
  <c r="K549" i="55" s="1"/>
  <c r="I549" i="55" s="1"/>
  <c r="J401" i="55"/>
  <c r="K401" i="55" s="1"/>
  <c r="I401" i="55" s="1"/>
  <c r="J513" i="55"/>
  <c r="K513" i="55" s="1"/>
  <c r="I513" i="55" s="1"/>
  <c r="J268" i="55"/>
  <c r="K268" i="55" s="1"/>
  <c r="I268" i="55" s="1"/>
  <c r="J79" i="55"/>
  <c r="K79" i="55" s="1"/>
  <c r="I79" i="55" s="1"/>
  <c r="J54" i="55"/>
  <c r="K54" i="55" s="1"/>
  <c r="I54" i="55" s="1"/>
  <c r="J103" i="55"/>
  <c r="K103" i="55" s="1"/>
  <c r="I103" i="55" s="1"/>
  <c r="J163" i="55"/>
  <c r="K163" i="55" s="1"/>
  <c r="I163" i="55" s="1"/>
  <c r="J414" i="55"/>
  <c r="K414" i="55" s="1"/>
  <c r="I414" i="55" s="1"/>
  <c r="J361" i="55"/>
  <c r="K361" i="55" s="1"/>
  <c r="I361" i="55" s="1"/>
  <c r="J535" i="55"/>
  <c r="K535" i="55" s="1"/>
  <c r="I535" i="55" s="1"/>
  <c r="J112" i="55"/>
  <c r="K112" i="55" s="1"/>
  <c r="I112" i="55" s="1"/>
  <c r="J154" i="55"/>
  <c r="K154" i="55" s="1"/>
  <c r="I154" i="55" s="1"/>
  <c r="J25" i="55"/>
  <c r="K25" i="55" s="1"/>
  <c r="I25" i="55" s="1"/>
  <c r="J311" i="55"/>
  <c r="K311" i="55" s="1"/>
  <c r="I311" i="55" s="1"/>
  <c r="J475" i="55"/>
  <c r="K475" i="55" s="1"/>
  <c r="I475" i="55" s="1"/>
  <c r="J130" i="55"/>
  <c r="K130" i="55" s="1"/>
  <c r="I130" i="55" s="1"/>
  <c r="J452" i="55"/>
  <c r="K452" i="55" s="1"/>
  <c r="I452" i="55" s="1"/>
  <c r="J142" i="55"/>
  <c r="K142" i="55" s="1"/>
  <c r="I142" i="55" s="1"/>
  <c r="J458" i="55"/>
  <c r="K458" i="55" s="1"/>
  <c r="I458" i="55" s="1"/>
  <c r="J38" i="55"/>
  <c r="K38" i="55" s="1"/>
  <c r="I38" i="55" s="1"/>
  <c r="J124" i="55"/>
  <c r="K124" i="55" s="1"/>
  <c r="I124" i="55" s="1"/>
  <c r="J210" i="55"/>
  <c r="K210" i="55" s="1"/>
  <c r="I210" i="55" s="1"/>
  <c r="J126" i="55"/>
  <c r="K126" i="55" s="1"/>
  <c r="I126" i="55" s="1"/>
  <c r="J178" i="55"/>
  <c r="K178" i="55" s="1"/>
  <c r="I178" i="55" s="1"/>
  <c r="J331" i="55"/>
  <c r="K331" i="55" s="1"/>
  <c r="I331" i="55" s="1"/>
  <c r="J426" i="55"/>
  <c r="K426" i="55" s="1"/>
  <c r="I426" i="55" s="1"/>
  <c r="J508" i="55"/>
  <c r="K508" i="55" s="1"/>
  <c r="I508" i="55" s="1"/>
  <c r="J483" i="55"/>
  <c r="K483" i="55" s="1"/>
  <c r="I483" i="55" s="1"/>
  <c r="J302" i="55"/>
  <c r="K302" i="55" s="1"/>
  <c r="I302" i="55" s="1"/>
  <c r="J206" i="55"/>
  <c r="K206" i="55" s="1"/>
  <c r="I206" i="55" s="1"/>
  <c r="J46" i="55"/>
  <c r="K46" i="55" s="1"/>
  <c r="I46" i="55" s="1"/>
  <c r="J42" i="55"/>
  <c r="K42" i="55" s="1"/>
  <c r="I42" i="55" s="1"/>
  <c r="J324" i="55"/>
  <c r="K324" i="55" s="1"/>
  <c r="I324" i="55" s="1"/>
  <c r="J530" i="55"/>
  <c r="K530" i="55" s="1"/>
  <c r="I530" i="55" s="1"/>
  <c r="J520" i="55"/>
  <c r="K520" i="55" s="1"/>
  <c r="I520" i="55" s="1"/>
  <c r="J495" i="55"/>
  <c r="K495" i="55" s="1"/>
  <c r="I495" i="55" s="1"/>
  <c r="J234" i="55"/>
  <c r="K234" i="55" s="1"/>
  <c r="I234" i="55" s="1"/>
  <c r="J67" i="55"/>
  <c r="K67" i="55" s="1"/>
  <c r="I67" i="55" s="1"/>
  <c r="J47" i="55"/>
  <c r="K47" i="55" s="1"/>
  <c r="I47" i="55" s="1"/>
  <c r="J74" i="55"/>
  <c r="K74" i="55" s="1"/>
  <c r="I74" i="55" s="1"/>
  <c r="J348" i="55"/>
  <c r="K348" i="55" s="1"/>
  <c r="I348" i="55" s="1"/>
  <c r="J506" i="55"/>
  <c r="K506" i="55" s="1"/>
  <c r="I506" i="55" s="1"/>
  <c r="J544" i="55"/>
  <c r="K544" i="55" s="1"/>
  <c r="I544" i="55" s="1"/>
  <c r="J519" i="55"/>
  <c r="K519" i="55" s="1"/>
  <c r="I519" i="55" s="1"/>
  <c r="J254" i="55"/>
  <c r="K254" i="55" s="1"/>
  <c r="I254" i="55" s="1"/>
  <c r="J94" i="55"/>
  <c r="K94" i="55" s="1"/>
  <c r="I94" i="55" s="1"/>
  <c r="J411" i="55"/>
  <c r="K411" i="55" s="1"/>
  <c r="I411" i="55" s="1"/>
  <c r="J164" i="55"/>
  <c r="K164" i="55" s="1"/>
  <c r="I164" i="55" s="1"/>
  <c r="J388" i="55"/>
  <c r="K388" i="55" s="1"/>
  <c r="I388" i="55" s="1"/>
  <c r="J264" i="55"/>
  <c r="K264" i="55" s="1"/>
  <c r="I264" i="55" s="1"/>
  <c r="J486" i="55"/>
  <c r="K486" i="55" s="1"/>
  <c r="I486" i="55" s="1"/>
  <c r="J19" i="55"/>
  <c r="K19" i="55" s="1"/>
  <c r="I19" i="55" s="1"/>
  <c r="J292" i="55"/>
  <c r="K292" i="55" s="1"/>
  <c r="I292" i="55" s="1"/>
  <c r="J297" i="55"/>
  <c r="K297" i="55" s="1"/>
  <c r="I297" i="55" s="1"/>
  <c r="J66" i="55"/>
  <c r="K66" i="55" s="1"/>
  <c r="I66" i="55" s="1"/>
  <c r="J89" i="55"/>
  <c r="K89" i="55" s="1"/>
  <c r="I89" i="55" s="1"/>
  <c r="J344" i="55"/>
  <c r="K344" i="55" s="1"/>
  <c r="I344" i="55" s="1"/>
  <c r="J398" i="55"/>
  <c r="K398" i="55" s="1"/>
  <c r="I398" i="55" s="1"/>
  <c r="J357" i="55"/>
  <c r="K357" i="55" s="1"/>
  <c r="I357" i="55" s="1"/>
  <c r="J531" i="55"/>
  <c r="K531" i="55" s="1"/>
  <c r="I531" i="55" s="1"/>
  <c r="J181" i="55"/>
  <c r="K181" i="55" s="1"/>
  <c r="I181" i="55" s="1"/>
  <c r="J218" i="55"/>
  <c r="K218" i="55" s="1"/>
  <c r="I218" i="55" s="1"/>
  <c r="J286" i="55"/>
  <c r="K286" i="55" s="1"/>
  <c r="I286" i="55" s="1"/>
  <c r="J76" i="55"/>
  <c r="K76" i="55" s="1"/>
  <c r="I76" i="55" s="1"/>
  <c r="J343" i="55"/>
  <c r="K343" i="55" s="1"/>
  <c r="I343" i="55" s="1"/>
  <c r="J474" i="55"/>
  <c r="K474" i="55" s="1"/>
  <c r="I474" i="55" s="1"/>
  <c r="J504" i="55"/>
  <c r="K504" i="55" s="1"/>
  <c r="I504" i="55" s="1"/>
  <c r="J479" i="55"/>
  <c r="K479" i="55" s="1"/>
  <c r="I479" i="55" s="1"/>
  <c r="J95" i="55"/>
  <c r="K95" i="55" s="1"/>
  <c r="I95" i="55" s="1"/>
  <c r="J294" i="55"/>
  <c r="K294" i="55" s="1"/>
  <c r="I294" i="55" s="1"/>
  <c r="J71" i="55"/>
  <c r="K71" i="55" s="1"/>
  <c r="I71" i="55" s="1"/>
  <c r="J59" i="55"/>
  <c r="K59" i="55" s="1"/>
  <c r="I59" i="55" s="1"/>
  <c r="J442" i="55"/>
  <c r="K442" i="55" s="1"/>
  <c r="I442" i="55" s="1"/>
  <c r="J503" i="55"/>
  <c r="K503" i="55" s="1"/>
  <c r="I503" i="55" s="1"/>
  <c r="J12" i="55"/>
  <c r="J13" i="55"/>
  <c r="J11" i="55"/>
  <c r="J14" i="55"/>
  <c r="J15" i="55"/>
  <c r="J10" i="55"/>
  <c r="K10" i="55" l="1"/>
  <c r="K14" i="55"/>
  <c r="K13" i="55"/>
  <c r="K15" i="55"/>
  <c r="K11" i="55"/>
  <c r="K12" i="55"/>
  <c r="I12" i="55" l="1"/>
  <c r="I15" i="55"/>
  <c r="I13" i="55"/>
  <c r="I14" i="55"/>
  <c r="I11" i="55"/>
  <c r="I10" i="55"/>
  <c r="I5" i="55"/>
  <c r="I7" i="55"/>
  <c r="I8" i="55"/>
  <c r="I6" i="55"/>
  <c r="I9" i="55"/>
  <c r="I4" i="55"/>
  <c r="B178" i="54" l="1"/>
  <c r="B58" i="54"/>
  <c r="B120" i="54"/>
  <c r="B235" i="54"/>
  <c r="B233" i="54"/>
  <c r="B186" i="54"/>
  <c r="B310" i="54"/>
  <c r="B269" i="54"/>
  <c r="B169" i="54"/>
  <c r="B295" i="54"/>
  <c r="B133" i="54"/>
  <c r="B313" i="54"/>
  <c r="B51" i="54"/>
  <c r="B174" i="54"/>
  <c r="B230" i="54"/>
  <c r="B21" i="54"/>
  <c r="B71" i="54"/>
  <c r="B112" i="54"/>
  <c r="B80" i="54"/>
  <c r="B196" i="54"/>
  <c r="B83" i="54"/>
  <c r="B81" i="54"/>
  <c r="B157" i="54"/>
  <c r="B29" i="54"/>
  <c r="B30" i="54"/>
  <c r="B44" i="54"/>
  <c r="B309" i="54"/>
  <c r="B170" i="54"/>
  <c r="B247" i="54"/>
  <c r="B217" i="54"/>
  <c r="B262" i="54"/>
  <c r="B73" i="54"/>
  <c r="B125" i="54"/>
  <c r="B197" i="54"/>
  <c r="B201" i="54"/>
  <c r="B190" i="54"/>
  <c r="B253" i="54"/>
  <c r="B228" i="54"/>
  <c r="B255" i="54"/>
  <c r="B302" i="54"/>
  <c r="B26" i="54"/>
  <c r="B39" i="54"/>
  <c r="B175" i="54"/>
  <c r="B82" i="54"/>
  <c r="B17" i="54"/>
  <c r="B60" i="54"/>
  <c r="B179" i="54"/>
  <c r="B90" i="54"/>
  <c r="B261" i="54"/>
  <c r="B62" i="54"/>
  <c r="B121" i="54"/>
  <c r="B258" i="54"/>
  <c r="B304" i="54"/>
  <c r="B218" i="54"/>
  <c r="B11" i="54"/>
  <c r="B156" i="54"/>
  <c r="B298" i="54"/>
  <c r="B225" i="54"/>
  <c r="B286" i="54"/>
  <c r="B50" i="54"/>
  <c r="B204" i="54"/>
  <c r="B161" i="54"/>
  <c r="B237" i="54"/>
  <c r="B212" i="54"/>
  <c r="B239" i="54"/>
  <c r="B148" i="54"/>
  <c r="B84" i="54"/>
  <c r="B34" i="54"/>
  <c r="B294" i="54"/>
  <c r="B116" i="54"/>
  <c r="B199" i="54"/>
  <c r="B279" i="54"/>
  <c r="B154" i="54"/>
  <c r="B12" i="54"/>
  <c r="B16" i="54"/>
  <c r="B47" i="54"/>
  <c r="B162" i="54"/>
  <c r="B163" i="54"/>
  <c r="B136" i="54"/>
  <c r="B242" i="54"/>
  <c r="B203" i="54"/>
  <c r="B140" i="54"/>
  <c r="B290" i="54"/>
  <c r="B221" i="54"/>
  <c r="B274" i="54"/>
  <c r="B76" i="54"/>
  <c r="B103" i="54"/>
  <c r="B93" i="54"/>
  <c r="B131" i="54"/>
  <c r="B213" i="54"/>
  <c r="B306" i="54"/>
  <c r="B31" i="54"/>
  <c r="B198" i="54"/>
  <c r="B123" i="54"/>
  <c r="B135" i="54"/>
  <c r="B37" i="54"/>
  <c r="B311" i="54"/>
  <c r="B177" i="54"/>
  <c r="B301" i="54"/>
  <c r="B308" i="54"/>
  <c r="B208" i="54"/>
  <c r="B129" i="54"/>
  <c r="B57" i="54"/>
  <c r="B168" i="54"/>
  <c r="B77" i="54"/>
  <c r="B91" i="54"/>
  <c r="B152" i="54"/>
  <c r="B164" i="54"/>
  <c r="B188" i="54"/>
  <c r="B28" i="54"/>
  <c r="B155" i="54"/>
  <c r="B282" i="54"/>
  <c r="B192" i="54"/>
  <c r="B95" i="54"/>
  <c r="B222" i="54"/>
  <c r="B280" i="54"/>
  <c r="B307" i="54"/>
  <c r="B149" i="54"/>
  <c r="B205" i="54"/>
  <c r="B194" i="54"/>
  <c r="B268" i="54"/>
  <c r="B211" i="54"/>
  <c r="B180" i="54"/>
  <c r="B141" i="54"/>
  <c r="B254" i="54"/>
  <c r="B183" i="54"/>
  <c r="B202" i="54"/>
  <c r="B144" i="54"/>
  <c r="B284" i="54"/>
  <c r="B128" i="54"/>
  <c r="B41" i="54"/>
  <c r="B176" i="54"/>
  <c r="B165" i="54"/>
  <c r="B122" i="54"/>
  <c r="B38" i="54"/>
  <c r="B36" i="54"/>
  <c r="B35" i="54"/>
  <c r="B85" i="54"/>
  <c r="B110" i="54"/>
  <c r="B137" i="54"/>
  <c r="B56" i="54"/>
  <c r="B130" i="54"/>
  <c r="B234" i="54"/>
  <c r="B288" i="54"/>
  <c r="B281" i="54"/>
  <c r="B206" i="54"/>
  <c r="B167" i="54"/>
  <c r="B270" i="54"/>
  <c r="B312" i="54"/>
  <c r="B207" i="54"/>
  <c r="B64" i="54"/>
  <c r="B223" i="54"/>
  <c r="B229" i="54"/>
  <c r="B173" i="54"/>
  <c r="B232" i="54"/>
  <c r="B259" i="54"/>
  <c r="B13" i="54"/>
  <c r="B182" i="54"/>
  <c r="B272" i="54"/>
  <c r="B106" i="54"/>
  <c r="B189" i="54"/>
  <c r="B94" i="54"/>
  <c r="B153" i="54"/>
  <c r="B33" i="54"/>
  <c r="B250" i="54"/>
  <c r="B68" i="54"/>
  <c r="B241" i="54"/>
  <c r="B243" i="54"/>
  <c r="B89" i="54"/>
  <c r="B124" i="54"/>
  <c r="B147" i="54"/>
  <c r="B100" i="54"/>
  <c r="B66" i="54"/>
  <c r="B187" i="54"/>
  <c r="B14" i="54"/>
  <c r="B200" i="54"/>
  <c r="B75" i="54"/>
  <c r="B40" i="54"/>
  <c r="B108" i="54"/>
  <c r="B104" i="54"/>
  <c r="B146" i="54"/>
  <c r="B224" i="54"/>
  <c r="B88" i="54"/>
  <c r="B273" i="54"/>
  <c r="B184" i="54"/>
  <c r="B151" i="54"/>
  <c r="B118" i="54"/>
  <c r="B79" i="54"/>
  <c r="B117" i="54"/>
  <c r="B55" i="54"/>
  <c r="B271" i="54"/>
  <c r="B181" i="54"/>
  <c r="B127" i="54"/>
  <c r="B22" i="54"/>
  <c r="B299" i="54"/>
  <c r="B266" i="54"/>
  <c r="B102" i="54"/>
  <c r="B138" i="54"/>
  <c r="B23" i="54"/>
  <c r="B46" i="54"/>
  <c r="B143" i="54"/>
  <c r="B15" i="54"/>
  <c r="B209" i="54"/>
  <c r="B285" i="54"/>
  <c r="B283" i="54"/>
  <c r="B78" i="54"/>
  <c r="B145" i="54"/>
  <c r="B238" i="54"/>
  <c r="B289" i="54"/>
  <c r="B96" i="54"/>
  <c r="B185" i="54"/>
  <c r="B48" i="54"/>
  <c r="B49" i="54"/>
  <c r="B263" i="54"/>
  <c r="B240" i="54"/>
  <c r="B99" i="54"/>
  <c r="B297" i="54"/>
  <c r="B291" i="54"/>
  <c r="B74" i="54"/>
  <c r="B276" i="54"/>
  <c r="B215" i="54"/>
  <c r="B45" i="54"/>
  <c r="B107" i="54"/>
  <c r="B277" i="54"/>
  <c r="B160" i="54"/>
  <c r="B114" i="54"/>
  <c r="B70" i="54"/>
  <c r="B92" i="54"/>
  <c r="B293" i="54"/>
  <c r="B287" i="54"/>
  <c r="B69" i="54"/>
  <c r="B257" i="54"/>
  <c r="B226" i="54"/>
  <c r="B150" i="54"/>
  <c r="B126" i="54"/>
  <c r="B159" i="54"/>
  <c r="B246" i="54"/>
  <c r="B227" i="54"/>
  <c r="B65" i="54"/>
  <c r="B109" i="54"/>
  <c r="B195" i="54"/>
  <c r="B87" i="54"/>
  <c r="B67" i="54"/>
  <c r="B193" i="54"/>
  <c r="B216" i="54"/>
  <c r="B97" i="54"/>
  <c r="B42" i="54"/>
  <c r="B43" i="54"/>
  <c r="B278" i="54"/>
  <c r="B142" i="54"/>
  <c r="B191" i="54"/>
  <c r="B86" i="54"/>
  <c r="B101" i="54"/>
  <c r="B132" i="54"/>
  <c r="B111" i="54"/>
  <c r="B32" i="54"/>
  <c r="B166" i="54"/>
  <c r="B249" i="54"/>
  <c r="B251" i="54"/>
  <c r="B98" i="54"/>
  <c r="B248" i="54"/>
  <c r="B61" i="54"/>
  <c r="B231" i="54"/>
  <c r="B305" i="54"/>
  <c r="B25" i="54"/>
  <c r="B244" i="54"/>
  <c r="B296" i="54"/>
  <c r="B63" i="54"/>
  <c r="B219" i="54"/>
  <c r="B267" i="54"/>
  <c r="B214" i="54"/>
  <c r="B139" i="54"/>
  <c r="B24" i="54"/>
  <c r="B172" i="54"/>
  <c r="B59" i="54"/>
  <c r="B158" i="54"/>
  <c r="B245" i="54"/>
  <c r="B119" i="54"/>
  <c r="B19" i="54"/>
  <c r="B303" i="54"/>
  <c r="B52" i="54"/>
  <c r="B210" i="54"/>
  <c r="B260" i="54"/>
  <c r="B134" i="54"/>
  <c r="B115" i="54"/>
  <c r="B27" i="54"/>
  <c r="B256" i="54"/>
  <c r="B54" i="54"/>
  <c r="B264" i="54"/>
  <c r="B53" i="54"/>
  <c r="B300" i="54"/>
  <c r="B236" i="54"/>
  <c r="B18" i="54"/>
  <c r="B252" i="54"/>
  <c r="B72" i="54"/>
  <c r="B292" i="54"/>
  <c r="B105" i="54"/>
  <c r="B265" i="54"/>
  <c r="B20" i="54"/>
  <c r="B113" i="54"/>
  <c r="B220" i="54"/>
  <c r="B275" i="54"/>
  <c r="B171" i="54"/>
  <c r="Q113" i="54" l="1"/>
  <c r="D113" i="54"/>
  <c r="J113" i="54"/>
  <c r="I113" i="54"/>
  <c r="V113" i="54"/>
  <c r="G113" i="54"/>
  <c r="E113" i="54"/>
  <c r="T113" i="54"/>
  <c r="Z113" i="54"/>
  <c r="N113" i="54"/>
  <c r="F113" i="54"/>
  <c r="O113" i="54"/>
  <c r="P113" i="54"/>
  <c r="U113" i="54"/>
  <c r="K113" i="54"/>
  <c r="Y113" i="54"/>
  <c r="AA113" i="54"/>
  <c r="X113" i="54"/>
  <c r="C113" i="54"/>
  <c r="L113" i="54"/>
  <c r="S113" i="54"/>
  <c r="U236" i="54"/>
  <c r="Y236" i="54"/>
  <c r="Z236" i="54"/>
  <c r="O236" i="54"/>
  <c r="K236" i="54"/>
  <c r="I236" i="54"/>
  <c r="E236" i="54"/>
  <c r="V236" i="54"/>
  <c r="AA236" i="54"/>
  <c r="G236" i="54"/>
  <c r="S236" i="54"/>
  <c r="L236" i="54"/>
  <c r="C236" i="54"/>
  <c r="J236" i="54"/>
  <c r="T236" i="54"/>
  <c r="F236" i="54"/>
  <c r="P236" i="54"/>
  <c r="X236" i="54"/>
  <c r="N236" i="54"/>
  <c r="D236" i="54"/>
  <c r="Q236" i="54"/>
  <c r="C54" i="54"/>
  <c r="V54" i="54"/>
  <c r="Q54" i="54"/>
  <c r="L54" i="54"/>
  <c r="O54" i="54"/>
  <c r="U54" i="54"/>
  <c r="X54" i="54"/>
  <c r="T54" i="54"/>
  <c r="G54" i="54"/>
  <c r="D54" i="54"/>
  <c r="Z54" i="54"/>
  <c r="N54" i="54"/>
  <c r="K54" i="54"/>
  <c r="E54" i="54"/>
  <c r="P54" i="54"/>
  <c r="Y54" i="54"/>
  <c r="I54" i="54"/>
  <c r="AA54" i="54"/>
  <c r="S54" i="54"/>
  <c r="F54" i="54"/>
  <c r="J54" i="54"/>
  <c r="S134" i="54"/>
  <c r="X134" i="54"/>
  <c r="Y134" i="54"/>
  <c r="F134" i="54"/>
  <c r="AA134" i="54"/>
  <c r="Z134" i="54"/>
  <c r="J134" i="54"/>
  <c r="N134" i="54"/>
  <c r="V134" i="54"/>
  <c r="O134" i="54"/>
  <c r="K134" i="54"/>
  <c r="P134" i="54"/>
  <c r="E134" i="54"/>
  <c r="T134" i="54"/>
  <c r="D134" i="54"/>
  <c r="Q134" i="54"/>
  <c r="G134" i="54"/>
  <c r="L134" i="54"/>
  <c r="U134" i="54"/>
  <c r="C134" i="54"/>
  <c r="I134" i="54"/>
  <c r="Q303" i="54"/>
  <c r="S303" i="54"/>
  <c r="D303" i="54"/>
  <c r="I303" i="54"/>
  <c r="J303" i="54"/>
  <c r="C303" i="54"/>
  <c r="Z303" i="54"/>
  <c r="N303" i="54"/>
  <c r="P303" i="54"/>
  <c r="E303" i="54"/>
  <c r="X303" i="54"/>
  <c r="V303" i="54"/>
  <c r="G303" i="54"/>
  <c r="T303" i="54"/>
  <c r="AA303" i="54"/>
  <c r="K303" i="54"/>
  <c r="L303" i="54"/>
  <c r="O303" i="54"/>
  <c r="U303" i="54"/>
  <c r="Y303" i="54"/>
  <c r="F303" i="54"/>
  <c r="Q158" i="54"/>
  <c r="S158" i="54"/>
  <c r="O158" i="54"/>
  <c r="E158" i="54"/>
  <c r="J158" i="54"/>
  <c r="V158" i="54"/>
  <c r="L158" i="54"/>
  <c r="N158" i="54"/>
  <c r="C158" i="54"/>
  <c r="P158" i="54"/>
  <c r="X158" i="54"/>
  <c r="Y158" i="54"/>
  <c r="G158" i="54"/>
  <c r="F158" i="54"/>
  <c r="AA158" i="54"/>
  <c r="D158" i="54"/>
  <c r="I158" i="54"/>
  <c r="Z158" i="54"/>
  <c r="K158" i="54"/>
  <c r="T158" i="54"/>
  <c r="U158" i="54"/>
  <c r="J139" i="54"/>
  <c r="S139" i="54"/>
  <c r="C139" i="54"/>
  <c r="N139" i="54"/>
  <c r="G139" i="54"/>
  <c r="L139" i="54"/>
  <c r="P139" i="54"/>
  <c r="O139" i="54"/>
  <c r="F139" i="54"/>
  <c r="T139" i="54"/>
  <c r="V139" i="54"/>
  <c r="D139" i="54"/>
  <c r="X139" i="54"/>
  <c r="K139" i="54"/>
  <c r="Z139" i="54"/>
  <c r="I139" i="54"/>
  <c r="AA139" i="54"/>
  <c r="Q139" i="54"/>
  <c r="E139" i="54"/>
  <c r="U139" i="54"/>
  <c r="Y139" i="54"/>
  <c r="N63" i="54"/>
  <c r="I63" i="54"/>
  <c r="AA63" i="54"/>
  <c r="C63" i="54"/>
  <c r="F63" i="54"/>
  <c r="Q63" i="54"/>
  <c r="G63" i="54"/>
  <c r="U63" i="54"/>
  <c r="K63" i="54"/>
  <c r="P63" i="54"/>
  <c r="J63" i="54"/>
  <c r="Y63" i="54"/>
  <c r="O63" i="54"/>
  <c r="V63" i="54"/>
  <c r="X63" i="54"/>
  <c r="D63" i="54"/>
  <c r="Z63" i="54"/>
  <c r="L63" i="54"/>
  <c r="S63" i="54"/>
  <c r="T63" i="54"/>
  <c r="E63" i="54"/>
  <c r="P305" i="54"/>
  <c r="O305" i="54"/>
  <c r="V305" i="54"/>
  <c r="F305" i="54"/>
  <c r="I305" i="54"/>
  <c r="Q305" i="54"/>
  <c r="K305" i="54"/>
  <c r="D305" i="54"/>
  <c r="Y305" i="54"/>
  <c r="AA305" i="54"/>
  <c r="Z305" i="54"/>
  <c r="L305" i="54"/>
  <c r="J305" i="54"/>
  <c r="T305" i="54"/>
  <c r="E305" i="54"/>
  <c r="G305" i="54"/>
  <c r="C305" i="54"/>
  <c r="U305" i="54"/>
  <c r="N305" i="54"/>
  <c r="X305" i="54"/>
  <c r="S305" i="54"/>
  <c r="Q98" i="54"/>
  <c r="P98" i="54"/>
  <c r="I98" i="54"/>
  <c r="Z98" i="54"/>
  <c r="S98" i="54"/>
  <c r="AA98" i="54"/>
  <c r="J98" i="54"/>
  <c r="O98" i="54"/>
  <c r="N98" i="54"/>
  <c r="K98" i="54"/>
  <c r="C98" i="54"/>
  <c r="T98" i="54"/>
  <c r="G98" i="54"/>
  <c r="D98" i="54"/>
  <c r="U98" i="54"/>
  <c r="L98" i="54"/>
  <c r="F98" i="54"/>
  <c r="X98" i="54"/>
  <c r="Y98" i="54"/>
  <c r="V98" i="54"/>
  <c r="E98" i="54"/>
  <c r="D32" i="54"/>
  <c r="Q32" i="54"/>
  <c r="J32" i="54"/>
  <c r="U32" i="54"/>
  <c r="AA32" i="54"/>
  <c r="Y32" i="54"/>
  <c r="C32" i="54"/>
  <c r="P32" i="54"/>
  <c r="F32" i="54"/>
  <c r="V32" i="54"/>
  <c r="S32" i="54"/>
  <c r="L32" i="54"/>
  <c r="K32" i="54"/>
  <c r="X32" i="54"/>
  <c r="O32" i="54"/>
  <c r="N32" i="54"/>
  <c r="G32" i="54"/>
  <c r="E32" i="54"/>
  <c r="T32" i="54"/>
  <c r="I32" i="54"/>
  <c r="Z32" i="54"/>
  <c r="K86" i="54"/>
  <c r="D86" i="54"/>
  <c r="C86" i="54"/>
  <c r="L86" i="54"/>
  <c r="Z86" i="54"/>
  <c r="Y86" i="54"/>
  <c r="S86" i="54"/>
  <c r="G86" i="54"/>
  <c r="N86" i="54"/>
  <c r="V86" i="54"/>
  <c r="T86" i="54"/>
  <c r="J86" i="54"/>
  <c r="X86" i="54"/>
  <c r="E86" i="54"/>
  <c r="I86" i="54"/>
  <c r="O86" i="54"/>
  <c r="Q86" i="54"/>
  <c r="AA86" i="54"/>
  <c r="U86" i="54"/>
  <c r="P86" i="54"/>
  <c r="F86" i="54"/>
  <c r="T43" i="54"/>
  <c r="X43" i="54"/>
  <c r="P43" i="54"/>
  <c r="E43" i="54"/>
  <c r="C43" i="54"/>
  <c r="Q43" i="54"/>
  <c r="I43" i="54"/>
  <c r="F43" i="54"/>
  <c r="Y43" i="54"/>
  <c r="Z43" i="54"/>
  <c r="S43" i="54"/>
  <c r="N43" i="54"/>
  <c r="O43" i="54"/>
  <c r="J43" i="54"/>
  <c r="D43" i="54"/>
  <c r="U43" i="54"/>
  <c r="K43" i="54"/>
  <c r="G43" i="54"/>
  <c r="V43" i="54"/>
  <c r="L43" i="54"/>
  <c r="AA43" i="54"/>
  <c r="Y193" i="54"/>
  <c r="O193" i="54"/>
  <c r="C193" i="54"/>
  <c r="T193" i="54"/>
  <c r="I193" i="54"/>
  <c r="N193" i="54"/>
  <c r="D193" i="54"/>
  <c r="V193" i="54"/>
  <c r="J193" i="54"/>
  <c r="K193" i="54"/>
  <c r="G193" i="54"/>
  <c r="S193" i="54"/>
  <c r="P193" i="54"/>
  <c r="L193" i="54"/>
  <c r="F193" i="54"/>
  <c r="U193" i="54"/>
  <c r="Q193" i="54"/>
  <c r="Z193" i="54"/>
  <c r="X193" i="54"/>
  <c r="AA193" i="54"/>
  <c r="E193" i="54"/>
  <c r="Q109" i="54"/>
  <c r="P109" i="54"/>
  <c r="AA109" i="54"/>
  <c r="X109" i="54"/>
  <c r="U109" i="54"/>
  <c r="K109" i="54"/>
  <c r="S109" i="54"/>
  <c r="C109" i="54"/>
  <c r="I109" i="54"/>
  <c r="D109" i="54"/>
  <c r="J109" i="54"/>
  <c r="L109" i="54"/>
  <c r="E109" i="54"/>
  <c r="O109" i="54"/>
  <c r="V109" i="54"/>
  <c r="Y109" i="54"/>
  <c r="F109" i="54"/>
  <c r="N109" i="54"/>
  <c r="T109" i="54"/>
  <c r="G109" i="54"/>
  <c r="Z109" i="54"/>
  <c r="T159" i="54"/>
  <c r="AA159" i="54"/>
  <c r="K159" i="54"/>
  <c r="Z159" i="54"/>
  <c r="P159" i="54"/>
  <c r="X159" i="54"/>
  <c r="L159" i="54"/>
  <c r="Q159" i="54"/>
  <c r="U159" i="54"/>
  <c r="S159" i="54"/>
  <c r="Y159" i="54"/>
  <c r="I159" i="54"/>
  <c r="F159" i="54"/>
  <c r="C159" i="54"/>
  <c r="O159" i="54"/>
  <c r="N159" i="54"/>
  <c r="D159" i="54"/>
  <c r="G159" i="54"/>
  <c r="E159" i="54"/>
  <c r="V159" i="54"/>
  <c r="J159" i="54"/>
  <c r="P257" i="54"/>
  <c r="X257" i="54"/>
  <c r="K257" i="54"/>
  <c r="U257" i="54"/>
  <c r="I257" i="54"/>
  <c r="S257" i="54"/>
  <c r="N257" i="54"/>
  <c r="G257" i="54"/>
  <c r="Y257" i="54"/>
  <c r="C257" i="54"/>
  <c r="L257" i="54"/>
  <c r="F257" i="54"/>
  <c r="Q257" i="54"/>
  <c r="Z257" i="54"/>
  <c r="D257" i="54"/>
  <c r="AA257" i="54"/>
  <c r="O257" i="54"/>
  <c r="T257" i="54"/>
  <c r="J257" i="54"/>
  <c r="V257" i="54"/>
  <c r="E257" i="54"/>
  <c r="N92" i="54"/>
  <c r="V92" i="54"/>
  <c r="E92" i="54"/>
  <c r="J92" i="54"/>
  <c r="L92" i="54"/>
  <c r="O92" i="54"/>
  <c r="I92" i="54"/>
  <c r="AA92" i="54"/>
  <c r="U92" i="54"/>
  <c r="S92" i="54"/>
  <c r="P92" i="54"/>
  <c r="F92" i="54"/>
  <c r="G92" i="54"/>
  <c r="Y92" i="54"/>
  <c r="T92" i="54"/>
  <c r="X92" i="54"/>
  <c r="Q92" i="54"/>
  <c r="D92" i="54"/>
  <c r="K92" i="54"/>
  <c r="C92" i="54"/>
  <c r="Z92" i="54"/>
  <c r="J277" i="54"/>
  <c r="Z277" i="54"/>
  <c r="V277" i="54"/>
  <c r="S277" i="54"/>
  <c r="X277" i="54"/>
  <c r="O277" i="54"/>
  <c r="I277" i="54"/>
  <c r="K277" i="54"/>
  <c r="N277" i="54"/>
  <c r="P277" i="54"/>
  <c r="T277" i="54"/>
  <c r="Q277" i="54"/>
  <c r="F277" i="54"/>
  <c r="G277" i="54"/>
  <c r="E277" i="54"/>
  <c r="Y277" i="54"/>
  <c r="C277" i="54"/>
  <c r="U277" i="54"/>
  <c r="AA277" i="54"/>
  <c r="L277" i="54"/>
  <c r="D277" i="54"/>
  <c r="X276" i="54"/>
  <c r="S276" i="54"/>
  <c r="T276" i="54"/>
  <c r="O276" i="54"/>
  <c r="D276" i="54"/>
  <c r="P276" i="54"/>
  <c r="AA276" i="54"/>
  <c r="Z276" i="54"/>
  <c r="Y276" i="54"/>
  <c r="Q276" i="54"/>
  <c r="U276" i="54"/>
  <c r="V276" i="54"/>
  <c r="N276" i="54"/>
  <c r="J276" i="54"/>
  <c r="I276" i="54"/>
  <c r="E276" i="54"/>
  <c r="K276" i="54"/>
  <c r="L276" i="54"/>
  <c r="C276" i="54"/>
  <c r="G276" i="54"/>
  <c r="F276" i="54"/>
  <c r="T99" i="54"/>
  <c r="S99" i="54"/>
  <c r="L99" i="54"/>
  <c r="J99" i="54"/>
  <c r="K99" i="54"/>
  <c r="AA99" i="54"/>
  <c r="C99" i="54"/>
  <c r="O99" i="54"/>
  <c r="Q99" i="54"/>
  <c r="V99" i="54"/>
  <c r="G99" i="54"/>
  <c r="P99" i="54"/>
  <c r="I99" i="54"/>
  <c r="N99" i="54"/>
  <c r="Y99" i="54"/>
  <c r="U99" i="54"/>
  <c r="E99" i="54"/>
  <c r="F99" i="54"/>
  <c r="D99" i="54"/>
  <c r="Z99" i="54"/>
  <c r="X99" i="54"/>
  <c r="X48" i="54"/>
  <c r="F48" i="54"/>
  <c r="L48" i="54"/>
  <c r="D48" i="54"/>
  <c r="E48" i="54"/>
  <c r="O48" i="54"/>
  <c r="Y48" i="54"/>
  <c r="G48" i="54"/>
  <c r="K48" i="54"/>
  <c r="J48" i="54"/>
  <c r="U48" i="54"/>
  <c r="AA48" i="54"/>
  <c r="N48" i="54"/>
  <c r="V48" i="54"/>
  <c r="Q48" i="54"/>
  <c r="I48" i="54"/>
  <c r="T48" i="54"/>
  <c r="C48" i="54"/>
  <c r="P48" i="54"/>
  <c r="Z48" i="54"/>
  <c r="S48" i="54"/>
  <c r="P238" i="54"/>
  <c r="G238" i="54"/>
  <c r="X238" i="54"/>
  <c r="Z238" i="54"/>
  <c r="F238" i="54"/>
  <c r="C238" i="54"/>
  <c r="I238" i="54"/>
  <c r="Y238" i="54"/>
  <c r="J238" i="54"/>
  <c r="AA238" i="54"/>
  <c r="S238" i="54"/>
  <c r="T238" i="54"/>
  <c r="N238" i="54"/>
  <c r="D238" i="54"/>
  <c r="V238" i="54"/>
  <c r="K238" i="54"/>
  <c r="U238" i="54"/>
  <c r="L238" i="54"/>
  <c r="Q238" i="54"/>
  <c r="E238" i="54"/>
  <c r="O238" i="54"/>
  <c r="Y285" i="54"/>
  <c r="U285" i="54"/>
  <c r="E285" i="54"/>
  <c r="J285" i="54"/>
  <c r="L285" i="54"/>
  <c r="AA285" i="54"/>
  <c r="Q285" i="54"/>
  <c r="C285" i="54"/>
  <c r="X285" i="54"/>
  <c r="D285" i="54"/>
  <c r="Z285" i="54"/>
  <c r="T285" i="54"/>
  <c r="N285" i="54"/>
  <c r="S285" i="54"/>
  <c r="P285" i="54"/>
  <c r="G285" i="54"/>
  <c r="I285" i="54"/>
  <c r="O285" i="54"/>
  <c r="K285" i="54"/>
  <c r="V285" i="54"/>
  <c r="F285" i="54"/>
  <c r="Y46" i="54"/>
  <c r="G46" i="54"/>
  <c r="D46" i="54"/>
  <c r="C46" i="54"/>
  <c r="I46" i="54"/>
  <c r="S46" i="54"/>
  <c r="Z46" i="54"/>
  <c r="X46" i="54"/>
  <c r="V46" i="54"/>
  <c r="L46" i="54"/>
  <c r="O46" i="54"/>
  <c r="E46" i="54"/>
  <c r="U46" i="54"/>
  <c r="F46" i="54"/>
  <c r="P46" i="54"/>
  <c r="T46" i="54"/>
  <c r="J46" i="54"/>
  <c r="Q46" i="54"/>
  <c r="AA46" i="54"/>
  <c r="N46" i="54"/>
  <c r="K46" i="54"/>
  <c r="L266" i="54"/>
  <c r="S266" i="54"/>
  <c r="N266" i="54"/>
  <c r="J266" i="54"/>
  <c r="I266" i="54"/>
  <c r="X266" i="54"/>
  <c r="Y266" i="54"/>
  <c r="V266" i="54"/>
  <c r="G266" i="54"/>
  <c r="Q266" i="54"/>
  <c r="AA266" i="54"/>
  <c r="K266" i="54"/>
  <c r="E266" i="54"/>
  <c r="T266" i="54"/>
  <c r="F266" i="54"/>
  <c r="O266" i="54"/>
  <c r="D266" i="54"/>
  <c r="P266" i="54"/>
  <c r="U266" i="54"/>
  <c r="Z266" i="54"/>
  <c r="C266" i="54"/>
  <c r="L181" i="54"/>
  <c r="T181" i="54"/>
  <c r="E181" i="54"/>
  <c r="N181" i="54"/>
  <c r="S181" i="54"/>
  <c r="I181" i="54"/>
  <c r="Y181" i="54"/>
  <c r="Z181" i="54"/>
  <c r="G181" i="54"/>
  <c r="Q181" i="54"/>
  <c r="J181" i="54"/>
  <c r="U181" i="54"/>
  <c r="F181" i="54"/>
  <c r="D181" i="54"/>
  <c r="O181" i="54"/>
  <c r="C181" i="54"/>
  <c r="K181" i="54"/>
  <c r="P181" i="54"/>
  <c r="V181" i="54"/>
  <c r="AA181" i="54"/>
  <c r="X181" i="54"/>
  <c r="E79" i="54"/>
  <c r="J79" i="54"/>
  <c r="Y79" i="54"/>
  <c r="S79" i="54"/>
  <c r="P79" i="54"/>
  <c r="G79" i="54"/>
  <c r="X79" i="54"/>
  <c r="U79" i="54"/>
  <c r="C79" i="54"/>
  <c r="I79" i="54"/>
  <c r="L79" i="54"/>
  <c r="K79" i="54"/>
  <c r="Z79" i="54"/>
  <c r="N79" i="54"/>
  <c r="T79" i="54"/>
  <c r="AA79" i="54"/>
  <c r="D79" i="54"/>
  <c r="F79" i="54"/>
  <c r="Q79" i="54"/>
  <c r="V79" i="54"/>
  <c r="O79" i="54"/>
  <c r="P273" i="54"/>
  <c r="Y273" i="54"/>
  <c r="U273" i="54"/>
  <c r="J273" i="54"/>
  <c r="K273" i="54"/>
  <c r="T273" i="54"/>
  <c r="S273" i="54"/>
  <c r="I273" i="54"/>
  <c r="E273" i="54"/>
  <c r="V273" i="54"/>
  <c r="O273" i="54"/>
  <c r="D273" i="54"/>
  <c r="L273" i="54"/>
  <c r="G273" i="54"/>
  <c r="F273" i="54"/>
  <c r="Q273" i="54"/>
  <c r="AA273" i="54"/>
  <c r="C273" i="54"/>
  <c r="X273" i="54"/>
  <c r="N273" i="54"/>
  <c r="Z273" i="54"/>
  <c r="X104" i="54"/>
  <c r="L104" i="54"/>
  <c r="Y104" i="54"/>
  <c r="I104" i="54"/>
  <c r="N104" i="54"/>
  <c r="E104" i="54"/>
  <c r="V104" i="54"/>
  <c r="U104" i="54"/>
  <c r="G104" i="54"/>
  <c r="D104" i="54"/>
  <c r="P104" i="54"/>
  <c r="T104" i="54"/>
  <c r="Z104" i="54"/>
  <c r="K104" i="54"/>
  <c r="O104" i="54"/>
  <c r="J104" i="54"/>
  <c r="F104" i="54"/>
  <c r="Q104" i="54"/>
  <c r="S104" i="54"/>
  <c r="C104" i="54"/>
  <c r="AA104" i="54"/>
  <c r="E200" i="54"/>
  <c r="N200" i="54"/>
  <c r="V200" i="54"/>
  <c r="J200" i="54"/>
  <c r="U200" i="54"/>
  <c r="F200" i="54"/>
  <c r="C200" i="54"/>
  <c r="K200" i="54"/>
  <c r="O200" i="54"/>
  <c r="AA200" i="54"/>
  <c r="G200" i="54"/>
  <c r="L200" i="54"/>
  <c r="T200" i="54"/>
  <c r="Z200" i="54"/>
  <c r="Q200" i="54"/>
  <c r="Y200" i="54"/>
  <c r="D200" i="54"/>
  <c r="S200" i="54"/>
  <c r="I200" i="54"/>
  <c r="X200" i="54"/>
  <c r="P200" i="54"/>
  <c r="AA100" i="54"/>
  <c r="K100" i="54"/>
  <c r="J100" i="54"/>
  <c r="P100" i="54"/>
  <c r="F100" i="54"/>
  <c r="T100" i="54"/>
  <c r="X100" i="54"/>
  <c r="O100" i="54"/>
  <c r="C100" i="54"/>
  <c r="E100" i="54"/>
  <c r="L100" i="54"/>
  <c r="V100" i="54"/>
  <c r="D100" i="54"/>
  <c r="U100" i="54"/>
  <c r="Y100" i="54"/>
  <c r="I100" i="54"/>
  <c r="Q100" i="54"/>
  <c r="G100" i="54"/>
  <c r="N100" i="54"/>
  <c r="S100" i="54"/>
  <c r="Z100" i="54"/>
  <c r="N243" i="54"/>
  <c r="C243" i="54"/>
  <c r="K243" i="54"/>
  <c r="I243" i="54"/>
  <c r="V243" i="54"/>
  <c r="Y243" i="54"/>
  <c r="U243" i="54"/>
  <c r="L243" i="54"/>
  <c r="O243" i="54"/>
  <c r="Z243" i="54"/>
  <c r="X243" i="54"/>
  <c r="G243" i="54"/>
  <c r="D243" i="54"/>
  <c r="T243" i="54"/>
  <c r="F243" i="54"/>
  <c r="AA243" i="54"/>
  <c r="J243" i="54"/>
  <c r="Q243" i="54"/>
  <c r="E243" i="54"/>
  <c r="S243" i="54"/>
  <c r="P243" i="54"/>
  <c r="X33" i="54"/>
  <c r="D33" i="54"/>
  <c r="Z33" i="54"/>
  <c r="K33" i="54"/>
  <c r="N33" i="54"/>
  <c r="P33" i="54"/>
  <c r="T33" i="54"/>
  <c r="U33" i="54"/>
  <c r="F33" i="54"/>
  <c r="L33" i="54"/>
  <c r="S33" i="54"/>
  <c r="J33" i="54"/>
  <c r="I33" i="54"/>
  <c r="E33" i="54"/>
  <c r="O33" i="54"/>
  <c r="AA33" i="54"/>
  <c r="C33" i="54"/>
  <c r="V33" i="54"/>
  <c r="Q33" i="54"/>
  <c r="G33" i="54"/>
  <c r="Y33" i="54"/>
  <c r="Y106" i="54"/>
  <c r="S106" i="54"/>
  <c r="J106" i="54"/>
  <c r="P106" i="54"/>
  <c r="X106" i="54"/>
  <c r="AA106" i="54"/>
  <c r="C106" i="54"/>
  <c r="O106" i="54"/>
  <c r="E106" i="54"/>
  <c r="K106" i="54"/>
  <c r="L106" i="54"/>
  <c r="T106" i="54"/>
  <c r="N106" i="54"/>
  <c r="Z106" i="54"/>
  <c r="F106" i="54"/>
  <c r="I106" i="54"/>
  <c r="D106" i="54"/>
  <c r="G106" i="54"/>
  <c r="U106" i="54"/>
  <c r="V106" i="54"/>
  <c r="Q106" i="54"/>
  <c r="AA259" i="54"/>
  <c r="V259" i="54"/>
  <c r="L259" i="54"/>
  <c r="K259" i="54"/>
  <c r="G259" i="54"/>
  <c r="S259" i="54"/>
  <c r="P259" i="54"/>
  <c r="X259" i="54"/>
  <c r="Y259" i="54"/>
  <c r="T259" i="54"/>
  <c r="C259" i="54"/>
  <c r="Q259" i="54"/>
  <c r="N259" i="54"/>
  <c r="O259" i="54"/>
  <c r="D259" i="54"/>
  <c r="I259" i="54"/>
  <c r="E259" i="54"/>
  <c r="U259" i="54"/>
  <c r="Z259" i="54"/>
  <c r="F259" i="54"/>
  <c r="J259" i="54"/>
  <c r="Q223" i="54"/>
  <c r="Z223" i="54"/>
  <c r="O223" i="54"/>
  <c r="V223" i="54"/>
  <c r="G223" i="54"/>
  <c r="I223" i="54"/>
  <c r="T223" i="54"/>
  <c r="F223" i="54"/>
  <c r="K223" i="54"/>
  <c r="Y223" i="54"/>
  <c r="S223" i="54"/>
  <c r="X223" i="54"/>
  <c r="L223" i="54"/>
  <c r="C223" i="54"/>
  <c r="U223" i="54"/>
  <c r="AA223" i="54"/>
  <c r="J223" i="54"/>
  <c r="D223" i="54"/>
  <c r="E223" i="54"/>
  <c r="P223" i="54"/>
  <c r="N223" i="54"/>
  <c r="S270" i="54"/>
  <c r="V270" i="54"/>
  <c r="X270" i="54"/>
  <c r="Y270" i="54"/>
  <c r="Z270" i="54"/>
  <c r="T270" i="54"/>
  <c r="N270" i="54"/>
  <c r="L270" i="54"/>
  <c r="I270" i="54"/>
  <c r="G270" i="54"/>
  <c r="K270" i="54"/>
  <c r="F270" i="54"/>
  <c r="Q270" i="54"/>
  <c r="AA270" i="54"/>
  <c r="D270" i="54"/>
  <c r="E270" i="54"/>
  <c r="U270" i="54"/>
  <c r="C270" i="54"/>
  <c r="J270" i="54"/>
  <c r="P270" i="54"/>
  <c r="O270" i="54"/>
  <c r="U288" i="54"/>
  <c r="O288" i="54"/>
  <c r="Z288" i="54"/>
  <c r="V288" i="54"/>
  <c r="S288" i="54"/>
  <c r="AA288" i="54"/>
  <c r="J288" i="54"/>
  <c r="Q288" i="54"/>
  <c r="F288" i="54"/>
  <c r="E288" i="54"/>
  <c r="Y288" i="54"/>
  <c r="T288" i="54"/>
  <c r="K288" i="54"/>
  <c r="N288" i="54"/>
  <c r="L288" i="54"/>
  <c r="D288" i="54"/>
  <c r="I288" i="54"/>
  <c r="P288" i="54"/>
  <c r="G288" i="54"/>
  <c r="X288" i="54"/>
  <c r="C288" i="54"/>
  <c r="D137" i="54"/>
  <c r="Y137" i="54"/>
  <c r="S137" i="54"/>
  <c r="U137" i="54"/>
  <c r="I137" i="54"/>
  <c r="L137" i="54"/>
  <c r="T137" i="54"/>
  <c r="C137" i="54"/>
  <c r="E137" i="54"/>
  <c r="X137" i="54"/>
  <c r="V137" i="54"/>
  <c r="Q137" i="54"/>
  <c r="Z137" i="54"/>
  <c r="K137" i="54"/>
  <c r="P137" i="54"/>
  <c r="N137" i="54"/>
  <c r="F137" i="54"/>
  <c r="J137" i="54"/>
  <c r="O137" i="54"/>
  <c r="G137" i="54"/>
  <c r="AA137" i="54"/>
  <c r="AA36" i="54"/>
  <c r="G36" i="54"/>
  <c r="F36" i="54"/>
  <c r="X36" i="54"/>
  <c r="J36" i="54"/>
  <c r="O36" i="54"/>
  <c r="C36" i="54"/>
  <c r="V36" i="54"/>
  <c r="S36" i="54"/>
  <c r="K36" i="54"/>
  <c r="Y36" i="54"/>
  <c r="E36" i="54"/>
  <c r="Q36" i="54"/>
  <c r="P36" i="54"/>
  <c r="D36" i="54"/>
  <c r="N36" i="54"/>
  <c r="Z36" i="54"/>
  <c r="U36" i="54"/>
  <c r="I36" i="54"/>
  <c r="L36" i="54"/>
  <c r="T36" i="54"/>
  <c r="D176" i="54"/>
  <c r="Z176" i="54"/>
  <c r="I176" i="54"/>
  <c r="X176" i="54"/>
  <c r="Y176" i="54"/>
  <c r="E176" i="54"/>
  <c r="K176" i="54"/>
  <c r="F176" i="54"/>
  <c r="S176" i="54"/>
  <c r="G176" i="54"/>
  <c r="C176" i="54"/>
  <c r="N176" i="54"/>
  <c r="P176" i="54"/>
  <c r="V176" i="54"/>
  <c r="T176" i="54"/>
  <c r="L176" i="54"/>
  <c r="Q176" i="54"/>
  <c r="AA176" i="54"/>
  <c r="O176" i="54"/>
  <c r="U176" i="54"/>
  <c r="J176" i="54"/>
  <c r="I144" i="54"/>
  <c r="D144" i="54"/>
  <c r="S144" i="54"/>
  <c r="Q144" i="54"/>
  <c r="C144" i="54"/>
  <c r="Y144" i="54"/>
  <c r="E144" i="54"/>
  <c r="AA144" i="54"/>
  <c r="G144" i="54"/>
  <c r="U144" i="54"/>
  <c r="Z144" i="54"/>
  <c r="O144" i="54"/>
  <c r="N144" i="54"/>
  <c r="V144" i="54"/>
  <c r="J144" i="54"/>
  <c r="L144" i="54"/>
  <c r="T144" i="54"/>
  <c r="X144" i="54"/>
  <c r="F144" i="54"/>
  <c r="K144" i="54"/>
  <c r="P144" i="54"/>
  <c r="I141" i="54"/>
  <c r="Q141" i="54"/>
  <c r="S141" i="54"/>
  <c r="E141" i="54"/>
  <c r="C141" i="54"/>
  <c r="J141" i="54"/>
  <c r="O141" i="54"/>
  <c r="Z141" i="54"/>
  <c r="F141" i="54"/>
  <c r="L141" i="54"/>
  <c r="K141" i="54"/>
  <c r="G141" i="54"/>
  <c r="P141" i="54"/>
  <c r="V141" i="54"/>
  <c r="X141" i="54"/>
  <c r="U141" i="54"/>
  <c r="AA141" i="54"/>
  <c r="D141" i="54"/>
  <c r="Y141" i="54"/>
  <c r="N141" i="54"/>
  <c r="T141" i="54"/>
  <c r="AA194" i="54"/>
  <c r="D194" i="54"/>
  <c r="U194" i="54"/>
  <c r="Y194" i="54"/>
  <c r="F194" i="54"/>
  <c r="G194" i="54"/>
  <c r="I194" i="54"/>
  <c r="K194" i="54"/>
  <c r="X194" i="54"/>
  <c r="N194" i="54"/>
  <c r="Q194" i="54"/>
  <c r="T194" i="54"/>
  <c r="Z194" i="54"/>
  <c r="O194" i="54"/>
  <c r="J194" i="54"/>
  <c r="L194" i="54"/>
  <c r="V194" i="54"/>
  <c r="S194" i="54"/>
  <c r="E194" i="54"/>
  <c r="P194" i="54"/>
  <c r="C194" i="54"/>
  <c r="Y280" i="54"/>
  <c r="X280" i="54"/>
  <c r="Q280" i="54"/>
  <c r="L280" i="54"/>
  <c r="V280" i="54"/>
  <c r="T280" i="54"/>
  <c r="J280" i="54"/>
  <c r="F280" i="54"/>
  <c r="G280" i="54"/>
  <c r="C280" i="54"/>
  <c r="O280" i="54"/>
  <c r="Z280" i="54"/>
  <c r="U280" i="54"/>
  <c r="K280" i="54"/>
  <c r="N280" i="54"/>
  <c r="D280" i="54"/>
  <c r="AA280" i="54"/>
  <c r="S280" i="54"/>
  <c r="I280" i="54"/>
  <c r="P280" i="54"/>
  <c r="E280" i="54"/>
  <c r="Z282" i="54"/>
  <c r="T282" i="54"/>
  <c r="X282" i="54"/>
  <c r="U282" i="54"/>
  <c r="J282" i="54"/>
  <c r="K282" i="54"/>
  <c r="I282" i="54"/>
  <c r="V282" i="54"/>
  <c r="C282" i="54"/>
  <c r="Q282" i="54"/>
  <c r="E282" i="54"/>
  <c r="O282" i="54"/>
  <c r="P282" i="54"/>
  <c r="G282" i="54"/>
  <c r="F282" i="54"/>
  <c r="Y282" i="54"/>
  <c r="AA282" i="54"/>
  <c r="L282" i="54"/>
  <c r="N282" i="54"/>
  <c r="S282" i="54"/>
  <c r="D282" i="54"/>
  <c r="N164" i="54"/>
  <c r="V164" i="54"/>
  <c r="X164" i="54"/>
  <c r="K164" i="54"/>
  <c r="J164" i="54"/>
  <c r="Y164" i="54"/>
  <c r="F164" i="54"/>
  <c r="T164" i="54"/>
  <c r="AA164" i="54"/>
  <c r="G164" i="54"/>
  <c r="Z164" i="54"/>
  <c r="E164" i="54"/>
  <c r="L164" i="54"/>
  <c r="O164" i="54"/>
  <c r="I164" i="54"/>
  <c r="P164" i="54"/>
  <c r="S164" i="54"/>
  <c r="Q164" i="54"/>
  <c r="C164" i="54"/>
  <c r="D164" i="54"/>
  <c r="U164" i="54"/>
  <c r="D168" i="54"/>
  <c r="J168" i="54"/>
  <c r="C168" i="54"/>
  <c r="F168" i="54"/>
  <c r="T168" i="54"/>
  <c r="AA168" i="54"/>
  <c r="O168" i="54"/>
  <c r="I168" i="54"/>
  <c r="U168" i="54"/>
  <c r="P168" i="54"/>
  <c r="E168" i="54"/>
  <c r="N168" i="54"/>
  <c r="Q168" i="54"/>
  <c r="K168" i="54"/>
  <c r="Z168" i="54"/>
  <c r="L168" i="54"/>
  <c r="G168" i="54"/>
  <c r="X168" i="54"/>
  <c r="S168" i="54"/>
  <c r="V168" i="54"/>
  <c r="Y168" i="54"/>
  <c r="P308" i="54"/>
  <c r="X308" i="54"/>
  <c r="N308" i="54"/>
  <c r="K308" i="54"/>
  <c r="E308" i="54"/>
  <c r="V308" i="54"/>
  <c r="G308" i="54"/>
  <c r="I308" i="54"/>
  <c r="C308" i="54"/>
  <c r="D308" i="54"/>
  <c r="AA308" i="54"/>
  <c r="Y308" i="54"/>
  <c r="Q308" i="54"/>
  <c r="L308" i="54"/>
  <c r="T308" i="54"/>
  <c r="O308" i="54"/>
  <c r="Z308" i="54"/>
  <c r="S308" i="54"/>
  <c r="J308" i="54"/>
  <c r="F308" i="54"/>
  <c r="U308" i="54"/>
  <c r="Q37" i="54"/>
  <c r="Z37" i="54"/>
  <c r="U37" i="54"/>
  <c r="X37" i="54"/>
  <c r="D37" i="54"/>
  <c r="N37" i="54"/>
  <c r="V37" i="54"/>
  <c r="J37" i="54"/>
  <c r="Y37" i="54"/>
  <c r="AA37" i="54"/>
  <c r="O37" i="54"/>
  <c r="E37" i="54"/>
  <c r="L37" i="54"/>
  <c r="S37" i="54"/>
  <c r="C37" i="54"/>
  <c r="K37" i="54"/>
  <c r="P37" i="54"/>
  <c r="F37" i="54"/>
  <c r="T37" i="54"/>
  <c r="I37" i="54"/>
  <c r="G37" i="54"/>
  <c r="E31" i="54"/>
  <c r="D31" i="54"/>
  <c r="P31" i="54"/>
  <c r="G31" i="54"/>
  <c r="S31" i="54"/>
  <c r="Z31" i="54"/>
  <c r="O31" i="54"/>
  <c r="T31" i="54"/>
  <c r="AA31" i="54"/>
  <c r="F31" i="54"/>
  <c r="J31" i="54"/>
  <c r="Y31" i="54"/>
  <c r="L31" i="54"/>
  <c r="X31" i="54"/>
  <c r="U31" i="54"/>
  <c r="V31" i="54"/>
  <c r="I31" i="54"/>
  <c r="N31" i="54"/>
  <c r="K31" i="54"/>
  <c r="Q31" i="54"/>
  <c r="C31" i="54"/>
  <c r="Q93" i="54"/>
  <c r="J93" i="54"/>
  <c r="D93" i="54"/>
  <c r="C93" i="54"/>
  <c r="X93" i="54"/>
  <c r="Z93" i="54"/>
  <c r="E93" i="54"/>
  <c r="I93" i="54"/>
  <c r="G93" i="54"/>
  <c r="F93" i="54"/>
  <c r="K93" i="54"/>
  <c r="V93" i="54"/>
  <c r="S93" i="54"/>
  <c r="Y93" i="54"/>
  <c r="AA93" i="54"/>
  <c r="P93" i="54"/>
  <c r="N93" i="54"/>
  <c r="O93" i="54"/>
  <c r="U93" i="54"/>
  <c r="T93" i="54"/>
  <c r="L93" i="54"/>
  <c r="T221" i="54"/>
  <c r="V221" i="54"/>
  <c r="N221" i="54"/>
  <c r="I221" i="54"/>
  <c r="Y221" i="54"/>
  <c r="S221" i="54"/>
  <c r="X221" i="54"/>
  <c r="E221" i="54"/>
  <c r="Q221" i="54"/>
  <c r="L221" i="54"/>
  <c r="D221" i="54"/>
  <c r="F221" i="54"/>
  <c r="P221" i="54"/>
  <c r="J221" i="54"/>
  <c r="C221" i="54"/>
  <c r="Z221" i="54"/>
  <c r="U221" i="54"/>
  <c r="K221" i="54"/>
  <c r="G221" i="54"/>
  <c r="O221" i="54"/>
  <c r="AA221" i="54"/>
  <c r="N242" i="54"/>
  <c r="Z242" i="54"/>
  <c r="O242" i="54"/>
  <c r="Y242" i="54"/>
  <c r="X242" i="54"/>
  <c r="J242" i="54"/>
  <c r="K242" i="54"/>
  <c r="F242" i="54"/>
  <c r="Q242" i="54"/>
  <c r="T242" i="54"/>
  <c r="L242" i="54"/>
  <c r="G242" i="54"/>
  <c r="C242" i="54"/>
  <c r="V242" i="54"/>
  <c r="S242" i="54"/>
  <c r="AA242" i="54"/>
  <c r="I242" i="54"/>
  <c r="D242" i="54"/>
  <c r="E242" i="54"/>
  <c r="U242" i="54"/>
  <c r="P242" i="54"/>
  <c r="L47" i="54"/>
  <c r="O47" i="54"/>
  <c r="X47" i="54"/>
  <c r="T47" i="54"/>
  <c r="C47" i="54"/>
  <c r="V47" i="54"/>
  <c r="N47" i="54"/>
  <c r="AA47" i="54"/>
  <c r="K47" i="54"/>
  <c r="I47" i="54"/>
  <c r="Y47" i="54"/>
  <c r="D47" i="54"/>
  <c r="S47" i="54"/>
  <c r="J47" i="54"/>
  <c r="U47" i="54"/>
  <c r="F47" i="54"/>
  <c r="P47" i="54"/>
  <c r="Q47" i="54"/>
  <c r="Z47" i="54"/>
  <c r="G47" i="54"/>
  <c r="E47" i="54"/>
  <c r="V279" i="54"/>
  <c r="O279" i="54"/>
  <c r="P279" i="54"/>
  <c r="Z279" i="54"/>
  <c r="X279" i="54"/>
  <c r="T279" i="54"/>
  <c r="U279" i="54"/>
  <c r="Y279" i="54"/>
  <c r="G279" i="54"/>
  <c r="N279" i="54"/>
  <c r="F279" i="54"/>
  <c r="C279" i="54"/>
  <c r="K279" i="54"/>
  <c r="D279" i="54"/>
  <c r="L279" i="54"/>
  <c r="S279" i="54"/>
  <c r="I279" i="54"/>
  <c r="J279" i="54"/>
  <c r="Q279" i="54"/>
  <c r="E279" i="54"/>
  <c r="AA279" i="54"/>
  <c r="G34" i="54"/>
  <c r="P34" i="54"/>
  <c r="T34" i="54"/>
  <c r="I34" i="54"/>
  <c r="L34" i="54"/>
  <c r="S34" i="54"/>
  <c r="Y34" i="54"/>
  <c r="Q34" i="54"/>
  <c r="F34" i="54"/>
  <c r="J34" i="54"/>
  <c r="C34" i="54"/>
  <c r="N34" i="54"/>
  <c r="E34" i="54"/>
  <c r="K34" i="54"/>
  <c r="U34" i="54"/>
  <c r="X34" i="54"/>
  <c r="D34" i="54"/>
  <c r="Z34" i="54"/>
  <c r="O34" i="54"/>
  <c r="V34" i="54"/>
  <c r="AA34" i="54"/>
  <c r="T212" i="54"/>
  <c r="L212" i="54"/>
  <c r="AA212" i="54"/>
  <c r="I212" i="54"/>
  <c r="S212" i="54"/>
  <c r="D212" i="54"/>
  <c r="X212" i="54"/>
  <c r="Q212" i="54"/>
  <c r="F212" i="54"/>
  <c r="V212" i="54"/>
  <c r="U212" i="54"/>
  <c r="E212" i="54"/>
  <c r="Y212" i="54"/>
  <c r="K212" i="54"/>
  <c r="C212" i="54"/>
  <c r="Z212" i="54"/>
  <c r="J212" i="54"/>
  <c r="G212" i="54"/>
  <c r="N212" i="54"/>
  <c r="O212" i="54"/>
  <c r="P212" i="54"/>
  <c r="F50" i="54"/>
  <c r="J50" i="54"/>
  <c r="E50" i="54"/>
  <c r="Y50" i="54"/>
  <c r="S50" i="54"/>
  <c r="U50" i="54"/>
  <c r="D50" i="54"/>
  <c r="P50" i="54"/>
  <c r="V50" i="54"/>
  <c r="L50" i="54"/>
  <c r="N50" i="54"/>
  <c r="C50" i="54"/>
  <c r="Q50" i="54"/>
  <c r="I50" i="54"/>
  <c r="T50" i="54"/>
  <c r="G50" i="54"/>
  <c r="O50" i="54"/>
  <c r="Z50" i="54"/>
  <c r="AA50" i="54"/>
  <c r="K50" i="54"/>
  <c r="X50" i="54"/>
  <c r="Z156" i="54"/>
  <c r="V156" i="54"/>
  <c r="AA156" i="54"/>
  <c r="X156" i="54"/>
  <c r="C156" i="54"/>
  <c r="D156" i="54"/>
  <c r="Q156" i="54"/>
  <c r="I156" i="54"/>
  <c r="L156" i="54"/>
  <c r="N156" i="54"/>
  <c r="S156" i="54"/>
  <c r="E156" i="54"/>
  <c r="K156" i="54"/>
  <c r="P156" i="54"/>
  <c r="U156" i="54"/>
  <c r="G156" i="54"/>
  <c r="F156" i="54"/>
  <c r="Y156" i="54"/>
  <c r="O156" i="54"/>
  <c r="T156" i="54"/>
  <c r="J156" i="54"/>
  <c r="Z258" i="54"/>
  <c r="U258" i="54"/>
  <c r="D258" i="54"/>
  <c r="L258" i="54"/>
  <c r="K258" i="54"/>
  <c r="C258" i="54"/>
  <c r="V258" i="54"/>
  <c r="Y258" i="54"/>
  <c r="S258" i="54"/>
  <c r="E258" i="54"/>
  <c r="I258" i="54"/>
  <c r="Q258" i="54"/>
  <c r="N258" i="54"/>
  <c r="T258" i="54"/>
  <c r="G258" i="54"/>
  <c r="X258" i="54"/>
  <c r="P258" i="54"/>
  <c r="F258" i="54"/>
  <c r="O258" i="54"/>
  <c r="J258" i="54"/>
  <c r="AA258" i="54"/>
  <c r="X90" i="54"/>
  <c r="L90" i="54"/>
  <c r="S90" i="54"/>
  <c r="C90" i="54"/>
  <c r="P90" i="54"/>
  <c r="N90" i="54"/>
  <c r="T90" i="54"/>
  <c r="G90" i="54"/>
  <c r="Z90" i="54"/>
  <c r="D90" i="54"/>
  <c r="AA90" i="54"/>
  <c r="V90" i="54"/>
  <c r="U90" i="54"/>
  <c r="K90" i="54"/>
  <c r="Y90" i="54"/>
  <c r="Q90" i="54"/>
  <c r="I90" i="54"/>
  <c r="J90" i="54"/>
  <c r="F90" i="54"/>
  <c r="O90" i="54"/>
  <c r="E90" i="54"/>
  <c r="P82" i="54"/>
  <c r="C82" i="54"/>
  <c r="U82" i="54"/>
  <c r="K82" i="54"/>
  <c r="Y82" i="54"/>
  <c r="T82" i="54"/>
  <c r="L82" i="54"/>
  <c r="G82" i="54"/>
  <c r="V82" i="54"/>
  <c r="O82" i="54"/>
  <c r="Q82" i="54"/>
  <c r="D82" i="54"/>
  <c r="F82" i="54"/>
  <c r="Z82" i="54"/>
  <c r="AA82" i="54"/>
  <c r="S82" i="54"/>
  <c r="N82" i="54"/>
  <c r="E82" i="54"/>
  <c r="J82" i="54"/>
  <c r="X82" i="54"/>
  <c r="I82" i="54"/>
  <c r="O302" i="54"/>
  <c r="V302" i="54"/>
  <c r="P302" i="54"/>
  <c r="F302" i="54"/>
  <c r="AA302" i="54"/>
  <c r="Z302" i="54"/>
  <c r="X302" i="54"/>
  <c r="G302" i="54"/>
  <c r="N302" i="54"/>
  <c r="S302" i="54"/>
  <c r="J302" i="54"/>
  <c r="L302" i="54"/>
  <c r="Y302" i="54"/>
  <c r="D302" i="54"/>
  <c r="Q302" i="54"/>
  <c r="I302" i="54"/>
  <c r="T302" i="54"/>
  <c r="U302" i="54"/>
  <c r="K302" i="54"/>
  <c r="C302" i="54"/>
  <c r="E302" i="54"/>
  <c r="P190" i="54"/>
  <c r="Z190" i="54"/>
  <c r="V190" i="54"/>
  <c r="F190" i="54"/>
  <c r="J190" i="54"/>
  <c r="Y190" i="54"/>
  <c r="K190" i="54"/>
  <c r="D190" i="54"/>
  <c r="AA190" i="54"/>
  <c r="C190" i="54"/>
  <c r="S190" i="54"/>
  <c r="N190" i="54"/>
  <c r="G190" i="54"/>
  <c r="T190" i="54"/>
  <c r="X190" i="54"/>
  <c r="L190" i="54"/>
  <c r="U190" i="54"/>
  <c r="E190" i="54"/>
  <c r="I190" i="54"/>
  <c r="O190" i="54"/>
  <c r="Q190" i="54"/>
  <c r="K73" i="54"/>
  <c r="S73" i="54"/>
  <c r="T73" i="54"/>
  <c r="P73" i="54"/>
  <c r="U73" i="54"/>
  <c r="Q73" i="54"/>
  <c r="E73" i="54"/>
  <c r="Y73" i="54"/>
  <c r="F73" i="54"/>
  <c r="J73" i="54"/>
  <c r="V73" i="54"/>
  <c r="I73" i="54"/>
  <c r="O73" i="54"/>
  <c r="AA73" i="54"/>
  <c r="C73" i="54"/>
  <c r="G73" i="54"/>
  <c r="X73" i="54"/>
  <c r="L73" i="54"/>
  <c r="N73" i="54"/>
  <c r="Z73" i="54"/>
  <c r="D73" i="54"/>
  <c r="E170" i="54"/>
  <c r="J170" i="54"/>
  <c r="K170" i="54"/>
  <c r="T170" i="54"/>
  <c r="Y170" i="54"/>
  <c r="D170" i="54"/>
  <c r="U170" i="54"/>
  <c r="G170" i="54"/>
  <c r="AA170" i="54"/>
  <c r="I170" i="54"/>
  <c r="N170" i="54"/>
  <c r="Z170" i="54"/>
  <c r="X170" i="54"/>
  <c r="V170" i="54"/>
  <c r="P170" i="54"/>
  <c r="L170" i="54"/>
  <c r="S170" i="54"/>
  <c r="F170" i="54"/>
  <c r="C170" i="54"/>
  <c r="Q170" i="54"/>
  <c r="O170" i="54"/>
  <c r="L29" i="54"/>
  <c r="F29" i="54"/>
  <c r="N29" i="54"/>
  <c r="X29" i="54"/>
  <c r="O29" i="54"/>
  <c r="Y29" i="54"/>
  <c r="V29" i="54"/>
  <c r="Q29" i="54"/>
  <c r="E29" i="54"/>
  <c r="D29" i="54"/>
  <c r="U29" i="54"/>
  <c r="I29" i="54"/>
  <c r="T29" i="54"/>
  <c r="C29" i="54"/>
  <c r="K29" i="54"/>
  <c r="Z29" i="54"/>
  <c r="AA29" i="54"/>
  <c r="J29" i="54"/>
  <c r="P29" i="54"/>
  <c r="G29" i="54"/>
  <c r="S29" i="54"/>
  <c r="G196" i="54"/>
  <c r="K196" i="54"/>
  <c r="O196" i="54"/>
  <c r="Z196" i="54"/>
  <c r="P196" i="54"/>
  <c r="V196" i="54"/>
  <c r="D196" i="54"/>
  <c r="S196" i="54"/>
  <c r="U196" i="54"/>
  <c r="L196" i="54"/>
  <c r="F196" i="54"/>
  <c r="I196" i="54"/>
  <c r="J196" i="54"/>
  <c r="Y196" i="54"/>
  <c r="X196" i="54"/>
  <c r="C196" i="54"/>
  <c r="N196" i="54"/>
  <c r="AA196" i="54"/>
  <c r="Q196" i="54"/>
  <c r="E196" i="54"/>
  <c r="T196" i="54"/>
  <c r="O21" i="54"/>
  <c r="C21" i="54"/>
  <c r="J21" i="54"/>
  <c r="P21" i="54"/>
  <c r="U21" i="54"/>
  <c r="N21" i="54"/>
  <c r="T21" i="54"/>
  <c r="X21" i="54"/>
  <c r="D21" i="54"/>
  <c r="AA21" i="54"/>
  <c r="V21" i="54"/>
  <c r="F21" i="54"/>
  <c r="Q21" i="54"/>
  <c r="Z21" i="54"/>
  <c r="I21" i="54"/>
  <c r="G21" i="54"/>
  <c r="K21" i="54"/>
  <c r="Y21" i="54"/>
  <c r="L21" i="54"/>
  <c r="E21" i="54"/>
  <c r="S21" i="54"/>
  <c r="Y313" i="54"/>
  <c r="V313" i="54"/>
  <c r="T313" i="54"/>
  <c r="U313" i="54"/>
  <c r="AA313" i="54"/>
  <c r="N313" i="54"/>
  <c r="J313" i="54"/>
  <c r="L313" i="54"/>
  <c r="Q313" i="54"/>
  <c r="G313" i="54"/>
  <c r="K313" i="54"/>
  <c r="F313" i="54"/>
  <c r="D313" i="54"/>
  <c r="E313" i="54"/>
  <c r="P313" i="54"/>
  <c r="O313" i="54"/>
  <c r="X313" i="54"/>
  <c r="C313" i="54"/>
  <c r="S313" i="54"/>
  <c r="I313" i="54"/>
  <c r="Z313" i="54"/>
  <c r="Q269" i="54"/>
  <c r="U269" i="54"/>
  <c r="L269" i="54"/>
  <c r="Y269" i="54"/>
  <c r="AA269" i="54"/>
  <c r="F269" i="54"/>
  <c r="T269" i="54"/>
  <c r="J269" i="54"/>
  <c r="Z269" i="54"/>
  <c r="O269" i="54"/>
  <c r="D269" i="54"/>
  <c r="E269" i="54"/>
  <c r="S269" i="54"/>
  <c r="X269" i="54"/>
  <c r="P269" i="54"/>
  <c r="V269" i="54"/>
  <c r="K269" i="54"/>
  <c r="N269" i="54"/>
  <c r="C269" i="54"/>
  <c r="G269" i="54"/>
  <c r="I269" i="54"/>
  <c r="Q235" i="54"/>
  <c r="U235" i="54"/>
  <c r="AA235" i="54"/>
  <c r="K235" i="54"/>
  <c r="I235" i="54"/>
  <c r="Y235" i="54"/>
  <c r="Z235" i="54"/>
  <c r="F235" i="54"/>
  <c r="E235" i="54"/>
  <c r="C235" i="54"/>
  <c r="L235" i="54"/>
  <c r="X235" i="54"/>
  <c r="T235" i="54"/>
  <c r="D235" i="54"/>
  <c r="J235" i="54"/>
  <c r="V235" i="54"/>
  <c r="O235" i="54"/>
  <c r="S235" i="54"/>
  <c r="N235" i="54"/>
  <c r="G235" i="54"/>
  <c r="P235" i="54"/>
  <c r="K292" i="54"/>
  <c r="S292" i="54"/>
  <c r="T292" i="54"/>
  <c r="D292" i="54"/>
  <c r="Q292" i="54"/>
  <c r="G292" i="54"/>
  <c r="O292" i="54"/>
  <c r="J292" i="54"/>
  <c r="I292" i="54"/>
  <c r="L292" i="54"/>
  <c r="F292" i="54"/>
  <c r="AA292" i="54"/>
  <c r="C292" i="54"/>
  <c r="V292" i="54"/>
  <c r="Z292" i="54"/>
  <c r="P292" i="54"/>
  <c r="Y292" i="54"/>
  <c r="X292" i="54"/>
  <c r="N292" i="54"/>
  <c r="U292" i="54"/>
  <c r="E292" i="54"/>
  <c r="N171" i="54"/>
  <c r="U171" i="54"/>
  <c r="X171" i="54"/>
  <c r="J171" i="54"/>
  <c r="G171" i="54"/>
  <c r="F171" i="54"/>
  <c r="S171" i="54"/>
  <c r="E171" i="54"/>
  <c r="D171" i="54"/>
  <c r="Z171" i="54"/>
  <c r="V171" i="54"/>
  <c r="I171" i="54"/>
  <c r="C171" i="54"/>
  <c r="AA171" i="54"/>
  <c r="K171" i="54"/>
  <c r="P171" i="54"/>
  <c r="O171" i="54"/>
  <c r="Y171" i="54"/>
  <c r="Q171" i="54"/>
  <c r="L171" i="54"/>
  <c r="T171" i="54"/>
  <c r="J20" i="54"/>
  <c r="O20" i="54"/>
  <c r="Z20" i="54"/>
  <c r="K20" i="54"/>
  <c r="N20" i="54"/>
  <c r="U20" i="54"/>
  <c r="T20" i="54"/>
  <c r="F20" i="54"/>
  <c r="X20" i="54"/>
  <c r="S20" i="54"/>
  <c r="I20" i="54"/>
  <c r="D20" i="54"/>
  <c r="V20" i="54"/>
  <c r="Y20" i="54"/>
  <c r="E20" i="54"/>
  <c r="L20" i="54"/>
  <c r="G20" i="54"/>
  <c r="Q20" i="54"/>
  <c r="C20" i="54"/>
  <c r="P20" i="54"/>
  <c r="AA20" i="54"/>
  <c r="K72" i="54"/>
  <c r="L72" i="54"/>
  <c r="G72" i="54"/>
  <c r="X72" i="54"/>
  <c r="O72" i="54"/>
  <c r="Z72" i="54"/>
  <c r="P72" i="54"/>
  <c r="U72" i="54"/>
  <c r="E72" i="54"/>
  <c r="C72" i="54"/>
  <c r="N72" i="54"/>
  <c r="V72" i="54"/>
  <c r="I72" i="54"/>
  <c r="Q72" i="54"/>
  <c r="S72" i="54"/>
  <c r="J72" i="54"/>
  <c r="D72" i="54"/>
  <c r="F72" i="54"/>
  <c r="AA72" i="54"/>
  <c r="Y72" i="54"/>
  <c r="T72" i="54"/>
  <c r="T300" i="54"/>
  <c r="X300" i="54"/>
  <c r="N300" i="54"/>
  <c r="Z300" i="54"/>
  <c r="Y300" i="54"/>
  <c r="P300" i="54"/>
  <c r="K300" i="54"/>
  <c r="V300" i="54"/>
  <c r="G300" i="54"/>
  <c r="J300" i="54"/>
  <c r="E300" i="54"/>
  <c r="I300" i="54"/>
  <c r="U300" i="54"/>
  <c r="L300" i="54"/>
  <c r="AA300" i="54"/>
  <c r="C300" i="54"/>
  <c r="D300" i="54"/>
  <c r="F300" i="54"/>
  <c r="Q300" i="54"/>
  <c r="S300" i="54"/>
  <c r="O300" i="54"/>
  <c r="Z256" i="54"/>
  <c r="V256" i="54"/>
  <c r="Y256" i="54"/>
  <c r="AA256" i="54"/>
  <c r="L256" i="54"/>
  <c r="P256" i="54"/>
  <c r="D256" i="54"/>
  <c r="C256" i="54"/>
  <c r="X256" i="54"/>
  <c r="T256" i="54"/>
  <c r="J256" i="54"/>
  <c r="N256" i="54"/>
  <c r="E256" i="54"/>
  <c r="Q256" i="54"/>
  <c r="G256" i="54"/>
  <c r="K256" i="54"/>
  <c r="I256" i="54"/>
  <c r="S256" i="54"/>
  <c r="U256" i="54"/>
  <c r="F256" i="54"/>
  <c r="O256" i="54"/>
  <c r="U260" i="54"/>
  <c r="Z260" i="54"/>
  <c r="S260" i="54"/>
  <c r="L260" i="54"/>
  <c r="O260" i="54"/>
  <c r="J260" i="54"/>
  <c r="AA260" i="54"/>
  <c r="N260" i="54"/>
  <c r="F260" i="54"/>
  <c r="Q260" i="54"/>
  <c r="I260" i="54"/>
  <c r="K260" i="54"/>
  <c r="X260" i="54"/>
  <c r="P260" i="54"/>
  <c r="V260" i="54"/>
  <c r="D260" i="54"/>
  <c r="G260" i="54"/>
  <c r="T260" i="54"/>
  <c r="E260" i="54"/>
  <c r="Y260" i="54"/>
  <c r="C260" i="54"/>
  <c r="K19" i="54"/>
  <c r="D19" i="54"/>
  <c r="O19" i="54"/>
  <c r="X19" i="54"/>
  <c r="I19" i="54"/>
  <c r="E19" i="54"/>
  <c r="AA19" i="54"/>
  <c r="L19" i="54"/>
  <c r="V19" i="54"/>
  <c r="Q19" i="54"/>
  <c r="T19" i="54"/>
  <c r="U19" i="54"/>
  <c r="J19" i="54"/>
  <c r="P19" i="54"/>
  <c r="S19" i="54"/>
  <c r="Z19" i="54"/>
  <c r="C19" i="54"/>
  <c r="Y19" i="54"/>
  <c r="F19" i="54"/>
  <c r="N19" i="54"/>
  <c r="G19" i="54"/>
  <c r="C59" i="54"/>
  <c r="T59" i="54"/>
  <c r="Z59" i="54"/>
  <c r="I59" i="54"/>
  <c r="Q59" i="54"/>
  <c r="N59" i="54"/>
  <c r="F59" i="54"/>
  <c r="G59" i="54"/>
  <c r="J59" i="54"/>
  <c r="E59" i="54"/>
  <c r="K59" i="54"/>
  <c r="S59" i="54"/>
  <c r="L59" i="54"/>
  <c r="O59" i="54"/>
  <c r="D59" i="54"/>
  <c r="AA59" i="54"/>
  <c r="V59" i="54"/>
  <c r="P59" i="54"/>
  <c r="U59" i="54"/>
  <c r="X59" i="54"/>
  <c r="Y59" i="54"/>
  <c r="N214" i="54"/>
  <c r="Z214" i="54"/>
  <c r="Q214" i="54"/>
  <c r="V214" i="54"/>
  <c r="S214" i="54"/>
  <c r="U214" i="54"/>
  <c r="Y214" i="54"/>
  <c r="T214" i="54"/>
  <c r="J214" i="54"/>
  <c r="F214" i="54"/>
  <c r="AA214" i="54"/>
  <c r="I214" i="54"/>
  <c r="D214" i="54"/>
  <c r="K214" i="54"/>
  <c r="O214" i="54"/>
  <c r="P214" i="54"/>
  <c r="C214" i="54"/>
  <c r="E214" i="54"/>
  <c r="G214" i="54"/>
  <c r="L214" i="54"/>
  <c r="X214" i="54"/>
  <c r="I296" i="54"/>
  <c r="L296" i="54"/>
  <c r="K296" i="54"/>
  <c r="S296" i="54"/>
  <c r="J296" i="54"/>
  <c r="X296" i="54"/>
  <c r="Z296" i="54"/>
  <c r="G296" i="54"/>
  <c r="C296" i="54"/>
  <c r="P296" i="54"/>
  <c r="AA296" i="54"/>
  <c r="Y296" i="54"/>
  <c r="O296" i="54"/>
  <c r="T296" i="54"/>
  <c r="D296" i="54"/>
  <c r="U296" i="54"/>
  <c r="Q296" i="54"/>
  <c r="F296" i="54"/>
  <c r="E296" i="54"/>
  <c r="N296" i="54"/>
  <c r="V296" i="54"/>
  <c r="P231" i="54"/>
  <c r="Y231" i="54"/>
  <c r="Q231" i="54"/>
  <c r="L231" i="54"/>
  <c r="O231" i="54"/>
  <c r="X231" i="54"/>
  <c r="S231" i="54"/>
  <c r="U231" i="54"/>
  <c r="C231" i="54"/>
  <c r="G231" i="54"/>
  <c r="J231" i="54"/>
  <c r="F231" i="54"/>
  <c r="T231" i="54"/>
  <c r="K231" i="54"/>
  <c r="I231" i="54"/>
  <c r="D231" i="54"/>
  <c r="Z231" i="54"/>
  <c r="V231" i="54"/>
  <c r="AA231" i="54"/>
  <c r="E231" i="54"/>
  <c r="N231" i="54"/>
  <c r="X251" i="54"/>
  <c r="P251" i="54"/>
  <c r="J251" i="54"/>
  <c r="L251" i="54"/>
  <c r="T251" i="54"/>
  <c r="Z251" i="54"/>
  <c r="S251" i="54"/>
  <c r="U251" i="54"/>
  <c r="V251" i="54"/>
  <c r="N251" i="54"/>
  <c r="D251" i="54"/>
  <c r="Q251" i="54"/>
  <c r="G251" i="54"/>
  <c r="E251" i="54"/>
  <c r="Y251" i="54"/>
  <c r="F251" i="54"/>
  <c r="C251" i="54"/>
  <c r="AA251" i="54"/>
  <c r="K251" i="54"/>
  <c r="O251" i="54"/>
  <c r="I251" i="54"/>
  <c r="T111" i="54"/>
  <c r="D111" i="54"/>
  <c r="S111" i="54"/>
  <c r="N111" i="54"/>
  <c r="E111" i="54"/>
  <c r="C111" i="54"/>
  <c r="X111" i="54"/>
  <c r="V111" i="54"/>
  <c r="F111" i="54"/>
  <c r="G111" i="54"/>
  <c r="U111" i="54"/>
  <c r="P111" i="54"/>
  <c r="Q111" i="54"/>
  <c r="L111" i="54"/>
  <c r="Y111" i="54"/>
  <c r="J111" i="54"/>
  <c r="Z111" i="54"/>
  <c r="O111" i="54"/>
  <c r="I111" i="54"/>
  <c r="AA111" i="54"/>
  <c r="K111" i="54"/>
  <c r="Z191" i="54"/>
  <c r="P191" i="54"/>
  <c r="Y191" i="54"/>
  <c r="I191" i="54"/>
  <c r="G191" i="54"/>
  <c r="X191" i="54"/>
  <c r="C191" i="54"/>
  <c r="L191" i="54"/>
  <c r="N191" i="54"/>
  <c r="E191" i="54"/>
  <c r="D191" i="54"/>
  <c r="T191" i="54"/>
  <c r="V191" i="54"/>
  <c r="F191" i="54"/>
  <c r="K191" i="54"/>
  <c r="U191" i="54"/>
  <c r="AA191" i="54"/>
  <c r="S191" i="54"/>
  <c r="Q191" i="54"/>
  <c r="J191" i="54"/>
  <c r="O191" i="54"/>
  <c r="D42" i="54"/>
  <c r="S42" i="54"/>
  <c r="J42" i="54"/>
  <c r="E42" i="54"/>
  <c r="U42" i="54"/>
  <c r="L42" i="54"/>
  <c r="Y42" i="54"/>
  <c r="Z42" i="54"/>
  <c r="Q42" i="54"/>
  <c r="O42" i="54"/>
  <c r="C42" i="54"/>
  <c r="X42" i="54"/>
  <c r="AA42" i="54"/>
  <c r="G42" i="54"/>
  <c r="P42" i="54"/>
  <c r="K42" i="54"/>
  <c r="V42" i="54"/>
  <c r="T42" i="54"/>
  <c r="N42" i="54"/>
  <c r="I42" i="54"/>
  <c r="F42" i="54"/>
  <c r="N67" i="54"/>
  <c r="Q67" i="54"/>
  <c r="K67" i="54"/>
  <c r="G67" i="54"/>
  <c r="V67" i="54"/>
  <c r="P67" i="54"/>
  <c r="U67" i="54"/>
  <c r="J67" i="54"/>
  <c r="E67" i="54"/>
  <c r="O67" i="54"/>
  <c r="X67" i="54"/>
  <c r="AA67" i="54"/>
  <c r="I67" i="54"/>
  <c r="D67" i="54"/>
  <c r="Z67" i="54"/>
  <c r="S67" i="54"/>
  <c r="C67" i="54"/>
  <c r="T67" i="54"/>
  <c r="L67" i="54"/>
  <c r="Y67" i="54"/>
  <c r="F67" i="54"/>
  <c r="S65" i="54"/>
  <c r="V65" i="54"/>
  <c r="E65" i="54"/>
  <c r="N65" i="54"/>
  <c r="Z65" i="54"/>
  <c r="F65" i="54"/>
  <c r="Y65" i="54"/>
  <c r="L65" i="54"/>
  <c r="G65" i="54"/>
  <c r="K65" i="54"/>
  <c r="Q65" i="54"/>
  <c r="X65" i="54"/>
  <c r="D65" i="54"/>
  <c r="O65" i="54"/>
  <c r="T65" i="54"/>
  <c r="AA65" i="54"/>
  <c r="J65" i="54"/>
  <c r="U65" i="54"/>
  <c r="I65" i="54"/>
  <c r="P65" i="54"/>
  <c r="C65" i="54"/>
  <c r="O126" i="54"/>
  <c r="Z126" i="54"/>
  <c r="C126" i="54"/>
  <c r="X126" i="54"/>
  <c r="U126" i="54"/>
  <c r="I126" i="54"/>
  <c r="Y126" i="54"/>
  <c r="N126" i="54"/>
  <c r="E126" i="54"/>
  <c r="Q126" i="54"/>
  <c r="G126" i="54"/>
  <c r="L126" i="54"/>
  <c r="T126" i="54"/>
  <c r="AA126" i="54"/>
  <c r="K126" i="54"/>
  <c r="S126" i="54"/>
  <c r="V126" i="54"/>
  <c r="J126" i="54"/>
  <c r="F126" i="54"/>
  <c r="D126" i="54"/>
  <c r="P126" i="54"/>
  <c r="U69" i="54"/>
  <c r="L69" i="54"/>
  <c r="C69" i="54"/>
  <c r="O69" i="54"/>
  <c r="AA69" i="54"/>
  <c r="K69" i="54"/>
  <c r="P69" i="54"/>
  <c r="E69" i="54"/>
  <c r="Y69" i="54"/>
  <c r="J69" i="54"/>
  <c r="N69" i="54"/>
  <c r="I69" i="54"/>
  <c r="D69" i="54"/>
  <c r="F69" i="54"/>
  <c r="S69" i="54"/>
  <c r="T69" i="54"/>
  <c r="V69" i="54"/>
  <c r="Z69" i="54"/>
  <c r="X69" i="54"/>
  <c r="G69" i="54"/>
  <c r="Q69" i="54"/>
  <c r="C70" i="54"/>
  <c r="G70" i="54"/>
  <c r="V70" i="54"/>
  <c r="I70" i="54"/>
  <c r="Z70" i="54"/>
  <c r="P70" i="54"/>
  <c r="Q70" i="54"/>
  <c r="N70" i="54"/>
  <c r="U70" i="54"/>
  <c r="O70" i="54"/>
  <c r="J70" i="54"/>
  <c r="L70" i="54"/>
  <c r="E70" i="54"/>
  <c r="S70" i="54"/>
  <c r="Y70" i="54"/>
  <c r="T70" i="54"/>
  <c r="AA70" i="54"/>
  <c r="K70" i="54"/>
  <c r="F70" i="54"/>
  <c r="D70" i="54"/>
  <c r="X70" i="54"/>
  <c r="V107" i="54"/>
  <c r="X107" i="54"/>
  <c r="F107" i="54"/>
  <c r="C107" i="54"/>
  <c r="D107" i="54"/>
  <c r="O107" i="54"/>
  <c r="T107" i="54"/>
  <c r="Q107" i="54"/>
  <c r="J107" i="54"/>
  <c r="I107" i="54"/>
  <c r="E107" i="54"/>
  <c r="K107" i="54"/>
  <c r="N107" i="54"/>
  <c r="Z107" i="54"/>
  <c r="Y107" i="54"/>
  <c r="U107" i="54"/>
  <c r="P107" i="54"/>
  <c r="AA107" i="54"/>
  <c r="G107" i="54"/>
  <c r="S107" i="54"/>
  <c r="L107" i="54"/>
  <c r="G74" i="54"/>
  <c r="S74" i="54"/>
  <c r="P74" i="54"/>
  <c r="Z74" i="54"/>
  <c r="T74" i="54"/>
  <c r="AA74" i="54"/>
  <c r="Y74" i="54"/>
  <c r="L74" i="54"/>
  <c r="K74" i="54"/>
  <c r="V74" i="54"/>
  <c r="J74" i="54"/>
  <c r="F74" i="54"/>
  <c r="C74" i="54"/>
  <c r="I74" i="54"/>
  <c r="Q74" i="54"/>
  <c r="E74" i="54"/>
  <c r="O74" i="54"/>
  <c r="X74" i="54"/>
  <c r="D74" i="54"/>
  <c r="N74" i="54"/>
  <c r="U74" i="54"/>
  <c r="Z240" i="54"/>
  <c r="U240" i="54"/>
  <c r="Q240" i="54"/>
  <c r="D240" i="54"/>
  <c r="T240" i="54"/>
  <c r="AA240" i="54"/>
  <c r="G240" i="54"/>
  <c r="C240" i="54"/>
  <c r="S240" i="54"/>
  <c r="V240" i="54"/>
  <c r="P240" i="54"/>
  <c r="I240" i="54"/>
  <c r="Y240" i="54"/>
  <c r="N240" i="54"/>
  <c r="L240" i="54"/>
  <c r="K240" i="54"/>
  <c r="E240" i="54"/>
  <c r="O240" i="54"/>
  <c r="J240" i="54"/>
  <c r="X240" i="54"/>
  <c r="F240" i="54"/>
  <c r="D185" i="54"/>
  <c r="V185" i="54"/>
  <c r="X185" i="54"/>
  <c r="O185" i="54"/>
  <c r="J185" i="54"/>
  <c r="I185" i="54"/>
  <c r="T185" i="54"/>
  <c r="K185" i="54"/>
  <c r="N185" i="54"/>
  <c r="U185" i="54"/>
  <c r="F185" i="54"/>
  <c r="Y185" i="54"/>
  <c r="P185" i="54"/>
  <c r="AA185" i="54"/>
  <c r="G185" i="54"/>
  <c r="E185" i="54"/>
  <c r="Q185" i="54"/>
  <c r="S185" i="54"/>
  <c r="C185" i="54"/>
  <c r="L185" i="54"/>
  <c r="Z185" i="54"/>
  <c r="P145" i="54"/>
  <c r="Q145" i="54"/>
  <c r="K145" i="54"/>
  <c r="G145" i="54"/>
  <c r="AA145" i="54"/>
  <c r="J145" i="54"/>
  <c r="S145" i="54"/>
  <c r="V145" i="54"/>
  <c r="D145" i="54"/>
  <c r="E145" i="54"/>
  <c r="O145" i="54"/>
  <c r="U145" i="54"/>
  <c r="L145" i="54"/>
  <c r="X145" i="54"/>
  <c r="T145" i="54"/>
  <c r="C145" i="54"/>
  <c r="Z145" i="54"/>
  <c r="Y145" i="54"/>
  <c r="I145" i="54"/>
  <c r="N145" i="54"/>
  <c r="F145" i="54"/>
  <c r="C209" i="54"/>
  <c r="AA209" i="54"/>
  <c r="Y209" i="54"/>
  <c r="K209" i="54"/>
  <c r="V209" i="54"/>
  <c r="U209" i="54"/>
  <c r="E209" i="54"/>
  <c r="S209" i="54"/>
  <c r="N209" i="54"/>
  <c r="Q209" i="54"/>
  <c r="X209" i="54"/>
  <c r="D209" i="54"/>
  <c r="O209" i="54"/>
  <c r="J209" i="54"/>
  <c r="T209" i="54"/>
  <c r="P209" i="54"/>
  <c r="I209" i="54"/>
  <c r="Z209" i="54"/>
  <c r="F209" i="54"/>
  <c r="G209" i="54"/>
  <c r="L209" i="54"/>
  <c r="F23" i="54"/>
  <c r="N23" i="54"/>
  <c r="AA23" i="54"/>
  <c r="O23" i="54"/>
  <c r="L23" i="54"/>
  <c r="I23" i="54"/>
  <c r="C23" i="54"/>
  <c r="S23" i="54"/>
  <c r="T23" i="54"/>
  <c r="Z23" i="54"/>
  <c r="Y23" i="54"/>
  <c r="P23" i="54"/>
  <c r="Q23" i="54"/>
  <c r="U23" i="54"/>
  <c r="K23" i="54"/>
  <c r="G23" i="54"/>
  <c r="D23" i="54"/>
  <c r="E23" i="54"/>
  <c r="J23" i="54"/>
  <c r="V23" i="54"/>
  <c r="X23" i="54"/>
  <c r="Q299" i="54"/>
  <c r="G299" i="54"/>
  <c r="X299" i="54"/>
  <c r="S299" i="54"/>
  <c r="AA299" i="54"/>
  <c r="C299" i="54"/>
  <c r="L299" i="54"/>
  <c r="D299" i="54"/>
  <c r="Z299" i="54"/>
  <c r="P299" i="54"/>
  <c r="F299" i="54"/>
  <c r="O299" i="54"/>
  <c r="J299" i="54"/>
  <c r="Y299" i="54"/>
  <c r="U299" i="54"/>
  <c r="K299" i="54"/>
  <c r="V299" i="54"/>
  <c r="T299" i="54"/>
  <c r="E299" i="54"/>
  <c r="N299" i="54"/>
  <c r="I299" i="54"/>
  <c r="Y271" i="54"/>
  <c r="O271" i="54"/>
  <c r="F271" i="54"/>
  <c r="S271" i="54"/>
  <c r="K271" i="54"/>
  <c r="I271" i="54"/>
  <c r="AA271" i="54"/>
  <c r="G271" i="54"/>
  <c r="P271" i="54"/>
  <c r="E271" i="54"/>
  <c r="N271" i="54"/>
  <c r="L271" i="54"/>
  <c r="U271" i="54"/>
  <c r="Z271" i="54"/>
  <c r="J271" i="54"/>
  <c r="Q271" i="54"/>
  <c r="T271" i="54"/>
  <c r="X271" i="54"/>
  <c r="V271" i="54"/>
  <c r="C271" i="54"/>
  <c r="D271" i="54"/>
  <c r="AA118" i="54"/>
  <c r="V118" i="54"/>
  <c r="X118" i="54"/>
  <c r="I118" i="54"/>
  <c r="Y118" i="54"/>
  <c r="C118" i="54"/>
  <c r="N118" i="54"/>
  <c r="S118" i="54"/>
  <c r="O118" i="54"/>
  <c r="K118" i="54"/>
  <c r="Z118" i="54"/>
  <c r="J118" i="54"/>
  <c r="T118" i="54"/>
  <c r="U118" i="54"/>
  <c r="G118" i="54"/>
  <c r="Q118" i="54"/>
  <c r="D118" i="54"/>
  <c r="F118" i="54"/>
  <c r="P118" i="54"/>
  <c r="E118" i="54"/>
  <c r="L118" i="54"/>
  <c r="K88" i="54"/>
  <c r="V88" i="54"/>
  <c r="T88" i="54"/>
  <c r="J88" i="54"/>
  <c r="P88" i="54"/>
  <c r="Q88" i="54"/>
  <c r="I88" i="54"/>
  <c r="G88" i="54"/>
  <c r="X88" i="54"/>
  <c r="S88" i="54"/>
  <c r="E88" i="54"/>
  <c r="O88" i="54"/>
  <c r="L88" i="54"/>
  <c r="U88" i="54"/>
  <c r="D88" i="54"/>
  <c r="Y88" i="54"/>
  <c r="C88" i="54"/>
  <c r="AA88" i="54"/>
  <c r="N88" i="54"/>
  <c r="Z88" i="54"/>
  <c r="F88" i="54"/>
  <c r="Q108" i="54"/>
  <c r="X108" i="54"/>
  <c r="J108" i="54"/>
  <c r="D108" i="54"/>
  <c r="O108" i="54"/>
  <c r="I108" i="54"/>
  <c r="E108" i="54"/>
  <c r="K108" i="54"/>
  <c r="T108" i="54"/>
  <c r="V108" i="54"/>
  <c r="Y108" i="54"/>
  <c r="N108" i="54"/>
  <c r="P108" i="54"/>
  <c r="C108" i="54"/>
  <c r="U108" i="54"/>
  <c r="Z108" i="54"/>
  <c r="L108" i="54"/>
  <c r="AA108" i="54"/>
  <c r="G108" i="54"/>
  <c r="S108" i="54"/>
  <c r="F108" i="54"/>
  <c r="Q14" i="54"/>
  <c r="V14" i="54"/>
  <c r="AA14" i="54"/>
  <c r="G14" i="54"/>
  <c r="D14" i="54"/>
  <c r="X14" i="54"/>
  <c r="T14" i="54"/>
  <c r="J14" i="54"/>
  <c r="S14" i="54"/>
  <c r="L14" i="54"/>
  <c r="E14" i="54"/>
  <c r="P14" i="54"/>
  <c r="C14" i="54"/>
  <c r="U14" i="54"/>
  <c r="O14" i="54"/>
  <c r="K14" i="54"/>
  <c r="Y14" i="54"/>
  <c r="N14" i="54"/>
  <c r="F14" i="54"/>
  <c r="Z14" i="54"/>
  <c r="I14" i="54"/>
  <c r="I147" i="54"/>
  <c r="Q147" i="54"/>
  <c r="S147" i="54"/>
  <c r="C147" i="54"/>
  <c r="Z147" i="54"/>
  <c r="Y147" i="54"/>
  <c r="F147" i="54"/>
  <c r="O147" i="54"/>
  <c r="D147" i="54"/>
  <c r="L147" i="54"/>
  <c r="AA147" i="54"/>
  <c r="K147" i="54"/>
  <c r="X147" i="54"/>
  <c r="T147" i="54"/>
  <c r="V147" i="54"/>
  <c r="E147" i="54"/>
  <c r="U147" i="54"/>
  <c r="P147" i="54"/>
  <c r="J147" i="54"/>
  <c r="G147" i="54"/>
  <c r="N147" i="54"/>
  <c r="Y241" i="54"/>
  <c r="D241" i="54"/>
  <c r="U241" i="54"/>
  <c r="V241" i="54"/>
  <c r="C241" i="54"/>
  <c r="G241" i="54"/>
  <c r="X241" i="54"/>
  <c r="F241" i="54"/>
  <c r="Z241" i="54"/>
  <c r="P241" i="54"/>
  <c r="T241" i="54"/>
  <c r="J241" i="54"/>
  <c r="O241" i="54"/>
  <c r="L241" i="54"/>
  <c r="I241" i="54"/>
  <c r="Q241" i="54"/>
  <c r="S241" i="54"/>
  <c r="AA241" i="54"/>
  <c r="K241" i="54"/>
  <c r="N241" i="54"/>
  <c r="E241" i="54"/>
  <c r="S153" i="54"/>
  <c r="V153" i="54"/>
  <c r="C153" i="54"/>
  <c r="N153" i="54"/>
  <c r="P153" i="54"/>
  <c r="T153" i="54"/>
  <c r="U153" i="54"/>
  <c r="Z153" i="54"/>
  <c r="G153" i="54"/>
  <c r="AA153" i="54"/>
  <c r="F153" i="54"/>
  <c r="X153" i="54"/>
  <c r="L153" i="54"/>
  <c r="Y153" i="54"/>
  <c r="O153" i="54"/>
  <c r="J153" i="54"/>
  <c r="I153" i="54"/>
  <c r="E153" i="54"/>
  <c r="D153" i="54"/>
  <c r="Q153" i="54"/>
  <c r="K153" i="54"/>
  <c r="AA272" i="54"/>
  <c r="S272" i="54"/>
  <c r="K272" i="54"/>
  <c r="G272" i="54"/>
  <c r="I272" i="54"/>
  <c r="Z272" i="54"/>
  <c r="L272" i="54"/>
  <c r="V272" i="54"/>
  <c r="O272" i="54"/>
  <c r="F272" i="54"/>
  <c r="Q272" i="54"/>
  <c r="Y272" i="54"/>
  <c r="X272" i="54"/>
  <c r="D272" i="54"/>
  <c r="T272" i="54"/>
  <c r="C272" i="54"/>
  <c r="P272" i="54"/>
  <c r="N272" i="54"/>
  <c r="J272" i="54"/>
  <c r="U272" i="54"/>
  <c r="E272" i="54"/>
  <c r="AA232" i="54"/>
  <c r="S232" i="54"/>
  <c r="U232" i="54"/>
  <c r="K232" i="54"/>
  <c r="N232" i="54"/>
  <c r="V232" i="54"/>
  <c r="Y232" i="54"/>
  <c r="I232" i="54"/>
  <c r="Q232" i="54"/>
  <c r="P232" i="54"/>
  <c r="G232" i="54"/>
  <c r="X232" i="54"/>
  <c r="Z232" i="54"/>
  <c r="F232" i="54"/>
  <c r="L232" i="54"/>
  <c r="T232" i="54"/>
  <c r="C232" i="54"/>
  <c r="E232" i="54"/>
  <c r="J232" i="54"/>
  <c r="O232" i="54"/>
  <c r="D232" i="54"/>
  <c r="D64" i="54"/>
  <c r="AA64" i="54"/>
  <c r="N64" i="54"/>
  <c r="P64" i="54"/>
  <c r="U64" i="54"/>
  <c r="V64" i="54"/>
  <c r="X64" i="54"/>
  <c r="L64" i="54"/>
  <c r="F64" i="54"/>
  <c r="J64" i="54"/>
  <c r="Y64" i="54"/>
  <c r="E64" i="54"/>
  <c r="C64" i="54"/>
  <c r="Z64" i="54"/>
  <c r="S64" i="54"/>
  <c r="Q64" i="54"/>
  <c r="K64" i="54"/>
  <c r="I64" i="54"/>
  <c r="G64" i="54"/>
  <c r="O64" i="54"/>
  <c r="T64" i="54"/>
  <c r="X167" i="54"/>
  <c r="C167" i="54"/>
  <c r="N167" i="54"/>
  <c r="D167" i="54"/>
  <c r="V167" i="54"/>
  <c r="Y167" i="54"/>
  <c r="O167" i="54"/>
  <c r="J167" i="54"/>
  <c r="Q167" i="54"/>
  <c r="AA167" i="54"/>
  <c r="S167" i="54"/>
  <c r="G167" i="54"/>
  <c r="T167" i="54"/>
  <c r="Z167" i="54"/>
  <c r="I167" i="54"/>
  <c r="U167" i="54"/>
  <c r="K167" i="54"/>
  <c r="E167" i="54"/>
  <c r="F167" i="54"/>
  <c r="L167" i="54"/>
  <c r="P167" i="54"/>
  <c r="Y234" i="54"/>
  <c r="O234" i="54"/>
  <c r="N234" i="54"/>
  <c r="V234" i="54"/>
  <c r="T234" i="54"/>
  <c r="X234" i="54"/>
  <c r="S234" i="54"/>
  <c r="AA234" i="54"/>
  <c r="F234" i="54"/>
  <c r="C234" i="54"/>
  <c r="U234" i="54"/>
  <c r="Z234" i="54"/>
  <c r="J234" i="54"/>
  <c r="L234" i="54"/>
  <c r="D234" i="54"/>
  <c r="P234" i="54"/>
  <c r="Q234" i="54"/>
  <c r="E234" i="54"/>
  <c r="I234" i="54"/>
  <c r="K234" i="54"/>
  <c r="G234" i="54"/>
  <c r="Y110" i="54"/>
  <c r="J110" i="54"/>
  <c r="G110" i="54"/>
  <c r="K110" i="54"/>
  <c r="I110" i="54"/>
  <c r="V110" i="54"/>
  <c r="Z110" i="54"/>
  <c r="S110" i="54"/>
  <c r="N110" i="54"/>
  <c r="L110" i="54"/>
  <c r="F110" i="54"/>
  <c r="U110" i="54"/>
  <c r="D110" i="54"/>
  <c r="O110" i="54"/>
  <c r="Q110" i="54"/>
  <c r="P110" i="54"/>
  <c r="AA110" i="54"/>
  <c r="C110" i="54"/>
  <c r="X110" i="54"/>
  <c r="E110" i="54"/>
  <c r="T110" i="54"/>
  <c r="AA38" i="54"/>
  <c r="G38" i="54"/>
  <c r="N38" i="54"/>
  <c r="V38" i="54"/>
  <c r="D38" i="54"/>
  <c r="L38" i="54"/>
  <c r="P38" i="54"/>
  <c r="X38" i="54"/>
  <c r="O38" i="54"/>
  <c r="E38" i="54"/>
  <c r="Q38" i="54"/>
  <c r="F38" i="54"/>
  <c r="K38" i="54"/>
  <c r="U38" i="54"/>
  <c r="I38" i="54"/>
  <c r="T38" i="54"/>
  <c r="Z38" i="54"/>
  <c r="S38" i="54"/>
  <c r="Y38" i="54"/>
  <c r="C38" i="54"/>
  <c r="J38" i="54"/>
  <c r="J41" i="54"/>
  <c r="I41" i="54"/>
  <c r="Z41" i="54"/>
  <c r="O41" i="54"/>
  <c r="C41" i="54"/>
  <c r="N41" i="54"/>
  <c r="S41" i="54"/>
  <c r="V41" i="54"/>
  <c r="U41" i="54"/>
  <c r="G41" i="54"/>
  <c r="Y41" i="54"/>
  <c r="X41" i="54"/>
  <c r="K41" i="54"/>
  <c r="L41" i="54"/>
  <c r="F41" i="54"/>
  <c r="E41" i="54"/>
  <c r="D41" i="54"/>
  <c r="Q41" i="54"/>
  <c r="T41" i="54"/>
  <c r="P41" i="54"/>
  <c r="AA41" i="54"/>
  <c r="C202" i="54"/>
  <c r="D202" i="54"/>
  <c r="V202" i="54"/>
  <c r="P202" i="54"/>
  <c r="AA202" i="54"/>
  <c r="Y202" i="54"/>
  <c r="I202" i="54"/>
  <c r="L202" i="54"/>
  <c r="S202" i="54"/>
  <c r="Q202" i="54"/>
  <c r="G202" i="54"/>
  <c r="J202" i="54"/>
  <c r="U202" i="54"/>
  <c r="O202" i="54"/>
  <c r="Z202" i="54"/>
  <c r="X202" i="54"/>
  <c r="E202" i="54"/>
  <c r="F202" i="54"/>
  <c r="K202" i="54"/>
  <c r="T202" i="54"/>
  <c r="N202" i="54"/>
  <c r="E180" i="54"/>
  <c r="O180" i="54"/>
  <c r="AA180" i="54"/>
  <c r="F180" i="54"/>
  <c r="J180" i="54"/>
  <c r="K180" i="54"/>
  <c r="Y180" i="54"/>
  <c r="I180" i="54"/>
  <c r="Z180" i="54"/>
  <c r="G180" i="54"/>
  <c r="Q180" i="54"/>
  <c r="N180" i="54"/>
  <c r="T180" i="54"/>
  <c r="L180" i="54"/>
  <c r="P180" i="54"/>
  <c r="S180" i="54"/>
  <c r="D180" i="54"/>
  <c r="U180" i="54"/>
  <c r="C180" i="54"/>
  <c r="V180" i="54"/>
  <c r="X180" i="54"/>
  <c r="D205" i="54"/>
  <c r="E205" i="54"/>
  <c r="F205" i="54"/>
  <c r="K205" i="54"/>
  <c r="V205" i="54"/>
  <c r="P205" i="54"/>
  <c r="N205" i="54"/>
  <c r="Y205" i="54"/>
  <c r="S205" i="54"/>
  <c r="I205" i="54"/>
  <c r="U205" i="54"/>
  <c r="J205" i="54"/>
  <c r="L205" i="54"/>
  <c r="Q205" i="54"/>
  <c r="X205" i="54"/>
  <c r="O205" i="54"/>
  <c r="Z205" i="54"/>
  <c r="G205" i="54"/>
  <c r="C205" i="54"/>
  <c r="T205" i="54"/>
  <c r="AA205" i="54"/>
  <c r="V222" i="54"/>
  <c r="X222" i="54"/>
  <c r="C222" i="54"/>
  <c r="E222" i="54"/>
  <c r="N222" i="54"/>
  <c r="Z222" i="54"/>
  <c r="O222" i="54"/>
  <c r="K222" i="54"/>
  <c r="F222" i="54"/>
  <c r="Q222" i="54"/>
  <c r="AA222" i="54"/>
  <c r="G222" i="54"/>
  <c r="S222" i="54"/>
  <c r="D222" i="54"/>
  <c r="T222" i="54"/>
  <c r="I222" i="54"/>
  <c r="U222" i="54"/>
  <c r="P222" i="54"/>
  <c r="J222" i="54"/>
  <c r="Y222" i="54"/>
  <c r="L222" i="54"/>
  <c r="U155" i="54"/>
  <c r="F155" i="54"/>
  <c r="I155" i="54"/>
  <c r="E155" i="54"/>
  <c r="V155" i="54"/>
  <c r="Z155" i="54"/>
  <c r="G155" i="54"/>
  <c r="D155" i="54"/>
  <c r="L155" i="54"/>
  <c r="C155" i="54"/>
  <c r="AA155" i="54"/>
  <c r="P155" i="54"/>
  <c r="N155" i="54"/>
  <c r="K155" i="54"/>
  <c r="O155" i="54"/>
  <c r="Y155" i="54"/>
  <c r="T155" i="54"/>
  <c r="J155" i="54"/>
  <c r="S155" i="54"/>
  <c r="Q155" i="54"/>
  <c r="X155" i="54"/>
  <c r="E152" i="54"/>
  <c r="J152" i="54"/>
  <c r="G152" i="54"/>
  <c r="X152" i="54"/>
  <c r="Z152" i="54"/>
  <c r="F152" i="54"/>
  <c r="Q152" i="54"/>
  <c r="L152" i="54"/>
  <c r="P152" i="54"/>
  <c r="I152" i="54"/>
  <c r="D152" i="54"/>
  <c r="T152" i="54"/>
  <c r="N152" i="54"/>
  <c r="Y152" i="54"/>
  <c r="K152" i="54"/>
  <c r="C152" i="54"/>
  <c r="AA152" i="54"/>
  <c r="S152" i="54"/>
  <c r="O152" i="54"/>
  <c r="U152" i="54"/>
  <c r="V152" i="54"/>
  <c r="D57" i="54"/>
  <c r="V57" i="54"/>
  <c r="P57" i="54"/>
  <c r="N57" i="54"/>
  <c r="J57" i="54"/>
  <c r="AA57" i="54"/>
  <c r="L57" i="54"/>
  <c r="I57" i="54"/>
  <c r="Y57" i="54"/>
  <c r="T57" i="54"/>
  <c r="C57" i="54"/>
  <c r="F57" i="54"/>
  <c r="E57" i="54"/>
  <c r="U57" i="54"/>
  <c r="Q57" i="54"/>
  <c r="S57" i="54"/>
  <c r="Z57" i="54"/>
  <c r="O57" i="54"/>
  <c r="X57" i="54"/>
  <c r="K57" i="54"/>
  <c r="G57" i="54"/>
  <c r="C301" i="54"/>
  <c r="X301" i="54"/>
  <c r="D301" i="54"/>
  <c r="Z301" i="54"/>
  <c r="K301" i="54"/>
  <c r="U301" i="54"/>
  <c r="G301" i="54"/>
  <c r="Y301" i="54"/>
  <c r="I301" i="54"/>
  <c r="S301" i="54"/>
  <c r="J301" i="54"/>
  <c r="O301" i="54"/>
  <c r="P301" i="54"/>
  <c r="N301" i="54"/>
  <c r="T301" i="54"/>
  <c r="V301" i="54"/>
  <c r="AA301" i="54"/>
  <c r="L301" i="54"/>
  <c r="F301" i="54"/>
  <c r="Q301" i="54"/>
  <c r="E301" i="54"/>
  <c r="E135" i="54"/>
  <c r="L135" i="54"/>
  <c r="P135" i="54"/>
  <c r="N135" i="54"/>
  <c r="Y135" i="54"/>
  <c r="V135" i="54"/>
  <c r="Z135" i="54"/>
  <c r="X135" i="54"/>
  <c r="C135" i="54"/>
  <c r="O135" i="54"/>
  <c r="I135" i="54"/>
  <c r="AA135" i="54"/>
  <c r="K135" i="54"/>
  <c r="U135" i="54"/>
  <c r="J135" i="54"/>
  <c r="G135" i="54"/>
  <c r="D135" i="54"/>
  <c r="Q135" i="54"/>
  <c r="F135" i="54"/>
  <c r="T135" i="54"/>
  <c r="S135" i="54"/>
  <c r="C306" i="54"/>
  <c r="Y306" i="54"/>
  <c r="Q306" i="54"/>
  <c r="I306" i="54"/>
  <c r="E306" i="54"/>
  <c r="T306" i="54"/>
  <c r="U306" i="54"/>
  <c r="D306" i="54"/>
  <c r="F306" i="54"/>
  <c r="P306" i="54"/>
  <c r="S306" i="54"/>
  <c r="V306" i="54"/>
  <c r="G306" i="54"/>
  <c r="AA306" i="54"/>
  <c r="Z306" i="54"/>
  <c r="X306" i="54"/>
  <c r="K306" i="54"/>
  <c r="J306" i="54"/>
  <c r="O306" i="54"/>
  <c r="N306" i="54"/>
  <c r="L306" i="54"/>
  <c r="G103" i="54"/>
  <c r="O103" i="54"/>
  <c r="K103" i="54"/>
  <c r="S103" i="54"/>
  <c r="N103" i="54"/>
  <c r="X103" i="54"/>
  <c r="P103" i="54"/>
  <c r="E103" i="54"/>
  <c r="L103" i="54"/>
  <c r="I103" i="54"/>
  <c r="AA103" i="54"/>
  <c r="Y103" i="54"/>
  <c r="F103" i="54"/>
  <c r="T103" i="54"/>
  <c r="J103" i="54"/>
  <c r="Z103" i="54"/>
  <c r="C103" i="54"/>
  <c r="V103" i="54"/>
  <c r="U103" i="54"/>
  <c r="Q103" i="54"/>
  <c r="D103" i="54"/>
  <c r="Y290" i="54"/>
  <c r="I290" i="54"/>
  <c r="T290" i="54"/>
  <c r="J290" i="54"/>
  <c r="Z290" i="54"/>
  <c r="K290" i="54"/>
  <c r="V290" i="54"/>
  <c r="Q290" i="54"/>
  <c r="AA290" i="54"/>
  <c r="L290" i="54"/>
  <c r="X290" i="54"/>
  <c r="U290" i="54"/>
  <c r="O290" i="54"/>
  <c r="G290" i="54"/>
  <c r="E290" i="54"/>
  <c r="P290" i="54"/>
  <c r="S290" i="54"/>
  <c r="D290" i="54"/>
  <c r="F290" i="54"/>
  <c r="N290" i="54"/>
  <c r="C290" i="54"/>
  <c r="S136" i="54"/>
  <c r="Z136" i="54"/>
  <c r="AA136" i="54"/>
  <c r="I136" i="54"/>
  <c r="P136" i="54"/>
  <c r="C136" i="54"/>
  <c r="Q136" i="54"/>
  <c r="N136" i="54"/>
  <c r="E136" i="54"/>
  <c r="F136" i="54"/>
  <c r="J136" i="54"/>
  <c r="Y136" i="54"/>
  <c r="T136" i="54"/>
  <c r="L136" i="54"/>
  <c r="G136" i="54"/>
  <c r="X136" i="54"/>
  <c r="K136" i="54"/>
  <c r="V136" i="54"/>
  <c r="D136" i="54"/>
  <c r="U136" i="54"/>
  <c r="O136" i="54"/>
  <c r="X16" i="54"/>
  <c r="V16" i="54"/>
  <c r="P16" i="54"/>
  <c r="AA16" i="54"/>
  <c r="I16" i="54"/>
  <c r="D16" i="54"/>
  <c r="T16" i="54"/>
  <c r="O16" i="54"/>
  <c r="Y16" i="54"/>
  <c r="Z16" i="54"/>
  <c r="J16" i="54"/>
  <c r="C16" i="54"/>
  <c r="E16" i="54"/>
  <c r="G16" i="54"/>
  <c r="L16" i="54"/>
  <c r="S16" i="54"/>
  <c r="Q16" i="54"/>
  <c r="F16" i="54"/>
  <c r="N16" i="54"/>
  <c r="U16" i="54"/>
  <c r="K16" i="54"/>
  <c r="P199" i="54"/>
  <c r="D199" i="54"/>
  <c r="N199" i="54"/>
  <c r="F199" i="54"/>
  <c r="S199" i="54"/>
  <c r="U199" i="54"/>
  <c r="T199" i="54"/>
  <c r="Q199" i="54"/>
  <c r="E199" i="54"/>
  <c r="J199" i="54"/>
  <c r="G199" i="54"/>
  <c r="C199" i="54"/>
  <c r="AA199" i="54"/>
  <c r="L199" i="54"/>
  <c r="V199" i="54"/>
  <c r="K199" i="54"/>
  <c r="Y199" i="54"/>
  <c r="O199" i="54"/>
  <c r="X199" i="54"/>
  <c r="Z199" i="54"/>
  <c r="I199" i="54"/>
  <c r="D84" i="54"/>
  <c r="Q84" i="54"/>
  <c r="J84" i="54"/>
  <c r="F84" i="54"/>
  <c r="O84" i="54"/>
  <c r="T84" i="54"/>
  <c r="Z84" i="54"/>
  <c r="V84" i="54"/>
  <c r="G84" i="54"/>
  <c r="L84" i="54"/>
  <c r="U84" i="54"/>
  <c r="AA84" i="54"/>
  <c r="X84" i="54"/>
  <c r="Y84" i="54"/>
  <c r="N84" i="54"/>
  <c r="I84" i="54"/>
  <c r="P84" i="54"/>
  <c r="E84" i="54"/>
  <c r="K84" i="54"/>
  <c r="S84" i="54"/>
  <c r="C84" i="54"/>
  <c r="S237" i="54"/>
  <c r="L237" i="54"/>
  <c r="C237" i="54"/>
  <c r="V237" i="54"/>
  <c r="O237" i="54"/>
  <c r="N237" i="54"/>
  <c r="I237" i="54"/>
  <c r="G237" i="54"/>
  <c r="U237" i="54"/>
  <c r="T237" i="54"/>
  <c r="P237" i="54"/>
  <c r="D237" i="54"/>
  <c r="AA237" i="54"/>
  <c r="Z237" i="54"/>
  <c r="X237" i="54"/>
  <c r="F237" i="54"/>
  <c r="K237" i="54"/>
  <c r="E237" i="54"/>
  <c r="Y237" i="54"/>
  <c r="Q237" i="54"/>
  <c r="J237" i="54"/>
  <c r="T286" i="54"/>
  <c r="I286" i="54"/>
  <c r="P286" i="54"/>
  <c r="Q286" i="54"/>
  <c r="G286" i="54"/>
  <c r="Y286" i="54"/>
  <c r="L286" i="54"/>
  <c r="K286" i="54"/>
  <c r="Z286" i="54"/>
  <c r="O286" i="54"/>
  <c r="D286" i="54"/>
  <c r="F286" i="54"/>
  <c r="X286" i="54"/>
  <c r="V286" i="54"/>
  <c r="U286" i="54"/>
  <c r="S286" i="54"/>
  <c r="C286" i="54"/>
  <c r="E286" i="54"/>
  <c r="N286" i="54"/>
  <c r="AA286" i="54"/>
  <c r="J286" i="54"/>
  <c r="L11" i="54"/>
  <c r="V11" i="54"/>
  <c r="P11" i="54"/>
  <c r="C11" i="54"/>
  <c r="S11" i="54"/>
  <c r="G11" i="54"/>
  <c r="J11" i="54"/>
  <c r="Q11" i="54"/>
  <c r="K11" i="54"/>
  <c r="X11" i="54"/>
  <c r="O11" i="54"/>
  <c r="E11" i="54"/>
  <c r="U11" i="54"/>
  <c r="Z11" i="54"/>
  <c r="AA11" i="54"/>
  <c r="N11" i="54"/>
  <c r="F11" i="54"/>
  <c r="D11" i="54"/>
  <c r="Y11" i="54"/>
  <c r="T11" i="54"/>
  <c r="I11" i="54"/>
  <c r="Y121" i="54"/>
  <c r="I121" i="54"/>
  <c r="J121" i="54"/>
  <c r="U121" i="54"/>
  <c r="P121" i="54"/>
  <c r="S121" i="54"/>
  <c r="D121" i="54"/>
  <c r="O121" i="54"/>
  <c r="F121" i="54"/>
  <c r="Z121" i="54"/>
  <c r="L121" i="54"/>
  <c r="N121" i="54"/>
  <c r="E121" i="54"/>
  <c r="AA121" i="54"/>
  <c r="C121" i="54"/>
  <c r="Q121" i="54"/>
  <c r="K121" i="54"/>
  <c r="T121" i="54"/>
  <c r="X121" i="54"/>
  <c r="G121" i="54"/>
  <c r="V121" i="54"/>
  <c r="Q179" i="54"/>
  <c r="C179" i="54"/>
  <c r="AA179" i="54"/>
  <c r="N179" i="54"/>
  <c r="Y179" i="54"/>
  <c r="Z179" i="54"/>
  <c r="D179" i="54"/>
  <c r="E179" i="54"/>
  <c r="G179" i="54"/>
  <c r="O179" i="54"/>
  <c r="X179" i="54"/>
  <c r="F179" i="54"/>
  <c r="K179" i="54"/>
  <c r="S179" i="54"/>
  <c r="J179" i="54"/>
  <c r="I179" i="54"/>
  <c r="V179" i="54"/>
  <c r="T179" i="54"/>
  <c r="L179" i="54"/>
  <c r="P179" i="54"/>
  <c r="U179" i="54"/>
  <c r="O175" i="54"/>
  <c r="Y175" i="54"/>
  <c r="Z175" i="54"/>
  <c r="J175" i="54"/>
  <c r="Q175" i="54"/>
  <c r="P175" i="54"/>
  <c r="N175" i="54"/>
  <c r="C175" i="54"/>
  <c r="K175" i="54"/>
  <c r="G175" i="54"/>
  <c r="D175" i="54"/>
  <c r="U175" i="54"/>
  <c r="I175" i="54"/>
  <c r="AA175" i="54"/>
  <c r="T175" i="54"/>
  <c r="V175" i="54"/>
  <c r="S175" i="54"/>
  <c r="F175" i="54"/>
  <c r="L175" i="54"/>
  <c r="E175" i="54"/>
  <c r="X175" i="54"/>
  <c r="D255" i="54"/>
  <c r="I255" i="54"/>
  <c r="X255" i="54"/>
  <c r="S255" i="54"/>
  <c r="G255" i="54"/>
  <c r="E255" i="54"/>
  <c r="P255" i="54"/>
  <c r="C255" i="54"/>
  <c r="Z255" i="54"/>
  <c r="Q255" i="54"/>
  <c r="N255" i="54"/>
  <c r="L255" i="54"/>
  <c r="Y255" i="54"/>
  <c r="K255" i="54"/>
  <c r="V255" i="54"/>
  <c r="J255" i="54"/>
  <c r="AA255" i="54"/>
  <c r="U255" i="54"/>
  <c r="O255" i="54"/>
  <c r="F255" i="54"/>
  <c r="T255" i="54"/>
  <c r="D201" i="54"/>
  <c r="E201" i="54"/>
  <c r="G201" i="54"/>
  <c r="F201" i="54"/>
  <c r="Z201" i="54"/>
  <c r="C201" i="54"/>
  <c r="K201" i="54"/>
  <c r="T201" i="54"/>
  <c r="L201" i="54"/>
  <c r="V201" i="54"/>
  <c r="AA201" i="54"/>
  <c r="O201" i="54"/>
  <c r="X201" i="54"/>
  <c r="N201" i="54"/>
  <c r="S201" i="54"/>
  <c r="Q201" i="54"/>
  <c r="P201" i="54"/>
  <c r="J201" i="54"/>
  <c r="U201" i="54"/>
  <c r="I201" i="54"/>
  <c r="Y201" i="54"/>
  <c r="Z262" i="54"/>
  <c r="D262" i="54"/>
  <c r="P262" i="54"/>
  <c r="J262" i="54"/>
  <c r="Y262" i="54"/>
  <c r="K262" i="54"/>
  <c r="O262" i="54"/>
  <c r="X262" i="54"/>
  <c r="G262" i="54"/>
  <c r="E262" i="54"/>
  <c r="C262" i="54"/>
  <c r="Q262" i="54"/>
  <c r="I262" i="54"/>
  <c r="T262" i="54"/>
  <c r="F262" i="54"/>
  <c r="N262" i="54"/>
  <c r="U262" i="54"/>
  <c r="AA262" i="54"/>
  <c r="V262" i="54"/>
  <c r="L262" i="54"/>
  <c r="S262" i="54"/>
  <c r="Z309" i="54"/>
  <c r="N309" i="54"/>
  <c r="S309" i="54"/>
  <c r="L309" i="54"/>
  <c r="E309" i="54"/>
  <c r="AA309" i="54"/>
  <c r="V309" i="54"/>
  <c r="F309" i="54"/>
  <c r="J309" i="54"/>
  <c r="K309" i="54"/>
  <c r="C309" i="54"/>
  <c r="Y309" i="54"/>
  <c r="T309" i="54"/>
  <c r="U309" i="54"/>
  <c r="I309" i="54"/>
  <c r="D309" i="54"/>
  <c r="X309" i="54"/>
  <c r="P309" i="54"/>
  <c r="Q309" i="54"/>
  <c r="O309" i="54"/>
  <c r="G309" i="54"/>
  <c r="D157" i="54"/>
  <c r="J157" i="54"/>
  <c r="Z157" i="54"/>
  <c r="K157" i="54"/>
  <c r="U157" i="54"/>
  <c r="P157" i="54"/>
  <c r="T157" i="54"/>
  <c r="N157" i="54"/>
  <c r="V157" i="54"/>
  <c r="S157" i="54"/>
  <c r="AA157" i="54"/>
  <c r="Y157" i="54"/>
  <c r="G157" i="54"/>
  <c r="O157" i="54"/>
  <c r="X157" i="54"/>
  <c r="F157" i="54"/>
  <c r="C157" i="54"/>
  <c r="E157" i="54"/>
  <c r="I157" i="54"/>
  <c r="Q157" i="54"/>
  <c r="L157" i="54"/>
  <c r="O80" i="54"/>
  <c r="Z80" i="54"/>
  <c r="F80" i="54"/>
  <c r="L80" i="54"/>
  <c r="U80" i="54"/>
  <c r="G80" i="54"/>
  <c r="J80" i="54"/>
  <c r="X80" i="54"/>
  <c r="T80" i="54"/>
  <c r="C80" i="54"/>
  <c r="AA80" i="54"/>
  <c r="P80" i="54"/>
  <c r="Q80" i="54"/>
  <c r="E80" i="54"/>
  <c r="N80" i="54"/>
  <c r="K80" i="54"/>
  <c r="D80" i="54"/>
  <c r="V80" i="54"/>
  <c r="Y80" i="54"/>
  <c r="I80" i="54"/>
  <c r="S80" i="54"/>
  <c r="Z230" i="54"/>
  <c r="AA230" i="54"/>
  <c r="K230" i="54"/>
  <c r="I230" i="54"/>
  <c r="X230" i="54"/>
  <c r="T230" i="54"/>
  <c r="O230" i="54"/>
  <c r="F230" i="54"/>
  <c r="D230" i="54"/>
  <c r="E230" i="54"/>
  <c r="G230" i="54"/>
  <c r="Q230" i="54"/>
  <c r="P230" i="54"/>
  <c r="C230" i="54"/>
  <c r="V230" i="54"/>
  <c r="S230" i="54"/>
  <c r="L230" i="54"/>
  <c r="J230" i="54"/>
  <c r="U230" i="54"/>
  <c r="Y230" i="54"/>
  <c r="N230" i="54"/>
  <c r="Q133" i="54"/>
  <c r="U133" i="54"/>
  <c r="E133" i="54"/>
  <c r="J133" i="54"/>
  <c r="G133" i="54"/>
  <c r="D133" i="54"/>
  <c r="Z133" i="54"/>
  <c r="L133" i="54"/>
  <c r="S133" i="54"/>
  <c r="O133" i="54"/>
  <c r="C133" i="54"/>
  <c r="K133" i="54"/>
  <c r="T133" i="54"/>
  <c r="F133" i="54"/>
  <c r="Y133" i="54"/>
  <c r="X133" i="54"/>
  <c r="AA133" i="54"/>
  <c r="I133" i="54"/>
  <c r="V133" i="54"/>
  <c r="N133" i="54"/>
  <c r="P133" i="54"/>
  <c r="Z310" i="54"/>
  <c r="Y310" i="54"/>
  <c r="C310" i="54"/>
  <c r="F310" i="54"/>
  <c r="D310" i="54"/>
  <c r="V310" i="54"/>
  <c r="X310" i="54"/>
  <c r="AA310" i="54"/>
  <c r="O310" i="54"/>
  <c r="I310" i="54"/>
  <c r="T310" i="54"/>
  <c r="L310" i="54"/>
  <c r="N310" i="54"/>
  <c r="G310" i="54"/>
  <c r="U310" i="54"/>
  <c r="J310" i="54"/>
  <c r="P310" i="54"/>
  <c r="E310" i="54"/>
  <c r="S310" i="54"/>
  <c r="Q310" i="54"/>
  <c r="K310" i="54"/>
  <c r="Q120" i="54"/>
  <c r="U120" i="54"/>
  <c r="F120" i="54"/>
  <c r="P120" i="54"/>
  <c r="K120" i="54"/>
  <c r="V120" i="54"/>
  <c r="D120" i="54"/>
  <c r="C120" i="54"/>
  <c r="X120" i="54"/>
  <c r="G120" i="54"/>
  <c r="J120" i="54"/>
  <c r="L120" i="54"/>
  <c r="S120" i="54"/>
  <c r="Y120" i="54"/>
  <c r="E120" i="54"/>
  <c r="O120" i="54"/>
  <c r="AA120" i="54"/>
  <c r="I120" i="54"/>
  <c r="T120" i="54"/>
  <c r="Z120" i="54"/>
  <c r="N120" i="54"/>
  <c r="Q275" i="54"/>
  <c r="V275" i="54"/>
  <c r="X275" i="54"/>
  <c r="Z275" i="54"/>
  <c r="T275" i="54"/>
  <c r="S275" i="54"/>
  <c r="O275" i="54"/>
  <c r="K275" i="54"/>
  <c r="G275" i="54"/>
  <c r="I275" i="54"/>
  <c r="U275" i="54"/>
  <c r="N275" i="54"/>
  <c r="P275" i="54"/>
  <c r="C275" i="54"/>
  <c r="J275" i="54"/>
  <c r="L275" i="54"/>
  <c r="E275" i="54"/>
  <c r="AA275" i="54"/>
  <c r="Y275" i="54"/>
  <c r="D275" i="54"/>
  <c r="F275" i="54"/>
  <c r="U265" i="54"/>
  <c r="K265" i="54"/>
  <c r="J265" i="54"/>
  <c r="F265" i="54"/>
  <c r="Z265" i="54"/>
  <c r="Q265" i="54"/>
  <c r="G265" i="54"/>
  <c r="C265" i="54"/>
  <c r="S265" i="54"/>
  <c r="T265" i="54"/>
  <c r="D265" i="54"/>
  <c r="I265" i="54"/>
  <c r="V265" i="54"/>
  <c r="L265" i="54"/>
  <c r="AA265" i="54"/>
  <c r="E265" i="54"/>
  <c r="P265" i="54"/>
  <c r="N265" i="54"/>
  <c r="X265" i="54"/>
  <c r="O265" i="54"/>
  <c r="Y265" i="54"/>
  <c r="V252" i="54"/>
  <c r="P252" i="54"/>
  <c r="D252" i="54"/>
  <c r="S252" i="54"/>
  <c r="N252" i="54"/>
  <c r="Y252" i="54"/>
  <c r="J252" i="54"/>
  <c r="Q252" i="54"/>
  <c r="L252" i="54"/>
  <c r="E252" i="54"/>
  <c r="X252" i="54"/>
  <c r="I252" i="54"/>
  <c r="K252" i="54"/>
  <c r="U252" i="54"/>
  <c r="G252" i="54"/>
  <c r="F252" i="54"/>
  <c r="T252" i="54"/>
  <c r="AA252" i="54"/>
  <c r="O252" i="54"/>
  <c r="Z252" i="54"/>
  <c r="C252" i="54"/>
  <c r="F53" i="54"/>
  <c r="D53" i="54"/>
  <c r="C53" i="54"/>
  <c r="Y53" i="54"/>
  <c r="N53" i="54"/>
  <c r="U53" i="54"/>
  <c r="P53" i="54"/>
  <c r="S53" i="54"/>
  <c r="O53" i="54"/>
  <c r="T53" i="54"/>
  <c r="I53" i="54"/>
  <c r="K53" i="54"/>
  <c r="L53" i="54"/>
  <c r="G53" i="54"/>
  <c r="Q53" i="54"/>
  <c r="E53" i="54"/>
  <c r="X53" i="54"/>
  <c r="AA53" i="54"/>
  <c r="J53" i="54"/>
  <c r="Z53" i="54"/>
  <c r="V53" i="54"/>
  <c r="T27" i="54"/>
  <c r="N27" i="54"/>
  <c r="P27" i="54"/>
  <c r="X27" i="54"/>
  <c r="O27" i="54"/>
  <c r="Q27" i="54"/>
  <c r="S27" i="54"/>
  <c r="E27" i="54"/>
  <c r="AA27" i="54"/>
  <c r="I27" i="54"/>
  <c r="U27" i="54"/>
  <c r="J27" i="54"/>
  <c r="V27" i="54"/>
  <c r="G27" i="54"/>
  <c r="Z27" i="54"/>
  <c r="D27" i="54"/>
  <c r="F27" i="54"/>
  <c r="C27" i="54"/>
  <c r="L27" i="54"/>
  <c r="K27" i="54"/>
  <c r="Y27" i="54"/>
  <c r="N210" i="54"/>
  <c r="E210" i="54"/>
  <c r="U210" i="54"/>
  <c r="L210" i="54"/>
  <c r="O210" i="54"/>
  <c r="Z210" i="54"/>
  <c r="G210" i="54"/>
  <c r="D210" i="54"/>
  <c r="I210" i="54"/>
  <c r="X210" i="54"/>
  <c r="J210" i="54"/>
  <c r="K210" i="54"/>
  <c r="V210" i="54"/>
  <c r="T210" i="54"/>
  <c r="AA210" i="54"/>
  <c r="Y210" i="54"/>
  <c r="C210" i="54"/>
  <c r="Q210" i="54"/>
  <c r="F210" i="54"/>
  <c r="P210" i="54"/>
  <c r="S210" i="54"/>
  <c r="Y119" i="54"/>
  <c r="P119" i="54"/>
  <c r="G119" i="54"/>
  <c r="J119" i="54"/>
  <c r="K119" i="54"/>
  <c r="S119" i="54"/>
  <c r="U119" i="54"/>
  <c r="O119" i="54"/>
  <c r="N119" i="54"/>
  <c r="I119" i="54"/>
  <c r="D119" i="54"/>
  <c r="Q119" i="54"/>
  <c r="X119" i="54"/>
  <c r="Z119" i="54"/>
  <c r="L119" i="54"/>
  <c r="F119" i="54"/>
  <c r="T119" i="54"/>
  <c r="V119" i="54"/>
  <c r="AA119" i="54"/>
  <c r="C119" i="54"/>
  <c r="E119" i="54"/>
  <c r="I172" i="54"/>
  <c r="K172" i="54"/>
  <c r="X172" i="54"/>
  <c r="V172" i="54"/>
  <c r="T172" i="54"/>
  <c r="J172" i="54"/>
  <c r="O172" i="54"/>
  <c r="C172" i="54"/>
  <c r="AA172" i="54"/>
  <c r="F172" i="54"/>
  <c r="D172" i="54"/>
  <c r="P172" i="54"/>
  <c r="L172" i="54"/>
  <c r="N172" i="54"/>
  <c r="Z172" i="54"/>
  <c r="Y172" i="54"/>
  <c r="S172" i="54"/>
  <c r="E172" i="54"/>
  <c r="G172" i="54"/>
  <c r="U172" i="54"/>
  <c r="Q172" i="54"/>
  <c r="Z267" i="54"/>
  <c r="Y267" i="54"/>
  <c r="K267" i="54"/>
  <c r="C267" i="54"/>
  <c r="V267" i="54"/>
  <c r="S267" i="54"/>
  <c r="F267" i="54"/>
  <c r="P267" i="54"/>
  <c r="AA267" i="54"/>
  <c r="I267" i="54"/>
  <c r="L267" i="54"/>
  <c r="Q267" i="54"/>
  <c r="N267" i="54"/>
  <c r="X267" i="54"/>
  <c r="E267" i="54"/>
  <c r="O267" i="54"/>
  <c r="D267" i="54"/>
  <c r="J267" i="54"/>
  <c r="G267" i="54"/>
  <c r="T267" i="54"/>
  <c r="U267" i="54"/>
  <c r="Y244" i="54"/>
  <c r="U244" i="54"/>
  <c r="S244" i="54"/>
  <c r="G244" i="54"/>
  <c r="F244" i="54"/>
  <c r="Z244" i="54"/>
  <c r="L244" i="54"/>
  <c r="K244" i="54"/>
  <c r="I244" i="54"/>
  <c r="D244" i="54"/>
  <c r="O244" i="54"/>
  <c r="Q244" i="54"/>
  <c r="T244" i="54"/>
  <c r="P244" i="54"/>
  <c r="V244" i="54"/>
  <c r="X244" i="54"/>
  <c r="J244" i="54"/>
  <c r="AA244" i="54"/>
  <c r="E244" i="54"/>
  <c r="N244" i="54"/>
  <c r="C244" i="54"/>
  <c r="N61" i="54"/>
  <c r="Q61" i="54"/>
  <c r="D61" i="54"/>
  <c r="F61" i="54"/>
  <c r="T61" i="54"/>
  <c r="S61" i="54"/>
  <c r="Z61" i="54"/>
  <c r="G61" i="54"/>
  <c r="J61" i="54"/>
  <c r="X61" i="54"/>
  <c r="E61" i="54"/>
  <c r="I61" i="54"/>
  <c r="Y61" i="54"/>
  <c r="K61" i="54"/>
  <c r="C61" i="54"/>
  <c r="U61" i="54"/>
  <c r="AA61" i="54"/>
  <c r="P61" i="54"/>
  <c r="L61" i="54"/>
  <c r="O61" i="54"/>
  <c r="V61" i="54"/>
  <c r="V249" i="54"/>
  <c r="X249" i="54"/>
  <c r="Q249" i="54"/>
  <c r="U249" i="54"/>
  <c r="S249" i="54"/>
  <c r="K249" i="54"/>
  <c r="T249" i="54"/>
  <c r="O249" i="54"/>
  <c r="G249" i="54"/>
  <c r="Z249" i="54"/>
  <c r="AA249" i="54"/>
  <c r="I249" i="54"/>
  <c r="E249" i="54"/>
  <c r="Y249" i="54"/>
  <c r="D249" i="54"/>
  <c r="P249" i="54"/>
  <c r="C249" i="54"/>
  <c r="N249" i="54"/>
  <c r="F249" i="54"/>
  <c r="J249" i="54"/>
  <c r="L249" i="54"/>
  <c r="F132" i="54"/>
  <c r="G132" i="54"/>
  <c r="N132" i="54"/>
  <c r="Q132" i="54"/>
  <c r="Z132" i="54"/>
  <c r="E132" i="54"/>
  <c r="K132" i="54"/>
  <c r="Y132" i="54"/>
  <c r="X132" i="54"/>
  <c r="O132" i="54"/>
  <c r="S132" i="54"/>
  <c r="I132" i="54"/>
  <c r="L132" i="54"/>
  <c r="P132" i="54"/>
  <c r="U132" i="54"/>
  <c r="D132" i="54"/>
  <c r="AA132" i="54"/>
  <c r="V132" i="54"/>
  <c r="C132" i="54"/>
  <c r="T132" i="54"/>
  <c r="J132" i="54"/>
  <c r="C142" i="54"/>
  <c r="P142" i="54"/>
  <c r="D142" i="54"/>
  <c r="G142" i="54"/>
  <c r="Q142" i="54"/>
  <c r="L142" i="54"/>
  <c r="V142" i="54"/>
  <c r="Y142" i="54"/>
  <c r="E142" i="54"/>
  <c r="K142" i="54"/>
  <c r="U142" i="54"/>
  <c r="S142" i="54"/>
  <c r="I142" i="54"/>
  <c r="AA142" i="54"/>
  <c r="N142" i="54"/>
  <c r="T142" i="54"/>
  <c r="F142" i="54"/>
  <c r="J142" i="54"/>
  <c r="X142" i="54"/>
  <c r="O142" i="54"/>
  <c r="Z142" i="54"/>
  <c r="P97" i="54"/>
  <c r="I97" i="54"/>
  <c r="S97" i="54"/>
  <c r="C97" i="54"/>
  <c r="K97" i="54"/>
  <c r="Y97" i="54"/>
  <c r="F97" i="54"/>
  <c r="Q97" i="54"/>
  <c r="AA97" i="54"/>
  <c r="D97" i="54"/>
  <c r="E97" i="54"/>
  <c r="O97" i="54"/>
  <c r="N97" i="54"/>
  <c r="J97" i="54"/>
  <c r="T97" i="54"/>
  <c r="G97" i="54"/>
  <c r="V97" i="54"/>
  <c r="U97" i="54"/>
  <c r="L97" i="54"/>
  <c r="X97" i="54"/>
  <c r="Z97" i="54"/>
  <c r="V87" i="54"/>
  <c r="P87" i="54"/>
  <c r="C87" i="54"/>
  <c r="G87" i="54"/>
  <c r="J87" i="54"/>
  <c r="T87" i="54"/>
  <c r="S87" i="54"/>
  <c r="O87" i="54"/>
  <c r="N87" i="54"/>
  <c r="L87" i="54"/>
  <c r="U87" i="54"/>
  <c r="E87" i="54"/>
  <c r="F87" i="54"/>
  <c r="X87" i="54"/>
  <c r="K87" i="54"/>
  <c r="Z87" i="54"/>
  <c r="I87" i="54"/>
  <c r="Q87" i="54"/>
  <c r="AA87" i="54"/>
  <c r="Y87" i="54"/>
  <c r="D87" i="54"/>
  <c r="K227" i="54"/>
  <c r="O227" i="54"/>
  <c r="L227" i="54"/>
  <c r="N227" i="54"/>
  <c r="P227" i="54"/>
  <c r="S227" i="54"/>
  <c r="C227" i="54"/>
  <c r="AA227" i="54"/>
  <c r="Q227" i="54"/>
  <c r="F227" i="54"/>
  <c r="X227" i="54"/>
  <c r="Y227" i="54"/>
  <c r="T227" i="54"/>
  <c r="D227" i="54"/>
  <c r="J227" i="54"/>
  <c r="G227" i="54"/>
  <c r="I227" i="54"/>
  <c r="V227" i="54"/>
  <c r="U227" i="54"/>
  <c r="E227" i="54"/>
  <c r="Z227" i="54"/>
  <c r="O150" i="54"/>
  <c r="P150" i="54"/>
  <c r="S150" i="54"/>
  <c r="AA150" i="54"/>
  <c r="K150" i="54"/>
  <c r="U150" i="54"/>
  <c r="E150" i="54"/>
  <c r="G150" i="54"/>
  <c r="D150" i="54"/>
  <c r="V150" i="54"/>
  <c r="L150" i="54"/>
  <c r="X150" i="54"/>
  <c r="F150" i="54"/>
  <c r="C150" i="54"/>
  <c r="Q150" i="54"/>
  <c r="Z150" i="54"/>
  <c r="Y150" i="54"/>
  <c r="T150" i="54"/>
  <c r="I150" i="54"/>
  <c r="N150" i="54"/>
  <c r="J150" i="54"/>
  <c r="U287" i="54"/>
  <c r="S287" i="54"/>
  <c r="P287" i="54"/>
  <c r="Q287" i="54"/>
  <c r="T287" i="54"/>
  <c r="K287" i="54"/>
  <c r="Z287" i="54"/>
  <c r="N287" i="54"/>
  <c r="E287" i="54"/>
  <c r="Y287" i="54"/>
  <c r="L287" i="54"/>
  <c r="J287" i="54"/>
  <c r="C287" i="54"/>
  <c r="X287" i="54"/>
  <c r="I287" i="54"/>
  <c r="O287" i="54"/>
  <c r="F287" i="54"/>
  <c r="G287" i="54"/>
  <c r="AA287" i="54"/>
  <c r="V287" i="54"/>
  <c r="D287" i="54"/>
  <c r="Q114" i="54"/>
  <c r="U114" i="54"/>
  <c r="S114" i="54"/>
  <c r="O114" i="54"/>
  <c r="C114" i="54"/>
  <c r="N114" i="54"/>
  <c r="K114" i="54"/>
  <c r="V114" i="54"/>
  <c r="X114" i="54"/>
  <c r="Y114" i="54"/>
  <c r="G114" i="54"/>
  <c r="AA114" i="54"/>
  <c r="T114" i="54"/>
  <c r="Z114" i="54"/>
  <c r="F114" i="54"/>
  <c r="E114" i="54"/>
  <c r="J114" i="54"/>
  <c r="P114" i="54"/>
  <c r="I114" i="54"/>
  <c r="L114" i="54"/>
  <c r="D114" i="54"/>
  <c r="D45" i="54"/>
  <c r="Q45" i="54"/>
  <c r="AA45" i="54"/>
  <c r="G45" i="54"/>
  <c r="E45" i="54"/>
  <c r="X45" i="54"/>
  <c r="I45" i="54"/>
  <c r="Z45" i="54"/>
  <c r="U45" i="54"/>
  <c r="K45" i="54"/>
  <c r="C45" i="54"/>
  <c r="V45" i="54"/>
  <c r="L45" i="54"/>
  <c r="P45" i="54"/>
  <c r="J45" i="54"/>
  <c r="F45" i="54"/>
  <c r="N45" i="54"/>
  <c r="O45" i="54"/>
  <c r="T45" i="54"/>
  <c r="S45" i="54"/>
  <c r="Y45" i="54"/>
  <c r="X291" i="54"/>
  <c r="L291" i="54"/>
  <c r="T291" i="54"/>
  <c r="J291" i="54"/>
  <c r="D291" i="54"/>
  <c r="Q291" i="54"/>
  <c r="U291" i="54"/>
  <c r="N291" i="54"/>
  <c r="AA291" i="54"/>
  <c r="O291" i="54"/>
  <c r="F291" i="54"/>
  <c r="C291" i="54"/>
  <c r="V291" i="54"/>
  <c r="G291" i="54"/>
  <c r="K291" i="54"/>
  <c r="Z291" i="54"/>
  <c r="E291" i="54"/>
  <c r="P291" i="54"/>
  <c r="Y291" i="54"/>
  <c r="S291" i="54"/>
  <c r="I291" i="54"/>
  <c r="X263" i="54"/>
  <c r="Y263" i="54"/>
  <c r="V263" i="54"/>
  <c r="O263" i="54"/>
  <c r="T263" i="54"/>
  <c r="K263" i="54"/>
  <c r="P263" i="54"/>
  <c r="F263" i="54"/>
  <c r="S263" i="54"/>
  <c r="I263" i="54"/>
  <c r="D263" i="54"/>
  <c r="E263" i="54"/>
  <c r="N263" i="54"/>
  <c r="G263" i="54"/>
  <c r="L263" i="54"/>
  <c r="Z263" i="54"/>
  <c r="Q263" i="54"/>
  <c r="J263" i="54"/>
  <c r="AA263" i="54"/>
  <c r="C263" i="54"/>
  <c r="U263" i="54"/>
  <c r="S96" i="54"/>
  <c r="F96" i="54"/>
  <c r="U96" i="54"/>
  <c r="Q96" i="54"/>
  <c r="E96" i="54"/>
  <c r="P96" i="54"/>
  <c r="G96" i="54"/>
  <c r="D96" i="54"/>
  <c r="AA96" i="54"/>
  <c r="X96" i="54"/>
  <c r="V96" i="54"/>
  <c r="O96" i="54"/>
  <c r="J96" i="54"/>
  <c r="T96" i="54"/>
  <c r="N96" i="54"/>
  <c r="Y96" i="54"/>
  <c r="K96" i="54"/>
  <c r="L96" i="54"/>
  <c r="I96" i="54"/>
  <c r="Z96" i="54"/>
  <c r="C96" i="54"/>
  <c r="U78" i="54"/>
  <c r="E78" i="54"/>
  <c r="Z78" i="54"/>
  <c r="D78" i="54"/>
  <c r="O78" i="54"/>
  <c r="AA78" i="54"/>
  <c r="Y78" i="54"/>
  <c r="Q78" i="54"/>
  <c r="I78" i="54"/>
  <c r="C78" i="54"/>
  <c r="N78" i="54"/>
  <c r="T78" i="54"/>
  <c r="L78" i="54"/>
  <c r="X78" i="54"/>
  <c r="F78" i="54"/>
  <c r="J78" i="54"/>
  <c r="S78" i="54"/>
  <c r="G78" i="54"/>
  <c r="K78" i="54"/>
  <c r="P78" i="54"/>
  <c r="V78" i="54"/>
  <c r="Z15" i="54"/>
  <c r="C15" i="54"/>
  <c r="P15" i="54"/>
  <c r="V15" i="54"/>
  <c r="N15" i="54"/>
  <c r="T15" i="54"/>
  <c r="K15" i="54"/>
  <c r="O15" i="54"/>
  <c r="D15" i="54"/>
  <c r="G15" i="54"/>
  <c r="Q15" i="54"/>
  <c r="X15" i="54"/>
  <c r="L15" i="54"/>
  <c r="J15" i="54"/>
  <c r="E15" i="54"/>
  <c r="U15" i="54"/>
  <c r="F15" i="54"/>
  <c r="AA15" i="54"/>
  <c r="I15" i="54"/>
  <c r="S15" i="54"/>
  <c r="Y15" i="54"/>
  <c r="P138" i="54"/>
  <c r="C138" i="54"/>
  <c r="G138" i="54"/>
  <c r="AA138" i="54"/>
  <c r="X138" i="54"/>
  <c r="N138" i="54"/>
  <c r="S138" i="54"/>
  <c r="Q138" i="54"/>
  <c r="Y138" i="54"/>
  <c r="U138" i="54"/>
  <c r="J138" i="54"/>
  <c r="O138" i="54"/>
  <c r="Z138" i="54"/>
  <c r="L138" i="54"/>
  <c r="D138" i="54"/>
  <c r="I138" i="54"/>
  <c r="E138" i="54"/>
  <c r="V138" i="54"/>
  <c r="F138" i="54"/>
  <c r="T138" i="54"/>
  <c r="K138" i="54"/>
  <c r="N22" i="54"/>
  <c r="P22" i="54"/>
  <c r="C22" i="54"/>
  <c r="L22" i="54"/>
  <c r="D22" i="54"/>
  <c r="X22" i="54"/>
  <c r="V22" i="54"/>
  <c r="J22" i="54"/>
  <c r="Z22" i="54"/>
  <c r="S22" i="54"/>
  <c r="T22" i="54"/>
  <c r="K22" i="54"/>
  <c r="E22" i="54"/>
  <c r="I22" i="54"/>
  <c r="F22" i="54"/>
  <c r="U22" i="54"/>
  <c r="O22" i="54"/>
  <c r="AA22" i="54"/>
  <c r="G22" i="54"/>
  <c r="Q22" i="54"/>
  <c r="Y22" i="54"/>
  <c r="J55" i="54"/>
  <c r="V55" i="54"/>
  <c r="C55" i="54"/>
  <c r="Y55" i="54"/>
  <c r="E55" i="54"/>
  <c r="G55" i="54"/>
  <c r="U55" i="54"/>
  <c r="I55" i="54"/>
  <c r="O55" i="54"/>
  <c r="Q55" i="54"/>
  <c r="K55" i="54"/>
  <c r="N55" i="54"/>
  <c r="L55" i="54"/>
  <c r="F55" i="54"/>
  <c r="T55" i="54"/>
  <c r="P55" i="54"/>
  <c r="X55" i="54"/>
  <c r="Z55" i="54"/>
  <c r="AA55" i="54"/>
  <c r="D55" i="54"/>
  <c r="S55" i="54"/>
  <c r="U151" i="54"/>
  <c r="V151" i="54"/>
  <c r="Z151" i="54"/>
  <c r="E151" i="54"/>
  <c r="AA151" i="54"/>
  <c r="C151" i="54"/>
  <c r="G151" i="54"/>
  <c r="Q151" i="54"/>
  <c r="N151" i="54"/>
  <c r="T151" i="54"/>
  <c r="D151" i="54"/>
  <c r="F151" i="54"/>
  <c r="K151" i="54"/>
  <c r="S151" i="54"/>
  <c r="P151" i="54"/>
  <c r="I151" i="54"/>
  <c r="X151" i="54"/>
  <c r="J151" i="54"/>
  <c r="O151" i="54"/>
  <c r="L151" i="54"/>
  <c r="Y151" i="54"/>
  <c r="L224" i="54"/>
  <c r="V224" i="54"/>
  <c r="U224" i="54"/>
  <c r="Z224" i="54"/>
  <c r="T224" i="54"/>
  <c r="X224" i="54"/>
  <c r="Q224" i="54"/>
  <c r="C224" i="54"/>
  <c r="I224" i="54"/>
  <c r="AA224" i="54"/>
  <c r="G224" i="54"/>
  <c r="E224" i="54"/>
  <c r="S224" i="54"/>
  <c r="Y224" i="54"/>
  <c r="N224" i="54"/>
  <c r="P224" i="54"/>
  <c r="O224" i="54"/>
  <c r="F224" i="54"/>
  <c r="K224" i="54"/>
  <c r="J224" i="54"/>
  <c r="D224" i="54"/>
  <c r="AA40" i="54"/>
  <c r="S40" i="54"/>
  <c r="J40" i="54"/>
  <c r="Y40" i="54"/>
  <c r="V40" i="54"/>
  <c r="U40" i="54"/>
  <c r="P40" i="54"/>
  <c r="T40" i="54"/>
  <c r="L40" i="54"/>
  <c r="O40" i="54"/>
  <c r="K40" i="54"/>
  <c r="G40" i="54"/>
  <c r="X40" i="54"/>
  <c r="D40" i="54"/>
  <c r="N40" i="54"/>
  <c r="F40" i="54"/>
  <c r="I40" i="54"/>
  <c r="C40" i="54"/>
  <c r="E40" i="54"/>
  <c r="Z40" i="54"/>
  <c r="Q40" i="54"/>
  <c r="V187" i="54"/>
  <c r="G187" i="54"/>
  <c r="S187" i="54"/>
  <c r="E187" i="54"/>
  <c r="C187" i="54"/>
  <c r="K187" i="54"/>
  <c r="T187" i="54"/>
  <c r="Q187" i="54"/>
  <c r="U187" i="54"/>
  <c r="L187" i="54"/>
  <c r="O187" i="54"/>
  <c r="D187" i="54"/>
  <c r="Y187" i="54"/>
  <c r="Z187" i="54"/>
  <c r="P187" i="54"/>
  <c r="X187" i="54"/>
  <c r="N187" i="54"/>
  <c r="AA187" i="54"/>
  <c r="I187" i="54"/>
  <c r="F187" i="54"/>
  <c r="J187" i="54"/>
  <c r="D124" i="54"/>
  <c r="V124" i="54"/>
  <c r="F124" i="54"/>
  <c r="E124" i="54"/>
  <c r="I124" i="54"/>
  <c r="O124" i="54"/>
  <c r="L124" i="54"/>
  <c r="Y124" i="54"/>
  <c r="Z124" i="54"/>
  <c r="T124" i="54"/>
  <c r="P124" i="54"/>
  <c r="U124" i="54"/>
  <c r="K124" i="54"/>
  <c r="Q124" i="54"/>
  <c r="N124" i="54"/>
  <c r="AA124" i="54"/>
  <c r="J124" i="54"/>
  <c r="C124" i="54"/>
  <c r="S124" i="54"/>
  <c r="X124" i="54"/>
  <c r="G124" i="54"/>
  <c r="I68" i="54"/>
  <c r="S68" i="54"/>
  <c r="F68" i="54"/>
  <c r="T68" i="54"/>
  <c r="O68" i="54"/>
  <c r="K68" i="54"/>
  <c r="L68" i="54"/>
  <c r="U68" i="54"/>
  <c r="D68" i="54"/>
  <c r="G68" i="54"/>
  <c r="N68" i="54"/>
  <c r="Z68" i="54"/>
  <c r="P68" i="54"/>
  <c r="V68" i="54"/>
  <c r="X68" i="54"/>
  <c r="AA68" i="54"/>
  <c r="Y68" i="54"/>
  <c r="E68" i="54"/>
  <c r="C68" i="54"/>
  <c r="J68" i="54"/>
  <c r="Q68" i="54"/>
  <c r="V94" i="54"/>
  <c r="AA94" i="54"/>
  <c r="S94" i="54"/>
  <c r="U94" i="54"/>
  <c r="T94" i="54"/>
  <c r="D94" i="54"/>
  <c r="L94" i="54"/>
  <c r="G94" i="54"/>
  <c r="C94" i="54"/>
  <c r="J94" i="54"/>
  <c r="I94" i="54"/>
  <c r="P94" i="54"/>
  <c r="K94" i="54"/>
  <c r="E94" i="54"/>
  <c r="Q94" i="54"/>
  <c r="Z94" i="54"/>
  <c r="X94" i="54"/>
  <c r="O94" i="54"/>
  <c r="Y94" i="54"/>
  <c r="F94" i="54"/>
  <c r="N94" i="54"/>
  <c r="P182" i="54"/>
  <c r="Q182" i="54"/>
  <c r="V182" i="54"/>
  <c r="I182" i="54"/>
  <c r="L182" i="54"/>
  <c r="U182" i="54"/>
  <c r="Z182" i="54"/>
  <c r="AA182" i="54"/>
  <c r="S182" i="54"/>
  <c r="E182" i="54"/>
  <c r="F182" i="54"/>
  <c r="C182" i="54"/>
  <c r="G182" i="54"/>
  <c r="N182" i="54"/>
  <c r="T182" i="54"/>
  <c r="D182" i="54"/>
  <c r="Y182" i="54"/>
  <c r="O182" i="54"/>
  <c r="K182" i="54"/>
  <c r="J182" i="54"/>
  <c r="X182" i="54"/>
  <c r="J173" i="54"/>
  <c r="Z173" i="54"/>
  <c r="C173" i="54"/>
  <c r="Q173" i="54"/>
  <c r="K173" i="54"/>
  <c r="F173" i="54"/>
  <c r="I173" i="54"/>
  <c r="G173" i="54"/>
  <c r="U173" i="54"/>
  <c r="V173" i="54"/>
  <c r="AA173" i="54"/>
  <c r="N173" i="54"/>
  <c r="T173" i="54"/>
  <c r="S173" i="54"/>
  <c r="E173" i="54"/>
  <c r="D173" i="54"/>
  <c r="Y173" i="54"/>
  <c r="O173" i="54"/>
  <c r="P173" i="54"/>
  <c r="L173" i="54"/>
  <c r="X173" i="54"/>
  <c r="G207" i="54"/>
  <c r="I207" i="54"/>
  <c r="F207" i="54"/>
  <c r="T207" i="54"/>
  <c r="AA207" i="54"/>
  <c r="Z207" i="54"/>
  <c r="E207" i="54"/>
  <c r="O207" i="54"/>
  <c r="P207" i="54"/>
  <c r="S207" i="54"/>
  <c r="J207" i="54"/>
  <c r="C207" i="54"/>
  <c r="N207" i="54"/>
  <c r="Y207" i="54"/>
  <c r="L207" i="54"/>
  <c r="K207" i="54"/>
  <c r="U207" i="54"/>
  <c r="X207" i="54"/>
  <c r="D207" i="54"/>
  <c r="V207" i="54"/>
  <c r="Q207" i="54"/>
  <c r="G206" i="54"/>
  <c r="AA206" i="54"/>
  <c r="F206" i="54"/>
  <c r="I206" i="54"/>
  <c r="K206" i="54"/>
  <c r="E206" i="54"/>
  <c r="O206" i="54"/>
  <c r="V206" i="54"/>
  <c r="Z206" i="54"/>
  <c r="T206" i="54"/>
  <c r="C206" i="54"/>
  <c r="J206" i="54"/>
  <c r="U206" i="54"/>
  <c r="Y206" i="54"/>
  <c r="L206" i="54"/>
  <c r="Q206" i="54"/>
  <c r="X206" i="54"/>
  <c r="D206" i="54"/>
  <c r="S206" i="54"/>
  <c r="N206" i="54"/>
  <c r="P206" i="54"/>
  <c r="N130" i="54"/>
  <c r="D130" i="54"/>
  <c r="L130" i="54"/>
  <c r="Z130" i="54"/>
  <c r="V130" i="54"/>
  <c r="U130" i="54"/>
  <c r="T130" i="54"/>
  <c r="E130" i="54"/>
  <c r="C130" i="54"/>
  <c r="F130" i="54"/>
  <c r="Q130" i="54"/>
  <c r="J130" i="54"/>
  <c r="AA130" i="54"/>
  <c r="P130" i="54"/>
  <c r="K130" i="54"/>
  <c r="O130" i="54"/>
  <c r="Y130" i="54"/>
  <c r="S130" i="54"/>
  <c r="I130" i="54"/>
  <c r="G130" i="54"/>
  <c r="X130" i="54"/>
  <c r="V85" i="54"/>
  <c r="Z85" i="54"/>
  <c r="Q85" i="54"/>
  <c r="N85" i="54"/>
  <c r="T85" i="54"/>
  <c r="U85" i="54"/>
  <c r="S85" i="54"/>
  <c r="O85" i="54"/>
  <c r="E85" i="54"/>
  <c r="D85" i="54"/>
  <c r="K85" i="54"/>
  <c r="G85" i="54"/>
  <c r="AA85" i="54"/>
  <c r="X85" i="54"/>
  <c r="C85" i="54"/>
  <c r="J85" i="54"/>
  <c r="L85" i="54"/>
  <c r="F85" i="54"/>
  <c r="Y85" i="54"/>
  <c r="I85" i="54"/>
  <c r="P85" i="54"/>
  <c r="U122" i="54"/>
  <c r="G122" i="54"/>
  <c r="S122" i="54"/>
  <c r="AA122" i="54"/>
  <c r="J122" i="54"/>
  <c r="N122" i="54"/>
  <c r="F122" i="54"/>
  <c r="K122" i="54"/>
  <c r="X122" i="54"/>
  <c r="Z122" i="54"/>
  <c r="C122" i="54"/>
  <c r="L122" i="54"/>
  <c r="Y122" i="54"/>
  <c r="T122" i="54"/>
  <c r="I122" i="54"/>
  <c r="D122" i="54"/>
  <c r="V122" i="54"/>
  <c r="E122" i="54"/>
  <c r="Q122" i="54"/>
  <c r="P122" i="54"/>
  <c r="O122" i="54"/>
  <c r="S128" i="54"/>
  <c r="V128" i="54"/>
  <c r="J128" i="54"/>
  <c r="P128" i="54"/>
  <c r="E128" i="54"/>
  <c r="L128" i="54"/>
  <c r="Q128" i="54"/>
  <c r="T128" i="54"/>
  <c r="O128" i="54"/>
  <c r="K128" i="54"/>
  <c r="U128" i="54"/>
  <c r="D128" i="54"/>
  <c r="Y128" i="54"/>
  <c r="I128" i="54"/>
  <c r="AA128" i="54"/>
  <c r="X128" i="54"/>
  <c r="C128" i="54"/>
  <c r="G128" i="54"/>
  <c r="F128" i="54"/>
  <c r="Z128" i="54"/>
  <c r="N128" i="54"/>
  <c r="X183" i="54"/>
  <c r="S183" i="54"/>
  <c r="I183" i="54"/>
  <c r="N183" i="54"/>
  <c r="E183" i="54"/>
  <c r="J183" i="54"/>
  <c r="T183" i="54"/>
  <c r="V183" i="54"/>
  <c r="Q183" i="54"/>
  <c r="C183" i="54"/>
  <c r="U183" i="54"/>
  <c r="F183" i="54"/>
  <c r="G183" i="54"/>
  <c r="L183" i="54"/>
  <c r="D183" i="54"/>
  <c r="Z183" i="54"/>
  <c r="Y183" i="54"/>
  <c r="AA183" i="54"/>
  <c r="O183" i="54"/>
  <c r="K183" i="54"/>
  <c r="P183" i="54"/>
  <c r="V211" i="54"/>
  <c r="Q211" i="54"/>
  <c r="O211" i="54"/>
  <c r="X211" i="54"/>
  <c r="S211" i="54"/>
  <c r="F211" i="54"/>
  <c r="K211" i="54"/>
  <c r="T211" i="54"/>
  <c r="Z211" i="54"/>
  <c r="L211" i="54"/>
  <c r="E211" i="54"/>
  <c r="Y211" i="54"/>
  <c r="U211" i="54"/>
  <c r="G211" i="54"/>
  <c r="J211" i="54"/>
  <c r="I211" i="54"/>
  <c r="C211" i="54"/>
  <c r="D211" i="54"/>
  <c r="P211" i="54"/>
  <c r="AA211" i="54"/>
  <c r="N211" i="54"/>
  <c r="T149" i="54"/>
  <c r="N149" i="54"/>
  <c r="D149" i="54"/>
  <c r="J149" i="54"/>
  <c r="F149" i="54"/>
  <c r="L149" i="54"/>
  <c r="V149" i="54"/>
  <c r="Y149" i="54"/>
  <c r="K149" i="54"/>
  <c r="X149" i="54"/>
  <c r="C149" i="54"/>
  <c r="S149" i="54"/>
  <c r="P149" i="54"/>
  <c r="Z149" i="54"/>
  <c r="AA149" i="54"/>
  <c r="Q149" i="54"/>
  <c r="G149" i="54"/>
  <c r="U149" i="54"/>
  <c r="E149" i="54"/>
  <c r="I149" i="54"/>
  <c r="O149" i="54"/>
  <c r="V95" i="54"/>
  <c r="D95" i="54"/>
  <c r="G95" i="54"/>
  <c r="Y95" i="54"/>
  <c r="E95" i="54"/>
  <c r="X95" i="54"/>
  <c r="AA95" i="54"/>
  <c r="P95" i="54"/>
  <c r="F95" i="54"/>
  <c r="I95" i="54"/>
  <c r="O95" i="54"/>
  <c r="N95" i="54"/>
  <c r="T95" i="54"/>
  <c r="Z95" i="54"/>
  <c r="Q95" i="54"/>
  <c r="K95" i="54"/>
  <c r="C95" i="54"/>
  <c r="S95" i="54"/>
  <c r="J95" i="54"/>
  <c r="U95" i="54"/>
  <c r="L95" i="54"/>
  <c r="E28" i="54"/>
  <c r="D28" i="54"/>
  <c r="V28" i="54"/>
  <c r="S28" i="54"/>
  <c r="X28" i="54"/>
  <c r="Q28" i="54"/>
  <c r="C28" i="54"/>
  <c r="P28" i="54"/>
  <c r="U28" i="54"/>
  <c r="AA28" i="54"/>
  <c r="G28" i="54"/>
  <c r="N28" i="54"/>
  <c r="T28" i="54"/>
  <c r="K28" i="54"/>
  <c r="O28" i="54"/>
  <c r="J28" i="54"/>
  <c r="F28" i="54"/>
  <c r="I28" i="54"/>
  <c r="Y28" i="54"/>
  <c r="L28" i="54"/>
  <c r="Z28" i="54"/>
  <c r="L91" i="54"/>
  <c r="K91" i="54"/>
  <c r="P91" i="54"/>
  <c r="N91" i="54"/>
  <c r="V91" i="54"/>
  <c r="Q91" i="54"/>
  <c r="U91" i="54"/>
  <c r="Y91" i="54"/>
  <c r="C91" i="54"/>
  <c r="E91" i="54"/>
  <c r="AA91" i="54"/>
  <c r="X91" i="54"/>
  <c r="I91" i="54"/>
  <c r="D91" i="54"/>
  <c r="Z91" i="54"/>
  <c r="G91" i="54"/>
  <c r="T91" i="54"/>
  <c r="F91" i="54"/>
  <c r="J91" i="54"/>
  <c r="S91" i="54"/>
  <c r="O91" i="54"/>
  <c r="K129" i="54"/>
  <c r="Q129" i="54"/>
  <c r="D129" i="54"/>
  <c r="C129" i="54"/>
  <c r="V129" i="54"/>
  <c r="U129" i="54"/>
  <c r="E129" i="54"/>
  <c r="AA129" i="54"/>
  <c r="T129" i="54"/>
  <c r="X129" i="54"/>
  <c r="P129" i="54"/>
  <c r="N129" i="54"/>
  <c r="J129" i="54"/>
  <c r="Y129" i="54"/>
  <c r="F129" i="54"/>
  <c r="I129" i="54"/>
  <c r="Z129" i="54"/>
  <c r="L129" i="54"/>
  <c r="S129" i="54"/>
  <c r="G129" i="54"/>
  <c r="O129" i="54"/>
  <c r="AA177" i="54"/>
  <c r="K177" i="54"/>
  <c r="V177" i="54"/>
  <c r="F177" i="54"/>
  <c r="X177" i="54"/>
  <c r="L177" i="54"/>
  <c r="P177" i="54"/>
  <c r="T177" i="54"/>
  <c r="Q177" i="54"/>
  <c r="G177" i="54"/>
  <c r="Y177" i="54"/>
  <c r="U177" i="54"/>
  <c r="E177" i="54"/>
  <c r="I177" i="54"/>
  <c r="C177" i="54"/>
  <c r="O177" i="54"/>
  <c r="N177" i="54"/>
  <c r="S177" i="54"/>
  <c r="J177" i="54"/>
  <c r="Z177" i="54"/>
  <c r="D177" i="54"/>
  <c r="F123" i="54"/>
  <c r="E123" i="54"/>
  <c r="I123" i="54"/>
  <c r="N123" i="54"/>
  <c r="J123" i="54"/>
  <c r="G123" i="54"/>
  <c r="V123" i="54"/>
  <c r="C123" i="54"/>
  <c r="P123" i="54"/>
  <c r="S123" i="54"/>
  <c r="Z123" i="54"/>
  <c r="D123" i="54"/>
  <c r="Q123" i="54"/>
  <c r="AA123" i="54"/>
  <c r="Y123" i="54"/>
  <c r="K123" i="54"/>
  <c r="U123" i="54"/>
  <c r="L123" i="54"/>
  <c r="X123" i="54"/>
  <c r="O123" i="54"/>
  <c r="T123" i="54"/>
  <c r="Q213" i="54"/>
  <c r="L213" i="54"/>
  <c r="I213" i="54"/>
  <c r="C213" i="54"/>
  <c r="Y213" i="54"/>
  <c r="T213" i="54"/>
  <c r="AA213" i="54"/>
  <c r="J213" i="54"/>
  <c r="E213" i="54"/>
  <c r="Z213" i="54"/>
  <c r="V213" i="54"/>
  <c r="X213" i="54"/>
  <c r="S213" i="54"/>
  <c r="P213" i="54"/>
  <c r="N213" i="54"/>
  <c r="U213" i="54"/>
  <c r="O213" i="54"/>
  <c r="K213" i="54"/>
  <c r="F213" i="54"/>
  <c r="D213" i="54"/>
  <c r="G213" i="54"/>
  <c r="J76" i="54"/>
  <c r="S76" i="54"/>
  <c r="AA76" i="54"/>
  <c r="F76" i="54"/>
  <c r="O76" i="54"/>
  <c r="G76" i="54"/>
  <c r="X76" i="54"/>
  <c r="T76" i="54"/>
  <c r="C76" i="54"/>
  <c r="Q76" i="54"/>
  <c r="Y76" i="54"/>
  <c r="I76" i="54"/>
  <c r="K76" i="54"/>
  <c r="P76" i="54"/>
  <c r="V76" i="54"/>
  <c r="Z76" i="54"/>
  <c r="E76" i="54"/>
  <c r="N76" i="54"/>
  <c r="U76" i="54"/>
  <c r="D76" i="54"/>
  <c r="L76" i="54"/>
  <c r="G140" i="54"/>
  <c r="U140" i="54"/>
  <c r="X140" i="54"/>
  <c r="V140" i="54"/>
  <c r="L140" i="54"/>
  <c r="I140" i="54"/>
  <c r="O140" i="54"/>
  <c r="Y140" i="54"/>
  <c r="J140" i="54"/>
  <c r="E140" i="54"/>
  <c r="T140" i="54"/>
  <c r="Q140" i="54"/>
  <c r="F140" i="54"/>
  <c r="S140" i="54"/>
  <c r="P140" i="54"/>
  <c r="N140" i="54"/>
  <c r="D140" i="54"/>
  <c r="C140" i="54"/>
  <c r="K140" i="54"/>
  <c r="Z140" i="54"/>
  <c r="AA140" i="54"/>
  <c r="E163" i="54"/>
  <c r="V163" i="54"/>
  <c r="T163" i="54"/>
  <c r="L163" i="54"/>
  <c r="O163" i="54"/>
  <c r="Z163" i="54"/>
  <c r="AA163" i="54"/>
  <c r="U163" i="54"/>
  <c r="S163" i="54"/>
  <c r="Y163" i="54"/>
  <c r="K163" i="54"/>
  <c r="C163" i="54"/>
  <c r="Q163" i="54"/>
  <c r="G163" i="54"/>
  <c r="D163" i="54"/>
  <c r="P163" i="54"/>
  <c r="J163" i="54"/>
  <c r="F163" i="54"/>
  <c r="X163" i="54"/>
  <c r="I163" i="54"/>
  <c r="N163" i="54"/>
  <c r="I12" i="54"/>
  <c r="F12" i="54"/>
  <c r="AA12" i="54"/>
  <c r="J12" i="54"/>
  <c r="K12" i="54"/>
  <c r="Q12" i="54"/>
  <c r="C12" i="54"/>
  <c r="Y12" i="54"/>
  <c r="V12" i="54"/>
  <c r="U12" i="54"/>
  <c r="D12" i="54"/>
  <c r="N12" i="54"/>
  <c r="T12" i="54"/>
  <c r="S12" i="54"/>
  <c r="X12" i="54"/>
  <c r="Z12" i="54"/>
  <c r="G12" i="54"/>
  <c r="P12" i="54"/>
  <c r="O12" i="54"/>
  <c r="E12" i="54"/>
  <c r="L12" i="54"/>
  <c r="AA116" i="54"/>
  <c r="S116" i="54"/>
  <c r="Y116" i="54"/>
  <c r="Z116" i="54"/>
  <c r="O116" i="54"/>
  <c r="T116" i="54"/>
  <c r="V116" i="54"/>
  <c r="E116" i="54"/>
  <c r="U116" i="54"/>
  <c r="J116" i="54"/>
  <c r="P116" i="54"/>
  <c r="D116" i="54"/>
  <c r="C116" i="54"/>
  <c r="G116" i="54"/>
  <c r="Q116" i="54"/>
  <c r="F116" i="54"/>
  <c r="I116" i="54"/>
  <c r="L116" i="54"/>
  <c r="N116" i="54"/>
  <c r="K116" i="54"/>
  <c r="X116" i="54"/>
  <c r="D148" i="54"/>
  <c r="F148" i="54"/>
  <c r="P148" i="54"/>
  <c r="S148" i="54"/>
  <c r="AA148" i="54"/>
  <c r="U148" i="54"/>
  <c r="E148" i="54"/>
  <c r="X148" i="54"/>
  <c r="I148" i="54"/>
  <c r="Q148" i="54"/>
  <c r="Z148" i="54"/>
  <c r="L148" i="54"/>
  <c r="J148" i="54"/>
  <c r="K148" i="54"/>
  <c r="Y148" i="54"/>
  <c r="O148" i="54"/>
  <c r="V148" i="54"/>
  <c r="N148" i="54"/>
  <c r="G148" i="54"/>
  <c r="T148" i="54"/>
  <c r="C148" i="54"/>
  <c r="D161" i="54"/>
  <c r="S161" i="54"/>
  <c r="N161" i="54"/>
  <c r="F161" i="54"/>
  <c r="V161" i="54"/>
  <c r="I161" i="54"/>
  <c r="T161" i="54"/>
  <c r="C161" i="54"/>
  <c r="O161" i="54"/>
  <c r="K161" i="54"/>
  <c r="Z161" i="54"/>
  <c r="Y161" i="54"/>
  <c r="AA161" i="54"/>
  <c r="X161" i="54"/>
  <c r="P161" i="54"/>
  <c r="L161" i="54"/>
  <c r="E161" i="54"/>
  <c r="Q161" i="54"/>
  <c r="U161" i="54"/>
  <c r="G161" i="54"/>
  <c r="J161" i="54"/>
  <c r="P225" i="54"/>
  <c r="J225" i="54"/>
  <c r="I225" i="54"/>
  <c r="E225" i="54"/>
  <c r="N225" i="54"/>
  <c r="L225" i="54"/>
  <c r="Z225" i="54"/>
  <c r="U225" i="54"/>
  <c r="X225" i="54"/>
  <c r="V225" i="54"/>
  <c r="T225" i="54"/>
  <c r="D225" i="54"/>
  <c r="K225" i="54"/>
  <c r="AA225" i="54"/>
  <c r="Q225" i="54"/>
  <c r="C225" i="54"/>
  <c r="S225" i="54"/>
  <c r="G225" i="54"/>
  <c r="Y225" i="54"/>
  <c r="O225" i="54"/>
  <c r="F225" i="54"/>
  <c r="V218" i="54"/>
  <c r="X218" i="54"/>
  <c r="K218" i="54"/>
  <c r="Q218" i="54"/>
  <c r="U218" i="54"/>
  <c r="N218" i="54"/>
  <c r="L218" i="54"/>
  <c r="G218" i="54"/>
  <c r="D218" i="54"/>
  <c r="Y218" i="54"/>
  <c r="P218" i="54"/>
  <c r="E218" i="54"/>
  <c r="AA218" i="54"/>
  <c r="F218" i="54"/>
  <c r="C218" i="54"/>
  <c r="I218" i="54"/>
  <c r="T218" i="54"/>
  <c r="O218" i="54"/>
  <c r="Z218" i="54"/>
  <c r="S218" i="54"/>
  <c r="J218" i="54"/>
  <c r="K62" i="54"/>
  <c r="T62" i="54"/>
  <c r="L62" i="54"/>
  <c r="U62" i="54"/>
  <c r="V62" i="54"/>
  <c r="E62" i="54"/>
  <c r="J62" i="54"/>
  <c r="C62" i="54"/>
  <c r="F62" i="54"/>
  <c r="D62" i="54"/>
  <c r="N62" i="54"/>
  <c r="I62" i="54"/>
  <c r="Q62" i="54"/>
  <c r="O62" i="54"/>
  <c r="P62" i="54"/>
  <c r="S62" i="54"/>
  <c r="Y62" i="54"/>
  <c r="G62" i="54"/>
  <c r="X62" i="54"/>
  <c r="Z62" i="54"/>
  <c r="AA62" i="54"/>
  <c r="P60" i="54"/>
  <c r="U60" i="54"/>
  <c r="C60" i="54"/>
  <c r="V60" i="54"/>
  <c r="Y60" i="54"/>
  <c r="S60" i="54"/>
  <c r="F60" i="54"/>
  <c r="Z60" i="54"/>
  <c r="K60" i="54"/>
  <c r="E60" i="54"/>
  <c r="N60" i="54"/>
  <c r="O60" i="54"/>
  <c r="T60" i="54"/>
  <c r="I60" i="54"/>
  <c r="J60" i="54"/>
  <c r="G60" i="54"/>
  <c r="Q60" i="54"/>
  <c r="X60" i="54"/>
  <c r="D60" i="54"/>
  <c r="L60" i="54"/>
  <c r="AA60" i="54"/>
  <c r="AA39" i="54"/>
  <c r="K39" i="54"/>
  <c r="N39" i="54"/>
  <c r="Q39" i="54"/>
  <c r="Z39" i="54"/>
  <c r="Y39" i="54"/>
  <c r="D39" i="54"/>
  <c r="C39" i="54"/>
  <c r="F39" i="54"/>
  <c r="G39" i="54"/>
  <c r="V39" i="54"/>
  <c r="U39" i="54"/>
  <c r="O39" i="54"/>
  <c r="P39" i="54"/>
  <c r="S39" i="54"/>
  <c r="I39" i="54"/>
  <c r="J39" i="54"/>
  <c r="L39" i="54"/>
  <c r="X39" i="54"/>
  <c r="T39" i="54"/>
  <c r="E39" i="54"/>
  <c r="J228" i="54"/>
  <c r="N228" i="54"/>
  <c r="X228" i="54"/>
  <c r="C228" i="54"/>
  <c r="E228" i="54"/>
  <c r="P228" i="54"/>
  <c r="O228" i="54"/>
  <c r="U228" i="54"/>
  <c r="V228" i="54"/>
  <c r="T228" i="54"/>
  <c r="F228" i="54"/>
  <c r="G228" i="54"/>
  <c r="AA228" i="54"/>
  <c r="I228" i="54"/>
  <c r="S228" i="54"/>
  <c r="Q228" i="54"/>
  <c r="Z228" i="54"/>
  <c r="L228" i="54"/>
  <c r="Y228" i="54"/>
  <c r="K228" i="54"/>
  <c r="D228" i="54"/>
  <c r="V197" i="54"/>
  <c r="N197" i="54"/>
  <c r="K197" i="54"/>
  <c r="C197" i="54"/>
  <c r="F197" i="54"/>
  <c r="AA197" i="54"/>
  <c r="S197" i="54"/>
  <c r="Y197" i="54"/>
  <c r="Z197" i="54"/>
  <c r="E197" i="54"/>
  <c r="P197" i="54"/>
  <c r="I197" i="54"/>
  <c r="O197" i="54"/>
  <c r="X197" i="54"/>
  <c r="T197" i="54"/>
  <c r="D197" i="54"/>
  <c r="G197" i="54"/>
  <c r="J197" i="54"/>
  <c r="U197" i="54"/>
  <c r="Q197" i="54"/>
  <c r="L197" i="54"/>
  <c r="Y217" i="54"/>
  <c r="X217" i="54"/>
  <c r="T217" i="54"/>
  <c r="V217" i="54"/>
  <c r="K217" i="54"/>
  <c r="L217" i="54"/>
  <c r="C217" i="54"/>
  <c r="J217" i="54"/>
  <c r="U217" i="54"/>
  <c r="S217" i="54"/>
  <c r="D217" i="54"/>
  <c r="AA217" i="54"/>
  <c r="I217" i="54"/>
  <c r="Q217" i="54"/>
  <c r="N217" i="54"/>
  <c r="E217" i="54"/>
  <c r="G217" i="54"/>
  <c r="Z217" i="54"/>
  <c r="F217" i="54"/>
  <c r="O217" i="54"/>
  <c r="P217" i="54"/>
  <c r="U44" i="54"/>
  <c r="X44" i="54"/>
  <c r="K44" i="54"/>
  <c r="V44" i="54"/>
  <c r="N44" i="54"/>
  <c r="E44" i="54"/>
  <c r="O44" i="54"/>
  <c r="L44" i="54"/>
  <c r="F44" i="54"/>
  <c r="Y44" i="54"/>
  <c r="D44" i="54"/>
  <c r="G44" i="54"/>
  <c r="C44" i="54"/>
  <c r="T44" i="54"/>
  <c r="Z44" i="54"/>
  <c r="S44" i="54"/>
  <c r="P44" i="54"/>
  <c r="Q44" i="54"/>
  <c r="J44" i="54"/>
  <c r="AA44" i="54"/>
  <c r="I44" i="54"/>
  <c r="V81" i="54"/>
  <c r="K81" i="54"/>
  <c r="AA81" i="54"/>
  <c r="G81" i="54"/>
  <c r="U81" i="54"/>
  <c r="D81" i="54"/>
  <c r="C81" i="54"/>
  <c r="I81" i="54"/>
  <c r="P81" i="54"/>
  <c r="O81" i="54"/>
  <c r="Y81" i="54"/>
  <c r="J81" i="54"/>
  <c r="Z81" i="54"/>
  <c r="E81" i="54"/>
  <c r="Q81" i="54"/>
  <c r="S81" i="54"/>
  <c r="N81" i="54"/>
  <c r="X81" i="54"/>
  <c r="F81" i="54"/>
  <c r="L81" i="54"/>
  <c r="T81" i="54"/>
  <c r="K112" i="54"/>
  <c r="S112" i="54"/>
  <c r="O112" i="54"/>
  <c r="I112" i="54"/>
  <c r="Q112" i="54"/>
  <c r="E112" i="54"/>
  <c r="L112" i="54"/>
  <c r="C112" i="54"/>
  <c r="V112" i="54"/>
  <c r="J112" i="54"/>
  <c r="U112" i="54"/>
  <c r="P112" i="54"/>
  <c r="D112" i="54"/>
  <c r="Y112" i="54"/>
  <c r="N112" i="54"/>
  <c r="F112" i="54"/>
  <c r="Z112" i="54"/>
  <c r="X112" i="54"/>
  <c r="AA112" i="54"/>
  <c r="T112" i="54"/>
  <c r="G112" i="54"/>
  <c r="F174" i="54"/>
  <c r="Y174" i="54"/>
  <c r="I174" i="54"/>
  <c r="T174" i="54"/>
  <c r="C174" i="54"/>
  <c r="K174" i="54"/>
  <c r="N174" i="54"/>
  <c r="AA174" i="54"/>
  <c r="U174" i="54"/>
  <c r="Z174" i="54"/>
  <c r="G174" i="54"/>
  <c r="D174" i="54"/>
  <c r="O174" i="54"/>
  <c r="S174" i="54"/>
  <c r="Q174" i="54"/>
  <c r="L174" i="54"/>
  <c r="P174" i="54"/>
  <c r="X174" i="54"/>
  <c r="V174" i="54"/>
  <c r="E174" i="54"/>
  <c r="J174" i="54"/>
  <c r="C295" i="54"/>
  <c r="D295" i="54"/>
  <c r="U295" i="54"/>
  <c r="I295" i="54"/>
  <c r="AA295" i="54"/>
  <c r="L295" i="54"/>
  <c r="Z295" i="54"/>
  <c r="S295" i="54"/>
  <c r="K295" i="54"/>
  <c r="Y295" i="54"/>
  <c r="G295" i="54"/>
  <c r="X295" i="54"/>
  <c r="T295" i="54"/>
  <c r="P295" i="54"/>
  <c r="F295" i="54"/>
  <c r="E295" i="54"/>
  <c r="O295" i="54"/>
  <c r="N295" i="54"/>
  <c r="J295" i="54"/>
  <c r="V295" i="54"/>
  <c r="Q295" i="54"/>
  <c r="I186" i="54"/>
  <c r="O186" i="54"/>
  <c r="C186" i="54"/>
  <c r="Q186" i="54"/>
  <c r="J186" i="54"/>
  <c r="F186" i="54"/>
  <c r="S186" i="54"/>
  <c r="AA186" i="54"/>
  <c r="G186" i="54"/>
  <c r="Z186" i="54"/>
  <c r="K186" i="54"/>
  <c r="E186" i="54"/>
  <c r="Y186" i="54"/>
  <c r="U186" i="54"/>
  <c r="P186" i="54"/>
  <c r="T186" i="54"/>
  <c r="V186" i="54"/>
  <c r="X186" i="54"/>
  <c r="L186" i="54"/>
  <c r="N186" i="54"/>
  <c r="D186" i="54"/>
  <c r="Q58" i="54"/>
  <c r="J58" i="54"/>
  <c r="L58" i="54"/>
  <c r="V58" i="54"/>
  <c r="T58" i="54"/>
  <c r="G58" i="54"/>
  <c r="C58" i="54"/>
  <c r="P58" i="54"/>
  <c r="D58" i="54"/>
  <c r="U58" i="54"/>
  <c r="AA58" i="54"/>
  <c r="N58" i="54"/>
  <c r="S58" i="54"/>
  <c r="F58" i="54"/>
  <c r="Z58" i="54"/>
  <c r="X58" i="54"/>
  <c r="E58" i="54"/>
  <c r="I58" i="54"/>
  <c r="O58" i="54"/>
  <c r="K58" i="54"/>
  <c r="Y58" i="54"/>
  <c r="V220" i="54"/>
  <c r="U220" i="54"/>
  <c r="Q220" i="54"/>
  <c r="P220" i="54"/>
  <c r="L220" i="54"/>
  <c r="X220" i="54"/>
  <c r="Z220" i="54"/>
  <c r="K220" i="54"/>
  <c r="AA220" i="54"/>
  <c r="C220" i="54"/>
  <c r="S220" i="54"/>
  <c r="J220" i="54"/>
  <c r="O220" i="54"/>
  <c r="N220" i="54"/>
  <c r="D220" i="54"/>
  <c r="Y220" i="54"/>
  <c r="I220" i="54"/>
  <c r="G220" i="54"/>
  <c r="T220" i="54"/>
  <c r="F220" i="54"/>
  <c r="E220" i="54"/>
  <c r="D105" i="54"/>
  <c r="I105" i="54"/>
  <c r="S105" i="54"/>
  <c r="AA105" i="54"/>
  <c r="C105" i="54"/>
  <c r="F105" i="54"/>
  <c r="Y105" i="54"/>
  <c r="P105" i="54"/>
  <c r="O105" i="54"/>
  <c r="E105" i="54"/>
  <c r="L105" i="54"/>
  <c r="U105" i="54"/>
  <c r="Z105" i="54"/>
  <c r="G105" i="54"/>
  <c r="J105" i="54"/>
  <c r="K105" i="54"/>
  <c r="T105" i="54"/>
  <c r="N105" i="54"/>
  <c r="X105" i="54"/>
  <c r="Q105" i="54"/>
  <c r="V105" i="54"/>
  <c r="J18" i="54"/>
  <c r="Z18" i="54"/>
  <c r="T18" i="54"/>
  <c r="S18" i="54"/>
  <c r="G18" i="54"/>
  <c r="V18" i="54"/>
  <c r="Y18" i="54"/>
  <c r="X18" i="54"/>
  <c r="P18" i="54"/>
  <c r="K18" i="54"/>
  <c r="U18" i="54"/>
  <c r="I18" i="54"/>
  <c r="AA18" i="54"/>
  <c r="Q18" i="54"/>
  <c r="E18" i="54"/>
  <c r="F18" i="54"/>
  <c r="L18" i="54"/>
  <c r="N18" i="54"/>
  <c r="D18" i="54"/>
  <c r="C18" i="54"/>
  <c r="O18" i="54"/>
  <c r="Z264" i="54"/>
  <c r="O264" i="54"/>
  <c r="Q264" i="54"/>
  <c r="I264" i="54"/>
  <c r="L264" i="54"/>
  <c r="S264" i="54"/>
  <c r="AA264" i="54"/>
  <c r="E264" i="54"/>
  <c r="J264" i="54"/>
  <c r="D264" i="54"/>
  <c r="Y264" i="54"/>
  <c r="C264" i="54"/>
  <c r="F264" i="54"/>
  <c r="T264" i="54"/>
  <c r="V264" i="54"/>
  <c r="G264" i="54"/>
  <c r="U264" i="54"/>
  <c r="X264" i="54"/>
  <c r="K264" i="54"/>
  <c r="N264" i="54"/>
  <c r="P264" i="54"/>
  <c r="F115" i="54"/>
  <c r="I115" i="54"/>
  <c r="P115" i="54"/>
  <c r="D115" i="54"/>
  <c r="Z115" i="54"/>
  <c r="O115" i="54"/>
  <c r="L115" i="54"/>
  <c r="G115" i="54"/>
  <c r="U115" i="54"/>
  <c r="J115" i="54"/>
  <c r="S115" i="54"/>
  <c r="K115" i="54"/>
  <c r="Y115" i="54"/>
  <c r="T115" i="54"/>
  <c r="Q115" i="54"/>
  <c r="N115" i="54"/>
  <c r="V115" i="54"/>
  <c r="AA115" i="54"/>
  <c r="C115" i="54"/>
  <c r="E115" i="54"/>
  <c r="X115" i="54"/>
  <c r="Z52" i="54"/>
  <c r="V52" i="54"/>
  <c r="D52" i="54"/>
  <c r="E52" i="54"/>
  <c r="I52" i="54"/>
  <c r="F52" i="54"/>
  <c r="C52" i="54"/>
  <c r="S52" i="54"/>
  <c r="Q52" i="54"/>
  <c r="G52" i="54"/>
  <c r="AA52" i="54"/>
  <c r="Y52" i="54"/>
  <c r="L52" i="54"/>
  <c r="O52" i="54"/>
  <c r="K52" i="54"/>
  <c r="U52" i="54"/>
  <c r="N52" i="54"/>
  <c r="X52" i="54"/>
  <c r="P52" i="54"/>
  <c r="T52" i="54"/>
  <c r="J52" i="54"/>
  <c r="Z245" i="54"/>
  <c r="AA245" i="54"/>
  <c r="P245" i="54"/>
  <c r="L245" i="54"/>
  <c r="O245" i="54"/>
  <c r="F245" i="54"/>
  <c r="X245" i="54"/>
  <c r="K245" i="54"/>
  <c r="I245" i="54"/>
  <c r="N245" i="54"/>
  <c r="C245" i="54"/>
  <c r="Y245" i="54"/>
  <c r="T245" i="54"/>
  <c r="V245" i="54"/>
  <c r="J245" i="54"/>
  <c r="G245" i="54"/>
  <c r="S245" i="54"/>
  <c r="E245" i="54"/>
  <c r="U245" i="54"/>
  <c r="D245" i="54"/>
  <c r="Q245" i="54"/>
  <c r="Q24" i="54"/>
  <c r="J24" i="54"/>
  <c r="X24" i="54"/>
  <c r="Z24" i="54"/>
  <c r="T24" i="54"/>
  <c r="G24" i="54"/>
  <c r="P24" i="54"/>
  <c r="N24" i="54"/>
  <c r="V24" i="54"/>
  <c r="C24" i="54"/>
  <c r="D24" i="54"/>
  <c r="E24" i="54"/>
  <c r="O24" i="54"/>
  <c r="L24" i="54"/>
  <c r="Y24" i="54"/>
  <c r="AA24" i="54"/>
  <c r="U24" i="54"/>
  <c r="F24" i="54"/>
  <c r="S24" i="54"/>
  <c r="K24" i="54"/>
  <c r="I24" i="54"/>
  <c r="V219" i="54"/>
  <c r="D219" i="54"/>
  <c r="Z219" i="54"/>
  <c r="K219" i="54"/>
  <c r="L219" i="54"/>
  <c r="X219" i="54"/>
  <c r="O219" i="54"/>
  <c r="F219" i="54"/>
  <c r="U219" i="54"/>
  <c r="T219" i="54"/>
  <c r="I219" i="54"/>
  <c r="S219" i="54"/>
  <c r="P219" i="54"/>
  <c r="E219" i="54"/>
  <c r="G219" i="54"/>
  <c r="Y219" i="54"/>
  <c r="AA219" i="54"/>
  <c r="Q219" i="54"/>
  <c r="N219" i="54"/>
  <c r="C219" i="54"/>
  <c r="J219" i="54"/>
  <c r="O25" i="54"/>
  <c r="I25" i="54"/>
  <c r="N25" i="54"/>
  <c r="Z25" i="54"/>
  <c r="D25" i="54"/>
  <c r="V25" i="54"/>
  <c r="F25" i="54"/>
  <c r="L25" i="54"/>
  <c r="X25" i="54"/>
  <c r="U25" i="54"/>
  <c r="S25" i="54"/>
  <c r="K25" i="54"/>
  <c r="J25" i="54"/>
  <c r="P25" i="54"/>
  <c r="Q25" i="54"/>
  <c r="C25" i="54"/>
  <c r="Y25" i="54"/>
  <c r="T25" i="54"/>
  <c r="G25" i="54"/>
  <c r="AA25" i="54"/>
  <c r="E25" i="54"/>
  <c r="S248" i="54"/>
  <c r="Z248" i="54"/>
  <c r="T248" i="54"/>
  <c r="Q248" i="54"/>
  <c r="Y248" i="54"/>
  <c r="O248" i="54"/>
  <c r="N248" i="54"/>
  <c r="I248" i="54"/>
  <c r="V248" i="54"/>
  <c r="AA248" i="54"/>
  <c r="J248" i="54"/>
  <c r="E248" i="54"/>
  <c r="U248" i="54"/>
  <c r="X248" i="54"/>
  <c r="G248" i="54"/>
  <c r="L248" i="54"/>
  <c r="F248" i="54"/>
  <c r="P248" i="54"/>
  <c r="K248" i="54"/>
  <c r="D248" i="54"/>
  <c r="C248" i="54"/>
  <c r="D166" i="54"/>
  <c r="Z166" i="54"/>
  <c r="L166" i="54"/>
  <c r="N166" i="54"/>
  <c r="V166" i="54"/>
  <c r="U166" i="54"/>
  <c r="Y166" i="54"/>
  <c r="C166" i="54"/>
  <c r="F166" i="54"/>
  <c r="O166" i="54"/>
  <c r="P166" i="54"/>
  <c r="J166" i="54"/>
  <c r="T166" i="54"/>
  <c r="E166" i="54"/>
  <c r="G166" i="54"/>
  <c r="K166" i="54"/>
  <c r="AA166" i="54"/>
  <c r="X166" i="54"/>
  <c r="I166" i="54"/>
  <c r="Q166" i="54"/>
  <c r="S166" i="54"/>
  <c r="L101" i="54"/>
  <c r="Z101" i="54"/>
  <c r="F101" i="54"/>
  <c r="E101" i="54"/>
  <c r="N101" i="54"/>
  <c r="S101" i="54"/>
  <c r="K101" i="54"/>
  <c r="G101" i="54"/>
  <c r="P101" i="54"/>
  <c r="V101" i="54"/>
  <c r="I101" i="54"/>
  <c r="AA101" i="54"/>
  <c r="O101" i="54"/>
  <c r="Q101" i="54"/>
  <c r="X101" i="54"/>
  <c r="D101" i="54"/>
  <c r="J101" i="54"/>
  <c r="C101" i="54"/>
  <c r="U101" i="54"/>
  <c r="Y101" i="54"/>
  <c r="T101" i="54"/>
  <c r="J278" i="54"/>
  <c r="V278" i="54"/>
  <c r="D278" i="54"/>
  <c r="C278" i="54"/>
  <c r="O278" i="54"/>
  <c r="Y278" i="54"/>
  <c r="Q278" i="54"/>
  <c r="T278" i="54"/>
  <c r="G278" i="54"/>
  <c r="Z278" i="54"/>
  <c r="E278" i="54"/>
  <c r="N278" i="54"/>
  <c r="P278" i="54"/>
  <c r="L278" i="54"/>
  <c r="I278" i="54"/>
  <c r="K278" i="54"/>
  <c r="X278" i="54"/>
  <c r="AA278" i="54"/>
  <c r="F278" i="54"/>
  <c r="U278" i="54"/>
  <c r="S278" i="54"/>
  <c r="S216" i="54"/>
  <c r="G216" i="54"/>
  <c r="O216" i="54"/>
  <c r="Z216" i="54"/>
  <c r="D216" i="54"/>
  <c r="X216" i="54"/>
  <c r="F216" i="54"/>
  <c r="Y216" i="54"/>
  <c r="N216" i="54"/>
  <c r="J216" i="54"/>
  <c r="C216" i="54"/>
  <c r="T216" i="54"/>
  <c r="E216" i="54"/>
  <c r="V216" i="54"/>
  <c r="K216" i="54"/>
  <c r="AA216" i="54"/>
  <c r="P216" i="54"/>
  <c r="Q216" i="54"/>
  <c r="L216" i="54"/>
  <c r="I216" i="54"/>
  <c r="U216" i="54"/>
  <c r="I195" i="54"/>
  <c r="AA195" i="54"/>
  <c r="D195" i="54"/>
  <c r="V195" i="54"/>
  <c r="J195" i="54"/>
  <c r="F195" i="54"/>
  <c r="P195" i="54"/>
  <c r="Z195" i="54"/>
  <c r="C195" i="54"/>
  <c r="L195" i="54"/>
  <c r="G195" i="54"/>
  <c r="K195" i="54"/>
  <c r="Y195" i="54"/>
  <c r="S195" i="54"/>
  <c r="Q195" i="54"/>
  <c r="U195" i="54"/>
  <c r="E195" i="54"/>
  <c r="T195" i="54"/>
  <c r="N195" i="54"/>
  <c r="X195" i="54"/>
  <c r="O195" i="54"/>
  <c r="AA246" i="54"/>
  <c r="Z246" i="54"/>
  <c r="U246" i="54"/>
  <c r="G246" i="54"/>
  <c r="Q246" i="54"/>
  <c r="J246" i="54"/>
  <c r="X246" i="54"/>
  <c r="D246" i="54"/>
  <c r="F246" i="54"/>
  <c r="S246" i="54"/>
  <c r="Y246" i="54"/>
  <c r="I246" i="54"/>
  <c r="O246" i="54"/>
  <c r="E246" i="54"/>
  <c r="K246" i="54"/>
  <c r="C246" i="54"/>
  <c r="N246" i="54"/>
  <c r="P246" i="54"/>
  <c r="L246" i="54"/>
  <c r="V246" i="54"/>
  <c r="T246" i="54"/>
  <c r="O226" i="54"/>
  <c r="Y226" i="54"/>
  <c r="V226" i="54"/>
  <c r="E226" i="54"/>
  <c r="P226" i="54"/>
  <c r="I226" i="54"/>
  <c r="J226" i="54"/>
  <c r="U226" i="54"/>
  <c r="D226" i="54"/>
  <c r="F226" i="54"/>
  <c r="X226" i="54"/>
  <c r="L226" i="54"/>
  <c r="K226" i="54"/>
  <c r="G226" i="54"/>
  <c r="Q226" i="54"/>
  <c r="Z226" i="54"/>
  <c r="S226" i="54"/>
  <c r="T226" i="54"/>
  <c r="AA226" i="54"/>
  <c r="N226" i="54"/>
  <c r="C226" i="54"/>
  <c r="N293" i="54"/>
  <c r="Q293" i="54"/>
  <c r="U293" i="54"/>
  <c r="Y293" i="54"/>
  <c r="X293" i="54"/>
  <c r="E293" i="54"/>
  <c r="F293" i="54"/>
  <c r="V293" i="54"/>
  <c r="K293" i="54"/>
  <c r="D293" i="54"/>
  <c r="O293" i="54"/>
  <c r="I293" i="54"/>
  <c r="S293" i="54"/>
  <c r="Z293" i="54"/>
  <c r="T293" i="54"/>
  <c r="P293" i="54"/>
  <c r="L293" i="54"/>
  <c r="C293" i="54"/>
  <c r="AA293" i="54"/>
  <c r="G293" i="54"/>
  <c r="J293" i="54"/>
  <c r="N160" i="54"/>
  <c r="J160" i="54"/>
  <c r="O160" i="54"/>
  <c r="Y160" i="54"/>
  <c r="K160" i="54"/>
  <c r="E160" i="54"/>
  <c r="AA160" i="54"/>
  <c r="X160" i="54"/>
  <c r="U160" i="54"/>
  <c r="F160" i="54"/>
  <c r="C160" i="54"/>
  <c r="L160" i="54"/>
  <c r="Q160" i="54"/>
  <c r="P160" i="54"/>
  <c r="V160" i="54"/>
  <c r="T160" i="54"/>
  <c r="S160" i="54"/>
  <c r="I160" i="54"/>
  <c r="Z160" i="54"/>
  <c r="G160" i="54"/>
  <c r="D160" i="54"/>
  <c r="Z215" i="54"/>
  <c r="O215" i="54"/>
  <c r="L215" i="54"/>
  <c r="Q215" i="54"/>
  <c r="T215" i="54"/>
  <c r="C215" i="54"/>
  <c r="N215" i="54"/>
  <c r="P215" i="54"/>
  <c r="J215" i="54"/>
  <c r="F215" i="54"/>
  <c r="AA215" i="54"/>
  <c r="Y215" i="54"/>
  <c r="S215" i="54"/>
  <c r="X215" i="54"/>
  <c r="K215" i="54"/>
  <c r="D215" i="54"/>
  <c r="I215" i="54"/>
  <c r="G215" i="54"/>
  <c r="V215" i="54"/>
  <c r="E215" i="54"/>
  <c r="U215" i="54"/>
  <c r="S297" i="54"/>
  <c r="E297" i="54"/>
  <c r="I297" i="54"/>
  <c r="Z297" i="54"/>
  <c r="O297" i="54"/>
  <c r="Q297" i="54"/>
  <c r="J297" i="54"/>
  <c r="U297" i="54"/>
  <c r="X297" i="54"/>
  <c r="T297" i="54"/>
  <c r="C297" i="54"/>
  <c r="V297" i="54"/>
  <c r="Y297" i="54"/>
  <c r="L297" i="54"/>
  <c r="K297" i="54"/>
  <c r="F297" i="54"/>
  <c r="D297" i="54"/>
  <c r="G297" i="54"/>
  <c r="N297" i="54"/>
  <c r="AA297" i="54"/>
  <c r="P297" i="54"/>
  <c r="P49" i="54"/>
  <c r="E49" i="54"/>
  <c r="T49" i="54"/>
  <c r="U49" i="54"/>
  <c r="D49" i="54"/>
  <c r="X49" i="54"/>
  <c r="O49" i="54"/>
  <c r="C49" i="54"/>
  <c r="Y49" i="54"/>
  <c r="F49" i="54"/>
  <c r="K49" i="54"/>
  <c r="AA49" i="54"/>
  <c r="Q49" i="54"/>
  <c r="S49" i="54"/>
  <c r="J49" i="54"/>
  <c r="G49" i="54"/>
  <c r="L49" i="54"/>
  <c r="V49" i="54"/>
  <c r="N49" i="54"/>
  <c r="I49" i="54"/>
  <c r="Z49" i="54"/>
  <c r="F289" i="54"/>
  <c r="N289" i="54"/>
  <c r="V289" i="54"/>
  <c r="D289" i="54"/>
  <c r="Z289" i="54"/>
  <c r="C289" i="54"/>
  <c r="U289" i="54"/>
  <c r="X289" i="54"/>
  <c r="O289" i="54"/>
  <c r="AA289" i="54"/>
  <c r="T289" i="54"/>
  <c r="Y289" i="54"/>
  <c r="I289" i="54"/>
  <c r="K289" i="54"/>
  <c r="P289" i="54"/>
  <c r="Q289" i="54"/>
  <c r="J289" i="54"/>
  <c r="L289" i="54"/>
  <c r="E289" i="54"/>
  <c r="G289" i="54"/>
  <c r="S289" i="54"/>
  <c r="G283" i="54"/>
  <c r="J283" i="54"/>
  <c r="U283" i="54"/>
  <c r="C283" i="54"/>
  <c r="V283" i="54"/>
  <c r="S283" i="54"/>
  <c r="Y283" i="54"/>
  <c r="E283" i="54"/>
  <c r="AA283" i="54"/>
  <c r="N283" i="54"/>
  <c r="D283" i="54"/>
  <c r="O283" i="54"/>
  <c r="T283" i="54"/>
  <c r="Q283" i="54"/>
  <c r="L283" i="54"/>
  <c r="Z283" i="54"/>
  <c r="F283" i="54"/>
  <c r="I283" i="54"/>
  <c r="P283" i="54"/>
  <c r="K283" i="54"/>
  <c r="X283" i="54"/>
  <c r="C143" i="54"/>
  <c r="P143" i="54"/>
  <c r="D143" i="54"/>
  <c r="U143" i="54"/>
  <c r="N143" i="54"/>
  <c r="Y143" i="54"/>
  <c r="O143" i="54"/>
  <c r="J143" i="54"/>
  <c r="Q143" i="54"/>
  <c r="AA143" i="54"/>
  <c r="T143" i="54"/>
  <c r="L143" i="54"/>
  <c r="Z143" i="54"/>
  <c r="I143" i="54"/>
  <c r="V143" i="54"/>
  <c r="X143" i="54"/>
  <c r="F143" i="54"/>
  <c r="G143" i="54"/>
  <c r="K143" i="54"/>
  <c r="E143" i="54"/>
  <c r="S143" i="54"/>
  <c r="O102" i="54"/>
  <c r="V102" i="54"/>
  <c r="I102" i="54"/>
  <c r="P102" i="54"/>
  <c r="J102" i="54"/>
  <c r="U102" i="54"/>
  <c r="X102" i="54"/>
  <c r="Q102" i="54"/>
  <c r="L102" i="54"/>
  <c r="AA102" i="54"/>
  <c r="D102" i="54"/>
  <c r="Z102" i="54"/>
  <c r="C102" i="54"/>
  <c r="S102" i="54"/>
  <c r="Y102" i="54"/>
  <c r="T102" i="54"/>
  <c r="E102" i="54"/>
  <c r="N102" i="54"/>
  <c r="F102" i="54"/>
  <c r="K102" i="54"/>
  <c r="G102" i="54"/>
  <c r="J127" i="54"/>
  <c r="N127" i="54"/>
  <c r="P127" i="54"/>
  <c r="L127" i="54"/>
  <c r="E127" i="54"/>
  <c r="U127" i="54"/>
  <c r="Z127" i="54"/>
  <c r="C127" i="54"/>
  <c r="X127" i="54"/>
  <c r="Q127" i="54"/>
  <c r="G127" i="54"/>
  <c r="AA127" i="54"/>
  <c r="K127" i="54"/>
  <c r="O127" i="54"/>
  <c r="D127" i="54"/>
  <c r="Y127" i="54"/>
  <c r="I127" i="54"/>
  <c r="S127" i="54"/>
  <c r="F127" i="54"/>
  <c r="V127" i="54"/>
  <c r="T127" i="54"/>
  <c r="AA117" i="54"/>
  <c r="P117" i="54"/>
  <c r="Y117" i="54"/>
  <c r="U117" i="54"/>
  <c r="T117" i="54"/>
  <c r="J117" i="54"/>
  <c r="O117" i="54"/>
  <c r="G117" i="54"/>
  <c r="Z117" i="54"/>
  <c r="I117" i="54"/>
  <c r="D117" i="54"/>
  <c r="V117" i="54"/>
  <c r="N117" i="54"/>
  <c r="F117" i="54"/>
  <c r="S117" i="54"/>
  <c r="C117" i="54"/>
  <c r="X117" i="54"/>
  <c r="L117" i="54"/>
  <c r="Q117" i="54"/>
  <c r="K117" i="54"/>
  <c r="E117" i="54"/>
  <c r="F184" i="54"/>
  <c r="T184" i="54"/>
  <c r="X184" i="54"/>
  <c r="C184" i="54"/>
  <c r="D184" i="54"/>
  <c r="V184" i="54"/>
  <c r="L184" i="54"/>
  <c r="U184" i="54"/>
  <c r="Q184" i="54"/>
  <c r="E184" i="54"/>
  <c r="I184" i="54"/>
  <c r="AA184" i="54"/>
  <c r="Y184" i="54"/>
  <c r="J184" i="54"/>
  <c r="Z184" i="54"/>
  <c r="N184" i="54"/>
  <c r="G184" i="54"/>
  <c r="K184" i="54"/>
  <c r="S184" i="54"/>
  <c r="P184" i="54"/>
  <c r="O184" i="54"/>
  <c r="I146" i="54"/>
  <c r="G146" i="54"/>
  <c r="S146" i="54"/>
  <c r="Z146" i="54"/>
  <c r="Q146" i="54"/>
  <c r="E146" i="54"/>
  <c r="V146" i="54"/>
  <c r="X146" i="54"/>
  <c r="C146" i="54"/>
  <c r="D146" i="54"/>
  <c r="O146" i="54"/>
  <c r="N146" i="54"/>
  <c r="F146" i="54"/>
  <c r="L146" i="54"/>
  <c r="P146" i="54"/>
  <c r="AA146" i="54"/>
  <c r="K146" i="54"/>
  <c r="U146" i="54"/>
  <c r="T146" i="54"/>
  <c r="Y146" i="54"/>
  <c r="J146" i="54"/>
  <c r="X75" i="54"/>
  <c r="S75" i="54"/>
  <c r="T75" i="54"/>
  <c r="Q75" i="54"/>
  <c r="D75" i="54"/>
  <c r="O75" i="54"/>
  <c r="N75" i="54"/>
  <c r="L75" i="54"/>
  <c r="E75" i="54"/>
  <c r="AA75" i="54"/>
  <c r="C75" i="54"/>
  <c r="F75" i="54"/>
  <c r="G75" i="54"/>
  <c r="P75" i="54"/>
  <c r="K75" i="54"/>
  <c r="Y75" i="54"/>
  <c r="I75" i="54"/>
  <c r="V75" i="54"/>
  <c r="Z75" i="54"/>
  <c r="J75" i="54"/>
  <c r="U75" i="54"/>
  <c r="U66" i="54"/>
  <c r="Q66" i="54"/>
  <c r="Z66" i="54"/>
  <c r="D66" i="54"/>
  <c r="P66" i="54"/>
  <c r="O66" i="54"/>
  <c r="Y66" i="54"/>
  <c r="F66" i="54"/>
  <c r="T66" i="54"/>
  <c r="J66" i="54"/>
  <c r="I66" i="54"/>
  <c r="L66" i="54"/>
  <c r="C66" i="54"/>
  <c r="N66" i="54"/>
  <c r="S66" i="54"/>
  <c r="V66" i="54"/>
  <c r="K66" i="54"/>
  <c r="G66" i="54"/>
  <c r="AA66" i="54"/>
  <c r="X66" i="54"/>
  <c r="E66" i="54"/>
  <c r="U89" i="54"/>
  <c r="L89" i="54"/>
  <c r="S89" i="54"/>
  <c r="D89" i="54"/>
  <c r="X89" i="54"/>
  <c r="P89" i="54"/>
  <c r="N89" i="54"/>
  <c r="Z89" i="54"/>
  <c r="AA89" i="54"/>
  <c r="Q89" i="54"/>
  <c r="V89" i="54"/>
  <c r="T89" i="54"/>
  <c r="Y89" i="54"/>
  <c r="J89" i="54"/>
  <c r="E89" i="54"/>
  <c r="G89" i="54"/>
  <c r="F89" i="54"/>
  <c r="K89" i="54"/>
  <c r="C89" i="54"/>
  <c r="O89" i="54"/>
  <c r="I89" i="54"/>
  <c r="Z250" i="54"/>
  <c r="T250" i="54"/>
  <c r="I250" i="54"/>
  <c r="L250" i="54"/>
  <c r="J250" i="54"/>
  <c r="U250" i="54"/>
  <c r="Q250" i="54"/>
  <c r="E250" i="54"/>
  <c r="Y250" i="54"/>
  <c r="G250" i="54"/>
  <c r="V250" i="54"/>
  <c r="P250" i="54"/>
  <c r="C250" i="54"/>
  <c r="O250" i="54"/>
  <c r="F250" i="54"/>
  <c r="S250" i="54"/>
  <c r="AA250" i="54"/>
  <c r="N250" i="54"/>
  <c r="X250" i="54"/>
  <c r="D250" i="54"/>
  <c r="K250" i="54"/>
  <c r="U189" i="54"/>
  <c r="I189" i="54"/>
  <c r="Y189" i="54"/>
  <c r="AA189" i="54"/>
  <c r="L189" i="54"/>
  <c r="F189" i="54"/>
  <c r="C189" i="54"/>
  <c r="G189" i="54"/>
  <c r="Z189" i="54"/>
  <c r="N189" i="54"/>
  <c r="T189" i="54"/>
  <c r="E189" i="54"/>
  <c r="V189" i="54"/>
  <c r="O189" i="54"/>
  <c r="Q189" i="54"/>
  <c r="P189" i="54"/>
  <c r="X189" i="54"/>
  <c r="D189" i="54"/>
  <c r="J189" i="54"/>
  <c r="K189" i="54"/>
  <c r="S189" i="54"/>
  <c r="K13" i="54"/>
  <c r="E13" i="54"/>
  <c r="J13" i="54"/>
  <c r="T13" i="54"/>
  <c r="S13" i="54"/>
  <c r="V13" i="54"/>
  <c r="Y13" i="54"/>
  <c r="Q13" i="54"/>
  <c r="P13" i="54"/>
  <c r="D13" i="54"/>
  <c r="L13" i="54"/>
  <c r="N13" i="54"/>
  <c r="O13" i="54"/>
  <c r="AA13" i="54"/>
  <c r="F13" i="54"/>
  <c r="X13" i="54"/>
  <c r="C13" i="54"/>
  <c r="Z13" i="54"/>
  <c r="U13" i="54"/>
  <c r="I13" i="54"/>
  <c r="G13" i="54"/>
  <c r="Z229" i="54"/>
  <c r="X229" i="54"/>
  <c r="U229" i="54"/>
  <c r="P229" i="54"/>
  <c r="K229" i="54"/>
  <c r="S229" i="54"/>
  <c r="AA229" i="54"/>
  <c r="Q229" i="54"/>
  <c r="N229" i="54"/>
  <c r="O229" i="54"/>
  <c r="Y229" i="54"/>
  <c r="D229" i="54"/>
  <c r="I229" i="54"/>
  <c r="J229" i="54"/>
  <c r="L229" i="54"/>
  <c r="C229" i="54"/>
  <c r="G229" i="54"/>
  <c r="E229" i="54"/>
  <c r="T229" i="54"/>
  <c r="F229" i="54"/>
  <c r="V229" i="54"/>
  <c r="U312" i="54"/>
  <c r="K312" i="54"/>
  <c r="X312" i="54"/>
  <c r="S312" i="54"/>
  <c r="T312" i="54"/>
  <c r="Z312" i="54"/>
  <c r="O312" i="54"/>
  <c r="C312" i="54"/>
  <c r="E312" i="54"/>
  <c r="Y312" i="54"/>
  <c r="V312" i="54"/>
  <c r="AA312" i="54"/>
  <c r="P312" i="54"/>
  <c r="G312" i="54"/>
  <c r="Q312" i="54"/>
  <c r="L312" i="54"/>
  <c r="J312" i="54"/>
  <c r="F312" i="54"/>
  <c r="N312" i="54"/>
  <c r="D312" i="54"/>
  <c r="I312" i="54"/>
  <c r="S281" i="54"/>
  <c r="Z281" i="54"/>
  <c r="J281" i="54"/>
  <c r="X281" i="54"/>
  <c r="V281" i="54"/>
  <c r="Q281" i="54"/>
  <c r="Y281" i="54"/>
  <c r="L281" i="54"/>
  <c r="K281" i="54"/>
  <c r="P281" i="54"/>
  <c r="G281" i="54"/>
  <c r="C281" i="54"/>
  <c r="U281" i="54"/>
  <c r="O281" i="54"/>
  <c r="N281" i="54"/>
  <c r="F281" i="54"/>
  <c r="T281" i="54"/>
  <c r="E281" i="54"/>
  <c r="D281" i="54"/>
  <c r="AA281" i="54"/>
  <c r="I281" i="54"/>
  <c r="AA56" i="54"/>
  <c r="I56" i="54"/>
  <c r="S56" i="54"/>
  <c r="E56" i="54"/>
  <c r="Q56" i="54"/>
  <c r="X56" i="54"/>
  <c r="T56" i="54"/>
  <c r="Z56" i="54"/>
  <c r="G56" i="54"/>
  <c r="K56" i="54"/>
  <c r="V56" i="54"/>
  <c r="N56" i="54"/>
  <c r="C56" i="54"/>
  <c r="D56" i="54"/>
  <c r="J56" i="54"/>
  <c r="L56" i="54"/>
  <c r="U56" i="54"/>
  <c r="F56" i="54"/>
  <c r="O56" i="54"/>
  <c r="P56" i="54"/>
  <c r="Y56" i="54"/>
  <c r="Y35" i="54"/>
  <c r="V35" i="54"/>
  <c r="C35" i="54"/>
  <c r="G35" i="54"/>
  <c r="N35" i="54"/>
  <c r="K35" i="54"/>
  <c r="Z35" i="54"/>
  <c r="U35" i="54"/>
  <c r="P35" i="54"/>
  <c r="E35" i="54"/>
  <c r="F35" i="54"/>
  <c r="L35" i="54"/>
  <c r="S35" i="54"/>
  <c r="I35" i="54"/>
  <c r="O35" i="54"/>
  <c r="AA35" i="54"/>
  <c r="T35" i="54"/>
  <c r="J35" i="54"/>
  <c r="D35" i="54"/>
  <c r="Q35" i="54"/>
  <c r="X35" i="54"/>
  <c r="I165" i="54"/>
  <c r="C165" i="54"/>
  <c r="L165" i="54"/>
  <c r="O165" i="54"/>
  <c r="P165" i="54"/>
  <c r="S165" i="54"/>
  <c r="N165" i="54"/>
  <c r="U165" i="54"/>
  <c r="Y165" i="54"/>
  <c r="Q165" i="54"/>
  <c r="E165" i="54"/>
  <c r="AA165" i="54"/>
  <c r="V165" i="54"/>
  <c r="G165" i="54"/>
  <c r="K165" i="54"/>
  <c r="X165" i="54"/>
  <c r="J165" i="54"/>
  <c r="D165" i="54"/>
  <c r="F165" i="54"/>
  <c r="Z165" i="54"/>
  <c r="T165" i="54"/>
  <c r="Y284" i="54"/>
  <c r="X284" i="54"/>
  <c r="U284" i="54"/>
  <c r="Z284" i="54"/>
  <c r="Q284" i="54"/>
  <c r="P284" i="54"/>
  <c r="F284" i="54"/>
  <c r="O284" i="54"/>
  <c r="T284" i="54"/>
  <c r="K284" i="54"/>
  <c r="C284" i="54"/>
  <c r="S284" i="54"/>
  <c r="D284" i="54"/>
  <c r="G284" i="54"/>
  <c r="J284" i="54"/>
  <c r="L284" i="54"/>
  <c r="V284" i="54"/>
  <c r="N284" i="54"/>
  <c r="I284" i="54"/>
  <c r="E284" i="54"/>
  <c r="AA284" i="54"/>
  <c r="X254" i="54"/>
  <c r="S254" i="54"/>
  <c r="C254" i="54"/>
  <c r="U254" i="54"/>
  <c r="Z254" i="54"/>
  <c r="O254" i="54"/>
  <c r="V254" i="54"/>
  <c r="D254" i="54"/>
  <c r="Y254" i="54"/>
  <c r="Q254" i="54"/>
  <c r="T254" i="54"/>
  <c r="I254" i="54"/>
  <c r="N254" i="54"/>
  <c r="K254" i="54"/>
  <c r="G254" i="54"/>
  <c r="J254" i="54"/>
  <c r="E254" i="54"/>
  <c r="P254" i="54"/>
  <c r="L254" i="54"/>
  <c r="AA254" i="54"/>
  <c r="F254" i="54"/>
  <c r="P268" i="54"/>
  <c r="Z268" i="54"/>
  <c r="U268" i="54"/>
  <c r="O268" i="54"/>
  <c r="F268" i="54"/>
  <c r="X268" i="54"/>
  <c r="Y268" i="54"/>
  <c r="E268" i="54"/>
  <c r="S268" i="54"/>
  <c r="L268" i="54"/>
  <c r="K268" i="54"/>
  <c r="T268" i="54"/>
  <c r="N268" i="54"/>
  <c r="AA268" i="54"/>
  <c r="D268" i="54"/>
  <c r="Q268" i="54"/>
  <c r="V268" i="54"/>
  <c r="C268" i="54"/>
  <c r="G268" i="54"/>
  <c r="I268" i="54"/>
  <c r="J268" i="54"/>
  <c r="S307" i="54"/>
  <c r="Y307" i="54"/>
  <c r="Q307" i="54"/>
  <c r="X307" i="54"/>
  <c r="J307" i="54"/>
  <c r="K307" i="54"/>
  <c r="I307" i="54"/>
  <c r="Z307" i="54"/>
  <c r="P307" i="54"/>
  <c r="AA307" i="54"/>
  <c r="U307" i="54"/>
  <c r="N307" i="54"/>
  <c r="V307" i="54"/>
  <c r="C307" i="54"/>
  <c r="T307" i="54"/>
  <c r="G307" i="54"/>
  <c r="O307" i="54"/>
  <c r="L307" i="54"/>
  <c r="E307" i="54"/>
  <c r="F307" i="54"/>
  <c r="D307" i="54"/>
  <c r="D192" i="54"/>
  <c r="E192" i="54"/>
  <c r="J192" i="54"/>
  <c r="Z192" i="54"/>
  <c r="N192" i="54"/>
  <c r="I192" i="54"/>
  <c r="K192" i="54"/>
  <c r="O192" i="54"/>
  <c r="X192" i="54"/>
  <c r="T192" i="54"/>
  <c r="C192" i="54"/>
  <c r="U192" i="54"/>
  <c r="S192" i="54"/>
  <c r="AA192" i="54"/>
  <c r="L192" i="54"/>
  <c r="G192" i="54"/>
  <c r="Y192" i="54"/>
  <c r="Q192" i="54"/>
  <c r="V192" i="54"/>
  <c r="F192" i="54"/>
  <c r="P192" i="54"/>
  <c r="P188" i="54"/>
  <c r="Z188" i="54"/>
  <c r="Y188" i="54"/>
  <c r="T188" i="54"/>
  <c r="U188" i="54"/>
  <c r="I188" i="54"/>
  <c r="K188" i="54"/>
  <c r="F188" i="54"/>
  <c r="S188" i="54"/>
  <c r="G188" i="54"/>
  <c r="C188" i="54"/>
  <c r="N188" i="54"/>
  <c r="X188" i="54"/>
  <c r="V188" i="54"/>
  <c r="D188" i="54"/>
  <c r="L188" i="54"/>
  <c r="E188" i="54"/>
  <c r="AA188" i="54"/>
  <c r="O188" i="54"/>
  <c r="Q188" i="54"/>
  <c r="J188" i="54"/>
  <c r="V77" i="54"/>
  <c r="P77" i="54"/>
  <c r="O77" i="54"/>
  <c r="E77" i="54"/>
  <c r="F77" i="54"/>
  <c r="Z77" i="54"/>
  <c r="T77" i="54"/>
  <c r="N77" i="54"/>
  <c r="Q77" i="54"/>
  <c r="G77" i="54"/>
  <c r="J77" i="54"/>
  <c r="C77" i="54"/>
  <c r="L77" i="54"/>
  <c r="S77" i="54"/>
  <c r="D77" i="54"/>
  <c r="I77" i="54"/>
  <c r="Y77" i="54"/>
  <c r="U77" i="54"/>
  <c r="AA77" i="54"/>
  <c r="X77" i="54"/>
  <c r="K77" i="54"/>
  <c r="D208" i="54"/>
  <c r="X208" i="54"/>
  <c r="U208" i="54"/>
  <c r="L208" i="54"/>
  <c r="Y208" i="54"/>
  <c r="E208" i="54"/>
  <c r="F208" i="54"/>
  <c r="Z208" i="54"/>
  <c r="J208" i="54"/>
  <c r="T208" i="54"/>
  <c r="C208" i="54"/>
  <c r="S208" i="54"/>
  <c r="K208" i="54"/>
  <c r="N208" i="54"/>
  <c r="I208" i="54"/>
  <c r="G208" i="54"/>
  <c r="AA208" i="54"/>
  <c r="O208" i="54"/>
  <c r="V208" i="54"/>
  <c r="P208" i="54"/>
  <c r="Q208" i="54"/>
  <c r="S311" i="54"/>
  <c r="D311" i="54"/>
  <c r="N311" i="54"/>
  <c r="K311" i="54"/>
  <c r="Q311" i="54"/>
  <c r="Y311" i="54"/>
  <c r="Z311" i="54"/>
  <c r="T311" i="54"/>
  <c r="O311" i="54"/>
  <c r="I311" i="54"/>
  <c r="P311" i="54"/>
  <c r="U311" i="54"/>
  <c r="AA311" i="54"/>
  <c r="F311" i="54"/>
  <c r="L311" i="54"/>
  <c r="C311" i="54"/>
  <c r="X311" i="54"/>
  <c r="J311" i="54"/>
  <c r="G311" i="54"/>
  <c r="V311" i="54"/>
  <c r="E311" i="54"/>
  <c r="P198" i="54"/>
  <c r="E198" i="54"/>
  <c r="U198" i="54"/>
  <c r="V198" i="54"/>
  <c r="N198" i="54"/>
  <c r="G198" i="54"/>
  <c r="Y198" i="54"/>
  <c r="C198" i="54"/>
  <c r="AA198" i="54"/>
  <c r="K198" i="54"/>
  <c r="F198" i="54"/>
  <c r="Z198" i="54"/>
  <c r="J198" i="54"/>
  <c r="O198" i="54"/>
  <c r="T198" i="54"/>
  <c r="L198" i="54"/>
  <c r="S198" i="54"/>
  <c r="Q198" i="54"/>
  <c r="I198" i="54"/>
  <c r="X198" i="54"/>
  <c r="D198" i="54"/>
  <c r="F131" i="54"/>
  <c r="S131" i="54"/>
  <c r="P131" i="54"/>
  <c r="J131" i="54"/>
  <c r="AA131" i="54"/>
  <c r="Q131" i="54"/>
  <c r="E131" i="54"/>
  <c r="L131" i="54"/>
  <c r="Z131" i="54"/>
  <c r="O131" i="54"/>
  <c r="I131" i="54"/>
  <c r="T131" i="54"/>
  <c r="X131" i="54"/>
  <c r="U131" i="54"/>
  <c r="N131" i="54"/>
  <c r="G131" i="54"/>
  <c r="C131" i="54"/>
  <c r="Y131" i="54"/>
  <c r="V131" i="54"/>
  <c r="D131" i="54"/>
  <c r="K131" i="54"/>
  <c r="S274" i="54"/>
  <c r="U274" i="54"/>
  <c r="P274" i="54"/>
  <c r="K274" i="54"/>
  <c r="Z274" i="54"/>
  <c r="G274" i="54"/>
  <c r="V274" i="54"/>
  <c r="C274" i="54"/>
  <c r="N274" i="54"/>
  <c r="J274" i="54"/>
  <c r="I274" i="54"/>
  <c r="O274" i="54"/>
  <c r="D274" i="54"/>
  <c r="X274" i="54"/>
  <c r="T274" i="54"/>
  <c r="Q274" i="54"/>
  <c r="AA274" i="54"/>
  <c r="F274" i="54"/>
  <c r="L274" i="54"/>
  <c r="Y274" i="54"/>
  <c r="E274" i="54"/>
  <c r="D203" i="54"/>
  <c r="Y203" i="54"/>
  <c r="J203" i="54"/>
  <c r="I203" i="54"/>
  <c r="P203" i="54"/>
  <c r="S203" i="54"/>
  <c r="G203" i="54"/>
  <c r="U203" i="54"/>
  <c r="L203" i="54"/>
  <c r="V203" i="54"/>
  <c r="Z203" i="54"/>
  <c r="E203" i="54"/>
  <c r="T203" i="54"/>
  <c r="F203" i="54"/>
  <c r="Q203" i="54"/>
  <c r="N203" i="54"/>
  <c r="AA203" i="54"/>
  <c r="O203" i="54"/>
  <c r="C203" i="54"/>
  <c r="X203" i="54"/>
  <c r="K203" i="54"/>
  <c r="I162" i="54"/>
  <c r="P162" i="54"/>
  <c r="D162" i="54"/>
  <c r="E162" i="54"/>
  <c r="F162" i="54"/>
  <c r="Q162" i="54"/>
  <c r="V162" i="54"/>
  <c r="O162" i="54"/>
  <c r="AA162" i="54"/>
  <c r="U162" i="54"/>
  <c r="C162" i="54"/>
  <c r="T162" i="54"/>
  <c r="Y162" i="54"/>
  <c r="Z162" i="54"/>
  <c r="J162" i="54"/>
  <c r="G162" i="54"/>
  <c r="L162" i="54"/>
  <c r="X162" i="54"/>
  <c r="N162" i="54"/>
  <c r="K162" i="54"/>
  <c r="S162" i="54"/>
  <c r="Z154" i="54"/>
  <c r="C154" i="54"/>
  <c r="V154" i="54"/>
  <c r="I154" i="54"/>
  <c r="E154" i="54"/>
  <c r="S154" i="54"/>
  <c r="Y154" i="54"/>
  <c r="O154" i="54"/>
  <c r="P154" i="54"/>
  <c r="K154" i="54"/>
  <c r="G154" i="54"/>
  <c r="AA154" i="54"/>
  <c r="D154" i="54"/>
  <c r="T154" i="54"/>
  <c r="U154" i="54"/>
  <c r="J154" i="54"/>
  <c r="L154" i="54"/>
  <c r="X154" i="54"/>
  <c r="N154" i="54"/>
  <c r="F154" i="54"/>
  <c r="Q154" i="54"/>
  <c r="T294" i="54"/>
  <c r="Z294" i="54"/>
  <c r="X294" i="54"/>
  <c r="V294" i="54"/>
  <c r="U294" i="54"/>
  <c r="E294" i="54"/>
  <c r="P294" i="54"/>
  <c r="F294" i="54"/>
  <c r="Y294" i="54"/>
  <c r="S294" i="54"/>
  <c r="D294" i="54"/>
  <c r="Q294" i="54"/>
  <c r="C294" i="54"/>
  <c r="AA294" i="54"/>
  <c r="L294" i="54"/>
  <c r="K294" i="54"/>
  <c r="J294" i="54"/>
  <c r="N294" i="54"/>
  <c r="I294" i="54"/>
  <c r="G294" i="54"/>
  <c r="O294" i="54"/>
  <c r="V239" i="54"/>
  <c r="X239" i="54"/>
  <c r="Z239" i="54"/>
  <c r="F239" i="54"/>
  <c r="K239" i="54"/>
  <c r="U239" i="54"/>
  <c r="P239" i="54"/>
  <c r="Q239" i="54"/>
  <c r="S239" i="54"/>
  <c r="L239" i="54"/>
  <c r="N239" i="54"/>
  <c r="AA239" i="54"/>
  <c r="E239" i="54"/>
  <c r="D239" i="54"/>
  <c r="Y239" i="54"/>
  <c r="O239" i="54"/>
  <c r="G239" i="54"/>
  <c r="T239" i="54"/>
  <c r="J239" i="54"/>
  <c r="I239" i="54"/>
  <c r="C239" i="54"/>
  <c r="G204" i="54"/>
  <c r="C204" i="54"/>
  <c r="U204" i="54"/>
  <c r="N204" i="54"/>
  <c r="T204" i="54"/>
  <c r="L204" i="54"/>
  <c r="E204" i="54"/>
  <c r="Q204" i="54"/>
  <c r="J204" i="54"/>
  <c r="F204" i="54"/>
  <c r="X204" i="54"/>
  <c r="D204" i="54"/>
  <c r="Y204" i="54"/>
  <c r="O204" i="54"/>
  <c r="AA204" i="54"/>
  <c r="Z204" i="54"/>
  <c r="S204" i="54"/>
  <c r="V204" i="54"/>
  <c r="I204" i="54"/>
  <c r="P204" i="54"/>
  <c r="K204" i="54"/>
  <c r="Z298" i="54"/>
  <c r="V298" i="54"/>
  <c r="Q298" i="54"/>
  <c r="J298" i="54"/>
  <c r="AA298" i="54"/>
  <c r="T298" i="54"/>
  <c r="K298" i="54"/>
  <c r="Y298" i="54"/>
  <c r="U298" i="54"/>
  <c r="F298" i="54"/>
  <c r="G298" i="54"/>
  <c r="P298" i="54"/>
  <c r="X298" i="54"/>
  <c r="O298" i="54"/>
  <c r="E298" i="54"/>
  <c r="S298" i="54"/>
  <c r="L298" i="54"/>
  <c r="I298" i="54"/>
  <c r="N298" i="54"/>
  <c r="D298" i="54"/>
  <c r="C298" i="54"/>
  <c r="Y304" i="54"/>
  <c r="Q304" i="54"/>
  <c r="J304" i="54"/>
  <c r="D304" i="54"/>
  <c r="I304" i="54"/>
  <c r="AA304" i="54"/>
  <c r="X304" i="54"/>
  <c r="V304" i="54"/>
  <c r="U304" i="54"/>
  <c r="L304" i="54"/>
  <c r="F304" i="54"/>
  <c r="C304" i="54"/>
  <c r="E304" i="54"/>
  <c r="G304" i="54"/>
  <c r="N304" i="54"/>
  <c r="Z304" i="54"/>
  <c r="T304" i="54"/>
  <c r="O304" i="54"/>
  <c r="S304" i="54"/>
  <c r="P304" i="54"/>
  <c r="K304" i="54"/>
  <c r="Z261" i="54"/>
  <c r="D261" i="54"/>
  <c r="I261" i="54"/>
  <c r="AA261" i="54"/>
  <c r="O261" i="54"/>
  <c r="T261" i="54"/>
  <c r="C261" i="54"/>
  <c r="E261" i="54"/>
  <c r="F261" i="54"/>
  <c r="N261" i="54"/>
  <c r="Y261" i="54"/>
  <c r="S261" i="54"/>
  <c r="Q261" i="54"/>
  <c r="J261" i="54"/>
  <c r="X261" i="54"/>
  <c r="V261" i="54"/>
  <c r="U261" i="54"/>
  <c r="K261" i="54"/>
  <c r="G261" i="54"/>
  <c r="P261" i="54"/>
  <c r="L261" i="54"/>
  <c r="N17" i="54"/>
  <c r="D17" i="54"/>
  <c r="S17" i="54"/>
  <c r="Y17" i="54"/>
  <c r="J17" i="54"/>
  <c r="Q17" i="54"/>
  <c r="X17" i="54"/>
  <c r="K17" i="54"/>
  <c r="U17" i="54"/>
  <c r="V17" i="54"/>
  <c r="L17" i="54"/>
  <c r="P17" i="54"/>
  <c r="C17" i="54"/>
  <c r="E17" i="54"/>
  <c r="T17" i="54"/>
  <c r="F17" i="54"/>
  <c r="I17" i="54"/>
  <c r="G17" i="54"/>
  <c r="AA17" i="54"/>
  <c r="Z17" i="54"/>
  <c r="O17" i="54"/>
  <c r="P26" i="54"/>
  <c r="AA26" i="54"/>
  <c r="F26" i="54"/>
  <c r="Q26" i="54"/>
  <c r="O26" i="54"/>
  <c r="C26" i="54"/>
  <c r="D26" i="54"/>
  <c r="V26" i="54"/>
  <c r="L26" i="54"/>
  <c r="J26" i="54"/>
  <c r="Y26" i="54"/>
  <c r="S26" i="54"/>
  <c r="E26" i="54"/>
  <c r="G26" i="54"/>
  <c r="U26" i="54"/>
  <c r="N26" i="54"/>
  <c r="T26" i="54"/>
  <c r="Z26" i="54"/>
  <c r="I26" i="54"/>
  <c r="X26" i="54"/>
  <c r="K26" i="54"/>
  <c r="T253" i="54"/>
  <c r="O253" i="54"/>
  <c r="C253" i="54"/>
  <c r="J253" i="54"/>
  <c r="U253" i="54"/>
  <c r="D253" i="54"/>
  <c r="Y253" i="54"/>
  <c r="N253" i="54"/>
  <c r="I253" i="54"/>
  <c r="V253" i="54"/>
  <c r="Q253" i="54"/>
  <c r="S253" i="54"/>
  <c r="AA253" i="54"/>
  <c r="X253" i="54"/>
  <c r="K253" i="54"/>
  <c r="P253" i="54"/>
  <c r="L253" i="54"/>
  <c r="G253" i="54"/>
  <c r="Z253" i="54"/>
  <c r="F253" i="54"/>
  <c r="E253" i="54"/>
  <c r="Z125" i="54"/>
  <c r="E125" i="54"/>
  <c r="L125" i="54"/>
  <c r="X125" i="54"/>
  <c r="V125" i="54"/>
  <c r="J125" i="54"/>
  <c r="P125" i="54"/>
  <c r="O125" i="54"/>
  <c r="G125" i="54"/>
  <c r="F125" i="54"/>
  <c r="I125" i="54"/>
  <c r="U125" i="54"/>
  <c r="S125" i="54"/>
  <c r="Q125" i="54"/>
  <c r="Y125" i="54"/>
  <c r="T125" i="54"/>
  <c r="AA125" i="54"/>
  <c r="N125" i="54"/>
  <c r="K125" i="54"/>
  <c r="C125" i="54"/>
  <c r="D125" i="54"/>
  <c r="X247" i="54"/>
  <c r="I247" i="54"/>
  <c r="T247" i="54"/>
  <c r="L247" i="54"/>
  <c r="F247" i="54"/>
  <c r="AA247" i="54"/>
  <c r="Q247" i="54"/>
  <c r="E247" i="54"/>
  <c r="O247" i="54"/>
  <c r="J247" i="54"/>
  <c r="C247" i="54"/>
  <c r="V247" i="54"/>
  <c r="N247" i="54"/>
  <c r="Z247" i="54"/>
  <c r="U247" i="54"/>
  <c r="G247" i="54"/>
  <c r="K247" i="54"/>
  <c r="S247" i="54"/>
  <c r="P247" i="54"/>
  <c r="Y247" i="54"/>
  <c r="D247" i="54"/>
  <c r="K30" i="54"/>
  <c r="Z30" i="54"/>
  <c r="X30" i="54"/>
  <c r="G30" i="54"/>
  <c r="V30" i="54"/>
  <c r="C30" i="54"/>
  <c r="Q30" i="54"/>
  <c r="U30" i="54"/>
  <c r="Y30" i="54"/>
  <c r="L30" i="54"/>
  <c r="E30" i="54"/>
  <c r="O30" i="54"/>
  <c r="J30" i="54"/>
  <c r="I30" i="54"/>
  <c r="F30" i="54"/>
  <c r="P30" i="54"/>
  <c r="T30" i="54"/>
  <c r="N30" i="54"/>
  <c r="S30" i="54"/>
  <c r="D30" i="54"/>
  <c r="AA30" i="54"/>
  <c r="T83" i="54"/>
  <c r="K83" i="54"/>
  <c r="J83" i="54"/>
  <c r="Y83" i="54"/>
  <c r="D83" i="54"/>
  <c r="F83" i="54"/>
  <c r="P83" i="54"/>
  <c r="O83" i="54"/>
  <c r="U83" i="54"/>
  <c r="C83" i="54"/>
  <c r="G83" i="54"/>
  <c r="L83" i="54"/>
  <c r="AA83" i="54"/>
  <c r="N83" i="54"/>
  <c r="I83" i="54"/>
  <c r="Q83" i="54"/>
  <c r="Z83" i="54"/>
  <c r="E83" i="54"/>
  <c r="X83" i="54"/>
  <c r="S83" i="54"/>
  <c r="V83" i="54"/>
  <c r="C71" i="54"/>
  <c r="U71" i="54"/>
  <c r="K71" i="54"/>
  <c r="P71" i="54"/>
  <c r="J71" i="54"/>
  <c r="O71" i="54"/>
  <c r="Y71" i="54"/>
  <c r="N71" i="54"/>
  <c r="E71" i="54"/>
  <c r="D71" i="54"/>
  <c r="Z71" i="54"/>
  <c r="Q71" i="54"/>
  <c r="V71" i="54"/>
  <c r="X71" i="54"/>
  <c r="G71" i="54"/>
  <c r="AA71" i="54"/>
  <c r="S71" i="54"/>
  <c r="T71" i="54"/>
  <c r="L71" i="54"/>
  <c r="I71" i="54"/>
  <c r="F71" i="54"/>
  <c r="D51" i="54"/>
  <c r="I51" i="54"/>
  <c r="E51" i="54"/>
  <c r="AA51" i="54"/>
  <c r="V51" i="54"/>
  <c r="X51" i="54"/>
  <c r="T51" i="54"/>
  <c r="O51" i="54"/>
  <c r="K51" i="54"/>
  <c r="C51" i="54"/>
  <c r="L51" i="54"/>
  <c r="F51" i="54"/>
  <c r="J51" i="54"/>
  <c r="N51" i="54"/>
  <c r="P51" i="54"/>
  <c r="U51" i="54"/>
  <c r="G51" i="54"/>
  <c r="Z51" i="54"/>
  <c r="S51" i="54"/>
  <c r="Y51" i="54"/>
  <c r="Q51" i="54"/>
  <c r="S169" i="54"/>
  <c r="AA169" i="54"/>
  <c r="X169" i="54"/>
  <c r="U169" i="54"/>
  <c r="T169" i="54"/>
  <c r="N169" i="54"/>
  <c r="E169" i="54"/>
  <c r="I169" i="54"/>
  <c r="Q169" i="54"/>
  <c r="Z169" i="54"/>
  <c r="D169" i="54"/>
  <c r="F169" i="54"/>
  <c r="V169" i="54"/>
  <c r="G169" i="54"/>
  <c r="P169" i="54"/>
  <c r="L169" i="54"/>
  <c r="O169" i="54"/>
  <c r="C169" i="54"/>
  <c r="Y169" i="54"/>
  <c r="K169" i="54"/>
  <c r="J169" i="54"/>
  <c r="Z233" i="54"/>
  <c r="T233" i="54"/>
  <c r="U233" i="54"/>
  <c r="D233" i="54"/>
  <c r="Q233" i="54"/>
  <c r="P233" i="54"/>
  <c r="X233" i="54"/>
  <c r="S233" i="54"/>
  <c r="K233" i="54"/>
  <c r="Y233" i="54"/>
  <c r="C233" i="54"/>
  <c r="L233" i="54"/>
  <c r="N233" i="54"/>
  <c r="I233" i="54"/>
  <c r="G233" i="54"/>
  <c r="O233" i="54"/>
  <c r="J233" i="54"/>
  <c r="AA233" i="54"/>
  <c r="F233" i="54"/>
  <c r="V233" i="54"/>
  <c r="E233" i="54"/>
  <c r="G178" i="54"/>
  <c r="X178" i="54"/>
  <c r="Z178" i="54"/>
  <c r="Y178" i="54"/>
  <c r="O178" i="54"/>
  <c r="Q178" i="54"/>
  <c r="J178" i="54"/>
  <c r="K178" i="54"/>
  <c r="C178" i="54"/>
  <c r="T178" i="54"/>
  <c r="AA178" i="54"/>
  <c r="F178" i="54"/>
  <c r="S178" i="54"/>
  <c r="D178" i="54"/>
  <c r="L178" i="54"/>
  <c r="E178" i="54"/>
  <c r="V178" i="54"/>
  <c r="P178" i="54"/>
  <c r="I178" i="54"/>
  <c r="U178" i="54"/>
  <c r="N178" i="54"/>
  <c r="W32" i="54" l="1"/>
  <c r="M233" i="54"/>
  <c r="M169" i="54"/>
  <c r="W125" i="54"/>
  <c r="M236" i="54"/>
  <c r="W124" i="54"/>
  <c r="M162" i="54"/>
  <c r="R284" i="54"/>
  <c r="R229" i="54"/>
  <c r="W229" i="54"/>
  <c r="M215" i="54"/>
  <c r="W160" i="54"/>
  <c r="W101" i="54"/>
  <c r="M24" i="54"/>
  <c r="W58" i="54"/>
  <c r="M58" i="54"/>
  <c r="M295" i="54"/>
  <c r="W148" i="54"/>
  <c r="R12" i="54"/>
  <c r="W163" i="54"/>
  <c r="M140" i="54"/>
  <c r="W123" i="54"/>
  <c r="M95" i="54"/>
  <c r="R173" i="54"/>
  <c r="R151" i="54"/>
  <c r="M97" i="54"/>
  <c r="M45" i="54"/>
  <c r="R188" i="54"/>
  <c r="M254" i="54"/>
  <c r="W312" i="54"/>
  <c r="M163" i="54"/>
  <c r="R91" i="54"/>
  <c r="W91" i="54"/>
  <c r="W130" i="54"/>
  <c r="R138" i="54"/>
  <c r="R291" i="54"/>
  <c r="R310" i="54"/>
  <c r="M109" i="54"/>
  <c r="W85" i="54"/>
  <c r="M206" i="54"/>
  <c r="M290" i="54"/>
  <c r="M108" i="54"/>
  <c r="R240" i="54"/>
  <c r="R300" i="54"/>
  <c r="M279" i="54"/>
  <c r="M195" i="54"/>
  <c r="R24" i="54"/>
  <c r="W290" i="54"/>
  <c r="R57" i="54"/>
  <c r="M152" i="54"/>
  <c r="W180" i="54"/>
  <c r="R29" i="54"/>
  <c r="M302" i="54"/>
  <c r="R285" i="54"/>
  <c r="M198" i="54"/>
  <c r="M226" i="54"/>
  <c r="W166" i="54"/>
  <c r="M267" i="54"/>
  <c r="W174" i="54"/>
  <c r="W247" i="54"/>
  <c r="M26" i="54"/>
  <c r="M304" i="54"/>
  <c r="M246" i="54"/>
  <c r="M278" i="54"/>
  <c r="M248" i="54"/>
  <c r="W115" i="54"/>
  <c r="W264" i="54"/>
  <c r="W112" i="54"/>
  <c r="R26" i="54"/>
  <c r="W92" i="54"/>
  <c r="W159" i="54"/>
  <c r="R305" i="54"/>
  <c r="M31" i="54"/>
  <c r="W252" i="54"/>
  <c r="W133" i="54"/>
  <c r="W230" i="54"/>
  <c r="W157" i="54"/>
  <c r="R185" i="54"/>
  <c r="W292" i="54"/>
  <c r="W170" i="54"/>
  <c r="M132" i="54"/>
  <c r="M61" i="54"/>
  <c r="M119" i="54"/>
  <c r="W191" i="54"/>
  <c r="W59" i="54"/>
  <c r="R20" i="54"/>
  <c r="W176" i="54"/>
  <c r="W117" i="54"/>
  <c r="M173" i="54"/>
  <c r="W182" i="54"/>
  <c r="R182" i="54"/>
  <c r="W68" i="54"/>
  <c r="M68" i="54"/>
  <c r="M187" i="54"/>
  <c r="M224" i="54"/>
  <c r="R55" i="54"/>
  <c r="W55" i="54"/>
  <c r="R22" i="54"/>
  <c r="R15" i="54"/>
  <c r="W15" i="54"/>
  <c r="W96" i="54"/>
  <c r="M291" i="54"/>
  <c r="M150" i="54"/>
  <c r="W87" i="54"/>
  <c r="M249" i="54"/>
  <c r="M244" i="54"/>
  <c r="W244" i="54"/>
  <c r="M172" i="54"/>
  <c r="W310" i="54"/>
  <c r="M133" i="54"/>
  <c r="M230" i="54"/>
  <c r="R262" i="54"/>
  <c r="M201" i="54"/>
  <c r="W255" i="54"/>
  <c r="R286" i="54"/>
  <c r="W199" i="54"/>
  <c r="M199" i="54"/>
  <c r="M269" i="54"/>
  <c r="R313" i="54"/>
  <c r="W233" i="54"/>
  <c r="W83" i="54"/>
  <c r="M247" i="54"/>
  <c r="W26" i="54"/>
  <c r="M261" i="54"/>
  <c r="R304" i="54"/>
  <c r="W304" i="54"/>
  <c r="R298" i="54"/>
  <c r="W239" i="54"/>
  <c r="W294" i="54"/>
  <c r="R162" i="54"/>
  <c r="R198" i="54"/>
  <c r="W77" i="54"/>
  <c r="M77" i="54"/>
  <c r="W188" i="54"/>
  <c r="M284" i="54"/>
  <c r="W284" i="54"/>
  <c r="M165" i="54"/>
  <c r="M312" i="54"/>
  <c r="R13" i="54"/>
  <c r="W250" i="54"/>
  <c r="M117" i="54"/>
  <c r="R127" i="54"/>
  <c r="W143" i="54"/>
  <c r="W283" i="54"/>
  <c r="M289" i="54"/>
  <c r="M49" i="54"/>
  <c r="W245" i="54"/>
  <c r="R186" i="54"/>
  <c r="W295" i="54"/>
  <c r="R112" i="54"/>
  <c r="R44" i="54"/>
  <c r="W197" i="54"/>
  <c r="M197" i="54"/>
  <c r="R228" i="54"/>
  <c r="M148" i="54"/>
  <c r="M116" i="54"/>
  <c r="M12" i="54"/>
  <c r="R163" i="54"/>
  <c r="R140" i="54"/>
  <c r="W213" i="54"/>
  <c r="R177" i="54"/>
  <c r="R129" i="54"/>
  <c r="M91" i="54"/>
  <c r="R95" i="54"/>
  <c r="R122" i="54"/>
  <c r="M130" i="54"/>
  <c r="M306" i="54"/>
  <c r="W306" i="54"/>
  <c r="R135" i="54"/>
  <c r="M301" i="54"/>
  <c r="R301" i="54"/>
  <c r="W301" i="54"/>
  <c r="W57" i="54"/>
  <c r="W152" i="54"/>
  <c r="W155" i="54"/>
  <c r="M155" i="54"/>
  <c r="W205" i="54"/>
  <c r="M205" i="54"/>
  <c r="M180" i="54"/>
  <c r="M202" i="54"/>
  <c r="R64" i="54"/>
  <c r="M64" i="54"/>
  <c r="W232" i="54"/>
  <c r="W272" i="54"/>
  <c r="W241" i="54"/>
  <c r="R14" i="54"/>
  <c r="M88" i="54"/>
  <c r="R118" i="54"/>
  <c r="R209" i="54"/>
  <c r="M74" i="54"/>
  <c r="R70" i="54"/>
  <c r="W69" i="54"/>
  <c r="R69" i="54"/>
  <c r="M69" i="54"/>
  <c r="R126" i="54"/>
  <c r="M126" i="54"/>
  <c r="W126" i="54"/>
  <c r="R65" i="54"/>
  <c r="M42" i="54"/>
  <c r="M251" i="54"/>
  <c r="R231" i="54"/>
  <c r="M296" i="54"/>
  <c r="W214" i="54"/>
  <c r="R214" i="54"/>
  <c r="M214" i="54"/>
  <c r="R19" i="54"/>
  <c r="M260" i="54"/>
  <c r="W256" i="54"/>
  <c r="W300" i="54"/>
  <c r="R72" i="54"/>
  <c r="M72" i="54"/>
  <c r="M235" i="54"/>
  <c r="M21" i="54"/>
  <c r="W196" i="54"/>
  <c r="R170" i="54"/>
  <c r="R73" i="54"/>
  <c r="W190" i="54"/>
  <c r="R190" i="54"/>
  <c r="M82" i="54"/>
  <c r="M90" i="54"/>
  <c r="W156" i="54"/>
  <c r="W50" i="54"/>
  <c r="R279" i="54"/>
  <c r="R47" i="54"/>
  <c r="W221" i="54"/>
  <c r="M221" i="54"/>
  <c r="R31" i="54"/>
  <c r="R37" i="54"/>
  <c r="M37" i="54"/>
  <c r="M308" i="54"/>
  <c r="M168" i="54"/>
  <c r="M164" i="54"/>
  <c r="M280" i="54"/>
  <c r="W144" i="54"/>
  <c r="M36" i="54"/>
  <c r="W36" i="54"/>
  <c r="M270" i="54"/>
  <c r="W270" i="54"/>
  <c r="M259" i="54"/>
  <c r="R106" i="54"/>
  <c r="R33" i="54"/>
  <c r="R243" i="54"/>
  <c r="R200" i="54"/>
  <c r="M200" i="54"/>
  <c r="R104" i="54"/>
  <c r="M273" i="54"/>
  <c r="M266" i="54"/>
  <c r="M46" i="54"/>
  <c r="W46" i="54"/>
  <c r="M285" i="54"/>
  <c r="W285" i="54"/>
  <c r="M276" i="54"/>
  <c r="W193" i="54"/>
  <c r="M43" i="54"/>
  <c r="W86" i="54"/>
  <c r="W305" i="54"/>
  <c r="M303" i="54"/>
  <c r="W178" i="54"/>
  <c r="W71" i="54"/>
  <c r="M125" i="54"/>
  <c r="R204" i="54"/>
  <c r="W41" i="54"/>
  <c r="W88" i="54"/>
  <c r="W168" i="54"/>
  <c r="AB83" i="54"/>
  <c r="H83" i="54"/>
  <c r="AB162" i="54"/>
  <c r="H162" i="54"/>
  <c r="AB311" i="54"/>
  <c r="H311" i="54"/>
  <c r="AB77" i="54"/>
  <c r="H77" i="54"/>
  <c r="AB192" i="54"/>
  <c r="H192" i="54"/>
  <c r="W254" i="54"/>
  <c r="M189" i="54"/>
  <c r="AB189" i="54"/>
  <c r="H189" i="54"/>
  <c r="R146" i="54"/>
  <c r="M184" i="54"/>
  <c r="M127" i="54"/>
  <c r="H102" i="54"/>
  <c r="AB102" i="54"/>
  <c r="AB215" i="54"/>
  <c r="H215" i="54"/>
  <c r="R215" i="54"/>
  <c r="H160" i="54"/>
  <c r="AB160" i="54"/>
  <c r="R195" i="54"/>
  <c r="M101" i="54"/>
  <c r="R52" i="54"/>
  <c r="R264" i="54"/>
  <c r="H220" i="54"/>
  <c r="AB220" i="54"/>
  <c r="H58" i="54"/>
  <c r="AB58" i="54"/>
  <c r="R295" i="54"/>
  <c r="AB295" i="54"/>
  <c r="H295" i="54"/>
  <c r="AB217" i="54"/>
  <c r="H217" i="54"/>
  <c r="W228" i="54"/>
  <c r="H39" i="54"/>
  <c r="AB39" i="54"/>
  <c r="AB140" i="54"/>
  <c r="H140" i="54"/>
  <c r="W76" i="54"/>
  <c r="H177" i="54"/>
  <c r="AB177" i="54"/>
  <c r="W28" i="54"/>
  <c r="H95" i="54"/>
  <c r="AB95" i="54"/>
  <c r="W95" i="54"/>
  <c r="H211" i="54"/>
  <c r="AB211" i="54"/>
  <c r="W211" i="54"/>
  <c r="W183" i="54"/>
  <c r="AB128" i="54"/>
  <c r="H128" i="54"/>
  <c r="H122" i="54"/>
  <c r="AB122" i="54"/>
  <c r="H85" i="54"/>
  <c r="AB85" i="54"/>
  <c r="M85" i="54"/>
  <c r="R40" i="54"/>
  <c r="H151" i="54"/>
  <c r="AB151" i="54"/>
  <c r="H22" i="54"/>
  <c r="AB22" i="54"/>
  <c r="W22" i="54"/>
  <c r="R78" i="54"/>
  <c r="AB78" i="54"/>
  <c r="H78" i="54"/>
  <c r="M114" i="54"/>
  <c r="AB287" i="54"/>
  <c r="H287" i="54"/>
  <c r="W150" i="54"/>
  <c r="H227" i="54"/>
  <c r="AB227" i="54"/>
  <c r="R97" i="54"/>
  <c r="R142" i="54"/>
  <c r="W132" i="54"/>
  <c r="W249" i="54"/>
  <c r="AB265" i="54"/>
  <c r="H265" i="54"/>
  <c r="H120" i="54"/>
  <c r="AB120" i="54"/>
  <c r="AB157" i="54"/>
  <c r="H157" i="54"/>
  <c r="H262" i="54"/>
  <c r="AB262" i="54"/>
  <c r="M255" i="54"/>
  <c r="R121" i="54"/>
  <c r="H121" i="54"/>
  <c r="AB121" i="54"/>
  <c r="Y314" i="54"/>
  <c r="AA314" i="54"/>
  <c r="O314" i="54"/>
  <c r="J314" i="54"/>
  <c r="P314" i="54"/>
  <c r="R237" i="54"/>
  <c r="R16" i="54"/>
  <c r="R136" i="54"/>
  <c r="H290" i="54"/>
  <c r="AB290" i="54"/>
  <c r="AB306" i="54"/>
  <c r="H306" i="54"/>
  <c r="W222" i="54"/>
  <c r="R180" i="54"/>
  <c r="AB180" i="54"/>
  <c r="H180" i="54"/>
  <c r="R202" i="54"/>
  <c r="M41" i="54"/>
  <c r="H41" i="54"/>
  <c r="AB41" i="54"/>
  <c r="AB38" i="54"/>
  <c r="H38" i="54"/>
  <c r="M38" i="54"/>
  <c r="R110" i="54"/>
  <c r="W64" i="54"/>
  <c r="AB232" i="54"/>
  <c r="H232" i="54"/>
  <c r="H272" i="54"/>
  <c r="AB272" i="54"/>
  <c r="AB241" i="54"/>
  <c r="H241" i="54"/>
  <c r="H14" i="54"/>
  <c r="AB14" i="54"/>
  <c r="H108" i="54"/>
  <c r="AB108" i="54"/>
  <c r="W108" i="54"/>
  <c r="H88" i="54"/>
  <c r="AB88" i="54"/>
  <c r="AB118" i="54"/>
  <c r="H118" i="54"/>
  <c r="H185" i="54"/>
  <c r="AB185" i="54"/>
  <c r="M107" i="54"/>
  <c r="H191" i="54"/>
  <c r="AB191" i="54"/>
  <c r="AB231" i="54"/>
  <c r="H231" i="54"/>
  <c r="R296" i="54"/>
  <c r="M59" i="54"/>
  <c r="H256" i="54"/>
  <c r="AB256" i="54"/>
  <c r="M171" i="54"/>
  <c r="R292" i="54"/>
  <c r="W313" i="54"/>
  <c r="AB29" i="54"/>
  <c r="H29" i="54"/>
  <c r="W29" i="54"/>
  <c r="H190" i="54"/>
  <c r="AB190" i="54"/>
  <c r="H302" i="54"/>
  <c r="AB302" i="54"/>
  <c r="AB82" i="54"/>
  <c r="H82" i="54"/>
  <c r="H258" i="54"/>
  <c r="AB258" i="54"/>
  <c r="H156" i="54"/>
  <c r="AB156" i="54"/>
  <c r="R50" i="54"/>
  <c r="H93" i="54"/>
  <c r="AB93" i="54"/>
  <c r="H31" i="54"/>
  <c r="AB31" i="54"/>
  <c r="H168" i="54"/>
  <c r="AB168" i="54"/>
  <c r="R164" i="54"/>
  <c r="AB280" i="54"/>
  <c r="H280" i="54"/>
  <c r="AB141" i="54"/>
  <c r="H141" i="54"/>
  <c r="AB176" i="54"/>
  <c r="H176" i="54"/>
  <c r="AB137" i="54"/>
  <c r="H137" i="54"/>
  <c r="M288" i="54"/>
  <c r="W223" i="54"/>
  <c r="H243" i="54"/>
  <c r="AB243" i="54"/>
  <c r="AB273" i="54"/>
  <c r="H273" i="54"/>
  <c r="H181" i="54"/>
  <c r="AB181" i="54"/>
  <c r="AB285" i="54"/>
  <c r="H285" i="54"/>
  <c r="W276" i="54"/>
  <c r="H92" i="54"/>
  <c r="AB92" i="54"/>
  <c r="M86" i="54"/>
  <c r="AB98" i="54"/>
  <c r="H98" i="54"/>
  <c r="M63" i="54"/>
  <c r="R139" i="54"/>
  <c r="W158" i="54"/>
  <c r="AB303" i="54"/>
  <c r="H303" i="54"/>
  <c r="H134" i="54"/>
  <c r="AB134" i="54"/>
  <c r="R134" i="54"/>
  <c r="R236" i="54"/>
  <c r="AB113" i="54"/>
  <c r="H113" i="54"/>
  <c r="AB169" i="54"/>
  <c r="H169" i="54"/>
  <c r="AB17" i="54"/>
  <c r="H17" i="54"/>
  <c r="R203" i="54"/>
  <c r="H274" i="54"/>
  <c r="AB274" i="54"/>
  <c r="AB208" i="54"/>
  <c r="H208" i="54"/>
  <c r="H307" i="54"/>
  <c r="AB307" i="54"/>
  <c r="H268" i="54"/>
  <c r="AB268" i="54"/>
  <c r="AB250" i="54"/>
  <c r="H250" i="54"/>
  <c r="R75" i="54"/>
  <c r="W102" i="54"/>
  <c r="M178" i="54"/>
  <c r="R178" i="54"/>
  <c r="H233" i="54"/>
  <c r="AB233" i="54"/>
  <c r="W169" i="54"/>
  <c r="R71" i="54"/>
  <c r="M83" i="54"/>
  <c r="R30" i="54"/>
  <c r="W30" i="54"/>
  <c r="R125" i="54"/>
  <c r="W253" i="54"/>
  <c r="H26" i="54"/>
  <c r="AB26" i="54"/>
  <c r="M298" i="54"/>
  <c r="M204" i="54"/>
  <c r="R239" i="54"/>
  <c r="M294" i="54"/>
  <c r="R294" i="54"/>
  <c r="M154" i="54"/>
  <c r="W274" i="54"/>
  <c r="M131" i="54"/>
  <c r="H131" i="54"/>
  <c r="AB131" i="54"/>
  <c r="W198" i="54"/>
  <c r="W311" i="54"/>
  <c r="R311" i="54"/>
  <c r="M208" i="54"/>
  <c r="W208" i="54"/>
  <c r="M188" i="54"/>
  <c r="R192" i="54"/>
  <c r="W192" i="54"/>
  <c r="M192" i="54"/>
  <c r="H254" i="54"/>
  <c r="AB254" i="54"/>
  <c r="R165" i="54"/>
  <c r="M56" i="54"/>
  <c r="H281" i="54"/>
  <c r="AB281" i="54"/>
  <c r="R281" i="54"/>
  <c r="AB13" i="54"/>
  <c r="H13" i="54"/>
  <c r="W13" i="54"/>
  <c r="M13" i="54"/>
  <c r="R189" i="54"/>
  <c r="W189" i="54"/>
  <c r="M250" i="54"/>
  <c r="M89" i="54"/>
  <c r="R89" i="54"/>
  <c r="W66" i="54"/>
  <c r="H75" i="54"/>
  <c r="AB75" i="54"/>
  <c r="W75" i="54"/>
  <c r="R184" i="54"/>
  <c r="AB184" i="54"/>
  <c r="H184" i="54"/>
  <c r="W184" i="54"/>
  <c r="H127" i="54"/>
  <c r="AB127" i="54"/>
  <c r="W127" i="54"/>
  <c r="M102" i="54"/>
  <c r="R102" i="54"/>
  <c r="R289" i="54"/>
  <c r="AB289" i="54"/>
  <c r="H289" i="54"/>
  <c r="R49" i="54"/>
  <c r="W49" i="54"/>
  <c r="M297" i="54"/>
  <c r="H297" i="54"/>
  <c r="AB297" i="54"/>
  <c r="R160" i="54"/>
  <c r="M160" i="54"/>
  <c r="W226" i="54"/>
  <c r="AB246" i="54"/>
  <c r="H246" i="54"/>
  <c r="H195" i="54"/>
  <c r="AB195" i="54"/>
  <c r="W216" i="54"/>
  <c r="H278" i="54"/>
  <c r="AB278" i="54"/>
  <c r="R166" i="54"/>
  <c r="W248" i="54"/>
  <c r="R25" i="54"/>
  <c r="M25" i="54"/>
  <c r="R219" i="54"/>
  <c r="AB24" i="54"/>
  <c r="H24" i="54"/>
  <c r="M245" i="54"/>
  <c r="M115" i="54"/>
  <c r="M18" i="54"/>
  <c r="W105" i="54"/>
  <c r="R105" i="54"/>
  <c r="R58" i="54"/>
  <c r="W186" i="54"/>
  <c r="W81" i="54"/>
  <c r="H228" i="54"/>
  <c r="AB228" i="54"/>
  <c r="M228" i="54"/>
  <c r="W39" i="54"/>
  <c r="R39" i="54"/>
  <c r="M39" i="54"/>
  <c r="M218" i="54"/>
  <c r="W218" i="54"/>
  <c r="AB225" i="54"/>
  <c r="H225" i="54"/>
  <c r="AB148" i="54"/>
  <c r="H148" i="54"/>
  <c r="R116" i="54"/>
  <c r="W12" i="54"/>
  <c r="AB163" i="54"/>
  <c r="H163" i="54"/>
  <c r="M76" i="54"/>
  <c r="R76" i="54"/>
  <c r="M213" i="54"/>
  <c r="AB213" i="54"/>
  <c r="H213" i="54"/>
  <c r="M123" i="54"/>
  <c r="M177" i="54"/>
  <c r="W177" i="54"/>
  <c r="W129" i="54"/>
  <c r="M28" i="54"/>
  <c r="R28" i="54"/>
  <c r="W149" i="54"/>
  <c r="M149" i="54"/>
  <c r="M183" i="54"/>
  <c r="M128" i="54"/>
  <c r="R128" i="54"/>
  <c r="M122" i="54"/>
  <c r="R85" i="54"/>
  <c r="W206" i="54"/>
  <c r="W207" i="54"/>
  <c r="R207" i="54"/>
  <c r="AB207" i="54"/>
  <c r="H207" i="54"/>
  <c r="AB173" i="54"/>
  <c r="H173" i="54"/>
  <c r="H182" i="54"/>
  <c r="AB182" i="54"/>
  <c r="M94" i="54"/>
  <c r="W94" i="54"/>
  <c r="R68" i="54"/>
  <c r="R124" i="54"/>
  <c r="M124" i="54"/>
  <c r="W187" i="54"/>
  <c r="H40" i="54"/>
  <c r="AB40" i="54"/>
  <c r="W40" i="54"/>
  <c r="W224" i="54"/>
  <c r="M55" i="54"/>
  <c r="AB55" i="54"/>
  <c r="H55" i="54"/>
  <c r="M22" i="54"/>
  <c r="M138" i="54"/>
  <c r="H15" i="54"/>
  <c r="AB15" i="54"/>
  <c r="R96" i="54"/>
  <c r="H263" i="54"/>
  <c r="AB263" i="54"/>
  <c r="R45" i="54"/>
  <c r="W114" i="54"/>
  <c r="W287" i="54"/>
  <c r="R287" i="54"/>
  <c r="AB150" i="54"/>
  <c r="H150" i="54"/>
  <c r="R150" i="54"/>
  <c r="M227" i="54"/>
  <c r="H87" i="54"/>
  <c r="AB87" i="54"/>
  <c r="M87" i="54"/>
  <c r="H97" i="54"/>
  <c r="AB97" i="54"/>
  <c r="W142" i="54"/>
  <c r="M142" i="54"/>
  <c r="H132" i="54"/>
  <c r="AB132" i="54"/>
  <c r="R249" i="54"/>
  <c r="W61" i="54"/>
  <c r="R61" i="54"/>
  <c r="R244" i="54"/>
  <c r="R172" i="54"/>
  <c r="AB172" i="54"/>
  <c r="H172" i="54"/>
  <c r="AB119" i="54"/>
  <c r="H119" i="54"/>
  <c r="R119" i="54"/>
  <c r="W27" i="54"/>
  <c r="W53" i="54"/>
  <c r="M53" i="54"/>
  <c r="W265" i="54"/>
  <c r="M275" i="54"/>
  <c r="M120" i="54"/>
  <c r="R120" i="54"/>
  <c r="W120" i="54"/>
  <c r="H310" i="54"/>
  <c r="AB310" i="54"/>
  <c r="R230" i="54"/>
  <c r="AB230" i="54"/>
  <c r="H230" i="54"/>
  <c r="R80" i="54"/>
  <c r="R157" i="54"/>
  <c r="AB309" i="54"/>
  <c r="H309" i="54"/>
  <c r="R309" i="54"/>
  <c r="M262" i="54"/>
  <c r="W262" i="54"/>
  <c r="W201" i="54"/>
  <c r="H255" i="54"/>
  <c r="AB255" i="54"/>
  <c r="M175" i="54"/>
  <c r="H179" i="54"/>
  <c r="AB179" i="54"/>
  <c r="M179" i="54"/>
  <c r="Z314" i="54"/>
  <c r="X314" i="54"/>
  <c r="W11" i="54"/>
  <c r="V314" i="54"/>
  <c r="M286" i="54"/>
  <c r="W84" i="54"/>
  <c r="M16" i="54"/>
  <c r="W136" i="54"/>
  <c r="M136" i="54"/>
  <c r="H136" i="54"/>
  <c r="AB136" i="54"/>
  <c r="R290" i="54"/>
  <c r="H103" i="54"/>
  <c r="AB103" i="54"/>
  <c r="W103" i="54"/>
  <c r="R306" i="54"/>
  <c r="W135" i="54"/>
  <c r="M135" i="54"/>
  <c r="H301" i="54"/>
  <c r="AB301" i="54"/>
  <c r="R222" i="54"/>
  <c r="M222" i="54"/>
  <c r="AB205" i="54"/>
  <c r="H205" i="54"/>
  <c r="W202" i="54"/>
  <c r="R38" i="54"/>
  <c r="W110" i="54"/>
  <c r="W167" i="54"/>
  <c r="H64" i="54"/>
  <c r="AB64" i="54"/>
  <c r="AB153" i="54"/>
  <c r="H153" i="54"/>
  <c r="R153" i="54"/>
  <c r="R147" i="54"/>
  <c r="R88" i="54"/>
  <c r="M118" i="54"/>
  <c r="W118" i="54"/>
  <c r="R271" i="54"/>
  <c r="AB299" i="54"/>
  <c r="H299" i="54"/>
  <c r="H23" i="54"/>
  <c r="AB23" i="54"/>
  <c r="M23" i="54"/>
  <c r="W209" i="54"/>
  <c r="M145" i="54"/>
  <c r="M185" i="54"/>
  <c r="M240" i="54"/>
  <c r="R107" i="54"/>
  <c r="W70" i="54"/>
  <c r="W65" i="54"/>
  <c r="M65" i="54"/>
  <c r="H67" i="54"/>
  <c r="AB67" i="54"/>
  <c r="M67" i="54"/>
  <c r="R42" i="54"/>
  <c r="M111" i="54"/>
  <c r="H251" i="54"/>
  <c r="AB251" i="54"/>
  <c r="W251" i="54"/>
  <c r="W231" i="54"/>
  <c r="H214" i="54"/>
  <c r="AB214" i="54"/>
  <c r="AB260" i="54"/>
  <c r="H260" i="54"/>
  <c r="R260" i="54"/>
  <c r="M256" i="54"/>
  <c r="AB20" i="54"/>
  <c r="H20" i="54"/>
  <c r="AB171" i="54"/>
  <c r="H171" i="54"/>
  <c r="AB292" i="54"/>
  <c r="H292" i="54"/>
  <c r="R235" i="54"/>
  <c r="AB313" i="54"/>
  <c r="H313" i="54"/>
  <c r="R21" i="54"/>
  <c r="M29" i="54"/>
  <c r="W73" i="54"/>
  <c r="W302" i="54"/>
  <c r="W82" i="54"/>
  <c r="R82" i="54"/>
  <c r="AB90" i="54"/>
  <c r="H90" i="54"/>
  <c r="W90" i="54"/>
  <c r="R156" i="54"/>
  <c r="R212" i="54"/>
  <c r="R34" i="54"/>
  <c r="H242" i="54"/>
  <c r="AB242" i="54"/>
  <c r="W242" i="54"/>
  <c r="M242" i="54"/>
  <c r="R221" i="54"/>
  <c r="R308" i="54"/>
  <c r="W308" i="54"/>
  <c r="R168" i="54"/>
  <c r="R280" i="54"/>
  <c r="W280" i="54"/>
  <c r="H194" i="54"/>
  <c r="AB194" i="54"/>
  <c r="M141" i="54"/>
  <c r="M144" i="54"/>
  <c r="AB144" i="54"/>
  <c r="H144" i="54"/>
  <c r="AB36" i="54"/>
  <c r="H36" i="54"/>
  <c r="M137" i="54"/>
  <c r="H288" i="54"/>
  <c r="AB288" i="54"/>
  <c r="R288" i="54"/>
  <c r="R223" i="54"/>
  <c r="H259" i="54"/>
  <c r="AB259" i="54"/>
  <c r="W259" i="54"/>
  <c r="M106" i="54"/>
  <c r="W106" i="54"/>
  <c r="W243" i="54"/>
  <c r="R100" i="54"/>
  <c r="AB100" i="54"/>
  <c r="H100" i="54"/>
  <c r="W273" i="54"/>
  <c r="R273" i="54"/>
  <c r="R79" i="54"/>
  <c r="W181" i="54"/>
  <c r="R181" i="54"/>
  <c r="W266" i="54"/>
  <c r="R266" i="54"/>
  <c r="M238" i="54"/>
  <c r="M277" i="54"/>
  <c r="W277" i="54"/>
  <c r="R92" i="54"/>
  <c r="M257" i="54"/>
  <c r="M159" i="54"/>
  <c r="H159" i="54"/>
  <c r="AB159" i="54"/>
  <c r="H109" i="54"/>
  <c r="AB109" i="54"/>
  <c r="M193" i="54"/>
  <c r="R43" i="54"/>
  <c r="AB43" i="54"/>
  <c r="H43" i="54"/>
  <c r="W98" i="54"/>
  <c r="M305" i="54"/>
  <c r="W139" i="54"/>
  <c r="R158" i="54"/>
  <c r="W303" i="54"/>
  <c r="M134" i="54"/>
  <c r="H54" i="54"/>
  <c r="AB54" i="54"/>
  <c r="W236" i="54"/>
  <c r="H236" i="54"/>
  <c r="AB236" i="54"/>
  <c r="H154" i="54"/>
  <c r="AB154" i="54"/>
  <c r="AB71" i="54"/>
  <c r="H71" i="54"/>
  <c r="H30" i="54"/>
  <c r="AB30" i="54"/>
  <c r="H253" i="54"/>
  <c r="AB253" i="54"/>
  <c r="W17" i="54"/>
  <c r="R17" i="54"/>
  <c r="R261" i="54"/>
  <c r="H304" i="54"/>
  <c r="AB304" i="54"/>
  <c r="H298" i="54"/>
  <c r="AB298" i="54"/>
  <c r="AB204" i="54"/>
  <c r="H204" i="54"/>
  <c r="W204" i="54"/>
  <c r="AB239" i="54"/>
  <c r="H239" i="54"/>
  <c r="W154" i="54"/>
  <c r="R154" i="54"/>
  <c r="W203" i="54"/>
  <c r="M203" i="54"/>
  <c r="AB203" i="54"/>
  <c r="H203" i="54"/>
  <c r="M274" i="54"/>
  <c r="R274" i="54"/>
  <c r="R131" i="54"/>
  <c r="AB198" i="54"/>
  <c r="H198" i="54"/>
  <c r="R77" i="54"/>
  <c r="R307" i="54"/>
  <c r="W268" i="54"/>
  <c r="H165" i="54"/>
  <c r="AB165" i="54"/>
  <c r="AB35" i="54"/>
  <c r="H35" i="54"/>
  <c r="R56" i="54"/>
  <c r="W281" i="54"/>
  <c r="H312" i="54"/>
  <c r="AB312" i="54"/>
  <c r="R66" i="54"/>
  <c r="AB66" i="54"/>
  <c r="H66" i="54"/>
  <c r="AB146" i="54"/>
  <c r="H146" i="54"/>
  <c r="R117" i="54"/>
  <c r="AB143" i="54"/>
  <c r="H143" i="54"/>
  <c r="W289" i="54"/>
  <c r="R293" i="54"/>
  <c r="W293" i="54"/>
  <c r="M293" i="54"/>
  <c r="AB226" i="54"/>
  <c r="H226" i="54"/>
  <c r="W246" i="54"/>
  <c r="W195" i="54"/>
  <c r="M216" i="54"/>
  <c r="R216" i="54"/>
  <c r="H101" i="54"/>
  <c r="AB101" i="54"/>
  <c r="M166" i="54"/>
  <c r="R248" i="54"/>
  <c r="AB25" i="54"/>
  <c r="H25" i="54"/>
  <c r="M219" i="54"/>
  <c r="AB219" i="54"/>
  <c r="H219" i="54"/>
  <c r="R245" i="54"/>
  <c r="AB245" i="54"/>
  <c r="H245" i="54"/>
  <c r="W52" i="54"/>
  <c r="R115" i="54"/>
  <c r="M264" i="54"/>
  <c r="H264" i="54"/>
  <c r="AB264" i="54"/>
  <c r="M105" i="54"/>
  <c r="AB105" i="54"/>
  <c r="H105" i="54"/>
  <c r="R220" i="54"/>
  <c r="AB186" i="54"/>
  <c r="H186" i="54"/>
  <c r="M174" i="54"/>
  <c r="H174" i="54"/>
  <c r="AB174" i="54"/>
  <c r="AB112" i="54"/>
  <c r="H112" i="54"/>
  <c r="M81" i="54"/>
  <c r="W44" i="54"/>
  <c r="M217" i="54"/>
  <c r="H197" i="54"/>
  <c r="AB197" i="54"/>
  <c r="M60" i="54"/>
  <c r="R62" i="54"/>
  <c r="H62" i="54"/>
  <c r="AB62" i="54"/>
  <c r="M161" i="54"/>
  <c r="R148" i="54"/>
  <c r="W116" i="54"/>
  <c r="AB116" i="54"/>
  <c r="H116" i="54"/>
  <c r="AB123" i="54"/>
  <c r="H123" i="54"/>
  <c r="AB183" i="54"/>
  <c r="H183" i="54"/>
  <c r="W128" i="54"/>
  <c r="W122" i="54"/>
  <c r="H130" i="54"/>
  <c r="AB130" i="54"/>
  <c r="H206" i="54"/>
  <c r="AB206" i="54"/>
  <c r="M207" i="54"/>
  <c r="H68" i="54"/>
  <c r="AB68" i="54"/>
  <c r="AB187" i="54"/>
  <c r="H187" i="54"/>
  <c r="R187" i="54"/>
  <c r="R224" i="54"/>
  <c r="H224" i="54"/>
  <c r="AB224" i="54"/>
  <c r="W138" i="54"/>
  <c r="M78" i="54"/>
  <c r="M263" i="54"/>
  <c r="R263" i="54"/>
  <c r="W263" i="54"/>
  <c r="AB45" i="54"/>
  <c r="H45" i="54"/>
  <c r="W227" i="54"/>
  <c r="R132" i="54"/>
  <c r="AB249" i="54"/>
  <c r="H249" i="54"/>
  <c r="W119" i="54"/>
  <c r="W210" i="54"/>
  <c r="R27" i="54"/>
  <c r="R53" i="54"/>
  <c r="M252" i="54"/>
  <c r="M265" i="54"/>
  <c r="W275" i="54"/>
  <c r="M310" i="54"/>
  <c r="AB133" i="54"/>
  <c r="H133" i="54"/>
  <c r="AB80" i="54"/>
  <c r="H80" i="54"/>
  <c r="W80" i="54"/>
  <c r="M309" i="54"/>
  <c r="H201" i="54"/>
  <c r="AB201" i="54"/>
  <c r="W179" i="54"/>
  <c r="M121" i="54"/>
  <c r="I314" i="54"/>
  <c r="AB11" i="54"/>
  <c r="H11" i="54"/>
  <c r="U314" i="54"/>
  <c r="K314" i="54"/>
  <c r="S314" i="54"/>
  <c r="R11" i="54"/>
  <c r="L314" i="54"/>
  <c r="H286" i="54"/>
  <c r="AB286" i="54"/>
  <c r="W237" i="54"/>
  <c r="H237" i="54"/>
  <c r="AB237" i="54"/>
  <c r="R84" i="54"/>
  <c r="H84" i="54"/>
  <c r="AB84" i="54"/>
  <c r="AB199" i="54"/>
  <c r="H199" i="54"/>
  <c r="R199" i="54"/>
  <c r="M103" i="54"/>
  <c r="H135" i="54"/>
  <c r="AB135" i="54"/>
  <c r="R152" i="54"/>
  <c r="AB152" i="54"/>
  <c r="H152" i="54"/>
  <c r="R155" i="54"/>
  <c r="H155" i="54"/>
  <c r="AB155" i="54"/>
  <c r="H222" i="54"/>
  <c r="AB222" i="54"/>
  <c r="R205" i="54"/>
  <c r="H202" i="54"/>
  <c r="AB202" i="54"/>
  <c r="H234" i="54"/>
  <c r="AB234" i="54"/>
  <c r="R234" i="54"/>
  <c r="M234" i="54"/>
  <c r="R232" i="54"/>
  <c r="W153" i="54"/>
  <c r="M153" i="54"/>
  <c r="R241" i="54"/>
  <c r="R108" i="54"/>
  <c r="M271" i="54"/>
  <c r="M299" i="54"/>
  <c r="R299" i="54"/>
  <c r="W23" i="54"/>
  <c r="H145" i="54"/>
  <c r="AB145" i="54"/>
  <c r="R145" i="54"/>
  <c r="W74" i="54"/>
  <c r="AB74" i="54"/>
  <c r="H74" i="54"/>
  <c r="R74" i="54"/>
  <c r="M70" i="54"/>
  <c r="AB70" i="54"/>
  <c r="H70" i="54"/>
  <c r="AB126" i="54"/>
  <c r="H126" i="54"/>
  <c r="H65" i="54"/>
  <c r="AB65" i="54"/>
  <c r="R67" i="54"/>
  <c r="R191" i="54"/>
  <c r="AB111" i="54"/>
  <c r="H111" i="54"/>
  <c r="W111" i="54"/>
  <c r="R111" i="54"/>
  <c r="M231" i="54"/>
  <c r="W296" i="54"/>
  <c r="R59" i="54"/>
  <c r="H59" i="54"/>
  <c r="AB59" i="54"/>
  <c r="AB19" i="54"/>
  <c r="H19" i="54"/>
  <c r="H300" i="54"/>
  <c r="AB300" i="54"/>
  <c r="H72" i="54"/>
  <c r="AB72" i="54"/>
  <c r="R171" i="54"/>
  <c r="W171" i="54"/>
  <c r="AB235" i="54"/>
  <c r="H235" i="54"/>
  <c r="W269" i="54"/>
  <c r="W21" i="54"/>
  <c r="M196" i="54"/>
  <c r="M170" i="54"/>
  <c r="AB73" i="54"/>
  <c r="H73" i="54"/>
  <c r="R302" i="54"/>
  <c r="M258" i="54"/>
  <c r="R258" i="54"/>
  <c r="M156" i="54"/>
  <c r="M50" i="54"/>
  <c r="AB212" i="54"/>
  <c r="H212" i="54"/>
  <c r="M47" i="54"/>
  <c r="W47" i="54"/>
  <c r="H37" i="54"/>
  <c r="AB37" i="54"/>
  <c r="W37" i="54"/>
  <c r="H164" i="54"/>
  <c r="AB164" i="54"/>
  <c r="W164" i="54"/>
  <c r="R282" i="54"/>
  <c r="R194" i="54"/>
  <c r="M194" i="54"/>
  <c r="W141" i="54"/>
  <c r="R141" i="54"/>
  <c r="R176" i="54"/>
  <c r="R137" i="54"/>
  <c r="W288" i="54"/>
  <c r="H270" i="54"/>
  <c r="AB270" i="54"/>
  <c r="R270" i="54"/>
  <c r="H223" i="54"/>
  <c r="AB223" i="54"/>
  <c r="AB106" i="54"/>
  <c r="H106" i="54"/>
  <c r="H33" i="54"/>
  <c r="AB33" i="54"/>
  <c r="M33" i="54"/>
  <c r="W33" i="54"/>
  <c r="M100" i="54"/>
  <c r="W100" i="54"/>
  <c r="W200" i="54"/>
  <c r="M104" i="54"/>
  <c r="W104" i="54"/>
  <c r="W79" i="54"/>
  <c r="M181" i="54"/>
  <c r="AB266" i="54"/>
  <c r="H266" i="54"/>
  <c r="R46" i="54"/>
  <c r="R48" i="54"/>
  <c r="M48" i="54"/>
  <c r="W48" i="54"/>
  <c r="M99" i="54"/>
  <c r="R99" i="54"/>
  <c r="AB276" i="54"/>
  <c r="H276" i="54"/>
  <c r="R277" i="54"/>
  <c r="M92" i="54"/>
  <c r="R257" i="54"/>
  <c r="W257" i="54"/>
  <c r="W109" i="54"/>
  <c r="AB193" i="54"/>
  <c r="H193" i="54"/>
  <c r="W43" i="54"/>
  <c r="AB86" i="54"/>
  <c r="H86" i="54"/>
  <c r="R86" i="54"/>
  <c r="H32" i="54"/>
  <c r="AB32" i="54"/>
  <c r="M32" i="54"/>
  <c r="M98" i="54"/>
  <c r="R98" i="54"/>
  <c r="R63" i="54"/>
  <c r="W63" i="54"/>
  <c r="H139" i="54"/>
  <c r="AB139" i="54"/>
  <c r="M139" i="54"/>
  <c r="AB158" i="54"/>
  <c r="H158" i="54"/>
  <c r="R303" i="54"/>
  <c r="M54" i="54"/>
  <c r="W113" i="54"/>
  <c r="M113" i="54"/>
  <c r="M17" i="54"/>
  <c r="AB294" i="54"/>
  <c r="H294" i="54"/>
  <c r="R51" i="54"/>
  <c r="M71" i="54"/>
  <c r="M30" i="54"/>
  <c r="AB178" i="54"/>
  <c r="H178" i="54"/>
  <c r="R233" i="54"/>
  <c r="R169" i="54"/>
  <c r="M51" i="54"/>
  <c r="W51" i="54"/>
  <c r="H51" i="54"/>
  <c r="AB51" i="54"/>
  <c r="R83" i="54"/>
  <c r="R247" i="54"/>
  <c r="AB247" i="54"/>
  <c r="H247" i="54"/>
  <c r="AB125" i="54"/>
  <c r="H125" i="54"/>
  <c r="R253" i="54"/>
  <c r="M253" i="54"/>
  <c r="W261" i="54"/>
  <c r="AB261" i="54"/>
  <c r="H261" i="54"/>
  <c r="W298" i="54"/>
  <c r="M239" i="54"/>
  <c r="W162" i="54"/>
  <c r="W131" i="54"/>
  <c r="M311" i="54"/>
  <c r="R208" i="54"/>
  <c r="AB188" i="54"/>
  <c r="H188" i="54"/>
  <c r="M307" i="54"/>
  <c r="W307" i="54"/>
  <c r="M268" i="54"/>
  <c r="R268" i="54"/>
  <c r="R254" i="54"/>
  <c r="AB284" i="54"/>
  <c r="H284" i="54"/>
  <c r="W165" i="54"/>
  <c r="W35" i="54"/>
  <c r="R35" i="54"/>
  <c r="M35" i="54"/>
  <c r="W56" i="54"/>
  <c r="H56" i="54"/>
  <c r="AB56" i="54"/>
  <c r="M281" i="54"/>
  <c r="R312" i="54"/>
  <c r="H229" i="54"/>
  <c r="AB229" i="54"/>
  <c r="M229" i="54"/>
  <c r="R250" i="54"/>
  <c r="AB89" i="54"/>
  <c r="H89" i="54"/>
  <c r="W89" i="54"/>
  <c r="M66" i="54"/>
  <c r="M75" i="54"/>
  <c r="M146" i="54"/>
  <c r="W146" i="54"/>
  <c r="H117" i="54"/>
  <c r="AB117" i="54"/>
  <c r="R143" i="54"/>
  <c r="M143" i="54"/>
  <c r="H283" i="54"/>
  <c r="AB283" i="54"/>
  <c r="M283" i="54"/>
  <c r="R283" i="54"/>
  <c r="H49" i="54"/>
  <c r="AB49" i="54"/>
  <c r="W297" i="54"/>
  <c r="R297" i="54"/>
  <c r="W215" i="54"/>
  <c r="AB293" i="54"/>
  <c r="H293" i="54"/>
  <c r="R226" i="54"/>
  <c r="R246" i="54"/>
  <c r="AB216" i="54"/>
  <c r="H216" i="54"/>
  <c r="R278" i="54"/>
  <c r="W278" i="54"/>
  <c r="R101" i="54"/>
  <c r="AB166" i="54"/>
  <c r="H166" i="54"/>
  <c r="AB248" i="54"/>
  <c r="H248" i="54"/>
  <c r="W25" i="54"/>
  <c r="W219" i="54"/>
  <c r="W24" i="54"/>
  <c r="M52" i="54"/>
  <c r="AB52" i="54"/>
  <c r="H52" i="54"/>
  <c r="H115" i="54"/>
  <c r="AB115" i="54"/>
  <c r="H18" i="54"/>
  <c r="AB18" i="54"/>
  <c r="W18" i="54"/>
  <c r="R18" i="54"/>
  <c r="M220" i="54"/>
  <c r="W220" i="54"/>
  <c r="M186" i="54"/>
  <c r="R174" i="54"/>
  <c r="M112" i="54"/>
  <c r="R81" i="54"/>
  <c r="AB81" i="54"/>
  <c r="H81" i="54"/>
  <c r="H44" i="54"/>
  <c r="AB44" i="54"/>
  <c r="M44" i="54"/>
  <c r="R217" i="54"/>
  <c r="W217" i="54"/>
  <c r="R197" i="54"/>
  <c r="W60" i="54"/>
  <c r="AB60" i="54"/>
  <c r="H60" i="54"/>
  <c r="R60" i="54"/>
  <c r="W62" i="54"/>
  <c r="M62" i="54"/>
  <c r="R218" i="54"/>
  <c r="H218" i="54"/>
  <c r="AB218" i="54"/>
  <c r="R225" i="54"/>
  <c r="W225" i="54"/>
  <c r="M225" i="54"/>
  <c r="W161" i="54"/>
  <c r="H161" i="54"/>
  <c r="AB161" i="54"/>
  <c r="R161" i="54"/>
  <c r="H12" i="54"/>
  <c r="AB12" i="54"/>
  <c r="W140" i="54"/>
  <c r="H76" i="54"/>
  <c r="AB76" i="54"/>
  <c r="R213" i="54"/>
  <c r="R123" i="54"/>
  <c r="AB129" i="54"/>
  <c r="H129" i="54"/>
  <c r="M129" i="54"/>
  <c r="AB91" i="54"/>
  <c r="H91" i="54"/>
  <c r="AB28" i="54"/>
  <c r="H28" i="54"/>
  <c r="H149" i="54"/>
  <c r="AB149" i="54"/>
  <c r="R149" i="54"/>
  <c r="M211" i="54"/>
  <c r="R211" i="54"/>
  <c r="R183" i="54"/>
  <c r="R130" i="54"/>
  <c r="R206" i="54"/>
  <c r="W173" i="54"/>
  <c r="M182" i="54"/>
  <c r="AB94" i="54"/>
  <c r="H94" i="54"/>
  <c r="R94" i="54"/>
  <c r="AB124" i="54"/>
  <c r="H124" i="54"/>
  <c r="M40" i="54"/>
  <c r="W151" i="54"/>
  <c r="M151" i="54"/>
  <c r="H138" i="54"/>
  <c r="AB138" i="54"/>
  <c r="M15" i="54"/>
  <c r="W78" i="54"/>
  <c r="H96" i="54"/>
  <c r="AB96" i="54"/>
  <c r="M96" i="54"/>
  <c r="H291" i="54"/>
  <c r="AB291" i="54"/>
  <c r="W291" i="54"/>
  <c r="W45" i="54"/>
  <c r="H114" i="54"/>
  <c r="AB114" i="54"/>
  <c r="R114" i="54"/>
  <c r="M287" i="54"/>
  <c r="R227" i="54"/>
  <c r="R87" i="54"/>
  <c r="W97" i="54"/>
  <c r="H142" i="54"/>
  <c r="AB142" i="54"/>
  <c r="AB61" i="54"/>
  <c r="H61" i="54"/>
  <c r="AB244" i="54"/>
  <c r="H244" i="54"/>
  <c r="W267" i="54"/>
  <c r="AB267" i="54"/>
  <c r="H267" i="54"/>
  <c r="R267" i="54"/>
  <c r="W172" i="54"/>
  <c r="R210" i="54"/>
  <c r="H210" i="54"/>
  <c r="AB210" i="54"/>
  <c r="M210" i="54"/>
  <c r="AB27" i="54"/>
  <c r="H27" i="54"/>
  <c r="M27" i="54"/>
  <c r="H53" i="54"/>
  <c r="AB53" i="54"/>
  <c r="H252" i="54"/>
  <c r="AB252" i="54"/>
  <c r="R252" i="54"/>
  <c r="R265" i="54"/>
  <c r="AB275" i="54"/>
  <c r="H275" i="54"/>
  <c r="R275" i="54"/>
  <c r="R133" i="54"/>
  <c r="M80" i="54"/>
  <c r="M157" i="54"/>
  <c r="W309" i="54"/>
  <c r="R201" i="54"/>
  <c r="R255" i="54"/>
  <c r="W175" i="54"/>
  <c r="R175" i="54"/>
  <c r="H175" i="54"/>
  <c r="AB175" i="54"/>
  <c r="R179" i="54"/>
  <c r="W121" i="54"/>
  <c r="T314" i="54"/>
  <c r="N314" i="54"/>
  <c r="M11" i="54"/>
  <c r="Q314" i="54"/>
  <c r="W286" i="54"/>
  <c r="M237" i="54"/>
  <c r="M84" i="54"/>
  <c r="H16" i="54"/>
  <c r="AB16" i="54"/>
  <c r="W16" i="54"/>
  <c r="R103" i="54"/>
  <c r="AB57" i="54"/>
  <c r="H57" i="54"/>
  <c r="M57" i="54"/>
  <c r="R41" i="54"/>
  <c r="W38" i="54"/>
  <c r="M110" i="54"/>
  <c r="H110" i="54"/>
  <c r="AB110" i="54"/>
  <c r="W234" i="54"/>
  <c r="AB167" i="54"/>
  <c r="H167" i="54"/>
  <c r="R167" i="54"/>
  <c r="M167" i="54"/>
  <c r="M232" i="54"/>
  <c r="M272" i="54"/>
  <c r="R272" i="54"/>
  <c r="M241" i="54"/>
  <c r="M147" i="54"/>
  <c r="W147" i="54"/>
  <c r="AB147" i="54"/>
  <c r="H147" i="54"/>
  <c r="M14" i="54"/>
  <c r="W14" i="54"/>
  <c r="W271" i="54"/>
  <c r="AB271" i="54"/>
  <c r="H271" i="54"/>
  <c r="W299" i="54"/>
  <c r="R23" i="54"/>
  <c r="H209" i="54"/>
  <c r="AB209" i="54"/>
  <c r="M209" i="54"/>
  <c r="W145" i="54"/>
  <c r="W185" i="54"/>
  <c r="W240" i="54"/>
  <c r="AB240" i="54"/>
  <c r="H240" i="54"/>
  <c r="H107" i="54"/>
  <c r="AB107" i="54"/>
  <c r="W107" i="54"/>
  <c r="AB69" i="54"/>
  <c r="H69" i="54"/>
  <c r="W67" i="54"/>
  <c r="H42" i="54"/>
  <c r="AB42" i="54"/>
  <c r="W42" i="54"/>
  <c r="M191" i="54"/>
  <c r="R251" i="54"/>
  <c r="AB296" i="54"/>
  <c r="H296" i="54"/>
  <c r="M19" i="54"/>
  <c r="W19" i="54"/>
  <c r="W260" i="54"/>
  <c r="R256" i="54"/>
  <c r="M300" i="54"/>
  <c r="W72" i="54"/>
  <c r="W20" i="54"/>
  <c r="M20" i="54"/>
  <c r="M292" i="54"/>
  <c r="W235" i="54"/>
  <c r="AB269" i="54"/>
  <c r="H269" i="54"/>
  <c r="R269" i="54"/>
  <c r="M313" i="54"/>
  <c r="AB21" i="54"/>
  <c r="H21" i="54"/>
  <c r="AB196" i="54"/>
  <c r="H196" i="54"/>
  <c r="R196" i="54"/>
  <c r="AB170" i="54"/>
  <c r="H170" i="54"/>
  <c r="M73" i="54"/>
  <c r="M190" i="54"/>
  <c r="R90" i="54"/>
  <c r="W258" i="54"/>
  <c r="H50" i="54"/>
  <c r="AB50" i="54"/>
  <c r="M212" i="54"/>
  <c r="W212" i="54"/>
  <c r="W34" i="54"/>
  <c r="M34" i="54"/>
  <c r="H34" i="54"/>
  <c r="AB34" i="54"/>
  <c r="AB279" i="54"/>
  <c r="H279" i="54"/>
  <c r="W279" i="54"/>
  <c r="AB47" i="54"/>
  <c r="H47" i="54"/>
  <c r="R242" i="54"/>
  <c r="AB221" i="54"/>
  <c r="H221" i="54"/>
  <c r="M93" i="54"/>
  <c r="R93" i="54"/>
  <c r="W93" i="54"/>
  <c r="W31" i="54"/>
  <c r="H308" i="54"/>
  <c r="AB308" i="54"/>
  <c r="M282" i="54"/>
  <c r="H282" i="54"/>
  <c r="AB282" i="54"/>
  <c r="W282" i="54"/>
  <c r="W194" i="54"/>
  <c r="R144" i="54"/>
  <c r="M176" i="54"/>
  <c r="R36" i="54"/>
  <c r="W137" i="54"/>
  <c r="M223" i="54"/>
  <c r="R259" i="54"/>
  <c r="M243" i="54"/>
  <c r="H200" i="54"/>
  <c r="AB200" i="54"/>
  <c r="H104" i="54"/>
  <c r="AB104" i="54"/>
  <c r="M79" i="54"/>
  <c r="AB79" i="54"/>
  <c r="H79" i="54"/>
  <c r="H46" i="54"/>
  <c r="AB46" i="54"/>
  <c r="R238" i="54"/>
  <c r="H238" i="54"/>
  <c r="AB238" i="54"/>
  <c r="W238" i="54"/>
  <c r="AB48" i="54"/>
  <c r="H48" i="54"/>
  <c r="W99" i="54"/>
  <c r="AB99" i="54"/>
  <c r="H99" i="54"/>
  <c r="R276" i="54"/>
  <c r="H277" i="54"/>
  <c r="AB277" i="54"/>
  <c r="AB257" i="54"/>
  <c r="H257" i="54"/>
  <c r="R159" i="54"/>
  <c r="R109" i="54"/>
  <c r="R193" i="54"/>
  <c r="R32" i="54"/>
  <c r="H305" i="54"/>
  <c r="AB305" i="54"/>
  <c r="AB63" i="54"/>
  <c r="H63" i="54"/>
  <c r="M158" i="54"/>
  <c r="W134" i="54"/>
  <c r="R54" i="54"/>
  <c r="W54" i="54"/>
  <c r="R113" i="54"/>
  <c r="AB314" i="54" l="1"/>
</calcChain>
</file>

<file path=xl/comments1.xml><?xml version="1.0" encoding="utf-8"?>
<comments xmlns="http://schemas.openxmlformats.org/spreadsheetml/2006/main">
  <authors>
    <author>Måns Tosteberg</author>
  </authors>
  <commentList>
    <comment ref="A2" authorId="0">
      <text>
        <r>
          <rPr>
            <b/>
            <sz val="9"/>
            <color indexed="81"/>
            <rFont val="Tahoma"/>
            <family val="2"/>
          </rPr>
          <t>Måns Tosteberg:</t>
        </r>
        <r>
          <rPr>
            <sz val="9"/>
            <color indexed="81"/>
            <rFont val="Tahoma"/>
            <family val="2"/>
          </rPr>
          <t xml:space="preserve">
This sheet holds the Cost Inputs in the selected component and in the selcted language for all of the SF PSM categories.</t>
        </r>
      </text>
    </comment>
  </commentList>
</comments>
</file>

<file path=xl/sharedStrings.xml><?xml version="1.0" encoding="utf-8"?>
<sst xmlns="http://schemas.openxmlformats.org/spreadsheetml/2006/main" count="12130" uniqueCount="6749">
  <si>
    <t>12.0 Living support to client/ target population (LSCTP)</t>
  </si>
  <si>
    <t>12.1 OVC Support (school fees, uniforms, books...)</t>
  </si>
  <si>
    <t>12.3 Cash incentives to patients/counsellors/mediators</t>
  </si>
  <si>
    <t>Average cost of subsistence per person per day</t>
  </si>
  <si>
    <t>Consultant fee per person per workday</t>
  </si>
  <si>
    <t>Cost of a vehicle</t>
  </si>
  <si>
    <t>Average cost of a spot/program</t>
  </si>
  <si>
    <t>Average cost of a set of promotional materials per person</t>
  </si>
  <si>
    <t>Average cost per person per year</t>
  </si>
  <si>
    <t>Average cost of support package per person per quarter</t>
  </si>
  <si>
    <t>Average amount of a micro-loan/grant</t>
  </si>
  <si>
    <t>Average amount of incentives per person per quarter</t>
  </si>
  <si>
    <t>1.0 Human Resources (HR)</t>
  </si>
  <si>
    <t>2.0 Travel related costs (TRC)</t>
  </si>
  <si>
    <t>2.2 Technical Assistance related per diems/transport/other costs</t>
  </si>
  <si>
    <t>3.0 External Professional services (EPS)</t>
  </si>
  <si>
    <t>8.0 Infrastructure (INF)</t>
  </si>
  <si>
    <t>9.0 Non-health equipment (NHP)</t>
  </si>
  <si>
    <t>9.1 IT - Computers, computer equipment, Software and applications</t>
  </si>
  <si>
    <t>10.0 Communication Material and Publications (CMP)</t>
  </si>
  <si>
    <t>10.1 Printed materials (forms, books, guidelines, brochure, leaflets...)</t>
  </si>
  <si>
    <t>10.2 Television/Radio spots and programmes</t>
  </si>
  <si>
    <t>10.3 Promotional Material (t-shirts, mugs, pins...) and other CMP costs</t>
  </si>
  <si>
    <t>11.0 Programme Administration costs (PA)</t>
  </si>
  <si>
    <t>3.2 Fiscal/Fiduciary Agent fees</t>
  </si>
  <si>
    <t>3.3 External audit fees</t>
  </si>
  <si>
    <t>3.4 Other external professional services</t>
  </si>
  <si>
    <t>8.1 Furniture</t>
  </si>
  <si>
    <t>8.2 Renovation/constructions</t>
  </si>
  <si>
    <t>8.3 Infrastructure maintenance and other INF costs</t>
  </si>
  <si>
    <t>Surveys</t>
  </si>
  <si>
    <t>Vital registration system</t>
  </si>
  <si>
    <t>12.2 Food and care packages</t>
  </si>
  <si>
    <t>12.5 Other LSCTP costs</t>
  </si>
  <si>
    <t>2.1 Training related per diems/transport/other costs</t>
  </si>
  <si>
    <t>2.3 Supervision/surveys/data collection related per diems/transport/other costs</t>
  </si>
  <si>
    <t>2.4 Meeting/Advocacy related per diems/transport/other costs</t>
  </si>
  <si>
    <t>3.1 TA Fees - Consultants</t>
  </si>
  <si>
    <t>Administrative and finance data sources</t>
  </si>
  <si>
    <t>Other</t>
  </si>
  <si>
    <t>Routine reporting</t>
  </si>
  <si>
    <t xml:space="preserve">Currency </t>
  </si>
  <si>
    <t>Item Description</t>
  </si>
  <si>
    <t>Unit of Measure</t>
  </si>
  <si>
    <t>Budget Line Activity Name</t>
  </si>
  <si>
    <t>Analysis, review and transparency</t>
  </si>
  <si>
    <t>Year 1</t>
  </si>
  <si>
    <t>Year 2</t>
  </si>
  <si>
    <t>Year 3</t>
  </si>
  <si>
    <t>By Module</t>
  </si>
  <si>
    <t>USD</t>
  </si>
  <si>
    <t>Y1 Grant Currency</t>
  </si>
  <si>
    <t>Y2 Grant Currency</t>
  </si>
  <si>
    <t>Y3 Grant Currency</t>
  </si>
  <si>
    <t>Y4 Grant Currency</t>
  </si>
  <si>
    <t>Module</t>
  </si>
  <si>
    <t>Intervention</t>
  </si>
  <si>
    <t>Activity Description</t>
  </si>
  <si>
    <t>Cost Input</t>
  </si>
  <si>
    <t>Assumptions to Support Unit Cost</t>
  </si>
  <si>
    <t>Justification/Comments</t>
  </si>
  <si>
    <t>Grant management</t>
  </si>
  <si>
    <t>EUR</t>
  </si>
  <si>
    <t>Y1 Total Cost</t>
  </si>
  <si>
    <t>Y2 Total Cost</t>
  </si>
  <si>
    <t>Y3 Total Cost</t>
  </si>
  <si>
    <t>Y4 Total Cost</t>
  </si>
  <si>
    <t>Y1 Unit Cost</t>
  </si>
  <si>
    <t>Y1 Quantity</t>
  </si>
  <si>
    <t>Y2 Unit Cost</t>
  </si>
  <si>
    <t>Y2 Quantity</t>
  </si>
  <si>
    <t>Y3 Unit Cost</t>
  </si>
  <si>
    <t>Y3 Quantity</t>
  </si>
  <si>
    <t>Y4 Unit Cost</t>
  </si>
  <si>
    <t>Y4 Quantity</t>
  </si>
  <si>
    <t>Y4 Net Salary</t>
  </si>
  <si>
    <t>Y4 Social Security and Other Obligatory Charges</t>
  </si>
  <si>
    <t>Y4 Total Salary</t>
  </si>
  <si>
    <t>Y4 Level of Effort (%)</t>
  </si>
  <si>
    <t>Y4 Number of persons</t>
  </si>
  <si>
    <t>Y3 Total Salary</t>
  </si>
  <si>
    <t>Y3 Level of Effort (%)</t>
  </si>
  <si>
    <t>Y3 Number of persons</t>
  </si>
  <si>
    <t>Y3 Net Salary</t>
  </si>
  <si>
    <t>Y2 Number of persons</t>
  </si>
  <si>
    <t>Y2 Level of Effort (%)</t>
  </si>
  <si>
    <t>Y2 Total Salary</t>
  </si>
  <si>
    <t>Y2 Social Security and Other Obligatory Charges</t>
  </si>
  <si>
    <t>Y2 Net Salary</t>
  </si>
  <si>
    <t>Y1 Number of persons</t>
  </si>
  <si>
    <t>Y1 Level of Effort (%)</t>
  </si>
  <si>
    <t>Y1 Total Salary</t>
  </si>
  <si>
    <t>Y1 Social Security and Other Obligatory Charges</t>
  </si>
  <si>
    <t>Y1 Net Salary</t>
  </si>
  <si>
    <t>N/A</t>
  </si>
  <si>
    <t>Average payment per FTE (person) per quarter</t>
  </si>
  <si>
    <t>Average gross salary per FTE (person) per quarter</t>
  </si>
  <si>
    <t>Average cost of training per person per day</t>
  </si>
  <si>
    <t>Average cost of event per participant per day</t>
  </si>
  <si>
    <t>7.0 Procurement and Supply-Chain Management costs (PSM)</t>
  </si>
  <si>
    <t>7.1 Procurement agent and handling fees</t>
  </si>
  <si>
    <t>7.2 Freight and insurance costs (Health products)</t>
  </si>
  <si>
    <t>7.3 Warehouse and Storage Costs</t>
  </si>
  <si>
    <t>7.4 In-country distribution costs</t>
  </si>
  <si>
    <t>7.5 Quality assurance and quality control costs (QA/QC)</t>
  </si>
  <si>
    <t>7.6 PSM Customs Clearance</t>
  </si>
  <si>
    <t>7.7 Other PSM costs</t>
  </si>
  <si>
    <t>Average office cost per office unit per quarter</t>
  </si>
  <si>
    <t>13.0 Results-based financing (RBF)</t>
  </si>
  <si>
    <t>PMTCT</t>
  </si>
  <si>
    <t>Prong 1: Primary prevention of HIV infection among women of childbearing age</t>
  </si>
  <si>
    <t>Prong 2: Preventing unintended pregnancies among women living with HIV</t>
  </si>
  <si>
    <t>Prevention, diagnosis and treatment of opportunistic infections</t>
  </si>
  <si>
    <t>Behavioral change as part of programs for adolescent and youth</t>
  </si>
  <si>
    <t>Intervention Salesforce ID</t>
  </si>
  <si>
    <t>Cost Input Salesforce ID</t>
  </si>
  <si>
    <t>Y3 Social Security and Other Obligatory Charges</t>
  </si>
  <si>
    <t>Cost Grouping (lookup)</t>
  </si>
  <si>
    <t>LTL</t>
  </si>
  <si>
    <t>HIV/AIDS</t>
  </si>
  <si>
    <t>Country</t>
  </si>
  <si>
    <t>PR GF Territory</t>
  </si>
  <si>
    <t>PR</t>
  </si>
  <si>
    <t>PRacronym</t>
  </si>
  <si>
    <t>Country en</t>
  </si>
  <si>
    <t>Country fr</t>
  </si>
  <si>
    <t>Country es</t>
  </si>
  <si>
    <t>Country ru</t>
  </si>
  <si>
    <t>Afghanistan</t>
  </si>
  <si>
    <t>Bangladesh Rural Advancement Committee, Afghanistan</t>
  </si>
  <si>
    <t>BRAC</t>
  </si>
  <si>
    <t>Afganistán</t>
  </si>
  <si>
    <t>Афганистан</t>
  </si>
  <si>
    <t>German Technical Cooperation GTZ-IS</t>
  </si>
  <si>
    <t>GTZ-IS</t>
  </si>
  <si>
    <t>HealthNet TPO</t>
  </si>
  <si>
    <t>HNTPO</t>
  </si>
  <si>
    <t>Albania</t>
  </si>
  <si>
    <t>Albanie</t>
  </si>
  <si>
    <t>Албания</t>
  </si>
  <si>
    <t>Japan International Cooperation Agency in Afghanistan</t>
  </si>
  <si>
    <t>JICA</t>
  </si>
  <si>
    <t>Algeria</t>
  </si>
  <si>
    <t>Algérie</t>
  </si>
  <si>
    <t>Argelia</t>
  </si>
  <si>
    <t>Алжир</t>
  </si>
  <si>
    <t>Ministry of Public Health of Afghanistan</t>
  </si>
  <si>
    <t>MoH</t>
  </si>
  <si>
    <t>Institute of Public Health, Ministry of Health in Albania</t>
  </si>
  <si>
    <t>Andorra</t>
  </si>
  <si>
    <t>Andorre</t>
  </si>
  <si>
    <t>андорра</t>
  </si>
  <si>
    <t>Ministry of Health, Population and Hospital Reform of Algeria</t>
  </si>
  <si>
    <t>Angola</t>
  </si>
  <si>
    <t>Ангола</t>
  </si>
  <si>
    <t>Ministry of Health of Angola</t>
  </si>
  <si>
    <t>Anguilla</t>
  </si>
  <si>
    <t>Ангилья</t>
  </si>
  <si>
    <t>United Nations Development Programme, Angola</t>
  </si>
  <si>
    <t>UNDP</t>
  </si>
  <si>
    <t>Antigua and Barbuda</t>
  </si>
  <si>
    <t>Antigua -et-Barbuda</t>
  </si>
  <si>
    <t>Antigua y Barbuda</t>
  </si>
  <si>
    <t>Антигуа и Барбуда</t>
  </si>
  <si>
    <t>Argentina</t>
  </si>
  <si>
    <t>UBATEC S.A.</t>
  </si>
  <si>
    <t>UBATEC</t>
  </si>
  <si>
    <t>Argentine</t>
  </si>
  <si>
    <t>Аргентина</t>
  </si>
  <si>
    <t>United Nations Development Programme, Argentina</t>
  </si>
  <si>
    <t>Armenia</t>
  </si>
  <si>
    <t>Arménie</t>
  </si>
  <si>
    <t>Армения</t>
  </si>
  <si>
    <t>Ministry of Health of Armenia</t>
  </si>
  <si>
    <t>MOH</t>
  </si>
  <si>
    <t>Aruba</t>
  </si>
  <si>
    <t>Аруба</t>
  </si>
  <si>
    <t>Mission East</t>
  </si>
  <si>
    <t>ME</t>
  </si>
  <si>
    <t>Australia</t>
  </si>
  <si>
    <t>Australie</t>
  </si>
  <si>
    <t>Австралия</t>
  </si>
  <si>
    <t>World Vision Armenia</t>
  </si>
  <si>
    <t>WV</t>
  </si>
  <si>
    <t>Austria</t>
  </si>
  <si>
    <t>Autriche</t>
  </si>
  <si>
    <t>Австрия</t>
  </si>
  <si>
    <t>Azerbaijan</t>
  </si>
  <si>
    <t>Ministry of Health of Azerbaijan</t>
  </si>
  <si>
    <t>Azerbaïdjan</t>
  </si>
  <si>
    <t>Azerbaiyán</t>
  </si>
  <si>
    <t>Азербайджан</t>
  </si>
  <si>
    <t>Ministry of Justice of Azerbaijan</t>
  </si>
  <si>
    <t>Bahamas</t>
  </si>
  <si>
    <t>Багамские острова</t>
  </si>
  <si>
    <t>Bangladesh</t>
  </si>
  <si>
    <t>Bangladesh Rural Advancement Committee, Bangladesh</t>
  </si>
  <si>
    <t>Bahrain</t>
  </si>
  <si>
    <t>Bahreïn</t>
  </si>
  <si>
    <t>Bahrein</t>
  </si>
  <si>
    <t>Бахрейн</t>
  </si>
  <si>
    <t>International Centre for Diarrhoeal Disease Research</t>
  </si>
  <si>
    <t>ICCDDRB</t>
  </si>
  <si>
    <t>Бангладеш</t>
  </si>
  <si>
    <t>Ministry of Finance of Bangladesh</t>
  </si>
  <si>
    <t>MoF</t>
  </si>
  <si>
    <t>Barbados</t>
  </si>
  <si>
    <t>Barbade</t>
  </si>
  <si>
    <t>Барбадос</t>
  </si>
  <si>
    <t>Ministry of Health and Family Welfare of Bangladesh</t>
  </si>
  <si>
    <t>Belarus</t>
  </si>
  <si>
    <t>Bélarus</t>
  </si>
  <si>
    <t>Bielorrusia</t>
  </si>
  <si>
    <t>Беларусь</t>
  </si>
  <si>
    <t>Save the Children Federation, Inc.</t>
  </si>
  <si>
    <t>SChild</t>
  </si>
  <si>
    <t>Belgium</t>
  </si>
  <si>
    <t>Belgique</t>
  </si>
  <si>
    <t>Bélgica</t>
  </si>
  <si>
    <t>Бельгия</t>
  </si>
  <si>
    <t>United Nations Development Programme, Belarus</t>
  </si>
  <si>
    <t>Belize</t>
  </si>
  <si>
    <t>Belice</t>
  </si>
  <si>
    <t>Белиз</t>
  </si>
  <si>
    <t>Belize Enterprise for Sustainable Technology</t>
  </si>
  <si>
    <t>B.E.S.T</t>
  </si>
  <si>
    <t>Benin</t>
  </si>
  <si>
    <t>Bénin</t>
  </si>
  <si>
    <t>Бенин</t>
  </si>
  <si>
    <t>United Nations Development Programme, Belize</t>
  </si>
  <si>
    <t>Africare</t>
  </si>
  <si>
    <t>Africar</t>
  </si>
  <si>
    <t>Bhutan</t>
  </si>
  <si>
    <t>Bhoutan</t>
  </si>
  <si>
    <t>Бутан</t>
  </si>
  <si>
    <t>Catholic Relief Services USCCB - Benin</t>
  </si>
  <si>
    <t>CRS</t>
  </si>
  <si>
    <t>Bolivia (Plurinational State)</t>
  </si>
  <si>
    <t>Bolivie (État plurinational )</t>
  </si>
  <si>
    <t>Bolivia (Estado Plurinacional )</t>
  </si>
  <si>
    <t>Боливия (Многонациональное Государство )</t>
  </si>
  <si>
    <t>Industrial and Building Electricity Company</t>
  </si>
  <si>
    <t>SEIB</t>
  </si>
  <si>
    <t>Bosnia and Herzegovina</t>
  </si>
  <si>
    <t>Bosnie-Herzégovine</t>
  </si>
  <si>
    <t>Bosnia y Herzegovina</t>
  </si>
  <si>
    <t>Босния и Герцеговина</t>
  </si>
  <si>
    <t>Plan Benin</t>
  </si>
  <si>
    <t>Plan</t>
  </si>
  <si>
    <t>Botswana</t>
  </si>
  <si>
    <t>Ботсвана</t>
  </si>
  <si>
    <t>Programme National contre la Tuberculose, Ministry of Health of Benin</t>
  </si>
  <si>
    <t>PNTUB</t>
  </si>
  <si>
    <t>Brazil</t>
  </si>
  <si>
    <t>Brésil</t>
  </si>
  <si>
    <t>Brasil</t>
  </si>
  <si>
    <t>Бразилия</t>
  </si>
  <si>
    <t>Programme National de Lutte contre le SIDA, Ministry of Health of Benin</t>
  </si>
  <si>
    <t>CNLS</t>
  </si>
  <si>
    <t>United Nations Development Programme, Benin</t>
  </si>
  <si>
    <t>Brunei Darussalam</t>
  </si>
  <si>
    <t>Бруней-Даруссалам</t>
  </si>
  <si>
    <t>Ministry of Health of Bhutan</t>
  </si>
  <si>
    <t>Bulgaria</t>
  </si>
  <si>
    <t>Bulgarie</t>
  </si>
  <si>
    <t>Болгария</t>
  </si>
  <si>
    <t>Asociación Ibis - Hivos</t>
  </si>
  <si>
    <t>Hivos</t>
  </si>
  <si>
    <t>Burkina Faso</t>
  </si>
  <si>
    <t>Буркина-Фасо</t>
  </si>
  <si>
    <t>Centro de Investigación, Educación y Servicios</t>
  </si>
  <si>
    <t>CIES</t>
  </si>
  <si>
    <t>Burundi</t>
  </si>
  <si>
    <t>Бурунди</t>
  </si>
  <si>
    <t>Prosalud</t>
  </si>
  <si>
    <t>Prosalu</t>
  </si>
  <si>
    <t>Cambodia</t>
  </si>
  <si>
    <t>Cambodge</t>
  </si>
  <si>
    <t>Camboya</t>
  </si>
  <si>
    <t>Камбоджа</t>
  </si>
  <si>
    <t>United Nations Development Programme, Bolivia</t>
  </si>
  <si>
    <t>Cameroon</t>
  </si>
  <si>
    <t>Cameroun</t>
  </si>
  <si>
    <t>Camerún</t>
  </si>
  <si>
    <t>Камерун</t>
  </si>
  <si>
    <t>United Nations Development Programme, Bosnia-Herzegovina</t>
  </si>
  <si>
    <t>Canada</t>
  </si>
  <si>
    <t>Canadá</t>
  </si>
  <si>
    <t>Канада</t>
  </si>
  <si>
    <t>Ministry of Finance and Development Planning of Botswana</t>
  </si>
  <si>
    <t>Cape Verde</t>
  </si>
  <si>
    <t>Cap-Vert</t>
  </si>
  <si>
    <t>Cabo Verde</t>
  </si>
  <si>
    <t>Кабо-Верде</t>
  </si>
  <si>
    <t>Fundação Ataulpho de Paiva</t>
  </si>
  <si>
    <t>FAP</t>
  </si>
  <si>
    <t>Cayman Islands</t>
  </si>
  <si>
    <t>Îles Caïmans</t>
  </si>
  <si>
    <t>Islas Caimán</t>
  </si>
  <si>
    <t>Каймановы острова</t>
  </si>
  <si>
    <t>Fundação de Medicina Tropical Doutor Heitor Vieira Dourado</t>
  </si>
  <si>
    <t>FMT-HVD</t>
  </si>
  <si>
    <t>Central African Republic</t>
  </si>
  <si>
    <t>République centrafricaine</t>
  </si>
  <si>
    <t>República Centroafricana</t>
  </si>
  <si>
    <t>Центрально-Африканская Республика</t>
  </si>
  <si>
    <t>Fundação Faculdade de Medicina</t>
  </si>
  <si>
    <t>FFM</t>
  </si>
  <si>
    <t>Chad</t>
  </si>
  <si>
    <t>Tchad</t>
  </si>
  <si>
    <t>Чад</t>
  </si>
  <si>
    <t>Fundação Para O Desenvolvimento Científico E Tecnológico Em Saúde</t>
  </si>
  <si>
    <t>FIOTEC</t>
  </si>
  <si>
    <t>Chile</t>
  </si>
  <si>
    <t>Chili</t>
  </si>
  <si>
    <t>Чили</t>
  </si>
  <si>
    <t>Ministry of Health of Bulgaria</t>
  </si>
  <si>
    <t>China</t>
  </si>
  <si>
    <t>Chine</t>
  </si>
  <si>
    <t>Китай</t>
  </si>
  <si>
    <t>Initiative Privée Communautaire</t>
  </si>
  <si>
    <t>IPC</t>
  </si>
  <si>
    <t>Colombia</t>
  </si>
  <si>
    <t>Colombie</t>
  </si>
  <si>
    <t>Колумбия</t>
  </si>
  <si>
    <t>National Council to Fight Against HIV/AIDS</t>
  </si>
  <si>
    <t>SPCNLS</t>
  </si>
  <si>
    <t>Comoros</t>
  </si>
  <si>
    <t>Comores</t>
  </si>
  <si>
    <t>Comoras</t>
  </si>
  <si>
    <t>Коморские острова</t>
  </si>
  <si>
    <t>Plan International Burkina Faso</t>
  </si>
  <si>
    <t>PLAN</t>
  </si>
  <si>
    <t>Congo</t>
  </si>
  <si>
    <t>Конго</t>
  </si>
  <si>
    <t>Programme d’Appui au Monde Associatif et Communautaire</t>
  </si>
  <si>
    <t>PAMAC</t>
  </si>
  <si>
    <t>Congo (Democratic Republic)</t>
  </si>
  <si>
    <t>Congo ( République démocratique )</t>
  </si>
  <si>
    <t>Congo ( República Democrática )</t>
  </si>
  <si>
    <t>Конго (Демократическая Республика)</t>
  </si>
  <si>
    <t>Programme d'Appui au Developpment Sanitaire</t>
  </si>
  <si>
    <t>PADS</t>
  </si>
  <si>
    <t>United Nations Development Programme, Burkina Faso</t>
  </si>
  <si>
    <t>Costa Rica</t>
  </si>
  <si>
    <t>Коста-Рика</t>
  </si>
  <si>
    <t>CED-Caritas, Burundi</t>
  </si>
  <si>
    <t>Caritas</t>
  </si>
  <si>
    <t>Côte d'Ivoire</t>
  </si>
  <si>
    <t>Côte d' Ivoire</t>
  </si>
  <si>
    <t>Берег Слоновой Кости</t>
  </si>
  <si>
    <t>Conseil National de Lutte contre le SIDA (CNLS), Burundi</t>
  </si>
  <si>
    <t>Croatia</t>
  </si>
  <si>
    <t>Croatie</t>
  </si>
  <si>
    <t>Croacia</t>
  </si>
  <si>
    <t>Хорватия</t>
  </si>
  <si>
    <t>Programme National de Lutte contre la Tuberculose</t>
  </si>
  <si>
    <t>PNLT</t>
  </si>
  <si>
    <t>Cuba</t>
  </si>
  <si>
    <t>Куба</t>
  </si>
  <si>
    <t>Projet Sante et Population II, Ministry of Health of Burundi</t>
  </si>
  <si>
    <t>PSP2</t>
  </si>
  <si>
    <t>Cyprus</t>
  </si>
  <si>
    <t>Chypre</t>
  </si>
  <si>
    <t>Chipre</t>
  </si>
  <si>
    <t>Кипр</t>
  </si>
  <si>
    <t>Reseau Burundais des Personnes Vivant avec le VIH/SIDA</t>
  </si>
  <si>
    <t>RBP+</t>
  </si>
  <si>
    <t>Czech Republic</t>
  </si>
  <si>
    <t>République tchèque</t>
  </si>
  <si>
    <t>República Checa</t>
  </si>
  <si>
    <t>Чешская республика</t>
  </si>
  <si>
    <t>Ministry of Health of Cambodia</t>
  </si>
  <si>
    <t>Denmark</t>
  </si>
  <si>
    <t>Danemark</t>
  </si>
  <si>
    <t>Dinamarca</t>
  </si>
  <si>
    <t>Дания</t>
  </si>
  <si>
    <t>National Center for HIV/AIDS, Dermatology and STI</t>
  </si>
  <si>
    <t>NCHADS</t>
  </si>
  <si>
    <t>Djibouti</t>
  </si>
  <si>
    <t>Джибути</t>
  </si>
  <si>
    <t>National Center for Tuberculosis and Leprosy Control</t>
  </si>
  <si>
    <t>CENAT</t>
  </si>
  <si>
    <t>Dominica</t>
  </si>
  <si>
    <t>Dominique</t>
  </si>
  <si>
    <t>Доминика</t>
  </si>
  <si>
    <t>National Centre for Parasitology, Entomology and Malaria Control</t>
  </si>
  <si>
    <t>CNM</t>
  </si>
  <si>
    <t>Dominican Republic</t>
  </si>
  <si>
    <t>République dominicaine</t>
  </si>
  <si>
    <t>República Dominicana</t>
  </si>
  <si>
    <t>Доминиканская Республика</t>
  </si>
  <si>
    <t>United Nations Office for Project Services, Denmark</t>
  </si>
  <si>
    <t>UNOPS</t>
  </si>
  <si>
    <t>Ecuador</t>
  </si>
  <si>
    <t>Équateur</t>
  </si>
  <si>
    <t>Эквадор</t>
  </si>
  <si>
    <t>Cameroon National Association for Family Welfare</t>
  </si>
  <si>
    <t>CAMNFAW</t>
  </si>
  <si>
    <t>Egypt</t>
  </si>
  <si>
    <t>Egypte</t>
  </si>
  <si>
    <t>Egipto</t>
  </si>
  <si>
    <t>Египет</t>
  </si>
  <si>
    <t>CARE International in Cameroon</t>
  </si>
  <si>
    <t>CARE</t>
  </si>
  <si>
    <t>El Salvador</t>
  </si>
  <si>
    <t>Сальвадор</t>
  </si>
  <si>
    <t>Ministry of Public Health of Cameroon</t>
  </si>
  <si>
    <t>Equatorial Guinea</t>
  </si>
  <si>
    <t>Guinée équatoriale</t>
  </si>
  <si>
    <t>Guinea Ecuatorial</t>
  </si>
  <si>
    <t>Экваториальная Гвинея</t>
  </si>
  <si>
    <t>National AIDS Control Program, Ministry of Public Health of Cameroon</t>
  </si>
  <si>
    <t>Eritrea</t>
  </si>
  <si>
    <t>Erythrée</t>
  </si>
  <si>
    <t>Эритрея</t>
  </si>
  <si>
    <t>National Malaria Control Program, Ministry of Public Health of Cameroon</t>
  </si>
  <si>
    <t>PNLP</t>
  </si>
  <si>
    <t>Estonia</t>
  </si>
  <si>
    <t>Estonie</t>
  </si>
  <si>
    <t>Эстония</t>
  </si>
  <si>
    <t>National Tuberculosis Control Program, Ministry of Public Health of Cameroon</t>
  </si>
  <si>
    <t>Ethiopia</t>
  </si>
  <si>
    <t>Ethiopie</t>
  </si>
  <si>
    <t>Etiopía</t>
  </si>
  <si>
    <t>Эфиопия</t>
  </si>
  <si>
    <t>Plan International</t>
  </si>
  <si>
    <t>PlanHQ</t>
  </si>
  <si>
    <t>Plan International Cameroon</t>
  </si>
  <si>
    <t>Cape Verde Non Governmental Organisations Platform</t>
  </si>
  <si>
    <t>PlatONG</t>
  </si>
  <si>
    <t>Falkland Islands (Malvinas)</t>
  </si>
  <si>
    <t>Îles Falkland (Malvinas)</t>
  </si>
  <si>
    <t>Islas Malvinas ( Falkland)</t>
  </si>
  <si>
    <t>Фолклендские (Мальвинские) острова</t>
  </si>
  <si>
    <t>Coordination Committee to Fight AIDS of Cape Verde</t>
  </si>
  <si>
    <t>CCSSIDA</t>
  </si>
  <si>
    <t>Fiji</t>
  </si>
  <si>
    <t>Fidji</t>
  </si>
  <si>
    <t>Фиджи</t>
  </si>
  <si>
    <t>Comité National de Lutte contre le VIH/SIDA, CAF</t>
  </si>
  <si>
    <t>Finland</t>
  </si>
  <si>
    <t>Finlande</t>
  </si>
  <si>
    <t>Finlandia</t>
  </si>
  <si>
    <t>Финляндия</t>
  </si>
  <si>
    <t>International Federation of Red Cross and Red Crescent Societies</t>
  </si>
  <si>
    <t>IFRC</t>
  </si>
  <si>
    <t>France</t>
  </si>
  <si>
    <t>Francia</t>
  </si>
  <si>
    <t>Франция</t>
  </si>
  <si>
    <t>Ministry of Public Health, Population and Fight against HIV/AIDS</t>
  </si>
  <si>
    <t>United Nations Development Programme, Central African Republic</t>
  </si>
  <si>
    <t>French Polynesia</t>
  </si>
  <si>
    <t>Polynésie française</t>
  </si>
  <si>
    <t>Polinesia francés</t>
  </si>
  <si>
    <t>Французская Полинезия</t>
  </si>
  <si>
    <t>Association of Social Marketing in Chad (AMASOT)</t>
  </si>
  <si>
    <t>AMASOT</t>
  </si>
  <si>
    <t>Gabon</t>
  </si>
  <si>
    <t>Gabón</t>
  </si>
  <si>
    <t>Габон</t>
  </si>
  <si>
    <t>Department of Economic Affairs of India</t>
  </si>
  <si>
    <t>NULL</t>
  </si>
  <si>
    <t>Gambia</t>
  </si>
  <si>
    <t>Gambie</t>
  </si>
  <si>
    <t>Гамбия</t>
  </si>
  <si>
    <t>Fonds de Soutien aux Activités en matière de Population</t>
  </si>
  <si>
    <t>FOSAP</t>
  </si>
  <si>
    <t>Georgia</t>
  </si>
  <si>
    <t>Géorgie</t>
  </si>
  <si>
    <t>Грузия</t>
  </si>
  <si>
    <t>National Union of Diocesan Associations</t>
  </si>
  <si>
    <t>UNAD</t>
  </si>
  <si>
    <t>Germany</t>
  </si>
  <si>
    <t>Allemagne</t>
  </si>
  <si>
    <t>Alemania</t>
  </si>
  <si>
    <t>Германия</t>
  </si>
  <si>
    <t>United Nations Development Programme, Chad</t>
  </si>
  <si>
    <t>Ghana</t>
  </si>
  <si>
    <t>Гана</t>
  </si>
  <si>
    <t>Consejo de las Américas</t>
  </si>
  <si>
    <t>COA</t>
  </si>
  <si>
    <t>Gibraltar</t>
  </si>
  <si>
    <t>Гибралтар</t>
  </si>
  <si>
    <t>Chinese Centre for Disease Control and Prevention</t>
  </si>
  <si>
    <t>CCDC</t>
  </si>
  <si>
    <t>Greece</t>
  </si>
  <si>
    <t>Grèce</t>
  </si>
  <si>
    <t>Grecia</t>
  </si>
  <si>
    <t>Греция</t>
  </si>
  <si>
    <t>Cooperative Housing Foundation International, USA</t>
  </si>
  <si>
    <t>CHF</t>
  </si>
  <si>
    <t>Fondo Financiero de Proyectos de Desarrollo FONADE</t>
  </si>
  <si>
    <t>FONADE</t>
  </si>
  <si>
    <t>Grenada</t>
  </si>
  <si>
    <t>Grenade</t>
  </si>
  <si>
    <t>Granada</t>
  </si>
  <si>
    <t>Гренада</t>
  </si>
  <si>
    <t>Fundación Universidad Antioquia</t>
  </si>
  <si>
    <t>FUA</t>
  </si>
  <si>
    <t>International Organization for Migration, Colombia</t>
  </si>
  <si>
    <t>IOM</t>
  </si>
  <si>
    <t>Association Comorienne pour le Bien-Etre de la Famille (ASCOBEF)</t>
  </si>
  <si>
    <t>ASCOBEF</t>
  </si>
  <si>
    <t>Guatemala</t>
  </si>
  <si>
    <t>Гватемала</t>
  </si>
  <si>
    <t>Ministry of Health of Comoros</t>
  </si>
  <si>
    <t>Conseil National de Lutte Contre le Sida, Congo</t>
  </si>
  <si>
    <t>Guinea</t>
  </si>
  <si>
    <t>Guinée</t>
  </si>
  <si>
    <t>Гвинея</t>
  </si>
  <si>
    <t>French Red Cross</t>
  </si>
  <si>
    <t>FRC</t>
  </si>
  <si>
    <t>Guinea-Bissau</t>
  </si>
  <si>
    <t>Guinée- Bissau</t>
  </si>
  <si>
    <t>Гвинея-Бисау</t>
  </si>
  <si>
    <t>Medecins d'Afrique</t>
  </si>
  <si>
    <t>MDA</t>
  </si>
  <si>
    <t>Guyana</t>
  </si>
  <si>
    <t>Guyane</t>
  </si>
  <si>
    <t>Guayana</t>
  </si>
  <si>
    <t>Гайана</t>
  </si>
  <si>
    <t>Ministry of Health of Republic of Congo</t>
  </si>
  <si>
    <t>Haiti</t>
  </si>
  <si>
    <t>Haïti</t>
  </si>
  <si>
    <t>Haití</t>
  </si>
  <si>
    <t>Гаити</t>
  </si>
  <si>
    <t>Caritas Congo</t>
  </si>
  <si>
    <t>Catholic Organisation for Relief and Development Aid, Congo</t>
  </si>
  <si>
    <t>CORDAID</t>
  </si>
  <si>
    <t>Honduras</t>
  </si>
  <si>
    <t>Гондурас</t>
  </si>
  <si>
    <t>Eglise du Christ au Congo / Santé Rurale</t>
  </si>
  <si>
    <t>SANRU</t>
  </si>
  <si>
    <t>Hong Kong</t>
  </si>
  <si>
    <t>Hong-Kong</t>
  </si>
  <si>
    <t>Гонконг</t>
  </si>
  <si>
    <t>Ministry of Health of Congo Democratic Republic</t>
  </si>
  <si>
    <t>Hungary</t>
  </si>
  <si>
    <t>Hongrie</t>
  </si>
  <si>
    <t>Hungría</t>
  </si>
  <si>
    <t>Венгрия</t>
  </si>
  <si>
    <t>Population Services International, DRC</t>
  </si>
  <si>
    <t>PSI</t>
  </si>
  <si>
    <t>Iceland</t>
  </si>
  <si>
    <t>Islande</t>
  </si>
  <si>
    <t>Islandia</t>
  </si>
  <si>
    <t>Исландия</t>
  </si>
  <si>
    <t>Population Services International, USA</t>
  </si>
  <si>
    <t>India</t>
  </si>
  <si>
    <t>Inde</t>
  </si>
  <si>
    <t>Индия</t>
  </si>
  <si>
    <t>United Nations Development Programme, Democratic Republic of Congo</t>
  </si>
  <si>
    <t>Indonesia</t>
  </si>
  <si>
    <t>Indonésie</t>
  </si>
  <si>
    <t>Индонезия</t>
  </si>
  <si>
    <t>Consejo Técnico de Asistencia Médico Social</t>
  </si>
  <si>
    <t>CTAMS</t>
  </si>
  <si>
    <t>Iran (Islamic Republic)</t>
  </si>
  <si>
    <t>Iran ( République islamique )</t>
  </si>
  <si>
    <t>Irán ( República Islámica )</t>
  </si>
  <si>
    <t>Иран (Исламская Республика )</t>
  </si>
  <si>
    <t>Humanist Institute for Cooperation with Developing Countries</t>
  </si>
  <si>
    <t>HIVOS</t>
  </si>
  <si>
    <t>Iraq</t>
  </si>
  <si>
    <t>Irak</t>
  </si>
  <si>
    <t>Ирак</t>
  </si>
  <si>
    <t>Alliance Nationale Contre le SIDA, Cote d'Ivoire</t>
  </si>
  <si>
    <t>ANCS</t>
  </si>
  <si>
    <t>Ireland</t>
  </si>
  <si>
    <t>Irlande</t>
  </si>
  <si>
    <t>Irlanda</t>
  </si>
  <si>
    <t>Ирландия</t>
  </si>
  <si>
    <t>CARE Cote d'Ivoire</t>
  </si>
  <si>
    <t>Caritas Côte d'Ivoire</t>
  </si>
  <si>
    <t>Israel</t>
  </si>
  <si>
    <t>Israël</t>
  </si>
  <si>
    <t>Израиль</t>
  </si>
  <si>
    <t>National Program for Malaria Control</t>
  </si>
  <si>
    <t>Italy</t>
  </si>
  <si>
    <t>Italie</t>
  </si>
  <si>
    <t>Italia</t>
  </si>
  <si>
    <t>Италия</t>
  </si>
  <si>
    <t>National Program for the Care of HIV/AIDS patients</t>
  </si>
  <si>
    <t>PNPEC</t>
  </si>
  <si>
    <t>Jamaica</t>
  </si>
  <si>
    <t>Jamaïque</t>
  </si>
  <si>
    <t>Ямайка</t>
  </si>
  <si>
    <t>National Program to Fight Against Tuberculosis</t>
  </si>
  <si>
    <t>Japan</t>
  </si>
  <si>
    <t>Japon</t>
  </si>
  <si>
    <t>Japón</t>
  </si>
  <si>
    <t>Япония</t>
  </si>
  <si>
    <t>United Nations Development Programme, Cote d'Ivoire</t>
  </si>
  <si>
    <t>Ministry of Health and Social Welfare of Croatia</t>
  </si>
  <si>
    <t>Jordan</t>
  </si>
  <si>
    <t>Jordanie</t>
  </si>
  <si>
    <t>Jordania</t>
  </si>
  <si>
    <t>Иордания</t>
  </si>
  <si>
    <t>United Nations Development Programme, Cuba</t>
  </si>
  <si>
    <t>Kazakhstan</t>
  </si>
  <si>
    <t>Kazajstán</t>
  </si>
  <si>
    <t>Казахстан</t>
  </si>
  <si>
    <t>Kenya</t>
  </si>
  <si>
    <t>Kenia</t>
  </si>
  <si>
    <t>Кения</t>
  </si>
  <si>
    <t>Secrétariat Exécutif de Lutte contre le Sida la Tuberculose et le Paludisme</t>
  </si>
  <si>
    <t>SELSPT</t>
  </si>
  <si>
    <t>Kiribati</t>
  </si>
  <si>
    <t>Кирибати</t>
  </si>
  <si>
    <t>United Nations Development Program, Djibouti</t>
  </si>
  <si>
    <t>Korea (Democratic Peoples Republic)</t>
  </si>
  <si>
    <t>Corée ( République populaire démocratique )</t>
  </si>
  <si>
    <t>Corea ( República Popular Democrática )</t>
  </si>
  <si>
    <t>Корея ( Корейская Народно-Демократическая Республика)</t>
  </si>
  <si>
    <t>Asociación Dominicana Pro-Bienestar de la Familia (PROFAMILIA)</t>
  </si>
  <si>
    <t>PROFAM</t>
  </si>
  <si>
    <t>Korea (Republic)</t>
  </si>
  <si>
    <t>Corée ( République )</t>
  </si>
  <si>
    <t>Corea ( República )</t>
  </si>
  <si>
    <t>Корея (Республика )</t>
  </si>
  <si>
    <t>Centro Nacional de Control de Enfermedades Tropicales</t>
  </si>
  <si>
    <t>CENCET</t>
  </si>
  <si>
    <t>Kosovo</t>
  </si>
  <si>
    <t>Косово</t>
  </si>
  <si>
    <t>Consejo NAcional para el VIH y el SIDA</t>
  </si>
  <si>
    <t>CONAVIH</t>
  </si>
  <si>
    <t>Kuwait</t>
  </si>
  <si>
    <t>Koweit</t>
  </si>
  <si>
    <t>Кувейт</t>
  </si>
  <si>
    <t>Instituto Dermatologico y Cirugia de Piel</t>
  </si>
  <si>
    <t>Derma</t>
  </si>
  <si>
    <t>Kyrgyzstan</t>
  </si>
  <si>
    <t>Kirghizistan</t>
  </si>
  <si>
    <t>Kirguistán</t>
  </si>
  <si>
    <t>Киргизия</t>
  </si>
  <si>
    <t>Subsecretaria de Estado de Salud Colectiva, Ministry of Health</t>
  </si>
  <si>
    <t>SES</t>
  </si>
  <si>
    <t>Lao (Peoples Democratic Republic)</t>
  </si>
  <si>
    <t>Lao ( République démocratique populaire )</t>
  </si>
  <si>
    <t>Lao ( República Popular Democrática )</t>
  </si>
  <si>
    <t>Лао ( Народная Демократическая Республика)</t>
  </si>
  <si>
    <t>CARE Ecuador</t>
  </si>
  <si>
    <t>Latvia</t>
  </si>
  <si>
    <t>Lettonie</t>
  </si>
  <si>
    <t>Letonia</t>
  </si>
  <si>
    <t>Латвия</t>
  </si>
  <si>
    <t>Corporacion Kimirina</t>
  </si>
  <si>
    <t>Kim</t>
  </si>
  <si>
    <t>Lebanon</t>
  </si>
  <si>
    <t>Liban</t>
  </si>
  <si>
    <t>Líbano</t>
  </si>
  <si>
    <t>Ливан</t>
  </si>
  <si>
    <t>Ministry of Public Health of Ecuador</t>
  </si>
  <si>
    <t>Lesotho</t>
  </si>
  <si>
    <t>Lesoto</t>
  </si>
  <si>
    <t>Лесото</t>
  </si>
  <si>
    <t>Unidad Technica Gerencial, Ministry of Health of Ecuador</t>
  </si>
  <si>
    <t>Liberia</t>
  </si>
  <si>
    <t>Libéria</t>
  </si>
  <si>
    <t>Либерия</t>
  </si>
  <si>
    <t>National AIDS Programme, Ministry of Health and Population in Egypt</t>
  </si>
  <si>
    <t>NAP</t>
  </si>
  <si>
    <t>Libyan Arab Jamahiriya</t>
  </si>
  <si>
    <t>Jamahiriya arabe libyenne</t>
  </si>
  <si>
    <t>Jamahiriya Árabe Libia</t>
  </si>
  <si>
    <t>Ливийская Арабская Джамахирия</t>
  </si>
  <si>
    <t>National Tuberculosis Control Program, Ministry of Health and Population in Egypt</t>
  </si>
  <si>
    <t>NTCP</t>
  </si>
  <si>
    <t>Liechtenstein</t>
  </si>
  <si>
    <t>Лихтенштейн</t>
  </si>
  <si>
    <t>Ministry of Health of El Salvador</t>
  </si>
  <si>
    <t>MINSAL</t>
  </si>
  <si>
    <t>Lithuania</t>
  </si>
  <si>
    <t>Lituanie</t>
  </si>
  <si>
    <t>Lituania</t>
  </si>
  <si>
    <t>Литва</t>
  </si>
  <si>
    <t>Plan El Salvador</t>
  </si>
  <si>
    <t>United Nations Development Programme, El Salvador</t>
  </si>
  <si>
    <t>Luxembourg</t>
  </si>
  <si>
    <t>Luxemburgo</t>
  </si>
  <si>
    <t>Люксембург</t>
  </si>
  <si>
    <t>Medical Care Development International</t>
  </si>
  <si>
    <t>MCD</t>
  </si>
  <si>
    <t>Macao</t>
  </si>
  <si>
    <t>Макао</t>
  </si>
  <si>
    <t>United Nations Development Programme, Equatorial Guinea</t>
  </si>
  <si>
    <t>Macedonia (Former Yugoslav Republic)</t>
  </si>
  <si>
    <t>Macédoine ( ex-République yougoslave )</t>
  </si>
  <si>
    <t>Macedonia ( Antigua República Yugoslava )</t>
  </si>
  <si>
    <t>Македония ( бывшая республика Югославии )</t>
  </si>
  <si>
    <t>Ministry of Health of Eritrea</t>
  </si>
  <si>
    <t>PMU</t>
  </si>
  <si>
    <t>Madagascar</t>
  </si>
  <si>
    <t>Мадагаскар</t>
  </si>
  <si>
    <t>National Institute for Health Development, Ministry of Social Affaires</t>
  </si>
  <si>
    <t>Malawi</t>
  </si>
  <si>
    <t>Малави</t>
  </si>
  <si>
    <t>Ethiopian Interfaith Forum for Development, Dialogue and Action</t>
  </si>
  <si>
    <t>EIFDDA</t>
  </si>
  <si>
    <t>Malaysia</t>
  </si>
  <si>
    <t>Malaisie</t>
  </si>
  <si>
    <t>Malasia</t>
  </si>
  <si>
    <t>Малайзия</t>
  </si>
  <si>
    <t>HIV/AIDS Prevention &amp; Control Office</t>
  </si>
  <si>
    <t>HAPCO</t>
  </si>
  <si>
    <t>Maldives</t>
  </si>
  <si>
    <t>Maldivas</t>
  </si>
  <si>
    <t>Мальдивы</t>
  </si>
  <si>
    <t>Ministry of Health of Ethiopia</t>
  </si>
  <si>
    <t>Mali</t>
  </si>
  <si>
    <t>Malí</t>
  </si>
  <si>
    <t>Мали</t>
  </si>
  <si>
    <t>Network of Networks of HIV Positives in Ethiopia</t>
  </si>
  <si>
    <t>NEP+</t>
  </si>
  <si>
    <t>Malta</t>
  </si>
  <si>
    <t>Malte</t>
  </si>
  <si>
    <t>Мальта</t>
  </si>
  <si>
    <t>Ministry of Health of Fiji</t>
  </si>
  <si>
    <t>Ministry of Health and Public Hygiene of Gabon</t>
  </si>
  <si>
    <t>United Nations Development Programme, Gabon</t>
  </si>
  <si>
    <t>Mauritania</t>
  </si>
  <si>
    <t>Mauritanie</t>
  </si>
  <si>
    <t>Мавритания</t>
  </si>
  <si>
    <t>Action Aid The Gambia</t>
  </si>
  <si>
    <t>Action</t>
  </si>
  <si>
    <t>Mauritius</t>
  </si>
  <si>
    <t>Maurice</t>
  </si>
  <si>
    <t>Mauricio</t>
  </si>
  <si>
    <t>Маврикий</t>
  </si>
  <si>
    <t>Catholic Relief Services - Gambia</t>
  </si>
  <si>
    <t>Medical Research Council</t>
  </si>
  <si>
    <t>MRC</t>
  </si>
  <si>
    <t>Mexico</t>
  </si>
  <si>
    <t>Mexique</t>
  </si>
  <si>
    <t>México</t>
  </si>
  <si>
    <t>Мексика</t>
  </si>
  <si>
    <t>National AIDS Secretariat of Gambia</t>
  </si>
  <si>
    <t>NAS</t>
  </si>
  <si>
    <t>Micronesia (Federated States)</t>
  </si>
  <si>
    <t>Micronésie (États fédérés )</t>
  </si>
  <si>
    <t>Micronesia ( Estados Federados )</t>
  </si>
  <si>
    <t>Микронезия (Федеративные Штаты )</t>
  </si>
  <si>
    <t>National Leprosy and Tubeculosis Program, Ministry of Health of Gambia</t>
  </si>
  <si>
    <t>NLTP</t>
  </si>
  <si>
    <t>Moldova</t>
  </si>
  <si>
    <t>Moldavie</t>
  </si>
  <si>
    <t>Moldavia</t>
  </si>
  <si>
    <t>Молдова</t>
  </si>
  <si>
    <t>National Malaria Control Program, Ministry of Health of Gambia</t>
  </si>
  <si>
    <t>NMCP</t>
  </si>
  <si>
    <t>Monaco</t>
  </si>
  <si>
    <t>Mónaco</t>
  </si>
  <si>
    <t>Монако</t>
  </si>
  <si>
    <t>Georgia Health and Social Projects Implementation Center</t>
  </si>
  <si>
    <t>GHSPIC</t>
  </si>
  <si>
    <t>Mongolia</t>
  </si>
  <si>
    <t>Mongolie</t>
  </si>
  <si>
    <t>Монголия</t>
  </si>
  <si>
    <t>Global Projects Implementation Center</t>
  </si>
  <si>
    <t>GPIC</t>
  </si>
  <si>
    <t>Montenegro</t>
  </si>
  <si>
    <t>Monténégro</t>
  </si>
  <si>
    <t>Черногория</t>
  </si>
  <si>
    <t>Adventist Development and Relief Agency</t>
  </si>
  <si>
    <t>ADRA</t>
  </si>
  <si>
    <t>Montserrat</t>
  </si>
  <si>
    <t>Монтсеррат</t>
  </si>
  <si>
    <t>AngloGold Ashanti Malaria Control Limited</t>
  </si>
  <si>
    <t>Ashanti</t>
  </si>
  <si>
    <t>Morocco</t>
  </si>
  <si>
    <t>Maroc</t>
  </si>
  <si>
    <t>Marruecos</t>
  </si>
  <si>
    <t>Марокко</t>
  </si>
  <si>
    <t>Ghana AIDS Commission</t>
  </si>
  <si>
    <t>ghnaids</t>
  </si>
  <si>
    <t>Mozambique</t>
  </si>
  <si>
    <t>Мозамбик</t>
  </si>
  <si>
    <t>Ministry of Health of Ghana</t>
  </si>
  <si>
    <t>Planned Parenthood Association of Ghana</t>
  </si>
  <si>
    <t>PPAG</t>
  </si>
  <si>
    <t>Fundación Visión Mundial Guatemala</t>
  </si>
  <si>
    <t>FVM</t>
  </si>
  <si>
    <t>Humanist Institute for Development Cooperation, HQ</t>
  </si>
  <si>
    <t>HIVOSHQ</t>
  </si>
  <si>
    <t>Ministry of Health of Guatemala</t>
  </si>
  <si>
    <t>Catholic Relief Services USCCB - Guinea</t>
  </si>
  <si>
    <t>Deutsche Gesellschaft für Internationale Zusammenarbeit</t>
  </si>
  <si>
    <t>GIZ</t>
  </si>
  <si>
    <t>Ministry of Public Health of Guinea</t>
  </si>
  <si>
    <t>National AIDS Council of Guinea</t>
  </si>
  <si>
    <t>Ministry of Health of Guinea-Bissau</t>
  </si>
  <si>
    <t>CG/PNDS</t>
  </si>
  <si>
    <t>National Secretariat to Fight AIDS</t>
  </si>
  <si>
    <t>SNLS</t>
  </si>
  <si>
    <t>United Nations Development Programme, Guinea-Bissau</t>
  </si>
  <si>
    <t>Ministry of Health of Guyana</t>
  </si>
  <si>
    <t>Fondation SOGEBANK</t>
  </si>
  <si>
    <t>SOGEBAN</t>
  </si>
  <si>
    <t>Population Services International, Haiti</t>
  </si>
  <si>
    <t>United Nations Development Programme, Haiti</t>
  </si>
  <si>
    <t>Myanmar</t>
  </si>
  <si>
    <t>Мьянма</t>
  </si>
  <si>
    <t>Cooperative Housing Foundation, Honduras</t>
  </si>
  <si>
    <t>Namibia</t>
  </si>
  <si>
    <t>Namibie</t>
  </si>
  <si>
    <t>Намибия</t>
  </si>
  <si>
    <t>Ministry of Health of Honduras</t>
  </si>
  <si>
    <t>Nauru</t>
  </si>
  <si>
    <t>Науру</t>
  </si>
  <si>
    <t>United Nations Development Programme, Honduras</t>
  </si>
  <si>
    <t>Nepal</t>
  </si>
  <si>
    <t>Népal</t>
  </si>
  <si>
    <t>Непал</t>
  </si>
  <si>
    <t>Caritas India</t>
  </si>
  <si>
    <t>Netherlands</t>
  </si>
  <si>
    <t>Pays-Bas</t>
  </si>
  <si>
    <t>Países Bajos</t>
  </si>
  <si>
    <t>Нидерланды</t>
  </si>
  <si>
    <t>Department of Economic Affairs, Ministry of Finance of India</t>
  </si>
  <si>
    <t>DEA</t>
  </si>
  <si>
    <t>Netherlands Antilles</t>
  </si>
  <si>
    <t>Antilles néerlandaises</t>
  </si>
  <si>
    <t>Antillas Holandesas</t>
  </si>
  <si>
    <t>Нидерландские Антильские острова</t>
  </si>
  <si>
    <t>Emmanuel Hospital Association</t>
  </si>
  <si>
    <t>EHA</t>
  </si>
  <si>
    <t>New Caledonia</t>
  </si>
  <si>
    <t>Nouvelle-Calédonie</t>
  </si>
  <si>
    <t>Nueva Caledonia</t>
  </si>
  <si>
    <t>Новая Каледония</t>
  </si>
  <si>
    <t>IL&amp;FS Education &amp; Technology Services Ltd.</t>
  </si>
  <si>
    <t>ilfsets</t>
  </si>
  <si>
    <t>New Zealand</t>
  </si>
  <si>
    <t>nouvelle-Zélande</t>
  </si>
  <si>
    <t>Nueva Zelandia</t>
  </si>
  <si>
    <t>Новая Зеландия</t>
  </si>
  <si>
    <t>India HIV/AIDS Alliance</t>
  </si>
  <si>
    <t>Allianc</t>
  </si>
  <si>
    <t>Nicaragua</t>
  </si>
  <si>
    <t>Никарагуа</t>
  </si>
  <si>
    <t>Indian Nursing Council</t>
  </si>
  <si>
    <t>Inurse</t>
  </si>
  <si>
    <t>Niger</t>
  </si>
  <si>
    <t>Níger</t>
  </si>
  <si>
    <t>Нигер</t>
  </si>
  <si>
    <t>International Union Against Tuberculosis and Lung Disease</t>
  </si>
  <si>
    <t>IUATLD</t>
  </si>
  <si>
    <t>Nigeria</t>
  </si>
  <si>
    <t>Нигерия</t>
  </si>
  <si>
    <t>Population Foundation of India</t>
  </si>
  <si>
    <t>PFI</t>
  </si>
  <si>
    <t>Tata Institute of Social Sciences</t>
  </si>
  <si>
    <t>TISS</t>
  </si>
  <si>
    <t>World Vision India</t>
  </si>
  <si>
    <t>WVI</t>
  </si>
  <si>
    <t>Central Board of Aisyiyah</t>
  </si>
  <si>
    <t>PPA</t>
  </si>
  <si>
    <t>Faculty of Public Health, University of Indonesia</t>
  </si>
  <si>
    <t>UI</t>
  </si>
  <si>
    <t>Norway</t>
  </si>
  <si>
    <t>Norvège</t>
  </si>
  <si>
    <t>Noruega</t>
  </si>
  <si>
    <t>Норвегия</t>
  </si>
  <si>
    <t>Indonesian Planned Parenthood Association</t>
  </si>
  <si>
    <t>IPPA</t>
  </si>
  <si>
    <t>Oman</t>
  </si>
  <si>
    <t>Omán</t>
  </si>
  <si>
    <t>Оман</t>
  </si>
  <si>
    <t>Ministry of Health of Indonesia - Center for Health and Information (PUSDATIN)</t>
  </si>
  <si>
    <t>Pakistan</t>
  </si>
  <si>
    <t>Pakistán</t>
  </si>
  <si>
    <t>Пакистан</t>
  </si>
  <si>
    <t>Ministry of Health of Indonesia - Dir. of Disease Control &amp; Environmental Health</t>
  </si>
  <si>
    <t>Palau</t>
  </si>
  <si>
    <t>Палау</t>
  </si>
  <si>
    <t>Ministry of Health of Indonesia - Directorate of Vector Borne Disease Control</t>
  </si>
  <si>
    <t>Palestine</t>
  </si>
  <si>
    <t>Palestina</t>
  </si>
  <si>
    <t>Палестина</t>
  </si>
  <si>
    <t>Nahdlatul Ulama</t>
  </si>
  <si>
    <t>NU</t>
  </si>
  <si>
    <t>Panama</t>
  </si>
  <si>
    <t>Panamá</t>
  </si>
  <si>
    <t>Панама</t>
  </si>
  <si>
    <t>National AIDS Commission of Indonesia</t>
  </si>
  <si>
    <t>NAC</t>
  </si>
  <si>
    <t>Papua New Guinea</t>
  </si>
  <si>
    <t>Papouasie-Nouvelle- Guinée</t>
  </si>
  <si>
    <t>Papua Nueva Guinea</t>
  </si>
  <si>
    <t>Папуа-Новая Гвинея</t>
  </si>
  <si>
    <t>PERDHAKI - Indonesian association for voluntary health services</t>
  </si>
  <si>
    <t>PERDHAK</t>
  </si>
  <si>
    <t>Paraguay</t>
  </si>
  <si>
    <t>Парагвай</t>
  </si>
  <si>
    <t>United Nations Development Programme, Iran</t>
  </si>
  <si>
    <t>Peru</t>
  </si>
  <si>
    <t>Pérou</t>
  </si>
  <si>
    <t>Perú</t>
  </si>
  <si>
    <t>Перу</t>
  </si>
  <si>
    <t>United Nations Development Programme, Iraq</t>
  </si>
  <si>
    <t>Philippines</t>
  </si>
  <si>
    <t>Filipinas</t>
  </si>
  <si>
    <t>Филиппины</t>
  </si>
  <si>
    <t>Ministry of Health of Jamaica</t>
  </si>
  <si>
    <t>Communicable Diseases Directorate, Ministry of Health of Jordan</t>
  </si>
  <si>
    <t>Poland</t>
  </si>
  <si>
    <t>Pologne</t>
  </si>
  <si>
    <t>Polonia</t>
  </si>
  <si>
    <t>Польша</t>
  </si>
  <si>
    <t>National Tuberculosis Program, Ministry of Health of Jordan</t>
  </si>
  <si>
    <t>Portugal</t>
  </si>
  <si>
    <t>Португалия</t>
  </si>
  <si>
    <t>Ministry of Health of Kazakhstan - National Center of TB Problems</t>
  </si>
  <si>
    <t>NCTB</t>
  </si>
  <si>
    <t>Puerto Rico</t>
  </si>
  <si>
    <t>Пуэрто-Рико</t>
  </si>
  <si>
    <t>Ministry of Health of Kazakhstan - Republican AIDS Center</t>
  </si>
  <si>
    <t>RAC</t>
  </si>
  <si>
    <t>Qatar</t>
  </si>
  <si>
    <t>Katar</t>
  </si>
  <si>
    <t>Катар</t>
  </si>
  <si>
    <t>African Medical and Research Foundation in Kenya</t>
  </si>
  <si>
    <t>AMREF</t>
  </si>
  <si>
    <t>CARE International in Kenya</t>
  </si>
  <si>
    <t>Romania</t>
  </si>
  <si>
    <t>Roumanie</t>
  </si>
  <si>
    <t>Rumania</t>
  </si>
  <si>
    <t>Румыния</t>
  </si>
  <si>
    <t>Kenya Network of Women With AIDS</t>
  </si>
  <si>
    <t>KENWA</t>
  </si>
  <si>
    <t>Russian Federation</t>
  </si>
  <si>
    <t>Fédération de Russie</t>
  </si>
  <si>
    <t>Federación de Rusia</t>
  </si>
  <si>
    <t>Русский Федерация</t>
  </si>
  <si>
    <t>Kenya Red Cross Society</t>
  </si>
  <si>
    <t>KRC</t>
  </si>
  <si>
    <t>Rwanda</t>
  </si>
  <si>
    <t>Ruanda</t>
  </si>
  <si>
    <t>Руанда</t>
  </si>
  <si>
    <t>National Treasury</t>
  </si>
  <si>
    <t>Saint Helena</t>
  </si>
  <si>
    <t>Sainte-Hélène</t>
  </si>
  <si>
    <t>Santa Elena</t>
  </si>
  <si>
    <t>Остров Святой Елены</t>
  </si>
  <si>
    <t>Sanaa Art Promotions</t>
  </si>
  <si>
    <t>Sanaa</t>
  </si>
  <si>
    <t>Saint Kitts and Nevis</t>
  </si>
  <si>
    <t>Saint-Kitts- et-Nevis</t>
  </si>
  <si>
    <t>Saint Kitts y Nevis</t>
  </si>
  <si>
    <t>Сент-Китс и Невис</t>
  </si>
  <si>
    <t>United Nations Children's Fund, PRK</t>
  </si>
  <si>
    <t>UNICEF</t>
  </si>
  <si>
    <t>Saint Lucia</t>
  </si>
  <si>
    <t>Sainte-Lucie</t>
  </si>
  <si>
    <t>Santa Lucía</t>
  </si>
  <si>
    <t>Сент-Люсия</t>
  </si>
  <si>
    <t>Community Development Fund</t>
  </si>
  <si>
    <t>CDF</t>
  </si>
  <si>
    <t>Ministry of Health of Kosovo</t>
  </si>
  <si>
    <t>Saint Vincent and Grenadines</t>
  </si>
  <si>
    <t>Saint-Vincent- et-les Grenadines</t>
  </si>
  <si>
    <t>San Vicente y Granadinas</t>
  </si>
  <si>
    <t>Сент-Винсент и Гренадины</t>
  </si>
  <si>
    <t>National AIDS Center, Kyrgyzstan</t>
  </si>
  <si>
    <t>Samoa</t>
  </si>
  <si>
    <t>Самоа</t>
  </si>
  <si>
    <t>National Center of Phtisiology</t>
  </si>
  <si>
    <t>NCP</t>
  </si>
  <si>
    <t>San Marino</t>
  </si>
  <si>
    <t>Сан - Марино</t>
  </si>
  <si>
    <t>Project HOPE, Kyrgyzstan</t>
  </si>
  <si>
    <t>Hope</t>
  </si>
  <si>
    <t>Sao Tome and Principe</t>
  </si>
  <si>
    <t>Sao Tomé et Principe</t>
  </si>
  <si>
    <t>Santo Tomé y Príncipe</t>
  </si>
  <si>
    <t>Сан-Томе и Принсипи</t>
  </si>
  <si>
    <t>State Sanitary Epidemiological Department</t>
  </si>
  <si>
    <t>SSED</t>
  </si>
  <si>
    <t>Saudi Arabia</t>
  </si>
  <si>
    <t>Arabie Saoudite</t>
  </si>
  <si>
    <t>Arabia Saudita</t>
  </si>
  <si>
    <t>Саудовская Аравия</t>
  </si>
  <si>
    <t>United Nations Development Programme, Kyrgyzstan</t>
  </si>
  <si>
    <t>Senegal</t>
  </si>
  <si>
    <t>Sénégal</t>
  </si>
  <si>
    <t>Сенегал</t>
  </si>
  <si>
    <t>Ministry of Health of Lao</t>
  </si>
  <si>
    <t>Serbia</t>
  </si>
  <si>
    <t>Serbie</t>
  </si>
  <si>
    <t>Сербия</t>
  </si>
  <si>
    <t>Seychelles</t>
  </si>
  <si>
    <t>Сейшельские острова</t>
  </si>
  <si>
    <t>Lesotho Council of Non-Governmental Organizations</t>
  </si>
  <si>
    <t>lecongo</t>
  </si>
  <si>
    <t>Sierra Leone</t>
  </si>
  <si>
    <t>Sierra Leona</t>
  </si>
  <si>
    <t>Сьерра-Леоне</t>
  </si>
  <si>
    <t>Ministry of Finance, Lesotho</t>
  </si>
  <si>
    <t>Singapore</t>
  </si>
  <si>
    <t>Singapour</t>
  </si>
  <si>
    <t>Singapur</t>
  </si>
  <si>
    <t>Сингапур</t>
  </si>
  <si>
    <t>Ministry of Health and Social Welfare of Liberia</t>
  </si>
  <si>
    <t>Slovakia</t>
  </si>
  <si>
    <t>Slovaquie</t>
  </si>
  <si>
    <t>Eslovaquia</t>
  </si>
  <si>
    <t>Словакия</t>
  </si>
  <si>
    <t>Plan International Liberia</t>
  </si>
  <si>
    <t>PII</t>
  </si>
  <si>
    <t>Slovenia</t>
  </si>
  <si>
    <t>Slovénie</t>
  </si>
  <si>
    <t>Eslovenia</t>
  </si>
  <si>
    <t>Словения</t>
  </si>
  <si>
    <t>United Nations Development Programme, Liberia</t>
  </si>
  <si>
    <t>Solomon Islands</t>
  </si>
  <si>
    <t>Îles Salomon</t>
  </si>
  <si>
    <t>islas Salomón</t>
  </si>
  <si>
    <t>Соломоновы Острова</t>
  </si>
  <si>
    <t>LWF</t>
  </si>
  <si>
    <t>Somalia</t>
  </si>
  <si>
    <t>Somalie</t>
  </si>
  <si>
    <t>Сомали</t>
  </si>
  <si>
    <t>Ministry of Health of FYR of Macedonia</t>
  </si>
  <si>
    <t>South Africa</t>
  </si>
  <si>
    <t>Afrique du Sud</t>
  </si>
  <si>
    <t>Sudáfrica</t>
  </si>
  <si>
    <t>ЮАР</t>
  </si>
  <si>
    <t>Association Intercooperation Madagascar (AIM)</t>
  </si>
  <si>
    <t>AIM</t>
  </si>
  <si>
    <t>South Sudan</t>
  </si>
  <si>
    <t>Sud-Soudan</t>
  </si>
  <si>
    <t>Sudán del Sur</t>
  </si>
  <si>
    <t>Южный Судан</t>
  </si>
  <si>
    <t>Catholic Relief Services - Madagascar</t>
  </si>
  <si>
    <t>Spain</t>
  </si>
  <si>
    <t>Espagne</t>
  </si>
  <si>
    <t>España</t>
  </si>
  <si>
    <t>Испания</t>
  </si>
  <si>
    <t>Centrale d'Achat des Medicaments Essentiels et de Materiel Medical</t>
  </si>
  <si>
    <t>SALAMA</t>
  </si>
  <si>
    <t>Sri Lanka</t>
  </si>
  <si>
    <t>Шри Ланка</t>
  </si>
  <si>
    <t>Office National de Nutrition</t>
  </si>
  <si>
    <t>ONN</t>
  </si>
  <si>
    <t>Sudan</t>
  </si>
  <si>
    <t>Soudan</t>
  </si>
  <si>
    <t>Sudán</t>
  </si>
  <si>
    <t>Судан</t>
  </si>
  <si>
    <t>Pact Madagascar</t>
  </si>
  <si>
    <t>Pact</t>
  </si>
  <si>
    <t>Suriname</t>
  </si>
  <si>
    <t>Суринам</t>
  </si>
  <si>
    <t>Population Services International, Madagascar</t>
  </si>
  <si>
    <t>Swaziland</t>
  </si>
  <si>
    <t>Swazilandia</t>
  </si>
  <si>
    <t>Свазиленд</t>
  </si>
  <si>
    <t>Sécrétariat Exécutif du Comité National de Lutte Contre le VIH/SIDA</t>
  </si>
  <si>
    <t>SE-CNLS</t>
  </si>
  <si>
    <t>Sweden</t>
  </si>
  <si>
    <t>Suède</t>
  </si>
  <si>
    <t>Suecia</t>
  </si>
  <si>
    <t>Швеция</t>
  </si>
  <si>
    <t>Unité de Gestion des Projets d'Appui au Secteur Santé</t>
  </si>
  <si>
    <t>UGP</t>
  </si>
  <si>
    <t>Switzerland</t>
  </si>
  <si>
    <t>Suisse</t>
  </si>
  <si>
    <t>Suiza</t>
  </si>
  <si>
    <t>Швейцария</t>
  </si>
  <si>
    <t>Ministry of Health of Malawi</t>
  </si>
  <si>
    <t>Syrian Arab Republic</t>
  </si>
  <si>
    <t>République arabe syrienne</t>
  </si>
  <si>
    <t>República Árabe Siria</t>
  </si>
  <si>
    <t>Сирийская Арабская Республика</t>
  </si>
  <si>
    <t>National AIDS Commission, Malawi</t>
  </si>
  <si>
    <t>Taiwan</t>
  </si>
  <si>
    <t>Тайвань</t>
  </si>
  <si>
    <t>Malaysian AIDS Council</t>
  </si>
  <si>
    <t>MAC</t>
  </si>
  <si>
    <t>Tajikistan</t>
  </si>
  <si>
    <t>Tadjikistan</t>
  </si>
  <si>
    <t>Tayikistán</t>
  </si>
  <si>
    <t>Таджикистан</t>
  </si>
  <si>
    <t>United Nations Development Programme, Maldives</t>
  </si>
  <si>
    <t>Tanzania (United Republic)</t>
  </si>
  <si>
    <t>Tanzanie ( République-Unie )</t>
  </si>
  <si>
    <t>Tanzania ( República Unida )</t>
  </si>
  <si>
    <t>Танзания (Объединенная Республика )</t>
  </si>
  <si>
    <t>Catholic Relief Services USCCB - Mali</t>
  </si>
  <si>
    <t>Thailand</t>
  </si>
  <si>
    <t>Thaïlande</t>
  </si>
  <si>
    <t>Tailandia</t>
  </si>
  <si>
    <t>Таиланд</t>
  </si>
  <si>
    <t>Groupe Pivot Santé Population</t>
  </si>
  <si>
    <t>Pivot</t>
  </si>
  <si>
    <t>Timor-Leste</t>
  </si>
  <si>
    <t>Timor -Leste</t>
  </si>
  <si>
    <t>Timor- Leste</t>
  </si>
  <si>
    <t>Тимор-Лешти</t>
  </si>
  <si>
    <t>Ministry of Health of Mali</t>
  </si>
  <si>
    <t>Togo</t>
  </si>
  <si>
    <t>Того</t>
  </si>
  <si>
    <t>National High Council for HIV/AIDS control of Mali</t>
  </si>
  <si>
    <t>HCNLS</t>
  </si>
  <si>
    <t>Plan International Mali</t>
  </si>
  <si>
    <t>Tonga</t>
  </si>
  <si>
    <t>Тонга</t>
  </si>
  <si>
    <t>Trinidad and Tobago</t>
  </si>
  <si>
    <t>Trinité-et- Tobago</t>
  </si>
  <si>
    <t>Trinidad y Tobago</t>
  </si>
  <si>
    <t>Тринидад и Тобаго</t>
  </si>
  <si>
    <t>United Nations Development Program, Mali</t>
  </si>
  <si>
    <t>Tunisia</t>
  </si>
  <si>
    <t>Tunisie</t>
  </si>
  <si>
    <t>Túnez</t>
  </si>
  <si>
    <t>Тунис</t>
  </si>
  <si>
    <t>Comite National de Lutte contre le VIH/SIDA, Mauritania</t>
  </si>
  <si>
    <t>Turkey</t>
  </si>
  <si>
    <t>Turquie</t>
  </si>
  <si>
    <t>Turquía</t>
  </si>
  <si>
    <t>Турция</t>
  </si>
  <si>
    <t>United Nations Development Programme, Mauritania</t>
  </si>
  <si>
    <t>Turkmenistan</t>
  </si>
  <si>
    <t>Turkménistan</t>
  </si>
  <si>
    <t>Turkmenistán</t>
  </si>
  <si>
    <t>Туркменистан</t>
  </si>
  <si>
    <t>Mauritius Family Planning and Welfare Association</t>
  </si>
  <si>
    <t>MFPWA</t>
  </si>
  <si>
    <t>National AIDS Secretariat, Mauritius</t>
  </si>
  <si>
    <t>Tuvalu</t>
  </si>
  <si>
    <t>Тувалу</t>
  </si>
  <si>
    <t>Prévention Information Lutte contre le Sida</t>
  </si>
  <si>
    <t>PILS</t>
  </si>
  <si>
    <t>Uganda</t>
  </si>
  <si>
    <t>Ouganda</t>
  </si>
  <si>
    <t>Уганда</t>
  </si>
  <si>
    <t>Fundacion Mexicana para la salud A.C.</t>
  </si>
  <si>
    <t>FUN</t>
  </si>
  <si>
    <t>Ukraine</t>
  </si>
  <si>
    <t>Ucrania</t>
  </si>
  <si>
    <t>Украина</t>
  </si>
  <si>
    <t>Center for Health Policies and Studies (PAS Center)</t>
  </si>
  <si>
    <t>PAS</t>
  </si>
  <si>
    <t>United Arab Emirates</t>
  </si>
  <si>
    <t>Émirats arabes unis</t>
  </si>
  <si>
    <t>Emiratos Árabes Unidos</t>
  </si>
  <si>
    <t>Объединенные Арабские Эмираты</t>
  </si>
  <si>
    <t>Health System Restructuring Project - Coordination, Implementation, Monitoring Unit</t>
  </si>
  <si>
    <t>UCIMP</t>
  </si>
  <si>
    <t>United Kingdom</t>
  </si>
  <si>
    <t>Royaume-Uni</t>
  </si>
  <si>
    <t>Reino Unido</t>
  </si>
  <si>
    <t>Великобритания</t>
  </si>
  <si>
    <t>Ministry of Health of Mongolia</t>
  </si>
  <si>
    <t>United States</t>
  </si>
  <si>
    <t>États-Unis</t>
  </si>
  <si>
    <t>Estados Unidos</t>
  </si>
  <si>
    <t>США</t>
  </si>
  <si>
    <t>United Nations Development Programme, Montenegro</t>
  </si>
  <si>
    <t>Ministry of Health of the Kingdom of Morocco</t>
  </si>
  <si>
    <t>Uruguay</t>
  </si>
  <si>
    <t>Уругвай</t>
  </si>
  <si>
    <t>Fundacao para o Desenvolvimento da Comunidade</t>
  </si>
  <si>
    <t>FDC</t>
  </si>
  <si>
    <t>Uzbekistan</t>
  </si>
  <si>
    <t>Ouzbékistan</t>
  </si>
  <si>
    <t>Uzbekistán</t>
  </si>
  <si>
    <t>Узбекистан</t>
  </si>
  <si>
    <t>Ministry of Health of Mozambique</t>
  </si>
  <si>
    <t>Vanuatu</t>
  </si>
  <si>
    <t>Вануату</t>
  </si>
  <si>
    <t>National AIDS Council of Mozambique</t>
  </si>
  <si>
    <t>CNCS</t>
  </si>
  <si>
    <t>Venezuela</t>
  </si>
  <si>
    <t>Венесуэла</t>
  </si>
  <si>
    <t>World Vision Mozambique</t>
  </si>
  <si>
    <t>Viet Nam</t>
  </si>
  <si>
    <t>Вьетнам</t>
  </si>
  <si>
    <t>Wallis and Futuna Islands</t>
  </si>
  <si>
    <t>Wallis -et-Futuna</t>
  </si>
  <si>
    <t>Islas Wallis y Futuna</t>
  </si>
  <si>
    <t>Острова Уоллис и Футуна</t>
  </si>
  <si>
    <t>SADC</t>
  </si>
  <si>
    <t>ALCO</t>
  </si>
  <si>
    <t>Yemen</t>
  </si>
  <si>
    <t>Yémen</t>
  </si>
  <si>
    <t>Йемен</t>
  </si>
  <si>
    <t>OAS</t>
  </si>
  <si>
    <t>Zambia</t>
  </si>
  <si>
    <t>Zambie</t>
  </si>
  <si>
    <t>Замбия</t>
  </si>
  <si>
    <t>CARICOM</t>
  </si>
  <si>
    <t>Zanzibar</t>
  </si>
  <si>
    <t>Занзибар</t>
  </si>
  <si>
    <t>Cicatelli Associates</t>
  </si>
  <si>
    <t>CAI</t>
  </si>
  <si>
    <t>Zimbabwe</t>
  </si>
  <si>
    <t>Zimbabue</t>
  </si>
  <si>
    <t>Зимбабве</t>
  </si>
  <si>
    <t>CRN+</t>
  </si>
  <si>
    <t>INSP</t>
  </si>
  <si>
    <t>OECS</t>
  </si>
  <si>
    <t>SISCA</t>
  </si>
  <si>
    <t>APN+</t>
  </si>
  <si>
    <t>MENAHRA</t>
  </si>
  <si>
    <t>Population Services International, Nepal</t>
  </si>
  <si>
    <t>Secretariat of the Pacific Community</t>
  </si>
  <si>
    <t>SPC</t>
  </si>
  <si>
    <t>Save the Children, Myanmar Office</t>
  </si>
  <si>
    <t>United Nations Development Programme, Myanmar</t>
  </si>
  <si>
    <t>United Nations Office for Project Services, Myanmar</t>
  </si>
  <si>
    <t>Ministry of Health and Social Services of Namibia</t>
  </si>
  <si>
    <t>MoHSS</t>
  </si>
  <si>
    <t>Namibia Network of AIDS Service Organisations</t>
  </si>
  <si>
    <t>NANASO</t>
  </si>
  <si>
    <t>Family Planning Association of Nepal</t>
  </si>
  <si>
    <t>FPA</t>
  </si>
  <si>
    <t>Ministry of Health of Nepal</t>
  </si>
  <si>
    <t>Save the Children, Nepal Office</t>
  </si>
  <si>
    <t>SCF</t>
  </si>
  <si>
    <t>United Nations Development Programme, Nepal</t>
  </si>
  <si>
    <t>Federación Red NicaSalud</t>
  </si>
  <si>
    <t>NSalud</t>
  </si>
  <si>
    <t>Instituto Nicaraguense de Seguridad Social</t>
  </si>
  <si>
    <t>INSS</t>
  </si>
  <si>
    <t>Catholic Relief Services - Niger</t>
  </si>
  <si>
    <t>Centre of International Cooperation in Health and Development, Niger</t>
  </si>
  <si>
    <t>CCISD</t>
  </si>
  <si>
    <t>Int'l Federation of Red Cross and Red Crescent</t>
  </si>
  <si>
    <t>Multi-sectorial Coordination Unit to Fight HIV/AIDS/STI</t>
  </si>
  <si>
    <t>CILS</t>
  </si>
  <si>
    <t>United Nations Development Programme, Niger</t>
  </si>
  <si>
    <t>Association For Reproductive And Family Health (ARFH)</t>
  </si>
  <si>
    <t>ARFH</t>
  </si>
  <si>
    <t>Christian Health Association of Nigeria</t>
  </si>
  <si>
    <t>CHAN</t>
  </si>
  <si>
    <t>Civil Society for HIV/AIDS in Nigeria</t>
  </si>
  <si>
    <t>CiSHAN</t>
  </si>
  <si>
    <t>Institute of Human Virology Nigeria</t>
  </si>
  <si>
    <t>IHV</t>
  </si>
  <si>
    <t>NACA</t>
  </si>
  <si>
    <t>National Agency for Control of AIDS</t>
  </si>
  <si>
    <t>National Malaria Control Programme</t>
  </si>
  <si>
    <t>Planned Parenthood Federation of Nigeria</t>
  </si>
  <si>
    <t>PPFN</t>
  </si>
  <si>
    <t>Society for Family Health</t>
  </si>
  <si>
    <t>SFH</t>
  </si>
  <si>
    <t>Yakubu Gowon Center for National Unity and International Cooperation</t>
  </si>
  <si>
    <t>Yakubu</t>
  </si>
  <si>
    <t>Directorate of Malaria Control, Ministry of Inter-Provincial Coordination, Pakistan</t>
  </si>
  <si>
    <t>DOMC</t>
  </si>
  <si>
    <t>Green Star Social Marketing Pakistan (Guarantee) Limited</t>
  </si>
  <si>
    <t>GrnStar</t>
  </si>
  <si>
    <t>Mercy Corps</t>
  </si>
  <si>
    <t>Mercy</t>
  </si>
  <si>
    <t>Nai Zindagi Trust</t>
  </si>
  <si>
    <t>Zindagi</t>
  </si>
  <si>
    <t>National AIDS Control Programme, Ministry of Inter-Provincial Coordination</t>
  </si>
  <si>
    <t>NACP</t>
  </si>
  <si>
    <t>National TB Control Programme Pakistan</t>
  </si>
  <si>
    <t>NTP</t>
  </si>
  <si>
    <t>Save the Children, Pakistan</t>
  </si>
  <si>
    <t>SC</t>
  </si>
  <si>
    <t>United Nations Development Programme, Palestine</t>
  </si>
  <si>
    <t>United Nations Development Programme, Panama</t>
  </si>
  <si>
    <t>Department of Health of Papua New Guinea</t>
  </si>
  <si>
    <t>DoH</t>
  </si>
  <si>
    <t>Oil Search Health Foundation</t>
  </si>
  <si>
    <t>OSHF</t>
  </si>
  <si>
    <t>Population Services International, Papua New Guinea</t>
  </si>
  <si>
    <t>Rotary Club of Port Moresby</t>
  </si>
  <si>
    <t>Rotary</t>
  </si>
  <si>
    <t>World Vision Papua New Guinea / USA</t>
  </si>
  <si>
    <t>Alter Vida - Centro de Estudios y Formación para el Ecodesarrollo</t>
  </si>
  <si>
    <t>Alter</t>
  </si>
  <si>
    <t>CARE Peru</t>
  </si>
  <si>
    <t>Instituto Peruano de Paternidad</t>
  </si>
  <si>
    <t>INPPARE</t>
  </si>
  <si>
    <t>Ministry of Health (PARSALUD)</t>
  </si>
  <si>
    <t>PAR</t>
  </si>
  <si>
    <t>Pathfinder International</t>
  </si>
  <si>
    <t>PathInt</t>
  </si>
  <si>
    <t>Department of Health, Philippines</t>
  </si>
  <si>
    <t>Philippine Business for Social Progress</t>
  </si>
  <si>
    <t>PBSP</t>
  </si>
  <si>
    <t>Pilipinas Shell Foundation Inc.</t>
  </si>
  <si>
    <t>PSF</t>
  </si>
  <si>
    <t>Tropical Disease Foundation Inc.</t>
  </si>
  <si>
    <t>TDF</t>
  </si>
  <si>
    <t>Ministry of Health and Family of Romania</t>
  </si>
  <si>
    <t>Romanian Angel Appeal Foundation</t>
  </si>
  <si>
    <t>RAA</t>
  </si>
  <si>
    <t>Open Health Institute</t>
  </si>
  <si>
    <t>OHI</t>
  </si>
  <si>
    <t>Partners In Health</t>
  </si>
  <si>
    <t>PIH</t>
  </si>
  <si>
    <t>Russian Harm Reduction Network</t>
  </si>
  <si>
    <t>ESVERO</t>
  </si>
  <si>
    <t>Russian Health Care Foundation</t>
  </si>
  <si>
    <t>BEARR</t>
  </si>
  <si>
    <t>Comité National de la Lutte contre le SIDA, Rwanda</t>
  </si>
  <si>
    <t>Ministry of Health of Rwanda</t>
  </si>
  <si>
    <t>United Nations Development Programme, Sao Tome and Principe</t>
  </si>
  <si>
    <t>Alliance Nationale Contre le SIDA, Senegal</t>
  </si>
  <si>
    <t>Conseil National de Lutte Contre le SIDA, Senegal</t>
  </si>
  <si>
    <t>IntraHealth International</t>
  </si>
  <si>
    <t>IH</t>
  </si>
  <si>
    <t>Ministry of Health and Medical Prevention of Senegal</t>
  </si>
  <si>
    <t>MSPM</t>
  </si>
  <si>
    <t>Ministry of Health and Social Action of Senegal</t>
  </si>
  <si>
    <t>MSAS</t>
  </si>
  <si>
    <t>Plan Senegal</t>
  </si>
  <si>
    <t>Social Hygien Institue AIDS Division, Ministry of Health, Prevention and Public Hygiene of Senegal</t>
  </si>
  <si>
    <t>DLSI</t>
  </si>
  <si>
    <t>Economics Institute in Belgrade</t>
  </si>
  <si>
    <t>EcoInst</t>
  </si>
  <si>
    <t>Ministry of Health of Serbia</t>
  </si>
  <si>
    <t>Red Cross of Serbia</t>
  </si>
  <si>
    <t>RCS</t>
  </si>
  <si>
    <t>Youth of JAZAS</t>
  </si>
  <si>
    <t>JAZAS</t>
  </si>
  <si>
    <t>Catholic Relief Services - Sierra Leone</t>
  </si>
  <si>
    <t>Ministry of Health and Sanitation, Sierra Leone</t>
  </si>
  <si>
    <t>National HIV/AIDS Secretariat of Sierra Leone</t>
  </si>
  <si>
    <t>Sierra Leone Red Cross</t>
  </si>
  <si>
    <t>SLRCS</t>
  </si>
  <si>
    <t>United Nations Children's Fund, Somalia</t>
  </si>
  <si>
    <t>World Vision Somalia</t>
  </si>
  <si>
    <t>Department of Health of South Africa</t>
  </si>
  <si>
    <t>National Religious Association for Social Development</t>
  </si>
  <si>
    <t>NRASD</t>
  </si>
  <si>
    <t>National Treasury of the Republic of South Africa</t>
  </si>
  <si>
    <t>Networking AIDS Community of South Africa</t>
  </si>
  <si>
    <t>NACOSA</t>
  </si>
  <si>
    <t>Right to care</t>
  </si>
  <si>
    <t>R2C</t>
  </si>
  <si>
    <t>Western Cape Provincial Department of Health</t>
  </si>
  <si>
    <t>WCDoH</t>
  </si>
  <si>
    <t>Population Services International, Sudan</t>
  </si>
  <si>
    <t>United Nations Development Program in Kenya</t>
  </si>
  <si>
    <t>United Nations Development Programme in Southern Sudan</t>
  </si>
  <si>
    <t>Lanka Jatika Sarvodaya Shramadana Sangamaya</t>
  </si>
  <si>
    <t>Sarvo</t>
  </si>
  <si>
    <t>Ministry of Healthcare and Nutrition of Sri Lanka</t>
  </si>
  <si>
    <t>The Family Planning Association of Sri Lanka</t>
  </si>
  <si>
    <t>Tropical and Environmental Diseases and Health Associates</t>
  </si>
  <si>
    <t>TEDHA</t>
  </si>
  <si>
    <t>United Nations Development Programme, Sudan</t>
  </si>
  <si>
    <t>Medische Zending - Primary Health Care Suriname</t>
  </si>
  <si>
    <t>MZ</t>
  </si>
  <si>
    <t>Ministry of Health of Suriname</t>
  </si>
  <si>
    <t>National Emergency Response Council on HIV/AIDS</t>
  </si>
  <si>
    <t>NERCHA</t>
  </si>
  <si>
    <t>PR Service Validation Test Account</t>
  </si>
  <si>
    <t>PRSVTA</t>
  </si>
  <si>
    <t>United Nations Development Programme, Syria</t>
  </si>
  <si>
    <t>Project HOPE, Tajikistan</t>
  </si>
  <si>
    <t>United Nations Development Programme, Tajikistan</t>
  </si>
  <si>
    <t>African Medical and Research Foundation in Tanzania</t>
  </si>
  <si>
    <t>Ministry of Finance of Tanzania</t>
  </si>
  <si>
    <t>MOFEA</t>
  </si>
  <si>
    <t>Ministry of Health of Tanzania</t>
  </si>
  <si>
    <t>Pact Tanzania</t>
  </si>
  <si>
    <t>Population Services International, Tanzania</t>
  </si>
  <si>
    <t>Aids Access Foundation</t>
  </si>
  <si>
    <t>Access</t>
  </si>
  <si>
    <t>Ministry of Public Health of Thailand</t>
  </si>
  <si>
    <t>Raks Thai Foundation</t>
  </si>
  <si>
    <t>Raks</t>
  </si>
  <si>
    <t>World Vision Thailand</t>
  </si>
  <si>
    <t>Ministry of Health of Timor-Leste</t>
  </si>
  <si>
    <t>Ministry of Health of Togo</t>
  </si>
  <si>
    <t>Plan International Togo</t>
  </si>
  <si>
    <t>Population Services International, Togo</t>
  </si>
  <si>
    <t>United Nations Development Programme, Togo</t>
  </si>
  <si>
    <t>Direction des Soins de Santé de Base, Government of Tunisia</t>
  </si>
  <si>
    <t>DSSB</t>
  </si>
  <si>
    <t>National Office for Family and Population</t>
  </si>
  <si>
    <t>ONFP</t>
  </si>
  <si>
    <t>Société Tunisienne des Maladies Respiratoires</t>
  </si>
  <si>
    <t>STMR</t>
  </si>
  <si>
    <t>Ministry of Health of Turkey</t>
  </si>
  <si>
    <t>United Nations Development Programme, Turkmenistan</t>
  </si>
  <si>
    <t>AIDS Support Organization, Uganda</t>
  </si>
  <si>
    <t>TASO</t>
  </si>
  <si>
    <t>Ministry of Finance, Planning and Economic Development of Uganda</t>
  </si>
  <si>
    <t>MoFPED</t>
  </si>
  <si>
    <t>All-Ukrainian Network of People Living with HIV/AIDS</t>
  </si>
  <si>
    <t>AUN</t>
  </si>
  <si>
    <t>Foundation for Development of Ukraine</t>
  </si>
  <si>
    <t>FDU</t>
  </si>
  <si>
    <t>International HIV/AIDS Alliance, Ukraine</t>
  </si>
  <si>
    <t>ICF</t>
  </si>
  <si>
    <t>Ukrainian Center for Socially Dangerous Disease Control of the Ministry of Health of Ukraine</t>
  </si>
  <si>
    <t>Ukrainian Fund to Fight HIV Infection and AIDS</t>
  </si>
  <si>
    <t>UkrFund</t>
  </si>
  <si>
    <t>United Nations Development Programme, Ukraine</t>
  </si>
  <si>
    <t>Agencia Nacional de Investigación e Innovación</t>
  </si>
  <si>
    <t>ANII</t>
  </si>
  <si>
    <t>Ministry of Public Health, Uruguay</t>
  </si>
  <si>
    <t>MSP</t>
  </si>
  <si>
    <t>National AIDS Center, Ministry of Health of Uzbekistan</t>
  </si>
  <si>
    <t>Republican Center of State Sanitary Epidemiological Surveillance</t>
  </si>
  <si>
    <t>CSSES</t>
  </si>
  <si>
    <t>Republican DOTS Center</t>
  </si>
  <si>
    <t>DOTS</t>
  </si>
  <si>
    <t>United Nations Development Programme, Uzbekistan</t>
  </si>
  <si>
    <t>Department of Planning and Finance, Ministry of Health of Viet Nam</t>
  </si>
  <si>
    <t>National Institute of Malariology, Parasitology and Entomology, Ministry of Health of Viet Nam</t>
  </si>
  <si>
    <t>NIMPE</t>
  </si>
  <si>
    <t>National Lung Hospital, Ministry of Health of Viet Nam</t>
  </si>
  <si>
    <t>Viet Nam Administration of HIV/AIDS Control, Ministry of Health of Viet Nam</t>
  </si>
  <si>
    <t>VAAC</t>
  </si>
  <si>
    <t>Technical Secretariat of National Population Council</t>
  </si>
  <si>
    <t>NPC-TS</t>
  </si>
  <si>
    <t>United Nations Development Programme, Yemen</t>
  </si>
  <si>
    <t>Yemen Ministry of Public Health and Population - National AIDS Program</t>
  </si>
  <si>
    <t>Yemen Ministry of Public Health and Population - National Malaria Programme</t>
  </si>
  <si>
    <t>Yemen Ministry of Public Health and Population - National Tuberculosis Program</t>
  </si>
  <si>
    <t>Churches Health Association of Zambia</t>
  </si>
  <si>
    <t>CHAZ</t>
  </si>
  <si>
    <t>Ministry of Finance and National Planning of Zambia</t>
  </si>
  <si>
    <t>Ministry of Health of Zambia</t>
  </si>
  <si>
    <t>United Nations Development Programme, Zambia</t>
  </si>
  <si>
    <t>Zambia National AIDS Network</t>
  </si>
  <si>
    <t>ZNAN</t>
  </si>
  <si>
    <t>Ministry of Health and Social Welfare of Zanzibar</t>
  </si>
  <si>
    <t>MOHSW</t>
  </si>
  <si>
    <t>Zanzibar AIDS Commission</t>
  </si>
  <si>
    <t>ZAC</t>
  </si>
  <si>
    <t>Ministry of Health and Child Welfare of Zimbabwe</t>
  </si>
  <si>
    <t>National AIDS Council of Zimbabwe</t>
  </si>
  <si>
    <t>United Nations Development Programme, Zimbabwe</t>
  </si>
  <si>
    <t>Zimbabwe Association of Church Related Hospitals</t>
  </si>
  <si>
    <t>ZACH</t>
  </si>
  <si>
    <t>Recipient</t>
  </si>
  <si>
    <t>Recipient ID</t>
  </si>
  <si>
    <t>English</t>
  </si>
  <si>
    <t>VIH/SIDA</t>
  </si>
  <si>
    <t>Language</t>
  </si>
  <si>
    <t>Label</t>
  </si>
  <si>
    <t>French</t>
  </si>
  <si>
    <t>Spanish</t>
  </si>
  <si>
    <t>Russian</t>
  </si>
  <si>
    <t>This table provides guidance on how to fill out the modular approach template. Cells highlighted in green will be completed during grant negotiation.</t>
  </si>
  <si>
    <t>Ce tableau donne des indications sur la façon de remplir le document-type modulaire. Les cellules surlignées en vert seront complétées lors de la négociation de subvention.</t>
  </si>
  <si>
    <t>Periodic Review</t>
  </si>
  <si>
    <t>Examen périodique</t>
  </si>
  <si>
    <t>Revisión periódica</t>
  </si>
  <si>
    <t>Периодическая оценка</t>
  </si>
  <si>
    <t>Veuillez lire attentivement la fiche d'instructions avant de remplir ce modèle</t>
  </si>
  <si>
    <t>Revise con atención la hoja de instrucciones antes de rellenar esta plantilla</t>
  </si>
  <si>
    <t>A. Program details</t>
  </si>
  <si>
    <t>A. Détails du programme</t>
  </si>
  <si>
    <t>A. Datos del programa</t>
  </si>
  <si>
    <t>Country / Applicant:</t>
  </si>
  <si>
    <t>País / Solicitante:</t>
  </si>
  <si>
    <t>Страна/ Кандидат:</t>
  </si>
  <si>
    <t>Component:</t>
  </si>
  <si>
    <t>Componente:</t>
  </si>
  <si>
    <t>Компонент:</t>
  </si>
  <si>
    <t>Start Year:</t>
  </si>
  <si>
    <t>Año de inicio:</t>
  </si>
  <si>
    <t>Start Month:</t>
  </si>
  <si>
    <t>Mois de début :</t>
  </si>
  <si>
    <t>Mes de inicio:</t>
  </si>
  <si>
    <t>SSF/grant number:</t>
  </si>
  <si>
    <t>Principal Recipients</t>
  </si>
  <si>
    <t>Récipiendaires principaux</t>
  </si>
  <si>
    <t>Receptores principales</t>
  </si>
  <si>
    <t>Основные реципиенты</t>
  </si>
  <si>
    <t>(Please select from list or add a new one)</t>
  </si>
  <si>
    <t>(Veuillez choisir un récipiendaire principal dans la liste ou en ajouter un nouveau)</t>
  </si>
  <si>
    <t>(seleccione uno de la lista o añada uno nuevo)</t>
  </si>
  <si>
    <t>(Выберите из списка или добавьте нового)</t>
  </si>
  <si>
    <t>Reporting periods</t>
  </si>
  <si>
    <t>Période de communication de l'information</t>
  </si>
  <si>
    <t>Periodos de envío del informe</t>
  </si>
  <si>
    <t>Отчетные периоды</t>
  </si>
  <si>
    <t>Period Covered: from</t>
  </si>
  <si>
    <t>Periodo cubierto: desde</t>
  </si>
  <si>
    <t>Period Covered: to</t>
  </si>
  <si>
    <t>Periodo cubierto: hasta</t>
  </si>
  <si>
    <t>Due date Progress Update</t>
  </si>
  <si>
    <t>Date de remise du rapport sur les résultats actuels</t>
  </si>
  <si>
    <t>Disbursement Request (Y,N)</t>
  </si>
  <si>
    <t>Demande de décaissement (O, N)</t>
  </si>
  <si>
    <t>Solicitud de desembolso (S, N)</t>
  </si>
  <si>
    <t xml:space="preserve">Due date periodic review </t>
  </si>
  <si>
    <t>Audit report due dates</t>
  </si>
  <si>
    <t>Date de remise du rapport d'audit</t>
  </si>
  <si>
    <t>Fecha prevista del informe de auditoría</t>
  </si>
  <si>
    <t xml:space="preserve">Period </t>
  </si>
  <si>
    <t>Year 4</t>
  </si>
  <si>
    <t>Année 4</t>
  </si>
  <si>
    <t>Año 4</t>
  </si>
  <si>
    <t>Год 4</t>
  </si>
  <si>
    <t>Year 5</t>
  </si>
  <si>
    <t>Année 5</t>
  </si>
  <si>
    <t>Año 5</t>
  </si>
  <si>
    <t>Год 5</t>
  </si>
  <si>
    <t>B. Program goals and impact indicators</t>
  </si>
  <si>
    <t>B. Buts du programme et indicateurs d'impact</t>
  </si>
  <si>
    <t>B. Цели программы и показатели воздействия</t>
  </si>
  <si>
    <t xml:space="preserve">  Goals:</t>
  </si>
  <si>
    <t>Linked to goal(s) #</t>
  </si>
  <si>
    <t>Lié au(x) but(s) n°</t>
  </si>
  <si>
    <t>Impact indicator</t>
  </si>
  <si>
    <t>Indicateur d'impact</t>
  </si>
  <si>
    <t>Показатель воздействия</t>
  </si>
  <si>
    <t>Baseline</t>
  </si>
  <si>
    <t>Données de référence</t>
  </si>
  <si>
    <t>Línea de base</t>
  </si>
  <si>
    <t>Targets</t>
  </si>
  <si>
    <t>Cibles</t>
  </si>
  <si>
    <t>Metas</t>
  </si>
  <si>
    <t>Целевые показатели</t>
  </si>
  <si>
    <t>Value</t>
  </si>
  <si>
    <t>Valeur</t>
  </si>
  <si>
    <t>Valor</t>
  </si>
  <si>
    <t>Величина</t>
  </si>
  <si>
    <t xml:space="preserve">Year </t>
  </si>
  <si>
    <t>Source</t>
  </si>
  <si>
    <t>Fuente</t>
  </si>
  <si>
    <t>Источник</t>
  </si>
  <si>
    <t>Год</t>
  </si>
  <si>
    <t>CAD</t>
  </si>
  <si>
    <t>NZD</t>
  </si>
  <si>
    <t>New Zealand Dollar</t>
  </si>
  <si>
    <t>DKK</t>
  </si>
  <si>
    <t>INR</t>
  </si>
  <si>
    <t>JPY</t>
  </si>
  <si>
    <t>Yen</t>
  </si>
  <si>
    <t>AUD</t>
  </si>
  <si>
    <t>Australian Dollar</t>
  </si>
  <si>
    <t>Swiss Franc</t>
  </si>
  <si>
    <t>NOK</t>
  </si>
  <si>
    <t>PKR</t>
  </si>
  <si>
    <t>Pakistani Rupee</t>
  </si>
  <si>
    <t>ZAR</t>
  </si>
  <si>
    <t>[Rand]</t>
  </si>
  <si>
    <t>SEK</t>
  </si>
  <si>
    <t>GBP</t>
  </si>
  <si>
    <t>Pound Sterling</t>
  </si>
  <si>
    <t>Euro</t>
  </si>
  <si>
    <t>Currency Name</t>
  </si>
  <si>
    <t>CurrencyCode</t>
  </si>
  <si>
    <t>Language:</t>
  </si>
  <si>
    <t>Langue :</t>
  </si>
  <si>
    <t>Idioma:</t>
  </si>
  <si>
    <t>Язык:</t>
  </si>
  <si>
    <t>Intervention en</t>
  </si>
  <si>
    <t>Intervention fr</t>
  </si>
  <si>
    <t>Intervention es</t>
  </si>
  <si>
    <t>Intervention ru</t>
  </si>
  <si>
    <t>Профилактика, диагностика и лечение оппортунистических инфекций</t>
  </si>
  <si>
    <t>Encuestas</t>
  </si>
  <si>
    <t>Sistema de registro civil</t>
  </si>
  <si>
    <t>Prévention, diagnostic et traitement des infections opportunistes</t>
  </si>
  <si>
    <t>Sources de données administratives et financières</t>
  </si>
  <si>
    <t>AED</t>
  </si>
  <si>
    <t>UAE Dirham</t>
  </si>
  <si>
    <t>AFN</t>
  </si>
  <si>
    <t>Afghani</t>
  </si>
  <si>
    <t>ALL</t>
  </si>
  <si>
    <t>Albanian Lek</t>
  </si>
  <si>
    <t>AMD</t>
  </si>
  <si>
    <t>Dram</t>
  </si>
  <si>
    <t>ANG</t>
  </si>
  <si>
    <t>Netherlands Antillean Gulden</t>
  </si>
  <si>
    <t>AOA</t>
  </si>
  <si>
    <t>Angolan Kwanza</t>
  </si>
  <si>
    <t>ARS</t>
  </si>
  <si>
    <t>Argentine Peso</t>
  </si>
  <si>
    <t>AWG</t>
  </si>
  <si>
    <t>Aruban Florin</t>
  </si>
  <si>
    <t>AZN</t>
  </si>
  <si>
    <t>Azerbaijani Manat</t>
  </si>
  <si>
    <t>BAM</t>
  </si>
  <si>
    <t>Convertible Marka</t>
  </si>
  <si>
    <t>BBD</t>
  </si>
  <si>
    <t>Barbadian Dollar</t>
  </si>
  <si>
    <t>BDT</t>
  </si>
  <si>
    <t>Taka</t>
  </si>
  <si>
    <t>BGN</t>
  </si>
  <si>
    <t>Lev</t>
  </si>
  <si>
    <t>BHD</t>
  </si>
  <si>
    <t>Bahraini Dinar</t>
  </si>
  <si>
    <t>BIF</t>
  </si>
  <si>
    <t>Burundi Franc</t>
  </si>
  <si>
    <t>BND</t>
  </si>
  <si>
    <t>Brunei Dollar</t>
  </si>
  <si>
    <t>BOB</t>
  </si>
  <si>
    <t>Bolivian Boliviano</t>
  </si>
  <si>
    <t>BRL</t>
  </si>
  <si>
    <t>Brazilian Real</t>
  </si>
  <si>
    <t>BSD</t>
  </si>
  <si>
    <t>Bahamian Dollar</t>
  </si>
  <si>
    <t>BTN</t>
  </si>
  <si>
    <t>Ngultrum</t>
  </si>
  <si>
    <t>BWP</t>
  </si>
  <si>
    <t>Botswana Pula</t>
  </si>
  <si>
    <t>BYR</t>
  </si>
  <si>
    <t>Belarusian Ruble</t>
  </si>
  <si>
    <t>BZD</t>
  </si>
  <si>
    <t>Belize Dollar</t>
  </si>
  <si>
    <t>Canada Dollar</t>
  </si>
  <si>
    <t>Congolese Franc</t>
  </si>
  <si>
    <t>CLP</t>
  </si>
  <si>
    <t>Chilean Peso</t>
  </si>
  <si>
    <t>CNY</t>
  </si>
  <si>
    <t>Renminbi</t>
  </si>
  <si>
    <t>COP</t>
  </si>
  <si>
    <t>Colombian Peso</t>
  </si>
  <si>
    <t>CRC</t>
  </si>
  <si>
    <t>Costa Rican Colon</t>
  </si>
  <si>
    <t>CUC</t>
  </si>
  <si>
    <t>Cuban Peso</t>
  </si>
  <si>
    <t>CVE</t>
  </si>
  <si>
    <t>Cape Verdean Escudo</t>
  </si>
  <si>
    <t>CZK</t>
  </si>
  <si>
    <t>Czech Koruna</t>
  </si>
  <si>
    <t>DJF</t>
  </si>
  <si>
    <t>Djiboutian Franc</t>
  </si>
  <si>
    <t>Denmark Krone</t>
  </si>
  <si>
    <t>DOP</t>
  </si>
  <si>
    <t>Dominican Peso</t>
  </si>
  <si>
    <t>DZD</t>
  </si>
  <si>
    <t>Algerian Dinar</t>
  </si>
  <si>
    <t>EEK</t>
  </si>
  <si>
    <t>Estonian Kroon</t>
  </si>
  <si>
    <t>EGP</t>
  </si>
  <si>
    <t>Egypt Pound</t>
  </si>
  <si>
    <t>ERN</t>
  </si>
  <si>
    <t>Eritrean Nakfa</t>
  </si>
  <si>
    <t>ETB</t>
  </si>
  <si>
    <t>Ethiopian Birr</t>
  </si>
  <si>
    <t>FJD</t>
  </si>
  <si>
    <t>Fijian Dollar</t>
  </si>
  <si>
    <t>FKP</t>
  </si>
  <si>
    <t>Falkland Islands Pound</t>
  </si>
  <si>
    <t>GEL</t>
  </si>
  <si>
    <t>Lari</t>
  </si>
  <si>
    <t>GHS</t>
  </si>
  <si>
    <t>(new) Cedi</t>
  </si>
  <si>
    <t>GIP</t>
  </si>
  <si>
    <t>Gibraltar Pound</t>
  </si>
  <si>
    <t>GMD</t>
  </si>
  <si>
    <t>Gambian Dalasi</t>
  </si>
  <si>
    <t>GNF</t>
  </si>
  <si>
    <t>Guinean Franc</t>
  </si>
  <si>
    <t>Central African CFA Franc</t>
  </si>
  <si>
    <t>GTQ</t>
  </si>
  <si>
    <t>Quetzal</t>
  </si>
  <si>
    <t>GYD</t>
  </si>
  <si>
    <t>Guyanese Dollar</t>
  </si>
  <si>
    <t>HKD</t>
  </si>
  <si>
    <t>Hong Kong Dollar</t>
  </si>
  <si>
    <t>HNL</t>
  </si>
  <si>
    <t>Honduran Lempira</t>
  </si>
  <si>
    <t>HRK</t>
  </si>
  <si>
    <t>Croatian Kuna</t>
  </si>
  <si>
    <t>HTG</t>
  </si>
  <si>
    <t>Haitian Gourde</t>
  </si>
  <si>
    <t>HUF</t>
  </si>
  <si>
    <t>Hungarian Forint</t>
  </si>
  <si>
    <t>IDR</t>
  </si>
  <si>
    <t>Rupiah</t>
  </si>
  <si>
    <t>ILS</t>
  </si>
  <si>
    <t>Shekel</t>
  </si>
  <si>
    <t>Indian Rupee</t>
  </si>
  <si>
    <t>IQD</t>
  </si>
  <si>
    <t>Iraqi Dinar</t>
  </si>
  <si>
    <t>IRR</t>
  </si>
  <si>
    <t>Iranian Rial</t>
  </si>
  <si>
    <t>ISK</t>
  </si>
  <si>
    <t>Iceland Krona</t>
  </si>
  <si>
    <t>JMD</t>
  </si>
  <si>
    <t>Jamaican Dollar</t>
  </si>
  <si>
    <t>JOD</t>
  </si>
  <si>
    <t>Jordanian Dinar</t>
  </si>
  <si>
    <t>KES</t>
  </si>
  <si>
    <t>Kenyan Shilling</t>
  </si>
  <si>
    <t>KGS</t>
  </si>
  <si>
    <t>Kyrgyzstani Som</t>
  </si>
  <si>
    <t>KHR</t>
  </si>
  <si>
    <t>Cambodian Riel</t>
  </si>
  <si>
    <t>KMF</t>
  </si>
  <si>
    <t>Comorian Franc</t>
  </si>
  <si>
    <t>KPW</t>
  </si>
  <si>
    <t>North Korean Won</t>
  </si>
  <si>
    <t>KRW</t>
  </si>
  <si>
    <t>South Korean Won</t>
  </si>
  <si>
    <t>KWD</t>
  </si>
  <si>
    <t>Kuwaiti Dinar</t>
  </si>
  <si>
    <t>KYD</t>
  </si>
  <si>
    <t>Cayman Islands Dollar</t>
  </si>
  <si>
    <t>KZT</t>
  </si>
  <si>
    <t>Tenge</t>
  </si>
  <si>
    <t>LAK</t>
  </si>
  <si>
    <t>Lao Kip</t>
  </si>
  <si>
    <t>LBP</t>
  </si>
  <si>
    <t>Lebanese Lira</t>
  </si>
  <si>
    <t>LKR</t>
  </si>
  <si>
    <t>Sri Lankan Rupee</t>
  </si>
  <si>
    <t>LRD</t>
  </si>
  <si>
    <t>Liberian Dollar</t>
  </si>
  <si>
    <t>LSL</t>
  </si>
  <si>
    <t>Lesotho Loti</t>
  </si>
  <si>
    <t>Lithuanian Litas</t>
  </si>
  <si>
    <t>LVL</t>
  </si>
  <si>
    <t>Latvian Lats</t>
  </si>
  <si>
    <t>LYD</t>
  </si>
  <si>
    <t>Libyan Dinar</t>
  </si>
  <si>
    <t>MAD</t>
  </si>
  <si>
    <t>Moroccan Dirham</t>
  </si>
  <si>
    <t>MDL</t>
  </si>
  <si>
    <t>Moldovan Leu</t>
  </si>
  <si>
    <t>MGA</t>
  </si>
  <si>
    <t>Malagasy Ariary</t>
  </si>
  <si>
    <t>MKD</t>
  </si>
  <si>
    <t>Denar</t>
  </si>
  <si>
    <t>MMK</t>
  </si>
  <si>
    <t>Myanma Kyat</t>
  </si>
  <si>
    <t>MNT</t>
  </si>
  <si>
    <t>Mongolian Tugrik</t>
  </si>
  <si>
    <t>MOP</t>
  </si>
  <si>
    <t>Macanese Pataca</t>
  </si>
  <si>
    <t>MRO</t>
  </si>
  <si>
    <t>Mauritanian Ouguiya</t>
  </si>
  <si>
    <t>MUR</t>
  </si>
  <si>
    <t>Mauritian Rupee</t>
  </si>
  <si>
    <t>MVR</t>
  </si>
  <si>
    <t>Maldivian Rufiyaa</t>
  </si>
  <si>
    <t>MWK</t>
  </si>
  <si>
    <t>Malawian Kwacha</t>
  </si>
  <si>
    <t>MXN</t>
  </si>
  <si>
    <t>Mexican Peso</t>
  </si>
  <si>
    <t>MYR</t>
  </si>
  <si>
    <t>Malaysian Ringgit</t>
  </si>
  <si>
    <t>Mozambican Metical</t>
  </si>
  <si>
    <t>NAD</t>
  </si>
  <si>
    <t>Namibian Dollar</t>
  </si>
  <si>
    <t>NGN</t>
  </si>
  <si>
    <t>Naira</t>
  </si>
  <si>
    <t>NIO</t>
  </si>
  <si>
    <t>Nicaraguan Cordoba</t>
  </si>
  <si>
    <t>Norway Krone</t>
  </si>
  <si>
    <t>NPR</t>
  </si>
  <si>
    <t>Nepalese Rupee</t>
  </si>
  <si>
    <t>OMR</t>
  </si>
  <si>
    <t>Omani Rial</t>
  </si>
  <si>
    <t>PAB</t>
  </si>
  <si>
    <t>Panamanian Balboa</t>
  </si>
  <si>
    <t>PEN</t>
  </si>
  <si>
    <t>Peruvian Nuevo Sol</t>
  </si>
  <si>
    <t>PGK</t>
  </si>
  <si>
    <t>Kina</t>
  </si>
  <si>
    <t>PHP</t>
  </si>
  <si>
    <t>Philippine Peso</t>
  </si>
  <si>
    <t>PLN</t>
  </si>
  <si>
    <t>Polish Zloty</t>
  </si>
  <si>
    <t>PYG</t>
  </si>
  <si>
    <t>Guarani</t>
  </si>
  <si>
    <t>QAR</t>
  </si>
  <si>
    <t>Qatari Riyal</t>
  </si>
  <si>
    <t>RON</t>
  </si>
  <si>
    <t>Romanian Leu</t>
  </si>
  <si>
    <t>RSD</t>
  </si>
  <si>
    <t>Dinar</t>
  </si>
  <si>
    <t>RUB</t>
  </si>
  <si>
    <t>Russian Ruble</t>
  </si>
  <si>
    <t>RWF</t>
  </si>
  <si>
    <t>Rwandan Franc</t>
  </si>
  <si>
    <t>SAR</t>
  </si>
  <si>
    <t>Saudi Riyal</t>
  </si>
  <si>
    <t>SBD</t>
  </si>
  <si>
    <t>Solomon Islands Dollar</t>
  </si>
  <si>
    <t>SCR</t>
  </si>
  <si>
    <t>Seychellois Rupee</t>
  </si>
  <si>
    <t>SDG</t>
  </si>
  <si>
    <t>Sudanese Pound</t>
  </si>
  <si>
    <t>Sweden Krona</t>
  </si>
  <si>
    <t>SGD</t>
  </si>
  <si>
    <t>Singapore Dollar</t>
  </si>
  <si>
    <t>SHP</t>
  </si>
  <si>
    <t>Saint Helena Pound</t>
  </si>
  <si>
    <t>SKK</t>
  </si>
  <si>
    <t>Slovak Koruna</t>
  </si>
  <si>
    <t>SLL</t>
  </si>
  <si>
    <t>Leone</t>
  </si>
  <si>
    <t>SOS</t>
  </si>
  <si>
    <t>Somali Shilling</t>
  </si>
  <si>
    <t>SRD</t>
  </si>
  <si>
    <t>Surinamese Dollar</t>
  </si>
  <si>
    <t>STD</t>
  </si>
  <si>
    <t>Sao Tome and Principe Dobra</t>
  </si>
  <si>
    <t>SYP</t>
  </si>
  <si>
    <t>Syrian Pound</t>
  </si>
  <si>
    <t>SZL</t>
  </si>
  <si>
    <t>Lilangeni</t>
  </si>
  <si>
    <t>THB</t>
  </si>
  <si>
    <t>Baht</t>
  </si>
  <si>
    <t>TJS</t>
  </si>
  <si>
    <t>Tajikistani Somoni</t>
  </si>
  <si>
    <t>Turkmen Manat</t>
  </si>
  <si>
    <t>TND</t>
  </si>
  <si>
    <t>Tunisian Dinar</t>
  </si>
  <si>
    <t>TOP</t>
  </si>
  <si>
    <t>Paanga</t>
  </si>
  <si>
    <t>TRY</t>
  </si>
  <si>
    <t>Turkish New Lira</t>
  </si>
  <si>
    <t>TTD</t>
  </si>
  <si>
    <t>Trinidad and Tobago Dollar</t>
  </si>
  <si>
    <t>TWD</t>
  </si>
  <si>
    <t>New Taiwan Dollar</t>
  </si>
  <si>
    <t>TZS</t>
  </si>
  <si>
    <t>Tanzanian Shilling</t>
  </si>
  <si>
    <t>UAH</t>
  </si>
  <si>
    <t>Hryvnia</t>
  </si>
  <si>
    <t>UGX</t>
  </si>
  <si>
    <t>Ugandan Shilling</t>
  </si>
  <si>
    <t>United States Dollar</t>
  </si>
  <si>
    <t>UYU</t>
  </si>
  <si>
    <t>Uruguayan Peso</t>
  </si>
  <si>
    <t>UZS</t>
  </si>
  <si>
    <t>Uzbekistani Som</t>
  </si>
  <si>
    <t>Venezuelan Bolivar</t>
  </si>
  <si>
    <t>VND</t>
  </si>
  <si>
    <t>Vietnamese Dong</t>
  </si>
  <si>
    <t>VUV</t>
  </si>
  <si>
    <t>Vanuatu Vatu</t>
  </si>
  <si>
    <t>WST</t>
  </si>
  <si>
    <t>Samoan Tala</t>
  </si>
  <si>
    <t>XAF</t>
  </si>
  <si>
    <t>CFA Franc</t>
  </si>
  <si>
    <t>XCD</t>
  </si>
  <si>
    <t>East Caribbean Dollar</t>
  </si>
  <si>
    <t>XOF</t>
  </si>
  <si>
    <t>XPF</t>
  </si>
  <si>
    <t>CFP Franc</t>
  </si>
  <si>
    <t>YER</t>
  </si>
  <si>
    <t>Yemini Rial</t>
  </si>
  <si>
    <t>Zambia Kwacha</t>
  </si>
  <si>
    <t>Product Category</t>
  </si>
  <si>
    <t>Catégorie de produit</t>
  </si>
  <si>
    <t>Categoría de producto</t>
  </si>
  <si>
    <t>Категория продукта</t>
  </si>
  <si>
    <t>Cost Input ID</t>
  </si>
  <si>
    <t>Product Name</t>
  </si>
  <si>
    <t>Product ID</t>
  </si>
  <si>
    <t>Identificación del producto</t>
  </si>
  <si>
    <t>Specification</t>
  </si>
  <si>
    <t>Cost Category</t>
  </si>
  <si>
    <t>Catégorie de coût</t>
  </si>
  <si>
    <t>Categoría de costo</t>
  </si>
  <si>
    <t>Descripción de la actividad</t>
  </si>
  <si>
    <t>Unité de mesure</t>
  </si>
  <si>
    <t>Unidad de medida</t>
  </si>
  <si>
    <t>Единица измерения</t>
  </si>
  <si>
    <t>Justification / Commentaires</t>
  </si>
  <si>
    <t>Justificación / Comentarios</t>
  </si>
  <si>
    <t>Обоснование / Комментарии</t>
  </si>
  <si>
    <t>Y1 Duration (days)</t>
  </si>
  <si>
    <t>Y2 Duration (days)</t>
  </si>
  <si>
    <t>Y3 Duration (days)</t>
  </si>
  <si>
    <t>Y4 Duration (days)</t>
  </si>
  <si>
    <t>Y4 Cantidad</t>
  </si>
  <si>
    <t>CmpId</t>
  </si>
  <si>
    <t>CmpAcro</t>
  </si>
  <si>
    <t>Component en</t>
  </si>
  <si>
    <t>Component fr</t>
  </si>
  <si>
    <t>Component es</t>
  </si>
  <si>
    <t>Component ru</t>
  </si>
  <si>
    <t>H</t>
  </si>
  <si>
    <t>ВИЧ/СПИД</t>
  </si>
  <si>
    <t>T</t>
  </si>
  <si>
    <t>Tuberculosis</t>
  </si>
  <si>
    <t>Tuberculose</t>
  </si>
  <si>
    <t>Туберкулез</t>
  </si>
  <si>
    <t>M</t>
  </si>
  <si>
    <t>Malaria</t>
  </si>
  <si>
    <t>Paludisme</t>
  </si>
  <si>
    <t>Малярия</t>
  </si>
  <si>
    <t>C</t>
  </si>
  <si>
    <t>HIV/TB</t>
  </si>
  <si>
    <t>VIH/TB</t>
  </si>
  <si>
    <t>ВИЧ/TБ</t>
  </si>
  <si>
    <t>S</t>
  </si>
  <si>
    <t>HSS</t>
  </si>
  <si>
    <t>RSS</t>
  </si>
  <si>
    <t>FSS</t>
  </si>
  <si>
    <t>УСЗ</t>
  </si>
  <si>
    <t>To refresh the pivot table with latest amounts entered in the Detailed budgets,  click anywhere on the pivot table and then press Alt + F5.</t>
  </si>
  <si>
    <t>Por módulo</t>
  </si>
  <si>
    <t>By Cost Grouping</t>
  </si>
  <si>
    <t>Q1</t>
  </si>
  <si>
    <t>Q2</t>
  </si>
  <si>
    <t>Q3</t>
  </si>
  <si>
    <t>Q4</t>
  </si>
  <si>
    <t>Case management</t>
  </si>
  <si>
    <t>Facility-based treatment</t>
  </si>
  <si>
    <t>Traitement en milieu hospitalier</t>
  </si>
  <si>
    <t>Tratamiento en centro sanitario</t>
  </si>
  <si>
    <t>Integrated community case management (ICCM)</t>
  </si>
  <si>
    <t>Active case detection and investigation (elimination phase)</t>
  </si>
  <si>
    <t>Detección activa de casos e investigación (fase de eliminación)</t>
  </si>
  <si>
    <t>Therapeutic efficacy surveillance</t>
  </si>
  <si>
    <t>Surveillance de l'efficacité thérapeutique</t>
  </si>
  <si>
    <t>Vigilancia de la eficacia terapéutica</t>
  </si>
  <si>
    <t>Severe malaria</t>
  </si>
  <si>
    <t>Paludisme grave</t>
  </si>
  <si>
    <t>Malaria grave</t>
  </si>
  <si>
    <t>IEC/CCC</t>
  </si>
  <si>
    <t>Autre</t>
  </si>
  <si>
    <t>Otro</t>
  </si>
  <si>
    <t>Social mobilization, building community linkages, collaboration and coordination</t>
  </si>
  <si>
    <t>Mobilisation sociale, renforcement des liens communautaires, de la collaboration et de la coordination</t>
  </si>
  <si>
    <t>Другое</t>
  </si>
  <si>
    <t>Enquête</t>
  </si>
  <si>
    <t>Источники административных и финансовых данных</t>
  </si>
  <si>
    <t>Системы регистрации актов гражданского состояния</t>
  </si>
  <si>
    <t>MDR-TB</t>
  </si>
  <si>
    <t>Case detection and diagnosis: MDR-TB</t>
  </si>
  <si>
    <t>Выявление больных и диагностика: МЛУ-ТБ</t>
  </si>
  <si>
    <t>Treatment: MDR-TB</t>
  </si>
  <si>
    <t>Traitement : tuberculose multirésistante</t>
  </si>
  <si>
    <t>Лечение: МЛУ-ТБ</t>
  </si>
  <si>
    <t>Prevention for MDR-TB</t>
  </si>
  <si>
    <t>Prévention de la tuberculose multirésistante</t>
  </si>
  <si>
    <t>Профилактика МЛУ-ТБ</t>
  </si>
  <si>
    <t>Implication de tous les prestataires de soins</t>
  </si>
  <si>
    <t>Участие всех поставщиков медицинских услуг⃰</t>
  </si>
  <si>
    <t>Community TB care delivery</t>
  </si>
  <si>
    <t>Prise en charge communautaire de la tuberculose</t>
  </si>
  <si>
    <t>Activités concertées avec d'autres secteurs</t>
  </si>
  <si>
    <t>Volet 2 : prévention des grossesses non désirées chez les femmes vivant avec le VIH</t>
  </si>
  <si>
    <t>Volet 4 : traitement, soins et prise en charge pour les mères vivant avec le VIH, ainsi que leurs enfants et familles</t>
  </si>
  <si>
    <t>Prevention programs for adolescents and youth, in and out of school</t>
  </si>
  <si>
    <t>Changement de comportement dans le cadre des programmes destinés aux jeunes et aux adolescents</t>
  </si>
  <si>
    <t>Otras intervenciones para adolescentes y jóvenes</t>
  </si>
  <si>
    <t>Prevention programs for general population</t>
  </si>
  <si>
    <t>Diagnostic et traitement des infections sexuellement transmissibles dans le cadre des programmes destinés aux consommateurs de drogues injectables et à leurs partenaires</t>
  </si>
  <si>
    <t>Program management</t>
  </si>
  <si>
    <t>Gestión de subvenciones</t>
  </si>
  <si>
    <t>Управление грантами</t>
  </si>
  <si>
    <t>Improving service delivery infrastructure</t>
  </si>
  <si>
    <t>Amélioration de l'infrastructure de prestation de services</t>
  </si>
  <si>
    <t>Specific prevention interventions (SPI)</t>
  </si>
  <si>
    <t>Intermittent preventive treatment (IPT) - In pregnancy</t>
  </si>
  <si>
    <t>Traitement préventif intermittent : femmes enceintes</t>
  </si>
  <si>
    <t>Периодическое профилактическое лечение (ППЛ) – во время беременности</t>
  </si>
  <si>
    <t>Intermittent preventive treatment (IPT) - In infancy</t>
  </si>
  <si>
    <t>Traitement préventif intermittent : nourrissons</t>
  </si>
  <si>
    <t>Seasonal malaria chemoprevention</t>
  </si>
  <si>
    <t>Chimioprévention du paludisme saisonnier</t>
  </si>
  <si>
    <t>Quimioprevención estacional de la malaria</t>
  </si>
  <si>
    <t>TB care and prevention</t>
  </si>
  <si>
    <t>Case detection and diagnosis</t>
  </si>
  <si>
    <t>Dépistage et diagnostic des maladies</t>
  </si>
  <si>
    <t>Detección de casos y diagnóstico</t>
  </si>
  <si>
    <t>Tratamiento</t>
  </si>
  <si>
    <t>Prevención</t>
  </si>
  <si>
    <t>Actividades de colaboración con otros sectores</t>
  </si>
  <si>
    <t>TB/HIV</t>
  </si>
  <si>
    <t>Treatment, care and support</t>
  </si>
  <si>
    <t>Prevención, diagnóstico y tratamiento de infecciones oportunistas</t>
  </si>
  <si>
    <t>Vector control</t>
  </si>
  <si>
    <t>Long-lasting insecticidal nets (LLIN) - Mass campaign</t>
  </si>
  <si>
    <t>Сетки, обработанные инсектицидом длительного действия (СОИДД) – массовая кампания</t>
  </si>
  <si>
    <t>Long-lasting insecticidal nets (LLIN) - Continuous distribution</t>
  </si>
  <si>
    <t>Indoor residual spraying (IRS)</t>
  </si>
  <si>
    <t>Pulvérisation intradomiciliaire d’insecticide à effet rémanent</t>
  </si>
  <si>
    <t>Autres mesures de lutte antivectorielle</t>
  </si>
  <si>
    <t>Otras medidas de control de vectores</t>
  </si>
  <si>
    <t>Другие меры борьбы с переносчиками</t>
  </si>
  <si>
    <t>Entomological monitoring</t>
  </si>
  <si>
    <t>Surveillance entomologique</t>
  </si>
  <si>
    <t>Seguimiento entomológico</t>
  </si>
  <si>
    <t>Энтомологический мониторинг</t>
  </si>
  <si>
    <t>Module en</t>
  </si>
  <si>
    <t>Module fr</t>
  </si>
  <si>
    <t>Module es</t>
  </si>
  <si>
    <t>Module ru</t>
  </si>
  <si>
    <t>PTMI</t>
  </si>
  <si>
    <t>Traitement, prise en charge et soutien</t>
  </si>
  <si>
    <t>Tratamiento, atención y apoyo</t>
  </si>
  <si>
    <t xml:space="preserve">Prise en charge et prévention de la tuberculose </t>
  </si>
  <si>
    <t>Atención y prevención de tuberculosis</t>
  </si>
  <si>
    <t>Tuberculose/VIH</t>
  </si>
  <si>
    <t>ТБ/ВИЧ</t>
  </si>
  <si>
    <t>Tuberculose multirésistante</t>
  </si>
  <si>
    <t>Paquete para TB-MR</t>
  </si>
  <si>
    <t>Lutte antivectorielle</t>
  </si>
  <si>
    <t>Control de vectores</t>
  </si>
  <si>
    <t>Prise en charge</t>
  </si>
  <si>
    <t>Gestión de casos</t>
  </si>
  <si>
    <t>Interventions de prévention spécifiques</t>
  </si>
  <si>
    <t>Intervenciones de prevención específicas</t>
  </si>
  <si>
    <t>Gestión de programas</t>
  </si>
  <si>
    <t>Управление программой</t>
  </si>
  <si>
    <t>To refresh the pivot table with latest amounts entered in the Module budgets on the Concept Note sheet, click anywhere on the pivot table and then press Alt + F5 or go to the menu and select Data and then Refresh All.</t>
  </si>
  <si>
    <t>Cost Input fr</t>
  </si>
  <si>
    <t>Cost Input es</t>
  </si>
  <si>
    <t>Cost Input ru</t>
  </si>
  <si>
    <t>2.2 Viáticos, transporte y otros costos relacionados con asistencia técnica</t>
  </si>
  <si>
    <t>2.3 Viáticos, transporte y otros costos relacionados con supervisión/encuestas/recopilación de datos</t>
  </si>
  <si>
    <t>2.4 Viáticos, transporte y otros costos relacionados con reuniones/defensa de la causa</t>
  </si>
  <si>
    <t>3.1 Honorarios de asistencia técnica: consultoría</t>
  </si>
  <si>
    <t>3.2 Honorarios de agentes fiscales y fiduciarios</t>
  </si>
  <si>
    <t>3.3 Honorarios de auditoría externa</t>
  </si>
  <si>
    <t>3.4 Autres services professionnels externes</t>
  </si>
  <si>
    <t>3.4 Otros servicios profesionales externos</t>
  </si>
  <si>
    <t>4.0 Health Products - Pharmaceutical Products (HPPP)</t>
  </si>
  <si>
    <t>4.1 Antiretroviral medicines</t>
  </si>
  <si>
    <t>4.1 Médicaments antirétroviraux</t>
  </si>
  <si>
    <t>4.1 Medicamentos antirretrovirales</t>
  </si>
  <si>
    <t>4.2 Anti-tuberculosis medicines</t>
  </si>
  <si>
    <t>4.2 Médicaments antituberculeux</t>
  </si>
  <si>
    <t>4.2 Medicamentos contra la tuberculosis</t>
  </si>
  <si>
    <t>4.3 Antimalarial medicines</t>
  </si>
  <si>
    <t>4.3 Antipaludéens</t>
  </si>
  <si>
    <t>4.3 Medicamentos contra la malaria</t>
  </si>
  <si>
    <t>4.4 Opioid substitutes medicines</t>
  </si>
  <si>
    <t>4.4 Médicaments de substitution aux opiacés</t>
  </si>
  <si>
    <t>4.4 Medicamentos sustituos de opioides</t>
  </si>
  <si>
    <t>4.5 Opportunistic infections and STI medicines</t>
  </si>
  <si>
    <t>4.5 Médicaments contre les infections opportunistes et les IST</t>
  </si>
  <si>
    <t>4.5 Medicamentos contra infecciones oportunistas e infecciones de transmisión sexual</t>
  </si>
  <si>
    <t>4.6 Private Sector subsidies for ACTs (co-payment to 4.3)</t>
  </si>
  <si>
    <t>4.6 Subsidios del sector privado para la TCA (copago de 4.3)</t>
  </si>
  <si>
    <t>4.7 Other medicines</t>
  </si>
  <si>
    <t>4.7 Autres médicaments</t>
  </si>
  <si>
    <t>4.7 Otros medicamentos</t>
  </si>
  <si>
    <t>5.0 Health Products - Non-Pharmaceuticals (HPNP)</t>
  </si>
  <si>
    <t>5.1 Insecticide-treated Nets (LLINs/ITNs)</t>
  </si>
  <si>
    <t>5.1 Moustiquaires imprégnées d'insecticide (MIIL/MII)</t>
  </si>
  <si>
    <t>5.1 Mosquiteros tratados con insecticida (MILD/MTI)</t>
  </si>
  <si>
    <t>5.2 Condoms - Male</t>
  </si>
  <si>
    <t>5.2 Préservatifs masculins</t>
  </si>
  <si>
    <t>5.2 Preservativos masculinos</t>
  </si>
  <si>
    <t>5.3 Condoms - Female</t>
  </si>
  <si>
    <t>5.3 Préservatifs féminins</t>
  </si>
  <si>
    <t>5.3 Preservativos femeninos</t>
  </si>
  <si>
    <t>5.4 Rapid Diagnostic Test</t>
  </si>
  <si>
    <t>5.4 Test de diagnostic rapide</t>
  </si>
  <si>
    <t>5.4 Pruebas de diagnóstico rápido</t>
  </si>
  <si>
    <t>5.5 Insecticides</t>
  </si>
  <si>
    <t>5.5 Insecticidas</t>
  </si>
  <si>
    <t>5.6 Laboratory reagents</t>
  </si>
  <si>
    <t>5.6 Réactifs de laboratoire</t>
  </si>
  <si>
    <t>5.6 Reactivos de laboratorio</t>
  </si>
  <si>
    <t>5.7 Syringes and needles</t>
  </si>
  <si>
    <t>5.7 Seringues et aiguilles</t>
  </si>
  <si>
    <t>5.7 Agujas y jeringuillas</t>
  </si>
  <si>
    <t>5.8 Other consumables</t>
  </si>
  <si>
    <t>5.8 Autres consommables</t>
  </si>
  <si>
    <t>5.8 Otros productos fungibles</t>
  </si>
  <si>
    <t>6.0 Health Products - Equipment (HPE)</t>
  </si>
  <si>
    <t>6.1 CD4 analyser/accessories</t>
  </si>
  <si>
    <t>6.1 Analizador y accesorios para el recuento de células CD4</t>
  </si>
  <si>
    <t>6.3 Microscopes</t>
  </si>
  <si>
    <t>6.3 Microscopios</t>
  </si>
  <si>
    <t>6.4 TB Molecular Test equipment</t>
  </si>
  <si>
    <t>6.4 Équipement de dépistage moléculaire de la tuberculose</t>
  </si>
  <si>
    <t>6.4 Equipo de pruebas moleculares de la tuberculosis</t>
  </si>
  <si>
    <t>6.5 Maintenance and service costs for health equipment</t>
  </si>
  <si>
    <t>6.5 Coûts de maintenance et du service de l'équipement sanitaire</t>
  </si>
  <si>
    <t>6.5 Costos de servicio y mantenimiento del equipamiento sanitario</t>
  </si>
  <si>
    <t>6.6 Other health equipment</t>
  </si>
  <si>
    <t>6.6 Autre équipement sanitaire</t>
  </si>
  <si>
    <t>6.6 Otro equipamiento sanitario</t>
  </si>
  <si>
    <t>7.2 Coûts de fret et d’assurance (produits de santé)</t>
  </si>
  <si>
    <t>7.2 Costos de transporte y seguro (productos sanitarios)</t>
  </si>
  <si>
    <t>7.3 Coûts d'entreposage et de stockage</t>
  </si>
  <si>
    <t>7.3 Costos de almacenamiento</t>
  </si>
  <si>
    <t>7.4 Coûts de distribution dans le pays</t>
  </si>
  <si>
    <t>7.4 Costos de distribución en el país</t>
  </si>
  <si>
    <t>7.5 Coûts liés à l'assurance de la qualité et au contrôle de la qualité (AQ/CQ)</t>
  </si>
  <si>
    <t>7.5 Costos de aseguramiento de la calidad y de control de la calidad</t>
  </si>
  <si>
    <t>7.6 Dédouanement lié à la GAS</t>
  </si>
  <si>
    <t>7.7 Autres coûts liés à la GAS</t>
  </si>
  <si>
    <t xml:space="preserve">7.7 Otros costos relacionados con GAS </t>
  </si>
  <si>
    <t>8.1 Mobilier</t>
  </si>
  <si>
    <t>8.1 Mobiliario</t>
  </si>
  <si>
    <t>8.2 Rénovation/constructions</t>
  </si>
  <si>
    <t>8.2 Renovaciones y construcciones</t>
  </si>
  <si>
    <t>8.3 Coûts liés à la maintenance des infrastructures et autres coûts INF</t>
  </si>
  <si>
    <t>8.3 Costos de mantenimiento de las infraestructuras y otros costos de infraestructura</t>
  </si>
  <si>
    <t>9.1 Informática: ordenadores, equipo informático, software y aplicaciones</t>
  </si>
  <si>
    <t>9.2 Vehicles</t>
  </si>
  <si>
    <t>9.2 Vehículos</t>
  </si>
  <si>
    <t>9.3 Other non-health equipment</t>
  </si>
  <si>
    <t xml:space="preserve">9.3 Autre équipement non sanitaire </t>
  </si>
  <si>
    <t>9.3 Otro equipamiento no sanitario</t>
  </si>
  <si>
    <t>9.4 Maintenance and service costs non-health equipment</t>
  </si>
  <si>
    <t>9.4 Costos de servicio y mantenimiento del equipamiento no sanitario</t>
  </si>
  <si>
    <t>10.1 Supports imprimés (formulaires, livres, directives, brochure, dépliants...)</t>
  </si>
  <si>
    <t>10.1 Material impreso (formularios, libros, directrices, folletos,…)</t>
  </si>
  <si>
    <t>10.2 Spots et programmes télévisés/radiodiffusés</t>
  </si>
  <si>
    <t>10.2 Programas y espacios publicitarios en radio y televisión</t>
  </si>
  <si>
    <t>10.3 Coût du matériel promotionnel (t-shirts, tasses, épinglettes...) et d'autres supports de communication et publications</t>
  </si>
  <si>
    <t>10.3 Material promocional (camisetas, tazas, pins,…) y otros costos relacionados con el material de comunicación y publicaciones</t>
  </si>
  <si>
    <t>12.1 Apoyo económico a niños huérfanos y vulnerables (gastos de escolarización, uniformes, libros,…)</t>
  </si>
  <si>
    <t>12.3 Incitations financières accordées aux patients/conseillers/médiateurs</t>
  </si>
  <si>
    <t>12.4 Micro-loans and micro-grants</t>
  </si>
  <si>
    <t xml:space="preserve">12.4 Micro-crédits et micro-subventions </t>
  </si>
  <si>
    <t>12.4 Microcréditos y microsubvenciones</t>
  </si>
  <si>
    <t>UOM en</t>
  </si>
  <si>
    <t>UOM fr</t>
  </si>
  <si>
    <t>UOM es</t>
  </si>
  <si>
    <t>UOM ru</t>
  </si>
  <si>
    <t>Paiement moyen par équivalent temps plein (personne) par trimestre</t>
  </si>
  <si>
    <t>Pago medio trimestral por puesto equivalente a tiempo completo (persona)</t>
  </si>
  <si>
    <t>Средние выплаты в квартал на одного штатного работника, занятого полный рабочий день</t>
  </si>
  <si>
    <t>Salaire brut moyen par équivalent temps plein (personne) par trimestre</t>
  </si>
  <si>
    <t>Salario bruto medio trimestral por puesto equivalente a tiempo completo (persona)</t>
  </si>
  <si>
    <t>Заработная плата-брутто в квартал на одного штатного работника, занятого полный рабочий день</t>
  </si>
  <si>
    <t>s.o.</t>
  </si>
  <si>
    <t>Не применимо</t>
  </si>
  <si>
    <t>Coût moyen de la formation par personne et par jour</t>
  </si>
  <si>
    <t>Costo medio de la formación por persona y día</t>
  </si>
  <si>
    <t>Средняя стоимость обучения на человека в день</t>
  </si>
  <si>
    <t>Coût moyen du séjour par personne et par jour</t>
  </si>
  <si>
    <t>Costo medio de las dietas por persona y día</t>
  </si>
  <si>
    <t>Средняя стоимость суточных расходов на человека в день</t>
  </si>
  <si>
    <t>Coût moyen de la manifestation par participant et par jour</t>
  </si>
  <si>
    <t>Costo medio del evento por participante y día</t>
  </si>
  <si>
    <t>Средняя стоимость мероприятия на участника в день</t>
  </si>
  <si>
    <t>Honoraire de consultant par personne et par jour de travail</t>
  </si>
  <si>
    <t>Honorarios de consultoría por persona y día de trabajo</t>
  </si>
  <si>
    <t>Гонорар консультанта на человека за рабочий день</t>
  </si>
  <si>
    <t>Coût d'un emballage</t>
  </si>
  <si>
    <t>Costo de un paquete</t>
  </si>
  <si>
    <t>Стоимость упаковки</t>
  </si>
  <si>
    <t>Coût d'un emballage (éventuellement subventionné)</t>
  </si>
  <si>
    <t>Costo de un paquete (posiblemente subsidiado)</t>
  </si>
  <si>
    <t>Стоимость упаковки (с возможной субсидией)</t>
  </si>
  <si>
    <t>Subvention par emballage</t>
  </si>
  <si>
    <t>Subsidio por paquete</t>
  </si>
  <si>
    <t>Субсидия на одну упаковку</t>
  </si>
  <si>
    <t>Coût d'un moustiquaire</t>
  </si>
  <si>
    <t>Costo de un mosquitero</t>
  </si>
  <si>
    <t>Стоимость сетки</t>
  </si>
  <si>
    <t>Coût d'une unité</t>
  </si>
  <si>
    <t>Costo de la unidad</t>
  </si>
  <si>
    <t>Стоимость за единицу</t>
  </si>
  <si>
    <t>Coût d'un véhicule</t>
  </si>
  <si>
    <t>Costo de un vehículo</t>
  </si>
  <si>
    <t>Стоимость транспортного средства</t>
  </si>
  <si>
    <t>Coût moyen d'un spot/programme</t>
  </si>
  <si>
    <t>Costo medio de un espacio publicitario y/o programa</t>
  </si>
  <si>
    <t>Средняя стоимость рекламного ролика/программы</t>
  </si>
  <si>
    <t>Coût moyen d'une série de matériel promotionnel par personne</t>
  </si>
  <si>
    <t>Costo medio de un conjunto de material promocional por persona</t>
  </si>
  <si>
    <t>Средняя стоимость набора рекламно-информационных материалов на человека</t>
  </si>
  <si>
    <t>Coût administratif par unité de bureau et par trimestre</t>
  </si>
  <si>
    <t>Costo medio de oficina por unidad de oficina al trimestre</t>
  </si>
  <si>
    <t>Средняя стоимость офисов на один офис в квартал</t>
  </si>
  <si>
    <t>Coût moyen par personne et par an</t>
  </si>
  <si>
    <t>Costo medio por persona y año</t>
  </si>
  <si>
    <t>Средняя стоимость на человека в год</t>
  </si>
  <si>
    <t>Coût moyen de l'aide par personne par trimestre</t>
  </si>
  <si>
    <t>Costo medio del paquete de apoyo por persona al trimestre</t>
  </si>
  <si>
    <t>Средняя стоимость набора на человека в квартал</t>
  </si>
  <si>
    <t>Montant moyen des incitations par personne et par trimestre</t>
  </si>
  <si>
    <t>Cantidad media de los incentivos por persona al trimestre</t>
  </si>
  <si>
    <t>Средний объем стимулирования на человека в квартал</t>
  </si>
  <si>
    <t>Montant moyen d'un micro-crédit/micro-subventions</t>
  </si>
  <si>
    <t>Cantidad media de los microcréditos y/o microsubveniones</t>
  </si>
  <si>
    <t>Средняя сумма микрокредита/микрогранта</t>
  </si>
  <si>
    <t>Payment Currency</t>
  </si>
  <si>
    <t>Y1 Unit Cost (Payment Currency)</t>
  </si>
  <si>
    <t>Q1 Quantity</t>
  </si>
  <si>
    <t>Q1 Cash Outflow</t>
  </si>
  <si>
    <t>Q2 Quantity</t>
  </si>
  <si>
    <t>Q2 Cash Outflow</t>
  </si>
  <si>
    <t>Q3 Quantity</t>
  </si>
  <si>
    <t>Q4 Quantity</t>
  </si>
  <si>
    <t>Q4 Cash Outflow</t>
  </si>
  <si>
    <t>Y1 Total Quantity</t>
  </si>
  <si>
    <t>Y1 Total Cash Outflow</t>
  </si>
  <si>
    <t>Q5 Quantity</t>
  </si>
  <si>
    <t>Q5 Cash Outflow</t>
  </si>
  <si>
    <t>Q6 Quantity</t>
  </si>
  <si>
    <t>Q6 Cash Outflow</t>
  </si>
  <si>
    <t>Q7 Quantity</t>
  </si>
  <si>
    <t>Q7 Cash Outflow</t>
  </si>
  <si>
    <t>Q8 Quantity</t>
  </si>
  <si>
    <t>Y2 Total Quantity</t>
  </si>
  <si>
    <t>Y2 Total Cash Outflow</t>
  </si>
  <si>
    <t>Y3 Unit Cost (Payment Currency)</t>
  </si>
  <si>
    <t>Q9 Quantity</t>
  </si>
  <si>
    <t>Q9 Cash Outflow</t>
  </si>
  <si>
    <t>Q10 Quantity</t>
  </si>
  <si>
    <t>Q10 Cash Outflow</t>
  </si>
  <si>
    <t>Q11 Quantity</t>
  </si>
  <si>
    <t>Q11 Cash Outflow</t>
  </si>
  <si>
    <t>Q12 Quantity</t>
  </si>
  <si>
    <t>Q12 Cash Outflow</t>
  </si>
  <si>
    <t>Y3 Total Quantity</t>
  </si>
  <si>
    <t>Y4 Unit Cost (Payment Currency)</t>
  </si>
  <si>
    <t>Q13 Quantity</t>
  </si>
  <si>
    <t>Q13 Cash Outflow</t>
  </si>
  <si>
    <t>Q14 Cash Outflow</t>
  </si>
  <si>
    <t>Q15 Quantity</t>
  </si>
  <si>
    <t>Q15 Cash Outflow</t>
  </si>
  <si>
    <t>Q16 Quantity</t>
  </si>
  <si>
    <t>Q16 Cash Outflow</t>
  </si>
  <si>
    <t>Y4 Total Quantity</t>
  </si>
  <si>
    <t>Y4 Total Cash Outflow</t>
  </si>
  <si>
    <t>Y1-4 Total Quantity</t>
  </si>
  <si>
    <t>Y1-4 Total Cash Outflow</t>
  </si>
  <si>
    <t>Y1 Unit Cost (Grant Currency)</t>
  </si>
  <si>
    <t>Y2 Unit Cost (Grant Currency)</t>
  </si>
  <si>
    <t>Y3 Unit Cost (Grant Currency)</t>
  </si>
  <si>
    <t>Y4 Unit Cost (Grant Currency)</t>
  </si>
  <si>
    <t>Y2 Unit Cost (Payment Currency)</t>
  </si>
  <si>
    <t>2.5 Autres coûts de transport</t>
  </si>
  <si>
    <t>11.2 Unrecoverable taxes and duties</t>
  </si>
  <si>
    <t>11.3 Indirect cost recovery (ICR) - % based</t>
  </si>
  <si>
    <t>11.4 Other PA costs</t>
  </si>
  <si>
    <t>Cost of a pack</t>
  </si>
  <si>
    <t>Cost of a pack (possibly subsidized)</t>
  </si>
  <si>
    <t>Subsidy per pack</t>
  </si>
  <si>
    <t>Cost of a net</t>
  </si>
  <si>
    <t>Cost of a unit</t>
  </si>
  <si>
    <t>Q5</t>
  </si>
  <si>
    <t>Q6</t>
  </si>
  <si>
    <t>Q7</t>
  </si>
  <si>
    <t>Q8</t>
  </si>
  <si>
    <t>Q9</t>
  </si>
  <si>
    <t>Q10</t>
  </si>
  <si>
    <t>Q11</t>
  </si>
  <si>
    <t>Q12</t>
  </si>
  <si>
    <t>Q13</t>
  </si>
  <si>
    <t>Q14</t>
  </si>
  <si>
    <t>Q15</t>
  </si>
  <si>
    <t>Q16</t>
  </si>
  <si>
    <t>Total</t>
  </si>
  <si>
    <t>C, H, M, T, S</t>
  </si>
  <si>
    <t>C, H, T</t>
  </si>
  <si>
    <t>C, T</t>
  </si>
  <si>
    <t>C, H</t>
  </si>
  <si>
    <t>C, H, M, T</t>
  </si>
  <si>
    <t>1.1 Salaires - gestion du programme</t>
  </si>
  <si>
    <t>1.1 Salarios - gestión de programas</t>
  </si>
  <si>
    <t>1.1 Заработная плата - управление программой</t>
  </si>
  <si>
    <t>1.2 Заработная плата - аутрич-работников, медицинского персонала и других поставщиков услуг</t>
  </si>
  <si>
    <t>1.3 Compléments de salaire/incitations financières</t>
  </si>
  <si>
    <t>1.3 Complementos salariales e incentivos - bonificaciones</t>
  </si>
  <si>
    <t>1.4 Autres coûts de RH</t>
  </si>
  <si>
    <t>1.4 Otros costos de RRHH</t>
  </si>
  <si>
    <t>2.2 Суточные расходы, связанные с технической поддержкой, / транспортные/ прочие расходы</t>
  </si>
  <si>
    <t>2.5 Прочие транспортные расходы</t>
  </si>
  <si>
    <t>3.3 Оплата за проведение внешнего аудита</t>
  </si>
  <si>
    <t>3.4 Прочие внешние профессиональные услуги</t>
  </si>
  <si>
    <t>4.1 Антиретровирусные препараты</t>
  </si>
  <si>
    <t>4.2 Противотуберкулезные препараты</t>
  </si>
  <si>
    <t>4.3 Противомалярийные препараты</t>
  </si>
  <si>
    <t>4.4 Препараты для проведения опиоидной заместительной терапии</t>
  </si>
  <si>
    <t>4.5 Препараты для лечения оппортунистических инфекций и ИППП</t>
  </si>
  <si>
    <t>4.7 Прочие лекарственные средства</t>
  </si>
  <si>
    <t>5.1 Сетки, обработанные инсектицидом (СОИДД/СОИ)</t>
  </si>
  <si>
    <t>5.2 Презервативы - мужские</t>
  </si>
  <si>
    <t>5.3 Презервативы - женские</t>
  </si>
  <si>
    <t>5.4 Наборы для быстрого диагностического тестирования</t>
  </si>
  <si>
    <t>5.5 Инсектициды</t>
  </si>
  <si>
    <t>5.6 Лабораторные реактивы</t>
  </si>
  <si>
    <t>5.7 Шприцы и иглы</t>
  </si>
  <si>
    <t>6.1 Анализатор клеток CD4/ принадлежности</t>
  </si>
  <si>
    <t>6.2 Analizador y accesorios para medir la carga vírica del VIH</t>
  </si>
  <si>
    <t>6.2 Анализатор вирусной нагрузки при ВИЧ/ принадлежности</t>
  </si>
  <si>
    <t>6.3 Микроскопы</t>
  </si>
  <si>
    <t>6.4 Оборудование для молекулярного тестирования на туберкулез</t>
  </si>
  <si>
    <t>6.5 Расходы на ремонт и обслуживание медицинского оборудования</t>
  </si>
  <si>
    <t>6.6 Прочее медицинское оборудование</t>
  </si>
  <si>
    <t>7.1 Оплата услуг агентов по закупкам и расходы на обработку грузов</t>
  </si>
  <si>
    <t>7.2 Расходы на перевозку груза и на страхование (предметы медицинского назначения)</t>
  </si>
  <si>
    <t>7.3 Расходы на складирование и хранение</t>
  </si>
  <si>
    <t>7.5 Расходы на обеспечение качества и контроль качества (ОК/КК)</t>
  </si>
  <si>
    <t>7.6 Таможенная очистка в рамках УЗС</t>
  </si>
  <si>
    <t>7.7 Прочие расходы, связанные с УЗС</t>
  </si>
  <si>
    <t>8.1 Мебель</t>
  </si>
  <si>
    <t>8.2 Ремонт/ строительство</t>
  </si>
  <si>
    <t>8.3 Содержание инфраструктуры и прочие расходы на ИНФ</t>
  </si>
  <si>
    <t>9.1 ИТ - компьютеры, компьютерное оборудование, программное обеспечение и приложения</t>
  </si>
  <si>
    <t>9.2 Véhicules</t>
  </si>
  <si>
    <t>9.2 Транспортные средства</t>
  </si>
  <si>
    <t>9.3 Прочее оборудование немедицинского назначения</t>
  </si>
  <si>
    <t>9.4 Расходы на ремонт и обслуживание оборудования немедицинского назначения</t>
  </si>
  <si>
    <t>10.2 Реклама и программы на радио и телевидении</t>
  </si>
  <si>
    <t>10.3 Рекламно-информационные материалы (майки, кружки, значки…) и прочие расходы на КМП</t>
  </si>
  <si>
    <t>11.1 Coûts liés au bureaux</t>
  </si>
  <si>
    <t>11.1  Costos relacionados con oficinas</t>
  </si>
  <si>
    <t xml:space="preserve">11.2 Impuestos y tasas irrecuperables </t>
  </si>
  <si>
    <t>11.2 Безвозвратные налоги и пошлины</t>
  </si>
  <si>
    <t>11.3 Recouvrement des coûts indirects (RCI) - axé sur le pourcentage</t>
  </si>
  <si>
    <t>11.3 Recuperación de gastos indirectos (en porcentaje)</t>
  </si>
  <si>
    <t>11.4 Otros costos de administración del programa</t>
  </si>
  <si>
    <t>11.4 Прочие расходы на УП</t>
  </si>
  <si>
    <t>12.1 Поддержка сирот и уязвимых детей (плата за обучение в школе, школьная форма, учебники…)</t>
  </si>
  <si>
    <t>12.2 Предоставление продуктов питания и предметов ухода</t>
  </si>
  <si>
    <t>12.4 Микрокредиты и микрогранты</t>
  </si>
  <si>
    <t>12.5 Autres coûts liés à l'aide à la subsistance apportée aux clients/population cible</t>
  </si>
  <si>
    <t xml:space="preserve">Q3 Cash Outflow </t>
  </si>
  <si>
    <t>By Recipients</t>
  </si>
  <si>
    <t>1.1 Salaries - program management</t>
  </si>
  <si>
    <t>1.2 Salaries - outreach workers, medical staff and other service providers</t>
  </si>
  <si>
    <t>1.3 Performance based suppliments, incentives</t>
  </si>
  <si>
    <t>1.4 Other HR Costs</t>
  </si>
  <si>
    <t>2.5 Other Transportation costs</t>
  </si>
  <si>
    <t>6.2 HIV Viral Load analyser/accessories</t>
  </si>
  <si>
    <t>11.1  Office related costs</t>
  </si>
  <si>
    <t>Y1 Sum of Total Cost by Budget Line</t>
  </si>
  <si>
    <t>Y2 Sum of Total Cost by Budget Line</t>
  </si>
  <si>
    <t>Y3 Sum of Total Cost by Budget Line</t>
  </si>
  <si>
    <t>Y4 Sum of Total Cost by Budget Line</t>
  </si>
  <si>
    <t>Y1 Net Salary (Grant Currency)</t>
  </si>
  <si>
    <t>Y2 Net Salary (Grant Currency)</t>
  </si>
  <si>
    <t>Y3 Net Salary (Grant Currency)</t>
  </si>
  <si>
    <t>Y4 Net Salary (Grant Currency)</t>
  </si>
  <si>
    <t>Y1 Average Cost by Budget Line</t>
  </si>
  <si>
    <t>Y2 Average Cost by Budget Line</t>
  </si>
  <si>
    <t>Y3 Average Cost by Budget Line</t>
  </si>
  <si>
    <t>Y4 Average Cost by Budget Line</t>
  </si>
  <si>
    <t>Lutheran World Federation</t>
  </si>
  <si>
    <t>Multicountry Africa (RMCC)</t>
  </si>
  <si>
    <t>Multicountry Africa (SADC)</t>
  </si>
  <si>
    <t>Multicountry Africa (West Africa Corridor Program)</t>
  </si>
  <si>
    <t>Multicountry Americas (Andean)</t>
  </si>
  <si>
    <t>Multicountry Americas (CARICOM / PANCAP)</t>
  </si>
  <si>
    <t>Multicountry Americas (COPRECOS)</t>
  </si>
  <si>
    <t>Multicountry Americas (CRN+)</t>
  </si>
  <si>
    <t>Multicountry Americas (Meso)</t>
  </si>
  <si>
    <t>Multicountry Americas (OECS)</t>
  </si>
  <si>
    <t>Multicountry Americas (REDCA+)</t>
  </si>
  <si>
    <t>Multicountry Americas (REDTRASEX)</t>
  </si>
  <si>
    <t>Multicountry East Asia and Pacific (APN+)</t>
  </si>
  <si>
    <t>Multicountry East Asia and Pacific (ISEAN-HIVOS)</t>
  </si>
  <si>
    <t>Multicountry East Asia and Pacific (RAI)</t>
  </si>
  <si>
    <t>Multicountry Eastern Europe - Central Asia (EHRN)</t>
  </si>
  <si>
    <t>Multicountry Middle East - North Africa (MENAHRA)</t>
  </si>
  <si>
    <t>Multicountry South Asia</t>
  </si>
  <si>
    <t>Multicountry Western Pacific</t>
  </si>
  <si>
    <t>Southern African Development Community</t>
  </si>
  <si>
    <t>Abidjan-Lagos Corridor Organization</t>
  </si>
  <si>
    <t>Organismo Andino de Salud - Convenio Hipólito Unanue</t>
  </si>
  <si>
    <t>CARICOM Secretariat</t>
  </si>
  <si>
    <t>Caribbean Regional Network of People Living with HIV/AIDS</t>
  </si>
  <si>
    <t>Instituto Nacional de Salud Pública</t>
  </si>
  <si>
    <t>Organization Of Eastern Caribbean States</t>
  </si>
  <si>
    <t>Secretaría de la Integración Social Centroamericana</t>
  </si>
  <si>
    <t>International Organization for Migration, Argentina</t>
  </si>
  <si>
    <t>Asia Pacific Network of People Living with HIV/AIDS</t>
  </si>
  <si>
    <t>Middle East and North Africa Harm Reduction Association</t>
  </si>
  <si>
    <t>United Nations Development Programme, Asia Pacific</t>
  </si>
  <si>
    <t>Fundación Comunitaria Centro de Información y Recursos para el Desarrollo</t>
  </si>
  <si>
    <t>CIRD</t>
  </si>
  <si>
    <t>National Action Committee on AIDS of Nigeria</t>
  </si>
  <si>
    <t>Currency Code</t>
  </si>
  <si>
    <t>Код валюты</t>
  </si>
  <si>
    <t>&lt;= Make sure to update component selection if you change language</t>
  </si>
  <si>
    <t>&lt;= Asegúrese de actualizar la selección de componente si cambia de idioma</t>
  </si>
  <si>
    <t>Otra moneda</t>
  </si>
  <si>
    <t>Local</t>
  </si>
  <si>
    <t>Exchange rate
(to grant currency)</t>
  </si>
  <si>
    <t>Récipiendaire</t>
  </si>
  <si>
    <t>Exchange Rate to USD</t>
  </si>
  <si>
    <t>Exchange Rate to EUR</t>
  </si>
  <si>
    <t>USD/EUR:</t>
  </si>
  <si>
    <t>Q8 Cash Outflow</t>
  </si>
  <si>
    <t>Q14 Quantity</t>
  </si>
  <si>
    <t>ModId</t>
  </si>
  <si>
    <t>CH</t>
  </si>
  <si>
    <t>Лечение</t>
  </si>
  <si>
    <t>CHT</t>
  </si>
  <si>
    <t>CHMST</t>
  </si>
  <si>
    <t>IntId</t>
  </si>
  <si>
    <t>IntLabel</t>
  </si>
  <si>
    <t>Changement de comportement dans le cadre des programmes destinés à la population générale</t>
  </si>
  <si>
    <t>Cambio del comportamiento como parte de programas para la población general</t>
  </si>
  <si>
    <t>Condoms as part of programs for general population</t>
  </si>
  <si>
    <t>Préservatifs dans le cadre des programmes destinés à la population générale</t>
  </si>
  <si>
    <t>Preservativos como parte de programas para la población general</t>
  </si>
  <si>
    <t>Male circumcision</t>
  </si>
  <si>
    <t>Circoncision masculine</t>
  </si>
  <si>
    <t>Circuncisión masculina</t>
  </si>
  <si>
    <t>Мужское обрезание</t>
  </si>
  <si>
    <t>Diagnostic et traitement des infections sexuellement transmissibles dans le cadre des programmes destinés à la population générale</t>
  </si>
  <si>
    <t>Orphan and vulnerable children (OVC) package</t>
  </si>
  <si>
    <t>Paquete para huérfanos y niños vulnerables</t>
  </si>
  <si>
    <t>Prong 3: Preventing vertical HIV transmission</t>
  </si>
  <si>
    <t>Volet 3 : prévention de la transmission verticale du VIH</t>
  </si>
  <si>
    <t>Treatment adherence</t>
  </si>
  <si>
    <t>Observance du traitement</t>
  </si>
  <si>
    <t>Counseling and psycho-social support</t>
  </si>
  <si>
    <t>Conseil et soutien psycho-social</t>
  </si>
  <si>
    <t>Asesoramiento y apoyo psicosocial</t>
  </si>
  <si>
    <t>Treatment</t>
  </si>
  <si>
    <t>Traitement</t>
  </si>
  <si>
    <t>Prevention</t>
  </si>
  <si>
    <t>Prévention</t>
  </si>
  <si>
    <t>Профилактика</t>
  </si>
  <si>
    <t>Участие всех поставщиков услуг</t>
  </si>
  <si>
    <t>TB/HIV collaborative interventions</t>
  </si>
  <si>
    <t>Комплексные меры борьбы с коинфекцией ТБ/ВИЧ</t>
  </si>
  <si>
    <t>Service organization and facility management</t>
  </si>
  <si>
    <t>Organisation des services et gestion des établissements</t>
  </si>
  <si>
    <t>Institutional capacity building, planning and leadership development</t>
  </si>
  <si>
    <t>CatModRowNbr</t>
  </si>
  <si>
    <t>ModLabel</t>
  </si>
  <si>
    <t>ModuleStartsOnFwkRow</t>
  </si>
  <si>
    <t>NbrOfInt</t>
  </si>
  <si>
    <t>ModuleID</t>
  </si>
  <si>
    <t>Used on budget line</t>
  </si>
  <si>
    <t>Y3 Total Cash Outflow</t>
  </si>
  <si>
    <t>Cost Input - Fr</t>
  </si>
  <si>
    <t>Расходы</t>
  </si>
  <si>
    <t>1.0 Ressources humaines (RH)</t>
  </si>
  <si>
    <t>1.0 Recursos Humanos (RRHH)</t>
  </si>
  <si>
    <t>2.0 Costos relacionados con viajes</t>
  </si>
  <si>
    <t>2.0 Путевые расходы (ПР)</t>
  </si>
  <si>
    <t>Average cost of event per person per day</t>
  </si>
  <si>
    <t>Coût moyen de la manifestation par personne et par jour</t>
  </si>
  <si>
    <t>Costo medio del evento por persona y día</t>
  </si>
  <si>
    <t>Средняя стоимость мероприятия на человека в день</t>
  </si>
  <si>
    <t>3.0 Services professionnels externes (SPE)</t>
  </si>
  <si>
    <t>Average fee per person, per workday</t>
  </si>
  <si>
    <t>Coût moyen par personne et par jour de travail</t>
  </si>
  <si>
    <t>Honorarios medios por persona y día de trabajo</t>
  </si>
  <si>
    <t>Средний гонорар на человека за рабочий день</t>
  </si>
  <si>
    <t>4.0 Produits de santé - produits pharmaceutiques</t>
  </si>
  <si>
    <t xml:space="preserve">4.0 Productos sanitarios: productos farmacéuticos </t>
  </si>
  <si>
    <t>4.0 Предметы медицинского назначения - фармацевтические препараты (ПМНФП)</t>
  </si>
  <si>
    <t>5.0 Produits de santé - produits non pharmaceutiques</t>
  </si>
  <si>
    <t>5.0 Productos sanitarios: productos no farmacéuticos</t>
  </si>
  <si>
    <t>5.0 Предметы медицинского назначения - нефармацевтическая продукция (ПМННФП)</t>
  </si>
  <si>
    <t>6.0 Produits de santé - équipement</t>
  </si>
  <si>
    <t>6.0 Productos sanitarios: equipamiento</t>
  </si>
  <si>
    <t>6.0 Предметы медицинского назначения - оборудование (ПМНО)</t>
  </si>
  <si>
    <t>7.0 Coûts de gestion des achats et des stocks (GAS)</t>
  </si>
  <si>
    <t>7.0 Costos relacionados con la Gestión de Adquisiciones y Suministros (GAS)</t>
  </si>
  <si>
    <t>7.0 Расходы, связанные с управлением системой закупок и снабжения (УЗС)</t>
  </si>
  <si>
    <t>8.0 Infrastructures (INF)</t>
  </si>
  <si>
    <t>8.0 Infraestructuras</t>
  </si>
  <si>
    <t>8.0 Инфраструктура (ИНФ)</t>
  </si>
  <si>
    <t>9.0 Équipement non sanitaire</t>
  </si>
  <si>
    <t>9.0 Equipamiento no sanitario</t>
  </si>
  <si>
    <t>9.0 Оборудование немедицинского назначения (ОНМН)</t>
  </si>
  <si>
    <t>10.0 Support de communication et publications</t>
  </si>
  <si>
    <t>10.0 Material de comunicación y publicaciones</t>
  </si>
  <si>
    <t>10.0 Коммуникационные материалы и публикации (КМП)</t>
  </si>
  <si>
    <t>11.0 Costos de administración del programa</t>
  </si>
  <si>
    <t>11.0 Расходы на управление программой (УП)</t>
  </si>
  <si>
    <t>13.0 Financement axé sur les résultats (FAR)</t>
  </si>
  <si>
    <t>13.0 Financiamiento basado en los resultados</t>
  </si>
  <si>
    <t>Cost Groupings</t>
  </si>
  <si>
    <t>Grupos de costos</t>
  </si>
  <si>
    <t>Cost Input Id</t>
  </si>
  <si>
    <t>CostGrpId</t>
  </si>
  <si>
    <t>IntID</t>
  </si>
  <si>
    <t>Unique ModInt lookup</t>
  </si>
  <si>
    <t>Budget Summary (in grant currency)</t>
  </si>
  <si>
    <t>Rank</t>
  </si>
  <si>
    <t>MoJ</t>
  </si>
  <si>
    <t>UTGMoH</t>
  </si>
  <si>
    <t>PUSDATI</t>
  </si>
  <si>
    <t>RecID</t>
  </si>
  <si>
    <t>Product Category / 
Cost Input</t>
  </si>
  <si>
    <t>Concept Note / Grant</t>
  </si>
  <si>
    <t>Cmp</t>
  </si>
  <si>
    <t>Cost Input Label</t>
  </si>
  <si>
    <t>Cost Input En</t>
  </si>
  <si>
    <t>SF PSM cat</t>
  </si>
  <si>
    <t>Pharmaceuticals</t>
  </si>
  <si>
    <t>Health Products and Equipment</t>
  </si>
  <si>
    <t>PSM Costs</t>
  </si>
  <si>
    <t>13.1 Results-based financing</t>
  </si>
  <si>
    <t>13.1 Financement axé sur les résultats</t>
  </si>
  <si>
    <t>13.1 Financiamiento basado en los resultados</t>
  </si>
  <si>
    <t>UOM Label</t>
  </si>
  <si>
    <t>CatCostInpRowNbr</t>
  </si>
  <si>
    <t>Lookup</t>
  </si>
  <si>
    <t>Prod Label</t>
  </si>
  <si>
    <t>Prod En</t>
  </si>
  <si>
    <t>Prod Fr</t>
  </si>
  <si>
    <t>Prod Es</t>
  </si>
  <si>
    <t>Prod Ru</t>
  </si>
  <si>
    <t>Spec Label</t>
  </si>
  <si>
    <t>Spec En</t>
  </si>
  <si>
    <t>Spec Fr</t>
  </si>
  <si>
    <t>Spec Es</t>
  </si>
  <si>
    <t>Spec Ru</t>
  </si>
  <si>
    <t>ProdID</t>
  </si>
  <si>
    <t>Cost Group Id</t>
  </si>
  <si>
    <t>4.1</t>
  </si>
  <si>
    <t>Prod ID</t>
  </si>
  <si>
    <t>4.2</t>
  </si>
  <si>
    <t>4.3</t>
  </si>
  <si>
    <t>4.4</t>
  </si>
  <si>
    <t>5.1</t>
  </si>
  <si>
    <t>5.2</t>
  </si>
  <si>
    <t>5.3</t>
  </si>
  <si>
    <t>5.4</t>
  </si>
  <si>
    <t>6.1</t>
  </si>
  <si>
    <t>6.2</t>
  </si>
  <si>
    <t>6.3</t>
  </si>
  <si>
    <t>6.4</t>
  </si>
  <si>
    <t>6.6</t>
  </si>
  <si>
    <t>Enfuvirtide</t>
  </si>
  <si>
    <t>Raltegravir</t>
  </si>
  <si>
    <t>Amikacin</t>
  </si>
  <si>
    <t>Capreomycin</t>
  </si>
  <si>
    <t>Cycloserine</t>
  </si>
  <si>
    <t>Ethambutol</t>
  </si>
  <si>
    <t>Ethionamide</t>
  </si>
  <si>
    <t>Isoniazid</t>
  </si>
  <si>
    <t>Kanamycin</t>
  </si>
  <si>
    <t>Levofloxacin</t>
  </si>
  <si>
    <t>Moxifloxacin</t>
  </si>
  <si>
    <t>Ofloxacin</t>
  </si>
  <si>
    <t>Prothionamide</t>
  </si>
  <si>
    <t>Pyrazinamide</t>
  </si>
  <si>
    <t>Rifampicin</t>
  </si>
  <si>
    <t>Streptomycin</t>
  </si>
  <si>
    <t>Terizidone</t>
  </si>
  <si>
    <t>TB Cat. I+III Patient Kit A</t>
  </si>
  <si>
    <t>TB Cat. I+III Patient Kit B</t>
  </si>
  <si>
    <t>TB Cat. I+III Patient Kit C</t>
  </si>
  <si>
    <t>TB Cat. II Patient Kit A1</t>
  </si>
  <si>
    <t>TB Cat. II Patient Kit A2</t>
  </si>
  <si>
    <t>TB Cat. II Patient Kit B1</t>
  </si>
  <si>
    <t>TB Cat. II Patient Kit B2</t>
  </si>
  <si>
    <t>TB India PC1 Cat-I Patient Kit</t>
  </si>
  <si>
    <t>TB India PC13 Ped PWBs 6-10kg</t>
  </si>
  <si>
    <t>TB India PC14 Ped PWBs 11-17 kg</t>
  </si>
  <si>
    <t>TB India PC15 Ped PPs 18-25 kg</t>
  </si>
  <si>
    <t>TB India PC16 Ped PPs 18-25kg and 26-30kg</t>
  </si>
  <si>
    <t>TB India PC2 Cat-II Patient Kit</t>
  </si>
  <si>
    <t>TB India PC4</t>
  </si>
  <si>
    <t>TB India PC5</t>
  </si>
  <si>
    <t>TB India PC10</t>
  </si>
  <si>
    <t>TB India PC11</t>
  </si>
  <si>
    <t>TB India PC6</t>
  </si>
  <si>
    <t>TB India PC3</t>
  </si>
  <si>
    <t>TB India PC7</t>
  </si>
  <si>
    <t>TB India PC8</t>
  </si>
  <si>
    <t>TB India PC9</t>
  </si>
  <si>
    <t>TB India PC12</t>
  </si>
  <si>
    <t>TB India PC21</t>
  </si>
  <si>
    <t>TB India PC23</t>
  </si>
  <si>
    <t>TB India PC26</t>
  </si>
  <si>
    <t>TB India PC31</t>
  </si>
  <si>
    <t>Water for injection</t>
  </si>
  <si>
    <t>Clarithromycin</t>
  </si>
  <si>
    <t>TB Cat.II Patient Kit A1 or A2-Without Streptomycin+Sy+H2o</t>
  </si>
  <si>
    <t>TB CatII-Patient Kit B1 or B2-Without Streptomycin+Sy+H2O</t>
  </si>
  <si>
    <t>TB Cat. II Patient Kit B1 UNICEF (DPRK)</t>
  </si>
  <si>
    <t>TB Cat. II Patient Kit B1 UNICEF (DPRK) w/Streptomycin</t>
  </si>
  <si>
    <t>TB Cat. I+III Patient Kit C UNICEF (DPRK)</t>
  </si>
  <si>
    <t>Linezolide</t>
  </si>
  <si>
    <t>Clofazimine</t>
  </si>
  <si>
    <t>Artesunate</t>
  </si>
  <si>
    <t>Chloroquine</t>
  </si>
  <si>
    <t>Mefloquine</t>
  </si>
  <si>
    <t>Primaquine</t>
  </si>
  <si>
    <t>Quinine</t>
  </si>
  <si>
    <t>Proguanil</t>
  </si>
  <si>
    <t>*Buprenorphine</t>
  </si>
  <si>
    <t>*Methadone</t>
  </si>
  <si>
    <t>Male Latex Condom</t>
  </si>
  <si>
    <t>Female Condom</t>
  </si>
  <si>
    <t>Microscopes &amp; accessories</t>
  </si>
  <si>
    <t>2mg - Box or bottle of 28 tab</t>
  </si>
  <si>
    <t>2mg - Boite ou bouteille de 28 comp</t>
  </si>
  <si>
    <t>2mg - Caja o bote de 28 comp</t>
  </si>
  <si>
    <t>8mg - Box or bottle of 28 tab</t>
  </si>
  <si>
    <t>8mg - Boite ou bouteille de 28 comp</t>
  </si>
  <si>
    <t>8mg - Caja o bote de 28 comp</t>
  </si>
  <si>
    <t>5mg/ml - Bottle of 1000ml</t>
  </si>
  <si>
    <t>5mg/ml - Flacon de 1000ml</t>
  </si>
  <si>
    <t>5mg/ml - Bote de 1000ml</t>
  </si>
  <si>
    <t>1mg/ml - Bottle of 1000ml</t>
  </si>
  <si>
    <t>1mg/ml - Flacon de 1000ml</t>
  </si>
  <si>
    <t>1mg/ml - Bote de 1000ml</t>
  </si>
  <si>
    <t>[300mg+300mg] + 200mg - 1+2 - Co-blister - *3</t>
  </si>
  <si>
    <t>(300mg+300mg)+200mg-4+2 - Blister-15</t>
  </si>
  <si>
    <t>(300mg+300mg)+200mg-4+2 - Plaquette-15</t>
  </si>
  <si>
    <t>[300mg+300mg]+300mg+100mg - 1+1+1 - Co-blister - *3</t>
  </si>
  <si>
    <t>[150mg+300mg] + 200mg - 1+1 - Co-blister - *60</t>
  </si>
  <si>
    <t>20mg/ml - Flacon de 100 ml</t>
  </si>
  <si>
    <t>20mg/ml - Bote de 100 ml</t>
  </si>
  <si>
    <t>20mg/ml - Flacon de 240 ml</t>
  </si>
  <si>
    <t>20mg/ml - Bote de 240 ml</t>
  </si>
  <si>
    <t>300mg - Blister-10</t>
  </si>
  <si>
    <t>300mg - Plaquette-10</t>
  </si>
  <si>
    <t>300mg - Flacon-30</t>
  </si>
  <si>
    <t>300mg - Bote-30</t>
  </si>
  <si>
    <t>300mg - Flacon - 60</t>
  </si>
  <si>
    <t>300mg - Bote - 60</t>
  </si>
  <si>
    <t>60mg - Blister-10</t>
  </si>
  <si>
    <t>60mg - Plaquette-10</t>
  </si>
  <si>
    <t>60mg - Flacon - 60</t>
  </si>
  <si>
    <t>60mg - Bote - 60</t>
  </si>
  <si>
    <t>60mg - Flacon-1000</t>
  </si>
  <si>
    <t>60mg - Bote-1000</t>
  </si>
  <si>
    <t>300mg - Flacon-100</t>
  </si>
  <si>
    <t>300mg - Bote-100</t>
  </si>
  <si>
    <t>300mg - Flacon-500</t>
  </si>
  <si>
    <t>300mg - Bote-500</t>
  </si>
  <si>
    <t>300mg - Blister-30</t>
  </si>
  <si>
    <t>300mg - Plaquette-30</t>
  </si>
  <si>
    <t>300mg - Blister-60</t>
  </si>
  <si>
    <t>300mg - Plaquette-60</t>
  </si>
  <si>
    <t>600mg+300mg - Blister-10</t>
  </si>
  <si>
    <t>600mg+300mg - Plaquette-10</t>
  </si>
  <si>
    <t>600mg+300mg - Flacon-30</t>
  </si>
  <si>
    <t>600mg+300mg - Bote-30</t>
  </si>
  <si>
    <t>60mg+30mg - Flacon-30</t>
  </si>
  <si>
    <t>60mg+30mg - Bote-30</t>
  </si>
  <si>
    <t>60mg+30mg - Flacon - 60</t>
  </si>
  <si>
    <t>60mg+30mg - Bote - 60</t>
  </si>
  <si>
    <t>300mg+150mg+300mg - Blister-10</t>
  </si>
  <si>
    <t>300mg+150mg+300mg - Plaquette-10</t>
  </si>
  <si>
    <t>300mg+150mg+300mg - Flacon - 60</t>
  </si>
  <si>
    <t>300mg+150mg+300mg - Bote - 60</t>
  </si>
  <si>
    <t>60mg+30mg+60mg - Flacon - 60</t>
  </si>
  <si>
    <t>60mg+30mg+60mg - Bote - 60</t>
  </si>
  <si>
    <t>300mg+150mg+300mg - Blister-60</t>
  </si>
  <si>
    <t>300mg+150mg+300mg - Plaquette-60</t>
  </si>
  <si>
    <t>300mg+150mg+300mg - Blister-40</t>
  </si>
  <si>
    <t>300mg+150mg+300mg - Plaquette-40</t>
  </si>
  <si>
    <t>500mg/2ml - Fiole de 2ml</t>
  </si>
  <si>
    <t>500mg/2ml - Vial de 2ml</t>
  </si>
  <si>
    <t>150mg+(500mg+25mg) - Co-blister - 1 * (3+1)</t>
  </si>
  <si>
    <t>75mg + (500mg+12.5mg) - Co-blister - 1 * (3+1)</t>
  </si>
  <si>
    <t>500mg+125mg - Blister-10</t>
  </si>
  <si>
    <t>500mg+125mg - Plaquette-10</t>
  </si>
  <si>
    <t>500mg+125mg - Blister-20</t>
  </si>
  <si>
    <t>500mg+125mg - Plaquette-20</t>
  </si>
  <si>
    <t>500mg+125mg - Flacon-100</t>
  </si>
  <si>
    <t>500mg+125mg - Bote-100</t>
  </si>
  <si>
    <t>875mg+125mg - Blister-14</t>
  </si>
  <si>
    <t>875mg+125mg - Plaquette-14</t>
  </si>
  <si>
    <t>500mg+125mg - Flacon-500</t>
  </si>
  <si>
    <t>500mg+125mg - Bote-500</t>
  </si>
  <si>
    <t>500mg+125mg - Blister-16</t>
  </si>
  <si>
    <t>500mg+125mg - Plaquette-16</t>
  </si>
  <si>
    <t>500mg+125mg - Blister-21</t>
  </si>
  <si>
    <t>500mg+125mg - Plaquette-21</t>
  </si>
  <si>
    <t>875mg+125mg - Flacon-500</t>
  </si>
  <si>
    <t>875mg+125mg - Bote-500</t>
  </si>
  <si>
    <t>250mg+125mg - Blister-10</t>
  </si>
  <si>
    <t>250mg+125mg - Plaquette-10</t>
  </si>
  <si>
    <t>250mg+125mg - Blister-16</t>
  </si>
  <si>
    <t>250mg+125mg - Plaquette-16</t>
  </si>
  <si>
    <t>250mg+125mg - Blister-21</t>
  </si>
  <si>
    <t>250mg+125mg - Plaquette-21</t>
  </si>
  <si>
    <t>500mg+125mg - Blister-50</t>
  </si>
  <si>
    <t>500mg+125mg - Plaquette-50</t>
  </si>
  <si>
    <t>500mg+125mg - Blister-14</t>
  </si>
  <si>
    <t>500mg+125mg - Plaquette-14</t>
  </si>
  <si>
    <t>125mg+31.25mg per 5ml - Flacon de 100 ml</t>
  </si>
  <si>
    <t>125mg+31.25mg per 5ml - Bote de 100 ml</t>
  </si>
  <si>
    <t>250mg+62.5mg/5ml - Flacon de 100 ml</t>
  </si>
  <si>
    <t>250mg+62.5mg/5ml - Bote de 100 ml</t>
  </si>
  <si>
    <t>500mg+125mg - Blister-100</t>
  </si>
  <si>
    <t>500mg+125mg - Plaquette-100</t>
  </si>
  <si>
    <t>250mg+125mg - Blister-8</t>
  </si>
  <si>
    <t>250mg+125mg - Plaquette-8</t>
  </si>
  <si>
    <t>250mg+125mg - Blister-14</t>
  </si>
  <si>
    <t>250mg+125mg - Plaquette-14</t>
  </si>
  <si>
    <t>875mg+125mg - Blister-25</t>
  </si>
  <si>
    <t>875mg+125mg - Plaquette-25</t>
  </si>
  <si>
    <t>500mg+125mg - Blister-12</t>
  </si>
  <si>
    <t>500mg+125mg - Plaquette-12</t>
  </si>
  <si>
    <t>875mg+125mg - Blister-12</t>
  </si>
  <si>
    <t>875mg+125mg - Plaquette-12</t>
  </si>
  <si>
    <t>500mg+125mg - Blister-24</t>
  </si>
  <si>
    <t>500mg+125mg - Plaquette-24</t>
  </si>
  <si>
    <t>875mg+125mg - Blister-24</t>
  </si>
  <si>
    <t>875mg+125mg - Plaquette-24</t>
  </si>
  <si>
    <t>500mg+125mg - Blister-6</t>
  </si>
  <si>
    <t>500mg+125mg - Plaquette-6</t>
  </si>
  <si>
    <t>875mg+125mg - Blister-6</t>
  </si>
  <si>
    <t>875mg+125mg - Plaquette-6</t>
  </si>
  <si>
    <t>875mg+125mg - Blister-21</t>
  </si>
  <si>
    <t>875mg+125mg - Plaquette-21</t>
  </si>
  <si>
    <t>500mg+125mg - Blister-8</t>
  </si>
  <si>
    <t>500mg+125mg - Plaquette-8</t>
  </si>
  <si>
    <t>20mg+120mg - 6 - Blister-6</t>
  </si>
  <si>
    <t>20mg+120mg - 6 - Blister-180  (30*6)</t>
  </si>
  <si>
    <t>20mg+120mg - 12 - Blister-360 (30*12)</t>
  </si>
  <si>
    <t>20mg+120mg - 18 - Blister-540 (30*18)</t>
  </si>
  <si>
    <t>20mg+120mg - 24 - Blister-720 (30*24)</t>
  </si>
  <si>
    <t>20mg+120mg - 12 - Blister-12</t>
  </si>
  <si>
    <t>20mg+120mg - 18 - Blister-18</t>
  </si>
  <si>
    <t>20mg+120mg - 24 - Blister-24</t>
  </si>
  <si>
    <t>50mg - Blister-10</t>
  </si>
  <si>
    <t>50mg - Plaquette-10</t>
  </si>
  <si>
    <t>30mg - Fiole-1 +diluent</t>
  </si>
  <si>
    <t>30mg - Vial-1 +diluente</t>
  </si>
  <si>
    <t>120mg - Fiole-1 +diluent</t>
  </si>
  <si>
    <t>120mg - Vial-1 +diluente</t>
  </si>
  <si>
    <t>60mg - Fiole-1 +diluent</t>
  </si>
  <si>
    <t>60mg - Vial-1 +diluente</t>
  </si>
  <si>
    <t>100mg+[500mg+25mg] - 6+3 - Co-blister - 1 * (6+3)</t>
  </si>
  <si>
    <t>50mg+[500mg+25mg] - 3+1 - Co-blister - 1 * (3+1)</t>
  </si>
  <si>
    <t>50mg+[500mg+25mg] - 6+2 - Co-blister - 1 * (6+2)</t>
  </si>
  <si>
    <t>50mg+150mg (base) - 3+3 - Co-blister - 1 * (3+3)</t>
  </si>
  <si>
    <t>50mg+153mg (base) - 6+6 - Co-blister - 1 * (6+6)</t>
  </si>
  <si>
    <t>50mg+153mg (base) - 6+6 - Co-blister - 10 * (6+6)</t>
  </si>
  <si>
    <t>50mg+153mg (base) - 3+3 - Co-blister - 1 * (3+3)</t>
  </si>
  <si>
    <t>50mg+153mg (base) - 3+3 - Co-blister - 10 * (3+3)</t>
  </si>
  <si>
    <t>50mg+150mg (base) - 4+4 - Co-blister - 3 * (4+4)</t>
  </si>
  <si>
    <t>50mg+150mg (base) - 6+6 - Co-blister - 1 * (6+6)</t>
  </si>
  <si>
    <t>50mg+150mg (base) - 12+12 - Co-blister - 1 * (12+12)</t>
  </si>
  <si>
    <t>50mg+153mg (base) - 12+12 - Co-blister - 1 * (12+12)</t>
  </si>
  <si>
    <t>50mg+153mg (base) - 12+12 - Co-blister - 10 * (12+12)</t>
  </si>
  <si>
    <t>100mg+270mg (base) - 3 - Blister-75 (25*3)</t>
  </si>
  <si>
    <t>25mg+67.5mg (base) - 3 - Blister-75 (25*3)</t>
  </si>
  <si>
    <t>50mg+135mg (base) - 3 - Blister-75 (25*3)</t>
  </si>
  <si>
    <t>100mg+270mg (base) - 6 - Blister-150 (25*6)</t>
  </si>
  <si>
    <t>100mg+270mg (base) - 3 - Blister-3</t>
  </si>
  <si>
    <t>25mg+67.5mg (base) - 3 - Blister-3</t>
  </si>
  <si>
    <t>50mg+135mg (base) - 3 - Blister-3</t>
  </si>
  <si>
    <t>100mg+270mg (base) - 3 - Blister-6</t>
  </si>
  <si>
    <t>200mg+250mg (base) - 3+6 - Co-blister - 1 * (3+6)</t>
  </si>
  <si>
    <t>25mg+50mg - Blister-3</t>
  </si>
  <si>
    <t>100mg+200mg - 1+1 - Blister-3</t>
  </si>
  <si>
    <t>100mg - Flacon - 60</t>
  </si>
  <si>
    <t>100mg - Bote - 60</t>
  </si>
  <si>
    <t>100mg - Flacon-1000</t>
  </si>
  <si>
    <t>100mg - Bote-1000</t>
  </si>
  <si>
    <t>150mg - Flacon-30</t>
  </si>
  <si>
    <t>150mg - Bote-30</t>
  </si>
  <si>
    <t>150mg - Flacon-100</t>
  </si>
  <si>
    <t>150mg - Bote-100</t>
  </si>
  <si>
    <t>200mg - Flacon - 60</t>
  </si>
  <si>
    <t>200mg - Bote - 60</t>
  </si>
  <si>
    <t>200mg - Flacon-500</t>
  </si>
  <si>
    <t>200mg - Bote-500</t>
  </si>
  <si>
    <t>50mg/1.5g - Flacon de 180 g</t>
  </si>
  <si>
    <t>50mg/1.5g - Bote de 180 g</t>
  </si>
  <si>
    <t>100mg - Blister-60</t>
  </si>
  <si>
    <t>100mg - Plaquette-60</t>
  </si>
  <si>
    <t>150mg - Blister-60</t>
  </si>
  <si>
    <t>150mg - Plaquette-60</t>
  </si>
  <si>
    <t>200mg - Blister-60</t>
  </si>
  <si>
    <t>200mg - Plaquette-60</t>
  </si>
  <si>
    <t>150mg - Blister-10</t>
  </si>
  <si>
    <t>150mg - Plaquette-10</t>
  </si>
  <si>
    <t>100mg - Blister-10</t>
  </si>
  <si>
    <t>100mg - Plaquette-10</t>
  </si>
  <si>
    <t>200mg - Blister-10</t>
  </si>
  <si>
    <t>200mg - Plaquette-10</t>
  </si>
  <si>
    <t>150mg - Flacon-500</t>
  </si>
  <si>
    <t>150mg - Bote-500</t>
  </si>
  <si>
    <t>150mg - Flacon-180</t>
  </si>
  <si>
    <t>150mg - Bote-180</t>
  </si>
  <si>
    <t>300mg - Flacon-90</t>
  </si>
  <si>
    <t>300mg - Bote-90</t>
  </si>
  <si>
    <t>100mg - Flacon-500</t>
  </si>
  <si>
    <t>100mg - Bote-500</t>
  </si>
  <si>
    <t>200mg - Flacon-180</t>
  </si>
  <si>
    <t>200mg - Bote-180</t>
  </si>
  <si>
    <t>150mg - Flacon - 60</t>
  </si>
  <si>
    <t>150mg - Bote - 60</t>
  </si>
  <si>
    <t>300mg+100mg - Flacon-30</t>
  </si>
  <si>
    <t>300mg+100mg - Bote-30</t>
  </si>
  <si>
    <t>300mg+100mg - Flacon-90</t>
  </si>
  <si>
    <t>300mg+100mg - Bote-90</t>
  </si>
  <si>
    <t>300mg+100mg - Flacon-120</t>
  </si>
  <si>
    <t>300mg+100mg - Bote-120</t>
  </si>
  <si>
    <t>1g - Fiole de 1 g</t>
  </si>
  <si>
    <t>1g - Vial de 1 g</t>
  </si>
  <si>
    <t>1g - Vial - 10 * 1g</t>
  </si>
  <si>
    <t>1g - Fiole - 10 * 1g</t>
  </si>
  <si>
    <t>150mg - Blister-1000</t>
  </si>
  <si>
    <t>150mg - Plaquette-1000</t>
  </si>
  <si>
    <t>300mg - Blister-4</t>
  </si>
  <si>
    <t>5mg/ml - Bote de 150 ml</t>
  </si>
  <si>
    <t>250mg - Flacon-1000</t>
  </si>
  <si>
    <t>250mg - Bote-1000</t>
  </si>
  <si>
    <t>100mg - Blister-20</t>
  </si>
  <si>
    <t>100mg - Plaquette-20</t>
  </si>
  <si>
    <t>100mg - Blister-100</t>
  </si>
  <si>
    <t>100mg - Plaquette-100</t>
  </si>
  <si>
    <t>250mg - Flacon-100</t>
  </si>
  <si>
    <t>250mg - Bote-100</t>
  </si>
  <si>
    <t>150mg - Blister-100</t>
  </si>
  <si>
    <t>150mg - Plaquette-100</t>
  </si>
  <si>
    <t>250mg(150mg/155mg) - Flacon-100</t>
  </si>
  <si>
    <t>250mg(150mg/155mg) - Bote-100</t>
  </si>
  <si>
    <t>250mg(150mg/155mg) - Flacon-500</t>
  </si>
  <si>
    <t>250mg(150mg/155mg) - Bote-500</t>
  </si>
  <si>
    <t>250mg(150mg/155mg) - Blister-1000</t>
  </si>
  <si>
    <t>250mg(150mg/155mg) - Plaquette-1000</t>
  </si>
  <si>
    <t>500mg - Blister-14</t>
  </si>
  <si>
    <t>500mg - Plaquette-14</t>
  </si>
  <si>
    <t>250mg - Blister-7</t>
  </si>
  <si>
    <t>250mg - Plaquette-7</t>
  </si>
  <si>
    <t>250mg - Blister-14</t>
  </si>
  <si>
    <t>250mg - Plaquette-14</t>
  </si>
  <si>
    <t>100mg - Bote-100</t>
  </si>
  <si>
    <t>250mg - Blister-10</t>
  </si>
  <si>
    <t>250mg - Plaquette-10</t>
  </si>
  <si>
    <t>250mg - Blister-100</t>
  </si>
  <si>
    <t>250mg - Plaquette-100</t>
  </si>
  <si>
    <t>250mg - Flacon-40</t>
  </si>
  <si>
    <t>250mg - Bote-40</t>
  </si>
  <si>
    <t>250mg - Bande-100</t>
  </si>
  <si>
    <t>250mg - Tira-100</t>
  </si>
  <si>
    <t>300mg - Flacon-120</t>
  </si>
  <si>
    <t>300mg - Bote-120</t>
  </si>
  <si>
    <t>75mg - Flacon-480</t>
  </si>
  <si>
    <t>75mg - Bote-480</t>
  </si>
  <si>
    <t>400mg - Flacon - 60</t>
  </si>
  <si>
    <t>400mg - Bote - 60</t>
  </si>
  <si>
    <t>600mg - Flacon - 60</t>
  </si>
  <si>
    <t>600mg - Bote - 60</t>
  </si>
  <si>
    <t>150mg - Flacon-240</t>
  </si>
  <si>
    <t>150mg - Bote-240</t>
  </si>
  <si>
    <t>10mg/ml, 2g bottle - Flacon de 2g</t>
  </si>
  <si>
    <t>10mg/ml, 2g bottle - Bote de 2g</t>
  </si>
  <si>
    <t>125mg - Flacon-30</t>
  </si>
  <si>
    <t>125mg - Bote-30</t>
  </si>
  <si>
    <t>125mg - Flacon-500</t>
  </si>
  <si>
    <t>125mg - Bote-500</t>
  </si>
  <si>
    <t>200mg - Flacon-30</t>
  </si>
  <si>
    <t>200mg - Bote-30</t>
  </si>
  <si>
    <t>250mg - Flacon-30</t>
  </si>
  <si>
    <t>250mg - Bote-30</t>
  </si>
  <si>
    <t>250mg - Flacon-500</t>
  </si>
  <si>
    <t>250mg - Bote-500</t>
  </si>
  <si>
    <t>25mg - Flacon - 60</t>
  </si>
  <si>
    <t>25mg - Bote - 60</t>
  </si>
  <si>
    <t>400mg - Flacon-30</t>
  </si>
  <si>
    <t>400mg - Bote-30</t>
  </si>
  <si>
    <t>400mg - Flacon-500</t>
  </si>
  <si>
    <t>400mg - Bote-500</t>
  </si>
  <si>
    <t>50mg - Flacon - 60</t>
  </si>
  <si>
    <t>50mg - Bote - 60</t>
  </si>
  <si>
    <t>400mg - Blister-5</t>
  </si>
  <si>
    <t>400mg - Plaquette-5</t>
  </si>
  <si>
    <t>250mg - Blister-30</t>
  </si>
  <si>
    <t>250mg - Plaquette-30</t>
  </si>
  <si>
    <t>400mg - Blister-30</t>
  </si>
  <si>
    <t>400mg - Plaquette-30</t>
  </si>
  <si>
    <t>125mg - Blister-14</t>
  </si>
  <si>
    <t>125mg - Plaquette-14</t>
  </si>
  <si>
    <t>10mg/ml, 4g bottle - Flacon de 4g</t>
  </si>
  <si>
    <t>10mg/ml, 4g bottle - Bote de 4g</t>
  </si>
  <si>
    <t>100mg - Flacon-30</t>
  </si>
  <si>
    <t>100mg - Bote-30</t>
  </si>
  <si>
    <t>40mg+320mg - 3 - Blister-3</t>
  </si>
  <si>
    <t>20mg+160mg - 3 - Blister-3</t>
  </si>
  <si>
    <t>40mg+320mg - 9 - Blister-9</t>
  </si>
  <si>
    <t>40mg+320mg - 12 - Blister-12</t>
  </si>
  <si>
    <t>40mg+320mg - 6 - Blister-6</t>
  </si>
  <si>
    <t>200mg - Flacon-90</t>
  </si>
  <si>
    <t>200mg - Bote-90</t>
  </si>
  <si>
    <t>30mg/ml - Flacon de 180 ml</t>
  </si>
  <si>
    <t>30mg/ml - Bote de 180 ml</t>
  </si>
  <si>
    <t>50mg - Flacon-30</t>
  </si>
  <si>
    <t>50mg - Bote-30</t>
  </si>
  <si>
    <t>600mg - Blister-10</t>
  </si>
  <si>
    <t>600mg - Plaquette-10</t>
  </si>
  <si>
    <t>600mg - Blister-30</t>
  </si>
  <si>
    <t>600mg - Plaquette-30</t>
  </si>
  <si>
    <t>600mg - Flacon-30</t>
  </si>
  <si>
    <t>600mg - Bote-30</t>
  </si>
  <si>
    <t>600mg - Flacon-500</t>
  </si>
  <si>
    <t>600mg - Bote-500</t>
  </si>
  <si>
    <t>100mg - Flacon-90</t>
  </si>
  <si>
    <t>100mg - Bote-90</t>
  </si>
  <si>
    <t>50mg - Flacon-90</t>
  </si>
  <si>
    <t>50mg - Bote-90</t>
  </si>
  <si>
    <t>600mg - Flacon-250</t>
  </si>
  <si>
    <t>600mg - Bote-250</t>
  </si>
  <si>
    <t>200mg - Blister-90</t>
  </si>
  <si>
    <t>200mg - Plaquette-90</t>
  </si>
  <si>
    <t>200mg - Flacon-1000</t>
  </si>
  <si>
    <t>200mg - Bote-1000</t>
  </si>
  <si>
    <t>600mg - Flacon-90</t>
  </si>
  <si>
    <t>600mg - Bote-90</t>
  </si>
  <si>
    <t>600mg - Blister-28</t>
  </si>
  <si>
    <t>600mg - Plaquette-28</t>
  </si>
  <si>
    <t>600mg+[150mg+40mg] - 1+2 - Co-blister - *30</t>
  </si>
  <si>
    <t>600mg+[150mg+300mg] - 1+2 - Co-blister - *1</t>
  </si>
  <si>
    <t>600mg+[150mg+300mg] - 1+2 - Co-blister - *15</t>
  </si>
  <si>
    <t>600mg+[150mg+300mg] - 1+2 - Co-blister - 10 * (1+2)</t>
  </si>
  <si>
    <t>600mg+[150mg+300mg] - 1+2 - Co-blister - *30</t>
  </si>
  <si>
    <t>600mg+200mg+300mg - Flacon-30</t>
  </si>
  <si>
    <t>600mg+200mg+300mg - Bote-30</t>
  </si>
  <si>
    <t>600mg+200mg+300mg - Flacon-100</t>
  </si>
  <si>
    <t>600mg+200mg+300mg - Bote-100</t>
  </si>
  <si>
    <t>600mg+200mg+300mg - Flacon-28</t>
  </si>
  <si>
    <t>600mg+200mg+300mg - Bote-28</t>
  </si>
  <si>
    <t>600mg+300mg+300mg - Flacon-30</t>
  </si>
  <si>
    <t>600mg+300mg+300mg - Bote-30</t>
  </si>
  <si>
    <t>600mg+300mg+300mg - Flacon-100</t>
  </si>
  <si>
    <t>600mg+300mg+300mg - Bote-100</t>
  </si>
  <si>
    <t>600mg+300mg+300mg - Flacon-500</t>
  </si>
  <si>
    <t>600mg+300mg+300mg - Bote-500</t>
  </si>
  <si>
    <t>200mg - Blister-20</t>
  </si>
  <si>
    <t>200mg - Plaquette-20</t>
  </si>
  <si>
    <t>200mg - Blister-30</t>
  </si>
  <si>
    <t>200mg - Plaquette-30</t>
  </si>
  <si>
    <t>200mg - Flacon-100</t>
  </si>
  <si>
    <t>200mg - Bote-100</t>
  </si>
  <si>
    <t>10mg/ml - Flacon de 170 ml</t>
  </si>
  <si>
    <t>10mg/ml - Bote de 170 ml</t>
  </si>
  <si>
    <t>200mg+245mg - Flacon-30</t>
  </si>
  <si>
    <t>200mg+245mg - Bote-30</t>
  </si>
  <si>
    <t>200mg+300mg - Blister-10</t>
  </si>
  <si>
    <t>200mg+300mg - Plaquette-10</t>
  </si>
  <si>
    <t>200mg+300mg - Flacon-30</t>
  </si>
  <si>
    <t>200mg+300mg - Bote-30</t>
  </si>
  <si>
    <t>200mg+300mg - Flacon-100</t>
  </si>
  <si>
    <t>200mg+300mg - Bote-100</t>
  </si>
  <si>
    <t>200mg+300mg - Flacon - 60</t>
  </si>
  <si>
    <t>200mg+300mg - Bote - 60</t>
  </si>
  <si>
    <t>200mg+300mg - Flacon-28</t>
  </si>
  <si>
    <t>200mg+300mg - Bote-28</t>
  </si>
  <si>
    <t>90mg/ml - Vial - 60 * 90mg</t>
  </si>
  <si>
    <t>90mg/ml - Fiole - 60 * 90mg</t>
  </si>
  <si>
    <t>100mg - Blister-672</t>
  </si>
  <si>
    <t>100mg - Plaquette-672</t>
  </si>
  <si>
    <t>100mg - Blister-500</t>
  </si>
  <si>
    <t>100mg - Plaquette-500</t>
  </si>
  <si>
    <t>400mg - Blister-10</t>
  </si>
  <si>
    <t>400mg - Plaquette-10</t>
  </si>
  <si>
    <t>400mg - Blister-100</t>
  </si>
  <si>
    <t>400mg - Plaquette-100</t>
  </si>
  <si>
    <t>400mg - Blister-28</t>
  </si>
  <si>
    <t>400mg - Plaquette-28</t>
  </si>
  <si>
    <t>400mg - Flacon-100</t>
  </si>
  <si>
    <t>400mg - Bote-100</t>
  </si>
  <si>
    <t>400mg - Flacon-1000</t>
  </si>
  <si>
    <t>400mg - Bote-1000</t>
  </si>
  <si>
    <t>400mg - Blister-500</t>
  </si>
  <si>
    <t>400mg - Plaquette-500</t>
  </si>
  <si>
    <t>250mg - Blister-500</t>
  </si>
  <si>
    <t>250mg - Plaquette-500</t>
  </si>
  <si>
    <t>500mg - Blister-100</t>
  </si>
  <si>
    <t>500mg - Plaquette-100</t>
  </si>
  <si>
    <t>500mg - Blister-500</t>
  </si>
  <si>
    <t>500mg - Plaquette-500</t>
  </si>
  <si>
    <t>400mg - Blister-20</t>
  </si>
  <si>
    <t>400mg - Plaquette-20</t>
  </si>
  <si>
    <t>400mg - Blister-1500</t>
  </si>
  <si>
    <t>400mg - Plaquette-1500</t>
  </si>
  <si>
    <t>100mg - Blister-50</t>
  </si>
  <si>
    <t>100mg - Plaquette-50</t>
  </si>
  <si>
    <t>400mg+150mg - Blister-10</t>
  </si>
  <si>
    <t>400mg+150mg - Plaquette-10</t>
  </si>
  <si>
    <t>400mg+150mg - Blister-28</t>
  </si>
  <si>
    <t>400mg+150mg - Plaquette-28</t>
  </si>
  <si>
    <t>400mg+150mg - Blister-672</t>
  </si>
  <si>
    <t>400mg+150mg - Plaquette-672</t>
  </si>
  <si>
    <t>400mg+150mg - Flacon-1000</t>
  </si>
  <si>
    <t>400mg+150mg - Bote-1000</t>
  </si>
  <si>
    <t>275mg+75mg+400mg+150mg - Blister-10</t>
  </si>
  <si>
    <t>275mg+75mg+400mg+150mg - Plaquette-10</t>
  </si>
  <si>
    <t>275mg+75mg+400mg+150mg - Blister-30</t>
  </si>
  <si>
    <t>275mg+75mg+400mg+150mg - Plaquette-30</t>
  </si>
  <si>
    <t>275mg+75mg+400mg+150mg - Blister-28</t>
  </si>
  <si>
    <t>275mg+75mg+400mg+150mg - Plaquette-28</t>
  </si>
  <si>
    <t>275mg+75mg+400mg+150mg - Blister-672</t>
  </si>
  <si>
    <t>275mg+75mg+400mg+150mg - Plaquette-672</t>
  </si>
  <si>
    <t>275mg+75mg+400mg+150mg - Flacon-100</t>
  </si>
  <si>
    <t>275mg+75mg+400mg+150mg - Bote-100</t>
  </si>
  <si>
    <t>275mg+75mg+400mg+150mg - Flacon-500</t>
  </si>
  <si>
    <t>275mg+75mg+400mg+150mg - Bote-500</t>
  </si>
  <si>
    <t>275mg+75mg+400mg+150mg - Flacon-1000</t>
  </si>
  <si>
    <t>275mg+75mg+400mg+150mg - Bote-1000</t>
  </si>
  <si>
    <t>275mg+75mg+400mg+150mg - Blister-80</t>
  </si>
  <si>
    <t>275mg+75mg+400mg+150mg - Plaquette-80</t>
  </si>
  <si>
    <t>275mg+75mg+400mg+150mg - Blister-60</t>
  </si>
  <si>
    <t>275mg+75mg+400mg+150mg - Plaquette-60</t>
  </si>
  <si>
    <t>275mg+75mg+400mg+150mg - Blister-120</t>
  </si>
  <si>
    <t>275mg+75mg+400mg+150mg - Plaquette-120</t>
  </si>
  <si>
    <t>275mg+75mg+400mg+150mg - Blister-240</t>
  </si>
  <si>
    <t>275mg+75mg+400mg+150mg - Plaquette-240</t>
  </si>
  <si>
    <t>275mg+75mg+150mg - Blister-30</t>
  </si>
  <si>
    <t>275mg+75mg+150mg - Plaquette-30</t>
  </si>
  <si>
    <t>275mg+75mg+150mg - Blister-100</t>
  </si>
  <si>
    <t>275mg+75mg+150mg - Plaquette-100</t>
  </si>
  <si>
    <t>275mg+75mg+150mg - Blister-28</t>
  </si>
  <si>
    <t>275mg+75mg+150mg - Plaquette-28</t>
  </si>
  <si>
    <t>275mg+75mg+150mg - Blister-672</t>
  </si>
  <si>
    <t>275mg+75mg+150mg - Plaquette-672</t>
  </si>
  <si>
    <t>275mg+75mg+150mg - Flacon-1000</t>
  </si>
  <si>
    <t>275mg+75mg+150mg - Bote-1000</t>
  </si>
  <si>
    <t>275mg+75mg+150mg - Blister-280</t>
  </si>
  <si>
    <t>275mg+75mg+150mg - Plaquette-280</t>
  </si>
  <si>
    <t>275mg+75mg+150mg - Blister-240</t>
  </si>
  <si>
    <t>275mg+75mg+150mg - Plaquette-240</t>
  </si>
  <si>
    <t>275mg+75mg+150mg - Blister-84</t>
  </si>
  <si>
    <t>275mg+75mg+150mg - Plaquette-84</t>
  </si>
  <si>
    <t>250mg - Blister-5</t>
  </si>
  <si>
    <t>250mg - Plaquette-5</t>
  </si>
  <si>
    <t>250mg - Blister-50</t>
  </si>
  <si>
    <t>250mg - Plaquette-50</t>
  </si>
  <si>
    <t>250mg - Blister-90</t>
  </si>
  <si>
    <t>250mg - Plaquette-90</t>
  </si>
  <si>
    <t>100mg - Flacon-120</t>
  </si>
  <si>
    <t>100mg - Bote-120</t>
  </si>
  <si>
    <t>25mg - Flacon-120</t>
  </si>
  <si>
    <t>25mg - Bote-120</t>
  </si>
  <si>
    <t xml:space="preserve"> - </t>
  </si>
  <si>
    <t>700mg - Flacon - 60</t>
  </si>
  <si>
    <t>700mg - Bote - 60</t>
  </si>
  <si>
    <t>50mg/ml - Flacon de 225 ml</t>
  </si>
  <si>
    <t>50mg/ml - Bote de 225 ml</t>
  </si>
  <si>
    <t>1g (500mg+500mg) - Vial - 10 * 1g</t>
  </si>
  <si>
    <t>1g (500mg+500mg) - Fiole - 10 * 1g</t>
  </si>
  <si>
    <t>1g (500mg+500mg) - Fiole de 1 g</t>
  </si>
  <si>
    <t>1g (500mg+500mg) - Vial de 1 g</t>
  </si>
  <si>
    <t>400mg - Flacon-180</t>
  </si>
  <si>
    <t>400mg - Bote-180</t>
  </si>
  <si>
    <t>400mg - Flacon-18</t>
  </si>
  <si>
    <t>400mg - Bote-18</t>
  </si>
  <si>
    <t>200mg - Flacon-270</t>
  </si>
  <si>
    <t>200mg - Bote-270</t>
  </si>
  <si>
    <t>200mg - Flacon-360</t>
  </si>
  <si>
    <t>200mg - Bote-360</t>
  </si>
  <si>
    <t>400mg - Flacon-90</t>
  </si>
  <si>
    <t>400mg - Bote-90</t>
  </si>
  <si>
    <t>100mg - Blister-28</t>
  </si>
  <si>
    <t>100mg - Plaquette-28</t>
  </si>
  <si>
    <t>300mg - Blister-28</t>
  </si>
  <si>
    <t>300mg - Plaquette-28</t>
  </si>
  <si>
    <t>300mg - Blister-672</t>
  </si>
  <si>
    <t>300mg - Plaquette-672</t>
  </si>
  <si>
    <t>300mg - Recipiente-1000</t>
  </si>
  <si>
    <t>50mg - Blister-100</t>
  </si>
  <si>
    <t>50mg - Plaquette-100</t>
  </si>
  <si>
    <t>50mg - Blister-500</t>
  </si>
  <si>
    <t>50mg - Plaquette-500</t>
  </si>
  <si>
    <t>200mg - Blister-100</t>
  </si>
  <si>
    <t>200mg - Plaquette-100</t>
  </si>
  <si>
    <t>200mg - Blister-500</t>
  </si>
  <si>
    <t>200mg - Plaquette-500</t>
  </si>
  <si>
    <t>100mg - Blister-1500</t>
  </si>
  <si>
    <t>100mg - Plaquette-1500</t>
  </si>
  <si>
    <t>300mg - Blister-1500</t>
  </si>
  <si>
    <t>300mg - Plaquette-1500</t>
  </si>
  <si>
    <t>30mg+150mg+60mg - Blister-30</t>
  </si>
  <si>
    <t>30mg+150mg+60mg - Plaquette-30</t>
  </si>
  <si>
    <t>30mg+150mg+60mg - Blister-100</t>
  </si>
  <si>
    <t>30mg+150mg+60mg - Plaquette-100</t>
  </si>
  <si>
    <t>30mg+150mg+60mg - Blister-672</t>
  </si>
  <si>
    <t>30mg+150mg+60mg - Plaquette-672</t>
  </si>
  <si>
    <t>30mg+150mg+60mg - Récipient-1000</t>
  </si>
  <si>
    <t>30mg+150mg+60mg - Recipiente-1000</t>
  </si>
  <si>
    <t>30mg+150mg+60mg - Blister-280</t>
  </si>
  <si>
    <t>30mg+150mg+60mg - Plaquette-280</t>
  </si>
  <si>
    <t>30mg+150mg+60mg - Blister-84</t>
  </si>
  <si>
    <t>30mg+150mg+60mg - Plaquette-84</t>
  </si>
  <si>
    <t>150mg+300mg - Blister-8</t>
  </si>
  <si>
    <t>150mg+300mg - Plaquette-8</t>
  </si>
  <si>
    <t>150mg+300mg - Blister-100</t>
  </si>
  <si>
    <t>150mg+300mg - Plaquette-100</t>
  </si>
  <si>
    <t>150mg+300mg - Blister-500</t>
  </si>
  <si>
    <t>150mg+300mg - Plaquette-500</t>
  </si>
  <si>
    <t>30mg+60mg - Bande-90</t>
  </si>
  <si>
    <t>30mg+60mg - Tira-90</t>
  </si>
  <si>
    <t>30mg+60mg - Récipient-1000</t>
  </si>
  <si>
    <t>30mg+60mg - Recipiente-1000</t>
  </si>
  <si>
    <t>60mg+60mg - Blister-30</t>
  </si>
  <si>
    <t>60mg+60mg - Plaquette-30</t>
  </si>
  <si>
    <t>60mg+60mg - Blister-100</t>
  </si>
  <si>
    <t>60mg+60mg - Plaquette-100</t>
  </si>
  <si>
    <t>60mg+60mg - Blister-672</t>
  </si>
  <si>
    <t>60mg+60mg - Plaquette-672</t>
  </si>
  <si>
    <t>60mg+60mg - Récipient-1000</t>
  </si>
  <si>
    <t>60mg+60mg - Recipiente-1000</t>
  </si>
  <si>
    <t>60mg+60mg - Blister-280</t>
  </si>
  <si>
    <t>60mg+60mg - Plaquette-280</t>
  </si>
  <si>
    <t>75mg+150mg - Blister-10</t>
  </si>
  <si>
    <t>75mg+150mg - Plaquette-10</t>
  </si>
  <si>
    <t>75mg+150mg - Blister-28</t>
  </si>
  <si>
    <t>75mg+150mg - Plaquette-28</t>
  </si>
  <si>
    <t>75mg+150mg - Blister-672</t>
  </si>
  <si>
    <t>75mg+150mg - Plaquette-672</t>
  </si>
  <si>
    <t>75mg+150mg - Flacon-500</t>
  </si>
  <si>
    <t>75mg+150mg - Bote-500</t>
  </si>
  <si>
    <t>75mg+150mg - Flacon-1000</t>
  </si>
  <si>
    <t>75mg+150mg - Bote-1000</t>
  </si>
  <si>
    <t>150mg+300mg - Flacon-100</t>
  </si>
  <si>
    <t>150mg+300mg - Bote-100</t>
  </si>
  <si>
    <t>150mg+300mg - Flacon-1000</t>
  </si>
  <si>
    <t>150mg+300mg - Bote-1000</t>
  </si>
  <si>
    <t>150mg+300mg - Blister-10</t>
  </si>
  <si>
    <t>150mg+300mg - Plaquette-10</t>
  </si>
  <si>
    <t>30mg+60mg - Blister-84</t>
  </si>
  <si>
    <t>30mg+60mg - Plaquette-84</t>
  </si>
  <si>
    <t>150mg+300mg - Blister-24</t>
  </si>
  <si>
    <t>150mg+300mg - Plaquette-24</t>
  </si>
  <si>
    <t>150mg+300mg - Blister-1000</t>
  </si>
  <si>
    <t>150mg+300mg - Plaquette-1000</t>
  </si>
  <si>
    <t>150mg+300mg - Blister-28</t>
  </si>
  <si>
    <t>150mg+300mg - Plaquette-28</t>
  </si>
  <si>
    <t>60mg+60mg - Blister-240</t>
  </si>
  <si>
    <t>60mg+60mg - Plaquette-240</t>
  </si>
  <si>
    <t>75mg+150mg - Blister-15</t>
  </si>
  <si>
    <t>75mg+150mg - Plaquette-15</t>
  </si>
  <si>
    <t>60mg+60mg - Blister-84</t>
  </si>
  <si>
    <t>60mg+60mg - Plaquette-84</t>
  </si>
  <si>
    <t>1g/4ml - Vial - 10 * 1g</t>
  </si>
  <si>
    <t>1g/4ml - Fiole - 10 * 1g</t>
  </si>
  <si>
    <t>1g - Vial - 50 * 1g</t>
  </si>
  <si>
    <t>1g - Fiole - 50 * 1g</t>
  </si>
  <si>
    <t>100mg - Flacon-84</t>
  </si>
  <si>
    <t>100mg - Bote-84</t>
  </si>
  <si>
    <t>10mg/ml - Flacon de 100 ml</t>
  </si>
  <si>
    <t>10mg/ml - Bote de 100 ml</t>
  </si>
  <si>
    <t>10mg/ml - Flacon de 240 ml</t>
  </si>
  <si>
    <t>10mg/ml - Bote de 240 ml</t>
  </si>
  <si>
    <t>150mg - Flacon-600</t>
  </si>
  <si>
    <t>150mg - Bote-600</t>
  </si>
  <si>
    <t>300mg - Flacon-600</t>
  </si>
  <si>
    <t>300mg - Bote-600</t>
  </si>
  <si>
    <t>30mg - Flacon - 60</t>
  </si>
  <si>
    <t>30mg - Bote - 60</t>
  </si>
  <si>
    <t>150mg - Flacon-90</t>
  </si>
  <si>
    <t>150mg - Bote-90</t>
  </si>
  <si>
    <t>30mg - Blister-10</t>
  </si>
  <si>
    <t>30mg - Plaquette-10</t>
  </si>
  <si>
    <t>30mg - Flacon-100</t>
  </si>
  <si>
    <t>30mg - Bote-100</t>
  </si>
  <si>
    <t>30mg - Flacon-500</t>
  </si>
  <si>
    <t>30mg - Bote-500</t>
  </si>
  <si>
    <t>30mg - Flacon-1000</t>
  </si>
  <si>
    <t>30mg - Bote-1000</t>
  </si>
  <si>
    <t>150mg+200mg+30mg - Flacon-30</t>
  </si>
  <si>
    <t>150mg+200mg+30mg - Bote-30</t>
  </si>
  <si>
    <t>150mg+200mg+30mg - Flacon - 60</t>
  </si>
  <si>
    <t>150mg+200mg+30mg - Bote - 60</t>
  </si>
  <si>
    <t>150mg+200mg+30mg - Flacon-1000</t>
  </si>
  <si>
    <t>150mg+200mg+30mg - Bote-1000</t>
  </si>
  <si>
    <t>30mg+50mg+6mg - Flacon - 60</t>
  </si>
  <si>
    <t>30mg+50mg+6mg - Bote - 60</t>
  </si>
  <si>
    <t>30mg+50mg+6mg - Flacon-1000</t>
  </si>
  <si>
    <t>30mg+50mg+6mg - Bote-1000</t>
  </si>
  <si>
    <t>60mg+100mg+12mg - Flacon - 60</t>
  </si>
  <si>
    <t>60mg+100mg+12mg - Bote - 60</t>
  </si>
  <si>
    <t>60mg+100mg+12mg - Flacon-1000</t>
  </si>
  <si>
    <t>60mg+100mg+12mg - Bote-1000</t>
  </si>
  <si>
    <t>150mg+200mg+30mg - Flacon-500</t>
  </si>
  <si>
    <t>150mg+200mg+30mg - Bote-500</t>
  </si>
  <si>
    <t>150mg+200mg+300mg - Blister-10</t>
  </si>
  <si>
    <t>150mg+200mg+300mg - Plaquette-10</t>
  </si>
  <si>
    <t>150mg+200mg+300mg - Flacon-30</t>
  </si>
  <si>
    <t>150mg+200mg+300mg - Bote-30</t>
  </si>
  <si>
    <t>150mg+200mg+300mg - Flacon - 60</t>
  </si>
  <si>
    <t>150mg+200mg+300mg - Bote - 60</t>
  </si>
  <si>
    <t>150mg+200mg+300mg - Flacon-500</t>
  </si>
  <si>
    <t>150mg+200mg+300mg - Bote-500</t>
  </si>
  <si>
    <t>30mg+50mg+60mg - Flacon - 60</t>
  </si>
  <si>
    <t>30mg+50mg+60mg - Bote - 60</t>
  </si>
  <si>
    <t>30mg+50mg+60mg - Flacon-1000</t>
  </si>
  <si>
    <t>30mg+50mg+60mg - Bote-1000</t>
  </si>
  <si>
    <t>150mg+200mg+300mg - Flacon-100</t>
  </si>
  <si>
    <t>150mg+200mg+300mg - Bote-100</t>
  </si>
  <si>
    <t>150mg+200mg+300mg - Blister-60</t>
  </si>
  <si>
    <t>150mg+200mg+300mg - Plaquette-60</t>
  </si>
  <si>
    <t>150mg+30mg - Flacon-30</t>
  </si>
  <si>
    <t>150mg+30mg - Bote-30</t>
  </si>
  <si>
    <t>150mg+30mg - Flacon - 60</t>
  </si>
  <si>
    <t>150mg+30mg - Bote - 60</t>
  </si>
  <si>
    <t>30mg+6mg - Blister-14</t>
  </si>
  <si>
    <t>30mg+6mg - Plaquette-14</t>
  </si>
  <si>
    <t>30mg+6mg - Flacon-30</t>
  </si>
  <si>
    <t>30mg+6mg - Bote-30</t>
  </si>
  <si>
    <t>30mg+6mg - Flacon - 60</t>
  </si>
  <si>
    <t>30mg+6mg - Bote - 60</t>
  </si>
  <si>
    <t>30mg+6mg - Flacon-1000</t>
  </si>
  <si>
    <t>30mg+6mg - Bote-1000</t>
  </si>
  <si>
    <t>60mg+12mg - Blister-14</t>
  </si>
  <si>
    <t>60mg+12mg - Plaquette-14</t>
  </si>
  <si>
    <t>60mg+12mg - Flacon-30</t>
  </si>
  <si>
    <t>60mg+12mg - Bote-30</t>
  </si>
  <si>
    <t>60mg+12mg - Flacon - 60</t>
  </si>
  <si>
    <t>60mg+12mg - Bote - 60</t>
  </si>
  <si>
    <t>60mg+12mg - Flacon-1000</t>
  </si>
  <si>
    <t>60mg+12mg - Bote-1000</t>
  </si>
  <si>
    <t>150mg+30mg - Flacon-100</t>
  </si>
  <si>
    <t>150mg+30mg - Bote-100</t>
  </si>
  <si>
    <t>150mg+30mg - Flacon-500</t>
  </si>
  <si>
    <t>150mg+30mg - Bote-500</t>
  </si>
  <si>
    <t>300mg+300mg - Flacon-30</t>
  </si>
  <si>
    <t>300mg+300mg - Bote-30</t>
  </si>
  <si>
    <t>300mg+300mg - Flacon - 60</t>
  </si>
  <si>
    <t>300mg+300mg - Bote - 60</t>
  </si>
  <si>
    <t>300mg+300mg - Flacon-100</t>
  </si>
  <si>
    <t>300mg+300mg - Bote-100</t>
  </si>
  <si>
    <t>300mg+300mg - Flacon-500</t>
  </si>
  <si>
    <t>300mg+300mg - Bote-500</t>
  </si>
  <si>
    <t>300mg+300mg - Blister-10</t>
  </si>
  <si>
    <t>300mg+300mg - Plaquette-10</t>
  </si>
  <si>
    <t>150mg+300mg - Flacon-30</t>
  </si>
  <si>
    <t>150mg+300mg - Bote-30</t>
  </si>
  <si>
    <t>150mg+300mg - Flacon - 60</t>
  </si>
  <si>
    <t>150mg+300mg - Bote - 60</t>
  </si>
  <si>
    <t>150mg+300mg - Flacon-90</t>
  </si>
  <si>
    <t>150mg+300mg - Bote-90</t>
  </si>
  <si>
    <t>150mg+300mg - Flacon-500</t>
  </si>
  <si>
    <t>150mg+300mg - Bote-500</t>
  </si>
  <si>
    <t>30mg+60mg - Blister-10</t>
  </si>
  <si>
    <t>30mg+60mg - Plaquette-10</t>
  </si>
  <si>
    <t>30mg+60mg - Flacon - 60</t>
  </si>
  <si>
    <t>30mg+60mg - Bote - 60</t>
  </si>
  <si>
    <t>30mg+60mg - Flacon-1000</t>
  </si>
  <si>
    <t>30mg+60mg - Bote-1000</t>
  </si>
  <si>
    <t>150mg+300mg - Blister-14</t>
  </si>
  <si>
    <t>150mg+300mg - Plaquette-14</t>
  </si>
  <si>
    <t>30mg+60mg - Flacon-100</t>
  </si>
  <si>
    <t>30mg+60mg - Bote-100</t>
  </si>
  <si>
    <t>150mg+300mg - Blister-60</t>
  </si>
  <si>
    <t>150mg+300mg - Plaquette-60</t>
  </si>
  <si>
    <t>250mg - Flacon-50</t>
  </si>
  <si>
    <t>250mg - Bote-50</t>
  </si>
  <si>
    <t>500mg - Blister-5</t>
  </si>
  <si>
    <t>500mg - Plaquette-5</t>
  </si>
  <si>
    <t>500mg - Blister-10</t>
  </si>
  <si>
    <t>500mg - Plaquette-10</t>
  </si>
  <si>
    <t>500mg - Flacon-50</t>
  </si>
  <si>
    <t>500mg - Bote-50</t>
  </si>
  <si>
    <t>750mg - Flacon-100</t>
  </si>
  <si>
    <t>750mg - Bote-100</t>
  </si>
  <si>
    <t>750mg - Blister-5</t>
  </si>
  <si>
    <t>750mg - Plaquette-5</t>
  </si>
  <si>
    <t>750mg - Blister-10</t>
  </si>
  <si>
    <t>750mg - Plaquette-10</t>
  </si>
  <si>
    <t>250mg - Blister-3</t>
  </si>
  <si>
    <t>250mg - Plaquette-3</t>
  </si>
  <si>
    <t>500mg - Blister-80</t>
  </si>
  <si>
    <t>500mg - Plaquette-80</t>
  </si>
  <si>
    <t>500mg - Blister-7</t>
  </si>
  <si>
    <t>500mg - Plaquette-7</t>
  </si>
  <si>
    <t>500mg - Blister-3</t>
  </si>
  <si>
    <t>500mg - Plaquette-3</t>
  </si>
  <si>
    <t>600mg - Flacon-100</t>
  </si>
  <si>
    <t>600mg - Bote-100</t>
  </si>
  <si>
    <t>600mg - Bote-20</t>
  </si>
  <si>
    <t>600mg - Flacon-20</t>
  </si>
  <si>
    <t>100mg+25mg - Flacon - 60</t>
  </si>
  <si>
    <t>100mg+25mg - Bote - 60</t>
  </si>
  <si>
    <t>100mg+25mg - Flacon-120</t>
  </si>
  <si>
    <t>100mg+25mg - Bote-120</t>
  </si>
  <si>
    <t>200mg+50mg - Blister-6</t>
  </si>
  <si>
    <t>200mg+50mg - Plaquette-6</t>
  </si>
  <si>
    <t>200mg+50mg - Flacon-120</t>
  </si>
  <si>
    <t>200mg+50mg - Bote-120</t>
  </si>
  <si>
    <t>80mg+20mg/ml - Bottle of 60 ml</t>
  </si>
  <si>
    <t>80mg+20mg/ml - Flacon de 60 ml</t>
  </si>
  <si>
    <t>80mg+20mg/ml - Bote de 60 ml</t>
  </si>
  <si>
    <t>80mg+20mg/ml - Bottle of 160 ml</t>
  </si>
  <si>
    <t>80mg+20mg/ml - Flacon de 160 ml</t>
  </si>
  <si>
    <t>80mg+20mg/ml - Bote de 160 ml</t>
  </si>
  <si>
    <t>200mg+50mg - Blister-10</t>
  </si>
  <si>
    <t>200mg+50mg - Plaquette-10</t>
  </si>
  <si>
    <t>200mg+50mg - Flacon - 60</t>
  </si>
  <si>
    <t>200mg+50mg - Bote - 60</t>
  </si>
  <si>
    <t>200mg+50mg - Blister-12</t>
  </si>
  <si>
    <t>200mg+50mg - Plaquette-12</t>
  </si>
  <si>
    <t>100mg+25mg - Blister-60</t>
  </si>
  <si>
    <t>100mg+25mg - Plaquette-60</t>
  </si>
  <si>
    <t>200mg+50mg - Blister-60</t>
  </si>
  <si>
    <t>200mg+50mg - Plaquette-60</t>
  </si>
  <si>
    <t>133.3mg+33.3mg - Flacon-90</t>
  </si>
  <si>
    <t>133.3mg+33.3mg - Bote-90</t>
  </si>
  <si>
    <t>133.3mg+33.3mg - Flacon-180</t>
  </si>
  <si>
    <t>133.3mg+33.3mg - Bote-180</t>
  </si>
  <si>
    <t>40mg+10mg - Flacon-120</t>
  </si>
  <si>
    <t>40mg+10mg - Bote-120</t>
  </si>
  <si>
    <t>250mg - Blister-4</t>
  </si>
  <si>
    <t>250mg - Blister-6</t>
  </si>
  <si>
    <t>250mg - Blister-8</t>
  </si>
  <si>
    <t>400mg - Blister-7</t>
  </si>
  <si>
    <t>400mg - Plaquette-7</t>
  </si>
  <si>
    <t>10mg/ml - Flacon de 10 ml</t>
  </si>
  <si>
    <t>10mg/ml - Bote de 10 ml</t>
  </si>
  <si>
    <t>10mg/ml - Flacon de 25 ml</t>
  </si>
  <si>
    <t>10mg/ml - Bote de 25 ml</t>
  </si>
  <si>
    <t>50mg - Récipient-1000</t>
  </si>
  <si>
    <t>50mg - Recipiente-1000</t>
  </si>
  <si>
    <t>50mg - Flacon-180</t>
  </si>
  <si>
    <t>50mg - Bote-180</t>
  </si>
  <si>
    <t>200mg - Blister-120</t>
  </si>
  <si>
    <t>200mg - Plaquette-120</t>
  </si>
  <si>
    <t>200mg - Flacon-56</t>
  </si>
  <si>
    <t>200mg - Bote-56</t>
  </si>
  <si>
    <t>20mg - Blister-14</t>
  </si>
  <si>
    <t>20mg - Plaquette-14</t>
  </si>
  <si>
    <t>20mg - Flacon-30</t>
  </si>
  <si>
    <t>20mg - Bote-30</t>
  </si>
  <si>
    <t>20mg - Flacon-90</t>
  </si>
  <si>
    <t>20mg - Bote-90</t>
  </si>
  <si>
    <t>20mg - Blister-10</t>
  </si>
  <si>
    <t>20mg - Plaquette-10</t>
  </si>
  <si>
    <t>20mg - Flacon - 60</t>
  </si>
  <si>
    <t>20mg - Bote - 60</t>
  </si>
  <si>
    <t>4g - Sachet - 30 * 4g</t>
  </si>
  <si>
    <t>5.52g (equiv 4g PAS) - Sachet de 4g</t>
  </si>
  <si>
    <t>60%w/w - Sachet de 9.2g (60% PAS)</t>
  </si>
  <si>
    <t>60%w/w - Bote de 100 g (equiv 60g PAS)</t>
  </si>
  <si>
    <t>5.52g (equiv 4g PAS) - Sachet - 25 * 4g</t>
  </si>
  <si>
    <t>5.52g (equiv 4g PAS) - Sachet - 300 * 4g</t>
  </si>
  <si>
    <t>60%w/w - Sachet - 30 * 9.2g</t>
  </si>
  <si>
    <t>60%w/w - Sachet - 30 * 9,2g</t>
  </si>
  <si>
    <t>15mg - Flacon-1000</t>
  </si>
  <si>
    <t>15mg - Bote-1000</t>
  </si>
  <si>
    <t>15mg - Flacon-100</t>
  </si>
  <si>
    <t>15mg - Bote-100</t>
  </si>
  <si>
    <t>7.5mg(asbase)(equivalentto13.2mg) - Flacon-100</t>
  </si>
  <si>
    <t>7.5mg(asbase)(equivalentto13.2mg) - Bote-100</t>
  </si>
  <si>
    <t>7.5mg(asbase)(equivalentto13.2mg) - Flacon-1000</t>
  </si>
  <si>
    <t>7.5mg(asbase)(equivalentto13.2mg) - Bote-1000</t>
  </si>
  <si>
    <t>100mg - Blister-98</t>
  </si>
  <si>
    <t>500mg - Blister-30</t>
  </si>
  <si>
    <t>500mg - Plaquette-30</t>
  </si>
  <si>
    <t>500mg - Blister-672</t>
  </si>
  <si>
    <t>500mg - Plaquette-672</t>
  </si>
  <si>
    <t>500mg - Flacon-1000</t>
  </si>
  <si>
    <t>500mg - Bote-1000</t>
  </si>
  <si>
    <t>500mg - Blister-280</t>
  </si>
  <si>
    <t>500mg - Plaquette-280</t>
  </si>
  <si>
    <t>500mg - Blister-20</t>
  </si>
  <si>
    <t>500mg - Plaquette-20</t>
  </si>
  <si>
    <t>500mg - Blister-1500</t>
  </si>
  <si>
    <t>500mg - Plaquette-1500</t>
  </si>
  <si>
    <t>500mg - Blister-240</t>
  </si>
  <si>
    <t>500mg - Plaquette-240</t>
  </si>
  <si>
    <t>500mg - Blister-84</t>
  </si>
  <si>
    <t>500mg - Plaquette-84</t>
  </si>
  <si>
    <t>300mg/ml - Ampoule - 10 * 2ml</t>
  </si>
  <si>
    <t>300mg/ml - Ampolla - 10 * 2ml</t>
  </si>
  <si>
    <t>300mg/ml - Ampoule - 100 * 2ml</t>
  </si>
  <si>
    <t>300mg/ml - Ampolla - 100 * 2ml</t>
  </si>
  <si>
    <t>300mg - Blister-100</t>
  </si>
  <si>
    <t>300mg - Plaquette-100</t>
  </si>
  <si>
    <t>300mg - Recipiente-100</t>
  </si>
  <si>
    <t>300mg - Blister-1000</t>
  </si>
  <si>
    <t>300mg - Plaquette-1000</t>
  </si>
  <si>
    <t>300mg - Tira-28 (2*14)</t>
  </si>
  <si>
    <t>150mg - Blister-500</t>
  </si>
  <si>
    <t>150mg - Plaquette-500</t>
  </si>
  <si>
    <t>300mg - Blister-500</t>
  </si>
  <si>
    <t>300mg - Plaquette-500</t>
  </si>
  <si>
    <t>20mg/ml - Flacon de 120 ml</t>
  </si>
  <si>
    <t>20mg/ml - Bote de 120 ml</t>
  </si>
  <si>
    <t>450mg - Blister-100</t>
  </si>
  <si>
    <t>450mg - Plaquette-100</t>
  </si>
  <si>
    <t>450mg - Blister-500</t>
  </si>
  <si>
    <t>450mg - Plaquette-500</t>
  </si>
  <si>
    <t>600mg - Blister-100</t>
  </si>
  <si>
    <t>600mg - Plaquette-100</t>
  </si>
  <si>
    <t>600mg - Blister-500</t>
  </si>
  <si>
    <t>600mg - Plaquette-500</t>
  </si>
  <si>
    <t>450mg - Blister-8</t>
  </si>
  <si>
    <t>450mg - Plaquette-8</t>
  </si>
  <si>
    <t>150mg - Blister-20</t>
  </si>
  <si>
    <t>150mg - Plaquette-20</t>
  </si>
  <si>
    <t>150mg - Blister-80</t>
  </si>
  <si>
    <t>150mg - Plaquette-80</t>
  </si>
  <si>
    <t>300mg - Blister-40</t>
  </si>
  <si>
    <t>300mg - Plaquette-40</t>
  </si>
  <si>
    <t>450mg - Flacon-30</t>
  </si>
  <si>
    <t>450mg - Bote-30</t>
  </si>
  <si>
    <t>80mg/ml - Bottle of 90 ml</t>
  </si>
  <si>
    <t>80mg/ml - Flacon de 90 ml</t>
  </si>
  <si>
    <t>80mg/ml - Bote de 90 ml</t>
  </si>
  <si>
    <t>500mg - Flacon-120</t>
  </si>
  <si>
    <t>500mg - Bote-120</t>
  </si>
  <si>
    <t>1mg/ml - Flacon de 200 ml</t>
  </si>
  <si>
    <t>1mg/ml - Bote de 200 ml</t>
  </si>
  <si>
    <t>30mg - Blister-14</t>
  </si>
  <si>
    <t>30mg - Plaquette-14</t>
  </si>
  <si>
    <t>15mg - Blister-14</t>
  </si>
  <si>
    <t>15mg - Plaquette-14</t>
  </si>
  <si>
    <t>20mg - Flacon-100</t>
  </si>
  <si>
    <t>20mg - Bote-100</t>
  </si>
  <si>
    <t>20mg - Flacon-1000</t>
  </si>
  <si>
    <t>20mg - Bote-1000</t>
  </si>
  <si>
    <t>15mg - Flacon - 60</t>
  </si>
  <si>
    <t>15mg - Bote - 60</t>
  </si>
  <si>
    <t>1g - Vial - 100 * 1g</t>
  </si>
  <si>
    <t>1g - Fiole - 100 * 1g</t>
  </si>
  <si>
    <t>500mg+25mg - Bote-1000</t>
  </si>
  <si>
    <t>500mg+25mg - Blister-3</t>
  </si>
  <si>
    <t>500mg+25mg - Bote-100</t>
  </si>
  <si>
    <t>4-FDC 6x28tabs(R150/H75/Z400/E275)+2-FDC 12x28tabs (R150/H75) - Kit</t>
  </si>
  <si>
    <t>4FDC 6x28 tabs (R150/H75/Z400/E275) + 2FDC 18x28tabs (E400/H150) - Kit</t>
  </si>
  <si>
    <t>4-FDC 6x28tabs(R150/H75/Z400/E275) + 2-FDC 18x28tabs(R150/H150) - Kit</t>
  </si>
  <si>
    <t>4-FDC 6x28tabs(R150/H75/Z400/E275) + 2-FDC 6x28tabs(R150/H150) - Kit</t>
  </si>
  <si>
    <t>4-FDC 9x28tabs (R150/H75/Z400/E275)+Streptomycin1g+H2O5ml+auto-syringe+3-FDC 15x28tabs(R150/H75/E275) - Kit</t>
  </si>
  <si>
    <t>4-FDC 9x28tabs(R150/H75/Z400/E275)+Streptomycin1g+H2O5ml+syringe+3-FDC15x28tabs(R150/H75/E275) - Kit</t>
  </si>
  <si>
    <t>4-FDC 9x28tabs(R150/H75/Z400/E275)+Streptomycin1g+H2O5ml+auto-syringe+2-FDC 15x28tabs(R150/H75)+E400 10x28tabs - Kit</t>
  </si>
  <si>
    <t>4-FDC 9x28tabs(R150/H75/Z400/E275) + 2-FDC 7x28tabs(R150/H150) + E400 7x28tabs - Kit</t>
  </si>
  <si>
    <t>4-FDC 9x28tabs(R150/H75/Z400/E275) + 2-FDC 7x28tabs(R150/H150) + E400 7x28tabs + 60x(Streptomycin 1g vial/H2O 5ml vial/Hypodermic syringe) + Needle hub cutter - Kit</t>
  </si>
  <si>
    <t>4-FDC 9x28tabs (R150/H75/Z400/E275)+Streptomycin1g+H2O5ml+syringe+2-FDC 15x28tabs(R150/H75)+E400 10x28tabs - Kit</t>
  </si>
  <si>
    <t>4-FDC 9x28tabs(R150/H75/Z400/E275)+3-FDC 15x28tabs(R150/H75/E275)-Without Streptomycin,sy&amp;H20) - Kit</t>
  </si>
  <si>
    <t>4-FDC 9x28tabs(R150/H75/Z400/E275)+2-FDC 15x28tabs(R150/H75)+E400 10x28tabs-Without Streptomycin,Sy&amp;H2O - Kit</t>
  </si>
  <si>
    <t>24 x [R450, 2 H300, 2 E600, 2 Z750] and 18x [3 R450, 6 H300mg, 4 x 5mg pyridoxine] - Kit</t>
  </si>
  <si>
    <t>Ethambutol 800 mg, 9 x 10 - Kit of 90 tab (9 Blisters of 10 tab)</t>
  </si>
  <si>
    <t>Ethambutol 800 mg, 9 x 10 - Kit de 90 comp (9 Plaquettes of 10 comp)</t>
  </si>
  <si>
    <t>Ethambutol 800 mg, 9 x 10 - Kit de 90 comp (9 Blisteres of 10 comp)</t>
  </si>
  <si>
    <t>Isoniazid 300 mg, 10 x 10 - Kit of 100 tab (10 Blisters of 10 tab)</t>
  </si>
  <si>
    <t>Isoniazid 300 mg, 10 x 10 - Kit de 100 comp (10 Plaquettes of 10 comp)</t>
  </si>
  <si>
    <t>Isoniazid 300 mg, 10 x 10 - Kit de 100 comp (10 Blisteres of 10 comp)</t>
  </si>
  <si>
    <t>Rifampicin 450mg, 10 x 10 - Kit of 100 tab (10 Blisters of 10 tab)</t>
  </si>
  <si>
    <t>Rifampicin 450mg, 10 x 10 - Kit de 100 comp (10 Plaquettes of 10 comp)</t>
  </si>
  <si>
    <t>Rifampicin 450mg, 10 x 10 - Kit de 100 comp (10 Blisteres of 10 comp)</t>
  </si>
  <si>
    <t>24 x [R75, H75, E200mg, Z250mg] and 18 x [3 R75, 3 H75mg, 4 x 5mg pyridoxine] - Kit</t>
  </si>
  <si>
    <t>24 x [R150mg, H150mg, E400, Z500mg] and 18 x [3 R150,  3  H150, 4 x 5mg pyridoxine] - Kit</t>
  </si>
  <si>
    <t>5 pouches of 12 x [R75, H75, E200, Z250] - Kit</t>
  </si>
  <si>
    <t>5 pouches of 12 x [R150, H150, E400, Z500] - Kit</t>
  </si>
  <si>
    <t>36 x [R450, 2 H300, 2 E600, 2  Z750] and 22 x [3 R450, 6 H300,  6 E600,  4 x 5mg pyridoxine] - Kit</t>
  </si>
  <si>
    <t>Ethambutol 200mg, 10 x 10 - Kit of 100 tab (10 Blisters of 10 tab)</t>
  </si>
  <si>
    <t>Ethambutol 200mg, 10 x 10 - Kit de 100 comp (10 Plaquettes of 10 comp)</t>
  </si>
  <si>
    <t>Ethambutol 200mg, 10 x 10 - Kit de 100 comp (10 Blisteres of 10 comp)</t>
  </si>
  <si>
    <t>Pyrazinamide 750mg, 10 x 10 - Kit of 100 tab (10 Blisters of 10 tab)</t>
  </si>
  <si>
    <t>Pyrazinamide 750mg, 10 x 10 - Kit de 100 comp (10 Plaquettes of 10 comp)</t>
  </si>
  <si>
    <t>Pyrazinamide 750mg, 10 x 10 - Kit de 100 comp (10 Blisteres of 10 comp)</t>
  </si>
  <si>
    <t>Pyridoxine 100mg, 10 x 10 - Kit of 100 tab (10 Blisters of 10 tab)</t>
  </si>
  <si>
    <t>Pyridoxine 100mg, 10 x 10 - Kit de 100 comp (10 Plaquettes of 10 comp)</t>
  </si>
  <si>
    <t>Pyridoxine 100mg, 10 x 10 - Kit de 100 comp (10 Blisteres of 10 comp)</t>
  </si>
  <si>
    <t>24 x [R450, 2 H300, 2 Z750] and 18 x [3 R450, 6 H300, 4 x 5mg pyridoxine] - Kit</t>
  </si>
  <si>
    <t>Pyridoxine 50mg, 10 x 10 - Kit of 100 tab (10 Blisters of 10 tab)</t>
  </si>
  <si>
    <t>Pyridoxine 50mg, 10 x 10 - Kit de 100 comp (10 Plaquettes of 10 comp)</t>
  </si>
  <si>
    <t>Pyridoxine 50mg, 10 x 10 - Kit de 100 comp (10 Blisteres of 10 comp)</t>
  </si>
  <si>
    <t>Prolongation of Intensive Phase of Cat. I &amp; Cat. II patient - Kit</t>
  </si>
  <si>
    <t>24 x Streptomycin 750 mg injection kits (with water, syringes and needles) - Kit</t>
  </si>
  <si>
    <t>Rifampicin 150mg, 10 x 10 - Kit of 100 tab (10 Blisters of 10 tab)</t>
  </si>
  <si>
    <t>Rifampicin 150mg, 10 x 10 - Kit de 100 comp (10 Plaquettes of 10 comp)</t>
  </si>
  <si>
    <t>Rifampicin 150mg, 10 x 10 - Kit de 100 comp (10 Blisteres of 10 comp)</t>
  </si>
  <si>
    <t>Isoniazid 100 mg, 10 x 10 - Kit of 100 tab (10 Blisters of 10 tab)</t>
  </si>
  <si>
    <t>Isoniazid 100 mg, 10 x 10 - Kit de 100 comp (10 Plaquettes of 10 comp)</t>
  </si>
  <si>
    <t>Isoniazid 100 mg, 10 x 10 - Kit de 100 comp (10 Blisteres of 10 comp)</t>
  </si>
  <si>
    <t>Pyrazinamide 500 mg, 10 x 10 - Kit of 100 tab (10 Blisters of 10 tab)</t>
  </si>
  <si>
    <t>Pyrazinamide 500 mg, 10 x 10 - Kit de 100 comp (10 Plaquettes of 10 comp)</t>
  </si>
  <si>
    <t>Pyrazinamide 500 mg, 10 x 10 - Kit de 100 comp (10 Blisteres of 10 comp)</t>
  </si>
  <si>
    <t>7 x [R450, 2 H300, 2 E600, 2 Z750] - Kit</t>
  </si>
  <si>
    <t>40mg/g - Sachet de 60g</t>
  </si>
  <si>
    <t>250mg - Bote-120</t>
  </si>
  <si>
    <t>5ml - Ampoule of 10 ml</t>
  </si>
  <si>
    <t>5ml - Ampoule de 10 ml</t>
  </si>
  <si>
    <t>5ml - Ampolla de 10 ml</t>
  </si>
  <si>
    <t>5ml - Vial - 50 * 5ml</t>
  </si>
  <si>
    <t>5ml - Fiole - 50 * 5ml</t>
  </si>
  <si>
    <t>5ml - Vial - 20 * 5ml</t>
  </si>
  <si>
    <t>5ml - Fiole - 20 * 5ml</t>
  </si>
  <si>
    <t>5ml - Ampoule of 5 ml</t>
  </si>
  <si>
    <t>5ml - Ampoule de 5 ml</t>
  </si>
  <si>
    <t>5ml - Ampolla de 5 ml</t>
  </si>
  <si>
    <t>5ml - Ampoule - 100 * 5ml</t>
  </si>
  <si>
    <t>5ml - Ampolla - 100 * 5ml</t>
  </si>
  <si>
    <t>10mg/ml - Fiole de 20 ml</t>
  </si>
  <si>
    <t>10mg/ml - Vial de 20 ml</t>
  </si>
  <si>
    <t>10mg/ml - Vial - 5 * 20ml</t>
  </si>
  <si>
    <t>10mg/ml - Fiole - 5 * 20ml</t>
  </si>
  <si>
    <t>300mg - Blister-8</t>
  </si>
  <si>
    <t>300mg - Plaquette-8</t>
  </si>
  <si>
    <t>300mg - Flacon-28</t>
  </si>
  <si>
    <t>300mg - Bote-28</t>
  </si>
  <si>
    <t>250mg - Blister-40</t>
  </si>
  <si>
    <t>250mg - Plaquette-40</t>
  </si>
  <si>
    <t>60mg - Flacon-100</t>
  </si>
  <si>
    <t>60mg - Bote-100</t>
  </si>
  <si>
    <t>60mg - Flacon-500</t>
  </si>
  <si>
    <t>60mg - Bote-500</t>
  </si>
  <si>
    <t>300mg - Flacon-56</t>
  </si>
  <si>
    <t>300mg - Bote-56</t>
  </si>
  <si>
    <t>250mg - Blister-300</t>
  </si>
  <si>
    <t>250mg - Plaquette-300</t>
  </si>
  <si>
    <t>Mod-Int-CostInput-PR</t>
  </si>
  <si>
    <t>Unique Int ID lookup</t>
  </si>
  <si>
    <t>Detailed Budget Lookup</t>
  </si>
  <si>
    <t>Basis for rank</t>
  </si>
  <si>
    <t>All</t>
  </si>
  <si>
    <t>This sheet contains references to the rows in the 4 PSM data entry sheets with unique combinations of Mod+Int+PR+CostInput</t>
  </si>
  <si>
    <t>Health Products &amp; Equipment</t>
  </si>
  <si>
    <t>Other Pharma &amp; Health Products</t>
  </si>
  <si>
    <t>Module, Interv, Cost Input, PR</t>
  </si>
  <si>
    <t>Concat (only first instance of unique combination holds full concat)</t>
  </si>
  <si>
    <t>CostInp-ProdName-Spec comb</t>
  </si>
  <si>
    <t>1st occurance of  unique CostInp-ProdName-Spec combination</t>
  </si>
  <si>
    <t>Mod-Int-CI-PR comb</t>
  </si>
  <si>
    <t>1st occurance of  unique Mod-Int-CI-PR comb</t>
  </si>
  <si>
    <t>Product Summary (in grant currency)</t>
  </si>
  <si>
    <t>Сводная информация о продуктах (в валюте гранта)</t>
  </si>
  <si>
    <t>Cпецификация</t>
  </si>
  <si>
    <t>Spécification</t>
  </si>
  <si>
    <t>Especificación</t>
  </si>
  <si>
    <t>ProdSpecID</t>
  </si>
  <si>
    <t>CostInput-Prod-Spec</t>
  </si>
  <si>
    <t>Unit Cost</t>
  </si>
  <si>
    <t>Quantity</t>
  </si>
  <si>
    <t xml:space="preserve">Quantité </t>
  </si>
  <si>
    <t xml:space="preserve">Cantidad </t>
  </si>
  <si>
    <t>Количество</t>
  </si>
  <si>
    <t>* This is an aggregation by Product Name and Specification. In the case multiple lines in the individual data entry sheets hold the same combination of Product Name and Specification,</t>
  </si>
  <si>
    <t>the Unit Cost here will be calculated as the Total cost for the combination during that year, divided by the the total Quantity for the year.</t>
  </si>
  <si>
    <t>Where multiple lines exist in the data entry sheets for the same combination mentioned above, they will be aggregated into one row here in order to minimize the amount of data to copy+paste.</t>
  </si>
  <si>
    <t>When copying into the Detailed Budget Offline Template, you can select the content of this sheet column by column and copy+paste it into the other file. Do not try to paste the entire table in one go.</t>
  </si>
  <si>
    <t>In order to properly reflect quarterly amounts in the Detailed Budget and because of this aggregation of rows, Unit Costs are normalized to 1 here, and Quantities contain the actual Cash Outflow amounts.</t>
  </si>
  <si>
    <r>
      <t xml:space="preserve">When pasting into the Detailed Budget file make sure to paste </t>
    </r>
    <r>
      <rPr>
        <u/>
        <sz val="10"/>
        <color theme="1"/>
        <rFont val="Calibri"/>
        <family val="2"/>
        <scheme val="minor"/>
      </rPr>
      <t>AS VALUES</t>
    </r>
    <r>
      <rPr>
        <sz val="10"/>
        <color theme="1"/>
        <rFont val="Calibri"/>
        <family val="2"/>
        <scheme val="minor"/>
      </rPr>
      <t xml:space="preserve"> (symbol 123) to avoid creating links between the two files.</t>
    </r>
  </si>
  <si>
    <t>Par module</t>
  </si>
  <si>
    <t>1.0 Человеческие ресурсы (ЧР)</t>
  </si>
  <si>
    <t>2.0 Coûts liés au déplacements (Voyages)</t>
  </si>
  <si>
    <t>3.0 Servicios profesionales externos (SPE)</t>
  </si>
  <si>
    <t>3.0 Внешние профессиональные услуги (ВПУ)</t>
  </si>
  <si>
    <t>11.0 Coûts liés à la gestion du programme</t>
  </si>
  <si>
    <t>12.0 Aide à la subsistance apportée aux Malades/population cible</t>
  </si>
  <si>
    <t>12.0 Apoyo económico a clientes y grupos de población meta</t>
  </si>
  <si>
    <t>12.0 Поддержка жизни получающей услуги/ целевой группы населения (ПЖПУЦГН)</t>
  </si>
  <si>
    <t>13.0 Финансирование, ориентированное на конкретные результаты (ФОКР)</t>
  </si>
  <si>
    <t>1.2. Salaires - Travailleurs de proximité, personnel médical et autres prestataires de services</t>
  </si>
  <si>
    <t>1.2 Salarios - trabajadores sociales del campo, personal médico y otros proveedores de servicios</t>
  </si>
  <si>
    <t xml:space="preserve">1.3 Доплата к заработной плате/ поощрительные выплаты - надбавки </t>
  </si>
  <si>
    <t>1.4 Прочие расходы на ЧР</t>
  </si>
  <si>
    <t>2.1 Indemnités journalières liés à la formation/transports/autres coûts</t>
  </si>
  <si>
    <t>2.1 Viáticos, transporte y otros costos relacionados con capacitaciones</t>
  </si>
  <si>
    <t>2.1 Суточные расходы, связанные с обучением/ транспортные/ прочие расходы</t>
  </si>
  <si>
    <t xml:space="preserve">2.2 Indemnités journalières liés à l'assistance technique/transports/autres coût </t>
  </si>
  <si>
    <t>2.3 Indemnités journalières liés à la supervision/enquête/collecte de données/transport/autres coût</t>
  </si>
  <si>
    <t>2.3 Суточные расходы, связанные с осуществлением надзора/ обследований/ сбором данных/ транспортные/ прочие расходы</t>
  </si>
  <si>
    <t>2.4 Indemnités journalières liés à la sensibilisation/ transport/réunion/ et autres coût</t>
  </si>
  <si>
    <t>2.4 Суточные расходы, связанные с проведением совещаний/ информационно-пропагандистской деятельности/ транспортные/ прочие расходы</t>
  </si>
  <si>
    <t>2.5 Otros costos de transporte</t>
  </si>
  <si>
    <t>3.1 Honoraires liés à l'assistance technique - Consultants</t>
  </si>
  <si>
    <t>3.1 Оплата за предоставление технической помощи (ТП) - консультанты</t>
  </si>
  <si>
    <t>3.2 Honoraires de l'agent fiduciaire</t>
  </si>
  <si>
    <t>3.2 Оплата услуг фискальных/ финансовых агентов</t>
  </si>
  <si>
    <t>3.3 Honoraires des auditeurs externes</t>
  </si>
  <si>
    <t>4.6 Subventions du secteur privé pour les CTA (subventionnement à 4.3)</t>
  </si>
  <si>
    <t>4.6 Субсидии частного сектора для проведения АКТ (софинансирование пункта 4.3)</t>
  </si>
  <si>
    <t>5.8 Прочие расходные материалы</t>
  </si>
  <si>
    <t xml:space="preserve">6.1 Analyseur de CD4/accessoires </t>
  </si>
  <si>
    <t xml:space="preserve">6.2 Analyseur de mesure de la charge virale du VIH/accessoires </t>
  </si>
  <si>
    <t>7.1 coût d'agent et de manutention</t>
  </si>
  <si>
    <t>7.1 Honorarios del agente de adquisiciones y relacionados con gastos de gestion de prodcuctos de salud</t>
  </si>
  <si>
    <t>7.4 Расходы на перевозку внутри страны</t>
  </si>
  <si>
    <t>7.6 Despacho de aduanas relacionado con productos de salud</t>
  </si>
  <si>
    <t>9.1 Matériel informatiquee , ordinateurs, logiciel et applications</t>
  </si>
  <si>
    <t xml:space="preserve">9.4 Coûts de maintenance des équipements non sanitaire </t>
  </si>
  <si>
    <t>10.1 Печатные материалы (бланки, книги, руководства, брошюры, проспекты…)</t>
  </si>
  <si>
    <t>11.1 Расходы на содержание офиса</t>
  </si>
  <si>
    <t>11.2 Impots et taxes non récupérables</t>
  </si>
  <si>
    <t>11.3 Возмещение косвенных расходов (ВКР) - в процентном отношении</t>
  </si>
  <si>
    <t>11.4 Autres coûts liés à la gestion du programme</t>
  </si>
  <si>
    <t>12.1 Soutien aux orphelins et enfants vulnérables (coût de scolarité, uniformes, livres...)</t>
  </si>
  <si>
    <t xml:space="preserve">12.2 Aide alimentaire </t>
  </si>
  <si>
    <t>12.2 Paquetes de nutrición y asistencia</t>
  </si>
  <si>
    <t xml:space="preserve">12.3 Incentivos en efectivo para pacientes, asesores y mediadores / </t>
  </si>
  <si>
    <t>12.3 Материальное стимулирование пациентов/ консультантов/ медиаторов</t>
  </si>
  <si>
    <t>12.5 Otros costos relacionados con el apoyo económico a clientes y grupos de población destinatarios meta</t>
  </si>
  <si>
    <t>12.5 Прочие расходы на ПЖПУЦГН</t>
  </si>
  <si>
    <t>13.1 Финансирование, ориентированное на конкретные результаты</t>
  </si>
  <si>
    <t>Please carefully review the instructions sheet before completing this template</t>
  </si>
  <si>
    <t>En esta tabla se proporciona orientación sobre cómo rellenar la herramienta modular. Las celdas destacadas en color verde se completarán durante la negociación de la subvención.</t>
  </si>
  <si>
    <t>Pays / Candidat :</t>
  </si>
  <si>
    <t>Composante :</t>
  </si>
  <si>
    <t>Année de début :</t>
  </si>
  <si>
    <t>Numéro de subvention / SFU :</t>
  </si>
  <si>
    <t>Número de SSF/subvención:</t>
  </si>
  <si>
    <t>Période couverte : du</t>
  </si>
  <si>
    <t>Période couverte : au</t>
  </si>
  <si>
    <t>Fecha prevista de actualización de avances</t>
  </si>
  <si>
    <t>Échéance de l'examen périodique</t>
  </si>
  <si>
    <t>Fecha prevista de la revisión periódica</t>
  </si>
  <si>
    <t>Période</t>
  </si>
  <si>
    <t>Periodo</t>
  </si>
  <si>
    <t>B. Metas del programa e indicadores de repercusión</t>
  </si>
  <si>
    <t>Buts :</t>
  </si>
  <si>
    <t>Metas:</t>
  </si>
  <si>
    <t>Vinculado a lo(s) objetivos(s) n.º</t>
  </si>
  <si>
    <t>Indicador de repercusión</t>
  </si>
  <si>
    <t>Année</t>
  </si>
  <si>
    <t>Año</t>
  </si>
  <si>
    <t>&lt;= Assurez-vous de mettre à jour le choix de la composante si vous changez la langue</t>
  </si>
  <si>
    <t>Identifiant de l'élément de coût</t>
  </si>
  <si>
    <t>ID de categoría de gasto</t>
  </si>
  <si>
    <t>Nom du produit</t>
  </si>
  <si>
    <t>Nombre del producto</t>
  </si>
  <si>
    <t>Identifiant du produit</t>
  </si>
  <si>
    <t>Receptor</t>
  </si>
  <si>
    <t>Identifiant du récipiendaire</t>
  </si>
  <si>
    <t>ID del receptor</t>
  </si>
  <si>
    <t>Coût unitaire (monnaie du paiement) A1</t>
  </si>
  <si>
    <t>Y1 Costo Unitario (moneda en que se realiza el pago)</t>
  </si>
  <si>
    <t>Quantité T1</t>
  </si>
  <si>
    <t>Q1 Cantidad</t>
  </si>
  <si>
    <t>Sorties de trésorerie T1</t>
  </si>
  <si>
    <t>Q1 Salida de efectivo</t>
  </si>
  <si>
    <t>Quantité T2</t>
  </si>
  <si>
    <t>Q2 Cantidad</t>
  </si>
  <si>
    <t>Sorties de trésorerie T2</t>
  </si>
  <si>
    <t>Q2 Salida de efectivo</t>
  </si>
  <si>
    <t>Quantité T3</t>
  </si>
  <si>
    <t>Q3 Cantidad</t>
  </si>
  <si>
    <t>Sorties de trésorerie T3</t>
  </si>
  <si>
    <t>Q3 Salida de efectivo</t>
  </si>
  <si>
    <t>Quantité T4</t>
  </si>
  <si>
    <t>Q4 Cantidad</t>
  </si>
  <si>
    <t>Sorties de trésorerie T4</t>
  </si>
  <si>
    <t>Q4 Salida de efectivo</t>
  </si>
  <si>
    <t>Quantité totale A1</t>
  </si>
  <si>
    <t>Y1 Cantidad total</t>
  </si>
  <si>
    <t>Sorties de trésorerie totales A1</t>
  </si>
  <si>
    <t>Y1 Salida total de efectivo</t>
  </si>
  <si>
    <t>Coût unitaire (monnaie du paiement) A2</t>
  </si>
  <si>
    <t>Y2 Costo Unitario (moneda en que se realiza el pago)</t>
  </si>
  <si>
    <t>Quantité T5</t>
  </si>
  <si>
    <t>Q5 Cantidad</t>
  </si>
  <si>
    <t>Sorties de trésorerie T5</t>
  </si>
  <si>
    <t>Q5 Salida de efectivo</t>
  </si>
  <si>
    <t>Quantité T6</t>
  </si>
  <si>
    <t>Q6 Cantidad</t>
  </si>
  <si>
    <t>Sorties de trésorerie T6</t>
  </si>
  <si>
    <t>Q6 Salida de efectivo</t>
  </si>
  <si>
    <t>Quantité T7</t>
  </si>
  <si>
    <t>Q7 Cantidad</t>
  </si>
  <si>
    <t>Sorties de trésorerie T7</t>
  </si>
  <si>
    <t>Q7 Salida de efectivo</t>
  </si>
  <si>
    <t>Quantité T8</t>
  </si>
  <si>
    <t>Q8 Cantidad</t>
  </si>
  <si>
    <t>Sorties de trésorerie T8</t>
  </si>
  <si>
    <t>Q8 Salida de efectivo</t>
  </si>
  <si>
    <t>Quantité totale A2</t>
  </si>
  <si>
    <t>Y2 Cantidad total</t>
  </si>
  <si>
    <t>Sorties de trésorerie totales A2</t>
  </si>
  <si>
    <t>Y2 Salida total de efectivo</t>
  </si>
  <si>
    <t>Coût unitaire (monnaie du paiement) A3</t>
  </si>
  <si>
    <t>Y3 Costo Unitario (moneda en que se realiza el pago)</t>
  </si>
  <si>
    <t>Quantité T9</t>
  </si>
  <si>
    <t>Q9 Cantidad</t>
  </si>
  <si>
    <t>Sorties de trésorerie T9</t>
  </si>
  <si>
    <t>Q9 Salida de efectivo</t>
  </si>
  <si>
    <t>Quantité T10</t>
  </si>
  <si>
    <t>Q10 Cantidad</t>
  </si>
  <si>
    <t>Sorties de trésorerie T10</t>
  </si>
  <si>
    <t>Q10 Salida de efectivo</t>
  </si>
  <si>
    <t>Quantité T11</t>
  </si>
  <si>
    <t>Q11 Cantidad</t>
  </si>
  <si>
    <t>Sorties de trésorerie T11</t>
  </si>
  <si>
    <t>Q11 Salida de efectivo</t>
  </si>
  <si>
    <t>Quantité T12</t>
  </si>
  <si>
    <t>Q12 Cantidad</t>
  </si>
  <si>
    <t>Sorties de trésorerie T12</t>
  </si>
  <si>
    <t>Q12 Salida de efectivo</t>
  </si>
  <si>
    <t>Quantité totale A3</t>
  </si>
  <si>
    <t>Y3 Cantidad total</t>
  </si>
  <si>
    <t>Sorties de trésorerie totales A3</t>
  </si>
  <si>
    <t>Y3 Salida total de efectivo</t>
  </si>
  <si>
    <t>Coût unitaire A4</t>
  </si>
  <si>
    <t>Y4 Costo Unitario (moneda en que se realiza el pago)</t>
  </si>
  <si>
    <t>Quantité T13</t>
  </si>
  <si>
    <t>Q13 Cantidad</t>
  </si>
  <si>
    <t>Sorties de trésorerie T13</t>
  </si>
  <si>
    <t>Q13 Salida de efectivo</t>
  </si>
  <si>
    <t>Quantité T14</t>
  </si>
  <si>
    <t>Q14 Cantidad</t>
  </si>
  <si>
    <t>Sorties de trésorerie T14</t>
  </si>
  <si>
    <t>Q14 Salida de efectivo</t>
  </si>
  <si>
    <t>Quantité T15</t>
  </si>
  <si>
    <t>Q15 Cantidad</t>
  </si>
  <si>
    <t>Sorties de trésorerie T15</t>
  </si>
  <si>
    <t>Q15 Salida de efectivo</t>
  </si>
  <si>
    <t>Quantité T16</t>
  </si>
  <si>
    <t>Q16 Cantidad</t>
  </si>
  <si>
    <t>Sorties de trésorerie T16</t>
  </si>
  <si>
    <t>Q16 Salida de efectivo</t>
  </si>
  <si>
    <t>Quantité totale A4</t>
  </si>
  <si>
    <t>Y4 Cantidad total</t>
  </si>
  <si>
    <t>Sorties de trésorerie totales A4</t>
  </si>
  <si>
    <t>Y4 Salida total de efectivo</t>
  </si>
  <si>
    <t>Quantité totale A1-4</t>
  </si>
  <si>
    <t>Y1-4 Cantidad total</t>
  </si>
  <si>
    <t>Sorties de trésoreries totales A1 à A4</t>
  </si>
  <si>
    <t>Y1-4 Salidas totales de efectivo</t>
  </si>
  <si>
    <t>Monnaie de la subvention A1</t>
  </si>
  <si>
    <t>Y1 Moneda de la subvención</t>
  </si>
  <si>
    <t>Monnaie de la subvention A2</t>
  </si>
  <si>
    <t>Y2 Moneda de la subvención</t>
  </si>
  <si>
    <t>Monnaie de la subvention A3</t>
  </si>
  <si>
    <t>Y3 Moneda de la subvención</t>
  </si>
  <si>
    <t>Monnaie de la subvention A4</t>
  </si>
  <si>
    <t>Y4 Moneda de la subvención</t>
  </si>
  <si>
    <t>Hypothèses à l'appui du coût unitaire</t>
  </si>
  <si>
    <t>Supuestos para Apoyar el Costo Unitario</t>
  </si>
  <si>
    <t>Módulo</t>
  </si>
  <si>
    <t>Intervención</t>
  </si>
  <si>
    <t>Description de l'activité</t>
  </si>
  <si>
    <t>Monnaie de paiement</t>
  </si>
  <si>
    <t>Moneda en que se realiza el pago</t>
  </si>
  <si>
    <t>Description de l'élément</t>
  </si>
  <si>
    <t>Descripción del artículo</t>
  </si>
  <si>
    <t>Salaire net A1</t>
  </si>
  <si>
    <t>Y1 Salario neto</t>
  </si>
  <si>
    <t>Sécurité sociale et autres frais obligatoires A1</t>
  </si>
  <si>
    <t>Y1 Seguridad Social y otras cargas obligatorias</t>
  </si>
  <si>
    <t>Total des salaires A1</t>
  </si>
  <si>
    <t>Y1 Salario total</t>
  </si>
  <si>
    <t>Niveau d'effort (%) A1</t>
  </si>
  <si>
    <t>Y1 Nivel de Esfuerzo (%)</t>
  </si>
  <si>
    <t>Nombre de personnes A1</t>
  </si>
  <si>
    <t>Y1 Cantidad de personas</t>
  </si>
  <si>
    <t>Coût total A1</t>
  </si>
  <si>
    <t>Y1 Costo total</t>
  </si>
  <si>
    <t>Salaire net A2</t>
  </si>
  <si>
    <t>Y2 Salario neto</t>
  </si>
  <si>
    <t>Sécurité sociale et autres frais obligatoires A2</t>
  </si>
  <si>
    <t>Y2 Seguridad Social y otras cargas obligatorias</t>
  </si>
  <si>
    <t>Total des salaires A2</t>
  </si>
  <si>
    <t>Y2 Salario total</t>
  </si>
  <si>
    <t>Niveau d'effort (%) A2</t>
  </si>
  <si>
    <t>Y2 Nivel de Esfuerzo (%)</t>
  </si>
  <si>
    <t>Nombre de personnes A2</t>
  </si>
  <si>
    <t>Y2 Cantidad de personas</t>
  </si>
  <si>
    <t>Coût total A2</t>
  </si>
  <si>
    <t>Y2 Costo total</t>
  </si>
  <si>
    <t>Salaire net A3</t>
  </si>
  <si>
    <t>Y3 Salario neto</t>
  </si>
  <si>
    <t>Sécurité sociale et autres frais obligatoires A3</t>
  </si>
  <si>
    <t>Y3 Seguridad Social y otras cargas obligatorias</t>
  </si>
  <si>
    <t>Total des salaires A3</t>
  </si>
  <si>
    <t>Y3 Salario total</t>
  </si>
  <si>
    <t>Niveau d'effort (%) A3</t>
  </si>
  <si>
    <t>Y3 Nivel de Esfuerzo (%)</t>
  </si>
  <si>
    <t>Nombre de personnes A3</t>
  </si>
  <si>
    <t>Y3 Cantidad de personas</t>
  </si>
  <si>
    <t>Coût total A3</t>
  </si>
  <si>
    <t>Y3 Costo total</t>
  </si>
  <si>
    <t>Salaire net A4</t>
  </si>
  <si>
    <t>Y4 Salario neto</t>
  </si>
  <si>
    <t>Sécurité sociale et autres frais obligatoires A4</t>
  </si>
  <si>
    <t>Y4 Seguridad Social y otras cargas obligatorias</t>
  </si>
  <si>
    <t>Total des salaires A4</t>
  </si>
  <si>
    <t>Y4 Salario total</t>
  </si>
  <si>
    <t>Niveau d'effort (%) A4</t>
  </si>
  <si>
    <t>Y4 Nivel de Esfuerzo (%)</t>
  </si>
  <si>
    <t>Nombre de personnes A4</t>
  </si>
  <si>
    <t>Y4 Cantidad de personas</t>
  </si>
  <si>
    <t>Coût total A4</t>
  </si>
  <si>
    <t>Y4 Costo total</t>
  </si>
  <si>
    <t>Coût unitaire A1</t>
  </si>
  <si>
    <t>Y1 Costo Unitario</t>
  </si>
  <si>
    <t>Durée (jours) A1</t>
  </si>
  <si>
    <t>Y1 Duración (días)</t>
  </si>
  <si>
    <t>Quantité A1</t>
  </si>
  <si>
    <t>Y1 Cantidad</t>
  </si>
  <si>
    <t>Coût unitaire A2</t>
  </si>
  <si>
    <t>Y2 Costo Unitario</t>
  </si>
  <si>
    <t>Durée (jours) A2</t>
  </si>
  <si>
    <t>Y2 Duración (días)</t>
  </si>
  <si>
    <t>Quantité A3</t>
  </si>
  <si>
    <t>Y2 Cantidad</t>
  </si>
  <si>
    <t>Coût unitaire A3</t>
  </si>
  <si>
    <t>Y3 Costo Unitario</t>
  </si>
  <si>
    <t>Durée (jours) A3</t>
  </si>
  <si>
    <t>Y3 Duración (días)</t>
  </si>
  <si>
    <t>Y3 Cantidad</t>
  </si>
  <si>
    <t>Y4 Costo Unitario</t>
  </si>
  <si>
    <t>Durée (jours) A4</t>
  </si>
  <si>
    <t>Y4 Duración (días)</t>
  </si>
  <si>
    <t>Quantité A4</t>
  </si>
  <si>
    <t>Nom d'activité de la ligne budgétaire</t>
  </si>
  <si>
    <t>Nombre de la actividad en la partida presupuestaria</t>
  </si>
  <si>
    <t>Élément de coût</t>
  </si>
  <si>
    <t>Categoría de gasto</t>
  </si>
  <si>
    <t>Pour rafraîchir le tableau croisé dynamique avec les derniers montants encodés dans les budgets détaillés, cliquez n'importe où dans le tableau et appuyez sur Alt + F5.</t>
  </si>
  <si>
    <t>Para refrescar la tabla dinámica con los últimos montos ingresados en los presupuestos detallados, haga clic en cualquier lugar de la tabla y luego presione las teclas Alt+F5.</t>
  </si>
  <si>
    <t>Résumé du budget (dans la monnaie de la subvention)</t>
  </si>
  <si>
    <t>Resumen del Presupuesto (en la moneda de la subvención)</t>
  </si>
  <si>
    <t>Par groupement des coûts</t>
  </si>
  <si>
    <t>Por agrupación de costo</t>
  </si>
  <si>
    <t>Pour actualiser le tableau croisé dynamique avec les derniers montants encodés dans le budget de chaque module sur la note conceptuelle, cliquez n'importe où dans le tableau et appuyez sur Alt + F5 ou allez dans le menu et sélectionner "Données", puis "Actualiser tout".</t>
  </si>
  <si>
    <t>Para refrescar la tabla dinámica con los últimos montos ingresados en los presupuestos de los módulos en la hoja de la nota conceptual, haga clic en cualquier lugar de la tabla y luego presione las teclas Alt+F5, o en el menú Datos elija la opción "Actualizar todo".</t>
  </si>
  <si>
    <t>Taux de change (pour la monnaie de la subvention)</t>
  </si>
  <si>
    <t>Tipo de cambio (hacia la moneda de la subvención)</t>
  </si>
  <si>
    <t>Code de monnaie</t>
  </si>
  <si>
    <t>Código de la moneda</t>
  </si>
  <si>
    <t>Subvention</t>
  </si>
  <si>
    <t>Subvención</t>
  </si>
  <si>
    <t>Monnaie locale</t>
  </si>
  <si>
    <t>Moneda local</t>
  </si>
  <si>
    <t>Autre monnaie</t>
  </si>
  <si>
    <t>Coût unitaire (monnaie de la subvention) A1</t>
  </si>
  <si>
    <t>Y1 Costo Unitario (moneda de la subvención)</t>
  </si>
  <si>
    <t>Coût unitaire (monnaie de la subvention) A2</t>
  </si>
  <si>
    <t>Y2 Costo Unitario (moneda de la subvención)</t>
  </si>
  <si>
    <t>Coût unitaire (monnaie de la subvention) A3</t>
  </si>
  <si>
    <t>Y3 Costo Unitario (moneda de la subvención)</t>
  </si>
  <si>
    <t>Coût unitaire (monnaie de la subvention) A4</t>
  </si>
  <si>
    <t>Y4 Costo Unitario (moneda de la subvención)</t>
  </si>
  <si>
    <t>Coût moyen par ligne budgétaire A1</t>
  </si>
  <si>
    <t>Y1 Costo promedio por partida presupuestaria</t>
  </si>
  <si>
    <t>Coût moyen par ligne budgétaire A2</t>
  </si>
  <si>
    <t>Y2 Costo promedio por partida presupuestaria</t>
  </si>
  <si>
    <t>Coût moyen par ligne budgétaire A3</t>
  </si>
  <si>
    <t>Y3 Costo promedio por partida presupuestaria</t>
  </si>
  <si>
    <t>Coût moyen par ligne budgétaire A4</t>
  </si>
  <si>
    <t>Y4 Costo promedio por partida presupuestaria</t>
  </si>
  <si>
    <t>Année 1</t>
  </si>
  <si>
    <t>Año 1</t>
  </si>
  <si>
    <t>Année 2</t>
  </si>
  <si>
    <t>Año 2</t>
  </si>
  <si>
    <t>Année 3</t>
  </si>
  <si>
    <t>Año 3</t>
  </si>
  <si>
    <t>Somme du coût total par ligne budgetaire A1</t>
  </si>
  <si>
    <t>Somme du coût total par ligne budgetaire A2</t>
  </si>
  <si>
    <t>Somme du coût total par ligne budgetaire A3</t>
  </si>
  <si>
    <t>Somme du coût total par ligne budgetaire A4</t>
  </si>
  <si>
    <t>Par récipiendaire</t>
  </si>
  <si>
    <t>Salaire net (monnaie de la subvention) A1</t>
  </si>
  <si>
    <t>Salaire net (monnaie de la subvention) A2</t>
  </si>
  <si>
    <t>Salaire net (monnaie de la subvention) A3</t>
  </si>
  <si>
    <t>Salaire net (monnaie de la subvention) A4</t>
  </si>
  <si>
    <t>Всего</t>
  </si>
  <si>
    <t>Статья расхода</t>
  </si>
  <si>
    <t>Название вида деятельности по бюджетной строке</t>
  </si>
  <si>
    <t>Эта таблица содержит инструкции по заполнению модульной формы. Ячейки, выделенные зеленым цветом, заполняются в процессе переговоров по гранту.</t>
  </si>
  <si>
    <t>Перед заполнением этой формы внимательно ознакомьтесь с инструкциями, приведенными на рабочем листе</t>
  </si>
  <si>
    <t>A. Данные о программе</t>
  </si>
  <si>
    <t>Год начала:</t>
  </si>
  <si>
    <t>Месяц начала:</t>
  </si>
  <si>
    <t>ЕПФ/ номер гранта:</t>
  </si>
  <si>
    <t>Охватываемый период: начало</t>
  </si>
  <si>
    <t>Охватываемый период: конец</t>
  </si>
  <si>
    <t>Дата представления отчета о реализации программы</t>
  </si>
  <si>
    <t>Запрос на выплату средств (Да, Нет)</t>
  </si>
  <si>
    <t>Конечный срок периодической оценки</t>
  </si>
  <si>
    <t>Дата представления аудиторского отчета</t>
  </si>
  <si>
    <t>Период</t>
  </si>
  <si>
    <t>Цели:</t>
  </si>
  <si>
    <t>Связано с целью (целям) #</t>
  </si>
  <si>
    <t>Исходный показатель</t>
  </si>
  <si>
    <t>Не забудьте обновить выбор компонента, если вы измяете язык =&gt;</t>
  </si>
  <si>
    <t>ID статьи расхода</t>
  </si>
  <si>
    <t>Наименование</t>
  </si>
  <si>
    <t>ID продукта</t>
  </si>
  <si>
    <t>Спецификация</t>
  </si>
  <si>
    <t>Получатель</t>
  </si>
  <si>
    <t>ID реципиента</t>
  </si>
  <si>
    <t>Y1 Удельная стоимость (валюта платежа)</t>
  </si>
  <si>
    <t>Q1 Количество</t>
  </si>
  <si>
    <t>Q1 Отток денежных средств</t>
  </si>
  <si>
    <t>Q2 Количество</t>
  </si>
  <si>
    <t>Q2 Отток денежных средств</t>
  </si>
  <si>
    <t>Q3 Количество</t>
  </si>
  <si>
    <t>Q3 Отток денежных средств</t>
  </si>
  <si>
    <t>Q4 Количество</t>
  </si>
  <si>
    <t>Q4 Отток денежных средств</t>
  </si>
  <si>
    <t>Y1 Общее количество</t>
  </si>
  <si>
    <t>Y1 Всего отток денежных средств</t>
  </si>
  <si>
    <t>Y2 Удельная стоимость (валюта платежа)</t>
  </si>
  <si>
    <t>Количество Q5</t>
  </si>
  <si>
    <t>Q5 Отток денежных средств</t>
  </si>
  <si>
    <t>Q6 Количество</t>
  </si>
  <si>
    <t>Q6 Отток денежных средств</t>
  </si>
  <si>
    <t>Q7 Количество</t>
  </si>
  <si>
    <t>Q7 Отток денежных средств</t>
  </si>
  <si>
    <t>Q8 Количество</t>
  </si>
  <si>
    <t>Q8 Отток денежных средств</t>
  </si>
  <si>
    <t>Y2 Общее количество</t>
  </si>
  <si>
    <t>Y2 Всего отток денежных средств</t>
  </si>
  <si>
    <t>Y3 Удельная стоимость (валюта платежа)</t>
  </si>
  <si>
    <t>Q9 Количество</t>
  </si>
  <si>
    <t>Q9 Отток денежных средств</t>
  </si>
  <si>
    <t>Q10 Количество</t>
  </si>
  <si>
    <t>Q10 Отток денежных средств</t>
  </si>
  <si>
    <t>Q11 Количество</t>
  </si>
  <si>
    <t>Q11 Отток денежных средств</t>
  </si>
  <si>
    <t>Q12 Количество</t>
  </si>
  <si>
    <t>Q12 Отток денежных средств</t>
  </si>
  <si>
    <t>Y3 Общее количество</t>
  </si>
  <si>
    <t>Y3 Всего отток денежных средств</t>
  </si>
  <si>
    <t>Y4 Удельная стоимость (валюта платежа)</t>
  </si>
  <si>
    <t>Q13 Количество</t>
  </si>
  <si>
    <t>Q13 Отток денежных средств</t>
  </si>
  <si>
    <t>Q14 Количество</t>
  </si>
  <si>
    <t>Q14 Отток денежных средств</t>
  </si>
  <si>
    <t>Q15 Количество</t>
  </si>
  <si>
    <t>Q15 Отток денежных средств</t>
  </si>
  <si>
    <t>Q16 Количество</t>
  </si>
  <si>
    <t>Q16 Отток денежных средств</t>
  </si>
  <si>
    <t>Y4 Общее количество</t>
  </si>
  <si>
    <t>Y4 Всего отток денежных средств</t>
  </si>
  <si>
    <t>Y1-4 Общее количество</t>
  </si>
  <si>
    <t>Y1-4 Всего отток денежных средств</t>
  </si>
  <si>
    <t>Y1 Валюта гранта</t>
  </si>
  <si>
    <t>Y2 Валюта гранта</t>
  </si>
  <si>
    <t>Y3 Валюта гранта</t>
  </si>
  <si>
    <t>Y4 Валюта гранта</t>
  </si>
  <si>
    <t>Предположения по поддержке удельной стоимости</t>
  </si>
  <si>
    <t>Категория затрат</t>
  </si>
  <si>
    <t>Модуль</t>
  </si>
  <si>
    <t>Мероприятие</t>
  </si>
  <si>
    <t>Валюта</t>
  </si>
  <si>
    <t>Y1 Чистый оклад</t>
  </si>
  <si>
    <t>Y1 Социальное обеспечение и другие обязательные платежи</t>
  </si>
  <si>
    <t>Y1 Общие расхода на зарплату</t>
  </si>
  <si>
    <t>Y1 Уровень усилий (%)</t>
  </si>
  <si>
    <t>Y1 Количество человек</t>
  </si>
  <si>
    <t>Y1 Общая стоимость</t>
  </si>
  <si>
    <t>Y2 Чистый оклад</t>
  </si>
  <si>
    <t>Y2 Социального обеспечения и других обязательных платежей</t>
  </si>
  <si>
    <t>Y2 Общие расхода на зарплату</t>
  </si>
  <si>
    <t>Y2 Уровень усилий (%)</t>
  </si>
  <si>
    <t>Y2 Количество человек</t>
  </si>
  <si>
    <t>Y2 Общая стоимость</t>
  </si>
  <si>
    <t>Y3 Чистый оклад</t>
  </si>
  <si>
    <t>Y3 Социально обеспечение и другие обязательные платежи</t>
  </si>
  <si>
    <t>Y3 Общие расхода на зарплату</t>
  </si>
  <si>
    <t>Y3 Уровень усилий (%)</t>
  </si>
  <si>
    <t>Y3 Количество человек</t>
  </si>
  <si>
    <t>Y3 Общие расходы</t>
  </si>
  <si>
    <t>Y4 Чистый оклад</t>
  </si>
  <si>
    <t>Y4 Социальное обеспечение и другие обязательные платежи</t>
  </si>
  <si>
    <t>Y4 Общие расхода на зарплату</t>
  </si>
  <si>
    <t>Y4 Уровень усилий (%)</t>
  </si>
  <si>
    <t>Y4 Количество человек</t>
  </si>
  <si>
    <t>Y4 Общая стоимость</t>
  </si>
  <si>
    <t>Y1 Удельная стоимость</t>
  </si>
  <si>
    <t>Y1 Продолжительность (дней)</t>
  </si>
  <si>
    <t>Y1 Количество</t>
  </si>
  <si>
    <t>Y2 Удельная стоимость</t>
  </si>
  <si>
    <t>Y2 Продолжительность (дней)</t>
  </si>
  <si>
    <t>Y2 Количество</t>
  </si>
  <si>
    <t>Y3 Удельная стоимость</t>
  </si>
  <si>
    <t>Y3 Продолжительность (дней)</t>
  </si>
  <si>
    <t>Y3 Количество</t>
  </si>
  <si>
    <t>Y4 Удельная стоимость</t>
  </si>
  <si>
    <t>Y4 Продолжительность (дней)</t>
  </si>
  <si>
    <t>Y4 Количество</t>
  </si>
  <si>
    <t>Чтобы обновить сводную таблицу и внести в нее последние данные о суммах, указанные в модульных бюджетах, щелкните мышью на любом участке соответствующей сводной таблицы, затем нажмите на «Alt+F5».</t>
  </si>
  <si>
    <t>Сводный бюджет (валюта гранта)</t>
  </si>
  <si>
    <t>По модулям</t>
  </si>
  <si>
    <t>По группам затрат</t>
  </si>
  <si>
    <t>Чтобы обновить сводную таблицу и внести в нее последние данные о суммах, указанных в бюджете каждого модуля на листе Концептуальной записки, щелкните мышью на любом участке соответствующей сводной таблицы, затем нажмите на «Alt+F5» или выберите в меню «Данные» и затем «Обновить все».</t>
  </si>
  <si>
    <t>Обменный курс (для валюты гранта)</t>
  </si>
  <si>
    <t>Валюта концептуальной записки</t>
  </si>
  <si>
    <t>Местная валюта</t>
  </si>
  <si>
    <t>Другие валюты</t>
  </si>
  <si>
    <t>Y1 Удельная стоимость (валюта гранта)</t>
  </si>
  <si>
    <t>Y2 Удельная стоимость (валюта гранта)</t>
  </si>
  <si>
    <t>Y3 Удельная стоимость (валюта гранта)</t>
  </si>
  <si>
    <t>Y4 Удельная стоимость (валюта гранта)</t>
  </si>
  <si>
    <t>Y1 Средняя стоимость по бюждетной строке</t>
  </si>
  <si>
    <t>Y2 Средняя стоимость по бюждетной строке</t>
  </si>
  <si>
    <t>Y3 Средняя стоимость по бюждетной строке</t>
  </si>
  <si>
    <t>Y4 Средняя стоимость по бюждетной строке</t>
  </si>
  <si>
    <t>Год 1</t>
  </si>
  <si>
    <t>Год 2</t>
  </si>
  <si>
    <t>Год 3</t>
  </si>
  <si>
    <t>Y1 Сумма общей стоимости по бюджетной строке</t>
  </si>
  <si>
    <t>Y2 Сумма общей стоимости по бюджетной строке</t>
  </si>
  <si>
    <t>Y3 Сумма общей стоимости по бюджетной строке</t>
  </si>
  <si>
    <t>Y4 Сумма общей стоимости по бюджетной строке</t>
  </si>
  <si>
    <t>По получателям</t>
  </si>
  <si>
    <t>Y1 Чистый оклад (валюта гранта)</t>
  </si>
  <si>
    <t>Y2 Чистый оклад (валюта гранта)</t>
  </si>
  <si>
    <t>Y3 Чистый оклад (валюта гранта)</t>
  </si>
  <si>
    <t>Y4 Чистый оклад (валюта гранта)</t>
  </si>
  <si>
    <t>C, H, S</t>
  </si>
  <si>
    <t>PSM Detailed Budget - feeding into Overall Detailed Budget (in grant currency)</t>
  </si>
  <si>
    <t>This is a summary by Module, Intervention, Product Category, Product Name and Recipient. It contains the exact content that needs to be copy+pasted into the Detailed Budget Offline Template in a scenario where you are working completely offline.</t>
  </si>
  <si>
    <t>This sheet “PSM Detailed Budget” will populate automatically and contain the aggregated PSM entries.</t>
  </si>
  <si>
    <t>Budget détaillé de gestion des achats et des stocks - rentrant dans le budget détaillé globale (dans la monnaie de la subvention)</t>
  </si>
  <si>
    <t>Résumé des produits (monnaie  de subvention)</t>
  </si>
  <si>
    <t>Coût unitaire</t>
  </si>
  <si>
    <t>Pour l'option b), la feuille PSM Detailed Budget est remplie automatiquement et reprend les données combinées de gestion des achats et des stocks dans un format qui permet de les copier et de les coller directement dans le document-type hors ligne de budget détaillé du Fonds mondial.</t>
  </si>
  <si>
    <t>* Il s'agit d'un regroupement par nom de produit et spécification. Si plusieurs lignes dans les différentes feuilles de données reprennent la même combinaison de nom de produit et de spécification,</t>
  </si>
  <si>
    <t>le coût unitaire repris ici sera calculé (coût total pour cette combinaison pendant cette année, divisé par la quantité totale pour l'année).</t>
  </si>
  <si>
    <t>Cette feuille "PSM Detailed Budget" est remplie automatiquement et reprend les données de gestion des achats et des stocks regroupées.</t>
  </si>
  <si>
    <t>Il s'agit d'un résumé par module, intervention, catégorie de produit, nom de produit et récipiendaire. On y retrouve le contenu exact qui doit être copié et collé dans le document-type du budget détaillé en ligne pour le cas où vous travaillez exclusivement hors ligne.</t>
  </si>
  <si>
    <t>S'il y a plusieurs lignes dans les feuilles de données pour la même combinaison que celle indiquée plus haut, elles seront regroupées en une seule ligne de manière à réduire le volume de données à copier et coller.</t>
  </si>
  <si>
    <t>Afin de bien représenter les montants trimestriels dans le budget détaillé et du fait de ce regroupement des lignes, les coûts unitaires sont normalisés à 1 ici et les quantités reprennent les montants réels des sorties de trésorerie.</t>
  </si>
  <si>
    <t>Au moment de copier les données dans le document-type du budget détaillé hors ligne, vous pouvez sélectionner le contenu de cette feuille colonne par colonne et le copier et le coller dans un autre fichier. N'essayez pas de coller l'intégralité du tableau en une fois.</t>
  </si>
  <si>
    <r>
      <t>Au moment de coller les données dans le fichier du budget détaillé, veillez à le faire avec l'option "</t>
    </r>
    <r>
      <rPr>
        <u/>
        <sz val="10"/>
        <color theme="1"/>
        <rFont val="Calibri"/>
        <family val="2"/>
        <scheme val="minor"/>
      </rPr>
      <t>COLLER DES VALEURS</t>
    </r>
    <r>
      <rPr>
        <sz val="10"/>
        <color theme="1"/>
        <rFont val="Calibri"/>
        <family val="2"/>
        <scheme val="minor"/>
      </rPr>
      <t>" (icône "123") pour éviter de créer des liens entre les deux fichiers.</t>
    </r>
  </si>
  <si>
    <t>Офлайновая форма УЗС</t>
  </si>
  <si>
    <t>Детальный бюджет УЗС - как часть общего детального бюджета (в валюте гранта)</t>
  </si>
  <si>
    <t>Удельная стоимость</t>
  </si>
  <si>
    <t>В случае варианта b) лист "Детальный бюджет УЗС" заполняется автоматически и содержит агрегированные позиции УЗС в формате, который можно непосредственно копировать+вставлять в офлайновый детальный бюджет Глобального фонда.</t>
  </si>
  <si>
    <t>* Это агрегирование по названиям продуктов и по спецификациям. В том случе если несколько строк на отдельных листах ввода данных содержат то же сочетание названия продукта и спецификации,</t>
  </si>
  <si>
    <t>удельная стоимость будет рассчитана как общая стоимость комбинации за тот год, разделенная на общее количество за тот же год.</t>
  </si>
  <si>
    <t>Этот лист "Детальный бюджет УЗС" заполняется автоматически и содержит агрегированные позиции УЗС.</t>
  </si>
  <si>
    <t>Это краткое изложение по модулям, мероприятиям, категориям продуктов, названиям продуктов и реципиентам. Оно содержит как раз те сведения, которые необходимо скопировать+вставить в офлайновую форму детального бюджета на случай работы полностью в условиях офлайна.</t>
  </si>
  <si>
    <t>При наличии нескольких строк на листах ввода данных в отношении тех же сочетаний, как было указано выше, здесь они агрегируются в один ряд, чтобы свести к миниммуму объем данных, которые необходимо копировать+вставить.</t>
  </si>
  <si>
    <t>В целях правильного отражения в детальном бюджете квартальных объемов и из-за такого агрегирования рядов удельная стоимость округляется здесь до единицы, а количества содержат фактические суммы выплаты денежных средств.</t>
  </si>
  <si>
    <t>При копировании в офлайновую форму детального бюджета содержимое этой страницы можно выделять по столбикам и копировать+вставлять в другой файл. Не пытайтесь вставить за один раз всю таблицу.</t>
  </si>
  <si>
    <r>
      <t xml:space="preserve">При вставке в файл детального бюджета во избежание создания ссылок между двумя файлами обязательно производить вставку </t>
    </r>
    <r>
      <rPr>
        <u/>
        <sz val="10"/>
        <color theme="1"/>
        <rFont val="Calibri"/>
        <family val="2"/>
        <scheme val="minor"/>
      </rPr>
      <t xml:space="preserve">КАК ЗНАЧЕНИЯ </t>
    </r>
    <r>
      <rPr>
        <sz val="10"/>
        <color theme="1"/>
        <rFont val="Calibri"/>
        <family val="2"/>
        <scheme val="minor"/>
      </rPr>
      <t>(символ 123).</t>
    </r>
  </si>
  <si>
    <t>A1 Suma del costo total por partida presupuestaria</t>
  </si>
  <si>
    <t>A2 Suma del costo total por partida presupuestaria</t>
  </si>
  <si>
    <t>A3 Suma del costo total por partida presupuestaria</t>
  </si>
  <si>
    <t>A4 Suma del costo total por partida presupuestaria</t>
  </si>
  <si>
    <t>Por receptor</t>
  </si>
  <si>
    <t>A1 Salario neto (moneda de la subvención)</t>
  </si>
  <si>
    <t>A2 Salario neto (moneda de la subvención)</t>
  </si>
  <si>
    <t>A3 Salario neto (moneda de la subvención)</t>
  </si>
  <si>
    <t>A4 Salario neto (moneda de la subvención)</t>
  </si>
  <si>
    <t>Presupuesto Detallado de GAS, que se incluye en el Presupuesto Detallado General (en la moneda de la subvención)</t>
  </si>
  <si>
    <t>Resumen de productos (en la moneda de la subvención)</t>
  </si>
  <si>
    <t>Costo unitario</t>
  </si>
  <si>
    <t xml:space="preserve">En la opción b), la hoja “Presupuesto Detallado de GAS” se rellenará automáticamente y contendrá las entradas agregadas de GAS en un formato que se pueda copiar y pegar directamente en la plantilla fuera de línea del Presupuesto Detallado del Fondo Mundial.  </t>
  </si>
  <si>
    <t>* Se trata de una suma por nombre de producto y especificación. En el caso de que diferentes partidas tengan la misma combinación de nombre de producto y especificación en las hojas individuales de introducción de datos,</t>
  </si>
  <si>
    <t>el costo unitario se calculará como el costo total para la combinación durante ese año, dividido entre la cantidad total del año.</t>
  </si>
  <si>
    <t>La hoja “Presupuesto Detallado de GAS” se rellenará automáticamente y contendrá las entradas agregadas de GAS.</t>
  </si>
  <si>
    <t xml:space="preserve">Este es un resumen por módulo, intervención, categoría de producto, nombre de producto y receptor. Incluye el contenido exacto que se debe copiar y pegar en la plantilla fuera de línea del Presupuesto Detallado en un escenario en el que solo trabaje fuera de línea. </t>
  </si>
  <si>
    <t>Cuando existan diferentes partidas en las hojas de introducción de datos para la misma combinación mencionada arriba, se agregarán aquí en una fila con el fin de minimizar la cantidad de datos que se deben copiar y pegar.</t>
  </si>
  <si>
    <t xml:space="preserve">A fin de que las cantidades trimestrales se reflejen debidamente en el Presupuesto Detallado y debido a esta suma de las filas, los costos unitarios se normalizarán a 1 aquí, y las cantidades incluirán los montos reales de salida de efectivo. </t>
  </si>
  <si>
    <t xml:space="preserve">Al copiar en la plantilla fuera de línea del Presupuesto Detallado, puede seleccionar el contenido de esta hoja columna por columna, y copiarlo y pegarlo en el otro documento. No intente pegar la tabla completa de una sola vez. </t>
  </si>
  <si>
    <r>
      <t xml:space="preserve">Al pegar en el documento "Presupuesto Detallado" asegúrese de pegar </t>
    </r>
    <r>
      <rPr>
        <u/>
        <sz val="10"/>
        <color theme="1"/>
        <rFont val="Calibri"/>
        <family val="2"/>
        <scheme val="minor"/>
      </rPr>
      <t>COMO VALORES</t>
    </r>
    <r>
      <rPr>
        <sz val="10"/>
        <color theme="1"/>
        <rFont val="Calibri"/>
        <family val="2"/>
        <scheme val="minor"/>
      </rPr>
      <t xml:space="preserve"> (símbolo 123) para evitar crear enlaces entre los dos documentos. </t>
    </r>
  </si>
  <si>
    <t>Date</t>
  </si>
  <si>
    <t>Change</t>
  </si>
  <si>
    <t>- Updated ActivityConcat to hold each entry only once
- Made Setup language selection work with other than En</t>
  </si>
  <si>
    <t>Please note that this template is compatible with MS Excel 2010 or later versions only. Some drop-downs and formulae might not work in MS Excel 2007 or earlier versions. Hence, applicants with earlier MS versions are requested to upgrade to MS 2010 or later before starting to work on this file.</t>
  </si>
  <si>
    <t>Veuillez noter que ce formulaire est uniquement compatible avec MS Excel 2010 ou des versions ultérieures. Quelques menus déroulants et formules ne fonctionneront peut-être pas avec MS Excel 2007 ou des versions antérieures. De ce fait, les postulants possédant des versions antérieures de MS sont priés de passer à MS 2010 ou à une version ultérieure avant de commencer à travailler sur ce fichier.</t>
  </si>
  <si>
    <t>Por favor tomar en cuenta que este documento es sólo compatible con MS Excel 2010 o versiones posteriores. Algunos menús desplegables y ciertas fórmulas pueden no funcionar en MS Excel 2007 o versiones anteriores. Por lo tanto, se les informa a los solicitantes que deben actualizar su  MS Excel a la versión de 2010 o posterior antes de empezar a trabajar en este archivo.</t>
  </si>
  <si>
    <t>Просим учесть, что эта форма совместима только с версией MS Excel 2010 или более поздними версиями.  Некоторые раскрывающиеся меню и формулы могут не работать с  MS Excel 2007 или более ранними версиями. Поэтому кандидатам, которые используют ранние версии MS Excel, предлагается обновить программное обеспечение и установить  версию MS Excel 2010 или более позднюю версию до начала работы с этим файлом</t>
  </si>
  <si>
    <t>5mg - Blister - 100</t>
  </si>
  <si>
    <t>10mg - Blister - 100</t>
  </si>
  <si>
    <t>25mg - Blister - 100</t>
  </si>
  <si>
    <t>- Added in Pharmaceuticals Methadone on tabs - three positions in Pharmaceuticals, under the same group Bedaquiline (MRD-TB) both approved by Angelica via email to Rumen on 27/11/2014
- Changed Q1, Q2, etc Quantity to Q1, Q2, etc Cash Flow
- Added 5.2 Condoms under TB component under Health Products and Equipment
- Added 5.7 Syringes and needles to TB component under Other Health Products</t>
  </si>
  <si>
    <t>Missing formula in Health Products and Equipment - Product Cathegory and Cost Input</t>
  </si>
  <si>
    <t>Multicountry Africa (HIVOS)</t>
  </si>
  <si>
    <t>Multicountry Africa (ARASA-ENDA)</t>
  </si>
  <si>
    <t>Multicountry Africa (KANCO)</t>
  </si>
  <si>
    <t>Multicountry Africa (African Network for the Care of Children Affected by HIV/AIDS (ANECCA))</t>
  </si>
  <si>
    <t>Multicountry Africa (Abidjan-Lagos Corridor Organization  (OCAL))</t>
  </si>
  <si>
    <t>Multicountry Africa (Intergovernmental Authority on Development (IGAD))</t>
  </si>
  <si>
    <t>Multicountry Africa (E8 Secretariat - SADC)</t>
  </si>
  <si>
    <t>Multicountry Africa ( SARCOM)</t>
  </si>
  <si>
    <t>Multicountry Africa (East, Central and Southern Africa Health Community (ECSA-HC))</t>
  </si>
  <si>
    <t>Multicountry East Asia and Pacific (Asia Pacific Network of People Living with HIV (APN+))</t>
  </si>
  <si>
    <t>Multicountry Eastern Europe - Central Asia (The East Europe &amp; Central Asia Union of PLHIV (ECUO))</t>
  </si>
  <si>
    <t>Multicountry Eastern Europe - Central Asia (PAS - The Center for Health Policies and Studies )</t>
  </si>
  <si>
    <t>Multicountry Americas (PANCAP)</t>
  </si>
  <si>
    <t>Multicountry Americas (Comunidad Internacional de Mujeres Viviendo con VIH sida (ICW))</t>
  </si>
  <si>
    <t>Multicountry Americas (REDLACTRANS)</t>
  </si>
  <si>
    <t>Multicountry Middle East - North Africa  (Regional/Arab Network against AIDS (Ranaa))</t>
  </si>
  <si>
    <t>U.S Dollar</t>
  </si>
  <si>
    <t>MZN</t>
  </si>
  <si>
    <t>South Sudanese Pound</t>
  </si>
  <si>
    <t>SSP</t>
  </si>
  <si>
    <t>TMT</t>
  </si>
  <si>
    <t>VEF</t>
  </si>
  <si>
    <t>ZMW</t>
  </si>
  <si>
    <t>ARASA-ENDA</t>
  </si>
  <si>
    <t>KANCO</t>
  </si>
  <si>
    <t>African Network for the Care of Children Affected by HIV/AIDS (ANECCA)</t>
  </si>
  <si>
    <t>ANECCA</t>
  </si>
  <si>
    <t>Abidjan-Lagos Corridor Organization  (OCAL)</t>
  </si>
  <si>
    <t>OCAL</t>
  </si>
  <si>
    <t>Intergovernmental Authority on Development (IGAD)</t>
  </si>
  <si>
    <t>IGAD</t>
  </si>
  <si>
    <t>E8 Secretariat - SADC</t>
  </si>
  <si>
    <t xml:space="preserve"> SARCOM</t>
  </si>
  <si>
    <t>East, Central and Southern Africa Health Community (ECSA-HC)</t>
  </si>
  <si>
    <t>ECSA-HC</t>
  </si>
  <si>
    <t xml:space="preserve">Asia Pacific Network of People Living with HIV (APN+) </t>
  </si>
  <si>
    <t>The East Europe &amp; Central Asia Union of PLHIV (ECUO)</t>
  </si>
  <si>
    <t>ECUO</t>
  </si>
  <si>
    <t xml:space="preserve">PAS - The Center for Health Policies and Studies </t>
  </si>
  <si>
    <t>PANCAP</t>
  </si>
  <si>
    <t xml:space="preserve">Comunidad Internacional de Mujeres Viviendo con VIH sida (ICW) </t>
  </si>
  <si>
    <t>ICW</t>
  </si>
  <si>
    <t>REDLACTRANS</t>
  </si>
  <si>
    <t>Regional/Arab Network against AIDS (Ranaa)</t>
  </si>
  <si>
    <t>Ranaa</t>
  </si>
  <si>
    <t>The currency exchange rate have been updated and new Multi-country grants have been added</t>
  </si>
  <si>
    <t>Multicountry Africa ( SARCM)</t>
  </si>
  <si>
    <t>5.5</t>
  </si>
  <si>
    <t>C, M, H, T</t>
  </si>
  <si>
    <t>Item No</t>
  </si>
  <si>
    <t>N ° de l'élement</t>
  </si>
  <si>
    <t>Implementation Period</t>
  </si>
  <si>
    <t>Période de mise en œuvre</t>
  </si>
  <si>
    <t>n.°  de articulo</t>
  </si>
  <si>
    <t>№ строки</t>
  </si>
  <si>
    <t>Период осуществления программы (гранта)</t>
  </si>
  <si>
    <t> Period de implementacion</t>
  </si>
  <si>
    <t>Documentos de Soporte (Documentos que deben ser enviados junto con la lista de productos de salud)</t>
  </si>
  <si>
    <t>Los productos de salud incluidos en la Lista de Productos de Salud con  sus respectivas cantidades deben ser apoyados y justificados con supuestos e hipótesis en línea con los objetivos en el marco de desempeño, las guías de diagnóstico y tratamiento actuales, y los  datos específicos  del  país por ejemplo, datos de consumo de medicamentos, existencias y / o planes de incrementar el número de pacientes bajo tratamiento. Los cálculos detallados y hojas de cálculo con la cuantificación de las necesidades de medicamentos y productos de salud deben ser enviados con la lista de productos de salud</t>
  </si>
  <si>
    <t>Instrucciones sobre los menús/listados desplegables</t>
  </si>
  <si>
    <t>Los Recipientes Principales  no necesitan introducir información en las hojas de cálculo denominadas "Resumen de productos" "Presupuesto detallado de GAS, que se incluye en el presupuesto detallado". Estas hojas se llenaran automáticamente al hacer la selección de valores de las otras hojas de trabajo, haciendo los cálculos necesarios y  el resumen de las cifras aparecerán automáticamente para el usuario. Para asegurar el buen funcionamiento de estas hojas de trabajo, los usuarios deben seguir cuidadosamente las siguientes instrucciones:</t>
  </si>
  <si>
    <r>
      <t>o</t>
    </r>
    <r>
      <rPr>
        <sz val="7"/>
        <color theme="1"/>
        <rFont val="Times New Roman"/>
        <family val="1"/>
      </rPr>
      <t xml:space="preserve">             </t>
    </r>
    <r>
      <rPr>
        <sz val="11"/>
        <color theme="1"/>
        <rFont val="Georgia"/>
        <family val="1"/>
      </rPr>
      <t>Para cada producto incluido en la hoja  de "productos farmacéuticos" y "Productos y Equipos de Salud", el usuario debe seleccionar los valores para las celdas relevantes bajo las columnas "Módulo" (D), "Intervención" (F), "Categoría de gasto," Nombre "(M)," Especificaciones "(O) y" Recipiente "(Q),</t>
    </r>
  </si>
  <si>
    <r>
      <t>o</t>
    </r>
    <r>
      <rPr>
        <sz val="7"/>
        <color theme="1"/>
        <rFont val="Times New Roman"/>
        <family val="1"/>
      </rPr>
      <t xml:space="preserve">             </t>
    </r>
    <r>
      <rPr>
        <sz val="11"/>
        <color theme="1"/>
        <rFont val="Georgia"/>
        <family val="1"/>
      </rPr>
      <t>Para cada fila de la hoja "Otros Productos farmacéuticos y de salud" y "costos PSM", el usuario deberá seleccionar e insertar los valores para las celdas relevantes bajo las columnas "Módulo" (D), "Intervención" (F) ", Categoría de gasto "(I) y" recipiente "(Q),</t>
    </r>
  </si>
  <si>
    <t>iii ) Si para cualquier producto en la lista de productos de la salud, cualquiera de las células mencionadas anteriormente se dejan en blanco (no se selecciona ningún valor) o un valor seleccionado es incorrecto o modificado, entonces el color de dicha célula (s) se convertirá en rojo. Cualquier celda resaltada en rojo a un usuario indica que i) el usuario debe seleccionar un valor o ii) insertar un valor correcto de tal célula.</t>
  </si>
  <si>
    <r>
      <t>i)</t>
    </r>
    <r>
      <rPr>
        <sz val="7"/>
        <color theme="1"/>
        <rFont val="Times New Roman"/>
        <family val="1"/>
      </rPr>
      <t> </t>
    </r>
    <r>
      <rPr>
        <sz val="11"/>
        <color theme="1"/>
        <rFont val="Georgia"/>
        <family val="1"/>
      </rPr>
      <t>cuando sea posible, los valores deben ser seleccionados únicamente desde los menús desplegables;  valores personalizados no se deben insertar en las celdas (abajo mencionadas) y las opciones predefinidas en las listas desplegables no deben ser modificadas.</t>
    </r>
  </si>
  <si>
    <r>
      <t>ii)</t>
    </r>
    <r>
      <rPr>
        <sz val="7"/>
        <color theme="1"/>
        <rFont val="Times New Roman"/>
        <family val="1"/>
      </rPr>
      <t> </t>
    </r>
    <r>
      <rPr>
        <sz val="11"/>
        <color theme="1"/>
        <rFont val="Georgia"/>
        <family val="1"/>
      </rPr>
      <t>Todas las celdas pertinentes en la fila determinada deben seleccionarse para cada producto. En particular, para asegurarse de que una línea está correctamente incluida en la lista de los productos de la salud es importante considerar:</t>
    </r>
  </si>
  <si>
    <t>Cопроводительные документы (должны быть представлены вместе со Списком лекарственных препаратов и предметов медицинского назначения)</t>
  </si>
  <si>
    <t>Наименования и количества предметов медицинского назначения, включенных в список лекарственных препаратов и предметов медицинского назначения (СЛППМН / LoHP) должно быть подтверждено обоснованиями, которые базируются на индикаторах и целях Performance Framework (PF), на  методических рекомендациях и инструкциях для диагностики и лечения, и данных по, например, потреблению, использованию и / или планах по их увеличению. Детальние расчеты, расчет-таблицы  или файлы должны быть предоставлены вместе с (СЛППМН / LoHP).</t>
  </si>
  <si>
    <t>Инструкции по ниспадающим меню</t>
  </si>
  <si>
    <r>
      <t xml:space="preserve">Основным реципиентам  (ОР) не нужно вводить никакую информацию в </t>
    </r>
    <r>
      <rPr>
        <sz val="10"/>
        <color rgb="FF222222"/>
        <rFont val="Calibri"/>
        <family val="2"/>
        <scheme val="minor"/>
      </rPr>
      <t>“Products Summary” (Сводная информация о продуктах (в валюте гранта))</t>
    </r>
    <r>
      <rPr>
        <sz val="10"/>
        <color theme="1"/>
        <rFont val="Calibri"/>
        <family val="2"/>
        <scheme val="minor"/>
      </rPr>
      <t xml:space="preserve"> и </t>
    </r>
    <r>
      <rPr>
        <sz val="10"/>
        <color rgb="FF222222"/>
        <rFont val="Calibri"/>
        <family val="2"/>
        <scheme val="minor"/>
      </rPr>
      <t>“PSM Detailed Budget”</t>
    </r>
    <r>
      <rPr>
        <sz val="10"/>
        <color theme="1"/>
        <rFont val="Calibri"/>
        <family val="2"/>
        <scheme val="minor"/>
      </rPr>
      <t xml:space="preserve"> (Детальный бюджет УЗС) листы. Эти листы заполняются автоматически, базируясь на значених из других листов, выполнив необходимые расчеты и отобразив сведенные цифры пользователю. Для обеспечения надлежащей работы указаных листов, пользователи должны внимательно следовать этим инструкциям:</t>
    </r>
  </si>
  <si>
    <t>i) где доступно, значения должны быть выбраны из ниспадающих меню; никакие пользовательские значения  не должны быть внесены в эти ячейки (указаны ниже) и варианты, предоставленные в ниспадающем меню, не должны быть модифицированы/изменены</t>
  </si>
  <si>
    <t>ii) Все соответствующие ячейки должны быть заполнены для каждой позиции. В частности, чтобы гарантировать, что позиция правильно включена в Список лекарственных препаратов и предметов медицинского назначения (СЛППМН / LoHP):</t>
  </si>
  <si>
    <r>
      <t>·</t>
    </r>
    <r>
      <rPr>
        <sz val="7"/>
        <color theme="1"/>
        <rFont val="Times New Roman"/>
        <family val="1"/>
      </rPr>
      <t xml:space="preserve">         </t>
    </r>
    <r>
      <rPr>
        <sz val="10"/>
        <color theme="1"/>
        <rFont val="Calibri"/>
        <family val="2"/>
        <scheme val="minor"/>
      </rPr>
      <t>в каждой строке позиции "Pharmaceuticals" (Лекарственные препараты) и "</t>
    </r>
    <r>
      <rPr>
        <sz val="10"/>
        <color rgb="FF222222"/>
        <rFont val="Calibri"/>
        <family val="2"/>
        <scheme val="minor"/>
      </rPr>
      <t>Health Products &amp; Equipment</t>
    </r>
    <r>
      <rPr>
        <sz val="10"/>
        <color theme="1"/>
        <rFont val="Calibri"/>
        <family val="2"/>
        <scheme val="minor"/>
      </rPr>
      <t>" (предметы медицинского назначения и оборудования), пользователь должен указать / выбрать значения в соответствующих ячейках в колонках  “Модуль” ("</t>
    </r>
    <r>
      <rPr>
        <sz val="10"/>
        <color rgb="FF222222"/>
        <rFont val="Calibri"/>
        <family val="2"/>
        <scheme val="minor"/>
      </rPr>
      <t>Module</t>
    </r>
    <r>
      <rPr>
        <sz val="10"/>
        <color theme="1"/>
        <rFont val="Calibri"/>
        <family val="2"/>
        <scheme val="minor"/>
      </rPr>
      <t>" (D)), “Мероприятие” (</t>
    </r>
    <r>
      <rPr>
        <sz val="10"/>
        <color rgb="FF222222"/>
        <rFont val="Calibri"/>
        <family val="2"/>
        <scheme val="minor"/>
      </rPr>
      <t>Intervention,</t>
    </r>
    <r>
      <rPr>
        <sz val="10"/>
        <color theme="1"/>
        <rFont val="Calibri"/>
        <family val="2"/>
        <scheme val="minor"/>
      </rPr>
      <t xml:space="preserve"> (F)), “Категория затрат “ ("</t>
    </r>
    <r>
      <rPr>
        <sz val="10"/>
        <color rgb="FF222222"/>
        <rFont val="Calibri"/>
        <family val="2"/>
        <scheme val="minor"/>
      </rPr>
      <t>Product Category/Cost Input</t>
    </r>
    <r>
      <rPr>
        <sz val="10"/>
        <color theme="1"/>
        <rFont val="Calibri"/>
        <family val="2"/>
        <scheme val="minor"/>
      </rPr>
      <t>" (I)), Наименование продукта ("</t>
    </r>
    <r>
      <rPr>
        <sz val="10"/>
        <color rgb="FF222222"/>
        <rFont val="Calibri"/>
        <family val="2"/>
        <scheme val="minor"/>
      </rPr>
      <t>Product Name</t>
    </r>
    <r>
      <rPr>
        <sz val="10"/>
        <color theme="1"/>
        <rFont val="Calibri"/>
        <family val="2"/>
        <scheme val="minor"/>
      </rPr>
      <t>" (М)), “Спецификация” ("</t>
    </r>
    <r>
      <rPr>
        <sz val="10"/>
        <color rgb="FF222222"/>
        <rFont val="Calibri"/>
        <family val="2"/>
        <scheme val="minor"/>
      </rPr>
      <t>Specification</t>
    </r>
    <r>
      <rPr>
        <sz val="10"/>
        <color theme="1"/>
        <rFont val="Calibri"/>
        <family val="2"/>
        <scheme val="minor"/>
      </rPr>
      <t>" (О)) и “Получатель “ (</t>
    </r>
    <r>
      <rPr>
        <sz val="10"/>
        <color rgb="FF222222"/>
        <rFont val="Calibri"/>
        <family val="2"/>
        <scheme val="minor"/>
      </rPr>
      <t>Recipient</t>
    </r>
    <r>
      <rPr>
        <sz val="10"/>
        <color theme="1"/>
        <rFont val="Calibri"/>
        <family val="2"/>
        <scheme val="minor"/>
      </rPr>
      <t xml:space="preserve"> (Q)).</t>
    </r>
  </si>
  <si>
    <r>
      <t>·</t>
    </r>
    <r>
      <rPr>
        <sz val="7"/>
        <color theme="1"/>
        <rFont val="Times New Roman"/>
        <family val="1"/>
      </rPr>
      <t xml:space="preserve">         </t>
    </r>
    <r>
      <rPr>
        <sz val="10"/>
        <color theme="1"/>
        <rFont val="Calibri"/>
        <family val="2"/>
        <scheme val="minor"/>
      </rPr>
      <t>в каждой строке позиции "</t>
    </r>
    <r>
      <rPr>
        <sz val="10"/>
        <color rgb="FF222222"/>
        <rFont val="Calibri"/>
        <family val="2"/>
        <scheme val="minor"/>
      </rPr>
      <t>Other Pharma &amp; Health Products</t>
    </r>
    <r>
      <rPr>
        <sz val="10"/>
        <color theme="1"/>
        <rFont val="Calibri"/>
        <family val="2"/>
        <scheme val="minor"/>
      </rPr>
      <t>" (другие Лекарственные препараты предметы медицинского назначения) и "</t>
    </r>
    <r>
      <rPr>
        <sz val="10"/>
        <color rgb="FF222222"/>
        <rFont val="Calibri"/>
        <family val="2"/>
        <scheme val="minor"/>
      </rPr>
      <t>PSM costs</t>
    </r>
    <r>
      <rPr>
        <sz val="10"/>
        <color theme="1"/>
        <rFont val="Calibri"/>
        <family val="2"/>
        <scheme val="minor"/>
      </rPr>
      <t>" (расходы на УЗС), пользователь должен указать / выбрать значения в соответствующих ячейках в колонках "</t>
    </r>
    <r>
      <rPr>
        <sz val="10"/>
        <color rgb="FF222222"/>
        <rFont val="Calibri"/>
        <family val="2"/>
        <scheme val="minor"/>
      </rPr>
      <t>Module</t>
    </r>
    <r>
      <rPr>
        <sz val="10"/>
        <color theme="1"/>
        <rFont val="Calibri"/>
        <family val="2"/>
        <scheme val="minor"/>
      </rPr>
      <t>" (D) (Модуль), "</t>
    </r>
    <r>
      <rPr>
        <sz val="10"/>
        <color rgb="FF222222"/>
        <rFont val="Calibri"/>
        <family val="2"/>
        <scheme val="minor"/>
      </rPr>
      <t>Intervention</t>
    </r>
    <r>
      <rPr>
        <sz val="10"/>
        <color theme="1"/>
        <rFont val="Calibri"/>
        <family val="2"/>
        <scheme val="minor"/>
      </rPr>
      <t>" (F) (Интервенция), "</t>
    </r>
    <r>
      <rPr>
        <sz val="10"/>
        <color rgb="FF222222"/>
        <rFont val="Calibri"/>
        <family val="2"/>
        <scheme val="minor"/>
      </rPr>
      <t>Product Category/Cost Input</t>
    </r>
    <r>
      <rPr>
        <sz val="10"/>
        <color theme="1"/>
        <rFont val="Calibri"/>
        <family val="2"/>
        <scheme val="minor"/>
      </rPr>
      <t xml:space="preserve">"(I) (Категория продукта/Стоимость) и" </t>
    </r>
    <r>
      <rPr>
        <sz val="10"/>
        <color rgb="FF222222"/>
        <rFont val="Calibri"/>
        <family val="2"/>
        <scheme val="minor"/>
      </rPr>
      <t>Recipient</t>
    </r>
    <r>
      <rPr>
        <sz val="10"/>
        <color theme="1"/>
        <rFont val="Calibri"/>
        <family val="2"/>
        <scheme val="minor"/>
      </rPr>
      <t xml:space="preserve"> "(Q) (Получатель)</t>
    </r>
  </si>
  <si>
    <t>iii) если по какой-либо из позиций в Cписоке лекарственных препаратов и предметов медицинского назначения (СЛППМН / LoHP), какая-либо из вышеуказанных ячеек будет оставлена пустой (ни одно из значений не выбрано) или выбранное значение является неправильным, то цвет такой ячейки (ячеек) изменится на красный цвет. Какая либо ячейка выделенная красным цветом сигнализирует пользователю, что i) пользователь должен выбрать значение или ii) вставить правильное значение в такую ячейку.</t>
  </si>
  <si>
    <t>Documents de référence (à soumettre avec la liste des produits de santé)</t>
  </si>
  <si>
    <t>Les éléments and quantités de produit de santé inclus dans la Liste de Produits de Santé (LdPS) doivent être appuyées par des hypothèses alignées: aux cibles du Cadre de Performance; aux consignes de diagnostic et de traitement; ainsi qu'aux données du pays, portant notamment sur la consommation, l'utilisation et/ou aux plans de développement. Les calculs détailés, les fiches de quantification et les fichiers annexes doivent être soumis en même temps que la LdPS</t>
  </si>
  <si>
    <t>Instructions pour les menus déroulants</t>
  </si>
  <si>
    <t>Les Récipiendaires Principaux ne doivent pas entrer d'information sur les fiches "Product Summary" et "PSM Detailed Budget". Celles-ci se remplissent automatiquement sur la base des données entrées dans les autres fiches, effectuent automatiquement les calculs nécessaires et génèrent les totaux et résumés. Pour s'assurer que ces fiches fonctionnent, les utilisateurs doivent suivre rigoureusement ces instructions:</t>
  </si>
  <si>
    <t>i) si disponible, les valeurs doivent être sélectionnées depuis les menus déroulants; ne pas entrer de valeurs personnalisées et ne pas changer les options disponibles dans les menus</t>
  </si>
  <si>
    <t>ii) toutes les cellules pertinentes doivent être remplies pour chaque élement (ligne). En particulier, pour s'assurer que l'élément est inclus correctement dans la liste des produits de santé:</t>
  </si>
  <si>
    <t>Delamanid</t>
  </si>
  <si>
    <t>Rifabutin</t>
  </si>
  <si>
    <t>[300mg+100 mg]+[150mg+300mg] - Co-blister - 30 * (1+1)</t>
  </si>
  <si>
    <t>[300mg+100 mg]+[150mg+300mg] - Co-plaquette - 30 * (1+1)</t>
  </si>
  <si>
    <t>[200mg+300mg]+200mg - Co-blister - 30 * (1+1)</t>
  </si>
  <si>
    <t>[200mg+300mg]+200mg - Co-plaquette - 30 * (1+1)</t>
  </si>
  <si>
    <t>50mg - Bottle-300</t>
  </si>
  <si>
    <t>50mg - Bottle-50</t>
  </si>
  <si>
    <t>50mg - Box of 40 tablet(5 Strips of 8 tablet)</t>
  </si>
  <si>
    <t>50mg - Box of 48 tablet(6 Strips of of 8 tablet)</t>
  </si>
  <si>
    <t>50mg - Flacon-300</t>
  </si>
  <si>
    <t>50mg - Bote-300</t>
  </si>
  <si>
    <t>50mg - Bote-50</t>
  </si>
  <si>
    <t>50mg - Caja de 40 tab(5 Strips of 8 tablet)</t>
  </si>
  <si>
    <t>50mg - Boite de 40 comprimés (5 bandes de 8 comprimés)</t>
  </si>
  <si>
    <t>50mg - Flacon-50</t>
  </si>
  <si>
    <t>50mg - Boite de 48 comprimés (6 bandes de 8 comprimés)</t>
  </si>
  <si>
    <t>50mg - Caja de 48 tab(6 Strips of 8 tablet)</t>
  </si>
  <si>
    <t>Start Date (MM/YYYY)</t>
  </si>
  <si>
    <t>End Date (MM/YYYY)</t>
  </si>
  <si>
    <t>Date de début (MM/AAAA)</t>
  </si>
  <si>
    <t>Date de fin (MM/AAAA)</t>
  </si>
  <si>
    <t> Fecha de inicio (MM/AAAA)</t>
  </si>
  <si>
    <t> Fecha de finalizacion (MM/AAAA)</t>
  </si>
  <si>
    <r>
      <t>Дата начала гранта (</t>
    </r>
    <r>
      <rPr>
        <sz val="8"/>
        <rFont val="Calibri"/>
        <family val="2"/>
        <scheme val="minor"/>
      </rPr>
      <t>MM</t>
    </r>
    <r>
      <rPr>
        <sz val="10"/>
        <rFont val="Calibri"/>
        <family val="2"/>
        <scheme val="minor"/>
      </rPr>
      <t>/гггг)</t>
    </r>
  </si>
  <si>
    <r>
      <t>Дата окончания  гранта  (</t>
    </r>
    <r>
      <rPr>
        <sz val="8"/>
        <rFont val="Calibri"/>
        <family val="2"/>
        <scheme val="minor"/>
      </rPr>
      <t>MM</t>
    </r>
    <r>
      <rPr>
        <sz val="10"/>
        <rFont val="Calibri"/>
        <family val="2"/>
        <scheme val="minor"/>
      </rPr>
      <t>/гггг)</t>
    </r>
  </si>
  <si>
    <t>описание</t>
  </si>
  <si>
    <t>описание продукта</t>
  </si>
  <si>
    <t>Наименование продукта</t>
  </si>
  <si>
    <r>
      <t>iii)</t>
    </r>
    <r>
      <rPr>
        <sz val="7"/>
        <color theme="1"/>
        <rFont val="Times New Roman"/>
        <family val="1"/>
      </rPr>
      <t> Si une cellule mentionnée ci-dessus est laissée vide (sans valeur sélectionnée) pour un élement donné de la Liste des Produits de Santé, ou si elle a une valeur non-admise, alors la couleur de cette cellule deviendra rouge. Une cellule rouge alerte donc un utilisateur que celui-ci devra entrer une valeur admise dans la cellule en question.</t>
    </r>
  </si>
  <si>
    <r>
      <rPr>
        <sz val="7"/>
        <color theme="1"/>
        <rFont val="Times New Roman"/>
        <family val="1"/>
      </rPr>
      <t>-     Pour chaque élement sur "Pharmaceuticals" et "Health Products &amp; Equipment", l'utilisateur doit indiquer/sélectionner des valeurs pour les cellules se trouvant sous</t>
    </r>
    <r>
      <rPr>
        <sz val="11"/>
        <color theme="1"/>
        <rFont val="Georgia"/>
        <family val="1"/>
      </rPr>
      <t xml:space="preserve"> “Module” (D), “Intervention” (F), “Element de coût” (I), “Description de l'activité” (M), “Spécification” (O) and “Récipiendaire” (Q),</t>
    </r>
  </si>
  <si>
    <r>
      <rPr>
        <sz val="7"/>
        <color theme="1"/>
        <rFont val="Times New Roman"/>
        <family val="1"/>
      </rPr>
      <t>-     Pour chaque élément sous</t>
    </r>
    <r>
      <rPr>
        <sz val="11"/>
        <color theme="1"/>
        <rFont val="Georgia"/>
        <family val="1"/>
      </rPr>
      <t xml:space="preserve"> “Other Pharma &amp; Health Products” and “PSM costs”, l'utilisateur doit indiquer/sélectionner des valeurs pour les cellules pertinents sous les colonnes “Module” (D), “Intervention” (F), “Element de coût” (I) and “Récipiendaire” (Q),   </t>
    </r>
  </si>
  <si>
    <t>Programmes de prévention destinés à la population générale</t>
  </si>
  <si>
    <t>Programas de prevención para la población general</t>
  </si>
  <si>
    <t>Профилактические программы для населения в целом</t>
  </si>
  <si>
    <t>Comprehensive prevention programs for MSM</t>
  </si>
  <si>
    <t>Programmes de prévention complets destinés aux hommes ayant des rapports sexuels avec des hommes (HSH)</t>
  </si>
  <si>
    <t>Programas de prevención integral para hombres que tienen relaciones sexuales con hombres</t>
  </si>
  <si>
    <t>Комплексные программы профилактики для МСМ</t>
  </si>
  <si>
    <t>Comprehensive prevention programs for sex workers and their clients</t>
  </si>
  <si>
    <t xml:space="preserve">Programmes de prévention complets destinés aux professionnels du sexe et à leurs clients </t>
  </si>
  <si>
    <t>Programas de prevención integral para trabajadores del sexo y sus clientes</t>
  </si>
  <si>
    <t>Комплексные программы профилактики для работников секс-бизнса и их клиентов</t>
  </si>
  <si>
    <t>Comprehensive prevention programs for people who inject drugs (PWID) and their partners</t>
  </si>
  <si>
    <t>Programmes de prévention complets destinés aux usagers de drogues injectables et à leurs partenaires</t>
  </si>
  <si>
    <t>Programas de prevención integral para personas que se inyectan drogas y sus parejas</t>
  </si>
  <si>
    <t>Комплексные программы профилактики для потребителей инъекционных наркотиков (ПИН) и их партнеров</t>
  </si>
  <si>
    <t>Comprehensive prevention programs for TGs</t>
  </si>
  <si>
    <t xml:space="preserve">Programmes de prévention complets destinés aux transgenres </t>
  </si>
  <si>
    <t>Programas de prevención integral para personas transgénero</t>
  </si>
  <si>
    <t>Комплексные программы профилактики для трансгендных лиц</t>
  </si>
  <si>
    <t>Comprehensive programs for people in prisons and other closed settings</t>
  </si>
  <si>
    <t>Programmes complets destinés aux personnes en détention ou se trouvant dans d’autres lieux fermés</t>
  </si>
  <si>
    <t>Programas integrales para personas privadas de libertad en centros penitenciarios y otros lugares de reclusión</t>
  </si>
  <si>
    <t>Комплексные программы для людей, находящихся в местах лишения свободы и других учреждениях закрытого типа</t>
  </si>
  <si>
    <t>Prevention programs for other vulnerable populations</t>
  </si>
  <si>
    <t>Programmes de prévention destinés aux autres populations vulnérables</t>
  </si>
  <si>
    <t>Programas de prevención para otras poblaciones vulnerables</t>
  </si>
  <si>
    <t>Комплексные программы для других уязвимых групп населения</t>
  </si>
  <si>
    <t>Programmes de prévention destinés aux adolescents et aux jeunes, scolarisés ou non</t>
  </si>
  <si>
    <t>Programas de prevención para adolescentes y jóvenes, dentro y fuera de los centros educativos</t>
  </si>
  <si>
    <t>Программы профилактики для подростков и молодежи, посещающих школу или не охваченных школьным образованием</t>
  </si>
  <si>
    <t>Prévention de la transmission de la mère à l'enfant (PTME)</t>
  </si>
  <si>
    <t>Профилактика передачи ВИЧ от матери ребенку (ППМР)</t>
  </si>
  <si>
    <t>HIV Testing Services</t>
  </si>
  <si>
    <t>Services de dépistage du VIH</t>
  </si>
  <si>
    <t>Servicios de pruebas de VIH</t>
  </si>
  <si>
    <t>Услуги по тестированию на ВИЧ</t>
  </si>
  <si>
    <t>Лечение, уход и поддержка</t>
  </si>
  <si>
    <t>TB/VIH</t>
  </si>
  <si>
    <t>Programs to reduce human rights-related barriers to HIV services</t>
  </si>
  <si>
    <t>Programmes visant à réduire les obstacles liés aux droits humains qui entravent l’accès aux services VIH</t>
  </si>
  <si>
    <t>Programas para eliminar los obstáculos relacionados con los derechos humanos en los servicios de VIH</t>
  </si>
  <si>
    <t>Программы снижения барьеров связанных с правами человека и услугами в области ВИЧ</t>
  </si>
  <si>
    <t>Gestion des subventions</t>
  </si>
  <si>
    <t>Борьба с переносчиками</t>
  </si>
  <si>
    <t>Ведение пациентов</t>
  </si>
  <si>
    <t>Конкретные профилактические мероприятия (КПМ)</t>
  </si>
  <si>
    <t>RSSH: Procurement and supply chain management systems</t>
  </si>
  <si>
    <t>Systèmes de santé résiliants et pérennes : systèmes de gestion des achats et de la chaîne d'approvisionnement</t>
  </si>
  <si>
    <t>SSRS: Sistemas de gestión de la cadena de adquisiciones y suministros</t>
  </si>
  <si>
    <t>ЖУССЗ: Системы управления закупками и снабжением</t>
  </si>
  <si>
    <t>RSSH: Health management information systems and M&amp;E</t>
  </si>
  <si>
    <t>Systèmes de santé résiliants et pérennes : système de gestion de l'information sanitaire et suivi et évaluation</t>
  </si>
  <si>
    <t>SSRS: Sistema de Información sobre la Gestión Sanitaria y Seguimiento y Evaluación</t>
  </si>
  <si>
    <t>ЖУССЗ: Информационные системы управления здравоохранением и мониторинг и оценка</t>
  </si>
  <si>
    <t>RSSH: Human resources for health (HRH), including community health workers</t>
  </si>
  <si>
    <t>Systèmes de santé résiliants et pérennes : ressources humaines pour la santé, y compris agents de santé communautaires</t>
  </si>
  <si>
    <t>SSRS: Recursos humanos para la salud, incluidos trabajadores de salud comunitarios</t>
  </si>
  <si>
    <t>ЖУССЗ: Людские ресурсы для  здравоохранения (ЛРЗ), включая медработников на уровне сообщества</t>
  </si>
  <si>
    <t>RSSH: Integrated service delivery and quality improvement</t>
  </si>
  <si>
    <t>Systèmes de santé résiliants et pérennes : prestation de services intégrés et amélioration de la qualité</t>
  </si>
  <si>
    <t>SSRS: Prestación de servicios integrados y mejora de la calidad</t>
  </si>
  <si>
    <t>ЖУССЗ: Предоставление комплексных услуг и повышение качества</t>
  </si>
  <si>
    <t>RSSH: Financial management systems</t>
  </si>
  <si>
    <t>Systèmes de santé résiliants et pérenne : système de gestion financière</t>
  </si>
  <si>
    <t>SSRS:  Sistemas de gestión financiera</t>
  </si>
  <si>
    <t>ЖУССЗ: Системы финансового управления</t>
  </si>
  <si>
    <t>RSSH: National health strategies</t>
  </si>
  <si>
    <t>Systèmes de santé résiliants et pérennes : stratégies nationales de santé</t>
  </si>
  <si>
    <t xml:space="preserve">SSRS: Estrategias nacionales de salud </t>
  </si>
  <si>
    <t>ЖУССЗ 6. Национальные стратегии в области здравоохранения</t>
  </si>
  <si>
    <t>RSSH: Community responses and systems</t>
  </si>
  <si>
    <t>Systèmes de santé résilients et pérennes : ripostes et systèmes communautaires</t>
  </si>
  <si>
    <t>SSRS:  Respuestas y sistemas comunitarios</t>
  </si>
  <si>
    <t>ЖУССЗ: Ответные меры и системы на базе сообществ</t>
  </si>
  <si>
    <t>Уход в связи с ТБ и профилактика ТБ</t>
  </si>
  <si>
    <t>МЛУ-ТБ</t>
  </si>
  <si>
    <t>Behavioral interventions as part of programs for general population</t>
  </si>
  <si>
    <t>Мероприятия, направленные на изменение поведения, в рамках программ для населения в целом</t>
  </si>
  <si>
    <t>Распространение презервативов в рамках программ для населения в целом</t>
  </si>
  <si>
    <t>Diagnosis and treatment of STIs and other sexual health services for general population</t>
  </si>
  <si>
    <t>Diagnóstico y tratamiento de ITS y otros servicios de salud sexual y reproductiva para la población general</t>
  </si>
  <si>
    <t>Диагностика и лечение ИППП и другие услуги в области сексуального здоровья для общего населения</t>
  </si>
  <si>
    <t>Paquet d'interventions pour les orphelins et les enfants vulnérables (OEV)</t>
  </si>
  <si>
    <t>Пакет мероприятий для сирот и уязвимых детей (СУД)</t>
  </si>
  <si>
    <t>Linkages between HIV programs and RMNCH</t>
  </si>
  <si>
    <t>Liens entre les programmes de lutte contre le VIH, et la santé reproductive maternelle, néonatale et infantile</t>
  </si>
  <si>
    <t>Vínculos entre programas de VIH y la salud sexual y reproductiva, materna, neonatal e infantil</t>
  </si>
  <si>
    <t>Согласование программ по ВИЧ и мер в области репродуктивного здоровья, здоровья матерей, новорожденных и детей (РЗМНД)</t>
  </si>
  <si>
    <t>Gender-based violence prevention and treatment programs for general population</t>
  </si>
  <si>
    <t>Programmes de prévention et de traitement de la violence basée sur le genre</t>
  </si>
  <si>
    <t>Programas de prevención y tratamiento de la violencia de género</t>
  </si>
  <si>
    <t>Программы профилактики гендерного насилия и лечения</t>
  </si>
  <si>
    <t>Other intervention(s) for general population</t>
  </si>
  <si>
    <t>Autres interventions réalisées auprès de la population générale</t>
  </si>
  <si>
    <t>Otras intervenciones para la población general</t>
  </si>
  <si>
    <t>Другие мероприятия для общего населения</t>
  </si>
  <si>
    <t>Community empowerment for sex workers</t>
  </si>
  <si>
    <t>Autonomisation communautaire parmi les professionnels du sexe</t>
  </si>
  <si>
    <t>Empoderamiento de las comunidades a favor de los trabajadores del sexo</t>
  </si>
  <si>
    <t>Расширение прав и возможностей работников секс-бизнеса на уровне сообществ</t>
  </si>
  <si>
    <t>Addressing stigma, discrimination and violence against sex workers</t>
  </si>
  <si>
    <t>Lutte contre la stigmatisation, la discrimination et la violence contre les professionnels du sexe</t>
  </si>
  <si>
    <t>Abordar el estigma, la discriminación y la violencia contra los trabajadores del sexo</t>
  </si>
  <si>
    <t>Борьба со стигмой, дискриминацией и насилием в отношении работников секс-бизнеса</t>
  </si>
  <si>
    <t>Behavioral interventions for sex workers</t>
  </si>
  <si>
    <t>Interventions pour le changement de comportement ciblant les professionnels du sexe</t>
  </si>
  <si>
    <t>Intervenciones conductuales para trabajadores del sexo</t>
  </si>
  <si>
    <t>Мероприятия, направленные на изменение поведения работников секс-бизнеса</t>
  </si>
  <si>
    <t>Condoms and lubricant programming for sex workers</t>
  </si>
  <si>
    <t>Interventions relatives aux préservatifs et aux lubrifiants pour les professionnels du sexe</t>
  </si>
  <si>
    <t>Programas de preservativos y lubricantes para trabajadores del sexo</t>
  </si>
  <si>
    <t>Программы распространения презервативов и лубрикантов для работников секс-бизнеса</t>
  </si>
  <si>
    <t>Pre-exposure prophylaxis (PrEP) for sex workers</t>
  </si>
  <si>
    <t>Prophylaxie préexposition (PrEP)</t>
  </si>
  <si>
    <t>Profilaxis previa a la exposición</t>
  </si>
  <si>
    <t>Доконтактная профилактика (ДКП)</t>
  </si>
  <si>
    <t>Harm reduction interventions for sex workers who inject drugs</t>
  </si>
  <si>
    <t>Interventions de réduction des risques parmi les professionnels du sexe usagers des drogues injectables</t>
  </si>
  <si>
    <t>Intervenciones de reducción de daños para trabajadores del sexo que se inyectan drogas</t>
  </si>
  <si>
    <t>Мероприятия по снижению вреда для работников секс-бизнеса, употребляющих инъекционные наркотики</t>
  </si>
  <si>
    <t>HIV testing services for sex workers</t>
  </si>
  <si>
    <t>Services de dépistage du VIH destinés aux professionnels du sexe</t>
  </si>
  <si>
    <t>Servicios de pruebas de VIH para trabajadores del sexo</t>
  </si>
  <si>
    <t>Услуги по тестированию на ВИЧ для работников секс-индустрии</t>
  </si>
  <si>
    <t>Diagnosis and treatment of STIs and other sexual and reproductive health services for sex workers</t>
  </si>
  <si>
    <t>Diagnostic et traitement des IST et autres services liés à la santé sexuelle et reproductive pour les professionnels du sexe</t>
  </si>
  <si>
    <t>Diagnóstico y tratamiento de ITS y otros servicios de salud sexual y reproductiva para trabajadores del sexo</t>
  </si>
  <si>
    <t>Диагностика и лечение ИППП и другие услуги в области сексуального здоровья для работников секс-бизнеса</t>
  </si>
  <si>
    <t>Prevention and management of coinfections and co-morbidities for sex workers</t>
  </si>
  <si>
    <t>Prévention et gestion des co-infections et des comorbidités</t>
  </si>
  <si>
    <t>Prevención y tratamiento de coinfecciones y comorbilidades</t>
  </si>
  <si>
    <t>Профилактика и лечение сопутствующих инфекций и сопутствующих заболеваний</t>
  </si>
  <si>
    <t>Interventions for young people who sell sex</t>
  </si>
  <si>
    <t>Interventions destinées aux jeunes ayant des rapports sexuels payants</t>
  </si>
  <si>
    <t>Intervenciones para jóvenes trabajadores del sexo</t>
  </si>
  <si>
    <t>Мероприятия в отношении молодых людей, предоставляющиех услуги секса за плату</t>
  </si>
  <si>
    <t>Other intervention(s) for sex workers and their clients</t>
  </si>
  <si>
    <t>Autres interventions ciblant les professionnels du sexe et leurs clients</t>
  </si>
  <si>
    <t>Otras intervenciones para profesionales del sexo y sus clientes</t>
  </si>
  <si>
    <t>Другие мероприятия в отношении работников секс-бизнеса и их клиентов</t>
  </si>
  <si>
    <t>Community empowerment for PWID</t>
  </si>
  <si>
    <t>Autonomisation communautaire parmi usagers de drogues injectables</t>
  </si>
  <si>
    <t>Empoderamiento de las comunidades a favor de personas que se inyectan drogas</t>
  </si>
  <si>
    <t>Расширение прав и возможностей ПИН на уровне сообществ</t>
  </si>
  <si>
    <t>Addressing stigma, discrimination and violence against PWID</t>
  </si>
  <si>
    <t>Lutte contre la stigmatisation, la discrimination et la violence contre les consommateurs de drogues injectables</t>
  </si>
  <si>
    <t>Abordar el estigma, la discriminación y la violencia contra personas que se inyectan drogas</t>
  </si>
  <si>
    <t>Борьба со стигмой дискриминацией и насилием в отношении ПИН</t>
  </si>
  <si>
    <t>Behavioral interventions for PWID</t>
  </si>
  <si>
    <t>Interventions pour le changement de comportement ciblant les usagers de drogues injectables</t>
  </si>
  <si>
    <t>Intervenciones conductuales para personas que se inyectan drogas</t>
  </si>
  <si>
    <t>Мероприятия, направленные на изменение поведения, для ПИН</t>
  </si>
  <si>
    <t>Condoms and lubricant programming for PWID</t>
  </si>
  <si>
    <t>Interventions relatives aux préservatifs et aux lubrifiants pour les consommateurs de drogues injectables</t>
  </si>
  <si>
    <t>Programas de preservativos y lubricantes para personas que se inyectan drogas</t>
  </si>
  <si>
    <t>Программы распространения презервативов и лубрикантов для ПИН</t>
  </si>
  <si>
    <t>Overdose prevention and management</t>
  </si>
  <si>
    <t>Prévention et gestion des overdoses</t>
  </si>
  <si>
    <t>Prevención y tratamiento de la sobredosis</t>
  </si>
  <si>
    <t>Котроль и предупреждение передозировки</t>
  </si>
  <si>
    <t>HIV testing services for PWID</t>
  </si>
  <si>
    <t>Services de dépistage du VIH destinés aux usagers de drogues injectables</t>
  </si>
  <si>
    <t>Servicios de pruebas de VIH para personas que se inyectan drogas</t>
  </si>
  <si>
    <t>Услуги по тестированию на ВИЧ для ПИН</t>
  </si>
  <si>
    <t>Diagnosis and treatment of STIs and other sexual health services for PWID</t>
  </si>
  <si>
    <t>Diagnóstico y tratamiento de ITS y otros servicios de salud sexual y reproductiva para personas que se inyectan drogas</t>
  </si>
  <si>
    <t>Диагностика и лечение ИППП и другие услуги в области сексуального здоровья для ПИН</t>
  </si>
  <si>
    <t>Needle and Syringe programs for PWID and their partners</t>
  </si>
  <si>
    <t>Interventions liés aux aiguilles et aux seringues destinés aux usagers de drogues injectables et à leurs partenaires</t>
  </si>
  <si>
    <t>Programas de agujas y jeringas para personas que se inyectan drogas y sus parejas</t>
  </si>
  <si>
    <t>Программы обмена игл и шприцев для ПИН и их партнеров</t>
  </si>
  <si>
    <t>OST and other drug dependence treatment for PWID</t>
  </si>
  <si>
    <t>Traitements de substitution aux opiacés et autres traitements de la dépendance pour lesusagers de drogues injectables</t>
  </si>
  <si>
    <t>Terapia de sustitución de opiáceos y otros tratamientos para la drogodependencia de personas que se inyectan drogas</t>
  </si>
  <si>
    <t>Опиоидная заместительная терапия (ОЗТ) и другие методы лечения наркозависимости для ПИН</t>
  </si>
  <si>
    <t>Prevention and management of coinfections and co-morbidities for PWID</t>
  </si>
  <si>
    <t>Interventions for young people who inject drugs</t>
  </si>
  <si>
    <t>Interventions destinées aux jeunes usagers de drogues injectables</t>
  </si>
  <si>
    <t>Intervenciones para jóvenes que se inyectan drogas</t>
  </si>
  <si>
    <t>Мероприятия в отношении молодых людей, употребляющих инъекционные наркотики</t>
  </si>
  <si>
    <t>Other intervention(s) for IDUs and their partners</t>
  </si>
  <si>
    <t>Autres interventions ciblant les usagers de drogues injectables et de leurs partenaires</t>
  </si>
  <si>
    <t>Otras intervenciones para consumidores de drogas inyectables y sus parejas</t>
  </si>
  <si>
    <t>Другие мероприятия в отношении ПИН и их партнеров</t>
  </si>
  <si>
    <t>Behavioral interventions for other vulnerable populations</t>
  </si>
  <si>
    <t xml:space="preserve">Interventions pour le changement de comportement parmi les autres populations vulnérables </t>
  </si>
  <si>
    <t>Intervenciones conductuales para otras poblaciones vulnerables</t>
  </si>
  <si>
    <t>Мероприятия, направленные на изменение поведения, для других уязвимых групп населения</t>
  </si>
  <si>
    <t>Male and female condoms for other vulnerable populations</t>
  </si>
  <si>
    <t>Préservatifs féminins et masculins pour les autres populations vulnérables</t>
  </si>
  <si>
    <t>Preservativos masculinos y femeninos para otras poblaciones vulnerables</t>
  </si>
  <si>
    <t>Мужские и женские презервативы для других уязвимых групп населения</t>
  </si>
  <si>
    <t>HIV testing services for other vulnerable populations</t>
  </si>
  <si>
    <t>Services de dépistage du VIH destinés aux autres populations vulnérables</t>
  </si>
  <si>
    <t>Servicios de pruebas de VIH para otras poblaciones vulnerables</t>
  </si>
  <si>
    <t>Услуги по тестированию на ВИЧ для других уязвимых групп населения</t>
  </si>
  <si>
    <t>Diagnosis and treatment of STIs and other sexual health services for other vulnerable populations</t>
  </si>
  <si>
    <t>Diagnostic et traitement des IST et autres services liés à la santé sexuelle pour les autres populations vulnérables</t>
  </si>
  <si>
    <t>Diagnóstico y tratamiento de ITS y otros servicios de salud sexual y reproductiva para otras poblaciones vulnerables</t>
  </si>
  <si>
    <t>Диагностика и лечение ИППП и другие услуги в области сексуального здоровья для других уязвимых групп населения</t>
  </si>
  <si>
    <t>Other intervention(s) for other vulnerable populations</t>
  </si>
  <si>
    <t>Autres interventions ciblant les autres populations vulnérables</t>
  </si>
  <si>
    <t>Otras intervenciones para otras poblaciones vulnerables</t>
  </si>
  <si>
    <t>Другие мероприятия для других уязвимых групп населения</t>
  </si>
  <si>
    <t>Intervenciones para cambio del comportamiento como parte de programas para adolescentes y jóvenes</t>
  </si>
  <si>
    <t>Мероприятия, направленные на изменение поведения, в рамках программ для подростков и молодежи</t>
  </si>
  <si>
    <t>Male and Female condoms for adolescents and youth, in and out of school</t>
  </si>
  <si>
    <t>Préservatifs féminins et masculins pour les adolescents et les jeunes, scolarisés ou non</t>
  </si>
  <si>
    <t>Preservativos masculinos y femeninos para adolescentes y jóvenes, dentro y fuera de los centros educativos</t>
  </si>
  <si>
    <t>Мужские и женские презервативы для подростков и молодежи, посещающих школу или не охваченных школьным образованием</t>
  </si>
  <si>
    <t>Gender-based violence prevention and treatment programs for adolescents and youth</t>
  </si>
  <si>
    <t>Interventions de prévention et de traitement de la violence basée sur le genre</t>
  </si>
  <si>
    <t>Программы профилактики гендерного насилия и соответствующего лечения</t>
  </si>
  <si>
    <t>Pre-exposure prophylaxis (PrEP) for adolescents and youth</t>
  </si>
  <si>
    <t>Prophylaxie préexposition (PrEP) par voie orale</t>
  </si>
  <si>
    <t>Оральная доконтактная профилактика (ДКП)</t>
  </si>
  <si>
    <t>HIV testing services for adolescents and youth, in and out of school</t>
  </si>
  <si>
    <t>Services de dépistage du VIH destinés aux adolescents et aux jeunes, scolarisés ou non</t>
  </si>
  <si>
    <t>Servicios de pruebas de VIH para adolescentes y jóvenes, dentro y fuera de los centros educativos</t>
  </si>
  <si>
    <t>Услуги по тестированию на ВИЧ для подростков и молодежи, посещающих школу или не охваченных школьным образованием</t>
  </si>
  <si>
    <t>Community mobilization and norms change</t>
  </si>
  <si>
    <t>Mobilisation communautaire et changement des normes</t>
  </si>
  <si>
    <t>Movilización comunitaria y cambio de normas</t>
  </si>
  <si>
    <t>Мобилизация сообществ и изменение норм</t>
  </si>
  <si>
    <t>Addressing stigma, discrimination and legal barriers to care for adolescents and youth</t>
  </si>
  <si>
    <t>Lutte contre la stigmatisation, la discrimination et les obstacles juridiques à l'accès aux soins</t>
  </si>
  <si>
    <t>Abordar el estigma, la discriminación y los obstáculos jurídicos en la atención</t>
  </si>
  <si>
    <t>Борьба со стигмой, дискриминацией и правовыми барьерами препятстювущим к доступу к програмам ухода</t>
  </si>
  <si>
    <t>Socioeconomic approaches</t>
  </si>
  <si>
    <t>Approches socio-économiques</t>
  </si>
  <si>
    <t>Enfoques socioeconómicos</t>
  </si>
  <si>
    <t>Социально-экономические подходы</t>
  </si>
  <si>
    <t>Linkages of HIV, RMNCH, and TB programs for adolescents, girls, and young women</t>
  </si>
  <si>
    <t>Liens entre les programmes de lutte contre le VIH, les programmes pour la de santé reproductive, maternelle, néonatale et infantile et les programmes de lutte contre la tuberculose, pour les filles, adolescentes et jeunes femmes</t>
  </si>
  <si>
    <t>Vínculos entre el VIH, la salud sexual y reproductiva, materna, neonatal e infantil y los programas de tuberculosis para adolescentes, niñas y mujeres jóvenes</t>
  </si>
  <si>
    <t>Согласование программ по ВИЧ, репродуктивному здоровью, здоровью матерей, новорожденных и детей (РЗМНД) и туберкулезу для подростков, девочек и молодых женщин</t>
  </si>
  <si>
    <t>Keeping girls in school</t>
  </si>
  <si>
    <t>Maintien des filles à l'école</t>
  </si>
  <si>
    <t>Mantener escolarizadas a las niñas</t>
  </si>
  <si>
    <t>Удержание девочек в школах</t>
  </si>
  <si>
    <t>Other intervention(s) for adolescent and youth</t>
  </si>
  <si>
    <t>Autres interventions ciblant les jeunes et les adolescents</t>
  </si>
  <si>
    <t>Другие мероприятия в отношении подростков и молодежи</t>
  </si>
  <si>
    <t>Volet 1 : prévention primaire de l'infection au VIH chez les femmes en âge de procréer</t>
  </si>
  <si>
    <t>Vertiente 1: Prevención primaria de la infección por el VIH en mujeres en edad reproductiva</t>
  </si>
  <si>
    <t>Компонент 1. Первичная профилактика ВИЧ среди женщин детородного возраста</t>
  </si>
  <si>
    <t>Vertiente 2: Prevención de embarazos no deseados en mujeres que viven con el VIH</t>
  </si>
  <si>
    <t>Компонент 2. Предупреждение нежелательной беременности женщин, живущих с ВИЧ</t>
  </si>
  <si>
    <t>Vertiente 3: Prevención de la transmisión vertical del VIH</t>
  </si>
  <si>
    <t>Компонент 3. Профилактика вертикальной передачи ВИЧ</t>
  </si>
  <si>
    <t>Prong 4: Treatment, care and support to mothers living with HIV, their children and families</t>
  </si>
  <si>
    <t>Vertiente 4: Atención, tratamiento y apoyo para madres que viven con el VIH, así como para sus hijos y familias</t>
  </si>
  <si>
    <t>Компонент 4. Лечение, уход и поддержка матерей, живущих с ВИЧ, их детей и семей</t>
  </si>
  <si>
    <t>Other intervention(s) for PMTCT</t>
  </si>
  <si>
    <t>Autres interventions de prévention de la transmission de la mère à l'enfant</t>
  </si>
  <si>
    <t>Otras intervenciones para PTMI</t>
  </si>
  <si>
    <t>Другие мероприятия в отношении ППМР</t>
  </si>
  <si>
    <t>HIV care</t>
  </si>
  <si>
    <t>Prise en charge du VIH</t>
  </si>
  <si>
    <t>Atención para el VIH</t>
  </si>
  <si>
    <t>Програми ухода за лицамы живущими с ВИЧ</t>
  </si>
  <si>
    <t>Differentiated ART service delivery</t>
  </si>
  <si>
    <t>Prestation de services différenciées pour les traitements antirétroviraux</t>
  </si>
  <si>
    <t xml:space="preserve">Prestación de servicios diferenciados de tratamiento antirretroviral </t>
  </si>
  <si>
    <t>Дифференцированное оказание услуг по АРТ</t>
  </si>
  <si>
    <t>Treatment monitoring - Drug resistance surveillance</t>
  </si>
  <si>
    <t>Suivi du traitement - Surveillance de la pharmacorésistance</t>
  </si>
  <si>
    <t>Seguimiento del tratamiento: vigilancia de la farmacorresistencia</t>
  </si>
  <si>
    <t>Мониторинг лечения – надзор за лекарственной устойчивостью</t>
  </si>
  <si>
    <t>Treatment monitoring - Viral load</t>
  </si>
  <si>
    <t>Suivi du traitement - Charge virale</t>
  </si>
  <si>
    <t>Seguimiento del tratamiento: carga vírica</t>
  </si>
  <si>
    <t>Мониторинг лечения – вирусная нагрузка</t>
  </si>
  <si>
    <t>Adherencia al tratamiento</t>
  </si>
  <si>
    <t>Приверженность к лечению</t>
  </si>
  <si>
    <t>Консультирование психо-социальная поддержка</t>
  </si>
  <si>
    <t>Other intervention(s) for treatment</t>
  </si>
  <si>
    <t>Autres interventions réalisées dans le cadre du traitement</t>
  </si>
  <si>
    <t>Otras intervenciones para tratamiento</t>
  </si>
  <si>
    <t>Другие мероприятия в целях лечения</t>
  </si>
  <si>
    <t>Выявление случаев больных и диагностика</t>
  </si>
  <si>
    <t>Engaging all care providers (TB care and prevention)</t>
  </si>
  <si>
    <t>Implicar a todos los proveedores de atención</t>
  </si>
  <si>
    <t>Prestación de atención comunitaria para la tuberculosis</t>
  </si>
  <si>
    <t>Предоставление ухода в связи с ТБ на уровне сообществ</t>
  </si>
  <si>
    <t>Key populations (TB care and prevention) - Prisoners</t>
  </si>
  <si>
    <t>Populations clés - prisonniers</t>
  </si>
  <si>
    <t>Poblaciones clave: personas privadas de libertad</t>
  </si>
  <si>
    <t>Ключевые группы населения – заключенные</t>
  </si>
  <si>
    <t>Key populations (TB care and prevention) - Others</t>
  </si>
  <si>
    <t>Populations clés - autres</t>
  </si>
  <si>
    <t>Poblaciones clave: otros</t>
  </si>
  <si>
    <t>Ключевые группы населения – другие</t>
  </si>
  <si>
    <t>Collaborative activities with other programs and sectors (TB care and prevention)</t>
  </si>
  <si>
    <t>Совместное оказание услуг с участием других программ и секторов</t>
  </si>
  <si>
    <t>Removing human rights and gender related barriers to TB care and prevention</t>
  </si>
  <si>
    <t>Suppression des obstacles liés aux droits humains et au genre qui entravent l'accès aux services de prévention et de prise en charge de la tuberculose</t>
  </si>
  <si>
    <t>Eliminar los obstáculos relacionados con los derechos humanos y el género en la atención y prevención de la tuberculosis</t>
  </si>
  <si>
    <t>Устранение факторов, связанных с правами человека и гендерными вопросами, препятствующих осуществлению ухода в связи с ТБ и профилактике ТБ</t>
  </si>
  <si>
    <t>Other TB care and prevention intervention(s)</t>
  </si>
  <si>
    <t>Interventions conjointes de lutte contre la tuberculose et le VIH</t>
  </si>
  <si>
    <t>Intervenciones colaborativas de tuberculosis y VIH</t>
  </si>
  <si>
    <t>Engaging all care providers (TB/HIV)</t>
  </si>
  <si>
    <t>Incorporar a todos los proveedores de servicios de salud</t>
  </si>
  <si>
    <t>Вовлечение всех поставщиков медицинских услуг</t>
  </si>
  <si>
    <t>Community TB/HIV care delivery</t>
  </si>
  <si>
    <t>Prestación de atención comunitaria para la tuberculosis y el VIH</t>
  </si>
  <si>
    <t>Предоставление ухода в связи с ТБ/ВИЧ на уровне сообществ</t>
  </si>
  <si>
    <t>Key populations (TB/HIV) - Prisoners</t>
  </si>
  <si>
    <t>Populations clés - prisonniers ou personnes se trouvant dans d'autres lieux fermés</t>
  </si>
  <si>
    <t>Poblaciones clave: personas privadas de libertad en centros penitenciarios y en otros lugares de reclusión</t>
  </si>
  <si>
    <t>Ключевые группы населения – заключенные и люди, находящиеся в других учреждениях закрытого типа</t>
  </si>
  <si>
    <t>Key populations (TB/HIV) - Others</t>
  </si>
  <si>
    <t>Poblaciones clave: otras</t>
  </si>
  <si>
    <t>Collaborative activities with other programs and sectors (TB/HIV)</t>
  </si>
  <si>
    <t>Activités conjointes avec d’autres programmes et secteurs</t>
  </si>
  <si>
    <t>Совместная деятельность с другими программами и секторами</t>
  </si>
  <si>
    <t>Removing human rights and gender related barriers to TB/HIV collaborative programming</t>
  </si>
  <si>
    <t>Suppression des obstacles liés aux droits humains et au genre qui entravent les programmes conjoints de lutte contre la tuberculose/le VIH</t>
  </si>
  <si>
    <t>Eliminar los obstáculos relacionados a derechos humanos y género para la programación de las actividades colaborativas de tuberculosis y VIH</t>
  </si>
  <si>
    <t>Устранение барьеров, связанных с правами человека и гендерными вопросами, препятствующих разработке комплексных программ по ТБ/ВИЧ</t>
  </si>
  <si>
    <t>Other TB/HIV intervention(s)</t>
  </si>
  <si>
    <t>Détection et diagnostic des maladies : tuberculose multirésistante</t>
  </si>
  <si>
    <t>Detección de casos y diagnóstico: tuberculosis multidrogorresistente</t>
  </si>
  <si>
    <t>Tratamiento: tuberculosis multidrogorresistente</t>
  </si>
  <si>
    <t>Prevención de la tuberculosis multidrogorresistente</t>
  </si>
  <si>
    <t>Engaging all care providers (MDR-TB)</t>
  </si>
  <si>
    <t>Community MDR-TB care delivery</t>
  </si>
  <si>
    <t>Prestación de atención comunitaria para la tuberculosis multirresistente</t>
  </si>
  <si>
    <t>Предоставление ухода в связи с МЛУ-ТБ на уровне сообществ</t>
  </si>
  <si>
    <t>Key populations (MDR-TB) - Prisoners</t>
  </si>
  <si>
    <t>Key populations (MDR-TB) - Others</t>
  </si>
  <si>
    <t>Collaborative activities with other programs and sectors (MDR-TB)</t>
  </si>
  <si>
    <t>Actividades de colaboración con otros programas y sectores</t>
  </si>
  <si>
    <t>Совместные меры с участием других программ и секторов</t>
  </si>
  <si>
    <t>Removing human rights and gender related barriers to MDR-TB</t>
  </si>
  <si>
    <t>Suppression des obstacles liés aux droits humains et au genre qui entravent la programmation concertée d'interventions de lutte contre la tuberculose et le VIH</t>
  </si>
  <si>
    <t>Eliminar los obstáculos relacionados con los derechos humanos y el género para la tuberculosis multidrogorresistente</t>
  </si>
  <si>
    <t>Устранение факторов, связанных с правами человека и гендерными вопросами, препятствующих доступу к услугам в связи с МЛУ-ТБ</t>
  </si>
  <si>
    <t>Other MDR-TB intervention(s)</t>
  </si>
  <si>
    <t>Moustiquaires imprégnées d'insecticide de longue durée d'action : campagne de masse</t>
  </si>
  <si>
    <t>Mosquiteros tratados con insecticida de larga duración (MILD) - Campaña masiva</t>
  </si>
  <si>
    <t>Moustiquaires imprégnées d'insecticide de longue durée d'action : distribution continue</t>
  </si>
  <si>
    <t>Mosquiteros tratados con insecticida de larga duración (MILD) - Distribución continua</t>
  </si>
  <si>
    <t>Сетки, обработанные инсектицидом длительного действия (СОИДД) - регулярное распространение</t>
  </si>
  <si>
    <t>Fumigación de interiores con insecticida de acción residual (FIR)</t>
  </si>
  <si>
    <t>Обработка помещений инсектицидами длительного действия (ОПИДД)</t>
  </si>
  <si>
    <t>Other vector control measure(s)</t>
  </si>
  <si>
    <t>IEC/BCC (Vector control)</t>
  </si>
  <si>
    <t>Информация, образование и коммуникация/ изменение поведения посредством коммуникации (ИОК/ИПК)</t>
  </si>
  <si>
    <t>Removing human rights and gender related barriers to vector control programmes</t>
  </si>
  <si>
    <t>Suppression des obstacles liés aux droits de l'Homme et au genre entravant l'accès aux programmes de lutte antivectorielle</t>
  </si>
  <si>
    <t>Eliminar los obstáculos relacionados con los derechos humanos y el género en los programas de control de vectores</t>
  </si>
  <si>
    <t>Устранение препятствий, касающихся прав человека и гендерных вопросов, в реализации программ борьбы с переносчиками</t>
  </si>
  <si>
    <t>Лечение в медицинских учреждениях</t>
  </si>
  <si>
    <t>Epidemic preparedness</t>
  </si>
  <si>
    <t>Préparation aux épidémies</t>
  </si>
  <si>
    <t>Preparación ante epidemias</t>
  </si>
  <si>
    <t>Готовность к эпидемиям</t>
  </si>
  <si>
    <t>Prise en charge intégrée des cas au niveau communautaire</t>
  </si>
  <si>
    <t>Gestión integrada de casos en la comunidad</t>
  </si>
  <si>
    <t>Комплексное ведение пациентов на уровне сообществ (КВПС)</t>
  </si>
  <si>
    <t>Dépistage actif des cas et investigation (phase d'élimination)</t>
  </si>
  <si>
    <t>Активное выявление случаев заболевания и проведение расследований по ним (стадия ликвидации)</t>
  </si>
  <si>
    <t>Надзор над терапевтической эффективности</t>
  </si>
  <si>
    <t>Острые формы малярии</t>
  </si>
  <si>
    <t>Private sector case management</t>
  </si>
  <si>
    <t>Prise en charge dans le secteur privé</t>
  </si>
  <si>
    <t>Gestión de casos en el sector privado</t>
  </si>
  <si>
    <t>Ведение пациентов в частном секторе</t>
  </si>
  <si>
    <t>Ensuring drug and other health product quality</t>
  </si>
  <si>
    <t>Assurance Quality des medicaments et produits de santé</t>
  </si>
  <si>
    <t>Asegurando la calidad de medicamentos y otros productos de salud</t>
  </si>
  <si>
    <t>Обеспечение качества лекарственных средств</t>
  </si>
  <si>
    <t>IEC/BCC (Case management)</t>
  </si>
  <si>
    <t>Removing human rights and gender related barriers to case management</t>
  </si>
  <si>
    <t>Suppression des obstacles liés aux droits de l'Homme et au genre qui entravent l'accès aux interventions de prise en charge</t>
  </si>
  <si>
    <t>Eliminar los obstáculos relacionados con los derechos humanos y el género en la gestión de casos</t>
  </si>
  <si>
    <t>Устранение препятствий, касающихся прав человека и гендерных вопросов, в ведении пациентов</t>
  </si>
  <si>
    <t>Other case management intervention(s)</t>
  </si>
  <si>
    <t>Tratamiento preventivo intermitente - Durante el embarazo</t>
  </si>
  <si>
    <t>Tratamiento preventivo intermitente - Durante la infancia</t>
  </si>
  <si>
    <t>Периодическое профилактическое лечение (ППЛ) – в раннем детском возрасте</t>
  </si>
  <si>
    <t>Сезонная химиопрофилактика малярии</t>
  </si>
  <si>
    <t>Mass drug administration</t>
  </si>
  <si>
    <t>Administration de médicaments à grande échelle</t>
  </si>
  <si>
    <t>Administración masiva de medicamentos</t>
  </si>
  <si>
    <t>Массовое применение лекарств</t>
  </si>
  <si>
    <t>IEC/BCC (SPI)</t>
  </si>
  <si>
    <t>Removing human rights and gender related barriers to specific prevention interventions</t>
  </si>
  <si>
    <t>Suppression des obstacles liés aux droits de l'Homme et au genre qui entravent l'accès aux interventions de prévention spécifiques</t>
  </si>
  <si>
    <t>Eliminar los obstáculos relacionados con los derechos humanos y el género en las intervenciones específicas de prevención</t>
  </si>
  <si>
    <t>Устранение препятствий, касающихся прав человека и гендерных вопросов, в реализации конкретных профилактических мероприятий</t>
  </si>
  <si>
    <t>Other specific prevention intervention(s)</t>
  </si>
  <si>
    <t xml:space="preserve">Supportive policy and programmatic environment </t>
  </si>
  <si>
    <t>Environnement politique et programmatique favorable</t>
  </si>
  <si>
    <t>Entorno político y programático propicio</t>
  </si>
  <si>
    <t>Благоприятная политическия и програмная среда</t>
  </si>
  <si>
    <t>Organización de servicios y gestión de las instalaciones</t>
  </si>
  <si>
    <t>Организация предоставления услуг и управление медицинским учреждением</t>
  </si>
  <si>
    <t>Laboratory systems for disease prevention, control, treatment and disease surveillance</t>
  </si>
  <si>
    <t>Réseaux de laboratoires pour la prévention, le contrôle, la prise en charge et la surveillance des maladies</t>
  </si>
  <si>
    <t>Sistemas de laboratorio para la prevención, el control, el tratamiento y la vigilancia de enfermedades</t>
  </si>
  <si>
    <t>Системы лабораторий для осуществления профилактики, контроля и лечения заболеваний и эпиднадзора за заболеваниями</t>
  </si>
  <si>
    <t>Mejorar la infraestructura de la prestación de servicios</t>
  </si>
  <si>
    <t>Улучшение инфраструктуры предоставления услуг</t>
  </si>
  <si>
    <t>Provider initiated feedback mechanisms</t>
  </si>
  <si>
    <t>Dispositifs de retour d'information à l'initiative des prestataires</t>
  </si>
  <si>
    <t>Mecanismos para recoger observaciones, generados por los proveedores</t>
  </si>
  <si>
    <t>Механизмы обратной связи по инициативе поставщиков услуг</t>
  </si>
  <si>
    <t>Other service delivery intervention(s)</t>
  </si>
  <si>
    <t>Capacity building for health workers, including those at community level</t>
  </si>
  <si>
    <t>Renforcement des capacités des prestataires de santé, y compris au niveau communautaire</t>
  </si>
  <si>
    <t>Desarrollo de capacidad para trabajadores de salud, también a nivel comunitario</t>
  </si>
  <si>
    <t>Наращивание потенциала медицинских работников, в том числе на уровне сообществ</t>
  </si>
  <si>
    <t>Retention and scale-up of health workers, including for community health workers</t>
  </si>
  <si>
    <t>Rétention et renforcement des effectifs du secteur de la santé, y compris des agents de santé communautaires</t>
  </si>
  <si>
    <t>Retención y ampliación del número de trabajadores de salud, incluidos los trabajadores de salud comunitarios</t>
  </si>
  <si>
    <t>Удержание и увеличение численности медицинских работников, в том числе медработников на уровне сообщества</t>
  </si>
  <si>
    <t>Other health and community workforce intervention(s)</t>
  </si>
  <si>
    <t>National costed supply chain master plan, and implementation</t>
  </si>
  <si>
    <t>Elaboration et mise en œuvre d'un plan national chiffré relatif à la chaîne d'approvisionnement</t>
  </si>
  <si>
    <t>Plan maestro nacional presupuestado de la cadena de suministros, y ejecución</t>
  </si>
  <si>
    <t>Национальный мастер-план снабжения с оценкой затрат и его реализация</t>
  </si>
  <si>
    <t>Procurement strategy</t>
  </si>
  <si>
    <t>Stratégie d'achat</t>
  </si>
  <si>
    <t>Estrategia de adquisiciones</t>
  </si>
  <si>
    <t>Стратегия закупок</t>
  </si>
  <si>
    <t>Supply chain infrastructure and development of tools</t>
  </si>
  <si>
    <t>Infrastructure de la chaîne d'approvisionnement et élaboration d'outils</t>
  </si>
  <si>
    <t>Infraestructura de la cadena de suministros y desarrollo de herramientas</t>
  </si>
  <si>
    <t>Инфраструктура снабжения и разработка инструментов</t>
  </si>
  <si>
    <t>National product selection, registration and quality monitoring</t>
  </si>
  <si>
    <t>Processus nationaux de sélection, d'homologation et de suivi de la qualité des produits</t>
  </si>
  <si>
    <t>Selección, registro y supervisión de la calidad de productos nacionales</t>
  </si>
  <si>
    <t>Выбор национальных продуктов, регистрация и мониторинг качества</t>
  </si>
  <si>
    <t>Other procurement supply chain management intervention(s)</t>
  </si>
  <si>
    <t>Public financial management (PFM) strengthening</t>
  </si>
  <si>
    <t>Renforcement de la gestion des finances publiques</t>
  </si>
  <si>
    <t>Fortalecimiento de la gestión financiera pública</t>
  </si>
  <si>
    <t>Укрепление управления государственными финансами (УГФ)</t>
  </si>
  <si>
    <t>Routine financial management improvement (non-PFM)</t>
  </si>
  <si>
    <t>Amélioration de la gestion des finances courantes (hors dépenses publiques)</t>
  </si>
  <si>
    <t>Mejora de la gestión financiera rutinaria (no pública)</t>
  </si>
  <si>
    <t>Совершенствование текущего управления финансами (не-УГФ)</t>
  </si>
  <si>
    <t>Other financial management intervention(s)</t>
  </si>
  <si>
    <t>Community-based monitoring</t>
  </si>
  <si>
    <t>Suivi au niveau communautaire</t>
  </si>
  <si>
    <t>Seguimiento desde la comunidad</t>
  </si>
  <si>
    <t>Мониторинг на уровне сообществ</t>
  </si>
  <si>
    <t>Community led advocacy</t>
  </si>
  <si>
    <t>Plaidoyer communautaire</t>
  </si>
  <si>
    <t>Promoción liderada por la comunidad</t>
  </si>
  <si>
    <t>Адвокация через сообществ</t>
  </si>
  <si>
    <t>Movilización social, establecimiento de vínculos comunitarios, colaboración y coordinación</t>
  </si>
  <si>
    <t>Социальная мобилизация, установление связей с сообществами, сотрудничество и координация</t>
  </si>
  <si>
    <t xml:space="preserve">Renforcement des capacités institutionnelles, de planification et de direction </t>
  </si>
  <si>
    <t>Desarrollo de capacidades institucionales, planificación y liderazgo</t>
  </si>
  <si>
    <t>Укрепление потенциала организаций, укрепление планирования и лидерства</t>
  </si>
  <si>
    <t>Other community responses and systems intervention(s)</t>
  </si>
  <si>
    <t>Rapportage des données de routine</t>
  </si>
  <si>
    <t>Presentación de informes periódicos</t>
  </si>
  <si>
    <t>Текущая отчетность</t>
  </si>
  <si>
    <t>Program and data quality</t>
  </si>
  <si>
    <t>Qualité du programme et des données</t>
  </si>
  <si>
    <t>Calidad de los programas y de los datos</t>
  </si>
  <si>
    <t>Качество программ и данных</t>
  </si>
  <si>
    <t>Analyse, évaluations, revues et transparence</t>
  </si>
  <si>
    <t>Análisis, evaluaciones, revisión y transparencia</t>
  </si>
  <si>
    <t>Анализ, оценка, обзор и прозрачность</t>
  </si>
  <si>
    <t>Исследования</t>
  </si>
  <si>
    <t>Fuentes de datos administrativos y financieros</t>
  </si>
  <si>
    <t>Système d'enregistrement de l'état civil</t>
  </si>
  <si>
    <t>Other health information systems and M&amp;E intervention(s)</t>
  </si>
  <si>
    <t>Policy, planning, coordination and management of national disease control programs</t>
  </si>
  <si>
    <t>Politiques, planification, coordination et gestion des programmes nationaux de lutte contre les maladies</t>
  </si>
  <si>
    <t>Políticas, planificación, coordinación y gestión de programas nacionales de control de enfermedades</t>
  </si>
  <si>
    <t>Политика, планирование, координация и управление национальными программами борьбы с заболеваниями</t>
  </si>
  <si>
    <t>Other program management intervention(s)</t>
  </si>
  <si>
    <t>Community empowerment for TGs</t>
  </si>
  <si>
    <t>Autonomisation communautaires parmi les transgenres</t>
  </si>
  <si>
    <t>Empoderamiento de las comunidades a favor de personas transgénero</t>
  </si>
  <si>
    <t>Расширение прав и возможностей трансгендных лиц на уровне сообществ</t>
  </si>
  <si>
    <t>Addressing stigma, discrimination and violence against TGs</t>
  </si>
  <si>
    <t>Lutte contre la stigmatisation, la discrimination et la violence contre les transgenres</t>
  </si>
  <si>
    <t>Abordar el estigma, la discriminación y la violencia contra personas transgénero</t>
  </si>
  <si>
    <t>Борьба со стигмой дискриминацией и насилием в отношении трансгендных лиц</t>
  </si>
  <si>
    <t>Behavioral interventions for TGs</t>
  </si>
  <si>
    <t>Interventions pour le changement de comportement parmi les transgenres</t>
  </si>
  <si>
    <t>Intervenciones conductuales para personas transgénero</t>
  </si>
  <si>
    <t>Мероприятия, направленные на изменение поведения трансгендных лиц</t>
  </si>
  <si>
    <t>Condoms and lubricant programming for TGs</t>
  </si>
  <si>
    <t>Programmes relatifs aux préservatifs et aux lubrifiants pour les transgenres</t>
  </si>
  <si>
    <t>Programas de preservativos y lubricantes para personas transgénero</t>
  </si>
  <si>
    <t>Программы распространения презервативов и лубрикантов для трансгендных лиц</t>
  </si>
  <si>
    <t>Pre-exposure prophylaxis (PrEP) and other biomedical interventions for TGs</t>
  </si>
  <si>
    <t xml:space="preserve">Prophylaxie préexposition et autres interventions biomédicales </t>
  </si>
  <si>
    <t>Profilaxis previa a la exposición y otras intervenciones biomédicas</t>
  </si>
  <si>
    <t>Доконтактная профилактика (ДКП) и другие биомедицинские мероприятия</t>
  </si>
  <si>
    <t>Harm reduction interventions for TGs with substance use</t>
  </si>
  <si>
    <t>Interventions de réduction des risques liés à la consommation de drogues</t>
  </si>
  <si>
    <t>Intervenciones de reducción de daños en el consumo de sustancias</t>
  </si>
  <si>
    <t>Мероприятия по снижению вреда для лиц, употребляющих инъекционные наркотики</t>
  </si>
  <si>
    <t>HIV testing services for TGs</t>
  </si>
  <si>
    <t>Services de dépistage du VIH destinés aux transgenres</t>
  </si>
  <si>
    <t>Servicios de pruebas de VIH para personas transgénero</t>
  </si>
  <si>
    <t>Услуги по тестированию на ВИЧ для трансгендных лиц</t>
  </si>
  <si>
    <t>Diagnosis and treatment of STIs and sexual health services for TGs</t>
  </si>
  <si>
    <t>Diagnostic et traitement des IST et services liés à la santé sexuelle pour les transgenres</t>
  </si>
  <si>
    <t>Diagnóstico y tratamiento de ITS y servicios de salud sexual y reproductiva para personas transgénero</t>
  </si>
  <si>
    <t>Диагностика и лечение ИППП и другие услуги в области сексуального здоровья для трансгендных лиц</t>
  </si>
  <si>
    <t>Prevention and management of coinfections and co-morbidities for TGs</t>
  </si>
  <si>
    <t>Interventions for young transgender people</t>
  </si>
  <si>
    <t>Interventions destinées aux jeunes transgenres</t>
  </si>
  <si>
    <t>Intervenciones para jóvenes transgénero</t>
  </si>
  <si>
    <t>Мероприятия для молодых людей – трансгендных лиц</t>
  </si>
  <si>
    <t>Other intervention(s) for TGs</t>
  </si>
  <si>
    <t>Autres interventions ciblant les transgenres</t>
  </si>
  <si>
    <t>Otras intervenciones para personas transgénero</t>
  </si>
  <si>
    <t>Другие мероприятия для трансгендных лиц</t>
  </si>
  <si>
    <t>Community empowerment for people in prisons and other closed settings</t>
  </si>
  <si>
    <t>Autonomisation communautaire parmi les personnes en détention ou se trouvant dans d'autres lieux fermés</t>
  </si>
  <si>
    <t>Empoderamiento de las comunidades en favor de personas privadas de libertad en centros penitenciarios y otros lugares de reclusión</t>
  </si>
  <si>
    <t>Расширение прав и возможностей людей, находящихся в местах лишения свободы и других учреждениях закрытого типа, на уровне сообществ</t>
  </si>
  <si>
    <t>Addressing stigma, discrimination and violence against people in prisons and other closed settings</t>
  </si>
  <si>
    <t xml:space="preserve">Lutte contre la stigmatisation, la discrimination et la violence contre les personnes en détention ou se trouvant dans d'autres lieux fermés </t>
  </si>
  <si>
    <t>Abordar el estigma, la discriminación y la violencia contra personas en centros penitenciarios y otros lugares de reclusión</t>
  </si>
  <si>
    <t>Борьба со стигмой, дискриминацией и насилием в отношении людей, находящихся в местах лишения свободы и других учреждениях закрытого типа</t>
  </si>
  <si>
    <t>Behavioral interventions for people in prisons and other closed settings</t>
  </si>
  <si>
    <t>Interventions pour le changement de comportement parmi les personnes en détention ou se trouvant dans d'autres lieux fermés</t>
  </si>
  <si>
    <t>Intervenciones conductuales para personas privadas de libertad en centros penitenciarios y otros lugares de reclusión</t>
  </si>
  <si>
    <t>Мероприятия, направленные на изменение поведения людей, находящихся в местах лишения свободы и других учреждениях закрытого типа</t>
  </si>
  <si>
    <t>Condoms and lubricant programming for people in prisons and other closed settings</t>
  </si>
  <si>
    <t>Programmes relatis aux préservatifs et aux lubrifiants pour les personnes en détention ou se trouvant dans d'autres lieux fermés</t>
  </si>
  <si>
    <t>Programas de preservativos y lubricantes para personas en centros penitenciarios y otros lugares de reclusión</t>
  </si>
  <si>
    <t>Программы распространения презервативов и лубрикантов для людей, находящихся в местах лишения свободы и других учреждениях закрытого типа</t>
  </si>
  <si>
    <t>Pre-exposure prophylaxis (PrEP) for people in prisons and other closed settings</t>
  </si>
  <si>
    <t xml:space="preserve">Harm reduction interventions for people in prisons and other closed settings </t>
  </si>
  <si>
    <t>Interventions de réduction des risques parmi les personnes en détention ou se trouvant dans d'autres lieux fermés</t>
  </si>
  <si>
    <t>Intervenciones de reducción de daños para personas privadas de libertad en centros penitenciarios y otros lugares de reclusión</t>
  </si>
  <si>
    <t>Мероприятия по снижению вреда для людей, находящихся в местах лишения свободы и других учреждениях закрытого типа</t>
  </si>
  <si>
    <t>HIV testing services for people in prisons and other closed settings</t>
  </si>
  <si>
    <t>Services de dépistage du VIH destinés aux personnes en détention ou se trouvant dans d'autres lieux fermés</t>
  </si>
  <si>
    <t>Servicios de pruebas de VIH para personas privadas de libertad en centros penitenciarios y otros lugares de reclusión</t>
  </si>
  <si>
    <t>Услуги по тестированию на ВИЧ для людей, находящихся в местах лишения свободы и других учреждениях закрытого типа</t>
  </si>
  <si>
    <t>Diagnosis and treatment of STIs and other sexual and reproductive health services for people in prisons and other closed settings</t>
  </si>
  <si>
    <t>Diagnostic et traitement des IST et autres services liés à la santé sexuelle et reproductive pour les personnes en détention ou se trouvant dans d'autres lieux fermés</t>
  </si>
  <si>
    <t>Diagnóstico y tratamiento de ITS y otros servicios de salud sexual y reproductiva para personas privadas de libertad en centros penitenciarios y otros lugares de reclusión</t>
  </si>
  <si>
    <t>Диагностика и лечение ИППП и другие услуги в области сексуального здоровья для людей, находящихся в местах лишения свободы и других учреждениях закрытого типа</t>
  </si>
  <si>
    <t>Prevention and management of coinfections and co-morbidities for people in prisons and other closed settings</t>
  </si>
  <si>
    <t>Other intervention(s) for people in prisons and other closed settings</t>
  </si>
  <si>
    <t>Autres interventions ciblant les personnes en détention ou se trouvant dans d'autres lieux fermés</t>
  </si>
  <si>
    <t>Otras intervenciones para personas privadas de libertad en centros penitenciarios y otros lugares de reclusión</t>
  </si>
  <si>
    <t>Другие мероприятия в отношении людей, находящихся в местах лишения свободы и других учреждениях закрытого типа</t>
  </si>
  <si>
    <t>Differentiated HIV testing services</t>
  </si>
  <si>
    <t>Services différenciés de dépistage du VIH</t>
  </si>
  <si>
    <t>Servicios diferenciados de pruebas de VIH</t>
  </si>
  <si>
    <t>Дифференцированные услуги по тестированию на ВИЧ</t>
  </si>
  <si>
    <t>Community empowerment for MSM</t>
  </si>
  <si>
    <t>Autonomisation communautaire parmi les HSH</t>
  </si>
  <si>
    <t>Empoderamiento de las comunidades a favor de los hombres que tienen relaciones sexuales con hombres</t>
  </si>
  <si>
    <t>Расширение прав и возможностей МСМ на уровне сообществ</t>
  </si>
  <si>
    <t>Addressing stigma, discrimination and violence against MSM</t>
  </si>
  <si>
    <t>Lutte contre la stigmatisation, la discrimination et la violence contre les HSH</t>
  </si>
  <si>
    <t>Abordar el estigma, la discriminación y la violencia contra los hombres que tienen relaciones sexuales con hombres</t>
  </si>
  <si>
    <t>Борьба со стигмой, дискриминацией и насилием в отношении МСМ</t>
  </si>
  <si>
    <t>Behavioral interventions for MSM</t>
  </si>
  <si>
    <t>Interventions pour le changement de comportement ciblant les HSH</t>
  </si>
  <si>
    <t>Intervenciones conductuales para hombres que tienen relaciones sexuales con hombres</t>
  </si>
  <si>
    <t>Мероприятия, направленные на изменение поведения МСМ</t>
  </si>
  <si>
    <t xml:space="preserve">Condoms and lubricant programming for MSM </t>
  </si>
  <si>
    <t>Interventions relatives aux préservatifs et aux lubrifiants pour les HSH</t>
  </si>
  <si>
    <t>Programas de preservativos y lubricantes para hombres que tienen relaciones sexuales con hombres</t>
  </si>
  <si>
    <t>Программы распространения презервативов и лубрикантов для МСМ</t>
  </si>
  <si>
    <t>Pre-exposure prophylaxis (PrEP) for MSM</t>
  </si>
  <si>
    <t>Harm reduction interventions for MSM who inject drugs</t>
  </si>
  <si>
    <t>Interventions de réduction des risques parmi les HSH usagers des drogues injectables</t>
  </si>
  <si>
    <t>Intervenciones de reducción de daños para hombres que tienen relaciones sexuales con hombres y se inyectan drogas</t>
  </si>
  <si>
    <t>Мероприятия по снижению вреда для МСМ, употребляющих инъекционные наркотики</t>
  </si>
  <si>
    <t>HIV testing services for MSM</t>
  </si>
  <si>
    <t>Services de dépistage du VIH destinés aux HSH</t>
  </si>
  <si>
    <t>Servicios de pruebas de VIH para hombres que tienen relaciones sexuales con hombres</t>
  </si>
  <si>
    <t>Услуги по тестированию на ВИЧ для МСМ</t>
  </si>
  <si>
    <t>Diagnosis and treatment of STIs and other sexual health services for MSM</t>
  </si>
  <si>
    <t>Diagnostic et traitement des IST et autres services liés à la santé sexuelle pour les HSH</t>
  </si>
  <si>
    <t>Diagnóstico y tratamiento de ITS y otros servicios de salud sexual y reproductiva para hombres que tienen relaciones sexuales con hombres</t>
  </si>
  <si>
    <t>Диагностика и лечение ИППП и другие услуги в области сексуального здоровья для МСМ</t>
  </si>
  <si>
    <t>Prevention and management of coinfections and co-morbidities for MSM</t>
  </si>
  <si>
    <t>Interventions for young men who have sex with men</t>
  </si>
  <si>
    <t xml:space="preserve">Interventions destinées aux jeunes hommes ayant des rapports sexuels avec des hommes </t>
  </si>
  <si>
    <t>Intervenciones para hombres jóvenes que tienen relaciones sexuales con hombres</t>
  </si>
  <si>
    <t>Мероприятия в отношении молодых мужчин, практикующих секс с мужчинами</t>
  </si>
  <si>
    <t>Other intervention(s) for MSM</t>
  </si>
  <si>
    <t>Autres interventions rciblant les HSH</t>
  </si>
  <si>
    <t>Otras intervenciones para hombres que tienen relaciones sexuales con hombres (especificar)</t>
  </si>
  <si>
    <t>Другие мероприятия в отношении МСМ</t>
  </si>
  <si>
    <t>Stigma and discrimination reduction</t>
  </si>
  <si>
    <t xml:space="preserve">Réduction de la stigmatisation et de la discrimination </t>
  </si>
  <si>
    <t>Reducción del estigma y la discriminación</t>
  </si>
  <si>
    <t>Уменьшение стигматизации стигмы и дискриминации</t>
  </si>
  <si>
    <t>Legal Literacy (“Know Your Rights")</t>
  </si>
  <si>
    <t>Acquisition de notions de droit (« Connaissez vos droits »)</t>
  </si>
  <si>
    <t>Conocimientos jurídicos ("Conoce tus derechos")</t>
  </si>
  <si>
    <t>Повышение правовой грамотности (“Знай свои права")</t>
  </si>
  <si>
    <t>Training of health care providers on human rights and medical ethics related to HIV and HIV/TB</t>
  </si>
  <si>
    <t>Formation des professionnels de santé en matière de droits humains et d'éthique médicale liés à la lutte contre le VIH et à la lutte conjointe contre le VIH/la tuberculose</t>
  </si>
  <si>
    <t>Formación de los proveedores de servicios de salud sobre los derechos humanos y ética médica en relación con el VIH y la TB/VIH</t>
  </si>
  <si>
    <t>Подготовка медицинских работников по вопросам прав человека и медицинской этики в связи с ВИЧ и ТБ/ВИЧ</t>
  </si>
  <si>
    <t>HIV and HIV/TB-related legal services</t>
  </si>
  <si>
    <t>Services juridiques liés au VIH et à la co-infection VIH/tuberculose</t>
  </si>
  <si>
    <t>Servicios jurídicos relacionados con el VIH y la TB/VIH</t>
  </si>
  <si>
    <t>Юридические услуги в связи с ВИЧ и ТБ/ВИЧ</t>
  </si>
  <si>
    <t>Sensitisation of law-makers and law-enforcement agents</t>
  </si>
  <si>
    <t>Sensibilisation des législateurs et des agents de la force publique</t>
  </si>
  <si>
    <t>Sensibilización de los legisladores y cuerpos de seguridad</t>
  </si>
  <si>
    <t>Повышение информированности законодателей и сотрудников правоохранительных органов</t>
  </si>
  <si>
    <t>Improving laws, regulations and polices relating to HIV and HIV/TB</t>
  </si>
  <si>
    <t>Amélioration des lois, des réglementations et des politiques relatives au VIH et à la co-infection VIH/tuberculose</t>
  </si>
  <si>
    <t>Mejora de leyes, reglamentos y políticas relacionadas con el VIH y la TB/VIH</t>
  </si>
  <si>
    <t>Совершенствование законов, правил и политики, связанных с ВИЧ и ТБ/ВИЧ</t>
  </si>
  <si>
    <t>Reducing HIV-related gender discrimination, harmful gender norms and violence against women and girls in all their diversity</t>
  </si>
  <si>
    <t>Réduction de la discrimination basée sur le genre, des normes de genre nuisibles et de la violence contre les femmes et les filles dans toute leur diversité, en lien avec le VIH</t>
  </si>
  <si>
    <t>Reducir la discriminación relacionada con el género y el VIH, las normas de género dañinas y la violencia contra mujeres y niñas en toda su diversidad</t>
  </si>
  <si>
    <t>Сокращение гендерной дискриминации связанной с ВИЧ, пагубных гендерных норм и насилия в отношении всех женщин и девочек</t>
  </si>
  <si>
    <t>Other intervention(s) to reduce human rights-related barriers to HIV services</t>
  </si>
  <si>
    <t>National health strategies, alignment with disease-specific plans, health sector governance and financing</t>
  </si>
  <si>
    <t>Stratégies sanitaires nationales, alignement avec les plans maladie spécifiques, gouvernance du secteur de la santé et financement</t>
  </si>
  <si>
    <t>Estrategias nacionales en salud, alineamiento con planes específicos de enfermedades, gobernanza y financiamiento en el sector salud</t>
  </si>
  <si>
    <t>Национальная стратегия в области здравоохранения, согласование с национальными планами по заболеваниям, управления сектором здравоохранения и его финансирование</t>
  </si>
  <si>
    <t>Other policy and governance intervention(s)</t>
  </si>
  <si>
    <t>RSSH: Procurement and Supply Chain Management Systems</t>
  </si>
  <si>
    <t>RSSH: Financial Management Systems</t>
  </si>
  <si>
    <t>RSSH: Community Responses and Systems</t>
  </si>
  <si>
    <t>C, H, T, S</t>
  </si>
  <si>
    <t>C, T, S, H</t>
  </si>
  <si>
    <t>M, S</t>
  </si>
  <si>
    <t>(Atazanavir/Ritonavir)+(Lamivudine/Zidovudine)</t>
  </si>
  <si>
    <t>(Emtricitabine/Tenofovir)+Nevirapine</t>
  </si>
  <si>
    <t>(Lamivudine/Tenofovir Disoproxyl) + Nevirapine</t>
  </si>
  <si>
    <t>(Lamivudine/Zidovudine)+Nevirapine</t>
  </si>
  <si>
    <t>(Lamivudine+Tenofovir)+Atazanavir+Ritonavir</t>
  </si>
  <si>
    <t>Abacavir</t>
  </si>
  <si>
    <t>Abacavir/Lamivudine</t>
  </si>
  <si>
    <t>Abacavir/Lamivudine/Zidovudine</t>
  </si>
  <si>
    <t>Atazanavir</t>
  </si>
  <si>
    <t>Atazanavir/Ritonavir</t>
  </si>
  <si>
    <t>Darunavir</t>
  </si>
  <si>
    <t>Didanosine</t>
  </si>
  <si>
    <t>Dolutegravir</t>
  </si>
  <si>
    <t>Efavirenz</t>
  </si>
  <si>
    <t>Efavirenz + (Lamivudine/Zidovudine)</t>
  </si>
  <si>
    <t>Efavirenz + (Lamivudine+Stavudine)</t>
  </si>
  <si>
    <t>Efavirenz/Emtricitabine/Tenofovir</t>
  </si>
  <si>
    <t>Efavirenz/Lamivudine/Tenofovir</t>
  </si>
  <si>
    <t>Emtricitabine</t>
  </si>
  <si>
    <t>Emtricitabine/Tenofovir</t>
  </si>
  <si>
    <t>Etravirine</t>
  </si>
  <si>
    <t>Fosamprenavir</t>
  </si>
  <si>
    <t>Indinavir</t>
  </si>
  <si>
    <t>Lamivudine</t>
  </si>
  <si>
    <t>Lamivudine/Nevirapine/Stavudine</t>
  </si>
  <si>
    <t>Lamivudine/Nevirapine/Zidovudine</t>
  </si>
  <si>
    <t xml:space="preserve">Lamivudine/Stavudine </t>
  </si>
  <si>
    <t>Lamivudine/Tenofovir Disoproxyl</t>
  </si>
  <si>
    <t>Lamivudine/Zidovudine</t>
  </si>
  <si>
    <t>Lopinavir/Ritonavir</t>
  </si>
  <si>
    <t>Nevirapine</t>
  </si>
  <si>
    <t>Ritonavir</t>
  </si>
  <si>
    <t>Saquinavir</t>
  </si>
  <si>
    <t>Selzentry</t>
  </si>
  <si>
    <t>Stavudine</t>
  </si>
  <si>
    <t>Tenofovir disoproxil</t>
  </si>
  <si>
    <t>Tipranavir</t>
  </si>
  <si>
    <t>Zidovudine</t>
  </si>
  <si>
    <t>Amoxicillin/Clavulanic acid</t>
  </si>
  <si>
    <t>Bedaquiline</t>
  </si>
  <si>
    <t>Ethambutol/Isoniazid</t>
  </si>
  <si>
    <t>Ethambutol/Isoniazid/Pyrazinamide/Rifampicin</t>
  </si>
  <si>
    <t>Ethambutol/Isoniazid/Rifampicin</t>
  </si>
  <si>
    <t>Imipenem/Cilastatin</t>
  </si>
  <si>
    <t>Isoniazid/Pyrazinamide/Rifampicin</t>
  </si>
  <si>
    <t>Isoniazid/Rifampicin</t>
  </si>
  <si>
    <t>Meropenem</t>
  </si>
  <si>
    <t>Para-AminoSalicylate Sodium</t>
  </si>
  <si>
    <t>Amodiaquine/Artesunate</t>
  </si>
  <si>
    <t>Amodiaquine+(Sulfadoxine/Pyrimethamine)</t>
  </si>
  <si>
    <t>Amodiaquine+Artesunate</t>
  </si>
  <si>
    <t>Artemether/Lumefantrine</t>
  </si>
  <si>
    <t>Artemotil</t>
  </si>
  <si>
    <t>Artesunate + [Sulfadoxine/Pyrimethamine]</t>
  </si>
  <si>
    <t>Artesunate/Mefloquine</t>
  </si>
  <si>
    <t>Artesunate/Pyronaridine</t>
  </si>
  <si>
    <t>Dihydroartemisinin/Piperaquine</t>
  </si>
  <si>
    <t>Sulfadoxine/Pyrimethamine</t>
  </si>
  <si>
    <t xml:space="preserve">Long-lasting Insecticidal Net (LLIN), Conical, </t>
  </si>
  <si>
    <t xml:space="preserve">Long-lasting Insecticidal Net (LLIN), Rectangular + Hammock  </t>
  </si>
  <si>
    <t>Long-lasting Insecticidal Net (LLIN), Rectanngular</t>
  </si>
  <si>
    <t>Malaria test consumables</t>
  </si>
  <si>
    <t>Rapid Diagnostic Test - Cryptococcus, Antigen Detection</t>
  </si>
  <si>
    <t>Rapid Diagnostic Test - HBV</t>
  </si>
  <si>
    <t>Rapid Diagnostic Test - HCV</t>
  </si>
  <si>
    <t>Rapid Diagnostic Test - HIV</t>
  </si>
  <si>
    <t>Rapid Diagnostic Test - HIV &amp; Syphyllis</t>
  </si>
  <si>
    <t>Rapid Diagnostic Test - Malaria</t>
  </si>
  <si>
    <t xml:space="preserve">Rapid Diagnostic Test - Syphyllis </t>
  </si>
  <si>
    <t>Rapid Diagnostic Test - Tuberculosis</t>
  </si>
  <si>
    <t>Rapid Test HIV Self Testing</t>
  </si>
  <si>
    <t>Assorted IRS accessories</t>
  </si>
  <si>
    <t>insecticides formulations for IRS</t>
  </si>
  <si>
    <t>Analyzer consumables/reagents</t>
  </si>
  <si>
    <t>Analyzers &amp; accessories</t>
  </si>
  <si>
    <t>HIV Early Infant Diagnosis  kits</t>
  </si>
  <si>
    <t>HIV Viral Load test  kits</t>
  </si>
  <si>
    <t>HIV VL Equipment/parts/consumables</t>
  </si>
  <si>
    <t>Accessories for Microscope</t>
  </si>
  <si>
    <t>LED Microscope</t>
  </si>
  <si>
    <t>TB Diagnostic kits</t>
  </si>
  <si>
    <t>TB Microscopy reagents</t>
  </si>
  <si>
    <t>GeneXpert Instruments, Accessories  and Xpert Cartridges</t>
  </si>
  <si>
    <t>GeneXpert Warranty &amp; Spare parts</t>
  </si>
  <si>
    <t>HAIN LIFESCIENCE Consumables and others</t>
  </si>
  <si>
    <t>HAIN LIFESCIENCE Instrument</t>
  </si>
  <si>
    <t>HAIN LIFESCIENCE LIFESCIENCE Instrument</t>
  </si>
  <si>
    <t>Health equipment maintenance and services</t>
  </si>
  <si>
    <t>BD BACTEC MGIT 960 Consumable</t>
  </si>
  <si>
    <t>BD BACTEC MGIT 960 Instrument/Accessory</t>
  </si>
  <si>
    <t>Biological Safety Cabinets</t>
  </si>
  <si>
    <t>Laboratory centrifuges &amp; accessories</t>
  </si>
  <si>
    <t>Specimen collection and transport</t>
  </si>
  <si>
    <t>X-ray Equipment/consumables</t>
  </si>
  <si>
    <t>6.5</t>
  </si>
  <si>
    <t xml:space="preserve">[300mg+100 mg]+[150mg+300mg] - Tablet - Co-blister 1+1 - 30 </t>
  </si>
  <si>
    <t>[200mg+300mg]+200mg - Tablet - Co-blister 1+2</t>
  </si>
  <si>
    <t>(300mg+300mg) + 200mg - Tablet - Co-Blister 2+4 - 154*(2+4)</t>
  </si>
  <si>
    <t>[300mg+300mg] + 200mg - Tablet - Co-blister 1+2 - 3*(1+2)</t>
  </si>
  <si>
    <t>[150mg+300mg] + 200mg - Tablet - Co-blister 6+6</t>
  </si>
  <si>
    <t>[300mg+300mg]+300mg+100mg - Capsule/Tablet - Co-blister 1+1+1</t>
  </si>
  <si>
    <t>20mg/ml - Oral solution - Bottle of 100 ml</t>
  </si>
  <si>
    <t>20mg/ml - Oral solution - Bottle of 240 ml</t>
  </si>
  <si>
    <t>300mg - Tablet - Blister of 10</t>
  </si>
  <si>
    <t>300mg - Tablet - Blister of 6 - 60 (6*10)</t>
  </si>
  <si>
    <t>300mg - Tablet - Bottle of 60</t>
  </si>
  <si>
    <t>300mg - Tablet - Bottle of 100</t>
  </si>
  <si>
    <t>300mg - Récipient de 100</t>
  </si>
  <si>
    <t>300mg - Tablet - Bottle of 500</t>
  </si>
  <si>
    <t>60mg - Tablet - Bottle of 60</t>
  </si>
  <si>
    <t>60mg - Dispersible tablet - Bottle of 60</t>
  </si>
  <si>
    <t>60 mg - Comprimé dispersible - Flacon de 60</t>
  </si>
  <si>
    <t>60 mg - Comprimido dispersable - Frasco de 60</t>
  </si>
  <si>
    <t>600mg+300mg - Tablet - Blister of 10</t>
  </si>
  <si>
    <t>600mg+300mg - Tablet - Bottle of 30</t>
  </si>
  <si>
    <t>60mg+30mg - Tablet - Bottle of 60</t>
  </si>
  <si>
    <t>60mg+30mg - Tablet - Bottle of 30</t>
  </si>
  <si>
    <t>120mg+60mg - Tablet for oral suspension - Bottle of 30</t>
  </si>
  <si>
    <t>120 mg+60 mg - Comprimé pour suspension orale - Flacon de 30</t>
  </si>
  <si>
    <t>120 mg+60 mg - Comprimido para suspensión oral - Frasco de 30</t>
  </si>
  <si>
    <t>600mg+300mg - Tablet - Blister of 10 - 100 (10*10)</t>
  </si>
  <si>
    <t>600 mg+300 mg - Comprimé - Blister de 10 - 100 (10*10)</t>
  </si>
  <si>
    <t>600 mg+300 mg - Comprimido - Blíster de 10 - 100 (10 x 10)</t>
  </si>
  <si>
    <t>600mg+300mg - Tablet - Blister of 3 - 30 (3*10)</t>
  </si>
  <si>
    <t>600 mg+300 mg - Comprimé - Blister de 3 - 30 (3*10)</t>
  </si>
  <si>
    <t>600 mg+300 mg - Comprimido - Blíster de 3 - 30 (3 x 10)</t>
  </si>
  <si>
    <t>600mg+300mg - Tablet - Bottle of 28</t>
  </si>
  <si>
    <t>600 mg+300 mg - Comprimé - Flacon de 28</t>
  </si>
  <si>
    <t>600 mg+300 mg - Comprimido - Frasco de 28</t>
  </si>
  <si>
    <t>60mg+30mg - Tablet - Blister of 10 - 100 (10*10)</t>
  </si>
  <si>
    <t>60 mg+30 mg - Comprimé - Blister de 10 - 100 (10*10)</t>
  </si>
  <si>
    <t>60 mg+30 mg - Comprimido - Blíster de 10 - 100 (10 x 10)</t>
  </si>
  <si>
    <t>60mg+30mg - Tablet for oral suspension - Blister of 10</t>
  </si>
  <si>
    <t>60 mg+30 mg - Comprimé pour suspension orale - Blister de 10</t>
  </si>
  <si>
    <t>60 mg+30 mg - Comprimido para suspensión oral - Blíster de 10</t>
  </si>
  <si>
    <t>60mg+30mg - Tablet for oral suspension - Bottle of 120</t>
  </si>
  <si>
    <t>60 mg+30 mg - Comprimé pour suspension orale - Flacon de 120</t>
  </si>
  <si>
    <t>60 mg+30 mg - Comprimido para suspensión oral - Frasco de 120</t>
  </si>
  <si>
    <t>60mg+30mg - Tablet for oral suspension - Bottle of 60</t>
  </si>
  <si>
    <t>60 mg+30 mg - Comprimé pour suspension orale - Flacon de 60</t>
  </si>
  <si>
    <t>60 mg+30 mg - Comprimido para suspensión oral - Frasco de 60</t>
  </si>
  <si>
    <t xml:space="preserve">300mg+(150mg+300mg) - Tablet - Co-Blister 10+10  - 6*(10+10) </t>
  </si>
  <si>
    <t>300mg+150mg+300mg - Tablet - Blister of 40</t>
  </si>
  <si>
    <t>300mg+150mg+300mg - Tablet - Blister of 60</t>
  </si>
  <si>
    <t>300mg+150mg+300mg - Tablet - Bottle of 60</t>
  </si>
  <si>
    <t>60mg+30mg+60mg - Tablet - Bottle of 60</t>
  </si>
  <si>
    <t>6V20WHAL for CX 21 / CX 22. HALOGEN BULB (PHILIPS NO. 7388)</t>
  </si>
  <si>
    <t>6V20WHAL pour CX 21 / CX 22. AMPOULE HALOGÈNE (PHILIPS N°. 7388)</t>
  </si>
  <si>
    <t>6V20WHAL para CX 21 / CX 22. BOMBILLA HALÓGENA (PHILIPS N.º 7388)</t>
  </si>
  <si>
    <t>CX21 Eyepiece (AR614500). Eyepiece for CX21</t>
  </si>
  <si>
    <t>Oculaire CX21 (AR614500). Oculaire pour CX21</t>
  </si>
  <si>
    <t>Lente CX21 (AR614500). Lente para CX21</t>
  </si>
  <si>
    <t>CX21 PL100XO (JR710800). Plan achromat objective 100x/1,25, wd 0,13 (spring oil) for CX21</t>
  </si>
  <si>
    <t>CX21 PL100XO (JR710800). Objectif Plan achromatique 100x/1,25, lg 0,13 (huile ressort) pour CX21</t>
  </si>
  <si>
    <t>CX21 PL100XO (JR710800). Objetivo plano acromático 100x/1,25, WD 0,13 (aceite para resortes) para CX21</t>
  </si>
  <si>
    <t>CX21 PL10X (JR710400). Plan achromat objective 10x/0,25, WD8, for CX21</t>
  </si>
  <si>
    <t>CX21 PL10X (JR710400). Objectif Plan achromatique 10x/0,25, lg 8, pour CX21</t>
  </si>
  <si>
    <t>CX21 PL10X (JR710400). Objetivo plano acromático 10x/0,25, WD8, para CX21</t>
  </si>
  <si>
    <t>CX21 PL40X (JR710600). Plan achromat objective, 40x/0,65, wd 0,6 (spring), for CX21</t>
  </si>
  <si>
    <t>CX21 PL40X (JR710600). Objectif Plan achromatique, 40x/0,65, lg 0,6 (ressort), pour CX21</t>
  </si>
  <si>
    <t>CX21 PL40X (JR710600). Objetivo plano acromático 40x/0,65, WD 0,6 (resorte) para CX21</t>
  </si>
  <si>
    <t>CX21 PL4X (JR710300). Plan achromat objective 4X/0,10, WD 27,8, for CX 21</t>
  </si>
  <si>
    <t>CX21 PL4X (JR710300). Objectif Plan achromatique 4X/0,10, lg 27,8, pour CX 21</t>
  </si>
  <si>
    <t>CX21 PL4X (JR710300). Objetivo plano acromático 4X/0,10, WD 27,8, para CX 21</t>
  </si>
  <si>
    <t>CX22 Eyepiece (AW260100). Eyepiece for CX22</t>
  </si>
  <si>
    <t>Oculaire CX22 (AW260100). Oculaire pour CX22</t>
  </si>
  <si>
    <t>Lente CX22 (AW260100). Lente para CX22</t>
  </si>
  <si>
    <t>CX22 PL100X0 N4215200. Plan achromat objective 100x/1,25, wd 0,13 (spring oil), for CX22</t>
  </si>
  <si>
    <t>CX22 PL100X0 N4215200. Objectif Plan achromatique 100x/1,25, lg 0,13 (huile ressort) pour CX22</t>
  </si>
  <si>
    <t>CX22 PL100X0 N4215200. Objetivo plano acromático 100x/1,25, wd 0,13 (aceite para resortes) para CX22</t>
  </si>
  <si>
    <t>CX22 PL10X (AW259800). Plan achromat objective 10x/0,25, WD 8, for CX22</t>
  </si>
  <si>
    <t>CX22 PL10X (AW259800). Objectif Plan achromatique 10x/0,25, lg 8, pour CX22</t>
  </si>
  <si>
    <t>CX22 PL10X (AW259800). Objetivo plano acromático 10x/0,25, WD 8 para CX22</t>
  </si>
  <si>
    <t>CX22 PL40X (AW259900). Plan achromat objective, 40x/0,65, wd 0,6 (spring), for CX22</t>
  </si>
  <si>
    <t>CX22 PL40X (AW259900). Objectif Plan achromatique, 40x/0,65, lg 0,6 (ressort), pour CX22</t>
  </si>
  <si>
    <t>CX22 PL40X (AW259900). Objetivo plano acromático 40x/0,65, WD 0,6 (resorte) para CX22</t>
  </si>
  <si>
    <t>CX22 PL4X (AW259700). Plan achromat objective 4X/0,10, WD 27,8, for CX22</t>
  </si>
  <si>
    <t>CX22 PL4X (AW259700). Objectif Plan achromatique 4x/0,10, lg 27,8, pour CX22</t>
  </si>
  <si>
    <t>CX22 PL4X (AW259700). Objetivo plano acromático 4x/0,10, WD 27,8 para CX22</t>
  </si>
  <si>
    <t>LP514600 for CX21. Blue filter for CX21</t>
  </si>
  <si>
    <t>LP514600 pour CX21. Filtre bleu pour CX21</t>
  </si>
  <si>
    <t>LP514600 para CX21. Filtro azul para CX21</t>
  </si>
  <si>
    <t>LP7616 KB-P. Blue filter for CX22</t>
  </si>
  <si>
    <t>LP7616 KB-P. Filtre bleu pour CX22</t>
  </si>
  <si>
    <t>LP7616 KB-P. Filtro azul para CX22</t>
  </si>
  <si>
    <t>Oil 8cc for CX 21 / CX 22. IMMERSION OIL 8CC</t>
  </si>
  <si>
    <t>Huile 8 cc pour CX 21 / CX 22. HUILE D’IMMERSION 8 CC</t>
  </si>
  <si>
    <t>Aceite 8cc para CX 21 / CX 22. ACEITE DE INMERSIÓN 8CC</t>
  </si>
  <si>
    <t>500mg/2ml - Solution for injection - Vial of 2ml - 2ml*10</t>
  </si>
  <si>
    <t>500mg/2ml - Solution for injection - Vial of 2ml</t>
  </si>
  <si>
    <t>500mg/2ml - Solution for injection - Vial of 2ml - 2ml*100</t>
  </si>
  <si>
    <t>500 mg/2 ml - Solution injectable - Ampoule de 2 ml - 2ml*100</t>
  </si>
  <si>
    <t>500 mg/2 ml - Solución inyectable - Vial de 2 ml - 2 ml x 100</t>
  </si>
  <si>
    <t>500mg/2ml - Solution for injection - Vial of 2ml - 2ml*5</t>
  </si>
  <si>
    <t>500 mg/2 ml - Solution injectable - Ampoule de 2 ml - 2 ml*5</t>
  </si>
  <si>
    <t>500 mg/2 ml - Solución inyectable - Vial de 2 ml - 2 ml x 5</t>
  </si>
  <si>
    <t>100mg+270mg (base) - Tablet - Blister of 3</t>
  </si>
  <si>
    <t>100mg+270mg (base) - Plaquette de 3</t>
  </si>
  <si>
    <t>100mg+270mg (base) - Tablet - Blister of 6</t>
  </si>
  <si>
    <t>100mg+270mg (base) - Plaquette de 6</t>
  </si>
  <si>
    <t>100mg+270mg (base) - Tablet - Blister of 3 - 75 (3*25)</t>
  </si>
  <si>
    <t>100mg+270mg (base) - Plaquette de 3 - 75 (3*25)</t>
  </si>
  <si>
    <t>100mg+270mg (base) - Tablet - Blister of 6 - 150 (6*25)</t>
  </si>
  <si>
    <t>100mg+270mg (base) - Plaquette de 3 - 150 (6*25)</t>
  </si>
  <si>
    <t>25mg+67.5mg (base) - Tablet - Blister of 3</t>
  </si>
  <si>
    <t>25mg+67.5mg (base) - Plaquette de 3</t>
  </si>
  <si>
    <t>25mg+67.5mg (base) - Tablet - Blister of 3 -75 (3*25)</t>
  </si>
  <si>
    <t>25mg+67.5mg (base) - Plaquette de 3 - 75 (3*25)</t>
  </si>
  <si>
    <t>50mg+135mg (base) - Tablet - Blister of 3</t>
  </si>
  <si>
    <t>50mg+135mg (base) - Plaquette de 3</t>
  </si>
  <si>
    <t>50mg+135mg (base) - Tablet - Blister of 3 - 75 (3*25)</t>
  </si>
  <si>
    <t>50mg+135mg (base) - Plaquette de 3 - 75 (25*3)</t>
  </si>
  <si>
    <t>100mg+270mg (base) - Tablet - Blister of 3 - 30 (3*10)</t>
  </si>
  <si>
    <t>100mg+270mg (base) - Plaquette de 3 - 30 (3*10)</t>
  </si>
  <si>
    <t>100 mg+270 mg (base) - Comprimido - Blíster de 3 - 30 (3 x 10)</t>
  </si>
  <si>
    <t>100mg+270mg (base) - Tablet - Blister of 6 - 60 (6*10)</t>
  </si>
  <si>
    <t>100mg+270mg (base) - Plaquette de 6 - 60 (6*10)</t>
  </si>
  <si>
    <t>100 mg+270 mg (base) - Comprimido - Blíster de 6 - 60 (6 x 10)</t>
  </si>
  <si>
    <t>25mg+67.5mg (base) - Tablet - Blister of 3 -30 (3*10)</t>
  </si>
  <si>
    <t>25mg+67.5mg (base) - Plaquette de 3 - 30 (3*10)</t>
  </si>
  <si>
    <t>25 mg+67,5 mg (base) - Comprimido - Blíster de 3 - 30 (3 x 10)</t>
  </si>
  <si>
    <t>50mg+135mg (base) - Tablet - Blister of 3 - 30 (3*10)</t>
  </si>
  <si>
    <t>50mg+135mg (base) - Plaquette de 3 - 30 (3*10)</t>
  </si>
  <si>
    <t>50 mg+135 mg (base) - Comprimido - Blíster de 3 - 30 (3 x 10)</t>
  </si>
  <si>
    <t>150mg+(500mg+25mg) - Tablet - Co-blister 3+1</t>
  </si>
  <si>
    <t>150mg+(500mg+25mg) -  Plaquette de 3+1</t>
  </si>
  <si>
    <t>75mg+(250mg+12.5mg) - Tablet - Co-blister 3+1</t>
  </si>
  <si>
    <t>75mg + (250mg+12.5mg) - Plaquette de 3+1</t>
  </si>
  <si>
    <t>150mg+(500mg+25mg) - Tablet - Co-blister 3+1 - 25*(3+1)</t>
  </si>
  <si>
    <t>150 mg+(500 mg+25 mg) - Comprimé - Co-blister 3+1 - 25*(3+1)</t>
  </si>
  <si>
    <t>150 mg+(500 mg+25 mg) - Comprimido - Blíster combinado 3+1 - 25 x (3+1)</t>
  </si>
  <si>
    <t>150mg+(500mg+25mg) - Tablet - Co-blister 3+1 - 50*(3+1)</t>
  </si>
  <si>
    <t>150 mg+(500 mg+25 mg) - Comprimé - Co-blister 3+1 - 50*(3+1)</t>
  </si>
  <si>
    <t>150 mg+(500 mg+25 mg) - Comprimido - Blíster combinado 3+1 - 50 x (3+1)</t>
  </si>
  <si>
    <t>153mg+(500mg+25mg)  - Tablet - Co-blister 3+1 - 50*(3+1)</t>
  </si>
  <si>
    <t>153 mg+(500 mg+25 mg) - Comprimé - Co-blister 3+1 - 50*(3+1)</t>
  </si>
  <si>
    <t>153 mg+(500 mg+25 mg) - Comprimido - Blíster combinado 3+1 - 50 x (3+1)</t>
  </si>
  <si>
    <t>153mg+(500mg+25mg) - Tablet - Co-blister 3+1</t>
  </si>
  <si>
    <t>153 mg+(500 mg+25 mg) - Comprimé - Co-blister 3+1</t>
  </si>
  <si>
    <t>153 mg+(500 mg+25 mg) - Comprimido - Blíster combinado 3+1</t>
  </si>
  <si>
    <t>75mg+(250mg+12.5mg) - Tablet - Co-blister 3+1 - 50 * (3+1)</t>
  </si>
  <si>
    <t>75 mg+(250 mg+12,5 mg) - Comprimé - Co-blister 3+1 - 50*(3+1)</t>
  </si>
  <si>
    <t>75 mg+(250 mg+12,5 mg) - Comprimido - Blíster combinado 3+1 - 50 x (3+1)</t>
  </si>
  <si>
    <t>76,5mg+(250mg+12.5mg) - Tablet - Co-blister 3+1 - 50 * (3+1)</t>
  </si>
  <si>
    <t>76,5 mg+(250 mg+12,5 mg) - Comprimé - Co-blister 3+1 - 50*(3+1)</t>
  </si>
  <si>
    <t>76,5 mg+(250 mg+12,5 mg) - Comprimido - Blíster combinado 3+1 - 50 x (3+1)</t>
  </si>
  <si>
    <t>50mg+150mg (base) - Tablet - Co-blister 12+12</t>
  </si>
  <si>
    <t>50mg+150mg (base) - Tablet - Co-blister 3+3</t>
  </si>
  <si>
    <t>50mg+150mg (base) - Tablet - Co-blister 4+4 - 3 * (4+4)</t>
  </si>
  <si>
    <t>50mg+150mg (base) - Tablet - Co-blister 6+6</t>
  </si>
  <si>
    <t>50mg+153mg (base) - Tablet - Co-blister 12+12</t>
  </si>
  <si>
    <t>50mg+153mg (base) - Tablet - Co-blister 12+12 - 10 * (12+12)</t>
  </si>
  <si>
    <t>50mg+153mg (base) - Tablet - Co-blister 3+3</t>
  </si>
  <si>
    <t>50mg+153mg (base) - Tablet - Co-blister 3+3 - 10 * (3+3)</t>
  </si>
  <si>
    <t>50mg+153mg (base) - Tablet - Co-blister 6+6</t>
  </si>
  <si>
    <t>50mg+153mg (base) - Tablet - Co-blister 6+6 - 10 * (6+6)</t>
  </si>
  <si>
    <t>125mg+31.25mg/5ml - Powder for oral suspension - Bottle of 100 ml</t>
  </si>
  <si>
    <t>250mg+125mg - Tablet - Blister of 10</t>
  </si>
  <si>
    <t>250mg+125mg - Tablet - Blister of 14</t>
  </si>
  <si>
    <t>250mg+125mg - Tablet - Blister of 16</t>
  </si>
  <si>
    <t>250mg+125mg - Tablet - Blister of 21</t>
  </si>
  <si>
    <t>250mg+125mg - Tablet - Blister of 8</t>
  </si>
  <si>
    <t>250mg+62.5mg/5ml - Powder for oral suspension - Bottle of 100 ml</t>
  </si>
  <si>
    <t>500mg+125mg - Tablet - Blister of 10</t>
  </si>
  <si>
    <t>500mg+125mg - Tablet - Blister of 100</t>
  </si>
  <si>
    <t>500mg+125mg - Tablet - Blister of 6 - 12 (6*2)</t>
  </si>
  <si>
    <t>500mg+125mg - Tablet - Blister of 14</t>
  </si>
  <si>
    <t>500mg+125mg - Tablet - Blister of 16</t>
  </si>
  <si>
    <t>500mg+125mg - Tablet - Blister of 20</t>
  </si>
  <si>
    <t>500mg+125mg - Tablet - Blister of 21</t>
  </si>
  <si>
    <t>500mg+125mg - Tablet - Blister of 6 - 24 (6*4)</t>
  </si>
  <si>
    <t>500mg+125mg - Tablet - Blister of 50</t>
  </si>
  <si>
    <t>500mg+125mg - Tablet - Blister of 6</t>
  </si>
  <si>
    <t>500mg+125mg - Tablet - Blister of 8</t>
  </si>
  <si>
    <t>500mg+125mg - Tablet - Bottle of 100</t>
  </si>
  <si>
    <t>500mg+125mg - Tablet - Bottle of 500</t>
  </si>
  <si>
    <t>875mg+125mg - Tablet - Blister of 6 - 12 (6*2)</t>
  </si>
  <si>
    <t>875mg+125mg - Tablet - Blister of 14</t>
  </si>
  <si>
    <t>875mg+125mg - Tablet - Blister of 7 - 21 (7*3)</t>
  </si>
  <si>
    <t>875mg+125mg - Tablet - Blister of 6 - 24 (6*4)</t>
  </si>
  <si>
    <t>875mg+125mg - Tablet - Blister of 5 - 25 (5*5)</t>
  </si>
  <si>
    <t>875mg+125mg - Tablet - Blister of 6</t>
  </si>
  <si>
    <t>875mg+125mg - Tablet - Bottle of 500</t>
  </si>
  <si>
    <t xml:space="preserve">250mg+125mg - Tablet - Blister of 10 - 20 (10*2) </t>
  </si>
  <si>
    <t xml:space="preserve">250 mg+125mg - Comprimé - Blister de 10 - 20 (10*2) </t>
  </si>
  <si>
    <t xml:space="preserve">250 mg+125 mg - Comprimido - Blíster de 10 - 20 (10 x 2) </t>
  </si>
  <si>
    <t>875mg+125mg - Tablet - Blister of 10 - 100 (10*10)</t>
  </si>
  <si>
    <t>875 mg+125mg - Comprimé - Blister de 10 - 100 (10*10)</t>
  </si>
  <si>
    <t>875 mg+125 mg - Comprimido - Blíster de 10 - 100 (10 x 10)</t>
  </si>
  <si>
    <t>875mg+125mg - Tablet - Blister of 7 - 14 (7*2)</t>
  </si>
  <si>
    <t>875 mg+125mg - Comprimé - Blister de 7 - 14 (7*2)</t>
  </si>
  <si>
    <t>875 mg+125 mg - Comprimido - Blíster de 7 - 14 (7 x 2)</t>
  </si>
  <si>
    <t>875mg+125mg - Tablet - Blister of 8 - 16 (8*2)</t>
  </si>
  <si>
    <t>875 mg+125mg - Comprimé - Blister de 8 - 16 (8*2)</t>
  </si>
  <si>
    <t>875 mg+125 mg - Comprimido - Blíster de 8 - 16 (8 x 2)</t>
  </si>
  <si>
    <t>Automated Culture system reagents (lumpsum budget)</t>
  </si>
  <si>
    <t>Réactifs pour systèmes de culture automatisée (budget forfaitaire)</t>
  </si>
  <si>
    <t>Reactivos para sistemas de cultivo automáticos (presupuesto global)</t>
  </si>
  <si>
    <t>Chemistry analyzer reagents (lumpsum budget)</t>
  </si>
  <si>
    <t>Réactifs pour analyseur de chimie (budget forfaitaire)</t>
  </si>
  <si>
    <t>Reactivos para analizadores químicos (presupuesto global)</t>
  </si>
  <si>
    <t>Deoxyribonucleic acid (DNA) sequence analyzer reagents (lumpsum budget)</t>
  </si>
  <si>
    <t>Réactifs pour analyseur de séquence d’acide désoxyribonucléique (ADN) (budget forfaitaire)</t>
  </si>
  <si>
    <t>Reactivos para analizadores de la secuencia del ácido desoxirribonucleico (ADN) (presupuesto global)</t>
  </si>
  <si>
    <t>Flow cytometry reagents (CD4 reagents, lumpsum budget)</t>
  </si>
  <si>
    <t>Réactifs pour cytométrie en flux (réactifs CD4, budget forfaitaire)</t>
  </si>
  <si>
    <t>Reactivos para citometría de flujo (reactivos CD4, presupuesto global)</t>
  </si>
  <si>
    <t>Hematology analyzer reagents (lumpsum budget)</t>
  </si>
  <si>
    <t>Réactifs pour analyseur d’hématologie (budget forfaitaire)</t>
  </si>
  <si>
    <t>Reactivos para analizadores hematológicos (presupuesto global)</t>
  </si>
  <si>
    <t>Microbiology analyzer reagents (lumpsum budget)</t>
  </si>
  <si>
    <t>Réactifs pour analyseur de microbiologie (budget forfaitaire)</t>
  </si>
  <si>
    <t>Reactivos para analizadores microbiológicos (presupuesto global)</t>
  </si>
  <si>
    <t>Automated blood culture system, system for incubating and processing blood cultures (equipment)</t>
  </si>
  <si>
    <t>Système d’hémoculture automatisée, système d’incubation et de traitement d’hémocultures (équipement)</t>
  </si>
  <si>
    <t>Sistema automático de cultivo sanguíneo, sistema para incubar y procesar cultivos sanguíneos (equipos)</t>
  </si>
  <si>
    <t>Chemistry analyzer (equipment)</t>
  </si>
  <si>
    <t>Analyseur de chimie (équipement)</t>
  </si>
  <si>
    <t>Analizador químico (equipos)</t>
  </si>
  <si>
    <t>Deoxyribonucleic sequence analyzer (equipment)</t>
  </si>
  <si>
    <t>Analyseur de séquence désoxyribonucléique (équipement)</t>
  </si>
  <si>
    <t>Analizador de la secuencia del ácido desoxirribonucleico (equipos)</t>
  </si>
  <si>
    <t>Flow cytometry analyzer (CD4 Equipment)</t>
  </si>
  <si>
    <t>Analyseur de cytométrie en flux (équipement CD4)</t>
  </si>
  <si>
    <t>Analizador de citometría de flujo (equipos CD4)</t>
  </si>
  <si>
    <t>Hematology analyzer (equipment)</t>
  </si>
  <si>
    <t>Analyseur d’hématologie (équipement)</t>
  </si>
  <si>
    <t>Analizador hematológico (equipos)</t>
  </si>
  <si>
    <t>Microbiology analyzers (equiipment)</t>
  </si>
  <si>
    <t>Analyseurs de microbiologie (équipement)</t>
  </si>
  <si>
    <t>Analizadores microbiológicos (equipos)</t>
  </si>
  <si>
    <t xml:space="preserve">Nucleic acid extraction isolation and purification analyzer ACCESSORIES: Replacement parts and accessories utilized on nucleic acid extraction, isolation and purification analyzers.  </t>
  </si>
  <si>
    <t xml:space="preserve">ACCESSOIRES d’analyseur d’extraction, d’isolation et de purification d’acide nucléique : Pièces de rechange et accessoires utilisés sur les analyseurs d’extraction, d’isolation et de purification d’acide nucléique.  </t>
  </si>
  <si>
    <t xml:space="preserve">ACCESORIOS de analizador de extracción. aislamiento y purificación de ácido nucleico: Recambios y accesorios utilizados en analizadores de extracción, aislamiento y purificación de ácido nucleico.  </t>
  </si>
  <si>
    <t xml:space="preserve">Nucleic acid extraction, isolation and purification, ANALYSER:  Automated sample preparation systems for nucleic acid extraction, isolation and purification, resulting in purified products to be utilized in diverse nucleic acid detection systems. </t>
  </si>
  <si>
    <t xml:space="preserve">ANALYSEUR d’extraction, d’isolation et de purification d’acide nucléique :  Systèmes de préparation d’échantillons automatisés pour l’extraction, l’isolation et la purification d’acide nucléique, qui aboutit à des produits purifiés à utiliser dans divers systèmes de détection d'acide nucléique. </t>
  </si>
  <si>
    <t xml:space="preserve">ANALIZADOR de extracción, aislamiento y purificación de ácido nucleico:  Sistemas automáticos de preparación de muestras para la extracción, el aislamiento y la purificación de ácido nucleico, que proporciona productos para utilizar en diversos sistemas de detección de ácido nucleico. </t>
  </si>
  <si>
    <t>Spectrofluorimeters or fluorimeters.</t>
  </si>
  <si>
    <t>Spectrofluorimètres ou fluorimètres.</t>
  </si>
  <si>
    <t>Espectrofluorímetros o fluorímetros.</t>
  </si>
  <si>
    <t>20mg+120mg - Tablet - Blister of 12</t>
  </si>
  <si>
    <t>20mg+120mg - Plaquette de 12</t>
  </si>
  <si>
    <t>20mg+120mg - Tablet - Blister of 12 - 360 (30*12)</t>
  </si>
  <si>
    <t>20mg+120mg - Plaquette de 12 - 360 (30*12)</t>
  </si>
  <si>
    <t>20mg+120mg - Tablet - Blister of 18</t>
  </si>
  <si>
    <t>20mg+120mg - Plaquette de 18</t>
  </si>
  <si>
    <t>20mg+120mg - Tablet - Blister of 18 - 540 (30*18)</t>
  </si>
  <si>
    <t>20mg+120mg - Plaquette de 18 - 540 (30*18)</t>
  </si>
  <si>
    <t>20mg+120mg - Tablet - Blister of 24</t>
  </si>
  <si>
    <t>20mg+120mg - Plaquette de 24</t>
  </si>
  <si>
    <t>20mg+120mg - Tablet - Blister of 24 - 720 (30*24)</t>
  </si>
  <si>
    <t>20mg+120mg - Plaquette de 24 - 720 (30*24)</t>
  </si>
  <si>
    <t>20mg+120mg - Tablet - Blister of 6 - 180 (30*6)</t>
  </si>
  <si>
    <t>20mg+120mg - Plaquette de 6 - 180  (30*6)</t>
  </si>
  <si>
    <t>20mg+120mg - Tablet - Blister of 6</t>
  </si>
  <si>
    <t>20mg+120mg - Plaquette de 6</t>
  </si>
  <si>
    <t>20mg+120mg - Dispersible tablet - Blister of 12</t>
  </si>
  <si>
    <t>20 mg+120 mg - Comprimé dispersible - Blister de 12</t>
  </si>
  <si>
    <t>20 mg+120 mg - Comprimido dispersable - Blíster de 12</t>
  </si>
  <si>
    <t>20mg+120mg - Dispersible tablet - Blister of 12 - 360 (30*12)</t>
  </si>
  <si>
    <t>20 mg+120 mg - Comprimé dispersible - Blister de 12 - 360 (30*12)</t>
  </si>
  <si>
    <t>20 mg+120 mg - Comprimido dispersable - Blíster de 12 - 360 (30 x 12)</t>
  </si>
  <si>
    <t>20mg+120mg - Dispersible tablet - Blister of 18 - 540 (30*18)</t>
  </si>
  <si>
    <t>20 mg+120 mg - Comprimé dispersible - Blister de 18 - 540 (30*18)</t>
  </si>
  <si>
    <t>20 mg+120 mg - Comprimido dispersable - Blíster de 18 - 540 (30 x 18)</t>
  </si>
  <si>
    <t>20mg+120mg - Dispersible tablet - Blister of 6</t>
  </si>
  <si>
    <t>20 mg+120 mg - Comprimé dispersible - Blister de 6</t>
  </si>
  <si>
    <t>20 mg+120 mg - Comprimido dispersable - Blíster de 6</t>
  </si>
  <si>
    <t>20mg+120mg - Dispersible tablet - Blister of 6 - 12 (2*6)</t>
  </si>
  <si>
    <t>20 mg+120 mg - Comprimé dispersible - Blister de 6 - 12 (2*6)</t>
  </si>
  <si>
    <t>20 mg+120 mg - Comprimido dispersable - Blíster de 6 - 12 (2 x 6)</t>
  </si>
  <si>
    <t>20mg+120mg - Dispersible tablet - Blister of 6 - 180 (30*6)</t>
  </si>
  <si>
    <t>20 mg+120 mg - Comprimé dispersible - Blister de 6 - 180 (30*6)</t>
  </si>
  <si>
    <t>20 mg+120 mg - Comprimido dispersable - Blíster de 6 - 180 (30 x 6)</t>
  </si>
  <si>
    <t>20mg+120mg - Tablet - Blister of 12 - 24 (2*12)</t>
  </si>
  <si>
    <t>20 mg+120 mg - Comprimé - Blister de 12 - 24 (2*12)</t>
  </si>
  <si>
    <t>20 mg+120 mg - Comprimido - Blíster de 12 - 24 (2 x 12)</t>
  </si>
  <si>
    <t>20mg+120mg - Tablet - Blister of 6 - 12 (2*6)</t>
  </si>
  <si>
    <t>20 mg+120 mg - Comprimé - Blister de 6 - 12 (2*6)</t>
  </si>
  <si>
    <t>20 mg+120 mg - Comprimido - Blíster de 6 - 12 (2 x 6)</t>
  </si>
  <si>
    <t>20mg+120mg - Tablet - Blister of 6 - 18 (3*6)</t>
  </si>
  <si>
    <t>20 mg+120 mg - Comprimé - Blister de 6 - 18 (3*6)</t>
  </si>
  <si>
    <t>20 mg+120 mg - Comprimido - Blíster de 6 - 18 (3 x 6)</t>
  </si>
  <si>
    <t>20mg+120mg - Tablet - Blister of 6 - 24 (4*6)</t>
  </si>
  <si>
    <t>20 mg+120 mg - Comprimé - Blister de 6 - 24 (4*6)</t>
  </si>
  <si>
    <t>20 mg+120 mg - Comprimido - Blíster de 6 - 24 (4 x 6)</t>
  </si>
  <si>
    <t>40mg+240mg -  Tablet - Blister of 12</t>
  </si>
  <si>
    <t>40 mg+240 mg - Comprimé - Blister de 12</t>
  </si>
  <si>
    <t>40 mg+240 mg - Comprimido - Blíster de 12</t>
  </si>
  <si>
    <t>80mg+480mg -  Tablet - Blister of 6</t>
  </si>
  <si>
    <t>80 mg+480 mg - Comprimé - Blister de 6</t>
  </si>
  <si>
    <t>80 mg+480 mg - Comprimido - Blíster de 6</t>
  </si>
  <si>
    <t>150mg/ml - Solution for injection - 1ml*10</t>
  </si>
  <si>
    <t>150mg/ml - Solution pourr injection - 1ml*10</t>
  </si>
  <si>
    <t>150 mg/ml - Solución inyectable - 1 ml x 10</t>
  </si>
  <si>
    <t>150mg/ml - Solution for injection - 1ml*100</t>
  </si>
  <si>
    <t>150mg/ml - Solution pourr injection - 1ml*100</t>
  </si>
  <si>
    <t>150 mg/ml - Solución inyectable - 1 ml x 100</t>
  </si>
  <si>
    <t>50mg/ml - Solution for injection - 1ml*10</t>
  </si>
  <si>
    <t>50mg/ml - Solution pour injection - 1ml*10</t>
  </si>
  <si>
    <t>50 mg/ml - Solución inyectable - 1 ml x 10</t>
  </si>
  <si>
    <t>50mg/ml - Solution for injection - 1ml*100</t>
  </si>
  <si>
    <t>50mg/ml - Solution pour injection - 1ml*100</t>
  </si>
  <si>
    <t>50 mg/ml - Solución inyectable - 1 ml x 100</t>
  </si>
  <si>
    <t>120mg - Powder for injection - Vial-1 +diluants</t>
  </si>
  <si>
    <t>30mg - Power for injection - Vial-1+diluants</t>
  </si>
  <si>
    <t>60mg - Power for injection - Vial-1 +diluants</t>
  </si>
  <si>
    <t>100mg - Suppository - Pack of 2</t>
  </si>
  <si>
    <t>100 mg - Suppositoire - Paquet de 2</t>
  </si>
  <si>
    <t>100 mg - Supositorio - Envase de 2</t>
  </si>
  <si>
    <t>100mg+[500mg+25mg] - Tablet - Co-blister 6+3</t>
  </si>
  <si>
    <t>50mg+[500mg+25mg] - Tablet - Co-blister 3+1</t>
  </si>
  <si>
    <t>50mg+[500mg+25mg] - Tablet - Co-blister 6+2</t>
  </si>
  <si>
    <t>200mg+250mg (base) - Tablet - Co-blister 3+6</t>
  </si>
  <si>
    <t>100mg+200mg - Tablet - Blister of 3</t>
  </si>
  <si>
    <t>100mg+200mg - Plaquette de 3</t>
  </si>
  <si>
    <t>25mg+50mg - Tablet - Blister of 3</t>
  </si>
  <si>
    <t>25mg+50mg - Plaquette de 3</t>
  </si>
  <si>
    <t>100mg+200mg - Tablet - Blister of 3 - 6 (3*2)</t>
  </si>
  <si>
    <t>100 mg+200 mg - Comprimé - Blister de 3 - 6 (3*2)</t>
  </si>
  <si>
    <t>100 mg+200mg - Comprimido - Blíster de 3 - 6 (3 x 2)</t>
  </si>
  <si>
    <t>25mg+50mg - Tablet - Blister of 3 - 6 (3*2)</t>
  </si>
  <si>
    <t>25 mg+50 mg - Comprimé - Blister de 3 - 6 (3*2)</t>
  </si>
  <si>
    <t>25 mg+50 mg - Comprimido - Blíster de 3 - 6 (3 x 2)</t>
  </si>
  <si>
    <t>20mg+60mg - Granules for oral suspension - 1*90</t>
  </si>
  <si>
    <t>20mg+60mg - Granules pour suspension orale - 1*90</t>
  </si>
  <si>
    <t>20 mg+60 mg - Granulado para suspensión oral - 1 x 90</t>
  </si>
  <si>
    <t>60mg+180mg - Tablet - Blister of 9</t>
  </si>
  <si>
    <t>60mg+180mg - Comprimes - Plaquette de 9 - 9*1</t>
  </si>
  <si>
    <t>60 mg+180 mg - Comprimido - Blíster de 9</t>
  </si>
  <si>
    <t>60mg+180mg - Tablet - Blister of 9 - 9*10</t>
  </si>
  <si>
    <t>60mg+180mg - Comprimes - Plaquette de 9 - 9*10</t>
  </si>
  <si>
    <t>60 mg+180 mg - Comprimido - Blíster de 9 - 9 x 10</t>
  </si>
  <si>
    <t>Accessoires IRS (pulvérisation à effet rémanent à l'intérieur des habitations) assortis</t>
  </si>
  <si>
    <t>Accesorios surtidos para IRS</t>
  </si>
  <si>
    <t>100mg - Blister of 10</t>
  </si>
  <si>
    <t>100mg - Blister of 60</t>
  </si>
  <si>
    <t>100mg - Capsule - Bottle of 60</t>
  </si>
  <si>
    <t>100mg - Capsule - Bottle of 500</t>
  </si>
  <si>
    <t>150mg - Capsule - Blister of 10</t>
  </si>
  <si>
    <t>150mg - Capsule - Blister de 60</t>
  </si>
  <si>
    <t>150mg - Capsule - Bottle of 60</t>
  </si>
  <si>
    <t>150mg - capsule - Bottle of 100</t>
  </si>
  <si>
    <t>150mg - Capsule - Bottle of 180</t>
  </si>
  <si>
    <t>150mg - Capsule - Bottle of 30</t>
  </si>
  <si>
    <t>150mg - Capsules - Bottle of 500</t>
  </si>
  <si>
    <t>200mg - Capsule - Blister of 10</t>
  </si>
  <si>
    <t>200mg - Capsule - Blister of 60</t>
  </si>
  <si>
    <t>200mg - Capsule - Bottle of 60</t>
  </si>
  <si>
    <t>200mg - Capsule - Bottle of 180</t>
  </si>
  <si>
    <t>200mg - Capsule - Bottle of 500</t>
  </si>
  <si>
    <t>300mg - Capsule - Blister of 10</t>
  </si>
  <si>
    <t>300mg - Capsule - Bottle of 100</t>
  </si>
  <si>
    <t>300mg - Capsule - Bottle of 30</t>
  </si>
  <si>
    <t>300mg - capsule - Bottle of 500</t>
  </si>
  <si>
    <t>300mg - Capsule - Bottle of 90</t>
  </si>
  <si>
    <t>50mg/1.5g - Powder for suspension - Bottle of 180 g</t>
  </si>
  <si>
    <t>300mg+100mg - Tablet - Bottle of 120</t>
  </si>
  <si>
    <t>300mg+100mg - Tablet - Bottle of 30</t>
  </si>
  <si>
    <t>300mg+100mg - Tablet - Bottle of 90</t>
  </si>
  <si>
    <t>300mg+100mg - Tablet - Blister of 10</t>
  </si>
  <si>
    <t>300 mg+100 mg - Comprimé - Blister de 10</t>
  </si>
  <si>
    <t>300 mg+100 mg - Comprimido - Blíster de 10</t>
  </si>
  <si>
    <t>Amikacin - lyophilized drug for laboratory use</t>
  </si>
  <si>
    <t>Amikacine - médicament lyophilisé pour utilisation en laboratoire</t>
  </si>
  <si>
    <t>Amicacina - fármaco liofilizado para uso en laboratorio</t>
  </si>
  <si>
    <t>AST Carrier Set (2-tube) - 3 carriers</t>
  </si>
  <si>
    <t>Jeu de porteuses AST (2 tubes) - 3 porteuses</t>
  </si>
  <si>
    <t>Juego de soportes AST (2 tubos) - 3 soportes</t>
  </si>
  <si>
    <t>AST Carrier Set (3-tube) - 3 carriers</t>
  </si>
  <si>
    <t>Jeu de porteuses AST (3 tubes) - 3 porteuses</t>
  </si>
  <si>
    <t>Juego de soportes AST (3 tubos) - 3 soportes</t>
  </si>
  <si>
    <t>AST Carrier Set (4-tube) - 3 carriers</t>
  </si>
  <si>
    <t>Jeu de porteuses AST (4 tubes) - 3 porteuses</t>
  </si>
  <si>
    <t>Juego de soportes AST (4 tubos) - 3 soportes</t>
  </si>
  <si>
    <t>AST Carrier Set (5-tube) - 3 carriers</t>
  </si>
  <si>
    <t>Jeu de porteuses AST (5 tubes) - 3 porteuses</t>
  </si>
  <si>
    <t>Juego de soportes AST (5 tubos) - 3 soportes</t>
  </si>
  <si>
    <t>AST Carrier Set (8-tube) - 3 carriers</t>
  </si>
  <si>
    <t>Jeu de porteuses AST (8 tubes) - 3 porteuses</t>
  </si>
  <si>
    <t>Juego de soportes AST (8 tubos) - 3 soportes</t>
  </si>
  <si>
    <t>BACTEC MGIT 960 Supplement Kit (100 tests, PANTA and OADC combined)</t>
  </si>
  <si>
    <t>Kit de supplément BACTEC MGIT 960 (100 tests, PANTA et OADC combinés)</t>
  </si>
  <si>
    <t>Kit de suplementos BACTEC MGIT 960 (100 pruebas, PANTA y OADC combinados)</t>
  </si>
  <si>
    <t>BACTEC™ MGIT™ 960 SIRE kit, One kit is sufficient for 40 test</t>
  </si>
  <si>
    <t>Kit SIRE BACTEC™ MGIT™ 960, un kit permet de réaliser 40 tests</t>
  </si>
  <si>
    <t>Kit BACTEC™ MGIT™ 960 SIRE, un kit es suficiente para 40 pruebas</t>
  </si>
  <si>
    <t>BACTEC™ MGIT™ PZA Kit</t>
  </si>
  <si>
    <t>Kit PZA BACTEC™ MGIT™</t>
  </si>
  <si>
    <t>Kit BACTEC™ MGIT™ PZA</t>
  </si>
  <si>
    <t>BACTEC™ MGIT™ PZA Tubes - 25</t>
  </si>
  <si>
    <t>Tubes PZA BACTEC™ MGIT™ - 25</t>
  </si>
  <si>
    <t>Tubos BACTEC™ MGIT™ PZA - 25</t>
  </si>
  <si>
    <t>BBL MGIT Tubes  for use in Bactec MGIT 960 (7ml) - 100 tubes/pkg</t>
  </si>
  <si>
    <t>Tubes BBL MGIT pour utilisation dans le Bactec MGIT 960 (7 ml) - 100 tubes/pkg</t>
  </si>
  <si>
    <t>Tubos BBL MGIT para uso en Bactec MGIT 960 (7 ml) - 100 tubos/paquete</t>
  </si>
  <si>
    <t>BBL™ MGIT™ OADC Enrichment - 245116</t>
  </si>
  <si>
    <t>Enrichissement OADC BBL™ MGIT™ - 245116</t>
  </si>
  <si>
    <t>BD BACTEC MGIT 960 - Temperature QC Tube - 445872</t>
  </si>
  <si>
    <t>BD BACTEC MGIT 960 - Tube QC température - 445872</t>
  </si>
  <si>
    <t>BD BACTEC MGIT 960 - Tubo QC de temperatura - 445872</t>
  </si>
  <si>
    <t xml:space="preserve">BD BBL™ AST Starter Group (1 ea) </t>
  </si>
  <si>
    <t xml:space="preserve">Groupe de démarrage AST BD BBL™ (1 pc) </t>
  </si>
  <si>
    <t xml:space="preserve">Grupo inicial BD BBL™ AST (1 ea) </t>
  </si>
  <si>
    <t xml:space="preserve">BD BBL™ Calibrators Kit (for 1 drawer) (1 ea) </t>
  </si>
  <si>
    <t xml:space="preserve">Kit d’étalonneurs BD BBL™ (pour 1 tiroir) (1 pc) </t>
  </si>
  <si>
    <t xml:space="preserve">Kit de calibradores BD BBL™ (para 1 cajón) (1 ea) </t>
  </si>
  <si>
    <t>BD BBL™ Middlebrook OADC Enrichment, 20 mL per tube, ''A'' size tube (10/sp) - 211886</t>
  </si>
  <si>
    <t>Enrichissement OADC BD BBL™ Middlebrook, 20 mL par tube, tube taille « A » (10/cuil) - 211886</t>
  </si>
  <si>
    <t>BD BBL™ Middlebrook OADC Enrichment, 20 ml por tubo, Tubo de tamaño ''A' (10/sp) - 211886</t>
  </si>
  <si>
    <t>Capreomycin - lyophilized drug for laboratory use</t>
  </si>
  <si>
    <t>Capréomycine - médicament lyophilisé pour utilisation en laboratoire</t>
  </si>
  <si>
    <t>Capromicina - fármaco liofilizado para uso en laboratorio</t>
  </si>
  <si>
    <t>Kanamycin – lyophilized drug for laboratory use</t>
  </si>
  <si>
    <t>Kanamycine - médicament lyophilisé pour utilisation en laboratoire</t>
  </si>
  <si>
    <t>Canamicina - fármaco liofilizado para uso en laboratorio</t>
  </si>
  <si>
    <t>MicroMGIT Calibrator - 441049</t>
  </si>
  <si>
    <t>Étalonneur MicroMGIT - 441049</t>
  </si>
  <si>
    <t>Calibrador MicroMGIT - 441049</t>
  </si>
  <si>
    <t>Moxifloxacin - lyophilized drug for laboratory use</t>
  </si>
  <si>
    <t>Moxifloxacine - médicament lyophilisé pour utilisation en laboratoire</t>
  </si>
  <si>
    <t>Moxifloxacino - fármaco liofilizado para uso en laboratorio</t>
  </si>
  <si>
    <t>MycoPrep™ Specimen Digestion / Decontamination Kit - 10 bottles of 150ml</t>
  </si>
  <si>
    <t>Digestion de spécimens MycoPrep™ / Kit de décontamination - 10 flacons de 150 ml</t>
  </si>
  <si>
    <t>Kit de descomposición/descontaminación de muestras MycoPrep™ - 10 frascos de 150 ml</t>
  </si>
  <si>
    <t>Ofloxacin - lyophilized drug for laboratory use</t>
  </si>
  <si>
    <t>Ofloxacine - médicament lyophilisé pour utilisation en laboratoire</t>
  </si>
  <si>
    <t>Ofloxacino - fármaco liofilizado para uso en laboratorio</t>
  </si>
  <si>
    <t>STARTER KIT</t>
  </si>
  <si>
    <t>KIT DE DÉMARRAGE</t>
  </si>
  <si>
    <t>KIT INICIAL</t>
  </si>
  <si>
    <t>BACTEC MGIT 960 AST transport rack – 445942.</t>
  </si>
  <si>
    <t>Étagère de transport BACTEC MGIT 960 AST – 445942.</t>
  </si>
  <si>
    <t>Rack de transporte BACTEC MGIT 960 AST – 445942.</t>
  </si>
  <si>
    <t>BACTEC MGIT 960 System</t>
  </si>
  <si>
    <t>Système BACTEC MGIT 960</t>
  </si>
  <si>
    <t>Sistema BACTEC MGIT 960</t>
  </si>
  <si>
    <t>BD BACTEC MGIT  960 - Plug for Bad Station- 445873</t>
  </si>
  <si>
    <t>BD BACTEC MGIT 960 - Bouchon pour plaque défectueuse - 445873</t>
  </si>
  <si>
    <t>BD BACTEC MGIT  960 - Enchufe para estación defectuosa - 445873</t>
  </si>
  <si>
    <t>BD BACTEC MGIT  960 - Spare bar code Set carrier - 445959</t>
  </si>
  <si>
    <t>BD BACTEC MGIT 960 - Sac de jeux de codes barres de rechange - 445959</t>
  </si>
  <si>
    <t>BD BACTEC MGIT  960 - Barra de repuesto para soporte de fijación - 445959</t>
  </si>
  <si>
    <t xml:space="preserve">BD’s MGIT Fluorescence Manual Tube Reader </t>
  </si>
  <si>
    <t xml:space="preserve">Fluorimètre manuel MGIT de BD </t>
  </si>
  <si>
    <t xml:space="preserve">Lector manual de tubos MGIT Fluorescence de BD </t>
  </si>
  <si>
    <t>Filters, Air MGIT 960 (rectangular) - 445888</t>
  </si>
  <si>
    <t>Filtres, Air MGIT 960 (rectangulaire) - 445888</t>
  </si>
  <si>
    <t>Filtros, Air MGIT 960 (rectangular) - 445888</t>
  </si>
  <si>
    <t>Filters, Air MGIT 960 (square) - 444374</t>
  </si>
  <si>
    <t>Filtres, Air MGIT 960 (carré) - 444374</t>
  </si>
  <si>
    <t>Filtros, Air MGIT 960 (cuadrado) - 444374</t>
  </si>
  <si>
    <t>Installation and Training - BACTEC 960</t>
  </si>
  <si>
    <t>Installation et formation - BACTEC 960</t>
  </si>
  <si>
    <t>Instalación y formación - BACTEC 960</t>
  </si>
  <si>
    <t>PRINTER</t>
  </si>
  <si>
    <t>IMPRIMANTE</t>
  </si>
  <si>
    <t>IMPRESORA</t>
  </si>
  <si>
    <t>100mg - Tablet - Blister of 24</t>
  </si>
  <si>
    <t>100 mg - Comprimé - Blister de 24</t>
  </si>
  <si>
    <t>100 mg - Comprimido - Blíster de 24</t>
  </si>
  <si>
    <t>100mg - Tablet - Bottle of 188</t>
  </si>
  <si>
    <t>100 mg - Comprimé - Flacon de 188</t>
  </si>
  <si>
    <t>100 mg - Comprimido - Frasco de 188</t>
  </si>
  <si>
    <t>Biosafety equipment (lumpsum)</t>
  </si>
  <si>
    <t>Équipement de biosécurité (montant forfaitaire)</t>
  </si>
  <si>
    <t>Equipos de bioseguridad (suma global)</t>
  </si>
  <si>
    <t>1g - Powder for injection - Vial - 10*1g</t>
  </si>
  <si>
    <t>1g - Powder for injection - Vial</t>
  </si>
  <si>
    <t>100mg - Tablet - Blister of 100</t>
  </si>
  <si>
    <t>100mg - Plaquette de 100</t>
  </si>
  <si>
    <t>100mg - Tablet - Blister of 20</t>
  </si>
  <si>
    <t>100mg - Plaquette de 20</t>
  </si>
  <si>
    <t>300mg - Tablet - Blister of 4</t>
  </si>
  <si>
    <t>300mg - Plaquette de 4</t>
  </si>
  <si>
    <t>5mg/ml - Syrup - Bottle of 150 ml</t>
  </si>
  <si>
    <t>5mg/ml - Sirop - Flacon de 150 ml</t>
  </si>
  <si>
    <t>250mg(155mg as base) - Tablet - Bottle of 1000</t>
  </si>
  <si>
    <t>250mg (155mg as base) - Tablet - Bottle of 100</t>
  </si>
  <si>
    <t>250mg(155mg as base) - Tablet - Bottle of 500</t>
  </si>
  <si>
    <t>250mg (155mg as base) - Tablet - Blister of 10</t>
  </si>
  <si>
    <t>250 mg (155 mg en base) - Comprimé - Blister de 10</t>
  </si>
  <si>
    <t>250 mg (155 mg como base) - Comprimido - Blíster de 10</t>
  </si>
  <si>
    <t>250mg (155mg as base) - Tablet - Blister of 10 - 10*100</t>
  </si>
  <si>
    <t>250 mg (155 mg en base) - Comprimé - Blister de 10 - 10*100</t>
  </si>
  <si>
    <t>250 mg (155 mg como base) - Comprimido - Blíster de 10 x 100</t>
  </si>
  <si>
    <t>250mg (155mg as base) - Tablet - Blister of 20</t>
  </si>
  <si>
    <t>250 mg (155 mg en base) - Comprimé - Blister de 20</t>
  </si>
  <si>
    <t>250 mg (155 mg como base) - Comprimido - Blíster de 20</t>
  </si>
  <si>
    <t>250mg - Tablet - Blister of 14</t>
  </si>
  <si>
    <t>250mg - Tablet - Blister of 7</t>
  </si>
  <si>
    <t>500mg - Tablet - Blister of 14</t>
  </si>
  <si>
    <t>250mg - Tablet - Blister of 10</t>
  </si>
  <si>
    <t>250 mg - Comprimé - Blister de 10</t>
  </si>
  <si>
    <t>250 mg - Comprimido - Blíster de 10</t>
  </si>
  <si>
    <t>250mg - Tablet - Blister of 12</t>
  </si>
  <si>
    <t>250 mg - Comprimé - Blister de 12</t>
  </si>
  <si>
    <t>250 mg - Comprimido - Blíster de 12</t>
  </si>
  <si>
    <t>250mg - Tablet - Blister of 15</t>
  </si>
  <si>
    <t>250 mg - Comprimé - Blister de 15</t>
  </si>
  <si>
    <t>250 mg - Comprimido - Blíster de 15</t>
  </si>
  <si>
    <t>250mg - Tablet - Blister of 16</t>
  </si>
  <si>
    <t>250 mg - Comprimé - Blister de 16</t>
  </si>
  <si>
    <t>250 mg - Comprimido - Blíster de 16</t>
  </si>
  <si>
    <t>250mg - Tablet - Blister of 20</t>
  </si>
  <si>
    <t>250 mg - Comprimé - Blister de 20</t>
  </si>
  <si>
    <t>250 mg - Comprimido - Blíster de 20</t>
  </si>
  <si>
    <t>250mg - Tablet - Blister of 24</t>
  </si>
  <si>
    <t>250 mg - Comprimé - Blister de 24</t>
  </si>
  <si>
    <t>250 mg - Comprimido - Blíster de 24</t>
  </si>
  <si>
    <t>250mg - Tablet - Blister of 6</t>
  </si>
  <si>
    <t>250mg - Plaquette de 6</t>
  </si>
  <si>
    <t>250mg - Tablet - Blister of 8</t>
  </si>
  <si>
    <t>250mg - Plaquette de 8</t>
  </si>
  <si>
    <t>250mg - Tablet - Bottle of 100</t>
  </si>
  <si>
    <t>250 mg - Comprimé - Flacon de 100</t>
  </si>
  <si>
    <t>250 mg - Comprimido - Frasco de 100</t>
  </si>
  <si>
    <t>250mg - Tablet - Bottle of 500</t>
  </si>
  <si>
    <t>250 mg - Comprimé - Flacon de 500</t>
  </si>
  <si>
    <t>250 mg - Comprimido - Frasco de 500</t>
  </si>
  <si>
    <t>500mg - Tablet - Blister of 100</t>
  </si>
  <si>
    <t>500 mg - Comprimé - Blister de 100</t>
  </si>
  <si>
    <t>500 mg - Comprimido - Blíster de 100</t>
  </si>
  <si>
    <t>500mg - Tablet - Blister of 16</t>
  </si>
  <si>
    <t>500 mg - Comprimé - Blister de 16</t>
  </si>
  <si>
    <t>500 mg - Comprimido - Blíster de 16</t>
  </si>
  <si>
    <t>500mg - Tablet - Blister of 20</t>
  </si>
  <si>
    <t>500 mg - Comprimé - Blister de 20</t>
  </si>
  <si>
    <t>500 mg - Comprimido - Blíster de 20</t>
  </si>
  <si>
    <t>500mg - Tablet - Blister of 42</t>
  </si>
  <si>
    <t>500 mg - Comprimé - Blister de 42</t>
  </si>
  <si>
    <t>500 mg - Comprimido - Blíster de 42</t>
  </si>
  <si>
    <t>500mg - Tablet - Blister of 7 - 14 (7*2)</t>
  </si>
  <si>
    <t>500 mg - Comprimé - Blister de 7 - 14 (7*2)</t>
  </si>
  <si>
    <t>500 mg - Comprimido - Blíster de 7 - 14 (7 x 2)</t>
  </si>
  <si>
    <t>500mg - Tablet - Bottle of 100</t>
  </si>
  <si>
    <t>500 mg - Comprimé - Flacon de 100</t>
  </si>
  <si>
    <t>500 mg - Comprimido - Frasco de 100</t>
  </si>
  <si>
    <t>500mg - Tablet - Bottle of 500</t>
  </si>
  <si>
    <t>500 mg - Comprimé - Flacon de 500</t>
  </si>
  <si>
    <t>500 mg - Comprimido - Frasco de 500</t>
  </si>
  <si>
    <t>500mg - Tablet - Bottle of 60</t>
  </si>
  <si>
    <t>500 mg - Comprimé - Flacon de 60</t>
  </si>
  <si>
    <t>500 mg - Comprimido - Frasco de 60</t>
  </si>
  <si>
    <t>50mg - Tablet - Bottle of 100</t>
  </si>
  <si>
    <t>50 mg - Comprimé - Flacon de 100</t>
  </si>
  <si>
    <t>50 mg - Comprimido - Frasco de 100</t>
  </si>
  <si>
    <t>250mg - Capsule - Blister of 10 - 100 (10*10)</t>
  </si>
  <si>
    <t>250mg - Capsule - Bottle  of 100</t>
  </si>
  <si>
    <t>250mg - Capsule - Bottle of 40</t>
  </si>
  <si>
    <t>250mg - Capsule - Blister of 10 - 90 (10*9)</t>
  </si>
  <si>
    <t>250 mg - Capsule - Blister de 10 - 90 (10*9)</t>
  </si>
  <si>
    <t>250 mg - Cápsula - Blíster de 10 - 90 (10 x 9)</t>
  </si>
  <si>
    <t>250mg - Capsule - Bottle of 21</t>
  </si>
  <si>
    <t>250 mg - Capsule - Flacon de 21</t>
  </si>
  <si>
    <t>250 mg - Cápsula - Frasco de 21</t>
  </si>
  <si>
    <t>150mg - Tablet - Bottle of 240</t>
  </si>
  <si>
    <t>300mg - Tablet - Bottle of 120</t>
  </si>
  <si>
    <t>400mg - Tablet - Bottle of 60</t>
  </si>
  <si>
    <t>600mg - Tablet - Bottle of 60</t>
  </si>
  <si>
    <t>75mg - Tablet - Bottle of 480</t>
  </si>
  <si>
    <t>800mg - Tablet - Bottle of 30</t>
  </si>
  <si>
    <t>800 mg - Comprimé - Flacon de 30</t>
  </si>
  <si>
    <t>800 mg - Comprimido - Frasco de 30</t>
  </si>
  <si>
    <t>800mg - Tablet - Bottle of 90</t>
  </si>
  <si>
    <t>800 mg - Comprimé - Flacon de 90</t>
  </si>
  <si>
    <t>800 mg - Comprimido - Frasco de 90</t>
  </si>
  <si>
    <t>50mg - Tablet - Bottle of 300</t>
  </si>
  <si>
    <t>50mg - Tablet - Bottle of 50</t>
  </si>
  <si>
    <t>50mg - Tablet - Blister of 8 - 40 (8*5)</t>
  </si>
  <si>
    <t>50mg - Tablet - Blister of 8 - 48 (8*6)</t>
  </si>
  <si>
    <t>100mg - Tablet, Chewable - Bottle of 60</t>
  </si>
  <si>
    <t>10mg/ml - Powder for oral solution - Bottle of 2g</t>
  </si>
  <si>
    <t>10mg/ml - Powder for oral solution - Bottle of 4g</t>
  </si>
  <si>
    <t>125mg - Capsule, delayed release - Blister of 14</t>
  </si>
  <si>
    <t>125mg - Capsule, Delayed release - Bottle of 30</t>
  </si>
  <si>
    <t>125mg - Capsule, Delayed release - Bottle of 500</t>
  </si>
  <si>
    <t>150mg - Tablet, Chewable - Bottle of 60</t>
  </si>
  <si>
    <t>200mg - Capsule, Delayed release - Blister of 10</t>
  </si>
  <si>
    <t>200mg - Capsule, Delayed release - Bottle of 30</t>
  </si>
  <si>
    <t>200mg - Capsule, Delayed release - Bottle of 500</t>
  </si>
  <si>
    <t>250mg - Capsule, Delayed release - Blister of 10</t>
  </si>
  <si>
    <t>250mg - Capsule, Delayed release - Blister of 30</t>
  </si>
  <si>
    <t>250mg - Capsule, Delayed release - Bottle of 30</t>
  </si>
  <si>
    <t>250mg - Capsule, Delayed release - Bottle of 500</t>
  </si>
  <si>
    <t>25mg - Tablet - Bottle of 60</t>
  </si>
  <si>
    <t>400mg - Capsule, Delayed release - Blister of 30</t>
  </si>
  <si>
    <t>400mg - Capsule, Delayed release - Blister of 5</t>
  </si>
  <si>
    <t>400mg - Capsule, Delayed release - Bottle of 30</t>
  </si>
  <si>
    <t>400mg - Capsule, Delayed release - Bottle of 500</t>
  </si>
  <si>
    <t>50mg - Tablet - Bottle of 60</t>
  </si>
  <si>
    <t>200mg - Dispersible tablet - Bottle of 60</t>
  </si>
  <si>
    <t>200 mg - Comprimé dispersible - Flacon de 60</t>
  </si>
  <si>
    <t>200 mg - Comprimido dispersable - Frasco de 60</t>
  </si>
  <si>
    <t>20mg+160mg - Tablet - Blister of 3</t>
  </si>
  <si>
    <t>20mg+160mg - Plaquette de 3</t>
  </si>
  <si>
    <t>40mg+320mg - Tablet - Blister of 12</t>
  </si>
  <si>
    <t>40mg+320mg - Plaquette de 12</t>
  </si>
  <si>
    <t>40mg+320mg - Tablet - Blister of 3</t>
  </si>
  <si>
    <t>40mg+320mg - Plaquette de 3</t>
  </si>
  <si>
    <t>40mg+320mg - Tablet - Blister of 6</t>
  </si>
  <si>
    <t>40mg+320mg - Plaquette de 6</t>
  </si>
  <si>
    <t>40mg+320mg - Tablet - Blister of 9</t>
  </si>
  <si>
    <t>40mg+320mg - Plaquette de 9</t>
  </si>
  <si>
    <t>50mg - Tablet - Bottle of 30</t>
  </si>
  <si>
    <t>50mg - Comprimes - Flacon de X</t>
  </si>
  <si>
    <t>10mg - Tablets - Bottle of 30</t>
  </si>
  <si>
    <t>10mg - Comprimes - Flacon de X</t>
  </si>
  <si>
    <t>10 mg - Comprimido - Frasco de 30</t>
  </si>
  <si>
    <t>25mg - Tablets - Bottle of 30</t>
  </si>
  <si>
    <t>25mg - Comprimes - Flacon de X</t>
  </si>
  <si>
    <t>25 mg - Comprimido - Frasco de 30</t>
  </si>
  <si>
    <t>100mg - Tablet - Blister of 10</t>
  </si>
  <si>
    <t>100mg - Tablet - Bottle of 30</t>
  </si>
  <si>
    <t>100mg - Tablet - Bottle of 500</t>
  </si>
  <si>
    <t>100mg - Tablet - Bottle of 90</t>
  </si>
  <si>
    <t>200mg - Capsule - Blister of 90</t>
  </si>
  <si>
    <t>200mg - Capsule - Bottle of 1000</t>
  </si>
  <si>
    <t>200mg - Capsule - Bottle of 30</t>
  </si>
  <si>
    <t>200mg - Tablet - Bottle of 30</t>
  </si>
  <si>
    <t>200mg - Capsule - Bottle of 90</t>
  </si>
  <si>
    <t>200mg - Tablet - Bottle of 90</t>
  </si>
  <si>
    <t>30mg/ml - Oral solution - Bottle of 180 ml</t>
  </si>
  <si>
    <t>50mg - Capsule - Blister of 10</t>
  </si>
  <si>
    <t>50mg - Capsule - Bottle of 60</t>
  </si>
  <si>
    <t>50mg - Capsule - Bottle of 30</t>
  </si>
  <si>
    <t>50mg - Capsule - Bottle of 90</t>
  </si>
  <si>
    <t>50mg - Tablet - Bottle of 90</t>
  </si>
  <si>
    <t>600mg - Tablet - Blister of 10</t>
  </si>
  <si>
    <t>600mg - Tablet - Bottle of 28</t>
  </si>
  <si>
    <t>600mg - Tablet - Blister of 10 - 30 (3*10)</t>
  </si>
  <si>
    <t>600mg - Tablet - Bottle of 250</t>
  </si>
  <si>
    <t>600mg - Tablet - Bottle of 30</t>
  </si>
  <si>
    <t>600mg - Tablet - Bottle of 500</t>
  </si>
  <si>
    <t>600mg - Tablet - Bottle of 90</t>
  </si>
  <si>
    <t>100mg - Dispersible tablet, Bottle of 30</t>
  </si>
  <si>
    <t>100 mg - Comprimé dispersible, flacon de 30</t>
  </si>
  <si>
    <t>100 mg - Comprimido dispersable - Frasco de 30</t>
  </si>
  <si>
    <t>600mg+[150mg+300mg] - Tablet - Co-blister - *1</t>
  </si>
  <si>
    <t>600mg+[150mg+300mg] - Tablet - Co-blister - *15</t>
  </si>
  <si>
    <t>600mg+[150mg+300mg] - Tablet - Co-blister - *30</t>
  </si>
  <si>
    <t>600mg+[150mg+300mg] - Tablet - Co-blister - *5</t>
  </si>
  <si>
    <t>600mg+[150mg+300mg] - Tablet - Co-blister - 10 * (1+2)</t>
  </si>
  <si>
    <t>600mg+[150mg+40mg] - Tablet - Co-packed - Bottles 60+30</t>
  </si>
  <si>
    <t>600mg+200mg+300mg - Tablet - Bottle of 100</t>
  </si>
  <si>
    <t>600mg+200mg+300mg - Tablet - Bottle of 28</t>
  </si>
  <si>
    <t>600mg+200mg+300mg - Tablet - Bottle of 30</t>
  </si>
  <si>
    <t>600mg+200mg+300mg - Tablet - Bottle of 500</t>
  </si>
  <si>
    <t>600 mg+200 mg+300 mg - Comprimé - Flacon de 500</t>
  </si>
  <si>
    <t>600 mg+200 mg+300 mg - Comprimido - Frasco de 500</t>
  </si>
  <si>
    <t>600mg+300mg+300mg - Tablet - Bottle of 100</t>
  </si>
  <si>
    <t>600mg+300mg+300mg - Tablet - Bottle of 30</t>
  </si>
  <si>
    <t>600mg+300mg+300mg - Tablet - Bottle of 500</t>
  </si>
  <si>
    <t>10mg/ml - Oral solution - Bottle of 170 ml</t>
  </si>
  <si>
    <t>200mg - Capsule - Blister of 10 - 20 (10*2)</t>
  </si>
  <si>
    <t>200mg - Capsule  - Blister of 10 -30 (10*3)</t>
  </si>
  <si>
    <t>200mg - Capsule - Bottle of 100</t>
  </si>
  <si>
    <t>200mg+245mg - Tablet - Bottle of 30</t>
  </si>
  <si>
    <t>200mg+300mg -Tablet - Blister of 10</t>
  </si>
  <si>
    <t>200mg+300mg - Tablet - Bottle of 60</t>
  </si>
  <si>
    <t>200mg+300mg - tablet - Bottle of 100</t>
  </si>
  <si>
    <t>200mg+300mg - Tablet - Bottle of 28</t>
  </si>
  <si>
    <t>200mg+300mg - Tablet - Bottle of 30</t>
  </si>
  <si>
    <t>200mg+300mg - Tablet - Bottle of 56</t>
  </si>
  <si>
    <t>200 mg+300 mg - Comprimé - Flacon de 56</t>
  </si>
  <si>
    <t>200 mg+300 mg - Comprimido - Frasco de 56</t>
  </si>
  <si>
    <t>200mg+300mg -Tablet - Blister of 10 - 100 (10*10)</t>
  </si>
  <si>
    <t>200 mg+300 mg - Comprimé - Blister de 10 - 100 (10*10)</t>
  </si>
  <si>
    <t>200 mg+300 mg - Comprimido - Blíster de 10 - 100 (10 x 10)</t>
  </si>
  <si>
    <t>200mg+300mg -Tablet - Blister of 30</t>
  </si>
  <si>
    <t>200 mg+300 mg - Comprimé - Blister de 30</t>
  </si>
  <si>
    <t>200 mg+300 mg - Comprimido - Blíster de 30</t>
  </si>
  <si>
    <t>90mg/ml - Solution for injection - Vial</t>
  </si>
  <si>
    <t>100mg - Tablet - Blister of 10 - 100 (10*10)</t>
  </si>
  <si>
    <t>100mg - Tablet - Blister of 50</t>
  </si>
  <si>
    <t>100mg - Tablet - Blister of 50 - 500 (50*10)</t>
  </si>
  <si>
    <t>100mg - Tablet - Blister of 28 - 672 (28*24)</t>
  </si>
  <si>
    <t>100mg - Tablet - Bottle of 100</t>
  </si>
  <si>
    <t>100mg - Flacon de 100</t>
  </si>
  <si>
    <t>100mg - Tablet - Bottle of 1000</t>
  </si>
  <si>
    <t>250mg - Tablet - Blister of 100</t>
  </si>
  <si>
    <t>250mg - Tablet - Blister of 50 - 500 (50*10)</t>
  </si>
  <si>
    <t>400mg - Tablet - Blister of 10</t>
  </si>
  <si>
    <t>400mg - Tablet - Blister of 50 - 100 (50*2)</t>
  </si>
  <si>
    <t>400mg - Tablet - Blister of 10 - 1500 (10*150)</t>
  </si>
  <si>
    <t>400mg - Tablet - Blister of 10 - 20 (10*2)</t>
  </si>
  <si>
    <t>400mg - Tablet - Blister of 28</t>
  </si>
  <si>
    <t>400mg - Tablet - Blister of 50 - 500 (50*10)</t>
  </si>
  <si>
    <t>400mg - Tablet - Bottle of 100</t>
  </si>
  <si>
    <t>400mg - Tablet - Bottle of 1000</t>
  </si>
  <si>
    <t>400mg - Tablet - Bottle of 500</t>
  </si>
  <si>
    <t>500mg - Tablet - Blister of 50 - 100 (50*2)</t>
  </si>
  <si>
    <t>500mg - Tablet - Blister of 50 - 500 (50*10)</t>
  </si>
  <si>
    <t>250mg - Tablet - Blister of 50</t>
  </si>
  <si>
    <t>250 mg - Comprimé - Blister de 50</t>
  </si>
  <si>
    <t>250 mg - Comprimido - Blíster de 50</t>
  </si>
  <si>
    <t>400mg - Tablet - Blister of 10 - 100 (10*10)</t>
  </si>
  <si>
    <t>400 mg - Comprimé - Blister de 10 - 100 (10*10)</t>
  </si>
  <si>
    <t>400 mg - Comprimido - Blíster de 10 - 100 (10 x 10)</t>
  </si>
  <si>
    <t>400mg+150mg - Tablet - Blister of 10</t>
  </si>
  <si>
    <t>400mg+150mg - Tablet - Blister of 28</t>
  </si>
  <si>
    <t>400mg+150mg - Tablet - Blister of 672</t>
  </si>
  <si>
    <t>400mg+150mg - Tablet - Bottle of 1000</t>
  </si>
  <si>
    <t>275mg+75mg+400mg+150mg - Tablet - Blister of 10</t>
  </si>
  <si>
    <t>275mg+75mg+400mg+150mg - Tablet - Blister of 120</t>
  </si>
  <si>
    <t>275mg+75mg+400mg+150mg - Tablet - Blister of 240</t>
  </si>
  <si>
    <t>275mg+75mg+400mg+150mg - Tablet - Blister of 28</t>
  </si>
  <si>
    <t>275mg+75mg+400mg+150mg - Tablet - Blister of 30</t>
  </si>
  <si>
    <t>275mg+75mg+400mg+150mg - Tablet - Blister of 60</t>
  </si>
  <si>
    <t>275mg+75mg+400mg+150mg - Tablet - Blister of 672</t>
  </si>
  <si>
    <t>275mg+75mg+400mg+150mg - Tablet - Blister of 8 - 80 (8*10)</t>
  </si>
  <si>
    <t>275mg+75mg+400mg+150mg - Tablet - Bottle of 100</t>
  </si>
  <si>
    <t>275mg+75mg+400mg+150mg - Tablet - Bottle of 1000</t>
  </si>
  <si>
    <t>275mg+75mg+400mg+150mg - Tablet - Bottle of 500</t>
  </si>
  <si>
    <t>275mg+75mg+400mg+150mg - Tablet - Blister of 10 - 180 (10*18)</t>
  </si>
  <si>
    <t>275 mg+75 mg+400 mg+150 mg - Comprimé - Blister de 10 - 180 (10*18)</t>
  </si>
  <si>
    <t>275 mg+75 mg+400 mg+150 mg - Comprimido - Blíster de 10 - 180 (10 x 18)</t>
  </si>
  <si>
    <t>275mg+75mg+400mg+150mg - Tablet - Blister of 1000</t>
  </si>
  <si>
    <t>275 mg+75 mg+400 mg+150 mg - Comprimé - Blister de 1 000</t>
  </si>
  <si>
    <t>275 mg+75 mg+400 mg+150 mg - Comprimido - Blíster de 1000</t>
  </si>
  <si>
    <t>275mg+75mg+400mg+150mg - Tablet - Blister of 28 - 64 (28*3)</t>
  </si>
  <si>
    <t>275 mg+75 mg+400 mg+150 mg - Comprimé - Blister de 28 - 64 (28*3)</t>
  </si>
  <si>
    <t>275 mg+75 mg+400 mg+150 mg - Comprimido - Blíster de 28 - 64 (28 x 3)</t>
  </si>
  <si>
    <t>275mg+75mg+400mg+150mg - Tablet - Blister of 28 - 672 (28*24)</t>
  </si>
  <si>
    <t>275 mg+75 mg+400 mg+150 mg - Comprimé - Blister de 28 - 672 (28*24)</t>
  </si>
  <si>
    <t>275 mg+75 mg+400 mg+150 mg - Comprimido - Blíster de 28 - 672 (28 x 24)</t>
  </si>
  <si>
    <t>275mg+75mg+400mg+150mg - Tablet - Blister of 6 - 90 (6*15)</t>
  </si>
  <si>
    <t>275 mg+75 mg+400 mg+150 mg - Comprimé - Blister de 6 - 90 (6*15)</t>
  </si>
  <si>
    <t>275 mg+75 mg+400 mg+150 mg - Comprimido - Blíster de 6 - 90 (6 x 15)</t>
  </si>
  <si>
    <t>275mg+75mg+150mg - Tablet - Blister of 10 - 100 (10*10)</t>
  </si>
  <si>
    <t>275mg+75mg+150mg - Tablet - Blister of 10 - 240 (10*24)</t>
  </si>
  <si>
    <t>275mg+75mg+150mg - Tablet - Blister of 28</t>
  </si>
  <si>
    <t>275mg+75mg+150mg - Tablet - Blister  of 28 - 280 (28*100)</t>
  </si>
  <si>
    <t>275mg+75mg+150mg - Tablet - Blister of 10 - 30 (10*3)</t>
  </si>
  <si>
    <t>275mg+75mg+150mg - Tablet - Blister of 28 - 672 (28*24)</t>
  </si>
  <si>
    <t>275mg+75mg+150mg - Tablet - Blister of 28 - 84 (28*3)</t>
  </si>
  <si>
    <t>275mg+75mg+150mg - Tablet - Bottle of 1000</t>
  </si>
  <si>
    <t>275mg+75mg+150mg - Tablet - Blister of 10</t>
  </si>
  <si>
    <t>275 mg+75 mg+150 mg - Comprimé - Blister de 10</t>
  </si>
  <si>
    <t>275 mg+75 mg+150 mg - Comprimido - Blíster de 10</t>
  </si>
  <si>
    <t>250mg - Tablet - Blister of 10 - 50 (10*5)</t>
  </si>
  <si>
    <t>250mg - Tablet - Blister of 10 - 100 (10*10)</t>
  </si>
  <si>
    <t>125mg - Tablet - Blister of 10 - 100 (10*10)</t>
  </si>
  <si>
    <t>125 mg - Comprimé - Blister de 10 - 100 (10*10)</t>
  </si>
  <si>
    <t>125mg - Comprimido - Blíster de 10 - 100 (10 x 10)</t>
  </si>
  <si>
    <t>100mg - Tablet - Bottle of 120</t>
  </si>
  <si>
    <t>25mg - Tablet - Bottle of 120</t>
  </si>
  <si>
    <t>200mg - Tablet - Bottle of 60</t>
  </si>
  <si>
    <t>200 mg - Comprimé - Flacon de 60</t>
  </si>
  <si>
    <t>200 mg - Comprimido - Frasco de 60</t>
  </si>
  <si>
    <t>50mg/ml - Oral suspension - Bottle of 225 ml</t>
  </si>
  <si>
    <t>700mg - Tablet - Bottle of 60</t>
  </si>
  <si>
    <t xml:space="preserve"> Xpert MTB/RIF kit of 50 tests, CGXMTB/RIF-50</t>
  </si>
  <si>
    <t>Kit de 50 tests Xpert MTB/RIF, CGXMTB/RIF-50</t>
  </si>
  <si>
    <t xml:space="preserve"> Kit de 50 pruebas Xpert MTB/RIF, CGXMTB/RIF-50</t>
  </si>
  <si>
    <t>GeneXpert IV-2 Site Desktop System</t>
  </si>
  <si>
    <t>Ordinateur de bureau sur site GeneXpert IV-2</t>
  </si>
  <si>
    <t>Sistema de sobremesa GeneXpert IV-2 Site</t>
  </si>
  <si>
    <t>GeneXpert IV-2 Site Laptop System</t>
  </si>
  <si>
    <t>Ordinateur portable sur site GeneXpert IV-2</t>
  </si>
  <si>
    <t>Sistema portátil GeneXpert IV-2 Site</t>
  </si>
  <si>
    <t>GeneXpert IV-4 Site Desktop System 4 Module Instrument with desktop</t>
  </si>
  <si>
    <t>Ordinateur de bureau sur site GeneXpert IV-4 Instrument 4 modules avec ordinateur de bureau</t>
  </si>
  <si>
    <t>Instrumento de 4 módulos para el sistema de sobremesa GeneXpert IV-4 Site</t>
  </si>
  <si>
    <t>GeneXpert IV-4 Site Laptop System 4 module instrument with Laptop</t>
  </si>
  <si>
    <t>Ordinateur portable sur site GeneXpert IV-4 Instrument 4 modules avec ordinateur portable</t>
  </si>
  <si>
    <t>Instrumento de 4 módulos para el sistema portátil GeneXpert IV-4 Site</t>
  </si>
  <si>
    <t>GeneXpert XVI, 16 Testing Sites, Desktop Computer</t>
  </si>
  <si>
    <t>GeneXpert XVI, 16 emplacements de test, ordinateur de bureau</t>
  </si>
  <si>
    <t>GeneXpert XVI, 16 espacios de pruebas, ordenador de sobremesa</t>
  </si>
  <si>
    <t>GeneXpert XVI, 16 Testing Sites, Laptop Computer</t>
  </si>
  <si>
    <t>GeneXpert XVI, 16 emplacements de test, ordinateur portable</t>
  </si>
  <si>
    <t>Sistema portátil GeneXpert XVI, 16 Site</t>
  </si>
  <si>
    <t>KIT,GX4 R2 SVC &amp; AIR FILTRATION FOR HBDC (Dust Filter)</t>
  </si>
  <si>
    <t>KIT, GX4 R2 SVC &amp; FILTRATION D’AIR POUR HBDC (filtre à poussières)</t>
  </si>
  <si>
    <t>KIT,GX4 R2 SVC Y FILTRACIÓN DE AIRE PARA HBDC (filtro antipolvo)</t>
  </si>
  <si>
    <t>UPS 800VA Cepheid (for one GX IV and Computer), 850-0386</t>
  </si>
  <si>
    <t>UPS 800VA Cepheid (pour un GX IV et ordinateur), 850-0386</t>
  </si>
  <si>
    <t>UPS 800VA Cepheid (para un GX IV y ordenador), 850-0386</t>
  </si>
  <si>
    <t xml:space="preserve">Xpert Check kit, 5 Tests, XPERTCHECK-CE-5 </t>
  </si>
  <si>
    <t xml:space="preserve">Kit Xpert Check, 5 tests, XPERTCHECK-CE-5 </t>
  </si>
  <si>
    <t xml:space="preserve">Kit de 5 pruebas Xpert Check, EXPERTCHECK-CE-5 </t>
  </si>
  <si>
    <t>Xpert MTB/RIF 10,  CGXMTB/RIF-10</t>
  </si>
  <si>
    <t>Xpert MTB/RIF 10, CGXMTB/RIF-10</t>
  </si>
  <si>
    <t>Xpert MTB/RIF ULTRA 10, GXMTB/RIF-ULTRA-10</t>
  </si>
  <si>
    <t>3 Year Warranty Extension GXIV-2,WX02UP36, Warranty extension 3 years - Purchased simultaneously with the system - Systems covered for 5 years in total.</t>
  </si>
  <si>
    <t>Extension de garantie de 3 ans GXIV-2,WX02UP36, Extension de garantie de 3 ans - Achetée simultanément avec l’ordinateur - Ordinateurs garantis 5 ans au total.</t>
  </si>
  <si>
    <t>Ampliación de garantía de 3 años GXIV-2,WX02UP36, ampliación de garantía de 3 años - Adquirida simultáneamente con el sistema - Sistemas cubiertos por una garantía de 5 años en total.</t>
  </si>
  <si>
    <t>3 Year Warranty Extension GXIV-4,WX04UP36, Warranty extension 3 years - Purchased simultaneously with the system - Systems covered for 5 years in total.</t>
  </si>
  <si>
    <t>Extension de garantie de 3 ans GXIV-4,WX04UP36, Extension de garantie de 3 ans - Achetée simultanément avec l’ordinateur - Ordinateurs garantis 5 ans au total.</t>
  </si>
  <si>
    <t>Ampliación de garantía de 3 años GXIV-4,WX04UP36, ampliación de garantía de 3 años - Adquirida simultáneamente con el sistema - Sistemas cubiertos por una garantía de 5 años en total.</t>
  </si>
  <si>
    <t>3 Year Warranty Extension GXXVI-16,WV16UP36, Warranty extension 3 years - Purchased simultaneously with the system - Systems covered for 5 years in total</t>
  </si>
  <si>
    <t>Extension de garantie de 3 ans GXXVI-16,WV16UP36, Extension de garantie de 3 ans - Achetée simultanément avec l’ordinateur - Ordinateurs garantis 5 ans au total.</t>
  </si>
  <si>
    <t>Ampliación de garantía de 3 años GXXVI-16,WV16UP36, ampliación de garantía de 3 años - Adquirida simultáneamente con el sistema - Sistemas cubiertos por una garantía de 5 años en total</t>
  </si>
  <si>
    <t>3 Year Warranty Extension GXXVI-4,WV04UP36, Warranty extension 3 years - Purchased simultaneously with the system - Systems covered for 5 years in total</t>
  </si>
  <si>
    <t>Extension de garantie de 3 ans GXXVI-4,WV04UP36, Extension de garantie de 3 ans - Achetée simultanément avec l’ordinateur - Ordinateurs garantis 5 ans au total.</t>
  </si>
  <si>
    <t>Ampliación de garantía de 3 años GXXVI-4,WV04UP36, ampliación de garantía de 3 años - Adquirida simultáneamente con el sistema - Sistemas cubiertos por una garantía de 5 años en total</t>
  </si>
  <si>
    <t>GeneXpert additional module</t>
  </si>
  <si>
    <t>Module supplémentaire GeneXpert</t>
  </si>
  <si>
    <t>Módulo adicional GeneXpert</t>
  </si>
  <si>
    <t>GeneXpert Calibration Packs for GeneXpert Sytem for 4 Modules</t>
  </si>
  <si>
    <t>Packs d’étalonnage GeneXpert pour système GeneXpert pour 4 modules</t>
  </si>
  <si>
    <t>Packs de calibración GeneXpert para sistema GeneXpert de 4 módulos</t>
  </si>
  <si>
    <t>Warranty Extention - Regular (Purchased any time) , 1 Year Warranty Extension GXIV-2,WX02RG12</t>
  </si>
  <si>
    <t>Extension de garantie - Habituelle (Achat à tout moment), Extension de garantie de 1 an GXIV-2,WX02RG12</t>
  </si>
  <si>
    <t>Ampliación de garantía - Normal (adquirida en cualquier momento), ampliación de garantía de 1 año GXIV-2,WX02RG12</t>
  </si>
  <si>
    <t>Warranty Extention - Regular (Purchased any time) , 1 Year Warranty Extension GXIV-4,WX04RG12</t>
  </si>
  <si>
    <t>Extension de garantie - Habituelle (Achat à tout moment), Extension de garantie de 1 an GXIV-4,WX04RG12</t>
  </si>
  <si>
    <t>Ampliación de garantía - Normal (adquirida en cualquier momento), ampliación de garantía de 1 año GXIV-4,WX04RG12</t>
  </si>
  <si>
    <t>Warranty Extention - Regular (Purchased any time) , 1 Year Warranty Extension GXXVI-16,WV16RG12</t>
  </si>
  <si>
    <t>Extension de garantie - Habituelle (Achat à tout moment), Extension de garantie de 1 an GXXVI-16,WV16RG12</t>
  </si>
  <si>
    <t>Ampliación de garantía - Normal (adquirida en cualquier momento), ampliación de garantía de 1 año GXXVI-16,WV16RG12</t>
  </si>
  <si>
    <t>Warranty Extention - Regular (Purchased any time) , 1 Year Warranty Extension GXXVI-8,WV08RG12</t>
  </si>
  <si>
    <t>Extension de garantie - Habituelle (Achat à tout moment), Extension de garantie de 1 an GXXVI-8,WV08RG12</t>
  </si>
  <si>
    <t>Ampliación de garantía - Normal (adquirida en cualquier momento), ampliación de garantía de 1 año GXXVI-8,WV08RG12</t>
  </si>
  <si>
    <t>Warranty Extention - Regular (Purchased any time) , 3 Year Warranty Extension GXIV-2,WX02RG36</t>
  </si>
  <si>
    <t>Extension de garantie - Habituelle (Achat à tout moment), Extension de garantie de 3 an GXIV-2,WX02RG36</t>
  </si>
  <si>
    <t>Ampliación de garantía - Normal (adquirida en cualquier momento), ampliación de garantía de 3 año GXIV-2,WX02RG36</t>
  </si>
  <si>
    <t>Warranty Extention - Regular (Purchased any time) , 3 Year Warranty Extension GXIV-4,WX04RG36</t>
  </si>
  <si>
    <t>Extension de garantie - Habituelle (Achat à tout moment), Extension de garantie de 3 an GXIV-4,WX04RG36</t>
  </si>
  <si>
    <t>Ampliación de garantía - Normal (adquirida en cualquier momento), ampliación de garantía de 3 año GXIV-4,WX04RG36</t>
  </si>
  <si>
    <t>Warranty Extention - Regular (Purchased any time) , 3 Year Warranty Extension GXXVI-16,WV16RG36</t>
  </si>
  <si>
    <t>Extension de garantie - Habituelle (Achat à tout moment), Extension de garantie de 3 an GXXVI-16,WV16RG36</t>
  </si>
  <si>
    <t>Ampliación de garantía - Normal (adquirida en cualquier momento), ampliación de garantía de 3 año GXXVI-16,WV16RG36</t>
  </si>
  <si>
    <t>GenoQuick® MTB VER 1.0, 12 tests No. 318, 12t</t>
  </si>
  <si>
    <t>GenoQuick® MTB VER 1.0, 12 tests n° 318, 12t</t>
  </si>
  <si>
    <t>GenoQuick® MTB VER 1.0, 12 pruebas N.º 318, 12t</t>
  </si>
  <si>
    <t>GenoQuick® MTB VER 1.0, 96 tests No. 31896, 96t</t>
  </si>
  <si>
    <t>GenoQuick® MTB VER 1.0, 96 tests n° 31896, 96t</t>
  </si>
  <si>
    <t>GenoQuick® MTB VER 1.0, 96 pruebas N.º 31896, 96t</t>
  </si>
  <si>
    <t>GenoType MTBDR plus V2 - 30496AM - Test kit only composed of: 30496A GenoType MTBDRplus Version 2.0, 96 tests and 51610 GenoLyse for 96 tests, 96 tests</t>
  </si>
  <si>
    <t>GenoType MTBDR plus V2 - 30496AM - Kit de test composé uniquement de : 30496A GenoType MTBDRplus Version 2.0, 96 tests et 51610 GenoLyse pour 96 tests, 96 tests</t>
  </si>
  <si>
    <t>GenoType MTBDR plus V2 - 30496AM - Kit de pruebas compuesto por: 30496A GenoType MTBDRplus Version 2.0, 96 pruebas y 51610 GenoLyse para 96 pruebas, 96 pruebas</t>
  </si>
  <si>
    <t>GenoType MTBDRsl 2.0- 31796A, 12 tests  No. 317A, 12t</t>
  </si>
  <si>
    <t>GenoType MTBDRsl 2.0- 31796A, 12 tests n° 317A, 12t</t>
  </si>
  <si>
    <t>GenoType MTBDRsl 2.0- 31796A, 12 pruebas  N.º 317A, 12t</t>
  </si>
  <si>
    <t>GenoType MTBDRsl 2.0- 96 tests  No. 31796A, 96t</t>
  </si>
  <si>
    <t>GenoType MTBDRsl 2.0- 96 tests n° 31796A, 96t</t>
  </si>
  <si>
    <t>GenoType MTBDRsl 2.0- 96 pruebas N.º 31796A, 96t</t>
  </si>
  <si>
    <t>GenoType MTBC VER 1.X, 16 tests  No. 301, 12</t>
  </si>
  <si>
    <t>GenoType MTBC VER 1.X, 16 tests n° 301, 12</t>
  </si>
  <si>
    <t>GenoType MTBC VER 1.X, 16 pruebas N.º 301, 12</t>
  </si>
  <si>
    <t>GenoType MTBC VER 1.X, 96 tests  No. 30196 , 96</t>
  </si>
  <si>
    <t>GenoType MTBC VER 1.X, 96 tests n° 30196, 96</t>
  </si>
  <si>
    <t>GenoType MTBC VER 1.X, 96 pruebas N.º 30196, 96</t>
  </si>
  <si>
    <t>GenoType MTBDRsl VER 1.0, 12 tests  No. 317, 12t</t>
  </si>
  <si>
    <t>GenoType MTBDRsl VER 1.0, 12 tests n° 317, 12t</t>
  </si>
  <si>
    <t>GenoType MTBsl VER 1.0, 12 pruebas N.º 317, 12t</t>
  </si>
  <si>
    <t>GenoType MTBDRsl VER 1.0, 96t 31796, 96t</t>
  </si>
  <si>
    <t>GenoType Mycobacterium AS VER 1.0,  96 Tests  No. 29896, 96t</t>
  </si>
  <si>
    <t>GenoType Mycobacterium AS VER 1.0, 96 tests n° 29896, 96t</t>
  </si>
  <si>
    <t>GenoType Mycobacterium AS VER 1.0, 96 pruebas N.º 29896, 96t</t>
  </si>
  <si>
    <t>GenoType Mycobacterium AS VER 1.0, 12 Tests  No. 298, 12t</t>
  </si>
  <si>
    <t>GenoType Mycobacterium AS VER 1.0, 12 tests n° 298, 12t</t>
  </si>
  <si>
    <t>GenoType Mycobacterium AS VER 1.0, 12 pruebas N.º 298, 12t</t>
  </si>
  <si>
    <t>GenoType Mycobacterium CM VER 2.0, 12 tests. No 299A, 12t</t>
  </si>
  <si>
    <t>GenoType Mycobacterium CM VER 2.0, 12 tests. No 299A, 12t</t>
  </si>
  <si>
    <t>GenoType Mycobacterium CM VER 2.0, 12 pruebas. N.º 299A, 12t</t>
  </si>
  <si>
    <t>GenoType Mycobacterium CM VER 2.0, 96 tests, 29996A, 96t</t>
  </si>
  <si>
    <t>GenoType Mycobacterium CM VER 2.0, 96 tests, 29996A, 96t</t>
  </si>
  <si>
    <t>GenoType Mycobacterium CM VER 2.0, 96 pruebas, 29996A, 96t</t>
  </si>
  <si>
    <t>GT-Blot 48 Tray for 96 strips (black) - 1003/5, 1</t>
  </si>
  <si>
    <t>GT-Blot 48 Plateau pour 96 bandes (noir) - 1003/5, 1</t>
  </si>
  <si>
    <t>Bandeja para 96 tiras GT-Blot 48 (negra) - 1003/5, 1</t>
  </si>
  <si>
    <t>Special marker pens for HAIN LIFESCIENCE strips, 1</t>
  </si>
  <si>
    <t>Stylos marqueurs spéciaux pour bandes HAIN LIFESCIENCE, 1</t>
  </si>
  <si>
    <t>Rotuladores especiales para tiras HAIN LIFESCIENCE, 1</t>
  </si>
  <si>
    <t>Thermoshaker / Twincubator, 1</t>
  </si>
  <si>
    <t>GenoScan List Nr GS-001, Automated evaluation and result interpretation., 1</t>
  </si>
  <si>
    <t>GenoScan List Nr GS-001, évaluation et interprétation de résultats automatisées, 1</t>
  </si>
  <si>
    <t>GenoScan List Nr GS-001, evaluación automática e interpretación de resultados, 1</t>
  </si>
  <si>
    <t>GTQ-Cycler 96 - 7024007, GTQ-Cycler 96
96-well thermal cycler for nucleic acid amplification., 1</t>
  </si>
  <si>
    <t>GTQ-Cycler 96 - 7024007, GTQ-Cycler 96
thermocycleur 96 emplacements de tubes pour l’amplification de l’acide nucléique, 1</t>
  </si>
  <si>
    <t>GTQ-Cycler 96 - 7024007, GTQ-Cycler 96
termociclador de 96 pocillos para amplificación de ácido nucleico, 1</t>
  </si>
  <si>
    <t>GT blot - 48 - 1003/1, Automated processing of 48 samples.
, 1</t>
  </si>
  <si>
    <t>GT blot - 48 - 1003/1, traitement automatisé de 48 échantillons.
, 1</t>
  </si>
  <si>
    <t>GT blot - 48 - 1003/1, procesamiento automático de 48 muestras.
, 1</t>
  </si>
  <si>
    <t>Alere Early Infant Diagnosis Test Kit - PURCHASED EQUIPMENT - 10 tests . Test kit: Alere q HIV-1/2 Detect-10 tests | Included Consumables: N/A |Catalogue reference(s): 270110010 | Contract option: Purchased equipment | Cold chain requirements: N/A |</t>
  </si>
  <si>
    <t>Kit de tests diagnostiques enfants en bas âge Alere - ÉQUIPEMENT ACHETÉ - 10 tests. Kit de tests : Alere q HIV-1/2 Detect - 10 tests | Consommables inclus : S/O |Référence(s) catalogue : 270110010 | Option de contrat : Équipement acheté | Conditions requises pour la chaîne du froid : S/O |</t>
  </si>
  <si>
    <t>Kit de pruebas diagnósticas para prematuros Alere - ADQUISICIÓN DE EQUIPOS - 10 pruebas. Kit de pruebas: Alere q HIV-1/2 Detect-10 pruebas | Consumibles incluidos: N/A |N.º de referencia del catálogo: 270110010 | Opción de contrato: Adquisición de equipos | Requisitos de cadena de frío: N/A |</t>
  </si>
  <si>
    <t>Alere Early Infant Diagnosis Test Kit - PURCHASED EQUIPMENT - 50 tests . Test kit: Alere q HIV-1/2 Detect-50 tests | Included Consumables: N/A |Catalogue reference(s): 270110050 | Contract option: Purchased equipment | Cold chain requirements: N/A |</t>
  </si>
  <si>
    <t>Kit de tests diagnostiques enfants en bas âge Alere - ÉQUIPEMENT ACHETÉ - 50 tests. Kit de tests : Tests Alere q HIV-1/2 Detect-50 | Consommables inclus : S/O |Référence(s) catalogue : 270110050 | Option de contrat : Équipement acheté | Conditions requises pour la chaîne du froid : S/O |</t>
  </si>
  <si>
    <t>Kit de pruebas diagnósticas para prematuros Alere - ADQUISICIÓN DE EQUIPOS - 50 pruebas. Kit de pruebas: Alere q HIV-1/2 Detect-50 pruebas | Consumibles incluidos: N/A |N.º de referencia del catálogo: 270110050 | Opción de contrato: Adquisición de equipos | Requisitos de cadena de frío: N/A |</t>
  </si>
  <si>
    <t>Cepheid Early Infant Diagnosis Test Kit - PURCHASED EQUIPMENT - 10 tests . Test Kit: Xpert HIV-1 Qual-10 tests | Included Consumables: N/A |Catalogue reference(s): GXHIV-QA-CE-10 |Contract option: Purchased equipment | Cold chain requirements: N/A|</t>
  </si>
  <si>
    <t>Kit de tests diagnostiques enfants en bas âge Cepheid - ÉQUIPEMENT ACHETÉ - 10 tests. Kit de tests : Xpert HIV-1 Qual - 10 tests | Consommables inclus : S/O |Référence(s) catalogue : GXHIV-QA-CE-10 |Option de contrat : Équipement acheté | Conditions requises pour la chaîne du froid : S/O|</t>
  </si>
  <si>
    <t>Kit de pruebas diagnósticas para prematuros Cepheid - ADQUISICIÓN DE EQUIPOS - 10 pruebas. Kit de pruebas: Xpert HIV-1 Qual-10 pruebas | Consumibles incluidos: N/A |N.º de referencia del catálogo: GXHIV-QA-CE-10 |Opción de contrato: Adquisición de equipos | Requisitos de cadena de frío: N/A|</t>
  </si>
  <si>
    <t>Cepheid Viral Load Test Kit - PURCHASED EQUIPMENT - 10 tests . Test kit: Xpert HIV-1 Viral Load-10 tests | Included Consumables: N/A | Catalogue reference(s): GXHIV-VL-CE-10 | Contract option: Purchased equipment | Cold chain requirements: N/A |</t>
  </si>
  <si>
    <t>Kit de mesure de la charge virale Cepheid - ÉQUIPEMENT ACHETÉ - 10 tests. Kit de tests : Xpert HIV-1 Charge virale - 10 tests | Consommables inclus : S/O | Référence(s) catalogue : GXHIV-VL-CE-10 | Option de contrat : Équipement acheté | Conditions requises pour la chaîne du froid : S/O |</t>
  </si>
  <si>
    <t>Kit de pruebas de concentración vírica Cepheid - ADQUISICIÓN DE EQUIPOS - 10 pruebas. Kit de pruebas: Xpert HIV-1 Viral Load-10 pruebas | Consumibles incluidos: N/A |N.º de referencia del catálogo: GXHIV-VL-CE-10 | Opción de contrato: Adquisición de equipos | Requisitos de cadena de frío: N/A |</t>
  </si>
  <si>
    <t>others (unbundled)</t>
  </si>
  <si>
    <t>autres (en dégroupé)</t>
  </si>
  <si>
    <t>otros (por separado)</t>
  </si>
  <si>
    <t>500mg+500mg - Powder for solution for infusion -Vial of 20ml- 10</t>
  </si>
  <si>
    <t>500mg+500mg - Powder for solution for infusion -Vial of 20ml</t>
  </si>
  <si>
    <t>250mg+250mg - Powder for solution for infusion -Vial on 20ml - 10</t>
  </si>
  <si>
    <t>250 mg+250 mg - Poudre pour solution à perfuser -Ampoule de 20 ml - 10</t>
  </si>
  <si>
    <t>250 mg+250 mg - Polvo para solución para infusión - Vial de 20 ml - 10</t>
  </si>
  <si>
    <t>500mg+500mg - Powder for solution for infusion -Vial of 20ml- 25</t>
  </si>
  <si>
    <t>500 mg+500 mg - Poudre pour solution à perfuser -Ampoule de 20 ml - 25</t>
  </si>
  <si>
    <t>500 mg+500 mg - Polvo para solución para infusión - Vial de 20 ml - 25</t>
  </si>
  <si>
    <t>200mg - Capsule - Bottle of 270</t>
  </si>
  <si>
    <t>200mg - Capsule - Bottle of 360</t>
  </si>
  <si>
    <t>400mg - Capsule - Blister of 10</t>
  </si>
  <si>
    <t>400mg - Tablet - Bottle of 18</t>
  </si>
  <si>
    <t>400mg - Tablet - Bottle of 180</t>
  </si>
  <si>
    <t>400mg - Tablet - Bottle of 90</t>
  </si>
  <si>
    <t>Alpha-cypermethrin WG-SB</t>
  </si>
  <si>
    <t>Alpha-cyperméthrine WG-SB (WG = granulés dispersibles dans l'eau)</t>
  </si>
  <si>
    <t>Alfa-cipermetrina PH-BS</t>
  </si>
  <si>
    <t xml:space="preserve">Alpha-cypermethrin WP, SC </t>
  </si>
  <si>
    <t xml:space="preserve">Alpha-cyperméthrine WP, SC (SC = suspension de capsules) </t>
  </si>
  <si>
    <t xml:space="preserve">Alfa-cipermetrina PH, CS </t>
  </si>
  <si>
    <t>Bendiocarb WP, WP-SB</t>
  </si>
  <si>
    <t>Bendiocarbe WP, WP-SB (SB = sac soluble)</t>
  </si>
  <si>
    <t>Bendiocarb PH, PH-BS</t>
  </si>
  <si>
    <t>Bifenthrin WP</t>
  </si>
  <si>
    <t>Bifenthrine WP</t>
  </si>
  <si>
    <t>Bifentrina PH</t>
  </si>
  <si>
    <t xml:space="preserve">Cyfluthrin WP </t>
  </si>
  <si>
    <t xml:space="preserve">Cyfluthrine WP </t>
  </si>
  <si>
    <t xml:space="preserve">Ciflutrina PH </t>
  </si>
  <si>
    <t xml:space="preserve">DDT WP </t>
  </si>
  <si>
    <t xml:space="preserve">DDT WP (WP = poudre mouillable) </t>
  </si>
  <si>
    <t xml:space="preserve">DDT PH </t>
  </si>
  <si>
    <t>Deltamethrin SC-PE</t>
  </si>
  <si>
    <t>Deltaméthrine SC-PE (PE = amélioré au moyen d'un polymère)</t>
  </si>
  <si>
    <t>Deltametrina CS-MP</t>
  </si>
  <si>
    <t>Deltamethrin WP, WG, WG-SB</t>
  </si>
  <si>
    <t>Deltaméthrine WP, WG, WG-SB</t>
  </si>
  <si>
    <t>Deltametrina PH, GDA, PH-BS</t>
  </si>
  <si>
    <t xml:space="preserve">Etofenprox WP </t>
  </si>
  <si>
    <t xml:space="preserve">Étofenprox WP </t>
  </si>
  <si>
    <t xml:space="preserve">Etotenprox PH </t>
  </si>
  <si>
    <t xml:space="preserve">Fenitrothion WP </t>
  </si>
  <si>
    <t xml:space="preserve">Fénitrothion WP </t>
  </si>
  <si>
    <t xml:space="preserve">Fenitrotión PH </t>
  </si>
  <si>
    <t xml:space="preserve">Lambda-cyhalothrin WP, CS </t>
  </si>
  <si>
    <t xml:space="preserve">Lambda-cyhalothrine WP, CS </t>
  </si>
  <si>
    <t xml:space="preserve">Lambdacialotrina PH, SC </t>
  </si>
  <si>
    <t xml:space="preserve">Malathion WP </t>
  </si>
  <si>
    <t xml:space="preserve">Malatión PH </t>
  </si>
  <si>
    <t>Pirimiphos-methyl CS</t>
  </si>
  <si>
    <t>Pirimiphos-méthyl CS (CS = concentré de suspension)</t>
  </si>
  <si>
    <t>Pirimifo-metilo SC</t>
  </si>
  <si>
    <t xml:space="preserve">Pirimiphos-methyl WP </t>
  </si>
  <si>
    <t xml:space="preserve">Pirimiphos-méthyl WP </t>
  </si>
  <si>
    <t xml:space="preserve">Pirimifo-metilo PH </t>
  </si>
  <si>
    <t xml:space="preserve">Propoxur WP </t>
  </si>
  <si>
    <t xml:space="preserve">Propoxur PH </t>
  </si>
  <si>
    <t>100mg - Tablet - Blister of 10 - 1500 (10*150)</t>
  </si>
  <si>
    <t>100mg - Tablet - Blister of 10 - 20 (10*2)</t>
  </si>
  <si>
    <t>100mg - Tablet - Blister of 28</t>
  </si>
  <si>
    <t>200mg - Tablet - Blister of 100</t>
  </si>
  <si>
    <t>200mg - Tablet - Blister of 500</t>
  </si>
  <si>
    <t>300mg - Tablet - Blister of 10 - 1500 (10*150)</t>
  </si>
  <si>
    <t>300mg - Tablet - Blister of 28</t>
  </si>
  <si>
    <t>300mg - Tablet - Blister of 10 - 30 (10*30)</t>
  </si>
  <si>
    <t>300mg - Tablet - Blister of 28 - 672 (28*24)</t>
  </si>
  <si>
    <t>300mg - Tablet - Bottle of 1000</t>
  </si>
  <si>
    <t>300mg - Récipient de 1000</t>
  </si>
  <si>
    <t>50mg - Tablet - Blister of 100</t>
  </si>
  <si>
    <t>50mg - Tablet - Blister of 500</t>
  </si>
  <si>
    <t>100mg - Tablet - Blister of 500</t>
  </si>
  <si>
    <t>100 mg - Comprimé - Blister de 500</t>
  </si>
  <si>
    <t>100 mg - Comprimido - Blíster de 500</t>
  </si>
  <si>
    <t>300mg - Tablet - Blister of 10 - 100 (10*10)</t>
  </si>
  <si>
    <t>300mg - Plaquette de 10 - 100 (10*10)</t>
  </si>
  <si>
    <t>300 mg - Comprimido - Blíster de 10 - 100 (10 x 10)</t>
  </si>
  <si>
    <t>50mg - Tablet - Blister of 50</t>
  </si>
  <si>
    <t>50 mg - Comprimé - Blister de 50</t>
  </si>
  <si>
    <t>50 mg - Comprimido - Blíster de 50</t>
  </si>
  <si>
    <t>30mg+150mg+60mg - Tablet - Blister of 10 - 100 (10*10)</t>
  </si>
  <si>
    <t>30mg+150mg+60mg - Tablet - Blister of 28 - 280 (28*10)</t>
  </si>
  <si>
    <t>30mg+150mg+60mg - Tablet - Blister of 10 - 30 (10*3)</t>
  </si>
  <si>
    <t>30mg+150mg+60mg - Tablet - Blister of 28 - 672 (28*24)</t>
  </si>
  <si>
    <t>30mg+150mg+60mg - Tablet - Blister of 28 - 84 (28*3)</t>
  </si>
  <si>
    <t>30mg+150mg+60mg - Tablet - Bottle of 1000</t>
  </si>
  <si>
    <t>30mg+150mg+60mg - Dispersible Tablet - Blister  of 14 - 84 (14*6)</t>
  </si>
  <si>
    <t>30 mg +150 mg+60 mg - Comprimé dispersible - Blister de 14 - 84 (14*6)</t>
  </si>
  <si>
    <t>30 mg+150 mg+60 mg - Comprimido dispersable - Blíster de 14 - 84 (14 x 6)</t>
  </si>
  <si>
    <t>30mg+150mg+60mg - Dispersible tablet - Blister of 10 - 100 (10*10)</t>
  </si>
  <si>
    <t>30 mg +150 mg+60 mg - Comprimé dispersible - Blister de 10 - 100 (10*10)</t>
  </si>
  <si>
    <t>30 mg+150 mg+60 mg - Comprimido dispersable - Blíster de 10 - 100 (10 x 10)</t>
  </si>
  <si>
    <t>30mg+150mg+60mg - Dispersible tablet - Blister of 10 - 240 (10*24)</t>
  </si>
  <si>
    <t>30 mg +150 mg+60 mg - Comprimé dispersible - Blister de 10 - 240 (10*24)</t>
  </si>
  <si>
    <t>30 mg+150 mg+60 mg - Comprimido dispersable - Blíster de 10 - 240 (10 x 24)</t>
  </si>
  <si>
    <t>30mg+150mg+60mg - Dispersible tablet - Blister of 10 - 30 (10*3)</t>
  </si>
  <si>
    <t>30 mg +150 mg+60 mg - Comprimé dispersible - Blister de 10 - 30 (10*3)</t>
  </si>
  <si>
    <t>30 mg+150 mg+60 mg - Comprimido dispersable - Blíster de 10 - 30 (10 x 3)</t>
  </si>
  <si>
    <t>30mg+150mg+60mg - Dispersible tablet - Blister of 28 - 280 (28*10)</t>
  </si>
  <si>
    <t>30 mg +150 mg+60 mg - Comprimé dispersible - Blister de 28 - 280 (28*10)</t>
  </si>
  <si>
    <t>30 mg+150 mg+60 mg - Comprimido dispersable - Blíster de 28 - 280 (28 x 10)</t>
  </si>
  <si>
    <t>30mg+150mg+60mg - Dispersible tablet - Blister of 28 - 672 (28*24)</t>
  </si>
  <si>
    <t>30 mg +150 mg+60 mg - Comprimé dispersible - Blister de 28 - 672 (28*24)</t>
  </si>
  <si>
    <t>30 mg+150 mg+60 mg - Comprimido dispersable - Blíster de 28 - 672 (28 x 24)</t>
  </si>
  <si>
    <t>30mg+150mg+60mg - Dispersible tablet - Blister of 28 - 84 (28*3)</t>
  </si>
  <si>
    <t>30 mg +150 mg+60 mg - Comprimé dispersible - Blister de 28 - 84 (28*3)</t>
  </si>
  <si>
    <t>30 mg+150 mg+60 mg - Comprimido dispersable - Blíster de 28 - 84 (28 x 3)</t>
  </si>
  <si>
    <t>30mg+150mg+60mg - Dispersible tablet - Blister of 6 - 84 (6*14)</t>
  </si>
  <si>
    <t>30 mg +150 mg+60 mg - Comprimé dispersible - Blister de 6 - 84 (6*14)</t>
  </si>
  <si>
    <t>30 mg+150 mg+60 mg - Comprimido dispersable - Blíster de 6 - 84 (6 x 14)</t>
  </si>
  <si>
    <t>30mg+150mg+60mg - Dispersible tablet - Blister of 6 - 90 (6*15)</t>
  </si>
  <si>
    <t>30 mg +150 mg+60 mg - Comprimé dispersible - Blister de 6 - 90 (6*15)</t>
  </si>
  <si>
    <t>30 mg+150 mg+60 mg - Comprimido dispersable - Blíster de 6 - 90 (6 x 15)</t>
  </si>
  <si>
    <t>30mg+150mg+60mg - Dispersible tablet - Bottle of 1000</t>
  </si>
  <si>
    <t>30 mg+150 mg+60 mg - Comprimé dispersible - Flacon de 1 000</t>
  </si>
  <si>
    <t>30 mg+150 mg+60 mg - Comprimido dispersable - Frasco de 1000</t>
  </si>
  <si>
    <t>30mg+150mg+60mg - Tablet - Blister of 10 - 240 (10*24)</t>
  </si>
  <si>
    <t>30 mg+150 mg+60 mg - Comprimé - Blister de 10 - 240 (10*24)</t>
  </si>
  <si>
    <t>30 mg+150 mg+60 mg - Comprimido - Blíster de 10 - 240 (10 x 24)</t>
  </si>
  <si>
    <t>50mg+150mg+75mg - Dispersible tablet - Blister of 10</t>
  </si>
  <si>
    <t>50 mg+150 mg+75 mg - Comprimé dispersible - Blister de 10</t>
  </si>
  <si>
    <t>50 mg+150 mg+75 mg - Comprimido dispersable - Blíster de 10</t>
  </si>
  <si>
    <t>50mg+150mg+75mg - Dispersible tablet - Blister of 10 - 100 (10*10)</t>
  </si>
  <si>
    <t>50 mg +150 mg+75 mg - Comprimé dispersible - Blister de 10 - 100 (10*10)</t>
  </si>
  <si>
    <t>50 mg+150 mg+75 mg - Comprimido dispersable - Blíster de 10 - 100 (10 x 10)</t>
  </si>
  <si>
    <t>50mg+150mg+75mg - Dispersible tablet - Blister of 28</t>
  </si>
  <si>
    <t>50 mg+150 mg+75 mg - Comprimé dispersible - Blister de 28</t>
  </si>
  <si>
    <t>50 mg+150 mg+75 mg - Comprimido dispersable - Blíster de 28</t>
  </si>
  <si>
    <t>50mg+150mg+75mg - Dispersible tablet - Bottle of 100</t>
  </si>
  <si>
    <t>50 mg+150 mg+75 mg - Comprimé dispersible - Flacon de 100</t>
  </si>
  <si>
    <t>50 mg+150 mg+75 mg - Comprimido dispersable - Frasco de 100</t>
  </si>
  <si>
    <t>150mg+300mg - Capsule -  Blister of 10</t>
  </si>
  <si>
    <t>150mg+300mg - Tablet - Blister of 100</t>
  </si>
  <si>
    <t>150mg+300mg - Capsule - Blister of 10 - 1000 (10*100)</t>
  </si>
  <si>
    <t>150mg+300mg - Tablet - Blister of 24</t>
  </si>
  <si>
    <t>150mg+300mg - Tablet - Blister of 28</t>
  </si>
  <si>
    <t>150mg+300mg - Tablet - Blister of 500</t>
  </si>
  <si>
    <t>150mg+300mg - Tablet - Blister of 8</t>
  </si>
  <si>
    <t>150mg+300mg - Tablet - Bottle of 100</t>
  </si>
  <si>
    <t>150mg+300mg - Tablet - Bottle of 1000</t>
  </si>
  <si>
    <t>30mg+60mg - Dispersible tablet- Blister of 6 - 84 (6*14)</t>
  </si>
  <si>
    <t>30mg+60mg - Dispersible tablet - Bottle of 1000</t>
  </si>
  <si>
    <t>30mg+60mg - Dispersible tablet- Blister of 6 - 90 (6*15)</t>
  </si>
  <si>
    <t>60mg+60mg - Dispersible tablet - Blister of 10 - 100 (10*100)</t>
  </si>
  <si>
    <t>60mg+60mg - Dispersible tablet - Blister of 10 - 240 (10*24)</t>
  </si>
  <si>
    <t>60mg+60mg - Dispersible tablet - Blister of 28 - 280 (28*10)</t>
  </si>
  <si>
    <t>60mg+60mg - Dispersible tablet - Blister of 10 - 30 (10*3)</t>
  </si>
  <si>
    <t>60mg+60mg - Dispersible tablet - Blister of 28 - 672 (28*24)</t>
  </si>
  <si>
    <t>60mg+60mg - Dispersible tablet - Blister of 28 - 84 (28*3)</t>
  </si>
  <si>
    <t>60mg+60mg - Tablet - Bottle of 1000</t>
  </si>
  <si>
    <t>75mg+150mg - Tablet - Blister of 10</t>
  </si>
  <si>
    <t>75mg+150mg - Tablet - Blister of 15</t>
  </si>
  <si>
    <t>75mg+150mg - Tablet - Blister of 28</t>
  </si>
  <si>
    <t>75mg+150mg - Tablet - Blister of 672</t>
  </si>
  <si>
    <t>75mg+150mg - Tablet - Bottle of 1000</t>
  </si>
  <si>
    <t>75mg+150mg - Tablet - Bottle of 500</t>
  </si>
  <si>
    <t>150mg+300mg - Tablet - Blister of 10 - 100 (10*10)</t>
  </si>
  <si>
    <t>150mg+300mg - Tablet - Blister of 28 - 672 (28*24)</t>
  </si>
  <si>
    <t>150 mg+300 mg - Comprimé - Blister de 28 - 672 (28*24)</t>
  </si>
  <si>
    <t>150 mg+300 mg - Comprimido - Blíster de 28 - 672 (28 x 24)</t>
  </si>
  <si>
    <t>150mg+300mg - Tablet - Blister of 28 - 84 (28*3)</t>
  </si>
  <si>
    <t>150 mg+300 mg - Comprimé - Blister de 28 - 84 (28*3)</t>
  </si>
  <si>
    <t>150 mg+300 mg - Comprimido - Blíster de 28 - 84 (28 x 3)</t>
  </si>
  <si>
    <t>150mg+300mg - Tablet - Bottle of 500</t>
  </si>
  <si>
    <t>30mg+60mg - Dispersible tablet - Blister of 10</t>
  </si>
  <si>
    <t>30 mg+60 mg - Comprimé dispersible - Blister de 10</t>
  </si>
  <si>
    <t>30 mg+60 mg - Comprimido dispersable - Blíster de 10</t>
  </si>
  <si>
    <t>30mg+60mg - Dispersible tablet - Blister of 28</t>
  </si>
  <si>
    <t>30 mg+60 mg - Comprimé dispersible - Blister de 28</t>
  </si>
  <si>
    <t>30 mg+60 mg - Comprimido dispersable - Blíster de 28</t>
  </si>
  <si>
    <t>50mg+75mg - Dispersible tablet - Blister of 10</t>
  </si>
  <si>
    <t>50 mg+75 mg - Comprimé dispersible - Blister de 10</t>
  </si>
  <si>
    <t>50 mg+75 mg - Comprimido dispersable - Blíster de 10</t>
  </si>
  <si>
    <t>50mg+75mg - Dispersible tablet - Blister of 10 - 100 (10*10)</t>
  </si>
  <si>
    <t>50 mg+75 mg - Comprimé dispersible - Blister de 10 - 100 (10*10)</t>
  </si>
  <si>
    <t>50 mg+75 mg - Comprimido dispersable - Blíster de 10 - 100 (10 x 10)</t>
  </si>
  <si>
    <t>50mg+75mg - Dispersible tablet - Blister of 28</t>
  </si>
  <si>
    <t>50 mg+75 mg - Comprimé dispersible - Blister de 28</t>
  </si>
  <si>
    <t>50 mg+75 mg - Comprimido dispersable - Blíster de 28</t>
  </si>
  <si>
    <t>50mg+75mg - Dispersible tablet - Bottle of 100</t>
  </si>
  <si>
    <t>50 mg+75 mg - Comprimé dispersible - Flacon de 100</t>
  </si>
  <si>
    <t>50 mg+75 mg - Comprimido dispersable - Frasco de 100</t>
  </si>
  <si>
    <t>60mg+60mg - Tablet - Blister of 10</t>
  </si>
  <si>
    <t>60 mg+60 mg - Comprimé - Blister de 10</t>
  </si>
  <si>
    <t>60 mg+60 mg - Comprimido - Blíster de 10</t>
  </si>
  <si>
    <t>60mg+60mg - Tablet - Blister of 28</t>
  </si>
  <si>
    <t>60 mg+60 mg - Comprimé - Blister de 28</t>
  </si>
  <si>
    <t>60 mg+60 mg - Comprimido - Blíster de 28</t>
  </si>
  <si>
    <t>75mg+150mg - Tablet - Blister of 1000</t>
  </si>
  <si>
    <t>75 mg+150 mg - Comprimé - Blister de 1000</t>
  </si>
  <si>
    <t>75 mg+150 mg - Comprimido - Blíster de 1000</t>
  </si>
  <si>
    <t>75mg+150mg - Tablet - Blister of 120</t>
  </si>
  <si>
    <t>75 mg+150 mg - Comprimé - Blister de 120</t>
  </si>
  <si>
    <t>75 mg+150 mg - Comprimido - Blíster de 120</t>
  </si>
  <si>
    <t>75mg+150mg - Tablet - Blister of 240</t>
  </si>
  <si>
    <t>75 mg+150 mg - Comprimé - Blister de 240</t>
  </si>
  <si>
    <t>75 mg+150 mg - Comprimido - Blíster de 240</t>
  </si>
  <si>
    <t>75mg+150mg - Tablet - Blister of 30</t>
  </si>
  <si>
    <t>75 mg+150 mg - Comprimé - Blister de 30</t>
  </si>
  <si>
    <t>75 mg+150 mg - Comprimido - Blíster de 30</t>
  </si>
  <si>
    <t>75mg+150mg - Tablet - Blister of 60</t>
  </si>
  <si>
    <t>75 mg+150 mg - Comprimé - Blister de 60</t>
  </si>
  <si>
    <t>75 mg+150 mg - Comprimido - Blíster de 60</t>
  </si>
  <si>
    <t>1g - Powder for injection - Vial - 50 * 1g</t>
  </si>
  <si>
    <t>1g/4ml - Solution for injection - Vial</t>
  </si>
  <si>
    <t>1g/10ml - Powder for injection - Vial</t>
  </si>
  <si>
    <t>1 g/10 ml - Poudre pour injection - Ampoule</t>
  </si>
  <si>
    <t>1 g/10 ml - Polvo para inyectables - Vial</t>
  </si>
  <si>
    <t>500mg/10ml - Powder for injection - Vial</t>
  </si>
  <si>
    <t>500 mg/10 ml - Poudre pour injection - Ampoule</t>
  </si>
  <si>
    <t>500 mg/10 ml - Polvo para inyectables - Vial</t>
  </si>
  <si>
    <t>500mg/2ml - Solution for injection - Vial</t>
  </si>
  <si>
    <t>500 mg/2 ml - Solution injectable - Ampoule</t>
  </si>
  <si>
    <t>500 mg/2 ml - Polvo para inyectables - Vial</t>
  </si>
  <si>
    <t>Benchtop centrifuges</t>
  </si>
  <si>
    <t>Centrifugeuses de table</t>
  </si>
  <si>
    <t>Centrifugadoras de sobremesa</t>
  </si>
  <si>
    <t>Centrifuge adapters</t>
  </si>
  <si>
    <t>Adaptateurs de centrifugeuses</t>
  </si>
  <si>
    <t>Adaptadores para centrifugadora</t>
  </si>
  <si>
    <t>Centrifuge brushes</t>
  </si>
  <si>
    <t>Brosses de centrifugeuses</t>
  </si>
  <si>
    <t>Cepillos para centrifugadora</t>
  </si>
  <si>
    <t>Centrifuge buckets</t>
  </si>
  <si>
    <t>Seaux de centrifugeuses</t>
  </si>
  <si>
    <t>Cubetas para centrifugadora</t>
  </si>
  <si>
    <t>Centrifuge rotors</t>
  </si>
  <si>
    <t>Rotors de centrifugeuses</t>
  </si>
  <si>
    <t>Rotores para centrifugadora</t>
  </si>
  <si>
    <t>Floor centrifuges</t>
  </si>
  <si>
    <t>Centrifugeuses sur pied</t>
  </si>
  <si>
    <t>Centrifugadoras de suelo</t>
  </si>
  <si>
    <t>Laboratory centrifuge accessories</t>
  </si>
  <si>
    <t>Accessoires pour centrifugeuses de laboratoire</t>
  </si>
  <si>
    <t>Accesorios para centrifugadoras de laboratorio</t>
  </si>
  <si>
    <t>Microcentrifuges</t>
  </si>
  <si>
    <t>Microcentrifugeuses</t>
  </si>
  <si>
    <t>Microcentrifugadoras</t>
  </si>
  <si>
    <t>Refrigerated benchtop centrifuges</t>
  </si>
  <si>
    <t>Centrifugeuses de table réfrigérées</t>
  </si>
  <si>
    <t>Centrifugadoras de sobremesa refrigeradas</t>
  </si>
  <si>
    <t>Refrigerated floor centrifuges</t>
  </si>
  <si>
    <t>Centrifugeuses sur pied réfrigérées</t>
  </si>
  <si>
    <t>Centrifugadoras de suelo refrigeradas</t>
  </si>
  <si>
    <t>Refrigerated microcentrifuges</t>
  </si>
  <si>
    <t>Microcentrifugeuses réfrigérées</t>
  </si>
  <si>
    <t>Microcentrifugadoras refrigeradas</t>
  </si>
  <si>
    <t>Vacuum centrifuges</t>
  </si>
  <si>
    <t>Centrifugeuses à vide</t>
  </si>
  <si>
    <t>Centrifugadoras de vacío</t>
  </si>
  <si>
    <t>100mg - Tablet - Bottle of 84</t>
  </si>
  <si>
    <t>10mg/ml - Oral solution - Bottle of 100 ml</t>
  </si>
  <si>
    <t>10mg/ml - Oral solution - Bottle of 240 ml</t>
  </si>
  <si>
    <t>150mg - Blister of 10</t>
  </si>
  <si>
    <t>150mg - Blister of 10 - 60 (10*6)</t>
  </si>
  <si>
    <t>150mg - Tablet - Bottle of 60</t>
  </si>
  <si>
    <t>150mg - Tablet - Bottle of 30</t>
  </si>
  <si>
    <t>150mg - Tablet - Bottle of 600</t>
  </si>
  <si>
    <t>150mg - Tablet - Bottle of 90</t>
  </si>
  <si>
    <t>300mg - Tablet - Blister of 10 - 30 (10*3)</t>
  </si>
  <si>
    <t>300mg - Tablet - Blister of 10 - 60 (10*6)</t>
  </si>
  <si>
    <t>300mg - Tablet - Bottle of 30</t>
  </si>
  <si>
    <t>300mg - Tablet - Bottle of 600</t>
  </si>
  <si>
    <t>300mg - Tablet - Bottle of 90</t>
  </si>
  <si>
    <t>30mg - Tablet - Blister of 10</t>
  </si>
  <si>
    <t>30mg - Tablet - Bottle of 60</t>
  </si>
  <si>
    <t>30mg - Tablet - Bottle of 100</t>
  </si>
  <si>
    <t>30mg - Tablet - Bottle of 1000</t>
  </si>
  <si>
    <t>30mg - Tablet - Bottle of 500</t>
  </si>
  <si>
    <t>30mg - Dispersible Tablet - Bottle of 60</t>
  </si>
  <si>
    <t>30 mg - Comprimé dispersible - Flacon de 60</t>
  </si>
  <si>
    <t>30 mg - Comprimido dispersable - Frasco de 60</t>
  </si>
  <si>
    <t>150mg+200mg+30mg - Tablet - Bottle of 60</t>
  </si>
  <si>
    <t>150mg+200mg+30mg - Tablet - Bottle of 1000</t>
  </si>
  <si>
    <t>150mg+200mg+30mg - Tablet - Bottle of 30</t>
  </si>
  <si>
    <t>150mg+200mg+30mg - Tablet - Bottle of 500</t>
  </si>
  <si>
    <t>30mg+50mg+6mg - Dispersible tablet - Bottle of 60</t>
  </si>
  <si>
    <t>30mg+50mg+6mg - Dispersible tablet - Bottle of 1000</t>
  </si>
  <si>
    <t>60mg+100mg+12mg - Dispersible tablet - Bottle of 60</t>
  </si>
  <si>
    <t>60mg+100mg+12mg - Dispersible tablet - Bottle of 1000</t>
  </si>
  <si>
    <t>150mg+200mg+30mg - Tablet - Bottle of 100</t>
  </si>
  <si>
    <t>150 mg+200 mg+30 mg - Comprimé - Flacon de 100</t>
  </si>
  <si>
    <t>150 mg+200 mg+30 mg - Comprimido - Frasco de 100</t>
  </si>
  <si>
    <t>150mg+200mg+300mg - Tablet - Blister of 10</t>
  </si>
  <si>
    <t>150mg+200mg+300mg - Tablet - Blister of 10 - 60 (10*6)</t>
  </si>
  <si>
    <t>150mg+200mg+300mg - Tablet - Bottle of 60</t>
  </si>
  <si>
    <t>150mg+200mg+300mg - Tablet - Bottle of 100</t>
  </si>
  <si>
    <t>150mg+200mg+300mg - Tablet - Bottle of 30</t>
  </si>
  <si>
    <t>150mg+200mg+300mg - Tablet - Bottle of 500</t>
  </si>
  <si>
    <t>30mg+50mg+60mg - Dispersible tablet - Bottle of 60</t>
  </si>
  <si>
    <t>30mg+50mg+60mg - Dispersible tablet - Bottle of 1000</t>
  </si>
  <si>
    <t>150mg+30mg - Tablet - Bottle of 60</t>
  </si>
  <si>
    <t>150mg+30mg - Tablet - Bottle of 100</t>
  </si>
  <si>
    <t>150mg+30mg - Tablet - Bottle of 30</t>
  </si>
  <si>
    <t>150mg+30mg - Tablet - Bottle of 500</t>
  </si>
  <si>
    <t>30mg+6mg - Dispersible tablet - Blister of 14</t>
  </si>
  <si>
    <t>30mg+6mg - Dispersible tablet - Bottle of 60</t>
  </si>
  <si>
    <t>30mg+6mg - Dispersible tablet - Bottle of 1000</t>
  </si>
  <si>
    <t>30mg+6mg - Dispersible tablet - Bottle of 30</t>
  </si>
  <si>
    <t>60mg+12mg - Dispersible tablet - Blister of 14</t>
  </si>
  <si>
    <t>60mg+12mg - Dispersible tablet - Bottle of 60</t>
  </si>
  <si>
    <t>60mg+12mg - Dispersible tablet - Bottle of 1000</t>
  </si>
  <si>
    <t>60mg+12mg - Dispersible tablet - Bottle of 30</t>
  </si>
  <si>
    <t>300mg+300mg - Tablet - Blister of 10</t>
  </si>
  <si>
    <t>300mg+300mg - Tablet - Bottle of 60</t>
  </si>
  <si>
    <t>300mg+300mg - Tablet - Bottle of 100</t>
  </si>
  <si>
    <t>300mg+300mg - Tablet - Bottle of 30</t>
  </si>
  <si>
    <t>300mg+300mg - Tablet - Bottle of 500</t>
  </si>
  <si>
    <t>300mg+300mg - Tablet - Blister of 3 - 30 (3*10)</t>
  </si>
  <si>
    <t>300 mg+300 mg - Comprimé - Blister de 3 - 30 (3*10)</t>
  </si>
  <si>
    <t>300 mg+300 mg - Comprimido - Blíster de 3 - 30 (3 x 10)</t>
  </si>
  <si>
    <t>150mg+300mg - Tablet - Blister of 10</t>
  </si>
  <si>
    <t>150mg+300mg - Tablet - Blister of 14</t>
  </si>
  <si>
    <t>150mg+300mg - Tablet - Blister of 10 - 60 (10*6)</t>
  </si>
  <si>
    <t>150mg+300mg - Tablet - Bottle of 60</t>
  </si>
  <si>
    <t>150mg+300mg - Tablet - Bottle of 30</t>
  </si>
  <si>
    <t>150mg+300mg - Tablet - Bottle of 90</t>
  </si>
  <si>
    <t>30mg+60mg - Tablet - Blister of 10</t>
  </si>
  <si>
    <t>30mg+60mg - Dispersible tablet - Bottle of 60</t>
  </si>
  <si>
    <t>30mg+60mg - tablet - Bottle of 60</t>
  </si>
  <si>
    <t>30mg+60mg - Tablet - Bottle of 100</t>
  </si>
  <si>
    <t>30mg+60mg - Tablet - Bottle of 1000</t>
  </si>
  <si>
    <t>150mg+300mg - Tablet - Blister of 10 - 120 (10*12)</t>
  </si>
  <si>
    <t>150 mg+300 mg - Comprimé - Blister de 10 - 120 (10*12)</t>
  </si>
  <si>
    <t>150 mg+300 mg - Comprimido - Blíster de 10 - 120 (10 x 12)</t>
  </si>
  <si>
    <t>30mg+60mg - Tablet - Blister of 10 - 60 (10*6)</t>
  </si>
  <si>
    <t>30 mg+60 mg - Comprimé - Blister de 10 - 60 (10*6)</t>
  </si>
  <si>
    <t>30 mg+60 mg - Comprimido - Blíster de 10 - 60 (10 x 6)</t>
  </si>
  <si>
    <t>Batter solar pack for Led Microscope. Battery pack 12V/7Ah - 10W Solar panel - Connecting cables for various microscopes</t>
  </si>
  <si>
    <t>Bloc photovoltaïque batterie pour microscope LED. Bloc batterie 12 V/7 Ah - Panneau solaire 10 W - Câbles de raccordement pour divers microscopes</t>
  </si>
  <si>
    <t>Pila solar para microscopio de LED. Pila de 12 V/7 Ah - Panel solar 10 W - Cables de conexión para varios microscopios</t>
  </si>
  <si>
    <t>LED Microscope - Battery Supply Unit. Battery supply unit for Primo Star Fluorescence iLED or LED consisiting of battery and charger in one unit, for power supply via the line or a battery.</t>
  </si>
  <si>
    <t>Microscope LED - Bloc d’alimentation batterie. Bloc d'alimentation batterie pour iLED ou LED Primo Star Fluorescence comprenant une batterie et chargeur dans un bloc, pour l’alimentation électrique par le secteur ou une batterie.</t>
  </si>
  <si>
    <t>Microscopio de LED - Fuente de alimentación a pila. Fuente de alimentación a pila para microscopio de fluorescencia de iLED o LED Primo Star compuesto por una pila y un cargador en una unidad, para suministro de electricidad a través de la red o de pila.</t>
  </si>
  <si>
    <t>LED Microscope - Light Mirror. Attachable transmitted-light mirror for Primo Star fixed Köhler</t>
  </si>
  <si>
    <t>Microscope LED - Miroir lumineux. Miroir de diascopie amovible pour Primo Star Fixed-Köhler</t>
  </si>
  <si>
    <t>Microscopio de LED - Espejo con luz. Espejo con luz acoplable para Primo Star (versión Köhler fija)</t>
  </si>
  <si>
    <t>LED Microscope - Transport Case. Case for transport and storage for Primo Star FL iLED (D) also suitable for Primo Star without iLED</t>
  </si>
  <si>
    <t>Microscope LED - Sacoche de transport. Sacoche de transport et de stockage pour Primo Star FL iLED (D), également adaptée au Primo Star sans iLED</t>
  </si>
  <si>
    <t>Microscopio de LED - Maleta de transporte. Maleta de transporte y almacenamiento para Primo Star FL iLED (D) también apta para Primo Star sin iLED</t>
  </si>
  <si>
    <t>Microscope kit - ZN. Olympus CX 23</t>
  </si>
  <si>
    <t>Kit microscope - ZN. Olympus CX 23</t>
  </si>
  <si>
    <t>Kit de microscopo - ZN. Olympus CX 23</t>
  </si>
  <si>
    <t>250mg - Tablet - Blister of 3</t>
  </si>
  <si>
    <t>250mg - Tablet - Blister of 5</t>
  </si>
  <si>
    <t>250mg - Tablet - Blister of 10 - 90 (10*9)</t>
  </si>
  <si>
    <t>250mg - Tablet - Bottle of 50</t>
  </si>
  <si>
    <t>500mg - Tablet - Blister of 10</t>
  </si>
  <si>
    <t>500mg - Tablet - Blister of 10 - 100 (10*10)</t>
  </si>
  <si>
    <t>500mg - Tablet - Blister of 3</t>
  </si>
  <si>
    <t>500mg - Tablet - Blister of 5</t>
  </si>
  <si>
    <t>500mg - Tablet - Blister of 7</t>
  </si>
  <si>
    <t>500mg - Tablet - Blister of 8 - 80 (8*10)</t>
  </si>
  <si>
    <t>500mg - Tablet - Bottle of 50</t>
  </si>
  <si>
    <t>750mg - Tablet - Blister of 10</t>
  </si>
  <si>
    <t>750mg - Tablet - Blister of 5</t>
  </si>
  <si>
    <t>750mg - Tablet - Bottle of 100</t>
  </si>
  <si>
    <t>250mg - Tablet - Blister of 20 - 100 (20*5)</t>
  </si>
  <si>
    <t>250 mg - Comprimé - Blister de 20 - 100 (20*5)</t>
  </si>
  <si>
    <t>250 mg - Comprimido - Blíster de 20 - 100 (20 x 5)</t>
  </si>
  <si>
    <t>500mg - Tablet - Blister of 10 - 90 (10*9)</t>
  </si>
  <si>
    <t>500 mg - Comprimé - Blister de 10 - 90 (10*9)</t>
  </si>
  <si>
    <t>500 mg - Comprimido - Blíster de 10 - 90 (10 x 9)</t>
  </si>
  <si>
    <t>500mg - Tablet - Blister of 20 - 100 (20*5)</t>
  </si>
  <si>
    <t>500 mg - Comprimé - Blister de 20 - 100 (20*5)</t>
  </si>
  <si>
    <t>500 mg - Comprimido - Blíster de 20 - 100 (20 x 5)</t>
  </si>
  <si>
    <t>750mg - Tablet - Blister of 10 - 100 (10*10)</t>
  </si>
  <si>
    <t>750 mg - Comprimé - Blister de 10 - 100 (10*10)</t>
  </si>
  <si>
    <t>750 mg - Comprimido - Blíster de 10 - 100 (10 x 10)</t>
  </si>
  <si>
    <t>600mg - Tablet - Bottle of 100</t>
  </si>
  <si>
    <t>600mg -Tablet - Bottle of 20</t>
  </si>
  <si>
    <t>600mg - Tablet - Blister of 10 - 100 (10*10)</t>
  </si>
  <si>
    <t>600 mg - Comprimé - Blister de 10 - 100 (10*10)</t>
  </si>
  <si>
    <t>600 mg - Comprimido - Blíster de 10 - 100 (10 x 10)</t>
  </si>
  <si>
    <t>600mg - Tablet - Blister of 10 - 20 (10*2)</t>
  </si>
  <si>
    <t>600 mg - Comprimé - Blister de 10 - 20 (10*2)</t>
  </si>
  <si>
    <t>600 mg - Comprimido - Blíster de 10 - 20 (10 x 2)</t>
  </si>
  <si>
    <t>600mg - Tablet - Blister of 10 - 30 (10*3)</t>
  </si>
  <si>
    <t>600 mg - Comprimé - Blister de 10 - 30 (10*3)</t>
  </si>
  <si>
    <t>600 mg - Comprimido - Blíster de 10 - 30 (10 x 3)</t>
  </si>
  <si>
    <t>600mg - Tablet - Blister of 10 - 50 (10*5)</t>
  </si>
  <si>
    <t>600 mg - Comprimé - Blister de 10 - 50 (10*5)</t>
  </si>
  <si>
    <t>600 mg - Comprimido - Blíster de 10 - 50 (10 x 5)</t>
  </si>
  <si>
    <t>600mg - Tablet - Blister of 10 - 60 (10*6)</t>
  </si>
  <si>
    <t>600 mg - Comprimé - Blister de 10 - 60 (10*6)</t>
  </si>
  <si>
    <t>600 mg - Comprimido - Blíster de 10 - 60 (10 x 6)</t>
  </si>
  <si>
    <t>600mg - Tablet - Blister of 5</t>
  </si>
  <si>
    <t>600mg - Comprimé - Blister de 5</t>
  </si>
  <si>
    <t>600 mg - Comprimido - Blíster de 5</t>
  </si>
  <si>
    <t>600mg - Tablet - Blister of 5 - 20 (5*4)</t>
  </si>
  <si>
    <t>600 mg - Comprimé - Blister de 5 - 20 (5*4)</t>
  </si>
  <si>
    <t>600 mg - Comprimido - Blíster de 5 - 20 (5 x 4)</t>
  </si>
  <si>
    <t>600mg -Tablet - Bottle of 30</t>
  </si>
  <si>
    <t>600 mg - Comprimé - Flacon de 30</t>
  </si>
  <si>
    <t>600 mg - Comprimido - Frasco de 30</t>
  </si>
  <si>
    <t>600mg -Tablet - Bottle of 60</t>
  </si>
  <si>
    <t>600 mg - Comprimé - Flacon de 60</t>
  </si>
  <si>
    <t>600 mg - Comprimido - Frasco de 60</t>
  </si>
  <si>
    <t>Conical, polyester/polyethylene mosquito bednet, treated with WHOPES recommended insecticide, colour: white/blue/green, dimensions CxH in cm +/-5%, 1000x250</t>
  </si>
  <si>
    <t>Moustiquaire polyester/polyéthylène conique, traitée à l’insecticide recommandé par le WHOPES, couleur : blanc/bleu/vert, dimensions CxH en cm +/-5 %, 1000x250</t>
  </si>
  <si>
    <t>Mosquitero cónico de poliéster/etileno, tratado con insecticida recomendado por el Plan de Evaluación de Pesticidas de la OMS (WHOPES), color: blanco/azul/verde, dimensiones CxAl en cm +/-5 %, 1000 x 250</t>
  </si>
  <si>
    <t>Conical, polyester/polyethylene mosquito bednet, treated with WHOPES recommended insecticide, colour: white/blue/green, dimensions CxH in cm +/-5%, 1050x220</t>
  </si>
  <si>
    <t>Moustiquaire polyester/polyéthylène conique, traitée à l’insecticide recommandé par le WHOPES, couleur : blanc/bleu/vert, dimensions CxH en cm +/-5 %, 1050x220</t>
  </si>
  <si>
    <t>Mosquitero cónico de poliéster/etileno, tratado con insecticida recomendado por el Plan de Evaluación de Pesticidas de la OMS (WHOPES), color: blanco/azul/verde, dimensiones CxAl en cm +/-5 %, 1050 x 220</t>
  </si>
  <si>
    <t>Conical, polyester/polyethylene mosquito bednet, treated with WHOPES recommended insecticide, colour: white/blue/green, dimensions CxH in cm +/-5%, 1250x250</t>
  </si>
  <si>
    <t>Moustiquaire polyester/polyéthylène conique, traitée à l’insecticide recommandé par le WHOPES, couleur : blanc/bleu/vert, dimensions CxH en cm +/-5 %, 1250x250</t>
  </si>
  <si>
    <t>Mosquitero cónico de poliéster/etileno, tratado con insecticida recomendado por el Plan de Evaluación de Pesticidas de la OMS (WHOPES), color: blanco/azul/verde, dimensiones CxAl en cm +/-5 %, 1250 x 250</t>
  </si>
  <si>
    <t>Rectangular + (Hammock), polyester/polyethylene mosquito bednet, treated with WHOPES recommended insecticide, colour: white/blue/green, dimensions LxWxH in cm +/-5%, 240x65x120 + (140x240cm)</t>
  </si>
  <si>
    <t>Moustiquaire polyester/polyéthylène rectangulaire + (hamac), traitée à l’insecticide recommandé par le WHOPES, couleur : blanc/bleu/vert, dimensions LxlxH en cm +/-5 %, 240x65x120 + (140x240 cm)</t>
  </si>
  <si>
    <t>Mosquitero rectangular + (hamaca) de poliéster/etileno, tratado con insecticida recomendado por el Plan de Evaluación de Pesticidas de la OMS (WHOPES), color: blanco/azul/verde, dimensiones LXAnxAl en cm +/-5 %, 240 x 65 x 120 + (140 x 240 cm)</t>
  </si>
  <si>
    <t>Rectangular, polyester/polyethylene mosquito bednet, treated with WHOPES recommended insecticide, colour: white/blue/green, dimensions LxWxH in cm +/-5%, 180x160x150</t>
  </si>
  <si>
    <t>Moustiquaire polyester/polyéthylène rectangulaire, traitée à l’insecticide recommandé par le WHOPES, couleur : blanc/bleu/vert, dimensions LxlxH en cm +/-5 %, 180x160x150</t>
  </si>
  <si>
    <t>Mosquitero rectangular de poliéster/etileno, tratado con insecticida recomendado por el Plan de Evaluación de Pesticidas de la OMS (WHOPES), color: blanco/azul/verde, dimensiones CxAl en cm +/-5 %, 180 x 160 x 150</t>
  </si>
  <si>
    <t>Rectangular, polyester/polyethylene mosquito bednet, treated with WHOPES recommended insecticide, colour: white/blue/green, dimensions LxWxH in cm +/-5%, 180x160x170</t>
  </si>
  <si>
    <t>Moustiquaire polyester/polyéthylène rectangulaire, traitée à l’insecticide recommandé par le WHOPES, couleur : blanc/bleu/vert, dimensions LxlxH en cm +/-5 %, 180x160x170</t>
  </si>
  <si>
    <t>Mosquitero rectangular de poliéster/etileno, tratado con insecticida recomendado por el Plan de Evaluación de Pesticidas de la OMS (WHOPES), color: blanco/azul/verde, dimensiones CxAl en cm +/-5 %, 180 x 160 x 170</t>
  </si>
  <si>
    <t>Rectangular, polyester/polyethylene mosquito bednet, treated with WHOPES recommended insecticide, colour: white/blue/green, dimensions LxWxH in cm +/-5%, 180x160x180</t>
  </si>
  <si>
    <t>Moustiquaire polyester/polyéthylène rectangulaire, traitée à l’insecticide recommandé par le WHOPES, couleur : blanc/bleu/vert, dimensions LxlxH en cm +/-5 %, 180x160x180</t>
  </si>
  <si>
    <t>Mosquitero rectangular de poliéster/etileno, tratado con insecticida recomendado por el Plan de Evaluación de Pesticidas de la OMS (WHOPES), color: blanco/azul/verde, dimensiones CxAl en cm +/-5 %, 180 x 160 x 180</t>
  </si>
  <si>
    <t>Rectangular, polyester/polyethylene mosquito bednet, treated with WHOPES recommended insecticide, colour: white/blue/green, dimensions LxWxH in cm +/-5%, 180x160x200</t>
  </si>
  <si>
    <t>Moustiquaire polyester/polyéthylène rectangulaire, traitée à l’insecticide recommandé par le WHOPES, couleur : blanc/bleu/vert, dimensions LxlxH en cm +/-5 %, 180x160x200</t>
  </si>
  <si>
    <t>Mosquitero rectangular de poliéster/etileno, tratado con insecticida recomendado por el Plan de Evaluación de Pesticidas de la OMS (WHOPES), color: blanco/azul/verde, dimensiones CxAl en cm +/-5 %, 180 x 160 x 200</t>
  </si>
  <si>
    <t>Rectangular, polyester/polyethylene mosquito bednet, treated with WHOPES recommended insecticide, colour: white/blue/green, dimensions LxWxH in cm +/-5%, 180x190x150</t>
  </si>
  <si>
    <t>Moustiquaire polyester/polyéthylène rectangulaire, traitée à l’insecticide recommandé par le WHOPES, couleur : blanc/bleu/vert, dimensions LxlxH en cm +/-5 %, 180x190x150</t>
  </si>
  <si>
    <t>Mosquitero rectangular de poliéster/etileno, tratado con insecticida recomendado por el Plan de Evaluación de Pesticidas de la OMS (WHOPES), color: blanco/azul/verde, dimensiones CxAl en cm +/-5 %, 180 x 190 x 150</t>
  </si>
  <si>
    <t>Rectangular, polyester/polyethylene mosquito bednet, treated with WHOPES recommended insecticide, colour: white/blue/green, dimensions LxWxH in cm +/-5%, 180x190x160</t>
  </si>
  <si>
    <t>Moustiquaire polyester/polyéthylène rectangulaire, traitée à l’insecticide recommandé par le WHOPES, couleur : blanc/bleu/vert, dimensions LxlxH en cm +/-5 %, 180x190x160</t>
  </si>
  <si>
    <t>Mosquitero rectangular de poliéster/etileno, tratado con insecticida recomendado por el Plan de Evaluación de Pesticidas de la OMS (WHOPES), color: blanco/azul/verde, dimensiones CxAl en cm +/-5 %, 180 x 190 x 160</t>
  </si>
  <si>
    <t>Rectangular, polyester/polyethylene mosquito bednet, treated with WHOPES recommended insecticide, colour: white/blue/green, dimensions LxWxH in cm +/-5%, 190x180x170</t>
  </si>
  <si>
    <t>Moustiquaire polyester/polyéthylène rectangulaire, traitée à l’insecticide recommandé par le WHOPES, couleur : blanc/bleu/vert, dimensions LxlxH en cm +/-5 %, 190x180x170</t>
  </si>
  <si>
    <t>Mosquitero rectangular de poliéster/etileno, tratado con insecticida recomendado por el Plan de Evaluación de Pesticidas de la OMS (WHOPES), color: blanco/azul/verde, dimensiones CxAl en cm +/-5 %, 190 x 180 x 170</t>
  </si>
  <si>
    <t>Rectangular, polyester/polyethylene mosquito bednet, treated with WHOPES recommended insecticide, colour: white/blue/green, dimensions LxWxH in cm +/-5%, 190x180x180</t>
  </si>
  <si>
    <t>Moustiquaire polyester/polyéthylène rectangulaire, traitée à l’insecticide recommandé par le WHOPES, couleur : blanc/bleu/vert, dimensions LxlxH en cm +/-5 %, 190x180x180</t>
  </si>
  <si>
    <t>Mosquitero rectangular de poliéster/etileno, tratado con insecticida recomendado por el Plan de Evaluación de Pesticidas de la OMS (WHOPES), color: blanco/azul/verde, dimensiones CxAl en cm +/-5 %, 190 x 180 x 180</t>
  </si>
  <si>
    <t>Rectangular, polyester/polyethylene mosquito bednet, treated with WHOPES recommended insecticide, colour: white/blue/green, dimensions LxWxH in cm +/-5%, 195x160x200</t>
  </si>
  <si>
    <t>Moustiquaire polyester/polyéthylène rectangulaire, traitée à l’insecticide recommandé par le WHOPES, couleur : blanc/bleu/vert, dimensions LxlxH en cm +/-5 %, 195x160x200</t>
  </si>
  <si>
    <t>Mosquitero rectangular de poliéster/etileno, tratado con insecticida recomendado por el Plan de Evaluación de Pesticidas de la OMS (WHOPES), color: blanco/azul/verde, dimensiones CxAl en cm +/-5 %, 195 x 160 x 200</t>
  </si>
  <si>
    <t>Rectangular, polyester/polyethylene mosquito bednet, treated with WHOPES recommended insecticide, colour: white/blue/green, dimensions LxWxH in cm +/-5%, 200x140x150</t>
  </si>
  <si>
    <t>Moustiquaire polyester/polyéthylène rectangulaire, traitée à l’insecticide recommandé par le WHOPES, couleur : blanc/bleu/vert, dimensions LxlxH en cm +/-5 %, 200x140x150</t>
  </si>
  <si>
    <t>Mosquitero rectangular de poliéster/etileno, tratado con insecticida recomendado por el Plan de Evaluación de Pesticidas de la OMS (WHOPES), color: blanco/azul/verde, dimensiones CxAl en cm +/-5 %, 200 x 140 x 150</t>
  </si>
  <si>
    <t>Rectangular, polyester/polyethylene mosquito bednet, treated with WHOPES recommended insecticide, colour: white/blue/green, dimensions LxWxH in cm +/-5%, 210x190x180</t>
  </si>
  <si>
    <t>Moustiquaire polyester/polyéthylène rectangulaire, traitée à l’insecticide recommandé par le WHOPES, couleur : blanc/bleu/vert, dimensions LxlxH en cm +/-5 %, 210x190x180</t>
  </si>
  <si>
    <t>Mosquitero rectangular de poliéster/etileno, tratado con insecticida recomendado por el Plan de Evaluación de Pesticidas de la OMS (WHOPES), color: blanco/azul/verde, dimensiones CxAl en cm +/-5 %, 210 x 190 x 180</t>
  </si>
  <si>
    <t>100mg+25mg - Tablet - Blister of 10 - 60 (10*6)</t>
  </si>
  <si>
    <t>100mg+25mg - Tablet - Bottle of 60</t>
  </si>
  <si>
    <t>100mg+25mg - Tablet - Bottle of 120</t>
  </si>
  <si>
    <t>133.3mg+33.3mg - Capsule - Bottle of 180</t>
  </si>
  <si>
    <t>133.3mg+33.3mg - Capsule - Bottle of 90</t>
  </si>
  <si>
    <t>200mg+50mg - Tablet - Blister of 10</t>
  </si>
  <si>
    <t>200mg+50mg - Tablet - Blister of 12</t>
  </si>
  <si>
    <t>200mg+50mg - Tablet - Blister of 6</t>
  </si>
  <si>
    <t>200mg+50mg - Tablet - Blister of 10 - 60 (10*6)</t>
  </si>
  <si>
    <t>200mg+50mg - Tablet - Bottle of 60</t>
  </si>
  <si>
    <t>200mg+50mg - Tablet - Bottle of 120</t>
  </si>
  <si>
    <t>40mg+10mg - Capsule - Bottle of 120</t>
  </si>
  <si>
    <t>Assorted items (lumpsum)</t>
  </si>
  <si>
    <t>Articles assortis (montant forfaitaire)</t>
  </si>
  <si>
    <t>Artículos surtidos (suma global)</t>
  </si>
  <si>
    <t>250mg - Tablet - Blister of 4</t>
  </si>
  <si>
    <t>250mg - Plaquette de 4</t>
  </si>
  <si>
    <t>400mg - Tablet - Blister of 5</t>
  </si>
  <si>
    <t>400mg - Tablet - Blister of 7</t>
  </si>
  <si>
    <t>400mg - Tablet - Bottle of 30</t>
  </si>
  <si>
    <t>400mg - Tablet - Blister of 20</t>
  </si>
  <si>
    <t>400 mg - Comprimé - Blister de 20</t>
  </si>
  <si>
    <t>400 mg - Comprimido - Blíster de 20</t>
  </si>
  <si>
    <t>100mg - Tablet - Bottle of 60</t>
  </si>
  <si>
    <t>10mg/ml - Oral suspension - Bottle of 10 ml</t>
  </si>
  <si>
    <t>10mg/ml - Oral suspension - Bottle of 100 ml</t>
  </si>
  <si>
    <t>10mg/ml - Oral suspension - Bottle of 240 ml</t>
  </si>
  <si>
    <t>10mg/ml - Oral suspension - Bottle of 25 ml</t>
  </si>
  <si>
    <t>200mg -Tablet -  Blister of 10</t>
  </si>
  <si>
    <t>200mg - Tablet - Blister of 10 - 120 (10*12)</t>
  </si>
  <si>
    <t>200mg - Tablet - Blister of 60</t>
  </si>
  <si>
    <t>200mg - Tablet - Bottle of 100</t>
  </si>
  <si>
    <t>200mg - Tablet - Bottle of 1000</t>
  </si>
  <si>
    <t>200mg - Tablet - Bottle of 500</t>
  </si>
  <si>
    <t>200mg - Tablet - Bottle of 56</t>
  </si>
  <si>
    <t>20mg - Tablet - Blister of 10</t>
  </si>
  <si>
    <t>20mg - Tablet - Bottle of 60</t>
  </si>
  <si>
    <t>20mg - Tablet - Bottle of 30</t>
  </si>
  <si>
    <t>20mg - Tablet - Bottle of 90</t>
  </si>
  <si>
    <t>50mg - Dispersible tablet - Blister of 10</t>
  </si>
  <si>
    <t>50mg - Tablet - Blister of 10</t>
  </si>
  <si>
    <t>50mg - Dispersible tablet - Bottle of 60</t>
  </si>
  <si>
    <t>50mg - Dispersible tablet - Bottle of 180</t>
  </si>
  <si>
    <t>50mg - Dispersible tablet - Bottle of 30</t>
  </si>
  <si>
    <t>50mg - Dispersible tablet - Bottle of 1000</t>
  </si>
  <si>
    <t>100mg - Dispersible tablet - Blister of 10</t>
  </si>
  <si>
    <t>100 mg - Comprimé dispersible - Blister de 10</t>
  </si>
  <si>
    <t>100 mg - Comprimido dispersable - Blíster de 10</t>
  </si>
  <si>
    <t>100mg - Dispersible tablet - Bottle of 1000</t>
  </si>
  <si>
    <t>100 mg - Comprimé dispersible - Flacon de 1000</t>
  </si>
  <si>
    <t>100 mg - Comprimido dispersable - Frasco de 1000</t>
  </si>
  <si>
    <t>100mg - Dispersible tablet - Bottle of 60</t>
  </si>
  <si>
    <t>100 mg - Comprimé dispersible - Flacon de 60</t>
  </si>
  <si>
    <t>100 mg - Comprimido dispersable - Frasco de 60</t>
  </si>
  <si>
    <t>200mg - Tablet - Blister of 10 - 60 (10*6)</t>
  </si>
  <si>
    <t>200 mg - Comprimé - Blister de 10 - 60 (10*6)</t>
  </si>
  <si>
    <t>200 mg - Comprimido - Blíster de 10 - 60 (10 x 6)</t>
  </si>
  <si>
    <t>400mg - Tablet - Blister de 10</t>
  </si>
  <si>
    <t>400 mg - Comprimé - Blister de 10</t>
  </si>
  <si>
    <t>400 mg - Comprimido - Blíster de 10</t>
  </si>
  <si>
    <t>400mg - Tablet - Bottle de 30</t>
  </si>
  <si>
    <t>400 mg - Comprimé - Flacon de 30</t>
  </si>
  <si>
    <t>400 mg - Comprimido - Frasco de 30</t>
  </si>
  <si>
    <t>200mg - Tablet - Blister of 10</t>
  </si>
  <si>
    <t>200mg - Tablet - Bottle-100</t>
  </si>
  <si>
    <t>200mg - Tablet - Bottle-1000</t>
  </si>
  <si>
    <t>200mg - Tablet - Bottle-500</t>
  </si>
  <si>
    <t>400mg - Tablet - Blister-10</t>
  </si>
  <si>
    <t>400mg - Tablet - Bottle-100</t>
  </si>
  <si>
    <t>400mg - Tablet - Bottle-1000</t>
  </si>
  <si>
    <t>400mg - Tablet - Bottle-500</t>
  </si>
  <si>
    <t>4g - Granules - 30 * 4g</t>
  </si>
  <si>
    <t>5.52g (equiv 4g PAS) - Powder for oral solution - Sachet de 4g - 25 * 4g</t>
  </si>
  <si>
    <t>5.52g (equiv 4g PAS) - Powder for oral solution - Sachet de 4g - 300 * 4g</t>
  </si>
  <si>
    <t>5.52g (equiv 4g PAS) - Powder for oral solution - Sachet of 4g</t>
  </si>
  <si>
    <t>60%w/w - Delayed released granules - Bottle of 100 g</t>
  </si>
  <si>
    <t>60%w/w - Sachet - 9.2g (60% PAS)</t>
  </si>
  <si>
    <t>26,3mg (15mg as base) - Tablet - Bottle of 100</t>
  </si>
  <si>
    <t>26,3mg (15mg as base) - Flacon de 100</t>
  </si>
  <si>
    <t>13,2mg (7.5mg as base) - Tablet - Bottle of 100</t>
  </si>
  <si>
    <t>13,2mg (7.5mg as base) - Tablet - Bottle of 1000</t>
  </si>
  <si>
    <t>13,2mg (7.5mg as base) - Tablet - Blister of 10 - 100 (10*10)</t>
  </si>
  <si>
    <t>13,2 mg (7,5 mg en base) - Comprimé - Blister de 10 - 100 (10*10)</t>
  </si>
  <si>
    <t>13,2 mg (7,5 mg como base) - Comprimido - Blíster de 10 - 100 (10 x 10)</t>
  </si>
  <si>
    <t>13,2mg (7.5mg as base) - Tablet - Blister of 10 - 1000 (10*100)</t>
  </si>
  <si>
    <t>13,2 mg (7,5 mg en base) - Comprimé - Blister de 10 - 1000 (10*100)</t>
  </si>
  <si>
    <t>13,2 mg (7,5 mg como base) - Comprimido - Blíster de 10 - 1000 (10 x 100)</t>
  </si>
  <si>
    <t>100mg - Tablet - Blister of 98</t>
  </si>
  <si>
    <t>100mg - Plaquette de 98</t>
  </si>
  <si>
    <t>250mg -Tablet -  Bottle of 1000</t>
  </si>
  <si>
    <t>500mg - Tablet - Blister of 10 - 1500 (10*150)</t>
  </si>
  <si>
    <t>500mg - Tablet - Blister of 10 - 20 (10*2)</t>
  </si>
  <si>
    <t>500mg - Tablet - Blister of 10 - 240 (10*24)</t>
  </si>
  <si>
    <t>500mg - Tablet - Blister of 28 - 280 (28*10)</t>
  </si>
  <si>
    <t>500mg - Tablet - Blister of 10 - 30 (10*3)</t>
  </si>
  <si>
    <t>500mg - Tablet - Blister of 500</t>
  </si>
  <si>
    <t>500mg - Tablet - Blister of 28 - 672 (28*24)</t>
  </si>
  <si>
    <t>500mg - Tablet - Blister of 28 - 84 (28*3)</t>
  </si>
  <si>
    <t>500mg - Tablet - Bottle of 1000</t>
  </si>
  <si>
    <t>150mg - Dispersible tablet - Bottle of 100</t>
  </si>
  <si>
    <t>150 mg - Comprimé dispersible - Flacon de 100</t>
  </si>
  <si>
    <t>150 mg - Comprimido dispersable - Frasco de 100</t>
  </si>
  <si>
    <t>500mg - Tablet - Blister of 7 - 70 (7*10)</t>
  </si>
  <si>
    <t>500 mg - Comprimé - Blister de 7 - 70 (7*10)</t>
  </si>
  <si>
    <t>500 mg - Comprimido - Blíster de 7 - 70 (7 x 10)</t>
  </si>
  <si>
    <t>300mg - Blister of 10 - 1000 (10*100)</t>
  </si>
  <si>
    <t>300mg - Plaquette de 10 - 1000 (10*100)</t>
  </si>
  <si>
    <t>300mg - Tablet - Blister of 14 - 28 (2*14)</t>
  </si>
  <si>
    <t>300mg - Plaquette de 14 - 28 (14*2)</t>
  </si>
  <si>
    <t>100mg - Chewable tablet - Bottle of 60</t>
  </si>
  <si>
    <t>25mg - Chewable tablet - Bottle of 60</t>
  </si>
  <si>
    <t>400mg - Tablet - Blister of 10 - 140 (10*14)</t>
  </si>
  <si>
    <t>400 mg - Comprimé - Blister de 10 - 140 (10*14)</t>
  </si>
  <si>
    <t>400 mg - Comprimido - Blíster de 10 - 140 (10 x 14)</t>
  </si>
  <si>
    <t>400mg - Tablet - Bottle of 120</t>
  </si>
  <si>
    <t>400 mg - Comprimé - Flacon de 120</t>
  </si>
  <si>
    <t>400mg - Comprimido - Frasco de 120</t>
  </si>
  <si>
    <t>Latex Agglutination Test Kit, Cryptococcus, Antigen Detection System, 50 Tests</t>
  </si>
  <si>
    <t>Kit de test d'agglutination au latex, Cryptococcus, système de détection d’antigènes, 50 tests</t>
  </si>
  <si>
    <t>Kit de pruebas de aglutinación en látex, Cryptococcus, sistema de detección de antígeno, 50 pruebas</t>
  </si>
  <si>
    <t>RDT kit - Hepatitis B virus, each</t>
  </si>
  <si>
    <t>Kit RDT - Virus de l’hépatite B, pièce</t>
  </si>
  <si>
    <t>Kit de PDR - Virus de la hepatitis B, unidad</t>
  </si>
  <si>
    <t>RDT kit - Hepatitis C virus, each</t>
  </si>
  <si>
    <t>Kit RDT - Virus de l’hépatite C, pièce</t>
  </si>
  <si>
    <t>Kit de PDT - Virus de la hepatitis C, unidad</t>
  </si>
  <si>
    <t>Confirmatory test (A2 kit), each</t>
  </si>
  <si>
    <t>Test de confirmation (kit A2), pièce</t>
  </si>
  <si>
    <t>Prueba de confirmación (kit A2), unidad</t>
  </si>
  <si>
    <t>other HIV rapid test kit</t>
  </si>
  <si>
    <t>Autre kit de test rapide VIH</t>
  </si>
  <si>
    <t>Kit para otras pruebas rápidas de VIH</t>
  </si>
  <si>
    <t>Screening test (A1 kit), each</t>
  </si>
  <si>
    <t>Test de dépistage (kit A1), pièce</t>
  </si>
  <si>
    <t>Prueba de detección (kit A1), unidad</t>
  </si>
  <si>
    <t>Tiebreaker test (A3 kit), each</t>
  </si>
  <si>
    <t>Test de départage (kit A3), pièce</t>
  </si>
  <si>
    <t>Prueba de desempate (kit A3), unidad</t>
  </si>
  <si>
    <t>RDT kit - HIV &amp; Syphyllis, each</t>
  </si>
  <si>
    <t>Kit RDT - VIH et syphilis, pièce</t>
  </si>
  <si>
    <t>Kit PDR - VIH y sífilis, unidad</t>
  </si>
  <si>
    <t>Malaria RDT: P.f., each</t>
  </si>
  <si>
    <t>Tests diagnostiques rapides (RDT) contre le paludisme : P.f., pièce</t>
  </si>
  <si>
    <t>PDR para malaria: P.f., unidad</t>
  </si>
  <si>
    <t>Malaria RDT: P.f./P.v, each</t>
  </si>
  <si>
    <t>Tests diagnostiques rapides (RDT) contre le paludisme : P.f./P.v, pièce</t>
  </si>
  <si>
    <t>PDR para malaria: P.f./P.v, unidad</t>
  </si>
  <si>
    <t>Malaria RDT: P.f./Pan/P.v., each</t>
  </si>
  <si>
    <t>Tests diagnostiques rapides (RDT) contre le paludisme : P.f./Pan/P.v., pièce</t>
  </si>
  <si>
    <t>PDR para malaria: P.f./Pan/P.v., unidad</t>
  </si>
  <si>
    <t>Malaria RDT: P.f/Pan, each</t>
  </si>
  <si>
    <t>Tests diagnostiques rapides (RDT) contre le paludisme : P.f/Pan, pièce</t>
  </si>
  <si>
    <t>PDR para malaria: P.f/Pan, unidad</t>
  </si>
  <si>
    <t>Malaria RDT: Pan, each</t>
  </si>
  <si>
    <t>Tests diagnostiques rapides (RDT) contre le paludisme : Pan, pièce</t>
  </si>
  <si>
    <t>PDR para malaria: Pan, unidad</t>
  </si>
  <si>
    <t>RDT kit - Syphyllis, each</t>
  </si>
  <si>
    <t>Kit RDT - Syphilis, pièce</t>
  </si>
  <si>
    <t>Kit PDR - Sífilis, unidad</t>
  </si>
  <si>
    <t>Rapid test or Immunochromatographic test for Detection of TB, each</t>
  </si>
  <si>
    <t>Test rapide ou test immunochromatographique de dépistage de la tuberculose, pièce</t>
  </si>
  <si>
    <t>Prueba rápida o prueba inmunocromatográfica para detección de tuberculosis, unidad</t>
  </si>
  <si>
    <r>
      <t xml:space="preserve">Self test </t>
    </r>
    <r>
      <rPr>
        <sz val="10"/>
        <color rgb="FFFF0000"/>
        <rFont val="Calibri"/>
        <family val="2"/>
        <scheme val="minor"/>
      </rPr>
      <t>HIV</t>
    </r>
    <r>
      <rPr>
        <sz val="10"/>
        <rFont val="Calibri"/>
        <family val="2"/>
        <scheme val="minor"/>
      </rPr>
      <t xml:space="preserve"> - Blood, each</t>
    </r>
  </si>
  <si>
    <r>
      <t>Self test -</t>
    </r>
    <r>
      <rPr>
        <sz val="10"/>
        <color rgb="FFFF0000"/>
        <rFont val="Calibri"/>
        <family val="2"/>
        <scheme val="minor"/>
      </rPr>
      <t xml:space="preserve">HIV </t>
    </r>
    <r>
      <rPr>
        <sz val="10"/>
        <rFont val="Calibri"/>
        <family val="2"/>
        <scheme val="minor"/>
      </rPr>
      <t xml:space="preserve"> Oral fluid, each</t>
    </r>
  </si>
  <si>
    <t>150mg - Tablet - Blister of 100</t>
  </si>
  <si>
    <t>150mg - Capsule - Blister of 10 - 100 (10*10)</t>
  </si>
  <si>
    <t>150mg - Capsule - Blister of 10 - 1000 (10*100)</t>
  </si>
  <si>
    <t>150mg - Capsule - Blister of 10 - 20 (10*2)</t>
  </si>
  <si>
    <t>150mg - Tablet - Blister of 500</t>
  </si>
  <si>
    <t>150mg - Capsule - Blister of 10 - 80 (10*8)</t>
  </si>
  <si>
    <t>150mg - Capsule - Bottle of 100</t>
  </si>
  <si>
    <t>20mg/ml - Granules for oral suspension - Bottle of 100 ml</t>
  </si>
  <si>
    <t>20mg/ml - Granules for oral suspension - Bottle of 120 ml</t>
  </si>
  <si>
    <t>300mg - Tablet - Blister of 100</t>
  </si>
  <si>
    <t>300mg - Capsule - Blister de 10 - 1000 (10*100)</t>
  </si>
  <si>
    <t>300mg - Capsule - Blister of 10 - 40 (10*4)</t>
  </si>
  <si>
    <t>300mg - Tablet - Blister of 500</t>
  </si>
  <si>
    <t>300mg - Tablet - Bottle-100</t>
  </si>
  <si>
    <t>450mg - Tablet - Blister of 100</t>
  </si>
  <si>
    <t>450mg - Tablet - Blister of 500</t>
  </si>
  <si>
    <t>450mg - Capsule - Blister of 8</t>
  </si>
  <si>
    <t>450mg - Capsule - Bottle of 30</t>
  </si>
  <si>
    <t>600mg - Tablet - Blister of 100</t>
  </si>
  <si>
    <t>600mg - Tablet - Blister of 500</t>
  </si>
  <si>
    <t>100mg - Capsule - Bottle of 84</t>
  </si>
  <si>
    <t>25mg - Tablet - Bottle of 30</t>
  </si>
  <si>
    <t>25 mg - Comprimé - Flacon de 30</t>
  </si>
  <si>
    <t>500mg - Tablet - Bottle of 120</t>
  </si>
  <si>
    <t>25mg - Film-coated tablets - Blister-</t>
  </si>
  <si>
    <t>150mg - Film-coated tablets - Blister-60</t>
  </si>
  <si>
    <t>150 mg - Comprimés enrobés - Blister - 60</t>
  </si>
  <si>
    <t>150 mg - Comprimidos recubiertos de película - Blíster de -60</t>
  </si>
  <si>
    <t xml:space="preserve">20mg/ml - Oral solution - Bottle of </t>
  </si>
  <si>
    <t xml:space="preserve">20 mg/ml - Solution orale - Flacon de </t>
  </si>
  <si>
    <t xml:space="preserve">20 mg/ml - Solución oral - Frasco de </t>
  </si>
  <si>
    <t>300mg - Film-coated tablets - Blister-</t>
  </si>
  <si>
    <t>300 mg - Comprimés enrobés - Blister -</t>
  </si>
  <si>
    <t>300 mg - Comprimidos recubiertos de película - Blíster-</t>
  </si>
  <si>
    <t>75mg - Film-coated tablets - Blister-</t>
  </si>
  <si>
    <t>75 mg - Comprimés enrobés - Blister -</t>
  </si>
  <si>
    <t>75 mg - Comprimidos recubiertos de película - Blíster-</t>
  </si>
  <si>
    <t>Bag Holder, Biohazard, Wire, Rectangular, for 8.5in Bags, Each</t>
  </si>
  <si>
    <t>Porte-sacs, biorisque, fil métallique, rectangulaire, pour sacs de 8,5 pouces, pièce</t>
  </si>
  <si>
    <t>Portabolsas, biocontaminantes, alambre, rectangular, para bolsas de 8,5’’, unidad</t>
  </si>
  <si>
    <t>Bag, Biohazard, 10 x 10in (25 x 25cm), Autoclave, Clear, Plain, 200 Pcs 103059 Bag, Biohazard, 24 x 36in (61 x 91cm), Autoclave, Clear, Printed, 1.5mil, 200 Pcs</t>
  </si>
  <si>
    <t>Sac, biorisque, 10 x 10 pouces (25 x 25 cm), autoclave, transparent, uni, 200 pcs Sac 103059, biorisque, 24 x 36 pouces (61 x 91 cm), autoclave, transparent, imprimé, 1,5 mil, 200 pcs</t>
  </si>
  <si>
    <t>Bolsa, biocontaminantes, 10 x 10’’ (25 x 25 cm), autoclave, transparente, lisa, 200 unidades, bolsa 103059, biocontaminantes, 24 x 36’’ (61 x 91 cm), autoclave, transparente, estampada, 1,5 ml, 200 unidades</t>
  </si>
  <si>
    <t>Blood collection needle holders</t>
  </si>
  <si>
    <t>Blood unit collection bags (lumpsum)</t>
  </si>
  <si>
    <t>DBS, Glassine Envelopes, 3.25 x 4.875in, 100 Pcs</t>
  </si>
  <si>
    <t>DBS, Enveloppes en papier cristal, 3,25 x 4,875 pouces, 100 pcs</t>
  </si>
  <si>
    <t>DBS, sobres de glassine, 3,25 x 4,875’’, 100 unidades</t>
  </si>
  <si>
    <t>DBS, Protein Saver Card, 5 x .5in spots per card, 100 Pcs</t>
  </si>
  <si>
    <t>DBS, carte de prélèvement de protéines, emplacement 5 x 0,5 pouces par carte, 100 pcs</t>
  </si>
  <si>
    <t>DBS, tarjeta almacenadora de proteínas, círculos de 5 x 5’’, 100 unidades</t>
  </si>
  <si>
    <t>DBS, Protein Saver Card, 5 x .5in spots per card, 100 Pcs,  Desiccant, Sorbent Packets, Self Indicating Silica Gel, 1g, 1000 Pcs</t>
  </si>
  <si>
    <t>DBS, carte de prélèvement de protéines, emplacement 5 x 0,5 pouces par carte, 100 pcs, paquets dessicatifs et sorbants, gel de silice type indicateur, 1 g, 1 000 pcs</t>
  </si>
  <si>
    <t>DBS, tarjeta almacenadora de proteínas, círculos de 5 x 5’’, 100 unidades, paquetes sorbentes, gel de sílice con indicador, 1 g, 1000 unidades</t>
  </si>
  <si>
    <t>DBS, Rack, Drying, For Dried Blood Spot Cards, Holds 11 Cards, with Velcro, 10 Pcs</t>
  </si>
  <si>
    <t>DBS, étagère, séchage, pour cartes de gouttes de sang séché, porte 11 cartes, avec velcro, 10 pcs</t>
  </si>
  <si>
    <t>DBS, rack, secado, para secar tarjetas de prueba del talón, espacio para 11 tarjetas, con velcro, 10 unidades</t>
  </si>
  <si>
    <t>DBS, Rack, Drying, For Dried Blood Spot Cards, without Velcro, 10 Pcs</t>
  </si>
  <si>
    <t>DBS, étagère, séchage, pour cartes de gouttes de sang séché, sans velcro, 10 pcs</t>
  </si>
  <si>
    <t>DBS, rack, secado, para secar tarjetas de prueba del talón, con velcro, 10 unidades</t>
  </si>
  <si>
    <t>Desiccant, Sorbent Packets, Self Indicating Silica Gel, 1g, 1000 Pcs</t>
  </si>
  <si>
    <t>Paquets dessicatifs et sorbants, gel de silice type indicateur, 1 g, 1 000 pcs</t>
  </si>
  <si>
    <t>Desecante, paquetes sorbentes, gel de sílice con indicador, 1 g, 1000 unidades</t>
  </si>
  <si>
    <t>Gloves, Exam, Nitrile, Powder-Free, Non-Sterile, Lg, ASTM Standard, 100 Pcs 103223 Gloves, Exam, Nitrile, Powder-Free, Non-Sterile, Med, ASTM Standard, 100 Pcs</t>
  </si>
  <si>
    <t>Gants, examen, nitrile, sans poudre, non stériles, taille L, norme ASTM, 100 pcs 103223 Gants, examen, nitrile, sans poudre, non stériles, taille M, norme ASTM, 100 pcs</t>
  </si>
  <si>
    <t>Guantes, exploración, nitrilo, sin polvo, no estériles, Lg, norma ASTM, 100 unidades Guantes 103223, exploración, nitrilo, sin polvo, no estériles, Med, norma ASTM, 100 unidades</t>
  </si>
  <si>
    <t>Gloves, Exam, Nitrile, Powder-Free, Non-Sterile, Sm, ASTM Standard, 100 Pcs</t>
  </si>
  <si>
    <t>Gants, examen, nitrile, sans poudre, non stériles, taille S, norme ASTM, 100 pcs</t>
  </si>
  <si>
    <t>Guantes, exploración, nitrilo, sin polvo, no estériles, Sm, norma ASTM, 100 unidades</t>
  </si>
  <si>
    <t>Heel warmers</t>
  </si>
  <si>
    <t>Chauffe-talon</t>
  </si>
  <si>
    <t>Calientatalones</t>
  </si>
  <si>
    <t>Lancets</t>
  </si>
  <si>
    <t>Bistouris</t>
  </si>
  <si>
    <t>Lancetas</t>
  </si>
  <si>
    <r>
      <t>Non vacuum blood collection tubes or containers</t>
    </r>
    <r>
      <rPr>
        <sz val="10"/>
        <color rgb="FFFF0000"/>
        <rFont val="Calibri"/>
        <family val="2"/>
        <scheme val="minor"/>
      </rPr>
      <t xml:space="preserve"> (lumpsum)</t>
    </r>
  </si>
  <si>
    <t>Phlebotomy trays</t>
  </si>
  <si>
    <t>Plateaux pour phlébotomie</t>
  </si>
  <si>
    <t>Bandejas de flebotomía</t>
  </si>
  <si>
    <t>Slide or specimen mailers or shippers</t>
  </si>
  <si>
    <t>Enveloppes ou boîtes d’expédition de lames ou de prélèvements/échantillons</t>
  </si>
  <si>
    <t>Bolsas o sobres para envío de portaobjetos o muestras</t>
  </si>
  <si>
    <t>Specimen collection or transport bags</t>
  </si>
  <si>
    <t>Sacs de prélèvements ou de transport</t>
  </si>
  <si>
    <t>Bolsas de recogida o transporte de muestras</t>
  </si>
  <si>
    <t>Swab collection or transport containers</t>
  </si>
  <si>
    <t>Récipients de prélèvement ou de transport de frottis</t>
  </si>
  <si>
    <t>Recipientes de recogida o transporte de hisopos</t>
  </si>
  <si>
    <t>Tourniquets</t>
  </si>
  <si>
    <t>Torniquetes</t>
  </si>
  <si>
    <t>Vacuum  Blood Plasma Preparation  Tube Withn EDTA</t>
  </si>
  <si>
    <r>
      <t xml:space="preserve">Vacuum blood collection tubes or containers </t>
    </r>
    <r>
      <rPr>
        <sz val="10"/>
        <color rgb="FFFF0000"/>
        <rFont val="Calibri"/>
        <family val="2"/>
        <scheme val="minor"/>
      </rPr>
      <t>(lumpsum)</t>
    </r>
  </si>
  <si>
    <t>15mg - Capsule - Blister of 14</t>
  </si>
  <si>
    <t>15mg - Capsule - Bottle of 60</t>
  </si>
  <si>
    <t>15mg - Capsule - Bottle of 100</t>
  </si>
  <si>
    <t>15mg - Capsule - Bottle of 1000</t>
  </si>
  <si>
    <t>1mg/ml - Powder for oral solution - Bottle of 200 ml</t>
  </si>
  <si>
    <t>20mg - Capsule - Blister of 14</t>
  </si>
  <si>
    <t>20mg - Capsule - Bottle of 60</t>
  </si>
  <si>
    <t>20mg - Capsule - Bottle of 100</t>
  </si>
  <si>
    <t>20mg - Capsule - Bottle of 1000</t>
  </si>
  <si>
    <t>30mg - Capsule - Blister of 10</t>
  </si>
  <si>
    <t>30mg -Capsule - Blister of 14</t>
  </si>
  <si>
    <t>30mg - Capsule - Bottle of 60</t>
  </si>
  <si>
    <t>30mg - Capsule- Bottle of 100</t>
  </si>
  <si>
    <t>30mg - Capsule - Bottle of 500</t>
  </si>
  <si>
    <t>40mg - Capsule - Blister de 10</t>
  </si>
  <si>
    <t>40 mg - Capsule - Blister de 10</t>
  </si>
  <si>
    <t>40 mg - Cápsula - Blíster de 10</t>
  </si>
  <si>
    <t>40mg - Capsule - Blister de 14 - 56 (14*4)</t>
  </si>
  <si>
    <t>40 mg - Capsule - Blister de 14 - 56 (14*4)</t>
  </si>
  <si>
    <t>40 mg - Cápsula - Blíster de 14 - 56 (14 x 4)</t>
  </si>
  <si>
    <t>40mg - Capsule - Bottle of 100</t>
  </si>
  <si>
    <t>40 mg - Capsule - Flacon de 100</t>
  </si>
  <si>
    <t>40 mg - Cápsula - Frasco de 100</t>
  </si>
  <si>
    <t>40mg - Capsule - Bottle of 500</t>
  </si>
  <si>
    <t>40 mg - Capsule - Flacon de 500</t>
  </si>
  <si>
    <t>40 mg - Cápsula - Frasco de 500</t>
  </si>
  <si>
    <t>40mg - Capsule - Bottle of 60</t>
  </si>
  <si>
    <t>40 mg - Capsule - Flacon de 60</t>
  </si>
  <si>
    <t>40 mg - Cápsula - Frasco de 60</t>
  </si>
  <si>
    <t>1g - Powder for injection - Vial - 100 * 1g</t>
  </si>
  <si>
    <t>1g - Powder for injection - Vial - 10 * 1g</t>
  </si>
  <si>
    <t>1 g - Poudre pour injection - Ampoule - 10*1 g</t>
  </si>
  <si>
    <t>1 g - Polvo para inyectables - Vial - 10 x 1 g</t>
  </si>
  <si>
    <t>500mg+25mg - Tablet - Blister of 3</t>
  </si>
  <si>
    <t>500mg+25mg - Plaquette de 3</t>
  </si>
  <si>
    <t>500mg+25mg - Tablet - Bottle of 100</t>
  </si>
  <si>
    <t>500mg+25mg - Flacon de 100</t>
  </si>
  <si>
    <t>500mg+25mg - Tablet - Bottle of 1000</t>
  </si>
  <si>
    <t>500mg+25mg - Flacon de 1000</t>
  </si>
  <si>
    <t>500mg+25mg - Tablet - Blister of 3 - 150 (3*50)</t>
  </si>
  <si>
    <t>500 mg+25 mg - Comprimé - Blister de 3 - 150 (3*50)</t>
  </si>
  <si>
    <t>500 mg+25 mg - Comprimido - Blíster de 3 - 150 (3 x 50)</t>
  </si>
  <si>
    <t>500mg+25mg - Tablet - Blister of 3 - 300 (3*100)</t>
  </si>
  <si>
    <t>500 mg+25 mg - Comprimé - Blister de 3 - 300 (3*100)</t>
  </si>
  <si>
    <t>500 mg+25 mg - Comprimido - Blíster de 3 - 300 (3 x 100)</t>
  </si>
  <si>
    <t>Diagnostic consumables kit - ZN. Contains dissolved reagents (min. shelf life 3 years) and all other consumables like microscope slides, filter paper, immersion oil, etc. needed to prepare 1000 slides.</t>
  </si>
  <si>
    <t>Kit de consommables pour diagnostic - ZN. Contient des réactifs dissous (durée min. de conservation 3 ans) et tous les autres consommables comme les lames de microscope, le papier pour filtres, l’huile d’immersion, etc. nécessaires à la préparation de 1 000 lames.</t>
  </si>
  <si>
    <t>Kit de consumibles para pruebas diagnósticas - ZN. Contiene reactivos disueltos (vida útil mín. 3 años) y el resto de los consumibles, como portaobjetos, papel de filtro, aceite de inmersión, etc., necesarios para preparar 1000 portaobjetos.</t>
  </si>
  <si>
    <t>Basic Fuchsin. Reagent CERTIFIED for microscopy; colour Index C.l. 42510,  formula: C20H20ClN3, molecular weight (MW) 337.85 g/mol, appearance: Green to dark green powder or crystals, melting point (decomposition) ≥250°C; main product component ≥ 80%.</t>
  </si>
  <si>
    <t>Fuchsine alcaline. Réactif CERTIFIÉ pour microscopie ; indice couleur C.I. 42510, formule : C20H20ClN3, poids moléculaire (PM) 337,85 g/mol, aspect : Poudre ou cristaux vert à vert foncé, point de fusion (décomposition) ≥250 °C, principal composant du produit ≥ 80 %.</t>
  </si>
  <si>
    <t>Fuchsin básico. Reactivo HOMOLOGADO para microscopio, índice de color I.C. 42510, fórmula: C20H20ClN3, peso molecular (PM) 337,85 g/mol, apariencia: polvo o cristales de color verde marronáceo, punto de fusión (descomposición) ≥250 °C; componente de producto principal ≥ 80 %.</t>
  </si>
  <si>
    <t>Colourless phenol crystals . Formula: C6H6O, MW: 94.11, crystals clear, free from suspended matter; grade: Purum/analytical or better ≥ 99%, melting point 40.5 °C minimum, water content max. 0.1%</t>
  </si>
  <si>
    <t>Cristaux de phénol incolores. Formule : C6H6O, PM : 94,11, cristaux transparents, sans matière en suspension ; qualité : Purum/analytique ou mieux ≥ 99 %, point de fusion 40,5 °C minimum, contenu aqueux max. 0,1 %</t>
  </si>
  <si>
    <t>Cristales de fenol incoloros. Fórmula: C6H6O, PM: 94,11, cristales transparentes, sin materia en suspensión, calidad: pura/analítica o superior ≥ 99 %, punto de fusiónt 40,5 °C mínimo, contenido de agua máx. 0,1 %</t>
  </si>
  <si>
    <t>Denatured Alcohol. Denatured, 96%, technical grade
Required for spirit lamps
Supplied in secured leak proof UN certified Y rated 2.5 ltr plastic containers. Class 3 Pkg Group II, CE-marked or equivalent. 
Minimum shelf life 4 years.</t>
  </si>
  <si>
    <t>Alcool dénaturé. Dénaturé, 96 %, qualité technique
Requis pour lampes à pétroles
Fournis en contenants plastiques fermés de 2,5 L certifiés ONU classe Y. Classe 3 Cond. groupe II, marquage CE ou équivalent. 
Durée minimale de conservation 4 ans.</t>
  </si>
  <si>
    <t>Alcohol desnaturalizado. Desnaturalizado, 96 %, calidad técnica
Necesario para lámparas de alcohol
Suministrado en botellas de plástico de 2,5 l con tapón a prueba de fugas con certificación UN, calificación Y. Envase de Clase 3, Grupo II, marca CE o equivalente. 
Vida útil mínima de 4 años.</t>
  </si>
  <si>
    <t>Ethanol for stain solutions and decolourization. Ethanol, 96%, technical grade, C2H6O, MW: 46,07, boiling point: 75 -78 °C, bottle 2,5 litres</t>
  </si>
  <si>
    <t>Éthanol pour solutions de coloration et de décoloration. Éthanol, 96 %, qualité technique, C2H6O, PM : 46,07, point d’ébullition : 75 -78 °C, bouteille de 2,5 litres</t>
  </si>
  <si>
    <t>Etanol para soluciones colorantes y decoloración. Etanol, 96 %, calidad técnica, C2H6O, PM: 46,07, punto de ebullición: 75 -78 °C, botella de 2,5 litros</t>
  </si>
  <si>
    <t>Hydrochloric acid. Hydrochloric acid, HCl, MW: 36.5, purum, ≥ 35%, density:  ≥ 1.17 [g/cm³]</t>
  </si>
  <si>
    <t>Acide hydrochlorique. Acide hydrochlorique, HCl, PM : 36,5, purum, ≥ 35 %, densité :  ≥ 1,17 [g/cm³]</t>
  </si>
  <si>
    <t>Ácido clorhídrico. Ácido clorhídrico, HCI, PM: 36,5, puro, ≥ 35 %, densidad:  ≥ 1,17 [g/cm³]</t>
  </si>
  <si>
    <t>40mg/g - Oral powder - Sachet of 60g</t>
  </si>
  <si>
    <t>300mg - Tablet - Blister of 10 - 20 (10*2)</t>
  </si>
  <si>
    <t>300 mg - Comprimé - Blister de 10 - 20 (10*2)</t>
  </si>
  <si>
    <t>300 mg - Comprimido - Blíster de 10 - 20 (10 x 2)</t>
  </si>
  <si>
    <t>250mg - Capsule - Blister of 50</t>
  </si>
  <si>
    <t>250mg - Capsules - Bottle of 120</t>
  </si>
  <si>
    <t>250mg - Capsules - Flacon de 120</t>
  </si>
  <si>
    <t>100mg/ml - Oral Solution -  Bottle of 95ml</t>
  </si>
  <si>
    <t>100mg/ml - Solution orale -  Bouteille de 95ml</t>
  </si>
  <si>
    <t>100 mg/ml - Solución oral - Frasco de 95 ml</t>
  </si>
  <si>
    <t>Accessories/consumables, x-ray systems</t>
  </si>
  <si>
    <t>Accessoires/consommables, systèmes à rayons X</t>
  </si>
  <si>
    <t>Accesorios/consumibles, sistemas de rayos X</t>
  </si>
  <si>
    <t xml:space="preserve">Mobile diagnostic x-ray system, analogue, equipment </t>
  </si>
  <si>
    <t xml:space="preserve">Système radiologique de diagnostic mobile, analogique, équipement </t>
  </si>
  <si>
    <t xml:space="preserve">Sistema de diagnóstico por rayos X móvil, analógico, equipamiento </t>
  </si>
  <si>
    <t xml:space="preserve">Mobile diagnostic x-ray system, digital, equipment </t>
  </si>
  <si>
    <t xml:space="preserve">Système radiologique de diagnostic mobile, numérique, équipement </t>
  </si>
  <si>
    <t xml:space="preserve">Sistema de diagnóstico por rayos X móvil, digital, equipamiento </t>
  </si>
  <si>
    <t>Stationary diagnostic x-ray system, analogue, equipment</t>
  </si>
  <si>
    <t>Système radiologique de diagnostic fixe, analogique, équipement</t>
  </si>
  <si>
    <t>Sistema de diagnóstico por rayos X fijo, analógico, equipamiento</t>
  </si>
  <si>
    <t>Stationary diagnostic x-ray system, digital equipment</t>
  </si>
  <si>
    <t>Système radiologique de diagnostic fixe, numérique, équipement</t>
  </si>
  <si>
    <t>Sistema de diagnóstico por rayos X fijo, digital, equipamiento</t>
  </si>
  <si>
    <t>100mg - Capsule - Blister of 10</t>
  </si>
  <si>
    <t>100mg - Capsule - Blister of 10 - 100 (10*10)</t>
  </si>
  <si>
    <t>10mg/ml - Solution for injection - Bottle of 100 ml</t>
  </si>
  <si>
    <t>10mg/ml - Solution for injection - Bottle of 240 ml</t>
  </si>
  <si>
    <t>10mg/ml - Solution for injection - Vial of 20 ml - 5*20</t>
  </si>
  <si>
    <t>10mg/ml - Solution for injection - Vial of 20 ml</t>
  </si>
  <si>
    <t>250mg - Capsule - Bottle of 300</t>
  </si>
  <si>
    <t>250mg - Capsule - Blister of 40</t>
  </si>
  <si>
    <t>300mg - Tablet - Blister of 60</t>
  </si>
  <si>
    <t>300mg - Tablet - Blister of 8</t>
  </si>
  <si>
    <t>300mg - Tablet - Bottle of 28</t>
  </si>
  <si>
    <t>300mg - Tablet - Bottle of 56</t>
  </si>
  <si>
    <t>60mg - Tablet - Blister of 10</t>
  </si>
  <si>
    <t>60mg - Tablet - Bottle of 100</t>
  </si>
  <si>
    <t>60mg - Tablet - Bottle of 1000</t>
  </si>
  <si>
    <t>60mg - Tablet - Bottle of 500</t>
  </si>
  <si>
    <t>100mg - Capsule - Bottle of 100</t>
  </si>
  <si>
    <t>100 mg - Capsule - Flacon de 100</t>
  </si>
  <si>
    <t>100 mg - Cápsula - Frasco de 100</t>
  </si>
  <si>
    <t>100mg - Capsule - Bottle of 1000</t>
  </si>
  <si>
    <t>100 mg - Capsule - Flacon de 1000</t>
  </si>
  <si>
    <t>100 mg - Cápsula - Frasco de 1000</t>
  </si>
  <si>
    <t>300mg - Capsule - Blister of 30 - 300 (30*10)</t>
  </si>
  <si>
    <t>300 mg - Capsule - Blister de 30 - 300 (30*10)</t>
  </si>
  <si>
    <t>300 mg - Cápsula - Blíster de 30 - 300 (30 x 10)</t>
  </si>
  <si>
    <t>300mg - Capsule - Blister of 6 - 60 (6*10)</t>
  </si>
  <si>
    <t>300 mg - Capsule - Blister de 6 - 60 (6*10)</t>
  </si>
  <si>
    <t>300 mg - Cápsula - Blíster de 6 - 60 (6 x 10)</t>
  </si>
  <si>
    <t>300mg - Tablet - Bottle of 300</t>
  </si>
  <si>
    <t>300 mg - Comprimé - Flacon de 300</t>
  </si>
  <si>
    <t>300 mg - Comprimido - Frasco de 300</t>
  </si>
  <si>
    <t>50mg/5ml - Oral solution - Bottle of 100 ml</t>
  </si>
  <si>
    <t>50 mg/5 ml - Solution orale - Flacon de 100 ml</t>
  </si>
  <si>
    <t>50 mg/5ml - Solución oral - Frasco de 100 ml</t>
  </si>
  <si>
    <t>50mg/5ml - Oral solution - Bottle of 200 ml</t>
  </si>
  <si>
    <t>50 mg/5 ml - Solution orale - Flacon de 200 ml</t>
  </si>
  <si>
    <t>50 mg/5ml - Solución oral - Frasco de 200 ml</t>
  </si>
  <si>
    <t>50mg/5ml - Oral solution - Bottle of 240 ml</t>
  </si>
  <si>
    <t>50 mg/5 ml - Solution orale - Flacon de 240 ml</t>
  </si>
  <si>
    <t>50 mg/5ml - Solución oral - Frasco de 240 ml</t>
  </si>
  <si>
    <t>Confirm that Q1 in the LoHP corresponds to Q1 in the PF and Grant budget</t>
  </si>
  <si>
    <t>Confirmez que Q1 dans le LoHP correspond à Q1 dans le PF et budget de subvention</t>
  </si>
  <si>
    <t xml:space="preserve">
Confirme que Q1 en el LoHP corresponde a Q1 en el PF y el presupuesto de subvención</t>
  </si>
  <si>
    <t xml:space="preserve">
Убедитесь, что Q1 в LoHP соответствует Q1 в бюджете ПФ и Грант</t>
  </si>
  <si>
    <t>Yes</t>
  </si>
  <si>
    <t>Oui</t>
  </si>
  <si>
    <t xml:space="preserve">
Sí</t>
  </si>
  <si>
    <t>да</t>
  </si>
  <si>
    <t>No</t>
  </si>
  <si>
    <t>Non</t>
  </si>
  <si>
    <t xml:space="preserve">
Нет</t>
  </si>
  <si>
    <t>USER “TIPS”</t>
  </si>
  <si>
    <t>Always download from the GF website the LoHP template. Do not use a version that you would have saved in your file.</t>
  </si>
  <si>
    <t xml:space="preserve">Use the file at zoom of 100 to 120% for best view of the drop-down options. </t>
  </si>
  <si>
    <t xml:space="preserve">Don’t make further changes to the set-up page particularly the selection of disease component otherwise such change will create errors in selection of eligible modules, interventions, cost categories or products. </t>
  </si>
  <si>
    <t>Use “freeze panes” function provided in the MS-Excel. Freeze panes on the “Module column” on the data input sheets to help navigate the sheet to enter easily</t>
  </si>
  <si>
    <t xml:space="preserve">Do not unlock the template (e.g. by cracking its password). This may change its structure. The template is intended for upload into the system. Files with affected/corrupted structure cannot be uploaded into the system.  </t>
  </si>
  <si>
    <t>The template is fully functional on MS-Excel 2010 and higher, on windows</t>
  </si>
  <si>
    <t>Create multiple data entry lines   using “copy/paste” function for repetitive module/intervention lines, column by column. Do not paste CORE item names/specs from an external files.</t>
  </si>
  <si>
    <t>Make sure you do not have blank rows in your dataset (do not skip rows).</t>
  </si>
  <si>
    <t>Ask your CTs for support or transfer data to a fresh copy of the LoHP template if your file fails to function correctly at any stage of data entry.</t>
  </si>
  <si>
    <t xml:space="preserve">Enter VL &amp; EID test reagents needs based on standard “equipment/reagent bundles” for specimen types. Check the LoHP drop-down menu for comprehensive list of VL &amp; EID test bundles. </t>
  </si>
  <si>
    <t xml:space="preserve">Enter requirements for the following category of items is simplified: Chemistry/immunology/hematology/culture analyzers/accessories/consumables. PR’s will enter lump sum amounts in the LoHP rather than the full range of items needed for each type of analyzer. </t>
  </si>
  <si>
    <t>Self test HIV - Blood, each</t>
  </si>
  <si>
    <t>Self test -HIV  Oral fluid, each</t>
  </si>
  <si>
    <t>Non vacuum blood collection tubes or containers (lumpsum)</t>
  </si>
  <si>
    <t>Vacuum blood collection tubes or containers (lumpsum)</t>
  </si>
  <si>
    <t xml:space="preserve">Abbott Early Infant Diagnosis Test Kit and Consumable Bundle - PURCHASED EQUIPMENT - 96 tests . </t>
  </si>
  <si>
    <t xml:space="preserve">Abbott Early Infant Diagnosis Test Kit and Consumable Bundle - REAGENT RENTAL - 96 tests . </t>
  </si>
  <si>
    <t xml:space="preserve">DRW Samba II Early Infant Diagnosis Test Kit - PURCHASED EQUIPMENT - 12 tests . Test Kit: SAMBA II HIV-1 Qual Whole Blood Test-12 tests </t>
  </si>
  <si>
    <t xml:space="preserve">DRW Samba II Early Infant Diagnosis Test Kit - PURCHASED EQUIPMENT -12 tests . Test Kit: SAMBA I HIV-1 Qual Whole Blood Test Kit | Blood Test-12 tests </t>
  </si>
  <si>
    <t>Roche Early Infant Diagnosis Test Kit and Consumable Bundle HYBRID PURCHASE/RENTAL48 tests. COBAS AmpliPrep/COBAS TaqMan HIV-1 Qual Test, v2.0-48 tests.</t>
  </si>
  <si>
    <t xml:space="preserve">Roche Early Infant Diagnosis Test Kit and Consumable Bundle - PURCHASED EQUIPMENT - 48 tests. COBAS AmpliPrep/COBAS TaqMan HIV-1 Qual Test, v2.0-48 tests </t>
  </si>
  <si>
    <t xml:space="preserve">Roche Early Infant Diagnosis Test Kit and Consumable Bundle - REAGENT RENTAL 48 tests. COBAS AmpliPrep/COBAS TaqMan HIV-1 Qual Test, v2.0-48 tests </t>
  </si>
  <si>
    <t xml:space="preserve">Abbott Viral Load Test Kit and Consumable Bundle - PURCHASED EQUIPMENT - 96 tests . </t>
  </si>
  <si>
    <t xml:space="preserve">Abbott Viral Load Test Kit and Consumable Bundle - REAGENT RENTAL - 96 tests . </t>
  </si>
  <si>
    <t xml:space="preserve">Biocentric Viral Load Test Kit and Consumable Bundle - PURCHASED EQUIPMENT - 440 tests </t>
  </si>
  <si>
    <t xml:space="preserve">Biocentric Viral Load Test Kit and Consumable Bundle - REAGENT RENTAL - 440 tests . </t>
  </si>
  <si>
    <t xml:space="preserve">bioMerieux Viral Load Test Kit and Consumable Bundle - PURCHASED EQUIPMENT - 48 tests . </t>
  </si>
  <si>
    <t>bioMerieux Viral Load Test Kit and Consumable Bundle - REAGENT RENTAL - 48 tests . Test kit: Nuclisens EasyQ HIV-1 V2.0-48 tests,</t>
  </si>
  <si>
    <t xml:space="preserve">DRW Samba I Viral Load Test Kit - PURCHASED EQUIPMENT -12 tests . Test Kit: SAMBA I HIV-1 Semi-Q Test-12 tests </t>
  </si>
  <si>
    <t xml:space="preserve">DRW Samba II Viral Load Test Kit - PURCHASED EQUIPMENT - 12 tests . Test Kit: SAMBA II HIV-1 Semi-Q Test-12 tests </t>
  </si>
  <si>
    <t xml:space="preserve">Hologic Viral Load Test Kit - PURCHASED EQUIPMENT - 100 tests . Test Kit: Aptima HIV-1 Quant Dx Assay kit </t>
  </si>
  <si>
    <t xml:space="preserve">Hologic Viral Load Test Kit - REAGENT RENTAL - 100 tests.Aptima HIV-1 Quant Dx Assay kit (1 assay box, 1 calibrator kit, 1 controls kit) -100 tests </t>
  </si>
  <si>
    <t xml:space="preserve">Qiagen Viral Load Test Kit &amp; Consumable Bundle. PURCHASED EQUIPMENT - 24 tests. Artus HI Virus-1 QS-RGQ Kit + QIAsymphony DSP Virus/Pathogen Kit-24 tests </t>
  </si>
  <si>
    <t>Qiagen Viral Load Test Kit&amp;Consumable Bundle. PURCHASED EQUIPMENT,72 tests.Test Kit: artus HI Virus-1 QS-RGQ Kit + QIAsymphony DSP Virus/Pathogen</t>
  </si>
  <si>
    <t xml:space="preserve">Qiagen Viral Load Test Kit&amp;Consumable Bundle. REAGENT RENTAL, 24 tests . Test Kit: artus HI Virus-1 QS-RGQ Kit + QIAsymphony DSP Virus/Pathogen </t>
  </si>
  <si>
    <t xml:space="preserve">Roche Viral Load Test Kit and Consumable Bundle - HYBRID PURCHASE/RENTAL - 48 tests . Test Kit: COBAS AmpliPrep/COBAS TaqMan HIV-1 Test, v2.0-48 tests </t>
  </si>
  <si>
    <t xml:space="preserve">Roche Viral Load Test Kit and Consumable Bundle - PURCHASED EQUIPMENT - 48 tests . Test Kit: COBAS AmpliPrep/COBAS TaqMan HIV-1 Test, v2.0-48 tests  </t>
  </si>
  <si>
    <t xml:space="preserve">Roche Viral Load Test Kit and Consumable Bundle - REAGENT RENTAL - 48 tests . Test Kit: COBAS AmpliPrep/COBAS TaqMan HIV-1 Test, v2.0-48 tests </t>
  </si>
  <si>
    <t xml:space="preserve">Diagnostic consumables kit - LED. </t>
  </si>
  <si>
    <t>Equipment and starter kit for LED/ZN microscopy.</t>
  </si>
  <si>
    <t>LED Microscope with accessories.ZEISS fluorescence microscope “Primo Star iLED”  “Planachromat” 10x, 20x, 40x and 100x (oil), with white LED illumination.</t>
  </si>
  <si>
    <t xml:space="preserve">Auramine O. Reagent CERTIFIED for microscopy, colour index   </t>
  </si>
  <si>
    <t>Methylene blue. Reagent CERTIFIED for microscopy,</t>
  </si>
  <si>
    <t>Microscope Slides.  76 mm × 24 mm; 1.0–1.2 mm thick; compliant Microscopes --Slides -  cellophane wrapped and tropical packing; frosted ends for marking.</t>
  </si>
  <si>
    <t>Qiagen Viral Load Test Kit and Consumable Bundle, REAGENT RENTAL-72 tests. Test Kit: artus HI Virus-1 QS-RGQ Kit + QIAsymphony DSP Virus/PathogenKit.</t>
  </si>
  <si>
    <t>Sulphuric Acid. Sulfuric acid reagent CERTIFIED. Supplied in 1 liter secured leak proof, bottles.</t>
  </si>
  <si>
    <t>1.Always download from the GF website the LoHP template. Do not use a version that you would have saved in your file.</t>
  </si>
  <si>
    <t xml:space="preserve">2.Use the file at zoom of 100 to 120% for best view of the drop-down options. </t>
  </si>
  <si>
    <t xml:space="preserve">3.Don’t make further changes to the set-up page particularly the selection of disease component otherwise such change will create errors in selection of eligible modules, interventions, cost categories or products. </t>
  </si>
  <si>
    <t>4.Use “freeze panes” function provided in the MS-Excel. Freeze panes on the “Module column” on the data input sheets to help navigate the sheet to enter easily</t>
  </si>
  <si>
    <t xml:space="preserve">5.Do not unlock the template (e.g. by cracking its password). This may change its structure. The template is intended for upload into the system. Files with affected/corrupted structure cannot be uploaded into the system.  </t>
  </si>
  <si>
    <t>6.The template is fully functional on MS-Excel 2010 and higher, on windows</t>
  </si>
  <si>
    <t>7.Create multiple data entry lines   using “copy/paste” function for repetitive module/intervention lines, column by column. Do not paste CORE item names/specs from an external files.</t>
  </si>
  <si>
    <t>8.Make sure you do not have blank rows in your dataset (do not skip rows).</t>
  </si>
  <si>
    <t>9. Ask your CTs for support or transfer data to a fresh copy of the LoHP template if your file fails to function correctly at any stage of data entry.</t>
  </si>
  <si>
    <t xml:space="preserve">10.Entry VL &amp; EID test reagents needs based on standard “equipment/reagent bundles” for specimen types. Check the LoHP drop-down menu for comprehensive list of VL &amp; EID test bundles. </t>
  </si>
  <si>
    <t xml:space="preserve">11.Entry requirements for the following category of items is simplified: Chemistry/immunology/hematology/culture analyzers/accessories/consumables. PR’s will enter lump sum amounts in the LoHP rather than the full range of items needed for each type of analyzer. </t>
  </si>
  <si>
    <t xml:space="preserve">
1.Laissez toujours télécharger sur le site Web de GF le modèle LoHP. N'utilisez pas une version que vous auriez enregistrée dans votre fichier.</t>
  </si>
  <si>
    <t>2.Utilisez le fichier au zoom de 100 à 120% pour une meilleure visualisation des options déroulantes.</t>
  </si>
  <si>
    <t>3. Ne pas apporter d'autres modifications à la page de configuration, en particulier la sélection de la composante maladie, sinon, ce changement créera des erreurs dans la sélection des modules, des interventions, des catégories de coûts ou des produits admissibles.</t>
  </si>
  <si>
    <t>4.Utilisez la fonction "glaces" dans le MS-Excel. Geler les vitres de la «colonne Module» sur les feuilles de saisie des données pour faciliter la navigation dans la feuille</t>
  </si>
  <si>
    <t>5. Ne déverrouillez pas le modèle (par exemple en créant un mot de passe). Cela peut changer sa structure. Le modèle est destiné à être téléchargé dans le système. Les fichiers dont la structure est affectée / endommagée ne peuvent pas être téléchargés dans le système.</t>
  </si>
  <si>
    <t>6. Le modèle est entièrement fonctionnel sur MS-Excel 2010 et supérieur, sur Windows</t>
  </si>
  <si>
    <t>7.Créer plusieurs lignes de saisie de données en utilisant la fonction "copier / coller" pour les modules répétitifs / lignes d'intervention, colonne par colonne. Ne collez pas les noms / spécifications d'élément CORE à partir d'un fichier externe.</t>
  </si>
  <si>
    <t>8. Assurez-vous que vous n'avez pas de lignes vides dans votre jeu de données (ne sautez pas les lignes).</t>
  </si>
  <si>
    <t>9. Demandez à vos CTs de soutenir ou de transférer des données à une nouvelle copie du modèle LoHP si votre fichier ne fonctionne pas correctement à n'importe quel stade de la saisie des données.</t>
  </si>
  <si>
    <t>10.Les besoins des réactifs d'essai VL &amp; EID d'Entry sont basés sur des «faisceaux d'équipements / réactifs» standard pour les types d'échantillons. Consultez le menu déroulant LoHP pour obtenir la liste complète des ensembles de test VL et EID.</t>
  </si>
  <si>
    <t>11.Les exigences d'importation pour la catégorie suivante d'articles sont simplifiées: Chimie / immunologie / hématologie / analyseurs de culture / accessoires / consommables. PR entrera des montants forfaitaires dans le LoHP plutôt que la gamme complète des articles nécessaires pour chaque type d'analyseur.</t>
  </si>
  <si>
    <t>1. Siempre descargue desde el sitio web de GF la plantilla LoHP. No utilices una versión que habrías guardado en tu archivo.</t>
  </si>
  <si>
    <t>2.Use el archivo en el zoom de 100 a 120% para una mejor vista de las opciones desplegables.</t>
  </si>
  <si>
    <t>3. No realice más cambios en la página de configuración, en particular la selección del componente de la enfermedad; de lo contrario, dicho cambio generará errores en la selección de módulos, intervenciones, categorías de costos o productos elegibles.</t>
  </si>
  <si>
    <t>4. Utilice la función "congelar paneles" proporcionada en el MS-Excel. Congele los paneles en la "columna del módulo" en las hojas de entrada de datos para ayudar a navegar por la hoja para entrar fácilmente</t>
  </si>
  <si>
    <t>5. No desbloquee la plantilla (por ejemplo, craqueando su contraseña). Esto puede cambiar su estructura. La plantilla está pensada para cargarse en el sistema. Los archivos con la estructura afectada / dañada no se pueden cargar en el sistema.</t>
  </si>
  <si>
    <t>6. La plantilla es completamente funcional en MS-Excel 2010 y superior, en Windows</t>
  </si>
  <si>
    <t>7.Crie varias líneas de entrada de datos usando la función "copy / paste" para las líneas repetitivas del módulo / de la intervención, columna por columna. No pegue nombres / especificaciones de elementos CORE de archivos externos.</t>
  </si>
  <si>
    <t>8. Asegúrese de que no tiene filas en blanco en su conjunto de datos (no salte filas).</t>
  </si>
  <si>
    <t>9. Pídale a sus CTs apoyo o transferencia de datos a una nueva copia de la plantilla LoHP si su archivo no funciona correctamente en cualquier etapa de la entrada de datos.</t>
  </si>
  <si>
    <t>10.Entry VL &amp; EID reactivos reactivos necesidades basadas en estándar "equipos / paquetes de reactivos" para tipos de muestras. Consulte el menú desplegable LoHP para obtener una lista completa de paquetes de prueba VL y EID.</t>
  </si>
  <si>
    <t>11.Los requisitos de entrada para la siguiente categoría de artículos se simplifican: Química / inmunología / hematología / analizadores de cultivo / accesorios / consumibles. PR entrará cantidades de suma global en el LoHP en lugar de la gama completa de elementos necesarios para cada tipo de analizador.</t>
  </si>
  <si>
    <t>If there Principal Recipient name cannot be retrieved in the drop down menu, please type in 1)  the Principal Recipient abbreviation (2 to 7 characters) for example (ABC) and 2) name of the Organisation in the Recipient field</t>
  </si>
  <si>
    <t xml:space="preserve">Si le nom du bénéficiaire principal ne peut être récupéré dans le menu déroulant, veuillez 1) saisir l'abréviation du Recipiendaire Principal (2 à 7 caractères) ex. (ABC) et 2) le nom de l'Organisation dans le champ Recipiendaire Principal.
</t>
  </si>
  <si>
    <t xml:space="preserve">
Si no se puede recuperar el nombre del destinatario principal en el menú desplegable, escriba 1) la abreviatura del destinatario principal (de 2 a 7 caracteres) ex. (ABC) y  2) el nombre del Organisacion en el campo Destinatario</t>
  </si>
  <si>
    <t>Pyridoxine (Viatmin B6)</t>
  </si>
  <si>
    <t>40 mg + 240 mg - Tablet - Blister of 6</t>
  </si>
  <si>
    <t>40 mg + 240 mg - Tablet - Blister of 12</t>
  </si>
  <si>
    <t>60 mg + 360 mg  - Tablet - Blister of 6</t>
  </si>
  <si>
    <t>80 mg + 480 mg  - Tablet - Blister of 6</t>
  </si>
  <si>
    <t>250mg+125mg - Tablet - Blister of 20</t>
  </si>
  <si>
    <t>500mg+125mg - Tablet - Blister of 15</t>
  </si>
  <si>
    <t>0.75g - Powder for injection - Vial - 80*0.75g</t>
  </si>
  <si>
    <t>0.5g - Powder for injection - Vial - 80*0.5g</t>
  </si>
  <si>
    <t xml:space="preserve">50mg - Tablet - Blister of 8 - 672 </t>
  </si>
  <si>
    <t>400mg - Tablet - Blister of 28 - 672 (28*24)</t>
  </si>
  <si>
    <t>50mg+150mg+75mg - Dispersible tablet - Blister of 28 - 84 (28*3)</t>
  </si>
  <si>
    <t>150mg+300mg - Tablet - Blister of 672</t>
  </si>
  <si>
    <t>150mg+150mg - Tablet - Blister of 672</t>
  </si>
  <si>
    <t>50mg+75mg - Dispersible tablet - Blister of 28 -84 (28*3)</t>
  </si>
  <si>
    <t>0.5g - Powder for injection - Vial - 50 * 1g</t>
  </si>
  <si>
    <t>0.5g - Powder for injection - Ampoule - 10 * 1g</t>
  </si>
  <si>
    <t>1g/4ml - Solution for injection - Ampoule - 10*1g</t>
  </si>
  <si>
    <t>1g - Powder for injection - Vial - 50*1g</t>
  </si>
  <si>
    <t>500mg - Tablet - Blister of 10 - 90 (9*10)</t>
  </si>
  <si>
    <t xml:space="preserve">100mg - Tablet - Blister of 10 -100 (10*10) </t>
  </si>
  <si>
    <t xml:space="preserve">50mg - Tablet - Blister of 10 -100 (10*10) </t>
  </si>
  <si>
    <t xml:space="preserve">150mg - capsule - Blister of 24 </t>
  </si>
  <si>
    <t>150mg - Tablet - Blister of 25 -100 (25*4)</t>
  </si>
  <si>
    <t>Rifapentine</t>
  </si>
  <si>
    <t>List of Health Products Template ver. July 2017</t>
  </si>
  <si>
    <t>Document-type hors ligne pour la gestion des achats et des stocks ver. July 2017</t>
  </si>
  <si>
    <t>azithromycine (STI)</t>
  </si>
  <si>
    <t xml:space="preserve">cefixim (STI) </t>
  </si>
  <si>
    <t>azithromycine (OI)</t>
  </si>
  <si>
    <t>acyclovir (OI)</t>
  </si>
  <si>
    <t>fluconazole (OI)</t>
  </si>
  <si>
    <t>co-trimoxazol DS (OI)</t>
  </si>
  <si>
    <t>itraconazole (OI)</t>
  </si>
  <si>
    <t>valganciclovir (OI)</t>
  </si>
  <si>
    <t>co-trimoxazol inj (OI)</t>
  </si>
  <si>
    <t>Amphotericine B inj</t>
  </si>
  <si>
    <t>Dapsone  (OI)</t>
  </si>
  <si>
    <t>Ceftriaxon  inj</t>
  </si>
  <si>
    <t xml:space="preserve"> tablet 500 mg</t>
  </si>
  <si>
    <t xml:space="preserve"> tablet 400 mg</t>
  </si>
  <si>
    <t xml:space="preserve"> tablet 800 mg</t>
  </si>
  <si>
    <t xml:space="preserve"> tab/cap 200 mg</t>
  </si>
  <si>
    <t xml:space="preserve"> tablet 960 mg</t>
  </si>
  <si>
    <t xml:space="preserve"> capsule 100 mg</t>
  </si>
  <si>
    <t xml:space="preserve"> tablet 450 mg</t>
  </si>
  <si>
    <t xml:space="preserve"> injection 480mg/5ml</t>
  </si>
  <si>
    <t xml:space="preserve"> powder for inj. 50 mg</t>
  </si>
  <si>
    <t xml:space="preserve"> tablet 100mg</t>
  </si>
  <si>
    <t xml:space="preserve"> powder for inj, 1 g</t>
  </si>
  <si>
    <t>Supply ARVs to Wattay Airport</t>
  </si>
  <si>
    <t>Supply HRDTs  to Wattay Airport</t>
  </si>
  <si>
    <t>Supply OI/STI drugs (if imported via PPM)</t>
  </si>
  <si>
    <t>Distribution of commodiites to ART sites and PPCAs</t>
  </si>
  <si>
    <t xml:space="preserve">Clearance of individual shiments from Wattay airport </t>
  </si>
  <si>
    <t>Budget in Y1 Y2 to sample and test crtiical ARVs post delivery. Post distribution</t>
  </si>
  <si>
    <t>Sample transport budget for CD4 and VL testing</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</si>
</sst>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_-* #,##0.00_-;\-* #,##0.00_-;_-* &quot;-&quot;??_-;_-@_-"/>
    <numFmt numFmtId="165" formatCode="_-&quot;$&quot;* #,##0.00_-;\-&quot;$&quot;* #,##0.00_-;_-&quot;$&quot;* &quot;-&quot;??_-;_-@_-"/>
    <numFmt numFmtId="166" formatCode="_(&quot;$&quot;* #,##0_);_(&quot;$&quot;* \(#,##0\);_(&quot;$&quot;* &quot;-&quot;??_);_(@_)"/>
    <numFmt numFmtId="167" formatCode="#,##0;[Red]#,##0"/>
  </numFmts>
  <fonts count="78" x14ac:knownFonts="1">
    <font>
      <sz val="12"/>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0"/>
      <name val="Arial"/>
      <family val="2"/>
    </font>
    <font>
      <sz val="10"/>
      <color indexed="8"/>
      <name val="Arial"/>
      <family val="2"/>
    </font>
    <font>
      <sz val="8"/>
      <name val="Verdana"/>
      <family val="2"/>
    </font>
    <font>
      <sz val="10"/>
      <name val="Arial"/>
      <family val="2"/>
      <charset val="204"/>
    </font>
    <font>
      <b/>
      <sz val="14"/>
      <name val="Arial"/>
      <family val="2"/>
    </font>
    <font>
      <sz val="12"/>
      <color theme="1"/>
      <name val="Calibri"/>
      <family val="2"/>
      <scheme val="minor"/>
    </font>
    <font>
      <sz val="11"/>
      <color theme="1"/>
      <name val="Arial"/>
      <family val="2"/>
    </font>
    <font>
      <b/>
      <sz val="11"/>
      <color theme="1"/>
      <name val="Arial"/>
      <family val="2"/>
    </font>
    <font>
      <b/>
      <sz val="12"/>
      <color theme="1"/>
      <name val="Calibri"/>
      <family val="2"/>
      <scheme val="minor"/>
    </font>
    <font>
      <sz val="10"/>
      <color theme="1"/>
      <name val="Calibri"/>
      <family val="2"/>
      <scheme val="minor"/>
    </font>
    <font>
      <sz val="9"/>
      <color theme="1"/>
      <name val="Calibri"/>
      <family val="2"/>
      <scheme val="minor"/>
    </font>
    <font>
      <b/>
      <sz val="9"/>
      <color theme="1"/>
      <name val="Calibri"/>
      <family val="2"/>
      <scheme val="minor"/>
    </font>
    <font>
      <sz val="9"/>
      <color theme="1"/>
      <name val="Arial"/>
      <family val="2"/>
    </font>
    <font>
      <b/>
      <sz val="12"/>
      <name val="Arial"/>
      <family val="2"/>
    </font>
    <font>
      <b/>
      <sz val="10"/>
      <name val="Arial"/>
      <family val="2"/>
    </font>
    <font>
      <b/>
      <sz val="18"/>
      <color theme="3"/>
      <name val="Cambria"/>
      <family val="2"/>
      <scheme val="major"/>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sz val="11"/>
      <color rgb="FFFF0000"/>
      <name val="Calibri"/>
      <family val="2"/>
      <scheme val="minor"/>
    </font>
    <font>
      <sz val="9"/>
      <name val="Arial"/>
      <family val="2"/>
    </font>
    <font>
      <sz val="10"/>
      <color theme="1"/>
      <name val="Arial"/>
      <family val="2"/>
    </font>
    <font>
      <b/>
      <sz val="12"/>
      <color theme="1"/>
      <name val="Arial"/>
      <family val="2"/>
    </font>
    <font>
      <b/>
      <sz val="10"/>
      <color theme="1"/>
      <name val="Calibri"/>
      <family val="2"/>
      <scheme val="minor"/>
    </font>
    <font>
      <b/>
      <sz val="9"/>
      <name val="Arial"/>
      <family val="2"/>
    </font>
    <font>
      <b/>
      <sz val="9"/>
      <color indexed="8"/>
      <name val="Arial"/>
      <family val="2"/>
    </font>
    <font>
      <sz val="9"/>
      <color indexed="8"/>
      <name val="Arial"/>
      <family val="2"/>
    </font>
    <font>
      <sz val="9"/>
      <name val="Calibri"/>
      <family val="2"/>
      <scheme val="minor"/>
    </font>
    <font>
      <sz val="11"/>
      <name val="Arial"/>
      <family val="2"/>
    </font>
    <font>
      <b/>
      <sz val="11"/>
      <name val="Arial"/>
      <family val="2"/>
    </font>
    <font>
      <b/>
      <sz val="14"/>
      <color theme="1"/>
      <name val="Arial"/>
      <family val="2"/>
    </font>
    <font>
      <b/>
      <sz val="10"/>
      <color theme="1"/>
      <name val="Arial"/>
      <family val="2"/>
    </font>
    <font>
      <b/>
      <sz val="8"/>
      <name val="Arial"/>
      <family val="2"/>
    </font>
    <font>
      <sz val="10"/>
      <name val="Calibri"/>
      <family val="2"/>
      <scheme val="minor"/>
    </font>
    <font>
      <sz val="9"/>
      <color indexed="81"/>
      <name val="Tahoma"/>
      <family val="2"/>
    </font>
    <font>
      <b/>
      <sz val="9"/>
      <color indexed="81"/>
      <name val="Tahoma"/>
      <family val="2"/>
    </font>
    <font>
      <sz val="10"/>
      <color theme="1"/>
      <name val="Helvetica"/>
    </font>
    <font>
      <sz val="14"/>
      <color theme="1"/>
      <name val="Arial"/>
      <family val="2"/>
    </font>
    <font>
      <sz val="12"/>
      <color theme="1"/>
      <name val="Arial"/>
      <family val="2"/>
    </font>
    <font>
      <b/>
      <sz val="12"/>
      <color theme="4" tint="0.39997558519241921"/>
      <name val="Arial"/>
      <family val="2"/>
    </font>
    <font>
      <sz val="11"/>
      <color theme="4" tint="0.39997558519241921"/>
      <name val="Arial"/>
      <family val="2"/>
    </font>
    <font>
      <sz val="11"/>
      <color rgb="FF000000"/>
      <name val="Arial"/>
      <family val="2"/>
    </font>
    <font>
      <sz val="11"/>
      <color theme="3" tint="0.59999389629810485"/>
      <name val="Arial"/>
      <family val="2"/>
    </font>
    <font>
      <sz val="11"/>
      <color theme="4" tint="0.59999389629810485"/>
      <name val="Arial"/>
      <family val="2"/>
    </font>
    <font>
      <u/>
      <sz val="10"/>
      <color theme="1"/>
      <name val="Calibri"/>
      <family val="2"/>
      <scheme val="minor"/>
    </font>
    <font>
      <b/>
      <i/>
      <u/>
      <sz val="10"/>
      <color theme="1"/>
      <name val="Arial"/>
      <family val="2"/>
    </font>
    <font>
      <sz val="10"/>
      <color rgb="FFFF0000"/>
      <name val="Calibri"/>
      <family val="2"/>
      <scheme val="minor"/>
    </font>
    <font>
      <sz val="11"/>
      <color theme="1"/>
      <name val="Georgia"/>
      <family val="1"/>
    </font>
    <font>
      <b/>
      <sz val="11"/>
      <color theme="1"/>
      <name val="Georgia"/>
      <family val="1"/>
    </font>
    <font>
      <sz val="7"/>
      <color theme="1"/>
      <name val="Times New Roman"/>
      <family val="1"/>
    </font>
    <font>
      <sz val="11"/>
      <color theme="1"/>
      <name val="Courier New"/>
      <family val="3"/>
    </font>
    <font>
      <sz val="10"/>
      <color rgb="FF222222"/>
      <name val="Calibri"/>
      <family val="2"/>
      <scheme val="minor"/>
    </font>
    <font>
      <sz val="10"/>
      <color theme="1"/>
      <name val="Symbol"/>
      <family val="1"/>
      <charset val="2"/>
    </font>
    <font>
      <sz val="8"/>
      <name val="Calibri"/>
      <family val="2"/>
      <scheme val="minor"/>
    </font>
    <font>
      <sz val="11"/>
      <color rgb="FF44546A"/>
      <name val="Georgia"/>
      <family val="1"/>
    </font>
    <font>
      <sz val="11"/>
      <name val="Calibri"/>
      <family val="2"/>
      <scheme val="minor"/>
    </font>
    <font>
      <sz val="10"/>
      <color theme="5" tint="-0.499984740745262"/>
      <name val="Calibri"/>
      <family val="2"/>
      <scheme val="minor"/>
    </font>
    <font>
      <sz val="11"/>
      <color theme="5" tint="-0.499984740745262"/>
      <name val="Calibri"/>
      <family val="2"/>
      <scheme val="minor"/>
    </font>
    <font>
      <u/>
      <sz val="12"/>
      <color theme="10"/>
      <name val="Calibri"/>
      <family val="2"/>
      <scheme val="minor"/>
    </font>
    <font>
      <u/>
      <sz val="12"/>
      <color theme="11"/>
      <name val="Calibri"/>
      <family val="2"/>
      <scheme val="minor"/>
    </font>
  </fonts>
  <fills count="53">
    <fill>
      <patternFill patternType="none"/>
    </fill>
    <fill>
      <patternFill patternType="gray125"/>
    </fill>
    <fill>
      <patternFill patternType="solid">
        <fgColor indexed="22"/>
        <bgColor indexed="64"/>
      </patternFill>
    </fill>
    <fill>
      <patternFill patternType="solid">
        <fgColor indexed="47"/>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59996337778862885"/>
        <bgColor indexed="64"/>
      </patternFill>
    </fill>
    <fill>
      <patternFill patternType="solid">
        <fgColor theme="3" tint="0.59999389629810485"/>
        <bgColor indexed="64"/>
      </patternFill>
    </fill>
    <fill>
      <patternFill patternType="solid">
        <fgColor theme="8"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8" tint="0.59996337778862885"/>
        <bgColor indexed="64"/>
      </patternFill>
    </fill>
    <fill>
      <patternFill patternType="solid">
        <fgColor rgb="FF92D050"/>
        <bgColor indexed="64"/>
      </patternFill>
    </fill>
    <fill>
      <patternFill patternType="solid">
        <fgColor theme="3" tint="0.79998168889431442"/>
        <bgColor indexed="64"/>
      </patternFill>
    </fill>
    <fill>
      <patternFill patternType="solid">
        <fgColor theme="9" tint="0.39997558519241921"/>
        <bgColor indexed="64"/>
      </patternFill>
    </fill>
    <fill>
      <patternFill patternType="solid">
        <fgColor theme="2"/>
        <bgColor indexed="64"/>
      </patternFill>
    </fill>
    <fill>
      <patternFill patternType="solid">
        <fgColor rgb="FFFFFFCC"/>
        <bgColor indexed="64"/>
      </patternFill>
    </fill>
    <fill>
      <patternFill patternType="solid">
        <fgColor rgb="FFFF0000"/>
        <bgColor indexed="64"/>
      </patternFill>
    </fill>
    <fill>
      <patternFill patternType="solid">
        <fgColor rgb="FFFFFF00"/>
        <bgColor indexed="64"/>
      </patternFill>
    </fill>
    <fill>
      <patternFill patternType="solid">
        <fgColor theme="5" tint="0.39997558519241921"/>
        <bgColor indexed="64"/>
      </patternFill>
    </fill>
    <fill>
      <patternFill patternType="solid">
        <fgColor theme="6" tint="-0.249977111117893"/>
        <bgColor indexed="64"/>
      </patternFill>
    </fill>
    <fill>
      <patternFill patternType="solid">
        <fgColor rgb="FFB7DEE8"/>
        <bgColor rgb="FF000000"/>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dashed">
        <color auto="1"/>
      </right>
      <top style="thin">
        <color auto="1"/>
      </top>
      <bottom style="dotted">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theme="0" tint="-0.14996795556505021"/>
      </left>
      <right style="thin">
        <color auto="1"/>
      </right>
      <top/>
      <bottom style="thin">
        <color theme="0" tint="-0.14996795556505021"/>
      </bottom>
      <diagonal/>
    </border>
    <border>
      <left/>
      <right/>
      <top style="thin">
        <color auto="1"/>
      </top>
      <bottom/>
      <diagonal/>
    </border>
    <border>
      <left style="thin">
        <color auto="1"/>
      </left>
      <right/>
      <top/>
      <bottom style="thin">
        <color theme="0" tint="-0.14996795556505021"/>
      </bottom>
      <diagonal/>
    </border>
    <border>
      <left/>
      <right style="thin">
        <color theme="0" tint="-0.14996795556505021"/>
      </right>
      <top/>
      <bottom style="thin">
        <color theme="0" tint="-0.1499679555650502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diagonal/>
    </border>
    <border>
      <left style="thin">
        <color auto="1"/>
      </left>
      <right style="thin">
        <color auto="1"/>
      </right>
      <top style="dotted">
        <color auto="1"/>
      </top>
      <bottom style="thin">
        <color auto="1"/>
      </bottom>
      <diagonal/>
    </border>
  </borders>
  <cellStyleXfs count="143">
    <xf numFmtId="0" fontId="0" fillId="0" borderId="0"/>
    <xf numFmtId="43" fontId="11" fillId="0" borderId="0" applyFont="0" applyFill="0" applyBorder="0" applyAlignment="0" applyProtection="0"/>
    <xf numFmtId="44" fontId="11" fillId="0" borderId="0" applyFont="0" applyFill="0" applyBorder="0" applyAlignment="0" applyProtection="0"/>
    <xf numFmtId="0" fontId="9" fillId="0" borderId="0"/>
    <xf numFmtId="0" fontId="6" fillId="0" borderId="0"/>
    <xf numFmtId="0" fontId="12" fillId="0" borderId="0"/>
    <xf numFmtId="0" fontId="5" fillId="0" borderId="0"/>
    <xf numFmtId="0" fontId="6" fillId="0" borderId="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36" borderId="0" applyNumberFormat="0" applyBorder="0" applyAlignment="0" applyProtection="0"/>
    <xf numFmtId="0" fontId="23" fillId="40"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23" fillId="33" borderId="0" applyNumberFormat="0" applyBorder="0" applyAlignment="0" applyProtection="0"/>
    <xf numFmtId="0" fontId="23" fillId="37" borderId="0" applyNumberFormat="0" applyBorder="0" applyAlignment="0" applyProtection="0"/>
    <xf numFmtId="0" fontId="24" fillId="11" borderId="0" applyNumberFormat="0" applyBorder="0" applyAlignment="0" applyProtection="0"/>
    <xf numFmtId="0" fontId="25" fillId="14" borderId="11" applyNumberFormat="0" applyAlignment="0" applyProtection="0"/>
    <xf numFmtId="0" fontId="26" fillId="15" borderId="14" applyNumberFormat="0" applyAlignment="0" applyProtection="0"/>
    <xf numFmtId="164" fontId="6" fillId="0" borderId="0" applyFont="0" applyFill="0" applyBorder="0" applyAlignment="0" applyProtection="0"/>
    <xf numFmtId="164" fontId="6" fillId="0" borderId="0" applyFont="0" applyFill="0" applyBorder="0" applyAlignment="0" applyProtection="0"/>
    <xf numFmtId="165" fontId="6" fillId="0" borderId="0" applyFont="0" applyFill="0" applyBorder="0" applyAlignment="0" applyProtection="0"/>
    <xf numFmtId="0" fontId="27" fillId="0" borderId="0" applyNumberFormat="0" applyFill="0" applyBorder="0" applyAlignment="0" applyProtection="0"/>
    <xf numFmtId="0" fontId="28" fillId="10" borderId="0" applyNumberFormat="0" applyBorder="0" applyAlignment="0" applyProtection="0"/>
    <xf numFmtId="0" fontId="29" fillId="0" borderId="8" applyNumberFormat="0" applyFill="0" applyAlignment="0" applyProtection="0"/>
    <xf numFmtId="0" fontId="30" fillId="0" borderId="9" applyNumberFormat="0" applyFill="0" applyAlignment="0" applyProtection="0"/>
    <xf numFmtId="0" fontId="31" fillId="0" borderId="10" applyNumberFormat="0" applyFill="0" applyAlignment="0" applyProtection="0"/>
    <xf numFmtId="0" fontId="31" fillId="0" borderId="0" applyNumberFormat="0" applyFill="0" applyBorder="0" applyAlignment="0" applyProtection="0"/>
    <xf numFmtId="0" fontId="32" fillId="13" borderId="11" applyNumberFormat="0" applyAlignment="0" applyProtection="0"/>
    <xf numFmtId="0" fontId="33" fillId="0" borderId="13" applyNumberFormat="0" applyFill="0" applyAlignment="0" applyProtection="0"/>
    <xf numFmtId="0" fontId="34" fillId="12" borderId="0" applyNumberFormat="0" applyBorder="0" applyAlignment="0" applyProtection="0"/>
    <xf numFmtId="0" fontId="6" fillId="0" borderId="0"/>
    <xf numFmtId="0" fontId="6" fillId="0" borderId="0"/>
    <xf numFmtId="0" fontId="22" fillId="16" borderId="15" applyNumberFormat="0" applyFont="0" applyAlignment="0" applyProtection="0"/>
    <xf numFmtId="0" fontId="22" fillId="16" borderId="15" applyNumberFormat="0" applyFont="0" applyAlignment="0" applyProtection="0"/>
    <xf numFmtId="0" fontId="22" fillId="16" borderId="15" applyNumberFormat="0" applyFont="0" applyAlignment="0" applyProtection="0"/>
    <xf numFmtId="0" fontId="22" fillId="16" borderId="15" applyNumberFormat="0" applyFont="0" applyAlignment="0" applyProtection="0"/>
    <xf numFmtId="0" fontId="35" fillId="14" borderId="12" applyNumberFormat="0" applyAlignment="0" applyProtection="0"/>
    <xf numFmtId="9" fontId="6" fillId="0" borderId="0" applyFont="0" applyFill="0" applyBorder="0" applyAlignment="0" applyProtection="0"/>
    <xf numFmtId="9" fontId="6" fillId="0" borderId="0" applyFont="0" applyFill="0" applyBorder="0" applyAlignment="0" applyProtection="0"/>
    <xf numFmtId="0" fontId="21" fillId="0" borderId="0" applyNumberFormat="0" applyFill="0" applyBorder="0" applyAlignment="0" applyProtection="0"/>
    <xf numFmtId="0" fontId="36" fillId="0" borderId="16" applyNumberFormat="0" applyFill="0" applyAlignment="0" applyProtection="0"/>
    <xf numFmtId="0" fontId="37" fillId="0" borderId="0" applyNumberFormat="0" applyFill="0" applyBorder="0" applyAlignment="0" applyProtection="0"/>
    <xf numFmtId="0" fontId="6" fillId="0" borderId="0"/>
    <xf numFmtId="0" fontId="5" fillId="0" borderId="0"/>
    <xf numFmtId="0" fontId="5" fillId="0" borderId="0"/>
    <xf numFmtId="0" fontId="4" fillId="0" borderId="0"/>
    <xf numFmtId="0" fontId="11" fillId="0" borderId="0"/>
    <xf numFmtId="0" fontId="3" fillId="0" borderId="0"/>
    <xf numFmtId="0" fontId="76" fillId="0" borderId="0" applyNumberFormat="0" applyFill="0" applyBorder="0" applyAlignment="0" applyProtection="0"/>
    <xf numFmtId="0" fontId="77" fillId="0" borderId="0" applyNumberFormat="0" applyFill="0" applyBorder="0" applyAlignment="0" applyProtection="0"/>
    <xf numFmtId="0" fontId="76" fillId="0" borderId="0" applyNumberFormat="0" applyFill="0" applyBorder="0" applyAlignment="0" applyProtection="0"/>
    <xf numFmtId="0" fontId="77" fillId="0" borderId="0" applyNumberFormat="0" applyFill="0" applyBorder="0" applyAlignment="0" applyProtection="0"/>
    <xf numFmtId="0" fontId="76" fillId="0" borderId="0" applyNumberFormat="0" applyFill="0" applyBorder="0" applyAlignment="0" applyProtection="0"/>
    <xf numFmtId="0" fontId="77" fillId="0" borderId="0" applyNumberFormat="0" applyFill="0" applyBorder="0" applyAlignment="0" applyProtection="0"/>
    <xf numFmtId="0" fontId="76" fillId="0" borderId="0" applyNumberFormat="0" applyFill="0" applyBorder="0" applyAlignment="0" applyProtection="0"/>
    <xf numFmtId="0" fontId="77" fillId="0" borderId="0" applyNumberFormat="0" applyFill="0" applyBorder="0" applyAlignment="0" applyProtection="0"/>
    <xf numFmtId="0" fontId="76" fillId="0" borderId="0" applyNumberFormat="0" applyFill="0" applyBorder="0" applyAlignment="0" applyProtection="0"/>
    <xf numFmtId="0" fontId="77" fillId="0" borderId="0" applyNumberFormat="0" applyFill="0" applyBorder="0" applyAlignment="0" applyProtection="0"/>
    <xf numFmtId="0" fontId="76" fillId="0" borderId="0" applyNumberFormat="0" applyFill="0" applyBorder="0" applyAlignment="0" applyProtection="0"/>
    <xf numFmtId="0" fontId="77" fillId="0" borderId="0" applyNumberFormat="0" applyFill="0" applyBorder="0" applyAlignment="0" applyProtection="0"/>
    <xf numFmtId="0" fontId="76" fillId="0" borderId="0" applyNumberFormat="0" applyFill="0" applyBorder="0" applyAlignment="0" applyProtection="0"/>
    <xf numFmtId="0" fontId="77" fillId="0" borderId="0" applyNumberFormat="0" applyFill="0" applyBorder="0" applyAlignment="0" applyProtection="0"/>
    <xf numFmtId="0" fontId="76" fillId="0" borderId="0" applyNumberFormat="0" applyFill="0" applyBorder="0" applyAlignment="0" applyProtection="0"/>
    <xf numFmtId="0" fontId="77" fillId="0" borderId="0" applyNumberFormat="0" applyFill="0" applyBorder="0" applyAlignment="0" applyProtection="0"/>
    <xf numFmtId="0" fontId="76" fillId="0" borderId="0" applyNumberFormat="0" applyFill="0" applyBorder="0" applyAlignment="0" applyProtection="0"/>
    <xf numFmtId="0" fontId="77" fillId="0" borderId="0" applyNumberFormat="0" applyFill="0" applyBorder="0" applyAlignment="0" applyProtection="0"/>
    <xf numFmtId="0" fontId="76" fillId="0" borderId="0" applyNumberFormat="0" applyFill="0" applyBorder="0" applyAlignment="0" applyProtection="0"/>
    <xf numFmtId="0" fontId="77" fillId="0" borderId="0" applyNumberFormat="0" applyFill="0" applyBorder="0" applyAlignment="0" applyProtection="0"/>
    <xf numFmtId="0" fontId="76" fillId="0" borderId="0" applyNumberFormat="0" applyFill="0" applyBorder="0" applyAlignment="0" applyProtection="0"/>
    <xf numFmtId="0" fontId="77" fillId="0" borderId="0" applyNumberFormat="0" applyFill="0" applyBorder="0" applyAlignment="0" applyProtection="0"/>
    <xf numFmtId="0" fontId="76" fillId="0" borderId="0" applyNumberFormat="0" applyFill="0" applyBorder="0" applyAlignment="0" applyProtection="0"/>
    <xf numFmtId="0" fontId="77" fillId="0" borderId="0" applyNumberFormat="0" applyFill="0" applyBorder="0" applyAlignment="0" applyProtection="0"/>
    <xf numFmtId="0" fontId="76" fillId="0" borderId="0" applyNumberFormat="0" applyFill="0" applyBorder="0" applyAlignment="0" applyProtection="0"/>
    <xf numFmtId="0" fontId="77" fillId="0" borderId="0" applyNumberFormat="0" applyFill="0" applyBorder="0" applyAlignment="0" applyProtection="0"/>
    <xf numFmtId="0" fontId="76" fillId="0" borderId="0" applyNumberFormat="0" applyFill="0" applyBorder="0" applyAlignment="0" applyProtection="0"/>
    <xf numFmtId="0" fontId="77" fillId="0" borderId="0" applyNumberFormat="0" applyFill="0" applyBorder="0" applyAlignment="0" applyProtection="0"/>
    <xf numFmtId="0" fontId="76" fillId="0" borderId="0" applyNumberFormat="0" applyFill="0" applyBorder="0" applyAlignment="0" applyProtection="0"/>
    <xf numFmtId="0" fontId="77" fillId="0" borderId="0" applyNumberFormat="0" applyFill="0" applyBorder="0" applyAlignment="0" applyProtection="0"/>
    <xf numFmtId="0" fontId="76" fillId="0" borderId="0" applyNumberFormat="0" applyFill="0" applyBorder="0" applyAlignment="0" applyProtection="0"/>
    <xf numFmtId="0" fontId="77" fillId="0" borderId="0" applyNumberFormat="0" applyFill="0" applyBorder="0" applyAlignment="0" applyProtection="0"/>
    <xf numFmtId="0" fontId="76" fillId="0" borderId="0" applyNumberFormat="0" applyFill="0" applyBorder="0" applyAlignment="0" applyProtection="0"/>
    <xf numFmtId="0" fontId="77" fillId="0" borderId="0" applyNumberFormat="0" applyFill="0" applyBorder="0" applyAlignment="0" applyProtection="0"/>
    <xf numFmtId="0" fontId="76" fillId="0" borderId="0" applyNumberFormat="0" applyFill="0" applyBorder="0" applyAlignment="0" applyProtection="0"/>
    <xf numFmtId="0" fontId="77" fillId="0" borderId="0" applyNumberFormat="0" applyFill="0" applyBorder="0" applyAlignment="0" applyProtection="0"/>
    <xf numFmtId="0" fontId="76" fillId="0" borderId="0" applyNumberFormat="0" applyFill="0" applyBorder="0" applyAlignment="0" applyProtection="0"/>
    <xf numFmtId="0" fontId="77" fillId="0" borderId="0" applyNumberFormat="0" applyFill="0" applyBorder="0" applyAlignment="0" applyProtection="0"/>
    <xf numFmtId="0" fontId="76" fillId="0" borderId="0" applyNumberFormat="0" applyFill="0" applyBorder="0" applyAlignment="0" applyProtection="0"/>
    <xf numFmtId="0" fontId="77" fillId="0" borderId="0" applyNumberFormat="0" applyFill="0" applyBorder="0" applyAlignment="0" applyProtection="0"/>
    <xf numFmtId="0" fontId="76" fillId="0" borderId="0" applyNumberFormat="0" applyFill="0" applyBorder="0" applyAlignment="0" applyProtection="0"/>
    <xf numFmtId="0" fontId="77" fillId="0" borderId="0" applyNumberFormat="0" applyFill="0" applyBorder="0" applyAlignment="0" applyProtection="0"/>
  </cellStyleXfs>
  <cellXfs count="372">
    <xf numFmtId="0" fontId="0" fillId="0" borderId="0" xfId="0"/>
    <xf numFmtId="0" fontId="6" fillId="2" borderId="1" xfId="0" applyNumberFormat="1" applyFont="1" applyFill="1" applyBorder="1" applyAlignment="1" applyProtection="1">
      <alignment horizontal="center" vertical="center"/>
    </xf>
    <xf numFmtId="0" fontId="6" fillId="0" borderId="0" xfId="0" applyFont="1" applyFill="1" applyBorder="1" applyAlignment="1" applyProtection="1">
      <alignment vertical="center"/>
      <protection locked="0"/>
    </xf>
    <xf numFmtId="0" fontId="14" fillId="0" borderId="0" xfId="0" applyFont="1"/>
    <xf numFmtId="0" fontId="6" fillId="5" borderId="1" xfId="0" applyFont="1" applyFill="1" applyBorder="1" applyAlignment="1" applyProtection="1">
      <alignment horizontal="center" vertical="center"/>
      <protection locked="0"/>
    </xf>
    <xf numFmtId="0" fontId="15" fillId="0" borderId="0" xfId="0" applyFont="1"/>
    <xf numFmtId="0" fontId="15" fillId="0" borderId="0" xfId="0" applyNumberFormat="1" applyFont="1"/>
    <xf numFmtId="0" fontId="15" fillId="0" borderId="0" xfId="0" applyFont="1" applyAlignment="1">
      <alignment wrapText="1"/>
    </xf>
    <xf numFmtId="0" fontId="15" fillId="0" borderId="0" xfId="0" applyFont="1" applyAlignment="1">
      <alignment horizontal="center"/>
    </xf>
    <xf numFmtId="0" fontId="15" fillId="0" borderId="0" xfId="0" applyFont="1" applyProtection="1"/>
    <xf numFmtId="0" fontId="15" fillId="0" borderId="0" xfId="0" applyFont="1" applyProtection="1">
      <protection locked="0"/>
    </xf>
    <xf numFmtId="0" fontId="0" fillId="0" borderId="0" xfId="0" applyFill="1"/>
    <xf numFmtId="0" fontId="16" fillId="0" borderId="0" xfId="0" applyFont="1" applyFill="1"/>
    <xf numFmtId="0" fontId="18" fillId="0" borderId="0" xfId="5" applyFont="1" applyFill="1"/>
    <xf numFmtId="0" fontId="16" fillId="0" borderId="0" xfId="0" applyFont="1" applyFill="1" applyAlignment="1">
      <alignment wrapText="1"/>
    </xf>
    <xf numFmtId="0" fontId="0" fillId="0" borderId="0" xfId="0" applyFont="1" applyFill="1"/>
    <xf numFmtId="0" fontId="0" fillId="0" borderId="0" xfId="0" applyFont="1"/>
    <xf numFmtId="0" fontId="11" fillId="0" borderId="0" xfId="5" applyFont="1" applyFill="1"/>
    <xf numFmtId="0" fontId="0" fillId="0" borderId="0" xfId="0" applyFont="1" applyFill="1" applyAlignment="1">
      <alignment wrapText="1"/>
    </xf>
    <xf numFmtId="0" fontId="14" fillId="0" borderId="0" xfId="0" applyNumberFormat="1" applyFont="1"/>
    <xf numFmtId="0" fontId="0" fillId="0" borderId="0" xfId="0" applyNumberFormat="1"/>
    <xf numFmtId="0" fontId="13" fillId="0" borderId="0" xfId="5" applyFont="1"/>
    <xf numFmtId="0" fontId="13" fillId="0" borderId="0" xfId="5" applyFont="1" applyProtection="1">
      <protection locked="0"/>
    </xf>
    <xf numFmtId="0" fontId="12" fillId="0" borderId="0" xfId="5"/>
    <xf numFmtId="0" fontId="12" fillId="0" borderId="0" xfId="5" applyProtection="1">
      <protection locked="0"/>
    </xf>
    <xf numFmtId="0" fontId="12" fillId="0" borderId="0" xfId="5" applyFont="1" applyProtection="1">
      <protection locked="0"/>
    </xf>
    <xf numFmtId="0" fontId="12" fillId="0" borderId="0" xfId="5" applyFill="1" applyProtection="1">
      <protection locked="0"/>
    </xf>
    <xf numFmtId="0" fontId="12" fillId="0" borderId="0" xfId="5" applyFont="1" applyFill="1" applyProtection="1">
      <protection locked="0"/>
    </xf>
    <xf numFmtId="0" fontId="12" fillId="0" borderId="0" xfId="5" applyFont="1"/>
    <xf numFmtId="49" fontId="6" fillId="6" borderId="1" xfId="0" applyNumberFormat="1" applyFont="1" applyFill="1" applyBorder="1" applyAlignment="1" applyProtection="1">
      <alignment vertical="center" wrapText="1"/>
      <protection locked="0"/>
    </xf>
    <xf numFmtId="0" fontId="6" fillId="6" borderId="1" xfId="0" applyFont="1" applyFill="1" applyBorder="1" applyAlignment="1" applyProtection="1">
      <alignment horizontal="center" vertical="center"/>
      <protection locked="0"/>
    </xf>
    <xf numFmtId="166" fontId="7" fillId="6" borderId="1" xfId="0" applyNumberFormat="1" applyFont="1" applyFill="1" applyBorder="1" applyAlignment="1" applyProtection="1">
      <alignment vertical="center" wrapText="1"/>
      <protection locked="0"/>
    </xf>
    <xf numFmtId="4" fontId="6" fillId="2" borderId="1" xfId="1" applyNumberFormat="1" applyFont="1" applyFill="1" applyBorder="1" applyAlignment="1" applyProtection="1">
      <alignment horizontal="right" vertical="center"/>
    </xf>
    <xf numFmtId="4" fontId="9" fillId="9" borderId="1" xfId="2" applyNumberFormat="1" applyFont="1" applyFill="1" applyBorder="1" applyAlignment="1" applyProtection="1">
      <alignment horizontal="right" vertical="center"/>
      <protection locked="0"/>
    </xf>
    <xf numFmtId="4" fontId="6" fillId="9" borderId="1" xfId="0" applyNumberFormat="1" applyFont="1" applyFill="1" applyBorder="1" applyAlignment="1" applyProtection="1">
      <alignment horizontal="right" vertical="center"/>
      <protection locked="0"/>
    </xf>
    <xf numFmtId="4" fontId="9" fillId="9" borderId="1" xfId="0" applyNumberFormat="1" applyFont="1" applyFill="1" applyBorder="1" applyAlignment="1" applyProtection="1">
      <alignment horizontal="right" vertical="center"/>
      <protection locked="0"/>
    </xf>
    <xf numFmtId="4" fontId="6" fillId="4" borderId="1" xfId="1" applyNumberFormat="1" applyFont="1" applyFill="1" applyBorder="1" applyAlignment="1" applyProtection="1">
      <alignment horizontal="right" vertical="center"/>
    </xf>
    <xf numFmtId="4" fontId="9" fillId="9" borderId="1" xfId="1" applyNumberFormat="1" applyFont="1" applyFill="1" applyBorder="1" applyAlignment="1" applyProtection="1">
      <alignment horizontal="right" vertical="center"/>
      <protection locked="0"/>
    </xf>
    <xf numFmtId="0" fontId="6" fillId="9" borderId="1" xfId="0" applyFont="1" applyFill="1" applyBorder="1" applyAlignment="1" applyProtection="1">
      <alignment vertical="center" wrapText="1"/>
      <protection locked="0"/>
    </xf>
    <xf numFmtId="0" fontId="10" fillId="7" borderId="0" xfId="0" applyFont="1" applyFill="1" applyBorder="1" applyAlignment="1" applyProtection="1">
      <alignment horizontal="left" vertical="center"/>
      <protection locked="0"/>
    </xf>
    <xf numFmtId="0" fontId="10" fillId="7" borderId="0" xfId="0" applyFont="1" applyFill="1" applyBorder="1" applyAlignment="1" applyProtection="1">
      <alignment horizontal="right" vertical="center"/>
      <protection locked="0"/>
    </xf>
    <xf numFmtId="0" fontId="10" fillId="0" borderId="0" xfId="0" applyFont="1" applyFill="1" applyBorder="1" applyAlignment="1" applyProtection="1">
      <alignment horizontal="left" vertical="center"/>
      <protection locked="0"/>
    </xf>
    <xf numFmtId="0" fontId="10" fillId="0" borderId="0" xfId="0" applyFont="1" applyFill="1" applyBorder="1" applyAlignment="1" applyProtection="1">
      <alignment horizontal="right" vertical="center"/>
      <protection locked="0"/>
    </xf>
    <xf numFmtId="0" fontId="10" fillId="7" borderId="0" xfId="0" applyFont="1" applyFill="1" applyBorder="1" applyAlignment="1" applyProtection="1">
      <alignment horizontal="left" vertical="center"/>
      <protection hidden="1"/>
    </xf>
    <xf numFmtId="0" fontId="10" fillId="7" borderId="0" xfId="0" applyFont="1" applyFill="1" applyBorder="1" applyAlignment="1" applyProtection="1">
      <alignment horizontal="right" vertical="center"/>
      <protection hidden="1"/>
    </xf>
    <xf numFmtId="0" fontId="7" fillId="2" borderId="1" xfId="0" applyNumberFormat="1" applyFont="1" applyFill="1" applyBorder="1" applyAlignment="1" applyProtection="1">
      <alignment vertical="center" wrapText="1"/>
    </xf>
    <xf numFmtId="0" fontId="15" fillId="0" borderId="0" xfId="0" applyNumberFormat="1" applyFont="1" applyAlignment="1" applyProtection="1">
      <alignment wrapText="1"/>
    </xf>
    <xf numFmtId="0" fontId="15" fillId="0" borderId="0" xfId="0" applyNumberFormat="1" applyFont="1" applyFill="1" applyProtection="1"/>
    <xf numFmtId="0" fontId="16" fillId="0" borderId="0" xfId="0" applyFont="1"/>
    <xf numFmtId="0" fontId="15" fillId="6" borderId="0" xfId="0" applyFont="1" applyFill="1" applyAlignment="1" applyProtection="1">
      <alignment horizontal="center" wrapText="1"/>
    </xf>
    <xf numFmtId="0" fontId="10" fillId="7" borderId="0" xfId="0" applyFont="1" applyFill="1" applyBorder="1" applyAlignment="1" applyProtection="1">
      <alignment horizontal="left" vertical="center"/>
    </xf>
    <xf numFmtId="0" fontId="7" fillId="4" borderId="1" xfId="0" applyNumberFormat="1" applyFont="1" applyFill="1" applyBorder="1" applyAlignment="1" applyProtection="1">
      <alignment vertical="center" wrapText="1"/>
    </xf>
    <xf numFmtId="167" fontId="0" fillId="4" borderId="5" xfId="0" applyNumberFormat="1" applyFont="1" applyFill="1" applyBorder="1" applyAlignment="1" applyProtection="1">
      <alignment horizontal="center" vertical="center" wrapText="1"/>
    </xf>
    <xf numFmtId="4" fontId="39" fillId="9" borderId="5" xfId="0" applyNumberFormat="1" applyFont="1" applyFill="1" applyBorder="1" applyAlignment="1" applyProtection="1">
      <alignment horizontal="right" vertical="center" wrapText="1"/>
      <protection locked="0"/>
    </xf>
    <xf numFmtId="4" fontId="6" fillId="6" borderId="1" xfId="1" applyNumberFormat="1" applyFont="1" applyFill="1" applyBorder="1" applyAlignment="1" applyProtection="1">
      <alignment horizontal="right" vertical="center"/>
    </xf>
    <xf numFmtId="4" fontId="6" fillId="6" borderId="17" xfId="1" applyNumberFormat="1" applyFont="1" applyFill="1" applyBorder="1" applyAlignment="1" applyProtection="1">
      <alignment horizontal="right" vertical="center"/>
    </xf>
    <xf numFmtId="0" fontId="15" fillId="6" borderId="0" xfId="0" applyFont="1" applyFill="1" applyProtection="1"/>
    <xf numFmtId="0" fontId="20" fillId="6" borderId="6" xfId="0" applyFont="1" applyFill="1" applyBorder="1" applyAlignment="1" applyProtection="1">
      <alignment horizontal="left" vertical="center" wrapText="1"/>
    </xf>
    <xf numFmtId="0" fontId="17" fillId="0" borderId="0" xfId="0" applyFont="1"/>
    <xf numFmtId="0" fontId="43" fillId="0" borderId="0" xfId="0" applyFont="1" applyFill="1" applyBorder="1"/>
    <xf numFmtId="0" fontId="20" fillId="8" borderId="6" xfId="0" applyFont="1" applyFill="1" applyBorder="1" applyAlignment="1" applyProtection="1">
      <alignment horizontal="left" vertical="center" wrapText="1"/>
    </xf>
    <xf numFmtId="0" fontId="20" fillId="8" borderId="6" xfId="0" applyFont="1" applyFill="1" applyBorder="1" applyAlignment="1" applyProtection="1">
      <alignment horizontal="left" vertical="center" wrapText="1"/>
      <protection locked="0"/>
    </xf>
    <xf numFmtId="0" fontId="6" fillId="0" borderId="0" xfId="0" applyFont="1" applyFill="1" applyBorder="1" applyAlignment="1" applyProtection="1">
      <alignment horizontal="center" vertical="center" wrapText="1"/>
    </xf>
    <xf numFmtId="0" fontId="46" fillId="7" borderId="0" xfId="0" applyFont="1" applyFill="1" applyBorder="1" applyAlignment="1" applyProtection="1">
      <alignment horizontal="right" vertical="center"/>
    </xf>
    <xf numFmtId="0" fontId="47" fillId="7" borderId="0" xfId="0" applyFont="1" applyFill="1" applyBorder="1" applyAlignment="1" applyProtection="1">
      <alignment horizontal="right" vertical="center"/>
      <protection hidden="1"/>
    </xf>
    <xf numFmtId="0" fontId="47" fillId="0" borderId="0" xfId="0" applyFont="1" applyFill="1" applyBorder="1" applyAlignment="1" applyProtection="1">
      <alignment horizontal="left" vertical="center"/>
      <protection locked="0"/>
    </xf>
    <xf numFmtId="0" fontId="47" fillId="0" borderId="0" xfId="0" applyFont="1" applyFill="1" applyBorder="1" applyAlignment="1" applyProtection="1">
      <alignment horizontal="right" vertical="center"/>
      <protection locked="0"/>
    </xf>
    <xf numFmtId="0" fontId="46" fillId="7" borderId="0" xfId="0" applyFont="1" applyFill="1" applyBorder="1" applyAlignment="1" applyProtection="1">
      <alignment horizontal="right" vertical="center"/>
      <protection locked="0"/>
    </xf>
    <xf numFmtId="0" fontId="47" fillId="7" borderId="0" xfId="0" applyNumberFormat="1" applyFont="1" applyFill="1" applyBorder="1" applyAlignment="1" applyProtection="1">
      <alignment horizontal="left" vertical="center" indent="1"/>
      <protection locked="0"/>
    </xf>
    <xf numFmtId="0" fontId="19" fillId="7" borderId="0" xfId="0" applyFont="1" applyFill="1" applyBorder="1" applyAlignment="1" applyProtection="1">
      <alignment horizontal="right" vertical="center"/>
      <protection hidden="1"/>
    </xf>
    <xf numFmtId="0" fontId="19" fillId="7" borderId="0" xfId="0" applyNumberFormat="1" applyFont="1" applyFill="1" applyBorder="1" applyAlignment="1" applyProtection="1">
      <alignment horizontal="left" vertical="center" indent="1"/>
    </xf>
    <xf numFmtId="0" fontId="19" fillId="0" borderId="0" xfId="0" applyFont="1" applyFill="1" applyBorder="1" applyAlignment="1" applyProtection="1">
      <alignment horizontal="left" vertical="center"/>
      <protection locked="0"/>
    </xf>
    <xf numFmtId="0" fontId="19" fillId="0" borderId="0" xfId="0" applyFont="1" applyFill="1" applyBorder="1" applyAlignment="1" applyProtection="1">
      <alignment horizontal="right" vertical="center"/>
      <protection locked="0"/>
    </xf>
    <xf numFmtId="0" fontId="19" fillId="0" borderId="0" xfId="0" applyFont="1" applyFill="1" applyBorder="1" applyAlignment="1" applyProtection="1">
      <alignment horizontal="left" vertical="center"/>
    </xf>
    <xf numFmtId="0" fontId="19" fillId="7" borderId="0" xfId="0" applyFont="1" applyFill="1" applyBorder="1" applyAlignment="1" applyProtection="1">
      <alignment horizontal="right" vertical="center"/>
    </xf>
    <xf numFmtId="0" fontId="40" fillId="7" borderId="0" xfId="0" applyFont="1" applyFill="1" applyBorder="1" applyAlignment="1" applyProtection="1">
      <alignment vertical="center" wrapText="1"/>
      <protection locked="0"/>
    </xf>
    <xf numFmtId="0" fontId="40" fillId="6" borderId="0" xfId="0" applyFont="1" applyFill="1" applyBorder="1" applyAlignment="1" applyProtection="1">
      <alignment horizontal="center" vertical="center" wrapText="1"/>
      <protection locked="0"/>
    </xf>
    <xf numFmtId="0" fontId="19" fillId="8" borderId="0" xfId="0" applyFont="1" applyFill="1" applyBorder="1" applyAlignment="1" applyProtection="1">
      <alignment horizontal="right" vertical="center"/>
    </xf>
    <xf numFmtId="0" fontId="19" fillId="8" borderId="18" xfId="0" applyFont="1" applyFill="1" applyBorder="1" applyAlignment="1" applyProtection="1">
      <alignment horizontal="left" vertical="center"/>
    </xf>
    <xf numFmtId="0" fontId="19" fillId="8" borderId="20" xfId="0" applyFont="1" applyFill="1" applyBorder="1" applyAlignment="1" applyProtection="1">
      <alignment horizontal="left" vertical="center"/>
    </xf>
    <xf numFmtId="0" fontId="40" fillId="7" borderId="0" xfId="0" applyFont="1" applyFill="1" applyBorder="1" applyAlignment="1" applyProtection="1">
      <alignment horizontal="right" vertical="center" wrapText="1"/>
    </xf>
    <xf numFmtId="0" fontId="19" fillId="8" borderId="23" xfId="0" applyFont="1" applyFill="1" applyBorder="1" applyAlignment="1" applyProtection="1">
      <alignment horizontal="center" vertical="center"/>
    </xf>
    <xf numFmtId="0" fontId="14" fillId="0" borderId="0" xfId="0" applyFont="1" applyAlignment="1">
      <alignment horizontal="right"/>
    </xf>
    <xf numFmtId="0" fontId="13" fillId="0" borderId="0" xfId="100" applyFont="1"/>
    <xf numFmtId="0" fontId="13" fillId="0" borderId="0" xfId="100" applyFont="1" applyProtection="1">
      <protection locked="0"/>
    </xf>
    <xf numFmtId="0" fontId="13" fillId="0" borderId="0" xfId="100" applyFont="1" applyAlignment="1" applyProtection="1">
      <protection locked="0"/>
    </xf>
    <xf numFmtId="0" fontId="3" fillId="0" borderId="0" xfId="100"/>
    <xf numFmtId="0" fontId="6" fillId="0" borderId="0" xfId="4" applyFont="1" applyAlignment="1">
      <alignment vertical="center"/>
    </xf>
    <xf numFmtId="0" fontId="6" fillId="0" borderId="0" xfId="4"/>
    <xf numFmtId="0" fontId="3" fillId="0" borderId="0" xfId="100" applyProtection="1">
      <protection locked="0"/>
    </xf>
    <xf numFmtId="0" fontId="3" fillId="0" borderId="0" xfId="100" applyFill="1" applyProtection="1">
      <protection locked="0"/>
    </xf>
    <xf numFmtId="0" fontId="3" fillId="0" borderId="0" xfId="100" applyFill="1" applyAlignment="1" applyProtection="1">
      <protection locked="0"/>
    </xf>
    <xf numFmtId="0" fontId="46" fillId="0" borderId="0" xfId="100" applyFont="1" applyFill="1" applyProtection="1">
      <protection locked="0"/>
    </xf>
    <xf numFmtId="0" fontId="46" fillId="0" borderId="0" xfId="100" applyFont="1" applyFill="1" applyProtection="1"/>
    <xf numFmtId="0" fontId="3" fillId="0" borderId="0" xfId="100" applyAlignment="1"/>
    <xf numFmtId="0" fontId="3" fillId="0" borderId="0" xfId="100" applyAlignment="1" applyProtection="1">
      <protection locked="0"/>
    </xf>
    <xf numFmtId="0" fontId="39" fillId="0" borderId="1" xfId="0" applyFont="1" applyFill="1" applyBorder="1" applyAlignment="1" applyProtection="1">
      <alignment vertical="center" wrapText="1"/>
      <protection locked="0"/>
    </xf>
    <xf numFmtId="0" fontId="49" fillId="0" borderId="0" xfId="100" applyFont="1" applyAlignment="1"/>
    <xf numFmtId="0" fontId="49" fillId="0" borderId="0" xfId="100" applyFont="1"/>
    <xf numFmtId="0" fontId="49" fillId="0" borderId="0" xfId="100" applyFont="1" applyAlignment="1" applyProtection="1">
      <protection locked="0"/>
    </xf>
    <xf numFmtId="0" fontId="49" fillId="0" borderId="0" xfId="100" applyFont="1" applyBorder="1" applyAlignment="1" applyProtection="1">
      <protection locked="0"/>
    </xf>
    <xf numFmtId="0" fontId="39" fillId="0" borderId="0" xfId="100" applyFont="1" applyAlignment="1"/>
    <xf numFmtId="0" fontId="39" fillId="0" borderId="0" xfId="100" applyFont="1"/>
    <xf numFmtId="0" fontId="39" fillId="0" borderId="0" xfId="100" applyFont="1" applyAlignment="1" applyProtection="1">
      <protection locked="0"/>
    </xf>
    <xf numFmtId="0" fontId="41" fillId="0" borderId="0" xfId="0" applyFont="1"/>
    <xf numFmtId="0" fontId="6" fillId="0" borderId="0" xfId="4" applyFont="1"/>
    <xf numFmtId="0" fontId="48" fillId="0" borderId="0" xfId="0" applyFont="1"/>
    <xf numFmtId="0" fontId="39" fillId="0" borderId="0" xfId="0" applyFont="1"/>
    <xf numFmtId="0" fontId="49" fillId="0" borderId="0" xfId="0" applyFont="1"/>
    <xf numFmtId="0" fontId="39" fillId="0" borderId="17" xfId="0" applyFont="1" applyBorder="1"/>
    <xf numFmtId="0" fontId="49" fillId="41" borderId="17" xfId="0" applyFont="1" applyFill="1" applyBorder="1"/>
    <xf numFmtId="3" fontId="48" fillId="0" borderId="0" xfId="0" applyNumberFormat="1" applyFont="1"/>
    <xf numFmtId="3" fontId="39" fillId="0" borderId="0" xfId="0" applyNumberFormat="1" applyFont="1"/>
    <xf numFmtId="3" fontId="49" fillId="41" borderId="17" xfId="0" applyNumberFormat="1" applyFont="1" applyFill="1" applyBorder="1" applyAlignment="1">
      <alignment horizontal="center"/>
    </xf>
    <xf numFmtId="3" fontId="39" fillId="0" borderId="17" xfId="0" applyNumberFormat="1" applyFont="1" applyBorder="1"/>
    <xf numFmtId="0" fontId="6" fillId="0" borderId="17" xfId="4" applyFont="1" applyBorder="1" applyAlignment="1">
      <alignment wrapText="1"/>
    </xf>
    <xf numFmtId="3" fontId="49" fillId="0" borderId="17" xfId="0" applyNumberFormat="1" applyFont="1" applyBorder="1"/>
    <xf numFmtId="0" fontId="49" fillId="41" borderId="17" xfId="0" applyFont="1" applyFill="1" applyBorder="1" applyAlignment="1">
      <alignment horizontal="right"/>
    </xf>
    <xf numFmtId="3" fontId="49" fillId="0" borderId="0" xfId="0" applyNumberFormat="1" applyFont="1"/>
    <xf numFmtId="0" fontId="20" fillId="0" borderId="6" xfId="0" applyFont="1" applyFill="1" applyBorder="1" applyAlignment="1" applyProtection="1">
      <alignment horizontal="left" vertical="center" wrapText="1"/>
    </xf>
    <xf numFmtId="0" fontId="6" fillId="0" borderId="0" xfId="0" applyNumberFormat="1" applyFont="1" applyFill="1" applyBorder="1" applyAlignment="1" applyProtection="1">
      <alignment vertical="center"/>
      <protection locked="0"/>
    </xf>
    <xf numFmtId="0" fontId="50" fillId="0" borderId="6" xfId="0" applyNumberFormat="1" applyFont="1" applyFill="1" applyBorder="1" applyAlignment="1" applyProtection="1">
      <alignment horizontal="left" vertical="center" wrapText="1"/>
    </xf>
    <xf numFmtId="0" fontId="39" fillId="0" borderId="17" xfId="0" applyFont="1" applyBorder="1" applyAlignment="1">
      <alignment vertical="center" wrapText="1"/>
    </xf>
    <xf numFmtId="3" fontId="39" fillId="0" borderId="17" xfId="0" applyNumberFormat="1" applyFont="1" applyBorder="1" applyAlignment="1">
      <alignment vertical="center"/>
    </xf>
    <xf numFmtId="0" fontId="49" fillId="0" borderId="0" xfId="0" applyFont="1" applyAlignment="1">
      <alignment vertical="center"/>
    </xf>
    <xf numFmtId="0" fontId="39" fillId="0" borderId="0" xfId="0" applyFont="1" applyAlignment="1">
      <alignment vertical="center"/>
    </xf>
    <xf numFmtId="4" fontId="39" fillId="0" borderId="5" xfId="0" applyNumberFormat="1" applyFont="1" applyFill="1" applyBorder="1" applyAlignment="1" applyProtection="1">
      <alignment horizontal="left" vertical="center" wrapText="1"/>
      <protection locked="0"/>
    </xf>
    <xf numFmtId="4" fontId="39" fillId="0" borderId="18" xfId="0" applyNumberFormat="1" applyFont="1" applyFill="1" applyBorder="1" applyAlignment="1" applyProtection="1">
      <alignment horizontal="left" vertical="center" wrapText="1"/>
      <protection locked="0"/>
    </xf>
    <xf numFmtId="0" fontId="43" fillId="0" borderId="0" xfId="0" applyFont="1" applyBorder="1"/>
    <xf numFmtId="0" fontId="42" fillId="0" borderId="0" xfId="0" applyFont="1" applyBorder="1"/>
    <xf numFmtId="0" fontId="16" fillId="0" borderId="0" xfId="0" applyFont="1" applyBorder="1"/>
    <xf numFmtId="0" fontId="44" fillId="6" borderId="0" xfId="0" applyFont="1" applyFill="1" applyBorder="1"/>
    <xf numFmtId="0" fontId="16" fillId="6" borderId="0" xfId="4" applyFont="1" applyFill="1" applyBorder="1" applyAlignment="1">
      <alignment vertical="center"/>
    </xf>
    <xf numFmtId="0" fontId="45" fillId="0" borderId="0" xfId="4" applyFont="1" applyFill="1" applyBorder="1" applyAlignment="1">
      <alignment vertical="center"/>
    </xf>
    <xf numFmtId="0" fontId="45" fillId="6" borderId="0" xfId="4" applyFont="1" applyFill="1" applyBorder="1" applyAlignment="1">
      <alignment horizontal="left" vertical="center"/>
    </xf>
    <xf numFmtId="0" fontId="16" fillId="6" borderId="0" xfId="0" applyFont="1" applyFill="1" applyBorder="1"/>
    <xf numFmtId="0" fontId="16" fillId="0" borderId="0" xfId="4" applyFont="1" applyFill="1" applyBorder="1" applyAlignment="1">
      <alignment vertical="center"/>
    </xf>
    <xf numFmtId="0" fontId="45" fillId="6" borderId="0" xfId="4" applyFont="1" applyFill="1" applyBorder="1" applyAlignment="1">
      <alignment vertical="center"/>
    </xf>
    <xf numFmtId="0" fontId="38" fillId="6" borderId="0" xfId="0" applyFont="1" applyFill="1" applyBorder="1"/>
    <xf numFmtId="0" fontId="44" fillId="0" borderId="0" xfId="0" applyFont="1" applyBorder="1"/>
    <xf numFmtId="0" fontId="38" fillId="0" borderId="0" xfId="0" applyFont="1" applyBorder="1"/>
    <xf numFmtId="0" fontId="16" fillId="0" borderId="0" xfId="0" applyFont="1" applyFill="1" applyBorder="1"/>
    <xf numFmtId="0" fontId="45" fillId="0" borderId="0" xfId="4" applyFont="1" applyFill="1" applyBorder="1" applyAlignment="1">
      <alignment horizontal="left" vertical="center"/>
    </xf>
    <xf numFmtId="0" fontId="43" fillId="43" borderId="0" xfId="0" applyFont="1" applyFill="1" applyBorder="1"/>
    <xf numFmtId="49" fontId="15" fillId="0" borderId="0" xfId="0" applyNumberFormat="1" applyFont="1"/>
    <xf numFmtId="49" fontId="20" fillId="8" borderId="6" xfId="0" applyNumberFormat="1" applyFont="1" applyFill="1" applyBorder="1" applyAlignment="1" applyProtection="1">
      <alignment horizontal="left" vertical="center" wrapText="1"/>
    </xf>
    <xf numFmtId="0" fontId="15" fillId="43" borderId="0" xfId="0" applyFont="1" applyFill="1"/>
    <xf numFmtId="49" fontId="39" fillId="42" borderId="18" xfId="0" applyNumberFormat="1" applyFont="1" applyFill="1" applyBorder="1" applyAlignment="1" applyProtection="1">
      <alignment horizontal="left" vertical="center" wrapText="1"/>
      <protection locked="0"/>
    </xf>
    <xf numFmtId="4" fontId="6" fillId="42" borderId="18" xfId="0" applyNumberFormat="1" applyFont="1" applyFill="1" applyBorder="1" applyAlignment="1" applyProtection="1">
      <alignment horizontal="right" vertical="center" wrapText="1"/>
      <protection locked="0"/>
    </xf>
    <xf numFmtId="0" fontId="6" fillId="6" borderId="17" xfId="0" applyFont="1" applyFill="1" applyBorder="1" applyAlignment="1" applyProtection="1">
      <alignment horizontal="center" vertical="center"/>
    </xf>
    <xf numFmtId="0" fontId="51" fillId="0" borderId="0" xfId="0" applyFont="1" applyProtection="1"/>
    <xf numFmtId="49" fontId="39" fillId="0" borderId="18" xfId="0" applyNumberFormat="1" applyFont="1" applyFill="1" applyBorder="1" applyAlignment="1" applyProtection="1">
      <alignment horizontal="left" vertical="center" wrapText="1"/>
    </xf>
    <xf numFmtId="49" fontId="15" fillId="0" borderId="0" xfId="0" applyNumberFormat="1" applyFont="1" applyAlignment="1" applyProtection="1">
      <alignment wrapText="1"/>
    </xf>
    <xf numFmtId="49" fontId="6" fillId="3" borderId="1" xfId="0" applyNumberFormat="1" applyFont="1" applyFill="1" applyBorder="1" applyAlignment="1" applyProtection="1">
      <alignment vertical="center" wrapText="1"/>
    </xf>
    <xf numFmtId="0" fontId="15" fillId="0" borderId="0" xfId="0" applyFont="1" applyAlignment="1" applyProtection="1">
      <alignment wrapText="1"/>
    </xf>
    <xf numFmtId="0" fontId="6" fillId="6" borderId="17" xfId="0" applyNumberFormat="1" applyFont="1" applyFill="1" applyBorder="1" applyAlignment="1" applyProtection="1">
      <alignment vertical="center" wrapText="1"/>
    </xf>
    <xf numFmtId="0" fontId="39" fillId="0" borderId="17" xfId="0" applyFont="1" applyFill="1" applyBorder="1" applyAlignment="1" applyProtection="1">
      <alignment vertical="center" wrapText="1"/>
    </xf>
    <xf numFmtId="0" fontId="6" fillId="6" borderId="17" xfId="0" applyFont="1" applyFill="1" applyBorder="1" applyAlignment="1" applyProtection="1">
      <alignment horizontal="left" vertical="center"/>
    </xf>
    <xf numFmtId="0" fontId="15" fillId="0" borderId="0" xfId="0" applyNumberFormat="1" applyFont="1" applyProtection="1"/>
    <xf numFmtId="0" fontId="6" fillId="5" borderId="1" xfId="0" applyFont="1" applyFill="1" applyBorder="1" applyAlignment="1" applyProtection="1">
      <alignment horizontal="center" vertical="center"/>
    </xf>
    <xf numFmtId="0" fontId="15" fillId="0" borderId="0" xfId="0" applyFont="1" applyAlignment="1" applyProtection="1">
      <alignment horizontal="center"/>
    </xf>
    <xf numFmtId="0" fontId="43" fillId="43" borderId="0" xfId="0" applyNumberFormat="1" applyFont="1" applyFill="1" applyBorder="1"/>
    <xf numFmtId="0" fontId="45" fillId="0" borderId="0" xfId="4" applyNumberFormat="1" applyFont="1" applyFill="1" applyBorder="1" applyAlignment="1">
      <alignment vertical="center"/>
    </xf>
    <xf numFmtId="0" fontId="16" fillId="0" borderId="0" xfId="0" applyNumberFormat="1" applyFont="1" applyFill="1" applyBorder="1"/>
    <xf numFmtId="0" fontId="49" fillId="44" borderId="0" xfId="0" applyFont="1" applyFill="1"/>
    <xf numFmtId="0" fontId="41" fillId="44" borderId="0" xfId="0" applyFont="1" applyFill="1"/>
    <xf numFmtId="0" fontId="41" fillId="45" borderId="0" xfId="0" applyFont="1" applyFill="1"/>
    <xf numFmtId="1" fontId="15" fillId="0" borderId="0" xfId="0" applyNumberFormat="1" applyFont="1"/>
    <xf numFmtId="0" fontId="50" fillId="0" borderId="6" xfId="0" applyFont="1" applyFill="1" applyBorder="1" applyAlignment="1" applyProtection="1">
      <alignment horizontal="left" vertical="center" wrapText="1"/>
    </xf>
    <xf numFmtId="0" fontId="15" fillId="5" borderId="1" xfId="0" applyFont="1" applyFill="1" applyBorder="1" applyAlignment="1" applyProtection="1">
      <alignment horizontal="left" vertical="top" wrapText="1"/>
    </xf>
    <xf numFmtId="0" fontId="15" fillId="5" borderId="1" xfId="0" applyFont="1" applyFill="1" applyBorder="1" applyAlignment="1" applyProtection="1">
      <alignment horizontal="left" vertical="top" wrapText="1"/>
      <protection locked="0"/>
    </xf>
    <xf numFmtId="0" fontId="15" fillId="0" borderId="1" xfId="0" applyFont="1" applyBorder="1" applyAlignment="1" applyProtection="1">
      <alignment horizontal="left" vertical="top" wrapText="1"/>
    </xf>
    <xf numFmtId="49" fontId="15" fillId="43" borderId="0" xfId="0" applyNumberFormat="1" applyFont="1" applyFill="1"/>
    <xf numFmtId="1" fontId="20" fillId="8" borderId="6" xfId="0" applyNumberFormat="1" applyFont="1" applyFill="1" applyBorder="1" applyAlignment="1" applyProtection="1">
      <alignment horizontal="left" vertical="center" wrapText="1"/>
    </xf>
    <xf numFmtId="1" fontId="15" fillId="0" borderId="0" xfId="0" applyNumberFormat="1" applyFont="1" applyAlignment="1" applyProtection="1">
      <alignment wrapText="1"/>
    </xf>
    <xf numFmtId="1" fontId="39" fillId="0" borderId="18" xfId="0" applyNumberFormat="1" applyFont="1" applyFill="1" applyBorder="1" applyAlignment="1" applyProtection="1">
      <alignment horizontal="left" vertical="center" wrapText="1"/>
    </xf>
    <xf numFmtId="3" fontId="39" fillId="46" borderId="17" xfId="0" applyNumberFormat="1" applyFont="1" applyFill="1" applyBorder="1" applyAlignment="1">
      <alignment vertical="center"/>
    </xf>
    <xf numFmtId="0" fontId="55" fillId="0" borderId="0" xfId="0" applyFont="1"/>
    <xf numFmtId="3" fontId="55" fillId="0" borderId="0" xfId="0" applyNumberFormat="1" applyFont="1"/>
    <xf numFmtId="4" fontId="55" fillId="0" borderId="0" xfId="0" applyNumberFormat="1" applyFont="1"/>
    <xf numFmtId="4" fontId="39" fillId="0" borderId="0" xfId="0" applyNumberFormat="1" applyFont="1"/>
    <xf numFmtId="4" fontId="39" fillId="46" borderId="17" xfId="0" applyNumberFormat="1" applyFont="1" applyFill="1" applyBorder="1" applyAlignment="1">
      <alignment vertical="center"/>
    </xf>
    <xf numFmtId="4" fontId="39" fillId="0" borderId="17" xfId="0" applyNumberFormat="1" applyFont="1" applyBorder="1" applyAlignment="1">
      <alignment vertical="center"/>
    </xf>
    <xf numFmtId="3" fontId="39" fillId="41" borderId="17" xfId="0" applyNumberFormat="1" applyFont="1" applyFill="1" applyBorder="1"/>
    <xf numFmtId="4" fontId="39" fillId="41" borderId="3" xfId="0" applyNumberFormat="1" applyFont="1" applyFill="1" applyBorder="1"/>
    <xf numFmtId="3" fontId="39" fillId="41" borderId="6" xfId="0" applyNumberFormat="1" applyFont="1" applyFill="1" applyBorder="1"/>
    <xf numFmtId="3" fontId="39" fillId="41" borderId="7" xfId="0" applyNumberFormat="1" applyFont="1" applyFill="1" applyBorder="1"/>
    <xf numFmtId="3" fontId="49" fillId="41" borderId="4" xfId="0" applyNumberFormat="1" applyFont="1" applyFill="1" applyBorder="1" applyAlignment="1">
      <alignment horizontal="center"/>
    </xf>
    <xf numFmtId="4" fontId="49" fillId="41" borderId="18" xfId="0" applyNumberFormat="1" applyFont="1" applyFill="1" applyBorder="1" applyAlignment="1">
      <alignment horizontal="center"/>
    </xf>
    <xf numFmtId="4" fontId="49" fillId="41" borderId="20" xfId="0" applyNumberFormat="1" applyFont="1" applyFill="1" applyBorder="1" applyAlignment="1">
      <alignment horizontal="center"/>
    </xf>
    <xf numFmtId="3" fontId="49" fillId="41" borderId="23" xfId="0" applyNumberFormat="1" applyFont="1" applyFill="1" applyBorder="1" applyAlignment="1">
      <alignment horizontal="center"/>
    </xf>
    <xf numFmtId="4" fontId="49" fillId="41" borderId="4" xfId="0" applyNumberFormat="1" applyFont="1" applyFill="1" applyBorder="1" applyAlignment="1">
      <alignment horizontal="center"/>
    </xf>
    <xf numFmtId="0" fontId="56" fillId="0" borderId="0" xfId="0" applyFont="1" applyProtection="1">
      <protection locked="0"/>
    </xf>
    <xf numFmtId="0" fontId="2" fillId="7" borderId="0" xfId="0" applyFont="1" applyFill="1" applyBorder="1" applyAlignment="1" applyProtection="1">
      <alignment horizontal="center" vertical="center" wrapText="1"/>
      <protection locked="0"/>
    </xf>
    <xf numFmtId="0" fontId="40" fillId="0" borderId="0" xfId="0" applyFont="1" applyFill="1" applyBorder="1" applyAlignment="1" applyProtection="1">
      <alignment vertical="center"/>
      <protection locked="0"/>
    </xf>
    <xf numFmtId="49" fontId="56" fillId="7" borderId="0" xfId="0" applyNumberFormat="1" applyFont="1" applyFill="1" applyBorder="1" applyAlignment="1" applyProtection="1">
      <alignment horizontal="left" vertical="center"/>
      <protection locked="0"/>
    </xf>
    <xf numFmtId="0" fontId="2" fillId="0" borderId="0" xfId="0" applyFont="1" applyFill="1" applyBorder="1" applyAlignment="1" applyProtection="1">
      <alignment vertical="center"/>
      <protection locked="0"/>
    </xf>
    <xf numFmtId="0" fontId="13" fillId="0" borderId="0" xfId="0" applyFont="1" applyFill="1" applyBorder="1" applyAlignment="1" applyProtection="1">
      <alignment vertical="center"/>
      <protection locked="0"/>
    </xf>
    <xf numFmtId="0" fontId="2" fillId="0" borderId="0" xfId="0" applyFont="1" applyFill="1" applyBorder="1" applyAlignment="1" applyProtection="1">
      <alignment vertical="center"/>
      <protection hidden="1"/>
    </xf>
    <xf numFmtId="0" fontId="40" fillId="7" borderId="0" xfId="0" applyFont="1" applyFill="1" applyBorder="1" applyAlignment="1" applyProtection="1">
      <alignment horizontal="right" vertical="center"/>
    </xf>
    <xf numFmtId="0" fontId="40" fillId="7" borderId="0" xfId="0" applyFont="1" applyFill="1" applyBorder="1" applyAlignment="1" applyProtection="1">
      <alignment horizontal="center" vertical="center"/>
      <protection locked="0"/>
    </xf>
    <xf numFmtId="0" fontId="57" fillId="7" borderId="0" xfId="0" applyFont="1" applyFill="1" applyBorder="1" applyAlignment="1" applyProtection="1">
      <alignment vertical="center" wrapText="1"/>
      <protection locked="0"/>
    </xf>
    <xf numFmtId="0" fontId="40" fillId="7" borderId="0" xfId="0" applyFont="1" applyFill="1" applyBorder="1" applyAlignment="1" applyProtection="1">
      <alignment vertical="center"/>
      <protection hidden="1"/>
    </xf>
    <xf numFmtId="0" fontId="40" fillId="7" borderId="0" xfId="0" applyFont="1" applyFill="1" applyBorder="1" applyAlignment="1" applyProtection="1">
      <alignment vertical="center"/>
      <protection locked="0"/>
    </xf>
    <xf numFmtId="0" fontId="2" fillId="7" borderId="0" xfId="0" applyFont="1" applyFill="1" applyBorder="1" applyAlignment="1" applyProtection="1">
      <alignment horizontal="right" vertical="center"/>
    </xf>
    <xf numFmtId="0" fontId="46" fillId="6" borderId="0" xfId="0" applyFont="1" applyFill="1" applyBorder="1" applyAlignment="1" applyProtection="1">
      <alignment horizontal="center" vertical="center"/>
      <protection locked="0"/>
    </xf>
    <xf numFmtId="0" fontId="46" fillId="7" borderId="0" xfId="0" applyFont="1" applyFill="1" applyBorder="1" applyAlignment="1" applyProtection="1">
      <alignment vertical="center"/>
      <protection hidden="1"/>
    </xf>
    <xf numFmtId="0" fontId="2" fillId="7" borderId="0" xfId="0" applyFont="1" applyFill="1" applyBorder="1" applyAlignment="1" applyProtection="1">
      <alignment vertical="center"/>
      <protection locked="0"/>
    </xf>
    <xf numFmtId="0" fontId="46" fillId="4" borderId="4" xfId="0" applyFont="1" applyFill="1" applyBorder="1" applyAlignment="1" applyProtection="1">
      <alignment horizontal="center" vertical="center"/>
    </xf>
    <xf numFmtId="0" fontId="46" fillId="0" borderId="4" xfId="0" applyFont="1" applyFill="1" applyBorder="1" applyAlignment="1" applyProtection="1">
      <alignment horizontal="center" vertical="center"/>
      <protection locked="0"/>
    </xf>
    <xf numFmtId="0" fontId="46" fillId="7" borderId="2" xfId="0" applyFont="1" applyFill="1" applyBorder="1" applyAlignment="1" applyProtection="1">
      <alignment vertical="center"/>
      <protection hidden="1"/>
    </xf>
    <xf numFmtId="0" fontId="46" fillId="4" borderId="1" xfId="0" applyFont="1" applyFill="1" applyBorder="1" applyAlignment="1" applyProtection="1">
      <alignment horizontal="center" vertical="center"/>
    </xf>
    <xf numFmtId="0" fontId="46" fillId="0" borderId="1" xfId="0" applyFont="1" applyFill="1" applyBorder="1" applyAlignment="1" applyProtection="1">
      <alignment horizontal="center" vertical="center"/>
      <protection locked="0"/>
    </xf>
    <xf numFmtId="0" fontId="46" fillId="7" borderId="0" xfId="0" applyFont="1" applyFill="1" applyBorder="1" applyAlignment="1" applyProtection="1">
      <alignment horizontal="center" vertical="center"/>
    </xf>
    <xf numFmtId="0" fontId="46" fillId="8" borderId="0" xfId="0" applyFont="1" applyFill="1" applyBorder="1" applyAlignment="1" applyProtection="1">
      <alignment horizontal="center" vertical="center"/>
      <protection locked="0"/>
    </xf>
    <xf numFmtId="0" fontId="13" fillId="7" borderId="2" xfId="0" applyFont="1" applyFill="1" applyBorder="1" applyAlignment="1" applyProtection="1">
      <alignment vertical="center"/>
      <protection hidden="1"/>
    </xf>
    <xf numFmtId="0" fontId="13" fillId="7" borderId="0" xfId="0" applyFont="1" applyFill="1" applyBorder="1" applyAlignment="1" applyProtection="1">
      <alignment vertical="center"/>
      <protection locked="0"/>
    </xf>
    <xf numFmtId="0" fontId="60" fillId="7" borderId="0" xfId="0" applyFont="1" applyFill="1" applyBorder="1" applyAlignment="1" applyProtection="1">
      <alignment vertical="center"/>
      <protection hidden="1"/>
    </xf>
    <xf numFmtId="0" fontId="61" fillId="7" borderId="0" xfId="0" applyFont="1" applyFill="1" applyBorder="1" applyAlignment="1" applyProtection="1">
      <alignment vertical="center"/>
      <protection locked="0"/>
    </xf>
    <xf numFmtId="0" fontId="39" fillId="0" borderId="0" xfId="0" applyFont="1" applyAlignment="1">
      <alignment horizontal="left"/>
    </xf>
    <xf numFmtId="0" fontId="15" fillId="0" borderId="0" xfId="0" applyFont="1" applyAlignment="1">
      <alignment vertical="top" wrapText="1"/>
    </xf>
    <xf numFmtId="0" fontId="39" fillId="0" borderId="0" xfId="0" applyFont="1" applyAlignment="1">
      <alignment vertical="top" wrapText="1"/>
    </xf>
    <xf numFmtId="0" fontId="48" fillId="0" borderId="0" xfId="0" applyFont="1" applyProtection="1"/>
    <xf numFmtId="3" fontId="48" fillId="0" borderId="0" xfId="0" applyNumberFormat="1" applyFont="1" applyProtection="1"/>
    <xf numFmtId="0" fontId="39" fillId="0" borderId="0" xfId="0" applyFont="1" applyProtection="1"/>
    <xf numFmtId="3" fontId="39" fillId="0" borderId="0" xfId="0" applyNumberFormat="1" applyFont="1" applyProtection="1"/>
    <xf numFmtId="0" fontId="63" fillId="0" borderId="0" xfId="0" applyFont="1" applyProtection="1"/>
    <xf numFmtId="0" fontId="39" fillId="0" borderId="0" xfId="0" applyFont="1" applyAlignment="1" applyProtection="1">
      <alignment wrapText="1"/>
    </xf>
    <xf numFmtId="0" fontId="49" fillId="0" borderId="0" xfId="0" applyFont="1" applyProtection="1"/>
    <xf numFmtId="0" fontId="39" fillId="0" borderId="0" xfId="0" applyFont="1" applyAlignment="1" applyProtection="1">
      <alignment vertical="center"/>
    </xf>
    <xf numFmtId="0" fontId="39" fillId="0" borderId="17" xfId="0" applyFont="1" applyBorder="1" applyAlignment="1" applyProtection="1">
      <alignment vertical="center" wrapText="1"/>
    </xf>
    <xf numFmtId="0" fontId="39" fillId="0" borderId="17" xfId="0" applyFont="1" applyBorder="1" applyAlignment="1" applyProtection="1">
      <alignment vertical="center"/>
    </xf>
    <xf numFmtId="0" fontId="39" fillId="46" borderId="17" xfId="0" applyFont="1" applyFill="1" applyBorder="1" applyAlignment="1" applyProtection="1">
      <alignment vertical="center"/>
    </xf>
    <xf numFmtId="3" fontId="39" fillId="46" borderId="17" xfId="0" applyNumberFormat="1" applyFont="1" applyFill="1" applyBorder="1" applyAlignment="1" applyProtection="1">
      <alignment vertical="center"/>
    </xf>
    <xf numFmtId="3" fontId="39" fillId="0" borderId="17" xfId="0" applyNumberFormat="1" applyFont="1" applyBorder="1" applyAlignment="1" applyProtection="1">
      <alignment vertical="center"/>
    </xf>
    <xf numFmtId="0" fontId="49" fillId="41" borderId="3" xfId="0" applyFont="1" applyFill="1" applyBorder="1" applyProtection="1"/>
    <xf numFmtId="0" fontId="49" fillId="41" borderId="6" xfId="0" applyFont="1" applyFill="1" applyBorder="1" applyProtection="1"/>
    <xf numFmtId="0" fontId="49" fillId="41" borderId="7" xfId="0" applyFont="1" applyFill="1" applyBorder="1" applyAlignment="1" applyProtection="1">
      <alignment horizontal="right"/>
    </xf>
    <xf numFmtId="0" fontId="49" fillId="0" borderId="0" xfId="0" applyFont="1" applyAlignment="1" applyProtection="1">
      <alignment vertical="center" wrapText="1"/>
    </xf>
    <xf numFmtId="0" fontId="49" fillId="41" borderId="17" xfId="0" applyFont="1" applyFill="1" applyBorder="1" applyAlignment="1" applyProtection="1">
      <alignment vertical="center" wrapText="1"/>
    </xf>
    <xf numFmtId="3" fontId="49" fillId="41" borderId="17" xfId="0" applyNumberFormat="1" applyFont="1" applyFill="1" applyBorder="1" applyAlignment="1" applyProtection="1">
      <alignment horizontal="center" vertical="center" wrapText="1"/>
    </xf>
    <xf numFmtId="0" fontId="49" fillId="41" borderId="17" xfId="0" applyFont="1" applyFill="1" applyBorder="1" applyAlignment="1" applyProtection="1">
      <alignment horizontal="center" vertical="center" wrapText="1"/>
    </xf>
    <xf numFmtId="0" fontId="39" fillId="41" borderId="3" xfId="0" applyFont="1" applyFill="1" applyBorder="1" applyAlignment="1" applyProtection="1">
      <alignment horizontal="right"/>
    </xf>
    <xf numFmtId="3" fontId="39" fillId="41" borderId="17" xfId="0" applyNumberFormat="1" applyFont="1" applyFill="1" applyBorder="1" applyProtection="1"/>
    <xf numFmtId="0" fontId="15" fillId="0" borderId="0" xfId="0" applyFont="1" applyFill="1" applyAlignment="1">
      <alignment wrapText="1"/>
    </xf>
    <xf numFmtId="0" fontId="15" fillId="0" borderId="2" xfId="0" applyFont="1" applyBorder="1" applyAlignment="1" applyProtection="1">
      <alignment horizontal="left" vertical="top" wrapText="1"/>
      <protection locked="0"/>
    </xf>
    <xf numFmtId="0" fontId="15" fillId="0" borderId="0" xfId="0" applyFont="1" applyFill="1" applyBorder="1" applyAlignment="1" applyProtection="1">
      <alignment horizontal="left" vertical="top" wrapText="1"/>
      <protection locked="0"/>
    </xf>
    <xf numFmtId="0" fontId="15" fillId="0" borderId="18" xfId="0" applyFont="1" applyBorder="1" applyAlignment="1" applyProtection="1">
      <alignment horizontal="left" vertical="top" wrapText="1"/>
      <protection locked="0"/>
    </xf>
    <xf numFmtId="0" fontId="51" fillId="0" borderId="0" xfId="99" applyFont="1" applyAlignment="1">
      <alignment vertical="top" wrapText="1"/>
    </xf>
    <xf numFmtId="0" fontId="51" fillId="0" borderId="0" xfId="99" applyFont="1" applyAlignment="1">
      <alignment wrapText="1"/>
    </xf>
    <xf numFmtId="0" fontId="51" fillId="5" borderId="1" xfId="0" applyFont="1" applyFill="1" applyBorder="1" applyAlignment="1" applyProtection="1">
      <alignment horizontal="left" vertical="top" wrapText="1"/>
      <protection locked="0"/>
    </xf>
    <xf numFmtId="0" fontId="51" fillId="0" borderId="0" xfId="99" applyFont="1" applyBorder="1" applyAlignment="1" applyProtection="1">
      <alignment horizontal="left" vertical="top" wrapText="1"/>
      <protection locked="0"/>
    </xf>
    <xf numFmtId="0" fontId="51" fillId="6" borderId="0" xfId="99" applyFont="1" applyFill="1" applyBorder="1" applyAlignment="1" applyProtection="1">
      <alignment horizontal="left" vertical="top" wrapText="1"/>
      <protection locked="0"/>
    </xf>
    <xf numFmtId="0" fontId="15" fillId="0" borderId="20" xfId="0" applyFont="1" applyFill="1" applyBorder="1" applyAlignment="1" applyProtection="1">
      <alignment horizontal="left" vertical="top" wrapText="1"/>
      <protection locked="0"/>
    </xf>
    <xf numFmtId="0" fontId="15" fillId="0" borderId="0" xfId="0" applyFont="1" applyFill="1" applyAlignment="1">
      <alignment vertical="top" wrapText="1"/>
    </xf>
    <xf numFmtId="0" fontId="39" fillId="0" borderId="0" xfId="0" applyFont="1" applyFill="1" applyAlignment="1">
      <alignment vertical="top" wrapText="1"/>
    </xf>
    <xf numFmtId="0" fontId="19" fillId="0" borderId="0" xfId="0" applyFont="1" applyFill="1" applyBorder="1" applyAlignment="1" applyProtection="1">
      <alignment horizontal="center" vertical="center"/>
      <protection locked="0"/>
    </xf>
    <xf numFmtId="0" fontId="15" fillId="0" borderId="0" xfId="0" applyFont="1" applyAlignment="1">
      <alignment vertical="top"/>
    </xf>
    <xf numFmtId="0" fontId="15" fillId="0" borderId="0" xfId="0" quotePrefix="1" applyFont="1" applyAlignment="1">
      <alignment vertical="top" wrapText="1"/>
    </xf>
    <xf numFmtId="15" fontId="15" fillId="0" borderId="0" xfId="0" applyNumberFormat="1" applyFont="1" applyAlignment="1">
      <alignment vertical="top"/>
    </xf>
    <xf numFmtId="0" fontId="1" fillId="0" borderId="0" xfId="100" applyFont="1" applyProtection="1">
      <protection locked="0"/>
    </xf>
    <xf numFmtId="0" fontId="1" fillId="0" borderId="0" xfId="100" applyFont="1" applyFill="1" applyAlignment="1" applyProtection="1">
      <protection locked="0"/>
    </xf>
    <xf numFmtId="0" fontId="51" fillId="0" borderId="0" xfId="0" applyFont="1" applyAlignment="1">
      <alignment wrapText="1"/>
    </xf>
    <xf numFmtId="14" fontId="15" fillId="0" borderId="0" xfId="0" applyNumberFormat="1" applyFont="1" applyAlignment="1">
      <alignment vertical="top"/>
    </xf>
    <xf numFmtId="0" fontId="0" fillId="47" borderId="0" xfId="0" applyNumberFormat="1" applyFont="1" applyFill="1" applyAlignment="1">
      <alignment wrapText="1"/>
    </xf>
    <xf numFmtId="0" fontId="0" fillId="48" borderId="0" xfId="0" applyFont="1" applyFill="1"/>
    <xf numFmtId="0" fontId="14" fillId="48" borderId="0" xfId="0" applyFont="1" applyFill="1"/>
    <xf numFmtId="0" fontId="11" fillId="0" borderId="0" xfId="100" applyFont="1" applyFill="1"/>
    <xf numFmtId="0" fontId="0" fillId="48" borderId="0" xfId="0" applyFill="1"/>
    <xf numFmtId="16" fontId="15" fillId="0" borderId="0" xfId="0" applyNumberFormat="1" applyFont="1" applyAlignment="1">
      <alignment vertical="top" wrapText="1"/>
    </xf>
    <xf numFmtId="0" fontId="15" fillId="49" borderId="0" xfId="0" applyFont="1" applyFill="1"/>
    <xf numFmtId="0" fontId="13" fillId="7" borderId="0" xfId="0" applyFont="1" applyFill="1" applyBorder="1" applyAlignment="1" applyProtection="1">
      <alignment horizontal="left" vertical="center"/>
    </xf>
    <xf numFmtId="0" fontId="13" fillId="7" borderId="0" xfId="0" applyFont="1" applyFill="1" applyBorder="1" applyAlignment="1" applyProtection="1">
      <alignment horizontal="left" vertical="center" wrapText="1"/>
    </xf>
    <xf numFmtId="17" fontId="2" fillId="0" borderId="0" xfId="0" applyNumberFormat="1" applyFont="1" applyFill="1" applyBorder="1" applyAlignment="1" applyProtection="1">
      <alignment vertical="center"/>
      <protection locked="0"/>
    </xf>
    <xf numFmtId="0" fontId="48" fillId="7" borderId="0" xfId="0" applyFont="1" applyFill="1" applyBorder="1" applyAlignment="1" applyProtection="1">
      <alignment horizontal="left" vertical="center"/>
    </xf>
    <xf numFmtId="0" fontId="15" fillId="0" borderId="0" xfId="0" applyFont="1" applyAlignment="1"/>
    <xf numFmtId="0" fontId="1" fillId="0" borderId="0" xfId="0" applyFont="1" applyFill="1" applyBorder="1" applyAlignment="1" applyProtection="1">
      <alignment horizontal="right" vertical="center"/>
      <protection locked="0"/>
    </xf>
    <xf numFmtId="0" fontId="51" fillId="49" borderId="0" xfId="0" applyFont="1" applyFill="1" applyAlignment="1">
      <alignment wrapText="1"/>
    </xf>
    <xf numFmtId="0" fontId="54" fillId="0" borderId="0" xfId="0" applyFont="1" applyFill="1" applyBorder="1" applyAlignment="1" applyProtection="1">
      <alignment horizontal="left" vertical="center" wrapText="1"/>
    </xf>
    <xf numFmtId="0" fontId="66" fillId="0" borderId="0" xfId="0" applyFont="1" applyAlignment="1">
      <alignment horizontal="justify" vertical="center" wrapText="1"/>
    </xf>
    <xf numFmtId="0" fontId="65" fillId="0" borderId="0" xfId="0" applyFont="1" applyAlignment="1">
      <alignment horizontal="justify" vertical="center" wrapText="1"/>
    </xf>
    <xf numFmtId="0" fontId="66" fillId="0" borderId="0" xfId="0" applyFont="1" applyAlignment="1">
      <alignment vertical="center" wrapText="1"/>
    </xf>
    <xf numFmtId="0" fontId="65" fillId="0" borderId="0" xfId="0" applyFont="1" applyAlignment="1">
      <alignment vertical="center" wrapText="1"/>
    </xf>
    <xf numFmtId="0" fontId="65" fillId="0" borderId="0" xfId="0" applyFont="1" applyAlignment="1">
      <alignment horizontal="left" vertical="center" wrapText="1"/>
    </xf>
    <xf numFmtId="0" fontId="68" fillId="0" borderId="0" xfId="0" applyFont="1" applyAlignment="1">
      <alignment horizontal="left" vertical="center" wrapText="1"/>
    </xf>
    <xf numFmtId="0" fontId="15" fillId="49" borderId="0" xfId="0" applyFont="1" applyFill="1" applyAlignment="1">
      <alignment wrapText="1"/>
    </xf>
    <xf numFmtId="0" fontId="64" fillId="49" borderId="0" xfId="0" applyFont="1" applyFill="1" applyAlignment="1">
      <alignment wrapText="1"/>
    </xf>
    <xf numFmtId="0" fontId="66" fillId="0" borderId="0" xfId="0" applyFont="1" applyAlignment="1">
      <alignment wrapText="1"/>
    </xf>
    <xf numFmtId="0" fontId="14" fillId="0" borderId="0" xfId="0" applyFont="1" applyAlignment="1">
      <alignment vertical="center"/>
    </xf>
    <xf numFmtId="0" fontId="51" fillId="0" borderId="0" xfId="99" applyFont="1" applyFill="1" applyAlignment="1">
      <alignment wrapText="1"/>
    </xf>
    <xf numFmtId="0" fontId="51" fillId="49" borderId="0" xfId="99" applyFont="1" applyFill="1" applyAlignment="1">
      <alignment wrapText="1"/>
    </xf>
    <xf numFmtId="0" fontId="51" fillId="6" borderId="0" xfId="99" applyFont="1" applyFill="1" applyAlignment="1">
      <alignment wrapText="1"/>
    </xf>
    <xf numFmtId="0" fontId="51" fillId="0" borderId="0" xfId="0" applyFont="1" applyFill="1" applyAlignment="1">
      <alignment wrapText="1"/>
    </xf>
    <xf numFmtId="0" fontId="14" fillId="0" borderId="0" xfId="0" applyFont="1" applyAlignment="1">
      <alignment vertical="center" wrapText="1"/>
    </xf>
    <xf numFmtId="0" fontId="15" fillId="0" borderId="0" xfId="0" applyFont="1" applyAlignment="1">
      <alignment vertical="center"/>
    </xf>
    <xf numFmtId="0" fontId="15" fillId="0" borderId="0" xfId="0" applyFont="1" applyAlignment="1">
      <alignment vertical="center" wrapText="1"/>
    </xf>
    <xf numFmtId="0" fontId="70" fillId="0" borderId="0" xfId="0" applyFont="1" applyAlignment="1">
      <alignment horizontal="left" vertical="center" indent="4"/>
    </xf>
    <xf numFmtId="0" fontId="15" fillId="0" borderId="0" xfId="0" applyNumberFormat="1" applyFont="1" applyFill="1" applyAlignment="1" applyProtection="1">
      <alignment wrapText="1"/>
    </xf>
    <xf numFmtId="0" fontId="72" fillId="0" borderId="0" xfId="0" applyFont="1"/>
    <xf numFmtId="0" fontId="68" fillId="0" borderId="0" xfId="0" quotePrefix="1" applyFont="1" applyAlignment="1">
      <alignment horizontal="left" vertical="center" wrapText="1"/>
    </xf>
    <xf numFmtId="0" fontId="1" fillId="0" borderId="0" xfId="100" applyFont="1" applyFill="1" applyProtection="1">
      <protection locked="0"/>
    </xf>
    <xf numFmtId="0" fontId="1" fillId="0" borderId="0" xfId="100" applyFont="1" applyAlignment="1" applyProtection="1">
      <protection locked="0"/>
    </xf>
    <xf numFmtId="0" fontId="1" fillId="0" borderId="0" xfId="100" applyFont="1"/>
    <xf numFmtId="0" fontId="1" fillId="6" borderId="0" xfId="100" applyFont="1" applyFill="1"/>
    <xf numFmtId="0" fontId="1" fillId="0" borderId="0" xfId="100" applyFont="1" applyAlignment="1"/>
    <xf numFmtId="0" fontId="45" fillId="49" borderId="0" xfId="4" applyFont="1" applyFill="1" applyBorder="1" applyAlignment="1">
      <alignment vertical="center"/>
    </xf>
    <xf numFmtId="0" fontId="16" fillId="49" borderId="0" xfId="4" applyFont="1" applyFill="1" applyBorder="1" applyAlignment="1">
      <alignment vertical="center"/>
    </xf>
    <xf numFmtId="0" fontId="51" fillId="6" borderId="17" xfId="0" applyFont="1" applyFill="1" applyBorder="1"/>
    <xf numFmtId="0" fontId="51" fillId="6" borderId="17" xfId="0" applyFont="1" applyFill="1" applyBorder="1" applyAlignment="1">
      <alignment horizontal="center"/>
    </xf>
    <xf numFmtId="0" fontId="64" fillId="6" borderId="17" xfId="0" applyFont="1" applyFill="1" applyBorder="1"/>
    <xf numFmtId="0" fontId="64" fillId="6" borderId="17" xfId="0" applyFont="1" applyFill="1" applyBorder="1" applyAlignment="1">
      <alignment horizontal="center"/>
    </xf>
    <xf numFmtId="0" fontId="73" fillId="6" borderId="17" xfId="0" applyFont="1" applyFill="1" applyBorder="1"/>
    <xf numFmtId="0" fontId="73" fillId="6" borderId="17" xfId="0" applyFont="1" applyFill="1" applyBorder="1" applyAlignment="1">
      <alignment horizontal="center"/>
    </xf>
    <xf numFmtId="0" fontId="51" fillId="50" borderId="17" xfId="0" applyFont="1" applyFill="1" applyBorder="1" applyAlignment="1">
      <alignment horizontal="center"/>
    </xf>
    <xf numFmtId="0" fontId="51" fillId="6" borderId="17" xfId="0" applyFont="1" applyFill="1" applyBorder="1" applyAlignment="1">
      <alignment wrapText="1"/>
    </xf>
    <xf numFmtId="0" fontId="51" fillId="6" borderId="17" xfId="0" applyFont="1" applyFill="1" applyBorder="1" applyAlignment="1">
      <alignment horizontal="center" wrapText="1"/>
    </xf>
    <xf numFmtId="0" fontId="64" fillId="6" borderId="17" xfId="0" applyFont="1" applyFill="1" applyBorder="1" applyAlignment="1">
      <alignment wrapText="1"/>
    </xf>
    <xf numFmtId="0" fontId="64" fillId="6" borderId="17" xfId="0" applyFont="1" applyFill="1" applyBorder="1" applyAlignment="1">
      <alignment horizontal="center" wrapText="1"/>
    </xf>
    <xf numFmtId="0" fontId="51" fillId="50" borderId="17" xfId="0" applyFont="1" applyFill="1" applyBorder="1" applyAlignment="1">
      <alignment horizontal="center" wrapText="1"/>
    </xf>
    <xf numFmtId="0" fontId="51" fillId="0" borderId="17" xfId="0" applyFont="1" applyFill="1" applyBorder="1"/>
    <xf numFmtId="0" fontId="74" fillId="6" borderId="17" xfId="0" applyFont="1" applyFill="1" applyBorder="1"/>
    <xf numFmtId="49" fontId="0" fillId="0" borderId="17" xfId="0" applyNumberFormat="1" applyBorder="1"/>
    <xf numFmtId="0" fontId="51" fillId="6" borderId="25" xfId="0" applyFont="1" applyFill="1" applyBorder="1"/>
    <xf numFmtId="0" fontId="73" fillId="6" borderId="25" xfId="0" applyFont="1" applyFill="1" applyBorder="1"/>
    <xf numFmtId="0" fontId="51" fillId="6" borderId="26" xfId="0" applyFont="1" applyFill="1" applyBorder="1"/>
    <xf numFmtId="0" fontId="73" fillId="6" borderId="26" xfId="0" applyFont="1" applyFill="1" applyBorder="1"/>
    <xf numFmtId="0" fontId="51" fillId="6" borderId="26" xfId="0" applyFont="1" applyFill="1" applyBorder="1" applyAlignment="1">
      <alignment wrapText="1"/>
    </xf>
    <xf numFmtId="0" fontId="64" fillId="6" borderId="26" xfId="0" applyFont="1" applyFill="1" applyBorder="1"/>
    <xf numFmtId="0" fontId="37" fillId="6" borderId="26" xfId="0" applyFont="1" applyFill="1" applyBorder="1"/>
    <xf numFmtId="0" fontId="64" fillId="6" borderId="27" xfId="0" applyFont="1" applyFill="1" applyBorder="1"/>
    <xf numFmtId="0" fontId="37" fillId="6" borderId="27" xfId="0" applyFont="1" applyFill="1" applyBorder="1"/>
    <xf numFmtId="0" fontId="51" fillId="6" borderId="28" xfId="0" applyFont="1" applyFill="1" applyBorder="1" applyAlignment="1">
      <alignment wrapText="1"/>
    </xf>
    <xf numFmtId="0" fontId="51" fillId="6" borderId="25" xfId="0" applyFont="1" applyFill="1" applyBorder="1" applyAlignment="1">
      <alignment wrapText="1"/>
    </xf>
    <xf numFmtId="0" fontId="64" fillId="6" borderId="26" xfId="0" applyFont="1" applyFill="1" applyBorder="1" applyAlignment="1">
      <alignment wrapText="1"/>
    </xf>
    <xf numFmtId="0" fontId="74" fillId="6" borderId="26" xfId="0" applyFont="1" applyFill="1" applyBorder="1"/>
    <xf numFmtId="0" fontId="75" fillId="6" borderId="26" xfId="0" applyFont="1" applyFill="1" applyBorder="1"/>
    <xf numFmtId="0" fontId="51" fillId="6" borderId="27" xfId="0" applyFont="1" applyFill="1" applyBorder="1"/>
    <xf numFmtId="0" fontId="51" fillId="6" borderId="28" xfId="0" applyFont="1" applyFill="1" applyBorder="1"/>
    <xf numFmtId="0" fontId="51" fillId="6" borderId="0" xfId="0" applyFont="1" applyFill="1" applyBorder="1"/>
    <xf numFmtId="0" fontId="73" fillId="6" borderId="26" xfId="0" applyFont="1" applyFill="1" applyBorder="1" applyAlignment="1">
      <alignment wrapText="1"/>
    </xf>
    <xf numFmtId="0" fontId="51" fillId="0" borderId="26" xfId="0" applyFont="1" applyFill="1" applyBorder="1"/>
    <xf numFmtId="0" fontId="73" fillId="0" borderId="26" xfId="0" applyFont="1" applyFill="1" applyBorder="1"/>
    <xf numFmtId="0" fontId="51" fillId="49" borderId="26" xfId="0" applyFont="1" applyFill="1" applyBorder="1"/>
    <xf numFmtId="0" fontId="64" fillId="49" borderId="26" xfId="0" applyFont="1" applyFill="1" applyBorder="1"/>
    <xf numFmtId="0" fontId="37" fillId="49" borderId="26" xfId="0" applyFont="1" applyFill="1" applyBorder="1"/>
    <xf numFmtId="0" fontId="73" fillId="49" borderId="26" xfId="0" applyFont="1" applyFill="1" applyBorder="1"/>
    <xf numFmtId="0" fontId="73" fillId="6" borderId="28" xfId="0" applyFont="1" applyFill="1" applyBorder="1"/>
    <xf numFmtId="0" fontId="51" fillId="50" borderId="26" xfId="0" applyFont="1" applyFill="1" applyBorder="1"/>
    <xf numFmtId="0" fontId="51" fillId="50" borderId="27" xfId="0" applyFont="1" applyFill="1" applyBorder="1"/>
    <xf numFmtId="0" fontId="58" fillId="8" borderId="0" xfId="0" applyFont="1" applyFill="1" applyBorder="1" applyAlignment="1" applyProtection="1">
      <alignment horizontal="center" vertical="center"/>
    </xf>
    <xf numFmtId="0" fontId="1" fillId="4" borderId="19" xfId="0" applyFont="1" applyFill="1" applyBorder="1" applyAlignment="1" applyProtection="1">
      <alignment horizontal="center" vertical="center"/>
    </xf>
    <xf numFmtId="0" fontId="15" fillId="0" borderId="0" xfId="0" applyFont="1" applyFill="1" applyAlignment="1">
      <alignment vertical="center" wrapText="1"/>
    </xf>
    <xf numFmtId="17" fontId="1" fillId="0" borderId="0" xfId="0" applyNumberFormat="1" applyFont="1" applyFill="1" applyBorder="1" applyAlignment="1" applyProtection="1">
      <alignment vertical="center"/>
      <protection locked="0"/>
    </xf>
    <xf numFmtId="0" fontId="51" fillId="50" borderId="17" xfId="0" applyNumberFormat="1" applyFont="1" applyFill="1" applyBorder="1" applyAlignment="1">
      <alignment horizontal="center"/>
    </xf>
    <xf numFmtId="0" fontId="15" fillId="0" borderId="26" xfId="0" applyFont="1" applyBorder="1"/>
    <xf numFmtId="0" fontId="73" fillId="6" borderId="0" xfId="0" applyFont="1" applyFill="1" applyBorder="1"/>
    <xf numFmtId="0" fontId="73" fillId="6" borderId="27" xfId="0" applyFont="1" applyFill="1" applyBorder="1"/>
    <xf numFmtId="0" fontId="15" fillId="51" borderId="26" xfId="0" applyFont="1" applyFill="1" applyBorder="1"/>
    <xf numFmtId="0" fontId="51" fillId="50" borderId="0" xfId="0" applyFont="1" applyFill="1" applyBorder="1"/>
    <xf numFmtId="4" fontId="6" fillId="52" borderId="18" xfId="0" applyNumberFormat="1" applyFont="1" applyFill="1" applyBorder="1" applyAlignment="1" applyProtection="1">
      <alignment horizontal="right" vertical="center" wrapText="1"/>
      <protection locked="0"/>
    </xf>
    <xf numFmtId="4" fontId="6" fillId="9" borderId="17" xfId="2" applyNumberFormat="1" applyFont="1" applyFill="1" applyBorder="1" applyAlignment="1" applyProtection="1">
      <alignment horizontal="right" vertical="center"/>
      <protection locked="0"/>
    </xf>
    <xf numFmtId="4" fontId="6" fillId="9" borderId="17" xfId="0" applyNumberFormat="1" applyFont="1" applyFill="1" applyBorder="1" applyAlignment="1" applyProtection="1">
      <alignment horizontal="right" vertical="center"/>
      <protection locked="0"/>
    </xf>
    <xf numFmtId="49" fontId="6" fillId="6" borderId="17" xfId="0" applyNumberFormat="1" applyFont="1" applyFill="1" applyBorder="1" applyAlignment="1" applyProtection="1">
      <alignment vertical="center" wrapText="1"/>
      <protection locked="0"/>
    </xf>
    <xf numFmtId="0" fontId="39" fillId="0" borderId="17" xfId="0" applyFont="1" applyFill="1" applyBorder="1" applyAlignment="1" applyProtection="1">
      <alignment vertical="center" wrapText="1"/>
      <protection locked="0"/>
    </xf>
    <xf numFmtId="0" fontId="59" fillId="0" borderId="21" xfId="0" applyFont="1" applyFill="1" applyBorder="1" applyAlignment="1" applyProtection="1">
      <alignment vertical="center"/>
      <protection locked="0"/>
    </xf>
    <xf numFmtId="0" fontId="59" fillId="0" borderId="22" xfId="0" applyFont="1" applyFill="1" applyBorder="1" applyAlignment="1" applyProtection="1">
      <alignment vertical="center"/>
      <protection locked="0"/>
    </xf>
    <xf numFmtId="0" fontId="13" fillId="7" borderId="0" xfId="0" applyFont="1" applyFill="1" applyBorder="1" applyAlignment="1" applyProtection="1">
      <alignment vertical="center" wrapText="1"/>
      <protection locked="0"/>
    </xf>
    <xf numFmtId="0" fontId="40" fillId="0" borderId="0" xfId="0" applyFont="1" applyFill="1" applyBorder="1" applyAlignment="1" applyProtection="1">
      <alignment horizontal="center" vertical="center"/>
      <protection locked="0"/>
    </xf>
    <xf numFmtId="0" fontId="49" fillId="41" borderId="24" xfId="0" applyFont="1" applyFill="1" applyBorder="1" applyAlignment="1">
      <alignment vertical="center"/>
    </xf>
    <xf numFmtId="0" fontId="49" fillId="41" borderId="4" xfId="0" applyFont="1" applyFill="1" applyBorder="1" applyAlignment="1">
      <alignment vertical="center"/>
    </xf>
    <xf numFmtId="0" fontId="49" fillId="41" borderId="17" xfId="0" applyFont="1" applyFill="1" applyBorder="1" applyAlignment="1">
      <alignment vertical="center"/>
    </xf>
    <xf numFmtId="3" fontId="49" fillId="41" borderId="17" xfId="0" applyNumberFormat="1" applyFont="1" applyFill="1" applyBorder="1" applyAlignment="1">
      <alignment horizontal="center" vertical="center"/>
    </xf>
  </cellXfs>
  <cellStyles count="143">
    <cellStyle name="20% - Accent1 2" xfId="8"/>
    <cellStyle name="20% - Accent1 2 2" xfId="9"/>
    <cellStyle name="20% - Accent1 2 2 2" xfId="10"/>
    <cellStyle name="20% - Accent1 2 3" xfId="11"/>
    <cellStyle name="20% - Accent2 2" xfId="12"/>
    <cellStyle name="20% - Accent2 2 2" xfId="13"/>
    <cellStyle name="20% - Accent2 2 2 2" xfId="14"/>
    <cellStyle name="20% - Accent2 2 3" xfId="15"/>
    <cellStyle name="20% - Accent3 2" xfId="16"/>
    <cellStyle name="20% - Accent3 2 2" xfId="17"/>
    <cellStyle name="20% - Accent3 2 2 2" xfId="18"/>
    <cellStyle name="20% - Accent3 2 3" xfId="19"/>
    <cellStyle name="20% - Accent4 2" xfId="20"/>
    <cellStyle name="20% - Accent4 2 2" xfId="21"/>
    <cellStyle name="20% - Accent4 2 2 2" xfId="22"/>
    <cellStyle name="20% - Accent4 2 3" xfId="23"/>
    <cellStyle name="20% - Accent5 2" xfId="24"/>
    <cellStyle name="20% - Accent5 2 2" xfId="25"/>
    <cellStyle name="20% - Accent5 2 2 2" xfId="26"/>
    <cellStyle name="20% - Accent5 2 3" xfId="27"/>
    <cellStyle name="20% - Accent6 2" xfId="28"/>
    <cellStyle name="20% - Accent6 2 2" xfId="29"/>
    <cellStyle name="20% - Accent6 2 2 2" xfId="30"/>
    <cellStyle name="20% - Accent6 2 3" xfId="31"/>
    <cellStyle name="40% - Accent1 2" xfId="32"/>
    <cellStyle name="40% - Accent1 2 2" xfId="33"/>
    <cellStyle name="40% - Accent1 2 2 2" xfId="34"/>
    <cellStyle name="40% - Accent1 2 3" xfId="35"/>
    <cellStyle name="40% - Accent2 2" xfId="36"/>
    <cellStyle name="40% - Accent2 2 2" xfId="37"/>
    <cellStyle name="40% - Accent2 2 2 2" xfId="38"/>
    <cellStyle name="40% - Accent2 2 3" xfId="39"/>
    <cellStyle name="40% - Accent3 2" xfId="40"/>
    <cellStyle name="40% - Accent3 2 2" xfId="41"/>
    <cellStyle name="40% - Accent3 2 2 2" xfId="42"/>
    <cellStyle name="40% - Accent3 2 3" xfId="43"/>
    <cellStyle name="40% - Accent4 2" xfId="44"/>
    <cellStyle name="40% - Accent4 2 2" xfId="45"/>
    <cellStyle name="40% - Accent4 2 2 2" xfId="46"/>
    <cellStyle name="40% - Accent4 2 3" xfId="47"/>
    <cellStyle name="40% - Accent5 2" xfId="48"/>
    <cellStyle name="40% - Accent5 2 2" xfId="49"/>
    <cellStyle name="40% - Accent5 2 2 2" xfId="50"/>
    <cellStyle name="40% - Accent5 2 3" xfId="51"/>
    <cellStyle name="40% - Accent6 2" xfId="52"/>
    <cellStyle name="40% - Accent6 2 2" xfId="53"/>
    <cellStyle name="40% - Accent6 2 2 2" xfId="54"/>
    <cellStyle name="40% - Accent6 2 3" xfId="55"/>
    <cellStyle name="60% - Accent1 2" xfId="56"/>
    <cellStyle name="60% - Accent2 2" xfId="57"/>
    <cellStyle name="60% - Accent3 2" xfId="58"/>
    <cellStyle name="60% - Accent4 2" xfId="59"/>
    <cellStyle name="60% - Accent5 2" xfId="60"/>
    <cellStyle name="60% - Accent6 2" xfId="61"/>
    <cellStyle name="Accent1 2" xfId="62"/>
    <cellStyle name="Accent2 2" xfId="63"/>
    <cellStyle name="Accent3 2" xfId="64"/>
    <cellStyle name="Accent4 2" xfId="65"/>
    <cellStyle name="Accent5 2" xfId="66"/>
    <cellStyle name="Accent6 2" xfId="67"/>
    <cellStyle name="Bad 2" xfId="68"/>
    <cellStyle name="Calculation 2" xfId="69"/>
    <cellStyle name="Check Cell 2" xfId="70"/>
    <cellStyle name="Comma" xfId="1" builtinId="3"/>
    <cellStyle name="Comma 2" xfId="71"/>
    <cellStyle name="Comma 2 2" xfId="72"/>
    <cellStyle name="Currency" xfId="2" builtinId="4"/>
    <cellStyle name="Currency 2" xfId="73"/>
    <cellStyle name="Explanatory Text 2" xfId="74"/>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Good 2" xfId="75"/>
    <cellStyle name="Heading 1 2" xfId="76"/>
    <cellStyle name="Heading 2 2" xfId="77"/>
    <cellStyle name="Heading 3 2" xfId="78"/>
    <cellStyle name="Heading 4 2" xfId="79"/>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Input 2" xfId="80"/>
    <cellStyle name="Įprastas 2" xfId="3"/>
    <cellStyle name="Linked Cell 2" xfId="81"/>
    <cellStyle name="Neutral 2" xfId="82"/>
    <cellStyle name="Normal" xfId="0" builtinId="0"/>
    <cellStyle name="Normal 10" xfId="4"/>
    <cellStyle name="Normal 17" xfId="99"/>
    <cellStyle name="Normal 2" xfId="83"/>
    <cellStyle name="Normal 2 2" xfId="84"/>
    <cellStyle name="Normal 3" xfId="95"/>
    <cellStyle name="Normal 4" xfId="5"/>
    <cellStyle name="Normal 4 2" xfId="97"/>
    <cellStyle name="Normal 4 2 2" xfId="98"/>
    <cellStyle name="Normal 4 3" xfId="96"/>
    <cellStyle name="Normal 4 4" xfId="100"/>
    <cellStyle name="Normal 5" xfId="7"/>
    <cellStyle name="Normal 6" xfId="6"/>
    <cellStyle name="Note 2" xfId="85"/>
    <cellStyle name="Note 2 2" xfId="86"/>
    <cellStyle name="Note 2 2 2" xfId="87"/>
    <cellStyle name="Note 2 3" xfId="88"/>
    <cellStyle name="Output 2" xfId="89"/>
    <cellStyle name="Percent 2" xfId="91"/>
    <cellStyle name="Percent 3" xfId="90"/>
    <cellStyle name="Title 2" xfId="92"/>
    <cellStyle name="Total 2" xfId="93"/>
    <cellStyle name="Warning Text 2" xfId="94"/>
  </cellStyles>
  <dxfs count="273">
    <dxf>
      <font>
        <color theme="0"/>
      </font>
      <border>
        <top/>
      </border>
    </dxf>
    <dxf>
      <font>
        <color theme="0"/>
      </font>
      <border>
        <top/>
      </border>
    </dxf>
    <dxf>
      <font>
        <color theme="0"/>
      </font>
      <border>
        <top/>
      </border>
    </dxf>
    <dxf>
      <font>
        <color theme="0"/>
      </font>
      <border>
        <top/>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theme="5"/>
        </patternFill>
      </fill>
    </dxf>
    <dxf>
      <fill>
        <patternFill>
          <bgColor theme="5"/>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patternFill>
      </fill>
    </dxf>
    <dxf>
      <fill>
        <patternFill>
          <bgColor rgb="FFC00000"/>
        </patternFill>
      </fill>
    </dxf>
    <dxf>
      <fill>
        <patternFill>
          <bgColor theme="5"/>
        </patternFill>
      </fill>
    </dxf>
    <dxf>
      <fill>
        <patternFill>
          <bgColor rgb="FFFF0000"/>
        </patternFill>
      </fill>
    </dxf>
    <dxf>
      <fill>
        <patternFill>
          <bgColor theme="5"/>
        </patternFill>
      </fill>
    </dxf>
    <dxf>
      <fill>
        <patternFill>
          <bgColor rgb="FFFF0000"/>
        </patternFill>
      </fill>
    </dxf>
    <dxf>
      <fill>
        <patternFill>
          <bgColor theme="5"/>
        </patternFill>
      </fill>
    </dxf>
    <dxf>
      <fill>
        <patternFill>
          <bgColor rgb="FFFF0000"/>
        </patternFill>
      </fill>
    </dxf>
    <dxf>
      <fill>
        <patternFill>
          <bgColor rgb="FFFF0000"/>
        </patternFill>
      </fill>
    </dxf>
    <dxf>
      <fill>
        <patternFill>
          <bgColor theme="5"/>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00000"/>
        </patternFill>
      </fill>
    </dxf>
    <dxf>
      <fill>
        <patternFill>
          <bgColor rgb="FFC00000"/>
        </patternFill>
      </fill>
    </dxf>
    <dxf>
      <fill>
        <patternFill>
          <bgColor theme="5"/>
        </patternFill>
      </fill>
    </dxf>
    <dxf>
      <fill>
        <patternFill>
          <bgColor rgb="FFFF0000"/>
        </patternFill>
      </fill>
    </dxf>
    <dxf>
      <fill>
        <patternFill>
          <bgColor theme="5"/>
        </patternFill>
      </fill>
    </dxf>
    <dxf>
      <fill>
        <patternFill>
          <bgColor rgb="FFFF0000"/>
        </patternFill>
      </fill>
    </dxf>
    <dxf>
      <fill>
        <patternFill>
          <bgColor theme="5"/>
        </patternFill>
      </fill>
    </dxf>
    <dxf>
      <fill>
        <patternFill>
          <bgColor rgb="FFFF0000"/>
        </patternFill>
      </fill>
    </dxf>
    <dxf>
      <fill>
        <patternFill>
          <bgColor theme="5"/>
        </patternFill>
      </fill>
    </dxf>
    <dxf>
      <fill>
        <patternFill>
          <bgColor rgb="FFFF0000"/>
        </patternFill>
      </fill>
    </dxf>
    <dxf>
      <fill>
        <patternFill>
          <bgColor theme="5"/>
        </patternFill>
      </fill>
    </dxf>
    <dxf>
      <fill>
        <patternFill>
          <bgColor rgb="FFFF0000"/>
        </patternFill>
      </fill>
    </dxf>
    <dxf>
      <fill>
        <patternFill>
          <bgColor theme="5"/>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patternFill>
      </fill>
    </dxf>
    <dxf>
      <fill>
        <patternFill>
          <bgColor theme="5"/>
        </patternFill>
      </fill>
    </dxf>
    <dxf>
      <fill>
        <patternFill>
          <bgColor theme="5"/>
        </patternFill>
      </fill>
    </dxf>
    <dxf>
      <fill>
        <patternFill>
          <bgColor rgb="FFFF0000"/>
        </patternFill>
      </fill>
    </dxf>
    <dxf>
      <fill>
        <patternFill>
          <bgColor theme="5"/>
        </patternFill>
      </fill>
    </dxf>
    <dxf>
      <fill>
        <patternFill>
          <bgColor rgb="FFFF0000"/>
        </patternFill>
      </fill>
    </dxf>
    <dxf>
      <fill>
        <patternFill>
          <bgColor theme="5"/>
        </patternFill>
      </fill>
    </dxf>
    <dxf>
      <font>
        <color rgb="FF9C0006"/>
      </font>
      <fill>
        <patternFill>
          <bgColor rgb="FFFFC7CE"/>
        </patternFill>
      </fill>
    </dxf>
    <dxf>
      <fill>
        <patternFill>
          <bgColor rgb="FFFF0000"/>
        </patternFill>
      </fill>
    </dxf>
    <dxf>
      <fill>
        <patternFill>
          <bgColor rgb="FFFF0000"/>
        </patternFill>
      </fill>
    </dxf>
    <dxf>
      <fill>
        <patternFill>
          <bgColor theme="5"/>
        </patternFill>
      </fill>
    </dxf>
    <dxf>
      <fill>
        <patternFill>
          <bgColor rgb="FFFF0000"/>
        </patternFill>
      </fill>
    </dxf>
    <dxf>
      <fill>
        <patternFill>
          <bgColor theme="5"/>
        </patternFill>
      </fill>
    </dxf>
    <dxf>
      <fill>
        <patternFill>
          <bgColor rgb="FFFF0000"/>
        </patternFill>
      </fill>
    </dxf>
    <dxf>
      <fill>
        <patternFill>
          <bgColor theme="5"/>
        </patternFill>
      </fill>
    </dxf>
    <dxf>
      <fill>
        <patternFill>
          <bgColor theme="5"/>
        </patternFill>
      </fill>
    </dxf>
    <dxf>
      <fill>
        <patternFill>
          <bgColor rgb="FFFF0000"/>
        </patternFill>
      </fill>
    </dxf>
    <dxf>
      <fill>
        <patternFill>
          <bgColor rgb="FFFF0000"/>
        </patternFill>
      </fill>
    </dxf>
    <dxf>
      <fill>
        <patternFill>
          <bgColor theme="5"/>
        </patternFill>
      </fill>
    </dxf>
    <dxf>
      <fill>
        <patternFill>
          <bgColor rgb="FFFF0000"/>
        </patternFill>
      </fill>
    </dxf>
    <dxf>
      <fill>
        <patternFill>
          <bgColor theme="5"/>
        </patternFill>
      </fill>
    </dxf>
    <dxf>
      <fill>
        <patternFill>
          <bgColor rgb="FFFF0000"/>
        </patternFill>
      </fill>
    </dxf>
    <dxf>
      <fill>
        <patternFill>
          <bgColor theme="5"/>
        </patternFill>
      </fill>
    </dxf>
    <dxf>
      <fill>
        <patternFill>
          <bgColor rgb="FFFF0000"/>
        </patternFill>
      </fill>
    </dxf>
    <dxf>
      <fill>
        <patternFill>
          <bgColor theme="5"/>
        </patternFill>
      </fill>
    </dxf>
    <dxf>
      <fill>
        <patternFill>
          <bgColor rgb="FFFF0000"/>
        </patternFill>
      </fill>
    </dxf>
    <dxf>
      <fill>
        <patternFill>
          <bgColor theme="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24994659260841701"/>
        </patternFill>
      </fill>
    </dxf>
    <dxf>
      <fill>
        <patternFill>
          <bgColor theme="5" tint="-0.24994659260841701"/>
        </patternFill>
      </fill>
    </dxf>
    <dxf>
      <fill>
        <patternFill>
          <bgColor theme="5" tint="-0.24994659260841701"/>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xdr:col>
      <xdr:colOff>1344707</xdr:colOff>
      <xdr:row>0</xdr:row>
      <xdr:rowOff>33617</xdr:rowOff>
    </xdr:from>
    <xdr:to>
      <xdr:col>5</xdr:col>
      <xdr:colOff>1478244</xdr:colOff>
      <xdr:row>1</xdr:row>
      <xdr:rowOff>117474</xdr:rowOff>
    </xdr:to>
    <xdr:pic>
      <xdr:nvPicPr>
        <xdr:cNvPr id="2" name="Picture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24383" y="33617"/>
          <a:ext cx="2587625" cy="307975"/>
        </a:xfrm>
        <a:prstGeom prst="rect">
          <a:avLst/>
        </a:prstGeom>
        <a:noFill/>
        <a:ln>
          <a:noFill/>
        </a:ln>
        <a:extLst>
          <a:ext uri="{FAA26D3D-D897-4be2-8F04-BA451C77F1D7}">
            <ma14:placeholderFlag xmlns="" xmlns:ma14="http://schemas.microsoft.com/office/mac/drawingml/2011/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142875</xdr:colOff>
      <xdr:row>30</xdr:row>
      <xdr:rowOff>180976</xdr:rowOff>
    </xdr:to>
    <xdr:sp macro="" textlink="">
      <xdr:nvSpPr>
        <xdr:cNvPr id="2" name="TextBox 1"/>
        <xdr:cNvSpPr txBox="1"/>
      </xdr:nvSpPr>
      <xdr:spPr>
        <a:xfrm>
          <a:off x="0" y="0"/>
          <a:ext cx="7686675" cy="61817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smtClean="0">
              <a:solidFill>
                <a:schemeClr val="dk1"/>
              </a:solidFill>
              <a:latin typeface="+mn-lt"/>
              <a:ea typeface="+mn-ea"/>
              <a:cs typeface="+mn-cs"/>
            </a:rPr>
            <a:t>SELECT</a:t>
          </a:r>
        </a:p>
        <a:p>
          <a:r>
            <a:rPr lang="en-GB" sz="1100" smtClean="0">
              <a:solidFill>
                <a:schemeClr val="dk1"/>
              </a:solidFill>
              <a:latin typeface="+mn-lt"/>
              <a:ea typeface="+mn-ea"/>
              <a:cs typeface="+mn-cs"/>
            </a:rPr>
            <a:t>	-- Product Category</a:t>
          </a:r>
        </a:p>
        <a:p>
          <a:r>
            <a:rPr lang="en-GB" sz="1100" smtClean="0">
              <a:solidFill>
                <a:schemeClr val="dk1"/>
              </a:solidFill>
              <a:latin typeface="+mn-lt"/>
              <a:ea typeface="+mn-ea"/>
              <a:cs typeface="+mn-cs"/>
            </a:rPr>
            <a:t>	t2.Product_CategoryName as ProductCategory,</a:t>
          </a:r>
        </a:p>
        <a:p>
          <a:r>
            <a:rPr lang="en-GB" sz="1100" smtClean="0">
              <a:solidFill>
                <a:schemeClr val="dk1"/>
              </a:solidFill>
              <a:latin typeface="+mn-lt"/>
              <a:ea typeface="+mn-ea"/>
              <a:cs typeface="+mn-cs"/>
            </a:rPr>
            <a:t>	-- Cost Input</a:t>
          </a:r>
        </a:p>
        <a:p>
          <a:r>
            <a:rPr lang="en-GB" sz="1100" smtClean="0">
              <a:solidFill>
                <a:schemeClr val="dk1"/>
              </a:solidFill>
              <a:latin typeface="+mn-lt"/>
              <a:ea typeface="+mn-ea"/>
              <a:cs typeface="+mn-cs"/>
            </a:rPr>
            <a:t>	t3.CostInputName as CostInput,</a:t>
          </a:r>
        </a:p>
        <a:p>
          <a:r>
            <a:rPr lang="en-GB" sz="1100" smtClean="0">
              <a:solidFill>
                <a:schemeClr val="dk1"/>
              </a:solidFill>
              <a:latin typeface="+mn-lt"/>
              <a:ea typeface="+mn-ea"/>
              <a:cs typeface="+mn-cs"/>
            </a:rPr>
            <a:t>	-- Product</a:t>
          </a:r>
        </a:p>
        <a:p>
          <a:r>
            <a:rPr lang="en-GB" sz="1100" smtClean="0">
              <a:solidFill>
                <a:schemeClr val="dk1"/>
              </a:solidFill>
              <a:latin typeface="+mn-lt"/>
              <a:ea typeface="+mn-ea"/>
              <a:cs typeface="+mn-cs"/>
            </a:rPr>
            <a:t>	t1.Name_EN as Product_EN,</a:t>
          </a:r>
        </a:p>
        <a:p>
          <a:r>
            <a:rPr lang="en-GB" sz="1100" smtClean="0">
              <a:solidFill>
                <a:schemeClr val="dk1"/>
              </a:solidFill>
              <a:latin typeface="+mn-lt"/>
              <a:ea typeface="+mn-ea"/>
              <a:cs typeface="+mn-cs"/>
            </a:rPr>
            <a:t>	t1.Name_FR as Product_FR,</a:t>
          </a:r>
        </a:p>
        <a:p>
          <a:r>
            <a:rPr lang="en-GB" sz="1100" smtClean="0">
              <a:solidFill>
                <a:schemeClr val="dk1"/>
              </a:solidFill>
              <a:latin typeface="+mn-lt"/>
              <a:ea typeface="+mn-ea"/>
              <a:cs typeface="+mn-cs"/>
            </a:rPr>
            <a:t>	t1.Name_ES as Product_ES,</a:t>
          </a:r>
        </a:p>
        <a:p>
          <a:r>
            <a:rPr lang="en-GB" sz="1100" smtClean="0">
              <a:solidFill>
                <a:schemeClr val="dk1"/>
              </a:solidFill>
              <a:latin typeface="+mn-lt"/>
              <a:ea typeface="+mn-ea"/>
              <a:cs typeface="+mn-cs"/>
            </a:rPr>
            <a:t>	t1.Name_RU as Product_RU,</a:t>
          </a:r>
        </a:p>
        <a:p>
          <a:r>
            <a:rPr lang="en-GB" sz="1100" smtClean="0">
              <a:solidFill>
                <a:schemeClr val="dk1"/>
              </a:solidFill>
              <a:latin typeface="+mn-lt"/>
              <a:ea typeface="+mn-ea"/>
              <a:cs typeface="+mn-cs"/>
            </a:rPr>
            <a:t>	-- Strength</a:t>
          </a:r>
        </a:p>
        <a:p>
          <a:r>
            <a:rPr lang="en-GB" sz="1100" smtClean="0">
              <a:solidFill>
                <a:schemeClr val="dk1"/>
              </a:solidFill>
              <a:latin typeface="+mn-lt"/>
              <a:ea typeface="+mn-ea"/>
              <a:cs typeface="+mn-cs"/>
            </a:rPr>
            <a:t>	t2.Strength_Shape_Name_EN as Strength_EN,</a:t>
          </a:r>
        </a:p>
        <a:p>
          <a:r>
            <a:rPr lang="en-GB" sz="1100" smtClean="0">
              <a:solidFill>
                <a:schemeClr val="dk1"/>
              </a:solidFill>
              <a:latin typeface="+mn-lt"/>
              <a:ea typeface="+mn-ea"/>
              <a:cs typeface="+mn-cs"/>
            </a:rPr>
            <a:t>	t2.Strength_Shape_Name_FR as Strength_FR,</a:t>
          </a:r>
        </a:p>
        <a:p>
          <a:r>
            <a:rPr lang="en-GB" sz="1100" smtClean="0">
              <a:solidFill>
                <a:schemeClr val="dk1"/>
              </a:solidFill>
              <a:latin typeface="+mn-lt"/>
              <a:ea typeface="+mn-ea"/>
              <a:cs typeface="+mn-cs"/>
            </a:rPr>
            <a:t>	t2.Strength_Shape_Name_ES as Strength_ES,</a:t>
          </a:r>
        </a:p>
        <a:p>
          <a:r>
            <a:rPr lang="en-GB" sz="1100" smtClean="0">
              <a:solidFill>
                <a:schemeClr val="dk1"/>
              </a:solidFill>
              <a:latin typeface="+mn-lt"/>
              <a:ea typeface="+mn-ea"/>
              <a:cs typeface="+mn-cs"/>
            </a:rPr>
            <a:t>	t2.Strength_Shape_Name_RU as Strength_RU,</a:t>
          </a:r>
        </a:p>
        <a:p>
          <a:r>
            <a:rPr lang="en-GB" sz="1100" smtClean="0">
              <a:solidFill>
                <a:schemeClr val="dk1"/>
              </a:solidFill>
              <a:latin typeface="+mn-lt"/>
              <a:ea typeface="+mn-ea"/>
              <a:cs typeface="+mn-cs"/>
            </a:rPr>
            <a:t>	-- Unit</a:t>
          </a:r>
        </a:p>
        <a:p>
          <a:r>
            <a:rPr lang="en-GB" sz="1100" smtClean="0">
              <a:solidFill>
                <a:schemeClr val="dk1"/>
              </a:solidFill>
              <a:latin typeface="+mn-lt"/>
              <a:ea typeface="+mn-ea"/>
              <a:cs typeface="+mn-cs"/>
            </a:rPr>
            <a:t>	t2.Pack_EN as Unit_EN,	</a:t>
          </a:r>
        </a:p>
        <a:p>
          <a:r>
            <a:rPr lang="en-GB" sz="1100" smtClean="0">
              <a:solidFill>
                <a:schemeClr val="dk1"/>
              </a:solidFill>
              <a:latin typeface="+mn-lt"/>
              <a:ea typeface="+mn-ea"/>
              <a:cs typeface="+mn-cs"/>
            </a:rPr>
            <a:t>	t2.Pack_FR as Unit_FR,	</a:t>
          </a:r>
        </a:p>
        <a:p>
          <a:r>
            <a:rPr lang="en-GB" sz="1100" smtClean="0">
              <a:solidFill>
                <a:schemeClr val="dk1"/>
              </a:solidFill>
              <a:latin typeface="+mn-lt"/>
              <a:ea typeface="+mn-ea"/>
              <a:cs typeface="+mn-cs"/>
            </a:rPr>
            <a:t>	t2.Pack_ES as Unit_ES,	</a:t>
          </a:r>
        </a:p>
        <a:p>
          <a:r>
            <a:rPr lang="en-GB" sz="1100" smtClean="0">
              <a:solidFill>
                <a:schemeClr val="dk1"/>
              </a:solidFill>
              <a:latin typeface="+mn-lt"/>
              <a:ea typeface="+mn-ea"/>
              <a:cs typeface="+mn-cs"/>
            </a:rPr>
            <a:t>	t2.Pack_RU as Unit_RU,</a:t>
          </a:r>
        </a:p>
        <a:p>
          <a:r>
            <a:rPr lang="en-GB" sz="1100" smtClean="0">
              <a:solidFill>
                <a:schemeClr val="dk1"/>
              </a:solidFill>
              <a:latin typeface="+mn-lt"/>
              <a:ea typeface="+mn-ea"/>
              <a:cs typeface="+mn-cs"/>
            </a:rPr>
            <a:t>	-- Specification</a:t>
          </a:r>
        </a:p>
        <a:p>
          <a:r>
            <a:rPr lang="en-GB" sz="1100" smtClean="0">
              <a:solidFill>
                <a:schemeClr val="dk1"/>
              </a:solidFill>
              <a:latin typeface="+mn-lt"/>
              <a:ea typeface="+mn-ea"/>
              <a:cs typeface="+mn-cs"/>
            </a:rPr>
            <a:t>	COALESCE(t2.Strength_Shape_Name_EN,'') + ' - ' +  COALESCE(t2.Pack_EN,'') as Specification_EN,</a:t>
          </a:r>
        </a:p>
        <a:p>
          <a:r>
            <a:rPr lang="en-GB" sz="1100" smtClean="0">
              <a:solidFill>
                <a:schemeClr val="dk1"/>
              </a:solidFill>
              <a:latin typeface="+mn-lt"/>
              <a:ea typeface="+mn-ea"/>
              <a:cs typeface="+mn-cs"/>
            </a:rPr>
            <a:t>	COALESCE(t2.Strength_Shape_Name_FR,'') + ' - ' +  COALESCE(t2.Pack_FR,'') as Specification_FR,</a:t>
          </a:r>
        </a:p>
        <a:p>
          <a:r>
            <a:rPr lang="en-GB" sz="1100" smtClean="0">
              <a:solidFill>
                <a:schemeClr val="dk1"/>
              </a:solidFill>
              <a:latin typeface="+mn-lt"/>
              <a:ea typeface="+mn-ea"/>
              <a:cs typeface="+mn-cs"/>
            </a:rPr>
            <a:t>	COALESCE(t2.Strength_Shape_Name_ES,'') + ' - ' +  COALESCE(t2.Pack_ES,'') as Specification_ES,</a:t>
          </a:r>
        </a:p>
        <a:p>
          <a:r>
            <a:rPr lang="en-GB" sz="1100" smtClean="0">
              <a:solidFill>
                <a:schemeClr val="dk1"/>
              </a:solidFill>
              <a:latin typeface="+mn-lt"/>
              <a:ea typeface="+mn-ea"/>
              <a:cs typeface="+mn-cs"/>
            </a:rPr>
            <a:t>	COALESCE(t2.Strength_Shape_Name_RU,'') + ' - ' +  COALESCE(t2.Pack_RU,'') as Specification_RU,</a:t>
          </a:r>
        </a:p>
        <a:p>
          <a:r>
            <a:rPr lang="en-GB" sz="1100" smtClean="0">
              <a:solidFill>
                <a:schemeClr val="dk1"/>
              </a:solidFill>
              <a:latin typeface="+mn-lt"/>
              <a:ea typeface="+mn-ea"/>
              <a:cs typeface="+mn-cs"/>
            </a:rPr>
            <a:t>	-- Technical fields	</a:t>
          </a:r>
        </a:p>
        <a:p>
          <a:r>
            <a:rPr lang="en-GB" sz="1100" smtClean="0">
              <a:solidFill>
                <a:schemeClr val="dk1"/>
              </a:solidFill>
              <a:latin typeface="+mn-lt"/>
              <a:ea typeface="+mn-ea"/>
              <a:cs typeface="+mn-cs"/>
            </a:rPr>
            <a:t>	t2.ProductID as GISID,</a:t>
          </a:r>
        </a:p>
        <a:p>
          <a:r>
            <a:rPr lang="en-GB" sz="1100" smtClean="0">
              <a:solidFill>
                <a:schemeClr val="dk1"/>
              </a:solidFill>
              <a:latin typeface="+mn-lt"/>
              <a:ea typeface="+mn-ea"/>
              <a:cs typeface="+mn-cs"/>
            </a:rPr>
            <a:t>	t2.CatalogGenericProductID as CompositeID,</a:t>
          </a:r>
        </a:p>
        <a:p>
          <a:r>
            <a:rPr lang="en-GB" sz="1100" smtClean="0">
              <a:solidFill>
                <a:schemeClr val="dk1"/>
              </a:solidFill>
              <a:latin typeface="+mn-lt"/>
              <a:ea typeface="+mn-ea"/>
              <a:cs typeface="+mn-cs"/>
            </a:rPr>
            <a:t>	t2.IsActive</a:t>
          </a:r>
        </a:p>
        <a:p>
          <a:r>
            <a:rPr lang="en-GB" sz="1100" smtClean="0">
              <a:solidFill>
                <a:schemeClr val="dk1"/>
              </a:solidFill>
              <a:latin typeface="+mn-lt"/>
              <a:ea typeface="+mn-ea"/>
              <a:cs typeface="+mn-cs"/>
            </a:rPr>
            <a:t>FROM dbo.SF_CatalogGenericProduct t1</a:t>
          </a:r>
        </a:p>
        <a:p>
          <a:r>
            <a:rPr lang="en-GB" sz="1100" smtClean="0">
              <a:solidFill>
                <a:schemeClr val="dk1"/>
              </a:solidFill>
              <a:latin typeface="+mn-lt"/>
              <a:ea typeface="+mn-ea"/>
              <a:cs typeface="+mn-cs"/>
            </a:rPr>
            <a:t>INNER JOIN dbo.SF_CatalogProduct t2</a:t>
          </a:r>
        </a:p>
        <a:p>
          <a:r>
            <a:rPr lang="en-GB" sz="1100" smtClean="0">
              <a:solidFill>
                <a:schemeClr val="dk1"/>
              </a:solidFill>
              <a:latin typeface="+mn-lt"/>
              <a:ea typeface="+mn-ea"/>
              <a:cs typeface="+mn-cs"/>
            </a:rPr>
            <a:t>ON t2.CatalogGenericProductID=t1.GIS_ID </a:t>
          </a:r>
        </a:p>
        <a:p>
          <a:r>
            <a:rPr lang="en-GB" sz="1100" smtClean="0">
              <a:solidFill>
                <a:schemeClr val="dk1"/>
              </a:solidFill>
              <a:latin typeface="+mn-lt"/>
              <a:ea typeface="+mn-ea"/>
              <a:cs typeface="+mn-cs"/>
            </a:rPr>
            <a:t>LEFT JOIN dbo.SF_CatalogCostInput t3</a:t>
          </a:r>
        </a:p>
        <a:p>
          <a:r>
            <a:rPr lang="en-GB" sz="1100" smtClean="0">
              <a:solidFill>
                <a:schemeClr val="dk1"/>
              </a:solidFill>
              <a:latin typeface="+mn-lt"/>
              <a:ea typeface="+mn-ea"/>
              <a:cs typeface="+mn-cs"/>
            </a:rPr>
            <a:t>ON t3.CostInputID=t2.CostInputID</a:t>
          </a:r>
        </a:p>
        <a:p>
          <a:r>
            <a:rPr lang="en-GB" sz="1100" smtClean="0">
              <a:solidFill>
                <a:schemeClr val="dk1"/>
              </a:solidFill>
              <a:latin typeface="+mn-lt"/>
              <a:ea typeface="+mn-ea"/>
              <a:cs typeface="+mn-cs"/>
            </a:rPr>
            <a:t>where t2.DeletedOn is  null</a:t>
          </a:r>
          <a:endParaRPr lang="en-GB" sz="1100" smtClean="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8"/>
  <sheetViews>
    <sheetView workbookViewId="0">
      <selection activeCell="B14" sqref="B14"/>
    </sheetView>
  </sheetViews>
  <sheetFormatPr defaultColWidth="9" defaultRowHeight="12.75" x14ac:dyDescent="0.25"/>
  <cols>
    <col min="1" max="1" width="9" style="257"/>
    <col min="2" max="2" width="126.25" style="257" customWidth="1"/>
    <col min="3" max="16384" width="9" style="257"/>
  </cols>
  <sheetData>
    <row r="1" spans="1:2" x14ac:dyDescent="0.25">
      <c r="A1" s="257" t="s">
        <v>4019</v>
      </c>
      <c r="B1" s="257" t="s">
        <v>4020</v>
      </c>
    </row>
    <row r="3" spans="1:2" ht="25.5" x14ac:dyDescent="0.25">
      <c r="A3" s="259">
        <v>41820</v>
      </c>
      <c r="B3" s="258" t="s">
        <v>4021</v>
      </c>
    </row>
    <row r="4" spans="1:2" ht="63.75" x14ac:dyDescent="0.25">
      <c r="A4" s="263">
        <v>41975</v>
      </c>
      <c r="B4" s="258" t="s">
        <v>4029</v>
      </c>
    </row>
    <row r="5" spans="1:2" x14ac:dyDescent="0.25">
      <c r="A5" s="263">
        <v>41987</v>
      </c>
      <c r="B5" s="257" t="s">
        <v>4030</v>
      </c>
    </row>
    <row r="7" spans="1:2" s="220" customFormat="1" x14ac:dyDescent="0.25">
      <c r="A7" s="269">
        <v>42186</v>
      </c>
      <c r="B7" s="220" t="s">
        <v>4076</v>
      </c>
    </row>
    <row r="8" spans="1:2" s="220" customFormat="1" x14ac:dyDescent="0.25">
      <c r="B8" s="257"/>
    </row>
  </sheetData>
  <pageMargins left="0.7" right="0.7" top="0.75" bottom="0.75" header="0.3" footer="0.3"/>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C451"/>
  <sheetViews>
    <sheetView workbookViewId="0">
      <pane ySplit="1" topLeftCell="A181" activePane="bottomLeft" state="frozen"/>
      <selection pane="bottomLeft" activeCell="A271" sqref="A270:XFD271"/>
    </sheetView>
  </sheetViews>
  <sheetFormatPr defaultColWidth="9" defaultRowHeight="12" x14ac:dyDescent="0.2"/>
  <cols>
    <col min="1" max="1" width="35.75" style="48" bestFit="1" customWidth="1"/>
    <col min="2" max="2" width="69" style="48" bestFit="1" customWidth="1"/>
    <col min="3" max="3" width="8.25" style="48" bestFit="1" customWidth="1"/>
    <col min="4" max="16384" width="9" style="48"/>
  </cols>
  <sheetData>
    <row r="1" spans="1:3" s="58" customFormat="1" x14ac:dyDescent="0.2">
      <c r="A1" s="58" t="s">
        <v>121</v>
      </c>
      <c r="B1" s="58" t="s">
        <v>122</v>
      </c>
      <c r="C1" s="58" t="s">
        <v>123</v>
      </c>
    </row>
    <row r="2" spans="1:3" x14ac:dyDescent="0.2">
      <c r="A2" s="48" t="s">
        <v>128</v>
      </c>
      <c r="B2" s="48" t="s">
        <v>129</v>
      </c>
      <c r="C2" s="48" t="s">
        <v>130</v>
      </c>
    </row>
    <row r="3" spans="1:3" x14ac:dyDescent="0.2">
      <c r="A3" s="48" t="s">
        <v>128</v>
      </c>
      <c r="B3" s="48" t="s">
        <v>133</v>
      </c>
      <c r="C3" s="48" t="s">
        <v>134</v>
      </c>
    </row>
    <row r="4" spans="1:3" x14ac:dyDescent="0.2">
      <c r="A4" s="48" t="s">
        <v>128</v>
      </c>
      <c r="B4" s="48" t="s">
        <v>135</v>
      </c>
      <c r="C4" s="48" t="s">
        <v>136</v>
      </c>
    </row>
    <row r="5" spans="1:3" x14ac:dyDescent="0.2">
      <c r="A5" s="48" t="s">
        <v>128</v>
      </c>
      <c r="B5" s="48" t="s">
        <v>140</v>
      </c>
      <c r="C5" s="48" t="s">
        <v>141</v>
      </c>
    </row>
    <row r="6" spans="1:3" x14ac:dyDescent="0.2">
      <c r="A6" s="48" t="s">
        <v>128</v>
      </c>
      <c r="B6" s="48" t="s">
        <v>146</v>
      </c>
      <c r="C6" s="48" t="s">
        <v>147</v>
      </c>
    </row>
    <row r="7" spans="1:3" x14ac:dyDescent="0.2">
      <c r="A7" s="48" t="s">
        <v>137</v>
      </c>
      <c r="B7" s="48" t="s">
        <v>148</v>
      </c>
      <c r="C7" s="48" t="s">
        <v>147</v>
      </c>
    </row>
    <row r="8" spans="1:3" x14ac:dyDescent="0.2">
      <c r="A8" s="48" t="s">
        <v>142</v>
      </c>
      <c r="B8" s="48" t="s">
        <v>152</v>
      </c>
      <c r="C8" s="48" t="s">
        <v>147</v>
      </c>
    </row>
    <row r="9" spans="1:3" x14ac:dyDescent="0.2">
      <c r="A9" s="48" t="s">
        <v>153</v>
      </c>
      <c r="B9" s="48" t="s">
        <v>155</v>
      </c>
      <c r="C9" s="48" t="s">
        <v>147</v>
      </c>
    </row>
    <row r="10" spans="1:3" x14ac:dyDescent="0.2">
      <c r="A10" s="48" t="s">
        <v>153</v>
      </c>
      <c r="B10" s="48" t="s">
        <v>158</v>
      </c>
      <c r="C10" s="48" t="s">
        <v>159</v>
      </c>
    </row>
    <row r="11" spans="1:3" x14ac:dyDescent="0.2">
      <c r="A11" s="48" t="s">
        <v>164</v>
      </c>
      <c r="B11" s="48" t="s">
        <v>165</v>
      </c>
      <c r="C11" s="48" t="s">
        <v>166</v>
      </c>
    </row>
    <row r="12" spans="1:3" x14ac:dyDescent="0.2">
      <c r="A12" s="48" t="s">
        <v>164</v>
      </c>
      <c r="B12" s="48" t="s">
        <v>169</v>
      </c>
      <c r="C12" s="48" t="s">
        <v>159</v>
      </c>
    </row>
    <row r="13" spans="1:3" x14ac:dyDescent="0.2">
      <c r="A13" s="48" t="s">
        <v>170</v>
      </c>
      <c r="B13" s="48" t="s">
        <v>173</v>
      </c>
      <c r="C13" s="48" t="s">
        <v>174</v>
      </c>
    </row>
    <row r="14" spans="1:3" x14ac:dyDescent="0.2">
      <c r="A14" s="48" t="s">
        <v>170</v>
      </c>
      <c r="B14" s="48" t="s">
        <v>177</v>
      </c>
      <c r="C14" s="48" t="s">
        <v>178</v>
      </c>
    </row>
    <row r="15" spans="1:3" x14ac:dyDescent="0.2">
      <c r="A15" s="48" t="s">
        <v>170</v>
      </c>
      <c r="B15" s="48" t="s">
        <v>182</v>
      </c>
      <c r="C15" s="48" t="s">
        <v>183</v>
      </c>
    </row>
    <row r="16" spans="1:3" x14ac:dyDescent="0.2">
      <c r="A16" s="48" t="s">
        <v>187</v>
      </c>
      <c r="B16" s="48" t="s">
        <v>188</v>
      </c>
      <c r="C16" s="48" t="s">
        <v>147</v>
      </c>
    </row>
    <row r="17" spans="1:3" x14ac:dyDescent="0.2">
      <c r="A17" s="48" t="s">
        <v>187</v>
      </c>
      <c r="B17" s="48" t="s">
        <v>192</v>
      </c>
      <c r="C17" s="48" t="s">
        <v>2465</v>
      </c>
    </row>
    <row r="18" spans="1:3" x14ac:dyDescent="0.2">
      <c r="A18" s="48" t="s">
        <v>195</v>
      </c>
      <c r="B18" s="48" t="s">
        <v>196</v>
      </c>
      <c r="C18" s="48" t="s">
        <v>130</v>
      </c>
    </row>
    <row r="19" spans="1:3" x14ac:dyDescent="0.2">
      <c r="A19" s="48" t="s">
        <v>195</v>
      </c>
      <c r="B19" s="48" t="s">
        <v>201</v>
      </c>
      <c r="C19" s="48" t="s">
        <v>202</v>
      </c>
    </row>
    <row r="20" spans="1:3" x14ac:dyDescent="0.2">
      <c r="A20" s="48" t="s">
        <v>195</v>
      </c>
      <c r="B20" s="48" t="s">
        <v>204</v>
      </c>
      <c r="C20" s="48" t="s">
        <v>205</v>
      </c>
    </row>
    <row r="21" spans="1:3" x14ac:dyDescent="0.2">
      <c r="A21" s="48" t="s">
        <v>195</v>
      </c>
      <c r="B21" s="48" t="s">
        <v>209</v>
      </c>
      <c r="C21" s="48" t="s">
        <v>147</v>
      </c>
    </row>
    <row r="22" spans="1:3" x14ac:dyDescent="0.2">
      <c r="A22" s="48" t="s">
        <v>195</v>
      </c>
      <c r="B22" s="48" t="s">
        <v>214</v>
      </c>
      <c r="C22" s="48" t="s">
        <v>215</v>
      </c>
    </row>
    <row r="23" spans="1:3" x14ac:dyDescent="0.2">
      <c r="A23" s="48" t="s">
        <v>210</v>
      </c>
      <c r="B23" s="48" t="s">
        <v>220</v>
      </c>
      <c r="C23" s="48" t="s">
        <v>159</v>
      </c>
    </row>
    <row r="24" spans="1:3" x14ac:dyDescent="0.2">
      <c r="A24" s="48" t="s">
        <v>221</v>
      </c>
      <c r="B24" s="48" t="s">
        <v>224</v>
      </c>
      <c r="C24" s="48" t="s">
        <v>225</v>
      </c>
    </row>
    <row r="25" spans="1:3" x14ac:dyDescent="0.2">
      <c r="A25" s="48" t="s">
        <v>221</v>
      </c>
      <c r="B25" s="48" t="s">
        <v>229</v>
      </c>
      <c r="C25" s="48" t="s">
        <v>159</v>
      </c>
    </row>
    <row r="26" spans="1:3" x14ac:dyDescent="0.2">
      <c r="A26" s="48" t="s">
        <v>226</v>
      </c>
      <c r="B26" s="48" t="s">
        <v>230</v>
      </c>
      <c r="C26" s="48" t="s">
        <v>231</v>
      </c>
    </row>
    <row r="27" spans="1:3" x14ac:dyDescent="0.2">
      <c r="A27" s="48" t="s">
        <v>226</v>
      </c>
      <c r="B27" s="48" t="s">
        <v>235</v>
      </c>
      <c r="C27" s="48" t="s">
        <v>236</v>
      </c>
    </row>
    <row r="28" spans="1:3" x14ac:dyDescent="0.2">
      <c r="A28" s="48" t="s">
        <v>226</v>
      </c>
      <c r="B28" s="48" t="s">
        <v>241</v>
      </c>
      <c r="C28" s="48" t="s">
        <v>242</v>
      </c>
    </row>
    <row r="29" spans="1:3" x14ac:dyDescent="0.2">
      <c r="A29" s="48" t="s">
        <v>226</v>
      </c>
      <c r="B29" s="48" t="s">
        <v>247</v>
      </c>
      <c r="C29" s="48" t="s">
        <v>248</v>
      </c>
    </row>
    <row r="30" spans="1:3" x14ac:dyDescent="0.2">
      <c r="A30" s="48" t="s">
        <v>226</v>
      </c>
      <c r="B30" s="48" t="s">
        <v>251</v>
      </c>
      <c r="C30" s="48" t="s">
        <v>252</v>
      </c>
    </row>
    <row r="31" spans="1:3" x14ac:dyDescent="0.2">
      <c r="A31" s="48" t="s">
        <v>226</v>
      </c>
      <c r="B31" s="48" t="s">
        <v>257</v>
      </c>
      <c r="C31" s="48" t="s">
        <v>258</v>
      </c>
    </row>
    <row r="32" spans="1:3" x14ac:dyDescent="0.2">
      <c r="A32" s="48" t="s">
        <v>226</v>
      </c>
      <c r="B32" s="48" t="s">
        <v>259</v>
      </c>
      <c r="C32" s="48" t="s">
        <v>159</v>
      </c>
    </row>
    <row r="33" spans="1:3" x14ac:dyDescent="0.2">
      <c r="A33" s="48" t="s">
        <v>232</v>
      </c>
      <c r="B33" s="48" t="s">
        <v>262</v>
      </c>
      <c r="C33" s="48" t="s">
        <v>147</v>
      </c>
    </row>
    <row r="34" spans="1:3" x14ac:dyDescent="0.2">
      <c r="A34" s="48" t="s">
        <v>237</v>
      </c>
      <c r="B34" s="48" t="s">
        <v>266</v>
      </c>
      <c r="C34" s="48" t="s">
        <v>267</v>
      </c>
    </row>
    <row r="35" spans="1:3" x14ac:dyDescent="0.2">
      <c r="A35" s="48" t="s">
        <v>237</v>
      </c>
      <c r="B35" s="48" t="s">
        <v>270</v>
      </c>
      <c r="C35" s="48" t="s">
        <v>271</v>
      </c>
    </row>
    <row r="36" spans="1:3" x14ac:dyDescent="0.2">
      <c r="A36" s="48" t="s">
        <v>237</v>
      </c>
      <c r="B36" s="48" t="s">
        <v>274</v>
      </c>
      <c r="C36" s="48" t="s">
        <v>275</v>
      </c>
    </row>
    <row r="37" spans="1:3" x14ac:dyDescent="0.2">
      <c r="A37" s="48" t="s">
        <v>237</v>
      </c>
      <c r="B37" s="48" t="s">
        <v>280</v>
      </c>
      <c r="C37" s="48" t="s">
        <v>159</v>
      </c>
    </row>
    <row r="38" spans="1:3" x14ac:dyDescent="0.2">
      <c r="A38" s="48" t="s">
        <v>243</v>
      </c>
      <c r="B38" s="48" t="s">
        <v>285</v>
      </c>
      <c r="C38" s="48" t="s">
        <v>159</v>
      </c>
    </row>
    <row r="39" spans="1:3" x14ac:dyDescent="0.2">
      <c r="A39" s="48" t="s">
        <v>249</v>
      </c>
      <c r="B39" s="48" t="s">
        <v>289</v>
      </c>
      <c r="C39" s="48" t="s">
        <v>205</v>
      </c>
    </row>
    <row r="40" spans="1:3" x14ac:dyDescent="0.2">
      <c r="A40" s="48" t="s">
        <v>253</v>
      </c>
      <c r="B40" s="48" t="s">
        <v>294</v>
      </c>
      <c r="C40" s="48" t="s">
        <v>295</v>
      </c>
    </row>
    <row r="41" spans="1:3" x14ac:dyDescent="0.2">
      <c r="A41" s="48" t="s">
        <v>253</v>
      </c>
      <c r="B41" s="48" t="s">
        <v>300</v>
      </c>
      <c r="C41" s="48" t="s">
        <v>301</v>
      </c>
    </row>
    <row r="42" spans="1:3" x14ac:dyDescent="0.2">
      <c r="A42" s="48" t="s">
        <v>253</v>
      </c>
      <c r="B42" s="48" t="s">
        <v>306</v>
      </c>
      <c r="C42" s="48" t="s">
        <v>307</v>
      </c>
    </row>
    <row r="43" spans="1:3" x14ac:dyDescent="0.2">
      <c r="A43" s="48" t="s">
        <v>253</v>
      </c>
      <c r="B43" s="48" t="s">
        <v>311</v>
      </c>
      <c r="C43" s="48" t="s">
        <v>312</v>
      </c>
    </row>
    <row r="44" spans="1:3" x14ac:dyDescent="0.2">
      <c r="A44" s="48" t="s">
        <v>263</v>
      </c>
      <c r="B44" s="48" t="s">
        <v>316</v>
      </c>
      <c r="C44" s="48" t="s">
        <v>147</v>
      </c>
    </row>
    <row r="45" spans="1:3" x14ac:dyDescent="0.2">
      <c r="A45" s="48" t="s">
        <v>268</v>
      </c>
      <c r="B45" s="48" t="s">
        <v>320</v>
      </c>
      <c r="C45" s="48" t="s">
        <v>321</v>
      </c>
    </row>
    <row r="46" spans="1:3" x14ac:dyDescent="0.2">
      <c r="A46" s="48" t="s">
        <v>268</v>
      </c>
      <c r="B46" s="48" t="s">
        <v>325</v>
      </c>
      <c r="C46" s="48" t="s">
        <v>326</v>
      </c>
    </row>
    <row r="47" spans="1:3" x14ac:dyDescent="0.2">
      <c r="A47" s="48" t="s">
        <v>268</v>
      </c>
      <c r="B47" s="48" t="s">
        <v>331</v>
      </c>
      <c r="C47" s="48" t="s">
        <v>332</v>
      </c>
    </row>
    <row r="48" spans="1:3" x14ac:dyDescent="0.2">
      <c r="A48" s="48" t="s">
        <v>268</v>
      </c>
      <c r="B48" s="48" t="s">
        <v>335</v>
      </c>
      <c r="C48" s="48" t="s">
        <v>336</v>
      </c>
    </row>
    <row r="49" spans="1:3" x14ac:dyDescent="0.2">
      <c r="A49" s="48" t="s">
        <v>268</v>
      </c>
      <c r="B49" s="48" t="s">
        <v>341</v>
      </c>
      <c r="C49" s="48" t="s">
        <v>342</v>
      </c>
    </row>
    <row r="50" spans="1:3" x14ac:dyDescent="0.2">
      <c r="A50" s="48" t="s">
        <v>268</v>
      </c>
      <c r="B50" s="48" t="s">
        <v>343</v>
      </c>
      <c r="C50" s="48" t="s">
        <v>159</v>
      </c>
    </row>
    <row r="51" spans="1:3" x14ac:dyDescent="0.2">
      <c r="A51" s="48" t="s">
        <v>272</v>
      </c>
      <c r="B51" s="48" t="s">
        <v>346</v>
      </c>
      <c r="C51" s="48" t="s">
        <v>347</v>
      </c>
    </row>
    <row r="52" spans="1:3" x14ac:dyDescent="0.2">
      <c r="A52" s="48" t="s">
        <v>272</v>
      </c>
      <c r="B52" s="48" t="s">
        <v>351</v>
      </c>
      <c r="C52" s="48" t="s">
        <v>258</v>
      </c>
    </row>
    <row r="53" spans="1:3" x14ac:dyDescent="0.2">
      <c r="A53" s="48" t="s">
        <v>272</v>
      </c>
      <c r="B53" s="48" t="s">
        <v>356</v>
      </c>
      <c r="C53" s="48" t="s">
        <v>357</v>
      </c>
    </row>
    <row r="54" spans="1:3" x14ac:dyDescent="0.2">
      <c r="A54" s="48" t="s">
        <v>272</v>
      </c>
      <c r="B54" s="48" t="s">
        <v>360</v>
      </c>
      <c r="C54" s="48" t="s">
        <v>361</v>
      </c>
    </row>
    <row r="55" spans="1:3" x14ac:dyDescent="0.2">
      <c r="A55" s="48" t="s">
        <v>272</v>
      </c>
      <c r="B55" s="48" t="s">
        <v>366</v>
      </c>
      <c r="C55" s="48" t="s">
        <v>367</v>
      </c>
    </row>
    <row r="56" spans="1:3" x14ac:dyDescent="0.2">
      <c r="A56" s="48" t="s">
        <v>276</v>
      </c>
      <c r="B56" s="48" t="s">
        <v>372</v>
      </c>
      <c r="C56" s="48" t="s">
        <v>147</v>
      </c>
    </row>
    <row r="57" spans="1:3" x14ac:dyDescent="0.2">
      <c r="A57" s="48" t="s">
        <v>276</v>
      </c>
      <c r="B57" s="48" t="s">
        <v>377</v>
      </c>
      <c r="C57" s="48" t="s">
        <v>378</v>
      </c>
    </row>
    <row r="58" spans="1:3" x14ac:dyDescent="0.2">
      <c r="A58" s="48" t="s">
        <v>276</v>
      </c>
      <c r="B58" s="48" t="s">
        <v>381</v>
      </c>
      <c r="C58" s="48" t="s">
        <v>382</v>
      </c>
    </row>
    <row r="59" spans="1:3" x14ac:dyDescent="0.2">
      <c r="A59" s="48" t="s">
        <v>276</v>
      </c>
      <c r="B59" s="48" t="s">
        <v>386</v>
      </c>
      <c r="C59" s="48" t="s">
        <v>387</v>
      </c>
    </row>
    <row r="60" spans="1:3" x14ac:dyDescent="0.2">
      <c r="A60" s="48" t="s">
        <v>276</v>
      </c>
      <c r="B60" s="48" t="s">
        <v>392</v>
      </c>
      <c r="C60" s="48" t="s">
        <v>393</v>
      </c>
    </row>
    <row r="61" spans="1:3" x14ac:dyDescent="0.2">
      <c r="A61" s="48" t="s">
        <v>281</v>
      </c>
      <c r="B61" s="48" t="s">
        <v>397</v>
      </c>
      <c r="C61" s="48" t="s">
        <v>398</v>
      </c>
    </row>
    <row r="62" spans="1:3" x14ac:dyDescent="0.2">
      <c r="A62" s="48" t="s">
        <v>281</v>
      </c>
      <c r="B62" s="48" t="s">
        <v>403</v>
      </c>
      <c r="C62" s="48" t="s">
        <v>404</v>
      </c>
    </row>
    <row r="63" spans="1:3" x14ac:dyDescent="0.2">
      <c r="A63" s="48" t="s">
        <v>281</v>
      </c>
      <c r="B63" s="48" t="s">
        <v>407</v>
      </c>
      <c r="C63" s="48" t="s">
        <v>147</v>
      </c>
    </row>
    <row r="64" spans="1:3" x14ac:dyDescent="0.2">
      <c r="A64" s="48" t="s">
        <v>281</v>
      </c>
      <c r="B64" s="48" t="s">
        <v>412</v>
      </c>
      <c r="C64" s="48" t="s">
        <v>258</v>
      </c>
    </row>
    <row r="65" spans="1:3" x14ac:dyDescent="0.2">
      <c r="A65" s="48" t="s">
        <v>281</v>
      </c>
      <c r="B65" s="48" t="s">
        <v>416</v>
      </c>
      <c r="C65" s="48" t="s">
        <v>417</v>
      </c>
    </row>
    <row r="66" spans="1:3" x14ac:dyDescent="0.2">
      <c r="A66" s="48" t="s">
        <v>281</v>
      </c>
      <c r="B66" s="48" t="s">
        <v>421</v>
      </c>
      <c r="C66" s="48" t="s">
        <v>357</v>
      </c>
    </row>
    <row r="67" spans="1:3" x14ac:dyDescent="0.2">
      <c r="A67" s="48" t="s">
        <v>281</v>
      </c>
      <c r="B67" s="48" t="s">
        <v>426</v>
      </c>
      <c r="C67" s="48" t="s">
        <v>427</v>
      </c>
    </row>
    <row r="68" spans="1:3" x14ac:dyDescent="0.2">
      <c r="A68" s="48" t="s">
        <v>281</v>
      </c>
      <c r="B68" s="48" t="s">
        <v>428</v>
      </c>
      <c r="C68" s="48" t="s">
        <v>248</v>
      </c>
    </row>
    <row r="69" spans="1:3" x14ac:dyDescent="0.2">
      <c r="A69" s="48" t="s">
        <v>290</v>
      </c>
      <c r="B69" s="48" t="s">
        <v>429</v>
      </c>
      <c r="C69" s="48" t="s">
        <v>430</v>
      </c>
    </row>
    <row r="70" spans="1:3" x14ac:dyDescent="0.2">
      <c r="A70" s="48" t="s">
        <v>290</v>
      </c>
      <c r="B70" s="48" t="s">
        <v>435</v>
      </c>
      <c r="C70" s="48" t="s">
        <v>436</v>
      </c>
    </row>
    <row r="71" spans="1:3" x14ac:dyDescent="0.2">
      <c r="A71" s="48" t="s">
        <v>302</v>
      </c>
      <c r="B71" s="48" t="s">
        <v>440</v>
      </c>
      <c r="C71" s="48" t="s">
        <v>258</v>
      </c>
    </row>
    <row r="72" spans="1:3" x14ac:dyDescent="0.2">
      <c r="A72" s="48" t="s">
        <v>302</v>
      </c>
      <c r="B72" s="48" t="s">
        <v>445</v>
      </c>
      <c r="C72" s="48" t="s">
        <v>446</v>
      </c>
    </row>
    <row r="73" spans="1:3" x14ac:dyDescent="0.2">
      <c r="A73" s="48" t="s">
        <v>302</v>
      </c>
      <c r="B73" s="48" t="s">
        <v>450</v>
      </c>
      <c r="C73" s="48" t="s">
        <v>147</v>
      </c>
    </row>
    <row r="74" spans="1:3" x14ac:dyDescent="0.2">
      <c r="A74" s="48" t="s">
        <v>302</v>
      </c>
      <c r="B74" s="48" t="s">
        <v>451</v>
      </c>
      <c r="C74" s="48" t="s">
        <v>159</v>
      </c>
    </row>
    <row r="75" spans="1:3" x14ac:dyDescent="0.2">
      <c r="A75" s="48" t="s">
        <v>308</v>
      </c>
      <c r="B75" s="48" t="s">
        <v>456</v>
      </c>
      <c r="C75" s="48" t="s">
        <v>457</v>
      </c>
    </row>
    <row r="76" spans="1:3" x14ac:dyDescent="0.2">
      <c r="A76" s="48" t="s">
        <v>308</v>
      </c>
      <c r="B76" s="48" t="s">
        <v>461</v>
      </c>
      <c r="C76" s="48" t="s">
        <v>462</v>
      </c>
    </row>
    <row r="77" spans="1:3" x14ac:dyDescent="0.2">
      <c r="A77" s="48" t="s">
        <v>308</v>
      </c>
      <c r="B77" s="48" t="s">
        <v>466</v>
      </c>
      <c r="C77" s="48" t="s">
        <v>467</v>
      </c>
    </row>
    <row r="78" spans="1:3" x14ac:dyDescent="0.2">
      <c r="A78" s="48" t="s">
        <v>308</v>
      </c>
      <c r="B78" s="48" t="s">
        <v>471</v>
      </c>
      <c r="C78" s="48" t="s">
        <v>472</v>
      </c>
    </row>
    <row r="79" spans="1:3" x14ac:dyDescent="0.2">
      <c r="A79" s="48" t="s">
        <v>308</v>
      </c>
      <c r="B79" s="48" t="s">
        <v>477</v>
      </c>
      <c r="C79" s="48" t="s">
        <v>159</v>
      </c>
    </row>
    <row r="80" spans="1:3" x14ac:dyDescent="0.2">
      <c r="A80" s="48" t="s">
        <v>313</v>
      </c>
      <c r="B80" s="48" t="s">
        <v>480</v>
      </c>
      <c r="C80" s="48" t="s">
        <v>481</v>
      </c>
    </row>
    <row r="81" spans="1:3" x14ac:dyDescent="0.2">
      <c r="A81" s="48" t="s">
        <v>317</v>
      </c>
      <c r="B81" s="48" t="s">
        <v>484</v>
      </c>
      <c r="C81" s="48" t="s">
        <v>485</v>
      </c>
    </row>
    <row r="82" spans="1:3" x14ac:dyDescent="0.2">
      <c r="A82" s="48" t="s">
        <v>322</v>
      </c>
      <c r="B82" s="48" t="s">
        <v>490</v>
      </c>
      <c r="C82" s="48" t="s">
        <v>491</v>
      </c>
    </row>
    <row r="83" spans="1:3" x14ac:dyDescent="0.2">
      <c r="A83" s="48" t="s">
        <v>322</v>
      </c>
      <c r="B83" s="48" t="s">
        <v>492</v>
      </c>
      <c r="C83" s="48" t="s">
        <v>493</v>
      </c>
    </row>
    <row r="84" spans="1:3" x14ac:dyDescent="0.2">
      <c r="A84" s="48" t="s">
        <v>322</v>
      </c>
      <c r="B84" s="48" t="s">
        <v>498</v>
      </c>
      <c r="C84" s="48" t="s">
        <v>499</v>
      </c>
    </row>
    <row r="85" spans="1:3" x14ac:dyDescent="0.2">
      <c r="A85" s="48" t="s">
        <v>322</v>
      </c>
      <c r="B85" s="48" t="s">
        <v>500</v>
      </c>
      <c r="C85" s="48" t="s">
        <v>501</v>
      </c>
    </row>
    <row r="86" spans="1:3" x14ac:dyDescent="0.2">
      <c r="A86" s="48" t="s">
        <v>327</v>
      </c>
      <c r="B86" s="48" t="s">
        <v>502</v>
      </c>
      <c r="C86" s="48" t="s">
        <v>503</v>
      </c>
    </row>
    <row r="87" spans="1:3" x14ac:dyDescent="0.2">
      <c r="A87" s="48" t="s">
        <v>327</v>
      </c>
      <c r="B87" s="48" t="s">
        <v>506</v>
      </c>
      <c r="C87" s="48" t="s">
        <v>147</v>
      </c>
    </row>
    <row r="88" spans="1:3" x14ac:dyDescent="0.2">
      <c r="A88" s="48" t="s">
        <v>333</v>
      </c>
      <c r="B88" s="48" t="s">
        <v>507</v>
      </c>
      <c r="C88" s="48" t="s">
        <v>258</v>
      </c>
    </row>
    <row r="89" spans="1:3" x14ac:dyDescent="0.2">
      <c r="A89" s="48" t="s">
        <v>333</v>
      </c>
      <c r="B89" s="48" t="s">
        <v>511</v>
      </c>
      <c r="C89" s="48" t="s">
        <v>512</v>
      </c>
    </row>
    <row r="90" spans="1:3" x14ac:dyDescent="0.2">
      <c r="A90" s="48" t="s">
        <v>333</v>
      </c>
      <c r="B90" s="48" t="s">
        <v>516</v>
      </c>
      <c r="C90" s="48" t="s">
        <v>517</v>
      </c>
    </row>
    <row r="91" spans="1:3" x14ac:dyDescent="0.2">
      <c r="A91" s="48" t="s">
        <v>333</v>
      </c>
      <c r="B91" s="48" t="s">
        <v>522</v>
      </c>
      <c r="C91" s="48" t="s">
        <v>147</v>
      </c>
    </row>
    <row r="92" spans="1:3" x14ac:dyDescent="0.2">
      <c r="A92" s="48" t="s">
        <v>337</v>
      </c>
      <c r="B92" s="48" t="s">
        <v>527</v>
      </c>
      <c r="C92" s="48" t="s">
        <v>347</v>
      </c>
    </row>
    <row r="93" spans="1:3" x14ac:dyDescent="0.2">
      <c r="A93" s="48" t="s">
        <v>337</v>
      </c>
      <c r="B93" s="48" t="s">
        <v>528</v>
      </c>
      <c r="C93" s="48" t="s">
        <v>529</v>
      </c>
    </row>
    <row r="94" spans="1:3" x14ac:dyDescent="0.2">
      <c r="A94" s="48" t="s">
        <v>337</v>
      </c>
      <c r="B94" s="48" t="s">
        <v>532</v>
      </c>
      <c r="C94" s="48" t="s">
        <v>533</v>
      </c>
    </row>
    <row r="95" spans="1:3" x14ac:dyDescent="0.2">
      <c r="A95" s="48" t="s">
        <v>337</v>
      </c>
      <c r="B95" s="48" t="s">
        <v>537</v>
      </c>
      <c r="C95" s="48" t="s">
        <v>147</v>
      </c>
    </row>
    <row r="96" spans="1:3" x14ac:dyDescent="0.2">
      <c r="A96" s="48" t="s">
        <v>337</v>
      </c>
      <c r="B96" s="48" t="s">
        <v>542</v>
      </c>
      <c r="C96" s="48" t="s">
        <v>543</v>
      </c>
    </row>
    <row r="97" spans="1:3" x14ac:dyDescent="0.2">
      <c r="A97" s="48" t="s">
        <v>337</v>
      </c>
      <c r="B97" s="48" t="s">
        <v>548</v>
      </c>
      <c r="C97" s="48" t="s">
        <v>543</v>
      </c>
    </row>
    <row r="98" spans="1:3" x14ac:dyDescent="0.2">
      <c r="A98" s="48" t="s">
        <v>337</v>
      </c>
      <c r="B98" s="48" t="s">
        <v>552</v>
      </c>
      <c r="C98" s="48" t="s">
        <v>159</v>
      </c>
    </row>
    <row r="99" spans="1:3" x14ac:dyDescent="0.2">
      <c r="A99" s="48" t="s">
        <v>344</v>
      </c>
      <c r="B99" s="48" t="s">
        <v>556</v>
      </c>
      <c r="C99" s="48" t="s">
        <v>557</v>
      </c>
    </row>
    <row r="100" spans="1:3" x14ac:dyDescent="0.2">
      <c r="A100" s="48" t="s">
        <v>344</v>
      </c>
      <c r="B100" s="48" t="s">
        <v>562</v>
      </c>
      <c r="C100" s="48" t="s">
        <v>563</v>
      </c>
    </row>
    <row r="101" spans="1:3" x14ac:dyDescent="0.2">
      <c r="A101" s="48" t="s">
        <v>348</v>
      </c>
      <c r="B101" s="48" t="s">
        <v>567</v>
      </c>
      <c r="C101" s="48" t="s">
        <v>568</v>
      </c>
    </row>
    <row r="102" spans="1:3" x14ac:dyDescent="0.2">
      <c r="A102" s="48" t="s">
        <v>348</v>
      </c>
      <c r="B102" s="48" t="s">
        <v>573</v>
      </c>
      <c r="C102" s="48" t="s">
        <v>404</v>
      </c>
    </row>
    <row r="103" spans="1:3" x14ac:dyDescent="0.2">
      <c r="A103" s="48" t="s">
        <v>348</v>
      </c>
      <c r="B103" s="48" t="s">
        <v>574</v>
      </c>
      <c r="C103" s="48" t="s">
        <v>347</v>
      </c>
    </row>
    <row r="104" spans="1:3" x14ac:dyDescent="0.2">
      <c r="A104" s="48" t="s">
        <v>348</v>
      </c>
      <c r="B104" s="48" t="s">
        <v>578</v>
      </c>
      <c r="C104" s="48" t="s">
        <v>417</v>
      </c>
    </row>
    <row r="105" spans="1:3" x14ac:dyDescent="0.2">
      <c r="A105" s="48" t="s">
        <v>348</v>
      </c>
      <c r="B105" s="48" t="s">
        <v>583</v>
      </c>
      <c r="C105" s="48" t="s">
        <v>584</v>
      </c>
    </row>
    <row r="106" spans="1:3" x14ac:dyDescent="0.2">
      <c r="A106" s="48" t="s">
        <v>348</v>
      </c>
      <c r="B106" s="48" t="s">
        <v>588</v>
      </c>
      <c r="C106" s="48" t="s">
        <v>357</v>
      </c>
    </row>
    <row r="107" spans="1:3" x14ac:dyDescent="0.2">
      <c r="A107" s="48" t="s">
        <v>348</v>
      </c>
      <c r="B107" s="48" t="s">
        <v>593</v>
      </c>
      <c r="C107" s="48" t="s">
        <v>159</v>
      </c>
    </row>
    <row r="108" spans="1:3" x14ac:dyDescent="0.2">
      <c r="A108" s="48" t="s">
        <v>352</v>
      </c>
      <c r="B108" s="48" t="s">
        <v>594</v>
      </c>
      <c r="C108" s="48" t="s">
        <v>147</v>
      </c>
    </row>
    <row r="109" spans="1:3" x14ac:dyDescent="0.2">
      <c r="A109" s="48" t="s">
        <v>358</v>
      </c>
      <c r="B109" s="48" t="s">
        <v>599</v>
      </c>
      <c r="C109" s="48" t="s">
        <v>159</v>
      </c>
    </row>
    <row r="110" spans="1:3" x14ac:dyDescent="0.2">
      <c r="A110" s="48" t="s">
        <v>379</v>
      </c>
      <c r="B110" s="48" t="s">
        <v>445</v>
      </c>
      <c r="C110" s="48" t="s">
        <v>446</v>
      </c>
    </row>
    <row r="111" spans="1:3" x14ac:dyDescent="0.2">
      <c r="A111" s="48" t="s">
        <v>379</v>
      </c>
      <c r="B111" s="48" t="s">
        <v>606</v>
      </c>
      <c r="C111" s="48" t="s">
        <v>607</v>
      </c>
    </row>
    <row r="112" spans="1:3" x14ac:dyDescent="0.2">
      <c r="A112" s="48" t="s">
        <v>379</v>
      </c>
      <c r="B112" s="48" t="s">
        <v>610</v>
      </c>
      <c r="C112" s="48" t="s">
        <v>159</v>
      </c>
    </row>
    <row r="113" spans="1:3" x14ac:dyDescent="0.2">
      <c r="A113" s="48" t="s">
        <v>388</v>
      </c>
      <c r="B113" s="48" t="s">
        <v>615</v>
      </c>
      <c r="C113" s="48" t="s">
        <v>616</v>
      </c>
    </row>
    <row r="114" spans="1:3" x14ac:dyDescent="0.2">
      <c r="A114" s="48" t="s">
        <v>388</v>
      </c>
      <c r="B114" s="48" t="s">
        <v>621</v>
      </c>
      <c r="C114" s="48" t="s">
        <v>622</v>
      </c>
    </row>
    <row r="115" spans="1:3" x14ac:dyDescent="0.2">
      <c r="A115" s="48" t="s">
        <v>388</v>
      </c>
      <c r="B115" s="48" t="s">
        <v>625</v>
      </c>
      <c r="C115" s="48" t="s">
        <v>626</v>
      </c>
    </row>
    <row r="116" spans="1:3" x14ac:dyDescent="0.2">
      <c r="A116" s="48" t="s">
        <v>388</v>
      </c>
      <c r="B116" s="48" t="s">
        <v>630</v>
      </c>
      <c r="C116" s="48" t="s">
        <v>631</v>
      </c>
    </row>
    <row r="117" spans="1:3" x14ac:dyDescent="0.2">
      <c r="A117" s="48" t="s">
        <v>388</v>
      </c>
      <c r="B117" s="48" t="s">
        <v>636</v>
      </c>
      <c r="C117" s="48" t="s">
        <v>637</v>
      </c>
    </row>
    <row r="118" spans="1:3" x14ac:dyDescent="0.2">
      <c r="A118" s="48" t="s">
        <v>394</v>
      </c>
      <c r="B118" s="48" t="s">
        <v>642</v>
      </c>
      <c r="C118" s="48" t="s">
        <v>404</v>
      </c>
    </row>
    <row r="119" spans="1:3" x14ac:dyDescent="0.2">
      <c r="A119" s="48" t="s">
        <v>394</v>
      </c>
      <c r="B119" s="48" t="s">
        <v>647</v>
      </c>
      <c r="C119" s="48" t="s">
        <v>648</v>
      </c>
    </row>
    <row r="120" spans="1:3" x14ac:dyDescent="0.2">
      <c r="A120" s="48" t="s">
        <v>394</v>
      </c>
      <c r="B120" s="48" t="s">
        <v>653</v>
      </c>
      <c r="C120" s="12" t="s">
        <v>2466</v>
      </c>
    </row>
    <row r="121" spans="1:3" x14ac:dyDescent="0.2">
      <c r="A121" s="48" t="s">
        <v>394</v>
      </c>
      <c r="B121" s="48" t="s">
        <v>657</v>
      </c>
      <c r="C121" s="12" t="s">
        <v>147</v>
      </c>
    </row>
    <row r="122" spans="1:3" x14ac:dyDescent="0.2">
      <c r="A122" s="48" t="s">
        <v>399</v>
      </c>
      <c r="B122" s="48" t="s">
        <v>661</v>
      </c>
      <c r="C122" s="48" t="s">
        <v>662</v>
      </c>
    </row>
    <row r="123" spans="1:3" x14ac:dyDescent="0.2">
      <c r="A123" s="48" t="s">
        <v>399</v>
      </c>
      <c r="B123" s="48" t="s">
        <v>667</v>
      </c>
      <c r="C123" s="48" t="s">
        <v>668</v>
      </c>
    </row>
    <row r="124" spans="1:3" x14ac:dyDescent="0.2">
      <c r="A124" s="48" t="s">
        <v>405</v>
      </c>
      <c r="B124" s="48" t="s">
        <v>671</v>
      </c>
      <c r="C124" s="48" t="s">
        <v>672</v>
      </c>
    </row>
    <row r="125" spans="1:3" x14ac:dyDescent="0.2">
      <c r="A125" s="48" t="s">
        <v>405</v>
      </c>
      <c r="B125" s="48" t="s">
        <v>677</v>
      </c>
      <c r="C125" s="48" t="s">
        <v>248</v>
      </c>
    </row>
    <row r="126" spans="1:3" x14ac:dyDescent="0.2">
      <c r="A126" s="48" t="s">
        <v>405</v>
      </c>
      <c r="B126" s="48" t="s">
        <v>678</v>
      </c>
      <c r="C126" s="48" t="s">
        <v>159</v>
      </c>
    </row>
    <row r="127" spans="1:3" x14ac:dyDescent="0.2">
      <c r="A127" s="48" t="s">
        <v>408</v>
      </c>
      <c r="B127" s="48" t="s">
        <v>682</v>
      </c>
      <c r="C127" s="48" t="s">
        <v>683</v>
      </c>
    </row>
    <row r="128" spans="1:3" x14ac:dyDescent="0.2">
      <c r="A128" s="48" t="s">
        <v>408</v>
      </c>
      <c r="B128" s="48" t="s">
        <v>686</v>
      </c>
      <c r="C128" s="48" t="s">
        <v>159</v>
      </c>
    </row>
    <row r="129" spans="1:3" x14ac:dyDescent="0.2">
      <c r="A129" s="48" t="s">
        <v>413</v>
      </c>
      <c r="B129" s="48" t="s">
        <v>691</v>
      </c>
      <c r="C129" s="48" t="s">
        <v>692</v>
      </c>
    </row>
    <row r="130" spans="1:3" x14ac:dyDescent="0.2">
      <c r="A130" s="48" t="s">
        <v>418</v>
      </c>
      <c r="B130" s="48" t="s">
        <v>695</v>
      </c>
      <c r="C130" s="48" t="s">
        <v>147</v>
      </c>
    </row>
    <row r="131" spans="1:3" x14ac:dyDescent="0.2">
      <c r="A131" s="48" t="s">
        <v>422</v>
      </c>
      <c r="B131" s="48" t="s">
        <v>698</v>
      </c>
      <c r="C131" s="48" t="s">
        <v>699</v>
      </c>
    </row>
    <row r="132" spans="1:3" x14ac:dyDescent="0.2">
      <c r="A132" s="48" t="s">
        <v>422</v>
      </c>
      <c r="B132" s="48" t="s">
        <v>704</v>
      </c>
      <c r="C132" s="48" t="s">
        <v>705</v>
      </c>
    </row>
    <row r="133" spans="1:3" x14ac:dyDescent="0.2">
      <c r="A133" s="48" t="s">
        <v>422</v>
      </c>
      <c r="B133" s="48" t="s">
        <v>709</v>
      </c>
      <c r="C133" s="48" t="s">
        <v>147</v>
      </c>
    </row>
    <row r="134" spans="1:3" x14ac:dyDescent="0.2">
      <c r="A134" s="48" t="s">
        <v>422</v>
      </c>
      <c r="B134" s="48" t="s">
        <v>713</v>
      </c>
      <c r="C134" s="48" t="s">
        <v>714</v>
      </c>
    </row>
    <row r="135" spans="1:3" x14ac:dyDescent="0.2">
      <c r="A135" s="48" t="s">
        <v>437</v>
      </c>
      <c r="B135" s="48" t="s">
        <v>718</v>
      </c>
      <c r="C135" s="48" t="s">
        <v>147</v>
      </c>
    </row>
    <row r="136" spans="1:3" x14ac:dyDescent="0.2">
      <c r="A136" s="48" t="s">
        <v>458</v>
      </c>
      <c r="B136" s="48" t="s">
        <v>719</v>
      </c>
      <c r="C136" s="48" t="s">
        <v>147</v>
      </c>
    </row>
    <row r="137" spans="1:3" x14ac:dyDescent="0.2">
      <c r="A137" s="48" t="s">
        <v>458</v>
      </c>
      <c r="B137" s="48" t="s">
        <v>720</v>
      </c>
      <c r="C137" s="48" t="s">
        <v>159</v>
      </c>
    </row>
    <row r="138" spans="1:3" x14ac:dyDescent="0.2">
      <c r="A138" s="48" t="s">
        <v>463</v>
      </c>
      <c r="B138" s="48" t="s">
        <v>724</v>
      </c>
      <c r="C138" s="48" t="s">
        <v>725</v>
      </c>
    </row>
    <row r="139" spans="1:3" x14ac:dyDescent="0.2">
      <c r="A139" s="48" t="s">
        <v>463</v>
      </c>
      <c r="B139" s="48" t="s">
        <v>730</v>
      </c>
      <c r="C139" s="48" t="s">
        <v>236</v>
      </c>
    </row>
    <row r="140" spans="1:3" x14ac:dyDescent="0.2">
      <c r="A140" s="48" t="s">
        <v>463</v>
      </c>
      <c r="B140" s="48" t="s">
        <v>731</v>
      </c>
      <c r="C140" s="48" t="s">
        <v>732</v>
      </c>
    </row>
    <row r="141" spans="1:3" x14ac:dyDescent="0.2">
      <c r="A141" s="48" t="s">
        <v>463</v>
      </c>
      <c r="B141" s="48" t="s">
        <v>737</v>
      </c>
      <c r="C141" s="48" t="s">
        <v>738</v>
      </c>
    </row>
    <row r="142" spans="1:3" x14ac:dyDescent="0.2">
      <c r="A142" s="48" t="s">
        <v>463</v>
      </c>
      <c r="B142" s="48" t="s">
        <v>743</v>
      </c>
      <c r="C142" s="48" t="s">
        <v>744</v>
      </c>
    </row>
    <row r="143" spans="1:3" x14ac:dyDescent="0.2">
      <c r="A143" s="48" t="s">
        <v>463</v>
      </c>
      <c r="B143" s="48" t="s">
        <v>749</v>
      </c>
      <c r="C143" s="48" t="s">
        <v>750</v>
      </c>
    </row>
    <row r="144" spans="1:3" x14ac:dyDescent="0.2">
      <c r="A144" s="48" t="s">
        <v>468</v>
      </c>
      <c r="B144" s="48" t="s">
        <v>754</v>
      </c>
      <c r="C144" s="48" t="s">
        <v>755</v>
      </c>
    </row>
    <row r="145" spans="1:3" x14ac:dyDescent="0.2">
      <c r="A145" s="48" t="s">
        <v>468</v>
      </c>
      <c r="B145" s="48" t="s">
        <v>759</v>
      </c>
      <c r="C145" s="48" t="s">
        <v>760</v>
      </c>
    </row>
    <row r="146" spans="1:3" x14ac:dyDescent="0.2">
      <c r="A146" s="48" t="s">
        <v>478</v>
      </c>
      <c r="B146" s="48" t="s">
        <v>764</v>
      </c>
      <c r="C146" s="48" t="s">
        <v>765</v>
      </c>
    </row>
    <row r="147" spans="1:3" x14ac:dyDescent="0.2">
      <c r="A147" s="48" t="s">
        <v>478</v>
      </c>
      <c r="B147" s="48" t="s">
        <v>768</v>
      </c>
      <c r="C147" s="48" t="s">
        <v>769</v>
      </c>
    </row>
    <row r="148" spans="1:3" x14ac:dyDescent="0.2">
      <c r="A148" s="48" t="s">
        <v>478</v>
      </c>
      <c r="B148" s="48" t="s">
        <v>774</v>
      </c>
      <c r="C148" s="48" t="s">
        <v>775</v>
      </c>
    </row>
    <row r="149" spans="1:3" x14ac:dyDescent="0.2">
      <c r="A149" s="48" t="s">
        <v>478</v>
      </c>
      <c r="B149" s="48" t="s">
        <v>778</v>
      </c>
      <c r="C149" s="48" t="s">
        <v>174</v>
      </c>
    </row>
    <row r="150" spans="1:3" x14ac:dyDescent="0.2">
      <c r="A150" s="48" t="s">
        <v>478</v>
      </c>
      <c r="B150" s="48" t="s">
        <v>779</v>
      </c>
      <c r="C150" s="48" t="s">
        <v>780</v>
      </c>
    </row>
    <row r="151" spans="1:3" x14ac:dyDescent="0.2">
      <c r="A151" s="48" t="s">
        <v>504</v>
      </c>
      <c r="B151" s="48" t="s">
        <v>781</v>
      </c>
      <c r="C151" s="48" t="s">
        <v>782</v>
      </c>
    </row>
    <row r="152" spans="1:3" x14ac:dyDescent="0.2">
      <c r="A152" s="48" t="s">
        <v>504</v>
      </c>
      <c r="B152" s="48" t="s">
        <v>783</v>
      </c>
      <c r="C152" s="48" t="s">
        <v>784</v>
      </c>
    </row>
    <row r="153" spans="1:3" x14ac:dyDescent="0.2">
      <c r="A153" s="48" t="s">
        <v>504</v>
      </c>
      <c r="B153" s="48" t="s">
        <v>785</v>
      </c>
      <c r="C153" s="48" t="s">
        <v>147</v>
      </c>
    </row>
    <row r="154" spans="1:3" x14ac:dyDescent="0.2">
      <c r="A154" s="48" t="s">
        <v>508</v>
      </c>
      <c r="B154" s="48" t="s">
        <v>786</v>
      </c>
      <c r="C154" s="48" t="s">
        <v>236</v>
      </c>
    </row>
    <row r="155" spans="1:3" x14ac:dyDescent="0.2">
      <c r="A155" s="48" t="s">
        <v>508</v>
      </c>
      <c r="B155" s="48" t="s">
        <v>461</v>
      </c>
      <c r="C155" s="48" t="s">
        <v>462</v>
      </c>
    </row>
    <row r="156" spans="1:3" x14ac:dyDescent="0.2">
      <c r="A156" s="48" t="s">
        <v>508</v>
      </c>
      <c r="B156" s="48" t="s">
        <v>787</v>
      </c>
      <c r="C156" s="48" t="s">
        <v>788</v>
      </c>
    </row>
    <row r="157" spans="1:3" x14ac:dyDescent="0.2">
      <c r="A157" s="48" t="s">
        <v>508</v>
      </c>
      <c r="B157" s="48" t="s">
        <v>320</v>
      </c>
      <c r="C157" s="48" t="s">
        <v>321</v>
      </c>
    </row>
    <row r="158" spans="1:3" x14ac:dyDescent="0.2">
      <c r="A158" s="48" t="s">
        <v>508</v>
      </c>
      <c r="B158" s="48" t="s">
        <v>789</v>
      </c>
      <c r="C158" s="48" t="s">
        <v>417</v>
      </c>
    </row>
    <row r="159" spans="1:3" x14ac:dyDescent="0.2">
      <c r="A159" s="48" t="s">
        <v>508</v>
      </c>
      <c r="B159" s="48" t="s">
        <v>790</v>
      </c>
      <c r="C159" s="48" t="s">
        <v>258</v>
      </c>
    </row>
    <row r="160" spans="1:3" x14ac:dyDescent="0.2">
      <c r="A160" s="48" t="s">
        <v>513</v>
      </c>
      <c r="B160" s="48" t="s">
        <v>791</v>
      </c>
      <c r="C160" s="48" t="s">
        <v>792</v>
      </c>
    </row>
    <row r="161" spans="1:3" x14ac:dyDescent="0.2">
      <c r="A161" s="48" t="s">
        <v>513</v>
      </c>
      <c r="B161" s="48" t="s">
        <v>793</v>
      </c>
      <c r="C161" s="48" t="s">
        <v>794</v>
      </c>
    </row>
    <row r="162" spans="1:3" x14ac:dyDescent="0.2">
      <c r="A162" s="48" t="s">
        <v>513</v>
      </c>
      <c r="B162" s="48" t="s">
        <v>795</v>
      </c>
      <c r="C162" s="48" t="s">
        <v>159</v>
      </c>
    </row>
    <row r="163" spans="1:3" x14ac:dyDescent="0.2">
      <c r="A163" s="48" t="s">
        <v>518</v>
      </c>
      <c r="B163" s="48" t="s">
        <v>796</v>
      </c>
      <c r="C163" s="48" t="s">
        <v>147</v>
      </c>
    </row>
    <row r="164" spans="1:3" x14ac:dyDescent="0.2">
      <c r="A164" s="48" t="s">
        <v>523</v>
      </c>
      <c r="B164" s="48" t="s">
        <v>797</v>
      </c>
      <c r="C164" s="48" t="s">
        <v>798</v>
      </c>
    </row>
    <row r="165" spans="1:3" x14ac:dyDescent="0.2">
      <c r="A165" s="48" t="s">
        <v>523</v>
      </c>
      <c r="B165" s="48" t="s">
        <v>799</v>
      </c>
      <c r="C165" s="48" t="s">
        <v>543</v>
      </c>
    </row>
    <row r="166" spans="1:3" x14ac:dyDescent="0.2">
      <c r="A166" s="48" t="s">
        <v>523</v>
      </c>
      <c r="B166" s="48" t="s">
        <v>800</v>
      </c>
      <c r="C166" s="48" t="s">
        <v>159</v>
      </c>
    </row>
    <row r="167" spans="1:3" x14ac:dyDescent="0.2">
      <c r="A167" s="48" t="s">
        <v>530</v>
      </c>
      <c r="B167" s="48" t="s">
        <v>803</v>
      </c>
      <c r="C167" s="48" t="s">
        <v>491</v>
      </c>
    </row>
    <row r="168" spans="1:3" x14ac:dyDescent="0.2">
      <c r="A168" s="48" t="s">
        <v>530</v>
      </c>
      <c r="B168" s="48" t="s">
        <v>807</v>
      </c>
      <c r="C168" s="48" t="s">
        <v>147</v>
      </c>
    </row>
    <row r="169" spans="1:3" x14ac:dyDescent="0.2">
      <c r="A169" s="48" t="s">
        <v>530</v>
      </c>
      <c r="B169" s="48" t="s">
        <v>810</v>
      </c>
      <c r="C169" s="48" t="s">
        <v>159</v>
      </c>
    </row>
    <row r="170" spans="1:3" x14ac:dyDescent="0.2">
      <c r="A170" s="48" t="s">
        <v>549</v>
      </c>
      <c r="B170" s="48" t="s">
        <v>814</v>
      </c>
      <c r="C170" s="48" t="s">
        <v>347</v>
      </c>
    </row>
    <row r="171" spans="1:3" x14ac:dyDescent="0.2">
      <c r="A171" s="48" t="s">
        <v>549</v>
      </c>
      <c r="B171" s="48" t="s">
        <v>819</v>
      </c>
      <c r="C171" s="48" t="s">
        <v>820</v>
      </c>
    </row>
    <row r="172" spans="1:3" x14ac:dyDescent="0.2">
      <c r="A172" s="48" t="s">
        <v>549</v>
      </c>
      <c r="B172" s="48" t="s">
        <v>825</v>
      </c>
      <c r="C172" s="48" t="s">
        <v>826</v>
      </c>
    </row>
    <row r="173" spans="1:3" x14ac:dyDescent="0.2">
      <c r="A173" s="48" t="s">
        <v>549</v>
      </c>
      <c r="B173" s="48" t="s">
        <v>831</v>
      </c>
      <c r="C173" s="48" t="s">
        <v>832</v>
      </c>
    </row>
    <row r="174" spans="1:3" x14ac:dyDescent="0.2">
      <c r="A174" s="48" t="s">
        <v>549</v>
      </c>
      <c r="B174" s="48" t="s">
        <v>837</v>
      </c>
      <c r="C174" s="48" t="s">
        <v>838</v>
      </c>
    </row>
    <row r="175" spans="1:3" x14ac:dyDescent="0.2">
      <c r="A175" s="48" t="s">
        <v>549</v>
      </c>
      <c r="B175" s="48" t="s">
        <v>841</v>
      </c>
      <c r="C175" s="48" t="s">
        <v>842</v>
      </c>
    </row>
    <row r="176" spans="1:3" x14ac:dyDescent="0.2">
      <c r="A176" s="48" t="s">
        <v>549</v>
      </c>
      <c r="B176" s="48" t="s">
        <v>846</v>
      </c>
      <c r="C176" s="48" t="s">
        <v>847</v>
      </c>
    </row>
    <row r="177" spans="1:3" x14ac:dyDescent="0.2">
      <c r="A177" s="48" t="s">
        <v>549</v>
      </c>
      <c r="B177" s="48" t="s">
        <v>850</v>
      </c>
      <c r="C177" s="48" t="s">
        <v>851</v>
      </c>
    </row>
    <row r="178" spans="1:3" x14ac:dyDescent="0.2">
      <c r="A178" s="48" t="s">
        <v>549</v>
      </c>
      <c r="B178" s="48" t="s">
        <v>852</v>
      </c>
      <c r="C178" s="48" t="s">
        <v>853</v>
      </c>
    </row>
    <row r="179" spans="1:3" x14ac:dyDescent="0.2">
      <c r="A179" s="48" t="s">
        <v>549</v>
      </c>
      <c r="B179" s="48" t="s">
        <v>854</v>
      </c>
      <c r="C179" s="48" t="s">
        <v>855</v>
      </c>
    </row>
    <row r="180" spans="1:3" x14ac:dyDescent="0.2">
      <c r="A180" s="48" t="s">
        <v>553</v>
      </c>
      <c r="B180" s="48" t="s">
        <v>856</v>
      </c>
      <c r="C180" s="48" t="s">
        <v>857</v>
      </c>
    </row>
    <row r="181" spans="1:3" x14ac:dyDescent="0.2">
      <c r="A181" s="48" t="s">
        <v>553</v>
      </c>
      <c r="B181" s="48" t="s">
        <v>858</v>
      </c>
      <c r="C181" s="48" t="s">
        <v>859</v>
      </c>
    </row>
    <row r="182" spans="1:3" x14ac:dyDescent="0.2">
      <c r="A182" s="48" t="s">
        <v>553</v>
      </c>
      <c r="B182" s="48" t="s">
        <v>864</v>
      </c>
      <c r="C182" s="48" t="s">
        <v>865</v>
      </c>
    </row>
    <row r="183" spans="1:3" x14ac:dyDescent="0.2">
      <c r="A183" s="48" t="s">
        <v>553</v>
      </c>
      <c r="B183" s="48" t="s">
        <v>869</v>
      </c>
      <c r="C183" s="12" t="s">
        <v>2467</v>
      </c>
    </row>
    <row r="184" spans="1:3" x14ac:dyDescent="0.2">
      <c r="A184" s="48" t="s">
        <v>553</v>
      </c>
      <c r="B184" s="48" t="s">
        <v>873</v>
      </c>
      <c r="C184" s="12" t="s">
        <v>147</v>
      </c>
    </row>
    <row r="185" spans="1:3" x14ac:dyDescent="0.2">
      <c r="A185" s="48" t="s">
        <v>553</v>
      </c>
      <c r="B185" s="48" t="s">
        <v>876</v>
      </c>
      <c r="C185" s="48" t="s">
        <v>174</v>
      </c>
    </row>
    <row r="186" spans="1:3" x14ac:dyDescent="0.2">
      <c r="A186" s="48" t="s">
        <v>553</v>
      </c>
      <c r="B186" s="48" t="s">
        <v>880</v>
      </c>
      <c r="C186" s="48" t="s">
        <v>881</v>
      </c>
    </row>
    <row r="187" spans="1:3" x14ac:dyDescent="0.2">
      <c r="A187" s="48" t="s">
        <v>553</v>
      </c>
      <c r="B187" s="48" t="s">
        <v>885</v>
      </c>
      <c r="C187" s="48" t="s">
        <v>886</v>
      </c>
    </row>
    <row r="188" spans="1:3" x14ac:dyDescent="0.2">
      <c r="A188" s="48" t="s">
        <v>553</v>
      </c>
      <c r="B188" s="48" t="s">
        <v>891</v>
      </c>
      <c r="C188" s="48" t="s">
        <v>892</v>
      </c>
    </row>
    <row r="189" spans="1:3" x14ac:dyDescent="0.2">
      <c r="A189" s="48" t="s">
        <v>558</v>
      </c>
      <c r="B189" s="48" t="s">
        <v>895</v>
      </c>
      <c r="C189" s="48" t="s">
        <v>159</v>
      </c>
    </row>
    <row r="190" spans="1:3" x14ac:dyDescent="0.2">
      <c r="A190" s="48" t="s">
        <v>564</v>
      </c>
      <c r="B190" s="48" t="s">
        <v>900</v>
      </c>
      <c r="C190" s="48" t="s">
        <v>159</v>
      </c>
    </row>
    <row r="191" spans="1:3" x14ac:dyDescent="0.2">
      <c r="A191" s="48" t="s">
        <v>585</v>
      </c>
      <c r="B191" s="48" t="s">
        <v>904</v>
      </c>
      <c r="C191" s="48" t="s">
        <v>147</v>
      </c>
    </row>
    <row r="192" spans="1:3" x14ac:dyDescent="0.2">
      <c r="A192" s="48" t="s">
        <v>595</v>
      </c>
      <c r="B192" s="48" t="s">
        <v>905</v>
      </c>
      <c r="C192" s="48" t="s">
        <v>462</v>
      </c>
    </row>
    <row r="193" spans="1:3" x14ac:dyDescent="0.2">
      <c r="A193" s="48" t="s">
        <v>595</v>
      </c>
      <c r="B193" s="48" t="s">
        <v>910</v>
      </c>
      <c r="C193" s="48" t="s">
        <v>147</v>
      </c>
    </row>
    <row r="194" spans="1:3" x14ac:dyDescent="0.2">
      <c r="A194" s="48" t="s">
        <v>600</v>
      </c>
      <c r="B194" s="48" t="s">
        <v>913</v>
      </c>
      <c r="C194" s="48" t="s">
        <v>914</v>
      </c>
    </row>
    <row r="195" spans="1:3" x14ac:dyDescent="0.2">
      <c r="A195" s="48" t="s">
        <v>600</v>
      </c>
      <c r="B195" s="48" t="s">
        <v>917</v>
      </c>
      <c r="C195" s="48" t="s">
        <v>918</v>
      </c>
    </row>
    <row r="196" spans="1:3" x14ac:dyDescent="0.2">
      <c r="A196" s="48" t="s">
        <v>603</v>
      </c>
      <c r="B196" s="48" t="s">
        <v>922</v>
      </c>
      <c r="C196" s="48" t="s">
        <v>923</v>
      </c>
    </row>
    <row r="197" spans="1:3" x14ac:dyDescent="0.2">
      <c r="A197" s="48" t="s">
        <v>603</v>
      </c>
      <c r="B197" s="48" t="s">
        <v>924</v>
      </c>
      <c r="C197" s="48" t="s">
        <v>404</v>
      </c>
    </row>
    <row r="198" spans="1:3" x14ac:dyDescent="0.2">
      <c r="A198" s="48" t="s">
        <v>603</v>
      </c>
      <c r="B198" s="48" t="s">
        <v>929</v>
      </c>
      <c r="C198" s="48" t="s">
        <v>930</v>
      </c>
    </row>
    <row r="199" spans="1:3" x14ac:dyDescent="0.2">
      <c r="A199" s="48" t="s">
        <v>603</v>
      </c>
      <c r="B199" s="48" t="s">
        <v>935</v>
      </c>
      <c r="C199" s="48" t="s">
        <v>936</v>
      </c>
    </row>
    <row r="200" spans="1:3" x14ac:dyDescent="0.2">
      <c r="A200" s="48" t="s">
        <v>603</v>
      </c>
      <c r="B200" s="48" t="s">
        <v>940</v>
      </c>
      <c r="C200" s="48" t="s">
        <v>205</v>
      </c>
    </row>
    <row r="201" spans="1:3" x14ac:dyDescent="0.2">
      <c r="A201" s="48" t="s">
        <v>603</v>
      </c>
      <c r="B201" s="48" t="s">
        <v>945</v>
      </c>
      <c r="C201" s="48" t="s">
        <v>946</v>
      </c>
    </row>
    <row r="202" spans="1:3" x14ac:dyDescent="0.2">
      <c r="A202" s="48" t="s">
        <v>611</v>
      </c>
      <c r="B202" s="48" t="s">
        <v>951</v>
      </c>
      <c r="C202" s="48" t="s">
        <v>952</v>
      </c>
    </row>
    <row r="203" spans="1:3" x14ac:dyDescent="0.2">
      <c r="A203" s="48" t="s">
        <v>623</v>
      </c>
      <c r="B203" s="48" t="s">
        <v>957</v>
      </c>
      <c r="C203" s="48" t="s">
        <v>958</v>
      </c>
    </row>
    <row r="204" spans="1:3" x14ac:dyDescent="0.2">
      <c r="A204" s="48" t="s">
        <v>623</v>
      </c>
      <c r="B204" s="48" t="s">
        <v>959</v>
      </c>
      <c r="C204" s="48" t="s">
        <v>147</v>
      </c>
    </row>
    <row r="205" spans="1:3" x14ac:dyDescent="0.2">
      <c r="A205" s="48" t="s">
        <v>632</v>
      </c>
      <c r="B205" s="48" t="s">
        <v>964</v>
      </c>
      <c r="C205" s="48" t="s">
        <v>886</v>
      </c>
    </row>
    <row r="206" spans="1:3" x14ac:dyDescent="0.2">
      <c r="A206" s="48" t="s">
        <v>632</v>
      </c>
      <c r="B206" s="48" t="s">
        <v>967</v>
      </c>
      <c r="C206" s="48" t="s">
        <v>968</v>
      </c>
    </row>
    <row r="207" spans="1:3" x14ac:dyDescent="0.2">
      <c r="A207" s="48" t="s">
        <v>632</v>
      </c>
      <c r="B207" s="48" t="s">
        <v>971</v>
      </c>
      <c r="C207" s="48" t="s">
        <v>972</v>
      </c>
    </row>
    <row r="208" spans="1:3" x14ac:dyDescent="0.2">
      <c r="A208" s="48" t="s">
        <v>632</v>
      </c>
      <c r="B208" s="48" t="s">
        <v>977</v>
      </c>
      <c r="C208" s="48" t="s">
        <v>978</v>
      </c>
    </row>
    <row r="209" spans="1:3" x14ac:dyDescent="0.2">
      <c r="A209" s="48" t="s">
        <v>632</v>
      </c>
      <c r="B209" s="48" t="s">
        <v>983</v>
      </c>
      <c r="C209" s="48" t="s">
        <v>159</v>
      </c>
    </row>
    <row r="210" spans="1:3" x14ac:dyDescent="0.2">
      <c r="A210" s="48" t="s">
        <v>638</v>
      </c>
      <c r="B210" s="48" t="s">
        <v>987</v>
      </c>
      <c r="C210" s="48" t="s">
        <v>174</v>
      </c>
    </row>
    <row r="211" spans="1:3" x14ac:dyDescent="0.2">
      <c r="A211" s="48" t="s">
        <v>654</v>
      </c>
      <c r="B211" s="48" t="s">
        <v>461</v>
      </c>
      <c r="C211" s="48" t="s">
        <v>462</v>
      </c>
    </row>
    <row r="212" spans="1:3" x14ac:dyDescent="0.2">
      <c r="A212" s="48" t="s">
        <v>654</v>
      </c>
      <c r="B212" s="48" t="s">
        <v>993</v>
      </c>
      <c r="C212" s="48" t="s">
        <v>994</v>
      </c>
    </row>
    <row r="213" spans="1:3" x14ac:dyDescent="0.2">
      <c r="A213" s="48" t="s">
        <v>654</v>
      </c>
      <c r="B213" s="48" t="s">
        <v>998</v>
      </c>
      <c r="C213" s="48" t="s">
        <v>205</v>
      </c>
    </row>
    <row r="214" spans="1:3" x14ac:dyDescent="0.2">
      <c r="A214" s="48" t="s">
        <v>658</v>
      </c>
      <c r="B214" s="48" t="s">
        <v>1003</v>
      </c>
      <c r="C214" s="48" t="s">
        <v>174</v>
      </c>
    </row>
    <row r="215" spans="1:3" x14ac:dyDescent="0.2">
      <c r="A215" s="48" t="s">
        <v>658</v>
      </c>
      <c r="B215" s="48" t="s">
        <v>1008</v>
      </c>
      <c r="C215" s="48" t="s">
        <v>1009</v>
      </c>
    </row>
    <row r="216" spans="1:3" x14ac:dyDescent="0.2">
      <c r="A216" s="48" t="s">
        <v>658</v>
      </c>
      <c r="B216" s="48" t="s">
        <v>1014</v>
      </c>
      <c r="C216" s="48" t="s">
        <v>159</v>
      </c>
    </row>
    <row r="217" spans="1:3" x14ac:dyDescent="0.2">
      <c r="A217" s="48" t="s">
        <v>2326</v>
      </c>
      <c r="B217" s="48" t="s">
        <v>2326</v>
      </c>
      <c r="C217" s="48" t="s">
        <v>1019</v>
      </c>
    </row>
    <row r="218" spans="1:3" x14ac:dyDescent="0.2">
      <c r="A218" s="48" t="s">
        <v>687</v>
      </c>
      <c r="B218" s="48" t="s">
        <v>1023</v>
      </c>
      <c r="C218" s="48" t="s">
        <v>147</v>
      </c>
    </row>
    <row r="219" spans="1:3" x14ac:dyDescent="0.2">
      <c r="A219" s="48" t="s">
        <v>693</v>
      </c>
      <c r="B219" s="48" t="s">
        <v>1028</v>
      </c>
      <c r="C219" s="48" t="s">
        <v>1029</v>
      </c>
    </row>
    <row r="220" spans="1:3" x14ac:dyDescent="0.2">
      <c r="A220" s="48" t="s">
        <v>693</v>
      </c>
      <c r="B220" s="48" t="s">
        <v>1034</v>
      </c>
      <c r="C220" s="48" t="s">
        <v>236</v>
      </c>
    </row>
    <row r="221" spans="1:3" x14ac:dyDescent="0.2">
      <c r="A221" s="48" t="s">
        <v>693</v>
      </c>
      <c r="B221" s="48" t="s">
        <v>1039</v>
      </c>
      <c r="C221" s="48" t="s">
        <v>1040</v>
      </c>
    </row>
    <row r="222" spans="1:3" x14ac:dyDescent="0.2">
      <c r="A222" s="48" t="s">
        <v>693</v>
      </c>
      <c r="B222" s="48" t="s">
        <v>1043</v>
      </c>
      <c r="C222" s="48" t="s">
        <v>1044</v>
      </c>
    </row>
    <row r="223" spans="1:3" x14ac:dyDescent="0.2">
      <c r="A223" s="48" t="s">
        <v>693</v>
      </c>
      <c r="B223" s="48" t="s">
        <v>1049</v>
      </c>
      <c r="C223" s="48" t="s">
        <v>1050</v>
      </c>
    </row>
    <row r="224" spans="1:3" x14ac:dyDescent="0.2">
      <c r="A224" s="48" t="s">
        <v>693</v>
      </c>
      <c r="B224" s="48" t="s">
        <v>1053</v>
      </c>
      <c r="C224" s="48" t="s">
        <v>543</v>
      </c>
    </row>
    <row r="225" spans="1:3" x14ac:dyDescent="0.2">
      <c r="A225" s="48" t="s">
        <v>693</v>
      </c>
      <c r="B225" s="48" t="s">
        <v>548</v>
      </c>
      <c r="C225" s="48" t="s">
        <v>543</v>
      </c>
    </row>
    <row r="226" spans="1:3" x14ac:dyDescent="0.2">
      <c r="A226" s="48" t="s">
        <v>693</v>
      </c>
      <c r="B226" s="48" t="s">
        <v>1057</v>
      </c>
      <c r="C226" s="48" t="s">
        <v>1058</v>
      </c>
    </row>
    <row r="227" spans="1:3" x14ac:dyDescent="0.2">
      <c r="A227" s="48" t="s">
        <v>693</v>
      </c>
      <c r="B227" s="48" t="s">
        <v>1063</v>
      </c>
      <c r="C227" s="48" t="s">
        <v>1064</v>
      </c>
    </row>
    <row r="228" spans="1:3" x14ac:dyDescent="0.2">
      <c r="A228" s="48" t="s">
        <v>696</v>
      </c>
      <c r="B228" s="48" t="s">
        <v>1069</v>
      </c>
      <c r="C228" s="48" t="s">
        <v>147</v>
      </c>
    </row>
    <row r="229" spans="1:3" x14ac:dyDescent="0.2">
      <c r="A229" s="48" t="s">
        <v>696</v>
      </c>
      <c r="B229" s="48" t="s">
        <v>1074</v>
      </c>
      <c r="C229" s="48" t="s">
        <v>886</v>
      </c>
    </row>
    <row r="230" spans="1:3" x14ac:dyDescent="0.2">
      <c r="A230" s="48" t="s">
        <v>700</v>
      </c>
      <c r="B230" s="48" t="s">
        <v>1077</v>
      </c>
      <c r="C230" s="48" t="s">
        <v>1078</v>
      </c>
    </row>
    <row r="231" spans="1:3" x14ac:dyDescent="0.2">
      <c r="A231" s="48" t="s">
        <v>706</v>
      </c>
      <c r="B231" s="48" t="s">
        <v>1083</v>
      </c>
      <c r="C231" s="48" t="s">
        <v>159</v>
      </c>
    </row>
    <row r="232" spans="1:3" x14ac:dyDescent="0.2">
      <c r="A232" s="48" t="s">
        <v>710</v>
      </c>
      <c r="B232" s="48" t="s">
        <v>1088</v>
      </c>
      <c r="C232" s="48" t="s">
        <v>236</v>
      </c>
    </row>
    <row r="233" spans="1:3" x14ac:dyDescent="0.2">
      <c r="A233" s="48" t="s">
        <v>710</v>
      </c>
      <c r="B233" s="48" t="s">
        <v>1093</v>
      </c>
      <c r="C233" s="48" t="s">
        <v>1094</v>
      </c>
    </row>
    <row r="234" spans="1:3" x14ac:dyDescent="0.2">
      <c r="A234" s="48" t="s">
        <v>710</v>
      </c>
      <c r="B234" s="48" t="s">
        <v>1099</v>
      </c>
      <c r="C234" s="48" t="s">
        <v>147</v>
      </c>
    </row>
    <row r="235" spans="1:3" x14ac:dyDescent="0.2">
      <c r="A235" s="48" t="s">
        <v>710</v>
      </c>
      <c r="B235" s="48" t="s">
        <v>1102</v>
      </c>
      <c r="C235" s="48" t="s">
        <v>1103</v>
      </c>
    </row>
    <row r="236" spans="1:3" x14ac:dyDescent="0.2">
      <c r="A236" s="48" t="s">
        <v>710</v>
      </c>
      <c r="B236" s="48" t="s">
        <v>1104</v>
      </c>
      <c r="C236" s="48" t="s">
        <v>248</v>
      </c>
    </row>
    <row r="237" spans="1:3" x14ac:dyDescent="0.2">
      <c r="A237" s="48" t="s">
        <v>710</v>
      </c>
      <c r="B237" s="48" t="s">
        <v>548</v>
      </c>
      <c r="C237" s="48" t="s">
        <v>543</v>
      </c>
    </row>
    <row r="238" spans="1:3" x14ac:dyDescent="0.2">
      <c r="A238" s="48" t="s">
        <v>710</v>
      </c>
      <c r="B238" s="48" t="s">
        <v>1111</v>
      </c>
      <c r="C238" s="48" t="s">
        <v>159</v>
      </c>
    </row>
    <row r="239" spans="1:3" x14ac:dyDescent="0.2">
      <c r="A239" s="48" t="s">
        <v>721</v>
      </c>
      <c r="B239" s="48" t="s">
        <v>1116</v>
      </c>
      <c r="C239" s="48" t="s">
        <v>258</v>
      </c>
    </row>
    <row r="240" spans="1:3" x14ac:dyDescent="0.2">
      <c r="A240" s="48" t="s">
        <v>721</v>
      </c>
      <c r="B240" s="48" t="s">
        <v>1121</v>
      </c>
      <c r="C240" s="48" t="s">
        <v>159</v>
      </c>
    </row>
    <row r="241" spans="1:3" x14ac:dyDescent="0.2">
      <c r="A241" s="48" t="s">
        <v>726</v>
      </c>
      <c r="B241" s="48" t="s">
        <v>1126</v>
      </c>
      <c r="C241" s="48" t="s">
        <v>1127</v>
      </c>
    </row>
    <row r="242" spans="1:3" x14ac:dyDescent="0.2">
      <c r="A242" s="48" t="s">
        <v>726</v>
      </c>
      <c r="B242" s="48" t="s">
        <v>1128</v>
      </c>
      <c r="C242" s="48" t="s">
        <v>738</v>
      </c>
    </row>
    <row r="243" spans="1:3" x14ac:dyDescent="0.2">
      <c r="A243" s="48" t="s">
        <v>726</v>
      </c>
      <c r="B243" s="48" t="s">
        <v>1131</v>
      </c>
      <c r="C243" s="48" t="s">
        <v>1132</v>
      </c>
    </row>
    <row r="244" spans="1:3" x14ac:dyDescent="0.2">
      <c r="A244" s="48" t="s">
        <v>733</v>
      </c>
      <c r="B244" s="48" t="s">
        <v>1136</v>
      </c>
      <c r="C244" s="48" t="s">
        <v>1137</v>
      </c>
    </row>
    <row r="245" spans="1:3" x14ac:dyDescent="0.2">
      <c r="A245" s="48" t="s">
        <v>745</v>
      </c>
      <c r="B245" s="48" t="s">
        <v>1141</v>
      </c>
      <c r="C245" s="48" t="s">
        <v>1142</v>
      </c>
    </row>
    <row r="246" spans="1:3" x14ac:dyDescent="0.2">
      <c r="A246" s="48" t="s">
        <v>745</v>
      </c>
      <c r="B246" s="48" t="s">
        <v>1147</v>
      </c>
      <c r="C246" s="48" t="s">
        <v>1148</v>
      </c>
    </row>
    <row r="247" spans="1:3" x14ac:dyDescent="0.2">
      <c r="A247" s="48" t="s">
        <v>756</v>
      </c>
      <c r="B247" s="48" t="s">
        <v>1153</v>
      </c>
      <c r="C247" s="48" t="s">
        <v>147</v>
      </c>
    </row>
    <row r="248" spans="1:3" x14ac:dyDescent="0.2">
      <c r="A248" s="48" t="s">
        <v>761</v>
      </c>
      <c r="B248" s="48" t="s">
        <v>1158</v>
      </c>
      <c r="C248" s="48" t="s">
        <v>159</v>
      </c>
    </row>
    <row r="249" spans="1:3" x14ac:dyDescent="0.2">
      <c r="A249" s="48" t="s">
        <v>770</v>
      </c>
      <c r="B249" s="48" t="s">
        <v>1159</v>
      </c>
      <c r="C249" s="48" t="s">
        <v>147</v>
      </c>
    </row>
    <row r="250" spans="1:3" x14ac:dyDescent="0.2">
      <c r="A250" s="48" t="s">
        <v>776</v>
      </c>
      <c r="B250" s="48" t="s">
        <v>1162</v>
      </c>
      <c r="C250" s="48" t="s">
        <v>1163</v>
      </c>
    </row>
    <row r="251" spans="1:3" x14ac:dyDescent="0.2">
      <c r="A251" s="48" t="s">
        <v>776</v>
      </c>
      <c r="B251" s="48" t="s">
        <v>1168</v>
      </c>
      <c r="C251" s="48" t="s">
        <v>147</v>
      </c>
    </row>
    <row r="252" spans="1:3" x14ac:dyDescent="0.2">
      <c r="A252" s="48" t="s">
        <v>776</v>
      </c>
      <c r="B252" s="48" t="s">
        <v>1171</v>
      </c>
      <c r="C252" s="48" t="s">
        <v>1172</v>
      </c>
    </row>
    <row r="253" spans="1:3" x14ac:dyDescent="0.2">
      <c r="A253" s="48" t="s">
        <v>776</v>
      </c>
      <c r="B253" s="48" t="s">
        <v>1175</v>
      </c>
      <c r="C253" s="48" t="s">
        <v>183</v>
      </c>
    </row>
    <row r="254" spans="1:3" ht="15.75" x14ac:dyDescent="0.25">
      <c r="A254" s="3" t="s">
        <v>4031</v>
      </c>
      <c r="B254" s="3" t="s">
        <v>563</v>
      </c>
      <c r="C254" s="3" t="s">
        <v>563</v>
      </c>
    </row>
    <row r="255" spans="1:3" ht="15.75" x14ac:dyDescent="0.25">
      <c r="A255" s="3" t="s">
        <v>4032</v>
      </c>
      <c r="B255" s="3" t="s">
        <v>4054</v>
      </c>
      <c r="C255" s="3" t="s">
        <v>4054</v>
      </c>
    </row>
    <row r="256" spans="1:3" ht="15.75" x14ac:dyDescent="0.25">
      <c r="A256" s="3" t="s">
        <v>4033</v>
      </c>
      <c r="B256" s="3" t="s">
        <v>4055</v>
      </c>
      <c r="C256" s="3" t="s">
        <v>4055</v>
      </c>
    </row>
    <row r="257" spans="1:3" ht="15.75" x14ac:dyDescent="0.25">
      <c r="A257" s="3" t="s">
        <v>4034</v>
      </c>
      <c r="B257" s="3" t="s">
        <v>4056</v>
      </c>
      <c r="C257" s="3" t="s">
        <v>4057</v>
      </c>
    </row>
    <row r="258" spans="1:3" ht="15.75" x14ac:dyDescent="0.25">
      <c r="A258" s="3" t="s">
        <v>4035</v>
      </c>
      <c r="B258" s="3" t="s">
        <v>4058</v>
      </c>
      <c r="C258" s="3" t="s">
        <v>4059</v>
      </c>
    </row>
    <row r="259" spans="1:3" ht="15.75" x14ac:dyDescent="0.25">
      <c r="A259" s="3" t="s">
        <v>4036</v>
      </c>
      <c r="B259" s="3" t="s">
        <v>4060</v>
      </c>
      <c r="C259" s="3" t="s">
        <v>4061</v>
      </c>
    </row>
    <row r="260" spans="1:3" ht="15.75" x14ac:dyDescent="0.25">
      <c r="A260" s="3" t="s">
        <v>4037</v>
      </c>
      <c r="B260" s="3" t="s">
        <v>4062</v>
      </c>
      <c r="C260" s="3" t="s">
        <v>1182</v>
      </c>
    </row>
    <row r="261" spans="1:3" ht="15.75" x14ac:dyDescent="0.25">
      <c r="A261" s="3" t="s">
        <v>4038</v>
      </c>
      <c r="B261" s="3" t="s">
        <v>4063</v>
      </c>
      <c r="C261" s="3" t="s">
        <v>4063</v>
      </c>
    </row>
    <row r="262" spans="1:3" ht="15.75" x14ac:dyDescent="0.25">
      <c r="A262" s="3" t="s">
        <v>4039</v>
      </c>
      <c r="B262" s="3" t="s">
        <v>4064</v>
      </c>
      <c r="C262" s="3" t="s">
        <v>4065</v>
      </c>
    </row>
    <row r="263" spans="1:3" ht="15.75" x14ac:dyDescent="0.25">
      <c r="A263" s="3" t="s">
        <v>4040</v>
      </c>
      <c r="B263" s="3" t="s">
        <v>4066</v>
      </c>
      <c r="C263" s="3" t="s">
        <v>1203</v>
      </c>
    </row>
    <row r="264" spans="1:3" ht="15.75" x14ac:dyDescent="0.25">
      <c r="A264" s="3" t="s">
        <v>4041</v>
      </c>
      <c r="B264" s="3" t="s">
        <v>4067</v>
      </c>
      <c r="C264" s="3" t="s">
        <v>4068</v>
      </c>
    </row>
    <row r="265" spans="1:3" ht="15.75" x14ac:dyDescent="0.25">
      <c r="A265" s="3" t="s">
        <v>4042</v>
      </c>
      <c r="B265" s="3" t="s">
        <v>4069</v>
      </c>
      <c r="C265" s="3" t="s">
        <v>1142</v>
      </c>
    </row>
    <row r="266" spans="1:3" ht="15.75" x14ac:dyDescent="0.25">
      <c r="A266" s="3" t="s">
        <v>4043</v>
      </c>
      <c r="B266" s="3" t="s">
        <v>4070</v>
      </c>
      <c r="C266" s="3" t="s">
        <v>4070</v>
      </c>
    </row>
    <row r="267" spans="1:3" ht="15.75" x14ac:dyDescent="0.25">
      <c r="A267" s="3" t="s">
        <v>4044</v>
      </c>
      <c r="B267" s="3" t="s">
        <v>4071</v>
      </c>
      <c r="C267" s="3" t="s">
        <v>4072</v>
      </c>
    </row>
    <row r="268" spans="1:3" ht="15.75" x14ac:dyDescent="0.25">
      <c r="A268" s="3" t="s">
        <v>4045</v>
      </c>
      <c r="B268" s="3" t="s">
        <v>4073</v>
      </c>
      <c r="C268" s="3" t="s">
        <v>4073</v>
      </c>
    </row>
    <row r="269" spans="1:3" ht="15.75" x14ac:dyDescent="0.25">
      <c r="A269" s="3" t="s">
        <v>4046</v>
      </c>
      <c r="B269" s="3" t="s">
        <v>4074</v>
      </c>
      <c r="C269" s="3" t="s">
        <v>4075</v>
      </c>
    </row>
    <row r="270" spans="1:3" x14ac:dyDescent="0.2">
      <c r="A270" s="48" t="s">
        <v>2327</v>
      </c>
      <c r="B270" s="48" t="s">
        <v>731</v>
      </c>
      <c r="C270" s="48" t="s">
        <v>732</v>
      </c>
    </row>
    <row r="271" spans="1:3" x14ac:dyDescent="0.2">
      <c r="A271" s="48" t="s">
        <v>2328</v>
      </c>
      <c r="B271" s="48" t="s">
        <v>2345</v>
      </c>
      <c r="C271" s="48" t="s">
        <v>1182</v>
      </c>
    </row>
    <row r="272" spans="1:3" x14ac:dyDescent="0.2">
      <c r="A272" s="48" t="s">
        <v>2329</v>
      </c>
      <c r="B272" s="48" t="s">
        <v>2346</v>
      </c>
      <c r="C272" s="48" t="s">
        <v>1183</v>
      </c>
    </row>
    <row r="273" spans="1:3" x14ac:dyDescent="0.2">
      <c r="A273" s="48" t="s">
        <v>2330</v>
      </c>
      <c r="B273" s="48" t="s">
        <v>2347</v>
      </c>
      <c r="C273" s="48" t="s">
        <v>1187</v>
      </c>
    </row>
    <row r="274" spans="1:3" x14ac:dyDescent="0.2">
      <c r="A274" s="48" t="s">
        <v>2331</v>
      </c>
      <c r="B274" s="48" t="s">
        <v>2348</v>
      </c>
      <c r="C274" s="48" t="s">
        <v>1191</v>
      </c>
    </row>
    <row r="275" spans="1:3" x14ac:dyDescent="0.2">
      <c r="A275" s="48" t="s">
        <v>2332</v>
      </c>
      <c r="B275" s="48" t="s">
        <v>1194</v>
      </c>
      <c r="C275" s="48" t="s">
        <v>1195</v>
      </c>
    </row>
    <row r="276" spans="1:3" x14ac:dyDescent="0.2">
      <c r="A276" s="48" t="s">
        <v>2333</v>
      </c>
      <c r="B276" s="48" t="s">
        <v>2349</v>
      </c>
      <c r="C276" s="48" t="s">
        <v>1199</v>
      </c>
    </row>
    <row r="277" spans="1:3" x14ac:dyDescent="0.2">
      <c r="A277" s="48" t="s">
        <v>2334</v>
      </c>
      <c r="B277" s="48" t="s">
        <v>2350</v>
      </c>
      <c r="C277" s="48" t="s">
        <v>1200</v>
      </c>
    </row>
    <row r="278" spans="1:3" x14ac:dyDescent="0.2">
      <c r="A278" s="48" t="s">
        <v>2335</v>
      </c>
      <c r="B278" s="48" t="s">
        <v>2351</v>
      </c>
      <c r="C278" s="48" t="s">
        <v>1201</v>
      </c>
    </row>
    <row r="279" spans="1:3" x14ac:dyDescent="0.2">
      <c r="A279" s="48" t="s">
        <v>2336</v>
      </c>
      <c r="B279" s="48" t="s">
        <v>2352</v>
      </c>
      <c r="C279" s="48" t="s">
        <v>1202</v>
      </c>
    </row>
    <row r="280" spans="1:3" x14ac:dyDescent="0.2">
      <c r="A280" s="48" t="s">
        <v>2337</v>
      </c>
      <c r="B280" s="48" t="s">
        <v>2353</v>
      </c>
      <c r="C280" s="48" t="s">
        <v>501</v>
      </c>
    </row>
    <row r="281" spans="1:3" x14ac:dyDescent="0.2">
      <c r="A281" s="48" t="s">
        <v>2338</v>
      </c>
      <c r="B281" s="48" t="s">
        <v>2354</v>
      </c>
      <c r="C281" s="48" t="s">
        <v>1203</v>
      </c>
    </row>
    <row r="282" spans="1:3" x14ac:dyDescent="0.2">
      <c r="A282" s="48" t="s">
        <v>2339</v>
      </c>
      <c r="B282" s="48" t="s">
        <v>783</v>
      </c>
      <c r="C282" s="48" t="s">
        <v>784</v>
      </c>
    </row>
    <row r="283" spans="1:3" x14ac:dyDescent="0.2">
      <c r="A283" s="48" t="s">
        <v>2340</v>
      </c>
      <c r="B283" s="48" t="s">
        <v>392</v>
      </c>
      <c r="C283" s="48" t="s">
        <v>393</v>
      </c>
    </row>
    <row r="284" spans="1:3" x14ac:dyDescent="0.2">
      <c r="A284" s="48" t="s">
        <v>2342</v>
      </c>
      <c r="B284" s="48" t="s">
        <v>2355</v>
      </c>
      <c r="C284" s="48" t="s">
        <v>1204</v>
      </c>
    </row>
    <row r="285" spans="1:3" x14ac:dyDescent="0.2">
      <c r="A285" s="48" t="s">
        <v>2343</v>
      </c>
      <c r="B285" s="48" t="s">
        <v>1205</v>
      </c>
      <c r="C285" s="48" t="s">
        <v>543</v>
      </c>
    </row>
    <row r="286" spans="1:3" x14ac:dyDescent="0.2">
      <c r="A286" s="48" t="s">
        <v>2343</v>
      </c>
      <c r="B286" s="48" t="s">
        <v>2356</v>
      </c>
      <c r="C286" s="48" t="s">
        <v>462</v>
      </c>
    </row>
    <row r="287" spans="1:3" x14ac:dyDescent="0.2">
      <c r="A287" s="48" t="s">
        <v>2344</v>
      </c>
      <c r="B287" s="48" t="s">
        <v>1206</v>
      </c>
      <c r="C287" s="48" t="s">
        <v>1207</v>
      </c>
    </row>
    <row r="288" spans="1:3" x14ac:dyDescent="0.2">
      <c r="A288" s="48" t="s">
        <v>801</v>
      </c>
      <c r="B288" s="48" t="s">
        <v>1208</v>
      </c>
      <c r="C288" s="48" t="s">
        <v>215</v>
      </c>
    </row>
    <row r="289" spans="1:3" x14ac:dyDescent="0.2">
      <c r="A289" s="48" t="s">
        <v>801</v>
      </c>
      <c r="B289" s="48" t="s">
        <v>1209</v>
      </c>
      <c r="C289" s="48" t="s">
        <v>159</v>
      </c>
    </row>
    <row r="290" spans="1:3" x14ac:dyDescent="0.2">
      <c r="A290" s="48" t="s">
        <v>801</v>
      </c>
      <c r="B290" s="48" t="s">
        <v>392</v>
      </c>
      <c r="C290" s="48" t="s">
        <v>393</v>
      </c>
    </row>
    <row r="291" spans="1:3" x14ac:dyDescent="0.2">
      <c r="A291" s="48" t="s">
        <v>801</v>
      </c>
      <c r="B291" s="48" t="s">
        <v>1210</v>
      </c>
      <c r="C291" s="48" t="s">
        <v>393</v>
      </c>
    </row>
    <row r="292" spans="1:3" x14ac:dyDescent="0.2">
      <c r="A292" s="48" t="s">
        <v>804</v>
      </c>
      <c r="B292" s="48" t="s">
        <v>1211</v>
      </c>
      <c r="C292" s="48" t="s">
        <v>1212</v>
      </c>
    </row>
    <row r="293" spans="1:3" x14ac:dyDescent="0.2">
      <c r="A293" s="48" t="s">
        <v>804</v>
      </c>
      <c r="B293" s="48" t="s">
        <v>1213</v>
      </c>
      <c r="C293" s="48" t="s">
        <v>1214</v>
      </c>
    </row>
    <row r="294" spans="1:3" x14ac:dyDescent="0.2">
      <c r="A294" s="48" t="s">
        <v>811</v>
      </c>
      <c r="B294" s="48" t="s">
        <v>461</v>
      </c>
      <c r="C294" s="48" t="s">
        <v>462</v>
      </c>
    </row>
    <row r="295" spans="1:3" x14ac:dyDescent="0.2">
      <c r="A295" s="48" t="s">
        <v>811</v>
      </c>
      <c r="B295" s="48" t="s">
        <v>1215</v>
      </c>
      <c r="C295" s="48" t="s">
        <v>1216</v>
      </c>
    </row>
    <row r="296" spans="1:3" x14ac:dyDescent="0.2">
      <c r="A296" s="48" t="s">
        <v>811</v>
      </c>
      <c r="B296" s="48" t="s">
        <v>1217</v>
      </c>
      <c r="C296" s="48" t="s">
        <v>147</v>
      </c>
    </row>
    <row r="297" spans="1:3" x14ac:dyDescent="0.2">
      <c r="A297" s="48" t="s">
        <v>811</v>
      </c>
      <c r="B297" s="48" t="s">
        <v>1205</v>
      </c>
      <c r="C297" s="48" t="s">
        <v>543</v>
      </c>
    </row>
    <row r="298" spans="1:3" x14ac:dyDescent="0.2">
      <c r="A298" s="48" t="s">
        <v>811</v>
      </c>
      <c r="B298" s="48" t="s">
        <v>1218</v>
      </c>
      <c r="C298" s="48" t="s">
        <v>1219</v>
      </c>
    </row>
    <row r="299" spans="1:3" x14ac:dyDescent="0.2">
      <c r="A299" s="48" t="s">
        <v>811</v>
      </c>
      <c r="B299" s="48" t="s">
        <v>1220</v>
      </c>
      <c r="C299" s="48" t="s">
        <v>159</v>
      </c>
    </row>
    <row r="300" spans="1:3" x14ac:dyDescent="0.2">
      <c r="A300" s="48" t="s">
        <v>839</v>
      </c>
      <c r="B300" s="48" t="s">
        <v>1221</v>
      </c>
      <c r="C300" s="48" t="s">
        <v>1222</v>
      </c>
    </row>
    <row r="301" spans="1:3" x14ac:dyDescent="0.2">
      <c r="A301" s="48" t="s">
        <v>839</v>
      </c>
      <c r="B301" s="48" t="s">
        <v>1223</v>
      </c>
      <c r="C301" s="48" t="s">
        <v>1224</v>
      </c>
    </row>
    <row r="302" spans="1:3" x14ac:dyDescent="0.2">
      <c r="A302" s="48" t="s">
        <v>843</v>
      </c>
      <c r="B302" s="48" t="s">
        <v>1225</v>
      </c>
      <c r="C302" s="48" t="s">
        <v>236</v>
      </c>
    </row>
    <row r="303" spans="1:3" x14ac:dyDescent="0.2">
      <c r="A303" s="48" t="s">
        <v>843</v>
      </c>
      <c r="B303" s="48" t="s">
        <v>1226</v>
      </c>
      <c r="C303" s="48" t="s">
        <v>1227</v>
      </c>
    </row>
    <row r="304" spans="1:3" x14ac:dyDescent="0.2">
      <c r="A304" s="48" t="s">
        <v>843</v>
      </c>
      <c r="B304" s="48" t="s">
        <v>445</v>
      </c>
      <c r="C304" s="48" t="s">
        <v>446</v>
      </c>
    </row>
    <row r="305" spans="1:3" x14ac:dyDescent="0.2">
      <c r="A305" s="48" t="s">
        <v>843</v>
      </c>
      <c r="B305" s="48" t="s">
        <v>1228</v>
      </c>
      <c r="C305" s="48" t="s">
        <v>446</v>
      </c>
    </row>
    <row r="306" spans="1:3" x14ac:dyDescent="0.2">
      <c r="A306" s="48" t="s">
        <v>843</v>
      </c>
      <c r="B306" s="48" t="s">
        <v>1229</v>
      </c>
      <c r="C306" s="48" t="s">
        <v>1230</v>
      </c>
    </row>
    <row r="307" spans="1:3" x14ac:dyDescent="0.2">
      <c r="A307" s="48" t="s">
        <v>843</v>
      </c>
      <c r="B307" s="48" t="s">
        <v>1231</v>
      </c>
      <c r="C307" s="48" t="s">
        <v>159</v>
      </c>
    </row>
    <row r="308" spans="1:3" x14ac:dyDescent="0.2">
      <c r="A308" s="48" t="s">
        <v>848</v>
      </c>
      <c r="B308" s="48" t="s">
        <v>1232</v>
      </c>
      <c r="C308" s="48" t="s">
        <v>1233</v>
      </c>
    </row>
    <row r="309" spans="1:3" x14ac:dyDescent="0.2">
      <c r="A309" s="48" t="s">
        <v>848</v>
      </c>
      <c r="B309" s="48" t="s">
        <v>1234</v>
      </c>
      <c r="C309" s="48" t="s">
        <v>1235</v>
      </c>
    </row>
    <row r="310" spans="1:3" x14ac:dyDescent="0.2">
      <c r="A310" s="48" t="s">
        <v>848</v>
      </c>
      <c r="B310" s="48" t="s">
        <v>1236</v>
      </c>
      <c r="C310" s="48" t="s">
        <v>1237</v>
      </c>
    </row>
    <row r="311" spans="1:3" x14ac:dyDescent="0.2">
      <c r="A311" s="48" t="s">
        <v>848</v>
      </c>
      <c r="B311" s="48" t="s">
        <v>1238</v>
      </c>
      <c r="C311" s="48" t="s">
        <v>1239</v>
      </c>
    </row>
    <row r="312" spans="1:3" x14ac:dyDescent="0.2">
      <c r="A312" s="48" t="s">
        <v>848</v>
      </c>
      <c r="B312" s="48" t="s">
        <v>2359</v>
      </c>
      <c r="C312" s="48" t="s">
        <v>1240</v>
      </c>
    </row>
    <row r="313" spans="1:3" x14ac:dyDescent="0.2">
      <c r="A313" s="48" t="s">
        <v>848</v>
      </c>
      <c r="B313" s="48" t="s">
        <v>1241</v>
      </c>
      <c r="C313" s="48" t="s">
        <v>1240</v>
      </c>
    </row>
    <row r="314" spans="1:3" x14ac:dyDescent="0.2">
      <c r="A314" s="48" t="s">
        <v>848</v>
      </c>
      <c r="B314" s="48" t="s">
        <v>1242</v>
      </c>
      <c r="C314" s="48" t="s">
        <v>750</v>
      </c>
    </row>
    <row r="315" spans="1:3" x14ac:dyDescent="0.2">
      <c r="A315" s="48" t="s">
        <v>848</v>
      </c>
      <c r="B315" s="48" t="s">
        <v>1243</v>
      </c>
      <c r="C315" s="48" t="s">
        <v>1244</v>
      </c>
    </row>
    <row r="316" spans="1:3" x14ac:dyDescent="0.2">
      <c r="A316" s="48" t="s">
        <v>848</v>
      </c>
      <c r="B316" s="48" t="s">
        <v>1245</v>
      </c>
      <c r="C316" s="48" t="s">
        <v>1246</v>
      </c>
    </row>
    <row r="317" spans="1:3" x14ac:dyDescent="0.2">
      <c r="A317" s="48" t="s">
        <v>848</v>
      </c>
      <c r="B317" s="48" t="s">
        <v>1247</v>
      </c>
      <c r="C317" s="48" t="s">
        <v>1248</v>
      </c>
    </row>
    <row r="318" spans="1:3" x14ac:dyDescent="0.2">
      <c r="A318" s="48" t="s">
        <v>870</v>
      </c>
      <c r="B318" s="48" t="s">
        <v>1249</v>
      </c>
      <c r="C318" s="48" t="s">
        <v>1250</v>
      </c>
    </row>
    <row r="319" spans="1:3" x14ac:dyDescent="0.2">
      <c r="A319" s="48" t="s">
        <v>870</v>
      </c>
      <c r="B319" s="48" t="s">
        <v>1251</v>
      </c>
      <c r="C319" s="48" t="s">
        <v>1252</v>
      </c>
    </row>
    <row r="320" spans="1:3" x14ac:dyDescent="0.2">
      <c r="A320" s="48" t="s">
        <v>870</v>
      </c>
      <c r="B320" s="48" t="s">
        <v>1253</v>
      </c>
      <c r="C320" s="48" t="s">
        <v>1254</v>
      </c>
    </row>
    <row r="321" spans="1:3" x14ac:dyDescent="0.2">
      <c r="A321" s="48" t="s">
        <v>870</v>
      </c>
      <c r="B321" s="48" t="s">
        <v>1255</v>
      </c>
      <c r="C321" s="48" t="s">
        <v>1256</v>
      </c>
    </row>
    <row r="322" spans="1:3" x14ac:dyDescent="0.2">
      <c r="A322" s="48" t="s">
        <v>870</v>
      </c>
      <c r="B322" s="48" t="s">
        <v>1257</v>
      </c>
      <c r="C322" s="48" t="s">
        <v>1258</v>
      </c>
    </row>
    <row r="323" spans="1:3" x14ac:dyDescent="0.2">
      <c r="A323" s="48" t="s">
        <v>870</v>
      </c>
      <c r="B323" s="48" t="s">
        <v>1259</v>
      </c>
      <c r="C323" s="48" t="s">
        <v>1260</v>
      </c>
    </row>
    <row r="324" spans="1:3" x14ac:dyDescent="0.2">
      <c r="A324" s="48" t="s">
        <v>870</v>
      </c>
      <c r="B324" s="48" t="s">
        <v>1261</v>
      </c>
      <c r="C324" s="48" t="s">
        <v>1262</v>
      </c>
    </row>
    <row r="325" spans="1:3" x14ac:dyDescent="0.2">
      <c r="A325" s="48" t="s">
        <v>877</v>
      </c>
      <c r="B325" s="48" t="s">
        <v>1263</v>
      </c>
      <c r="C325" s="48" t="s">
        <v>159</v>
      </c>
    </row>
    <row r="326" spans="1:3" x14ac:dyDescent="0.2">
      <c r="A326" s="48" t="s">
        <v>882</v>
      </c>
      <c r="B326" s="48" t="s">
        <v>1194</v>
      </c>
      <c r="C326" s="48" t="s">
        <v>1195</v>
      </c>
    </row>
    <row r="327" spans="1:3" x14ac:dyDescent="0.2">
      <c r="A327" s="48" t="s">
        <v>882</v>
      </c>
      <c r="B327" s="48" t="s">
        <v>1264</v>
      </c>
      <c r="C327" s="48" t="s">
        <v>159</v>
      </c>
    </row>
    <row r="328" spans="1:3" x14ac:dyDescent="0.2">
      <c r="A328" s="48" t="s">
        <v>887</v>
      </c>
      <c r="B328" s="48" t="s">
        <v>461</v>
      </c>
      <c r="C328" s="48" t="s">
        <v>462</v>
      </c>
    </row>
    <row r="329" spans="1:3" x14ac:dyDescent="0.2">
      <c r="A329" s="48" t="s">
        <v>887</v>
      </c>
      <c r="B329" s="48" t="s">
        <v>1265</v>
      </c>
      <c r="C329" s="48" t="s">
        <v>1266</v>
      </c>
    </row>
    <row r="330" spans="1:3" x14ac:dyDescent="0.2">
      <c r="A330" s="48" t="s">
        <v>887</v>
      </c>
      <c r="B330" s="48" t="s">
        <v>1267</v>
      </c>
      <c r="C330" s="48" t="s">
        <v>1268</v>
      </c>
    </row>
    <row r="331" spans="1:3" x14ac:dyDescent="0.2">
      <c r="A331" s="48" t="s">
        <v>887</v>
      </c>
      <c r="B331" s="48" t="s">
        <v>1269</v>
      </c>
      <c r="C331" s="48" t="s">
        <v>543</v>
      </c>
    </row>
    <row r="332" spans="1:3" x14ac:dyDescent="0.2">
      <c r="A332" s="48" t="s">
        <v>887</v>
      </c>
      <c r="B332" s="48" t="s">
        <v>1270</v>
      </c>
      <c r="C332" s="48" t="s">
        <v>1271</v>
      </c>
    </row>
    <row r="333" spans="1:3" x14ac:dyDescent="0.2">
      <c r="A333" s="48" t="s">
        <v>887</v>
      </c>
      <c r="B333" s="48" t="s">
        <v>1272</v>
      </c>
      <c r="C333" s="48" t="s">
        <v>183</v>
      </c>
    </row>
    <row r="334" spans="1:3" x14ac:dyDescent="0.2">
      <c r="A334" s="48" t="s">
        <v>893</v>
      </c>
      <c r="B334" s="48" t="s">
        <v>1273</v>
      </c>
      <c r="C334" s="48" t="s">
        <v>1274</v>
      </c>
    </row>
    <row r="335" spans="1:3" x14ac:dyDescent="0.2">
      <c r="A335" s="48" t="s">
        <v>893</v>
      </c>
      <c r="B335" s="48" t="s">
        <v>2357</v>
      </c>
      <c r="C335" s="48" t="s">
        <v>2358</v>
      </c>
    </row>
    <row r="336" spans="1:3" x14ac:dyDescent="0.2">
      <c r="A336" s="48" t="s">
        <v>896</v>
      </c>
      <c r="B336" s="48" t="s">
        <v>1275</v>
      </c>
      <c r="C336" s="48" t="s">
        <v>404</v>
      </c>
    </row>
    <row r="337" spans="1:3" x14ac:dyDescent="0.2">
      <c r="A337" s="48" t="s">
        <v>896</v>
      </c>
      <c r="B337" s="48" t="s">
        <v>1276</v>
      </c>
      <c r="C337" s="48" t="s">
        <v>1277</v>
      </c>
    </row>
    <row r="338" spans="1:3" x14ac:dyDescent="0.2">
      <c r="A338" s="48" t="s">
        <v>896</v>
      </c>
      <c r="B338" s="48" t="s">
        <v>1278</v>
      </c>
      <c r="C338" s="48" t="s">
        <v>1279</v>
      </c>
    </row>
    <row r="339" spans="1:3" x14ac:dyDescent="0.2">
      <c r="A339" s="48" t="s">
        <v>896</v>
      </c>
      <c r="B339" s="48" t="s">
        <v>1280</v>
      </c>
      <c r="C339" s="48" t="s">
        <v>1281</v>
      </c>
    </row>
    <row r="340" spans="1:3" x14ac:dyDescent="0.2">
      <c r="A340" s="48" t="s">
        <v>901</v>
      </c>
      <c r="B340" s="48" t="s">
        <v>1282</v>
      </c>
      <c r="C340" s="48" t="s">
        <v>1266</v>
      </c>
    </row>
    <row r="341" spans="1:3" x14ac:dyDescent="0.2">
      <c r="A341" s="48" t="s">
        <v>901</v>
      </c>
      <c r="B341" s="48" t="s">
        <v>1283</v>
      </c>
      <c r="C341" s="48" t="s">
        <v>1284</v>
      </c>
    </row>
    <row r="342" spans="1:3" x14ac:dyDescent="0.2">
      <c r="A342" s="48" t="s">
        <v>901</v>
      </c>
      <c r="B342" s="48" t="s">
        <v>1285</v>
      </c>
      <c r="C342" s="48" t="s">
        <v>1286</v>
      </c>
    </row>
    <row r="343" spans="1:3" x14ac:dyDescent="0.2">
      <c r="A343" s="48" t="s">
        <v>901</v>
      </c>
      <c r="B343" s="48" t="s">
        <v>1287</v>
      </c>
      <c r="C343" s="48" t="s">
        <v>1288</v>
      </c>
    </row>
    <row r="344" spans="1:3" x14ac:dyDescent="0.2">
      <c r="A344" s="48" t="s">
        <v>925</v>
      </c>
      <c r="B344" s="48" t="s">
        <v>1289</v>
      </c>
      <c r="C344" s="48" t="s">
        <v>147</v>
      </c>
    </row>
    <row r="345" spans="1:3" x14ac:dyDescent="0.2">
      <c r="A345" s="48" t="s">
        <v>925</v>
      </c>
      <c r="B345" s="48" t="s">
        <v>1290</v>
      </c>
      <c r="C345" s="48" t="s">
        <v>1291</v>
      </c>
    </row>
    <row r="346" spans="1:3" x14ac:dyDescent="0.2">
      <c r="A346" s="48" t="s">
        <v>931</v>
      </c>
      <c r="B346" s="48" t="s">
        <v>1292</v>
      </c>
      <c r="C346" s="48" t="s">
        <v>1293</v>
      </c>
    </row>
    <row r="347" spans="1:3" x14ac:dyDescent="0.2">
      <c r="A347" s="48" t="s">
        <v>931</v>
      </c>
      <c r="B347" s="48" t="s">
        <v>1294</v>
      </c>
      <c r="C347" s="48" t="s">
        <v>1295</v>
      </c>
    </row>
    <row r="348" spans="1:3" x14ac:dyDescent="0.2">
      <c r="A348" s="48" t="s">
        <v>931</v>
      </c>
      <c r="B348" s="48" t="s">
        <v>1296</v>
      </c>
      <c r="C348" s="48" t="s">
        <v>1297</v>
      </c>
    </row>
    <row r="349" spans="1:3" x14ac:dyDescent="0.2">
      <c r="A349" s="48" t="s">
        <v>931</v>
      </c>
      <c r="B349" s="48" t="s">
        <v>1298</v>
      </c>
      <c r="C349" s="48" t="s">
        <v>1299</v>
      </c>
    </row>
    <row r="350" spans="1:3" x14ac:dyDescent="0.2">
      <c r="A350" s="48" t="s">
        <v>937</v>
      </c>
      <c r="B350" s="48" t="s">
        <v>1300</v>
      </c>
      <c r="C350" s="48" t="s">
        <v>258</v>
      </c>
    </row>
    <row r="351" spans="1:3" x14ac:dyDescent="0.2">
      <c r="A351" s="48" t="s">
        <v>937</v>
      </c>
      <c r="B351" s="48" t="s">
        <v>1301</v>
      </c>
      <c r="C351" s="48" t="s">
        <v>462</v>
      </c>
    </row>
    <row r="352" spans="1:3" x14ac:dyDescent="0.2">
      <c r="A352" s="48" t="s">
        <v>973</v>
      </c>
      <c r="B352" s="48" t="s">
        <v>1302</v>
      </c>
      <c r="C352" s="48" t="s">
        <v>159</v>
      </c>
    </row>
    <row r="353" spans="1:3" x14ac:dyDescent="0.2">
      <c r="A353" s="48" t="s">
        <v>984</v>
      </c>
      <c r="B353" s="48" t="s">
        <v>1303</v>
      </c>
      <c r="C353" s="48" t="s">
        <v>568</v>
      </c>
    </row>
    <row r="354" spans="1:3" x14ac:dyDescent="0.2">
      <c r="A354" s="48" t="s">
        <v>984</v>
      </c>
      <c r="B354" s="48" t="s">
        <v>1304</v>
      </c>
      <c r="C354" s="48" t="s">
        <v>258</v>
      </c>
    </row>
    <row r="355" spans="1:3" x14ac:dyDescent="0.2">
      <c r="A355" s="48" t="s">
        <v>984</v>
      </c>
      <c r="B355" s="48" t="s">
        <v>1305</v>
      </c>
      <c r="C355" s="48" t="s">
        <v>1306</v>
      </c>
    </row>
    <row r="356" spans="1:3" x14ac:dyDescent="0.2">
      <c r="A356" s="48" t="s">
        <v>984</v>
      </c>
      <c r="B356" s="48" t="s">
        <v>1307</v>
      </c>
      <c r="C356" s="48" t="s">
        <v>1308</v>
      </c>
    </row>
    <row r="357" spans="1:3" x14ac:dyDescent="0.2">
      <c r="A357" s="48" t="s">
        <v>984</v>
      </c>
      <c r="B357" s="48" t="s">
        <v>1309</v>
      </c>
      <c r="C357" s="48" t="s">
        <v>1310</v>
      </c>
    </row>
    <row r="358" spans="1:3" x14ac:dyDescent="0.2">
      <c r="A358" s="48" t="s">
        <v>984</v>
      </c>
      <c r="B358" s="48" t="s">
        <v>1311</v>
      </c>
      <c r="C358" s="48" t="s">
        <v>332</v>
      </c>
    </row>
    <row r="359" spans="1:3" x14ac:dyDescent="0.2">
      <c r="A359" s="48" t="s">
        <v>984</v>
      </c>
      <c r="B359" s="48" t="s">
        <v>1312</v>
      </c>
      <c r="C359" s="48" t="s">
        <v>1313</v>
      </c>
    </row>
    <row r="360" spans="1:3" x14ac:dyDescent="0.2">
      <c r="A360" s="48" t="s">
        <v>988</v>
      </c>
      <c r="B360" s="48" t="s">
        <v>1314</v>
      </c>
      <c r="C360" s="48" t="s">
        <v>1315</v>
      </c>
    </row>
    <row r="361" spans="1:3" x14ac:dyDescent="0.2">
      <c r="A361" s="48" t="s">
        <v>988</v>
      </c>
      <c r="B361" s="48" t="s">
        <v>1316</v>
      </c>
      <c r="C361" s="48" t="s">
        <v>147</v>
      </c>
    </row>
    <row r="362" spans="1:3" x14ac:dyDescent="0.2">
      <c r="A362" s="48" t="s">
        <v>988</v>
      </c>
      <c r="B362" s="48" t="s">
        <v>1317</v>
      </c>
      <c r="C362" s="48" t="s">
        <v>1318</v>
      </c>
    </row>
    <row r="363" spans="1:3" x14ac:dyDescent="0.2">
      <c r="A363" s="48" t="s">
        <v>988</v>
      </c>
      <c r="B363" s="48" t="s">
        <v>1319</v>
      </c>
      <c r="C363" s="48" t="s">
        <v>1320</v>
      </c>
    </row>
    <row r="364" spans="1:3" x14ac:dyDescent="0.2">
      <c r="A364" s="48" t="s">
        <v>995</v>
      </c>
      <c r="B364" s="48" t="s">
        <v>1321</v>
      </c>
      <c r="C364" s="48" t="s">
        <v>236</v>
      </c>
    </row>
    <row r="365" spans="1:3" x14ac:dyDescent="0.2">
      <c r="A365" s="48" t="s">
        <v>995</v>
      </c>
      <c r="B365" s="48" t="s">
        <v>1322</v>
      </c>
      <c r="C365" s="48" t="s">
        <v>147</v>
      </c>
    </row>
    <row r="366" spans="1:3" x14ac:dyDescent="0.2">
      <c r="A366" s="48" t="s">
        <v>995</v>
      </c>
      <c r="B366" s="48" t="s">
        <v>1323</v>
      </c>
      <c r="C366" s="48" t="s">
        <v>738</v>
      </c>
    </row>
    <row r="367" spans="1:3" x14ac:dyDescent="0.2">
      <c r="A367" s="48" t="s">
        <v>995</v>
      </c>
      <c r="B367" s="48" t="s">
        <v>1324</v>
      </c>
      <c r="C367" s="48" t="s">
        <v>1325</v>
      </c>
    </row>
    <row r="368" spans="1:3" x14ac:dyDescent="0.2">
      <c r="A368" s="48" t="s">
        <v>1015</v>
      </c>
      <c r="B368" s="48" t="s">
        <v>1206</v>
      </c>
      <c r="C368" s="48" t="s">
        <v>1207</v>
      </c>
    </row>
    <row r="369" spans="1:3" x14ac:dyDescent="0.2">
      <c r="A369" s="48" t="s">
        <v>1020</v>
      </c>
      <c r="B369" s="48" t="s">
        <v>1326</v>
      </c>
      <c r="C369" s="48" t="s">
        <v>952</v>
      </c>
    </row>
    <row r="370" spans="1:3" x14ac:dyDescent="0.2">
      <c r="A370" s="48" t="s">
        <v>1020</v>
      </c>
      <c r="B370" s="48" t="s">
        <v>1327</v>
      </c>
      <c r="C370" s="48" t="s">
        <v>183</v>
      </c>
    </row>
    <row r="371" spans="1:3" x14ac:dyDescent="0.2">
      <c r="A371" s="48" t="s">
        <v>1024</v>
      </c>
      <c r="B371" s="48" t="s">
        <v>1328</v>
      </c>
      <c r="C371" s="48" t="s">
        <v>147</v>
      </c>
    </row>
    <row r="372" spans="1:3" x14ac:dyDescent="0.2">
      <c r="A372" s="48" t="s">
        <v>1024</v>
      </c>
      <c r="B372" s="48" t="s">
        <v>1329</v>
      </c>
      <c r="C372" s="48" t="s">
        <v>1330</v>
      </c>
    </row>
    <row r="373" spans="1:3" x14ac:dyDescent="0.2">
      <c r="A373" s="48" t="s">
        <v>1024</v>
      </c>
      <c r="B373" s="48" t="s">
        <v>1331</v>
      </c>
      <c r="C373" s="48" t="s">
        <v>205</v>
      </c>
    </row>
    <row r="374" spans="1:3" x14ac:dyDescent="0.2">
      <c r="A374" s="48" t="s">
        <v>1024</v>
      </c>
      <c r="B374" s="48" t="s">
        <v>1332</v>
      </c>
      <c r="C374" s="48" t="s">
        <v>1333</v>
      </c>
    </row>
    <row r="375" spans="1:3" x14ac:dyDescent="0.2">
      <c r="A375" s="48" t="s">
        <v>1024</v>
      </c>
      <c r="B375" s="48" t="s">
        <v>1334</v>
      </c>
      <c r="C375" s="48" t="s">
        <v>1335</v>
      </c>
    </row>
    <row r="376" spans="1:3" x14ac:dyDescent="0.2">
      <c r="A376" s="48" t="s">
        <v>1024</v>
      </c>
      <c r="B376" s="48" t="s">
        <v>1336</v>
      </c>
      <c r="C376" s="48" t="s">
        <v>1337</v>
      </c>
    </row>
    <row r="377" spans="1:3" x14ac:dyDescent="0.2">
      <c r="A377" s="48" t="s">
        <v>1030</v>
      </c>
      <c r="B377" s="48" t="s">
        <v>1338</v>
      </c>
      <c r="C377" s="48" t="s">
        <v>543</v>
      </c>
    </row>
    <row r="378" spans="1:3" x14ac:dyDescent="0.2">
      <c r="A378" s="48" t="s">
        <v>1030</v>
      </c>
      <c r="B378" s="48" t="s">
        <v>548</v>
      </c>
      <c r="C378" s="48" t="s">
        <v>543</v>
      </c>
    </row>
    <row r="379" spans="1:3" x14ac:dyDescent="0.2">
      <c r="A379" s="48" t="s">
        <v>1030</v>
      </c>
      <c r="B379" s="48" t="s">
        <v>1339</v>
      </c>
      <c r="C379" s="48" t="s">
        <v>159</v>
      </c>
    </row>
    <row r="380" spans="1:3" x14ac:dyDescent="0.2">
      <c r="A380" s="48" t="s">
        <v>1030</v>
      </c>
      <c r="B380" s="48" t="s">
        <v>1340</v>
      </c>
      <c r="C380" s="48" t="s">
        <v>159</v>
      </c>
    </row>
    <row r="381" spans="1:3" x14ac:dyDescent="0.2">
      <c r="A381" s="48" t="s">
        <v>1041</v>
      </c>
      <c r="B381" s="48" t="s">
        <v>1341</v>
      </c>
      <c r="C381" s="48" t="s">
        <v>1342</v>
      </c>
    </row>
    <row r="382" spans="1:3" x14ac:dyDescent="0.2">
      <c r="A382" s="48" t="s">
        <v>1041</v>
      </c>
      <c r="B382" s="48" t="s">
        <v>1343</v>
      </c>
      <c r="C382" s="48" t="s">
        <v>147</v>
      </c>
    </row>
    <row r="383" spans="1:3" x14ac:dyDescent="0.2">
      <c r="A383" s="48" t="s">
        <v>1041</v>
      </c>
      <c r="B383" s="48" t="s">
        <v>1344</v>
      </c>
      <c r="C383" s="48" t="s">
        <v>1216</v>
      </c>
    </row>
    <row r="384" spans="1:3" x14ac:dyDescent="0.2">
      <c r="A384" s="48" t="s">
        <v>1041</v>
      </c>
      <c r="B384" s="48" t="s">
        <v>1345</v>
      </c>
      <c r="C384" s="48" t="s">
        <v>1346</v>
      </c>
    </row>
    <row r="385" spans="1:3" x14ac:dyDescent="0.2">
      <c r="A385" s="48" t="s">
        <v>1045</v>
      </c>
      <c r="B385" s="48" t="s">
        <v>461</v>
      </c>
      <c r="C385" s="48" t="s">
        <v>462</v>
      </c>
    </row>
    <row r="386" spans="1:3" x14ac:dyDescent="0.2">
      <c r="A386" s="48" t="s">
        <v>1045</v>
      </c>
      <c r="B386" s="48" t="s">
        <v>1338</v>
      </c>
      <c r="C386" s="48" t="s">
        <v>543</v>
      </c>
    </row>
    <row r="387" spans="1:3" x14ac:dyDescent="0.2">
      <c r="A387" s="48" t="s">
        <v>1045</v>
      </c>
      <c r="B387" s="48" t="s">
        <v>1340</v>
      </c>
      <c r="C387" s="48" t="s">
        <v>159</v>
      </c>
    </row>
    <row r="388" spans="1:3" x14ac:dyDescent="0.2">
      <c r="A388" s="48" t="s">
        <v>1045</v>
      </c>
      <c r="B388" s="48" t="s">
        <v>1347</v>
      </c>
      <c r="C388" s="48" t="s">
        <v>159</v>
      </c>
    </row>
    <row r="389" spans="1:3" x14ac:dyDescent="0.2">
      <c r="A389" s="48" t="s">
        <v>1051</v>
      </c>
      <c r="B389" s="48" t="s">
        <v>1348</v>
      </c>
      <c r="C389" s="48" t="s">
        <v>1349</v>
      </c>
    </row>
    <row r="390" spans="1:3" x14ac:dyDescent="0.2">
      <c r="A390" s="48" t="s">
        <v>1051</v>
      </c>
      <c r="B390" s="48" t="s">
        <v>1350</v>
      </c>
      <c r="C390" s="48" t="s">
        <v>147</v>
      </c>
    </row>
    <row r="391" spans="1:3" x14ac:dyDescent="0.2">
      <c r="A391" s="48" t="s">
        <v>1054</v>
      </c>
      <c r="B391" s="48" t="s">
        <v>1351</v>
      </c>
      <c r="C391" s="48" t="s">
        <v>1352</v>
      </c>
    </row>
    <row r="392" spans="1:3" x14ac:dyDescent="0.2">
      <c r="A392" s="48" t="s">
        <v>1065</v>
      </c>
      <c r="B392" s="48" t="s">
        <v>1353</v>
      </c>
      <c r="C392" s="48" t="s">
        <v>1354</v>
      </c>
    </row>
    <row r="393" spans="1:3" x14ac:dyDescent="0.2">
      <c r="A393" s="48" t="s">
        <v>1070</v>
      </c>
      <c r="B393" s="48" t="s">
        <v>1355</v>
      </c>
      <c r="C393" s="48" t="s">
        <v>159</v>
      </c>
    </row>
    <row r="394" spans="1:3" x14ac:dyDescent="0.2">
      <c r="A394" s="48" t="s">
        <v>1079</v>
      </c>
      <c r="B394" s="48" t="s">
        <v>1356</v>
      </c>
      <c r="C394" s="48" t="s">
        <v>972</v>
      </c>
    </row>
    <row r="395" spans="1:3" x14ac:dyDescent="0.2">
      <c r="A395" s="48" t="s">
        <v>1079</v>
      </c>
      <c r="B395" s="48" t="s">
        <v>1357</v>
      </c>
      <c r="C395" s="48" t="s">
        <v>159</v>
      </c>
    </row>
    <row r="396" spans="1:3" x14ac:dyDescent="0.2">
      <c r="A396" s="48" t="s">
        <v>1084</v>
      </c>
      <c r="B396" s="48" t="s">
        <v>922</v>
      </c>
      <c r="C396" s="48" t="s">
        <v>923</v>
      </c>
    </row>
    <row r="397" spans="1:3" x14ac:dyDescent="0.2">
      <c r="A397" s="48" t="s">
        <v>1084</v>
      </c>
      <c r="B397" s="48" t="s">
        <v>1358</v>
      </c>
      <c r="C397" s="48" t="s">
        <v>462</v>
      </c>
    </row>
    <row r="398" spans="1:3" x14ac:dyDescent="0.2">
      <c r="A398" s="48" t="s">
        <v>1084</v>
      </c>
      <c r="B398" s="48" t="s">
        <v>1359</v>
      </c>
      <c r="C398" s="48" t="s">
        <v>1360</v>
      </c>
    </row>
    <row r="399" spans="1:3" x14ac:dyDescent="0.2">
      <c r="A399" s="48" t="s">
        <v>1084</v>
      </c>
      <c r="B399" s="48" t="s">
        <v>1361</v>
      </c>
      <c r="C399" s="48" t="s">
        <v>147</v>
      </c>
    </row>
    <row r="400" spans="1:3" x14ac:dyDescent="0.2">
      <c r="A400" s="48" t="s">
        <v>1084</v>
      </c>
      <c r="B400" s="48" t="s">
        <v>1362</v>
      </c>
      <c r="C400" s="48" t="s">
        <v>1050</v>
      </c>
    </row>
    <row r="401" spans="1:3" x14ac:dyDescent="0.2">
      <c r="A401" s="48" t="s">
        <v>1084</v>
      </c>
      <c r="B401" s="48" t="s">
        <v>1363</v>
      </c>
      <c r="C401" s="48" t="s">
        <v>543</v>
      </c>
    </row>
    <row r="402" spans="1:3" x14ac:dyDescent="0.2">
      <c r="A402" s="48" t="s">
        <v>1089</v>
      </c>
      <c r="B402" s="48" t="s">
        <v>1364</v>
      </c>
      <c r="C402" s="48" t="s">
        <v>1365</v>
      </c>
    </row>
    <row r="403" spans="1:3" x14ac:dyDescent="0.2">
      <c r="A403" s="48" t="s">
        <v>1089</v>
      </c>
      <c r="B403" s="48" t="s">
        <v>1366</v>
      </c>
      <c r="C403" s="48" t="s">
        <v>147</v>
      </c>
    </row>
    <row r="404" spans="1:3" x14ac:dyDescent="0.2">
      <c r="A404" s="48" t="s">
        <v>1089</v>
      </c>
      <c r="B404" s="48" t="s">
        <v>548</v>
      </c>
      <c r="C404" s="48" t="s">
        <v>543</v>
      </c>
    </row>
    <row r="405" spans="1:3" x14ac:dyDescent="0.2">
      <c r="A405" s="48" t="s">
        <v>1089</v>
      </c>
      <c r="B405" s="48" t="s">
        <v>1367</v>
      </c>
      <c r="C405" s="48" t="s">
        <v>1368</v>
      </c>
    </row>
    <row r="406" spans="1:3" x14ac:dyDescent="0.2">
      <c r="A406" s="48" t="s">
        <v>1089</v>
      </c>
      <c r="B406" s="48" t="s">
        <v>1369</v>
      </c>
      <c r="C406" s="48" t="s">
        <v>183</v>
      </c>
    </row>
    <row r="407" spans="1:3" x14ac:dyDescent="0.2">
      <c r="A407" s="48" t="s">
        <v>1095</v>
      </c>
      <c r="B407" s="48" t="s">
        <v>1370</v>
      </c>
      <c r="C407" s="48" t="s">
        <v>174</v>
      </c>
    </row>
    <row r="408" spans="1:3" x14ac:dyDescent="0.2">
      <c r="A408" s="48" t="s">
        <v>1100</v>
      </c>
      <c r="B408" s="48" t="s">
        <v>1371</v>
      </c>
      <c r="C408" s="48" t="s">
        <v>147</v>
      </c>
    </row>
    <row r="409" spans="1:3" x14ac:dyDescent="0.2">
      <c r="A409" s="48" t="s">
        <v>1100</v>
      </c>
      <c r="B409" s="48" t="s">
        <v>426</v>
      </c>
      <c r="C409" s="48" t="s">
        <v>427</v>
      </c>
    </row>
    <row r="410" spans="1:3" x14ac:dyDescent="0.2">
      <c r="A410" s="48" t="s">
        <v>1100</v>
      </c>
      <c r="B410" s="48" t="s">
        <v>1372</v>
      </c>
      <c r="C410" s="48" t="s">
        <v>248</v>
      </c>
    </row>
    <row r="411" spans="1:3" x14ac:dyDescent="0.2">
      <c r="A411" s="48" t="s">
        <v>1100</v>
      </c>
      <c r="B411" s="48" t="s">
        <v>1373</v>
      </c>
      <c r="C411" s="48" t="s">
        <v>543</v>
      </c>
    </row>
    <row r="412" spans="1:3" x14ac:dyDescent="0.2">
      <c r="A412" s="48" t="s">
        <v>1100</v>
      </c>
      <c r="B412" s="48" t="s">
        <v>1374</v>
      </c>
      <c r="C412" s="48" t="s">
        <v>159</v>
      </c>
    </row>
    <row r="413" spans="1:3" x14ac:dyDescent="0.2">
      <c r="A413" s="48" t="s">
        <v>1112</v>
      </c>
      <c r="B413" s="48" t="s">
        <v>1375</v>
      </c>
      <c r="C413" s="48" t="s">
        <v>1376</v>
      </c>
    </row>
    <row r="414" spans="1:3" x14ac:dyDescent="0.2">
      <c r="A414" s="48" t="s">
        <v>1112</v>
      </c>
      <c r="B414" s="48" t="s">
        <v>1377</v>
      </c>
      <c r="C414" s="48" t="s">
        <v>1378</v>
      </c>
    </row>
    <row r="415" spans="1:3" x14ac:dyDescent="0.2">
      <c r="A415" s="48" t="s">
        <v>1112</v>
      </c>
      <c r="B415" s="48" t="s">
        <v>1379</v>
      </c>
      <c r="C415" s="48" t="s">
        <v>1380</v>
      </c>
    </row>
    <row r="416" spans="1:3" x14ac:dyDescent="0.2">
      <c r="A416" s="48" t="s">
        <v>1117</v>
      </c>
      <c r="B416" s="48" t="s">
        <v>1381</v>
      </c>
      <c r="C416" s="48" t="s">
        <v>147</v>
      </c>
    </row>
    <row r="417" spans="1:3" x14ac:dyDescent="0.2">
      <c r="A417" s="48" t="s">
        <v>1122</v>
      </c>
      <c r="B417" s="48" t="s">
        <v>1382</v>
      </c>
      <c r="C417" s="48" t="s">
        <v>159</v>
      </c>
    </row>
    <row r="418" spans="1:3" x14ac:dyDescent="0.2">
      <c r="A418" s="48" t="s">
        <v>1133</v>
      </c>
      <c r="B418" s="48" t="s">
        <v>1383</v>
      </c>
      <c r="C418" s="48" t="s">
        <v>1384</v>
      </c>
    </row>
    <row r="419" spans="1:3" x14ac:dyDescent="0.2">
      <c r="A419" s="48" t="s">
        <v>1133</v>
      </c>
      <c r="B419" s="48" t="s">
        <v>1385</v>
      </c>
      <c r="C419" s="48" t="s">
        <v>1386</v>
      </c>
    </row>
    <row r="420" spans="1:3" x14ac:dyDescent="0.2">
      <c r="A420" s="48" t="s">
        <v>1138</v>
      </c>
      <c r="B420" s="48" t="s">
        <v>1387</v>
      </c>
      <c r="C420" s="48" t="s">
        <v>1388</v>
      </c>
    </row>
    <row r="421" spans="1:3" x14ac:dyDescent="0.2">
      <c r="A421" s="48" t="s">
        <v>1138</v>
      </c>
      <c r="B421" s="48" t="s">
        <v>1389</v>
      </c>
      <c r="C421" s="48" t="s">
        <v>1390</v>
      </c>
    </row>
    <row r="422" spans="1:3" x14ac:dyDescent="0.2">
      <c r="A422" s="48" t="s">
        <v>1138</v>
      </c>
      <c r="B422" s="48" t="s">
        <v>1391</v>
      </c>
      <c r="C422" s="48" t="s">
        <v>1392</v>
      </c>
    </row>
    <row r="423" spans="1:3" x14ac:dyDescent="0.2">
      <c r="A423" s="48" t="s">
        <v>1138</v>
      </c>
      <c r="B423" s="48" t="s">
        <v>1393</v>
      </c>
      <c r="C423" s="48" t="s">
        <v>147</v>
      </c>
    </row>
    <row r="424" spans="1:3" x14ac:dyDescent="0.2">
      <c r="A424" s="48" t="s">
        <v>1138</v>
      </c>
      <c r="B424" s="48" t="s">
        <v>1394</v>
      </c>
      <c r="C424" s="48" t="s">
        <v>1395</v>
      </c>
    </row>
    <row r="425" spans="1:3" x14ac:dyDescent="0.2">
      <c r="A425" s="48" t="s">
        <v>1138</v>
      </c>
      <c r="B425" s="48" t="s">
        <v>1396</v>
      </c>
      <c r="C425" s="48" t="s">
        <v>159</v>
      </c>
    </row>
    <row r="426" spans="1:3" x14ac:dyDescent="0.2">
      <c r="A426" s="48" t="s">
        <v>1160</v>
      </c>
      <c r="B426" s="48" t="s">
        <v>1397</v>
      </c>
      <c r="C426" s="48" t="s">
        <v>1398</v>
      </c>
    </row>
    <row r="427" spans="1:3" x14ac:dyDescent="0.2">
      <c r="A427" s="48" t="s">
        <v>1160</v>
      </c>
      <c r="B427" s="48" t="s">
        <v>1399</v>
      </c>
      <c r="C427" s="48" t="s">
        <v>1400</v>
      </c>
    </row>
    <row r="428" spans="1:3" x14ac:dyDescent="0.2">
      <c r="A428" s="48" t="s">
        <v>1164</v>
      </c>
      <c r="B428" s="48" t="s">
        <v>1401</v>
      </c>
      <c r="C428" s="48" t="s">
        <v>886</v>
      </c>
    </row>
    <row r="429" spans="1:3" x14ac:dyDescent="0.2">
      <c r="A429" s="48" t="s">
        <v>1164</v>
      </c>
      <c r="B429" s="48" t="s">
        <v>1402</v>
      </c>
      <c r="C429" s="48" t="s">
        <v>1403</v>
      </c>
    </row>
    <row r="430" spans="1:3" x14ac:dyDescent="0.2">
      <c r="A430" s="48" t="s">
        <v>1164</v>
      </c>
      <c r="B430" s="48" t="s">
        <v>1404</v>
      </c>
      <c r="C430" s="48" t="s">
        <v>1405</v>
      </c>
    </row>
    <row r="431" spans="1:3" x14ac:dyDescent="0.2">
      <c r="A431" s="48" t="s">
        <v>1164</v>
      </c>
      <c r="B431" s="48" t="s">
        <v>1406</v>
      </c>
      <c r="C431" s="48" t="s">
        <v>159</v>
      </c>
    </row>
    <row r="432" spans="1:3" x14ac:dyDescent="0.2">
      <c r="A432" s="48" t="s">
        <v>1176</v>
      </c>
      <c r="B432" s="48" t="s">
        <v>1407</v>
      </c>
      <c r="C432" s="48" t="s">
        <v>462</v>
      </c>
    </row>
    <row r="433" spans="1:3" x14ac:dyDescent="0.2">
      <c r="A433" s="48" t="s">
        <v>1176</v>
      </c>
      <c r="B433" s="48" t="s">
        <v>1408</v>
      </c>
      <c r="C433" s="48" t="s">
        <v>1409</v>
      </c>
    </row>
    <row r="434" spans="1:3" x14ac:dyDescent="0.2">
      <c r="A434" s="48" t="s">
        <v>1176</v>
      </c>
      <c r="B434" s="48" t="s">
        <v>1410</v>
      </c>
      <c r="C434" s="48" t="s">
        <v>147</v>
      </c>
    </row>
    <row r="435" spans="1:3" x14ac:dyDescent="0.2">
      <c r="A435" s="48" t="s">
        <v>1176</v>
      </c>
      <c r="B435" s="48" t="s">
        <v>1411</v>
      </c>
      <c r="C435" s="48" t="s">
        <v>1412</v>
      </c>
    </row>
    <row r="436" spans="1:3" x14ac:dyDescent="0.2">
      <c r="A436" s="48" t="s">
        <v>1184</v>
      </c>
      <c r="B436" s="48" t="s">
        <v>1413</v>
      </c>
      <c r="C436" s="48" t="s">
        <v>1414</v>
      </c>
    </row>
    <row r="437" spans="1:3" x14ac:dyDescent="0.2">
      <c r="A437" s="48" t="s">
        <v>1184</v>
      </c>
      <c r="B437" s="48" t="s">
        <v>1415</v>
      </c>
      <c r="C437" s="48" t="s">
        <v>159</v>
      </c>
    </row>
    <row r="438" spans="1:3" x14ac:dyDescent="0.2">
      <c r="A438" s="48" t="s">
        <v>1184</v>
      </c>
      <c r="B438" s="48" t="s">
        <v>1416</v>
      </c>
      <c r="C438" s="48" t="s">
        <v>662</v>
      </c>
    </row>
    <row r="439" spans="1:3" x14ac:dyDescent="0.2">
      <c r="A439" s="48" t="s">
        <v>1184</v>
      </c>
      <c r="B439" s="48" t="s">
        <v>1417</v>
      </c>
      <c r="C439" s="48" t="s">
        <v>147</v>
      </c>
    </row>
    <row r="440" spans="1:3" x14ac:dyDescent="0.2">
      <c r="A440" s="48" t="s">
        <v>1184</v>
      </c>
      <c r="B440" s="48" t="s">
        <v>1418</v>
      </c>
      <c r="C440" s="48" t="s">
        <v>668</v>
      </c>
    </row>
    <row r="441" spans="1:3" x14ac:dyDescent="0.2">
      <c r="A441" s="48" t="s">
        <v>1188</v>
      </c>
      <c r="B441" s="48" t="s">
        <v>1419</v>
      </c>
      <c r="C441" s="48" t="s">
        <v>1420</v>
      </c>
    </row>
    <row r="442" spans="1:3" x14ac:dyDescent="0.2">
      <c r="A442" s="48" t="s">
        <v>1188</v>
      </c>
      <c r="B442" s="48" t="s">
        <v>1421</v>
      </c>
      <c r="C442" s="48" t="s">
        <v>205</v>
      </c>
    </row>
    <row r="443" spans="1:3" x14ac:dyDescent="0.2">
      <c r="A443" s="48" t="s">
        <v>1188</v>
      </c>
      <c r="B443" s="48" t="s">
        <v>1422</v>
      </c>
      <c r="C443" s="48" t="s">
        <v>147</v>
      </c>
    </row>
    <row r="444" spans="1:3" x14ac:dyDescent="0.2">
      <c r="A444" s="48" t="s">
        <v>1188</v>
      </c>
      <c r="B444" s="48" t="s">
        <v>1423</v>
      </c>
      <c r="C444" s="48" t="s">
        <v>159</v>
      </c>
    </row>
    <row r="445" spans="1:3" x14ac:dyDescent="0.2">
      <c r="A445" s="48" t="s">
        <v>1188</v>
      </c>
      <c r="B445" s="48" t="s">
        <v>1424</v>
      </c>
      <c r="C445" s="48" t="s">
        <v>1425</v>
      </c>
    </row>
    <row r="446" spans="1:3" x14ac:dyDescent="0.2">
      <c r="A446" s="48" t="s">
        <v>1192</v>
      </c>
      <c r="B446" s="48" t="s">
        <v>1426</v>
      </c>
      <c r="C446" s="48" t="s">
        <v>1427</v>
      </c>
    </row>
    <row r="447" spans="1:3" x14ac:dyDescent="0.2">
      <c r="A447" s="48" t="s">
        <v>1192</v>
      </c>
      <c r="B447" s="48" t="s">
        <v>1428</v>
      </c>
      <c r="C447" s="48" t="s">
        <v>1429</v>
      </c>
    </row>
    <row r="448" spans="1:3" x14ac:dyDescent="0.2">
      <c r="A448" s="48" t="s">
        <v>1196</v>
      </c>
      <c r="B448" s="48" t="s">
        <v>1430</v>
      </c>
      <c r="C448" s="48" t="s">
        <v>147</v>
      </c>
    </row>
    <row r="449" spans="1:3" x14ac:dyDescent="0.2">
      <c r="A449" s="48" t="s">
        <v>1196</v>
      </c>
      <c r="B449" s="48" t="s">
        <v>1431</v>
      </c>
      <c r="C449" s="48" t="s">
        <v>886</v>
      </c>
    </row>
    <row r="450" spans="1:3" x14ac:dyDescent="0.2">
      <c r="A450" s="48" t="s">
        <v>1196</v>
      </c>
      <c r="B450" s="48" t="s">
        <v>1432</v>
      </c>
      <c r="C450" s="48" t="s">
        <v>159</v>
      </c>
    </row>
    <row r="451" spans="1:3" x14ac:dyDescent="0.2">
      <c r="A451" s="48" t="s">
        <v>1196</v>
      </c>
      <c r="B451" s="48" t="s">
        <v>1433</v>
      </c>
      <c r="C451" s="48" t="s">
        <v>1434</v>
      </c>
    </row>
  </sheetData>
  <autoFilter ref="A1:E451"/>
  <pageMargins left="0.7" right="0.7" top="0.75" bottom="0.75" header="0.3" footer="0.3"/>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M245"/>
  <sheetViews>
    <sheetView topLeftCell="E1" workbookViewId="0">
      <pane ySplit="1" topLeftCell="A229" activePane="bottomLeft" state="frozen"/>
      <selection pane="bottomLeft" activeCell="J238" sqref="J238"/>
    </sheetView>
  </sheetViews>
  <sheetFormatPr defaultColWidth="21.5" defaultRowHeight="15.75" x14ac:dyDescent="0.25"/>
  <cols>
    <col min="5" max="5" width="46.25" customWidth="1"/>
    <col min="7" max="7" width="12.75" bestFit="1" customWidth="1"/>
    <col min="8" max="8" width="21.75" style="20" bestFit="1" customWidth="1"/>
    <col min="9" max="9" width="19.75" bestFit="1" customWidth="1"/>
  </cols>
  <sheetData>
    <row r="1" spans="1:13" s="3" customFormat="1" x14ac:dyDescent="0.25">
      <c r="A1" s="3" t="s">
        <v>120</v>
      </c>
      <c r="B1" s="3" t="s">
        <v>124</v>
      </c>
      <c r="C1" s="3" t="s">
        <v>125</v>
      </c>
      <c r="D1" s="3" t="s">
        <v>126</v>
      </c>
      <c r="E1" s="3" t="s">
        <v>127</v>
      </c>
      <c r="F1" s="3" t="s">
        <v>1545</v>
      </c>
      <c r="G1" s="3" t="s">
        <v>1546</v>
      </c>
      <c r="H1" s="19" t="s">
        <v>2368</v>
      </c>
      <c r="I1" s="3" t="s">
        <v>2369</v>
      </c>
      <c r="J1" s="82" t="s">
        <v>2370</v>
      </c>
      <c r="K1" s="3">
        <f>VLOOKUP("EUR",G:H,2,FALSE)</f>
        <v>0.90958700000000003</v>
      </c>
    </row>
    <row r="2" spans="1:13" x14ac:dyDescent="0.25">
      <c r="A2" t="str">
        <f t="shared" ref="A2:A65" ca="1" si="0">OFFSET(B2,0,LangOffset,1,1)</f>
        <v>Afghanistan</v>
      </c>
      <c r="B2" t="s">
        <v>128</v>
      </c>
      <c r="C2" t="s">
        <v>128</v>
      </c>
      <c r="D2" t="s">
        <v>131</v>
      </c>
      <c r="E2" t="s">
        <v>132</v>
      </c>
      <c r="F2" s="18" t="s">
        <v>1563</v>
      </c>
      <c r="G2" s="18" t="s">
        <v>1562</v>
      </c>
      <c r="H2" s="264">
        <v>57.770074999999999</v>
      </c>
      <c r="I2">
        <v>63.512423770348519</v>
      </c>
      <c r="K2" s="14"/>
      <c r="L2" s="14"/>
      <c r="M2" s="14"/>
    </row>
    <row r="3" spans="1:13" x14ac:dyDescent="0.25">
      <c r="A3" t="str">
        <f t="shared" ca="1" si="0"/>
        <v>Albania</v>
      </c>
      <c r="B3" t="s">
        <v>137</v>
      </c>
      <c r="C3" t="s">
        <v>138</v>
      </c>
      <c r="D3" t="s">
        <v>137</v>
      </c>
      <c r="E3" t="s">
        <v>139</v>
      </c>
      <c r="F3" s="18" t="s">
        <v>1565</v>
      </c>
      <c r="G3" s="18" t="s">
        <v>1564</v>
      </c>
      <c r="H3" s="264">
        <v>126.390293</v>
      </c>
      <c r="I3">
        <v>138.95349537757247</v>
      </c>
      <c r="K3" s="12"/>
      <c r="L3" s="12"/>
      <c r="M3" s="12"/>
    </row>
    <row r="4" spans="1:13" x14ac:dyDescent="0.25">
      <c r="A4" t="str">
        <f t="shared" ca="1" si="0"/>
        <v>Algeria</v>
      </c>
      <c r="B4" t="s">
        <v>142</v>
      </c>
      <c r="C4" t="s">
        <v>143</v>
      </c>
      <c r="D4" t="s">
        <v>144</v>
      </c>
      <c r="E4" t="s">
        <v>145</v>
      </c>
      <c r="F4" s="16" t="s">
        <v>1628</v>
      </c>
      <c r="G4" s="16" t="s">
        <v>1627</v>
      </c>
      <c r="H4" s="264">
        <v>99.009900000000002</v>
      </c>
      <c r="I4">
        <v>108.85148974204776</v>
      </c>
      <c r="K4" s="12"/>
      <c r="L4" s="12"/>
      <c r="M4" s="12"/>
    </row>
    <row r="5" spans="1:13" x14ac:dyDescent="0.25">
      <c r="A5" t="str">
        <f t="shared" ca="1" si="0"/>
        <v>Andorra</v>
      </c>
      <c r="B5" t="s">
        <v>149</v>
      </c>
      <c r="C5" t="s">
        <v>150</v>
      </c>
      <c r="D5" t="s">
        <v>149</v>
      </c>
      <c r="E5" t="s">
        <v>151</v>
      </c>
      <c r="F5" s="16" t="s">
        <v>1544</v>
      </c>
      <c r="G5" s="16" t="s">
        <v>62</v>
      </c>
      <c r="H5" s="264">
        <v>0.90958700000000003</v>
      </c>
      <c r="I5">
        <v>1</v>
      </c>
    </row>
    <row r="6" spans="1:13" x14ac:dyDescent="0.25">
      <c r="A6" t="str">
        <f t="shared" ca="1" si="0"/>
        <v>Angola</v>
      </c>
      <c r="B6" t="s">
        <v>153</v>
      </c>
      <c r="C6" t="s">
        <v>153</v>
      </c>
      <c r="D6" t="s">
        <v>153</v>
      </c>
      <c r="E6" t="s">
        <v>154</v>
      </c>
      <c r="F6" s="15" t="s">
        <v>1571</v>
      </c>
      <c r="G6" s="15" t="s">
        <v>1570</v>
      </c>
      <c r="H6" s="264">
        <v>109.37329099999999</v>
      </c>
      <c r="I6">
        <v>120.24500240218912</v>
      </c>
      <c r="K6" s="12"/>
      <c r="L6" s="12"/>
      <c r="M6" s="12"/>
    </row>
    <row r="7" spans="1:13" x14ac:dyDescent="0.25">
      <c r="A7" t="str">
        <f t="shared" ca="1" si="0"/>
        <v>Anguilla</v>
      </c>
      <c r="B7" t="s">
        <v>156</v>
      </c>
      <c r="C7" t="s">
        <v>156</v>
      </c>
      <c r="D7" t="s">
        <v>156</v>
      </c>
      <c r="E7" t="s">
        <v>157</v>
      </c>
      <c r="F7" s="16" t="s">
        <v>1837</v>
      </c>
      <c r="G7" s="16" t="s">
        <v>1836</v>
      </c>
      <c r="H7" s="264">
        <v>2.6881719999999998</v>
      </c>
      <c r="I7">
        <v>2.9553764510706504</v>
      </c>
    </row>
    <row r="8" spans="1:13" x14ac:dyDescent="0.25">
      <c r="A8" t="str">
        <f t="shared" ca="1" si="0"/>
        <v>Antigua and Barbuda</v>
      </c>
      <c r="B8" t="s">
        <v>160</v>
      </c>
      <c r="C8" t="s">
        <v>161</v>
      </c>
      <c r="D8" t="s">
        <v>162</v>
      </c>
      <c r="E8" t="s">
        <v>163</v>
      </c>
      <c r="F8" s="16" t="s">
        <v>1837</v>
      </c>
      <c r="G8" s="16" t="s">
        <v>1836</v>
      </c>
      <c r="H8" s="264">
        <v>2.6881719999999998</v>
      </c>
      <c r="I8">
        <v>2.9553764510706504</v>
      </c>
    </row>
    <row r="9" spans="1:13" x14ac:dyDescent="0.25">
      <c r="A9" t="str">
        <f t="shared" ca="1" si="0"/>
        <v>Argentina</v>
      </c>
      <c r="B9" t="s">
        <v>164</v>
      </c>
      <c r="C9" t="s">
        <v>167</v>
      </c>
      <c r="D9" t="s">
        <v>164</v>
      </c>
      <c r="E9" t="s">
        <v>168</v>
      </c>
      <c r="F9" s="15" t="s">
        <v>1573</v>
      </c>
      <c r="G9" s="15" t="s">
        <v>1572</v>
      </c>
      <c r="H9" s="264">
        <v>8.9928050000000006</v>
      </c>
      <c r="I9">
        <v>9.8866903330852356</v>
      </c>
      <c r="K9" s="12"/>
      <c r="L9" s="12"/>
      <c r="M9" s="12"/>
    </row>
    <row r="10" spans="1:13" x14ac:dyDescent="0.25">
      <c r="A10" t="str">
        <f t="shared" ca="1" si="0"/>
        <v>Armenia</v>
      </c>
      <c r="B10" t="s">
        <v>170</v>
      </c>
      <c r="C10" t="s">
        <v>171</v>
      </c>
      <c r="D10" t="s">
        <v>170</v>
      </c>
      <c r="E10" t="s">
        <v>172</v>
      </c>
      <c r="F10" s="15" t="s">
        <v>1567</v>
      </c>
      <c r="G10" s="15" t="s">
        <v>1566</v>
      </c>
      <c r="H10" s="264">
        <v>477.32696800000002</v>
      </c>
      <c r="I10">
        <v>524.77329601236602</v>
      </c>
    </row>
    <row r="11" spans="1:13" x14ac:dyDescent="0.25">
      <c r="A11" t="str">
        <f t="shared" ca="1" si="0"/>
        <v>Aruba</v>
      </c>
      <c r="B11" t="s">
        <v>175</v>
      </c>
      <c r="C11" t="s">
        <v>175</v>
      </c>
      <c r="D11" t="s">
        <v>175</v>
      </c>
      <c r="E11" t="s">
        <v>176</v>
      </c>
      <c r="F11" s="15" t="s">
        <v>1575</v>
      </c>
      <c r="G11" s="15" t="s">
        <v>1574</v>
      </c>
      <c r="H11" s="264">
        <v>1.779992</v>
      </c>
      <c r="I11">
        <v>1.9569233069513965</v>
      </c>
      <c r="K11" s="12"/>
      <c r="L11" s="12"/>
      <c r="M11" s="12"/>
    </row>
    <row r="12" spans="1:13" x14ac:dyDescent="0.25">
      <c r="A12" t="str">
        <f t="shared" ca="1" si="0"/>
        <v>Australia</v>
      </c>
      <c r="B12" t="s">
        <v>179</v>
      </c>
      <c r="C12" t="s">
        <v>180</v>
      </c>
      <c r="D12" t="s">
        <v>179</v>
      </c>
      <c r="E12" t="s">
        <v>181</v>
      </c>
      <c r="F12" s="15" t="s">
        <v>1534</v>
      </c>
      <c r="G12" s="15" t="s">
        <v>1533</v>
      </c>
      <c r="H12" s="264">
        <v>1.3068470000000001</v>
      </c>
      <c r="I12">
        <v>1.4367476667982282</v>
      </c>
      <c r="K12" s="12"/>
      <c r="L12" s="12"/>
      <c r="M12" s="12"/>
    </row>
    <row r="13" spans="1:13" x14ac:dyDescent="0.25">
      <c r="A13" t="str">
        <f t="shared" ca="1" si="0"/>
        <v>Austria</v>
      </c>
      <c r="B13" t="s">
        <v>184</v>
      </c>
      <c r="C13" t="s">
        <v>185</v>
      </c>
      <c r="D13" t="s">
        <v>184</v>
      </c>
      <c r="E13" t="s">
        <v>186</v>
      </c>
      <c r="F13" s="16" t="s">
        <v>1544</v>
      </c>
      <c r="G13" s="16" t="s">
        <v>62</v>
      </c>
      <c r="H13" s="264">
        <v>0.90958700000000003</v>
      </c>
      <c r="I13">
        <v>1</v>
      </c>
    </row>
    <row r="14" spans="1:13" x14ac:dyDescent="0.25">
      <c r="A14" t="str">
        <f t="shared" ca="1" si="0"/>
        <v>Azerbaijan</v>
      </c>
      <c r="B14" t="s">
        <v>187</v>
      </c>
      <c r="C14" t="s">
        <v>189</v>
      </c>
      <c r="D14" t="s">
        <v>190</v>
      </c>
      <c r="E14" t="s">
        <v>191</v>
      </c>
      <c r="F14" s="15" t="s">
        <v>1577</v>
      </c>
      <c r="G14" s="15" t="s">
        <v>1576</v>
      </c>
      <c r="H14" s="264">
        <v>1.047998</v>
      </c>
      <c r="I14">
        <v>1.1521690613432249</v>
      </c>
      <c r="K14" s="12"/>
      <c r="L14" s="12"/>
      <c r="M14" s="12"/>
    </row>
    <row r="15" spans="1:13" x14ac:dyDescent="0.25">
      <c r="A15" t="str">
        <f t="shared" ca="1" si="0"/>
        <v>Bahamas</v>
      </c>
      <c r="B15" t="s">
        <v>193</v>
      </c>
      <c r="C15" t="s">
        <v>193</v>
      </c>
      <c r="D15" t="s">
        <v>193</v>
      </c>
      <c r="E15" t="s">
        <v>194</v>
      </c>
      <c r="F15" s="15" t="s">
        <v>1597</v>
      </c>
      <c r="G15" s="15" t="s">
        <v>1596</v>
      </c>
      <c r="H15" s="264">
        <v>0.99522200000000005</v>
      </c>
      <c r="I15">
        <v>1.09414712391448</v>
      </c>
      <c r="K15" s="11"/>
      <c r="L15" s="11"/>
      <c r="M15" s="11"/>
    </row>
    <row r="16" spans="1:13" x14ac:dyDescent="0.25">
      <c r="A16" t="str">
        <f t="shared" ca="1" si="0"/>
        <v>Bahrain</v>
      </c>
      <c r="B16" t="s">
        <v>197</v>
      </c>
      <c r="C16" t="s">
        <v>198</v>
      </c>
      <c r="D16" t="s">
        <v>199</v>
      </c>
      <c r="E16" t="s">
        <v>200</v>
      </c>
      <c r="F16" s="15" t="s">
        <v>1587</v>
      </c>
      <c r="G16" s="15" t="s">
        <v>1586</v>
      </c>
      <c r="H16" s="264">
        <v>0.37439099999999997</v>
      </c>
      <c r="I16">
        <v>0.41160548688580639</v>
      </c>
      <c r="K16" s="11"/>
      <c r="L16" s="11"/>
      <c r="M16" s="11"/>
    </row>
    <row r="17" spans="1:13" x14ac:dyDescent="0.25">
      <c r="A17" t="str">
        <f t="shared" ca="1" si="0"/>
        <v>Bangladesh</v>
      </c>
      <c r="B17" t="s">
        <v>195</v>
      </c>
      <c r="C17" t="s">
        <v>195</v>
      </c>
      <c r="D17" t="s">
        <v>195</v>
      </c>
      <c r="E17" t="s">
        <v>203</v>
      </c>
      <c r="F17" s="15" t="s">
        <v>1583</v>
      </c>
      <c r="G17" s="15" t="s">
        <v>1582</v>
      </c>
      <c r="H17" s="264">
        <v>76.045626999999996</v>
      </c>
      <c r="I17">
        <v>83.604566687958368</v>
      </c>
    </row>
    <row r="18" spans="1:13" x14ac:dyDescent="0.25">
      <c r="A18" t="str">
        <f t="shared" ca="1" si="0"/>
        <v>Barbados</v>
      </c>
      <c r="B18" t="s">
        <v>206</v>
      </c>
      <c r="C18" t="s">
        <v>207</v>
      </c>
      <c r="D18" t="s">
        <v>206</v>
      </c>
      <c r="E18" t="s">
        <v>208</v>
      </c>
      <c r="F18" s="15" t="s">
        <v>1581</v>
      </c>
      <c r="G18" s="15" t="s">
        <v>1580</v>
      </c>
      <c r="H18" s="264">
        <v>2</v>
      </c>
      <c r="I18">
        <v>2.1988001147773657</v>
      </c>
      <c r="K18" s="11"/>
      <c r="L18" s="11"/>
      <c r="M18" s="11"/>
    </row>
    <row r="19" spans="1:13" x14ac:dyDescent="0.25">
      <c r="A19" t="str">
        <f t="shared" ca="1" si="0"/>
        <v>Belarus</v>
      </c>
      <c r="B19" t="s">
        <v>210</v>
      </c>
      <c r="C19" t="s">
        <v>211</v>
      </c>
      <c r="D19" t="s">
        <v>212</v>
      </c>
      <c r="E19" t="s">
        <v>213</v>
      </c>
      <c r="F19" s="15" t="s">
        <v>1603</v>
      </c>
      <c r="G19" s="15" t="s">
        <v>1602</v>
      </c>
      <c r="H19" s="264">
        <v>14801.657784999999</v>
      </c>
      <c r="I19">
        <v>16272.943418276645</v>
      </c>
      <c r="K19" s="11"/>
      <c r="L19" s="11"/>
      <c r="M19" s="11"/>
    </row>
    <row r="20" spans="1:13" x14ac:dyDescent="0.25">
      <c r="A20" t="str">
        <f t="shared" ca="1" si="0"/>
        <v>Belgium</v>
      </c>
      <c r="B20" t="s">
        <v>216</v>
      </c>
      <c r="C20" t="s">
        <v>217</v>
      </c>
      <c r="D20" t="s">
        <v>218</v>
      </c>
      <c r="E20" t="s">
        <v>219</v>
      </c>
      <c r="F20" s="16" t="s">
        <v>1544</v>
      </c>
      <c r="G20" s="16" t="s">
        <v>62</v>
      </c>
      <c r="H20" s="264">
        <v>0.90958700000000003</v>
      </c>
      <c r="I20">
        <v>1</v>
      </c>
    </row>
    <row r="21" spans="1:13" x14ac:dyDescent="0.25">
      <c r="A21" t="str">
        <f t="shared" ca="1" si="0"/>
        <v>Belize</v>
      </c>
      <c r="B21" t="s">
        <v>221</v>
      </c>
      <c r="C21" t="s">
        <v>221</v>
      </c>
      <c r="D21" t="s">
        <v>222</v>
      </c>
      <c r="E21" t="s">
        <v>223</v>
      </c>
      <c r="F21" s="15" t="s">
        <v>1605</v>
      </c>
      <c r="G21" s="15" t="s">
        <v>1604</v>
      </c>
      <c r="H21" s="264">
        <v>1.9489369999999999</v>
      </c>
      <c r="I21">
        <v>2.1426614496469276</v>
      </c>
      <c r="K21" s="11"/>
      <c r="L21" s="11"/>
      <c r="M21" s="11"/>
    </row>
    <row r="22" spans="1:13" x14ac:dyDescent="0.25">
      <c r="A22" t="str">
        <f t="shared" ca="1" si="0"/>
        <v>Benin</v>
      </c>
      <c r="B22" t="s">
        <v>226</v>
      </c>
      <c r="C22" t="s">
        <v>227</v>
      </c>
      <c r="D22" t="s">
        <v>226</v>
      </c>
      <c r="E22" t="s">
        <v>228</v>
      </c>
      <c r="F22" s="16" t="s">
        <v>1835</v>
      </c>
      <c r="G22" s="16" t="s">
        <v>1838</v>
      </c>
      <c r="H22" s="264">
        <v>598.44404499999996</v>
      </c>
      <c r="I22">
        <v>657.9294174169155</v>
      </c>
    </row>
    <row r="23" spans="1:13" x14ac:dyDescent="0.25">
      <c r="A23" t="str">
        <f t="shared" ca="1" si="0"/>
        <v>Bhutan</v>
      </c>
      <c r="B23" t="s">
        <v>232</v>
      </c>
      <c r="C23" t="s">
        <v>233</v>
      </c>
      <c r="D23" t="s">
        <v>232</v>
      </c>
      <c r="E23" t="s">
        <v>234</v>
      </c>
      <c r="F23" s="15" t="s">
        <v>1599</v>
      </c>
      <c r="G23" s="15" t="s">
        <v>1598</v>
      </c>
      <c r="H23" s="264">
        <v>63.734862</v>
      </c>
      <c r="I23">
        <v>70.070110940459784</v>
      </c>
    </row>
    <row r="24" spans="1:13" x14ac:dyDescent="0.25">
      <c r="A24" t="str">
        <f t="shared" ca="1" si="0"/>
        <v>Bolivia (Plurinational State)</v>
      </c>
      <c r="B24" t="s">
        <v>237</v>
      </c>
      <c r="C24" t="s">
        <v>238</v>
      </c>
      <c r="D24" t="s">
        <v>239</v>
      </c>
      <c r="E24" t="s">
        <v>240</v>
      </c>
      <c r="F24" s="15" t="s">
        <v>1593</v>
      </c>
      <c r="G24" s="15" t="s">
        <v>1592</v>
      </c>
      <c r="H24" s="264">
        <v>6.715916</v>
      </c>
      <c r="I24">
        <v>7.3834784358175742</v>
      </c>
      <c r="K24" s="11"/>
      <c r="L24" s="11"/>
      <c r="M24" s="11"/>
    </row>
    <row r="25" spans="1:13" x14ac:dyDescent="0.25">
      <c r="A25" t="str">
        <f t="shared" ca="1" si="0"/>
        <v>Bosnia and Herzegovina</v>
      </c>
      <c r="B25" t="s">
        <v>243</v>
      </c>
      <c r="C25" t="s">
        <v>244</v>
      </c>
      <c r="D25" t="s">
        <v>245</v>
      </c>
      <c r="E25" t="s">
        <v>246</v>
      </c>
      <c r="F25" s="15" t="s">
        <v>1579</v>
      </c>
      <c r="G25" s="15" t="s">
        <v>1578</v>
      </c>
      <c r="H25" s="264">
        <v>1.779042</v>
      </c>
      <c r="I25">
        <v>1.9558788768968773</v>
      </c>
    </row>
    <row r="26" spans="1:13" x14ac:dyDescent="0.25">
      <c r="A26" t="str">
        <f t="shared" ca="1" si="0"/>
        <v>Botswana</v>
      </c>
      <c r="B26" t="s">
        <v>249</v>
      </c>
      <c r="C26" t="s">
        <v>249</v>
      </c>
      <c r="D26" t="s">
        <v>249</v>
      </c>
      <c r="E26" t="s">
        <v>250</v>
      </c>
      <c r="F26" s="15" t="s">
        <v>1601</v>
      </c>
      <c r="G26" s="15" t="s">
        <v>1600</v>
      </c>
      <c r="H26" s="264">
        <v>9.7465879999999991</v>
      </c>
      <c r="I26">
        <v>10.715399406543847</v>
      </c>
      <c r="K26" s="11"/>
      <c r="L26" s="11"/>
      <c r="M26" s="11"/>
    </row>
    <row r="27" spans="1:13" x14ac:dyDescent="0.25">
      <c r="A27" t="str">
        <f t="shared" ca="1" si="0"/>
        <v>Brazil</v>
      </c>
      <c r="B27" t="s">
        <v>253</v>
      </c>
      <c r="C27" t="s">
        <v>254</v>
      </c>
      <c r="D27" t="s">
        <v>255</v>
      </c>
      <c r="E27" t="s">
        <v>256</v>
      </c>
      <c r="F27" s="15" t="s">
        <v>1595</v>
      </c>
      <c r="G27" s="15" t="s">
        <v>1594</v>
      </c>
      <c r="H27" s="264">
        <v>3.1735950000000002</v>
      </c>
      <c r="I27">
        <v>3.4890505251284374</v>
      </c>
      <c r="K27" s="11"/>
      <c r="L27" s="11"/>
      <c r="M27" s="11"/>
    </row>
    <row r="28" spans="1:13" x14ac:dyDescent="0.25">
      <c r="A28" t="str">
        <f t="shared" ca="1" si="0"/>
        <v>Brunei Darussalam</v>
      </c>
      <c r="B28" t="s">
        <v>260</v>
      </c>
      <c r="C28" t="s">
        <v>260</v>
      </c>
      <c r="D28" t="s">
        <v>260</v>
      </c>
      <c r="E28" t="s">
        <v>261</v>
      </c>
      <c r="F28" s="15" t="s">
        <v>1591</v>
      </c>
      <c r="G28" s="15" t="s">
        <v>1590</v>
      </c>
      <c r="H28" s="264">
        <v>1.324152</v>
      </c>
      <c r="I28">
        <v>1.4557727847913393</v>
      </c>
      <c r="K28" s="11"/>
      <c r="L28" s="11"/>
      <c r="M28" s="11"/>
    </row>
    <row r="29" spans="1:13" x14ac:dyDescent="0.25">
      <c r="A29" t="str">
        <f t="shared" ca="1" si="0"/>
        <v>Bulgaria</v>
      </c>
      <c r="B29" t="s">
        <v>263</v>
      </c>
      <c r="C29" t="s">
        <v>264</v>
      </c>
      <c r="D29" t="s">
        <v>263</v>
      </c>
      <c r="E29" t="s">
        <v>265</v>
      </c>
      <c r="F29" s="15" t="s">
        <v>1585</v>
      </c>
      <c r="G29" s="15" t="s">
        <v>1584</v>
      </c>
      <c r="H29" s="264">
        <v>1.7727349999999999</v>
      </c>
      <c r="I29">
        <v>1.9489449607349267</v>
      </c>
    </row>
    <row r="30" spans="1:13" x14ac:dyDescent="0.25">
      <c r="A30" t="str">
        <f t="shared" ca="1" si="0"/>
        <v>Burkina Faso</v>
      </c>
      <c r="B30" t="s">
        <v>268</v>
      </c>
      <c r="C30" t="s">
        <v>268</v>
      </c>
      <c r="D30" t="s">
        <v>268</v>
      </c>
      <c r="E30" t="s">
        <v>269</v>
      </c>
      <c r="F30" s="16" t="s">
        <v>1835</v>
      </c>
      <c r="G30" s="16" t="s">
        <v>1838</v>
      </c>
      <c r="H30" s="264">
        <v>598.44404499999996</v>
      </c>
      <c r="I30">
        <v>657.9294174169155</v>
      </c>
    </row>
    <row r="31" spans="1:13" x14ac:dyDescent="0.25">
      <c r="A31" t="str">
        <f t="shared" ca="1" si="0"/>
        <v>Burundi</v>
      </c>
      <c r="B31" t="s">
        <v>272</v>
      </c>
      <c r="C31" t="s">
        <v>272</v>
      </c>
      <c r="D31" t="s">
        <v>272</v>
      </c>
      <c r="E31" t="s">
        <v>273</v>
      </c>
      <c r="F31" s="15" t="s">
        <v>1589</v>
      </c>
      <c r="G31" s="15" t="s">
        <v>1588</v>
      </c>
      <c r="H31" s="264">
        <v>1531.6281200000001</v>
      </c>
      <c r="I31">
        <v>1683.8720430261208</v>
      </c>
      <c r="K31" s="11"/>
      <c r="L31" s="11"/>
      <c r="M31" s="11"/>
    </row>
    <row r="32" spans="1:13" x14ac:dyDescent="0.25">
      <c r="A32" t="str">
        <f t="shared" ca="1" si="0"/>
        <v>Cambodia</v>
      </c>
      <c r="B32" t="s">
        <v>276</v>
      </c>
      <c r="C32" t="s">
        <v>277</v>
      </c>
      <c r="D32" t="s">
        <v>278</v>
      </c>
      <c r="E32" t="s">
        <v>279</v>
      </c>
      <c r="F32" s="16" t="s">
        <v>1686</v>
      </c>
      <c r="G32" s="16" t="s">
        <v>1685</v>
      </c>
      <c r="H32" s="264">
        <v>3984.0637449999999</v>
      </c>
      <c r="I32">
        <v>4380.0799098931711</v>
      </c>
      <c r="K32" s="11"/>
      <c r="L32" s="11"/>
      <c r="M32" s="11"/>
    </row>
    <row r="33" spans="1:13" x14ac:dyDescent="0.25">
      <c r="A33" t="str">
        <f t="shared" ca="1" si="0"/>
        <v>Cameroon</v>
      </c>
      <c r="B33" t="s">
        <v>281</v>
      </c>
      <c r="C33" t="s">
        <v>282</v>
      </c>
      <c r="D33" t="s">
        <v>283</v>
      </c>
      <c r="E33" t="s">
        <v>284</v>
      </c>
      <c r="F33" s="16" t="s">
        <v>1835</v>
      </c>
      <c r="G33" s="16" t="s">
        <v>1834</v>
      </c>
      <c r="H33" s="264">
        <v>598.44404499999996</v>
      </c>
      <c r="I33">
        <v>657.9294174169155</v>
      </c>
    </row>
    <row r="34" spans="1:13" x14ac:dyDescent="0.25">
      <c r="A34" t="str">
        <f t="shared" ca="1" si="0"/>
        <v>Canada</v>
      </c>
      <c r="B34" t="s">
        <v>286</v>
      </c>
      <c r="C34" t="s">
        <v>286</v>
      </c>
      <c r="D34" t="s">
        <v>287</v>
      </c>
      <c r="E34" t="s">
        <v>288</v>
      </c>
      <c r="F34" s="16" t="s">
        <v>1606</v>
      </c>
      <c r="G34" s="16" t="s">
        <v>1526</v>
      </c>
      <c r="H34" s="264">
        <v>1.2447090000000001</v>
      </c>
      <c r="I34">
        <v>1.3684331460322103</v>
      </c>
      <c r="K34" s="11"/>
      <c r="L34" s="11"/>
      <c r="M34" s="11"/>
    </row>
    <row r="35" spans="1:13" x14ac:dyDescent="0.25">
      <c r="A35" t="str">
        <f t="shared" ca="1" si="0"/>
        <v>Cape Verde</v>
      </c>
      <c r="B35" t="s">
        <v>290</v>
      </c>
      <c r="C35" t="s">
        <v>291</v>
      </c>
      <c r="D35" t="s">
        <v>292</v>
      </c>
      <c r="E35" t="s">
        <v>293</v>
      </c>
      <c r="F35" s="16" t="s">
        <v>1619</v>
      </c>
      <c r="G35" s="16" t="s">
        <v>1618</v>
      </c>
      <c r="H35" s="264">
        <v>100.502512</v>
      </c>
      <c r="I35">
        <v>110.49246746050679</v>
      </c>
      <c r="K35" s="11"/>
      <c r="L35" s="11"/>
      <c r="M35" s="11"/>
    </row>
    <row r="36" spans="1:13" x14ac:dyDescent="0.25">
      <c r="A36" t="str">
        <f t="shared" ca="1" si="0"/>
        <v>Cayman Islands</v>
      </c>
      <c r="B36" t="s">
        <v>296</v>
      </c>
      <c r="C36" t="s">
        <v>297</v>
      </c>
      <c r="D36" t="s">
        <v>298</v>
      </c>
      <c r="E36" t="s">
        <v>299</v>
      </c>
      <c r="F36" s="16" t="s">
        <v>1696</v>
      </c>
      <c r="G36" s="16" t="s">
        <v>1695</v>
      </c>
      <c r="H36" s="264">
        <v>0.81076599999999999</v>
      </c>
      <c r="I36">
        <v>0.89135618692879293</v>
      </c>
    </row>
    <row r="37" spans="1:13" x14ac:dyDescent="0.25">
      <c r="A37" t="str">
        <f t="shared" ca="1" si="0"/>
        <v>Central African Republic</v>
      </c>
      <c r="B37" t="s">
        <v>302</v>
      </c>
      <c r="C37" t="s">
        <v>303</v>
      </c>
      <c r="D37" t="s">
        <v>304</v>
      </c>
      <c r="E37" t="s">
        <v>305</v>
      </c>
      <c r="F37" s="16" t="s">
        <v>1835</v>
      </c>
      <c r="G37" s="16" t="s">
        <v>1834</v>
      </c>
      <c r="H37" s="264">
        <v>598.44404499999996</v>
      </c>
      <c r="I37">
        <v>657.9294174169155</v>
      </c>
    </row>
    <row r="38" spans="1:13" x14ac:dyDescent="0.25">
      <c r="A38" t="str">
        <f t="shared" ca="1" si="0"/>
        <v>Chad</v>
      </c>
      <c r="B38" t="s">
        <v>308</v>
      </c>
      <c r="C38" t="s">
        <v>309</v>
      </c>
      <c r="D38" t="s">
        <v>308</v>
      </c>
      <c r="E38" t="s">
        <v>310</v>
      </c>
      <c r="F38" s="16" t="s">
        <v>1835</v>
      </c>
      <c r="G38" s="16" t="s">
        <v>1834</v>
      </c>
      <c r="H38" s="264">
        <v>598.44404499999996</v>
      </c>
      <c r="I38">
        <v>657.9294174169155</v>
      </c>
    </row>
    <row r="39" spans="1:13" x14ac:dyDescent="0.25">
      <c r="A39" t="str">
        <f t="shared" ca="1" si="0"/>
        <v>Chile</v>
      </c>
      <c r="B39" t="s">
        <v>313</v>
      </c>
      <c r="C39" t="s">
        <v>314</v>
      </c>
      <c r="D39" t="s">
        <v>313</v>
      </c>
      <c r="E39" t="s">
        <v>315</v>
      </c>
      <c r="F39" s="16" t="s">
        <v>1609</v>
      </c>
      <c r="G39" s="16" t="s">
        <v>1608</v>
      </c>
      <c r="H39" s="264">
        <v>616.90314599999999</v>
      </c>
      <c r="I39">
        <v>678.22335411565905</v>
      </c>
    </row>
    <row r="40" spans="1:13" x14ac:dyDescent="0.25">
      <c r="A40" t="str">
        <f t="shared" ca="1" si="0"/>
        <v>China</v>
      </c>
      <c r="B40" t="s">
        <v>317</v>
      </c>
      <c r="C40" t="s">
        <v>318</v>
      </c>
      <c r="D40" t="s">
        <v>317</v>
      </c>
      <c r="E40" t="s">
        <v>319</v>
      </c>
      <c r="F40" s="16" t="s">
        <v>1611</v>
      </c>
      <c r="G40" s="16" t="s">
        <v>1610</v>
      </c>
      <c r="H40" s="264">
        <v>6.0864269999999996</v>
      </c>
      <c r="I40">
        <v>6.6914181930920291</v>
      </c>
    </row>
    <row r="41" spans="1:13" x14ac:dyDescent="0.25">
      <c r="A41" t="str">
        <f t="shared" ca="1" si="0"/>
        <v>Colombia</v>
      </c>
      <c r="B41" t="s">
        <v>322</v>
      </c>
      <c r="C41" t="s">
        <v>323</v>
      </c>
      <c r="D41" t="s">
        <v>322</v>
      </c>
      <c r="E41" t="s">
        <v>324</v>
      </c>
      <c r="F41" s="16" t="s">
        <v>1613</v>
      </c>
      <c r="G41" s="16" t="s">
        <v>1612</v>
      </c>
      <c r="H41" s="264">
        <v>2501.2506250000001</v>
      </c>
      <c r="I41">
        <v>2749.8750806684793</v>
      </c>
    </row>
    <row r="42" spans="1:13" x14ac:dyDescent="0.25">
      <c r="A42" t="str">
        <f t="shared" ca="1" si="0"/>
        <v>Comoros</v>
      </c>
      <c r="B42" t="s">
        <v>327</v>
      </c>
      <c r="C42" t="s">
        <v>328</v>
      </c>
      <c r="D42" t="s">
        <v>329</v>
      </c>
      <c r="E42" t="s">
        <v>330</v>
      </c>
      <c r="F42" s="16" t="s">
        <v>1688</v>
      </c>
      <c r="G42" s="16" t="s">
        <v>1687</v>
      </c>
      <c r="H42" s="264">
        <v>447.828034</v>
      </c>
      <c r="I42">
        <v>492.34216627986109</v>
      </c>
    </row>
    <row r="43" spans="1:13" x14ac:dyDescent="0.25">
      <c r="A43" t="str">
        <f t="shared" ca="1" si="0"/>
        <v>Congo</v>
      </c>
      <c r="B43" t="s">
        <v>333</v>
      </c>
      <c r="C43" t="s">
        <v>333</v>
      </c>
      <c r="D43" t="s">
        <v>333</v>
      </c>
      <c r="E43" t="s">
        <v>334</v>
      </c>
      <c r="F43" s="16" t="s">
        <v>1835</v>
      </c>
      <c r="G43" s="16" t="s">
        <v>1834</v>
      </c>
      <c r="H43" s="264">
        <v>598.44404499999996</v>
      </c>
      <c r="I43">
        <v>657.9294174169155</v>
      </c>
    </row>
    <row r="44" spans="1:13" x14ac:dyDescent="0.25">
      <c r="A44" t="str">
        <f t="shared" ca="1" si="0"/>
        <v>Congo (Democratic Republic)</v>
      </c>
      <c r="B44" t="s">
        <v>337</v>
      </c>
      <c r="C44" t="s">
        <v>338</v>
      </c>
      <c r="D44" t="s">
        <v>339</v>
      </c>
      <c r="E44" t="s">
        <v>340</v>
      </c>
      <c r="F44" s="16" t="s">
        <v>1607</v>
      </c>
      <c r="G44" s="16" t="s">
        <v>958</v>
      </c>
      <c r="H44" s="264">
        <v>909.09090900000001</v>
      </c>
      <c r="I44">
        <v>999.45459752612999</v>
      </c>
    </row>
    <row r="45" spans="1:13" x14ac:dyDescent="0.25">
      <c r="A45" t="str">
        <f t="shared" ca="1" si="0"/>
        <v>Costa Rica</v>
      </c>
      <c r="B45" t="s">
        <v>344</v>
      </c>
      <c r="C45" t="s">
        <v>344</v>
      </c>
      <c r="D45" t="s">
        <v>344</v>
      </c>
      <c r="E45" t="s">
        <v>345</v>
      </c>
      <c r="F45" s="16" t="s">
        <v>1615</v>
      </c>
      <c r="G45" s="16" t="s">
        <v>1614</v>
      </c>
      <c r="H45" s="264">
        <v>517.86639000000002</v>
      </c>
      <c r="I45">
        <v>569.34233888567007</v>
      </c>
    </row>
    <row r="46" spans="1:13" x14ac:dyDescent="0.25">
      <c r="A46" t="str">
        <f t="shared" ca="1" si="0"/>
        <v>Côte d'Ivoire</v>
      </c>
      <c r="B46" t="s">
        <v>348</v>
      </c>
      <c r="C46" t="s">
        <v>349</v>
      </c>
      <c r="D46" t="s">
        <v>349</v>
      </c>
      <c r="E46" t="s">
        <v>350</v>
      </c>
      <c r="F46" s="16" t="s">
        <v>1835</v>
      </c>
      <c r="G46" s="16" t="s">
        <v>1838</v>
      </c>
      <c r="H46" s="264">
        <v>598.44404499999996</v>
      </c>
      <c r="I46">
        <v>657.9294174169155</v>
      </c>
    </row>
    <row r="47" spans="1:13" x14ac:dyDescent="0.25">
      <c r="A47" t="str">
        <f t="shared" ca="1" si="0"/>
        <v>Croatia</v>
      </c>
      <c r="B47" t="s">
        <v>352</v>
      </c>
      <c r="C47" t="s">
        <v>353</v>
      </c>
      <c r="D47" t="s">
        <v>354</v>
      </c>
      <c r="E47" t="s">
        <v>355</v>
      </c>
      <c r="F47" s="16" t="s">
        <v>1661</v>
      </c>
      <c r="G47" s="16" t="s">
        <v>1660</v>
      </c>
      <c r="H47" s="264">
        <v>6.8823119999999998</v>
      </c>
      <c r="I47">
        <v>7.5664142077668215</v>
      </c>
    </row>
    <row r="48" spans="1:13" x14ac:dyDescent="0.25">
      <c r="A48" t="str">
        <f t="shared" ca="1" si="0"/>
        <v>Cuba</v>
      </c>
      <c r="B48" t="s">
        <v>358</v>
      </c>
      <c r="C48" t="s">
        <v>358</v>
      </c>
      <c r="D48" t="s">
        <v>358</v>
      </c>
      <c r="E48" t="s">
        <v>359</v>
      </c>
      <c r="F48" s="16" t="s">
        <v>1617</v>
      </c>
      <c r="G48" s="265" t="s">
        <v>1616</v>
      </c>
      <c r="H48" s="264">
        <v>1</v>
      </c>
      <c r="I48">
        <v>1.0994000573886828</v>
      </c>
    </row>
    <row r="49" spans="1:9" x14ac:dyDescent="0.25">
      <c r="A49" t="str">
        <f t="shared" ca="1" si="0"/>
        <v>Cyprus</v>
      </c>
      <c r="B49" t="s">
        <v>362</v>
      </c>
      <c r="C49" t="s">
        <v>363</v>
      </c>
      <c r="D49" t="s">
        <v>364</v>
      </c>
      <c r="E49" t="s">
        <v>365</v>
      </c>
      <c r="F49" s="16" t="s">
        <v>1544</v>
      </c>
      <c r="G49" s="16" t="s">
        <v>62</v>
      </c>
      <c r="H49" s="264">
        <v>0.90958700000000003</v>
      </c>
      <c r="I49">
        <v>1</v>
      </c>
    </row>
    <row r="50" spans="1:9" x14ac:dyDescent="0.25">
      <c r="A50" t="str">
        <f t="shared" ca="1" si="0"/>
        <v>Czech Republic</v>
      </c>
      <c r="B50" t="s">
        <v>368</v>
      </c>
      <c r="C50" t="s">
        <v>369</v>
      </c>
      <c r="D50" t="s">
        <v>370</v>
      </c>
      <c r="E50" t="s">
        <v>371</v>
      </c>
      <c r="F50" s="16" t="s">
        <v>1621</v>
      </c>
      <c r="G50" s="16" t="s">
        <v>1620</v>
      </c>
      <c r="H50" s="264">
        <v>24.912804999999999</v>
      </c>
      <c r="I50">
        <v>27.389139246713068</v>
      </c>
    </row>
    <row r="51" spans="1:9" x14ac:dyDescent="0.25">
      <c r="A51" t="str">
        <f t="shared" ca="1" si="0"/>
        <v>Denmark</v>
      </c>
      <c r="B51" t="s">
        <v>373</v>
      </c>
      <c r="C51" t="s">
        <v>374</v>
      </c>
      <c r="D51" t="s">
        <v>375</v>
      </c>
      <c r="E51" t="s">
        <v>376</v>
      </c>
      <c r="F51" s="16" t="s">
        <v>1624</v>
      </c>
      <c r="G51" s="16" t="s">
        <v>1529</v>
      </c>
      <c r="H51" s="264">
        <v>6.7888659999999996</v>
      </c>
      <c r="I51">
        <v>7.4636796700040779</v>
      </c>
    </row>
    <row r="52" spans="1:9" x14ac:dyDescent="0.25">
      <c r="A52" t="str">
        <f t="shared" ca="1" si="0"/>
        <v>Djibouti</v>
      </c>
      <c r="B52" t="s">
        <v>379</v>
      </c>
      <c r="C52" t="s">
        <v>379</v>
      </c>
      <c r="D52" t="s">
        <v>379</v>
      </c>
      <c r="E52" t="s">
        <v>380</v>
      </c>
      <c r="F52" s="16" t="s">
        <v>1623</v>
      </c>
      <c r="G52" s="16" t="s">
        <v>1622</v>
      </c>
      <c r="H52" s="264">
        <v>177.71458999999999</v>
      </c>
      <c r="I52">
        <v>195.37943044480625</v>
      </c>
    </row>
    <row r="53" spans="1:9" x14ac:dyDescent="0.25">
      <c r="A53" t="str">
        <f t="shared" ca="1" si="0"/>
        <v>Dominica</v>
      </c>
      <c r="B53" t="s">
        <v>383</v>
      </c>
      <c r="C53" t="s">
        <v>384</v>
      </c>
      <c r="D53" t="s">
        <v>383</v>
      </c>
      <c r="E53" t="s">
        <v>385</v>
      </c>
      <c r="F53" s="16" t="s">
        <v>1837</v>
      </c>
      <c r="G53" s="16" t="s">
        <v>1836</v>
      </c>
      <c r="H53" s="264">
        <v>2.6881719999999998</v>
      </c>
      <c r="I53">
        <v>2.9553764510706504</v>
      </c>
    </row>
    <row r="54" spans="1:9" x14ac:dyDescent="0.25">
      <c r="A54" t="str">
        <f t="shared" ca="1" si="0"/>
        <v>Dominican Republic</v>
      </c>
      <c r="B54" t="s">
        <v>388</v>
      </c>
      <c r="C54" t="s">
        <v>389</v>
      </c>
      <c r="D54" t="s">
        <v>390</v>
      </c>
      <c r="E54" t="s">
        <v>391</v>
      </c>
      <c r="F54" s="16" t="s">
        <v>1626</v>
      </c>
      <c r="G54" s="16" t="s">
        <v>1625</v>
      </c>
      <c r="H54" s="264">
        <v>44.169611000000003</v>
      </c>
      <c r="I54">
        <v>48.560072868235807</v>
      </c>
    </row>
    <row r="55" spans="1:9" x14ac:dyDescent="0.25">
      <c r="A55" t="str">
        <f t="shared" ca="1" si="0"/>
        <v>Ecuador</v>
      </c>
      <c r="B55" t="s">
        <v>394</v>
      </c>
      <c r="C55" t="s">
        <v>395</v>
      </c>
      <c r="D55" t="s">
        <v>394</v>
      </c>
      <c r="E55" t="s">
        <v>396</v>
      </c>
      <c r="F55" s="16" t="s">
        <v>1822</v>
      </c>
      <c r="G55" s="16" t="s">
        <v>50</v>
      </c>
      <c r="H55" s="264">
        <v>1</v>
      </c>
      <c r="I55">
        <v>1.0994000573886828</v>
      </c>
    </row>
    <row r="56" spans="1:9" x14ac:dyDescent="0.25">
      <c r="A56" t="str">
        <f t="shared" ca="1" si="0"/>
        <v>Egypt</v>
      </c>
      <c r="B56" t="s">
        <v>399</v>
      </c>
      <c r="C56" t="s">
        <v>400</v>
      </c>
      <c r="D56" t="s">
        <v>401</v>
      </c>
      <c r="E56" t="s">
        <v>402</v>
      </c>
      <c r="F56" s="16" t="s">
        <v>1632</v>
      </c>
      <c r="G56" s="16" t="s">
        <v>1631</v>
      </c>
      <c r="H56" s="264">
        <v>7.6103500000000004</v>
      </c>
      <c r="I56">
        <v>8.366819226747964</v>
      </c>
    </row>
    <row r="57" spans="1:9" x14ac:dyDescent="0.25">
      <c r="A57" t="str">
        <f t="shared" ca="1" si="0"/>
        <v>El Salvador</v>
      </c>
      <c r="B57" t="s">
        <v>405</v>
      </c>
      <c r="C57" t="s">
        <v>405</v>
      </c>
      <c r="D57" t="s">
        <v>405</v>
      </c>
      <c r="E57" t="s">
        <v>406</v>
      </c>
      <c r="F57" s="16" t="s">
        <v>1822</v>
      </c>
      <c r="G57" s="16" t="s">
        <v>50</v>
      </c>
      <c r="H57" s="264">
        <v>1</v>
      </c>
      <c r="I57">
        <v>1.0994000573886828</v>
      </c>
    </row>
    <row r="58" spans="1:9" x14ac:dyDescent="0.25">
      <c r="A58" t="str">
        <f t="shared" ca="1" si="0"/>
        <v>Equatorial Guinea</v>
      </c>
      <c r="B58" t="s">
        <v>408</v>
      </c>
      <c r="C58" t="s">
        <v>409</v>
      </c>
      <c r="D58" t="s">
        <v>410</v>
      </c>
      <c r="E58" t="s">
        <v>411</v>
      </c>
      <c r="F58" s="16" t="s">
        <v>1651</v>
      </c>
      <c r="G58" s="266" t="s">
        <v>1834</v>
      </c>
      <c r="H58" s="264">
        <v>598.44404499999996</v>
      </c>
      <c r="I58">
        <v>657.9294174169155</v>
      </c>
    </row>
    <row r="59" spans="1:9" x14ac:dyDescent="0.25">
      <c r="A59" t="str">
        <f t="shared" ca="1" si="0"/>
        <v>Eritrea</v>
      </c>
      <c r="B59" t="s">
        <v>413</v>
      </c>
      <c r="C59" t="s">
        <v>414</v>
      </c>
      <c r="D59" t="s">
        <v>413</v>
      </c>
      <c r="E59" t="s">
        <v>415</v>
      </c>
      <c r="F59" s="16" t="s">
        <v>1634</v>
      </c>
      <c r="G59" s="16" t="s">
        <v>1633</v>
      </c>
      <c r="H59" s="264">
        <v>14.99925</v>
      </c>
      <c r="I59">
        <v>16.490176310787202</v>
      </c>
    </row>
    <row r="60" spans="1:9" x14ac:dyDescent="0.25">
      <c r="A60" t="str">
        <f t="shared" ca="1" si="0"/>
        <v>Estonia</v>
      </c>
      <c r="B60" t="s">
        <v>418</v>
      </c>
      <c r="C60" t="s">
        <v>419</v>
      </c>
      <c r="D60" t="s">
        <v>418</v>
      </c>
      <c r="E60" t="s">
        <v>420</v>
      </c>
      <c r="F60" s="16" t="s">
        <v>1630</v>
      </c>
      <c r="G60" s="16" t="s">
        <v>1629</v>
      </c>
      <c r="H60" s="264">
        <v>14.232849</v>
      </c>
      <c r="I60">
        <v>15.647595007404458</v>
      </c>
    </row>
    <row r="61" spans="1:9" x14ac:dyDescent="0.25">
      <c r="A61" t="str">
        <f t="shared" ca="1" si="0"/>
        <v>Ethiopia</v>
      </c>
      <c r="B61" t="s">
        <v>422</v>
      </c>
      <c r="C61" t="s">
        <v>423</v>
      </c>
      <c r="D61" t="s">
        <v>424</v>
      </c>
      <c r="E61" t="s">
        <v>425</v>
      </c>
      <c r="F61" s="16" t="s">
        <v>1636</v>
      </c>
      <c r="G61" s="16" t="s">
        <v>1635</v>
      </c>
      <c r="H61" s="264">
        <v>20.316943999999999</v>
      </c>
      <c r="I61">
        <v>22.336449399562657</v>
      </c>
    </row>
    <row r="62" spans="1:9" x14ac:dyDescent="0.25">
      <c r="A62" t="str">
        <f t="shared" ca="1" si="0"/>
        <v>Falkland Islands (Malvinas)</v>
      </c>
      <c r="B62" t="s">
        <v>431</v>
      </c>
      <c r="C62" t="s">
        <v>432</v>
      </c>
      <c r="D62" t="s">
        <v>433</v>
      </c>
      <c r="E62" t="s">
        <v>434</v>
      </c>
      <c r="F62" s="16" t="s">
        <v>1640</v>
      </c>
      <c r="G62" s="16" t="s">
        <v>1639</v>
      </c>
      <c r="H62" s="264">
        <v>0.65372200000000003</v>
      </c>
      <c r="I62">
        <v>0.71870200431624465</v>
      </c>
    </row>
    <row r="63" spans="1:9" x14ac:dyDescent="0.25">
      <c r="A63" t="str">
        <f t="shared" ca="1" si="0"/>
        <v>Fiji</v>
      </c>
      <c r="B63" t="s">
        <v>437</v>
      </c>
      <c r="C63" t="s">
        <v>438</v>
      </c>
      <c r="D63" t="s">
        <v>437</v>
      </c>
      <c r="E63" t="s">
        <v>439</v>
      </c>
      <c r="F63" s="16" t="s">
        <v>1638</v>
      </c>
      <c r="G63" s="16" t="s">
        <v>1637</v>
      </c>
      <c r="H63" s="264">
        <v>2.058036</v>
      </c>
      <c r="I63">
        <v>2.2626048965079755</v>
      </c>
    </row>
    <row r="64" spans="1:9" x14ac:dyDescent="0.25">
      <c r="A64" t="str">
        <f t="shared" ca="1" si="0"/>
        <v>Finland</v>
      </c>
      <c r="B64" t="s">
        <v>441</v>
      </c>
      <c r="C64" t="s">
        <v>442</v>
      </c>
      <c r="D64" t="s">
        <v>443</v>
      </c>
      <c r="E64" t="s">
        <v>444</v>
      </c>
      <c r="F64" s="16" t="s">
        <v>1544</v>
      </c>
      <c r="G64" s="16" t="s">
        <v>62</v>
      </c>
      <c r="H64" s="264">
        <v>0.90958700000000003</v>
      </c>
      <c r="I64">
        <v>1</v>
      </c>
    </row>
    <row r="65" spans="1:13" x14ac:dyDescent="0.25">
      <c r="A65" t="str">
        <f t="shared" ca="1" si="0"/>
        <v>France</v>
      </c>
      <c r="B65" t="s">
        <v>447</v>
      </c>
      <c r="C65" t="s">
        <v>447</v>
      </c>
      <c r="D65" t="s">
        <v>448</v>
      </c>
      <c r="E65" t="s">
        <v>449</v>
      </c>
      <c r="F65" s="16" t="s">
        <v>1544</v>
      </c>
      <c r="G65" s="16" t="s">
        <v>62</v>
      </c>
      <c r="H65" s="264">
        <v>0.90958700000000003</v>
      </c>
      <c r="I65">
        <v>1</v>
      </c>
    </row>
    <row r="66" spans="1:13" x14ac:dyDescent="0.25">
      <c r="A66" t="str">
        <f t="shared" ref="A66:A129" ca="1" si="1">OFFSET(B66,0,LangOffset,1,1)</f>
        <v>French Polynesia</v>
      </c>
      <c r="B66" t="s">
        <v>452</v>
      </c>
      <c r="C66" t="s">
        <v>453</v>
      </c>
      <c r="D66" t="s">
        <v>454</v>
      </c>
      <c r="E66" t="s">
        <v>455</v>
      </c>
      <c r="F66" s="16" t="s">
        <v>1840</v>
      </c>
      <c r="G66" s="16" t="s">
        <v>1839</v>
      </c>
      <c r="H66" s="264">
        <v>108.778418</v>
      </c>
      <c r="I66">
        <v>119.59099899185014</v>
      </c>
    </row>
    <row r="67" spans="1:13" x14ac:dyDescent="0.25">
      <c r="A67" t="str">
        <f t="shared" ca="1" si="1"/>
        <v>Gabon</v>
      </c>
      <c r="B67" t="s">
        <v>458</v>
      </c>
      <c r="C67" t="s">
        <v>458</v>
      </c>
      <c r="D67" t="s">
        <v>459</v>
      </c>
      <c r="E67" t="s">
        <v>460</v>
      </c>
      <c r="F67" s="16" t="s">
        <v>1840</v>
      </c>
      <c r="G67" s="16" t="s">
        <v>1834</v>
      </c>
      <c r="H67" s="264">
        <v>598.44404499999996</v>
      </c>
      <c r="I67">
        <v>657.9294174169155</v>
      </c>
    </row>
    <row r="68" spans="1:13" x14ac:dyDescent="0.25">
      <c r="A68" t="str">
        <f t="shared" ca="1" si="1"/>
        <v>Gambia</v>
      </c>
      <c r="B68" t="s">
        <v>463</v>
      </c>
      <c r="C68" t="s">
        <v>464</v>
      </c>
      <c r="D68" t="s">
        <v>463</v>
      </c>
      <c r="E68" t="s">
        <v>465</v>
      </c>
      <c r="F68" s="16" t="s">
        <v>1648</v>
      </c>
      <c r="G68" s="16" t="s">
        <v>1647</v>
      </c>
      <c r="H68" s="264">
        <v>42.607584000000003</v>
      </c>
      <c r="I68">
        <v>46.84278029479313</v>
      </c>
    </row>
    <row r="69" spans="1:13" x14ac:dyDescent="0.25">
      <c r="A69" t="str">
        <f t="shared" ca="1" si="1"/>
        <v>Georgia</v>
      </c>
      <c r="B69" t="s">
        <v>468</v>
      </c>
      <c r="C69" t="s">
        <v>469</v>
      </c>
      <c r="D69" t="s">
        <v>468</v>
      </c>
      <c r="E69" t="s">
        <v>470</v>
      </c>
      <c r="F69" s="16" t="s">
        <v>1642</v>
      </c>
      <c r="G69" s="16" t="s">
        <v>1641</v>
      </c>
      <c r="H69" s="264">
        <v>2.31107</v>
      </c>
      <c r="I69">
        <v>2.5407904906292633</v>
      </c>
    </row>
    <row r="70" spans="1:13" x14ac:dyDescent="0.25">
      <c r="A70" t="str">
        <f t="shared" ca="1" si="1"/>
        <v>Germany</v>
      </c>
      <c r="B70" t="s">
        <v>473</v>
      </c>
      <c r="C70" t="s">
        <v>474</v>
      </c>
      <c r="D70" t="s">
        <v>475</v>
      </c>
      <c r="E70" t="s">
        <v>476</v>
      </c>
      <c r="F70" s="16" t="s">
        <v>1544</v>
      </c>
      <c r="G70" s="16" t="s">
        <v>62</v>
      </c>
      <c r="H70" s="264">
        <v>0.90958700000000003</v>
      </c>
      <c r="I70">
        <v>1</v>
      </c>
    </row>
    <row r="71" spans="1:13" x14ac:dyDescent="0.25">
      <c r="A71" t="str">
        <f t="shared" ca="1" si="1"/>
        <v>Ghana</v>
      </c>
      <c r="B71" t="s">
        <v>478</v>
      </c>
      <c r="C71" t="s">
        <v>478</v>
      </c>
      <c r="D71" t="s">
        <v>478</v>
      </c>
      <c r="E71" t="s">
        <v>479</v>
      </c>
      <c r="F71" s="16" t="s">
        <v>1644</v>
      </c>
      <c r="G71" s="16" t="s">
        <v>1643</v>
      </c>
      <c r="H71" s="264">
        <v>4.0290080000000001</v>
      </c>
      <c r="I71">
        <v>4.4294916264194626</v>
      </c>
      <c r="K71" s="13"/>
      <c r="L71" s="13"/>
      <c r="M71" s="13"/>
    </row>
    <row r="72" spans="1:13" x14ac:dyDescent="0.25">
      <c r="A72" t="str">
        <f t="shared" ca="1" si="1"/>
        <v>Gibraltar</v>
      </c>
      <c r="B72" t="s">
        <v>482</v>
      </c>
      <c r="C72" t="s">
        <v>482</v>
      </c>
      <c r="D72" t="s">
        <v>482</v>
      </c>
      <c r="E72" t="s">
        <v>483</v>
      </c>
      <c r="F72" s="16" t="s">
        <v>1646</v>
      </c>
      <c r="G72" s="16" t="s">
        <v>1645</v>
      </c>
      <c r="H72" s="264">
        <v>0.65372200000000003</v>
      </c>
      <c r="I72">
        <v>0.71870200431624465</v>
      </c>
    </row>
    <row r="73" spans="1:13" x14ac:dyDescent="0.25">
      <c r="A73" t="str">
        <f t="shared" ca="1" si="1"/>
        <v>Greece</v>
      </c>
      <c r="B73" t="s">
        <v>486</v>
      </c>
      <c r="C73" t="s">
        <v>487</v>
      </c>
      <c r="D73" t="s">
        <v>488</v>
      </c>
      <c r="E73" t="s">
        <v>489</v>
      </c>
      <c r="F73" s="16" t="s">
        <v>1544</v>
      </c>
      <c r="G73" s="16" t="s">
        <v>62</v>
      </c>
      <c r="H73" s="264">
        <v>0.90958700000000003</v>
      </c>
      <c r="I73">
        <v>1</v>
      </c>
    </row>
    <row r="74" spans="1:13" x14ac:dyDescent="0.25">
      <c r="A74" t="str">
        <f t="shared" ca="1" si="1"/>
        <v>Grenada</v>
      </c>
      <c r="B74" t="s">
        <v>494</v>
      </c>
      <c r="C74" t="s">
        <v>495</v>
      </c>
      <c r="D74" t="s">
        <v>496</v>
      </c>
      <c r="E74" t="s">
        <v>497</v>
      </c>
      <c r="F74" s="16" t="s">
        <v>1837</v>
      </c>
      <c r="G74" s="16" t="s">
        <v>1836</v>
      </c>
      <c r="H74" s="264">
        <v>2.6881719999999998</v>
      </c>
      <c r="I74">
        <v>2.9553764510706504</v>
      </c>
    </row>
    <row r="75" spans="1:13" x14ac:dyDescent="0.25">
      <c r="A75" t="str">
        <f t="shared" ca="1" si="1"/>
        <v>Guatemala</v>
      </c>
      <c r="B75" t="s">
        <v>504</v>
      </c>
      <c r="C75" t="s">
        <v>504</v>
      </c>
      <c r="D75" t="s">
        <v>504</v>
      </c>
      <c r="E75" t="s">
        <v>505</v>
      </c>
      <c r="F75" s="16" t="s">
        <v>1653</v>
      </c>
      <c r="G75" s="16" t="s">
        <v>1652</v>
      </c>
      <c r="H75" s="264">
        <v>7.4906360000000003</v>
      </c>
      <c r="I75">
        <v>8.2352056482777343</v>
      </c>
    </row>
    <row r="76" spans="1:13" x14ac:dyDescent="0.25">
      <c r="A76" t="str">
        <f t="shared" ca="1" si="1"/>
        <v>Guinea</v>
      </c>
      <c r="B76" t="s">
        <v>508</v>
      </c>
      <c r="C76" t="s">
        <v>509</v>
      </c>
      <c r="D76" t="s">
        <v>508</v>
      </c>
      <c r="E76" t="s">
        <v>510</v>
      </c>
      <c r="F76" s="16" t="s">
        <v>1650</v>
      </c>
      <c r="G76" s="16" t="s">
        <v>1649</v>
      </c>
      <c r="H76" s="264">
        <v>7331.378299</v>
      </c>
      <c r="I76">
        <v>8060.1177226587452</v>
      </c>
    </row>
    <row r="77" spans="1:13" x14ac:dyDescent="0.25">
      <c r="A77" t="str">
        <f t="shared" ca="1" si="1"/>
        <v>Guinea-Bissau</v>
      </c>
      <c r="B77" t="s">
        <v>513</v>
      </c>
      <c r="C77" t="s">
        <v>514</v>
      </c>
      <c r="D77" t="s">
        <v>513</v>
      </c>
      <c r="E77" t="s">
        <v>515</v>
      </c>
      <c r="F77" s="16" t="s">
        <v>1835</v>
      </c>
      <c r="G77" s="16" t="s">
        <v>1838</v>
      </c>
      <c r="H77" s="264">
        <v>598.44404499999996</v>
      </c>
      <c r="I77">
        <v>657.9294174169155</v>
      </c>
    </row>
    <row r="78" spans="1:13" x14ac:dyDescent="0.25">
      <c r="A78" t="str">
        <f t="shared" ca="1" si="1"/>
        <v>Guyana</v>
      </c>
      <c r="B78" t="s">
        <v>518</v>
      </c>
      <c r="C78" t="s">
        <v>519</v>
      </c>
      <c r="D78" t="s">
        <v>520</v>
      </c>
      <c r="E78" t="s">
        <v>521</v>
      </c>
      <c r="F78" s="16" t="s">
        <v>1655</v>
      </c>
      <c r="G78" s="16" t="s">
        <v>1654</v>
      </c>
      <c r="H78" s="264">
        <v>196.77292399999999</v>
      </c>
      <c r="I78">
        <v>216.33216393813893</v>
      </c>
    </row>
    <row r="79" spans="1:13" x14ac:dyDescent="0.25">
      <c r="A79" t="str">
        <f t="shared" ca="1" si="1"/>
        <v>Haiti</v>
      </c>
      <c r="B79" t="s">
        <v>523</v>
      </c>
      <c r="C79" t="s">
        <v>524</v>
      </c>
      <c r="D79" t="s">
        <v>525</v>
      </c>
      <c r="E79" t="s">
        <v>526</v>
      </c>
      <c r="F79" s="16" t="s">
        <v>1663</v>
      </c>
      <c r="G79" s="16" t="s">
        <v>1662</v>
      </c>
      <c r="H79" s="264">
        <v>46.468401</v>
      </c>
      <c r="I79">
        <v>51.087362726160329</v>
      </c>
    </row>
    <row r="80" spans="1:13" x14ac:dyDescent="0.25">
      <c r="A80" t="str">
        <f t="shared" ca="1" si="1"/>
        <v>Honduras</v>
      </c>
      <c r="B80" t="s">
        <v>530</v>
      </c>
      <c r="C80" t="s">
        <v>530</v>
      </c>
      <c r="D80" t="s">
        <v>530</v>
      </c>
      <c r="E80" t="s">
        <v>531</v>
      </c>
      <c r="F80" s="16" t="s">
        <v>1659</v>
      </c>
      <c r="G80" s="16" t="s">
        <v>1658</v>
      </c>
      <c r="H80" s="264">
        <v>21.413276</v>
      </c>
      <c r="I80">
        <v>23.541756863279709</v>
      </c>
    </row>
    <row r="81" spans="1:13" x14ac:dyDescent="0.25">
      <c r="A81" t="str">
        <f t="shared" ca="1" si="1"/>
        <v>Hong Kong</v>
      </c>
      <c r="B81" t="s">
        <v>534</v>
      </c>
      <c r="C81" t="s">
        <v>535</v>
      </c>
      <c r="D81" t="s">
        <v>534</v>
      </c>
      <c r="E81" t="s">
        <v>536</v>
      </c>
      <c r="F81" s="16" t="s">
        <v>1657</v>
      </c>
      <c r="G81" s="16" t="s">
        <v>1656</v>
      </c>
      <c r="H81" s="264">
        <v>7.7519369999999999</v>
      </c>
      <c r="I81">
        <v>8.5224799826734543</v>
      </c>
    </row>
    <row r="82" spans="1:13" x14ac:dyDescent="0.25">
      <c r="A82" t="str">
        <f t="shared" ca="1" si="1"/>
        <v>Hungary</v>
      </c>
      <c r="B82" t="s">
        <v>538</v>
      </c>
      <c r="C82" t="s">
        <v>539</v>
      </c>
      <c r="D82" t="s">
        <v>540</v>
      </c>
      <c r="E82" t="s">
        <v>541</v>
      </c>
      <c r="F82" s="16" t="s">
        <v>1665</v>
      </c>
      <c r="G82" s="16" t="s">
        <v>1664</v>
      </c>
      <c r="H82" s="264">
        <v>280.89887599999997</v>
      </c>
      <c r="I82">
        <v>308.82024039481649</v>
      </c>
    </row>
    <row r="83" spans="1:13" x14ac:dyDescent="0.25">
      <c r="A83" t="str">
        <f t="shared" ca="1" si="1"/>
        <v>Iceland</v>
      </c>
      <c r="B83" t="s">
        <v>544</v>
      </c>
      <c r="C83" t="s">
        <v>545</v>
      </c>
      <c r="D83" t="s">
        <v>546</v>
      </c>
      <c r="E83" t="s">
        <v>547</v>
      </c>
      <c r="F83" s="16" t="s">
        <v>1676</v>
      </c>
      <c r="G83" s="16" t="s">
        <v>1675</v>
      </c>
      <c r="H83" s="264">
        <v>134.15615700000001</v>
      </c>
      <c r="I83">
        <v>147.49128670484518</v>
      </c>
    </row>
    <row r="84" spans="1:13" x14ac:dyDescent="0.25">
      <c r="A84" t="str">
        <f t="shared" ca="1" si="1"/>
        <v>India</v>
      </c>
      <c r="B84" t="s">
        <v>549</v>
      </c>
      <c r="C84" t="s">
        <v>550</v>
      </c>
      <c r="D84" t="s">
        <v>549</v>
      </c>
      <c r="E84" t="s">
        <v>551</v>
      </c>
      <c r="F84" s="16" t="s">
        <v>1670</v>
      </c>
      <c r="G84" s="16" t="s">
        <v>1530</v>
      </c>
      <c r="H84" s="264">
        <v>63.694267000000004</v>
      </c>
      <c r="I84">
        <v>70.025480795130093</v>
      </c>
    </row>
    <row r="85" spans="1:13" x14ac:dyDescent="0.25">
      <c r="A85" t="str">
        <f t="shared" ca="1" si="1"/>
        <v>Indonesia</v>
      </c>
      <c r="B85" t="s">
        <v>553</v>
      </c>
      <c r="C85" t="s">
        <v>554</v>
      </c>
      <c r="D85" t="s">
        <v>553</v>
      </c>
      <c r="E85" t="s">
        <v>555</v>
      </c>
      <c r="F85" s="16" t="s">
        <v>1667</v>
      </c>
      <c r="G85" s="16" t="s">
        <v>1666</v>
      </c>
      <c r="H85" s="264">
        <v>13210.039629999999</v>
      </c>
      <c r="I85">
        <v>14523.118327328775</v>
      </c>
    </row>
    <row r="86" spans="1:13" x14ac:dyDescent="0.25">
      <c r="A86" t="str">
        <f t="shared" ca="1" si="1"/>
        <v>Iran (Islamic Republic)</v>
      </c>
      <c r="B86" t="s">
        <v>558</v>
      </c>
      <c r="C86" t="s">
        <v>559</v>
      </c>
      <c r="D86" t="s">
        <v>560</v>
      </c>
      <c r="E86" t="s">
        <v>561</v>
      </c>
      <c r="F86" s="16" t="s">
        <v>1674</v>
      </c>
      <c r="G86" s="16" t="s">
        <v>1673</v>
      </c>
      <c r="H86" s="264">
        <v>28653.295128000002</v>
      </c>
      <c r="I86">
        <v>31501.434308098073</v>
      </c>
    </row>
    <row r="87" spans="1:13" x14ac:dyDescent="0.25">
      <c r="A87" t="str">
        <f t="shared" ca="1" si="1"/>
        <v>Iraq</v>
      </c>
      <c r="B87" t="s">
        <v>564</v>
      </c>
      <c r="C87" t="s">
        <v>565</v>
      </c>
      <c r="D87" t="s">
        <v>565</v>
      </c>
      <c r="E87" t="s">
        <v>566</v>
      </c>
      <c r="F87" s="16" t="s">
        <v>1672</v>
      </c>
      <c r="G87" s="16" t="s">
        <v>1671</v>
      </c>
      <c r="H87" s="264">
        <v>1146.2631819999999</v>
      </c>
      <c r="I87">
        <v>1260.2018080733342</v>
      </c>
    </row>
    <row r="88" spans="1:13" x14ac:dyDescent="0.25">
      <c r="A88" t="str">
        <f t="shared" ca="1" si="1"/>
        <v>Ireland</v>
      </c>
      <c r="B88" t="s">
        <v>569</v>
      </c>
      <c r="C88" t="s">
        <v>570</v>
      </c>
      <c r="D88" t="s">
        <v>571</v>
      </c>
      <c r="E88" t="s">
        <v>572</v>
      </c>
      <c r="F88" s="16" t="s">
        <v>1544</v>
      </c>
      <c r="G88" s="16" t="s">
        <v>62</v>
      </c>
      <c r="H88" s="264">
        <v>0.90958700000000003</v>
      </c>
      <c r="I88">
        <v>1</v>
      </c>
    </row>
    <row r="89" spans="1:13" x14ac:dyDescent="0.25">
      <c r="A89" t="str">
        <f t="shared" ca="1" si="1"/>
        <v>Israel</v>
      </c>
      <c r="B89" t="s">
        <v>575</v>
      </c>
      <c r="C89" t="s">
        <v>576</v>
      </c>
      <c r="D89" t="s">
        <v>575</v>
      </c>
      <c r="E89" t="s">
        <v>577</v>
      </c>
      <c r="F89" s="16" t="s">
        <v>1669</v>
      </c>
      <c r="G89" s="16" t="s">
        <v>1668</v>
      </c>
      <c r="H89" s="264">
        <v>3.8669760000000002</v>
      </c>
      <c r="I89">
        <v>4.2513536363206601</v>
      </c>
    </row>
    <row r="90" spans="1:13" x14ac:dyDescent="0.25">
      <c r="A90" t="str">
        <f t="shared" ca="1" si="1"/>
        <v>Italy</v>
      </c>
      <c r="B90" t="s">
        <v>579</v>
      </c>
      <c r="C90" t="s">
        <v>580</v>
      </c>
      <c r="D90" t="s">
        <v>581</v>
      </c>
      <c r="E90" t="s">
        <v>582</v>
      </c>
      <c r="F90" s="16" t="s">
        <v>1544</v>
      </c>
      <c r="G90" s="16" t="s">
        <v>62</v>
      </c>
      <c r="H90" s="264">
        <v>0.90958700000000003</v>
      </c>
      <c r="I90">
        <v>1</v>
      </c>
    </row>
    <row r="91" spans="1:13" x14ac:dyDescent="0.25">
      <c r="A91" t="str">
        <f t="shared" ca="1" si="1"/>
        <v>Jamaica</v>
      </c>
      <c r="B91" t="s">
        <v>585</v>
      </c>
      <c r="C91" t="s">
        <v>586</v>
      </c>
      <c r="D91" t="s">
        <v>585</v>
      </c>
      <c r="E91" t="s">
        <v>587</v>
      </c>
      <c r="F91" s="16" t="s">
        <v>1678</v>
      </c>
      <c r="G91" s="16" t="s">
        <v>1677</v>
      </c>
      <c r="H91" s="264">
        <v>114.038088</v>
      </c>
      <c r="I91">
        <v>125.37348049169567</v>
      </c>
    </row>
    <row r="92" spans="1:13" x14ac:dyDescent="0.25">
      <c r="A92" t="str">
        <f t="shared" ca="1" si="1"/>
        <v>Japan</v>
      </c>
      <c r="B92" t="s">
        <v>589</v>
      </c>
      <c r="C92" t="s">
        <v>590</v>
      </c>
      <c r="D92" t="s">
        <v>591</v>
      </c>
      <c r="E92" t="s">
        <v>592</v>
      </c>
      <c r="F92" s="16" t="s">
        <v>1532</v>
      </c>
      <c r="G92" s="16" t="s">
        <v>1531</v>
      </c>
      <c r="H92" s="264">
        <v>124.115675</v>
      </c>
      <c r="I92">
        <v>136.45278021783511</v>
      </c>
    </row>
    <row r="93" spans="1:13" x14ac:dyDescent="0.25">
      <c r="A93" t="str">
        <f t="shared" ca="1" si="1"/>
        <v>Jordan</v>
      </c>
      <c r="B93" t="s">
        <v>595</v>
      </c>
      <c r="C93" t="s">
        <v>596</v>
      </c>
      <c r="D93" t="s">
        <v>597</v>
      </c>
      <c r="E93" t="s">
        <v>598</v>
      </c>
      <c r="F93" s="16" t="s">
        <v>1680</v>
      </c>
      <c r="G93" s="16" t="s">
        <v>1679</v>
      </c>
      <c r="H93" s="264">
        <v>0.70596499999999995</v>
      </c>
      <c r="I93">
        <v>0.77613796151440151</v>
      </c>
    </row>
    <row r="94" spans="1:13" x14ac:dyDescent="0.25">
      <c r="A94" t="str">
        <f t="shared" ca="1" si="1"/>
        <v>Kazakhstan</v>
      </c>
      <c r="B94" t="s">
        <v>600</v>
      </c>
      <c r="C94" t="s">
        <v>600</v>
      </c>
      <c r="D94" t="s">
        <v>601</v>
      </c>
      <c r="E94" t="s">
        <v>602</v>
      </c>
      <c r="F94" s="16" t="s">
        <v>1698</v>
      </c>
      <c r="G94" s="16" t="s">
        <v>1697</v>
      </c>
      <c r="H94" s="264">
        <v>182.88222300000001</v>
      </c>
      <c r="I94">
        <v>201.06072646156991</v>
      </c>
    </row>
    <row r="95" spans="1:13" x14ac:dyDescent="0.25">
      <c r="A95" t="str">
        <f t="shared" ca="1" si="1"/>
        <v>Kenya</v>
      </c>
      <c r="B95" t="s">
        <v>603</v>
      </c>
      <c r="C95" t="s">
        <v>603</v>
      </c>
      <c r="D95" t="s">
        <v>604</v>
      </c>
      <c r="E95" t="s">
        <v>605</v>
      </c>
      <c r="F95" s="16" t="s">
        <v>1682</v>
      </c>
      <c r="G95" s="16" t="s">
        <v>1681</v>
      </c>
      <c r="H95" s="264">
        <v>95.969289000000003</v>
      </c>
      <c r="I95">
        <v>105.50864183415111</v>
      </c>
    </row>
    <row r="96" spans="1:13" x14ac:dyDescent="0.25">
      <c r="A96" t="str">
        <f t="shared" ca="1" si="1"/>
        <v>Kiribati</v>
      </c>
      <c r="B96" t="s">
        <v>608</v>
      </c>
      <c r="C96" t="s">
        <v>608</v>
      </c>
      <c r="D96" t="s">
        <v>608</v>
      </c>
      <c r="E96" t="s">
        <v>609</v>
      </c>
      <c r="F96" s="15" t="s">
        <v>1534</v>
      </c>
      <c r="G96" s="15" t="s">
        <v>1533</v>
      </c>
      <c r="H96" s="264">
        <v>1.3068470000000001</v>
      </c>
      <c r="I96">
        <v>1.4367476667982282</v>
      </c>
      <c r="K96" s="12"/>
      <c r="L96" s="12"/>
      <c r="M96" s="12"/>
    </row>
    <row r="97" spans="1:9" x14ac:dyDescent="0.25">
      <c r="A97" t="str">
        <f t="shared" ca="1" si="1"/>
        <v>Korea (Democratic Peoples Republic)</v>
      </c>
      <c r="B97" t="s">
        <v>611</v>
      </c>
      <c r="C97" t="s">
        <v>612</v>
      </c>
      <c r="D97" t="s">
        <v>613</v>
      </c>
      <c r="E97" t="s">
        <v>614</v>
      </c>
      <c r="F97" s="16" t="s">
        <v>1690</v>
      </c>
      <c r="G97" s="16" t="s">
        <v>1689</v>
      </c>
      <c r="H97" s="264">
        <v>135.00742500000001</v>
      </c>
      <c r="I97">
        <v>148.42717079289832</v>
      </c>
    </row>
    <row r="98" spans="1:9" x14ac:dyDescent="0.25">
      <c r="A98" t="str">
        <f t="shared" ca="1" si="1"/>
        <v>Korea (Republic)</v>
      </c>
      <c r="B98" t="s">
        <v>617</v>
      </c>
      <c r="C98" t="s">
        <v>618</v>
      </c>
      <c r="D98" t="s">
        <v>619</v>
      </c>
      <c r="E98" t="s">
        <v>620</v>
      </c>
      <c r="F98" s="16" t="s">
        <v>1692</v>
      </c>
      <c r="G98" s="16" t="s">
        <v>1691</v>
      </c>
      <c r="H98" s="264">
        <v>1111.728738</v>
      </c>
      <c r="I98">
        <v>1222.2346383578481</v>
      </c>
    </row>
    <row r="99" spans="1:9" x14ac:dyDescent="0.25">
      <c r="A99" t="str">
        <f t="shared" ca="1" si="1"/>
        <v>Kosovo</v>
      </c>
      <c r="B99" t="s">
        <v>623</v>
      </c>
      <c r="C99" t="s">
        <v>623</v>
      </c>
      <c r="D99" t="s">
        <v>623</v>
      </c>
      <c r="E99" t="s">
        <v>624</v>
      </c>
      <c r="F99" s="16" t="s">
        <v>1544</v>
      </c>
      <c r="G99" s="16" t="s">
        <v>62</v>
      </c>
      <c r="H99" s="264">
        <v>0.90958700000000003</v>
      </c>
      <c r="I99">
        <v>1</v>
      </c>
    </row>
    <row r="100" spans="1:9" x14ac:dyDescent="0.25">
      <c r="A100" t="str">
        <f t="shared" ca="1" si="1"/>
        <v>Kuwait</v>
      </c>
      <c r="B100" t="s">
        <v>627</v>
      </c>
      <c r="C100" t="s">
        <v>628</v>
      </c>
      <c r="D100" t="s">
        <v>627</v>
      </c>
      <c r="E100" t="s">
        <v>629</v>
      </c>
      <c r="F100" s="16" t="s">
        <v>1694</v>
      </c>
      <c r="G100" s="16" t="s">
        <v>1693</v>
      </c>
      <c r="H100" s="264">
        <v>0.30244300000000002</v>
      </c>
      <c r="I100">
        <v>0.33250585155680545</v>
      </c>
    </row>
    <row r="101" spans="1:9" x14ac:dyDescent="0.25">
      <c r="A101" t="str">
        <f t="shared" ca="1" si="1"/>
        <v>Kyrgyzstan</v>
      </c>
      <c r="B101" t="s">
        <v>632</v>
      </c>
      <c r="C101" t="s">
        <v>633</v>
      </c>
      <c r="D101" t="s">
        <v>634</v>
      </c>
      <c r="E101" t="s">
        <v>635</v>
      </c>
      <c r="F101" s="16" t="s">
        <v>1684</v>
      </c>
      <c r="G101" s="16" t="s">
        <v>1683</v>
      </c>
      <c r="H101" s="264">
        <v>58.411214000000001</v>
      </c>
      <c r="I101">
        <v>64.217292023742644</v>
      </c>
    </row>
    <row r="102" spans="1:9" x14ac:dyDescent="0.25">
      <c r="A102" t="str">
        <f t="shared" ca="1" si="1"/>
        <v>Lao (Peoples Democratic Republic)</v>
      </c>
      <c r="B102" t="s">
        <v>638</v>
      </c>
      <c r="C102" t="s">
        <v>639</v>
      </c>
      <c r="D102" t="s">
        <v>640</v>
      </c>
      <c r="E102" t="s">
        <v>641</v>
      </c>
      <c r="F102" s="16" t="s">
        <v>1700</v>
      </c>
      <c r="G102" s="16" t="s">
        <v>1699</v>
      </c>
      <c r="H102" s="264">
        <v>7917.6563729999998</v>
      </c>
      <c r="I102">
        <v>8704.6718708600711</v>
      </c>
    </row>
    <row r="103" spans="1:9" x14ac:dyDescent="0.25">
      <c r="A103" t="str">
        <f t="shared" ca="1" si="1"/>
        <v>Latvia</v>
      </c>
      <c r="B103" t="s">
        <v>643</v>
      </c>
      <c r="C103" t="s">
        <v>644</v>
      </c>
      <c r="D103" t="s">
        <v>645</v>
      </c>
      <c r="E103" t="s">
        <v>646</v>
      </c>
      <c r="F103" s="16" t="s">
        <v>1711</v>
      </c>
      <c r="G103" s="16" t="s">
        <v>1710</v>
      </c>
      <c r="H103" s="264">
        <v>0.63926300000000003</v>
      </c>
      <c r="I103">
        <v>0.70280577888646167</v>
      </c>
    </row>
    <row r="104" spans="1:9" x14ac:dyDescent="0.25">
      <c r="A104" t="str">
        <f t="shared" ca="1" si="1"/>
        <v>Lebanon</v>
      </c>
      <c r="B104" t="s">
        <v>649</v>
      </c>
      <c r="C104" t="s">
        <v>650</v>
      </c>
      <c r="D104" t="s">
        <v>651</v>
      </c>
      <c r="E104" t="s">
        <v>652</v>
      </c>
      <c r="F104" s="16" t="s">
        <v>1702</v>
      </c>
      <c r="G104" s="16" t="s">
        <v>1701</v>
      </c>
      <c r="H104" s="264">
        <v>1474.9262530000001</v>
      </c>
      <c r="I104">
        <v>1621.5340071922751</v>
      </c>
    </row>
    <row r="105" spans="1:9" x14ac:dyDescent="0.25">
      <c r="A105" t="str">
        <f t="shared" ca="1" si="1"/>
        <v>Lesotho</v>
      </c>
      <c r="B105" t="s">
        <v>654</v>
      </c>
      <c r="C105" t="s">
        <v>654</v>
      </c>
      <c r="D105" t="s">
        <v>655</v>
      </c>
      <c r="E105" t="s">
        <v>656</v>
      </c>
      <c r="F105" s="16" t="s">
        <v>1708</v>
      </c>
      <c r="G105" s="16" t="s">
        <v>1707</v>
      </c>
      <c r="H105" s="264">
        <v>12.141520999999999</v>
      </c>
      <c r="I105">
        <v>13.348388884185898</v>
      </c>
    </row>
    <row r="106" spans="1:9" x14ac:dyDescent="0.25">
      <c r="A106" t="str">
        <f t="shared" ca="1" si="1"/>
        <v>Liberia</v>
      </c>
      <c r="B106" t="s">
        <v>658</v>
      </c>
      <c r="C106" t="s">
        <v>659</v>
      </c>
      <c r="D106" t="s">
        <v>658</v>
      </c>
      <c r="E106" t="s">
        <v>660</v>
      </c>
      <c r="F106" s="16" t="s">
        <v>1706</v>
      </c>
      <c r="G106" s="16" t="s">
        <v>1705</v>
      </c>
      <c r="H106" s="264">
        <v>84.033613000000003</v>
      </c>
      <c r="I106">
        <v>92.38655895477838</v>
      </c>
    </row>
    <row r="107" spans="1:9" x14ac:dyDescent="0.25">
      <c r="A107" t="str">
        <f t="shared" ca="1" si="1"/>
        <v>Libyan Arab Jamahiriya</v>
      </c>
      <c r="B107" t="s">
        <v>663</v>
      </c>
      <c r="C107" t="s">
        <v>664</v>
      </c>
      <c r="D107" t="s">
        <v>665</v>
      </c>
      <c r="E107" t="s">
        <v>666</v>
      </c>
      <c r="F107" s="16" t="s">
        <v>1713</v>
      </c>
      <c r="G107" s="16" t="s">
        <v>1712</v>
      </c>
      <c r="H107" s="264">
        <v>1.336541</v>
      </c>
      <c r="I107">
        <v>1.4693932521023276</v>
      </c>
    </row>
    <row r="108" spans="1:9" x14ac:dyDescent="0.25">
      <c r="A108" t="str">
        <f t="shared" ca="1" si="1"/>
        <v>Liechtenstein</v>
      </c>
      <c r="B108" t="s">
        <v>669</v>
      </c>
      <c r="C108" t="s">
        <v>669</v>
      </c>
      <c r="D108" t="s">
        <v>669</v>
      </c>
      <c r="E108" t="s">
        <v>670</v>
      </c>
      <c r="F108" s="16" t="s">
        <v>1535</v>
      </c>
      <c r="G108" s="16" t="s">
        <v>491</v>
      </c>
      <c r="H108" s="264">
        <v>0.93976099999999996</v>
      </c>
      <c r="I108">
        <v>1.0331732973316461</v>
      </c>
    </row>
    <row r="109" spans="1:9" x14ac:dyDescent="0.25">
      <c r="A109" t="str">
        <f t="shared" ca="1" si="1"/>
        <v>Lithuania</v>
      </c>
      <c r="B109" t="s">
        <v>673</v>
      </c>
      <c r="C109" t="s">
        <v>674</v>
      </c>
      <c r="D109" t="s">
        <v>675</v>
      </c>
      <c r="E109" t="s">
        <v>676</v>
      </c>
      <c r="F109" s="16" t="s">
        <v>1709</v>
      </c>
      <c r="G109" s="16" t="s">
        <v>118</v>
      </c>
      <c r="H109" s="264">
        <v>3.1407029999999998</v>
      </c>
      <c r="I109">
        <v>3.4528890584408085</v>
      </c>
    </row>
    <row r="110" spans="1:9" x14ac:dyDescent="0.25">
      <c r="A110" t="str">
        <f t="shared" ca="1" si="1"/>
        <v>Luxembourg</v>
      </c>
      <c r="B110" t="s">
        <v>679</v>
      </c>
      <c r="C110" t="s">
        <v>679</v>
      </c>
      <c r="D110" t="s">
        <v>680</v>
      </c>
      <c r="E110" t="s">
        <v>681</v>
      </c>
      <c r="F110" s="16" t="s">
        <v>1544</v>
      </c>
      <c r="G110" s="16" t="s">
        <v>62</v>
      </c>
      <c r="H110" s="264">
        <v>0.90958700000000003</v>
      </c>
      <c r="I110">
        <v>1</v>
      </c>
    </row>
    <row r="111" spans="1:9" x14ac:dyDescent="0.25">
      <c r="A111" t="str">
        <f t="shared" ca="1" si="1"/>
        <v>Macao</v>
      </c>
      <c r="B111" t="s">
        <v>684</v>
      </c>
      <c r="C111" t="s">
        <v>684</v>
      </c>
      <c r="D111" t="s">
        <v>684</v>
      </c>
      <c r="E111" t="s">
        <v>685</v>
      </c>
      <c r="F111" s="16" t="s">
        <v>1727</v>
      </c>
      <c r="G111" s="16" t="s">
        <v>1726</v>
      </c>
      <c r="H111" s="264">
        <v>7.7881609999999997</v>
      </c>
      <c r="I111">
        <v>8.5623046503523028</v>
      </c>
    </row>
    <row r="112" spans="1:9" x14ac:dyDescent="0.25">
      <c r="A112" t="str">
        <f t="shared" ca="1" si="1"/>
        <v>Macedonia (Former Yugoslav Republic)</v>
      </c>
      <c r="B112" t="s">
        <v>687</v>
      </c>
      <c r="C112" t="s">
        <v>688</v>
      </c>
      <c r="D112" t="s">
        <v>689</v>
      </c>
      <c r="E112" t="s">
        <v>690</v>
      </c>
      <c r="F112" s="16" t="s">
        <v>1721</v>
      </c>
      <c r="G112" s="16" t="s">
        <v>1720</v>
      </c>
      <c r="H112" s="264">
        <v>55.648302000000001</v>
      </c>
      <c r="I112">
        <v>61.179746412382762</v>
      </c>
    </row>
    <row r="113" spans="1:9" x14ac:dyDescent="0.25">
      <c r="A113" t="str">
        <f t="shared" ca="1" si="1"/>
        <v>Madagascar</v>
      </c>
      <c r="B113" t="s">
        <v>693</v>
      </c>
      <c r="C113" t="s">
        <v>693</v>
      </c>
      <c r="D113" t="s">
        <v>693</v>
      </c>
      <c r="E113" t="s">
        <v>694</v>
      </c>
      <c r="F113" s="16" t="s">
        <v>1719</v>
      </c>
      <c r="G113" s="16" t="s">
        <v>1718</v>
      </c>
      <c r="H113" s="264">
        <v>3142.677561</v>
      </c>
      <c r="I113">
        <v>3455.059890917526</v>
      </c>
    </row>
    <row r="114" spans="1:9" x14ac:dyDescent="0.25">
      <c r="A114" t="str">
        <f t="shared" ca="1" si="1"/>
        <v>Malawi</v>
      </c>
      <c r="B114" t="s">
        <v>696</v>
      </c>
      <c r="C114" t="s">
        <v>696</v>
      </c>
      <c r="D114" t="s">
        <v>696</v>
      </c>
      <c r="E114" t="s">
        <v>697</v>
      </c>
      <c r="F114" s="16" t="s">
        <v>1735</v>
      </c>
      <c r="G114" s="16" t="s">
        <v>1734</v>
      </c>
      <c r="H114" s="264">
        <v>435.72984700000001</v>
      </c>
      <c r="I114">
        <v>479.04141879776205</v>
      </c>
    </row>
    <row r="115" spans="1:9" x14ac:dyDescent="0.25">
      <c r="A115" t="str">
        <f t="shared" ca="1" si="1"/>
        <v>Malaysia</v>
      </c>
      <c r="B115" t="s">
        <v>700</v>
      </c>
      <c r="C115" t="s">
        <v>701</v>
      </c>
      <c r="D115" t="s">
        <v>702</v>
      </c>
      <c r="E115" t="s">
        <v>703</v>
      </c>
      <c r="F115" s="16" t="s">
        <v>1739</v>
      </c>
      <c r="G115" s="16" t="s">
        <v>1738</v>
      </c>
      <c r="H115" s="264">
        <v>3.653635</v>
      </c>
      <c r="I115">
        <v>4.0168065286773009</v>
      </c>
    </row>
    <row r="116" spans="1:9" x14ac:dyDescent="0.25">
      <c r="A116" t="str">
        <f t="shared" ca="1" si="1"/>
        <v>Maldives</v>
      </c>
      <c r="B116" t="s">
        <v>706</v>
      </c>
      <c r="C116" t="s">
        <v>706</v>
      </c>
      <c r="D116" t="s">
        <v>707</v>
      </c>
      <c r="E116" t="s">
        <v>708</v>
      </c>
      <c r="F116" s="16" t="s">
        <v>1733</v>
      </c>
      <c r="G116" s="16" t="s">
        <v>1732</v>
      </c>
      <c r="H116" s="264">
        <v>14.954389000000001</v>
      </c>
      <c r="I116">
        <v>16.44085612481269</v>
      </c>
    </row>
    <row r="117" spans="1:9" x14ac:dyDescent="0.25">
      <c r="A117" t="str">
        <f t="shared" ca="1" si="1"/>
        <v>Mali</v>
      </c>
      <c r="B117" t="s">
        <v>710</v>
      </c>
      <c r="C117" t="s">
        <v>710</v>
      </c>
      <c r="D117" t="s">
        <v>711</v>
      </c>
      <c r="E117" t="s">
        <v>712</v>
      </c>
      <c r="F117" s="16" t="s">
        <v>1835</v>
      </c>
      <c r="G117" s="16" t="s">
        <v>1838</v>
      </c>
      <c r="H117" s="264">
        <v>598.44404499999996</v>
      </c>
      <c r="I117">
        <v>657.9294174169155</v>
      </c>
    </row>
    <row r="118" spans="1:9" x14ac:dyDescent="0.25">
      <c r="A118" t="str">
        <f t="shared" ca="1" si="1"/>
        <v>Malta</v>
      </c>
      <c r="B118" t="s">
        <v>715</v>
      </c>
      <c r="C118" t="s">
        <v>716</v>
      </c>
      <c r="D118" t="s">
        <v>715</v>
      </c>
      <c r="E118" t="s">
        <v>717</v>
      </c>
      <c r="F118" s="16" t="s">
        <v>1544</v>
      </c>
      <c r="G118" s="16" t="s">
        <v>62</v>
      </c>
      <c r="H118" s="264">
        <v>0.90958700000000003</v>
      </c>
      <c r="I118">
        <v>1</v>
      </c>
    </row>
    <row r="119" spans="1:9" x14ac:dyDescent="0.25">
      <c r="A119" t="str">
        <f t="shared" ca="1" si="1"/>
        <v>Mauritania</v>
      </c>
      <c r="B119" t="s">
        <v>721</v>
      </c>
      <c r="C119" t="s">
        <v>722</v>
      </c>
      <c r="D119" t="s">
        <v>721</v>
      </c>
      <c r="E119" t="s">
        <v>723</v>
      </c>
      <c r="F119" s="16" t="s">
        <v>1729</v>
      </c>
      <c r="G119" s="16" t="s">
        <v>1728</v>
      </c>
      <c r="H119" s="264">
        <v>309.50170200000002</v>
      </c>
      <c r="I119">
        <v>340.26618894069509</v>
      </c>
    </row>
    <row r="120" spans="1:9" x14ac:dyDescent="0.25">
      <c r="A120" t="str">
        <f t="shared" ca="1" si="1"/>
        <v>Mauritius</v>
      </c>
      <c r="B120" t="s">
        <v>726</v>
      </c>
      <c r="C120" t="s">
        <v>727</v>
      </c>
      <c r="D120" t="s">
        <v>728</v>
      </c>
      <c r="E120" t="s">
        <v>729</v>
      </c>
      <c r="F120" s="16" t="s">
        <v>1731</v>
      </c>
      <c r="G120" s="16" t="s">
        <v>1730</v>
      </c>
      <c r="H120" s="264">
        <v>34.094783</v>
      </c>
      <c r="I120">
        <v>37.483806386854688</v>
      </c>
    </row>
    <row r="121" spans="1:9" x14ac:dyDescent="0.25">
      <c r="A121" t="str">
        <f t="shared" ca="1" si="1"/>
        <v>Mexico</v>
      </c>
      <c r="B121" t="s">
        <v>733</v>
      </c>
      <c r="C121" t="s">
        <v>734</v>
      </c>
      <c r="D121" t="s">
        <v>735</v>
      </c>
      <c r="E121" t="s">
        <v>736</v>
      </c>
      <c r="F121" s="16" t="s">
        <v>1737</v>
      </c>
      <c r="G121" s="16" t="s">
        <v>1736</v>
      </c>
      <c r="H121" s="264">
        <v>15.375152999999999</v>
      </c>
      <c r="I121">
        <v>16.90344409055978</v>
      </c>
    </row>
    <row r="122" spans="1:9" x14ac:dyDescent="0.25">
      <c r="A122" t="str">
        <f t="shared" ca="1" si="1"/>
        <v>Micronesia (Federated States)</v>
      </c>
      <c r="B122" t="s">
        <v>739</v>
      </c>
      <c r="C122" t="s">
        <v>740</v>
      </c>
      <c r="D122" t="s">
        <v>741</v>
      </c>
      <c r="E122" t="s">
        <v>742</v>
      </c>
      <c r="F122" s="16" t="s">
        <v>1822</v>
      </c>
      <c r="G122" s="16" t="s">
        <v>50</v>
      </c>
      <c r="H122" s="264">
        <v>1</v>
      </c>
      <c r="I122">
        <v>1.0994000573886828</v>
      </c>
    </row>
    <row r="123" spans="1:9" x14ac:dyDescent="0.25">
      <c r="A123" t="str">
        <f t="shared" ca="1" si="1"/>
        <v>Moldova</v>
      </c>
      <c r="B123" t="s">
        <v>745</v>
      </c>
      <c r="C123" t="s">
        <v>746</v>
      </c>
      <c r="D123" t="s">
        <v>747</v>
      </c>
      <c r="E123" t="s">
        <v>748</v>
      </c>
      <c r="F123" s="16" t="s">
        <v>1717</v>
      </c>
      <c r="G123" s="16" t="s">
        <v>1716</v>
      </c>
      <c r="H123" s="264">
        <v>17.599436000000001</v>
      </c>
      <c r="I123">
        <v>19.348820948408452</v>
      </c>
    </row>
    <row r="124" spans="1:9" x14ac:dyDescent="0.25">
      <c r="A124" t="str">
        <f t="shared" ca="1" si="1"/>
        <v>Monaco</v>
      </c>
      <c r="B124" t="s">
        <v>751</v>
      </c>
      <c r="C124" t="s">
        <v>751</v>
      </c>
      <c r="D124" t="s">
        <v>752</v>
      </c>
      <c r="E124" t="s">
        <v>753</v>
      </c>
      <c r="F124" s="16" t="s">
        <v>1544</v>
      </c>
      <c r="G124" s="16" t="s">
        <v>62</v>
      </c>
      <c r="H124" s="264">
        <v>0.90958700000000003</v>
      </c>
      <c r="I124">
        <v>1</v>
      </c>
    </row>
    <row r="125" spans="1:9" x14ac:dyDescent="0.25">
      <c r="A125" t="str">
        <f t="shared" ca="1" si="1"/>
        <v>Mongolia</v>
      </c>
      <c r="B125" t="s">
        <v>756</v>
      </c>
      <c r="C125" t="s">
        <v>757</v>
      </c>
      <c r="D125" t="s">
        <v>756</v>
      </c>
      <c r="E125" t="s">
        <v>758</v>
      </c>
      <c r="F125" s="16" t="s">
        <v>1725</v>
      </c>
      <c r="G125" s="16" t="s">
        <v>1724</v>
      </c>
      <c r="H125" s="264">
        <v>1924.927815</v>
      </c>
      <c r="I125">
        <v>2116.2657502800721</v>
      </c>
    </row>
    <row r="126" spans="1:9" x14ac:dyDescent="0.25">
      <c r="A126" t="str">
        <f t="shared" ca="1" si="1"/>
        <v>Montenegro</v>
      </c>
      <c r="B126" t="s">
        <v>761</v>
      </c>
      <c r="C126" t="s">
        <v>762</v>
      </c>
      <c r="D126" t="s">
        <v>761</v>
      </c>
      <c r="E126" t="s">
        <v>763</v>
      </c>
      <c r="F126" s="16" t="s">
        <v>1544</v>
      </c>
      <c r="G126" s="16" t="s">
        <v>62</v>
      </c>
      <c r="H126" s="264">
        <v>0.90958700000000003</v>
      </c>
      <c r="I126">
        <v>1</v>
      </c>
    </row>
    <row r="127" spans="1:9" x14ac:dyDescent="0.25">
      <c r="A127" t="str">
        <f t="shared" ca="1" si="1"/>
        <v>Montserrat</v>
      </c>
      <c r="B127" t="s">
        <v>766</v>
      </c>
      <c r="C127" t="s">
        <v>766</v>
      </c>
      <c r="D127" t="s">
        <v>766</v>
      </c>
      <c r="E127" t="s">
        <v>767</v>
      </c>
      <c r="F127" s="16" t="s">
        <v>1837</v>
      </c>
      <c r="G127" s="16" t="s">
        <v>1836</v>
      </c>
      <c r="H127" s="264">
        <v>2.6881719999999998</v>
      </c>
      <c r="I127">
        <v>2.9553764510706504</v>
      </c>
    </row>
    <row r="128" spans="1:9" x14ac:dyDescent="0.25">
      <c r="A128" t="str">
        <f t="shared" ca="1" si="1"/>
        <v>Morocco</v>
      </c>
      <c r="B128" t="s">
        <v>770</v>
      </c>
      <c r="C128" t="s">
        <v>771</v>
      </c>
      <c r="D128" t="s">
        <v>772</v>
      </c>
      <c r="E128" t="s">
        <v>773</v>
      </c>
      <c r="F128" s="16" t="s">
        <v>1715</v>
      </c>
      <c r="G128" s="16" t="s">
        <v>1714</v>
      </c>
      <c r="H128" s="264">
        <v>9.5602289999999996</v>
      </c>
      <c r="I128">
        <v>10.510516311248951</v>
      </c>
    </row>
    <row r="129" spans="1:13" x14ac:dyDescent="0.25">
      <c r="A129" t="str">
        <f t="shared" ca="1" si="1"/>
        <v>Mozambique</v>
      </c>
      <c r="B129" t="s">
        <v>776</v>
      </c>
      <c r="C129" t="s">
        <v>776</v>
      </c>
      <c r="D129" t="s">
        <v>776</v>
      </c>
      <c r="E129" t="s">
        <v>777</v>
      </c>
      <c r="F129" s="16" t="s">
        <v>1740</v>
      </c>
      <c r="G129" s="265" t="s">
        <v>4048</v>
      </c>
      <c r="H129" s="264">
        <v>36.205647999999997</v>
      </c>
      <c r="I129">
        <v>39.804491488994451</v>
      </c>
    </row>
    <row r="130" spans="1:13" x14ac:dyDescent="0.25">
      <c r="A130" t="str">
        <f t="shared" ref="A130:A193" ca="1" si="2">OFFSET(B130,0,LangOffset,1,1)</f>
        <v>Myanmar</v>
      </c>
      <c r="B130" t="s">
        <v>801</v>
      </c>
      <c r="C130" t="s">
        <v>801</v>
      </c>
      <c r="D130" t="s">
        <v>801</v>
      </c>
      <c r="E130" t="s">
        <v>802</v>
      </c>
      <c r="F130" s="16" t="s">
        <v>1723</v>
      </c>
      <c r="G130" s="16" t="s">
        <v>1722</v>
      </c>
      <c r="H130" s="264">
        <v>1074.3446489999999</v>
      </c>
      <c r="I130">
        <v>1181.1345687658243</v>
      </c>
    </row>
    <row r="131" spans="1:13" x14ac:dyDescent="0.25">
      <c r="A131" t="str">
        <f t="shared" ca="1" si="2"/>
        <v>Namibia</v>
      </c>
      <c r="B131" t="s">
        <v>804</v>
      </c>
      <c r="C131" t="s">
        <v>805</v>
      </c>
      <c r="D131" t="s">
        <v>804</v>
      </c>
      <c r="E131" t="s">
        <v>806</v>
      </c>
      <c r="F131" s="16" t="s">
        <v>1742</v>
      </c>
      <c r="G131" s="16" t="s">
        <v>1741</v>
      </c>
      <c r="H131" s="264">
        <v>12.141520999999999</v>
      </c>
      <c r="I131">
        <v>13.348388884185898</v>
      </c>
    </row>
    <row r="132" spans="1:13" x14ac:dyDescent="0.25">
      <c r="A132" t="str">
        <f t="shared" ca="1" si="2"/>
        <v>Nauru</v>
      </c>
      <c r="B132" t="s">
        <v>808</v>
      </c>
      <c r="C132" t="s">
        <v>808</v>
      </c>
      <c r="D132" t="s">
        <v>808</v>
      </c>
      <c r="E132" t="s">
        <v>809</v>
      </c>
      <c r="F132" s="15" t="s">
        <v>1534</v>
      </c>
      <c r="G132" s="15" t="s">
        <v>1533</v>
      </c>
      <c r="H132" s="264">
        <v>1.3068470000000001</v>
      </c>
      <c r="I132">
        <v>1.4367476667982282</v>
      </c>
      <c r="K132" s="12"/>
      <c r="L132" s="12"/>
      <c r="M132" s="12"/>
    </row>
    <row r="133" spans="1:13" x14ac:dyDescent="0.25">
      <c r="A133" t="str">
        <f t="shared" ca="1" si="2"/>
        <v>Nepal</v>
      </c>
      <c r="B133" t="s">
        <v>811</v>
      </c>
      <c r="C133" t="s">
        <v>812</v>
      </c>
      <c r="D133" t="s">
        <v>811</v>
      </c>
      <c r="E133" t="s">
        <v>813</v>
      </c>
      <c r="F133" s="16" t="s">
        <v>1749</v>
      </c>
      <c r="G133" s="16" t="s">
        <v>1748</v>
      </c>
      <c r="H133" s="264">
        <v>100.391526</v>
      </c>
      <c r="I133">
        <v>110.37044944573745</v>
      </c>
    </row>
    <row r="134" spans="1:13" x14ac:dyDescent="0.25">
      <c r="A134" t="str">
        <f t="shared" ca="1" si="2"/>
        <v>Netherlands</v>
      </c>
      <c r="B134" t="s">
        <v>815</v>
      </c>
      <c r="C134" t="s">
        <v>816</v>
      </c>
      <c r="D134" t="s">
        <v>817</v>
      </c>
      <c r="E134" t="s">
        <v>818</v>
      </c>
      <c r="F134" s="16" t="s">
        <v>1544</v>
      </c>
      <c r="G134" s="16" t="s">
        <v>62</v>
      </c>
      <c r="H134" s="264">
        <v>0.90958700000000003</v>
      </c>
      <c r="I134">
        <v>1</v>
      </c>
    </row>
    <row r="135" spans="1:13" x14ac:dyDescent="0.25">
      <c r="A135" t="str">
        <f t="shared" ca="1" si="2"/>
        <v>Netherlands Antilles</v>
      </c>
      <c r="B135" t="s">
        <v>821</v>
      </c>
      <c r="C135" t="s">
        <v>822</v>
      </c>
      <c r="D135" t="s">
        <v>823</v>
      </c>
      <c r="E135" t="s">
        <v>824</v>
      </c>
      <c r="F135" s="15" t="s">
        <v>1569</v>
      </c>
      <c r="G135" s="15" t="s">
        <v>1568</v>
      </c>
      <c r="H135" s="264">
        <v>1.779992</v>
      </c>
      <c r="I135">
        <v>1.9569233069513965</v>
      </c>
    </row>
    <row r="136" spans="1:13" x14ac:dyDescent="0.25">
      <c r="A136" t="str">
        <f t="shared" ca="1" si="2"/>
        <v>New Caledonia</v>
      </c>
      <c r="B136" t="s">
        <v>827</v>
      </c>
      <c r="C136" t="s">
        <v>828</v>
      </c>
      <c r="D136" t="s">
        <v>829</v>
      </c>
      <c r="E136" t="s">
        <v>830</v>
      </c>
      <c r="F136" s="16" t="s">
        <v>1840</v>
      </c>
      <c r="G136" s="16" t="s">
        <v>1839</v>
      </c>
      <c r="H136" s="264">
        <v>108.778418</v>
      </c>
      <c r="I136">
        <v>119.59099899185014</v>
      </c>
    </row>
    <row r="137" spans="1:13" x14ac:dyDescent="0.25">
      <c r="A137" t="str">
        <f t="shared" ca="1" si="2"/>
        <v>New Zealand</v>
      </c>
      <c r="B137" t="s">
        <v>833</v>
      </c>
      <c r="C137" t="s">
        <v>834</v>
      </c>
      <c r="D137" t="s">
        <v>835</v>
      </c>
      <c r="E137" t="s">
        <v>836</v>
      </c>
      <c r="F137" s="16" t="s">
        <v>1528</v>
      </c>
      <c r="G137" s="16" t="s">
        <v>1527</v>
      </c>
      <c r="H137" s="264">
        <v>1.4052830000000001</v>
      </c>
      <c r="I137">
        <v>1.5449682108473406</v>
      </c>
    </row>
    <row r="138" spans="1:13" x14ac:dyDescent="0.25">
      <c r="A138" t="str">
        <f t="shared" ca="1" si="2"/>
        <v>Nicaragua</v>
      </c>
      <c r="B138" t="s">
        <v>839</v>
      </c>
      <c r="C138" t="s">
        <v>839</v>
      </c>
      <c r="D138" t="s">
        <v>839</v>
      </c>
      <c r="E138" t="s">
        <v>840</v>
      </c>
      <c r="F138" s="16" t="s">
        <v>1746</v>
      </c>
      <c r="G138" s="16" t="s">
        <v>1745</v>
      </c>
      <c r="H138" s="264">
        <v>26.123301000000001</v>
      </c>
      <c r="I138">
        <v>28.719958618581842</v>
      </c>
    </row>
    <row r="139" spans="1:13" x14ac:dyDescent="0.25">
      <c r="A139" t="str">
        <f t="shared" ca="1" si="2"/>
        <v>Niger</v>
      </c>
      <c r="B139" t="s">
        <v>843</v>
      </c>
      <c r="C139" t="s">
        <v>843</v>
      </c>
      <c r="D139" t="s">
        <v>844</v>
      </c>
      <c r="E139" t="s">
        <v>845</v>
      </c>
      <c r="F139" s="16" t="s">
        <v>1835</v>
      </c>
      <c r="G139" s="16" t="s">
        <v>1838</v>
      </c>
      <c r="H139" s="264">
        <v>598.44404499999996</v>
      </c>
      <c r="I139">
        <v>657.9294174169155</v>
      </c>
    </row>
    <row r="140" spans="1:13" x14ac:dyDescent="0.25">
      <c r="A140" t="str">
        <f t="shared" ca="1" si="2"/>
        <v>Nigeria</v>
      </c>
      <c r="B140" t="s">
        <v>848</v>
      </c>
      <c r="C140" t="s">
        <v>848</v>
      </c>
      <c r="D140" t="s">
        <v>848</v>
      </c>
      <c r="E140" t="s">
        <v>849</v>
      </c>
      <c r="F140" s="16" t="s">
        <v>1744</v>
      </c>
      <c r="G140" s="16" t="s">
        <v>1743</v>
      </c>
      <c r="H140" s="264">
        <v>196.618167</v>
      </c>
      <c r="I140">
        <v>216.16202408345765</v>
      </c>
    </row>
    <row r="141" spans="1:13" x14ac:dyDescent="0.25">
      <c r="A141" t="str">
        <f t="shared" ca="1" si="2"/>
        <v>Norway</v>
      </c>
      <c r="B141" t="s">
        <v>860</v>
      </c>
      <c r="C141" t="s">
        <v>861</v>
      </c>
      <c r="D141" t="s">
        <v>862</v>
      </c>
      <c r="E141" t="s">
        <v>863</v>
      </c>
      <c r="F141" s="16" t="s">
        <v>1747</v>
      </c>
      <c r="G141" s="16" t="s">
        <v>1536</v>
      </c>
      <c r="H141" s="264">
        <v>7.7579510000000003</v>
      </c>
      <c r="I141">
        <v>8.5290917746185908</v>
      </c>
    </row>
    <row r="142" spans="1:13" x14ac:dyDescent="0.25">
      <c r="A142" t="str">
        <f t="shared" ca="1" si="2"/>
        <v>Oman</v>
      </c>
      <c r="B142" t="s">
        <v>866</v>
      </c>
      <c r="C142" t="s">
        <v>866</v>
      </c>
      <c r="D142" t="s">
        <v>867</v>
      </c>
      <c r="E142" t="s">
        <v>868</v>
      </c>
      <c r="F142" s="16" t="s">
        <v>1751</v>
      </c>
      <c r="G142" s="16" t="s">
        <v>1750</v>
      </c>
      <c r="H142" s="264">
        <v>0.38395000000000001</v>
      </c>
      <c r="I142">
        <v>0.42211465203438481</v>
      </c>
    </row>
    <row r="143" spans="1:13" x14ac:dyDescent="0.25">
      <c r="A143" t="str">
        <f t="shared" ca="1" si="2"/>
        <v>Pakistan</v>
      </c>
      <c r="B143" t="s">
        <v>870</v>
      </c>
      <c r="C143" t="s">
        <v>870</v>
      </c>
      <c r="D143" t="s">
        <v>871</v>
      </c>
      <c r="E143" t="s">
        <v>872</v>
      </c>
      <c r="F143" s="16" t="s">
        <v>1538</v>
      </c>
      <c r="G143" s="16" t="s">
        <v>1537</v>
      </c>
      <c r="H143" s="264">
        <v>100.55304099999999</v>
      </c>
      <c r="I143">
        <v>110.54801904600659</v>
      </c>
    </row>
    <row r="144" spans="1:13" x14ac:dyDescent="0.25">
      <c r="A144" t="str">
        <f t="shared" ca="1" si="2"/>
        <v>Palau</v>
      </c>
      <c r="B144" t="s">
        <v>874</v>
      </c>
      <c r="C144" t="s">
        <v>874</v>
      </c>
      <c r="D144" t="s">
        <v>874</v>
      </c>
      <c r="E144" t="s">
        <v>875</v>
      </c>
      <c r="F144" s="16" t="s">
        <v>1822</v>
      </c>
      <c r="G144" s="16" t="s">
        <v>50</v>
      </c>
      <c r="H144" s="264">
        <v>1</v>
      </c>
      <c r="I144">
        <v>1.0994000573886828</v>
      </c>
    </row>
    <row r="145" spans="1:9" x14ac:dyDescent="0.25">
      <c r="A145" t="str">
        <f t="shared" ca="1" si="2"/>
        <v>Palestine</v>
      </c>
      <c r="B145" t="s">
        <v>877</v>
      </c>
      <c r="C145" t="s">
        <v>877</v>
      </c>
      <c r="D145" t="s">
        <v>878</v>
      </c>
      <c r="E145" t="s">
        <v>879</v>
      </c>
      <c r="F145" s="16" t="s">
        <v>1669</v>
      </c>
      <c r="G145" s="16" t="s">
        <v>1668</v>
      </c>
      <c r="H145" s="264">
        <v>3.8669760000000002</v>
      </c>
      <c r="I145">
        <v>4.2513536363206601</v>
      </c>
    </row>
    <row r="146" spans="1:9" x14ac:dyDescent="0.25">
      <c r="A146" t="str">
        <f t="shared" ca="1" si="2"/>
        <v>Panama</v>
      </c>
      <c r="B146" t="s">
        <v>882</v>
      </c>
      <c r="C146" t="s">
        <v>882</v>
      </c>
      <c r="D146" t="s">
        <v>883</v>
      </c>
      <c r="E146" t="s">
        <v>884</v>
      </c>
      <c r="F146" s="16" t="s">
        <v>1753</v>
      </c>
      <c r="G146" s="16" t="s">
        <v>1752</v>
      </c>
      <c r="H146" s="264">
        <v>1</v>
      </c>
      <c r="I146">
        <v>1.0994000573886828</v>
      </c>
    </row>
    <row r="147" spans="1:9" x14ac:dyDescent="0.25">
      <c r="A147" t="str">
        <f t="shared" ca="1" si="2"/>
        <v>Papua New Guinea</v>
      </c>
      <c r="B147" t="s">
        <v>887</v>
      </c>
      <c r="C147" t="s">
        <v>888</v>
      </c>
      <c r="D147" t="s">
        <v>889</v>
      </c>
      <c r="E147" t="s">
        <v>890</v>
      </c>
      <c r="F147" s="16" t="s">
        <v>1757</v>
      </c>
      <c r="G147" s="16" t="s">
        <v>1756</v>
      </c>
      <c r="H147" s="264">
        <v>2.6448019999999999</v>
      </c>
      <c r="I147">
        <v>2.9076954705817033</v>
      </c>
    </row>
    <row r="148" spans="1:9" x14ac:dyDescent="0.25">
      <c r="A148" t="str">
        <f t="shared" ca="1" si="2"/>
        <v>Paraguay</v>
      </c>
      <c r="B148" t="s">
        <v>893</v>
      </c>
      <c r="C148" t="s">
        <v>893</v>
      </c>
      <c r="D148" t="s">
        <v>893</v>
      </c>
      <c r="E148" t="s">
        <v>894</v>
      </c>
      <c r="F148" s="16" t="s">
        <v>1763</v>
      </c>
      <c r="G148" s="16" t="s">
        <v>1762</v>
      </c>
      <c r="H148" s="264">
        <v>4982.5610360000001</v>
      </c>
      <c r="I148">
        <v>5477.827888921016</v>
      </c>
    </row>
    <row r="149" spans="1:9" x14ac:dyDescent="0.25">
      <c r="A149" t="str">
        <f t="shared" ca="1" si="2"/>
        <v>Peru</v>
      </c>
      <c r="B149" t="s">
        <v>896</v>
      </c>
      <c r="C149" t="s">
        <v>897</v>
      </c>
      <c r="D149" t="s">
        <v>898</v>
      </c>
      <c r="E149" t="s">
        <v>899</v>
      </c>
      <c r="F149" s="16" t="s">
        <v>1755</v>
      </c>
      <c r="G149" s="16" t="s">
        <v>1754</v>
      </c>
      <c r="H149" s="264">
        <v>3.08928</v>
      </c>
      <c r="I149">
        <v>3.3963546092897103</v>
      </c>
    </row>
    <row r="150" spans="1:9" x14ac:dyDescent="0.25">
      <c r="A150" t="str">
        <f t="shared" ca="1" si="2"/>
        <v>Philippines</v>
      </c>
      <c r="B150" t="s">
        <v>901</v>
      </c>
      <c r="C150" t="s">
        <v>901</v>
      </c>
      <c r="D150" t="s">
        <v>902</v>
      </c>
      <c r="E150" t="s">
        <v>903</v>
      </c>
      <c r="F150" s="16" t="s">
        <v>1759</v>
      </c>
      <c r="G150" s="16" t="s">
        <v>1758</v>
      </c>
      <c r="H150" s="264">
        <v>44.404972999999998</v>
      </c>
      <c r="I150">
        <v>48.818829864542913</v>
      </c>
    </row>
    <row r="151" spans="1:9" x14ac:dyDescent="0.25">
      <c r="A151" t="str">
        <f t="shared" ca="1" si="2"/>
        <v>Poland</v>
      </c>
      <c r="B151" t="s">
        <v>906</v>
      </c>
      <c r="C151" t="s">
        <v>907</v>
      </c>
      <c r="D151" t="s">
        <v>908</v>
      </c>
      <c r="E151" t="s">
        <v>909</v>
      </c>
      <c r="F151" s="16" t="s">
        <v>1761</v>
      </c>
      <c r="G151" s="16" t="s">
        <v>1760</v>
      </c>
      <c r="H151" s="264">
        <v>3.7383169999999999</v>
      </c>
      <c r="I151">
        <v>4.109905924337089</v>
      </c>
    </row>
    <row r="152" spans="1:9" x14ac:dyDescent="0.25">
      <c r="A152" t="str">
        <f t="shared" ca="1" si="2"/>
        <v>Portugal</v>
      </c>
      <c r="B152" t="s">
        <v>911</v>
      </c>
      <c r="C152" t="s">
        <v>911</v>
      </c>
      <c r="D152" t="s">
        <v>911</v>
      </c>
      <c r="E152" t="s">
        <v>912</v>
      </c>
      <c r="F152" s="16" t="s">
        <v>1544</v>
      </c>
      <c r="G152" s="16" t="s">
        <v>62</v>
      </c>
      <c r="H152" s="264">
        <v>0.90958700000000003</v>
      </c>
      <c r="I152">
        <v>1</v>
      </c>
    </row>
    <row r="153" spans="1:9" x14ac:dyDescent="0.25">
      <c r="A153" t="str">
        <f t="shared" ca="1" si="2"/>
        <v>Puerto Rico</v>
      </c>
      <c r="B153" t="s">
        <v>915</v>
      </c>
      <c r="C153" t="s">
        <v>915</v>
      </c>
      <c r="D153" t="s">
        <v>915</v>
      </c>
      <c r="E153" t="s">
        <v>916</v>
      </c>
      <c r="F153" s="16" t="s">
        <v>1822</v>
      </c>
      <c r="G153" s="16" t="s">
        <v>50</v>
      </c>
      <c r="H153" s="264">
        <v>1</v>
      </c>
      <c r="I153">
        <v>1.0994000573886828</v>
      </c>
    </row>
    <row r="154" spans="1:9" x14ac:dyDescent="0.25">
      <c r="A154" t="str">
        <f t="shared" ca="1" si="2"/>
        <v>Qatar</v>
      </c>
      <c r="B154" t="s">
        <v>919</v>
      </c>
      <c r="C154" t="s">
        <v>919</v>
      </c>
      <c r="D154" t="s">
        <v>920</v>
      </c>
      <c r="E154" t="s">
        <v>921</v>
      </c>
      <c r="F154" s="16" t="s">
        <v>1765</v>
      </c>
      <c r="G154" s="16" t="s">
        <v>1764</v>
      </c>
      <c r="H154" s="264">
        <v>3.637686</v>
      </c>
      <c r="I154">
        <v>3.9992721971620084</v>
      </c>
    </row>
    <row r="155" spans="1:9" x14ac:dyDescent="0.25">
      <c r="A155" t="str">
        <f t="shared" ca="1" si="2"/>
        <v>Romania</v>
      </c>
      <c r="B155" t="s">
        <v>925</v>
      </c>
      <c r="C155" t="s">
        <v>926</v>
      </c>
      <c r="D155" t="s">
        <v>927</v>
      </c>
      <c r="E155" t="s">
        <v>928</v>
      </c>
      <c r="F155" s="16" t="s">
        <v>1767</v>
      </c>
      <c r="G155" s="16" t="s">
        <v>1766</v>
      </c>
      <c r="H155" s="264">
        <v>4.0485819999999997</v>
      </c>
      <c r="I155">
        <v>4.4510112831427886</v>
      </c>
    </row>
    <row r="156" spans="1:9" x14ac:dyDescent="0.25">
      <c r="A156" t="str">
        <f t="shared" ca="1" si="2"/>
        <v>Russian Federation</v>
      </c>
      <c r="B156" t="s">
        <v>931</v>
      </c>
      <c r="C156" t="s">
        <v>932</v>
      </c>
      <c r="D156" t="s">
        <v>933</v>
      </c>
      <c r="E156" t="s">
        <v>934</v>
      </c>
      <c r="F156" s="16" t="s">
        <v>1771</v>
      </c>
      <c r="G156" s="16" t="s">
        <v>1770</v>
      </c>
      <c r="H156" s="264">
        <v>52.966101000000002</v>
      </c>
      <c r="I156">
        <v>58.230934479054781</v>
      </c>
    </row>
    <row r="157" spans="1:9" x14ac:dyDescent="0.25">
      <c r="A157" t="str">
        <f t="shared" ca="1" si="2"/>
        <v>Rwanda</v>
      </c>
      <c r="B157" t="s">
        <v>937</v>
      </c>
      <c r="C157" t="s">
        <v>937</v>
      </c>
      <c r="D157" t="s">
        <v>938</v>
      </c>
      <c r="E157" t="s">
        <v>939</v>
      </c>
      <c r="F157" s="16" t="s">
        <v>1773</v>
      </c>
      <c r="G157" s="16" t="s">
        <v>1772</v>
      </c>
      <c r="H157" s="264">
        <v>673.85444700000005</v>
      </c>
      <c r="I157">
        <v>740.8356177034193</v>
      </c>
    </row>
    <row r="158" spans="1:9" x14ac:dyDescent="0.25">
      <c r="A158" t="str">
        <f t="shared" ca="1" si="2"/>
        <v>Saint Helena</v>
      </c>
      <c r="B158" t="s">
        <v>941</v>
      </c>
      <c r="C158" t="s">
        <v>942</v>
      </c>
      <c r="D158" t="s">
        <v>943</v>
      </c>
      <c r="E158" t="s">
        <v>944</v>
      </c>
      <c r="F158" s="16" t="s">
        <v>1786</v>
      </c>
      <c r="G158" s="16" t="s">
        <v>1785</v>
      </c>
      <c r="H158" s="264">
        <v>0.62119500000000005</v>
      </c>
      <c r="I158">
        <v>0.68294181864956294</v>
      </c>
    </row>
    <row r="159" spans="1:9" x14ac:dyDescent="0.25">
      <c r="A159" t="str">
        <f t="shared" ca="1" si="2"/>
        <v>Saint Kitts and Nevis</v>
      </c>
      <c r="B159" t="s">
        <v>947</v>
      </c>
      <c r="C159" t="s">
        <v>948</v>
      </c>
      <c r="D159" t="s">
        <v>949</v>
      </c>
      <c r="E159" t="s">
        <v>950</v>
      </c>
      <c r="F159" s="16" t="s">
        <v>1837</v>
      </c>
      <c r="G159" s="16" t="s">
        <v>1836</v>
      </c>
      <c r="H159" s="264">
        <v>2.6881719999999998</v>
      </c>
      <c r="I159">
        <v>2.9553764510706504</v>
      </c>
    </row>
    <row r="160" spans="1:9" x14ac:dyDescent="0.25">
      <c r="A160" t="str">
        <f t="shared" ca="1" si="2"/>
        <v>Saint Lucia</v>
      </c>
      <c r="B160" t="s">
        <v>953</v>
      </c>
      <c r="C160" t="s">
        <v>954</v>
      </c>
      <c r="D160" t="s">
        <v>955</v>
      </c>
      <c r="E160" t="s">
        <v>956</v>
      </c>
      <c r="F160" s="16" t="s">
        <v>1837</v>
      </c>
      <c r="G160" s="16" t="s">
        <v>1836</v>
      </c>
      <c r="H160" s="264">
        <v>2.6881719999999998</v>
      </c>
      <c r="I160">
        <v>2.9553764510706504</v>
      </c>
    </row>
    <row r="161" spans="1:13" x14ac:dyDescent="0.25">
      <c r="A161" t="str">
        <f t="shared" ca="1" si="2"/>
        <v>Saint Vincent and Grenadines</v>
      </c>
      <c r="B161" t="s">
        <v>960</v>
      </c>
      <c r="C161" t="s">
        <v>961</v>
      </c>
      <c r="D161" t="s">
        <v>962</v>
      </c>
      <c r="E161" t="s">
        <v>963</v>
      </c>
      <c r="F161" s="16" t="s">
        <v>1837</v>
      </c>
      <c r="G161" s="16" t="s">
        <v>1836</v>
      </c>
      <c r="H161" s="264">
        <v>2.6881719999999998</v>
      </c>
      <c r="I161">
        <v>2.9553764510706504</v>
      </c>
    </row>
    <row r="162" spans="1:13" x14ac:dyDescent="0.25">
      <c r="A162" t="str">
        <f t="shared" ca="1" si="2"/>
        <v>Samoa</v>
      </c>
      <c r="B162" t="s">
        <v>965</v>
      </c>
      <c r="C162" t="s">
        <v>965</v>
      </c>
      <c r="D162" t="s">
        <v>965</v>
      </c>
      <c r="E162" t="s">
        <v>966</v>
      </c>
      <c r="F162" s="16" t="s">
        <v>1833</v>
      </c>
      <c r="G162" s="16" t="s">
        <v>1832</v>
      </c>
      <c r="H162" s="264">
        <v>2.2691170000000001</v>
      </c>
      <c r="I162">
        <v>2.4946673600216362</v>
      </c>
    </row>
    <row r="163" spans="1:13" x14ac:dyDescent="0.25">
      <c r="A163" t="str">
        <f t="shared" ca="1" si="2"/>
        <v>San Marino</v>
      </c>
      <c r="B163" t="s">
        <v>969</v>
      </c>
      <c r="C163" t="s">
        <v>969</v>
      </c>
      <c r="D163" t="s">
        <v>969</v>
      </c>
      <c r="E163" t="s">
        <v>970</v>
      </c>
      <c r="F163" s="16" t="s">
        <v>1544</v>
      </c>
      <c r="G163" s="16" t="s">
        <v>62</v>
      </c>
      <c r="H163" s="264">
        <v>0.90958700000000003</v>
      </c>
      <c r="I163">
        <v>1</v>
      </c>
    </row>
    <row r="164" spans="1:13" x14ac:dyDescent="0.25">
      <c r="A164" t="str">
        <f t="shared" ca="1" si="2"/>
        <v>Sao Tome and Principe</v>
      </c>
      <c r="B164" t="s">
        <v>973</v>
      </c>
      <c r="C164" t="s">
        <v>974</v>
      </c>
      <c r="D164" t="s">
        <v>975</v>
      </c>
      <c r="E164" t="s">
        <v>976</v>
      </c>
      <c r="F164" s="16" t="s">
        <v>1796</v>
      </c>
      <c r="G164" s="16" t="s">
        <v>1795</v>
      </c>
      <c r="H164" s="264">
        <v>22296.544034999999</v>
      </c>
      <c r="I164">
        <v>24512.821791648297</v>
      </c>
    </row>
    <row r="165" spans="1:13" x14ac:dyDescent="0.25">
      <c r="A165" t="str">
        <f t="shared" ca="1" si="2"/>
        <v>Saudi Arabia</v>
      </c>
      <c r="B165" t="s">
        <v>979</v>
      </c>
      <c r="C165" t="s">
        <v>980</v>
      </c>
      <c r="D165" t="s">
        <v>981</v>
      </c>
      <c r="E165" t="s">
        <v>982</v>
      </c>
      <c r="F165" s="16" t="s">
        <v>1775</v>
      </c>
      <c r="G165" s="16" t="s">
        <v>1774</v>
      </c>
      <c r="H165" s="264">
        <v>3.7495310000000002</v>
      </c>
      <c r="I165">
        <v>4.1222345965806459</v>
      </c>
    </row>
    <row r="166" spans="1:13" x14ac:dyDescent="0.25">
      <c r="A166" t="str">
        <f t="shared" ca="1" si="2"/>
        <v>Senegal</v>
      </c>
      <c r="B166" t="s">
        <v>984</v>
      </c>
      <c r="C166" t="s">
        <v>985</v>
      </c>
      <c r="D166" t="s">
        <v>984</v>
      </c>
      <c r="E166" t="s">
        <v>986</v>
      </c>
      <c r="F166" s="16" t="s">
        <v>1835</v>
      </c>
      <c r="G166" s="16" t="s">
        <v>1838</v>
      </c>
      <c r="H166" s="264">
        <v>598.44404499999996</v>
      </c>
      <c r="I166">
        <v>657.9294174169155</v>
      </c>
    </row>
    <row r="167" spans="1:13" x14ac:dyDescent="0.25">
      <c r="A167" t="str">
        <f t="shared" ca="1" si="2"/>
        <v>Serbia</v>
      </c>
      <c r="B167" t="s">
        <v>988</v>
      </c>
      <c r="C167" t="s">
        <v>989</v>
      </c>
      <c r="D167" t="s">
        <v>988</v>
      </c>
      <c r="E167" t="s">
        <v>990</v>
      </c>
      <c r="F167" s="16" t="s">
        <v>1769</v>
      </c>
      <c r="G167" s="16" t="s">
        <v>1768</v>
      </c>
      <c r="H167" s="264">
        <v>109.565026</v>
      </c>
      <c r="I167">
        <v>120.45579587219254</v>
      </c>
    </row>
    <row r="168" spans="1:13" x14ac:dyDescent="0.25">
      <c r="A168" t="str">
        <f t="shared" ca="1" si="2"/>
        <v>Seychelles</v>
      </c>
      <c r="B168" t="s">
        <v>991</v>
      </c>
      <c r="C168" t="s">
        <v>991</v>
      </c>
      <c r="D168" t="s">
        <v>991</v>
      </c>
      <c r="E168" t="s">
        <v>992</v>
      </c>
      <c r="F168" s="16" t="s">
        <v>1779</v>
      </c>
      <c r="G168" s="16" t="s">
        <v>1778</v>
      </c>
      <c r="H168" s="264">
        <v>12.645422</v>
      </c>
      <c r="I168">
        <v>13.902377672504114</v>
      </c>
    </row>
    <row r="169" spans="1:13" x14ac:dyDescent="0.25">
      <c r="A169" t="str">
        <f t="shared" ca="1" si="2"/>
        <v>Sierra Leone</v>
      </c>
      <c r="B169" t="s">
        <v>995</v>
      </c>
      <c r="C169" t="s">
        <v>995</v>
      </c>
      <c r="D169" t="s">
        <v>996</v>
      </c>
      <c r="E169" t="s">
        <v>997</v>
      </c>
      <c r="F169" s="16" t="s">
        <v>1790</v>
      </c>
      <c r="G169" s="16" t="s">
        <v>1789</v>
      </c>
      <c r="H169" s="264">
        <v>4280.8219170000002</v>
      </c>
      <c r="I169">
        <v>4706.335861220532</v>
      </c>
    </row>
    <row r="170" spans="1:13" x14ac:dyDescent="0.25">
      <c r="A170" t="str">
        <f t="shared" ca="1" si="2"/>
        <v>Singapore</v>
      </c>
      <c r="B170" t="s">
        <v>999</v>
      </c>
      <c r="C170" t="s">
        <v>1000</v>
      </c>
      <c r="D170" t="s">
        <v>1001</v>
      </c>
      <c r="E170" t="s">
        <v>1002</v>
      </c>
      <c r="F170" s="16" t="s">
        <v>1784</v>
      </c>
      <c r="G170" s="16" t="s">
        <v>1783</v>
      </c>
      <c r="H170" s="264">
        <v>1.347164</v>
      </c>
      <c r="I170">
        <v>1.4810721789119676</v>
      </c>
    </row>
    <row r="171" spans="1:13" x14ac:dyDescent="0.25">
      <c r="A171" t="str">
        <f t="shared" ca="1" si="2"/>
        <v>Slovakia</v>
      </c>
      <c r="B171" t="s">
        <v>1004</v>
      </c>
      <c r="C171" t="s">
        <v>1005</v>
      </c>
      <c r="D171" t="s">
        <v>1006</v>
      </c>
      <c r="E171" t="s">
        <v>1007</v>
      </c>
      <c r="F171" s="16" t="s">
        <v>1788</v>
      </c>
      <c r="G171" s="16" t="s">
        <v>1787</v>
      </c>
      <c r="H171" s="264">
        <v>27.404768000000001</v>
      </c>
      <c r="I171">
        <v>30.128803511923543</v>
      </c>
    </row>
    <row r="172" spans="1:13" x14ac:dyDescent="0.25">
      <c r="A172" t="str">
        <f t="shared" ca="1" si="2"/>
        <v>Slovenia</v>
      </c>
      <c r="B172" t="s">
        <v>1010</v>
      </c>
      <c r="C172" t="s">
        <v>1011</v>
      </c>
      <c r="D172" t="s">
        <v>1012</v>
      </c>
      <c r="E172" t="s">
        <v>1013</v>
      </c>
      <c r="F172" s="16" t="s">
        <v>1544</v>
      </c>
      <c r="G172" s="16" t="s">
        <v>62</v>
      </c>
      <c r="H172" s="264">
        <v>0.90958700000000003</v>
      </c>
      <c r="I172">
        <v>1</v>
      </c>
    </row>
    <row r="173" spans="1:13" x14ac:dyDescent="0.25">
      <c r="A173" t="str">
        <f t="shared" ca="1" si="2"/>
        <v>Solomon Islands</v>
      </c>
      <c r="B173" t="s">
        <v>1015</v>
      </c>
      <c r="C173" t="s">
        <v>1016</v>
      </c>
      <c r="D173" t="s">
        <v>1017</v>
      </c>
      <c r="E173" t="s">
        <v>1018</v>
      </c>
      <c r="F173" s="16" t="s">
        <v>1777</v>
      </c>
      <c r="G173" s="16" t="s">
        <v>1776</v>
      </c>
      <c r="H173" s="264">
        <v>7.7041599999999999</v>
      </c>
      <c r="I173">
        <v>8.4699539461315947</v>
      </c>
    </row>
    <row r="174" spans="1:13" x14ac:dyDescent="0.25">
      <c r="A174" t="str">
        <f t="shared" ca="1" si="2"/>
        <v>Somalia</v>
      </c>
      <c r="B174" t="s">
        <v>1020</v>
      </c>
      <c r="C174" t="s">
        <v>1021</v>
      </c>
      <c r="D174" t="s">
        <v>1020</v>
      </c>
      <c r="E174" t="s">
        <v>1022</v>
      </c>
      <c r="F174" s="16" t="s">
        <v>1792</v>
      </c>
      <c r="G174" s="16" t="s">
        <v>1791</v>
      </c>
      <c r="H174" s="264">
        <v>680.73519399999998</v>
      </c>
      <c r="I174">
        <v>748.40031135009622</v>
      </c>
    </row>
    <row r="175" spans="1:13" x14ac:dyDescent="0.25">
      <c r="A175" t="str">
        <f t="shared" ca="1" si="2"/>
        <v>South Africa</v>
      </c>
      <c r="B175" t="s">
        <v>1024</v>
      </c>
      <c r="C175" t="s">
        <v>1025</v>
      </c>
      <c r="D175" t="s">
        <v>1026</v>
      </c>
      <c r="E175" t="s">
        <v>1027</v>
      </c>
      <c r="F175" s="16" t="s">
        <v>1540</v>
      </c>
      <c r="G175" s="16" t="s">
        <v>1539</v>
      </c>
      <c r="H175" s="264">
        <v>12.141816</v>
      </c>
      <c r="I175">
        <v>13.348713207202829</v>
      </c>
      <c r="K175" s="14"/>
      <c r="L175" s="14"/>
      <c r="M175" s="14"/>
    </row>
    <row r="176" spans="1:13" x14ac:dyDescent="0.25">
      <c r="A176" t="str">
        <f t="shared" ca="1" si="2"/>
        <v>South Sudan</v>
      </c>
      <c r="B176" t="s">
        <v>1030</v>
      </c>
      <c r="C176" t="s">
        <v>1031</v>
      </c>
      <c r="D176" t="s">
        <v>1032</v>
      </c>
      <c r="E176" t="s">
        <v>1033</v>
      </c>
      <c r="F176" s="16" t="s">
        <v>4049</v>
      </c>
      <c r="G176" s="16" t="s">
        <v>4050</v>
      </c>
      <c r="H176" s="264" t="e">
        <v>#N/A</v>
      </c>
      <c r="I176" t="e">
        <v>#N/A</v>
      </c>
    </row>
    <row r="177" spans="1:13" x14ac:dyDescent="0.25">
      <c r="A177" t="str">
        <f t="shared" ca="1" si="2"/>
        <v>Spain</v>
      </c>
      <c r="B177" t="s">
        <v>1035</v>
      </c>
      <c r="C177" t="s">
        <v>1036</v>
      </c>
      <c r="D177" t="s">
        <v>1037</v>
      </c>
      <c r="E177" t="s">
        <v>1038</v>
      </c>
      <c r="F177" s="16" t="s">
        <v>1544</v>
      </c>
      <c r="G177" s="16" t="s">
        <v>62</v>
      </c>
      <c r="H177" s="264">
        <v>0.90958700000000003</v>
      </c>
      <c r="I177">
        <v>1</v>
      </c>
    </row>
    <row r="178" spans="1:13" x14ac:dyDescent="0.25">
      <c r="A178" t="str">
        <f t="shared" ca="1" si="2"/>
        <v>Sri Lanka</v>
      </c>
      <c r="B178" t="s">
        <v>1041</v>
      </c>
      <c r="C178" t="s">
        <v>1041</v>
      </c>
      <c r="D178" t="s">
        <v>1041</v>
      </c>
      <c r="E178" t="s">
        <v>1042</v>
      </c>
      <c r="F178" s="16" t="s">
        <v>1704</v>
      </c>
      <c r="G178" s="16" t="s">
        <v>1703</v>
      </c>
      <c r="H178" s="264">
        <v>130.59945099999999</v>
      </c>
      <c r="I178">
        <v>143.58104392433049</v>
      </c>
    </row>
    <row r="179" spans="1:13" x14ac:dyDescent="0.25">
      <c r="A179" t="str">
        <f t="shared" ca="1" si="2"/>
        <v>Sudan</v>
      </c>
      <c r="B179" t="s">
        <v>1045</v>
      </c>
      <c r="C179" t="s">
        <v>1046</v>
      </c>
      <c r="D179" t="s">
        <v>1047</v>
      </c>
      <c r="E179" t="s">
        <v>1048</v>
      </c>
      <c r="F179" s="16" t="s">
        <v>1781</v>
      </c>
      <c r="G179" s="16" t="s">
        <v>1780</v>
      </c>
      <c r="H179" s="264">
        <v>5.9171589999999998</v>
      </c>
      <c r="I179">
        <v>6.5053249441779615</v>
      </c>
    </row>
    <row r="180" spans="1:13" x14ac:dyDescent="0.25">
      <c r="A180" t="str">
        <f t="shared" ca="1" si="2"/>
        <v>Suriname</v>
      </c>
      <c r="B180" t="s">
        <v>1051</v>
      </c>
      <c r="C180" t="s">
        <v>1051</v>
      </c>
      <c r="D180" t="s">
        <v>1051</v>
      </c>
      <c r="E180" t="s">
        <v>1052</v>
      </c>
      <c r="F180" s="16" t="s">
        <v>1794</v>
      </c>
      <c r="G180" s="16" t="s">
        <v>1793</v>
      </c>
      <c r="H180" s="264">
        <v>3.24044</v>
      </c>
      <c r="I180">
        <v>3.5625399219645839</v>
      </c>
    </row>
    <row r="181" spans="1:13" x14ac:dyDescent="0.25">
      <c r="A181" t="str">
        <f t="shared" ca="1" si="2"/>
        <v>Swaziland</v>
      </c>
      <c r="B181" t="s">
        <v>1054</v>
      </c>
      <c r="C181" t="s">
        <v>1054</v>
      </c>
      <c r="D181" t="s">
        <v>1055</v>
      </c>
      <c r="E181" t="s">
        <v>1056</v>
      </c>
      <c r="F181" s="16" t="s">
        <v>1800</v>
      </c>
      <c r="G181" s="16" t="s">
        <v>1799</v>
      </c>
      <c r="H181" s="264">
        <v>12.141520999999999</v>
      </c>
      <c r="I181">
        <v>13.348388884185898</v>
      </c>
    </row>
    <row r="182" spans="1:13" x14ac:dyDescent="0.25">
      <c r="A182" t="str">
        <f t="shared" ca="1" si="2"/>
        <v>Sweden</v>
      </c>
      <c r="B182" t="s">
        <v>1059</v>
      </c>
      <c r="C182" t="s">
        <v>1060</v>
      </c>
      <c r="D182" t="s">
        <v>1061</v>
      </c>
      <c r="E182" t="s">
        <v>1062</v>
      </c>
      <c r="F182" s="16" t="s">
        <v>1782</v>
      </c>
      <c r="G182" s="16" t="s">
        <v>1541</v>
      </c>
      <c r="H182" s="264">
        <v>8.5034010000000002</v>
      </c>
      <c r="I182">
        <v>9.3486395473989834</v>
      </c>
    </row>
    <row r="183" spans="1:13" x14ac:dyDescent="0.25">
      <c r="A183" t="str">
        <f t="shared" ca="1" si="2"/>
        <v>Switzerland</v>
      </c>
      <c r="B183" t="s">
        <v>1065</v>
      </c>
      <c r="C183" t="s">
        <v>1066</v>
      </c>
      <c r="D183" t="s">
        <v>1067</v>
      </c>
      <c r="E183" t="s">
        <v>1068</v>
      </c>
      <c r="F183" s="16" t="s">
        <v>1535</v>
      </c>
      <c r="G183" s="16" t="s">
        <v>491</v>
      </c>
      <c r="H183" s="264">
        <v>0.93976099999999996</v>
      </c>
      <c r="I183">
        <v>1.0331732973316461</v>
      </c>
    </row>
    <row r="184" spans="1:13" x14ac:dyDescent="0.25">
      <c r="A184" t="str">
        <f t="shared" ca="1" si="2"/>
        <v>Syrian Arab Republic</v>
      </c>
      <c r="B184" t="s">
        <v>1070</v>
      </c>
      <c r="C184" t="s">
        <v>1071</v>
      </c>
      <c r="D184" t="s">
        <v>1072</v>
      </c>
      <c r="E184" t="s">
        <v>1073</v>
      </c>
      <c r="F184" s="16" t="s">
        <v>1798</v>
      </c>
      <c r="G184" s="16" t="s">
        <v>1797</v>
      </c>
      <c r="H184" s="264">
        <v>216.87269499999999</v>
      </c>
      <c r="I184">
        <v>238.42985332903834</v>
      </c>
    </row>
    <row r="185" spans="1:13" x14ac:dyDescent="0.25">
      <c r="A185" t="str">
        <f t="shared" ca="1" si="2"/>
        <v>Taiwan</v>
      </c>
      <c r="B185" t="s">
        <v>1075</v>
      </c>
      <c r="C185" t="s">
        <v>1075</v>
      </c>
      <c r="D185" t="s">
        <v>1075</v>
      </c>
      <c r="E185" t="s">
        <v>1076</v>
      </c>
      <c r="F185" s="16" t="s">
        <v>1815</v>
      </c>
      <c r="G185" s="16" t="s">
        <v>1814</v>
      </c>
      <c r="H185" s="264">
        <v>30.646643999999998</v>
      </c>
      <c r="I185">
        <v>33.692922172370537</v>
      </c>
    </row>
    <row r="186" spans="1:13" x14ac:dyDescent="0.25">
      <c r="A186" t="str">
        <f t="shared" ca="1" si="2"/>
        <v>Tajikistan</v>
      </c>
      <c r="B186" t="s">
        <v>1079</v>
      </c>
      <c r="C186" t="s">
        <v>1080</v>
      </c>
      <c r="D186" t="s">
        <v>1081</v>
      </c>
      <c r="E186" t="s">
        <v>1082</v>
      </c>
      <c r="F186" s="16" t="s">
        <v>1804</v>
      </c>
      <c r="G186" s="16" t="s">
        <v>1803</v>
      </c>
      <c r="H186" s="264">
        <v>6.277463</v>
      </c>
      <c r="I186">
        <v>6.9014431824553339</v>
      </c>
    </row>
    <row r="187" spans="1:13" x14ac:dyDescent="0.25">
      <c r="A187" t="str">
        <f t="shared" ca="1" si="2"/>
        <v>Tanzania (United Republic)</v>
      </c>
      <c r="B187" t="s">
        <v>1084</v>
      </c>
      <c r="C187" t="s">
        <v>1085</v>
      </c>
      <c r="D187" t="s">
        <v>1086</v>
      </c>
      <c r="E187" t="s">
        <v>1087</v>
      </c>
      <c r="F187" s="16" t="s">
        <v>1817</v>
      </c>
      <c r="G187" s="16" t="s">
        <v>1816</v>
      </c>
      <c r="H187" s="264">
        <v>2038.735983</v>
      </c>
      <c r="I187">
        <v>2241.3864567105729</v>
      </c>
    </row>
    <row r="188" spans="1:13" x14ac:dyDescent="0.25">
      <c r="A188" t="str">
        <f t="shared" ca="1" si="2"/>
        <v>Thailand</v>
      </c>
      <c r="B188" t="s">
        <v>1089</v>
      </c>
      <c r="C188" t="s">
        <v>1090</v>
      </c>
      <c r="D188" t="s">
        <v>1091</v>
      </c>
      <c r="E188" t="s">
        <v>1092</v>
      </c>
      <c r="F188" s="16" t="s">
        <v>1802</v>
      </c>
      <c r="G188" s="16" t="s">
        <v>1801</v>
      </c>
      <c r="H188" s="264">
        <v>33.636057000000001</v>
      </c>
      <c r="I188">
        <v>36.979482996129015</v>
      </c>
      <c r="K188" s="11"/>
      <c r="L188" s="11"/>
      <c r="M188" s="11"/>
    </row>
    <row r="189" spans="1:13" x14ac:dyDescent="0.25">
      <c r="A189" t="str">
        <f t="shared" ca="1" si="2"/>
        <v>Timor-Leste</v>
      </c>
      <c r="B189" t="s">
        <v>1095</v>
      </c>
      <c r="C189" t="s">
        <v>1096</v>
      </c>
      <c r="D189" t="s">
        <v>1097</v>
      </c>
      <c r="E189" t="s">
        <v>1098</v>
      </c>
      <c r="F189" s="16" t="s">
        <v>1822</v>
      </c>
      <c r="G189" s="16" t="s">
        <v>50</v>
      </c>
      <c r="H189" s="264">
        <v>1</v>
      </c>
      <c r="I189">
        <v>1.0994000573886828</v>
      </c>
    </row>
    <row r="190" spans="1:13" x14ac:dyDescent="0.25">
      <c r="A190" t="str">
        <f t="shared" ca="1" si="2"/>
        <v>Togo</v>
      </c>
      <c r="B190" t="s">
        <v>1100</v>
      </c>
      <c r="C190" t="s">
        <v>1100</v>
      </c>
      <c r="D190" t="s">
        <v>1100</v>
      </c>
      <c r="E190" t="s">
        <v>1101</v>
      </c>
      <c r="F190" s="16" t="s">
        <v>1835</v>
      </c>
      <c r="G190" s="16" t="s">
        <v>1838</v>
      </c>
      <c r="H190" s="264">
        <v>598.44404499999996</v>
      </c>
      <c r="I190">
        <v>657.9294174169155</v>
      </c>
    </row>
    <row r="191" spans="1:13" x14ac:dyDescent="0.25">
      <c r="A191" t="str">
        <f t="shared" ca="1" si="2"/>
        <v>Tonga</v>
      </c>
      <c r="B191" t="s">
        <v>1105</v>
      </c>
      <c r="C191" t="s">
        <v>1105</v>
      </c>
      <c r="D191" t="s">
        <v>1105</v>
      </c>
      <c r="E191" t="s">
        <v>1106</v>
      </c>
      <c r="F191" s="16" t="s">
        <v>1809</v>
      </c>
      <c r="G191" s="16" t="s">
        <v>1808</v>
      </c>
      <c r="H191" s="264">
        <v>2.0644089999999999</v>
      </c>
      <c r="I191">
        <v>2.2696113730737135</v>
      </c>
    </row>
    <row r="192" spans="1:13" x14ac:dyDescent="0.25">
      <c r="A192" t="str">
        <f t="shared" ca="1" si="2"/>
        <v>Trinidad and Tobago</v>
      </c>
      <c r="B192" t="s">
        <v>1107</v>
      </c>
      <c r="C192" t="s">
        <v>1108</v>
      </c>
      <c r="D192" t="s">
        <v>1109</v>
      </c>
      <c r="E192" t="s">
        <v>1110</v>
      </c>
      <c r="F192" s="16" t="s">
        <v>1813</v>
      </c>
      <c r="G192" s="16" t="s">
        <v>1812</v>
      </c>
      <c r="H192" s="264">
        <v>6.1996279999999997</v>
      </c>
      <c r="I192">
        <v>6.8158713789884855</v>
      </c>
    </row>
    <row r="193" spans="1:13" x14ac:dyDescent="0.25">
      <c r="A193" t="str">
        <f t="shared" ca="1" si="2"/>
        <v>Tunisia</v>
      </c>
      <c r="B193" t="s">
        <v>1112</v>
      </c>
      <c r="C193" t="s">
        <v>1113</v>
      </c>
      <c r="D193" t="s">
        <v>1114</v>
      </c>
      <c r="E193" t="s">
        <v>1115</v>
      </c>
      <c r="F193" s="16" t="s">
        <v>1807</v>
      </c>
      <c r="G193" s="16" t="s">
        <v>1806</v>
      </c>
      <c r="H193" s="264">
        <v>1.958863</v>
      </c>
      <c r="I193">
        <v>2.1535740946165678</v>
      </c>
    </row>
    <row r="194" spans="1:13" x14ac:dyDescent="0.25">
      <c r="A194" t="str">
        <f t="shared" ref="A194:A245" ca="1" si="3">OFFSET(B194,0,LangOffset,1,1)</f>
        <v>Turkey</v>
      </c>
      <c r="B194" t="s">
        <v>1117</v>
      </c>
      <c r="C194" t="s">
        <v>1118</v>
      </c>
      <c r="D194" t="s">
        <v>1119</v>
      </c>
      <c r="E194" t="s">
        <v>1120</v>
      </c>
      <c r="F194" s="16" t="s">
        <v>1811</v>
      </c>
      <c r="G194" s="16" t="s">
        <v>1810</v>
      </c>
      <c r="H194" s="264">
        <v>2.6609889999999998</v>
      </c>
      <c r="I194">
        <v>2.925491459310654</v>
      </c>
    </row>
    <row r="195" spans="1:13" x14ac:dyDescent="0.25">
      <c r="A195" t="str">
        <f t="shared" ca="1" si="3"/>
        <v>Turkmenistan</v>
      </c>
      <c r="B195" t="s">
        <v>1122</v>
      </c>
      <c r="C195" t="s">
        <v>1123</v>
      </c>
      <c r="D195" t="s">
        <v>1124</v>
      </c>
      <c r="E195" t="s">
        <v>1125</v>
      </c>
      <c r="F195" s="16" t="s">
        <v>1805</v>
      </c>
      <c r="G195" s="265" t="s">
        <v>4051</v>
      </c>
      <c r="H195" s="264">
        <v>2.8498139999999998</v>
      </c>
      <c r="I195">
        <v>3.1330856751470719</v>
      </c>
    </row>
    <row r="196" spans="1:13" x14ac:dyDescent="0.25">
      <c r="A196" t="str">
        <f t="shared" ca="1" si="3"/>
        <v>Tuvalu</v>
      </c>
      <c r="B196" t="s">
        <v>1129</v>
      </c>
      <c r="C196" t="s">
        <v>1129</v>
      </c>
      <c r="D196" t="s">
        <v>1129</v>
      </c>
      <c r="E196" t="s">
        <v>1130</v>
      </c>
      <c r="F196" s="15" t="s">
        <v>1534</v>
      </c>
      <c r="G196" s="15" t="s">
        <v>1533</v>
      </c>
      <c r="H196" s="264">
        <v>1.3068470000000001</v>
      </c>
      <c r="I196">
        <v>1.4367476667982282</v>
      </c>
      <c r="K196" s="12"/>
      <c r="L196" s="12"/>
      <c r="M196" s="12"/>
    </row>
    <row r="197" spans="1:13" x14ac:dyDescent="0.25">
      <c r="A197" t="str">
        <f t="shared" ca="1" si="3"/>
        <v>Uganda</v>
      </c>
      <c r="B197" t="s">
        <v>1133</v>
      </c>
      <c r="C197" t="s">
        <v>1134</v>
      </c>
      <c r="D197" t="s">
        <v>1133</v>
      </c>
      <c r="E197" t="s">
        <v>1135</v>
      </c>
      <c r="F197" s="16" t="s">
        <v>1821</v>
      </c>
      <c r="G197" s="16" t="s">
        <v>1820</v>
      </c>
      <c r="H197" s="264">
        <v>3010.234798</v>
      </c>
      <c r="I197">
        <v>3309.4523096746102</v>
      </c>
    </row>
    <row r="198" spans="1:13" x14ac:dyDescent="0.25">
      <c r="A198" t="str">
        <f t="shared" ca="1" si="3"/>
        <v>Ukraine</v>
      </c>
      <c r="B198" t="s">
        <v>1138</v>
      </c>
      <c r="C198" t="s">
        <v>1138</v>
      </c>
      <c r="D198" t="s">
        <v>1139</v>
      </c>
      <c r="E198" t="s">
        <v>1140</v>
      </c>
      <c r="F198" s="16" t="s">
        <v>1819</v>
      </c>
      <c r="G198" s="16" t="s">
        <v>1818</v>
      </c>
      <c r="H198" s="264">
        <v>20.859407000000001</v>
      </c>
      <c r="I198">
        <v>22.932833252893897</v>
      </c>
    </row>
    <row r="199" spans="1:13" x14ac:dyDescent="0.25">
      <c r="A199" t="str">
        <f t="shared" ca="1" si="3"/>
        <v>United Arab Emirates</v>
      </c>
      <c r="B199" t="s">
        <v>1143</v>
      </c>
      <c r="C199" t="s">
        <v>1144</v>
      </c>
      <c r="D199" t="s">
        <v>1145</v>
      </c>
      <c r="E199" t="s">
        <v>1146</v>
      </c>
      <c r="F199" s="17" t="s">
        <v>1561</v>
      </c>
      <c r="G199" s="267" t="s">
        <v>1560</v>
      </c>
      <c r="H199" s="264">
        <v>3.6724199999999998</v>
      </c>
      <c r="I199">
        <v>4.0374587587553465</v>
      </c>
    </row>
    <row r="200" spans="1:13" x14ac:dyDescent="0.25">
      <c r="A200" t="str">
        <f t="shared" ca="1" si="3"/>
        <v>United Kingdom</v>
      </c>
      <c r="B200" t="s">
        <v>1149</v>
      </c>
      <c r="C200" t="s">
        <v>1150</v>
      </c>
      <c r="D200" t="s">
        <v>1151</v>
      </c>
      <c r="E200" t="s">
        <v>1152</v>
      </c>
      <c r="F200" s="16" t="s">
        <v>1543</v>
      </c>
      <c r="G200" s="16" t="s">
        <v>1542</v>
      </c>
      <c r="H200" s="264">
        <v>0.65342299999999998</v>
      </c>
      <c r="I200">
        <v>0.71837328369908537</v>
      </c>
    </row>
    <row r="201" spans="1:13" x14ac:dyDescent="0.25">
      <c r="A201" t="str">
        <f t="shared" ca="1" si="3"/>
        <v>United States</v>
      </c>
      <c r="B201" t="s">
        <v>1154</v>
      </c>
      <c r="C201" t="s">
        <v>1155</v>
      </c>
      <c r="D201" t="s">
        <v>1156</v>
      </c>
      <c r="E201" t="s">
        <v>1157</v>
      </c>
      <c r="F201" s="16" t="s">
        <v>1822</v>
      </c>
      <c r="G201" s="16" t="s">
        <v>50</v>
      </c>
      <c r="H201" s="264">
        <v>1</v>
      </c>
      <c r="I201">
        <v>1.0994000573886828</v>
      </c>
    </row>
    <row r="202" spans="1:13" x14ac:dyDescent="0.25">
      <c r="A202" t="str">
        <f t="shared" ca="1" si="3"/>
        <v>Uruguay</v>
      </c>
      <c r="B202" t="s">
        <v>1160</v>
      </c>
      <c r="C202" t="s">
        <v>1160</v>
      </c>
      <c r="D202" t="s">
        <v>1160</v>
      </c>
      <c r="E202" t="s">
        <v>1161</v>
      </c>
      <c r="F202" s="16" t="s">
        <v>1824</v>
      </c>
      <c r="G202" s="16" t="s">
        <v>1823</v>
      </c>
      <c r="H202" s="264">
        <v>26.399155</v>
      </c>
      <c r="I202">
        <v>29.023232522012737</v>
      </c>
    </row>
    <row r="203" spans="1:13" x14ac:dyDescent="0.25">
      <c r="A203" t="str">
        <f t="shared" ca="1" si="3"/>
        <v>Uzbekistan</v>
      </c>
      <c r="B203" t="s">
        <v>1164</v>
      </c>
      <c r="C203" t="s">
        <v>1165</v>
      </c>
      <c r="D203" t="s">
        <v>1166</v>
      </c>
      <c r="E203" t="s">
        <v>1167</v>
      </c>
      <c r="F203" s="16" t="s">
        <v>1826</v>
      </c>
      <c r="G203" s="16" t="s">
        <v>1825</v>
      </c>
      <c r="H203" s="264">
        <v>2508.151492</v>
      </c>
      <c r="I203">
        <v>2757.4618942443108</v>
      </c>
    </row>
    <row r="204" spans="1:13" x14ac:dyDescent="0.25">
      <c r="A204" t="str">
        <f t="shared" ca="1" si="3"/>
        <v>Vanuatu</v>
      </c>
      <c r="B204" t="s">
        <v>1169</v>
      </c>
      <c r="C204" t="s">
        <v>1169</v>
      </c>
      <c r="D204" t="s">
        <v>1169</v>
      </c>
      <c r="E204" t="s">
        <v>1170</v>
      </c>
      <c r="F204" s="16" t="s">
        <v>1831</v>
      </c>
      <c r="G204" s="16" t="s">
        <v>1830</v>
      </c>
      <c r="H204" s="264">
        <v>103.05028799999999</v>
      </c>
      <c r="I204">
        <v>113.2934925411203</v>
      </c>
    </row>
    <row r="205" spans="1:13" x14ac:dyDescent="0.25">
      <c r="A205" t="str">
        <f t="shared" ca="1" si="3"/>
        <v>Venezuela</v>
      </c>
      <c r="B205" t="s">
        <v>1173</v>
      </c>
      <c r="C205" t="s">
        <v>1173</v>
      </c>
      <c r="D205" t="s">
        <v>1173</v>
      </c>
      <c r="E205" t="s">
        <v>1174</v>
      </c>
      <c r="F205" s="16" t="s">
        <v>1827</v>
      </c>
      <c r="G205" s="265" t="s">
        <v>4052</v>
      </c>
      <c r="H205" s="264">
        <v>6.2893080000000001</v>
      </c>
      <c r="I205">
        <v>6.914465576135103</v>
      </c>
    </row>
    <row r="206" spans="1:13" x14ac:dyDescent="0.25">
      <c r="A206" t="str">
        <f t="shared" ca="1" si="3"/>
        <v>Viet Nam</v>
      </c>
      <c r="B206" t="s">
        <v>1176</v>
      </c>
      <c r="C206" t="s">
        <v>1176</v>
      </c>
      <c r="D206" t="s">
        <v>1176</v>
      </c>
      <c r="E206" t="s">
        <v>1177</v>
      </c>
      <c r="F206" s="16" t="s">
        <v>1829</v>
      </c>
      <c r="G206" s="16" t="s">
        <v>1828</v>
      </c>
      <c r="H206" s="264">
        <v>21786.492374000001</v>
      </c>
      <c r="I206">
        <v>23952.070966273706</v>
      </c>
    </row>
    <row r="207" spans="1:13" x14ac:dyDescent="0.25">
      <c r="A207" t="str">
        <f t="shared" ca="1" si="3"/>
        <v>Wallis and Futuna Islands</v>
      </c>
      <c r="B207" t="s">
        <v>1178</v>
      </c>
      <c r="C207" t="s">
        <v>1179</v>
      </c>
      <c r="D207" t="s">
        <v>1180</v>
      </c>
      <c r="E207" t="s">
        <v>1181</v>
      </c>
      <c r="F207" s="16" t="s">
        <v>1840</v>
      </c>
      <c r="G207" s="16" t="s">
        <v>1839</v>
      </c>
      <c r="H207" s="264">
        <v>108.778418</v>
      </c>
      <c r="I207">
        <v>119.59099899185014</v>
      </c>
    </row>
    <row r="208" spans="1:13" x14ac:dyDescent="0.25">
      <c r="A208" t="str">
        <f t="shared" ca="1" si="3"/>
        <v>Yemen</v>
      </c>
      <c r="B208" t="s">
        <v>1184</v>
      </c>
      <c r="C208" t="s">
        <v>1185</v>
      </c>
      <c r="D208" t="s">
        <v>1184</v>
      </c>
      <c r="E208" t="s">
        <v>1186</v>
      </c>
      <c r="F208" s="16" t="s">
        <v>1842</v>
      </c>
      <c r="G208" s="16" t="s">
        <v>1841</v>
      </c>
      <c r="H208" s="264">
        <v>214.730513</v>
      </c>
      <c r="I208">
        <v>236.07473831530135</v>
      </c>
    </row>
    <row r="209" spans="1:9" x14ac:dyDescent="0.25">
      <c r="A209" t="str">
        <f t="shared" ca="1" si="3"/>
        <v>Zambia</v>
      </c>
      <c r="B209" t="s">
        <v>1188</v>
      </c>
      <c r="C209" t="s">
        <v>1189</v>
      </c>
      <c r="D209" t="s">
        <v>1188</v>
      </c>
      <c r="E209" t="s">
        <v>1190</v>
      </c>
      <c r="F209" s="16" t="s">
        <v>1843</v>
      </c>
      <c r="G209" s="265" t="s">
        <v>4053</v>
      </c>
      <c r="H209" s="264">
        <v>7.1994239999999996</v>
      </c>
      <c r="I209">
        <v>7.9150471587654607</v>
      </c>
    </row>
    <row r="210" spans="1:9" x14ac:dyDescent="0.25">
      <c r="A210" t="str">
        <f t="shared" ca="1" si="3"/>
        <v>Zanzibar</v>
      </c>
      <c r="B210" t="s">
        <v>1192</v>
      </c>
      <c r="C210" t="s">
        <v>1192</v>
      </c>
      <c r="D210" t="s">
        <v>1192</v>
      </c>
      <c r="E210" t="s">
        <v>1193</v>
      </c>
      <c r="F210" s="16" t="s">
        <v>1817</v>
      </c>
      <c r="G210" s="16" t="s">
        <v>1816</v>
      </c>
      <c r="H210" s="264">
        <v>2038.735983</v>
      </c>
      <c r="I210">
        <v>2241.3864567105729</v>
      </c>
    </row>
    <row r="211" spans="1:9" x14ac:dyDescent="0.25">
      <c r="A211" t="str">
        <f t="shared" ca="1" si="3"/>
        <v>Zimbabwe</v>
      </c>
      <c r="B211" t="s">
        <v>1196</v>
      </c>
      <c r="C211" t="s">
        <v>1196</v>
      </c>
      <c r="D211" t="s">
        <v>1197</v>
      </c>
      <c r="E211" t="s">
        <v>1198</v>
      </c>
      <c r="F211" s="268" t="s">
        <v>4047</v>
      </c>
      <c r="G211" s="265" t="s">
        <v>50</v>
      </c>
      <c r="H211" s="264">
        <v>1</v>
      </c>
      <c r="I211">
        <v>1.0994000573886828</v>
      </c>
    </row>
    <row r="212" spans="1:9" x14ac:dyDescent="0.25">
      <c r="A212" t="str">
        <f t="shared" ca="1" si="3"/>
        <v>Multicountry Africa (RMCC)</v>
      </c>
      <c r="B212" t="s">
        <v>2327</v>
      </c>
      <c r="C212" t="s">
        <v>2327</v>
      </c>
      <c r="D212" t="s">
        <v>2327</v>
      </c>
      <c r="E212" t="s">
        <v>2327</v>
      </c>
      <c r="F212" t="s">
        <v>4047</v>
      </c>
      <c r="G212" s="16" t="s">
        <v>50</v>
      </c>
      <c r="H212" s="264">
        <v>1</v>
      </c>
      <c r="I212">
        <v>1.0994000573886828</v>
      </c>
    </row>
    <row r="213" spans="1:9" x14ac:dyDescent="0.25">
      <c r="A213" t="str">
        <f t="shared" ca="1" si="3"/>
        <v>Multicountry Africa (SADC)</v>
      </c>
      <c r="B213" t="s">
        <v>2328</v>
      </c>
      <c r="C213" t="s">
        <v>2328</v>
      </c>
      <c r="D213" t="s">
        <v>2328</v>
      </c>
      <c r="E213" t="s">
        <v>2328</v>
      </c>
      <c r="F213" t="s">
        <v>4047</v>
      </c>
      <c r="G213" s="16" t="s">
        <v>50</v>
      </c>
      <c r="H213" s="264">
        <v>1</v>
      </c>
      <c r="I213">
        <v>1.0994000573886828</v>
      </c>
    </row>
    <row r="214" spans="1:9" x14ac:dyDescent="0.25">
      <c r="A214" t="str">
        <f t="shared" ca="1" si="3"/>
        <v>Multicountry Africa (West Africa Corridor Program)</v>
      </c>
      <c r="B214" t="s">
        <v>2329</v>
      </c>
      <c r="C214" t="s">
        <v>2329</v>
      </c>
      <c r="D214" t="s">
        <v>2329</v>
      </c>
      <c r="E214" t="s">
        <v>2329</v>
      </c>
      <c r="F214" t="s">
        <v>4047</v>
      </c>
      <c r="G214" s="16" t="s">
        <v>50</v>
      </c>
      <c r="H214" s="264">
        <v>1</v>
      </c>
      <c r="I214">
        <v>1.0994000573886828</v>
      </c>
    </row>
    <row r="215" spans="1:9" x14ac:dyDescent="0.25">
      <c r="A215" t="str">
        <f t="shared" ca="1" si="3"/>
        <v>Multicountry Americas (Andean)</v>
      </c>
      <c r="B215" t="s">
        <v>2330</v>
      </c>
      <c r="C215" t="s">
        <v>2330</v>
      </c>
      <c r="D215" t="s">
        <v>2330</v>
      </c>
      <c r="E215" t="s">
        <v>2330</v>
      </c>
      <c r="F215" t="s">
        <v>4047</v>
      </c>
      <c r="G215" s="16" t="s">
        <v>50</v>
      </c>
      <c r="H215" s="264">
        <v>1</v>
      </c>
      <c r="I215">
        <v>1.0994000573886828</v>
      </c>
    </row>
    <row r="216" spans="1:9" x14ac:dyDescent="0.25">
      <c r="A216" t="str">
        <f t="shared" ca="1" si="3"/>
        <v>Multicountry Americas (CARICOM / PANCAP)</v>
      </c>
      <c r="B216" t="s">
        <v>2331</v>
      </c>
      <c r="C216" t="s">
        <v>2331</v>
      </c>
      <c r="D216" t="s">
        <v>2331</v>
      </c>
      <c r="E216" t="s">
        <v>2331</v>
      </c>
      <c r="F216" t="s">
        <v>4047</v>
      </c>
      <c r="G216" s="16" t="s">
        <v>50</v>
      </c>
      <c r="H216" s="264">
        <v>1</v>
      </c>
      <c r="I216">
        <v>1.0994000573886828</v>
      </c>
    </row>
    <row r="217" spans="1:9" x14ac:dyDescent="0.25">
      <c r="A217" t="str">
        <f t="shared" ca="1" si="3"/>
        <v>Multicountry Americas (COPRECOS)</v>
      </c>
      <c r="B217" t="s">
        <v>2332</v>
      </c>
      <c r="C217" t="s">
        <v>2332</v>
      </c>
      <c r="D217" t="s">
        <v>2332</v>
      </c>
      <c r="E217" t="s">
        <v>2332</v>
      </c>
      <c r="F217" t="s">
        <v>4047</v>
      </c>
      <c r="G217" s="16" t="s">
        <v>50</v>
      </c>
      <c r="H217" s="264">
        <v>1</v>
      </c>
      <c r="I217">
        <v>1.0994000573886828</v>
      </c>
    </row>
    <row r="218" spans="1:9" x14ac:dyDescent="0.25">
      <c r="A218" t="str">
        <f t="shared" ca="1" si="3"/>
        <v>Multicountry Americas (CRN+)</v>
      </c>
      <c r="B218" t="s">
        <v>2333</v>
      </c>
      <c r="C218" t="s">
        <v>2333</v>
      </c>
      <c r="D218" t="s">
        <v>2333</v>
      </c>
      <c r="E218" t="s">
        <v>2333</v>
      </c>
      <c r="F218" t="s">
        <v>4047</v>
      </c>
      <c r="G218" s="16" t="s">
        <v>50</v>
      </c>
      <c r="H218" s="264">
        <v>1</v>
      </c>
      <c r="I218">
        <v>1.0994000573886828</v>
      </c>
    </row>
    <row r="219" spans="1:9" x14ac:dyDescent="0.25">
      <c r="A219" t="str">
        <f t="shared" ca="1" si="3"/>
        <v>Multicountry Americas (Meso)</v>
      </c>
      <c r="B219" t="s">
        <v>2334</v>
      </c>
      <c r="C219" t="s">
        <v>2334</v>
      </c>
      <c r="D219" t="s">
        <v>2334</v>
      </c>
      <c r="E219" t="s">
        <v>2334</v>
      </c>
      <c r="F219" t="s">
        <v>4047</v>
      </c>
      <c r="G219" s="16" t="s">
        <v>50</v>
      </c>
      <c r="H219" s="264">
        <v>1</v>
      </c>
      <c r="I219">
        <v>1.0994000573886828</v>
      </c>
    </row>
    <row r="220" spans="1:9" x14ac:dyDescent="0.25">
      <c r="A220" t="str">
        <f t="shared" ca="1" si="3"/>
        <v>Multicountry Americas (OECS)</v>
      </c>
      <c r="B220" t="s">
        <v>2335</v>
      </c>
      <c r="C220" t="s">
        <v>2335</v>
      </c>
      <c r="D220" t="s">
        <v>2335</v>
      </c>
      <c r="E220" t="s">
        <v>2335</v>
      </c>
      <c r="F220" t="s">
        <v>4047</v>
      </c>
      <c r="G220" s="16" t="s">
        <v>50</v>
      </c>
      <c r="H220" s="264">
        <v>1</v>
      </c>
      <c r="I220">
        <v>1.0994000573886828</v>
      </c>
    </row>
    <row r="221" spans="1:9" x14ac:dyDescent="0.25">
      <c r="A221" t="str">
        <f t="shared" ca="1" si="3"/>
        <v>Multicountry Americas (REDCA+)</v>
      </c>
      <c r="B221" t="s">
        <v>2336</v>
      </c>
      <c r="C221" t="s">
        <v>2336</v>
      </c>
      <c r="D221" t="s">
        <v>2336</v>
      </c>
      <c r="E221" t="s">
        <v>2336</v>
      </c>
      <c r="F221" t="s">
        <v>4047</v>
      </c>
      <c r="G221" s="16" t="s">
        <v>50</v>
      </c>
      <c r="H221" s="264">
        <v>1</v>
      </c>
      <c r="I221">
        <v>1.0994000573886828</v>
      </c>
    </row>
    <row r="222" spans="1:9" x14ac:dyDescent="0.25">
      <c r="A222" t="str">
        <f t="shared" ca="1" si="3"/>
        <v>Multicountry Americas (REDTRASEX)</v>
      </c>
      <c r="B222" t="s">
        <v>2337</v>
      </c>
      <c r="C222" t="s">
        <v>2337</v>
      </c>
      <c r="D222" t="s">
        <v>2337</v>
      </c>
      <c r="E222" t="s">
        <v>2337</v>
      </c>
      <c r="F222" t="s">
        <v>4047</v>
      </c>
      <c r="G222" s="16" t="s">
        <v>50</v>
      </c>
      <c r="H222" s="264">
        <v>1</v>
      </c>
      <c r="I222">
        <v>1.0994000573886828</v>
      </c>
    </row>
    <row r="223" spans="1:9" x14ac:dyDescent="0.25">
      <c r="A223" t="str">
        <f t="shared" ca="1" si="3"/>
        <v>Multicountry East Asia and Pacific (APN+)</v>
      </c>
      <c r="B223" t="s">
        <v>2338</v>
      </c>
      <c r="C223" t="s">
        <v>2338</v>
      </c>
      <c r="D223" t="s">
        <v>2338</v>
      </c>
      <c r="E223" t="s">
        <v>2338</v>
      </c>
      <c r="F223" t="s">
        <v>4047</v>
      </c>
      <c r="G223" s="16" t="s">
        <v>50</v>
      </c>
      <c r="H223" s="264">
        <v>1</v>
      </c>
      <c r="I223">
        <v>1.0994000573886828</v>
      </c>
    </row>
    <row r="224" spans="1:9" x14ac:dyDescent="0.25">
      <c r="A224" t="str">
        <f t="shared" ca="1" si="3"/>
        <v>Multicountry East Asia and Pacific (ISEAN-HIVOS)</v>
      </c>
      <c r="B224" t="s">
        <v>2339</v>
      </c>
      <c r="C224" t="s">
        <v>2339</v>
      </c>
      <c r="D224" t="s">
        <v>2339</v>
      </c>
      <c r="E224" t="s">
        <v>2339</v>
      </c>
      <c r="F224" t="s">
        <v>4047</v>
      </c>
      <c r="G224" s="16" t="s">
        <v>50</v>
      </c>
      <c r="H224" s="264">
        <v>1</v>
      </c>
      <c r="I224">
        <v>1.0994000573886828</v>
      </c>
    </row>
    <row r="225" spans="1:9" x14ac:dyDescent="0.25">
      <c r="A225" t="str">
        <f t="shared" ca="1" si="3"/>
        <v>Multicountry East Asia and Pacific (RAI)</v>
      </c>
      <c r="B225" t="s">
        <v>2340</v>
      </c>
      <c r="C225" t="s">
        <v>2340</v>
      </c>
      <c r="D225" t="s">
        <v>2340</v>
      </c>
      <c r="E225" t="s">
        <v>2340</v>
      </c>
      <c r="F225" t="s">
        <v>4047</v>
      </c>
      <c r="G225" s="16" t="s">
        <v>50</v>
      </c>
      <c r="H225" s="264">
        <v>1</v>
      </c>
      <c r="I225">
        <v>1.0994000573886828</v>
      </c>
    </row>
    <row r="226" spans="1:9" x14ac:dyDescent="0.25">
      <c r="A226" t="str">
        <f t="shared" ca="1" si="3"/>
        <v>Multicountry Eastern Europe - Central Asia (EHRN)</v>
      </c>
      <c r="B226" t="s">
        <v>2341</v>
      </c>
      <c r="C226" t="s">
        <v>2341</v>
      </c>
      <c r="D226" t="s">
        <v>2341</v>
      </c>
      <c r="E226" t="s">
        <v>2341</v>
      </c>
      <c r="F226" t="s">
        <v>4047</v>
      </c>
      <c r="G226" s="16" t="s">
        <v>50</v>
      </c>
      <c r="H226" s="264">
        <v>1</v>
      </c>
      <c r="I226">
        <v>1.0994000573886828</v>
      </c>
    </row>
    <row r="227" spans="1:9" x14ac:dyDescent="0.25">
      <c r="A227" t="str">
        <f t="shared" ca="1" si="3"/>
        <v>Multicountry Middle East - North Africa (MENAHRA)</v>
      </c>
      <c r="B227" t="s">
        <v>2342</v>
      </c>
      <c r="C227" t="s">
        <v>2342</v>
      </c>
      <c r="D227" t="s">
        <v>2342</v>
      </c>
      <c r="E227" t="s">
        <v>2342</v>
      </c>
      <c r="F227" t="s">
        <v>4047</v>
      </c>
      <c r="G227" s="16" t="s">
        <v>50</v>
      </c>
      <c r="H227" s="264">
        <v>1</v>
      </c>
      <c r="I227">
        <v>1.0994000573886828</v>
      </c>
    </row>
    <row r="228" spans="1:9" x14ac:dyDescent="0.25">
      <c r="A228" t="str">
        <f t="shared" ca="1" si="3"/>
        <v>Multicountry South Asia</v>
      </c>
      <c r="B228" t="s">
        <v>2343</v>
      </c>
      <c r="C228" t="s">
        <v>2343</v>
      </c>
      <c r="D228" t="s">
        <v>2343</v>
      </c>
      <c r="E228" t="s">
        <v>2343</v>
      </c>
      <c r="F228" t="s">
        <v>4047</v>
      </c>
      <c r="G228" s="16" t="s">
        <v>50</v>
      </c>
      <c r="H228" s="264">
        <v>1</v>
      </c>
      <c r="I228">
        <v>1.0994000573886828</v>
      </c>
    </row>
    <row r="229" spans="1:9" x14ac:dyDescent="0.25">
      <c r="A229" t="str">
        <f t="shared" ca="1" si="3"/>
        <v>Multicountry Western Pacific</v>
      </c>
      <c r="B229" t="s">
        <v>2344</v>
      </c>
      <c r="C229" t="s">
        <v>2344</v>
      </c>
      <c r="D229" t="s">
        <v>2344</v>
      </c>
      <c r="E229" t="s">
        <v>2344</v>
      </c>
      <c r="F229" t="s">
        <v>4047</v>
      </c>
      <c r="G229" s="16" t="s">
        <v>50</v>
      </c>
      <c r="H229" s="264">
        <v>1</v>
      </c>
      <c r="I229">
        <v>1.0994000573886828</v>
      </c>
    </row>
    <row r="230" spans="1:9" x14ac:dyDescent="0.25">
      <c r="A230" t="str">
        <f t="shared" ca="1" si="3"/>
        <v>Multicountry Africa (HIVOS)</v>
      </c>
      <c r="B230" t="s">
        <v>4031</v>
      </c>
      <c r="C230" t="s">
        <v>4031</v>
      </c>
      <c r="D230" t="s">
        <v>4031</v>
      </c>
      <c r="E230" t="s">
        <v>4031</v>
      </c>
      <c r="F230" t="s">
        <v>4047</v>
      </c>
      <c r="G230" s="16" t="s">
        <v>50</v>
      </c>
      <c r="H230" s="264">
        <v>1</v>
      </c>
      <c r="I230">
        <v>1.0994000573886828</v>
      </c>
    </row>
    <row r="231" spans="1:9" x14ac:dyDescent="0.25">
      <c r="A231" t="str">
        <f t="shared" ca="1" si="3"/>
        <v>Multicountry Africa (ARASA-ENDA)</v>
      </c>
      <c r="B231" t="s">
        <v>4032</v>
      </c>
      <c r="C231" t="s">
        <v>4032</v>
      </c>
      <c r="D231" t="s">
        <v>4032</v>
      </c>
      <c r="E231" t="s">
        <v>4032</v>
      </c>
      <c r="F231" t="s">
        <v>4047</v>
      </c>
      <c r="G231" s="16" t="s">
        <v>50</v>
      </c>
      <c r="H231" s="264">
        <v>1</v>
      </c>
      <c r="I231">
        <v>1.0994000573886828</v>
      </c>
    </row>
    <row r="232" spans="1:9" x14ac:dyDescent="0.25">
      <c r="A232" t="str">
        <f t="shared" ca="1" si="3"/>
        <v>Multicountry Africa (KANCO)</v>
      </c>
      <c r="B232" t="s">
        <v>4033</v>
      </c>
      <c r="C232" t="s">
        <v>4033</v>
      </c>
      <c r="D232" t="s">
        <v>4033</v>
      </c>
      <c r="E232" t="s">
        <v>4033</v>
      </c>
      <c r="F232" t="s">
        <v>4047</v>
      </c>
      <c r="G232" s="16" t="s">
        <v>50</v>
      </c>
      <c r="H232" s="264">
        <v>1</v>
      </c>
      <c r="I232">
        <v>1.0994000573886828</v>
      </c>
    </row>
    <row r="233" spans="1:9" x14ac:dyDescent="0.25">
      <c r="A233" t="str">
        <f t="shared" ca="1" si="3"/>
        <v>Multicountry Africa (African Network for the Care of Children Affected by HIV/AIDS (ANECCA))</v>
      </c>
      <c r="B233" t="s">
        <v>4034</v>
      </c>
      <c r="C233" t="s">
        <v>4034</v>
      </c>
      <c r="D233" t="s">
        <v>4034</v>
      </c>
      <c r="E233" t="s">
        <v>4034</v>
      </c>
      <c r="F233" t="s">
        <v>4047</v>
      </c>
      <c r="G233" s="16" t="s">
        <v>50</v>
      </c>
      <c r="H233" s="264">
        <v>1</v>
      </c>
      <c r="I233">
        <v>1.0994000573886828</v>
      </c>
    </row>
    <row r="234" spans="1:9" x14ac:dyDescent="0.25">
      <c r="A234" t="str">
        <f t="shared" ca="1" si="3"/>
        <v>Multicountry Africa (Abidjan-Lagos Corridor Organization  (OCAL))</v>
      </c>
      <c r="B234" t="s">
        <v>4035</v>
      </c>
      <c r="C234" t="s">
        <v>4035</v>
      </c>
      <c r="D234" t="s">
        <v>4035</v>
      </c>
      <c r="E234" t="s">
        <v>4035</v>
      </c>
      <c r="F234" s="16" t="s">
        <v>1835</v>
      </c>
      <c r="G234" s="16" t="s">
        <v>1838</v>
      </c>
      <c r="H234" s="264">
        <v>598.44404499999996</v>
      </c>
      <c r="I234">
        <v>657.9294174169155</v>
      </c>
    </row>
    <row r="235" spans="1:9" x14ac:dyDescent="0.25">
      <c r="A235" t="str">
        <f t="shared" ca="1" si="3"/>
        <v>Multicountry Africa (Intergovernmental Authority on Development (IGAD))</v>
      </c>
      <c r="B235" t="s">
        <v>4036</v>
      </c>
      <c r="C235" t="s">
        <v>4036</v>
      </c>
      <c r="D235" t="s">
        <v>4036</v>
      </c>
      <c r="E235" t="s">
        <v>4036</v>
      </c>
      <c r="F235" t="s">
        <v>4047</v>
      </c>
      <c r="G235" s="16" t="s">
        <v>50</v>
      </c>
      <c r="H235" s="264">
        <v>1</v>
      </c>
      <c r="I235">
        <v>1.0994000573886828</v>
      </c>
    </row>
    <row r="236" spans="1:9" x14ac:dyDescent="0.25">
      <c r="A236" t="str">
        <f t="shared" ca="1" si="3"/>
        <v>Multicountry Africa (E8 Secretariat - SADC)</v>
      </c>
      <c r="B236" t="s">
        <v>4037</v>
      </c>
      <c r="C236" t="s">
        <v>4037</v>
      </c>
      <c r="D236" t="s">
        <v>4037</v>
      </c>
      <c r="E236" t="s">
        <v>4037</v>
      </c>
      <c r="F236" t="s">
        <v>4047</v>
      </c>
      <c r="G236" s="16" t="s">
        <v>50</v>
      </c>
      <c r="H236" s="264">
        <v>1</v>
      </c>
      <c r="I236">
        <v>1.0994000573886828</v>
      </c>
    </row>
    <row r="237" spans="1:9" x14ac:dyDescent="0.25">
      <c r="A237" t="str">
        <f t="shared" ca="1" si="3"/>
        <v>Multicountry Africa ( SARCOM)</v>
      </c>
      <c r="B237" t="s">
        <v>4038</v>
      </c>
      <c r="C237" t="s">
        <v>4038</v>
      </c>
      <c r="D237" t="s">
        <v>4038</v>
      </c>
      <c r="E237" t="s">
        <v>4038</v>
      </c>
      <c r="F237" t="s">
        <v>4047</v>
      </c>
      <c r="G237" s="16" t="s">
        <v>50</v>
      </c>
      <c r="H237" s="264">
        <v>1</v>
      </c>
      <c r="I237">
        <v>1.0994000573886828</v>
      </c>
    </row>
    <row r="238" spans="1:9" x14ac:dyDescent="0.25">
      <c r="A238" t="str">
        <f t="shared" ca="1" si="3"/>
        <v>Multicountry Africa (East, Central and Southern Africa Health Community (ECSA-HC))</v>
      </c>
      <c r="B238" t="s">
        <v>4039</v>
      </c>
      <c r="C238" t="s">
        <v>4039</v>
      </c>
      <c r="D238" t="s">
        <v>4039</v>
      </c>
      <c r="E238" t="s">
        <v>4039</v>
      </c>
      <c r="F238" t="s">
        <v>4047</v>
      </c>
      <c r="G238" s="16" t="s">
        <v>50</v>
      </c>
      <c r="H238" s="264">
        <v>1</v>
      </c>
      <c r="I238">
        <v>1.0994000573886828</v>
      </c>
    </row>
    <row r="239" spans="1:9" x14ac:dyDescent="0.25">
      <c r="A239" t="str">
        <f t="shared" ca="1" si="3"/>
        <v>Multicountry East Asia and Pacific (Asia Pacific Network of People Living with HIV (APN+))</v>
      </c>
      <c r="B239" t="s">
        <v>4040</v>
      </c>
      <c r="C239" t="s">
        <v>4040</v>
      </c>
      <c r="D239" t="s">
        <v>4040</v>
      </c>
      <c r="E239" t="s">
        <v>4040</v>
      </c>
      <c r="F239" t="s">
        <v>4047</v>
      </c>
      <c r="G239" s="16" t="s">
        <v>50</v>
      </c>
      <c r="H239" s="264">
        <v>1</v>
      </c>
      <c r="I239">
        <v>1.0994000573886828</v>
      </c>
    </row>
    <row r="240" spans="1:9" x14ac:dyDescent="0.25">
      <c r="A240" t="str">
        <f t="shared" ca="1" si="3"/>
        <v>Multicountry Eastern Europe - Central Asia (The East Europe &amp; Central Asia Union of PLHIV (ECUO))</v>
      </c>
      <c r="B240" t="s">
        <v>4041</v>
      </c>
      <c r="C240" t="s">
        <v>4041</v>
      </c>
      <c r="D240" t="s">
        <v>4041</v>
      </c>
      <c r="E240" t="s">
        <v>4041</v>
      </c>
      <c r="F240" s="16" t="s">
        <v>1544</v>
      </c>
      <c r="G240" s="16" t="s">
        <v>62</v>
      </c>
      <c r="H240" s="264">
        <v>0.90958700000000003</v>
      </c>
      <c r="I240">
        <v>1</v>
      </c>
    </row>
    <row r="241" spans="1:9" x14ac:dyDescent="0.25">
      <c r="A241" t="str">
        <f t="shared" ca="1" si="3"/>
        <v>Multicountry Eastern Europe - Central Asia (PAS - The Center for Health Policies and Studies )</v>
      </c>
      <c r="B241" t="s">
        <v>4042</v>
      </c>
      <c r="C241" t="s">
        <v>4042</v>
      </c>
      <c r="D241" t="s">
        <v>4042</v>
      </c>
      <c r="E241" t="s">
        <v>4042</v>
      </c>
      <c r="F241" t="s">
        <v>4047</v>
      </c>
      <c r="G241" s="16" t="s">
        <v>50</v>
      </c>
      <c r="H241" s="264">
        <v>1</v>
      </c>
      <c r="I241">
        <v>1.0994000573886828</v>
      </c>
    </row>
    <row r="242" spans="1:9" x14ac:dyDescent="0.25">
      <c r="A242" t="str">
        <f t="shared" ca="1" si="3"/>
        <v>Multicountry Americas (PANCAP)</v>
      </c>
      <c r="B242" t="s">
        <v>4043</v>
      </c>
      <c r="C242" t="s">
        <v>4043</v>
      </c>
      <c r="D242" t="s">
        <v>4043</v>
      </c>
      <c r="E242" t="s">
        <v>4043</v>
      </c>
      <c r="F242" t="s">
        <v>4047</v>
      </c>
      <c r="G242" s="16" t="s">
        <v>50</v>
      </c>
      <c r="H242" s="264">
        <v>1</v>
      </c>
      <c r="I242">
        <v>1.0994000573886828</v>
      </c>
    </row>
    <row r="243" spans="1:9" x14ac:dyDescent="0.25">
      <c r="A243" t="str">
        <f t="shared" ca="1" si="3"/>
        <v>Multicountry Americas (Comunidad Internacional de Mujeres Viviendo con VIH sida (ICW))</v>
      </c>
      <c r="B243" t="s">
        <v>4044</v>
      </c>
      <c r="C243" t="s">
        <v>4044</v>
      </c>
      <c r="D243" t="s">
        <v>4044</v>
      </c>
      <c r="E243" t="s">
        <v>4044</v>
      </c>
      <c r="F243" t="s">
        <v>4047</v>
      </c>
      <c r="G243" s="16" t="s">
        <v>50</v>
      </c>
      <c r="H243" s="264">
        <v>1</v>
      </c>
      <c r="I243">
        <v>1.0994000573886828</v>
      </c>
    </row>
    <row r="244" spans="1:9" x14ac:dyDescent="0.25">
      <c r="A244" t="str">
        <f t="shared" ca="1" si="3"/>
        <v>Multicountry Americas (REDLACTRANS)</v>
      </c>
      <c r="B244" t="s">
        <v>4045</v>
      </c>
      <c r="C244" t="s">
        <v>4045</v>
      </c>
      <c r="D244" t="s">
        <v>4045</v>
      </c>
      <c r="E244" t="s">
        <v>4045</v>
      </c>
      <c r="F244" t="s">
        <v>4047</v>
      </c>
      <c r="G244" s="16" t="s">
        <v>50</v>
      </c>
      <c r="H244" s="264">
        <v>1</v>
      </c>
      <c r="I244">
        <v>1.0994000573886828</v>
      </c>
    </row>
    <row r="245" spans="1:9" x14ac:dyDescent="0.25">
      <c r="A245" t="str">
        <f t="shared" ca="1" si="3"/>
        <v>Multicountry Middle East - North Africa  (Regional/Arab Network against AIDS (Ranaa))</v>
      </c>
      <c r="B245" t="s">
        <v>4046</v>
      </c>
      <c r="C245" t="s">
        <v>4046</v>
      </c>
      <c r="D245" t="s">
        <v>4046</v>
      </c>
      <c r="E245" t="s">
        <v>4046</v>
      </c>
      <c r="F245" t="s">
        <v>4047</v>
      </c>
      <c r="G245" s="16" t="s">
        <v>50</v>
      </c>
      <c r="H245" s="264">
        <v>1</v>
      </c>
      <c r="I245">
        <v>1.0994000573886828</v>
      </c>
    </row>
  </sheetData>
  <sortState ref="A2:M212">
    <sortCondition ref="B2:B212"/>
  </sortState>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K830"/>
  <sheetViews>
    <sheetView workbookViewId="0">
      <selection activeCell="K6" sqref="K6"/>
    </sheetView>
  </sheetViews>
  <sheetFormatPr defaultColWidth="9" defaultRowHeight="12.75" x14ac:dyDescent="0.2"/>
  <cols>
    <col min="1" max="1" width="6.75" style="5" customWidth="1"/>
    <col min="2" max="2" width="12.75" style="5" customWidth="1"/>
    <col min="3" max="3" width="11.25" style="5" bestFit="1" customWidth="1"/>
    <col min="4" max="4" width="13.25" style="5" customWidth="1"/>
    <col min="5" max="5" width="5.75" style="5" bestFit="1" customWidth="1"/>
    <col min="6" max="6" width="18.5" style="5" customWidth="1"/>
    <col min="7" max="7" width="9.75" style="5" bestFit="1" customWidth="1"/>
    <col min="8" max="8" width="10.5" style="5" bestFit="1" customWidth="1"/>
    <col min="9" max="9" width="6.25" style="5" bestFit="1" customWidth="1"/>
    <col min="10" max="10" width="19" style="5" customWidth="1"/>
    <col min="11" max="11" width="9.75" style="5" bestFit="1" customWidth="1"/>
    <col min="12" max="16384" width="9" style="5"/>
  </cols>
  <sheetData>
    <row r="1" spans="1:11" x14ac:dyDescent="0.2">
      <c r="A1" s="107" t="s">
        <v>3485</v>
      </c>
      <c r="B1" s="107"/>
    </row>
    <row r="2" spans="1:11" s="104" customFormat="1" x14ac:dyDescent="0.2">
      <c r="A2" s="164" t="s">
        <v>2475</v>
      </c>
      <c r="B2" s="164">
        <f ca="1">COUNT(A4:A260)</f>
        <v>21</v>
      </c>
      <c r="C2" s="104" t="s">
        <v>3486</v>
      </c>
      <c r="D2" s="104">
        <f ca="1">COUNT(C4:C260)</f>
        <v>7</v>
      </c>
      <c r="E2" s="165" t="s">
        <v>3487</v>
      </c>
      <c r="F2" s="165">
        <f ca="1">COUNT(E4:E360)</f>
        <v>12</v>
      </c>
      <c r="G2" s="104" t="s">
        <v>2477</v>
      </c>
      <c r="H2" s="104">
        <f ca="1">COUNT(G4:G360)</f>
        <v>5</v>
      </c>
      <c r="I2" s="166" t="s">
        <v>2464</v>
      </c>
      <c r="J2" s="166" t="s">
        <v>3484</v>
      </c>
      <c r="K2" s="166" t="s">
        <v>3483</v>
      </c>
    </row>
    <row r="3" spans="1:11" x14ac:dyDescent="0.2">
      <c r="A3" s="124">
        <v>0</v>
      </c>
      <c r="B3" s="124"/>
      <c r="C3" s="5">
        <v>0</v>
      </c>
      <c r="E3" s="5">
        <v>0</v>
      </c>
      <c r="G3" s="5">
        <v>0</v>
      </c>
    </row>
    <row r="4" spans="1:11" x14ac:dyDescent="0.2">
      <c r="A4" s="125">
        <f ca="1">IFERROR(A3+MATCH(1,OFFSET(Pharmaceuticals!$CC$1,A3,0,500,1),0),"")</f>
        <v>2</v>
      </c>
      <c r="B4" s="125" t="str">
        <f ca="1">IFERROR(INDIRECT(ADDRESS(A4,3,1,1,"Pharmaceuticals")),"")</f>
        <v>4.1--4---22</v>
      </c>
      <c r="C4" s="125">
        <f ca="1">IFERROR(C3+MATCH(1,OFFSET('Health Products &amp; Equipment'!$CC$1,C3,0,500,1),0),"")</f>
        <v>2</v>
      </c>
      <c r="D4" s="125" t="str">
        <f ca="1">IFERROR(INDIRECT(ADDRESS(C4,3,1,1,"Health Products &amp; Equipment")),"")</f>
        <v>5.4--163---1444</v>
      </c>
      <c r="E4" s="125">
        <f ca="1">IFERROR(E3+MATCH(1,OFFSET('Other Pharma &amp; Health Products'!$CC$1,E3,0,500,1),0),"")</f>
        <v>2</v>
      </c>
      <c r="F4" s="125" t="str">
        <f ca="1">IFERROR(INDIRECT(ADDRESS(E4,3,1,1,"Other Pharma &amp; Health Products")),"")</f>
        <v>4.5--1002---10002</v>
      </c>
      <c r="G4" s="125">
        <f ca="1">IFERROR(G3+MATCH(1,OFFSET('PSM Costs'!$CC$1,G3,0,500,1),0),"")</f>
        <v>2</v>
      </c>
      <c r="H4" s="125" t="str">
        <f ca="1">IFERROR(INDIRECT(ADDRESS(G4,3,1,1,"PSM Costs")),"")</f>
        <v>7.2--0---0</v>
      </c>
      <c r="I4" s="167">
        <f ca="1">IF(K4&lt;&gt;"",RANK(K4,K:K,1),"")</f>
        <v>1</v>
      </c>
      <c r="J4" s="5" t="str">
        <f ca="1">IF(ROW()&lt;4+B$2,B4,IF(ROW()&lt;4+B$2+D$2,INDIRECT(ADDRESS(ROW()-B$2,4)),IF(ROW()&lt;4+B$2+D$2+F$2,INDIRECT(ADDRESS(ROW()-B$2-D$2,6)),IF(ROW()&lt;4+B$2+D$2+F$2+H$2,INDIRECT(ADDRESS(ROW()-B$2-D$2-F$2,8)),""))))</f>
        <v>4.1--4---22</v>
      </c>
      <c r="K4" s="167">
        <f ca="1">IF(J4="","",IFERROR(LEFT(J4,FIND("--",J4)-1)*10000000,LEFT(SUBSTITUTE(J4,".",","),FIND("--",J4)-1)*10000000)+MID(J4,FIND("--",J4)+2,FIND("---",J4)-FIND("--",J4)-2)*1000+RIGHT(J4,LEN(J4)-FIND("---",J4)-2))</f>
        <v>41004022</v>
      </c>
    </row>
    <row r="5" spans="1:11" x14ac:dyDescent="0.2">
      <c r="A5" s="125">
        <f ca="1">IFERROR(A4+MATCH(1,OFFSET(Pharmaceuticals!$CC$1,A4,0,500,1),0),"")</f>
        <v>3</v>
      </c>
      <c r="B5" s="125" t="str">
        <f t="shared" ref="B5:B68" ca="1" si="0">IFERROR(INDIRECT(ADDRESS(A5,3,1,1,"Pharmaceuticals")),"")</f>
        <v>4.1--6---1079</v>
      </c>
      <c r="C5" s="125">
        <f ca="1">IFERROR(C4+MATCH(1,OFFSET('Health Products &amp; Equipment'!$CC$1,C4,0,500,1),0),"")</f>
        <v>3</v>
      </c>
      <c r="D5" s="125" t="str">
        <f t="shared" ref="D5:D68" ca="1" si="1">IFERROR(INDIRECT(ADDRESS(C5,3,1,1,"Health Products &amp; Equipment")),"")</f>
        <v>5.4--163---1442</v>
      </c>
      <c r="E5" s="125">
        <f ca="1">IFERROR(E4+MATCH(1,OFFSET('Other Pharma &amp; Health Products'!$CC$1,E4,0,500,1),0),"")</f>
        <v>3</v>
      </c>
      <c r="F5" s="125" t="str">
        <f t="shared" ref="F5:F68" ca="1" si="2">IFERROR(INDIRECT(ADDRESS(E5,3,1,1,"Other Pharma &amp; Health Products")),"")</f>
        <v>4.5--1003---10003</v>
      </c>
      <c r="G5" s="125">
        <f ca="1">IFERROR(G4+MATCH(1,OFFSET('PSM Costs'!$CC$1,G4,0,500,1),0),"")</f>
        <v>5</v>
      </c>
      <c r="H5" s="125" t="str">
        <f t="shared" ref="H5:H68" ca="1" si="3">IFERROR(INDIRECT(ADDRESS(G5,3,1,1,"PSM Costs")),"")</f>
        <v>7.4--0---0</v>
      </c>
      <c r="I5" s="167">
        <f t="shared" ref="I5:I67" ca="1" si="4">IF(K5&lt;&gt;"",RANK(K5,K:K,1),"")</f>
        <v>4</v>
      </c>
      <c r="J5" s="5" t="str">
        <f t="shared" ref="J5:J68" ca="1" si="5">IF(ROW()&lt;4+B$2,B5,IF(ROW()&lt;4+B$2+D$2,INDIRECT(ADDRESS(ROW()-B$2,4)),IF(ROW()&lt;4+B$2+D$2+F$2,INDIRECT(ADDRESS(ROW()-B$2-D$2,6)),IF(ROW()&lt;4+B$2+D$2+F$2+H$2,INDIRECT(ADDRESS(ROW()-B$2-D$2-F$2,8)),""))))</f>
        <v>4.1--6---1079</v>
      </c>
      <c r="K5" s="167">
        <f t="shared" ref="K5:K68" ca="1" si="6">IF(J5="","",IFERROR(LEFT(J5,FIND("--",J5)-1)*10000000,LEFT(SUBSTITUTE(J5,".",","),FIND("--",J5)-1)*10000000)+MID(J5,FIND("--",J5)+2,FIND("---",J5)-FIND("--",J5)-2)*1000+RIGHT(J5,LEN(J5)-FIND("---",J5)-2))</f>
        <v>41007079</v>
      </c>
    </row>
    <row r="6" spans="1:11" x14ac:dyDescent="0.2">
      <c r="A6" s="125">
        <f ca="1">IFERROR(A5+MATCH(1,OFFSET(Pharmaceuticals!$CC$1,A5,0,500,1),0),"")</f>
        <v>4</v>
      </c>
      <c r="B6" s="125" t="str">
        <f t="shared" ca="1" si="0"/>
        <v>4.1--6---38</v>
      </c>
      <c r="C6" s="125">
        <f ca="1">IFERROR(C5+MATCH(1,OFFSET('Health Products &amp; Equipment'!$CC$1,C5,0,500,1),0),"")</f>
        <v>4</v>
      </c>
      <c r="D6" s="125" t="str">
        <f t="shared" ca="1" si="1"/>
        <v>5.4--163---1445</v>
      </c>
      <c r="E6" s="125">
        <f ca="1">IFERROR(E5+MATCH(1,OFFSET('Other Pharma &amp; Health Products'!$CC$1,E5,0,500,1),0),"")</f>
        <v>4</v>
      </c>
      <c r="F6" s="125" t="str">
        <f t="shared" ca="1" si="2"/>
        <v>4.5--1004---10004</v>
      </c>
      <c r="G6" s="125">
        <f ca="1">IFERROR(G5+MATCH(1,OFFSET('PSM Costs'!$CC$1,G5,0,500,1),0),"")</f>
        <v>6</v>
      </c>
      <c r="H6" s="125" t="str">
        <f t="shared" ca="1" si="3"/>
        <v>7.6--0---0</v>
      </c>
      <c r="I6" s="167">
        <f t="shared" ca="1" si="4"/>
        <v>3</v>
      </c>
      <c r="J6" s="5" t="str">
        <f t="shared" ca="1" si="5"/>
        <v>4.1--6---38</v>
      </c>
      <c r="K6" s="167">
        <f t="shared" ca="1" si="6"/>
        <v>41006038</v>
      </c>
    </row>
    <row r="7" spans="1:11" x14ac:dyDescent="0.2">
      <c r="A7" s="125">
        <f ca="1">IFERROR(A6+MATCH(1,OFFSET(Pharmaceuticals!$CC$1,A6,0,500,1),0),"")</f>
        <v>5</v>
      </c>
      <c r="B7" s="125" t="str">
        <f t="shared" ca="1" si="0"/>
        <v>4.1--6---34</v>
      </c>
      <c r="C7" s="125">
        <f ca="1">IFERROR(C6+MATCH(1,OFFSET('Health Products &amp; Equipment'!$CC$1,C6,0,500,1),0),"")</f>
        <v>5</v>
      </c>
      <c r="D7" s="125" t="str">
        <f t="shared" ca="1" si="1"/>
        <v>5.2--129---721</v>
      </c>
      <c r="E7" s="125">
        <f ca="1">IFERROR(E6+MATCH(1,OFFSET('Other Pharma &amp; Health Products'!$CC$1,E6,0,500,1),0),"")</f>
        <v>5</v>
      </c>
      <c r="F7" s="125" t="str">
        <f t="shared" ca="1" si="2"/>
        <v>4.5--1005---10005</v>
      </c>
      <c r="G7" s="125">
        <f ca="1">IFERROR(G6+MATCH(1,OFFSET('PSM Costs'!$CC$1,G6,0,500,1),0),"")</f>
        <v>7</v>
      </c>
      <c r="H7" s="125" t="str">
        <f t="shared" ca="1" si="3"/>
        <v>7.5--0---0</v>
      </c>
      <c r="I7" s="167">
        <f t="shared" ca="1" si="4"/>
        <v>2</v>
      </c>
      <c r="J7" s="5" t="str">
        <f t="shared" ca="1" si="5"/>
        <v>4.1--6---34</v>
      </c>
      <c r="K7" s="167">
        <f t="shared" ca="1" si="6"/>
        <v>41006034</v>
      </c>
    </row>
    <row r="8" spans="1:11" x14ac:dyDescent="0.2">
      <c r="A8" s="125">
        <f ca="1">IFERROR(A7+MATCH(1,OFFSET(Pharmaceuticals!$CC$1,A7,0,500,1),0),"")</f>
        <v>6</v>
      </c>
      <c r="B8" s="125" t="str">
        <f t="shared" ca="1" si="0"/>
        <v>4.1--10---221</v>
      </c>
      <c r="C8" s="125">
        <f ca="1">IFERROR(C7+MATCH(1,OFFSET('Health Products &amp; Equipment'!$CC$1,C7,0,500,1),0),"")</f>
        <v>6</v>
      </c>
      <c r="D8" s="125" t="str">
        <f t="shared" ca="1" si="1"/>
        <v>6.1--170---1120</v>
      </c>
      <c r="E8" s="125">
        <f ca="1">IFERROR(E7+MATCH(1,OFFSET('Other Pharma &amp; Health Products'!$CC$1,E7,0,500,1),0),"")</f>
        <v>6</v>
      </c>
      <c r="F8" s="125" t="str">
        <f t="shared" ca="1" si="2"/>
        <v>4.5--1006---10006</v>
      </c>
      <c r="G8" s="125">
        <f ca="1">IFERROR(G7+MATCH(1,OFFSET('PSM Costs'!$CC$1,G7,0,500,1),0),"")</f>
        <v>8</v>
      </c>
      <c r="H8" s="125" t="str">
        <f t="shared" ca="1" si="3"/>
        <v>7.7--0---0</v>
      </c>
      <c r="I8" s="167">
        <f t="shared" ca="1" si="4"/>
        <v>5</v>
      </c>
      <c r="J8" s="5" t="str">
        <f t="shared" ca="1" si="5"/>
        <v>4.1--10---221</v>
      </c>
      <c r="K8" s="167">
        <f t="shared" ca="1" si="6"/>
        <v>41010221</v>
      </c>
    </row>
    <row r="9" spans="1:11" x14ac:dyDescent="0.2">
      <c r="A9" s="125">
        <f ca="1">IFERROR(A8+MATCH(1,OFFSET(Pharmaceuticals!$CC$1,A8,0,500,1),0),"")</f>
        <v>7</v>
      </c>
      <c r="B9" s="125" t="str">
        <f t="shared" ca="1" si="0"/>
        <v>4.1--29---657</v>
      </c>
      <c r="C9" s="125">
        <f ca="1">IFERROR(C8+MATCH(1,OFFSET('Health Products &amp; Equipment'!$CC$1,C8,0,500,1),0),"")</f>
        <v>7</v>
      </c>
      <c r="D9" s="125" t="str">
        <f t="shared" ca="1" si="1"/>
        <v>6.1--171---1126</v>
      </c>
      <c r="E9" s="125">
        <f ca="1">IFERROR(E8+MATCH(1,OFFSET('Other Pharma &amp; Health Products'!$CC$1,E8,0,500,1),0),"")</f>
        <v>7</v>
      </c>
      <c r="F9" s="125" t="str">
        <f t="shared" ca="1" si="2"/>
        <v>4.5--1007---10007</v>
      </c>
      <c r="G9" s="125" t="str">
        <f ca="1">IFERROR(G8+MATCH(1,OFFSET('PSM Costs'!$CC$1,G8,0,500,1),0),"")</f>
        <v/>
      </c>
      <c r="H9" s="125" t="str">
        <f t="shared" ca="1" si="3"/>
        <v/>
      </c>
      <c r="I9" s="167">
        <f t="shared" ca="1" si="4"/>
        <v>13</v>
      </c>
      <c r="J9" s="5" t="str">
        <f t="shared" ca="1" si="5"/>
        <v>4.1--29---657</v>
      </c>
      <c r="K9" s="167">
        <f t="shared" ca="1" si="6"/>
        <v>41029657</v>
      </c>
    </row>
    <row r="10" spans="1:11" x14ac:dyDescent="0.2">
      <c r="A10" s="125">
        <f ca="1">IFERROR(A9+MATCH(1,OFFSET(Pharmaceuticals!$CC$1,A9,0,500,1),0),"")</f>
        <v>8</v>
      </c>
      <c r="B10" s="125" t="str">
        <f t="shared" ca="1" si="0"/>
        <v>4.1--26---616</v>
      </c>
      <c r="C10" s="125">
        <f ca="1">IFERROR(C9+MATCH(1,OFFSET('Health Products &amp; Equipment'!$CC$1,C9,0,500,1),0),"")</f>
        <v>8</v>
      </c>
      <c r="D10" s="125" t="str">
        <f t="shared" ca="1" si="1"/>
        <v>6.2--174---1309</v>
      </c>
      <c r="E10" s="125">
        <f ca="1">IFERROR(E9+MATCH(1,OFFSET('Other Pharma &amp; Health Products'!$CC$1,E9,0,500,1),0),"")</f>
        <v>8</v>
      </c>
      <c r="F10" s="125" t="str">
        <f t="shared" ca="1" si="2"/>
        <v>4.5--1008---10008</v>
      </c>
      <c r="G10" s="125" t="str">
        <f ca="1">IFERROR(G9+MATCH(1,OFFSET('PSM Costs'!$CC$1,G9,0,500,1),0),"")</f>
        <v/>
      </c>
      <c r="H10" s="125" t="str">
        <f t="shared" ca="1" si="3"/>
        <v/>
      </c>
      <c r="I10" s="167">
        <f t="shared" ca="1" si="4"/>
        <v>10</v>
      </c>
      <c r="J10" s="5" t="str">
        <f t="shared" ca="1" si="5"/>
        <v>4.1--26---616</v>
      </c>
      <c r="K10" s="167">
        <f t="shared" ca="1" si="6"/>
        <v>41026616</v>
      </c>
    </row>
    <row r="11" spans="1:11" x14ac:dyDescent="0.2">
      <c r="A11" s="125">
        <f ca="1">IFERROR(A10+MATCH(1,OFFSET(Pharmaceuticals!$CC$1,A10,0,500,1),0),"")</f>
        <v>9</v>
      </c>
      <c r="B11" s="125" t="str">
        <f t="shared" ca="1" si="0"/>
        <v>4.1--29---647</v>
      </c>
      <c r="C11" s="125" t="str">
        <f ca="1">IFERROR(C10+MATCH(1,OFFSET('Health Products &amp; Equipment'!$CC$1,C10,0,500,1),0),"")</f>
        <v/>
      </c>
      <c r="D11" s="125" t="str">
        <f t="shared" ca="1" si="1"/>
        <v/>
      </c>
      <c r="E11" s="125">
        <f ca="1">IFERROR(E10+MATCH(1,OFFSET('Other Pharma &amp; Health Products'!$CC$1,E10,0,500,1),0),"")</f>
        <v>9</v>
      </c>
      <c r="F11" s="125" t="str">
        <f t="shared" ca="1" si="2"/>
        <v>4.5--1009---10009</v>
      </c>
      <c r="G11" s="125" t="str">
        <f ca="1">IFERROR(G10+MATCH(1,OFFSET('PSM Costs'!$CC$1,G10,0,500,1),0),"")</f>
        <v/>
      </c>
      <c r="H11" s="125" t="str">
        <f t="shared" ca="1" si="3"/>
        <v/>
      </c>
      <c r="I11" s="167">
        <f t="shared" ca="1" si="4"/>
        <v>12</v>
      </c>
      <c r="J11" s="5" t="str">
        <f t="shared" ca="1" si="5"/>
        <v>4.1--29---647</v>
      </c>
      <c r="K11" s="167">
        <f t="shared" ca="1" si="6"/>
        <v>41029647</v>
      </c>
    </row>
    <row r="12" spans="1:11" x14ac:dyDescent="0.2">
      <c r="A12" s="125">
        <f ca="1">IFERROR(A11+MATCH(1,OFFSET(Pharmaceuticals!$CC$1,A11,0,500,1),0),"")</f>
        <v>10</v>
      </c>
      <c r="B12" s="125" t="str">
        <f t="shared" ca="1" si="0"/>
        <v>4.1--26---612</v>
      </c>
      <c r="C12" s="125" t="str">
        <f ca="1">IFERROR(C11+MATCH(1,OFFSET('Health Products &amp; Equipment'!$CC$1,C11,0,500,1),0),"")</f>
        <v/>
      </c>
      <c r="D12" s="125" t="str">
        <f t="shared" ca="1" si="1"/>
        <v/>
      </c>
      <c r="E12" s="125">
        <f ca="1">IFERROR(E11+MATCH(1,OFFSET('Other Pharma &amp; Health Products'!$CC$1,E11,0,500,1),0),"")</f>
        <v>10</v>
      </c>
      <c r="F12" s="125" t="str">
        <f t="shared" ca="1" si="2"/>
        <v>4.5--1010---10010</v>
      </c>
      <c r="G12" s="125" t="str">
        <f ca="1">IFERROR(G11+MATCH(1,OFFSET('PSM Costs'!$CC$1,G11,0,500,1),0),"")</f>
        <v/>
      </c>
      <c r="H12" s="125" t="str">
        <f t="shared" ca="1" si="3"/>
        <v/>
      </c>
      <c r="I12" s="167">
        <f t="shared" ca="1" si="4"/>
        <v>9</v>
      </c>
      <c r="J12" s="5" t="str">
        <f t="shared" ca="1" si="5"/>
        <v>4.1--26---612</v>
      </c>
      <c r="K12" s="167">
        <f t="shared" ca="1" si="6"/>
        <v>41026612</v>
      </c>
    </row>
    <row r="13" spans="1:11" x14ac:dyDescent="0.2">
      <c r="A13" s="125">
        <f ca="1">IFERROR(A12+MATCH(1,OFFSET(Pharmaceuticals!$CC$1,A12,0,500,1),0),"")</f>
        <v>11</v>
      </c>
      <c r="B13" s="125" t="str">
        <f t="shared" ca="1" si="0"/>
        <v>4.1--13---330</v>
      </c>
      <c r="C13" s="125" t="str">
        <f ca="1">IFERROR(C12+MATCH(1,OFFSET('Health Products &amp; Equipment'!$CC$1,C12,0,500,1),0),"")</f>
        <v/>
      </c>
      <c r="D13" s="125" t="str">
        <f t="shared" ca="1" si="1"/>
        <v/>
      </c>
      <c r="E13" s="125">
        <f ca="1">IFERROR(E12+MATCH(1,OFFSET('Other Pharma &amp; Health Products'!$CC$1,E12,0,500,1),0),"")</f>
        <v>11</v>
      </c>
      <c r="F13" s="125" t="str">
        <f t="shared" ca="1" si="2"/>
        <v>4.5--1011---10011</v>
      </c>
      <c r="G13" s="125" t="str">
        <f ca="1">IFERROR(G12+MATCH(1,OFFSET('PSM Costs'!$CC$1,G12,0,500,1),0),"")</f>
        <v/>
      </c>
      <c r="H13" s="125" t="str">
        <f t="shared" ca="1" si="3"/>
        <v/>
      </c>
      <c r="I13" s="167">
        <f t="shared" ca="1" si="4"/>
        <v>6</v>
      </c>
      <c r="J13" s="5" t="str">
        <f t="shared" ca="1" si="5"/>
        <v>4.1--13---330</v>
      </c>
      <c r="K13" s="167">
        <f t="shared" ca="1" si="6"/>
        <v>41013330</v>
      </c>
    </row>
    <row r="14" spans="1:11" x14ac:dyDescent="0.2">
      <c r="A14" s="125">
        <f ca="1">IFERROR(A13+MATCH(1,OFFSET(Pharmaceuticals!$CC$1,A13,0,500,1),0),"")</f>
        <v>12</v>
      </c>
      <c r="B14" s="125" t="str">
        <f t="shared" ca="1" si="0"/>
        <v>4.1--13---345</v>
      </c>
      <c r="C14" s="125" t="str">
        <f ca="1">IFERROR(C13+MATCH(1,OFFSET('Health Products &amp; Equipment'!$CC$1,C13,0,500,1),0),"")</f>
        <v/>
      </c>
      <c r="D14" s="125" t="str">
        <f t="shared" ca="1" si="1"/>
        <v/>
      </c>
      <c r="E14" s="125">
        <f ca="1">IFERROR(E13+MATCH(1,OFFSET('Other Pharma &amp; Health Products'!$CC$1,E13,0,500,1),0),"")</f>
        <v>12</v>
      </c>
      <c r="F14" s="125" t="str">
        <f t="shared" ca="1" si="2"/>
        <v>4.5--1012---10012</v>
      </c>
      <c r="G14" s="125" t="str">
        <f ca="1">IFERROR(G13+MATCH(1,OFFSET('PSM Costs'!$CC$1,G13,0,500,1),0),"")</f>
        <v/>
      </c>
      <c r="H14" s="125" t="str">
        <f t="shared" ca="1" si="3"/>
        <v/>
      </c>
      <c r="I14" s="167">
        <f t="shared" ca="1" si="4"/>
        <v>7</v>
      </c>
      <c r="J14" s="5" t="str">
        <f t="shared" ca="1" si="5"/>
        <v>4.1--13---345</v>
      </c>
      <c r="K14" s="167">
        <f t="shared" ca="1" si="6"/>
        <v>41013345</v>
      </c>
    </row>
    <row r="15" spans="1:11" x14ac:dyDescent="0.2">
      <c r="A15" s="125">
        <f ca="1">IFERROR(A14+MATCH(1,OFFSET(Pharmaceuticals!$CC$1,A14,0,500,1),0),"")</f>
        <v>13</v>
      </c>
      <c r="B15" s="125" t="str">
        <f t="shared" ca="1" si="0"/>
        <v>4.1--30---712</v>
      </c>
      <c r="C15" s="125" t="str">
        <f ca="1">IFERROR(C14+MATCH(1,OFFSET('Health Products &amp; Equipment'!$CC$1,C14,0,500,1),0),"")</f>
        <v/>
      </c>
      <c r="D15" s="125" t="str">
        <f t="shared" ca="1" si="1"/>
        <v/>
      </c>
      <c r="E15" s="125">
        <f ca="1">IFERROR(E14+MATCH(1,OFFSET('Other Pharma &amp; Health Products'!$CC$1,E14,0,500,1),0),"")</f>
        <v>13</v>
      </c>
      <c r="F15" s="125" t="str">
        <f t="shared" ca="1" si="2"/>
        <v>4.5--1013---10013</v>
      </c>
      <c r="G15" s="125" t="str">
        <f ca="1">IFERROR(G14+MATCH(1,OFFSET('PSM Costs'!$CC$1,G14,0,500,1),0),"")</f>
        <v/>
      </c>
      <c r="H15" s="125" t="str">
        <f t="shared" ca="1" si="3"/>
        <v/>
      </c>
      <c r="I15" s="167">
        <f t="shared" ca="1" si="4"/>
        <v>16</v>
      </c>
      <c r="J15" s="5" t="str">
        <f t="shared" ca="1" si="5"/>
        <v>4.1--30---712</v>
      </c>
      <c r="K15" s="167">
        <f t="shared" ca="1" si="6"/>
        <v>41030712</v>
      </c>
    </row>
    <row r="16" spans="1:11" x14ac:dyDescent="0.2">
      <c r="A16" s="125">
        <f ca="1">IFERROR(A15+MATCH(1,OFFSET(Pharmaceuticals!$CC$1,A15,0,500,1),0),"")</f>
        <v>14</v>
      </c>
      <c r="B16" s="125" t="str">
        <f t="shared" ca="1" si="0"/>
        <v>4.1--30---694</v>
      </c>
      <c r="C16" s="125" t="str">
        <f ca="1">IFERROR(C15+MATCH(1,OFFSET('Health Products &amp; Equipment'!$CC$1,C15,0,500,1),0),"")</f>
        <v/>
      </c>
      <c r="D16" s="125" t="str">
        <f t="shared" ca="1" si="1"/>
        <v/>
      </c>
      <c r="E16" s="125" t="str">
        <f ca="1">IFERROR(E15+MATCH(1,OFFSET('Other Pharma &amp; Health Products'!$CC$1,E15,0,500,1),0),"")</f>
        <v/>
      </c>
      <c r="F16" s="125" t="str">
        <f t="shared" ca="1" si="2"/>
        <v/>
      </c>
      <c r="G16" s="125" t="str">
        <f ca="1">IFERROR(G15+MATCH(1,OFFSET('PSM Costs'!$CC$1,G15,0,500,1),0),"")</f>
        <v/>
      </c>
      <c r="H16" s="125" t="str">
        <f t="shared" ca="1" si="3"/>
        <v/>
      </c>
      <c r="I16" s="167">
        <f t="shared" ca="1" si="4"/>
        <v>14</v>
      </c>
      <c r="J16" s="5" t="str">
        <f t="shared" ca="1" si="5"/>
        <v>4.1--30---694</v>
      </c>
      <c r="K16" s="167">
        <f t="shared" ca="1" si="6"/>
        <v>41030694</v>
      </c>
    </row>
    <row r="17" spans="1:11" x14ac:dyDescent="0.2">
      <c r="A17" s="125">
        <f ca="1">IFERROR(A16+MATCH(1,OFFSET(Pharmaceuticals!$CC$1,A16,0,500,1),0),"")</f>
        <v>15</v>
      </c>
      <c r="B17" s="125" t="str">
        <f t="shared" ca="1" si="0"/>
        <v>4.1--30---705</v>
      </c>
      <c r="C17" s="125" t="str">
        <f ca="1">IFERROR(C16+MATCH(1,OFFSET('Health Products &amp; Equipment'!$CC$1,C16,0,500,1),0),"")</f>
        <v/>
      </c>
      <c r="D17" s="125" t="str">
        <f t="shared" ca="1" si="1"/>
        <v/>
      </c>
      <c r="E17" s="125" t="str">
        <f ca="1">IFERROR(E16+MATCH(1,OFFSET('Other Pharma &amp; Health Products'!$CC$1,E16,0,500,1),0),"")</f>
        <v/>
      </c>
      <c r="F17" s="125" t="str">
        <f t="shared" ca="1" si="2"/>
        <v/>
      </c>
      <c r="G17" s="125" t="str">
        <f ca="1">IFERROR(G16+MATCH(1,OFFSET('PSM Costs'!$CC$1,G16,0,500,1),0),"")</f>
        <v/>
      </c>
      <c r="H17" s="125" t="str">
        <f t="shared" ca="1" si="3"/>
        <v/>
      </c>
      <c r="I17" s="167">
        <f t="shared" ca="1" si="4"/>
        <v>15</v>
      </c>
      <c r="J17" s="5" t="str">
        <f t="shared" ca="1" si="5"/>
        <v>4.1--30---705</v>
      </c>
      <c r="K17" s="167">
        <f t="shared" ca="1" si="6"/>
        <v>41030705</v>
      </c>
    </row>
    <row r="18" spans="1:11" x14ac:dyDescent="0.2">
      <c r="A18" s="125">
        <f ca="1">IFERROR(A17+MATCH(1,OFFSET(Pharmaceuticals!$CC$1,A17,0,500,1),0),"")</f>
        <v>16</v>
      </c>
      <c r="B18" s="125" t="str">
        <f t="shared" ca="1" si="0"/>
        <v>4.1--33---751</v>
      </c>
      <c r="C18" s="125" t="str">
        <f ca="1">IFERROR(C17+MATCH(1,OFFSET('Health Products &amp; Equipment'!$CC$1,C17,0,500,1),0),"")</f>
        <v/>
      </c>
      <c r="D18" s="125" t="str">
        <f t="shared" ca="1" si="1"/>
        <v/>
      </c>
      <c r="E18" s="125" t="str">
        <f ca="1">IFERROR(E17+MATCH(1,OFFSET('Other Pharma &amp; Health Products'!$CC$1,E17,0,500,1),0),"")</f>
        <v/>
      </c>
      <c r="F18" s="125" t="str">
        <f t="shared" ca="1" si="2"/>
        <v/>
      </c>
      <c r="G18" s="125" t="str">
        <f ca="1">IFERROR(G17+MATCH(1,OFFSET('PSM Costs'!$CC$1,G17,0,500,1),0),"")</f>
        <v/>
      </c>
      <c r="H18" s="125" t="str">
        <f t="shared" ca="1" si="3"/>
        <v/>
      </c>
      <c r="I18" s="167">
        <f t="shared" ca="1" si="4"/>
        <v>17</v>
      </c>
      <c r="J18" s="5" t="str">
        <f t="shared" ca="1" si="5"/>
        <v>4.1--33---751</v>
      </c>
      <c r="K18" s="167">
        <f t="shared" ca="1" si="6"/>
        <v>41033751</v>
      </c>
    </row>
    <row r="19" spans="1:11" x14ac:dyDescent="0.2">
      <c r="A19" s="125">
        <f ca="1">IFERROR(A18+MATCH(1,OFFSET(Pharmaceuticals!$CC$1,A18,0,500,1),0),"")</f>
        <v>17</v>
      </c>
      <c r="B19" s="125" t="str">
        <f t="shared" ca="1" si="0"/>
        <v>4.1--33---758</v>
      </c>
      <c r="C19" s="125" t="str">
        <f ca="1">IFERROR(C18+MATCH(1,OFFSET('Health Products &amp; Equipment'!$CC$1,C18,0,500,1),0),"")</f>
        <v/>
      </c>
      <c r="D19" s="125" t="str">
        <f t="shared" ca="1" si="1"/>
        <v/>
      </c>
      <c r="E19" s="125" t="str">
        <f ca="1">IFERROR(E18+MATCH(1,OFFSET('Other Pharma &amp; Health Products'!$CC$1,E18,0,500,1),0),"")</f>
        <v/>
      </c>
      <c r="F19" s="125" t="str">
        <f t="shared" ca="1" si="2"/>
        <v/>
      </c>
      <c r="G19" s="125" t="str">
        <f ca="1">IFERROR(G18+MATCH(1,OFFSET('PSM Costs'!$CC$1,G18,0,500,1),0),"")</f>
        <v/>
      </c>
      <c r="H19" s="125" t="str">
        <f t="shared" ca="1" si="3"/>
        <v/>
      </c>
      <c r="I19" s="167">
        <f t="shared" ca="1" si="4"/>
        <v>18</v>
      </c>
      <c r="J19" s="5" t="str">
        <f t="shared" ca="1" si="5"/>
        <v>4.1--33---758</v>
      </c>
      <c r="K19" s="167">
        <f t="shared" ca="1" si="6"/>
        <v>41033758</v>
      </c>
    </row>
    <row r="20" spans="1:11" x14ac:dyDescent="0.2">
      <c r="A20" s="125">
        <f ca="1">IFERROR(A19+MATCH(1,OFFSET(Pharmaceuticals!$CC$1,A19,0,500,1),0),"")</f>
        <v>18</v>
      </c>
      <c r="B20" s="125" t="str">
        <f t="shared" ca="1" si="0"/>
        <v>4.1--38---1011</v>
      </c>
      <c r="C20" s="125" t="str">
        <f ca="1">IFERROR(C19+MATCH(1,OFFSET('Health Products &amp; Equipment'!$CC$1,C19,0,500,1),0),"")</f>
        <v/>
      </c>
      <c r="D20" s="125" t="str">
        <f t="shared" ca="1" si="1"/>
        <v/>
      </c>
      <c r="E20" s="125" t="str">
        <f ca="1">IFERROR(E19+MATCH(1,OFFSET('Other Pharma &amp; Health Products'!$CC$1,E19,0,500,1),0),"")</f>
        <v/>
      </c>
      <c r="F20" s="125" t="str">
        <f t="shared" ca="1" si="2"/>
        <v/>
      </c>
      <c r="G20" s="125" t="str">
        <f ca="1">IFERROR(G19+MATCH(1,OFFSET('PSM Costs'!$CC$1,G19,0,500,1),0),"")</f>
        <v/>
      </c>
      <c r="H20" s="125" t="str">
        <f t="shared" ca="1" si="3"/>
        <v/>
      </c>
      <c r="I20" s="167">
        <f t="shared" ca="1" si="4"/>
        <v>19</v>
      </c>
      <c r="J20" s="5" t="str">
        <f t="shared" ca="1" si="5"/>
        <v>4.1--38---1011</v>
      </c>
      <c r="K20" s="167">
        <f t="shared" ca="1" si="6"/>
        <v>41039011</v>
      </c>
    </row>
    <row r="21" spans="1:11" x14ac:dyDescent="0.2">
      <c r="A21" s="125">
        <f ca="1">IFERROR(A20+MATCH(1,OFFSET(Pharmaceuticals!$CC$1,A20,0,500,1),0),"")</f>
        <v>19</v>
      </c>
      <c r="B21" s="125" t="str">
        <f t="shared" ca="1" si="0"/>
        <v>4.1--28---641</v>
      </c>
      <c r="C21" s="125" t="str">
        <f ca="1">IFERROR(C20+MATCH(1,OFFSET('Health Products &amp; Equipment'!$CC$1,C20,0,500,1),0),"")</f>
        <v/>
      </c>
      <c r="D21" s="125" t="str">
        <f t="shared" ca="1" si="1"/>
        <v/>
      </c>
      <c r="E21" s="125" t="str">
        <f ca="1">IFERROR(E20+MATCH(1,OFFSET('Other Pharma &amp; Health Products'!$CC$1,E20,0,500,1),0),"")</f>
        <v/>
      </c>
      <c r="F21" s="125" t="str">
        <f t="shared" ca="1" si="2"/>
        <v/>
      </c>
      <c r="G21" s="125" t="str">
        <f ca="1">IFERROR(G20+MATCH(1,OFFSET('PSM Costs'!$CC$1,G20,0,500,1),0),"")</f>
        <v/>
      </c>
      <c r="H21" s="125" t="str">
        <f t="shared" ca="1" si="3"/>
        <v/>
      </c>
      <c r="I21" s="167">
        <f t="shared" ca="1" si="4"/>
        <v>11</v>
      </c>
      <c r="J21" s="5" t="str">
        <f t="shared" ca="1" si="5"/>
        <v>4.1--28---641</v>
      </c>
      <c r="K21" s="167">
        <f t="shared" ca="1" si="6"/>
        <v>41028641</v>
      </c>
    </row>
    <row r="22" spans="1:11" x14ac:dyDescent="0.2">
      <c r="A22" s="125">
        <f ca="1">IFERROR(A21+MATCH(1,OFFSET(Pharmaceuticals!$CC$1,A21,0,500,1),0),"")</f>
        <v>20</v>
      </c>
      <c r="B22" s="125" t="str">
        <f t="shared" ca="1" si="0"/>
        <v>4.1--17---365</v>
      </c>
      <c r="C22" s="125" t="str">
        <f ca="1">IFERROR(C21+MATCH(1,OFFSET('Health Products &amp; Equipment'!$CC$1,C21,0,500,1),0),"")</f>
        <v/>
      </c>
      <c r="D22" s="125" t="str">
        <f t="shared" ca="1" si="1"/>
        <v/>
      </c>
      <c r="E22" s="125" t="str">
        <f ca="1">IFERROR(E21+MATCH(1,OFFSET('Other Pharma &amp; Health Products'!$CC$1,E21,0,500,1),0),"")</f>
        <v/>
      </c>
      <c r="F22" s="125" t="str">
        <f t="shared" ca="1" si="2"/>
        <v/>
      </c>
      <c r="G22" s="125" t="str">
        <f ca="1">IFERROR(G21+MATCH(1,OFFSET('PSM Costs'!$CC$1,G21,0,500,1),0),"")</f>
        <v/>
      </c>
      <c r="H22" s="125" t="str">
        <f t="shared" ca="1" si="3"/>
        <v/>
      </c>
      <c r="I22" s="167">
        <f t="shared" ca="1" si="4"/>
        <v>8</v>
      </c>
      <c r="J22" s="5" t="str">
        <f t="shared" ca="1" si="5"/>
        <v>4.1--17---365</v>
      </c>
      <c r="K22" s="167">
        <f t="shared" ca="1" si="6"/>
        <v>41017365</v>
      </c>
    </row>
    <row r="23" spans="1:11" x14ac:dyDescent="0.2">
      <c r="A23" s="125">
        <f ca="1">IFERROR(A22+MATCH(1,OFFSET(Pharmaceuticals!$CC$1,A22,0,500,1),0),"")</f>
        <v>21</v>
      </c>
      <c r="B23" s="125" t="str">
        <f t="shared" ca="1" si="0"/>
        <v>4.1--40---1054</v>
      </c>
      <c r="C23" s="125" t="str">
        <f ca="1">IFERROR(C22+MATCH(1,OFFSET('Health Products &amp; Equipment'!$CC$1,C22,0,500,1),0),"")</f>
        <v/>
      </c>
      <c r="D23" s="125" t="str">
        <f t="shared" ca="1" si="1"/>
        <v/>
      </c>
      <c r="E23" s="125" t="str">
        <f ca="1">IFERROR(E22+MATCH(1,OFFSET('Other Pharma &amp; Health Products'!$CC$1,E22,0,500,1),0),"")</f>
        <v/>
      </c>
      <c r="F23" s="125" t="str">
        <f t="shared" ca="1" si="2"/>
        <v/>
      </c>
      <c r="G23" s="125" t="str">
        <f ca="1">IFERROR(G22+MATCH(1,OFFSET('PSM Costs'!$CC$1,G22,0,500,1),0),"")</f>
        <v/>
      </c>
      <c r="H23" s="125" t="str">
        <f t="shared" ca="1" si="3"/>
        <v/>
      </c>
      <c r="I23" s="167">
        <f t="shared" ca="1" si="4"/>
        <v>20</v>
      </c>
      <c r="J23" s="5" t="str">
        <f t="shared" ca="1" si="5"/>
        <v>4.1--40---1054</v>
      </c>
      <c r="K23" s="167">
        <f t="shared" ca="1" si="6"/>
        <v>41041054</v>
      </c>
    </row>
    <row r="24" spans="1:11" x14ac:dyDescent="0.2">
      <c r="A24" s="125">
        <f ca="1">IFERROR(A23+MATCH(1,OFFSET(Pharmaceuticals!$CC$1,A23,0,500,1),0),"")</f>
        <v>22</v>
      </c>
      <c r="B24" s="125" t="str">
        <f t="shared" ca="1" si="0"/>
        <v>4.1--40---1515</v>
      </c>
      <c r="C24" s="125" t="str">
        <f ca="1">IFERROR(C23+MATCH(1,OFFSET('Health Products &amp; Equipment'!$CC$1,C23,0,500,1),0),"")</f>
        <v/>
      </c>
      <c r="D24" s="125" t="str">
        <f t="shared" ca="1" si="1"/>
        <v/>
      </c>
      <c r="E24" s="125" t="str">
        <f ca="1">IFERROR(E23+MATCH(1,OFFSET('Other Pharma &amp; Health Products'!$CC$1,E23,0,500,1),0),"")</f>
        <v/>
      </c>
      <c r="F24" s="125" t="str">
        <f t="shared" ca="1" si="2"/>
        <v/>
      </c>
      <c r="G24" s="125" t="str">
        <f ca="1">IFERROR(G23+MATCH(1,OFFSET('PSM Costs'!$CC$1,G23,0,500,1),0),"")</f>
        <v/>
      </c>
      <c r="H24" s="125" t="str">
        <f t="shared" ca="1" si="3"/>
        <v/>
      </c>
      <c r="I24" s="167">
        <f t="shared" ca="1" si="4"/>
        <v>21</v>
      </c>
      <c r="J24" s="5" t="str">
        <f t="shared" ca="1" si="5"/>
        <v>4.1--40---1515</v>
      </c>
      <c r="K24" s="167">
        <f t="shared" ca="1" si="6"/>
        <v>41041515</v>
      </c>
    </row>
    <row r="25" spans="1:11" x14ac:dyDescent="0.2">
      <c r="A25" s="125" t="str">
        <f ca="1">IFERROR(A24+MATCH(1,OFFSET(Pharmaceuticals!$CC$1,A24,0,500,1),0),"")</f>
        <v/>
      </c>
      <c r="B25" s="125" t="str">
        <f t="shared" ca="1" si="0"/>
        <v/>
      </c>
      <c r="C25" s="125" t="str">
        <f ca="1">IFERROR(C24+MATCH(1,OFFSET('Health Products &amp; Equipment'!$CC$1,C24,0,500,1),0),"")</f>
        <v/>
      </c>
      <c r="D25" s="125" t="str">
        <f t="shared" ca="1" si="1"/>
        <v/>
      </c>
      <c r="E25" s="125" t="str">
        <f ca="1">IFERROR(E24+MATCH(1,OFFSET('Other Pharma &amp; Health Products'!$CC$1,E24,0,500,1),0),"")</f>
        <v/>
      </c>
      <c r="F25" s="125" t="str">
        <f t="shared" ca="1" si="2"/>
        <v/>
      </c>
      <c r="G25" s="125" t="str">
        <f ca="1">IFERROR(G24+MATCH(1,OFFSET('PSM Costs'!$CC$1,G24,0,500,1),0),"")</f>
        <v/>
      </c>
      <c r="H25" s="125" t="str">
        <f t="shared" ca="1" si="3"/>
        <v/>
      </c>
      <c r="I25" s="167">
        <f t="shared" ca="1" si="4"/>
        <v>36</v>
      </c>
      <c r="J25" s="5" t="str">
        <f t="shared" ca="1" si="5"/>
        <v>5.4--163---1444</v>
      </c>
      <c r="K25" s="167">
        <f t="shared" ca="1" si="6"/>
        <v>54164444</v>
      </c>
    </row>
    <row r="26" spans="1:11" x14ac:dyDescent="0.2">
      <c r="A26" s="125" t="str">
        <f ca="1">IFERROR(A25+MATCH(1,OFFSET(Pharmaceuticals!$CC$1,A25,0,500,1),0),"")</f>
        <v/>
      </c>
      <c r="B26" s="125" t="str">
        <f t="shared" ca="1" si="0"/>
        <v/>
      </c>
      <c r="C26" s="125" t="str">
        <f ca="1">IFERROR(C25+MATCH(1,OFFSET('Health Products &amp; Equipment'!$CC$1,C25,0,500,1),0),"")</f>
        <v/>
      </c>
      <c r="D26" s="125" t="str">
        <f t="shared" ca="1" si="1"/>
        <v/>
      </c>
      <c r="E26" s="125" t="str">
        <f ca="1">IFERROR(E25+MATCH(1,OFFSET('Other Pharma &amp; Health Products'!$CC$1,E25,0,500,1),0),"")</f>
        <v/>
      </c>
      <c r="F26" s="125" t="str">
        <f t="shared" ca="1" si="2"/>
        <v/>
      </c>
      <c r="G26" s="125" t="str">
        <f ca="1">IFERROR(G25+MATCH(1,OFFSET('PSM Costs'!$CC$1,G25,0,500,1),0),"")</f>
        <v/>
      </c>
      <c r="H26" s="125" t="str">
        <f t="shared" ca="1" si="3"/>
        <v/>
      </c>
      <c r="I26" s="167">
        <f t="shared" ca="1" si="4"/>
        <v>35</v>
      </c>
      <c r="J26" s="5" t="str">
        <f t="shared" ca="1" si="5"/>
        <v>5.4--163---1442</v>
      </c>
      <c r="K26" s="167">
        <f t="shared" ca="1" si="6"/>
        <v>54164442</v>
      </c>
    </row>
    <row r="27" spans="1:11" x14ac:dyDescent="0.2">
      <c r="A27" s="125" t="str">
        <f ca="1">IFERROR(A26+MATCH(1,OFFSET(Pharmaceuticals!$CC$1,A26,0,500,1),0),"")</f>
        <v/>
      </c>
      <c r="B27" s="125" t="str">
        <f t="shared" ca="1" si="0"/>
        <v/>
      </c>
      <c r="C27" s="125" t="str">
        <f ca="1">IFERROR(C26+MATCH(1,OFFSET('Health Products &amp; Equipment'!$CC$1,C26,0,500,1),0),"")</f>
        <v/>
      </c>
      <c r="D27" s="125" t="str">
        <f t="shared" ca="1" si="1"/>
        <v/>
      </c>
      <c r="E27" s="125" t="str">
        <f ca="1">IFERROR(E26+MATCH(1,OFFSET('Other Pharma &amp; Health Products'!$CC$1,E26,0,500,1),0),"")</f>
        <v/>
      </c>
      <c r="F27" s="125" t="str">
        <f t="shared" ca="1" si="2"/>
        <v/>
      </c>
      <c r="G27" s="125" t="str">
        <f ca="1">IFERROR(G26+MATCH(1,OFFSET('PSM Costs'!$CC$1,G26,0,500,1),0),"")</f>
        <v/>
      </c>
      <c r="H27" s="125" t="str">
        <f t="shared" ca="1" si="3"/>
        <v/>
      </c>
      <c r="I27" s="167">
        <f t="shared" ca="1" si="4"/>
        <v>37</v>
      </c>
      <c r="J27" s="5" t="str">
        <f t="shared" ca="1" si="5"/>
        <v>5.4--163---1445</v>
      </c>
      <c r="K27" s="167">
        <f t="shared" ca="1" si="6"/>
        <v>54164445</v>
      </c>
    </row>
    <row r="28" spans="1:11" x14ac:dyDescent="0.2">
      <c r="A28" s="125" t="str">
        <f ca="1">IFERROR(A27+MATCH(1,OFFSET(Pharmaceuticals!$CC$1,A27,0,500,1),0),"")</f>
        <v/>
      </c>
      <c r="B28" s="125" t="str">
        <f t="shared" ca="1" si="0"/>
        <v/>
      </c>
      <c r="C28" s="125" t="str">
        <f ca="1">IFERROR(C27+MATCH(1,OFFSET('Health Products &amp; Equipment'!$CC$1,C27,0,500,1),0),"")</f>
        <v/>
      </c>
      <c r="D28" s="125" t="str">
        <f t="shared" ca="1" si="1"/>
        <v/>
      </c>
      <c r="E28" s="125" t="str">
        <f ca="1">IFERROR(E27+MATCH(1,OFFSET('Other Pharma &amp; Health Products'!$CC$1,E27,0,500,1),0),"")</f>
        <v/>
      </c>
      <c r="F28" s="125" t="str">
        <f t="shared" ca="1" si="2"/>
        <v/>
      </c>
      <c r="G28" s="125" t="str">
        <f ca="1">IFERROR(G27+MATCH(1,OFFSET('PSM Costs'!$CC$1,G27,0,500,1),0),"")</f>
        <v/>
      </c>
      <c r="H28" s="125" t="str">
        <f t="shared" ca="1" si="3"/>
        <v/>
      </c>
      <c r="I28" s="167">
        <f t="shared" ca="1" si="4"/>
        <v>34</v>
      </c>
      <c r="J28" s="5" t="str">
        <f t="shared" ca="1" si="5"/>
        <v>5.2--129---721</v>
      </c>
      <c r="K28" s="167">
        <f t="shared" ca="1" si="6"/>
        <v>52129721</v>
      </c>
    </row>
    <row r="29" spans="1:11" x14ac:dyDescent="0.2">
      <c r="A29" s="125" t="str">
        <f ca="1">IFERROR(A28+MATCH(1,OFFSET(Pharmaceuticals!$CC$1,A28,0,500,1),0),"")</f>
        <v/>
      </c>
      <c r="B29" s="125" t="str">
        <f t="shared" ca="1" si="0"/>
        <v/>
      </c>
      <c r="C29" s="125" t="str">
        <f ca="1">IFERROR(C28+MATCH(1,OFFSET('Health Products &amp; Equipment'!$CC$1,C28,0,500,1),0),"")</f>
        <v/>
      </c>
      <c r="D29" s="125" t="str">
        <f t="shared" ca="1" si="1"/>
        <v/>
      </c>
      <c r="E29" s="125" t="str">
        <f ca="1">IFERROR(E28+MATCH(1,OFFSET('Other Pharma &amp; Health Products'!$CC$1,E28,0,500,1),0),"")</f>
        <v/>
      </c>
      <c r="F29" s="125" t="str">
        <f t="shared" ca="1" si="2"/>
        <v/>
      </c>
      <c r="G29" s="125" t="str">
        <f ca="1">IFERROR(G28+MATCH(1,OFFSET('PSM Costs'!$CC$1,G28,0,500,1),0),"")</f>
        <v/>
      </c>
      <c r="H29" s="125" t="str">
        <f t="shared" ca="1" si="3"/>
        <v/>
      </c>
      <c r="I29" s="167">
        <f t="shared" ca="1" si="4"/>
        <v>38</v>
      </c>
      <c r="J29" s="5" t="str">
        <f t="shared" ca="1" si="5"/>
        <v>6.1--170---1120</v>
      </c>
      <c r="K29" s="167">
        <f t="shared" ca="1" si="6"/>
        <v>61171120</v>
      </c>
    </row>
    <row r="30" spans="1:11" x14ac:dyDescent="0.2">
      <c r="A30" s="125" t="str">
        <f ca="1">IFERROR(A29+MATCH(1,OFFSET(Pharmaceuticals!$CC$1,A29,0,500,1),0),"")</f>
        <v/>
      </c>
      <c r="B30" s="125" t="str">
        <f t="shared" ca="1" si="0"/>
        <v/>
      </c>
      <c r="C30" s="125" t="str">
        <f ca="1">IFERROR(C29+MATCH(1,OFFSET('Health Products &amp; Equipment'!$CC$1,C29,0,500,1),0),"")</f>
        <v/>
      </c>
      <c r="D30" s="125" t="str">
        <f t="shared" ca="1" si="1"/>
        <v/>
      </c>
      <c r="E30" s="125" t="str">
        <f ca="1">IFERROR(E29+MATCH(1,OFFSET('Other Pharma &amp; Health Products'!$CC$1,E29,0,500,1),0),"")</f>
        <v/>
      </c>
      <c r="F30" s="125" t="str">
        <f t="shared" ca="1" si="2"/>
        <v/>
      </c>
      <c r="G30" s="125" t="str">
        <f ca="1">IFERROR(G29+MATCH(1,OFFSET('PSM Costs'!$CC$1,G29,0,500,1),0),"")</f>
        <v/>
      </c>
      <c r="H30" s="125" t="str">
        <f t="shared" ca="1" si="3"/>
        <v/>
      </c>
      <c r="I30" s="167">
        <f t="shared" ca="1" si="4"/>
        <v>39</v>
      </c>
      <c r="J30" s="5" t="str">
        <f t="shared" ca="1" si="5"/>
        <v>6.1--171---1126</v>
      </c>
      <c r="K30" s="167">
        <f t="shared" ca="1" si="6"/>
        <v>61172126</v>
      </c>
    </row>
    <row r="31" spans="1:11" x14ac:dyDescent="0.2">
      <c r="A31" s="125" t="str">
        <f ca="1">IFERROR(A30+MATCH(1,OFFSET(Pharmaceuticals!$CC$1,A30,0,500,1),0),"")</f>
        <v/>
      </c>
      <c r="B31" s="125" t="str">
        <f t="shared" ca="1" si="0"/>
        <v/>
      </c>
      <c r="C31" s="125" t="str">
        <f ca="1">IFERROR(C30+MATCH(1,OFFSET('Health Products &amp; Equipment'!$CC$1,C30,0,500,1),0),"")</f>
        <v/>
      </c>
      <c r="D31" s="125" t="str">
        <f t="shared" ca="1" si="1"/>
        <v/>
      </c>
      <c r="E31" s="125" t="str">
        <f ca="1">IFERROR(E30+MATCH(1,OFFSET('Other Pharma &amp; Health Products'!$CC$1,E30,0,500,1),0),"")</f>
        <v/>
      </c>
      <c r="F31" s="125" t="str">
        <f t="shared" ca="1" si="2"/>
        <v/>
      </c>
      <c r="G31" s="125" t="str">
        <f ca="1">IFERROR(G30+MATCH(1,OFFSET('PSM Costs'!$CC$1,G30,0,500,1),0),"")</f>
        <v/>
      </c>
      <c r="H31" s="125" t="str">
        <f t="shared" ca="1" si="3"/>
        <v/>
      </c>
      <c r="I31" s="167">
        <f t="shared" ca="1" si="4"/>
        <v>40</v>
      </c>
      <c r="J31" s="5" t="str">
        <f t="shared" ca="1" si="5"/>
        <v>6.2--174---1309</v>
      </c>
      <c r="K31" s="167">
        <f t="shared" ca="1" si="6"/>
        <v>62175309</v>
      </c>
    </row>
    <row r="32" spans="1:11" x14ac:dyDescent="0.2">
      <c r="A32" s="125" t="str">
        <f ca="1">IFERROR(A31+MATCH(1,OFFSET(Pharmaceuticals!$CC$1,A31,0,500,1),0),"")</f>
        <v/>
      </c>
      <c r="B32" s="125" t="str">
        <f t="shared" ca="1" si="0"/>
        <v/>
      </c>
      <c r="C32" s="125" t="str">
        <f ca="1">IFERROR(C31+MATCH(1,OFFSET('Health Products &amp; Equipment'!$CC$1,C31,0,500,1),0),"")</f>
        <v/>
      </c>
      <c r="D32" s="125" t="str">
        <f t="shared" ca="1" si="1"/>
        <v/>
      </c>
      <c r="E32" s="125" t="str">
        <f ca="1">IFERROR(E31+MATCH(1,OFFSET('Other Pharma &amp; Health Products'!$CC$1,E31,0,500,1),0),"")</f>
        <v/>
      </c>
      <c r="F32" s="125" t="str">
        <f t="shared" ca="1" si="2"/>
        <v/>
      </c>
      <c r="G32" s="125" t="str">
        <f ca="1">IFERROR(G31+MATCH(1,OFFSET('PSM Costs'!$CC$1,G31,0,500,1),0),"")</f>
        <v/>
      </c>
      <c r="H32" s="125" t="str">
        <f t="shared" ca="1" si="3"/>
        <v/>
      </c>
      <c r="I32" s="167">
        <f t="shared" ca="1" si="4"/>
        <v>22</v>
      </c>
      <c r="J32" s="5" t="str">
        <f t="shared" ca="1" si="5"/>
        <v>4.5--1002---10002</v>
      </c>
      <c r="K32" s="167">
        <f t="shared" ca="1" si="6"/>
        <v>46012002</v>
      </c>
    </row>
    <row r="33" spans="1:11" x14ac:dyDescent="0.2">
      <c r="A33" s="125" t="str">
        <f ca="1">IFERROR(A32+MATCH(1,OFFSET(Pharmaceuticals!$CC$1,A32,0,500,1),0),"")</f>
        <v/>
      </c>
      <c r="B33" s="125" t="str">
        <f t="shared" ca="1" si="0"/>
        <v/>
      </c>
      <c r="C33" s="125" t="str">
        <f ca="1">IFERROR(C32+MATCH(1,OFFSET('Health Products &amp; Equipment'!$CC$1,C32,0,500,1),0),"")</f>
        <v/>
      </c>
      <c r="D33" s="125" t="str">
        <f t="shared" ca="1" si="1"/>
        <v/>
      </c>
      <c r="E33" s="125" t="str">
        <f ca="1">IFERROR(E32+MATCH(1,OFFSET('Other Pharma &amp; Health Products'!$CC$1,E32,0,500,1),0),"")</f>
        <v/>
      </c>
      <c r="F33" s="125" t="str">
        <f t="shared" ca="1" si="2"/>
        <v/>
      </c>
      <c r="G33" s="125" t="str">
        <f ca="1">IFERROR(G32+MATCH(1,OFFSET('PSM Costs'!$CC$1,G32,0,500,1),0),"")</f>
        <v/>
      </c>
      <c r="H33" s="125" t="str">
        <f t="shared" ca="1" si="3"/>
        <v/>
      </c>
      <c r="I33" s="167">
        <f t="shared" ca="1" si="4"/>
        <v>23</v>
      </c>
      <c r="J33" s="5" t="str">
        <f t="shared" ca="1" si="5"/>
        <v>4.5--1003---10003</v>
      </c>
      <c r="K33" s="167">
        <f t="shared" ca="1" si="6"/>
        <v>46013003</v>
      </c>
    </row>
    <row r="34" spans="1:11" x14ac:dyDescent="0.2">
      <c r="A34" s="125" t="str">
        <f ca="1">IFERROR(A33+MATCH(1,OFFSET(Pharmaceuticals!$CC$1,A33,0,500,1),0),"")</f>
        <v/>
      </c>
      <c r="B34" s="125" t="str">
        <f t="shared" ca="1" si="0"/>
        <v/>
      </c>
      <c r="C34" s="125" t="str">
        <f ca="1">IFERROR(C33+MATCH(1,OFFSET('Health Products &amp; Equipment'!$CC$1,C33,0,500,1),0),"")</f>
        <v/>
      </c>
      <c r="D34" s="125" t="str">
        <f t="shared" ca="1" si="1"/>
        <v/>
      </c>
      <c r="E34" s="125" t="str">
        <f ca="1">IFERROR(E33+MATCH(1,OFFSET('Other Pharma &amp; Health Products'!$CC$1,E33,0,500,1),0),"")</f>
        <v/>
      </c>
      <c r="F34" s="125" t="str">
        <f t="shared" ca="1" si="2"/>
        <v/>
      </c>
      <c r="G34" s="125" t="str">
        <f ca="1">IFERROR(G33+MATCH(1,OFFSET('PSM Costs'!$CC$1,G33,0,500,1),0),"")</f>
        <v/>
      </c>
      <c r="H34" s="125" t="str">
        <f t="shared" ca="1" si="3"/>
        <v/>
      </c>
      <c r="I34" s="167">
        <f t="shared" ca="1" si="4"/>
        <v>24</v>
      </c>
      <c r="J34" s="5" t="str">
        <f t="shared" ca="1" si="5"/>
        <v>4.5--1004---10004</v>
      </c>
      <c r="K34" s="167">
        <f t="shared" ca="1" si="6"/>
        <v>46014004</v>
      </c>
    </row>
    <row r="35" spans="1:11" x14ac:dyDescent="0.2">
      <c r="A35" s="125" t="str">
        <f ca="1">IFERROR(A34+MATCH(1,OFFSET(Pharmaceuticals!$CC$1,A34,0,500,1),0),"")</f>
        <v/>
      </c>
      <c r="B35" s="125" t="str">
        <f t="shared" ca="1" si="0"/>
        <v/>
      </c>
      <c r="C35" s="125" t="str">
        <f ca="1">IFERROR(C34+MATCH(1,OFFSET('Health Products &amp; Equipment'!$CC$1,C34,0,500,1),0),"")</f>
        <v/>
      </c>
      <c r="D35" s="125" t="str">
        <f t="shared" ca="1" si="1"/>
        <v/>
      </c>
      <c r="E35" s="125" t="str">
        <f ca="1">IFERROR(E34+MATCH(1,OFFSET('Other Pharma &amp; Health Products'!$CC$1,E34,0,500,1),0),"")</f>
        <v/>
      </c>
      <c r="F35" s="125" t="str">
        <f t="shared" ca="1" si="2"/>
        <v/>
      </c>
      <c r="G35" s="125" t="str">
        <f ca="1">IFERROR(G34+MATCH(1,OFFSET('PSM Costs'!$CC$1,G34,0,500,1),0),"")</f>
        <v/>
      </c>
      <c r="H35" s="125" t="str">
        <f t="shared" ca="1" si="3"/>
        <v/>
      </c>
      <c r="I35" s="167">
        <f t="shared" ca="1" si="4"/>
        <v>25</v>
      </c>
      <c r="J35" s="5" t="str">
        <f t="shared" ca="1" si="5"/>
        <v>4.5--1005---10005</v>
      </c>
      <c r="K35" s="167">
        <f t="shared" ca="1" si="6"/>
        <v>46015005</v>
      </c>
    </row>
    <row r="36" spans="1:11" x14ac:dyDescent="0.2">
      <c r="A36" s="125" t="str">
        <f ca="1">IFERROR(A35+MATCH(1,OFFSET(Pharmaceuticals!$CC$1,A35,0,500,1),0),"")</f>
        <v/>
      </c>
      <c r="B36" s="125" t="str">
        <f t="shared" ca="1" si="0"/>
        <v/>
      </c>
      <c r="C36" s="125" t="str">
        <f ca="1">IFERROR(C35+MATCH(1,OFFSET('Health Products &amp; Equipment'!$CC$1,C35,0,500,1),0),"")</f>
        <v/>
      </c>
      <c r="D36" s="125" t="str">
        <f t="shared" ca="1" si="1"/>
        <v/>
      </c>
      <c r="E36" s="125" t="str">
        <f ca="1">IFERROR(E35+MATCH(1,OFFSET('Other Pharma &amp; Health Products'!$CC$1,E35,0,500,1),0),"")</f>
        <v/>
      </c>
      <c r="F36" s="125" t="str">
        <f t="shared" ca="1" si="2"/>
        <v/>
      </c>
      <c r="G36" s="125" t="str">
        <f ca="1">IFERROR(G35+MATCH(1,OFFSET('PSM Costs'!$CC$1,G35,0,500,1),0),"")</f>
        <v/>
      </c>
      <c r="H36" s="125" t="str">
        <f t="shared" ca="1" si="3"/>
        <v/>
      </c>
      <c r="I36" s="167">
        <f t="shared" ca="1" si="4"/>
        <v>26</v>
      </c>
      <c r="J36" s="5" t="str">
        <f t="shared" ca="1" si="5"/>
        <v>4.5--1006---10006</v>
      </c>
      <c r="K36" s="167">
        <f t="shared" ca="1" si="6"/>
        <v>46016006</v>
      </c>
    </row>
    <row r="37" spans="1:11" x14ac:dyDescent="0.2">
      <c r="A37" s="125" t="str">
        <f ca="1">IFERROR(A36+MATCH(1,OFFSET(Pharmaceuticals!$CC$1,A36,0,500,1),0),"")</f>
        <v/>
      </c>
      <c r="B37" s="125" t="str">
        <f t="shared" ca="1" si="0"/>
        <v/>
      </c>
      <c r="C37" s="125" t="str">
        <f ca="1">IFERROR(C36+MATCH(1,OFFSET('Health Products &amp; Equipment'!$CC$1,C36,0,500,1),0),"")</f>
        <v/>
      </c>
      <c r="D37" s="125" t="str">
        <f t="shared" ca="1" si="1"/>
        <v/>
      </c>
      <c r="E37" s="125" t="str">
        <f ca="1">IFERROR(E36+MATCH(1,OFFSET('Other Pharma &amp; Health Products'!$CC$1,E36,0,500,1),0),"")</f>
        <v/>
      </c>
      <c r="F37" s="125" t="str">
        <f t="shared" ca="1" si="2"/>
        <v/>
      </c>
      <c r="G37" s="125" t="str">
        <f ca="1">IFERROR(G36+MATCH(1,OFFSET('PSM Costs'!$CC$1,G36,0,500,1),0),"")</f>
        <v/>
      </c>
      <c r="H37" s="125" t="str">
        <f t="shared" ca="1" si="3"/>
        <v/>
      </c>
      <c r="I37" s="167">
        <f t="shared" ca="1" si="4"/>
        <v>27</v>
      </c>
      <c r="J37" s="5" t="str">
        <f t="shared" ca="1" si="5"/>
        <v>4.5--1007---10007</v>
      </c>
      <c r="K37" s="167">
        <f t="shared" ca="1" si="6"/>
        <v>46017007</v>
      </c>
    </row>
    <row r="38" spans="1:11" x14ac:dyDescent="0.2">
      <c r="A38" s="125" t="str">
        <f ca="1">IFERROR(A37+MATCH(1,OFFSET(Pharmaceuticals!$CC$1,A37,0,500,1),0),"")</f>
        <v/>
      </c>
      <c r="B38" s="125" t="str">
        <f t="shared" ca="1" si="0"/>
        <v/>
      </c>
      <c r="C38" s="125" t="str">
        <f ca="1">IFERROR(C37+MATCH(1,OFFSET('Health Products &amp; Equipment'!$CC$1,C37,0,500,1),0),"")</f>
        <v/>
      </c>
      <c r="D38" s="125" t="str">
        <f t="shared" ca="1" si="1"/>
        <v/>
      </c>
      <c r="E38" s="125" t="str">
        <f ca="1">IFERROR(E37+MATCH(1,OFFSET('Other Pharma &amp; Health Products'!$CC$1,E37,0,500,1),0),"")</f>
        <v/>
      </c>
      <c r="F38" s="125" t="str">
        <f t="shared" ca="1" si="2"/>
        <v/>
      </c>
      <c r="G38" s="125" t="str">
        <f ca="1">IFERROR(G37+MATCH(1,OFFSET('PSM Costs'!$CC$1,G37,0,500,1),0),"")</f>
        <v/>
      </c>
      <c r="H38" s="125" t="str">
        <f t="shared" ca="1" si="3"/>
        <v/>
      </c>
      <c r="I38" s="167">
        <f t="shared" ca="1" si="4"/>
        <v>28</v>
      </c>
      <c r="J38" s="5" t="str">
        <f t="shared" ca="1" si="5"/>
        <v>4.5--1008---10008</v>
      </c>
      <c r="K38" s="167">
        <f t="shared" ca="1" si="6"/>
        <v>46018008</v>
      </c>
    </row>
    <row r="39" spans="1:11" x14ac:dyDescent="0.2">
      <c r="A39" s="125" t="str">
        <f ca="1">IFERROR(A38+MATCH(1,OFFSET(Pharmaceuticals!$CC$1,A38,0,500,1),0),"")</f>
        <v/>
      </c>
      <c r="B39" s="125" t="str">
        <f t="shared" ca="1" si="0"/>
        <v/>
      </c>
      <c r="C39" s="125" t="str">
        <f ca="1">IFERROR(C38+MATCH(1,OFFSET('Health Products &amp; Equipment'!$CC$1,C38,0,500,1),0),"")</f>
        <v/>
      </c>
      <c r="D39" s="125" t="str">
        <f t="shared" ca="1" si="1"/>
        <v/>
      </c>
      <c r="E39" s="125" t="str">
        <f ca="1">IFERROR(E38+MATCH(1,OFFSET('Other Pharma &amp; Health Products'!$CC$1,E38,0,500,1),0),"")</f>
        <v/>
      </c>
      <c r="F39" s="125" t="str">
        <f t="shared" ca="1" si="2"/>
        <v/>
      </c>
      <c r="G39" s="125" t="str">
        <f ca="1">IFERROR(G38+MATCH(1,OFFSET('PSM Costs'!$CC$1,G38,0,500,1),0),"")</f>
        <v/>
      </c>
      <c r="H39" s="125" t="str">
        <f t="shared" ca="1" si="3"/>
        <v/>
      </c>
      <c r="I39" s="167">
        <f t="shared" ca="1" si="4"/>
        <v>29</v>
      </c>
      <c r="J39" s="5" t="str">
        <f t="shared" ca="1" si="5"/>
        <v>4.5--1009---10009</v>
      </c>
      <c r="K39" s="167">
        <f t="shared" ca="1" si="6"/>
        <v>46019009</v>
      </c>
    </row>
    <row r="40" spans="1:11" x14ac:dyDescent="0.2">
      <c r="A40" s="125" t="str">
        <f ca="1">IFERROR(A39+MATCH(1,OFFSET(Pharmaceuticals!$CC$1,A39,0,500,1),0),"")</f>
        <v/>
      </c>
      <c r="B40" s="125" t="str">
        <f t="shared" ca="1" si="0"/>
        <v/>
      </c>
      <c r="C40" s="125" t="str">
        <f ca="1">IFERROR(C39+MATCH(1,OFFSET('Health Products &amp; Equipment'!$CC$1,C39,0,500,1),0),"")</f>
        <v/>
      </c>
      <c r="D40" s="125" t="str">
        <f t="shared" ca="1" si="1"/>
        <v/>
      </c>
      <c r="E40" s="125" t="str">
        <f ca="1">IFERROR(E39+MATCH(1,OFFSET('Other Pharma &amp; Health Products'!$CC$1,E39,0,500,1),0),"")</f>
        <v/>
      </c>
      <c r="F40" s="125" t="str">
        <f t="shared" ca="1" si="2"/>
        <v/>
      </c>
      <c r="G40" s="125" t="str">
        <f ca="1">IFERROR(G39+MATCH(1,OFFSET('PSM Costs'!$CC$1,G39,0,500,1),0),"")</f>
        <v/>
      </c>
      <c r="H40" s="125" t="str">
        <f t="shared" ca="1" si="3"/>
        <v/>
      </c>
      <c r="I40" s="167">
        <f t="shared" ca="1" si="4"/>
        <v>30</v>
      </c>
      <c r="J40" s="5" t="str">
        <f t="shared" ca="1" si="5"/>
        <v>4.5--1010---10010</v>
      </c>
      <c r="K40" s="167">
        <f t="shared" ca="1" si="6"/>
        <v>46020010</v>
      </c>
    </row>
    <row r="41" spans="1:11" x14ac:dyDescent="0.2">
      <c r="A41" s="125" t="str">
        <f ca="1">IFERROR(A40+MATCH(1,OFFSET(Pharmaceuticals!$CC$1,A40,0,500,1),0),"")</f>
        <v/>
      </c>
      <c r="B41" s="125" t="str">
        <f t="shared" ca="1" si="0"/>
        <v/>
      </c>
      <c r="C41" s="125" t="str">
        <f ca="1">IFERROR(C40+MATCH(1,OFFSET('Health Products &amp; Equipment'!$CC$1,C40,0,500,1),0),"")</f>
        <v/>
      </c>
      <c r="D41" s="125" t="str">
        <f t="shared" ca="1" si="1"/>
        <v/>
      </c>
      <c r="E41" s="125" t="str">
        <f ca="1">IFERROR(E40+MATCH(1,OFFSET('Other Pharma &amp; Health Products'!$CC$1,E40,0,500,1),0),"")</f>
        <v/>
      </c>
      <c r="F41" s="125" t="str">
        <f t="shared" ca="1" si="2"/>
        <v/>
      </c>
      <c r="G41" s="125" t="str">
        <f ca="1">IFERROR(G40+MATCH(1,OFFSET('PSM Costs'!$CC$1,G40,0,500,1),0),"")</f>
        <v/>
      </c>
      <c r="H41" s="125" t="str">
        <f t="shared" ca="1" si="3"/>
        <v/>
      </c>
      <c r="I41" s="167">
        <f t="shared" ca="1" si="4"/>
        <v>31</v>
      </c>
      <c r="J41" s="5" t="str">
        <f t="shared" ca="1" si="5"/>
        <v>4.5--1011---10011</v>
      </c>
      <c r="K41" s="167">
        <f t="shared" ca="1" si="6"/>
        <v>46021011</v>
      </c>
    </row>
    <row r="42" spans="1:11" x14ac:dyDescent="0.2">
      <c r="A42" s="125" t="str">
        <f ca="1">IFERROR(A41+MATCH(1,OFFSET(Pharmaceuticals!$CC$1,A41,0,500,1),0),"")</f>
        <v/>
      </c>
      <c r="B42" s="125" t="str">
        <f t="shared" ca="1" si="0"/>
        <v/>
      </c>
      <c r="C42" s="125" t="str">
        <f ca="1">IFERROR(C41+MATCH(1,OFFSET('Health Products &amp; Equipment'!$CC$1,C41,0,500,1),0),"")</f>
        <v/>
      </c>
      <c r="D42" s="125" t="str">
        <f t="shared" ca="1" si="1"/>
        <v/>
      </c>
      <c r="E42" s="125" t="str">
        <f ca="1">IFERROR(E41+MATCH(1,OFFSET('Other Pharma &amp; Health Products'!$CC$1,E41,0,500,1),0),"")</f>
        <v/>
      </c>
      <c r="F42" s="125" t="str">
        <f t="shared" ca="1" si="2"/>
        <v/>
      </c>
      <c r="G42" s="125" t="str">
        <f ca="1">IFERROR(G41+MATCH(1,OFFSET('PSM Costs'!$CC$1,G41,0,500,1),0),"")</f>
        <v/>
      </c>
      <c r="H42" s="125" t="str">
        <f t="shared" ca="1" si="3"/>
        <v/>
      </c>
      <c r="I42" s="167">
        <f t="shared" ca="1" si="4"/>
        <v>32</v>
      </c>
      <c r="J42" s="5" t="str">
        <f t="shared" ca="1" si="5"/>
        <v>4.5--1012---10012</v>
      </c>
      <c r="K42" s="167">
        <f t="shared" ca="1" si="6"/>
        <v>46022012</v>
      </c>
    </row>
    <row r="43" spans="1:11" x14ac:dyDescent="0.2">
      <c r="A43" s="125" t="str">
        <f ca="1">IFERROR(A42+MATCH(1,OFFSET(Pharmaceuticals!$CC$1,A42,0,500,1),0),"")</f>
        <v/>
      </c>
      <c r="B43" s="125" t="str">
        <f t="shared" ca="1" si="0"/>
        <v/>
      </c>
      <c r="C43" s="125" t="str">
        <f ca="1">IFERROR(C42+MATCH(1,OFFSET('Health Products &amp; Equipment'!$CC$1,C42,0,500,1),0),"")</f>
        <v/>
      </c>
      <c r="D43" s="125" t="str">
        <f t="shared" ca="1" si="1"/>
        <v/>
      </c>
      <c r="E43" s="125" t="str">
        <f ca="1">IFERROR(E42+MATCH(1,OFFSET('Other Pharma &amp; Health Products'!$CC$1,E42,0,500,1),0),"")</f>
        <v/>
      </c>
      <c r="F43" s="125" t="str">
        <f t="shared" ca="1" si="2"/>
        <v/>
      </c>
      <c r="G43" s="125" t="str">
        <f ca="1">IFERROR(G42+MATCH(1,OFFSET('PSM Costs'!$CC$1,G42,0,500,1),0),"")</f>
        <v/>
      </c>
      <c r="H43" s="125" t="str">
        <f t="shared" ca="1" si="3"/>
        <v/>
      </c>
      <c r="I43" s="167">
        <f t="shared" ca="1" si="4"/>
        <v>33</v>
      </c>
      <c r="J43" s="5" t="str">
        <f t="shared" ca="1" si="5"/>
        <v>4.5--1013---10013</v>
      </c>
      <c r="K43" s="167">
        <f t="shared" ca="1" si="6"/>
        <v>46023013</v>
      </c>
    </row>
    <row r="44" spans="1:11" x14ac:dyDescent="0.2">
      <c r="A44" s="125" t="str">
        <f ca="1">IFERROR(A43+MATCH(1,OFFSET(Pharmaceuticals!$CC$1,A43,0,500,1),0),"")</f>
        <v/>
      </c>
      <c r="B44" s="125" t="str">
        <f t="shared" ca="1" si="0"/>
        <v/>
      </c>
      <c r="C44" s="125" t="str">
        <f ca="1">IFERROR(C43+MATCH(1,OFFSET('Health Products &amp; Equipment'!$CC$1,C43,0,500,1),0),"")</f>
        <v/>
      </c>
      <c r="D44" s="125" t="str">
        <f t="shared" ca="1" si="1"/>
        <v/>
      </c>
      <c r="E44" s="125" t="str">
        <f ca="1">IFERROR(E43+MATCH(1,OFFSET('Other Pharma &amp; Health Products'!$CC$1,E43,0,500,1),0),"")</f>
        <v/>
      </c>
      <c r="F44" s="125" t="str">
        <f t="shared" ca="1" si="2"/>
        <v/>
      </c>
      <c r="G44" s="125" t="str">
        <f ca="1">IFERROR(G43+MATCH(1,OFFSET('PSM Costs'!$CC$1,G43,0,500,1),0),"")</f>
        <v/>
      </c>
      <c r="H44" s="125" t="str">
        <f t="shared" ca="1" si="3"/>
        <v/>
      </c>
      <c r="I44" s="167">
        <f t="shared" ca="1" si="4"/>
        <v>41</v>
      </c>
      <c r="J44" s="5" t="str">
        <f t="shared" ca="1" si="5"/>
        <v>7.2--0---0</v>
      </c>
      <c r="K44" s="167">
        <f t="shared" ca="1" si="6"/>
        <v>72000000</v>
      </c>
    </row>
    <row r="45" spans="1:11" x14ac:dyDescent="0.2">
      <c r="A45" s="125" t="str">
        <f ca="1">IFERROR(A44+MATCH(1,OFFSET(Pharmaceuticals!$CC$1,A44,0,500,1),0),"")</f>
        <v/>
      </c>
      <c r="B45" s="125" t="str">
        <f t="shared" ca="1" si="0"/>
        <v/>
      </c>
      <c r="C45" s="125" t="str">
        <f ca="1">IFERROR(C44+MATCH(1,OFFSET('Health Products &amp; Equipment'!$CC$1,C44,0,500,1),0),"")</f>
        <v/>
      </c>
      <c r="D45" s="125" t="str">
        <f t="shared" ca="1" si="1"/>
        <v/>
      </c>
      <c r="E45" s="125" t="str">
        <f ca="1">IFERROR(E44+MATCH(1,OFFSET('Other Pharma &amp; Health Products'!$CC$1,E44,0,500,1),0),"")</f>
        <v/>
      </c>
      <c r="F45" s="125" t="str">
        <f t="shared" ca="1" si="2"/>
        <v/>
      </c>
      <c r="G45" s="125" t="str">
        <f ca="1">IFERROR(G44+MATCH(1,OFFSET('PSM Costs'!$CC$1,G44,0,500,1),0),"")</f>
        <v/>
      </c>
      <c r="H45" s="125" t="str">
        <f t="shared" ca="1" si="3"/>
        <v/>
      </c>
      <c r="I45" s="167">
        <f t="shared" ca="1" si="4"/>
        <v>42</v>
      </c>
      <c r="J45" s="5" t="str">
        <f t="shared" ca="1" si="5"/>
        <v>7.4--0---0</v>
      </c>
      <c r="K45" s="167">
        <f t="shared" ca="1" si="6"/>
        <v>74000000</v>
      </c>
    </row>
    <row r="46" spans="1:11" x14ac:dyDescent="0.2">
      <c r="A46" s="125" t="str">
        <f ca="1">IFERROR(A45+MATCH(1,OFFSET(Pharmaceuticals!$CC$1,A45,0,500,1),0),"")</f>
        <v/>
      </c>
      <c r="B46" s="125" t="str">
        <f t="shared" ca="1" si="0"/>
        <v/>
      </c>
      <c r="C46" s="125" t="str">
        <f ca="1">IFERROR(C45+MATCH(1,OFFSET('Health Products &amp; Equipment'!$CC$1,C45,0,500,1),0),"")</f>
        <v/>
      </c>
      <c r="D46" s="125" t="str">
        <f t="shared" ca="1" si="1"/>
        <v/>
      </c>
      <c r="E46" s="125" t="str">
        <f ca="1">IFERROR(E45+MATCH(1,OFFSET('Other Pharma &amp; Health Products'!$CC$1,E45,0,500,1),0),"")</f>
        <v/>
      </c>
      <c r="F46" s="125" t="str">
        <f t="shared" ca="1" si="2"/>
        <v/>
      </c>
      <c r="G46" s="125" t="str">
        <f ca="1">IFERROR(G45+MATCH(1,OFFSET('PSM Costs'!$CC$1,G45,0,500,1),0),"")</f>
        <v/>
      </c>
      <c r="H46" s="125" t="str">
        <f t="shared" ca="1" si="3"/>
        <v/>
      </c>
      <c r="I46" s="167">
        <f t="shared" ca="1" si="4"/>
        <v>44</v>
      </c>
      <c r="J46" s="5" t="str">
        <f t="shared" ca="1" si="5"/>
        <v>7.6--0---0</v>
      </c>
      <c r="K46" s="167">
        <f t="shared" ca="1" si="6"/>
        <v>76000000</v>
      </c>
    </row>
    <row r="47" spans="1:11" x14ac:dyDescent="0.2">
      <c r="A47" s="125" t="str">
        <f ca="1">IFERROR(A46+MATCH(1,OFFSET(Pharmaceuticals!$CC$1,A46,0,500,1),0),"")</f>
        <v/>
      </c>
      <c r="B47" s="125" t="str">
        <f t="shared" ca="1" si="0"/>
        <v/>
      </c>
      <c r="C47" s="125" t="str">
        <f ca="1">IFERROR(C46+MATCH(1,OFFSET('Health Products &amp; Equipment'!$CC$1,C46,0,500,1),0),"")</f>
        <v/>
      </c>
      <c r="D47" s="125" t="str">
        <f t="shared" ca="1" si="1"/>
        <v/>
      </c>
      <c r="E47" s="125" t="str">
        <f ca="1">IFERROR(E46+MATCH(1,OFFSET('Other Pharma &amp; Health Products'!$CC$1,E46,0,500,1),0),"")</f>
        <v/>
      </c>
      <c r="F47" s="125" t="str">
        <f t="shared" ca="1" si="2"/>
        <v/>
      </c>
      <c r="G47" s="125" t="str">
        <f ca="1">IFERROR(G46+MATCH(1,OFFSET('PSM Costs'!$CC$1,G46,0,500,1),0),"")</f>
        <v/>
      </c>
      <c r="H47" s="125" t="str">
        <f t="shared" ca="1" si="3"/>
        <v/>
      </c>
      <c r="I47" s="167">
        <f t="shared" ca="1" si="4"/>
        <v>43</v>
      </c>
      <c r="J47" s="5" t="str">
        <f t="shared" ca="1" si="5"/>
        <v>7.5--0---0</v>
      </c>
      <c r="K47" s="167">
        <f t="shared" ca="1" si="6"/>
        <v>75000000</v>
      </c>
    </row>
    <row r="48" spans="1:11" x14ac:dyDescent="0.2">
      <c r="A48" s="125" t="str">
        <f ca="1">IFERROR(A47+MATCH(1,OFFSET(Pharmaceuticals!$CC$1,A47,0,500,1),0),"")</f>
        <v/>
      </c>
      <c r="B48" s="125" t="str">
        <f t="shared" ca="1" si="0"/>
        <v/>
      </c>
      <c r="C48" s="125" t="str">
        <f ca="1">IFERROR(C47+MATCH(1,OFFSET('Health Products &amp; Equipment'!$CC$1,C47,0,500,1),0),"")</f>
        <v/>
      </c>
      <c r="D48" s="125" t="str">
        <f t="shared" ca="1" si="1"/>
        <v/>
      </c>
      <c r="E48" s="125" t="str">
        <f ca="1">IFERROR(E47+MATCH(1,OFFSET('Other Pharma &amp; Health Products'!$CC$1,E47,0,500,1),0),"")</f>
        <v/>
      </c>
      <c r="F48" s="125" t="str">
        <f t="shared" ca="1" si="2"/>
        <v/>
      </c>
      <c r="G48" s="125" t="str">
        <f ca="1">IFERROR(G47+MATCH(1,OFFSET('PSM Costs'!$CC$1,G47,0,500,1),0),"")</f>
        <v/>
      </c>
      <c r="H48" s="125" t="str">
        <f t="shared" ca="1" si="3"/>
        <v/>
      </c>
      <c r="I48" s="167">
        <f t="shared" ca="1" si="4"/>
        <v>45</v>
      </c>
      <c r="J48" s="5" t="str">
        <f t="shared" ca="1" si="5"/>
        <v>7.7--0---0</v>
      </c>
      <c r="K48" s="167">
        <f t="shared" ca="1" si="6"/>
        <v>77000000</v>
      </c>
    </row>
    <row r="49" spans="1:11" x14ac:dyDescent="0.2">
      <c r="A49" s="125" t="str">
        <f ca="1">IFERROR(A48+MATCH(1,OFFSET(Pharmaceuticals!$CC$1,A48,0,500,1),0),"")</f>
        <v/>
      </c>
      <c r="B49" s="125" t="str">
        <f t="shared" ca="1" si="0"/>
        <v/>
      </c>
      <c r="C49" s="125" t="str">
        <f ca="1">IFERROR(C48+MATCH(1,OFFSET('Health Products &amp; Equipment'!$CC$1,C48,0,500,1),0),"")</f>
        <v/>
      </c>
      <c r="D49" s="125" t="str">
        <f t="shared" ca="1" si="1"/>
        <v/>
      </c>
      <c r="E49" s="125" t="str">
        <f ca="1">IFERROR(E48+MATCH(1,OFFSET('Other Pharma &amp; Health Products'!$CC$1,E48,0,500,1),0),"")</f>
        <v/>
      </c>
      <c r="F49" s="125" t="str">
        <f t="shared" ca="1" si="2"/>
        <v/>
      </c>
      <c r="G49" s="125" t="str">
        <f ca="1">IFERROR(G48+MATCH(1,OFFSET('PSM Costs'!$CC$1,G48,0,500,1),0),"")</f>
        <v/>
      </c>
      <c r="H49" s="125" t="str">
        <f t="shared" ca="1" si="3"/>
        <v/>
      </c>
      <c r="I49" s="167" t="str">
        <f t="shared" ca="1" si="4"/>
        <v/>
      </c>
      <c r="J49" s="5" t="str">
        <f t="shared" ca="1" si="5"/>
        <v/>
      </c>
      <c r="K49" s="167" t="str">
        <f t="shared" ca="1" si="6"/>
        <v/>
      </c>
    </row>
    <row r="50" spans="1:11" x14ac:dyDescent="0.2">
      <c r="A50" s="125" t="str">
        <f ca="1">IFERROR(A49+MATCH(1,OFFSET(Pharmaceuticals!$CC$1,A49,0,500,1),0),"")</f>
        <v/>
      </c>
      <c r="B50" s="125" t="str">
        <f t="shared" ca="1" si="0"/>
        <v/>
      </c>
      <c r="C50" s="125" t="str">
        <f ca="1">IFERROR(C49+MATCH(1,OFFSET('Health Products &amp; Equipment'!$CC$1,C49,0,500,1),0),"")</f>
        <v/>
      </c>
      <c r="D50" s="125" t="str">
        <f t="shared" ca="1" si="1"/>
        <v/>
      </c>
      <c r="E50" s="125" t="str">
        <f ca="1">IFERROR(E49+MATCH(1,OFFSET('Other Pharma &amp; Health Products'!$CC$1,E49,0,500,1),0),"")</f>
        <v/>
      </c>
      <c r="F50" s="125" t="str">
        <f t="shared" ca="1" si="2"/>
        <v/>
      </c>
      <c r="G50" s="125" t="str">
        <f ca="1">IFERROR(G49+MATCH(1,OFFSET('PSM Costs'!$CC$1,G49,0,500,1),0),"")</f>
        <v/>
      </c>
      <c r="H50" s="125" t="str">
        <f t="shared" ca="1" si="3"/>
        <v/>
      </c>
      <c r="I50" s="167" t="str">
        <f t="shared" ca="1" si="4"/>
        <v/>
      </c>
      <c r="J50" s="5" t="str">
        <f t="shared" ca="1" si="5"/>
        <v/>
      </c>
      <c r="K50" s="167" t="str">
        <f t="shared" ca="1" si="6"/>
        <v/>
      </c>
    </row>
    <row r="51" spans="1:11" x14ac:dyDescent="0.2">
      <c r="A51" s="125" t="str">
        <f ca="1">IFERROR(A50+MATCH(1,OFFSET(Pharmaceuticals!$CC$1,A50,0,500,1),0),"")</f>
        <v/>
      </c>
      <c r="B51" s="125" t="str">
        <f t="shared" ca="1" si="0"/>
        <v/>
      </c>
      <c r="C51" s="125" t="str">
        <f ca="1">IFERROR(C50+MATCH(1,OFFSET('Health Products &amp; Equipment'!$CC$1,C50,0,500,1),0),"")</f>
        <v/>
      </c>
      <c r="D51" s="125" t="str">
        <f t="shared" ca="1" si="1"/>
        <v/>
      </c>
      <c r="E51" s="125" t="str">
        <f ca="1">IFERROR(E50+MATCH(1,OFFSET('Other Pharma &amp; Health Products'!$CC$1,E50,0,500,1),0),"")</f>
        <v/>
      </c>
      <c r="F51" s="125" t="str">
        <f t="shared" ca="1" si="2"/>
        <v/>
      </c>
      <c r="G51" s="125" t="str">
        <f ca="1">IFERROR(G50+MATCH(1,OFFSET('PSM Costs'!$CC$1,G50,0,500,1),0),"")</f>
        <v/>
      </c>
      <c r="H51" s="125" t="str">
        <f t="shared" ca="1" si="3"/>
        <v/>
      </c>
      <c r="I51" s="167" t="str">
        <f t="shared" ca="1" si="4"/>
        <v/>
      </c>
      <c r="J51" s="5" t="str">
        <f t="shared" ca="1" si="5"/>
        <v/>
      </c>
      <c r="K51" s="167" t="str">
        <f t="shared" ca="1" si="6"/>
        <v/>
      </c>
    </row>
    <row r="52" spans="1:11" x14ac:dyDescent="0.2">
      <c r="A52" s="125" t="str">
        <f ca="1">IFERROR(A51+MATCH(1,OFFSET(Pharmaceuticals!$CC$1,A51,0,500,1),0),"")</f>
        <v/>
      </c>
      <c r="B52" s="125" t="str">
        <f t="shared" ca="1" si="0"/>
        <v/>
      </c>
      <c r="C52" s="125" t="str">
        <f ca="1">IFERROR(C51+MATCH(1,OFFSET('Health Products &amp; Equipment'!$CC$1,C51,0,500,1),0),"")</f>
        <v/>
      </c>
      <c r="D52" s="125" t="str">
        <f t="shared" ca="1" si="1"/>
        <v/>
      </c>
      <c r="E52" s="125" t="str">
        <f ca="1">IFERROR(E51+MATCH(1,OFFSET('Other Pharma &amp; Health Products'!$CC$1,E51,0,500,1),0),"")</f>
        <v/>
      </c>
      <c r="F52" s="125" t="str">
        <f t="shared" ca="1" si="2"/>
        <v/>
      </c>
      <c r="G52" s="125" t="str">
        <f ca="1">IFERROR(G51+MATCH(1,OFFSET('PSM Costs'!$CC$1,G51,0,500,1),0),"")</f>
        <v/>
      </c>
      <c r="H52" s="125" t="str">
        <f t="shared" ca="1" si="3"/>
        <v/>
      </c>
      <c r="I52" s="167" t="str">
        <f t="shared" ca="1" si="4"/>
        <v/>
      </c>
      <c r="J52" s="5" t="str">
        <f t="shared" ca="1" si="5"/>
        <v/>
      </c>
      <c r="K52" s="167" t="str">
        <f t="shared" ca="1" si="6"/>
        <v/>
      </c>
    </row>
    <row r="53" spans="1:11" x14ac:dyDescent="0.2">
      <c r="A53" s="125" t="str">
        <f ca="1">IFERROR(A52+MATCH(1,OFFSET(Pharmaceuticals!$CC$1,A52,0,500,1),0),"")</f>
        <v/>
      </c>
      <c r="B53" s="125" t="str">
        <f t="shared" ca="1" si="0"/>
        <v/>
      </c>
      <c r="C53" s="125" t="str">
        <f ca="1">IFERROR(C52+MATCH(1,OFFSET('Health Products &amp; Equipment'!$CC$1,C52,0,500,1),0),"")</f>
        <v/>
      </c>
      <c r="D53" s="125" t="str">
        <f t="shared" ca="1" si="1"/>
        <v/>
      </c>
      <c r="E53" s="125" t="str">
        <f ca="1">IFERROR(E52+MATCH(1,OFFSET('Other Pharma &amp; Health Products'!$CC$1,E52,0,500,1),0),"")</f>
        <v/>
      </c>
      <c r="F53" s="125" t="str">
        <f t="shared" ca="1" si="2"/>
        <v/>
      </c>
      <c r="G53" s="125" t="str">
        <f ca="1">IFERROR(G52+MATCH(1,OFFSET('PSM Costs'!$CC$1,G52,0,500,1),0),"")</f>
        <v/>
      </c>
      <c r="H53" s="125" t="str">
        <f t="shared" ca="1" si="3"/>
        <v/>
      </c>
      <c r="I53" s="167" t="str">
        <f t="shared" ca="1" si="4"/>
        <v/>
      </c>
      <c r="J53" s="5" t="str">
        <f t="shared" ca="1" si="5"/>
        <v/>
      </c>
      <c r="K53" s="167" t="str">
        <f t="shared" ca="1" si="6"/>
        <v/>
      </c>
    </row>
    <row r="54" spans="1:11" x14ac:dyDescent="0.2">
      <c r="A54" s="125" t="str">
        <f ca="1">IFERROR(A53+MATCH(1,OFFSET(Pharmaceuticals!$CC$1,A53,0,500,1),0),"")</f>
        <v/>
      </c>
      <c r="B54" s="125" t="str">
        <f t="shared" ca="1" si="0"/>
        <v/>
      </c>
      <c r="C54" s="125" t="str">
        <f ca="1">IFERROR(C53+MATCH(1,OFFSET('Health Products &amp; Equipment'!$CC$1,C53,0,500,1),0),"")</f>
        <v/>
      </c>
      <c r="D54" s="125" t="str">
        <f t="shared" ca="1" si="1"/>
        <v/>
      </c>
      <c r="E54" s="125" t="str">
        <f ca="1">IFERROR(E53+MATCH(1,OFFSET('Other Pharma &amp; Health Products'!$CC$1,E53,0,500,1),0),"")</f>
        <v/>
      </c>
      <c r="F54" s="125" t="str">
        <f t="shared" ca="1" si="2"/>
        <v/>
      </c>
      <c r="G54" s="125" t="str">
        <f ca="1">IFERROR(G53+MATCH(1,OFFSET('PSM Costs'!$CC$1,G53,0,500,1),0),"")</f>
        <v/>
      </c>
      <c r="H54" s="125" t="str">
        <f t="shared" ca="1" si="3"/>
        <v/>
      </c>
      <c r="I54" s="167" t="str">
        <f t="shared" ca="1" si="4"/>
        <v/>
      </c>
      <c r="J54" s="5" t="str">
        <f t="shared" ca="1" si="5"/>
        <v/>
      </c>
      <c r="K54" s="167" t="str">
        <f t="shared" ca="1" si="6"/>
        <v/>
      </c>
    </row>
    <row r="55" spans="1:11" x14ac:dyDescent="0.2">
      <c r="A55" s="125" t="str">
        <f ca="1">IFERROR(A54+MATCH(1,OFFSET(Pharmaceuticals!$CC$1,A54,0,500,1),0),"")</f>
        <v/>
      </c>
      <c r="B55" s="125" t="str">
        <f t="shared" ca="1" si="0"/>
        <v/>
      </c>
      <c r="C55" s="125" t="str">
        <f ca="1">IFERROR(C54+MATCH(1,OFFSET('Health Products &amp; Equipment'!$CC$1,C54,0,500,1),0),"")</f>
        <v/>
      </c>
      <c r="D55" s="125" t="str">
        <f t="shared" ca="1" si="1"/>
        <v/>
      </c>
      <c r="E55" s="125" t="str">
        <f ca="1">IFERROR(E54+MATCH(1,OFFSET('Other Pharma &amp; Health Products'!$CC$1,E54,0,500,1),0),"")</f>
        <v/>
      </c>
      <c r="F55" s="125" t="str">
        <f t="shared" ca="1" si="2"/>
        <v/>
      </c>
      <c r="G55" s="125" t="str">
        <f ca="1">IFERROR(G54+MATCH(1,OFFSET('PSM Costs'!$CC$1,G54,0,500,1),0),"")</f>
        <v/>
      </c>
      <c r="H55" s="125" t="str">
        <f t="shared" ca="1" si="3"/>
        <v/>
      </c>
      <c r="I55" s="167" t="str">
        <f t="shared" ca="1" si="4"/>
        <v/>
      </c>
      <c r="J55" s="5" t="str">
        <f t="shared" ca="1" si="5"/>
        <v/>
      </c>
      <c r="K55" s="167" t="str">
        <f t="shared" ca="1" si="6"/>
        <v/>
      </c>
    </row>
    <row r="56" spans="1:11" x14ac:dyDescent="0.2">
      <c r="A56" s="125" t="str">
        <f ca="1">IFERROR(A55+MATCH(1,OFFSET(Pharmaceuticals!$CC$1,A55,0,500,1),0),"")</f>
        <v/>
      </c>
      <c r="B56" s="125" t="str">
        <f t="shared" ca="1" si="0"/>
        <v/>
      </c>
      <c r="C56" s="125" t="str">
        <f ca="1">IFERROR(C55+MATCH(1,OFFSET('Health Products &amp; Equipment'!$CC$1,C55,0,500,1),0),"")</f>
        <v/>
      </c>
      <c r="D56" s="125" t="str">
        <f t="shared" ca="1" si="1"/>
        <v/>
      </c>
      <c r="E56" s="125" t="str">
        <f ca="1">IFERROR(E55+MATCH(1,OFFSET('Other Pharma &amp; Health Products'!$CC$1,E55,0,500,1),0),"")</f>
        <v/>
      </c>
      <c r="F56" s="125" t="str">
        <f t="shared" ca="1" si="2"/>
        <v/>
      </c>
      <c r="G56" s="125" t="str">
        <f ca="1">IFERROR(G55+MATCH(1,OFFSET('PSM Costs'!$CC$1,G55,0,500,1),0),"")</f>
        <v/>
      </c>
      <c r="H56" s="125" t="str">
        <f t="shared" ca="1" si="3"/>
        <v/>
      </c>
      <c r="I56" s="167" t="str">
        <f t="shared" ca="1" si="4"/>
        <v/>
      </c>
      <c r="J56" s="5" t="str">
        <f t="shared" ca="1" si="5"/>
        <v/>
      </c>
      <c r="K56" s="167" t="str">
        <f t="shared" ca="1" si="6"/>
        <v/>
      </c>
    </row>
    <row r="57" spans="1:11" x14ac:dyDescent="0.2">
      <c r="A57" s="125" t="str">
        <f ca="1">IFERROR(A56+MATCH(1,OFFSET(Pharmaceuticals!$CC$1,A56,0,500,1),0),"")</f>
        <v/>
      </c>
      <c r="B57" s="125" t="str">
        <f t="shared" ca="1" si="0"/>
        <v/>
      </c>
      <c r="C57" s="125" t="str">
        <f ca="1">IFERROR(C56+MATCH(1,OFFSET('Health Products &amp; Equipment'!$CC$1,C56,0,500,1),0),"")</f>
        <v/>
      </c>
      <c r="D57" s="125" t="str">
        <f t="shared" ca="1" si="1"/>
        <v/>
      </c>
      <c r="E57" s="125" t="str">
        <f ca="1">IFERROR(E56+MATCH(1,OFFSET('Other Pharma &amp; Health Products'!$CC$1,E56,0,500,1),0),"")</f>
        <v/>
      </c>
      <c r="F57" s="125" t="str">
        <f t="shared" ca="1" si="2"/>
        <v/>
      </c>
      <c r="G57" s="125" t="str">
        <f ca="1">IFERROR(G56+MATCH(1,OFFSET('PSM Costs'!$CC$1,G56,0,500,1),0),"")</f>
        <v/>
      </c>
      <c r="H57" s="125" t="str">
        <f t="shared" ca="1" si="3"/>
        <v/>
      </c>
      <c r="I57" s="167" t="str">
        <f t="shared" ca="1" si="4"/>
        <v/>
      </c>
      <c r="J57" s="5" t="str">
        <f t="shared" ca="1" si="5"/>
        <v/>
      </c>
      <c r="K57" s="167" t="str">
        <f t="shared" ca="1" si="6"/>
        <v/>
      </c>
    </row>
    <row r="58" spans="1:11" x14ac:dyDescent="0.2">
      <c r="A58" s="125" t="str">
        <f ca="1">IFERROR(A57+MATCH(1,OFFSET(Pharmaceuticals!$CC$1,A57,0,500,1),0),"")</f>
        <v/>
      </c>
      <c r="B58" s="125" t="str">
        <f t="shared" ca="1" si="0"/>
        <v/>
      </c>
      <c r="C58" s="125" t="str">
        <f ca="1">IFERROR(C57+MATCH(1,OFFSET('Health Products &amp; Equipment'!$CC$1,C57,0,500,1),0),"")</f>
        <v/>
      </c>
      <c r="D58" s="125" t="str">
        <f t="shared" ca="1" si="1"/>
        <v/>
      </c>
      <c r="E58" s="125" t="str">
        <f ca="1">IFERROR(E57+MATCH(1,OFFSET('Other Pharma &amp; Health Products'!$CC$1,E57,0,500,1),0),"")</f>
        <v/>
      </c>
      <c r="F58" s="125" t="str">
        <f t="shared" ca="1" si="2"/>
        <v/>
      </c>
      <c r="G58" s="125" t="str">
        <f ca="1">IFERROR(G57+MATCH(1,OFFSET('PSM Costs'!$CC$1,G57,0,500,1),0),"")</f>
        <v/>
      </c>
      <c r="H58" s="125" t="str">
        <f t="shared" ca="1" si="3"/>
        <v/>
      </c>
      <c r="I58" s="167" t="str">
        <f t="shared" ca="1" si="4"/>
        <v/>
      </c>
      <c r="J58" s="5" t="str">
        <f t="shared" ca="1" si="5"/>
        <v/>
      </c>
      <c r="K58" s="167" t="str">
        <f t="shared" ca="1" si="6"/>
        <v/>
      </c>
    </row>
    <row r="59" spans="1:11" x14ac:dyDescent="0.2">
      <c r="A59" s="125" t="str">
        <f ca="1">IFERROR(A58+MATCH(1,OFFSET(Pharmaceuticals!$CC$1,A58,0,500,1),0),"")</f>
        <v/>
      </c>
      <c r="B59" s="125" t="str">
        <f t="shared" ca="1" si="0"/>
        <v/>
      </c>
      <c r="C59" s="125" t="str">
        <f ca="1">IFERROR(C58+MATCH(1,OFFSET('Health Products &amp; Equipment'!$CC$1,C58,0,500,1),0),"")</f>
        <v/>
      </c>
      <c r="D59" s="125" t="str">
        <f t="shared" ca="1" si="1"/>
        <v/>
      </c>
      <c r="E59" s="125" t="str">
        <f ca="1">IFERROR(E58+MATCH(1,OFFSET('Other Pharma &amp; Health Products'!$CC$1,E58,0,500,1),0),"")</f>
        <v/>
      </c>
      <c r="F59" s="125" t="str">
        <f t="shared" ca="1" si="2"/>
        <v/>
      </c>
      <c r="G59" s="125" t="str">
        <f ca="1">IFERROR(G58+MATCH(1,OFFSET('PSM Costs'!$CC$1,G58,0,500,1),0),"")</f>
        <v/>
      </c>
      <c r="H59" s="125" t="str">
        <f t="shared" ca="1" si="3"/>
        <v/>
      </c>
      <c r="I59" s="167" t="str">
        <f t="shared" ca="1" si="4"/>
        <v/>
      </c>
      <c r="J59" s="5" t="str">
        <f t="shared" ca="1" si="5"/>
        <v/>
      </c>
      <c r="K59" s="167" t="str">
        <f t="shared" ca="1" si="6"/>
        <v/>
      </c>
    </row>
    <row r="60" spans="1:11" x14ac:dyDescent="0.2">
      <c r="A60" s="125" t="str">
        <f ca="1">IFERROR(A59+MATCH(1,OFFSET(Pharmaceuticals!$CC$1,A59,0,500,1),0),"")</f>
        <v/>
      </c>
      <c r="B60" s="125" t="str">
        <f t="shared" ca="1" si="0"/>
        <v/>
      </c>
      <c r="C60" s="125" t="str">
        <f ca="1">IFERROR(C59+MATCH(1,OFFSET('Health Products &amp; Equipment'!$CC$1,C59,0,500,1),0),"")</f>
        <v/>
      </c>
      <c r="D60" s="125" t="str">
        <f t="shared" ca="1" si="1"/>
        <v/>
      </c>
      <c r="E60" s="125" t="str">
        <f ca="1">IFERROR(E59+MATCH(1,OFFSET('Other Pharma &amp; Health Products'!$CC$1,E59,0,500,1),0),"")</f>
        <v/>
      </c>
      <c r="F60" s="125" t="str">
        <f t="shared" ca="1" si="2"/>
        <v/>
      </c>
      <c r="G60" s="125" t="str">
        <f ca="1">IFERROR(G59+MATCH(1,OFFSET('PSM Costs'!$CC$1,G59,0,500,1),0),"")</f>
        <v/>
      </c>
      <c r="H60" s="125" t="str">
        <f t="shared" ca="1" si="3"/>
        <v/>
      </c>
      <c r="I60" s="167" t="str">
        <f t="shared" ca="1" si="4"/>
        <v/>
      </c>
      <c r="J60" s="5" t="str">
        <f t="shared" ca="1" si="5"/>
        <v/>
      </c>
      <c r="K60" s="167" t="str">
        <f t="shared" ca="1" si="6"/>
        <v/>
      </c>
    </row>
    <row r="61" spans="1:11" x14ac:dyDescent="0.2">
      <c r="A61" s="125" t="str">
        <f ca="1">IFERROR(A60+MATCH(1,OFFSET(Pharmaceuticals!$CC$1,A60,0,500,1),0),"")</f>
        <v/>
      </c>
      <c r="B61" s="125" t="str">
        <f t="shared" ca="1" si="0"/>
        <v/>
      </c>
      <c r="C61" s="125" t="str">
        <f ca="1">IFERROR(C60+MATCH(1,OFFSET('Health Products &amp; Equipment'!$CC$1,C60,0,500,1),0),"")</f>
        <v/>
      </c>
      <c r="D61" s="125" t="str">
        <f t="shared" ca="1" si="1"/>
        <v/>
      </c>
      <c r="E61" s="125" t="str">
        <f ca="1">IFERROR(E60+MATCH(1,OFFSET('Other Pharma &amp; Health Products'!$CC$1,E60,0,500,1),0),"")</f>
        <v/>
      </c>
      <c r="F61" s="125" t="str">
        <f t="shared" ca="1" si="2"/>
        <v/>
      </c>
      <c r="G61" s="125" t="str">
        <f ca="1">IFERROR(G60+MATCH(1,OFFSET('PSM Costs'!$CC$1,G60,0,500,1),0),"")</f>
        <v/>
      </c>
      <c r="H61" s="125" t="str">
        <f t="shared" ca="1" si="3"/>
        <v/>
      </c>
      <c r="I61" s="167" t="str">
        <f t="shared" ca="1" si="4"/>
        <v/>
      </c>
      <c r="J61" s="5" t="str">
        <f t="shared" ca="1" si="5"/>
        <v/>
      </c>
      <c r="K61" s="167" t="str">
        <f t="shared" ca="1" si="6"/>
        <v/>
      </c>
    </row>
    <row r="62" spans="1:11" x14ac:dyDescent="0.2">
      <c r="A62" s="125" t="str">
        <f ca="1">IFERROR(A61+MATCH(1,OFFSET(Pharmaceuticals!$CC$1,A61,0,500,1),0),"")</f>
        <v/>
      </c>
      <c r="B62" s="125" t="str">
        <f t="shared" ca="1" si="0"/>
        <v/>
      </c>
      <c r="C62" s="125" t="str">
        <f ca="1">IFERROR(C61+MATCH(1,OFFSET('Health Products &amp; Equipment'!$CC$1,C61,0,500,1),0),"")</f>
        <v/>
      </c>
      <c r="D62" s="125" t="str">
        <f t="shared" ca="1" si="1"/>
        <v/>
      </c>
      <c r="E62" s="125" t="str">
        <f ca="1">IFERROR(E61+MATCH(1,OFFSET('Other Pharma &amp; Health Products'!$CC$1,E61,0,500,1),0),"")</f>
        <v/>
      </c>
      <c r="F62" s="125" t="str">
        <f t="shared" ca="1" si="2"/>
        <v/>
      </c>
      <c r="G62" s="125" t="str">
        <f ca="1">IFERROR(G61+MATCH(1,OFFSET('PSM Costs'!$CC$1,G61,0,500,1),0),"")</f>
        <v/>
      </c>
      <c r="H62" s="125" t="str">
        <f t="shared" ca="1" si="3"/>
        <v/>
      </c>
      <c r="I62" s="167" t="str">
        <f t="shared" ca="1" si="4"/>
        <v/>
      </c>
      <c r="J62" s="5" t="str">
        <f t="shared" ca="1" si="5"/>
        <v/>
      </c>
      <c r="K62" s="167" t="str">
        <f t="shared" ca="1" si="6"/>
        <v/>
      </c>
    </row>
    <row r="63" spans="1:11" x14ac:dyDescent="0.2">
      <c r="A63" s="125" t="str">
        <f ca="1">IFERROR(A62+MATCH(1,OFFSET(Pharmaceuticals!$CC$1,A62,0,500,1),0),"")</f>
        <v/>
      </c>
      <c r="B63" s="125" t="str">
        <f t="shared" ca="1" si="0"/>
        <v/>
      </c>
      <c r="C63" s="125" t="str">
        <f ca="1">IFERROR(C62+MATCH(1,OFFSET('Health Products &amp; Equipment'!$CC$1,C62,0,500,1),0),"")</f>
        <v/>
      </c>
      <c r="D63" s="125" t="str">
        <f t="shared" ca="1" si="1"/>
        <v/>
      </c>
      <c r="E63" s="125" t="str">
        <f ca="1">IFERROR(E62+MATCH(1,OFFSET('Other Pharma &amp; Health Products'!$CC$1,E62,0,500,1),0),"")</f>
        <v/>
      </c>
      <c r="F63" s="125" t="str">
        <f t="shared" ca="1" si="2"/>
        <v/>
      </c>
      <c r="G63" s="125" t="str">
        <f ca="1">IFERROR(G62+MATCH(1,OFFSET('PSM Costs'!$CC$1,G62,0,500,1),0),"")</f>
        <v/>
      </c>
      <c r="H63" s="125" t="str">
        <f t="shared" ca="1" si="3"/>
        <v/>
      </c>
      <c r="I63" s="167" t="str">
        <f t="shared" ca="1" si="4"/>
        <v/>
      </c>
      <c r="J63" s="5" t="str">
        <f t="shared" ca="1" si="5"/>
        <v/>
      </c>
      <c r="K63" s="167" t="str">
        <f t="shared" ca="1" si="6"/>
        <v/>
      </c>
    </row>
    <row r="64" spans="1:11" x14ac:dyDescent="0.2">
      <c r="A64" s="125" t="str">
        <f ca="1">IFERROR(A63+MATCH(1,OFFSET(Pharmaceuticals!$CC$1,A63,0,500,1),0),"")</f>
        <v/>
      </c>
      <c r="B64" s="125" t="str">
        <f t="shared" ca="1" si="0"/>
        <v/>
      </c>
      <c r="C64" s="125" t="str">
        <f ca="1">IFERROR(C63+MATCH(1,OFFSET('Health Products &amp; Equipment'!$CC$1,C63,0,500,1),0),"")</f>
        <v/>
      </c>
      <c r="D64" s="125" t="str">
        <f t="shared" ca="1" si="1"/>
        <v/>
      </c>
      <c r="E64" s="125" t="str">
        <f ca="1">IFERROR(E63+MATCH(1,OFFSET('Other Pharma &amp; Health Products'!$CC$1,E63,0,500,1),0),"")</f>
        <v/>
      </c>
      <c r="F64" s="125" t="str">
        <f t="shared" ca="1" si="2"/>
        <v/>
      </c>
      <c r="G64" s="125" t="str">
        <f ca="1">IFERROR(G63+MATCH(1,OFFSET('PSM Costs'!$CC$1,G63,0,500,1),0),"")</f>
        <v/>
      </c>
      <c r="H64" s="125" t="str">
        <f t="shared" ca="1" si="3"/>
        <v/>
      </c>
      <c r="I64" s="167" t="str">
        <f t="shared" ca="1" si="4"/>
        <v/>
      </c>
      <c r="J64" s="5" t="str">
        <f t="shared" ca="1" si="5"/>
        <v/>
      </c>
      <c r="K64" s="167" t="str">
        <f t="shared" ca="1" si="6"/>
        <v/>
      </c>
    </row>
    <row r="65" spans="1:11" x14ac:dyDescent="0.2">
      <c r="A65" s="125" t="str">
        <f ca="1">IFERROR(A64+MATCH(1,OFFSET(Pharmaceuticals!$CC$1,A64,0,500,1),0),"")</f>
        <v/>
      </c>
      <c r="B65" s="125" t="str">
        <f t="shared" ca="1" si="0"/>
        <v/>
      </c>
      <c r="C65" s="125" t="str">
        <f ca="1">IFERROR(C64+MATCH(1,OFFSET('Health Products &amp; Equipment'!$CC$1,C64,0,500,1),0),"")</f>
        <v/>
      </c>
      <c r="D65" s="125" t="str">
        <f t="shared" ca="1" si="1"/>
        <v/>
      </c>
      <c r="E65" s="125" t="str">
        <f ca="1">IFERROR(E64+MATCH(1,OFFSET('Other Pharma &amp; Health Products'!$CC$1,E64,0,500,1),0),"")</f>
        <v/>
      </c>
      <c r="F65" s="125" t="str">
        <f t="shared" ca="1" si="2"/>
        <v/>
      </c>
      <c r="G65" s="125" t="str">
        <f ca="1">IFERROR(G64+MATCH(1,OFFSET('PSM Costs'!$CC$1,G64,0,500,1),0),"")</f>
        <v/>
      </c>
      <c r="H65" s="125" t="str">
        <f t="shared" ca="1" si="3"/>
        <v/>
      </c>
      <c r="I65" s="167" t="str">
        <f t="shared" ca="1" si="4"/>
        <v/>
      </c>
      <c r="J65" s="5" t="str">
        <f t="shared" ca="1" si="5"/>
        <v/>
      </c>
      <c r="K65" s="167" t="str">
        <f t="shared" ca="1" si="6"/>
        <v/>
      </c>
    </row>
    <row r="66" spans="1:11" x14ac:dyDescent="0.2">
      <c r="A66" s="125" t="str">
        <f ca="1">IFERROR(A65+MATCH(1,OFFSET(Pharmaceuticals!$CC$1,A65,0,500,1),0),"")</f>
        <v/>
      </c>
      <c r="B66" s="125" t="str">
        <f t="shared" ca="1" si="0"/>
        <v/>
      </c>
      <c r="C66" s="125" t="str">
        <f ca="1">IFERROR(C65+MATCH(1,OFFSET('Health Products &amp; Equipment'!$CC$1,C65,0,500,1),0),"")</f>
        <v/>
      </c>
      <c r="D66" s="125" t="str">
        <f t="shared" ca="1" si="1"/>
        <v/>
      </c>
      <c r="E66" s="125" t="str">
        <f ca="1">IFERROR(E65+MATCH(1,OFFSET('Other Pharma &amp; Health Products'!$CC$1,E65,0,500,1),0),"")</f>
        <v/>
      </c>
      <c r="F66" s="125" t="str">
        <f t="shared" ca="1" si="2"/>
        <v/>
      </c>
      <c r="G66" s="125" t="str">
        <f ca="1">IFERROR(G65+MATCH(1,OFFSET('PSM Costs'!$CC$1,G65,0,500,1),0),"")</f>
        <v/>
      </c>
      <c r="H66" s="125" t="str">
        <f t="shared" ca="1" si="3"/>
        <v/>
      </c>
      <c r="I66" s="167" t="str">
        <f t="shared" ca="1" si="4"/>
        <v/>
      </c>
      <c r="J66" s="5" t="str">
        <f t="shared" ca="1" si="5"/>
        <v/>
      </c>
      <c r="K66" s="167" t="str">
        <f t="shared" ca="1" si="6"/>
        <v/>
      </c>
    </row>
    <row r="67" spans="1:11" x14ac:dyDescent="0.2">
      <c r="A67" s="125" t="str">
        <f ca="1">IFERROR(A66+MATCH(1,OFFSET(Pharmaceuticals!$CC$1,A66,0,500,1),0),"")</f>
        <v/>
      </c>
      <c r="B67" s="125" t="str">
        <f t="shared" ca="1" si="0"/>
        <v/>
      </c>
      <c r="C67" s="125" t="str">
        <f ca="1">IFERROR(C66+MATCH(1,OFFSET('Health Products &amp; Equipment'!$CC$1,C66,0,500,1),0),"")</f>
        <v/>
      </c>
      <c r="D67" s="125" t="str">
        <f t="shared" ca="1" si="1"/>
        <v/>
      </c>
      <c r="E67" s="125" t="str">
        <f ca="1">IFERROR(E66+MATCH(1,OFFSET('Other Pharma &amp; Health Products'!$CC$1,E66,0,500,1),0),"")</f>
        <v/>
      </c>
      <c r="F67" s="125" t="str">
        <f t="shared" ca="1" si="2"/>
        <v/>
      </c>
      <c r="G67" s="125" t="str">
        <f ca="1">IFERROR(G66+MATCH(1,OFFSET('PSM Costs'!$CC$1,G66,0,500,1),0),"")</f>
        <v/>
      </c>
      <c r="H67" s="125" t="str">
        <f t="shared" ca="1" si="3"/>
        <v/>
      </c>
      <c r="I67" s="167" t="str">
        <f t="shared" ca="1" si="4"/>
        <v/>
      </c>
      <c r="J67" s="5" t="str">
        <f t="shared" ca="1" si="5"/>
        <v/>
      </c>
      <c r="K67" s="167" t="str">
        <f t="shared" ca="1" si="6"/>
        <v/>
      </c>
    </row>
    <row r="68" spans="1:11" x14ac:dyDescent="0.2">
      <c r="A68" s="125" t="str">
        <f ca="1">IFERROR(A67+MATCH(1,OFFSET(Pharmaceuticals!$CC$1,A67,0,500,1),0),"")</f>
        <v/>
      </c>
      <c r="B68" s="125" t="str">
        <f t="shared" ca="1" si="0"/>
        <v/>
      </c>
      <c r="C68" s="125" t="str">
        <f ca="1">IFERROR(C67+MATCH(1,OFFSET('Health Products &amp; Equipment'!$CC$1,C67,0,500,1),0),"")</f>
        <v/>
      </c>
      <c r="D68" s="125" t="str">
        <f t="shared" ca="1" si="1"/>
        <v/>
      </c>
      <c r="E68" s="125" t="str">
        <f ca="1">IFERROR(E67+MATCH(1,OFFSET('Other Pharma &amp; Health Products'!$CC$1,E67,0,500,1),0),"")</f>
        <v/>
      </c>
      <c r="F68" s="125" t="str">
        <f t="shared" ca="1" si="2"/>
        <v/>
      </c>
      <c r="G68" s="125" t="str">
        <f ca="1">IFERROR(G67+MATCH(1,OFFSET('PSM Costs'!$CC$1,G67,0,500,1),0),"")</f>
        <v/>
      </c>
      <c r="H68" s="125" t="str">
        <f t="shared" ca="1" si="3"/>
        <v/>
      </c>
      <c r="I68" s="167" t="str">
        <f t="shared" ref="I68:I103" ca="1" si="7">IF(K68&lt;&gt;"",RANK(K68,K:K,1),"")</f>
        <v/>
      </c>
      <c r="J68" s="5" t="str">
        <f t="shared" ca="1" si="5"/>
        <v/>
      </c>
      <c r="K68" s="167" t="str">
        <f t="shared" ca="1" si="6"/>
        <v/>
      </c>
    </row>
    <row r="69" spans="1:11" x14ac:dyDescent="0.2">
      <c r="A69" s="125" t="str">
        <f ca="1">IFERROR(A68+MATCH(1,OFFSET(Pharmaceuticals!$CC$1,A68,0,500,1),0),"")</f>
        <v/>
      </c>
      <c r="B69" s="125" t="str">
        <f t="shared" ref="B69:B103" ca="1" si="8">IFERROR(INDIRECT(ADDRESS(A69,3,1,1,"Pharmaceuticals")),"")</f>
        <v/>
      </c>
      <c r="C69" s="125" t="str">
        <f ca="1">IFERROR(C68+MATCH(1,OFFSET('Health Products &amp; Equipment'!$CC$1,C68,0,500,1),0),"")</f>
        <v/>
      </c>
      <c r="D69" s="125" t="str">
        <f t="shared" ref="D69:D103" ca="1" si="9">IFERROR(INDIRECT(ADDRESS(C69,3,1,1,"Health Products &amp; Equipment")),"")</f>
        <v/>
      </c>
      <c r="E69" s="125" t="str">
        <f ca="1">IFERROR(E68+MATCH(1,OFFSET('Other Pharma &amp; Health Products'!$CC$1,E68,0,500,1),0),"")</f>
        <v/>
      </c>
      <c r="F69" s="125" t="str">
        <f t="shared" ref="F69:F103" ca="1" si="10">IFERROR(INDIRECT(ADDRESS(E69,3,1,1,"Other Pharma &amp; Health Products")),"")</f>
        <v/>
      </c>
      <c r="G69" s="125" t="str">
        <f ca="1">IFERROR(G68+MATCH(1,OFFSET('PSM Costs'!$CC$1,G68,0,500,1),0),"")</f>
        <v/>
      </c>
      <c r="H69" s="125" t="str">
        <f t="shared" ref="H69:H103" ca="1" si="11">IFERROR(INDIRECT(ADDRESS(G69,3,1,1,"PSM Costs")),"")</f>
        <v/>
      </c>
      <c r="I69" s="167" t="str">
        <f t="shared" ca="1" si="7"/>
        <v/>
      </c>
      <c r="J69" s="5" t="str">
        <f t="shared" ref="J69:J103" ca="1" si="12">IF(ROW()&lt;4+B$2,B69,IF(ROW()&lt;4+B$2+D$2,INDIRECT(ADDRESS(ROW()-B$2,4)),IF(ROW()&lt;4+B$2+D$2+F$2,INDIRECT(ADDRESS(ROW()-B$2-D$2,6)),IF(ROW()&lt;4+B$2+D$2+F$2+H$2,INDIRECT(ADDRESS(ROW()-B$2-D$2-F$2,8)),""))))</f>
        <v/>
      </c>
      <c r="K69" s="167" t="str">
        <f t="shared" ref="K69:K132" ca="1" si="13">IF(J69="","",IFERROR(LEFT(J69,FIND("--",J69)-1)*10000000,LEFT(SUBSTITUTE(J69,".",","),FIND("--",J69)-1)*10000000)+MID(J69,FIND("--",J69)+2,FIND("---",J69)-FIND("--",J69)-2)*1000+RIGHT(J69,LEN(J69)-FIND("---",J69)-2))</f>
        <v/>
      </c>
    </row>
    <row r="70" spans="1:11" x14ac:dyDescent="0.2">
      <c r="A70" s="125" t="str">
        <f ca="1">IFERROR(A69+MATCH(1,OFFSET(Pharmaceuticals!$CC$1,A69,0,500,1),0),"")</f>
        <v/>
      </c>
      <c r="B70" s="125" t="str">
        <f t="shared" ca="1" si="8"/>
        <v/>
      </c>
      <c r="C70" s="125" t="str">
        <f ca="1">IFERROR(C69+MATCH(1,OFFSET('Health Products &amp; Equipment'!$CC$1,C69,0,500,1),0),"")</f>
        <v/>
      </c>
      <c r="D70" s="125" t="str">
        <f t="shared" ca="1" si="9"/>
        <v/>
      </c>
      <c r="E70" s="125" t="str">
        <f ca="1">IFERROR(E69+MATCH(1,OFFSET('Other Pharma &amp; Health Products'!$CC$1,E69,0,500,1),0),"")</f>
        <v/>
      </c>
      <c r="F70" s="125" t="str">
        <f t="shared" ca="1" si="10"/>
        <v/>
      </c>
      <c r="G70" s="125" t="str">
        <f ca="1">IFERROR(G69+MATCH(1,OFFSET('PSM Costs'!$CC$1,G69,0,500,1),0),"")</f>
        <v/>
      </c>
      <c r="H70" s="125" t="str">
        <f t="shared" ca="1" si="11"/>
        <v/>
      </c>
      <c r="I70" s="167" t="str">
        <f t="shared" ca="1" si="7"/>
        <v/>
      </c>
      <c r="J70" s="5" t="str">
        <f t="shared" ca="1" si="12"/>
        <v/>
      </c>
      <c r="K70" s="167" t="str">
        <f t="shared" ca="1" si="13"/>
        <v/>
      </c>
    </row>
    <row r="71" spans="1:11" x14ac:dyDescent="0.2">
      <c r="A71" s="125" t="str">
        <f ca="1">IFERROR(A70+MATCH(1,OFFSET(Pharmaceuticals!$CC$1,A70,0,500,1),0),"")</f>
        <v/>
      </c>
      <c r="B71" s="125" t="str">
        <f t="shared" ca="1" si="8"/>
        <v/>
      </c>
      <c r="C71" s="125" t="str">
        <f ca="1">IFERROR(C70+MATCH(1,OFFSET('Health Products &amp; Equipment'!$CC$1,C70,0,500,1),0),"")</f>
        <v/>
      </c>
      <c r="D71" s="125" t="str">
        <f t="shared" ca="1" si="9"/>
        <v/>
      </c>
      <c r="E71" s="125" t="str">
        <f ca="1">IFERROR(E70+MATCH(1,OFFSET('Other Pharma &amp; Health Products'!$CC$1,E70,0,500,1),0),"")</f>
        <v/>
      </c>
      <c r="F71" s="125" t="str">
        <f t="shared" ca="1" si="10"/>
        <v/>
      </c>
      <c r="G71" s="125" t="str">
        <f ca="1">IFERROR(G70+MATCH(1,OFFSET('PSM Costs'!$CC$1,G70,0,500,1),0),"")</f>
        <v/>
      </c>
      <c r="H71" s="125" t="str">
        <f t="shared" ca="1" si="11"/>
        <v/>
      </c>
      <c r="I71" s="167" t="str">
        <f t="shared" ca="1" si="7"/>
        <v/>
      </c>
      <c r="J71" s="5" t="str">
        <f t="shared" ca="1" si="12"/>
        <v/>
      </c>
      <c r="K71" s="167" t="str">
        <f t="shared" ca="1" si="13"/>
        <v/>
      </c>
    </row>
    <row r="72" spans="1:11" x14ac:dyDescent="0.2">
      <c r="A72" s="125" t="str">
        <f ca="1">IFERROR(A71+MATCH(1,OFFSET(Pharmaceuticals!$CC$1,A71,0,500,1),0),"")</f>
        <v/>
      </c>
      <c r="B72" s="125" t="str">
        <f t="shared" ca="1" si="8"/>
        <v/>
      </c>
      <c r="C72" s="125" t="str">
        <f ca="1">IFERROR(C71+MATCH(1,OFFSET('Health Products &amp; Equipment'!$CC$1,C71,0,500,1),0),"")</f>
        <v/>
      </c>
      <c r="D72" s="125" t="str">
        <f t="shared" ca="1" si="9"/>
        <v/>
      </c>
      <c r="E72" s="125" t="str">
        <f ca="1">IFERROR(E71+MATCH(1,OFFSET('Other Pharma &amp; Health Products'!$CC$1,E71,0,500,1),0),"")</f>
        <v/>
      </c>
      <c r="F72" s="125" t="str">
        <f t="shared" ca="1" si="10"/>
        <v/>
      </c>
      <c r="G72" s="125" t="str">
        <f ca="1">IFERROR(G71+MATCH(1,OFFSET('PSM Costs'!$CC$1,G71,0,500,1),0),"")</f>
        <v/>
      </c>
      <c r="H72" s="125" t="str">
        <f t="shared" ca="1" si="11"/>
        <v/>
      </c>
      <c r="I72" s="167" t="str">
        <f t="shared" ca="1" si="7"/>
        <v/>
      </c>
      <c r="J72" s="5" t="str">
        <f t="shared" ca="1" si="12"/>
        <v/>
      </c>
      <c r="K72" s="167" t="str">
        <f t="shared" ca="1" si="13"/>
        <v/>
      </c>
    </row>
    <row r="73" spans="1:11" x14ac:dyDescent="0.2">
      <c r="A73" s="125" t="str">
        <f ca="1">IFERROR(A72+MATCH(1,OFFSET(Pharmaceuticals!$CC$1,A72,0,500,1),0),"")</f>
        <v/>
      </c>
      <c r="B73" s="125" t="str">
        <f t="shared" ca="1" si="8"/>
        <v/>
      </c>
      <c r="C73" s="125" t="str">
        <f ca="1">IFERROR(C72+MATCH(1,OFFSET('Health Products &amp; Equipment'!$CC$1,C72,0,500,1),0),"")</f>
        <v/>
      </c>
      <c r="D73" s="125" t="str">
        <f t="shared" ca="1" si="9"/>
        <v/>
      </c>
      <c r="E73" s="125" t="str">
        <f ca="1">IFERROR(E72+MATCH(1,OFFSET('Other Pharma &amp; Health Products'!$CC$1,E72,0,500,1),0),"")</f>
        <v/>
      </c>
      <c r="F73" s="125" t="str">
        <f t="shared" ca="1" si="10"/>
        <v/>
      </c>
      <c r="G73" s="125" t="str">
        <f ca="1">IFERROR(G72+MATCH(1,OFFSET('PSM Costs'!$CC$1,G72,0,500,1),0),"")</f>
        <v/>
      </c>
      <c r="H73" s="125" t="str">
        <f t="shared" ca="1" si="11"/>
        <v/>
      </c>
      <c r="I73" s="167" t="str">
        <f t="shared" ca="1" si="7"/>
        <v/>
      </c>
      <c r="J73" s="5" t="str">
        <f t="shared" ca="1" si="12"/>
        <v/>
      </c>
      <c r="K73" s="167" t="str">
        <f t="shared" ca="1" si="13"/>
        <v/>
      </c>
    </row>
    <row r="74" spans="1:11" x14ac:dyDescent="0.2">
      <c r="A74" s="125" t="str">
        <f ca="1">IFERROR(A73+MATCH(1,OFFSET(Pharmaceuticals!$CC$1,A73,0,500,1),0),"")</f>
        <v/>
      </c>
      <c r="B74" s="125" t="str">
        <f t="shared" ca="1" si="8"/>
        <v/>
      </c>
      <c r="C74" s="125" t="str">
        <f ca="1">IFERROR(C73+MATCH(1,OFFSET('Health Products &amp; Equipment'!$CC$1,C73,0,500,1),0),"")</f>
        <v/>
      </c>
      <c r="D74" s="125" t="str">
        <f t="shared" ca="1" si="9"/>
        <v/>
      </c>
      <c r="E74" s="125" t="str">
        <f ca="1">IFERROR(E73+MATCH(1,OFFSET('Other Pharma &amp; Health Products'!$CC$1,E73,0,500,1),0),"")</f>
        <v/>
      </c>
      <c r="F74" s="125" t="str">
        <f t="shared" ca="1" si="10"/>
        <v/>
      </c>
      <c r="G74" s="125" t="str">
        <f ca="1">IFERROR(G73+MATCH(1,OFFSET('PSM Costs'!$CC$1,G73,0,500,1),0),"")</f>
        <v/>
      </c>
      <c r="H74" s="125" t="str">
        <f t="shared" ca="1" si="11"/>
        <v/>
      </c>
      <c r="I74" s="167" t="str">
        <f t="shared" ca="1" si="7"/>
        <v/>
      </c>
      <c r="J74" s="5" t="str">
        <f t="shared" ca="1" si="12"/>
        <v/>
      </c>
      <c r="K74" s="167" t="str">
        <f t="shared" ca="1" si="13"/>
        <v/>
      </c>
    </row>
    <row r="75" spans="1:11" x14ac:dyDescent="0.2">
      <c r="A75" s="125" t="str">
        <f ca="1">IFERROR(A74+MATCH(1,OFFSET(Pharmaceuticals!$CC$1,A74,0,500,1),0),"")</f>
        <v/>
      </c>
      <c r="B75" s="125" t="str">
        <f t="shared" ca="1" si="8"/>
        <v/>
      </c>
      <c r="C75" s="125" t="str">
        <f ca="1">IFERROR(C74+MATCH(1,OFFSET('Health Products &amp; Equipment'!$CC$1,C74,0,500,1),0),"")</f>
        <v/>
      </c>
      <c r="D75" s="125" t="str">
        <f t="shared" ca="1" si="9"/>
        <v/>
      </c>
      <c r="E75" s="125" t="str">
        <f ca="1">IFERROR(E74+MATCH(1,OFFSET('Other Pharma &amp; Health Products'!$CC$1,E74,0,500,1),0),"")</f>
        <v/>
      </c>
      <c r="F75" s="125" t="str">
        <f t="shared" ca="1" si="10"/>
        <v/>
      </c>
      <c r="G75" s="125" t="str">
        <f ca="1">IFERROR(G74+MATCH(1,OFFSET('PSM Costs'!$CC$1,G74,0,500,1),0),"")</f>
        <v/>
      </c>
      <c r="H75" s="125" t="str">
        <f t="shared" ca="1" si="11"/>
        <v/>
      </c>
      <c r="I75" s="167" t="str">
        <f t="shared" ca="1" si="7"/>
        <v/>
      </c>
      <c r="J75" s="5" t="str">
        <f t="shared" ca="1" si="12"/>
        <v/>
      </c>
      <c r="K75" s="167" t="str">
        <f t="shared" ca="1" si="13"/>
        <v/>
      </c>
    </row>
    <row r="76" spans="1:11" x14ac:dyDescent="0.2">
      <c r="A76" s="125" t="str">
        <f ca="1">IFERROR(A75+MATCH(1,OFFSET(Pharmaceuticals!$CC$1,A75,0,500,1),0),"")</f>
        <v/>
      </c>
      <c r="B76" s="125" t="str">
        <f t="shared" ca="1" si="8"/>
        <v/>
      </c>
      <c r="C76" s="125" t="str">
        <f ca="1">IFERROR(C75+MATCH(1,OFFSET('Health Products &amp; Equipment'!$CC$1,C75,0,500,1),0),"")</f>
        <v/>
      </c>
      <c r="D76" s="125" t="str">
        <f t="shared" ca="1" si="9"/>
        <v/>
      </c>
      <c r="E76" s="125" t="str">
        <f ca="1">IFERROR(E75+MATCH(1,OFFSET('Other Pharma &amp; Health Products'!$CC$1,E75,0,500,1),0),"")</f>
        <v/>
      </c>
      <c r="F76" s="125" t="str">
        <f t="shared" ca="1" si="10"/>
        <v/>
      </c>
      <c r="G76" s="125" t="str">
        <f ca="1">IFERROR(G75+MATCH(1,OFFSET('PSM Costs'!$CC$1,G75,0,500,1),0),"")</f>
        <v/>
      </c>
      <c r="H76" s="125" t="str">
        <f t="shared" ca="1" si="11"/>
        <v/>
      </c>
      <c r="I76" s="167" t="str">
        <f t="shared" ca="1" si="7"/>
        <v/>
      </c>
      <c r="J76" s="5" t="str">
        <f t="shared" ca="1" si="12"/>
        <v/>
      </c>
      <c r="K76" s="167" t="str">
        <f t="shared" ca="1" si="13"/>
        <v/>
      </c>
    </row>
    <row r="77" spans="1:11" x14ac:dyDescent="0.2">
      <c r="A77" s="125" t="str">
        <f ca="1">IFERROR(A76+MATCH(1,OFFSET(Pharmaceuticals!$CC$1,A76,0,500,1),0),"")</f>
        <v/>
      </c>
      <c r="B77" s="125" t="str">
        <f t="shared" ca="1" si="8"/>
        <v/>
      </c>
      <c r="C77" s="125" t="str">
        <f ca="1">IFERROR(C76+MATCH(1,OFFSET('Health Products &amp; Equipment'!$CC$1,C76,0,500,1),0),"")</f>
        <v/>
      </c>
      <c r="D77" s="125" t="str">
        <f t="shared" ca="1" si="9"/>
        <v/>
      </c>
      <c r="E77" s="125" t="str">
        <f ca="1">IFERROR(E76+MATCH(1,OFFSET('Other Pharma &amp; Health Products'!$CC$1,E76,0,500,1),0),"")</f>
        <v/>
      </c>
      <c r="F77" s="125" t="str">
        <f t="shared" ca="1" si="10"/>
        <v/>
      </c>
      <c r="G77" s="125" t="str">
        <f ca="1">IFERROR(G76+MATCH(1,OFFSET('PSM Costs'!$CC$1,G76,0,500,1),0),"")</f>
        <v/>
      </c>
      <c r="H77" s="125" t="str">
        <f t="shared" ca="1" si="11"/>
        <v/>
      </c>
      <c r="I77" s="167" t="str">
        <f t="shared" ca="1" si="7"/>
        <v/>
      </c>
      <c r="J77" s="5" t="str">
        <f t="shared" ca="1" si="12"/>
        <v/>
      </c>
      <c r="K77" s="167" t="str">
        <f t="shared" ca="1" si="13"/>
        <v/>
      </c>
    </row>
    <row r="78" spans="1:11" x14ac:dyDescent="0.2">
      <c r="A78" s="125" t="str">
        <f ca="1">IFERROR(A77+MATCH(1,OFFSET(Pharmaceuticals!$CC$1,A77,0,500,1),0),"")</f>
        <v/>
      </c>
      <c r="B78" s="125" t="str">
        <f t="shared" ca="1" si="8"/>
        <v/>
      </c>
      <c r="C78" s="125" t="str">
        <f ca="1">IFERROR(C77+MATCH(1,OFFSET('Health Products &amp; Equipment'!$CC$1,C77,0,500,1),0),"")</f>
        <v/>
      </c>
      <c r="D78" s="125" t="str">
        <f t="shared" ca="1" si="9"/>
        <v/>
      </c>
      <c r="E78" s="125" t="str">
        <f ca="1">IFERROR(E77+MATCH(1,OFFSET('Other Pharma &amp; Health Products'!$CC$1,E77,0,500,1),0),"")</f>
        <v/>
      </c>
      <c r="F78" s="125" t="str">
        <f t="shared" ca="1" si="10"/>
        <v/>
      </c>
      <c r="G78" s="125" t="str">
        <f ca="1">IFERROR(G77+MATCH(1,OFFSET('PSM Costs'!$CC$1,G77,0,500,1),0),"")</f>
        <v/>
      </c>
      <c r="H78" s="125" t="str">
        <f t="shared" ca="1" si="11"/>
        <v/>
      </c>
      <c r="I78" s="167" t="str">
        <f t="shared" ca="1" si="7"/>
        <v/>
      </c>
      <c r="J78" s="5" t="str">
        <f t="shared" ca="1" si="12"/>
        <v/>
      </c>
      <c r="K78" s="167" t="str">
        <f t="shared" ca="1" si="13"/>
        <v/>
      </c>
    </row>
    <row r="79" spans="1:11" x14ac:dyDescent="0.2">
      <c r="A79" s="125" t="str">
        <f ca="1">IFERROR(A78+MATCH(1,OFFSET(Pharmaceuticals!$CC$1,A78,0,500,1),0),"")</f>
        <v/>
      </c>
      <c r="B79" s="125" t="str">
        <f t="shared" ca="1" si="8"/>
        <v/>
      </c>
      <c r="C79" s="125" t="str">
        <f ca="1">IFERROR(C78+MATCH(1,OFFSET('Health Products &amp; Equipment'!$CC$1,C78,0,500,1),0),"")</f>
        <v/>
      </c>
      <c r="D79" s="125" t="str">
        <f t="shared" ca="1" si="9"/>
        <v/>
      </c>
      <c r="E79" s="125" t="str">
        <f ca="1">IFERROR(E78+MATCH(1,OFFSET('Other Pharma &amp; Health Products'!$CC$1,E78,0,500,1),0),"")</f>
        <v/>
      </c>
      <c r="F79" s="125" t="str">
        <f t="shared" ca="1" si="10"/>
        <v/>
      </c>
      <c r="G79" s="125" t="str">
        <f ca="1">IFERROR(G78+MATCH(1,OFFSET('PSM Costs'!$CC$1,G78,0,500,1),0),"")</f>
        <v/>
      </c>
      <c r="H79" s="125" t="str">
        <f t="shared" ca="1" si="11"/>
        <v/>
      </c>
      <c r="I79" s="167" t="str">
        <f t="shared" ca="1" si="7"/>
        <v/>
      </c>
      <c r="J79" s="5" t="str">
        <f t="shared" ca="1" si="12"/>
        <v/>
      </c>
      <c r="K79" s="167" t="str">
        <f t="shared" ca="1" si="13"/>
        <v/>
      </c>
    </row>
    <row r="80" spans="1:11" x14ac:dyDescent="0.2">
      <c r="A80" s="125" t="str">
        <f ca="1">IFERROR(A79+MATCH(1,OFFSET(Pharmaceuticals!$CC$1,A79,0,500,1),0),"")</f>
        <v/>
      </c>
      <c r="B80" s="125" t="str">
        <f t="shared" ca="1" si="8"/>
        <v/>
      </c>
      <c r="C80" s="125" t="str">
        <f ca="1">IFERROR(C79+MATCH(1,OFFSET('Health Products &amp; Equipment'!$CC$1,C79,0,500,1),0),"")</f>
        <v/>
      </c>
      <c r="D80" s="125" t="str">
        <f t="shared" ca="1" si="9"/>
        <v/>
      </c>
      <c r="E80" s="125" t="str">
        <f ca="1">IFERROR(E79+MATCH(1,OFFSET('Other Pharma &amp; Health Products'!$CC$1,E79,0,500,1),0),"")</f>
        <v/>
      </c>
      <c r="F80" s="125" t="str">
        <f t="shared" ca="1" si="10"/>
        <v/>
      </c>
      <c r="G80" s="125" t="str">
        <f ca="1">IFERROR(G79+MATCH(1,OFFSET('PSM Costs'!$CC$1,G79,0,500,1),0),"")</f>
        <v/>
      </c>
      <c r="H80" s="125" t="str">
        <f t="shared" ca="1" si="11"/>
        <v/>
      </c>
      <c r="I80" s="167" t="str">
        <f t="shared" ca="1" si="7"/>
        <v/>
      </c>
      <c r="J80" s="5" t="str">
        <f t="shared" ca="1" si="12"/>
        <v/>
      </c>
      <c r="K80" s="167" t="str">
        <f t="shared" ca="1" si="13"/>
        <v/>
      </c>
    </row>
    <row r="81" spans="1:11" x14ac:dyDescent="0.2">
      <c r="A81" s="125" t="str">
        <f ca="1">IFERROR(A80+MATCH(1,OFFSET(Pharmaceuticals!$CC$1,A80,0,500,1),0),"")</f>
        <v/>
      </c>
      <c r="B81" s="125" t="str">
        <f t="shared" ca="1" si="8"/>
        <v/>
      </c>
      <c r="C81" s="125" t="str">
        <f ca="1">IFERROR(C80+MATCH(1,OFFSET('Health Products &amp; Equipment'!$CC$1,C80,0,500,1),0),"")</f>
        <v/>
      </c>
      <c r="D81" s="125" t="str">
        <f t="shared" ca="1" si="9"/>
        <v/>
      </c>
      <c r="E81" s="125" t="str">
        <f ca="1">IFERROR(E80+MATCH(1,OFFSET('Other Pharma &amp; Health Products'!$CC$1,E80,0,500,1),0),"")</f>
        <v/>
      </c>
      <c r="F81" s="125" t="str">
        <f t="shared" ca="1" si="10"/>
        <v/>
      </c>
      <c r="G81" s="125" t="str">
        <f ca="1">IFERROR(G80+MATCH(1,OFFSET('PSM Costs'!$CC$1,G80,0,500,1),0),"")</f>
        <v/>
      </c>
      <c r="H81" s="125" t="str">
        <f t="shared" ca="1" si="11"/>
        <v/>
      </c>
      <c r="I81" s="167" t="str">
        <f t="shared" ca="1" si="7"/>
        <v/>
      </c>
      <c r="J81" s="5" t="str">
        <f t="shared" ca="1" si="12"/>
        <v/>
      </c>
      <c r="K81" s="167" t="str">
        <f t="shared" ca="1" si="13"/>
        <v/>
      </c>
    </row>
    <row r="82" spans="1:11" x14ac:dyDescent="0.2">
      <c r="A82" s="125" t="str">
        <f ca="1">IFERROR(A81+MATCH(1,OFFSET(Pharmaceuticals!$CC$1,A81,0,500,1),0),"")</f>
        <v/>
      </c>
      <c r="B82" s="125" t="str">
        <f t="shared" ca="1" si="8"/>
        <v/>
      </c>
      <c r="C82" s="125" t="str">
        <f ca="1">IFERROR(C81+MATCH(1,OFFSET('Health Products &amp; Equipment'!$CC$1,C81,0,500,1),0),"")</f>
        <v/>
      </c>
      <c r="D82" s="125" t="str">
        <f t="shared" ca="1" si="9"/>
        <v/>
      </c>
      <c r="E82" s="125" t="str">
        <f ca="1">IFERROR(E81+MATCH(1,OFFSET('Other Pharma &amp; Health Products'!$CC$1,E81,0,500,1),0),"")</f>
        <v/>
      </c>
      <c r="F82" s="125" t="str">
        <f t="shared" ca="1" si="10"/>
        <v/>
      </c>
      <c r="G82" s="125" t="str">
        <f ca="1">IFERROR(G81+MATCH(1,OFFSET('PSM Costs'!$CC$1,G81,0,500,1),0),"")</f>
        <v/>
      </c>
      <c r="H82" s="125" t="str">
        <f t="shared" ca="1" si="11"/>
        <v/>
      </c>
      <c r="I82" s="167" t="str">
        <f t="shared" ca="1" si="7"/>
        <v/>
      </c>
      <c r="J82" s="5" t="str">
        <f t="shared" ca="1" si="12"/>
        <v/>
      </c>
      <c r="K82" s="167" t="str">
        <f t="shared" ca="1" si="13"/>
        <v/>
      </c>
    </row>
    <row r="83" spans="1:11" x14ac:dyDescent="0.2">
      <c r="A83" s="125" t="str">
        <f ca="1">IFERROR(A82+MATCH(1,OFFSET(Pharmaceuticals!$CC$1,A82,0,500,1),0),"")</f>
        <v/>
      </c>
      <c r="B83" s="125" t="str">
        <f t="shared" ca="1" si="8"/>
        <v/>
      </c>
      <c r="C83" s="125" t="str">
        <f ca="1">IFERROR(C82+MATCH(1,OFFSET('Health Products &amp; Equipment'!$CC$1,C82,0,500,1),0),"")</f>
        <v/>
      </c>
      <c r="D83" s="125" t="str">
        <f t="shared" ca="1" si="9"/>
        <v/>
      </c>
      <c r="E83" s="125" t="str">
        <f ca="1">IFERROR(E82+MATCH(1,OFFSET('Other Pharma &amp; Health Products'!$CC$1,E82,0,500,1),0),"")</f>
        <v/>
      </c>
      <c r="F83" s="125" t="str">
        <f t="shared" ca="1" si="10"/>
        <v/>
      </c>
      <c r="G83" s="125" t="str">
        <f ca="1">IFERROR(G82+MATCH(1,OFFSET('PSM Costs'!$CC$1,G82,0,500,1),0),"")</f>
        <v/>
      </c>
      <c r="H83" s="125" t="str">
        <f t="shared" ca="1" si="11"/>
        <v/>
      </c>
      <c r="I83" s="167" t="str">
        <f t="shared" ca="1" si="7"/>
        <v/>
      </c>
      <c r="J83" s="5" t="str">
        <f t="shared" ca="1" si="12"/>
        <v/>
      </c>
      <c r="K83" s="167" t="str">
        <f t="shared" ca="1" si="13"/>
        <v/>
      </c>
    </row>
    <row r="84" spans="1:11" x14ac:dyDescent="0.2">
      <c r="A84" s="125" t="str">
        <f ca="1">IFERROR(A83+MATCH(1,OFFSET(Pharmaceuticals!$CC$1,A83,0,500,1),0),"")</f>
        <v/>
      </c>
      <c r="B84" s="125" t="str">
        <f t="shared" ca="1" si="8"/>
        <v/>
      </c>
      <c r="C84" s="125" t="str">
        <f ca="1">IFERROR(C83+MATCH(1,OFFSET('Health Products &amp; Equipment'!$CC$1,C83,0,500,1),0),"")</f>
        <v/>
      </c>
      <c r="D84" s="125" t="str">
        <f t="shared" ca="1" si="9"/>
        <v/>
      </c>
      <c r="E84" s="125" t="str">
        <f ca="1">IFERROR(E83+MATCH(1,OFFSET('Other Pharma &amp; Health Products'!$CC$1,E83,0,500,1),0),"")</f>
        <v/>
      </c>
      <c r="F84" s="125" t="str">
        <f t="shared" ca="1" si="10"/>
        <v/>
      </c>
      <c r="G84" s="125" t="str">
        <f ca="1">IFERROR(G83+MATCH(1,OFFSET('PSM Costs'!$CC$1,G83,0,500,1),0),"")</f>
        <v/>
      </c>
      <c r="H84" s="125" t="str">
        <f t="shared" ca="1" si="11"/>
        <v/>
      </c>
      <c r="I84" s="167" t="str">
        <f t="shared" ca="1" si="7"/>
        <v/>
      </c>
      <c r="J84" s="5" t="str">
        <f t="shared" ca="1" si="12"/>
        <v/>
      </c>
      <c r="K84" s="167" t="str">
        <f t="shared" ca="1" si="13"/>
        <v/>
      </c>
    </row>
    <row r="85" spans="1:11" x14ac:dyDescent="0.2">
      <c r="A85" s="125" t="str">
        <f ca="1">IFERROR(A84+MATCH(1,OFFSET(Pharmaceuticals!$CC$1,A84,0,500,1),0),"")</f>
        <v/>
      </c>
      <c r="B85" s="125" t="str">
        <f t="shared" ca="1" si="8"/>
        <v/>
      </c>
      <c r="C85" s="125" t="str">
        <f ca="1">IFERROR(C84+MATCH(1,OFFSET('Health Products &amp; Equipment'!$CC$1,C84,0,500,1),0),"")</f>
        <v/>
      </c>
      <c r="D85" s="125" t="str">
        <f t="shared" ca="1" si="9"/>
        <v/>
      </c>
      <c r="E85" s="125" t="str">
        <f ca="1">IFERROR(E84+MATCH(1,OFFSET('Other Pharma &amp; Health Products'!$CC$1,E84,0,500,1),0),"")</f>
        <v/>
      </c>
      <c r="F85" s="125" t="str">
        <f t="shared" ca="1" si="10"/>
        <v/>
      </c>
      <c r="G85" s="125" t="str">
        <f ca="1">IFERROR(G84+MATCH(1,OFFSET('PSM Costs'!$CC$1,G84,0,500,1),0),"")</f>
        <v/>
      </c>
      <c r="H85" s="125" t="str">
        <f t="shared" ca="1" si="11"/>
        <v/>
      </c>
      <c r="I85" s="167" t="str">
        <f t="shared" ca="1" si="7"/>
        <v/>
      </c>
      <c r="J85" s="5" t="str">
        <f t="shared" ca="1" si="12"/>
        <v/>
      </c>
      <c r="K85" s="167" t="str">
        <f t="shared" ca="1" si="13"/>
        <v/>
      </c>
    </row>
    <row r="86" spans="1:11" x14ac:dyDescent="0.2">
      <c r="A86" s="125" t="str">
        <f ca="1">IFERROR(A85+MATCH(1,OFFSET(Pharmaceuticals!$CC$1,A85,0,500,1),0),"")</f>
        <v/>
      </c>
      <c r="B86" s="125" t="str">
        <f t="shared" ca="1" si="8"/>
        <v/>
      </c>
      <c r="C86" s="125" t="str">
        <f ca="1">IFERROR(C85+MATCH(1,OFFSET('Health Products &amp; Equipment'!$CC$1,C85,0,500,1),0),"")</f>
        <v/>
      </c>
      <c r="D86" s="125" t="str">
        <f t="shared" ca="1" si="9"/>
        <v/>
      </c>
      <c r="E86" s="125" t="str">
        <f ca="1">IFERROR(E85+MATCH(1,OFFSET('Other Pharma &amp; Health Products'!$CC$1,E85,0,500,1),0),"")</f>
        <v/>
      </c>
      <c r="F86" s="125" t="str">
        <f t="shared" ca="1" si="10"/>
        <v/>
      </c>
      <c r="G86" s="125" t="str">
        <f ca="1">IFERROR(G85+MATCH(1,OFFSET('PSM Costs'!$CC$1,G85,0,500,1),0),"")</f>
        <v/>
      </c>
      <c r="H86" s="125" t="str">
        <f t="shared" ca="1" si="11"/>
        <v/>
      </c>
      <c r="I86" s="167" t="str">
        <f t="shared" ca="1" si="7"/>
        <v/>
      </c>
      <c r="J86" s="5" t="str">
        <f t="shared" ca="1" si="12"/>
        <v/>
      </c>
      <c r="K86" s="167" t="str">
        <f t="shared" ca="1" si="13"/>
        <v/>
      </c>
    </row>
    <row r="87" spans="1:11" x14ac:dyDescent="0.2">
      <c r="A87" s="125" t="str">
        <f ca="1">IFERROR(A86+MATCH(1,OFFSET(Pharmaceuticals!$CC$1,A86,0,500,1),0),"")</f>
        <v/>
      </c>
      <c r="B87" s="125" t="str">
        <f t="shared" ca="1" si="8"/>
        <v/>
      </c>
      <c r="C87" s="125" t="str">
        <f ca="1">IFERROR(C86+MATCH(1,OFFSET('Health Products &amp; Equipment'!$CC$1,C86,0,500,1),0),"")</f>
        <v/>
      </c>
      <c r="D87" s="125" t="str">
        <f t="shared" ca="1" si="9"/>
        <v/>
      </c>
      <c r="E87" s="125" t="str">
        <f ca="1">IFERROR(E86+MATCH(1,OFFSET('Other Pharma &amp; Health Products'!$CC$1,E86,0,500,1),0),"")</f>
        <v/>
      </c>
      <c r="F87" s="125" t="str">
        <f t="shared" ca="1" si="10"/>
        <v/>
      </c>
      <c r="G87" s="125" t="str">
        <f ca="1">IFERROR(G86+MATCH(1,OFFSET('PSM Costs'!$CC$1,G86,0,500,1),0),"")</f>
        <v/>
      </c>
      <c r="H87" s="125" t="str">
        <f t="shared" ca="1" si="11"/>
        <v/>
      </c>
      <c r="I87" s="167" t="str">
        <f t="shared" ca="1" si="7"/>
        <v/>
      </c>
      <c r="J87" s="5" t="str">
        <f t="shared" ca="1" si="12"/>
        <v/>
      </c>
      <c r="K87" s="167" t="str">
        <f t="shared" ca="1" si="13"/>
        <v/>
      </c>
    </row>
    <row r="88" spans="1:11" x14ac:dyDescent="0.2">
      <c r="A88" s="125" t="str">
        <f ca="1">IFERROR(A87+MATCH(1,OFFSET(Pharmaceuticals!$CC$1,A87,0,500,1),0),"")</f>
        <v/>
      </c>
      <c r="B88" s="125" t="str">
        <f t="shared" ca="1" si="8"/>
        <v/>
      </c>
      <c r="C88" s="125" t="str">
        <f ca="1">IFERROR(C87+MATCH(1,OFFSET('Health Products &amp; Equipment'!$CC$1,C87,0,500,1),0),"")</f>
        <v/>
      </c>
      <c r="D88" s="125" t="str">
        <f t="shared" ca="1" si="9"/>
        <v/>
      </c>
      <c r="E88" s="125" t="str">
        <f ca="1">IFERROR(E87+MATCH(1,OFFSET('Other Pharma &amp; Health Products'!$CC$1,E87,0,500,1),0),"")</f>
        <v/>
      </c>
      <c r="F88" s="125" t="str">
        <f t="shared" ca="1" si="10"/>
        <v/>
      </c>
      <c r="G88" s="125" t="str">
        <f ca="1">IFERROR(G87+MATCH(1,OFFSET('PSM Costs'!$CC$1,G87,0,500,1),0),"")</f>
        <v/>
      </c>
      <c r="H88" s="125" t="str">
        <f t="shared" ca="1" si="11"/>
        <v/>
      </c>
      <c r="I88" s="167" t="str">
        <f t="shared" ca="1" si="7"/>
        <v/>
      </c>
      <c r="J88" s="5" t="str">
        <f t="shared" ca="1" si="12"/>
        <v/>
      </c>
      <c r="K88" s="167" t="str">
        <f t="shared" ca="1" si="13"/>
        <v/>
      </c>
    </row>
    <row r="89" spans="1:11" x14ac:dyDescent="0.2">
      <c r="A89" s="125" t="str">
        <f ca="1">IFERROR(A88+MATCH(1,OFFSET(Pharmaceuticals!$CC$1,A88,0,500,1),0),"")</f>
        <v/>
      </c>
      <c r="B89" s="125" t="str">
        <f t="shared" ca="1" si="8"/>
        <v/>
      </c>
      <c r="C89" s="125" t="str">
        <f ca="1">IFERROR(C88+MATCH(1,OFFSET('Health Products &amp; Equipment'!$CC$1,C88,0,500,1),0),"")</f>
        <v/>
      </c>
      <c r="D89" s="125" t="str">
        <f t="shared" ca="1" si="9"/>
        <v/>
      </c>
      <c r="E89" s="125" t="str">
        <f ca="1">IFERROR(E88+MATCH(1,OFFSET('Other Pharma &amp; Health Products'!$CC$1,E88,0,500,1),0),"")</f>
        <v/>
      </c>
      <c r="F89" s="125" t="str">
        <f t="shared" ca="1" si="10"/>
        <v/>
      </c>
      <c r="G89" s="125" t="str">
        <f ca="1">IFERROR(G88+MATCH(1,OFFSET('PSM Costs'!$CC$1,G88,0,500,1),0),"")</f>
        <v/>
      </c>
      <c r="H89" s="125" t="str">
        <f t="shared" ca="1" si="11"/>
        <v/>
      </c>
      <c r="I89" s="167" t="str">
        <f t="shared" ca="1" si="7"/>
        <v/>
      </c>
      <c r="J89" s="5" t="str">
        <f t="shared" ca="1" si="12"/>
        <v/>
      </c>
      <c r="K89" s="167" t="str">
        <f t="shared" ca="1" si="13"/>
        <v/>
      </c>
    </row>
    <row r="90" spans="1:11" x14ac:dyDescent="0.2">
      <c r="A90" s="125" t="str">
        <f ca="1">IFERROR(A89+MATCH(1,OFFSET(Pharmaceuticals!$CC$1,A89,0,500,1),0),"")</f>
        <v/>
      </c>
      <c r="B90" s="125" t="str">
        <f t="shared" ca="1" si="8"/>
        <v/>
      </c>
      <c r="C90" s="125" t="str">
        <f ca="1">IFERROR(C89+MATCH(1,OFFSET('Health Products &amp; Equipment'!$CC$1,C89,0,500,1),0),"")</f>
        <v/>
      </c>
      <c r="D90" s="125" t="str">
        <f t="shared" ca="1" si="9"/>
        <v/>
      </c>
      <c r="E90" s="125" t="str">
        <f ca="1">IFERROR(E89+MATCH(1,OFFSET('Other Pharma &amp; Health Products'!$CC$1,E89,0,500,1),0),"")</f>
        <v/>
      </c>
      <c r="F90" s="125" t="str">
        <f t="shared" ca="1" si="10"/>
        <v/>
      </c>
      <c r="G90" s="125" t="str">
        <f ca="1">IFERROR(G89+MATCH(1,OFFSET('PSM Costs'!$CC$1,G89,0,500,1),0),"")</f>
        <v/>
      </c>
      <c r="H90" s="125" t="str">
        <f t="shared" ca="1" si="11"/>
        <v/>
      </c>
      <c r="I90" s="167" t="str">
        <f t="shared" ca="1" si="7"/>
        <v/>
      </c>
      <c r="J90" s="5" t="str">
        <f t="shared" ca="1" si="12"/>
        <v/>
      </c>
      <c r="K90" s="167" t="str">
        <f t="shared" ca="1" si="13"/>
        <v/>
      </c>
    </row>
    <row r="91" spans="1:11" x14ac:dyDescent="0.2">
      <c r="A91" s="125" t="str">
        <f ca="1">IFERROR(A90+MATCH(1,OFFSET(Pharmaceuticals!$CC$1,A90,0,500,1),0),"")</f>
        <v/>
      </c>
      <c r="B91" s="125" t="str">
        <f t="shared" ca="1" si="8"/>
        <v/>
      </c>
      <c r="C91" s="125" t="str">
        <f ca="1">IFERROR(C90+MATCH(1,OFFSET('Health Products &amp; Equipment'!$CC$1,C90,0,500,1),0),"")</f>
        <v/>
      </c>
      <c r="D91" s="125" t="str">
        <f t="shared" ca="1" si="9"/>
        <v/>
      </c>
      <c r="E91" s="125" t="str">
        <f ca="1">IFERROR(E90+MATCH(1,OFFSET('Other Pharma &amp; Health Products'!$CC$1,E90,0,500,1),0),"")</f>
        <v/>
      </c>
      <c r="F91" s="125" t="str">
        <f t="shared" ca="1" si="10"/>
        <v/>
      </c>
      <c r="G91" s="125" t="str">
        <f ca="1">IFERROR(G90+MATCH(1,OFFSET('PSM Costs'!$CC$1,G90,0,500,1),0),"")</f>
        <v/>
      </c>
      <c r="H91" s="125" t="str">
        <f t="shared" ca="1" si="11"/>
        <v/>
      </c>
      <c r="I91" s="167" t="str">
        <f t="shared" ca="1" si="7"/>
        <v/>
      </c>
      <c r="J91" s="5" t="str">
        <f t="shared" ca="1" si="12"/>
        <v/>
      </c>
      <c r="K91" s="167" t="str">
        <f t="shared" ca="1" si="13"/>
        <v/>
      </c>
    </row>
    <row r="92" spans="1:11" x14ac:dyDescent="0.2">
      <c r="A92" s="125" t="str">
        <f ca="1">IFERROR(A91+MATCH(1,OFFSET(Pharmaceuticals!$CC$1,A91,0,500,1),0),"")</f>
        <v/>
      </c>
      <c r="B92" s="125" t="str">
        <f t="shared" ca="1" si="8"/>
        <v/>
      </c>
      <c r="C92" s="125" t="str">
        <f ca="1">IFERROR(C91+MATCH(1,OFFSET('Health Products &amp; Equipment'!$CC$1,C91,0,500,1),0),"")</f>
        <v/>
      </c>
      <c r="D92" s="125" t="str">
        <f t="shared" ca="1" si="9"/>
        <v/>
      </c>
      <c r="E92" s="125" t="str">
        <f ca="1">IFERROR(E91+MATCH(1,OFFSET('Other Pharma &amp; Health Products'!$CC$1,E91,0,500,1),0),"")</f>
        <v/>
      </c>
      <c r="F92" s="125" t="str">
        <f t="shared" ca="1" si="10"/>
        <v/>
      </c>
      <c r="G92" s="125" t="str">
        <f ca="1">IFERROR(G91+MATCH(1,OFFSET('PSM Costs'!$CC$1,G91,0,500,1),0),"")</f>
        <v/>
      </c>
      <c r="H92" s="125" t="str">
        <f t="shared" ca="1" si="11"/>
        <v/>
      </c>
      <c r="I92" s="167" t="str">
        <f t="shared" ca="1" si="7"/>
        <v/>
      </c>
      <c r="J92" s="5" t="str">
        <f t="shared" ca="1" si="12"/>
        <v/>
      </c>
      <c r="K92" s="167" t="str">
        <f t="shared" ca="1" si="13"/>
        <v/>
      </c>
    </row>
    <row r="93" spans="1:11" x14ac:dyDescent="0.2">
      <c r="A93" s="125" t="str">
        <f ca="1">IFERROR(A92+MATCH(1,OFFSET(Pharmaceuticals!$CC$1,A92,0,500,1),0),"")</f>
        <v/>
      </c>
      <c r="B93" s="125" t="str">
        <f t="shared" ca="1" si="8"/>
        <v/>
      </c>
      <c r="C93" s="125" t="str">
        <f ca="1">IFERROR(C92+MATCH(1,OFFSET('Health Products &amp; Equipment'!$CC$1,C92,0,500,1),0),"")</f>
        <v/>
      </c>
      <c r="D93" s="125" t="str">
        <f t="shared" ca="1" si="9"/>
        <v/>
      </c>
      <c r="E93" s="125" t="str">
        <f ca="1">IFERROR(E92+MATCH(1,OFFSET('Other Pharma &amp; Health Products'!$CC$1,E92,0,500,1),0),"")</f>
        <v/>
      </c>
      <c r="F93" s="125" t="str">
        <f t="shared" ca="1" si="10"/>
        <v/>
      </c>
      <c r="G93" s="125" t="str">
        <f ca="1">IFERROR(G92+MATCH(1,OFFSET('PSM Costs'!$CC$1,G92,0,500,1),0),"")</f>
        <v/>
      </c>
      <c r="H93" s="125" t="str">
        <f t="shared" ca="1" si="11"/>
        <v/>
      </c>
      <c r="I93" s="167" t="str">
        <f t="shared" ca="1" si="7"/>
        <v/>
      </c>
      <c r="J93" s="5" t="str">
        <f t="shared" ca="1" si="12"/>
        <v/>
      </c>
      <c r="K93" s="167" t="str">
        <f t="shared" ca="1" si="13"/>
        <v/>
      </c>
    </row>
    <row r="94" spans="1:11" x14ac:dyDescent="0.2">
      <c r="A94" s="125" t="str">
        <f ca="1">IFERROR(A93+MATCH(1,OFFSET(Pharmaceuticals!$CC$1,A93,0,500,1),0),"")</f>
        <v/>
      </c>
      <c r="B94" s="125" t="str">
        <f t="shared" ca="1" si="8"/>
        <v/>
      </c>
      <c r="C94" s="125" t="str">
        <f ca="1">IFERROR(C93+MATCH(1,OFFSET('Health Products &amp; Equipment'!$CC$1,C93,0,500,1),0),"")</f>
        <v/>
      </c>
      <c r="D94" s="125" t="str">
        <f t="shared" ca="1" si="9"/>
        <v/>
      </c>
      <c r="E94" s="125" t="str">
        <f ca="1">IFERROR(E93+MATCH(1,OFFSET('Other Pharma &amp; Health Products'!$CC$1,E93,0,500,1),0),"")</f>
        <v/>
      </c>
      <c r="F94" s="125" t="str">
        <f t="shared" ca="1" si="10"/>
        <v/>
      </c>
      <c r="G94" s="125" t="str">
        <f ca="1">IFERROR(G93+MATCH(1,OFFSET('PSM Costs'!$CC$1,G93,0,500,1),0),"")</f>
        <v/>
      </c>
      <c r="H94" s="125" t="str">
        <f t="shared" ca="1" si="11"/>
        <v/>
      </c>
      <c r="I94" s="167" t="str">
        <f t="shared" ca="1" si="7"/>
        <v/>
      </c>
      <c r="J94" s="5" t="str">
        <f t="shared" ca="1" si="12"/>
        <v/>
      </c>
      <c r="K94" s="167" t="str">
        <f t="shared" ca="1" si="13"/>
        <v/>
      </c>
    </row>
    <row r="95" spans="1:11" x14ac:dyDescent="0.2">
      <c r="A95" s="125" t="str">
        <f ca="1">IFERROR(A94+MATCH(1,OFFSET(Pharmaceuticals!$CC$1,A94,0,500,1),0),"")</f>
        <v/>
      </c>
      <c r="B95" s="125" t="str">
        <f t="shared" ca="1" si="8"/>
        <v/>
      </c>
      <c r="C95" s="125" t="str">
        <f ca="1">IFERROR(C94+MATCH(1,OFFSET('Health Products &amp; Equipment'!$CC$1,C94,0,500,1),0),"")</f>
        <v/>
      </c>
      <c r="D95" s="125" t="str">
        <f t="shared" ca="1" si="9"/>
        <v/>
      </c>
      <c r="E95" s="125" t="str">
        <f ca="1">IFERROR(E94+MATCH(1,OFFSET('Other Pharma &amp; Health Products'!$CC$1,E94,0,500,1),0),"")</f>
        <v/>
      </c>
      <c r="F95" s="125" t="str">
        <f t="shared" ca="1" si="10"/>
        <v/>
      </c>
      <c r="G95" s="125" t="str">
        <f ca="1">IFERROR(G94+MATCH(1,OFFSET('PSM Costs'!$CC$1,G94,0,500,1),0),"")</f>
        <v/>
      </c>
      <c r="H95" s="125" t="str">
        <f t="shared" ca="1" si="11"/>
        <v/>
      </c>
      <c r="I95" s="167" t="str">
        <f t="shared" ca="1" si="7"/>
        <v/>
      </c>
      <c r="J95" s="5" t="str">
        <f t="shared" ca="1" si="12"/>
        <v/>
      </c>
      <c r="K95" s="167" t="str">
        <f t="shared" ca="1" si="13"/>
        <v/>
      </c>
    </row>
    <row r="96" spans="1:11" x14ac:dyDescent="0.2">
      <c r="A96" s="125" t="str">
        <f ca="1">IFERROR(A95+MATCH(1,OFFSET(Pharmaceuticals!$CC$1,A95,0,500,1),0),"")</f>
        <v/>
      </c>
      <c r="B96" s="125" t="str">
        <f t="shared" ca="1" si="8"/>
        <v/>
      </c>
      <c r="C96" s="125" t="str">
        <f ca="1">IFERROR(C95+MATCH(1,OFFSET('Health Products &amp; Equipment'!$CC$1,C95,0,500,1),0),"")</f>
        <v/>
      </c>
      <c r="D96" s="125" t="str">
        <f t="shared" ca="1" si="9"/>
        <v/>
      </c>
      <c r="E96" s="125" t="str">
        <f ca="1">IFERROR(E95+MATCH(1,OFFSET('Other Pharma &amp; Health Products'!$CC$1,E95,0,500,1),0),"")</f>
        <v/>
      </c>
      <c r="F96" s="125" t="str">
        <f t="shared" ca="1" si="10"/>
        <v/>
      </c>
      <c r="G96" s="125" t="str">
        <f ca="1">IFERROR(G95+MATCH(1,OFFSET('PSM Costs'!$CC$1,G95,0,500,1),0),"")</f>
        <v/>
      </c>
      <c r="H96" s="125" t="str">
        <f t="shared" ca="1" si="11"/>
        <v/>
      </c>
      <c r="I96" s="167" t="str">
        <f t="shared" ca="1" si="7"/>
        <v/>
      </c>
      <c r="J96" s="5" t="str">
        <f t="shared" ca="1" si="12"/>
        <v/>
      </c>
      <c r="K96" s="167" t="str">
        <f t="shared" ca="1" si="13"/>
        <v/>
      </c>
    </row>
    <row r="97" spans="1:11" x14ac:dyDescent="0.2">
      <c r="A97" s="125" t="str">
        <f ca="1">IFERROR(A96+MATCH(1,OFFSET(Pharmaceuticals!$CC$1,A96,0,500,1),0),"")</f>
        <v/>
      </c>
      <c r="B97" s="125" t="str">
        <f t="shared" ca="1" si="8"/>
        <v/>
      </c>
      <c r="C97" s="125" t="str">
        <f ca="1">IFERROR(C96+MATCH(1,OFFSET('Health Products &amp; Equipment'!$CC$1,C96,0,500,1),0),"")</f>
        <v/>
      </c>
      <c r="D97" s="125" t="str">
        <f t="shared" ca="1" si="9"/>
        <v/>
      </c>
      <c r="E97" s="125" t="str">
        <f ca="1">IFERROR(E96+MATCH(1,OFFSET('Other Pharma &amp; Health Products'!$CC$1,E96,0,500,1),0),"")</f>
        <v/>
      </c>
      <c r="F97" s="125" t="str">
        <f t="shared" ca="1" si="10"/>
        <v/>
      </c>
      <c r="G97" s="125" t="str">
        <f ca="1">IFERROR(G96+MATCH(1,OFFSET('PSM Costs'!$CC$1,G96,0,500,1),0),"")</f>
        <v/>
      </c>
      <c r="H97" s="125" t="str">
        <f t="shared" ca="1" si="11"/>
        <v/>
      </c>
      <c r="I97" s="167" t="str">
        <f t="shared" ca="1" si="7"/>
        <v/>
      </c>
      <c r="J97" s="5" t="str">
        <f t="shared" ca="1" si="12"/>
        <v/>
      </c>
      <c r="K97" s="167" t="str">
        <f t="shared" ca="1" si="13"/>
        <v/>
      </c>
    </row>
    <row r="98" spans="1:11" x14ac:dyDescent="0.2">
      <c r="A98" s="125" t="str">
        <f ca="1">IFERROR(A97+MATCH(1,OFFSET(Pharmaceuticals!$CC$1,A97,0,500,1),0),"")</f>
        <v/>
      </c>
      <c r="B98" s="125" t="str">
        <f t="shared" ca="1" si="8"/>
        <v/>
      </c>
      <c r="C98" s="125" t="str">
        <f ca="1">IFERROR(C97+MATCH(1,OFFSET('Health Products &amp; Equipment'!$CC$1,C97,0,500,1),0),"")</f>
        <v/>
      </c>
      <c r="D98" s="125" t="str">
        <f t="shared" ca="1" si="9"/>
        <v/>
      </c>
      <c r="E98" s="125" t="str">
        <f ca="1">IFERROR(E97+MATCH(1,OFFSET('Other Pharma &amp; Health Products'!$CC$1,E97,0,500,1),0),"")</f>
        <v/>
      </c>
      <c r="F98" s="125" t="str">
        <f t="shared" ca="1" si="10"/>
        <v/>
      </c>
      <c r="G98" s="125" t="str">
        <f ca="1">IFERROR(G97+MATCH(1,OFFSET('PSM Costs'!$CC$1,G97,0,500,1),0),"")</f>
        <v/>
      </c>
      <c r="H98" s="125" t="str">
        <f t="shared" ca="1" si="11"/>
        <v/>
      </c>
      <c r="I98" s="167" t="str">
        <f t="shared" ca="1" si="7"/>
        <v/>
      </c>
      <c r="J98" s="5" t="str">
        <f t="shared" ca="1" si="12"/>
        <v/>
      </c>
      <c r="K98" s="167" t="str">
        <f t="shared" ca="1" si="13"/>
        <v/>
      </c>
    </row>
    <row r="99" spans="1:11" x14ac:dyDescent="0.2">
      <c r="A99" s="125" t="str">
        <f ca="1">IFERROR(A98+MATCH(1,OFFSET(Pharmaceuticals!$CC$1,A98,0,500,1),0),"")</f>
        <v/>
      </c>
      <c r="B99" s="125" t="str">
        <f t="shared" ca="1" si="8"/>
        <v/>
      </c>
      <c r="C99" s="125" t="str">
        <f ca="1">IFERROR(C98+MATCH(1,OFFSET('Health Products &amp; Equipment'!$CC$1,C98,0,500,1),0),"")</f>
        <v/>
      </c>
      <c r="D99" s="125" t="str">
        <f t="shared" ca="1" si="9"/>
        <v/>
      </c>
      <c r="E99" s="125" t="str">
        <f ca="1">IFERROR(E98+MATCH(1,OFFSET('Other Pharma &amp; Health Products'!$CC$1,E98,0,500,1),0),"")</f>
        <v/>
      </c>
      <c r="F99" s="125" t="str">
        <f t="shared" ca="1" si="10"/>
        <v/>
      </c>
      <c r="G99" s="125" t="str">
        <f ca="1">IFERROR(G98+MATCH(1,OFFSET('PSM Costs'!$CC$1,G98,0,500,1),0),"")</f>
        <v/>
      </c>
      <c r="H99" s="125" t="str">
        <f t="shared" ca="1" si="11"/>
        <v/>
      </c>
      <c r="I99" s="167" t="str">
        <f t="shared" ca="1" si="7"/>
        <v/>
      </c>
      <c r="J99" s="5" t="str">
        <f t="shared" ca="1" si="12"/>
        <v/>
      </c>
      <c r="K99" s="167" t="str">
        <f t="shared" ca="1" si="13"/>
        <v/>
      </c>
    </row>
    <row r="100" spans="1:11" x14ac:dyDescent="0.2">
      <c r="A100" s="125" t="str">
        <f ca="1">IFERROR(A99+MATCH(1,OFFSET(Pharmaceuticals!$CC$1,A99,0,500,1),0),"")</f>
        <v/>
      </c>
      <c r="B100" s="125" t="str">
        <f t="shared" ca="1" si="8"/>
        <v/>
      </c>
      <c r="C100" s="125" t="str">
        <f ca="1">IFERROR(C99+MATCH(1,OFFSET('Health Products &amp; Equipment'!$CC$1,C99,0,500,1),0),"")</f>
        <v/>
      </c>
      <c r="D100" s="125" t="str">
        <f t="shared" ca="1" si="9"/>
        <v/>
      </c>
      <c r="E100" s="125" t="str">
        <f ca="1">IFERROR(E99+MATCH(1,OFFSET('Other Pharma &amp; Health Products'!$CC$1,E99,0,500,1),0),"")</f>
        <v/>
      </c>
      <c r="F100" s="125" t="str">
        <f t="shared" ca="1" si="10"/>
        <v/>
      </c>
      <c r="G100" s="125" t="str">
        <f ca="1">IFERROR(G99+MATCH(1,OFFSET('PSM Costs'!$CC$1,G99,0,500,1),0),"")</f>
        <v/>
      </c>
      <c r="H100" s="125" t="str">
        <f t="shared" ca="1" si="11"/>
        <v/>
      </c>
      <c r="I100" s="167" t="str">
        <f t="shared" ca="1" si="7"/>
        <v/>
      </c>
      <c r="J100" s="5" t="str">
        <f t="shared" ca="1" si="12"/>
        <v/>
      </c>
      <c r="K100" s="167" t="str">
        <f t="shared" ca="1" si="13"/>
        <v/>
      </c>
    </row>
    <row r="101" spans="1:11" x14ac:dyDescent="0.2">
      <c r="A101" s="125" t="str">
        <f ca="1">IFERROR(A100+MATCH(1,OFFSET(Pharmaceuticals!$CC$1,A100,0,500,1),0),"")</f>
        <v/>
      </c>
      <c r="B101" s="125" t="str">
        <f t="shared" ca="1" si="8"/>
        <v/>
      </c>
      <c r="C101" s="125" t="str">
        <f ca="1">IFERROR(C100+MATCH(1,OFFSET('Health Products &amp; Equipment'!$CC$1,C100,0,500,1),0),"")</f>
        <v/>
      </c>
      <c r="D101" s="125" t="str">
        <f t="shared" ca="1" si="9"/>
        <v/>
      </c>
      <c r="E101" s="125" t="str">
        <f ca="1">IFERROR(E100+MATCH(1,OFFSET('Other Pharma &amp; Health Products'!$CC$1,E100,0,500,1),0),"")</f>
        <v/>
      </c>
      <c r="F101" s="125" t="str">
        <f t="shared" ca="1" si="10"/>
        <v/>
      </c>
      <c r="G101" s="125" t="str">
        <f ca="1">IFERROR(G100+MATCH(1,OFFSET('PSM Costs'!$CC$1,G100,0,500,1),0),"")</f>
        <v/>
      </c>
      <c r="H101" s="125" t="str">
        <f t="shared" ca="1" si="11"/>
        <v/>
      </c>
      <c r="I101" s="167" t="str">
        <f t="shared" ca="1" si="7"/>
        <v/>
      </c>
      <c r="J101" s="5" t="str">
        <f t="shared" ca="1" si="12"/>
        <v/>
      </c>
      <c r="K101" s="167" t="str">
        <f t="shared" ca="1" si="13"/>
        <v/>
      </c>
    </row>
    <row r="102" spans="1:11" x14ac:dyDescent="0.2">
      <c r="A102" s="125" t="str">
        <f ca="1">IFERROR(A101+MATCH(1,OFFSET(Pharmaceuticals!$CC$1,A101,0,500,1),0),"")</f>
        <v/>
      </c>
      <c r="B102" s="125" t="str">
        <f t="shared" ca="1" si="8"/>
        <v/>
      </c>
      <c r="C102" s="125" t="str">
        <f ca="1">IFERROR(C101+MATCH(1,OFFSET('Health Products &amp; Equipment'!$CC$1,C101,0,500,1),0),"")</f>
        <v/>
      </c>
      <c r="D102" s="125" t="str">
        <f t="shared" ca="1" si="9"/>
        <v/>
      </c>
      <c r="E102" s="125" t="str">
        <f ca="1">IFERROR(E101+MATCH(1,OFFSET('Other Pharma &amp; Health Products'!$CC$1,E101,0,500,1),0),"")</f>
        <v/>
      </c>
      <c r="F102" s="125" t="str">
        <f t="shared" ca="1" si="10"/>
        <v/>
      </c>
      <c r="G102" s="125" t="str">
        <f ca="1">IFERROR(G101+MATCH(1,OFFSET('PSM Costs'!$CC$1,G101,0,500,1),0),"")</f>
        <v/>
      </c>
      <c r="H102" s="125" t="str">
        <f t="shared" ca="1" si="11"/>
        <v/>
      </c>
      <c r="I102" s="167" t="str">
        <f t="shared" ca="1" si="7"/>
        <v/>
      </c>
      <c r="J102" s="5" t="str">
        <f t="shared" ca="1" si="12"/>
        <v/>
      </c>
      <c r="K102" s="167" t="str">
        <f t="shared" ca="1" si="13"/>
        <v/>
      </c>
    </row>
    <row r="103" spans="1:11" x14ac:dyDescent="0.2">
      <c r="A103" s="125" t="str">
        <f ca="1">IFERROR(A102+MATCH(1,OFFSET(Pharmaceuticals!$CC$1,A102,0,500,1),0),"")</f>
        <v/>
      </c>
      <c r="B103" s="125" t="str">
        <f t="shared" ca="1" si="8"/>
        <v/>
      </c>
      <c r="C103" s="125" t="str">
        <f ca="1">IFERROR(C102+MATCH(1,OFFSET('Health Products &amp; Equipment'!$CC$1,C102,0,500,1),0),"")</f>
        <v/>
      </c>
      <c r="D103" s="125" t="str">
        <f t="shared" ca="1" si="9"/>
        <v/>
      </c>
      <c r="E103" s="125" t="str">
        <f ca="1">IFERROR(E102+MATCH(1,OFFSET('Other Pharma &amp; Health Products'!$CC$1,E102,0,500,1),0),"")</f>
        <v/>
      </c>
      <c r="F103" s="125" t="str">
        <f t="shared" ca="1" si="10"/>
        <v/>
      </c>
      <c r="G103" s="125" t="str">
        <f ca="1">IFERROR(G102+MATCH(1,OFFSET('PSM Costs'!$CC$1,G102,0,500,1),0),"")</f>
        <v/>
      </c>
      <c r="H103" s="125" t="str">
        <f t="shared" ca="1" si="11"/>
        <v/>
      </c>
      <c r="I103" s="167" t="str">
        <f t="shared" ca="1" si="7"/>
        <v/>
      </c>
      <c r="J103" s="5" t="str">
        <f t="shared" ca="1" si="12"/>
        <v/>
      </c>
      <c r="K103" s="167" t="str">
        <f t="shared" ca="1" si="13"/>
        <v/>
      </c>
    </row>
    <row r="104" spans="1:11" x14ac:dyDescent="0.2">
      <c r="A104" s="125" t="str">
        <f ca="1">IFERROR(A103+MATCH(1,OFFSET(Pharmaceuticals!$CC$1,A103,0,500,1),0),"")</f>
        <v/>
      </c>
      <c r="B104" s="125" t="str">
        <f t="shared" ref="B104:B167" ca="1" si="14">IFERROR(INDIRECT(ADDRESS(A104,3,1,1,"Pharmaceuticals")),"")</f>
        <v/>
      </c>
      <c r="C104" s="125" t="str">
        <f ca="1">IFERROR(C103+MATCH(1,OFFSET('Health Products &amp; Equipment'!$CC$1,C103,0,500,1),0),"")</f>
        <v/>
      </c>
      <c r="D104" s="125" t="str">
        <f t="shared" ref="D104:D167" ca="1" si="15">IFERROR(INDIRECT(ADDRESS(C104,3,1,1,"Health Products &amp; Equipment")),"")</f>
        <v/>
      </c>
      <c r="E104" s="125" t="str">
        <f ca="1">IFERROR(E103+MATCH(1,OFFSET('Other Pharma &amp; Health Products'!$CC$1,E103,0,500,1),0),"")</f>
        <v/>
      </c>
      <c r="F104" s="125" t="str">
        <f t="shared" ref="F104:F167" ca="1" si="16">IFERROR(INDIRECT(ADDRESS(E104,3,1,1,"Other Pharma &amp; Health Products")),"")</f>
        <v/>
      </c>
      <c r="G104" s="125" t="str">
        <f ca="1">IFERROR(G103+MATCH(1,OFFSET('PSM Costs'!$CC$1,G103,0,500,1),0),"")</f>
        <v/>
      </c>
      <c r="H104" s="125" t="str">
        <f t="shared" ref="H104:H167" ca="1" si="17">IFERROR(INDIRECT(ADDRESS(G104,3,1,1,"PSM Costs")),"")</f>
        <v/>
      </c>
      <c r="I104" s="167" t="str">
        <f t="shared" ref="I104:I167" ca="1" si="18">IF(K104&lt;&gt;"",RANK(K104,K:K,1),"")</f>
        <v/>
      </c>
      <c r="J104" s="5" t="str">
        <f t="shared" ref="J104:J167" ca="1" si="19">IF(ROW()&lt;4+B$2,B104,IF(ROW()&lt;4+B$2+D$2,INDIRECT(ADDRESS(ROW()-B$2,4)),IF(ROW()&lt;4+B$2+D$2+F$2,INDIRECT(ADDRESS(ROW()-B$2-D$2,6)),IF(ROW()&lt;4+B$2+D$2+F$2+H$2,INDIRECT(ADDRESS(ROW()-B$2-D$2-F$2,8)),""))))</f>
        <v/>
      </c>
      <c r="K104" s="167" t="str">
        <f t="shared" ca="1" si="13"/>
        <v/>
      </c>
    </row>
    <row r="105" spans="1:11" x14ac:dyDescent="0.2">
      <c r="A105" s="125" t="str">
        <f ca="1">IFERROR(A104+MATCH(1,OFFSET(Pharmaceuticals!$CC$1,A104,0,500,1),0),"")</f>
        <v/>
      </c>
      <c r="B105" s="125" t="str">
        <f t="shared" ca="1" si="14"/>
        <v/>
      </c>
      <c r="C105" s="125" t="str">
        <f ca="1">IFERROR(C104+MATCH(1,OFFSET('Health Products &amp; Equipment'!$CC$1,C104,0,500,1),0),"")</f>
        <v/>
      </c>
      <c r="D105" s="125" t="str">
        <f t="shared" ca="1" si="15"/>
        <v/>
      </c>
      <c r="E105" s="125" t="str">
        <f ca="1">IFERROR(E104+MATCH(1,OFFSET('Other Pharma &amp; Health Products'!$CC$1,E104,0,500,1),0),"")</f>
        <v/>
      </c>
      <c r="F105" s="125" t="str">
        <f t="shared" ca="1" si="16"/>
        <v/>
      </c>
      <c r="G105" s="125" t="str">
        <f ca="1">IFERROR(G104+MATCH(1,OFFSET('PSM Costs'!$CC$1,G104,0,500,1),0),"")</f>
        <v/>
      </c>
      <c r="H105" s="125" t="str">
        <f t="shared" ca="1" si="17"/>
        <v/>
      </c>
      <c r="I105" s="167" t="str">
        <f t="shared" ca="1" si="18"/>
        <v/>
      </c>
      <c r="J105" s="5" t="str">
        <f t="shared" ca="1" si="19"/>
        <v/>
      </c>
      <c r="K105" s="167" t="str">
        <f t="shared" ca="1" si="13"/>
        <v/>
      </c>
    </row>
    <row r="106" spans="1:11" x14ac:dyDescent="0.2">
      <c r="A106" s="125" t="str">
        <f ca="1">IFERROR(A105+MATCH(1,OFFSET(Pharmaceuticals!$CC$1,A105,0,500,1),0),"")</f>
        <v/>
      </c>
      <c r="B106" s="125" t="str">
        <f t="shared" ca="1" si="14"/>
        <v/>
      </c>
      <c r="C106" s="125" t="str">
        <f ca="1">IFERROR(C105+MATCH(1,OFFSET('Health Products &amp; Equipment'!$CC$1,C105,0,500,1),0),"")</f>
        <v/>
      </c>
      <c r="D106" s="125" t="str">
        <f t="shared" ca="1" si="15"/>
        <v/>
      </c>
      <c r="E106" s="125" t="str">
        <f ca="1">IFERROR(E105+MATCH(1,OFFSET('Other Pharma &amp; Health Products'!$CC$1,E105,0,500,1),0),"")</f>
        <v/>
      </c>
      <c r="F106" s="125" t="str">
        <f t="shared" ca="1" si="16"/>
        <v/>
      </c>
      <c r="G106" s="125" t="str">
        <f ca="1">IFERROR(G105+MATCH(1,OFFSET('PSM Costs'!$CC$1,G105,0,500,1),0),"")</f>
        <v/>
      </c>
      <c r="H106" s="125" t="str">
        <f t="shared" ca="1" si="17"/>
        <v/>
      </c>
      <c r="I106" s="167" t="str">
        <f t="shared" ca="1" si="18"/>
        <v/>
      </c>
      <c r="J106" s="5" t="str">
        <f t="shared" ca="1" si="19"/>
        <v/>
      </c>
      <c r="K106" s="167" t="str">
        <f t="shared" ca="1" si="13"/>
        <v/>
      </c>
    </row>
    <row r="107" spans="1:11" x14ac:dyDescent="0.2">
      <c r="A107" s="125" t="str">
        <f ca="1">IFERROR(A106+MATCH(1,OFFSET(Pharmaceuticals!$CC$1,A106,0,500,1),0),"")</f>
        <v/>
      </c>
      <c r="B107" s="125" t="str">
        <f t="shared" ca="1" si="14"/>
        <v/>
      </c>
      <c r="C107" s="125" t="str">
        <f ca="1">IFERROR(C106+MATCH(1,OFFSET('Health Products &amp; Equipment'!$CC$1,C106,0,500,1),0),"")</f>
        <v/>
      </c>
      <c r="D107" s="125" t="str">
        <f t="shared" ca="1" si="15"/>
        <v/>
      </c>
      <c r="E107" s="125" t="str">
        <f ca="1">IFERROR(E106+MATCH(1,OFFSET('Other Pharma &amp; Health Products'!$CC$1,E106,0,500,1),0),"")</f>
        <v/>
      </c>
      <c r="F107" s="125" t="str">
        <f t="shared" ca="1" si="16"/>
        <v/>
      </c>
      <c r="G107" s="125" t="str">
        <f ca="1">IFERROR(G106+MATCH(1,OFFSET('PSM Costs'!$CC$1,G106,0,500,1),0),"")</f>
        <v/>
      </c>
      <c r="H107" s="125" t="str">
        <f t="shared" ca="1" si="17"/>
        <v/>
      </c>
      <c r="I107" s="167" t="str">
        <f t="shared" ca="1" si="18"/>
        <v/>
      </c>
      <c r="J107" s="5" t="str">
        <f t="shared" ca="1" si="19"/>
        <v/>
      </c>
      <c r="K107" s="167" t="str">
        <f t="shared" ca="1" si="13"/>
        <v/>
      </c>
    </row>
    <row r="108" spans="1:11" x14ac:dyDescent="0.2">
      <c r="A108" s="125" t="str">
        <f ca="1">IFERROR(A107+MATCH(1,OFFSET(Pharmaceuticals!$CC$1,A107,0,500,1),0),"")</f>
        <v/>
      </c>
      <c r="B108" s="125" t="str">
        <f t="shared" ca="1" si="14"/>
        <v/>
      </c>
      <c r="C108" s="125" t="str">
        <f ca="1">IFERROR(C107+MATCH(1,OFFSET('Health Products &amp; Equipment'!$CC$1,C107,0,500,1),0),"")</f>
        <v/>
      </c>
      <c r="D108" s="125" t="str">
        <f t="shared" ca="1" si="15"/>
        <v/>
      </c>
      <c r="E108" s="125" t="str">
        <f ca="1">IFERROR(E107+MATCH(1,OFFSET('Other Pharma &amp; Health Products'!$CC$1,E107,0,500,1),0),"")</f>
        <v/>
      </c>
      <c r="F108" s="125" t="str">
        <f t="shared" ca="1" si="16"/>
        <v/>
      </c>
      <c r="G108" s="125" t="str">
        <f ca="1">IFERROR(G107+MATCH(1,OFFSET('PSM Costs'!$CC$1,G107,0,500,1),0),"")</f>
        <v/>
      </c>
      <c r="H108" s="125" t="str">
        <f t="shared" ca="1" si="17"/>
        <v/>
      </c>
      <c r="I108" s="167" t="str">
        <f t="shared" ca="1" si="18"/>
        <v/>
      </c>
      <c r="J108" s="5" t="str">
        <f t="shared" ca="1" si="19"/>
        <v/>
      </c>
      <c r="K108" s="167" t="str">
        <f t="shared" ca="1" si="13"/>
        <v/>
      </c>
    </row>
    <row r="109" spans="1:11" x14ac:dyDescent="0.2">
      <c r="A109" s="125" t="str">
        <f ca="1">IFERROR(A108+MATCH(1,OFFSET(Pharmaceuticals!$CC$1,A108,0,500,1),0),"")</f>
        <v/>
      </c>
      <c r="B109" s="125" t="str">
        <f t="shared" ca="1" si="14"/>
        <v/>
      </c>
      <c r="C109" s="125" t="str">
        <f ca="1">IFERROR(C108+MATCH(1,OFFSET('Health Products &amp; Equipment'!$CC$1,C108,0,500,1),0),"")</f>
        <v/>
      </c>
      <c r="D109" s="125" t="str">
        <f t="shared" ca="1" si="15"/>
        <v/>
      </c>
      <c r="E109" s="125" t="str">
        <f ca="1">IFERROR(E108+MATCH(1,OFFSET('Other Pharma &amp; Health Products'!$CC$1,E108,0,500,1),0),"")</f>
        <v/>
      </c>
      <c r="F109" s="125" t="str">
        <f t="shared" ca="1" si="16"/>
        <v/>
      </c>
      <c r="G109" s="125" t="str">
        <f ca="1">IFERROR(G108+MATCH(1,OFFSET('PSM Costs'!$CC$1,G108,0,500,1),0),"")</f>
        <v/>
      </c>
      <c r="H109" s="125" t="str">
        <f t="shared" ca="1" si="17"/>
        <v/>
      </c>
      <c r="I109" s="167" t="str">
        <f t="shared" ca="1" si="18"/>
        <v/>
      </c>
      <c r="J109" s="5" t="str">
        <f t="shared" ca="1" si="19"/>
        <v/>
      </c>
      <c r="K109" s="167" t="str">
        <f t="shared" ca="1" si="13"/>
        <v/>
      </c>
    </row>
    <row r="110" spans="1:11" x14ac:dyDescent="0.2">
      <c r="A110" s="125" t="str">
        <f ca="1">IFERROR(A109+MATCH(1,OFFSET(Pharmaceuticals!$CC$1,A109,0,500,1),0),"")</f>
        <v/>
      </c>
      <c r="B110" s="125" t="str">
        <f t="shared" ca="1" si="14"/>
        <v/>
      </c>
      <c r="C110" s="125" t="str">
        <f ca="1">IFERROR(C109+MATCH(1,OFFSET('Health Products &amp; Equipment'!$CC$1,C109,0,500,1),0),"")</f>
        <v/>
      </c>
      <c r="D110" s="125" t="str">
        <f t="shared" ca="1" si="15"/>
        <v/>
      </c>
      <c r="E110" s="125" t="str">
        <f ca="1">IFERROR(E109+MATCH(1,OFFSET('Other Pharma &amp; Health Products'!$CC$1,E109,0,500,1),0),"")</f>
        <v/>
      </c>
      <c r="F110" s="125" t="str">
        <f t="shared" ca="1" si="16"/>
        <v/>
      </c>
      <c r="G110" s="125" t="str">
        <f ca="1">IFERROR(G109+MATCH(1,OFFSET('PSM Costs'!$CC$1,G109,0,500,1),0),"")</f>
        <v/>
      </c>
      <c r="H110" s="125" t="str">
        <f t="shared" ca="1" si="17"/>
        <v/>
      </c>
      <c r="I110" s="167" t="str">
        <f t="shared" ca="1" si="18"/>
        <v/>
      </c>
      <c r="J110" s="5" t="str">
        <f t="shared" ca="1" si="19"/>
        <v/>
      </c>
      <c r="K110" s="167" t="str">
        <f t="shared" ca="1" si="13"/>
        <v/>
      </c>
    </row>
    <row r="111" spans="1:11" x14ac:dyDescent="0.2">
      <c r="A111" s="125" t="str">
        <f ca="1">IFERROR(A110+MATCH(1,OFFSET(Pharmaceuticals!$CC$1,A110,0,500,1),0),"")</f>
        <v/>
      </c>
      <c r="B111" s="125" t="str">
        <f t="shared" ca="1" si="14"/>
        <v/>
      </c>
      <c r="C111" s="125" t="str">
        <f ca="1">IFERROR(C110+MATCH(1,OFFSET('Health Products &amp; Equipment'!$CC$1,C110,0,500,1),0),"")</f>
        <v/>
      </c>
      <c r="D111" s="125" t="str">
        <f t="shared" ca="1" si="15"/>
        <v/>
      </c>
      <c r="E111" s="125" t="str">
        <f ca="1">IFERROR(E110+MATCH(1,OFFSET('Other Pharma &amp; Health Products'!$CC$1,E110,0,500,1),0),"")</f>
        <v/>
      </c>
      <c r="F111" s="125" t="str">
        <f t="shared" ca="1" si="16"/>
        <v/>
      </c>
      <c r="G111" s="125" t="str">
        <f ca="1">IFERROR(G110+MATCH(1,OFFSET('PSM Costs'!$CC$1,G110,0,500,1),0),"")</f>
        <v/>
      </c>
      <c r="H111" s="125" t="str">
        <f t="shared" ca="1" si="17"/>
        <v/>
      </c>
      <c r="I111" s="167" t="str">
        <f t="shared" ca="1" si="18"/>
        <v/>
      </c>
      <c r="J111" s="5" t="str">
        <f t="shared" ca="1" si="19"/>
        <v/>
      </c>
      <c r="K111" s="167" t="str">
        <f t="shared" ca="1" si="13"/>
        <v/>
      </c>
    </row>
    <row r="112" spans="1:11" x14ac:dyDescent="0.2">
      <c r="A112" s="125" t="str">
        <f ca="1">IFERROR(A111+MATCH(1,OFFSET(Pharmaceuticals!$CC$1,A111,0,500,1),0),"")</f>
        <v/>
      </c>
      <c r="B112" s="125" t="str">
        <f t="shared" ca="1" si="14"/>
        <v/>
      </c>
      <c r="C112" s="125" t="str">
        <f ca="1">IFERROR(C111+MATCH(1,OFFSET('Health Products &amp; Equipment'!$CC$1,C111,0,500,1),0),"")</f>
        <v/>
      </c>
      <c r="D112" s="125" t="str">
        <f t="shared" ca="1" si="15"/>
        <v/>
      </c>
      <c r="E112" s="125" t="str">
        <f ca="1">IFERROR(E111+MATCH(1,OFFSET('Other Pharma &amp; Health Products'!$CC$1,E111,0,500,1),0),"")</f>
        <v/>
      </c>
      <c r="F112" s="125" t="str">
        <f t="shared" ca="1" si="16"/>
        <v/>
      </c>
      <c r="G112" s="125" t="str">
        <f ca="1">IFERROR(G111+MATCH(1,OFFSET('PSM Costs'!$CC$1,G111,0,500,1),0),"")</f>
        <v/>
      </c>
      <c r="H112" s="125" t="str">
        <f t="shared" ca="1" si="17"/>
        <v/>
      </c>
      <c r="I112" s="167" t="str">
        <f t="shared" ca="1" si="18"/>
        <v/>
      </c>
      <c r="J112" s="5" t="str">
        <f t="shared" ca="1" si="19"/>
        <v/>
      </c>
      <c r="K112" s="167" t="str">
        <f t="shared" ca="1" si="13"/>
        <v/>
      </c>
    </row>
    <row r="113" spans="1:11" x14ac:dyDescent="0.2">
      <c r="A113" s="125" t="str">
        <f ca="1">IFERROR(A112+MATCH(1,OFFSET(Pharmaceuticals!$CC$1,A112,0,500,1),0),"")</f>
        <v/>
      </c>
      <c r="B113" s="125" t="str">
        <f t="shared" ca="1" si="14"/>
        <v/>
      </c>
      <c r="C113" s="125" t="str">
        <f ca="1">IFERROR(C112+MATCH(1,OFFSET('Health Products &amp; Equipment'!$CC$1,C112,0,500,1),0),"")</f>
        <v/>
      </c>
      <c r="D113" s="125" t="str">
        <f t="shared" ca="1" si="15"/>
        <v/>
      </c>
      <c r="E113" s="125" t="str">
        <f ca="1">IFERROR(E112+MATCH(1,OFFSET('Other Pharma &amp; Health Products'!$CC$1,E112,0,500,1),0),"")</f>
        <v/>
      </c>
      <c r="F113" s="125" t="str">
        <f t="shared" ca="1" si="16"/>
        <v/>
      </c>
      <c r="G113" s="125" t="str">
        <f ca="1">IFERROR(G112+MATCH(1,OFFSET('PSM Costs'!$CC$1,G112,0,500,1),0),"")</f>
        <v/>
      </c>
      <c r="H113" s="125" t="str">
        <f t="shared" ca="1" si="17"/>
        <v/>
      </c>
      <c r="I113" s="167" t="str">
        <f t="shared" ca="1" si="18"/>
        <v/>
      </c>
      <c r="J113" s="5" t="str">
        <f t="shared" ca="1" si="19"/>
        <v/>
      </c>
      <c r="K113" s="167" t="str">
        <f t="shared" ca="1" si="13"/>
        <v/>
      </c>
    </row>
    <row r="114" spans="1:11" x14ac:dyDescent="0.2">
      <c r="A114" s="125" t="str">
        <f ca="1">IFERROR(A113+MATCH(1,OFFSET(Pharmaceuticals!$CC$1,A113,0,500,1),0),"")</f>
        <v/>
      </c>
      <c r="B114" s="125" t="str">
        <f t="shared" ca="1" si="14"/>
        <v/>
      </c>
      <c r="C114" s="125" t="str">
        <f ca="1">IFERROR(C113+MATCH(1,OFFSET('Health Products &amp; Equipment'!$CC$1,C113,0,500,1),0),"")</f>
        <v/>
      </c>
      <c r="D114" s="125" t="str">
        <f t="shared" ca="1" si="15"/>
        <v/>
      </c>
      <c r="E114" s="125" t="str">
        <f ca="1">IFERROR(E113+MATCH(1,OFFSET('Other Pharma &amp; Health Products'!$CC$1,E113,0,500,1),0),"")</f>
        <v/>
      </c>
      <c r="F114" s="125" t="str">
        <f t="shared" ca="1" si="16"/>
        <v/>
      </c>
      <c r="G114" s="125" t="str">
        <f ca="1">IFERROR(G113+MATCH(1,OFFSET('PSM Costs'!$CC$1,G113,0,500,1),0),"")</f>
        <v/>
      </c>
      <c r="H114" s="125" t="str">
        <f t="shared" ca="1" si="17"/>
        <v/>
      </c>
      <c r="I114" s="167" t="str">
        <f t="shared" ca="1" si="18"/>
        <v/>
      </c>
      <c r="J114" s="5" t="str">
        <f t="shared" ca="1" si="19"/>
        <v/>
      </c>
      <c r="K114" s="167" t="str">
        <f t="shared" ca="1" si="13"/>
        <v/>
      </c>
    </row>
    <row r="115" spans="1:11" x14ac:dyDescent="0.2">
      <c r="A115" s="125" t="str">
        <f ca="1">IFERROR(A114+MATCH(1,OFFSET(Pharmaceuticals!$CC$1,A114,0,500,1),0),"")</f>
        <v/>
      </c>
      <c r="B115" s="125" t="str">
        <f t="shared" ca="1" si="14"/>
        <v/>
      </c>
      <c r="C115" s="125" t="str">
        <f ca="1">IFERROR(C114+MATCH(1,OFFSET('Health Products &amp; Equipment'!$CC$1,C114,0,500,1),0),"")</f>
        <v/>
      </c>
      <c r="D115" s="125" t="str">
        <f t="shared" ca="1" si="15"/>
        <v/>
      </c>
      <c r="E115" s="125" t="str">
        <f ca="1">IFERROR(E114+MATCH(1,OFFSET('Other Pharma &amp; Health Products'!$CC$1,E114,0,500,1),0),"")</f>
        <v/>
      </c>
      <c r="F115" s="125" t="str">
        <f t="shared" ca="1" si="16"/>
        <v/>
      </c>
      <c r="G115" s="125" t="str">
        <f ca="1">IFERROR(G114+MATCH(1,OFFSET('PSM Costs'!$CC$1,G114,0,500,1),0),"")</f>
        <v/>
      </c>
      <c r="H115" s="125" t="str">
        <f t="shared" ca="1" si="17"/>
        <v/>
      </c>
      <c r="I115" s="167" t="str">
        <f t="shared" ca="1" si="18"/>
        <v/>
      </c>
      <c r="J115" s="5" t="str">
        <f t="shared" ca="1" si="19"/>
        <v/>
      </c>
      <c r="K115" s="167" t="str">
        <f t="shared" ca="1" si="13"/>
        <v/>
      </c>
    </row>
    <row r="116" spans="1:11" x14ac:dyDescent="0.2">
      <c r="A116" s="125" t="str">
        <f ca="1">IFERROR(A115+MATCH(1,OFFSET(Pharmaceuticals!$CC$1,A115,0,500,1),0),"")</f>
        <v/>
      </c>
      <c r="B116" s="125" t="str">
        <f t="shared" ca="1" si="14"/>
        <v/>
      </c>
      <c r="C116" s="125" t="str">
        <f ca="1">IFERROR(C115+MATCH(1,OFFSET('Health Products &amp; Equipment'!$CC$1,C115,0,500,1),0),"")</f>
        <v/>
      </c>
      <c r="D116" s="125" t="str">
        <f t="shared" ca="1" si="15"/>
        <v/>
      </c>
      <c r="E116" s="125" t="str">
        <f ca="1">IFERROR(E115+MATCH(1,OFFSET('Other Pharma &amp; Health Products'!$CC$1,E115,0,500,1),0),"")</f>
        <v/>
      </c>
      <c r="F116" s="125" t="str">
        <f t="shared" ca="1" si="16"/>
        <v/>
      </c>
      <c r="G116" s="125" t="str">
        <f ca="1">IFERROR(G115+MATCH(1,OFFSET('PSM Costs'!$CC$1,G115,0,500,1),0),"")</f>
        <v/>
      </c>
      <c r="H116" s="125" t="str">
        <f t="shared" ca="1" si="17"/>
        <v/>
      </c>
      <c r="I116" s="167" t="str">
        <f t="shared" ca="1" si="18"/>
        <v/>
      </c>
      <c r="J116" s="5" t="str">
        <f t="shared" ca="1" si="19"/>
        <v/>
      </c>
      <c r="K116" s="167" t="str">
        <f t="shared" ca="1" si="13"/>
        <v/>
      </c>
    </row>
    <row r="117" spans="1:11" x14ac:dyDescent="0.2">
      <c r="A117" s="125" t="str">
        <f ca="1">IFERROR(A116+MATCH(1,OFFSET(Pharmaceuticals!$CC$1,A116,0,500,1),0),"")</f>
        <v/>
      </c>
      <c r="B117" s="125" t="str">
        <f t="shared" ca="1" si="14"/>
        <v/>
      </c>
      <c r="C117" s="125" t="str">
        <f ca="1">IFERROR(C116+MATCH(1,OFFSET('Health Products &amp; Equipment'!$CC$1,C116,0,500,1),0),"")</f>
        <v/>
      </c>
      <c r="D117" s="125" t="str">
        <f t="shared" ca="1" si="15"/>
        <v/>
      </c>
      <c r="E117" s="125" t="str">
        <f ca="1">IFERROR(E116+MATCH(1,OFFSET('Other Pharma &amp; Health Products'!$CC$1,E116,0,500,1),0),"")</f>
        <v/>
      </c>
      <c r="F117" s="125" t="str">
        <f t="shared" ca="1" si="16"/>
        <v/>
      </c>
      <c r="G117" s="125" t="str">
        <f ca="1">IFERROR(G116+MATCH(1,OFFSET('PSM Costs'!$CC$1,G116,0,500,1),0),"")</f>
        <v/>
      </c>
      <c r="H117" s="125" t="str">
        <f t="shared" ca="1" si="17"/>
        <v/>
      </c>
      <c r="I117" s="167" t="str">
        <f t="shared" ca="1" si="18"/>
        <v/>
      </c>
      <c r="J117" s="5" t="str">
        <f t="shared" ca="1" si="19"/>
        <v/>
      </c>
      <c r="K117" s="167" t="str">
        <f t="shared" ca="1" si="13"/>
        <v/>
      </c>
    </row>
    <row r="118" spans="1:11" x14ac:dyDescent="0.2">
      <c r="A118" s="125" t="str">
        <f ca="1">IFERROR(A117+MATCH(1,OFFSET(Pharmaceuticals!$CC$1,A117,0,500,1),0),"")</f>
        <v/>
      </c>
      <c r="B118" s="125" t="str">
        <f t="shared" ca="1" si="14"/>
        <v/>
      </c>
      <c r="C118" s="125" t="str">
        <f ca="1">IFERROR(C117+MATCH(1,OFFSET('Health Products &amp; Equipment'!$CC$1,C117,0,500,1),0),"")</f>
        <v/>
      </c>
      <c r="D118" s="125" t="str">
        <f t="shared" ca="1" si="15"/>
        <v/>
      </c>
      <c r="E118" s="125" t="str">
        <f ca="1">IFERROR(E117+MATCH(1,OFFSET('Other Pharma &amp; Health Products'!$CC$1,E117,0,500,1),0),"")</f>
        <v/>
      </c>
      <c r="F118" s="125" t="str">
        <f t="shared" ca="1" si="16"/>
        <v/>
      </c>
      <c r="G118" s="125" t="str">
        <f ca="1">IFERROR(G117+MATCH(1,OFFSET('PSM Costs'!$CC$1,G117,0,500,1),0),"")</f>
        <v/>
      </c>
      <c r="H118" s="125" t="str">
        <f t="shared" ca="1" si="17"/>
        <v/>
      </c>
      <c r="I118" s="167" t="str">
        <f t="shared" ca="1" si="18"/>
        <v/>
      </c>
      <c r="J118" s="5" t="str">
        <f t="shared" ca="1" si="19"/>
        <v/>
      </c>
      <c r="K118" s="167" t="str">
        <f t="shared" ca="1" si="13"/>
        <v/>
      </c>
    </row>
    <row r="119" spans="1:11" x14ac:dyDescent="0.2">
      <c r="A119" s="125" t="str">
        <f ca="1">IFERROR(A118+MATCH(1,OFFSET(Pharmaceuticals!$CC$1,A118,0,500,1),0),"")</f>
        <v/>
      </c>
      <c r="B119" s="125" t="str">
        <f t="shared" ca="1" si="14"/>
        <v/>
      </c>
      <c r="C119" s="125" t="str">
        <f ca="1">IFERROR(C118+MATCH(1,OFFSET('Health Products &amp; Equipment'!$CC$1,C118,0,500,1),0),"")</f>
        <v/>
      </c>
      <c r="D119" s="125" t="str">
        <f t="shared" ca="1" si="15"/>
        <v/>
      </c>
      <c r="E119" s="125" t="str">
        <f ca="1">IFERROR(E118+MATCH(1,OFFSET('Other Pharma &amp; Health Products'!$CC$1,E118,0,500,1),0),"")</f>
        <v/>
      </c>
      <c r="F119" s="125" t="str">
        <f t="shared" ca="1" si="16"/>
        <v/>
      </c>
      <c r="G119" s="125" t="str">
        <f ca="1">IFERROR(G118+MATCH(1,OFFSET('PSM Costs'!$CC$1,G118,0,500,1),0),"")</f>
        <v/>
      </c>
      <c r="H119" s="125" t="str">
        <f t="shared" ca="1" si="17"/>
        <v/>
      </c>
      <c r="I119" s="167" t="str">
        <f t="shared" ca="1" si="18"/>
        <v/>
      </c>
      <c r="J119" s="5" t="str">
        <f t="shared" ca="1" si="19"/>
        <v/>
      </c>
      <c r="K119" s="167" t="str">
        <f t="shared" ca="1" si="13"/>
        <v/>
      </c>
    </row>
    <row r="120" spans="1:11" x14ac:dyDescent="0.2">
      <c r="A120" s="125" t="str">
        <f ca="1">IFERROR(A119+MATCH(1,OFFSET(Pharmaceuticals!$CC$1,A119,0,500,1),0),"")</f>
        <v/>
      </c>
      <c r="B120" s="125" t="str">
        <f t="shared" ca="1" si="14"/>
        <v/>
      </c>
      <c r="C120" s="125" t="str">
        <f ca="1">IFERROR(C119+MATCH(1,OFFSET('Health Products &amp; Equipment'!$CC$1,C119,0,500,1),0),"")</f>
        <v/>
      </c>
      <c r="D120" s="125" t="str">
        <f t="shared" ca="1" si="15"/>
        <v/>
      </c>
      <c r="E120" s="125" t="str">
        <f ca="1">IFERROR(E119+MATCH(1,OFFSET('Other Pharma &amp; Health Products'!$CC$1,E119,0,500,1),0),"")</f>
        <v/>
      </c>
      <c r="F120" s="125" t="str">
        <f t="shared" ca="1" si="16"/>
        <v/>
      </c>
      <c r="G120" s="125" t="str">
        <f ca="1">IFERROR(G119+MATCH(1,OFFSET('PSM Costs'!$CC$1,G119,0,500,1),0),"")</f>
        <v/>
      </c>
      <c r="H120" s="125" t="str">
        <f t="shared" ca="1" si="17"/>
        <v/>
      </c>
      <c r="I120" s="167" t="str">
        <f t="shared" ca="1" si="18"/>
        <v/>
      </c>
      <c r="J120" s="5" t="str">
        <f t="shared" ca="1" si="19"/>
        <v/>
      </c>
      <c r="K120" s="167" t="str">
        <f t="shared" ca="1" si="13"/>
        <v/>
      </c>
    </row>
    <row r="121" spans="1:11" x14ac:dyDescent="0.2">
      <c r="A121" s="125" t="str">
        <f ca="1">IFERROR(A120+MATCH(1,OFFSET(Pharmaceuticals!$CC$1,A120,0,500,1),0),"")</f>
        <v/>
      </c>
      <c r="B121" s="125" t="str">
        <f t="shared" ca="1" si="14"/>
        <v/>
      </c>
      <c r="C121" s="125" t="str">
        <f ca="1">IFERROR(C120+MATCH(1,OFFSET('Health Products &amp; Equipment'!$CC$1,C120,0,500,1),0),"")</f>
        <v/>
      </c>
      <c r="D121" s="125" t="str">
        <f t="shared" ca="1" si="15"/>
        <v/>
      </c>
      <c r="E121" s="125" t="str">
        <f ca="1">IFERROR(E120+MATCH(1,OFFSET('Other Pharma &amp; Health Products'!$CC$1,E120,0,500,1),0),"")</f>
        <v/>
      </c>
      <c r="F121" s="125" t="str">
        <f t="shared" ca="1" si="16"/>
        <v/>
      </c>
      <c r="G121" s="125" t="str">
        <f ca="1">IFERROR(G120+MATCH(1,OFFSET('PSM Costs'!$CC$1,G120,0,500,1),0),"")</f>
        <v/>
      </c>
      <c r="H121" s="125" t="str">
        <f t="shared" ca="1" si="17"/>
        <v/>
      </c>
      <c r="I121" s="167" t="str">
        <f t="shared" ca="1" si="18"/>
        <v/>
      </c>
      <c r="J121" s="5" t="str">
        <f t="shared" ca="1" si="19"/>
        <v/>
      </c>
      <c r="K121" s="167" t="str">
        <f t="shared" ca="1" si="13"/>
        <v/>
      </c>
    </row>
    <row r="122" spans="1:11" x14ac:dyDescent="0.2">
      <c r="A122" s="125" t="str">
        <f ca="1">IFERROR(A121+MATCH(1,OFFSET(Pharmaceuticals!$CC$1,A121,0,500,1),0),"")</f>
        <v/>
      </c>
      <c r="B122" s="125" t="str">
        <f t="shared" ca="1" si="14"/>
        <v/>
      </c>
      <c r="C122" s="125" t="str">
        <f ca="1">IFERROR(C121+MATCH(1,OFFSET('Health Products &amp; Equipment'!$CC$1,C121,0,500,1),0),"")</f>
        <v/>
      </c>
      <c r="D122" s="125" t="str">
        <f t="shared" ca="1" si="15"/>
        <v/>
      </c>
      <c r="E122" s="125" t="str">
        <f ca="1">IFERROR(E121+MATCH(1,OFFSET('Other Pharma &amp; Health Products'!$CC$1,E121,0,500,1),0),"")</f>
        <v/>
      </c>
      <c r="F122" s="125" t="str">
        <f t="shared" ca="1" si="16"/>
        <v/>
      </c>
      <c r="G122" s="125" t="str">
        <f ca="1">IFERROR(G121+MATCH(1,OFFSET('PSM Costs'!$CC$1,G121,0,500,1),0),"")</f>
        <v/>
      </c>
      <c r="H122" s="125" t="str">
        <f t="shared" ca="1" si="17"/>
        <v/>
      </c>
      <c r="I122" s="167" t="str">
        <f t="shared" ca="1" si="18"/>
        <v/>
      </c>
      <c r="J122" s="5" t="str">
        <f t="shared" ca="1" si="19"/>
        <v/>
      </c>
      <c r="K122" s="167" t="str">
        <f t="shared" ca="1" si="13"/>
        <v/>
      </c>
    </row>
    <row r="123" spans="1:11" x14ac:dyDescent="0.2">
      <c r="A123" s="125" t="str">
        <f ca="1">IFERROR(A122+MATCH(1,OFFSET(Pharmaceuticals!$CC$1,A122,0,500,1),0),"")</f>
        <v/>
      </c>
      <c r="B123" s="125" t="str">
        <f t="shared" ca="1" si="14"/>
        <v/>
      </c>
      <c r="C123" s="125" t="str">
        <f ca="1">IFERROR(C122+MATCH(1,OFFSET('Health Products &amp; Equipment'!$CC$1,C122,0,500,1),0),"")</f>
        <v/>
      </c>
      <c r="D123" s="125" t="str">
        <f t="shared" ca="1" si="15"/>
        <v/>
      </c>
      <c r="E123" s="125" t="str">
        <f ca="1">IFERROR(E122+MATCH(1,OFFSET('Other Pharma &amp; Health Products'!$CC$1,E122,0,500,1),0),"")</f>
        <v/>
      </c>
      <c r="F123" s="125" t="str">
        <f t="shared" ca="1" si="16"/>
        <v/>
      </c>
      <c r="G123" s="125" t="str">
        <f ca="1">IFERROR(G122+MATCH(1,OFFSET('PSM Costs'!$CC$1,G122,0,500,1),0),"")</f>
        <v/>
      </c>
      <c r="H123" s="125" t="str">
        <f t="shared" ca="1" si="17"/>
        <v/>
      </c>
      <c r="I123" s="167" t="str">
        <f t="shared" ca="1" si="18"/>
        <v/>
      </c>
      <c r="J123" s="5" t="str">
        <f t="shared" ca="1" si="19"/>
        <v/>
      </c>
      <c r="K123" s="167" t="str">
        <f t="shared" ca="1" si="13"/>
        <v/>
      </c>
    </row>
    <row r="124" spans="1:11" x14ac:dyDescent="0.2">
      <c r="A124" s="125" t="str">
        <f ca="1">IFERROR(A123+MATCH(1,OFFSET(Pharmaceuticals!$CC$1,A123,0,500,1),0),"")</f>
        <v/>
      </c>
      <c r="B124" s="125" t="str">
        <f t="shared" ca="1" si="14"/>
        <v/>
      </c>
      <c r="C124" s="125" t="str">
        <f ca="1">IFERROR(C123+MATCH(1,OFFSET('Health Products &amp; Equipment'!$CC$1,C123,0,500,1),0),"")</f>
        <v/>
      </c>
      <c r="D124" s="125" t="str">
        <f t="shared" ca="1" si="15"/>
        <v/>
      </c>
      <c r="E124" s="125" t="str">
        <f ca="1">IFERROR(E123+MATCH(1,OFFSET('Other Pharma &amp; Health Products'!$CC$1,E123,0,500,1),0),"")</f>
        <v/>
      </c>
      <c r="F124" s="125" t="str">
        <f t="shared" ca="1" si="16"/>
        <v/>
      </c>
      <c r="G124" s="125" t="str">
        <f ca="1">IFERROR(G123+MATCH(1,OFFSET('PSM Costs'!$CC$1,G123,0,500,1),0),"")</f>
        <v/>
      </c>
      <c r="H124" s="125" t="str">
        <f t="shared" ca="1" si="17"/>
        <v/>
      </c>
      <c r="I124" s="167" t="str">
        <f t="shared" ca="1" si="18"/>
        <v/>
      </c>
      <c r="J124" s="5" t="str">
        <f t="shared" ca="1" si="19"/>
        <v/>
      </c>
      <c r="K124" s="167" t="str">
        <f t="shared" ca="1" si="13"/>
        <v/>
      </c>
    </row>
    <row r="125" spans="1:11" x14ac:dyDescent="0.2">
      <c r="A125" s="125" t="str">
        <f ca="1">IFERROR(A124+MATCH(1,OFFSET(Pharmaceuticals!$CC$1,A124,0,500,1),0),"")</f>
        <v/>
      </c>
      <c r="B125" s="125" t="str">
        <f t="shared" ca="1" si="14"/>
        <v/>
      </c>
      <c r="C125" s="125" t="str">
        <f ca="1">IFERROR(C124+MATCH(1,OFFSET('Health Products &amp; Equipment'!$CC$1,C124,0,500,1),0),"")</f>
        <v/>
      </c>
      <c r="D125" s="125" t="str">
        <f t="shared" ca="1" si="15"/>
        <v/>
      </c>
      <c r="E125" s="125" t="str">
        <f ca="1">IFERROR(E124+MATCH(1,OFFSET('Other Pharma &amp; Health Products'!$CC$1,E124,0,500,1),0),"")</f>
        <v/>
      </c>
      <c r="F125" s="125" t="str">
        <f t="shared" ca="1" si="16"/>
        <v/>
      </c>
      <c r="G125" s="125" t="str">
        <f ca="1">IFERROR(G124+MATCH(1,OFFSET('PSM Costs'!$CC$1,G124,0,500,1),0),"")</f>
        <v/>
      </c>
      <c r="H125" s="125" t="str">
        <f t="shared" ca="1" si="17"/>
        <v/>
      </c>
      <c r="I125" s="167" t="str">
        <f t="shared" ca="1" si="18"/>
        <v/>
      </c>
      <c r="J125" s="5" t="str">
        <f t="shared" ca="1" si="19"/>
        <v/>
      </c>
      <c r="K125" s="167" t="str">
        <f t="shared" ca="1" si="13"/>
        <v/>
      </c>
    </row>
    <row r="126" spans="1:11" x14ac:dyDescent="0.2">
      <c r="A126" s="125" t="str">
        <f ca="1">IFERROR(A125+MATCH(1,OFFSET(Pharmaceuticals!$CC$1,A125,0,500,1),0),"")</f>
        <v/>
      </c>
      <c r="B126" s="125" t="str">
        <f t="shared" ca="1" si="14"/>
        <v/>
      </c>
      <c r="C126" s="125" t="str">
        <f ca="1">IFERROR(C125+MATCH(1,OFFSET('Health Products &amp; Equipment'!$CC$1,C125,0,500,1),0),"")</f>
        <v/>
      </c>
      <c r="D126" s="125" t="str">
        <f t="shared" ca="1" si="15"/>
        <v/>
      </c>
      <c r="E126" s="125" t="str">
        <f ca="1">IFERROR(E125+MATCH(1,OFFSET('Other Pharma &amp; Health Products'!$CC$1,E125,0,500,1),0),"")</f>
        <v/>
      </c>
      <c r="F126" s="125" t="str">
        <f t="shared" ca="1" si="16"/>
        <v/>
      </c>
      <c r="G126" s="125" t="str">
        <f ca="1">IFERROR(G125+MATCH(1,OFFSET('PSM Costs'!$CC$1,G125,0,500,1),0),"")</f>
        <v/>
      </c>
      <c r="H126" s="125" t="str">
        <f t="shared" ca="1" si="17"/>
        <v/>
      </c>
      <c r="I126" s="167" t="str">
        <f t="shared" ca="1" si="18"/>
        <v/>
      </c>
      <c r="J126" s="5" t="str">
        <f t="shared" ca="1" si="19"/>
        <v/>
      </c>
      <c r="K126" s="167" t="str">
        <f t="shared" ca="1" si="13"/>
        <v/>
      </c>
    </row>
    <row r="127" spans="1:11" x14ac:dyDescent="0.2">
      <c r="A127" s="125" t="str">
        <f ca="1">IFERROR(A126+MATCH(1,OFFSET(Pharmaceuticals!$CC$1,A126,0,500,1),0),"")</f>
        <v/>
      </c>
      <c r="B127" s="125" t="str">
        <f t="shared" ca="1" si="14"/>
        <v/>
      </c>
      <c r="C127" s="125" t="str">
        <f ca="1">IFERROR(C126+MATCH(1,OFFSET('Health Products &amp; Equipment'!$CC$1,C126,0,500,1),0),"")</f>
        <v/>
      </c>
      <c r="D127" s="125" t="str">
        <f t="shared" ca="1" si="15"/>
        <v/>
      </c>
      <c r="E127" s="125" t="str">
        <f ca="1">IFERROR(E126+MATCH(1,OFFSET('Other Pharma &amp; Health Products'!$CC$1,E126,0,500,1),0),"")</f>
        <v/>
      </c>
      <c r="F127" s="125" t="str">
        <f t="shared" ca="1" si="16"/>
        <v/>
      </c>
      <c r="G127" s="125" t="str">
        <f ca="1">IFERROR(G126+MATCH(1,OFFSET('PSM Costs'!$CC$1,G126,0,500,1),0),"")</f>
        <v/>
      </c>
      <c r="H127" s="125" t="str">
        <f t="shared" ca="1" si="17"/>
        <v/>
      </c>
      <c r="I127" s="167" t="str">
        <f t="shared" ca="1" si="18"/>
        <v/>
      </c>
      <c r="J127" s="5" t="str">
        <f t="shared" ca="1" si="19"/>
        <v/>
      </c>
      <c r="K127" s="167" t="str">
        <f t="shared" ca="1" si="13"/>
        <v/>
      </c>
    </row>
    <row r="128" spans="1:11" x14ac:dyDescent="0.2">
      <c r="A128" s="125" t="str">
        <f ca="1">IFERROR(A127+MATCH(1,OFFSET(Pharmaceuticals!$CC$1,A127,0,500,1),0),"")</f>
        <v/>
      </c>
      <c r="B128" s="125" t="str">
        <f t="shared" ca="1" si="14"/>
        <v/>
      </c>
      <c r="C128" s="125" t="str">
        <f ca="1">IFERROR(C127+MATCH(1,OFFSET('Health Products &amp; Equipment'!$CC$1,C127,0,500,1),0),"")</f>
        <v/>
      </c>
      <c r="D128" s="125" t="str">
        <f t="shared" ca="1" si="15"/>
        <v/>
      </c>
      <c r="E128" s="125" t="str">
        <f ca="1">IFERROR(E127+MATCH(1,OFFSET('Other Pharma &amp; Health Products'!$CC$1,E127,0,500,1),0),"")</f>
        <v/>
      </c>
      <c r="F128" s="125" t="str">
        <f t="shared" ca="1" si="16"/>
        <v/>
      </c>
      <c r="G128" s="125" t="str">
        <f ca="1">IFERROR(G127+MATCH(1,OFFSET('PSM Costs'!$CC$1,G127,0,500,1),0),"")</f>
        <v/>
      </c>
      <c r="H128" s="125" t="str">
        <f t="shared" ca="1" si="17"/>
        <v/>
      </c>
      <c r="I128" s="167" t="str">
        <f t="shared" ca="1" si="18"/>
        <v/>
      </c>
      <c r="J128" s="5" t="str">
        <f t="shared" ca="1" si="19"/>
        <v/>
      </c>
      <c r="K128" s="167" t="str">
        <f t="shared" ca="1" si="13"/>
        <v/>
      </c>
    </row>
    <row r="129" spans="1:11" x14ac:dyDescent="0.2">
      <c r="A129" s="125" t="str">
        <f ca="1">IFERROR(A128+MATCH(1,OFFSET(Pharmaceuticals!$CC$1,A128,0,500,1),0),"")</f>
        <v/>
      </c>
      <c r="B129" s="125" t="str">
        <f t="shared" ca="1" si="14"/>
        <v/>
      </c>
      <c r="C129" s="125" t="str">
        <f ca="1">IFERROR(C128+MATCH(1,OFFSET('Health Products &amp; Equipment'!$CC$1,C128,0,500,1),0),"")</f>
        <v/>
      </c>
      <c r="D129" s="125" t="str">
        <f t="shared" ca="1" si="15"/>
        <v/>
      </c>
      <c r="E129" s="125" t="str">
        <f ca="1">IFERROR(E128+MATCH(1,OFFSET('Other Pharma &amp; Health Products'!$CC$1,E128,0,500,1),0),"")</f>
        <v/>
      </c>
      <c r="F129" s="125" t="str">
        <f t="shared" ca="1" si="16"/>
        <v/>
      </c>
      <c r="G129" s="125" t="str">
        <f ca="1">IFERROR(G128+MATCH(1,OFFSET('PSM Costs'!$CC$1,G128,0,500,1),0),"")</f>
        <v/>
      </c>
      <c r="H129" s="125" t="str">
        <f t="shared" ca="1" si="17"/>
        <v/>
      </c>
      <c r="I129" s="167" t="str">
        <f t="shared" ca="1" si="18"/>
        <v/>
      </c>
      <c r="J129" s="5" t="str">
        <f t="shared" ca="1" si="19"/>
        <v/>
      </c>
      <c r="K129" s="167" t="str">
        <f t="shared" ca="1" si="13"/>
        <v/>
      </c>
    </row>
    <row r="130" spans="1:11" x14ac:dyDescent="0.2">
      <c r="A130" s="125" t="str">
        <f ca="1">IFERROR(A129+MATCH(1,OFFSET(Pharmaceuticals!$CC$1,A129,0,500,1),0),"")</f>
        <v/>
      </c>
      <c r="B130" s="125" t="str">
        <f t="shared" ca="1" si="14"/>
        <v/>
      </c>
      <c r="C130" s="125" t="str">
        <f ca="1">IFERROR(C129+MATCH(1,OFFSET('Health Products &amp; Equipment'!$CC$1,C129,0,500,1),0),"")</f>
        <v/>
      </c>
      <c r="D130" s="125" t="str">
        <f t="shared" ca="1" si="15"/>
        <v/>
      </c>
      <c r="E130" s="125" t="str">
        <f ca="1">IFERROR(E129+MATCH(1,OFFSET('Other Pharma &amp; Health Products'!$CC$1,E129,0,500,1),0),"")</f>
        <v/>
      </c>
      <c r="F130" s="125" t="str">
        <f t="shared" ca="1" si="16"/>
        <v/>
      </c>
      <c r="G130" s="125" t="str">
        <f ca="1">IFERROR(G129+MATCH(1,OFFSET('PSM Costs'!$CC$1,G129,0,500,1),0),"")</f>
        <v/>
      </c>
      <c r="H130" s="125" t="str">
        <f t="shared" ca="1" si="17"/>
        <v/>
      </c>
      <c r="I130" s="167" t="str">
        <f t="shared" ca="1" si="18"/>
        <v/>
      </c>
      <c r="J130" s="5" t="str">
        <f t="shared" ca="1" si="19"/>
        <v/>
      </c>
      <c r="K130" s="167" t="str">
        <f t="shared" ca="1" si="13"/>
        <v/>
      </c>
    </row>
    <row r="131" spans="1:11" x14ac:dyDescent="0.2">
      <c r="A131" s="125" t="str">
        <f ca="1">IFERROR(A130+MATCH(1,OFFSET(Pharmaceuticals!$CC$1,A130,0,500,1),0),"")</f>
        <v/>
      </c>
      <c r="B131" s="125" t="str">
        <f t="shared" ca="1" si="14"/>
        <v/>
      </c>
      <c r="C131" s="125" t="str">
        <f ca="1">IFERROR(C130+MATCH(1,OFFSET('Health Products &amp; Equipment'!$CC$1,C130,0,500,1),0),"")</f>
        <v/>
      </c>
      <c r="D131" s="125" t="str">
        <f t="shared" ca="1" si="15"/>
        <v/>
      </c>
      <c r="E131" s="125" t="str">
        <f ca="1">IFERROR(E130+MATCH(1,OFFSET('Other Pharma &amp; Health Products'!$CC$1,E130,0,500,1),0),"")</f>
        <v/>
      </c>
      <c r="F131" s="125" t="str">
        <f t="shared" ca="1" si="16"/>
        <v/>
      </c>
      <c r="G131" s="125" t="str">
        <f ca="1">IFERROR(G130+MATCH(1,OFFSET('PSM Costs'!$CC$1,G130,0,500,1),0),"")</f>
        <v/>
      </c>
      <c r="H131" s="125" t="str">
        <f t="shared" ca="1" si="17"/>
        <v/>
      </c>
      <c r="I131" s="167" t="str">
        <f t="shared" ca="1" si="18"/>
        <v/>
      </c>
      <c r="J131" s="5" t="str">
        <f t="shared" ca="1" si="19"/>
        <v/>
      </c>
      <c r="K131" s="167" t="str">
        <f t="shared" ca="1" si="13"/>
        <v/>
      </c>
    </row>
    <row r="132" spans="1:11" x14ac:dyDescent="0.2">
      <c r="A132" s="125" t="str">
        <f ca="1">IFERROR(A131+MATCH(1,OFFSET(Pharmaceuticals!$CC$1,A131,0,500,1),0),"")</f>
        <v/>
      </c>
      <c r="B132" s="125" t="str">
        <f t="shared" ca="1" si="14"/>
        <v/>
      </c>
      <c r="C132" s="125" t="str">
        <f ca="1">IFERROR(C131+MATCH(1,OFFSET('Health Products &amp; Equipment'!$CC$1,C131,0,500,1),0),"")</f>
        <v/>
      </c>
      <c r="D132" s="125" t="str">
        <f t="shared" ca="1" si="15"/>
        <v/>
      </c>
      <c r="E132" s="125" t="str">
        <f ca="1">IFERROR(E131+MATCH(1,OFFSET('Other Pharma &amp; Health Products'!$CC$1,E131,0,500,1),0),"")</f>
        <v/>
      </c>
      <c r="F132" s="125" t="str">
        <f t="shared" ca="1" si="16"/>
        <v/>
      </c>
      <c r="G132" s="125" t="str">
        <f ca="1">IFERROR(G131+MATCH(1,OFFSET('PSM Costs'!$CC$1,G131,0,500,1),0),"")</f>
        <v/>
      </c>
      <c r="H132" s="125" t="str">
        <f t="shared" ca="1" si="17"/>
        <v/>
      </c>
      <c r="I132" s="167" t="str">
        <f t="shared" ca="1" si="18"/>
        <v/>
      </c>
      <c r="J132" s="5" t="str">
        <f t="shared" ca="1" si="19"/>
        <v/>
      </c>
      <c r="K132" s="167" t="str">
        <f t="shared" ca="1" si="13"/>
        <v/>
      </c>
    </row>
    <row r="133" spans="1:11" x14ac:dyDescent="0.2">
      <c r="A133" s="125" t="str">
        <f ca="1">IFERROR(A132+MATCH(1,OFFSET(Pharmaceuticals!$CC$1,A132,0,500,1),0),"")</f>
        <v/>
      </c>
      <c r="B133" s="125" t="str">
        <f t="shared" ca="1" si="14"/>
        <v/>
      </c>
      <c r="C133" s="125" t="str">
        <f ca="1">IFERROR(C132+MATCH(1,OFFSET('Health Products &amp; Equipment'!$CC$1,C132,0,500,1),0),"")</f>
        <v/>
      </c>
      <c r="D133" s="125" t="str">
        <f t="shared" ca="1" si="15"/>
        <v/>
      </c>
      <c r="E133" s="125" t="str">
        <f ca="1">IFERROR(E132+MATCH(1,OFFSET('Other Pharma &amp; Health Products'!$CC$1,E132,0,500,1),0),"")</f>
        <v/>
      </c>
      <c r="F133" s="125" t="str">
        <f t="shared" ca="1" si="16"/>
        <v/>
      </c>
      <c r="G133" s="125" t="str">
        <f ca="1">IFERROR(G132+MATCH(1,OFFSET('PSM Costs'!$CC$1,G132,0,500,1),0),"")</f>
        <v/>
      </c>
      <c r="H133" s="125" t="str">
        <f t="shared" ca="1" si="17"/>
        <v/>
      </c>
      <c r="I133" s="167" t="str">
        <f t="shared" ca="1" si="18"/>
        <v/>
      </c>
      <c r="J133" s="5" t="str">
        <f t="shared" ca="1" si="19"/>
        <v/>
      </c>
      <c r="K133" s="167" t="str">
        <f t="shared" ref="K133:K196" ca="1" si="20">IF(J133="","",IFERROR(LEFT(J133,FIND("--",J133)-1)*10000000,LEFT(SUBSTITUTE(J133,".",","),FIND("--",J133)-1)*10000000)+MID(J133,FIND("--",J133)+2,FIND("---",J133)-FIND("--",J133)-2)*1000+RIGHT(J133,LEN(J133)-FIND("---",J133)-2))</f>
        <v/>
      </c>
    </row>
    <row r="134" spans="1:11" x14ac:dyDescent="0.2">
      <c r="A134" s="125" t="str">
        <f ca="1">IFERROR(A133+MATCH(1,OFFSET(Pharmaceuticals!$CC$1,A133,0,500,1),0),"")</f>
        <v/>
      </c>
      <c r="B134" s="125" t="str">
        <f t="shared" ca="1" si="14"/>
        <v/>
      </c>
      <c r="C134" s="125" t="str">
        <f ca="1">IFERROR(C133+MATCH(1,OFFSET('Health Products &amp; Equipment'!$CC$1,C133,0,500,1),0),"")</f>
        <v/>
      </c>
      <c r="D134" s="125" t="str">
        <f t="shared" ca="1" si="15"/>
        <v/>
      </c>
      <c r="E134" s="125" t="str">
        <f ca="1">IFERROR(E133+MATCH(1,OFFSET('Other Pharma &amp; Health Products'!$CC$1,E133,0,500,1),0),"")</f>
        <v/>
      </c>
      <c r="F134" s="125" t="str">
        <f t="shared" ca="1" si="16"/>
        <v/>
      </c>
      <c r="G134" s="125" t="str">
        <f ca="1">IFERROR(G133+MATCH(1,OFFSET('PSM Costs'!$CC$1,G133,0,500,1),0),"")</f>
        <v/>
      </c>
      <c r="H134" s="125" t="str">
        <f t="shared" ca="1" si="17"/>
        <v/>
      </c>
      <c r="I134" s="167" t="str">
        <f t="shared" ca="1" si="18"/>
        <v/>
      </c>
      <c r="J134" s="5" t="str">
        <f t="shared" ca="1" si="19"/>
        <v/>
      </c>
      <c r="K134" s="167" t="str">
        <f t="shared" ca="1" si="20"/>
        <v/>
      </c>
    </row>
    <row r="135" spans="1:11" x14ac:dyDescent="0.2">
      <c r="A135" s="125" t="str">
        <f ca="1">IFERROR(A134+MATCH(1,OFFSET(Pharmaceuticals!$CC$1,A134,0,500,1),0),"")</f>
        <v/>
      </c>
      <c r="B135" s="125" t="str">
        <f t="shared" ca="1" si="14"/>
        <v/>
      </c>
      <c r="C135" s="125" t="str">
        <f ca="1">IFERROR(C134+MATCH(1,OFFSET('Health Products &amp; Equipment'!$CC$1,C134,0,500,1),0),"")</f>
        <v/>
      </c>
      <c r="D135" s="125" t="str">
        <f t="shared" ca="1" si="15"/>
        <v/>
      </c>
      <c r="E135" s="125" t="str">
        <f ca="1">IFERROR(E134+MATCH(1,OFFSET('Other Pharma &amp; Health Products'!$CC$1,E134,0,500,1),0),"")</f>
        <v/>
      </c>
      <c r="F135" s="125" t="str">
        <f t="shared" ca="1" si="16"/>
        <v/>
      </c>
      <c r="G135" s="125" t="str">
        <f ca="1">IFERROR(G134+MATCH(1,OFFSET('PSM Costs'!$CC$1,G134,0,500,1),0),"")</f>
        <v/>
      </c>
      <c r="H135" s="125" t="str">
        <f t="shared" ca="1" si="17"/>
        <v/>
      </c>
      <c r="I135" s="167" t="str">
        <f t="shared" ca="1" si="18"/>
        <v/>
      </c>
      <c r="J135" s="5" t="str">
        <f t="shared" ca="1" si="19"/>
        <v/>
      </c>
      <c r="K135" s="167" t="str">
        <f t="shared" ca="1" si="20"/>
        <v/>
      </c>
    </row>
    <row r="136" spans="1:11" x14ac:dyDescent="0.2">
      <c r="A136" s="125" t="str">
        <f ca="1">IFERROR(A135+MATCH(1,OFFSET(Pharmaceuticals!$CC$1,A135,0,500,1),0),"")</f>
        <v/>
      </c>
      <c r="B136" s="125" t="str">
        <f t="shared" ca="1" si="14"/>
        <v/>
      </c>
      <c r="C136" s="125" t="str">
        <f ca="1">IFERROR(C135+MATCH(1,OFFSET('Health Products &amp; Equipment'!$CC$1,C135,0,500,1),0),"")</f>
        <v/>
      </c>
      <c r="D136" s="125" t="str">
        <f t="shared" ca="1" si="15"/>
        <v/>
      </c>
      <c r="E136" s="125" t="str">
        <f ca="1">IFERROR(E135+MATCH(1,OFFSET('Other Pharma &amp; Health Products'!$CC$1,E135,0,500,1),0),"")</f>
        <v/>
      </c>
      <c r="F136" s="125" t="str">
        <f t="shared" ca="1" si="16"/>
        <v/>
      </c>
      <c r="G136" s="125" t="str">
        <f ca="1">IFERROR(G135+MATCH(1,OFFSET('PSM Costs'!$CC$1,G135,0,500,1),0),"")</f>
        <v/>
      </c>
      <c r="H136" s="125" t="str">
        <f t="shared" ca="1" si="17"/>
        <v/>
      </c>
      <c r="I136" s="167" t="str">
        <f t="shared" ca="1" si="18"/>
        <v/>
      </c>
      <c r="J136" s="5" t="str">
        <f t="shared" ca="1" si="19"/>
        <v/>
      </c>
      <c r="K136" s="167" t="str">
        <f t="shared" ca="1" si="20"/>
        <v/>
      </c>
    </row>
    <row r="137" spans="1:11" x14ac:dyDescent="0.2">
      <c r="A137" s="125" t="str">
        <f ca="1">IFERROR(A136+MATCH(1,OFFSET(Pharmaceuticals!$CC$1,A136,0,500,1),0),"")</f>
        <v/>
      </c>
      <c r="B137" s="125" t="str">
        <f t="shared" ca="1" si="14"/>
        <v/>
      </c>
      <c r="C137" s="125" t="str">
        <f ca="1">IFERROR(C136+MATCH(1,OFFSET('Health Products &amp; Equipment'!$CC$1,C136,0,500,1),0),"")</f>
        <v/>
      </c>
      <c r="D137" s="125" t="str">
        <f t="shared" ca="1" si="15"/>
        <v/>
      </c>
      <c r="E137" s="125" t="str">
        <f ca="1">IFERROR(E136+MATCH(1,OFFSET('Other Pharma &amp; Health Products'!$CC$1,E136,0,500,1),0),"")</f>
        <v/>
      </c>
      <c r="F137" s="125" t="str">
        <f t="shared" ca="1" si="16"/>
        <v/>
      </c>
      <c r="G137" s="125" t="str">
        <f ca="1">IFERROR(G136+MATCH(1,OFFSET('PSM Costs'!$CC$1,G136,0,500,1),0),"")</f>
        <v/>
      </c>
      <c r="H137" s="125" t="str">
        <f t="shared" ca="1" si="17"/>
        <v/>
      </c>
      <c r="I137" s="167" t="str">
        <f t="shared" ca="1" si="18"/>
        <v/>
      </c>
      <c r="J137" s="5" t="str">
        <f t="shared" ca="1" si="19"/>
        <v/>
      </c>
      <c r="K137" s="167" t="str">
        <f t="shared" ca="1" si="20"/>
        <v/>
      </c>
    </row>
    <row r="138" spans="1:11" x14ac:dyDescent="0.2">
      <c r="A138" s="125" t="str">
        <f ca="1">IFERROR(A137+MATCH(1,OFFSET(Pharmaceuticals!$CC$1,A137,0,500,1),0),"")</f>
        <v/>
      </c>
      <c r="B138" s="125" t="str">
        <f t="shared" ca="1" si="14"/>
        <v/>
      </c>
      <c r="C138" s="125" t="str">
        <f ca="1">IFERROR(C137+MATCH(1,OFFSET('Health Products &amp; Equipment'!$CC$1,C137,0,500,1),0),"")</f>
        <v/>
      </c>
      <c r="D138" s="125" t="str">
        <f t="shared" ca="1" si="15"/>
        <v/>
      </c>
      <c r="E138" s="125" t="str">
        <f ca="1">IFERROR(E137+MATCH(1,OFFSET('Other Pharma &amp; Health Products'!$CC$1,E137,0,500,1),0),"")</f>
        <v/>
      </c>
      <c r="F138" s="125" t="str">
        <f t="shared" ca="1" si="16"/>
        <v/>
      </c>
      <c r="G138" s="125" t="str">
        <f ca="1">IFERROR(G137+MATCH(1,OFFSET('PSM Costs'!$CC$1,G137,0,500,1),0),"")</f>
        <v/>
      </c>
      <c r="H138" s="125" t="str">
        <f t="shared" ca="1" si="17"/>
        <v/>
      </c>
      <c r="I138" s="167" t="str">
        <f t="shared" ca="1" si="18"/>
        <v/>
      </c>
      <c r="J138" s="5" t="str">
        <f t="shared" ca="1" si="19"/>
        <v/>
      </c>
      <c r="K138" s="167" t="str">
        <f t="shared" ca="1" si="20"/>
        <v/>
      </c>
    </row>
    <row r="139" spans="1:11" x14ac:dyDescent="0.2">
      <c r="A139" s="125" t="str">
        <f ca="1">IFERROR(A138+MATCH(1,OFFSET(Pharmaceuticals!$CC$1,A138,0,500,1),0),"")</f>
        <v/>
      </c>
      <c r="B139" s="125" t="str">
        <f t="shared" ca="1" si="14"/>
        <v/>
      </c>
      <c r="C139" s="125" t="str">
        <f ca="1">IFERROR(C138+MATCH(1,OFFSET('Health Products &amp; Equipment'!$CC$1,C138,0,500,1),0),"")</f>
        <v/>
      </c>
      <c r="D139" s="125" t="str">
        <f t="shared" ca="1" si="15"/>
        <v/>
      </c>
      <c r="E139" s="125" t="str">
        <f ca="1">IFERROR(E138+MATCH(1,OFFSET('Other Pharma &amp; Health Products'!$CC$1,E138,0,500,1),0),"")</f>
        <v/>
      </c>
      <c r="F139" s="125" t="str">
        <f t="shared" ca="1" si="16"/>
        <v/>
      </c>
      <c r="G139" s="125" t="str">
        <f ca="1">IFERROR(G138+MATCH(1,OFFSET('PSM Costs'!$CC$1,G138,0,500,1),0),"")</f>
        <v/>
      </c>
      <c r="H139" s="125" t="str">
        <f t="shared" ca="1" si="17"/>
        <v/>
      </c>
      <c r="I139" s="167" t="str">
        <f t="shared" ca="1" si="18"/>
        <v/>
      </c>
      <c r="J139" s="5" t="str">
        <f t="shared" ca="1" si="19"/>
        <v/>
      </c>
      <c r="K139" s="167" t="str">
        <f t="shared" ca="1" si="20"/>
        <v/>
      </c>
    </row>
    <row r="140" spans="1:11" x14ac:dyDescent="0.2">
      <c r="A140" s="125" t="str">
        <f ca="1">IFERROR(A139+MATCH(1,OFFSET(Pharmaceuticals!$CC$1,A139,0,500,1),0),"")</f>
        <v/>
      </c>
      <c r="B140" s="125" t="str">
        <f t="shared" ca="1" si="14"/>
        <v/>
      </c>
      <c r="C140" s="125" t="str">
        <f ca="1">IFERROR(C139+MATCH(1,OFFSET('Health Products &amp; Equipment'!$CC$1,C139,0,500,1),0),"")</f>
        <v/>
      </c>
      <c r="D140" s="125" t="str">
        <f t="shared" ca="1" si="15"/>
        <v/>
      </c>
      <c r="E140" s="125" t="str">
        <f ca="1">IFERROR(E139+MATCH(1,OFFSET('Other Pharma &amp; Health Products'!$CC$1,E139,0,500,1),0),"")</f>
        <v/>
      </c>
      <c r="F140" s="125" t="str">
        <f t="shared" ca="1" si="16"/>
        <v/>
      </c>
      <c r="G140" s="125" t="str">
        <f ca="1">IFERROR(G139+MATCH(1,OFFSET('PSM Costs'!$CC$1,G139,0,500,1),0),"")</f>
        <v/>
      </c>
      <c r="H140" s="125" t="str">
        <f t="shared" ca="1" si="17"/>
        <v/>
      </c>
      <c r="I140" s="167" t="str">
        <f t="shared" ca="1" si="18"/>
        <v/>
      </c>
      <c r="J140" s="5" t="str">
        <f t="shared" ca="1" si="19"/>
        <v/>
      </c>
      <c r="K140" s="167" t="str">
        <f t="shared" ca="1" si="20"/>
        <v/>
      </c>
    </row>
    <row r="141" spans="1:11" x14ac:dyDescent="0.2">
      <c r="A141" s="125" t="str">
        <f ca="1">IFERROR(A140+MATCH(1,OFFSET(Pharmaceuticals!$CC$1,A140,0,500,1),0),"")</f>
        <v/>
      </c>
      <c r="B141" s="125" t="str">
        <f t="shared" ca="1" si="14"/>
        <v/>
      </c>
      <c r="C141" s="125" t="str">
        <f ca="1">IFERROR(C140+MATCH(1,OFFSET('Health Products &amp; Equipment'!$CC$1,C140,0,500,1),0),"")</f>
        <v/>
      </c>
      <c r="D141" s="125" t="str">
        <f t="shared" ca="1" si="15"/>
        <v/>
      </c>
      <c r="E141" s="125" t="str">
        <f ca="1">IFERROR(E140+MATCH(1,OFFSET('Other Pharma &amp; Health Products'!$CC$1,E140,0,500,1),0),"")</f>
        <v/>
      </c>
      <c r="F141" s="125" t="str">
        <f t="shared" ca="1" si="16"/>
        <v/>
      </c>
      <c r="G141" s="125" t="str">
        <f ca="1">IFERROR(G140+MATCH(1,OFFSET('PSM Costs'!$CC$1,G140,0,500,1),0),"")</f>
        <v/>
      </c>
      <c r="H141" s="125" t="str">
        <f t="shared" ca="1" si="17"/>
        <v/>
      </c>
      <c r="I141" s="167" t="str">
        <f t="shared" ca="1" si="18"/>
        <v/>
      </c>
      <c r="J141" s="5" t="str">
        <f t="shared" ca="1" si="19"/>
        <v/>
      </c>
      <c r="K141" s="167" t="str">
        <f t="shared" ca="1" si="20"/>
        <v/>
      </c>
    </row>
    <row r="142" spans="1:11" x14ac:dyDescent="0.2">
      <c r="A142" s="125" t="str">
        <f ca="1">IFERROR(A141+MATCH(1,OFFSET(Pharmaceuticals!$CC$1,A141,0,500,1),0),"")</f>
        <v/>
      </c>
      <c r="B142" s="125" t="str">
        <f t="shared" ca="1" si="14"/>
        <v/>
      </c>
      <c r="C142" s="125" t="str">
        <f ca="1">IFERROR(C141+MATCH(1,OFFSET('Health Products &amp; Equipment'!$CC$1,C141,0,500,1),0),"")</f>
        <v/>
      </c>
      <c r="D142" s="125" t="str">
        <f t="shared" ca="1" si="15"/>
        <v/>
      </c>
      <c r="E142" s="125" t="str">
        <f ca="1">IFERROR(E141+MATCH(1,OFFSET('Other Pharma &amp; Health Products'!$CC$1,E141,0,500,1),0),"")</f>
        <v/>
      </c>
      <c r="F142" s="125" t="str">
        <f t="shared" ca="1" si="16"/>
        <v/>
      </c>
      <c r="G142" s="125" t="str">
        <f ca="1">IFERROR(G141+MATCH(1,OFFSET('PSM Costs'!$CC$1,G141,0,500,1),0),"")</f>
        <v/>
      </c>
      <c r="H142" s="125" t="str">
        <f t="shared" ca="1" si="17"/>
        <v/>
      </c>
      <c r="I142" s="167" t="str">
        <f t="shared" ca="1" si="18"/>
        <v/>
      </c>
      <c r="J142" s="5" t="str">
        <f t="shared" ca="1" si="19"/>
        <v/>
      </c>
      <c r="K142" s="167" t="str">
        <f t="shared" ca="1" si="20"/>
        <v/>
      </c>
    </row>
    <row r="143" spans="1:11" x14ac:dyDescent="0.2">
      <c r="A143" s="125" t="str">
        <f ca="1">IFERROR(A142+MATCH(1,OFFSET(Pharmaceuticals!$CC$1,A142,0,500,1),0),"")</f>
        <v/>
      </c>
      <c r="B143" s="125" t="str">
        <f t="shared" ca="1" si="14"/>
        <v/>
      </c>
      <c r="C143" s="125" t="str">
        <f ca="1">IFERROR(C142+MATCH(1,OFFSET('Health Products &amp; Equipment'!$CC$1,C142,0,500,1),0),"")</f>
        <v/>
      </c>
      <c r="D143" s="125" t="str">
        <f t="shared" ca="1" si="15"/>
        <v/>
      </c>
      <c r="E143" s="125" t="str">
        <f ca="1">IFERROR(E142+MATCH(1,OFFSET('Other Pharma &amp; Health Products'!$CC$1,E142,0,500,1),0),"")</f>
        <v/>
      </c>
      <c r="F143" s="125" t="str">
        <f t="shared" ca="1" si="16"/>
        <v/>
      </c>
      <c r="G143" s="125" t="str">
        <f ca="1">IFERROR(G142+MATCH(1,OFFSET('PSM Costs'!$CC$1,G142,0,500,1),0),"")</f>
        <v/>
      </c>
      <c r="H143" s="125" t="str">
        <f t="shared" ca="1" si="17"/>
        <v/>
      </c>
      <c r="I143" s="167" t="str">
        <f t="shared" ca="1" si="18"/>
        <v/>
      </c>
      <c r="J143" s="5" t="str">
        <f t="shared" ca="1" si="19"/>
        <v/>
      </c>
      <c r="K143" s="167" t="str">
        <f t="shared" ca="1" si="20"/>
        <v/>
      </c>
    </row>
    <row r="144" spans="1:11" x14ac:dyDescent="0.2">
      <c r="A144" s="125" t="str">
        <f ca="1">IFERROR(A143+MATCH(1,OFFSET(Pharmaceuticals!$CC$1,A143,0,500,1),0),"")</f>
        <v/>
      </c>
      <c r="B144" s="125" t="str">
        <f t="shared" ca="1" si="14"/>
        <v/>
      </c>
      <c r="C144" s="125" t="str">
        <f ca="1">IFERROR(C143+MATCH(1,OFFSET('Health Products &amp; Equipment'!$CC$1,C143,0,500,1),0),"")</f>
        <v/>
      </c>
      <c r="D144" s="125" t="str">
        <f t="shared" ca="1" si="15"/>
        <v/>
      </c>
      <c r="E144" s="125" t="str">
        <f ca="1">IFERROR(E143+MATCH(1,OFFSET('Other Pharma &amp; Health Products'!$CC$1,E143,0,500,1),0),"")</f>
        <v/>
      </c>
      <c r="F144" s="125" t="str">
        <f t="shared" ca="1" si="16"/>
        <v/>
      </c>
      <c r="G144" s="125" t="str">
        <f ca="1">IFERROR(G143+MATCH(1,OFFSET('PSM Costs'!$CC$1,G143,0,500,1),0),"")</f>
        <v/>
      </c>
      <c r="H144" s="125" t="str">
        <f t="shared" ca="1" si="17"/>
        <v/>
      </c>
      <c r="I144" s="167" t="str">
        <f t="shared" ca="1" si="18"/>
        <v/>
      </c>
      <c r="J144" s="5" t="str">
        <f t="shared" ca="1" si="19"/>
        <v/>
      </c>
      <c r="K144" s="167" t="str">
        <f t="shared" ca="1" si="20"/>
        <v/>
      </c>
    </row>
    <row r="145" spans="1:11" x14ac:dyDescent="0.2">
      <c r="A145" s="125" t="str">
        <f ca="1">IFERROR(A144+MATCH(1,OFFSET(Pharmaceuticals!$CC$1,A144,0,500,1),0),"")</f>
        <v/>
      </c>
      <c r="B145" s="125" t="str">
        <f t="shared" ca="1" si="14"/>
        <v/>
      </c>
      <c r="C145" s="125" t="str">
        <f ca="1">IFERROR(C144+MATCH(1,OFFSET('Health Products &amp; Equipment'!$CC$1,C144,0,500,1),0),"")</f>
        <v/>
      </c>
      <c r="D145" s="125" t="str">
        <f t="shared" ca="1" si="15"/>
        <v/>
      </c>
      <c r="E145" s="125" t="str">
        <f ca="1">IFERROR(E144+MATCH(1,OFFSET('Other Pharma &amp; Health Products'!$CC$1,E144,0,500,1),0),"")</f>
        <v/>
      </c>
      <c r="F145" s="125" t="str">
        <f t="shared" ca="1" si="16"/>
        <v/>
      </c>
      <c r="G145" s="125" t="str">
        <f ca="1">IFERROR(G144+MATCH(1,OFFSET('PSM Costs'!$CC$1,G144,0,500,1),0),"")</f>
        <v/>
      </c>
      <c r="H145" s="125" t="str">
        <f t="shared" ca="1" si="17"/>
        <v/>
      </c>
      <c r="I145" s="167" t="str">
        <f t="shared" ca="1" si="18"/>
        <v/>
      </c>
      <c r="J145" s="5" t="str">
        <f t="shared" ca="1" si="19"/>
        <v/>
      </c>
      <c r="K145" s="167" t="str">
        <f t="shared" ca="1" si="20"/>
        <v/>
      </c>
    </row>
    <row r="146" spans="1:11" x14ac:dyDescent="0.2">
      <c r="A146" s="125" t="str">
        <f ca="1">IFERROR(A145+MATCH(1,OFFSET(Pharmaceuticals!$CC$1,A145,0,500,1),0),"")</f>
        <v/>
      </c>
      <c r="B146" s="125" t="str">
        <f t="shared" ca="1" si="14"/>
        <v/>
      </c>
      <c r="C146" s="125" t="str">
        <f ca="1">IFERROR(C145+MATCH(1,OFFSET('Health Products &amp; Equipment'!$CC$1,C145,0,500,1),0),"")</f>
        <v/>
      </c>
      <c r="D146" s="125" t="str">
        <f t="shared" ca="1" si="15"/>
        <v/>
      </c>
      <c r="E146" s="125" t="str">
        <f ca="1">IFERROR(E145+MATCH(1,OFFSET('Other Pharma &amp; Health Products'!$CC$1,E145,0,500,1),0),"")</f>
        <v/>
      </c>
      <c r="F146" s="125" t="str">
        <f t="shared" ca="1" si="16"/>
        <v/>
      </c>
      <c r="G146" s="125" t="str">
        <f ca="1">IFERROR(G145+MATCH(1,OFFSET('PSM Costs'!$CC$1,G145,0,500,1),0),"")</f>
        <v/>
      </c>
      <c r="H146" s="125" t="str">
        <f t="shared" ca="1" si="17"/>
        <v/>
      </c>
      <c r="I146" s="167" t="str">
        <f t="shared" ca="1" si="18"/>
        <v/>
      </c>
      <c r="J146" s="5" t="str">
        <f t="shared" ca="1" si="19"/>
        <v/>
      </c>
      <c r="K146" s="167" t="str">
        <f t="shared" ca="1" si="20"/>
        <v/>
      </c>
    </row>
    <row r="147" spans="1:11" x14ac:dyDescent="0.2">
      <c r="A147" s="125" t="str">
        <f ca="1">IFERROR(A146+MATCH(1,OFFSET(Pharmaceuticals!$CC$1,A146,0,500,1),0),"")</f>
        <v/>
      </c>
      <c r="B147" s="125" t="str">
        <f t="shared" ca="1" si="14"/>
        <v/>
      </c>
      <c r="C147" s="125" t="str">
        <f ca="1">IFERROR(C146+MATCH(1,OFFSET('Health Products &amp; Equipment'!$CC$1,C146,0,500,1),0),"")</f>
        <v/>
      </c>
      <c r="D147" s="125" t="str">
        <f t="shared" ca="1" si="15"/>
        <v/>
      </c>
      <c r="E147" s="125" t="str">
        <f ca="1">IFERROR(E146+MATCH(1,OFFSET('Other Pharma &amp; Health Products'!$CC$1,E146,0,500,1),0),"")</f>
        <v/>
      </c>
      <c r="F147" s="125" t="str">
        <f t="shared" ca="1" si="16"/>
        <v/>
      </c>
      <c r="G147" s="125" t="str">
        <f ca="1">IFERROR(G146+MATCH(1,OFFSET('PSM Costs'!$CC$1,G146,0,500,1),0),"")</f>
        <v/>
      </c>
      <c r="H147" s="125" t="str">
        <f t="shared" ca="1" si="17"/>
        <v/>
      </c>
      <c r="I147" s="167" t="str">
        <f t="shared" ca="1" si="18"/>
        <v/>
      </c>
      <c r="J147" s="5" t="str">
        <f t="shared" ca="1" si="19"/>
        <v/>
      </c>
      <c r="K147" s="167" t="str">
        <f t="shared" ca="1" si="20"/>
        <v/>
      </c>
    </row>
    <row r="148" spans="1:11" x14ac:dyDescent="0.2">
      <c r="A148" s="125" t="str">
        <f ca="1">IFERROR(A147+MATCH(1,OFFSET(Pharmaceuticals!$CC$1,A147,0,500,1),0),"")</f>
        <v/>
      </c>
      <c r="B148" s="125" t="str">
        <f t="shared" ca="1" si="14"/>
        <v/>
      </c>
      <c r="C148" s="125" t="str">
        <f ca="1">IFERROR(C147+MATCH(1,OFFSET('Health Products &amp; Equipment'!$CC$1,C147,0,500,1),0),"")</f>
        <v/>
      </c>
      <c r="D148" s="125" t="str">
        <f t="shared" ca="1" si="15"/>
        <v/>
      </c>
      <c r="E148" s="125" t="str">
        <f ca="1">IFERROR(E147+MATCH(1,OFFSET('Other Pharma &amp; Health Products'!$CC$1,E147,0,500,1),0),"")</f>
        <v/>
      </c>
      <c r="F148" s="125" t="str">
        <f t="shared" ca="1" si="16"/>
        <v/>
      </c>
      <c r="G148" s="125" t="str">
        <f ca="1">IFERROR(G147+MATCH(1,OFFSET('PSM Costs'!$CC$1,G147,0,500,1),0),"")</f>
        <v/>
      </c>
      <c r="H148" s="125" t="str">
        <f t="shared" ca="1" si="17"/>
        <v/>
      </c>
      <c r="I148" s="167" t="str">
        <f t="shared" ca="1" si="18"/>
        <v/>
      </c>
      <c r="J148" s="5" t="str">
        <f t="shared" ca="1" si="19"/>
        <v/>
      </c>
      <c r="K148" s="167" t="str">
        <f t="shared" ca="1" si="20"/>
        <v/>
      </c>
    </row>
    <row r="149" spans="1:11" x14ac:dyDescent="0.2">
      <c r="A149" s="125" t="str">
        <f ca="1">IFERROR(A148+MATCH(1,OFFSET(Pharmaceuticals!$CC$1,A148,0,500,1),0),"")</f>
        <v/>
      </c>
      <c r="B149" s="125" t="str">
        <f t="shared" ca="1" si="14"/>
        <v/>
      </c>
      <c r="C149" s="125" t="str">
        <f ca="1">IFERROR(C148+MATCH(1,OFFSET('Health Products &amp; Equipment'!$CC$1,C148,0,500,1),0),"")</f>
        <v/>
      </c>
      <c r="D149" s="125" t="str">
        <f t="shared" ca="1" si="15"/>
        <v/>
      </c>
      <c r="E149" s="125" t="str">
        <f ca="1">IFERROR(E148+MATCH(1,OFFSET('Other Pharma &amp; Health Products'!$CC$1,E148,0,500,1),0),"")</f>
        <v/>
      </c>
      <c r="F149" s="125" t="str">
        <f t="shared" ca="1" si="16"/>
        <v/>
      </c>
      <c r="G149" s="125" t="str">
        <f ca="1">IFERROR(G148+MATCH(1,OFFSET('PSM Costs'!$CC$1,G148,0,500,1),0),"")</f>
        <v/>
      </c>
      <c r="H149" s="125" t="str">
        <f t="shared" ca="1" si="17"/>
        <v/>
      </c>
      <c r="I149" s="167" t="str">
        <f t="shared" ca="1" si="18"/>
        <v/>
      </c>
      <c r="J149" s="5" t="str">
        <f t="shared" ca="1" si="19"/>
        <v/>
      </c>
      <c r="K149" s="167" t="str">
        <f t="shared" ca="1" si="20"/>
        <v/>
      </c>
    </row>
    <row r="150" spans="1:11" x14ac:dyDescent="0.2">
      <c r="A150" s="125" t="str">
        <f ca="1">IFERROR(A149+MATCH(1,OFFSET(Pharmaceuticals!$CC$1,A149,0,500,1),0),"")</f>
        <v/>
      </c>
      <c r="B150" s="125" t="str">
        <f t="shared" ca="1" si="14"/>
        <v/>
      </c>
      <c r="C150" s="125" t="str">
        <f ca="1">IFERROR(C149+MATCH(1,OFFSET('Health Products &amp; Equipment'!$CC$1,C149,0,500,1),0),"")</f>
        <v/>
      </c>
      <c r="D150" s="125" t="str">
        <f t="shared" ca="1" si="15"/>
        <v/>
      </c>
      <c r="E150" s="125" t="str">
        <f ca="1">IFERROR(E149+MATCH(1,OFFSET('Other Pharma &amp; Health Products'!$CC$1,E149,0,500,1),0),"")</f>
        <v/>
      </c>
      <c r="F150" s="125" t="str">
        <f t="shared" ca="1" si="16"/>
        <v/>
      </c>
      <c r="G150" s="125" t="str">
        <f ca="1">IFERROR(G149+MATCH(1,OFFSET('PSM Costs'!$CC$1,G149,0,500,1),0),"")</f>
        <v/>
      </c>
      <c r="H150" s="125" t="str">
        <f t="shared" ca="1" si="17"/>
        <v/>
      </c>
      <c r="I150" s="167" t="str">
        <f t="shared" ca="1" si="18"/>
        <v/>
      </c>
      <c r="J150" s="5" t="str">
        <f t="shared" ca="1" si="19"/>
        <v/>
      </c>
      <c r="K150" s="167" t="str">
        <f t="shared" ca="1" si="20"/>
        <v/>
      </c>
    </row>
    <row r="151" spans="1:11" x14ac:dyDescent="0.2">
      <c r="A151" s="125" t="str">
        <f ca="1">IFERROR(A150+MATCH(1,OFFSET(Pharmaceuticals!$CC$1,A150,0,500,1),0),"")</f>
        <v/>
      </c>
      <c r="B151" s="125" t="str">
        <f t="shared" ca="1" si="14"/>
        <v/>
      </c>
      <c r="C151" s="125" t="str">
        <f ca="1">IFERROR(C150+MATCH(1,OFFSET('Health Products &amp; Equipment'!$CC$1,C150,0,500,1),0),"")</f>
        <v/>
      </c>
      <c r="D151" s="125" t="str">
        <f t="shared" ca="1" si="15"/>
        <v/>
      </c>
      <c r="E151" s="125" t="str">
        <f ca="1">IFERROR(E150+MATCH(1,OFFSET('Other Pharma &amp; Health Products'!$CC$1,E150,0,500,1),0),"")</f>
        <v/>
      </c>
      <c r="F151" s="125" t="str">
        <f t="shared" ca="1" si="16"/>
        <v/>
      </c>
      <c r="G151" s="125" t="str">
        <f ca="1">IFERROR(G150+MATCH(1,OFFSET('PSM Costs'!$CC$1,G150,0,500,1),0),"")</f>
        <v/>
      </c>
      <c r="H151" s="125" t="str">
        <f t="shared" ca="1" si="17"/>
        <v/>
      </c>
      <c r="I151" s="167" t="str">
        <f t="shared" ca="1" si="18"/>
        <v/>
      </c>
      <c r="J151" s="5" t="str">
        <f t="shared" ca="1" si="19"/>
        <v/>
      </c>
      <c r="K151" s="167" t="str">
        <f t="shared" ca="1" si="20"/>
        <v/>
      </c>
    </row>
    <row r="152" spans="1:11" x14ac:dyDescent="0.2">
      <c r="A152" s="125" t="str">
        <f ca="1">IFERROR(A151+MATCH(1,OFFSET(Pharmaceuticals!$CC$1,A151,0,500,1),0),"")</f>
        <v/>
      </c>
      <c r="B152" s="125" t="str">
        <f t="shared" ca="1" si="14"/>
        <v/>
      </c>
      <c r="C152" s="125" t="str">
        <f ca="1">IFERROR(C151+MATCH(1,OFFSET('Health Products &amp; Equipment'!$CC$1,C151,0,500,1),0),"")</f>
        <v/>
      </c>
      <c r="D152" s="125" t="str">
        <f t="shared" ca="1" si="15"/>
        <v/>
      </c>
      <c r="E152" s="125" t="str">
        <f ca="1">IFERROR(E151+MATCH(1,OFFSET('Other Pharma &amp; Health Products'!$CC$1,E151,0,500,1),0),"")</f>
        <v/>
      </c>
      <c r="F152" s="125" t="str">
        <f t="shared" ca="1" si="16"/>
        <v/>
      </c>
      <c r="G152" s="125" t="str">
        <f ca="1">IFERROR(G151+MATCH(1,OFFSET('PSM Costs'!$CC$1,G151,0,500,1),0),"")</f>
        <v/>
      </c>
      <c r="H152" s="125" t="str">
        <f t="shared" ca="1" si="17"/>
        <v/>
      </c>
      <c r="I152" s="167" t="str">
        <f t="shared" ca="1" si="18"/>
        <v/>
      </c>
      <c r="J152" s="5" t="str">
        <f t="shared" ca="1" si="19"/>
        <v/>
      </c>
      <c r="K152" s="167" t="str">
        <f t="shared" ca="1" si="20"/>
        <v/>
      </c>
    </row>
    <row r="153" spans="1:11" x14ac:dyDescent="0.2">
      <c r="A153" s="125" t="str">
        <f ca="1">IFERROR(A152+MATCH(1,OFFSET(Pharmaceuticals!$CC$1,A152,0,500,1),0),"")</f>
        <v/>
      </c>
      <c r="B153" s="125" t="str">
        <f t="shared" ca="1" si="14"/>
        <v/>
      </c>
      <c r="C153" s="125" t="str">
        <f ca="1">IFERROR(C152+MATCH(1,OFFSET('Health Products &amp; Equipment'!$CC$1,C152,0,500,1),0),"")</f>
        <v/>
      </c>
      <c r="D153" s="125" t="str">
        <f t="shared" ca="1" si="15"/>
        <v/>
      </c>
      <c r="E153" s="125" t="str">
        <f ca="1">IFERROR(E152+MATCH(1,OFFSET('Other Pharma &amp; Health Products'!$CC$1,E152,0,500,1),0),"")</f>
        <v/>
      </c>
      <c r="F153" s="125" t="str">
        <f t="shared" ca="1" si="16"/>
        <v/>
      </c>
      <c r="G153" s="125" t="str">
        <f ca="1">IFERROR(G152+MATCH(1,OFFSET('PSM Costs'!$CC$1,G152,0,500,1),0),"")</f>
        <v/>
      </c>
      <c r="H153" s="125" t="str">
        <f t="shared" ca="1" si="17"/>
        <v/>
      </c>
      <c r="I153" s="167" t="str">
        <f t="shared" ca="1" si="18"/>
        <v/>
      </c>
      <c r="J153" s="5" t="str">
        <f t="shared" ca="1" si="19"/>
        <v/>
      </c>
      <c r="K153" s="167" t="str">
        <f t="shared" ca="1" si="20"/>
        <v/>
      </c>
    </row>
    <row r="154" spans="1:11" x14ac:dyDescent="0.2">
      <c r="A154" s="125" t="str">
        <f ca="1">IFERROR(A153+MATCH(1,OFFSET(Pharmaceuticals!$CC$1,A153,0,500,1),0),"")</f>
        <v/>
      </c>
      <c r="B154" s="125" t="str">
        <f t="shared" ca="1" si="14"/>
        <v/>
      </c>
      <c r="C154" s="125" t="str">
        <f ca="1">IFERROR(C153+MATCH(1,OFFSET('Health Products &amp; Equipment'!$CC$1,C153,0,500,1),0),"")</f>
        <v/>
      </c>
      <c r="D154" s="125" t="str">
        <f t="shared" ca="1" si="15"/>
        <v/>
      </c>
      <c r="E154" s="125" t="str">
        <f ca="1">IFERROR(E153+MATCH(1,OFFSET('Other Pharma &amp; Health Products'!$CC$1,E153,0,500,1),0),"")</f>
        <v/>
      </c>
      <c r="F154" s="125" t="str">
        <f t="shared" ca="1" si="16"/>
        <v/>
      </c>
      <c r="G154" s="125" t="str">
        <f ca="1">IFERROR(G153+MATCH(1,OFFSET('PSM Costs'!$CC$1,G153,0,500,1),0),"")</f>
        <v/>
      </c>
      <c r="H154" s="125" t="str">
        <f t="shared" ca="1" si="17"/>
        <v/>
      </c>
      <c r="I154" s="167" t="str">
        <f t="shared" ca="1" si="18"/>
        <v/>
      </c>
      <c r="J154" s="5" t="str">
        <f t="shared" ca="1" si="19"/>
        <v/>
      </c>
      <c r="K154" s="167" t="str">
        <f t="shared" ca="1" si="20"/>
        <v/>
      </c>
    </row>
    <row r="155" spans="1:11" x14ac:dyDescent="0.2">
      <c r="A155" s="125" t="str">
        <f ca="1">IFERROR(A154+MATCH(1,OFFSET(Pharmaceuticals!$CC$1,A154,0,500,1),0),"")</f>
        <v/>
      </c>
      <c r="B155" s="125" t="str">
        <f t="shared" ca="1" si="14"/>
        <v/>
      </c>
      <c r="C155" s="125" t="str">
        <f ca="1">IFERROR(C154+MATCH(1,OFFSET('Health Products &amp; Equipment'!$CC$1,C154,0,500,1),0),"")</f>
        <v/>
      </c>
      <c r="D155" s="125" t="str">
        <f t="shared" ca="1" si="15"/>
        <v/>
      </c>
      <c r="E155" s="125" t="str">
        <f ca="1">IFERROR(E154+MATCH(1,OFFSET('Other Pharma &amp; Health Products'!$CC$1,E154,0,500,1),0),"")</f>
        <v/>
      </c>
      <c r="F155" s="125" t="str">
        <f t="shared" ca="1" si="16"/>
        <v/>
      </c>
      <c r="G155" s="125" t="str">
        <f ca="1">IFERROR(G154+MATCH(1,OFFSET('PSM Costs'!$CC$1,G154,0,500,1),0),"")</f>
        <v/>
      </c>
      <c r="H155" s="125" t="str">
        <f t="shared" ca="1" si="17"/>
        <v/>
      </c>
      <c r="I155" s="167" t="str">
        <f t="shared" ca="1" si="18"/>
        <v/>
      </c>
      <c r="J155" s="5" t="str">
        <f t="shared" ca="1" si="19"/>
        <v/>
      </c>
      <c r="K155" s="167" t="str">
        <f t="shared" ca="1" si="20"/>
        <v/>
      </c>
    </row>
    <row r="156" spans="1:11" x14ac:dyDescent="0.2">
      <c r="A156" s="125" t="str">
        <f ca="1">IFERROR(A155+MATCH(1,OFFSET(Pharmaceuticals!$CC$1,A155,0,500,1),0),"")</f>
        <v/>
      </c>
      <c r="B156" s="125" t="str">
        <f t="shared" ca="1" si="14"/>
        <v/>
      </c>
      <c r="C156" s="125" t="str">
        <f ca="1">IFERROR(C155+MATCH(1,OFFSET('Health Products &amp; Equipment'!$CC$1,C155,0,500,1),0),"")</f>
        <v/>
      </c>
      <c r="D156" s="125" t="str">
        <f t="shared" ca="1" si="15"/>
        <v/>
      </c>
      <c r="E156" s="125" t="str">
        <f ca="1">IFERROR(E155+MATCH(1,OFFSET('Other Pharma &amp; Health Products'!$CC$1,E155,0,500,1),0),"")</f>
        <v/>
      </c>
      <c r="F156" s="125" t="str">
        <f t="shared" ca="1" si="16"/>
        <v/>
      </c>
      <c r="G156" s="125" t="str">
        <f ca="1">IFERROR(G155+MATCH(1,OFFSET('PSM Costs'!$CC$1,G155,0,500,1),0),"")</f>
        <v/>
      </c>
      <c r="H156" s="125" t="str">
        <f t="shared" ca="1" si="17"/>
        <v/>
      </c>
      <c r="I156" s="167" t="str">
        <f t="shared" ca="1" si="18"/>
        <v/>
      </c>
      <c r="J156" s="5" t="str">
        <f t="shared" ca="1" si="19"/>
        <v/>
      </c>
      <c r="K156" s="167" t="str">
        <f t="shared" ca="1" si="20"/>
        <v/>
      </c>
    </row>
    <row r="157" spans="1:11" x14ac:dyDescent="0.2">
      <c r="A157" s="125" t="str">
        <f ca="1">IFERROR(A156+MATCH(1,OFFSET(Pharmaceuticals!$CC$1,A156,0,500,1),0),"")</f>
        <v/>
      </c>
      <c r="B157" s="125" t="str">
        <f t="shared" ca="1" si="14"/>
        <v/>
      </c>
      <c r="C157" s="125" t="str">
        <f ca="1">IFERROR(C156+MATCH(1,OFFSET('Health Products &amp; Equipment'!$CC$1,C156,0,500,1),0),"")</f>
        <v/>
      </c>
      <c r="D157" s="125" t="str">
        <f t="shared" ca="1" si="15"/>
        <v/>
      </c>
      <c r="E157" s="125" t="str">
        <f ca="1">IFERROR(E156+MATCH(1,OFFSET('Other Pharma &amp; Health Products'!$CC$1,E156,0,500,1),0),"")</f>
        <v/>
      </c>
      <c r="F157" s="125" t="str">
        <f t="shared" ca="1" si="16"/>
        <v/>
      </c>
      <c r="G157" s="125" t="str">
        <f ca="1">IFERROR(G156+MATCH(1,OFFSET('PSM Costs'!$CC$1,G156,0,500,1),0),"")</f>
        <v/>
      </c>
      <c r="H157" s="125" t="str">
        <f t="shared" ca="1" si="17"/>
        <v/>
      </c>
      <c r="I157" s="167" t="str">
        <f t="shared" ca="1" si="18"/>
        <v/>
      </c>
      <c r="J157" s="5" t="str">
        <f t="shared" ca="1" si="19"/>
        <v/>
      </c>
      <c r="K157" s="167" t="str">
        <f t="shared" ca="1" si="20"/>
        <v/>
      </c>
    </row>
    <row r="158" spans="1:11" x14ac:dyDescent="0.2">
      <c r="A158" s="125" t="str">
        <f ca="1">IFERROR(A157+MATCH(1,OFFSET(Pharmaceuticals!$CC$1,A157,0,500,1),0),"")</f>
        <v/>
      </c>
      <c r="B158" s="125" t="str">
        <f t="shared" ca="1" si="14"/>
        <v/>
      </c>
      <c r="C158" s="125" t="str">
        <f ca="1">IFERROR(C157+MATCH(1,OFFSET('Health Products &amp; Equipment'!$CC$1,C157,0,500,1),0),"")</f>
        <v/>
      </c>
      <c r="D158" s="125" t="str">
        <f t="shared" ca="1" si="15"/>
        <v/>
      </c>
      <c r="E158" s="125" t="str">
        <f ca="1">IFERROR(E157+MATCH(1,OFFSET('Other Pharma &amp; Health Products'!$CC$1,E157,0,500,1),0),"")</f>
        <v/>
      </c>
      <c r="F158" s="125" t="str">
        <f t="shared" ca="1" si="16"/>
        <v/>
      </c>
      <c r="G158" s="125" t="str">
        <f ca="1">IFERROR(G157+MATCH(1,OFFSET('PSM Costs'!$CC$1,G157,0,500,1),0),"")</f>
        <v/>
      </c>
      <c r="H158" s="125" t="str">
        <f t="shared" ca="1" si="17"/>
        <v/>
      </c>
      <c r="I158" s="167" t="str">
        <f t="shared" ca="1" si="18"/>
        <v/>
      </c>
      <c r="J158" s="5" t="str">
        <f t="shared" ca="1" si="19"/>
        <v/>
      </c>
      <c r="K158" s="167" t="str">
        <f t="shared" ca="1" si="20"/>
        <v/>
      </c>
    </row>
    <row r="159" spans="1:11" x14ac:dyDescent="0.2">
      <c r="A159" s="125" t="str">
        <f ca="1">IFERROR(A158+MATCH(1,OFFSET(Pharmaceuticals!$CC$1,A158,0,500,1),0),"")</f>
        <v/>
      </c>
      <c r="B159" s="125" t="str">
        <f t="shared" ca="1" si="14"/>
        <v/>
      </c>
      <c r="C159" s="125" t="str">
        <f ca="1">IFERROR(C158+MATCH(1,OFFSET('Health Products &amp; Equipment'!$CC$1,C158,0,500,1),0),"")</f>
        <v/>
      </c>
      <c r="D159" s="125" t="str">
        <f t="shared" ca="1" si="15"/>
        <v/>
      </c>
      <c r="E159" s="125" t="str">
        <f ca="1">IFERROR(E158+MATCH(1,OFFSET('Other Pharma &amp; Health Products'!$CC$1,E158,0,500,1),0),"")</f>
        <v/>
      </c>
      <c r="F159" s="125" t="str">
        <f t="shared" ca="1" si="16"/>
        <v/>
      </c>
      <c r="G159" s="125" t="str">
        <f ca="1">IFERROR(G158+MATCH(1,OFFSET('PSM Costs'!$CC$1,G158,0,500,1),0),"")</f>
        <v/>
      </c>
      <c r="H159" s="125" t="str">
        <f t="shared" ca="1" si="17"/>
        <v/>
      </c>
      <c r="I159" s="167" t="str">
        <f t="shared" ca="1" si="18"/>
        <v/>
      </c>
      <c r="J159" s="5" t="str">
        <f t="shared" ca="1" si="19"/>
        <v/>
      </c>
      <c r="K159" s="167" t="str">
        <f t="shared" ca="1" si="20"/>
        <v/>
      </c>
    </row>
    <row r="160" spans="1:11" x14ac:dyDescent="0.2">
      <c r="A160" s="125" t="str">
        <f ca="1">IFERROR(A159+MATCH(1,OFFSET(Pharmaceuticals!$CC$1,A159,0,500,1),0),"")</f>
        <v/>
      </c>
      <c r="B160" s="125" t="str">
        <f t="shared" ca="1" si="14"/>
        <v/>
      </c>
      <c r="C160" s="125" t="str">
        <f ca="1">IFERROR(C159+MATCH(1,OFFSET('Health Products &amp; Equipment'!$CC$1,C159,0,500,1),0),"")</f>
        <v/>
      </c>
      <c r="D160" s="125" t="str">
        <f t="shared" ca="1" si="15"/>
        <v/>
      </c>
      <c r="E160" s="125" t="str">
        <f ca="1">IFERROR(E159+MATCH(1,OFFSET('Other Pharma &amp; Health Products'!$CC$1,E159,0,500,1),0),"")</f>
        <v/>
      </c>
      <c r="F160" s="125" t="str">
        <f t="shared" ca="1" si="16"/>
        <v/>
      </c>
      <c r="G160" s="125" t="str">
        <f ca="1">IFERROR(G159+MATCH(1,OFFSET('PSM Costs'!$CC$1,G159,0,500,1),0),"")</f>
        <v/>
      </c>
      <c r="H160" s="125" t="str">
        <f t="shared" ca="1" si="17"/>
        <v/>
      </c>
      <c r="I160" s="167" t="str">
        <f t="shared" ca="1" si="18"/>
        <v/>
      </c>
      <c r="J160" s="5" t="str">
        <f t="shared" ca="1" si="19"/>
        <v/>
      </c>
      <c r="K160" s="167" t="str">
        <f t="shared" ca="1" si="20"/>
        <v/>
      </c>
    </row>
    <row r="161" spans="1:11" x14ac:dyDescent="0.2">
      <c r="A161" s="125" t="str">
        <f ca="1">IFERROR(A160+MATCH(1,OFFSET(Pharmaceuticals!$CC$1,A160,0,500,1),0),"")</f>
        <v/>
      </c>
      <c r="B161" s="125" t="str">
        <f t="shared" ca="1" si="14"/>
        <v/>
      </c>
      <c r="C161" s="125" t="str">
        <f ca="1">IFERROR(C160+MATCH(1,OFFSET('Health Products &amp; Equipment'!$CC$1,C160,0,500,1),0),"")</f>
        <v/>
      </c>
      <c r="D161" s="125" t="str">
        <f t="shared" ca="1" si="15"/>
        <v/>
      </c>
      <c r="E161" s="125" t="str">
        <f ca="1">IFERROR(E160+MATCH(1,OFFSET('Other Pharma &amp; Health Products'!$CC$1,E160,0,500,1),0),"")</f>
        <v/>
      </c>
      <c r="F161" s="125" t="str">
        <f t="shared" ca="1" si="16"/>
        <v/>
      </c>
      <c r="G161" s="125" t="str">
        <f ca="1">IFERROR(G160+MATCH(1,OFFSET('PSM Costs'!$CC$1,G160,0,500,1),0),"")</f>
        <v/>
      </c>
      <c r="H161" s="125" t="str">
        <f t="shared" ca="1" si="17"/>
        <v/>
      </c>
      <c r="I161" s="167" t="str">
        <f t="shared" ca="1" si="18"/>
        <v/>
      </c>
      <c r="J161" s="5" t="str">
        <f t="shared" ca="1" si="19"/>
        <v/>
      </c>
      <c r="K161" s="167" t="str">
        <f t="shared" ca="1" si="20"/>
        <v/>
      </c>
    </row>
    <row r="162" spans="1:11" x14ac:dyDescent="0.2">
      <c r="A162" s="125" t="str">
        <f ca="1">IFERROR(A161+MATCH(1,OFFSET(Pharmaceuticals!$CC$1,A161,0,500,1),0),"")</f>
        <v/>
      </c>
      <c r="B162" s="125" t="str">
        <f t="shared" ca="1" si="14"/>
        <v/>
      </c>
      <c r="C162" s="125" t="str">
        <f ca="1">IFERROR(C161+MATCH(1,OFFSET('Health Products &amp; Equipment'!$CC$1,C161,0,500,1),0),"")</f>
        <v/>
      </c>
      <c r="D162" s="125" t="str">
        <f t="shared" ca="1" si="15"/>
        <v/>
      </c>
      <c r="E162" s="125" t="str">
        <f ca="1">IFERROR(E161+MATCH(1,OFFSET('Other Pharma &amp; Health Products'!$CC$1,E161,0,500,1),0),"")</f>
        <v/>
      </c>
      <c r="F162" s="125" t="str">
        <f t="shared" ca="1" si="16"/>
        <v/>
      </c>
      <c r="G162" s="125" t="str">
        <f ca="1">IFERROR(G161+MATCH(1,OFFSET('PSM Costs'!$CC$1,G161,0,500,1),0),"")</f>
        <v/>
      </c>
      <c r="H162" s="125" t="str">
        <f t="shared" ca="1" si="17"/>
        <v/>
      </c>
      <c r="I162" s="167" t="str">
        <f t="shared" ca="1" si="18"/>
        <v/>
      </c>
      <c r="J162" s="5" t="str">
        <f t="shared" ca="1" si="19"/>
        <v/>
      </c>
      <c r="K162" s="167" t="str">
        <f t="shared" ca="1" si="20"/>
        <v/>
      </c>
    </row>
    <row r="163" spans="1:11" x14ac:dyDescent="0.2">
      <c r="A163" s="125" t="str">
        <f ca="1">IFERROR(A162+MATCH(1,OFFSET(Pharmaceuticals!$CC$1,A162,0,500,1),0),"")</f>
        <v/>
      </c>
      <c r="B163" s="125" t="str">
        <f t="shared" ca="1" si="14"/>
        <v/>
      </c>
      <c r="C163" s="125" t="str">
        <f ca="1">IFERROR(C162+MATCH(1,OFFSET('Health Products &amp; Equipment'!$CC$1,C162,0,500,1),0),"")</f>
        <v/>
      </c>
      <c r="D163" s="125" t="str">
        <f t="shared" ca="1" si="15"/>
        <v/>
      </c>
      <c r="E163" s="125" t="str">
        <f ca="1">IFERROR(E162+MATCH(1,OFFSET('Other Pharma &amp; Health Products'!$CC$1,E162,0,500,1),0),"")</f>
        <v/>
      </c>
      <c r="F163" s="125" t="str">
        <f t="shared" ca="1" si="16"/>
        <v/>
      </c>
      <c r="G163" s="125" t="str">
        <f ca="1">IFERROR(G162+MATCH(1,OFFSET('PSM Costs'!$CC$1,G162,0,500,1),0),"")</f>
        <v/>
      </c>
      <c r="H163" s="125" t="str">
        <f t="shared" ca="1" si="17"/>
        <v/>
      </c>
      <c r="I163" s="167" t="str">
        <f t="shared" ca="1" si="18"/>
        <v/>
      </c>
      <c r="J163" s="5" t="str">
        <f t="shared" ca="1" si="19"/>
        <v/>
      </c>
      <c r="K163" s="167" t="str">
        <f t="shared" ca="1" si="20"/>
        <v/>
      </c>
    </row>
    <row r="164" spans="1:11" x14ac:dyDescent="0.2">
      <c r="A164" s="125" t="str">
        <f ca="1">IFERROR(A163+MATCH(1,OFFSET(Pharmaceuticals!$CC$1,A163,0,500,1),0),"")</f>
        <v/>
      </c>
      <c r="B164" s="125" t="str">
        <f t="shared" ca="1" si="14"/>
        <v/>
      </c>
      <c r="C164" s="125" t="str">
        <f ca="1">IFERROR(C163+MATCH(1,OFFSET('Health Products &amp; Equipment'!$CC$1,C163,0,500,1),0),"")</f>
        <v/>
      </c>
      <c r="D164" s="125" t="str">
        <f t="shared" ca="1" si="15"/>
        <v/>
      </c>
      <c r="E164" s="125" t="str">
        <f ca="1">IFERROR(E163+MATCH(1,OFFSET('Other Pharma &amp; Health Products'!$CC$1,E163,0,500,1),0),"")</f>
        <v/>
      </c>
      <c r="F164" s="125" t="str">
        <f t="shared" ca="1" si="16"/>
        <v/>
      </c>
      <c r="G164" s="125" t="str">
        <f ca="1">IFERROR(G163+MATCH(1,OFFSET('PSM Costs'!$CC$1,G163,0,500,1),0),"")</f>
        <v/>
      </c>
      <c r="H164" s="125" t="str">
        <f t="shared" ca="1" si="17"/>
        <v/>
      </c>
      <c r="I164" s="167" t="str">
        <f t="shared" ca="1" si="18"/>
        <v/>
      </c>
      <c r="J164" s="5" t="str">
        <f t="shared" ca="1" si="19"/>
        <v/>
      </c>
      <c r="K164" s="167" t="str">
        <f t="shared" ca="1" si="20"/>
        <v/>
      </c>
    </row>
    <row r="165" spans="1:11" x14ac:dyDescent="0.2">
      <c r="A165" s="125" t="str">
        <f ca="1">IFERROR(A164+MATCH(1,OFFSET(Pharmaceuticals!$CC$1,A164,0,500,1),0),"")</f>
        <v/>
      </c>
      <c r="B165" s="125" t="str">
        <f t="shared" ca="1" si="14"/>
        <v/>
      </c>
      <c r="C165" s="125" t="str">
        <f ca="1">IFERROR(C164+MATCH(1,OFFSET('Health Products &amp; Equipment'!$CC$1,C164,0,500,1),0),"")</f>
        <v/>
      </c>
      <c r="D165" s="125" t="str">
        <f t="shared" ca="1" si="15"/>
        <v/>
      </c>
      <c r="E165" s="125" t="str">
        <f ca="1">IFERROR(E164+MATCH(1,OFFSET('Other Pharma &amp; Health Products'!$CC$1,E164,0,500,1),0),"")</f>
        <v/>
      </c>
      <c r="F165" s="125" t="str">
        <f t="shared" ca="1" si="16"/>
        <v/>
      </c>
      <c r="G165" s="125" t="str">
        <f ca="1">IFERROR(G164+MATCH(1,OFFSET('PSM Costs'!$CC$1,G164,0,500,1),0),"")</f>
        <v/>
      </c>
      <c r="H165" s="125" t="str">
        <f t="shared" ca="1" si="17"/>
        <v/>
      </c>
      <c r="I165" s="167" t="str">
        <f t="shared" ca="1" si="18"/>
        <v/>
      </c>
      <c r="J165" s="5" t="str">
        <f t="shared" ca="1" si="19"/>
        <v/>
      </c>
      <c r="K165" s="167" t="str">
        <f t="shared" ca="1" si="20"/>
        <v/>
      </c>
    </row>
    <row r="166" spans="1:11" x14ac:dyDescent="0.2">
      <c r="A166" s="125" t="str">
        <f ca="1">IFERROR(A165+MATCH(1,OFFSET(Pharmaceuticals!$CC$1,A165,0,500,1),0),"")</f>
        <v/>
      </c>
      <c r="B166" s="125" t="str">
        <f t="shared" ca="1" si="14"/>
        <v/>
      </c>
      <c r="C166" s="125" t="str">
        <f ca="1">IFERROR(C165+MATCH(1,OFFSET('Health Products &amp; Equipment'!$CC$1,C165,0,500,1),0),"")</f>
        <v/>
      </c>
      <c r="D166" s="125" t="str">
        <f t="shared" ca="1" si="15"/>
        <v/>
      </c>
      <c r="E166" s="125" t="str">
        <f ca="1">IFERROR(E165+MATCH(1,OFFSET('Other Pharma &amp; Health Products'!$CC$1,E165,0,500,1),0),"")</f>
        <v/>
      </c>
      <c r="F166" s="125" t="str">
        <f t="shared" ca="1" si="16"/>
        <v/>
      </c>
      <c r="G166" s="125" t="str">
        <f ca="1">IFERROR(G165+MATCH(1,OFFSET('PSM Costs'!$CC$1,G165,0,500,1),0),"")</f>
        <v/>
      </c>
      <c r="H166" s="125" t="str">
        <f t="shared" ca="1" si="17"/>
        <v/>
      </c>
      <c r="I166" s="167" t="str">
        <f t="shared" ca="1" si="18"/>
        <v/>
      </c>
      <c r="J166" s="5" t="str">
        <f t="shared" ca="1" si="19"/>
        <v/>
      </c>
      <c r="K166" s="167" t="str">
        <f t="shared" ca="1" si="20"/>
        <v/>
      </c>
    </row>
    <row r="167" spans="1:11" x14ac:dyDescent="0.2">
      <c r="A167" s="125" t="str">
        <f ca="1">IFERROR(A166+MATCH(1,OFFSET(Pharmaceuticals!$CC$1,A166,0,500,1),0),"")</f>
        <v/>
      </c>
      <c r="B167" s="125" t="str">
        <f t="shared" ca="1" si="14"/>
        <v/>
      </c>
      <c r="C167" s="125" t="str">
        <f ca="1">IFERROR(C166+MATCH(1,OFFSET('Health Products &amp; Equipment'!$CC$1,C166,0,500,1),0),"")</f>
        <v/>
      </c>
      <c r="D167" s="125" t="str">
        <f t="shared" ca="1" si="15"/>
        <v/>
      </c>
      <c r="E167" s="125" t="str">
        <f ca="1">IFERROR(E166+MATCH(1,OFFSET('Other Pharma &amp; Health Products'!$CC$1,E166,0,500,1),0),"")</f>
        <v/>
      </c>
      <c r="F167" s="125" t="str">
        <f t="shared" ca="1" si="16"/>
        <v/>
      </c>
      <c r="G167" s="125" t="str">
        <f ca="1">IFERROR(G166+MATCH(1,OFFSET('PSM Costs'!$CC$1,G166,0,500,1),0),"")</f>
        <v/>
      </c>
      <c r="H167" s="125" t="str">
        <f t="shared" ca="1" si="17"/>
        <v/>
      </c>
      <c r="I167" s="167" t="str">
        <f t="shared" ca="1" si="18"/>
        <v/>
      </c>
      <c r="J167" s="5" t="str">
        <f t="shared" ca="1" si="19"/>
        <v/>
      </c>
      <c r="K167" s="167" t="str">
        <f t="shared" ca="1" si="20"/>
        <v/>
      </c>
    </row>
    <row r="168" spans="1:11" x14ac:dyDescent="0.2">
      <c r="A168" s="125" t="str">
        <f ca="1">IFERROR(A167+MATCH(1,OFFSET(Pharmaceuticals!$CC$1,A167,0,500,1),0),"")</f>
        <v/>
      </c>
      <c r="B168" s="125" t="str">
        <f t="shared" ref="B168:B231" ca="1" si="21">IFERROR(INDIRECT(ADDRESS(A168,3,1,1,"Pharmaceuticals")),"")</f>
        <v/>
      </c>
      <c r="C168" s="125" t="str">
        <f ca="1">IFERROR(C167+MATCH(1,OFFSET('Health Products &amp; Equipment'!$CC$1,C167,0,500,1),0),"")</f>
        <v/>
      </c>
      <c r="D168" s="125" t="str">
        <f t="shared" ref="D168:D231" ca="1" si="22">IFERROR(INDIRECT(ADDRESS(C168,3,1,1,"Health Products &amp; Equipment")),"")</f>
        <v/>
      </c>
      <c r="E168" s="125" t="str">
        <f ca="1">IFERROR(E167+MATCH(1,OFFSET('Other Pharma &amp; Health Products'!$CC$1,E167,0,500,1),0),"")</f>
        <v/>
      </c>
      <c r="F168" s="125" t="str">
        <f t="shared" ref="F168:F231" ca="1" si="23">IFERROR(INDIRECT(ADDRESS(E168,3,1,1,"Other Pharma &amp; Health Products")),"")</f>
        <v/>
      </c>
      <c r="G168" s="125" t="str">
        <f ca="1">IFERROR(G167+MATCH(1,OFFSET('PSM Costs'!$CC$1,G167,0,500,1),0),"")</f>
        <v/>
      </c>
      <c r="H168" s="125" t="str">
        <f t="shared" ref="H168:H231" ca="1" si="24">IFERROR(INDIRECT(ADDRESS(G168,3,1,1,"PSM Costs")),"")</f>
        <v/>
      </c>
      <c r="I168" s="167" t="str">
        <f t="shared" ref="I168:I231" ca="1" si="25">IF(K168&lt;&gt;"",RANK(K168,K:K,1),"")</f>
        <v/>
      </c>
      <c r="J168" s="5" t="str">
        <f t="shared" ref="J168:J231" ca="1" si="26">IF(ROW()&lt;4+B$2,B168,IF(ROW()&lt;4+B$2+D$2,INDIRECT(ADDRESS(ROW()-B$2,4)),IF(ROW()&lt;4+B$2+D$2+F$2,INDIRECT(ADDRESS(ROW()-B$2-D$2,6)),IF(ROW()&lt;4+B$2+D$2+F$2+H$2,INDIRECT(ADDRESS(ROW()-B$2-D$2-F$2,8)),""))))</f>
        <v/>
      </c>
      <c r="K168" s="167" t="str">
        <f t="shared" ca="1" si="20"/>
        <v/>
      </c>
    </row>
    <row r="169" spans="1:11" x14ac:dyDescent="0.2">
      <c r="A169" s="125" t="str">
        <f ca="1">IFERROR(A168+MATCH(1,OFFSET(Pharmaceuticals!$CC$1,A168,0,500,1),0),"")</f>
        <v/>
      </c>
      <c r="B169" s="125" t="str">
        <f t="shared" ca="1" si="21"/>
        <v/>
      </c>
      <c r="C169" s="125" t="str">
        <f ca="1">IFERROR(C168+MATCH(1,OFFSET('Health Products &amp; Equipment'!$CC$1,C168,0,500,1),0),"")</f>
        <v/>
      </c>
      <c r="D169" s="125" t="str">
        <f t="shared" ca="1" si="22"/>
        <v/>
      </c>
      <c r="E169" s="125" t="str">
        <f ca="1">IFERROR(E168+MATCH(1,OFFSET('Other Pharma &amp; Health Products'!$CC$1,E168,0,500,1),0),"")</f>
        <v/>
      </c>
      <c r="F169" s="125" t="str">
        <f t="shared" ca="1" si="23"/>
        <v/>
      </c>
      <c r="G169" s="125" t="str">
        <f ca="1">IFERROR(G168+MATCH(1,OFFSET('PSM Costs'!$CC$1,G168,0,500,1),0),"")</f>
        <v/>
      </c>
      <c r="H169" s="125" t="str">
        <f t="shared" ca="1" si="24"/>
        <v/>
      </c>
      <c r="I169" s="167" t="str">
        <f t="shared" ca="1" si="25"/>
        <v/>
      </c>
      <c r="J169" s="5" t="str">
        <f t="shared" ca="1" si="26"/>
        <v/>
      </c>
      <c r="K169" s="167" t="str">
        <f t="shared" ca="1" si="20"/>
        <v/>
      </c>
    </row>
    <row r="170" spans="1:11" x14ac:dyDescent="0.2">
      <c r="A170" s="125" t="str">
        <f ca="1">IFERROR(A169+MATCH(1,OFFSET(Pharmaceuticals!$CC$1,A169,0,500,1),0),"")</f>
        <v/>
      </c>
      <c r="B170" s="125" t="str">
        <f t="shared" ca="1" si="21"/>
        <v/>
      </c>
      <c r="C170" s="125" t="str">
        <f ca="1">IFERROR(C169+MATCH(1,OFFSET('Health Products &amp; Equipment'!$CC$1,C169,0,500,1),0),"")</f>
        <v/>
      </c>
      <c r="D170" s="125" t="str">
        <f t="shared" ca="1" si="22"/>
        <v/>
      </c>
      <c r="E170" s="125" t="str">
        <f ca="1">IFERROR(E169+MATCH(1,OFFSET('Other Pharma &amp; Health Products'!$CC$1,E169,0,500,1),0),"")</f>
        <v/>
      </c>
      <c r="F170" s="125" t="str">
        <f t="shared" ca="1" si="23"/>
        <v/>
      </c>
      <c r="G170" s="125" t="str">
        <f ca="1">IFERROR(G169+MATCH(1,OFFSET('PSM Costs'!$CC$1,G169,0,500,1),0),"")</f>
        <v/>
      </c>
      <c r="H170" s="125" t="str">
        <f t="shared" ca="1" si="24"/>
        <v/>
      </c>
      <c r="I170" s="167" t="str">
        <f t="shared" ca="1" si="25"/>
        <v/>
      </c>
      <c r="J170" s="5" t="str">
        <f t="shared" ca="1" si="26"/>
        <v/>
      </c>
      <c r="K170" s="167" t="str">
        <f t="shared" ca="1" si="20"/>
        <v/>
      </c>
    </row>
    <row r="171" spans="1:11" x14ac:dyDescent="0.2">
      <c r="A171" s="125" t="str">
        <f ca="1">IFERROR(A170+MATCH(1,OFFSET(Pharmaceuticals!$CC$1,A170,0,500,1),0),"")</f>
        <v/>
      </c>
      <c r="B171" s="125" t="str">
        <f t="shared" ca="1" si="21"/>
        <v/>
      </c>
      <c r="C171" s="125" t="str">
        <f ca="1">IFERROR(C170+MATCH(1,OFFSET('Health Products &amp; Equipment'!$CC$1,C170,0,500,1),0),"")</f>
        <v/>
      </c>
      <c r="D171" s="125" t="str">
        <f t="shared" ca="1" si="22"/>
        <v/>
      </c>
      <c r="E171" s="125" t="str">
        <f ca="1">IFERROR(E170+MATCH(1,OFFSET('Other Pharma &amp; Health Products'!$CC$1,E170,0,500,1),0),"")</f>
        <v/>
      </c>
      <c r="F171" s="125" t="str">
        <f t="shared" ca="1" si="23"/>
        <v/>
      </c>
      <c r="G171" s="125" t="str">
        <f ca="1">IFERROR(G170+MATCH(1,OFFSET('PSM Costs'!$CC$1,G170,0,500,1),0),"")</f>
        <v/>
      </c>
      <c r="H171" s="125" t="str">
        <f t="shared" ca="1" si="24"/>
        <v/>
      </c>
      <c r="I171" s="167" t="str">
        <f t="shared" ca="1" si="25"/>
        <v/>
      </c>
      <c r="J171" s="5" t="str">
        <f t="shared" ca="1" si="26"/>
        <v/>
      </c>
      <c r="K171" s="167" t="str">
        <f t="shared" ca="1" si="20"/>
        <v/>
      </c>
    </row>
    <row r="172" spans="1:11" x14ac:dyDescent="0.2">
      <c r="A172" s="125" t="str">
        <f ca="1">IFERROR(A171+MATCH(1,OFFSET(Pharmaceuticals!$CC$1,A171,0,500,1),0),"")</f>
        <v/>
      </c>
      <c r="B172" s="125" t="str">
        <f t="shared" ca="1" si="21"/>
        <v/>
      </c>
      <c r="C172" s="125" t="str">
        <f ca="1">IFERROR(C171+MATCH(1,OFFSET('Health Products &amp; Equipment'!$CC$1,C171,0,500,1),0),"")</f>
        <v/>
      </c>
      <c r="D172" s="125" t="str">
        <f t="shared" ca="1" si="22"/>
        <v/>
      </c>
      <c r="E172" s="125" t="str">
        <f ca="1">IFERROR(E171+MATCH(1,OFFSET('Other Pharma &amp; Health Products'!$CC$1,E171,0,500,1),0),"")</f>
        <v/>
      </c>
      <c r="F172" s="125" t="str">
        <f t="shared" ca="1" si="23"/>
        <v/>
      </c>
      <c r="G172" s="125" t="str">
        <f ca="1">IFERROR(G171+MATCH(1,OFFSET('PSM Costs'!$CC$1,G171,0,500,1),0),"")</f>
        <v/>
      </c>
      <c r="H172" s="125" t="str">
        <f t="shared" ca="1" si="24"/>
        <v/>
      </c>
      <c r="I172" s="167" t="str">
        <f t="shared" ca="1" si="25"/>
        <v/>
      </c>
      <c r="J172" s="5" t="str">
        <f t="shared" ca="1" si="26"/>
        <v/>
      </c>
      <c r="K172" s="167" t="str">
        <f t="shared" ca="1" si="20"/>
        <v/>
      </c>
    </row>
    <row r="173" spans="1:11" x14ac:dyDescent="0.2">
      <c r="A173" s="125" t="str">
        <f ca="1">IFERROR(A172+MATCH(1,OFFSET(Pharmaceuticals!$CC$1,A172,0,500,1),0),"")</f>
        <v/>
      </c>
      <c r="B173" s="125" t="str">
        <f t="shared" ca="1" si="21"/>
        <v/>
      </c>
      <c r="C173" s="125" t="str">
        <f ca="1">IFERROR(C172+MATCH(1,OFFSET('Health Products &amp; Equipment'!$CC$1,C172,0,500,1),0),"")</f>
        <v/>
      </c>
      <c r="D173" s="125" t="str">
        <f t="shared" ca="1" si="22"/>
        <v/>
      </c>
      <c r="E173" s="125" t="str">
        <f ca="1">IFERROR(E172+MATCH(1,OFFSET('Other Pharma &amp; Health Products'!$CC$1,E172,0,500,1),0),"")</f>
        <v/>
      </c>
      <c r="F173" s="125" t="str">
        <f t="shared" ca="1" si="23"/>
        <v/>
      </c>
      <c r="G173" s="125" t="str">
        <f ca="1">IFERROR(G172+MATCH(1,OFFSET('PSM Costs'!$CC$1,G172,0,500,1),0),"")</f>
        <v/>
      </c>
      <c r="H173" s="125" t="str">
        <f t="shared" ca="1" si="24"/>
        <v/>
      </c>
      <c r="I173" s="167" t="str">
        <f t="shared" ca="1" si="25"/>
        <v/>
      </c>
      <c r="J173" s="5" t="str">
        <f t="shared" ca="1" si="26"/>
        <v/>
      </c>
      <c r="K173" s="167" t="str">
        <f t="shared" ca="1" si="20"/>
        <v/>
      </c>
    </row>
    <row r="174" spans="1:11" x14ac:dyDescent="0.2">
      <c r="A174" s="125" t="str">
        <f ca="1">IFERROR(A173+MATCH(1,OFFSET(Pharmaceuticals!$CC$1,A173,0,500,1),0),"")</f>
        <v/>
      </c>
      <c r="B174" s="125" t="str">
        <f t="shared" ca="1" si="21"/>
        <v/>
      </c>
      <c r="C174" s="125" t="str">
        <f ca="1">IFERROR(C173+MATCH(1,OFFSET('Health Products &amp; Equipment'!$CC$1,C173,0,500,1),0),"")</f>
        <v/>
      </c>
      <c r="D174" s="125" t="str">
        <f t="shared" ca="1" si="22"/>
        <v/>
      </c>
      <c r="E174" s="125" t="str">
        <f ca="1">IFERROR(E173+MATCH(1,OFFSET('Other Pharma &amp; Health Products'!$CC$1,E173,0,500,1),0),"")</f>
        <v/>
      </c>
      <c r="F174" s="125" t="str">
        <f t="shared" ca="1" si="23"/>
        <v/>
      </c>
      <c r="G174" s="125" t="str">
        <f ca="1">IFERROR(G173+MATCH(1,OFFSET('PSM Costs'!$CC$1,G173,0,500,1),0),"")</f>
        <v/>
      </c>
      <c r="H174" s="125" t="str">
        <f t="shared" ca="1" si="24"/>
        <v/>
      </c>
      <c r="I174" s="167" t="str">
        <f t="shared" ca="1" si="25"/>
        <v/>
      </c>
      <c r="J174" s="5" t="str">
        <f t="shared" ca="1" si="26"/>
        <v/>
      </c>
      <c r="K174" s="167" t="str">
        <f t="shared" ca="1" si="20"/>
        <v/>
      </c>
    </row>
    <row r="175" spans="1:11" x14ac:dyDescent="0.2">
      <c r="A175" s="125" t="str">
        <f ca="1">IFERROR(A174+MATCH(1,OFFSET(Pharmaceuticals!$CC$1,A174,0,500,1),0),"")</f>
        <v/>
      </c>
      <c r="B175" s="125" t="str">
        <f t="shared" ca="1" si="21"/>
        <v/>
      </c>
      <c r="C175" s="125" t="str">
        <f ca="1">IFERROR(C174+MATCH(1,OFFSET('Health Products &amp; Equipment'!$CC$1,C174,0,500,1),0),"")</f>
        <v/>
      </c>
      <c r="D175" s="125" t="str">
        <f t="shared" ca="1" si="22"/>
        <v/>
      </c>
      <c r="E175" s="125" t="str">
        <f ca="1">IFERROR(E174+MATCH(1,OFFSET('Other Pharma &amp; Health Products'!$CC$1,E174,0,500,1),0),"")</f>
        <v/>
      </c>
      <c r="F175" s="125" t="str">
        <f t="shared" ca="1" si="23"/>
        <v/>
      </c>
      <c r="G175" s="125" t="str">
        <f ca="1">IFERROR(G174+MATCH(1,OFFSET('PSM Costs'!$CC$1,G174,0,500,1),0),"")</f>
        <v/>
      </c>
      <c r="H175" s="125" t="str">
        <f t="shared" ca="1" si="24"/>
        <v/>
      </c>
      <c r="I175" s="167" t="str">
        <f t="shared" ca="1" si="25"/>
        <v/>
      </c>
      <c r="J175" s="5" t="str">
        <f t="shared" ca="1" si="26"/>
        <v/>
      </c>
      <c r="K175" s="167" t="str">
        <f t="shared" ca="1" si="20"/>
        <v/>
      </c>
    </row>
    <row r="176" spans="1:11" x14ac:dyDescent="0.2">
      <c r="A176" s="125" t="str">
        <f ca="1">IFERROR(A175+MATCH(1,OFFSET(Pharmaceuticals!$CC$1,A175,0,500,1),0),"")</f>
        <v/>
      </c>
      <c r="B176" s="125" t="str">
        <f t="shared" ca="1" si="21"/>
        <v/>
      </c>
      <c r="C176" s="125" t="str">
        <f ca="1">IFERROR(C175+MATCH(1,OFFSET('Health Products &amp; Equipment'!$CC$1,C175,0,500,1),0),"")</f>
        <v/>
      </c>
      <c r="D176" s="125" t="str">
        <f t="shared" ca="1" si="22"/>
        <v/>
      </c>
      <c r="E176" s="125" t="str">
        <f ca="1">IFERROR(E175+MATCH(1,OFFSET('Other Pharma &amp; Health Products'!$CC$1,E175,0,500,1),0),"")</f>
        <v/>
      </c>
      <c r="F176" s="125" t="str">
        <f t="shared" ca="1" si="23"/>
        <v/>
      </c>
      <c r="G176" s="125" t="str">
        <f ca="1">IFERROR(G175+MATCH(1,OFFSET('PSM Costs'!$CC$1,G175,0,500,1),0),"")</f>
        <v/>
      </c>
      <c r="H176" s="125" t="str">
        <f t="shared" ca="1" si="24"/>
        <v/>
      </c>
      <c r="I176" s="167" t="str">
        <f t="shared" ca="1" si="25"/>
        <v/>
      </c>
      <c r="J176" s="5" t="str">
        <f t="shared" ca="1" si="26"/>
        <v/>
      </c>
      <c r="K176" s="167" t="str">
        <f t="shared" ca="1" si="20"/>
        <v/>
      </c>
    </row>
    <row r="177" spans="1:11" x14ac:dyDescent="0.2">
      <c r="A177" s="125" t="str">
        <f ca="1">IFERROR(A176+MATCH(1,OFFSET(Pharmaceuticals!$CC$1,A176,0,500,1),0),"")</f>
        <v/>
      </c>
      <c r="B177" s="125" t="str">
        <f t="shared" ca="1" si="21"/>
        <v/>
      </c>
      <c r="C177" s="125" t="str">
        <f ca="1">IFERROR(C176+MATCH(1,OFFSET('Health Products &amp; Equipment'!$CC$1,C176,0,500,1),0),"")</f>
        <v/>
      </c>
      <c r="D177" s="125" t="str">
        <f t="shared" ca="1" si="22"/>
        <v/>
      </c>
      <c r="E177" s="125" t="str">
        <f ca="1">IFERROR(E176+MATCH(1,OFFSET('Other Pharma &amp; Health Products'!$CC$1,E176,0,500,1),0),"")</f>
        <v/>
      </c>
      <c r="F177" s="125" t="str">
        <f t="shared" ca="1" si="23"/>
        <v/>
      </c>
      <c r="G177" s="125" t="str">
        <f ca="1">IFERROR(G176+MATCH(1,OFFSET('PSM Costs'!$CC$1,G176,0,500,1),0),"")</f>
        <v/>
      </c>
      <c r="H177" s="125" t="str">
        <f t="shared" ca="1" si="24"/>
        <v/>
      </c>
      <c r="I177" s="167" t="str">
        <f t="shared" ca="1" si="25"/>
        <v/>
      </c>
      <c r="J177" s="5" t="str">
        <f t="shared" ca="1" si="26"/>
        <v/>
      </c>
      <c r="K177" s="167" t="str">
        <f t="shared" ca="1" si="20"/>
        <v/>
      </c>
    </row>
    <row r="178" spans="1:11" x14ac:dyDescent="0.2">
      <c r="A178" s="125" t="str">
        <f ca="1">IFERROR(A177+MATCH(1,OFFSET(Pharmaceuticals!$CC$1,A177,0,500,1),0),"")</f>
        <v/>
      </c>
      <c r="B178" s="125" t="str">
        <f t="shared" ca="1" si="21"/>
        <v/>
      </c>
      <c r="C178" s="125" t="str">
        <f ca="1">IFERROR(C177+MATCH(1,OFFSET('Health Products &amp; Equipment'!$CC$1,C177,0,500,1),0),"")</f>
        <v/>
      </c>
      <c r="D178" s="125" t="str">
        <f t="shared" ca="1" si="22"/>
        <v/>
      </c>
      <c r="E178" s="125" t="str">
        <f ca="1">IFERROR(E177+MATCH(1,OFFSET('Other Pharma &amp; Health Products'!$CC$1,E177,0,500,1),0),"")</f>
        <v/>
      </c>
      <c r="F178" s="125" t="str">
        <f t="shared" ca="1" si="23"/>
        <v/>
      </c>
      <c r="G178" s="125" t="str">
        <f ca="1">IFERROR(G177+MATCH(1,OFFSET('PSM Costs'!$CC$1,G177,0,500,1),0),"")</f>
        <v/>
      </c>
      <c r="H178" s="125" t="str">
        <f t="shared" ca="1" si="24"/>
        <v/>
      </c>
      <c r="I178" s="167" t="str">
        <f t="shared" ca="1" si="25"/>
        <v/>
      </c>
      <c r="J178" s="5" t="str">
        <f t="shared" ca="1" si="26"/>
        <v/>
      </c>
      <c r="K178" s="167" t="str">
        <f t="shared" ca="1" si="20"/>
        <v/>
      </c>
    </row>
    <row r="179" spans="1:11" x14ac:dyDescent="0.2">
      <c r="A179" s="125" t="str">
        <f ca="1">IFERROR(A178+MATCH(1,OFFSET(Pharmaceuticals!$CC$1,A178,0,500,1),0),"")</f>
        <v/>
      </c>
      <c r="B179" s="125" t="str">
        <f t="shared" ca="1" si="21"/>
        <v/>
      </c>
      <c r="C179" s="125" t="str">
        <f ca="1">IFERROR(C178+MATCH(1,OFFSET('Health Products &amp; Equipment'!$CC$1,C178,0,500,1),0),"")</f>
        <v/>
      </c>
      <c r="D179" s="125" t="str">
        <f t="shared" ca="1" si="22"/>
        <v/>
      </c>
      <c r="E179" s="125" t="str">
        <f ca="1">IFERROR(E178+MATCH(1,OFFSET('Other Pharma &amp; Health Products'!$CC$1,E178,0,500,1),0),"")</f>
        <v/>
      </c>
      <c r="F179" s="125" t="str">
        <f t="shared" ca="1" si="23"/>
        <v/>
      </c>
      <c r="G179" s="125" t="str">
        <f ca="1">IFERROR(G178+MATCH(1,OFFSET('PSM Costs'!$CC$1,G178,0,500,1),0),"")</f>
        <v/>
      </c>
      <c r="H179" s="125" t="str">
        <f t="shared" ca="1" si="24"/>
        <v/>
      </c>
      <c r="I179" s="167" t="str">
        <f t="shared" ca="1" si="25"/>
        <v/>
      </c>
      <c r="J179" s="5" t="str">
        <f t="shared" ca="1" si="26"/>
        <v/>
      </c>
      <c r="K179" s="167" t="str">
        <f t="shared" ca="1" si="20"/>
        <v/>
      </c>
    </row>
    <row r="180" spans="1:11" x14ac:dyDescent="0.2">
      <c r="A180" s="125" t="str">
        <f ca="1">IFERROR(A179+MATCH(1,OFFSET(Pharmaceuticals!$CC$1,A179,0,500,1),0),"")</f>
        <v/>
      </c>
      <c r="B180" s="125" t="str">
        <f t="shared" ca="1" si="21"/>
        <v/>
      </c>
      <c r="C180" s="125" t="str">
        <f ca="1">IFERROR(C179+MATCH(1,OFFSET('Health Products &amp; Equipment'!$CC$1,C179,0,500,1),0),"")</f>
        <v/>
      </c>
      <c r="D180" s="125" t="str">
        <f t="shared" ca="1" si="22"/>
        <v/>
      </c>
      <c r="E180" s="125" t="str">
        <f ca="1">IFERROR(E179+MATCH(1,OFFSET('Other Pharma &amp; Health Products'!$CC$1,E179,0,500,1),0),"")</f>
        <v/>
      </c>
      <c r="F180" s="125" t="str">
        <f t="shared" ca="1" si="23"/>
        <v/>
      </c>
      <c r="G180" s="125" t="str">
        <f ca="1">IFERROR(G179+MATCH(1,OFFSET('PSM Costs'!$CC$1,G179,0,500,1),0),"")</f>
        <v/>
      </c>
      <c r="H180" s="125" t="str">
        <f t="shared" ca="1" si="24"/>
        <v/>
      </c>
      <c r="I180" s="167" t="str">
        <f t="shared" ca="1" si="25"/>
        <v/>
      </c>
      <c r="J180" s="5" t="str">
        <f t="shared" ca="1" si="26"/>
        <v/>
      </c>
      <c r="K180" s="167" t="str">
        <f t="shared" ca="1" si="20"/>
        <v/>
      </c>
    </row>
    <row r="181" spans="1:11" x14ac:dyDescent="0.2">
      <c r="A181" s="125" t="str">
        <f ca="1">IFERROR(A180+MATCH(1,OFFSET(Pharmaceuticals!$CC$1,A180,0,500,1),0),"")</f>
        <v/>
      </c>
      <c r="B181" s="125" t="str">
        <f t="shared" ca="1" si="21"/>
        <v/>
      </c>
      <c r="C181" s="125" t="str">
        <f ca="1">IFERROR(C180+MATCH(1,OFFSET('Health Products &amp; Equipment'!$CC$1,C180,0,500,1),0),"")</f>
        <v/>
      </c>
      <c r="D181" s="125" t="str">
        <f t="shared" ca="1" si="22"/>
        <v/>
      </c>
      <c r="E181" s="125" t="str">
        <f ca="1">IFERROR(E180+MATCH(1,OFFSET('Other Pharma &amp; Health Products'!$CC$1,E180,0,500,1),0),"")</f>
        <v/>
      </c>
      <c r="F181" s="125" t="str">
        <f t="shared" ca="1" si="23"/>
        <v/>
      </c>
      <c r="G181" s="125" t="str">
        <f ca="1">IFERROR(G180+MATCH(1,OFFSET('PSM Costs'!$CC$1,G180,0,500,1),0),"")</f>
        <v/>
      </c>
      <c r="H181" s="125" t="str">
        <f t="shared" ca="1" si="24"/>
        <v/>
      </c>
      <c r="I181" s="167" t="str">
        <f t="shared" ca="1" si="25"/>
        <v/>
      </c>
      <c r="J181" s="5" t="str">
        <f t="shared" ca="1" si="26"/>
        <v/>
      </c>
      <c r="K181" s="167" t="str">
        <f t="shared" ca="1" si="20"/>
        <v/>
      </c>
    </row>
    <row r="182" spans="1:11" x14ac:dyDescent="0.2">
      <c r="A182" s="125" t="str">
        <f ca="1">IFERROR(A181+MATCH(1,OFFSET(Pharmaceuticals!$CC$1,A181,0,500,1),0),"")</f>
        <v/>
      </c>
      <c r="B182" s="125" t="str">
        <f t="shared" ca="1" si="21"/>
        <v/>
      </c>
      <c r="C182" s="125" t="str">
        <f ca="1">IFERROR(C181+MATCH(1,OFFSET('Health Products &amp; Equipment'!$CC$1,C181,0,500,1),0),"")</f>
        <v/>
      </c>
      <c r="D182" s="125" t="str">
        <f t="shared" ca="1" si="22"/>
        <v/>
      </c>
      <c r="E182" s="125" t="str">
        <f ca="1">IFERROR(E181+MATCH(1,OFFSET('Other Pharma &amp; Health Products'!$CC$1,E181,0,500,1),0),"")</f>
        <v/>
      </c>
      <c r="F182" s="125" t="str">
        <f t="shared" ca="1" si="23"/>
        <v/>
      </c>
      <c r="G182" s="125" t="str">
        <f ca="1">IFERROR(G181+MATCH(1,OFFSET('PSM Costs'!$CC$1,G181,0,500,1),0),"")</f>
        <v/>
      </c>
      <c r="H182" s="125" t="str">
        <f t="shared" ca="1" si="24"/>
        <v/>
      </c>
      <c r="I182" s="167" t="str">
        <f t="shared" ca="1" si="25"/>
        <v/>
      </c>
      <c r="J182" s="5" t="str">
        <f t="shared" ca="1" si="26"/>
        <v/>
      </c>
      <c r="K182" s="167" t="str">
        <f t="shared" ca="1" si="20"/>
        <v/>
      </c>
    </row>
    <row r="183" spans="1:11" x14ac:dyDescent="0.2">
      <c r="A183" s="125" t="str">
        <f ca="1">IFERROR(A182+MATCH(1,OFFSET(Pharmaceuticals!$CC$1,A182,0,500,1),0),"")</f>
        <v/>
      </c>
      <c r="B183" s="125" t="str">
        <f t="shared" ca="1" si="21"/>
        <v/>
      </c>
      <c r="C183" s="125" t="str">
        <f ca="1">IFERROR(C182+MATCH(1,OFFSET('Health Products &amp; Equipment'!$CC$1,C182,0,500,1),0),"")</f>
        <v/>
      </c>
      <c r="D183" s="125" t="str">
        <f t="shared" ca="1" si="22"/>
        <v/>
      </c>
      <c r="E183" s="125" t="str">
        <f ca="1">IFERROR(E182+MATCH(1,OFFSET('Other Pharma &amp; Health Products'!$CC$1,E182,0,500,1),0),"")</f>
        <v/>
      </c>
      <c r="F183" s="125" t="str">
        <f t="shared" ca="1" si="23"/>
        <v/>
      </c>
      <c r="G183" s="125" t="str">
        <f ca="1">IFERROR(G182+MATCH(1,OFFSET('PSM Costs'!$CC$1,G182,0,500,1),0),"")</f>
        <v/>
      </c>
      <c r="H183" s="125" t="str">
        <f t="shared" ca="1" si="24"/>
        <v/>
      </c>
      <c r="I183" s="167" t="str">
        <f t="shared" ca="1" si="25"/>
        <v/>
      </c>
      <c r="J183" s="5" t="str">
        <f t="shared" ca="1" si="26"/>
        <v/>
      </c>
      <c r="K183" s="167" t="str">
        <f t="shared" ca="1" si="20"/>
        <v/>
      </c>
    </row>
    <row r="184" spans="1:11" x14ac:dyDescent="0.2">
      <c r="A184" s="125" t="str">
        <f ca="1">IFERROR(A183+MATCH(1,OFFSET(Pharmaceuticals!$CC$1,A183,0,500,1),0),"")</f>
        <v/>
      </c>
      <c r="B184" s="125" t="str">
        <f t="shared" ca="1" si="21"/>
        <v/>
      </c>
      <c r="C184" s="125" t="str">
        <f ca="1">IFERROR(C183+MATCH(1,OFFSET('Health Products &amp; Equipment'!$CC$1,C183,0,500,1),0),"")</f>
        <v/>
      </c>
      <c r="D184" s="125" t="str">
        <f t="shared" ca="1" si="22"/>
        <v/>
      </c>
      <c r="E184" s="125" t="str">
        <f ca="1">IFERROR(E183+MATCH(1,OFFSET('Other Pharma &amp; Health Products'!$CC$1,E183,0,500,1),0),"")</f>
        <v/>
      </c>
      <c r="F184" s="125" t="str">
        <f t="shared" ca="1" si="23"/>
        <v/>
      </c>
      <c r="G184" s="125" t="str">
        <f ca="1">IFERROR(G183+MATCH(1,OFFSET('PSM Costs'!$CC$1,G183,0,500,1),0),"")</f>
        <v/>
      </c>
      <c r="H184" s="125" t="str">
        <f t="shared" ca="1" si="24"/>
        <v/>
      </c>
      <c r="I184" s="167" t="str">
        <f t="shared" ca="1" si="25"/>
        <v/>
      </c>
      <c r="J184" s="5" t="str">
        <f t="shared" ca="1" si="26"/>
        <v/>
      </c>
      <c r="K184" s="167" t="str">
        <f t="shared" ca="1" si="20"/>
        <v/>
      </c>
    </row>
    <row r="185" spans="1:11" x14ac:dyDescent="0.2">
      <c r="A185" s="125" t="str">
        <f ca="1">IFERROR(A184+MATCH(1,OFFSET(Pharmaceuticals!$CC$1,A184,0,500,1),0),"")</f>
        <v/>
      </c>
      <c r="B185" s="125" t="str">
        <f t="shared" ca="1" si="21"/>
        <v/>
      </c>
      <c r="C185" s="125" t="str">
        <f ca="1">IFERROR(C184+MATCH(1,OFFSET('Health Products &amp; Equipment'!$CC$1,C184,0,500,1),0),"")</f>
        <v/>
      </c>
      <c r="D185" s="125" t="str">
        <f t="shared" ca="1" si="22"/>
        <v/>
      </c>
      <c r="E185" s="125" t="str">
        <f ca="1">IFERROR(E184+MATCH(1,OFFSET('Other Pharma &amp; Health Products'!$CC$1,E184,0,500,1),0),"")</f>
        <v/>
      </c>
      <c r="F185" s="125" t="str">
        <f t="shared" ca="1" si="23"/>
        <v/>
      </c>
      <c r="G185" s="125" t="str">
        <f ca="1">IFERROR(G184+MATCH(1,OFFSET('PSM Costs'!$CC$1,G184,0,500,1),0),"")</f>
        <v/>
      </c>
      <c r="H185" s="125" t="str">
        <f t="shared" ca="1" si="24"/>
        <v/>
      </c>
      <c r="I185" s="167" t="str">
        <f t="shared" ca="1" si="25"/>
        <v/>
      </c>
      <c r="J185" s="5" t="str">
        <f t="shared" ca="1" si="26"/>
        <v/>
      </c>
      <c r="K185" s="167" t="str">
        <f t="shared" ca="1" si="20"/>
        <v/>
      </c>
    </row>
    <row r="186" spans="1:11" x14ac:dyDescent="0.2">
      <c r="A186" s="125" t="str">
        <f ca="1">IFERROR(A185+MATCH(1,OFFSET(Pharmaceuticals!$CC$1,A185,0,500,1),0),"")</f>
        <v/>
      </c>
      <c r="B186" s="125" t="str">
        <f t="shared" ca="1" si="21"/>
        <v/>
      </c>
      <c r="C186" s="125" t="str">
        <f ca="1">IFERROR(C185+MATCH(1,OFFSET('Health Products &amp; Equipment'!$CC$1,C185,0,500,1),0),"")</f>
        <v/>
      </c>
      <c r="D186" s="125" t="str">
        <f t="shared" ca="1" si="22"/>
        <v/>
      </c>
      <c r="E186" s="125" t="str">
        <f ca="1">IFERROR(E185+MATCH(1,OFFSET('Other Pharma &amp; Health Products'!$CC$1,E185,0,500,1),0),"")</f>
        <v/>
      </c>
      <c r="F186" s="125" t="str">
        <f t="shared" ca="1" si="23"/>
        <v/>
      </c>
      <c r="G186" s="125" t="str">
        <f ca="1">IFERROR(G185+MATCH(1,OFFSET('PSM Costs'!$CC$1,G185,0,500,1),0),"")</f>
        <v/>
      </c>
      <c r="H186" s="125" t="str">
        <f t="shared" ca="1" si="24"/>
        <v/>
      </c>
      <c r="I186" s="167" t="str">
        <f t="shared" ca="1" si="25"/>
        <v/>
      </c>
      <c r="J186" s="5" t="str">
        <f t="shared" ca="1" si="26"/>
        <v/>
      </c>
      <c r="K186" s="167" t="str">
        <f t="shared" ca="1" si="20"/>
        <v/>
      </c>
    </row>
    <row r="187" spans="1:11" x14ac:dyDescent="0.2">
      <c r="A187" s="125" t="str">
        <f ca="1">IFERROR(A186+MATCH(1,OFFSET(Pharmaceuticals!$CC$1,A186,0,500,1),0),"")</f>
        <v/>
      </c>
      <c r="B187" s="125" t="str">
        <f t="shared" ca="1" si="21"/>
        <v/>
      </c>
      <c r="C187" s="125" t="str">
        <f ca="1">IFERROR(C186+MATCH(1,OFFSET('Health Products &amp; Equipment'!$CC$1,C186,0,500,1),0),"")</f>
        <v/>
      </c>
      <c r="D187" s="125" t="str">
        <f t="shared" ca="1" si="22"/>
        <v/>
      </c>
      <c r="E187" s="125" t="str">
        <f ca="1">IFERROR(E186+MATCH(1,OFFSET('Other Pharma &amp; Health Products'!$CC$1,E186,0,500,1),0),"")</f>
        <v/>
      </c>
      <c r="F187" s="125" t="str">
        <f t="shared" ca="1" si="23"/>
        <v/>
      </c>
      <c r="G187" s="125" t="str">
        <f ca="1">IFERROR(G186+MATCH(1,OFFSET('PSM Costs'!$CC$1,G186,0,500,1),0),"")</f>
        <v/>
      </c>
      <c r="H187" s="125" t="str">
        <f t="shared" ca="1" si="24"/>
        <v/>
      </c>
      <c r="I187" s="167" t="str">
        <f t="shared" ca="1" si="25"/>
        <v/>
      </c>
      <c r="J187" s="5" t="str">
        <f t="shared" ca="1" si="26"/>
        <v/>
      </c>
      <c r="K187" s="167" t="str">
        <f t="shared" ca="1" si="20"/>
        <v/>
      </c>
    </row>
    <row r="188" spans="1:11" x14ac:dyDescent="0.2">
      <c r="A188" s="125" t="str">
        <f ca="1">IFERROR(A187+MATCH(1,OFFSET(Pharmaceuticals!$CC$1,A187,0,500,1),0),"")</f>
        <v/>
      </c>
      <c r="B188" s="125" t="str">
        <f t="shared" ca="1" si="21"/>
        <v/>
      </c>
      <c r="C188" s="125" t="str">
        <f ca="1">IFERROR(C187+MATCH(1,OFFSET('Health Products &amp; Equipment'!$CC$1,C187,0,500,1),0),"")</f>
        <v/>
      </c>
      <c r="D188" s="125" t="str">
        <f t="shared" ca="1" si="22"/>
        <v/>
      </c>
      <c r="E188" s="125" t="str">
        <f ca="1">IFERROR(E187+MATCH(1,OFFSET('Other Pharma &amp; Health Products'!$CC$1,E187,0,500,1),0),"")</f>
        <v/>
      </c>
      <c r="F188" s="125" t="str">
        <f t="shared" ca="1" si="23"/>
        <v/>
      </c>
      <c r="G188" s="125" t="str">
        <f ca="1">IFERROR(G187+MATCH(1,OFFSET('PSM Costs'!$CC$1,G187,0,500,1),0),"")</f>
        <v/>
      </c>
      <c r="H188" s="125" t="str">
        <f t="shared" ca="1" si="24"/>
        <v/>
      </c>
      <c r="I188" s="167" t="str">
        <f t="shared" ca="1" si="25"/>
        <v/>
      </c>
      <c r="J188" s="5" t="str">
        <f t="shared" ca="1" si="26"/>
        <v/>
      </c>
      <c r="K188" s="167" t="str">
        <f t="shared" ca="1" si="20"/>
        <v/>
      </c>
    </row>
    <row r="189" spans="1:11" x14ac:dyDescent="0.2">
      <c r="A189" s="125" t="str">
        <f ca="1">IFERROR(A188+MATCH(1,OFFSET(Pharmaceuticals!$CC$1,A188,0,500,1),0),"")</f>
        <v/>
      </c>
      <c r="B189" s="125" t="str">
        <f t="shared" ca="1" si="21"/>
        <v/>
      </c>
      <c r="C189" s="125" t="str">
        <f ca="1">IFERROR(C188+MATCH(1,OFFSET('Health Products &amp; Equipment'!$CC$1,C188,0,500,1),0),"")</f>
        <v/>
      </c>
      <c r="D189" s="125" t="str">
        <f t="shared" ca="1" si="22"/>
        <v/>
      </c>
      <c r="E189" s="125" t="str">
        <f ca="1">IFERROR(E188+MATCH(1,OFFSET('Other Pharma &amp; Health Products'!$CC$1,E188,0,500,1),0),"")</f>
        <v/>
      </c>
      <c r="F189" s="125" t="str">
        <f t="shared" ca="1" si="23"/>
        <v/>
      </c>
      <c r="G189" s="125" t="str">
        <f ca="1">IFERROR(G188+MATCH(1,OFFSET('PSM Costs'!$CC$1,G188,0,500,1),0),"")</f>
        <v/>
      </c>
      <c r="H189" s="125" t="str">
        <f t="shared" ca="1" si="24"/>
        <v/>
      </c>
      <c r="I189" s="167" t="str">
        <f t="shared" ca="1" si="25"/>
        <v/>
      </c>
      <c r="J189" s="5" t="str">
        <f t="shared" ca="1" si="26"/>
        <v/>
      </c>
      <c r="K189" s="167" t="str">
        <f t="shared" ca="1" si="20"/>
        <v/>
      </c>
    </row>
    <row r="190" spans="1:11" x14ac:dyDescent="0.2">
      <c r="A190" s="125" t="str">
        <f ca="1">IFERROR(A189+MATCH(1,OFFSET(Pharmaceuticals!$CC$1,A189,0,500,1),0),"")</f>
        <v/>
      </c>
      <c r="B190" s="125" t="str">
        <f t="shared" ca="1" si="21"/>
        <v/>
      </c>
      <c r="C190" s="125" t="str">
        <f ca="1">IFERROR(C189+MATCH(1,OFFSET('Health Products &amp; Equipment'!$CC$1,C189,0,500,1),0),"")</f>
        <v/>
      </c>
      <c r="D190" s="125" t="str">
        <f t="shared" ca="1" si="22"/>
        <v/>
      </c>
      <c r="E190" s="125" t="str">
        <f ca="1">IFERROR(E189+MATCH(1,OFFSET('Other Pharma &amp; Health Products'!$CC$1,E189,0,500,1),0),"")</f>
        <v/>
      </c>
      <c r="F190" s="125" t="str">
        <f t="shared" ca="1" si="23"/>
        <v/>
      </c>
      <c r="G190" s="125" t="str">
        <f ca="1">IFERROR(G189+MATCH(1,OFFSET('PSM Costs'!$CC$1,G189,0,500,1),0),"")</f>
        <v/>
      </c>
      <c r="H190" s="125" t="str">
        <f t="shared" ca="1" si="24"/>
        <v/>
      </c>
      <c r="I190" s="167" t="str">
        <f t="shared" ca="1" si="25"/>
        <v/>
      </c>
      <c r="J190" s="5" t="str">
        <f t="shared" ca="1" si="26"/>
        <v/>
      </c>
      <c r="K190" s="167" t="str">
        <f t="shared" ca="1" si="20"/>
        <v/>
      </c>
    </row>
    <row r="191" spans="1:11" x14ac:dyDescent="0.2">
      <c r="A191" s="125" t="str">
        <f ca="1">IFERROR(A190+MATCH(1,OFFSET(Pharmaceuticals!$CC$1,A190,0,500,1),0),"")</f>
        <v/>
      </c>
      <c r="B191" s="125" t="str">
        <f t="shared" ca="1" si="21"/>
        <v/>
      </c>
      <c r="C191" s="125" t="str">
        <f ca="1">IFERROR(C190+MATCH(1,OFFSET('Health Products &amp; Equipment'!$CC$1,C190,0,500,1),0),"")</f>
        <v/>
      </c>
      <c r="D191" s="125" t="str">
        <f t="shared" ca="1" si="22"/>
        <v/>
      </c>
      <c r="E191" s="125" t="str">
        <f ca="1">IFERROR(E190+MATCH(1,OFFSET('Other Pharma &amp; Health Products'!$CC$1,E190,0,500,1),0),"")</f>
        <v/>
      </c>
      <c r="F191" s="125" t="str">
        <f t="shared" ca="1" si="23"/>
        <v/>
      </c>
      <c r="G191" s="125" t="str">
        <f ca="1">IFERROR(G190+MATCH(1,OFFSET('PSM Costs'!$CC$1,G190,0,500,1),0),"")</f>
        <v/>
      </c>
      <c r="H191" s="125" t="str">
        <f t="shared" ca="1" si="24"/>
        <v/>
      </c>
      <c r="I191" s="167" t="str">
        <f t="shared" ca="1" si="25"/>
        <v/>
      </c>
      <c r="J191" s="5" t="str">
        <f t="shared" ca="1" si="26"/>
        <v/>
      </c>
      <c r="K191" s="167" t="str">
        <f t="shared" ca="1" si="20"/>
        <v/>
      </c>
    </row>
    <row r="192" spans="1:11" x14ac:dyDescent="0.2">
      <c r="A192" s="125" t="str">
        <f ca="1">IFERROR(A191+MATCH(1,OFFSET(Pharmaceuticals!$CC$1,A191,0,500,1),0),"")</f>
        <v/>
      </c>
      <c r="B192" s="125" t="str">
        <f t="shared" ca="1" si="21"/>
        <v/>
      </c>
      <c r="C192" s="125" t="str">
        <f ca="1">IFERROR(C191+MATCH(1,OFFSET('Health Products &amp; Equipment'!$CC$1,C191,0,500,1),0),"")</f>
        <v/>
      </c>
      <c r="D192" s="125" t="str">
        <f t="shared" ca="1" si="22"/>
        <v/>
      </c>
      <c r="E192" s="125" t="str">
        <f ca="1">IFERROR(E191+MATCH(1,OFFSET('Other Pharma &amp; Health Products'!$CC$1,E191,0,500,1),0),"")</f>
        <v/>
      </c>
      <c r="F192" s="125" t="str">
        <f t="shared" ca="1" si="23"/>
        <v/>
      </c>
      <c r="G192" s="125" t="str">
        <f ca="1">IFERROR(G191+MATCH(1,OFFSET('PSM Costs'!$CC$1,G191,0,500,1),0),"")</f>
        <v/>
      </c>
      <c r="H192" s="125" t="str">
        <f t="shared" ca="1" si="24"/>
        <v/>
      </c>
      <c r="I192" s="167" t="str">
        <f t="shared" ca="1" si="25"/>
        <v/>
      </c>
      <c r="J192" s="5" t="str">
        <f t="shared" ca="1" si="26"/>
        <v/>
      </c>
      <c r="K192" s="167" t="str">
        <f t="shared" ca="1" si="20"/>
        <v/>
      </c>
    </row>
    <row r="193" spans="1:11" x14ac:dyDescent="0.2">
      <c r="A193" s="125" t="str">
        <f ca="1">IFERROR(A192+MATCH(1,OFFSET(Pharmaceuticals!$CC$1,A192,0,500,1),0),"")</f>
        <v/>
      </c>
      <c r="B193" s="125" t="str">
        <f t="shared" ca="1" si="21"/>
        <v/>
      </c>
      <c r="C193" s="125" t="str">
        <f ca="1">IFERROR(C192+MATCH(1,OFFSET('Health Products &amp; Equipment'!$CC$1,C192,0,500,1),0),"")</f>
        <v/>
      </c>
      <c r="D193" s="125" t="str">
        <f t="shared" ca="1" si="22"/>
        <v/>
      </c>
      <c r="E193" s="125" t="str">
        <f ca="1">IFERROR(E192+MATCH(1,OFFSET('Other Pharma &amp; Health Products'!$CC$1,E192,0,500,1),0),"")</f>
        <v/>
      </c>
      <c r="F193" s="125" t="str">
        <f t="shared" ca="1" si="23"/>
        <v/>
      </c>
      <c r="G193" s="125" t="str">
        <f ca="1">IFERROR(G192+MATCH(1,OFFSET('PSM Costs'!$CC$1,G192,0,500,1),0),"")</f>
        <v/>
      </c>
      <c r="H193" s="125" t="str">
        <f t="shared" ca="1" si="24"/>
        <v/>
      </c>
      <c r="I193" s="167" t="str">
        <f t="shared" ca="1" si="25"/>
        <v/>
      </c>
      <c r="J193" s="5" t="str">
        <f t="shared" ca="1" si="26"/>
        <v/>
      </c>
      <c r="K193" s="167" t="str">
        <f t="shared" ca="1" si="20"/>
        <v/>
      </c>
    </row>
    <row r="194" spans="1:11" x14ac:dyDescent="0.2">
      <c r="A194" s="125" t="str">
        <f ca="1">IFERROR(A193+MATCH(1,OFFSET(Pharmaceuticals!$CC$1,A193,0,500,1),0),"")</f>
        <v/>
      </c>
      <c r="B194" s="125" t="str">
        <f t="shared" ca="1" si="21"/>
        <v/>
      </c>
      <c r="C194" s="125" t="str">
        <f ca="1">IFERROR(C193+MATCH(1,OFFSET('Health Products &amp; Equipment'!$CC$1,C193,0,500,1),0),"")</f>
        <v/>
      </c>
      <c r="D194" s="125" t="str">
        <f t="shared" ca="1" si="22"/>
        <v/>
      </c>
      <c r="E194" s="125" t="str">
        <f ca="1">IFERROR(E193+MATCH(1,OFFSET('Other Pharma &amp; Health Products'!$CC$1,E193,0,500,1),0),"")</f>
        <v/>
      </c>
      <c r="F194" s="125" t="str">
        <f t="shared" ca="1" si="23"/>
        <v/>
      </c>
      <c r="G194" s="125" t="str">
        <f ca="1">IFERROR(G193+MATCH(1,OFFSET('PSM Costs'!$CC$1,G193,0,500,1),0),"")</f>
        <v/>
      </c>
      <c r="H194" s="125" t="str">
        <f t="shared" ca="1" si="24"/>
        <v/>
      </c>
      <c r="I194" s="167" t="str">
        <f t="shared" ca="1" si="25"/>
        <v/>
      </c>
      <c r="J194" s="5" t="str">
        <f t="shared" ca="1" si="26"/>
        <v/>
      </c>
      <c r="K194" s="167" t="str">
        <f t="shared" ca="1" si="20"/>
        <v/>
      </c>
    </row>
    <row r="195" spans="1:11" x14ac:dyDescent="0.2">
      <c r="A195" s="125" t="str">
        <f ca="1">IFERROR(A194+MATCH(1,OFFSET(Pharmaceuticals!$CC$1,A194,0,500,1),0),"")</f>
        <v/>
      </c>
      <c r="B195" s="125" t="str">
        <f t="shared" ca="1" si="21"/>
        <v/>
      </c>
      <c r="C195" s="125" t="str">
        <f ca="1">IFERROR(C194+MATCH(1,OFFSET('Health Products &amp; Equipment'!$CC$1,C194,0,500,1),0),"")</f>
        <v/>
      </c>
      <c r="D195" s="125" t="str">
        <f t="shared" ca="1" si="22"/>
        <v/>
      </c>
      <c r="E195" s="125" t="str">
        <f ca="1">IFERROR(E194+MATCH(1,OFFSET('Other Pharma &amp; Health Products'!$CC$1,E194,0,500,1),0),"")</f>
        <v/>
      </c>
      <c r="F195" s="125" t="str">
        <f t="shared" ca="1" si="23"/>
        <v/>
      </c>
      <c r="G195" s="125" t="str">
        <f ca="1">IFERROR(G194+MATCH(1,OFFSET('PSM Costs'!$CC$1,G194,0,500,1),0),"")</f>
        <v/>
      </c>
      <c r="H195" s="125" t="str">
        <f t="shared" ca="1" si="24"/>
        <v/>
      </c>
      <c r="I195" s="167" t="str">
        <f t="shared" ca="1" si="25"/>
        <v/>
      </c>
      <c r="J195" s="5" t="str">
        <f t="shared" ca="1" si="26"/>
        <v/>
      </c>
      <c r="K195" s="167" t="str">
        <f t="shared" ca="1" si="20"/>
        <v/>
      </c>
    </row>
    <row r="196" spans="1:11" x14ac:dyDescent="0.2">
      <c r="A196" s="125" t="str">
        <f ca="1">IFERROR(A195+MATCH(1,OFFSET(Pharmaceuticals!$CC$1,A195,0,500,1),0),"")</f>
        <v/>
      </c>
      <c r="B196" s="125" t="str">
        <f t="shared" ca="1" si="21"/>
        <v/>
      </c>
      <c r="C196" s="125" t="str">
        <f ca="1">IFERROR(C195+MATCH(1,OFFSET('Health Products &amp; Equipment'!$CC$1,C195,0,500,1),0),"")</f>
        <v/>
      </c>
      <c r="D196" s="125" t="str">
        <f t="shared" ca="1" si="22"/>
        <v/>
      </c>
      <c r="E196" s="125" t="str">
        <f ca="1">IFERROR(E195+MATCH(1,OFFSET('Other Pharma &amp; Health Products'!$CC$1,E195,0,500,1),0),"")</f>
        <v/>
      </c>
      <c r="F196" s="125" t="str">
        <f t="shared" ca="1" si="23"/>
        <v/>
      </c>
      <c r="G196" s="125" t="str">
        <f ca="1">IFERROR(G195+MATCH(1,OFFSET('PSM Costs'!$CC$1,G195,0,500,1),0),"")</f>
        <v/>
      </c>
      <c r="H196" s="125" t="str">
        <f t="shared" ca="1" si="24"/>
        <v/>
      </c>
      <c r="I196" s="167" t="str">
        <f t="shared" ca="1" si="25"/>
        <v/>
      </c>
      <c r="J196" s="5" t="str">
        <f t="shared" ca="1" si="26"/>
        <v/>
      </c>
      <c r="K196" s="167" t="str">
        <f t="shared" ca="1" si="20"/>
        <v/>
      </c>
    </row>
    <row r="197" spans="1:11" x14ac:dyDescent="0.2">
      <c r="A197" s="125" t="str">
        <f ca="1">IFERROR(A196+MATCH(1,OFFSET(Pharmaceuticals!$CC$1,A196,0,500,1),0),"")</f>
        <v/>
      </c>
      <c r="B197" s="125" t="str">
        <f t="shared" ca="1" si="21"/>
        <v/>
      </c>
      <c r="C197" s="125" t="str">
        <f ca="1">IFERROR(C196+MATCH(1,OFFSET('Health Products &amp; Equipment'!$CC$1,C196,0,500,1),0),"")</f>
        <v/>
      </c>
      <c r="D197" s="125" t="str">
        <f t="shared" ca="1" si="22"/>
        <v/>
      </c>
      <c r="E197" s="125" t="str">
        <f ca="1">IFERROR(E196+MATCH(1,OFFSET('Other Pharma &amp; Health Products'!$CC$1,E196,0,500,1),0),"")</f>
        <v/>
      </c>
      <c r="F197" s="125" t="str">
        <f t="shared" ca="1" si="23"/>
        <v/>
      </c>
      <c r="G197" s="125" t="str">
        <f ca="1">IFERROR(G196+MATCH(1,OFFSET('PSM Costs'!$CC$1,G196,0,500,1),0),"")</f>
        <v/>
      </c>
      <c r="H197" s="125" t="str">
        <f t="shared" ca="1" si="24"/>
        <v/>
      </c>
      <c r="I197" s="167" t="str">
        <f t="shared" ca="1" si="25"/>
        <v/>
      </c>
      <c r="J197" s="5" t="str">
        <f t="shared" ca="1" si="26"/>
        <v/>
      </c>
      <c r="K197" s="167" t="str">
        <f t="shared" ref="K197:K260" ca="1" si="27">IF(J197="","",IFERROR(LEFT(J197,FIND("--",J197)-1)*10000000,LEFT(SUBSTITUTE(J197,".",","),FIND("--",J197)-1)*10000000)+MID(J197,FIND("--",J197)+2,FIND("---",J197)-FIND("--",J197)-2)*1000+RIGHT(J197,LEN(J197)-FIND("---",J197)-2))</f>
        <v/>
      </c>
    </row>
    <row r="198" spans="1:11" x14ac:dyDescent="0.2">
      <c r="A198" s="125" t="str">
        <f ca="1">IFERROR(A197+MATCH(1,OFFSET(Pharmaceuticals!$CC$1,A197,0,500,1),0),"")</f>
        <v/>
      </c>
      <c r="B198" s="125" t="str">
        <f t="shared" ca="1" si="21"/>
        <v/>
      </c>
      <c r="C198" s="125" t="str">
        <f ca="1">IFERROR(C197+MATCH(1,OFFSET('Health Products &amp; Equipment'!$CC$1,C197,0,500,1),0),"")</f>
        <v/>
      </c>
      <c r="D198" s="125" t="str">
        <f t="shared" ca="1" si="22"/>
        <v/>
      </c>
      <c r="E198" s="125" t="str">
        <f ca="1">IFERROR(E197+MATCH(1,OFFSET('Other Pharma &amp; Health Products'!$CC$1,E197,0,500,1),0),"")</f>
        <v/>
      </c>
      <c r="F198" s="125" t="str">
        <f t="shared" ca="1" si="23"/>
        <v/>
      </c>
      <c r="G198" s="125" t="str">
        <f ca="1">IFERROR(G197+MATCH(1,OFFSET('PSM Costs'!$CC$1,G197,0,500,1),0),"")</f>
        <v/>
      </c>
      <c r="H198" s="125" t="str">
        <f t="shared" ca="1" si="24"/>
        <v/>
      </c>
      <c r="I198" s="167" t="str">
        <f t="shared" ca="1" si="25"/>
        <v/>
      </c>
      <c r="J198" s="5" t="str">
        <f t="shared" ca="1" si="26"/>
        <v/>
      </c>
      <c r="K198" s="167" t="str">
        <f t="shared" ca="1" si="27"/>
        <v/>
      </c>
    </row>
    <row r="199" spans="1:11" x14ac:dyDescent="0.2">
      <c r="A199" s="125" t="str">
        <f ca="1">IFERROR(A198+MATCH(1,OFFSET(Pharmaceuticals!$CC$1,A198,0,500,1),0),"")</f>
        <v/>
      </c>
      <c r="B199" s="125" t="str">
        <f t="shared" ca="1" si="21"/>
        <v/>
      </c>
      <c r="C199" s="125" t="str">
        <f ca="1">IFERROR(C198+MATCH(1,OFFSET('Health Products &amp; Equipment'!$CC$1,C198,0,500,1),0),"")</f>
        <v/>
      </c>
      <c r="D199" s="125" t="str">
        <f t="shared" ca="1" si="22"/>
        <v/>
      </c>
      <c r="E199" s="125" t="str">
        <f ca="1">IFERROR(E198+MATCH(1,OFFSET('Other Pharma &amp; Health Products'!$CC$1,E198,0,500,1),0),"")</f>
        <v/>
      </c>
      <c r="F199" s="125" t="str">
        <f t="shared" ca="1" si="23"/>
        <v/>
      </c>
      <c r="G199" s="125" t="str">
        <f ca="1">IFERROR(G198+MATCH(1,OFFSET('PSM Costs'!$CC$1,G198,0,500,1),0),"")</f>
        <v/>
      </c>
      <c r="H199" s="125" t="str">
        <f t="shared" ca="1" si="24"/>
        <v/>
      </c>
      <c r="I199" s="167" t="str">
        <f t="shared" ca="1" si="25"/>
        <v/>
      </c>
      <c r="J199" s="5" t="str">
        <f t="shared" ca="1" si="26"/>
        <v/>
      </c>
      <c r="K199" s="167" t="str">
        <f t="shared" ca="1" si="27"/>
        <v/>
      </c>
    </row>
    <row r="200" spans="1:11" x14ac:dyDescent="0.2">
      <c r="A200" s="125" t="str">
        <f ca="1">IFERROR(A199+MATCH(1,OFFSET(Pharmaceuticals!$CC$1,A199,0,500,1),0),"")</f>
        <v/>
      </c>
      <c r="B200" s="125" t="str">
        <f t="shared" ca="1" si="21"/>
        <v/>
      </c>
      <c r="C200" s="125" t="str">
        <f ca="1">IFERROR(C199+MATCH(1,OFFSET('Health Products &amp; Equipment'!$CC$1,C199,0,500,1),0),"")</f>
        <v/>
      </c>
      <c r="D200" s="125" t="str">
        <f t="shared" ca="1" si="22"/>
        <v/>
      </c>
      <c r="E200" s="125" t="str">
        <f ca="1">IFERROR(E199+MATCH(1,OFFSET('Other Pharma &amp; Health Products'!$CC$1,E199,0,500,1),0),"")</f>
        <v/>
      </c>
      <c r="F200" s="125" t="str">
        <f t="shared" ca="1" si="23"/>
        <v/>
      </c>
      <c r="G200" s="125" t="str">
        <f ca="1">IFERROR(G199+MATCH(1,OFFSET('PSM Costs'!$CC$1,G199,0,500,1),0),"")</f>
        <v/>
      </c>
      <c r="H200" s="125" t="str">
        <f t="shared" ca="1" si="24"/>
        <v/>
      </c>
      <c r="I200" s="167" t="str">
        <f t="shared" ca="1" si="25"/>
        <v/>
      </c>
      <c r="J200" s="5" t="str">
        <f t="shared" ca="1" si="26"/>
        <v/>
      </c>
      <c r="K200" s="167" t="str">
        <f t="shared" ca="1" si="27"/>
        <v/>
      </c>
    </row>
    <row r="201" spans="1:11" x14ac:dyDescent="0.2">
      <c r="A201" s="125" t="str">
        <f ca="1">IFERROR(A200+MATCH(1,OFFSET(Pharmaceuticals!$CC$1,A200,0,500,1),0),"")</f>
        <v/>
      </c>
      <c r="B201" s="125" t="str">
        <f t="shared" ca="1" si="21"/>
        <v/>
      </c>
      <c r="C201" s="125" t="str">
        <f ca="1">IFERROR(C200+MATCH(1,OFFSET('Health Products &amp; Equipment'!$CC$1,C200,0,500,1),0),"")</f>
        <v/>
      </c>
      <c r="D201" s="125" t="str">
        <f t="shared" ca="1" si="22"/>
        <v/>
      </c>
      <c r="E201" s="125" t="str">
        <f ca="1">IFERROR(E200+MATCH(1,OFFSET('Other Pharma &amp; Health Products'!$CC$1,E200,0,500,1),0),"")</f>
        <v/>
      </c>
      <c r="F201" s="125" t="str">
        <f t="shared" ca="1" si="23"/>
        <v/>
      </c>
      <c r="G201" s="125" t="str">
        <f ca="1">IFERROR(G200+MATCH(1,OFFSET('PSM Costs'!$CC$1,G200,0,500,1),0),"")</f>
        <v/>
      </c>
      <c r="H201" s="125" t="str">
        <f t="shared" ca="1" si="24"/>
        <v/>
      </c>
      <c r="I201" s="167" t="str">
        <f t="shared" ca="1" si="25"/>
        <v/>
      </c>
      <c r="J201" s="5" t="str">
        <f t="shared" ca="1" si="26"/>
        <v/>
      </c>
      <c r="K201" s="167" t="str">
        <f t="shared" ca="1" si="27"/>
        <v/>
      </c>
    </row>
    <row r="202" spans="1:11" x14ac:dyDescent="0.2">
      <c r="A202" s="125" t="str">
        <f ca="1">IFERROR(A201+MATCH(1,OFFSET(Pharmaceuticals!$CC$1,A201,0,500,1),0),"")</f>
        <v/>
      </c>
      <c r="B202" s="125" t="str">
        <f t="shared" ca="1" si="21"/>
        <v/>
      </c>
      <c r="C202" s="125" t="str">
        <f ca="1">IFERROR(C201+MATCH(1,OFFSET('Health Products &amp; Equipment'!$CC$1,C201,0,500,1),0),"")</f>
        <v/>
      </c>
      <c r="D202" s="125" t="str">
        <f t="shared" ca="1" si="22"/>
        <v/>
      </c>
      <c r="E202" s="125" t="str">
        <f ca="1">IFERROR(E201+MATCH(1,OFFSET('Other Pharma &amp; Health Products'!$CC$1,E201,0,500,1),0),"")</f>
        <v/>
      </c>
      <c r="F202" s="125" t="str">
        <f t="shared" ca="1" si="23"/>
        <v/>
      </c>
      <c r="G202" s="125" t="str">
        <f ca="1">IFERROR(G201+MATCH(1,OFFSET('PSM Costs'!$CC$1,G201,0,500,1),0),"")</f>
        <v/>
      </c>
      <c r="H202" s="125" t="str">
        <f t="shared" ca="1" si="24"/>
        <v/>
      </c>
      <c r="I202" s="167" t="str">
        <f t="shared" ca="1" si="25"/>
        <v/>
      </c>
      <c r="J202" s="5" t="str">
        <f t="shared" ca="1" si="26"/>
        <v/>
      </c>
      <c r="K202" s="167" t="str">
        <f t="shared" ca="1" si="27"/>
        <v/>
      </c>
    </row>
    <row r="203" spans="1:11" x14ac:dyDescent="0.2">
      <c r="A203" s="125" t="str">
        <f ca="1">IFERROR(A202+MATCH(1,OFFSET(Pharmaceuticals!$CC$1,A202,0,500,1),0),"")</f>
        <v/>
      </c>
      <c r="B203" s="125" t="str">
        <f t="shared" ca="1" si="21"/>
        <v/>
      </c>
      <c r="C203" s="125" t="str">
        <f ca="1">IFERROR(C202+MATCH(1,OFFSET('Health Products &amp; Equipment'!$CC$1,C202,0,500,1),0),"")</f>
        <v/>
      </c>
      <c r="D203" s="125" t="str">
        <f t="shared" ca="1" si="22"/>
        <v/>
      </c>
      <c r="E203" s="125" t="str">
        <f ca="1">IFERROR(E202+MATCH(1,OFFSET('Other Pharma &amp; Health Products'!$CC$1,E202,0,500,1),0),"")</f>
        <v/>
      </c>
      <c r="F203" s="125" t="str">
        <f t="shared" ca="1" si="23"/>
        <v/>
      </c>
      <c r="G203" s="125" t="str">
        <f ca="1">IFERROR(G202+MATCH(1,OFFSET('PSM Costs'!$CC$1,G202,0,500,1),0),"")</f>
        <v/>
      </c>
      <c r="H203" s="125" t="str">
        <f t="shared" ca="1" si="24"/>
        <v/>
      </c>
      <c r="I203" s="167" t="str">
        <f t="shared" ca="1" si="25"/>
        <v/>
      </c>
      <c r="J203" s="5" t="str">
        <f t="shared" ca="1" si="26"/>
        <v/>
      </c>
      <c r="K203" s="167" t="str">
        <f t="shared" ca="1" si="27"/>
        <v/>
      </c>
    </row>
    <row r="204" spans="1:11" x14ac:dyDescent="0.2">
      <c r="A204" s="125" t="str">
        <f ca="1">IFERROR(A203+MATCH(1,OFFSET(Pharmaceuticals!$CC$1,A203,0,500,1),0),"")</f>
        <v/>
      </c>
      <c r="B204" s="125" t="str">
        <f t="shared" ca="1" si="21"/>
        <v/>
      </c>
      <c r="C204" s="125" t="str">
        <f ca="1">IFERROR(C203+MATCH(1,OFFSET('Health Products &amp; Equipment'!$CC$1,C203,0,500,1),0),"")</f>
        <v/>
      </c>
      <c r="D204" s="125" t="str">
        <f t="shared" ca="1" si="22"/>
        <v/>
      </c>
      <c r="E204" s="125" t="str">
        <f ca="1">IFERROR(E203+MATCH(1,OFFSET('Other Pharma &amp; Health Products'!$CC$1,E203,0,500,1),0),"")</f>
        <v/>
      </c>
      <c r="F204" s="125" t="str">
        <f t="shared" ca="1" si="23"/>
        <v/>
      </c>
      <c r="G204" s="125" t="str">
        <f ca="1">IFERROR(G203+MATCH(1,OFFSET('PSM Costs'!$CC$1,G203,0,500,1),0),"")</f>
        <v/>
      </c>
      <c r="H204" s="125" t="str">
        <f t="shared" ca="1" si="24"/>
        <v/>
      </c>
      <c r="I204" s="167" t="str">
        <f t="shared" ca="1" si="25"/>
        <v/>
      </c>
      <c r="J204" s="5" t="str">
        <f t="shared" ca="1" si="26"/>
        <v/>
      </c>
      <c r="K204" s="167" t="str">
        <f t="shared" ca="1" si="27"/>
        <v/>
      </c>
    </row>
    <row r="205" spans="1:11" x14ac:dyDescent="0.2">
      <c r="A205" s="125" t="str">
        <f ca="1">IFERROR(A204+MATCH(1,OFFSET(Pharmaceuticals!$CC$1,A204,0,500,1),0),"")</f>
        <v/>
      </c>
      <c r="B205" s="125" t="str">
        <f t="shared" ca="1" si="21"/>
        <v/>
      </c>
      <c r="C205" s="125" t="str">
        <f ca="1">IFERROR(C204+MATCH(1,OFFSET('Health Products &amp; Equipment'!$CC$1,C204,0,500,1),0),"")</f>
        <v/>
      </c>
      <c r="D205" s="125" t="str">
        <f t="shared" ca="1" si="22"/>
        <v/>
      </c>
      <c r="E205" s="125" t="str">
        <f ca="1">IFERROR(E204+MATCH(1,OFFSET('Other Pharma &amp; Health Products'!$CC$1,E204,0,500,1),0),"")</f>
        <v/>
      </c>
      <c r="F205" s="125" t="str">
        <f t="shared" ca="1" si="23"/>
        <v/>
      </c>
      <c r="G205" s="125" t="str">
        <f ca="1">IFERROR(G204+MATCH(1,OFFSET('PSM Costs'!$CC$1,G204,0,500,1),0),"")</f>
        <v/>
      </c>
      <c r="H205" s="125" t="str">
        <f t="shared" ca="1" si="24"/>
        <v/>
      </c>
      <c r="I205" s="167" t="str">
        <f t="shared" ca="1" si="25"/>
        <v/>
      </c>
      <c r="J205" s="5" t="str">
        <f t="shared" ca="1" si="26"/>
        <v/>
      </c>
      <c r="K205" s="167" t="str">
        <f t="shared" ca="1" si="27"/>
        <v/>
      </c>
    </row>
    <row r="206" spans="1:11" x14ac:dyDescent="0.2">
      <c r="A206" s="125" t="str">
        <f ca="1">IFERROR(A205+MATCH(1,OFFSET(Pharmaceuticals!$CC$1,A205,0,500,1),0),"")</f>
        <v/>
      </c>
      <c r="B206" s="125" t="str">
        <f t="shared" ca="1" si="21"/>
        <v/>
      </c>
      <c r="C206" s="125" t="str">
        <f ca="1">IFERROR(C205+MATCH(1,OFFSET('Health Products &amp; Equipment'!$CC$1,C205,0,500,1),0),"")</f>
        <v/>
      </c>
      <c r="D206" s="125" t="str">
        <f t="shared" ca="1" si="22"/>
        <v/>
      </c>
      <c r="E206" s="125" t="str">
        <f ca="1">IFERROR(E205+MATCH(1,OFFSET('Other Pharma &amp; Health Products'!$CC$1,E205,0,500,1),0),"")</f>
        <v/>
      </c>
      <c r="F206" s="125" t="str">
        <f t="shared" ca="1" si="23"/>
        <v/>
      </c>
      <c r="G206" s="125" t="str">
        <f ca="1">IFERROR(G205+MATCH(1,OFFSET('PSM Costs'!$CC$1,G205,0,500,1),0),"")</f>
        <v/>
      </c>
      <c r="H206" s="125" t="str">
        <f t="shared" ca="1" si="24"/>
        <v/>
      </c>
      <c r="I206" s="167" t="str">
        <f t="shared" ca="1" si="25"/>
        <v/>
      </c>
      <c r="J206" s="5" t="str">
        <f t="shared" ca="1" si="26"/>
        <v/>
      </c>
      <c r="K206" s="167" t="str">
        <f t="shared" ca="1" si="27"/>
        <v/>
      </c>
    </row>
    <row r="207" spans="1:11" x14ac:dyDescent="0.2">
      <c r="A207" s="125" t="str">
        <f ca="1">IFERROR(A206+MATCH(1,OFFSET(Pharmaceuticals!$CC$1,A206,0,500,1),0),"")</f>
        <v/>
      </c>
      <c r="B207" s="125" t="str">
        <f t="shared" ca="1" si="21"/>
        <v/>
      </c>
      <c r="C207" s="125" t="str">
        <f ca="1">IFERROR(C206+MATCH(1,OFFSET('Health Products &amp; Equipment'!$CC$1,C206,0,500,1),0),"")</f>
        <v/>
      </c>
      <c r="D207" s="125" t="str">
        <f t="shared" ca="1" si="22"/>
        <v/>
      </c>
      <c r="E207" s="125" t="str">
        <f ca="1">IFERROR(E206+MATCH(1,OFFSET('Other Pharma &amp; Health Products'!$CC$1,E206,0,500,1),0),"")</f>
        <v/>
      </c>
      <c r="F207" s="125" t="str">
        <f t="shared" ca="1" si="23"/>
        <v/>
      </c>
      <c r="G207" s="125" t="str">
        <f ca="1">IFERROR(G206+MATCH(1,OFFSET('PSM Costs'!$CC$1,G206,0,500,1),0),"")</f>
        <v/>
      </c>
      <c r="H207" s="125" t="str">
        <f t="shared" ca="1" si="24"/>
        <v/>
      </c>
      <c r="I207" s="167" t="str">
        <f t="shared" ca="1" si="25"/>
        <v/>
      </c>
      <c r="J207" s="5" t="str">
        <f t="shared" ca="1" si="26"/>
        <v/>
      </c>
      <c r="K207" s="167" t="str">
        <f t="shared" ca="1" si="27"/>
        <v/>
      </c>
    </row>
    <row r="208" spans="1:11" x14ac:dyDescent="0.2">
      <c r="A208" s="125" t="str">
        <f ca="1">IFERROR(A207+MATCH(1,OFFSET(Pharmaceuticals!$CC$1,A207,0,500,1),0),"")</f>
        <v/>
      </c>
      <c r="B208" s="125" t="str">
        <f t="shared" ca="1" si="21"/>
        <v/>
      </c>
      <c r="C208" s="125" t="str">
        <f ca="1">IFERROR(C207+MATCH(1,OFFSET('Health Products &amp; Equipment'!$CC$1,C207,0,500,1),0),"")</f>
        <v/>
      </c>
      <c r="D208" s="125" t="str">
        <f t="shared" ca="1" si="22"/>
        <v/>
      </c>
      <c r="E208" s="125" t="str">
        <f ca="1">IFERROR(E207+MATCH(1,OFFSET('Other Pharma &amp; Health Products'!$CC$1,E207,0,500,1),0),"")</f>
        <v/>
      </c>
      <c r="F208" s="125" t="str">
        <f t="shared" ca="1" si="23"/>
        <v/>
      </c>
      <c r="G208" s="125" t="str">
        <f ca="1">IFERROR(G207+MATCH(1,OFFSET('PSM Costs'!$CC$1,G207,0,500,1),0),"")</f>
        <v/>
      </c>
      <c r="H208" s="125" t="str">
        <f t="shared" ca="1" si="24"/>
        <v/>
      </c>
      <c r="I208" s="167" t="str">
        <f t="shared" ca="1" si="25"/>
        <v/>
      </c>
      <c r="J208" s="5" t="str">
        <f t="shared" ca="1" si="26"/>
        <v/>
      </c>
      <c r="K208" s="167" t="str">
        <f t="shared" ca="1" si="27"/>
        <v/>
      </c>
    </row>
    <row r="209" spans="1:11" x14ac:dyDescent="0.2">
      <c r="A209" s="125" t="str">
        <f ca="1">IFERROR(A208+MATCH(1,OFFSET(Pharmaceuticals!$CC$1,A208,0,500,1),0),"")</f>
        <v/>
      </c>
      <c r="B209" s="125" t="str">
        <f t="shared" ca="1" si="21"/>
        <v/>
      </c>
      <c r="C209" s="125" t="str">
        <f ca="1">IFERROR(C208+MATCH(1,OFFSET('Health Products &amp; Equipment'!$CC$1,C208,0,500,1),0),"")</f>
        <v/>
      </c>
      <c r="D209" s="125" t="str">
        <f t="shared" ca="1" si="22"/>
        <v/>
      </c>
      <c r="E209" s="125" t="str">
        <f ca="1">IFERROR(E208+MATCH(1,OFFSET('Other Pharma &amp; Health Products'!$CC$1,E208,0,500,1),0),"")</f>
        <v/>
      </c>
      <c r="F209" s="125" t="str">
        <f t="shared" ca="1" si="23"/>
        <v/>
      </c>
      <c r="G209" s="125" t="str">
        <f ca="1">IFERROR(G208+MATCH(1,OFFSET('PSM Costs'!$CC$1,G208,0,500,1),0),"")</f>
        <v/>
      </c>
      <c r="H209" s="125" t="str">
        <f t="shared" ca="1" si="24"/>
        <v/>
      </c>
      <c r="I209" s="167" t="str">
        <f t="shared" ca="1" si="25"/>
        <v/>
      </c>
      <c r="J209" s="5" t="str">
        <f t="shared" ca="1" si="26"/>
        <v/>
      </c>
      <c r="K209" s="167" t="str">
        <f t="shared" ca="1" si="27"/>
        <v/>
      </c>
    </row>
    <row r="210" spans="1:11" x14ac:dyDescent="0.2">
      <c r="A210" s="125" t="str">
        <f ca="1">IFERROR(A209+MATCH(1,OFFSET(Pharmaceuticals!$CC$1,A209,0,500,1),0),"")</f>
        <v/>
      </c>
      <c r="B210" s="125" t="str">
        <f t="shared" ca="1" si="21"/>
        <v/>
      </c>
      <c r="C210" s="125" t="str">
        <f ca="1">IFERROR(C209+MATCH(1,OFFSET('Health Products &amp; Equipment'!$CC$1,C209,0,500,1),0),"")</f>
        <v/>
      </c>
      <c r="D210" s="125" t="str">
        <f t="shared" ca="1" si="22"/>
        <v/>
      </c>
      <c r="E210" s="125" t="str">
        <f ca="1">IFERROR(E209+MATCH(1,OFFSET('Other Pharma &amp; Health Products'!$CC$1,E209,0,500,1),0),"")</f>
        <v/>
      </c>
      <c r="F210" s="125" t="str">
        <f t="shared" ca="1" si="23"/>
        <v/>
      </c>
      <c r="G210" s="125" t="str">
        <f ca="1">IFERROR(G209+MATCH(1,OFFSET('PSM Costs'!$CC$1,G209,0,500,1),0),"")</f>
        <v/>
      </c>
      <c r="H210" s="125" t="str">
        <f t="shared" ca="1" si="24"/>
        <v/>
      </c>
      <c r="I210" s="167" t="str">
        <f t="shared" ca="1" si="25"/>
        <v/>
      </c>
      <c r="J210" s="5" t="str">
        <f t="shared" ca="1" si="26"/>
        <v/>
      </c>
      <c r="K210" s="167" t="str">
        <f t="shared" ca="1" si="27"/>
        <v/>
      </c>
    </row>
    <row r="211" spans="1:11" x14ac:dyDescent="0.2">
      <c r="A211" s="125" t="str">
        <f ca="1">IFERROR(A210+MATCH(1,OFFSET(Pharmaceuticals!$CC$1,A210,0,500,1),0),"")</f>
        <v/>
      </c>
      <c r="B211" s="125" t="str">
        <f t="shared" ca="1" si="21"/>
        <v/>
      </c>
      <c r="C211" s="125" t="str">
        <f ca="1">IFERROR(C210+MATCH(1,OFFSET('Health Products &amp; Equipment'!$CC$1,C210,0,500,1),0),"")</f>
        <v/>
      </c>
      <c r="D211" s="125" t="str">
        <f t="shared" ca="1" si="22"/>
        <v/>
      </c>
      <c r="E211" s="125" t="str">
        <f ca="1">IFERROR(E210+MATCH(1,OFFSET('Other Pharma &amp; Health Products'!$CC$1,E210,0,500,1),0),"")</f>
        <v/>
      </c>
      <c r="F211" s="125" t="str">
        <f t="shared" ca="1" si="23"/>
        <v/>
      </c>
      <c r="G211" s="125" t="str">
        <f ca="1">IFERROR(G210+MATCH(1,OFFSET('PSM Costs'!$CC$1,G210,0,500,1),0),"")</f>
        <v/>
      </c>
      <c r="H211" s="125" t="str">
        <f t="shared" ca="1" si="24"/>
        <v/>
      </c>
      <c r="I211" s="167" t="str">
        <f t="shared" ca="1" si="25"/>
        <v/>
      </c>
      <c r="J211" s="5" t="str">
        <f t="shared" ca="1" si="26"/>
        <v/>
      </c>
      <c r="K211" s="167" t="str">
        <f t="shared" ca="1" si="27"/>
        <v/>
      </c>
    </row>
    <row r="212" spans="1:11" x14ac:dyDescent="0.2">
      <c r="A212" s="125" t="str">
        <f ca="1">IFERROR(A211+MATCH(1,OFFSET(Pharmaceuticals!$CC$1,A211,0,500,1),0),"")</f>
        <v/>
      </c>
      <c r="B212" s="125" t="str">
        <f t="shared" ca="1" si="21"/>
        <v/>
      </c>
      <c r="C212" s="125" t="str">
        <f ca="1">IFERROR(C211+MATCH(1,OFFSET('Health Products &amp; Equipment'!$CC$1,C211,0,500,1),0),"")</f>
        <v/>
      </c>
      <c r="D212" s="125" t="str">
        <f t="shared" ca="1" si="22"/>
        <v/>
      </c>
      <c r="E212" s="125" t="str">
        <f ca="1">IFERROR(E211+MATCH(1,OFFSET('Other Pharma &amp; Health Products'!$CC$1,E211,0,500,1),0),"")</f>
        <v/>
      </c>
      <c r="F212" s="125" t="str">
        <f t="shared" ca="1" si="23"/>
        <v/>
      </c>
      <c r="G212" s="125" t="str">
        <f ca="1">IFERROR(G211+MATCH(1,OFFSET('PSM Costs'!$CC$1,G211,0,500,1),0),"")</f>
        <v/>
      </c>
      <c r="H212" s="125" t="str">
        <f t="shared" ca="1" si="24"/>
        <v/>
      </c>
      <c r="I212" s="167" t="str">
        <f t="shared" ca="1" si="25"/>
        <v/>
      </c>
      <c r="J212" s="5" t="str">
        <f t="shared" ca="1" si="26"/>
        <v/>
      </c>
      <c r="K212" s="167" t="str">
        <f t="shared" ca="1" si="27"/>
        <v/>
      </c>
    </row>
    <row r="213" spans="1:11" x14ac:dyDescent="0.2">
      <c r="A213" s="125" t="str">
        <f ca="1">IFERROR(A212+MATCH(1,OFFSET(Pharmaceuticals!$CC$1,A212,0,500,1),0),"")</f>
        <v/>
      </c>
      <c r="B213" s="125" t="str">
        <f t="shared" ca="1" si="21"/>
        <v/>
      </c>
      <c r="C213" s="125" t="str">
        <f ca="1">IFERROR(C212+MATCH(1,OFFSET('Health Products &amp; Equipment'!$CC$1,C212,0,500,1),0),"")</f>
        <v/>
      </c>
      <c r="D213" s="125" t="str">
        <f t="shared" ca="1" si="22"/>
        <v/>
      </c>
      <c r="E213" s="125" t="str">
        <f ca="1">IFERROR(E212+MATCH(1,OFFSET('Other Pharma &amp; Health Products'!$CC$1,E212,0,500,1),0),"")</f>
        <v/>
      </c>
      <c r="F213" s="125" t="str">
        <f t="shared" ca="1" si="23"/>
        <v/>
      </c>
      <c r="G213" s="125" t="str">
        <f ca="1">IFERROR(G212+MATCH(1,OFFSET('PSM Costs'!$CC$1,G212,0,500,1),0),"")</f>
        <v/>
      </c>
      <c r="H213" s="125" t="str">
        <f t="shared" ca="1" si="24"/>
        <v/>
      </c>
      <c r="I213" s="167" t="str">
        <f t="shared" ca="1" si="25"/>
        <v/>
      </c>
      <c r="J213" s="5" t="str">
        <f t="shared" ca="1" si="26"/>
        <v/>
      </c>
      <c r="K213" s="167" t="str">
        <f t="shared" ca="1" si="27"/>
        <v/>
      </c>
    </row>
    <row r="214" spans="1:11" x14ac:dyDescent="0.2">
      <c r="A214" s="125" t="str">
        <f ca="1">IFERROR(A213+MATCH(1,OFFSET(Pharmaceuticals!$CC$1,A213,0,500,1),0),"")</f>
        <v/>
      </c>
      <c r="B214" s="125" t="str">
        <f t="shared" ca="1" si="21"/>
        <v/>
      </c>
      <c r="C214" s="125" t="str">
        <f ca="1">IFERROR(C213+MATCH(1,OFFSET('Health Products &amp; Equipment'!$CC$1,C213,0,500,1),0),"")</f>
        <v/>
      </c>
      <c r="D214" s="125" t="str">
        <f t="shared" ca="1" si="22"/>
        <v/>
      </c>
      <c r="E214" s="125" t="str">
        <f ca="1">IFERROR(E213+MATCH(1,OFFSET('Other Pharma &amp; Health Products'!$CC$1,E213,0,500,1),0),"")</f>
        <v/>
      </c>
      <c r="F214" s="125" t="str">
        <f t="shared" ca="1" si="23"/>
        <v/>
      </c>
      <c r="G214" s="125" t="str">
        <f ca="1">IFERROR(G213+MATCH(1,OFFSET('PSM Costs'!$CC$1,G213,0,500,1),0),"")</f>
        <v/>
      </c>
      <c r="H214" s="125" t="str">
        <f t="shared" ca="1" si="24"/>
        <v/>
      </c>
      <c r="I214" s="167" t="str">
        <f t="shared" ca="1" si="25"/>
        <v/>
      </c>
      <c r="J214" s="5" t="str">
        <f t="shared" ca="1" si="26"/>
        <v/>
      </c>
      <c r="K214" s="167" t="str">
        <f t="shared" ca="1" si="27"/>
        <v/>
      </c>
    </row>
    <row r="215" spans="1:11" x14ac:dyDescent="0.2">
      <c r="A215" s="125" t="str">
        <f ca="1">IFERROR(A214+MATCH(1,OFFSET(Pharmaceuticals!$CC$1,A214,0,500,1),0),"")</f>
        <v/>
      </c>
      <c r="B215" s="125" t="str">
        <f t="shared" ca="1" si="21"/>
        <v/>
      </c>
      <c r="C215" s="125" t="str">
        <f ca="1">IFERROR(C214+MATCH(1,OFFSET('Health Products &amp; Equipment'!$CC$1,C214,0,500,1),0),"")</f>
        <v/>
      </c>
      <c r="D215" s="125" t="str">
        <f t="shared" ca="1" si="22"/>
        <v/>
      </c>
      <c r="E215" s="125" t="str">
        <f ca="1">IFERROR(E214+MATCH(1,OFFSET('Other Pharma &amp; Health Products'!$CC$1,E214,0,500,1),0),"")</f>
        <v/>
      </c>
      <c r="F215" s="125" t="str">
        <f t="shared" ca="1" si="23"/>
        <v/>
      </c>
      <c r="G215" s="125" t="str">
        <f ca="1">IFERROR(G214+MATCH(1,OFFSET('PSM Costs'!$CC$1,G214,0,500,1),0),"")</f>
        <v/>
      </c>
      <c r="H215" s="125" t="str">
        <f t="shared" ca="1" si="24"/>
        <v/>
      </c>
      <c r="I215" s="167" t="str">
        <f t="shared" ca="1" si="25"/>
        <v/>
      </c>
      <c r="J215" s="5" t="str">
        <f t="shared" ca="1" si="26"/>
        <v/>
      </c>
      <c r="K215" s="167" t="str">
        <f t="shared" ca="1" si="27"/>
        <v/>
      </c>
    </row>
    <row r="216" spans="1:11" x14ac:dyDescent="0.2">
      <c r="A216" s="125" t="str">
        <f ca="1">IFERROR(A215+MATCH(1,OFFSET(Pharmaceuticals!$CC$1,A215,0,500,1),0),"")</f>
        <v/>
      </c>
      <c r="B216" s="125" t="str">
        <f t="shared" ca="1" si="21"/>
        <v/>
      </c>
      <c r="C216" s="125" t="str">
        <f ca="1">IFERROR(C215+MATCH(1,OFFSET('Health Products &amp; Equipment'!$CC$1,C215,0,500,1),0),"")</f>
        <v/>
      </c>
      <c r="D216" s="125" t="str">
        <f t="shared" ca="1" si="22"/>
        <v/>
      </c>
      <c r="E216" s="125" t="str">
        <f ca="1">IFERROR(E215+MATCH(1,OFFSET('Other Pharma &amp; Health Products'!$CC$1,E215,0,500,1),0),"")</f>
        <v/>
      </c>
      <c r="F216" s="125" t="str">
        <f t="shared" ca="1" si="23"/>
        <v/>
      </c>
      <c r="G216" s="125" t="str">
        <f ca="1">IFERROR(G215+MATCH(1,OFFSET('PSM Costs'!$CC$1,G215,0,500,1),0),"")</f>
        <v/>
      </c>
      <c r="H216" s="125" t="str">
        <f t="shared" ca="1" si="24"/>
        <v/>
      </c>
      <c r="I216" s="167" t="str">
        <f t="shared" ca="1" si="25"/>
        <v/>
      </c>
      <c r="J216" s="5" t="str">
        <f t="shared" ca="1" si="26"/>
        <v/>
      </c>
      <c r="K216" s="167" t="str">
        <f t="shared" ca="1" si="27"/>
        <v/>
      </c>
    </row>
    <row r="217" spans="1:11" x14ac:dyDescent="0.2">
      <c r="A217" s="125" t="str">
        <f ca="1">IFERROR(A216+MATCH(1,OFFSET(Pharmaceuticals!$CC$1,A216,0,500,1),0),"")</f>
        <v/>
      </c>
      <c r="B217" s="125" t="str">
        <f t="shared" ca="1" si="21"/>
        <v/>
      </c>
      <c r="C217" s="125" t="str">
        <f ca="1">IFERROR(C216+MATCH(1,OFFSET('Health Products &amp; Equipment'!$CC$1,C216,0,500,1),0),"")</f>
        <v/>
      </c>
      <c r="D217" s="125" t="str">
        <f t="shared" ca="1" si="22"/>
        <v/>
      </c>
      <c r="E217" s="125" t="str">
        <f ca="1">IFERROR(E216+MATCH(1,OFFSET('Other Pharma &amp; Health Products'!$CC$1,E216,0,500,1),0),"")</f>
        <v/>
      </c>
      <c r="F217" s="125" t="str">
        <f t="shared" ca="1" si="23"/>
        <v/>
      </c>
      <c r="G217" s="125" t="str">
        <f ca="1">IFERROR(G216+MATCH(1,OFFSET('PSM Costs'!$CC$1,G216,0,500,1),0),"")</f>
        <v/>
      </c>
      <c r="H217" s="125" t="str">
        <f t="shared" ca="1" si="24"/>
        <v/>
      </c>
      <c r="I217" s="167" t="str">
        <f t="shared" ca="1" si="25"/>
        <v/>
      </c>
      <c r="J217" s="5" t="str">
        <f t="shared" ca="1" si="26"/>
        <v/>
      </c>
      <c r="K217" s="167" t="str">
        <f t="shared" ca="1" si="27"/>
        <v/>
      </c>
    </row>
    <row r="218" spans="1:11" x14ac:dyDescent="0.2">
      <c r="A218" s="125" t="str">
        <f ca="1">IFERROR(A217+MATCH(1,OFFSET(Pharmaceuticals!$CC$1,A217,0,500,1),0),"")</f>
        <v/>
      </c>
      <c r="B218" s="125" t="str">
        <f t="shared" ca="1" si="21"/>
        <v/>
      </c>
      <c r="C218" s="125" t="str">
        <f ca="1">IFERROR(C217+MATCH(1,OFFSET('Health Products &amp; Equipment'!$CC$1,C217,0,500,1),0),"")</f>
        <v/>
      </c>
      <c r="D218" s="125" t="str">
        <f t="shared" ca="1" si="22"/>
        <v/>
      </c>
      <c r="E218" s="125" t="str">
        <f ca="1">IFERROR(E217+MATCH(1,OFFSET('Other Pharma &amp; Health Products'!$CC$1,E217,0,500,1),0),"")</f>
        <v/>
      </c>
      <c r="F218" s="125" t="str">
        <f t="shared" ca="1" si="23"/>
        <v/>
      </c>
      <c r="G218" s="125" t="str">
        <f ca="1">IFERROR(G217+MATCH(1,OFFSET('PSM Costs'!$CC$1,G217,0,500,1),0),"")</f>
        <v/>
      </c>
      <c r="H218" s="125" t="str">
        <f t="shared" ca="1" si="24"/>
        <v/>
      </c>
      <c r="I218" s="167" t="str">
        <f t="shared" ca="1" si="25"/>
        <v/>
      </c>
      <c r="J218" s="5" t="str">
        <f t="shared" ca="1" si="26"/>
        <v/>
      </c>
      <c r="K218" s="167" t="str">
        <f t="shared" ca="1" si="27"/>
        <v/>
      </c>
    </row>
    <row r="219" spans="1:11" x14ac:dyDescent="0.2">
      <c r="A219" s="125" t="str">
        <f ca="1">IFERROR(A218+MATCH(1,OFFSET(Pharmaceuticals!$CC$1,A218,0,500,1),0),"")</f>
        <v/>
      </c>
      <c r="B219" s="125" t="str">
        <f t="shared" ca="1" si="21"/>
        <v/>
      </c>
      <c r="C219" s="125" t="str">
        <f ca="1">IFERROR(C218+MATCH(1,OFFSET('Health Products &amp; Equipment'!$CC$1,C218,0,500,1),0),"")</f>
        <v/>
      </c>
      <c r="D219" s="125" t="str">
        <f t="shared" ca="1" si="22"/>
        <v/>
      </c>
      <c r="E219" s="125" t="str">
        <f ca="1">IFERROR(E218+MATCH(1,OFFSET('Other Pharma &amp; Health Products'!$CC$1,E218,0,500,1),0),"")</f>
        <v/>
      </c>
      <c r="F219" s="125" t="str">
        <f t="shared" ca="1" si="23"/>
        <v/>
      </c>
      <c r="G219" s="125" t="str">
        <f ca="1">IFERROR(G218+MATCH(1,OFFSET('PSM Costs'!$CC$1,G218,0,500,1),0),"")</f>
        <v/>
      </c>
      <c r="H219" s="125" t="str">
        <f t="shared" ca="1" si="24"/>
        <v/>
      </c>
      <c r="I219" s="167" t="str">
        <f t="shared" ca="1" si="25"/>
        <v/>
      </c>
      <c r="J219" s="5" t="str">
        <f t="shared" ca="1" si="26"/>
        <v/>
      </c>
      <c r="K219" s="167" t="str">
        <f t="shared" ca="1" si="27"/>
        <v/>
      </c>
    </row>
    <row r="220" spans="1:11" x14ac:dyDescent="0.2">
      <c r="A220" s="125" t="str">
        <f ca="1">IFERROR(A219+MATCH(1,OFFSET(Pharmaceuticals!$CC$1,A219,0,500,1),0),"")</f>
        <v/>
      </c>
      <c r="B220" s="125" t="str">
        <f t="shared" ca="1" si="21"/>
        <v/>
      </c>
      <c r="C220" s="125" t="str">
        <f ca="1">IFERROR(C219+MATCH(1,OFFSET('Health Products &amp; Equipment'!$CC$1,C219,0,500,1),0),"")</f>
        <v/>
      </c>
      <c r="D220" s="125" t="str">
        <f t="shared" ca="1" si="22"/>
        <v/>
      </c>
      <c r="E220" s="125" t="str">
        <f ca="1">IFERROR(E219+MATCH(1,OFFSET('Other Pharma &amp; Health Products'!$CC$1,E219,0,500,1),0),"")</f>
        <v/>
      </c>
      <c r="F220" s="125" t="str">
        <f t="shared" ca="1" si="23"/>
        <v/>
      </c>
      <c r="G220" s="125" t="str">
        <f ca="1">IFERROR(G219+MATCH(1,OFFSET('PSM Costs'!$CC$1,G219,0,500,1),0),"")</f>
        <v/>
      </c>
      <c r="H220" s="125" t="str">
        <f t="shared" ca="1" si="24"/>
        <v/>
      </c>
      <c r="I220" s="167" t="str">
        <f t="shared" ca="1" si="25"/>
        <v/>
      </c>
      <c r="J220" s="5" t="str">
        <f t="shared" ca="1" si="26"/>
        <v/>
      </c>
      <c r="K220" s="167" t="str">
        <f t="shared" ca="1" si="27"/>
        <v/>
      </c>
    </row>
    <row r="221" spans="1:11" x14ac:dyDescent="0.2">
      <c r="A221" s="125" t="str">
        <f ca="1">IFERROR(A220+MATCH(1,OFFSET(Pharmaceuticals!$CC$1,A220,0,500,1),0),"")</f>
        <v/>
      </c>
      <c r="B221" s="125" t="str">
        <f t="shared" ca="1" si="21"/>
        <v/>
      </c>
      <c r="C221" s="125" t="str">
        <f ca="1">IFERROR(C220+MATCH(1,OFFSET('Health Products &amp; Equipment'!$CC$1,C220,0,500,1),0),"")</f>
        <v/>
      </c>
      <c r="D221" s="125" t="str">
        <f t="shared" ca="1" si="22"/>
        <v/>
      </c>
      <c r="E221" s="125" t="str">
        <f ca="1">IFERROR(E220+MATCH(1,OFFSET('Other Pharma &amp; Health Products'!$CC$1,E220,0,500,1),0),"")</f>
        <v/>
      </c>
      <c r="F221" s="125" t="str">
        <f t="shared" ca="1" si="23"/>
        <v/>
      </c>
      <c r="G221" s="125" t="str">
        <f ca="1">IFERROR(G220+MATCH(1,OFFSET('PSM Costs'!$CC$1,G220,0,500,1),0),"")</f>
        <v/>
      </c>
      <c r="H221" s="125" t="str">
        <f t="shared" ca="1" si="24"/>
        <v/>
      </c>
      <c r="I221" s="167" t="str">
        <f t="shared" ca="1" si="25"/>
        <v/>
      </c>
      <c r="J221" s="5" t="str">
        <f t="shared" ca="1" si="26"/>
        <v/>
      </c>
      <c r="K221" s="167" t="str">
        <f t="shared" ca="1" si="27"/>
        <v/>
      </c>
    </row>
    <row r="222" spans="1:11" x14ac:dyDescent="0.2">
      <c r="A222" s="125" t="str">
        <f ca="1">IFERROR(A221+MATCH(1,OFFSET(Pharmaceuticals!$CC$1,A221,0,500,1),0),"")</f>
        <v/>
      </c>
      <c r="B222" s="125" t="str">
        <f t="shared" ca="1" si="21"/>
        <v/>
      </c>
      <c r="C222" s="125" t="str">
        <f ca="1">IFERROR(C221+MATCH(1,OFFSET('Health Products &amp; Equipment'!$CC$1,C221,0,500,1),0),"")</f>
        <v/>
      </c>
      <c r="D222" s="125" t="str">
        <f t="shared" ca="1" si="22"/>
        <v/>
      </c>
      <c r="E222" s="125" t="str">
        <f ca="1">IFERROR(E221+MATCH(1,OFFSET('Other Pharma &amp; Health Products'!$CC$1,E221,0,500,1),0),"")</f>
        <v/>
      </c>
      <c r="F222" s="125" t="str">
        <f t="shared" ca="1" si="23"/>
        <v/>
      </c>
      <c r="G222" s="125" t="str">
        <f ca="1">IFERROR(G221+MATCH(1,OFFSET('PSM Costs'!$CC$1,G221,0,500,1),0),"")</f>
        <v/>
      </c>
      <c r="H222" s="125" t="str">
        <f t="shared" ca="1" si="24"/>
        <v/>
      </c>
      <c r="I222" s="167" t="str">
        <f t="shared" ca="1" si="25"/>
        <v/>
      </c>
      <c r="J222" s="5" t="str">
        <f t="shared" ca="1" si="26"/>
        <v/>
      </c>
      <c r="K222" s="167" t="str">
        <f t="shared" ca="1" si="27"/>
        <v/>
      </c>
    </row>
    <row r="223" spans="1:11" x14ac:dyDescent="0.2">
      <c r="A223" s="125" t="str">
        <f ca="1">IFERROR(A222+MATCH(1,OFFSET(Pharmaceuticals!$CC$1,A222,0,500,1),0),"")</f>
        <v/>
      </c>
      <c r="B223" s="125" t="str">
        <f t="shared" ca="1" si="21"/>
        <v/>
      </c>
      <c r="C223" s="125" t="str">
        <f ca="1">IFERROR(C222+MATCH(1,OFFSET('Health Products &amp; Equipment'!$CC$1,C222,0,500,1),0),"")</f>
        <v/>
      </c>
      <c r="D223" s="125" t="str">
        <f t="shared" ca="1" si="22"/>
        <v/>
      </c>
      <c r="E223" s="125" t="str">
        <f ca="1">IFERROR(E222+MATCH(1,OFFSET('Other Pharma &amp; Health Products'!$CC$1,E222,0,500,1),0),"")</f>
        <v/>
      </c>
      <c r="F223" s="125" t="str">
        <f t="shared" ca="1" si="23"/>
        <v/>
      </c>
      <c r="G223" s="125" t="str">
        <f ca="1">IFERROR(G222+MATCH(1,OFFSET('PSM Costs'!$CC$1,G222,0,500,1),0),"")</f>
        <v/>
      </c>
      <c r="H223" s="125" t="str">
        <f t="shared" ca="1" si="24"/>
        <v/>
      </c>
      <c r="I223" s="167" t="str">
        <f t="shared" ca="1" si="25"/>
        <v/>
      </c>
      <c r="J223" s="5" t="str">
        <f t="shared" ca="1" si="26"/>
        <v/>
      </c>
      <c r="K223" s="167" t="str">
        <f t="shared" ca="1" si="27"/>
        <v/>
      </c>
    </row>
    <row r="224" spans="1:11" x14ac:dyDescent="0.2">
      <c r="A224" s="125" t="str">
        <f ca="1">IFERROR(A223+MATCH(1,OFFSET(Pharmaceuticals!$CC$1,A223,0,500,1),0),"")</f>
        <v/>
      </c>
      <c r="B224" s="125" t="str">
        <f t="shared" ca="1" si="21"/>
        <v/>
      </c>
      <c r="C224" s="125" t="str">
        <f ca="1">IFERROR(C223+MATCH(1,OFFSET('Health Products &amp; Equipment'!$CC$1,C223,0,500,1),0),"")</f>
        <v/>
      </c>
      <c r="D224" s="125" t="str">
        <f t="shared" ca="1" si="22"/>
        <v/>
      </c>
      <c r="E224" s="125" t="str">
        <f ca="1">IFERROR(E223+MATCH(1,OFFSET('Other Pharma &amp; Health Products'!$CC$1,E223,0,500,1),0),"")</f>
        <v/>
      </c>
      <c r="F224" s="125" t="str">
        <f t="shared" ca="1" si="23"/>
        <v/>
      </c>
      <c r="G224" s="125" t="str">
        <f ca="1">IFERROR(G223+MATCH(1,OFFSET('PSM Costs'!$CC$1,G223,0,500,1),0),"")</f>
        <v/>
      </c>
      <c r="H224" s="125" t="str">
        <f t="shared" ca="1" si="24"/>
        <v/>
      </c>
      <c r="I224" s="167" t="str">
        <f t="shared" ca="1" si="25"/>
        <v/>
      </c>
      <c r="J224" s="5" t="str">
        <f t="shared" ca="1" si="26"/>
        <v/>
      </c>
      <c r="K224" s="167" t="str">
        <f t="shared" ca="1" si="27"/>
        <v/>
      </c>
    </row>
    <row r="225" spans="1:11" x14ac:dyDescent="0.2">
      <c r="A225" s="125" t="str">
        <f ca="1">IFERROR(A224+MATCH(1,OFFSET(Pharmaceuticals!$CC$1,A224,0,500,1),0),"")</f>
        <v/>
      </c>
      <c r="B225" s="125" t="str">
        <f t="shared" ca="1" si="21"/>
        <v/>
      </c>
      <c r="C225" s="125" t="str">
        <f ca="1">IFERROR(C224+MATCH(1,OFFSET('Health Products &amp; Equipment'!$CC$1,C224,0,500,1),0),"")</f>
        <v/>
      </c>
      <c r="D225" s="125" t="str">
        <f t="shared" ca="1" si="22"/>
        <v/>
      </c>
      <c r="E225" s="125" t="str">
        <f ca="1">IFERROR(E224+MATCH(1,OFFSET('Other Pharma &amp; Health Products'!$CC$1,E224,0,500,1),0),"")</f>
        <v/>
      </c>
      <c r="F225" s="125" t="str">
        <f t="shared" ca="1" si="23"/>
        <v/>
      </c>
      <c r="G225" s="125" t="str">
        <f ca="1">IFERROR(G224+MATCH(1,OFFSET('PSM Costs'!$CC$1,G224,0,500,1),0),"")</f>
        <v/>
      </c>
      <c r="H225" s="125" t="str">
        <f t="shared" ca="1" si="24"/>
        <v/>
      </c>
      <c r="I225" s="167" t="str">
        <f t="shared" ca="1" si="25"/>
        <v/>
      </c>
      <c r="J225" s="5" t="str">
        <f t="shared" ca="1" si="26"/>
        <v/>
      </c>
      <c r="K225" s="167" t="str">
        <f t="shared" ca="1" si="27"/>
        <v/>
      </c>
    </row>
    <row r="226" spans="1:11" x14ac:dyDescent="0.2">
      <c r="A226" s="125" t="str">
        <f ca="1">IFERROR(A225+MATCH(1,OFFSET(Pharmaceuticals!$CC$1,A225,0,500,1),0),"")</f>
        <v/>
      </c>
      <c r="B226" s="125" t="str">
        <f t="shared" ca="1" si="21"/>
        <v/>
      </c>
      <c r="C226" s="125" t="str">
        <f ca="1">IFERROR(C225+MATCH(1,OFFSET('Health Products &amp; Equipment'!$CC$1,C225,0,500,1),0),"")</f>
        <v/>
      </c>
      <c r="D226" s="125" t="str">
        <f t="shared" ca="1" si="22"/>
        <v/>
      </c>
      <c r="E226" s="125" t="str">
        <f ca="1">IFERROR(E225+MATCH(1,OFFSET('Other Pharma &amp; Health Products'!$CC$1,E225,0,500,1),0),"")</f>
        <v/>
      </c>
      <c r="F226" s="125" t="str">
        <f t="shared" ca="1" si="23"/>
        <v/>
      </c>
      <c r="G226" s="125" t="str">
        <f ca="1">IFERROR(G225+MATCH(1,OFFSET('PSM Costs'!$CC$1,G225,0,500,1),0),"")</f>
        <v/>
      </c>
      <c r="H226" s="125" t="str">
        <f t="shared" ca="1" si="24"/>
        <v/>
      </c>
      <c r="I226" s="167" t="str">
        <f t="shared" ca="1" si="25"/>
        <v/>
      </c>
      <c r="J226" s="5" t="str">
        <f t="shared" ca="1" si="26"/>
        <v/>
      </c>
      <c r="K226" s="167" t="str">
        <f t="shared" ca="1" si="27"/>
        <v/>
      </c>
    </row>
    <row r="227" spans="1:11" x14ac:dyDescent="0.2">
      <c r="A227" s="125" t="str">
        <f ca="1">IFERROR(A226+MATCH(1,OFFSET(Pharmaceuticals!$CC$1,A226,0,500,1),0),"")</f>
        <v/>
      </c>
      <c r="B227" s="125" t="str">
        <f t="shared" ca="1" si="21"/>
        <v/>
      </c>
      <c r="C227" s="125" t="str">
        <f ca="1">IFERROR(C226+MATCH(1,OFFSET('Health Products &amp; Equipment'!$CC$1,C226,0,500,1),0),"")</f>
        <v/>
      </c>
      <c r="D227" s="125" t="str">
        <f t="shared" ca="1" si="22"/>
        <v/>
      </c>
      <c r="E227" s="125" t="str">
        <f ca="1">IFERROR(E226+MATCH(1,OFFSET('Other Pharma &amp; Health Products'!$CC$1,E226,0,500,1),0),"")</f>
        <v/>
      </c>
      <c r="F227" s="125" t="str">
        <f t="shared" ca="1" si="23"/>
        <v/>
      </c>
      <c r="G227" s="125" t="str">
        <f ca="1">IFERROR(G226+MATCH(1,OFFSET('PSM Costs'!$CC$1,G226,0,500,1),0),"")</f>
        <v/>
      </c>
      <c r="H227" s="125" t="str">
        <f t="shared" ca="1" si="24"/>
        <v/>
      </c>
      <c r="I227" s="167" t="str">
        <f t="shared" ca="1" si="25"/>
        <v/>
      </c>
      <c r="J227" s="5" t="str">
        <f t="shared" ca="1" si="26"/>
        <v/>
      </c>
      <c r="K227" s="167" t="str">
        <f t="shared" ca="1" si="27"/>
        <v/>
      </c>
    </row>
    <row r="228" spans="1:11" x14ac:dyDescent="0.2">
      <c r="A228" s="125" t="str">
        <f ca="1">IFERROR(A227+MATCH(1,OFFSET(Pharmaceuticals!$CC$1,A227,0,500,1),0),"")</f>
        <v/>
      </c>
      <c r="B228" s="125" t="str">
        <f t="shared" ca="1" si="21"/>
        <v/>
      </c>
      <c r="C228" s="125" t="str">
        <f ca="1">IFERROR(C227+MATCH(1,OFFSET('Health Products &amp; Equipment'!$CC$1,C227,0,500,1),0),"")</f>
        <v/>
      </c>
      <c r="D228" s="125" t="str">
        <f t="shared" ca="1" si="22"/>
        <v/>
      </c>
      <c r="E228" s="125" t="str">
        <f ca="1">IFERROR(E227+MATCH(1,OFFSET('Other Pharma &amp; Health Products'!$CC$1,E227,0,500,1),0),"")</f>
        <v/>
      </c>
      <c r="F228" s="125" t="str">
        <f t="shared" ca="1" si="23"/>
        <v/>
      </c>
      <c r="G228" s="125" t="str">
        <f ca="1">IFERROR(G227+MATCH(1,OFFSET('PSM Costs'!$CC$1,G227,0,500,1),0),"")</f>
        <v/>
      </c>
      <c r="H228" s="125" t="str">
        <f t="shared" ca="1" si="24"/>
        <v/>
      </c>
      <c r="I228" s="167" t="str">
        <f t="shared" ca="1" si="25"/>
        <v/>
      </c>
      <c r="J228" s="5" t="str">
        <f t="shared" ca="1" si="26"/>
        <v/>
      </c>
      <c r="K228" s="167" t="str">
        <f t="shared" ca="1" si="27"/>
        <v/>
      </c>
    </row>
    <row r="229" spans="1:11" x14ac:dyDescent="0.2">
      <c r="A229" s="125" t="str">
        <f ca="1">IFERROR(A228+MATCH(1,OFFSET(Pharmaceuticals!$CC$1,A228,0,500,1),0),"")</f>
        <v/>
      </c>
      <c r="B229" s="125" t="str">
        <f t="shared" ca="1" si="21"/>
        <v/>
      </c>
      <c r="C229" s="125" t="str">
        <f ca="1">IFERROR(C228+MATCH(1,OFFSET('Health Products &amp; Equipment'!$CC$1,C228,0,500,1),0),"")</f>
        <v/>
      </c>
      <c r="D229" s="125" t="str">
        <f t="shared" ca="1" si="22"/>
        <v/>
      </c>
      <c r="E229" s="125" t="str">
        <f ca="1">IFERROR(E228+MATCH(1,OFFSET('Other Pharma &amp; Health Products'!$CC$1,E228,0,500,1),0),"")</f>
        <v/>
      </c>
      <c r="F229" s="125" t="str">
        <f t="shared" ca="1" si="23"/>
        <v/>
      </c>
      <c r="G229" s="125" t="str">
        <f ca="1">IFERROR(G228+MATCH(1,OFFSET('PSM Costs'!$CC$1,G228,0,500,1),0),"")</f>
        <v/>
      </c>
      <c r="H229" s="125" t="str">
        <f t="shared" ca="1" si="24"/>
        <v/>
      </c>
      <c r="I229" s="167" t="str">
        <f t="shared" ca="1" si="25"/>
        <v/>
      </c>
      <c r="J229" s="5" t="str">
        <f t="shared" ca="1" si="26"/>
        <v/>
      </c>
      <c r="K229" s="167" t="str">
        <f t="shared" ca="1" si="27"/>
        <v/>
      </c>
    </row>
    <row r="230" spans="1:11" x14ac:dyDescent="0.2">
      <c r="A230" s="125" t="str">
        <f ca="1">IFERROR(A229+MATCH(1,OFFSET(Pharmaceuticals!$CC$1,A229,0,500,1),0),"")</f>
        <v/>
      </c>
      <c r="B230" s="125" t="str">
        <f t="shared" ca="1" si="21"/>
        <v/>
      </c>
      <c r="C230" s="125" t="str">
        <f ca="1">IFERROR(C229+MATCH(1,OFFSET('Health Products &amp; Equipment'!$CC$1,C229,0,500,1),0),"")</f>
        <v/>
      </c>
      <c r="D230" s="125" t="str">
        <f t="shared" ca="1" si="22"/>
        <v/>
      </c>
      <c r="E230" s="125" t="str">
        <f ca="1">IFERROR(E229+MATCH(1,OFFSET('Other Pharma &amp; Health Products'!$CC$1,E229,0,500,1),0),"")</f>
        <v/>
      </c>
      <c r="F230" s="125" t="str">
        <f t="shared" ca="1" si="23"/>
        <v/>
      </c>
      <c r="G230" s="125" t="str">
        <f ca="1">IFERROR(G229+MATCH(1,OFFSET('PSM Costs'!$CC$1,G229,0,500,1),0),"")</f>
        <v/>
      </c>
      <c r="H230" s="125" t="str">
        <f t="shared" ca="1" si="24"/>
        <v/>
      </c>
      <c r="I230" s="167" t="str">
        <f t="shared" ca="1" si="25"/>
        <v/>
      </c>
      <c r="J230" s="5" t="str">
        <f t="shared" ca="1" si="26"/>
        <v/>
      </c>
      <c r="K230" s="167" t="str">
        <f t="shared" ca="1" si="27"/>
        <v/>
      </c>
    </row>
    <row r="231" spans="1:11" x14ac:dyDescent="0.2">
      <c r="A231" s="125" t="str">
        <f ca="1">IFERROR(A230+MATCH(1,OFFSET(Pharmaceuticals!$CC$1,A230,0,500,1),0),"")</f>
        <v/>
      </c>
      <c r="B231" s="125" t="str">
        <f t="shared" ca="1" si="21"/>
        <v/>
      </c>
      <c r="C231" s="125" t="str">
        <f ca="1">IFERROR(C230+MATCH(1,OFFSET('Health Products &amp; Equipment'!$CC$1,C230,0,500,1),0),"")</f>
        <v/>
      </c>
      <c r="D231" s="125" t="str">
        <f t="shared" ca="1" si="22"/>
        <v/>
      </c>
      <c r="E231" s="125" t="str">
        <f ca="1">IFERROR(E230+MATCH(1,OFFSET('Other Pharma &amp; Health Products'!$CC$1,E230,0,500,1),0),"")</f>
        <v/>
      </c>
      <c r="F231" s="125" t="str">
        <f t="shared" ca="1" si="23"/>
        <v/>
      </c>
      <c r="G231" s="125" t="str">
        <f ca="1">IFERROR(G230+MATCH(1,OFFSET('PSM Costs'!$CC$1,G230,0,500,1),0),"")</f>
        <v/>
      </c>
      <c r="H231" s="125" t="str">
        <f t="shared" ca="1" si="24"/>
        <v/>
      </c>
      <c r="I231" s="167" t="str">
        <f t="shared" ca="1" si="25"/>
        <v/>
      </c>
      <c r="J231" s="5" t="str">
        <f t="shared" ca="1" si="26"/>
        <v/>
      </c>
      <c r="K231" s="167" t="str">
        <f t="shared" ca="1" si="27"/>
        <v/>
      </c>
    </row>
    <row r="232" spans="1:11" x14ac:dyDescent="0.2">
      <c r="A232" s="125" t="str">
        <f ca="1">IFERROR(A231+MATCH(1,OFFSET(Pharmaceuticals!$CC$1,A231,0,500,1),0),"")</f>
        <v/>
      </c>
      <c r="B232" s="125" t="str">
        <f t="shared" ref="B232:B250" ca="1" si="28">IFERROR(INDIRECT(ADDRESS(A232,3,1,1,"Pharmaceuticals")),"")</f>
        <v/>
      </c>
      <c r="C232" s="125" t="str">
        <f ca="1">IFERROR(C231+MATCH(1,OFFSET('Health Products &amp; Equipment'!$CC$1,C231,0,500,1),0),"")</f>
        <v/>
      </c>
      <c r="D232" s="125" t="str">
        <f t="shared" ref="D232:D250" ca="1" si="29">IFERROR(INDIRECT(ADDRESS(C232,3,1,1,"Health Products &amp; Equipment")),"")</f>
        <v/>
      </c>
      <c r="E232" s="125" t="str">
        <f ca="1">IFERROR(E231+MATCH(1,OFFSET('Other Pharma &amp; Health Products'!$CC$1,E231,0,500,1),0),"")</f>
        <v/>
      </c>
      <c r="F232" s="125" t="str">
        <f t="shared" ref="F232:F295" ca="1" si="30">IFERROR(INDIRECT(ADDRESS(E232,3,1,1,"Other Pharma &amp; Health Products")),"")</f>
        <v/>
      </c>
      <c r="G232" s="125" t="str">
        <f ca="1">IFERROR(G231+MATCH(1,OFFSET('PSM Costs'!$CC$1,G231,0,500,1),0),"")</f>
        <v/>
      </c>
      <c r="H232" s="125" t="str">
        <f t="shared" ref="H232:H295" ca="1" si="31">IFERROR(INDIRECT(ADDRESS(G232,3,1,1,"PSM Costs")),"")</f>
        <v/>
      </c>
      <c r="I232" s="167" t="str">
        <f t="shared" ref="I232:I295" ca="1" si="32">IF(K232&lt;&gt;"",RANK(K232,K:K,1),"")</f>
        <v/>
      </c>
      <c r="J232" s="5" t="str">
        <f t="shared" ref="J232:J295" ca="1" si="33">IF(ROW()&lt;4+B$2,B232,IF(ROW()&lt;4+B$2+D$2,INDIRECT(ADDRESS(ROW()-B$2,4)),IF(ROW()&lt;4+B$2+D$2+F$2,INDIRECT(ADDRESS(ROW()-B$2-D$2,6)),IF(ROW()&lt;4+B$2+D$2+F$2+H$2,INDIRECT(ADDRESS(ROW()-B$2-D$2-F$2,8)),""))))</f>
        <v/>
      </c>
      <c r="K232" s="167" t="str">
        <f t="shared" ca="1" si="27"/>
        <v/>
      </c>
    </row>
    <row r="233" spans="1:11" x14ac:dyDescent="0.2">
      <c r="A233" s="125" t="str">
        <f ca="1">IFERROR(A232+MATCH(1,OFFSET(Pharmaceuticals!$CC$1,A232,0,500,1),0),"")</f>
        <v/>
      </c>
      <c r="B233" s="125" t="str">
        <f t="shared" ca="1" si="28"/>
        <v/>
      </c>
      <c r="C233" s="125" t="str">
        <f ca="1">IFERROR(C232+MATCH(1,OFFSET('Health Products &amp; Equipment'!$CC$1,C232,0,500,1),0),"")</f>
        <v/>
      </c>
      <c r="D233" s="125" t="str">
        <f t="shared" ca="1" si="29"/>
        <v/>
      </c>
      <c r="E233" s="125" t="str">
        <f ca="1">IFERROR(E232+MATCH(1,OFFSET('Other Pharma &amp; Health Products'!$CC$1,E232,0,500,1),0),"")</f>
        <v/>
      </c>
      <c r="F233" s="125" t="str">
        <f t="shared" ca="1" si="30"/>
        <v/>
      </c>
      <c r="G233" s="125" t="str">
        <f ca="1">IFERROR(G232+MATCH(1,OFFSET('PSM Costs'!$CC$1,G232,0,500,1),0),"")</f>
        <v/>
      </c>
      <c r="H233" s="125" t="str">
        <f t="shared" ca="1" si="31"/>
        <v/>
      </c>
      <c r="I233" s="167" t="str">
        <f t="shared" ca="1" si="32"/>
        <v/>
      </c>
      <c r="J233" s="5" t="str">
        <f t="shared" ca="1" si="33"/>
        <v/>
      </c>
      <c r="K233" s="167" t="str">
        <f t="shared" ca="1" si="27"/>
        <v/>
      </c>
    </row>
    <row r="234" spans="1:11" x14ac:dyDescent="0.2">
      <c r="A234" s="125" t="str">
        <f ca="1">IFERROR(A233+MATCH(1,OFFSET(Pharmaceuticals!$CC$1,A233,0,500,1),0),"")</f>
        <v/>
      </c>
      <c r="B234" s="125" t="str">
        <f t="shared" ca="1" si="28"/>
        <v/>
      </c>
      <c r="C234" s="125" t="str">
        <f ca="1">IFERROR(C233+MATCH(1,OFFSET('Health Products &amp; Equipment'!$CC$1,C233,0,500,1),0),"")</f>
        <v/>
      </c>
      <c r="D234" s="125" t="str">
        <f t="shared" ca="1" si="29"/>
        <v/>
      </c>
      <c r="E234" s="125" t="str">
        <f ca="1">IFERROR(E233+MATCH(1,OFFSET('Other Pharma &amp; Health Products'!$CC$1,E233,0,500,1),0),"")</f>
        <v/>
      </c>
      <c r="F234" s="125" t="str">
        <f t="shared" ca="1" si="30"/>
        <v/>
      </c>
      <c r="G234" s="125" t="str">
        <f ca="1">IFERROR(G233+MATCH(1,OFFSET('PSM Costs'!$CC$1,G233,0,500,1),0),"")</f>
        <v/>
      </c>
      <c r="H234" s="125" t="str">
        <f t="shared" ca="1" si="31"/>
        <v/>
      </c>
      <c r="I234" s="167" t="str">
        <f t="shared" ca="1" si="32"/>
        <v/>
      </c>
      <c r="J234" s="5" t="str">
        <f t="shared" ca="1" si="33"/>
        <v/>
      </c>
      <c r="K234" s="167" t="str">
        <f t="shared" ca="1" si="27"/>
        <v/>
      </c>
    </row>
    <row r="235" spans="1:11" x14ac:dyDescent="0.2">
      <c r="A235" s="125" t="str">
        <f ca="1">IFERROR(A234+MATCH(1,OFFSET(Pharmaceuticals!$CC$1,A234,0,500,1),0),"")</f>
        <v/>
      </c>
      <c r="B235" s="125" t="str">
        <f t="shared" ca="1" si="28"/>
        <v/>
      </c>
      <c r="C235" s="125" t="str">
        <f ca="1">IFERROR(C234+MATCH(1,OFFSET('Health Products &amp; Equipment'!$CC$1,C234,0,500,1),0),"")</f>
        <v/>
      </c>
      <c r="D235" s="125" t="str">
        <f t="shared" ca="1" si="29"/>
        <v/>
      </c>
      <c r="E235" s="125" t="str">
        <f ca="1">IFERROR(E234+MATCH(1,OFFSET('Other Pharma &amp; Health Products'!$CC$1,E234,0,500,1),0),"")</f>
        <v/>
      </c>
      <c r="F235" s="125" t="str">
        <f t="shared" ca="1" si="30"/>
        <v/>
      </c>
      <c r="G235" s="125" t="str">
        <f ca="1">IFERROR(G234+MATCH(1,OFFSET('PSM Costs'!$CC$1,G234,0,500,1),0),"")</f>
        <v/>
      </c>
      <c r="H235" s="125" t="str">
        <f t="shared" ca="1" si="31"/>
        <v/>
      </c>
      <c r="I235" s="167" t="str">
        <f t="shared" ca="1" si="32"/>
        <v/>
      </c>
      <c r="J235" s="5" t="str">
        <f t="shared" ca="1" si="33"/>
        <v/>
      </c>
      <c r="K235" s="167" t="str">
        <f t="shared" ca="1" si="27"/>
        <v/>
      </c>
    </row>
    <row r="236" spans="1:11" x14ac:dyDescent="0.2">
      <c r="A236" s="125" t="str">
        <f ca="1">IFERROR(A235+MATCH(1,OFFSET(Pharmaceuticals!$CC$1,A235,0,500,1),0),"")</f>
        <v/>
      </c>
      <c r="B236" s="125" t="str">
        <f t="shared" ca="1" si="28"/>
        <v/>
      </c>
      <c r="C236" s="125" t="str">
        <f ca="1">IFERROR(C235+MATCH(1,OFFSET('Health Products &amp; Equipment'!$CC$1,C235,0,500,1),0),"")</f>
        <v/>
      </c>
      <c r="D236" s="125" t="str">
        <f t="shared" ca="1" si="29"/>
        <v/>
      </c>
      <c r="E236" s="125" t="str">
        <f ca="1">IFERROR(E235+MATCH(1,OFFSET('Other Pharma &amp; Health Products'!$CC$1,E235,0,500,1),0),"")</f>
        <v/>
      </c>
      <c r="F236" s="125" t="str">
        <f t="shared" ca="1" si="30"/>
        <v/>
      </c>
      <c r="G236" s="125" t="str">
        <f ca="1">IFERROR(G235+MATCH(1,OFFSET('PSM Costs'!$CC$1,G235,0,500,1),0),"")</f>
        <v/>
      </c>
      <c r="H236" s="125" t="str">
        <f t="shared" ca="1" si="31"/>
        <v/>
      </c>
      <c r="I236" s="167" t="str">
        <f t="shared" ca="1" si="32"/>
        <v/>
      </c>
      <c r="J236" s="5" t="str">
        <f t="shared" ca="1" si="33"/>
        <v/>
      </c>
      <c r="K236" s="167" t="str">
        <f t="shared" ca="1" si="27"/>
        <v/>
      </c>
    </row>
    <row r="237" spans="1:11" x14ac:dyDescent="0.2">
      <c r="A237" s="125" t="str">
        <f ca="1">IFERROR(A236+MATCH(1,OFFSET(Pharmaceuticals!$CC$1,A236,0,500,1),0),"")</f>
        <v/>
      </c>
      <c r="B237" s="125" t="str">
        <f t="shared" ca="1" si="28"/>
        <v/>
      </c>
      <c r="C237" s="125" t="str">
        <f ca="1">IFERROR(C236+MATCH(1,OFFSET('Health Products &amp; Equipment'!$CC$1,C236,0,500,1),0),"")</f>
        <v/>
      </c>
      <c r="D237" s="125" t="str">
        <f t="shared" ca="1" si="29"/>
        <v/>
      </c>
      <c r="E237" s="125" t="str">
        <f ca="1">IFERROR(E236+MATCH(1,OFFSET('Other Pharma &amp; Health Products'!$CC$1,E236,0,500,1),0),"")</f>
        <v/>
      </c>
      <c r="F237" s="125" t="str">
        <f t="shared" ca="1" si="30"/>
        <v/>
      </c>
      <c r="G237" s="125" t="str">
        <f ca="1">IFERROR(G236+MATCH(1,OFFSET('PSM Costs'!$CC$1,G236,0,500,1),0),"")</f>
        <v/>
      </c>
      <c r="H237" s="125" t="str">
        <f t="shared" ca="1" si="31"/>
        <v/>
      </c>
      <c r="I237" s="167" t="str">
        <f t="shared" ca="1" si="32"/>
        <v/>
      </c>
      <c r="J237" s="5" t="str">
        <f t="shared" ca="1" si="33"/>
        <v/>
      </c>
      <c r="K237" s="167" t="str">
        <f t="shared" ca="1" si="27"/>
        <v/>
      </c>
    </row>
    <row r="238" spans="1:11" x14ac:dyDescent="0.2">
      <c r="A238" s="125" t="str">
        <f ca="1">IFERROR(A237+MATCH(1,OFFSET(Pharmaceuticals!$CC$1,A237,0,500,1),0),"")</f>
        <v/>
      </c>
      <c r="B238" s="125" t="str">
        <f t="shared" ca="1" si="28"/>
        <v/>
      </c>
      <c r="C238" s="125" t="str">
        <f ca="1">IFERROR(C237+MATCH(1,OFFSET('Health Products &amp; Equipment'!$CC$1,C237,0,500,1),0),"")</f>
        <v/>
      </c>
      <c r="D238" s="125" t="str">
        <f t="shared" ca="1" si="29"/>
        <v/>
      </c>
      <c r="E238" s="125" t="str">
        <f ca="1">IFERROR(E237+MATCH(1,OFFSET('Other Pharma &amp; Health Products'!$CC$1,E237,0,500,1),0),"")</f>
        <v/>
      </c>
      <c r="F238" s="125" t="str">
        <f t="shared" ca="1" si="30"/>
        <v/>
      </c>
      <c r="G238" s="125" t="str">
        <f ca="1">IFERROR(G237+MATCH(1,OFFSET('PSM Costs'!$CC$1,G237,0,500,1),0),"")</f>
        <v/>
      </c>
      <c r="H238" s="125" t="str">
        <f t="shared" ca="1" si="31"/>
        <v/>
      </c>
      <c r="I238" s="167" t="str">
        <f t="shared" ca="1" si="32"/>
        <v/>
      </c>
      <c r="J238" s="5" t="str">
        <f t="shared" ca="1" si="33"/>
        <v/>
      </c>
      <c r="K238" s="167" t="str">
        <f t="shared" ca="1" si="27"/>
        <v/>
      </c>
    </row>
    <row r="239" spans="1:11" x14ac:dyDescent="0.2">
      <c r="A239" s="125" t="str">
        <f ca="1">IFERROR(A238+MATCH(1,OFFSET(Pharmaceuticals!$CC$1,A238,0,500,1),0),"")</f>
        <v/>
      </c>
      <c r="B239" s="125" t="str">
        <f t="shared" ca="1" si="28"/>
        <v/>
      </c>
      <c r="C239" s="125" t="str">
        <f ca="1">IFERROR(C238+MATCH(1,OFFSET('Health Products &amp; Equipment'!$CC$1,C238,0,500,1),0),"")</f>
        <v/>
      </c>
      <c r="D239" s="125" t="str">
        <f t="shared" ca="1" si="29"/>
        <v/>
      </c>
      <c r="E239" s="125" t="str">
        <f ca="1">IFERROR(E238+MATCH(1,OFFSET('Other Pharma &amp; Health Products'!$CC$1,E238,0,500,1),0),"")</f>
        <v/>
      </c>
      <c r="F239" s="125" t="str">
        <f t="shared" ca="1" si="30"/>
        <v/>
      </c>
      <c r="G239" s="125" t="str">
        <f ca="1">IFERROR(G238+MATCH(1,OFFSET('PSM Costs'!$CC$1,G238,0,500,1),0),"")</f>
        <v/>
      </c>
      <c r="H239" s="125" t="str">
        <f t="shared" ca="1" si="31"/>
        <v/>
      </c>
      <c r="I239" s="167" t="str">
        <f t="shared" ca="1" si="32"/>
        <v/>
      </c>
      <c r="J239" s="5" t="str">
        <f t="shared" ca="1" si="33"/>
        <v/>
      </c>
      <c r="K239" s="167" t="str">
        <f t="shared" ca="1" si="27"/>
        <v/>
      </c>
    </row>
    <row r="240" spans="1:11" x14ac:dyDescent="0.2">
      <c r="A240" s="125" t="str">
        <f ca="1">IFERROR(A239+MATCH(1,OFFSET(Pharmaceuticals!$CC$1,A239,0,500,1),0),"")</f>
        <v/>
      </c>
      <c r="B240" s="125" t="str">
        <f t="shared" ca="1" si="28"/>
        <v/>
      </c>
      <c r="C240" s="125" t="str">
        <f ca="1">IFERROR(C239+MATCH(1,OFFSET('Health Products &amp; Equipment'!$CC$1,C239,0,500,1),0),"")</f>
        <v/>
      </c>
      <c r="D240" s="125" t="str">
        <f t="shared" ca="1" si="29"/>
        <v/>
      </c>
      <c r="E240" s="125" t="str">
        <f ca="1">IFERROR(E239+MATCH(1,OFFSET('Other Pharma &amp; Health Products'!$CC$1,E239,0,500,1),0),"")</f>
        <v/>
      </c>
      <c r="F240" s="125" t="str">
        <f t="shared" ca="1" si="30"/>
        <v/>
      </c>
      <c r="G240" s="125" t="str">
        <f ca="1">IFERROR(G239+MATCH(1,OFFSET('PSM Costs'!$CC$1,G239,0,500,1),0),"")</f>
        <v/>
      </c>
      <c r="H240" s="125" t="str">
        <f t="shared" ca="1" si="31"/>
        <v/>
      </c>
      <c r="I240" s="167" t="str">
        <f t="shared" ca="1" si="32"/>
        <v/>
      </c>
      <c r="J240" s="5" t="str">
        <f t="shared" ca="1" si="33"/>
        <v/>
      </c>
      <c r="K240" s="167" t="str">
        <f t="shared" ca="1" si="27"/>
        <v/>
      </c>
    </row>
    <row r="241" spans="1:11" x14ac:dyDescent="0.2">
      <c r="A241" s="125" t="str">
        <f ca="1">IFERROR(A240+MATCH(1,OFFSET(Pharmaceuticals!$CC$1,A240,0,500,1),0),"")</f>
        <v/>
      </c>
      <c r="B241" s="125" t="str">
        <f t="shared" ca="1" si="28"/>
        <v/>
      </c>
      <c r="C241" s="125" t="str">
        <f ca="1">IFERROR(C240+MATCH(1,OFFSET('Health Products &amp; Equipment'!$CC$1,C240,0,500,1),0),"")</f>
        <v/>
      </c>
      <c r="D241" s="125" t="str">
        <f t="shared" ca="1" si="29"/>
        <v/>
      </c>
      <c r="E241" s="125" t="str">
        <f ca="1">IFERROR(E240+MATCH(1,OFFSET('Other Pharma &amp; Health Products'!$CC$1,E240,0,500,1),0),"")</f>
        <v/>
      </c>
      <c r="F241" s="125" t="str">
        <f t="shared" ca="1" si="30"/>
        <v/>
      </c>
      <c r="G241" s="125" t="str">
        <f ca="1">IFERROR(G240+MATCH(1,OFFSET('PSM Costs'!$CC$1,G240,0,500,1),0),"")</f>
        <v/>
      </c>
      <c r="H241" s="125" t="str">
        <f t="shared" ca="1" si="31"/>
        <v/>
      </c>
      <c r="I241" s="167" t="str">
        <f t="shared" ca="1" si="32"/>
        <v/>
      </c>
      <c r="J241" s="5" t="str">
        <f t="shared" ca="1" si="33"/>
        <v/>
      </c>
      <c r="K241" s="167" t="str">
        <f t="shared" ca="1" si="27"/>
        <v/>
      </c>
    </row>
    <row r="242" spans="1:11" x14ac:dyDescent="0.2">
      <c r="A242" s="125" t="str">
        <f ca="1">IFERROR(A241+MATCH(1,OFFSET(Pharmaceuticals!$CC$1,A241,0,500,1),0),"")</f>
        <v/>
      </c>
      <c r="B242" s="125" t="str">
        <f t="shared" ca="1" si="28"/>
        <v/>
      </c>
      <c r="C242" s="125" t="str">
        <f ca="1">IFERROR(C241+MATCH(1,OFFSET('Health Products &amp; Equipment'!$CC$1,C241,0,500,1),0),"")</f>
        <v/>
      </c>
      <c r="D242" s="125" t="str">
        <f t="shared" ca="1" si="29"/>
        <v/>
      </c>
      <c r="E242" s="125" t="str">
        <f ca="1">IFERROR(E241+MATCH(1,OFFSET('Other Pharma &amp; Health Products'!$CC$1,E241,0,500,1),0),"")</f>
        <v/>
      </c>
      <c r="F242" s="125" t="str">
        <f t="shared" ca="1" si="30"/>
        <v/>
      </c>
      <c r="G242" s="125" t="str">
        <f ca="1">IFERROR(G241+MATCH(1,OFFSET('PSM Costs'!$CC$1,G241,0,500,1),0),"")</f>
        <v/>
      </c>
      <c r="H242" s="125" t="str">
        <f t="shared" ca="1" si="31"/>
        <v/>
      </c>
      <c r="I242" s="167" t="str">
        <f t="shared" ca="1" si="32"/>
        <v/>
      </c>
      <c r="J242" s="5" t="str">
        <f t="shared" ca="1" si="33"/>
        <v/>
      </c>
      <c r="K242" s="167" t="str">
        <f t="shared" ca="1" si="27"/>
        <v/>
      </c>
    </row>
    <row r="243" spans="1:11" x14ac:dyDescent="0.2">
      <c r="A243" s="125" t="str">
        <f ca="1">IFERROR(A242+MATCH(1,OFFSET(Pharmaceuticals!$CC$1,A242,0,500,1),0),"")</f>
        <v/>
      </c>
      <c r="B243" s="125" t="str">
        <f t="shared" ca="1" si="28"/>
        <v/>
      </c>
      <c r="C243" s="125" t="str">
        <f ca="1">IFERROR(C242+MATCH(1,OFFSET('Health Products &amp; Equipment'!$CC$1,C242,0,500,1),0),"")</f>
        <v/>
      </c>
      <c r="D243" s="125" t="str">
        <f t="shared" ca="1" si="29"/>
        <v/>
      </c>
      <c r="E243" s="125" t="str">
        <f ca="1">IFERROR(E242+MATCH(1,OFFSET('Other Pharma &amp; Health Products'!$CC$1,E242,0,500,1),0),"")</f>
        <v/>
      </c>
      <c r="F243" s="125" t="str">
        <f t="shared" ca="1" si="30"/>
        <v/>
      </c>
      <c r="G243" s="125" t="str">
        <f ca="1">IFERROR(G242+MATCH(1,OFFSET('PSM Costs'!$CC$1,G242,0,500,1),0),"")</f>
        <v/>
      </c>
      <c r="H243" s="125" t="str">
        <f t="shared" ca="1" si="31"/>
        <v/>
      </c>
      <c r="I243" s="167" t="str">
        <f t="shared" ca="1" si="32"/>
        <v/>
      </c>
      <c r="J243" s="5" t="str">
        <f t="shared" ca="1" si="33"/>
        <v/>
      </c>
      <c r="K243" s="167" t="str">
        <f t="shared" ca="1" si="27"/>
        <v/>
      </c>
    </row>
    <row r="244" spans="1:11" x14ac:dyDescent="0.2">
      <c r="A244" s="125" t="str">
        <f ca="1">IFERROR(A243+MATCH(1,OFFSET(Pharmaceuticals!$CC$1,A243,0,500,1),0),"")</f>
        <v/>
      </c>
      <c r="B244" s="125" t="str">
        <f t="shared" ca="1" si="28"/>
        <v/>
      </c>
      <c r="C244" s="125" t="str">
        <f ca="1">IFERROR(C243+MATCH(1,OFFSET('Health Products &amp; Equipment'!$CC$1,C243,0,500,1),0),"")</f>
        <v/>
      </c>
      <c r="D244" s="125" t="str">
        <f t="shared" ca="1" si="29"/>
        <v/>
      </c>
      <c r="E244" s="125" t="str">
        <f ca="1">IFERROR(E243+MATCH(1,OFFSET('Other Pharma &amp; Health Products'!$CC$1,E243,0,500,1),0),"")</f>
        <v/>
      </c>
      <c r="F244" s="125" t="str">
        <f t="shared" ca="1" si="30"/>
        <v/>
      </c>
      <c r="G244" s="125" t="str">
        <f ca="1">IFERROR(G243+MATCH(1,OFFSET('PSM Costs'!$CC$1,G243,0,500,1),0),"")</f>
        <v/>
      </c>
      <c r="H244" s="125" t="str">
        <f t="shared" ca="1" si="31"/>
        <v/>
      </c>
      <c r="I244" s="167" t="str">
        <f t="shared" ca="1" si="32"/>
        <v/>
      </c>
      <c r="J244" s="5" t="str">
        <f t="shared" ca="1" si="33"/>
        <v/>
      </c>
      <c r="K244" s="167" t="str">
        <f t="shared" ca="1" si="27"/>
        <v/>
      </c>
    </row>
    <row r="245" spans="1:11" x14ac:dyDescent="0.2">
      <c r="A245" s="125" t="str">
        <f ca="1">IFERROR(A244+MATCH(1,OFFSET(Pharmaceuticals!$CC$1,A244,0,500,1),0),"")</f>
        <v/>
      </c>
      <c r="B245" s="125" t="str">
        <f t="shared" ca="1" si="28"/>
        <v/>
      </c>
      <c r="C245" s="125" t="str">
        <f ca="1">IFERROR(C244+MATCH(1,OFFSET('Health Products &amp; Equipment'!$CC$1,C244,0,500,1),0),"")</f>
        <v/>
      </c>
      <c r="D245" s="125" t="str">
        <f t="shared" ca="1" si="29"/>
        <v/>
      </c>
      <c r="E245" s="125" t="str">
        <f ca="1">IFERROR(E244+MATCH(1,OFFSET('Other Pharma &amp; Health Products'!$CC$1,E244,0,500,1),0),"")</f>
        <v/>
      </c>
      <c r="F245" s="125" t="str">
        <f t="shared" ca="1" si="30"/>
        <v/>
      </c>
      <c r="G245" s="125" t="str">
        <f ca="1">IFERROR(G244+MATCH(1,OFFSET('PSM Costs'!$CC$1,G244,0,500,1),0),"")</f>
        <v/>
      </c>
      <c r="H245" s="125" t="str">
        <f t="shared" ca="1" si="31"/>
        <v/>
      </c>
      <c r="I245" s="167" t="str">
        <f t="shared" ca="1" si="32"/>
        <v/>
      </c>
      <c r="J245" s="5" t="str">
        <f t="shared" ca="1" si="33"/>
        <v/>
      </c>
      <c r="K245" s="167" t="str">
        <f t="shared" ca="1" si="27"/>
        <v/>
      </c>
    </row>
    <row r="246" spans="1:11" x14ac:dyDescent="0.2">
      <c r="A246" s="125" t="str">
        <f ca="1">IFERROR(A245+MATCH(1,OFFSET(Pharmaceuticals!$CC$1,A245,0,500,1),0),"")</f>
        <v/>
      </c>
      <c r="B246" s="125" t="str">
        <f t="shared" ca="1" si="28"/>
        <v/>
      </c>
      <c r="C246" s="125" t="str">
        <f ca="1">IFERROR(C245+MATCH(1,OFFSET('Health Products &amp; Equipment'!$CC$1,C245,0,500,1),0),"")</f>
        <v/>
      </c>
      <c r="D246" s="125" t="str">
        <f t="shared" ca="1" si="29"/>
        <v/>
      </c>
      <c r="E246" s="125" t="str">
        <f ca="1">IFERROR(E245+MATCH(1,OFFSET('Other Pharma &amp; Health Products'!$CC$1,E245,0,500,1),0),"")</f>
        <v/>
      </c>
      <c r="F246" s="125" t="str">
        <f t="shared" ca="1" si="30"/>
        <v/>
      </c>
      <c r="G246" s="125" t="str">
        <f ca="1">IFERROR(G245+MATCH(1,OFFSET('PSM Costs'!$CC$1,G245,0,500,1),0),"")</f>
        <v/>
      </c>
      <c r="H246" s="125" t="str">
        <f t="shared" ca="1" si="31"/>
        <v/>
      </c>
      <c r="I246" s="167" t="str">
        <f t="shared" ca="1" si="32"/>
        <v/>
      </c>
      <c r="J246" s="5" t="str">
        <f t="shared" ca="1" si="33"/>
        <v/>
      </c>
      <c r="K246" s="167" t="str">
        <f t="shared" ca="1" si="27"/>
        <v/>
      </c>
    </row>
    <row r="247" spans="1:11" x14ac:dyDescent="0.2">
      <c r="A247" s="125" t="str">
        <f ca="1">IFERROR(A246+MATCH(1,OFFSET(Pharmaceuticals!$CC$1,A246,0,500,1),0),"")</f>
        <v/>
      </c>
      <c r="B247" s="125" t="str">
        <f t="shared" ca="1" si="28"/>
        <v/>
      </c>
      <c r="C247" s="125" t="str">
        <f ca="1">IFERROR(C246+MATCH(1,OFFSET('Health Products &amp; Equipment'!$CC$1,C246,0,500,1),0),"")</f>
        <v/>
      </c>
      <c r="D247" s="125" t="str">
        <f t="shared" ca="1" si="29"/>
        <v/>
      </c>
      <c r="E247" s="125" t="str">
        <f ca="1">IFERROR(E246+MATCH(1,OFFSET('Other Pharma &amp; Health Products'!$CC$1,E246,0,500,1),0),"")</f>
        <v/>
      </c>
      <c r="F247" s="125" t="str">
        <f t="shared" ca="1" si="30"/>
        <v/>
      </c>
      <c r="G247" s="125" t="str">
        <f ca="1">IFERROR(G246+MATCH(1,OFFSET('PSM Costs'!$CC$1,G246,0,500,1),0),"")</f>
        <v/>
      </c>
      <c r="H247" s="125" t="str">
        <f t="shared" ca="1" si="31"/>
        <v/>
      </c>
      <c r="I247" s="167" t="str">
        <f t="shared" ca="1" si="32"/>
        <v/>
      </c>
      <c r="J247" s="5" t="str">
        <f t="shared" ca="1" si="33"/>
        <v/>
      </c>
      <c r="K247" s="167" t="str">
        <f t="shared" ca="1" si="27"/>
        <v/>
      </c>
    </row>
    <row r="248" spans="1:11" x14ac:dyDescent="0.2">
      <c r="A248" s="125" t="str">
        <f ca="1">IFERROR(A247+MATCH(1,OFFSET(Pharmaceuticals!$CC$1,A247,0,500,1),0),"")</f>
        <v/>
      </c>
      <c r="B248" s="125" t="str">
        <f t="shared" ca="1" si="28"/>
        <v/>
      </c>
      <c r="C248" s="125" t="str">
        <f ca="1">IFERROR(C247+MATCH(1,OFFSET('Health Products &amp; Equipment'!$CC$1,C247,0,500,1),0),"")</f>
        <v/>
      </c>
      <c r="D248" s="125" t="str">
        <f t="shared" ca="1" si="29"/>
        <v/>
      </c>
      <c r="E248" s="125" t="str">
        <f ca="1">IFERROR(E247+MATCH(1,OFFSET('Other Pharma &amp; Health Products'!$CC$1,E247,0,500,1),0),"")</f>
        <v/>
      </c>
      <c r="F248" s="125" t="str">
        <f t="shared" ca="1" si="30"/>
        <v/>
      </c>
      <c r="G248" s="125" t="str">
        <f ca="1">IFERROR(G247+MATCH(1,OFFSET('PSM Costs'!$CC$1,G247,0,500,1),0),"")</f>
        <v/>
      </c>
      <c r="H248" s="125" t="str">
        <f t="shared" ca="1" si="31"/>
        <v/>
      </c>
      <c r="I248" s="167" t="str">
        <f t="shared" ca="1" si="32"/>
        <v/>
      </c>
      <c r="J248" s="5" t="str">
        <f t="shared" ca="1" si="33"/>
        <v/>
      </c>
      <c r="K248" s="167" t="str">
        <f t="shared" ca="1" si="27"/>
        <v/>
      </c>
    </row>
    <row r="249" spans="1:11" x14ac:dyDescent="0.2">
      <c r="A249" s="125" t="str">
        <f ca="1">IFERROR(A248+MATCH(1,OFFSET(Pharmaceuticals!$CC$1,A248,0,500,1),0),"")</f>
        <v/>
      </c>
      <c r="B249" s="125" t="str">
        <f t="shared" ca="1" si="28"/>
        <v/>
      </c>
      <c r="C249" s="125" t="str">
        <f ca="1">IFERROR(C248+MATCH(1,OFFSET('Health Products &amp; Equipment'!$CC$1,C248,0,500,1),0),"")</f>
        <v/>
      </c>
      <c r="D249" s="125" t="str">
        <f t="shared" ca="1" si="29"/>
        <v/>
      </c>
      <c r="E249" s="125" t="str">
        <f ca="1">IFERROR(E248+MATCH(1,OFFSET('Other Pharma &amp; Health Products'!$CC$1,E248,0,500,1),0),"")</f>
        <v/>
      </c>
      <c r="F249" s="125" t="str">
        <f t="shared" ca="1" si="30"/>
        <v/>
      </c>
      <c r="G249" s="125" t="str">
        <f ca="1">IFERROR(G248+MATCH(1,OFFSET('PSM Costs'!$CC$1,G248,0,500,1),0),"")</f>
        <v/>
      </c>
      <c r="H249" s="125" t="str">
        <f t="shared" ca="1" si="31"/>
        <v/>
      </c>
      <c r="I249" s="167" t="str">
        <f t="shared" ca="1" si="32"/>
        <v/>
      </c>
      <c r="J249" s="5" t="str">
        <f t="shared" ca="1" si="33"/>
        <v/>
      </c>
      <c r="K249" s="167" t="str">
        <f t="shared" ca="1" si="27"/>
        <v/>
      </c>
    </row>
    <row r="250" spans="1:11" x14ac:dyDescent="0.2">
      <c r="A250" s="125" t="str">
        <f ca="1">IFERROR(A249+MATCH(1,OFFSET(Pharmaceuticals!$CC$1,A249,0,500,1),0),"")</f>
        <v/>
      </c>
      <c r="B250" s="125" t="str">
        <f t="shared" ca="1" si="28"/>
        <v/>
      </c>
      <c r="C250" s="125" t="str">
        <f ca="1">IFERROR(C249+MATCH(1,OFFSET('Health Products &amp; Equipment'!$CC$1,C249,0,500,1),0),"")</f>
        <v/>
      </c>
      <c r="D250" s="125" t="str">
        <f t="shared" ca="1" si="29"/>
        <v/>
      </c>
      <c r="E250" s="125" t="str">
        <f ca="1">IFERROR(E249+MATCH(1,OFFSET('Other Pharma &amp; Health Products'!$CC$1,E249,0,500,1),0),"")</f>
        <v/>
      </c>
      <c r="F250" s="125" t="str">
        <f t="shared" ca="1" si="30"/>
        <v/>
      </c>
      <c r="G250" s="125" t="str">
        <f ca="1">IFERROR(G249+MATCH(1,OFFSET('PSM Costs'!$CC$1,G249,0,500,1),0),"")</f>
        <v/>
      </c>
      <c r="H250" s="125" t="str">
        <f t="shared" ca="1" si="31"/>
        <v/>
      </c>
      <c r="I250" s="167" t="str">
        <f t="shared" ca="1" si="32"/>
        <v/>
      </c>
      <c r="J250" s="5" t="str">
        <f t="shared" ca="1" si="33"/>
        <v/>
      </c>
      <c r="K250" s="167" t="str">
        <f t="shared" ca="1" si="27"/>
        <v/>
      </c>
    </row>
    <row r="251" spans="1:11" x14ac:dyDescent="0.2">
      <c r="E251" s="125" t="str">
        <f ca="1">IFERROR(E250+MATCH(1,OFFSET('Other Pharma &amp; Health Products'!$CC$1,E250,0,500,1),0),"")</f>
        <v/>
      </c>
      <c r="F251" s="125" t="str">
        <f t="shared" ca="1" si="30"/>
        <v/>
      </c>
      <c r="G251" s="125" t="str">
        <f ca="1">IFERROR(G250+MATCH(1,OFFSET('PSM Costs'!$CC$1,G250,0,500,1),0),"")</f>
        <v/>
      </c>
      <c r="H251" s="125" t="str">
        <f t="shared" ca="1" si="31"/>
        <v/>
      </c>
      <c r="I251" s="167" t="str">
        <f t="shared" ca="1" si="32"/>
        <v/>
      </c>
      <c r="J251" s="5" t="str">
        <f t="shared" ca="1" si="33"/>
        <v/>
      </c>
      <c r="K251" s="167" t="str">
        <f t="shared" ca="1" si="27"/>
        <v/>
      </c>
    </row>
    <row r="252" spans="1:11" x14ac:dyDescent="0.2">
      <c r="E252" s="125" t="str">
        <f ca="1">IFERROR(E251+MATCH(1,OFFSET('Other Pharma &amp; Health Products'!$CC$1,E251,0,500,1),0),"")</f>
        <v/>
      </c>
      <c r="F252" s="125" t="str">
        <f t="shared" ca="1" si="30"/>
        <v/>
      </c>
      <c r="G252" s="125" t="str">
        <f ca="1">IFERROR(G251+MATCH(1,OFFSET('PSM Costs'!$CC$1,G251,0,500,1),0),"")</f>
        <v/>
      </c>
      <c r="H252" s="125" t="str">
        <f t="shared" ca="1" si="31"/>
        <v/>
      </c>
      <c r="I252" s="167" t="str">
        <f t="shared" ca="1" si="32"/>
        <v/>
      </c>
      <c r="J252" s="5" t="str">
        <f t="shared" ca="1" si="33"/>
        <v/>
      </c>
      <c r="K252" s="167" t="str">
        <f t="shared" ca="1" si="27"/>
        <v/>
      </c>
    </row>
    <row r="253" spans="1:11" x14ac:dyDescent="0.2">
      <c r="E253" s="125" t="str">
        <f ca="1">IFERROR(E252+MATCH(1,OFFSET('Other Pharma &amp; Health Products'!$CC$1,E252,0,500,1),0),"")</f>
        <v/>
      </c>
      <c r="F253" s="125" t="str">
        <f t="shared" ca="1" si="30"/>
        <v/>
      </c>
      <c r="G253" s="125" t="str">
        <f ca="1">IFERROR(G252+MATCH(1,OFFSET('PSM Costs'!$CC$1,G252,0,500,1),0),"")</f>
        <v/>
      </c>
      <c r="H253" s="125" t="str">
        <f t="shared" ca="1" si="31"/>
        <v/>
      </c>
      <c r="I253" s="167" t="str">
        <f t="shared" ca="1" si="32"/>
        <v/>
      </c>
      <c r="J253" s="5" t="str">
        <f t="shared" ca="1" si="33"/>
        <v/>
      </c>
      <c r="K253" s="167" t="str">
        <f t="shared" ca="1" si="27"/>
        <v/>
      </c>
    </row>
    <row r="254" spans="1:11" x14ac:dyDescent="0.2">
      <c r="E254" s="125" t="str">
        <f ca="1">IFERROR(E253+MATCH(1,OFFSET('Other Pharma &amp; Health Products'!$CC$1,E253,0,500,1),0),"")</f>
        <v/>
      </c>
      <c r="F254" s="125" t="str">
        <f t="shared" ca="1" si="30"/>
        <v/>
      </c>
      <c r="G254" s="125" t="str">
        <f ca="1">IFERROR(G253+MATCH(1,OFFSET('PSM Costs'!$CC$1,G253,0,500,1),0),"")</f>
        <v/>
      </c>
      <c r="H254" s="125" t="str">
        <f t="shared" ca="1" si="31"/>
        <v/>
      </c>
      <c r="I254" s="167" t="str">
        <f t="shared" ca="1" si="32"/>
        <v/>
      </c>
      <c r="J254" s="5" t="str">
        <f t="shared" ca="1" si="33"/>
        <v/>
      </c>
      <c r="K254" s="167" t="str">
        <f t="shared" ca="1" si="27"/>
        <v/>
      </c>
    </row>
    <row r="255" spans="1:11" x14ac:dyDescent="0.2">
      <c r="E255" s="125" t="str">
        <f ca="1">IFERROR(E254+MATCH(1,OFFSET('Other Pharma &amp; Health Products'!$CC$1,E254,0,500,1),0),"")</f>
        <v/>
      </c>
      <c r="F255" s="125" t="str">
        <f t="shared" ca="1" si="30"/>
        <v/>
      </c>
      <c r="G255" s="125" t="str">
        <f ca="1">IFERROR(G254+MATCH(1,OFFSET('PSM Costs'!$CC$1,G254,0,500,1),0),"")</f>
        <v/>
      </c>
      <c r="H255" s="125" t="str">
        <f t="shared" ca="1" si="31"/>
        <v/>
      </c>
      <c r="I255" s="167" t="str">
        <f t="shared" ca="1" si="32"/>
        <v/>
      </c>
      <c r="J255" s="5" t="str">
        <f t="shared" ca="1" si="33"/>
        <v/>
      </c>
      <c r="K255" s="167" t="str">
        <f t="shared" ca="1" si="27"/>
        <v/>
      </c>
    </row>
    <row r="256" spans="1:11" x14ac:dyDescent="0.2">
      <c r="E256" s="125" t="str">
        <f ca="1">IFERROR(E255+MATCH(1,OFFSET('Other Pharma &amp; Health Products'!$CC$1,E255,0,500,1),0),"")</f>
        <v/>
      </c>
      <c r="F256" s="125" t="str">
        <f t="shared" ca="1" si="30"/>
        <v/>
      </c>
      <c r="G256" s="125" t="str">
        <f ca="1">IFERROR(G255+MATCH(1,OFFSET('PSM Costs'!$CC$1,G255,0,500,1),0),"")</f>
        <v/>
      </c>
      <c r="H256" s="125" t="str">
        <f t="shared" ca="1" si="31"/>
        <v/>
      </c>
      <c r="I256" s="167" t="str">
        <f t="shared" ca="1" si="32"/>
        <v/>
      </c>
      <c r="J256" s="5" t="str">
        <f t="shared" ca="1" si="33"/>
        <v/>
      </c>
      <c r="K256" s="167" t="str">
        <f t="shared" ca="1" si="27"/>
        <v/>
      </c>
    </row>
    <row r="257" spans="5:11" x14ac:dyDescent="0.2">
      <c r="E257" s="125" t="str">
        <f ca="1">IFERROR(E256+MATCH(1,OFFSET('Other Pharma &amp; Health Products'!$CC$1,E256,0,500,1),0),"")</f>
        <v/>
      </c>
      <c r="F257" s="125" t="str">
        <f t="shared" ca="1" si="30"/>
        <v/>
      </c>
      <c r="G257" s="125" t="str">
        <f ca="1">IFERROR(G256+MATCH(1,OFFSET('PSM Costs'!$CC$1,G256,0,500,1),0),"")</f>
        <v/>
      </c>
      <c r="H257" s="125" t="str">
        <f t="shared" ca="1" si="31"/>
        <v/>
      </c>
      <c r="I257" s="167" t="str">
        <f t="shared" ca="1" si="32"/>
        <v/>
      </c>
      <c r="J257" s="5" t="str">
        <f t="shared" ca="1" si="33"/>
        <v/>
      </c>
      <c r="K257" s="167" t="str">
        <f t="shared" ca="1" si="27"/>
        <v/>
      </c>
    </row>
    <row r="258" spans="5:11" x14ac:dyDescent="0.2">
      <c r="E258" s="125" t="str">
        <f ca="1">IFERROR(E257+MATCH(1,OFFSET('Other Pharma &amp; Health Products'!$CC$1,E257,0,500,1),0),"")</f>
        <v/>
      </c>
      <c r="F258" s="125" t="str">
        <f t="shared" ca="1" si="30"/>
        <v/>
      </c>
      <c r="G258" s="125" t="str">
        <f ca="1">IFERROR(G257+MATCH(1,OFFSET('PSM Costs'!$CC$1,G257,0,500,1),0),"")</f>
        <v/>
      </c>
      <c r="H258" s="125" t="str">
        <f t="shared" ca="1" si="31"/>
        <v/>
      </c>
      <c r="I258" s="167" t="str">
        <f t="shared" ca="1" si="32"/>
        <v/>
      </c>
      <c r="J258" s="5" t="str">
        <f t="shared" ca="1" si="33"/>
        <v/>
      </c>
      <c r="K258" s="167" t="str">
        <f t="shared" ca="1" si="27"/>
        <v/>
      </c>
    </row>
    <row r="259" spans="5:11" x14ac:dyDescent="0.2">
      <c r="E259" s="125" t="str">
        <f ca="1">IFERROR(E258+MATCH(1,OFFSET('Other Pharma &amp; Health Products'!$CC$1,E258,0,500,1),0),"")</f>
        <v/>
      </c>
      <c r="F259" s="125" t="str">
        <f t="shared" ca="1" si="30"/>
        <v/>
      </c>
      <c r="G259" s="125" t="str">
        <f ca="1">IFERROR(G258+MATCH(1,OFFSET('PSM Costs'!$CC$1,G258,0,500,1),0),"")</f>
        <v/>
      </c>
      <c r="H259" s="125" t="str">
        <f t="shared" ca="1" si="31"/>
        <v/>
      </c>
      <c r="I259" s="167" t="str">
        <f t="shared" ca="1" si="32"/>
        <v/>
      </c>
      <c r="J259" s="5" t="str">
        <f t="shared" ca="1" si="33"/>
        <v/>
      </c>
      <c r="K259" s="167" t="str">
        <f t="shared" ca="1" si="27"/>
        <v/>
      </c>
    </row>
    <row r="260" spans="5:11" x14ac:dyDescent="0.2">
      <c r="E260" s="125" t="str">
        <f ca="1">IFERROR(E259+MATCH(1,OFFSET('Other Pharma &amp; Health Products'!$CC$1,E259,0,500,1),0),"")</f>
        <v/>
      </c>
      <c r="F260" s="125" t="str">
        <f t="shared" ca="1" si="30"/>
        <v/>
      </c>
      <c r="G260" s="125" t="str">
        <f ca="1">IFERROR(G259+MATCH(1,OFFSET('PSM Costs'!$CC$1,G259,0,500,1),0),"")</f>
        <v/>
      </c>
      <c r="H260" s="125" t="str">
        <f t="shared" ca="1" si="31"/>
        <v/>
      </c>
      <c r="I260" s="167" t="str">
        <f t="shared" ca="1" si="32"/>
        <v/>
      </c>
      <c r="J260" s="5" t="str">
        <f t="shared" ca="1" si="33"/>
        <v/>
      </c>
      <c r="K260" s="167" t="str">
        <f t="shared" ca="1" si="27"/>
        <v/>
      </c>
    </row>
    <row r="261" spans="5:11" x14ac:dyDescent="0.2">
      <c r="E261" s="125" t="str">
        <f ca="1">IFERROR(E260+MATCH(1,OFFSET('Other Pharma &amp; Health Products'!$CC$1,E260,0,500,1),0),"")</f>
        <v/>
      </c>
      <c r="F261" s="125" t="str">
        <f t="shared" ca="1" si="30"/>
        <v/>
      </c>
      <c r="G261" s="125" t="str">
        <f ca="1">IFERROR(G260+MATCH(1,OFFSET('PSM Costs'!$CC$1,G260,0,500,1),0),"")</f>
        <v/>
      </c>
      <c r="H261" s="125" t="str">
        <f t="shared" ca="1" si="31"/>
        <v/>
      </c>
      <c r="I261" s="167" t="str">
        <f t="shared" ca="1" si="32"/>
        <v/>
      </c>
      <c r="J261" s="5" t="str">
        <f t="shared" ca="1" si="33"/>
        <v/>
      </c>
      <c r="K261" s="167" t="str">
        <f t="shared" ref="K261:K324" ca="1" si="34">IF(J261="","",IFERROR(LEFT(J261,FIND("--",J261)-1)*10000000,LEFT(SUBSTITUTE(J261,".",","),FIND("--",J261)-1)*10000000)+MID(J261,FIND("--",J261)+2,FIND("---",J261)-FIND("--",J261)-2)*1000+RIGHT(J261,LEN(J261)-FIND("---",J261)-2))</f>
        <v/>
      </c>
    </row>
    <row r="262" spans="5:11" x14ac:dyDescent="0.2">
      <c r="E262" s="125" t="str">
        <f ca="1">IFERROR(E261+MATCH(1,OFFSET('Other Pharma &amp; Health Products'!$CC$1,E261,0,500,1),0),"")</f>
        <v/>
      </c>
      <c r="F262" s="125" t="str">
        <f t="shared" ca="1" si="30"/>
        <v/>
      </c>
      <c r="G262" s="125" t="str">
        <f ca="1">IFERROR(G261+MATCH(1,OFFSET('PSM Costs'!$CC$1,G261,0,500,1),0),"")</f>
        <v/>
      </c>
      <c r="H262" s="125" t="str">
        <f t="shared" ca="1" si="31"/>
        <v/>
      </c>
      <c r="I262" s="167" t="str">
        <f t="shared" ca="1" si="32"/>
        <v/>
      </c>
      <c r="J262" s="5" t="str">
        <f t="shared" ca="1" si="33"/>
        <v/>
      </c>
      <c r="K262" s="167" t="str">
        <f t="shared" ca="1" si="34"/>
        <v/>
      </c>
    </row>
    <row r="263" spans="5:11" x14ac:dyDescent="0.2">
      <c r="E263" s="125" t="str">
        <f ca="1">IFERROR(E262+MATCH(1,OFFSET('Other Pharma &amp; Health Products'!$CC$1,E262,0,500,1),0),"")</f>
        <v/>
      </c>
      <c r="F263" s="125" t="str">
        <f t="shared" ca="1" si="30"/>
        <v/>
      </c>
      <c r="G263" s="125" t="str">
        <f ca="1">IFERROR(G262+MATCH(1,OFFSET('PSM Costs'!$CC$1,G262,0,500,1),0),"")</f>
        <v/>
      </c>
      <c r="H263" s="125" t="str">
        <f t="shared" ca="1" si="31"/>
        <v/>
      </c>
      <c r="I263" s="167" t="str">
        <f t="shared" ca="1" si="32"/>
        <v/>
      </c>
      <c r="J263" s="5" t="str">
        <f t="shared" ca="1" si="33"/>
        <v/>
      </c>
      <c r="K263" s="167" t="str">
        <f t="shared" ca="1" si="34"/>
        <v/>
      </c>
    </row>
    <row r="264" spans="5:11" x14ac:dyDescent="0.2">
      <c r="E264" s="125" t="str">
        <f ca="1">IFERROR(E263+MATCH(1,OFFSET('Other Pharma &amp; Health Products'!$CC$1,E263,0,500,1),0),"")</f>
        <v/>
      </c>
      <c r="F264" s="125" t="str">
        <f t="shared" ca="1" si="30"/>
        <v/>
      </c>
      <c r="G264" s="125" t="str">
        <f ca="1">IFERROR(G263+MATCH(1,OFFSET('PSM Costs'!$CC$1,G263,0,500,1),0),"")</f>
        <v/>
      </c>
      <c r="H264" s="125" t="str">
        <f t="shared" ca="1" si="31"/>
        <v/>
      </c>
      <c r="I264" s="167" t="str">
        <f t="shared" ca="1" si="32"/>
        <v/>
      </c>
      <c r="J264" s="5" t="str">
        <f t="shared" ca="1" si="33"/>
        <v/>
      </c>
      <c r="K264" s="167" t="str">
        <f t="shared" ca="1" si="34"/>
        <v/>
      </c>
    </row>
    <row r="265" spans="5:11" x14ac:dyDescent="0.2">
      <c r="E265" s="125" t="str">
        <f ca="1">IFERROR(E264+MATCH(1,OFFSET('Other Pharma &amp; Health Products'!$CC$1,E264,0,500,1),0),"")</f>
        <v/>
      </c>
      <c r="F265" s="125" t="str">
        <f t="shared" ca="1" si="30"/>
        <v/>
      </c>
      <c r="G265" s="125" t="str">
        <f ca="1">IFERROR(G264+MATCH(1,OFFSET('PSM Costs'!$CC$1,G264,0,500,1),0),"")</f>
        <v/>
      </c>
      <c r="H265" s="125" t="str">
        <f t="shared" ca="1" si="31"/>
        <v/>
      </c>
      <c r="I265" s="167" t="str">
        <f t="shared" ca="1" si="32"/>
        <v/>
      </c>
      <c r="J265" s="5" t="str">
        <f t="shared" ca="1" si="33"/>
        <v/>
      </c>
      <c r="K265" s="167" t="str">
        <f t="shared" ca="1" si="34"/>
        <v/>
      </c>
    </row>
    <row r="266" spans="5:11" x14ac:dyDescent="0.2">
      <c r="E266" s="125" t="str">
        <f ca="1">IFERROR(E265+MATCH(1,OFFSET('Other Pharma &amp; Health Products'!$CC$1,E265,0,500,1),0),"")</f>
        <v/>
      </c>
      <c r="F266" s="125" t="str">
        <f t="shared" ca="1" si="30"/>
        <v/>
      </c>
      <c r="G266" s="125" t="str">
        <f ca="1">IFERROR(G265+MATCH(1,OFFSET('PSM Costs'!$CC$1,G265,0,500,1),0),"")</f>
        <v/>
      </c>
      <c r="H266" s="125" t="str">
        <f t="shared" ca="1" si="31"/>
        <v/>
      </c>
      <c r="I266" s="167" t="str">
        <f t="shared" ca="1" si="32"/>
        <v/>
      </c>
      <c r="J266" s="5" t="str">
        <f t="shared" ca="1" si="33"/>
        <v/>
      </c>
      <c r="K266" s="167" t="str">
        <f t="shared" ca="1" si="34"/>
        <v/>
      </c>
    </row>
    <row r="267" spans="5:11" x14ac:dyDescent="0.2">
      <c r="E267" s="125" t="str">
        <f ca="1">IFERROR(E266+MATCH(1,OFFSET('Other Pharma &amp; Health Products'!$CC$1,E266,0,500,1),0),"")</f>
        <v/>
      </c>
      <c r="F267" s="125" t="str">
        <f t="shared" ca="1" si="30"/>
        <v/>
      </c>
      <c r="G267" s="125" t="str">
        <f ca="1">IFERROR(G266+MATCH(1,OFFSET('PSM Costs'!$CC$1,G266,0,500,1),0),"")</f>
        <v/>
      </c>
      <c r="H267" s="125" t="str">
        <f t="shared" ca="1" si="31"/>
        <v/>
      </c>
      <c r="I267" s="167" t="str">
        <f t="shared" ca="1" si="32"/>
        <v/>
      </c>
      <c r="J267" s="5" t="str">
        <f t="shared" ca="1" si="33"/>
        <v/>
      </c>
      <c r="K267" s="167" t="str">
        <f t="shared" ca="1" si="34"/>
        <v/>
      </c>
    </row>
    <row r="268" spans="5:11" x14ac:dyDescent="0.2">
      <c r="E268" s="125" t="str">
        <f ca="1">IFERROR(E267+MATCH(1,OFFSET('Other Pharma &amp; Health Products'!$CC$1,E267,0,500,1),0),"")</f>
        <v/>
      </c>
      <c r="F268" s="125" t="str">
        <f t="shared" ca="1" si="30"/>
        <v/>
      </c>
      <c r="G268" s="125" t="str">
        <f ca="1">IFERROR(G267+MATCH(1,OFFSET('PSM Costs'!$CC$1,G267,0,500,1),0),"")</f>
        <v/>
      </c>
      <c r="H268" s="125" t="str">
        <f t="shared" ca="1" si="31"/>
        <v/>
      </c>
      <c r="I268" s="167" t="str">
        <f t="shared" ca="1" si="32"/>
        <v/>
      </c>
      <c r="J268" s="5" t="str">
        <f t="shared" ca="1" si="33"/>
        <v/>
      </c>
      <c r="K268" s="167" t="str">
        <f t="shared" ca="1" si="34"/>
        <v/>
      </c>
    </row>
    <row r="269" spans="5:11" x14ac:dyDescent="0.2">
      <c r="E269" s="125" t="str">
        <f ca="1">IFERROR(E268+MATCH(1,OFFSET('Other Pharma &amp; Health Products'!$CC$1,E268,0,500,1),0),"")</f>
        <v/>
      </c>
      <c r="F269" s="125" t="str">
        <f t="shared" ca="1" si="30"/>
        <v/>
      </c>
      <c r="G269" s="125" t="str">
        <f ca="1">IFERROR(G268+MATCH(1,OFFSET('PSM Costs'!$CC$1,G268,0,500,1),0),"")</f>
        <v/>
      </c>
      <c r="H269" s="125" t="str">
        <f t="shared" ca="1" si="31"/>
        <v/>
      </c>
      <c r="I269" s="167" t="str">
        <f t="shared" ca="1" si="32"/>
        <v/>
      </c>
      <c r="J269" s="5" t="str">
        <f t="shared" ca="1" si="33"/>
        <v/>
      </c>
      <c r="K269" s="167" t="str">
        <f t="shared" ca="1" si="34"/>
        <v/>
      </c>
    </row>
    <row r="270" spans="5:11" x14ac:dyDescent="0.2">
      <c r="E270" s="125" t="str">
        <f ca="1">IFERROR(E269+MATCH(1,OFFSET('Other Pharma &amp; Health Products'!$CC$1,E269,0,500,1),0),"")</f>
        <v/>
      </c>
      <c r="F270" s="125" t="str">
        <f t="shared" ca="1" si="30"/>
        <v/>
      </c>
      <c r="G270" s="125" t="str">
        <f ca="1">IFERROR(G269+MATCH(1,OFFSET('PSM Costs'!$CC$1,G269,0,500,1),0),"")</f>
        <v/>
      </c>
      <c r="H270" s="125" t="str">
        <f t="shared" ca="1" si="31"/>
        <v/>
      </c>
      <c r="I270" s="167" t="str">
        <f t="shared" ca="1" si="32"/>
        <v/>
      </c>
      <c r="J270" s="5" t="str">
        <f t="shared" ca="1" si="33"/>
        <v/>
      </c>
      <c r="K270" s="167" t="str">
        <f t="shared" ca="1" si="34"/>
        <v/>
      </c>
    </row>
    <row r="271" spans="5:11" x14ac:dyDescent="0.2">
      <c r="E271" s="125" t="str">
        <f ca="1">IFERROR(E270+MATCH(1,OFFSET('Other Pharma &amp; Health Products'!$CC$1,E270,0,500,1),0),"")</f>
        <v/>
      </c>
      <c r="F271" s="125" t="str">
        <f t="shared" ca="1" si="30"/>
        <v/>
      </c>
      <c r="G271" s="125" t="str">
        <f ca="1">IFERROR(G270+MATCH(1,OFFSET('PSM Costs'!$CC$1,G270,0,500,1),0),"")</f>
        <v/>
      </c>
      <c r="H271" s="125" t="str">
        <f t="shared" ca="1" si="31"/>
        <v/>
      </c>
      <c r="I271" s="167" t="str">
        <f t="shared" ca="1" si="32"/>
        <v/>
      </c>
      <c r="J271" s="5" t="str">
        <f t="shared" ca="1" si="33"/>
        <v/>
      </c>
      <c r="K271" s="167" t="str">
        <f t="shared" ca="1" si="34"/>
        <v/>
      </c>
    </row>
    <row r="272" spans="5:11" x14ac:dyDescent="0.2">
      <c r="E272" s="125" t="str">
        <f ca="1">IFERROR(E271+MATCH(1,OFFSET('Other Pharma &amp; Health Products'!$CC$1,E271,0,500,1),0),"")</f>
        <v/>
      </c>
      <c r="F272" s="125" t="str">
        <f t="shared" ca="1" si="30"/>
        <v/>
      </c>
      <c r="G272" s="125" t="str">
        <f ca="1">IFERROR(G271+MATCH(1,OFFSET('PSM Costs'!$CC$1,G271,0,500,1),0),"")</f>
        <v/>
      </c>
      <c r="H272" s="125" t="str">
        <f t="shared" ca="1" si="31"/>
        <v/>
      </c>
      <c r="I272" s="167" t="str">
        <f t="shared" ca="1" si="32"/>
        <v/>
      </c>
      <c r="J272" s="5" t="str">
        <f t="shared" ca="1" si="33"/>
        <v/>
      </c>
      <c r="K272" s="167" t="str">
        <f t="shared" ca="1" si="34"/>
        <v/>
      </c>
    </row>
    <row r="273" spans="5:11" x14ac:dyDescent="0.2">
      <c r="E273" s="125" t="str">
        <f ca="1">IFERROR(E272+MATCH(1,OFFSET('Other Pharma &amp; Health Products'!$CC$1,E272,0,500,1),0),"")</f>
        <v/>
      </c>
      <c r="F273" s="125" t="str">
        <f t="shared" ca="1" si="30"/>
        <v/>
      </c>
      <c r="G273" s="125" t="str">
        <f ca="1">IFERROR(G272+MATCH(1,OFFSET('PSM Costs'!$CC$1,G272,0,500,1),0),"")</f>
        <v/>
      </c>
      <c r="H273" s="125" t="str">
        <f t="shared" ca="1" si="31"/>
        <v/>
      </c>
      <c r="I273" s="167" t="str">
        <f t="shared" ca="1" si="32"/>
        <v/>
      </c>
      <c r="J273" s="5" t="str">
        <f t="shared" ca="1" si="33"/>
        <v/>
      </c>
      <c r="K273" s="167" t="str">
        <f t="shared" ca="1" si="34"/>
        <v/>
      </c>
    </row>
    <row r="274" spans="5:11" x14ac:dyDescent="0.2">
      <c r="E274" s="125" t="str">
        <f ca="1">IFERROR(E273+MATCH(1,OFFSET('Other Pharma &amp; Health Products'!$CC$1,E273,0,500,1),0),"")</f>
        <v/>
      </c>
      <c r="F274" s="125" t="str">
        <f t="shared" ca="1" si="30"/>
        <v/>
      </c>
      <c r="G274" s="125" t="str">
        <f ca="1">IFERROR(G273+MATCH(1,OFFSET('PSM Costs'!$CC$1,G273,0,500,1),0),"")</f>
        <v/>
      </c>
      <c r="H274" s="125" t="str">
        <f t="shared" ca="1" si="31"/>
        <v/>
      </c>
      <c r="I274" s="167" t="str">
        <f t="shared" ca="1" si="32"/>
        <v/>
      </c>
      <c r="J274" s="5" t="str">
        <f t="shared" ca="1" si="33"/>
        <v/>
      </c>
      <c r="K274" s="167" t="str">
        <f t="shared" ca="1" si="34"/>
        <v/>
      </c>
    </row>
    <row r="275" spans="5:11" x14ac:dyDescent="0.2">
      <c r="E275" s="125" t="str">
        <f ca="1">IFERROR(E274+MATCH(1,OFFSET('Other Pharma &amp; Health Products'!$CC$1,E274,0,500,1),0),"")</f>
        <v/>
      </c>
      <c r="F275" s="125" t="str">
        <f t="shared" ca="1" si="30"/>
        <v/>
      </c>
      <c r="G275" s="125" t="str">
        <f ca="1">IFERROR(G274+MATCH(1,OFFSET('PSM Costs'!$CC$1,G274,0,500,1),0),"")</f>
        <v/>
      </c>
      <c r="H275" s="125" t="str">
        <f t="shared" ca="1" si="31"/>
        <v/>
      </c>
      <c r="I275" s="167" t="str">
        <f t="shared" ca="1" si="32"/>
        <v/>
      </c>
      <c r="J275" s="5" t="str">
        <f t="shared" ca="1" si="33"/>
        <v/>
      </c>
      <c r="K275" s="167" t="str">
        <f t="shared" ca="1" si="34"/>
        <v/>
      </c>
    </row>
    <row r="276" spans="5:11" x14ac:dyDescent="0.2">
      <c r="E276" s="125" t="str">
        <f ca="1">IFERROR(E275+MATCH(1,OFFSET('Other Pharma &amp; Health Products'!$CC$1,E275,0,500,1),0),"")</f>
        <v/>
      </c>
      <c r="F276" s="125" t="str">
        <f t="shared" ca="1" si="30"/>
        <v/>
      </c>
      <c r="G276" s="125" t="str">
        <f ca="1">IFERROR(G275+MATCH(1,OFFSET('PSM Costs'!$CC$1,G275,0,500,1),0),"")</f>
        <v/>
      </c>
      <c r="H276" s="125" t="str">
        <f t="shared" ca="1" si="31"/>
        <v/>
      </c>
      <c r="I276" s="167" t="str">
        <f t="shared" ca="1" si="32"/>
        <v/>
      </c>
      <c r="J276" s="5" t="str">
        <f t="shared" ca="1" si="33"/>
        <v/>
      </c>
      <c r="K276" s="167" t="str">
        <f t="shared" ca="1" si="34"/>
        <v/>
      </c>
    </row>
    <row r="277" spans="5:11" x14ac:dyDescent="0.2">
      <c r="E277" s="125" t="str">
        <f ca="1">IFERROR(E276+MATCH(1,OFFSET('Other Pharma &amp; Health Products'!$CC$1,E276,0,500,1),0),"")</f>
        <v/>
      </c>
      <c r="F277" s="125" t="str">
        <f t="shared" ca="1" si="30"/>
        <v/>
      </c>
      <c r="G277" s="125" t="str">
        <f ca="1">IFERROR(G276+MATCH(1,OFFSET('PSM Costs'!$CC$1,G276,0,500,1),0),"")</f>
        <v/>
      </c>
      <c r="H277" s="125" t="str">
        <f t="shared" ca="1" si="31"/>
        <v/>
      </c>
      <c r="I277" s="167" t="str">
        <f t="shared" ca="1" si="32"/>
        <v/>
      </c>
      <c r="J277" s="5" t="str">
        <f t="shared" ca="1" si="33"/>
        <v/>
      </c>
      <c r="K277" s="167" t="str">
        <f t="shared" ca="1" si="34"/>
        <v/>
      </c>
    </row>
    <row r="278" spans="5:11" x14ac:dyDescent="0.2">
      <c r="E278" s="125" t="str">
        <f ca="1">IFERROR(E277+MATCH(1,OFFSET('Other Pharma &amp; Health Products'!$CC$1,E277,0,500,1),0),"")</f>
        <v/>
      </c>
      <c r="F278" s="125" t="str">
        <f t="shared" ca="1" si="30"/>
        <v/>
      </c>
      <c r="G278" s="125" t="str">
        <f ca="1">IFERROR(G277+MATCH(1,OFFSET('PSM Costs'!$CC$1,G277,0,500,1),0),"")</f>
        <v/>
      </c>
      <c r="H278" s="125" t="str">
        <f t="shared" ca="1" si="31"/>
        <v/>
      </c>
      <c r="I278" s="167" t="str">
        <f t="shared" ca="1" si="32"/>
        <v/>
      </c>
      <c r="J278" s="5" t="str">
        <f t="shared" ca="1" si="33"/>
        <v/>
      </c>
      <c r="K278" s="167" t="str">
        <f t="shared" ca="1" si="34"/>
        <v/>
      </c>
    </row>
    <row r="279" spans="5:11" x14ac:dyDescent="0.2">
      <c r="E279" s="125" t="str">
        <f ca="1">IFERROR(E278+MATCH(1,OFFSET('Other Pharma &amp; Health Products'!$CC$1,E278,0,500,1),0),"")</f>
        <v/>
      </c>
      <c r="F279" s="125" t="str">
        <f t="shared" ca="1" si="30"/>
        <v/>
      </c>
      <c r="G279" s="125" t="str">
        <f ca="1">IFERROR(G278+MATCH(1,OFFSET('PSM Costs'!$CC$1,G278,0,500,1),0),"")</f>
        <v/>
      </c>
      <c r="H279" s="125" t="str">
        <f t="shared" ca="1" si="31"/>
        <v/>
      </c>
      <c r="I279" s="167" t="str">
        <f t="shared" ca="1" si="32"/>
        <v/>
      </c>
      <c r="J279" s="5" t="str">
        <f t="shared" ca="1" si="33"/>
        <v/>
      </c>
      <c r="K279" s="167" t="str">
        <f t="shared" ca="1" si="34"/>
        <v/>
      </c>
    </row>
    <row r="280" spans="5:11" x14ac:dyDescent="0.2">
      <c r="E280" s="125" t="str">
        <f ca="1">IFERROR(E279+MATCH(1,OFFSET('Other Pharma &amp; Health Products'!$CC$1,E279,0,500,1),0),"")</f>
        <v/>
      </c>
      <c r="F280" s="125" t="str">
        <f t="shared" ca="1" si="30"/>
        <v/>
      </c>
      <c r="G280" s="125" t="str">
        <f ca="1">IFERROR(G279+MATCH(1,OFFSET('PSM Costs'!$CC$1,G279,0,500,1),0),"")</f>
        <v/>
      </c>
      <c r="H280" s="125" t="str">
        <f t="shared" ca="1" si="31"/>
        <v/>
      </c>
      <c r="I280" s="167" t="str">
        <f t="shared" ca="1" si="32"/>
        <v/>
      </c>
      <c r="J280" s="5" t="str">
        <f t="shared" ca="1" si="33"/>
        <v/>
      </c>
      <c r="K280" s="167" t="str">
        <f t="shared" ca="1" si="34"/>
        <v/>
      </c>
    </row>
    <row r="281" spans="5:11" x14ac:dyDescent="0.2">
      <c r="E281" s="125" t="str">
        <f ca="1">IFERROR(E280+MATCH(1,OFFSET('Other Pharma &amp; Health Products'!$CC$1,E280,0,500,1),0),"")</f>
        <v/>
      </c>
      <c r="F281" s="125" t="str">
        <f t="shared" ca="1" si="30"/>
        <v/>
      </c>
      <c r="G281" s="125" t="str">
        <f ca="1">IFERROR(G280+MATCH(1,OFFSET('PSM Costs'!$CC$1,G280,0,500,1),0),"")</f>
        <v/>
      </c>
      <c r="H281" s="125" t="str">
        <f t="shared" ca="1" si="31"/>
        <v/>
      </c>
      <c r="I281" s="167" t="str">
        <f t="shared" ca="1" si="32"/>
        <v/>
      </c>
      <c r="J281" s="5" t="str">
        <f t="shared" ca="1" si="33"/>
        <v/>
      </c>
      <c r="K281" s="167" t="str">
        <f t="shared" ca="1" si="34"/>
        <v/>
      </c>
    </row>
    <row r="282" spans="5:11" x14ac:dyDescent="0.2">
      <c r="E282" s="125" t="str">
        <f ca="1">IFERROR(E281+MATCH(1,OFFSET('Other Pharma &amp; Health Products'!$CC$1,E281,0,500,1),0),"")</f>
        <v/>
      </c>
      <c r="F282" s="125" t="str">
        <f t="shared" ca="1" si="30"/>
        <v/>
      </c>
      <c r="G282" s="125" t="str">
        <f ca="1">IFERROR(G281+MATCH(1,OFFSET('PSM Costs'!$CC$1,G281,0,500,1),0),"")</f>
        <v/>
      </c>
      <c r="H282" s="125" t="str">
        <f t="shared" ca="1" si="31"/>
        <v/>
      </c>
      <c r="I282" s="167" t="str">
        <f t="shared" ca="1" si="32"/>
        <v/>
      </c>
      <c r="J282" s="5" t="str">
        <f t="shared" ca="1" si="33"/>
        <v/>
      </c>
      <c r="K282" s="167" t="str">
        <f t="shared" ca="1" si="34"/>
        <v/>
      </c>
    </row>
    <row r="283" spans="5:11" x14ac:dyDescent="0.2">
      <c r="E283" s="125" t="str">
        <f ca="1">IFERROR(E282+MATCH(1,OFFSET('Other Pharma &amp; Health Products'!$CC$1,E282,0,500,1),0),"")</f>
        <v/>
      </c>
      <c r="F283" s="125" t="str">
        <f t="shared" ca="1" si="30"/>
        <v/>
      </c>
      <c r="G283" s="125" t="str">
        <f ca="1">IFERROR(G282+MATCH(1,OFFSET('PSM Costs'!$CC$1,G282,0,500,1),0),"")</f>
        <v/>
      </c>
      <c r="H283" s="125" t="str">
        <f t="shared" ca="1" si="31"/>
        <v/>
      </c>
      <c r="I283" s="167" t="str">
        <f t="shared" ca="1" si="32"/>
        <v/>
      </c>
      <c r="J283" s="5" t="str">
        <f t="shared" ca="1" si="33"/>
        <v/>
      </c>
      <c r="K283" s="167" t="str">
        <f t="shared" ca="1" si="34"/>
        <v/>
      </c>
    </row>
    <row r="284" spans="5:11" x14ac:dyDescent="0.2">
      <c r="E284" s="125" t="str">
        <f ca="1">IFERROR(E283+MATCH(1,OFFSET('Other Pharma &amp; Health Products'!$CC$1,E283,0,500,1),0),"")</f>
        <v/>
      </c>
      <c r="F284" s="125" t="str">
        <f t="shared" ca="1" si="30"/>
        <v/>
      </c>
      <c r="G284" s="125" t="str">
        <f ca="1">IFERROR(G283+MATCH(1,OFFSET('PSM Costs'!$CC$1,G283,0,500,1),0),"")</f>
        <v/>
      </c>
      <c r="H284" s="125" t="str">
        <f t="shared" ca="1" si="31"/>
        <v/>
      </c>
      <c r="I284" s="167" t="str">
        <f t="shared" ca="1" si="32"/>
        <v/>
      </c>
      <c r="J284" s="5" t="str">
        <f t="shared" ca="1" si="33"/>
        <v/>
      </c>
      <c r="K284" s="167" t="str">
        <f t="shared" ca="1" si="34"/>
        <v/>
      </c>
    </row>
    <row r="285" spans="5:11" x14ac:dyDescent="0.2">
      <c r="E285" s="125" t="str">
        <f ca="1">IFERROR(E284+MATCH(1,OFFSET('Other Pharma &amp; Health Products'!$CC$1,E284,0,500,1),0),"")</f>
        <v/>
      </c>
      <c r="F285" s="125" t="str">
        <f t="shared" ca="1" si="30"/>
        <v/>
      </c>
      <c r="G285" s="125" t="str">
        <f ca="1">IFERROR(G284+MATCH(1,OFFSET('PSM Costs'!$CC$1,G284,0,500,1),0),"")</f>
        <v/>
      </c>
      <c r="H285" s="125" t="str">
        <f t="shared" ca="1" si="31"/>
        <v/>
      </c>
      <c r="I285" s="167" t="str">
        <f t="shared" ca="1" si="32"/>
        <v/>
      </c>
      <c r="J285" s="5" t="str">
        <f t="shared" ca="1" si="33"/>
        <v/>
      </c>
      <c r="K285" s="167" t="str">
        <f t="shared" ca="1" si="34"/>
        <v/>
      </c>
    </row>
    <row r="286" spans="5:11" x14ac:dyDescent="0.2">
      <c r="E286" s="125" t="str">
        <f ca="1">IFERROR(E285+MATCH(1,OFFSET('Other Pharma &amp; Health Products'!$CC$1,E285,0,500,1),0),"")</f>
        <v/>
      </c>
      <c r="F286" s="125" t="str">
        <f t="shared" ca="1" si="30"/>
        <v/>
      </c>
      <c r="G286" s="125" t="str">
        <f ca="1">IFERROR(G285+MATCH(1,OFFSET('PSM Costs'!$CC$1,G285,0,500,1),0),"")</f>
        <v/>
      </c>
      <c r="H286" s="125" t="str">
        <f t="shared" ca="1" si="31"/>
        <v/>
      </c>
      <c r="I286" s="167" t="str">
        <f t="shared" ca="1" si="32"/>
        <v/>
      </c>
      <c r="J286" s="5" t="str">
        <f t="shared" ca="1" si="33"/>
        <v/>
      </c>
      <c r="K286" s="167" t="str">
        <f t="shared" ca="1" si="34"/>
        <v/>
      </c>
    </row>
    <row r="287" spans="5:11" x14ac:dyDescent="0.2">
      <c r="E287" s="125" t="str">
        <f ca="1">IFERROR(E286+MATCH(1,OFFSET('Other Pharma &amp; Health Products'!$CC$1,E286,0,500,1),0),"")</f>
        <v/>
      </c>
      <c r="F287" s="125" t="str">
        <f t="shared" ca="1" si="30"/>
        <v/>
      </c>
      <c r="G287" s="125" t="str">
        <f ca="1">IFERROR(G286+MATCH(1,OFFSET('PSM Costs'!$CC$1,G286,0,500,1),0),"")</f>
        <v/>
      </c>
      <c r="H287" s="125" t="str">
        <f t="shared" ca="1" si="31"/>
        <v/>
      </c>
      <c r="I287" s="167" t="str">
        <f t="shared" ca="1" si="32"/>
        <v/>
      </c>
      <c r="J287" s="5" t="str">
        <f t="shared" ca="1" si="33"/>
        <v/>
      </c>
      <c r="K287" s="167" t="str">
        <f t="shared" ca="1" si="34"/>
        <v/>
      </c>
    </row>
    <row r="288" spans="5:11" x14ac:dyDescent="0.2">
      <c r="E288" s="125" t="str">
        <f ca="1">IFERROR(E287+MATCH(1,OFFSET('Other Pharma &amp; Health Products'!$CC$1,E287,0,500,1),0),"")</f>
        <v/>
      </c>
      <c r="F288" s="125" t="str">
        <f t="shared" ca="1" si="30"/>
        <v/>
      </c>
      <c r="G288" s="125" t="str">
        <f ca="1">IFERROR(G287+MATCH(1,OFFSET('PSM Costs'!$CC$1,G287,0,500,1),0),"")</f>
        <v/>
      </c>
      <c r="H288" s="125" t="str">
        <f t="shared" ca="1" si="31"/>
        <v/>
      </c>
      <c r="I288" s="167" t="str">
        <f t="shared" ca="1" si="32"/>
        <v/>
      </c>
      <c r="J288" s="5" t="str">
        <f t="shared" ca="1" si="33"/>
        <v/>
      </c>
      <c r="K288" s="167" t="str">
        <f t="shared" ca="1" si="34"/>
        <v/>
      </c>
    </row>
    <row r="289" spans="5:11" x14ac:dyDescent="0.2">
      <c r="E289" s="125" t="str">
        <f ca="1">IFERROR(E288+MATCH(1,OFFSET('Other Pharma &amp; Health Products'!$CC$1,E288,0,500,1),0),"")</f>
        <v/>
      </c>
      <c r="F289" s="125" t="str">
        <f t="shared" ca="1" si="30"/>
        <v/>
      </c>
      <c r="G289" s="125" t="str">
        <f ca="1">IFERROR(G288+MATCH(1,OFFSET('PSM Costs'!$CC$1,G288,0,500,1),0),"")</f>
        <v/>
      </c>
      <c r="H289" s="125" t="str">
        <f t="shared" ca="1" si="31"/>
        <v/>
      </c>
      <c r="I289" s="167" t="str">
        <f t="shared" ca="1" si="32"/>
        <v/>
      </c>
      <c r="J289" s="5" t="str">
        <f t="shared" ca="1" si="33"/>
        <v/>
      </c>
      <c r="K289" s="167" t="str">
        <f t="shared" ca="1" si="34"/>
        <v/>
      </c>
    </row>
    <row r="290" spans="5:11" x14ac:dyDescent="0.2">
      <c r="E290" s="125" t="str">
        <f ca="1">IFERROR(E289+MATCH(1,OFFSET('Other Pharma &amp; Health Products'!$CC$1,E289,0,500,1),0),"")</f>
        <v/>
      </c>
      <c r="F290" s="125" t="str">
        <f t="shared" ca="1" si="30"/>
        <v/>
      </c>
      <c r="G290" s="125" t="str">
        <f ca="1">IFERROR(G289+MATCH(1,OFFSET('PSM Costs'!$CC$1,G289,0,500,1),0),"")</f>
        <v/>
      </c>
      <c r="H290" s="125" t="str">
        <f t="shared" ca="1" si="31"/>
        <v/>
      </c>
      <c r="I290" s="167" t="str">
        <f t="shared" ca="1" si="32"/>
        <v/>
      </c>
      <c r="J290" s="5" t="str">
        <f t="shared" ca="1" si="33"/>
        <v/>
      </c>
      <c r="K290" s="167" t="str">
        <f t="shared" ca="1" si="34"/>
        <v/>
      </c>
    </row>
    <row r="291" spans="5:11" x14ac:dyDescent="0.2">
      <c r="E291" s="125" t="str">
        <f ca="1">IFERROR(E290+MATCH(1,OFFSET('Other Pharma &amp; Health Products'!$CC$1,E290,0,500,1),0),"")</f>
        <v/>
      </c>
      <c r="F291" s="125" t="str">
        <f t="shared" ca="1" si="30"/>
        <v/>
      </c>
      <c r="G291" s="125" t="str">
        <f ca="1">IFERROR(G290+MATCH(1,OFFSET('PSM Costs'!$CC$1,G290,0,500,1),0),"")</f>
        <v/>
      </c>
      <c r="H291" s="125" t="str">
        <f t="shared" ca="1" si="31"/>
        <v/>
      </c>
      <c r="I291" s="167" t="str">
        <f t="shared" ca="1" si="32"/>
        <v/>
      </c>
      <c r="J291" s="5" t="str">
        <f t="shared" ca="1" si="33"/>
        <v/>
      </c>
      <c r="K291" s="167" t="str">
        <f t="shared" ca="1" si="34"/>
        <v/>
      </c>
    </row>
    <row r="292" spans="5:11" x14ac:dyDescent="0.2">
      <c r="E292" s="125" t="str">
        <f ca="1">IFERROR(E291+MATCH(1,OFFSET('Other Pharma &amp; Health Products'!$CC$1,E291,0,500,1),0),"")</f>
        <v/>
      </c>
      <c r="F292" s="125" t="str">
        <f t="shared" ca="1" si="30"/>
        <v/>
      </c>
      <c r="G292" s="125" t="str">
        <f ca="1">IFERROR(G291+MATCH(1,OFFSET('PSM Costs'!$CC$1,G291,0,500,1),0),"")</f>
        <v/>
      </c>
      <c r="H292" s="125" t="str">
        <f t="shared" ca="1" si="31"/>
        <v/>
      </c>
      <c r="I292" s="167" t="str">
        <f t="shared" ca="1" si="32"/>
        <v/>
      </c>
      <c r="J292" s="5" t="str">
        <f t="shared" ca="1" si="33"/>
        <v/>
      </c>
      <c r="K292" s="167" t="str">
        <f t="shared" ca="1" si="34"/>
        <v/>
      </c>
    </row>
    <row r="293" spans="5:11" x14ac:dyDescent="0.2">
      <c r="E293" s="125" t="str">
        <f ca="1">IFERROR(E292+MATCH(1,OFFSET('Other Pharma &amp; Health Products'!$CC$1,E292,0,500,1),0),"")</f>
        <v/>
      </c>
      <c r="F293" s="125" t="str">
        <f t="shared" ca="1" si="30"/>
        <v/>
      </c>
      <c r="G293" s="125" t="str">
        <f ca="1">IFERROR(G292+MATCH(1,OFFSET('PSM Costs'!$CC$1,G292,0,500,1),0),"")</f>
        <v/>
      </c>
      <c r="H293" s="125" t="str">
        <f t="shared" ca="1" si="31"/>
        <v/>
      </c>
      <c r="I293" s="167" t="str">
        <f t="shared" ca="1" si="32"/>
        <v/>
      </c>
      <c r="J293" s="5" t="str">
        <f t="shared" ca="1" si="33"/>
        <v/>
      </c>
      <c r="K293" s="167" t="str">
        <f t="shared" ca="1" si="34"/>
        <v/>
      </c>
    </row>
    <row r="294" spans="5:11" x14ac:dyDescent="0.2">
      <c r="E294" s="125" t="str">
        <f ca="1">IFERROR(E293+MATCH(1,OFFSET('Other Pharma &amp; Health Products'!$CC$1,E293,0,500,1),0),"")</f>
        <v/>
      </c>
      <c r="F294" s="125" t="str">
        <f t="shared" ca="1" si="30"/>
        <v/>
      </c>
      <c r="G294" s="125" t="str">
        <f ca="1">IFERROR(G293+MATCH(1,OFFSET('PSM Costs'!$CC$1,G293,0,500,1),0),"")</f>
        <v/>
      </c>
      <c r="H294" s="125" t="str">
        <f t="shared" ca="1" si="31"/>
        <v/>
      </c>
      <c r="I294" s="167" t="str">
        <f t="shared" ca="1" si="32"/>
        <v/>
      </c>
      <c r="J294" s="5" t="str">
        <f t="shared" ca="1" si="33"/>
        <v/>
      </c>
      <c r="K294" s="167" t="str">
        <f t="shared" ca="1" si="34"/>
        <v/>
      </c>
    </row>
    <row r="295" spans="5:11" x14ac:dyDescent="0.2">
      <c r="E295" s="125" t="str">
        <f ca="1">IFERROR(E294+MATCH(1,OFFSET('Other Pharma &amp; Health Products'!$CC$1,E294,0,500,1),0),"")</f>
        <v/>
      </c>
      <c r="F295" s="125" t="str">
        <f t="shared" ca="1" si="30"/>
        <v/>
      </c>
      <c r="G295" s="125" t="str">
        <f ca="1">IFERROR(G294+MATCH(1,OFFSET('PSM Costs'!$CC$1,G294,0,500,1),0),"")</f>
        <v/>
      </c>
      <c r="H295" s="125" t="str">
        <f t="shared" ca="1" si="31"/>
        <v/>
      </c>
      <c r="I295" s="167" t="str">
        <f t="shared" ca="1" si="32"/>
        <v/>
      </c>
      <c r="J295" s="5" t="str">
        <f t="shared" ca="1" si="33"/>
        <v/>
      </c>
      <c r="K295" s="167" t="str">
        <f t="shared" ca="1" si="34"/>
        <v/>
      </c>
    </row>
    <row r="296" spans="5:11" x14ac:dyDescent="0.2">
      <c r="E296" s="125" t="str">
        <f ca="1">IFERROR(E295+MATCH(1,OFFSET('Other Pharma &amp; Health Products'!$CC$1,E295,0,500,1),0),"")</f>
        <v/>
      </c>
      <c r="F296" s="125" t="str">
        <f t="shared" ref="F296:F306" ca="1" si="35">IFERROR(INDIRECT(ADDRESS(E296,3,1,1,"Other Pharma &amp; Health Products")),"")</f>
        <v/>
      </c>
      <c r="G296" s="125" t="str">
        <f ca="1">IFERROR(G295+MATCH(1,OFFSET('PSM Costs'!$CC$1,G295,0,500,1),0),"")</f>
        <v/>
      </c>
      <c r="H296" s="125" t="str">
        <f t="shared" ref="H296:H307" ca="1" si="36">IFERROR(INDIRECT(ADDRESS(G296,3,1,1,"PSM Costs")),"")</f>
        <v/>
      </c>
      <c r="I296" s="167" t="str">
        <f t="shared" ref="I296:I359" ca="1" si="37">IF(K296&lt;&gt;"",RANK(K296,K:K,1),"")</f>
        <v/>
      </c>
      <c r="J296" s="5" t="str">
        <f t="shared" ref="J296:J359" ca="1" si="38">IF(ROW()&lt;4+B$2,B296,IF(ROW()&lt;4+B$2+D$2,INDIRECT(ADDRESS(ROW()-B$2,4)),IF(ROW()&lt;4+B$2+D$2+F$2,INDIRECT(ADDRESS(ROW()-B$2-D$2,6)),IF(ROW()&lt;4+B$2+D$2+F$2+H$2,INDIRECT(ADDRESS(ROW()-B$2-D$2-F$2,8)),""))))</f>
        <v/>
      </c>
      <c r="K296" s="167" t="str">
        <f t="shared" ca="1" si="34"/>
        <v/>
      </c>
    </row>
    <row r="297" spans="5:11" x14ac:dyDescent="0.2">
      <c r="E297" s="125" t="str">
        <f ca="1">IFERROR(E296+MATCH(1,OFFSET('Other Pharma &amp; Health Products'!$CC$1,E296,0,500,1),0),"")</f>
        <v/>
      </c>
      <c r="F297" s="125" t="str">
        <f t="shared" ca="1" si="35"/>
        <v/>
      </c>
      <c r="G297" s="125" t="str">
        <f ca="1">IFERROR(G296+MATCH(1,OFFSET('PSM Costs'!$CC$1,G296,0,500,1),0),"")</f>
        <v/>
      </c>
      <c r="H297" s="125" t="str">
        <f t="shared" ca="1" si="36"/>
        <v/>
      </c>
      <c r="I297" s="167" t="str">
        <f t="shared" ca="1" si="37"/>
        <v/>
      </c>
      <c r="J297" s="5" t="str">
        <f t="shared" ca="1" si="38"/>
        <v/>
      </c>
      <c r="K297" s="167" t="str">
        <f t="shared" ca="1" si="34"/>
        <v/>
      </c>
    </row>
    <row r="298" spans="5:11" x14ac:dyDescent="0.2">
      <c r="E298" s="125" t="str">
        <f ca="1">IFERROR(E297+MATCH(1,OFFSET('Other Pharma &amp; Health Products'!$CC$1,E297,0,500,1),0),"")</f>
        <v/>
      </c>
      <c r="F298" s="125" t="str">
        <f t="shared" ca="1" si="35"/>
        <v/>
      </c>
      <c r="G298" s="125" t="str">
        <f ca="1">IFERROR(G297+MATCH(1,OFFSET('PSM Costs'!$CC$1,G297,0,500,1),0),"")</f>
        <v/>
      </c>
      <c r="H298" s="125" t="str">
        <f t="shared" ca="1" si="36"/>
        <v/>
      </c>
      <c r="I298" s="167" t="str">
        <f t="shared" ca="1" si="37"/>
        <v/>
      </c>
      <c r="J298" s="5" t="str">
        <f t="shared" ca="1" si="38"/>
        <v/>
      </c>
      <c r="K298" s="167" t="str">
        <f t="shared" ca="1" si="34"/>
        <v/>
      </c>
    </row>
    <row r="299" spans="5:11" x14ac:dyDescent="0.2">
      <c r="E299" s="125" t="str">
        <f ca="1">IFERROR(E298+MATCH(1,OFFSET('Other Pharma &amp; Health Products'!$CC$1,E298,0,500,1),0),"")</f>
        <v/>
      </c>
      <c r="F299" s="125" t="str">
        <f t="shared" ca="1" si="35"/>
        <v/>
      </c>
      <c r="G299" s="125" t="str">
        <f ca="1">IFERROR(G298+MATCH(1,OFFSET('PSM Costs'!$CC$1,G298,0,500,1),0),"")</f>
        <v/>
      </c>
      <c r="H299" s="125" t="str">
        <f t="shared" ca="1" si="36"/>
        <v/>
      </c>
      <c r="I299" s="167" t="str">
        <f t="shared" ca="1" si="37"/>
        <v/>
      </c>
      <c r="J299" s="5" t="str">
        <f t="shared" ca="1" si="38"/>
        <v/>
      </c>
      <c r="K299" s="167" t="str">
        <f t="shared" ca="1" si="34"/>
        <v/>
      </c>
    </row>
    <row r="300" spans="5:11" x14ac:dyDescent="0.2">
      <c r="E300" s="125" t="str">
        <f ca="1">IFERROR(E299+MATCH(1,OFFSET('Other Pharma &amp; Health Products'!$CC$1,E299,0,500,1),0),"")</f>
        <v/>
      </c>
      <c r="F300" s="125" t="str">
        <f t="shared" ca="1" si="35"/>
        <v/>
      </c>
      <c r="G300" s="125" t="str">
        <f ca="1">IFERROR(G299+MATCH(1,OFFSET('PSM Costs'!$CC$1,G299,0,500,1),0),"")</f>
        <v/>
      </c>
      <c r="H300" s="125" t="str">
        <f t="shared" ca="1" si="36"/>
        <v/>
      </c>
      <c r="I300" s="167" t="str">
        <f t="shared" ca="1" si="37"/>
        <v/>
      </c>
      <c r="J300" s="5" t="str">
        <f t="shared" ca="1" si="38"/>
        <v/>
      </c>
      <c r="K300" s="167" t="str">
        <f t="shared" ca="1" si="34"/>
        <v/>
      </c>
    </row>
    <row r="301" spans="5:11" x14ac:dyDescent="0.2">
      <c r="E301" s="125" t="str">
        <f ca="1">IFERROR(E300+MATCH(1,OFFSET('Other Pharma &amp; Health Products'!$CC$1,E300,0,500,1),0),"")</f>
        <v/>
      </c>
      <c r="F301" s="125" t="str">
        <f t="shared" ca="1" si="35"/>
        <v/>
      </c>
      <c r="G301" s="125" t="str">
        <f ca="1">IFERROR(G300+MATCH(1,OFFSET('PSM Costs'!$CC$1,G300,0,500,1),0),"")</f>
        <v/>
      </c>
      <c r="H301" s="125" t="str">
        <f t="shared" ca="1" si="36"/>
        <v/>
      </c>
      <c r="I301" s="167" t="str">
        <f t="shared" ca="1" si="37"/>
        <v/>
      </c>
      <c r="J301" s="5" t="str">
        <f t="shared" ca="1" si="38"/>
        <v/>
      </c>
      <c r="K301" s="167" t="str">
        <f t="shared" ca="1" si="34"/>
        <v/>
      </c>
    </row>
    <row r="302" spans="5:11" x14ac:dyDescent="0.2">
      <c r="E302" s="125" t="str">
        <f ca="1">IFERROR(E301+MATCH(1,OFFSET('Other Pharma &amp; Health Products'!$CC$1,E301,0,500,1),0),"")</f>
        <v/>
      </c>
      <c r="F302" s="125" t="str">
        <f t="shared" ca="1" si="35"/>
        <v/>
      </c>
      <c r="G302" s="125" t="str">
        <f ca="1">IFERROR(G301+MATCH(1,OFFSET('PSM Costs'!$CC$1,G301,0,500,1),0),"")</f>
        <v/>
      </c>
      <c r="H302" s="125" t="str">
        <f t="shared" ca="1" si="36"/>
        <v/>
      </c>
      <c r="I302" s="167" t="str">
        <f t="shared" ca="1" si="37"/>
        <v/>
      </c>
      <c r="J302" s="5" t="str">
        <f t="shared" ca="1" si="38"/>
        <v/>
      </c>
      <c r="K302" s="167" t="str">
        <f t="shared" ca="1" si="34"/>
        <v/>
      </c>
    </row>
    <row r="303" spans="5:11" x14ac:dyDescent="0.2">
      <c r="E303" s="125" t="str">
        <f ca="1">IFERROR(E302+MATCH(1,OFFSET('Other Pharma &amp; Health Products'!$CC$1,E302,0,500,1),0),"")</f>
        <v/>
      </c>
      <c r="F303" s="125" t="str">
        <f t="shared" ca="1" si="35"/>
        <v/>
      </c>
      <c r="G303" s="125" t="str">
        <f ca="1">IFERROR(G302+MATCH(1,OFFSET('PSM Costs'!$CC$1,G302,0,500,1),0),"")</f>
        <v/>
      </c>
      <c r="H303" s="125" t="str">
        <f t="shared" ca="1" si="36"/>
        <v/>
      </c>
      <c r="I303" s="167" t="str">
        <f t="shared" ca="1" si="37"/>
        <v/>
      </c>
      <c r="J303" s="5" t="str">
        <f t="shared" ca="1" si="38"/>
        <v/>
      </c>
      <c r="K303" s="167" t="str">
        <f t="shared" ca="1" si="34"/>
        <v/>
      </c>
    </row>
    <row r="304" spans="5:11" x14ac:dyDescent="0.2">
      <c r="E304" s="125" t="str">
        <f ca="1">IFERROR(E303+MATCH(1,OFFSET('Other Pharma &amp; Health Products'!$CC$1,E303,0,500,1),0),"")</f>
        <v/>
      </c>
      <c r="F304" s="125" t="str">
        <f t="shared" ca="1" si="35"/>
        <v/>
      </c>
      <c r="G304" s="125" t="str">
        <f ca="1">IFERROR(G303+MATCH(1,OFFSET('PSM Costs'!$CC$1,G303,0,500,1),0),"")</f>
        <v/>
      </c>
      <c r="H304" s="125" t="str">
        <f t="shared" ca="1" si="36"/>
        <v/>
      </c>
      <c r="I304" s="167" t="str">
        <f t="shared" ca="1" si="37"/>
        <v/>
      </c>
      <c r="J304" s="5" t="str">
        <f t="shared" ca="1" si="38"/>
        <v/>
      </c>
      <c r="K304" s="167" t="str">
        <f t="shared" ca="1" si="34"/>
        <v/>
      </c>
    </row>
    <row r="305" spans="5:11" x14ac:dyDescent="0.2">
      <c r="E305" s="125" t="str">
        <f ca="1">IFERROR(E304+MATCH(1,OFFSET('Other Pharma &amp; Health Products'!$CC$1,E304,0,500,1),0),"")</f>
        <v/>
      </c>
      <c r="F305" s="125" t="str">
        <f t="shared" ca="1" si="35"/>
        <v/>
      </c>
      <c r="G305" s="125" t="str">
        <f ca="1">IFERROR(G304+MATCH(1,OFFSET('PSM Costs'!$CC$1,G304,0,500,1),0),"")</f>
        <v/>
      </c>
      <c r="H305" s="125" t="str">
        <f t="shared" ca="1" si="36"/>
        <v/>
      </c>
      <c r="I305" s="167" t="str">
        <f t="shared" ca="1" si="37"/>
        <v/>
      </c>
      <c r="J305" s="5" t="str">
        <f t="shared" ca="1" si="38"/>
        <v/>
      </c>
      <c r="K305" s="167" t="str">
        <f t="shared" ca="1" si="34"/>
        <v/>
      </c>
    </row>
    <row r="306" spans="5:11" x14ac:dyDescent="0.2">
      <c r="E306" s="125" t="str">
        <f ca="1">IFERROR(E305+MATCH(1,OFFSET('Other Pharma &amp; Health Products'!$CC$1,E305,0,500,1),0),"")</f>
        <v/>
      </c>
      <c r="F306" s="125" t="str">
        <f t="shared" ca="1" si="35"/>
        <v/>
      </c>
      <c r="G306" s="125" t="str">
        <f ca="1">IFERROR(G305+MATCH(1,OFFSET('PSM Costs'!$CC$1,G305,0,500,1),0),"")</f>
        <v/>
      </c>
      <c r="H306" s="125" t="str">
        <f t="shared" ca="1" si="36"/>
        <v/>
      </c>
      <c r="I306" s="167" t="str">
        <f t="shared" ca="1" si="37"/>
        <v/>
      </c>
      <c r="J306" s="5" t="str">
        <f t="shared" ca="1" si="38"/>
        <v/>
      </c>
      <c r="K306" s="167" t="str">
        <f t="shared" ca="1" si="34"/>
        <v/>
      </c>
    </row>
    <row r="307" spans="5:11" x14ac:dyDescent="0.2">
      <c r="G307" s="125" t="str">
        <f ca="1">IFERROR(G306+MATCH(1,OFFSET('PSM Costs'!$CC$1,G306,0,500,1),0),"")</f>
        <v/>
      </c>
      <c r="H307" s="125" t="str">
        <f t="shared" ca="1" si="36"/>
        <v/>
      </c>
      <c r="I307" s="167" t="str">
        <f t="shared" ca="1" si="37"/>
        <v/>
      </c>
      <c r="J307" s="5" t="str">
        <f t="shared" ca="1" si="38"/>
        <v/>
      </c>
      <c r="K307" s="167" t="str">
        <f t="shared" ca="1" si="34"/>
        <v/>
      </c>
    </row>
    <row r="308" spans="5:11" x14ac:dyDescent="0.2">
      <c r="I308" s="167" t="str">
        <f t="shared" ca="1" si="37"/>
        <v/>
      </c>
      <c r="J308" s="5" t="str">
        <f t="shared" ca="1" si="38"/>
        <v/>
      </c>
      <c r="K308" s="167" t="str">
        <f t="shared" ca="1" si="34"/>
        <v/>
      </c>
    </row>
    <row r="309" spans="5:11" x14ac:dyDescent="0.2">
      <c r="I309" s="167" t="str">
        <f t="shared" ca="1" si="37"/>
        <v/>
      </c>
      <c r="J309" s="5" t="str">
        <f t="shared" ca="1" si="38"/>
        <v/>
      </c>
      <c r="K309" s="167" t="str">
        <f t="shared" ca="1" si="34"/>
        <v/>
      </c>
    </row>
    <row r="310" spans="5:11" x14ac:dyDescent="0.2">
      <c r="I310" s="167" t="str">
        <f t="shared" ca="1" si="37"/>
        <v/>
      </c>
      <c r="J310" s="5" t="str">
        <f t="shared" ca="1" si="38"/>
        <v/>
      </c>
      <c r="K310" s="167" t="str">
        <f t="shared" ca="1" si="34"/>
        <v/>
      </c>
    </row>
    <row r="311" spans="5:11" x14ac:dyDescent="0.2">
      <c r="I311" s="167" t="str">
        <f t="shared" ca="1" si="37"/>
        <v/>
      </c>
      <c r="J311" s="5" t="str">
        <f t="shared" ca="1" si="38"/>
        <v/>
      </c>
      <c r="K311" s="167" t="str">
        <f t="shared" ca="1" si="34"/>
        <v/>
      </c>
    </row>
    <row r="312" spans="5:11" x14ac:dyDescent="0.2">
      <c r="I312" s="167" t="str">
        <f t="shared" ca="1" si="37"/>
        <v/>
      </c>
      <c r="J312" s="5" t="str">
        <f t="shared" ca="1" si="38"/>
        <v/>
      </c>
      <c r="K312" s="167" t="str">
        <f t="shared" ca="1" si="34"/>
        <v/>
      </c>
    </row>
    <row r="313" spans="5:11" x14ac:dyDescent="0.2">
      <c r="I313" s="167" t="str">
        <f t="shared" ca="1" si="37"/>
        <v/>
      </c>
      <c r="J313" s="5" t="str">
        <f t="shared" ca="1" si="38"/>
        <v/>
      </c>
      <c r="K313" s="167" t="str">
        <f t="shared" ca="1" si="34"/>
        <v/>
      </c>
    </row>
    <row r="314" spans="5:11" x14ac:dyDescent="0.2">
      <c r="I314" s="167" t="str">
        <f t="shared" ca="1" si="37"/>
        <v/>
      </c>
      <c r="J314" s="5" t="str">
        <f t="shared" ca="1" si="38"/>
        <v/>
      </c>
      <c r="K314" s="167" t="str">
        <f t="shared" ca="1" si="34"/>
        <v/>
      </c>
    </row>
    <row r="315" spans="5:11" x14ac:dyDescent="0.2">
      <c r="I315" s="167" t="str">
        <f t="shared" ca="1" si="37"/>
        <v/>
      </c>
      <c r="J315" s="5" t="str">
        <f t="shared" ca="1" si="38"/>
        <v/>
      </c>
      <c r="K315" s="167" t="str">
        <f t="shared" ca="1" si="34"/>
        <v/>
      </c>
    </row>
    <row r="316" spans="5:11" x14ac:dyDescent="0.2">
      <c r="I316" s="167" t="str">
        <f t="shared" ca="1" si="37"/>
        <v/>
      </c>
      <c r="J316" s="5" t="str">
        <f t="shared" ca="1" si="38"/>
        <v/>
      </c>
      <c r="K316" s="167" t="str">
        <f t="shared" ca="1" si="34"/>
        <v/>
      </c>
    </row>
    <row r="317" spans="5:11" x14ac:dyDescent="0.2">
      <c r="I317" s="167" t="str">
        <f t="shared" ca="1" si="37"/>
        <v/>
      </c>
      <c r="J317" s="5" t="str">
        <f t="shared" ca="1" si="38"/>
        <v/>
      </c>
      <c r="K317" s="167" t="str">
        <f t="shared" ca="1" si="34"/>
        <v/>
      </c>
    </row>
    <row r="318" spans="5:11" x14ac:dyDescent="0.2">
      <c r="I318" s="167" t="str">
        <f t="shared" ca="1" si="37"/>
        <v/>
      </c>
      <c r="J318" s="5" t="str">
        <f t="shared" ca="1" si="38"/>
        <v/>
      </c>
      <c r="K318" s="167" t="str">
        <f t="shared" ca="1" si="34"/>
        <v/>
      </c>
    </row>
    <row r="319" spans="5:11" x14ac:dyDescent="0.2">
      <c r="I319" s="167" t="str">
        <f t="shared" ca="1" si="37"/>
        <v/>
      </c>
      <c r="J319" s="5" t="str">
        <f t="shared" ca="1" si="38"/>
        <v/>
      </c>
      <c r="K319" s="167" t="str">
        <f t="shared" ca="1" si="34"/>
        <v/>
      </c>
    </row>
    <row r="320" spans="5:11" x14ac:dyDescent="0.2">
      <c r="I320" s="167" t="str">
        <f t="shared" ca="1" si="37"/>
        <v/>
      </c>
      <c r="J320" s="5" t="str">
        <f t="shared" ca="1" si="38"/>
        <v/>
      </c>
      <c r="K320" s="167" t="str">
        <f t="shared" ca="1" si="34"/>
        <v/>
      </c>
    </row>
    <row r="321" spans="9:11" x14ac:dyDescent="0.2">
      <c r="I321" s="167" t="str">
        <f t="shared" ca="1" si="37"/>
        <v/>
      </c>
      <c r="J321" s="5" t="str">
        <f t="shared" ca="1" si="38"/>
        <v/>
      </c>
      <c r="K321" s="167" t="str">
        <f t="shared" ca="1" si="34"/>
        <v/>
      </c>
    </row>
    <row r="322" spans="9:11" x14ac:dyDescent="0.2">
      <c r="I322" s="167" t="str">
        <f t="shared" ca="1" si="37"/>
        <v/>
      </c>
      <c r="J322" s="5" t="str">
        <f t="shared" ca="1" si="38"/>
        <v/>
      </c>
      <c r="K322" s="167" t="str">
        <f t="shared" ca="1" si="34"/>
        <v/>
      </c>
    </row>
    <row r="323" spans="9:11" x14ac:dyDescent="0.2">
      <c r="I323" s="167" t="str">
        <f t="shared" ca="1" si="37"/>
        <v/>
      </c>
      <c r="J323" s="5" t="str">
        <f t="shared" ca="1" si="38"/>
        <v/>
      </c>
      <c r="K323" s="167" t="str">
        <f t="shared" ca="1" si="34"/>
        <v/>
      </c>
    </row>
    <row r="324" spans="9:11" x14ac:dyDescent="0.2">
      <c r="I324" s="167" t="str">
        <f t="shared" ca="1" si="37"/>
        <v/>
      </c>
      <c r="J324" s="5" t="str">
        <f t="shared" ca="1" si="38"/>
        <v/>
      </c>
      <c r="K324" s="167" t="str">
        <f t="shared" ca="1" si="34"/>
        <v/>
      </c>
    </row>
    <row r="325" spans="9:11" x14ac:dyDescent="0.2">
      <c r="I325" s="167" t="str">
        <f t="shared" ca="1" si="37"/>
        <v/>
      </c>
      <c r="J325" s="5" t="str">
        <f t="shared" ca="1" si="38"/>
        <v/>
      </c>
      <c r="K325" s="167" t="str">
        <f t="shared" ref="K325:K388" ca="1" si="39">IF(J325="","",IFERROR(LEFT(J325,FIND("--",J325)-1)*10000000,LEFT(SUBSTITUTE(J325,".",","),FIND("--",J325)-1)*10000000)+MID(J325,FIND("--",J325)+2,FIND("---",J325)-FIND("--",J325)-2)*1000+RIGHT(J325,LEN(J325)-FIND("---",J325)-2))</f>
        <v/>
      </c>
    </row>
    <row r="326" spans="9:11" x14ac:dyDescent="0.2">
      <c r="I326" s="167" t="str">
        <f t="shared" ca="1" si="37"/>
        <v/>
      </c>
      <c r="J326" s="5" t="str">
        <f t="shared" ca="1" si="38"/>
        <v/>
      </c>
      <c r="K326" s="167" t="str">
        <f t="shared" ca="1" si="39"/>
        <v/>
      </c>
    </row>
    <row r="327" spans="9:11" x14ac:dyDescent="0.2">
      <c r="I327" s="167" t="str">
        <f t="shared" ca="1" si="37"/>
        <v/>
      </c>
      <c r="J327" s="5" t="str">
        <f t="shared" ca="1" si="38"/>
        <v/>
      </c>
      <c r="K327" s="167" t="str">
        <f t="shared" ca="1" si="39"/>
        <v/>
      </c>
    </row>
    <row r="328" spans="9:11" x14ac:dyDescent="0.2">
      <c r="I328" s="167" t="str">
        <f t="shared" ca="1" si="37"/>
        <v/>
      </c>
      <c r="J328" s="5" t="str">
        <f t="shared" ca="1" si="38"/>
        <v/>
      </c>
      <c r="K328" s="167" t="str">
        <f t="shared" ca="1" si="39"/>
        <v/>
      </c>
    </row>
    <row r="329" spans="9:11" x14ac:dyDescent="0.2">
      <c r="I329" s="167" t="str">
        <f t="shared" ca="1" si="37"/>
        <v/>
      </c>
      <c r="J329" s="5" t="str">
        <f t="shared" ca="1" si="38"/>
        <v/>
      </c>
      <c r="K329" s="167" t="str">
        <f t="shared" ca="1" si="39"/>
        <v/>
      </c>
    </row>
    <row r="330" spans="9:11" x14ac:dyDescent="0.2">
      <c r="I330" s="167" t="str">
        <f t="shared" ca="1" si="37"/>
        <v/>
      </c>
      <c r="J330" s="5" t="str">
        <f t="shared" ca="1" si="38"/>
        <v/>
      </c>
      <c r="K330" s="167" t="str">
        <f t="shared" ca="1" si="39"/>
        <v/>
      </c>
    </row>
    <row r="331" spans="9:11" x14ac:dyDescent="0.2">
      <c r="I331" s="167" t="str">
        <f t="shared" ca="1" si="37"/>
        <v/>
      </c>
      <c r="J331" s="5" t="str">
        <f t="shared" ca="1" si="38"/>
        <v/>
      </c>
      <c r="K331" s="167" t="str">
        <f t="shared" ca="1" si="39"/>
        <v/>
      </c>
    </row>
    <row r="332" spans="9:11" x14ac:dyDescent="0.2">
      <c r="I332" s="167" t="str">
        <f t="shared" ca="1" si="37"/>
        <v/>
      </c>
      <c r="J332" s="5" t="str">
        <f t="shared" ca="1" si="38"/>
        <v/>
      </c>
      <c r="K332" s="167" t="str">
        <f t="shared" ca="1" si="39"/>
        <v/>
      </c>
    </row>
    <row r="333" spans="9:11" x14ac:dyDescent="0.2">
      <c r="I333" s="167" t="str">
        <f t="shared" ca="1" si="37"/>
        <v/>
      </c>
      <c r="J333" s="5" t="str">
        <f t="shared" ca="1" si="38"/>
        <v/>
      </c>
      <c r="K333" s="167" t="str">
        <f t="shared" ca="1" si="39"/>
        <v/>
      </c>
    </row>
    <row r="334" spans="9:11" x14ac:dyDescent="0.2">
      <c r="I334" s="167" t="str">
        <f t="shared" ca="1" si="37"/>
        <v/>
      </c>
      <c r="J334" s="5" t="str">
        <f t="shared" ca="1" si="38"/>
        <v/>
      </c>
      <c r="K334" s="167" t="str">
        <f t="shared" ca="1" si="39"/>
        <v/>
      </c>
    </row>
    <row r="335" spans="9:11" x14ac:dyDescent="0.2">
      <c r="I335" s="167" t="str">
        <f t="shared" ca="1" si="37"/>
        <v/>
      </c>
      <c r="J335" s="5" t="str">
        <f t="shared" ca="1" si="38"/>
        <v/>
      </c>
      <c r="K335" s="167" t="str">
        <f t="shared" ca="1" si="39"/>
        <v/>
      </c>
    </row>
    <row r="336" spans="9:11" x14ac:dyDescent="0.2">
      <c r="I336" s="167" t="str">
        <f t="shared" ca="1" si="37"/>
        <v/>
      </c>
      <c r="J336" s="5" t="str">
        <f t="shared" ca="1" si="38"/>
        <v/>
      </c>
      <c r="K336" s="167" t="str">
        <f t="shared" ca="1" si="39"/>
        <v/>
      </c>
    </row>
    <row r="337" spans="9:11" x14ac:dyDescent="0.2">
      <c r="I337" s="167" t="str">
        <f t="shared" ca="1" si="37"/>
        <v/>
      </c>
      <c r="J337" s="5" t="str">
        <f t="shared" ca="1" si="38"/>
        <v/>
      </c>
      <c r="K337" s="167" t="str">
        <f t="shared" ca="1" si="39"/>
        <v/>
      </c>
    </row>
    <row r="338" spans="9:11" x14ac:dyDescent="0.2">
      <c r="I338" s="167" t="str">
        <f t="shared" ca="1" si="37"/>
        <v/>
      </c>
      <c r="J338" s="5" t="str">
        <f t="shared" ca="1" si="38"/>
        <v/>
      </c>
      <c r="K338" s="167" t="str">
        <f t="shared" ca="1" si="39"/>
        <v/>
      </c>
    </row>
    <row r="339" spans="9:11" x14ac:dyDescent="0.2">
      <c r="I339" s="167" t="str">
        <f t="shared" ca="1" si="37"/>
        <v/>
      </c>
      <c r="J339" s="5" t="str">
        <f t="shared" ca="1" si="38"/>
        <v/>
      </c>
      <c r="K339" s="167" t="str">
        <f t="shared" ca="1" si="39"/>
        <v/>
      </c>
    </row>
    <row r="340" spans="9:11" x14ac:dyDescent="0.2">
      <c r="I340" s="167" t="str">
        <f t="shared" ca="1" si="37"/>
        <v/>
      </c>
      <c r="J340" s="5" t="str">
        <f t="shared" ca="1" si="38"/>
        <v/>
      </c>
      <c r="K340" s="167" t="str">
        <f t="shared" ca="1" si="39"/>
        <v/>
      </c>
    </row>
    <row r="341" spans="9:11" x14ac:dyDescent="0.2">
      <c r="I341" s="167" t="str">
        <f t="shared" ca="1" si="37"/>
        <v/>
      </c>
      <c r="J341" s="5" t="str">
        <f t="shared" ca="1" si="38"/>
        <v/>
      </c>
      <c r="K341" s="167" t="str">
        <f t="shared" ca="1" si="39"/>
        <v/>
      </c>
    </row>
    <row r="342" spans="9:11" x14ac:dyDescent="0.2">
      <c r="I342" s="167" t="str">
        <f t="shared" ca="1" si="37"/>
        <v/>
      </c>
      <c r="J342" s="5" t="str">
        <f t="shared" ca="1" si="38"/>
        <v/>
      </c>
      <c r="K342" s="167" t="str">
        <f t="shared" ca="1" si="39"/>
        <v/>
      </c>
    </row>
    <row r="343" spans="9:11" x14ac:dyDescent="0.2">
      <c r="I343" s="167" t="str">
        <f t="shared" ca="1" si="37"/>
        <v/>
      </c>
      <c r="J343" s="5" t="str">
        <f t="shared" ca="1" si="38"/>
        <v/>
      </c>
      <c r="K343" s="167" t="str">
        <f t="shared" ca="1" si="39"/>
        <v/>
      </c>
    </row>
    <row r="344" spans="9:11" x14ac:dyDescent="0.2">
      <c r="I344" s="167" t="str">
        <f t="shared" ca="1" si="37"/>
        <v/>
      </c>
      <c r="J344" s="5" t="str">
        <f t="shared" ca="1" si="38"/>
        <v/>
      </c>
      <c r="K344" s="167" t="str">
        <f t="shared" ca="1" si="39"/>
        <v/>
      </c>
    </row>
    <row r="345" spans="9:11" x14ac:dyDescent="0.2">
      <c r="I345" s="167" t="str">
        <f t="shared" ca="1" si="37"/>
        <v/>
      </c>
      <c r="J345" s="5" t="str">
        <f t="shared" ca="1" si="38"/>
        <v/>
      </c>
      <c r="K345" s="167" t="str">
        <f t="shared" ca="1" si="39"/>
        <v/>
      </c>
    </row>
    <row r="346" spans="9:11" x14ac:dyDescent="0.2">
      <c r="I346" s="167" t="str">
        <f t="shared" ca="1" si="37"/>
        <v/>
      </c>
      <c r="J346" s="5" t="str">
        <f t="shared" ca="1" si="38"/>
        <v/>
      </c>
      <c r="K346" s="167" t="str">
        <f t="shared" ca="1" si="39"/>
        <v/>
      </c>
    </row>
    <row r="347" spans="9:11" x14ac:dyDescent="0.2">
      <c r="I347" s="167" t="str">
        <f t="shared" ca="1" si="37"/>
        <v/>
      </c>
      <c r="J347" s="5" t="str">
        <f t="shared" ca="1" si="38"/>
        <v/>
      </c>
      <c r="K347" s="167" t="str">
        <f t="shared" ca="1" si="39"/>
        <v/>
      </c>
    </row>
    <row r="348" spans="9:11" x14ac:dyDescent="0.2">
      <c r="I348" s="167" t="str">
        <f t="shared" ca="1" si="37"/>
        <v/>
      </c>
      <c r="J348" s="5" t="str">
        <f t="shared" ca="1" si="38"/>
        <v/>
      </c>
      <c r="K348" s="167" t="str">
        <f t="shared" ca="1" si="39"/>
        <v/>
      </c>
    </row>
    <row r="349" spans="9:11" x14ac:dyDescent="0.2">
      <c r="I349" s="167" t="str">
        <f t="shared" ca="1" si="37"/>
        <v/>
      </c>
      <c r="J349" s="5" t="str">
        <f t="shared" ca="1" si="38"/>
        <v/>
      </c>
      <c r="K349" s="167" t="str">
        <f t="shared" ca="1" si="39"/>
        <v/>
      </c>
    </row>
    <row r="350" spans="9:11" x14ac:dyDescent="0.2">
      <c r="I350" s="167" t="str">
        <f t="shared" ca="1" si="37"/>
        <v/>
      </c>
      <c r="J350" s="5" t="str">
        <f t="shared" ca="1" si="38"/>
        <v/>
      </c>
      <c r="K350" s="167" t="str">
        <f t="shared" ca="1" si="39"/>
        <v/>
      </c>
    </row>
    <row r="351" spans="9:11" x14ac:dyDescent="0.2">
      <c r="I351" s="167" t="str">
        <f t="shared" ca="1" si="37"/>
        <v/>
      </c>
      <c r="J351" s="5" t="str">
        <f t="shared" ca="1" si="38"/>
        <v/>
      </c>
      <c r="K351" s="167" t="str">
        <f t="shared" ca="1" si="39"/>
        <v/>
      </c>
    </row>
    <row r="352" spans="9:11" x14ac:dyDescent="0.2">
      <c r="I352" s="167" t="str">
        <f t="shared" ca="1" si="37"/>
        <v/>
      </c>
      <c r="J352" s="5" t="str">
        <f t="shared" ca="1" si="38"/>
        <v/>
      </c>
      <c r="K352" s="167" t="str">
        <f t="shared" ca="1" si="39"/>
        <v/>
      </c>
    </row>
    <row r="353" spans="9:11" x14ac:dyDescent="0.2">
      <c r="I353" s="167" t="str">
        <f t="shared" ca="1" si="37"/>
        <v/>
      </c>
      <c r="J353" s="5" t="str">
        <f t="shared" ca="1" si="38"/>
        <v/>
      </c>
      <c r="K353" s="167" t="str">
        <f t="shared" ca="1" si="39"/>
        <v/>
      </c>
    </row>
    <row r="354" spans="9:11" x14ac:dyDescent="0.2">
      <c r="I354" s="167" t="str">
        <f t="shared" ca="1" si="37"/>
        <v/>
      </c>
      <c r="J354" s="5" t="str">
        <f t="shared" ca="1" si="38"/>
        <v/>
      </c>
      <c r="K354" s="167" t="str">
        <f t="shared" ca="1" si="39"/>
        <v/>
      </c>
    </row>
    <row r="355" spans="9:11" x14ac:dyDescent="0.2">
      <c r="I355" s="167" t="str">
        <f t="shared" ca="1" si="37"/>
        <v/>
      </c>
      <c r="J355" s="5" t="str">
        <f t="shared" ca="1" si="38"/>
        <v/>
      </c>
      <c r="K355" s="167" t="str">
        <f t="shared" ca="1" si="39"/>
        <v/>
      </c>
    </row>
    <row r="356" spans="9:11" x14ac:dyDescent="0.2">
      <c r="I356" s="167" t="str">
        <f t="shared" ca="1" si="37"/>
        <v/>
      </c>
      <c r="J356" s="5" t="str">
        <f t="shared" ca="1" si="38"/>
        <v/>
      </c>
      <c r="K356" s="167" t="str">
        <f t="shared" ca="1" si="39"/>
        <v/>
      </c>
    </row>
    <row r="357" spans="9:11" x14ac:dyDescent="0.2">
      <c r="I357" s="167" t="str">
        <f t="shared" ca="1" si="37"/>
        <v/>
      </c>
      <c r="J357" s="5" t="str">
        <f t="shared" ca="1" si="38"/>
        <v/>
      </c>
      <c r="K357" s="167" t="str">
        <f t="shared" ca="1" si="39"/>
        <v/>
      </c>
    </row>
    <row r="358" spans="9:11" x14ac:dyDescent="0.2">
      <c r="I358" s="167" t="str">
        <f t="shared" ca="1" si="37"/>
        <v/>
      </c>
      <c r="J358" s="5" t="str">
        <f t="shared" ca="1" si="38"/>
        <v/>
      </c>
      <c r="K358" s="167" t="str">
        <f t="shared" ca="1" si="39"/>
        <v/>
      </c>
    </row>
    <row r="359" spans="9:11" x14ac:dyDescent="0.2">
      <c r="I359" s="167" t="str">
        <f t="shared" ca="1" si="37"/>
        <v/>
      </c>
      <c r="J359" s="5" t="str">
        <f t="shared" ca="1" si="38"/>
        <v/>
      </c>
      <c r="K359" s="167" t="str">
        <f t="shared" ca="1" si="39"/>
        <v/>
      </c>
    </row>
    <row r="360" spans="9:11" x14ac:dyDescent="0.2">
      <c r="I360" s="167" t="str">
        <f t="shared" ref="I360:I423" ca="1" si="40">IF(K360&lt;&gt;"",RANK(K360,K:K,1),"")</f>
        <v/>
      </c>
      <c r="J360" s="5" t="str">
        <f t="shared" ref="J360:J423" ca="1" si="41">IF(ROW()&lt;4+B$2,B360,IF(ROW()&lt;4+B$2+D$2,INDIRECT(ADDRESS(ROW()-B$2,4)),IF(ROW()&lt;4+B$2+D$2+F$2,INDIRECT(ADDRESS(ROW()-B$2-D$2,6)),IF(ROW()&lt;4+B$2+D$2+F$2+H$2,INDIRECT(ADDRESS(ROW()-B$2-D$2-F$2,8)),""))))</f>
        <v/>
      </c>
      <c r="K360" s="167" t="str">
        <f t="shared" ca="1" si="39"/>
        <v/>
      </c>
    </row>
    <row r="361" spans="9:11" x14ac:dyDescent="0.2">
      <c r="I361" s="167" t="str">
        <f t="shared" ca="1" si="40"/>
        <v/>
      </c>
      <c r="J361" s="5" t="str">
        <f t="shared" ca="1" si="41"/>
        <v/>
      </c>
      <c r="K361" s="167" t="str">
        <f t="shared" ca="1" si="39"/>
        <v/>
      </c>
    </row>
    <row r="362" spans="9:11" x14ac:dyDescent="0.2">
      <c r="I362" s="167" t="str">
        <f t="shared" ca="1" si="40"/>
        <v/>
      </c>
      <c r="J362" s="5" t="str">
        <f t="shared" ca="1" si="41"/>
        <v/>
      </c>
      <c r="K362" s="167" t="str">
        <f t="shared" ca="1" si="39"/>
        <v/>
      </c>
    </row>
    <row r="363" spans="9:11" x14ac:dyDescent="0.2">
      <c r="I363" s="167" t="str">
        <f t="shared" ca="1" si="40"/>
        <v/>
      </c>
      <c r="J363" s="5" t="str">
        <f t="shared" ca="1" si="41"/>
        <v/>
      </c>
      <c r="K363" s="167" t="str">
        <f t="shared" ca="1" si="39"/>
        <v/>
      </c>
    </row>
    <row r="364" spans="9:11" x14ac:dyDescent="0.2">
      <c r="I364" s="167" t="str">
        <f t="shared" ca="1" si="40"/>
        <v/>
      </c>
      <c r="J364" s="5" t="str">
        <f t="shared" ca="1" si="41"/>
        <v/>
      </c>
      <c r="K364" s="167" t="str">
        <f t="shared" ca="1" si="39"/>
        <v/>
      </c>
    </row>
    <row r="365" spans="9:11" x14ac:dyDescent="0.2">
      <c r="I365" s="167" t="str">
        <f t="shared" ca="1" si="40"/>
        <v/>
      </c>
      <c r="J365" s="5" t="str">
        <f t="shared" ca="1" si="41"/>
        <v/>
      </c>
      <c r="K365" s="167" t="str">
        <f t="shared" ca="1" si="39"/>
        <v/>
      </c>
    </row>
    <row r="366" spans="9:11" x14ac:dyDescent="0.2">
      <c r="I366" s="167" t="str">
        <f t="shared" ca="1" si="40"/>
        <v/>
      </c>
      <c r="J366" s="5" t="str">
        <f t="shared" ca="1" si="41"/>
        <v/>
      </c>
      <c r="K366" s="167" t="str">
        <f t="shared" ca="1" si="39"/>
        <v/>
      </c>
    </row>
    <row r="367" spans="9:11" x14ac:dyDescent="0.2">
      <c r="I367" s="167" t="str">
        <f t="shared" ca="1" si="40"/>
        <v/>
      </c>
      <c r="J367" s="5" t="str">
        <f t="shared" ca="1" si="41"/>
        <v/>
      </c>
      <c r="K367" s="167" t="str">
        <f t="shared" ca="1" si="39"/>
        <v/>
      </c>
    </row>
    <row r="368" spans="9:11" x14ac:dyDescent="0.2">
      <c r="I368" s="167" t="str">
        <f t="shared" ca="1" si="40"/>
        <v/>
      </c>
      <c r="J368" s="5" t="str">
        <f t="shared" ca="1" si="41"/>
        <v/>
      </c>
      <c r="K368" s="167" t="str">
        <f t="shared" ca="1" si="39"/>
        <v/>
      </c>
    </row>
    <row r="369" spans="9:11" x14ac:dyDescent="0.2">
      <c r="I369" s="167" t="str">
        <f t="shared" ca="1" si="40"/>
        <v/>
      </c>
      <c r="J369" s="5" t="str">
        <f t="shared" ca="1" si="41"/>
        <v/>
      </c>
      <c r="K369" s="167" t="str">
        <f t="shared" ca="1" si="39"/>
        <v/>
      </c>
    </row>
    <row r="370" spans="9:11" x14ac:dyDescent="0.2">
      <c r="I370" s="167" t="str">
        <f t="shared" ca="1" si="40"/>
        <v/>
      </c>
      <c r="J370" s="5" t="str">
        <f t="shared" ca="1" si="41"/>
        <v/>
      </c>
      <c r="K370" s="167" t="str">
        <f t="shared" ca="1" si="39"/>
        <v/>
      </c>
    </row>
    <row r="371" spans="9:11" x14ac:dyDescent="0.2">
      <c r="I371" s="167" t="str">
        <f t="shared" ca="1" si="40"/>
        <v/>
      </c>
      <c r="J371" s="5" t="str">
        <f t="shared" ca="1" si="41"/>
        <v/>
      </c>
      <c r="K371" s="167" t="str">
        <f t="shared" ca="1" si="39"/>
        <v/>
      </c>
    </row>
    <row r="372" spans="9:11" x14ac:dyDescent="0.2">
      <c r="I372" s="167" t="str">
        <f t="shared" ca="1" si="40"/>
        <v/>
      </c>
      <c r="J372" s="5" t="str">
        <f t="shared" ca="1" si="41"/>
        <v/>
      </c>
      <c r="K372" s="167" t="str">
        <f t="shared" ca="1" si="39"/>
        <v/>
      </c>
    </row>
    <row r="373" spans="9:11" x14ac:dyDescent="0.2">
      <c r="I373" s="167" t="str">
        <f t="shared" ca="1" si="40"/>
        <v/>
      </c>
      <c r="J373" s="5" t="str">
        <f t="shared" ca="1" si="41"/>
        <v/>
      </c>
      <c r="K373" s="167" t="str">
        <f t="shared" ca="1" si="39"/>
        <v/>
      </c>
    </row>
    <row r="374" spans="9:11" x14ac:dyDescent="0.2">
      <c r="I374" s="167" t="str">
        <f t="shared" ca="1" si="40"/>
        <v/>
      </c>
      <c r="J374" s="5" t="str">
        <f t="shared" ca="1" si="41"/>
        <v/>
      </c>
      <c r="K374" s="167" t="str">
        <f t="shared" ca="1" si="39"/>
        <v/>
      </c>
    </row>
    <row r="375" spans="9:11" x14ac:dyDescent="0.2">
      <c r="I375" s="167" t="str">
        <f t="shared" ca="1" si="40"/>
        <v/>
      </c>
      <c r="J375" s="5" t="str">
        <f t="shared" ca="1" si="41"/>
        <v/>
      </c>
      <c r="K375" s="167" t="str">
        <f t="shared" ca="1" si="39"/>
        <v/>
      </c>
    </row>
    <row r="376" spans="9:11" x14ac:dyDescent="0.2">
      <c r="I376" s="167" t="str">
        <f t="shared" ca="1" si="40"/>
        <v/>
      </c>
      <c r="J376" s="5" t="str">
        <f t="shared" ca="1" si="41"/>
        <v/>
      </c>
      <c r="K376" s="167" t="str">
        <f t="shared" ca="1" si="39"/>
        <v/>
      </c>
    </row>
    <row r="377" spans="9:11" x14ac:dyDescent="0.2">
      <c r="I377" s="167" t="str">
        <f t="shared" ca="1" si="40"/>
        <v/>
      </c>
      <c r="J377" s="5" t="str">
        <f t="shared" ca="1" si="41"/>
        <v/>
      </c>
      <c r="K377" s="167" t="str">
        <f t="shared" ca="1" si="39"/>
        <v/>
      </c>
    </row>
    <row r="378" spans="9:11" x14ac:dyDescent="0.2">
      <c r="I378" s="167" t="str">
        <f t="shared" ca="1" si="40"/>
        <v/>
      </c>
      <c r="J378" s="5" t="str">
        <f t="shared" ca="1" si="41"/>
        <v/>
      </c>
      <c r="K378" s="167" t="str">
        <f t="shared" ca="1" si="39"/>
        <v/>
      </c>
    </row>
    <row r="379" spans="9:11" x14ac:dyDescent="0.2">
      <c r="I379" s="167" t="str">
        <f t="shared" ca="1" si="40"/>
        <v/>
      </c>
      <c r="J379" s="5" t="str">
        <f t="shared" ca="1" si="41"/>
        <v/>
      </c>
      <c r="K379" s="167" t="str">
        <f t="shared" ca="1" si="39"/>
        <v/>
      </c>
    </row>
    <row r="380" spans="9:11" x14ac:dyDescent="0.2">
      <c r="I380" s="167" t="str">
        <f t="shared" ca="1" si="40"/>
        <v/>
      </c>
      <c r="J380" s="5" t="str">
        <f t="shared" ca="1" si="41"/>
        <v/>
      </c>
      <c r="K380" s="167" t="str">
        <f t="shared" ca="1" si="39"/>
        <v/>
      </c>
    </row>
    <row r="381" spans="9:11" x14ac:dyDescent="0.2">
      <c r="I381" s="167" t="str">
        <f t="shared" ca="1" si="40"/>
        <v/>
      </c>
      <c r="J381" s="5" t="str">
        <f t="shared" ca="1" si="41"/>
        <v/>
      </c>
      <c r="K381" s="167" t="str">
        <f t="shared" ca="1" si="39"/>
        <v/>
      </c>
    </row>
    <row r="382" spans="9:11" x14ac:dyDescent="0.2">
      <c r="I382" s="167" t="str">
        <f t="shared" ca="1" si="40"/>
        <v/>
      </c>
      <c r="J382" s="5" t="str">
        <f t="shared" ca="1" si="41"/>
        <v/>
      </c>
      <c r="K382" s="167" t="str">
        <f t="shared" ca="1" si="39"/>
        <v/>
      </c>
    </row>
    <row r="383" spans="9:11" x14ac:dyDescent="0.2">
      <c r="I383" s="167" t="str">
        <f t="shared" ca="1" si="40"/>
        <v/>
      </c>
      <c r="J383" s="5" t="str">
        <f t="shared" ca="1" si="41"/>
        <v/>
      </c>
      <c r="K383" s="167" t="str">
        <f t="shared" ca="1" si="39"/>
        <v/>
      </c>
    </row>
    <row r="384" spans="9:11" x14ac:dyDescent="0.2">
      <c r="I384" s="167" t="str">
        <f t="shared" ca="1" si="40"/>
        <v/>
      </c>
      <c r="J384" s="5" t="str">
        <f t="shared" ca="1" si="41"/>
        <v/>
      </c>
      <c r="K384" s="167" t="str">
        <f t="shared" ca="1" si="39"/>
        <v/>
      </c>
    </row>
    <row r="385" spans="9:11" x14ac:dyDescent="0.2">
      <c r="I385" s="167" t="str">
        <f t="shared" ca="1" si="40"/>
        <v/>
      </c>
      <c r="J385" s="5" t="str">
        <f t="shared" ca="1" si="41"/>
        <v/>
      </c>
      <c r="K385" s="167" t="str">
        <f t="shared" ca="1" si="39"/>
        <v/>
      </c>
    </row>
    <row r="386" spans="9:11" x14ac:dyDescent="0.2">
      <c r="I386" s="167" t="str">
        <f t="shared" ca="1" si="40"/>
        <v/>
      </c>
      <c r="J386" s="5" t="str">
        <f t="shared" ca="1" si="41"/>
        <v/>
      </c>
      <c r="K386" s="167" t="str">
        <f t="shared" ca="1" si="39"/>
        <v/>
      </c>
    </row>
    <row r="387" spans="9:11" x14ac:dyDescent="0.2">
      <c r="I387" s="167" t="str">
        <f t="shared" ca="1" si="40"/>
        <v/>
      </c>
      <c r="J387" s="5" t="str">
        <f t="shared" ca="1" si="41"/>
        <v/>
      </c>
      <c r="K387" s="167" t="str">
        <f t="shared" ca="1" si="39"/>
        <v/>
      </c>
    </row>
    <row r="388" spans="9:11" x14ac:dyDescent="0.2">
      <c r="I388" s="167" t="str">
        <f t="shared" ca="1" si="40"/>
        <v/>
      </c>
      <c r="J388" s="5" t="str">
        <f t="shared" ca="1" si="41"/>
        <v/>
      </c>
      <c r="K388" s="167" t="str">
        <f t="shared" ca="1" si="39"/>
        <v/>
      </c>
    </row>
    <row r="389" spans="9:11" x14ac:dyDescent="0.2">
      <c r="I389" s="167" t="str">
        <f t="shared" ca="1" si="40"/>
        <v/>
      </c>
      <c r="J389" s="5" t="str">
        <f t="shared" ca="1" si="41"/>
        <v/>
      </c>
      <c r="K389" s="167" t="str">
        <f t="shared" ref="K389:K452" ca="1" si="42">IF(J389="","",IFERROR(LEFT(J389,FIND("--",J389)-1)*10000000,LEFT(SUBSTITUTE(J389,".",","),FIND("--",J389)-1)*10000000)+MID(J389,FIND("--",J389)+2,FIND("---",J389)-FIND("--",J389)-2)*1000+RIGHT(J389,LEN(J389)-FIND("---",J389)-2))</f>
        <v/>
      </c>
    </row>
    <row r="390" spans="9:11" x14ac:dyDescent="0.2">
      <c r="I390" s="167" t="str">
        <f t="shared" ca="1" si="40"/>
        <v/>
      </c>
      <c r="J390" s="5" t="str">
        <f t="shared" ca="1" si="41"/>
        <v/>
      </c>
      <c r="K390" s="167" t="str">
        <f t="shared" ca="1" si="42"/>
        <v/>
      </c>
    </row>
    <row r="391" spans="9:11" x14ac:dyDescent="0.2">
      <c r="I391" s="167" t="str">
        <f t="shared" ca="1" si="40"/>
        <v/>
      </c>
      <c r="J391" s="5" t="str">
        <f t="shared" ca="1" si="41"/>
        <v/>
      </c>
      <c r="K391" s="167" t="str">
        <f t="shared" ca="1" si="42"/>
        <v/>
      </c>
    </row>
    <row r="392" spans="9:11" x14ac:dyDescent="0.2">
      <c r="I392" s="167" t="str">
        <f t="shared" ca="1" si="40"/>
        <v/>
      </c>
      <c r="J392" s="5" t="str">
        <f t="shared" ca="1" si="41"/>
        <v/>
      </c>
      <c r="K392" s="167" t="str">
        <f t="shared" ca="1" si="42"/>
        <v/>
      </c>
    </row>
    <row r="393" spans="9:11" x14ac:dyDescent="0.2">
      <c r="I393" s="167" t="str">
        <f t="shared" ca="1" si="40"/>
        <v/>
      </c>
      <c r="J393" s="5" t="str">
        <f t="shared" ca="1" si="41"/>
        <v/>
      </c>
      <c r="K393" s="167" t="str">
        <f t="shared" ca="1" si="42"/>
        <v/>
      </c>
    </row>
    <row r="394" spans="9:11" x14ac:dyDescent="0.2">
      <c r="I394" s="167" t="str">
        <f t="shared" ca="1" si="40"/>
        <v/>
      </c>
      <c r="J394" s="5" t="str">
        <f t="shared" ca="1" si="41"/>
        <v/>
      </c>
      <c r="K394" s="167" t="str">
        <f t="shared" ca="1" si="42"/>
        <v/>
      </c>
    </row>
    <row r="395" spans="9:11" x14ac:dyDescent="0.2">
      <c r="I395" s="167" t="str">
        <f t="shared" ca="1" si="40"/>
        <v/>
      </c>
      <c r="J395" s="5" t="str">
        <f t="shared" ca="1" si="41"/>
        <v/>
      </c>
      <c r="K395" s="167" t="str">
        <f t="shared" ca="1" si="42"/>
        <v/>
      </c>
    </row>
    <row r="396" spans="9:11" x14ac:dyDescent="0.2">
      <c r="I396" s="167" t="str">
        <f t="shared" ca="1" si="40"/>
        <v/>
      </c>
      <c r="J396" s="5" t="str">
        <f t="shared" ca="1" si="41"/>
        <v/>
      </c>
      <c r="K396" s="167" t="str">
        <f t="shared" ca="1" si="42"/>
        <v/>
      </c>
    </row>
    <row r="397" spans="9:11" x14ac:dyDescent="0.2">
      <c r="I397" s="167" t="str">
        <f t="shared" ca="1" si="40"/>
        <v/>
      </c>
      <c r="J397" s="5" t="str">
        <f t="shared" ca="1" si="41"/>
        <v/>
      </c>
      <c r="K397" s="167" t="str">
        <f t="shared" ca="1" si="42"/>
        <v/>
      </c>
    </row>
    <row r="398" spans="9:11" x14ac:dyDescent="0.2">
      <c r="I398" s="167" t="str">
        <f t="shared" ca="1" si="40"/>
        <v/>
      </c>
      <c r="J398" s="5" t="str">
        <f t="shared" ca="1" si="41"/>
        <v/>
      </c>
      <c r="K398" s="167" t="str">
        <f t="shared" ca="1" si="42"/>
        <v/>
      </c>
    </row>
    <row r="399" spans="9:11" x14ac:dyDescent="0.2">
      <c r="I399" s="167" t="str">
        <f t="shared" ca="1" si="40"/>
        <v/>
      </c>
      <c r="J399" s="5" t="str">
        <f t="shared" ca="1" si="41"/>
        <v/>
      </c>
      <c r="K399" s="167" t="str">
        <f t="shared" ca="1" si="42"/>
        <v/>
      </c>
    </row>
    <row r="400" spans="9:11" x14ac:dyDescent="0.2">
      <c r="I400" s="167" t="str">
        <f t="shared" ca="1" si="40"/>
        <v/>
      </c>
      <c r="J400" s="5" t="str">
        <f t="shared" ca="1" si="41"/>
        <v/>
      </c>
      <c r="K400" s="167" t="str">
        <f t="shared" ca="1" si="42"/>
        <v/>
      </c>
    </row>
    <row r="401" spans="9:11" x14ac:dyDescent="0.2">
      <c r="I401" s="167" t="str">
        <f t="shared" ca="1" si="40"/>
        <v/>
      </c>
      <c r="J401" s="5" t="str">
        <f t="shared" ca="1" si="41"/>
        <v/>
      </c>
      <c r="K401" s="167" t="str">
        <f t="shared" ca="1" si="42"/>
        <v/>
      </c>
    </row>
    <row r="402" spans="9:11" x14ac:dyDescent="0.2">
      <c r="I402" s="167" t="str">
        <f t="shared" ca="1" si="40"/>
        <v/>
      </c>
      <c r="J402" s="5" t="str">
        <f t="shared" ca="1" si="41"/>
        <v/>
      </c>
      <c r="K402" s="167" t="str">
        <f t="shared" ca="1" si="42"/>
        <v/>
      </c>
    </row>
    <row r="403" spans="9:11" x14ac:dyDescent="0.2">
      <c r="I403" s="167" t="str">
        <f t="shared" ca="1" si="40"/>
        <v/>
      </c>
      <c r="J403" s="5" t="str">
        <f t="shared" ca="1" si="41"/>
        <v/>
      </c>
      <c r="K403" s="167" t="str">
        <f t="shared" ca="1" si="42"/>
        <v/>
      </c>
    </row>
    <row r="404" spans="9:11" x14ac:dyDescent="0.2">
      <c r="I404" s="167" t="str">
        <f t="shared" ca="1" si="40"/>
        <v/>
      </c>
      <c r="J404" s="5" t="str">
        <f t="shared" ca="1" si="41"/>
        <v/>
      </c>
      <c r="K404" s="167" t="str">
        <f t="shared" ca="1" si="42"/>
        <v/>
      </c>
    </row>
    <row r="405" spans="9:11" x14ac:dyDescent="0.2">
      <c r="I405" s="167" t="str">
        <f t="shared" ca="1" si="40"/>
        <v/>
      </c>
      <c r="J405" s="5" t="str">
        <f t="shared" ca="1" si="41"/>
        <v/>
      </c>
      <c r="K405" s="167" t="str">
        <f t="shared" ca="1" si="42"/>
        <v/>
      </c>
    </row>
    <row r="406" spans="9:11" x14ac:dyDescent="0.2">
      <c r="I406" s="167" t="str">
        <f t="shared" ca="1" si="40"/>
        <v/>
      </c>
      <c r="J406" s="5" t="str">
        <f t="shared" ca="1" si="41"/>
        <v/>
      </c>
      <c r="K406" s="167" t="str">
        <f t="shared" ca="1" si="42"/>
        <v/>
      </c>
    </row>
    <row r="407" spans="9:11" x14ac:dyDescent="0.2">
      <c r="I407" s="167" t="str">
        <f t="shared" ca="1" si="40"/>
        <v/>
      </c>
      <c r="J407" s="5" t="str">
        <f t="shared" ca="1" si="41"/>
        <v/>
      </c>
      <c r="K407" s="167" t="str">
        <f t="shared" ca="1" si="42"/>
        <v/>
      </c>
    </row>
    <row r="408" spans="9:11" x14ac:dyDescent="0.2">
      <c r="I408" s="167" t="str">
        <f t="shared" ca="1" si="40"/>
        <v/>
      </c>
      <c r="J408" s="5" t="str">
        <f t="shared" ca="1" si="41"/>
        <v/>
      </c>
      <c r="K408" s="167" t="str">
        <f t="shared" ca="1" si="42"/>
        <v/>
      </c>
    </row>
    <row r="409" spans="9:11" x14ac:dyDescent="0.2">
      <c r="I409" s="167" t="str">
        <f t="shared" ca="1" si="40"/>
        <v/>
      </c>
      <c r="J409" s="5" t="str">
        <f t="shared" ca="1" si="41"/>
        <v/>
      </c>
      <c r="K409" s="167" t="str">
        <f t="shared" ca="1" si="42"/>
        <v/>
      </c>
    </row>
    <row r="410" spans="9:11" x14ac:dyDescent="0.2">
      <c r="I410" s="167" t="str">
        <f t="shared" ca="1" si="40"/>
        <v/>
      </c>
      <c r="J410" s="5" t="str">
        <f t="shared" ca="1" si="41"/>
        <v/>
      </c>
      <c r="K410" s="167" t="str">
        <f t="shared" ca="1" si="42"/>
        <v/>
      </c>
    </row>
    <row r="411" spans="9:11" x14ac:dyDescent="0.2">
      <c r="I411" s="167" t="str">
        <f t="shared" ca="1" si="40"/>
        <v/>
      </c>
      <c r="J411" s="5" t="str">
        <f t="shared" ca="1" si="41"/>
        <v/>
      </c>
      <c r="K411" s="167" t="str">
        <f t="shared" ca="1" si="42"/>
        <v/>
      </c>
    </row>
    <row r="412" spans="9:11" x14ac:dyDescent="0.2">
      <c r="I412" s="167" t="str">
        <f t="shared" ca="1" si="40"/>
        <v/>
      </c>
      <c r="J412" s="5" t="str">
        <f t="shared" ca="1" si="41"/>
        <v/>
      </c>
      <c r="K412" s="167" t="str">
        <f t="shared" ca="1" si="42"/>
        <v/>
      </c>
    </row>
    <row r="413" spans="9:11" x14ac:dyDescent="0.2">
      <c r="I413" s="167" t="str">
        <f t="shared" ca="1" si="40"/>
        <v/>
      </c>
      <c r="J413" s="5" t="str">
        <f t="shared" ca="1" si="41"/>
        <v/>
      </c>
      <c r="K413" s="167" t="str">
        <f t="shared" ca="1" si="42"/>
        <v/>
      </c>
    </row>
    <row r="414" spans="9:11" x14ac:dyDescent="0.2">
      <c r="I414" s="167" t="str">
        <f t="shared" ca="1" si="40"/>
        <v/>
      </c>
      <c r="J414" s="5" t="str">
        <f t="shared" ca="1" si="41"/>
        <v/>
      </c>
      <c r="K414" s="167" t="str">
        <f t="shared" ca="1" si="42"/>
        <v/>
      </c>
    </row>
    <row r="415" spans="9:11" x14ac:dyDescent="0.2">
      <c r="I415" s="167" t="str">
        <f t="shared" ca="1" si="40"/>
        <v/>
      </c>
      <c r="J415" s="5" t="str">
        <f t="shared" ca="1" si="41"/>
        <v/>
      </c>
      <c r="K415" s="167" t="str">
        <f t="shared" ca="1" si="42"/>
        <v/>
      </c>
    </row>
    <row r="416" spans="9:11" x14ac:dyDescent="0.2">
      <c r="I416" s="167" t="str">
        <f t="shared" ca="1" si="40"/>
        <v/>
      </c>
      <c r="J416" s="5" t="str">
        <f t="shared" ca="1" si="41"/>
        <v/>
      </c>
      <c r="K416" s="167" t="str">
        <f t="shared" ca="1" si="42"/>
        <v/>
      </c>
    </row>
    <row r="417" spans="9:11" x14ac:dyDescent="0.2">
      <c r="I417" s="167" t="str">
        <f t="shared" ca="1" si="40"/>
        <v/>
      </c>
      <c r="J417" s="5" t="str">
        <f t="shared" ca="1" si="41"/>
        <v/>
      </c>
      <c r="K417" s="167" t="str">
        <f t="shared" ca="1" si="42"/>
        <v/>
      </c>
    </row>
    <row r="418" spans="9:11" x14ac:dyDescent="0.2">
      <c r="I418" s="167" t="str">
        <f t="shared" ca="1" si="40"/>
        <v/>
      </c>
      <c r="J418" s="5" t="str">
        <f t="shared" ca="1" si="41"/>
        <v/>
      </c>
      <c r="K418" s="167" t="str">
        <f t="shared" ca="1" si="42"/>
        <v/>
      </c>
    </row>
    <row r="419" spans="9:11" x14ac:dyDescent="0.2">
      <c r="I419" s="167" t="str">
        <f t="shared" ca="1" si="40"/>
        <v/>
      </c>
      <c r="J419" s="5" t="str">
        <f t="shared" ca="1" si="41"/>
        <v/>
      </c>
      <c r="K419" s="167" t="str">
        <f t="shared" ca="1" si="42"/>
        <v/>
      </c>
    </row>
    <row r="420" spans="9:11" x14ac:dyDescent="0.2">
      <c r="I420" s="167" t="str">
        <f t="shared" ca="1" si="40"/>
        <v/>
      </c>
      <c r="J420" s="5" t="str">
        <f t="shared" ca="1" si="41"/>
        <v/>
      </c>
      <c r="K420" s="167" t="str">
        <f t="shared" ca="1" si="42"/>
        <v/>
      </c>
    </row>
    <row r="421" spans="9:11" x14ac:dyDescent="0.2">
      <c r="I421" s="167" t="str">
        <f t="shared" ca="1" si="40"/>
        <v/>
      </c>
      <c r="J421" s="5" t="str">
        <f t="shared" ca="1" si="41"/>
        <v/>
      </c>
      <c r="K421" s="167" t="str">
        <f t="shared" ca="1" si="42"/>
        <v/>
      </c>
    </row>
    <row r="422" spans="9:11" x14ac:dyDescent="0.2">
      <c r="I422" s="167" t="str">
        <f t="shared" ca="1" si="40"/>
        <v/>
      </c>
      <c r="J422" s="5" t="str">
        <f t="shared" ca="1" si="41"/>
        <v/>
      </c>
      <c r="K422" s="167" t="str">
        <f t="shared" ca="1" si="42"/>
        <v/>
      </c>
    </row>
    <row r="423" spans="9:11" x14ac:dyDescent="0.2">
      <c r="I423" s="167" t="str">
        <f t="shared" ca="1" si="40"/>
        <v/>
      </c>
      <c r="J423" s="5" t="str">
        <f t="shared" ca="1" si="41"/>
        <v/>
      </c>
      <c r="K423" s="167" t="str">
        <f t="shared" ca="1" si="42"/>
        <v/>
      </c>
    </row>
    <row r="424" spans="9:11" x14ac:dyDescent="0.2">
      <c r="I424" s="167" t="str">
        <f t="shared" ref="I424:I487" ca="1" si="43">IF(K424&lt;&gt;"",RANK(K424,K:K,1),"")</f>
        <v/>
      </c>
      <c r="J424" s="5" t="str">
        <f t="shared" ref="J424:J487" ca="1" si="44">IF(ROW()&lt;4+B$2,B424,IF(ROW()&lt;4+B$2+D$2,INDIRECT(ADDRESS(ROW()-B$2,4)),IF(ROW()&lt;4+B$2+D$2+F$2,INDIRECT(ADDRESS(ROW()-B$2-D$2,6)),IF(ROW()&lt;4+B$2+D$2+F$2+H$2,INDIRECT(ADDRESS(ROW()-B$2-D$2-F$2,8)),""))))</f>
        <v/>
      </c>
      <c r="K424" s="167" t="str">
        <f t="shared" ca="1" si="42"/>
        <v/>
      </c>
    </row>
    <row r="425" spans="9:11" x14ac:dyDescent="0.2">
      <c r="I425" s="167" t="str">
        <f t="shared" ca="1" si="43"/>
        <v/>
      </c>
      <c r="J425" s="5" t="str">
        <f t="shared" ca="1" si="44"/>
        <v/>
      </c>
      <c r="K425" s="167" t="str">
        <f t="shared" ca="1" si="42"/>
        <v/>
      </c>
    </row>
    <row r="426" spans="9:11" x14ac:dyDescent="0.2">
      <c r="I426" s="167" t="str">
        <f t="shared" ca="1" si="43"/>
        <v/>
      </c>
      <c r="J426" s="5" t="str">
        <f t="shared" ca="1" si="44"/>
        <v/>
      </c>
      <c r="K426" s="167" t="str">
        <f t="shared" ca="1" si="42"/>
        <v/>
      </c>
    </row>
    <row r="427" spans="9:11" x14ac:dyDescent="0.2">
      <c r="I427" s="167" t="str">
        <f t="shared" ca="1" si="43"/>
        <v/>
      </c>
      <c r="J427" s="5" t="str">
        <f t="shared" ca="1" si="44"/>
        <v/>
      </c>
      <c r="K427" s="167" t="str">
        <f t="shared" ca="1" si="42"/>
        <v/>
      </c>
    </row>
    <row r="428" spans="9:11" x14ac:dyDescent="0.2">
      <c r="I428" s="167" t="str">
        <f t="shared" ca="1" si="43"/>
        <v/>
      </c>
      <c r="J428" s="5" t="str">
        <f t="shared" ca="1" si="44"/>
        <v/>
      </c>
      <c r="K428" s="167" t="str">
        <f t="shared" ca="1" si="42"/>
        <v/>
      </c>
    </row>
    <row r="429" spans="9:11" x14ac:dyDescent="0.2">
      <c r="I429" s="167" t="str">
        <f t="shared" ca="1" si="43"/>
        <v/>
      </c>
      <c r="J429" s="5" t="str">
        <f t="shared" ca="1" si="44"/>
        <v/>
      </c>
      <c r="K429" s="167" t="str">
        <f t="shared" ca="1" si="42"/>
        <v/>
      </c>
    </row>
    <row r="430" spans="9:11" x14ac:dyDescent="0.2">
      <c r="I430" s="167" t="str">
        <f t="shared" ca="1" si="43"/>
        <v/>
      </c>
      <c r="J430" s="5" t="str">
        <f t="shared" ca="1" si="44"/>
        <v/>
      </c>
      <c r="K430" s="167" t="str">
        <f t="shared" ca="1" si="42"/>
        <v/>
      </c>
    </row>
    <row r="431" spans="9:11" x14ac:dyDescent="0.2">
      <c r="I431" s="167" t="str">
        <f t="shared" ca="1" si="43"/>
        <v/>
      </c>
      <c r="J431" s="5" t="str">
        <f t="shared" ca="1" si="44"/>
        <v/>
      </c>
      <c r="K431" s="167" t="str">
        <f t="shared" ca="1" si="42"/>
        <v/>
      </c>
    </row>
    <row r="432" spans="9:11" x14ac:dyDescent="0.2">
      <c r="I432" s="167" t="str">
        <f t="shared" ca="1" si="43"/>
        <v/>
      </c>
      <c r="J432" s="5" t="str">
        <f t="shared" ca="1" si="44"/>
        <v/>
      </c>
      <c r="K432" s="167" t="str">
        <f t="shared" ca="1" si="42"/>
        <v/>
      </c>
    </row>
    <row r="433" spans="9:11" x14ac:dyDescent="0.2">
      <c r="I433" s="167" t="str">
        <f t="shared" ca="1" si="43"/>
        <v/>
      </c>
      <c r="J433" s="5" t="str">
        <f t="shared" ca="1" si="44"/>
        <v/>
      </c>
      <c r="K433" s="167" t="str">
        <f t="shared" ca="1" si="42"/>
        <v/>
      </c>
    </row>
    <row r="434" spans="9:11" x14ac:dyDescent="0.2">
      <c r="I434" s="167" t="str">
        <f t="shared" ca="1" si="43"/>
        <v/>
      </c>
      <c r="J434" s="5" t="str">
        <f t="shared" ca="1" si="44"/>
        <v/>
      </c>
      <c r="K434" s="167" t="str">
        <f t="shared" ca="1" si="42"/>
        <v/>
      </c>
    </row>
    <row r="435" spans="9:11" x14ac:dyDescent="0.2">
      <c r="I435" s="167" t="str">
        <f t="shared" ca="1" si="43"/>
        <v/>
      </c>
      <c r="J435" s="5" t="str">
        <f t="shared" ca="1" si="44"/>
        <v/>
      </c>
      <c r="K435" s="167" t="str">
        <f t="shared" ca="1" si="42"/>
        <v/>
      </c>
    </row>
    <row r="436" spans="9:11" x14ac:dyDescent="0.2">
      <c r="I436" s="167" t="str">
        <f t="shared" ca="1" si="43"/>
        <v/>
      </c>
      <c r="J436" s="5" t="str">
        <f t="shared" ca="1" si="44"/>
        <v/>
      </c>
      <c r="K436" s="167" t="str">
        <f t="shared" ca="1" si="42"/>
        <v/>
      </c>
    </row>
    <row r="437" spans="9:11" x14ac:dyDescent="0.2">
      <c r="I437" s="167" t="str">
        <f t="shared" ca="1" si="43"/>
        <v/>
      </c>
      <c r="J437" s="5" t="str">
        <f t="shared" ca="1" si="44"/>
        <v/>
      </c>
      <c r="K437" s="167" t="str">
        <f t="shared" ca="1" si="42"/>
        <v/>
      </c>
    </row>
    <row r="438" spans="9:11" x14ac:dyDescent="0.2">
      <c r="I438" s="167" t="str">
        <f t="shared" ca="1" si="43"/>
        <v/>
      </c>
      <c r="J438" s="5" t="str">
        <f t="shared" ca="1" si="44"/>
        <v/>
      </c>
      <c r="K438" s="167" t="str">
        <f t="shared" ca="1" si="42"/>
        <v/>
      </c>
    </row>
    <row r="439" spans="9:11" x14ac:dyDescent="0.2">
      <c r="I439" s="167" t="str">
        <f t="shared" ca="1" si="43"/>
        <v/>
      </c>
      <c r="J439" s="5" t="str">
        <f t="shared" ca="1" si="44"/>
        <v/>
      </c>
      <c r="K439" s="167" t="str">
        <f t="shared" ca="1" si="42"/>
        <v/>
      </c>
    </row>
    <row r="440" spans="9:11" x14ac:dyDescent="0.2">
      <c r="I440" s="167" t="str">
        <f t="shared" ca="1" si="43"/>
        <v/>
      </c>
      <c r="J440" s="5" t="str">
        <f t="shared" ca="1" si="44"/>
        <v/>
      </c>
      <c r="K440" s="167" t="str">
        <f t="shared" ca="1" si="42"/>
        <v/>
      </c>
    </row>
    <row r="441" spans="9:11" x14ac:dyDescent="0.2">
      <c r="I441" s="167" t="str">
        <f t="shared" ca="1" si="43"/>
        <v/>
      </c>
      <c r="J441" s="5" t="str">
        <f t="shared" ca="1" si="44"/>
        <v/>
      </c>
      <c r="K441" s="167" t="str">
        <f t="shared" ca="1" si="42"/>
        <v/>
      </c>
    </row>
    <row r="442" spans="9:11" x14ac:dyDescent="0.2">
      <c r="I442" s="167" t="str">
        <f t="shared" ca="1" si="43"/>
        <v/>
      </c>
      <c r="J442" s="5" t="str">
        <f t="shared" ca="1" si="44"/>
        <v/>
      </c>
      <c r="K442" s="167" t="str">
        <f t="shared" ca="1" si="42"/>
        <v/>
      </c>
    </row>
    <row r="443" spans="9:11" x14ac:dyDescent="0.2">
      <c r="I443" s="167" t="str">
        <f t="shared" ca="1" si="43"/>
        <v/>
      </c>
      <c r="J443" s="5" t="str">
        <f t="shared" ca="1" si="44"/>
        <v/>
      </c>
      <c r="K443" s="167" t="str">
        <f t="shared" ca="1" si="42"/>
        <v/>
      </c>
    </row>
    <row r="444" spans="9:11" x14ac:dyDescent="0.2">
      <c r="I444" s="167" t="str">
        <f t="shared" ca="1" si="43"/>
        <v/>
      </c>
      <c r="J444" s="5" t="str">
        <f t="shared" ca="1" si="44"/>
        <v/>
      </c>
      <c r="K444" s="167" t="str">
        <f t="shared" ca="1" si="42"/>
        <v/>
      </c>
    </row>
    <row r="445" spans="9:11" x14ac:dyDescent="0.2">
      <c r="I445" s="167" t="str">
        <f t="shared" ca="1" si="43"/>
        <v/>
      </c>
      <c r="J445" s="5" t="str">
        <f t="shared" ca="1" si="44"/>
        <v/>
      </c>
      <c r="K445" s="167" t="str">
        <f t="shared" ca="1" si="42"/>
        <v/>
      </c>
    </row>
    <row r="446" spans="9:11" x14ac:dyDescent="0.2">
      <c r="I446" s="167" t="str">
        <f t="shared" ca="1" si="43"/>
        <v/>
      </c>
      <c r="J446" s="5" t="str">
        <f t="shared" ca="1" si="44"/>
        <v/>
      </c>
      <c r="K446" s="167" t="str">
        <f t="shared" ca="1" si="42"/>
        <v/>
      </c>
    </row>
    <row r="447" spans="9:11" x14ac:dyDescent="0.2">
      <c r="I447" s="167" t="str">
        <f t="shared" ca="1" si="43"/>
        <v/>
      </c>
      <c r="J447" s="5" t="str">
        <f t="shared" ca="1" si="44"/>
        <v/>
      </c>
      <c r="K447" s="167" t="str">
        <f t="shared" ca="1" si="42"/>
        <v/>
      </c>
    </row>
    <row r="448" spans="9:11" x14ac:dyDescent="0.2">
      <c r="I448" s="167" t="str">
        <f t="shared" ca="1" si="43"/>
        <v/>
      </c>
      <c r="J448" s="5" t="str">
        <f t="shared" ca="1" si="44"/>
        <v/>
      </c>
      <c r="K448" s="167" t="str">
        <f t="shared" ca="1" si="42"/>
        <v/>
      </c>
    </row>
    <row r="449" spans="9:11" x14ac:dyDescent="0.2">
      <c r="I449" s="167" t="str">
        <f t="shared" ca="1" si="43"/>
        <v/>
      </c>
      <c r="J449" s="5" t="str">
        <f t="shared" ca="1" si="44"/>
        <v/>
      </c>
      <c r="K449" s="167" t="str">
        <f t="shared" ca="1" si="42"/>
        <v/>
      </c>
    </row>
    <row r="450" spans="9:11" x14ac:dyDescent="0.2">
      <c r="I450" s="167" t="str">
        <f t="shared" ca="1" si="43"/>
        <v/>
      </c>
      <c r="J450" s="5" t="str">
        <f t="shared" ca="1" si="44"/>
        <v/>
      </c>
      <c r="K450" s="167" t="str">
        <f t="shared" ca="1" si="42"/>
        <v/>
      </c>
    </row>
    <row r="451" spans="9:11" x14ac:dyDescent="0.2">
      <c r="I451" s="167" t="str">
        <f t="shared" ca="1" si="43"/>
        <v/>
      </c>
      <c r="J451" s="5" t="str">
        <f t="shared" ca="1" si="44"/>
        <v/>
      </c>
      <c r="K451" s="167" t="str">
        <f t="shared" ca="1" si="42"/>
        <v/>
      </c>
    </row>
    <row r="452" spans="9:11" x14ac:dyDescent="0.2">
      <c r="I452" s="167" t="str">
        <f t="shared" ca="1" si="43"/>
        <v/>
      </c>
      <c r="J452" s="5" t="str">
        <f t="shared" ca="1" si="44"/>
        <v/>
      </c>
      <c r="K452" s="167" t="str">
        <f t="shared" ca="1" si="42"/>
        <v/>
      </c>
    </row>
    <row r="453" spans="9:11" x14ac:dyDescent="0.2">
      <c r="I453" s="167" t="str">
        <f t="shared" ca="1" si="43"/>
        <v/>
      </c>
      <c r="J453" s="5" t="str">
        <f t="shared" ca="1" si="44"/>
        <v/>
      </c>
      <c r="K453" s="167" t="str">
        <f t="shared" ref="K453:K516" ca="1" si="45">IF(J453="","",IFERROR(LEFT(J453,FIND("--",J453)-1)*10000000,LEFT(SUBSTITUTE(J453,".",","),FIND("--",J453)-1)*10000000)+MID(J453,FIND("--",J453)+2,FIND("---",J453)-FIND("--",J453)-2)*1000+RIGHT(J453,LEN(J453)-FIND("---",J453)-2))</f>
        <v/>
      </c>
    </row>
    <row r="454" spans="9:11" x14ac:dyDescent="0.2">
      <c r="I454" s="167" t="str">
        <f t="shared" ca="1" si="43"/>
        <v/>
      </c>
      <c r="J454" s="5" t="str">
        <f t="shared" ca="1" si="44"/>
        <v/>
      </c>
      <c r="K454" s="167" t="str">
        <f t="shared" ca="1" si="45"/>
        <v/>
      </c>
    </row>
    <row r="455" spans="9:11" x14ac:dyDescent="0.2">
      <c r="I455" s="167" t="str">
        <f t="shared" ca="1" si="43"/>
        <v/>
      </c>
      <c r="J455" s="5" t="str">
        <f t="shared" ca="1" si="44"/>
        <v/>
      </c>
      <c r="K455" s="167" t="str">
        <f t="shared" ca="1" si="45"/>
        <v/>
      </c>
    </row>
    <row r="456" spans="9:11" x14ac:dyDescent="0.2">
      <c r="I456" s="167" t="str">
        <f t="shared" ca="1" si="43"/>
        <v/>
      </c>
      <c r="J456" s="5" t="str">
        <f t="shared" ca="1" si="44"/>
        <v/>
      </c>
      <c r="K456" s="167" t="str">
        <f t="shared" ca="1" si="45"/>
        <v/>
      </c>
    </row>
    <row r="457" spans="9:11" x14ac:dyDescent="0.2">
      <c r="I457" s="167" t="str">
        <f t="shared" ca="1" si="43"/>
        <v/>
      </c>
      <c r="J457" s="5" t="str">
        <f t="shared" ca="1" si="44"/>
        <v/>
      </c>
      <c r="K457" s="167" t="str">
        <f t="shared" ca="1" si="45"/>
        <v/>
      </c>
    </row>
    <row r="458" spans="9:11" x14ac:dyDescent="0.2">
      <c r="I458" s="167" t="str">
        <f t="shared" ca="1" si="43"/>
        <v/>
      </c>
      <c r="J458" s="5" t="str">
        <f t="shared" ca="1" si="44"/>
        <v/>
      </c>
      <c r="K458" s="167" t="str">
        <f t="shared" ca="1" si="45"/>
        <v/>
      </c>
    </row>
    <row r="459" spans="9:11" x14ac:dyDescent="0.2">
      <c r="I459" s="167" t="str">
        <f t="shared" ca="1" si="43"/>
        <v/>
      </c>
      <c r="J459" s="5" t="str">
        <f t="shared" ca="1" si="44"/>
        <v/>
      </c>
      <c r="K459" s="167" t="str">
        <f t="shared" ca="1" si="45"/>
        <v/>
      </c>
    </row>
    <row r="460" spans="9:11" x14ac:dyDescent="0.2">
      <c r="I460" s="167" t="str">
        <f t="shared" ca="1" si="43"/>
        <v/>
      </c>
      <c r="J460" s="5" t="str">
        <f t="shared" ca="1" si="44"/>
        <v/>
      </c>
      <c r="K460" s="167" t="str">
        <f t="shared" ca="1" si="45"/>
        <v/>
      </c>
    </row>
    <row r="461" spans="9:11" x14ac:dyDescent="0.2">
      <c r="I461" s="167" t="str">
        <f t="shared" ca="1" si="43"/>
        <v/>
      </c>
      <c r="J461" s="5" t="str">
        <f t="shared" ca="1" si="44"/>
        <v/>
      </c>
      <c r="K461" s="167" t="str">
        <f t="shared" ca="1" si="45"/>
        <v/>
      </c>
    </row>
    <row r="462" spans="9:11" x14ac:dyDescent="0.2">
      <c r="I462" s="167" t="str">
        <f t="shared" ca="1" si="43"/>
        <v/>
      </c>
      <c r="J462" s="5" t="str">
        <f t="shared" ca="1" si="44"/>
        <v/>
      </c>
      <c r="K462" s="167" t="str">
        <f t="shared" ca="1" si="45"/>
        <v/>
      </c>
    </row>
    <row r="463" spans="9:11" x14ac:dyDescent="0.2">
      <c r="I463" s="167" t="str">
        <f t="shared" ca="1" si="43"/>
        <v/>
      </c>
      <c r="J463" s="5" t="str">
        <f t="shared" ca="1" si="44"/>
        <v/>
      </c>
      <c r="K463" s="167" t="str">
        <f t="shared" ca="1" si="45"/>
        <v/>
      </c>
    </row>
    <row r="464" spans="9:11" x14ac:dyDescent="0.2">
      <c r="I464" s="167" t="str">
        <f t="shared" ca="1" si="43"/>
        <v/>
      </c>
      <c r="J464" s="5" t="str">
        <f t="shared" ca="1" si="44"/>
        <v/>
      </c>
      <c r="K464" s="167" t="str">
        <f t="shared" ca="1" si="45"/>
        <v/>
      </c>
    </row>
    <row r="465" spans="9:11" x14ac:dyDescent="0.2">
      <c r="I465" s="167" t="str">
        <f t="shared" ca="1" si="43"/>
        <v/>
      </c>
      <c r="J465" s="5" t="str">
        <f t="shared" ca="1" si="44"/>
        <v/>
      </c>
      <c r="K465" s="167" t="str">
        <f t="shared" ca="1" si="45"/>
        <v/>
      </c>
    </row>
    <row r="466" spans="9:11" x14ac:dyDescent="0.2">
      <c r="I466" s="167" t="str">
        <f t="shared" ca="1" si="43"/>
        <v/>
      </c>
      <c r="J466" s="5" t="str">
        <f t="shared" ca="1" si="44"/>
        <v/>
      </c>
      <c r="K466" s="167" t="str">
        <f t="shared" ca="1" si="45"/>
        <v/>
      </c>
    </row>
    <row r="467" spans="9:11" x14ac:dyDescent="0.2">
      <c r="I467" s="167" t="str">
        <f t="shared" ca="1" si="43"/>
        <v/>
      </c>
      <c r="J467" s="5" t="str">
        <f t="shared" ca="1" si="44"/>
        <v/>
      </c>
      <c r="K467" s="167" t="str">
        <f t="shared" ca="1" si="45"/>
        <v/>
      </c>
    </row>
    <row r="468" spans="9:11" x14ac:dyDescent="0.2">
      <c r="I468" s="167" t="str">
        <f t="shared" ca="1" si="43"/>
        <v/>
      </c>
      <c r="J468" s="5" t="str">
        <f t="shared" ca="1" si="44"/>
        <v/>
      </c>
      <c r="K468" s="167" t="str">
        <f t="shared" ca="1" si="45"/>
        <v/>
      </c>
    </row>
    <row r="469" spans="9:11" x14ac:dyDescent="0.2">
      <c r="I469" s="167" t="str">
        <f t="shared" ca="1" si="43"/>
        <v/>
      </c>
      <c r="J469" s="5" t="str">
        <f t="shared" ca="1" si="44"/>
        <v/>
      </c>
      <c r="K469" s="167" t="str">
        <f t="shared" ca="1" si="45"/>
        <v/>
      </c>
    </row>
    <row r="470" spans="9:11" x14ac:dyDescent="0.2">
      <c r="I470" s="167" t="str">
        <f t="shared" ca="1" si="43"/>
        <v/>
      </c>
      <c r="J470" s="5" t="str">
        <f t="shared" ca="1" si="44"/>
        <v/>
      </c>
      <c r="K470" s="167" t="str">
        <f t="shared" ca="1" si="45"/>
        <v/>
      </c>
    </row>
    <row r="471" spans="9:11" x14ac:dyDescent="0.2">
      <c r="I471" s="167" t="str">
        <f t="shared" ca="1" si="43"/>
        <v/>
      </c>
      <c r="J471" s="5" t="str">
        <f t="shared" ca="1" si="44"/>
        <v/>
      </c>
      <c r="K471" s="167" t="str">
        <f t="shared" ca="1" si="45"/>
        <v/>
      </c>
    </row>
    <row r="472" spans="9:11" x14ac:dyDescent="0.2">
      <c r="I472" s="167" t="str">
        <f t="shared" ca="1" si="43"/>
        <v/>
      </c>
      <c r="J472" s="5" t="str">
        <f t="shared" ca="1" si="44"/>
        <v/>
      </c>
      <c r="K472" s="167" t="str">
        <f t="shared" ca="1" si="45"/>
        <v/>
      </c>
    </row>
    <row r="473" spans="9:11" x14ac:dyDescent="0.2">
      <c r="I473" s="167" t="str">
        <f t="shared" ca="1" si="43"/>
        <v/>
      </c>
      <c r="J473" s="5" t="str">
        <f t="shared" ca="1" si="44"/>
        <v/>
      </c>
      <c r="K473" s="167" t="str">
        <f t="shared" ca="1" si="45"/>
        <v/>
      </c>
    </row>
    <row r="474" spans="9:11" x14ac:dyDescent="0.2">
      <c r="I474" s="167" t="str">
        <f t="shared" ca="1" si="43"/>
        <v/>
      </c>
      <c r="J474" s="5" t="str">
        <f t="shared" ca="1" si="44"/>
        <v/>
      </c>
      <c r="K474" s="167" t="str">
        <f t="shared" ca="1" si="45"/>
        <v/>
      </c>
    </row>
    <row r="475" spans="9:11" x14ac:dyDescent="0.2">
      <c r="I475" s="167" t="str">
        <f t="shared" ca="1" si="43"/>
        <v/>
      </c>
      <c r="J475" s="5" t="str">
        <f t="shared" ca="1" si="44"/>
        <v/>
      </c>
      <c r="K475" s="167" t="str">
        <f t="shared" ca="1" si="45"/>
        <v/>
      </c>
    </row>
    <row r="476" spans="9:11" x14ac:dyDescent="0.2">
      <c r="I476" s="167" t="str">
        <f t="shared" ca="1" si="43"/>
        <v/>
      </c>
      <c r="J476" s="5" t="str">
        <f t="shared" ca="1" si="44"/>
        <v/>
      </c>
      <c r="K476" s="167" t="str">
        <f t="shared" ca="1" si="45"/>
        <v/>
      </c>
    </row>
    <row r="477" spans="9:11" x14ac:dyDescent="0.2">
      <c r="I477" s="167" t="str">
        <f t="shared" ca="1" si="43"/>
        <v/>
      </c>
      <c r="J477" s="5" t="str">
        <f t="shared" ca="1" si="44"/>
        <v/>
      </c>
      <c r="K477" s="167" t="str">
        <f t="shared" ca="1" si="45"/>
        <v/>
      </c>
    </row>
    <row r="478" spans="9:11" x14ac:dyDescent="0.2">
      <c r="I478" s="167" t="str">
        <f t="shared" ca="1" si="43"/>
        <v/>
      </c>
      <c r="J478" s="5" t="str">
        <f t="shared" ca="1" si="44"/>
        <v/>
      </c>
      <c r="K478" s="167" t="str">
        <f t="shared" ca="1" si="45"/>
        <v/>
      </c>
    </row>
    <row r="479" spans="9:11" x14ac:dyDescent="0.2">
      <c r="I479" s="167" t="str">
        <f t="shared" ca="1" si="43"/>
        <v/>
      </c>
      <c r="J479" s="5" t="str">
        <f t="shared" ca="1" si="44"/>
        <v/>
      </c>
      <c r="K479" s="167" t="str">
        <f t="shared" ca="1" si="45"/>
        <v/>
      </c>
    </row>
    <row r="480" spans="9:11" x14ac:dyDescent="0.2">
      <c r="I480" s="167" t="str">
        <f t="shared" ca="1" si="43"/>
        <v/>
      </c>
      <c r="J480" s="5" t="str">
        <f t="shared" ca="1" si="44"/>
        <v/>
      </c>
      <c r="K480" s="167" t="str">
        <f t="shared" ca="1" si="45"/>
        <v/>
      </c>
    </row>
    <row r="481" spans="9:11" x14ac:dyDescent="0.2">
      <c r="I481" s="167" t="str">
        <f t="shared" ca="1" si="43"/>
        <v/>
      </c>
      <c r="J481" s="5" t="str">
        <f t="shared" ca="1" si="44"/>
        <v/>
      </c>
      <c r="K481" s="167" t="str">
        <f t="shared" ca="1" si="45"/>
        <v/>
      </c>
    </row>
    <row r="482" spans="9:11" x14ac:dyDescent="0.2">
      <c r="I482" s="167" t="str">
        <f t="shared" ca="1" si="43"/>
        <v/>
      </c>
      <c r="J482" s="5" t="str">
        <f t="shared" ca="1" si="44"/>
        <v/>
      </c>
      <c r="K482" s="167" t="str">
        <f t="shared" ca="1" si="45"/>
        <v/>
      </c>
    </row>
    <row r="483" spans="9:11" x14ac:dyDescent="0.2">
      <c r="I483" s="167" t="str">
        <f t="shared" ca="1" si="43"/>
        <v/>
      </c>
      <c r="J483" s="5" t="str">
        <f t="shared" ca="1" si="44"/>
        <v/>
      </c>
      <c r="K483" s="167" t="str">
        <f t="shared" ca="1" si="45"/>
        <v/>
      </c>
    </row>
    <row r="484" spans="9:11" x14ac:dyDescent="0.2">
      <c r="I484" s="167" t="str">
        <f t="shared" ca="1" si="43"/>
        <v/>
      </c>
      <c r="J484" s="5" t="str">
        <f t="shared" ca="1" si="44"/>
        <v/>
      </c>
      <c r="K484" s="167" t="str">
        <f t="shared" ca="1" si="45"/>
        <v/>
      </c>
    </row>
    <row r="485" spans="9:11" x14ac:dyDescent="0.2">
      <c r="I485" s="167" t="str">
        <f t="shared" ca="1" si="43"/>
        <v/>
      </c>
      <c r="J485" s="5" t="str">
        <f t="shared" ca="1" si="44"/>
        <v/>
      </c>
      <c r="K485" s="167" t="str">
        <f t="shared" ca="1" si="45"/>
        <v/>
      </c>
    </row>
    <row r="486" spans="9:11" x14ac:dyDescent="0.2">
      <c r="I486" s="167" t="str">
        <f t="shared" ca="1" si="43"/>
        <v/>
      </c>
      <c r="J486" s="5" t="str">
        <f t="shared" ca="1" si="44"/>
        <v/>
      </c>
      <c r="K486" s="167" t="str">
        <f t="shared" ca="1" si="45"/>
        <v/>
      </c>
    </row>
    <row r="487" spans="9:11" x14ac:dyDescent="0.2">
      <c r="I487" s="167" t="str">
        <f t="shared" ca="1" si="43"/>
        <v/>
      </c>
      <c r="J487" s="5" t="str">
        <f t="shared" ca="1" si="44"/>
        <v/>
      </c>
      <c r="K487" s="167" t="str">
        <f t="shared" ca="1" si="45"/>
        <v/>
      </c>
    </row>
    <row r="488" spans="9:11" x14ac:dyDescent="0.2">
      <c r="I488" s="167" t="str">
        <f t="shared" ref="I488:I551" ca="1" si="46">IF(K488&lt;&gt;"",RANK(K488,K:K,1),"")</f>
        <v/>
      </c>
      <c r="J488" s="5" t="str">
        <f t="shared" ref="J488:J553" ca="1" si="47">IF(ROW()&lt;4+B$2,B488,IF(ROW()&lt;4+B$2+D$2,INDIRECT(ADDRESS(ROW()-B$2,4)),IF(ROW()&lt;4+B$2+D$2+F$2,INDIRECT(ADDRESS(ROW()-B$2-D$2,6)),IF(ROW()&lt;4+B$2+D$2+F$2+H$2,INDIRECT(ADDRESS(ROW()-B$2-D$2-F$2,8)),""))))</f>
        <v/>
      </c>
      <c r="K488" s="167" t="str">
        <f t="shared" ca="1" si="45"/>
        <v/>
      </c>
    </row>
    <row r="489" spans="9:11" x14ac:dyDescent="0.2">
      <c r="I489" s="167" t="str">
        <f t="shared" ca="1" si="46"/>
        <v/>
      </c>
      <c r="J489" s="5" t="str">
        <f t="shared" ca="1" si="47"/>
        <v/>
      </c>
      <c r="K489" s="167" t="str">
        <f t="shared" ca="1" si="45"/>
        <v/>
      </c>
    </row>
    <row r="490" spans="9:11" x14ac:dyDescent="0.2">
      <c r="I490" s="167" t="str">
        <f t="shared" ca="1" si="46"/>
        <v/>
      </c>
      <c r="J490" s="5" t="str">
        <f t="shared" ca="1" si="47"/>
        <v/>
      </c>
      <c r="K490" s="167" t="str">
        <f t="shared" ca="1" si="45"/>
        <v/>
      </c>
    </row>
    <row r="491" spans="9:11" x14ac:dyDescent="0.2">
      <c r="I491" s="167" t="str">
        <f t="shared" ca="1" si="46"/>
        <v/>
      </c>
      <c r="J491" s="5" t="str">
        <f t="shared" ca="1" si="47"/>
        <v/>
      </c>
      <c r="K491" s="167" t="str">
        <f t="shared" ca="1" si="45"/>
        <v/>
      </c>
    </row>
    <row r="492" spans="9:11" x14ac:dyDescent="0.2">
      <c r="I492" s="167" t="str">
        <f t="shared" ca="1" si="46"/>
        <v/>
      </c>
      <c r="J492" s="5" t="str">
        <f t="shared" ca="1" si="47"/>
        <v/>
      </c>
      <c r="K492" s="167" t="str">
        <f t="shared" ca="1" si="45"/>
        <v/>
      </c>
    </row>
    <row r="493" spans="9:11" x14ac:dyDescent="0.2">
      <c r="I493" s="167" t="str">
        <f t="shared" ca="1" si="46"/>
        <v/>
      </c>
      <c r="J493" s="5" t="str">
        <f t="shared" ca="1" si="47"/>
        <v/>
      </c>
      <c r="K493" s="167" t="str">
        <f t="shared" ca="1" si="45"/>
        <v/>
      </c>
    </row>
    <row r="494" spans="9:11" x14ac:dyDescent="0.2">
      <c r="I494" s="167" t="str">
        <f t="shared" ca="1" si="46"/>
        <v/>
      </c>
      <c r="J494" s="5" t="str">
        <f t="shared" ca="1" si="47"/>
        <v/>
      </c>
      <c r="K494" s="167" t="str">
        <f t="shared" ca="1" si="45"/>
        <v/>
      </c>
    </row>
    <row r="495" spans="9:11" x14ac:dyDescent="0.2">
      <c r="I495" s="167" t="str">
        <f t="shared" ca="1" si="46"/>
        <v/>
      </c>
      <c r="J495" s="5" t="str">
        <f t="shared" ca="1" si="47"/>
        <v/>
      </c>
      <c r="K495" s="167" t="str">
        <f t="shared" ca="1" si="45"/>
        <v/>
      </c>
    </row>
    <row r="496" spans="9:11" x14ac:dyDescent="0.2">
      <c r="I496" s="167" t="str">
        <f t="shared" ca="1" si="46"/>
        <v/>
      </c>
      <c r="J496" s="5" t="str">
        <f t="shared" ca="1" si="47"/>
        <v/>
      </c>
      <c r="K496" s="167" t="str">
        <f t="shared" ca="1" si="45"/>
        <v/>
      </c>
    </row>
    <row r="497" spans="9:11" x14ac:dyDescent="0.2">
      <c r="I497" s="167" t="str">
        <f t="shared" ca="1" si="46"/>
        <v/>
      </c>
      <c r="J497" s="5" t="str">
        <f t="shared" ca="1" si="47"/>
        <v/>
      </c>
      <c r="K497" s="167" t="str">
        <f t="shared" ca="1" si="45"/>
        <v/>
      </c>
    </row>
    <row r="498" spans="9:11" x14ac:dyDescent="0.2">
      <c r="I498" s="167" t="str">
        <f t="shared" ca="1" si="46"/>
        <v/>
      </c>
      <c r="J498" s="5" t="str">
        <f t="shared" ca="1" si="47"/>
        <v/>
      </c>
      <c r="K498" s="167" t="str">
        <f t="shared" ca="1" si="45"/>
        <v/>
      </c>
    </row>
    <row r="499" spans="9:11" x14ac:dyDescent="0.2">
      <c r="I499" s="167" t="str">
        <f t="shared" ca="1" si="46"/>
        <v/>
      </c>
      <c r="J499" s="5" t="str">
        <f t="shared" ca="1" si="47"/>
        <v/>
      </c>
      <c r="K499" s="167" t="str">
        <f t="shared" ca="1" si="45"/>
        <v/>
      </c>
    </row>
    <row r="500" spans="9:11" x14ac:dyDescent="0.2">
      <c r="I500" s="167" t="str">
        <f t="shared" ca="1" si="46"/>
        <v/>
      </c>
      <c r="J500" s="5" t="str">
        <f t="shared" ca="1" si="47"/>
        <v/>
      </c>
      <c r="K500" s="167" t="str">
        <f t="shared" ca="1" si="45"/>
        <v/>
      </c>
    </row>
    <row r="501" spans="9:11" x14ac:dyDescent="0.2">
      <c r="I501" s="167" t="str">
        <f t="shared" ca="1" si="46"/>
        <v/>
      </c>
      <c r="J501" s="5" t="str">
        <f t="shared" ca="1" si="47"/>
        <v/>
      </c>
      <c r="K501" s="167" t="str">
        <f t="shared" ca="1" si="45"/>
        <v/>
      </c>
    </row>
    <row r="502" spans="9:11" x14ac:dyDescent="0.2">
      <c r="I502" s="167" t="str">
        <f t="shared" ca="1" si="46"/>
        <v/>
      </c>
      <c r="J502" s="5" t="str">
        <f t="shared" ca="1" si="47"/>
        <v/>
      </c>
      <c r="K502" s="167" t="str">
        <f t="shared" ca="1" si="45"/>
        <v/>
      </c>
    </row>
    <row r="503" spans="9:11" x14ac:dyDescent="0.2">
      <c r="I503" s="167" t="str">
        <f t="shared" ca="1" si="46"/>
        <v/>
      </c>
      <c r="J503" s="5" t="str">
        <f t="shared" ca="1" si="47"/>
        <v/>
      </c>
      <c r="K503" s="167" t="str">
        <f t="shared" ca="1" si="45"/>
        <v/>
      </c>
    </row>
    <row r="504" spans="9:11" x14ac:dyDescent="0.2">
      <c r="I504" s="167" t="str">
        <f t="shared" ca="1" si="46"/>
        <v/>
      </c>
      <c r="J504" s="5" t="str">
        <f t="shared" ca="1" si="47"/>
        <v/>
      </c>
      <c r="K504" s="167" t="str">
        <f t="shared" ca="1" si="45"/>
        <v/>
      </c>
    </row>
    <row r="505" spans="9:11" x14ac:dyDescent="0.2">
      <c r="I505" s="167" t="str">
        <f t="shared" ca="1" si="46"/>
        <v/>
      </c>
      <c r="J505" s="5" t="str">
        <f t="shared" ca="1" si="47"/>
        <v/>
      </c>
      <c r="K505" s="167" t="str">
        <f t="shared" ca="1" si="45"/>
        <v/>
      </c>
    </row>
    <row r="506" spans="9:11" x14ac:dyDescent="0.2">
      <c r="I506" s="167" t="str">
        <f t="shared" ca="1" si="46"/>
        <v/>
      </c>
      <c r="J506" s="5" t="str">
        <f t="shared" ca="1" si="47"/>
        <v/>
      </c>
      <c r="K506" s="167" t="str">
        <f t="shared" ca="1" si="45"/>
        <v/>
      </c>
    </row>
    <row r="507" spans="9:11" x14ac:dyDescent="0.2">
      <c r="I507" s="167" t="str">
        <f t="shared" ca="1" si="46"/>
        <v/>
      </c>
      <c r="J507" s="5" t="str">
        <f t="shared" ca="1" si="47"/>
        <v/>
      </c>
      <c r="K507" s="167" t="str">
        <f t="shared" ca="1" si="45"/>
        <v/>
      </c>
    </row>
    <row r="508" spans="9:11" x14ac:dyDescent="0.2">
      <c r="I508" s="167" t="str">
        <f t="shared" ca="1" si="46"/>
        <v/>
      </c>
      <c r="J508" s="5" t="str">
        <f t="shared" ca="1" si="47"/>
        <v/>
      </c>
      <c r="K508" s="167" t="str">
        <f t="shared" ca="1" si="45"/>
        <v/>
      </c>
    </row>
    <row r="509" spans="9:11" x14ac:dyDescent="0.2">
      <c r="I509" s="167" t="str">
        <f t="shared" ca="1" si="46"/>
        <v/>
      </c>
      <c r="J509" s="5" t="str">
        <f t="shared" ca="1" si="47"/>
        <v/>
      </c>
      <c r="K509" s="167" t="str">
        <f t="shared" ca="1" si="45"/>
        <v/>
      </c>
    </row>
    <row r="510" spans="9:11" x14ac:dyDescent="0.2">
      <c r="I510" s="167" t="str">
        <f t="shared" ca="1" si="46"/>
        <v/>
      </c>
      <c r="J510" s="5" t="str">
        <f t="shared" ca="1" si="47"/>
        <v/>
      </c>
      <c r="K510" s="167" t="str">
        <f t="shared" ca="1" si="45"/>
        <v/>
      </c>
    </row>
    <row r="511" spans="9:11" x14ac:dyDescent="0.2">
      <c r="I511" s="167" t="str">
        <f t="shared" ca="1" si="46"/>
        <v/>
      </c>
      <c r="J511" s="5" t="str">
        <f t="shared" ca="1" si="47"/>
        <v/>
      </c>
      <c r="K511" s="167" t="str">
        <f t="shared" ca="1" si="45"/>
        <v/>
      </c>
    </row>
    <row r="512" spans="9:11" x14ac:dyDescent="0.2">
      <c r="I512" s="167" t="str">
        <f t="shared" ca="1" si="46"/>
        <v/>
      </c>
      <c r="J512" s="5" t="str">
        <f t="shared" ca="1" si="47"/>
        <v/>
      </c>
      <c r="K512" s="167" t="str">
        <f t="shared" ca="1" si="45"/>
        <v/>
      </c>
    </row>
    <row r="513" spans="9:11" x14ac:dyDescent="0.2">
      <c r="I513" s="167" t="str">
        <f t="shared" ca="1" si="46"/>
        <v/>
      </c>
      <c r="J513" s="5" t="str">
        <f t="shared" ca="1" si="47"/>
        <v/>
      </c>
      <c r="K513" s="167" t="str">
        <f t="shared" ca="1" si="45"/>
        <v/>
      </c>
    </row>
    <row r="514" spans="9:11" x14ac:dyDescent="0.2">
      <c r="I514" s="167" t="str">
        <f t="shared" ca="1" si="46"/>
        <v/>
      </c>
      <c r="J514" s="5" t="str">
        <f t="shared" ca="1" si="47"/>
        <v/>
      </c>
      <c r="K514" s="167" t="str">
        <f t="shared" ca="1" si="45"/>
        <v/>
      </c>
    </row>
    <row r="515" spans="9:11" x14ac:dyDescent="0.2">
      <c r="I515" s="167" t="str">
        <f t="shared" ca="1" si="46"/>
        <v/>
      </c>
      <c r="J515" s="5" t="str">
        <f t="shared" ca="1" si="47"/>
        <v/>
      </c>
      <c r="K515" s="167" t="str">
        <f t="shared" ca="1" si="45"/>
        <v/>
      </c>
    </row>
    <row r="516" spans="9:11" x14ac:dyDescent="0.2">
      <c r="I516" s="167" t="str">
        <f t="shared" ca="1" si="46"/>
        <v/>
      </c>
      <c r="J516" s="5" t="str">
        <f t="shared" ca="1" si="47"/>
        <v/>
      </c>
      <c r="K516" s="167" t="str">
        <f t="shared" ca="1" si="45"/>
        <v/>
      </c>
    </row>
    <row r="517" spans="9:11" x14ac:dyDescent="0.2">
      <c r="I517" s="167" t="str">
        <f t="shared" ca="1" si="46"/>
        <v/>
      </c>
      <c r="J517" s="5" t="str">
        <f t="shared" ca="1" si="47"/>
        <v/>
      </c>
      <c r="K517" s="167" t="str">
        <f t="shared" ref="K517:K580" ca="1" si="48">IF(J517="","",IFERROR(LEFT(J517,FIND("--",J517)-1)*10000000,LEFT(SUBSTITUTE(J517,".",","),FIND("--",J517)-1)*10000000)+MID(J517,FIND("--",J517)+2,FIND("---",J517)-FIND("--",J517)-2)*1000+RIGHT(J517,LEN(J517)-FIND("---",J517)-2))</f>
        <v/>
      </c>
    </row>
    <row r="518" spans="9:11" x14ac:dyDescent="0.2">
      <c r="I518" s="167" t="str">
        <f t="shared" ca="1" si="46"/>
        <v/>
      </c>
      <c r="J518" s="5" t="str">
        <f t="shared" ca="1" si="47"/>
        <v/>
      </c>
      <c r="K518" s="167" t="str">
        <f t="shared" ca="1" si="48"/>
        <v/>
      </c>
    </row>
    <row r="519" spans="9:11" x14ac:dyDescent="0.2">
      <c r="I519" s="167" t="str">
        <f t="shared" ca="1" si="46"/>
        <v/>
      </c>
      <c r="J519" s="5" t="str">
        <f t="shared" ca="1" si="47"/>
        <v/>
      </c>
      <c r="K519" s="167" t="str">
        <f t="shared" ca="1" si="48"/>
        <v/>
      </c>
    </row>
    <row r="520" spans="9:11" x14ac:dyDescent="0.2">
      <c r="I520" s="167" t="str">
        <f t="shared" ca="1" si="46"/>
        <v/>
      </c>
      <c r="J520" s="5" t="str">
        <f t="shared" ca="1" si="47"/>
        <v/>
      </c>
      <c r="K520" s="167" t="str">
        <f t="shared" ca="1" si="48"/>
        <v/>
      </c>
    </row>
    <row r="521" spans="9:11" x14ac:dyDescent="0.2">
      <c r="I521" s="167" t="str">
        <f t="shared" ca="1" si="46"/>
        <v/>
      </c>
      <c r="J521" s="5" t="str">
        <f t="shared" ca="1" si="47"/>
        <v/>
      </c>
      <c r="K521" s="167" t="str">
        <f t="shared" ca="1" si="48"/>
        <v/>
      </c>
    </row>
    <row r="522" spans="9:11" x14ac:dyDescent="0.2">
      <c r="I522" s="167" t="str">
        <f t="shared" ca="1" si="46"/>
        <v/>
      </c>
      <c r="J522" s="5" t="str">
        <f t="shared" ca="1" si="47"/>
        <v/>
      </c>
      <c r="K522" s="167" t="str">
        <f t="shared" ca="1" si="48"/>
        <v/>
      </c>
    </row>
    <row r="523" spans="9:11" x14ac:dyDescent="0.2">
      <c r="I523" s="167" t="str">
        <f t="shared" ca="1" si="46"/>
        <v/>
      </c>
      <c r="J523" s="5" t="str">
        <f t="shared" ca="1" si="47"/>
        <v/>
      </c>
      <c r="K523" s="167" t="str">
        <f t="shared" ca="1" si="48"/>
        <v/>
      </c>
    </row>
    <row r="524" spans="9:11" x14ac:dyDescent="0.2">
      <c r="I524" s="167" t="str">
        <f t="shared" ca="1" si="46"/>
        <v/>
      </c>
      <c r="J524" s="5" t="str">
        <f t="shared" ca="1" si="47"/>
        <v/>
      </c>
      <c r="K524" s="167" t="str">
        <f t="shared" ca="1" si="48"/>
        <v/>
      </c>
    </row>
    <row r="525" spans="9:11" x14ac:dyDescent="0.2">
      <c r="I525" s="167" t="str">
        <f t="shared" ca="1" si="46"/>
        <v/>
      </c>
      <c r="J525" s="5" t="str">
        <f t="shared" ca="1" si="47"/>
        <v/>
      </c>
      <c r="K525" s="167" t="str">
        <f t="shared" ca="1" si="48"/>
        <v/>
      </c>
    </row>
    <row r="526" spans="9:11" x14ac:dyDescent="0.2">
      <c r="I526" s="167" t="str">
        <f t="shared" ca="1" si="46"/>
        <v/>
      </c>
      <c r="J526" s="5" t="str">
        <f t="shared" ca="1" si="47"/>
        <v/>
      </c>
      <c r="K526" s="167" t="str">
        <f t="shared" ca="1" si="48"/>
        <v/>
      </c>
    </row>
    <row r="527" spans="9:11" x14ac:dyDescent="0.2">
      <c r="I527" s="167" t="str">
        <f t="shared" ca="1" si="46"/>
        <v/>
      </c>
      <c r="J527" s="5" t="str">
        <f t="shared" ca="1" si="47"/>
        <v/>
      </c>
      <c r="K527" s="167" t="str">
        <f t="shared" ca="1" si="48"/>
        <v/>
      </c>
    </row>
    <row r="528" spans="9:11" x14ac:dyDescent="0.2">
      <c r="I528" s="167" t="str">
        <f t="shared" ca="1" si="46"/>
        <v/>
      </c>
      <c r="J528" s="5" t="str">
        <f t="shared" ca="1" si="47"/>
        <v/>
      </c>
      <c r="K528" s="167" t="str">
        <f t="shared" ca="1" si="48"/>
        <v/>
      </c>
    </row>
    <row r="529" spans="9:11" x14ac:dyDescent="0.2">
      <c r="I529" s="167" t="str">
        <f t="shared" ca="1" si="46"/>
        <v/>
      </c>
      <c r="J529" s="5" t="str">
        <f t="shared" ca="1" si="47"/>
        <v/>
      </c>
      <c r="K529" s="167" t="str">
        <f t="shared" ca="1" si="48"/>
        <v/>
      </c>
    </row>
    <row r="530" spans="9:11" x14ac:dyDescent="0.2">
      <c r="I530" s="167" t="str">
        <f t="shared" ca="1" si="46"/>
        <v/>
      </c>
      <c r="J530" s="5" t="str">
        <f t="shared" ca="1" si="47"/>
        <v/>
      </c>
      <c r="K530" s="167" t="str">
        <f t="shared" ca="1" si="48"/>
        <v/>
      </c>
    </row>
    <row r="531" spans="9:11" x14ac:dyDescent="0.2">
      <c r="I531" s="167" t="str">
        <f t="shared" ca="1" si="46"/>
        <v/>
      </c>
      <c r="J531" s="5" t="str">
        <f t="shared" ca="1" si="47"/>
        <v/>
      </c>
      <c r="K531" s="167" t="str">
        <f t="shared" ca="1" si="48"/>
        <v/>
      </c>
    </row>
    <row r="532" spans="9:11" x14ac:dyDescent="0.2">
      <c r="I532" s="167" t="str">
        <f t="shared" ca="1" si="46"/>
        <v/>
      </c>
      <c r="J532" s="5" t="str">
        <f t="shared" ca="1" si="47"/>
        <v/>
      </c>
      <c r="K532" s="167" t="str">
        <f t="shared" ca="1" si="48"/>
        <v/>
      </c>
    </row>
    <row r="533" spans="9:11" x14ac:dyDescent="0.2">
      <c r="I533" s="167" t="str">
        <f t="shared" ca="1" si="46"/>
        <v/>
      </c>
      <c r="J533" s="5" t="str">
        <f t="shared" ca="1" si="47"/>
        <v/>
      </c>
      <c r="K533" s="167" t="str">
        <f t="shared" ca="1" si="48"/>
        <v/>
      </c>
    </row>
    <row r="534" spans="9:11" x14ac:dyDescent="0.2">
      <c r="I534" s="167" t="str">
        <f t="shared" ca="1" si="46"/>
        <v/>
      </c>
      <c r="J534" s="5" t="str">
        <f t="shared" ca="1" si="47"/>
        <v/>
      </c>
      <c r="K534" s="167" t="str">
        <f t="shared" ca="1" si="48"/>
        <v/>
      </c>
    </row>
    <row r="535" spans="9:11" x14ac:dyDescent="0.2">
      <c r="I535" s="167" t="str">
        <f t="shared" ca="1" si="46"/>
        <v/>
      </c>
      <c r="J535" s="5" t="str">
        <f t="shared" ca="1" si="47"/>
        <v/>
      </c>
      <c r="K535" s="167" t="str">
        <f t="shared" ca="1" si="48"/>
        <v/>
      </c>
    </row>
    <row r="536" spans="9:11" x14ac:dyDescent="0.2">
      <c r="I536" s="167" t="str">
        <f t="shared" ca="1" si="46"/>
        <v/>
      </c>
      <c r="J536" s="5" t="str">
        <f t="shared" ca="1" si="47"/>
        <v/>
      </c>
      <c r="K536" s="167" t="str">
        <f t="shared" ca="1" si="48"/>
        <v/>
      </c>
    </row>
    <row r="537" spans="9:11" x14ac:dyDescent="0.2">
      <c r="I537" s="167" t="str">
        <f t="shared" ca="1" si="46"/>
        <v/>
      </c>
      <c r="J537" s="5" t="str">
        <f t="shared" ca="1" si="47"/>
        <v/>
      </c>
      <c r="K537" s="167" t="str">
        <f t="shared" ca="1" si="48"/>
        <v/>
      </c>
    </row>
    <row r="538" spans="9:11" x14ac:dyDescent="0.2">
      <c r="I538" s="167" t="str">
        <f t="shared" ca="1" si="46"/>
        <v/>
      </c>
      <c r="J538" s="5" t="str">
        <f t="shared" ca="1" si="47"/>
        <v/>
      </c>
      <c r="K538" s="167" t="str">
        <f t="shared" ca="1" si="48"/>
        <v/>
      </c>
    </row>
    <row r="539" spans="9:11" x14ac:dyDescent="0.2">
      <c r="I539" s="167" t="str">
        <f t="shared" ca="1" si="46"/>
        <v/>
      </c>
      <c r="J539" s="5" t="str">
        <f t="shared" ca="1" si="47"/>
        <v/>
      </c>
      <c r="K539" s="167" t="str">
        <f t="shared" ca="1" si="48"/>
        <v/>
      </c>
    </row>
    <row r="540" spans="9:11" x14ac:dyDescent="0.2">
      <c r="I540" s="167" t="str">
        <f t="shared" ca="1" si="46"/>
        <v/>
      </c>
      <c r="J540" s="5" t="str">
        <f t="shared" ca="1" si="47"/>
        <v/>
      </c>
      <c r="K540" s="167" t="str">
        <f t="shared" ca="1" si="48"/>
        <v/>
      </c>
    </row>
    <row r="541" spans="9:11" x14ac:dyDescent="0.2">
      <c r="I541" s="167" t="str">
        <f t="shared" ca="1" si="46"/>
        <v/>
      </c>
      <c r="J541" s="5" t="str">
        <f t="shared" ca="1" si="47"/>
        <v/>
      </c>
      <c r="K541" s="167" t="str">
        <f t="shared" ca="1" si="48"/>
        <v/>
      </c>
    </row>
    <row r="542" spans="9:11" x14ac:dyDescent="0.2">
      <c r="I542" s="167" t="str">
        <f t="shared" ca="1" si="46"/>
        <v/>
      </c>
      <c r="J542" s="5" t="str">
        <f t="shared" ca="1" si="47"/>
        <v/>
      </c>
      <c r="K542" s="167" t="str">
        <f t="shared" ca="1" si="48"/>
        <v/>
      </c>
    </row>
    <row r="543" spans="9:11" x14ac:dyDescent="0.2">
      <c r="I543" s="167" t="str">
        <f t="shared" ca="1" si="46"/>
        <v/>
      </c>
      <c r="J543" s="5" t="str">
        <f t="shared" ca="1" si="47"/>
        <v/>
      </c>
      <c r="K543" s="167" t="str">
        <f t="shared" ca="1" si="48"/>
        <v/>
      </c>
    </row>
    <row r="544" spans="9:11" x14ac:dyDescent="0.2">
      <c r="I544" s="167" t="str">
        <f t="shared" ca="1" si="46"/>
        <v/>
      </c>
      <c r="J544" s="5" t="str">
        <f t="shared" ca="1" si="47"/>
        <v/>
      </c>
      <c r="K544" s="167" t="str">
        <f t="shared" ca="1" si="48"/>
        <v/>
      </c>
    </row>
    <row r="545" spans="9:11" x14ac:dyDescent="0.2">
      <c r="I545" s="167" t="str">
        <f t="shared" ca="1" si="46"/>
        <v/>
      </c>
      <c r="J545" s="5" t="str">
        <f t="shared" ca="1" si="47"/>
        <v/>
      </c>
      <c r="K545" s="167" t="str">
        <f t="shared" ca="1" si="48"/>
        <v/>
      </c>
    </row>
    <row r="546" spans="9:11" x14ac:dyDescent="0.2">
      <c r="I546" s="167" t="str">
        <f t="shared" ca="1" si="46"/>
        <v/>
      </c>
      <c r="J546" s="5" t="str">
        <f t="shared" ca="1" si="47"/>
        <v/>
      </c>
      <c r="K546" s="167" t="str">
        <f t="shared" ca="1" si="48"/>
        <v/>
      </c>
    </row>
    <row r="547" spans="9:11" x14ac:dyDescent="0.2">
      <c r="I547" s="167" t="str">
        <f t="shared" ca="1" si="46"/>
        <v/>
      </c>
      <c r="J547" s="5" t="str">
        <f t="shared" ca="1" si="47"/>
        <v/>
      </c>
      <c r="K547" s="167" t="str">
        <f t="shared" ca="1" si="48"/>
        <v/>
      </c>
    </row>
    <row r="548" spans="9:11" x14ac:dyDescent="0.2">
      <c r="I548" s="167" t="str">
        <f t="shared" ca="1" si="46"/>
        <v/>
      </c>
      <c r="J548" s="5" t="str">
        <f t="shared" ca="1" si="47"/>
        <v/>
      </c>
      <c r="K548" s="167" t="str">
        <f t="shared" ca="1" si="48"/>
        <v/>
      </c>
    </row>
    <row r="549" spans="9:11" x14ac:dyDescent="0.2">
      <c r="I549" s="167" t="str">
        <f t="shared" ca="1" si="46"/>
        <v/>
      </c>
      <c r="J549" s="5" t="str">
        <f t="shared" ca="1" si="47"/>
        <v/>
      </c>
      <c r="K549" s="167" t="str">
        <f t="shared" ca="1" si="48"/>
        <v/>
      </c>
    </row>
    <row r="550" spans="9:11" x14ac:dyDescent="0.2">
      <c r="I550" s="167" t="str">
        <f t="shared" ca="1" si="46"/>
        <v/>
      </c>
      <c r="J550" s="5" t="str">
        <f t="shared" ca="1" si="47"/>
        <v/>
      </c>
      <c r="K550" s="167" t="str">
        <f t="shared" ca="1" si="48"/>
        <v/>
      </c>
    </row>
    <row r="551" spans="9:11" x14ac:dyDescent="0.2">
      <c r="I551" s="167" t="str">
        <f t="shared" ca="1" si="46"/>
        <v/>
      </c>
      <c r="J551" s="5" t="str">
        <f t="shared" ca="1" si="47"/>
        <v/>
      </c>
      <c r="K551" s="167" t="str">
        <f t="shared" ca="1" si="48"/>
        <v/>
      </c>
    </row>
    <row r="552" spans="9:11" x14ac:dyDescent="0.2">
      <c r="I552" s="167" t="str">
        <f t="shared" ref="I552:I553" ca="1" si="49">IF(K552&lt;&gt;"",RANK(K552,K:K,1),"")</f>
        <v/>
      </c>
      <c r="J552" s="5" t="str">
        <f t="shared" ca="1" si="47"/>
        <v/>
      </c>
      <c r="K552" s="167" t="str">
        <f t="shared" ca="1" si="48"/>
        <v/>
      </c>
    </row>
    <row r="553" spans="9:11" x14ac:dyDescent="0.2">
      <c r="I553" s="167" t="str">
        <f t="shared" ca="1" si="49"/>
        <v/>
      </c>
      <c r="J553" s="5" t="str">
        <f t="shared" ca="1" si="47"/>
        <v/>
      </c>
      <c r="K553" s="167" t="str">
        <f t="shared" ca="1" si="48"/>
        <v/>
      </c>
    </row>
    <row r="554" spans="9:11" x14ac:dyDescent="0.2">
      <c r="K554" s="167" t="str">
        <f t="shared" si="48"/>
        <v/>
      </c>
    </row>
    <row r="555" spans="9:11" x14ac:dyDescent="0.2">
      <c r="K555" s="167" t="str">
        <f t="shared" si="48"/>
        <v/>
      </c>
    </row>
    <row r="556" spans="9:11" x14ac:dyDescent="0.2">
      <c r="K556" s="167" t="str">
        <f t="shared" si="48"/>
        <v/>
      </c>
    </row>
    <row r="557" spans="9:11" x14ac:dyDescent="0.2">
      <c r="K557" s="167" t="str">
        <f t="shared" si="48"/>
        <v/>
      </c>
    </row>
    <row r="558" spans="9:11" x14ac:dyDescent="0.2">
      <c r="K558" s="167" t="str">
        <f t="shared" si="48"/>
        <v/>
      </c>
    </row>
    <row r="559" spans="9:11" x14ac:dyDescent="0.2">
      <c r="K559" s="167" t="str">
        <f t="shared" si="48"/>
        <v/>
      </c>
    </row>
    <row r="560" spans="9:11" x14ac:dyDescent="0.2">
      <c r="K560" s="167" t="str">
        <f t="shared" si="48"/>
        <v/>
      </c>
    </row>
    <row r="561" spans="11:11" x14ac:dyDescent="0.2">
      <c r="K561" s="167" t="str">
        <f t="shared" si="48"/>
        <v/>
      </c>
    </row>
    <row r="562" spans="11:11" x14ac:dyDescent="0.2">
      <c r="K562" s="167" t="str">
        <f t="shared" si="48"/>
        <v/>
      </c>
    </row>
    <row r="563" spans="11:11" x14ac:dyDescent="0.2">
      <c r="K563" s="167" t="str">
        <f t="shared" si="48"/>
        <v/>
      </c>
    </row>
    <row r="564" spans="11:11" x14ac:dyDescent="0.2">
      <c r="K564" s="167" t="str">
        <f t="shared" si="48"/>
        <v/>
      </c>
    </row>
    <row r="565" spans="11:11" x14ac:dyDescent="0.2">
      <c r="K565" s="167" t="str">
        <f t="shared" si="48"/>
        <v/>
      </c>
    </row>
    <row r="566" spans="11:11" x14ac:dyDescent="0.2">
      <c r="K566" s="167" t="str">
        <f t="shared" si="48"/>
        <v/>
      </c>
    </row>
    <row r="567" spans="11:11" x14ac:dyDescent="0.2">
      <c r="K567" s="167" t="str">
        <f t="shared" si="48"/>
        <v/>
      </c>
    </row>
    <row r="568" spans="11:11" x14ac:dyDescent="0.2">
      <c r="K568" s="167" t="str">
        <f t="shared" si="48"/>
        <v/>
      </c>
    </row>
    <row r="569" spans="11:11" x14ac:dyDescent="0.2">
      <c r="K569" s="167" t="str">
        <f t="shared" si="48"/>
        <v/>
      </c>
    </row>
    <row r="570" spans="11:11" x14ac:dyDescent="0.2">
      <c r="K570" s="167" t="str">
        <f t="shared" si="48"/>
        <v/>
      </c>
    </row>
    <row r="571" spans="11:11" x14ac:dyDescent="0.2">
      <c r="K571" s="167" t="str">
        <f t="shared" si="48"/>
        <v/>
      </c>
    </row>
    <row r="572" spans="11:11" x14ac:dyDescent="0.2">
      <c r="K572" s="167" t="str">
        <f t="shared" si="48"/>
        <v/>
      </c>
    </row>
    <row r="573" spans="11:11" x14ac:dyDescent="0.2">
      <c r="K573" s="167" t="str">
        <f t="shared" si="48"/>
        <v/>
      </c>
    </row>
    <row r="574" spans="11:11" x14ac:dyDescent="0.2">
      <c r="K574" s="167" t="str">
        <f t="shared" si="48"/>
        <v/>
      </c>
    </row>
    <row r="575" spans="11:11" x14ac:dyDescent="0.2">
      <c r="K575" s="167" t="str">
        <f t="shared" si="48"/>
        <v/>
      </c>
    </row>
    <row r="576" spans="11:11" x14ac:dyDescent="0.2">
      <c r="K576" s="167" t="str">
        <f t="shared" si="48"/>
        <v/>
      </c>
    </row>
    <row r="577" spans="11:11" x14ac:dyDescent="0.2">
      <c r="K577" s="167" t="str">
        <f t="shared" si="48"/>
        <v/>
      </c>
    </row>
    <row r="578" spans="11:11" x14ac:dyDescent="0.2">
      <c r="K578" s="167" t="str">
        <f t="shared" si="48"/>
        <v/>
      </c>
    </row>
    <row r="579" spans="11:11" x14ac:dyDescent="0.2">
      <c r="K579" s="167" t="str">
        <f t="shared" si="48"/>
        <v/>
      </c>
    </row>
    <row r="580" spans="11:11" x14ac:dyDescent="0.2">
      <c r="K580" s="167" t="str">
        <f t="shared" si="48"/>
        <v/>
      </c>
    </row>
    <row r="581" spans="11:11" x14ac:dyDescent="0.2">
      <c r="K581" s="167" t="str">
        <f t="shared" ref="K581:K644" si="50">IF(J581="","",IFERROR(LEFT(J581,FIND("--",J581)-1)*10000000,LEFT(SUBSTITUTE(J581,".",","),FIND("--",J581)-1)*10000000)+MID(J581,FIND("--",J581)+2,FIND("---",J581)-FIND("--",J581)-2)*1000+RIGHT(J581,LEN(J581)-FIND("---",J581)-2))</f>
        <v/>
      </c>
    </row>
    <row r="582" spans="11:11" x14ac:dyDescent="0.2">
      <c r="K582" s="167" t="str">
        <f t="shared" si="50"/>
        <v/>
      </c>
    </row>
    <row r="583" spans="11:11" x14ac:dyDescent="0.2">
      <c r="K583" s="167" t="str">
        <f t="shared" si="50"/>
        <v/>
      </c>
    </row>
    <row r="584" spans="11:11" x14ac:dyDescent="0.2">
      <c r="K584" s="167" t="str">
        <f t="shared" si="50"/>
        <v/>
      </c>
    </row>
    <row r="585" spans="11:11" x14ac:dyDescent="0.2">
      <c r="K585" s="167" t="str">
        <f t="shared" si="50"/>
        <v/>
      </c>
    </row>
    <row r="586" spans="11:11" x14ac:dyDescent="0.2">
      <c r="K586" s="167" t="str">
        <f t="shared" si="50"/>
        <v/>
      </c>
    </row>
    <row r="587" spans="11:11" x14ac:dyDescent="0.2">
      <c r="K587" s="167" t="str">
        <f t="shared" si="50"/>
        <v/>
      </c>
    </row>
    <row r="588" spans="11:11" x14ac:dyDescent="0.2">
      <c r="K588" s="167" t="str">
        <f t="shared" si="50"/>
        <v/>
      </c>
    </row>
    <row r="589" spans="11:11" x14ac:dyDescent="0.2">
      <c r="K589" s="167" t="str">
        <f t="shared" si="50"/>
        <v/>
      </c>
    </row>
    <row r="590" spans="11:11" x14ac:dyDescent="0.2">
      <c r="K590" s="167" t="str">
        <f t="shared" si="50"/>
        <v/>
      </c>
    </row>
    <row r="591" spans="11:11" x14ac:dyDescent="0.2">
      <c r="K591" s="167" t="str">
        <f t="shared" si="50"/>
        <v/>
      </c>
    </row>
    <row r="592" spans="11:11" x14ac:dyDescent="0.2">
      <c r="K592" s="167" t="str">
        <f t="shared" si="50"/>
        <v/>
      </c>
    </row>
    <row r="593" spans="11:11" x14ac:dyDescent="0.2">
      <c r="K593" s="167" t="str">
        <f t="shared" si="50"/>
        <v/>
      </c>
    </row>
    <row r="594" spans="11:11" x14ac:dyDescent="0.2">
      <c r="K594" s="167" t="str">
        <f t="shared" si="50"/>
        <v/>
      </c>
    </row>
    <row r="595" spans="11:11" x14ac:dyDescent="0.2">
      <c r="K595" s="167" t="str">
        <f t="shared" si="50"/>
        <v/>
      </c>
    </row>
    <row r="596" spans="11:11" x14ac:dyDescent="0.2">
      <c r="K596" s="167" t="str">
        <f t="shared" si="50"/>
        <v/>
      </c>
    </row>
    <row r="597" spans="11:11" x14ac:dyDescent="0.2">
      <c r="K597" s="167" t="str">
        <f t="shared" si="50"/>
        <v/>
      </c>
    </row>
    <row r="598" spans="11:11" x14ac:dyDescent="0.2">
      <c r="K598" s="167" t="str">
        <f t="shared" si="50"/>
        <v/>
      </c>
    </row>
    <row r="599" spans="11:11" x14ac:dyDescent="0.2">
      <c r="K599" s="167" t="str">
        <f t="shared" si="50"/>
        <v/>
      </c>
    </row>
    <row r="600" spans="11:11" x14ac:dyDescent="0.2">
      <c r="K600" s="167" t="str">
        <f t="shared" si="50"/>
        <v/>
      </c>
    </row>
    <row r="601" spans="11:11" x14ac:dyDescent="0.2">
      <c r="K601" s="167" t="str">
        <f t="shared" si="50"/>
        <v/>
      </c>
    </row>
    <row r="602" spans="11:11" x14ac:dyDescent="0.2">
      <c r="K602" s="167" t="str">
        <f t="shared" si="50"/>
        <v/>
      </c>
    </row>
    <row r="603" spans="11:11" x14ac:dyDescent="0.2">
      <c r="K603" s="167" t="str">
        <f t="shared" si="50"/>
        <v/>
      </c>
    </row>
    <row r="604" spans="11:11" x14ac:dyDescent="0.2">
      <c r="K604" s="167" t="str">
        <f t="shared" si="50"/>
        <v/>
      </c>
    </row>
    <row r="605" spans="11:11" x14ac:dyDescent="0.2">
      <c r="K605" s="167" t="str">
        <f t="shared" si="50"/>
        <v/>
      </c>
    </row>
    <row r="606" spans="11:11" x14ac:dyDescent="0.2">
      <c r="K606" s="167" t="str">
        <f t="shared" si="50"/>
        <v/>
      </c>
    </row>
    <row r="607" spans="11:11" x14ac:dyDescent="0.2">
      <c r="K607" s="167" t="str">
        <f t="shared" si="50"/>
        <v/>
      </c>
    </row>
    <row r="608" spans="11:11" x14ac:dyDescent="0.2">
      <c r="K608" s="167" t="str">
        <f t="shared" si="50"/>
        <v/>
      </c>
    </row>
    <row r="609" spans="11:11" x14ac:dyDescent="0.2">
      <c r="K609" s="167" t="str">
        <f t="shared" si="50"/>
        <v/>
      </c>
    </row>
    <row r="610" spans="11:11" x14ac:dyDescent="0.2">
      <c r="K610" s="167" t="str">
        <f t="shared" si="50"/>
        <v/>
      </c>
    </row>
    <row r="611" spans="11:11" x14ac:dyDescent="0.2">
      <c r="K611" s="167" t="str">
        <f t="shared" si="50"/>
        <v/>
      </c>
    </row>
    <row r="612" spans="11:11" x14ac:dyDescent="0.2">
      <c r="K612" s="167" t="str">
        <f t="shared" si="50"/>
        <v/>
      </c>
    </row>
    <row r="613" spans="11:11" x14ac:dyDescent="0.2">
      <c r="K613" s="167" t="str">
        <f t="shared" si="50"/>
        <v/>
      </c>
    </row>
    <row r="614" spans="11:11" x14ac:dyDescent="0.2">
      <c r="K614" s="167" t="str">
        <f t="shared" si="50"/>
        <v/>
      </c>
    </row>
    <row r="615" spans="11:11" x14ac:dyDescent="0.2">
      <c r="K615" s="167" t="str">
        <f t="shared" si="50"/>
        <v/>
      </c>
    </row>
    <row r="616" spans="11:11" x14ac:dyDescent="0.2">
      <c r="K616" s="167" t="str">
        <f t="shared" si="50"/>
        <v/>
      </c>
    </row>
    <row r="617" spans="11:11" x14ac:dyDescent="0.2">
      <c r="K617" s="167" t="str">
        <f t="shared" si="50"/>
        <v/>
      </c>
    </row>
    <row r="618" spans="11:11" x14ac:dyDescent="0.2">
      <c r="K618" s="167" t="str">
        <f t="shared" si="50"/>
        <v/>
      </c>
    </row>
    <row r="619" spans="11:11" x14ac:dyDescent="0.2">
      <c r="K619" s="167" t="str">
        <f t="shared" si="50"/>
        <v/>
      </c>
    </row>
    <row r="620" spans="11:11" x14ac:dyDescent="0.2">
      <c r="K620" s="167" t="str">
        <f t="shared" si="50"/>
        <v/>
      </c>
    </row>
    <row r="621" spans="11:11" x14ac:dyDescent="0.2">
      <c r="K621" s="167" t="str">
        <f t="shared" si="50"/>
        <v/>
      </c>
    </row>
    <row r="622" spans="11:11" x14ac:dyDescent="0.2">
      <c r="K622" s="167" t="str">
        <f t="shared" si="50"/>
        <v/>
      </c>
    </row>
    <row r="623" spans="11:11" x14ac:dyDescent="0.2">
      <c r="K623" s="167" t="str">
        <f t="shared" si="50"/>
        <v/>
      </c>
    </row>
    <row r="624" spans="11:11" x14ac:dyDescent="0.2">
      <c r="K624" s="167" t="str">
        <f t="shared" si="50"/>
        <v/>
      </c>
    </row>
    <row r="625" spans="11:11" x14ac:dyDescent="0.2">
      <c r="K625" s="167" t="str">
        <f t="shared" si="50"/>
        <v/>
      </c>
    </row>
    <row r="626" spans="11:11" x14ac:dyDescent="0.2">
      <c r="K626" s="167" t="str">
        <f t="shared" si="50"/>
        <v/>
      </c>
    </row>
    <row r="627" spans="11:11" x14ac:dyDescent="0.2">
      <c r="K627" s="167" t="str">
        <f t="shared" si="50"/>
        <v/>
      </c>
    </row>
    <row r="628" spans="11:11" x14ac:dyDescent="0.2">
      <c r="K628" s="167" t="str">
        <f t="shared" si="50"/>
        <v/>
      </c>
    </row>
    <row r="629" spans="11:11" x14ac:dyDescent="0.2">
      <c r="K629" s="167" t="str">
        <f t="shared" si="50"/>
        <v/>
      </c>
    </row>
    <row r="630" spans="11:11" x14ac:dyDescent="0.2">
      <c r="K630" s="167" t="str">
        <f t="shared" si="50"/>
        <v/>
      </c>
    </row>
    <row r="631" spans="11:11" x14ac:dyDescent="0.2">
      <c r="K631" s="167" t="str">
        <f t="shared" si="50"/>
        <v/>
      </c>
    </row>
    <row r="632" spans="11:11" x14ac:dyDescent="0.2">
      <c r="K632" s="167" t="str">
        <f t="shared" si="50"/>
        <v/>
      </c>
    </row>
    <row r="633" spans="11:11" x14ac:dyDescent="0.2">
      <c r="K633" s="167" t="str">
        <f t="shared" si="50"/>
        <v/>
      </c>
    </row>
    <row r="634" spans="11:11" x14ac:dyDescent="0.2">
      <c r="K634" s="167" t="str">
        <f t="shared" si="50"/>
        <v/>
      </c>
    </row>
    <row r="635" spans="11:11" x14ac:dyDescent="0.2">
      <c r="K635" s="167" t="str">
        <f t="shared" si="50"/>
        <v/>
      </c>
    </row>
    <row r="636" spans="11:11" x14ac:dyDescent="0.2">
      <c r="K636" s="167" t="str">
        <f t="shared" si="50"/>
        <v/>
      </c>
    </row>
    <row r="637" spans="11:11" x14ac:dyDescent="0.2">
      <c r="K637" s="167" t="str">
        <f t="shared" si="50"/>
        <v/>
      </c>
    </row>
    <row r="638" spans="11:11" x14ac:dyDescent="0.2">
      <c r="K638" s="167" t="str">
        <f t="shared" si="50"/>
        <v/>
      </c>
    </row>
    <row r="639" spans="11:11" x14ac:dyDescent="0.2">
      <c r="K639" s="167" t="str">
        <f t="shared" si="50"/>
        <v/>
      </c>
    </row>
    <row r="640" spans="11:11" x14ac:dyDescent="0.2">
      <c r="K640" s="167" t="str">
        <f t="shared" si="50"/>
        <v/>
      </c>
    </row>
    <row r="641" spans="11:11" x14ac:dyDescent="0.2">
      <c r="K641" s="167" t="str">
        <f t="shared" si="50"/>
        <v/>
      </c>
    </row>
    <row r="642" spans="11:11" x14ac:dyDescent="0.2">
      <c r="K642" s="167" t="str">
        <f t="shared" si="50"/>
        <v/>
      </c>
    </row>
    <row r="643" spans="11:11" x14ac:dyDescent="0.2">
      <c r="K643" s="167" t="str">
        <f t="shared" si="50"/>
        <v/>
      </c>
    </row>
    <row r="644" spans="11:11" x14ac:dyDescent="0.2">
      <c r="K644" s="167" t="str">
        <f t="shared" si="50"/>
        <v/>
      </c>
    </row>
    <row r="645" spans="11:11" x14ac:dyDescent="0.2">
      <c r="K645" s="167" t="str">
        <f t="shared" ref="K645:K708" si="51">IF(J645="","",IFERROR(LEFT(J645,FIND("--",J645)-1)*10000000,LEFT(SUBSTITUTE(J645,".",","),FIND("--",J645)-1)*10000000)+MID(J645,FIND("--",J645)+2,FIND("---",J645)-FIND("--",J645)-2)*1000+RIGHT(J645,LEN(J645)-FIND("---",J645)-2))</f>
        <v/>
      </c>
    </row>
    <row r="646" spans="11:11" x14ac:dyDescent="0.2">
      <c r="K646" s="167" t="str">
        <f t="shared" si="51"/>
        <v/>
      </c>
    </row>
    <row r="647" spans="11:11" x14ac:dyDescent="0.2">
      <c r="K647" s="167" t="str">
        <f t="shared" si="51"/>
        <v/>
      </c>
    </row>
    <row r="648" spans="11:11" x14ac:dyDescent="0.2">
      <c r="K648" s="167" t="str">
        <f t="shared" si="51"/>
        <v/>
      </c>
    </row>
    <row r="649" spans="11:11" x14ac:dyDescent="0.2">
      <c r="K649" s="167" t="str">
        <f t="shared" si="51"/>
        <v/>
      </c>
    </row>
    <row r="650" spans="11:11" x14ac:dyDescent="0.2">
      <c r="K650" s="167" t="str">
        <f t="shared" si="51"/>
        <v/>
      </c>
    </row>
    <row r="651" spans="11:11" x14ac:dyDescent="0.2">
      <c r="K651" s="167" t="str">
        <f t="shared" si="51"/>
        <v/>
      </c>
    </row>
    <row r="652" spans="11:11" x14ac:dyDescent="0.2">
      <c r="K652" s="167" t="str">
        <f t="shared" si="51"/>
        <v/>
      </c>
    </row>
    <row r="653" spans="11:11" x14ac:dyDescent="0.2">
      <c r="K653" s="167" t="str">
        <f t="shared" si="51"/>
        <v/>
      </c>
    </row>
    <row r="654" spans="11:11" x14ac:dyDescent="0.2">
      <c r="K654" s="167" t="str">
        <f t="shared" si="51"/>
        <v/>
      </c>
    </row>
    <row r="655" spans="11:11" x14ac:dyDescent="0.2">
      <c r="K655" s="167" t="str">
        <f t="shared" si="51"/>
        <v/>
      </c>
    </row>
    <row r="656" spans="11:11" x14ac:dyDescent="0.2">
      <c r="K656" s="167" t="str">
        <f t="shared" si="51"/>
        <v/>
      </c>
    </row>
    <row r="657" spans="11:11" x14ac:dyDescent="0.2">
      <c r="K657" s="167" t="str">
        <f t="shared" si="51"/>
        <v/>
      </c>
    </row>
    <row r="658" spans="11:11" x14ac:dyDescent="0.2">
      <c r="K658" s="167" t="str">
        <f t="shared" si="51"/>
        <v/>
      </c>
    </row>
    <row r="659" spans="11:11" x14ac:dyDescent="0.2">
      <c r="K659" s="167" t="str">
        <f t="shared" si="51"/>
        <v/>
      </c>
    </row>
    <row r="660" spans="11:11" x14ac:dyDescent="0.2">
      <c r="K660" s="167" t="str">
        <f t="shared" si="51"/>
        <v/>
      </c>
    </row>
    <row r="661" spans="11:11" x14ac:dyDescent="0.2">
      <c r="K661" s="167" t="str">
        <f t="shared" si="51"/>
        <v/>
      </c>
    </row>
    <row r="662" spans="11:11" x14ac:dyDescent="0.2">
      <c r="K662" s="167" t="str">
        <f t="shared" si="51"/>
        <v/>
      </c>
    </row>
    <row r="663" spans="11:11" x14ac:dyDescent="0.2">
      <c r="K663" s="167" t="str">
        <f t="shared" si="51"/>
        <v/>
      </c>
    </row>
    <row r="664" spans="11:11" x14ac:dyDescent="0.2">
      <c r="K664" s="167" t="str">
        <f t="shared" si="51"/>
        <v/>
      </c>
    </row>
    <row r="665" spans="11:11" x14ac:dyDescent="0.2">
      <c r="K665" s="167" t="str">
        <f t="shared" si="51"/>
        <v/>
      </c>
    </row>
    <row r="666" spans="11:11" x14ac:dyDescent="0.2">
      <c r="K666" s="167" t="str">
        <f t="shared" si="51"/>
        <v/>
      </c>
    </row>
    <row r="667" spans="11:11" x14ac:dyDescent="0.2">
      <c r="K667" s="167" t="str">
        <f t="shared" si="51"/>
        <v/>
      </c>
    </row>
    <row r="668" spans="11:11" x14ac:dyDescent="0.2">
      <c r="K668" s="167" t="str">
        <f t="shared" si="51"/>
        <v/>
      </c>
    </row>
    <row r="669" spans="11:11" x14ac:dyDescent="0.2">
      <c r="K669" s="167" t="str">
        <f t="shared" si="51"/>
        <v/>
      </c>
    </row>
    <row r="670" spans="11:11" x14ac:dyDescent="0.2">
      <c r="K670" s="167" t="str">
        <f t="shared" si="51"/>
        <v/>
      </c>
    </row>
    <row r="671" spans="11:11" x14ac:dyDescent="0.2">
      <c r="K671" s="167" t="str">
        <f t="shared" si="51"/>
        <v/>
      </c>
    </row>
    <row r="672" spans="11:11" x14ac:dyDescent="0.2">
      <c r="K672" s="167" t="str">
        <f t="shared" si="51"/>
        <v/>
      </c>
    </row>
    <row r="673" spans="11:11" x14ac:dyDescent="0.2">
      <c r="K673" s="167" t="str">
        <f t="shared" si="51"/>
        <v/>
      </c>
    </row>
    <row r="674" spans="11:11" x14ac:dyDescent="0.2">
      <c r="K674" s="167" t="str">
        <f t="shared" si="51"/>
        <v/>
      </c>
    </row>
    <row r="675" spans="11:11" x14ac:dyDescent="0.2">
      <c r="K675" s="167" t="str">
        <f t="shared" si="51"/>
        <v/>
      </c>
    </row>
    <row r="676" spans="11:11" x14ac:dyDescent="0.2">
      <c r="K676" s="167" t="str">
        <f t="shared" si="51"/>
        <v/>
      </c>
    </row>
    <row r="677" spans="11:11" x14ac:dyDescent="0.2">
      <c r="K677" s="167" t="str">
        <f t="shared" si="51"/>
        <v/>
      </c>
    </row>
    <row r="678" spans="11:11" x14ac:dyDescent="0.2">
      <c r="K678" s="167" t="str">
        <f t="shared" si="51"/>
        <v/>
      </c>
    </row>
    <row r="679" spans="11:11" x14ac:dyDescent="0.2">
      <c r="K679" s="167" t="str">
        <f t="shared" si="51"/>
        <v/>
      </c>
    </row>
    <row r="680" spans="11:11" x14ac:dyDescent="0.2">
      <c r="K680" s="167" t="str">
        <f t="shared" si="51"/>
        <v/>
      </c>
    </row>
    <row r="681" spans="11:11" x14ac:dyDescent="0.2">
      <c r="K681" s="167" t="str">
        <f t="shared" si="51"/>
        <v/>
      </c>
    </row>
    <row r="682" spans="11:11" x14ac:dyDescent="0.2">
      <c r="K682" s="167" t="str">
        <f t="shared" si="51"/>
        <v/>
      </c>
    </row>
    <row r="683" spans="11:11" x14ac:dyDescent="0.2">
      <c r="K683" s="167" t="str">
        <f t="shared" si="51"/>
        <v/>
      </c>
    </row>
    <row r="684" spans="11:11" x14ac:dyDescent="0.2">
      <c r="K684" s="167" t="str">
        <f t="shared" si="51"/>
        <v/>
      </c>
    </row>
    <row r="685" spans="11:11" x14ac:dyDescent="0.2">
      <c r="K685" s="167" t="str">
        <f t="shared" si="51"/>
        <v/>
      </c>
    </row>
    <row r="686" spans="11:11" x14ac:dyDescent="0.2">
      <c r="K686" s="167" t="str">
        <f t="shared" si="51"/>
        <v/>
      </c>
    </row>
    <row r="687" spans="11:11" x14ac:dyDescent="0.2">
      <c r="K687" s="167" t="str">
        <f t="shared" si="51"/>
        <v/>
      </c>
    </row>
    <row r="688" spans="11:11" x14ac:dyDescent="0.2">
      <c r="K688" s="167" t="str">
        <f t="shared" si="51"/>
        <v/>
      </c>
    </row>
    <row r="689" spans="11:11" x14ac:dyDescent="0.2">
      <c r="K689" s="167" t="str">
        <f t="shared" si="51"/>
        <v/>
      </c>
    </row>
    <row r="690" spans="11:11" x14ac:dyDescent="0.2">
      <c r="K690" s="167" t="str">
        <f t="shared" si="51"/>
        <v/>
      </c>
    </row>
    <row r="691" spans="11:11" x14ac:dyDescent="0.2">
      <c r="K691" s="167" t="str">
        <f t="shared" si="51"/>
        <v/>
      </c>
    </row>
    <row r="692" spans="11:11" x14ac:dyDescent="0.2">
      <c r="K692" s="167" t="str">
        <f t="shared" si="51"/>
        <v/>
      </c>
    </row>
    <row r="693" spans="11:11" x14ac:dyDescent="0.2">
      <c r="K693" s="167" t="str">
        <f t="shared" si="51"/>
        <v/>
      </c>
    </row>
    <row r="694" spans="11:11" x14ac:dyDescent="0.2">
      <c r="K694" s="167" t="str">
        <f t="shared" si="51"/>
        <v/>
      </c>
    </row>
    <row r="695" spans="11:11" x14ac:dyDescent="0.2">
      <c r="K695" s="167" t="str">
        <f t="shared" si="51"/>
        <v/>
      </c>
    </row>
    <row r="696" spans="11:11" x14ac:dyDescent="0.2">
      <c r="K696" s="167" t="str">
        <f t="shared" si="51"/>
        <v/>
      </c>
    </row>
    <row r="697" spans="11:11" x14ac:dyDescent="0.2">
      <c r="K697" s="167" t="str">
        <f t="shared" si="51"/>
        <v/>
      </c>
    </row>
    <row r="698" spans="11:11" x14ac:dyDescent="0.2">
      <c r="K698" s="167" t="str">
        <f t="shared" si="51"/>
        <v/>
      </c>
    </row>
    <row r="699" spans="11:11" x14ac:dyDescent="0.2">
      <c r="K699" s="167" t="str">
        <f t="shared" si="51"/>
        <v/>
      </c>
    </row>
    <row r="700" spans="11:11" x14ac:dyDescent="0.2">
      <c r="K700" s="167" t="str">
        <f t="shared" si="51"/>
        <v/>
      </c>
    </row>
    <row r="701" spans="11:11" x14ac:dyDescent="0.2">
      <c r="K701" s="167" t="str">
        <f t="shared" si="51"/>
        <v/>
      </c>
    </row>
    <row r="702" spans="11:11" x14ac:dyDescent="0.2">
      <c r="K702" s="167" t="str">
        <f t="shared" si="51"/>
        <v/>
      </c>
    </row>
    <row r="703" spans="11:11" x14ac:dyDescent="0.2">
      <c r="K703" s="167" t="str">
        <f t="shared" si="51"/>
        <v/>
      </c>
    </row>
    <row r="704" spans="11:11" x14ac:dyDescent="0.2">
      <c r="K704" s="167" t="str">
        <f t="shared" si="51"/>
        <v/>
      </c>
    </row>
    <row r="705" spans="11:11" x14ac:dyDescent="0.2">
      <c r="K705" s="167" t="str">
        <f t="shared" si="51"/>
        <v/>
      </c>
    </row>
    <row r="706" spans="11:11" x14ac:dyDescent="0.2">
      <c r="K706" s="167" t="str">
        <f t="shared" si="51"/>
        <v/>
      </c>
    </row>
    <row r="707" spans="11:11" x14ac:dyDescent="0.2">
      <c r="K707" s="167" t="str">
        <f t="shared" si="51"/>
        <v/>
      </c>
    </row>
    <row r="708" spans="11:11" x14ac:dyDescent="0.2">
      <c r="K708" s="167" t="str">
        <f t="shared" si="51"/>
        <v/>
      </c>
    </row>
    <row r="709" spans="11:11" x14ac:dyDescent="0.2">
      <c r="K709" s="167" t="str">
        <f t="shared" ref="K709:K772" si="52">IF(J709="","",IFERROR(LEFT(J709,FIND("--",J709)-1)*10000000,LEFT(SUBSTITUTE(J709,".",","),FIND("--",J709)-1)*10000000)+MID(J709,FIND("--",J709)+2,FIND("---",J709)-FIND("--",J709)-2)*1000+RIGHT(J709,LEN(J709)-FIND("---",J709)-2))</f>
        <v/>
      </c>
    </row>
    <row r="710" spans="11:11" x14ac:dyDescent="0.2">
      <c r="K710" s="167" t="str">
        <f t="shared" si="52"/>
        <v/>
      </c>
    </row>
    <row r="711" spans="11:11" x14ac:dyDescent="0.2">
      <c r="K711" s="167" t="str">
        <f t="shared" si="52"/>
        <v/>
      </c>
    </row>
    <row r="712" spans="11:11" x14ac:dyDescent="0.2">
      <c r="K712" s="167" t="str">
        <f t="shared" si="52"/>
        <v/>
      </c>
    </row>
    <row r="713" spans="11:11" x14ac:dyDescent="0.2">
      <c r="K713" s="167" t="str">
        <f t="shared" si="52"/>
        <v/>
      </c>
    </row>
    <row r="714" spans="11:11" x14ac:dyDescent="0.2">
      <c r="K714" s="167" t="str">
        <f t="shared" si="52"/>
        <v/>
      </c>
    </row>
    <row r="715" spans="11:11" x14ac:dyDescent="0.2">
      <c r="K715" s="167" t="str">
        <f t="shared" si="52"/>
        <v/>
      </c>
    </row>
    <row r="716" spans="11:11" x14ac:dyDescent="0.2">
      <c r="K716" s="167" t="str">
        <f t="shared" si="52"/>
        <v/>
      </c>
    </row>
    <row r="717" spans="11:11" x14ac:dyDescent="0.2">
      <c r="K717" s="167" t="str">
        <f t="shared" si="52"/>
        <v/>
      </c>
    </row>
    <row r="718" spans="11:11" x14ac:dyDescent="0.2">
      <c r="K718" s="167" t="str">
        <f t="shared" si="52"/>
        <v/>
      </c>
    </row>
    <row r="719" spans="11:11" x14ac:dyDescent="0.2">
      <c r="K719" s="167" t="str">
        <f t="shared" si="52"/>
        <v/>
      </c>
    </row>
    <row r="720" spans="11:11" x14ac:dyDescent="0.2">
      <c r="K720" s="167" t="str">
        <f t="shared" si="52"/>
        <v/>
      </c>
    </row>
    <row r="721" spans="11:11" x14ac:dyDescent="0.2">
      <c r="K721" s="167" t="str">
        <f t="shared" si="52"/>
        <v/>
      </c>
    </row>
    <row r="722" spans="11:11" x14ac:dyDescent="0.2">
      <c r="K722" s="167" t="str">
        <f t="shared" si="52"/>
        <v/>
      </c>
    </row>
    <row r="723" spans="11:11" x14ac:dyDescent="0.2">
      <c r="K723" s="167" t="str">
        <f t="shared" si="52"/>
        <v/>
      </c>
    </row>
    <row r="724" spans="11:11" x14ac:dyDescent="0.2">
      <c r="K724" s="167" t="str">
        <f t="shared" si="52"/>
        <v/>
      </c>
    </row>
    <row r="725" spans="11:11" x14ac:dyDescent="0.2">
      <c r="K725" s="167" t="str">
        <f t="shared" si="52"/>
        <v/>
      </c>
    </row>
    <row r="726" spans="11:11" x14ac:dyDescent="0.2">
      <c r="K726" s="167" t="str">
        <f t="shared" si="52"/>
        <v/>
      </c>
    </row>
    <row r="727" spans="11:11" x14ac:dyDescent="0.2">
      <c r="K727" s="167" t="str">
        <f t="shared" si="52"/>
        <v/>
      </c>
    </row>
    <row r="728" spans="11:11" x14ac:dyDescent="0.2">
      <c r="K728" s="167" t="str">
        <f t="shared" si="52"/>
        <v/>
      </c>
    </row>
    <row r="729" spans="11:11" x14ac:dyDescent="0.2">
      <c r="K729" s="167" t="str">
        <f t="shared" si="52"/>
        <v/>
      </c>
    </row>
    <row r="730" spans="11:11" x14ac:dyDescent="0.2">
      <c r="K730" s="167" t="str">
        <f t="shared" si="52"/>
        <v/>
      </c>
    </row>
    <row r="731" spans="11:11" x14ac:dyDescent="0.2">
      <c r="K731" s="167" t="str">
        <f t="shared" si="52"/>
        <v/>
      </c>
    </row>
    <row r="732" spans="11:11" x14ac:dyDescent="0.2">
      <c r="K732" s="167" t="str">
        <f t="shared" si="52"/>
        <v/>
      </c>
    </row>
    <row r="733" spans="11:11" x14ac:dyDescent="0.2">
      <c r="K733" s="167" t="str">
        <f t="shared" si="52"/>
        <v/>
      </c>
    </row>
    <row r="734" spans="11:11" x14ac:dyDescent="0.2">
      <c r="K734" s="167" t="str">
        <f t="shared" si="52"/>
        <v/>
      </c>
    </row>
    <row r="735" spans="11:11" x14ac:dyDescent="0.2">
      <c r="K735" s="167" t="str">
        <f t="shared" si="52"/>
        <v/>
      </c>
    </row>
    <row r="736" spans="11:11" x14ac:dyDescent="0.2">
      <c r="K736" s="167" t="str">
        <f t="shared" si="52"/>
        <v/>
      </c>
    </row>
    <row r="737" spans="11:11" x14ac:dyDescent="0.2">
      <c r="K737" s="167" t="str">
        <f t="shared" si="52"/>
        <v/>
      </c>
    </row>
    <row r="738" spans="11:11" x14ac:dyDescent="0.2">
      <c r="K738" s="167" t="str">
        <f t="shared" si="52"/>
        <v/>
      </c>
    </row>
    <row r="739" spans="11:11" x14ac:dyDescent="0.2">
      <c r="K739" s="167" t="str">
        <f t="shared" si="52"/>
        <v/>
      </c>
    </row>
    <row r="740" spans="11:11" x14ac:dyDescent="0.2">
      <c r="K740" s="167" t="str">
        <f t="shared" si="52"/>
        <v/>
      </c>
    </row>
    <row r="741" spans="11:11" x14ac:dyDescent="0.2">
      <c r="K741" s="167" t="str">
        <f t="shared" si="52"/>
        <v/>
      </c>
    </row>
    <row r="742" spans="11:11" x14ac:dyDescent="0.2">
      <c r="K742" s="167" t="str">
        <f t="shared" si="52"/>
        <v/>
      </c>
    </row>
    <row r="743" spans="11:11" x14ac:dyDescent="0.2">
      <c r="K743" s="167" t="str">
        <f t="shared" si="52"/>
        <v/>
      </c>
    </row>
    <row r="744" spans="11:11" x14ac:dyDescent="0.2">
      <c r="K744" s="167" t="str">
        <f t="shared" si="52"/>
        <v/>
      </c>
    </row>
    <row r="745" spans="11:11" x14ac:dyDescent="0.2">
      <c r="K745" s="167" t="str">
        <f t="shared" si="52"/>
        <v/>
      </c>
    </row>
    <row r="746" spans="11:11" x14ac:dyDescent="0.2">
      <c r="K746" s="167" t="str">
        <f t="shared" si="52"/>
        <v/>
      </c>
    </row>
    <row r="747" spans="11:11" x14ac:dyDescent="0.2">
      <c r="K747" s="167" t="str">
        <f t="shared" si="52"/>
        <v/>
      </c>
    </row>
    <row r="748" spans="11:11" x14ac:dyDescent="0.2">
      <c r="K748" s="167" t="str">
        <f t="shared" si="52"/>
        <v/>
      </c>
    </row>
    <row r="749" spans="11:11" x14ac:dyDescent="0.2">
      <c r="K749" s="167" t="str">
        <f t="shared" si="52"/>
        <v/>
      </c>
    </row>
    <row r="750" spans="11:11" x14ac:dyDescent="0.2">
      <c r="K750" s="167" t="str">
        <f t="shared" si="52"/>
        <v/>
      </c>
    </row>
    <row r="751" spans="11:11" x14ac:dyDescent="0.2">
      <c r="K751" s="167" t="str">
        <f t="shared" si="52"/>
        <v/>
      </c>
    </row>
    <row r="752" spans="11:11" x14ac:dyDescent="0.2">
      <c r="K752" s="167" t="str">
        <f t="shared" si="52"/>
        <v/>
      </c>
    </row>
    <row r="753" spans="11:11" x14ac:dyDescent="0.2">
      <c r="K753" s="167" t="str">
        <f t="shared" si="52"/>
        <v/>
      </c>
    </row>
    <row r="754" spans="11:11" x14ac:dyDescent="0.2">
      <c r="K754" s="167" t="str">
        <f t="shared" si="52"/>
        <v/>
      </c>
    </row>
    <row r="755" spans="11:11" x14ac:dyDescent="0.2">
      <c r="K755" s="167" t="str">
        <f t="shared" si="52"/>
        <v/>
      </c>
    </row>
    <row r="756" spans="11:11" x14ac:dyDescent="0.2">
      <c r="K756" s="167" t="str">
        <f t="shared" si="52"/>
        <v/>
      </c>
    </row>
    <row r="757" spans="11:11" x14ac:dyDescent="0.2">
      <c r="K757" s="167" t="str">
        <f t="shared" si="52"/>
        <v/>
      </c>
    </row>
    <row r="758" spans="11:11" x14ac:dyDescent="0.2">
      <c r="K758" s="167" t="str">
        <f t="shared" si="52"/>
        <v/>
      </c>
    </row>
    <row r="759" spans="11:11" x14ac:dyDescent="0.2">
      <c r="K759" s="167" t="str">
        <f t="shared" si="52"/>
        <v/>
      </c>
    </row>
    <row r="760" spans="11:11" x14ac:dyDescent="0.2">
      <c r="K760" s="167" t="str">
        <f t="shared" si="52"/>
        <v/>
      </c>
    </row>
    <row r="761" spans="11:11" x14ac:dyDescent="0.2">
      <c r="K761" s="167" t="str">
        <f t="shared" si="52"/>
        <v/>
      </c>
    </row>
    <row r="762" spans="11:11" x14ac:dyDescent="0.2">
      <c r="K762" s="167" t="str">
        <f t="shared" si="52"/>
        <v/>
      </c>
    </row>
    <row r="763" spans="11:11" x14ac:dyDescent="0.2">
      <c r="K763" s="167" t="str">
        <f t="shared" si="52"/>
        <v/>
      </c>
    </row>
    <row r="764" spans="11:11" x14ac:dyDescent="0.2">
      <c r="K764" s="167" t="str">
        <f t="shared" si="52"/>
        <v/>
      </c>
    </row>
    <row r="765" spans="11:11" x14ac:dyDescent="0.2">
      <c r="K765" s="167" t="str">
        <f t="shared" si="52"/>
        <v/>
      </c>
    </row>
    <row r="766" spans="11:11" x14ac:dyDescent="0.2">
      <c r="K766" s="167" t="str">
        <f t="shared" si="52"/>
        <v/>
      </c>
    </row>
    <row r="767" spans="11:11" x14ac:dyDescent="0.2">
      <c r="K767" s="167" t="str">
        <f t="shared" si="52"/>
        <v/>
      </c>
    </row>
    <row r="768" spans="11:11" x14ac:dyDescent="0.2">
      <c r="K768" s="167" t="str">
        <f t="shared" si="52"/>
        <v/>
      </c>
    </row>
    <row r="769" spans="11:11" x14ac:dyDescent="0.2">
      <c r="K769" s="167" t="str">
        <f t="shared" si="52"/>
        <v/>
      </c>
    </row>
    <row r="770" spans="11:11" x14ac:dyDescent="0.2">
      <c r="K770" s="167" t="str">
        <f t="shared" si="52"/>
        <v/>
      </c>
    </row>
    <row r="771" spans="11:11" x14ac:dyDescent="0.2">
      <c r="K771" s="167" t="str">
        <f t="shared" si="52"/>
        <v/>
      </c>
    </row>
    <row r="772" spans="11:11" x14ac:dyDescent="0.2">
      <c r="K772" s="167" t="str">
        <f t="shared" si="52"/>
        <v/>
      </c>
    </row>
    <row r="773" spans="11:11" x14ac:dyDescent="0.2">
      <c r="K773" s="167" t="str">
        <f t="shared" ref="K773:K830" si="53">IF(J773="","",IFERROR(LEFT(J773,FIND("--",J773)-1)*10000000,LEFT(SUBSTITUTE(J773,".",","),FIND("--",J773)-1)*10000000)+MID(J773,FIND("--",J773)+2,FIND("---",J773)-FIND("--",J773)-2)*1000+RIGHT(J773,LEN(J773)-FIND("---",J773)-2))</f>
        <v/>
      </c>
    </row>
    <row r="774" spans="11:11" x14ac:dyDescent="0.2">
      <c r="K774" s="167" t="str">
        <f t="shared" si="53"/>
        <v/>
      </c>
    </row>
    <row r="775" spans="11:11" x14ac:dyDescent="0.2">
      <c r="K775" s="167" t="str">
        <f t="shared" si="53"/>
        <v/>
      </c>
    </row>
    <row r="776" spans="11:11" x14ac:dyDescent="0.2">
      <c r="K776" s="167" t="str">
        <f t="shared" si="53"/>
        <v/>
      </c>
    </row>
    <row r="777" spans="11:11" x14ac:dyDescent="0.2">
      <c r="K777" s="167" t="str">
        <f t="shared" si="53"/>
        <v/>
      </c>
    </row>
    <row r="778" spans="11:11" x14ac:dyDescent="0.2">
      <c r="K778" s="167" t="str">
        <f t="shared" si="53"/>
        <v/>
      </c>
    </row>
    <row r="779" spans="11:11" x14ac:dyDescent="0.2">
      <c r="K779" s="167" t="str">
        <f t="shared" si="53"/>
        <v/>
      </c>
    </row>
    <row r="780" spans="11:11" x14ac:dyDescent="0.2">
      <c r="K780" s="167" t="str">
        <f t="shared" si="53"/>
        <v/>
      </c>
    </row>
    <row r="781" spans="11:11" x14ac:dyDescent="0.2">
      <c r="K781" s="167" t="str">
        <f t="shared" si="53"/>
        <v/>
      </c>
    </row>
    <row r="782" spans="11:11" x14ac:dyDescent="0.2">
      <c r="K782" s="167" t="str">
        <f t="shared" si="53"/>
        <v/>
      </c>
    </row>
    <row r="783" spans="11:11" x14ac:dyDescent="0.2">
      <c r="K783" s="167" t="str">
        <f t="shared" si="53"/>
        <v/>
      </c>
    </row>
    <row r="784" spans="11:11" x14ac:dyDescent="0.2">
      <c r="K784" s="167" t="str">
        <f t="shared" si="53"/>
        <v/>
      </c>
    </row>
    <row r="785" spans="11:11" x14ac:dyDescent="0.2">
      <c r="K785" s="167" t="str">
        <f t="shared" si="53"/>
        <v/>
      </c>
    </row>
    <row r="786" spans="11:11" x14ac:dyDescent="0.2">
      <c r="K786" s="167" t="str">
        <f t="shared" si="53"/>
        <v/>
      </c>
    </row>
    <row r="787" spans="11:11" x14ac:dyDescent="0.2">
      <c r="K787" s="167" t="str">
        <f t="shared" si="53"/>
        <v/>
      </c>
    </row>
    <row r="788" spans="11:11" x14ac:dyDescent="0.2">
      <c r="K788" s="167" t="str">
        <f t="shared" si="53"/>
        <v/>
      </c>
    </row>
    <row r="789" spans="11:11" x14ac:dyDescent="0.2">
      <c r="K789" s="167" t="str">
        <f t="shared" si="53"/>
        <v/>
      </c>
    </row>
    <row r="790" spans="11:11" x14ac:dyDescent="0.2">
      <c r="K790" s="167" t="str">
        <f t="shared" si="53"/>
        <v/>
      </c>
    </row>
    <row r="791" spans="11:11" x14ac:dyDescent="0.2">
      <c r="K791" s="167" t="str">
        <f t="shared" si="53"/>
        <v/>
      </c>
    </row>
    <row r="792" spans="11:11" x14ac:dyDescent="0.2">
      <c r="K792" s="167" t="str">
        <f t="shared" si="53"/>
        <v/>
      </c>
    </row>
    <row r="793" spans="11:11" x14ac:dyDescent="0.2">
      <c r="K793" s="167" t="str">
        <f t="shared" si="53"/>
        <v/>
      </c>
    </row>
    <row r="794" spans="11:11" x14ac:dyDescent="0.2">
      <c r="K794" s="167" t="str">
        <f t="shared" si="53"/>
        <v/>
      </c>
    </row>
    <row r="795" spans="11:11" x14ac:dyDescent="0.2">
      <c r="K795" s="167" t="str">
        <f t="shared" si="53"/>
        <v/>
      </c>
    </row>
    <row r="796" spans="11:11" x14ac:dyDescent="0.2">
      <c r="K796" s="167" t="str">
        <f t="shared" si="53"/>
        <v/>
      </c>
    </row>
    <row r="797" spans="11:11" x14ac:dyDescent="0.2">
      <c r="K797" s="167" t="str">
        <f t="shared" si="53"/>
        <v/>
      </c>
    </row>
    <row r="798" spans="11:11" x14ac:dyDescent="0.2">
      <c r="K798" s="167" t="str">
        <f t="shared" si="53"/>
        <v/>
      </c>
    </row>
    <row r="799" spans="11:11" x14ac:dyDescent="0.2">
      <c r="K799" s="167" t="str">
        <f t="shared" si="53"/>
        <v/>
      </c>
    </row>
    <row r="800" spans="11:11" x14ac:dyDescent="0.2">
      <c r="K800" s="167" t="str">
        <f t="shared" si="53"/>
        <v/>
      </c>
    </row>
    <row r="801" spans="11:11" x14ac:dyDescent="0.2">
      <c r="K801" s="167" t="str">
        <f t="shared" si="53"/>
        <v/>
      </c>
    </row>
    <row r="802" spans="11:11" x14ac:dyDescent="0.2">
      <c r="K802" s="167" t="str">
        <f t="shared" si="53"/>
        <v/>
      </c>
    </row>
    <row r="803" spans="11:11" x14ac:dyDescent="0.2">
      <c r="K803" s="167" t="str">
        <f t="shared" si="53"/>
        <v/>
      </c>
    </row>
    <row r="804" spans="11:11" x14ac:dyDescent="0.2">
      <c r="K804" s="167" t="str">
        <f t="shared" si="53"/>
        <v/>
      </c>
    </row>
    <row r="805" spans="11:11" x14ac:dyDescent="0.2">
      <c r="K805" s="167" t="str">
        <f t="shared" si="53"/>
        <v/>
      </c>
    </row>
    <row r="806" spans="11:11" x14ac:dyDescent="0.2">
      <c r="K806" s="167" t="str">
        <f t="shared" si="53"/>
        <v/>
      </c>
    </row>
    <row r="807" spans="11:11" x14ac:dyDescent="0.2">
      <c r="K807" s="167" t="str">
        <f t="shared" si="53"/>
        <v/>
      </c>
    </row>
    <row r="808" spans="11:11" x14ac:dyDescent="0.2">
      <c r="K808" s="167" t="str">
        <f t="shared" si="53"/>
        <v/>
      </c>
    </row>
    <row r="809" spans="11:11" x14ac:dyDescent="0.2">
      <c r="K809" s="167" t="str">
        <f t="shared" si="53"/>
        <v/>
      </c>
    </row>
    <row r="810" spans="11:11" x14ac:dyDescent="0.2">
      <c r="K810" s="167" t="str">
        <f t="shared" si="53"/>
        <v/>
      </c>
    </row>
    <row r="811" spans="11:11" x14ac:dyDescent="0.2">
      <c r="K811" s="167" t="str">
        <f t="shared" si="53"/>
        <v/>
      </c>
    </row>
    <row r="812" spans="11:11" x14ac:dyDescent="0.2">
      <c r="K812" s="167" t="str">
        <f t="shared" si="53"/>
        <v/>
      </c>
    </row>
    <row r="813" spans="11:11" x14ac:dyDescent="0.2">
      <c r="K813" s="167" t="str">
        <f t="shared" si="53"/>
        <v/>
      </c>
    </row>
    <row r="814" spans="11:11" x14ac:dyDescent="0.2">
      <c r="K814" s="167" t="str">
        <f t="shared" si="53"/>
        <v/>
      </c>
    </row>
    <row r="815" spans="11:11" x14ac:dyDescent="0.2">
      <c r="K815" s="167" t="str">
        <f t="shared" si="53"/>
        <v/>
      </c>
    </row>
    <row r="816" spans="11:11" x14ac:dyDescent="0.2">
      <c r="K816" s="167" t="str">
        <f t="shared" si="53"/>
        <v/>
      </c>
    </row>
    <row r="817" spans="11:11" x14ac:dyDescent="0.2">
      <c r="K817" s="167" t="str">
        <f t="shared" si="53"/>
        <v/>
      </c>
    </row>
    <row r="818" spans="11:11" x14ac:dyDescent="0.2">
      <c r="K818" s="167" t="str">
        <f t="shared" si="53"/>
        <v/>
      </c>
    </row>
    <row r="819" spans="11:11" x14ac:dyDescent="0.2">
      <c r="K819" s="167" t="str">
        <f t="shared" si="53"/>
        <v/>
      </c>
    </row>
    <row r="820" spans="11:11" x14ac:dyDescent="0.2">
      <c r="K820" s="167" t="str">
        <f t="shared" si="53"/>
        <v/>
      </c>
    </row>
    <row r="821" spans="11:11" x14ac:dyDescent="0.2">
      <c r="K821" s="167" t="str">
        <f t="shared" si="53"/>
        <v/>
      </c>
    </row>
    <row r="822" spans="11:11" x14ac:dyDescent="0.2">
      <c r="K822" s="167" t="str">
        <f t="shared" si="53"/>
        <v/>
      </c>
    </row>
    <row r="823" spans="11:11" x14ac:dyDescent="0.2">
      <c r="K823" s="167" t="str">
        <f t="shared" si="53"/>
        <v/>
      </c>
    </row>
    <row r="824" spans="11:11" x14ac:dyDescent="0.2">
      <c r="K824" s="167" t="str">
        <f t="shared" si="53"/>
        <v/>
      </c>
    </row>
    <row r="825" spans="11:11" x14ac:dyDescent="0.2">
      <c r="K825" s="167" t="str">
        <f t="shared" si="53"/>
        <v/>
      </c>
    </row>
    <row r="826" spans="11:11" x14ac:dyDescent="0.2">
      <c r="K826" s="167" t="str">
        <f t="shared" si="53"/>
        <v/>
      </c>
    </row>
    <row r="827" spans="11:11" x14ac:dyDescent="0.2">
      <c r="K827" s="167" t="str">
        <f t="shared" si="53"/>
        <v/>
      </c>
    </row>
    <row r="828" spans="11:11" x14ac:dyDescent="0.2">
      <c r="K828" s="167" t="str">
        <f t="shared" si="53"/>
        <v/>
      </c>
    </row>
    <row r="829" spans="11:11" x14ac:dyDescent="0.2">
      <c r="K829" s="167" t="str">
        <f t="shared" si="53"/>
        <v/>
      </c>
    </row>
    <row r="830" spans="11:11" x14ac:dyDescent="0.2">
      <c r="K830" s="167" t="str">
        <f t="shared" si="53"/>
        <v/>
      </c>
    </row>
  </sheetData>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H30"/>
  <sheetViews>
    <sheetView workbookViewId="0">
      <selection activeCell="B3" sqref="B3"/>
    </sheetView>
  </sheetViews>
  <sheetFormatPr defaultColWidth="9" defaultRowHeight="12.75" x14ac:dyDescent="0.2"/>
  <cols>
    <col min="1" max="1" width="13.75" style="5" bestFit="1" customWidth="1"/>
    <col min="2" max="2" width="23.75" style="5" bestFit="1" customWidth="1"/>
    <col min="3" max="3" width="22.25" style="5" customWidth="1"/>
    <col min="4" max="4" width="28.75" style="5" bestFit="1" customWidth="1"/>
    <col min="5" max="5" width="18.75" style="5" customWidth="1"/>
    <col min="6" max="6" width="40.25" style="5" bestFit="1" customWidth="1"/>
    <col min="7" max="7" width="9" style="5"/>
    <col min="8" max="8" width="40.5" style="5" bestFit="1" customWidth="1"/>
    <col min="9" max="16384" width="9" style="5"/>
  </cols>
  <sheetData>
    <row r="1" spans="1:8" s="104" customFormat="1" x14ac:dyDescent="0.2">
      <c r="A1" s="104" t="s">
        <v>2475</v>
      </c>
      <c r="B1" s="104">
        <f ca="1">COUNT(A:A)</f>
        <v>2</v>
      </c>
      <c r="C1" s="104" t="s">
        <v>2476</v>
      </c>
      <c r="D1" s="104">
        <f ca="1">COUNT(C:C)</f>
        <v>9</v>
      </c>
      <c r="E1" s="104" t="s">
        <v>3487</v>
      </c>
      <c r="F1" s="104">
        <f ca="1">COUNT(E:E)</f>
        <v>5</v>
      </c>
      <c r="G1" s="104" t="s">
        <v>2477</v>
      </c>
      <c r="H1" s="104">
        <f ca="1">COUNT(G:G)</f>
        <v>7</v>
      </c>
    </row>
    <row r="2" spans="1:8" s="104" customFormat="1" x14ac:dyDescent="0.2">
      <c r="A2" s="104" t="s">
        <v>2482</v>
      </c>
      <c r="B2" s="104" t="s">
        <v>58</v>
      </c>
      <c r="C2" s="104" t="s">
        <v>2482</v>
      </c>
      <c r="D2" s="104" t="s">
        <v>58</v>
      </c>
      <c r="E2" s="104" t="s">
        <v>2482</v>
      </c>
      <c r="F2" s="104" t="s">
        <v>58</v>
      </c>
      <c r="G2" s="104" t="s">
        <v>2482</v>
      </c>
      <c r="H2" s="104" t="s">
        <v>58</v>
      </c>
    </row>
    <row r="3" spans="1:8" x14ac:dyDescent="0.2">
      <c r="A3" s="5">
        <f ca="1">MATCH(CONCATENATE("*",CmpAcroSelected,"*",A$1,"*"),CatCostInp!$C2:$C92,0)+1</f>
        <v>19</v>
      </c>
      <c r="B3" s="5" t="str">
        <f ca="1">IFERROR(INDIRECT(ADDRESS(A3,5,1,1,"CatCostInp")),"")</f>
        <v>4.1 Antiretroviral medicines</v>
      </c>
      <c r="C3" s="5">
        <f ca="1">MATCH(CONCATENATE("*",CmpAcroSelected,"*",C$1,"*"),CatCostInp!$C2:$C92,0)+1</f>
        <v>28</v>
      </c>
      <c r="D3" s="5" t="str">
        <f t="shared" ref="D3:D24" ca="1" si="0">IFERROR(INDIRECT(ADDRESS(C3,5,1,1,"CatCostInp")),"")</f>
        <v>5.2 Condoms - Male</v>
      </c>
      <c r="E3" s="5">
        <f ca="1">MATCH(CONCATENATE("*",CmpAcroSelected,"*",E$1,"*"),CatCostInp!$C2:$C92,0)+1</f>
        <v>23</v>
      </c>
      <c r="F3" s="5" t="str">
        <f ca="1">IFERROR(INDIRECT(ADDRESS(E3,5,1,1,"CatCostInp")),"")</f>
        <v>4.5 Opportunistic infections and STI medicines</v>
      </c>
      <c r="G3" s="5">
        <f ca="1">MATCH(CONCATENATE("*",CmpAcroSelected,"*",G$1,"*"),CatCostInp!$C2:$C92,0)+1</f>
        <v>43</v>
      </c>
      <c r="H3" s="5" t="str">
        <f ca="1">IFERROR(INDIRECT(ADDRESS(G3,5,1,1,"CatCostInp")),"")</f>
        <v>7.1 Procurement agent and handling fees</v>
      </c>
    </row>
    <row r="4" spans="1:8" x14ac:dyDescent="0.2">
      <c r="A4" s="5">
        <f ca="1">IFERROR(A3+MATCH(CONCATENATE("*",CmpAcroSelected,"*",A$1,"*"),OFFSET(CatCostInp!$C$1,A3,0,100,1),0),"")</f>
        <v>22</v>
      </c>
      <c r="B4" s="5" t="str">
        <f t="shared" ref="B4:B30" ca="1" si="1">IFERROR(INDIRECT(ADDRESS(A4,5,1,1,"CatCostInp")),"")</f>
        <v>4.4 Opioid substitutes medicines</v>
      </c>
      <c r="C4" s="5">
        <f ca="1">IFERROR(C3+MATCH(CONCATENATE("*",CmpAcroSelected,"*",C$1,"*"),OFFSET(CatCostInp!$C$1,C3,0,100,1),0),"")</f>
        <v>29</v>
      </c>
      <c r="D4" s="5" t="str">
        <f t="shared" ref="D4:D5" ca="1" si="2">IFERROR(INDIRECT(ADDRESS(C4,5,1,1,"CatCostInp")),"")</f>
        <v>5.3 Condoms - Female</v>
      </c>
      <c r="E4" s="5">
        <f ca="1">IFERROR(E3+MATCH(CONCATENATE("*",CmpAcroSelected,"*",E$1,"*"),OFFSET(CatCostInp!$C$1,E3,0,100,1),0),"")</f>
        <v>25</v>
      </c>
      <c r="F4" s="5" t="str">
        <f t="shared" ref="F4:F30" ca="1" si="3">IFERROR(INDIRECT(ADDRESS(E4,5,1,1,"CatCostInp")),"")</f>
        <v>4.7 Other medicines</v>
      </c>
      <c r="G4" s="5">
        <f ca="1">IFERROR(G3+MATCH(CONCATENATE("*",CmpAcroSelected,"*",G$1,"*"),OFFSET(CatCostInp!$C$1,G3,0,100,1),0),"")</f>
        <v>44</v>
      </c>
      <c r="H4" s="5" t="str">
        <f t="shared" ref="H4:H30" ca="1" si="4">IFERROR(INDIRECT(ADDRESS(G4,5,1,1,"CatCostInp")),"")</f>
        <v>7.2 Freight and insurance costs (Health products)</v>
      </c>
    </row>
    <row r="5" spans="1:8" x14ac:dyDescent="0.2">
      <c r="A5" s="5" t="str">
        <f ca="1">IFERROR(A4+MATCH(CONCATENATE("*",CmpAcroSelected,"*",A$1,"*"),OFFSET(CatCostInp!$C$1,A4,0,100,1),0),"")</f>
        <v/>
      </c>
      <c r="B5" s="5" t="str">
        <f t="shared" ca="1" si="1"/>
        <v/>
      </c>
      <c r="C5" s="5">
        <f ca="1">IFERROR(C4+MATCH(CONCATENATE("*",CmpAcroSelected,"*",C$1,"*"),OFFSET(CatCostInp!$C$1,C4,0,100,1),0),"")</f>
        <v>30</v>
      </c>
      <c r="D5" s="5" t="str">
        <f t="shared" ca="1" si="2"/>
        <v>5.4 Rapid Diagnostic Test</v>
      </c>
      <c r="E5" s="5">
        <f ca="1">IFERROR(E4+MATCH(CONCATENATE("*",CmpAcroSelected,"*",E$1,"*"),OFFSET(CatCostInp!$C$1,E4,0,100,1),0),"")</f>
        <v>32</v>
      </c>
      <c r="F5" s="5" t="str">
        <f t="shared" ca="1" si="3"/>
        <v>5.6 Laboratory reagents</v>
      </c>
      <c r="G5" s="5">
        <f ca="1">IFERROR(G4+MATCH(CONCATENATE("*",CmpAcroSelected,"*",G$1,"*"),OFFSET(CatCostInp!$C$1,G4,0,100,1),0),"")</f>
        <v>45</v>
      </c>
      <c r="H5" s="5" t="str">
        <f t="shared" ca="1" si="4"/>
        <v>7.3 Warehouse and Storage Costs</v>
      </c>
    </row>
    <row r="6" spans="1:8" x14ac:dyDescent="0.2">
      <c r="A6" s="5" t="str">
        <f ca="1">IFERROR(A5+MATCH(CONCATENATE("*",CmpAcroSelected,"*",A$1,"*"),OFFSET(CatCostInp!$C$1,A5,0,100,1),0),"")</f>
        <v/>
      </c>
      <c r="B6" s="5" t="str">
        <f t="shared" ca="1" si="1"/>
        <v/>
      </c>
      <c r="C6" s="5">
        <f ca="1">IFERROR(C5+MATCH(CONCATENATE("*",CmpAcroSelected,"*",C$1,"*"),OFFSET(CatCostInp!$C$1,C5,0,100,1),0),"")</f>
        <v>36</v>
      </c>
      <c r="D6" s="5" t="str">
        <f t="shared" ca="1" si="0"/>
        <v>6.1 CD4 analyser/accessories</v>
      </c>
      <c r="E6" s="5">
        <f ca="1">IFERROR(E5+MATCH(CONCATENATE("*",CmpAcroSelected,"*",E$1,"*"),OFFSET(CatCostInp!$C$1,E5,0,100,1),0),"")</f>
        <v>33</v>
      </c>
      <c r="F6" s="5" t="str">
        <f t="shared" ca="1" si="3"/>
        <v>5.7 Syringes and needles</v>
      </c>
      <c r="G6" s="5">
        <f ca="1">IFERROR(G5+MATCH(CONCATENATE("*",CmpAcroSelected,"*",G$1,"*"),OFFSET(CatCostInp!$C$1,G5,0,100,1),0),"")</f>
        <v>46</v>
      </c>
      <c r="H6" s="5" t="str">
        <f t="shared" ca="1" si="4"/>
        <v>7.4 In-country distribution costs</v>
      </c>
    </row>
    <row r="7" spans="1:8" x14ac:dyDescent="0.2">
      <c r="A7" s="5" t="str">
        <f ca="1">IFERROR(A6+MATCH(CONCATENATE("*",CmpAcroSelected,"*",A$1,"*"),OFFSET(CatCostInp!$C$1,A6,0,100,1),0),"")</f>
        <v/>
      </c>
      <c r="B7" s="5" t="str">
        <f t="shared" ca="1" si="1"/>
        <v/>
      </c>
      <c r="C7" s="5">
        <f ca="1">IFERROR(C6+MATCH(CONCATENATE("*",CmpAcroSelected,"*",C$1,"*"),OFFSET(CatCostInp!$C$1,C6,0,100,1),0),"")</f>
        <v>37</v>
      </c>
      <c r="D7" s="5" t="str">
        <f t="shared" ca="1" si="0"/>
        <v>6.2 HIV Viral Load analyser/accessories</v>
      </c>
      <c r="E7" s="5">
        <f ca="1">IFERROR(E6+MATCH(CONCATENATE("*",CmpAcroSelected,"*",E$1,"*"),OFFSET(CatCostInp!$C$1,E6,0,100,1),0),"")</f>
        <v>34</v>
      </c>
      <c r="F7" s="5" t="str">
        <f t="shared" ca="1" si="3"/>
        <v>5.8 Other consumables</v>
      </c>
      <c r="G7" s="5">
        <f ca="1">IFERROR(G6+MATCH(CONCATENATE("*",CmpAcroSelected,"*",G$1,"*"),OFFSET(CatCostInp!$C$1,G6,0,100,1),0),"")</f>
        <v>47</v>
      </c>
      <c r="H7" s="5" t="str">
        <f t="shared" ca="1" si="4"/>
        <v>7.5 Quality assurance and quality control costs (QA/QC)</v>
      </c>
    </row>
    <row r="8" spans="1:8" x14ac:dyDescent="0.2">
      <c r="A8" s="5" t="str">
        <f ca="1">IFERROR(A7+MATCH(CONCATENATE("*",CmpAcroSelected,"*",A$1,"*"),OFFSET(CatCostInp!$C$1,A7,0,100,1),0),"")</f>
        <v/>
      </c>
      <c r="B8" s="5" t="str">
        <f t="shared" ca="1" si="1"/>
        <v/>
      </c>
      <c r="C8" s="5">
        <f ca="1">IFERROR(C7+MATCH(CONCATENATE("*",CmpAcroSelected,"*",C$1,"*"),OFFSET(CatCostInp!$C$1,C7,0,100,1),0),"")</f>
        <v>38</v>
      </c>
      <c r="D8" s="5" t="str">
        <f t="shared" ca="1" si="0"/>
        <v>6.3 Microscopes</v>
      </c>
      <c r="E8" s="5" t="str">
        <f ca="1">IFERROR(E7+MATCH(CONCATENATE("*",CmpAcroSelected,"*",E$1,"*"),OFFSET(CatCostInp!$C$1,E7,0,100,1),0),"")</f>
        <v/>
      </c>
      <c r="F8" s="5" t="str">
        <f t="shared" ca="1" si="3"/>
        <v/>
      </c>
      <c r="G8" s="5">
        <f ca="1">IFERROR(G7+MATCH(CONCATENATE("*",CmpAcroSelected,"*",G$1,"*"),OFFSET(CatCostInp!$C$1,G7,0,100,1),0),"")</f>
        <v>48</v>
      </c>
      <c r="H8" s="5" t="str">
        <f t="shared" ca="1" si="4"/>
        <v>7.6 PSM Customs Clearance</v>
      </c>
    </row>
    <row r="9" spans="1:8" x14ac:dyDescent="0.2">
      <c r="A9" s="5" t="str">
        <f ca="1">IFERROR(A8+MATCH(CONCATENATE("*",CmpAcroSelected,"*",A$1,"*"),OFFSET(CatCostInp!$C$1,A8,0,100,1),0),"")</f>
        <v/>
      </c>
      <c r="B9" s="5" t="str">
        <f t="shared" ca="1" si="1"/>
        <v/>
      </c>
      <c r="C9" s="5">
        <f ca="1">IFERROR(C8+MATCH(CONCATENATE("*",CmpAcroSelected,"*",C$1,"*"),OFFSET(CatCostInp!$C$1,C8,0,100,1),0),"")</f>
        <v>39</v>
      </c>
      <c r="D9" s="5" t="str">
        <f t="shared" ca="1" si="0"/>
        <v>6.4 TB Molecular Test equipment</v>
      </c>
      <c r="E9" s="5" t="str">
        <f ca="1">IFERROR(E8+MATCH(CONCATENATE("*",CmpAcroSelected,"*",E$1,"*"),OFFSET(CatCostInp!$C$1,E8,0,100,1),0),"")</f>
        <v/>
      </c>
      <c r="F9" s="5" t="str">
        <f t="shared" ca="1" si="3"/>
        <v/>
      </c>
      <c r="G9" s="5">
        <f ca="1">IFERROR(G8+MATCH(CONCATENATE("*",CmpAcroSelected,"*",G$1,"*"),OFFSET(CatCostInp!$C$1,G8,0,100,1),0),"")</f>
        <v>49</v>
      </c>
      <c r="H9" s="5" t="str">
        <f t="shared" ca="1" si="4"/>
        <v>7.7 Other PSM costs</v>
      </c>
    </row>
    <row r="10" spans="1:8" x14ac:dyDescent="0.2">
      <c r="A10" s="5" t="str">
        <f ca="1">IFERROR(A9+MATCH(CONCATENATE("*",CmpAcroSelected,"*",A$1,"*"),OFFSET(CatCostInp!$C$1,A9,0,100,1),0),"")</f>
        <v/>
      </c>
      <c r="B10" s="5" t="str">
        <f t="shared" ca="1" si="1"/>
        <v/>
      </c>
      <c r="C10" s="5">
        <f ca="1">IFERROR(C9+MATCH(CONCATENATE("*",CmpAcroSelected,"*",C$1,"*"),OFFSET(CatCostInp!$C$1,C9,0,100,1),0),"")</f>
        <v>40</v>
      </c>
      <c r="D10" s="5" t="str">
        <f t="shared" ca="1" si="0"/>
        <v>6.5 Maintenance and service costs for health equipment</v>
      </c>
      <c r="E10" s="5" t="str">
        <f ca="1">IFERROR(E9+MATCH(CONCATENATE("*",CmpAcroSelected,"*",E$1,"*"),OFFSET(CatCostInp!$C$1,E9,0,100,1),0),"")</f>
        <v/>
      </c>
      <c r="F10" s="5" t="str">
        <f t="shared" ca="1" si="3"/>
        <v/>
      </c>
      <c r="G10" s="5" t="str">
        <f ca="1">IFERROR(G9+MATCH(CONCATENATE("*",CmpAcroSelected,"*",G$1,"*"),OFFSET(CatCostInp!$C$1,G9,0,100,1),0),"")</f>
        <v/>
      </c>
      <c r="H10" s="5" t="str">
        <f t="shared" ca="1" si="4"/>
        <v/>
      </c>
    </row>
    <row r="11" spans="1:8" x14ac:dyDescent="0.2">
      <c r="A11" s="5" t="str">
        <f ca="1">IFERROR(A10+MATCH(CONCATENATE("*",CmpAcroSelected,"*",A$1,"*"),OFFSET(CatCostInp!$C$1,A10,0,100,1),0),"")</f>
        <v/>
      </c>
      <c r="B11" s="5" t="str">
        <f t="shared" ca="1" si="1"/>
        <v/>
      </c>
      <c r="C11" s="5">
        <f ca="1">IFERROR(C10+MATCH(CONCATENATE("*",CmpAcroSelected,"*",C$1,"*"),OFFSET(CatCostInp!$C$1,C10,0,100,1),0),"")</f>
        <v>41</v>
      </c>
      <c r="D11" s="5" t="str">
        <f t="shared" ca="1" si="0"/>
        <v>6.6 Other health equipment</v>
      </c>
      <c r="E11" s="5" t="str">
        <f ca="1">IFERROR(E10+MATCH(CONCATENATE("*",CmpAcroSelected,"*",E$1,"*"),OFFSET(CatCostInp!$C$1,E10,0,100,1),0),"")</f>
        <v/>
      </c>
      <c r="F11" s="5" t="str">
        <f t="shared" ca="1" si="3"/>
        <v/>
      </c>
      <c r="G11" s="5" t="str">
        <f ca="1">IFERROR(G10+MATCH(CONCATENATE("*",CmpAcroSelected,"*",G$1,"*"),OFFSET(CatCostInp!$C$1,G10,0,100,1),0),"")</f>
        <v/>
      </c>
      <c r="H11" s="5" t="str">
        <f t="shared" ca="1" si="4"/>
        <v/>
      </c>
    </row>
    <row r="12" spans="1:8" x14ac:dyDescent="0.2">
      <c r="A12" s="5" t="str">
        <f ca="1">IFERROR(A11+MATCH(CONCATENATE("*",CmpAcroSelected,"*",A$1,"*"),OFFSET(CatCostInp!$C$1,A11,0,100,1),0),"")</f>
        <v/>
      </c>
      <c r="B12" s="5" t="str">
        <f t="shared" ca="1" si="1"/>
        <v/>
      </c>
      <c r="C12" s="5" t="str">
        <f ca="1">IFERROR(C11+MATCH(CONCATENATE("*",CmpAcroSelected,"*",C$1,"*"),OFFSET(CatCostInp!$C$1,C11,0,100,1),0),"")</f>
        <v/>
      </c>
      <c r="D12" s="5" t="str">
        <f t="shared" ca="1" si="0"/>
        <v/>
      </c>
      <c r="E12" s="5" t="str">
        <f ca="1">IFERROR(E11+MATCH(CONCATENATE("*",CmpAcroSelected,"*",E$1,"*"),OFFSET(CatCostInp!$C$1,E11,0,100,1),0),"")</f>
        <v/>
      </c>
      <c r="F12" s="5" t="str">
        <f t="shared" ca="1" si="3"/>
        <v/>
      </c>
      <c r="G12" s="5" t="str">
        <f ca="1">IFERROR(G11+MATCH(CONCATENATE("*",CmpAcroSelected,"*",G$1,"*"),OFFSET(CatCostInp!$C$1,G11,0,100,1),0),"")</f>
        <v/>
      </c>
      <c r="H12" s="5" t="str">
        <f t="shared" ca="1" si="4"/>
        <v/>
      </c>
    </row>
    <row r="13" spans="1:8" x14ac:dyDescent="0.2">
      <c r="A13" s="5" t="str">
        <f ca="1">IFERROR(A12+MATCH(CONCATENATE("*",CmpAcroSelected,"*",A$1,"*"),OFFSET(CatCostInp!$C$1,A12,0,100,1),0),"")</f>
        <v/>
      </c>
      <c r="B13" s="5" t="str">
        <f t="shared" ca="1" si="1"/>
        <v/>
      </c>
      <c r="C13" s="5" t="str">
        <f ca="1">IFERROR(C12+MATCH(CONCATENATE("*",CmpAcroSelected,"*",C$1,"*"),OFFSET(CatCostInp!$C$1,C12,0,100,1),0),"")</f>
        <v/>
      </c>
      <c r="D13" s="5" t="str">
        <f t="shared" ca="1" si="0"/>
        <v/>
      </c>
      <c r="E13" s="5" t="str">
        <f ca="1">IFERROR(E12+MATCH(CONCATENATE("*",CmpAcroSelected,"*",E$1,"*"),OFFSET(CatCostInp!$C$1,E12,0,100,1),0),"")</f>
        <v/>
      </c>
      <c r="F13" s="5" t="str">
        <f t="shared" ca="1" si="3"/>
        <v/>
      </c>
      <c r="G13" s="5" t="str">
        <f ca="1">IFERROR(G12+MATCH(CONCATENATE("*",CmpAcroSelected,"*",G$1,"*"),OFFSET(CatCostInp!$C$1,G12,0,100,1),0),"")</f>
        <v/>
      </c>
      <c r="H13" s="5" t="str">
        <f t="shared" ca="1" si="4"/>
        <v/>
      </c>
    </row>
    <row r="14" spans="1:8" x14ac:dyDescent="0.2">
      <c r="A14" s="5" t="str">
        <f ca="1">IFERROR(A13+MATCH(CONCATENATE("*",CmpAcroSelected,"*",A$1,"*"),OFFSET(CatCostInp!$C$1,A13,0,100,1),0),"")</f>
        <v/>
      </c>
      <c r="B14" s="5" t="str">
        <f t="shared" ca="1" si="1"/>
        <v/>
      </c>
      <c r="C14" s="5" t="str">
        <f ca="1">IFERROR(C13+MATCH(CONCATENATE("*",CmpAcroSelected,"*",C$1,"*"),OFFSET(CatCostInp!$C$1,C13,0,100,1),0),"")</f>
        <v/>
      </c>
      <c r="D14" s="5" t="str">
        <f t="shared" ca="1" si="0"/>
        <v/>
      </c>
      <c r="E14" s="5" t="str">
        <f ca="1">IFERROR(E13+MATCH(CONCATENATE("*",CmpAcroSelected,"*",E$1,"*"),OFFSET(CatCostInp!$C$1,E13,0,100,1),0),"")</f>
        <v/>
      </c>
      <c r="F14" s="5" t="str">
        <f t="shared" ca="1" si="3"/>
        <v/>
      </c>
      <c r="G14" s="5" t="str">
        <f ca="1">IFERROR(G13+MATCH(CONCATENATE("*",CmpAcroSelected,"*",G$1,"*"),OFFSET(CatCostInp!$C$1,G13,0,100,1),0),"")</f>
        <v/>
      </c>
      <c r="H14" s="5" t="str">
        <f t="shared" ca="1" si="4"/>
        <v/>
      </c>
    </row>
    <row r="15" spans="1:8" x14ac:dyDescent="0.2">
      <c r="A15" s="5" t="str">
        <f ca="1">IFERROR(A14+MATCH(CONCATENATE("*",CmpAcroSelected,"*",A$1,"*"),OFFSET(CatCostInp!$C$1,A14,0,100,1),0),"")</f>
        <v/>
      </c>
      <c r="B15" s="5" t="str">
        <f t="shared" ca="1" si="1"/>
        <v/>
      </c>
      <c r="C15" s="5" t="str">
        <f ca="1">IFERROR(C14+MATCH(CONCATENATE("*",CmpAcroSelected,"*",C$1,"*"),OFFSET(CatCostInp!$C$1,C14,0,100,1),0),"")</f>
        <v/>
      </c>
      <c r="D15" s="5" t="str">
        <f t="shared" ca="1" si="0"/>
        <v/>
      </c>
      <c r="E15" s="5" t="str">
        <f ca="1">IFERROR(E14+MATCH(CONCATENATE("*",CmpAcroSelected,"*",E$1,"*"),OFFSET(CatCostInp!$C$1,E14,0,100,1),0),"")</f>
        <v/>
      </c>
      <c r="F15" s="5" t="str">
        <f t="shared" ca="1" si="3"/>
        <v/>
      </c>
      <c r="G15" s="5" t="str">
        <f ca="1">IFERROR(G14+MATCH(CONCATENATE("*",CmpAcroSelected,"*",G$1,"*"),OFFSET(CatCostInp!$C$1,G14,0,100,1),0),"")</f>
        <v/>
      </c>
      <c r="H15" s="5" t="str">
        <f t="shared" ca="1" si="4"/>
        <v/>
      </c>
    </row>
    <row r="16" spans="1:8" x14ac:dyDescent="0.2">
      <c r="A16" s="5" t="str">
        <f ca="1">IFERROR(A15+MATCH(CONCATENATE("*",CmpAcroSelected,"*",A$1,"*"),OFFSET(CatCostInp!$C$1,A15,0,100,1),0),"")</f>
        <v/>
      </c>
      <c r="B16" s="5" t="str">
        <f t="shared" ca="1" si="1"/>
        <v/>
      </c>
      <c r="C16" s="5" t="str">
        <f ca="1">IFERROR(C15+MATCH(CONCATENATE("*",CmpAcroSelected,"*",C$1,"*"),OFFSET(CatCostInp!$C$1,C15,0,100,1),0),"")</f>
        <v/>
      </c>
      <c r="D16" s="5" t="str">
        <f t="shared" ca="1" si="0"/>
        <v/>
      </c>
      <c r="E16" s="5" t="str">
        <f ca="1">IFERROR(E15+MATCH(CONCATENATE("*",CmpAcroSelected,"*",E$1,"*"),OFFSET(CatCostInp!$C$1,E15,0,100,1),0),"")</f>
        <v/>
      </c>
      <c r="F16" s="5" t="str">
        <f t="shared" ca="1" si="3"/>
        <v/>
      </c>
      <c r="G16" s="5" t="str">
        <f ca="1">IFERROR(G15+MATCH(CONCATENATE("*",CmpAcroSelected,"*",G$1,"*"),OFFSET(CatCostInp!$C$1,G15,0,100,1),0),"")</f>
        <v/>
      </c>
      <c r="H16" s="5" t="str">
        <f t="shared" ca="1" si="4"/>
        <v/>
      </c>
    </row>
    <row r="17" spans="1:8" x14ac:dyDescent="0.2">
      <c r="A17" s="5" t="str">
        <f ca="1">IFERROR(A16+MATCH(CONCATENATE("*",CmpAcroSelected,"*",A$1,"*"),OFFSET(CatCostInp!$C$1,A16,0,100,1),0),"")</f>
        <v/>
      </c>
      <c r="B17" s="5" t="str">
        <f t="shared" ca="1" si="1"/>
        <v/>
      </c>
      <c r="C17" s="5" t="str">
        <f ca="1">IFERROR(C16+MATCH(CONCATENATE("*",CmpAcroSelected,"*",C$1,"*"),OFFSET(CatCostInp!$C$1,C16,0,100,1),0),"")</f>
        <v/>
      </c>
      <c r="D17" s="5" t="str">
        <f t="shared" ca="1" si="0"/>
        <v/>
      </c>
      <c r="E17" s="5" t="str">
        <f ca="1">IFERROR(E16+MATCH(CONCATENATE("*",CmpAcroSelected,"*",E$1,"*"),OFFSET(CatCostInp!$C$1,E16,0,100,1),0),"")</f>
        <v/>
      </c>
      <c r="F17" s="5" t="str">
        <f t="shared" ca="1" si="3"/>
        <v/>
      </c>
      <c r="G17" s="5" t="str">
        <f ca="1">IFERROR(G16+MATCH(CONCATENATE("*",CmpAcroSelected,"*",G$1,"*"),OFFSET(CatCostInp!$C$1,G16,0,100,1),0),"")</f>
        <v/>
      </c>
      <c r="H17" s="5" t="str">
        <f t="shared" ca="1" si="4"/>
        <v/>
      </c>
    </row>
    <row r="18" spans="1:8" x14ac:dyDescent="0.2">
      <c r="A18" s="5" t="str">
        <f ca="1">IFERROR(A17+MATCH(CONCATENATE("*",CmpAcroSelected,"*",A$1,"*"),OFFSET(CatCostInp!$C$1,A17,0,100,1),0),"")</f>
        <v/>
      </c>
      <c r="B18" s="5" t="str">
        <f t="shared" ca="1" si="1"/>
        <v/>
      </c>
      <c r="C18" s="5" t="str">
        <f ca="1">IFERROR(C17+MATCH(CONCATENATE("*",CmpAcroSelected,"*",C$1,"*"),OFFSET(CatCostInp!$C$1,C17,0,100,1),0),"")</f>
        <v/>
      </c>
      <c r="D18" s="5" t="str">
        <f t="shared" ca="1" si="0"/>
        <v/>
      </c>
      <c r="E18" s="5" t="str">
        <f ca="1">IFERROR(E17+MATCH(CONCATENATE("*",CmpAcroSelected,"*",E$1,"*"),OFFSET(CatCostInp!$C$1,E17,0,100,1),0),"")</f>
        <v/>
      </c>
      <c r="F18" s="5" t="str">
        <f t="shared" ca="1" si="3"/>
        <v/>
      </c>
      <c r="G18" s="5" t="str">
        <f ca="1">IFERROR(G17+MATCH(CONCATENATE("*",CmpAcroSelected,"*",G$1,"*"),OFFSET(CatCostInp!$C$1,G17,0,100,1),0),"")</f>
        <v/>
      </c>
      <c r="H18" s="5" t="str">
        <f t="shared" ca="1" si="4"/>
        <v/>
      </c>
    </row>
    <row r="19" spans="1:8" x14ac:dyDescent="0.2">
      <c r="A19" s="5" t="str">
        <f ca="1">IFERROR(A18+MATCH(CONCATENATE("*",CmpAcroSelected,"*",A$1,"*"),OFFSET(CatCostInp!$C$1,A18,0,100,1),0),"")</f>
        <v/>
      </c>
      <c r="B19" s="5" t="str">
        <f t="shared" ca="1" si="1"/>
        <v/>
      </c>
      <c r="C19" s="5" t="str">
        <f ca="1">IFERROR(C18+MATCH(CONCATENATE("*",CmpAcroSelected,"*",C$1,"*"),OFFSET(CatCostInp!$C$1,C18,0,100,1),0),"")</f>
        <v/>
      </c>
      <c r="D19" s="5" t="str">
        <f t="shared" ca="1" si="0"/>
        <v/>
      </c>
      <c r="E19" s="5" t="str">
        <f ca="1">IFERROR(E18+MATCH(CONCATENATE("*",CmpAcroSelected,"*",E$1,"*"),OFFSET(CatCostInp!$C$1,E18,0,100,1),0),"")</f>
        <v/>
      </c>
      <c r="F19" s="5" t="str">
        <f t="shared" ca="1" si="3"/>
        <v/>
      </c>
      <c r="G19" s="5" t="str">
        <f ca="1">IFERROR(G18+MATCH(CONCATENATE("*",CmpAcroSelected,"*",G$1,"*"),OFFSET(CatCostInp!$C$1,G18,0,100,1),0),"")</f>
        <v/>
      </c>
      <c r="H19" s="5" t="str">
        <f t="shared" ca="1" si="4"/>
        <v/>
      </c>
    </row>
    <row r="20" spans="1:8" x14ac:dyDescent="0.2">
      <c r="A20" s="5" t="str">
        <f ca="1">IFERROR(A19+MATCH(CONCATENATE("*",CmpAcroSelected,"*",A$1,"*"),OFFSET(CatCostInp!$C$1,A19,0,100,1),0),"")</f>
        <v/>
      </c>
      <c r="B20" s="5" t="str">
        <f t="shared" ca="1" si="1"/>
        <v/>
      </c>
      <c r="C20" s="5" t="str">
        <f ca="1">IFERROR(C19+MATCH(CONCATENATE("*",CmpAcroSelected,"*",C$1,"*"),OFFSET(CatCostInp!$C$1,C19,0,100,1),0),"")</f>
        <v/>
      </c>
      <c r="D20" s="5" t="str">
        <f t="shared" ca="1" si="0"/>
        <v/>
      </c>
      <c r="E20" s="5" t="str">
        <f ca="1">IFERROR(E19+MATCH(CONCATENATE("*",CmpAcroSelected,"*",E$1,"*"),OFFSET(CatCostInp!$C$1,E19,0,100,1),0),"")</f>
        <v/>
      </c>
      <c r="F20" s="5" t="str">
        <f t="shared" ca="1" si="3"/>
        <v/>
      </c>
      <c r="G20" s="5" t="str">
        <f ca="1">IFERROR(G19+MATCH(CONCATENATE("*",CmpAcroSelected,"*",G$1,"*"),OFFSET(CatCostInp!$C$1,G19,0,100,1),0),"")</f>
        <v/>
      </c>
      <c r="H20" s="5" t="str">
        <f t="shared" ca="1" si="4"/>
        <v/>
      </c>
    </row>
    <row r="21" spans="1:8" x14ac:dyDescent="0.2">
      <c r="A21" s="5" t="str">
        <f ca="1">IFERROR(A20+MATCH(CONCATENATE("*",CmpAcroSelected,"*",A$1,"*"),OFFSET(CatCostInp!$C$1,A20,0,100,1),0),"")</f>
        <v/>
      </c>
      <c r="B21" s="5" t="str">
        <f t="shared" ca="1" si="1"/>
        <v/>
      </c>
      <c r="C21" s="5" t="str">
        <f ca="1">IFERROR(C20+MATCH(CONCATENATE("*",CmpAcroSelected,"*",C$1,"*"),OFFSET(CatCostInp!$C$1,C20,0,100,1),0),"")</f>
        <v/>
      </c>
      <c r="D21" s="5" t="str">
        <f t="shared" ca="1" si="0"/>
        <v/>
      </c>
      <c r="E21" s="5" t="str">
        <f ca="1">IFERROR(E20+MATCH(CONCATENATE("*",CmpAcroSelected,"*",E$1,"*"),OFFSET(CatCostInp!$C$1,E20,0,100,1),0),"")</f>
        <v/>
      </c>
      <c r="F21" s="5" t="str">
        <f t="shared" ca="1" si="3"/>
        <v/>
      </c>
      <c r="G21" s="5" t="str">
        <f ca="1">IFERROR(G20+MATCH(CONCATENATE("*",CmpAcroSelected,"*",G$1,"*"),OFFSET(CatCostInp!$C$1,G20,0,100,1),0),"")</f>
        <v/>
      </c>
      <c r="H21" s="5" t="str">
        <f t="shared" ca="1" si="4"/>
        <v/>
      </c>
    </row>
    <row r="22" spans="1:8" x14ac:dyDescent="0.2">
      <c r="A22" s="5" t="str">
        <f ca="1">IFERROR(A21+MATCH(CONCATENATE("*",CmpAcroSelected,"*",A$1,"*"),OFFSET(CatCostInp!$C$1,A21,0,100,1),0),"")</f>
        <v/>
      </c>
      <c r="B22" s="5" t="str">
        <f t="shared" ca="1" si="1"/>
        <v/>
      </c>
      <c r="C22" s="5" t="str">
        <f ca="1">IFERROR(C21+MATCH(CONCATENATE("*",CmpAcroSelected,"*",C$1,"*"),OFFSET(CatCostInp!$C$1,C21,0,100,1),0),"")</f>
        <v/>
      </c>
      <c r="D22" s="5" t="str">
        <f t="shared" ca="1" si="0"/>
        <v/>
      </c>
      <c r="E22" s="5" t="str">
        <f ca="1">IFERROR(E21+MATCH(CONCATENATE("*",CmpAcroSelected,"*",E$1,"*"),OFFSET(CatCostInp!$C$1,E21,0,100,1),0),"")</f>
        <v/>
      </c>
      <c r="F22" s="5" t="str">
        <f t="shared" ca="1" si="3"/>
        <v/>
      </c>
      <c r="G22" s="5" t="str">
        <f ca="1">IFERROR(G21+MATCH(CONCATENATE("*",CmpAcroSelected,"*",G$1,"*"),OFFSET(CatCostInp!$C$1,G21,0,100,1),0),"")</f>
        <v/>
      </c>
      <c r="H22" s="5" t="str">
        <f t="shared" ca="1" si="4"/>
        <v/>
      </c>
    </row>
    <row r="23" spans="1:8" x14ac:dyDescent="0.2">
      <c r="A23" s="5" t="str">
        <f ca="1">IFERROR(A22+MATCH(CONCATENATE("*",CmpAcroSelected,"*",A$1,"*"),OFFSET(CatCostInp!$C$1,A22,0,100,1),0),"")</f>
        <v/>
      </c>
      <c r="B23" s="5" t="str">
        <f t="shared" ca="1" si="1"/>
        <v/>
      </c>
      <c r="C23" s="5" t="str">
        <f ca="1">IFERROR(C22+MATCH(CONCATENATE("*",CmpAcroSelected,"*",C$1,"*"),OFFSET(CatCostInp!$C$1,C22,0,100,1),0),"")</f>
        <v/>
      </c>
      <c r="D23" s="5" t="str">
        <f t="shared" ca="1" si="0"/>
        <v/>
      </c>
      <c r="E23" s="5" t="str">
        <f ca="1">IFERROR(E22+MATCH(CONCATENATE("*",CmpAcroSelected,"*",E$1,"*"),OFFSET(CatCostInp!$C$1,E22,0,100,1),0),"")</f>
        <v/>
      </c>
      <c r="F23" s="5" t="str">
        <f t="shared" ca="1" si="3"/>
        <v/>
      </c>
      <c r="G23" s="5" t="str">
        <f ca="1">IFERROR(G22+MATCH(CONCATENATE("*",CmpAcroSelected,"*",G$1,"*"),OFFSET(CatCostInp!$C$1,G22,0,100,1),0),"")</f>
        <v/>
      </c>
      <c r="H23" s="5" t="str">
        <f t="shared" ca="1" si="4"/>
        <v/>
      </c>
    </row>
    <row r="24" spans="1:8" x14ac:dyDescent="0.2">
      <c r="A24" s="5" t="str">
        <f ca="1">IFERROR(A23+MATCH(CONCATENATE("*",CmpAcroSelected,"*",A$1,"*"),OFFSET(CatCostInp!$C$1,A23,0,100,1),0),"")</f>
        <v/>
      </c>
      <c r="B24" s="5" t="str">
        <f t="shared" ca="1" si="1"/>
        <v/>
      </c>
      <c r="C24" s="5" t="str">
        <f ca="1">IFERROR(C23+MATCH(CONCATENATE("*",CmpAcroSelected,"*",C$1,"*"),OFFSET(CatCostInp!$C$1,C23,0,100,1),0),"")</f>
        <v/>
      </c>
      <c r="D24" s="5" t="str">
        <f t="shared" ca="1" si="0"/>
        <v/>
      </c>
      <c r="E24" s="5" t="str">
        <f ca="1">IFERROR(E23+MATCH(CONCATENATE("*",CmpAcroSelected,"*",E$1,"*"),OFFSET(CatCostInp!$C$1,E23,0,100,1),0),"")</f>
        <v/>
      </c>
      <c r="F24" s="5" t="str">
        <f t="shared" ca="1" si="3"/>
        <v/>
      </c>
      <c r="G24" s="5" t="str">
        <f ca="1">IFERROR(G23+MATCH(CONCATENATE("*",CmpAcroSelected,"*",G$1,"*"),OFFSET(CatCostInp!$C$1,G23,0,100,1),0),"")</f>
        <v/>
      </c>
      <c r="H24" s="5" t="str">
        <f t="shared" ca="1" si="4"/>
        <v/>
      </c>
    </row>
    <row r="25" spans="1:8" x14ac:dyDescent="0.2">
      <c r="A25" s="5" t="str">
        <f ca="1">IFERROR(A24+MATCH(CONCATENATE("*",CmpAcroSelected,"*",A$1,"*"),OFFSET(CatCostInp!$C$1,A24,0,100,1),0),"")</f>
        <v/>
      </c>
      <c r="B25" s="5" t="str">
        <f t="shared" ca="1" si="1"/>
        <v/>
      </c>
      <c r="E25" s="5" t="str">
        <f ca="1">IFERROR(E24+MATCH(CONCATENATE("*",CmpAcroSelected,"*",E$1,"*"),OFFSET(CatCostInp!$C$1,E24,0,100,1),0),"")</f>
        <v/>
      </c>
      <c r="F25" s="5" t="str">
        <f t="shared" ca="1" si="3"/>
        <v/>
      </c>
      <c r="G25" s="5" t="str">
        <f ca="1">IFERROR(G24+MATCH(CONCATENATE("*",CmpAcroSelected,"*",G$1,"*"),OFFSET(CatCostInp!$C$1,G24,0,100,1),0),"")</f>
        <v/>
      </c>
      <c r="H25" s="5" t="str">
        <f t="shared" ca="1" si="4"/>
        <v/>
      </c>
    </row>
    <row r="26" spans="1:8" x14ac:dyDescent="0.2">
      <c r="A26" s="5" t="str">
        <f ca="1">IFERROR(A25+MATCH(CONCATENATE("*",CmpAcroSelected,"*",A$1,"*"),OFFSET(CatCostInp!$C$1,A25,0,100,1),0),"")</f>
        <v/>
      </c>
      <c r="B26" s="5" t="str">
        <f t="shared" ca="1" si="1"/>
        <v/>
      </c>
      <c r="E26" s="5" t="str">
        <f ca="1">IFERROR(E25+MATCH(CONCATENATE("*",CmpAcroSelected,"*",E$1,"*"),OFFSET(CatCostInp!$C$1,E25,0,100,1),0),"")</f>
        <v/>
      </c>
      <c r="F26" s="5" t="str">
        <f t="shared" ca="1" si="3"/>
        <v/>
      </c>
      <c r="G26" s="5" t="str">
        <f ca="1">IFERROR(G25+MATCH(CONCATENATE("*",CmpAcroSelected,"*",G$1,"*"),OFFSET(CatCostInp!$C$1,G25,0,100,1),0),"")</f>
        <v/>
      </c>
      <c r="H26" s="5" t="str">
        <f t="shared" ca="1" si="4"/>
        <v/>
      </c>
    </row>
    <row r="27" spans="1:8" x14ac:dyDescent="0.2">
      <c r="A27" s="5" t="str">
        <f ca="1">IFERROR(A26+MATCH(CONCATENATE("*",CmpAcroSelected,"*",A$1,"*"),OFFSET(CatCostInp!$C$1,A26,0,100,1),0),"")</f>
        <v/>
      </c>
      <c r="B27" s="5" t="str">
        <f t="shared" ca="1" si="1"/>
        <v/>
      </c>
      <c r="E27" s="5" t="str">
        <f ca="1">IFERROR(E26+MATCH(CONCATENATE("*",CmpAcroSelected,"*",E$1,"*"),OFFSET(CatCostInp!$C$1,E26,0,100,1),0),"")</f>
        <v/>
      </c>
      <c r="F27" s="5" t="str">
        <f t="shared" ca="1" si="3"/>
        <v/>
      </c>
      <c r="G27" s="5" t="str">
        <f ca="1">IFERROR(G26+MATCH(CONCATENATE("*",CmpAcroSelected,"*",G$1,"*"),OFFSET(CatCostInp!$C$1,G26,0,100,1),0),"")</f>
        <v/>
      </c>
      <c r="H27" s="5" t="str">
        <f t="shared" ca="1" si="4"/>
        <v/>
      </c>
    </row>
    <row r="28" spans="1:8" x14ac:dyDescent="0.2">
      <c r="A28" s="5" t="str">
        <f ca="1">IFERROR(A27+MATCH(CONCATENATE("*",CmpAcroSelected,"*",A$1,"*"),OFFSET(CatCostInp!$C$1,A27,0,100,1),0),"")</f>
        <v/>
      </c>
      <c r="B28" s="5" t="str">
        <f t="shared" ca="1" si="1"/>
        <v/>
      </c>
      <c r="E28" s="5" t="str">
        <f ca="1">IFERROR(E27+MATCH(CONCATENATE("*",CmpAcroSelected,"*",E$1,"*"),OFFSET(CatCostInp!$C$1,E27,0,100,1),0),"")</f>
        <v/>
      </c>
      <c r="F28" s="5" t="str">
        <f t="shared" ca="1" si="3"/>
        <v/>
      </c>
      <c r="G28" s="5" t="str">
        <f ca="1">IFERROR(G27+MATCH(CONCATENATE("*",CmpAcroSelected,"*",G$1,"*"),OFFSET(CatCostInp!$C$1,G27,0,100,1),0),"")</f>
        <v/>
      </c>
      <c r="H28" s="5" t="str">
        <f t="shared" ca="1" si="4"/>
        <v/>
      </c>
    </row>
    <row r="29" spans="1:8" x14ac:dyDescent="0.2">
      <c r="A29" s="5" t="str">
        <f ca="1">IFERROR(A28+MATCH(CONCATENATE("*",CmpAcroSelected,"*",A$1,"*"),OFFSET(CatCostInp!$C$1,A28,0,100,1),0),"")</f>
        <v/>
      </c>
      <c r="B29" s="5" t="str">
        <f t="shared" ca="1" si="1"/>
        <v/>
      </c>
      <c r="E29" s="5" t="str">
        <f ca="1">IFERROR(E28+MATCH(CONCATENATE("*",CmpAcroSelected,"*",E$1,"*"),OFFSET(CatCostInp!$C$1,E28,0,100,1),0),"")</f>
        <v/>
      </c>
      <c r="F29" s="5" t="str">
        <f t="shared" ca="1" si="3"/>
        <v/>
      </c>
      <c r="G29" s="5" t="str">
        <f ca="1">IFERROR(G28+MATCH(CONCATENATE("*",CmpAcroSelected,"*",G$1,"*"),OFFSET(CatCostInp!$C$1,G28,0,100,1),0),"")</f>
        <v/>
      </c>
      <c r="H29" s="5" t="str">
        <f t="shared" ca="1" si="4"/>
        <v/>
      </c>
    </row>
    <row r="30" spans="1:8" x14ac:dyDescent="0.2">
      <c r="A30" s="5" t="str">
        <f ca="1">IFERROR(A29+MATCH(CONCATENATE("*",CmpAcroSelected,"*",A$1,"*"),OFFSET(CatCostInp!$C$1,A29,0,100,1),0),"")</f>
        <v/>
      </c>
      <c r="B30" s="5" t="str">
        <f t="shared" ca="1" si="1"/>
        <v/>
      </c>
      <c r="E30" s="5" t="str">
        <f ca="1">IFERROR(E29+MATCH(CONCATENATE("*",CmpAcroSelected,"*",E$1,"*"),OFFSET(CatCostInp!$C$1,E29,0,100,1),0),"")</f>
        <v/>
      </c>
      <c r="F30" s="5" t="str">
        <f t="shared" ca="1" si="3"/>
        <v/>
      </c>
      <c r="G30" s="5" t="str">
        <f ca="1">IFERROR(G29+MATCH(CONCATENATE("*",CmpAcroSelected,"*",G$1,"*"),OFFSET(CatCostInp!$C$1,G29,0,100,1),0),"")</f>
        <v/>
      </c>
      <c r="H30" s="5" t="str">
        <f t="shared" ca="1" si="4"/>
        <v/>
      </c>
    </row>
  </sheetData>
  <pageMargins left="0.7" right="0.7" top="0.75" bottom="0.75" header="0.3" footer="0.3"/>
  <legacyDrawing r:id="rId1"/>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R313"/>
  <sheetViews>
    <sheetView topLeftCell="C1" zoomScale="90" zoomScaleNormal="90" workbookViewId="0">
      <pane xSplit="3" ySplit="7" topLeftCell="F35" activePane="bottomRight" state="frozen"/>
      <selection activeCell="C1" sqref="C1"/>
      <selection pane="topRight" activeCell="F1" sqref="F1"/>
      <selection pane="bottomLeft" activeCell="C8" sqref="C8"/>
      <selection pane="bottomRight" activeCell="C50" sqref="C50"/>
    </sheetView>
  </sheetViews>
  <sheetFormatPr defaultColWidth="41.75" defaultRowHeight="12.75" x14ac:dyDescent="0.2"/>
  <cols>
    <col min="1" max="1" width="13.25" style="107" hidden="1" customWidth="1"/>
    <col min="2" max="2" width="41.75" style="107" hidden="1" customWidth="1"/>
    <col min="3" max="3" width="24.25" style="107" customWidth="1"/>
    <col min="4" max="4" width="13.75" style="107" customWidth="1"/>
    <col min="5" max="5" width="15.5" style="107" customWidth="1"/>
    <col min="6" max="6" width="17.5" style="180" customWidth="1"/>
    <col min="7" max="7" width="14" style="112" customWidth="1"/>
    <col min="8" max="8" width="11.75" style="112" customWidth="1"/>
    <col min="9" max="9" width="11.25" style="180" customWidth="1"/>
    <col min="10" max="10" width="11.75" style="112" customWidth="1"/>
    <col min="11" max="11" width="14.25" style="112" customWidth="1"/>
    <col min="12" max="12" width="12.75" style="180" customWidth="1"/>
    <col min="13" max="13" width="11.5" style="112" customWidth="1"/>
    <col min="14" max="14" width="11.25" style="112" customWidth="1"/>
    <col min="15" max="15" width="11.75" style="180" customWidth="1"/>
    <col min="16" max="16" width="11" style="112" customWidth="1"/>
    <col min="17" max="17" width="12.25" style="112" customWidth="1"/>
    <col min="18" max="18" width="11.75" style="112" customWidth="1"/>
    <col min="19" max="16384" width="41.75" style="107"/>
  </cols>
  <sheetData>
    <row r="1" spans="1:18" s="177" customFormat="1" ht="18" x14ac:dyDescent="0.25">
      <c r="C1" s="177" t="str">
        <f ca="1">Translations!A176</f>
        <v>Product Summary (in grant currency)</v>
      </c>
      <c r="F1" s="179"/>
      <c r="G1" s="178"/>
      <c r="H1" s="178"/>
      <c r="I1" s="179"/>
      <c r="J1" s="178"/>
      <c r="K1" s="178"/>
      <c r="L1" s="179"/>
      <c r="M1" s="178"/>
      <c r="N1" s="178"/>
      <c r="O1" s="179"/>
      <c r="P1" s="178"/>
      <c r="Q1" s="178"/>
      <c r="R1" s="178"/>
    </row>
    <row r="3" spans="1:18" x14ac:dyDescent="0.2">
      <c r="C3" s="107" t="str">
        <f ca="1">Translations!A192</f>
        <v>* This is an aggregation by Product Name and Specification. In the case multiple lines in the individual data entry sheets hold the same combination of Product Name and Specification,</v>
      </c>
    </row>
    <row r="4" spans="1:18" x14ac:dyDescent="0.2">
      <c r="C4" s="107" t="str">
        <f ca="1">Translations!A193</f>
        <v>the Unit Cost here will be calculated as the Total cost for the combination during that year, divided by the the total Quantity for the year.</v>
      </c>
    </row>
    <row r="6" spans="1:18" ht="15.75" customHeight="1" x14ac:dyDescent="0.2">
      <c r="A6" s="125"/>
      <c r="B6" s="125"/>
      <c r="C6" s="368" t="str">
        <f ca="1">Translations!A141</f>
        <v>Product Category / 
Cost Input</v>
      </c>
      <c r="D6" s="370" t="str">
        <f ca="1">Translations!$A$100</f>
        <v>Product Name</v>
      </c>
      <c r="E6" s="370" t="str">
        <f ca="1">Translations!A175</f>
        <v>Specification</v>
      </c>
      <c r="F6" s="188"/>
      <c r="G6" s="189" t="str">
        <f ca="1">Translations!$A$160</f>
        <v>Year 1</v>
      </c>
      <c r="H6" s="190"/>
      <c r="I6" s="188"/>
      <c r="J6" s="189" t="str">
        <f ca="1">Translations!$A$161</f>
        <v>Year 2</v>
      </c>
      <c r="K6" s="190"/>
      <c r="L6" s="188"/>
      <c r="M6" s="189" t="str">
        <f ca="1">Translations!$A$162</f>
        <v>Year 3</v>
      </c>
      <c r="N6" s="190"/>
      <c r="O6" s="188"/>
      <c r="P6" s="189" t="str">
        <f ca="1">Translations!$A$163</f>
        <v>Year 4</v>
      </c>
      <c r="Q6" s="190"/>
      <c r="R6" s="371" t="str">
        <f ca="1">Translations!$A$174</f>
        <v>Total</v>
      </c>
    </row>
    <row r="7" spans="1:18" x14ac:dyDescent="0.2">
      <c r="A7" s="125" t="s">
        <v>2464</v>
      </c>
      <c r="B7" s="125" t="s">
        <v>3500</v>
      </c>
      <c r="C7" s="369"/>
      <c r="D7" s="370"/>
      <c r="E7" s="370"/>
      <c r="F7" s="191" t="str">
        <f ca="1">Translations!$A$177</f>
        <v>Unit Cost</v>
      </c>
      <c r="G7" s="187" t="str">
        <f ca="1">Translations!$A$178</f>
        <v>Quantity</v>
      </c>
      <c r="H7" s="187" t="str">
        <f ca="1">Translations!$A$174</f>
        <v>Total</v>
      </c>
      <c r="I7" s="191" t="str">
        <f ca="1">Translations!$A$177</f>
        <v>Unit Cost</v>
      </c>
      <c r="J7" s="187" t="str">
        <f ca="1">Translations!$A$178</f>
        <v>Quantity</v>
      </c>
      <c r="K7" s="187" t="str">
        <f ca="1">Translations!$A$174</f>
        <v>Total</v>
      </c>
      <c r="L7" s="191" t="str">
        <f ca="1">Translations!$A$177</f>
        <v>Unit Cost</v>
      </c>
      <c r="M7" s="187" t="str">
        <f ca="1">Translations!$A$178</f>
        <v>Quantity</v>
      </c>
      <c r="N7" s="187" t="str">
        <f ca="1">Translations!$A$174</f>
        <v>Total</v>
      </c>
      <c r="O7" s="191" t="str">
        <f ca="1">Translations!$A$177</f>
        <v>Unit Cost</v>
      </c>
      <c r="P7" s="187" t="str">
        <f ca="1">Translations!$A$178</f>
        <v>Quantity</v>
      </c>
      <c r="Q7" s="187" t="str">
        <f ca="1">Translations!$A$174</f>
        <v>Total</v>
      </c>
      <c r="R7" s="371"/>
    </row>
    <row r="8" spans="1:18" ht="25.5" x14ac:dyDescent="0.2">
      <c r="A8" s="107">
        <v>1</v>
      </c>
      <c r="B8" s="107" t="str">
        <f ca="1">IFERROR(VLOOKUP(A8,'Rank unique CI-Prod-Spec'!I:J,2,FALSE),"")</f>
        <v>4.1--4---22</v>
      </c>
      <c r="C8" s="122" t="str">
        <f ca="1">IFERROR(VLOOKUP(LEFT(B8,FIND("--",B8)-1),CatCostInp!D:E,2,FALSE),"")</f>
        <v>4.1 Antiretroviral medicines</v>
      </c>
      <c r="D8" s="122" t="str">
        <f ca="1">IFERROR(INDIRECT(ADDRESS(MATCH(VALUE(MID(B8,FIND("--",B8)+2,FIND("---",B8)-FIND("--",B8)-2)),CatProd!G:G,0),2,1,1,"CatProd")),"")</f>
        <v>Abacavir</v>
      </c>
      <c r="E8" s="122" t="str">
        <f ca="1">IFERROR(INDIRECT(ADDRESS(MATCH(VALUE(RIGHT(B8,LEN(B8)-FIND("---",B8)-2)),CatProdSpec!I:I,0),3,1,1,"CatProdSpec")),"")</f>
        <v>300mg - Tablet - Bottle of 60</v>
      </c>
      <c r="F8" s="181" t="str">
        <f ca="1">IFERROR(H8/G8,"")</f>
        <v/>
      </c>
      <c r="G8" s="176" t="str">
        <f ca="1">IF(SUMIF(Pharmaceuticals!$C:$C,$B8,Pharmaceuticals!AG:AG)+SUMIF('Health Products &amp; Equipment'!$C:$C,$B8,'Health Products &amp; Equipment'!AG:AG)+SUMIF('Other Pharma &amp; Health Products'!$C:$C,$B8,'Other Pharma &amp; Health Products'!AG:AG)+SUMIF('PSM Costs'!$C:$C,$B8,'PSM Costs'!AG:AG)&gt;0,SUMIF(Pharmaceuticals!$C:$C,$B8,Pharmaceuticals!AG:AG)+SUMIF('Health Products &amp; Equipment'!$C:$C,$B8,'Health Products &amp; Equipment'!AG:AG)+SUMIF('Other Pharma &amp; Health Products'!$C:$C,$B8,'Other Pharma &amp; Health Products'!AG:AG)+SUMIF('PSM Costs'!$C:$C,$B8,'PSM Costs'!AG:AG),"")</f>
        <v/>
      </c>
      <c r="H8" s="176" t="str">
        <f ca="1">IF(SUMIF(Pharmaceuticals!$C:$C,$B8,Pharmaceuticals!AH:AH)+SUMIF('Health Products &amp; Equipment'!$C:$C,$B8,'Health Products &amp; Equipment'!AH:AH)+SUMIF('Other Pharma &amp; Health Products'!$C:$C,$B8,'Other Pharma &amp; Health Products'!AH:AH)+SUMIF('PSM Costs'!$C:$C,$B8,'PSM Costs'!AH:AH)&gt;0,SUMIF(Pharmaceuticals!$C:$C,$B8,Pharmaceuticals!AH:AH)+SUMIF('Health Products &amp; Equipment'!$C:$C,$B8,'Health Products &amp; Equipment'!AH:AH)+SUMIF('Other Pharma &amp; Health Products'!$C:$C,$B8,'Other Pharma &amp; Health Products'!AH:AH)+SUMIF('PSM Costs'!$C:$C,$B8,'PSM Costs'!AH:AH),"")</f>
        <v/>
      </c>
      <c r="I8" s="182" t="str">
        <f ca="1">IFERROR(K8/J8,"")</f>
        <v/>
      </c>
      <c r="J8" s="123" t="str">
        <f ca="1">IF(SUMIF(Pharmaceuticals!$C:$C,$B8,Pharmaceuticals!AT:AT)+SUMIF('Health Products &amp; Equipment'!$C:$C,$B8,'Health Products &amp; Equipment'!AT:AT)+SUMIF('Other Pharma &amp; Health Products'!$C:$C,$B8,'Other Pharma &amp; Health Products'!AT:AT)+SUMIF('PSM Costs'!$C:$C,$B8,'PSM Costs'!AT:AT)&gt;0,SUMIF(Pharmaceuticals!$C:$C,$B8,Pharmaceuticals!AT:AT)+SUMIF('Health Products &amp; Equipment'!$C:$C,$B8,'Health Products &amp; Equipment'!AT:AT)+SUMIF('Other Pharma &amp; Health Products'!$C:$C,$B8,'Other Pharma &amp; Health Products'!AT:AT)+SUMIF('PSM Costs'!$C:$C,$B8,'PSM Costs'!AT:AT),"")</f>
        <v/>
      </c>
      <c r="K8" s="123" t="str">
        <f ca="1">IF(SUMIF(Pharmaceuticals!$C:$C,$B8,Pharmaceuticals!AU:AU)+SUMIF('Health Products &amp; Equipment'!$C:$C,$B8,'Health Products &amp; Equipment'!AU:AU)+SUMIF('Other Pharma &amp; Health Products'!$C:$C,$B8,'Other Pharma &amp; Health Products'!AU:AU)+SUMIF('PSM Costs'!$C:$C,$B8,'PSM Costs'!AU:AU)&gt;0,SUMIF(Pharmaceuticals!$C:$C,$B8,Pharmaceuticals!AU:AU)+SUMIF('Health Products &amp; Equipment'!$C:$C,$B8,'Health Products &amp; Equipment'!AU:AU)+SUMIF('Other Pharma &amp; Health Products'!$C:$C,$B8,'Other Pharma &amp; Health Products'!AU:AU)+SUMIF('PSM Costs'!$C:$C,$B8,'PSM Costs'!AU:AU),"")</f>
        <v/>
      </c>
      <c r="L8" s="181" t="str">
        <f ca="1">IFERROR(N8/M8,"")</f>
        <v/>
      </c>
      <c r="M8" s="176" t="str">
        <f ca="1">IF(SUMIF(Pharmaceuticals!$C:$C,$B8,Pharmaceuticals!BG:BG)+SUMIF('Health Products &amp; Equipment'!$C:$C,$B8,'Health Products &amp; Equipment'!BG:BG)+SUMIF('Other Pharma &amp; Health Products'!$C:$C,$B8,'Other Pharma &amp; Health Products'!BG:BG)+SUMIF('PSM Costs'!$C:$C,$B8,'PSM Costs'!BG:BG)&gt;0,SUMIF(Pharmaceuticals!$C:$C,$B8,Pharmaceuticals!BG:BG)+SUMIF('Health Products &amp; Equipment'!$C:$C,$B8,'Health Products &amp; Equipment'!BG:BG)+SUMIF('Other Pharma &amp; Health Products'!$C:$C,$B8,'Other Pharma &amp; Health Products'!BG:BG)+SUMIF('PSM Costs'!$C:$C,$B8,'PSM Costs'!BG:BG),"")</f>
        <v/>
      </c>
      <c r="N8" s="176" t="str">
        <f ca="1">IF(SUMIF(Pharmaceuticals!$C:$C,$B8,Pharmaceuticals!BH:BH)+SUMIF('Health Products &amp; Equipment'!$C:$C,$B8,'Health Products &amp; Equipment'!BH:BH)+SUMIF('Other Pharma &amp; Health Products'!$C:$C,$B8,'Other Pharma &amp; Health Products'!BH:BH)+SUMIF('PSM Costs'!$C:$C,$B8,'PSM Costs'!BH:BH)&gt;0,SUMIF(Pharmaceuticals!$C:$C,$B8,Pharmaceuticals!BH:BH)+SUMIF('Health Products &amp; Equipment'!$C:$C,$B8,'Health Products &amp; Equipment'!BH:BH)+SUMIF('Other Pharma &amp; Health Products'!$C:$C,$B8,'Other Pharma &amp; Health Products'!BH:BH)+SUMIF('PSM Costs'!$C:$C,$B8,'PSM Costs'!BH:BH),"")</f>
        <v/>
      </c>
      <c r="O8" s="182" t="str">
        <f ca="1">IFERROR(Q8/P8,"")</f>
        <v/>
      </c>
      <c r="P8" s="123" t="str">
        <f ca="1">IF(SUMIF(Pharmaceuticals!$C:$C,$B8,Pharmaceuticals!BT:BT)+SUMIF('Health Products &amp; Equipment'!$C:$C,$B8,'Health Products &amp; Equipment'!BT:BT)+SUMIF('Other Pharma &amp; Health Products'!$C:$C,$B8,'Other Pharma &amp; Health Products'!BT:BT)+SUMIF('PSM Costs'!$C:$C,$B8,'PSM Costs'!BT:BT)&gt;0,SUMIF(Pharmaceuticals!$C:$C,$B8,Pharmaceuticals!BT:BT)+SUMIF('Health Products &amp; Equipment'!$C:$C,$B8,'Health Products &amp; Equipment'!BT:BT)+SUMIF('Other Pharma &amp; Health Products'!$C:$C,$B8,'Other Pharma &amp; Health Products'!BT:BT)+SUMIF('PSM Costs'!$C:$C,$B8,'PSM Costs'!BT:BT),"")</f>
        <v/>
      </c>
      <c r="Q8" s="123" t="str">
        <f ca="1">IF(SUMIF(Pharmaceuticals!$C:$C,$B8,Pharmaceuticals!BU:BU)+SUMIF('Health Products &amp; Equipment'!$C:$C,$B8,'Health Products &amp; Equipment'!BU:BU)+SUMIF('Other Pharma &amp; Health Products'!$C:$C,$B8,'Other Pharma &amp; Health Products'!BU:BU)+SUMIF('PSM Costs'!$C:$C,$B8,'PSM Costs'!BU:BU)&gt;0,SUMIF(Pharmaceuticals!$C:$C,$B8,Pharmaceuticals!BU:BU)+SUMIF('Health Products &amp; Equipment'!$C:$C,$B8,'Health Products &amp; Equipment'!BU:BU)+SUMIF('Other Pharma &amp; Health Products'!$C:$C,$B8,'Other Pharma &amp; Health Products'!BU:BU)+SUMIF('PSM Costs'!$C:$C,$B8,'PSM Costs'!BU:BU),"")</f>
        <v/>
      </c>
      <c r="R8" s="176" t="str">
        <f ca="1">IF(SUM(H8,K8,N8,Q8)&gt;0,SUM(H8,K8,N8,Q8),"")</f>
        <v/>
      </c>
    </row>
    <row r="9" spans="1:18" ht="25.5" x14ac:dyDescent="0.2">
      <c r="A9" s="107">
        <v>2</v>
      </c>
      <c r="B9" s="107" t="str">
        <f ca="1">IFERROR(VLOOKUP(A9,'Rank unique CI-Prod-Spec'!I:J,2,FALSE),"")</f>
        <v>4.1--6---34</v>
      </c>
      <c r="C9" s="122" t="str">
        <f ca="1">IFERROR(VLOOKUP(LEFT(B9,FIND("--",B9)-1),CatCostInp!D:E,2,FALSE),"")</f>
        <v>4.1 Antiretroviral medicines</v>
      </c>
      <c r="D9" s="122" t="str">
        <f ca="1">IFERROR(INDIRECT(ADDRESS(MATCH(VALUE(MID(B9,FIND("--",B9)+2,FIND("---",B9)-FIND("--",B9)-2)),CatProd!G:G,0),2,1,1,"CatProd")),"")</f>
        <v>Abacavir/Lamivudine</v>
      </c>
      <c r="E9" s="122" t="str">
        <f ca="1">IFERROR(INDIRECT(ADDRESS(MATCH(VALUE(RIGHT(B9,LEN(B9)-FIND("---",B9)-2)),CatProdSpec!I:I,0),3,1,1,"CatProdSpec")),"")</f>
        <v>600mg+300mg - Tablet - Bottle of 30</v>
      </c>
      <c r="F9" s="181">
        <f t="shared" ref="F9:F72" ca="1" si="0">IFERROR(H9/G9,"")</f>
        <v>12.75</v>
      </c>
      <c r="G9" s="176">
        <f ca="1">IF(SUMIF(Pharmaceuticals!$C:$C,$B9,Pharmaceuticals!AG:AG)+SUMIF('Health Products &amp; Equipment'!$C:$C,$B9,'Health Products &amp; Equipment'!AG:AG)+SUMIF('Other Pharma &amp; Health Products'!$C:$C,$B9,'Other Pharma &amp; Health Products'!AG:AG)+SUMIF('PSM Costs'!$C:$C,$B9,'PSM Costs'!AG:AG)&gt;0,SUMIF(Pharmaceuticals!$C:$C,$B9,Pharmaceuticals!AG:AG)+SUMIF('Health Products &amp; Equipment'!$C:$C,$B9,'Health Products &amp; Equipment'!AG:AG)+SUMIF('Other Pharma &amp; Health Products'!$C:$C,$B9,'Other Pharma &amp; Health Products'!AG:AG)+SUMIF('PSM Costs'!$C:$C,$B9,'PSM Costs'!AG:AG),"")</f>
        <v>1200</v>
      </c>
      <c r="H9" s="176">
        <f ca="1">IF(SUMIF(Pharmaceuticals!$C:$C,$B9,Pharmaceuticals!AH:AH)+SUMIF('Health Products &amp; Equipment'!$C:$C,$B9,'Health Products &amp; Equipment'!AH:AH)+SUMIF('Other Pharma &amp; Health Products'!$C:$C,$B9,'Other Pharma &amp; Health Products'!AH:AH)+SUMIF('PSM Costs'!$C:$C,$B9,'PSM Costs'!AH:AH)&gt;0,SUMIF(Pharmaceuticals!$C:$C,$B9,Pharmaceuticals!AH:AH)+SUMIF('Health Products &amp; Equipment'!$C:$C,$B9,'Health Products &amp; Equipment'!AH:AH)+SUMIF('Other Pharma &amp; Health Products'!$C:$C,$B9,'Other Pharma &amp; Health Products'!AH:AH)+SUMIF('PSM Costs'!$C:$C,$B9,'PSM Costs'!AH:AH),"")</f>
        <v>15300</v>
      </c>
      <c r="I9" s="182">
        <f t="shared" ref="I9:I72" ca="1" si="1">IFERROR(K9/J9,"")</f>
        <v>12.75</v>
      </c>
      <c r="J9" s="123">
        <f ca="1">IF(SUMIF(Pharmaceuticals!$C:$C,$B9,Pharmaceuticals!AT:AT)+SUMIF('Health Products &amp; Equipment'!$C:$C,$B9,'Health Products &amp; Equipment'!AT:AT)+SUMIF('Other Pharma &amp; Health Products'!$C:$C,$B9,'Other Pharma &amp; Health Products'!AT:AT)+SUMIF('PSM Costs'!$C:$C,$B9,'PSM Costs'!AT:AT)&gt;0,SUMIF(Pharmaceuticals!$C:$C,$B9,Pharmaceuticals!AT:AT)+SUMIF('Health Products &amp; Equipment'!$C:$C,$B9,'Health Products &amp; Equipment'!AT:AT)+SUMIF('Other Pharma &amp; Health Products'!$C:$C,$B9,'Other Pharma &amp; Health Products'!AT:AT)+SUMIF('PSM Costs'!$C:$C,$B9,'PSM Costs'!AT:AT),"")</f>
        <v>1037</v>
      </c>
      <c r="K9" s="123">
        <f ca="1">IF(SUMIF(Pharmaceuticals!$C:$C,$B9,Pharmaceuticals!AU:AU)+SUMIF('Health Products &amp; Equipment'!$C:$C,$B9,'Health Products &amp; Equipment'!AU:AU)+SUMIF('Other Pharma &amp; Health Products'!$C:$C,$B9,'Other Pharma &amp; Health Products'!AU:AU)+SUMIF('PSM Costs'!$C:$C,$B9,'PSM Costs'!AU:AU)&gt;0,SUMIF(Pharmaceuticals!$C:$C,$B9,Pharmaceuticals!AU:AU)+SUMIF('Health Products &amp; Equipment'!$C:$C,$B9,'Health Products &amp; Equipment'!AU:AU)+SUMIF('Other Pharma &amp; Health Products'!$C:$C,$B9,'Other Pharma &amp; Health Products'!AU:AU)+SUMIF('PSM Costs'!$C:$C,$B9,'PSM Costs'!AU:AU),"")</f>
        <v>13221.75</v>
      </c>
      <c r="L9" s="181">
        <f t="shared" ref="L9:L72" ca="1" si="2">IFERROR(N9/M9,"")</f>
        <v>12.75</v>
      </c>
      <c r="M9" s="176">
        <f ca="1">IF(SUMIF(Pharmaceuticals!$C:$C,$B9,Pharmaceuticals!BG:BG)+SUMIF('Health Products &amp; Equipment'!$C:$C,$B9,'Health Products &amp; Equipment'!BG:BG)+SUMIF('Other Pharma &amp; Health Products'!$C:$C,$B9,'Other Pharma &amp; Health Products'!BG:BG)+SUMIF('PSM Costs'!$C:$C,$B9,'PSM Costs'!BG:BG)&gt;0,SUMIF(Pharmaceuticals!$C:$C,$B9,Pharmaceuticals!BG:BG)+SUMIF('Health Products &amp; Equipment'!$C:$C,$B9,'Health Products &amp; Equipment'!BG:BG)+SUMIF('Other Pharma &amp; Health Products'!$C:$C,$B9,'Other Pharma &amp; Health Products'!BG:BG)+SUMIF('PSM Costs'!$C:$C,$B9,'PSM Costs'!BG:BG),"")</f>
        <v>1044</v>
      </c>
      <c r="N9" s="176">
        <f ca="1">IF(SUMIF(Pharmaceuticals!$C:$C,$B9,Pharmaceuticals!BH:BH)+SUMIF('Health Products &amp; Equipment'!$C:$C,$B9,'Health Products &amp; Equipment'!BH:BH)+SUMIF('Other Pharma &amp; Health Products'!$C:$C,$B9,'Other Pharma &amp; Health Products'!BH:BH)+SUMIF('PSM Costs'!$C:$C,$B9,'PSM Costs'!BH:BH)&gt;0,SUMIF(Pharmaceuticals!$C:$C,$B9,Pharmaceuticals!BH:BH)+SUMIF('Health Products &amp; Equipment'!$C:$C,$B9,'Health Products &amp; Equipment'!BH:BH)+SUMIF('Other Pharma &amp; Health Products'!$C:$C,$B9,'Other Pharma &amp; Health Products'!BH:BH)+SUMIF('PSM Costs'!$C:$C,$B9,'PSM Costs'!BH:BH),"")</f>
        <v>13311</v>
      </c>
      <c r="O9" s="182" t="str">
        <f t="shared" ref="O9:O72" ca="1" si="3">IFERROR(Q9/P9,"")</f>
        <v/>
      </c>
      <c r="P9" s="123" t="str">
        <f ca="1">IF(SUMIF(Pharmaceuticals!$C:$C,$B9,Pharmaceuticals!BT:BT)+SUMIF('Health Products &amp; Equipment'!$C:$C,$B9,'Health Products &amp; Equipment'!BT:BT)+SUMIF('Other Pharma &amp; Health Products'!$C:$C,$B9,'Other Pharma &amp; Health Products'!BT:BT)+SUMIF('PSM Costs'!$C:$C,$B9,'PSM Costs'!BT:BT)&gt;0,SUMIF(Pharmaceuticals!$C:$C,$B9,Pharmaceuticals!BT:BT)+SUMIF('Health Products &amp; Equipment'!$C:$C,$B9,'Health Products &amp; Equipment'!BT:BT)+SUMIF('Other Pharma &amp; Health Products'!$C:$C,$B9,'Other Pharma &amp; Health Products'!BT:BT)+SUMIF('PSM Costs'!$C:$C,$B9,'PSM Costs'!BT:BT),"")</f>
        <v/>
      </c>
      <c r="Q9" s="123" t="str">
        <f ca="1">IF(SUMIF(Pharmaceuticals!$C:$C,$B9,Pharmaceuticals!BU:BU)+SUMIF('Health Products &amp; Equipment'!$C:$C,$B9,'Health Products &amp; Equipment'!BU:BU)+SUMIF('Other Pharma &amp; Health Products'!$C:$C,$B9,'Other Pharma &amp; Health Products'!BU:BU)+SUMIF('PSM Costs'!$C:$C,$B9,'PSM Costs'!BU:BU)&gt;0,SUMIF(Pharmaceuticals!$C:$C,$B9,Pharmaceuticals!BU:BU)+SUMIF('Health Products &amp; Equipment'!$C:$C,$B9,'Health Products &amp; Equipment'!BU:BU)+SUMIF('Other Pharma &amp; Health Products'!$C:$C,$B9,'Other Pharma &amp; Health Products'!BU:BU)+SUMIF('PSM Costs'!$C:$C,$B9,'PSM Costs'!BU:BU),"")</f>
        <v/>
      </c>
      <c r="R9" s="176">
        <f t="shared" ref="R9:R72" ca="1" si="4">IF(SUM(H9,K9,N9,Q9)&gt;0,SUM(H9,K9,N9,Q9),"")</f>
        <v>41832.75</v>
      </c>
    </row>
    <row r="10" spans="1:18" ht="25.5" x14ac:dyDescent="0.2">
      <c r="A10" s="107">
        <v>3</v>
      </c>
      <c r="B10" s="107" t="str">
        <f ca="1">IFERROR(VLOOKUP(A10,'Rank unique CI-Prod-Spec'!I:J,2,FALSE),"")</f>
        <v>4.1--6---38</v>
      </c>
      <c r="C10" s="122" t="str">
        <f ca="1">IFERROR(VLOOKUP(LEFT(B10,FIND("--",B10)-1),CatCostInp!D:E,2,FALSE),"")</f>
        <v>4.1 Antiretroviral medicines</v>
      </c>
      <c r="D10" s="122" t="str">
        <f ca="1">IFERROR(INDIRECT(ADDRESS(MATCH(VALUE(MID(B10,FIND("--",B10)+2,FIND("---",B10)-FIND("--",B10)-2)),CatProd!G:G,0),2,1,1,"CatProd")),"")</f>
        <v>Abacavir/Lamivudine</v>
      </c>
      <c r="E10" s="122" t="str">
        <f ca="1">IFERROR(INDIRECT(ADDRESS(MATCH(VALUE(RIGHT(B10,LEN(B10)-FIND("---",B10)-2)),CatProdSpec!I:I,0),3,1,1,"CatProdSpec")),"")</f>
        <v>60mg+30mg - Tablet - Bottle of 60</v>
      </c>
      <c r="F10" s="181" t="str">
        <f t="shared" ca="1" si="0"/>
        <v/>
      </c>
      <c r="G10" s="176" t="str">
        <f ca="1">IF(SUMIF(Pharmaceuticals!$C:$C,$B10,Pharmaceuticals!AG:AG)+SUMIF('Health Products &amp; Equipment'!$C:$C,$B10,'Health Products &amp; Equipment'!AG:AG)+SUMIF('Other Pharma &amp; Health Products'!$C:$C,$B10,'Other Pharma &amp; Health Products'!AG:AG)+SUMIF('PSM Costs'!$C:$C,$B10,'PSM Costs'!AG:AG)&gt;0,SUMIF(Pharmaceuticals!$C:$C,$B10,Pharmaceuticals!AG:AG)+SUMIF('Health Products &amp; Equipment'!$C:$C,$B10,'Health Products &amp; Equipment'!AG:AG)+SUMIF('Other Pharma &amp; Health Products'!$C:$C,$B10,'Other Pharma &amp; Health Products'!AG:AG)+SUMIF('PSM Costs'!$C:$C,$B10,'PSM Costs'!AG:AG),"")</f>
        <v/>
      </c>
      <c r="H10" s="176" t="str">
        <f ca="1">IF(SUMIF(Pharmaceuticals!$C:$C,$B10,Pharmaceuticals!AH:AH)+SUMIF('Health Products &amp; Equipment'!$C:$C,$B10,'Health Products &amp; Equipment'!AH:AH)+SUMIF('Other Pharma &amp; Health Products'!$C:$C,$B10,'Other Pharma &amp; Health Products'!AH:AH)+SUMIF('PSM Costs'!$C:$C,$B10,'PSM Costs'!AH:AH)&gt;0,SUMIF(Pharmaceuticals!$C:$C,$B10,Pharmaceuticals!AH:AH)+SUMIF('Health Products &amp; Equipment'!$C:$C,$B10,'Health Products &amp; Equipment'!AH:AH)+SUMIF('Other Pharma &amp; Health Products'!$C:$C,$B10,'Other Pharma &amp; Health Products'!AH:AH)+SUMIF('PSM Costs'!$C:$C,$B10,'PSM Costs'!AH:AH),"")</f>
        <v/>
      </c>
      <c r="I10" s="182">
        <f t="shared" ca="1" si="1"/>
        <v>3.5</v>
      </c>
      <c r="J10" s="123">
        <f ca="1">IF(SUMIF(Pharmaceuticals!$C:$C,$B10,Pharmaceuticals!AT:AT)+SUMIF('Health Products &amp; Equipment'!$C:$C,$B10,'Health Products &amp; Equipment'!AT:AT)+SUMIF('Other Pharma &amp; Health Products'!$C:$C,$B10,'Other Pharma &amp; Health Products'!AT:AT)+SUMIF('PSM Costs'!$C:$C,$B10,'PSM Costs'!AT:AT)&gt;0,SUMIF(Pharmaceuticals!$C:$C,$B10,Pharmaceuticals!AT:AT)+SUMIF('Health Products &amp; Equipment'!$C:$C,$B10,'Health Products &amp; Equipment'!AT:AT)+SUMIF('Other Pharma &amp; Health Products'!$C:$C,$B10,'Other Pharma &amp; Health Products'!AT:AT)+SUMIF('PSM Costs'!$C:$C,$B10,'PSM Costs'!AT:AT),"")</f>
        <v>418</v>
      </c>
      <c r="K10" s="123">
        <f ca="1">IF(SUMIF(Pharmaceuticals!$C:$C,$B10,Pharmaceuticals!AU:AU)+SUMIF('Health Products &amp; Equipment'!$C:$C,$B10,'Health Products &amp; Equipment'!AU:AU)+SUMIF('Other Pharma &amp; Health Products'!$C:$C,$B10,'Other Pharma &amp; Health Products'!AU:AU)+SUMIF('PSM Costs'!$C:$C,$B10,'PSM Costs'!AU:AU)&gt;0,SUMIF(Pharmaceuticals!$C:$C,$B10,Pharmaceuticals!AU:AU)+SUMIF('Health Products &amp; Equipment'!$C:$C,$B10,'Health Products &amp; Equipment'!AU:AU)+SUMIF('Other Pharma &amp; Health Products'!$C:$C,$B10,'Other Pharma &amp; Health Products'!AU:AU)+SUMIF('PSM Costs'!$C:$C,$B10,'PSM Costs'!AU:AU),"")</f>
        <v>1463</v>
      </c>
      <c r="L10" s="181">
        <f t="shared" ca="1" si="2"/>
        <v>3.5</v>
      </c>
      <c r="M10" s="176">
        <f ca="1">IF(SUMIF(Pharmaceuticals!$C:$C,$B10,Pharmaceuticals!BG:BG)+SUMIF('Health Products &amp; Equipment'!$C:$C,$B10,'Health Products &amp; Equipment'!BG:BG)+SUMIF('Other Pharma &amp; Health Products'!$C:$C,$B10,'Other Pharma &amp; Health Products'!BG:BG)+SUMIF('PSM Costs'!$C:$C,$B10,'PSM Costs'!BG:BG)&gt;0,SUMIF(Pharmaceuticals!$C:$C,$B10,Pharmaceuticals!BG:BG)+SUMIF('Health Products &amp; Equipment'!$C:$C,$B10,'Health Products &amp; Equipment'!BG:BG)+SUMIF('Other Pharma &amp; Health Products'!$C:$C,$B10,'Other Pharma &amp; Health Products'!BG:BG)+SUMIF('PSM Costs'!$C:$C,$B10,'PSM Costs'!BG:BG),"")</f>
        <v>444</v>
      </c>
      <c r="N10" s="176">
        <f ca="1">IF(SUMIF(Pharmaceuticals!$C:$C,$B10,Pharmaceuticals!BH:BH)+SUMIF('Health Products &amp; Equipment'!$C:$C,$B10,'Health Products &amp; Equipment'!BH:BH)+SUMIF('Other Pharma &amp; Health Products'!$C:$C,$B10,'Other Pharma &amp; Health Products'!BH:BH)+SUMIF('PSM Costs'!$C:$C,$B10,'PSM Costs'!BH:BH)&gt;0,SUMIF(Pharmaceuticals!$C:$C,$B10,Pharmaceuticals!BH:BH)+SUMIF('Health Products &amp; Equipment'!$C:$C,$B10,'Health Products &amp; Equipment'!BH:BH)+SUMIF('Other Pharma &amp; Health Products'!$C:$C,$B10,'Other Pharma &amp; Health Products'!BH:BH)+SUMIF('PSM Costs'!$C:$C,$B10,'PSM Costs'!BH:BH),"")</f>
        <v>1554</v>
      </c>
      <c r="O10" s="182" t="str">
        <f t="shared" ca="1" si="3"/>
        <v/>
      </c>
      <c r="P10" s="123" t="str">
        <f ca="1">IF(SUMIF(Pharmaceuticals!$C:$C,$B10,Pharmaceuticals!BT:BT)+SUMIF('Health Products &amp; Equipment'!$C:$C,$B10,'Health Products &amp; Equipment'!BT:BT)+SUMIF('Other Pharma &amp; Health Products'!$C:$C,$B10,'Other Pharma &amp; Health Products'!BT:BT)+SUMIF('PSM Costs'!$C:$C,$B10,'PSM Costs'!BT:BT)&gt;0,SUMIF(Pharmaceuticals!$C:$C,$B10,Pharmaceuticals!BT:BT)+SUMIF('Health Products &amp; Equipment'!$C:$C,$B10,'Health Products &amp; Equipment'!BT:BT)+SUMIF('Other Pharma &amp; Health Products'!$C:$C,$B10,'Other Pharma &amp; Health Products'!BT:BT)+SUMIF('PSM Costs'!$C:$C,$B10,'PSM Costs'!BT:BT),"")</f>
        <v/>
      </c>
      <c r="Q10" s="123" t="str">
        <f ca="1">IF(SUMIF(Pharmaceuticals!$C:$C,$B10,Pharmaceuticals!BU:BU)+SUMIF('Health Products &amp; Equipment'!$C:$C,$B10,'Health Products &amp; Equipment'!BU:BU)+SUMIF('Other Pharma &amp; Health Products'!$C:$C,$B10,'Other Pharma &amp; Health Products'!BU:BU)+SUMIF('PSM Costs'!$C:$C,$B10,'PSM Costs'!BU:BU)&gt;0,SUMIF(Pharmaceuticals!$C:$C,$B10,Pharmaceuticals!BU:BU)+SUMIF('Health Products &amp; Equipment'!$C:$C,$B10,'Health Products &amp; Equipment'!BU:BU)+SUMIF('Other Pharma &amp; Health Products'!$C:$C,$B10,'Other Pharma &amp; Health Products'!BU:BU)+SUMIF('PSM Costs'!$C:$C,$B10,'PSM Costs'!BU:BU),"")</f>
        <v/>
      </c>
      <c r="R10" s="176">
        <f t="shared" ca="1" si="4"/>
        <v>3017</v>
      </c>
    </row>
    <row r="11" spans="1:18" ht="51" x14ac:dyDescent="0.2">
      <c r="A11" s="107">
        <v>4</v>
      </c>
      <c r="B11" s="107" t="str">
        <f ca="1">IFERROR(VLOOKUP(A11,'Rank unique CI-Prod-Spec'!I:J,2,FALSE),"")</f>
        <v>4.1--6---1079</v>
      </c>
      <c r="C11" s="122" t="str">
        <f ca="1">IFERROR(VLOOKUP(LEFT(B11,FIND("--",B11)-1),CatCostInp!D:E,2,FALSE),"")</f>
        <v>4.1 Antiretroviral medicines</v>
      </c>
      <c r="D11" s="122" t="str">
        <f ca="1">IFERROR(INDIRECT(ADDRESS(MATCH(VALUE(MID(B11,FIND("--",B11)+2,FIND("---",B11)-FIND("--",B11)-2)),CatProd!G:G,0),2,1,1,"CatProd")),"")</f>
        <v>Abacavir/Lamivudine</v>
      </c>
      <c r="E11" s="122" t="str">
        <f ca="1">IFERROR(INDIRECT(ADDRESS(MATCH(VALUE(RIGHT(B11,LEN(B11)-FIND("---",B11)-2)),CatProdSpec!I:I,0),3,1,1,"CatProdSpec")),"")</f>
        <v>120mg+60mg - Tablet for oral suspension - Bottle of 30</v>
      </c>
      <c r="F11" s="181">
        <f t="shared" ca="1" si="0"/>
        <v>4.25</v>
      </c>
      <c r="G11" s="176">
        <f ca="1">IF(SUMIF(Pharmaceuticals!$C:$C,$B11,Pharmaceuticals!AG:AG)+SUMIF('Health Products &amp; Equipment'!$C:$C,$B11,'Health Products &amp; Equipment'!AG:AG)+SUMIF('Other Pharma &amp; Health Products'!$C:$C,$B11,'Other Pharma &amp; Health Products'!AG:AG)+SUMIF('PSM Costs'!$C:$C,$B11,'PSM Costs'!AG:AG)&gt;0,SUMIF(Pharmaceuticals!$C:$C,$B11,Pharmaceuticals!AG:AG)+SUMIF('Health Products &amp; Equipment'!$C:$C,$B11,'Health Products &amp; Equipment'!AG:AG)+SUMIF('Other Pharma &amp; Health Products'!$C:$C,$B11,'Other Pharma &amp; Health Products'!AG:AG)+SUMIF('PSM Costs'!$C:$C,$B11,'PSM Costs'!AG:AG),"")</f>
        <v>1024</v>
      </c>
      <c r="H11" s="176">
        <f ca="1">IF(SUMIF(Pharmaceuticals!$C:$C,$B11,Pharmaceuticals!AH:AH)+SUMIF('Health Products &amp; Equipment'!$C:$C,$B11,'Health Products &amp; Equipment'!AH:AH)+SUMIF('Other Pharma &amp; Health Products'!$C:$C,$B11,'Other Pharma &amp; Health Products'!AH:AH)+SUMIF('PSM Costs'!$C:$C,$B11,'PSM Costs'!AH:AH)&gt;0,SUMIF(Pharmaceuticals!$C:$C,$B11,Pharmaceuticals!AH:AH)+SUMIF('Health Products &amp; Equipment'!$C:$C,$B11,'Health Products &amp; Equipment'!AH:AH)+SUMIF('Other Pharma &amp; Health Products'!$C:$C,$B11,'Other Pharma &amp; Health Products'!AH:AH)+SUMIF('PSM Costs'!$C:$C,$B11,'PSM Costs'!AH:AH),"")</f>
        <v>4352</v>
      </c>
      <c r="I11" s="182">
        <f t="shared" ca="1" si="1"/>
        <v>4.25</v>
      </c>
      <c r="J11" s="123">
        <f ca="1">IF(SUMIF(Pharmaceuticals!$C:$C,$B11,Pharmaceuticals!AT:AT)+SUMIF('Health Products &amp; Equipment'!$C:$C,$B11,'Health Products &amp; Equipment'!AT:AT)+SUMIF('Other Pharma &amp; Health Products'!$C:$C,$B11,'Other Pharma &amp; Health Products'!AT:AT)+SUMIF('PSM Costs'!$C:$C,$B11,'PSM Costs'!AT:AT)&gt;0,SUMIF(Pharmaceuticals!$C:$C,$B11,Pharmaceuticals!AT:AT)+SUMIF('Health Products &amp; Equipment'!$C:$C,$B11,'Health Products &amp; Equipment'!AT:AT)+SUMIF('Other Pharma &amp; Health Products'!$C:$C,$B11,'Other Pharma &amp; Health Products'!AT:AT)+SUMIF('PSM Costs'!$C:$C,$B11,'PSM Costs'!AT:AT),"")</f>
        <v>716</v>
      </c>
      <c r="K11" s="123">
        <f ca="1">IF(SUMIF(Pharmaceuticals!$C:$C,$B11,Pharmaceuticals!AU:AU)+SUMIF('Health Products &amp; Equipment'!$C:$C,$B11,'Health Products &amp; Equipment'!AU:AU)+SUMIF('Other Pharma &amp; Health Products'!$C:$C,$B11,'Other Pharma &amp; Health Products'!AU:AU)+SUMIF('PSM Costs'!$C:$C,$B11,'PSM Costs'!AU:AU)&gt;0,SUMIF(Pharmaceuticals!$C:$C,$B11,Pharmaceuticals!AU:AU)+SUMIF('Health Products &amp; Equipment'!$C:$C,$B11,'Health Products &amp; Equipment'!AU:AU)+SUMIF('Other Pharma &amp; Health Products'!$C:$C,$B11,'Other Pharma &amp; Health Products'!AU:AU)+SUMIF('PSM Costs'!$C:$C,$B11,'PSM Costs'!AU:AU),"")</f>
        <v>3043</v>
      </c>
      <c r="L11" s="181">
        <f t="shared" ca="1" si="2"/>
        <v>4.25</v>
      </c>
      <c r="M11" s="176">
        <f ca="1">IF(SUMIF(Pharmaceuticals!$C:$C,$B11,Pharmaceuticals!BG:BG)+SUMIF('Health Products &amp; Equipment'!$C:$C,$B11,'Health Products &amp; Equipment'!BG:BG)+SUMIF('Other Pharma &amp; Health Products'!$C:$C,$B11,'Other Pharma &amp; Health Products'!BG:BG)+SUMIF('PSM Costs'!$C:$C,$B11,'PSM Costs'!BG:BG)&gt;0,SUMIF(Pharmaceuticals!$C:$C,$B11,Pharmaceuticals!BG:BG)+SUMIF('Health Products &amp; Equipment'!$C:$C,$B11,'Health Products &amp; Equipment'!BG:BG)+SUMIF('Other Pharma &amp; Health Products'!$C:$C,$B11,'Other Pharma &amp; Health Products'!BG:BG)+SUMIF('PSM Costs'!$C:$C,$B11,'PSM Costs'!BG:BG),"")</f>
        <v>768</v>
      </c>
      <c r="N11" s="176">
        <f ca="1">IF(SUMIF(Pharmaceuticals!$C:$C,$B11,Pharmaceuticals!BH:BH)+SUMIF('Health Products &amp; Equipment'!$C:$C,$B11,'Health Products &amp; Equipment'!BH:BH)+SUMIF('Other Pharma &amp; Health Products'!$C:$C,$B11,'Other Pharma &amp; Health Products'!BH:BH)+SUMIF('PSM Costs'!$C:$C,$B11,'PSM Costs'!BH:BH)&gt;0,SUMIF(Pharmaceuticals!$C:$C,$B11,Pharmaceuticals!BH:BH)+SUMIF('Health Products &amp; Equipment'!$C:$C,$B11,'Health Products &amp; Equipment'!BH:BH)+SUMIF('Other Pharma &amp; Health Products'!$C:$C,$B11,'Other Pharma &amp; Health Products'!BH:BH)+SUMIF('PSM Costs'!$C:$C,$B11,'PSM Costs'!BH:BH),"")</f>
        <v>3264</v>
      </c>
      <c r="O11" s="182" t="str">
        <f t="shared" ca="1" si="3"/>
        <v/>
      </c>
      <c r="P11" s="123" t="str">
        <f ca="1">IF(SUMIF(Pharmaceuticals!$C:$C,$B11,Pharmaceuticals!BT:BT)+SUMIF('Health Products &amp; Equipment'!$C:$C,$B11,'Health Products &amp; Equipment'!BT:BT)+SUMIF('Other Pharma &amp; Health Products'!$C:$C,$B11,'Other Pharma &amp; Health Products'!BT:BT)+SUMIF('PSM Costs'!$C:$C,$B11,'PSM Costs'!BT:BT)&gt;0,SUMIF(Pharmaceuticals!$C:$C,$B11,Pharmaceuticals!BT:BT)+SUMIF('Health Products &amp; Equipment'!$C:$C,$B11,'Health Products &amp; Equipment'!BT:BT)+SUMIF('Other Pharma &amp; Health Products'!$C:$C,$B11,'Other Pharma &amp; Health Products'!BT:BT)+SUMIF('PSM Costs'!$C:$C,$B11,'PSM Costs'!BT:BT),"")</f>
        <v/>
      </c>
      <c r="Q11" s="123" t="str">
        <f ca="1">IF(SUMIF(Pharmaceuticals!$C:$C,$B11,Pharmaceuticals!BU:BU)+SUMIF('Health Products &amp; Equipment'!$C:$C,$B11,'Health Products &amp; Equipment'!BU:BU)+SUMIF('Other Pharma &amp; Health Products'!$C:$C,$B11,'Other Pharma &amp; Health Products'!BU:BU)+SUMIF('PSM Costs'!$C:$C,$B11,'PSM Costs'!BU:BU)&gt;0,SUMIF(Pharmaceuticals!$C:$C,$B11,Pharmaceuticals!BU:BU)+SUMIF('Health Products &amp; Equipment'!$C:$C,$B11,'Health Products &amp; Equipment'!BU:BU)+SUMIF('Other Pharma &amp; Health Products'!$C:$C,$B11,'Other Pharma &amp; Health Products'!BU:BU)+SUMIF('PSM Costs'!$C:$C,$B11,'PSM Costs'!BU:BU),"")</f>
        <v/>
      </c>
      <c r="R11" s="176">
        <f t="shared" ca="1" si="4"/>
        <v>10659</v>
      </c>
    </row>
    <row r="12" spans="1:18" ht="25.5" x14ac:dyDescent="0.2">
      <c r="A12" s="107">
        <v>5</v>
      </c>
      <c r="B12" s="107" t="str">
        <f ca="1">IFERROR(VLOOKUP(A12,'Rank unique CI-Prod-Spec'!I:J,2,FALSE),"")</f>
        <v>4.1--10---221</v>
      </c>
      <c r="C12" s="122" t="str">
        <f ca="1">IFERROR(VLOOKUP(LEFT(B12,FIND("--",B12)-1),CatCostInp!D:E,2,FALSE),"")</f>
        <v>4.1 Antiretroviral medicines</v>
      </c>
      <c r="D12" s="122" t="str">
        <f ca="1">IFERROR(INDIRECT(ADDRESS(MATCH(VALUE(MID(B12,FIND("--",B12)+2,FIND("---",B12)-FIND("--",B12)-2)),CatProd!G:G,0),2,1,1,"CatProd")),"")</f>
        <v>Atazanavir/Ritonavir</v>
      </c>
      <c r="E12" s="122" t="str">
        <f ca="1">IFERROR(INDIRECT(ADDRESS(MATCH(VALUE(RIGHT(B12,LEN(B12)-FIND("---",B12)-2)),CatProdSpec!I:I,0),3,1,1,"CatProdSpec")),"")</f>
        <v>300mg+100mg - Tablet - Bottle of 30</v>
      </c>
      <c r="F12" s="181">
        <f t="shared" ca="1" si="0"/>
        <v>16.5</v>
      </c>
      <c r="G12" s="176">
        <f ca="1">IF(SUMIF(Pharmaceuticals!$C:$C,$B12,Pharmaceuticals!AG:AG)+SUMIF('Health Products &amp; Equipment'!$C:$C,$B12,'Health Products &amp; Equipment'!AG:AG)+SUMIF('Other Pharma &amp; Health Products'!$C:$C,$B12,'Other Pharma &amp; Health Products'!AG:AG)+SUMIF('PSM Costs'!$C:$C,$B12,'PSM Costs'!AG:AG)&gt;0,SUMIF(Pharmaceuticals!$C:$C,$B12,Pharmaceuticals!AG:AG)+SUMIF('Health Products &amp; Equipment'!$C:$C,$B12,'Health Products &amp; Equipment'!AG:AG)+SUMIF('Other Pharma &amp; Health Products'!$C:$C,$B12,'Other Pharma &amp; Health Products'!AG:AG)+SUMIF('PSM Costs'!$C:$C,$B12,'PSM Costs'!AG:AG),"")</f>
        <v>5035</v>
      </c>
      <c r="H12" s="176">
        <f ca="1">IF(SUMIF(Pharmaceuticals!$C:$C,$B12,Pharmaceuticals!AH:AH)+SUMIF('Health Products &amp; Equipment'!$C:$C,$B12,'Health Products &amp; Equipment'!AH:AH)+SUMIF('Other Pharma &amp; Health Products'!$C:$C,$B12,'Other Pharma &amp; Health Products'!AH:AH)+SUMIF('PSM Costs'!$C:$C,$B12,'PSM Costs'!AH:AH)&gt;0,SUMIF(Pharmaceuticals!$C:$C,$B12,Pharmaceuticals!AH:AH)+SUMIF('Health Products &amp; Equipment'!$C:$C,$B12,'Health Products &amp; Equipment'!AH:AH)+SUMIF('Other Pharma &amp; Health Products'!$C:$C,$B12,'Other Pharma &amp; Health Products'!AH:AH)+SUMIF('PSM Costs'!$C:$C,$B12,'PSM Costs'!AH:AH),"")</f>
        <v>83077.5</v>
      </c>
      <c r="I12" s="182">
        <f t="shared" ca="1" si="1"/>
        <v>16.5</v>
      </c>
      <c r="J12" s="123">
        <f ca="1">IF(SUMIF(Pharmaceuticals!$C:$C,$B12,Pharmaceuticals!AT:AT)+SUMIF('Health Products &amp; Equipment'!$C:$C,$B12,'Health Products &amp; Equipment'!AT:AT)+SUMIF('Other Pharma &amp; Health Products'!$C:$C,$B12,'Other Pharma &amp; Health Products'!AT:AT)+SUMIF('PSM Costs'!$C:$C,$B12,'PSM Costs'!AT:AT)&gt;0,SUMIF(Pharmaceuticals!$C:$C,$B12,Pharmaceuticals!AT:AT)+SUMIF('Health Products &amp; Equipment'!$C:$C,$B12,'Health Products &amp; Equipment'!AT:AT)+SUMIF('Other Pharma &amp; Health Products'!$C:$C,$B12,'Other Pharma &amp; Health Products'!AT:AT)+SUMIF('PSM Costs'!$C:$C,$B12,'PSM Costs'!AT:AT),"")</f>
        <v>5262</v>
      </c>
      <c r="K12" s="123">
        <f ca="1">IF(SUMIF(Pharmaceuticals!$C:$C,$B12,Pharmaceuticals!AU:AU)+SUMIF('Health Products &amp; Equipment'!$C:$C,$B12,'Health Products &amp; Equipment'!AU:AU)+SUMIF('Other Pharma &amp; Health Products'!$C:$C,$B12,'Other Pharma &amp; Health Products'!AU:AU)+SUMIF('PSM Costs'!$C:$C,$B12,'PSM Costs'!AU:AU)&gt;0,SUMIF(Pharmaceuticals!$C:$C,$B12,Pharmaceuticals!AU:AU)+SUMIF('Health Products &amp; Equipment'!$C:$C,$B12,'Health Products &amp; Equipment'!AU:AU)+SUMIF('Other Pharma &amp; Health Products'!$C:$C,$B12,'Other Pharma &amp; Health Products'!AU:AU)+SUMIF('PSM Costs'!$C:$C,$B12,'PSM Costs'!AU:AU),"")</f>
        <v>86823</v>
      </c>
      <c r="L12" s="181">
        <f t="shared" ca="1" si="2"/>
        <v>16.5</v>
      </c>
      <c r="M12" s="176">
        <f ca="1">IF(SUMIF(Pharmaceuticals!$C:$C,$B12,Pharmaceuticals!BG:BG)+SUMIF('Health Products &amp; Equipment'!$C:$C,$B12,'Health Products &amp; Equipment'!BG:BG)+SUMIF('Other Pharma &amp; Health Products'!$C:$C,$B12,'Other Pharma &amp; Health Products'!BG:BG)+SUMIF('PSM Costs'!$C:$C,$B12,'PSM Costs'!BG:BG)&gt;0,SUMIF(Pharmaceuticals!$C:$C,$B12,Pharmaceuticals!BG:BG)+SUMIF('Health Products &amp; Equipment'!$C:$C,$B12,'Health Products &amp; Equipment'!BG:BG)+SUMIF('Other Pharma &amp; Health Products'!$C:$C,$B12,'Other Pharma &amp; Health Products'!BG:BG)+SUMIF('PSM Costs'!$C:$C,$B12,'PSM Costs'!BG:BG),"")</f>
        <v>5664</v>
      </c>
      <c r="N12" s="176">
        <f ca="1">IF(SUMIF(Pharmaceuticals!$C:$C,$B12,Pharmaceuticals!BH:BH)+SUMIF('Health Products &amp; Equipment'!$C:$C,$B12,'Health Products &amp; Equipment'!BH:BH)+SUMIF('Other Pharma &amp; Health Products'!$C:$C,$B12,'Other Pharma &amp; Health Products'!BH:BH)+SUMIF('PSM Costs'!$C:$C,$B12,'PSM Costs'!BH:BH)&gt;0,SUMIF(Pharmaceuticals!$C:$C,$B12,Pharmaceuticals!BH:BH)+SUMIF('Health Products &amp; Equipment'!$C:$C,$B12,'Health Products &amp; Equipment'!BH:BH)+SUMIF('Other Pharma &amp; Health Products'!$C:$C,$B12,'Other Pharma &amp; Health Products'!BH:BH)+SUMIF('PSM Costs'!$C:$C,$B12,'PSM Costs'!BH:BH),"")</f>
        <v>93456</v>
      </c>
      <c r="O12" s="182" t="str">
        <f t="shared" ca="1" si="3"/>
        <v/>
      </c>
      <c r="P12" s="123" t="str">
        <f ca="1">IF(SUMIF(Pharmaceuticals!$C:$C,$B12,Pharmaceuticals!BT:BT)+SUMIF('Health Products &amp; Equipment'!$C:$C,$B12,'Health Products &amp; Equipment'!BT:BT)+SUMIF('Other Pharma &amp; Health Products'!$C:$C,$B12,'Other Pharma &amp; Health Products'!BT:BT)+SUMIF('PSM Costs'!$C:$C,$B12,'PSM Costs'!BT:BT)&gt;0,SUMIF(Pharmaceuticals!$C:$C,$B12,Pharmaceuticals!BT:BT)+SUMIF('Health Products &amp; Equipment'!$C:$C,$B12,'Health Products &amp; Equipment'!BT:BT)+SUMIF('Other Pharma &amp; Health Products'!$C:$C,$B12,'Other Pharma &amp; Health Products'!BT:BT)+SUMIF('PSM Costs'!$C:$C,$B12,'PSM Costs'!BT:BT),"")</f>
        <v/>
      </c>
      <c r="Q12" s="123" t="str">
        <f ca="1">IF(SUMIF(Pharmaceuticals!$C:$C,$B12,Pharmaceuticals!BU:BU)+SUMIF('Health Products &amp; Equipment'!$C:$C,$B12,'Health Products &amp; Equipment'!BU:BU)+SUMIF('Other Pharma &amp; Health Products'!$C:$C,$B12,'Other Pharma &amp; Health Products'!BU:BU)+SUMIF('PSM Costs'!$C:$C,$B12,'PSM Costs'!BU:BU)&gt;0,SUMIF(Pharmaceuticals!$C:$C,$B12,Pharmaceuticals!BU:BU)+SUMIF('Health Products &amp; Equipment'!$C:$C,$B12,'Health Products &amp; Equipment'!BU:BU)+SUMIF('Other Pharma &amp; Health Products'!$C:$C,$B12,'Other Pharma &amp; Health Products'!BU:BU)+SUMIF('PSM Costs'!$C:$C,$B12,'PSM Costs'!BU:BU),"")</f>
        <v/>
      </c>
      <c r="R12" s="176">
        <f t="shared" ca="1" si="4"/>
        <v>263356.5</v>
      </c>
    </row>
    <row r="13" spans="1:18" ht="25.5" x14ac:dyDescent="0.2">
      <c r="A13" s="107">
        <v>6</v>
      </c>
      <c r="B13" s="107" t="str">
        <f ca="1">IFERROR(VLOOKUP(A13,'Rank unique CI-Prod-Spec'!I:J,2,FALSE),"")</f>
        <v>4.1--13---330</v>
      </c>
      <c r="C13" s="122" t="str">
        <f ca="1">IFERROR(VLOOKUP(LEFT(B13,FIND("--",B13)-1),CatCostInp!D:E,2,FALSE),"")</f>
        <v>4.1 Antiretroviral medicines</v>
      </c>
      <c r="D13" s="122" t="str">
        <f ca="1">IFERROR(INDIRECT(ADDRESS(MATCH(VALUE(MID(B13,FIND("--",B13)+2,FIND("---",B13)-FIND("--",B13)-2)),CatProd!G:G,0),2,1,1,"CatProd")),"")</f>
        <v>Efavirenz</v>
      </c>
      <c r="E13" s="122" t="str">
        <f ca="1">IFERROR(INDIRECT(ADDRESS(MATCH(VALUE(RIGHT(B13,LEN(B13)-FIND("---",B13)-2)),CatProdSpec!I:I,0),3,1,1,"CatProdSpec")),"")</f>
        <v>200mg - Tablet - Bottle of 90</v>
      </c>
      <c r="F13" s="181">
        <f t="shared" ca="1" si="0"/>
        <v>9.3000000000000007</v>
      </c>
      <c r="G13" s="176">
        <f ca="1">IF(SUMIF(Pharmaceuticals!$C:$C,$B13,Pharmaceuticals!AG:AG)+SUMIF('Health Products &amp; Equipment'!$C:$C,$B13,'Health Products &amp; Equipment'!AG:AG)+SUMIF('Other Pharma &amp; Health Products'!$C:$C,$B13,'Other Pharma &amp; Health Products'!AG:AG)+SUMIF('PSM Costs'!$C:$C,$B13,'PSM Costs'!AG:AG)&gt;0,SUMIF(Pharmaceuticals!$C:$C,$B13,Pharmaceuticals!AG:AG)+SUMIF('Health Products &amp; Equipment'!$C:$C,$B13,'Health Products &amp; Equipment'!AG:AG)+SUMIF('Other Pharma &amp; Health Products'!$C:$C,$B13,'Other Pharma &amp; Health Products'!AG:AG)+SUMIF('PSM Costs'!$C:$C,$B13,'PSM Costs'!AG:AG),"")</f>
        <v>1042</v>
      </c>
      <c r="H13" s="176">
        <f ca="1">IF(SUMIF(Pharmaceuticals!$C:$C,$B13,Pharmaceuticals!AH:AH)+SUMIF('Health Products &amp; Equipment'!$C:$C,$B13,'Health Products &amp; Equipment'!AH:AH)+SUMIF('Other Pharma &amp; Health Products'!$C:$C,$B13,'Other Pharma &amp; Health Products'!AH:AH)+SUMIF('PSM Costs'!$C:$C,$B13,'PSM Costs'!AH:AH)&gt;0,SUMIF(Pharmaceuticals!$C:$C,$B13,Pharmaceuticals!AH:AH)+SUMIF('Health Products &amp; Equipment'!$C:$C,$B13,'Health Products &amp; Equipment'!AH:AH)+SUMIF('Other Pharma &amp; Health Products'!$C:$C,$B13,'Other Pharma &amp; Health Products'!AH:AH)+SUMIF('PSM Costs'!$C:$C,$B13,'PSM Costs'!AH:AH),"")</f>
        <v>9690.6</v>
      </c>
      <c r="I13" s="182">
        <f t="shared" ca="1" si="1"/>
        <v>9.3000000000000007</v>
      </c>
      <c r="J13" s="123">
        <f ca="1">IF(SUMIF(Pharmaceuticals!$C:$C,$B13,Pharmaceuticals!AT:AT)+SUMIF('Health Products &amp; Equipment'!$C:$C,$B13,'Health Products &amp; Equipment'!AT:AT)+SUMIF('Other Pharma &amp; Health Products'!$C:$C,$B13,'Other Pharma &amp; Health Products'!AT:AT)+SUMIF('PSM Costs'!$C:$C,$B13,'PSM Costs'!AT:AT)&gt;0,SUMIF(Pharmaceuticals!$C:$C,$B13,Pharmaceuticals!AT:AT)+SUMIF('Health Products &amp; Equipment'!$C:$C,$B13,'Health Products &amp; Equipment'!AT:AT)+SUMIF('Other Pharma &amp; Health Products'!$C:$C,$B13,'Other Pharma &amp; Health Products'!AT:AT)+SUMIF('PSM Costs'!$C:$C,$B13,'PSM Costs'!AT:AT),"")</f>
        <v>1016</v>
      </c>
      <c r="K13" s="123">
        <f ca="1">IF(SUMIF(Pharmaceuticals!$C:$C,$B13,Pharmaceuticals!AU:AU)+SUMIF('Health Products &amp; Equipment'!$C:$C,$B13,'Health Products &amp; Equipment'!AU:AU)+SUMIF('Other Pharma &amp; Health Products'!$C:$C,$B13,'Other Pharma &amp; Health Products'!AU:AU)+SUMIF('PSM Costs'!$C:$C,$B13,'PSM Costs'!AU:AU)&gt;0,SUMIF(Pharmaceuticals!$C:$C,$B13,Pharmaceuticals!AU:AU)+SUMIF('Health Products &amp; Equipment'!$C:$C,$B13,'Health Products &amp; Equipment'!AU:AU)+SUMIF('Other Pharma &amp; Health Products'!$C:$C,$B13,'Other Pharma &amp; Health Products'!AU:AU)+SUMIF('PSM Costs'!$C:$C,$B13,'PSM Costs'!AU:AU),"")</f>
        <v>9448.8000000000011</v>
      </c>
      <c r="L13" s="181">
        <f t="shared" ca="1" si="2"/>
        <v>9.3000000000000007</v>
      </c>
      <c r="M13" s="176">
        <f ca="1">IF(SUMIF(Pharmaceuticals!$C:$C,$B13,Pharmaceuticals!BG:BG)+SUMIF('Health Products &amp; Equipment'!$C:$C,$B13,'Health Products &amp; Equipment'!BG:BG)+SUMIF('Other Pharma &amp; Health Products'!$C:$C,$B13,'Other Pharma &amp; Health Products'!BG:BG)+SUMIF('PSM Costs'!$C:$C,$B13,'PSM Costs'!BG:BG)&gt;0,SUMIF(Pharmaceuticals!$C:$C,$B13,Pharmaceuticals!BG:BG)+SUMIF('Health Products &amp; Equipment'!$C:$C,$B13,'Health Products &amp; Equipment'!BG:BG)+SUMIF('Other Pharma &amp; Health Products'!$C:$C,$B13,'Other Pharma &amp; Health Products'!BG:BG)+SUMIF('PSM Costs'!$C:$C,$B13,'PSM Costs'!BG:BG),"")</f>
        <v>828</v>
      </c>
      <c r="N13" s="176">
        <f ca="1">IF(SUMIF(Pharmaceuticals!$C:$C,$B13,Pharmaceuticals!BH:BH)+SUMIF('Health Products &amp; Equipment'!$C:$C,$B13,'Health Products &amp; Equipment'!BH:BH)+SUMIF('Other Pharma &amp; Health Products'!$C:$C,$B13,'Other Pharma &amp; Health Products'!BH:BH)+SUMIF('PSM Costs'!$C:$C,$B13,'PSM Costs'!BH:BH)&gt;0,SUMIF(Pharmaceuticals!$C:$C,$B13,Pharmaceuticals!BH:BH)+SUMIF('Health Products &amp; Equipment'!$C:$C,$B13,'Health Products &amp; Equipment'!BH:BH)+SUMIF('Other Pharma &amp; Health Products'!$C:$C,$B13,'Other Pharma &amp; Health Products'!BH:BH)+SUMIF('PSM Costs'!$C:$C,$B13,'PSM Costs'!BH:BH),"")</f>
        <v>7700.4000000000005</v>
      </c>
      <c r="O13" s="182" t="str">
        <f t="shared" ca="1" si="3"/>
        <v/>
      </c>
      <c r="P13" s="123" t="str">
        <f ca="1">IF(SUMIF(Pharmaceuticals!$C:$C,$B13,Pharmaceuticals!BT:BT)+SUMIF('Health Products &amp; Equipment'!$C:$C,$B13,'Health Products &amp; Equipment'!BT:BT)+SUMIF('Other Pharma &amp; Health Products'!$C:$C,$B13,'Other Pharma &amp; Health Products'!BT:BT)+SUMIF('PSM Costs'!$C:$C,$B13,'PSM Costs'!BT:BT)&gt;0,SUMIF(Pharmaceuticals!$C:$C,$B13,Pharmaceuticals!BT:BT)+SUMIF('Health Products &amp; Equipment'!$C:$C,$B13,'Health Products &amp; Equipment'!BT:BT)+SUMIF('Other Pharma &amp; Health Products'!$C:$C,$B13,'Other Pharma &amp; Health Products'!BT:BT)+SUMIF('PSM Costs'!$C:$C,$B13,'PSM Costs'!BT:BT),"")</f>
        <v/>
      </c>
      <c r="Q13" s="123" t="str">
        <f ca="1">IF(SUMIF(Pharmaceuticals!$C:$C,$B13,Pharmaceuticals!BU:BU)+SUMIF('Health Products &amp; Equipment'!$C:$C,$B13,'Health Products &amp; Equipment'!BU:BU)+SUMIF('Other Pharma &amp; Health Products'!$C:$C,$B13,'Other Pharma &amp; Health Products'!BU:BU)+SUMIF('PSM Costs'!$C:$C,$B13,'PSM Costs'!BU:BU)&gt;0,SUMIF(Pharmaceuticals!$C:$C,$B13,Pharmaceuticals!BU:BU)+SUMIF('Health Products &amp; Equipment'!$C:$C,$B13,'Health Products &amp; Equipment'!BU:BU)+SUMIF('Other Pharma &amp; Health Products'!$C:$C,$B13,'Other Pharma &amp; Health Products'!BU:BU)+SUMIF('PSM Costs'!$C:$C,$B13,'PSM Costs'!BU:BU),"")</f>
        <v/>
      </c>
      <c r="R13" s="176">
        <f t="shared" ca="1" si="4"/>
        <v>26839.800000000003</v>
      </c>
    </row>
    <row r="14" spans="1:18" ht="25.5" x14ac:dyDescent="0.2">
      <c r="A14" s="107">
        <v>7</v>
      </c>
      <c r="B14" s="107" t="str">
        <f ca="1">IFERROR(VLOOKUP(A14,'Rank unique CI-Prod-Spec'!I:J,2,FALSE),"")</f>
        <v>4.1--13---345</v>
      </c>
      <c r="C14" s="122" t="str">
        <f ca="1">IFERROR(VLOOKUP(LEFT(B14,FIND("--",B14)-1),CatCostInp!D:E,2,FALSE),"")</f>
        <v>4.1 Antiretroviral medicines</v>
      </c>
      <c r="D14" s="122" t="str">
        <f ca="1">IFERROR(INDIRECT(ADDRESS(MATCH(VALUE(MID(B14,FIND("--",B14)+2,FIND("---",B14)-FIND("--",B14)-2)),CatProd!G:G,0),2,1,1,"CatProd")),"")</f>
        <v>Efavirenz</v>
      </c>
      <c r="E14" s="122" t="str">
        <f ca="1">IFERROR(INDIRECT(ADDRESS(MATCH(VALUE(RIGHT(B14,LEN(B14)-FIND("---",B14)-2)),CatProdSpec!I:I,0),3,1,1,"CatProdSpec")),"")</f>
        <v>600mg - Tablet - Bottle of 30</v>
      </c>
      <c r="F14" s="181">
        <f t="shared" ca="1" si="0"/>
        <v>3</v>
      </c>
      <c r="G14" s="176">
        <f ca="1">IF(SUMIF(Pharmaceuticals!$C:$C,$B14,Pharmaceuticals!AG:AG)+SUMIF('Health Products &amp; Equipment'!$C:$C,$B14,'Health Products &amp; Equipment'!AG:AG)+SUMIF('Other Pharma &amp; Health Products'!$C:$C,$B14,'Other Pharma &amp; Health Products'!AG:AG)+SUMIF('PSM Costs'!$C:$C,$B14,'PSM Costs'!AG:AG)&gt;0,SUMIF(Pharmaceuticals!$C:$C,$B14,Pharmaceuticals!AG:AG)+SUMIF('Health Products &amp; Equipment'!$C:$C,$B14,'Health Products &amp; Equipment'!AG:AG)+SUMIF('Other Pharma &amp; Health Products'!$C:$C,$B14,'Other Pharma &amp; Health Products'!AG:AG)+SUMIF('PSM Costs'!$C:$C,$B14,'PSM Costs'!AG:AG),"")</f>
        <v>5892</v>
      </c>
      <c r="H14" s="176">
        <f ca="1">IF(SUMIF(Pharmaceuticals!$C:$C,$B14,Pharmaceuticals!AH:AH)+SUMIF('Health Products &amp; Equipment'!$C:$C,$B14,'Health Products &amp; Equipment'!AH:AH)+SUMIF('Other Pharma &amp; Health Products'!$C:$C,$B14,'Other Pharma &amp; Health Products'!AH:AH)+SUMIF('PSM Costs'!$C:$C,$B14,'PSM Costs'!AH:AH)&gt;0,SUMIF(Pharmaceuticals!$C:$C,$B14,Pharmaceuticals!AH:AH)+SUMIF('Health Products &amp; Equipment'!$C:$C,$B14,'Health Products &amp; Equipment'!AH:AH)+SUMIF('Other Pharma &amp; Health Products'!$C:$C,$B14,'Other Pharma &amp; Health Products'!AH:AH)+SUMIF('PSM Costs'!$C:$C,$B14,'PSM Costs'!AH:AH),"")</f>
        <v>17676</v>
      </c>
      <c r="I14" s="182">
        <f t="shared" ca="1" si="1"/>
        <v>3</v>
      </c>
      <c r="J14" s="123">
        <f ca="1">IF(SUMIF(Pharmaceuticals!$C:$C,$B14,Pharmaceuticals!AT:AT)+SUMIF('Health Products &amp; Equipment'!$C:$C,$B14,'Health Products &amp; Equipment'!AT:AT)+SUMIF('Other Pharma &amp; Health Products'!$C:$C,$B14,'Other Pharma &amp; Health Products'!AT:AT)+SUMIF('PSM Costs'!$C:$C,$B14,'PSM Costs'!AT:AT)&gt;0,SUMIF(Pharmaceuticals!$C:$C,$B14,Pharmaceuticals!AT:AT)+SUMIF('Health Products &amp; Equipment'!$C:$C,$B14,'Health Products &amp; Equipment'!AT:AT)+SUMIF('Other Pharma &amp; Health Products'!$C:$C,$B14,'Other Pharma &amp; Health Products'!AT:AT)+SUMIF('PSM Costs'!$C:$C,$B14,'PSM Costs'!AT:AT),"")</f>
        <v>6441</v>
      </c>
      <c r="K14" s="123">
        <f ca="1">IF(SUMIF(Pharmaceuticals!$C:$C,$B14,Pharmaceuticals!AU:AU)+SUMIF('Health Products &amp; Equipment'!$C:$C,$B14,'Health Products &amp; Equipment'!AU:AU)+SUMIF('Other Pharma &amp; Health Products'!$C:$C,$B14,'Other Pharma &amp; Health Products'!AU:AU)+SUMIF('PSM Costs'!$C:$C,$B14,'PSM Costs'!AU:AU)&gt;0,SUMIF(Pharmaceuticals!$C:$C,$B14,Pharmaceuticals!AU:AU)+SUMIF('Health Products &amp; Equipment'!$C:$C,$B14,'Health Products &amp; Equipment'!AU:AU)+SUMIF('Other Pharma &amp; Health Products'!$C:$C,$B14,'Other Pharma &amp; Health Products'!AU:AU)+SUMIF('PSM Costs'!$C:$C,$B14,'PSM Costs'!AU:AU),"")</f>
        <v>19323</v>
      </c>
      <c r="L14" s="181">
        <f t="shared" ca="1" si="2"/>
        <v>3</v>
      </c>
      <c r="M14" s="176">
        <f ca="1">IF(SUMIF(Pharmaceuticals!$C:$C,$B14,Pharmaceuticals!BG:BG)+SUMIF('Health Products &amp; Equipment'!$C:$C,$B14,'Health Products &amp; Equipment'!BG:BG)+SUMIF('Other Pharma &amp; Health Products'!$C:$C,$B14,'Other Pharma &amp; Health Products'!BG:BG)+SUMIF('PSM Costs'!$C:$C,$B14,'PSM Costs'!BG:BG)&gt;0,SUMIF(Pharmaceuticals!$C:$C,$B14,Pharmaceuticals!BG:BG)+SUMIF('Health Products &amp; Equipment'!$C:$C,$B14,'Health Products &amp; Equipment'!BG:BG)+SUMIF('Other Pharma &amp; Health Products'!$C:$C,$B14,'Other Pharma &amp; Health Products'!BG:BG)+SUMIF('PSM Costs'!$C:$C,$B14,'PSM Costs'!BG:BG),"")</f>
        <v>6540</v>
      </c>
      <c r="N14" s="176">
        <f ca="1">IF(SUMIF(Pharmaceuticals!$C:$C,$B14,Pharmaceuticals!BH:BH)+SUMIF('Health Products &amp; Equipment'!$C:$C,$B14,'Health Products &amp; Equipment'!BH:BH)+SUMIF('Other Pharma &amp; Health Products'!$C:$C,$B14,'Other Pharma &amp; Health Products'!BH:BH)+SUMIF('PSM Costs'!$C:$C,$B14,'PSM Costs'!BH:BH)&gt;0,SUMIF(Pharmaceuticals!$C:$C,$B14,Pharmaceuticals!BH:BH)+SUMIF('Health Products &amp; Equipment'!$C:$C,$B14,'Health Products &amp; Equipment'!BH:BH)+SUMIF('Other Pharma &amp; Health Products'!$C:$C,$B14,'Other Pharma &amp; Health Products'!BH:BH)+SUMIF('PSM Costs'!$C:$C,$B14,'PSM Costs'!BH:BH),"")</f>
        <v>19620</v>
      </c>
      <c r="O14" s="182" t="str">
        <f t="shared" ca="1" si="3"/>
        <v/>
      </c>
      <c r="P14" s="123" t="str">
        <f ca="1">IF(SUMIF(Pharmaceuticals!$C:$C,$B14,Pharmaceuticals!BT:BT)+SUMIF('Health Products &amp; Equipment'!$C:$C,$B14,'Health Products &amp; Equipment'!BT:BT)+SUMIF('Other Pharma &amp; Health Products'!$C:$C,$B14,'Other Pharma &amp; Health Products'!BT:BT)+SUMIF('PSM Costs'!$C:$C,$B14,'PSM Costs'!BT:BT)&gt;0,SUMIF(Pharmaceuticals!$C:$C,$B14,Pharmaceuticals!BT:BT)+SUMIF('Health Products &amp; Equipment'!$C:$C,$B14,'Health Products &amp; Equipment'!BT:BT)+SUMIF('Other Pharma &amp; Health Products'!$C:$C,$B14,'Other Pharma &amp; Health Products'!BT:BT)+SUMIF('PSM Costs'!$C:$C,$B14,'PSM Costs'!BT:BT),"")</f>
        <v/>
      </c>
      <c r="Q14" s="123" t="str">
        <f ca="1">IF(SUMIF(Pharmaceuticals!$C:$C,$B14,Pharmaceuticals!BU:BU)+SUMIF('Health Products &amp; Equipment'!$C:$C,$B14,'Health Products &amp; Equipment'!BU:BU)+SUMIF('Other Pharma &amp; Health Products'!$C:$C,$B14,'Other Pharma &amp; Health Products'!BU:BU)+SUMIF('PSM Costs'!$C:$C,$B14,'PSM Costs'!BU:BU)&gt;0,SUMIF(Pharmaceuticals!$C:$C,$B14,Pharmaceuticals!BU:BU)+SUMIF('Health Products &amp; Equipment'!$C:$C,$B14,'Health Products &amp; Equipment'!BU:BU)+SUMIF('Other Pharma &amp; Health Products'!$C:$C,$B14,'Other Pharma &amp; Health Products'!BU:BU)+SUMIF('PSM Costs'!$C:$C,$B14,'PSM Costs'!BU:BU),"")</f>
        <v/>
      </c>
      <c r="R14" s="176">
        <f t="shared" ca="1" si="4"/>
        <v>56619</v>
      </c>
    </row>
    <row r="15" spans="1:18" ht="38.25" x14ac:dyDescent="0.2">
      <c r="A15" s="107">
        <v>8</v>
      </c>
      <c r="B15" s="107" t="str">
        <f ca="1">IFERROR(VLOOKUP(A15,'Rank unique CI-Prod-Spec'!I:J,2,FALSE),"")</f>
        <v>4.1--17---365</v>
      </c>
      <c r="C15" s="122" t="str">
        <f ca="1">IFERROR(VLOOKUP(LEFT(B15,FIND("--",B15)-1),CatCostInp!D:E,2,FALSE),"")</f>
        <v>4.1 Antiretroviral medicines</v>
      </c>
      <c r="D15" s="122" t="str">
        <f ca="1">IFERROR(INDIRECT(ADDRESS(MATCH(VALUE(MID(B15,FIND("--",B15)+2,FIND("---",B15)-FIND("--",B15)-2)),CatProd!G:G,0),2,1,1,"CatProd")),"")</f>
        <v>Efavirenz/Lamivudine/Tenofovir</v>
      </c>
      <c r="E15" s="122" t="str">
        <f ca="1">IFERROR(INDIRECT(ADDRESS(MATCH(VALUE(RIGHT(B15,LEN(B15)-FIND("---",B15)-2)),CatProdSpec!I:I,0),3,1,1,"CatProdSpec")),"")</f>
        <v>600mg+300mg+300mg - Tablet - Bottle of 30</v>
      </c>
      <c r="F15" s="181">
        <f t="shared" ca="1" si="0"/>
        <v>7.39</v>
      </c>
      <c r="G15" s="176">
        <f ca="1">IF(SUMIF(Pharmaceuticals!$C:$C,$B15,Pharmaceuticals!AG:AG)+SUMIF('Health Products &amp; Equipment'!$C:$C,$B15,'Health Products &amp; Equipment'!AG:AG)+SUMIF('Other Pharma &amp; Health Products'!$C:$C,$B15,'Other Pharma &amp; Health Products'!AG:AG)+SUMIF('PSM Costs'!$C:$C,$B15,'PSM Costs'!AG:AG)&gt;0,SUMIF(Pharmaceuticals!$C:$C,$B15,Pharmaceuticals!AG:AG)+SUMIF('Health Products &amp; Equipment'!$C:$C,$B15,'Health Products &amp; Equipment'!AG:AG)+SUMIF('Other Pharma &amp; Health Products'!$C:$C,$B15,'Other Pharma &amp; Health Products'!AG:AG)+SUMIF('PSM Costs'!$C:$C,$B15,'PSM Costs'!AG:AG),"")</f>
        <v>46824</v>
      </c>
      <c r="H15" s="176">
        <f ca="1">IF(SUMIF(Pharmaceuticals!$C:$C,$B15,Pharmaceuticals!AH:AH)+SUMIF('Health Products &amp; Equipment'!$C:$C,$B15,'Health Products &amp; Equipment'!AH:AH)+SUMIF('Other Pharma &amp; Health Products'!$C:$C,$B15,'Other Pharma &amp; Health Products'!AH:AH)+SUMIF('PSM Costs'!$C:$C,$B15,'PSM Costs'!AH:AH)&gt;0,SUMIF(Pharmaceuticals!$C:$C,$B15,Pharmaceuticals!AH:AH)+SUMIF('Health Products &amp; Equipment'!$C:$C,$B15,'Health Products &amp; Equipment'!AH:AH)+SUMIF('Other Pharma &amp; Health Products'!$C:$C,$B15,'Other Pharma &amp; Health Products'!AH:AH)+SUMIF('PSM Costs'!$C:$C,$B15,'PSM Costs'!AH:AH),"")</f>
        <v>346029.36</v>
      </c>
      <c r="I15" s="182">
        <f t="shared" ca="1" si="1"/>
        <v>7.3900000000000006</v>
      </c>
      <c r="J15" s="123">
        <f ca="1">IF(SUMIF(Pharmaceuticals!$C:$C,$B15,Pharmaceuticals!AT:AT)+SUMIF('Health Products &amp; Equipment'!$C:$C,$B15,'Health Products &amp; Equipment'!AT:AT)+SUMIF('Other Pharma &amp; Health Products'!$C:$C,$B15,'Other Pharma &amp; Health Products'!AT:AT)+SUMIF('PSM Costs'!$C:$C,$B15,'PSM Costs'!AT:AT)&gt;0,SUMIF(Pharmaceuticals!$C:$C,$B15,Pharmaceuticals!AT:AT)+SUMIF('Health Products &amp; Equipment'!$C:$C,$B15,'Health Products &amp; Equipment'!AT:AT)+SUMIF('Other Pharma &amp; Health Products'!$C:$C,$B15,'Other Pharma &amp; Health Products'!AT:AT)+SUMIF('PSM Costs'!$C:$C,$B15,'PSM Costs'!AT:AT),"")</f>
        <v>39580</v>
      </c>
      <c r="K15" s="123">
        <f ca="1">IF(SUMIF(Pharmaceuticals!$C:$C,$B15,Pharmaceuticals!AU:AU)+SUMIF('Health Products &amp; Equipment'!$C:$C,$B15,'Health Products &amp; Equipment'!AU:AU)+SUMIF('Other Pharma &amp; Health Products'!$C:$C,$B15,'Other Pharma &amp; Health Products'!AU:AU)+SUMIF('PSM Costs'!$C:$C,$B15,'PSM Costs'!AU:AU)&gt;0,SUMIF(Pharmaceuticals!$C:$C,$B15,Pharmaceuticals!AU:AU)+SUMIF('Health Products &amp; Equipment'!$C:$C,$B15,'Health Products &amp; Equipment'!AU:AU)+SUMIF('Other Pharma &amp; Health Products'!$C:$C,$B15,'Other Pharma &amp; Health Products'!AU:AU)+SUMIF('PSM Costs'!$C:$C,$B15,'PSM Costs'!AU:AU),"")</f>
        <v>292496.2</v>
      </c>
      <c r="L15" s="181">
        <f t="shared" ca="1" si="2"/>
        <v>7.3900000000000006</v>
      </c>
      <c r="M15" s="176">
        <f ca="1">IF(SUMIF(Pharmaceuticals!$C:$C,$B15,Pharmaceuticals!BG:BG)+SUMIF('Health Products &amp; Equipment'!$C:$C,$B15,'Health Products &amp; Equipment'!BG:BG)+SUMIF('Other Pharma &amp; Health Products'!$C:$C,$B15,'Other Pharma &amp; Health Products'!BG:BG)+SUMIF('PSM Costs'!$C:$C,$B15,'PSM Costs'!BG:BG)&gt;0,SUMIF(Pharmaceuticals!$C:$C,$B15,Pharmaceuticals!BG:BG)+SUMIF('Health Products &amp; Equipment'!$C:$C,$B15,'Health Products &amp; Equipment'!BG:BG)+SUMIF('Other Pharma &amp; Health Products'!$C:$C,$B15,'Other Pharma &amp; Health Products'!BG:BG)+SUMIF('PSM Costs'!$C:$C,$B15,'PSM Costs'!BG:BG),"")</f>
        <v>36176</v>
      </c>
      <c r="N15" s="176">
        <f ca="1">IF(SUMIF(Pharmaceuticals!$C:$C,$B15,Pharmaceuticals!BH:BH)+SUMIF('Health Products &amp; Equipment'!$C:$C,$B15,'Health Products &amp; Equipment'!BH:BH)+SUMIF('Other Pharma &amp; Health Products'!$C:$C,$B15,'Other Pharma &amp; Health Products'!BH:BH)+SUMIF('PSM Costs'!$C:$C,$B15,'PSM Costs'!BH:BH)&gt;0,SUMIF(Pharmaceuticals!$C:$C,$B15,Pharmaceuticals!BH:BH)+SUMIF('Health Products &amp; Equipment'!$C:$C,$B15,'Health Products &amp; Equipment'!BH:BH)+SUMIF('Other Pharma &amp; Health Products'!$C:$C,$B15,'Other Pharma &amp; Health Products'!BH:BH)+SUMIF('PSM Costs'!$C:$C,$B15,'PSM Costs'!BH:BH),"")</f>
        <v>267340.64</v>
      </c>
      <c r="O15" s="182" t="str">
        <f t="shared" ca="1" si="3"/>
        <v/>
      </c>
      <c r="P15" s="123" t="str">
        <f ca="1">IF(SUMIF(Pharmaceuticals!$C:$C,$B15,Pharmaceuticals!BT:BT)+SUMIF('Health Products &amp; Equipment'!$C:$C,$B15,'Health Products &amp; Equipment'!BT:BT)+SUMIF('Other Pharma &amp; Health Products'!$C:$C,$B15,'Other Pharma &amp; Health Products'!BT:BT)+SUMIF('PSM Costs'!$C:$C,$B15,'PSM Costs'!BT:BT)&gt;0,SUMIF(Pharmaceuticals!$C:$C,$B15,Pharmaceuticals!BT:BT)+SUMIF('Health Products &amp; Equipment'!$C:$C,$B15,'Health Products &amp; Equipment'!BT:BT)+SUMIF('Other Pharma &amp; Health Products'!$C:$C,$B15,'Other Pharma &amp; Health Products'!BT:BT)+SUMIF('PSM Costs'!$C:$C,$B15,'PSM Costs'!BT:BT),"")</f>
        <v/>
      </c>
      <c r="Q15" s="123" t="str">
        <f ca="1">IF(SUMIF(Pharmaceuticals!$C:$C,$B15,Pharmaceuticals!BU:BU)+SUMIF('Health Products &amp; Equipment'!$C:$C,$B15,'Health Products &amp; Equipment'!BU:BU)+SUMIF('Other Pharma &amp; Health Products'!$C:$C,$B15,'Other Pharma &amp; Health Products'!BU:BU)+SUMIF('PSM Costs'!$C:$C,$B15,'PSM Costs'!BU:BU)&gt;0,SUMIF(Pharmaceuticals!$C:$C,$B15,Pharmaceuticals!BU:BU)+SUMIF('Health Products &amp; Equipment'!$C:$C,$B15,'Health Products &amp; Equipment'!BU:BU)+SUMIF('Other Pharma &amp; Health Products'!$C:$C,$B15,'Other Pharma &amp; Health Products'!BU:BU)+SUMIF('PSM Costs'!$C:$C,$B15,'PSM Costs'!BU:BU),"")</f>
        <v/>
      </c>
      <c r="R15" s="176">
        <f t="shared" ca="1" si="4"/>
        <v>905866.20000000007</v>
      </c>
    </row>
    <row r="16" spans="1:18" ht="38.25" x14ac:dyDescent="0.2">
      <c r="A16" s="107">
        <v>9</v>
      </c>
      <c r="B16" s="107" t="str">
        <f ca="1">IFERROR(VLOOKUP(A16,'Rank unique CI-Prod-Spec'!I:J,2,FALSE),"")</f>
        <v>4.1--26---612</v>
      </c>
      <c r="C16" s="122" t="str">
        <f ca="1">IFERROR(VLOOKUP(LEFT(B16,FIND("--",B16)-1),CatCostInp!D:E,2,FALSE),"")</f>
        <v>4.1 Antiretroviral medicines</v>
      </c>
      <c r="D16" s="122" t="str">
        <f ca="1">IFERROR(INDIRECT(ADDRESS(MATCH(VALUE(MID(B16,FIND("--",B16)+2,FIND("---",B16)-FIND("--",B16)-2)),CatProd!G:G,0),2,1,1,"CatProd")),"")</f>
        <v>Lamivudine/Nevirapine/Zidovudine</v>
      </c>
      <c r="E16" s="122" t="str">
        <f ca="1">IFERROR(INDIRECT(ADDRESS(MATCH(VALUE(RIGHT(B16,LEN(B16)-FIND("---",B16)-2)),CatProdSpec!I:I,0),3,1,1,"CatProdSpec")),"")</f>
        <v>150mg+200mg+300mg - Tablet - Bottle of 60</v>
      </c>
      <c r="F16" s="181">
        <f t="shared" ca="1" si="0"/>
        <v>7.4000000000000012</v>
      </c>
      <c r="G16" s="176">
        <f ca="1">IF(SUMIF(Pharmaceuticals!$C:$C,$B16,Pharmaceuticals!AG:AG)+SUMIF('Health Products &amp; Equipment'!$C:$C,$B16,'Health Products &amp; Equipment'!AG:AG)+SUMIF('Other Pharma &amp; Health Products'!$C:$C,$B16,'Other Pharma &amp; Health Products'!AG:AG)+SUMIF('PSM Costs'!$C:$C,$B16,'PSM Costs'!AG:AG)&gt;0,SUMIF(Pharmaceuticals!$C:$C,$B16,Pharmaceuticals!AG:AG)+SUMIF('Health Products &amp; Equipment'!$C:$C,$B16,'Health Products &amp; Equipment'!AG:AG)+SUMIF('Other Pharma &amp; Health Products'!$C:$C,$B16,'Other Pharma &amp; Health Products'!AG:AG)+SUMIF('PSM Costs'!$C:$C,$B16,'PSM Costs'!AG:AG),"")</f>
        <v>12403</v>
      </c>
      <c r="H16" s="176">
        <f ca="1">IF(SUMIF(Pharmaceuticals!$C:$C,$B16,Pharmaceuticals!AH:AH)+SUMIF('Health Products &amp; Equipment'!$C:$C,$B16,'Health Products &amp; Equipment'!AH:AH)+SUMIF('Other Pharma &amp; Health Products'!$C:$C,$B16,'Other Pharma &amp; Health Products'!AH:AH)+SUMIF('PSM Costs'!$C:$C,$B16,'PSM Costs'!AH:AH)&gt;0,SUMIF(Pharmaceuticals!$C:$C,$B16,Pharmaceuticals!AH:AH)+SUMIF('Health Products &amp; Equipment'!$C:$C,$B16,'Health Products &amp; Equipment'!AH:AH)+SUMIF('Other Pharma &amp; Health Products'!$C:$C,$B16,'Other Pharma &amp; Health Products'!AH:AH)+SUMIF('PSM Costs'!$C:$C,$B16,'PSM Costs'!AH:AH),"")</f>
        <v>91782.200000000012</v>
      </c>
      <c r="I16" s="182">
        <f t="shared" ca="1" si="1"/>
        <v>7.4000000000000012</v>
      </c>
      <c r="J16" s="123">
        <f ca="1">IF(SUMIF(Pharmaceuticals!$C:$C,$B16,Pharmaceuticals!AT:AT)+SUMIF('Health Products &amp; Equipment'!$C:$C,$B16,'Health Products &amp; Equipment'!AT:AT)+SUMIF('Other Pharma &amp; Health Products'!$C:$C,$B16,'Other Pharma &amp; Health Products'!AT:AT)+SUMIF('PSM Costs'!$C:$C,$B16,'PSM Costs'!AT:AT)&gt;0,SUMIF(Pharmaceuticals!$C:$C,$B16,Pharmaceuticals!AT:AT)+SUMIF('Health Products &amp; Equipment'!$C:$C,$B16,'Health Products &amp; Equipment'!AT:AT)+SUMIF('Other Pharma &amp; Health Products'!$C:$C,$B16,'Other Pharma &amp; Health Products'!AT:AT)+SUMIF('PSM Costs'!$C:$C,$B16,'PSM Costs'!AT:AT),"")</f>
        <v>12898</v>
      </c>
      <c r="K16" s="123">
        <f ca="1">IF(SUMIF(Pharmaceuticals!$C:$C,$B16,Pharmaceuticals!AU:AU)+SUMIF('Health Products &amp; Equipment'!$C:$C,$B16,'Health Products &amp; Equipment'!AU:AU)+SUMIF('Other Pharma &amp; Health Products'!$C:$C,$B16,'Other Pharma &amp; Health Products'!AU:AU)+SUMIF('PSM Costs'!$C:$C,$B16,'PSM Costs'!AU:AU)&gt;0,SUMIF(Pharmaceuticals!$C:$C,$B16,Pharmaceuticals!AU:AU)+SUMIF('Health Products &amp; Equipment'!$C:$C,$B16,'Health Products &amp; Equipment'!AU:AU)+SUMIF('Other Pharma &amp; Health Products'!$C:$C,$B16,'Other Pharma &amp; Health Products'!AU:AU)+SUMIF('PSM Costs'!$C:$C,$B16,'PSM Costs'!AU:AU),"")</f>
        <v>95445.200000000012</v>
      </c>
      <c r="L16" s="181">
        <f t="shared" ca="1" si="2"/>
        <v>7.4</v>
      </c>
      <c r="M16" s="176">
        <f ca="1">IF(SUMIF(Pharmaceuticals!$C:$C,$B16,Pharmaceuticals!BG:BG)+SUMIF('Health Products &amp; Equipment'!$C:$C,$B16,'Health Products &amp; Equipment'!BG:BG)+SUMIF('Other Pharma &amp; Health Products'!$C:$C,$B16,'Other Pharma &amp; Health Products'!BG:BG)+SUMIF('PSM Costs'!$C:$C,$B16,'PSM Costs'!BG:BG)&gt;0,SUMIF(Pharmaceuticals!$C:$C,$B16,Pharmaceuticals!BG:BG)+SUMIF('Health Products &amp; Equipment'!$C:$C,$B16,'Health Products &amp; Equipment'!BG:BG)+SUMIF('Other Pharma &amp; Health Products'!$C:$C,$B16,'Other Pharma &amp; Health Products'!BG:BG)+SUMIF('PSM Costs'!$C:$C,$B16,'PSM Costs'!BG:BG),"")</f>
        <v>12852</v>
      </c>
      <c r="N16" s="176">
        <f ca="1">IF(SUMIF(Pharmaceuticals!$C:$C,$B16,Pharmaceuticals!BH:BH)+SUMIF('Health Products &amp; Equipment'!$C:$C,$B16,'Health Products &amp; Equipment'!BH:BH)+SUMIF('Other Pharma &amp; Health Products'!$C:$C,$B16,'Other Pharma &amp; Health Products'!BH:BH)+SUMIF('PSM Costs'!$C:$C,$B16,'PSM Costs'!BH:BH)&gt;0,SUMIF(Pharmaceuticals!$C:$C,$B16,Pharmaceuticals!BH:BH)+SUMIF('Health Products &amp; Equipment'!$C:$C,$B16,'Health Products &amp; Equipment'!BH:BH)+SUMIF('Other Pharma &amp; Health Products'!$C:$C,$B16,'Other Pharma &amp; Health Products'!BH:BH)+SUMIF('PSM Costs'!$C:$C,$B16,'PSM Costs'!BH:BH),"")</f>
        <v>95104.8</v>
      </c>
      <c r="O16" s="182" t="str">
        <f t="shared" ca="1" si="3"/>
        <v/>
      </c>
      <c r="P16" s="123" t="str">
        <f ca="1">IF(SUMIF(Pharmaceuticals!$C:$C,$B16,Pharmaceuticals!BT:BT)+SUMIF('Health Products &amp; Equipment'!$C:$C,$B16,'Health Products &amp; Equipment'!BT:BT)+SUMIF('Other Pharma &amp; Health Products'!$C:$C,$B16,'Other Pharma &amp; Health Products'!BT:BT)+SUMIF('PSM Costs'!$C:$C,$B16,'PSM Costs'!BT:BT)&gt;0,SUMIF(Pharmaceuticals!$C:$C,$B16,Pharmaceuticals!BT:BT)+SUMIF('Health Products &amp; Equipment'!$C:$C,$B16,'Health Products &amp; Equipment'!BT:BT)+SUMIF('Other Pharma &amp; Health Products'!$C:$C,$B16,'Other Pharma &amp; Health Products'!BT:BT)+SUMIF('PSM Costs'!$C:$C,$B16,'PSM Costs'!BT:BT),"")</f>
        <v/>
      </c>
      <c r="Q16" s="123" t="str">
        <f ca="1">IF(SUMIF(Pharmaceuticals!$C:$C,$B16,Pharmaceuticals!BU:BU)+SUMIF('Health Products &amp; Equipment'!$C:$C,$B16,'Health Products &amp; Equipment'!BU:BU)+SUMIF('Other Pharma &amp; Health Products'!$C:$C,$B16,'Other Pharma &amp; Health Products'!BU:BU)+SUMIF('PSM Costs'!$C:$C,$B16,'PSM Costs'!BU:BU)&gt;0,SUMIF(Pharmaceuticals!$C:$C,$B16,Pharmaceuticals!BU:BU)+SUMIF('Health Products &amp; Equipment'!$C:$C,$B16,'Health Products &amp; Equipment'!BU:BU)+SUMIF('Other Pharma &amp; Health Products'!$C:$C,$B16,'Other Pharma &amp; Health Products'!BU:BU)+SUMIF('PSM Costs'!$C:$C,$B16,'PSM Costs'!BU:BU),"")</f>
        <v/>
      </c>
      <c r="R16" s="176">
        <f t="shared" ca="1" si="4"/>
        <v>282332.2</v>
      </c>
    </row>
    <row r="17" spans="1:18" ht="38.25" x14ac:dyDescent="0.2">
      <c r="A17" s="107">
        <v>10</v>
      </c>
      <c r="B17" s="107" t="str">
        <f ca="1">IFERROR(VLOOKUP(A17,'Rank unique CI-Prod-Spec'!I:J,2,FALSE),"")</f>
        <v>4.1--26---616</v>
      </c>
      <c r="C17" s="122" t="str">
        <f ca="1">IFERROR(VLOOKUP(LEFT(B17,FIND("--",B17)-1),CatCostInp!D:E,2,FALSE),"")</f>
        <v>4.1 Antiretroviral medicines</v>
      </c>
      <c r="D17" s="122" t="str">
        <f ca="1">IFERROR(INDIRECT(ADDRESS(MATCH(VALUE(MID(B17,FIND("--",B17)+2,FIND("---",B17)-FIND("--",B17)-2)),CatProd!G:G,0),2,1,1,"CatProd")),"")</f>
        <v>Lamivudine/Nevirapine/Zidovudine</v>
      </c>
      <c r="E17" s="122" t="str">
        <f ca="1">IFERROR(INDIRECT(ADDRESS(MATCH(VALUE(RIGHT(B17,LEN(B17)-FIND("---",B17)-2)),CatProdSpec!I:I,0),3,1,1,"CatProdSpec")),"")</f>
        <v>30mg+50mg+60mg - Dispersible tablet - Bottle of 60</v>
      </c>
      <c r="F17" s="181">
        <f t="shared" ca="1" si="0"/>
        <v>3.25</v>
      </c>
      <c r="G17" s="176">
        <f ca="1">IF(SUMIF(Pharmaceuticals!$C:$C,$B17,Pharmaceuticals!AG:AG)+SUMIF('Health Products &amp; Equipment'!$C:$C,$B17,'Health Products &amp; Equipment'!AG:AG)+SUMIF('Other Pharma &amp; Health Products'!$C:$C,$B17,'Other Pharma &amp; Health Products'!AG:AG)+SUMIF('PSM Costs'!$C:$C,$B17,'PSM Costs'!AG:AG)&gt;0,SUMIF(Pharmaceuticals!$C:$C,$B17,Pharmaceuticals!AG:AG)+SUMIF('Health Products &amp; Equipment'!$C:$C,$B17,'Health Products &amp; Equipment'!AG:AG)+SUMIF('Other Pharma &amp; Health Products'!$C:$C,$B17,'Other Pharma &amp; Health Products'!AG:AG)+SUMIF('PSM Costs'!$C:$C,$B17,'PSM Costs'!AG:AG),"")</f>
        <v>2025</v>
      </c>
      <c r="H17" s="176">
        <f ca="1">IF(SUMIF(Pharmaceuticals!$C:$C,$B17,Pharmaceuticals!AH:AH)+SUMIF('Health Products &amp; Equipment'!$C:$C,$B17,'Health Products &amp; Equipment'!AH:AH)+SUMIF('Other Pharma &amp; Health Products'!$C:$C,$B17,'Other Pharma &amp; Health Products'!AH:AH)+SUMIF('PSM Costs'!$C:$C,$B17,'PSM Costs'!AH:AH)&gt;0,SUMIF(Pharmaceuticals!$C:$C,$B17,Pharmaceuticals!AH:AH)+SUMIF('Health Products &amp; Equipment'!$C:$C,$B17,'Health Products &amp; Equipment'!AH:AH)+SUMIF('Other Pharma &amp; Health Products'!$C:$C,$B17,'Other Pharma &amp; Health Products'!AH:AH)+SUMIF('PSM Costs'!$C:$C,$B17,'PSM Costs'!AH:AH),"")</f>
        <v>6581.25</v>
      </c>
      <c r="I17" s="182">
        <f t="shared" ca="1" si="1"/>
        <v>3.25</v>
      </c>
      <c r="J17" s="123">
        <f ca="1">IF(SUMIF(Pharmaceuticals!$C:$C,$B17,Pharmaceuticals!AT:AT)+SUMIF('Health Products &amp; Equipment'!$C:$C,$B17,'Health Products &amp; Equipment'!AT:AT)+SUMIF('Other Pharma &amp; Health Products'!$C:$C,$B17,'Other Pharma &amp; Health Products'!AT:AT)+SUMIF('PSM Costs'!$C:$C,$B17,'PSM Costs'!AT:AT)&gt;0,SUMIF(Pharmaceuticals!$C:$C,$B17,Pharmaceuticals!AT:AT)+SUMIF('Health Products &amp; Equipment'!$C:$C,$B17,'Health Products &amp; Equipment'!AT:AT)+SUMIF('Other Pharma &amp; Health Products'!$C:$C,$B17,'Other Pharma &amp; Health Products'!AT:AT)+SUMIF('PSM Costs'!$C:$C,$B17,'PSM Costs'!AT:AT),"")</f>
        <v>2367</v>
      </c>
      <c r="K17" s="123">
        <f ca="1">IF(SUMIF(Pharmaceuticals!$C:$C,$B17,Pharmaceuticals!AU:AU)+SUMIF('Health Products &amp; Equipment'!$C:$C,$B17,'Health Products &amp; Equipment'!AU:AU)+SUMIF('Other Pharma &amp; Health Products'!$C:$C,$B17,'Other Pharma &amp; Health Products'!AU:AU)+SUMIF('PSM Costs'!$C:$C,$B17,'PSM Costs'!AU:AU)&gt;0,SUMIF(Pharmaceuticals!$C:$C,$B17,Pharmaceuticals!AU:AU)+SUMIF('Health Products &amp; Equipment'!$C:$C,$B17,'Health Products &amp; Equipment'!AU:AU)+SUMIF('Other Pharma &amp; Health Products'!$C:$C,$B17,'Other Pharma &amp; Health Products'!AU:AU)+SUMIF('PSM Costs'!$C:$C,$B17,'PSM Costs'!AU:AU),"")</f>
        <v>7692.75</v>
      </c>
      <c r="L17" s="181">
        <f t="shared" ca="1" si="2"/>
        <v>3.25</v>
      </c>
      <c r="M17" s="176">
        <f ca="1">IF(SUMIF(Pharmaceuticals!$C:$C,$B17,Pharmaceuticals!BG:BG)+SUMIF('Health Products &amp; Equipment'!$C:$C,$B17,'Health Products &amp; Equipment'!BG:BG)+SUMIF('Other Pharma &amp; Health Products'!$C:$C,$B17,'Other Pharma &amp; Health Products'!BG:BG)+SUMIF('PSM Costs'!$C:$C,$B17,'PSM Costs'!BG:BG)&gt;0,SUMIF(Pharmaceuticals!$C:$C,$B17,Pharmaceuticals!BG:BG)+SUMIF('Health Products &amp; Equipment'!$C:$C,$B17,'Health Products &amp; Equipment'!BG:BG)+SUMIF('Other Pharma &amp; Health Products'!$C:$C,$B17,'Other Pharma &amp; Health Products'!BG:BG)+SUMIF('PSM Costs'!$C:$C,$B17,'PSM Costs'!BG:BG),"")</f>
        <v>2292</v>
      </c>
      <c r="N17" s="176">
        <f ca="1">IF(SUMIF(Pharmaceuticals!$C:$C,$B17,Pharmaceuticals!BH:BH)+SUMIF('Health Products &amp; Equipment'!$C:$C,$B17,'Health Products &amp; Equipment'!BH:BH)+SUMIF('Other Pharma &amp; Health Products'!$C:$C,$B17,'Other Pharma &amp; Health Products'!BH:BH)+SUMIF('PSM Costs'!$C:$C,$B17,'PSM Costs'!BH:BH)&gt;0,SUMIF(Pharmaceuticals!$C:$C,$B17,Pharmaceuticals!BH:BH)+SUMIF('Health Products &amp; Equipment'!$C:$C,$B17,'Health Products &amp; Equipment'!BH:BH)+SUMIF('Other Pharma &amp; Health Products'!$C:$C,$B17,'Other Pharma &amp; Health Products'!BH:BH)+SUMIF('PSM Costs'!$C:$C,$B17,'PSM Costs'!BH:BH),"")</f>
        <v>7449</v>
      </c>
      <c r="O17" s="182" t="str">
        <f t="shared" ca="1" si="3"/>
        <v/>
      </c>
      <c r="P17" s="123" t="str">
        <f ca="1">IF(SUMIF(Pharmaceuticals!$C:$C,$B17,Pharmaceuticals!BT:BT)+SUMIF('Health Products &amp; Equipment'!$C:$C,$B17,'Health Products &amp; Equipment'!BT:BT)+SUMIF('Other Pharma &amp; Health Products'!$C:$C,$B17,'Other Pharma &amp; Health Products'!BT:BT)+SUMIF('PSM Costs'!$C:$C,$B17,'PSM Costs'!BT:BT)&gt;0,SUMIF(Pharmaceuticals!$C:$C,$B17,Pharmaceuticals!BT:BT)+SUMIF('Health Products &amp; Equipment'!$C:$C,$B17,'Health Products &amp; Equipment'!BT:BT)+SUMIF('Other Pharma &amp; Health Products'!$C:$C,$B17,'Other Pharma &amp; Health Products'!BT:BT)+SUMIF('PSM Costs'!$C:$C,$B17,'PSM Costs'!BT:BT),"")</f>
        <v/>
      </c>
      <c r="Q17" s="123" t="str">
        <f ca="1">IF(SUMIF(Pharmaceuticals!$C:$C,$B17,Pharmaceuticals!BU:BU)+SUMIF('Health Products &amp; Equipment'!$C:$C,$B17,'Health Products &amp; Equipment'!BU:BU)+SUMIF('Other Pharma &amp; Health Products'!$C:$C,$B17,'Other Pharma &amp; Health Products'!BU:BU)+SUMIF('PSM Costs'!$C:$C,$B17,'PSM Costs'!BU:BU)&gt;0,SUMIF(Pharmaceuticals!$C:$C,$B17,Pharmaceuticals!BU:BU)+SUMIF('Health Products &amp; Equipment'!$C:$C,$B17,'Health Products &amp; Equipment'!BU:BU)+SUMIF('Other Pharma &amp; Health Products'!$C:$C,$B17,'Other Pharma &amp; Health Products'!BU:BU)+SUMIF('PSM Costs'!$C:$C,$B17,'PSM Costs'!BU:BU),"")</f>
        <v/>
      </c>
      <c r="R17" s="176">
        <f t="shared" ca="1" si="4"/>
        <v>21723</v>
      </c>
    </row>
    <row r="18" spans="1:18" ht="25.5" x14ac:dyDescent="0.2">
      <c r="A18" s="107">
        <v>11</v>
      </c>
      <c r="B18" s="107" t="str">
        <f ca="1">IFERROR(VLOOKUP(A18,'Rank unique CI-Prod-Spec'!I:J,2,FALSE),"")</f>
        <v>4.1--28---641</v>
      </c>
      <c r="C18" s="122" t="str">
        <f ca="1">IFERROR(VLOOKUP(LEFT(B18,FIND("--",B18)-1),CatCostInp!D:E,2,FALSE),"")</f>
        <v>4.1 Antiretroviral medicines</v>
      </c>
      <c r="D18" s="122" t="str">
        <f ca="1">IFERROR(INDIRECT(ADDRESS(MATCH(VALUE(MID(B18,FIND("--",B18)+2,FIND("---",B18)-FIND("--",B18)-2)),CatProd!G:G,0),2,1,1,"CatProd")),"")</f>
        <v>Lamivudine/Tenofovir Disoproxyl</v>
      </c>
      <c r="E18" s="122" t="str">
        <f ca="1">IFERROR(INDIRECT(ADDRESS(MATCH(VALUE(RIGHT(B18,LEN(B18)-FIND("---",B18)-2)),CatProdSpec!I:I,0),3,1,1,"CatProdSpec")),"")</f>
        <v>300mg+300mg - Tablet - Bottle of 30</v>
      </c>
      <c r="F18" s="181">
        <f t="shared" ca="1" si="0"/>
        <v>4.1500000000000004</v>
      </c>
      <c r="G18" s="176">
        <f ca="1">IF(SUMIF(Pharmaceuticals!$C:$C,$B18,Pharmaceuticals!AG:AG)+SUMIF('Health Products &amp; Equipment'!$C:$C,$B18,'Health Products &amp; Equipment'!AG:AG)+SUMIF('Other Pharma &amp; Health Products'!$C:$C,$B18,'Other Pharma &amp; Health Products'!AG:AG)+SUMIF('PSM Costs'!$C:$C,$B18,'PSM Costs'!AG:AG)&gt;0,SUMIF(Pharmaceuticals!$C:$C,$B18,Pharmaceuticals!AG:AG)+SUMIF('Health Products &amp; Equipment'!$C:$C,$B18,'Health Products &amp; Equipment'!AG:AG)+SUMIF('Other Pharma &amp; Health Products'!$C:$C,$B18,'Other Pharma &amp; Health Products'!AG:AG)+SUMIF('PSM Costs'!$C:$C,$B18,'PSM Costs'!AG:AG),"")</f>
        <v>5483</v>
      </c>
      <c r="H18" s="176">
        <f ca="1">IF(SUMIF(Pharmaceuticals!$C:$C,$B18,Pharmaceuticals!AH:AH)+SUMIF('Health Products &amp; Equipment'!$C:$C,$B18,'Health Products &amp; Equipment'!AH:AH)+SUMIF('Other Pharma &amp; Health Products'!$C:$C,$B18,'Other Pharma &amp; Health Products'!AH:AH)+SUMIF('PSM Costs'!$C:$C,$B18,'PSM Costs'!AH:AH)&gt;0,SUMIF(Pharmaceuticals!$C:$C,$B18,Pharmaceuticals!AH:AH)+SUMIF('Health Products &amp; Equipment'!$C:$C,$B18,'Health Products &amp; Equipment'!AH:AH)+SUMIF('Other Pharma &amp; Health Products'!$C:$C,$B18,'Other Pharma &amp; Health Products'!AH:AH)+SUMIF('PSM Costs'!$C:$C,$B18,'PSM Costs'!AH:AH),"")</f>
        <v>22754.45</v>
      </c>
      <c r="I18" s="182">
        <f t="shared" ca="1" si="1"/>
        <v>4.1500000000000004</v>
      </c>
      <c r="J18" s="123">
        <f ca="1">IF(SUMIF(Pharmaceuticals!$C:$C,$B18,Pharmaceuticals!AT:AT)+SUMIF('Health Products &amp; Equipment'!$C:$C,$B18,'Health Products &amp; Equipment'!AT:AT)+SUMIF('Other Pharma &amp; Health Products'!$C:$C,$B18,'Other Pharma &amp; Health Products'!AT:AT)+SUMIF('PSM Costs'!$C:$C,$B18,'PSM Costs'!AT:AT)&gt;0,SUMIF(Pharmaceuticals!$C:$C,$B18,Pharmaceuticals!AT:AT)+SUMIF('Health Products &amp; Equipment'!$C:$C,$B18,'Health Products &amp; Equipment'!AT:AT)+SUMIF('Other Pharma &amp; Health Products'!$C:$C,$B18,'Other Pharma &amp; Health Products'!AT:AT)+SUMIF('PSM Costs'!$C:$C,$B18,'PSM Costs'!AT:AT),"")</f>
        <v>7077</v>
      </c>
      <c r="K18" s="123">
        <f ca="1">IF(SUMIF(Pharmaceuticals!$C:$C,$B18,Pharmaceuticals!AU:AU)+SUMIF('Health Products &amp; Equipment'!$C:$C,$B18,'Health Products &amp; Equipment'!AU:AU)+SUMIF('Other Pharma &amp; Health Products'!$C:$C,$B18,'Other Pharma &amp; Health Products'!AU:AU)+SUMIF('PSM Costs'!$C:$C,$B18,'PSM Costs'!AU:AU)&gt;0,SUMIF(Pharmaceuticals!$C:$C,$B18,Pharmaceuticals!AU:AU)+SUMIF('Health Products &amp; Equipment'!$C:$C,$B18,'Health Products &amp; Equipment'!AU:AU)+SUMIF('Other Pharma &amp; Health Products'!$C:$C,$B18,'Other Pharma &amp; Health Products'!AU:AU)+SUMIF('PSM Costs'!$C:$C,$B18,'PSM Costs'!AU:AU),"")</f>
        <v>29369.550000000003</v>
      </c>
      <c r="L18" s="181">
        <f t="shared" ca="1" si="2"/>
        <v>4.1500000000000004</v>
      </c>
      <c r="M18" s="176">
        <f ca="1">IF(SUMIF(Pharmaceuticals!$C:$C,$B18,Pharmaceuticals!BG:BG)+SUMIF('Health Products &amp; Equipment'!$C:$C,$B18,'Health Products &amp; Equipment'!BG:BG)+SUMIF('Other Pharma &amp; Health Products'!$C:$C,$B18,'Other Pharma &amp; Health Products'!BG:BG)+SUMIF('PSM Costs'!$C:$C,$B18,'PSM Costs'!BG:BG)&gt;0,SUMIF(Pharmaceuticals!$C:$C,$B18,Pharmaceuticals!BG:BG)+SUMIF('Health Products &amp; Equipment'!$C:$C,$B18,'Health Products &amp; Equipment'!BG:BG)+SUMIF('Other Pharma &amp; Health Products'!$C:$C,$B18,'Other Pharma &amp; Health Products'!BG:BG)+SUMIF('PSM Costs'!$C:$C,$B18,'PSM Costs'!BG:BG),"")</f>
        <v>7608</v>
      </c>
      <c r="N18" s="176">
        <f ca="1">IF(SUMIF(Pharmaceuticals!$C:$C,$B18,Pharmaceuticals!BH:BH)+SUMIF('Health Products &amp; Equipment'!$C:$C,$B18,'Health Products &amp; Equipment'!BH:BH)+SUMIF('Other Pharma &amp; Health Products'!$C:$C,$B18,'Other Pharma &amp; Health Products'!BH:BH)+SUMIF('PSM Costs'!$C:$C,$B18,'PSM Costs'!BH:BH)&gt;0,SUMIF(Pharmaceuticals!$C:$C,$B18,Pharmaceuticals!BH:BH)+SUMIF('Health Products &amp; Equipment'!$C:$C,$B18,'Health Products &amp; Equipment'!BH:BH)+SUMIF('Other Pharma &amp; Health Products'!$C:$C,$B18,'Other Pharma &amp; Health Products'!BH:BH)+SUMIF('PSM Costs'!$C:$C,$B18,'PSM Costs'!BH:BH),"")</f>
        <v>31573.200000000004</v>
      </c>
      <c r="O18" s="182" t="str">
        <f t="shared" ca="1" si="3"/>
        <v/>
      </c>
      <c r="P18" s="123" t="str">
        <f ca="1">IF(SUMIF(Pharmaceuticals!$C:$C,$B18,Pharmaceuticals!BT:BT)+SUMIF('Health Products &amp; Equipment'!$C:$C,$B18,'Health Products &amp; Equipment'!BT:BT)+SUMIF('Other Pharma &amp; Health Products'!$C:$C,$B18,'Other Pharma &amp; Health Products'!BT:BT)+SUMIF('PSM Costs'!$C:$C,$B18,'PSM Costs'!BT:BT)&gt;0,SUMIF(Pharmaceuticals!$C:$C,$B18,Pharmaceuticals!BT:BT)+SUMIF('Health Products &amp; Equipment'!$C:$C,$B18,'Health Products &amp; Equipment'!BT:BT)+SUMIF('Other Pharma &amp; Health Products'!$C:$C,$B18,'Other Pharma &amp; Health Products'!BT:BT)+SUMIF('PSM Costs'!$C:$C,$B18,'PSM Costs'!BT:BT),"")</f>
        <v/>
      </c>
      <c r="Q18" s="123" t="str">
        <f ca="1">IF(SUMIF(Pharmaceuticals!$C:$C,$B18,Pharmaceuticals!BU:BU)+SUMIF('Health Products &amp; Equipment'!$C:$C,$B18,'Health Products &amp; Equipment'!BU:BU)+SUMIF('Other Pharma &amp; Health Products'!$C:$C,$B18,'Other Pharma &amp; Health Products'!BU:BU)+SUMIF('PSM Costs'!$C:$C,$B18,'PSM Costs'!BU:BU)&gt;0,SUMIF(Pharmaceuticals!$C:$C,$B18,Pharmaceuticals!BU:BU)+SUMIF('Health Products &amp; Equipment'!$C:$C,$B18,'Health Products &amp; Equipment'!BU:BU)+SUMIF('Other Pharma &amp; Health Products'!$C:$C,$B18,'Other Pharma &amp; Health Products'!BU:BU)+SUMIF('PSM Costs'!$C:$C,$B18,'PSM Costs'!BU:BU),"")</f>
        <v/>
      </c>
      <c r="R18" s="176">
        <f t="shared" ca="1" si="4"/>
        <v>83697.200000000012</v>
      </c>
    </row>
    <row r="19" spans="1:18" ht="25.5" x14ac:dyDescent="0.2">
      <c r="A19" s="107">
        <v>12</v>
      </c>
      <c r="B19" s="107" t="str">
        <f ca="1">IFERROR(VLOOKUP(A19,'Rank unique CI-Prod-Spec'!I:J,2,FALSE),"")</f>
        <v>4.1--29---647</v>
      </c>
      <c r="C19" s="122" t="str">
        <f ca="1">IFERROR(VLOOKUP(LEFT(B19,FIND("--",B19)-1),CatCostInp!D:E,2,FALSE),"")</f>
        <v>4.1 Antiretroviral medicines</v>
      </c>
      <c r="D19" s="122" t="str">
        <f ca="1">IFERROR(INDIRECT(ADDRESS(MATCH(VALUE(MID(B19,FIND("--",B19)+2,FIND("---",B19)-FIND("--",B19)-2)),CatProd!G:G,0),2,1,1,"CatProd")),"")</f>
        <v>Lamivudine/Zidovudine</v>
      </c>
      <c r="E19" s="122" t="str">
        <f ca="1">IFERROR(INDIRECT(ADDRESS(MATCH(VALUE(RIGHT(B19,LEN(B19)-FIND("---",B19)-2)),CatProdSpec!I:I,0),3,1,1,"CatProdSpec")),"")</f>
        <v>150mg+300mg - Tablet - Bottle of 60</v>
      </c>
      <c r="F19" s="181">
        <f t="shared" ca="1" si="0"/>
        <v>6.4</v>
      </c>
      <c r="G19" s="176">
        <f ca="1">IF(SUMIF(Pharmaceuticals!$C:$C,$B19,Pharmaceuticals!AG:AG)+SUMIF('Health Products &amp; Equipment'!$C:$C,$B19,'Health Products &amp; Equipment'!AG:AG)+SUMIF('Other Pharma &amp; Health Products'!$C:$C,$B19,'Other Pharma &amp; Health Products'!AG:AG)+SUMIF('PSM Costs'!$C:$C,$B19,'PSM Costs'!AG:AG)&gt;0,SUMIF(Pharmaceuticals!$C:$C,$B19,Pharmaceuticals!AG:AG)+SUMIF('Health Products &amp; Equipment'!$C:$C,$B19,'Health Products &amp; Equipment'!AG:AG)+SUMIF('Other Pharma &amp; Health Products'!$C:$C,$B19,'Other Pharma &amp; Health Products'!AG:AG)+SUMIF('PSM Costs'!$C:$C,$B19,'PSM Costs'!AG:AG),"")</f>
        <v>7443</v>
      </c>
      <c r="H19" s="176">
        <f ca="1">IF(SUMIF(Pharmaceuticals!$C:$C,$B19,Pharmaceuticals!AH:AH)+SUMIF('Health Products &amp; Equipment'!$C:$C,$B19,'Health Products &amp; Equipment'!AH:AH)+SUMIF('Other Pharma &amp; Health Products'!$C:$C,$B19,'Other Pharma &amp; Health Products'!AH:AH)+SUMIF('PSM Costs'!$C:$C,$B19,'PSM Costs'!AH:AH)&gt;0,SUMIF(Pharmaceuticals!$C:$C,$B19,Pharmaceuticals!AH:AH)+SUMIF('Health Products &amp; Equipment'!$C:$C,$B19,'Health Products &amp; Equipment'!AH:AH)+SUMIF('Other Pharma &amp; Health Products'!$C:$C,$B19,'Other Pharma &amp; Health Products'!AH:AH)+SUMIF('PSM Costs'!$C:$C,$B19,'PSM Costs'!AH:AH),"")</f>
        <v>47635.200000000004</v>
      </c>
      <c r="I19" s="182">
        <f t="shared" ca="1" si="1"/>
        <v>6.4</v>
      </c>
      <c r="J19" s="123">
        <f ca="1">IF(SUMIF(Pharmaceuticals!$C:$C,$B19,Pharmaceuticals!AT:AT)+SUMIF('Health Products &amp; Equipment'!$C:$C,$B19,'Health Products &amp; Equipment'!AT:AT)+SUMIF('Other Pharma &amp; Health Products'!$C:$C,$B19,'Other Pharma &amp; Health Products'!AT:AT)+SUMIF('PSM Costs'!$C:$C,$B19,'PSM Costs'!AT:AT)&gt;0,SUMIF(Pharmaceuticals!$C:$C,$B19,Pharmaceuticals!AT:AT)+SUMIF('Health Products &amp; Equipment'!$C:$C,$B19,'Health Products &amp; Equipment'!AT:AT)+SUMIF('Other Pharma &amp; Health Products'!$C:$C,$B19,'Other Pharma &amp; Health Products'!AT:AT)+SUMIF('PSM Costs'!$C:$C,$B19,'PSM Costs'!AT:AT),"")</f>
        <v>8859</v>
      </c>
      <c r="K19" s="123">
        <f ca="1">IF(SUMIF(Pharmaceuticals!$C:$C,$B19,Pharmaceuticals!AU:AU)+SUMIF('Health Products &amp; Equipment'!$C:$C,$B19,'Health Products &amp; Equipment'!AU:AU)+SUMIF('Other Pharma &amp; Health Products'!$C:$C,$B19,'Other Pharma &amp; Health Products'!AU:AU)+SUMIF('PSM Costs'!$C:$C,$B19,'PSM Costs'!AU:AU)&gt;0,SUMIF(Pharmaceuticals!$C:$C,$B19,Pharmaceuticals!AU:AU)+SUMIF('Health Products &amp; Equipment'!$C:$C,$B19,'Health Products &amp; Equipment'!AU:AU)+SUMIF('Other Pharma &amp; Health Products'!$C:$C,$B19,'Other Pharma &amp; Health Products'!AU:AU)+SUMIF('PSM Costs'!$C:$C,$B19,'PSM Costs'!AU:AU),"")</f>
        <v>56697.600000000006</v>
      </c>
      <c r="L19" s="181">
        <f t="shared" ca="1" si="2"/>
        <v>6.4</v>
      </c>
      <c r="M19" s="176">
        <f ca="1">IF(SUMIF(Pharmaceuticals!$C:$C,$B19,Pharmaceuticals!BG:BG)+SUMIF('Health Products &amp; Equipment'!$C:$C,$B19,'Health Products &amp; Equipment'!BG:BG)+SUMIF('Other Pharma &amp; Health Products'!$C:$C,$B19,'Other Pharma &amp; Health Products'!BG:BG)+SUMIF('PSM Costs'!$C:$C,$B19,'PSM Costs'!BG:BG)&gt;0,SUMIF(Pharmaceuticals!$C:$C,$B19,Pharmaceuticals!BG:BG)+SUMIF('Health Products &amp; Equipment'!$C:$C,$B19,'Health Products &amp; Equipment'!BG:BG)+SUMIF('Other Pharma &amp; Health Products'!$C:$C,$B19,'Other Pharma &amp; Health Products'!BG:BG)+SUMIF('PSM Costs'!$C:$C,$B19,'PSM Costs'!BG:BG),"")</f>
        <v>9216</v>
      </c>
      <c r="N19" s="176">
        <f ca="1">IF(SUMIF(Pharmaceuticals!$C:$C,$B19,Pharmaceuticals!BH:BH)+SUMIF('Health Products &amp; Equipment'!$C:$C,$B19,'Health Products &amp; Equipment'!BH:BH)+SUMIF('Other Pharma &amp; Health Products'!$C:$C,$B19,'Other Pharma &amp; Health Products'!BH:BH)+SUMIF('PSM Costs'!$C:$C,$B19,'PSM Costs'!BH:BH)&gt;0,SUMIF(Pharmaceuticals!$C:$C,$B19,Pharmaceuticals!BH:BH)+SUMIF('Health Products &amp; Equipment'!$C:$C,$B19,'Health Products &amp; Equipment'!BH:BH)+SUMIF('Other Pharma &amp; Health Products'!$C:$C,$B19,'Other Pharma &amp; Health Products'!BH:BH)+SUMIF('PSM Costs'!$C:$C,$B19,'PSM Costs'!BH:BH),"")</f>
        <v>58982.400000000001</v>
      </c>
      <c r="O19" s="182" t="str">
        <f t="shared" ca="1" si="3"/>
        <v/>
      </c>
      <c r="P19" s="123" t="str">
        <f ca="1">IF(SUMIF(Pharmaceuticals!$C:$C,$B19,Pharmaceuticals!BT:BT)+SUMIF('Health Products &amp; Equipment'!$C:$C,$B19,'Health Products &amp; Equipment'!BT:BT)+SUMIF('Other Pharma &amp; Health Products'!$C:$C,$B19,'Other Pharma &amp; Health Products'!BT:BT)+SUMIF('PSM Costs'!$C:$C,$B19,'PSM Costs'!BT:BT)&gt;0,SUMIF(Pharmaceuticals!$C:$C,$B19,Pharmaceuticals!BT:BT)+SUMIF('Health Products &amp; Equipment'!$C:$C,$B19,'Health Products &amp; Equipment'!BT:BT)+SUMIF('Other Pharma &amp; Health Products'!$C:$C,$B19,'Other Pharma &amp; Health Products'!BT:BT)+SUMIF('PSM Costs'!$C:$C,$B19,'PSM Costs'!BT:BT),"")</f>
        <v/>
      </c>
      <c r="Q19" s="123" t="str">
        <f ca="1">IF(SUMIF(Pharmaceuticals!$C:$C,$B19,Pharmaceuticals!BU:BU)+SUMIF('Health Products &amp; Equipment'!$C:$C,$B19,'Health Products &amp; Equipment'!BU:BU)+SUMIF('Other Pharma &amp; Health Products'!$C:$C,$B19,'Other Pharma &amp; Health Products'!BU:BU)+SUMIF('PSM Costs'!$C:$C,$B19,'PSM Costs'!BU:BU)&gt;0,SUMIF(Pharmaceuticals!$C:$C,$B19,Pharmaceuticals!BU:BU)+SUMIF('Health Products &amp; Equipment'!$C:$C,$B19,'Health Products &amp; Equipment'!BU:BU)+SUMIF('Other Pharma &amp; Health Products'!$C:$C,$B19,'Other Pharma &amp; Health Products'!BU:BU)+SUMIF('PSM Costs'!$C:$C,$B19,'PSM Costs'!BU:BU),"")</f>
        <v/>
      </c>
      <c r="R19" s="176">
        <f t="shared" ca="1" si="4"/>
        <v>163315.20000000001</v>
      </c>
    </row>
    <row r="20" spans="1:18" ht="38.25" x14ac:dyDescent="0.2">
      <c r="A20" s="107">
        <v>13</v>
      </c>
      <c r="B20" s="107" t="str">
        <f ca="1">IFERROR(VLOOKUP(A20,'Rank unique CI-Prod-Spec'!I:J,2,FALSE),"")</f>
        <v>4.1--29---657</v>
      </c>
      <c r="C20" s="122" t="str">
        <f ca="1">IFERROR(VLOOKUP(LEFT(B20,FIND("--",B20)-1),CatCostInp!D:E,2,FALSE),"")</f>
        <v>4.1 Antiretroviral medicines</v>
      </c>
      <c r="D20" s="122" t="str">
        <f ca="1">IFERROR(INDIRECT(ADDRESS(MATCH(VALUE(MID(B20,FIND("--",B20)+2,FIND("---",B20)-FIND("--",B20)-2)),CatProd!G:G,0),2,1,1,"CatProd")),"")</f>
        <v>Lamivudine/Zidovudine</v>
      </c>
      <c r="E20" s="122" t="str">
        <f ca="1">IFERROR(INDIRECT(ADDRESS(MATCH(VALUE(RIGHT(B20,LEN(B20)-FIND("---",B20)-2)),CatProdSpec!I:I,0),3,1,1,"CatProdSpec")),"")</f>
        <v>30mg+60mg - Dispersible tablet - Bottle of 60</v>
      </c>
      <c r="F20" s="181">
        <f t="shared" ca="1" si="0"/>
        <v>1.85</v>
      </c>
      <c r="G20" s="176">
        <f ca="1">IF(SUMIF(Pharmaceuticals!$C:$C,$B20,Pharmaceuticals!AG:AG)+SUMIF('Health Products &amp; Equipment'!$C:$C,$B20,'Health Products &amp; Equipment'!AG:AG)+SUMIF('Other Pharma &amp; Health Products'!$C:$C,$B20,'Other Pharma &amp; Health Products'!AG:AG)+SUMIF('PSM Costs'!$C:$C,$B20,'PSM Costs'!AG:AG)&gt;0,SUMIF(Pharmaceuticals!$C:$C,$B20,Pharmaceuticals!AG:AG)+SUMIF('Health Products &amp; Equipment'!$C:$C,$B20,'Health Products &amp; Equipment'!AG:AG)+SUMIF('Other Pharma &amp; Health Products'!$C:$C,$B20,'Other Pharma &amp; Health Products'!AG:AG)+SUMIF('PSM Costs'!$C:$C,$B20,'PSM Costs'!AG:AG),"")</f>
        <v>1687</v>
      </c>
      <c r="H20" s="176">
        <f ca="1">IF(SUMIF(Pharmaceuticals!$C:$C,$B20,Pharmaceuticals!AH:AH)+SUMIF('Health Products &amp; Equipment'!$C:$C,$B20,'Health Products &amp; Equipment'!AH:AH)+SUMIF('Other Pharma &amp; Health Products'!$C:$C,$B20,'Other Pharma &amp; Health Products'!AH:AH)+SUMIF('PSM Costs'!$C:$C,$B20,'PSM Costs'!AH:AH)&gt;0,SUMIF(Pharmaceuticals!$C:$C,$B20,Pharmaceuticals!AH:AH)+SUMIF('Health Products &amp; Equipment'!$C:$C,$B20,'Health Products &amp; Equipment'!AH:AH)+SUMIF('Other Pharma &amp; Health Products'!$C:$C,$B20,'Other Pharma &amp; Health Products'!AH:AH)+SUMIF('PSM Costs'!$C:$C,$B20,'PSM Costs'!AH:AH),"")</f>
        <v>3120.9500000000003</v>
      </c>
      <c r="I20" s="182">
        <f t="shared" ca="1" si="1"/>
        <v>1.85</v>
      </c>
      <c r="J20" s="123">
        <f ca="1">IF(SUMIF(Pharmaceuticals!$C:$C,$B20,Pharmaceuticals!AT:AT)+SUMIF('Health Products &amp; Equipment'!$C:$C,$B20,'Health Products &amp; Equipment'!AT:AT)+SUMIF('Other Pharma &amp; Health Products'!$C:$C,$B20,'Other Pharma &amp; Health Products'!AT:AT)+SUMIF('PSM Costs'!$C:$C,$B20,'PSM Costs'!AT:AT)&gt;0,SUMIF(Pharmaceuticals!$C:$C,$B20,Pharmaceuticals!AT:AT)+SUMIF('Health Products &amp; Equipment'!$C:$C,$B20,'Health Products &amp; Equipment'!AT:AT)+SUMIF('Other Pharma &amp; Health Products'!$C:$C,$B20,'Other Pharma &amp; Health Products'!AT:AT)+SUMIF('PSM Costs'!$C:$C,$B20,'PSM Costs'!AT:AT),"")</f>
        <v>1996</v>
      </c>
      <c r="K20" s="123">
        <f ca="1">IF(SUMIF(Pharmaceuticals!$C:$C,$B20,Pharmaceuticals!AU:AU)+SUMIF('Health Products &amp; Equipment'!$C:$C,$B20,'Health Products &amp; Equipment'!AU:AU)+SUMIF('Other Pharma &amp; Health Products'!$C:$C,$B20,'Other Pharma &amp; Health Products'!AU:AU)+SUMIF('PSM Costs'!$C:$C,$B20,'PSM Costs'!AU:AU)&gt;0,SUMIF(Pharmaceuticals!$C:$C,$B20,Pharmaceuticals!AU:AU)+SUMIF('Health Products &amp; Equipment'!$C:$C,$B20,'Health Products &amp; Equipment'!AU:AU)+SUMIF('Other Pharma &amp; Health Products'!$C:$C,$B20,'Other Pharma &amp; Health Products'!AU:AU)+SUMIF('PSM Costs'!$C:$C,$B20,'PSM Costs'!AU:AU),"")</f>
        <v>3692.6000000000004</v>
      </c>
      <c r="L20" s="181">
        <f t="shared" ca="1" si="2"/>
        <v>1.85</v>
      </c>
      <c r="M20" s="176">
        <f ca="1">IF(SUMIF(Pharmaceuticals!$C:$C,$B20,Pharmaceuticals!BG:BG)+SUMIF('Health Products &amp; Equipment'!$C:$C,$B20,'Health Products &amp; Equipment'!BG:BG)+SUMIF('Other Pharma &amp; Health Products'!$C:$C,$B20,'Other Pharma &amp; Health Products'!BG:BG)+SUMIF('PSM Costs'!$C:$C,$B20,'PSM Costs'!BG:BG)&gt;0,SUMIF(Pharmaceuticals!$C:$C,$B20,Pharmaceuticals!BG:BG)+SUMIF('Health Products &amp; Equipment'!$C:$C,$B20,'Health Products &amp; Equipment'!BG:BG)+SUMIF('Other Pharma &amp; Health Products'!$C:$C,$B20,'Other Pharma &amp; Health Products'!BG:BG)+SUMIF('PSM Costs'!$C:$C,$B20,'PSM Costs'!BG:BG),"")</f>
        <v>2076</v>
      </c>
      <c r="N20" s="176">
        <f ca="1">IF(SUMIF(Pharmaceuticals!$C:$C,$B20,Pharmaceuticals!BH:BH)+SUMIF('Health Products &amp; Equipment'!$C:$C,$B20,'Health Products &amp; Equipment'!BH:BH)+SUMIF('Other Pharma &amp; Health Products'!$C:$C,$B20,'Other Pharma &amp; Health Products'!BH:BH)+SUMIF('PSM Costs'!$C:$C,$B20,'PSM Costs'!BH:BH)&gt;0,SUMIF(Pharmaceuticals!$C:$C,$B20,Pharmaceuticals!BH:BH)+SUMIF('Health Products &amp; Equipment'!$C:$C,$B20,'Health Products &amp; Equipment'!BH:BH)+SUMIF('Other Pharma &amp; Health Products'!$C:$C,$B20,'Other Pharma &amp; Health Products'!BH:BH)+SUMIF('PSM Costs'!$C:$C,$B20,'PSM Costs'!BH:BH),"")</f>
        <v>3840.6000000000004</v>
      </c>
      <c r="O20" s="182" t="str">
        <f t="shared" ca="1" si="3"/>
        <v/>
      </c>
      <c r="P20" s="123" t="str">
        <f ca="1">IF(SUMIF(Pharmaceuticals!$C:$C,$B20,Pharmaceuticals!BT:BT)+SUMIF('Health Products &amp; Equipment'!$C:$C,$B20,'Health Products &amp; Equipment'!BT:BT)+SUMIF('Other Pharma &amp; Health Products'!$C:$C,$B20,'Other Pharma &amp; Health Products'!BT:BT)+SUMIF('PSM Costs'!$C:$C,$B20,'PSM Costs'!BT:BT)&gt;0,SUMIF(Pharmaceuticals!$C:$C,$B20,Pharmaceuticals!BT:BT)+SUMIF('Health Products &amp; Equipment'!$C:$C,$B20,'Health Products &amp; Equipment'!BT:BT)+SUMIF('Other Pharma &amp; Health Products'!$C:$C,$B20,'Other Pharma &amp; Health Products'!BT:BT)+SUMIF('PSM Costs'!$C:$C,$B20,'PSM Costs'!BT:BT),"")</f>
        <v/>
      </c>
      <c r="Q20" s="123" t="str">
        <f ca="1">IF(SUMIF(Pharmaceuticals!$C:$C,$B20,Pharmaceuticals!BU:BU)+SUMIF('Health Products &amp; Equipment'!$C:$C,$B20,'Health Products &amp; Equipment'!BU:BU)+SUMIF('Other Pharma &amp; Health Products'!$C:$C,$B20,'Other Pharma &amp; Health Products'!BU:BU)+SUMIF('PSM Costs'!$C:$C,$B20,'PSM Costs'!BU:BU)&gt;0,SUMIF(Pharmaceuticals!$C:$C,$B20,Pharmaceuticals!BU:BU)+SUMIF('Health Products &amp; Equipment'!$C:$C,$B20,'Health Products &amp; Equipment'!BU:BU)+SUMIF('Other Pharma &amp; Health Products'!$C:$C,$B20,'Other Pharma &amp; Health Products'!BU:BU)+SUMIF('PSM Costs'!$C:$C,$B20,'PSM Costs'!BU:BU),"")</f>
        <v/>
      </c>
      <c r="R20" s="176">
        <f t="shared" ca="1" si="4"/>
        <v>10654.150000000001</v>
      </c>
    </row>
    <row r="21" spans="1:18" ht="25.5" x14ac:dyDescent="0.2">
      <c r="A21" s="107">
        <v>14</v>
      </c>
      <c r="B21" s="107" t="str">
        <f ca="1">IFERROR(VLOOKUP(A21,'Rank unique CI-Prod-Spec'!I:J,2,FALSE),"")</f>
        <v>4.1--30---694</v>
      </c>
      <c r="C21" s="122" t="str">
        <f ca="1">IFERROR(VLOOKUP(LEFT(B21,FIND("--",B21)-1),CatCostInp!D:E,2,FALSE),"")</f>
        <v>4.1 Antiretroviral medicines</v>
      </c>
      <c r="D21" s="122" t="str">
        <f ca="1">IFERROR(INDIRECT(ADDRESS(MATCH(VALUE(MID(B21,FIND("--",B21)+2,FIND("---",B21)-FIND("--",B21)-2)),CatProd!G:G,0),2,1,1,"CatProd")),"")</f>
        <v>Lopinavir/Ritonavir</v>
      </c>
      <c r="E21" s="122" t="str">
        <f ca="1">IFERROR(INDIRECT(ADDRESS(MATCH(VALUE(RIGHT(B21,LEN(B21)-FIND("---",B21)-2)),CatProdSpec!I:I,0),3,1,1,"CatProdSpec")),"")</f>
        <v>100mg+25mg - Tablet - Bottle of 60</v>
      </c>
      <c r="F21" s="181">
        <f t="shared" ca="1" si="0"/>
        <v>5.94</v>
      </c>
      <c r="G21" s="176">
        <f ca="1">IF(SUMIF(Pharmaceuticals!$C:$C,$B21,Pharmaceuticals!AG:AG)+SUMIF('Health Products &amp; Equipment'!$C:$C,$B21,'Health Products &amp; Equipment'!AG:AG)+SUMIF('Other Pharma &amp; Health Products'!$C:$C,$B21,'Other Pharma &amp; Health Products'!AG:AG)+SUMIF('PSM Costs'!$C:$C,$B21,'PSM Costs'!AG:AG)&gt;0,SUMIF(Pharmaceuticals!$C:$C,$B21,Pharmaceuticals!AG:AG)+SUMIF('Health Products &amp; Equipment'!$C:$C,$B21,'Health Products &amp; Equipment'!AG:AG)+SUMIF('Other Pharma &amp; Health Products'!$C:$C,$B21,'Other Pharma &amp; Health Products'!AG:AG)+SUMIF('PSM Costs'!$C:$C,$B21,'PSM Costs'!AG:AG),"")</f>
        <v>1112</v>
      </c>
      <c r="H21" s="176">
        <f ca="1">IF(SUMIF(Pharmaceuticals!$C:$C,$B21,Pharmaceuticals!AH:AH)+SUMIF('Health Products &amp; Equipment'!$C:$C,$B21,'Health Products &amp; Equipment'!AH:AH)+SUMIF('Other Pharma &amp; Health Products'!$C:$C,$B21,'Other Pharma &amp; Health Products'!AH:AH)+SUMIF('PSM Costs'!$C:$C,$B21,'PSM Costs'!AH:AH)&gt;0,SUMIF(Pharmaceuticals!$C:$C,$B21,Pharmaceuticals!AH:AH)+SUMIF('Health Products &amp; Equipment'!$C:$C,$B21,'Health Products &amp; Equipment'!AH:AH)+SUMIF('Other Pharma &amp; Health Products'!$C:$C,$B21,'Other Pharma &amp; Health Products'!AH:AH)+SUMIF('PSM Costs'!$C:$C,$B21,'PSM Costs'!AH:AH),"")</f>
        <v>6605.2800000000007</v>
      </c>
      <c r="I21" s="182">
        <f t="shared" ca="1" si="1"/>
        <v>5.94</v>
      </c>
      <c r="J21" s="123">
        <f ca="1">IF(SUMIF(Pharmaceuticals!$C:$C,$B21,Pharmaceuticals!AT:AT)+SUMIF('Health Products &amp; Equipment'!$C:$C,$B21,'Health Products &amp; Equipment'!AT:AT)+SUMIF('Other Pharma &amp; Health Products'!$C:$C,$B21,'Other Pharma &amp; Health Products'!AT:AT)+SUMIF('PSM Costs'!$C:$C,$B21,'PSM Costs'!AT:AT)&gt;0,SUMIF(Pharmaceuticals!$C:$C,$B21,Pharmaceuticals!AT:AT)+SUMIF('Health Products &amp; Equipment'!$C:$C,$B21,'Health Products &amp; Equipment'!AT:AT)+SUMIF('Other Pharma &amp; Health Products'!$C:$C,$B21,'Other Pharma &amp; Health Products'!AT:AT)+SUMIF('PSM Costs'!$C:$C,$B21,'PSM Costs'!AT:AT),"")</f>
        <v>887</v>
      </c>
      <c r="K21" s="123">
        <f ca="1">IF(SUMIF(Pharmaceuticals!$C:$C,$B21,Pharmaceuticals!AU:AU)+SUMIF('Health Products &amp; Equipment'!$C:$C,$B21,'Health Products &amp; Equipment'!AU:AU)+SUMIF('Other Pharma &amp; Health Products'!$C:$C,$B21,'Other Pharma &amp; Health Products'!AU:AU)+SUMIF('PSM Costs'!$C:$C,$B21,'PSM Costs'!AU:AU)&gt;0,SUMIF(Pharmaceuticals!$C:$C,$B21,Pharmaceuticals!AU:AU)+SUMIF('Health Products &amp; Equipment'!$C:$C,$B21,'Health Products &amp; Equipment'!AU:AU)+SUMIF('Other Pharma &amp; Health Products'!$C:$C,$B21,'Other Pharma &amp; Health Products'!AU:AU)+SUMIF('PSM Costs'!$C:$C,$B21,'PSM Costs'!AU:AU),"")</f>
        <v>5268.7800000000007</v>
      </c>
      <c r="L21" s="181">
        <f t="shared" ca="1" si="2"/>
        <v>5.94</v>
      </c>
      <c r="M21" s="176">
        <f ca="1">IF(SUMIF(Pharmaceuticals!$C:$C,$B21,Pharmaceuticals!BG:BG)+SUMIF('Health Products &amp; Equipment'!$C:$C,$B21,'Health Products &amp; Equipment'!BG:BG)+SUMIF('Other Pharma &amp; Health Products'!$C:$C,$B21,'Other Pharma &amp; Health Products'!BG:BG)+SUMIF('PSM Costs'!$C:$C,$B21,'PSM Costs'!BG:BG)&gt;0,SUMIF(Pharmaceuticals!$C:$C,$B21,Pharmaceuticals!BG:BG)+SUMIF('Health Products &amp; Equipment'!$C:$C,$B21,'Health Products &amp; Equipment'!BG:BG)+SUMIF('Other Pharma &amp; Health Products'!$C:$C,$B21,'Other Pharma &amp; Health Products'!BG:BG)+SUMIF('PSM Costs'!$C:$C,$B21,'PSM Costs'!BG:BG),"")</f>
        <v>936</v>
      </c>
      <c r="N21" s="176">
        <f ca="1">IF(SUMIF(Pharmaceuticals!$C:$C,$B21,Pharmaceuticals!BH:BH)+SUMIF('Health Products &amp; Equipment'!$C:$C,$B21,'Health Products &amp; Equipment'!BH:BH)+SUMIF('Other Pharma &amp; Health Products'!$C:$C,$B21,'Other Pharma &amp; Health Products'!BH:BH)+SUMIF('PSM Costs'!$C:$C,$B21,'PSM Costs'!BH:BH)&gt;0,SUMIF(Pharmaceuticals!$C:$C,$B21,Pharmaceuticals!BH:BH)+SUMIF('Health Products &amp; Equipment'!$C:$C,$B21,'Health Products &amp; Equipment'!BH:BH)+SUMIF('Other Pharma &amp; Health Products'!$C:$C,$B21,'Other Pharma &amp; Health Products'!BH:BH)+SUMIF('PSM Costs'!$C:$C,$B21,'PSM Costs'!BH:BH),"")</f>
        <v>5559.84</v>
      </c>
      <c r="O21" s="182" t="str">
        <f t="shared" ca="1" si="3"/>
        <v/>
      </c>
      <c r="P21" s="123" t="str">
        <f ca="1">IF(SUMIF(Pharmaceuticals!$C:$C,$B21,Pharmaceuticals!BT:BT)+SUMIF('Health Products &amp; Equipment'!$C:$C,$B21,'Health Products &amp; Equipment'!BT:BT)+SUMIF('Other Pharma &amp; Health Products'!$C:$C,$B21,'Other Pharma &amp; Health Products'!BT:BT)+SUMIF('PSM Costs'!$C:$C,$B21,'PSM Costs'!BT:BT)&gt;0,SUMIF(Pharmaceuticals!$C:$C,$B21,Pharmaceuticals!BT:BT)+SUMIF('Health Products &amp; Equipment'!$C:$C,$B21,'Health Products &amp; Equipment'!BT:BT)+SUMIF('Other Pharma &amp; Health Products'!$C:$C,$B21,'Other Pharma &amp; Health Products'!BT:BT)+SUMIF('PSM Costs'!$C:$C,$B21,'PSM Costs'!BT:BT),"")</f>
        <v/>
      </c>
      <c r="Q21" s="123" t="str">
        <f ca="1">IF(SUMIF(Pharmaceuticals!$C:$C,$B21,Pharmaceuticals!BU:BU)+SUMIF('Health Products &amp; Equipment'!$C:$C,$B21,'Health Products &amp; Equipment'!BU:BU)+SUMIF('Other Pharma &amp; Health Products'!$C:$C,$B21,'Other Pharma &amp; Health Products'!BU:BU)+SUMIF('PSM Costs'!$C:$C,$B21,'PSM Costs'!BU:BU)&gt;0,SUMIF(Pharmaceuticals!$C:$C,$B21,Pharmaceuticals!BU:BU)+SUMIF('Health Products &amp; Equipment'!$C:$C,$B21,'Health Products &amp; Equipment'!BU:BU)+SUMIF('Other Pharma &amp; Health Products'!$C:$C,$B21,'Other Pharma &amp; Health Products'!BU:BU)+SUMIF('PSM Costs'!$C:$C,$B21,'PSM Costs'!BU:BU),"")</f>
        <v/>
      </c>
      <c r="R21" s="176">
        <f t="shared" ca="1" si="4"/>
        <v>17433.900000000001</v>
      </c>
    </row>
    <row r="22" spans="1:18" ht="38.25" x14ac:dyDescent="0.2">
      <c r="A22" s="107">
        <v>15</v>
      </c>
      <c r="B22" s="107" t="str">
        <f ca="1">IFERROR(VLOOKUP(A22,'Rank unique CI-Prod-Spec'!I:J,2,FALSE),"")</f>
        <v>4.1--30---705</v>
      </c>
      <c r="C22" s="122" t="str">
        <f ca="1">IFERROR(VLOOKUP(LEFT(B22,FIND("--",B22)-1),CatCostInp!D:E,2,FALSE),"")</f>
        <v>4.1 Antiretroviral medicines</v>
      </c>
      <c r="D22" s="122" t="str">
        <f ca="1">IFERROR(INDIRECT(ADDRESS(MATCH(VALUE(MID(B22,FIND("--",B22)+2,FIND("---",B22)-FIND("--",B22)-2)),CatProd!G:G,0),2,1,1,"CatProd")),"")</f>
        <v>Lopinavir/Ritonavir</v>
      </c>
      <c r="E22" s="122" t="str">
        <f ca="1">IFERROR(INDIRECT(ADDRESS(MATCH(VALUE(RIGHT(B22,LEN(B22)-FIND("---",B22)-2)),CatProdSpec!I:I,0),3,1,1,"CatProdSpec")),"")</f>
        <v>200mg+50mg - Tablet - Bottle of 120</v>
      </c>
      <c r="F22" s="181">
        <f t="shared" ca="1" si="0"/>
        <v>18.41</v>
      </c>
      <c r="G22" s="176">
        <f ca="1">IF(SUMIF(Pharmaceuticals!$C:$C,$B22,Pharmaceuticals!AG:AG)+SUMIF('Health Products &amp; Equipment'!$C:$C,$B22,'Health Products &amp; Equipment'!AG:AG)+SUMIF('Other Pharma &amp; Health Products'!$C:$C,$B22,'Other Pharma &amp; Health Products'!AG:AG)+SUMIF('PSM Costs'!$C:$C,$B22,'PSM Costs'!AG:AG)&gt;0,SUMIF(Pharmaceuticals!$C:$C,$B22,Pharmaceuticals!AG:AG)+SUMIF('Health Products &amp; Equipment'!$C:$C,$B22,'Health Products &amp; Equipment'!AG:AG)+SUMIF('Other Pharma &amp; Health Products'!$C:$C,$B22,'Other Pharma &amp; Health Products'!AG:AG)+SUMIF('PSM Costs'!$C:$C,$B22,'PSM Costs'!AG:AG),"")</f>
        <v>1909</v>
      </c>
      <c r="H22" s="176">
        <f ca="1">IF(SUMIF(Pharmaceuticals!$C:$C,$B22,Pharmaceuticals!AH:AH)+SUMIF('Health Products &amp; Equipment'!$C:$C,$B22,'Health Products &amp; Equipment'!AH:AH)+SUMIF('Other Pharma &amp; Health Products'!$C:$C,$B22,'Other Pharma &amp; Health Products'!AH:AH)+SUMIF('PSM Costs'!$C:$C,$B22,'PSM Costs'!AH:AH)&gt;0,SUMIF(Pharmaceuticals!$C:$C,$B22,Pharmaceuticals!AH:AH)+SUMIF('Health Products &amp; Equipment'!$C:$C,$B22,'Health Products &amp; Equipment'!AH:AH)+SUMIF('Other Pharma &amp; Health Products'!$C:$C,$B22,'Other Pharma &amp; Health Products'!AH:AH)+SUMIF('PSM Costs'!$C:$C,$B22,'PSM Costs'!AH:AH),"")</f>
        <v>35144.69</v>
      </c>
      <c r="I22" s="182">
        <f t="shared" ca="1" si="1"/>
        <v>18.41</v>
      </c>
      <c r="J22" s="123">
        <f ca="1">IF(SUMIF(Pharmaceuticals!$C:$C,$B22,Pharmaceuticals!AT:AT)+SUMIF('Health Products &amp; Equipment'!$C:$C,$B22,'Health Products &amp; Equipment'!AT:AT)+SUMIF('Other Pharma &amp; Health Products'!$C:$C,$B22,'Other Pharma &amp; Health Products'!AT:AT)+SUMIF('PSM Costs'!$C:$C,$B22,'PSM Costs'!AT:AT)&gt;0,SUMIF(Pharmaceuticals!$C:$C,$B22,Pharmaceuticals!AT:AT)+SUMIF('Health Products &amp; Equipment'!$C:$C,$B22,'Health Products &amp; Equipment'!AT:AT)+SUMIF('Other Pharma &amp; Health Products'!$C:$C,$B22,'Other Pharma &amp; Health Products'!AT:AT)+SUMIF('PSM Costs'!$C:$C,$B22,'PSM Costs'!AT:AT),"")</f>
        <v>2235</v>
      </c>
      <c r="K22" s="123">
        <f ca="1">IF(SUMIF(Pharmaceuticals!$C:$C,$B22,Pharmaceuticals!AU:AU)+SUMIF('Health Products &amp; Equipment'!$C:$C,$B22,'Health Products &amp; Equipment'!AU:AU)+SUMIF('Other Pharma &amp; Health Products'!$C:$C,$B22,'Other Pharma &amp; Health Products'!AU:AU)+SUMIF('PSM Costs'!$C:$C,$B22,'PSM Costs'!AU:AU)&gt;0,SUMIF(Pharmaceuticals!$C:$C,$B22,Pharmaceuticals!AU:AU)+SUMIF('Health Products &amp; Equipment'!$C:$C,$B22,'Health Products &amp; Equipment'!AU:AU)+SUMIF('Other Pharma &amp; Health Products'!$C:$C,$B22,'Other Pharma &amp; Health Products'!AU:AU)+SUMIF('PSM Costs'!$C:$C,$B22,'PSM Costs'!AU:AU),"")</f>
        <v>41146.35</v>
      </c>
      <c r="L22" s="181">
        <f t="shared" ca="1" si="2"/>
        <v>18.41</v>
      </c>
      <c r="M22" s="176">
        <f ca="1">IF(SUMIF(Pharmaceuticals!$C:$C,$B22,Pharmaceuticals!BG:BG)+SUMIF('Health Products &amp; Equipment'!$C:$C,$B22,'Health Products &amp; Equipment'!BG:BG)+SUMIF('Other Pharma &amp; Health Products'!$C:$C,$B22,'Other Pharma &amp; Health Products'!BG:BG)+SUMIF('PSM Costs'!$C:$C,$B22,'PSM Costs'!BG:BG)&gt;0,SUMIF(Pharmaceuticals!$C:$C,$B22,Pharmaceuticals!BG:BG)+SUMIF('Health Products &amp; Equipment'!$C:$C,$B22,'Health Products &amp; Equipment'!BG:BG)+SUMIF('Other Pharma &amp; Health Products'!$C:$C,$B22,'Other Pharma &amp; Health Products'!BG:BG)+SUMIF('PSM Costs'!$C:$C,$B22,'PSM Costs'!BG:BG),"")</f>
        <v>2436</v>
      </c>
      <c r="N22" s="176">
        <f ca="1">IF(SUMIF(Pharmaceuticals!$C:$C,$B22,Pharmaceuticals!BH:BH)+SUMIF('Health Products &amp; Equipment'!$C:$C,$B22,'Health Products &amp; Equipment'!BH:BH)+SUMIF('Other Pharma &amp; Health Products'!$C:$C,$B22,'Other Pharma &amp; Health Products'!BH:BH)+SUMIF('PSM Costs'!$C:$C,$B22,'PSM Costs'!BH:BH)&gt;0,SUMIF(Pharmaceuticals!$C:$C,$B22,Pharmaceuticals!BH:BH)+SUMIF('Health Products &amp; Equipment'!$C:$C,$B22,'Health Products &amp; Equipment'!BH:BH)+SUMIF('Other Pharma &amp; Health Products'!$C:$C,$B22,'Other Pharma &amp; Health Products'!BH:BH)+SUMIF('PSM Costs'!$C:$C,$B22,'PSM Costs'!BH:BH),"")</f>
        <v>44846.76</v>
      </c>
      <c r="O22" s="182" t="str">
        <f t="shared" ca="1" si="3"/>
        <v/>
      </c>
      <c r="P22" s="123" t="str">
        <f ca="1">IF(SUMIF(Pharmaceuticals!$C:$C,$B22,Pharmaceuticals!BT:BT)+SUMIF('Health Products &amp; Equipment'!$C:$C,$B22,'Health Products &amp; Equipment'!BT:BT)+SUMIF('Other Pharma &amp; Health Products'!$C:$C,$B22,'Other Pharma &amp; Health Products'!BT:BT)+SUMIF('PSM Costs'!$C:$C,$B22,'PSM Costs'!BT:BT)&gt;0,SUMIF(Pharmaceuticals!$C:$C,$B22,Pharmaceuticals!BT:BT)+SUMIF('Health Products &amp; Equipment'!$C:$C,$B22,'Health Products &amp; Equipment'!BT:BT)+SUMIF('Other Pharma &amp; Health Products'!$C:$C,$B22,'Other Pharma &amp; Health Products'!BT:BT)+SUMIF('PSM Costs'!$C:$C,$B22,'PSM Costs'!BT:BT),"")</f>
        <v/>
      </c>
      <c r="Q22" s="123" t="str">
        <f ca="1">IF(SUMIF(Pharmaceuticals!$C:$C,$B22,Pharmaceuticals!BU:BU)+SUMIF('Health Products &amp; Equipment'!$C:$C,$B22,'Health Products &amp; Equipment'!BU:BU)+SUMIF('Other Pharma &amp; Health Products'!$C:$C,$B22,'Other Pharma &amp; Health Products'!BU:BU)+SUMIF('PSM Costs'!$C:$C,$B22,'PSM Costs'!BU:BU)&gt;0,SUMIF(Pharmaceuticals!$C:$C,$B22,Pharmaceuticals!BU:BU)+SUMIF('Health Products &amp; Equipment'!$C:$C,$B22,'Health Products &amp; Equipment'!BU:BU)+SUMIF('Other Pharma &amp; Health Products'!$C:$C,$B22,'Other Pharma &amp; Health Products'!BU:BU)+SUMIF('PSM Costs'!$C:$C,$B22,'PSM Costs'!BU:BU),"")</f>
        <v/>
      </c>
      <c r="R22" s="176">
        <f t="shared" ca="1" si="4"/>
        <v>121137.80000000002</v>
      </c>
    </row>
    <row r="23" spans="1:18" ht="25.5" x14ac:dyDescent="0.2">
      <c r="A23" s="107">
        <v>16</v>
      </c>
      <c r="B23" s="107" t="str">
        <f ca="1">IFERROR(VLOOKUP(A23,'Rank unique CI-Prod-Spec'!I:J,2,FALSE),"")</f>
        <v>4.1--30---712</v>
      </c>
      <c r="C23" s="122" t="str">
        <f ca="1">IFERROR(VLOOKUP(LEFT(B23,FIND("--",B23)-1),CatCostInp!D:E,2,FALSE),"")</f>
        <v>4.1 Antiretroviral medicines</v>
      </c>
      <c r="D23" s="122" t="str">
        <f ca="1">IFERROR(INDIRECT(ADDRESS(MATCH(VALUE(MID(B23,FIND("--",B23)+2,FIND("---",B23)-FIND("--",B23)-2)),CatProd!G:G,0),2,1,1,"CatProd")),"")</f>
        <v>Lopinavir/Ritonavir</v>
      </c>
      <c r="E23" s="122" t="str">
        <f ca="1">IFERROR(INDIRECT(ADDRESS(MATCH(VALUE(RIGHT(B23,LEN(B23)-FIND("---",B23)-2)),CatProdSpec!I:I,0),3,1,1,"CatProdSpec")),"")</f>
        <v>80mg+20mg/ml - Bottle of 60 ml</v>
      </c>
      <c r="F23" s="181" t="str">
        <f t="shared" ca="1" si="0"/>
        <v/>
      </c>
      <c r="G23" s="176" t="str">
        <f ca="1">IF(SUMIF(Pharmaceuticals!$C:$C,$B23,Pharmaceuticals!AG:AG)+SUMIF('Health Products &amp; Equipment'!$C:$C,$B23,'Health Products &amp; Equipment'!AG:AG)+SUMIF('Other Pharma &amp; Health Products'!$C:$C,$B23,'Other Pharma &amp; Health Products'!AG:AG)+SUMIF('PSM Costs'!$C:$C,$B23,'PSM Costs'!AG:AG)&gt;0,SUMIF(Pharmaceuticals!$C:$C,$B23,Pharmaceuticals!AG:AG)+SUMIF('Health Products &amp; Equipment'!$C:$C,$B23,'Health Products &amp; Equipment'!AG:AG)+SUMIF('Other Pharma &amp; Health Products'!$C:$C,$B23,'Other Pharma &amp; Health Products'!AG:AG)+SUMIF('PSM Costs'!$C:$C,$B23,'PSM Costs'!AG:AG),"")</f>
        <v/>
      </c>
      <c r="H23" s="176" t="str">
        <f ca="1">IF(SUMIF(Pharmaceuticals!$C:$C,$B23,Pharmaceuticals!AH:AH)+SUMIF('Health Products &amp; Equipment'!$C:$C,$B23,'Health Products &amp; Equipment'!AH:AH)+SUMIF('Other Pharma &amp; Health Products'!$C:$C,$B23,'Other Pharma &amp; Health Products'!AH:AH)+SUMIF('PSM Costs'!$C:$C,$B23,'PSM Costs'!AH:AH)&gt;0,SUMIF(Pharmaceuticals!$C:$C,$B23,Pharmaceuticals!AH:AH)+SUMIF('Health Products &amp; Equipment'!$C:$C,$B23,'Health Products &amp; Equipment'!AH:AH)+SUMIF('Other Pharma &amp; Health Products'!$C:$C,$B23,'Other Pharma &amp; Health Products'!AH:AH)+SUMIF('PSM Costs'!$C:$C,$B23,'PSM Costs'!AH:AH),"")</f>
        <v/>
      </c>
      <c r="I23" s="182">
        <f t="shared" ca="1" si="1"/>
        <v>6.1639999999999997</v>
      </c>
      <c r="J23" s="123">
        <f ca="1">IF(SUMIF(Pharmaceuticals!$C:$C,$B23,Pharmaceuticals!AT:AT)+SUMIF('Health Products &amp; Equipment'!$C:$C,$B23,'Health Products &amp; Equipment'!AT:AT)+SUMIF('Other Pharma &amp; Health Products'!$C:$C,$B23,'Other Pharma &amp; Health Products'!AT:AT)+SUMIF('PSM Costs'!$C:$C,$B23,'PSM Costs'!AT:AT)&gt;0,SUMIF(Pharmaceuticals!$C:$C,$B23,Pharmaceuticals!AT:AT)+SUMIF('Health Products &amp; Equipment'!$C:$C,$B23,'Health Products &amp; Equipment'!AT:AT)+SUMIF('Other Pharma &amp; Health Products'!$C:$C,$B23,'Other Pharma &amp; Health Products'!AT:AT)+SUMIF('PSM Costs'!$C:$C,$B23,'PSM Costs'!AT:AT),"")</f>
        <v>90</v>
      </c>
      <c r="K23" s="123">
        <f ca="1">IF(SUMIF(Pharmaceuticals!$C:$C,$B23,Pharmaceuticals!AU:AU)+SUMIF('Health Products &amp; Equipment'!$C:$C,$B23,'Health Products &amp; Equipment'!AU:AU)+SUMIF('Other Pharma &amp; Health Products'!$C:$C,$B23,'Other Pharma &amp; Health Products'!AU:AU)+SUMIF('PSM Costs'!$C:$C,$B23,'PSM Costs'!AU:AU)&gt;0,SUMIF(Pharmaceuticals!$C:$C,$B23,Pharmaceuticals!AU:AU)+SUMIF('Health Products &amp; Equipment'!$C:$C,$B23,'Health Products &amp; Equipment'!AU:AU)+SUMIF('Other Pharma &amp; Health Products'!$C:$C,$B23,'Other Pharma &amp; Health Products'!AU:AU)+SUMIF('PSM Costs'!$C:$C,$B23,'PSM Costs'!AU:AU),"")</f>
        <v>554.76</v>
      </c>
      <c r="L23" s="181">
        <f t="shared" ca="1" si="2"/>
        <v>6.1639999999999997</v>
      </c>
      <c r="M23" s="176">
        <f ca="1">IF(SUMIF(Pharmaceuticals!$C:$C,$B23,Pharmaceuticals!BG:BG)+SUMIF('Health Products &amp; Equipment'!$C:$C,$B23,'Health Products &amp; Equipment'!BG:BG)+SUMIF('Other Pharma &amp; Health Products'!$C:$C,$B23,'Other Pharma &amp; Health Products'!BG:BG)+SUMIF('PSM Costs'!$C:$C,$B23,'PSM Costs'!BG:BG)&gt;0,SUMIF(Pharmaceuticals!$C:$C,$B23,Pharmaceuticals!BG:BG)+SUMIF('Health Products &amp; Equipment'!$C:$C,$B23,'Health Products &amp; Equipment'!BG:BG)+SUMIF('Other Pharma &amp; Health Products'!$C:$C,$B23,'Other Pharma &amp; Health Products'!BG:BG)+SUMIF('PSM Costs'!$C:$C,$B23,'PSM Costs'!BG:BG),"")</f>
        <v>240</v>
      </c>
      <c r="N23" s="176">
        <f ca="1">IF(SUMIF(Pharmaceuticals!$C:$C,$B23,Pharmaceuticals!BH:BH)+SUMIF('Health Products &amp; Equipment'!$C:$C,$B23,'Health Products &amp; Equipment'!BH:BH)+SUMIF('Other Pharma &amp; Health Products'!$C:$C,$B23,'Other Pharma &amp; Health Products'!BH:BH)+SUMIF('PSM Costs'!$C:$C,$B23,'PSM Costs'!BH:BH)&gt;0,SUMIF(Pharmaceuticals!$C:$C,$B23,Pharmaceuticals!BH:BH)+SUMIF('Health Products &amp; Equipment'!$C:$C,$B23,'Health Products &amp; Equipment'!BH:BH)+SUMIF('Other Pharma &amp; Health Products'!$C:$C,$B23,'Other Pharma &amp; Health Products'!BH:BH)+SUMIF('PSM Costs'!$C:$C,$B23,'PSM Costs'!BH:BH),"")</f>
        <v>1479.36</v>
      </c>
      <c r="O23" s="182" t="str">
        <f t="shared" ca="1" si="3"/>
        <v/>
      </c>
      <c r="P23" s="123" t="str">
        <f ca="1">IF(SUMIF(Pharmaceuticals!$C:$C,$B23,Pharmaceuticals!BT:BT)+SUMIF('Health Products &amp; Equipment'!$C:$C,$B23,'Health Products &amp; Equipment'!BT:BT)+SUMIF('Other Pharma &amp; Health Products'!$C:$C,$B23,'Other Pharma &amp; Health Products'!BT:BT)+SUMIF('PSM Costs'!$C:$C,$B23,'PSM Costs'!BT:BT)&gt;0,SUMIF(Pharmaceuticals!$C:$C,$B23,Pharmaceuticals!BT:BT)+SUMIF('Health Products &amp; Equipment'!$C:$C,$B23,'Health Products &amp; Equipment'!BT:BT)+SUMIF('Other Pharma &amp; Health Products'!$C:$C,$B23,'Other Pharma &amp; Health Products'!BT:BT)+SUMIF('PSM Costs'!$C:$C,$B23,'PSM Costs'!BT:BT),"")</f>
        <v/>
      </c>
      <c r="Q23" s="123" t="str">
        <f ca="1">IF(SUMIF(Pharmaceuticals!$C:$C,$B23,Pharmaceuticals!BU:BU)+SUMIF('Health Products &amp; Equipment'!$C:$C,$B23,'Health Products &amp; Equipment'!BU:BU)+SUMIF('Other Pharma &amp; Health Products'!$C:$C,$B23,'Other Pharma &amp; Health Products'!BU:BU)+SUMIF('PSM Costs'!$C:$C,$B23,'PSM Costs'!BU:BU)&gt;0,SUMIF(Pharmaceuticals!$C:$C,$B23,Pharmaceuticals!BU:BU)+SUMIF('Health Products &amp; Equipment'!$C:$C,$B23,'Health Products &amp; Equipment'!BU:BU)+SUMIF('Other Pharma &amp; Health Products'!$C:$C,$B23,'Other Pharma &amp; Health Products'!BU:BU)+SUMIF('PSM Costs'!$C:$C,$B23,'PSM Costs'!BU:BU),"")</f>
        <v/>
      </c>
      <c r="R23" s="176">
        <f t="shared" ca="1" si="4"/>
        <v>2034.12</v>
      </c>
    </row>
    <row r="24" spans="1:18" ht="38.25" x14ac:dyDescent="0.2">
      <c r="A24" s="107">
        <v>17</v>
      </c>
      <c r="B24" s="107" t="str">
        <f ca="1">IFERROR(VLOOKUP(A24,'Rank unique CI-Prod-Spec'!I:J,2,FALSE),"")</f>
        <v>4.1--33---751</v>
      </c>
      <c r="C24" s="122" t="str">
        <f ca="1">IFERROR(VLOOKUP(LEFT(B24,FIND("--",B24)-1),CatCostInp!D:E,2,FALSE),"")</f>
        <v>4.1 Antiretroviral medicines</v>
      </c>
      <c r="D24" s="122" t="str">
        <f ca="1">IFERROR(INDIRECT(ADDRESS(MATCH(VALUE(MID(B24,FIND("--",B24)+2,FIND("---",B24)-FIND("--",B24)-2)),CatProd!G:G,0),2,1,1,"CatProd")),"")</f>
        <v>Nevirapine</v>
      </c>
      <c r="E24" s="122" t="str">
        <f ca="1">IFERROR(INDIRECT(ADDRESS(MATCH(VALUE(RIGHT(B24,LEN(B24)-FIND("---",B24)-2)),CatProdSpec!I:I,0),3,1,1,"CatProdSpec")),"")</f>
        <v>10mg/ml - Oral suspension - Bottle of 100 ml</v>
      </c>
      <c r="F24" s="181">
        <f t="shared" ca="1" si="0"/>
        <v>1.25</v>
      </c>
      <c r="G24" s="176">
        <f ca="1">IF(SUMIF(Pharmaceuticals!$C:$C,$B24,Pharmaceuticals!AG:AG)+SUMIF('Health Products &amp; Equipment'!$C:$C,$B24,'Health Products &amp; Equipment'!AG:AG)+SUMIF('Other Pharma &amp; Health Products'!$C:$C,$B24,'Other Pharma &amp; Health Products'!AG:AG)+SUMIF('PSM Costs'!$C:$C,$B24,'PSM Costs'!AG:AG)&gt;0,SUMIF(Pharmaceuticals!$C:$C,$B24,Pharmaceuticals!AG:AG)+SUMIF('Health Products &amp; Equipment'!$C:$C,$B24,'Health Products &amp; Equipment'!AG:AG)+SUMIF('Other Pharma &amp; Health Products'!$C:$C,$B24,'Other Pharma &amp; Health Products'!AG:AG)+SUMIF('PSM Costs'!$C:$C,$B24,'PSM Costs'!AG:AG),"")</f>
        <v>329</v>
      </c>
      <c r="H24" s="176">
        <f ca="1">IF(SUMIF(Pharmaceuticals!$C:$C,$B24,Pharmaceuticals!AH:AH)+SUMIF('Health Products &amp; Equipment'!$C:$C,$B24,'Health Products &amp; Equipment'!AH:AH)+SUMIF('Other Pharma &amp; Health Products'!$C:$C,$B24,'Other Pharma &amp; Health Products'!AH:AH)+SUMIF('PSM Costs'!$C:$C,$B24,'PSM Costs'!AH:AH)&gt;0,SUMIF(Pharmaceuticals!$C:$C,$B24,Pharmaceuticals!AH:AH)+SUMIF('Health Products &amp; Equipment'!$C:$C,$B24,'Health Products &amp; Equipment'!AH:AH)+SUMIF('Other Pharma &amp; Health Products'!$C:$C,$B24,'Other Pharma &amp; Health Products'!AH:AH)+SUMIF('PSM Costs'!$C:$C,$B24,'PSM Costs'!AH:AH),"")</f>
        <v>411.25</v>
      </c>
      <c r="I24" s="182">
        <f t="shared" ca="1" si="1"/>
        <v>1.25</v>
      </c>
      <c r="J24" s="123">
        <f ca="1">IF(SUMIF(Pharmaceuticals!$C:$C,$B24,Pharmaceuticals!AT:AT)+SUMIF('Health Products &amp; Equipment'!$C:$C,$B24,'Health Products &amp; Equipment'!AT:AT)+SUMIF('Other Pharma &amp; Health Products'!$C:$C,$B24,'Other Pharma &amp; Health Products'!AT:AT)+SUMIF('PSM Costs'!$C:$C,$B24,'PSM Costs'!AT:AT)&gt;0,SUMIF(Pharmaceuticals!$C:$C,$B24,Pharmaceuticals!AT:AT)+SUMIF('Health Products &amp; Equipment'!$C:$C,$B24,'Health Products &amp; Equipment'!AT:AT)+SUMIF('Other Pharma &amp; Health Products'!$C:$C,$B24,'Other Pharma &amp; Health Products'!AT:AT)+SUMIF('PSM Costs'!$C:$C,$B24,'PSM Costs'!AT:AT),"")</f>
        <v>484</v>
      </c>
      <c r="K24" s="123">
        <f ca="1">IF(SUMIF(Pharmaceuticals!$C:$C,$B24,Pharmaceuticals!AU:AU)+SUMIF('Health Products &amp; Equipment'!$C:$C,$B24,'Health Products &amp; Equipment'!AU:AU)+SUMIF('Other Pharma &amp; Health Products'!$C:$C,$B24,'Other Pharma &amp; Health Products'!AU:AU)+SUMIF('PSM Costs'!$C:$C,$B24,'PSM Costs'!AU:AU)&gt;0,SUMIF(Pharmaceuticals!$C:$C,$B24,Pharmaceuticals!AU:AU)+SUMIF('Health Products &amp; Equipment'!$C:$C,$B24,'Health Products &amp; Equipment'!AU:AU)+SUMIF('Other Pharma &amp; Health Products'!$C:$C,$B24,'Other Pharma &amp; Health Products'!AU:AU)+SUMIF('PSM Costs'!$C:$C,$B24,'PSM Costs'!AU:AU),"")</f>
        <v>605</v>
      </c>
      <c r="L24" s="181">
        <f t="shared" ca="1" si="2"/>
        <v>1.25</v>
      </c>
      <c r="M24" s="176">
        <f ca="1">IF(SUMIF(Pharmaceuticals!$C:$C,$B24,Pharmaceuticals!BG:BG)+SUMIF('Health Products &amp; Equipment'!$C:$C,$B24,'Health Products &amp; Equipment'!BG:BG)+SUMIF('Other Pharma &amp; Health Products'!$C:$C,$B24,'Other Pharma &amp; Health Products'!BG:BG)+SUMIF('PSM Costs'!$C:$C,$B24,'PSM Costs'!BG:BG)&gt;0,SUMIF(Pharmaceuticals!$C:$C,$B24,Pharmaceuticals!BG:BG)+SUMIF('Health Products &amp; Equipment'!$C:$C,$B24,'Health Products &amp; Equipment'!BG:BG)+SUMIF('Other Pharma &amp; Health Products'!$C:$C,$B24,'Other Pharma &amp; Health Products'!BG:BG)+SUMIF('PSM Costs'!$C:$C,$B24,'PSM Costs'!BG:BG),"")</f>
        <v>580</v>
      </c>
      <c r="N24" s="176">
        <f ca="1">IF(SUMIF(Pharmaceuticals!$C:$C,$B24,Pharmaceuticals!BH:BH)+SUMIF('Health Products &amp; Equipment'!$C:$C,$B24,'Health Products &amp; Equipment'!BH:BH)+SUMIF('Other Pharma &amp; Health Products'!$C:$C,$B24,'Other Pharma &amp; Health Products'!BH:BH)+SUMIF('PSM Costs'!$C:$C,$B24,'PSM Costs'!BH:BH)&gt;0,SUMIF(Pharmaceuticals!$C:$C,$B24,Pharmaceuticals!BH:BH)+SUMIF('Health Products &amp; Equipment'!$C:$C,$B24,'Health Products &amp; Equipment'!BH:BH)+SUMIF('Other Pharma &amp; Health Products'!$C:$C,$B24,'Other Pharma &amp; Health Products'!BH:BH)+SUMIF('PSM Costs'!$C:$C,$B24,'PSM Costs'!BH:BH),"")</f>
        <v>725</v>
      </c>
      <c r="O24" s="182" t="str">
        <f t="shared" ca="1" si="3"/>
        <v/>
      </c>
      <c r="P24" s="123" t="str">
        <f ca="1">IF(SUMIF(Pharmaceuticals!$C:$C,$B24,Pharmaceuticals!BT:BT)+SUMIF('Health Products &amp; Equipment'!$C:$C,$B24,'Health Products &amp; Equipment'!BT:BT)+SUMIF('Other Pharma &amp; Health Products'!$C:$C,$B24,'Other Pharma &amp; Health Products'!BT:BT)+SUMIF('PSM Costs'!$C:$C,$B24,'PSM Costs'!BT:BT)&gt;0,SUMIF(Pharmaceuticals!$C:$C,$B24,Pharmaceuticals!BT:BT)+SUMIF('Health Products &amp; Equipment'!$C:$C,$B24,'Health Products &amp; Equipment'!BT:BT)+SUMIF('Other Pharma &amp; Health Products'!$C:$C,$B24,'Other Pharma &amp; Health Products'!BT:BT)+SUMIF('PSM Costs'!$C:$C,$B24,'PSM Costs'!BT:BT),"")</f>
        <v/>
      </c>
      <c r="Q24" s="123" t="str">
        <f ca="1">IF(SUMIF(Pharmaceuticals!$C:$C,$B24,Pharmaceuticals!BU:BU)+SUMIF('Health Products &amp; Equipment'!$C:$C,$B24,'Health Products &amp; Equipment'!BU:BU)+SUMIF('Other Pharma &amp; Health Products'!$C:$C,$B24,'Other Pharma &amp; Health Products'!BU:BU)+SUMIF('PSM Costs'!$C:$C,$B24,'PSM Costs'!BU:BU)&gt;0,SUMIF(Pharmaceuticals!$C:$C,$B24,Pharmaceuticals!BU:BU)+SUMIF('Health Products &amp; Equipment'!$C:$C,$B24,'Health Products &amp; Equipment'!BU:BU)+SUMIF('Other Pharma &amp; Health Products'!$C:$C,$B24,'Other Pharma &amp; Health Products'!BU:BU)+SUMIF('PSM Costs'!$C:$C,$B24,'PSM Costs'!BU:BU),"")</f>
        <v/>
      </c>
      <c r="R24" s="176">
        <f t="shared" ca="1" si="4"/>
        <v>1741.25</v>
      </c>
    </row>
    <row r="25" spans="1:18" ht="25.5" x14ac:dyDescent="0.2">
      <c r="A25" s="107">
        <v>18</v>
      </c>
      <c r="B25" s="107" t="str">
        <f ca="1">IFERROR(VLOOKUP(A25,'Rank unique CI-Prod-Spec'!I:J,2,FALSE),"")</f>
        <v>4.1--33---758</v>
      </c>
      <c r="C25" s="122" t="str">
        <f ca="1">IFERROR(VLOOKUP(LEFT(B25,FIND("--",B25)-1),CatCostInp!D:E,2,FALSE),"")</f>
        <v>4.1 Antiretroviral medicines</v>
      </c>
      <c r="D25" s="122" t="str">
        <f ca="1">IFERROR(INDIRECT(ADDRESS(MATCH(VALUE(MID(B25,FIND("--",B25)+2,FIND("---",B25)-FIND("--",B25)-2)),CatProd!G:G,0),2,1,1,"CatProd")),"")</f>
        <v>Nevirapine</v>
      </c>
      <c r="E25" s="122" t="str">
        <f ca="1">IFERROR(INDIRECT(ADDRESS(MATCH(VALUE(RIGHT(B25,LEN(B25)-FIND("---",B25)-2)),CatProdSpec!I:I,0),3,1,1,"CatProdSpec")),"")</f>
        <v>200mg - Tablet - Bottle of 60</v>
      </c>
      <c r="F25" s="181">
        <f t="shared" ca="1" si="0"/>
        <v>2.2000000000000002</v>
      </c>
      <c r="G25" s="176">
        <f ca="1">IF(SUMIF(Pharmaceuticals!$C:$C,$B25,Pharmaceuticals!AG:AG)+SUMIF('Health Products &amp; Equipment'!$C:$C,$B25,'Health Products &amp; Equipment'!AG:AG)+SUMIF('Other Pharma &amp; Health Products'!$C:$C,$B25,'Other Pharma &amp; Health Products'!AG:AG)+SUMIF('PSM Costs'!$C:$C,$B25,'PSM Costs'!AG:AG)&gt;0,SUMIF(Pharmaceuticals!$C:$C,$B25,Pharmaceuticals!AG:AG)+SUMIF('Health Products &amp; Equipment'!$C:$C,$B25,'Health Products &amp; Equipment'!AG:AG)+SUMIF('Other Pharma &amp; Health Products'!$C:$C,$B25,'Other Pharma &amp; Health Products'!AG:AG)+SUMIF('PSM Costs'!$C:$C,$B25,'PSM Costs'!AG:AG),"")</f>
        <v>2532</v>
      </c>
      <c r="H25" s="176">
        <f ca="1">IF(SUMIF(Pharmaceuticals!$C:$C,$B25,Pharmaceuticals!AH:AH)+SUMIF('Health Products &amp; Equipment'!$C:$C,$B25,'Health Products &amp; Equipment'!AH:AH)+SUMIF('Other Pharma &amp; Health Products'!$C:$C,$B25,'Other Pharma &amp; Health Products'!AH:AH)+SUMIF('PSM Costs'!$C:$C,$B25,'PSM Costs'!AH:AH)&gt;0,SUMIF(Pharmaceuticals!$C:$C,$B25,Pharmaceuticals!AH:AH)+SUMIF('Health Products &amp; Equipment'!$C:$C,$B25,'Health Products &amp; Equipment'!AH:AH)+SUMIF('Other Pharma &amp; Health Products'!$C:$C,$B25,'Other Pharma &amp; Health Products'!AH:AH)+SUMIF('PSM Costs'!$C:$C,$B25,'PSM Costs'!AH:AH),"")</f>
        <v>5570.4000000000005</v>
      </c>
      <c r="I25" s="182">
        <f t="shared" ca="1" si="1"/>
        <v>2.2000000000000002</v>
      </c>
      <c r="J25" s="123">
        <f ca="1">IF(SUMIF(Pharmaceuticals!$C:$C,$B25,Pharmaceuticals!AT:AT)+SUMIF('Health Products &amp; Equipment'!$C:$C,$B25,'Health Products &amp; Equipment'!AT:AT)+SUMIF('Other Pharma &amp; Health Products'!$C:$C,$B25,'Other Pharma &amp; Health Products'!AT:AT)+SUMIF('PSM Costs'!$C:$C,$B25,'PSM Costs'!AT:AT)&gt;0,SUMIF(Pharmaceuticals!$C:$C,$B25,Pharmaceuticals!AT:AT)+SUMIF('Health Products &amp; Equipment'!$C:$C,$B25,'Health Products &amp; Equipment'!AT:AT)+SUMIF('Other Pharma &amp; Health Products'!$C:$C,$B25,'Other Pharma &amp; Health Products'!AT:AT)+SUMIF('PSM Costs'!$C:$C,$B25,'PSM Costs'!AT:AT),"")</f>
        <v>3175</v>
      </c>
      <c r="K25" s="123">
        <f ca="1">IF(SUMIF(Pharmaceuticals!$C:$C,$B25,Pharmaceuticals!AU:AU)+SUMIF('Health Products &amp; Equipment'!$C:$C,$B25,'Health Products &amp; Equipment'!AU:AU)+SUMIF('Other Pharma &amp; Health Products'!$C:$C,$B25,'Other Pharma &amp; Health Products'!AU:AU)+SUMIF('PSM Costs'!$C:$C,$B25,'PSM Costs'!AU:AU)&gt;0,SUMIF(Pharmaceuticals!$C:$C,$B25,Pharmaceuticals!AU:AU)+SUMIF('Health Products &amp; Equipment'!$C:$C,$B25,'Health Products &amp; Equipment'!AU:AU)+SUMIF('Other Pharma &amp; Health Products'!$C:$C,$B25,'Other Pharma &amp; Health Products'!AU:AU)+SUMIF('PSM Costs'!$C:$C,$B25,'PSM Costs'!AU:AU),"")</f>
        <v>6985.0000000000009</v>
      </c>
      <c r="L25" s="181">
        <f t="shared" ca="1" si="2"/>
        <v>2.2000000000000002</v>
      </c>
      <c r="M25" s="176">
        <f ca="1">IF(SUMIF(Pharmaceuticals!$C:$C,$B25,Pharmaceuticals!BG:BG)+SUMIF('Health Products &amp; Equipment'!$C:$C,$B25,'Health Products &amp; Equipment'!BG:BG)+SUMIF('Other Pharma &amp; Health Products'!$C:$C,$B25,'Other Pharma &amp; Health Products'!BG:BG)+SUMIF('PSM Costs'!$C:$C,$B25,'PSM Costs'!BG:BG)&gt;0,SUMIF(Pharmaceuticals!$C:$C,$B25,Pharmaceuticals!BG:BG)+SUMIF('Health Products &amp; Equipment'!$C:$C,$B25,'Health Products &amp; Equipment'!BG:BG)+SUMIF('Other Pharma &amp; Health Products'!$C:$C,$B25,'Other Pharma &amp; Health Products'!BG:BG)+SUMIF('PSM Costs'!$C:$C,$B25,'PSM Costs'!BG:BG),"")</f>
        <v>3372</v>
      </c>
      <c r="N25" s="176">
        <f ca="1">IF(SUMIF(Pharmaceuticals!$C:$C,$B25,Pharmaceuticals!BH:BH)+SUMIF('Health Products &amp; Equipment'!$C:$C,$B25,'Health Products &amp; Equipment'!BH:BH)+SUMIF('Other Pharma &amp; Health Products'!$C:$C,$B25,'Other Pharma &amp; Health Products'!BH:BH)+SUMIF('PSM Costs'!$C:$C,$B25,'PSM Costs'!BH:BH)&gt;0,SUMIF(Pharmaceuticals!$C:$C,$B25,Pharmaceuticals!BH:BH)+SUMIF('Health Products &amp; Equipment'!$C:$C,$B25,'Health Products &amp; Equipment'!BH:BH)+SUMIF('Other Pharma &amp; Health Products'!$C:$C,$B25,'Other Pharma &amp; Health Products'!BH:BH)+SUMIF('PSM Costs'!$C:$C,$B25,'PSM Costs'!BH:BH),"")</f>
        <v>7418.4000000000005</v>
      </c>
      <c r="O25" s="182" t="str">
        <f t="shared" ca="1" si="3"/>
        <v/>
      </c>
      <c r="P25" s="123" t="str">
        <f ca="1">IF(SUMIF(Pharmaceuticals!$C:$C,$B25,Pharmaceuticals!BT:BT)+SUMIF('Health Products &amp; Equipment'!$C:$C,$B25,'Health Products &amp; Equipment'!BT:BT)+SUMIF('Other Pharma &amp; Health Products'!$C:$C,$B25,'Other Pharma &amp; Health Products'!BT:BT)+SUMIF('PSM Costs'!$C:$C,$B25,'PSM Costs'!BT:BT)&gt;0,SUMIF(Pharmaceuticals!$C:$C,$B25,Pharmaceuticals!BT:BT)+SUMIF('Health Products &amp; Equipment'!$C:$C,$B25,'Health Products &amp; Equipment'!BT:BT)+SUMIF('Other Pharma &amp; Health Products'!$C:$C,$B25,'Other Pharma &amp; Health Products'!BT:BT)+SUMIF('PSM Costs'!$C:$C,$B25,'PSM Costs'!BT:BT),"")</f>
        <v/>
      </c>
      <c r="Q25" s="123" t="str">
        <f ca="1">IF(SUMIF(Pharmaceuticals!$C:$C,$B25,Pharmaceuticals!BU:BU)+SUMIF('Health Products &amp; Equipment'!$C:$C,$B25,'Health Products &amp; Equipment'!BU:BU)+SUMIF('Other Pharma &amp; Health Products'!$C:$C,$B25,'Other Pharma &amp; Health Products'!BU:BU)+SUMIF('PSM Costs'!$C:$C,$B25,'PSM Costs'!BU:BU)&gt;0,SUMIF(Pharmaceuticals!$C:$C,$B25,Pharmaceuticals!BU:BU)+SUMIF('Health Products &amp; Equipment'!$C:$C,$B25,'Health Products &amp; Equipment'!BU:BU)+SUMIF('Other Pharma &amp; Health Products'!$C:$C,$B25,'Other Pharma &amp; Health Products'!BU:BU)+SUMIF('PSM Costs'!$C:$C,$B25,'PSM Costs'!BU:BU),"")</f>
        <v/>
      </c>
      <c r="R25" s="176">
        <f t="shared" ca="1" si="4"/>
        <v>19973.800000000003</v>
      </c>
    </row>
    <row r="26" spans="1:18" ht="25.5" x14ac:dyDescent="0.2">
      <c r="A26" s="107">
        <v>19</v>
      </c>
      <c r="B26" s="107" t="str">
        <f ca="1">IFERROR(VLOOKUP(A26,'Rank unique CI-Prod-Spec'!I:J,2,FALSE),"")</f>
        <v>4.1--38---1011</v>
      </c>
      <c r="C26" s="122" t="str">
        <f ca="1">IFERROR(VLOOKUP(LEFT(B26,FIND("--",B26)-1),CatCostInp!D:E,2,FALSE),"")</f>
        <v>4.1 Antiretroviral medicines</v>
      </c>
      <c r="D26" s="122" t="str">
        <f ca="1">IFERROR(INDIRECT(ADDRESS(MATCH(VALUE(MID(B26,FIND("--",B26)+2,FIND("---",B26)-FIND("--",B26)-2)),CatProd!G:G,0),2,1,1,"CatProd")),"")</f>
        <v>Tenofovir disoproxil</v>
      </c>
      <c r="E26" s="122" t="str">
        <f ca="1">IFERROR(INDIRECT(ADDRESS(MATCH(VALUE(RIGHT(B26,LEN(B26)-FIND("---",B26)-2)),CatProdSpec!I:I,0),3,1,1,"CatProdSpec")),"")</f>
        <v>300mg - Tablet - Bottle of 30</v>
      </c>
      <c r="F26" s="181">
        <f t="shared" ca="1" si="0"/>
        <v>3.5</v>
      </c>
      <c r="G26" s="176">
        <f ca="1">IF(SUMIF(Pharmaceuticals!$C:$C,$B26,Pharmaceuticals!AG:AG)+SUMIF('Health Products &amp; Equipment'!$C:$C,$B26,'Health Products &amp; Equipment'!AG:AG)+SUMIF('Other Pharma &amp; Health Products'!$C:$C,$B26,'Other Pharma &amp; Health Products'!AG:AG)+SUMIF('PSM Costs'!$C:$C,$B26,'PSM Costs'!AG:AG)&gt;0,SUMIF(Pharmaceuticals!$C:$C,$B26,Pharmaceuticals!AG:AG)+SUMIF('Health Products &amp; Equipment'!$C:$C,$B26,'Health Products &amp; Equipment'!AG:AG)+SUMIF('Other Pharma &amp; Health Products'!$C:$C,$B26,'Other Pharma &amp; Health Products'!AG:AG)+SUMIF('PSM Costs'!$C:$C,$B26,'PSM Costs'!AG:AG),"")</f>
        <v>44</v>
      </c>
      <c r="H26" s="176">
        <f ca="1">IF(SUMIF(Pharmaceuticals!$C:$C,$B26,Pharmaceuticals!AH:AH)+SUMIF('Health Products &amp; Equipment'!$C:$C,$B26,'Health Products &amp; Equipment'!AH:AH)+SUMIF('Other Pharma &amp; Health Products'!$C:$C,$B26,'Other Pharma &amp; Health Products'!AH:AH)+SUMIF('PSM Costs'!$C:$C,$B26,'PSM Costs'!AH:AH)&gt;0,SUMIF(Pharmaceuticals!$C:$C,$B26,Pharmaceuticals!AH:AH)+SUMIF('Health Products &amp; Equipment'!$C:$C,$B26,'Health Products &amp; Equipment'!AH:AH)+SUMIF('Other Pharma &amp; Health Products'!$C:$C,$B26,'Other Pharma &amp; Health Products'!AH:AH)+SUMIF('PSM Costs'!$C:$C,$B26,'PSM Costs'!AH:AH),"")</f>
        <v>154</v>
      </c>
      <c r="I26" s="182">
        <f t="shared" ca="1" si="1"/>
        <v>3.5</v>
      </c>
      <c r="J26" s="123">
        <f ca="1">IF(SUMIF(Pharmaceuticals!$C:$C,$B26,Pharmaceuticals!AT:AT)+SUMIF('Health Products &amp; Equipment'!$C:$C,$B26,'Health Products &amp; Equipment'!AT:AT)+SUMIF('Other Pharma &amp; Health Products'!$C:$C,$B26,'Other Pharma &amp; Health Products'!AT:AT)+SUMIF('PSM Costs'!$C:$C,$B26,'PSM Costs'!AT:AT)&gt;0,SUMIF(Pharmaceuticals!$C:$C,$B26,Pharmaceuticals!AT:AT)+SUMIF('Health Products &amp; Equipment'!$C:$C,$B26,'Health Products &amp; Equipment'!AT:AT)+SUMIF('Other Pharma &amp; Health Products'!$C:$C,$B26,'Other Pharma &amp; Health Products'!AT:AT)+SUMIF('PSM Costs'!$C:$C,$B26,'PSM Costs'!AT:AT),"")</f>
        <v>48</v>
      </c>
      <c r="K26" s="123">
        <f ca="1">IF(SUMIF(Pharmaceuticals!$C:$C,$B26,Pharmaceuticals!AU:AU)+SUMIF('Health Products &amp; Equipment'!$C:$C,$B26,'Health Products &amp; Equipment'!AU:AU)+SUMIF('Other Pharma &amp; Health Products'!$C:$C,$B26,'Other Pharma &amp; Health Products'!AU:AU)+SUMIF('PSM Costs'!$C:$C,$B26,'PSM Costs'!AU:AU)&gt;0,SUMIF(Pharmaceuticals!$C:$C,$B26,Pharmaceuticals!AU:AU)+SUMIF('Health Products &amp; Equipment'!$C:$C,$B26,'Health Products &amp; Equipment'!AU:AU)+SUMIF('Other Pharma &amp; Health Products'!$C:$C,$B26,'Other Pharma &amp; Health Products'!AU:AU)+SUMIF('PSM Costs'!$C:$C,$B26,'PSM Costs'!AU:AU),"")</f>
        <v>168</v>
      </c>
      <c r="L26" s="181">
        <f t="shared" ca="1" si="2"/>
        <v>3.5</v>
      </c>
      <c r="M26" s="176">
        <f ca="1">IF(SUMIF(Pharmaceuticals!$C:$C,$B26,Pharmaceuticals!BG:BG)+SUMIF('Health Products &amp; Equipment'!$C:$C,$B26,'Health Products &amp; Equipment'!BG:BG)+SUMIF('Other Pharma &amp; Health Products'!$C:$C,$B26,'Other Pharma &amp; Health Products'!BG:BG)+SUMIF('PSM Costs'!$C:$C,$B26,'PSM Costs'!BG:BG)&gt;0,SUMIF(Pharmaceuticals!$C:$C,$B26,Pharmaceuticals!BG:BG)+SUMIF('Health Products &amp; Equipment'!$C:$C,$B26,'Health Products &amp; Equipment'!BG:BG)+SUMIF('Other Pharma &amp; Health Products'!$C:$C,$B26,'Other Pharma &amp; Health Products'!BG:BG)+SUMIF('PSM Costs'!$C:$C,$B26,'PSM Costs'!BG:BG),"")</f>
        <v>48</v>
      </c>
      <c r="N26" s="176">
        <f ca="1">IF(SUMIF(Pharmaceuticals!$C:$C,$B26,Pharmaceuticals!BH:BH)+SUMIF('Health Products &amp; Equipment'!$C:$C,$B26,'Health Products &amp; Equipment'!BH:BH)+SUMIF('Other Pharma &amp; Health Products'!$C:$C,$B26,'Other Pharma &amp; Health Products'!BH:BH)+SUMIF('PSM Costs'!$C:$C,$B26,'PSM Costs'!BH:BH)&gt;0,SUMIF(Pharmaceuticals!$C:$C,$B26,Pharmaceuticals!BH:BH)+SUMIF('Health Products &amp; Equipment'!$C:$C,$B26,'Health Products &amp; Equipment'!BH:BH)+SUMIF('Other Pharma &amp; Health Products'!$C:$C,$B26,'Other Pharma &amp; Health Products'!BH:BH)+SUMIF('PSM Costs'!$C:$C,$B26,'PSM Costs'!BH:BH),"")</f>
        <v>168</v>
      </c>
      <c r="O26" s="182" t="str">
        <f t="shared" ca="1" si="3"/>
        <v/>
      </c>
      <c r="P26" s="123" t="str">
        <f ca="1">IF(SUMIF(Pharmaceuticals!$C:$C,$B26,Pharmaceuticals!BT:BT)+SUMIF('Health Products &amp; Equipment'!$C:$C,$B26,'Health Products &amp; Equipment'!BT:BT)+SUMIF('Other Pharma &amp; Health Products'!$C:$C,$B26,'Other Pharma &amp; Health Products'!BT:BT)+SUMIF('PSM Costs'!$C:$C,$B26,'PSM Costs'!BT:BT)&gt;0,SUMIF(Pharmaceuticals!$C:$C,$B26,Pharmaceuticals!BT:BT)+SUMIF('Health Products &amp; Equipment'!$C:$C,$B26,'Health Products &amp; Equipment'!BT:BT)+SUMIF('Other Pharma &amp; Health Products'!$C:$C,$B26,'Other Pharma &amp; Health Products'!BT:BT)+SUMIF('PSM Costs'!$C:$C,$B26,'PSM Costs'!BT:BT),"")</f>
        <v/>
      </c>
      <c r="Q26" s="123" t="str">
        <f ca="1">IF(SUMIF(Pharmaceuticals!$C:$C,$B26,Pharmaceuticals!BU:BU)+SUMIF('Health Products &amp; Equipment'!$C:$C,$B26,'Health Products &amp; Equipment'!BU:BU)+SUMIF('Other Pharma &amp; Health Products'!$C:$C,$B26,'Other Pharma &amp; Health Products'!BU:BU)+SUMIF('PSM Costs'!$C:$C,$B26,'PSM Costs'!BU:BU)&gt;0,SUMIF(Pharmaceuticals!$C:$C,$B26,Pharmaceuticals!BU:BU)+SUMIF('Health Products &amp; Equipment'!$C:$C,$B26,'Health Products &amp; Equipment'!BU:BU)+SUMIF('Other Pharma &amp; Health Products'!$C:$C,$B26,'Other Pharma &amp; Health Products'!BU:BU)+SUMIF('PSM Costs'!$C:$C,$B26,'PSM Costs'!BU:BU),"")</f>
        <v/>
      </c>
      <c r="R26" s="176">
        <f t="shared" ca="1" si="4"/>
        <v>490</v>
      </c>
    </row>
    <row r="27" spans="1:18" ht="25.5" x14ac:dyDescent="0.2">
      <c r="A27" s="107">
        <v>20</v>
      </c>
      <c r="B27" s="107" t="str">
        <f ca="1">IFERROR(VLOOKUP(A27,'Rank unique CI-Prod-Spec'!I:J,2,FALSE),"")</f>
        <v>4.1--40---1054</v>
      </c>
      <c r="C27" s="122" t="str">
        <f ca="1">IFERROR(VLOOKUP(LEFT(B27,FIND("--",B27)-1),CatCostInp!D:E,2,FALSE),"")</f>
        <v>4.1 Antiretroviral medicines</v>
      </c>
      <c r="D27" s="122" t="str">
        <f ca="1">IFERROR(INDIRECT(ADDRESS(MATCH(VALUE(MID(B27,FIND("--",B27)+2,FIND("---",B27)-FIND("--",B27)-2)),CatProd!G:G,0),2,1,1,"CatProd")),"")</f>
        <v>Zidovudine</v>
      </c>
      <c r="E27" s="122" t="str">
        <f ca="1">IFERROR(INDIRECT(ADDRESS(MATCH(VALUE(RIGHT(B27,LEN(B27)-FIND("---",B27)-2)),CatProdSpec!I:I,0),3,1,1,"CatProdSpec")),"")</f>
        <v>300mg - Tablet - Bottle of 60</v>
      </c>
      <c r="F27" s="181" t="str">
        <f t="shared" ca="1" si="0"/>
        <v/>
      </c>
      <c r="G27" s="176" t="str">
        <f ca="1">IF(SUMIF(Pharmaceuticals!$C:$C,$B27,Pharmaceuticals!AG:AG)+SUMIF('Health Products &amp; Equipment'!$C:$C,$B27,'Health Products &amp; Equipment'!AG:AG)+SUMIF('Other Pharma &amp; Health Products'!$C:$C,$B27,'Other Pharma &amp; Health Products'!AG:AG)+SUMIF('PSM Costs'!$C:$C,$B27,'PSM Costs'!AG:AG)&gt;0,SUMIF(Pharmaceuticals!$C:$C,$B27,Pharmaceuticals!AG:AG)+SUMIF('Health Products &amp; Equipment'!$C:$C,$B27,'Health Products &amp; Equipment'!AG:AG)+SUMIF('Other Pharma &amp; Health Products'!$C:$C,$B27,'Other Pharma &amp; Health Products'!AG:AG)+SUMIF('PSM Costs'!$C:$C,$B27,'PSM Costs'!AG:AG),"")</f>
        <v/>
      </c>
      <c r="H27" s="176" t="str">
        <f ca="1">IF(SUMIF(Pharmaceuticals!$C:$C,$B27,Pharmaceuticals!AH:AH)+SUMIF('Health Products &amp; Equipment'!$C:$C,$B27,'Health Products &amp; Equipment'!AH:AH)+SUMIF('Other Pharma &amp; Health Products'!$C:$C,$B27,'Other Pharma &amp; Health Products'!AH:AH)+SUMIF('PSM Costs'!$C:$C,$B27,'PSM Costs'!AH:AH)&gt;0,SUMIF(Pharmaceuticals!$C:$C,$B27,Pharmaceuticals!AH:AH)+SUMIF('Health Products &amp; Equipment'!$C:$C,$B27,'Health Products &amp; Equipment'!AH:AH)+SUMIF('Other Pharma &amp; Health Products'!$C:$C,$B27,'Other Pharma &amp; Health Products'!AH:AH)+SUMIF('PSM Costs'!$C:$C,$B27,'PSM Costs'!AH:AH),"")</f>
        <v/>
      </c>
      <c r="I27" s="182" t="str">
        <f t="shared" ca="1" si="1"/>
        <v/>
      </c>
      <c r="J27" s="123" t="str">
        <f ca="1">IF(SUMIF(Pharmaceuticals!$C:$C,$B27,Pharmaceuticals!AT:AT)+SUMIF('Health Products &amp; Equipment'!$C:$C,$B27,'Health Products &amp; Equipment'!AT:AT)+SUMIF('Other Pharma &amp; Health Products'!$C:$C,$B27,'Other Pharma &amp; Health Products'!AT:AT)+SUMIF('PSM Costs'!$C:$C,$B27,'PSM Costs'!AT:AT)&gt;0,SUMIF(Pharmaceuticals!$C:$C,$B27,Pharmaceuticals!AT:AT)+SUMIF('Health Products &amp; Equipment'!$C:$C,$B27,'Health Products &amp; Equipment'!AT:AT)+SUMIF('Other Pharma &amp; Health Products'!$C:$C,$B27,'Other Pharma &amp; Health Products'!AT:AT)+SUMIF('PSM Costs'!$C:$C,$B27,'PSM Costs'!AT:AT),"")</f>
        <v/>
      </c>
      <c r="K27" s="123" t="str">
        <f ca="1">IF(SUMIF(Pharmaceuticals!$C:$C,$B27,Pharmaceuticals!AU:AU)+SUMIF('Health Products &amp; Equipment'!$C:$C,$B27,'Health Products &amp; Equipment'!AU:AU)+SUMIF('Other Pharma &amp; Health Products'!$C:$C,$B27,'Other Pharma &amp; Health Products'!AU:AU)+SUMIF('PSM Costs'!$C:$C,$B27,'PSM Costs'!AU:AU)&gt;0,SUMIF(Pharmaceuticals!$C:$C,$B27,Pharmaceuticals!AU:AU)+SUMIF('Health Products &amp; Equipment'!$C:$C,$B27,'Health Products &amp; Equipment'!AU:AU)+SUMIF('Other Pharma &amp; Health Products'!$C:$C,$B27,'Other Pharma &amp; Health Products'!AU:AU)+SUMIF('PSM Costs'!$C:$C,$B27,'PSM Costs'!AU:AU),"")</f>
        <v/>
      </c>
      <c r="L27" s="181" t="str">
        <f t="shared" ca="1" si="2"/>
        <v/>
      </c>
      <c r="M27" s="176" t="str">
        <f ca="1">IF(SUMIF(Pharmaceuticals!$C:$C,$B27,Pharmaceuticals!BG:BG)+SUMIF('Health Products &amp; Equipment'!$C:$C,$B27,'Health Products &amp; Equipment'!BG:BG)+SUMIF('Other Pharma &amp; Health Products'!$C:$C,$B27,'Other Pharma &amp; Health Products'!BG:BG)+SUMIF('PSM Costs'!$C:$C,$B27,'PSM Costs'!BG:BG)&gt;0,SUMIF(Pharmaceuticals!$C:$C,$B27,Pharmaceuticals!BG:BG)+SUMIF('Health Products &amp; Equipment'!$C:$C,$B27,'Health Products &amp; Equipment'!BG:BG)+SUMIF('Other Pharma &amp; Health Products'!$C:$C,$B27,'Other Pharma &amp; Health Products'!BG:BG)+SUMIF('PSM Costs'!$C:$C,$B27,'PSM Costs'!BG:BG),"")</f>
        <v/>
      </c>
      <c r="N27" s="176" t="str">
        <f ca="1">IF(SUMIF(Pharmaceuticals!$C:$C,$B27,Pharmaceuticals!BH:BH)+SUMIF('Health Products &amp; Equipment'!$C:$C,$B27,'Health Products &amp; Equipment'!BH:BH)+SUMIF('Other Pharma &amp; Health Products'!$C:$C,$B27,'Other Pharma &amp; Health Products'!BH:BH)+SUMIF('PSM Costs'!$C:$C,$B27,'PSM Costs'!BH:BH)&gt;0,SUMIF(Pharmaceuticals!$C:$C,$B27,Pharmaceuticals!BH:BH)+SUMIF('Health Products &amp; Equipment'!$C:$C,$B27,'Health Products &amp; Equipment'!BH:BH)+SUMIF('Other Pharma &amp; Health Products'!$C:$C,$B27,'Other Pharma &amp; Health Products'!BH:BH)+SUMIF('PSM Costs'!$C:$C,$B27,'PSM Costs'!BH:BH),"")</f>
        <v/>
      </c>
      <c r="O27" s="182" t="str">
        <f t="shared" ca="1" si="3"/>
        <v/>
      </c>
      <c r="P27" s="123" t="str">
        <f ca="1">IF(SUMIF(Pharmaceuticals!$C:$C,$B27,Pharmaceuticals!BT:BT)+SUMIF('Health Products &amp; Equipment'!$C:$C,$B27,'Health Products &amp; Equipment'!BT:BT)+SUMIF('Other Pharma &amp; Health Products'!$C:$C,$B27,'Other Pharma &amp; Health Products'!BT:BT)+SUMIF('PSM Costs'!$C:$C,$B27,'PSM Costs'!BT:BT)&gt;0,SUMIF(Pharmaceuticals!$C:$C,$B27,Pharmaceuticals!BT:BT)+SUMIF('Health Products &amp; Equipment'!$C:$C,$B27,'Health Products &amp; Equipment'!BT:BT)+SUMIF('Other Pharma &amp; Health Products'!$C:$C,$B27,'Other Pharma &amp; Health Products'!BT:BT)+SUMIF('PSM Costs'!$C:$C,$B27,'PSM Costs'!BT:BT),"")</f>
        <v/>
      </c>
      <c r="Q27" s="123" t="str">
        <f ca="1">IF(SUMIF(Pharmaceuticals!$C:$C,$B27,Pharmaceuticals!BU:BU)+SUMIF('Health Products &amp; Equipment'!$C:$C,$B27,'Health Products &amp; Equipment'!BU:BU)+SUMIF('Other Pharma &amp; Health Products'!$C:$C,$B27,'Other Pharma &amp; Health Products'!BU:BU)+SUMIF('PSM Costs'!$C:$C,$B27,'PSM Costs'!BU:BU)&gt;0,SUMIF(Pharmaceuticals!$C:$C,$B27,Pharmaceuticals!BU:BU)+SUMIF('Health Products &amp; Equipment'!$C:$C,$B27,'Health Products &amp; Equipment'!BU:BU)+SUMIF('Other Pharma &amp; Health Products'!$C:$C,$B27,'Other Pharma &amp; Health Products'!BU:BU)+SUMIF('PSM Costs'!$C:$C,$B27,'PSM Costs'!BU:BU),"")</f>
        <v/>
      </c>
      <c r="R27" s="176" t="str">
        <f t="shared" ca="1" si="4"/>
        <v/>
      </c>
    </row>
    <row r="28" spans="1:18" ht="38.25" x14ac:dyDescent="0.2">
      <c r="A28" s="107">
        <v>21</v>
      </c>
      <c r="B28" s="107" t="str">
        <f ca="1">IFERROR(VLOOKUP(A28,'Rank unique CI-Prod-Spec'!I:J,2,FALSE),"")</f>
        <v>4.1--40---1515</v>
      </c>
      <c r="C28" s="122" t="str">
        <f ca="1">IFERROR(VLOOKUP(LEFT(B28,FIND("--",B28)-1),CatCostInp!D:E,2,FALSE),"")</f>
        <v>4.1 Antiretroviral medicines</v>
      </c>
      <c r="D28" s="122" t="str">
        <f ca="1">IFERROR(INDIRECT(ADDRESS(MATCH(VALUE(MID(B28,FIND("--",B28)+2,FIND("---",B28)-FIND("--",B28)-2)),CatProd!G:G,0),2,1,1,"CatProd")),"")</f>
        <v>Zidovudine</v>
      </c>
      <c r="E28" s="122" t="str">
        <f ca="1">IFERROR(INDIRECT(ADDRESS(MATCH(VALUE(RIGHT(B28,LEN(B28)-FIND("---",B28)-2)),CatProdSpec!I:I,0),3,1,1,"CatProdSpec")),"")</f>
        <v>50mg/5ml - Oral solution - Bottle of 100 ml</v>
      </c>
      <c r="F28" s="181">
        <f t="shared" ca="1" si="0"/>
        <v>1.95</v>
      </c>
      <c r="G28" s="176">
        <f ca="1">IF(SUMIF(Pharmaceuticals!$C:$C,$B28,Pharmaceuticals!AG:AG)+SUMIF('Health Products &amp; Equipment'!$C:$C,$B28,'Health Products &amp; Equipment'!AG:AG)+SUMIF('Other Pharma &amp; Health Products'!$C:$C,$B28,'Other Pharma &amp; Health Products'!AG:AG)+SUMIF('PSM Costs'!$C:$C,$B28,'PSM Costs'!AG:AG)&gt;0,SUMIF(Pharmaceuticals!$C:$C,$B28,Pharmaceuticals!AG:AG)+SUMIF('Health Products &amp; Equipment'!$C:$C,$B28,'Health Products &amp; Equipment'!AG:AG)+SUMIF('Other Pharma &amp; Health Products'!$C:$C,$B28,'Other Pharma &amp; Health Products'!AG:AG)+SUMIF('PSM Costs'!$C:$C,$B28,'PSM Costs'!AG:AG),"")</f>
        <v>282</v>
      </c>
      <c r="H28" s="176">
        <f ca="1">IF(SUMIF(Pharmaceuticals!$C:$C,$B28,Pharmaceuticals!AH:AH)+SUMIF('Health Products &amp; Equipment'!$C:$C,$B28,'Health Products &amp; Equipment'!AH:AH)+SUMIF('Other Pharma &amp; Health Products'!$C:$C,$B28,'Other Pharma &amp; Health Products'!AH:AH)+SUMIF('PSM Costs'!$C:$C,$B28,'PSM Costs'!AH:AH)&gt;0,SUMIF(Pharmaceuticals!$C:$C,$B28,Pharmaceuticals!AH:AH)+SUMIF('Health Products &amp; Equipment'!$C:$C,$B28,'Health Products &amp; Equipment'!AH:AH)+SUMIF('Other Pharma &amp; Health Products'!$C:$C,$B28,'Other Pharma &amp; Health Products'!AH:AH)+SUMIF('PSM Costs'!$C:$C,$B28,'PSM Costs'!AH:AH),"")</f>
        <v>549.9</v>
      </c>
      <c r="I28" s="182">
        <f t="shared" ca="1" si="1"/>
        <v>1.95</v>
      </c>
      <c r="J28" s="123">
        <f ca="1">IF(SUMIF(Pharmaceuticals!$C:$C,$B28,Pharmaceuticals!AT:AT)+SUMIF('Health Products &amp; Equipment'!$C:$C,$B28,'Health Products &amp; Equipment'!AT:AT)+SUMIF('Other Pharma &amp; Health Products'!$C:$C,$B28,'Other Pharma &amp; Health Products'!AT:AT)+SUMIF('PSM Costs'!$C:$C,$B28,'PSM Costs'!AT:AT)&gt;0,SUMIF(Pharmaceuticals!$C:$C,$B28,Pharmaceuticals!AT:AT)+SUMIF('Health Products &amp; Equipment'!$C:$C,$B28,'Health Products &amp; Equipment'!AT:AT)+SUMIF('Other Pharma &amp; Health Products'!$C:$C,$B28,'Other Pharma &amp; Health Products'!AT:AT)+SUMIF('PSM Costs'!$C:$C,$B28,'PSM Costs'!AT:AT),"")</f>
        <v>410</v>
      </c>
      <c r="K28" s="123">
        <f ca="1">IF(SUMIF(Pharmaceuticals!$C:$C,$B28,Pharmaceuticals!AU:AU)+SUMIF('Health Products &amp; Equipment'!$C:$C,$B28,'Health Products &amp; Equipment'!AU:AU)+SUMIF('Other Pharma &amp; Health Products'!$C:$C,$B28,'Other Pharma &amp; Health Products'!AU:AU)+SUMIF('PSM Costs'!$C:$C,$B28,'PSM Costs'!AU:AU)&gt;0,SUMIF(Pharmaceuticals!$C:$C,$B28,Pharmaceuticals!AU:AU)+SUMIF('Health Products &amp; Equipment'!$C:$C,$B28,'Health Products &amp; Equipment'!AU:AU)+SUMIF('Other Pharma &amp; Health Products'!$C:$C,$B28,'Other Pharma &amp; Health Products'!AU:AU)+SUMIF('PSM Costs'!$C:$C,$B28,'PSM Costs'!AU:AU),"")</f>
        <v>799.5</v>
      </c>
      <c r="L28" s="181">
        <f t="shared" ca="1" si="2"/>
        <v>1.9499999999999997</v>
      </c>
      <c r="M28" s="176">
        <f ca="1">IF(SUMIF(Pharmaceuticals!$C:$C,$B28,Pharmaceuticals!BG:BG)+SUMIF('Health Products &amp; Equipment'!$C:$C,$B28,'Health Products &amp; Equipment'!BG:BG)+SUMIF('Other Pharma &amp; Health Products'!$C:$C,$B28,'Other Pharma &amp; Health Products'!BG:BG)+SUMIF('PSM Costs'!$C:$C,$B28,'PSM Costs'!BG:BG)&gt;0,SUMIF(Pharmaceuticals!$C:$C,$B28,Pharmaceuticals!BG:BG)+SUMIF('Health Products &amp; Equipment'!$C:$C,$B28,'Health Products &amp; Equipment'!BG:BG)+SUMIF('Other Pharma &amp; Health Products'!$C:$C,$B28,'Other Pharma &amp; Health Products'!BG:BG)+SUMIF('PSM Costs'!$C:$C,$B28,'PSM Costs'!BG:BG),"")</f>
        <v>527</v>
      </c>
      <c r="N28" s="176">
        <f ca="1">IF(SUMIF(Pharmaceuticals!$C:$C,$B28,Pharmaceuticals!BH:BH)+SUMIF('Health Products &amp; Equipment'!$C:$C,$B28,'Health Products &amp; Equipment'!BH:BH)+SUMIF('Other Pharma &amp; Health Products'!$C:$C,$B28,'Other Pharma &amp; Health Products'!BH:BH)+SUMIF('PSM Costs'!$C:$C,$B28,'PSM Costs'!BH:BH)&gt;0,SUMIF(Pharmaceuticals!$C:$C,$B28,Pharmaceuticals!BH:BH)+SUMIF('Health Products &amp; Equipment'!$C:$C,$B28,'Health Products &amp; Equipment'!BH:BH)+SUMIF('Other Pharma &amp; Health Products'!$C:$C,$B28,'Other Pharma &amp; Health Products'!BH:BH)+SUMIF('PSM Costs'!$C:$C,$B28,'PSM Costs'!BH:BH),"")</f>
        <v>1027.6499999999999</v>
      </c>
      <c r="O28" s="182" t="str">
        <f t="shared" ca="1" si="3"/>
        <v/>
      </c>
      <c r="P28" s="123" t="str">
        <f ca="1">IF(SUMIF(Pharmaceuticals!$C:$C,$B28,Pharmaceuticals!BT:BT)+SUMIF('Health Products &amp; Equipment'!$C:$C,$B28,'Health Products &amp; Equipment'!BT:BT)+SUMIF('Other Pharma &amp; Health Products'!$C:$C,$B28,'Other Pharma &amp; Health Products'!BT:BT)+SUMIF('PSM Costs'!$C:$C,$B28,'PSM Costs'!BT:BT)&gt;0,SUMIF(Pharmaceuticals!$C:$C,$B28,Pharmaceuticals!BT:BT)+SUMIF('Health Products &amp; Equipment'!$C:$C,$B28,'Health Products &amp; Equipment'!BT:BT)+SUMIF('Other Pharma &amp; Health Products'!$C:$C,$B28,'Other Pharma &amp; Health Products'!BT:BT)+SUMIF('PSM Costs'!$C:$C,$B28,'PSM Costs'!BT:BT),"")</f>
        <v/>
      </c>
      <c r="Q28" s="123" t="str">
        <f ca="1">IF(SUMIF(Pharmaceuticals!$C:$C,$B28,Pharmaceuticals!BU:BU)+SUMIF('Health Products &amp; Equipment'!$C:$C,$B28,'Health Products &amp; Equipment'!BU:BU)+SUMIF('Other Pharma &amp; Health Products'!$C:$C,$B28,'Other Pharma &amp; Health Products'!BU:BU)+SUMIF('PSM Costs'!$C:$C,$B28,'PSM Costs'!BU:BU)&gt;0,SUMIF(Pharmaceuticals!$C:$C,$B28,Pharmaceuticals!BU:BU)+SUMIF('Health Products &amp; Equipment'!$C:$C,$B28,'Health Products &amp; Equipment'!BU:BU)+SUMIF('Other Pharma &amp; Health Products'!$C:$C,$B28,'Other Pharma &amp; Health Products'!BU:BU)+SUMIF('PSM Costs'!$C:$C,$B28,'PSM Costs'!BU:BU),"")</f>
        <v/>
      </c>
      <c r="R28" s="176">
        <f t="shared" ca="1" si="4"/>
        <v>2377.0500000000002</v>
      </c>
    </row>
    <row r="29" spans="1:18" ht="25.5" x14ac:dyDescent="0.2">
      <c r="A29" s="107">
        <v>22</v>
      </c>
      <c r="B29" s="107" t="str">
        <f ca="1">IFERROR(VLOOKUP(A29,'Rank unique CI-Prod-Spec'!I:J,2,FALSE),"")</f>
        <v>4.5--1002---10002</v>
      </c>
      <c r="C29" s="122" t="str">
        <f ca="1">IFERROR(VLOOKUP(LEFT(B29,FIND("--",B29)-1),CatCostInp!D:E,2,FALSE),"")</f>
        <v>4.5 Opportunistic infections and STI medicines</v>
      </c>
      <c r="D29" s="122" t="str">
        <f ca="1">IFERROR(INDIRECT(ADDRESS(MATCH(VALUE(MID(B29,FIND("--",B29)+2,FIND("---",B29)-FIND("--",B29)-2)),CatProd!G:G,0),2,1,1,"CatProd")),"")</f>
        <v/>
      </c>
      <c r="E29" s="122" t="str">
        <f ca="1">IFERROR(INDIRECT(ADDRESS(MATCH(VALUE(RIGHT(B29,LEN(B29)-FIND("---",B29)-2)),CatProdSpec!I:I,0),3,1,1,"CatProdSpec")),"")</f>
        <v/>
      </c>
      <c r="F29" s="181">
        <f t="shared" ca="1" si="0"/>
        <v>0.27</v>
      </c>
      <c r="G29" s="176">
        <f ca="1">IF(SUMIF(Pharmaceuticals!$C:$C,$B29,Pharmaceuticals!AG:AG)+SUMIF('Health Products &amp; Equipment'!$C:$C,$B29,'Health Products &amp; Equipment'!AG:AG)+SUMIF('Other Pharma &amp; Health Products'!$C:$C,$B29,'Other Pharma &amp; Health Products'!AG:AG)+SUMIF('PSM Costs'!$C:$C,$B29,'PSM Costs'!AG:AG)&gt;0,SUMIF(Pharmaceuticals!$C:$C,$B29,Pharmaceuticals!AG:AG)+SUMIF('Health Products &amp; Equipment'!$C:$C,$B29,'Health Products &amp; Equipment'!AG:AG)+SUMIF('Other Pharma &amp; Health Products'!$C:$C,$B29,'Other Pharma &amp; Health Products'!AG:AG)+SUMIF('PSM Costs'!$C:$C,$B29,'PSM Costs'!AG:AG),"")</f>
        <v>22411</v>
      </c>
      <c r="H29" s="176">
        <f ca="1">IF(SUMIF(Pharmaceuticals!$C:$C,$B29,Pharmaceuticals!AH:AH)+SUMIF('Health Products &amp; Equipment'!$C:$C,$B29,'Health Products &amp; Equipment'!AH:AH)+SUMIF('Other Pharma &amp; Health Products'!$C:$C,$B29,'Other Pharma &amp; Health Products'!AH:AH)+SUMIF('PSM Costs'!$C:$C,$B29,'PSM Costs'!AH:AH)&gt;0,SUMIF(Pharmaceuticals!$C:$C,$B29,Pharmaceuticals!AH:AH)+SUMIF('Health Products &amp; Equipment'!$C:$C,$B29,'Health Products &amp; Equipment'!AH:AH)+SUMIF('Other Pharma &amp; Health Products'!$C:$C,$B29,'Other Pharma &amp; Health Products'!AH:AH)+SUMIF('PSM Costs'!$C:$C,$B29,'PSM Costs'!AH:AH),"")</f>
        <v>6050.97</v>
      </c>
      <c r="I29" s="182" t="str">
        <f t="shared" ca="1" si="1"/>
        <v/>
      </c>
      <c r="J29" s="123" t="str">
        <f ca="1">IF(SUMIF(Pharmaceuticals!$C:$C,$B29,Pharmaceuticals!AT:AT)+SUMIF('Health Products &amp; Equipment'!$C:$C,$B29,'Health Products &amp; Equipment'!AT:AT)+SUMIF('Other Pharma &amp; Health Products'!$C:$C,$B29,'Other Pharma &amp; Health Products'!AT:AT)+SUMIF('PSM Costs'!$C:$C,$B29,'PSM Costs'!AT:AT)&gt;0,SUMIF(Pharmaceuticals!$C:$C,$B29,Pharmaceuticals!AT:AT)+SUMIF('Health Products &amp; Equipment'!$C:$C,$B29,'Health Products &amp; Equipment'!AT:AT)+SUMIF('Other Pharma &amp; Health Products'!$C:$C,$B29,'Other Pharma &amp; Health Products'!AT:AT)+SUMIF('PSM Costs'!$C:$C,$B29,'PSM Costs'!AT:AT),"")</f>
        <v/>
      </c>
      <c r="K29" s="123" t="str">
        <f ca="1">IF(SUMIF(Pharmaceuticals!$C:$C,$B29,Pharmaceuticals!AU:AU)+SUMIF('Health Products &amp; Equipment'!$C:$C,$B29,'Health Products &amp; Equipment'!AU:AU)+SUMIF('Other Pharma &amp; Health Products'!$C:$C,$B29,'Other Pharma &amp; Health Products'!AU:AU)+SUMIF('PSM Costs'!$C:$C,$B29,'PSM Costs'!AU:AU)&gt;0,SUMIF(Pharmaceuticals!$C:$C,$B29,Pharmaceuticals!AU:AU)+SUMIF('Health Products &amp; Equipment'!$C:$C,$B29,'Health Products &amp; Equipment'!AU:AU)+SUMIF('Other Pharma &amp; Health Products'!$C:$C,$B29,'Other Pharma &amp; Health Products'!AU:AU)+SUMIF('PSM Costs'!$C:$C,$B29,'PSM Costs'!AU:AU),"")</f>
        <v/>
      </c>
      <c r="L29" s="181" t="str">
        <f t="shared" ca="1" si="2"/>
        <v/>
      </c>
      <c r="M29" s="176" t="str">
        <f ca="1">IF(SUMIF(Pharmaceuticals!$C:$C,$B29,Pharmaceuticals!BG:BG)+SUMIF('Health Products &amp; Equipment'!$C:$C,$B29,'Health Products &amp; Equipment'!BG:BG)+SUMIF('Other Pharma &amp; Health Products'!$C:$C,$B29,'Other Pharma &amp; Health Products'!BG:BG)+SUMIF('PSM Costs'!$C:$C,$B29,'PSM Costs'!BG:BG)&gt;0,SUMIF(Pharmaceuticals!$C:$C,$B29,Pharmaceuticals!BG:BG)+SUMIF('Health Products &amp; Equipment'!$C:$C,$B29,'Health Products &amp; Equipment'!BG:BG)+SUMIF('Other Pharma &amp; Health Products'!$C:$C,$B29,'Other Pharma &amp; Health Products'!BG:BG)+SUMIF('PSM Costs'!$C:$C,$B29,'PSM Costs'!BG:BG),"")</f>
        <v/>
      </c>
      <c r="N29" s="176" t="str">
        <f ca="1">IF(SUMIF(Pharmaceuticals!$C:$C,$B29,Pharmaceuticals!BH:BH)+SUMIF('Health Products &amp; Equipment'!$C:$C,$B29,'Health Products &amp; Equipment'!BH:BH)+SUMIF('Other Pharma &amp; Health Products'!$C:$C,$B29,'Other Pharma &amp; Health Products'!BH:BH)+SUMIF('PSM Costs'!$C:$C,$B29,'PSM Costs'!BH:BH)&gt;0,SUMIF(Pharmaceuticals!$C:$C,$B29,Pharmaceuticals!BH:BH)+SUMIF('Health Products &amp; Equipment'!$C:$C,$B29,'Health Products &amp; Equipment'!BH:BH)+SUMIF('Other Pharma &amp; Health Products'!$C:$C,$B29,'Other Pharma &amp; Health Products'!BH:BH)+SUMIF('PSM Costs'!$C:$C,$B29,'PSM Costs'!BH:BH),"")</f>
        <v/>
      </c>
      <c r="O29" s="182" t="str">
        <f t="shared" ca="1" si="3"/>
        <v/>
      </c>
      <c r="P29" s="123" t="str">
        <f ca="1">IF(SUMIF(Pharmaceuticals!$C:$C,$B29,Pharmaceuticals!BT:BT)+SUMIF('Health Products &amp; Equipment'!$C:$C,$B29,'Health Products &amp; Equipment'!BT:BT)+SUMIF('Other Pharma &amp; Health Products'!$C:$C,$B29,'Other Pharma &amp; Health Products'!BT:BT)+SUMIF('PSM Costs'!$C:$C,$B29,'PSM Costs'!BT:BT)&gt;0,SUMIF(Pharmaceuticals!$C:$C,$B29,Pharmaceuticals!BT:BT)+SUMIF('Health Products &amp; Equipment'!$C:$C,$B29,'Health Products &amp; Equipment'!BT:BT)+SUMIF('Other Pharma &amp; Health Products'!$C:$C,$B29,'Other Pharma &amp; Health Products'!BT:BT)+SUMIF('PSM Costs'!$C:$C,$B29,'PSM Costs'!BT:BT),"")</f>
        <v/>
      </c>
      <c r="Q29" s="123" t="str">
        <f ca="1">IF(SUMIF(Pharmaceuticals!$C:$C,$B29,Pharmaceuticals!BU:BU)+SUMIF('Health Products &amp; Equipment'!$C:$C,$B29,'Health Products &amp; Equipment'!BU:BU)+SUMIF('Other Pharma &amp; Health Products'!$C:$C,$B29,'Other Pharma &amp; Health Products'!BU:BU)+SUMIF('PSM Costs'!$C:$C,$B29,'PSM Costs'!BU:BU)&gt;0,SUMIF(Pharmaceuticals!$C:$C,$B29,Pharmaceuticals!BU:BU)+SUMIF('Health Products &amp; Equipment'!$C:$C,$B29,'Health Products &amp; Equipment'!BU:BU)+SUMIF('Other Pharma &amp; Health Products'!$C:$C,$B29,'Other Pharma &amp; Health Products'!BU:BU)+SUMIF('PSM Costs'!$C:$C,$B29,'PSM Costs'!BU:BU),"")</f>
        <v/>
      </c>
      <c r="R29" s="176">
        <f t="shared" ca="1" si="4"/>
        <v>6050.97</v>
      </c>
    </row>
    <row r="30" spans="1:18" ht="25.5" x14ac:dyDescent="0.2">
      <c r="A30" s="107">
        <v>23</v>
      </c>
      <c r="B30" s="107" t="str">
        <f ca="1">IFERROR(VLOOKUP(A30,'Rank unique CI-Prod-Spec'!I:J,2,FALSE),"")</f>
        <v>4.5--1003---10003</v>
      </c>
      <c r="C30" s="122" t="str">
        <f ca="1">IFERROR(VLOOKUP(LEFT(B30,FIND("--",B30)-1),CatCostInp!D:E,2,FALSE),"")</f>
        <v>4.5 Opportunistic infections and STI medicines</v>
      </c>
      <c r="D30" s="122" t="str">
        <f ca="1">IFERROR(INDIRECT(ADDRESS(MATCH(VALUE(MID(B30,FIND("--",B30)+2,FIND("---",B30)-FIND("--",B30)-2)),CatProd!G:G,0),2,1,1,"CatProd")),"")</f>
        <v/>
      </c>
      <c r="E30" s="122" t="str">
        <f ca="1">IFERROR(INDIRECT(ADDRESS(MATCH(VALUE(RIGHT(B30,LEN(B30)-FIND("---",B30)-2)),CatProdSpec!I:I,0),3,1,1,"CatProdSpec")),"")</f>
        <v/>
      </c>
      <c r="F30" s="181">
        <f t="shared" ca="1" si="0"/>
        <v>0.21969999999999995</v>
      </c>
      <c r="G30" s="176">
        <f ca="1">IF(SUMIF(Pharmaceuticals!$C:$C,$B30,Pharmaceuticals!AG:AG)+SUMIF('Health Products &amp; Equipment'!$C:$C,$B30,'Health Products &amp; Equipment'!AG:AG)+SUMIF('Other Pharma &amp; Health Products'!$C:$C,$B30,'Other Pharma &amp; Health Products'!AG:AG)+SUMIF('PSM Costs'!$C:$C,$B30,'PSM Costs'!AG:AG)&gt;0,SUMIF(Pharmaceuticals!$C:$C,$B30,Pharmaceuticals!AG:AG)+SUMIF('Health Products &amp; Equipment'!$C:$C,$B30,'Health Products &amp; Equipment'!AG:AG)+SUMIF('Other Pharma &amp; Health Products'!$C:$C,$B30,'Other Pharma &amp; Health Products'!AG:AG)+SUMIF('PSM Costs'!$C:$C,$B30,'PSM Costs'!AG:AG),"")</f>
        <v>11206</v>
      </c>
      <c r="H30" s="176">
        <f ca="1">IF(SUMIF(Pharmaceuticals!$C:$C,$B30,Pharmaceuticals!AH:AH)+SUMIF('Health Products &amp; Equipment'!$C:$C,$B30,'Health Products &amp; Equipment'!AH:AH)+SUMIF('Other Pharma &amp; Health Products'!$C:$C,$B30,'Other Pharma &amp; Health Products'!AH:AH)+SUMIF('PSM Costs'!$C:$C,$B30,'PSM Costs'!AH:AH)&gt;0,SUMIF(Pharmaceuticals!$C:$C,$B30,Pharmaceuticals!AH:AH)+SUMIF('Health Products &amp; Equipment'!$C:$C,$B30,'Health Products &amp; Equipment'!AH:AH)+SUMIF('Other Pharma &amp; Health Products'!$C:$C,$B30,'Other Pharma &amp; Health Products'!AH:AH)+SUMIF('PSM Costs'!$C:$C,$B30,'PSM Costs'!AH:AH),"")</f>
        <v>2461.9581999999996</v>
      </c>
      <c r="I30" s="182" t="str">
        <f t="shared" ca="1" si="1"/>
        <v/>
      </c>
      <c r="J30" s="123" t="str">
        <f ca="1">IF(SUMIF(Pharmaceuticals!$C:$C,$B30,Pharmaceuticals!AT:AT)+SUMIF('Health Products &amp; Equipment'!$C:$C,$B30,'Health Products &amp; Equipment'!AT:AT)+SUMIF('Other Pharma &amp; Health Products'!$C:$C,$B30,'Other Pharma &amp; Health Products'!AT:AT)+SUMIF('PSM Costs'!$C:$C,$B30,'PSM Costs'!AT:AT)&gt;0,SUMIF(Pharmaceuticals!$C:$C,$B30,Pharmaceuticals!AT:AT)+SUMIF('Health Products &amp; Equipment'!$C:$C,$B30,'Health Products &amp; Equipment'!AT:AT)+SUMIF('Other Pharma &amp; Health Products'!$C:$C,$B30,'Other Pharma &amp; Health Products'!AT:AT)+SUMIF('PSM Costs'!$C:$C,$B30,'PSM Costs'!AT:AT),"")</f>
        <v/>
      </c>
      <c r="K30" s="123" t="str">
        <f ca="1">IF(SUMIF(Pharmaceuticals!$C:$C,$B30,Pharmaceuticals!AU:AU)+SUMIF('Health Products &amp; Equipment'!$C:$C,$B30,'Health Products &amp; Equipment'!AU:AU)+SUMIF('Other Pharma &amp; Health Products'!$C:$C,$B30,'Other Pharma &amp; Health Products'!AU:AU)+SUMIF('PSM Costs'!$C:$C,$B30,'PSM Costs'!AU:AU)&gt;0,SUMIF(Pharmaceuticals!$C:$C,$B30,Pharmaceuticals!AU:AU)+SUMIF('Health Products &amp; Equipment'!$C:$C,$B30,'Health Products &amp; Equipment'!AU:AU)+SUMIF('Other Pharma &amp; Health Products'!$C:$C,$B30,'Other Pharma &amp; Health Products'!AU:AU)+SUMIF('PSM Costs'!$C:$C,$B30,'PSM Costs'!AU:AU),"")</f>
        <v/>
      </c>
      <c r="L30" s="181" t="str">
        <f t="shared" ca="1" si="2"/>
        <v/>
      </c>
      <c r="M30" s="176" t="str">
        <f ca="1">IF(SUMIF(Pharmaceuticals!$C:$C,$B30,Pharmaceuticals!BG:BG)+SUMIF('Health Products &amp; Equipment'!$C:$C,$B30,'Health Products &amp; Equipment'!BG:BG)+SUMIF('Other Pharma &amp; Health Products'!$C:$C,$B30,'Other Pharma &amp; Health Products'!BG:BG)+SUMIF('PSM Costs'!$C:$C,$B30,'PSM Costs'!BG:BG)&gt;0,SUMIF(Pharmaceuticals!$C:$C,$B30,Pharmaceuticals!BG:BG)+SUMIF('Health Products &amp; Equipment'!$C:$C,$B30,'Health Products &amp; Equipment'!BG:BG)+SUMIF('Other Pharma &amp; Health Products'!$C:$C,$B30,'Other Pharma &amp; Health Products'!BG:BG)+SUMIF('PSM Costs'!$C:$C,$B30,'PSM Costs'!BG:BG),"")</f>
        <v/>
      </c>
      <c r="N30" s="176" t="str">
        <f ca="1">IF(SUMIF(Pharmaceuticals!$C:$C,$B30,Pharmaceuticals!BH:BH)+SUMIF('Health Products &amp; Equipment'!$C:$C,$B30,'Health Products &amp; Equipment'!BH:BH)+SUMIF('Other Pharma &amp; Health Products'!$C:$C,$B30,'Other Pharma &amp; Health Products'!BH:BH)+SUMIF('PSM Costs'!$C:$C,$B30,'PSM Costs'!BH:BH)&gt;0,SUMIF(Pharmaceuticals!$C:$C,$B30,Pharmaceuticals!BH:BH)+SUMIF('Health Products &amp; Equipment'!$C:$C,$B30,'Health Products &amp; Equipment'!BH:BH)+SUMIF('Other Pharma &amp; Health Products'!$C:$C,$B30,'Other Pharma &amp; Health Products'!BH:BH)+SUMIF('PSM Costs'!$C:$C,$B30,'PSM Costs'!BH:BH),"")</f>
        <v/>
      </c>
      <c r="O30" s="182" t="str">
        <f t="shared" ca="1" si="3"/>
        <v/>
      </c>
      <c r="P30" s="123" t="str">
        <f ca="1">IF(SUMIF(Pharmaceuticals!$C:$C,$B30,Pharmaceuticals!BT:BT)+SUMIF('Health Products &amp; Equipment'!$C:$C,$B30,'Health Products &amp; Equipment'!BT:BT)+SUMIF('Other Pharma &amp; Health Products'!$C:$C,$B30,'Other Pharma &amp; Health Products'!BT:BT)+SUMIF('PSM Costs'!$C:$C,$B30,'PSM Costs'!BT:BT)&gt;0,SUMIF(Pharmaceuticals!$C:$C,$B30,Pharmaceuticals!BT:BT)+SUMIF('Health Products &amp; Equipment'!$C:$C,$B30,'Health Products &amp; Equipment'!BT:BT)+SUMIF('Other Pharma &amp; Health Products'!$C:$C,$B30,'Other Pharma &amp; Health Products'!BT:BT)+SUMIF('PSM Costs'!$C:$C,$B30,'PSM Costs'!BT:BT),"")</f>
        <v/>
      </c>
      <c r="Q30" s="123" t="str">
        <f ca="1">IF(SUMIF(Pharmaceuticals!$C:$C,$B30,Pharmaceuticals!BU:BU)+SUMIF('Health Products &amp; Equipment'!$C:$C,$B30,'Health Products &amp; Equipment'!BU:BU)+SUMIF('Other Pharma &amp; Health Products'!$C:$C,$B30,'Other Pharma &amp; Health Products'!BU:BU)+SUMIF('PSM Costs'!$C:$C,$B30,'PSM Costs'!BU:BU)&gt;0,SUMIF(Pharmaceuticals!$C:$C,$B30,Pharmaceuticals!BU:BU)+SUMIF('Health Products &amp; Equipment'!$C:$C,$B30,'Health Products &amp; Equipment'!BU:BU)+SUMIF('Other Pharma &amp; Health Products'!$C:$C,$B30,'Other Pharma &amp; Health Products'!BU:BU)+SUMIF('PSM Costs'!$C:$C,$B30,'PSM Costs'!BU:BU),"")</f>
        <v/>
      </c>
      <c r="R30" s="176">
        <f t="shared" ca="1" si="4"/>
        <v>2461.9581999999996</v>
      </c>
    </row>
    <row r="31" spans="1:18" ht="25.5" x14ac:dyDescent="0.2">
      <c r="A31" s="107">
        <v>24</v>
      </c>
      <c r="B31" s="107" t="str">
        <f ca="1">IFERROR(VLOOKUP(A31,'Rank unique CI-Prod-Spec'!I:J,2,FALSE),"")</f>
        <v>4.5--1004---10004</v>
      </c>
      <c r="C31" s="122" t="str">
        <f ca="1">IFERROR(VLOOKUP(LEFT(B31,FIND("--",B31)-1),CatCostInp!D:E,2,FALSE),"")</f>
        <v>4.5 Opportunistic infections and STI medicines</v>
      </c>
      <c r="D31" s="122" t="str">
        <f ca="1">IFERROR(INDIRECT(ADDRESS(MATCH(VALUE(MID(B31,FIND("--",B31)+2,FIND("---",B31)-FIND("--",B31)-2)),CatProd!G:G,0),2,1,1,"CatProd")),"")</f>
        <v/>
      </c>
      <c r="E31" s="122" t="str">
        <f ca="1">IFERROR(INDIRECT(ADDRESS(MATCH(VALUE(RIGHT(B31,LEN(B31)-FIND("---",B31)-2)),CatProdSpec!I:I,0),3,1,1,"CatProdSpec")),"")</f>
        <v/>
      </c>
      <c r="F31" s="181" t="str">
        <f t="shared" ca="1" si="0"/>
        <v/>
      </c>
      <c r="G31" s="176" t="str">
        <f ca="1">IF(SUMIF(Pharmaceuticals!$C:$C,$B31,Pharmaceuticals!AG:AG)+SUMIF('Health Products &amp; Equipment'!$C:$C,$B31,'Health Products &amp; Equipment'!AG:AG)+SUMIF('Other Pharma &amp; Health Products'!$C:$C,$B31,'Other Pharma &amp; Health Products'!AG:AG)+SUMIF('PSM Costs'!$C:$C,$B31,'PSM Costs'!AG:AG)&gt;0,SUMIF(Pharmaceuticals!$C:$C,$B31,Pharmaceuticals!AG:AG)+SUMIF('Health Products &amp; Equipment'!$C:$C,$B31,'Health Products &amp; Equipment'!AG:AG)+SUMIF('Other Pharma &amp; Health Products'!$C:$C,$B31,'Other Pharma &amp; Health Products'!AG:AG)+SUMIF('PSM Costs'!$C:$C,$B31,'PSM Costs'!AG:AG),"")</f>
        <v/>
      </c>
      <c r="H31" s="176" t="str">
        <f ca="1">IF(SUMIF(Pharmaceuticals!$C:$C,$B31,Pharmaceuticals!AH:AH)+SUMIF('Health Products &amp; Equipment'!$C:$C,$B31,'Health Products &amp; Equipment'!AH:AH)+SUMIF('Other Pharma &amp; Health Products'!$C:$C,$B31,'Other Pharma &amp; Health Products'!AH:AH)+SUMIF('PSM Costs'!$C:$C,$B31,'PSM Costs'!AH:AH)&gt;0,SUMIF(Pharmaceuticals!$C:$C,$B31,Pharmaceuticals!AH:AH)+SUMIF('Health Products &amp; Equipment'!$C:$C,$B31,'Health Products &amp; Equipment'!AH:AH)+SUMIF('Other Pharma &amp; Health Products'!$C:$C,$B31,'Other Pharma &amp; Health Products'!AH:AH)+SUMIF('PSM Costs'!$C:$C,$B31,'PSM Costs'!AH:AH),"")</f>
        <v/>
      </c>
      <c r="I31" s="182" t="str">
        <f t="shared" ca="1" si="1"/>
        <v/>
      </c>
      <c r="J31" s="123" t="str">
        <f ca="1">IF(SUMIF(Pharmaceuticals!$C:$C,$B31,Pharmaceuticals!AT:AT)+SUMIF('Health Products &amp; Equipment'!$C:$C,$B31,'Health Products &amp; Equipment'!AT:AT)+SUMIF('Other Pharma &amp; Health Products'!$C:$C,$B31,'Other Pharma &amp; Health Products'!AT:AT)+SUMIF('PSM Costs'!$C:$C,$B31,'PSM Costs'!AT:AT)&gt;0,SUMIF(Pharmaceuticals!$C:$C,$B31,Pharmaceuticals!AT:AT)+SUMIF('Health Products &amp; Equipment'!$C:$C,$B31,'Health Products &amp; Equipment'!AT:AT)+SUMIF('Other Pharma &amp; Health Products'!$C:$C,$B31,'Other Pharma &amp; Health Products'!AT:AT)+SUMIF('PSM Costs'!$C:$C,$B31,'PSM Costs'!AT:AT),"")</f>
        <v/>
      </c>
      <c r="K31" s="123" t="str">
        <f ca="1">IF(SUMIF(Pharmaceuticals!$C:$C,$B31,Pharmaceuticals!AU:AU)+SUMIF('Health Products &amp; Equipment'!$C:$C,$B31,'Health Products &amp; Equipment'!AU:AU)+SUMIF('Other Pharma &amp; Health Products'!$C:$C,$B31,'Other Pharma &amp; Health Products'!AU:AU)+SUMIF('PSM Costs'!$C:$C,$B31,'PSM Costs'!AU:AU)&gt;0,SUMIF(Pharmaceuticals!$C:$C,$B31,Pharmaceuticals!AU:AU)+SUMIF('Health Products &amp; Equipment'!$C:$C,$B31,'Health Products &amp; Equipment'!AU:AU)+SUMIF('Other Pharma &amp; Health Products'!$C:$C,$B31,'Other Pharma &amp; Health Products'!AU:AU)+SUMIF('PSM Costs'!$C:$C,$B31,'PSM Costs'!AU:AU),"")</f>
        <v/>
      </c>
      <c r="L31" s="181" t="str">
        <f t="shared" ca="1" si="2"/>
        <v/>
      </c>
      <c r="M31" s="176" t="str">
        <f ca="1">IF(SUMIF(Pharmaceuticals!$C:$C,$B31,Pharmaceuticals!BG:BG)+SUMIF('Health Products &amp; Equipment'!$C:$C,$B31,'Health Products &amp; Equipment'!BG:BG)+SUMIF('Other Pharma &amp; Health Products'!$C:$C,$B31,'Other Pharma &amp; Health Products'!BG:BG)+SUMIF('PSM Costs'!$C:$C,$B31,'PSM Costs'!BG:BG)&gt;0,SUMIF(Pharmaceuticals!$C:$C,$B31,Pharmaceuticals!BG:BG)+SUMIF('Health Products &amp; Equipment'!$C:$C,$B31,'Health Products &amp; Equipment'!BG:BG)+SUMIF('Other Pharma &amp; Health Products'!$C:$C,$B31,'Other Pharma &amp; Health Products'!BG:BG)+SUMIF('PSM Costs'!$C:$C,$B31,'PSM Costs'!BG:BG),"")</f>
        <v/>
      </c>
      <c r="N31" s="176" t="str">
        <f ca="1">IF(SUMIF(Pharmaceuticals!$C:$C,$B31,Pharmaceuticals!BH:BH)+SUMIF('Health Products &amp; Equipment'!$C:$C,$B31,'Health Products &amp; Equipment'!BH:BH)+SUMIF('Other Pharma &amp; Health Products'!$C:$C,$B31,'Other Pharma &amp; Health Products'!BH:BH)+SUMIF('PSM Costs'!$C:$C,$B31,'PSM Costs'!BH:BH)&gt;0,SUMIF(Pharmaceuticals!$C:$C,$B31,Pharmaceuticals!BH:BH)+SUMIF('Health Products &amp; Equipment'!$C:$C,$B31,'Health Products &amp; Equipment'!BH:BH)+SUMIF('Other Pharma &amp; Health Products'!$C:$C,$B31,'Other Pharma &amp; Health Products'!BH:BH)+SUMIF('PSM Costs'!$C:$C,$B31,'PSM Costs'!BH:BH),"")</f>
        <v/>
      </c>
      <c r="O31" s="182" t="str">
        <f t="shared" ca="1" si="3"/>
        <v/>
      </c>
      <c r="P31" s="123" t="str">
        <f ca="1">IF(SUMIF(Pharmaceuticals!$C:$C,$B31,Pharmaceuticals!BT:BT)+SUMIF('Health Products &amp; Equipment'!$C:$C,$B31,'Health Products &amp; Equipment'!BT:BT)+SUMIF('Other Pharma &amp; Health Products'!$C:$C,$B31,'Other Pharma &amp; Health Products'!BT:BT)+SUMIF('PSM Costs'!$C:$C,$B31,'PSM Costs'!BT:BT)&gt;0,SUMIF(Pharmaceuticals!$C:$C,$B31,Pharmaceuticals!BT:BT)+SUMIF('Health Products &amp; Equipment'!$C:$C,$B31,'Health Products &amp; Equipment'!BT:BT)+SUMIF('Other Pharma &amp; Health Products'!$C:$C,$B31,'Other Pharma &amp; Health Products'!BT:BT)+SUMIF('PSM Costs'!$C:$C,$B31,'PSM Costs'!BT:BT),"")</f>
        <v/>
      </c>
      <c r="Q31" s="123" t="str">
        <f ca="1">IF(SUMIF(Pharmaceuticals!$C:$C,$B31,Pharmaceuticals!BU:BU)+SUMIF('Health Products &amp; Equipment'!$C:$C,$B31,'Health Products &amp; Equipment'!BU:BU)+SUMIF('Other Pharma &amp; Health Products'!$C:$C,$B31,'Other Pharma &amp; Health Products'!BU:BU)+SUMIF('PSM Costs'!$C:$C,$B31,'PSM Costs'!BU:BU)&gt;0,SUMIF(Pharmaceuticals!$C:$C,$B31,Pharmaceuticals!BU:BU)+SUMIF('Health Products &amp; Equipment'!$C:$C,$B31,'Health Products &amp; Equipment'!BU:BU)+SUMIF('Other Pharma &amp; Health Products'!$C:$C,$B31,'Other Pharma &amp; Health Products'!BU:BU)+SUMIF('PSM Costs'!$C:$C,$B31,'PSM Costs'!BU:BU),"")</f>
        <v/>
      </c>
      <c r="R31" s="176" t="str">
        <f t="shared" ca="1" si="4"/>
        <v/>
      </c>
    </row>
    <row r="32" spans="1:18" ht="25.5" x14ac:dyDescent="0.2">
      <c r="A32" s="107">
        <v>25</v>
      </c>
      <c r="B32" s="107" t="str">
        <f ca="1">IFERROR(VLOOKUP(A32,'Rank unique CI-Prod-Spec'!I:J,2,FALSE),"")</f>
        <v>4.5--1005---10005</v>
      </c>
      <c r="C32" s="122" t="str">
        <f ca="1">IFERROR(VLOOKUP(LEFT(B32,FIND("--",B32)-1),CatCostInp!D:E,2,FALSE),"")</f>
        <v>4.5 Opportunistic infections and STI medicines</v>
      </c>
      <c r="D32" s="122" t="str">
        <f ca="1">IFERROR(INDIRECT(ADDRESS(MATCH(VALUE(MID(B32,FIND("--",B32)+2,FIND("---",B32)-FIND("--",B32)-2)),CatProd!G:G,0),2,1,1,"CatProd")),"")</f>
        <v/>
      </c>
      <c r="E32" s="122" t="str">
        <f ca="1">IFERROR(INDIRECT(ADDRESS(MATCH(VALUE(RIGHT(B32,LEN(B32)-FIND("---",B32)-2)),CatProdSpec!I:I,0),3,1,1,"CatProdSpec")),"")</f>
        <v/>
      </c>
      <c r="F32" s="181" t="str">
        <f t="shared" ca="1" si="0"/>
        <v/>
      </c>
      <c r="G32" s="176" t="str">
        <f ca="1">IF(SUMIF(Pharmaceuticals!$C:$C,$B32,Pharmaceuticals!AG:AG)+SUMIF('Health Products &amp; Equipment'!$C:$C,$B32,'Health Products &amp; Equipment'!AG:AG)+SUMIF('Other Pharma &amp; Health Products'!$C:$C,$B32,'Other Pharma &amp; Health Products'!AG:AG)+SUMIF('PSM Costs'!$C:$C,$B32,'PSM Costs'!AG:AG)&gt;0,SUMIF(Pharmaceuticals!$C:$C,$B32,Pharmaceuticals!AG:AG)+SUMIF('Health Products &amp; Equipment'!$C:$C,$B32,'Health Products &amp; Equipment'!AG:AG)+SUMIF('Other Pharma &amp; Health Products'!$C:$C,$B32,'Other Pharma &amp; Health Products'!AG:AG)+SUMIF('PSM Costs'!$C:$C,$B32,'PSM Costs'!AG:AG),"")</f>
        <v/>
      </c>
      <c r="H32" s="176" t="str">
        <f ca="1">IF(SUMIF(Pharmaceuticals!$C:$C,$B32,Pharmaceuticals!AH:AH)+SUMIF('Health Products &amp; Equipment'!$C:$C,$B32,'Health Products &amp; Equipment'!AH:AH)+SUMIF('Other Pharma &amp; Health Products'!$C:$C,$B32,'Other Pharma &amp; Health Products'!AH:AH)+SUMIF('PSM Costs'!$C:$C,$B32,'PSM Costs'!AH:AH)&gt;0,SUMIF(Pharmaceuticals!$C:$C,$B32,Pharmaceuticals!AH:AH)+SUMIF('Health Products &amp; Equipment'!$C:$C,$B32,'Health Products &amp; Equipment'!AH:AH)+SUMIF('Other Pharma &amp; Health Products'!$C:$C,$B32,'Other Pharma &amp; Health Products'!AH:AH)+SUMIF('PSM Costs'!$C:$C,$B32,'PSM Costs'!AH:AH),"")</f>
        <v/>
      </c>
      <c r="I32" s="182" t="str">
        <f t="shared" ca="1" si="1"/>
        <v/>
      </c>
      <c r="J32" s="123" t="str">
        <f ca="1">IF(SUMIF(Pharmaceuticals!$C:$C,$B32,Pharmaceuticals!AT:AT)+SUMIF('Health Products &amp; Equipment'!$C:$C,$B32,'Health Products &amp; Equipment'!AT:AT)+SUMIF('Other Pharma &amp; Health Products'!$C:$C,$B32,'Other Pharma &amp; Health Products'!AT:AT)+SUMIF('PSM Costs'!$C:$C,$B32,'PSM Costs'!AT:AT)&gt;0,SUMIF(Pharmaceuticals!$C:$C,$B32,Pharmaceuticals!AT:AT)+SUMIF('Health Products &amp; Equipment'!$C:$C,$B32,'Health Products &amp; Equipment'!AT:AT)+SUMIF('Other Pharma &amp; Health Products'!$C:$C,$B32,'Other Pharma &amp; Health Products'!AT:AT)+SUMIF('PSM Costs'!$C:$C,$B32,'PSM Costs'!AT:AT),"")</f>
        <v/>
      </c>
      <c r="K32" s="123" t="str">
        <f ca="1">IF(SUMIF(Pharmaceuticals!$C:$C,$B32,Pharmaceuticals!AU:AU)+SUMIF('Health Products &amp; Equipment'!$C:$C,$B32,'Health Products &amp; Equipment'!AU:AU)+SUMIF('Other Pharma &amp; Health Products'!$C:$C,$B32,'Other Pharma &amp; Health Products'!AU:AU)+SUMIF('PSM Costs'!$C:$C,$B32,'PSM Costs'!AU:AU)&gt;0,SUMIF(Pharmaceuticals!$C:$C,$B32,Pharmaceuticals!AU:AU)+SUMIF('Health Products &amp; Equipment'!$C:$C,$B32,'Health Products &amp; Equipment'!AU:AU)+SUMIF('Other Pharma &amp; Health Products'!$C:$C,$B32,'Other Pharma &amp; Health Products'!AU:AU)+SUMIF('PSM Costs'!$C:$C,$B32,'PSM Costs'!AU:AU),"")</f>
        <v/>
      </c>
      <c r="L32" s="181" t="str">
        <f t="shared" ca="1" si="2"/>
        <v/>
      </c>
      <c r="M32" s="176" t="str">
        <f ca="1">IF(SUMIF(Pharmaceuticals!$C:$C,$B32,Pharmaceuticals!BG:BG)+SUMIF('Health Products &amp; Equipment'!$C:$C,$B32,'Health Products &amp; Equipment'!BG:BG)+SUMIF('Other Pharma &amp; Health Products'!$C:$C,$B32,'Other Pharma &amp; Health Products'!BG:BG)+SUMIF('PSM Costs'!$C:$C,$B32,'PSM Costs'!BG:BG)&gt;0,SUMIF(Pharmaceuticals!$C:$C,$B32,Pharmaceuticals!BG:BG)+SUMIF('Health Products &amp; Equipment'!$C:$C,$B32,'Health Products &amp; Equipment'!BG:BG)+SUMIF('Other Pharma &amp; Health Products'!$C:$C,$B32,'Other Pharma &amp; Health Products'!BG:BG)+SUMIF('PSM Costs'!$C:$C,$B32,'PSM Costs'!BG:BG),"")</f>
        <v/>
      </c>
      <c r="N32" s="176" t="str">
        <f ca="1">IF(SUMIF(Pharmaceuticals!$C:$C,$B32,Pharmaceuticals!BH:BH)+SUMIF('Health Products &amp; Equipment'!$C:$C,$B32,'Health Products &amp; Equipment'!BH:BH)+SUMIF('Other Pharma &amp; Health Products'!$C:$C,$B32,'Other Pharma &amp; Health Products'!BH:BH)+SUMIF('PSM Costs'!$C:$C,$B32,'PSM Costs'!BH:BH)&gt;0,SUMIF(Pharmaceuticals!$C:$C,$B32,Pharmaceuticals!BH:BH)+SUMIF('Health Products &amp; Equipment'!$C:$C,$B32,'Health Products &amp; Equipment'!BH:BH)+SUMIF('Other Pharma &amp; Health Products'!$C:$C,$B32,'Other Pharma &amp; Health Products'!BH:BH)+SUMIF('PSM Costs'!$C:$C,$B32,'PSM Costs'!BH:BH),"")</f>
        <v/>
      </c>
      <c r="O32" s="182" t="str">
        <f t="shared" ca="1" si="3"/>
        <v/>
      </c>
      <c r="P32" s="123" t="str">
        <f ca="1">IF(SUMIF(Pharmaceuticals!$C:$C,$B32,Pharmaceuticals!BT:BT)+SUMIF('Health Products &amp; Equipment'!$C:$C,$B32,'Health Products &amp; Equipment'!BT:BT)+SUMIF('Other Pharma &amp; Health Products'!$C:$C,$B32,'Other Pharma &amp; Health Products'!BT:BT)+SUMIF('PSM Costs'!$C:$C,$B32,'PSM Costs'!BT:BT)&gt;0,SUMIF(Pharmaceuticals!$C:$C,$B32,Pharmaceuticals!BT:BT)+SUMIF('Health Products &amp; Equipment'!$C:$C,$B32,'Health Products &amp; Equipment'!BT:BT)+SUMIF('Other Pharma &amp; Health Products'!$C:$C,$B32,'Other Pharma &amp; Health Products'!BT:BT)+SUMIF('PSM Costs'!$C:$C,$B32,'PSM Costs'!BT:BT),"")</f>
        <v/>
      </c>
      <c r="Q32" s="123" t="str">
        <f ca="1">IF(SUMIF(Pharmaceuticals!$C:$C,$B32,Pharmaceuticals!BU:BU)+SUMIF('Health Products &amp; Equipment'!$C:$C,$B32,'Health Products &amp; Equipment'!BU:BU)+SUMIF('Other Pharma &amp; Health Products'!$C:$C,$B32,'Other Pharma &amp; Health Products'!BU:BU)+SUMIF('PSM Costs'!$C:$C,$B32,'PSM Costs'!BU:BU)&gt;0,SUMIF(Pharmaceuticals!$C:$C,$B32,Pharmaceuticals!BU:BU)+SUMIF('Health Products &amp; Equipment'!$C:$C,$B32,'Health Products &amp; Equipment'!BU:BU)+SUMIF('Other Pharma &amp; Health Products'!$C:$C,$B32,'Other Pharma &amp; Health Products'!BU:BU)+SUMIF('PSM Costs'!$C:$C,$B32,'PSM Costs'!BU:BU),"")</f>
        <v/>
      </c>
      <c r="R32" s="176" t="str">
        <f t="shared" ca="1" si="4"/>
        <v/>
      </c>
    </row>
    <row r="33" spans="1:18" ht="25.5" x14ac:dyDescent="0.2">
      <c r="A33" s="107">
        <v>26</v>
      </c>
      <c r="B33" s="107" t="str">
        <f ca="1">IFERROR(VLOOKUP(A33,'Rank unique CI-Prod-Spec'!I:J,2,FALSE),"")</f>
        <v>4.5--1006---10006</v>
      </c>
      <c r="C33" s="122" t="str">
        <f ca="1">IFERROR(VLOOKUP(LEFT(B33,FIND("--",B33)-1),CatCostInp!D:E,2,FALSE),"")</f>
        <v>4.5 Opportunistic infections and STI medicines</v>
      </c>
      <c r="D33" s="122" t="str">
        <f ca="1">IFERROR(INDIRECT(ADDRESS(MATCH(VALUE(MID(B33,FIND("--",B33)+2,FIND("---",B33)-FIND("--",B33)-2)),CatProd!G:G,0),2,1,1,"CatProd")),"")</f>
        <v/>
      </c>
      <c r="E33" s="122" t="str">
        <f ca="1">IFERROR(INDIRECT(ADDRESS(MATCH(VALUE(RIGHT(B33,LEN(B33)-FIND("---",B33)-2)),CatProdSpec!I:I,0),3,1,1,"CatProdSpec")),"")</f>
        <v/>
      </c>
      <c r="F33" s="181">
        <f t="shared" ca="1" si="0"/>
        <v>5.28E-2</v>
      </c>
      <c r="G33" s="176">
        <f ca="1">IF(SUMIF(Pharmaceuticals!$C:$C,$B33,Pharmaceuticals!AG:AG)+SUMIF('Health Products &amp; Equipment'!$C:$C,$B33,'Health Products &amp; Equipment'!AG:AG)+SUMIF('Other Pharma &amp; Health Products'!$C:$C,$B33,'Other Pharma &amp; Health Products'!AG:AG)+SUMIF('PSM Costs'!$C:$C,$B33,'PSM Costs'!AG:AG)&gt;0,SUMIF(Pharmaceuticals!$C:$C,$B33,Pharmaceuticals!AG:AG)+SUMIF('Health Products &amp; Equipment'!$C:$C,$B33,'Health Products &amp; Equipment'!AG:AG)+SUMIF('Other Pharma &amp; Health Products'!$C:$C,$B33,'Other Pharma &amp; Health Products'!AG:AG)+SUMIF('PSM Costs'!$C:$C,$B33,'PSM Costs'!AG:AG),"")</f>
        <v>120000</v>
      </c>
      <c r="H33" s="176">
        <f ca="1">IF(SUMIF(Pharmaceuticals!$C:$C,$B33,Pharmaceuticals!AH:AH)+SUMIF('Health Products &amp; Equipment'!$C:$C,$B33,'Health Products &amp; Equipment'!AH:AH)+SUMIF('Other Pharma &amp; Health Products'!$C:$C,$B33,'Other Pharma &amp; Health Products'!AH:AH)+SUMIF('PSM Costs'!$C:$C,$B33,'PSM Costs'!AH:AH)&gt;0,SUMIF(Pharmaceuticals!$C:$C,$B33,Pharmaceuticals!AH:AH)+SUMIF('Health Products &amp; Equipment'!$C:$C,$B33,'Health Products &amp; Equipment'!AH:AH)+SUMIF('Other Pharma &amp; Health Products'!$C:$C,$B33,'Other Pharma &amp; Health Products'!AH:AH)+SUMIF('PSM Costs'!$C:$C,$B33,'PSM Costs'!AH:AH),"")</f>
        <v>6336</v>
      </c>
      <c r="I33" s="182">
        <f t="shared" ca="1" si="1"/>
        <v>5.28E-2</v>
      </c>
      <c r="J33" s="123">
        <f ca="1">IF(SUMIF(Pharmaceuticals!$C:$C,$B33,Pharmaceuticals!AT:AT)+SUMIF('Health Products &amp; Equipment'!$C:$C,$B33,'Health Products &amp; Equipment'!AT:AT)+SUMIF('Other Pharma &amp; Health Products'!$C:$C,$B33,'Other Pharma &amp; Health Products'!AT:AT)+SUMIF('PSM Costs'!$C:$C,$B33,'PSM Costs'!AT:AT)&gt;0,SUMIF(Pharmaceuticals!$C:$C,$B33,Pharmaceuticals!AT:AT)+SUMIF('Health Products &amp; Equipment'!$C:$C,$B33,'Health Products &amp; Equipment'!AT:AT)+SUMIF('Other Pharma &amp; Health Products'!$C:$C,$B33,'Other Pharma &amp; Health Products'!AT:AT)+SUMIF('PSM Costs'!$C:$C,$B33,'PSM Costs'!AT:AT),"")</f>
        <v>144000</v>
      </c>
      <c r="K33" s="123">
        <f ca="1">IF(SUMIF(Pharmaceuticals!$C:$C,$B33,Pharmaceuticals!AU:AU)+SUMIF('Health Products &amp; Equipment'!$C:$C,$B33,'Health Products &amp; Equipment'!AU:AU)+SUMIF('Other Pharma &amp; Health Products'!$C:$C,$B33,'Other Pharma &amp; Health Products'!AU:AU)+SUMIF('PSM Costs'!$C:$C,$B33,'PSM Costs'!AU:AU)&gt;0,SUMIF(Pharmaceuticals!$C:$C,$B33,Pharmaceuticals!AU:AU)+SUMIF('Health Products &amp; Equipment'!$C:$C,$B33,'Health Products &amp; Equipment'!AU:AU)+SUMIF('Other Pharma &amp; Health Products'!$C:$C,$B33,'Other Pharma &amp; Health Products'!AU:AU)+SUMIF('PSM Costs'!$C:$C,$B33,'PSM Costs'!AU:AU),"")</f>
        <v>7603.2</v>
      </c>
      <c r="L33" s="181" t="str">
        <f t="shared" ca="1" si="2"/>
        <v/>
      </c>
      <c r="M33" s="176" t="str">
        <f ca="1">IF(SUMIF(Pharmaceuticals!$C:$C,$B33,Pharmaceuticals!BG:BG)+SUMIF('Health Products &amp; Equipment'!$C:$C,$B33,'Health Products &amp; Equipment'!BG:BG)+SUMIF('Other Pharma &amp; Health Products'!$C:$C,$B33,'Other Pharma &amp; Health Products'!BG:BG)+SUMIF('PSM Costs'!$C:$C,$B33,'PSM Costs'!BG:BG)&gt;0,SUMIF(Pharmaceuticals!$C:$C,$B33,Pharmaceuticals!BG:BG)+SUMIF('Health Products &amp; Equipment'!$C:$C,$B33,'Health Products &amp; Equipment'!BG:BG)+SUMIF('Other Pharma &amp; Health Products'!$C:$C,$B33,'Other Pharma &amp; Health Products'!BG:BG)+SUMIF('PSM Costs'!$C:$C,$B33,'PSM Costs'!BG:BG),"")</f>
        <v/>
      </c>
      <c r="N33" s="176" t="str">
        <f ca="1">IF(SUMIF(Pharmaceuticals!$C:$C,$B33,Pharmaceuticals!BH:BH)+SUMIF('Health Products &amp; Equipment'!$C:$C,$B33,'Health Products &amp; Equipment'!BH:BH)+SUMIF('Other Pharma &amp; Health Products'!$C:$C,$B33,'Other Pharma &amp; Health Products'!BH:BH)+SUMIF('PSM Costs'!$C:$C,$B33,'PSM Costs'!BH:BH)&gt;0,SUMIF(Pharmaceuticals!$C:$C,$B33,Pharmaceuticals!BH:BH)+SUMIF('Health Products &amp; Equipment'!$C:$C,$B33,'Health Products &amp; Equipment'!BH:BH)+SUMIF('Other Pharma &amp; Health Products'!$C:$C,$B33,'Other Pharma &amp; Health Products'!BH:BH)+SUMIF('PSM Costs'!$C:$C,$B33,'PSM Costs'!BH:BH),"")</f>
        <v/>
      </c>
      <c r="O33" s="182" t="str">
        <f t="shared" ca="1" si="3"/>
        <v/>
      </c>
      <c r="P33" s="123" t="str">
        <f ca="1">IF(SUMIF(Pharmaceuticals!$C:$C,$B33,Pharmaceuticals!BT:BT)+SUMIF('Health Products &amp; Equipment'!$C:$C,$B33,'Health Products &amp; Equipment'!BT:BT)+SUMIF('Other Pharma &amp; Health Products'!$C:$C,$B33,'Other Pharma &amp; Health Products'!BT:BT)+SUMIF('PSM Costs'!$C:$C,$B33,'PSM Costs'!BT:BT)&gt;0,SUMIF(Pharmaceuticals!$C:$C,$B33,Pharmaceuticals!BT:BT)+SUMIF('Health Products &amp; Equipment'!$C:$C,$B33,'Health Products &amp; Equipment'!BT:BT)+SUMIF('Other Pharma &amp; Health Products'!$C:$C,$B33,'Other Pharma &amp; Health Products'!BT:BT)+SUMIF('PSM Costs'!$C:$C,$B33,'PSM Costs'!BT:BT),"")</f>
        <v/>
      </c>
      <c r="Q33" s="123" t="str">
        <f ca="1">IF(SUMIF(Pharmaceuticals!$C:$C,$B33,Pharmaceuticals!BU:BU)+SUMIF('Health Products &amp; Equipment'!$C:$C,$B33,'Health Products &amp; Equipment'!BU:BU)+SUMIF('Other Pharma &amp; Health Products'!$C:$C,$B33,'Other Pharma &amp; Health Products'!BU:BU)+SUMIF('PSM Costs'!$C:$C,$B33,'PSM Costs'!BU:BU)&gt;0,SUMIF(Pharmaceuticals!$C:$C,$B33,Pharmaceuticals!BU:BU)+SUMIF('Health Products &amp; Equipment'!$C:$C,$B33,'Health Products &amp; Equipment'!BU:BU)+SUMIF('Other Pharma &amp; Health Products'!$C:$C,$B33,'Other Pharma &amp; Health Products'!BU:BU)+SUMIF('PSM Costs'!$C:$C,$B33,'PSM Costs'!BU:BU),"")</f>
        <v/>
      </c>
      <c r="R33" s="176">
        <f t="shared" ca="1" si="4"/>
        <v>13939.2</v>
      </c>
    </row>
    <row r="34" spans="1:18" ht="25.5" x14ac:dyDescent="0.2">
      <c r="A34" s="107">
        <v>27</v>
      </c>
      <c r="B34" s="107" t="str">
        <f ca="1">IFERROR(VLOOKUP(A34,'Rank unique CI-Prod-Spec'!I:J,2,FALSE),"")</f>
        <v>4.5--1007---10007</v>
      </c>
      <c r="C34" s="122" t="str">
        <f ca="1">IFERROR(VLOOKUP(LEFT(B34,FIND("--",B34)-1),CatCostInp!D:E,2,FALSE),"")</f>
        <v>4.5 Opportunistic infections and STI medicines</v>
      </c>
      <c r="D34" s="122" t="str">
        <f ca="1">IFERROR(INDIRECT(ADDRESS(MATCH(VALUE(MID(B34,FIND("--",B34)+2,FIND("---",B34)-FIND("--",B34)-2)),CatProd!G:G,0),2,1,1,"CatProd")),"")</f>
        <v/>
      </c>
      <c r="E34" s="122" t="str">
        <f ca="1">IFERROR(INDIRECT(ADDRESS(MATCH(VALUE(RIGHT(B34,LEN(B34)-FIND("---",B34)-2)),CatProdSpec!I:I,0),3,1,1,"CatProdSpec")),"")</f>
        <v/>
      </c>
      <c r="F34" s="181">
        <f t="shared" ca="1" si="0"/>
        <v>0.04</v>
      </c>
      <c r="G34" s="176">
        <f ca="1">IF(SUMIF(Pharmaceuticals!$C:$C,$B34,Pharmaceuticals!AG:AG)+SUMIF('Health Products &amp; Equipment'!$C:$C,$B34,'Health Products &amp; Equipment'!AG:AG)+SUMIF('Other Pharma &amp; Health Products'!$C:$C,$B34,'Other Pharma &amp; Health Products'!AG:AG)+SUMIF('PSM Costs'!$C:$C,$B34,'PSM Costs'!AG:AG)&gt;0,SUMIF(Pharmaceuticals!$C:$C,$B34,Pharmaceuticals!AG:AG)+SUMIF('Health Products &amp; Equipment'!$C:$C,$B34,'Health Products &amp; Equipment'!AG:AG)+SUMIF('Other Pharma &amp; Health Products'!$C:$C,$B34,'Other Pharma &amp; Health Products'!AG:AG)+SUMIF('PSM Costs'!$C:$C,$B34,'PSM Costs'!AG:AG),"")</f>
        <v>330000</v>
      </c>
      <c r="H34" s="176">
        <f ca="1">IF(SUMIF(Pharmaceuticals!$C:$C,$B34,Pharmaceuticals!AH:AH)+SUMIF('Health Products &amp; Equipment'!$C:$C,$B34,'Health Products &amp; Equipment'!AH:AH)+SUMIF('Other Pharma &amp; Health Products'!$C:$C,$B34,'Other Pharma &amp; Health Products'!AH:AH)+SUMIF('PSM Costs'!$C:$C,$B34,'PSM Costs'!AH:AH)&gt;0,SUMIF(Pharmaceuticals!$C:$C,$B34,Pharmaceuticals!AH:AH)+SUMIF('Health Products &amp; Equipment'!$C:$C,$B34,'Health Products &amp; Equipment'!AH:AH)+SUMIF('Other Pharma &amp; Health Products'!$C:$C,$B34,'Other Pharma &amp; Health Products'!AH:AH)+SUMIF('PSM Costs'!$C:$C,$B34,'PSM Costs'!AH:AH),"")</f>
        <v>13200</v>
      </c>
      <c r="I34" s="182" t="str">
        <f t="shared" ca="1" si="1"/>
        <v/>
      </c>
      <c r="J34" s="123" t="str">
        <f ca="1">IF(SUMIF(Pharmaceuticals!$C:$C,$B34,Pharmaceuticals!AT:AT)+SUMIF('Health Products &amp; Equipment'!$C:$C,$B34,'Health Products &amp; Equipment'!AT:AT)+SUMIF('Other Pharma &amp; Health Products'!$C:$C,$B34,'Other Pharma &amp; Health Products'!AT:AT)+SUMIF('PSM Costs'!$C:$C,$B34,'PSM Costs'!AT:AT)&gt;0,SUMIF(Pharmaceuticals!$C:$C,$B34,Pharmaceuticals!AT:AT)+SUMIF('Health Products &amp; Equipment'!$C:$C,$B34,'Health Products &amp; Equipment'!AT:AT)+SUMIF('Other Pharma &amp; Health Products'!$C:$C,$B34,'Other Pharma &amp; Health Products'!AT:AT)+SUMIF('PSM Costs'!$C:$C,$B34,'PSM Costs'!AT:AT),"")</f>
        <v/>
      </c>
      <c r="K34" s="123" t="str">
        <f ca="1">IF(SUMIF(Pharmaceuticals!$C:$C,$B34,Pharmaceuticals!AU:AU)+SUMIF('Health Products &amp; Equipment'!$C:$C,$B34,'Health Products &amp; Equipment'!AU:AU)+SUMIF('Other Pharma &amp; Health Products'!$C:$C,$B34,'Other Pharma &amp; Health Products'!AU:AU)+SUMIF('PSM Costs'!$C:$C,$B34,'PSM Costs'!AU:AU)&gt;0,SUMIF(Pharmaceuticals!$C:$C,$B34,Pharmaceuticals!AU:AU)+SUMIF('Health Products &amp; Equipment'!$C:$C,$B34,'Health Products &amp; Equipment'!AU:AU)+SUMIF('Other Pharma &amp; Health Products'!$C:$C,$B34,'Other Pharma &amp; Health Products'!AU:AU)+SUMIF('PSM Costs'!$C:$C,$B34,'PSM Costs'!AU:AU),"")</f>
        <v/>
      </c>
      <c r="L34" s="181" t="str">
        <f t="shared" ca="1" si="2"/>
        <v/>
      </c>
      <c r="M34" s="176" t="str">
        <f ca="1">IF(SUMIF(Pharmaceuticals!$C:$C,$B34,Pharmaceuticals!BG:BG)+SUMIF('Health Products &amp; Equipment'!$C:$C,$B34,'Health Products &amp; Equipment'!BG:BG)+SUMIF('Other Pharma &amp; Health Products'!$C:$C,$B34,'Other Pharma &amp; Health Products'!BG:BG)+SUMIF('PSM Costs'!$C:$C,$B34,'PSM Costs'!BG:BG)&gt;0,SUMIF(Pharmaceuticals!$C:$C,$B34,Pharmaceuticals!BG:BG)+SUMIF('Health Products &amp; Equipment'!$C:$C,$B34,'Health Products &amp; Equipment'!BG:BG)+SUMIF('Other Pharma &amp; Health Products'!$C:$C,$B34,'Other Pharma &amp; Health Products'!BG:BG)+SUMIF('PSM Costs'!$C:$C,$B34,'PSM Costs'!BG:BG),"")</f>
        <v/>
      </c>
      <c r="N34" s="176" t="str">
        <f ca="1">IF(SUMIF(Pharmaceuticals!$C:$C,$B34,Pharmaceuticals!BH:BH)+SUMIF('Health Products &amp; Equipment'!$C:$C,$B34,'Health Products &amp; Equipment'!BH:BH)+SUMIF('Other Pharma &amp; Health Products'!$C:$C,$B34,'Other Pharma &amp; Health Products'!BH:BH)+SUMIF('PSM Costs'!$C:$C,$B34,'PSM Costs'!BH:BH)&gt;0,SUMIF(Pharmaceuticals!$C:$C,$B34,Pharmaceuticals!BH:BH)+SUMIF('Health Products &amp; Equipment'!$C:$C,$B34,'Health Products &amp; Equipment'!BH:BH)+SUMIF('Other Pharma &amp; Health Products'!$C:$C,$B34,'Other Pharma &amp; Health Products'!BH:BH)+SUMIF('PSM Costs'!$C:$C,$B34,'PSM Costs'!BH:BH),"")</f>
        <v/>
      </c>
      <c r="O34" s="182" t="str">
        <f t="shared" ca="1" si="3"/>
        <v/>
      </c>
      <c r="P34" s="123" t="str">
        <f ca="1">IF(SUMIF(Pharmaceuticals!$C:$C,$B34,Pharmaceuticals!BT:BT)+SUMIF('Health Products &amp; Equipment'!$C:$C,$B34,'Health Products &amp; Equipment'!BT:BT)+SUMIF('Other Pharma &amp; Health Products'!$C:$C,$B34,'Other Pharma &amp; Health Products'!BT:BT)+SUMIF('PSM Costs'!$C:$C,$B34,'PSM Costs'!BT:BT)&gt;0,SUMIF(Pharmaceuticals!$C:$C,$B34,Pharmaceuticals!BT:BT)+SUMIF('Health Products &amp; Equipment'!$C:$C,$B34,'Health Products &amp; Equipment'!BT:BT)+SUMIF('Other Pharma &amp; Health Products'!$C:$C,$B34,'Other Pharma &amp; Health Products'!BT:BT)+SUMIF('PSM Costs'!$C:$C,$B34,'PSM Costs'!BT:BT),"")</f>
        <v/>
      </c>
      <c r="Q34" s="123" t="str">
        <f ca="1">IF(SUMIF(Pharmaceuticals!$C:$C,$B34,Pharmaceuticals!BU:BU)+SUMIF('Health Products &amp; Equipment'!$C:$C,$B34,'Health Products &amp; Equipment'!BU:BU)+SUMIF('Other Pharma &amp; Health Products'!$C:$C,$B34,'Other Pharma &amp; Health Products'!BU:BU)+SUMIF('PSM Costs'!$C:$C,$B34,'PSM Costs'!BU:BU)&gt;0,SUMIF(Pharmaceuticals!$C:$C,$B34,Pharmaceuticals!BU:BU)+SUMIF('Health Products &amp; Equipment'!$C:$C,$B34,'Health Products &amp; Equipment'!BU:BU)+SUMIF('Other Pharma &amp; Health Products'!$C:$C,$B34,'Other Pharma &amp; Health Products'!BU:BU)+SUMIF('PSM Costs'!$C:$C,$B34,'PSM Costs'!BU:BU),"")</f>
        <v/>
      </c>
      <c r="R34" s="176">
        <f t="shared" ca="1" si="4"/>
        <v>13200</v>
      </c>
    </row>
    <row r="35" spans="1:18" ht="25.5" x14ac:dyDescent="0.2">
      <c r="A35" s="107">
        <v>28</v>
      </c>
      <c r="B35" s="107" t="str">
        <f ca="1">IFERROR(VLOOKUP(A35,'Rank unique CI-Prod-Spec'!I:J,2,FALSE),"")</f>
        <v>4.5--1008---10008</v>
      </c>
      <c r="C35" s="122" t="str">
        <f ca="1">IFERROR(VLOOKUP(LEFT(B35,FIND("--",B35)-1),CatCostInp!D:E,2,FALSE),"")</f>
        <v>4.5 Opportunistic infections and STI medicines</v>
      </c>
      <c r="D35" s="122" t="str">
        <f ca="1">IFERROR(INDIRECT(ADDRESS(MATCH(VALUE(MID(B35,FIND("--",B35)+2,FIND("---",B35)-FIND("--",B35)-2)),CatProd!G:G,0),2,1,1,"CatProd")),"")</f>
        <v/>
      </c>
      <c r="E35" s="122" t="str">
        <f ca="1">IFERROR(INDIRECT(ADDRESS(MATCH(VALUE(RIGHT(B35,LEN(B35)-FIND("---",B35)-2)),CatProdSpec!I:I,0),3,1,1,"CatProdSpec")),"")</f>
        <v/>
      </c>
      <c r="F35" s="181">
        <f t="shared" ca="1" si="0"/>
        <v>0.43</v>
      </c>
      <c r="G35" s="176">
        <f ca="1">IF(SUMIF(Pharmaceuticals!$C:$C,$B35,Pharmaceuticals!AG:AG)+SUMIF('Health Products &amp; Equipment'!$C:$C,$B35,'Health Products &amp; Equipment'!AG:AG)+SUMIF('Other Pharma &amp; Health Products'!$C:$C,$B35,'Other Pharma &amp; Health Products'!AG:AG)+SUMIF('PSM Costs'!$C:$C,$B35,'PSM Costs'!AG:AG)&gt;0,SUMIF(Pharmaceuticals!$C:$C,$B35,Pharmaceuticals!AG:AG)+SUMIF('Health Products &amp; Equipment'!$C:$C,$B35,'Health Products &amp; Equipment'!AG:AG)+SUMIF('Other Pharma &amp; Health Products'!$C:$C,$B35,'Other Pharma &amp; Health Products'!AG:AG)+SUMIF('PSM Costs'!$C:$C,$B35,'PSM Costs'!AG:AG),"")</f>
        <v>36000</v>
      </c>
      <c r="H35" s="176">
        <f ca="1">IF(SUMIF(Pharmaceuticals!$C:$C,$B35,Pharmaceuticals!AH:AH)+SUMIF('Health Products &amp; Equipment'!$C:$C,$B35,'Health Products &amp; Equipment'!AH:AH)+SUMIF('Other Pharma &amp; Health Products'!$C:$C,$B35,'Other Pharma &amp; Health Products'!AH:AH)+SUMIF('PSM Costs'!$C:$C,$B35,'PSM Costs'!AH:AH)&gt;0,SUMIF(Pharmaceuticals!$C:$C,$B35,Pharmaceuticals!AH:AH)+SUMIF('Health Products &amp; Equipment'!$C:$C,$B35,'Health Products &amp; Equipment'!AH:AH)+SUMIF('Other Pharma &amp; Health Products'!$C:$C,$B35,'Other Pharma &amp; Health Products'!AH:AH)+SUMIF('PSM Costs'!$C:$C,$B35,'PSM Costs'!AH:AH),"")</f>
        <v>15480</v>
      </c>
      <c r="I35" s="182">
        <f t="shared" ca="1" si="1"/>
        <v>0.43</v>
      </c>
      <c r="J35" s="123">
        <f ca="1">IF(SUMIF(Pharmaceuticals!$C:$C,$B35,Pharmaceuticals!AT:AT)+SUMIF('Health Products &amp; Equipment'!$C:$C,$B35,'Health Products &amp; Equipment'!AT:AT)+SUMIF('Other Pharma &amp; Health Products'!$C:$C,$B35,'Other Pharma &amp; Health Products'!AT:AT)+SUMIF('PSM Costs'!$C:$C,$B35,'PSM Costs'!AT:AT)&gt;0,SUMIF(Pharmaceuticals!$C:$C,$B35,Pharmaceuticals!AT:AT)+SUMIF('Health Products &amp; Equipment'!$C:$C,$B35,'Health Products &amp; Equipment'!AT:AT)+SUMIF('Other Pharma &amp; Health Products'!$C:$C,$B35,'Other Pharma &amp; Health Products'!AT:AT)+SUMIF('PSM Costs'!$C:$C,$B35,'PSM Costs'!AT:AT),"")</f>
        <v>43200</v>
      </c>
      <c r="K35" s="123">
        <f ca="1">IF(SUMIF(Pharmaceuticals!$C:$C,$B35,Pharmaceuticals!AU:AU)+SUMIF('Health Products &amp; Equipment'!$C:$C,$B35,'Health Products &amp; Equipment'!AU:AU)+SUMIF('Other Pharma &amp; Health Products'!$C:$C,$B35,'Other Pharma &amp; Health Products'!AU:AU)+SUMIF('PSM Costs'!$C:$C,$B35,'PSM Costs'!AU:AU)&gt;0,SUMIF(Pharmaceuticals!$C:$C,$B35,Pharmaceuticals!AU:AU)+SUMIF('Health Products &amp; Equipment'!$C:$C,$B35,'Health Products &amp; Equipment'!AU:AU)+SUMIF('Other Pharma &amp; Health Products'!$C:$C,$B35,'Other Pharma &amp; Health Products'!AU:AU)+SUMIF('PSM Costs'!$C:$C,$B35,'PSM Costs'!AU:AU),"")</f>
        <v>18576</v>
      </c>
      <c r="L35" s="181" t="str">
        <f t="shared" ca="1" si="2"/>
        <v/>
      </c>
      <c r="M35" s="176" t="str">
        <f ca="1">IF(SUMIF(Pharmaceuticals!$C:$C,$B35,Pharmaceuticals!BG:BG)+SUMIF('Health Products &amp; Equipment'!$C:$C,$B35,'Health Products &amp; Equipment'!BG:BG)+SUMIF('Other Pharma &amp; Health Products'!$C:$C,$B35,'Other Pharma &amp; Health Products'!BG:BG)+SUMIF('PSM Costs'!$C:$C,$B35,'PSM Costs'!BG:BG)&gt;0,SUMIF(Pharmaceuticals!$C:$C,$B35,Pharmaceuticals!BG:BG)+SUMIF('Health Products &amp; Equipment'!$C:$C,$B35,'Health Products &amp; Equipment'!BG:BG)+SUMIF('Other Pharma &amp; Health Products'!$C:$C,$B35,'Other Pharma &amp; Health Products'!BG:BG)+SUMIF('PSM Costs'!$C:$C,$B35,'PSM Costs'!BG:BG),"")</f>
        <v/>
      </c>
      <c r="N35" s="176" t="str">
        <f ca="1">IF(SUMIF(Pharmaceuticals!$C:$C,$B35,Pharmaceuticals!BH:BH)+SUMIF('Health Products &amp; Equipment'!$C:$C,$B35,'Health Products &amp; Equipment'!BH:BH)+SUMIF('Other Pharma &amp; Health Products'!$C:$C,$B35,'Other Pharma &amp; Health Products'!BH:BH)+SUMIF('PSM Costs'!$C:$C,$B35,'PSM Costs'!BH:BH)&gt;0,SUMIF(Pharmaceuticals!$C:$C,$B35,Pharmaceuticals!BH:BH)+SUMIF('Health Products &amp; Equipment'!$C:$C,$B35,'Health Products &amp; Equipment'!BH:BH)+SUMIF('Other Pharma &amp; Health Products'!$C:$C,$B35,'Other Pharma &amp; Health Products'!BH:BH)+SUMIF('PSM Costs'!$C:$C,$B35,'PSM Costs'!BH:BH),"")</f>
        <v/>
      </c>
      <c r="O35" s="182" t="str">
        <f t="shared" ca="1" si="3"/>
        <v/>
      </c>
      <c r="P35" s="123" t="str">
        <f ca="1">IF(SUMIF(Pharmaceuticals!$C:$C,$B35,Pharmaceuticals!BT:BT)+SUMIF('Health Products &amp; Equipment'!$C:$C,$B35,'Health Products &amp; Equipment'!BT:BT)+SUMIF('Other Pharma &amp; Health Products'!$C:$C,$B35,'Other Pharma &amp; Health Products'!BT:BT)+SUMIF('PSM Costs'!$C:$C,$B35,'PSM Costs'!BT:BT)&gt;0,SUMIF(Pharmaceuticals!$C:$C,$B35,Pharmaceuticals!BT:BT)+SUMIF('Health Products &amp; Equipment'!$C:$C,$B35,'Health Products &amp; Equipment'!BT:BT)+SUMIF('Other Pharma &amp; Health Products'!$C:$C,$B35,'Other Pharma &amp; Health Products'!BT:BT)+SUMIF('PSM Costs'!$C:$C,$B35,'PSM Costs'!BT:BT),"")</f>
        <v/>
      </c>
      <c r="Q35" s="123" t="str">
        <f ca="1">IF(SUMIF(Pharmaceuticals!$C:$C,$B35,Pharmaceuticals!BU:BU)+SUMIF('Health Products &amp; Equipment'!$C:$C,$B35,'Health Products &amp; Equipment'!BU:BU)+SUMIF('Other Pharma &amp; Health Products'!$C:$C,$B35,'Other Pharma &amp; Health Products'!BU:BU)+SUMIF('PSM Costs'!$C:$C,$B35,'PSM Costs'!BU:BU)&gt;0,SUMIF(Pharmaceuticals!$C:$C,$B35,Pharmaceuticals!BU:BU)+SUMIF('Health Products &amp; Equipment'!$C:$C,$B35,'Health Products &amp; Equipment'!BU:BU)+SUMIF('Other Pharma &amp; Health Products'!$C:$C,$B35,'Other Pharma &amp; Health Products'!BU:BU)+SUMIF('PSM Costs'!$C:$C,$B35,'PSM Costs'!BU:BU),"")</f>
        <v/>
      </c>
      <c r="R35" s="176">
        <f t="shared" ca="1" si="4"/>
        <v>34056</v>
      </c>
    </row>
    <row r="36" spans="1:18" ht="25.5" x14ac:dyDescent="0.2">
      <c r="A36" s="107">
        <v>29</v>
      </c>
      <c r="B36" s="107" t="str">
        <f ca="1">IFERROR(VLOOKUP(A36,'Rank unique CI-Prod-Spec'!I:J,2,FALSE),"")</f>
        <v>4.5--1009---10009</v>
      </c>
      <c r="C36" s="122" t="str">
        <f ca="1">IFERROR(VLOOKUP(LEFT(B36,FIND("--",B36)-1),CatCostInp!D:E,2,FALSE),"")</f>
        <v>4.5 Opportunistic infections and STI medicines</v>
      </c>
      <c r="D36" s="122" t="str">
        <f ca="1">IFERROR(INDIRECT(ADDRESS(MATCH(VALUE(MID(B36,FIND("--",B36)+2,FIND("---",B36)-FIND("--",B36)-2)),CatProd!G:G,0),2,1,1,"CatProd")),"")</f>
        <v/>
      </c>
      <c r="E36" s="122" t="str">
        <f ca="1">IFERROR(INDIRECT(ADDRESS(MATCH(VALUE(RIGHT(B36,LEN(B36)-FIND("---",B36)-2)),CatProdSpec!I:I,0),3,1,1,"CatProdSpec")),"")</f>
        <v/>
      </c>
      <c r="F36" s="181">
        <f t="shared" ca="1" si="0"/>
        <v>4.1053333333333333</v>
      </c>
      <c r="G36" s="176">
        <f ca="1">IF(SUMIF(Pharmaceuticals!$C:$C,$B36,Pharmaceuticals!AG:AG)+SUMIF('Health Products &amp; Equipment'!$C:$C,$B36,'Health Products &amp; Equipment'!AG:AG)+SUMIF('Other Pharma &amp; Health Products'!$C:$C,$B36,'Other Pharma &amp; Health Products'!AG:AG)+SUMIF('PSM Costs'!$C:$C,$B36,'PSM Costs'!AG:AG)&gt;0,SUMIF(Pharmaceuticals!$C:$C,$B36,Pharmaceuticals!AG:AG)+SUMIF('Health Products &amp; Equipment'!$C:$C,$B36,'Health Products &amp; Equipment'!AG:AG)+SUMIF('Other Pharma &amp; Health Products'!$C:$C,$B36,'Other Pharma &amp; Health Products'!AG:AG)+SUMIF('PSM Costs'!$C:$C,$B36,'PSM Costs'!AG:AG),"")</f>
        <v>3600</v>
      </c>
      <c r="H36" s="176">
        <f ca="1">IF(SUMIF(Pharmaceuticals!$C:$C,$B36,Pharmaceuticals!AH:AH)+SUMIF('Health Products &amp; Equipment'!$C:$C,$B36,'Health Products &amp; Equipment'!AH:AH)+SUMIF('Other Pharma &amp; Health Products'!$C:$C,$B36,'Other Pharma &amp; Health Products'!AH:AH)+SUMIF('PSM Costs'!$C:$C,$B36,'PSM Costs'!AH:AH)&gt;0,SUMIF(Pharmaceuticals!$C:$C,$B36,Pharmaceuticals!AH:AH)+SUMIF('Health Products &amp; Equipment'!$C:$C,$B36,'Health Products &amp; Equipment'!AH:AH)+SUMIF('Other Pharma &amp; Health Products'!$C:$C,$B36,'Other Pharma &amp; Health Products'!AH:AH)+SUMIF('PSM Costs'!$C:$C,$B36,'PSM Costs'!AH:AH),"")</f>
        <v>14779.199999999999</v>
      </c>
      <c r="I36" s="182">
        <f t="shared" ca="1" si="1"/>
        <v>4.1053333333333333</v>
      </c>
      <c r="J36" s="123">
        <f ca="1">IF(SUMIF(Pharmaceuticals!$C:$C,$B36,Pharmaceuticals!AT:AT)+SUMIF('Health Products &amp; Equipment'!$C:$C,$B36,'Health Products &amp; Equipment'!AT:AT)+SUMIF('Other Pharma &amp; Health Products'!$C:$C,$B36,'Other Pharma &amp; Health Products'!AT:AT)+SUMIF('PSM Costs'!$C:$C,$B36,'PSM Costs'!AT:AT)&gt;0,SUMIF(Pharmaceuticals!$C:$C,$B36,Pharmaceuticals!AT:AT)+SUMIF('Health Products &amp; Equipment'!$C:$C,$B36,'Health Products &amp; Equipment'!AT:AT)+SUMIF('Other Pharma &amp; Health Products'!$C:$C,$B36,'Other Pharma &amp; Health Products'!AT:AT)+SUMIF('PSM Costs'!$C:$C,$B36,'PSM Costs'!AT:AT),"")</f>
        <v>4320</v>
      </c>
      <c r="K36" s="123">
        <f ca="1">IF(SUMIF(Pharmaceuticals!$C:$C,$B36,Pharmaceuticals!AU:AU)+SUMIF('Health Products &amp; Equipment'!$C:$C,$B36,'Health Products &amp; Equipment'!AU:AU)+SUMIF('Other Pharma &amp; Health Products'!$C:$C,$B36,'Other Pharma &amp; Health Products'!AU:AU)+SUMIF('PSM Costs'!$C:$C,$B36,'PSM Costs'!AU:AU)&gt;0,SUMIF(Pharmaceuticals!$C:$C,$B36,Pharmaceuticals!AU:AU)+SUMIF('Health Products &amp; Equipment'!$C:$C,$B36,'Health Products &amp; Equipment'!AU:AU)+SUMIF('Other Pharma &amp; Health Products'!$C:$C,$B36,'Other Pharma &amp; Health Products'!AU:AU)+SUMIF('PSM Costs'!$C:$C,$B36,'PSM Costs'!AU:AU),"")</f>
        <v>17735.04</v>
      </c>
      <c r="L36" s="181" t="str">
        <f t="shared" ca="1" si="2"/>
        <v/>
      </c>
      <c r="M36" s="176" t="str">
        <f ca="1">IF(SUMIF(Pharmaceuticals!$C:$C,$B36,Pharmaceuticals!BG:BG)+SUMIF('Health Products &amp; Equipment'!$C:$C,$B36,'Health Products &amp; Equipment'!BG:BG)+SUMIF('Other Pharma &amp; Health Products'!$C:$C,$B36,'Other Pharma &amp; Health Products'!BG:BG)+SUMIF('PSM Costs'!$C:$C,$B36,'PSM Costs'!BG:BG)&gt;0,SUMIF(Pharmaceuticals!$C:$C,$B36,Pharmaceuticals!BG:BG)+SUMIF('Health Products &amp; Equipment'!$C:$C,$B36,'Health Products &amp; Equipment'!BG:BG)+SUMIF('Other Pharma &amp; Health Products'!$C:$C,$B36,'Other Pharma &amp; Health Products'!BG:BG)+SUMIF('PSM Costs'!$C:$C,$B36,'PSM Costs'!BG:BG),"")</f>
        <v/>
      </c>
      <c r="N36" s="176" t="str">
        <f ca="1">IF(SUMIF(Pharmaceuticals!$C:$C,$B36,Pharmaceuticals!BH:BH)+SUMIF('Health Products &amp; Equipment'!$C:$C,$B36,'Health Products &amp; Equipment'!BH:BH)+SUMIF('Other Pharma &amp; Health Products'!$C:$C,$B36,'Other Pharma &amp; Health Products'!BH:BH)+SUMIF('PSM Costs'!$C:$C,$B36,'PSM Costs'!BH:BH)&gt;0,SUMIF(Pharmaceuticals!$C:$C,$B36,Pharmaceuticals!BH:BH)+SUMIF('Health Products &amp; Equipment'!$C:$C,$B36,'Health Products &amp; Equipment'!BH:BH)+SUMIF('Other Pharma &amp; Health Products'!$C:$C,$B36,'Other Pharma &amp; Health Products'!BH:BH)+SUMIF('PSM Costs'!$C:$C,$B36,'PSM Costs'!BH:BH),"")</f>
        <v/>
      </c>
      <c r="O36" s="182" t="str">
        <f t="shared" ca="1" si="3"/>
        <v/>
      </c>
      <c r="P36" s="123" t="str">
        <f ca="1">IF(SUMIF(Pharmaceuticals!$C:$C,$B36,Pharmaceuticals!BT:BT)+SUMIF('Health Products &amp; Equipment'!$C:$C,$B36,'Health Products &amp; Equipment'!BT:BT)+SUMIF('Other Pharma &amp; Health Products'!$C:$C,$B36,'Other Pharma &amp; Health Products'!BT:BT)+SUMIF('PSM Costs'!$C:$C,$B36,'PSM Costs'!BT:BT)&gt;0,SUMIF(Pharmaceuticals!$C:$C,$B36,Pharmaceuticals!BT:BT)+SUMIF('Health Products &amp; Equipment'!$C:$C,$B36,'Health Products &amp; Equipment'!BT:BT)+SUMIF('Other Pharma &amp; Health Products'!$C:$C,$B36,'Other Pharma &amp; Health Products'!BT:BT)+SUMIF('PSM Costs'!$C:$C,$B36,'PSM Costs'!BT:BT),"")</f>
        <v/>
      </c>
      <c r="Q36" s="123" t="str">
        <f ca="1">IF(SUMIF(Pharmaceuticals!$C:$C,$B36,Pharmaceuticals!BU:BU)+SUMIF('Health Products &amp; Equipment'!$C:$C,$B36,'Health Products &amp; Equipment'!BU:BU)+SUMIF('Other Pharma &amp; Health Products'!$C:$C,$B36,'Other Pharma &amp; Health Products'!BU:BU)+SUMIF('PSM Costs'!$C:$C,$B36,'PSM Costs'!BU:BU)&gt;0,SUMIF(Pharmaceuticals!$C:$C,$B36,Pharmaceuticals!BU:BU)+SUMIF('Health Products &amp; Equipment'!$C:$C,$B36,'Health Products &amp; Equipment'!BU:BU)+SUMIF('Other Pharma &amp; Health Products'!$C:$C,$B36,'Other Pharma &amp; Health Products'!BU:BU)+SUMIF('PSM Costs'!$C:$C,$B36,'PSM Costs'!BU:BU),"")</f>
        <v/>
      </c>
      <c r="R36" s="176">
        <f t="shared" ca="1" si="4"/>
        <v>32514.239999999998</v>
      </c>
    </row>
    <row r="37" spans="1:18" ht="25.5" x14ac:dyDescent="0.2">
      <c r="A37" s="107">
        <v>30</v>
      </c>
      <c r="B37" s="107" t="str">
        <f ca="1">IFERROR(VLOOKUP(A37,'Rank unique CI-Prod-Spec'!I:J,2,FALSE),"")</f>
        <v>4.5--1010---10010</v>
      </c>
      <c r="C37" s="122" t="str">
        <f ca="1">IFERROR(VLOOKUP(LEFT(B37,FIND("--",B37)-1),CatCostInp!D:E,2,FALSE),"")</f>
        <v>4.5 Opportunistic infections and STI medicines</v>
      </c>
      <c r="D37" s="122" t="str">
        <f ca="1">IFERROR(INDIRECT(ADDRESS(MATCH(VALUE(MID(B37,FIND("--",B37)+2,FIND("---",B37)-FIND("--",B37)-2)),CatProd!G:G,0),2,1,1,"CatProd")),"")</f>
        <v/>
      </c>
      <c r="E37" s="122" t="str">
        <f ca="1">IFERROR(INDIRECT(ADDRESS(MATCH(VALUE(RIGHT(B37,LEN(B37)-FIND("---",B37)-2)),CatProdSpec!I:I,0),3,1,1,"CatProdSpec")),"")</f>
        <v/>
      </c>
      <c r="F37" s="181" t="str">
        <f t="shared" ca="1" si="0"/>
        <v/>
      </c>
      <c r="G37" s="176" t="str">
        <f ca="1">IF(SUMIF(Pharmaceuticals!$C:$C,$B37,Pharmaceuticals!AG:AG)+SUMIF('Health Products &amp; Equipment'!$C:$C,$B37,'Health Products &amp; Equipment'!AG:AG)+SUMIF('Other Pharma &amp; Health Products'!$C:$C,$B37,'Other Pharma &amp; Health Products'!AG:AG)+SUMIF('PSM Costs'!$C:$C,$B37,'PSM Costs'!AG:AG)&gt;0,SUMIF(Pharmaceuticals!$C:$C,$B37,Pharmaceuticals!AG:AG)+SUMIF('Health Products &amp; Equipment'!$C:$C,$B37,'Health Products &amp; Equipment'!AG:AG)+SUMIF('Other Pharma &amp; Health Products'!$C:$C,$B37,'Other Pharma &amp; Health Products'!AG:AG)+SUMIF('PSM Costs'!$C:$C,$B37,'PSM Costs'!AG:AG),"")</f>
        <v/>
      </c>
      <c r="H37" s="176" t="str">
        <f ca="1">IF(SUMIF(Pharmaceuticals!$C:$C,$B37,Pharmaceuticals!AH:AH)+SUMIF('Health Products &amp; Equipment'!$C:$C,$B37,'Health Products &amp; Equipment'!AH:AH)+SUMIF('Other Pharma &amp; Health Products'!$C:$C,$B37,'Other Pharma &amp; Health Products'!AH:AH)+SUMIF('PSM Costs'!$C:$C,$B37,'PSM Costs'!AH:AH)&gt;0,SUMIF(Pharmaceuticals!$C:$C,$B37,Pharmaceuticals!AH:AH)+SUMIF('Health Products &amp; Equipment'!$C:$C,$B37,'Health Products &amp; Equipment'!AH:AH)+SUMIF('Other Pharma &amp; Health Products'!$C:$C,$B37,'Other Pharma &amp; Health Products'!AH:AH)+SUMIF('PSM Costs'!$C:$C,$B37,'PSM Costs'!AH:AH),"")</f>
        <v/>
      </c>
      <c r="I37" s="182" t="str">
        <f t="shared" ca="1" si="1"/>
        <v/>
      </c>
      <c r="J37" s="123" t="str">
        <f ca="1">IF(SUMIF(Pharmaceuticals!$C:$C,$B37,Pharmaceuticals!AT:AT)+SUMIF('Health Products &amp; Equipment'!$C:$C,$B37,'Health Products &amp; Equipment'!AT:AT)+SUMIF('Other Pharma &amp; Health Products'!$C:$C,$B37,'Other Pharma &amp; Health Products'!AT:AT)+SUMIF('PSM Costs'!$C:$C,$B37,'PSM Costs'!AT:AT)&gt;0,SUMIF(Pharmaceuticals!$C:$C,$B37,Pharmaceuticals!AT:AT)+SUMIF('Health Products &amp; Equipment'!$C:$C,$B37,'Health Products &amp; Equipment'!AT:AT)+SUMIF('Other Pharma &amp; Health Products'!$C:$C,$B37,'Other Pharma &amp; Health Products'!AT:AT)+SUMIF('PSM Costs'!$C:$C,$B37,'PSM Costs'!AT:AT),"")</f>
        <v/>
      </c>
      <c r="K37" s="123" t="str">
        <f ca="1">IF(SUMIF(Pharmaceuticals!$C:$C,$B37,Pharmaceuticals!AU:AU)+SUMIF('Health Products &amp; Equipment'!$C:$C,$B37,'Health Products &amp; Equipment'!AU:AU)+SUMIF('Other Pharma &amp; Health Products'!$C:$C,$B37,'Other Pharma &amp; Health Products'!AU:AU)+SUMIF('PSM Costs'!$C:$C,$B37,'PSM Costs'!AU:AU)&gt;0,SUMIF(Pharmaceuticals!$C:$C,$B37,Pharmaceuticals!AU:AU)+SUMIF('Health Products &amp; Equipment'!$C:$C,$B37,'Health Products &amp; Equipment'!AU:AU)+SUMIF('Other Pharma &amp; Health Products'!$C:$C,$B37,'Other Pharma &amp; Health Products'!AU:AU)+SUMIF('PSM Costs'!$C:$C,$B37,'PSM Costs'!AU:AU),"")</f>
        <v/>
      </c>
      <c r="L37" s="181" t="str">
        <f t="shared" ca="1" si="2"/>
        <v/>
      </c>
      <c r="M37" s="176" t="str">
        <f ca="1">IF(SUMIF(Pharmaceuticals!$C:$C,$B37,Pharmaceuticals!BG:BG)+SUMIF('Health Products &amp; Equipment'!$C:$C,$B37,'Health Products &amp; Equipment'!BG:BG)+SUMIF('Other Pharma &amp; Health Products'!$C:$C,$B37,'Other Pharma &amp; Health Products'!BG:BG)+SUMIF('PSM Costs'!$C:$C,$B37,'PSM Costs'!BG:BG)&gt;0,SUMIF(Pharmaceuticals!$C:$C,$B37,Pharmaceuticals!BG:BG)+SUMIF('Health Products &amp; Equipment'!$C:$C,$B37,'Health Products &amp; Equipment'!BG:BG)+SUMIF('Other Pharma &amp; Health Products'!$C:$C,$B37,'Other Pharma &amp; Health Products'!BG:BG)+SUMIF('PSM Costs'!$C:$C,$B37,'PSM Costs'!BG:BG),"")</f>
        <v/>
      </c>
      <c r="N37" s="176" t="str">
        <f ca="1">IF(SUMIF(Pharmaceuticals!$C:$C,$B37,Pharmaceuticals!BH:BH)+SUMIF('Health Products &amp; Equipment'!$C:$C,$B37,'Health Products &amp; Equipment'!BH:BH)+SUMIF('Other Pharma &amp; Health Products'!$C:$C,$B37,'Other Pharma &amp; Health Products'!BH:BH)+SUMIF('PSM Costs'!$C:$C,$B37,'PSM Costs'!BH:BH)&gt;0,SUMIF(Pharmaceuticals!$C:$C,$B37,Pharmaceuticals!BH:BH)+SUMIF('Health Products &amp; Equipment'!$C:$C,$B37,'Health Products &amp; Equipment'!BH:BH)+SUMIF('Other Pharma &amp; Health Products'!$C:$C,$B37,'Other Pharma &amp; Health Products'!BH:BH)+SUMIF('PSM Costs'!$C:$C,$B37,'PSM Costs'!BH:BH),"")</f>
        <v/>
      </c>
      <c r="O37" s="182" t="str">
        <f t="shared" ca="1" si="3"/>
        <v/>
      </c>
      <c r="P37" s="123" t="str">
        <f ca="1">IF(SUMIF(Pharmaceuticals!$C:$C,$B37,Pharmaceuticals!BT:BT)+SUMIF('Health Products &amp; Equipment'!$C:$C,$B37,'Health Products &amp; Equipment'!BT:BT)+SUMIF('Other Pharma &amp; Health Products'!$C:$C,$B37,'Other Pharma &amp; Health Products'!BT:BT)+SUMIF('PSM Costs'!$C:$C,$B37,'PSM Costs'!BT:BT)&gt;0,SUMIF(Pharmaceuticals!$C:$C,$B37,Pharmaceuticals!BT:BT)+SUMIF('Health Products &amp; Equipment'!$C:$C,$B37,'Health Products &amp; Equipment'!BT:BT)+SUMIF('Other Pharma &amp; Health Products'!$C:$C,$B37,'Other Pharma &amp; Health Products'!BT:BT)+SUMIF('PSM Costs'!$C:$C,$B37,'PSM Costs'!BT:BT),"")</f>
        <v/>
      </c>
      <c r="Q37" s="123" t="str">
        <f ca="1">IF(SUMIF(Pharmaceuticals!$C:$C,$B37,Pharmaceuticals!BU:BU)+SUMIF('Health Products &amp; Equipment'!$C:$C,$B37,'Health Products &amp; Equipment'!BU:BU)+SUMIF('Other Pharma &amp; Health Products'!$C:$C,$B37,'Other Pharma &amp; Health Products'!BU:BU)+SUMIF('PSM Costs'!$C:$C,$B37,'PSM Costs'!BU:BU)&gt;0,SUMIF(Pharmaceuticals!$C:$C,$B37,Pharmaceuticals!BU:BU)+SUMIF('Health Products &amp; Equipment'!$C:$C,$B37,'Health Products &amp; Equipment'!BU:BU)+SUMIF('Other Pharma &amp; Health Products'!$C:$C,$B37,'Other Pharma &amp; Health Products'!BU:BU)+SUMIF('PSM Costs'!$C:$C,$B37,'PSM Costs'!BU:BU),"")</f>
        <v/>
      </c>
      <c r="R37" s="176" t="str">
        <f t="shared" ca="1" si="4"/>
        <v/>
      </c>
    </row>
    <row r="38" spans="1:18" ht="25.5" x14ac:dyDescent="0.2">
      <c r="A38" s="107">
        <v>31</v>
      </c>
      <c r="B38" s="107" t="str">
        <f ca="1">IFERROR(VLOOKUP(A38,'Rank unique CI-Prod-Spec'!I:J,2,FALSE),"")</f>
        <v>4.5--1011---10011</v>
      </c>
      <c r="C38" s="122" t="str">
        <f ca="1">IFERROR(VLOOKUP(LEFT(B38,FIND("--",B38)-1),CatCostInp!D:E,2,FALSE),"")</f>
        <v>4.5 Opportunistic infections and STI medicines</v>
      </c>
      <c r="D38" s="122" t="str">
        <f ca="1">IFERROR(INDIRECT(ADDRESS(MATCH(VALUE(MID(B38,FIND("--",B38)+2,FIND("---",B38)-FIND("--",B38)-2)),CatProd!G:G,0),2,1,1,"CatProd")),"")</f>
        <v/>
      </c>
      <c r="E38" s="122" t="str">
        <f ca="1">IFERROR(INDIRECT(ADDRESS(MATCH(VALUE(RIGHT(B38,LEN(B38)-FIND("---",B38)-2)),CatProdSpec!I:I,0),3,1,1,"CatProdSpec")),"")</f>
        <v/>
      </c>
      <c r="F38" s="181">
        <f t="shared" ca="1" si="0"/>
        <v>6.6799999999999988</v>
      </c>
      <c r="G38" s="176">
        <f ca="1">IF(SUMIF(Pharmaceuticals!$C:$C,$B38,Pharmaceuticals!AG:AG)+SUMIF('Health Products &amp; Equipment'!$C:$C,$B38,'Health Products &amp; Equipment'!AG:AG)+SUMIF('Other Pharma &amp; Health Products'!$C:$C,$B38,'Other Pharma &amp; Health Products'!AG:AG)+SUMIF('PSM Costs'!$C:$C,$B38,'PSM Costs'!AG:AG)&gt;0,SUMIF(Pharmaceuticals!$C:$C,$B38,Pharmaceuticals!AG:AG)+SUMIF('Health Products &amp; Equipment'!$C:$C,$B38,'Health Products &amp; Equipment'!AG:AG)+SUMIF('Other Pharma &amp; Health Products'!$C:$C,$B38,'Other Pharma &amp; Health Products'!AG:AG)+SUMIF('PSM Costs'!$C:$C,$B38,'PSM Costs'!AG:AG),"")</f>
        <v>720</v>
      </c>
      <c r="H38" s="176">
        <f ca="1">IF(SUMIF(Pharmaceuticals!$C:$C,$B38,Pharmaceuticals!AH:AH)+SUMIF('Health Products &amp; Equipment'!$C:$C,$B38,'Health Products &amp; Equipment'!AH:AH)+SUMIF('Other Pharma &amp; Health Products'!$C:$C,$B38,'Other Pharma &amp; Health Products'!AH:AH)+SUMIF('PSM Costs'!$C:$C,$B38,'PSM Costs'!AH:AH)&gt;0,SUMIF(Pharmaceuticals!$C:$C,$B38,Pharmaceuticals!AH:AH)+SUMIF('Health Products &amp; Equipment'!$C:$C,$B38,'Health Products &amp; Equipment'!AH:AH)+SUMIF('Other Pharma &amp; Health Products'!$C:$C,$B38,'Other Pharma &amp; Health Products'!AH:AH)+SUMIF('PSM Costs'!$C:$C,$B38,'PSM Costs'!AH:AH),"")</f>
        <v>4809.5999999999995</v>
      </c>
      <c r="I38" s="182">
        <f t="shared" ca="1" si="1"/>
        <v>6.68</v>
      </c>
      <c r="J38" s="123">
        <f ca="1">IF(SUMIF(Pharmaceuticals!$C:$C,$B38,Pharmaceuticals!AT:AT)+SUMIF('Health Products &amp; Equipment'!$C:$C,$B38,'Health Products &amp; Equipment'!AT:AT)+SUMIF('Other Pharma &amp; Health Products'!$C:$C,$B38,'Other Pharma &amp; Health Products'!AT:AT)+SUMIF('PSM Costs'!$C:$C,$B38,'PSM Costs'!AT:AT)&gt;0,SUMIF(Pharmaceuticals!$C:$C,$B38,Pharmaceuticals!AT:AT)+SUMIF('Health Products &amp; Equipment'!$C:$C,$B38,'Health Products &amp; Equipment'!AT:AT)+SUMIF('Other Pharma &amp; Health Products'!$C:$C,$B38,'Other Pharma &amp; Health Products'!AT:AT)+SUMIF('PSM Costs'!$C:$C,$B38,'PSM Costs'!AT:AT),"")</f>
        <v>864</v>
      </c>
      <c r="K38" s="123">
        <f ca="1">IF(SUMIF(Pharmaceuticals!$C:$C,$B38,Pharmaceuticals!AU:AU)+SUMIF('Health Products &amp; Equipment'!$C:$C,$B38,'Health Products &amp; Equipment'!AU:AU)+SUMIF('Other Pharma &amp; Health Products'!$C:$C,$B38,'Other Pharma &amp; Health Products'!AU:AU)+SUMIF('PSM Costs'!$C:$C,$B38,'PSM Costs'!AU:AU)&gt;0,SUMIF(Pharmaceuticals!$C:$C,$B38,Pharmaceuticals!AU:AU)+SUMIF('Health Products &amp; Equipment'!$C:$C,$B38,'Health Products &amp; Equipment'!AU:AU)+SUMIF('Other Pharma &amp; Health Products'!$C:$C,$B38,'Other Pharma &amp; Health Products'!AU:AU)+SUMIF('PSM Costs'!$C:$C,$B38,'PSM Costs'!AU:AU),"")</f>
        <v>5771.5199999999995</v>
      </c>
      <c r="L38" s="181" t="str">
        <f t="shared" ca="1" si="2"/>
        <v/>
      </c>
      <c r="M38" s="176" t="str">
        <f ca="1">IF(SUMIF(Pharmaceuticals!$C:$C,$B38,Pharmaceuticals!BG:BG)+SUMIF('Health Products &amp; Equipment'!$C:$C,$B38,'Health Products &amp; Equipment'!BG:BG)+SUMIF('Other Pharma &amp; Health Products'!$C:$C,$B38,'Other Pharma &amp; Health Products'!BG:BG)+SUMIF('PSM Costs'!$C:$C,$B38,'PSM Costs'!BG:BG)&gt;0,SUMIF(Pharmaceuticals!$C:$C,$B38,Pharmaceuticals!BG:BG)+SUMIF('Health Products &amp; Equipment'!$C:$C,$B38,'Health Products &amp; Equipment'!BG:BG)+SUMIF('Other Pharma &amp; Health Products'!$C:$C,$B38,'Other Pharma &amp; Health Products'!BG:BG)+SUMIF('PSM Costs'!$C:$C,$B38,'PSM Costs'!BG:BG),"")</f>
        <v/>
      </c>
      <c r="N38" s="176" t="str">
        <f ca="1">IF(SUMIF(Pharmaceuticals!$C:$C,$B38,Pharmaceuticals!BH:BH)+SUMIF('Health Products &amp; Equipment'!$C:$C,$B38,'Health Products &amp; Equipment'!BH:BH)+SUMIF('Other Pharma &amp; Health Products'!$C:$C,$B38,'Other Pharma &amp; Health Products'!BH:BH)+SUMIF('PSM Costs'!$C:$C,$B38,'PSM Costs'!BH:BH)&gt;0,SUMIF(Pharmaceuticals!$C:$C,$B38,Pharmaceuticals!BH:BH)+SUMIF('Health Products &amp; Equipment'!$C:$C,$B38,'Health Products &amp; Equipment'!BH:BH)+SUMIF('Other Pharma &amp; Health Products'!$C:$C,$B38,'Other Pharma &amp; Health Products'!BH:BH)+SUMIF('PSM Costs'!$C:$C,$B38,'PSM Costs'!BH:BH),"")</f>
        <v/>
      </c>
      <c r="O38" s="182" t="str">
        <f t="shared" ca="1" si="3"/>
        <v/>
      </c>
      <c r="P38" s="123" t="str">
        <f ca="1">IF(SUMIF(Pharmaceuticals!$C:$C,$B38,Pharmaceuticals!BT:BT)+SUMIF('Health Products &amp; Equipment'!$C:$C,$B38,'Health Products &amp; Equipment'!BT:BT)+SUMIF('Other Pharma &amp; Health Products'!$C:$C,$B38,'Other Pharma &amp; Health Products'!BT:BT)+SUMIF('PSM Costs'!$C:$C,$B38,'PSM Costs'!BT:BT)&gt;0,SUMIF(Pharmaceuticals!$C:$C,$B38,Pharmaceuticals!BT:BT)+SUMIF('Health Products &amp; Equipment'!$C:$C,$B38,'Health Products &amp; Equipment'!BT:BT)+SUMIF('Other Pharma &amp; Health Products'!$C:$C,$B38,'Other Pharma &amp; Health Products'!BT:BT)+SUMIF('PSM Costs'!$C:$C,$B38,'PSM Costs'!BT:BT),"")</f>
        <v/>
      </c>
      <c r="Q38" s="123" t="str">
        <f ca="1">IF(SUMIF(Pharmaceuticals!$C:$C,$B38,Pharmaceuticals!BU:BU)+SUMIF('Health Products &amp; Equipment'!$C:$C,$B38,'Health Products &amp; Equipment'!BU:BU)+SUMIF('Other Pharma &amp; Health Products'!$C:$C,$B38,'Other Pharma &amp; Health Products'!BU:BU)+SUMIF('PSM Costs'!$C:$C,$B38,'PSM Costs'!BU:BU)&gt;0,SUMIF(Pharmaceuticals!$C:$C,$B38,Pharmaceuticals!BU:BU)+SUMIF('Health Products &amp; Equipment'!$C:$C,$B38,'Health Products &amp; Equipment'!BU:BU)+SUMIF('Other Pharma &amp; Health Products'!$C:$C,$B38,'Other Pharma &amp; Health Products'!BU:BU)+SUMIF('PSM Costs'!$C:$C,$B38,'PSM Costs'!BU:BU),"")</f>
        <v/>
      </c>
      <c r="R38" s="176">
        <f t="shared" ca="1" si="4"/>
        <v>10581.119999999999</v>
      </c>
    </row>
    <row r="39" spans="1:18" ht="25.5" x14ac:dyDescent="0.2">
      <c r="A39" s="107">
        <v>32</v>
      </c>
      <c r="B39" s="107" t="str">
        <f ca="1">IFERROR(VLOOKUP(A39,'Rank unique CI-Prod-Spec'!I:J,2,FALSE),"")</f>
        <v>4.5--1012---10012</v>
      </c>
      <c r="C39" s="122" t="str">
        <f ca="1">IFERROR(VLOOKUP(LEFT(B39,FIND("--",B39)-1),CatCostInp!D:E,2,FALSE),"")</f>
        <v>4.5 Opportunistic infections and STI medicines</v>
      </c>
      <c r="D39" s="122" t="str">
        <f ca="1">IFERROR(INDIRECT(ADDRESS(MATCH(VALUE(MID(B39,FIND("--",B39)+2,FIND("---",B39)-FIND("--",B39)-2)),CatProd!G:G,0),2,1,1,"CatProd")),"")</f>
        <v/>
      </c>
      <c r="E39" s="122" t="str">
        <f ca="1">IFERROR(INDIRECT(ADDRESS(MATCH(VALUE(RIGHT(B39,LEN(B39)-FIND("---",B39)-2)),CatProdSpec!I:I,0),3,1,1,"CatProdSpec")),"")</f>
        <v/>
      </c>
      <c r="F39" s="181">
        <f t="shared" ca="1" si="0"/>
        <v>5.3999999999999999E-2</v>
      </c>
      <c r="G39" s="176">
        <f ca="1">IF(SUMIF(Pharmaceuticals!$C:$C,$B39,Pharmaceuticals!AG:AG)+SUMIF('Health Products &amp; Equipment'!$C:$C,$B39,'Health Products &amp; Equipment'!AG:AG)+SUMIF('Other Pharma &amp; Health Products'!$C:$C,$B39,'Other Pharma &amp; Health Products'!AG:AG)+SUMIF('PSM Costs'!$C:$C,$B39,'PSM Costs'!AG:AG)&gt;0,SUMIF(Pharmaceuticals!$C:$C,$B39,Pharmaceuticals!AG:AG)+SUMIF('Health Products &amp; Equipment'!$C:$C,$B39,'Health Products &amp; Equipment'!AG:AG)+SUMIF('Other Pharma &amp; Health Products'!$C:$C,$B39,'Other Pharma &amp; Health Products'!AG:AG)+SUMIF('PSM Costs'!$C:$C,$B39,'PSM Costs'!AG:AG),"")</f>
        <v>3000</v>
      </c>
      <c r="H39" s="176">
        <f ca="1">IF(SUMIF(Pharmaceuticals!$C:$C,$B39,Pharmaceuticals!AH:AH)+SUMIF('Health Products &amp; Equipment'!$C:$C,$B39,'Health Products &amp; Equipment'!AH:AH)+SUMIF('Other Pharma &amp; Health Products'!$C:$C,$B39,'Other Pharma &amp; Health Products'!AH:AH)+SUMIF('PSM Costs'!$C:$C,$B39,'PSM Costs'!AH:AH)&gt;0,SUMIF(Pharmaceuticals!$C:$C,$B39,Pharmaceuticals!AH:AH)+SUMIF('Health Products &amp; Equipment'!$C:$C,$B39,'Health Products &amp; Equipment'!AH:AH)+SUMIF('Other Pharma &amp; Health Products'!$C:$C,$B39,'Other Pharma &amp; Health Products'!AH:AH)+SUMIF('PSM Costs'!$C:$C,$B39,'PSM Costs'!AH:AH),"")</f>
        <v>162</v>
      </c>
      <c r="I39" s="182">
        <f t="shared" ca="1" si="1"/>
        <v>5.3999999999999999E-2</v>
      </c>
      <c r="J39" s="123">
        <f ca="1">IF(SUMIF(Pharmaceuticals!$C:$C,$B39,Pharmaceuticals!AT:AT)+SUMIF('Health Products &amp; Equipment'!$C:$C,$B39,'Health Products &amp; Equipment'!AT:AT)+SUMIF('Other Pharma &amp; Health Products'!$C:$C,$B39,'Other Pharma &amp; Health Products'!AT:AT)+SUMIF('PSM Costs'!$C:$C,$B39,'PSM Costs'!AT:AT)&gt;0,SUMIF(Pharmaceuticals!$C:$C,$B39,Pharmaceuticals!AT:AT)+SUMIF('Health Products &amp; Equipment'!$C:$C,$B39,'Health Products &amp; Equipment'!AT:AT)+SUMIF('Other Pharma &amp; Health Products'!$C:$C,$B39,'Other Pharma &amp; Health Products'!AT:AT)+SUMIF('PSM Costs'!$C:$C,$B39,'PSM Costs'!AT:AT),"")</f>
        <v>3600</v>
      </c>
      <c r="K39" s="123">
        <f ca="1">IF(SUMIF(Pharmaceuticals!$C:$C,$B39,Pharmaceuticals!AU:AU)+SUMIF('Health Products &amp; Equipment'!$C:$C,$B39,'Health Products &amp; Equipment'!AU:AU)+SUMIF('Other Pharma &amp; Health Products'!$C:$C,$B39,'Other Pharma &amp; Health Products'!AU:AU)+SUMIF('PSM Costs'!$C:$C,$B39,'PSM Costs'!AU:AU)&gt;0,SUMIF(Pharmaceuticals!$C:$C,$B39,Pharmaceuticals!AU:AU)+SUMIF('Health Products &amp; Equipment'!$C:$C,$B39,'Health Products &amp; Equipment'!AU:AU)+SUMIF('Other Pharma &amp; Health Products'!$C:$C,$B39,'Other Pharma &amp; Health Products'!AU:AU)+SUMIF('PSM Costs'!$C:$C,$B39,'PSM Costs'!AU:AU),"")</f>
        <v>194.4</v>
      </c>
      <c r="L39" s="181" t="str">
        <f t="shared" ca="1" si="2"/>
        <v/>
      </c>
      <c r="M39" s="176" t="str">
        <f ca="1">IF(SUMIF(Pharmaceuticals!$C:$C,$B39,Pharmaceuticals!BG:BG)+SUMIF('Health Products &amp; Equipment'!$C:$C,$B39,'Health Products &amp; Equipment'!BG:BG)+SUMIF('Other Pharma &amp; Health Products'!$C:$C,$B39,'Other Pharma &amp; Health Products'!BG:BG)+SUMIF('PSM Costs'!$C:$C,$B39,'PSM Costs'!BG:BG)&gt;0,SUMIF(Pharmaceuticals!$C:$C,$B39,Pharmaceuticals!BG:BG)+SUMIF('Health Products &amp; Equipment'!$C:$C,$B39,'Health Products &amp; Equipment'!BG:BG)+SUMIF('Other Pharma &amp; Health Products'!$C:$C,$B39,'Other Pharma &amp; Health Products'!BG:BG)+SUMIF('PSM Costs'!$C:$C,$B39,'PSM Costs'!BG:BG),"")</f>
        <v/>
      </c>
      <c r="N39" s="176" t="str">
        <f ca="1">IF(SUMIF(Pharmaceuticals!$C:$C,$B39,Pharmaceuticals!BH:BH)+SUMIF('Health Products &amp; Equipment'!$C:$C,$B39,'Health Products &amp; Equipment'!BH:BH)+SUMIF('Other Pharma &amp; Health Products'!$C:$C,$B39,'Other Pharma &amp; Health Products'!BH:BH)+SUMIF('PSM Costs'!$C:$C,$B39,'PSM Costs'!BH:BH)&gt;0,SUMIF(Pharmaceuticals!$C:$C,$B39,Pharmaceuticals!BH:BH)+SUMIF('Health Products &amp; Equipment'!$C:$C,$B39,'Health Products &amp; Equipment'!BH:BH)+SUMIF('Other Pharma &amp; Health Products'!$C:$C,$B39,'Other Pharma &amp; Health Products'!BH:BH)+SUMIF('PSM Costs'!$C:$C,$B39,'PSM Costs'!BH:BH),"")</f>
        <v/>
      </c>
      <c r="O39" s="182" t="str">
        <f t="shared" ca="1" si="3"/>
        <v/>
      </c>
      <c r="P39" s="123" t="str">
        <f ca="1">IF(SUMIF(Pharmaceuticals!$C:$C,$B39,Pharmaceuticals!BT:BT)+SUMIF('Health Products &amp; Equipment'!$C:$C,$B39,'Health Products &amp; Equipment'!BT:BT)+SUMIF('Other Pharma &amp; Health Products'!$C:$C,$B39,'Other Pharma &amp; Health Products'!BT:BT)+SUMIF('PSM Costs'!$C:$C,$B39,'PSM Costs'!BT:BT)&gt;0,SUMIF(Pharmaceuticals!$C:$C,$B39,Pharmaceuticals!BT:BT)+SUMIF('Health Products &amp; Equipment'!$C:$C,$B39,'Health Products &amp; Equipment'!BT:BT)+SUMIF('Other Pharma &amp; Health Products'!$C:$C,$B39,'Other Pharma &amp; Health Products'!BT:BT)+SUMIF('PSM Costs'!$C:$C,$B39,'PSM Costs'!BT:BT),"")</f>
        <v/>
      </c>
      <c r="Q39" s="123" t="str">
        <f ca="1">IF(SUMIF(Pharmaceuticals!$C:$C,$B39,Pharmaceuticals!BU:BU)+SUMIF('Health Products &amp; Equipment'!$C:$C,$B39,'Health Products &amp; Equipment'!BU:BU)+SUMIF('Other Pharma &amp; Health Products'!$C:$C,$B39,'Other Pharma &amp; Health Products'!BU:BU)+SUMIF('PSM Costs'!$C:$C,$B39,'PSM Costs'!BU:BU)&gt;0,SUMIF(Pharmaceuticals!$C:$C,$B39,Pharmaceuticals!BU:BU)+SUMIF('Health Products &amp; Equipment'!$C:$C,$B39,'Health Products &amp; Equipment'!BU:BU)+SUMIF('Other Pharma &amp; Health Products'!$C:$C,$B39,'Other Pharma &amp; Health Products'!BU:BU)+SUMIF('PSM Costs'!$C:$C,$B39,'PSM Costs'!BU:BU),"")</f>
        <v/>
      </c>
      <c r="R39" s="176">
        <f t="shared" ca="1" si="4"/>
        <v>356.4</v>
      </c>
    </row>
    <row r="40" spans="1:18" ht="25.5" x14ac:dyDescent="0.2">
      <c r="A40" s="107">
        <v>33</v>
      </c>
      <c r="B40" s="107" t="str">
        <f ca="1">IFERROR(VLOOKUP(A40,'Rank unique CI-Prod-Spec'!I:J,2,FALSE),"")</f>
        <v>4.5--1013---10013</v>
      </c>
      <c r="C40" s="122" t="str">
        <f ca="1">IFERROR(VLOOKUP(LEFT(B40,FIND("--",B40)-1),CatCostInp!D:E,2,FALSE),"")</f>
        <v>4.5 Opportunistic infections and STI medicines</v>
      </c>
      <c r="D40" s="122" t="str">
        <f ca="1">IFERROR(INDIRECT(ADDRESS(MATCH(VALUE(MID(B40,FIND("--",B40)+2,FIND("---",B40)-FIND("--",B40)-2)),CatProd!G:G,0),2,1,1,"CatProd")),"")</f>
        <v/>
      </c>
      <c r="E40" s="122" t="str">
        <f ca="1">IFERROR(INDIRECT(ADDRESS(MATCH(VALUE(RIGHT(B40,LEN(B40)-FIND("---",B40)-2)),CatProdSpec!I:I,0),3,1,1,"CatProdSpec")),"")</f>
        <v/>
      </c>
      <c r="F40" s="181" t="str">
        <f t="shared" ca="1" si="0"/>
        <v/>
      </c>
      <c r="G40" s="176" t="str">
        <f ca="1">IF(SUMIF(Pharmaceuticals!$C:$C,$B40,Pharmaceuticals!AG:AG)+SUMIF('Health Products &amp; Equipment'!$C:$C,$B40,'Health Products &amp; Equipment'!AG:AG)+SUMIF('Other Pharma &amp; Health Products'!$C:$C,$B40,'Other Pharma &amp; Health Products'!AG:AG)+SUMIF('PSM Costs'!$C:$C,$B40,'PSM Costs'!AG:AG)&gt;0,SUMIF(Pharmaceuticals!$C:$C,$B40,Pharmaceuticals!AG:AG)+SUMIF('Health Products &amp; Equipment'!$C:$C,$B40,'Health Products &amp; Equipment'!AG:AG)+SUMIF('Other Pharma &amp; Health Products'!$C:$C,$B40,'Other Pharma &amp; Health Products'!AG:AG)+SUMIF('PSM Costs'!$C:$C,$B40,'PSM Costs'!AG:AG),"")</f>
        <v/>
      </c>
      <c r="H40" s="176" t="str">
        <f ca="1">IF(SUMIF(Pharmaceuticals!$C:$C,$B40,Pharmaceuticals!AH:AH)+SUMIF('Health Products &amp; Equipment'!$C:$C,$B40,'Health Products &amp; Equipment'!AH:AH)+SUMIF('Other Pharma &amp; Health Products'!$C:$C,$B40,'Other Pharma &amp; Health Products'!AH:AH)+SUMIF('PSM Costs'!$C:$C,$B40,'PSM Costs'!AH:AH)&gt;0,SUMIF(Pharmaceuticals!$C:$C,$B40,Pharmaceuticals!AH:AH)+SUMIF('Health Products &amp; Equipment'!$C:$C,$B40,'Health Products &amp; Equipment'!AH:AH)+SUMIF('Other Pharma &amp; Health Products'!$C:$C,$B40,'Other Pharma &amp; Health Products'!AH:AH)+SUMIF('PSM Costs'!$C:$C,$B40,'PSM Costs'!AH:AH),"")</f>
        <v/>
      </c>
      <c r="I40" s="182" t="str">
        <f t="shared" ca="1" si="1"/>
        <v/>
      </c>
      <c r="J40" s="123" t="str">
        <f ca="1">IF(SUMIF(Pharmaceuticals!$C:$C,$B40,Pharmaceuticals!AT:AT)+SUMIF('Health Products &amp; Equipment'!$C:$C,$B40,'Health Products &amp; Equipment'!AT:AT)+SUMIF('Other Pharma &amp; Health Products'!$C:$C,$B40,'Other Pharma &amp; Health Products'!AT:AT)+SUMIF('PSM Costs'!$C:$C,$B40,'PSM Costs'!AT:AT)&gt;0,SUMIF(Pharmaceuticals!$C:$C,$B40,Pharmaceuticals!AT:AT)+SUMIF('Health Products &amp; Equipment'!$C:$C,$B40,'Health Products &amp; Equipment'!AT:AT)+SUMIF('Other Pharma &amp; Health Products'!$C:$C,$B40,'Other Pharma &amp; Health Products'!AT:AT)+SUMIF('PSM Costs'!$C:$C,$B40,'PSM Costs'!AT:AT),"")</f>
        <v/>
      </c>
      <c r="K40" s="123" t="str">
        <f ca="1">IF(SUMIF(Pharmaceuticals!$C:$C,$B40,Pharmaceuticals!AU:AU)+SUMIF('Health Products &amp; Equipment'!$C:$C,$B40,'Health Products &amp; Equipment'!AU:AU)+SUMIF('Other Pharma &amp; Health Products'!$C:$C,$B40,'Other Pharma &amp; Health Products'!AU:AU)+SUMIF('PSM Costs'!$C:$C,$B40,'PSM Costs'!AU:AU)&gt;0,SUMIF(Pharmaceuticals!$C:$C,$B40,Pharmaceuticals!AU:AU)+SUMIF('Health Products &amp; Equipment'!$C:$C,$B40,'Health Products &amp; Equipment'!AU:AU)+SUMIF('Other Pharma &amp; Health Products'!$C:$C,$B40,'Other Pharma &amp; Health Products'!AU:AU)+SUMIF('PSM Costs'!$C:$C,$B40,'PSM Costs'!AU:AU),"")</f>
        <v/>
      </c>
      <c r="L40" s="181" t="str">
        <f t="shared" ca="1" si="2"/>
        <v/>
      </c>
      <c r="M40" s="176" t="str">
        <f ca="1">IF(SUMIF(Pharmaceuticals!$C:$C,$B40,Pharmaceuticals!BG:BG)+SUMIF('Health Products &amp; Equipment'!$C:$C,$B40,'Health Products &amp; Equipment'!BG:BG)+SUMIF('Other Pharma &amp; Health Products'!$C:$C,$B40,'Other Pharma &amp; Health Products'!BG:BG)+SUMIF('PSM Costs'!$C:$C,$B40,'PSM Costs'!BG:BG)&gt;0,SUMIF(Pharmaceuticals!$C:$C,$B40,Pharmaceuticals!BG:BG)+SUMIF('Health Products &amp; Equipment'!$C:$C,$B40,'Health Products &amp; Equipment'!BG:BG)+SUMIF('Other Pharma &amp; Health Products'!$C:$C,$B40,'Other Pharma &amp; Health Products'!BG:BG)+SUMIF('PSM Costs'!$C:$C,$B40,'PSM Costs'!BG:BG),"")</f>
        <v/>
      </c>
      <c r="N40" s="176" t="str">
        <f ca="1">IF(SUMIF(Pharmaceuticals!$C:$C,$B40,Pharmaceuticals!BH:BH)+SUMIF('Health Products &amp; Equipment'!$C:$C,$B40,'Health Products &amp; Equipment'!BH:BH)+SUMIF('Other Pharma &amp; Health Products'!$C:$C,$B40,'Other Pharma &amp; Health Products'!BH:BH)+SUMIF('PSM Costs'!$C:$C,$B40,'PSM Costs'!BH:BH)&gt;0,SUMIF(Pharmaceuticals!$C:$C,$B40,Pharmaceuticals!BH:BH)+SUMIF('Health Products &amp; Equipment'!$C:$C,$B40,'Health Products &amp; Equipment'!BH:BH)+SUMIF('Other Pharma &amp; Health Products'!$C:$C,$B40,'Other Pharma &amp; Health Products'!BH:BH)+SUMIF('PSM Costs'!$C:$C,$B40,'PSM Costs'!BH:BH),"")</f>
        <v/>
      </c>
      <c r="O40" s="182" t="str">
        <f t="shared" ca="1" si="3"/>
        <v/>
      </c>
      <c r="P40" s="123" t="str">
        <f ca="1">IF(SUMIF(Pharmaceuticals!$C:$C,$B40,Pharmaceuticals!BT:BT)+SUMIF('Health Products &amp; Equipment'!$C:$C,$B40,'Health Products &amp; Equipment'!BT:BT)+SUMIF('Other Pharma &amp; Health Products'!$C:$C,$B40,'Other Pharma &amp; Health Products'!BT:BT)+SUMIF('PSM Costs'!$C:$C,$B40,'PSM Costs'!BT:BT)&gt;0,SUMIF(Pharmaceuticals!$C:$C,$B40,Pharmaceuticals!BT:BT)+SUMIF('Health Products &amp; Equipment'!$C:$C,$B40,'Health Products &amp; Equipment'!BT:BT)+SUMIF('Other Pharma &amp; Health Products'!$C:$C,$B40,'Other Pharma &amp; Health Products'!BT:BT)+SUMIF('PSM Costs'!$C:$C,$B40,'PSM Costs'!BT:BT),"")</f>
        <v/>
      </c>
      <c r="Q40" s="123" t="str">
        <f ca="1">IF(SUMIF(Pharmaceuticals!$C:$C,$B40,Pharmaceuticals!BU:BU)+SUMIF('Health Products &amp; Equipment'!$C:$C,$B40,'Health Products &amp; Equipment'!BU:BU)+SUMIF('Other Pharma &amp; Health Products'!$C:$C,$B40,'Other Pharma &amp; Health Products'!BU:BU)+SUMIF('PSM Costs'!$C:$C,$B40,'PSM Costs'!BU:BU)&gt;0,SUMIF(Pharmaceuticals!$C:$C,$B40,Pharmaceuticals!BU:BU)+SUMIF('Health Products &amp; Equipment'!$C:$C,$B40,'Health Products &amp; Equipment'!BU:BU)+SUMIF('Other Pharma &amp; Health Products'!$C:$C,$B40,'Other Pharma &amp; Health Products'!BU:BU)+SUMIF('PSM Costs'!$C:$C,$B40,'PSM Costs'!BU:BU),"")</f>
        <v/>
      </c>
      <c r="R40" s="176" t="str">
        <f t="shared" ca="1" si="4"/>
        <v/>
      </c>
    </row>
    <row r="41" spans="1:18" ht="25.5" x14ac:dyDescent="0.2">
      <c r="A41" s="107">
        <v>34</v>
      </c>
      <c r="B41" s="107" t="str">
        <f ca="1">IFERROR(VLOOKUP(A41,'Rank unique CI-Prod-Spec'!I:J,2,FALSE),"")</f>
        <v>5.2--129---721</v>
      </c>
      <c r="C41" s="122" t="str">
        <f ca="1">IFERROR(VLOOKUP(LEFT(B41,FIND("--",B41)-1),CatCostInp!D:E,2,FALSE),"")</f>
        <v>5.2 Condoms - Male</v>
      </c>
      <c r="D41" s="122" t="str">
        <f ca="1">IFERROR(INDIRECT(ADDRESS(MATCH(VALUE(MID(B41,FIND("--",B41)+2,FIND("---",B41)-FIND("--",B41)-2)),CatProd!G:G,0),2,1,1,"CatProd")),"")</f>
        <v>Male Latex Condom</v>
      </c>
      <c r="E41" s="122" t="str">
        <f ca="1">IFERROR(INDIRECT(ADDRESS(MATCH(VALUE(RIGHT(B41,LEN(B41)-FIND("---",B41)-2)),CatProdSpec!I:I,0),3,1,1,"CatProdSpec")),"")</f>
        <v xml:space="preserve"> - </v>
      </c>
      <c r="F41" s="181" t="str">
        <f t="shared" ca="1" si="0"/>
        <v/>
      </c>
      <c r="G41" s="176" t="str">
        <f ca="1">IF(SUMIF(Pharmaceuticals!$C:$C,$B41,Pharmaceuticals!AG:AG)+SUMIF('Health Products &amp; Equipment'!$C:$C,$B41,'Health Products &amp; Equipment'!AG:AG)+SUMIF('Other Pharma &amp; Health Products'!$C:$C,$B41,'Other Pharma &amp; Health Products'!AG:AG)+SUMIF('PSM Costs'!$C:$C,$B41,'PSM Costs'!AG:AG)&gt;0,SUMIF(Pharmaceuticals!$C:$C,$B41,Pharmaceuticals!AG:AG)+SUMIF('Health Products &amp; Equipment'!$C:$C,$B41,'Health Products &amp; Equipment'!AG:AG)+SUMIF('Other Pharma &amp; Health Products'!$C:$C,$B41,'Other Pharma &amp; Health Products'!AG:AG)+SUMIF('PSM Costs'!$C:$C,$B41,'PSM Costs'!AG:AG),"")</f>
        <v/>
      </c>
      <c r="H41" s="176" t="str">
        <f ca="1">IF(SUMIF(Pharmaceuticals!$C:$C,$B41,Pharmaceuticals!AH:AH)+SUMIF('Health Products &amp; Equipment'!$C:$C,$B41,'Health Products &amp; Equipment'!AH:AH)+SUMIF('Other Pharma &amp; Health Products'!$C:$C,$B41,'Other Pharma &amp; Health Products'!AH:AH)+SUMIF('PSM Costs'!$C:$C,$B41,'PSM Costs'!AH:AH)&gt;0,SUMIF(Pharmaceuticals!$C:$C,$B41,Pharmaceuticals!AH:AH)+SUMIF('Health Products &amp; Equipment'!$C:$C,$B41,'Health Products &amp; Equipment'!AH:AH)+SUMIF('Other Pharma &amp; Health Products'!$C:$C,$B41,'Other Pharma &amp; Health Products'!AH:AH)+SUMIF('PSM Costs'!$C:$C,$B41,'PSM Costs'!AH:AH),"")</f>
        <v/>
      </c>
      <c r="I41" s="182" t="str">
        <f t="shared" ca="1" si="1"/>
        <v/>
      </c>
      <c r="J41" s="123" t="str">
        <f ca="1">IF(SUMIF(Pharmaceuticals!$C:$C,$B41,Pharmaceuticals!AT:AT)+SUMIF('Health Products &amp; Equipment'!$C:$C,$B41,'Health Products &amp; Equipment'!AT:AT)+SUMIF('Other Pharma &amp; Health Products'!$C:$C,$B41,'Other Pharma &amp; Health Products'!AT:AT)+SUMIF('PSM Costs'!$C:$C,$B41,'PSM Costs'!AT:AT)&gt;0,SUMIF(Pharmaceuticals!$C:$C,$B41,Pharmaceuticals!AT:AT)+SUMIF('Health Products &amp; Equipment'!$C:$C,$B41,'Health Products &amp; Equipment'!AT:AT)+SUMIF('Other Pharma &amp; Health Products'!$C:$C,$B41,'Other Pharma &amp; Health Products'!AT:AT)+SUMIF('PSM Costs'!$C:$C,$B41,'PSM Costs'!AT:AT),"")</f>
        <v/>
      </c>
      <c r="K41" s="123" t="str">
        <f ca="1">IF(SUMIF(Pharmaceuticals!$C:$C,$B41,Pharmaceuticals!AU:AU)+SUMIF('Health Products &amp; Equipment'!$C:$C,$B41,'Health Products &amp; Equipment'!AU:AU)+SUMIF('Other Pharma &amp; Health Products'!$C:$C,$B41,'Other Pharma &amp; Health Products'!AU:AU)+SUMIF('PSM Costs'!$C:$C,$B41,'PSM Costs'!AU:AU)&gt;0,SUMIF(Pharmaceuticals!$C:$C,$B41,Pharmaceuticals!AU:AU)+SUMIF('Health Products &amp; Equipment'!$C:$C,$B41,'Health Products &amp; Equipment'!AU:AU)+SUMIF('Other Pharma &amp; Health Products'!$C:$C,$B41,'Other Pharma &amp; Health Products'!AU:AU)+SUMIF('PSM Costs'!$C:$C,$B41,'PSM Costs'!AU:AU),"")</f>
        <v/>
      </c>
      <c r="L41" s="181" t="str">
        <f t="shared" ca="1" si="2"/>
        <v/>
      </c>
      <c r="M41" s="176" t="str">
        <f ca="1">IF(SUMIF(Pharmaceuticals!$C:$C,$B41,Pharmaceuticals!BG:BG)+SUMIF('Health Products &amp; Equipment'!$C:$C,$B41,'Health Products &amp; Equipment'!BG:BG)+SUMIF('Other Pharma &amp; Health Products'!$C:$C,$B41,'Other Pharma &amp; Health Products'!BG:BG)+SUMIF('PSM Costs'!$C:$C,$B41,'PSM Costs'!BG:BG)&gt;0,SUMIF(Pharmaceuticals!$C:$C,$B41,Pharmaceuticals!BG:BG)+SUMIF('Health Products &amp; Equipment'!$C:$C,$B41,'Health Products &amp; Equipment'!BG:BG)+SUMIF('Other Pharma &amp; Health Products'!$C:$C,$B41,'Other Pharma &amp; Health Products'!BG:BG)+SUMIF('PSM Costs'!$C:$C,$B41,'PSM Costs'!BG:BG),"")</f>
        <v/>
      </c>
      <c r="N41" s="176" t="str">
        <f ca="1">IF(SUMIF(Pharmaceuticals!$C:$C,$B41,Pharmaceuticals!BH:BH)+SUMIF('Health Products &amp; Equipment'!$C:$C,$B41,'Health Products &amp; Equipment'!BH:BH)+SUMIF('Other Pharma &amp; Health Products'!$C:$C,$B41,'Other Pharma &amp; Health Products'!BH:BH)+SUMIF('PSM Costs'!$C:$C,$B41,'PSM Costs'!BH:BH)&gt;0,SUMIF(Pharmaceuticals!$C:$C,$B41,Pharmaceuticals!BH:BH)+SUMIF('Health Products &amp; Equipment'!$C:$C,$B41,'Health Products &amp; Equipment'!BH:BH)+SUMIF('Other Pharma &amp; Health Products'!$C:$C,$B41,'Other Pharma &amp; Health Products'!BH:BH)+SUMIF('PSM Costs'!$C:$C,$B41,'PSM Costs'!BH:BH),"")</f>
        <v/>
      </c>
      <c r="O41" s="182" t="str">
        <f t="shared" ca="1" si="3"/>
        <v/>
      </c>
      <c r="P41" s="123" t="str">
        <f ca="1">IF(SUMIF(Pharmaceuticals!$C:$C,$B41,Pharmaceuticals!BT:BT)+SUMIF('Health Products &amp; Equipment'!$C:$C,$B41,'Health Products &amp; Equipment'!BT:BT)+SUMIF('Other Pharma &amp; Health Products'!$C:$C,$B41,'Other Pharma &amp; Health Products'!BT:BT)+SUMIF('PSM Costs'!$C:$C,$B41,'PSM Costs'!BT:BT)&gt;0,SUMIF(Pharmaceuticals!$C:$C,$B41,Pharmaceuticals!BT:BT)+SUMIF('Health Products &amp; Equipment'!$C:$C,$B41,'Health Products &amp; Equipment'!BT:BT)+SUMIF('Other Pharma &amp; Health Products'!$C:$C,$B41,'Other Pharma &amp; Health Products'!BT:BT)+SUMIF('PSM Costs'!$C:$C,$B41,'PSM Costs'!BT:BT),"")</f>
        <v/>
      </c>
      <c r="Q41" s="123" t="str">
        <f ca="1">IF(SUMIF(Pharmaceuticals!$C:$C,$B41,Pharmaceuticals!BU:BU)+SUMIF('Health Products &amp; Equipment'!$C:$C,$B41,'Health Products &amp; Equipment'!BU:BU)+SUMIF('Other Pharma &amp; Health Products'!$C:$C,$B41,'Other Pharma &amp; Health Products'!BU:BU)+SUMIF('PSM Costs'!$C:$C,$B41,'PSM Costs'!BU:BU)&gt;0,SUMIF(Pharmaceuticals!$C:$C,$B41,Pharmaceuticals!BU:BU)+SUMIF('Health Products &amp; Equipment'!$C:$C,$B41,'Health Products &amp; Equipment'!BU:BU)+SUMIF('Other Pharma &amp; Health Products'!$C:$C,$B41,'Other Pharma &amp; Health Products'!BU:BU)+SUMIF('PSM Costs'!$C:$C,$B41,'PSM Costs'!BU:BU),"")</f>
        <v/>
      </c>
      <c r="R41" s="176" t="str">
        <f t="shared" ca="1" si="4"/>
        <v/>
      </c>
    </row>
    <row r="42" spans="1:18" ht="25.5" x14ac:dyDescent="0.2">
      <c r="A42" s="107">
        <v>35</v>
      </c>
      <c r="B42" s="107" t="str">
        <f ca="1">IFERROR(VLOOKUP(A42,'Rank unique CI-Prod-Spec'!I:J,2,FALSE),"")</f>
        <v>5.4--163---1442</v>
      </c>
      <c r="C42" s="122" t="str">
        <f ca="1">IFERROR(VLOOKUP(LEFT(B42,FIND("--",B42)-1),CatCostInp!D:E,2,FALSE),"")</f>
        <v>5.4 Rapid Diagnostic Test</v>
      </c>
      <c r="D42" s="122" t="str">
        <f ca="1">IFERROR(INDIRECT(ADDRESS(MATCH(VALUE(MID(B42,FIND("--",B42)+2,FIND("---",B42)-FIND("--",B42)-2)),CatProd!G:G,0),2,1,1,"CatProd")),"")</f>
        <v>Rapid Diagnostic Test - HIV</v>
      </c>
      <c r="E42" s="122" t="str">
        <f ca="1">IFERROR(INDIRECT(ADDRESS(MATCH(VALUE(RIGHT(B42,LEN(B42)-FIND("---",B42)-2)),CatProdSpec!I:I,0),3,1,1,"CatProdSpec")),"")</f>
        <v>Confirmatory test (A2 kit), each</v>
      </c>
      <c r="F42" s="181">
        <f t="shared" ca="1" si="0"/>
        <v>0.82</v>
      </c>
      <c r="G42" s="176">
        <f ca="1">IF(SUMIF(Pharmaceuticals!$C:$C,$B42,Pharmaceuticals!AG:AG)+SUMIF('Health Products &amp; Equipment'!$C:$C,$B42,'Health Products &amp; Equipment'!AG:AG)+SUMIF('Other Pharma &amp; Health Products'!$C:$C,$B42,'Other Pharma &amp; Health Products'!AG:AG)+SUMIF('PSM Costs'!$C:$C,$B42,'PSM Costs'!AG:AG)&gt;0,SUMIF(Pharmaceuticals!$C:$C,$B42,Pharmaceuticals!AG:AG)+SUMIF('Health Products &amp; Equipment'!$C:$C,$B42,'Health Products &amp; Equipment'!AG:AG)+SUMIF('Other Pharma &amp; Health Products'!$C:$C,$B42,'Other Pharma &amp; Health Products'!AG:AG)+SUMIF('PSM Costs'!$C:$C,$B42,'PSM Costs'!AG:AG),"")</f>
        <v>7375</v>
      </c>
      <c r="H42" s="176">
        <f ca="1">IF(SUMIF(Pharmaceuticals!$C:$C,$B42,Pharmaceuticals!AH:AH)+SUMIF('Health Products &amp; Equipment'!$C:$C,$B42,'Health Products &amp; Equipment'!AH:AH)+SUMIF('Other Pharma &amp; Health Products'!$C:$C,$B42,'Other Pharma &amp; Health Products'!AH:AH)+SUMIF('PSM Costs'!$C:$C,$B42,'PSM Costs'!AH:AH)&gt;0,SUMIF(Pharmaceuticals!$C:$C,$B42,Pharmaceuticals!AH:AH)+SUMIF('Health Products &amp; Equipment'!$C:$C,$B42,'Health Products &amp; Equipment'!AH:AH)+SUMIF('Other Pharma &amp; Health Products'!$C:$C,$B42,'Other Pharma &amp; Health Products'!AH:AH)+SUMIF('PSM Costs'!$C:$C,$B42,'PSM Costs'!AH:AH),"")</f>
        <v>6047.5</v>
      </c>
      <c r="I42" s="182">
        <f t="shared" ca="1" si="1"/>
        <v>0.82</v>
      </c>
      <c r="J42" s="123">
        <f ca="1">IF(SUMIF(Pharmaceuticals!$C:$C,$B42,Pharmaceuticals!AT:AT)+SUMIF('Health Products &amp; Equipment'!$C:$C,$B42,'Health Products &amp; Equipment'!AT:AT)+SUMIF('Other Pharma &amp; Health Products'!$C:$C,$B42,'Other Pharma &amp; Health Products'!AT:AT)+SUMIF('PSM Costs'!$C:$C,$B42,'PSM Costs'!AT:AT)&gt;0,SUMIF(Pharmaceuticals!$C:$C,$B42,Pharmaceuticals!AT:AT)+SUMIF('Health Products &amp; Equipment'!$C:$C,$B42,'Health Products &amp; Equipment'!AT:AT)+SUMIF('Other Pharma &amp; Health Products'!$C:$C,$B42,'Other Pharma &amp; Health Products'!AT:AT)+SUMIF('PSM Costs'!$C:$C,$B42,'PSM Costs'!AT:AT),"")</f>
        <v>7450</v>
      </c>
      <c r="K42" s="123">
        <f ca="1">IF(SUMIF(Pharmaceuticals!$C:$C,$B42,Pharmaceuticals!AU:AU)+SUMIF('Health Products &amp; Equipment'!$C:$C,$B42,'Health Products &amp; Equipment'!AU:AU)+SUMIF('Other Pharma &amp; Health Products'!$C:$C,$B42,'Other Pharma &amp; Health Products'!AU:AU)+SUMIF('PSM Costs'!$C:$C,$B42,'PSM Costs'!AU:AU)&gt;0,SUMIF(Pharmaceuticals!$C:$C,$B42,Pharmaceuticals!AU:AU)+SUMIF('Health Products &amp; Equipment'!$C:$C,$B42,'Health Products &amp; Equipment'!AU:AU)+SUMIF('Other Pharma &amp; Health Products'!$C:$C,$B42,'Other Pharma &amp; Health Products'!AU:AU)+SUMIF('PSM Costs'!$C:$C,$B42,'PSM Costs'!AU:AU),"")</f>
        <v>6109</v>
      </c>
      <c r="L42" s="181">
        <f t="shared" ca="1" si="2"/>
        <v>0.82</v>
      </c>
      <c r="M42" s="176">
        <f ca="1">IF(SUMIF(Pharmaceuticals!$C:$C,$B42,Pharmaceuticals!BG:BG)+SUMIF('Health Products &amp; Equipment'!$C:$C,$B42,'Health Products &amp; Equipment'!BG:BG)+SUMIF('Other Pharma &amp; Health Products'!$C:$C,$B42,'Other Pharma &amp; Health Products'!BG:BG)+SUMIF('PSM Costs'!$C:$C,$B42,'PSM Costs'!BG:BG)&gt;0,SUMIF(Pharmaceuticals!$C:$C,$B42,Pharmaceuticals!BG:BG)+SUMIF('Health Products &amp; Equipment'!$C:$C,$B42,'Health Products &amp; Equipment'!BG:BG)+SUMIF('Other Pharma &amp; Health Products'!$C:$C,$B42,'Other Pharma &amp; Health Products'!BG:BG)+SUMIF('PSM Costs'!$C:$C,$B42,'PSM Costs'!BG:BG),"")</f>
        <v>7500</v>
      </c>
      <c r="N42" s="176">
        <f ca="1">IF(SUMIF(Pharmaceuticals!$C:$C,$B42,Pharmaceuticals!BH:BH)+SUMIF('Health Products &amp; Equipment'!$C:$C,$B42,'Health Products &amp; Equipment'!BH:BH)+SUMIF('Other Pharma &amp; Health Products'!$C:$C,$B42,'Other Pharma &amp; Health Products'!BH:BH)+SUMIF('PSM Costs'!$C:$C,$B42,'PSM Costs'!BH:BH)&gt;0,SUMIF(Pharmaceuticals!$C:$C,$B42,Pharmaceuticals!BH:BH)+SUMIF('Health Products &amp; Equipment'!$C:$C,$B42,'Health Products &amp; Equipment'!BH:BH)+SUMIF('Other Pharma &amp; Health Products'!$C:$C,$B42,'Other Pharma &amp; Health Products'!BH:BH)+SUMIF('PSM Costs'!$C:$C,$B42,'PSM Costs'!BH:BH),"")</f>
        <v>6150</v>
      </c>
      <c r="O42" s="182" t="str">
        <f t="shared" ca="1" si="3"/>
        <v/>
      </c>
      <c r="P42" s="123" t="str">
        <f ca="1">IF(SUMIF(Pharmaceuticals!$C:$C,$B42,Pharmaceuticals!BT:BT)+SUMIF('Health Products &amp; Equipment'!$C:$C,$B42,'Health Products &amp; Equipment'!BT:BT)+SUMIF('Other Pharma &amp; Health Products'!$C:$C,$B42,'Other Pharma &amp; Health Products'!BT:BT)+SUMIF('PSM Costs'!$C:$C,$B42,'PSM Costs'!BT:BT)&gt;0,SUMIF(Pharmaceuticals!$C:$C,$B42,Pharmaceuticals!BT:BT)+SUMIF('Health Products &amp; Equipment'!$C:$C,$B42,'Health Products &amp; Equipment'!BT:BT)+SUMIF('Other Pharma &amp; Health Products'!$C:$C,$B42,'Other Pharma &amp; Health Products'!BT:BT)+SUMIF('PSM Costs'!$C:$C,$B42,'PSM Costs'!BT:BT),"")</f>
        <v/>
      </c>
      <c r="Q42" s="123" t="str">
        <f ca="1">IF(SUMIF(Pharmaceuticals!$C:$C,$B42,Pharmaceuticals!BU:BU)+SUMIF('Health Products &amp; Equipment'!$C:$C,$B42,'Health Products &amp; Equipment'!BU:BU)+SUMIF('Other Pharma &amp; Health Products'!$C:$C,$B42,'Other Pharma &amp; Health Products'!BU:BU)+SUMIF('PSM Costs'!$C:$C,$B42,'PSM Costs'!BU:BU)&gt;0,SUMIF(Pharmaceuticals!$C:$C,$B42,Pharmaceuticals!BU:BU)+SUMIF('Health Products &amp; Equipment'!$C:$C,$B42,'Health Products &amp; Equipment'!BU:BU)+SUMIF('Other Pharma &amp; Health Products'!$C:$C,$B42,'Other Pharma &amp; Health Products'!BU:BU)+SUMIF('PSM Costs'!$C:$C,$B42,'PSM Costs'!BU:BU),"")</f>
        <v/>
      </c>
      <c r="R42" s="176">
        <f t="shared" ca="1" si="4"/>
        <v>18306.5</v>
      </c>
    </row>
    <row r="43" spans="1:18" ht="25.5" x14ac:dyDescent="0.2">
      <c r="A43" s="107">
        <v>36</v>
      </c>
      <c r="B43" s="107" t="str">
        <f ca="1">IFERROR(VLOOKUP(A43,'Rank unique CI-Prod-Spec'!I:J,2,FALSE),"")</f>
        <v>5.4--163---1444</v>
      </c>
      <c r="C43" s="122" t="str">
        <f ca="1">IFERROR(VLOOKUP(LEFT(B43,FIND("--",B43)-1),CatCostInp!D:E,2,FALSE),"")</f>
        <v>5.4 Rapid Diagnostic Test</v>
      </c>
      <c r="D43" s="122" t="str">
        <f ca="1">IFERROR(INDIRECT(ADDRESS(MATCH(VALUE(MID(B43,FIND("--",B43)+2,FIND("---",B43)-FIND("--",B43)-2)),CatProd!G:G,0),2,1,1,"CatProd")),"")</f>
        <v>Rapid Diagnostic Test - HIV</v>
      </c>
      <c r="E43" s="122" t="str">
        <f ca="1">IFERROR(INDIRECT(ADDRESS(MATCH(VALUE(RIGHT(B43,LEN(B43)-FIND("---",B43)-2)),CatProdSpec!I:I,0),3,1,1,"CatProdSpec")),"")</f>
        <v>Screening test (A1 kit), each</v>
      </c>
      <c r="F43" s="181">
        <f t="shared" ca="1" si="0"/>
        <v>0.8</v>
      </c>
      <c r="G43" s="176">
        <f ca="1">IF(SUMIF(Pharmaceuticals!$C:$C,$B43,Pharmaceuticals!AG:AG)+SUMIF('Health Products &amp; Equipment'!$C:$C,$B43,'Health Products &amp; Equipment'!AG:AG)+SUMIF('Other Pharma &amp; Health Products'!$C:$C,$B43,'Other Pharma &amp; Health Products'!AG:AG)+SUMIF('PSM Costs'!$C:$C,$B43,'PSM Costs'!AG:AG)&gt;0,SUMIF(Pharmaceuticals!$C:$C,$B43,Pharmaceuticals!AG:AG)+SUMIF('Health Products &amp; Equipment'!$C:$C,$B43,'Health Products &amp; Equipment'!AG:AG)+SUMIF('Other Pharma &amp; Health Products'!$C:$C,$B43,'Other Pharma &amp; Health Products'!AG:AG)+SUMIF('PSM Costs'!$C:$C,$B43,'PSM Costs'!AG:AG),"")</f>
        <v>47600</v>
      </c>
      <c r="H43" s="176">
        <f ca="1">IF(SUMIF(Pharmaceuticals!$C:$C,$B43,Pharmaceuticals!AH:AH)+SUMIF('Health Products &amp; Equipment'!$C:$C,$B43,'Health Products &amp; Equipment'!AH:AH)+SUMIF('Other Pharma &amp; Health Products'!$C:$C,$B43,'Other Pharma &amp; Health Products'!AH:AH)+SUMIF('PSM Costs'!$C:$C,$B43,'PSM Costs'!AH:AH)&gt;0,SUMIF(Pharmaceuticals!$C:$C,$B43,Pharmaceuticals!AH:AH)+SUMIF('Health Products &amp; Equipment'!$C:$C,$B43,'Health Products &amp; Equipment'!AH:AH)+SUMIF('Other Pharma &amp; Health Products'!$C:$C,$B43,'Other Pharma &amp; Health Products'!AH:AH)+SUMIF('PSM Costs'!$C:$C,$B43,'PSM Costs'!AH:AH),"")</f>
        <v>38080</v>
      </c>
      <c r="I43" s="182">
        <f t="shared" ca="1" si="1"/>
        <v>0.8</v>
      </c>
      <c r="J43" s="123">
        <f ca="1">IF(SUMIF(Pharmaceuticals!$C:$C,$B43,Pharmaceuticals!AT:AT)+SUMIF('Health Products &amp; Equipment'!$C:$C,$B43,'Health Products &amp; Equipment'!AT:AT)+SUMIF('Other Pharma &amp; Health Products'!$C:$C,$B43,'Other Pharma &amp; Health Products'!AT:AT)+SUMIF('PSM Costs'!$C:$C,$B43,'PSM Costs'!AT:AT)&gt;0,SUMIF(Pharmaceuticals!$C:$C,$B43,Pharmaceuticals!AT:AT)+SUMIF('Health Products &amp; Equipment'!$C:$C,$B43,'Health Products &amp; Equipment'!AT:AT)+SUMIF('Other Pharma &amp; Health Products'!$C:$C,$B43,'Other Pharma &amp; Health Products'!AT:AT)+SUMIF('PSM Costs'!$C:$C,$B43,'PSM Costs'!AT:AT),"")</f>
        <v>51100</v>
      </c>
      <c r="K43" s="123">
        <f ca="1">IF(SUMIF(Pharmaceuticals!$C:$C,$B43,Pharmaceuticals!AU:AU)+SUMIF('Health Products &amp; Equipment'!$C:$C,$B43,'Health Products &amp; Equipment'!AU:AU)+SUMIF('Other Pharma &amp; Health Products'!$C:$C,$B43,'Other Pharma &amp; Health Products'!AU:AU)+SUMIF('PSM Costs'!$C:$C,$B43,'PSM Costs'!AU:AU)&gt;0,SUMIF(Pharmaceuticals!$C:$C,$B43,Pharmaceuticals!AU:AU)+SUMIF('Health Products &amp; Equipment'!$C:$C,$B43,'Health Products &amp; Equipment'!AU:AU)+SUMIF('Other Pharma &amp; Health Products'!$C:$C,$B43,'Other Pharma &amp; Health Products'!AU:AU)+SUMIF('PSM Costs'!$C:$C,$B43,'PSM Costs'!AU:AU),"")</f>
        <v>40880</v>
      </c>
      <c r="L43" s="181">
        <f t="shared" ca="1" si="2"/>
        <v>0.8</v>
      </c>
      <c r="M43" s="176">
        <f ca="1">IF(SUMIF(Pharmaceuticals!$C:$C,$B43,Pharmaceuticals!BG:BG)+SUMIF('Health Products &amp; Equipment'!$C:$C,$B43,'Health Products &amp; Equipment'!BG:BG)+SUMIF('Other Pharma &amp; Health Products'!$C:$C,$B43,'Other Pharma &amp; Health Products'!BG:BG)+SUMIF('PSM Costs'!$C:$C,$B43,'PSM Costs'!BG:BG)&gt;0,SUMIF(Pharmaceuticals!$C:$C,$B43,Pharmaceuticals!BG:BG)+SUMIF('Health Products &amp; Equipment'!$C:$C,$B43,'Health Products &amp; Equipment'!BG:BG)+SUMIF('Other Pharma &amp; Health Products'!$C:$C,$B43,'Other Pharma &amp; Health Products'!BG:BG)+SUMIF('PSM Costs'!$C:$C,$B43,'PSM Costs'!BG:BG),"")</f>
        <v>54900</v>
      </c>
      <c r="N43" s="176">
        <f ca="1">IF(SUMIF(Pharmaceuticals!$C:$C,$B43,Pharmaceuticals!BH:BH)+SUMIF('Health Products &amp; Equipment'!$C:$C,$B43,'Health Products &amp; Equipment'!BH:BH)+SUMIF('Other Pharma &amp; Health Products'!$C:$C,$B43,'Other Pharma &amp; Health Products'!BH:BH)+SUMIF('PSM Costs'!$C:$C,$B43,'PSM Costs'!BH:BH)&gt;0,SUMIF(Pharmaceuticals!$C:$C,$B43,Pharmaceuticals!BH:BH)+SUMIF('Health Products &amp; Equipment'!$C:$C,$B43,'Health Products &amp; Equipment'!BH:BH)+SUMIF('Other Pharma &amp; Health Products'!$C:$C,$B43,'Other Pharma &amp; Health Products'!BH:BH)+SUMIF('PSM Costs'!$C:$C,$B43,'PSM Costs'!BH:BH),"")</f>
        <v>43920</v>
      </c>
      <c r="O43" s="182" t="str">
        <f t="shared" ca="1" si="3"/>
        <v/>
      </c>
      <c r="P43" s="123" t="str">
        <f ca="1">IF(SUMIF(Pharmaceuticals!$C:$C,$B43,Pharmaceuticals!BT:BT)+SUMIF('Health Products &amp; Equipment'!$C:$C,$B43,'Health Products &amp; Equipment'!BT:BT)+SUMIF('Other Pharma &amp; Health Products'!$C:$C,$B43,'Other Pharma &amp; Health Products'!BT:BT)+SUMIF('PSM Costs'!$C:$C,$B43,'PSM Costs'!BT:BT)&gt;0,SUMIF(Pharmaceuticals!$C:$C,$B43,Pharmaceuticals!BT:BT)+SUMIF('Health Products &amp; Equipment'!$C:$C,$B43,'Health Products &amp; Equipment'!BT:BT)+SUMIF('Other Pharma &amp; Health Products'!$C:$C,$B43,'Other Pharma &amp; Health Products'!BT:BT)+SUMIF('PSM Costs'!$C:$C,$B43,'PSM Costs'!BT:BT),"")</f>
        <v/>
      </c>
      <c r="Q43" s="123" t="str">
        <f ca="1">IF(SUMIF(Pharmaceuticals!$C:$C,$B43,Pharmaceuticals!BU:BU)+SUMIF('Health Products &amp; Equipment'!$C:$C,$B43,'Health Products &amp; Equipment'!BU:BU)+SUMIF('Other Pharma &amp; Health Products'!$C:$C,$B43,'Other Pharma &amp; Health Products'!BU:BU)+SUMIF('PSM Costs'!$C:$C,$B43,'PSM Costs'!BU:BU)&gt;0,SUMIF(Pharmaceuticals!$C:$C,$B43,Pharmaceuticals!BU:BU)+SUMIF('Health Products &amp; Equipment'!$C:$C,$B43,'Health Products &amp; Equipment'!BU:BU)+SUMIF('Other Pharma &amp; Health Products'!$C:$C,$B43,'Other Pharma &amp; Health Products'!BU:BU)+SUMIF('PSM Costs'!$C:$C,$B43,'PSM Costs'!BU:BU),"")</f>
        <v/>
      </c>
      <c r="R43" s="176">
        <f t="shared" ca="1" si="4"/>
        <v>122880</v>
      </c>
    </row>
    <row r="44" spans="1:18" ht="25.5" x14ac:dyDescent="0.2">
      <c r="A44" s="107">
        <v>37</v>
      </c>
      <c r="B44" s="107" t="str">
        <f ca="1">IFERROR(VLOOKUP(A44,'Rank unique CI-Prod-Spec'!I:J,2,FALSE),"")</f>
        <v>5.4--163---1445</v>
      </c>
      <c r="C44" s="122" t="str">
        <f ca="1">IFERROR(VLOOKUP(LEFT(B44,FIND("--",B44)-1),CatCostInp!D:E,2,FALSE),"")</f>
        <v>5.4 Rapid Diagnostic Test</v>
      </c>
      <c r="D44" s="122" t="str">
        <f ca="1">IFERROR(INDIRECT(ADDRESS(MATCH(VALUE(MID(B44,FIND("--",B44)+2,FIND("---",B44)-FIND("--",B44)-2)),CatProd!G:G,0),2,1,1,"CatProd")),"")</f>
        <v>Rapid Diagnostic Test - HIV</v>
      </c>
      <c r="E44" s="122" t="str">
        <f ca="1">IFERROR(INDIRECT(ADDRESS(MATCH(VALUE(RIGHT(B44,LEN(B44)-FIND("---",B44)-2)),CatProdSpec!I:I,0),3,1,1,"CatProdSpec")),"")</f>
        <v>Tiebreaker test (A3 kit), each</v>
      </c>
      <c r="F44" s="181">
        <f t="shared" ca="1" si="0"/>
        <v>1.07</v>
      </c>
      <c r="G44" s="176">
        <f ca="1">IF(SUMIF(Pharmaceuticals!$C:$C,$B44,Pharmaceuticals!AG:AG)+SUMIF('Health Products &amp; Equipment'!$C:$C,$B44,'Health Products &amp; Equipment'!AG:AG)+SUMIF('Other Pharma &amp; Health Products'!$C:$C,$B44,'Other Pharma &amp; Health Products'!AG:AG)+SUMIF('PSM Costs'!$C:$C,$B44,'PSM Costs'!AG:AG)&gt;0,SUMIF(Pharmaceuticals!$C:$C,$B44,Pharmaceuticals!AG:AG)+SUMIF('Health Products &amp; Equipment'!$C:$C,$B44,'Health Products &amp; Equipment'!AG:AG)+SUMIF('Other Pharma &amp; Health Products'!$C:$C,$B44,'Other Pharma &amp; Health Products'!AG:AG)+SUMIF('PSM Costs'!$C:$C,$B44,'PSM Costs'!AG:AG),"")</f>
        <v>3375</v>
      </c>
      <c r="H44" s="176">
        <f ca="1">IF(SUMIF(Pharmaceuticals!$C:$C,$B44,Pharmaceuticals!AH:AH)+SUMIF('Health Products &amp; Equipment'!$C:$C,$B44,'Health Products &amp; Equipment'!AH:AH)+SUMIF('Other Pharma &amp; Health Products'!$C:$C,$B44,'Other Pharma &amp; Health Products'!AH:AH)+SUMIF('PSM Costs'!$C:$C,$B44,'PSM Costs'!AH:AH)&gt;0,SUMIF(Pharmaceuticals!$C:$C,$B44,Pharmaceuticals!AH:AH)+SUMIF('Health Products &amp; Equipment'!$C:$C,$B44,'Health Products &amp; Equipment'!AH:AH)+SUMIF('Other Pharma &amp; Health Products'!$C:$C,$B44,'Other Pharma &amp; Health Products'!AH:AH)+SUMIF('PSM Costs'!$C:$C,$B44,'PSM Costs'!AH:AH),"")</f>
        <v>3611.25</v>
      </c>
      <c r="I44" s="182">
        <f t="shared" ca="1" si="1"/>
        <v>1.0680000000000001</v>
      </c>
      <c r="J44" s="123">
        <f ca="1">IF(SUMIF(Pharmaceuticals!$C:$C,$B44,Pharmaceuticals!AT:AT)+SUMIF('Health Products &amp; Equipment'!$C:$C,$B44,'Health Products &amp; Equipment'!AT:AT)+SUMIF('Other Pharma &amp; Health Products'!$C:$C,$B44,'Other Pharma &amp; Health Products'!AT:AT)+SUMIF('PSM Costs'!$C:$C,$B44,'PSM Costs'!AT:AT)&gt;0,SUMIF(Pharmaceuticals!$C:$C,$B44,Pharmaceuticals!AT:AT)+SUMIF('Health Products &amp; Equipment'!$C:$C,$B44,'Health Products &amp; Equipment'!AT:AT)+SUMIF('Other Pharma &amp; Health Products'!$C:$C,$B44,'Other Pharma &amp; Health Products'!AT:AT)+SUMIF('PSM Costs'!$C:$C,$B44,'PSM Costs'!AT:AT),"")</f>
        <v>3525</v>
      </c>
      <c r="K44" s="123">
        <f ca="1">IF(SUMIF(Pharmaceuticals!$C:$C,$B44,Pharmaceuticals!AU:AU)+SUMIF('Health Products &amp; Equipment'!$C:$C,$B44,'Health Products &amp; Equipment'!AU:AU)+SUMIF('Other Pharma &amp; Health Products'!$C:$C,$B44,'Other Pharma &amp; Health Products'!AU:AU)+SUMIF('PSM Costs'!$C:$C,$B44,'PSM Costs'!AU:AU)&gt;0,SUMIF(Pharmaceuticals!$C:$C,$B44,Pharmaceuticals!AU:AU)+SUMIF('Health Products &amp; Equipment'!$C:$C,$B44,'Health Products &amp; Equipment'!AU:AU)+SUMIF('Other Pharma &amp; Health Products'!$C:$C,$B44,'Other Pharma &amp; Health Products'!AU:AU)+SUMIF('PSM Costs'!$C:$C,$B44,'PSM Costs'!AU:AU),"")</f>
        <v>3764.7000000000003</v>
      </c>
      <c r="L44" s="181">
        <f t="shared" ca="1" si="2"/>
        <v>1.0680000000000001</v>
      </c>
      <c r="M44" s="176">
        <f ca="1">IF(SUMIF(Pharmaceuticals!$C:$C,$B44,Pharmaceuticals!BG:BG)+SUMIF('Health Products &amp; Equipment'!$C:$C,$B44,'Health Products &amp; Equipment'!BG:BG)+SUMIF('Other Pharma &amp; Health Products'!$C:$C,$B44,'Other Pharma &amp; Health Products'!BG:BG)+SUMIF('PSM Costs'!$C:$C,$B44,'PSM Costs'!BG:BG)&gt;0,SUMIF(Pharmaceuticals!$C:$C,$B44,Pharmaceuticals!BG:BG)+SUMIF('Health Products &amp; Equipment'!$C:$C,$B44,'Health Products &amp; Equipment'!BG:BG)+SUMIF('Other Pharma &amp; Health Products'!$C:$C,$B44,'Other Pharma &amp; Health Products'!BG:BG)+SUMIF('PSM Costs'!$C:$C,$B44,'PSM Costs'!BG:BG),"")</f>
        <v>3675</v>
      </c>
      <c r="N44" s="176">
        <f ca="1">IF(SUMIF(Pharmaceuticals!$C:$C,$B44,Pharmaceuticals!BH:BH)+SUMIF('Health Products &amp; Equipment'!$C:$C,$B44,'Health Products &amp; Equipment'!BH:BH)+SUMIF('Other Pharma &amp; Health Products'!$C:$C,$B44,'Other Pharma &amp; Health Products'!BH:BH)+SUMIF('PSM Costs'!$C:$C,$B44,'PSM Costs'!BH:BH)&gt;0,SUMIF(Pharmaceuticals!$C:$C,$B44,Pharmaceuticals!BH:BH)+SUMIF('Health Products &amp; Equipment'!$C:$C,$B44,'Health Products &amp; Equipment'!BH:BH)+SUMIF('Other Pharma &amp; Health Products'!$C:$C,$B44,'Other Pharma &amp; Health Products'!BH:BH)+SUMIF('PSM Costs'!$C:$C,$B44,'PSM Costs'!BH:BH),"")</f>
        <v>3924.9</v>
      </c>
      <c r="O44" s="182" t="str">
        <f t="shared" ca="1" si="3"/>
        <v/>
      </c>
      <c r="P44" s="123" t="str">
        <f ca="1">IF(SUMIF(Pharmaceuticals!$C:$C,$B44,Pharmaceuticals!BT:BT)+SUMIF('Health Products &amp; Equipment'!$C:$C,$B44,'Health Products &amp; Equipment'!BT:BT)+SUMIF('Other Pharma &amp; Health Products'!$C:$C,$B44,'Other Pharma &amp; Health Products'!BT:BT)+SUMIF('PSM Costs'!$C:$C,$B44,'PSM Costs'!BT:BT)&gt;0,SUMIF(Pharmaceuticals!$C:$C,$B44,Pharmaceuticals!BT:BT)+SUMIF('Health Products &amp; Equipment'!$C:$C,$B44,'Health Products &amp; Equipment'!BT:BT)+SUMIF('Other Pharma &amp; Health Products'!$C:$C,$B44,'Other Pharma &amp; Health Products'!BT:BT)+SUMIF('PSM Costs'!$C:$C,$B44,'PSM Costs'!BT:BT),"")</f>
        <v/>
      </c>
      <c r="Q44" s="123" t="str">
        <f ca="1">IF(SUMIF(Pharmaceuticals!$C:$C,$B44,Pharmaceuticals!BU:BU)+SUMIF('Health Products &amp; Equipment'!$C:$C,$B44,'Health Products &amp; Equipment'!BU:BU)+SUMIF('Other Pharma &amp; Health Products'!$C:$C,$B44,'Other Pharma &amp; Health Products'!BU:BU)+SUMIF('PSM Costs'!$C:$C,$B44,'PSM Costs'!BU:BU)&gt;0,SUMIF(Pharmaceuticals!$C:$C,$B44,Pharmaceuticals!BU:BU)+SUMIF('Health Products &amp; Equipment'!$C:$C,$B44,'Health Products &amp; Equipment'!BU:BU)+SUMIF('Other Pharma &amp; Health Products'!$C:$C,$B44,'Other Pharma &amp; Health Products'!BU:BU)+SUMIF('PSM Costs'!$C:$C,$B44,'PSM Costs'!BU:BU),"")</f>
        <v/>
      </c>
      <c r="R44" s="176">
        <f t="shared" ca="1" si="4"/>
        <v>11300.85</v>
      </c>
    </row>
    <row r="45" spans="1:18" ht="51" x14ac:dyDescent="0.2">
      <c r="A45" s="107">
        <v>38</v>
      </c>
      <c r="B45" s="107" t="str">
        <f ca="1">IFERROR(VLOOKUP(A45,'Rank unique CI-Prod-Spec'!I:J,2,FALSE),"")</f>
        <v>6.1--170---1120</v>
      </c>
      <c r="C45" s="122" t="str">
        <f ca="1">IFERROR(VLOOKUP(LEFT(B45,FIND("--",B45)-1),CatCostInp!D:E,2,FALSE),"")</f>
        <v>6.1 CD4 analyser/accessories</v>
      </c>
      <c r="D45" s="122" t="str">
        <f ca="1">IFERROR(INDIRECT(ADDRESS(MATCH(VALUE(MID(B45,FIND("--",B45)+2,FIND("---",B45)-FIND("--",B45)-2)),CatProd!G:G,0),2,1,1,"CatProd")),"")</f>
        <v>Analyzer consumables/reagents</v>
      </c>
      <c r="E45" s="122" t="str">
        <f ca="1">IFERROR(INDIRECT(ADDRESS(MATCH(VALUE(RIGHT(B45,LEN(B45)-FIND("---",B45)-2)),CatProdSpec!I:I,0),3,1,1,"CatProdSpec")),"")</f>
        <v>Flow cytometry reagents (CD4 reagents, lumpsum budget)</v>
      </c>
      <c r="F45" s="181">
        <f t="shared" ca="1" si="0"/>
        <v>47850</v>
      </c>
      <c r="G45" s="176">
        <f ca="1">IF(SUMIF(Pharmaceuticals!$C:$C,$B45,Pharmaceuticals!AG:AG)+SUMIF('Health Products &amp; Equipment'!$C:$C,$B45,'Health Products &amp; Equipment'!AG:AG)+SUMIF('Other Pharma &amp; Health Products'!$C:$C,$B45,'Other Pharma &amp; Health Products'!AG:AG)+SUMIF('PSM Costs'!$C:$C,$B45,'PSM Costs'!AG:AG)&gt;0,SUMIF(Pharmaceuticals!$C:$C,$B45,Pharmaceuticals!AG:AG)+SUMIF('Health Products &amp; Equipment'!$C:$C,$B45,'Health Products &amp; Equipment'!AG:AG)+SUMIF('Other Pharma &amp; Health Products'!$C:$C,$B45,'Other Pharma &amp; Health Products'!AG:AG)+SUMIF('PSM Costs'!$C:$C,$B45,'PSM Costs'!AG:AG),"")</f>
        <v>1</v>
      </c>
      <c r="H45" s="176">
        <f ca="1">IF(SUMIF(Pharmaceuticals!$C:$C,$B45,Pharmaceuticals!AH:AH)+SUMIF('Health Products &amp; Equipment'!$C:$C,$B45,'Health Products &amp; Equipment'!AH:AH)+SUMIF('Other Pharma &amp; Health Products'!$C:$C,$B45,'Other Pharma &amp; Health Products'!AH:AH)+SUMIF('PSM Costs'!$C:$C,$B45,'PSM Costs'!AH:AH)&gt;0,SUMIF(Pharmaceuticals!$C:$C,$B45,Pharmaceuticals!AH:AH)+SUMIF('Health Products &amp; Equipment'!$C:$C,$B45,'Health Products &amp; Equipment'!AH:AH)+SUMIF('Other Pharma &amp; Health Products'!$C:$C,$B45,'Other Pharma &amp; Health Products'!AH:AH)+SUMIF('PSM Costs'!$C:$C,$B45,'PSM Costs'!AH:AH),"")</f>
        <v>47850</v>
      </c>
      <c r="I45" s="182">
        <f t="shared" ca="1" si="1"/>
        <v>51726</v>
      </c>
      <c r="J45" s="123">
        <f ca="1">IF(SUMIF(Pharmaceuticals!$C:$C,$B45,Pharmaceuticals!AT:AT)+SUMIF('Health Products &amp; Equipment'!$C:$C,$B45,'Health Products &amp; Equipment'!AT:AT)+SUMIF('Other Pharma &amp; Health Products'!$C:$C,$B45,'Other Pharma &amp; Health Products'!AT:AT)+SUMIF('PSM Costs'!$C:$C,$B45,'PSM Costs'!AT:AT)&gt;0,SUMIF(Pharmaceuticals!$C:$C,$B45,Pharmaceuticals!AT:AT)+SUMIF('Health Products &amp; Equipment'!$C:$C,$B45,'Health Products &amp; Equipment'!AT:AT)+SUMIF('Other Pharma &amp; Health Products'!$C:$C,$B45,'Other Pharma &amp; Health Products'!AT:AT)+SUMIF('PSM Costs'!$C:$C,$B45,'PSM Costs'!AT:AT),"")</f>
        <v>1</v>
      </c>
      <c r="K45" s="123">
        <f ca="1">IF(SUMIF(Pharmaceuticals!$C:$C,$B45,Pharmaceuticals!AU:AU)+SUMIF('Health Products &amp; Equipment'!$C:$C,$B45,'Health Products &amp; Equipment'!AU:AU)+SUMIF('Other Pharma &amp; Health Products'!$C:$C,$B45,'Other Pharma &amp; Health Products'!AU:AU)+SUMIF('PSM Costs'!$C:$C,$B45,'PSM Costs'!AU:AU)&gt;0,SUMIF(Pharmaceuticals!$C:$C,$B45,Pharmaceuticals!AU:AU)+SUMIF('Health Products &amp; Equipment'!$C:$C,$B45,'Health Products &amp; Equipment'!AU:AU)+SUMIF('Other Pharma &amp; Health Products'!$C:$C,$B45,'Other Pharma &amp; Health Products'!AU:AU)+SUMIF('PSM Costs'!$C:$C,$B45,'PSM Costs'!AU:AU),"")</f>
        <v>51726</v>
      </c>
      <c r="L45" s="181">
        <f t="shared" ca="1" si="2"/>
        <v>55647</v>
      </c>
      <c r="M45" s="176">
        <f ca="1">IF(SUMIF(Pharmaceuticals!$C:$C,$B45,Pharmaceuticals!BG:BG)+SUMIF('Health Products &amp; Equipment'!$C:$C,$B45,'Health Products &amp; Equipment'!BG:BG)+SUMIF('Other Pharma &amp; Health Products'!$C:$C,$B45,'Other Pharma &amp; Health Products'!BG:BG)+SUMIF('PSM Costs'!$C:$C,$B45,'PSM Costs'!BG:BG)&gt;0,SUMIF(Pharmaceuticals!$C:$C,$B45,Pharmaceuticals!BG:BG)+SUMIF('Health Products &amp; Equipment'!$C:$C,$B45,'Health Products &amp; Equipment'!BG:BG)+SUMIF('Other Pharma &amp; Health Products'!$C:$C,$B45,'Other Pharma &amp; Health Products'!BG:BG)+SUMIF('PSM Costs'!$C:$C,$B45,'PSM Costs'!BG:BG),"")</f>
        <v>1</v>
      </c>
      <c r="N45" s="176">
        <f ca="1">IF(SUMIF(Pharmaceuticals!$C:$C,$B45,Pharmaceuticals!BH:BH)+SUMIF('Health Products &amp; Equipment'!$C:$C,$B45,'Health Products &amp; Equipment'!BH:BH)+SUMIF('Other Pharma &amp; Health Products'!$C:$C,$B45,'Other Pharma &amp; Health Products'!BH:BH)+SUMIF('PSM Costs'!$C:$C,$B45,'PSM Costs'!BH:BH)&gt;0,SUMIF(Pharmaceuticals!$C:$C,$B45,Pharmaceuticals!BH:BH)+SUMIF('Health Products &amp; Equipment'!$C:$C,$B45,'Health Products &amp; Equipment'!BH:BH)+SUMIF('Other Pharma &amp; Health Products'!$C:$C,$B45,'Other Pharma &amp; Health Products'!BH:BH)+SUMIF('PSM Costs'!$C:$C,$B45,'PSM Costs'!BH:BH),"")</f>
        <v>55647</v>
      </c>
      <c r="O45" s="182" t="str">
        <f t="shared" ca="1" si="3"/>
        <v/>
      </c>
      <c r="P45" s="123" t="str">
        <f ca="1">IF(SUMIF(Pharmaceuticals!$C:$C,$B45,Pharmaceuticals!BT:BT)+SUMIF('Health Products &amp; Equipment'!$C:$C,$B45,'Health Products &amp; Equipment'!BT:BT)+SUMIF('Other Pharma &amp; Health Products'!$C:$C,$B45,'Other Pharma &amp; Health Products'!BT:BT)+SUMIF('PSM Costs'!$C:$C,$B45,'PSM Costs'!BT:BT)&gt;0,SUMIF(Pharmaceuticals!$C:$C,$B45,Pharmaceuticals!BT:BT)+SUMIF('Health Products &amp; Equipment'!$C:$C,$B45,'Health Products &amp; Equipment'!BT:BT)+SUMIF('Other Pharma &amp; Health Products'!$C:$C,$B45,'Other Pharma &amp; Health Products'!BT:BT)+SUMIF('PSM Costs'!$C:$C,$B45,'PSM Costs'!BT:BT),"")</f>
        <v/>
      </c>
      <c r="Q45" s="123" t="str">
        <f ca="1">IF(SUMIF(Pharmaceuticals!$C:$C,$B45,Pharmaceuticals!BU:BU)+SUMIF('Health Products &amp; Equipment'!$C:$C,$B45,'Health Products &amp; Equipment'!BU:BU)+SUMIF('Other Pharma &amp; Health Products'!$C:$C,$B45,'Other Pharma &amp; Health Products'!BU:BU)+SUMIF('PSM Costs'!$C:$C,$B45,'PSM Costs'!BU:BU)&gt;0,SUMIF(Pharmaceuticals!$C:$C,$B45,Pharmaceuticals!BU:BU)+SUMIF('Health Products &amp; Equipment'!$C:$C,$B45,'Health Products &amp; Equipment'!BU:BU)+SUMIF('Other Pharma &amp; Health Products'!$C:$C,$B45,'Other Pharma &amp; Health Products'!BU:BU)+SUMIF('PSM Costs'!$C:$C,$B45,'PSM Costs'!BU:BU),"")</f>
        <v/>
      </c>
      <c r="R45" s="176">
        <f t="shared" ca="1" si="4"/>
        <v>155223</v>
      </c>
    </row>
    <row r="46" spans="1:18" ht="38.25" x14ac:dyDescent="0.2">
      <c r="A46" s="107">
        <v>39</v>
      </c>
      <c r="B46" s="107" t="str">
        <f ca="1">IFERROR(VLOOKUP(A46,'Rank unique CI-Prod-Spec'!I:J,2,FALSE),"")</f>
        <v>6.1--171---1126</v>
      </c>
      <c r="C46" s="122" t="str">
        <f ca="1">IFERROR(VLOOKUP(LEFT(B46,FIND("--",B46)-1),CatCostInp!D:E,2,FALSE),"")</f>
        <v>6.1 CD4 analyser/accessories</v>
      </c>
      <c r="D46" s="122" t="str">
        <f ca="1">IFERROR(INDIRECT(ADDRESS(MATCH(VALUE(MID(B46,FIND("--",B46)+2,FIND("---",B46)-FIND("--",B46)-2)),CatProd!G:G,0),2,1,1,"CatProd")),"")</f>
        <v>Analyzers &amp; accessories</v>
      </c>
      <c r="E46" s="122" t="str">
        <f ca="1">IFERROR(INDIRECT(ADDRESS(MATCH(VALUE(RIGHT(B46,LEN(B46)-FIND("---",B46)-2)),CatProdSpec!I:I,0),3,1,1,"CatProdSpec")),"")</f>
        <v>Flow cytometry analyzer (CD4 Equipment)</v>
      </c>
      <c r="F46" s="181">
        <f t="shared" ca="1" si="0"/>
        <v>11000</v>
      </c>
      <c r="G46" s="176">
        <f ca="1">IF(SUMIF(Pharmaceuticals!$C:$C,$B46,Pharmaceuticals!AG:AG)+SUMIF('Health Products &amp; Equipment'!$C:$C,$B46,'Health Products &amp; Equipment'!AG:AG)+SUMIF('Other Pharma &amp; Health Products'!$C:$C,$B46,'Other Pharma &amp; Health Products'!AG:AG)+SUMIF('PSM Costs'!$C:$C,$B46,'PSM Costs'!AG:AG)&gt;0,SUMIF(Pharmaceuticals!$C:$C,$B46,Pharmaceuticals!AG:AG)+SUMIF('Health Products &amp; Equipment'!$C:$C,$B46,'Health Products &amp; Equipment'!AG:AG)+SUMIF('Other Pharma &amp; Health Products'!$C:$C,$B46,'Other Pharma &amp; Health Products'!AG:AG)+SUMIF('PSM Costs'!$C:$C,$B46,'PSM Costs'!AG:AG),"")</f>
        <v>1</v>
      </c>
      <c r="H46" s="176">
        <f ca="1">IF(SUMIF(Pharmaceuticals!$C:$C,$B46,Pharmaceuticals!AH:AH)+SUMIF('Health Products &amp; Equipment'!$C:$C,$B46,'Health Products &amp; Equipment'!AH:AH)+SUMIF('Other Pharma &amp; Health Products'!$C:$C,$B46,'Other Pharma &amp; Health Products'!AH:AH)+SUMIF('PSM Costs'!$C:$C,$B46,'PSM Costs'!AH:AH)&gt;0,SUMIF(Pharmaceuticals!$C:$C,$B46,Pharmaceuticals!AH:AH)+SUMIF('Health Products &amp; Equipment'!$C:$C,$B46,'Health Products &amp; Equipment'!AH:AH)+SUMIF('Other Pharma &amp; Health Products'!$C:$C,$B46,'Other Pharma &amp; Health Products'!AH:AH)+SUMIF('PSM Costs'!$C:$C,$B46,'PSM Costs'!AH:AH),"")</f>
        <v>11000</v>
      </c>
      <c r="I46" s="182">
        <f t="shared" ca="1" si="1"/>
        <v>11000</v>
      </c>
      <c r="J46" s="123">
        <f ca="1">IF(SUMIF(Pharmaceuticals!$C:$C,$B46,Pharmaceuticals!AT:AT)+SUMIF('Health Products &amp; Equipment'!$C:$C,$B46,'Health Products &amp; Equipment'!AT:AT)+SUMIF('Other Pharma &amp; Health Products'!$C:$C,$B46,'Other Pharma &amp; Health Products'!AT:AT)+SUMIF('PSM Costs'!$C:$C,$B46,'PSM Costs'!AT:AT)&gt;0,SUMIF(Pharmaceuticals!$C:$C,$B46,Pharmaceuticals!AT:AT)+SUMIF('Health Products &amp; Equipment'!$C:$C,$B46,'Health Products &amp; Equipment'!AT:AT)+SUMIF('Other Pharma &amp; Health Products'!$C:$C,$B46,'Other Pharma &amp; Health Products'!AT:AT)+SUMIF('PSM Costs'!$C:$C,$B46,'PSM Costs'!AT:AT),"")</f>
        <v>1</v>
      </c>
      <c r="K46" s="123">
        <f ca="1">IF(SUMIF(Pharmaceuticals!$C:$C,$B46,Pharmaceuticals!AU:AU)+SUMIF('Health Products &amp; Equipment'!$C:$C,$B46,'Health Products &amp; Equipment'!AU:AU)+SUMIF('Other Pharma &amp; Health Products'!$C:$C,$B46,'Other Pharma &amp; Health Products'!AU:AU)+SUMIF('PSM Costs'!$C:$C,$B46,'PSM Costs'!AU:AU)&gt;0,SUMIF(Pharmaceuticals!$C:$C,$B46,Pharmaceuticals!AU:AU)+SUMIF('Health Products &amp; Equipment'!$C:$C,$B46,'Health Products &amp; Equipment'!AU:AU)+SUMIF('Other Pharma &amp; Health Products'!$C:$C,$B46,'Other Pharma &amp; Health Products'!AU:AU)+SUMIF('PSM Costs'!$C:$C,$B46,'PSM Costs'!AU:AU),"")</f>
        <v>11000</v>
      </c>
      <c r="L46" s="181">
        <f t="shared" ca="1" si="2"/>
        <v>11000</v>
      </c>
      <c r="M46" s="176">
        <f ca="1">IF(SUMIF(Pharmaceuticals!$C:$C,$B46,Pharmaceuticals!BG:BG)+SUMIF('Health Products &amp; Equipment'!$C:$C,$B46,'Health Products &amp; Equipment'!BG:BG)+SUMIF('Other Pharma &amp; Health Products'!$C:$C,$B46,'Other Pharma &amp; Health Products'!BG:BG)+SUMIF('PSM Costs'!$C:$C,$B46,'PSM Costs'!BG:BG)&gt;0,SUMIF(Pharmaceuticals!$C:$C,$B46,Pharmaceuticals!BG:BG)+SUMIF('Health Products &amp; Equipment'!$C:$C,$B46,'Health Products &amp; Equipment'!BG:BG)+SUMIF('Other Pharma &amp; Health Products'!$C:$C,$B46,'Other Pharma &amp; Health Products'!BG:BG)+SUMIF('PSM Costs'!$C:$C,$B46,'PSM Costs'!BG:BG),"")</f>
        <v>1</v>
      </c>
      <c r="N46" s="176">
        <f ca="1">IF(SUMIF(Pharmaceuticals!$C:$C,$B46,Pharmaceuticals!BH:BH)+SUMIF('Health Products &amp; Equipment'!$C:$C,$B46,'Health Products &amp; Equipment'!BH:BH)+SUMIF('Other Pharma &amp; Health Products'!$C:$C,$B46,'Other Pharma &amp; Health Products'!BH:BH)+SUMIF('PSM Costs'!$C:$C,$B46,'PSM Costs'!BH:BH)&gt;0,SUMIF(Pharmaceuticals!$C:$C,$B46,Pharmaceuticals!BH:BH)+SUMIF('Health Products &amp; Equipment'!$C:$C,$B46,'Health Products &amp; Equipment'!BH:BH)+SUMIF('Other Pharma &amp; Health Products'!$C:$C,$B46,'Other Pharma &amp; Health Products'!BH:BH)+SUMIF('PSM Costs'!$C:$C,$B46,'PSM Costs'!BH:BH),"")</f>
        <v>11000</v>
      </c>
      <c r="O46" s="182" t="str">
        <f t="shared" ca="1" si="3"/>
        <v/>
      </c>
      <c r="P46" s="123" t="str">
        <f ca="1">IF(SUMIF(Pharmaceuticals!$C:$C,$B46,Pharmaceuticals!BT:BT)+SUMIF('Health Products &amp; Equipment'!$C:$C,$B46,'Health Products &amp; Equipment'!BT:BT)+SUMIF('Other Pharma &amp; Health Products'!$C:$C,$B46,'Other Pharma &amp; Health Products'!BT:BT)+SUMIF('PSM Costs'!$C:$C,$B46,'PSM Costs'!BT:BT)&gt;0,SUMIF(Pharmaceuticals!$C:$C,$B46,Pharmaceuticals!BT:BT)+SUMIF('Health Products &amp; Equipment'!$C:$C,$B46,'Health Products &amp; Equipment'!BT:BT)+SUMIF('Other Pharma &amp; Health Products'!$C:$C,$B46,'Other Pharma &amp; Health Products'!BT:BT)+SUMIF('PSM Costs'!$C:$C,$B46,'PSM Costs'!BT:BT),"")</f>
        <v/>
      </c>
      <c r="Q46" s="123" t="str">
        <f ca="1">IF(SUMIF(Pharmaceuticals!$C:$C,$B46,Pharmaceuticals!BU:BU)+SUMIF('Health Products &amp; Equipment'!$C:$C,$B46,'Health Products &amp; Equipment'!BU:BU)+SUMIF('Other Pharma &amp; Health Products'!$C:$C,$B46,'Other Pharma &amp; Health Products'!BU:BU)+SUMIF('PSM Costs'!$C:$C,$B46,'PSM Costs'!BU:BU)&gt;0,SUMIF(Pharmaceuticals!$C:$C,$B46,Pharmaceuticals!BU:BU)+SUMIF('Health Products &amp; Equipment'!$C:$C,$B46,'Health Products &amp; Equipment'!BU:BU)+SUMIF('Other Pharma &amp; Health Products'!$C:$C,$B46,'Other Pharma &amp; Health Products'!BU:BU)+SUMIF('PSM Costs'!$C:$C,$B46,'PSM Costs'!BU:BU),"")</f>
        <v/>
      </c>
      <c r="R46" s="176">
        <f t="shared" ca="1" si="4"/>
        <v>33000</v>
      </c>
    </row>
    <row r="47" spans="1:18" ht="38.25" x14ac:dyDescent="0.2">
      <c r="A47" s="107">
        <v>40</v>
      </c>
      <c r="B47" s="107" t="str">
        <f ca="1">IFERROR(VLOOKUP(A47,'Rank unique CI-Prod-Spec'!I:J,2,FALSE),"")</f>
        <v>6.2--174---1309</v>
      </c>
      <c r="C47" s="122" t="str">
        <f ca="1">IFERROR(VLOOKUP(LEFT(B47,FIND("--",B47)-1),CatCostInp!D:E,2,FALSE),"")</f>
        <v>6.2 HIV Viral Load analyser/accessories</v>
      </c>
      <c r="D47" s="122" t="str">
        <f ca="1">IFERROR(INDIRECT(ADDRESS(MATCH(VALUE(MID(B47,FIND("--",B47)+2,FIND("---",B47)-FIND("--",B47)-2)),CatProd!G:G,0),2,1,1,"CatProd")),"")</f>
        <v>HIV VL Equipment/parts/consumables</v>
      </c>
      <c r="E47" s="122" t="str">
        <f ca="1">IFERROR(INDIRECT(ADDRESS(MATCH(VALUE(RIGHT(B47,LEN(B47)-FIND("---",B47)-2)),CatProdSpec!I:I,0),3,1,1,"CatProdSpec")),"")</f>
        <v>others (unbundled)</v>
      </c>
      <c r="F47" s="181">
        <f t="shared" ca="1" si="0"/>
        <v>246285</v>
      </c>
      <c r="G47" s="176">
        <f ca="1">IF(SUMIF(Pharmaceuticals!$C:$C,$B47,Pharmaceuticals!AG:AG)+SUMIF('Health Products &amp; Equipment'!$C:$C,$B47,'Health Products &amp; Equipment'!AG:AG)+SUMIF('Other Pharma &amp; Health Products'!$C:$C,$B47,'Other Pharma &amp; Health Products'!AG:AG)+SUMIF('PSM Costs'!$C:$C,$B47,'PSM Costs'!AG:AG)&gt;0,SUMIF(Pharmaceuticals!$C:$C,$B47,Pharmaceuticals!AG:AG)+SUMIF('Health Products &amp; Equipment'!$C:$C,$B47,'Health Products &amp; Equipment'!AG:AG)+SUMIF('Other Pharma &amp; Health Products'!$C:$C,$B47,'Other Pharma &amp; Health Products'!AG:AG)+SUMIF('PSM Costs'!$C:$C,$B47,'PSM Costs'!AG:AG),"")</f>
        <v>1</v>
      </c>
      <c r="H47" s="176">
        <f ca="1">IF(SUMIF(Pharmaceuticals!$C:$C,$B47,Pharmaceuticals!AH:AH)+SUMIF('Health Products &amp; Equipment'!$C:$C,$B47,'Health Products &amp; Equipment'!AH:AH)+SUMIF('Other Pharma &amp; Health Products'!$C:$C,$B47,'Other Pharma &amp; Health Products'!AH:AH)+SUMIF('PSM Costs'!$C:$C,$B47,'PSM Costs'!AH:AH)&gt;0,SUMIF(Pharmaceuticals!$C:$C,$B47,Pharmaceuticals!AH:AH)+SUMIF('Health Products &amp; Equipment'!$C:$C,$B47,'Health Products &amp; Equipment'!AH:AH)+SUMIF('Other Pharma &amp; Health Products'!$C:$C,$B47,'Other Pharma &amp; Health Products'!AH:AH)+SUMIF('PSM Costs'!$C:$C,$B47,'PSM Costs'!AH:AH),"")</f>
        <v>246285</v>
      </c>
      <c r="I47" s="182">
        <f t="shared" ca="1" si="1"/>
        <v>276022</v>
      </c>
      <c r="J47" s="123">
        <f ca="1">IF(SUMIF(Pharmaceuticals!$C:$C,$B47,Pharmaceuticals!AT:AT)+SUMIF('Health Products &amp; Equipment'!$C:$C,$B47,'Health Products &amp; Equipment'!AT:AT)+SUMIF('Other Pharma &amp; Health Products'!$C:$C,$B47,'Other Pharma &amp; Health Products'!AT:AT)+SUMIF('PSM Costs'!$C:$C,$B47,'PSM Costs'!AT:AT)&gt;0,SUMIF(Pharmaceuticals!$C:$C,$B47,Pharmaceuticals!AT:AT)+SUMIF('Health Products &amp; Equipment'!$C:$C,$B47,'Health Products &amp; Equipment'!AT:AT)+SUMIF('Other Pharma &amp; Health Products'!$C:$C,$B47,'Other Pharma &amp; Health Products'!AT:AT)+SUMIF('PSM Costs'!$C:$C,$B47,'PSM Costs'!AT:AT),"")</f>
        <v>1</v>
      </c>
      <c r="K47" s="123">
        <f ca="1">IF(SUMIF(Pharmaceuticals!$C:$C,$B47,Pharmaceuticals!AU:AU)+SUMIF('Health Products &amp; Equipment'!$C:$C,$B47,'Health Products &amp; Equipment'!AU:AU)+SUMIF('Other Pharma &amp; Health Products'!$C:$C,$B47,'Other Pharma &amp; Health Products'!AU:AU)+SUMIF('PSM Costs'!$C:$C,$B47,'PSM Costs'!AU:AU)&gt;0,SUMIF(Pharmaceuticals!$C:$C,$B47,Pharmaceuticals!AU:AU)+SUMIF('Health Products &amp; Equipment'!$C:$C,$B47,'Health Products &amp; Equipment'!AU:AU)+SUMIF('Other Pharma &amp; Health Products'!$C:$C,$B47,'Other Pharma &amp; Health Products'!AU:AU)+SUMIF('PSM Costs'!$C:$C,$B47,'PSM Costs'!AU:AU),"")</f>
        <v>276022</v>
      </c>
      <c r="L47" s="181">
        <f t="shared" ca="1" si="2"/>
        <v>306017</v>
      </c>
      <c r="M47" s="176">
        <f ca="1">IF(SUMIF(Pharmaceuticals!$C:$C,$B47,Pharmaceuticals!BG:BG)+SUMIF('Health Products &amp; Equipment'!$C:$C,$B47,'Health Products &amp; Equipment'!BG:BG)+SUMIF('Other Pharma &amp; Health Products'!$C:$C,$B47,'Other Pharma &amp; Health Products'!BG:BG)+SUMIF('PSM Costs'!$C:$C,$B47,'PSM Costs'!BG:BG)&gt;0,SUMIF(Pharmaceuticals!$C:$C,$B47,Pharmaceuticals!BG:BG)+SUMIF('Health Products &amp; Equipment'!$C:$C,$B47,'Health Products &amp; Equipment'!BG:BG)+SUMIF('Other Pharma &amp; Health Products'!$C:$C,$B47,'Other Pharma &amp; Health Products'!BG:BG)+SUMIF('PSM Costs'!$C:$C,$B47,'PSM Costs'!BG:BG),"")</f>
        <v>1</v>
      </c>
      <c r="N47" s="176">
        <f ca="1">IF(SUMIF(Pharmaceuticals!$C:$C,$B47,Pharmaceuticals!BH:BH)+SUMIF('Health Products &amp; Equipment'!$C:$C,$B47,'Health Products &amp; Equipment'!BH:BH)+SUMIF('Other Pharma &amp; Health Products'!$C:$C,$B47,'Other Pharma &amp; Health Products'!BH:BH)+SUMIF('PSM Costs'!$C:$C,$B47,'PSM Costs'!BH:BH)&gt;0,SUMIF(Pharmaceuticals!$C:$C,$B47,Pharmaceuticals!BH:BH)+SUMIF('Health Products &amp; Equipment'!$C:$C,$B47,'Health Products &amp; Equipment'!BH:BH)+SUMIF('Other Pharma &amp; Health Products'!$C:$C,$B47,'Other Pharma &amp; Health Products'!BH:BH)+SUMIF('PSM Costs'!$C:$C,$B47,'PSM Costs'!BH:BH),"")</f>
        <v>306017</v>
      </c>
      <c r="O47" s="182" t="str">
        <f t="shared" ca="1" si="3"/>
        <v/>
      </c>
      <c r="P47" s="123" t="str">
        <f ca="1">IF(SUMIF(Pharmaceuticals!$C:$C,$B47,Pharmaceuticals!BT:BT)+SUMIF('Health Products &amp; Equipment'!$C:$C,$B47,'Health Products &amp; Equipment'!BT:BT)+SUMIF('Other Pharma &amp; Health Products'!$C:$C,$B47,'Other Pharma &amp; Health Products'!BT:BT)+SUMIF('PSM Costs'!$C:$C,$B47,'PSM Costs'!BT:BT)&gt;0,SUMIF(Pharmaceuticals!$C:$C,$B47,Pharmaceuticals!BT:BT)+SUMIF('Health Products &amp; Equipment'!$C:$C,$B47,'Health Products &amp; Equipment'!BT:BT)+SUMIF('Other Pharma &amp; Health Products'!$C:$C,$B47,'Other Pharma &amp; Health Products'!BT:BT)+SUMIF('PSM Costs'!$C:$C,$B47,'PSM Costs'!BT:BT),"")</f>
        <v/>
      </c>
      <c r="Q47" s="123" t="str">
        <f ca="1">IF(SUMIF(Pharmaceuticals!$C:$C,$B47,Pharmaceuticals!BU:BU)+SUMIF('Health Products &amp; Equipment'!$C:$C,$B47,'Health Products &amp; Equipment'!BU:BU)+SUMIF('Other Pharma &amp; Health Products'!$C:$C,$B47,'Other Pharma &amp; Health Products'!BU:BU)+SUMIF('PSM Costs'!$C:$C,$B47,'PSM Costs'!BU:BU)&gt;0,SUMIF(Pharmaceuticals!$C:$C,$B47,Pharmaceuticals!BU:BU)+SUMIF('Health Products &amp; Equipment'!$C:$C,$B47,'Health Products &amp; Equipment'!BU:BU)+SUMIF('Other Pharma &amp; Health Products'!$C:$C,$B47,'Other Pharma &amp; Health Products'!BU:BU)+SUMIF('PSM Costs'!$C:$C,$B47,'PSM Costs'!BU:BU),"")</f>
        <v/>
      </c>
      <c r="R47" s="176">
        <f t="shared" ca="1" si="4"/>
        <v>828324</v>
      </c>
    </row>
    <row r="48" spans="1:18" ht="25.5" x14ac:dyDescent="0.2">
      <c r="A48" s="107">
        <v>41</v>
      </c>
      <c r="B48" s="107" t="str">
        <f ca="1">IFERROR(VLOOKUP(A48,'Rank unique CI-Prod-Spec'!I:J,2,FALSE),"")</f>
        <v>7.2--0---0</v>
      </c>
      <c r="C48" s="122" t="str">
        <f ca="1">IFERROR(VLOOKUP(LEFT(B48,FIND("--",B48)-1),CatCostInp!D:E,2,FALSE),"")</f>
        <v>7.2 Freight and insurance costs (Health products)</v>
      </c>
      <c r="D48" s="122" t="str">
        <f ca="1">IFERROR(INDIRECT(ADDRESS(MATCH(VALUE(MID(B48,FIND("--",B48)+2,FIND("---",B48)-FIND("--",B48)-2)),CatProd!G:G,0),2,1,1,"CatProd")),"")</f>
        <v/>
      </c>
      <c r="E48" s="122" t="str">
        <f ca="1">IFERROR(INDIRECT(ADDRESS(MATCH(VALUE(RIGHT(B48,LEN(B48)-FIND("---",B48)-2)),CatProdSpec!I:I,0),3,1,1,"CatProdSpec")),"")</f>
        <v/>
      </c>
      <c r="F48" s="181">
        <f t="shared" ca="1" si="0"/>
        <v>1</v>
      </c>
      <c r="G48" s="176">
        <f ca="1">IF(SUMIF(Pharmaceuticals!$C:$C,$B48,Pharmaceuticals!AG:AG)+SUMIF('Health Products &amp; Equipment'!$C:$C,$B48,'Health Products &amp; Equipment'!AG:AG)+SUMIF('Other Pharma &amp; Health Products'!$C:$C,$B48,'Other Pharma &amp; Health Products'!AG:AG)+SUMIF('PSM Costs'!$C:$C,$B48,'PSM Costs'!AG:AG)&gt;0,SUMIF(Pharmaceuticals!$C:$C,$B48,Pharmaceuticals!AG:AG)+SUMIF('Health Products &amp; Equipment'!$C:$C,$B48,'Health Products &amp; Equipment'!AG:AG)+SUMIF('Other Pharma &amp; Health Products'!$C:$C,$B48,'Other Pharma &amp; Health Products'!AG:AG)+SUMIF('PSM Costs'!$C:$C,$B48,'PSM Costs'!AG:AG),"")</f>
        <v>210241.15374000004</v>
      </c>
      <c r="H48" s="176">
        <f ca="1">IF(SUMIF(Pharmaceuticals!$C:$C,$B48,Pharmaceuticals!AH:AH)+SUMIF('Health Products &amp; Equipment'!$C:$C,$B48,'Health Products &amp; Equipment'!AH:AH)+SUMIF('Other Pharma &amp; Health Products'!$C:$C,$B48,'Other Pharma &amp; Health Products'!AH:AH)+SUMIF('PSM Costs'!$C:$C,$B48,'PSM Costs'!AH:AH)&gt;0,SUMIF(Pharmaceuticals!$C:$C,$B48,Pharmaceuticals!AH:AH)+SUMIF('Health Products &amp; Equipment'!$C:$C,$B48,'Health Products &amp; Equipment'!AH:AH)+SUMIF('Other Pharma &amp; Health Products'!$C:$C,$B48,'Other Pharma &amp; Health Products'!AH:AH)+SUMIF('PSM Costs'!$C:$C,$B48,'PSM Costs'!AH:AH),"")</f>
        <v>210241.15374000004</v>
      </c>
      <c r="I48" s="182">
        <f t="shared" ca="1" si="1"/>
        <v>1</v>
      </c>
      <c r="J48" s="123">
        <f ca="1">IF(SUMIF(Pharmaceuticals!$C:$C,$B48,Pharmaceuticals!AT:AT)+SUMIF('Health Products &amp; Equipment'!$C:$C,$B48,'Health Products &amp; Equipment'!AT:AT)+SUMIF('Other Pharma &amp; Health Products'!$C:$C,$B48,'Other Pharma &amp; Health Products'!AT:AT)+SUMIF('PSM Costs'!$C:$C,$B48,'PSM Costs'!AT:AT)&gt;0,SUMIF(Pharmaceuticals!$C:$C,$B48,Pharmaceuticals!AT:AT)+SUMIF('Health Products &amp; Equipment'!$C:$C,$B48,'Health Products &amp; Equipment'!AT:AT)+SUMIF('Other Pharma &amp; Health Products'!$C:$C,$B48,'Other Pharma &amp; Health Products'!AT:AT)+SUMIF('PSM Costs'!$C:$C,$B48,'PSM Costs'!AT:AT),"")</f>
        <v>202172.60880000005</v>
      </c>
      <c r="K48" s="123">
        <f ca="1">IF(SUMIF(Pharmaceuticals!$C:$C,$B48,Pharmaceuticals!AU:AU)+SUMIF('Health Products &amp; Equipment'!$C:$C,$B48,'Health Products &amp; Equipment'!AU:AU)+SUMIF('Other Pharma &amp; Health Products'!$C:$C,$B48,'Other Pharma &amp; Health Products'!AU:AU)+SUMIF('PSM Costs'!$C:$C,$B48,'PSM Costs'!AU:AU)&gt;0,SUMIF(Pharmaceuticals!$C:$C,$B48,Pharmaceuticals!AU:AU)+SUMIF('Health Products &amp; Equipment'!$C:$C,$B48,'Health Products &amp; Equipment'!AU:AU)+SUMIF('Other Pharma &amp; Health Products'!$C:$C,$B48,'Other Pharma &amp; Health Products'!AU:AU)+SUMIF('PSM Costs'!$C:$C,$B48,'PSM Costs'!AU:AU),"")</f>
        <v>202172.60880000005</v>
      </c>
      <c r="L48" s="181">
        <f t="shared" ca="1" si="2"/>
        <v>1</v>
      </c>
      <c r="M48" s="176">
        <f ca="1">IF(SUMIF(Pharmaceuticals!$C:$C,$B48,Pharmaceuticals!BG:BG)+SUMIF('Health Products &amp; Equipment'!$C:$C,$B48,'Health Products &amp; Equipment'!BG:BG)+SUMIF('Other Pharma &amp; Health Products'!$C:$C,$B48,'Other Pharma &amp; Health Products'!BG:BG)+SUMIF('PSM Costs'!$C:$C,$B48,'PSM Costs'!BG:BG)&gt;0,SUMIF(Pharmaceuticals!$C:$C,$B48,Pharmaceuticals!BG:BG)+SUMIF('Health Products &amp; Equipment'!$C:$C,$B48,'Health Products &amp; Equipment'!BG:BG)+SUMIF('Other Pharma &amp; Health Products'!$C:$C,$B48,'Other Pharma &amp; Health Products'!BG:BG)+SUMIF('PSM Costs'!$C:$C,$B48,'PSM Costs'!BG:BG),"")</f>
        <v>190192.66350000005</v>
      </c>
      <c r="N48" s="176">
        <f ca="1">IF(SUMIF(Pharmaceuticals!$C:$C,$B48,Pharmaceuticals!BH:BH)+SUMIF('Health Products &amp; Equipment'!$C:$C,$B48,'Health Products &amp; Equipment'!BH:BH)+SUMIF('Other Pharma &amp; Health Products'!$C:$C,$B48,'Other Pharma &amp; Health Products'!BH:BH)+SUMIF('PSM Costs'!$C:$C,$B48,'PSM Costs'!BH:BH)&gt;0,SUMIF(Pharmaceuticals!$C:$C,$B48,Pharmaceuticals!BH:BH)+SUMIF('Health Products &amp; Equipment'!$C:$C,$B48,'Health Products &amp; Equipment'!BH:BH)+SUMIF('Other Pharma &amp; Health Products'!$C:$C,$B48,'Other Pharma &amp; Health Products'!BH:BH)+SUMIF('PSM Costs'!$C:$C,$B48,'PSM Costs'!BH:BH),"")</f>
        <v>190192.66350000005</v>
      </c>
      <c r="O48" s="182" t="str">
        <f t="shared" ca="1" si="3"/>
        <v/>
      </c>
      <c r="P48" s="123" t="str">
        <f ca="1">IF(SUMIF(Pharmaceuticals!$C:$C,$B48,Pharmaceuticals!BT:BT)+SUMIF('Health Products &amp; Equipment'!$C:$C,$B48,'Health Products &amp; Equipment'!BT:BT)+SUMIF('Other Pharma &amp; Health Products'!$C:$C,$B48,'Other Pharma &amp; Health Products'!BT:BT)+SUMIF('PSM Costs'!$C:$C,$B48,'PSM Costs'!BT:BT)&gt;0,SUMIF(Pharmaceuticals!$C:$C,$B48,Pharmaceuticals!BT:BT)+SUMIF('Health Products &amp; Equipment'!$C:$C,$B48,'Health Products &amp; Equipment'!BT:BT)+SUMIF('Other Pharma &amp; Health Products'!$C:$C,$B48,'Other Pharma &amp; Health Products'!BT:BT)+SUMIF('PSM Costs'!$C:$C,$B48,'PSM Costs'!BT:BT),"")</f>
        <v/>
      </c>
      <c r="Q48" s="123" t="str">
        <f ca="1">IF(SUMIF(Pharmaceuticals!$C:$C,$B48,Pharmaceuticals!BU:BU)+SUMIF('Health Products &amp; Equipment'!$C:$C,$B48,'Health Products &amp; Equipment'!BU:BU)+SUMIF('Other Pharma &amp; Health Products'!$C:$C,$B48,'Other Pharma &amp; Health Products'!BU:BU)+SUMIF('PSM Costs'!$C:$C,$B48,'PSM Costs'!BU:BU)&gt;0,SUMIF(Pharmaceuticals!$C:$C,$B48,Pharmaceuticals!BU:BU)+SUMIF('Health Products &amp; Equipment'!$C:$C,$B48,'Health Products &amp; Equipment'!BU:BU)+SUMIF('Other Pharma &amp; Health Products'!$C:$C,$B48,'Other Pharma &amp; Health Products'!BU:BU)+SUMIF('PSM Costs'!$C:$C,$B48,'PSM Costs'!BU:BU),"")</f>
        <v/>
      </c>
      <c r="R48" s="176">
        <f t="shared" ca="1" si="4"/>
        <v>602606.42604000017</v>
      </c>
    </row>
    <row r="49" spans="1:18" x14ac:dyDescent="0.2">
      <c r="A49" s="107">
        <v>42</v>
      </c>
      <c r="B49" s="107" t="str">
        <f ca="1">IFERROR(VLOOKUP(A49,'Rank unique CI-Prod-Spec'!I:J,2,FALSE),"")</f>
        <v>7.4--0---0</v>
      </c>
      <c r="C49" s="122" t="str">
        <f ca="1">IFERROR(VLOOKUP(LEFT(B49,FIND("--",B49)-1),CatCostInp!D:E,2,FALSE),"")</f>
        <v>7.4 In-country distribution costs</v>
      </c>
      <c r="D49" s="122" t="str">
        <f ca="1">IFERROR(INDIRECT(ADDRESS(MATCH(VALUE(MID(B49,FIND("--",B49)+2,FIND("---",B49)-FIND("--",B49)-2)),CatProd!G:G,0),2,1,1,"CatProd")),"")</f>
        <v/>
      </c>
      <c r="E49" s="122" t="str">
        <f ca="1">IFERROR(INDIRECT(ADDRESS(MATCH(VALUE(RIGHT(B49,LEN(B49)-FIND("---",B49)-2)),CatProdSpec!I:I,0),3,1,1,"CatProdSpec")),"")</f>
        <v/>
      </c>
      <c r="F49" s="181">
        <f t="shared" ca="1" si="0"/>
        <v>1</v>
      </c>
      <c r="G49" s="176">
        <f ca="1">IF(SUMIF(Pharmaceuticals!$C:$C,$B49,Pharmaceuticals!AG:AG)+SUMIF('Health Products &amp; Equipment'!$C:$C,$B49,'Health Products &amp; Equipment'!AG:AG)+SUMIF('Other Pharma &amp; Health Products'!$C:$C,$B49,'Other Pharma &amp; Health Products'!AG:AG)+SUMIF('PSM Costs'!$C:$C,$B49,'PSM Costs'!AG:AG)&gt;0,SUMIF(Pharmaceuticals!$C:$C,$B49,Pharmaceuticals!AG:AG)+SUMIF('Health Products &amp; Equipment'!$C:$C,$B49,'Health Products &amp; Equipment'!AG:AG)+SUMIF('Other Pharma &amp; Health Products'!$C:$C,$B49,'Other Pharma &amp; Health Products'!AG:AG)+SUMIF('PSM Costs'!$C:$C,$B49,'PSM Costs'!AG:AG),"")</f>
        <v>16000</v>
      </c>
      <c r="H49" s="176">
        <f ca="1">IF(SUMIF(Pharmaceuticals!$C:$C,$B49,Pharmaceuticals!AH:AH)+SUMIF('Health Products &amp; Equipment'!$C:$C,$B49,'Health Products &amp; Equipment'!AH:AH)+SUMIF('Other Pharma &amp; Health Products'!$C:$C,$B49,'Other Pharma &amp; Health Products'!AH:AH)+SUMIF('PSM Costs'!$C:$C,$B49,'PSM Costs'!AH:AH)&gt;0,SUMIF(Pharmaceuticals!$C:$C,$B49,Pharmaceuticals!AH:AH)+SUMIF('Health Products &amp; Equipment'!$C:$C,$B49,'Health Products &amp; Equipment'!AH:AH)+SUMIF('Other Pharma &amp; Health Products'!$C:$C,$B49,'Other Pharma &amp; Health Products'!AH:AH)+SUMIF('PSM Costs'!$C:$C,$B49,'PSM Costs'!AH:AH),"")</f>
        <v>16000</v>
      </c>
      <c r="I49" s="182">
        <f t="shared" ca="1" si="1"/>
        <v>1</v>
      </c>
      <c r="J49" s="123">
        <f ca="1">IF(SUMIF(Pharmaceuticals!$C:$C,$B49,Pharmaceuticals!AT:AT)+SUMIF('Health Products &amp; Equipment'!$C:$C,$B49,'Health Products &amp; Equipment'!AT:AT)+SUMIF('Other Pharma &amp; Health Products'!$C:$C,$B49,'Other Pharma &amp; Health Products'!AT:AT)+SUMIF('PSM Costs'!$C:$C,$B49,'PSM Costs'!AT:AT)&gt;0,SUMIF(Pharmaceuticals!$C:$C,$B49,Pharmaceuticals!AT:AT)+SUMIF('Health Products &amp; Equipment'!$C:$C,$B49,'Health Products &amp; Equipment'!AT:AT)+SUMIF('Other Pharma &amp; Health Products'!$C:$C,$B49,'Other Pharma &amp; Health Products'!AT:AT)+SUMIF('PSM Costs'!$C:$C,$B49,'PSM Costs'!AT:AT),"")</f>
        <v>16000</v>
      </c>
      <c r="K49" s="123">
        <f ca="1">IF(SUMIF(Pharmaceuticals!$C:$C,$B49,Pharmaceuticals!AU:AU)+SUMIF('Health Products &amp; Equipment'!$C:$C,$B49,'Health Products &amp; Equipment'!AU:AU)+SUMIF('Other Pharma &amp; Health Products'!$C:$C,$B49,'Other Pharma &amp; Health Products'!AU:AU)+SUMIF('PSM Costs'!$C:$C,$B49,'PSM Costs'!AU:AU)&gt;0,SUMIF(Pharmaceuticals!$C:$C,$B49,Pharmaceuticals!AU:AU)+SUMIF('Health Products &amp; Equipment'!$C:$C,$B49,'Health Products &amp; Equipment'!AU:AU)+SUMIF('Other Pharma &amp; Health Products'!$C:$C,$B49,'Other Pharma &amp; Health Products'!AU:AU)+SUMIF('PSM Costs'!$C:$C,$B49,'PSM Costs'!AU:AU),"")</f>
        <v>16000</v>
      </c>
      <c r="L49" s="181">
        <f t="shared" ca="1" si="2"/>
        <v>1</v>
      </c>
      <c r="M49" s="176">
        <f ca="1">IF(SUMIF(Pharmaceuticals!$C:$C,$B49,Pharmaceuticals!BG:BG)+SUMIF('Health Products &amp; Equipment'!$C:$C,$B49,'Health Products &amp; Equipment'!BG:BG)+SUMIF('Other Pharma &amp; Health Products'!$C:$C,$B49,'Other Pharma &amp; Health Products'!BG:BG)+SUMIF('PSM Costs'!$C:$C,$B49,'PSM Costs'!BG:BG)&gt;0,SUMIF(Pharmaceuticals!$C:$C,$B49,Pharmaceuticals!BG:BG)+SUMIF('Health Products &amp; Equipment'!$C:$C,$B49,'Health Products &amp; Equipment'!BG:BG)+SUMIF('Other Pharma &amp; Health Products'!$C:$C,$B49,'Other Pharma &amp; Health Products'!BG:BG)+SUMIF('PSM Costs'!$C:$C,$B49,'PSM Costs'!BG:BG),"")</f>
        <v>16000</v>
      </c>
      <c r="N49" s="176">
        <f ca="1">IF(SUMIF(Pharmaceuticals!$C:$C,$B49,Pharmaceuticals!BH:BH)+SUMIF('Health Products &amp; Equipment'!$C:$C,$B49,'Health Products &amp; Equipment'!BH:BH)+SUMIF('Other Pharma &amp; Health Products'!$C:$C,$B49,'Other Pharma &amp; Health Products'!BH:BH)+SUMIF('PSM Costs'!$C:$C,$B49,'PSM Costs'!BH:BH)&gt;0,SUMIF(Pharmaceuticals!$C:$C,$B49,Pharmaceuticals!BH:BH)+SUMIF('Health Products &amp; Equipment'!$C:$C,$B49,'Health Products &amp; Equipment'!BH:BH)+SUMIF('Other Pharma &amp; Health Products'!$C:$C,$B49,'Other Pharma &amp; Health Products'!BH:BH)+SUMIF('PSM Costs'!$C:$C,$B49,'PSM Costs'!BH:BH),"")</f>
        <v>16000</v>
      </c>
      <c r="O49" s="182" t="str">
        <f t="shared" ca="1" si="3"/>
        <v/>
      </c>
      <c r="P49" s="123" t="str">
        <f ca="1">IF(SUMIF(Pharmaceuticals!$C:$C,$B49,Pharmaceuticals!BT:BT)+SUMIF('Health Products &amp; Equipment'!$C:$C,$B49,'Health Products &amp; Equipment'!BT:BT)+SUMIF('Other Pharma &amp; Health Products'!$C:$C,$B49,'Other Pharma &amp; Health Products'!BT:BT)+SUMIF('PSM Costs'!$C:$C,$B49,'PSM Costs'!BT:BT)&gt;0,SUMIF(Pharmaceuticals!$C:$C,$B49,Pharmaceuticals!BT:BT)+SUMIF('Health Products &amp; Equipment'!$C:$C,$B49,'Health Products &amp; Equipment'!BT:BT)+SUMIF('Other Pharma &amp; Health Products'!$C:$C,$B49,'Other Pharma &amp; Health Products'!BT:BT)+SUMIF('PSM Costs'!$C:$C,$B49,'PSM Costs'!BT:BT),"")</f>
        <v/>
      </c>
      <c r="Q49" s="123" t="str">
        <f ca="1">IF(SUMIF(Pharmaceuticals!$C:$C,$B49,Pharmaceuticals!BU:BU)+SUMIF('Health Products &amp; Equipment'!$C:$C,$B49,'Health Products &amp; Equipment'!BU:BU)+SUMIF('Other Pharma &amp; Health Products'!$C:$C,$B49,'Other Pharma &amp; Health Products'!BU:BU)+SUMIF('PSM Costs'!$C:$C,$B49,'PSM Costs'!BU:BU)&gt;0,SUMIF(Pharmaceuticals!$C:$C,$B49,Pharmaceuticals!BU:BU)+SUMIF('Health Products &amp; Equipment'!$C:$C,$B49,'Health Products &amp; Equipment'!BU:BU)+SUMIF('Other Pharma &amp; Health Products'!$C:$C,$B49,'Other Pharma &amp; Health Products'!BU:BU)+SUMIF('PSM Costs'!$C:$C,$B49,'PSM Costs'!BU:BU),"")</f>
        <v/>
      </c>
      <c r="R49" s="176">
        <f t="shared" ca="1" si="4"/>
        <v>48000</v>
      </c>
    </row>
    <row r="50" spans="1:18" ht="25.5" x14ac:dyDescent="0.2">
      <c r="A50" s="107">
        <v>43</v>
      </c>
      <c r="B50" s="107" t="str">
        <f ca="1">IFERROR(VLOOKUP(A50,'Rank unique CI-Prod-Spec'!I:J,2,FALSE),"")</f>
        <v>7.5--0---0</v>
      </c>
      <c r="C50" s="122" t="str">
        <f ca="1">IFERROR(VLOOKUP(LEFT(B50,FIND("--",B50)-1),CatCostInp!D:E,2,FALSE),"")</f>
        <v>7.5 Quality assurance and quality control costs (QA/QC)</v>
      </c>
      <c r="D50" s="122" t="str">
        <f ca="1">IFERROR(INDIRECT(ADDRESS(MATCH(VALUE(MID(B50,FIND("--",B50)+2,FIND("---",B50)-FIND("--",B50)-2)),CatProd!G:G,0),2,1,1,"CatProd")),"")</f>
        <v/>
      </c>
      <c r="E50" s="122" t="str">
        <f ca="1">IFERROR(INDIRECT(ADDRESS(MATCH(VALUE(RIGHT(B50,LEN(B50)-FIND("---",B50)-2)),CatProdSpec!I:I,0),3,1,1,"CatProdSpec")),"")</f>
        <v/>
      </c>
      <c r="F50" s="181">
        <f t="shared" ca="1" si="0"/>
        <v>1</v>
      </c>
      <c r="G50" s="176">
        <f ca="1">IF(SUMIF(Pharmaceuticals!$C:$C,$B50,Pharmaceuticals!AG:AG)+SUMIF('Health Products &amp; Equipment'!$C:$C,$B50,'Health Products &amp; Equipment'!AG:AG)+SUMIF('Other Pharma &amp; Health Products'!$C:$C,$B50,'Other Pharma &amp; Health Products'!AG:AG)+SUMIF('PSM Costs'!$C:$C,$B50,'PSM Costs'!AG:AG)&gt;0,SUMIF(Pharmaceuticals!$C:$C,$B50,Pharmaceuticals!AG:AG)+SUMIF('Health Products &amp; Equipment'!$C:$C,$B50,'Health Products &amp; Equipment'!AG:AG)+SUMIF('Other Pharma &amp; Health Products'!$C:$C,$B50,'Other Pharma &amp; Health Products'!AG:AG)+SUMIF('PSM Costs'!$C:$C,$B50,'PSM Costs'!AG:AG),"")</f>
        <v>15000</v>
      </c>
      <c r="H50" s="176">
        <f ca="1">IF(SUMIF(Pharmaceuticals!$C:$C,$B50,Pharmaceuticals!AH:AH)+SUMIF('Health Products &amp; Equipment'!$C:$C,$B50,'Health Products &amp; Equipment'!AH:AH)+SUMIF('Other Pharma &amp; Health Products'!$C:$C,$B50,'Other Pharma &amp; Health Products'!AH:AH)+SUMIF('PSM Costs'!$C:$C,$B50,'PSM Costs'!AH:AH)&gt;0,SUMIF(Pharmaceuticals!$C:$C,$B50,Pharmaceuticals!AH:AH)+SUMIF('Health Products &amp; Equipment'!$C:$C,$B50,'Health Products &amp; Equipment'!AH:AH)+SUMIF('Other Pharma &amp; Health Products'!$C:$C,$B50,'Other Pharma &amp; Health Products'!AH:AH)+SUMIF('PSM Costs'!$C:$C,$B50,'PSM Costs'!AH:AH),"")</f>
        <v>15000</v>
      </c>
      <c r="I50" s="182">
        <f t="shared" ca="1" si="1"/>
        <v>1</v>
      </c>
      <c r="J50" s="123">
        <f ca="1">IF(SUMIF(Pharmaceuticals!$C:$C,$B50,Pharmaceuticals!AT:AT)+SUMIF('Health Products &amp; Equipment'!$C:$C,$B50,'Health Products &amp; Equipment'!AT:AT)+SUMIF('Other Pharma &amp; Health Products'!$C:$C,$B50,'Other Pharma &amp; Health Products'!AT:AT)+SUMIF('PSM Costs'!$C:$C,$B50,'PSM Costs'!AT:AT)&gt;0,SUMIF(Pharmaceuticals!$C:$C,$B50,Pharmaceuticals!AT:AT)+SUMIF('Health Products &amp; Equipment'!$C:$C,$B50,'Health Products &amp; Equipment'!AT:AT)+SUMIF('Other Pharma &amp; Health Products'!$C:$C,$B50,'Other Pharma &amp; Health Products'!AT:AT)+SUMIF('PSM Costs'!$C:$C,$B50,'PSM Costs'!AT:AT),"")</f>
        <v>15000</v>
      </c>
      <c r="K50" s="123">
        <f ca="1">IF(SUMIF(Pharmaceuticals!$C:$C,$B50,Pharmaceuticals!AU:AU)+SUMIF('Health Products &amp; Equipment'!$C:$C,$B50,'Health Products &amp; Equipment'!AU:AU)+SUMIF('Other Pharma &amp; Health Products'!$C:$C,$B50,'Other Pharma &amp; Health Products'!AU:AU)+SUMIF('PSM Costs'!$C:$C,$B50,'PSM Costs'!AU:AU)&gt;0,SUMIF(Pharmaceuticals!$C:$C,$B50,Pharmaceuticals!AU:AU)+SUMIF('Health Products &amp; Equipment'!$C:$C,$B50,'Health Products &amp; Equipment'!AU:AU)+SUMIF('Other Pharma &amp; Health Products'!$C:$C,$B50,'Other Pharma &amp; Health Products'!AU:AU)+SUMIF('PSM Costs'!$C:$C,$B50,'PSM Costs'!AU:AU),"")</f>
        <v>15000</v>
      </c>
      <c r="L50" s="181" t="str">
        <f t="shared" ca="1" si="2"/>
        <v/>
      </c>
      <c r="M50" s="176" t="str">
        <f ca="1">IF(SUMIF(Pharmaceuticals!$C:$C,$B50,Pharmaceuticals!BG:BG)+SUMIF('Health Products &amp; Equipment'!$C:$C,$B50,'Health Products &amp; Equipment'!BG:BG)+SUMIF('Other Pharma &amp; Health Products'!$C:$C,$B50,'Other Pharma &amp; Health Products'!BG:BG)+SUMIF('PSM Costs'!$C:$C,$B50,'PSM Costs'!BG:BG)&gt;0,SUMIF(Pharmaceuticals!$C:$C,$B50,Pharmaceuticals!BG:BG)+SUMIF('Health Products &amp; Equipment'!$C:$C,$B50,'Health Products &amp; Equipment'!BG:BG)+SUMIF('Other Pharma &amp; Health Products'!$C:$C,$B50,'Other Pharma &amp; Health Products'!BG:BG)+SUMIF('PSM Costs'!$C:$C,$B50,'PSM Costs'!BG:BG),"")</f>
        <v/>
      </c>
      <c r="N50" s="176" t="str">
        <f ca="1">IF(SUMIF(Pharmaceuticals!$C:$C,$B50,Pharmaceuticals!BH:BH)+SUMIF('Health Products &amp; Equipment'!$C:$C,$B50,'Health Products &amp; Equipment'!BH:BH)+SUMIF('Other Pharma &amp; Health Products'!$C:$C,$B50,'Other Pharma &amp; Health Products'!BH:BH)+SUMIF('PSM Costs'!$C:$C,$B50,'PSM Costs'!BH:BH)&gt;0,SUMIF(Pharmaceuticals!$C:$C,$B50,Pharmaceuticals!BH:BH)+SUMIF('Health Products &amp; Equipment'!$C:$C,$B50,'Health Products &amp; Equipment'!BH:BH)+SUMIF('Other Pharma &amp; Health Products'!$C:$C,$B50,'Other Pharma &amp; Health Products'!BH:BH)+SUMIF('PSM Costs'!$C:$C,$B50,'PSM Costs'!BH:BH),"")</f>
        <v/>
      </c>
      <c r="O50" s="182" t="str">
        <f t="shared" ca="1" si="3"/>
        <v/>
      </c>
      <c r="P50" s="123" t="str">
        <f ca="1">IF(SUMIF(Pharmaceuticals!$C:$C,$B50,Pharmaceuticals!BT:BT)+SUMIF('Health Products &amp; Equipment'!$C:$C,$B50,'Health Products &amp; Equipment'!BT:BT)+SUMIF('Other Pharma &amp; Health Products'!$C:$C,$B50,'Other Pharma &amp; Health Products'!BT:BT)+SUMIF('PSM Costs'!$C:$C,$B50,'PSM Costs'!BT:BT)&gt;0,SUMIF(Pharmaceuticals!$C:$C,$B50,Pharmaceuticals!BT:BT)+SUMIF('Health Products &amp; Equipment'!$C:$C,$B50,'Health Products &amp; Equipment'!BT:BT)+SUMIF('Other Pharma &amp; Health Products'!$C:$C,$B50,'Other Pharma &amp; Health Products'!BT:BT)+SUMIF('PSM Costs'!$C:$C,$B50,'PSM Costs'!BT:BT),"")</f>
        <v/>
      </c>
      <c r="Q50" s="123" t="str">
        <f ca="1">IF(SUMIF(Pharmaceuticals!$C:$C,$B50,Pharmaceuticals!BU:BU)+SUMIF('Health Products &amp; Equipment'!$C:$C,$B50,'Health Products &amp; Equipment'!BU:BU)+SUMIF('Other Pharma &amp; Health Products'!$C:$C,$B50,'Other Pharma &amp; Health Products'!BU:BU)+SUMIF('PSM Costs'!$C:$C,$B50,'PSM Costs'!BU:BU)&gt;0,SUMIF(Pharmaceuticals!$C:$C,$B50,Pharmaceuticals!BU:BU)+SUMIF('Health Products &amp; Equipment'!$C:$C,$B50,'Health Products &amp; Equipment'!BU:BU)+SUMIF('Other Pharma &amp; Health Products'!$C:$C,$B50,'Other Pharma &amp; Health Products'!BU:BU)+SUMIF('PSM Costs'!$C:$C,$B50,'PSM Costs'!BU:BU),"")</f>
        <v/>
      </c>
      <c r="R50" s="176">
        <f t="shared" ca="1" si="4"/>
        <v>30000</v>
      </c>
    </row>
    <row r="51" spans="1:18" x14ac:dyDescent="0.2">
      <c r="A51" s="107">
        <v>44</v>
      </c>
      <c r="B51" s="107" t="str">
        <f ca="1">IFERROR(VLOOKUP(A51,'Rank unique CI-Prod-Spec'!I:J,2,FALSE),"")</f>
        <v>7.6--0---0</v>
      </c>
      <c r="C51" s="122" t="str">
        <f ca="1">IFERROR(VLOOKUP(LEFT(B51,FIND("--",B51)-1),CatCostInp!D:E,2,FALSE),"")</f>
        <v>7.6 PSM Customs Clearance</v>
      </c>
      <c r="D51" s="122" t="str">
        <f ca="1">IFERROR(INDIRECT(ADDRESS(MATCH(VALUE(MID(B51,FIND("--",B51)+2,FIND("---",B51)-FIND("--",B51)-2)),CatProd!G:G,0),2,1,1,"CatProd")),"")</f>
        <v/>
      </c>
      <c r="E51" s="122" t="str">
        <f ca="1">IFERROR(INDIRECT(ADDRESS(MATCH(VALUE(RIGHT(B51,LEN(B51)-FIND("---",B51)-2)),CatProdSpec!I:I,0),3,1,1,"CatProdSpec")),"")</f>
        <v/>
      </c>
      <c r="F51" s="181">
        <f t="shared" ca="1" si="0"/>
        <v>1</v>
      </c>
      <c r="G51" s="176">
        <f ca="1">IF(SUMIF(Pharmaceuticals!$C:$C,$B51,Pharmaceuticals!AG:AG)+SUMIF('Health Products &amp; Equipment'!$C:$C,$B51,'Health Products &amp; Equipment'!AG:AG)+SUMIF('Other Pharma &amp; Health Products'!$C:$C,$B51,'Other Pharma &amp; Health Products'!AG:AG)+SUMIF('PSM Costs'!$C:$C,$B51,'PSM Costs'!AG:AG)&gt;0,SUMIF(Pharmaceuticals!$C:$C,$B51,Pharmaceuticals!AG:AG)+SUMIF('Health Products &amp; Equipment'!$C:$C,$B51,'Health Products &amp; Equipment'!AG:AG)+SUMIF('Other Pharma &amp; Health Products'!$C:$C,$B51,'Other Pharma &amp; Health Products'!AG:AG)+SUMIF('PSM Costs'!$C:$C,$B51,'PSM Costs'!AG:AG),"")</f>
        <v>5400</v>
      </c>
      <c r="H51" s="176">
        <f ca="1">IF(SUMIF(Pharmaceuticals!$C:$C,$B51,Pharmaceuticals!AH:AH)+SUMIF('Health Products &amp; Equipment'!$C:$C,$B51,'Health Products &amp; Equipment'!AH:AH)+SUMIF('Other Pharma &amp; Health Products'!$C:$C,$B51,'Other Pharma &amp; Health Products'!AH:AH)+SUMIF('PSM Costs'!$C:$C,$B51,'PSM Costs'!AH:AH)&gt;0,SUMIF(Pharmaceuticals!$C:$C,$B51,Pharmaceuticals!AH:AH)+SUMIF('Health Products &amp; Equipment'!$C:$C,$B51,'Health Products &amp; Equipment'!AH:AH)+SUMIF('Other Pharma &amp; Health Products'!$C:$C,$B51,'Other Pharma &amp; Health Products'!AH:AH)+SUMIF('PSM Costs'!$C:$C,$B51,'PSM Costs'!AH:AH),"")</f>
        <v>5400</v>
      </c>
      <c r="I51" s="182">
        <f t="shared" ca="1" si="1"/>
        <v>1</v>
      </c>
      <c r="J51" s="123">
        <f ca="1">IF(SUMIF(Pharmaceuticals!$C:$C,$B51,Pharmaceuticals!AT:AT)+SUMIF('Health Products &amp; Equipment'!$C:$C,$B51,'Health Products &amp; Equipment'!AT:AT)+SUMIF('Other Pharma &amp; Health Products'!$C:$C,$B51,'Other Pharma &amp; Health Products'!AT:AT)+SUMIF('PSM Costs'!$C:$C,$B51,'PSM Costs'!AT:AT)&gt;0,SUMIF(Pharmaceuticals!$C:$C,$B51,Pharmaceuticals!AT:AT)+SUMIF('Health Products &amp; Equipment'!$C:$C,$B51,'Health Products &amp; Equipment'!AT:AT)+SUMIF('Other Pharma &amp; Health Products'!$C:$C,$B51,'Other Pharma &amp; Health Products'!AT:AT)+SUMIF('PSM Costs'!$C:$C,$B51,'PSM Costs'!AT:AT),"")</f>
        <v>5400</v>
      </c>
      <c r="K51" s="123">
        <f ca="1">IF(SUMIF(Pharmaceuticals!$C:$C,$B51,Pharmaceuticals!AU:AU)+SUMIF('Health Products &amp; Equipment'!$C:$C,$B51,'Health Products &amp; Equipment'!AU:AU)+SUMIF('Other Pharma &amp; Health Products'!$C:$C,$B51,'Other Pharma &amp; Health Products'!AU:AU)+SUMIF('PSM Costs'!$C:$C,$B51,'PSM Costs'!AU:AU)&gt;0,SUMIF(Pharmaceuticals!$C:$C,$B51,Pharmaceuticals!AU:AU)+SUMIF('Health Products &amp; Equipment'!$C:$C,$B51,'Health Products &amp; Equipment'!AU:AU)+SUMIF('Other Pharma &amp; Health Products'!$C:$C,$B51,'Other Pharma &amp; Health Products'!AU:AU)+SUMIF('PSM Costs'!$C:$C,$B51,'PSM Costs'!AU:AU),"")</f>
        <v>5400</v>
      </c>
      <c r="L51" s="181">
        <f t="shared" ca="1" si="2"/>
        <v>1</v>
      </c>
      <c r="M51" s="176">
        <f ca="1">IF(SUMIF(Pharmaceuticals!$C:$C,$B51,Pharmaceuticals!BG:BG)+SUMIF('Health Products &amp; Equipment'!$C:$C,$B51,'Health Products &amp; Equipment'!BG:BG)+SUMIF('Other Pharma &amp; Health Products'!$C:$C,$B51,'Other Pharma &amp; Health Products'!BG:BG)+SUMIF('PSM Costs'!$C:$C,$B51,'PSM Costs'!BG:BG)&gt;0,SUMIF(Pharmaceuticals!$C:$C,$B51,Pharmaceuticals!BG:BG)+SUMIF('Health Products &amp; Equipment'!$C:$C,$B51,'Health Products &amp; Equipment'!BG:BG)+SUMIF('Other Pharma &amp; Health Products'!$C:$C,$B51,'Other Pharma &amp; Health Products'!BG:BG)+SUMIF('PSM Costs'!$C:$C,$B51,'PSM Costs'!BG:BG),"")</f>
        <v>5400</v>
      </c>
      <c r="N51" s="176">
        <f ca="1">IF(SUMIF(Pharmaceuticals!$C:$C,$B51,Pharmaceuticals!BH:BH)+SUMIF('Health Products &amp; Equipment'!$C:$C,$B51,'Health Products &amp; Equipment'!BH:BH)+SUMIF('Other Pharma &amp; Health Products'!$C:$C,$B51,'Other Pharma &amp; Health Products'!BH:BH)+SUMIF('PSM Costs'!$C:$C,$B51,'PSM Costs'!BH:BH)&gt;0,SUMIF(Pharmaceuticals!$C:$C,$B51,Pharmaceuticals!BH:BH)+SUMIF('Health Products &amp; Equipment'!$C:$C,$B51,'Health Products &amp; Equipment'!BH:BH)+SUMIF('Other Pharma &amp; Health Products'!$C:$C,$B51,'Other Pharma &amp; Health Products'!BH:BH)+SUMIF('PSM Costs'!$C:$C,$B51,'PSM Costs'!BH:BH),"")</f>
        <v>5400</v>
      </c>
      <c r="O51" s="182" t="str">
        <f t="shared" ca="1" si="3"/>
        <v/>
      </c>
      <c r="P51" s="123" t="str">
        <f ca="1">IF(SUMIF(Pharmaceuticals!$C:$C,$B51,Pharmaceuticals!BT:BT)+SUMIF('Health Products &amp; Equipment'!$C:$C,$B51,'Health Products &amp; Equipment'!BT:BT)+SUMIF('Other Pharma &amp; Health Products'!$C:$C,$B51,'Other Pharma &amp; Health Products'!BT:BT)+SUMIF('PSM Costs'!$C:$C,$B51,'PSM Costs'!BT:BT)&gt;0,SUMIF(Pharmaceuticals!$C:$C,$B51,Pharmaceuticals!BT:BT)+SUMIF('Health Products &amp; Equipment'!$C:$C,$B51,'Health Products &amp; Equipment'!BT:BT)+SUMIF('Other Pharma &amp; Health Products'!$C:$C,$B51,'Other Pharma &amp; Health Products'!BT:BT)+SUMIF('PSM Costs'!$C:$C,$B51,'PSM Costs'!BT:BT),"")</f>
        <v/>
      </c>
      <c r="Q51" s="123" t="str">
        <f ca="1">IF(SUMIF(Pharmaceuticals!$C:$C,$B51,Pharmaceuticals!BU:BU)+SUMIF('Health Products &amp; Equipment'!$C:$C,$B51,'Health Products &amp; Equipment'!BU:BU)+SUMIF('Other Pharma &amp; Health Products'!$C:$C,$B51,'Other Pharma &amp; Health Products'!BU:BU)+SUMIF('PSM Costs'!$C:$C,$B51,'PSM Costs'!BU:BU)&gt;0,SUMIF(Pharmaceuticals!$C:$C,$B51,Pharmaceuticals!BU:BU)+SUMIF('Health Products &amp; Equipment'!$C:$C,$B51,'Health Products &amp; Equipment'!BU:BU)+SUMIF('Other Pharma &amp; Health Products'!$C:$C,$B51,'Other Pharma &amp; Health Products'!BU:BU)+SUMIF('PSM Costs'!$C:$C,$B51,'PSM Costs'!BU:BU),"")</f>
        <v/>
      </c>
      <c r="R51" s="176">
        <f t="shared" ca="1" si="4"/>
        <v>16200</v>
      </c>
    </row>
    <row r="52" spans="1:18" x14ac:dyDescent="0.2">
      <c r="A52" s="107">
        <v>45</v>
      </c>
      <c r="B52" s="107" t="str">
        <f ca="1">IFERROR(VLOOKUP(A52,'Rank unique CI-Prod-Spec'!I:J,2,FALSE),"")</f>
        <v>7.7--0---0</v>
      </c>
      <c r="C52" s="122" t="str">
        <f ca="1">IFERROR(VLOOKUP(LEFT(B52,FIND("--",B52)-1),CatCostInp!D:E,2,FALSE),"")</f>
        <v>7.7 Other PSM costs</v>
      </c>
      <c r="D52" s="122" t="str">
        <f ca="1">IFERROR(INDIRECT(ADDRESS(MATCH(VALUE(MID(B52,FIND("--",B52)+2,FIND("---",B52)-FIND("--",B52)-2)),CatProd!G:G,0),2,1,1,"CatProd")),"")</f>
        <v/>
      </c>
      <c r="E52" s="122" t="str">
        <f ca="1">IFERROR(INDIRECT(ADDRESS(MATCH(VALUE(RIGHT(B52,LEN(B52)-FIND("---",B52)-2)),CatProdSpec!I:I,0),3,1,1,"CatProdSpec")),"")</f>
        <v/>
      </c>
      <c r="F52" s="181">
        <f t="shared" ca="1" si="0"/>
        <v>1</v>
      </c>
      <c r="G52" s="176">
        <f ca="1">IF(SUMIF(Pharmaceuticals!$C:$C,$B52,Pharmaceuticals!AG:AG)+SUMIF('Health Products &amp; Equipment'!$C:$C,$B52,'Health Products &amp; Equipment'!AG:AG)+SUMIF('Other Pharma &amp; Health Products'!$C:$C,$B52,'Other Pharma &amp; Health Products'!AG:AG)+SUMIF('PSM Costs'!$C:$C,$B52,'PSM Costs'!AG:AG)&gt;0,SUMIF(Pharmaceuticals!$C:$C,$B52,Pharmaceuticals!AG:AG)+SUMIF('Health Products &amp; Equipment'!$C:$C,$B52,'Health Products &amp; Equipment'!AG:AG)+SUMIF('Other Pharma &amp; Health Products'!$C:$C,$B52,'Other Pharma &amp; Health Products'!AG:AG)+SUMIF('PSM Costs'!$C:$C,$B52,'PSM Costs'!AG:AG),"")</f>
        <v>2000</v>
      </c>
      <c r="H52" s="176">
        <f ca="1">IF(SUMIF(Pharmaceuticals!$C:$C,$B52,Pharmaceuticals!AH:AH)+SUMIF('Health Products &amp; Equipment'!$C:$C,$B52,'Health Products &amp; Equipment'!AH:AH)+SUMIF('Other Pharma &amp; Health Products'!$C:$C,$B52,'Other Pharma &amp; Health Products'!AH:AH)+SUMIF('PSM Costs'!$C:$C,$B52,'PSM Costs'!AH:AH)&gt;0,SUMIF(Pharmaceuticals!$C:$C,$B52,Pharmaceuticals!AH:AH)+SUMIF('Health Products &amp; Equipment'!$C:$C,$B52,'Health Products &amp; Equipment'!AH:AH)+SUMIF('Other Pharma &amp; Health Products'!$C:$C,$B52,'Other Pharma &amp; Health Products'!AH:AH)+SUMIF('PSM Costs'!$C:$C,$B52,'PSM Costs'!AH:AH),"")</f>
        <v>2000</v>
      </c>
      <c r="I52" s="182">
        <f t="shared" ca="1" si="1"/>
        <v>1</v>
      </c>
      <c r="J52" s="123">
        <f ca="1">IF(SUMIF(Pharmaceuticals!$C:$C,$B52,Pharmaceuticals!AT:AT)+SUMIF('Health Products &amp; Equipment'!$C:$C,$B52,'Health Products &amp; Equipment'!AT:AT)+SUMIF('Other Pharma &amp; Health Products'!$C:$C,$B52,'Other Pharma &amp; Health Products'!AT:AT)+SUMIF('PSM Costs'!$C:$C,$B52,'PSM Costs'!AT:AT)&gt;0,SUMIF(Pharmaceuticals!$C:$C,$B52,Pharmaceuticals!AT:AT)+SUMIF('Health Products &amp; Equipment'!$C:$C,$B52,'Health Products &amp; Equipment'!AT:AT)+SUMIF('Other Pharma &amp; Health Products'!$C:$C,$B52,'Other Pharma &amp; Health Products'!AT:AT)+SUMIF('PSM Costs'!$C:$C,$B52,'PSM Costs'!AT:AT),"")</f>
        <v>2000</v>
      </c>
      <c r="K52" s="123">
        <f ca="1">IF(SUMIF(Pharmaceuticals!$C:$C,$B52,Pharmaceuticals!AU:AU)+SUMIF('Health Products &amp; Equipment'!$C:$C,$B52,'Health Products &amp; Equipment'!AU:AU)+SUMIF('Other Pharma &amp; Health Products'!$C:$C,$B52,'Other Pharma &amp; Health Products'!AU:AU)+SUMIF('PSM Costs'!$C:$C,$B52,'PSM Costs'!AU:AU)&gt;0,SUMIF(Pharmaceuticals!$C:$C,$B52,Pharmaceuticals!AU:AU)+SUMIF('Health Products &amp; Equipment'!$C:$C,$B52,'Health Products &amp; Equipment'!AU:AU)+SUMIF('Other Pharma &amp; Health Products'!$C:$C,$B52,'Other Pharma &amp; Health Products'!AU:AU)+SUMIF('PSM Costs'!$C:$C,$B52,'PSM Costs'!AU:AU),"")</f>
        <v>2000</v>
      </c>
      <c r="L52" s="181">
        <f t="shared" ca="1" si="2"/>
        <v>1</v>
      </c>
      <c r="M52" s="176">
        <f ca="1">IF(SUMIF(Pharmaceuticals!$C:$C,$B52,Pharmaceuticals!BG:BG)+SUMIF('Health Products &amp; Equipment'!$C:$C,$B52,'Health Products &amp; Equipment'!BG:BG)+SUMIF('Other Pharma &amp; Health Products'!$C:$C,$B52,'Other Pharma &amp; Health Products'!BG:BG)+SUMIF('PSM Costs'!$C:$C,$B52,'PSM Costs'!BG:BG)&gt;0,SUMIF(Pharmaceuticals!$C:$C,$B52,Pharmaceuticals!BG:BG)+SUMIF('Health Products &amp; Equipment'!$C:$C,$B52,'Health Products &amp; Equipment'!BG:BG)+SUMIF('Other Pharma &amp; Health Products'!$C:$C,$B52,'Other Pharma &amp; Health Products'!BG:BG)+SUMIF('PSM Costs'!$C:$C,$B52,'PSM Costs'!BG:BG),"")</f>
        <v>2000</v>
      </c>
      <c r="N52" s="176">
        <f ca="1">IF(SUMIF(Pharmaceuticals!$C:$C,$B52,Pharmaceuticals!BH:BH)+SUMIF('Health Products &amp; Equipment'!$C:$C,$B52,'Health Products &amp; Equipment'!BH:BH)+SUMIF('Other Pharma &amp; Health Products'!$C:$C,$B52,'Other Pharma &amp; Health Products'!BH:BH)+SUMIF('PSM Costs'!$C:$C,$B52,'PSM Costs'!BH:BH)&gt;0,SUMIF(Pharmaceuticals!$C:$C,$B52,Pharmaceuticals!BH:BH)+SUMIF('Health Products &amp; Equipment'!$C:$C,$B52,'Health Products &amp; Equipment'!BH:BH)+SUMIF('Other Pharma &amp; Health Products'!$C:$C,$B52,'Other Pharma &amp; Health Products'!BH:BH)+SUMIF('PSM Costs'!$C:$C,$B52,'PSM Costs'!BH:BH),"")</f>
        <v>2000</v>
      </c>
      <c r="O52" s="182" t="str">
        <f t="shared" ca="1" si="3"/>
        <v/>
      </c>
      <c r="P52" s="123" t="str">
        <f ca="1">IF(SUMIF(Pharmaceuticals!$C:$C,$B52,Pharmaceuticals!BT:BT)+SUMIF('Health Products &amp; Equipment'!$C:$C,$B52,'Health Products &amp; Equipment'!BT:BT)+SUMIF('Other Pharma &amp; Health Products'!$C:$C,$B52,'Other Pharma &amp; Health Products'!BT:BT)+SUMIF('PSM Costs'!$C:$C,$B52,'PSM Costs'!BT:BT)&gt;0,SUMIF(Pharmaceuticals!$C:$C,$B52,Pharmaceuticals!BT:BT)+SUMIF('Health Products &amp; Equipment'!$C:$C,$B52,'Health Products &amp; Equipment'!BT:BT)+SUMIF('Other Pharma &amp; Health Products'!$C:$C,$B52,'Other Pharma &amp; Health Products'!BT:BT)+SUMIF('PSM Costs'!$C:$C,$B52,'PSM Costs'!BT:BT),"")</f>
        <v/>
      </c>
      <c r="Q52" s="123" t="str">
        <f ca="1">IF(SUMIF(Pharmaceuticals!$C:$C,$B52,Pharmaceuticals!BU:BU)+SUMIF('Health Products &amp; Equipment'!$C:$C,$B52,'Health Products &amp; Equipment'!BU:BU)+SUMIF('Other Pharma &amp; Health Products'!$C:$C,$B52,'Other Pharma &amp; Health Products'!BU:BU)+SUMIF('PSM Costs'!$C:$C,$B52,'PSM Costs'!BU:BU)&gt;0,SUMIF(Pharmaceuticals!$C:$C,$B52,Pharmaceuticals!BU:BU)+SUMIF('Health Products &amp; Equipment'!$C:$C,$B52,'Health Products &amp; Equipment'!BU:BU)+SUMIF('Other Pharma &amp; Health Products'!$C:$C,$B52,'Other Pharma &amp; Health Products'!BU:BU)+SUMIF('PSM Costs'!$C:$C,$B52,'PSM Costs'!BU:BU),"")</f>
        <v/>
      </c>
      <c r="R52" s="176">
        <f t="shared" ca="1" si="4"/>
        <v>6000</v>
      </c>
    </row>
    <row r="53" spans="1:18" x14ac:dyDescent="0.2">
      <c r="A53" s="107">
        <v>46</v>
      </c>
      <c r="B53" s="107" t="str">
        <f ca="1">IFERROR(VLOOKUP(A53,'Rank unique CI-Prod-Spec'!I:J,2,FALSE),"")</f>
        <v/>
      </c>
      <c r="C53" s="122" t="str">
        <f ca="1">IFERROR(VLOOKUP(LEFT(B53,FIND("--",B53)-1),CatCostInp!D:E,2,FALSE),"")</f>
        <v/>
      </c>
      <c r="D53" s="122" t="str">
        <f ca="1">IFERROR(INDIRECT(ADDRESS(MATCH(VALUE(MID(B53,FIND("--",B53)+2,FIND("---",B53)-FIND("--",B53)-2)),CatProd!G:G,0),2,1,1,"CatProd")),"")</f>
        <v/>
      </c>
      <c r="E53" s="122" t="str">
        <f ca="1">IFERROR(INDIRECT(ADDRESS(MATCH(VALUE(RIGHT(B53,LEN(B53)-FIND("---",B53)-2)),CatProdSpec!I:I,0),3,1,1,"CatProdSpec")),"")</f>
        <v/>
      </c>
      <c r="F53" s="181" t="str">
        <f t="shared" ca="1" si="0"/>
        <v/>
      </c>
      <c r="G53" s="176" t="str">
        <f ca="1">IF(SUMIF(Pharmaceuticals!$C:$C,$B53,Pharmaceuticals!AG:AG)+SUMIF('Health Products &amp; Equipment'!$C:$C,$B53,'Health Products &amp; Equipment'!AG:AG)+SUMIF('Other Pharma &amp; Health Products'!$C:$C,$B53,'Other Pharma &amp; Health Products'!AG:AG)+SUMIF('PSM Costs'!$C:$C,$B53,'PSM Costs'!AG:AG)&gt;0,SUMIF(Pharmaceuticals!$C:$C,$B53,Pharmaceuticals!AG:AG)+SUMIF('Health Products &amp; Equipment'!$C:$C,$B53,'Health Products &amp; Equipment'!AG:AG)+SUMIF('Other Pharma &amp; Health Products'!$C:$C,$B53,'Other Pharma &amp; Health Products'!AG:AG)+SUMIF('PSM Costs'!$C:$C,$B53,'PSM Costs'!AG:AG),"")</f>
        <v/>
      </c>
      <c r="H53" s="176" t="str">
        <f ca="1">IF(SUMIF(Pharmaceuticals!$C:$C,$B53,Pharmaceuticals!AH:AH)+SUMIF('Health Products &amp; Equipment'!$C:$C,$B53,'Health Products &amp; Equipment'!AH:AH)+SUMIF('Other Pharma &amp; Health Products'!$C:$C,$B53,'Other Pharma &amp; Health Products'!AH:AH)+SUMIF('PSM Costs'!$C:$C,$B53,'PSM Costs'!AH:AH)&gt;0,SUMIF(Pharmaceuticals!$C:$C,$B53,Pharmaceuticals!AH:AH)+SUMIF('Health Products &amp; Equipment'!$C:$C,$B53,'Health Products &amp; Equipment'!AH:AH)+SUMIF('Other Pharma &amp; Health Products'!$C:$C,$B53,'Other Pharma &amp; Health Products'!AH:AH)+SUMIF('PSM Costs'!$C:$C,$B53,'PSM Costs'!AH:AH),"")</f>
        <v/>
      </c>
      <c r="I53" s="182" t="str">
        <f t="shared" ca="1" si="1"/>
        <v/>
      </c>
      <c r="J53" s="123" t="str">
        <f ca="1">IF(SUMIF(Pharmaceuticals!$C:$C,$B53,Pharmaceuticals!AT:AT)+SUMIF('Health Products &amp; Equipment'!$C:$C,$B53,'Health Products &amp; Equipment'!AT:AT)+SUMIF('Other Pharma &amp; Health Products'!$C:$C,$B53,'Other Pharma &amp; Health Products'!AT:AT)+SUMIF('PSM Costs'!$C:$C,$B53,'PSM Costs'!AT:AT)&gt;0,SUMIF(Pharmaceuticals!$C:$C,$B53,Pharmaceuticals!AT:AT)+SUMIF('Health Products &amp; Equipment'!$C:$C,$B53,'Health Products &amp; Equipment'!AT:AT)+SUMIF('Other Pharma &amp; Health Products'!$C:$C,$B53,'Other Pharma &amp; Health Products'!AT:AT)+SUMIF('PSM Costs'!$C:$C,$B53,'PSM Costs'!AT:AT),"")</f>
        <v/>
      </c>
      <c r="K53" s="123" t="str">
        <f ca="1">IF(SUMIF(Pharmaceuticals!$C:$C,$B53,Pharmaceuticals!AU:AU)+SUMIF('Health Products &amp; Equipment'!$C:$C,$B53,'Health Products &amp; Equipment'!AU:AU)+SUMIF('Other Pharma &amp; Health Products'!$C:$C,$B53,'Other Pharma &amp; Health Products'!AU:AU)+SUMIF('PSM Costs'!$C:$C,$B53,'PSM Costs'!AU:AU)&gt;0,SUMIF(Pharmaceuticals!$C:$C,$B53,Pharmaceuticals!AU:AU)+SUMIF('Health Products &amp; Equipment'!$C:$C,$B53,'Health Products &amp; Equipment'!AU:AU)+SUMIF('Other Pharma &amp; Health Products'!$C:$C,$B53,'Other Pharma &amp; Health Products'!AU:AU)+SUMIF('PSM Costs'!$C:$C,$B53,'PSM Costs'!AU:AU),"")</f>
        <v/>
      </c>
      <c r="L53" s="181" t="str">
        <f t="shared" ca="1" si="2"/>
        <v/>
      </c>
      <c r="M53" s="176" t="str">
        <f ca="1">IF(SUMIF(Pharmaceuticals!$C:$C,$B53,Pharmaceuticals!BG:BG)+SUMIF('Health Products &amp; Equipment'!$C:$C,$B53,'Health Products &amp; Equipment'!BG:BG)+SUMIF('Other Pharma &amp; Health Products'!$C:$C,$B53,'Other Pharma &amp; Health Products'!BG:BG)+SUMIF('PSM Costs'!$C:$C,$B53,'PSM Costs'!BG:BG)&gt;0,SUMIF(Pharmaceuticals!$C:$C,$B53,Pharmaceuticals!BG:BG)+SUMIF('Health Products &amp; Equipment'!$C:$C,$B53,'Health Products &amp; Equipment'!BG:BG)+SUMIF('Other Pharma &amp; Health Products'!$C:$C,$B53,'Other Pharma &amp; Health Products'!BG:BG)+SUMIF('PSM Costs'!$C:$C,$B53,'PSM Costs'!BG:BG),"")</f>
        <v/>
      </c>
      <c r="N53" s="176" t="str">
        <f ca="1">IF(SUMIF(Pharmaceuticals!$C:$C,$B53,Pharmaceuticals!BH:BH)+SUMIF('Health Products &amp; Equipment'!$C:$C,$B53,'Health Products &amp; Equipment'!BH:BH)+SUMIF('Other Pharma &amp; Health Products'!$C:$C,$B53,'Other Pharma &amp; Health Products'!BH:BH)+SUMIF('PSM Costs'!$C:$C,$B53,'PSM Costs'!BH:BH)&gt;0,SUMIF(Pharmaceuticals!$C:$C,$B53,Pharmaceuticals!BH:BH)+SUMIF('Health Products &amp; Equipment'!$C:$C,$B53,'Health Products &amp; Equipment'!BH:BH)+SUMIF('Other Pharma &amp; Health Products'!$C:$C,$B53,'Other Pharma &amp; Health Products'!BH:BH)+SUMIF('PSM Costs'!$C:$C,$B53,'PSM Costs'!BH:BH),"")</f>
        <v/>
      </c>
      <c r="O53" s="182" t="str">
        <f t="shared" ca="1" si="3"/>
        <v/>
      </c>
      <c r="P53" s="123" t="str">
        <f ca="1">IF(SUMIF(Pharmaceuticals!$C:$C,$B53,Pharmaceuticals!BT:BT)+SUMIF('Health Products &amp; Equipment'!$C:$C,$B53,'Health Products &amp; Equipment'!BT:BT)+SUMIF('Other Pharma &amp; Health Products'!$C:$C,$B53,'Other Pharma &amp; Health Products'!BT:BT)+SUMIF('PSM Costs'!$C:$C,$B53,'PSM Costs'!BT:BT)&gt;0,SUMIF(Pharmaceuticals!$C:$C,$B53,Pharmaceuticals!BT:BT)+SUMIF('Health Products &amp; Equipment'!$C:$C,$B53,'Health Products &amp; Equipment'!BT:BT)+SUMIF('Other Pharma &amp; Health Products'!$C:$C,$B53,'Other Pharma &amp; Health Products'!BT:BT)+SUMIF('PSM Costs'!$C:$C,$B53,'PSM Costs'!BT:BT),"")</f>
        <v/>
      </c>
      <c r="Q53" s="123" t="str">
        <f ca="1">IF(SUMIF(Pharmaceuticals!$C:$C,$B53,Pharmaceuticals!BU:BU)+SUMIF('Health Products &amp; Equipment'!$C:$C,$B53,'Health Products &amp; Equipment'!BU:BU)+SUMIF('Other Pharma &amp; Health Products'!$C:$C,$B53,'Other Pharma &amp; Health Products'!BU:BU)+SUMIF('PSM Costs'!$C:$C,$B53,'PSM Costs'!BU:BU)&gt;0,SUMIF(Pharmaceuticals!$C:$C,$B53,Pharmaceuticals!BU:BU)+SUMIF('Health Products &amp; Equipment'!$C:$C,$B53,'Health Products &amp; Equipment'!BU:BU)+SUMIF('Other Pharma &amp; Health Products'!$C:$C,$B53,'Other Pharma &amp; Health Products'!BU:BU)+SUMIF('PSM Costs'!$C:$C,$B53,'PSM Costs'!BU:BU),"")</f>
        <v/>
      </c>
      <c r="R53" s="176" t="str">
        <f t="shared" ca="1" si="4"/>
        <v/>
      </c>
    </row>
    <row r="54" spans="1:18" x14ac:dyDescent="0.2">
      <c r="A54" s="107">
        <v>47</v>
      </c>
      <c r="B54" s="107" t="str">
        <f ca="1">IFERROR(VLOOKUP(A54,'Rank unique CI-Prod-Spec'!I:J,2,FALSE),"")</f>
        <v/>
      </c>
      <c r="C54" s="122" t="str">
        <f ca="1">IFERROR(VLOOKUP(LEFT(B54,FIND("--",B54)-1),CatCostInp!D:E,2,FALSE),"")</f>
        <v/>
      </c>
      <c r="D54" s="122" t="str">
        <f ca="1">IFERROR(INDIRECT(ADDRESS(MATCH(VALUE(MID(B54,FIND("--",B54)+2,FIND("---",B54)-FIND("--",B54)-2)),CatProd!G:G,0),2,1,1,"CatProd")),"")</f>
        <v/>
      </c>
      <c r="E54" s="122" t="str">
        <f ca="1">IFERROR(INDIRECT(ADDRESS(MATCH(VALUE(RIGHT(B54,LEN(B54)-FIND("---",B54)-2)),CatProdSpec!I:I,0),3,1,1,"CatProdSpec")),"")</f>
        <v/>
      </c>
      <c r="F54" s="181" t="str">
        <f t="shared" ca="1" si="0"/>
        <v/>
      </c>
      <c r="G54" s="176" t="str">
        <f ca="1">IF(SUMIF(Pharmaceuticals!$C:$C,$B54,Pharmaceuticals!AG:AG)+SUMIF('Health Products &amp; Equipment'!$C:$C,$B54,'Health Products &amp; Equipment'!AG:AG)+SUMIF('Other Pharma &amp; Health Products'!$C:$C,$B54,'Other Pharma &amp; Health Products'!AG:AG)+SUMIF('PSM Costs'!$C:$C,$B54,'PSM Costs'!AG:AG)&gt;0,SUMIF(Pharmaceuticals!$C:$C,$B54,Pharmaceuticals!AG:AG)+SUMIF('Health Products &amp; Equipment'!$C:$C,$B54,'Health Products &amp; Equipment'!AG:AG)+SUMIF('Other Pharma &amp; Health Products'!$C:$C,$B54,'Other Pharma &amp; Health Products'!AG:AG)+SUMIF('PSM Costs'!$C:$C,$B54,'PSM Costs'!AG:AG),"")</f>
        <v/>
      </c>
      <c r="H54" s="176" t="str">
        <f ca="1">IF(SUMIF(Pharmaceuticals!$C:$C,$B54,Pharmaceuticals!AH:AH)+SUMIF('Health Products &amp; Equipment'!$C:$C,$B54,'Health Products &amp; Equipment'!AH:AH)+SUMIF('Other Pharma &amp; Health Products'!$C:$C,$B54,'Other Pharma &amp; Health Products'!AH:AH)+SUMIF('PSM Costs'!$C:$C,$B54,'PSM Costs'!AH:AH)&gt;0,SUMIF(Pharmaceuticals!$C:$C,$B54,Pharmaceuticals!AH:AH)+SUMIF('Health Products &amp; Equipment'!$C:$C,$B54,'Health Products &amp; Equipment'!AH:AH)+SUMIF('Other Pharma &amp; Health Products'!$C:$C,$B54,'Other Pharma &amp; Health Products'!AH:AH)+SUMIF('PSM Costs'!$C:$C,$B54,'PSM Costs'!AH:AH),"")</f>
        <v/>
      </c>
      <c r="I54" s="182" t="str">
        <f t="shared" ca="1" si="1"/>
        <v/>
      </c>
      <c r="J54" s="123" t="str">
        <f ca="1">IF(SUMIF(Pharmaceuticals!$C:$C,$B54,Pharmaceuticals!AT:AT)+SUMIF('Health Products &amp; Equipment'!$C:$C,$B54,'Health Products &amp; Equipment'!AT:AT)+SUMIF('Other Pharma &amp; Health Products'!$C:$C,$B54,'Other Pharma &amp; Health Products'!AT:AT)+SUMIF('PSM Costs'!$C:$C,$B54,'PSM Costs'!AT:AT)&gt;0,SUMIF(Pharmaceuticals!$C:$C,$B54,Pharmaceuticals!AT:AT)+SUMIF('Health Products &amp; Equipment'!$C:$C,$B54,'Health Products &amp; Equipment'!AT:AT)+SUMIF('Other Pharma &amp; Health Products'!$C:$C,$B54,'Other Pharma &amp; Health Products'!AT:AT)+SUMIF('PSM Costs'!$C:$C,$B54,'PSM Costs'!AT:AT),"")</f>
        <v/>
      </c>
      <c r="K54" s="123" t="str">
        <f ca="1">IF(SUMIF(Pharmaceuticals!$C:$C,$B54,Pharmaceuticals!AU:AU)+SUMIF('Health Products &amp; Equipment'!$C:$C,$B54,'Health Products &amp; Equipment'!AU:AU)+SUMIF('Other Pharma &amp; Health Products'!$C:$C,$B54,'Other Pharma &amp; Health Products'!AU:AU)+SUMIF('PSM Costs'!$C:$C,$B54,'PSM Costs'!AU:AU)&gt;0,SUMIF(Pharmaceuticals!$C:$C,$B54,Pharmaceuticals!AU:AU)+SUMIF('Health Products &amp; Equipment'!$C:$C,$B54,'Health Products &amp; Equipment'!AU:AU)+SUMIF('Other Pharma &amp; Health Products'!$C:$C,$B54,'Other Pharma &amp; Health Products'!AU:AU)+SUMIF('PSM Costs'!$C:$C,$B54,'PSM Costs'!AU:AU),"")</f>
        <v/>
      </c>
      <c r="L54" s="181" t="str">
        <f t="shared" ca="1" si="2"/>
        <v/>
      </c>
      <c r="M54" s="176" t="str">
        <f ca="1">IF(SUMIF(Pharmaceuticals!$C:$C,$B54,Pharmaceuticals!BG:BG)+SUMIF('Health Products &amp; Equipment'!$C:$C,$B54,'Health Products &amp; Equipment'!BG:BG)+SUMIF('Other Pharma &amp; Health Products'!$C:$C,$B54,'Other Pharma &amp; Health Products'!BG:BG)+SUMIF('PSM Costs'!$C:$C,$B54,'PSM Costs'!BG:BG)&gt;0,SUMIF(Pharmaceuticals!$C:$C,$B54,Pharmaceuticals!BG:BG)+SUMIF('Health Products &amp; Equipment'!$C:$C,$B54,'Health Products &amp; Equipment'!BG:BG)+SUMIF('Other Pharma &amp; Health Products'!$C:$C,$B54,'Other Pharma &amp; Health Products'!BG:BG)+SUMIF('PSM Costs'!$C:$C,$B54,'PSM Costs'!BG:BG),"")</f>
        <v/>
      </c>
      <c r="N54" s="176" t="str">
        <f ca="1">IF(SUMIF(Pharmaceuticals!$C:$C,$B54,Pharmaceuticals!BH:BH)+SUMIF('Health Products &amp; Equipment'!$C:$C,$B54,'Health Products &amp; Equipment'!BH:BH)+SUMIF('Other Pharma &amp; Health Products'!$C:$C,$B54,'Other Pharma &amp; Health Products'!BH:BH)+SUMIF('PSM Costs'!$C:$C,$B54,'PSM Costs'!BH:BH)&gt;0,SUMIF(Pharmaceuticals!$C:$C,$B54,Pharmaceuticals!BH:BH)+SUMIF('Health Products &amp; Equipment'!$C:$C,$B54,'Health Products &amp; Equipment'!BH:BH)+SUMIF('Other Pharma &amp; Health Products'!$C:$C,$B54,'Other Pharma &amp; Health Products'!BH:BH)+SUMIF('PSM Costs'!$C:$C,$B54,'PSM Costs'!BH:BH),"")</f>
        <v/>
      </c>
      <c r="O54" s="182" t="str">
        <f t="shared" ca="1" si="3"/>
        <v/>
      </c>
      <c r="P54" s="123" t="str">
        <f ca="1">IF(SUMIF(Pharmaceuticals!$C:$C,$B54,Pharmaceuticals!BT:BT)+SUMIF('Health Products &amp; Equipment'!$C:$C,$B54,'Health Products &amp; Equipment'!BT:BT)+SUMIF('Other Pharma &amp; Health Products'!$C:$C,$B54,'Other Pharma &amp; Health Products'!BT:BT)+SUMIF('PSM Costs'!$C:$C,$B54,'PSM Costs'!BT:BT)&gt;0,SUMIF(Pharmaceuticals!$C:$C,$B54,Pharmaceuticals!BT:BT)+SUMIF('Health Products &amp; Equipment'!$C:$C,$B54,'Health Products &amp; Equipment'!BT:BT)+SUMIF('Other Pharma &amp; Health Products'!$C:$C,$B54,'Other Pharma &amp; Health Products'!BT:BT)+SUMIF('PSM Costs'!$C:$C,$B54,'PSM Costs'!BT:BT),"")</f>
        <v/>
      </c>
      <c r="Q54" s="123" t="str">
        <f ca="1">IF(SUMIF(Pharmaceuticals!$C:$C,$B54,Pharmaceuticals!BU:BU)+SUMIF('Health Products &amp; Equipment'!$C:$C,$B54,'Health Products &amp; Equipment'!BU:BU)+SUMIF('Other Pharma &amp; Health Products'!$C:$C,$B54,'Other Pharma &amp; Health Products'!BU:BU)+SUMIF('PSM Costs'!$C:$C,$B54,'PSM Costs'!BU:BU)&gt;0,SUMIF(Pharmaceuticals!$C:$C,$B54,Pharmaceuticals!BU:BU)+SUMIF('Health Products &amp; Equipment'!$C:$C,$B54,'Health Products &amp; Equipment'!BU:BU)+SUMIF('Other Pharma &amp; Health Products'!$C:$C,$B54,'Other Pharma &amp; Health Products'!BU:BU)+SUMIF('PSM Costs'!$C:$C,$B54,'PSM Costs'!BU:BU),"")</f>
        <v/>
      </c>
      <c r="R54" s="176" t="str">
        <f t="shared" ca="1" si="4"/>
        <v/>
      </c>
    </row>
    <row r="55" spans="1:18" x14ac:dyDescent="0.2">
      <c r="A55" s="107">
        <v>48</v>
      </c>
      <c r="B55" s="107" t="str">
        <f ca="1">IFERROR(VLOOKUP(A55,'Rank unique CI-Prod-Spec'!I:J,2,FALSE),"")</f>
        <v/>
      </c>
      <c r="C55" s="122" t="str">
        <f ca="1">IFERROR(VLOOKUP(LEFT(B55,FIND("--",B55)-1),CatCostInp!D:E,2,FALSE),"")</f>
        <v/>
      </c>
      <c r="D55" s="122" t="str">
        <f ca="1">IFERROR(INDIRECT(ADDRESS(MATCH(VALUE(MID(B55,FIND("--",B55)+2,FIND("---",B55)-FIND("--",B55)-2)),CatProd!G:G,0),2,1,1,"CatProd")),"")</f>
        <v/>
      </c>
      <c r="E55" s="122" t="str">
        <f ca="1">IFERROR(INDIRECT(ADDRESS(MATCH(VALUE(RIGHT(B55,LEN(B55)-FIND("---",B55)-2)),CatProdSpec!I:I,0),3,1,1,"CatProdSpec")),"")</f>
        <v/>
      </c>
      <c r="F55" s="181" t="str">
        <f t="shared" ca="1" si="0"/>
        <v/>
      </c>
      <c r="G55" s="176" t="str">
        <f ca="1">IF(SUMIF(Pharmaceuticals!$C:$C,$B55,Pharmaceuticals!AG:AG)+SUMIF('Health Products &amp; Equipment'!$C:$C,$B55,'Health Products &amp; Equipment'!AG:AG)+SUMIF('Other Pharma &amp; Health Products'!$C:$C,$B55,'Other Pharma &amp; Health Products'!AG:AG)+SUMIF('PSM Costs'!$C:$C,$B55,'PSM Costs'!AG:AG)&gt;0,SUMIF(Pharmaceuticals!$C:$C,$B55,Pharmaceuticals!AG:AG)+SUMIF('Health Products &amp; Equipment'!$C:$C,$B55,'Health Products &amp; Equipment'!AG:AG)+SUMIF('Other Pharma &amp; Health Products'!$C:$C,$B55,'Other Pharma &amp; Health Products'!AG:AG)+SUMIF('PSM Costs'!$C:$C,$B55,'PSM Costs'!AG:AG),"")</f>
        <v/>
      </c>
      <c r="H55" s="176" t="str">
        <f ca="1">IF(SUMIF(Pharmaceuticals!$C:$C,$B55,Pharmaceuticals!AH:AH)+SUMIF('Health Products &amp; Equipment'!$C:$C,$B55,'Health Products &amp; Equipment'!AH:AH)+SUMIF('Other Pharma &amp; Health Products'!$C:$C,$B55,'Other Pharma &amp; Health Products'!AH:AH)+SUMIF('PSM Costs'!$C:$C,$B55,'PSM Costs'!AH:AH)&gt;0,SUMIF(Pharmaceuticals!$C:$C,$B55,Pharmaceuticals!AH:AH)+SUMIF('Health Products &amp; Equipment'!$C:$C,$B55,'Health Products &amp; Equipment'!AH:AH)+SUMIF('Other Pharma &amp; Health Products'!$C:$C,$B55,'Other Pharma &amp; Health Products'!AH:AH)+SUMIF('PSM Costs'!$C:$C,$B55,'PSM Costs'!AH:AH),"")</f>
        <v/>
      </c>
      <c r="I55" s="182" t="str">
        <f t="shared" ca="1" si="1"/>
        <v/>
      </c>
      <c r="J55" s="123" t="str">
        <f ca="1">IF(SUMIF(Pharmaceuticals!$C:$C,$B55,Pharmaceuticals!AT:AT)+SUMIF('Health Products &amp; Equipment'!$C:$C,$B55,'Health Products &amp; Equipment'!AT:AT)+SUMIF('Other Pharma &amp; Health Products'!$C:$C,$B55,'Other Pharma &amp; Health Products'!AT:AT)+SUMIF('PSM Costs'!$C:$C,$B55,'PSM Costs'!AT:AT)&gt;0,SUMIF(Pharmaceuticals!$C:$C,$B55,Pharmaceuticals!AT:AT)+SUMIF('Health Products &amp; Equipment'!$C:$C,$B55,'Health Products &amp; Equipment'!AT:AT)+SUMIF('Other Pharma &amp; Health Products'!$C:$C,$B55,'Other Pharma &amp; Health Products'!AT:AT)+SUMIF('PSM Costs'!$C:$C,$B55,'PSM Costs'!AT:AT),"")</f>
        <v/>
      </c>
      <c r="K55" s="123" t="str">
        <f ca="1">IF(SUMIF(Pharmaceuticals!$C:$C,$B55,Pharmaceuticals!AU:AU)+SUMIF('Health Products &amp; Equipment'!$C:$C,$B55,'Health Products &amp; Equipment'!AU:AU)+SUMIF('Other Pharma &amp; Health Products'!$C:$C,$B55,'Other Pharma &amp; Health Products'!AU:AU)+SUMIF('PSM Costs'!$C:$C,$B55,'PSM Costs'!AU:AU)&gt;0,SUMIF(Pharmaceuticals!$C:$C,$B55,Pharmaceuticals!AU:AU)+SUMIF('Health Products &amp; Equipment'!$C:$C,$B55,'Health Products &amp; Equipment'!AU:AU)+SUMIF('Other Pharma &amp; Health Products'!$C:$C,$B55,'Other Pharma &amp; Health Products'!AU:AU)+SUMIF('PSM Costs'!$C:$C,$B55,'PSM Costs'!AU:AU),"")</f>
        <v/>
      </c>
      <c r="L55" s="181" t="str">
        <f t="shared" ca="1" si="2"/>
        <v/>
      </c>
      <c r="M55" s="176" t="str">
        <f ca="1">IF(SUMIF(Pharmaceuticals!$C:$C,$B55,Pharmaceuticals!BG:BG)+SUMIF('Health Products &amp; Equipment'!$C:$C,$B55,'Health Products &amp; Equipment'!BG:BG)+SUMIF('Other Pharma &amp; Health Products'!$C:$C,$B55,'Other Pharma &amp; Health Products'!BG:BG)+SUMIF('PSM Costs'!$C:$C,$B55,'PSM Costs'!BG:BG)&gt;0,SUMIF(Pharmaceuticals!$C:$C,$B55,Pharmaceuticals!BG:BG)+SUMIF('Health Products &amp; Equipment'!$C:$C,$B55,'Health Products &amp; Equipment'!BG:BG)+SUMIF('Other Pharma &amp; Health Products'!$C:$C,$B55,'Other Pharma &amp; Health Products'!BG:BG)+SUMIF('PSM Costs'!$C:$C,$B55,'PSM Costs'!BG:BG),"")</f>
        <v/>
      </c>
      <c r="N55" s="176" t="str">
        <f ca="1">IF(SUMIF(Pharmaceuticals!$C:$C,$B55,Pharmaceuticals!BH:BH)+SUMIF('Health Products &amp; Equipment'!$C:$C,$B55,'Health Products &amp; Equipment'!BH:BH)+SUMIF('Other Pharma &amp; Health Products'!$C:$C,$B55,'Other Pharma &amp; Health Products'!BH:BH)+SUMIF('PSM Costs'!$C:$C,$B55,'PSM Costs'!BH:BH)&gt;0,SUMIF(Pharmaceuticals!$C:$C,$B55,Pharmaceuticals!BH:BH)+SUMIF('Health Products &amp; Equipment'!$C:$C,$B55,'Health Products &amp; Equipment'!BH:BH)+SUMIF('Other Pharma &amp; Health Products'!$C:$C,$B55,'Other Pharma &amp; Health Products'!BH:BH)+SUMIF('PSM Costs'!$C:$C,$B55,'PSM Costs'!BH:BH),"")</f>
        <v/>
      </c>
      <c r="O55" s="182" t="str">
        <f t="shared" ca="1" si="3"/>
        <v/>
      </c>
      <c r="P55" s="123" t="str">
        <f ca="1">IF(SUMIF(Pharmaceuticals!$C:$C,$B55,Pharmaceuticals!BT:BT)+SUMIF('Health Products &amp; Equipment'!$C:$C,$B55,'Health Products &amp; Equipment'!BT:BT)+SUMIF('Other Pharma &amp; Health Products'!$C:$C,$B55,'Other Pharma &amp; Health Products'!BT:BT)+SUMIF('PSM Costs'!$C:$C,$B55,'PSM Costs'!BT:BT)&gt;0,SUMIF(Pharmaceuticals!$C:$C,$B55,Pharmaceuticals!BT:BT)+SUMIF('Health Products &amp; Equipment'!$C:$C,$B55,'Health Products &amp; Equipment'!BT:BT)+SUMIF('Other Pharma &amp; Health Products'!$C:$C,$B55,'Other Pharma &amp; Health Products'!BT:BT)+SUMIF('PSM Costs'!$C:$C,$B55,'PSM Costs'!BT:BT),"")</f>
        <v/>
      </c>
      <c r="Q55" s="123" t="str">
        <f ca="1">IF(SUMIF(Pharmaceuticals!$C:$C,$B55,Pharmaceuticals!BU:BU)+SUMIF('Health Products &amp; Equipment'!$C:$C,$B55,'Health Products &amp; Equipment'!BU:BU)+SUMIF('Other Pharma &amp; Health Products'!$C:$C,$B55,'Other Pharma &amp; Health Products'!BU:BU)+SUMIF('PSM Costs'!$C:$C,$B55,'PSM Costs'!BU:BU)&gt;0,SUMIF(Pharmaceuticals!$C:$C,$B55,Pharmaceuticals!BU:BU)+SUMIF('Health Products &amp; Equipment'!$C:$C,$B55,'Health Products &amp; Equipment'!BU:BU)+SUMIF('Other Pharma &amp; Health Products'!$C:$C,$B55,'Other Pharma &amp; Health Products'!BU:BU)+SUMIF('PSM Costs'!$C:$C,$B55,'PSM Costs'!BU:BU),"")</f>
        <v/>
      </c>
      <c r="R55" s="176" t="str">
        <f t="shared" ca="1" si="4"/>
        <v/>
      </c>
    </row>
    <row r="56" spans="1:18" x14ac:dyDescent="0.2">
      <c r="A56" s="107">
        <v>49</v>
      </c>
      <c r="B56" s="107" t="str">
        <f ca="1">IFERROR(VLOOKUP(A56,'Rank unique CI-Prod-Spec'!I:J,2,FALSE),"")</f>
        <v/>
      </c>
      <c r="C56" s="122" t="str">
        <f ca="1">IFERROR(VLOOKUP(LEFT(B56,FIND("--",B56)-1),CatCostInp!D:E,2,FALSE),"")</f>
        <v/>
      </c>
      <c r="D56" s="122" t="str">
        <f ca="1">IFERROR(INDIRECT(ADDRESS(MATCH(VALUE(MID(B56,FIND("--",B56)+2,FIND("---",B56)-FIND("--",B56)-2)),CatProd!G:G,0),2,1,1,"CatProd")),"")</f>
        <v/>
      </c>
      <c r="E56" s="122" t="str">
        <f ca="1">IFERROR(INDIRECT(ADDRESS(MATCH(VALUE(RIGHT(B56,LEN(B56)-FIND("---",B56)-2)),CatProdSpec!I:I,0),3,1,1,"CatProdSpec")),"")</f>
        <v/>
      </c>
      <c r="F56" s="181" t="str">
        <f t="shared" ca="1" si="0"/>
        <v/>
      </c>
      <c r="G56" s="176" t="str">
        <f ca="1">IF(SUMIF(Pharmaceuticals!$C:$C,$B56,Pharmaceuticals!AG:AG)+SUMIF('Health Products &amp; Equipment'!$C:$C,$B56,'Health Products &amp; Equipment'!AG:AG)+SUMIF('Other Pharma &amp; Health Products'!$C:$C,$B56,'Other Pharma &amp; Health Products'!AG:AG)+SUMIF('PSM Costs'!$C:$C,$B56,'PSM Costs'!AG:AG)&gt;0,SUMIF(Pharmaceuticals!$C:$C,$B56,Pharmaceuticals!AG:AG)+SUMIF('Health Products &amp; Equipment'!$C:$C,$B56,'Health Products &amp; Equipment'!AG:AG)+SUMIF('Other Pharma &amp; Health Products'!$C:$C,$B56,'Other Pharma &amp; Health Products'!AG:AG)+SUMIF('PSM Costs'!$C:$C,$B56,'PSM Costs'!AG:AG),"")</f>
        <v/>
      </c>
      <c r="H56" s="176" t="str">
        <f ca="1">IF(SUMIF(Pharmaceuticals!$C:$C,$B56,Pharmaceuticals!AH:AH)+SUMIF('Health Products &amp; Equipment'!$C:$C,$B56,'Health Products &amp; Equipment'!AH:AH)+SUMIF('Other Pharma &amp; Health Products'!$C:$C,$B56,'Other Pharma &amp; Health Products'!AH:AH)+SUMIF('PSM Costs'!$C:$C,$B56,'PSM Costs'!AH:AH)&gt;0,SUMIF(Pharmaceuticals!$C:$C,$B56,Pharmaceuticals!AH:AH)+SUMIF('Health Products &amp; Equipment'!$C:$C,$B56,'Health Products &amp; Equipment'!AH:AH)+SUMIF('Other Pharma &amp; Health Products'!$C:$C,$B56,'Other Pharma &amp; Health Products'!AH:AH)+SUMIF('PSM Costs'!$C:$C,$B56,'PSM Costs'!AH:AH),"")</f>
        <v/>
      </c>
      <c r="I56" s="182" t="str">
        <f t="shared" ca="1" si="1"/>
        <v/>
      </c>
      <c r="J56" s="123" t="str">
        <f ca="1">IF(SUMIF(Pharmaceuticals!$C:$C,$B56,Pharmaceuticals!AT:AT)+SUMIF('Health Products &amp; Equipment'!$C:$C,$B56,'Health Products &amp; Equipment'!AT:AT)+SUMIF('Other Pharma &amp; Health Products'!$C:$C,$B56,'Other Pharma &amp; Health Products'!AT:AT)+SUMIF('PSM Costs'!$C:$C,$B56,'PSM Costs'!AT:AT)&gt;0,SUMIF(Pharmaceuticals!$C:$C,$B56,Pharmaceuticals!AT:AT)+SUMIF('Health Products &amp; Equipment'!$C:$C,$B56,'Health Products &amp; Equipment'!AT:AT)+SUMIF('Other Pharma &amp; Health Products'!$C:$C,$B56,'Other Pharma &amp; Health Products'!AT:AT)+SUMIF('PSM Costs'!$C:$C,$B56,'PSM Costs'!AT:AT),"")</f>
        <v/>
      </c>
      <c r="K56" s="123" t="str">
        <f ca="1">IF(SUMIF(Pharmaceuticals!$C:$C,$B56,Pharmaceuticals!AU:AU)+SUMIF('Health Products &amp; Equipment'!$C:$C,$B56,'Health Products &amp; Equipment'!AU:AU)+SUMIF('Other Pharma &amp; Health Products'!$C:$C,$B56,'Other Pharma &amp; Health Products'!AU:AU)+SUMIF('PSM Costs'!$C:$C,$B56,'PSM Costs'!AU:AU)&gt;0,SUMIF(Pharmaceuticals!$C:$C,$B56,Pharmaceuticals!AU:AU)+SUMIF('Health Products &amp; Equipment'!$C:$C,$B56,'Health Products &amp; Equipment'!AU:AU)+SUMIF('Other Pharma &amp; Health Products'!$C:$C,$B56,'Other Pharma &amp; Health Products'!AU:AU)+SUMIF('PSM Costs'!$C:$C,$B56,'PSM Costs'!AU:AU),"")</f>
        <v/>
      </c>
      <c r="L56" s="181" t="str">
        <f t="shared" ca="1" si="2"/>
        <v/>
      </c>
      <c r="M56" s="176" t="str">
        <f ca="1">IF(SUMIF(Pharmaceuticals!$C:$C,$B56,Pharmaceuticals!BG:BG)+SUMIF('Health Products &amp; Equipment'!$C:$C,$B56,'Health Products &amp; Equipment'!BG:BG)+SUMIF('Other Pharma &amp; Health Products'!$C:$C,$B56,'Other Pharma &amp; Health Products'!BG:BG)+SUMIF('PSM Costs'!$C:$C,$B56,'PSM Costs'!BG:BG)&gt;0,SUMIF(Pharmaceuticals!$C:$C,$B56,Pharmaceuticals!BG:BG)+SUMIF('Health Products &amp; Equipment'!$C:$C,$B56,'Health Products &amp; Equipment'!BG:BG)+SUMIF('Other Pharma &amp; Health Products'!$C:$C,$B56,'Other Pharma &amp; Health Products'!BG:BG)+SUMIF('PSM Costs'!$C:$C,$B56,'PSM Costs'!BG:BG),"")</f>
        <v/>
      </c>
      <c r="N56" s="176" t="str">
        <f ca="1">IF(SUMIF(Pharmaceuticals!$C:$C,$B56,Pharmaceuticals!BH:BH)+SUMIF('Health Products &amp; Equipment'!$C:$C,$B56,'Health Products &amp; Equipment'!BH:BH)+SUMIF('Other Pharma &amp; Health Products'!$C:$C,$B56,'Other Pharma &amp; Health Products'!BH:BH)+SUMIF('PSM Costs'!$C:$C,$B56,'PSM Costs'!BH:BH)&gt;0,SUMIF(Pharmaceuticals!$C:$C,$B56,Pharmaceuticals!BH:BH)+SUMIF('Health Products &amp; Equipment'!$C:$C,$B56,'Health Products &amp; Equipment'!BH:BH)+SUMIF('Other Pharma &amp; Health Products'!$C:$C,$B56,'Other Pharma &amp; Health Products'!BH:BH)+SUMIF('PSM Costs'!$C:$C,$B56,'PSM Costs'!BH:BH),"")</f>
        <v/>
      </c>
      <c r="O56" s="182" t="str">
        <f t="shared" ca="1" si="3"/>
        <v/>
      </c>
      <c r="P56" s="123" t="str">
        <f ca="1">IF(SUMIF(Pharmaceuticals!$C:$C,$B56,Pharmaceuticals!BT:BT)+SUMIF('Health Products &amp; Equipment'!$C:$C,$B56,'Health Products &amp; Equipment'!BT:BT)+SUMIF('Other Pharma &amp; Health Products'!$C:$C,$B56,'Other Pharma &amp; Health Products'!BT:BT)+SUMIF('PSM Costs'!$C:$C,$B56,'PSM Costs'!BT:BT)&gt;0,SUMIF(Pharmaceuticals!$C:$C,$B56,Pharmaceuticals!BT:BT)+SUMIF('Health Products &amp; Equipment'!$C:$C,$B56,'Health Products &amp; Equipment'!BT:BT)+SUMIF('Other Pharma &amp; Health Products'!$C:$C,$B56,'Other Pharma &amp; Health Products'!BT:BT)+SUMIF('PSM Costs'!$C:$C,$B56,'PSM Costs'!BT:BT),"")</f>
        <v/>
      </c>
      <c r="Q56" s="123" t="str">
        <f ca="1">IF(SUMIF(Pharmaceuticals!$C:$C,$B56,Pharmaceuticals!BU:BU)+SUMIF('Health Products &amp; Equipment'!$C:$C,$B56,'Health Products &amp; Equipment'!BU:BU)+SUMIF('Other Pharma &amp; Health Products'!$C:$C,$B56,'Other Pharma &amp; Health Products'!BU:BU)+SUMIF('PSM Costs'!$C:$C,$B56,'PSM Costs'!BU:BU)&gt;0,SUMIF(Pharmaceuticals!$C:$C,$B56,Pharmaceuticals!BU:BU)+SUMIF('Health Products &amp; Equipment'!$C:$C,$B56,'Health Products &amp; Equipment'!BU:BU)+SUMIF('Other Pharma &amp; Health Products'!$C:$C,$B56,'Other Pharma &amp; Health Products'!BU:BU)+SUMIF('PSM Costs'!$C:$C,$B56,'PSM Costs'!BU:BU),"")</f>
        <v/>
      </c>
      <c r="R56" s="176" t="str">
        <f t="shared" ca="1" si="4"/>
        <v/>
      </c>
    </row>
    <row r="57" spans="1:18" x14ac:dyDescent="0.2">
      <c r="A57" s="107">
        <v>50</v>
      </c>
      <c r="B57" s="107" t="str">
        <f ca="1">IFERROR(VLOOKUP(A57,'Rank unique CI-Prod-Spec'!I:J,2,FALSE),"")</f>
        <v/>
      </c>
      <c r="C57" s="122" t="str">
        <f ca="1">IFERROR(VLOOKUP(LEFT(B57,FIND("--",B57)-1),CatCostInp!D:E,2,FALSE),"")</f>
        <v/>
      </c>
      <c r="D57" s="122" t="str">
        <f ca="1">IFERROR(INDIRECT(ADDRESS(MATCH(VALUE(MID(B57,FIND("--",B57)+2,FIND("---",B57)-FIND("--",B57)-2)),CatProd!G:G,0),2,1,1,"CatProd")),"")</f>
        <v/>
      </c>
      <c r="E57" s="122" t="str">
        <f ca="1">IFERROR(INDIRECT(ADDRESS(MATCH(VALUE(RIGHT(B57,LEN(B57)-FIND("---",B57)-2)),CatProdSpec!I:I,0),3,1,1,"CatProdSpec")),"")</f>
        <v/>
      </c>
      <c r="F57" s="181" t="str">
        <f t="shared" ca="1" si="0"/>
        <v/>
      </c>
      <c r="G57" s="176" t="str">
        <f ca="1">IF(SUMIF(Pharmaceuticals!$C:$C,$B57,Pharmaceuticals!AG:AG)+SUMIF('Health Products &amp; Equipment'!$C:$C,$B57,'Health Products &amp; Equipment'!AG:AG)+SUMIF('Other Pharma &amp; Health Products'!$C:$C,$B57,'Other Pharma &amp; Health Products'!AG:AG)+SUMIF('PSM Costs'!$C:$C,$B57,'PSM Costs'!AG:AG)&gt;0,SUMIF(Pharmaceuticals!$C:$C,$B57,Pharmaceuticals!AG:AG)+SUMIF('Health Products &amp; Equipment'!$C:$C,$B57,'Health Products &amp; Equipment'!AG:AG)+SUMIF('Other Pharma &amp; Health Products'!$C:$C,$B57,'Other Pharma &amp; Health Products'!AG:AG)+SUMIF('PSM Costs'!$C:$C,$B57,'PSM Costs'!AG:AG),"")</f>
        <v/>
      </c>
      <c r="H57" s="176" t="str">
        <f ca="1">IF(SUMIF(Pharmaceuticals!$C:$C,$B57,Pharmaceuticals!AH:AH)+SUMIF('Health Products &amp; Equipment'!$C:$C,$B57,'Health Products &amp; Equipment'!AH:AH)+SUMIF('Other Pharma &amp; Health Products'!$C:$C,$B57,'Other Pharma &amp; Health Products'!AH:AH)+SUMIF('PSM Costs'!$C:$C,$B57,'PSM Costs'!AH:AH)&gt;0,SUMIF(Pharmaceuticals!$C:$C,$B57,Pharmaceuticals!AH:AH)+SUMIF('Health Products &amp; Equipment'!$C:$C,$B57,'Health Products &amp; Equipment'!AH:AH)+SUMIF('Other Pharma &amp; Health Products'!$C:$C,$B57,'Other Pharma &amp; Health Products'!AH:AH)+SUMIF('PSM Costs'!$C:$C,$B57,'PSM Costs'!AH:AH),"")</f>
        <v/>
      </c>
      <c r="I57" s="182" t="str">
        <f t="shared" ca="1" si="1"/>
        <v/>
      </c>
      <c r="J57" s="123" t="str">
        <f ca="1">IF(SUMIF(Pharmaceuticals!$C:$C,$B57,Pharmaceuticals!AT:AT)+SUMIF('Health Products &amp; Equipment'!$C:$C,$B57,'Health Products &amp; Equipment'!AT:AT)+SUMIF('Other Pharma &amp; Health Products'!$C:$C,$B57,'Other Pharma &amp; Health Products'!AT:AT)+SUMIF('PSM Costs'!$C:$C,$B57,'PSM Costs'!AT:AT)&gt;0,SUMIF(Pharmaceuticals!$C:$C,$B57,Pharmaceuticals!AT:AT)+SUMIF('Health Products &amp; Equipment'!$C:$C,$B57,'Health Products &amp; Equipment'!AT:AT)+SUMIF('Other Pharma &amp; Health Products'!$C:$C,$B57,'Other Pharma &amp; Health Products'!AT:AT)+SUMIF('PSM Costs'!$C:$C,$B57,'PSM Costs'!AT:AT),"")</f>
        <v/>
      </c>
      <c r="K57" s="123" t="str">
        <f ca="1">IF(SUMIF(Pharmaceuticals!$C:$C,$B57,Pharmaceuticals!AU:AU)+SUMIF('Health Products &amp; Equipment'!$C:$C,$B57,'Health Products &amp; Equipment'!AU:AU)+SUMIF('Other Pharma &amp; Health Products'!$C:$C,$B57,'Other Pharma &amp; Health Products'!AU:AU)+SUMIF('PSM Costs'!$C:$C,$B57,'PSM Costs'!AU:AU)&gt;0,SUMIF(Pharmaceuticals!$C:$C,$B57,Pharmaceuticals!AU:AU)+SUMIF('Health Products &amp; Equipment'!$C:$C,$B57,'Health Products &amp; Equipment'!AU:AU)+SUMIF('Other Pharma &amp; Health Products'!$C:$C,$B57,'Other Pharma &amp; Health Products'!AU:AU)+SUMIF('PSM Costs'!$C:$C,$B57,'PSM Costs'!AU:AU),"")</f>
        <v/>
      </c>
      <c r="L57" s="181" t="str">
        <f t="shared" ca="1" si="2"/>
        <v/>
      </c>
      <c r="M57" s="176" t="str">
        <f ca="1">IF(SUMIF(Pharmaceuticals!$C:$C,$B57,Pharmaceuticals!BG:BG)+SUMIF('Health Products &amp; Equipment'!$C:$C,$B57,'Health Products &amp; Equipment'!BG:BG)+SUMIF('Other Pharma &amp; Health Products'!$C:$C,$B57,'Other Pharma &amp; Health Products'!BG:BG)+SUMIF('PSM Costs'!$C:$C,$B57,'PSM Costs'!BG:BG)&gt;0,SUMIF(Pharmaceuticals!$C:$C,$B57,Pharmaceuticals!BG:BG)+SUMIF('Health Products &amp; Equipment'!$C:$C,$B57,'Health Products &amp; Equipment'!BG:BG)+SUMIF('Other Pharma &amp; Health Products'!$C:$C,$B57,'Other Pharma &amp; Health Products'!BG:BG)+SUMIF('PSM Costs'!$C:$C,$B57,'PSM Costs'!BG:BG),"")</f>
        <v/>
      </c>
      <c r="N57" s="176" t="str">
        <f ca="1">IF(SUMIF(Pharmaceuticals!$C:$C,$B57,Pharmaceuticals!BH:BH)+SUMIF('Health Products &amp; Equipment'!$C:$C,$B57,'Health Products &amp; Equipment'!BH:BH)+SUMIF('Other Pharma &amp; Health Products'!$C:$C,$B57,'Other Pharma &amp; Health Products'!BH:BH)+SUMIF('PSM Costs'!$C:$C,$B57,'PSM Costs'!BH:BH)&gt;0,SUMIF(Pharmaceuticals!$C:$C,$B57,Pharmaceuticals!BH:BH)+SUMIF('Health Products &amp; Equipment'!$C:$C,$B57,'Health Products &amp; Equipment'!BH:BH)+SUMIF('Other Pharma &amp; Health Products'!$C:$C,$B57,'Other Pharma &amp; Health Products'!BH:BH)+SUMIF('PSM Costs'!$C:$C,$B57,'PSM Costs'!BH:BH),"")</f>
        <v/>
      </c>
      <c r="O57" s="182" t="str">
        <f t="shared" ca="1" si="3"/>
        <v/>
      </c>
      <c r="P57" s="123" t="str">
        <f ca="1">IF(SUMIF(Pharmaceuticals!$C:$C,$B57,Pharmaceuticals!BT:BT)+SUMIF('Health Products &amp; Equipment'!$C:$C,$B57,'Health Products &amp; Equipment'!BT:BT)+SUMIF('Other Pharma &amp; Health Products'!$C:$C,$B57,'Other Pharma &amp; Health Products'!BT:BT)+SUMIF('PSM Costs'!$C:$C,$B57,'PSM Costs'!BT:BT)&gt;0,SUMIF(Pharmaceuticals!$C:$C,$B57,Pharmaceuticals!BT:BT)+SUMIF('Health Products &amp; Equipment'!$C:$C,$B57,'Health Products &amp; Equipment'!BT:BT)+SUMIF('Other Pharma &amp; Health Products'!$C:$C,$B57,'Other Pharma &amp; Health Products'!BT:BT)+SUMIF('PSM Costs'!$C:$C,$B57,'PSM Costs'!BT:BT),"")</f>
        <v/>
      </c>
      <c r="Q57" s="123" t="str">
        <f ca="1">IF(SUMIF(Pharmaceuticals!$C:$C,$B57,Pharmaceuticals!BU:BU)+SUMIF('Health Products &amp; Equipment'!$C:$C,$B57,'Health Products &amp; Equipment'!BU:BU)+SUMIF('Other Pharma &amp; Health Products'!$C:$C,$B57,'Other Pharma &amp; Health Products'!BU:BU)+SUMIF('PSM Costs'!$C:$C,$B57,'PSM Costs'!BU:BU)&gt;0,SUMIF(Pharmaceuticals!$C:$C,$B57,Pharmaceuticals!BU:BU)+SUMIF('Health Products &amp; Equipment'!$C:$C,$B57,'Health Products &amp; Equipment'!BU:BU)+SUMIF('Other Pharma &amp; Health Products'!$C:$C,$B57,'Other Pharma &amp; Health Products'!BU:BU)+SUMIF('PSM Costs'!$C:$C,$B57,'PSM Costs'!BU:BU),"")</f>
        <v/>
      </c>
      <c r="R57" s="176" t="str">
        <f t="shared" ca="1" si="4"/>
        <v/>
      </c>
    </row>
    <row r="58" spans="1:18" hidden="1" x14ac:dyDescent="0.2">
      <c r="A58" s="107">
        <v>51</v>
      </c>
      <c r="B58" s="107" t="str">
        <f ca="1">IFERROR(VLOOKUP(A58,'Rank unique CI-Prod-Spec'!I:J,2,FALSE),"")</f>
        <v/>
      </c>
      <c r="C58" s="122" t="str">
        <f ca="1">IFERROR(VLOOKUP(LEFT(B58,FIND("--",B58)-1),CatCostInp!D:E,2,FALSE),"")</f>
        <v/>
      </c>
      <c r="D58" s="122" t="str">
        <f ca="1">IFERROR(INDIRECT(ADDRESS(MATCH(VALUE(MID(B58,FIND("--",B58)+2,FIND("---",B58)-FIND("--",B58)-2)),CatProd!G:G,0),2,1,1,"CatProd")),"")</f>
        <v/>
      </c>
      <c r="E58" s="122" t="str">
        <f ca="1">IFERROR(INDIRECT(ADDRESS(MATCH(VALUE(RIGHT(B58,LEN(B58)-FIND("---",B58)-2)),CatProdSpec!I:I,0),3,1,1,"CatProdSpec")),"")</f>
        <v/>
      </c>
      <c r="F58" s="181" t="str">
        <f t="shared" ca="1" si="0"/>
        <v/>
      </c>
      <c r="G58" s="176" t="str">
        <f ca="1">IF(SUMIF(Pharmaceuticals!$C:$C,$B58,Pharmaceuticals!AG:AG)+SUMIF('Health Products &amp; Equipment'!$C:$C,$B58,'Health Products &amp; Equipment'!AG:AG)+SUMIF('Other Pharma &amp; Health Products'!$C:$C,$B58,'Other Pharma &amp; Health Products'!AG:AG)+SUMIF('PSM Costs'!$C:$C,$B58,'PSM Costs'!AG:AG)&gt;0,SUMIF(Pharmaceuticals!$C:$C,$B58,Pharmaceuticals!AG:AG)+SUMIF('Health Products &amp; Equipment'!$C:$C,$B58,'Health Products &amp; Equipment'!AG:AG)+SUMIF('Other Pharma &amp; Health Products'!$C:$C,$B58,'Other Pharma &amp; Health Products'!AG:AG)+SUMIF('PSM Costs'!$C:$C,$B58,'PSM Costs'!AG:AG),"")</f>
        <v/>
      </c>
      <c r="H58" s="176" t="str">
        <f ca="1">IF(SUMIF(Pharmaceuticals!$C:$C,$B58,Pharmaceuticals!AH:AH)+SUMIF('Health Products &amp; Equipment'!$C:$C,$B58,'Health Products &amp; Equipment'!AH:AH)+SUMIF('Other Pharma &amp; Health Products'!$C:$C,$B58,'Other Pharma &amp; Health Products'!AH:AH)+SUMIF('PSM Costs'!$C:$C,$B58,'PSM Costs'!AH:AH)&gt;0,SUMIF(Pharmaceuticals!$C:$C,$B58,Pharmaceuticals!AH:AH)+SUMIF('Health Products &amp; Equipment'!$C:$C,$B58,'Health Products &amp; Equipment'!AH:AH)+SUMIF('Other Pharma &amp; Health Products'!$C:$C,$B58,'Other Pharma &amp; Health Products'!AH:AH)+SUMIF('PSM Costs'!$C:$C,$B58,'PSM Costs'!AH:AH),"")</f>
        <v/>
      </c>
      <c r="I58" s="182" t="str">
        <f t="shared" ca="1" si="1"/>
        <v/>
      </c>
      <c r="J58" s="123" t="str">
        <f ca="1">IF(SUMIF(Pharmaceuticals!$C:$C,$B58,Pharmaceuticals!AT:AT)+SUMIF('Health Products &amp; Equipment'!$C:$C,$B58,'Health Products &amp; Equipment'!AT:AT)+SUMIF('Other Pharma &amp; Health Products'!$C:$C,$B58,'Other Pharma &amp; Health Products'!AT:AT)+SUMIF('PSM Costs'!$C:$C,$B58,'PSM Costs'!AT:AT)&gt;0,SUMIF(Pharmaceuticals!$C:$C,$B58,Pharmaceuticals!AT:AT)+SUMIF('Health Products &amp; Equipment'!$C:$C,$B58,'Health Products &amp; Equipment'!AT:AT)+SUMIF('Other Pharma &amp; Health Products'!$C:$C,$B58,'Other Pharma &amp; Health Products'!AT:AT)+SUMIF('PSM Costs'!$C:$C,$B58,'PSM Costs'!AT:AT),"")</f>
        <v/>
      </c>
      <c r="K58" s="123" t="str">
        <f ca="1">IF(SUMIF(Pharmaceuticals!$C:$C,$B58,Pharmaceuticals!AU:AU)+SUMIF('Health Products &amp; Equipment'!$C:$C,$B58,'Health Products &amp; Equipment'!AU:AU)+SUMIF('Other Pharma &amp; Health Products'!$C:$C,$B58,'Other Pharma &amp; Health Products'!AU:AU)+SUMIF('PSM Costs'!$C:$C,$B58,'PSM Costs'!AU:AU)&gt;0,SUMIF(Pharmaceuticals!$C:$C,$B58,Pharmaceuticals!AU:AU)+SUMIF('Health Products &amp; Equipment'!$C:$C,$B58,'Health Products &amp; Equipment'!AU:AU)+SUMIF('Other Pharma &amp; Health Products'!$C:$C,$B58,'Other Pharma &amp; Health Products'!AU:AU)+SUMIF('PSM Costs'!$C:$C,$B58,'PSM Costs'!AU:AU),"")</f>
        <v/>
      </c>
      <c r="L58" s="181" t="str">
        <f t="shared" ca="1" si="2"/>
        <v/>
      </c>
      <c r="M58" s="176" t="str">
        <f ca="1">IF(SUMIF(Pharmaceuticals!$C:$C,$B58,Pharmaceuticals!BG:BG)+SUMIF('Health Products &amp; Equipment'!$C:$C,$B58,'Health Products &amp; Equipment'!BG:BG)+SUMIF('Other Pharma &amp; Health Products'!$C:$C,$B58,'Other Pharma &amp; Health Products'!BG:BG)+SUMIF('PSM Costs'!$C:$C,$B58,'PSM Costs'!BG:BG)&gt;0,SUMIF(Pharmaceuticals!$C:$C,$B58,Pharmaceuticals!BG:BG)+SUMIF('Health Products &amp; Equipment'!$C:$C,$B58,'Health Products &amp; Equipment'!BG:BG)+SUMIF('Other Pharma &amp; Health Products'!$C:$C,$B58,'Other Pharma &amp; Health Products'!BG:BG)+SUMIF('PSM Costs'!$C:$C,$B58,'PSM Costs'!BG:BG),"")</f>
        <v/>
      </c>
      <c r="N58" s="176" t="str">
        <f ca="1">IF(SUMIF(Pharmaceuticals!$C:$C,$B58,Pharmaceuticals!BH:BH)+SUMIF('Health Products &amp; Equipment'!$C:$C,$B58,'Health Products &amp; Equipment'!BH:BH)+SUMIF('Other Pharma &amp; Health Products'!$C:$C,$B58,'Other Pharma &amp; Health Products'!BH:BH)+SUMIF('PSM Costs'!$C:$C,$B58,'PSM Costs'!BH:BH)&gt;0,SUMIF(Pharmaceuticals!$C:$C,$B58,Pharmaceuticals!BH:BH)+SUMIF('Health Products &amp; Equipment'!$C:$C,$B58,'Health Products &amp; Equipment'!BH:BH)+SUMIF('Other Pharma &amp; Health Products'!$C:$C,$B58,'Other Pharma &amp; Health Products'!BH:BH)+SUMIF('PSM Costs'!$C:$C,$B58,'PSM Costs'!BH:BH),"")</f>
        <v/>
      </c>
      <c r="O58" s="182" t="str">
        <f t="shared" ca="1" si="3"/>
        <v/>
      </c>
      <c r="P58" s="123" t="str">
        <f ca="1">IF(SUMIF(Pharmaceuticals!$C:$C,$B58,Pharmaceuticals!BT:BT)+SUMIF('Health Products &amp; Equipment'!$C:$C,$B58,'Health Products &amp; Equipment'!BT:BT)+SUMIF('Other Pharma &amp; Health Products'!$C:$C,$B58,'Other Pharma &amp; Health Products'!BT:BT)+SUMIF('PSM Costs'!$C:$C,$B58,'PSM Costs'!BT:BT)&gt;0,SUMIF(Pharmaceuticals!$C:$C,$B58,Pharmaceuticals!BT:BT)+SUMIF('Health Products &amp; Equipment'!$C:$C,$B58,'Health Products &amp; Equipment'!BT:BT)+SUMIF('Other Pharma &amp; Health Products'!$C:$C,$B58,'Other Pharma &amp; Health Products'!BT:BT)+SUMIF('PSM Costs'!$C:$C,$B58,'PSM Costs'!BT:BT),"")</f>
        <v/>
      </c>
      <c r="Q58" s="123" t="str">
        <f ca="1">IF(SUMIF(Pharmaceuticals!$C:$C,$B58,Pharmaceuticals!BU:BU)+SUMIF('Health Products &amp; Equipment'!$C:$C,$B58,'Health Products &amp; Equipment'!BU:BU)+SUMIF('Other Pharma &amp; Health Products'!$C:$C,$B58,'Other Pharma &amp; Health Products'!BU:BU)+SUMIF('PSM Costs'!$C:$C,$B58,'PSM Costs'!BU:BU)&gt;0,SUMIF(Pharmaceuticals!$C:$C,$B58,Pharmaceuticals!BU:BU)+SUMIF('Health Products &amp; Equipment'!$C:$C,$B58,'Health Products &amp; Equipment'!BU:BU)+SUMIF('Other Pharma &amp; Health Products'!$C:$C,$B58,'Other Pharma &amp; Health Products'!BU:BU)+SUMIF('PSM Costs'!$C:$C,$B58,'PSM Costs'!BU:BU),"")</f>
        <v/>
      </c>
      <c r="R58" s="176" t="str">
        <f t="shared" ca="1" si="4"/>
        <v/>
      </c>
    </row>
    <row r="59" spans="1:18" hidden="1" x14ac:dyDescent="0.2">
      <c r="A59" s="107">
        <v>52</v>
      </c>
      <c r="B59" s="107" t="str">
        <f ca="1">IFERROR(VLOOKUP(A59,'Rank unique CI-Prod-Spec'!I:J,2,FALSE),"")</f>
        <v/>
      </c>
      <c r="C59" s="122" t="str">
        <f ca="1">IFERROR(VLOOKUP(LEFT(B59,FIND("--",B59)-1),CatCostInp!D:E,2,FALSE),"")</f>
        <v/>
      </c>
      <c r="D59" s="122" t="str">
        <f ca="1">IFERROR(INDIRECT(ADDRESS(MATCH(VALUE(MID(B59,FIND("--",B59)+2,FIND("---",B59)-FIND("--",B59)-2)),CatProd!G:G,0),2,1,1,"CatProd")),"")</f>
        <v/>
      </c>
      <c r="E59" s="122" t="str">
        <f ca="1">IFERROR(INDIRECT(ADDRESS(MATCH(VALUE(RIGHT(B59,LEN(B59)-FIND("---",B59)-2)),CatProdSpec!I:I,0),3,1,1,"CatProdSpec")),"")</f>
        <v/>
      </c>
      <c r="F59" s="181" t="str">
        <f t="shared" ca="1" si="0"/>
        <v/>
      </c>
      <c r="G59" s="176" t="str">
        <f ca="1">IF(SUMIF(Pharmaceuticals!$C:$C,$B59,Pharmaceuticals!AG:AG)+SUMIF('Health Products &amp; Equipment'!$C:$C,$B59,'Health Products &amp; Equipment'!AG:AG)+SUMIF('Other Pharma &amp; Health Products'!$C:$C,$B59,'Other Pharma &amp; Health Products'!AG:AG)+SUMIF('PSM Costs'!$C:$C,$B59,'PSM Costs'!AG:AG)&gt;0,SUMIF(Pharmaceuticals!$C:$C,$B59,Pharmaceuticals!AG:AG)+SUMIF('Health Products &amp; Equipment'!$C:$C,$B59,'Health Products &amp; Equipment'!AG:AG)+SUMIF('Other Pharma &amp; Health Products'!$C:$C,$B59,'Other Pharma &amp; Health Products'!AG:AG)+SUMIF('PSM Costs'!$C:$C,$B59,'PSM Costs'!AG:AG),"")</f>
        <v/>
      </c>
      <c r="H59" s="176" t="str">
        <f ca="1">IF(SUMIF(Pharmaceuticals!$C:$C,$B59,Pharmaceuticals!AH:AH)+SUMIF('Health Products &amp; Equipment'!$C:$C,$B59,'Health Products &amp; Equipment'!AH:AH)+SUMIF('Other Pharma &amp; Health Products'!$C:$C,$B59,'Other Pharma &amp; Health Products'!AH:AH)+SUMIF('PSM Costs'!$C:$C,$B59,'PSM Costs'!AH:AH)&gt;0,SUMIF(Pharmaceuticals!$C:$C,$B59,Pharmaceuticals!AH:AH)+SUMIF('Health Products &amp; Equipment'!$C:$C,$B59,'Health Products &amp; Equipment'!AH:AH)+SUMIF('Other Pharma &amp; Health Products'!$C:$C,$B59,'Other Pharma &amp; Health Products'!AH:AH)+SUMIF('PSM Costs'!$C:$C,$B59,'PSM Costs'!AH:AH),"")</f>
        <v/>
      </c>
      <c r="I59" s="182" t="str">
        <f t="shared" ca="1" si="1"/>
        <v/>
      </c>
      <c r="J59" s="123" t="str">
        <f ca="1">IF(SUMIF(Pharmaceuticals!$C:$C,$B59,Pharmaceuticals!AT:AT)+SUMIF('Health Products &amp; Equipment'!$C:$C,$B59,'Health Products &amp; Equipment'!AT:AT)+SUMIF('Other Pharma &amp; Health Products'!$C:$C,$B59,'Other Pharma &amp; Health Products'!AT:AT)+SUMIF('PSM Costs'!$C:$C,$B59,'PSM Costs'!AT:AT)&gt;0,SUMIF(Pharmaceuticals!$C:$C,$B59,Pharmaceuticals!AT:AT)+SUMIF('Health Products &amp; Equipment'!$C:$C,$B59,'Health Products &amp; Equipment'!AT:AT)+SUMIF('Other Pharma &amp; Health Products'!$C:$C,$B59,'Other Pharma &amp; Health Products'!AT:AT)+SUMIF('PSM Costs'!$C:$C,$B59,'PSM Costs'!AT:AT),"")</f>
        <v/>
      </c>
      <c r="K59" s="123" t="str">
        <f ca="1">IF(SUMIF(Pharmaceuticals!$C:$C,$B59,Pharmaceuticals!AU:AU)+SUMIF('Health Products &amp; Equipment'!$C:$C,$B59,'Health Products &amp; Equipment'!AU:AU)+SUMIF('Other Pharma &amp; Health Products'!$C:$C,$B59,'Other Pharma &amp; Health Products'!AU:AU)+SUMIF('PSM Costs'!$C:$C,$B59,'PSM Costs'!AU:AU)&gt;0,SUMIF(Pharmaceuticals!$C:$C,$B59,Pharmaceuticals!AU:AU)+SUMIF('Health Products &amp; Equipment'!$C:$C,$B59,'Health Products &amp; Equipment'!AU:AU)+SUMIF('Other Pharma &amp; Health Products'!$C:$C,$B59,'Other Pharma &amp; Health Products'!AU:AU)+SUMIF('PSM Costs'!$C:$C,$B59,'PSM Costs'!AU:AU),"")</f>
        <v/>
      </c>
      <c r="L59" s="181" t="str">
        <f t="shared" ca="1" si="2"/>
        <v/>
      </c>
      <c r="M59" s="176" t="str">
        <f ca="1">IF(SUMIF(Pharmaceuticals!$C:$C,$B59,Pharmaceuticals!BG:BG)+SUMIF('Health Products &amp; Equipment'!$C:$C,$B59,'Health Products &amp; Equipment'!BG:BG)+SUMIF('Other Pharma &amp; Health Products'!$C:$C,$B59,'Other Pharma &amp; Health Products'!BG:BG)+SUMIF('PSM Costs'!$C:$C,$B59,'PSM Costs'!BG:BG)&gt;0,SUMIF(Pharmaceuticals!$C:$C,$B59,Pharmaceuticals!BG:BG)+SUMIF('Health Products &amp; Equipment'!$C:$C,$B59,'Health Products &amp; Equipment'!BG:BG)+SUMIF('Other Pharma &amp; Health Products'!$C:$C,$B59,'Other Pharma &amp; Health Products'!BG:BG)+SUMIF('PSM Costs'!$C:$C,$B59,'PSM Costs'!BG:BG),"")</f>
        <v/>
      </c>
      <c r="N59" s="176" t="str">
        <f ca="1">IF(SUMIF(Pharmaceuticals!$C:$C,$B59,Pharmaceuticals!BH:BH)+SUMIF('Health Products &amp; Equipment'!$C:$C,$B59,'Health Products &amp; Equipment'!BH:BH)+SUMIF('Other Pharma &amp; Health Products'!$C:$C,$B59,'Other Pharma &amp; Health Products'!BH:BH)+SUMIF('PSM Costs'!$C:$C,$B59,'PSM Costs'!BH:BH)&gt;0,SUMIF(Pharmaceuticals!$C:$C,$B59,Pharmaceuticals!BH:BH)+SUMIF('Health Products &amp; Equipment'!$C:$C,$B59,'Health Products &amp; Equipment'!BH:BH)+SUMIF('Other Pharma &amp; Health Products'!$C:$C,$B59,'Other Pharma &amp; Health Products'!BH:BH)+SUMIF('PSM Costs'!$C:$C,$B59,'PSM Costs'!BH:BH),"")</f>
        <v/>
      </c>
      <c r="O59" s="182" t="str">
        <f t="shared" ca="1" si="3"/>
        <v/>
      </c>
      <c r="P59" s="123" t="str">
        <f ca="1">IF(SUMIF(Pharmaceuticals!$C:$C,$B59,Pharmaceuticals!BT:BT)+SUMIF('Health Products &amp; Equipment'!$C:$C,$B59,'Health Products &amp; Equipment'!BT:BT)+SUMIF('Other Pharma &amp; Health Products'!$C:$C,$B59,'Other Pharma &amp; Health Products'!BT:BT)+SUMIF('PSM Costs'!$C:$C,$B59,'PSM Costs'!BT:BT)&gt;0,SUMIF(Pharmaceuticals!$C:$C,$B59,Pharmaceuticals!BT:BT)+SUMIF('Health Products &amp; Equipment'!$C:$C,$B59,'Health Products &amp; Equipment'!BT:BT)+SUMIF('Other Pharma &amp; Health Products'!$C:$C,$B59,'Other Pharma &amp; Health Products'!BT:BT)+SUMIF('PSM Costs'!$C:$C,$B59,'PSM Costs'!BT:BT),"")</f>
        <v/>
      </c>
      <c r="Q59" s="123" t="str">
        <f ca="1">IF(SUMIF(Pharmaceuticals!$C:$C,$B59,Pharmaceuticals!BU:BU)+SUMIF('Health Products &amp; Equipment'!$C:$C,$B59,'Health Products &amp; Equipment'!BU:BU)+SUMIF('Other Pharma &amp; Health Products'!$C:$C,$B59,'Other Pharma &amp; Health Products'!BU:BU)+SUMIF('PSM Costs'!$C:$C,$B59,'PSM Costs'!BU:BU)&gt;0,SUMIF(Pharmaceuticals!$C:$C,$B59,Pharmaceuticals!BU:BU)+SUMIF('Health Products &amp; Equipment'!$C:$C,$B59,'Health Products &amp; Equipment'!BU:BU)+SUMIF('Other Pharma &amp; Health Products'!$C:$C,$B59,'Other Pharma &amp; Health Products'!BU:BU)+SUMIF('PSM Costs'!$C:$C,$B59,'PSM Costs'!BU:BU),"")</f>
        <v/>
      </c>
      <c r="R59" s="176" t="str">
        <f t="shared" ca="1" si="4"/>
        <v/>
      </c>
    </row>
    <row r="60" spans="1:18" hidden="1" x14ac:dyDescent="0.2">
      <c r="A60" s="107">
        <v>53</v>
      </c>
      <c r="B60" s="107" t="str">
        <f ca="1">IFERROR(VLOOKUP(A60,'Rank unique CI-Prod-Spec'!I:J,2,FALSE),"")</f>
        <v/>
      </c>
      <c r="C60" s="122" t="str">
        <f ca="1">IFERROR(VLOOKUP(LEFT(B60,FIND("--",B60)-1),CatCostInp!D:E,2,FALSE),"")</f>
        <v/>
      </c>
      <c r="D60" s="122" t="str">
        <f ca="1">IFERROR(INDIRECT(ADDRESS(MATCH(VALUE(MID(B60,FIND("--",B60)+2,FIND("---",B60)-FIND("--",B60)-2)),CatProd!G:G,0),2,1,1,"CatProd")),"")</f>
        <v/>
      </c>
      <c r="E60" s="122" t="str">
        <f ca="1">IFERROR(INDIRECT(ADDRESS(MATCH(VALUE(RIGHT(B60,LEN(B60)-FIND("---",B60)-2)),CatProdSpec!I:I,0),3,1,1,"CatProdSpec")),"")</f>
        <v/>
      </c>
      <c r="F60" s="181" t="str">
        <f t="shared" ca="1" si="0"/>
        <v/>
      </c>
      <c r="G60" s="176" t="str">
        <f ca="1">IF(SUMIF(Pharmaceuticals!$C:$C,$B60,Pharmaceuticals!AG:AG)+SUMIF('Health Products &amp; Equipment'!$C:$C,$B60,'Health Products &amp; Equipment'!AG:AG)+SUMIF('Other Pharma &amp; Health Products'!$C:$C,$B60,'Other Pharma &amp; Health Products'!AG:AG)+SUMIF('PSM Costs'!$C:$C,$B60,'PSM Costs'!AG:AG)&gt;0,SUMIF(Pharmaceuticals!$C:$C,$B60,Pharmaceuticals!AG:AG)+SUMIF('Health Products &amp; Equipment'!$C:$C,$B60,'Health Products &amp; Equipment'!AG:AG)+SUMIF('Other Pharma &amp; Health Products'!$C:$C,$B60,'Other Pharma &amp; Health Products'!AG:AG)+SUMIF('PSM Costs'!$C:$C,$B60,'PSM Costs'!AG:AG),"")</f>
        <v/>
      </c>
      <c r="H60" s="176" t="str">
        <f ca="1">IF(SUMIF(Pharmaceuticals!$C:$C,$B60,Pharmaceuticals!AH:AH)+SUMIF('Health Products &amp; Equipment'!$C:$C,$B60,'Health Products &amp; Equipment'!AH:AH)+SUMIF('Other Pharma &amp; Health Products'!$C:$C,$B60,'Other Pharma &amp; Health Products'!AH:AH)+SUMIF('PSM Costs'!$C:$C,$B60,'PSM Costs'!AH:AH)&gt;0,SUMIF(Pharmaceuticals!$C:$C,$B60,Pharmaceuticals!AH:AH)+SUMIF('Health Products &amp; Equipment'!$C:$C,$B60,'Health Products &amp; Equipment'!AH:AH)+SUMIF('Other Pharma &amp; Health Products'!$C:$C,$B60,'Other Pharma &amp; Health Products'!AH:AH)+SUMIF('PSM Costs'!$C:$C,$B60,'PSM Costs'!AH:AH),"")</f>
        <v/>
      </c>
      <c r="I60" s="182" t="str">
        <f t="shared" ca="1" si="1"/>
        <v/>
      </c>
      <c r="J60" s="123" t="str">
        <f ca="1">IF(SUMIF(Pharmaceuticals!$C:$C,$B60,Pharmaceuticals!AT:AT)+SUMIF('Health Products &amp; Equipment'!$C:$C,$B60,'Health Products &amp; Equipment'!AT:AT)+SUMIF('Other Pharma &amp; Health Products'!$C:$C,$B60,'Other Pharma &amp; Health Products'!AT:AT)+SUMIF('PSM Costs'!$C:$C,$B60,'PSM Costs'!AT:AT)&gt;0,SUMIF(Pharmaceuticals!$C:$C,$B60,Pharmaceuticals!AT:AT)+SUMIF('Health Products &amp; Equipment'!$C:$C,$B60,'Health Products &amp; Equipment'!AT:AT)+SUMIF('Other Pharma &amp; Health Products'!$C:$C,$B60,'Other Pharma &amp; Health Products'!AT:AT)+SUMIF('PSM Costs'!$C:$C,$B60,'PSM Costs'!AT:AT),"")</f>
        <v/>
      </c>
      <c r="K60" s="123" t="str">
        <f ca="1">IF(SUMIF(Pharmaceuticals!$C:$C,$B60,Pharmaceuticals!AU:AU)+SUMIF('Health Products &amp; Equipment'!$C:$C,$B60,'Health Products &amp; Equipment'!AU:AU)+SUMIF('Other Pharma &amp; Health Products'!$C:$C,$B60,'Other Pharma &amp; Health Products'!AU:AU)+SUMIF('PSM Costs'!$C:$C,$B60,'PSM Costs'!AU:AU)&gt;0,SUMIF(Pharmaceuticals!$C:$C,$B60,Pharmaceuticals!AU:AU)+SUMIF('Health Products &amp; Equipment'!$C:$C,$B60,'Health Products &amp; Equipment'!AU:AU)+SUMIF('Other Pharma &amp; Health Products'!$C:$C,$B60,'Other Pharma &amp; Health Products'!AU:AU)+SUMIF('PSM Costs'!$C:$C,$B60,'PSM Costs'!AU:AU),"")</f>
        <v/>
      </c>
      <c r="L60" s="181" t="str">
        <f t="shared" ca="1" si="2"/>
        <v/>
      </c>
      <c r="M60" s="176" t="str">
        <f ca="1">IF(SUMIF(Pharmaceuticals!$C:$C,$B60,Pharmaceuticals!BG:BG)+SUMIF('Health Products &amp; Equipment'!$C:$C,$B60,'Health Products &amp; Equipment'!BG:BG)+SUMIF('Other Pharma &amp; Health Products'!$C:$C,$B60,'Other Pharma &amp; Health Products'!BG:BG)+SUMIF('PSM Costs'!$C:$C,$B60,'PSM Costs'!BG:BG)&gt;0,SUMIF(Pharmaceuticals!$C:$C,$B60,Pharmaceuticals!BG:BG)+SUMIF('Health Products &amp; Equipment'!$C:$C,$B60,'Health Products &amp; Equipment'!BG:BG)+SUMIF('Other Pharma &amp; Health Products'!$C:$C,$B60,'Other Pharma &amp; Health Products'!BG:BG)+SUMIF('PSM Costs'!$C:$C,$B60,'PSM Costs'!BG:BG),"")</f>
        <v/>
      </c>
      <c r="N60" s="176" t="str">
        <f ca="1">IF(SUMIF(Pharmaceuticals!$C:$C,$B60,Pharmaceuticals!BH:BH)+SUMIF('Health Products &amp; Equipment'!$C:$C,$B60,'Health Products &amp; Equipment'!BH:BH)+SUMIF('Other Pharma &amp; Health Products'!$C:$C,$B60,'Other Pharma &amp; Health Products'!BH:BH)+SUMIF('PSM Costs'!$C:$C,$B60,'PSM Costs'!BH:BH)&gt;0,SUMIF(Pharmaceuticals!$C:$C,$B60,Pharmaceuticals!BH:BH)+SUMIF('Health Products &amp; Equipment'!$C:$C,$B60,'Health Products &amp; Equipment'!BH:BH)+SUMIF('Other Pharma &amp; Health Products'!$C:$C,$B60,'Other Pharma &amp; Health Products'!BH:BH)+SUMIF('PSM Costs'!$C:$C,$B60,'PSM Costs'!BH:BH),"")</f>
        <v/>
      </c>
      <c r="O60" s="182" t="str">
        <f t="shared" ca="1" si="3"/>
        <v/>
      </c>
      <c r="P60" s="123" t="str">
        <f ca="1">IF(SUMIF(Pharmaceuticals!$C:$C,$B60,Pharmaceuticals!BT:BT)+SUMIF('Health Products &amp; Equipment'!$C:$C,$B60,'Health Products &amp; Equipment'!BT:BT)+SUMIF('Other Pharma &amp; Health Products'!$C:$C,$B60,'Other Pharma &amp; Health Products'!BT:BT)+SUMIF('PSM Costs'!$C:$C,$B60,'PSM Costs'!BT:BT)&gt;0,SUMIF(Pharmaceuticals!$C:$C,$B60,Pharmaceuticals!BT:BT)+SUMIF('Health Products &amp; Equipment'!$C:$C,$B60,'Health Products &amp; Equipment'!BT:BT)+SUMIF('Other Pharma &amp; Health Products'!$C:$C,$B60,'Other Pharma &amp; Health Products'!BT:BT)+SUMIF('PSM Costs'!$C:$C,$B60,'PSM Costs'!BT:BT),"")</f>
        <v/>
      </c>
      <c r="Q60" s="123" t="str">
        <f ca="1">IF(SUMIF(Pharmaceuticals!$C:$C,$B60,Pharmaceuticals!BU:BU)+SUMIF('Health Products &amp; Equipment'!$C:$C,$B60,'Health Products &amp; Equipment'!BU:BU)+SUMIF('Other Pharma &amp; Health Products'!$C:$C,$B60,'Other Pharma &amp; Health Products'!BU:BU)+SUMIF('PSM Costs'!$C:$C,$B60,'PSM Costs'!BU:BU)&gt;0,SUMIF(Pharmaceuticals!$C:$C,$B60,Pharmaceuticals!BU:BU)+SUMIF('Health Products &amp; Equipment'!$C:$C,$B60,'Health Products &amp; Equipment'!BU:BU)+SUMIF('Other Pharma &amp; Health Products'!$C:$C,$B60,'Other Pharma &amp; Health Products'!BU:BU)+SUMIF('PSM Costs'!$C:$C,$B60,'PSM Costs'!BU:BU),"")</f>
        <v/>
      </c>
      <c r="R60" s="176" t="str">
        <f t="shared" ca="1" si="4"/>
        <v/>
      </c>
    </row>
    <row r="61" spans="1:18" hidden="1" x14ac:dyDescent="0.2">
      <c r="A61" s="107">
        <v>54</v>
      </c>
      <c r="B61" s="107" t="str">
        <f ca="1">IFERROR(VLOOKUP(A61,'Rank unique CI-Prod-Spec'!I:J,2,FALSE),"")</f>
        <v/>
      </c>
      <c r="C61" s="122" t="str">
        <f ca="1">IFERROR(VLOOKUP(LEFT(B61,FIND("--",B61)-1),CatCostInp!D:E,2,FALSE),"")</f>
        <v/>
      </c>
      <c r="D61" s="122" t="str">
        <f ca="1">IFERROR(INDIRECT(ADDRESS(MATCH(VALUE(MID(B61,FIND("--",B61)+2,FIND("---",B61)-FIND("--",B61)-2)),CatProd!G:G,0),2,1,1,"CatProd")),"")</f>
        <v/>
      </c>
      <c r="E61" s="122" t="str">
        <f ca="1">IFERROR(INDIRECT(ADDRESS(MATCH(VALUE(RIGHT(B61,LEN(B61)-FIND("---",B61)-2)),CatProdSpec!I:I,0),3,1,1,"CatProdSpec")),"")</f>
        <v/>
      </c>
      <c r="F61" s="181" t="str">
        <f t="shared" ca="1" si="0"/>
        <v/>
      </c>
      <c r="G61" s="176" t="str">
        <f ca="1">IF(SUMIF(Pharmaceuticals!$C:$C,$B61,Pharmaceuticals!AG:AG)+SUMIF('Health Products &amp; Equipment'!$C:$C,$B61,'Health Products &amp; Equipment'!AG:AG)+SUMIF('Other Pharma &amp; Health Products'!$C:$C,$B61,'Other Pharma &amp; Health Products'!AG:AG)+SUMIF('PSM Costs'!$C:$C,$B61,'PSM Costs'!AG:AG)&gt;0,SUMIF(Pharmaceuticals!$C:$C,$B61,Pharmaceuticals!AG:AG)+SUMIF('Health Products &amp; Equipment'!$C:$C,$B61,'Health Products &amp; Equipment'!AG:AG)+SUMIF('Other Pharma &amp; Health Products'!$C:$C,$B61,'Other Pharma &amp; Health Products'!AG:AG)+SUMIF('PSM Costs'!$C:$C,$B61,'PSM Costs'!AG:AG),"")</f>
        <v/>
      </c>
      <c r="H61" s="176" t="str">
        <f ca="1">IF(SUMIF(Pharmaceuticals!$C:$C,$B61,Pharmaceuticals!AH:AH)+SUMIF('Health Products &amp; Equipment'!$C:$C,$B61,'Health Products &amp; Equipment'!AH:AH)+SUMIF('Other Pharma &amp; Health Products'!$C:$C,$B61,'Other Pharma &amp; Health Products'!AH:AH)+SUMIF('PSM Costs'!$C:$C,$B61,'PSM Costs'!AH:AH)&gt;0,SUMIF(Pharmaceuticals!$C:$C,$B61,Pharmaceuticals!AH:AH)+SUMIF('Health Products &amp; Equipment'!$C:$C,$B61,'Health Products &amp; Equipment'!AH:AH)+SUMIF('Other Pharma &amp; Health Products'!$C:$C,$B61,'Other Pharma &amp; Health Products'!AH:AH)+SUMIF('PSM Costs'!$C:$C,$B61,'PSM Costs'!AH:AH),"")</f>
        <v/>
      </c>
      <c r="I61" s="182" t="str">
        <f t="shared" ca="1" si="1"/>
        <v/>
      </c>
      <c r="J61" s="123" t="str">
        <f ca="1">IF(SUMIF(Pharmaceuticals!$C:$C,$B61,Pharmaceuticals!AT:AT)+SUMIF('Health Products &amp; Equipment'!$C:$C,$B61,'Health Products &amp; Equipment'!AT:AT)+SUMIF('Other Pharma &amp; Health Products'!$C:$C,$B61,'Other Pharma &amp; Health Products'!AT:AT)+SUMIF('PSM Costs'!$C:$C,$B61,'PSM Costs'!AT:AT)&gt;0,SUMIF(Pharmaceuticals!$C:$C,$B61,Pharmaceuticals!AT:AT)+SUMIF('Health Products &amp; Equipment'!$C:$C,$B61,'Health Products &amp; Equipment'!AT:AT)+SUMIF('Other Pharma &amp; Health Products'!$C:$C,$B61,'Other Pharma &amp; Health Products'!AT:AT)+SUMIF('PSM Costs'!$C:$C,$B61,'PSM Costs'!AT:AT),"")</f>
        <v/>
      </c>
      <c r="K61" s="123" t="str">
        <f ca="1">IF(SUMIF(Pharmaceuticals!$C:$C,$B61,Pharmaceuticals!AU:AU)+SUMIF('Health Products &amp; Equipment'!$C:$C,$B61,'Health Products &amp; Equipment'!AU:AU)+SUMIF('Other Pharma &amp; Health Products'!$C:$C,$B61,'Other Pharma &amp; Health Products'!AU:AU)+SUMIF('PSM Costs'!$C:$C,$B61,'PSM Costs'!AU:AU)&gt;0,SUMIF(Pharmaceuticals!$C:$C,$B61,Pharmaceuticals!AU:AU)+SUMIF('Health Products &amp; Equipment'!$C:$C,$B61,'Health Products &amp; Equipment'!AU:AU)+SUMIF('Other Pharma &amp; Health Products'!$C:$C,$B61,'Other Pharma &amp; Health Products'!AU:AU)+SUMIF('PSM Costs'!$C:$C,$B61,'PSM Costs'!AU:AU),"")</f>
        <v/>
      </c>
      <c r="L61" s="181" t="str">
        <f t="shared" ca="1" si="2"/>
        <v/>
      </c>
      <c r="M61" s="176" t="str">
        <f ca="1">IF(SUMIF(Pharmaceuticals!$C:$C,$B61,Pharmaceuticals!BG:BG)+SUMIF('Health Products &amp; Equipment'!$C:$C,$B61,'Health Products &amp; Equipment'!BG:BG)+SUMIF('Other Pharma &amp; Health Products'!$C:$C,$B61,'Other Pharma &amp; Health Products'!BG:BG)+SUMIF('PSM Costs'!$C:$C,$B61,'PSM Costs'!BG:BG)&gt;0,SUMIF(Pharmaceuticals!$C:$C,$B61,Pharmaceuticals!BG:BG)+SUMIF('Health Products &amp; Equipment'!$C:$C,$B61,'Health Products &amp; Equipment'!BG:BG)+SUMIF('Other Pharma &amp; Health Products'!$C:$C,$B61,'Other Pharma &amp; Health Products'!BG:BG)+SUMIF('PSM Costs'!$C:$C,$B61,'PSM Costs'!BG:BG),"")</f>
        <v/>
      </c>
      <c r="N61" s="176" t="str">
        <f ca="1">IF(SUMIF(Pharmaceuticals!$C:$C,$B61,Pharmaceuticals!BH:BH)+SUMIF('Health Products &amp; Equipment'!$C:$C,$B61,'Health Products &amp; Equipment'!BH:BH)+SUMIF('Other Pharma &amp; Health Products'!$C:$C,$B61,'Other Pharma &amp; Health Products'!BH:BH)+SUMIF('PSM Costs'!$C:$C,$B61,'PSM Costs'!BH:BH)&gt;0,SUMIF(Pharmaceuticals!$C:$C,$B61,Pharmaceuticals!BH:BH)+SUMIF('Health Products &amp; Equipment'!$C:$C,$B61,'Health Products &amp; Equipment'!BH:BH)+SUMIF('Other Pharma &amp; Health Products'!$C:$C,$B61,'Other Pharma &amp; Health Products'!BH:BH)+SUMIF('PSM Costs'!$C:$C,$B61,'PSM Costs'!BH:BH),"")</f>
        <v/>
      </c>
      <c r="O61" s="182" t="str">
        <f t="shared" ca="1" si="3"/>
        <v/>
      </c>
      <c r="P61" s="123" t="str">
        <f ca="1">IF(SUMIF(Pharmaceuticals!$C:$C,$B61,Pharmaceuticals!BT:BT)+SUMIF('Health Products &amp; Equipment'!$C:$C,$B61,'Health Products &amp; Equipment'!BT:BT)+SUMIF('Other Pharma &amp; Health Products'!$C:$C,$B61,'Other Pharma &amp; Health Products'!BT:BT)+SUMIF('PSM Costs'!$C:$C,$B61,'PSM Costs'!BT:BT)&gt;0,SUMIF(Pharmaceuticals!$C:$C,$B61,Pharmaceuticals!BT:BT)+SUMIF('Health Products &amp; Equipment'!$C:$C,$B61,'Health Products &amp; Equipment'!BT:BT)+SUMIF('Other Pharma &amp; Health Products'!$C:$C,$B61,'Other Pharma &amp; Health Products'!BT:BT)+SUMIF('PSM Costs'!$C:$C,$B61,'PSM Costs'!BT:BT),"")</f>
        <v/>
      </c>
      <c r="Q61" s="123" t="str">
        <f ca="1">IF(SUMIF(Pharmaceuticals!$C:$C,$B61,Pharmaceuticals!BU:BU)+SUMIF('Health Products &amp; Equipment'!$C:$C,$B61,'Health Products &amp; Equipment'!BU:BU)+SUMIF('Other Pharma &amp; Health Products'!$C:$C,$B61,'Other Pharma &amp; Health Products'!BU:BU)+SUMIF('PSM Costs'!$C:$C,$B61,'PSM Costs'!BU:BU)&gt;0,SUMIF(Pharmaceuticals!$C:$C,$B61,Pharmaceuticals!BU:BU)+SUMIF('Health Products &amp; Equipment'!$C:$C,$B61,'Health Products &amp; Equipment'!BU:BU)+SUMIF('Other Pharma &amp; Health Products'!$C:$C,$B61,'Other Pharma &amp; Health Products'!BU:BU)+SUMIF('PSM Costs'!$C:$C,$B61,'PSM Costs'!BU:BU),"")</f>
        <v/>
      </c>
      <c r="R61" s="176" t="str">
        <f t="shared" ca="1" si="4"/>
        <v/>
      </c>
    </row>
    <row r="62" spans="1:18" hidden="1" x14ac:dyDescent="0.2">
      <c r="A62" s="107">
        <v>55</v>
      </c>
      <c r="B62" s="107" t="str">
        <f ca="1">IFERROR(VLOOKUP(A62,'Rank unique CI-Prod-Spec'!I:J,2,FALSE),"")</f>
        <v/>
      </c>
      <c r="C62" s="122" t="str">
        <f ca="1">IFERROR(VLOOKUP(LEFT(B62,FIND("--",B62)-1),CatCostInp!D:E,2,FALSE),"")</f>
        <v/>
      </c>
      <c r="D62" s="122" t="str">
        <f ca="1">IFERROR(INDIRECT(ADDRESS(MATCH(VALUE(MID(B62,FIND("--",B62)+2,FIND("---",B62)-FIND("--",B62)-2)),CatProd!G:G,0),2,1,1,"CatProd")),"")</f>
        <v/>
      </c>
      <c r="E62" s="122" t="str">
        <f ca="1">IFERROR(INDIRECT(ADDRESS(MATCH(VALUE(RIGHT(B62,LEN(B62)-FIND("---",B62)-2)),CatProdSpec!I:I,0),3,1,1,"CatProdSpec")),"")</f>
        <v/>
      </c>
      <c r="F62" s="181" t="str">
        <f t="shared" ca="1" si="0"/>
        <v/>
      </c>
      <c r="G62" s="176" t="str">
        <f ca="1">IF(SUMIF(Pharmaceuticals!$C:$C,$B62,Pharmaceuticals!AG:AG)+SUMIF('Health Products &amp; Equipment'!$C:$C,$B62,'Health Products &amp; Equipment'!AG:AG)+SUMIF('Other Pharma &amp; Health Products'!$C:$C,$B62,'Other Pharma &amp; Health Products'!AG:AG)+SUMIF('PSM Costs'!$C:$C,$B62,'PSM Costs'!AG:AG)&gt;0,SUMIF(Pharmaceuticals!$C:$C,$B62,Pharmaceuticals!AG:AG)+SUMIF('Health Products &amp; Equipment'!$C:$C,$B62,'Health Products &amp; Equipment'!AG:AG)+SUMIF('Other Pharma &amp; Health Products'!$C:$C,$B62,'Other Pharma &amp; Health Products'!AG:AG)+SUMIF('PSM Costs'!$C:$C,$B62,'PSM Costs'!AG:AG),"")</f>
        <v/>
      </c>
      <c r="H62" s="176" t="str">
        <f ca="1">IF(SUMIF(Pharmaceuticals!$C:$C,$B62,Pharmaceuticals!AH:AH)+SUMIF('Health Products &amp; Equipment'!$C:$C,$B62,'Health Products &amp; Equipment'!AH:AH)+SUMIF('Other Pharma &amp; Health Products'!$C:$C,$B62,'Other Pharma &amp; Health Products'!AH:AH)+SUMIF('PSM Costs'!$C:$C,$B62,'PSM Costs'!AH:AH)&gt;0,SUMIF(Pharmaceuticals!$C:$C,$B62,Pharmaceuticals!AH:AH)+SUMIF('Health Products &amp; Equipment'!$C:$C,$B62,'Health Products &amp; Equipment'!AH:AH)+SUMIF('Other Pharma &amp; Health Products'!$C:$C,$B62,'Other Pharma &amp; Health Products'!AH:AH)+SUMIF('PSM Costs'!$C:$C,$B62,'PSM Costs'!AH:AH),"")</f>
        <v/>
      </c>
      <c r="I62" s="182" t="str">
        <f t="shared" ca="1" si="1"/>
        <v/>
      </c>
      <c r="J62" s="123" t="str">
        <f ca="1">IF(SUMIF(Pharmaceuticals!$C:$C,$B62,Pharmaceuticals!AT:AT)+SUMIF('Health Products &amp; Equipment'!$C:$C,$B62,'Health Products &amp; Equipment'!AT:AT)+SUMIF('Other Pharma &amp; Health Products'!$C:$C,$B62,'Other Pharma &amp; Health Products'!AT:AT)+SUMIF('PSM Costs'!$C:$C,$B62,'PSM Costs'!AT:AT)&gt;0,SUMIF(Pharmaceuticals!$C:$C,$B62,Pharmaceuticals!AT:AT)+SUMIF('Health Products &amp; Equipment'!$C:$C,$B62,'Health Products &amp; Equipment'!AT:AT)+SUMIF('Other Pharma &amp; Health Products'!$C:$C,$B62,'Other Pharma &amp; Health Products'!AT:AT)+SUMIF('PSM Costs'!$C:$C,$B62,'PSM Costs'!AT:AT),"")</f>
        <v/>
      </c>
      <c r="K62" s="123" t="str">
        <f ca="1">IF(SUMIF(Pharmaceuticals!$C:$C,$B62,Pharmaceuticals!AU:AU)+SUMIF('Health Products &amp; Equipment'!$C:$C,$B62,'Health Products &amp; Equipment'!AU:AU)+SUMIF('Other Pharma &amp; Health Products'!$C:$C,$B62,'Other Pharma &amp; Health Products'!AU:AU)+SUMIF('PSM Costs'!$C:$C,$B62,'PSM Costs'!AU:AU)&gt;0,SUMIF(Pharmaceuticals!$C:$C,$B62,Pharmaceuticals!AU:AU)+SUMIF('Health Products &amp; Equipment'!$C:$C,$B62,'Health Products &amp; Equipment'!AU:AU)+SUMIF('Other Pharma &amp; Health Products'!$C:$C,$B62,'Other Pharma &amp; Health Products'!AU:AU)+SUMIF('PSM Costs'!$C:$C,$B62,'PSM Costs'!AU:AU),"")</f>
        <v/>
      </c>
      <c r="L62" s="181" t="str">
        <f t="shared" ca="1" si="2"/>
        <v/>
      </c>
      <c r="M62" s="176" t="str">
        <f ca="1">IF(SUMIF(Pharmaceuticals!$C:$C,$B62,Pharmaceuticals!BG:BG)+SUMIF('Health Products &amp; Equipment'!$C:$C,$B62,'Health Products &amp; Equipment'!BG:BG)+SUMIF('Other Pharma &amp; Health Products'!$C:$C,$B62,'Other Pharma &amp; Health Products'!BG:BG)+SUMIF('PSM Costs'!$C:$C,$B62,'PSM Costs'!BG:BG)&gt;0,SUMIF(Pharmaceuticals!$C:$C,$B62,Pharmaceuticals!BG:BG)+SUMIF('Health Products &amp; Equipment'!$C:$C,$B62,'Health Products &amp; Equipment'!BG:BG)+SUMIF('Other Pharma &amp; Health Products'!$C:$C,$B62,'Other Pharma &amp; Health Products'!BG:BG)+SUMIF('PSM Costs'!$C:$C,$B62,'PSM Costs'!BG:BG),"")</f>
        <v/>
      </c>
      <c r="N62" s="176" t="str">
        <f ca="1">IF(SUMIF(Pharmaceuticals!$C:$C,$B62,Pharmaceuticals!BH:BH)+SUMIF('Health Products &amp; Equipment'!$C:$C,$B62,'Health Products &amp; Equipment'!BH:BH)+SUMIF('Other Pharma &amp; Health Products'!$C:$C,$B62,'Other Pharma &amp; Health Products'!BH:BH)+SUMIF('PSM Costs'!$C:$C,$B62,'PSM Costs'!BH:BH)&gt;0,SUMIF(Pharmaceuticals!$C:$C,$B62,Pharmaceuticals!BH:BH)+SUMIF('Health Products &amp; Equipment'!$C:$C,$B62,'Health Products &amp; Equipment'!BH:BH)+SUMIF('Other Pharma &amp; Health Products'!$C:$C,$B62,'Other Pharma &amp; Health Products'!BH:BH)+SUMIF('PSM Costs'!$C:$C,$B62,'PSM Costs'!BH:BH),"")</f>
        <v/>
      </c>
      <c r="O62" s="182" t="str">
        <f t="shared" ca="1" si="3"/>
        <v/>
      </c>
      <c r="P62" s="123" t="str">
        <f ca="1">IF(SUMIF(Pharmaceuticals!$C:$C,$B62,Pharmaceuticals!BT:BT)+SUMIF('Health Products &amp; Equipment'!$C:$C,$B62,'Health Products &amp; Equipment'!BT:BT)+SUMIF('Other Pharma &amp; Health Products'!$C:$C,$B62,'Other Pharma &amp; Health Products'!BT:BT)+SUMIF('PSM Costs'!$C:$C,$B62,'PSM Costs'!BT:BT)&gt;0,SUMIF(Pharmaceuticals!$C:$C,$B62,Pharmaceuticals!BT:BT)+SUMIF('Health Products &amp; Equipment'!$C:$C,$B62,'Health Products &amp; Equipment'!BT:BT)+SUMIF('Other Pharma &amp; Health Products'!$C:$C,$B62,'Other Pharma &amp; Health Products'!BT:BT)+SUMIF('PSM Costs'!$C:$C,$B62,'PSM Costs'!BT:BT),"")</f>
        <v/>
      </c>
      <c r="Q62" s="123" t="str">
        <f ca="1">IF(SUMIF(Pharmaceuticals!$C:$C,$B62,Pharmaceuticals!BU:BU)+SUMIF('Health Products &amp; Equipment'!$C:$C,$B62,'Health Products &amp; Equipment'!BU:BU)+SUMIF('Other Pharma &amp; Health Products'!$C:$C,$B62,'Other Pharma &amp; Health Products'!BU:BU)+SUMIF('PSM Costs'!$C:$C,$B62,'PSM Costs'!BU:BU)&gt;0,SUMIF(Pharmaceuticals!$C:$C,$B62,Pharmaceuticals!BU:BU)+SUMIF('Health Products &amp; Equipment'!$C:$C,$B62,'Health Products &amp; Equipment'!BU:BU)+SUMIF('Other Pharma &amp; Health Products'!$C:$C,$B62,'Other Pharma &amp; Health Products'!BU:BU)+SUMIF('PSM Costs'!$C:$C,$B62,'PSM Costs'!BU:BU),"")</f>
        <v/>
      </c>
      <c r="R62" s="176" t="str">
        <f t="shared" ca="1" si="4"/>
        <v/>
      </c>
    </row>
    <row r="63" spans="1:18" hidden="1" x14ac:dyDescent="0.2">
      <c r="A63" s="107">
        <v>56</v>
      </c>
      <c r="B63" s="107" t="str">
        <f ca="1">IFERROR(VLOOKUP(A63,'Rank unique CI-Prod-Spec'!I:J,2,FALSE),"")</f>
        <v/>
      </c>
      <c r="C63" s="122" t="str">
        <f ca="1">IFERROR(VLOOKUP(LEFT(B63,FIND("--",B63)-1),CatCostInp!D:E,2,FALSE),"")</f>
        <v/>
      </c>
      <c r="D63" s="122" t="str">
        <f ca="1">IFERROR(INDIRECT(ADDRESS(MATCH(VALUE(MID(B63,FIND("--",B63)+2,FIND("---",B63)-FIND("--",B63)-2)),CatProd!G:G,0),2,1,1,"CatProd")),"")</f>
        <v/>
      </c>
      <c r="E63" s="122" t="str">
        <f ca="1">IFERROR(INDIRECT(ADDRESS(MATCH(VALUE(RIGHT(B63,LEN(B63)-FIND("---",B63)-2)),CatProdSpec!I:I,0),3,1,1,"CatProdSpec")),"")</f>
        <v/>
      </c>
      <c r="F63" s="181" t="str">
        <f t="shared" ca="1" si="0"/>
        <v/>
      </c>
      <c r="G63" s="176" t="str">
        <f ca="1">IF(SUMIF(Pharmaceuticals!$C:$C,$B63,Pharmaceuticals!AG:AG)+SUMIF('Health Products &amp; Equipment'!$C:$C,$B63,'Health Products &amp; Equipment'!AG:AG)+SUMIF('Other Pharma &amp; Health Products'!$C:$C,$B63,'Other Pharma &amp; Health Products'!AG:AG)+SUMIF('PSM Costs'!$C:$C,$B63,'PSM Costs'!AG:AG)&gt;0,SUMIF(Pharmaceuticals!$C:$C,$B63,Pharmaceuticals!AG:AG)+SUMIF('Health Products &amp; Equipment'!$C:$C,$B63,'Health Products &amp; Equipment'!AG:AG)+SUMIF('Other Pharma &amp; Health Products'!$C:$C,$B63,'Other Pharma &amp; Health Products'!AG:AG)+SUMIF('PSM Costs'!$C:$C,$B63,'PSM Costs'!AG:AG),"")</f>
        <v/>
      </c>
      <c r="H63" s="176" t="str">
        <f ca="1">IF(SUMIF(Pharmaceuticals!$C:$C,$B63,Pharmaceuticals!AH:AH)+SUMIF('Health Products &amp; Equipment'!$C:$C,$B63,'Health Products &amp; Equipment'!AH:AH)+SUMIF('Other Pharma &amp; Health Products'!$C:$C,$B63,'Other Pharma &amp; Health Products'!AH:AH)+SUMIF('PSM Costs'!$C:$C,$B63,'PSM Costs'!AH:AH)&gt;0,SUMIF(Pharmaceuticals!$C:$C,$B63,Pharmaceuticals!AH:AH)+SUMIF('Health Products &amp; Equipment'!$C:$C,$B63,'Health Products &amp; Equipment'!AH:AH)+SUMIF('Other Pharma &amp; Health Products'!$C:$C,$B63,'Other Pharma &amp; Health Products'!AH:AH)+SUMIF('PSM Costs'!$C:$C,$B63,'PSM Costs'!AH:AH),"")</f>
        <v/>
      </c>
      <c r="I63" s="182" t="str">
        <f t="shared" ca="1" si="1"/>
        <v/>
      </c>
      <c r="J63" s="123" t="str">
        <f ca="1">IF(SUMIF(Pharmaceuticals!$C:$C,$B63,Pharmaceuticals!AT:AT)+SUMIF('Health Products &amp; Equipment'!$C:$C,$B63,'Health Products &amp; Equipment'!AT:AT)+SUMIF('Other Pharma &amp; Health Products'!$C:$C,$B63,'Other Pharma &amp; Health Products'!AT:AT)+SUMIF('PSM Costs'!$C:$C,$B63,'PSM Costs'!AT:AT)&gt;0,SUMIF(Pharmaceuticals!$C:$C,$B63,Pharmaceuticals!AT:AT)+SUMIF('Health Products &amp; Equipment'!$C:$C,$B63,'Health Products &amp; Equipment'!AT:AT)+SUMIF('Other Pharma &amp; Health Products'!$C:$C,$B63,'Other Pharma &amp; Health Products'!AT:AT)+SUMIF('PSM Costs'!$C:$C,$B63,'PSM Costs'!AT:AT),"")</f>
        <v/>
      </c>
      <c r="K63" s="123" t="str">
        <f ca="1">IF(SUMIF(Pharmaceuticals!$C:$C,$B63,Pharmaceuticals!AU:AU)+SUMIF('Health Products &amp; Equipment'!$C:$C,$B63,'Health Products &amp; Equipment'!AU:AU)+SUMIF('Other Pharma &amp; Health Products'!$C:$C,$B63,'Other Pharma &amp; Health Products'!AU:AU)+SUMIF('PSM Costs'!$C:$C,$B63,'PSM Costs'!AU:AU)&gt;0,SUMIF(Pharmaceuticals!$C:$C,$B63,Pharmaceuticals!AU:AU)+SUMIF('Health Products &amp; Equipment'!$C:$C,$B63,'Health Products &amp; Equipment'!AU:AU)+SUMIF('Other Pharma &amp; Health Products'!$C:$C,$B63,'Other Pharma &amp; Health Products'!AU:AU)+SUMIF('PSM Costs'!$C:$C,$B63,'PSM Costs'!AU:AU),"")</f>
        <v/>
      </c>
      <c r="L63" s="181" t="str">
        <f t="shared" ca="1" si="2"/>
        <v/>
      </c>
      <c r="M63" s="176" t="str">
        <f ca="1">IF(SUMIF(Pharmaceuticals!$C:$C,$B63,Pharmaceuticals!BG:BG)+SUMIF('Health Products &amp; Equipment'!$C:$C,$B63,'Health Products &amp; Equipment'!BG:BG)+SUMIF('Other Pharma &amp; Health Products'!$C:$C,$B63,'Other Pharma &amp; Health Products'!BG:BG)+SUMIF('PSM Costs'!$C:$C,$B63,'PSM Costs'!BG:BG)&gt;0,SUMIF(Pharmaceuticals!$C:$C,$B63,Pharmaceuticals!BG:BG)+SUMIF('Health Products &amp; Equipment'!$C:$C,$B63,'Health Products &amp; Equipment'!BG:BG)+SUMIF('Other Pharma &amp; Health Products'!$C:$C,$B63,'Other Pharma &amp; Health Products'!BG:BG)+SUMIF('PSM Costs'!$C:$C,$B63,'PSM Costs'!BG:BG),"")</f>
        <v/>
      </c>
      <c r="N63" s="176" t="str">
        <f ca="1">IF(SUMIF(Pharmaceuticals!$C:$C,$B63,Pharmaceuticals!BH:BH)+SUMIF('Health Products &amp; Equipment'!$C:$C,$B63,'Health Products &amp; Equipment'!BH:BH)+SUMIF('Other Pharma &amp; Health Products'!$C:$C,$B63,'Other Pharma &amp; Health Products'!BH:BH)+SUMIF('PSM Costs'!$C:$C,$B63,'PSM Costs'!BH:BH)&gt;0,SUMIF(Pharmaceuticals!$C:$C,$B63,Pharmaceuticals!BH:BH)+SUMIF('Health Products &amp; Equipment'!$C:$C,$B63,'Health Products &amp; Equipment'!BH:BH)+SUMIF('Other Pharma &amp; Health Products'!$C:$C,$B63,'Other Pharma &amp; Health Products'!BH:BH)+SUMIF('PSM Costs'!$C:$C,$B63,'PSM Costs'!BH:BH),"")</f>
        <v/>
      </c>
      <c r="O63" s="182" t="str">
        <f t="shared" ca="1" si="3"/>
        <v/>
      </c>
      <c r="P63" s="123" t="str">
        <f ca="1">IF(SUMIF(Pharmaceuticals!$C:$C,$B63,Pharmaceuticals!BT:BT)+SUMIF('Health Products &amp; Equipment'!$C:$C,$B63,'Health Products &amp; Equipment'!BT:BT)+SUMIF('Other Pharma &amp; Health Products'!$C:$C,$B63,'Other Pharma &amp; Health Products'!BT:BT)+SUMIF('PSM Costs'!$C:$C,$B63,'PSM Costs'!BT:BT)&gt;0,SUMIF(Pharmaceuticals!$C:$C,$B63,Pharmaceuticals!BT:BT)+SUMIF('Health Products &amp; Equipment'!$C:$C,$B63,'Health Products &amp; Equipment'!BT:BT)+SUMIF('Other Pharma &amp; Health Products'!$C:$C,$B63,'Other Pharma &amp; Health Products'!BT:BT)+SUMIF('PSM Costs'!$C:$C,$B63,'PSM Costs'!BT:BT),"")</f>
        <v/>
      </c>
      <c r="Q63" s="123" t="str">
        <f ca="1">IF(SUMIF(Pharmaceuticals!$C:$C,$B63,Pharmaceuticals!BU:BU)+SUMIF('Health Products &amp; Equipment'!$C:$C,$B63,'Health Products &amp; Equipment'!BU:BU)+SUMIF('Other Pharma &amp; Health Products'!$C:$C,$B63,'Other Pharma &amp; Health Products'!BU:BU)+SUMIF('PSM Costs'!$C:$C,$B63,'PSM Costs'!BU:BU)&gt;0,SUMIF(Pharmaceuticals!$C:$C,$B63,Pharmaceuticals!BU:BU)+SUMIF('Health Products &amp; Equipment'!$C:$C,$B63,'Health Products &amp; Equipment'!BU:BU)+SUMIF('Other Pharma &amp; Health Products'!$C:$C,$B63,'Other Pharma &amp; Health Products'!BU:BU)+SUMIF('PSM Costs'!$C:$C,$B63,'PSM Costs'!BU:BU),"")</f>
        <v/>
      </c>
      <c r="R63" s="176" t="str">
        <f t="shared" ca="1" si="4"/>
        <v/>
      </c>
    </row>
    <row r="64" spans="1:18" hidden="1" x14ac:dyDescent="0.2">
      <c r="A64" s="107">
        <v>57</v>
      </c>
      <c r="B64" s="107" t="str">
        <f ca="1">IFERROR(VLOOKUP(A64,'Rank unique CI-Prod-Spec'!I:J,2,FALSE),"")</f>
        <v/>
      </c>
      <c r="C64" s="122" t="str">
        <f ca="1">IFERROR(VLOOKUP(LEFT(B64,FIND("--",B64)-1),CatCostInp!D:E,2,FALSE),"")</f>
        <v/>
      </c>
      <c r="D64" s="122" t="str">
        <f ca="1">IFERROR(INDIRECT(ADDRESS(MATCH(VALUE(MID(B64,FIND("--",B64)+2,FIND("---",B64)-FIND("--",B64)-2)),CatProd!G:G,0),2,1,1,"CatProd")),"")</f>
        <v/>
      </c>
      <c r="E64" s="122" t="str">
        <f ca="1">IFERROR(INDIRECT(ADDRESS(MATCH(VALUE(RIGHT(B64,LEN(B64)-FIND("---",B64)-2)),CatProdSpec!I:I,0),3,1,1,"CatProdSpec")),"")</f>
        <v/>
      </c>
      <c r="F64" s="181" t="str">
        <f t="shared" ca="1" si="0"/>
        <v/>
      </c>
      <c r="G64" s="176" t="str">
        <f ca="1">IF(SUMIF(Pharmaceuticals!$C:$C,$B64,Pharmaceuticals!AG:AG)+SUMIF('Health Products &amp; Equipment'!$C:$C,$B64,'Health Products &amp; Equipment'!AG:AG)+SUMIF('Other Pharma &amp; Health Products'!$C:$C,$B64,'Other Pharma &amp; Health Products'!AG:AG)+SUMIF('PSM Costs'!$C:$C,$B64,'PSM Costs'!AG:AG)&gt;0,SUMIF(Pharmaceuticals!$C:$C,$B64,Pharmaceuticals!AG:AG)+SUMIF('Health Products &amp; Equipment'!$C:$C,$B64,'Health Products &amp; Equipment'!AG:AG)+SUMIF('Other Pharma &amp; Health Products'!$C:$C,$B64,'Other Pharma &amp; Health Products'!AG:AG)+SUMIF('PSM Costs'!$C:$C,$B64,'PSM Costs'!AG:AG),"")</f>
        <v/>
      </c>
      <c r="H64" s="176" t="str">
        <f ca="1">IF(SUMIF(Pharmaceuticals!$C:$C,$B64,Pharmaceuticals!AH:AH)+SUMIF('Health Products &amp; Equipment'!$C:$C,$B64,'Health Products &amp; Equipment'!AH:AH)+SUMIF('Other Pharma &amp; Health Products'!$C:$C,$B64,'Other Pharma &amp; Health Products'!AH:AH)+SUMIF('PSM Costs'!$C:$C,$B64,'PSM Costs'!AH:AH)&gt;0,SUMIF(Pharmaceuticals!$C:$C,$B64,Pharmaceuticals!AH:AH)+SUMIF('Health Products &amp; Equipment'!$C:$C,$B64,'Health Products &amp; Equipment'!AH:AH)+SUMIF('Other Pharma &amp; Health Products'!$C:$C,$B64,'Other Pharma &amp; Health Products'!AH:AH)+SUMIF('PSM Costs'!$C:$C,$B64,'PSM Costs'!AH:AH),"")</f>
        <v/>
      </c>
      <c r="I64" s="182" t="str">
        <f t="shared" ca="1" si="1"/>
        <v/>
      </c>
      <c r="J64" s="123" t="str">
        <f ca="1">IF(SUMIF(Pharmaceuticals!$C:$C,$B64,Pharmaceuticals!AT:AT)+SUMIF('Health Products &amp; Equipment'!$C:$C,$B64,'Health Products &amp; Equipment'!AT:AT)+SUMIF('Other Pharma &amp; Health Products'!$C:$C,$B64,'Other Pharma &amp; Health Products'!AT:AT)+SUMIF('PSM Costs'!$C:$C,$B64,'PSM Costs'!AT:AT)&gt;0,SUMIF(Pharmaceuticals!$C:$C,$B64,Pharmaceuticals!AT:AT)+SUMIF('Health Products &amp; Equipment'!$C:$C,$B64,'Health Products &amp; Equipment'!AT:AT)+SUMIF('Other Pharma &amp; Health Products'!$C:$C,$B64,'Other Pharma &amp; Health Products'!AT:AT)+SUMIF('PSM Costs'!$C:$C,$B64,'PSM Costs'!AT:AT),"")</f>
        <v/>
      </c>
      <c r="K64" s="123" t="str">
        <f ca="1">IF(SUMIF(Pharmaceuticals!$C:$C,$B64,Pharmaceuticals!AU:AU)+SUMIF('Health Products &amp; Equipment'!$C:$C,$B64,'Health Products &amp; Equipment'!AU:AU)+SUMIF('Other Pharma &amp; Health Products'!$C:$C,$B64,'Other Pharma &amp; Health Products'!AU:AU)+SUMIF('PSM Costs'!$C:$C,$B64,'PSM Costs'!AU:AU)&gt;0,SUMIF(Pharmaceuticals!$C:$C,$B64,Pharmaceuticals!AU:AU)+SUMIF('Health Products &amp; Equipment'!$C:$C,$B64,'Health Products &amp; Equipment'!AU:AU)+SUMIF('Other Pharma &amp; Health Products'!$C:$C,$B64,'Other Pharma &amp; Health Products'!AU:AU)+SUMIF('PSM Costs'!$C:$C,$B64,'PSM Costs'!AU:AU),"")</f>
        <v/>
      </c>
      <c r="L64" s="181" t="str">
        <f t="shared" ca="1" si="2"/>
        <v/>
      </c>
      <c r="M64" s="176" t="str">
        <f ca="1">IF(SUMIF(Pharmaceuticals!$C:$C,$B64,Pharmaceuticals!BG:BG)+SUMIF('Health Products &amp; Equipment'!$C:$C,$B64,'Health Products &amp; Equipment'!BG:BG)+SUMIF('Other Pharma &amp; Health Products'!$C:$C,$B64,'Other Pharma &amp; Health Products'!BG:BG)+SUMIF('PSM Costs'!$C:$C,$B64,'PSM Costs'!BG:BG)&gt;0,SUMIF(Pharmaceuticals!$C:$C,$B64,Pharmaceuticals!BG:BG)+SUMIF('Health Products &amp; Equipment'!$C:$C,$B64,'Health Products &amp; Equipment'!BG:BG)+SUMIF('Other Pharma &amp; Health Products'!$C:$C,$B64,'Other Pharma &amp; Health Products'!BG:BG)+SUMIF('PSM Costs'!$C:$C,$B64,'PSM Costs'!BG:BG),"")</f>
        <v/>
      </c>
      <c r="N64" s="176" t="str">
        <f ca="1">IF(SUMIF(Pharmaceuticals!$C:$C,$B64,Pharmaceuticals!BH:BH)+SUMIF('Health Products &amp; Equipment'!$C:$C,$B64,'Health Products &amp; Equipment'!BH:BH)+SUMIF('Other Pharma &amp; Health Products'!$C:$C,$B64,'Other Pharma &amp; Health Products'!BH:BH)+SUMIF('PSM Costs'!$C:$C,$B64,'PSM Costs'!BH:BH)&gt;0,SUMIF(Pharmaceuticals!$C:$C,$B64,Pharmaceuticals!BH:BH)+SUMIF('Health Products &amp; Equipment'!$C:$C,$B64,'Health Products &amp; Equipment'!BH:BH)+SUMIF('Other Pharma &amp; Health Products'!$C:$C,$B64,'Other Pharma &amp; Health Products'!BH:BH)+SUMIF('PSM Costs'!$C:$C,$B64,'PSM Costs'!BH:BH),"")</f>
        <v/>
      </c>
      <c r="O64" s="182" t="str">
        <f t="shared" ca="1" si="3"/>
        <v/>
      </c>
      <c r="P64" s="123" t="str">
        <f ca="1">IF(SUMIF(Pharmaceuticals!$C:$C,$B64,Pharmaceuticals!BT:BT)+SUMIF('Health Products &amp; Equipment'!$C:$C,$B64,'Health Products &amp; Equipment'!BT:BT)+SUMIF('Other Pharma &amp; Health Products'!$C:$C,$B64,'Other Pharma &amp; Health Products'!BT:BT)+SUMIF('PSM Costs'!$C:$C,$B64,'PSM Costs'!BT:BT)&gt;0,SUMIF(Pharmaceuticals!$C:$C,$B64,Pharmaceuticals!BT:BT)+SUMIF('Health Products &amp; Equipment'!$C:$C,$B64,'Health Products &amp; Equipment'!BT:BT)+SUMIF('Other Pharma &amp; Health Products'!$C:$C,$B64,'Other Pharma &amp; Health Products'!BT:BT)+SUMIF('PSM Costs'!$C:$C,$B64,'PSM Costs'!BT:BT),"")</f>
        <v/>
      </c>
      <c r="Q64" s="123" t="str">
        <f ca="1">IF(SUMIF(Pharmaceuticals!$C:$C,$B64,Pharmaceuticals!BU:BU)+SUMIF('Health Products &amp; Equipment'!$C:$C,$B64,'Health Products &amp; Equipment'!BU:BU)+SUMIF('Other Pharma &amp; Health Products'!$C:$C,$B64,'Other Pharma &amp; Health Products'!BU:BU)+SUMIF('PSM Costs'!$C:$C,$B64,'PSM Costs'!BU:BU)&gt;0,SUMIF(Pharmaceuticals!$C:$C,$B64,Pharmaceuticals!BU:BU)+SUMIF('Health Products &amp; Equipment'!$C:$C,$B64,'Health Products &amp; Equipment'!BU:BU)+SUMIF('Other Pharma &amp; Health Products'!$C:$C,$B64,'Other Pharma &amp; Health Products'!BU:BU)+SUMIF('PSM Costs'!$C:$C,$B64,'PSM Costs'!BU:BU),"")</f>
        <v/>
      </c>
      <c r="R64" s="176" t="str">
        <f t="shared" ca="1" si="4"/>
        <v/>
      </c>
    </row>
    <row r="65" spans="1:18" hidden="1" x14ac:dyDescent="0.2">
      <c r="A65" s="107">
        <v>58</v>
      </c>
      <c r="B65" s="107" t="str">
        <f ca="1">IFERROR(VLOOKUP(A65,'Rank unique CI-Prod-Spec'!I:J,2,FALSE),"")</f>
        <v/>
      </c>
      <c r="C65" s="122" t="str">
        <f ca="1">IFERROR(VLOOKUP(LEFT(B65,FIND("--",B65)-1),CatCostInp!D:E,2,FALSE),"")</f>
        <v/>
      </c>
      <c r="D65" s="122" t="str">
        <f ca="1">IFERROR(INDIRECT(ADDRESS(MATCH(VALUE(MID(B65,FIND("--",B65)+2,FIND("---",B65)-FIND("--",B65)-2)),CatProd!G:G,0),2,1,1,"CatProd")),"")</f>
        <v/>
      </c>
      <c r="E65" s="122" t="str">
        <f ca="1">IFERROR(INDIRECT(ADDRESS(MATCH(VALUE(RIGHT(B65,LEN(B65)-FIND("---",B65)-2)),CatProdSpec!I:I,0),3,1,1,"CatProdSpec")),"")</f>
        <v/>
      </c>
      <c r="F65" s="181" t="str">
        <f t="shared" ca="1" si="0"/>
        <v/>
      </c>
      <c r="G65" s="176" t="str">
        <f ca="1">IF(SUMIF(Pharmaceuticals!$C:$C,$B65,Pharmaceuticals!AG:AG)+SUMIF('Health Products &amp; Equipment'!$C:$C,$B65,'Health Products &amp; Equipment'!AG:AG)+SUMIF('Other Pharma &amp; Health Products'!$C:$C,$B65,'Other Pharma &amp; Health Products'!AG:AG)+SUMIF('PSM Costs'!$C:$C,$B65,'PSM Costs'!AG:AG)&gt;0,SUMIF(Pharmaceuticals!$C:$C,$B65,Pharmaceuticals!AG:AG)+SUMIF('Health Products &amp; Equipment'!$C:$C,$B65,'Health Products &amp; Equipment'!AG:AG)+SUMIF('Other Pharma &amp; Health Products'!$C:$C,$B65,'Other Pharma &amp; Health Products'!AG:AG)+SUMIF('PSM Costs'!$C:$C,$B65,'PSM Costs'!AG:AG),"")</f>
        <v/>
      </c>
      <c r="H65" s="176" t="str">
        <f ca="1">IF(SUMIF(Pharmaceuticals!$C:$C,$B65,Pharmaceuticals!AH:AH)+SUMIF('Health Products &amp; Equipment'!$C:$C,$B65,'Health Products &amp; Equipment'!AH:AH)+SUMIF('Other Pharma &amp; Health Products'!$C:$C,$B65,'Other Pharma &amp; Health Products'!AH:AH)+SUMIF('PSM Costs'!$C:$C,$B65,'PSM Costs'!AH:AH)&gt;0,SUMIF(Pharmaceuticals!$C:$C,$B65,Pharmaceuticals!AH:AH)+SUMIF('Health Products &amp; Equipment'!$C:$C,$B65,'Health Products &amp; Equipment'!AH:AH)+SUMIF('Other Pharma &amp; Health Products'!$C:$C,$B65,'Other Pharma &amp; Health Products'!AH:AH)+SUMIF('PSM Costs'!$C:$C,$B65,'PSM Costs'!AH:AH),"")</f>
        <v/>
      </c>
      <c r="I65" s="182" t="str">
        <f t="shared" ca="1" si="1"/>
        <v/>
      </c>
      <c r="J65" s="123" t="str">
        <f ca="1">IF(SUMIF(Pharmaceuticals!$C:$C,$B65,Pharmaceuticals!AT:AT)+SUMIF('Health Products &amp; Equipment'!$C:$C,$B65,'Health Products &amp; Equipment'!AT:AT)+SUMIF('Other Pharma &amp; Health Products'!$C:$C,$B65,'Other Pharma &amp; Health Products'!AT:AT)+SUMIF('PSM Costs'!$C:$C,$B65,'PSM Costs'!AT:AT)&gt;0,SUMIF(Pharmaceuticals!$C:$C,$B65,Pharmaceuticals!AT:AT)+SUMIF('Health Products &amp; Equipment'!$C:$C,$B65,'Health Products &amp; Equipment'!AT:AT)+SUMIF('Other Pharma &amp; Health Products'!$C:$C,$B65,'Other Pharma &amp; Health Products'!AT:AT)+SUMIF('PSM Costs'!$C:$C,$B65,'PSM Costs'!AT:AT),"")</f>
        <v/>
      </c>
      <c r="K65" s="123" t="str">
        <f ca="1">IF(SUMIF(Pharmaceuticals!$C:$C,$B65,Pharmaceuticals!AU:AU)+SUMIF('Health Products &amp; Equipment'!$C:$C,$B65,'Health Products &amp; Equipment'!AU:AU)+SUMIF('Other Pharma &amp; Health Products'!$C:$C,$B65,'Other Pharma &amp; Health Products'!AU:AU)+SUMIF('PSM Costs'!$C:$C,$B65,'PSM Costs'!AU:AU)&gt;0,SUMIF(Pharmaceuticals!$C:$C,$B65,Pharmaceuticals!AU:AU)+SUMIF('Health Products &amp; Equipment'!$C:$C,$B65,'Health Products &amp; Equipment'!AU:AU)+SUMIF('Other Pharma &amp; Health Products'!$C:$C,$B65,'Other Pharma &amp; Health Products'!AU:AU)+SUMIF('PSM Costs'!$C:$C,$B65,'PSM Costs'!AU:AU),"")</f>
        <v/>
      </c>
      <c r="L65" s="181" t="str">
        <f t="shared" ca="1" si="2"/>
        <v/>
      </c>
      <c r="M65" s="176" t="str">
        <f ca="1">IF(SUMIF(Pharmaceuticals!$C:$C,$B65,Pharmaceuticals!BG:BG)+SUMIF('Health Products &amp; Equipment'!$C:$C,$B65,'Health Products &amp; Equipment'!BG:BG)+SUMIF('Other Pharma &amp; Health Products'!$C:$C,$B65,'Other Pharma &amp; Health Products'!BG:BG)+SUMIF('PSM Costs'!$C:$C,$B65,'PSM Costs'!BG:BG)&gt;0,SUMIF(Pharmaceuticals!$C:$C,$B65,Pharmaceuticals!BG:BG)+SUMIF('Health Products &amp; Equipment'!$C:$C,$B65,'Health Products &amp; Equipment'!BG:BG)+SUMIF('Other Pharma &amp; Health Products'!$C:$C,$B65,'Other Pharma &amp; Health Products'!BG:BG)+SUMIF('PSM Costs'!$C:$C,$B65,'PSM Costs'!BG:BG),"")</f>
        <v/>
      </c>
      <c r="N65" s="176" t="str">
        <f ca="1">IF(SUMIF(Pharmaceuticals!$C:$C,$B65,Pharmaceuticals!BH:BH)+SUMIF('Health Products &amp; Equipment'!$C:$C,$B65,'Health Products &amp; Equipment'!BH:BH)+SUMIF('Other Pharma &amp; Health Products'!$C:$C,$B65,'Other Pharma &amp; Health Products'!BH:BH)+SUMIF('PSM Costs'!$C:$C,$B65,'PSM Costs'!BH:BH)&gt;0,SUMIF(Pharmaceuticals!$C:$C,$B65,Pharmaceuticals!BH:BH)+SUMIF('Health Products &amp; Equipment'!$C:$C,$B65,'Health Products &amp; Equipment'!BH:BH)+SUMIF('Other Pharma &amp; Health Products'!$C:$C,$B65,'Other Pharma &amp; Health Products'!BH:BH)+SUMIF('PSM Costs'!$C:$C,$B65,'PSM Costs'!BH:BH),"")</f>
        <v/>
      </c>
      <c r="O65" s="182" t="str">
        <f t="shared" ca="1" si="3"/>
        <v/>
      </c>
      <c r="P65" s="123" t="str">
        <f ca="1">IF(SUMIF(Pharmaceuticals!$C:$C,$B65,Pharmaceuticals!BT:BT)+SUMIF('Health Products &amp; Equipment'!$C:$C,$B65,'Health Products &amp; Equipment'!BT:BT)+SUMIF('Other Pharma &amp; Health Products'!$C:$C,$B65,'Other Pharma &amp; Health Products'!BT:BT)+SUMIF('PSM Costs'!$C:$C,$B65,'PSM Costs'!BT:BT)&gt;0,SUMIF(Pharmaceuticals!$C:$C,$B65,Pharmaceuticals!BT:BT)+SUMIF('Health Products &amp; Equipment'!$C:$C,$B65,'Health Products &amp; Equipment'!BT:BT)+SUMIF('Other Pharma &amp; Health Products'!$C:$C,$B65,'Other Pharma &amp; Health Products'!BT:BT)+SUMIF('PSM Costs'!$C:$C,$B65,'PSM Costs'!BT:BT),"")</f>
        <v/>
      </c>
      <c r="Q65" s="123" t="str">
        <f ca="1">IF(SUMIF(Pharmaceuticals!$C:$C,$B65,Pharmaceuticals!BU:BU)+SUMIF('Health Products &amp; Equipment'!$C:$C,$B65,'Health Products &amp; Equipment'!BU:BU)+SUMIF('Other Pharma &amp; Health Products'!$C:$C,$B65,'Other Pharma &amp; Health Products'!BU:BU)+SUMIF('PSM Costs'!$C:$C,$B65,'PSM Costs'!BU:BU)&gt;0,SUMIF(Pharmaceuticals!$C:$C,$B65,Pharmaceuticals!BU:BU)+SUMIF('Health Products &amp; Equipment'!$C:$C,$B65,'Health Products &amp; Equipment'!BU:BU)+SUMIF('Other Pharma &amp; Health Products'!$C:$C,$B65,'Other Pharma &amp; Health Products'!BU:BU)+SUMIF('PSM Costs'!$C:$C,$B65,'PSM Costs'!BU:BU),"")</f>
        <v/>
      </c>
      <c r="R65" s="176" t="str">
        <f t="shared" ca="1" si="4"/>
        <v/>
      </c>
    </row>
    <row r="66" spans="1:18" hidden="1" x14ac:dyDescent="0.2">
      <c r="A66" s="107">
        <v>59</v>
      </c>
      <c r="B66" s="107" t="str">
        <f ca="1">IFERROR(VLOOKUP(A66,'Rank unique CI-Prod-Spec'!I:J,2,FALSE),"")</f>
        <v/>
      </c>
      <c r="C66" s="122" t="str">
        <f ca="1">IFERROR(VLOOKUP(LEFT(B66,FIND("--",B66)-1),CatCostInp!D:E,2,FALSE),"")</f>
        <v/>
      </c>
      <c r="D66" s="122" t="str">
        <f ca="1">IFERROR(INDIRECT(ADDRESS(MATCH(VALUE(MID(B66,FIND("--",B66)+2,FIND("---",B66)-FIND("--",B66)-2)),CatProd!G:G,0),2,1,1,"CatProd")),"")</f>
        <v/>
      </c>
      <c r="E66" s="122" t="str">
        <f ca="1">IFERROR(INDIRECT(ADDRESS(MATCH(VALUE(RIGHT(B66,LEN(B66)-FIND("---",B66)-2)),CatProdSpec!I:I,0),3,1,1,"CatProdSpec")),"")</f>
        <v/>
      </c>
      <c r="F66" s="181" t="str">
        <f t="shared" ca="1" si="0"/>
        <v/>
      </c>
      <c r="G66" s="176" t="str">
        <f ca="1">IF(SUMIF(Pharmaceuticals!$C:$C,$B66,Pharmaceuticals!AG:AG)+SUMIF('Health Products &amp; Equipment'!$C:$C,$B66,'Health Products &amp; Equipment'!AG:AG)+SUMIF('Other Pharma &amp; Health Products'!$C:$C,$B66,'Other Pharma &amp; Health Products'!AG:AG)+SUMIF('PSM Costs'!$C:$C,$B66,'PSM Costs'!AG:AG)&gt;0,SUMIF(Pharmaceuticals!$C:$C,$B66,Pharmaceuticals!AG:AG)+SUMIF('Health Products &amp; Equipment'!$C:$C,$B66,'Health Products &amp; Equipment'!AG:AG)+SUMIF('Other Pharma &amp; Health Products'!$C:$C,$B66,'Other Pharma &amp; Health Products'!AG:AG)+SUMIF('PSM Costs'!$C:$C,$B66,'PSM Costs'!AG:AG),"")</f>
        <v/>
      </c>
      <c r="H66" s="176" t="str">
        <f ca="1">IF(SUMIF(Pharmaceuticals!$C:$C,$B66,Pharmaceuticals!AH:AH)+SUMIF('Health Products &amp; Equipment'!$C:$C,$B66,'Health Products &amp; Equipment'!AH:AH)+SUMIF('Other Pharma &amp; Health Products'!$C:$C,$B66,'Other Pharma &amp; Health Products'!AH:AH)+SUMIF('PSM Costs'!$C:$C,$B66,'PSM Costs'!AH:AH)&gt;0,SUMIF(Pharmaceuticals!$C:$C,$B66,Pharmaceuticals!AH:AH)+SUMIF('Health Products &amp; Equipment'!$C:$C,$B66,'Health Products &amp; Equipment'!AH:AH)+SUMIF('Other Pharma &amp; Health Products'!$C:$C,$B66,'Other Pharma &amp; Health Products'!AH:AH)+SUMIF('PSM Costs'!$C:$C,$B66,'PSM Costs'!AH:AH),"")</f>
        <v/>
      </c>
      <c r="I66" s="182" t="str">
        <f t="shared" ca="1" si="1"/>
        <v/>
      </c>
      <c r="J66" s="123" t="str">
        <f ca="1">IF(SUMIF(Pharmaceuticals!$C:$C,$B66,Pharmaceuticals!AT:AT)+SUMIF('Health Products &amp; Equipment'!$C:$C,$B66,'Health Products &amp; Equipment'!AT:AT)+SUMIF('Other Pharma &amp; Health Products'!$C:$C,$B66,'Other Pharma &amp; Health Products'!AT:AT)+SUMIF('PSM Costs'!$C:$C,$B66,'PSM Costs'!AT:AT)&gt;0,SUMIF(Pharmaceuticals!$C:$C,$B66,Pharmaceuticals!AT:AT)+SUMIF('Health Products &amp; Equipment'!$C:$C,$B66,'Health Products &amp; Equipment'!AT:AT)+SUMIF('Other Pharma &amp; Health Products'!$C:$C,$B66,'Other Pharma &amp; Health Products'!AT:AT)+SUMIF('PSM Costs'!$C:$C,$B66,'PSM Costs'!AT:AT),"")</f>
        <v/>
      </c>
      <c r="K66" s="123" t="str">
        <f ca="1">IF(SUMIF(Pharmaceuticals!$C:$C,$B66,Pharmaceuticals!AU:AU)+SUMIF('Health Products &amp; Equipment'!$C:$C,$B66,'Health Products &amp; Equipment'!AU:AU)+SUMIF('Other Pharma &amp; Health Products'!$C:$C,$B66,'Other Pharma &amp; Health Products'!AU:AU)+SUMIF('PSM Costs'!$C:$C,$B66,'PSM Costs'!AU:AU)&gt;0,SUMIF(Pharmaceuticals!$C:$C,$B66,Pharmaceuticals!AU:AU)+SUMIF('Health Products &amp; Equipment'!$C:$C,$B66,'Health Products &amp; Equipment'!AU:AU)+SUMIF('Other Pharma &amp; Health Products'!$C:$C,$B66,'Other Pharma &amp; Health Products'!AU:AU)+SUMIF('PSM Costs'!$C:$C,$B66,'PSM Costs'!AU:AU),"")</f>
        <v/>
      </c>
      <c r="L66" s="181" t="str">
        <f t="shared" ca="1" si="2"/>
        <v/>
      </c>
      <c r="M66" s="176" t="str">
        <f ca="1">IF(SUMIF(Pharmaceuticals!$C:$C,$B66,Pharmaceuticals!BG:BG)+SUMIF('Health Products &amp; Equipment'!$C:$C,$B66,'Health Products &amp; Equipment'!BG:BG)+SUMIF('Other Pharma &amp; Health Products'!$C:$C,$B66,'Other Pharma &amp; Health Products'!BG:BG)+SUMIF('PSM Costs'!$C:$C,$B66,'PSM Costs'!BG:BG)&gt;0,SUMIF(Pharmaceuticals!$C:$C,$B66,Pharmaceuticals!BG:BG)+SUMIF('Health Products &amp; Equipment'!$C:$C,$B66,'Health Products &amp; Equipment'!BG:BG)+SUMIF('Other Pharma &amp; Health Products'!$C:$C,$B66,'Other Pharma &amp; Health Products'!BG:BG)+SUMIF('PSM Costs'!$C:$C,$B66,'PSM Costs'!BG:BG),"")</f>
        <v/>
      </c>
      <c r="N66" s="176" t="str">
        <f ca="1">IF(SUMIF(Pharmaceuticals!$C:$C,$B66,Pharmaceuticals!BH:BH)+SUMIF('Health Products &amp; Equipment'!$C:$C,$B66,'Health Products &amp; Equipment'!BH:BH)+SUMIF('Other Pharma &amp; Health Products'!$C:$C,$B66,'Other Pharma &amp; Health Products'!BH:BH)+SUMIF('PSM Costs'!$C:$C,$B66,'PSM Costs'!BH:BH)&gt;0,SUMIF(Pharmaceuticals!$C:$C,$B66,Pharmaceuticals!BH:BH)+SUMIF('Health Products &amp; Equipment'!$C:$C,$B66,'Health Products &amp; Equipment'!BH:BH)+SUMIF('Other Pharma &amp; Health Products'!$C:$C,$B66,'Other Pharma &amp; Health Products'!BH:BH)+SUMIF('PSM Costs'!$C:$C,$B66,'PSM Costs'!BH:BH),"")</f>
        <v/>
      </c>
      <c r="O66" s="182" t="str">
        <f t="shared" ca="1" si="3"/>
        <v/>
      </c>
      <c r="P66" s="123" t="str">
        <f ca="1">IF(SUMIF(Pharmaceuticals!$C:$C,$B66,Pharmaceuticals!BT:BT)+SUMIF('Health Products &amp; Equipment'!$C:$C,$B66,'Health Products &amp; Equipment'!BT:BT)+SUMIF('Other Pharma &amp; Health Products'!$C:$C,$B66,'Other Pharma &amp; Health Products'!BT:BT)+SUMIF('PSM Costs'!$C:$C,$B66,'PSM Costs'!BT:BT)&gt;0,SUMIF(Pharmaceuticals!$C:$C,$B66,Pharmaceuticals!BT:BT)+SUMIF('Health Products &amp; Equipment'!$C:$C,$B66,'Health Products &amp; Equipment'!BT:BT)+SUMIF('Other Pharma &amp; Health Products'!$C:$C,$B66,'Other Pharma &amp; Health Products'!BT:BT)+SUMIF('PSM Costs'!$C:$C,$B66,'PSM Costs'!BT:BT),"")</f>
        <v/>
      </c>
      <c r="Q66" s="123" t="str">
        <f ca="1">IF(SUMIF(Pharmaceuticals!$C:$C,$B66,Pharmaceuticals!BU:BU)+SUMIF('Health Products &amp; Equipment'!$C:$C,$B66,'Health Products &amp; Equipment'!BU:BU)+SUMIF('Other Pharma &amp; Health Products'!$C:$C,$B66,'Other Pharma &amp; Health Products'!BU:BU)+SUMIF('PSM Costs'!$C:$C,$B66,'PSM Costs'!BU:BU)&gt;0,SUMIF(Pharmaceuticals!$C:$C,$B66,Pharmaceuticals!BU:BU)+SUMIF('Health Products &amp; Equipment'!$C:$C,$B66,'Health Products &amp; Equipment'!BU:BU)+SUMIF('Other Pharma &amp; Health Products'!$C:$C,$B66,'Other Pharma &amp; Health Products'!BU:BU)+SUMIF('PSM Costs'!$C:$C,$B66,'PSM Costs'!BU:BU),"")</f>
        <v/>
      </c>
      <c r="R66" s="176" t="str">
        <f t="shared" ca="1" si="4"/>
        <v/>
      </c>
    </row>
    <row r="67" spans="1:18" hidden="1" x14ac:dyDescent="0.2">
      <c r="A67" s="107">
        <v>60</v>
      </c>
      <c r="B67" s="107" t="str">
        <f ca="1">IFERROR(VLOOKUP(A67,'Rank unique CI-Prod-Spec'!I:J,2,FALSE),"")</f>
        <v/>
      </c>
      <c r="C67" s="122" t="str">
        <f ca="1">IFERROR(VLOOKUP(LEFT(B67,FIND("--",B67)-1),CatCostInp!D:E,2,FALSE),"")</f>
        <v/>
      </c>
      <c r="D67" s="122" t="str">
        <f ca="1">IFERROR(INDIRECT(ADDRESS(MATCH(VALUE(MID(B67,FIND("--",B67)+2,FIND("---",B67)-FIND("--",B67)-2)),CatProd!G:G,0),2,1,1,"CatProd")),"")</f>
        <v/>
      </c>
      <c r="E67" s="122" t="str">
        <f ca="1">IFERROR(INDIRECT(ADDRESS(MATCH(VALUE(RIGHT(B67,LEN(B67)-FIND("---",B67)-2)),CatProdSpec!I:I,0),3,1,1,"CatProdSpec")),"")</f>
        <v/>
      </c>
      <c r="F67" s="181" t="str">
        <f t="shared" ca="1" si="0"/>
        <v/>
      </c>
      <c r="G67" s="176" t="str">
        <f ca="1">IF(SUMIF(Pharmaceuticals!$C:$C,$B67,Pharmaceuticals!AG:AG)+SUMIF('Health Products &amp; Equipment'!$C:$C,$B67,'Health Products &amp; Equipment'!AG:AG)+SUMIF('Other Pharma &amp; Health Products'!$C:$C,$B67,'Other Pharma &amp; Health Products'!AG:AG)+SUMIF('PSM Costs'!$C:$C,$B67,'PSM Costs'!AG:AG)&gt;0,SUMIF(Pharmaceuticals!$C:$C,$B67,Pharmaceuticals!AG:AG)+SUMIF('Health Products &amp; Equipment'!$C:$C,$B67,'Health Products &amp; Equipment'!AG:AG)+SUMIF('Other Pharma &amp; Health Products'!$C:$C,$B67,'Other Pharma &amp; Health Products'!AG:AG)+SUMIF('PSM Costs'!$C:$C,$B67,'PSM Costs'!AG:AG),"")</f>
        <v/>
      </c>
      <c r="H67" s="176" t="str">
        <f ca="1">IF(SUMIF(Pharmaceuticals!$C:$C,$B67,Pharmaceuticals!AH:AH)+SUMIF('Health Products &amp; Equipment'!$C:$C,$B67,'Health Products &amp; Equipment'!AH:AH)+SUMIF('Other Pharma &amp; Health Products'!$C:$C,$B67,'Other Pharma &amp; Health Products'!AH:AH)+SUMIF('PSM Costs'!$C:$C,$B67,'PSM Costs'!AH:AH)&gt;0,SUMIF(Pharmaceuticals!$C:$C,$B67,Pharmaceuticals!AH:AH)+SUMIF('Health Products &amp; Equipment'!$C:$C,$B67,'Health Products &amp; Equipment'!AH:AH)+SUMIF('Other Pharma &amp; Health Products'!$C:$C,$B67,'Other Pharma &amp; Health Products'!AH:AH)+SUMIF('PSM Costs'!$C:$C,$B67,'PSM Costs'!AH:AH),"")</f>
        <v/>
      </c>
      <c r="I67" s="182" t="str">
        <f t="shared" ca="1" si="1"/>
        <v/>
      </c>
      <c r="J67" s="123" t="str">
        <f ca="1">IF(SUMIF(Pharmaceuticals!$C:$C,$B67,Pharmaceuticals!AT:AT)+SUMIF('Health Products &amp; Equipment'!$C:$C,$B67,'Health Products &amp; Equipment'!AT:AT)+SUMIF('Other Pharma &amp; Health Products'!$C:$C,$B67,'Other Pharma &amp; Health Products'!AT:AT)+SUMIF('PSM Costs'!$C:$C,$B67,'PSM Costs'!AT:AT)&gt;0,SUMIF(Pharmaceuticals!$C:$C,$B67,Pharmaceuticals!AT:AT)+SUMIF('Health Products &amp; Equipment'!$C:$C,$B67,'Health Products &amp; Equipment'!AT:AT)+SUMIF('Other Pharma &amp; Health Products'!$C:$C,$B67,'Other Pharma &amp; Health Products'!AT:AT)+SUMIF('PSM Costs'!$C:$C,$B67,'PSM Costs'!AT:AT),"")</f>
        <v/>
      </c>
      <c r="K67" s="123" t="str">
        <f ca="1">IF(SUMIF(Pharmaceuticals!$C:$C,$B67,Pharmaceuticals!AU:AU)+SUMIF('Health Products &amp; Equipment'!$C:$C,$B67,'Health Products &amp; Equipment'!AU:AU)+SUMIF('Other Pharma &amp; Health Products'!$C:$C,$B67,'Other Pharma &amp; Health Products'!AU:AU)+SUMIF('PSM Costs'!$C:$C,$B67,'PSM Costs'!AU:AU)&gt;0,SUMIF(Pharmaceuticals!$C:$C,$B67,Pharmaceuticals!AU:AU)+SUMIF('Health Products &amp; Equipment'!$C:$C,$B67,'Health Products &amp; Equipment'!AU:AU)+SUMIF('Other Pharma &amp; Health Products'!$C:$C,$B67,'Other Pharma &amp; Health Products'!AU:AU)+SUMIF('PSM Costs'!$C:$C,$B67,'PSM Costs'!AU:AU),"")</f>
        <v/>
      </c>
      <c r="L67" s="181" t="str">
        <f t="shared" ca="1" si="2"/>
        <v/>
      </c>
      <c r="M67" s="176" t="str">
        <f ca="1">IF(SUMIF(Pharmaceuticals!$C:$C,$B67,Pharmaceuticals!BG:BG)+SUMIF('Health Products &amp; Equipment'!$C:$C,$B67,'Health Products &amp; Equipment'!BG:BG)+SUMIF('Other Pharma &amp; Health Products'!$C:$C,$B67,'Other Pharma &amp; Health Products'!BG:BG)+SUMIF('PSM Costs'!$C:$C,$B67,'PSM Costs'!BG:BG)&gt;0,SUMIF(Pharmaceuticals!$C:$C,$B67,Pharmaceuticals!BG:BG)+SUMIF('Health Products &amp; Equipment'!$C:$C,$B67,'Health Products &amp; Equipment'!BG:BG)+SUMIF('Other Pharma &amp; Health Products'!$C:$C,$B67,'Other Pharma &amp; Health Products'!BG:BG)+SUMIF('PSM Costs'!$C:$C,$B67,'PSM Costs'!BG:BG),"")</f>
        <v/>
      </c>
      <c r="N67" s="176" t="str">
        <f ca="1">IF(SUMIF(Pharmaceuticals!$C:$C,$B67,Pharmaceuticals!BH:BH)+SUMIF('Health Products &amp; Equipment'!$C:$C,$B67,'Health Products &amp; Equipment'!BH:BH)+SUMIF('Other Pharma &amp; Health Products'!$C:$C,$B67,'Other Pharma &amp; Health Products'!BH:BH)+SUMIF('PSM Costs'!$C:$C,$B67,'PSM Costs'!BH:BH)&gt;0,SUMIF(Pharmaceuticals!$C:$C,$B67,Pharmaceuticals!BH:BH)+SUMIF('Health Products &amp; Equipment'!$C:$C,$B67,'Health Products &amp; Equipment'!BH:BH)+SUMIF('Other Pharma &amp; Health Products'!$C:$C,$B67,'Other Pharma &amp; Health Products'!BH:BH)+SUMIF('PSM Costs'!$C:$C,$B67,'PSM Costs'!BH:BH),"")</f>
        <v/>
      </c>
      <c r="O67" s="182" t="str">
        <f t="shared" ca="1" si="3"/>
        <v/>
      </c>
      <c r="P67" s="123" t="str">
        <f ca="1">IF(SUMIF(Pharmaceuticals!$C:$C,$B67,Pharmaceuticals!BT:BT)+SUMIF('Health Products &amp; Equipment'!$C:$C,$B67,'Health Products &amp; Equipment'!BT:BT)+SUMIF('Other Pharma &amp; Health Products'!$C:$C,$B67,'Other Pharma &amp; Health Products'!BT:BT)+SUMIF('PSM Costs'!$C:$C,$B67,'PSM Costs'!BT:BT)&gt;0,SUMIF(Pharmaceuticals!$C:$C,$B67,Pharmaceuticals!BT:BT)+SUMIF('Health Products &amp; Equipment'!$C:$C,$B67,'Health Products &amp; Equipment'!BT:BT)+SUMIF('Other Pharma &amp; Health Products'!$C:$C,$B67,'Other Pharma &amp; Health Products'!BT:BT)+SUMIF('PSM Costs'!$C:$C,$B67,'PSM Costs'!BT:BT),"")</f>
        <v/>
      </c>
      <c r="Q67" s="123" t="str">
        <f ca="1">IF(SUMIF(Pharmaceuticals!$C:$C,$B67,Pharmaceuticals!BU:BU)+SUMIF('Health Products &amp; Equipment'!$C:$C,$B67,'Health Products &amp; Equipment'!BU:BU)+SUMIF('Other Pharma &amp; Health Products'!$C:$C,$B67,'Other Pharma &amp; Health Products'!BU:BU)+SUMIF('PSM Costs'!$C:$C,$B67,'PSM Costs'!BU:BU)&gt;0,SUMIF(Pharmaceuticals!$C:$C,$B67,Pharmaceuticals!BU:BU)+SUMIF('Health Products &amp; Equipment'!$C:$C,$B67,'Health Products &amp; Equipment'!BU:BU)+SUMIF('Other Pharma &amp; Health Products'!$C:$C,$B67,'Other Pharma &amp; Health Products'!BU:BU)+SUMIF('PSM Costs'!$C:$C,$B67,'PSM Costs'!BU:BU),"")</f>
        <v/>
      </c>
      <c r="R67" s="176" t="str">
        <f t="shared" ca="1" si="4"/>
        <v/>
      </c>
    </row>
    <row r="68" spans="1:18" hidden="1" x14ac:dyDescent="0.2">
      <c r="A68" s="107">
        <v>61</v>
      </c>
      <c r="B68" s="107" t="str">
        <f ca="1">IFERROR(VLOOKUP(A68,'Rank unique CI-Prod-Spec'!I:J,2,FALSE),"")</f>
        <v/>
      </c>
      <c r="C68" s="122" t="str">
        <f ca="1">IFERROR(VLOOKUP(LEFT(B68,FIND("--",B68)-1),CatCostInp!D:E,2,FALSE),"")</f>
        <v/>
      </c>
      <c r="D68" s="122" t="str">
        <f ca="1">IFERROR(INDIRECT(ADDRESS(MATCH(VALUE(MID(B68,FIND("--",B68)+2,FIND("---",B68)-FIND("--",B68)-2)),CatProd!G:G,0),2,1,1,"CatProd")),"")</f>
        <v/>
      </c>
      <c r="E68" s="122" t="str">
        <f ca="1">IFERROR(INDIRECT(ADDRESS(MATCH(VALUE(RIGHT(B68,LEN(B68)-FIND("---",B68)-2)),CatProdSpec!I:I,0),3,1,1,"CatProdSpec")),"")</f>
        <v/>
      </c>
      <c r="F68" s="181" t="str">
        <f t="shared" ca="1" si="0"/>
        <v/>
      </c>
      <c r="G68" s="176" t="str">
        <f ca="1">IF(SUMIF(Pharmaceuticals!$C:$C,$B68,Pharmaceuticals!AG:AG)+SUMIF('Health Products &amp; Equipment'!$C:$C,$B68,'Health Products &amp; Equipment'!AG:AG)+SUMIF('Other Pharma &amp; Health Products'!$C:$C,$B68,'Other Pharma &amp; Health Products'!AG:AG)+SUMIF('PSM Costs'!$C:$C,$B68,'PSM Costs'!AG:AG)&gt;0,SUMIF(Pharmaceuticals!$C:$C,$B68,Pharmaceuticals!AG:AG)+SUMIF('Health Products &amp; Equipment'!$C:$C,$B68,'Health Products &amp; Equipment'!AG:AG)+SUMIF('Other Pharma &amp; Health Products'!$C:$C,$B68,'Other Pharma &amp; Health Products'!AG:AG)+SUMIF('PSM Costs'!$C:$C,$B68,'PSM Costs'!AG:AG),"")</f>
        <v/>
      </c>
      <c r="H68" s="176" t="str">
        <f ca="1">IF(SUMIF(Pharmaceuticals!$C:$C,$B68,Pharmaceuticals!AH:AH)+SUMIF('Health Products &amp; Equipment'!$C:$C,$B68,'Health Products &amp; Equipment'!AH:AH)+SUMIF('Other Pharma &amp; Health Products'!$C:$C,$B68,'Other Pharma &amp; Health Products'!AH:AH)+SUMIF('PSM Costs'!$C:$C,$B68,'PSM Costs'!AH:AH)&gt;0,SUMIF(Pharmaceuticals!$C:$C,$B68,Pharmaceuticals!AH:AH)+SUMIF('Health Products &amp; Equipment'!$C:$C,$B68,'Health Products &amp; Equipment'!AH:AH)+SUMIF('Other Pharma &amp; Health Products'!$C:$C,$B68,'Other Pharma &amp; Health Products'!AH:AH)+SUMIF('PSM Costs'!$C:$C,$B68,'PSM Costs'!AH:AH),"")</f>
        <v/>
      </c>
      <c r="I68" s="182" t="str">
        <f t="shared" ca="1" si="1"/>
        <v/>
      </c>
      <c r="J68" s="123" t="str">
        <f ca="1">IF(SUMIF(Pharmaceuticals!$C:$C,$B68,Pharmaceuticals!AT:AT)+SUMIF('Health Products &amp; Equipment'!$C:$C,$B68,'Health Products &amp; Equipment'!AT:AT)+SUMIF('Other Pharma &amp; Health Products'!$C:$C,$B68,'Other Pharma &amp; Health Products'!AT:AT)+SUMIF('PSM Costs'!$C:$C,$B68,'PSM Costs'!AT:AT)&gt;0,SUMIF(Pharmaceuticals!$C:$C,$B68,Pharmaceuticals!AT:AT)+SUMIF('Health Products &amp; Equipment'!$C:$C,$B68,'Health Products &amp; Equipment'!AT:AT)+SUMIF('Other Pharma &amp; Health Products'!$C:$C,$B68,'Other Pharma &amp; Health Products'!AT:AT)+SUMIF('PSM Costs'!$C:$C,$B68,'PSM Costs'!AT:AT),"")</f>
        <v/>
      </c>
      <c r="K68" s="123" t="str">
        <f ca="1">IF(SUMIF(Pharmaceuticals!$C:$C,$B68,Pharmaceuticals!AU:AU)+SUMIF('Health Products &amp; Equipment'!$C:$C,$B68,'Health Products &amp; Equipment'!AU:AU)+SUMIF('Other Pharma &amp; Health Products'!$C:$C,$B68,'Other Pharma &amp; Health Products'!AU:AU)+SUMIF('PSM Costs'!$C:$C,$B68,'PSM Costs'!AU:AU)&gt;0,SUMIF(Pharmaceuticals!$C:$C,$B68,Pharmaceuticals!AU:AU)+SUMIF('Health Products &amp; Equipment'!$C:$C,$B68,'Health Products &amp; Equipment'!AU:AU)+SUMIF('Other Pharma &amp; Health Products'!$C:$C,$B68,'Other Pharma &amp; Health Products'!AU:AU)+SUMIF('PSM Costs'!$C:$C,$B68,'PSM Costs'!AU:AU),"")</f>
        <v/>
      </c>
      <c r="L68" s="181" t="str">
        <f t="shared" ca="1" si="2"/>
        <v/>
      </c>
      <c r="M68" s="176" t="str">
        <f ca="1">IF(SUMIF(Pharmaceuticals!$C:$C,$B68,Pharmaceuticals!BG:BG)+SUMIF('Health Products &amp; Equipment'!$C:$C,$B68,'Health Products &amp; Equipment'!BG:BG)+SUMIF('Other Pharma &amp; Health Products'!$C:$C,$B68,'Other Pharma &amp; Health Products'!BG:BG)+SUMIF('PSM Costs'!$C:$C,$B68,'PSM Costs'!BG:BG)&gt;0,SUMIF(Pharmaceuticals!$C:$C,$B68,Pharmaceuticals!BG:BG)+SUMIF('Health Products &amp; Equipment'!$C:$C,$B68,'Health Products &amp; Equipment'!BG:BG)+SUMIF('Other Pharma &amp; Health Products'!$C:$C,$B68,'Other Pharma &amp; Health Products'!BG:BG)+SUMIF('PSM Costs'!$C:$C,$B68,'PSM Costs'!BG:BG),"")</f>
        <v/>
      </c>
      <c r="N68" s="176" t="str">
        <f ca="1">IF(SUMIF(Pharmaceuticals!$C:$C,$B68,Pharmaceuticals!BH:BH)+SUMIF('Health Products &amp; Equipment'!$C:$C,$B68,'Health Products &amp; Equipment'!BH:BH)+SUMIF('Other Pharma &amp; Health Products'!$C:$C,$B68,'Other Pharma &amp; Health Products'!BH:BH)+SUMIF('PSM Costs'!$C:$C,$B68,'PSM Costs'!BH:BH)&gt;0,SUMIF(Pharmaceuticals!$C:$C,$B68,Pharmaceuticals!BH:BH)+SUMIF('Health Products &amp; Equipment'!$C:$C,$B68,'Health Products &amp; Equipment'!BH:BH)+SUMIF('Other Pharma &amp; Health Products'!$C:$C,$B68,'Other Pharma &amp; Health Products'!BH:BH)+SUMIF('PSM Costs'!$C:$C,$B68,'PSM Costs'!BH:BH),"")</f>
        <v/>
      </c>
      <c r="O68" s="182" t="str">
        <f t="shared" ca="1" si="3"/>
        <v/>
      </c>
      <c r="P68" s="123" t="str">
        <f ca="1">IF(SUMIF(Pharmaceuticals!$C:$C,$B68,Pharmaceuticals!BT:BT)+SUMIF('Health Products &amp; Equipment'!$C:$C,$B68,'Health Products &amp; Equipment'!BT:BT)+SUMIF('Other Pharma &amp; Health Products'!$C:$C,$B68,'Other Pharma &amp; Health Products'!BT:BT)+SUMIF('PSM Costs'!$C:$C,$B68,'PSM Costs'!BT:BT)&gt;0,SUMIF(Pharmaceuticals!$C:$C,$B68,Pharmaceuticals!BT:BT)+SUMIF('Health Products &amp; Equipment'!$C:$C,$B68,'Health Products &amp; Equipment'!BT:BT)+SUMIF('Other Pharma &amp; Health Products'!$C:$C,$B68,'Other Pharma &amp; Health Products'!BT:BT)+SUMIF('PSM Costs'!$C:$C,$B68,'PSM Costs'!BT:BT),"")</f>
        <v/>
      </c>
      <c r="Q68" s="123" t="str">
        <f ca="1">IF(SUMIF(Pharmaceuticals!$C:$C,$B68,Pharmaceuticals!BU:BU)+SUMIF('Health Products &amp; Equipment'!$C:$C,$B68,'Health Products &amp; Equipment'!BU:BU)+SUMIF('Other Pharma &amp; Health Products'!$C:$C,$B68,'Other Pharma &amp; Health Products'!BU:BU)+SUMIF('PSM Costs'!$C:$C,$B68,'PSM Costs'!BU:BU)&gt;0,SUMIF(Pharmaceuticals!$C:$C,$B68,Pharmaceuticals!BU:BU)+SUMIF('Health Products &amp; Equipment'!$C:$C,$B68,'Health Products &amp; Equipment'!BU:BU)+SUMIF('Other Pharma &amp; Health Products'!$C:$C,$B68,'Other Pharma &amp; Health Products'!BU:BU)+SUMIF('PSM Costs'!$C:$C,$B68,'PSM Costs'!BU:BU),"")</f>
        <v/>
      </c>
      <c r="R68" s="176" t="str">
        <f t="shared" ca="1" si="4"/>
        <v/>
      </c>
    </row>
    <row r="69" spans="1:18" hidden="1" x14ac:dyDescent="0.2">
      <c r="A69" s="107">
        <v>62</v>
      </c>
      <c r="B69" s="107" t="str">
        <f ca="1">IFERROR(VLOOKUP(A69,'Rank unique CI-Prod-Spec'!I:J,2,FALSE),"")</f>
        <v/>
      </c>
      <c r="C69" s="122" t="str">
        <f ca="1">IFERROR(VLOOKUP(LEFT(B69,FIND("--",B69)-1),CatCostInp!D:E,2,FALSE),"")</f>
        <v/>
      </c>
      <c r="D69" s="122" t="str">
        <f ca="1">IFERROR(INDIRECT(ADDRESS(MATCH(VALUE(MID(B69,FIND("--",B69)+2,FIND("---",B69)-FIND("--",B69)-2)),CatProd!G:G,0),2,1,1,"CatProd")),"")</f>
        <v/>
      </c>
      <c r="E69" s="122" t="str">
        <f ca="1">IFERROR(INDIRECT(ADDRESS(MATCH(VALUE(RIGHT(B69,LEN(B69)-FIND("---",B69)-2)),CatProdSpec!I:I,0),3,1,1,"CatProdSpec")),"")</f>
        <v/>
      </c>
      <c r="F69" s="181" t="str">
        <f t="shared" ca="1" si="0"/>
        <v/>
      </c>
      <c r="G69" s="176" t="str">
        <f ca="1">IF(SUMIF(Pharmaceuticals!$C:$C,$B69,Pharmaceuticals!AG:AG)+SUMIF('Health Products &amp; Equipment'!$C:$C,$B69,'Health Products &amp; Equipment'!AG:AG)+SUMIF('Other Pharma &amp; Health Products'!$C:$C,$B69,'Other Pharma &amp; Health Products'!AG:AG)+SUMIF('PSM Costs'!$C:$C,$B69,'PSM Costs'!AG:AG)&gt;0,SUMIF(Pharmaceuticals!$C:$C,$B69,Pharmaceuticals!AG:AG)+SUMIF('Health Products &amp; Equipment'!$C:$C,$B69,'Health Products &amp; Equipment'!AG:AG)+SUMIF('Other Pharma &amp; Health Products'!$C:$C,$B69,'Other Pharma &amp; Health Products'!AG:AG)+SUMIF('PSM Costs'!$C:$C,$B69,'PSM Costs'!AG:AG),"")</f>
        <v/>
      </c>
      <c r="H69" s="176" t="str">
        <f ca="1">IF(SUMIF(Pharmaceuticals!$C:$C,$B69,Pharmaceuticals!AH:AH)+SUMIF('Health Products &amp; Equipment'!$C:$C,$B69,'Health Products &amp; Equipment'!AH:AH)+SUMIF('Other Pharma &amp; Health Products'!$C:$C,$B69,'Other Pharma &amp; Health Products'!AH:AH)+SUMIF('PSM Costs'!$C:$C,$B69,'PSM Costs'!AH:AH)&gt;0,SUMIF(Pharmaceuticals!$C:$C,$B69,Pharmaceuticals!AH:AH)+SUMIF('Health Products &amp; Equipment'!$C:$C,$B69,'Health Products &amp; Equipment'!AH:AH)+SUMIF('Other Pharma &amp; Health Products'!$C:$C,$B69,'Other Pharma &amp; Health Products'!AH:AH)+SUMIF('PSM Costs'!$C:$C,$B69,'PSM Costs'!AH:AH),"")</f>
        <v/>
      </c>
      <c r="I69" s="182" t="str">
        <f t="shared" ca="1" si="1"/>
        <v/>
      </c>
      <c r="J69" s="123" t="str">
        <f ca="1">IF(SUMIF(Pharmaceuticals!$C:$C,$B69,Pharmaceuticals!AT:AT)+SUMIF('Health Products &amp; Equipment'!$C:$C,$B69,'Health Products &amp; Equipment'!AT:AT)+SUMIF('Other Pharma &amp; Health Products'!$C:$C,$B69,'Other Pharma &amp; Health Products'!AT:AT)+SUMIF('PSM Costs'!$C:$C,$B69,'PSM Costs'!AT:AT)&gt;0,SUMIF(Pharmaceuticals!$C:$C,$B69,Pharmaceuticals!AT:AT)+SUMIF('Health Products &amp; Equipment'!$C:$C,$B69,'Health Products &amp; Equipment'!AT:AT)+SUMIF('Other Pharma &amp; Health Products'!$C:$C,$B69,'Other Pharma &amp; Health Products'!AT:AT)+SUMIF('PSM Costs'!$C:$C,$B69,'PSM Costs'!AT:AT),"")</f>
        <v/>
      </c>
      <c r="K69" s="123" t="str">
        <f ca="1">IF(SUMIF(Pharmaceuticals!$C:$C,$B69,Pharmaceuticals!AU:AU)+SUMIF('Health Products &amp; Equipment'!$C:$C,$B69,'Health Products &amp; Equipment'!AU:AU)+SUMIF('Other Pharma &amp; Health Products'!$C:$C,$B69,'Other Pharma &amp; Health Products'!AU:AU)+SUMIF('PSM Costs'!$C:$C,$B69,'PSM Costs'!AU:AU)&gt;0,SUMIF(Pharmaceuticals!$C:$C,$B69,Pharmaceuticals!AU:AU)+SUMIF('Health Products &amp; Equipment'!$C:$C,$B69,'Health Products &amp; Equipment'!AU:AU)+SUMIF('Other Pharma &amp; Health Products'!$C:$C,$B69,'Other Pharma &amp; Health Products'!AU:AU)+SUMIF('PSM Costs'!$C:$C,$B69,'PSM Costs'!AU:AU),"")</f>
        <v/>
      </c>
      <c r="L69" s="181" t="str">
        <f t="shared" ca="1" si="2"/>
        <v/>
      </c>
      <c r="M69" s="176" t="str">
        <f ca="1">IF(SUMIF(Pharmaceuticals!$C:$C,$B69,Pharmaceuticals!BG:BG)+SUMIF('Health Products &amp; Equipment'!$C:$C,$B69,'Health Products &amp; Equipment'!BG:BG)+SUMIF('Other Pharma &amp; Health Products'!$C:$C,$B69,'Other Pharma &amp; Health Products'!BG:BG)+SUMIF('PSM Costs'!$C:$C,$B69,'PSM Costs'!BG:BG)&gt;0,SUMIF(Pharmaceuticals!$C:$C,$B69,Pharmaceuticals!BG:BG)+SUMIF('Health Products &amp; Equipment'!$C:$C,$B69,'Health Products &amp; Equipment'!BG:BG)+SUMIF('Other Pharma &amp; Health Products'!$C:$C,$B69,'Other Pharma &amp; Health Products'!BG:BG)+SUMIF('PSM Costs'!$C:$C,$B69,'PSM Costs'!BG:BG),"")</f>
        <v/>
      </c>
      <c r="N69" s="176" t="str">
        <f ca="1">IF(SUMIF(Pharmaceuticals!$C:$C,$B69,Pharmaceuticals!BH:BH)+SUMIF('Health Products &amp; Equipment'!$C:$C,$B69,'Health Products &amp; Equipment'!BH:BH)+SUMIF('Other Pharma &amp; Health Products'!$C:$C,$B69,'Other Pharma &amp; Health Products'!BH:BH)+SUMIF('PSM Costs'!$C:$C,$B69,'PSM Costs'!BH:BH)&gt;0,SUMIF(Pharmaceuticals!$C:$C,$B69,Pharmaceuticals!BH:BH)+SUMIF('Health Products &amp; Equipment'!$C:$C,$B69,'Health Products &amp; Equipment'!BH:BH)+SUMIF('Other Pharma &amp; Health Products'!$C:$C,$B69,'Other Pharma &amp; Health Products'!BH:BH)+SUMIF('PSM Costs'!$C:$C,$B69,'PSM Costs'!BH:BH),"")</f>
        <v/>
      </c>
      <c r="O69" s="182" t="str">
        <f t="shared" ca="1" si="3"/>
        <v/>
      </c>
      <c r="P69" s="123" t="str">
        <f ca="1">IF(SUMIF(Pharmaceuticals!$C:$C,$B69,Pharmaceuticals!BT:BT)+SUMIF('Health Products &amp; Equipment'!$C:$C,$B69,'Health Products &amp; Equipment'!BT:BT)+SUMIF('Other Pharma &amp; Health Products'!$C:$C,$B69,'Other Pharma &amp; Health Products'!BT:BT)+SUMIF('PSM Costs'!$C:$C,$B69,'PSM Costs'!BT:BT)&gt;0,SUMIF(Pharmaceuticals!$C:$C,$B69,Pharmaceuticals!BT:BT)+SUMIF('Health Products &amp; Equipment'!$C:$C,$B69,'Health Products &amp; Equipment'!BT:BT)+SUMIF('Other Pharma &amp; Health Products'!$C:$C,$B69,'Other Pharma &amp; Health Products'!BT:BT)+SUMIF('PSM Costs'!$C:$C,$B69,'PSM Costs'!BT:BT),"")</f>
        <v/>
      </c>
      <c r="Q69" s="123" t="str">
        <f ca="1">IF(SUMIF(Pharmaceuticals!$C:$C,$B69,Pharmaceuticals!BU:BU)+SUMIF('Health Products &amp; Equipment'!$C:$C,$B69,'Health Products &amp; Equipment'!BU:BU)+SUMIF('Other Pharma &amp; Health Products'!$C:$C,$B69,'Other Pharma &amp; Health Products'!BU:BU)+SUMIF('PSM Costs'!$C:$C,$B69,'PSM Costs'!BU:BU)&gt;0,SUMIF(Pharmaceuticals!$C:$C,$B69,Pharmaceuticals!BU:BU)+SUMIF('Health Products &amp; Equipment'!$C:$C,$B69,'Health Products &amp; Equipment'!BU:BU)+SUMIF('Other Pharma &amp; Health Products'!$C:$C,$B69,'Other Pharma &amp; Health Products'!BU:BU)+SUMIF('PSM Costs'!$C:$C,$B69,'PSM Costs'!BU:BU),"")</f>
        <v/>
      </c>
      <c r="R69" s="176" t="str">
        <f t="shared" ca="1" si="4"/>
        <v/>
      </c>
    </row>
    <row r="70" spans="1:18" hidden="1" x14ac:dyDescent="0.2">
      <c r="A70" s="107">
        <v>63</v>
      </c>
      <c r="B70" s="107" t="str">
        <f ca="1">IFERROR(VLOOKUP(A70,'Rank unique CI-Prod-Spec'!I:J,2,FALSE),"")</f>
        <v/>
      </c>
      <c r="C70" s="122" t="str">
        <f ca="1">IFERROR(VLOOKUP(LEFT(B70,FIND("--",B70)-1),CatCostInp!D:E,2,FALSE),"")</f>
        <v/>
      </c>
      <c r="D70" s="122" t="str">
        <f ca="1">IFERROR(INDIRECT(ADDRESS(MATCH(VALUE(MID(B70,FIND("--",B70)+2,FIND("---",B70)-FIND("--",B70)-2)),CatProd!G:G,0),2,1,1,"CatProd")),"")</f>
        <v/>
      </c>
      <c r="E70" s="122" t="str">
        <f ca="1">IFERROR(INDIRECT(ADDRESS(MATCH(VALUE(RIGHT(B70,LEN(B70)-FIND("---",B70)-2)),CatProdSpec!I:I,0),3,1,1,"CatProdSpec")),"")</f>
        <v/>
      </c>
      <c r="F70" s="181" t="str">
        <f t="shared" ca="1" si="0"/>
        <v/>
      </c>
      <c r="G70" s="176" t="str">
        <f ca="1">IF(SUMIF(Pharmaceuticals!$C:$C,$B70,Pharmaceuticals!AG:AG)+SUMIF('Health Products &amp; Equipment'!$C:$C,$B70,'Health Products &amp; Equipment'!AG:AG)+SUMIF('Other Pharma &amp; Health Products'!$C:$C,$B70,'Other Pharma &amp; Health Products'!AG:AG)+SUMIF('PSM Costs'!$C:$C,$B70,'PSM Costs'!AG:AG)&gt;0,SUMIF(Pharmaceuticals!$C:$C,$B70,Pharmaceuticals!AG:AG)+SUMIF('Health Products &amp; Equipment'!$C:$C,$B70,'Health Products &amp; Equipment'!AG:AG)+SUMIF('Other Pharma &amp; Health Products'!$C:$C,$B70,'Other Pharma &amp; Health Products'!AG:AG)+SUMIF('PSM Costs'!$C:$C,$B70,'PSM Costs'!AG:AG),"")</f>
        <v/>
      </c>
      <c r="H70" s="176" t="str">
        <f ca="1">IF(SUMIF(Pharmaceuticals!$C:$C,$B70,Pharmaceuticals!AH:AH)+SUMIF('Health Products &amp; Equipment'!$C:$C,$B70,'Health Products &amp; Equipment'!AH:AH)+SUMIF('Other Pharma &amp; Health Products'!$C:$C,$B70,'Other Pharma &amp; Health Products'!AH:AH)+SUMIF('PSM Costs'!$C:$C,$B70,'PSM Costs'!AH:AH)&gt;0,SUMIF(Pharmaceuticals!$C:$C,$B70,Pharmaceuticals!AH:AH)+SUMIF('Health Products &amp; Equipment'!$C:$C,$B70,'Health Products &amp; Equipment'!AH:AH)+SUMIF('Other Pharma &amp; Health Products'!$C:$C,$B70,'Other Pharma &amp; Health Products'!AH:AH)+SUMIF('PSM Costs'!$C:$C,$B70,'PSM Costs'!AH:AH),"")</f>
        <v/>
      </c>
      <c r="I70" s="182" t="str">
        <f t="shared" ca="1" si="1"/>
        <v/>
      </c>
      <c r="J70" s="123" t="str">
        <f ca="1">IF(SUMIF(Pharmaceuticals!$C:$C,$B70,Pharmaceuticals!AT:AT)+SUMIF('Health Products &amp; Equipment'!$C:$C,$B70,'Health Products &amp; Equipment'!AT:AT)+SUMIF('Other Pharma &amp; Health Products'!$C:$C,$B70,'Other Pharma &amp; Health Products'!AT:AT)+SUMIF('PSM Costs'!$C:$C,$B70,'PSM Costs'!AT:AT)&gt;0,SUMIF(Pharmaceuticals!$C:$C,$B70,Pharmaceuticals!AT:AT)+SUMIF('Health Products &amp; Equipment'!$C:$C,$B70,'Health Products &amp; Equipment'!AT:AT)+SUMIF('Other Pharma &amp; Health Products'!$C:$C,$B70,'Other Pharma &amp; Health Products'!AT:AT)+SUMIF('PSM Costs'!$C:$C,$B70,'PSM Costs'!AT:AT),"")</f>
        <v/>
      </c>
      <c r="K70" s="123" t="str">
        <f ca="1">IF(SUMIF(Pharmaceuticals!$C:$C,$B70,Pharmaceuticals!AU:AU)+SUMIF('Health Products &amp; Equipment'!$C:$C,$B70,'Health Products &amp; Equipment'!AU:AU)+SUMIF('Other Pharma &amp; Health Products'!$C:$C,$B70,'Other Pharma &amp; Health Products'!AU:AU)+SUMIF('PSM Costs'!$C:$C,$B70,'PSM Costs'!AU:AU)&gt;0,SUMIF(Pharmaceuticals!$C:$C,$B70,Pharmaceuticals!AU:AU)+SUMIF('Health Products &amp; Equipment'!$C:$C,$B70,'Health Products &amp; Equipment'!AU:AU)+SUMIF('Other Pharma &amp; Health Products'!$C:$C,$B70,'Other Pharma &amp; Health Products'!AU:AU)+SUMIF('PSM Costs'!$C:$C,$B70,'PSM Costs'!AU:AU),"")</f>
        <v/>
      </c>
      <c r="L70" s="181" t="str">
        <f t="shared" ca="1" si="2"/>
        <v/>
      </c>
      <c r="M70" s="176" t="str">
        <f ca="1">IF(SUMIF(Pharmaceuticals!$C:$C,$B70,Pharmaceuticals!BG:BG)+SUMIF('Health Products &amp; Equipment'!$C:$C,$B70,'Health Products &amp; Equipment'!BG:BG)+SUMIF('Other Pharma &amp; Health Products'!$C:$C,$B70,'Other Pharma &amp; Health Products'!BG:BG)+SUMIF('PSM Costs'!$C:$C,$B70,'PSM Costs'!BG:BG)&gt;0,SUMIF(Pharmaceuticals!$C:$C,$B70,Pharmaceuticals!BG:BG)+SUMIF('Health Products &amp; Equipment'!$C:$C,$B70,'Health Products &amp; Equipment'!BG:BG)+SUMIF('Other Pharma &amp; Health Products'!$C:$C,$B70,'Other Pharma &amp; Health Products'!BG:BG)+SUMIF('PSM Costs'!$C:$C,$B70,'PSM Costs'!BG:BG),"")</f>
        <v/>
      </c>
      <c r="N70" s="176" t="str">
        <f ca="1">IF(SUMIF(Pharmaceuticals!$C:$C,$B70,Pharmaceuticals!BH:BH)+SUMIF('Health Products &amp; Equipment'!$C:$C,$B70,'Health Products &amp; Equipment'!BH:BH)+SUMIF('Other Pharma &amp; Health Products'!$C:$C,$B70,'Other Pharma &amp; Health Products'!BH:BH)+SUMIF('PSM Costs'!$C:$C,$B70,'PSM Costs'!BH:BH)&gt;0,SUMIF(Pharmaceuticals!$C:$C,$B70,Pharmaceuticals!BH:BH)+SUMIF('Health Products &amp; Equipment'!$C:$C,$B70,'Health Products &amp; Equipment'!BH:BH)+SUMIF('Other Pharma &amp; Health Products'!$C:$C,$B70,'Other Pharma &amp; Health Products'!BH:BH)+SUMIF('PSM Costs'!$C:$C,$B70,'PSM Costs'!BH:BH),"")</f>
        <v/>
      </c>
      <c r="O70" s="182" t="str">
        <f t="shared" ca="1" si="3"/>
        <v/>
      </c>
      <c r="P70" s="123" t="str">
        <f ca="1">IF(SUMIF(Pharmaceuticals!$C:$C,$B70,Pharmaceuticals!BT:BT)+SUMIF('Health Products &amp; Equipment'!$C:$C,$B70,'Health Products &amp; Equipment'!BT:BT)+SUMIF('Other Pharma &amp; Health Products'!$C:$C,$B70,'Other Pharma &amp; Health Products'!BT:BT)+SUMIF('PSM Costs'!$C:$C,$B70,'PSM Costs'!BT:BT)&gt;0,SUMIF(Pharmaceuticals!$C:$C,$B70,Pharmaceuticals!BT:BT)+SUMIF('Health Products &amp; Equipment'!$C:$C,$B70,'Health Products &amp; Equipment'!BT:BT)+SUMIF('Other Pharma &amp; Health Products'!$C:$C,$B70,'Other Pharma &amp; Health Products'!BT:BT)+SUMIF('PSM Costs'!$C:$C,$B70,'PSM Costs'!BT:BT),"")</f>
        <v/>
      </c>
      <c r="Q70" s="123" t="str">
        <f ca="1">IF(SUMIF(Pharmaceuticals!$C:$C,$B70,Pharmaceuticals!BU:BU)+SUMIF('Health Products &amp; Equipment'!$C:$C,$B70,'Health Products &amp; Equipment'!BU:BU)+SUMIF('Other Pharma &amp; Health Products'!$C:$C,$B70,'Other Pharma &amp; Health Products'!BU:BU)+SUMIF('PSM Costs'!$C:$C,$B70,'PSM Costs'!BU:BU)&gt;0,SUMIF(Pharmaceuticals!$C:$C,$B70,Pharmaceuticals!BU:BU)+SUMIF('Health Products &amp; Equipment'!$C:$C,$B70,'Health Products &amp; Equipment'!BU:BU)+SUMIF('Other Pharma &amp; Health Products'!$C:$C,$B70,'Other Pharma &amp; Health Products'!BU:BU)+SUMIF('PSM Costs'!$C:$C,$B70,'PSM Costs'!BU:BU),"")</f>
        <v/>
      </c>
      <c r="R70" s="176" t="str">
        <f t="shared" ca="1" si="4"/>
        <v/>
      </c>
    </row>
    <row r="71" spans="1:18" hidden="1" x14ac:dyDescent="0.2">
      <c r="A71" s="107">
        <v>64</v>
      </c>
      <c r="B71" s="107" t="str">
        <f ca="1">IFERROR(VLOOKUP(A71,'Rank unique CI-Prod-Spec'!I:J,2,FALSE),"")</f>
        <v/>
      </c>
      <c r="C71" s="122" t="str">
        <f ca="1">IFERROR(VLOOKUP(LEFT(B71,FIND("--",B71)-1),CatCostInp!D:E,2,FALSE),"")</f>
        <v/>
      </c>
      <c r="D71" s="122" t="str">
        <f ca="1">IFERROR(INDIRECT(ADDRESS(MATCH(VALUE(MID(B71,FIND("--",B71)+2,FIND("---",B71)-FIND("--",B71)-2)),CatProd!G:G,0),2,1,1,"CatProd")),"")</f>
        <v/>
      </c>
      <c r="E71" s="122" t="str">
        <f ca="1">IFERROR(INDIRECT(ADDRESS(MATCH(VALUE(RIGHT(B71,LEN(B71)-FIND("---",B71)-2)),CatProdSpec!I:I,0),3,1,1,"CatProdSpec")),"")</f>
        <v/>
      </c>
      <c r="F71" s="181" t="str">
        <f t="shared" ca="1" si="0"/>
        <v/>
      </c>
      <c r="G71" s="176" t="str">
        <f ca="1">IF(SUMIF(Pharmaceuticals!$C:$C,$B71,Pharmaceuticals!AG:AG)+SUMIF('Health Products &amp; Equipment'!$C:$C,$B71,'Health Products &amp; Equipment'!AG:AG)+SUMIF('Other Pharma &amp; Health Products'!$C:$C,$B71,'Other Pharma &amp; Health Products'!AG:AG)+SUMIF('PSM Costs'!$C:$C,$B71,'PSM Costs'!AG:AG)&gt;0,SUMIF(Pharmaceuticals!$C:$C,$B71,Pharmaceuticals!AG:AG)+SUMIF('Health Products &amp; Equipment'!$C:$C,$B71,'Health Products &amp; Equipment'!AG:AG)+SUMIF('Other Pharma &amp; Health Products'!$C:$C,$B71,'Other Pharma &amp; Health Products'!AG:AG)+SUMIF('PSM Costs'!$C:$C,$B71,'PSM Costs'!AG:AG),"")</f>
        <v/>
      </c>
      <c r="H71" s="176" t="str">
        <f ca="1">IF(SUMIF(Pharmaceuticals!$C:$C,$B71,Pharmaceuticals!AH:AH)+SUMIF('Health Products &amp; Equipment'!$C:$C,$B71,'Health Products &amp; Equipment'!AH:AH)+SUMIF('Other Pharma &amp; Health Products'!$C:$C,$B71,'Other Pharma &amp; Health Products'!AH:AH)+SUMIF('PSM Costs'!$C:$C,$B71,'PSM Costs'!AH:AH)&gt;0,SUMIF(Pharmaceuticals!$C:$C,$B71,Pharmaceuticals!AH:AH)+SUMIF('Health Products &amp; Equipment'!$C:$C,$B71,'Health Products &amp; Equipment'!AH:AH)+SUMIF('Other Pharma &amp; Health Products'!$C:$C,$B71,'Other Pharma &amp; Health Products'!AH:AH)+SUMIF('PSM Costs'!$C:$C,$B71,'PSM Costs'!AH:AH),"")</f>
        <v/>
      </c>
      <c r="I71" s="182" t="str">
        <f t="shared" ca="1" si="1"/>
        <v/>
      </c>
      <c r="J71" s="123" t="str">
        <f ca="1">IF(SUMIF(Pharmaceuticals!$C:$C,$B71,Pharmaceuticals!AT:AT)+SUMIF('Health Products &amp; Equipment'!$C:$C,$B71,'Health Products &amp; Equipment'!AT:AT)+SUMIF('Other Pharma &amp; Health Products'!$C:$C,$B71,'Other Pharma &amp; Health Products'!AT:AT)+SUMIF('PSM Costs'!$C:$C,$B71,'PSM Costs'!AT:AT)&gt;0,SUMIF(Pharmaceuticals!$C:$C,$B71,Pharmaceuticals!AT:AT)+SUMIF('Health Products &amp; Equipment'!$C:$C,$B71,'Health Products &amp; Equipment'!AT:AT)+SUMIF('Other Pharma &amp; Health Products'!$C:$C,$B71,'Other Pharma &amp; Health Products'!AT:AT)+SUMIF('PSM Costs'!$C:$C,$B71,'PSM Costs'!AT:AT),"")</f>
        <v/>
      </c>
      <c r="K71" s="123" t="str">
        <f ca="1">IF(SUMIF(Pharmaceuticals!$C:$C,$B71,Pharmaceuticals!AU:AU)+SUMIF('Health Products &amp; Equipment'!$C:$C,$B71,'Health Products &amp; Equipment'!AU:AU)+SUMIF('Other Pharma &amp; Health Products'!$C:$C,$B71,'Other Pharma &amp; Health Products'!AU:AU)+SUMIF('PSM Costs'!$C:$C,$B71,'PSM Costs'!AU:AU)&gt;0,SUMIF(Pharmaceuticals!$C:$C,$B71,Pharmaceuticals!AU:AU)+SUMIF('Health Products &amp; Equipment'!$C:$C,$B71,'Health Products &amp; Equipment'!AU:AU)+SUMIF('Other Pharma &amp; Health Products'!$C:$C,$B71,'Other Pharma &amp; Health Products'!AU:AU)+SUMIF('PSM Costs'!$C:$C,$B71,'PSM Costs'!AU:AU),"")</f>
        <v/>
      </c>
      <c r="L71" s="181" t="str">
        <f t="shared" ca="1" si="2"/>
        <v/>
      </c>
      <c r="M71" s="176" t="str">
        <f ca="1">IF(SUMIF(Pharmaceuticals!$C:$C,$B71,Pharmaceuticals!BG:BG)+SUMIF('Health Products &amp; Equipment'!$C:$C,$B71,'Health Products &amp; Equipment'!BG:BG)+SUMIF('Other Pharma &amp; Health Products'!$C:$C,$B71,'Other Pharma &amp; Health Products'!BG:BG)+SUMIF('PSM Costs'!$C:$C,$B71,'PSM Costs'!BG:BG)&gt;0,SUMIF(Pharmaceuticals!$C:$C,$B71,Pharmaceuticals!BG:BG)+SUMIF('Health Products &amp; Equipment'!$C:$C,$B71,'Health Products &amp; Equipment'!BG:BG)+SUMIF('Other Pharma &amp; Health Products'!$C:$C,$B71,'Other Pharma &amp; Health Products'!BG:BG)+SUMIF('PSM Costs'!$C:$C,$B71,'PSM Costs'!BG:BG),"")</f>
        <v/>
      </c>
      <c r="N71" s="176" t="str">
        <f ca="1">IF(SUMIF(Pharmaceuticals!$C:$C,$B71,Pharmaceuticals!BH:BH)+SUMIF('Health Products &amp; Equipment'!$C:$C,$B71,'Health Products &amp; Equipment'!BH:BH)+SUMIF('Other Pharma &amp; Health Products'!$C:$C,$B71,'Other Pharma &amp; Health Products'!BH:BH)+SUMIF('PSM Costs'!$C:$C,$B71,'PSM Costs'!BH:BH)&gt;0,SUMIF(Pharmaceuticals!$C:$C,$B71,Pharmaceuticals!BH:BH)+SUMIF('Health Products &amp; Equipment'!$C:$C,$B71,'Health Products &amp; Equipment'!BH:BH)+SUMIF('Other Pharma &amp; Health Products'!$C:$C,$B71,'Other Pharma &amp; Health Products'!BH:BH)+SUMIF('PSM Costs'!$C:$C,$B71,'PSM Costs'!BH:BH),"")</f>
        <v/>
      </c>
      <c r="O71" s="182" t="str">
        <f t="shared" ca="1" si="3"/>
        <v/>
      </c>
      <c r="P71" s="123" t="str">
        <f ca="1">IF(SUMIF(Pharmaceuticals!$C:$C,$B71,Pharmaceuticals!BT:BT)+SUMIF('Health Products &amp; Equipment'!$C:$C,$B71,'Health Products &amp; Equipment'!BT:BT)+SUMIF('Other Pharma &amp; Health Products'!$C:$C,$B71,'Other Pharma &amp; Health Products'!BT:BT)+SUMIF('PSM Costs'!$C:$C,$B71,'PSM Costs'!BT:BT)&gt;0,SUMIF(Pharmaceuticals!$C:$C,$B71,Pharmaceuticals!BT:BT)+SUMIF('Health Products &amp; Equipment'!$C:$C,$B71,'Health Products &amp; Equipment'!BT:BT)+SUMIF('Other Pharma &amp; Health Products'!$C:$C,$B71,'Other Pharma &amp; Health Products'!BT:BT)+SUMIF('PSM Costs'!$C:$C,$B71,'PSM Costs'!BT:BT),"")</f>
        <v/>
      </c>
      <c r="Q71" s="123" t="str">
        <f ca="1">IF(SUMIF(Pharmaceuticals!$C:$C,$B71,Pharmaceuticals!BU:BU)+SUMIF('Health Products &amp; Equipment'!$C:$C,$B71,'Health Products &amp; Equipment'!BU:BU)+SUMIF('Other Pharma &amp; Health Products'!$C:$C,$B71,'Other Pharma &amp; Health Products'!BU:BU)+SUMIF('PSM Costs'!$C:$C,$B71,'PSM Costs'!BU:BU)&gt;0,SUMIF(Pharmaceuticals!$C:$C,$B71,Pharmaceuticals!BU:BU)+SUMIF('Health Products &amp; Equipment'!$C:$C,$B71,'Health Products &amp; Equipment'!BU:BU)+SUMIF('Other Pharma &amp; Health Products'!$C:$C,$B71,'Other Pharma &amp; Health Products'!BU:BU)+SUMIF('PSM Costs'!$C:$C,$B71,'PSM Costs'!BU:BU),"")</f>
        <v/>
      </c>
      <c r="R71" s="176" t="str">
        <f t="shared" ca="1" si="4"/>
        <v/>
      </c>
    </row>
    <row r="72" spans="1:18" hidden="1" x14ac:dyDescent="0.2">
      <c r="A72" s="107">
        <v>65</v>
      </c>
      <c r="B72" s="107" t="str">
        <f ca="1">IFERROR(VLOOKUP(A72,'Rank unique CI-Prod-Spec'!I:J,2,FALSE),"")</f>
        <v/>
      </c>
      <c r="C72" s="122" t="str">
        <f ca="1">IFERROR(VLOOKUP(LEFT(B72,FIND("--",B72)-1),CatCostInp!D:E,2,FALSE),"")</f>
        <v/>
      </c>
      <c r="D72" s="122" t="str">
        <f ca="1">IFERROR(INDIRECT(ADDRESS(MATCH(VALUE(MID(B72,FIND("--",B72)+2,FIND("---",B72)-FIND("--",B72)-2)),CatProd!G:G,0),2,1,1,"CatProd")),"")</f>
        <v/>
      </c>
      <c r="E72" s="122" t="str">
        <f ca="1">IFERROR(INDIRECT(ADDRESS(MATCH(VALUE(RIGHT(B72,LEN(B72)-FIND("---",B72)-2)),CatProdSpec!I:I,0),3,1,1,"CatProdSpec")),"")</f>
        <v/>
      </c>
      <c r="F72" s="181" t="str">
        <f t="shared" ca="1" si="0"/>
        <v/>
      </c>
      <c r="G72" s="176" t="str">
        <f ca="1">IF(SUMIF(Pharmaceuticals!$C:$C,$B72,Pharmaceuticals!AG:AG)+SUMIF('Health Products &amp; Equipment'!$C:$C,$B72,'Health Products &amp; Equipment'!AG:AG)+SUMIF('Other Pharma &amp; Health Products'!$C:$C,$B72,'Other Pharma &amp; Health Products'!AG:AG)+SUMIF('PSM Costs'!$C:$C,$B72,'PSM Costs'!AG:AG)&gt;0,SUMIF(Pharmaceuticals!$C:$C,$B72,Pharmaceuticals!AG:AG)+SUMIF('Health Products &amp; Equipment'!$C:$C,$B72,'Health Products &amp; Equipment'!AG:AG)+SUMIF('Other Pharma &amp; Health Products'!$C:$C,$B72,'Other Pharma &amp; Health Products'!AG:AG)+SUMIF('PSM Costs'!$C:$C,$B72,'PSM Costs'!AG:AG),"")</f>
        <v/>
      </c>
      <c r="H72" s="176" t="str">
        <f ca="1">IF(SUMIF(Pharmaceuticals!$C:$C,$B72,Pharmaceuticals!AH:AH)+SUMIF('Health Products &amp; Equipment'!$C:$C,$B72,'Health Products &amp; Equipment'!AH:AH)+SUMIF('Other Pharma &amp; Health Products'!$C:$C,$B72,'Other Pharma &amp; Health Products'!AH:AH)+SUMIF('PSM Costs'!$C:$C,$B72,'PSM Costs'!AH:AH)&gt;0,SUMIF(Pharmaceuticals!$C:$C,$B72,Pharmaceuticals!AH:AH)+SUMIF('Health Products &amp; Equipment'!$C:$C,$B72,'Health Products &amp; Equipment'!AH:AH)+SUMIF('Other Pharma &amp; Health Products'!$C:$C,$B72,'Other Pharma &amp; Health Products'!AH:AH)+SUMIF('PSM Costs'!$C:$C,$B72,'PSM Costs'!AH:AH),"")</f>
        <v/>
      </c>
      <c r="I72" s="182" t="str">
        <f t="shared" ca="1" si="1"/>
        <v/>
      </c>
      <c r="J72" s="123" t="str">
        <f ca="1">IF(SUMIF(Pharmaceuticals!$C:$C,$B72,Pharmaceuticals!AT:AT)+SUMIF('Health Products &amp; Equipment'!$C:$C,$B72,'Health Products &amp; Equipment'!AT:AT)+SUMIF('Other Pharma &amp; Health Products'!$C:$C,$B72,'Other Pharma &amp; Health Products'!AT:AT)+SUMIF('PSM Costs'!$C:$C,$B72,'PSM Costs'!AT:AT)&gt;0,SUMIF(Pharmaceuticals!$C:$C,$B72,Pharmaceuticals!AT:AT)+SUMIF('Health Products &amp; Equipment'!$C:$C,$B72,'Health Products &amp; Equipment'!AT:AT)+SUMIF('Other Pharma &amp; Health Products'!$C:$C,$B72,'Other Pharma &amp; Health Products'!AT:AT)+SUMIF('PSM Costs'!$C:$C,$B72,'PSM Costs'!AT:AT),"")</f>
        <v/>
      </c>
      <c r="K72" s="123" t="str">
        <f ca="1">IF(SUMIF(Pharmaceuticals!$C:$C,$B72,Pharmaceuticals!AU:AU)+SUMIF('Health Products &amp; Equipment'!$C:$C,$B72,'Health Products &amp; Equipment'!AU:AU)+SUMIF('Other Pharma &amp; Health Products'!$C:$C,$B72,'Other Pharma &amp; Health Products'!AU:AU)+SUMIF('PSM Costs'!$C:$C,$B72,'PSM Costs'!AU:AU)&gt;0,SUMIF(Pharmaceuticals!$C:$C,$B72,Pharmaceuticals!AU:AU)+SUMIF('Health Products &amp; Equipment'!$C:$C,$B72,'Health Products &amp; Equipment'!AU:AU)+SUMIF('Other Pharma &amp; Health Products'!$C:$C,$B72,'Other Pharma &amp; Health Products'!AU:AU)+SUMIF('PSM Costs'!$C:$C,$B72,'PSM Costs'!AU:AU),"")</f>
        <v/>
      </c>
      <c r="L72" s="181" t="str">
        <f t="shared" ca="1" si="2"/>
        <v/>
      </c>
      <c r="M72" s="176" t="str">
        <f ca="1">IF(SUMIF(Pharmaceuticals!$C:$C,$B72,Pharmaceuticals!BG:BG)+SUMIF('Health Products &amp; Equipment'!$C:$C,$B72,'Health Products &amp; Equipment'!BG:BG)+SUMIF('Other Pharma &amp; Health Products'!$C:$C,$B72,'Other Pharma &amp; Health Products'!BG:BG)+SUMIF('PSM Costs'!$C:$C,$B72,'PSM Costs'!BG:BG)&gt;0,SUMIF(Pharmaceuticals!$C:$C,$B72,Pharmaceuticals!BG:BG)+SUMIF('Health Products &amp; Equipment'!$C:$C,$B72,'Health Products &amp; Equipment'!BG:BG)+SUMIF('Other Pharma &amp; Health Products'!$C:$C,$B72,'Other Pharma &amp; Health Products'!BG:BG)+SUMIF('PSM Costs'!$C:$C,$B72,'PSM Costs'!BG:BG),"")</f>
        <v/>
      </c>
      <c r="N72" s="176" t="str">
        <f ca="1">IF(SUMIF(Pharmaceuticals!$C:$C,$B72,Pharmaceuticals!BH:BH)+SUMIF('Health Products &amp; Equipment'!$C:$C,$B72,'Health Products &amp; Equipment'!BH:BH)+SUMIF('Other Pharma &amp; Health Products'!$C:$C,$B72,'Other Pharma &amp; Health Products'!BH:BH)+SUMIF('PSM Costs'!$C:$C,$B72,'PSM Costs'!BH:BH)&gt;0,SUMIF(Pharmaceuticals!$C:$C,$B72,Pharmaceuticals!BH:BH)+SUMIF('Health Products &amp; Equipment'!$C:$C,$B72,'Health Products &amp; Equipment'!BH:BH)+SUMIF('Other Pharma &amp; Health Products'!$C:$C,$B72,'Other Pharma &amp; Health Products'!BH:BH)+SUMIF('PSM Costs'!$C:$C,$B72,'PSM Costs'!BH:BH),"")</f>
        <v/>
      </c>
      <c r="O72" s="182" t="str">
        <f t="shared" ca="1" si="3"/>
        <v/>
      </c>
      <c r="P72" s="123" t="str">
        <f ca="1">IF(SUMIF(Pharmaceuticals!$C:$C,$B72,Pharmaceuticals!BT:BT)+SUMIF('Health Products &amp; Equipment'!$C:$C,$B72,'Health Products &amp; Equipment'!BT:BT)+SUMIF('Other Pharma &amp; Health Products'!$C:$C,$B72,'Other Pharma &amp; Health Products'!BT:BT)+SUMIF('PSM Costs'!$C:$C,$B72,'PSM Costs'!BT:BT)&gt;0,SUMIF(Pharmaceuticals!$C:$C,$B72,Pharmaceuticals!BT:BT)+SUMIF('Health Products &amp; Equipment'!$C:$C,$B72,'Health Products &amp; Equipment'!BT:BT)+SUMIF('Other Pharma &amp; Health Products'!$C:$C,$B72,'Other Pharma &amp; Health Products'!BT:BT)+SUMIF('PSM Costs'!$C:$C,$B72,'PSM Costs'!BT:BT),"")</f>
        <v/>
      </c>
      <c r="Q72" s="123" t="str">
        <f ca="1">IF(SUMIF(Pharmaceuticals!$C:$C,$B72,Pharmaceuticals!BU:BU)+SUMIF('Health Products &amp; Equipment'!$C:$C,$B72,'Health Products &amp; Equipment'!BU:BU)+SUMIF('Other Pharma &amp; Health Products'!$C:$C,$B72,'Other Pharma &amp; Health Products'!BU:BU)+SUMIF('PSM Costs'!$C:$C,$B72,'PSM Costs'!BU:BU)&gt;0,SUMIF(Pharmaceuticals!$C:$C,$B72,Pharmaceuticals!BU:BU)+SUMIF('Health Products &amp; Equipment'!$C:$C,$B72,'Health Products &amp; Equipment'!BU:BU)+SUMIF('Other Pharma &amp; Health Products'!$C:$C,$B72,'Other Pharma &amp; Health Products'!BU:BU)+SUMIF('PSM Costs'!$C:$C,$B72,'PSM Costs'!BU:BU),"")</f>
        <v/>
      </c>
      <c r="R72" s="176" t="str">
        <f t="shared" ca="1" si="4"/>
        <v/>
      </c>
    </row>
    <row r="73" spans="1:18" hidden="1" x14ac:dyDescent="0.2">
      <c r="A73" s="107">
        <v>66</v>
      </c>
      <c r="B73" s="107" t="str">
        <f ca="1">IFERROR(VLOOKUP(A73,'Rank unique CI-Prod-Spec'!I:J,2,FALSE),"")</f>
        <v/>
      </c>
      <c r="C73" s="122" t="str">
        <f ca="1">IFERROR(VLOOKUP(LEFT(B73,FIND("--",B73)-1),CatCostInp!D:E,2,FALSE),"")</f>
        <v/>
      </c>
      <c r="D73" s="122" t="str">
        <f ca="1">IFERROR(INDIRECT(ADDRESS(MATCH(VALUE(MID(B73,FIND("--",B73)+2,FIND("---",B73)-FIND("--",B73)-2)),CatProd!G:G,0),2,1,1,"CatProd")),"")</f>
        <v/>
      </c>
      <c r="E73" s="122" t="str">
        <f ca="1">IFERROR(INDIRECT(ADDRESS(MATCH(VALUE(RIGHT(B73,LEN(B73)-FIND("---",B73)-2)),CatProdSpec!I:I,0),3,1,1,"CatProdSpec")),"")</f>
        <v/>
      </c>
      <c r="F73" s="181" t="str">
        <f t="shared" ref="F73:F107" ca="1" si="5">IFERROR(H73/G73,"")</f>
        <v/>
      </c>
      <c r="G73" s="176" t="str">
        <f ca="1">IF(SUMIF(Pharmaceuticals!$C:$C,$B73,Pharmaceuticals!AG:AG)+SUMIF('Health Products &amp; Equipment'!$C:$C,$B73,'Health Products &amp; Equipment'!AG:AG)+SUMIF('Other Pharma &amp; Health Products'!$C:$C,$B73,'Other Pharma &amp; Health Products'!AG:AG)+SUMIF('PSM Costs'!$C:$C,$B73,'PSM Costs'!AG:AG)&gt;0,SUMIF(Pharmaceuticals!$C:$C,$B73,Pharmaceuticals!AG:AG)+SUMIF('Health Products &amp; Equipment'!$C:$C,$B73,'Health Products &amp; Equipment'!AG:AG)+SUMIF('Other Pharma &amp; Health Products'!$C:$C,$B73,'Other Pharma &amp; Health Products'!AG:AG)+SUMIF('PSM Costs'!$C:$C,$B73,'PSM Costs'!AG:AG),"")</f>
        <v/>
      </c>
      <c r="H73" s="176" t="str">
        <f ca="1">IF(SUMIF(Pharmaceuticals!$C:$C,$B73,Pharmaceuticals!AH:AH)+SUMIF('Health Products &amp; Equipment'!$C:$C,$B73,'Health Products &amp; Equipment'!AH:AH)+SUMIF('Other Pharma &amp; Health Products'!$C:$C,$B73,'Other Pharma &amp; Health Products'!AH:AH)+SUMIF('PSM Costs'!$C:$C,$B73,'PSM Costs'!AH:AH)&gt;0,SUMIF(Pharmaceuticals!$C:$C,$B73,Pharmaceuticals!AH:AH)+SUMIF('Health Products &amp; Equipment'!$C:$C,$B73,'Health Products &amp; Equipment'!AH:AH)+SUMIF('Other Pharma &amp; Health Products'!$C:$C,$B73,'Other Pharma &amp; Health Products'!AH:AH)+SUMIF('PSM Costs'!$C:$C,$B73,'PSM Costs'!AH:AH),"")</f>
        <v/>
      </c>
      <c r="I73" s="182" t="str">
        <f t="shared" ref="I73:I107" ca="1" si="6">IFERROR(K73/J73,"")</f>
        <v/>
      </c>
      <c r="J73" s="123" t="str">
        <f ca="1">IF(SUMIF(Pharmaceuticals!$C:$C,$B73,Pharmaceuticals!AT:AT)+SUMIF('Health Products &amp; Equipment'!$C:$C,$B73,'Health Products &amp; Equipment'!AT:AT)+SUMIF('Other Pharma &amp; Health Products'!$C:$C,$B73,'Other Pharma &amp; Health Products'!AT:AT)+SUMIF('PSM Costs'!$C:$C,$B73,'PSM Costs'!AT:AT)&gt;0,SUMIF(Pharmaceuticals!$C:$C,$B73,Pharmaceuticals!AT:AT)+SUMIF('Health Products &amp; Equipment'!$C:$C,$B73,'Health Products &amp; Equipment'!AT:AT)+SUMIF('Other Pharma &amp; Health Products'!$C:$C,$B73,'Other Pharma &amp; Health Products'!AT:AT)+SUMIF('PSM Costs'!$C:$C,$B73,'PSM Costs'!AT:AT),"")</f>
        <v/>
      </c>
      <c r="K73" s="123" t="str">
        <f ca="1">IF(SUMIF(Pharmaceuticals!$C:$C,$B73,Pharmaceuticals!AU:AU)+SUMIF('Health Products &amp; Equipment'!$C:$C,$B73,'Health Products &amp; Equipment'!AU:AU)+SUMIF('Other Pharma &amp; Health Products'!$C:$C,$B73,'Other Pharma &amp; Health Products'!AU:AU)+SUMIF('PSM Costs'!$C:$C,$B73,'PSM Costs'!AU:AU)&gt;0,SUMIF(Pharmaceuticals!$C:$C,$B73,Pharmaceuticals!AU:AU)+SUMIF('Health Products &amp; Equipment'!$C:$C,$B73,'Health Products &amp; Equipment'!AU:AU)+SUMIF('Other Pharma &amp; Health Products'!$C:$C,$B73,'Other Pharma &amp; Health Products'!AU:AU)+SUMIF('PSM Costs'!$C:$C,$B73,'PSM Costs'!AU:AU),"")</f>
        <v/>
      </c>
      <c r="L73" s="181" t="str">
        <f t="shared" ref="L73:L107" ca="1" si="7">IFERROR(N73/M73,"")</f>
        <v/>
      </c>
      <c r="M73" s="176" t="str">
        <f ca="1">IF(SUMIF(Pharmaceuticals!$C:$C,$B73,Pharmaceuticals!BG:BG)+SUMIF('Health Products &amp; Equipment'!$C:$C,$B73,'Health Products &amp; Equipment'!BG:BG)+SUMIF('Other Pharma &amp; Health Products'!$C:$C,$B73,'Other Pharma &amp; Health Products'!BG:BG)+SUMIF('PSM Costs'!$C:$C,$B73,'PSM Costs'!BG:BG)&gt;0,SUMIF(Pharmaceuticals!$C:$C,$B73,Pharmaceuticals!BG:BG)+SUMIF('Health Products &amp; Equipment'!$C:$C,$B73,'Health Products &amp; Equipment'!BG:BG)+SUMIF('Other Pharma &amp; Health Products'!$C:$C,$B73,'Other Pharma &amp; Health Products'!BG:BG)+SUMIF('PSM Costs'!$C:$C,$B73,'PSM Costs'!BG:BG),"")</f>
        <v/>
      </c>
      <c r="N73" s="176" t="str">
        <f ca="1">IF(SUMIF(Pharmaceuticals!$C:$C,$B73,Pharmaceuticals!BH:BH)+SUMIF('Health Products &amp; Equipment'!$C:$C,$B73,'Health Products &amp; Equipment'!BH:BH)+SUMIF('Other Pharma &amp; Health Products'!$C:$C,$B73,'Other Pharma &amp; Health Products'!BH:BH)+SUMIF('PSM Costs'!$C:$C,$B73,'PSM Costs'!BH:BH)&gt;0,SUMIF(Pharmaceuticals!$C:$C,$B73,Pharmaceuticals!BH:BH)+SUMIF('Health Products &amp; Equipment'!$C:$C,$B73,'Health Products &amp; Equipment'!BH:BH)+SUMIF('Other Pharma &amp; Health Products'!$C:$C,$B73,'Other Pharma &amp; Health Products'!BH:BH)+SUMIF('PSM Costs'!$C:$C,$B73,'PSM Costs'!BH:BH),"")</f>
        <v/>
      </c>
      <c r="O73" s="182" t="str">
        <f t="shared" ref="O73:O107" ca="1" si="8">IFERROR(Q73/P73,"")</f>
        <v/>
      </c>
      <c r="P73" s="123" t="str">
        <f ca="1">IF(SUMIF(Pharmaceuticals!$C:$C,$B73,Pharmaceuticals!BT:BT)+SUMIF('Health Products &amp; Equipment'!$C:$C,$B73,'Health Products &amp; Equipment'!BT:BT)+SUMIF('Other Pharma &amp; Health Products'!$C:$C,$B73,'Other Pharma &amp; Health Products'!BT:BT)+SUMIF('PSM Costs'!$C:$C,$B73,'PSM Costs'!BT:BT)&gt;0,SUMIF(Pharmaceuticals!$C:$C,$B73,Pharmaceuticals!BT:BT)+SUMIF('Health Products &amp; Equipment'!$C:$C,$B73,'Health Products &amp; Equipment'!BT:BT)+SUMIF('Other Pharma &amp; Health Products'!$C:$C,$B73,'Other Pharma &amp; Health Products'!BT:BT)+SUMIF('PSM Costs'!$C:$C,$B73,'PSM Costs'!BT:BT),"")</f>
        <v/>
      </c>
      <c r="Q73" s="123" t="str">
        <f ca="1">IF(SUMIF(Pharmaceuticals!$C:$C,$B73,Pharmaceuticals!BU:BU)+SUMIF('Health Products &amp; Equipment'!$C:$C,$B73,'Health Products &amp; Equipment'!BU:BU)+SUMIF('Other Pharma &amp; Health Products'!$C:$C,$B73,'Other Pharma &amp; Health Products'!BU:BU)+SUMIF('PSM Costs'!$C:$C,$B73,'PSM Costs'!BU:BU)&gt;0,SUMIF(Pharmaceuticals!$C:$C,$B73,Pharmaceuticals!BU:BU)+SUMIF('Health Products &amp; Equipment'!$C:$C,$B73,'Health Products &amp; Equipment'!BU:BU)+SUMIF('Other Pharma &amp; Health Products'!$C:$C,$B73,'Other Pharma &amp; Health Products'!BU:BU)+SUMIF('PSM Costs'!$C:$C,$B73,'PSM Costs'!BU:BU),"")</f>
        <v/>
      </c>
      <c r="R73" s="176" t="str">
        <f t="shared" ref="R73:R107" ca="1" si="9">IF(SUM(H73,K73,N73,Q73)&gt;0,SUM(H73,K73,N73,Q73),"")</f>
        <v/>
      </c>
    </row>
    <row r="74" spans="1:18" hidden="1" x14ac:dyDescent="0.2">
      <c r="A74" s="107">
        <v>67</v>
      </c>
      <c r="B74" s="107" t="str">
        <f ca="1">IFERROR(VLOOKUP(A74,'Rank unique CI-Prod-Spec'!I:J,2,FALSE),"")</f>
        <v/>
      </c>
      <c r="C74" s="122" t="str">
        <f ca="1">IFERROR(VLOOKUP(LEFT(B74,FIND("--",B74)-1),CatCostInp!D:E,2,FALSE),"")</f>
        <v/>
      </c>
      <c r="D74" s="122" t="str">
        <f ca="1">IFERROR(INDIRECT(ADDRESS(MATCH(VALUE(MID(B74,FIND("--",B74)+2,FIND("---",B74)-FIND("--",B74)-2)),CatProd!G:G,0),2,1,1,"CatProd")),"")</f>
        <v/>
      </c>
      <c r="E74" s="122" t="str">
        <f ca="1">IFERROR(INDIRECT(ADDRESS(MATCH(VALUE(RIGHT(B74,LEN(B74)-FIND("---",B74)-2)),CatProdSpec!I:I,0),3,1,1,"CatProdSpec")),"")</f>
        <v/>
      </c>
      <c r="F74" s="181" t="str">
        <f t="shared" ca="1" si="5"/>
        <v/>
      </c>
      <c r="G74" s="176" t="str">
        <f ca="1">IF(SUMIF(Pharmaceuticals!$C:$C,$B74,Pharmaceuticals!AG:AG)+SUMIF('Health Products &amp; Equipment'!$C:$C,$B74,'Health Products &amp; Equipment'!AG:AG)+SUMIF('Other Pharma &amp; Health Products'!$C:$C,$B74,'Other Pharma &amp; Health Products'!AG:AG)+SUMIF('PSM Costs'!$C:$C,$B74,'PSM Costs'!AG:AG)&gt;0,SUMIF(Pharmaceuticals!$C:$C,$B74,Pharmaceuticals!AG:AG)+SUMIF('Health Products &amp; Equipment'!$C:$C,$B74,'Health Products &amp; Equipment'!AG:AG)+SUMIF('Other Pharma &amp; Health Products'!$C:$C,$B74,'Other Pharma &amp; Health Products'!AG:AG)+SUMIF('PSM Costs'!$C:$C,$B74,'PSM Costs'!AG:AG),"")</f>
        <v/>
      </c>
      <c r="H74" s="176" t="str">
        <f ca="1">IF(SUMIF(Pharmaceuticals!$C:$C,$B74,Pharmaceuticals!AH:AH)+SUMIF('Health Products &amp; Equipment'!$C:$C,$B74,'Health Products &amp; Equipment'!AH:AH)+SUMIF('Other Pharma &amp; Health Products'!$C:$C,$B74,'Other Pharma &amp; Health Products'!AH:AH)+SUMIF('PSM Costs'!$C:$C,$B74,'PSM Costs'!AH:AH)&gt;0,SUMIF(Pharmaceuticals!$C:$C,$B74,Pharmaceuticals!AH:AH)+SUMIF('Health Products &amp; Equipment'!$C:$C,$B74,'Health Products &amp; Equipment'!AH:AH)+SUMIF('Other Pharma &amp; Health Products'!$C:$C,$B74,'Other Pharma &amp; Health Products'!AH:AH)+SUMIF('PSM Costs'!$C:$C,$B74,'PSM Costs'!AH:AH),"")</f>
        <v/>
      </c>
      <c r="I74" s="182" t="str">
        <f t="shared" ca="1" si="6"/>
        <v/>
      </c>
      <c r="J74" s="123" t="str">
        <f ca="1">IF(SUMIF(Pharmaceuticals!$C:$C,$B74,Pharmaceuticals!AT:AT)+SUMIF('Health Products &amp; Equipment'!$C:$C,$B74,'Health Products &amp; Equipment'!AT:AT)+SUMIF('Other Pharma &amp; Health Products'!$C:$C,$B74,'Other Pharma &amp; Health Products'!AT:AT)+SUMIF('PSM Costs'!$C:$C,$B74,'PSM Costs'!AT:AT)&gt;0,SUMIF(Pharmaceuticals!$C:$C,$B74,Pharmaceuticals!AT:AT)+SUMIF('Health Products &amp; Equipment'!$C:$C,$B74,'Health Products &amp; Equipment'!AT:AT)+SUMIF('Other Pharma &amp; Health Products'!$C:$C,$B74,'Other Pharma &amp; Health Products'!AT:AT)+SUMIF('PSM Costs'!$C:$C,$B74,'PSM Costs'!AT:AT),"")</f>
        <v/>
      </c>
      <c r="K74" s="123" t="str">
        <f ca="1">IF(SUMIF(Pharmaceuticals!$C:$C,$B74,Pharmaceuticals!AU:AU)+SUMIF('Health Products &amp; Equipment'!$C:$C,$B74,'Health Products &amp; Equipment'!AU:AU)+SUMIF('Other Pharma &amp; Health Products'!$C:$C,$B74,'Other Pharma &amp; Health Products'!AU:AU)+SUMIF('PSM Costs'!$C:$C,$B74,'PSM Costs'!AU:AU)&gt;0,SUMIF(Pharmaceuticals!$C:$C,$B74,Pharmaceuticals!AU:AU)+SUMIF('Health Products &amp; Equipment'!$C:$C,$B74,'Health Products &amp; Equipment'!AU:AU)+SUMIF('Other Pharma &amp; Health Products'!$C:$C,$B74,'Other Pharma &amp; Health Products'!AU:AU)+SUMIF('PSM Costs'!$C:$C,$B74,'PSM Costs'!AU:AU),"")</f>
        <v/>
      </c>
      <c r="L74" s="181" t="str">
        <f t="shared" ca="1" si="7"/>
        <v/>
      </c>
      <c r="M74" s="176" t="str">
        <f ca="1">IF(SUMIF(Pharmaceuticals!$C:$C,$B74,Pharmaceuticals!BG:BG)+SUMIF('Health Products &amp; Equipment'!$C:$C,$B74,'Health Products &amp; Equipment'!BG:BG)+SUMIF('Other Pharma &amp; Health Products'!$C:$C,$B74,'Other Pharma &amp; Health Products'!BG:BG)+SUMIF('PSM Costs'!$C:$C,$B74,'PSM Costs'!BG:BG)&gt;0,SUMIF(Pharmaceuticals!$C:$C,$B74,Pharmaceuticals!BG:BG)+SUMIF('Health Products &amp; Equipment'!$C:$C,$B74,'Health Products &amp; Equipment'!BG:BG)+SUMIF('Other Pharma &amp; Health Products'!$C:$C,$B74,'Other Pharma &amp; Health Products'!BG:BG)+SUMIF('PSM Costs'!$C:$C,$B74,'PSM Costs'!BG:BG),"")</f>
        <v/>
      </c>
      <c r="N74" s="176" t="str">
        <f ca="1">IF(SUMIF(Pharmaceuticals!$C:$C,$B74,Pharmaceuticals!BH:BH)+SUMIF('Health Products &amp; Equipment'!$C:$C,$B74,'Health Products &amp; Equipment'!BH:BH)+SUMIF('Other Pharma &amp; Health Products'!$C:$C,$B74,'Other Pharma &amp; Health Products'!BH:BH)+SUMIF('PSM Costs'!$C:$C,$B74,'PSM Costs'!BH:BH)&gt;0,SUMIF(Pharmaceuticals!$C:$C,$B74,Pharmaceuticals!BH:BH)+SUMIF('Health Products &amp; Equipment'!$C:$C,$B74,'Health Products &amp; Equipment'!BH:BH)+SUMIF('Other Pharma &amp; Health Products'!$C:$C,$B74,'Other Pharma &amp; Health Products'!BH:BH)+SUMIF('PSM Costs'!$C:$C,$B74,'PSM Costs'!BH:BH),"")</f>
        <v/>
      </c>
      <c r="O74" s="182" t="str">
        <f t="shared" ca="1" si="8"/>
        <v/>
      </c>
      <c r="P74" s="123" t="str">
        <f ca="1">IF(SUMIF(Pharmaceuticals!$C:$C,$B74,Pharmaceuticals!BT:BT)+SUMIF('Health Products &amp; Equipment'!$C:$C,$B74,'Health Products &amp; Equipment'!BT:BT)+SUMIF('Other Pharma &amp; Health Products'!$C:$C,$B74,'Other Pharma &amp; Health Products'!BT:BT)+SUMIF('PSM Costs'!$C:$C,$B74,'PSM Costs'!BT:BT)&gt;0,SUMIF(Pharmaceuticals!$C:$C,$B74,Pharmaceuticals!BT:BT)+SUMIF('Health Products &amp; Equipment'!$C:$C,$B74,'Health Products &amp; Equipment'!BT:BT)+SUMIF('Other Pharma &amp; Health Products'!$C:$C,$B74,'Other Pharma &amp; Health Products'!BT:BT)+SUMIF('PSM Costs'!$C:$C,$B74,'PSM Costs'!BT:BT),"")</f>
        <v/>
      </c>
      <c r="Q74" s="123" t="str">
        <f ca="1">IF(SUMIF(Pharmaceuticals!$C:$C,$B74,Pharmaceuticals!BU:BU)+SUMIF('Health Products &amp; Equipment'!$C:$C,$B74,'Health Products &amp; Equipment'!BU:BU)+SUMIF('Other Pharma &amp; Health Products'!$C:$C,$B74,'Other Pharma &amp; Health Products'!BU:BU)+SUMIF('PSM Costs'!$C:$C,$B74,'PSM Costs'!BU:BU)&gt;0,SUMIF(Pharmaceuticals!$C:$C,$B74,Pharmaceuticals!BU:BU)+SUMIF('Health Products &amp; Equipment'!$C:$C,$B74,'Health Products &amp; Equipment'!BU:BU)+SUMIF('Other Pharma &amp; Health Products'!$C:$C,$B74,'Other Pharma &amp; Health Products'!BU:BU)+SUMIF('PSM Costs'!$C:$C,$B74,'PSM Costs'!BU:BU),"")</f>
        <v/>
      </c>
      <c r="R74" s="176" t="str">
        <f t="shared" ca="1" si="9"/>
        <v/>
      </c>
    </row>
    <row r="75" spans="1:18" hidden="1" x14ac:dyDescent="0.2">
      <c r="A75" s="107">
        <v>68</v>
      </c>
      <c r="B75" s="107" t="str">
        <f ca="1">IFERROR(VLOOKUP(A75,'Rank unique CI-Prod-Spec'!I:J,2,FALSE),"")</f>
        <v/>
      </c>
      <c r="C75" s="122" t="str">
        <f ca="1">IFERROR(VLOOKUP(LEFT(B75,FIND("--",B75)-1),CatCostInp!D:E,2,FALSE),"")</f>
        <v/>
      </c>
      <c r="D75" s="122" t="str">
        <f ca="1">IFERROR(INDIRECT(ADDRESS(MATCH(VALUE(MID(B75,FIND("--",B75)+2,FIND("---",B75)-FIND("--",B75)-2)),CatProd!G:G,0),2,1,1,"CatProd")),"")</f>
        <v/>
      </c>
      <c r="E75" s="122" t="str">
        <f ca="1">IFERROR(INDIRECT(ADDRESS(MATCH(VALUE(RIGHT(B75,LEN(B75)-FIND("---",B75)-2)),CatProdSpec!I:I,0),3,1,1,"CatProdSpec")),"")</f>
        <v/>
      </c>
      <c r="F75" s="181" t="str">
        <f t="shared" ca="1" si="5"/>
        <v/>
      </c>
      <c r="G75" s="176" t="str">
        <f ca="1">IF(SUMIF(Pharmaceuticals!$C:$C,$B75,Pharmaceuticals!AG:AG)+SUMIF('Health Products &amp; Equipment'!$C:$C,$B75,'Health Products &amp; Equipment'!AG:AG)+SUMIF('Other Pharma &amp; Health Products'!$C:$C,$B75,'Other Pharma &amp; Health Products'!AG:AG)+SUMIF('PSM Costs'!$C:$C,$B75,'PSM Costs'!AG:AG)&gt;0,SUMIF(Pharmaceuticals!$C:$C,$B75,Pharmaceuticals!AG:AG)+SUMIF('Health Products &amp; Equipment'!$C:$C,$B75,'Health Products &amp; Equipment'!AG:AG)+SUMIF('Other Pharma &amp; Health Products'!$C:$C,$B75,'Other Pharma &amp; Health Products'!AG:AG)+SUMIF('PSM Costs'!$C:$C,$B75,'PSM Costs'!AG:AG),"")</f>
        <v/>
      </c>
      <c r="H75" s="176" t="str">
        <f ca="1">IF(SUMIF(Pharmaceuticals!$C:$C,$B75,Pharmaceuticals!AH:AH)+SUMIF('Health Products &amp; Equipment'!$C:$C,$B75,'Health Products &amp; Equipment'!AH:AH)+SUMIF('Other Pharma &amp; Health Products'!$C:$C,$B75,'Other Pharma &amp; Health Products'!AH:AH)+SUMIF('PSM Costs'!$C:$C,$B75,'PSM Costs'!AH:AH)&gt;0,SUMIF(Pharmaceuticals!$C:$C,$B75,Pharmaceuticals!AH:AH)+SUMIF('Health Products &amp; Equipment'!$C:$C,$B75,'Health Products &amp; Equipment'!AH:AH)+SUMIF('Other Pharma &amp; Health Products'!$C:$C,$B75,'Other Pharma &amp; Health Products'!AH:AH)+SUMIF('PSM Costs'!$C:$C,$B75,'PSM Costs'!AH:AH),"")</f>
        <v/>
      </c>
      <c r="I75" s="182" t="str">
        <f t="shared" ca="1" si="6"/>
        <v/>
      </c>
      <c r="J75" s="123" t="str">
        <f ca="1">IF(SUMIF(Pharmaceuticals!$C:$C,$B75,Pharmaceuticals!AT:AT)+SUMIF('Health Products &amp; Equipment'!$C:$C,$B75,'Health Products &amp; Equipment'!AT:AT)+SUMIF('Other Pharma &amp; Health Products'!$C:$C,$B75,'Other Pharma &amp; Health Products'!AT:AT)+SUMIF('PSM Costs'!$C:$C,$B75,'PSM Costs'!AT:AT)&gt;0,SUMIF(Pharmaceuticals!$C:$C,$B75,Pharmaceuticals!AT:AT)+SUMIF('Health Products &amp; Equipment'!$C:$C,$B75,'Health Products &amp; Equipment'!AT:AT)+SUMIF('Other Pharma &amp; Health Products'!$C:$C,$B75,'Other Pharma &amp; Health Products'!AT:AT)+SUMIF('PSM Costs'!$C:$C,$B75,'PSM Costs'!AT:AT),"")</f>
        <v/>
      </c>
      <c r="K75" s="123" t="str">
        <f ca="1">IF(SUMIF(Pharmaceuticals!$C:$C,$B75,Pharmaceuticals!AU:AU)+SUMIF('Health Products &amp; Equipment'!$C:$C,$B75,'Health Products &amp; Equipment'!AU:AU)+SUMIF('Other Pharma &amp; Health Products'!$C:$C,$B75,'Other Pharma &amp; Health Products'!AU:AU)+SUMIF('PSM Costs'!$C:$C,$B75,'PSM Costs'!AU:AU)&gt;0,SUMIF(Pharmaceuticals!$C:$C,$B75,Pharmaceuticals!AU:AU)+SUMIF('Health Products &amp; Equipment'!$C:$C,$B75,'Health Products &amp; Equipment'!AU:AU)+SUMIF('Other Pharma &amp; Health Products'!$C:$C,$B75,'Other Pharma &amp; Health Products'!AU:AU)+SUMIF('PSM Costs'!$C:$C,$B75,'PSM Costs'!AU:AU),"")</f>
        <v/>
      </c>
      <c r="L75" s="181" t="str">
        <f t="shared" ca="1" si="7"/>
        <v/>
      </c>
      <c r="M75" s="176" t="str">
        <f ca="1">IF(SUMIF(Pharmaceuticals!$C:$C,$B75,Pharmaceuticals!BG:BG)+SUMIF('Health Products &amp; Equipment'!$C:$C,$B75,'Health Products &amp; Equipment'!BG:BG)+SUMIF('Other Pharma &amp; Health Products'!$C:$C,$B75,'Other Pharma &amp; Health Products'!BG:BG)+SUMIF('PSM Costs'!$C:$C,$B75,'PSM Costs'!BG:BG)&gt;0,SUMIF(Pharmaceuticals!$C:$C,$B75,Pharmaceuticals!BG:BG)+SUMIF('Health Products &amp; Equipment'!$C:$C,$B75,'Health Products &amp; Equipment'!BG:BG)+SUMIF('Other Pharma &amp; Health Products'!$C:$C,$B75,'Other Pharma &amp; Health Products'!BG:BG)+SUMIF('PSM Costs'!$C:$C,$B75,'PSM Costs'!BG:BG),"")</f>
        <v/>
      </c>
      <c r="N75" s="176" t="str">
        <f ca="1">IF(SUMIF(Pharmaceuticals!$C:$C,$B75,Pharmaceuticals!BH:BH)+SUMIF('Health Products &amp; Equipment'!$C:$C,$B75,'Health Products &amp; Equipment'!BH:BH)+SUMIF('Other Pharma &amp; Health Products'!$C:$C,$B75,'Other Pharma &amp; Health Products'!BH:BH)+SUMIF('PSM Costs'!$C:$C,$B75,'PSM Costs'!BH:BH)&gt;0,SUMIF(Pharmaceuticals!$C:$C,$B75,Pharmaceuticals!BH:BH)+SUMIF('Health Products &amp; Equipment'!$C:$C,$B75,'Health Products &amp; Equipment'!BH:BH)+SUMIF('Other Pharma &amp; Health Products'!$C:$C,$B75,'Other Pharma &amp; Health Products'!BH:BH)+SUMIF('PSM Costs'!$C:$C,$B75,'PSM Costs'!BH:BH),"")</f>
        <v/>
      </c>
      <c r="O75" s="182" t="str">
        <f t="shared" ca="1" si="8"/>
        <v/>
      </c>
      <c r="P75" s="123" t="str">
        <f ca="1">IF(SUMIF(Pharmaceuticals!$C:$C,$B75,Pharmaceuticals!BT:BT)+SUMIF('Health Products &amp; Equipment'!$C:$C,$B75,'Health Products &amp; Equipment'!BT:BT)+SUMIF('Other Pharma &amp; Health Products'!$C:$C,$B75,'Other Pharma &amp; Health Products'!BT:BT)+SUMIF('PSM Costs'!$C:$C,$B75,'PSM Costs'!BT:BT)&gt;0,SUMIF(Pharmaceuticals!$C:$C,$B75,Pharmaceuticals!BT:BT)+SUMIF('Health Products &amp; Equipment'!$C:$C,$B75,'Health Products &amp; Equipment'!BT:BT)+SUMIF('Other Pharma &amp; Health Products'!$C:$C,$B75,'Other Pharma &amp; Health Products'!BT:BT)+SUMIF('PSM Costs'!$C:$C,$B75,'PSM Costs'!BT:BT),"")</f>
        <v/>
      </c>
      <c r="Q75" s="123" t="str">
        <f ca="1">IF(SUMIF(Pharmaceuticals!$C:$C,$B75,Pharmaceuticals!BU:BU)+SUMIF('Health Products &amp; Equipment'!$C:$C,$B75,'Health Products &amp; Equipment'!BU:BU)+SUMIF('Other Pharma &amp; Health Products'!$C:$C,$B75,'Other Pharma &amp; Health Products'!BU:BU)+SUMIF('PSM Costs'!$C:$C,$B75,'PSM Costs'!BU:BU)&gt;0,SUMIF(Pharmaceuticals!$C:$C,$B75,Pharmaceuticals!BU:BU)+SUMIF('Health Products &amp; Equipment'!$C:$C,$B75,'Health Products &amp; Equipment'!BU:BU)+SUMIF('Other Pharma &amp; Health Products'!$C:$C,$B75,'Other Pharma &amp; Health Products'!BU:BU)+SUMIF('PSM Costs'!$C:$C,$B75,'PSM Costs'!BU:BU),"")</f>
        <v/>
      </c>
      <c r="R75" s="176" t="str">
        <f t="shared" ca="1" si="9"/>
        <v/>
      </c>
    </row>
    <row r="76" spans="1:18" hidden="1" x14ac:dyDescent="0.2">
      <c r="A76" s="107">
        <v>69</v>
      </c>
      <c r="B76" s="107" t="str">
        <f ca="1">IFERROR(VLOOKUP(A76,'Rank unique CI-Prod-Spec'!I:J,2,FALSE),"")</f>
        <v/>
      </c>
      <c r="C76" s="122" t="str">
        <f ca="1">IFERROR(VLOOKUP(LEFT(B76,FIND("--",B76)-1),CatCostInp!D:E,2,FALSE),"")</f>
        <v/>
      </c>
      <c r="D76" s="122" t="str">
        <f ca="1">IFERROR(INDIRECT(ADDRESS(MATCH(VALUE(MID(B76,FIND("--",B76)+2,FIND("---",B76)-FIND("--",B76)-2)),CatProd!G:G,0),2,1,1,"CatProd")),"")</f>
        <v/>
      </c>
      <c r="E76" s="122" t="str">
        <f ca="1">IFERROR(INDIRECT(ADDRESS(MATCH(VALUE(RIGHT(B76,LEN(B76)-FIND("---",B76)-2)),CatProdSpec!I:I,0),3,1,1,"CatProdSpec")),"")</f>
        <v/>
      </c>
      <c r="F76" s="181" t="str">
        <f t="shared" ca="1" si="5"/>
        <v/>
      </c>
      <c r="G76" s="176" t="str">
        <f ca="1">IF(SUMIF(Pharmaceuticals!$C:$C,$B76,Pharmaceuticals!AG:AG)+SUMIF('Health Products &amp; Equipment'!$C:$C,$B76,'Health Products &amp; Equipment'!AG:AG)+SUMIF('Other Pharma &amp; Health Products'!$C:$C,$B76,'Other Pharma &amp; Health Products'!AG:AG)+SUMIF('PSM Costs'!$C:$C,$B76,'PSM Costs'!AG:AG)&gt;0,SUMIF(Pharmaceuticals!$C:$C,$B76,Pharmaceuticals!AG:AG)+SUMIF('Health Products &amp; Equipment'!$C:$C,$B76,'Health Products &amp; Equipment'!AG:AG)+SUMIF('Other Pharma &amp; Health Products'!$C:$C,$B76,'Other Pharma &amp; Health Products'!AG:AG)+SUMIF('PSM Costs'!$C:$C,$B76,'PSM Costs'!AG:AG),"")</f>
        <v/>
      </c>
      <c r="H76" s="176" t="str">
        <f ca="1">IF(SUMIF(Pharmaceuticals!$C:$C,$B76,Pharmaceuticals!AH:AH)+SUMIF('Health Products &amp; Equipment'!$C:$C,$B76,'Health Products &amp; Equipment'!AH:AH)+SUMIF('Other Pharma &amp; Health Products'!$C:$C,$B76,'Other Pharma &amp; Health Products'!AH:AH)+SUMIF('PSM Costs'!$C:$C,$B76,'PSM Costs'!AH:AH)&gt;0,SUMIF(Pharmaceuticals!$C:$C,$B76,Pharmaceuticals!AH:AH)+SUMIF('Health Products &amp; Equipment'!$C:$C,$B76,'Health Products &amp; Equipment'!AH:AH)+SUMIF('Other Pharma &amp; Health Products'!$C:$C,$B76,'Other Pharma &amp; Health Products'!AH:AH)+SUMIF('PSM Costs'!$C:$C,$B76,'PSM Costs'!AH:AH),"")</f>
        <v/>
      </c>
      <c r="I76" s="182" t="str">
        <f t="shared" ca="1" si="6"/>
        <v/>
      </c>
      <c r="J76" s="123" t="str">
        <f ca="1">IF(SUMIF(Pharmaceuticals!$C:$C,$B76,Pharmaceuticals!AT:AT)+SUMIF('Health Products &amp; Equipment'!$C:$C,$B76,'Health Products &amp; Equipment'!AT:AT)+SUMIF('Other Pharma &amp; Health Products'!$C:$C,$B76,'Other Pharma &amp; Health Products'!AT:AT)+SUMIF('PSM Costs'!$C:$C,$B76,'PSM Costs'!AT:AT)&gt;0,SUMIF(Pharmaceuticals!$C:$C,$B76,Pharmaceuticals!AT:AT)+SUMIF('Health Products &amp; Equipment'!$C:$C,$B76,'Health Products &amp; Equipment'!AT:AT)+SUMIF('Other Pharma &amp; Health Products'!$C:$C,$B76,'Other Pharma &amp; Health Products'!AT:AT)+SUMIF('PSM Costs'!$C:$C,$B76,'PSM Costs'!AT:AT),"")</f>
        <v/>
      </c>
      <c r="K76" s="123" t="str">
        <f ca="1">IF(SUMIF(Pharmaceuticals!$C:$C,$B76,Pharmaceuticals!AU:AU)+SUMIF('Health Products &amp; Equipment'!$C:$C,$B76,'Health Products &amp; Equipment'!AU:AU)+SUMIF('Other Pharma &amp; Health Products'!$C:$C,$B76,'Other Pharma &amp; Health Products'!AU:AU)+SUMIF('PSM Costs'!$C:$C,$B76,'PSM Costs'!AU:AU)&gt;0,SUMIF(Pharmaceuticals!$C:$C,$B76,Pharmaceuticals!AU:AU)+SUMIF('Health Products &amp; Equipment'!$C:$C,$B76,'Health Products &amp; Equipment'!AU:AU)+SUMIF('Other Pharma &amp; Health Products'!$C:$C,$B76,'Other Pharma &amp; Health Products'!AU:AU)+SUMIF('PSM Costs'!$C:$C,$B76,'PSM Costs'!AU:AU),"")</f>
        <v/>
      </c>
      <c r="L76" s="181" t="str">
        <f t="shared" ca="1" si="7"/>
        <v/>
      </c>
      <c r="M76" s="176" t="str">
        <f ca="1">IF(SUMIF(Pharmaceuticals!$C:$C,$B76,Pharmaceuticals!BG:BG)+SUMIF('Health Products &amp; Equipment'!$C:$C,$B76,'Health Products &amp; Equipment'!BG:BG)+SUMIF('Other Pharma &amp; Health Products'!$C:$C,$B76,'Other Pharma &amp; Health Products'!BG:BG)+SUMIF('PSM Costs'!$C:$C,$B76,'PSM Costs'!BG:BG)&gt;0,SUMIF(Pharmaceuticals!$C:$C,$B76,Pharmaceuticals!BG:BG)+SUMIF('Health Products &amp; Equipment'!$C:$C,$B76,'Health Products &amp; Equipment'!BG:BG)+SUMIF('Other Pharma &amp; Health Products'!$C:$C,$B76,'Other Pharma &amp; Health Products'!BG:BG)+SUMIF('PSM Costs'!$C:$C,$B76,'PSM Costs'!BG:BG),"")</f>
        <v/>
      </c>
      <c r="N76" s="176" t="str">
        <f ca="1">IF(SUMIF(Pharmaceuticals!$C:$C,$B76,Pharmaceuticals!BH:BH)+SUMIF('Health Products &amp; Equipment'!$C:$C,$B76,'Health Products &amp; Equipment'!BH:BH)+SUMIF('Other Pharma &amp; Health Products'!$C:$C,$B76,'Other Pharma &amp; Health Products'!BH:BH)+SUMIF('PSM Costs'!$C:$C,$B76,'PSM Costs'!BH:BH)&gt;0,SUMIF(Pharmaceuticals!$C:$C,$B76,Pharmaceuticals!BH:BH)+SUMIF('Health Products &amp; Equipment'!$C:$C,$B76,'Health Products &amp; Equipment'!BH:BH)+SUMIF('Other Pharma &amp; Health Products'!$C:$C,$B76,'Other Pharma &amp; Health Products'!BH:BH)+SUMIF('PSM Costs'!$C:$C,$B76,'PSM Costs'!BH:BH),"")</f>
        <v/>
      </c>
      <c r="O76" s="182" t="str">
        <f t="shared" ca="1" si="8"/>
        <v/>
      </c>
      <c r="P76" s="123" t="str">
        <f ca="1">IF(SUMIF(Pharmaceuticals!$C:$C,$B76,Pharmaceuticals!BT:BT)+SUMIF('Health Products &amp; Equipment'!$C:$C,$B76,'Health Products &amp; Equipment'!BT:BT)+SUMIF('Other Pharma &amp; Health Products'!$C:$C,$B76,'Other Pharma &amp; Health Products'!BT:BT)+SUMIF('PSM Costs'!$C:$C,$B76,'PSM Costs'!BT:BT)&gt;0,SUMIF(Pharmaceuticals!$C:$C,$B76,Pharmaceuticals!BT:BT)+SUMIF('Health Products &amp; Equipment'!$C:$C,$B76,'Health Products &amp; Equipment'!BT:BT)+SUMIF('Other Pharma &amp; Health Products'!$C:$C,$B76,'Other Pharma &amp; Health Products'!BT:BT)+SUMIF('PSM Costs'!$C:$C,$B76,'PSM Costs'!BT:BT),"")</f>
        <v/>
      </c>
      <c r="Q76" s="123" t="str">
        <f ca="1">IF(SUMIF(Pharmaceuticals!$C:$C,$B76,Pharmaceuticals!BU:BU)+SUMIF('Health Products &amp; Equipment'!$C:$C,$B76,'Health Products &amp; Equipment'!BU:BU)+SUMIF('Other Pharma &amp; Health Products'!$C:$C,$B76,'Other Pharma &amp; Health Products'!BU:BU)+SUMIF('PSM Costs'!$C:$C,$B76,'PSM Costs'!BU:BU)&gt;0,SUMIF(Pharmaceuticals!$C:$C,$B76,Pharmaceuticals!BU:BU)+SUMIF('Health Products &amp; Equipment'!$C:$C,$B76,'Health Products &amp; Equipment'!BU:BU)+SUMIF('Other Pharma &amp; Health Products'!$C:$C,$B76,'Other Pharma &amp; Health Products'!BU:BU)+SUMIF('PSM Costs'!$C:$C,$B76,'PSM Costs'!BU:BU),"")</f>
        <v/>
      </c>
      <c r="R76" s="176" t="str">
        <f t="shared" ca="1" si="9"/>
        <v/>
      </c>
    </row>
    <row r="77" spans="1:18" hidden="1" x14ac:dyDescent="0.2">
      <c r="A77" s="107">
        <v>70</v>
      </c>
      <c r="B77" s="107" t="str">
        <f ca="1">IFERROR(VLOOKUP(A77,'Rank unique CI-Prod-Spec'!I:J,2,FALSE),"")</f>
        <v/>
      </c>
      <c r="C77" s="122" t="str">
        <f ca="1">IFERROR(VLOOKUP(LEFT(B77,FIND("--",B77)-1),CatCostInp!D:E,2,FALSE),"")</f>
        <v/>
      </c>
      <c r="D77" s="122" t="str">
        <f ca="1">IFERROR(INDIRECT(ADDRESS(MATCH(VALUE(MID(B77,FIND("--",B77)+2,FIND("---",B77)-FIND("--",B77)-2)),CatProd!G:G,0),2,1,1,"CatProd")),"")</f>
        <v/>
      </c>
      <c r="E77" s="122" t="str">
        <f ca="1">IFERROR(INDIRECT(ADDRESS(MATCH(VALUE(RIGHT(B77,LEN(B77)-FIND("---",B77)-2)),CatProdSpec!I:I,0),3,1,1,"CatProdSpec")),"")</f>
        <v/>
      </c>
      <c r="F77" s="181" t="str">
        <f t="shared" ca="1" si="5"/>
        <v/>
      </c>
      <c r="G77" s="176" t="str">
        <f ca="1">IF(SUMIF(Pharmaceuticals!$C:$C,$B77,Pharmaceuticals!AG:AG)+SUMIF('Health Products &amp; Equipment'!$C:$C,$B77,'Health Products &amp; Equipment'!AG:AG)+SUMIF('Other Pharma &amp; Health Products'!$C:$C,$B77,'Other Pharma &amp; Health Products'!AG:AG)+SUMIF('PSM Costs'!$C:$C,$B77,'PSM Costs'!AG:AG)&gt;0,SUMIF(Pharmaceuticals!$C:$C,$B77,Pharmaceuticals!AG:AG)+SUMIF('Health Products &amp; Equipment'!$C:$C,$B77,'Health Products &amp; Equipment'!AG:AG)+SUMIF('Other Pharma &amp; Health Products'!$C:$C,$B77,'Other Pharma &amp; Health Products'!AG:AG)+SUMIF('PSM Costs'!$C:$C,$B77,'PSM Costs'!AG:AG),"")</f>
        <v/>
      </c>
      <c r="H77" s="176" t="str">
        <f ca="1">IF(SUMIF(Pharmaceuticals!$C:$C,$B77,Pharmaceuticals!AH:AH)+SUMIF('Health Products &amp; Equipment'!$C:$C,$B77,'Health Products &amp; Equipment'!AH:AH)+SUMIF('Other Pharma &amp; Health Products'!$C:$C,$B77,'Other Pharma &amp; Health Products'!AH:AH)+SUMIF('PSM Costs'!$C:$C,$B77,'PSM Costs'!AH:AH)&gt;0,SUMIF(Pharmaceuticals!$C:$C,$B77,Pharmaceuticals!AH:AH)+SUMIF('Health Products &amp; Equipment'!$C:$C,$B77,'Health Products &amp; Equipment'!AH:AH)+SUMIF('Other Pharma &amp; Health Products'!$C:$C,$B77,'Other Pharma &amp; Health Products'!AH:AH)+SUMIF('PSM Costs'!$C:$C,$B77,'PSM Costs'!AH:AH),"")</f>
        <v/>
      </c>
      <c r="I77" s="182" t="str">
        <f t="shared" ca="1" si="6"/>
        <v/>
      </c>
      <c r="J77" s="123" t="str">
        <f ca="1">IF(SUMIF(Pharmaceuticals!$C:$C,$B77,Pharmaceuticals!AT:AT)+SUMIF('Health Products &amp; Equipment'!$C:$C,$B77,'Health Products &amp; Equipment'!AT:AT)+SUMIF('Other Pharma &amp; Health Products'!$C:$C,$B77,'Other Pharma &amp; Health Products'!AT:AT)+SUMIF('PSM Costs'!$C:$C,$B77,'PSM Costs'!AT:AT)&gt;0,SUMIF(Pharmaceuticals!$C:$C,$B77,Pharmaceuticals!AT:AT)+SUMIF('Health Products &amp; Equipment'!$C:$C,$B77,'Health Products &amp; Equipment'!AT:AT)+SUMIF('Other Pharma &amp; Health Products'!$C:$C,$B77,'Other Pharma &amp; Health Products'!AT:AT)+SUMIF('PSM Costs'!$C:$C,$B77,'PSM Costs'!AT:AT),"")</f>
        <v/>
      </c>
      <c r="K77" s="123" t="str">
        <f ca="1">IF(SUMIF(Pharmaceuticals!$C:$C,$B77,Pharmaceuticals!AU:AU)+SUMIF('Health Products &amp; Equipment'!$C:$C,$B77,'Health Products &amp; Equipment'!AU:AU)+SUMIF('Other Pharma &amp; Health Products'!$C:$C,$B77,'Other Pharma &amp; Health Products'!AU:AU)+SUMIF('PSM Costs'!$C:$C,$B77,'PSM Costs'!AU:AU)&gt;0,SUMIF(Pharmaceuticals!$C:$C,$B77,Pharmaceuticals!AU:AU)+SUMIF('Health Products &amp; Equipment'!$C:$C,$B77,'Health Products &amp; Equipment'!AU:AU)+SUMIF('Other Pharma &amp; Health Products'!$C:$C,$B77,'Other Pharma &amp; Health Products'!AU:AU)+SUMIF('PSM Costs'!$C:$C,$B77,'PSM Costs'!AU:AU),"")</f>
        <v/>
      </c>
      <c r="L77" s="181" t="str">
        <f t="shared" ca="1" si="7"/>
        <v/>
      </c>
      <c r="M77" s="176" t="str">
        <f ca="1">IF(SUMIF(Pharmaceuticals!$C:$C,$B77,Pharmaceuticals!BG:BG)+SUMIF('Health Products &amp; Equipment'!$C:$C,$B77,'Health Products &amp; Equipment'!BG:BG)+SUMIF('Other Pharma &amp; Health Products'!$C:$C,$B77,'Other Pharma &amp; Health Products'!BG:BG)+SUMIF('PSM Costs'!$C:$C,$B77,'PSM Costs'!BG:BG)&gt;0,SUMIF(Pharmaceuticals!$C:$C,$B77,Pharmaceuticals!BG:BG)+SUMIF('Health Products &amp; Equipment'!$C:$C,$B77,'Health Products &amp; Equipment'!BG:BG)+SUMIF('Other Pharma &amp; Health Products'!$C:$C,$B77,'Other Pharma &amp; Health Products'!BG:BG)+SUMIF('PSM Costs'!$C:$C,$B77,'PSM Costs'!BG:BG),"")</f>
        <v/>
      </c>
      <c r="N77" s="176" t="str">
        <f ca="1">IF(SUMIF(Pharmaceuticals!$C:$C,$B77,Pharmaceuticals!BH:BH)+SUMIF('Health Products &amp; Equipment'!$C:$C,$B77,'Health Products &amp; Equipment'!BH:BH)+SUMIF('Other Pharma &amp; Health Products'!$C:$C,$B77,'Other Pharma &amp; Health Products'!BH:BH)+SUMIF('PSM Costs'!$C:$C,$B77,'PSM Costs'!BH:BH)&gt;0,SUMIF(Pharmaceuticals!$C:$C,$B77,Pharmaceuticals!BH:BH)+SUMIF('Health Products &amp; Equipment'!$C:$C,$B77,'Health Products &amp; Equipment'!BH:BH)+SUMIF('Other Pharma &amp; Health Products'!$C:$C,$B77,'Other Pharma &amp; Health Products'!BH:BH)+SUMIF('PSM Costs'!$C:$C,$B77,'PSM Costs'!BH:BH),"")</f>
        <v/>
      </c>
      <c r="O77" s="182" t="str">
        <f t="shared" ca="1" si="8"/>
        <v/>
      </c>
      <c r="P77" s="123" t="str">
        <f ca="1">IF(SUMIF(Pharmaceuticals!$C:$C,$B77,Pharmaceuticals!BT:BT)+SUMIF('Health Products &amp; Equipment'!$C:$C,$B77,'Health Products &amp; Equipment'!BT:BT)+SUMIF('Other Pharma &amp; Health Products'!$C:$C,$B77,'Other Pharma &amp; Health Products'!BT:BT)+SUMIF('PSM Costs'!$C:$C,$B77,'PSM Costs'!BT:BT)&gt;0,SUMIF(Pharmaceuticals!$C:$C,$B77,Pharmaceuticals!BT:BT)+SUMIF('Health Products &amp; Equipment'!$C:$C,$B77,'Health Products &amp; Equipment'!BT:BT)+SUMIF('Other Pharma &amp; Health Products'!$C:$C,$B77,'Other Pharma &amp; Health Products'!BT:BT)+SUMIF('PSM Costs'!$C:$C,$B77,'PSM Costs'!BT:BT),"")</f>
        <v/>
      </c>
      <c r="Q77" s="123" t="str">
        <f ca="1">IF(SUMIF(Pharmaceuticals!$C:$C,$B77,Pharmaceuticals!BU:BU)+SUMIF('Health Products &amp; Equipment'!$C:$C,$B77,'Health Products &amp; Equipment'!BU:BU)+SUMIF('Other Pharma &amp; Health Products'!$C:$C,$B77,'Other Pharma &amp; Health Products'!BU:BU)+SUMIF('PSM Costs'!$C:$C,$B77,'PSM Costs'!BU:BU)&gt;0,SUMIF(Pharmaceuticals!$C:$C,$B77,Pharmaceuticals!BU:BU)+SUMIF('Health Products &amp; Equipment'!$C:$C,$B77,'Health Products &amp; Equipment'!BU:BU)+SUMIF('Other Pharma &amp; Health Products'!$C:$C,$B77,'Other Pharma &amp; Health Products'!BU:BU)+SUMIF('PSM Costs'!$C:$C,$B77,'PSM Costs'!BU:BU),"")</f>
        <v/>
      </c>
      <c r="R77" s="176" t="str">
        <f t="shared" ca="1" si="9"/>
        <v/>
      </c>
    </row>
    <row r="78" spans="1:18" hidden="1" x14ac:dyDescent="0.2">
      <c r="A78" s="107">
        <v>71</v>
      </c>
      <c r="B78" s="107" t="str">
        <f ca="1">IFERROR(VLOOKUP(A78,'Rank unique CI-Prod-Spec'!I:J,2,FALSE),"")</f>
        <v/>
      </c>
      <c r="C78" s="122" t="str">
        <f ca="1">IFERROR(VLOOKUP(LEFT(B78,FIND("--",B78)-1),CatCostInp!D:E,2,FALSE),"")</f>
        <v/>
      </c>
      <c r="D78" s="122" t="str">
        <f ca="1">IFERROR(INDIRECT(ADDRESS(MATCH(VALUE(MID(B78,FIND("--",B78)+2,FIND("---",B78)-FIND("--",B78)-2)),CatProd!G:G,0),2,1,1,"CatProd")),"")</f>
        <v/>
      </c>
      <c r="E78" s="122" t="str">
        <f ca="1">IFERROR(INDIRECT(ADDRESS(MATCH(VALUE(RIGHT(B78,LEN(B78)-FIND("---",B78)-2)),CatProdSpec!I:I,0),3,1,1,"CatProdSpec")),"")</f>
        <v/>
      </c>
      <c r="F78" s="181" t="str">
        <f t="shared" ca="1" si="5"/>
        <v/>
      </c>
      <c r="G78" s="176" t="str">
        <f ca="1">IF(SUMIF(Pharmaceuticals!$C:$C,$B78,Pharmaceuticals!AG:AG)+SUMIF('Health Products &amp; Equipment'!$C:$C,$B78,'Health Products &amp; Equipment'!AG:AG)+SUMIF('Other Pharma &amp; Health Products'!$C:$C,$B78,'Other Pharma &amp; Health Products'!AG:AG)+SUMIF('PSM Costs'!$C:$C,$B78,'PSM Costs'!AG:AG)&gt;0,SUMIF(Pharmaceuticals!$C:$C,$B78,Pharmaceuticals!AG:AG)+SUMIF('Health Products &amp; Equipment'!$C:$C,$B78,'Health Products &amp; Equipment'!AG:AG)+SUMIF('Other Pharma &amp; Health Products'!$C:$C,$B78,'Other Pharma &amp; Health Products'!AG:AG)+SUMIF('PSM Costs'!$C:$C,$B78,'PSM Costs'!AG:AG),"")</f>
        <v/>
      </c>
      <c r="H78" s="176" t="str">
        <f ca="1">IF(SUMIF(Pharmaceuticals!$C:$C,$B78,Pharmaceuticals!AH:AH)+SUMIF('Health Products &amp; Equipment'!$C:$C,$B78,'Health Products &amp; Equipment'!AH:AH)+SUMIF('Other Pharma &amp; Health Products'!$C:$C,$B78,'Other Pharma &amp; Health Products'!AH:AH)+SUMIF('PSM Costs'!$C:$C,$B78,'PSM Costs'!AH:AH)&gt;0,SUMIF(Pharmaceuticals!$C:$C,$B78,Pharmaceuticals!AH:AH)+SUMIF('Health Products &amp; Equipment'!$C:$C,$B78,'Health Products &amp; Equipment'!AH:AH)+SUMIF('Other Pharma &amp; Health Products'!$C:$C,$B78,'Other Pharma &amp; Health Products'!AH:AH)+SUMIF('PSM Costs'!$C:$C,$B78,'PSM Costs'!AH:AH),"")</f>
        <v/>
      </c>
      <c r="I78" s="182" t="str">
        <f t="shared" ca="1" si="6"/>
        <v/>
      </c>
      <c r="J78" s="123" t="str">
        <f ca="1">IF(SUMIF(Pharmaceuticals!$C:$C,$B78,Pharmaceuticals!AT:AT)+SUMIF('Health Products &amp; Equipment'!$C:$C,$B78,'Health Products &amp; Equipment'!AT:AT)+SUMIF('Other Pharma &amp; Health Products'!$C:$C,$B78,'Other Pharma &amp; Health Products'!AT:AT)+SUMIF('PSM Costs'!$C:$C,$B78,'PSM Costs'!AT:AT)&gt;0,SUMIF(Pharmaceuticals!$C:$C,$B78,Pharmaceuticals!AT:AT)+SUMIF('Health Products &amp; Equipment'!$C:$C,$B78,'Health Products &amp; Equipment'!AT:AT)+SUMIF('Other Pharma &amp; Health Products'!$C:$C,$B78,'Other Pharma &amp; Health Products'!AT:AT)+SUMIF('PSM Costs'!$C:$C,$B78,'PSM Costs'!AT:AT),"")</f>
        <v/>
      </c>
      <c r="K78" s="123" t="str">
        <f ca="1">IF(SUMIF(Pharmaceuticals!$C:$C,$B78,Pharmaceuticals!AU:AU)+SUMIF('Health Products &amp; Equipment'!$C:$C,$B78,'Health Products &amp; Equipment'!AU:AU)+SUMIF('Other Pharma &amp; Health Products'!$C:$C,$B78,'Other Pharma &amp; Health Products'!AU:AU)+SUMIF('PSM Costs'!$C:$C,$B78,'PSM Costs'!AU:AU)&gt;0,SUMIF(Pharmaceuticals!$C:$C,$B78,Pharmaceuticals!AU:AU)+SUMIF('Health Products &amp; Equipment'!$C:$C,$B78,'Health Products &amp; Equipment'!AU:AU)+SUMIF('Other Pharma &amp; Health Products'!$C:$C,$B78,'Other Pharma &amp; Health Products'!AU:AU)+SUMIF('PSM Costs'!$C:$C,$B78,'PSM Costs'!AU:AU),"")</f>
        <v/>
      </c>
      <c r="L78" s="181" t="str">
        <f t="shared" ca="1" si="7"/>
        <v/>
      </c>
      <c r="M78" s="176" t="str">
        <f ca="1">IF(SUMIF(Pharmaceuticals!$C:$C,$B78,Pharmaceuticals!BG:BG)+SUMIF('Health Products &amp; Equipment'!$C:$C,$B78,'Health Products &amp; Equipment'!BG:BG)+SUMIF('Other Pharma &amp; Health Products'!$C:$C,$B78,'Other Pharma &amp; Health Products'!BG:BG)+SUMIF('PSM Costs'!$C:$C,$B78,'PSM Costs'!BG:BG)&gt;0,SUMIF(Pharmaceuticals!$C:$C,$B78,Pharmaceuticals!BG:BG)+SUMIF('Health Products &amp; Equipment'!$C:$C,$B78,'Health Products &amp; Equipment'!BG:BG)+SUMIF('Other Pharma &amp; Health Products'!$C:$C,$B78,'Other Pharma &amp; Health Products'!BG:BG)+SUMIF('PSM Costs'!$C:$C,$B78,'PSM Costs'!BG:BG),"")</f>
        <v/>
      </c>
      <c r="N78" s="176" t="str">
        <f ca="1">IF(SUMIF(Pharmaceuticals!$C:$C,$B78,Pharmaceuticals!BH:BH)+SUMIF('Health Products &amp; Equipment'!$C:$C,$B78,'Health Products &amp; Equipment'!BH:BH)+SUMIF('Other Pharma &amp; Health Products'!$C:$C,$B78,'Other Pharma &amp; Health Products'!BH:BH)+SUMIF('PSM Costs'!$C:$C,$B78,'PSM Costs'!BH:BH)&gt;0,SUMIF(Pharmaceuticals!$C:$C,$B78,Pharmaceuticals!BH:BH)+SUMIF('Health Products &amp; Equipment'!$C:$C,$B78,'Health Products &amp; Equipment'!BH:BH)+SUMIF('Other Pharma &amp; Health Products'!$C:$C,$B78,'Other Pharma &amp; Health Products'!BH:BH)+SUMIF('PSM Costs'!$C:$C,$B78,'PSM Costs'!BH:BH),"")</f>
        <v/>
      </c>
      <c r="O78" s="182" t="str">
        <f t="shared" ca="1" si="8"/>
        <v/>
      </c>
      <c r="P78" s="123" t="str">
        <f ca="1">IF(SUMIF(Pharmaceuticals!$C:$C,$B78,Pharmaceuticals!BT:BT)+SUMIF('Health Products &amp; Equipment'!$C:$C,$B78,'Health Products &amp; Equipment'!BT:BT)+SUMIF('Other Pharma &amp; Health Products'!$C:$C,$B78,'Other Pharma &amp; Health Products'!BT:BT)+SUMIF('PSM Costs'!$C:$C,$B78,'PSM Costs'!BT:BT)&gt;0,SUMIF(Pharmaceuticals!$C:$C,$B78,Pharmaceuticals!BT:BT)+SUMIF('Health Products &amp; Equipment'!$C:$C,$B78,'Health Products &amp; Equipment'!BT:BT)+SUMIF('Other Pharma &amp; Health Products'!$C:$C,$B78,'Other Pharma &amp; Health Products'!BT:BT)+SUMIF('PSM Costs'!$C:$C,$B78,'PSM Costs'!BT:BT),"")</f>
        <v/>
      </c>
      <c r="Q78" s="123" t="str">
        <f ca="1">IF(SUMIF(Pharmaceuticals!$C:$C,$B78,Pharmaceuticals!BU:BU)+SUMIF('Health Products &amp; Equipment'!$C:$C,$B78,'Health Products &amp; Equipment'!BU:BU)+SUMIF('Other Pharma &amp; Health Products'!$C:$C,$B78,'Other Pharma &amp; Health Products'!BU:BU)+SUMIF('PSM Costs'!$C:$C,$B78,'PSM Costs'!BU:BU)&gt;0,SUMIF(Pharmaceuticals!$C:$C,$B78,Pharmaceuticals!BU:BU)+SUMIF('Health Products &amp; Equipment'!$C:$C,$B78,'Health Products &amp; Equipment'!BU:BU)+SUMIF('Other Pharma &amp; Health Products'!$C:$C,$B78,'Other Pharma &amp; Health Products'!BU:BU)+SUMIF('PSM Costs'!$C:$C,$B78,'PSM Costs'!BU:BU),"")</f>
        <v/>
      </c>
      <c r="R78" s="176" t="str">
        <f t="shared" ca="1" si="9"/>
        <v/>
      </c>
    </row>
    <row r="79" spans="1:18" hidden="1" x14ac:dyDescent="0.2">
      <c r="A79" s="107">
        <v>72</v>
      </c>
      <c r="B79" s="107" t="str">
        <f ca="1">IFERROR(VLOOKUP(A79,'Rank unique CI-Prod-Spec'!I:J,2,FALSE),"")</f>
        <v/>
      </c>
      <c r="C79" s="122" t="str">
        <f ca="1">IFERROR(VLOOKUP(LEFT(B79,FIND("--",B79)-1),CatCostInp!D:E,2,FALSE),"")</f>
        <v/>
      </c>
      <c r="D79" s="122" t="str">
        <f ca="1">IFERROR(INDIRECT(ADDRESS(MATCH(VALUE(MID(B79,FIND("--",B79)+2,FIND("---",B79)-FIND("--",B79)-2)),CatProd!G:G,0),2,1,1,"CatProd")),"")</f>
        <v/>
      </c>
      <c r="E79" s="122" t="str">
        <f ca="1">IFERROR(INDIRECT(ADDRESS(MATCH(VALUE(RIGHT(B79,LEN(B79)-FIND("---",B79)-2)),CatProdSpec!I:I,0),3,1,1,"CatProdSpec")),"")</f>
        <v/>
      </c>
      <c r="F79" s="181" t="str">
        <f t="shared" ca="1" si="5"/>
        <v/>
      </c>
      <c r="G79" s="176" t="str">
        <f ca="1">IF(SUMIF(Pharmaceuticals!$C:$C,$B79,Pharmaceuticals!AG:AG)+SUMIF('Health Products &amp; Equipment'!$C:$C,$B79,'Health Products &amp; Equipment'!AG:AG)+SUMIF('Other Pharma &amp; Health Products'!$C:$C,$B79,'Other Pharma &amp; Health Products'!AG:AG)+SUMIF('PSM Costs'!$C:$C,$B79,'PSM Costs'!AG:AG)&gt;0,SUMIF(Pharmaceuticals!$C:$C,$B79,Pharmaceuticals!AG:AG)+SUMIF('Health Products &amp; Equipment'!$C:$C,$B79,'Health Products &amp; Equipment'!AG:AG)+SUMIF('Other Pharma &amp; Health Products'!$C:$C,$B79,'Other Pharma &amp; Health Products'!AG:AG)+SUMIF('PSM Costs'!$C:$C,$B79,'PSM Costs'!AG:AG),"")</f>
        <v/>
      </c>
      <c r="H79" s="176" t="str">
        <f ca="1">IF(SUMIF(Pharmaceuticals!$C:$C,$B79,Pharmaceuticals!AH:AH)+SUMIF('Health Products &amp; Equipment'!$C:$C,$B79,'Health Products &amp; Equipment'!AH:AH)+SUMIF('Other Pharma &amp; Health Products'!$C:$C,$B79,'Other Pharma &amp; Health Products'!AH:AH)+SUMIF('PSM Costs'!$C:$C,$B79,'PSM Costs'!AH:AH)&gt;0,SUMIF(Pharmaceuticals!$C:$C,$B79,Pharmaceuticals!AH:AH)+SUMIF('Health Products &amp; Equipment'!$C:$C,$B79,'Health Products &amp; Equipment'!AH:AH)+SUMIF('Other Pharma &amp; Health Products'!$C:$C,$B79,'Other Pharma &amp; Health Products'!AH:AH)+SUMIF('PSM Costs'!$C:$C,$B79,'PSM Costs'!AH:AH),"")</f>
        <v/>
      </c>
      <c r="I79" s="182" t="str">
        <f t="shared" ca="1" si="6"/>
        <v/>
      </c>
      <c r="J79" s="123" t="str">
        <f ca="1">IF(SUMIF(Pharmaceuticals!$C:$C,$B79,Pharmaceuticals!AT:AT)+SUMIF('Health Products &amp; Equipment'!$C:$C,$B79,'Health Products &amp; Equipment'!AT:AT)+SUMIF('Other Pharma &amp; Health Products'!$C:$C,$B79,'Other Pharma &amp; Health Products'!AT:AT)+SUMIF('PSM Costs'!$C:$C,$B79,'PSM Costs'!AT:AT)&gt;0,SUMIF(Pharmaceuticals!$C:$C,$B79,Pharmaceuticals!AT:AT)+SUMIF('Health Products &amp; Equipment'!$C:$C,$B79,'Health Products &amp; Equipment'!AT:AT)+SUMIF('Other Pharma &amp; Health Products'!$C:$C,$B79,'Other Pharma &amp; Health Products'!AT:AT)+SUMIF('PSM Costs'!$C:$C,$B79,'PSM Costs'!AT:AT),"")</f>
        <v/>
      </c>
      <c r="K79" s="123" t="str">
        <f ca="1">IF(SUMIF(Pharmaceuticals!$C:$C,$B79,Pharmaceuticals!AU:AU)+SUMIF('Health Products &amp; Equipment'!$C:$C,$B79,'Health Products &amp; Equipment'!AU:AU)+SUMIF('Other Pharma &amp; Health Products'!$C:$C,$B79,'Other Pharma &amp; Health Products'!AU:AU)+SUMIF('PSM Costs'!$C:$C,$B79,'PSM Costs'!AU:AU)&gt;0,SUMIF(Pharmaceuticals!$C:$C,$B79,Pharmaceuticals!AU:AU)+SUMIF('Health Products &amp; Equipment'!$C:$C,$B79,'Health Products &amp; Equipment'!AU:AU)+SUMIF('Other Pharma &amp; Health Products'!$C:$C,$B79,'Other Pharma &amp; Health Products'!AU:AU)+SUMIF('PSM Costs'!$C:$C,$B79,'PSM Costs'!AU:AU),"")</f>
        <v/>
      </c>
      <c r="L79" s="181" t="str">
        <f t="shared" ca="1" si="7"/>
        <v/>
      </c>
      <c r="M79" s="176" t="str">
        <f ca="1">IF(SUMIF(Pharmaceuticals!$C:$C,$B79,Pharmaceuticals!BG:BG)+SUMIF('Health Products &amp; Equipment'!$C:$C,$B79,'Health Products &amp; Equipment'!BG:BG)+SUMIF('Other Pharma &amp; Health Products'!$C:$C,$B79,'Other Pharma &amp; Health Products'!BG:BG)+SUMIF('PSM Costs'!$C:$C,$B79,'PSM Costs'!BG:BG)&gt;0,SUMIF(Pharmaceuticals!$C:$C,$B79,Pharmaceuticals!BG:BG)+SUMIF('Health Products &amp; Equipment'!$C:$C,$B79,'Health Products &amp; Equipment'!BG:BG)+SUMIF('Other Pharma &amp; Health Products'!$C:$C,$B79,'Other Pharma &amp; Health Products'!BG:BG)+SUMIF('PSM Costs'!$C:$C,$B79,'PSM Costs'!BG:BG),"")</f>
        <v/>
      </c>
      <c r="N79" s="176" t="str">
        <f ca="1">IF(SUMIF(Pharmaceuticals!$C:$C,$B79,Pharmaceuticals!BH:BH)+SUMIF('Health Products &amp; Equipment'!$C:$C,$B79,'Health Products &amp; Equipment'!BH:BH)+SUMIF('Other Pharma &amp; Health Products'!$C:$C,$B79,'Other Pharma &amp; Health Products'!BH:BH)+SUMIF('PSM Costs'!$C:$C,$B79,'PSM Costs'!BH:BH)&gt;0,SUMIF(Pharmaceuticals!$C:$C,$B79,Pharmaceuticals!BH:BH)+SUMIF('Health Products &amp; Equipment'!$C:$C,$B79,'Health Products &amp; Equipment'!BH:BH)+SUMIF('Other Pharma &amp; Health Products'!$C:$C,$B79,'Other Pharma &amp; Health Products'!BH:BH)+SUMIF('PSM Costs'!$C:$C,$B79,'PSM Costs'!BH:BH),"")</f>
        <v/>
      </c>
      <c r="O79" s="182" t="str">
        <f t="shared" ca="1" si="8"/>
        <v/>
      </c>
      <c r="P79" s="123" t="str">
        <f ca="1">IF(SUMIF(Pharmaceuticals!$C:$C,$B79,Pharmaceuticals!BT:BT)+SUMIF('Health Products &amp; Equipment'!$C:$C,$B79,'Health Products &amp; Equipment'!BT:BT)+SUMIF('Other Pharma &amp; Health Products'!$C:$C,$B79,'Other Pharma &amp; Health Products'!BT:BT)+SUMIF('PSM Costs'!$C:$C,$B79,'PSM Costs'!BT:BT)&gt;0,SUMIF(Pharmaceuticals!$C:$C,$B79,Pharmaceuticals!BT:BT)+SUMIF('Health Products &amp; Equipment'!$C:$C,$B79,'Health Products &amp; Equipment'!BT:BT)+SUMIF('Other Pharma &amp; Health Products'!$C:$C,$B79,'Other Pharma &amp; Health Products'!BT:BT)+SUMIF('PSM Costs'!$C:$C,$B79,'PSM Costs'!BT:BT),"")</f>
        <v/>
      </c>
      <c r="Q79" s="123" t="str">
        <f ca="1">IF(SUMIF(Pharmaceuticals!$C:$C,$B79,Pharmaceuticals!BU:BU)+SUMIF('Health Products &amp; Equipment'!$C:$C,$B79,'Health Products &amp; Equipment'!BU:BU)+SUMIF('Other Pharma &amp; Health Products'!$C:$C,$B79,'Other Pharma &amp; Health Products'!BU:BU)+SUMIF('PSM Costs'!$C:$C,$B79,'PSM Costs'!BU:BU)&gt;0,SUMIF(Pharmaceuticals!$C:$C,$B79,Pharmaceuticals!BU:BU)+SUMIF('Health Products &amp; Equipment'!$C:$C,$B79,'Health Products &amp; Equipment'!BU:BU)+SUMIF('Other Pharma &amp; Health Products'!$C:$C,$B79,'Other Pharma &amp; Health Products'!BU:BU)+SUMIF('PSM Costs'!$C:$C,$B79,'PSM Costs'!BU:BU),"")</f>
        <v/>
      </c>
      <c r="R79" s="176" t="str">
        <f t="shared" ca="1" si="9"/>
        <v/>
      </c>
    </row>
    <row r="80" spans="1:18" hidden="1" x14ac:dyDescent="0.2">
      <c r="A80" s="107">
        <v>73</v>
      </c>
      <c r="B80" s="107" t="str">
        <f ca="1">IFERROR(VLOOKUP(A80,'Rank unique CI-Prod-Spec'!I:J,2,FALSE),"")</f>
        <v/>
      </c>
      <c r="C80" s="122" t="str">
        <f ca="1">IFERROR(VLOOKUP(LEFT(B80,FIND("--",B80)-1),CatCostInp!D:E,2,FALSE),"")</f>
        <v/>
      </c>
      <c r="D80" s="122" t="str">
        <f ca="1">IFERROR(INDIRECT(ADDRESS(MATCH(VALUE(MID(B80,FIND("--",B80)+2,FIND("---",B80)-FIND("--",B80)-2)),CatProd!G:G,0),2,1,1,"CatProd")),"")</f>
        <v/>
      </c>
      <c r="E80" s="122" t="str">
        <f ca="1">IFERROR(INDIRECT(ADDRESS(MATCH(VALUE(RIGHT(B80,LEN(B80)-FIND("---",B80)-2)),CatProdSpec!I:I,0),3,1,1,"CatProdSpec")),"")</f>
        <v/>
      </c>
      <c r="F80" s="181" t="str">
        <f t="shared" ca="1" si="5"/>
        <v/>
      </c>
      <c r="G80" s="176" t="str">
        <f ca="1">IF(SUMIF(Pharmaceuticals!$C:$C,$B80,Pharmaceuticals!AG:AG)+SUMIF('Health Products &amp; Equipment'!$C:$C,$B80,'Health Products &amp; Equipment'!AG:AG)+SUMIF('Other Pharma &amp; Health Products'!$C:$C,$B80,'Other Pharma &amp; Health Products'!AG:AG)+SUMIF('PSM Costs'!$C:$C,$B80,'PSM Costs'!AG:AG)&gt;0,SUMIF(Pharmaceuticals!$C:$C,$B80,Pharmaceuticals!AG:AG)+SUMIF('Health Products &amp; Equipment'!$C:$C,$B80,'Health Products &amp; Equipment'!AG:AG)+SUMIF('Other Pharma &amp; Health Products'!$C:$C,$B80,'Other Pharma &amp; Health Products'!AG:AG)+SUMIF('PSM Costs'!$C:$C,$B80,'PSM Costs'!AG:AG),"")</f>
        <v/>
      </c>
      <c r="H80" s="176" t="str">
        <f ca="1">IF(SUMIF(Pharmaceuticals!$C:$C,$B80,Pharmaceuticals!AH:AH)+SUMIF('Health Products &amp; Equipment'!$C:$C,$B80,'Health Products &amp; Equipment'!AH:AH)+SUMIF('Other Pharma &amp; Health Products'!$C:$C,$B80,'Other Pharma &amp; Health Products'!AH:AH)+SUMIF('PSM Costs'!$C:$C,$B80,'PSM Costs'!AH:AH)&gt;0,SUMIF(Pharmaceuticals!$C:$C,$B80,Pharmaceuticals!AH:AH)+SUMIF('Health Products &amp; Equipment'!$C:$C,$B80,'Health Products &amp; Equipment'!AH:AH)+SUMIF('Other Pharma &amp; Health Products'!$C:$C,$B80,'Other Pharma &amp; Health Products'!AH:AH)+SUMIF('PSM Costs'!$C:$C,$B80,'PSM Costs'!AH:AH),"")</f>
        <v/>
      </c>
      <c r="I80" s="182" t="str">
        <f t="shared" ca="1" si="6"/>
        <v/>
      </c>
      <c r="J80" s="123" t="str">
        <f ca="1">IF(SUMIF(Pharmaceuticals!$C:$C,$B80,Pharmaceuticals!AT:AT)+SUMIF('Health Products &amp; Equipment'!$C:$C,$B80,'Health Products &amp; Equipment'!AT:AT)+SUMIF('Other Pharma &amp; Health Products'!$C:$C,$B80,'Other Pharma &amp; Health Products'!AT:AT)+SUMIF('PSM Costs'!$C:$C,$B80,'PSM Costs'!AT:AT)&gt;0,SUMIF(Pharmaceuticals!$C:$C,$B80,Pharmaceuticals!AT:AT)+SUMIF('Health Products &amp; Equipment'!$C:$C,$B80,'Health Products &amp; Equipment'!AT:AT)+SUMIF('Other Pharma &amp; Health Products'!$C:$C,$B80,'Other Pharma &amp; Health Products'!AT:AT)+SUMIF('PSM Costs'!$C:$C,$B80,'PSM Costs'!AT:AT),"")</f>
        <v/>
      </c>
      <c r="K80" s="123" t="str">
        <f ca="1">IF(SUMIF(Pharmaceuticals!$C:$C,$B80,Pharmaceuticals!AU:AU)+SUMIF('Health Products &amp; Equipment'!$C:$C,$B80,'Health Products &amp; Equipment'!AU:AU)+SUMIF('Other Pharma &amp; Health Products'!$C:$C,$B80,'Other Pharma &amp; Health Products'!AU:AU)+SUMIF('PSM Costs'!$C:$C,$B80,'PSM Costs'!AU:AU)&gt;0,SUMIF(Pharmaceuticals!$C:$C,$B80,Pharmaceuticals!AU:AU)+SUMIF('Health Products &amp; Equipment'!$C:$C,$B80,'Health Products &amp; Equipment'!AU:AU)+SUMIF('Other Pharma &amp; Health Products'!$C:$C,$B80,'Other Pharma &amp; Health Products'!AU:AU)+SUMIF('PSM Costs'!$C:$C,$B80,'PSM Costs'!AU:AU),"")</f>
        <v/>
      </c>
      <c r="L80" s="181" t="str">
        <f t="shared" ca="1" si="7"/>
        <v/>
      </c>
      <c r="M80" s="176" t="str">
        <f ca="1">IF(SUMIF(Pharmaceuticals!$C:$C,$B80,Pharmaceuticals!BG:BG)+SUMIF('Health Products &amp; Equipment'!$C:$C,$B80,'Health Products &amp; Equipment'!BG:BG)+SUMIF('Other Pharma &amp; Health Products'!$C:$C,$B80,'Other Pharma &amp; Health Products'!BG:BG)+SUMIF('PSM Costs'!$C:$C,$B80,'PSM Costs'!BG:BG)&gt;0,SUMIF(Pharmaceuticals!$C:$C,$B80,Pharmaceuticals!BG:BG)+SUMIF('Health Products &amp; Equipment'!$C:$C,$B80,'Health Products &amp; Equipment'!BG:BG)+SUMIF('Other Pharma &amp; Health Products'!$C:$C,$B80,'Other Pharma &amp; Health Products'!BG:BG)+SUMIF('PSM Costs'!$C:$C,$B80,'PSM Costs'!BG:BG),"")</f>
        <v/>
      </c>
      <c r="N80" s="176" t="str">
        <f ca="1">IF(SUMIF(Pharmaceuticals!$C:$C,$B80,Pharmaceuticals!BH:BH)+SUMIF('Health Products &amp; Equipment'!$C:$C,$B80,'Health Products &amp; Equipment'!BH:BH)+SUMIF('Other Pharma &amp; Health Products'!$C:$C,$B80,'Other Pharma &amp; Health Products'!BH:BH)+SUMIF('PSM Costs'!$C:$C,$B80,'PSM Costs'!BH:BH)&gt;0,SUMIF(Pharmaceuticals!$C:$C,$B80,Pharmaceuticals!BH:BH)+SUMIF('Health Products &amp; Equipment'!$C:$C,$B80,'Health Products &amp; Equipment'!BH:BH)+SUMIF('Other Pharma &amp; Health Products'!$C:$C,$B80,'Other Pharma &amp; Health Products'!BH:BH)+SUMIF('PSM Costs'!$C:$C,$B80,'PSM Costs'!BH:BH),"")</f>
        <v/>
      </c>
      <c r="O80" s="182" t="str">
        <f t="shared" ca="1" si="8"/>
        <v/>
      </c>
      <c r="P80" s="123" t="str">
        <f ca="1">IF(SUMIF(Pharmaceuticals!$C:$C,$B80,Pharmaceuticals!BT:BT)+SUMIF('Health Products &amp; Equipment'!$C:$C,$B80,'Health Products &amp; Equipment'!BT:BT)+SUMIF('Other Pharma &amp; Health Products'!$C:$C,$B80,'Other Pharma &amp; Health Products'!BT:BT)+SUMIF('PSM Costs'!$C:$C,$B80,'PSM Costs'!BT:BT)&gt;0,SUMIF(Pharmaceuticals!$C:$C,$B80,Pharmaceuticals!BT:BT)+SUMIF('Health Products &amp; Equipment'!$C:$C,$B80,'Health Products &amp; Equipment'!BT:BT)+SUMIF('Other Pharma &amp; Health Products'!$C:$C,$B80,'Other Pharma &amp; Health Products'!BT:BT)+SUMIF('PSM Costs'!$C:$C,$B80,'PSM Costs'!BT:BT),"")</f>
        <v/>
      </c>
      <c r="Q80" s="123" t="str">
        <f ca="1">IF(SUMIF(Pharmaceuticals!$C:$C,$B80,Pharmaceuticals!BU:BU)+SUMIF('Health Products &amp; Equipment'!$C:$C,$B80,'Health Products &amp; Equipment'!BU:BU)+SUMIF('Other Pharma &amp; Health Products'!$C:$C,$B80,'Other Pharma &amp; Health Products'!BU:BU)+SUMIF('PSM Costs'!$C:$C,$B80,'PSM Costs'!BU:BU)&gt;0,SUMIF(Pharmaceuticals!$C:$C,$B80,Pharmaceuticals!BU:BU)+SUMIF('Health Products &amp; Equipment'!$C:$C,$B80,'Health Products &amp; Equipment'!BU:BU)+SUMIF('Other Pharma &amp; Health Products'!$C:$C,$B80,'Other Pharma &amp; Health Products'!BU:BU)+SUMIF('PSM Costs'!$C:$C,$B80,'PSM Costs'!BU:BU),"")</f>
        <v/>
      </c>
      <c r="R80" s="176" t="str">
        <f t="shared" ca="1" si="9"/>
        <v/>
      </c>
    </row>
    <row r="81" spans="1:18" hidden="1" x14ac:dyDescent="0.2">
      <c r="A81" s="107">
        <v>74</v>
      </c>
      <c r="B81" s="107" t="str">
        <f ca="1">IFERROR(VLOOKUP(A81,'Rank unique CI-Prod-Spec'!I:J,2,FALSE),"")</f>
        <v/>
      </c>
      <c r="C81" s="122" t="str">
        <f ca="1">IFERROR(VLOOKUP(LEFT(B81,FIND("--",B81)-1),CatCostInp!D:E,2,FALSE),"")</f>
        <v/>
      </c>
      <c r="D81" s="122" t="str">
        <f ca="1">IFERROR(INDIRECT(ADDRESS(MATCH(VALUE(MID(B81,FIND("--",B81)+2,FIND("---",B81)-FIND("--",B81)-2)),CatProd!G:G,0),2,1,1,"CatProd")),"")</f>
        <v/>
      </c>
      <c r="E81" s="122" t="str">
        <f ca="1">IFERROR(INDIRECT(ADDRESS(MATCH(VALUE(RIGHT(B81,LEN(B81)-FIND("---",B81)-2)),CatProdSpec!I:I,0),3,1,1,"CatProdSpec")),"")</f>
        <v/>
      </c>
      <c r="F81" s="181" t="str">
        <f t="shared" ca="1" si="5"/>
        <v/>
      </c>
      <c r="G81" s="176" t="str">
        <f ca="1">IF(SUMIF(Pharmaceuticals!$C:$C,$B81,Pharmaceuticals!AG:AG)+SUMIF('Health Products &amp; Equipment'!$C:$C,$B81,'Health Products &amp; Equipment'!AG:AG)+SUMIF('Other Pharma &amp; Health Products'!$C:$C,$B81,'Other Pharma &amp; Health Products'!AG:AG)+SUMIF('PSM Costs'!$C:$C,$B81,'PSM Costs'!AG:AG)&gt;0,SUMIF(Pharmaceuticals!$C:$C,$B81,Pharmaceuticals!AG:AG)+SUMIF('Health Products &amp; Equipment'!$C:$C,$B81,'Health Products &amp; Equipment'!AG:AG)+SUMIF('Other Pharma &amp; Health Products'!$C:$C,$B81,'Other Pharma &amp; Health Products'!AG:AG)+SUMIF('PSM Costs'!$C:$C,$B81,'PSM Costs'!AG:AG),"")</f>
        <v/>
      </c>
      <c r="H81" s="176" t="str">
        <f ca="1">IF(SUMIF(Pharmaceuticals!$C:$C,$B81,Pharmaceuticals!AH:AH)+SUMIF('Health Products &amp; Equipment'!$C:$C,$B81,'Health Products &amp; Equipment'!AH:AH)+SUMIF('Other Pharma &amp; Health Products'!$C:$C,$B81,'Other Pharma &amp; Health Products'!AH:AH)+SUMIF('PSM Costs'!$C:$C,$B81,'PSM Costs'!AH:AH)&gt;0,SUMIF(Pharmaceuticals!$C:$C,$B81,Pharmaceuticals!AH:AH)+SUMIF('Health Products &amp; Equipment'!$C:$C,$B81,'Health Products &amp; Equipment'!AH:AH)+SUMIF('Other Pharma &amp; Health Products'!$C:$C,$B81,'Other Pharma &amp; Health Products'!AH:AH)+SUMIF('PSM Costs'!$C:$C,$B81,'PSM Costs'!AH:AH),"")</f>
        <v/>
      </c>
      <c r="I81" s="182" t="str">
        <f t="shared" ca="1" si="6"/>
        <v/>
      </c>
      <c r="J81" s="123" t="str">
        <f ca="1">IF(SUMIF(Pharmaceuticals!$C:$C,$B81,Pharmaceuticals!AT:AT)+SUMIF('Health Products &amp; Equipment'!$C:$C,$B81,'Health Products &amp; Equipment'!AT:AT)+SUMIF('Other Pharma &amp; Health Products'!$C:$C,$B81,'Other Pharma &amp; Health Products'!AT:AT)+SUMIF('PSM Costs'!$C:$C,$B81,'PSM Costs'!AT:AT)&gt;0,SUMIF(Pharmaceuticals!$C:$C,$B81,Pharmaceuticals!AT:AT)+SUMIF('Health Products &amp; Equipment'!$C:$C,$B81,'Health Products &amp; Equipment'!AT:AT)+SUMIF('Other Pharma &amp; Health Products'!$C:$C,$B81,'Other Pharma &amp; Health Products'!AT:AT)+SUMIF('PSM Costs'!$C:$C,$B81,'PSM Costs'!AT:AT),"")</f>
        <v/>
      </c>
      <c r="K81" s="123" t="str">
        <f ca="1">IF(SUMIF(Pharmaceuticals!$C:$C,$B81,Pharmaceuticals!AU:AU)+SUMIF('Health Products &amp; Equipment'!$C:$C,$B81,'Health Products &amp; Equipment'!AU:AU)+SUMIF('Other Pharma &amp; Health Products'!$C:$C,$B81,'Other Pharma &amp; Health Products'!AU:AU)+SUMIF('PSM Costs'!$C:$C,$B81,'PSM Costs'!AU:AU)&gt;0,SUMIF(Pharmaceuticals!$C:$C,$B81,Pharmaceuticals!AU:AU)+SUMIF('Health Products &amp; Equipment'!$C:$C,$B81,'Health Products &amp; Equipment'!AU:AU)+SUMIF('Other Pharma &amp; Health Products'!$C:$C,$B81,'Other Pharma &amp; Health Products'!AU:AU)+SUMIF('PSM Costs'!$C:$C,$B81,'PSM Costs'!AU:AU),"")</f>
        <v/>
      </c>
      <c r="L81" s="181" t="str">
        <f t="shared" ca="1" si="7"/>
        <v/>
      </c>
      <c r="M81" s="176" t="str">
        <f ca="1">IF(SUMIF(Pharmaceuticals!$C:$C,$B81,Pharmaceuticals!BG:BG)+SUMIF('Health Products &amp; Equipment'!$C:$C,$B81,'Health Products &amp; Equipment'!BG:BG)+SUMIF('Other Pharma &amp; Health Products'!$C:$C,$B81,'Other Pharma &amp; Health Products'!BG:BG)+SUMIF('PSM Costs'!$C:$C,$B81,'PSM Costs'!BG:BG)&gt;0,SUMIF(Pharmaceuticals!$C:$C,$B81,Pharmaceuticals!BG:BG)+SUMIF('Health Products &amp; Equipment'!$C:$C,$B81,'Health Products &amp; Equipment'!BG:BG)+SUMIF('Other Pharma &amp; Health Products'!$C:$C,$B81,'Other Pharma &amp; Health Products'!BG:BG)+SUMIF('PSM Costs'!$C:$C,$B81,'PSM Costs'!BG:BG),"")</f>
        <v/>
      </c>
      <c r="N81" s="176" t="str">
        <f ca="1">IF(SUMIF(Pharmaceuticals!$C:$C,$B81,Pharmaceuticals!BH:BH)+SUMIF('Health Products &amp; Equipment'!$C:$C,$B81,'Health Products &amp; Equipment'!BH:BH)+SUMIF('Other Pharma &amp; Health Products'!$C:$C,$B81,'Other Pharma &amp; Health Products'!BH:BH)+SUMIF('PSM Costs'!$C:$C,$B81,'PSM Costs'!BH:BH)&gt;0,SUMIF(Pharmaceuticals!$C:$C,$B81,Pharmaceuticals!BH:BH)+SUMIF('Health Products &amp; Equipment'!$C:$C,$B81,'Health Products &amp; Equipment'!BH:BH)+SUMIF('Other Pharma &amp; Health Products'!$C:$C,$B81,'Other Pharma &amp; Health Products'!BH:BH)+SUMIF('PSM Costs'!$C:$C,$B81,'PSM Costs'!BH:BH),"")</f>
        <v/>
      </c>
      <c r="O81" s="182" t="str">
        <f t="shared" ca="1" si="8"/>
        <v/>
      </c>
      <c r="P81" s="123" t="str">
        <f ca="1">IF(SUMIF(Pharmaceuticals!$C:$C,$B81,Pharmaceuticals!BT:BT)+SUMIF('Health Products &amp; Equipment'!$C:$C,$B81,'Health Products &amp; Equipment'!BT:BT)+SUMIF('Other Pharma &amp; Health Products'!$C:$C,$B81,'Other Pharma &amp; Health Products'!BT:BT)+SUMIF('PSM Costs'!$C:$C,$B81,'PSM Costs'!BT:BT)&gt;0,SUMIF(Pharmaceuticals!$C:$C,$B81,Pharmaceuticals!BT:BT)+SUMIF('Health Products &amp; Equipment'!$C:$C,$B81,'Health Products &amp; Equipment'!BT:BT)+SUMIF('Other Pharma &amp; Health Products'!$C:$C,$B81,'Other Pharma &amp; Health Products'!BT:BT)+SUMIF('PSM Costs'!$C:$C,$B81,'PSM Costs'!BT:BT),"")</f>
        <v/>
      </c>
      <c r="Q81" s="123" t="str">
        <f ca="1">IF(SUMIF(Pharmaceuticals!$C:$C,$B81,Pharmaceuticals!BU:BU)+SUMIF('Health Products &amp; Equipment'!$C:$C,$B81,'Health Products &amp; Equipment'!BU:BU)+SUMIF('Other Pharma &amp; Health Products'!$C:$C,$B81,'Other Pharma &amp; Health Products'!BU:BU)+SUMIF('PSM Costs'!$C:$C,$B81,'PSM Costs'!BU:BU)&gt;0,SUMIF(Pharmaceuticals!$C:$C,$B81,Pharmaceuticals!BU:BU)+SUMIF('Health Products &amp; Equipment'!$C:$C,$B81,'Health Products &amp; Equipment'!BU:BU)+SUMIF('Other Pharma &amp; Health Products'!$C:$C,$B81,'Other Pharma &amp; Health Products'!BU:BU)+SUMIF('PSM Costs'!$C:$C,$B81,'PSM Costs'!BU:BU),"")</f>
        <v/>
      </c>
      <c r="R81" s="176" t="str">
        <f t="shared" ca="1" si="9"/>
        <v/>
      </c>
    </row>
    <row r="82" spans="1:18" hidden="1" x14ac:dyDescent="0.2">
      <c r="A82" s="107">
        <v>75</v>
      </c>
      <c r="B82" s="107" t="str">
        <f ca="1">IFERROR(VLOOKUP(A82,'Rank unique CI-Prod-Spec'!I:J,2,FALSE),"")</f>
        <v/>
      </c>
      <c r="C82" s="122" t="str">
        <f ca="1">IFERROR(VLOOKUP(LEFT(B82,FIND("--",B82)-1),CatCostInp!D:E,2,FALSE),"")</f>
        <v/>
      </c>
      <c r="D82" s="122" t="str">
        <f ca="1">IFERROR(INDIRECT(ADDRESS(MATCH(VALUE(MID(B82,FIND("--",B82)+2,FIND("---",B82)-FIND("--",B82)-2)),CatProd!G:G,0),2,1,1,"CatProd")),"")</f>
        <v/>
      </c>
      <c r="E82" s="122" t="str">
        <f ca="1">IFERROR(INDIRECT(ADDRESS(MATCH(VALUE(RIGHT(B82,LEN(B82)-FIND("---",B82)-2)),CatProdSpec!I:I,0),3,1,1,"CatProdSpec")),"")</f>
        <v/>
      </c>
      <c r="F82" s="181" t="str">
        <f t="shared" ca="1" si="5"/>
        <v/>
      </c>
      <c r="G82" s="176" t="str">
        <f ca="1">IF(SUMIF(Pharmaceuticals!$C:$C,$B82,Pharmaceuticals!AG:AG)+SUMIF('Health Products &amp; Equipment'!$C:$C,$B82,'Health Products &amp; Equipment'!AG:AG)+SUMIF('Other Pharma &amp; Health Products'!$C:$C,$B82,'Other Pharma &amp; Health Products'!AG:AG)+SUMIF('PSM Costs'!$C:$C,$B82,'PSM Costs'!AG:AG)&gt;0,SUMIF(Pharmaceuticals!$C:$C,$B82,Pharmaceuticals!AG:AG)+SUMIF('Health Products &amp; Equipment'!$C:$C,$B82,'Health Products &amp; Equipment'!AG:AG)+SUMIF('Other Pharma &amp; Health Products'!$C:$C,$B82,'Other Pharma &amp; Health Products'!AG:AG)+SUMIF('PSM Costs'!$C:$C,$B82,'PSM Costs'!AG:AG),"")</f>
        <v/>
      </c>
      <c r="H82" s="176" t="str">
        <f ca="1">IF(SUMIF(Pharmaceuticals!$C:$C,$B82,Pharmaceuticals!AH:AH)+SUMIF('Health Products &amp; Equipment'!$C:$C,$B82,'Health Products &amp; Equipment'!AH:AH)+SUMIF('Other Pharma &amp; Health Products'!$C:$C,$B82,'Other Pharma &amp; Health Products'!AH:AH)+SUMIF('PSM Costs'!$C:$C,$B82,'PSM Costs'!AH:AH)&gt;0,SUMIF(Pharmaceuticals!$C:$C,$B82,Pharmaceuticals!AH:AH)+SUMIF('Health Products &amp; Equipment'!$C:$C,$B82,'Health Products &amp; Equipment'!AH:AH)+SUMIF('Other Pharma &amp; Health Products'!$C:$C,$B82,'Other Pharma &amp; Health Products'!AH:AH)+SUMIF('PSM Costs'!$C:$C,$B82,'PSM Costs'!AH:AH),"")</f>
        <v/>
      </c>
      <c r="I82" s="182" t="str">
        <f t="shared" ca="1" si="6"/>
        <v/>
      </c>
      <c r="J82" s="123" t="str">
        <f ca="1">IF(SUMIF(Pharmaceuticals!$C:$C,$B82,Pharmaceuticals!AT:AT)+SUMIF('Health Products &amp; Equipment'!$C:$C,$B82,'Health Products &amp; Equipment'!AT:AT)+SUMIF('Other Pharma &amp; Health Products'!$C:$C,$B82,'Other Pharma &amp; Health Products'!AT:AT)+SUMIF('PSM Costs'!$C:$C,$B82,'PSM Costs'!AT:AT)&gt;0,SUMIF(Pharmaceuticals!$C:$C,$B82,Pharmaceuticals!AT:AT)+SUMIF('Health Products &amp; Equipment'!$C:$C,$B82,'Health Products &amp; Equipment'!AT:AT)+SUMIF('Other Pharma &amp; Health Products'!$C:$C,$B82,'Other Pharma &amp; Health Products'!AT:AT)+SUMIF('PSM Costs'!$C:$C,$B82,'PSM Costs'!AT:AT),"")</f>
        <v/>
      </c>
      <c r="K82" s="123" t="str">
        <f ca="1">IF(SUMIF(Pharmaceuticals!$C:$C,$B82,Pharmaceuticals!AU:AU)+SUMIF('Health Products &amp; Equipment'!$C:$C,$B82,'Health Products &amp; Equipment'!AU:AU)+SUMIF('Other Pharma &amp; Health Products'!$C:$C,$B82,'Other Pharma &amp; Health Products'!AU:AU)+SUMIF('PSM Costs'!$C:$C,$B82,'PSM Costs'!AU:AU)&gt;0,SUMIF(Pharmaceuticals!$C:$C,$B82,Pharmaceuticals!AU:AU)+SUMIF('Health Products &amp; Equipment'!$C:$C,$B82,'Health Products &amp; Equipment'!AU:AU)+SUMIF('Other Pharma &amp; Health Products'!$C:$C,$B82,'Other Pharma &amp; Health Products'!AU:AU)+SUMIF('PSM Costs'!$C:$C,$B82,'PSM Costs'!AU:AU),"")</f>
        <v/>
      </c>
      <c r="L82" s="181" t="str">
        <f t="shared" ca="1" si="7"/>
        <v/>
      </c>
      <c r="M82" s="176" t="str">
        <f ca="1">IF(SUMIF(Pharmaceuticals!$C:$C,$B82,Pharmaceuticals!BG:BG)+SUMIF('Health Products &amp; Equipment'!$C:$C,$B82,'Health Products &amp; Equipment'!BG:BG)+SUMIF('Other Pharma &amp; Health Products'!$C:$C,$B82,'Other Pharma &amp; Health Products'!BG:BG)+SUMIF('PSM Costs'!$C:$C,$B82,'PSM Costs'!BG:BG)&gt;0,SUMIF(Pharmaceuticals!$C:$C,$B82,Pharmaceuticals!BG:BG)+SUMIF('Health Products &amp; Equipment'!$C:$C,$B82,'Health Products &amp; Equipment'!BG:BG)+SUMIF('Other Pharma &amp; Health Products'!$C:$C,$B82,'Other Pharma &amp; Health Products'!BG:BG)+SUMIF('PSM Costs'!$C:$C,$B82,'PSM Costs'!BG:BG),"")</f>
        <v/>
      </c>
      <c r="N82" s="176" t="str">
        <f ca="1">IF(SUMIF(Pharmaceuticals!$C:$C,$B82,Pharmaceuticals!BH:BH)+SUMIF('Health Products &amp; Equipment'!$C:$C,$B82,'Health Products &amp; Equipment'!BH:BH)+SUMIF('Other Pharma &amp; Health Products'!$C:$C,$B82,'Other Pharma &amp; Health Products'!BH:BH)+SUMIF('PSM Costs'!$C:$C,$B82,'PSM Costs'!BH:BH)&gt;0,SUMIF(Pharmaceuticals!$C:$C,$B82,Pharmaceuticals!BH:BH)+SUMIF('Health Products &amp; Equipment'!$C:$C,$B82,'Health Products &amp; Equipment'!BH:BH)+SUMIF('Other Pharma &amp; Health Products'!$C:$C,$B82,'Other Pharma &amp; Health Products'!BH:BH)+SUMIF('PSM Costs'!$C:$C,$B82,'PSM Costs'!BH:BH),"")</f>
        <v/>
      </c>
      <c r="O82" s="182" t="str">
        <f t="shared" ca="1" si="8"/>
        <v/>
      </c>
      <c r="P82" s="123" t="str">
        <f ca="1">IF(SUMIF(Pharmaceuticals!$C:$C,$B82,Pharmaceuticals!BT:BT)+SUMIF('Health Products &amp; Equipment'!$C:$C,$B82,'Health Products &amp; Equipment'!BT:BT)+SUMIF('Other Pharma &amp; Health Products'!$C:$C,$B82,'Other Pharma &amp; Health Products'!BT:BT)+SUMIF('PSM Costs'!$C:$C,$B82,'PSM Costs'!BT:BT)&gt;0,SUMIF(Pharmaceuticals!$C:$C,$B82,Pharmaceuticals!BT:BT)+SUMIF('Health Products &amp; Equipment'!$C:$C,$B82,'Health Products &amp; Equipment'!BT:BT)+SUMIF('Other Pharma &amp; Health Products'!$C:$C,$B82,'Other Pharma &amp; Health Products'!BT:BT)+SUMIF('PSM Costs'!$C:$C,$B82,'PSM Costs'!BT:BT),"")</f>
        <v/>
      </c>
      <c r="Q82" s="123" t="str">
        <f ca="1">IF(SUMIF(Pharmaceuticals!$C:$C,$B82,Pharmaceuticals!BU:BU)+SUMIF('Health Products &amp; Equipment'!$C:$C,$B82,'Health Products &amp; Equipment'!BU:BU)+SUMIF('Other Pharma &amp; Health Products'!$C:$C,$B82,'Other Pharma &amp; Health Products'!BU:BU)+SUMIF('PSM Costs'!$C:$C,$B82,'PSM Costs'!BU:BU)&gt;0,SUMIF(Pharmaceuticals!$C:$C,$B82,Pharmaceuticals!BU:BU)+SUMIF('Health Products &amp; Equipment'!$C:$C,$B82,'Health Products &amp; Equipment'!BU:BU)+SUMIF('Other Pharma &amp; Health Products'!$C:$C,$B82,'Other Pharma &amp; Health Products'!BU:BU)+SUMIF('PSM Costs'!$C:$C,$B82,'PSM Costs'!BU:BU),"")</f>
        <v/>
      </c>
      <c r="R82" s="176" t="str">
        <f t="shared" ca="1" si="9"/>
        <v/>
      </c>
    </row>
    <row r="83" spans="1:18" hidden="1" x14ac:dyDescent="0.2">
      <c r="A83" s="107">
        <v>76</v>
      </c>
      <c r="B83" s="107" t="str">
        <f ca="1">IFERROR(VLOOKUP(A83,'Rank unique CI-Prod-Spec'!I:J,2,FALSE),"")</f>
        <v/>
      </c>
      <c r="C83" s="122" t="str">
        <f ca="1">IFERROR(VLOOKUP(LEFT(B83,FIND("--",B83)-1),CatCostInp!D:E,2,FALSE),"")</f>
        <v/>
      </c>
      <c r="D83" s="122" t="str">
        <f ca="1">IFERROR(INDIRECT(ADDRESS(MATCH(VALUE(MID(B83,FIND("--",B83)+2,FIND("---",B83)-FIND("--",B83)-2)),CatProd!G:G,0),2,1,1,"CatProd")),"")</f>
        <v/>
      </c>
      <c r="E83" s="122" t="str">
        <f ca="1">IFERROR(INDIRECT(ADDRESS(MATCH(VALUE(RIGHT(B83,LEN(B83)-FIND("---",B83)-2)),CatProdSpec!I:I,0),3,1,1,"CatProdSpec")),"")</f>
        <v/>
      </c>
      <c r="F83" s="181" t="str">
        <f t="shared" ca="1" si="5"/>
        <v/>
      </c>
      <c r="G83" s="176" t="str">
        <f ca="1">IF(SUMIF(Pharmaceuticals!$C:$C,$B83,Pharmaceuticals!AG:AG)+SUMIF('Health Products &amp; Equipment'!$C:$C,$B83,'Health Products &amp; Equipment'!AG:AG)+SUMIF('Other Pharma &amp; Health Products'!$C:$C,$B83,'Other Pharma &amp; Health Products'!AG:AG)+SUMIF('PSM Costs'!$C:$C,$B83,'PSM Costs'!AG:AG)&gt;0,SUMIF(Pharmaceuticals!$C:$C,$B83,Pharmaceuticals!AG:AG)+SUMIF('Health Products &amp; Equipment'!$C:$C,$B83,'Health Products &amp; Equipment'!AG:AG)+SUMIF('Other Pharma &amp; Health Products'!$C:$C,$B83,'Other Pharma &amp; Health Products'!AG:AG)+SUMIF('PSM Costs'!$C:$C,$B83,'PSM Costs'!AG:AG),"")</f>
        <v/>
      </c>
      <c r="H83" s="176" t="str">
        <f ca="1">IF(SUMIF(Pharmaceuticals!$C:$C,$B83,Pharmaceuticals!AH:AH)+SUMIF('Health Products &amp; Equipment'!$C:$C,$B83,'Health Products &amp; Equipment'!AH:AH)+SUMIF('Other Pharma &amp; Health Products'!$C:$C,$B83,'Other Pharma &amp; Health Products'!AH:AH)+SUMIF('PSM Costs'!$C:$C,$B83,'PSM Costs'!AH:AH)&gt;0,SUMIF(Pharmaceuticals!$C:$C,$B83,Pharmaceuticals!AH:AH)+SUMIF('Health Products &amp; Equipment'!$C:$C,$B83,'Health Products &amp; Equipment'!AH:AH)+SUMIF('Other Pharma &amp; Health Products'!$C:$C,$B83,'Other Pharma &amp; Health Products'!AH:AH)+SUMIF('PSM Costs'!$C:$C,$B83,'PSM Costs'!AH:AH),"")</f>
        <v/>
      </c>
      <c r="I83" s="182" t="str">
        <f t="shared" ca="1" si="6"/>
        <v/>
      </c>
      <c r="J83" s="123" t="str">
        <f ca="1">IF(SUMIF(Pharmaceuticals!$C:$C,$B83,Pharmaceuticals!AT:AT)+SUMIF('Health Products &amp; Equipment'!$C:$C,$B83,'Health Products &amp; Equipment'!AT:AT)+SUMIF('Other Pharma &amp; Health Products'!$C:$C,$B83,'Other Pharma &amp; Health Products'!AT:AT)+SUMIF('PSM Costs'!$C:$C,$B83,'PSM Costs'!AT:AT)&gt;0,SUMIF(Pharmaceuticals!$C:$C,$B83,Pharmaceuticals!AT:AT)+SUMIF('Health Products &amp; Equipment'!$C:$C,$B83,'Health Products &amp; Equipment'!AT:AT)+SUMIF('Other Pharma &amp; Health Products'!$C:$C,$B83,'Other Pharma &amp; Health Products'!AT:AT)+SUMIF('PSM Costs'!$C:$C,$B83,'PSM Costs'!AT:AT),"")</f>
        <v/>
      </c>
      <c r="K83" s="123" t="str">
        <f ca="1">IF(SUMIF(Pharmaceuticals!$C:$C,$B83,Pharmaceuticals!AU:AU)+SUMIF('Health Products &amp; Equipment'!$C:$C,$B83,'Health Products &amp; Equipment'!AU:AU)+SUMIF('Other Pharma &amp; Health Products'!$C:$C,$B83,'Other Pharma &amp; Health Products'!AU:AU)+SUMIF('PSM Costs'!$C:$C,$B83,'PSM Costs'!AU:AU)&gt;0,SUMIF(Pharmaceuticals!$C:$C,$B83,Pharmaceuticals!AU:AU)+SUMIF('Health Products &amp; Equipment'!$C:$C,$B83,'Health Products &amp; Equipment'!AU:AU)+SUMIF('Other Pharma &amp; Health Products'!$C:$C,$B83,'Other Pharma &amp; Health Products'!AU:AU)+SUMIF('PSM Costs'!$C:$C,$B83,'PSM Costs'!AU:AU),"")</f>
        <v/>
      </c>
      <c r="L83" s="181" t="str">
        <f t="shared" ca="1" si="7"/>
        <v/>
      </c>
      <c r="M83" s="176" t="str">
        <f ca="1">IF(SUMIF(Pharmaceuticals!$C:$C,$B83,Pharmaceuticals!BG:BG)+SUMIF('Health Products &amp; Equipment'!$C:$C,$B83,'Health Products &amp; Equipment'!BG:BG)+SUMIF('Other Pharma &amp; Health Products'!$C:$C,$B83,'Other Pharma &amp; Health Products'!BG:BG)+SUMIF('PSM Costs'!$C:$C,$B83,'PSM Costs'!BG:BG)&gt;0,SUMIF(Pharmaceuticals!$C:$C,$B83,Pharmaceuticals!BG:BG)+SUMIF('Health Products &amp; Equipment'!$C:$C,$B83,'Health Products &amp; Equipment'!BG:BG)+SUMIF('Other Pharma &amp; Health Products'!$C:$C,$B83,'Other Pharma &amp; Health Products'!BG:BG)+SUMIF('PSM Costs'!$C:$C,$B83,'PSM Costs'!BG:BG),"")</f>
        <v/>
      </c>
      <c r="N83" s="176" t="str">
        <f ca="1">IF(SUMIF(Pharmaceuticals!$C:$C,$B83,Pharmaceuticals!BH:BH)+SUMIF('Health Products &amp; Equipment'!$C:$C,$B83,'Health Products &amp; Equipment'!BH:BH)+SUMIF('Other Pharma &amp; Health Products'!$C:$C,$B83,'Other Pharma &amp; Health Products'!BH:BH)+SUMIF('PSM Costs'!$C:$C,$B83,'PSM Costs'!BH:BH)&gt;0,SUMIF(Pharmaceuticals!$C:$C,$B83,Pharmaceuticals!BH:BH)+SUMIF('Health Products &amp; Equipment'!$C:$C,$B83,'Health Products &amp; Equipment'!BH:BH)+SUMIF('Other Pharma &amp; Health Products'!$C:$C,$B83,'Other Pharma &amp; Health Products'!BH:BH)+SUMIF('PSM Costs'!$C:$C,$B83,'PSM Costs'!BH:BH),"")</f>
        <v/>
      </c>
      <c r="O83" s="182" t="str">
        <f t="shared" ca="1" si="8"/>
        <v/>
      </c>
      <c r="P83" s="123" t="str">
        <f ca="1">IF(SUMIF(Pharmaceuticals!$C:$C,$B83,Pharmaceuticals!BT:BT)+SUMIF('Health Products &amp; Equipment'!$C:$C,$B83,'Health Products &amp; Equipment'!BT:BT)+SUMIF('Other Pharma &amp; Health Products'!$C:$C,$B83,'Other Pharma &amp; Health Products'!BT:BT)+SUMIF('PSM Costs'!$C:$C,$B83,'PSM Costs'!BT:BT)&gt;0,SUMIF(Pharmaceuticals!$C:$C,$B83,Pharmaceuticals!BT:BT)+SUMIF('Health Products &amp; Equipment'!$C:$C,$B83,'Health Products &amp; Equipment'!BT:BT)+SUMIF('Other Pharma &amp; Health Products'!$C:$C,$B83,'Other Pharma &amp; Health Products'!BT:BT)+SUMIF('PSM Costs'!$C:$C,$B83,'PSM Costs'!BT:BT),"")</f>
        <v/>
      </c>
      <c r="Q83" s="123" t="str">
        <f ca="1">IF(SUMIF(Pharmaceuticals!$C:$C,$B83,Pharmaceuticals!BU:BU)+SUMIF('Health Products &amp; Equipment'!$C:$C,$B83,'Health Products &amp; Equipment'!BU:BU)+SUMIF('Other Pharma &amp; Health Products'!$C:$C,$B83,'Other Pharma &amp; Health Products'!BU:BU)+SUMIF('PSM Costs'!$C:$C,$B83,'PSM Costs'!BU:BU)&gt;0,SUMIF(Pharmaceuticals!$C:$C,$B83,Pharmaceuticals!BU:BU)+SUMIF('Health Products &amp; Equipment'!$C:$C,$B83,'Health Products &amp; Equipment'!BU:BU)+SUMIF('Other Pharma &amp; Health Products'!$C:$C,$B83,'Other Pharma &amp; Health Products'!BU:BU)+SUMIF('PSM Costs'!$C:$C,$B83,'PSM Costs'!BU:BU),"")</f>
        <v/>
      </c>
      <c r="R83" s="176" t="str">
        <f t="shared" ca="1" si="9"/>
        <v/>
      </c>
    </row>
    <row r="84" spans="1:18" hidden="1" x14ac:dyDescent="0.2">
      <c r="A84" s="107">
        <v>77</v>
      </c>
      <c r="B84" s="107" t="str">
        <f ca="1">IFERROR(VLOOKUP(A84,'Rank unique CI-Prod-Spec'!I:J,2,FALSE),"")</f>
        <v/>
      </c>
      <c r="C84" s="122" t="str">
        <f ca="1">IFERROR(VLOOKUP(LEFT(B84,FIND("--",B84)-1),CatCostInp!D:E,2,FALSE),"")</f>
        <v/>
      </c>
      <c r="D84" s="122" t="str">
        <f ca="1">IFERROR(INDIRECT(ADDRESS(MATCH(VALUE(MID(B84,FIND("--",B84)+2,FIND("---",B84)-FIND("--",B84)-2)),CatProd!G:G,0),2,1,1,"CatProd")),"")</f>
        <v/>
      </c>
      <c r="E84" s="122" t="str">
        <f ca="1">IFERROR(INDIRECT(ADDRESS(MATCH(VALUE(RIGHT(B84,LEN(B84)-FIND("---",B84)-2)),CatProdSpec!I:I,0),3,1,1,"CatProdSpec")),"")</f>
        <v/>
      </c>
      <c r="F84" s="181" t="str">
        <f t="shared" ca="1" si="5"/>
        <v/>
      </c>
      <c r="G84" s="176" t="str">
        <f ca="1">IF(SUMIF(Pharmaceuticals!$C:$C,$B84,Pharmaceuticals!AG:AG)+SUMIF('Health Products &amp; Equipment'!$C:$C,$B84,'Health Products &amp; Equipment'!AG:AG)+SUMIF('Other Pharma &amp; Health Products'!$C:$C,$B84,'Other Pharma &amp; Health Products'!AG:AG)+SUMIF('PSM Costs'!$C:$C,$B84,'PSM Costs'!AG:AG)&gt;0,SUMIF(Pharmaceuticals!$C:$C,$B84,Pharmaceuticals!AG:AG)+SUMIF('Health Products &amp; Equipment'!$C:$C,$B84,'Health Products &amp; Equipment'!AG:AG)+SUMIF('Other Pharma &amp; Health Products'!$C:$C,$B84,'Other Pharma &amp; Health Products'!AG:AG)+SUMIF('PSM Costs'!$C:$C,$B84,'PSM Costs'!AG:AG),"")</f>
        <v/>
      </c>
      <c r="H84" s="176" t="str">
        <f ca="1">IF(SUMIF(Pharmaceuticals!$C:$C,$B84,Pharmaceuticals!AH:AH)+SUMIF('Health Products &amp; Equipment'!$C:$C,$B84,'Health Products &amp; Equipment'!AH:AH)+SUMIF('Other Pharma &amp; Health Products'!$C:$C,$B84,'Other Pharma &amp; Health Products'!AH:AH)+SUMIF('PSM Costs'!$C:$C,$B84,'PSM Costs'!AH:AH)&gt;0,SUMIF(Pharmaceuticals!$C:$C,$B84,Pharmaceuticals!AH:AH)+SUMIF('Health Products &amp; Equipment'!$C:$C,$B84,'Health Products &amp; Equipment'!AH:AH)+SUMIF('Other Pharma &amp; Health Products'!$C:$C,$B84,'Other Pharma &amp; Health Products'!AH:AH)+SUMIF('PSM Costs'!$C:$C,$B84,'PSM Costs'!AH:AH),"")</f>
        <v/>
      </c>
      <c r="I84" s="182" t="str">
        <f t="shared" ca="1" si="6"/>
        <v/>
      </c>
      <c r="J84" s="123" t="str">
        <f ca="1">IF(SUMIF(Pharmaceuticals!$C:$C,$B84,Pharmaceuticals!AT:AT)+SUMIF('Health Products &amp; Equipment'!$C:$C,$B84,'Health Products &amp; Equipment'!AT:AT)+SUMIF('Other Pharma &amp; Health Products'!$C:$C,$B84,'Other Pharma &amp; Health Products'!AT:AT)+SUMIF('PSM Costs'!$C:$C,$B84,'PSM Costs'!AT:AT)&gt;0,SUMIF(Pharmaceuticals!$C:$C,$B84,Pharmaceuticals!AT:AT)+SUMIF('Health Products &amp; Equipment'!$C:$C,$B84,'Health Products &amp; Equipment'!AT:AT)+SUMIF('Other Pharma &amp; Health Products'!$C:$C,$B84,'Other Pharma &amp; Health Products'!AT:AT)+SUMIF('PSM Costs'!$C:$C,$B84,'PSM Costs'!AT:AT),"")</f>
        <v/>
      </c>
      <c r="K84" s="123" t="str">
        <f ca="1">IF(SUMIF(Pharmaceuticals!$C:$C,$B84,Pharmaceuticals!AU:AU)+SUMIF('Health Products &amp; Equipment'!$C:$C,$B84,'Health Products &amp; Equipment'!AU:AU)+SUMIF('Other Pharma &amp; Health Products'!$C:$C,$B84,'Other Pharma &amp; Health Products'!AU:AU)+SUMIF('PSM Costs'!$C:$C,$B84,'PSM Costs'!AU:AU)&gt;0,SUMIF(Pharmaceuticals!$C:$C,$B84,Pharmaceuticals!AU:AU)+SUMIF('Health Products &amp; Equipment'!$C:$C,$B84,'Health Products &amp; Equipment'!AU:AU)+SUMIF('Other Pharma &amp; Health Products'!$C:$C,$B84,'Other Pharma &amp; Health Products'!AU:AU)+SUMIF('PSM Costs'!$C:$C,$B84,'PSM Costs'!AU:AU),"")</f>
        <v/>
      </c>
      <c r="L84" s="181" t="str">
        <f t="shared" ca="1" si="7"/>
        <v/>
      </c>
      <c r="M84" s="176" t="str">
        <f ca="1">IF(SUMIF(Pharmaceuticals!$C:$C,$B84,Pharmaceuticals!BG:BG)+SUMIF('Health Products &amp; Equipment'!$C:$C,$B84,'Health Products &amp; Equipment'!BG:BG)+SUMIF('Other Pharma &amp; Health Products'!$C:$C,$B84,'Other Pharma &amp; Health Products'!BG:BG)+SUMIF('PSM Costs'!$C:$C,$B84,'PSM Costs'!BG:BG)&gt;0,SUMIF(Pharmaceuticals!$C:$C,$B84,Pharmaceuticals!BG:BG)+SUMIF('Health Products &amp; Equipment'!$C:$C,$B84,'Health Products &amp; Equipment'!BG:BG)+SUMIF('Other Pharma &amp; Health Products'!$C:$C,$B84,'Other Pharma &amp; Health Products'!BG:BG)+SUMIF('PSM Costs'!$C:$C,$B84,'PSM Costs'!BG:BG),"")</f>
        <v/>
      </c>
      <c r="N84" s="176" t="str">
        <f ca="1">IF(SUMIF(Pharmaceuticals!$C:$C,$B84,Pharmaceuticals!BH:BH)+SUMIF('Health Products &amp; Equipment'!$C:$C,$B84,'Health Products &amp; Equipment'!BH:BH)+SUMIF('Other Pharma &amp; Health Products'!$C:$C,$B84,'Other Pharma &amp; Health Products'!BH:BH)+SUMIF('PSM Costs'!$C:$C,$B84,'PSM Costs'!BH:BH)&gt;0,SUMIF(Pharmaceuticals!$C:$C,$B84,Pharmaceuticals!BH:BH)+SUMIF('Health Products &amp; Equipment'!$C:$C,$B84,'Health Products &amp; Equipment'!BH:BH)+SUMIF('Other Pharma &amp; Health Products'!$C:$C,$B84,'Other Pharma &amp; Health Products'!BH:BH)+SUMIF('PSM Costs'!$C:$C,$B84,'PSM Costs'!BH:BH),"")</f>
        <v/>
      </c>
      <c r="O84" s="182" t="str">
        <f t="shared" ca="1" si="8"/>
        <v/>
      </c>
      <c r="P84" s="123" t="str">
        <f ca="1">IF(SUMIF(Pharmaceuticals!$C:$C,$B84,Pharmaceuticals!BT:BT)+SUMIF('Health Products &amp; Equipment'!$C:$C,$B84,'Health Products &amp; Equipment'!BT:BT)+SUMIF('Other Pharma &amp; Health Products'!$C:$C,$B84,'Other Pharma &amp; Health Products'!BT:BT)+SUMIF('PSM Costs'!$C:$C,$B84,'PSM Costs'!BT:BT)&gt;0,SUMIF(Pharmaceuticals!$C:$C,$B84,Pharmaceuticals!BT:BT)+SUMIF('Health Products &amp; Equipment'!$C:$C,$B84,'Health Products &amp; Equipment'!BT:BT)+SUMIF('Other Pharma &amp; Health Products'!$C:$C,$B84,'Other Pharma &amp; Health Products'!BT:BT)+SUMIF('PSM Costs'!$C:$C,$B84,'PSM Costs'!BT:BT),"")</f>
        <v/>
      </c>
      <c r="Q84" s="123" t="str">
        <f ca="1">IF(SUMIF(Pharmaceuticals!$C:$C,$B84,Pharmaceuticals!BU:BU)+SUMIF('Health Products &amp; Equipment'!$C:$C,$B84,'Health Products &amp; Equipment'!BU:BU)+SUMIF('Other Pharma &amp; Health Products'!$C:$C,$B84,'Other Pharma &amp; Health Products'!BU:BU)+SUMIF('PSM Costs'!$C:$C,$B84,'PSM Costs'!BU:BU)&gt;0,SUMIF(Pharmaceuticals!$C:$C,$B84,Pharmaceuticals!BU:BU)+SUMIF('Health Products &amp; Equipment'!$C:$C,$B84,'Health Products &amp; Equipment'!BU:BU)+SUMIF('Other Pharma &amp; Health Products'!$C:$C,$B84,'Other Pharma &amp; Health Products'!BU:BU)+SUMIF('PSM Costs'!$C:$C,$B84,'PSM Costs'!BU:BU),"")</f>
        <v/>
      </c>
      <c r="R84" s="176" t="str">
        <f t="shared" ca="1" si="9"/>
        <v/>
      </c>
    </row>
    <row r="85" spans="1:18" hidden="1" x14ac:dyDescent="0.2">
      <c r="A85" s="107">
        <v>78</v>
      </c>
      <c r="B85" s="107" t="str">
        <f ca="1">IFERROR(VLOOKUP(A85,'Rank unique CI-Prod-Spec'!I:J,2,FALSE),"")</f>
        <v/>
      </c>
      <c r="C85" s="122" t="str">
        <f ca="1">IFERROR(VLOOKUP(LEFT(B85,FIND("--",B85)-1),CatCostInp!D:E,2,FALSE),"")</f>
        <v/>
      </c>
      <c r="D85" s="122" t="str">
        <f ca="1">IFERROR(INDIRECT(ADDRESS(MATCH(VALUE(MID(B85,FIND("--",B85)+2,FIND("---",B85)-FIND("--",B85)-2)),CatProd!G:G,0),2,1,1,"CatProd")),"")</f>
        <v/>
      </c>
      <c r="E85" s="122" t="str">
        <f ca="1">IFERROR(INDIRECT(ADDRESS(MATCH(VALUE(RIGHT(B85,LEN(B85)-FIND("---",B85)-2)),CatProdSpec!I:I,0),3,1,1,"CatProdSpec")),"")</f>
        <v/>
      </c>
      <c r="F85" s="181" t="str">
        <f t="shared" ca="1" si="5"/>
        <v/>
      </c>
      <c r="G85" s="176" t="str">
        <f ca="1">IF(SUMIF(Pharmaceuticals!$C:$C,$B85,Pharmaceuticals!AG:AG)+SUMIF('Health Products &amp; Equipment'!$C:$C,$B85,'Health Products &amp; Equipment'!AG:AG)+SUMIF('Other Pharma &amp; Health Products'!$C:$C,$B85,'Other Pharma &amp; Health Products'!AG:AG)+SUMIF('PSM Costs'!$C:$C,$B85,'PSM Costs'!AG:AG)&gt;0,SUMIF(Pharmaceuticals!$C:$C,$B85,Pharmaceuticals!AG:AG)+SUMIF('Health Products &amp; Equipment'!$C:$C,$B85,'Health Products &amp; Equipment'!AG:AG)+SUMIF('Other Pharma &amp; Health Products'!$C:$C,$B85,'Other Pharma &amp; Health Products'!AG:AG)+SUMIF('PSM Costs'!$C:$C,$B85,'PSM Costs'!AG:AG),"")</f>
        <v/>
      </c>
      <c r="H85" s="176" t="str">
        <f ca="1">IF(SUMIF(Pharmaceuticals!$C:$C,$B85,Pharmaceuticals!AH:AH)+SUMIF('Health Products &amp; Equipment'!$C:$C,$B85,'Health Products &amp; Equipment'!AH:AH)+SUMIF('Other Pharma &amp; Health Products'!$C:$C,$B85,'Other Pharma &amp; Health Products'!AH:AH)+SUMIF('PSM Costs'!$C:$C,$B85,'PSM Costs'!AH:AH)&gt;0,SUMIF(Pharmaceuticals!$C:$C,$B85,Pharmaceuticals!AH:AH)+SUMIF('Health Products &amp; Equipment'!$C:$C,$B85,'Health Products &amp; Equipment'!AH:AH)+SUMIF('Other Pharma &amp; Health Products'!$C:$C,$B85,'Other Pharma &amp; Health Products'!AH:AH)+SUMIF('PSM Costs'!$C:$C,$B85,'PSM Costs'!AH:AH),"")</f>
        <v/>
      </c>
      <c r="I85" s="182" t="str">
        <f t="shared" ca="1" si="6"/>
        <v/>
      </c>
      <c r="J85" s="123" t="str">
        <f ca="1">IF(SUMIF(Pharmaceuticals!$C:$C,$B85,Pharmaceuticals!AT:AT)+SUMIF('Health Products &amp; Equipment'!$C:$C,$B85,'Health Products &amp; Equipment'!AT:AT)+SUMIF('Other Pharma &amp; Health Products'!$C:$C,$B85,'Other Pharma &amp; Health Products'!AT:AT)+SUMIF('PSM Costs'!$C:$C,$B85,'PSM Costs'!AT:AT)&gt;0,SUMIF(Pharmaceuticals!$C:$C,$B85,Pharmaceuticals!AT:AT)+SUMIF('Health Products &amp; Equipment'!$C:$C,$B85,'Health Products &amp; Equipment'!AT:AT)+SUMIF('Other Pharma &amp; Health Products'!$C:$C,$B85,'Other Pharma &amp; Health Products'!AT:AT)+SUMIF('PSM Costs'!$C:$C,$B85,'PSM Costs'!AT:AT),"")</f>
        <v/>
      </c>
      <c r="K85" s="123" t="str">
        <f ca="1">IF(SUMIF(Pharmaceuticals!$C:$C,$B85,Pharmaceuticals!AU:AU)+SUMIF('Health Products &amp; Equipment'!$C:$C,$B85,'Health Products &amp; Equipment'!AU:AU)+SUMIF('Other Pharma &amp; Health Products'!$C:$C,$B85,'Other Pharma &amp; Health Products'!AU:AU)+SUMIF('PSM Costs'!$C:$C,$B85,'PSM Costs'!AU:AU)&gt;0,SUMIF(Pharmaceuticals!$C:$C,$B85,Pharmaceuticals!AU:AU)+SUMIF('Health Products &amp; Equipment'!$C:$C,$B85,'Health Products &amp; Equipment'!AU:AU)+SUMIF('Other Pharma &amp; Health Products'!$C:$C,$B85,'Other Pharma &amp; Health Products'!AU:AU)+SUMIF('PSM Costs'!$C:$C,$B85,'PSM Costs'!AU:AU),"")</f>
        <v/>
      </c>
      <c r="L85" s="181" t="str">
        <f t="shared" ca="1" si="7"/>
        <v/>
      </c>
      <c r="M85" s="176" t="str">
        <f ca="1">IF(SUMIF(Pharmaceuticals!$C:$C,$B85,Pharmaceuticals!BG:BG)+SUMIF('Health Products &amp; Equipment'!$C:$C,$B85,'Health Products &amp; Equipment'!BG:BG)+SUMIF('Other Pharma &amp; Health Products'!$C:$C,$B85,'Other Pharma &amp; Health Products'!BG:BG)+SUMIF('PSM Costs'!$C:$C,$B85,'PSM Costs'!BG:BG)&gt;0,SUMIF(Pharmaceuticals!$C:$C,$B85,Pharmaceuticals!BG:BG)+SUMIF('Health Products &amp; Equipment'!$C:$C,$B85,'Health Products &amp; Equipment'!BG:BG)+SUMIF('Other Pharma &amp; Health Products'!$C:$C,$B85,'Other Pharma &amp; Health Products'!BG:BG)+SUMIF('PSM Costs'!$C:$C,$B85,'PSM Costs'!BG:BG),"")</f>
        <v/>
      </c>
      <c r="N85" s="176" t="str">
        <f ca="1">IF(SUMIF(Pharmaceuticals!$C:$C,$B85,Pharmaceuticals!BH:BH)+SUMIF('Health Products &amp; Equipment'!$C:$C,$B85,'Health Products &amp; Equipment'!BH:BH)+SUMIF('Other Pharma &amp; Health Products'!$C:$C,$B85,'Other Pharma &amp; Health Products'!BH:BH)+SUMIF('PSM Costs'!$C:$C,$B85,'PSM Costs'!BH:BH)&gt;0,SUMIF(Pharmaceuticals!$C:$C,$B85,Pharmaceuticals!BH:BH)+SUMIF('Health Products &amp; Equipment'!$C:$C,$B85,'Health Products &amp; Equipment'!BH:BH)+SUMIF('Other Pharma &amp; Health Products'!$C:$C,$B85,'Other Pharma &amp; Health Products'!BH:BH)+SUMIF('PSM Costs'!$C:$C,$B85,'PSM Costs'!BH:BH),"")</f>
        <v/>
      </c>
      <c r="O85" s="182" t="str">
        <f t="shared" ca="1" si="8"/>
        <v/>
      </c>
      <c r="P85" s="123" t="str">
        <f ca="1">IF(SUMIF(Pharmaceuticals!$C:$C,$B85,Pharmaceuticals!BT:BT)+SUMIF('Health Products &amp; Equipment'!$C:$C,$B85,'Health Products &amp; Equipment'!BT:BT)+SUMIF('Other Pharma &amp; Health Products'!$C:$C,$B85,'Other Pharma &amp; Health Products'!BT:BT)+SUMIF('PSM Costs'!$C:$C,$B85,'PSM Costs'!BT:BT)&gt;0,SUMIF(Pharmaceuticals!$C:$C,$B85,Pharmaceuticals!BT:BT)+SUMIF('Health Products &amp; Equipment'!$C:$C,$B85,'Health Products &amp; Equipment'!BT:BT)+SUMIF('Other Pharma &amp; Health Products'!$C:$C,$B85,'Other Pharma &amp; Health Products'!BT:BT)+SUMIF('PSM Costs'!$C:$C,$B85,'PSM Costs'!BT:BT),"")</f>
        <v/>
      </c>
      <c r="Q85" s="123" t="str">
        <f ca="1">IF(SUMIF(Pharmaceuticals!$C:$C,$B85,Pharmaceuticals!BU:BU)+SUMIF('Health Products &amp; Equipment'!$C:$C,$B85,'Health Products &amp; Equipment'!BU:BU)+SUMIF('Other Pharma &amp; Health Products'!$C:$C,$B85,'Other Pharma &amp; Health Products'!BU:BU)+SUMIF('PSM Costs'!$C:$C,$B85,'PSM Costs'!BU:BU)&gt;0,SUMIF(Pharmaceuticals!$C:$C,$B85,Pharmaceuticals!BU:BU)+SUMIF('Health Products &amp; Equipment'!$C:$C,$B85,'Health Products &amp; Equipment'!BU:BU)+SUMIF('Other Pharma &amp; Health Products'!$C:$C,$B85,'Other Pharma &amp; Health Products'!BU:BU)+SUMIF('PSM Costs'!$C:$C,$B85,'PSM Costs'!BU:BU),"")</f>
        <v/>
      </c>
      <c r="R85" s="176" t="str">
        <f t="shared" ca="1" si="9"/>
        <v/>
      </c>
    </row>
    <row r="86" spans="1:18" hidden="1" x14ac:dyDescent="0.2">
      <c r="A86" s="107">
        <v>79</v>
      </c>
      <c r="B86" s="107" t="str">
        <f ca="1">IFERROR(VLOOKUP(A86,'Rank unique CI-Prod-Spec'!I:J,2,FALSE),"")</f>
        <v/>
      </c>
      <c r="C86" s="122" t="str">
        <f ca="1">IFERROR(VLOOKUP(LEFT(B86,FIND("--",B86)-1),CatCostInp!D:E,2,FALSE),"")</f>
        <v/>
      </c>
      <c r="D86" s="122" t="str">
        <f ca="1">IFERROR(INDIRECT(ADDRESS(MATCH(VALUE(MID(B86,FIND("--",B86)+2,FIND("---",B86)-FIND("--",B86)-2)),CatProd!G:G,0),2,1,1,"CatProd")),"")</f>
        <v/>
      </c>
      <c r="E86" s="122" t="str">
        <f ca="1">IFERROR(INDIRECT(ADDRESS(MATCH(VALUE(RIGHT(B86,LEN(B86)-FIND("---",B86)-2)),CatProdSpec!I:I,0),3,1,1,"CatProdSpec")),"")</f>
        <v/>
      </c>
      <c r="F86" s="181" t="str">
        <f t="shared" ca="1" si="5"/>
        <v/>
      </c>
      <c r="G86" s="176" t="str">
        <f ca="1">IF(SUMIF(Pharmaceuticals!$C:$C,$B86,Pharmaceuticals!AG:AG)+SUMIF('Health Products &amp; Equipment'!$C:$C,$B86,'Health Products &amp; Equipment'!AG:AG)+SUMIF('Other Pharma &amp; Health Products'!$C:$C,$B86,'Other Pharma &amp; Health Products'!AG:AG)+SUMIF('PSM Costs'!$C:$C,$B86,'PSM Costs'!AG:AG)&gt;0,SUMIF(Pharmaceuticals!$C:$C,$B86,Pharmaceuticals!AG:AG)+SUMIF('Health Products &amp; Equipment'!$C:$C,$B86,'Health Products &amp; Equipment'!AG:AG)+SUMIF('Other Pharma &amp; Health Products'!$C:$C,$B86,'Other Pharma &amp; Health Products'!AG:AG)+SUMIF('PSM Costs'!$C:$C,$B86,'PSM Costs'!AG:AG),"")</f>
        <v/>
      </c>
      <c r="H86" s="176" t="str">
        <f ca="1">IF(SUMIF(Pharmaceuticals!$C:$C,$B86,Pharmaceuticals!AH:AH)+SUMIF('Health Products &amp; Equipment'!$C:$C,$B86,'Health Products &amp; Equipment'!AH:AH)+SUMIF('Other Pharma &amp; Health Products'!$C:$C,$B86,'Other Pharma &amp; Health Products'!AH:AH)+SUMIF('PSM Costs'!$C:$C,$B86,'PSM Costs'!AH:AH)&gt;0,SUMIF(Pharmaceuticals!$C:$C,$B86,Pharmaceuticals!AH:AH)+SUMIF('Health Products &amp; Equipment'!$C:$C,$B86,'Health Products &amp; Equipment'!AH:AH)+SUMIF('Other Pharma &amp; Health Products'!$C:$C,$B86,'Other Pharma &amp; Health Products'!AH:AH)+SUMIF('PSM Costs'!$C:$C,$B86,'PSM Costs'!AH:AH),"")</f>
        <v/>
      </c>
      <c r="I86" s="182" t="str">
        <f t="shared" ca="1" si="6"/>
        <v/>
      </c>
      <c r="J86" s="123" t="str">
        <f ca="1">IF(SUMIF(Pharmaceuticals!$C:$C,$B86,Pharmaceuticals!AT:AT)+SUMIF('Health Products &amp; Equipment'!$C:$C,$B86,'Health Products &amp; Equipment'!AT:AT)+SUMIF('Other Pharma &amp; Health Products'!$C:$C,$B86,'Other Pharma &amp; Health Products'!AT:AT)+SUMIF('PSM Costs'!$C:$C,$B86,'PSM Costs'!AT:AT)&gt;0,SUMIF(Pharmaceuticals!$C:$C,$B86,Pharmaceuticals!AT:AT)+SUMIF('Health Products &amp; Equipment'!$C:$C,$B86,'Health Products &amp; Equipment'!AT:AT)+SUMIF('Other Pharma &amp; Health Products'!$C:$C,$B86,'Other Pharma &amp; Health Products'!AT:AT)+SUMIF('PSM Costs'!$C:$C,$B86,'PSM Costs'!AT:AT),"")</f>
        <v/>
      </c>
      <c r="K86" s="123" t="str">
        <f ca="1">IF(SUMIF(Pharmaceuticals!$C:$C,$B86,Pharmaceuticals!AU:AU)+SUMIF('Health Products &amp; Equipment'!$C:$C,$B86,'Health Products &amp; Equipment'!AU:AU)+SUMIF('Other Pharma &amp; Health Products'!$C:$C,$B86,'Other Pharma &amp; Health Products'!AU:AU)+SUMIF('PSM Costs'!$C:$C,$B86,'PSM Costs'!AU:AU)&gt;0,SUMIF(Pharmaceuticals!$C:$C,$B86,Pharmaceuticals!AU:AU)+SUMIF('Health Products &amp; Equipment'!$C:$C,$B86,'Health Products &amp; Equipment'!AU:AU)+SUMIF('Other Pharma &amp; Health Products'!$C:$C,$B86,'Other Pharma &amp; Health Products'!AU:AU)+SUMIF('PSM Costs'!$C:$C,$B86,'PSM Costs'!AU:AU),"")</f>
        <v/>
      </c>
      <c r="L86" s="181" t="str">
        <f t="shared" ca="1" si="7"/>
        <v/>
      </c>
      <c r="M86" s="176" t="str">
        <f ca="1">IF(SUMIF(Pharmaceuticals!$C:$C,$B86,Pharmaceuticals!BG:BG)+SUMIF('Health Products &amp; Equipment'!$C:$C,$B86,'Health Products &amp; Equipment'!BG:BG)+SUMIF('Other Pharma &amp; Health Products'!$C:$C,$B86,'Other Pharma &amp; Health Products'!BG:BG)+SUMIF('PSM Costs'!$C:$C,$B86,'PSM Costs'!BG:BG)&gt;0,SUMIF(Pharmaceuticals!$C:$C,$B86,Pharmaceuticals!BG:BG)+SUMIF('Health Products &amp; Equipment'!$C:$C,$B86,'Health Products &amp; Equipment'!BG:BG)+SUMIF('Other Pharma &amp; Health Products'!$C:$C,$B86,'Other Pharma &amp; Health Products'!BG:BG)+SUMIF('PSM Costs'!$C:$C,$B86,'PSM Costs'!BG:BG),"")</f>
        <v/>
      </c>
      <c r="N86" s="176" t="str">
        <f ca="1">IF(SUMIF(Pharmaceuticals!$C:$C,$B86,Pharmaceuticals!BH:BH)+SUMIF('Health Products &amp; Equipment'!$C:$C,$B86,'Health Products &amp; Equipment'!BH:BH)+SUMIF('Other Pharma &amp; Health Products'!$C:$C,$B86,'Other Pharma &amp; Health Products'!BH:BH)+SUMIF('PSM Costs'!$C:$C,$B86,'PSM Costs'!BH:BH)&gt;0,SUMIF(Pharmaceuticals!$C:$C,$B86,Pharmaceuticals!BH:BH)+SUMIF('Health Products &amp; Equipment'!$C:$C,$B86,'Health Products &amp; Equipment'!BH:BH)+SUMIF('Other Pharma &amp; Health Products'!$C:$C,$B86,'Other Pharma &amp; Health Products'!BH:BH)+SUMIF('PSM Costs'!$C:$C,$B86,'PSM Costs'!BH:BH),"")</f>
        <v/>
      </c>
      <c r="O86" s="182" t="str">
        <f t="shared" ca="1" si="8"/>
        <v/>
      </c>
      <c r="P86" s="123" t="str">
        <f ca="1">IF(SUMIF(Pharmaceuticals!$C:$C,$B86,Pharmaceuticals!BT:BT)+SUMIF('Health Products &amp; Equipment'!$C:$C,$B86,'Health Products &amp; Equipment'!BT:BT)+SUMIF('Other Pharma &amp; Health Products'!$C:$C,$B86,'Other Pharma &amp; Health Products'!BT:BT)+SUMIF('PSM Costs'!$C:$C,$B86,'PSM Costs'!BT:BT)&gt;0,SUMIF(Pharmaceuticals!$C:$C,$B86,Pharmaceuticals!BT:BT)+SUMIF('Health Products &amp; Equipment'!$C:$C,$B86,'Health Products &amp; Equipment'!BT:BT)+SUMIF('Other Pharma &amp; Health Products'!$C:$C,$B86,'Other Pharma &amp; Health Products'!BT:BT)+SUMIF('PSM Costs'!$C:$C,$B86,'PSM Costs'!BT:BT),"")</f>
        <v/>
      </c>
      <c r="Q86" s="123" t="str">
        <f ca="1">IF(SUMIF(Pharmaceuticals!$C:$C,$B86,Pharmaceuticals!BU:BU)+SUMIF('Health Products &amp; Equipment'!$C:$C,$B86,'Health Products &amp; Equipment'!BU:BU)+SUMIF('Other Pharma &amp; Health Products'!$C:$C,$B86,'Other Pharma &amp; Health Products'!BU:BU)+SUMIF('PSM Costs'!$C:$C,$B86,'PSM Costs'!BU:BU)&gt;0,SUMIF(Pharmaceuticals!$C:$C,$B86,Pharmaceuticals!BU:BU)+SUMIF('Health Products &amp; Equipment'!$C:$C,$B86,'Health Products &amp; Equipment'!BU:BU)+SUMIF('Other Pharma &amp; Health Products'!$C:$C,$B86,'Other Pharma &amp; Health Products'!BU:BU)+SUMIF('PSM Costs'!$C:$C,$B86,'PSM Costs'!BU:BU),"")</f>
        <v/>
      </c>
      <c r="R86" s="176" t="str">
        <f t="shared" ca="1" si="9"/>
        <v/>
      </c>
    </row>
    <row r="87" spans="1:18" hidden="1" x14ac:dyDescent="0.2">
      <c r="A87" s="107">
        <v>80</v>
      </c>
      <c r="B87" s="107" t="str">
        <f ca="1">IFERROR(VLOOKUP(A87,'Rank unique CI-Prod-Spec'!I:J,2,FALSE),"")</f>
        <v/>
      </c>
      <c r="C87" s="122" t="str">
        <f ca="1">IFERROR(VLOOKUP(LEFT(B87,FIND("--",B87)-1),CatCostInp!D:E,2,FALSE),"")</f>
        <v/>
      </c>
      <c r="D87" s="122" t="str">
        <f ca="1">IFERROR(INDIRECT(ADDRESS(MATCH(VALUE(MID(B87,FIND("--",B87)+2,FIND("---",B87)-FIND("--",B87)-2)),CatProd!G:G,0),2,1,1,"CatProd")),"")</f>
        <v/>
      </c>
      <c r="E87" s="122" t="str">
        <f ca="1">IFERROR(INDIRECT(ADDRESS(MATCH(VALUE(RIGHT(B87,LEN(B87)-FIND("---",B87)-2)),CatProdSpec!I:I,0),3,1,1,"CatProdSpec")),"")</f>
        <v/>
      </c>
      <c r="F87" s="181" t="str">
        <f t="shared" ca="1" si="5"/>
        <v/>
      </c>
      <c r="G87" s="176" t="str">
        <f ca="1">IF(SUMIF(Pharmaceuticals!$C:$C,$B87,Pharmaceuticals!AG:AG)+SUMIF('Health Products &amp; Equipment'!$C:$C,$B87,'Health Products &amp; Equipment'!AG:AG)+SUMIF('Other Pharma &amp; Health Products'!$C:$C,$B87,'Other Pharma &amp; Health Products'!AG:AG)+SUMIF('PSM Costs'!$C:$C,$B87,'PSM Costs'!AG:AG)&gt;0,SUMIF(Pharmaceuticals!$C:$C,$B87,Pharmaceuticals!AG:AG)+SUMIF('Health Products &amp; Equipment'!$C:$C,$B87,'Health Products &amp; Equipment'!AG:AG)+SUMIF('Other Pharma &amp; Health Products'!$C:$C,$B87,'Other Pharma &amp; Health Products'!AG:AG)+SUMIF('PSM Costs'!$C:$C,$B87,'PSM Costs'!AG:AG),"")</f>
        <v/>
      </c>
      <c r="H87" s="176" t="str">
        <f ca="1">IF(SUMIF(Pharmaceuticals!$C:$C,$B87,Pharmaceuticals!AH:AH)+SUMIF('Health Products &amp; Equipment'!$C:$C,$B87,'Health Products &amp; Equipment'!AH:AH)+SUMIF('Other Pharma &amp; Health Products'!$C:$C,$B87,'Other Pharma &amp; Health Products'!AH:AH)+SUMIF('PSM Costs'!$C:$C,$B87,'PSM Costs'!AH:AH)&gt;0,SUMIF(Pharmaceuticals!$C:$C,$B87,Pharmaceuticals!AH:AH)+SUMIF('Health Products &amp; Equipment'!$C:$C,$B87,'Health Products &amp; Equipment'!AH:AH)+SUMIF('Other Pharma &amp; Health Products'!$C:$C,$B87,'Other Pharma &amp; Health Products'!AH:AH)+SUMIF('PSM Costs'!$C:$C,$B87,'PSM Costs'!AH:AH),"")</f>
        <v/>
      </c>
      <c r="I87" s="182" t="str">
        <f t="shared" ca="1" si="6"/>
        <v/>
      </c>
      <c r="J87" s="123" t="str">
        <f ca="1">IF(SUMIF(Pharmaceuticals!$C:$C,$B87,Pharmaceuticals!AT:AT)+SUMIF('Health Products &amp; Equipment'!$C:$C,$B87,'Health Products &amp; Equipment'!AT:AT)+SUMIF('Other Pharma &amp; Health Products'!$C:$C,$B87,'Other Pharma &amp; Health Products'!AT:AT)+SUMIF('PSM Costs'!$C:$C,$B87,'PSM Costs'!AT:AT)&gt;0,SUMIF(Pharmaceuticals!$C:$C,$B87,Pharmaceuticals!AT:AT)+SUMIF('Health Products &amp; Equipment'!$C:$C,$B87,'Health Products &amp; Equipment'!AT:AT)+SUMIF('Other Pharma &amp; Health Products'!$C:$C,$B87,'Other Pharma &amp; Health Products'!AT:AT)+SUMIF('PSM Costs'!$C:$C,$B87,'PSM Costs'!AT:AT),"")</f>
        <v/>
      </c>
      <c r="K87" s="123" t="str">
        <f ca="1">IF(SUMIF(Pharmaceuticals!$C:$C,$B87,Pharmaceuticals!AU:AU)+SUMIF('Health Products &amp; Equipment'!$C:$C,$B87,'Health Products &amp; Equipment'!AU:AU)+SUMIF('Other Pharma &amp; Health Products'!$C:$C,$B87,'Other Pharma &amp; Health Products'!AU:AU)+SUMIF('PSM Costs'!$C:$C,$B87,'PSM Costs'!AU:AU)&gt;0,SUMIF(Pharmaceuticals!$C:$C,$B87,Pharmaceuticals!AU:AU)+SUMIF('Health Products &amp; Equipment'!$C:$C,$B87,'Health Products &amp; Equipment'!AU:AU)+SUMIF('Other Pharma &amp; Health Products'!$C:$C,$B87,'Other Pharma &amp; Health Products'!AU:AU)+SUMIF('PSM Costs'!$C:$C,$B87,'PSM Costs'!AU:AU),"")</f>
        <v/>
      </c>
      <c r="L87" s="181" t="str">
        <f t="shared" ca="1" si="7"/>
        <v/>
      </c>
      <c r="M87" s="176" t="str">
        <f ca="1">IF(SUMIF(Pharmaceuticals!$C:$C,$B87,Pharmaceuticals!BG:BG)+SUMIF('Health Products &amp; Equipment'!$C:$C,$B87,'Health Products &amp; Equipment'!BG:BG)+SUMIF('Other Pharma &amp; Health Products'!$C:$C,$B87,'Other Pharma &amp; Health Products'!BG:BG)+SUMIF('PSM Costs'!$C:$C,$B87,'PSM Costs'!BG:BG)&gt;0,SUMIF(Pharmaceuticals!$C:$C,$B87,Pharmaceuticals!BG:BG)+SUMIF('Health Products &amp; Equipment'!$C:$C,$B87,'Health Products &amp; Equipment'!BG:BG)+SUMIF('Other Pharma &amp; Health Products'!$C:$C,$B87,'Other Pharma &amp; Health Products'!BG:BG)+SUMIF('PSM Costs'!$C:$C,$B87,'PSM Costs'!BG:BG),"")</f>
        <v/>
      </c>
      <c r="N87" s="176" t="str">
        <f ca="1">IF(SUMIF(Pharmaceuticals!$C:$C,$B87,Pharmaceuticals!BH:BH)+SUMIF('Health Products &amp; Equipment'!$C:$C,$B87,'Health Products &amp; Equipment'!BH:BH)+SUMIF('Other Pharma &amp; Health Products'!$C:$C,$B87,'Other Pharma &amp; Health Products'!BH:BH)+SUMIF('PSM Costs'!$C:$C,$B87,'PSM Costs'!BH:BH)&gt;0,SUMIF(Pharmaceuticals!$C:$C,$B87,Pharmaceuticals!BH:BH)+SUMIF('Health Products &amp; Equipment'!$C:$C,$B87,'Health Products &amp; Equipment'!BH:BH)+SUMIF('Other Pharma &amp; Health Products'!$C:$C,$B87,'Other Pharma &amp; Health Products'!BH:BH)+SUMIF('PSM Costs'!$C:$C,$B87,'PSM Costs'!BH:BH),"")</f>
        <v/>
      </c>
      <c r="O87" s="182" t="str">
        <f t="shared" ca="1" si="8"/>
        <v/>
      </c>
      <c r="P87" s="123" t="str">
        <f ca="1">IF(SUMIF(Pharmaceuticals!$C:$C,$B87,Pharmaceuticals!BT:BT)+SUMIF('Health Products &amp; Equipment'!$C:$C,$B87,'Health Products &amp; Equipment'!BT:BT)+SUMIF('Other Pharma &amp; Health Products'!$C:$C,$B87,'Other Pharma &amp; Health Products'!BT:BT)+SUMIF('PSM Costs'!$C:$C,$B87,'PSM Costs'!BT:BT)&gt;0,SUMIF(Pharmaceuticals!$C:$C,$B87,Pharmaceuticals!BT:BT)+SUMIF('Health Products &amp; Equipment'!$C:$C,$B87,'Health Products &amp; Equipment'!BT:BT)+SUMIF('Other Pharma &amp; Health Products'!$C:$C,$B87,'Other Pharma &amp; Health Products'!BT:BT)+SUMIF('PSM Costs'!$C:$C,$B87,'PSM Costs'!BT:BT),"")</f>
        <v/>
      </c>
      <c r="Q87" s="123" t="str">
        <f ca="1">IF(SUMIF(Pharmaceuticals!$C:$C,$B87,Pharmaceuticals!BU:BU)+SUMIF('Health Products &amp; Equipment'!$C:$C,$B87,'Health Products &amp; Equipment'!BU:BU)+SUMIF('Other Pharma &amp; Health Products'!$C:$C,$B87,'Other Pharma &amp; Health Products'!BU:BU)+SUMIF('PSM Costs'!$C:$C,$B87,'PSM Costs'!BU:BU)&gt;0,SUMIF(Pharmaceuticals!$C:$C,$B87,Pharmaceuticals!BU:BU)+SUMIF('Health Products &amp; Equipment'!$C:$C,$B87,'Health Products &amp; Equipment'!BU:BU)+SUMIF('Other Pharma &amp; Health Products'!$C:$C,$B87,'Other Pharma &amp; Health Products'!BU:BU)+SUMIF('PSM Costs'!$C:$C,$B87,'PSM Costs'!BU:BU),"")</f>
        <v/>
      </c>
      <c r="R87" s="176" t="str">
        <f t="shared" ca="1" si="9"/>
        <v/>
      </c>
    </row>
    <row r="88" spans="1:18" hidden="1" x14ac:dyDescent="0.2">
      <c r="A88" s="107">
        <v>81</v>
      </c>
      <c r="B88" s="107" t="str">
        <f ca="1">IFERROR(VLOOKUP(A88,'Rank unique CI-Prod-Spec'!I:J,2,FALSE),"")</f>
        <v/>
      </c>
      <c r="C88" s="122" t="str">
        <f ca="1">IFERROR(VLOOKUP(LEFT(B88,FIND("--",B88)-1),CatCostInp!D:E,2,FALSE),"")</f>
        <v/>
      </c>
      <c r="D88" s="122" t="str">
        <f ca="1">IFERROR(INDIRECT(ADDRESS(MATCH(VALUE(MID(B88,FIND("--",B88)+2,FIND("---",B88)-FIND("--",B88)-2)),CatProd!G:G,0),2,1,1,"CatProd")),"")</f>
        <v/>
      </c>
      <c r="E88" s="122" t="str">
        <f ca="1">IFERROR(INDIRECT(ADDRESS(MATCH(VALUE(RIGHT(B88,LEN(B88)-FIND("---",B88)-2)),CatProdSpec!I:I,0),3,1,1,"CatProdSpec")),"")</f>
        <v/>
      </c>
      <c r="F88" s="181" t="str">
        <f t="shared" ca="1" si="5"/>
        <v/>
      </c>
      <c r="G88" s="176" t="str">
        <f ca="1">IF(SUMIF(Pharmaceuticals!$C:$C,$B88,Pharmaceuticals!AG:AG)+SUMIF('Health Products &amp; Equipment'!$C:$C,$B88,'Health Products &amp; Equipment'!AG:AG)+SUMIF('Other Pharma &amp; Health Products'!$C:$C,$B88,'Other Pharma &amp; Health Products'!AG:AG)+SUMIF('PSM Costs'!$C:$C,$B88,'PSM Costs'!AG:AG)&gt;0,SUMIF(Pharmaceuticals!$C:$C,$B88,Pharmaceuticals!AG:AG)+SUMIF('Health Products &amp; Equipment'!$C:$C,$B88,'Health Products &amp; Equipment'!AG:AG)+SUMIF('Other Pharma &amp; Health Products'!$C:$C,$B88,'Other Pharma &amp; Health Products'!AG:AG)+SUMIF('PSM Costs'!$C:$C,$B88,'PSM Costs'!AG:AG),"")</f>
        <v/>
      </c>
      <c r="H88" s="176" t="str">
        <f ca="1">IF(SUMIF(Pharmaceuticals!$C:$C,$B88,Pharmaceuticals!AH:AH)+SUMIF('Health Products &amp; Equipment'!$C:$C,$B88,'Health Products &amp; Equipment'!AH:AH)+SUMIF('Other Pharma &amp; Health Products'!$C:$C,$B88,'Other Pharma &amp; Health Products'!AH:AH)+SUMIF('PSM Costs'!$C:$C,$B88,'PSM Costs'!AH:AH)&gt;0,SUMIF(Pharmaceuticals!$C:$C,$B88,Pharmaceuticals!AH:AH)+SUMIF('Health Products &amp; Equipment'!$C:$C,$B88,'Health Products &amp; Equipment'!AH:AH)+SUMIF('Other Pharma &amp; Health Products'!$C:$C,$B88,'Other Pharma &amp; Health Products'!AH:AH)+SUMIF('PSM Costs'!$C:$C,$B88,'PSM Costs'!AH:AH),"")</f>
        <v/>
      </c>
      <c r="I88" s="182" t="str">
        <f t="shared" ca="1" si="6"/>
        <v/>
      </c>
      <c r="J88" s="123" t="str">
        <f ca="1">IF(SUMIF(Pharmaceuticals!$C:$C,$B88,Pharmaceuticals!AT:AT)+SUMIF('Health Products &amp; Equipment'!$C:$C,$B88,'Health Products &amp; Equipment'!AT:AT)+SUMIF('Other Pharma &amp; Health Products'!$C:$C,$B88,'Other Pharma &amp; Health Products'!AT:AT)+SUMIF('PSM Costs'!$C:$C,$B88,'PSM Costs'!AT:AT)&gt;0,SUMIF(Pharmaceuticals!$C:$C,$B88,Pharmaceuticals!AT:AT)+SUMIF('Health Products &amp; Equipment'!$C:$C,$B88,'Health Products &amp; Equipment'!AT:AT)+SUMIF('Other Pharma &amp; Health Products'!$C:$C,$B88,'Other Pharma &amp; Health Products'!AT:AT)+SUMIF('PSM Costs'!$C:$C,$B88,'PSM Costs'!AT:AT),"")</f>
        <v/>
      </c>
      <c r="K88" s="123" t="str">
        <f ca="1">IF(SUMIF(Pharmaceuticals!$C:$C,$B88,Pharmaceuticals!AU:AU)+SUMIF('Health Products &amp; Equipment'!$C:$C,$B88,'Health Products &amp; Equipment'!AU:AU)+SUMIF('Other Pharma &amp; Health Products'!$C:$C,$B88,'Other Pharma &amp; Health Products'!AU:AU)+SUMIF('PSM Costs'!$C:$C,$B88,'PSM Costs'!AU:AU)&gt;0,SUMIF(Pharmaceuticals!$C:$C,$B88,Pharmaceuticals!AU:AU)+SUMIF('Health Products &amp; Equipment'!$C:$C,$B88,'Health Products &amp; Equipment'!AU:AU)+SUMIF('Other Pharma &amp; Health Products'!$C:$C,$B88,'Other Pharma &amp; Health Products'!AU:AU)+SUMIF('PSM Costs'!$C:$C,$B88,'PSM Costs'!AU:AU),"")</f>
        <v/>
      </c>
      <c r="L88" s="181" t="str">
        <f t="shared" ca="1" si="7"/>
        <v/>
      </c>
      <c r="M88" s="176" t="str">
        <f ca="1">IF(SUMIF(Pharmaceuticals!$C:$C,$B88,Pharmaceuticals!BG:BG)+SUMIF('Health Products &amp; Equipment'!$C:$C,$B88,'Health Products &amp; Equipment'!BG:BG)+SUMIF('Other Pharma &amp; Health Products'!$C:$C,$B88,'Other Pharma &amp; Health Products'!BG:BG)+SUMIF('PSM Costs'!$C:$C,$B88,'PSM Costs'!BG:BG)&gt;0,SUMIF(Pharmaceuticals!$C:$C,$B88,Pharmaceuticals!BG:BG)+SUMIF('Health Products &amp; Equipment'!$C:$C,$B88,'Health Products &amp; Equipment'!BG:BG)+SUMIF('Other Pharma &amp; Health Products'!$C:$C,$B88,'Other Pharma &amp; Health Products'!BG:BG)+SUMIF('PSM Costs'!$C:$C,$B88,'PSM Costs'!BG:BG),"")</f>
        <v/>
      </c>
      <c r="N88" s="176" t="str">
        <f ca="1">IF(SUMIF(Pharmaceuticals!$C:$C,$B88,Pharmaceuticals!BH:BH)+SUMIF('Health Products &amp; Equipment'!$C:$C,$B88,'Health Products &amp; Equipment'!BH:BH)+SUMIF('Other Pharma &amp; Health Products'!$C:$C,$B88,'Other Pharma &amp; Health Products'!BH:BH)+SUMIF('PSM Costs'!$C:$C,$B88,'PSM Costs'!BH:BH)&gt;0,SUMIF(Pharmaceuticals!$C:$C,$B88,Pharmaceuticals!BH:BH)+SUMIF('Health Products &amp; Equipment'!$C:$C,$B88,'Health Products &amp; Equipment'!BH:BH)+SUMIF('Other Pharma &amp; Health Products'!$C:$C,$B88,'Other Pharma &amp; Health Products'!BH:BH)+SUMIF('PSM Costs'!$C:$C,$B88,'PSM Costs'!BH:BH),"")</f>
        <v/>
      </c>
      <c r="O88" s="182" t="str">
        <f t="shared" ca="1" si="8"/>
        <v/>
      </c>
      <c r="P88" s="123" t="str">
        <f ca="1">IF(SUMIF(Pharmaceuticals!$C:$C,$B88,Pharmaceuticals!BT:BT)+SUMIF('Health Products &amp; Equipment'!$C:$C,$B88,'Health Products &amp; Equipment'!BT:BT)+SUMIF('Other Pharma &amp; Health Products'!$C:$C,$B88,'Other Pharma &amp; Health Products'!BT:BT)+SUMIF('PSM Costs'!$C:$C,$B88,'PSM Costs'!BT:BT)&gt;0,SUMIF(Pharmaceuticals!$C:$C,$B88,Pharmaceuticals!BT:BT)+SUMIF('Health Products &amp; Equipment'!$C:$C,$B88,'Health Products &amp; Equipment'!BT:BT)+SUMIF('Other Pharma &amp; Health Products'!$C:$C,$B88,'Other Pharma &amp; Health Products'!BT:BT)+SUMIF('PSM Costs'!$C:$C,$B88,'PSM Costs'!BT:BT),"")</f>
        <v/>
      </c>
      <c r="Q88" s="123" t="str">
        <f ca="1">IF(SUMIF(Pharmaceuticals!$C:$C,$B88,Pharmaceuticals!BU:BU)+SUMIF('Health Products &amp; Equipment'!$C:$C,$B88,'Health Products &amp; Equipment'!BU:BU)+SUMIF('Other Pharma &amp; Health Products'!$C:$C,$B88,'Other Pharma &amp; Health Products'!BU:BU)+SUMIF('PSM Costs'!$C:$C,$B88,'PSM Costs'!BU:BU)&gt;0,SUMIF(Pharmaceuticals!$C:$C,$B88,Pharmaceuticals!BU:BU)+SUMIF('Health Products &amp; Equipment'!$C:$C,$B88,'Health Products &amp; Equipment'!BU:BU)+SUMIF('Other Pharma &amp; Health Products'!$C:$C,$B88,'Other Pharma &amp; Health Products'!BU:BU)+SUMIF('PSM Costs'!$C:$C,$B88,'PSM Costs'!BU:BU),"")</f>
        <v/>
      </c>
      <c r="R88" s="176" t="str">
        <f t="shared" ca="1" si="9"/>
        <v/>
      </c>
    </row>
    <row r="89" spans="1:18" hidden="1" x14ac:dyDescent="0.2">
      <c r="A89" s="107">
        <v>82</v>
      </c>
      <c r="B89" s="107" t="str">
        <f ca="1">IFERROR(VLOOKUP(A89,'Rank unique CI-Prod-Spec'!I:J,2,FALSE),"")</f>
        <v/>
      </c>
      <c r="C89" s="122" t="str">
        <f ca="1">IFERROR(VLOOKUP(LEFT(B89,FIND("--",B89)-1),CatCostInp!D:E,2,FALSE),"")</f>
        <v/>
      </c>
      <c r="D89" s="122" t="str">
        <f ca="1">IFERROR(INDIRECT(ADDRESS(MATCH(VALUE(MID(B89,FIND("--",B89)+2,FIND("---",B89)-FIND("--",B89)-2)),CatProd!G:G,0),2,1,1,"CatProd")),"")</f>
        <v/>
      </c>
      <c r="E89" s="122" t="str">
        <f ca="1">IFERROR(INDIRECT(ADDRESS(MATCH(VALUE(RIGHT(B89,LEN(B89)-FIND("---",B89)-2)),CatProdSpec!I:I,0),3,1,1,"CatProdSpec")),"")</f>
        <v/>
      </c>
      <c r="F89" s="181" t="str">
        <f t="shared" ca="1" si="5"/>
        <v/>
      </c>
      <c r="G89" s="176" t="str">
        <f ca="1">IF(SUMIF(Pharmaceuticals!$C:$C,$B89,Pharmaceuticals!AG:AG)+SUMIF('Health Products &amp; Equipment'!$C:$C,$B89,'Health Products &amp; Equipment'!AG:AG)+SUMIF('Other Pharma &amp; Health Products'!$C:$C,$B89,'Other Pharma &amp; Health Products'!AG:AG)+SUMIF('PSM Costs'!$C:$C,$B89,'PSM Costs'!AG:AG)&gt;0,SUMIF(Pharmaceuticals!$C:$C,$B89,Pharmaceuticals!AG:AG)+SUMIF('Health Products &amp; Equipment'!$C:$C,$B89,'Health Products &amp; Equipment'!AG:AG)+SUMIF('Other Pharma &amp; Health Products'!$C:$C,$B89,'Other Pharma &amp; Health Products'!AG:AG)+SUMIF('PSM Costs'!$C:$C,$B89,'PSM Costs'!AG:AG),"")</f>
        <v/>
      </c>
      <c r="H89" s="176" t="str">
        <f ca="1">IF(SUMIF(Pharmaceuticals!$C:$C,$B89,Pharmaceuticals!AH:AH)+SUMIF('Health Products &amp; Equipment'!$C:$C,$B89,'Health Products &amp; Equipment'!AH:AH)+SUMIF('Other Pharma &amp; Health Products'!$C:$C,$B89,'Other Pharma &amp; Health Products'!AH:AH)+SUMIF('PSM Costs'!$C:$C,$B89,'PSM Costs'!AH:AH)&gt;0,SUMIF(Pharmaceuticals!$C:$C,$B89,Pharmaceuticals!AH:AH)+SUMIF('Health Products &amp; Equipment'!$C:$C,$B89,'Health Products &amp; Equipment'!AH:AH)+SUMIF('Other Pharma &amp; Health Products'!$C:$C,$B89,'Other Pharma &amp; Health Products'!AH:AH)+SUMIF('PSM Costs'!$C:$C,$B89,'PSM Costs'!AH:AH),"")</f>
        <v/>
      </c>
      <c r="I89" s="182" t="str">
        <f t="shared" ca="1" si="6"/>
        <v/>
      </c>
      <c r="J89" s="123" t="str">
        <f ca="1">IF(SUMIF(Pharmaceuticals!$C:$C,$B89,Pharmaceuticals!AT:AT)+SUMIF('Health Products &amp; Equipment'!$C:$C,$B89,'Health Products &amp; Equipment'!AT:AT)+SUMIF('Other Pharma &amp; Health Products'!$C:$C,$B89,'Other Pharma &amp; Health Products'!AT:AT)+SUMIF('PSM Costs'!$C:$C,$B89,'PSM Costs'!AT:AT)&gt;0,SUMIF(Pharmaceuticals!$C:$C,$B89,Pharmaceuticals!AT:AT)+SUMIF('Health Products &amp; Equipment'!$C:$C,$B89,'Health Products &amp; Equipment'!AT:AT)+SUMIF('Other Pharma &amp; Health Products'!$C:$C,$B89,'Other Pharma &amp; Health Products'!AT:AT)+SUMIF('PSM Costs'!$C:$C,$B89,'PSM Costs'!AT:AT),"")</f>
        <v/>
      </c>
      <c r="K89" s="123" t="str">
        <f ca="1">IF(SUMIF(Pharmaceuticals!$C:$C,$B89,Pharmaceuticals!AU:AU)+SUMIF('Health Products &amp; Equipment'!$C:$C,$B89,'Health Products &amp; Equipment'!AU:AU)+SUMIF('Other Pharma &amp; Health Products'!$C:$C,$B89,'Other Pharma &amp; Health Products'!AU:AU)+SUMIF('PSM Costs'!$C:$C,$B89,'PSM Costs'!AU:AU)&gt;0,SUMIF(Pharmaceuticals!$C:$C,$B89,Pharmaceuticals!AU:AU)+SUMIF('Health Products &amp; Equipment'!$C:$C,$B89,'Health Products &amp; Equipment'!AU:AU)+SUMIF('Other Pharma &amp; Health Products'!$C:$C,$B89,'Other Pharma &amp; Health Products'!AU:AU)+SUMIF('PSM Costs'!$C:$C,$B89,'PSM Costs'!AU:AU),"")</f>
        <v/>
      </c>
      <c r="L89" s="181" t="str">
        <f t="shared" ca="1" si="7"/>
        <v/>
      </c>
      <c r="M89" s="176" t="str">
        <f ca="1">IF(SUMIF(Pharmaceuticals!$C:$C,$B89,Pharmaceuticals!BG:BG)+SUMIF('Health Products &amp; Equipment'!$C:$C,$B89,'Health Products &amp; Equipment'!BG:BG)+SUMIF('Other Pharma &amp; Health Products'!$C:$C,$B89,'Other Pharma &amp; Health Products'!BG:BG)+SUMIF('PSM Costs'!$C:$C,$B89,'PSM Costs'!BG:BG)&gt;0,SUMIF(Pharmaceuticals!$C:$C,$B89,Pharmaceuticals!BG:BG)+SUMIF('Health Products &amp; Equipment'!$C:$C,$B89,'Health Products &amp; Equipment'!BG:BG)+SUMIF('Other Pharma &amp; Health Products'!$C:$C,$B89,'Other Pharma &amp; Health Products'!BG:BG)+SUMIF('PSM Costs'!$C:$C,$B89,'PSM Costs'!BG:BG),"")</f>
        <v/>
      </c>
      <c r="N89" s="176" t="str">
        <f ca="1">IF(SUMIF(Pharmaceuticals!$C:$C,$B89,Pharmaceuticals!BH:BH)+SUMIF('Health Products &amp; Equipment'!$C:$C,$B89,'Health Products &amp; Equipment'!BH:BH)+SUMIF('Other Pharma &amp; Health Products'!$C:$C,$B89,'Other Pharma &amp; Health Products'!BH:BH)+SUMIF('PSM Costs'!$C:$C,$B89,'PSM Costs'!BH:BH)&gt;0,SUMIF(Pharmaceuticals!$C:$C,$B89,Pharmaceuticals!BH:BH)+SUMIF('Health Products &amp; Equipment'!$C:$C,$B89,'Health Products &amp; Equipment'!BH:BH)+SUMIF('Other Pharma &amp; Health Products'!$C:$C,$B89,'Other Pharma &amp; Health Products'!BH:BH)+SUMIF('PSM Costs'!$C:$C,$B89,'PSM Costs'!BH:BH),"")</f>
        <v/>
      </c>
      <c r="O89" s="182" t="str">
        <f t="shared" ca="1" si="8"/>
        <v/>
      </c>
      <c r="P89" s="123" t="str">
        <f ca="1">IF(SUMIF(Pharmaceuticals!$C:$C,$B89,Pharmaceuticals!BT:BT)+SUMIF('Health Products &amp; Equipment'!$C:$C,$B89,'Health Products &amp; Equipment'!BT:BT)+SUMIF('Other Pharma &amp; Health Products'!$C:$C,$B89,'Other Pharma &amp; Health Products'!BT:BT)+SUMIF('PSM Costs'!$C:$C,$B89,'PSM Costs'!BT:BT)&gt;0,SUMIF(Pharmaceuticals!$C:$C,$B89,Pharmaceuticals!BT:BT)+SUMIF('Health Products &amp; Equipment'!$C:$C,$B89,'Health Products &amp; Equipment'!BT:BT)+SUMIF('Other Pharma &amp; Health Products'!$C:$C,$B89,'Other Pharma &amp; Health Products'!BT:BT)+SUMIF('PSM Costs'!$C:$C,$B89,'PSM Costs'!BT:BT),"")</f>
        <v/>
      </c>
      <c r="Q89" s="123" t="str">
        <f ca="1">IF(SUMIF(Pharmaceuticals!$C:$C,$B89,Pharmaceuticals!BU:BU)+SUMIF('Health Products &amp; Equipment'!$C:$C,$B89,'Health Products &amp; Equipment'!BU:BU)+SUMIF('Other Pharma &amp; Health Products'!$C:$C,$B89,'Other Pharma &amp; Health Products'!BU:BU)+SUMIF('PSM Costs'!$C:$C,$B89,'PSM Costs'!BU:BU)&gt;0,SUMIF(Pharmaceuticals!$C:$C,$B89,Pharmaceuticals!BU:BU)+SUMIF('Health Products &amp; Equipment'!$C:$C,$B89,'Health Products &amp; Equipment'!BU:BU)+SUMIF('Other Pharma &amp; Health Products'!$C:$C,$B89,'Other Pharma &amp; Health Products'!BU:BU)+SUMIF('PSM Costs'!$C:$C,$B89,'PSM Costs'!BU:BU),"")</f>
        <v/>
      </c>
      <c r="R89" s="176" t="str">
        <f t="shared" ca="1" si="9"/>
        <v/>
      </c>
    </row>
    <row r="90" spans="1:18" hidden="1" x14ac:dyDescent="0.2">
      <c r="A90" s="107">
        <v>83</v>
      </c>
      <c r="B90" s="107" t="str">
        <f ca="1">IFERROR(VLOOKUP(A90,'Rank unique CI-Prod-Spec'!I:J,2,FALSE),"")</f>
        <v/>
      </c>
      <c r="C90" s="122" t="str">
        <f ca="1">IFERROR(VLOOKUP(LEFT(B90,FIND("--",B90)-1),CatCostInp!D:E,2,FALSE),"")</f>
        <v/>
      </c>
      <c r="D90" s="122" t="str">
        <f ca="1">IFERROR(INDIRECT(ADDRESS(MATCH(VALUE(MID(B90,FIND("--",B90)+2,FIND("---",B90)-FIND("--",B90)-2)),CatProd!G:G,0),2,1,1,"CatProd")),"")</f>
        <v/>
      </c>
      <c r="E90" s="122" t="str">
        <f ca="1">IFERROR(INDIRECT(ADDRESS(MATCH(VALUE(RIGHT(B90,LEN(B90)-FIND("---",B90)-2)),CatProdSpec!I:I,0),3,1,1,"CatProdSpec")),"")</f>
        <v/>
      </c>
      <c r="F90" s="181" t="str">
        <f t="shared" ca="1" si="5"/>
        <v/>
      </c>
      <c r="G90" s="176" t="str">
        <f ca="1">IF(SUMIF(Pharmaceuticals!$C:$C,$B90,Pharmaceuticals!AG:AG)+SUMIF('Health Products &amp; Equipment'!$C:$C,$B90,'Health Products &amp; Equipment'!AG:AG)+SUMIF('Other Pharma &amp; Health Products'!$C:$C,$B90,'Other Pharma &amp; Health Products'!AG:AG)+SUMIF('PSM Costs'!$C:$C,$B90,'PSM Costs'!AG:AG)&gt;0,SUMIF(Pharmaceuticals!$C:$C,$B90,Pharmaceuticals!AG:AG)+SUMIF('Health Products &amp; Equipment'!$C:$C,$B90,'Health Products &amp; Equipment'!AG:AG)+SUMIF('Other Pharma &amp; Health Products'!$C:$C,$B90,'Other Pharma &amp; Health Products'!AG:AG)+SUMIF('PSM Costs'!$C:$C,$B90,'PSM Costs'!AG:AG),"")</f>
        <v/>
      </c>
      <c r="H90" s="176" t="str">
        <f ca="1">IF(SUMIF(Pharmaceuticals!$C:$C,$B90,Pharmaceuticals!AH:AH)+SUMIF('Health Products &amp; Equipment'!$C:$C,$B90,'Health Products &amp; Equipment'!AH:AH)+SUMIF('Other Pharma &amp; Health Products'!$C:$C,$B90,'Other Pharma &amp; Health Products'!AH:AH)+SUMIF('PSM Costs'!$C:$C,$B90,'PSM Costs'!AH:AH)&gt;0,SUMIF(Pharmaceuticals!$C:$C,$B90,Pharmaceuticals!AH:AH)+SUMIF('Health Products &amp; Equipment'!$C:$C,$B90,'Health Products &amp; Equipment'!AH:AH)+SUMIF('Other Pharma &amp; Health Products'!$C:$C,$B90,'Other Pharma &amp; Health Products'!AH:AH)+SUMIF('PSM Costs'!$C:$C,$B90,'PSM Costs'!AH:AH),"")</f>
        <v/>
      </c>
      <c r="I90" s="182" t="str">
        <f t="shared" ca="1" si="6"/>
        <v/>
      </c>
      <c r="J90" s="123" t="str">
        <f ca="1">IF(SUMIF(Pharmaceuticals!$C:$C,$B90,Pharmaceuticals!AT:AT)+SUMIF('Health Products &amp; Equipment'!$C:$C,$B90,'Health Products &amp; Equipment'!AT:AT)+SUMIF('Other Pharma &amp; Health Products'!$C:$C,$B90,'Other Pharma &amp; Health Products'!AT:AT)+SUMIF('PSM Costs'!$C:$C,$B90,'PSM Costs'!AT:AT)&gt;0,SUMIF(Pharmaceuticals!$C:$C,$B90,Pharmaceuticals!AT:AT)+SUMIF('Health Products &amp; Equipment'!$C:$C,$B90,'Health Products &amp; Equipment'!AT:AT)+SUMIF('Other Pharma &amp; Health Products'!$C:$C,$B90,'Other Pharma &amp; Health Products'!AT:AT)+SUMIF('PSM Costs'!$C:$C,$B90,'PSM Costs'!AT:AT),"")</f>
        <v/>
      </c>
      <c r="K90" s="123" t="str">
        <f ca="1">IF(SUMIF(Pharmaceuticals!$C:$C,$B90,Pharmaceuticals!AU:AU)+SUMIF('Health Products &amp; Equipment'!$C:$C,$B90,'Health Products &amp; Equipment'!AU:AU)+SUMIF('Other Pharma &amp; Health Products'!$C:$C,$B90,'Other Pharma &amp; Health Products'!AU:AU)+SUMIF('PSM Costs'!$C:$C,$B90,'PSM Costs'!AU:AU)&gt;0,SUMIF(Pharmaceuticals!$C:$C,$B90,Pharmaceuticals!AU:AU)+SUMIF('Health Products &amp; Equipment'!$C:$C,$B90,'Health Products &amp; Equipment'!AU:AU)+SUMIF('Other Pharma &amp; Health Products'!$C:$C,$B90,'Other Pharma &amp; Health Products'!AU:AU)+SUMIF('PSM Costs'!$C:$C,$B90,'PSM Costs'!AU:AU),"")</f>
        <v/>
      </c>
      <c r="L90" s="181" t="str">
        <f t="shared" ca="1" si="7"/>
        <v/>
      </c>
      <c r="M90" s="176" t="str">
        <f ca="1">IF(SUMIF(Pharmaceuticals!$C:$C,$B90,Pharmaceuticals!BG:BG)+SUMIF('Health Products &amp; Equipment'!$C:$C,$B90,'Health Products &amp; Equipment'!BG:BG)+SUMIF('Other Pharma &amp; Health Products'!$C:$C,$B90,'Other Pharma &amp; Health Products'!BG:BG)+SUMIF('PSM Costs'!$C:$C,$B90,'PSM Costs'!BG:BG)&gt;0,SUMIF(Pharmaceuticals!$C:$C,$B90,Pharmaceuticals!BG:BG)+SUMIF('Health Products &amp; Equipment'!$C:$C,$B90,'Health Products &amp; Equipment'!BG:BG)+SUMIF('Other Pharma &amp; Health Products'!$C:$C,$B90,'Other Pharma &amp; Health Products'!BG:BG)+SUMIF('PSM Costs'!$C:$C,$B90,'PSM Costs'!BG:BG),"")</f>
        <v/>
      </c>
      <c r="N90" s="176" t="str">
        <f ca="1">IF(SUMIF(Pharmaceuticals!$C:$C,$B90,Pharmaceuticals!BH:BH)+SUMIF('Health Products &amp; Equipment'!$C:$C,$B90,'Health Products &amp; Equipment'!BH:BH)+SUMIF('Other Pharma &amp; Health Products'!$C:$C,$B90,'Other Pharma &amp; Health Products'!BH:BH)+SUMIF('PSM Costs'!$C:$C,$B90,'PSM Costs'!BH:BH)&gt;0,SUMIF(Pharmaceuticals!$C:$C,$B90,Pharmaceuticals!BH:BH)+SUMIF('Health Products &amp; Equipment'!$C:$C,$B90,'Health Products &amp; Equipment'!BH:BH)+SUMIF('Other Pharma &amp; Health Products'!$C:$C,$B90,'Other Pharma &amp; Health Products'!BH:BH)+SUMIF('PSM Costs'!$C:$C,$B90,'PSM Costs'!BH:BH),"")</f>
        <v/>
      </c>
      <c r="O90" s="182" t="str">
        <f t="shared" ca="1" si="8"/>
        <v/>
      </c>
      <c r="P90" s="123" t="str">
        <f ca="1">IF(SUMIF(Pharmaceuticals!$C:$C,$B90,Pharmaceuticals!BT:BT)+SUMIF('Health Products &amp; Equipment'!$C:$C,$B90,'Health Products &amp; Equipment'!BT:BT)+SUMIF('Other Pharma &amp; Health Products'!$C:$C,$B90,'Other Pharma &amp; Health Products'!BT:BT)+SUMIF('PSM Costs'!$C:$C,$B90,'PSM Costs'!BT:BT)&gt;0,SUMIF(Pharmaceuticals!$C:$C,$B90,Pharmaceuticals!BT:BT)+SUMIF('Health Products &amp; Equipment'!$C:$C,$B90,'Health Products &amp; Equipment'!BT:BT)+SUMIF('Other Pharma &amp; Health Products'!$C:$C,$B90,'Other Pharma &amp; Health Products'!BT:BT)+SUMIF('PSM Costs'!$C:$C,$B90,'PSM Costs'!BT:BT),"")</f>
        <v/>
      </c>
      <c r="Q90" s="123" t="str">
        <f ca="1">IF(SUMIF(Pharmaceuticals!$C:$C,$B90,Pharmaceuticals!BU:BU)+SUMIF('Health Products &amp; Equipment'!$C:$C,$B90,'Health Products &amp; Equipment'!BU:BU)+SUMIF('Other Pharma &amp; Health Products'!$C:$C,$B90,'Other Pharma &amp; Health Products'!BU:BU)+SUMIF('PSM Costs'!$C:$C,$B90,'PSM Costs'!BU:BU)&gt;0,SUMIF(Pharmaceuticals!$C:$C,$B90,Pharmaceuticals!BU:BU)+SUMIF('Health Products &amp; Equipment'!$C:$C,$B90,'Health Products &amp; Equipment'!BU:BU)+SUMIF('Other Pharma &amp; Health Products'!$C:$C,$B90,'Other Pharma &amp; Health Products'!BU:BU)+SUMIF('PSM Costs'!$C:$C,$B90,'PSM Costs'!BU:BU),"")</f>
        <v/>
      </c>
      <c r="R90" s="176" t="str">
        <f t="shared" ca="1" si="9"/>
        <v/>
      </c>
    </row>
    <row r="91" spans="1:18" hidden="1" x14ac:dyDescent="0.2">
      <c r="A91" s="107">
        <v>84</v>
      </c>
      <c r="B91" s="107" t="str">
        <f ca="1">IFERROR(VLOOKUP(A91,'Rank unique CI-Prod-Spec'!I:J,2,FALSE),"")</f>
        <v/>
      </c>
      <c r="C91" s="122" t="str">
        <f ca="1">IFERROR(VLOOKUP(LEFT(B91,FIND("--",B91)-1),CatCostInp!D:E,2,FALSE),"")</f>
        <v/>
      </c>
      <c r="D91" s="122" t="str">
        <f ca="1">IFERROR(INDIRECT(ADDRESS(MATCH(VALUE(MID(B91,FIND("--",B91)+2,FIND("---",B91)-FIND("--",B91)-2)),CatProd!G:G,0),2,1,1,"CatProd")),"")</f>
        <v/>
      </c>
      <c r="E91" s="122" t="str">
        <f ca="1">IFERROR(INDIRECT(ADDRESS(MATCH(VALUE(RIGHT(B91,LEN(B91)-FIND("---",B91)-2)),CatProdSpec!I:I,0),3,1,1,"CatProdSpec")),"")</f>
        <v/>
      </c>
      <c r="F91" s="181" t="str">
        <f t="shared" ca="1" si="5"/>
        <v/>
      </c>
      <c r="G91" s="176" t="str">
        <f ca="1">IF(SUMIF(Pharmaceuticals!$C:$C,$B91,Pharmaceuticals!AG:AG)+SUMIF('Health Products &amp; Equipment'!$C:$C,$B91,'Health Products &amp; Equipment'!AG:AG)+SUMIF('Other Pharma &amp; Health Products'!$C:$C,$B91,'Other Pharma &amp; Health Products'!AG:AG)+SUMIF('PSM Costs'!$C:$C,$B91,'PSM Costs'!AG:AG)&gt;0,SUMIF(Pharmaceuticals!$C:$C,$B91,Pharmaceuticals!AG:AG)+SUMIF('Health Products &amp; Equipment'!$C:$C,$B91,'Health Products &amp; Equipment'!AG:AG)+SUMIF('Other Pharma &amp; Health Products'!$C:$C,$B91,'Other Pharma &amp; Health Products'!AG:AG)+SUMIF('PSM Costs'!$C:$C,$B91,'PSM Costs'!AG:AG),"")</f>
        <v/>
      </c>
      <c r="H91" s="176" t="str">
        <f ca="1">IF(SUMIF(Pharmaceuticals!$C:$C,$B91,Pharmaceuticals!AH:AH)+SUMIF('Health Products &amp; Equipment'!$C:$C,$B91,'Health Products &amp; Equipment'!AH:AH)+SUMIF('Other Pharma &amp; Health Products'!$C:$C,$B91,'Other Pharma &amp; Health Products'!AH:AH)+SUMIF('PSM Costs'!$C:$C,$B91,'PSM Costs'!AH:AH)&gt;0,SUMIF(Pharmaceuticals!$C:$C,$B91,Pharmaceuticals!AH:AH)+SUMIF('Health Products &amp; Equipment'!$C:$C,$B91,'Health Products &amp; Equipment'!AH:AH)+SUMIF('Other Pharma &amp; Health Products'!$C:$C,$B91,'Other Pharma &amp; Health Products'!AH:AH)+SUMIF('PSM Costs'!$C:$C,$B91,'PSM Costs'!AH:AH),"")</f>
        <v/>
      </c>
      <c r="I91" s="182" t="str">
        <f t="shared" ca="1" si="6"/>
        <v/>
      </c>
      <c r="J91" s="123" t="str">
        <f ca="1">IF(SUMIF(Pharmaceuticals!$C:$C,$B91,Pharmaceuticals!AT:AT)+SUMIF('Health Products &amp; Equipment'!$C:$C,$B91,'Health Products &amp; Equipment'!AT:AT)+SUMIF('Other Pharma &amp; Health Products'!$C:$C,$B91,'Other Pharma &amp; Health Products'!AT:AT)+SUMIF('PSM Costs'!$C:$C,$B91,'PSM Costs'!AT:AT)&gt;0,SUMIF(Pharmaceuticals!$C:$C,$B91,Pharmaceuticals!AT:AT)+SUMIF('Health Products &amp; Equipment'!$C:$C,$B91,'Health Products &amp; Equipment'!AT:AT)+SUMIF('Other Pharma &amp; Health Products'!$C:$C,$B91,'Other Pharma &amp; Health Products'!AT:AT)+SUMIF('PSM Costs'!$C:$C,$B91,'PSM Costs'!AT:AT),"")</f>
        <v/>
      </c>
      <c r="K91" s="123" t="str">
        <f ca="1">IF(SUMIF(Pharmaceuticals!$C:$C,$B91,Pharmaceuticals!AU:AU)+SUMIF('Health Products &amp; Equipment'!$C:$C,$B91,'Health Products &amp; Equipment'!AU:AU)+SUMIF('Other Pharma &amp; Health Products'!$C:$C,$B91,'Other Pharma &amp; Health Products'!AU:AU)+SUMIF('PSM Costs'!$C:$C,$B91,'PSM Costs'!AU:AU)&gt;0,SUMIF(Pharmaceuticals!$C:$C,$B91,Pharmaceuticals!AU:AU)+SUMIF('Health Products &amp; Equipment'!$C:$C,$B91,'Health Products &amp; Equipment'!AU:AU)+SUMIF('Other Pharma &amp; Health Products'!$C:$C,$B91,'Other Pharma &amp; Health Products'!AU:AU)+SUMIF('PSM Costs'!$C:$C,$B91,'PSM Costs'!AU:AU),"")</f>
        <v/>
      </c>
      <c r="L91" s="181" t="str">
        <f t="shared" ca="1" si="7"/>
        <v/>
      </c>
      <c r="M91" s="176" t="str">
        <f ca="1">IF(SUMIF(Pharmaceuticals!$C:$C,$B91,Pharmaceuticals!BG:BG)+SUMIF('Health Products &amp; Equipment'!$C:$C,$B91,'Health Products &amp; Equipment'!BG:BG)+SUMIF('Other Pharma &amp; Health Products'!$C:$C,$B91,'Other Pharma &amp; Health Products'!BG:BG)+SUMIF('PSM Costs'!$C:$C,$B91,'PSM Costs'!BG:BG)&gt;0,SUMIF(Pharmaceuticals!$C:$C,$B91,Pharmaceuticals!BG:BG)+SUMIF('Health Products &amp; Equipment'!$C:$C,$B91,'Health Products &amp; Equipment'!BG:BG)+SUMIF('Other Pharma &amp; Health Products'!$C:$C,$B91,'Other Pharma &amp; Health Products'!BG:BG)+SUMIF('PSM Costs'!$C:$C,$B91,'PSM Costs'!BG:BG),"")</f>
        <v/>
      </c>
      <c r="N91" s="176" t="str">
        <f ca="1">IF(SUMIF(Pharmaceuticals!$C:$C,$B91,Pharmaceuticals!BH:BH)+SUMIF('Health Products &amp; Equipment'!$C:$C,$B91,'Health Products &amp; Equipment'!BH:BH)+SUMIF('Other Pharma &amp; Health Products'!$C:$C,$B91,'Other Pharma &amp; Health Products'!BH:BH)+SUMIF('PSM Costs'!$C:$C,$B91,'PSM Costs'!BH:BH)&gt;0,SUMIF(Pharmaceuticals!$C:$C,$B91,Pharmaceuticals!BH:BH)+SUMIF('Health Products &amp; Equipment'!$C:$C,$B91,'Health Products &amp; Equipment'!BH:BH)+SUMIF('Other Pharma &amp; Health Products'!$C:$C,$B91,'Other Pharma &amp; Health Products'!BH:BH)+SUMIF('PSM Costs'!$C:$C,$B91,'PSM Costs'!BH:BH),"")</f>
        <v/>
      </c>
      <c r="O91" s="182" t="str">
        <f t="shared" ca="1" si="8"/>
        <v/>
      </c>
      <c r="P91" s="123" t="str">
        <f ca="1">IF(SUMIF(Pharmaceuticals!$C:$C,$B91,Pharmaceuticals!BT:BT)+SUMIF('Health Products &amp; Equipment'!$C:$C,$B91,'Health Products &amp; Equipment'!BT:BT)+SUMIF('Other Pharma &amp; Health Products'!$C:$C,$B91,'Other Pharma &amp; Health Products'!BT:BT)+SUMIF('PSM Costs'!$C:$C,$B91,'PSM Costs'!BT:BT)&gt;0,SUMIF(Pharmaceuticals!$C:$C,$B91,Pharmaceuticals!BT:BT)+SUMIF('Health Products &amp; Equipment'!$C:$C,$B91,'Health Products &amp; Equipment'!BT:BT)+SUMIF('Other Pharma &amp; Health Products'!$C:$C,$B91,'Other Pharma &amp; Health Products'!BT:BT)+SUMIF('PSM Costs'!$C:$C,$B91,'PSM Costs'!BT:BT),"")</f>
        <v/>
      </c>
      <c r="Q91" s="123" t="str">
        <f ca="1">IF(SUMIF(Pharmaceuticals!$C:$C,$B91,Pharmaceuticals!BU:BU)+SUMIF('Health Products &amp; Equipment'!$C:$C,$B91,'Health Products &amp; Equipment'!BU:BU)+SUMIF('Other Pharma &amp; Health Products'!$C:$C,$B91,'Other Pharma &amp; Health Products'!BU:BU)+SUMIF('PSM Costs'!$C:$C,$B91,'PSM Costs'!BU:BU)&gt;0,SUMIF(Pharmaceuticals!$C:$C,$B91,Pharmaceuticals!BU:BU)+SUMIF('Health Products &amp; Equipment'!$C:$C,$B91,'Health Products &amp; Equipment'!BU:BU)+SUMIF('Other Pharma &amp; Health Products'!$C:$C,$B91,'Other Pharma &amp; Health Products'!BU:BU)+SUMIF('PSM Costs'!$C:$C,$B91,'PSM Costs'!BU:BU),"")</f>
        <v/>
      </c>
      <c r="R91" s="176" t="str">
        <f t="shared" ca="1" si="9"/>
        <v/>
      </c>
    </row>
    <row r="92" spans="1:18" hidden="1" x14ac:dyDescent="0.2">
      <c r="A92" s="107">
        <v>85</v>
      </c>
      <c r="B92" s="107" t="str">
        <f ca="1">IFERROR(VLOOKUP(A92,'Rank unique CI-Prod-Spec'!I:J,2,FALSE),"")</f>
        <v/>
      </c>
      <c r="C92" s="122" t="str">
        <f ca="1">IFERROR(VLOOKUP(LEFT(B92,FIND("--",B92)-1),CatCostInp!D:E,2,FALSE),"")</f>
        <v/>
      </c>
      <c r="D92" s="122" t="str">
        <f ca="1">IFERROR(INDIRECT(ADDRESS(MATCH(VALUE(MID(B92,FIND("--",B92)+2,FIND("---",B92)-FIND("--",B92)-2)),CatProd!G:G,0),2,1,1,"CatProd")),"")</f>
        <v/>
      </c>
      <c r="E92" s="122" t="str">
        <f ca="1">IFERROR(INDIRECT(ADDRESS(MATCH(VALUE(RIGHT(B92,LEN(B92)-FIND("---",B92)-2)),CatProdSpec!I:I,0),3,1,1,"CatProdSpec")),"")</f>
        <v/>
      </c>
      <c r="F92" s="181" t="str">
        <f t="shared" ca="1" si="5"/>
        <v/>
      </c>
      <c r="G92" s="176" t="str">
        <f ca="1">IF(SUMIF(Pharmaceuticals!$C:$C,$B92,Pharmaceuticals!AG:AG)+SUMIF('Health Products &amp; Equipment'!$C:$C,$B92,'Health Products &amp; Equipment'!AG:AG)+SUMIF('Other Pharma &amp; Health Products'!$C:$C,$B92,'Other Pharma &amp; Health Products'!AG:AG)+SUMIF('PSM Costs'!$C:$C,$B92,'PSM Costs'!AG:AG)&gt;0,SUMIF(Pharmaceuticals!$C:$C,$B92,Pharmaceuticals!AG:AG)+SUMIF('Health Products &amp; Equipment'!$C:$C,$B92,'Health Products &amp; Equipment'!AG:AG)+SUMIF('Other Pharma &amp; Health Products'!$C:$C,$B92,'Other Pharma &amp; Health Products'!AG:AG)+SUMIF('PSM Costs'!$C:$C,$B92,'PSM Costs'!AG:AG),"")</f>
        <v/>
      </c>
      <c r="H92" s="176" t="str">
        <f ca="1">IF(SUMIF(Pharmaceuticals!$C:$C,$B92,Pharmaceuticals!AH:AH)+SUMIF('Health Products &amp; Equipment'!$C:$C,$B92,'Health Products &amp; Equipment'!AH:AH)+SUMIF('Other Pharma &amp; Health Products'!$C:$C,$B92,'Other Pharma &amp; Health Products'!AH:AH)+SUMIF('PSM Costs'!$C:$C,$B92,'PSM Costs'!AH:AH)&gt;0,SUMIF(Pharmaceuticals!$C:$C,$B92,Pharmaceuticals!AH:AH)+SUMIF('Health Products &amp; Equipment'!$C:$C,$B92,'Health Products &amp; Equipment'!AH:AH)+SUMIF('Other Pharma &amp; Health Products'!$C:$C,$B92,'Other Pharma &amp; Health Products'!AH:AH)+SUMIF('PSM Costs'!$C:$C,$B92,'PSM Costs'!AH:AH),"")</f>
        <v/>
      </c>
      <c r="I92" s="182" t="str">
        <f t="shared" ca="1" si="6"/>
        <v/>
      </c>
      <c r="J92" s="123" t="str">
        <f ca="1">IF(SUMIF(Pharmaceuticals!$C:$C,$B92,Pharmaceuticals!AT:AT)+SUMIF('Health Products &amp; Equipment'!$C:$C,$B92,'Health Products &amp; Equipment'!AT:AT)+SUMIF('Other Pharma &amp; Health Products'!$C:$C,$B92,'Other Pharma &amp; Health Products'!AT:AT)+SUMIF('PSM Costs'!$C:$C,$B92,'PSM Costs'!AT:AT)&gt;0,SUMIF(Pharmaceuticals!$C:$C,$B92,Pharmaceuticals!AT:AT)+SUMIF('Health Products &amp; Equipment'!$C:$C,$B92,'Health Products &amp; Equipment'!AT:AT)+SUMIF('Other Pharma &amp; Health Products'!$C:$C,$B92,'Other Pharma &amp; Health Products'!AT:AT)+SUMIF('PSM Costs'!$C:$C,$B92,'PSM Costs'!AT:AT),"")</f>
        <v/>
      </c>
      <c r="K92" s="123" t="str">
        <f ca="1">IF(SUMIF(Pharmaceuticals!$C:$C,$B92,Pharmaceuticals!AU:AU)+SUMIF('Health Products &amp; Equipment'!$C:$C,$B92,'Health Products &amp; Equipment'!AU:AU)+SUMIF('Other Pharma &amp; Health Products'!$C:$C,$B92,'Other Pharma &amp; Health Products'!AU:AU)+SUMIF('PSM Costs'!$C:$C,$B92,'PSM Costs'!AU:AU)&gt;0,SUMIF(Pharmaceuticals!$C:$C,$B92,Pharmaceuticals!AU:AU)+SUMIF('Health Products &amp; Equipment'!$C:$C,$B92,'Health Products &amp; Equipment'!AU:AU)+SUMIF('Other Pharma &amp; Health Products'!$C:$C,$B92,'Other Pharma &amp; Health Products'!AU:AU)+SUMIF('PSM Costs'!$C:$C,$B92,'PSM Costs'!AU:AU),"")</f>
        <v/>
      </c>
      <c r="L92" s="181" t="str">
        <f t="shared" ca="1" si="7"/>
        <v/>
      </c>
      <c r="M92" s="176" t="str">
        <f ca="1">IF(SUMIF(Pharmaceuticals!$C:$C,$B92,Pharmaceuticals!BG:BG)+SUMIF('Health Products &amp; Equipment'!$C:$C,$B92,'Health Products &amp; Equipment'!BG:BG)+SUMIF('Other Pharma &amp; Health Products'!$C:$C,$B92,'Other Pharma &amp; Health Products'!BG:BG)+SUMIF('PSM Costs'!$C:$C,$B92,'PSM Costs'!BG:BG)&gt;0,SUMIF(Pharmaceuticals!$C:$C,$B92,Pharmaceuticals!BG:BG)+SUMIF('Health Products &amp; Equipment'!$C:$C,$B92,'Health Products &amp; Equipment'!BG:BG)+SUMIF('Other Pharma &amp; Health Products'!$C:$C,$B92,'Other Pharma &amp; Health Products'!BG:BG)+SUMIF('PSM Costs'!$C:$C,$B92,'PSM Costs'!BG:BG),"")</f>
        <v/>
      </c>
      <c r="N92" s="176" t="str">
        <f ca="1">IF(SUMIF(Pharmaceuticals!$C:$C,$B92,Pharmaceuticals!BH:BH)+SUMIF('Health Products &amp; Equipment'!$C:$C,$B92,'Health Products &amp; Equipment'!BH:BH)+SUMIF('Other Pharma &amp; Health Products'!$C:$C,$B92,'Other Pharma &amp; Health Products'!BH:BH)+SUMIF('PSM Costs'!$C:$C,$B92,'PSM Costs'!BH:BH)&gt;0,SUMIF(Pharmaceuticals!$C:$C,$B92,Pharmaceuticals!BH:BH)+SUMIF('Health Products &amp; Equipment'!$C:$C,$B92,'Health Products &amp; Equipment'!BH:BH)+SUMIF('Other Pharma &amp; Health Products'!$C:$C,$B92,'Other Pharma &amp; Health Products'!BH:BH)+SUMIF('PSM Costs'!$C:$C,$B92,'PSM Costs'!BH:BH),"")</f>
        <v/>
      </c>
      <c r="O92" s="182" t="str">
        <f t="shared" ca="1" si="8"/>
        <v/>
      </c>
      <c r="P92" s="123" t="str">
        <f ca="1">IF(SUMIF(Pharmaceuticals!$C:$C,$B92,Pharmaceuticals!BT:BT)+SUMIF('Health Products &amp; Equipment'!$C:$C,$B92,'Health Products &amp; Equipment'!BT:BT)+SUMIF('Other Pharma &amp; Health Products'!$C:$C,$B92,'Other Pharma &amp; Health Products'!BT:BT)+SUMIF('PSM Costs'!$C:$C,$B92,'PSM Costs'!BT:BT)&gt;0,SUMIF(Pharmaceuticals!$C:$C,$B92,Pharmaceuticals!BT:BT)+SUMIF('Health Products &amp; Equipment'!$C:$C,$B92,'Health Products &amp; Equipment'!BT:BT)+SUMIF('Other Pharma &amp; Health Products'!$C:$C,$B92,'Other Pharma &amp; Health Products'!BT:BT)+SUMIF('PSM Costs'!$C:$C,$B92,'PSM Costs'!BT:BT),"")</f>
        <v/>
      </c>
      <c r="Q92" s="123" t="str">
        <f ca="1">IF(SUMIF(Pharmaceuticals!$C:$C,$B92,Pharmaceuticals!BU:BU)+SUMIF('Health Products &amp; Equipment'!$C:$C,$B92,'Health Products &amp; Equipment'!BU:BU)+SUMIF('Other Pharma &amp; Health Products'!$C:$C,$B92,'Other Pharma &amp; Health Products'!BU:BU)+SUMIF('PSM Costs'!$C:$C,$B92,'PSM Costs'!BU:BU)&gt;0,SUMIF(Pharmaceuticals!$C:$C,$B92,Pharmaceuticals!BU:BU)+SUMIF('Health Products &amp; Equipment'!$C:$C,$B92,'Health Products &amp; Equipment'!BU:BU)+SUMIF('Other Pharma &amp; Health Products'!$C:$C,$B92,'Other Pharma &amp; Health Products'!BU:BU)+SUMIF('PSM Costs'!$C:$C,$B92,'PSM Costs'!BU:BU),"")</f>
        <v/>
      </c>
      <c r="R92" s="176" t="str">
        <f t="shared" ca="1" si="9"/>
        <v/>
      </c>
    </row>
    <row r="93" spans="1:18" hidden="1" x14ac:dyDescent="0.2">
      <c r="A93" s="107">
        <v>86</v>
      </c>
      <c r="B93" s="107" t="str">
        <f ca="1">IFERROR(VLOOKUP(A93,'Rank unique CI-Prod-Spec'!I:J,2,FALSE),"")</f>
        <v/>
      </c>
      <c r="C93" s="122" t="str">
        <f ca="1">IFERROR(VLOOKUP(LEFT(B93,FIND("--",B93)-1),CatCostInp!D:E,2,FALSE),"")</f>
        <v/>
      </c>
      <c r="D93" s="122" t="str">
        <f ca="1">IFERROR(INDIRECT(ADDRESS(MATCH(VALUE(MID(B93,FIND("--",B93)+2,FIND("---",B93)-FIND("--",B93)-2)),CatProd!G:G,0),2,1,1,"CatProd")),"")</f>
        <v/>
      </c>
      <c r="E93" s="122" t="str">
        <f ca="1">IFERROR(INDIRECT(ADDRESS(MATCH(VALUE(RIGHT(B93,LEN(B93)-FIND("---",B93)-2)),CatProdSpec!I:I,0),3,1,1,"CatProdSpec")),"")</f>
        <v/>
      </c>
      <c r="F93" s="181" t="str">
        <f t="shared" ca="1" si="5"/>
        <v/>
      </c>
      <c r="G93" s="176" t="str">
        <f ca="1">IF(SUMIF(Pharmaceuticals!$C:$C,$B93,Pharmaceuticals!AG:AG)+SUMIF('Health Products &amp; Equipment'!$C:$C,$B93,'Health Products &amp; Equipment'!AG:AG)+SUMIF('Other Pharma &amp; Health Products'!$C:$C,$B93,'Other Pharma &amp; Health Products'!AG:AG)+SUMIF('PSM Costs'!$C:$C,$B93,'PSM Costs'!AG:AG)&gt;0,SUMIF(Pharmaceuticals!$C:$C,$B93,Pharmaceuticals!AG:AG)+SUMIF('Health Products &amp; Equipment'!$C:$C,$B93,'Health Products &amp; Equipment'!AG:AG)+SUMIF('Other Pharma &amp; Health Products'!$C:$C,$B93,'Other Pharma &amp; Health Products'!AG:AG)+SUMIF('PSM Costs'!$C:$C,$B93,'PSM Costs'!AG:AG),"")</f>
        <v/>
      </c>
      <c r="H93" s="176" t="str">
        <f ca="1">IF(SUMIF(Pharmaceuticals!$C:$C,$B93,Pharmaceuticals!AH:AH)+SUMIF('Health Products &amp; Equipment'!$C:$C,$B93,'Health Products &amp; Equipment'!AH:AH)+SUMIF('Other Pharma &amp; Health Products'!$C:$C,$B93,'Other Pharma &amp; Health Products'!AH:AH)+SUMIF('PSM Costs'!$C:$C,$B93,'PSM Costs'!AH:AH)&gt;0,SUMIF(Pharmaceuticals!$C:$C,$B93,Pharmaceuticals!AH:AH)+SUMIF('Health Products &amp; Equipment'!$C:$C,$B93,'Health Products &amp; Equipment'!AH:AH)+SUMIF('Other Pharma &amp; Health Products'!$C:$C,$B93,'Other Pharma &amp; Health Products'!AH:AH)+SUMIF('PSM Costs'!$C:$C,$B93,'PSM Costs'!AH:AH),"")</f>
        <v/>
      </c>
      <c r="I93" s="182" t="str">
        <f t="shared" ca="1" si="6"/>
        <v/>
      </c>
      <c r="J93" s="123" t="str">
        <f ca="1">IF(SUMIF(Pharmaceuticals!$C:$C,$B93,Pharmaceuticals!AT:AT)+SUMIF('Health Products &amp; Equipment'!$C:$C,$B93,'Health Products &amp; Equipment'!AT:AT)+SUMIF('Other Pharma &amp; Health Products'!$C:$C,$B93,'Other Pharma &amp; Health Products'!AT:AT)+SUMIF('PSM Costs'!$C:$C,$B93,'PSM Costs'!AT:AT)&gt;0,SUMIF(Pharmaceuticals!$C:$C,$B93,Pharmaceuticals!AT:AT)+SUMIF('Health Products &amp; Equipment'!$C:$C,$B93,'Health Products &amp; Equipment'!AT:AT)+SUMIF('Other Pharma &amp; Health Products'!$C:$C,$B93,'Other Pharma &amp; Health Products'!AT:AT)+SUMIF('PSM Costs'!$C:$C,$B93,'PSM Costs'!AT:AT),"")</f>
        <v/>
      </c>
      <c r="K93" s="123" t="str">
        <f ca="1">IF(SUMIF(Pharmaceuticals!$C:$C,$B93,Pharmaceuticals!AU:AU)+SUMIF('Health Products &amp; Equipment'!$C:$C,$B93,'Health Products &amp; Equipment'!AU:AU)+SUMIF('Other Pharma &amp; Health Products'!$C:$C,$B93,'Other Pharma &amp; Health Products'!AU:AU)+SUMIF('PSM Costs'!$C:$C,$B93,'PSM Costs'!AU:AU)&gt;0,SUMIF(Pharmaceuticals!$C:$C,$B93,Pharmaceuticals!AU:AU)+SUMIF('Health Products &amp; Equipment'!$C:$C,$B93,'Health Products &amp; Equipment'!AU:AU)+SUMIF('Other Pharma &amp; Health Products'!$C:$C,$B93,'Other Pharma &amp; Health Products'!AU:AU)+SUMIF('PSM Costs'!$C:$C,$B93,'PSM Costs'!AU:AU),"")</f>
        <v/>
      </c>
      <c r="L93" s="181" t="str">
        <f t="shared" ca="1" si="7"/>
        <v/>
      </c>
      <c r="M93" s="176" t="str">
        <f ca="1">IF(SUMIF(Pharmaceuticals!$C:$C,$B93,Pharmaceuticals!BG:BG)+SUMIF('Health Products &amp; Equipment'!$C:$C,$B93,'Health Products &amp; Equipment'!BG:BG)+SUMIF('Other Pharma &amp; Health Products'!$C:$C,$B93,'Other Pharma &amp; Health Products'!BG:BG)+SUMIF('PSM Costs'!$C:$C,$B93,'PSM Costs'!BG:BG)&gt;0,SUMIF(Pharmaceuticals!$C:$C,$B93,Pharmaceuticals!BG:BG)+SUMIF('Health Products &amp; Equipment'!$C:$C,$B93,'Health Products &amp; Equipment'!BG:BG)+SUMIF('Other Pharma &amp; Health Products'!$C:$C,$B93,'Other Pharma &amp; Health Products'!BG:BG)+SUMIF('PSM Costs'!$C:$C,$B93,'PSM Costs'!BG:BG),"")</f>
        <v/>
      </c>
      <c r="N93" s="176" t="str">
        <f ca="1">IF(SUMIF(Pharmaceuticals!$C:$C,$B93,Pharmaceuticals!BH:BH)+SUMIF('Health Products &amp; Equipment'!$C:$C,$B93,'Health Products &amp; Equipment'!BH:BH)+SUMIF('Other Pharma &amp; Health Products'!$C:$C,$B93,'Other Pharma &amp; Health Products'!BH:BH)+SUMIF('PSM Costs'!$C:$C,$B93,'PSM Costs'!BH:BH)&gt;0,SUMIF(Pharmaceuticals!$C:$C,$B93,Pharmaceuticals!BH:BH)+SUMIF('Health Products &amp; Equipment'!$C:$C,$B93,'Health Products &amp; Equipment'!BH:BH)+SUMIF('Other Pharma &amp; Health Products'!$C:$C,$B93,'Other Pharma &amp; Health Products'!BH:BH)+SUMIF('PSM Costs'!$C:$C,$B93,'PSM Costs'!BH:BH),"")</f>
        <v/>
      </c>
      <c r="O93" s="182" t="str">
        <f t="shared" ca="1" si="8"/>
        <v/>
      </c>
      <c r="P93" s="123" t="str">
        <f ca="1">IF(SUMIF(Pharmaceuticals!$C:$C,$B93,Pharmaceuticals!BT:BT)+SUMIF('Health Products &amp; Equipment'!$C:$C,$B93,'Health Products &amp; Equipment'!BT:BT)+SUMIF('Other Pharma &amp; Health Products'!$C:$C,$B93,'Other Pharma &amp; Health Products'!BT:BT)+SUMIF('PSM Costs'!$C:$C,$B93,'PSM Costs'!BT:BT)&gt;0,SUMIF(Pharmaceuticals!$C:$C,$B93,Pharmaceuticals!BT:BT)+SUMIF('Health Products &amp; Equipment'!$C:$C,$B93,'Health Products &amp; Equipment'!BT:BT)+SUMIF('Other Pharma &amp; Health Products'!$C:$C,$B93,'Other Pharma &amp; Health Products'!BT:BT)+SUMIF('PSM Costs'!$C:$C,$B93,'PSM Costs'!BT:BT),"")</f>
        <v/>
      </c>
      <c r="Q93" s="123" t="str">
        <f ca="1">IF(SUMIF(Pharmaceuticals!$C:$C,$B93,Pharmaceuticals!BU:BU)+SUMIF('Health Products &amp; Equipment'!$C:$C,$B93,'Health Products &amp; Equipment'!BU:BU)+SUMIF('Other Pharma &amp; Health Products'!$C:$C,$B93,'Other Pharma &amp; Health Products'!BU:BU)+SUMIF('PSM Costs'!$C:$C,$B93,'PSM Costs'!BU:BU)&gt;0,SUMIF(Pharmaceuticals!$C:$C,$B93,Pharmaceuticals!BU:BU)+SUMIF('Health Products &amp; Equipment'!$C:$C,$B93,'Health Products &amp; Equipment'!BU:BU)+SUMIF('Other Pharma &amp; Health Products'!$C:$C,$B93,'Other Pharma &amp; Health Products'!BU:BU)+SUMIF('PSM Costs'!$C:$C,$B93,'PSM Costs'!BU:BU),"")</f>
        <v/>
      </c>
      <c r="R93" s="176" t="str">
        <f t="shared" ca="1" si="9"/>
        <v/>
      </c>
    </row>
    <row r="94" spans="1:18" hidden="1" x14ac:dyDescent="0.2">
      <c r="A94" s="107">
        <v>87</v>
      </c>
      <c r="B94" s="107" t="str">
        <f ca="1">IFERROR(VLOOKUP(A94,'Rank unique CI-Prod-Spec'!I:J,2,FALSE),"")</f>
        <v/>
      </c>
      <c r="C94" s="122" t="str">
        <f ca="1">IFERROR(VLOOKUP(LEFT(B94,FIND("--",B94)-1),CatCostInp!D:E,2,FALSE),"")</f>
        <v/>
      </c>
      <c r="D94" s="122" t="str">
        <f ca="1">IFERROR(INDIRECT(ADDRESS(MATCH(VALUE(MID(B94,FIND("--",B94)+2,FIND("---",B94)-FIND("--",B94)-2)),CatProd!G:G,0),2,1,1,"CatProd")),"")</f>
        <v/>
      </c>
      <c r="E94" s="122" t="str">
        <f ca="1">IFERROR(INDIRECT(ADDRESS(MATCH(VALUE(RIGHT(B94,LEN(B94)-FIND("---",B94)-2)),CatProdSpec!I:I,0),3,1,1,"CatProdSpec")),"")</f>
        <v/>
      </c>
      <c r="F94" s="181" t="str">
        <f t="shared" ca="1" si="5"/>
        <v/>
      </c>
      <c r="G94" s="176" t="str">
        <f ca="1">IF(SUMIF(Pharmaceuticals!$C:$C,$B94,Pharmaceuticals!AG:AG)+SUMIF('Health Products &amp; Equipment'!$C:$C,$B94,'Health Products &amp; Equipment'!AG:AG)+SUMIF('Other Pharma &amp; Health Products'!$C:$C,$B94,'Other Pharma &amp; Health Products'!AG:AG)+SUMIF('PSM Costs'!$C:$C,$B94,'PSM Costs'!AG:AG)&gt;0,SUMIF(Pharmaceuticals!$C:$C,$B94,Pharmaceuticals!AG:AG)+SUMIF('Health Products &amp; Equipment'!$C:$C,$B94,'Health Products &amp; Equipment'!AG:AG)+SUMIF('Other Pharma &amp; Health Products'!$C:$C,$B94,'Other Pharma &amp; Health Products'!AG:AG)+SUMIF('PSM Costs'!$C:$C,$B94,'PSM Costs'!AG:AG),"")</f>
        <v/>
      </c>
      <c r="H94" s="176" t="str">
        <f ca="1">IF(SUMIF(Pharmaceuticals!$C:$C,$B94,Pharmaceuticals!AH:AH)+SUMIF('Health Products &amp; Equipment'!$C:$C,$B94,'Health Products &amp; Equipment'!AH:AH)+SUMIF('Other Pharma &amp; Health Products'!$C:$C,$B94,'Other Pharma &amp; Health Products'!AH:AH)+SUMIF('PSM Costs'!$C:$C,$B94,'PSM Costs'!AH:AH)&gt;0,SUMIF(Pharmaceuticals!$C:$C,$B94,Pharmaceuticals!AH:AH)+SUMIF('Health Products &amp; Equipment'!$C:$C,$B94,'Health Products &amp; Equipment'!AH:AH)+SUMIF('Other Pharma &amp; Health Products'!$C:$C,$B94,'Other Pharma &amp; Health Products'!AH:AH)+SUMIF('PSM Costs'!$C:$C,$B94,'PSM Costs'!AH:AH),"")</f>
        <v/>
      </c>
      <c r="I94" s="182" t="str">
        <f t="shared" ca="1" si="6"/>
        <v/>
      </c>
      <c r="J94" s="123" t="str">
        <f ca="1">IF(SUMIF(Pharmaceuticals!$C:$C,$B94,Pharmaceuticals!AT:AT)+SUMIF('Health Products &amp; Equipment'!$C:$C,$B94,'Health Products &amp; Equipment'!AT:AT)+SUMIF('Other Pharma &amp; Health Products'!$C:$C,$B94,'Other Pharma &amp; Health Products'!AT:AT)+SUMIF('PSM Costs'!$C:$C,$B94,'PSM Costs'!AT:AT)&gt;0,SUMIF(Pharmaceuticals!$C:$C,$B94,Pharmaceuticals!AT:AT)+SUMIF('Health Products &amp; Equipment'!$C:$C,$B94,'Health Products &amp; Equipment'!AT:AT)+SUMIF('Other Pharma &amp; Health Products'!$C:$C,$B94,'Other Pharma &amp; Health Products'!AT:AT)+SUMIF('PSM Costs'!$C:$C,$B94,'PSM Costs'!AT:AT),"")</f>
        <v/>
      </c>
      <c r="K94" s="123" t="str">
        <f ca="1">IF(SUMIF(Pharmaceuticals!$C:$C,$B94,Pharmaceuticals!AU:AU)+SUMIF('Health Products &amp; Equipment'!$C:$C,$B94,'Health Products &amp; Equipment'!AU:AU)+SUMIF('Other Pharma &amp; Health Products'!$C:$C,$B94,'Other Pharma &amp; Health Products'!AU:AU)+SUMIF('PSM Costs'!$C:$C,$B94,'PSM Costs'!AU:AU)&gt;0,SUMIF(Pharmaceuticals!$C:$C,$B94,Pharmaceuticals!AU:AU)+SUMIF('Health Products &amp; Equipment'!$C:$C,$B94,'Health Products &amp; Equipment'!AU:AU)+SUMIF('Other Pharma &amp; Health Products'!$C:$C,$B94,'Other Pharma &amp; Health Products'!AU:AU)+SUMIF('PSM Costs'!$C:$C,$B94,'PSM Costs'!AU:AU),"")</f>
        <v/>
      </c>
      <c r="L94" s="181" t="str">
        <f t="shared" ca="1" si="7"/>
        <v/>
      </c>
      <c r="M94" s="176" t="str">
        <f ca="1">IF(SUMIF(Pharmaceuticals!$C:$C,$B94,Pharmaceuticals!BG:BG)+SUMIF('Health Products &amp; Equipment'!$C:$C,$B94,'Health Products &amp; Equipment'!BG:BG)+SUMIF('Other Pharma &amp; Health Products'!$C:$C,$B94,'Other Pharma &amp; Health Products'!BG:BG)+SUMIF('PSM Costs'!$C:$C,$B94,'PSM Costs'!BG:BG)&gt;0,SUMIF(Pharmaceuticals!$C:$C,$B94,Pharmaceuticals!BG:BG)+SUMIF('Health Products &amp; Equipment'!$C:$C,$B94,'Health Products &amp; Equipment'!BG:BG)+SUMIF('Other Pharma &amp; Health Products'!$C:$C,$B94,'Other Pharma &amp; Health Products'!BG:BG)+SUMIF('PSM Costs'!$C:$C,$B94,'PSM Costs'!BG:BG),"")</f>
        <v/>
      </c>
      <c r="N94" s="176" t="str">
        <f ca="1">IF(SUMIF(Pharmaceuticals!$C:$C,$B94,Pharmaceuticals!BH:BH)+SUMIF('Health Products &amp; Equipment'!$C:$C,$B94,'Health Products &amp; Equipment'!BH:BH)+SUMIF('Other Pharma &amp; Health Products'!$C:$C,$B94,'Other Pharma &amp; Health Products'!BH:BH)+SUMIF('PSM Costs'!$C:$C,$B94,'PSM Costs'!BH:BH)&gt;0,SUMIF(Pharmaceuticals!$C:$C,$B94,Pharmaceuticals!BH:BH)+SUMIF('Health Products &amp; Equipment'!$C:$C,$B94,'Health Products &amp; Equipment'!BH:BH)+SUMIF('Other Pharma &amp; Health Products'!$C:$C,$B94,'Other Pharma &amp; Health Products'!BH:BH)+SUMIF('PSM Costs'!$C:$C,$B94,'PSM Costs'!BH:BH),"")</f>
        <v/>
      </c>
      <c r="O94" s="182" t="str">
        <f t="shared" ca="1" si="8"/>
        <v/>
      </c>
      <c r="P94" s="123" t="str">
        <f ca="1">IF(SUMIF(Pharmaceuticals!$C:$C,$B94,Pharmaceuticals!BT:BT)+SUMIF('Health Products &amp; Equipment'!$C:$C,$B94,'Health Products &amp; Equipment'!BT:BT)+SUMIF('Other Pharma &amp; Health Products'!$C:$C,$B94,'Other Pharma &amp; Health Products'!BT:BT)+SUMIF('PSM Costs'!$C:$C,$B94,'PSM Costs'!BT:BT)&gt;0,SUMIF(Pharmaceuticals!$C:$C,$B94,Pharmaceuticals!BT:BT)+SUMIF('Health Products &amp; Equipment'!$C:$C,$B94,'Health Products &amp; Equipment'!BT:BT)+SUMIF('Other Pharma &amp; Health Products'!$C:$C,$B94,'Other Pharma &amp; Health Products'!BT:BT)+SUMIF('PSM Costs'!$C:$C,$B94,'PSM Costs'!BT:BT),"")</f>
        <v/>
      </c>
      <c r="Q94" s="123" t="str">
        <f ca="1">IF(SUMIF(Pharmaceuticals!$C:$C,$B94,Pharmaceuticals!BU:BU)+SUMIF('Health Products &amp; Equipment'!$C:$C,$B94,'Health Products &amp; Equipment'!BU:BU)+SUMIF('Other Pharma &amp; Health Products'!$C:$C,$B94,'Other Pharma &amp; Health Products'!BU:BU)+SUMIF('PSM Costs'!$C:$C,$B94,'PSM Costs'!BU:BU)&gt;0,SUMIF(Pharmaceuticals!$C:$C,$B94,Pharmaceuticals!BU:BU)+SUMIF('Health Products &amp; Equipment'!$C:$C,$B94,'Health Products &amp; Equipment'!BU:BU)+SUMIF('Other Pharma &amp; Health Products'!$C:$C,$B94,'Other Pharma &amp; Health Products'!BU:BU)+SUMIF('PSM Costs'!$C:$C,$B94,'PSM Costs'!BU:BU),"")</f>
        <v/>
      </c>
      <c r="R94" s="176" t="str">
        <f t="shared" ca="1" si="9"/>
        <v/>
      </c>
    </row>
    <row r="95" spans="1:18" hidden="1" x14ac:dyDescent="0.2">
      <c r="A95" s="107">
        <v>88</v>
      </c>
      <c r="B95" s="107" t="str">
        <f ca="1">IFERROR(VLOOKUP(A95,'Rank unique CI-Prod-Spec'!I:J,2,FALSE),"")</f>
        <v/>
      </c>
      <c r="C95" s="122" t="str">
        <f ca="1">IFERROR(VLOOKUP(LEFT(B95,FIND("--",B95)-1),CatCostInp!D:E,2,FALSE),"")</f>
        <v/>
      </c>
      <c r="D95" s="122" t="str">
        <f ca="1">IFERROR(INDIRECT(ADDRESS(MATCH(VALUE(MID(B95,FIND("--",B95)+2,FIND("---",B95)-FIND("--",B95)-2)),CatProd!G:G,0),2,1,1,"CatProd")),"")</f>
        <v/>
      </c>
      <c r="E95" s="122" t="str">
        <f ca="1">IFERROR(INDIRECT(ADDRESS(MATCH(VALUE(RIGHT(B95,LEN(B95)-FIND("---",B95)-2)),CatProdSpec!I:I,0),3,1,1,"CatProdSpec")),"")</f>
        <v/>
      </c>
      <c r="F95" s="181" t="str">
        <f t="shared" ca="1" si="5"/>
        <v/>
      </c>
      <c r="G95" s="176" t="str">
        <f ca="1">IF(SUMIF(Pharmaceuticals!$C:$C,$B95,Pharmaceuticals!AG:AG)+SUMIF('Health Products &amp; Equipment'!$C:$C,$B95,'Health Products &amp; Equipment'!AG:AG)+SUMIF('Other Pharma &amp; Health Products'!$C:$C,$B95,'Other Pharma &amp; Health Products'!AG:AG)+SUMIF('PSM Costs'!$C:$C,$B95,'PSM Costs'!AG:AG)&gt;0,SUMIF(Pharmaceuticals!$C:$C,$B95,Pharmaceuticals!AG:AG)+SUMIF('Health Products &amp; Equipment'!$C:$C,$B95,'Health Products &amp; Equipment'!AG:AG)+SUMIF('Other Pharma &amp; Health Products'!$C:$C,$B95,'Other Pharma &amp; Health Products'!AG:AG)+SUMIF('PSM Costs'!$C:$C,$B95,'PSM Costs'!AG:AG),"")</f>
        <v/>
      </c>
      <c r="H95" s="176" t="str">
        <f ca="1">IF(SUMIF(Pharmaceuticals!$C:$C,$B95,Pharmaceuticals!AH:AH)+SUMIF('Health Products &amp; Equipment'!$C:$C,$B95,'Health Products &amp; Equipment'!AH:AH)+SUMIF('Other Pharma &amp; Health Products'!$C:$C,$B95,'Other Pharma &amp; Health Products'!AH:AH)+SUMIF('PSM Costs'!$C:$C,$B95,'PSM Costs'!AH:AH)&gt;0,SUMIF(Pharmaceuticals!$C:$C,$B95,Pharmaceuticals!AH:AH)+SUMIF('Health Products &amp; Equipment'!$C:$C,$B95,'Health Products &amp; Equipment'!AH:AH)+SUMIF('Other Pharma &amp; Health Products'!$C:$C,$B95,'Other Pharma &amp; Health Products'!AH:AH)+SUMIF('PSM Costs'!$C:$C,$B95,'PSM Costs'!AH:AH),"")</f>
        <v/>
      </c>
      <c r="I95" s="182" t="str">
        <f t="shared" ca="1" si="6"/>
        <v/>
      </c>
      <c r="J95" s="123" t="str">
        <f ca="1">IF(SUMIF(Pharmaceuticals!$C:$C,$B95,Pharmaceuticals!AT:AT)+SUMIF('Health Products &amp; Equipment'!$C:$C,$B95,'Health Products &amp; Equipment'!AT:AT)+SUMIF('Other Pharma &amp; Health Products'!$C:$C,$B95,'Other Pharma &amp; Health Products'!AT:AT)+SUMIF('PSM Costs'!$C:$C,$B95,'PSM Costs'!AT:AT)&gt;0,SUMIF(Pharmaceuticals!$C:$C,$B95,Pharmaceuticals!AT:AT)+SUMIF('Health Products &amp; Equipment'!$C:$C,$B95,'Health Products &amp; Equipment'!AT:AT)+SUMIF('Other Pharma &amp; Health Products'!$C:$C,$B95,'Other Pharma &amp; Health Products'!AT:AT)+SUMIF('PSM Costs'!$C:$C,$B95,'PSM Costs'!AT:AT),"")</f>
        <v/>
      </c>
      <c r="K95" s="123" t="str">
        <f ca="1">IF(SUMIF(Pharmaceuticals!$C:$C,$B95,Pharmaceuticals!AU:AU)+SUMIF('Health Products &amp; Equipment'!$C:$C,$B95,'Health Products &amp; Equipment'!AU:AU)+SUMIF('Other Pharma &amp; Health Products'!$C:$C,$B95,'Other Pharma &amp; Health Products'!AU:AU)+SUMIF('PSM Costs'!$C:$C,$B95,'PSM Costs'!AU:AU)&gt;0,SUMIF(Pharmaceuticals!$C:$C,$B95,Pharmaceuticals!AU:AU)+SUMIF('Health Products &amp; Equipment'!$C:$C,$B95,'Health Products &amp; Equipment'!AU:AU)+SUMIF('Other Pharma &amp; Health Products'!$C:$C,$B95,'Other Pharma &amp; Health Products'!AU:AU)+SUMIF('PSM Costs'!$C:$C,$B95,'PSM Costs'!AU:AU),"")</f>
        <v/>
      </c>
      <c r="L95" s="181" t="str">
        <f t="shared" ca="1" si="7"/>
        <v/>
      </c>
      <c r="M95" s="176" t="str">
        <f ca="1">IF(SUMIF(Pharmaceuticals!$C:$C,$B95,Pharmaceuticals!BG:BG)+SUMIF('Health Products &amp; Equipment'!$C:$C,$B95,'Health Products &amp; Equipment'!BG:BG)+SUMIF('Other Pharma &amp; Health Products'!$C:$C,$B95,'Other Pharma &amp; Health Products'!BG:BG)+SUMIF('PSM Costs'!$C:$C,$B95,'PSM Costs'!BG:BG)&gt;0,SUMIF(Pharmaceuticals!$C:$C,$B95,Pharmaceuticals!BG:BG)+SUMIF('Health Products &amp; Equipment'!$C:$C,$B95,'Health Products &amp; Equipment'!BG:BG)+SUMIF('Other Pharma &amp; Health Products'!$C:$C,$B95,'Other Pharma &amp; Health Products'!BG:BG)+SUMIF('PSM Costs'!$C:$C,$B95,'PSM Costs'!BG:BG),"")</f>
        <v/>
      </c>
      <c r="N95" s="176" t="str">
        <f ca="1">IF(SUMIF(Pharmaceuticals!$C:$C,$B95,Pharmaceuticals!BH:BH)+SUMIF('Health Products &amp; Equipment'!$C:$C,$B95,'Health Products &amp; Equipment'!BH:BH)+SUMIF('Other Pharma &amp; Health Products'!$C:$C,$B95,'Other Pharma &amp; Health Products'!BH:BH)+SUMIF('PSM Costs'!$C:$C,$B95,'PSM Costs'!BH:BH)&gt;0,SUMIF(Pharmaceuticals!$C:$C,$B95,Pharmaceuticals!BH:BH)+SUMIF('Health Products &amp; Equipment'!$C:$C,$B95,'Health Products &amp; Equipment'!BH:BH)+SUMIF('Other Pharma &amp; Health Products'!$C:$C,$B95,'Other Pharma &amp; Health Products'!BH:BH)+SUMIF('PSM Costs'!$C:$C,$B95,'PSM Costs'!BH:BH),"")</f>
        <v/>
      </c>
      <c r="O95" s="182" t="str">
        <f t="shared" ca="1" si="8"/>
        <v/>
      </c>
      <c r="P95" s="123" t="str">
        <f ca="1">IF(SUMIF(Pharmaceuticals!$C:$C,$B95,Pharmaceuticals!BT:BT)+SUMIF('Health Products &amp; Equipment'!$C:$C,$B95,'Health Products &amp; Equipment'!BT:BT)+SUMIF('Other Pharma &amp; Health Products'!$C:$C,$B95,'Other Pharma &amp; Health Products'!BT:BT)+SUMIF('PSM Costs'!$C:$C,$B95,'PSM Costs'!BT:BT)&gt;0,SUMIF(Pharmaceuticals!$C:$C,$B95,Pharmaceuticals!BT:BT)+SUMIF('Health Products &amp; Equipment'!$C:$C,$B95,'Health Products &amp; Equipment'!BT:BT)+SUMIF('Other Pharma &amp; Health Products'!$C:$C,$B95,'Other Pharma &amp; Health Products'!BT:BT)+SUMIF('PSM Costs'!$C:$C,$B95,'PSM Costs'!BT:BT),"")</f>
        <v/>
      </c>
      <c r="Q95" s="123" t="str">
        <f ca="1">IF(SUMIF(Pharmaceuticals!$C:$C,$B95,Pharmaceuticals!BU:BU)+SUMIF('Health Products &amp; Equipment'!$C:$C,$B95,'Health Products &amp; Equipment'!BU:BU)+SUMIF('Other Pharma &amp; Health Products'!$C:$C,$B95,'Other Pharma &amp; Health Products'!BU:BU)+SUMIF('PSM Costs'!$C:$C,$B95,'PSM Costs'!BU:BU)&gt;0,SUMIF(Pharmaceuticals!$C:$C,$B95,Pharmaceuticals!BU:BU)+SUMIF('Health Products &amp; Equipment'!$C:$C,$B95,'Health Products &amp; Equipment'!BU:BU)+SUMIF('Other Pharma &amp; Health Products'!$C:$C,$B95,'Other Pharma &amp; Health Products'!BU:BU)+SUMIF('PSM Costs'!$C:$C,$B95,'PSM Costs'!BU:BU),"")</f>
        <v/>
      </c>
      <c r="R95" s="176" t="str">
        <f t="shared" ca="1" si="9"/>
        <v/>
      </c>
    </row>
    <row r="96" spans="1:18" hidden="1" x14ac:dyDescent="0.2">
      <c r="A96" s="107">
        <v>89</v>
      </c>
      <c r="B96" s="107" t="str">
        <f ca="1">IFERROR(VLOOKUP(A96,'Rank unique CI-Prod-Spec'!I:J,2,FALSE),"")</f>
        <v/>
      </c>
      <c r="C96" s="122" t="str">
        <f ca="1">IFERROR(VLOOKUP(LEFT(B96,FIND("--",B96)-1),CatCostInp!D:E,2,FALSE),"")</f>
        <v/>
      </c>
      <c r="D96" s="122" t="str">
        <f ca="1">IFERROR(INDIRECT(ADDRESS(MATCH(VALUE(MID(B96,FIND("--",B96)+2,FIND("---",B96)-FIND("--",B96)-2)),CatProd!G:G,0),2,1,1,"CatProd")),"")</f>
        <v/>
      </c>
      <c r="E96" s="122" t="str">
        <f ca="1">IFERROR(INDIRECT(ADDRESS(MATCH(VALUE(RIGHT(B96,LEN(B96)-FIND("---",B96)-2)),CatProdSpec!I:I,0),3,1,1,"CatProdSpec")),"")</f>
        <v/>
      </c>
      <c r="F96" s="181" t="str">
        <f t="shared" ca="1" si="5"/>
        <v/>
      </c>
      <c r="G96" s="176" t="str">
        <f ca="1">IF(SUMIF(Pharmaceuticals!$C:$C,$B96,Pharmaceuticals!AG:AG)+SUMIF('Health Products &amp; Equipment'!$C:$C,$B96,'Health Products &amp; Equipment'!AG:AG)+SUMIF('Other Pharma &amp; Health Products'!$C:$C,$B96,'Other Pharma &amp; Health Products'!AG:AG)+SUMIF('PSM Costs'!$C:$C,$B96,'PSM Costs'!AG:AG)&gt;0,SUMIF(Pharmaceuticals!$C:$C,$B96,Pharmaceuticals!AG:AG)+SUMIF('Health Products &amp; Equipment'!$C:$C,$B96,'Health Products &amp; Equipment'!AG:AG)+SUMIF('Other Pharma &amp; Health Products'!$C:$C,$B96,'Other Pharma &amp; Health Products'!AG:AG)+SUMIF('PSM Costs'!$C:$C,$B96,'PSM Costs'!AG:AG),"")</f>
        <v/>
      </c>
      <c r="H96" s="176" t="str">
        <f ca="1">IF(SUMIF(Pharmaceuticals!$C:$C,$B96,Pharmaceuticals!AH:AH)+SUMIF('Health Products &amp; Equipment'!$C:$C,$B96,'Health Products &amp; Equipment'!AH:AH)+SUMIF('Other Pharma &amp; Health Products'!$C:$C,$B96,'Other Pharma &amp; Health Products'!AH:AH)+SUMIF('PSM Costs'!$C:$C,$B96,'PSM Costs'!AH:AH)&gt;0,SUMIF(Pharmaceuticals!$C:$C,$B96,Pharmaceuticals!AH:AH)+SUMIF('Health Products &amp; Equipment'!$C:$C,$B96,'Health Products &amp; Equipment'!AH:AH)+SUMIF('Other Pharma &amp; Health Products'!$C:$C,$B96,'Other Pharma &amp; Health Products'!AH:AH)+SUMIF('PSM Costs'!$C:$C,$B96,'PSM Costs'!AH:AH),"")</f>
        <v/>
      </c>
      <c r="I96" s="182" t="str">
        <f t="shared" ca="1" si="6"/>
        <v/>
      </c>
      <c r="J96" s="123" t="str">
        <f ca="1">IF(SUMIF(Pharmaceuticals!$C:$C,$B96,Pharmaceuticals!AT:AT)+SUMIF('Health Products &amp; Equipment'!$C:$C,$B96,'Health Products &amp; Equipment'!AT:AT)+SUMIF('Other Pharma &amp; Health Products'!$C:$C,$B96,'Other Pharma &amp; Health Products'!AT:AT)+SUMIF('PSM Costs'!$C:$C,$B96,'PSM Costs'!AT:AT)&gt;0,SUMIF(Pharmaceuticals!$C:$C,$B96,Pharmaceuticals!AT:AT)+SUMIF('Health Products &amp; Equipment'!$C:$C,$B96,'Health Products &amp; Equipment'!AT:AT)+SUMIF('Other Pharma &amp; Health Products'!$C:$C,$B96,'Other Pharma &amp; Health Products'!AT:AT)+SUMIF('PSM Costs'!$C:$C,$B96,'PSM Costs'!AT:AT),"")</f>
        <v/>
      </c>
      <c r="K96" s="123" t="str">
        <f ca="1">IF(SUMIF(Pharmaceuticals!$C:$C,$B96,Pharmaceuticals!AU:AU)+SUMIF('Health Products &amp; Equipment'!$C:$C,$B96,'Health Products &amp; Equipment'!AU:AU)+SUMIF('Other Pharma &amp; Health Products'!$C:$C,$B96,'Other Pharma &amp; Health Products'!AU:AU)+SUMIF('PSM Costs'!$C:$C,$B96,'PSM Costs'!AU:AU)&gt;0,SUMIF(Pharmaceuticals!$C:$C,$B96,Pharmaceuticals!AU:AU)+SUMIF('Health Products &amp; Equipment'!$C:$C,$B96,'Health Products &amp; Equipment'!AU:AU)+SUMIF('Other Pharma &amp; Health Products'!$C:$C,$B96,'Other Pharma &amp; Health Products'!AU:AU)+SUMIF('PSM Costs'!$C:$C,$B96,'PSM Costs'!AU:AU),"")</f>
        <v/>
      </c>
      <c r="L96" s="181" t="str">
        <f t="shared" ca="1" si="7"/>
        <v/>
      </c>
      <c r="M96" s="176" t="str">
        <f ca="1">IF(SUMIF(Pharmaceuticals!$C:$C,$B96,Pharmaceuticals!BG:BG)+SUMIF('Health Products &amp; Equipment'!$C:$C,$B96,'Health Products &amp; Equipment'!BG:BG)+SUMIF('Other Pharma &amp; Health Products'!$C:$C,$B96,'Other Pharma &amp; Health Products'!BG:BG)+SUMIF('PSM Costs'!$C:$C,$B96,'PSM Costs'!BG:BG)&gt;0,SUMIF(Pharmaceuticals!$C:$C,$B96,Pharmaceuticals!BG:BG)+SUMIF('Health Products &amp; Equipment'!$C:$C,$B96,'Health Products &amp; Equipment'!BG:BG)+SUMIF('Other Pharma &amp; Health Products'!$C:$C,$B96,'Other Pharma &amp; Health Products'!BG:BG)+SUMIF('PSM Costs'!$C:$C,$B96,'PSM Costs'!BG:BG),"")</f>
        <v/>
      </c>
      <c r="N96" s="176" t="str">
        <f ca="1">IF(SUMIF(Pharmaceuticals!$C:$C,$B96,Pharmaceuticals!BH:BH)+SUMIF('Health Products &amp; Equipment'!$C:$C,$B96,'Health Products &amp; Equipment'!BH:BH)+SUMIF('Other Pharma &amp; Health Products'!$C:$C,$B96,'Other Pharma &amp; Health Products'!BH:BH)+SUMIF('PSM Costs'!$C:$C,$B96,'PSM Costs'!BH:BH)&gt;0,SUMIF(Pharmaceuticals!$C:$C,$B96,Pharmaceuticals!BH:BH)+SUMIF('Health Products &amp; Equipment'!$C:$C,$B96,'Health Products &amp; Equipment'!BH:BH)+SUMIF('Other Pharma &amp; Health Products'!$C:$C,$B96,'Other Pharma &amp; Health Products'!BH:BH)+SUMIF('PSM Costs'!$C:$C,$B96,'PSM Costs'!BH:BH),"")</f>
        <v/>
      </c>
      <c r="O96" s="182" t="str">
        <f t="shared" ca="1" si="8"/>
        <v/>
      </c>
      <c r="P96" s="123" t="str">
        <f ca="1">IF(SUMIF(Pharmaceuticals!$C:$C,$B96,Pharmaceuticals!BT:BT)+SUMIF('Health Products &amp; Equipment'!$C:$C,$B96,'Health Products &amp; Equipment'!BT:BT)+SUMIF('Other Pharma &amp; Health Products'!$C:$C,$B96,'Other Pharma &amp; Health Products'!BT:BT)+SUMIF('PSM Costs'!$C:$C,$B96,'PSM Costs'!BT:BT)&gt;0,SUMIF(Pharmaceuticals!$C:$C,$B96,Pharmaceuticals!BT:BT)+SUMIF('Health Products &amp; Equipment'!$C:$C,$B96,'Health Products &amp; Equipment'!BT:BT)+SUMIF('Other Pharma &amp; Health Products'!$C:$C,$B96,'Other Pharma &amp; Health Products'!BT:BT)+SUMIF('PSM Costs'!$C:$C,$B96,'PSM Costs'!BT:BT),"")</f>
        <v/>
      </c>
      <c r="Q96" s="123" t="str">
        <f ca="1">IF(SUMIF(Pharmaceuticals!$C:$C,$B96,Pharmaceuticals!BU:BU)+SUMIF('Health Products &amp; Equipment'!$C:$C,$B96,'Health Products &amp; Equipment'!BU:BU)+SUMIF('Other Pharma &amp; Health Products'!$C:$C,$B96,'Other Pharma &amp; Health Products'!BU:BU)+SUMIF('PSM Costs'!$C:$C,$B96,'PSM Costs'!BU:BU)&gt;0,SUMIF(Pharmaceuticals!$C:$C,$B96,Pharmaceuticals!BU:BU)+SUMIF('Health Products &amp; Equipment'!$C:$C,$B96,'Health Products &amp; Equipment'!BU:BU)+SUMIF('Other Pharma &amp; Health Products'!$C:$C,$B96,'Other Pharma &amp; Health Products'!BU:BU)+SUMIF('PSM Costs'!$C:$C,$B96,'PSM Costs'!BU:BU),"")</f>
        <v/>
      </c>
      <c r="R96" s="176" t="str">
        <f t="shared" ca="1" si="9"/>
        <v/>
      </c>
    </row>
    <row r="97" spans="1:18" hidden="1" x14ac:dyDescent="0.2">
      <c r="A97" s="107">
        <v>90</v>
      </c>
      <c r="B97" s="107" t="str">
        <f ca="1">IFERROR(VLOOKUP(A97,'Rank unique CI-Prod-Spec'!I:J,2,FALSE),"")</f>
        <v/>
      </c>
      <c r="C97" s="122" t="str">
        <f ca="1">IFERROR(VLOOKUP(LEFT(B97,FIND("--",B97)-1),CatCostInp!D:E,2,FALSE),"")</f>
        <v/>
      </c>
      <c r="D97" s="122" t="str">
        <f ca="1">IFERROR(INDIRECT(ADDRESS(MATCH(VALUE(MID(B97,FIND("--",B97)+2,FIND("---",B97)-FIND("--",B97)-2)),CatProd!G:G,0),2,1,1,"CatProd")),"")</f>
        <v/>
      </c>
      <c r="E97" s="122" t="str">
        <f ca="1">IFERROR(INDIRECT(ADDRESS(MATCH(VALUE(RIGHT(B97,LEN(B97)-FIND("---",B97)-2)),CatProdSpec!I:I,0),3,1,1,"CatProdSpec")),"")</f>
        <v/>
      </c>
      <c r="F97" s="181" t="str">
        <f t="shared" ca="1" si="5"/>
        <v/>
      </c>
      <c r="G97" s="176" t="str">
        <f ca="1">IF(SUMIF(Pharmaceuticals!$C:$C,$B97,Pharmaceuticals!AG:AG)+SUMIF('Health Products &amp; Equipment'!$C:$C,$B97,'Health Products &amp; Equipment'!AG:AG)+SUMIF('Other Pharma &amp; Health Products'!$C:$C,$B97,'Other Pharma &amp; Health Products'!AG:AG)+SUMIF('PSM Costs'!$C:$C,$B97,'PSM Costs'!AG:AG)&gt;0,SUMIF(Pharmaceuticals!$C:$C,$B97,Pharmaceuticals!AG:AG)+SUMIF('Health Products &amp; Equipment'!$C:$C,$B97,'Health Products &amp; Equipment'!AG:AG)+SUMIF('Other Pharma &amp; Health Products'!$C:$C,$B97,'Other Pharma &amp; Health Products'!AG:AG)+SUMIF('PSM Costs'!$C:$C,$B97,'PSM Costs'!AG:AG),"")</f>
        <v/>
      </c>
      <c r="H97" s="176" t="str">
        <f ca="1">IF(SUMIF(Pharmaceuticals!$C:$C,$B97,Pharmaceuticals!AH:AH)+SUMIF('Health Products &amp; Equipment'!$C:$C,$B97,'Health Products &amp; Equipment'!AH:AH)+SUMIF('Other Pharma &amp; Health Products'!$C:$C,$B97,'Other Pharma &amp; Health Products'!AH:AH)+SUMIF('PSM Costs'!$C:$C,$B97,'PSM Costs'!AH:AH)&gt;0,SUMIF(Pharmaceuticals!$C:$C,$B97,Pharmaceuticals!AH:AH)+SUMIF('Health Products &amp; Equipment'!$C:$C,$B97,'Health Products &amp; Equipment'!AH:AH)+SUMIF('Other Pharma &amp; Health Products'!$C:$C,$B97,'Other Pharma &amp; Health Products'!AH:AH)+SUMIF('PSM Costs'!$C:$C,$B97,'PSM Costs'!AH:AH),"")</f>
        <v/>
      </c>
      <c r="I97" s="182" t="str">
        <f t="shared" ca="1" si="6"/>
        <v/>
      </c>
      <c r="J97" s="123" t="str">
        <f ca="1">IF(SUMIF(Pharmaceuticals!$C:$C,$B97,Pharmaceuticals!AT:AT)+SUMIF('Health Products &amp; Equipment'!$C:$C,$B97,'Health Products &amp; Equipment'!AT:AT)+SUMIF('Other Pharma &amp; Health Products'!$C:$C,$B97,'Other Pharma &amp; Health Products'!AT:AT)+SUMIF('PSM Costs'!$C:$C,$B97,'PSM Costs'!AT:AT)&gt;0,SUMIF(Pharmaceuticals!$C:$C,$B97,Pharmaceuticals!AT:AT)+SUMIF('Health Products &amp; Equipment'!$C:$C,$B97,'Health Products &amp; Equipment'!AT:AT)+SUMIF('Other Pharma &amp; Health Products'!$C:$C,$B97,'Other Pharma &amp; Health Products'!AT:AT)+SUMIF('PSM Costs'!$C:$C,$B97,'PSM Costs'!AT:AT),"")</f>
        <v/>
      </c>
      <c r="K97" s="123" t="str">
        <f ca="1">IF(SUMIF(Pharmaceuticals!$C:$C,$B97,Pharmaceuticals!AU:AU)+SUMIF('Health Products &amp; Equipment'!$C:$C,$B97,'Health Products &amp; Equipment'!AU:AU)+SUMIF('Other Pharma &amp; Health Products'!$C:$C,$B97,'Other Pharma &amp; Health Products'!AU:AU)+SUMIF('PSM Costs'!$C:$C,$B97,'PSM Costs'!AU:AU)&gt;0,SUMIF(Pharmaceuticals!$C:$C,$B97,Pharmaceuticals!AU:AU)+SUMIF('Health Products &amp; Equipment'!$C:$C,$B97,'Health Products &amp; Equipment'!AU:AU)+SUMIF('Other Pharma &amp; Health Products'!$C:$C,$B97,'Other Pharma &amp; Health Products'!AU:AU)+SUMIF('PSM Costs'!$C:$C,$B97,'PSM Costs'!AU:AU),"")</f>
        <v/>
      </c>
      <c r="L97" s="181" t="str">
        <f t="shared" ca="1" si="7"/>
        <v/>
      </c>
      <c r="M97" s="176" t="str">
        <f ca="1">IF(SUMIF(Pharmaceuticals!$C:$C,$B97,Pharmaceuticals!BG:BG)+SUMIF('Health Products &amp; Equipment'!$C:$C,$B97,'Health Products &amp; Equipment'!BG:BG)+SUMIF('Other Pharma &amp; Health Products'!$C:$C,$B97,'Other Pharma &amp; Health Products'!BG:BG)+SUMIF('PSM Costs'!$C:$C,$B97,'PSM Costs'!BG:BG)&gt;0,SUMIF(Pharmaceuticals!$C:$C,$B97,Pharmaceuticals!BG:BG)+SUMIF('Health Products &amp; Equipment'!$C:$C,$B97,'Health Products &amp; Equipment'!BG:BG)+SUMIF('Other Pharma &amp; Health Products'!$C:$C,$B97,'Other Pharma &amp; Health Products'!BG:BG)+SUMIF('PSM Costs'!$C:$C,$B97,'PSM Costs'!BG:BG),"")</f>
        <v/>
      </c>
      <c r="N97" s="176" t="str">
        <f ca="1">IF(SUMIF(Pharmaceuticals!$C:$C,$B97,Pharmaceuticals!BH:BH)+SUMIF('Health Products &amp; Equipment'!$C:$C,$B97,'Health Products &amp; Equipment'!BH:BH)+SUMIF('Other Pharma &amp; Health Products'!$C:$C,$B97,'Other Pharma &amp; Health Products'!BH:BH)+SUMIF('PSM Costs'!$C:$C,$B97,'PSM Costs'!BH:BH)&gt;0,SUMIF(Pharmaceuticals!$C:$C,$B97,Pharmaceuticals!BH:BH)+SUMIF('Health Products &amp; Equipment'!$C:$C,$B97,'Health Products &amp; Equipment'!BH:BH)+SUMIF('Other Pharma &amp; Health Products'!$C:$C,$B97,'Other Pharma &amp; Health Products'!BH:BH)+SUMIF('PSM Costs'!$C:$C,$B97,'PSM Costs'!BH:BH),"")</f>
        <v/>
      </c>
      <c r="O97" s="182" t="str">
        <f t="shared" ca="1" si="8"/>
        <v/>
      </c>
      <c r="P97" s="123" t="str">
        <f ca="1">IF(SUMIF(Pharmaceuticals!$C:$C,$B97,Pharmaceuticals!BT:BT)+SUMIF('Health Products &amp; Equipment'!$C:$C,$B97,'Health Products &amp; Equipment'!BT:BT)+SUMIF('Other Pharma &amp; Health Products'!$C:$C,$B97,'Other Pharma &amp; Health Products'!BT:BT)+SUMIF('PSM Costs'!$C:$C,$B97,'PSM Costs'!BT:BT)&gt;0,SUMIF(Pharmaceuticals!$C:$C,$B97,Pharmaceuticals!BT:BT)+SUMIF('Health Products &amp; Equipment'!$C:$C,$B97,'Health Products &amp; Equipment'!BT:BT)+SUMIF('Other Pharma &amp; Health Products'!$C:$C,$B97,'Other Pharma &amp; Health Products'!BT:BT)+SUMIF('PSM Costs'!$C:$C,$B97,'PSM Costs'!BT:BT),"")</f>
        <v/>
      </c>
      <c r="Q97" s="123" t="str">
        <f ca="1">IF(SUMIF(Pharmaceuticals!$C:$C,$B97,Pharmaceuticals!BU:BU)+SUMIF('Health Products &amp; Equipment'!$C:$C,$B97,'Health Products &amp; Equipment'!BU:BU)+SUMIF('Other Pharma &amp; Health Products'!$C:$C,$B97,'Other Pharma &amp; Health Products'!BU:BU)+SUMIF('PSM Costs'!$C:$C,$B97,'PSM Costs'!BU:BU)&gt;0,SUMIF(Pharmaceuticals!$C:$C,$B97,Pharmaceuticals!BU:BU)+SUMIF('Health Products &amp; Equipment'!$C:$C,$B97,'Health Products &amp; Equipment'!BU:BU)+SUMIF('Other Pharma &amp; Health Products'!$C:$C,$B97,'Other Pharma &amp; Health Products'!BU:BU)+SUMIF('PSM Costs'!$C:$C,$B97,'PSM Costs'!BU:BU),"")</f>
        <v/>
      </c>
      <c r="R97" s="176" t="str">
        <f t="shared" ca="1" si="9"/>
        <v/>
      </c>
    </row>
    <row r="98" spans="1:18" hidden="1" x14ac:dyDescent="0.2">
      <c r="A98" s="107">
        <v>91</v>
      </c>
      <c r="B98" s="107" t="str">
        <f ca="1">IFERROR(VLOOKUP(A98,'Rank unique CI-Prod-Spec'!I:J,2,FALSE),"")</f>
        <v/>
      </c>
      <c r="C98" s="122" t="str">
        <f ca="1">IFERROR(VLOOKUP(LEFT(B98,FIND("--",B98)-1),CatCostInp!D:E,2,FALSE),"")</f>
        <v/>
      </c>
      <c r="D98" s="122" t="str">
        <f ca="1">IFERROR(INDIRECT(ADDRESS(MATCH(VALUE(MID(B98,FIND("--",B98)+2,FIND("---",B98)-FIND("--",B98)-2)),CatProd!G:G,0),2,1,1,"CatProd")),"")</f>
        <v/>
      </c>
      <c r="E98" s="122" t="str">
        <f ca="1">IFERROR(INDIRECT(ADDRESS(MATCH(VALUE(RIGHT(B98,LEN(B98)-FIND("---",B98)-2)),CatProdSpec!I:I,0),3,1,1,"CatProdSpec")),"")</f>
        <v/>
      </c>
      <c r="F98" s="181" t="str">
        <f t="shared" ca="1" si="5"/>
        <v/>
      </c>
      <c r="G98" s="176" t="str">
        <f ca="1">IF(SUMIF(Pharmaceuticals!$C:$C,$B98,Pharmaceuticals!AG:AG)+SUMIF('Health Products &amp; Equipment'!$C:$C,$B98,'Health Products &amp; Equipment'!AG:AG)+SUMIF('Other Pharma &amp; Health Products'!$C:$C,$B98,'Other Pharma &amp; Health Products'!AG:AG)+SUMIF('PSM Costs'!$C:$C,$B98,'PSM Costs'!AG:AG)&gt;0,SUMIF(Pharmaceuticals!$C:$C,$B98,Pharmaceuticals!AG:AG)+SUMIF('Health Products &amp; Equipment'!$C:$C,$B98,'Health Products &amp; Equipment'!AG:AG)+SUMIF('Other Pharma &amp; Health Products'!$C:$C,$B98,'Other Pharma &amp; Health Products'!AG:AG)+SUMIF('PSM Costs'!$C:$C,$B98,'PSM Costs'!AG:AG),"")</f>
        <v/>
      </c>
      <c r="H98" s="176" t="str">
        <f ca="1">IF(SUMIF(Pharmaceuticals!$C:$C,$B98,Pharmaceuticals!AH:AH)+SUMIF('Health Products &amp; Equipment'!$C:$C,$B98,'Health Products &amp; Equipment'!AH:AH)+SUMIF('Other Pharma &amp; Health Products'!$C:$C,$B98,'Other Pharma &amp; Health Products'!AH:AH)+SUMIF('PSM Costs'!$C:$C,$B98,'PSM Costs'!AH:AH)&gt;0,SUMIF(Pharmaceuticals!$C:$C,$B98,Pharmaceuticals!AH:AH)+SUMIF('Health Products &amp; Equipment'!$C:$C,$B98,'Health Products &amp; Equipment'!AH:AH)+SUMIF('Other Pharma &amp; Health Products'!$C:$C,$B98,'Other Pharma &amp; Health Products'!AH:AH)+SUMIF('PSM Costs'!$C:$C,$B98,'PSM Costs'!AH:AH),"")</f>
        <v/>
      </c>
      <c r="I98" s="182" t="str">
        <f t="shared" ca="1" si="6"/>
        <v/>
      </c>
      <c r="J98" s="123" t="str">
        <f ca="1">IF(SUMIF(Pharmaceuticals!$C:$C,$B98,Pharmaceuticals!AT:AT)+SUMIF('Health Products &amp; Equipment'!$C:$C,$B98,'Health Products &amp; Equipment'!AT:AT)+SUMIF('Other Pharma &amp; Health Products'!$C:$C,$B98,'Other Pharma &amp; Health Products'!AT:AT)+SUMIF('PSM Costs'!$C:$C,$B98,'PSM Costs'!AT:AT)&gt;0,SUMIF(Pharmaceuticals!$C:$C,$B98,Pharmaceuticals!AT:AT)+SUMIF('Health Products &amp; Equipment'!$C:$C,$B98,'Health Products &amp; Equipment'!AT:AT)+SUMIF('Other Pharma &amp; Health Products'!$C:$C,$B98,'Other Pharma &amp; Health Products'!AT:AT)+SUMIF('PSM Costs'!$C:$C,$B98,'PSM Costs'!AT:AT),"")</f>
        <v/>
      </c>
      <c r="K98" s="123" t="str">
        <f ca="1">IF(SUMIF(Pharmaceuticals!$C:$C,$B98,Pharmaceuticals!AU:AU)+SUMIF('Health Products &amp; Equipment'!$C:$C,$B98,'Health Products &amp; Equipment'!AU:AU)+SUMIF('Other Pharma &amp; Health Products'!$C:$C,$B98,'Other Pharma &amp; Health Products'!AU:AU)+SUMIF('PSM Costs'!$C:$C,$B98,'PSM Costs'!AU:AU)&gt;0,SUMIF(Pharmaceuticals!$C:$C,$B98,Pharmaceuticals!AU:AU)+SUMIF('Health Products &amp; Equipment'!$C:$C,$B98,'Health Products &amp; Equipment'!AU:AU)+SUMIF('Other Pharma &amp; Health Products'!$C:$C,$B98,'Other Pharma &amp; Health Products'!AU:AU)+SUMIF('PSM Costs'!$C:$C,$B98,'PSM Costs'!AU:AU),"")</f>
        <v/>
      </c>
      <c r="L98" s="181" t="str">
        <f t="shared" ca="1" si="7"/>
        <v/>
      </c>
      <c r="M98" s="176" t="str">
        <f ca="1">IF(SUMIF(Pharmaceuticals!$C:$C,$B98,Pharmaceuticals!BG:BG)+SUMIF('Health Products &amp; Equipment'!$C:$C,$B98,'Health Products &amp; Equipment'!BG:BG)+SUMIF('Other Pharma &amp; Health Products'!$C:$C,$B98,'Other Pharma &amp; Health Products'!BG:BG)+SUMIF('PSM Costs'!$C:$C,$B98,'PSM Costs'!BG:BG)&gt;0,SUMIF(Pharmaceuticals!$C:$C,$B98,Pharmaceuticals!BG:BG)+SUMIF('Health Products &amp; Equipment'!$C:$C,$B98,'Health Products &amp; Equipment'!BG:BG)+SUMIF('Other Pharma &amp; Health Products'!$C:$C,$B98,'Other Pharma &amp; Health Products'!BG:BG)+SUMIF('PSM Costs'!$C:$C,$B98,'PSM Costs'!BG:BG),"")</f>
        <v/>
      </c>
      <c r="N98" s="176" t="str">
        <f ca="1">IF(SUMIF(Pharmaceuticals!$C:$C,$B98,Pharmaceuticals!BH:BH)+SUMIF('Health Products &amp; Equipment'!$C:$C,$B98,'Health Products &amp; Equipment'!BH:BH)+SUMIF('Other Pharma &amp; Health Products'!$C:$C,$B98,'Other Pharma &amp; Health Products'!BH:BH)+SUMIF('PSM Costs'!$C:$C,$B98,'PSM Costs'!BH:BH)&gt;0,SUMIF(Pharmaceuticals!$C:$C,$B98,Pharmaceuticals!BH:BH)+SUMIF('Health Products &amp; Equipment'!$C:$C,$B98,'Health Products &amp; Equipment'!BH:BH)+SUMIF('Other Pharma &amp; Health Products'!$C:$C,$B98,'Other Pharma &amp; Health Products'!BH:BH)+SUMIF('PSM Costs'!$C:$C,$B98,'PSM Costs'!BH:BH),"")</f>
        <v/>
      </c>
      <c r="O98" s="182" t="str">
        <f t="shared" ca="1" si="8"/>
        <v/>
      </c>
      <c r="P98" s="123" t="str">
        <f ca="1">IF(SUMIF(Pharmaceuticals!$C:$C,$B98,Pharmaceuticals!BT:BT)+SUMIF('Health Products &amp; Equipment'!$C:$C,$B98,'Health Products &amp; Equipment'!BT:BT)+SUMIF('Other Pharma &amp; Health Products'!$C:$C,$B98,'Other Pharma &amp; Health Products'!BT:BT)+SUMIF('PSM Costs'!$C:$C,$B98,'PSM Costs'!BT:BT)&gt;0,SUMIF(Pharmaceuticals!$C:$C,$B98,Pharmaceuticals!BT:BT)+SUMIF('Health Products &amp; Equipment'!$C:$C,$B98,'Health Products &amp; Equipment'!BT:BT)+SUMIF('Other Pharma &amp; Health Products'!$C:$C,$B98,'Other Pharma &amp; Health Products'!BT:BT)+SUMIF('PSM Costs'!$C:$C,$B98,'PSM Costs'!BT:BT),"")</f>
        <v/>
      </c>
      <c r="Q98" s="123" t="str">
        <f ca="1">IF(SUMIF(Pharmaceuticals!$C:$C,$B98,Pharmaceuticals!BU:BU)+SUMIF('Health Products &amp; Equipment'!$C:$C,$B98,'Health Products &amp; Equipment'!BU:BU)+SUMIF('Other Pharma &amp; Health Products'!$C:$C,$B98,'Other Pharma &amp; Health Products'!BU:BU)+SUMIF('PSM Costs'!$C:$C,$B98,'PSM Costs'!BU:BU)&gt;0,SUMIF(Pharmaceuticals!$C:$C,$B98,Pharmaceuticals!BU:BU)+SUMIF('Health Products &amp; Equipment'!$C:$C,$B98,'Health Products &amp; Equipment'!BU:BU)+SUMIF('Other Pharma &amp; Health Products'!$C:$C,$B98,'Other Pharma &amp; Health Products'!BU:BU)+SUMIF('PSM Costs'!$C:$C,$B98,'PSM Costs'!BU:BU),"")</f>
        <v/>
      </c>
      <c r="R98" s="176" t="str">
        <f t="shared" ca="1" si="9"/>
        <v/>
      </c>
    </row>
    <row r="99" spans="1:18" hidden="1" x14ac:dyDescent="0.2">
      <c r="A99" s="107">
        <v>92</v>
      </c>
      <c r="B99" s="107" t="str">
        <f ca="1">IFERROR(VLOOKUP(A99,'Rank unique CI-Prod-Spec'!I:J,2,FALSE),"")</f>
        <v/>
      </c>
      <c r="C99" s="122" t="str">
        <f ca="1">IFERROR(VLOOKUP(LEFT(B99,FIND("--",B99)-1),CatCostInp!D:E,2,FALSE),"")</f>
        <v/>
      </c>
      <c r="D99" s="122" t="str">
        <f ca="1">IFERROR(INDIRECT(ADDRESS(MATCH(VALUE(MID(B99,FIND("--",B99)+2,FIND("---",B99)-FIND("--",B99)-2)),CatProd!G:G,0),2,1,1,"CatProd")),"")</f>
        <v/>
      </c>
      <c r="E99" s="122" t="str">
        <f ca="1">IFERROR(INDIRECT(ADDRESS(MATCH(VALUE(RIGHT(B99,LEN(B99)-FIND("---",B99)-2)),CatProdSpec!I:I,0),3,1,1,"CatProdSpec")),"")</f>
        <v/>
      </c>
      <c r="F99" s="181" t="str">
        <f t="shared" ca="1" si="5"/>
        <v/>
      </c>
      <c r="G99" s="176" t="str">
        <f ca="1">IF(SUMIF(Pharmaceuticals!$C:$C,$B99,Pharmaceuticals!AG:AG)+SUMIF('Health Products &amp; Equipment'!$C:$C,$B99,'Health Products &amp; Equipment'!AG:AG)+SUMIF('Other Pharma &amp; Health Products'!$C:$C,$B99,'Other Pharma &amp; Health Products'!AG:AG)+SUMIF('PSM Costs'!$C:$C,$B99,'PSM Costs'!AG:AG)&gt;0,SUMIF(Pharmaceuticals!$C:$C,$B99,Pharmaceuticals!AG:AG)+SUMIF('Health Products &amp; Equipment'!$C:$C,$B99,'Health Products &amp; Equipment'!AG:AG)+SUMIF('Other Pharma &amp; Health Products'!$C:$C,$B99,'Other Pharma &amp; Health Products'!AG:AG)+SUMIF('PSM Costs'!$C:$C,$B99,'PSM Costs'!AG:AG),"")</f>
        <v/>
      </c>
      <c r="H99" s="176" t="str">
        <f ca="1">IF(SUMIF(Pharmaceuticals!$C:$C,$B99,Pharmaceuticals!AH:AH)+SUMIF('Health Products &amp; Equipment'!$C:$C,$B99,'Health Products &amp; Equipment'!AH:AH)+SUMIF('Other Pharma &amp; Health Products'!$C:$C,$B99,'Other Pharma &amp; Health Products'!AH:AH)+SUMIF('PSM Costs'!$C:$C,$B99,'PSM Costs'!AH:AH)&gt;0,SUMIF(Pharmaceuticals!$C:$C,$B99,Pharmaceuticals!AH:AH)+SUMIF('Health Products &amp; Equipment'!$C:$C,$B99,'Health Products &amp; Equipment'!AH:AH)+SUMIF('Other Pharma &amp; Health Products'!$C:$C,$B99,'Other Pharma &amp; Health Products'!AH:AH)+SUMIF('PSM Costs'!$C:$C,$B99,'PSM Costs'!AH:AH),"")</f>
        <v/>
      </c>
      <c r="I99" s="182" t="str">
        <f t="shared" ca="1" si="6"/>
        <v/>
      </c>
      <c r="J99" s="123" t="str">
        <f ca="1">IF(SUMIF(Pharmaceuticals!$C:$C,$B99,Pharmaceuticals!AT:AT)+SUMIF('Health Products &amp; Equipment'!$C:$C,$B99,'Health Products &amp; Equipment'!AT:AT)+SUMIF('Other Pharma &amp; Health Products'!$C:$C,$B99,'Other Pharma &amp; Health Products'!AT:AT)+SUMIF('PSM Costs'!$C:$C,$B99,'PSM Costs'!AT:AT)&gt;0,SUMIF(Pharmaceuticals!$C:$C,$B99,Pharmaceuticals!AT:AT)+SUMIF('Health Products &amp; Equipment'!$C:$C,$B99,'Health Products &amp; Equipment'!AT:AT)+SUMIF('Other Pharma &amp; Health Products'!$C:$C,$B99,'Other Pharma &amp; Health Products'!AT:AT)+SUMIF('PSM Costs'!$C:$C,$B99,'PSM Costs'!AT:AT),"")</f>
        <v/>
      </c>
      <c r="K99" s="123" t="str">
        <f ca="1">IF(SUMIF(Pharmaceuticals!$C:$C,$B99,Pharmaceuticals!AU:AU)+SUMIF('Health Products &amp; Equipment'!$C:$C,$B99,'Health Products &amp; Equipment'!AU:AU)+SUMIF('Other Pharma &amp; Health Products'!$C:$C,$B99,'Other Pharma &amp; Health Products'!AU:AU)+SUMIF('PSM Costs'!$C:$C,$B99,'PSM Costs'!AU:AU)&gt;0,SUMIF(Pharmaceuticals!$C:$C,$B99,Pharmaceuticals!AU:AU)+SUMIF('Health Products &amp; Equipment'!$C:$C,$B99,'Health Products &amp; Equipment'!AU:AU)+SUMIF('Other Pharma &amp; Health Products'!$C:$C,$B99,'Other Pharma &amp; Health Products'!AU:AU)+SUMIF('PSM Costs'!$C:$C,$B99,'PSM Costs'!AU:AU),"")</f>
        <v/>
      </c>
      <c r="L99" s="181" t="str">
        <f t="shared" ca="1" si="7"/>
        <v/>
      </c>
      <c r="M99" s="176" t="str">
        <f ca="1">IF(SUMIF(Pharmaceuticals!$C:$C,$B99,Pharmaceuticals!BG:BG)+SUMIF('Health Products &amp; Equipment'!$C:$C,$B99,'Health Products &amp; Equipment'!BG:BG)+SUMIF('Other Pharma &amp; Health Products'!$C:$C,$B99,'Other Pharma &amp; Health Products'!BG:BG)+SUMIF('PSM Costs'!$C:$C,$B99,'PSM Costs'!BG:BG)&gt;0,SUMIF(Pharmaceuticals!$C:$C,$B99,Pharmaceuticals!BG:BG)+SUMIF('Health Products &amp; Equipment'!$C:$C,$B99,'Health Products &amp; Equipment'!BG:BG)+SUMIF('Other Pharma &amp; Health Products'!$C:$C,$B99,'Other Pharma &amp; Health Products'!BG:BG)+SUMIF('PSM Costs'!$C:$C,$B99,'PSM Costs'!BG:BG),"")</f>
        <v/>
      </c>
      <c r="N99" s="176" t="str">
        <f ca="1">IF(SUMIF(Pharmaceuticals!$C:$C,$B99,Pharmaceuticals!BH:BH)+SUMIF('Health Products &amp; Equipment'!$C:$C,$B99,'Health Products &amp; Equipment'!BH:BH)+SUMIF('Other Pharma &amp; Health Products'!$C:$C,$B99,'Other Pharma &amp; Health Products'!BH:BH)+SUMIF('PSM Costs'!$C:$C,$B99,'PSM Costs'!BH:BH)&gt;0,SUMIF(Pharmaceuticals!$C:$C,$B99,Pharmaceuticals!BH:BH)+SUMIF('Health Products &amp; Equipment'!$C:$C,$B99,'Health Products &amp; Equipment'!BH:BH)+SUMIF('Other Pharma &amp; Health Products'!$C:$C,$B99,'Other Pharma &amp; Health Products'!BH:BH)+SUMIF('PSM Costs'!$C:$C,$B99,'PSM Costs'!BH:BH),"")</f>
        <v/>
      </c>
      <c r="O99" s="182" t="str">
        <f t="shared" ca="1" si="8"/>
        <v/>
      </c>
      <c r="P99" s="123" t="str">
        <f ca="1">IF(SUMIF(Pharmaceuticals!$C:$C,$B99,Pharmaceuticals!BT:BT)+SUMIF('Health Products &amp; Equipment'!$C:$C,$B99,'Health Products &amp; Equipment'!BT:BT)+SUMIF('Other Pharma &amp; Health Products'!$C:$C,$B99,'Other Pharma &amp; Health Products'!BT:BT)+SUMIF('PSM Costs'!$C:$C,$B99,'PSM Costs'!BT:BT)&gt;0,SUMIF(Pharmaceuticals!$C:$C,$B99,Pharmaceuticals!BT:BT)+SUMIF('Health Products &amp; Equipment'!$C:$C,$B99,'Health Products &amp; Equipment'!BT:BT)+SUMIF('Other Pharma &amp; Health Products'!$C:$C,$B99,'Other Pharma &amp; Health Products'!BT:BT)+SUMIF('PSM Costs'!$C:$C,$B99,'PSM Costs'!BT:BT),"")</f>
        <v/>
      </c>
      <c r="Q99" s="123" t="str">
        <f ca="1">IF(SUMIF(Pharmaceuticals!$C:$C,$B99,Pharmaceuticals!BU:BU)+SUMIF('Health Products &amp; Equipment'!$C:$C,$B99,'Health Products &amp; Equipment'!BU:BU)+SUMIF('Other Pharma &amp; Health Products'!$C:$C,$B99,'Other Pharma &amp; Health Products'!BU:BU)+SUMIF('PSM Costs'!$C:$C,$B99,'PSM Costs'!BU:BU)&gt;0,SUMIF(Pharmaceuticals!$C:$C,$B99,Pharmaceuticals!BU:BU)+SUMIF('Health Products &amp; Equipment'!$C:$C,$B99,'Health Products &amp; Equipment'!BU:BU)+SUMIF('Other Pharma &amp; Health Products'!$C:$C,$B99,'Other Pharma &amp; Health Products'!BU:BU)+SUMIF('PSM Costs'!$C:$C,$B99,'PSM Costs'!BU:BU),"")</f>
        <v/>
      </c>
      <c r="R99" s="176" t="str">
        <f t="shared" ca="1" si="9"/>
        <v/>
      </c>
    </row>
    <row r="100" spans="1:18" hidden="1" x14ac:dyDescent="0.2">
      <c r="A100" s="107">
        <v>93</v>
      </c>
      <c r="B100" s="107" t="str">
        <f ca="1">IFERROR(VLOOKUP(A100,'Rank unique CI-Prod-Spec'!I:J,2,FALSE),"")</f>
        <v/>
      </c>
      <c r="C100" s="122" t="str">
        <f ca="1">IFERROR(VLOOKUP(LEFT(B100,FIND("--",B100)-1),CatCostInp!D:E,2,FALSE),"")</f>
        <v/>
      </c>
      <c r="D100" s="122" t="str">
        <f ca="1">IFERROR(INDIRECT(ADDRESS(MATCH(VALUE(MID(B100,FIND("--",B100)+2,FIND("---",B100)-FIND("--",B100)-2)),CatProd!G:G,0),2,1,1,"CatProd")),"")</f>
        <v/>
      </c>
      <c r="E100" s="122" t="str">
        <f ca="1">IFERROR(INDIRECT(ADDRESS(MATCH(VALUE(RIGHT(B100,LEN(B100)-FIND("---",B100)-2)),CatProdSpec!I:I,0),3,1,1,"CatProdSpec")),"")</f>
        <v/>
      </c>
      <c r="F100" s="181" t="str">
        <f t="shared" ca="1" si="5"/>
        <v/>
      </c>
      <c r="G100" s="176" t="str">
        <f ca="1">IF(SUMIF(Pharmaceuticals!$C:$C,$B100,Pharmaceuticals!AG:AG)+SUMIF('Health Products &amp; Equipment'!$C:$C,$B100,'Health Products &amp; Equipment'!AG:AG)+SUMIF('Other Pharma &amp; Health Products'!$C:$C,$B100,'Other Pharma &amp; Health Products'!AG:AG)+SUMIF('PSM Costs'!$C:$C,$B100,'PSM Costs'!AG:AG)&gt;0,SUMIF(Pharmaceuticals!$C:$C,$B100,Pharmaceuticals!AG:AG)+SUMIF('Health Products &amp; Equipment'!$C:$C,$B100,'Health Products &amp; Equipment'!AG:AG)+SUMIF('Other Pharma &amp; Health Products'!$C:$C,$B100,'Other Pharma &amp; Health Products'!AG:AG)+SUMIF('PSM Costs'!$C:$C,$B100,'PSM Costs'!AG:AG),"")</f>
        <v/>
      </c>
      <c r="H100" s="176" t="str">
        <f ca="1">IF(SUMIF(Pharmaceuticals!$C:$C,$B100,Pharmaceuticals!AH:AH)+SUMIF('Health Products &amp; Equipment'!$C:$C,$B100,'Health Products &amp; Equipment'!AH:AH)+SUMIF('Other Pharma &amp; Health Products'!$C:$C,$B100,'Other Pharma &amp; Health Products'!AH:AH)+SUMIF('PSM Costs'!$C:$C,$B100,'PSM Costs'!AH:AH)&gt;0,SUMIF(Pharmaceuticals!$C:$C,$B100,Pharmaceuticals!AH:AH)+SUMIF('Health Products &amp; Equipment'!$C:$C,$B100,'Health Products &amp; Equipment'!AH:AH)+SUMIF('Other Pharma &amp; Health Products'!$C:$C,$B100,'Other Pharma &amp; Health Products'!AH:AH)+SUMIF('PSM Costs'!$C:$C,$B100,'PSM Costs'!AH:AH),"")</f>
        <v/>
      </c>
      <c r="I100" s="182" t="str">
        <f t="shared" ca="1" si="6"/>
        <v/>
      </c>
      <c r="J100" s="123" t="str">
        <f ca="1">IF(SUMIF(Pharmaceuticals!$C:$C,$B100,Pharmaceuticals!AT:AT)+SUMIF('Health Products &amp; Equipment'!$C:$C,$B100,'Health Products &amp; Equipment'!AT:AT)+SUMIF('Other Pharma &amp; Health Products'!$C:$C,$B100,'Other Pharma &amp; Health Products'!AT:AT)+SUMIF('PSM Costs'!$C:$C,$B100,'PSM Costs'!AT:AT)&gt;0,SUMIF(Pharmaceuticals!$C:$C,$B100,Pharmaceuticals!AT:AT)+SUMIF('Health Products &amp; Equipment'!$C:$C,$B100,'Health Products &amp; Equipment'!AT:AT)+SUMIF('Other Pharma &amp; Health Products'!$C:$C,$B100,'Other Pharma &amp; Health Products'!AT:AT)+SUMIF('PSM Costs'!$C:$C,$B100,'PSM Costs'!AT:AT),"")</f>
        <v/>
      </c>
      <c r="K100" s="123" t="str">
        <f ca="1">IF(SUMIF(Pharmaceuticals!$C:$C,$B100,Pharmaceuticals!AU:AU)+SUMIF('Health Products &amp; Equipment'!$C:$C,$B100,'Health Products &amp; Equipment'!AU:AU)+SUMIF('Other Pharma &amp; Health Products'!$C:$C,$B100,'Other Pharma &amp; Health Products'!AU:AU)+SUMIF('PSM Costs'!$C:$C,$B100,'PSM Costs'!AU:AU)&gt;0,SUMIF(Pharmaceuticals!$C:$C,$B100,Pharmaceuticals!AU:AU)+SUMIF('Health Products &amp; Equipment'!$C:$C,$B100,'Health Products &amp; Equipment'!AU:AU)+SUMIF('Other Pharma &amp; Health Products'!$C:$C,$B100,'Other Pharma &amp; Health Products'!AU:AU)+SUMIF('PSM Costs'!$C:$C,$B100,'PSM Costs'!AU:AU),"")</f>
        <v/>
      </c>
      <c r="L100" s="181" t="str">
        <f t="shared" ca="1" si="7"/>
        <v/>
      </c>
      <c r="M100" s="176" t="str">
        <f ca="1">IF(SUMIF(Pharmaceuticals!$C:$C,$B100,Pharmaceuticals!BG:BG)+SUMIF('Health Products &amp; Equipment'!$C:$C,$B100,'Health Products &amp; Equipment'!BG:BG)+SUMIF('Other Pharma &amp; Health Products'!$C:$C,$B100,'Other Pharma &amp; Health Products'!BG:BG)+SUMIF('PSM Costs'!$C:$C,$B100,'PSM Costs'!BG:BG)&gt;0,SUMIF(Pharmaceuticals!$C:$C,$B100,Pharmaceuticals!BG:BG)+SUMIF('Health Products &amp; Equipment'!$C:$C,$B100,'Health Products &amp; Equipment'!BG:BG)+SUMIF('Other Pharma &amp; Health Products'!$C:$C,$B100,'Other Pharma &amp; Health Products'!BG:BG)+SUMIF('PSM Costs'!$C:$C,$B100,'PSM Costs'!BG:BG),"")</f>
        <v/>
      </c>
      <c r="N100" s="176" t="str">
        <f ca="1">IF(SUMIF(Pharmaceuticals!$C:$C,$B100,Pharmaceuticals!BH:BH)+SUMIF('Health Products &amp; Equipment'!$C:$C,$B100,'Health Products &amp; Equipment'!BH:BH)+SUMIF('Other Pharma &amp; Health Products'!$C:$C,$B100,'Other Pharma &amp; Health Products'!BH:BH)+SUMIF('PSM Costs'!$C:$C,$B100,'PSM Costs'!BH:BH)&gt;0,SUMIF(Pharmaceuticals!$C:$C,$B100,Pharmaceuticals!BH:BH)+SUMIF('Health Products &amp; Equipment'!$C:$C,$B100,'Health Products &amp; Equipment'!BH:BH)+SUMIF('Other Pharma &amp; Health Products'!$C:$C,$B100,'Other Pharma &amp; Health Products'!BH:BH)+SUMIF('PSM Costs'!$C:$C,$B100,'PSM Costs'!BH:BH),"")</f>
        <v/>
      </c>
      <c r="O100" s="182" t="str">
        <f t="shared" ca="1" si="8"/>
        <v/>
      </c>
      <c r="P100" s="123" t="str">
        <f ca="1">IF(SUMIF(Pharmaceuticals!$C:$C,$B100,Pharmaceuticals!BT:BT)+SUMIF('Health Products &amp; Equipment'!$C:$C,$B100,'Health Products &amp; Equipment'!BT:BT)+SUMIF('Other Pharma &amp; Health Products'!$C:$C,$B100,'Other Pharma &amp; Health Products'!BT:BT)+SUMIF('PSM Costs'!$C:$C,$B100,'PSM Costs'!BT:BT)&gt;0,SUMIF(Pharmaceuticals!$C:$C,$B100,Pharmaceuticals!BT:BT)+SUMIF('Health Products &amp; Equipment'!$C:$C,$B100,'Health Products &amp; Equipment'!BT:BT)+SUMIF('Other Pharma &amp; Health Products'!$C:$C,$B100,'Other Pharma &amp; Health Products'!BT:BT)+SUMIF('PSM Costs'!$C:$C,$B100,'PSM Costs'!BT:BT),"")</f>
        <v/>
      </c>
      <c r="Q100" s="123" t="str">
        <f ca="1">IF(SUMIF(Pharmaceuticals!$C:$C,$B100,Pharmaceuticals!BU:BU)+SUMIF('Health Products &amp; Equipment'!$C:$C,$B100,'Health Products &amp; Equipment'!BU:BU)+SUMIF('Other Pharma &amp; Health Products'!$C:$C,$B100,'Other Pharma &amp; Health Products'!BU:BU)+SUMIF('PSM Costs'!$C:$C,$B100,'PSM Costs'!BU:BU)&gt;0,SUMIF(Pharmaceuticals!$C:$C,$B100,Pharmaceuticals!BU:BU)+SUMIF('Health Products &amp; Equipment'!$C:$C,$B100,'Health Products &amp; Equipment'!BU:BU)+SUMIF('Other Pharma &amp; Health Products'!$C:$C,$B100,'Other Pharma &amp; Health Products'!BU:BU)+SUMIF('PSM Costs'!$C:$C,$B100,'PSM Costs'!BU:BU),"")</f>
        <v/>
      </c>
      <c r="R100" s="176" t="str">
        <f t="shared" ca="1" si="9"/>
        <v/>
      </c>
    </row>
    <row r="101" spans="1:18" hidden="1" x14ac:dyDescent="0.2">
      <c r="A101" s="107">
        <v>94</v>
      </c>
      <c r="B101" s="107" t="str">
        <f ca="1">IFERROR(VLOOKUP(A101,'Rank unique CI-Prod-Spec'!I:J,2,FALSE),"")</f>
        <v/>
      </c>
      <c r="C101" s="122" t="str">
        <f ca="1">IFERROR(VLOOKUP(LEFT(B101,FIND("--",B101)-1),CatCostInp!D:E,2,FALSE),"")</f>
        <v/>
      </c>
      <c r="D101" s="122" t="str">
        <f ca="1">IFERROR(INDIRECT(ADDRESS(MATCH(VALUE(MID(B101,FIND("--",B101)+2,FIND("---",B101)-FIND("--",B101)-2)),CatProd!G:G,0),2,1,1,"CatProd")),"")</f>
        <v/>
      </c>
      <c r="E101" s="122" t="str">
        <f ca="1">IFERROR(INDIRECT(ADDRESS(MATCH(VALUE(RIGHT(B101,LEN(B101)-FIND("---",B101)-2)),CatProdSpec!I:I,0),3,1,1,"CatProdSpec")),"")</f>
        <v/>
      </c>
      <c r="F101" s="181" t="str">
        <f t="shared" ca="1" si="5"/>
        <v/>
      </c>
      <c r="G101" s="176" t="str">
        <f ca="1">IF(SUMIF(Pharmaceuticals!$C:$C,$B101,Pharmaceuticals!AG:AG)+SUMIF('Health Products &amp; Equipment'!$C:$C,$B101,'Health Products &amp; Equipment'!AG:AG)+SUMIF('Other Pharma &amp; Health Products'!$C:$C,$B101,'Other Pharma &amp; Health Products'!AG:AG)+SUMIF('PSM Costs'!$C:$C,$B101,'PSM Costs'!AG:AG)&gt;0,SUMIF(Pharmaceuticals!$C:$C,$B101,Pharmaceuticals!AG:AG)+SUMIF('Health Products &amp; Equipment'!$C:$C,$B101,'Health Products &amp; Equipment'!AG:AG)+SUMIF('Other Pharma &amp; Health Products'!$C:$C,$B101,'Other Pharma &amp; Health Products'!AG:AG)+SUMIF('PSM Costs'!$C:$C,$B101,'PSM Costs'!AG:AG),"")</f>
        <v/>
      </c>
      <c r="H101" s="176" t="str">
        <f ca="1">IF(SUMIF(Pharmaceuticals!$C:$C,$B101,Pharmaceuticals!AH:AH)+SUMIF('Health Products &amp; Equipment'!$C:$C,$B101,'Health Products &amp; Equipment'!AH:AH)+SUMIF('Other Pharma &amp; Health Products'!$C:$C,$B101,'Other Pharma &amp; Health Products'!AH:AH)+SUMIF('PSM Costs'!$C:$C,$B101,'PSM Costs'!AH:AH)&gt;0,SUMIF(Pharmaceuticals!$C:$C,$B101,Pharmaceuticals!AH:AH)+SUMIF('Health Products &amp; Equipment'!$C:$C,$B101,'Health Products &amp; Equipment'!AH:AH)+SUMIF('Other Pharma &amp; Health Products'!$C:$C,$B101,'Other Pharma &amp; Health Products'!AH:AH)+SUMIF('PSM Costs'!$C:$C,$B101,'PSM Costs'!AH:AH),"")</f>
        <v/>
      </c>
      <c r="I101" s="182" t="str">
        <f t="shared" ca="1" si="6"/>
        <v/>
      </c>
      <c r="J101" s="123" t="str">
        <f ca="1">IF(SUMIF(Pharmaceuticals!$C:$C,$B101,Pharmaceuticals!AT:AT)+SUMIF('Health Products &amp; Equipment'!$C:$C,$B101,'Health Products &amp; Equipment'!AT:AT)+SUMIF('Other Pharma &amp; Health Products'!$C:$C,$B101,'Other Pharma &amp; Health Products'!AT:AT)+SUMIF('PSM Costs'!$C:$C,$B101,'PSM Costs'!AT:AT)&gt;0,SUMIF(Pharmaceuticals!$C:$C,$B101,Pharmaceuticals!AT:AT)+SUMIF('Health Products &amp; Equipment'!$C:$C,$B101,'Health Products &amp; Equipment'!AT:AT)+SUMIF('Other Pharma &amp; Health Products'!$C:$C,$B101,'Other Pharma &amp; Health Products'!AT:AT)+SUMIF('PSM Costs'!$C:$C,$B101,'PSM Costs'!AT:AT),"")</f>
        <v/>
      </c>
      <c r="K101" s="123" t="str">
        <f ca="1">IF(SUMIF(Pharmaceuticals!$C:$C,$B101,Pharmaceuticals!AU:AU)+SUMIF('Health Products &amp; Equipment'!$C:$C,$B101,'Health Products &amp; Equipment'!AU:AU)+SUMIF('Other Pharma &amp; Health Products'!$C:$C,$B101,'Other Pharma &amp; Health Products'!AU:AU)+SUMIF('PSM Costs'!$C:$C,$B101,'PSM Costs'!AU:AU)&gt;0,SUMIF(Pharmaceuticals!$C:$C,$B101,Pharmaceuticals!AU:AU)+SUMIF('Health Products &amp; Equipment'!$C:$C,$B101,'Health Products &amp; Equipment'!AU:AU)+SUMIF('Other Pharma &amp; Health Products'!$C:$C,$B101,'Other Pharma &amp; Health Products'!AU:AU)+SUMIF('PSM Costs'!$C:$C,$B101,'PSM Costs'!AU:AU),"")</f>
        <v/>
      </c>
      <c r="L101" s="181" t="str">
        <f t="shared" ca="1" si="7"/>
        <v/>
      </c>
      <c r="M101" s="176" t="str">
        <f ca="1">IF(SUMIF(Pharmaceuticals!$C:$C,$B101,Pharmaceuticals!BG:BG)+SUMIF('Health Products &amp; Equipment'!$C:$C,$B101,'Health Products &amp; Equipment'!BG:BG)+SUMIF('Other Pharma &amp; Health Products'!$C:$C,$B101,'Other Pharma &amp; Health Products'!BG:BG)+SUMIF('PSM Costs'!$C:$C,$B101,'PSM Costs'!BG:BG)&gt;0,SUMIF(Pharmaceuticals!$C:$C,$B101,Pharmaceuticals!BG:BG)+SUMIF('Health Products &amp; Equipment'!$C:$C,$B101,'Health Products &amp; Equipment'!BG:BG)+SUMIF('Other Pharma &amp; Health Products'!$C:$C,$B101,'Other Pharma &amp; Health Products'!BG:BG)+SUMIF('PSM Costs'!$C:$C,$B101,'PSM Costs'!BG:BG),"")</f>
        <v/>
      </c>
      <c r="N101" s="176" t="str">
        <f ca="1">IF(SUMIF(Pharmaceuticals!$C:$C,$B101,Pharmaceuticals!BH:BH)+SUMIF('Health Products &amp; Equipment'!$C:$C,$B101,'Health Products &amp; Equipment'!BH:BH)+SUMIF('Other Pharma &amp; Health Products'!$C:$C,$B101,'Other Pharma &amp; Health Products'!BH:BH)+SUMIF('PSM Costs'!$C:$C,$B101,'PSM Costs'!BH:BH)&gt;0,SUMIF(Pharmaceuticals!$C:$C,$B101,Pharmaceuticals!BH:BH)+SUMIF('Health Products &amp; Equipment'!$C:$C,$B101,'Health Products &amp; Equipment'!BH:BH)+SUMIF('Other Pharma &amp; Health Products'!$C:$C,$B101,'Other Pharma &amp; Health Products'!BH:BH)+SUMIF('PSM Costs'!$C:$C,$B101,'PSM Costs'!BH:BH),"")</f>
        <v/>
      </c>
      <c r="O101" s="182" t="str">
        <f t="shared" ca="1" si="8"/>
        <v/>
      </c>
      <c r="P101" s="123" t="str">
        <f ca="1">IF(SUMIF(Pharmaceuticals!$C:$C,$B101,Pharmaceuticals!BT:BT)+SUMIF('Health Products &amp; Equipment'!$C:$C,$B101,'Health Products &amp; Equipment'!BT:BT)+SUMIF('Other Pharma &amp; Health Products'!$C:$C,$B101,'Other Pharma &amp; Health Products'!BT:BT)+SUMIF('PSM Costs'!$C:$C,$B101,'PSM Costs'!BT:BT)&gt;0,SUMIF(Pharmaceuticals!$C:$C,$B101,Pharmaceuticals!BT:BT)+SUMIF('Health Products &amp; Equipment'!$C:$C,$B101,'Health Products &amp; Equipment'!BT:BT)+SUMIF('Other Pharma &amp; Health Products'!$C:$C,$B101,'Other Pharma &amp; Health Products'!BT:BT)+SUMIF('PSM Costs'!$C:$C,$B101,'PSM Costs'!BT:BT),"")</f>
        <v/>
      </c>
      <c r="Q101" s="123" t="str">
        <f ca="1">IF(SUMIF(Pharmaceuticals!$C:$C,$B101,Pharmaceuticals!BU:BU)+SUMIF('Health Products &amp; Equipment'!$C:$C,$B101,'Health Products &amp; Equipment'!BU:BU)+SUMIF('Other Pharma &amp; Health Products'!$C:$C,$B101,'Other Pharma &amp; Health Products'!BU:BU)+SUMIF('PSM Costs'!$C:$C,$B101,'PSM Costs'!BU:BU)&gt;0,SUMIF(Pharmaceuticals!$C:$C,$B101,Pharmaceuticals!BU:BU)+SUMIF('Health Products &amp; Equipment'!$C:$C,$B101,'Health Products &amp; Equipment'!BU:BU)+SUMIF('Other Pharma &amp; Health Products'!$C:$C,$B101,'Other Pharma &amp; Health Products'!BU:BU)+SUMIF('PSM Costs'!$C:$C,$B101,'PSM Costs'!BU:BU),"")</f>
        <v/>
      </c>
      <c r="R101" s="176" t="str">
        <f t="shared" ca="1" si="9"/>
        <v/>
      </c>
    </row>
    <row r="102" spans="1:18" hidden="1" x14ac:dyDescent="0.2">
      <c r="A102" s="107">
        <v>95</v>
      </c>
      <c r="B102" s="107" t="str">
        <f ca="1">IFERROR(VLOOKUP(A102,'Rank unique CI-Prod-Spec'!I:J,2,FALSE),"")</f>
        <v/>
      </c>
      <c r="C102" s="122" t="str">
        <f ca="1">IFERROR(VLOOKUP(LEFT(B102,FIND("--",B102)-1),CatCostInp!D:E,2,FALSE),"")</f>
        <v/>
      </c>
      <c r="D102" s="122" t="str">
        <f ca="1">IFERROR(INDIRECT(ADDRESS(MATCH(VALUE(MID(B102,FIND("--",B102)+2,FIND("---",B102)-FIND("--",B102)-2)),CatProd!G:G,0),2,1,1,"CatProd")),"")</f>
        <v/>
      </c>
      <c r="E102" s="122" t="str">
        <f ca="1">IFERROR(INDIRECT(ADDRESS(MATCH(VALUE(RIGHT(B102,LEN(B102)-FIND("---",B102)-2)),CatProdSpec!I:I,0),3,1,1,"CatProdSpec")),"")</f>
        <v/>
      </c>
      <c r="F102" s="181" t="str">
        <f t="shared" ca="1" si="5"/>
        <v/>
      </c>
      <c r="G102" s="176" t="str">
        <f ca="1">IF(SUMIF(Pharmaceuticals!$C:$C,$B102,Pharmaceuticals!AG:AG)+SUMIF('Health Products &amp; Equipment'!$C:$C,$B102,'Health Products &amp; Equipment'!AG:AG)+SUMIF('Other Pharma &amp; Health Products'!$C:$C,$B102,'Other Pharma &amp; Health Products'!AG:AG)+SUMIF('PSM Costs'!$C:$C,$B102,'PSM Costs'!AG:AG)&gt;0,SUMIF(Pharmaceuticals!$C:$C,$B102,Pharmaceuticals!AG:AG)+SUMIF('Health Products &amp; Equipment'!$C:$C,$B102,'Health Products &amp; Equipment'!AG:AG)+SUMIF('Other Pharma &amp; Health Products'!$C:$C,$B102,'Other Pharma &amp; Health Products'!AG:AG)+SUMIF('PSM Costs'!$C:$C,$B102,'PSM Costs'!AG:AG),"")</f>
        <v/>
      </c>
      <c r="H102" s="176" t="str">
        <f ca="1">IF(SUMIF(Pharmaceuticals!$C:$C,$B102,Pharmaceuticals!AH:AH)+SUMIF('Health Products &amp; Equipment'!$C:$C,$B102,'Health Products &amp; Equipment'!AH:AH)+SUMIF('Other Pharma &amp; Health Products'!$C:$C,$B102,'Other Pharma &amp; Health Products'!AH:AH)+SUMIF('PSM Costs'!$C:$C,$B102,'PSM Costs'!AH:AH)&gt;0,SUMIF(Pharmaceuticals!$C:$C,$B102,Pharmaceuticals!AH:AH)+SUMIF('Health Products &amp; Equipment'!$C:$C,$B102,'Health Products &amp; Equipment'!AH:AH)+SUMIF('Other Pharma &amp; Health Products'!$C:$C,$B102,'Other Pharma &amp; Health Products'!AH:AH)+SUMIF('PSM Costs'!$C:$C,$B102,'PSM Costs'!AH:AH),"")</f>
        <v/>
      </c>
      <c r="I102" s="182" t="str">
        <f t="shared" ca="1" si="6"/>
        <v/>
      </c>
      <c r="J102" s="123" t="str">
        <f ca="1">IF(SUMIF(Pharmaceuticals!$C:$C,$B102,Pharmaceuticals!AT:AT)+SUMIF('Health Products &amp; Equipment'!$C:$C,$B102,'Health Products &amp; Equipment'!AT:AT)+SUMIF('Other Pharma &amp; Health Products'!$C:$C,$B102,'Other Pharma &amp; Health Products'!AT:AT)+SUMIF('PSM Costs'!$C:$C,$B102,'PSM Costs'!AT:AT)&gt;0,SUMIF(Pharmaceuticals!$C:$C,$B102,Pharmaceuticals!AT:AT)+SUMIF('Health Products &amp; Equipment'!$C:$C,$B102,'Health Products &amp; Equipment'!AT:AT)+SUMIF('Other Pharma &amp; Health Products'!$C:$C,$B102,'Other Pharma &amp; Health Products'!AT:AT)+SUMIF('PSM Costs'!$C:$C,$B102,'PSM Costs'!AT:AT),"")</f>
        <v/>
      </c>
      <c r="K102" s="123" t="str">
        <f ca="1">IF(SUMIF(Pharmaceuticals!$C:$C,$B102,Pharmaceuticals!AU:AU)+SUMIF('Health Products &amp; Equipment'!$C:$C,$B102,'Health Products &amp; Equipment'!AU:AU)+SUMIF('Other Pharma &amp; Health Products'!$C:$C,$B102,'Other Pharma &amp; Health Products'!AU:AU)+SUMIF('PSM Costs'!$C:$C,$B102,'PSM Costs'!AU:AU)&gt;0,SUMIF(Pharmaceuticals!$C:$C,$B102,Pharmaceuticals!AU:AU)+SUMIF('Health Products &amp; Equipment'!$C:$C,$B102,'Health Products &amp; Equipment'!AU:AU)+SUMIF('Other Pharma &amp; Health Products'!$C:$C,$B102,'Other Pharma &amp; Health Products'!AU:AU)+SUMIF('PSM Costs'!$C:$C,$B102,'PSM Costs'!AU:AU),"")</f>
        <v/>
      </c>
      <c r="L102" s="181" t="str">
        <f t="shared" ca="1" si="7"/>
        <v/>
      </c>
      <c r="M102" s="176" t="str">
        <f ca="1">IF(SUMIF(Pharmaceuticals!$C:$C,$B102,Pharmaceuticals!BG:BG)+SUMIF('Health Products &amp; Equipment'!$C:$C,$B102,'Health Products &amp; Equipment'!BG:BG)+SUMIF('Other Pharma &amp; Health Products'!$C:$C,$B102,'Other Pharma &amp; Health Products'!BG:BG)+SUMIF('PSM Costs'!$C:$C,$B102,'PSM Costs'!BG:BG)&gt;0,SUMIF(Pharmaceuticals!$C:$C,$B102,Pharmaceuticals!BG:BG)+SUMIF('Health Products &amp; Equipment'!$C:$C,$B102,'Health Products &amp; Equipment'!BG:BG)+SUMIF('Other Pharma &amp; Health Products'!$C:$C,$B102,'Other Pharma &amp; Health Products'!BG:BG)+SUMIF('PSM Costs'!$C:$C,$B102,'PSM Costs'!BG:BG),"")</f>
        <v/>
      </c>
      <c r="N102" s="176" t="str">
        <f ca="1">IF(SUMIF(Pharmaceuticals!$C:$C,$B102,Pharmaceuticals!BH:BH)+SUMIF('Health Products &amp; Equipment'!$C:$C,$B102,'Health Products &amp; Equipment'!BH:BH)+SUMIF('Other Pharma &amp; Health Products'!$C:$C,$B102,'Other Pharma &amp; Health Products'!BH:BH)+SUMIF('PSM Costs'!$C:$C,$B102,'PSM Costs'!BH:BH)&gt;0,SUMIF(Pharmaceuticals!$C:$C,$B102,Pharmaceuticals!BH:BH)+SUMIF('Health Products &amp; Equipment'!$C:$C,$B102,'Health Products &amp; Equipment'!BH:BH)+SUMIF('Other Pharma &amp; Health Products'!$C:$C,$B102,'Other Pharma &amp; Health Products'!BH:BH)+SUMIF('PSM Costs'!$C:$C,$B102,'PSM Costs'!BH:BH),"")</f>
        <v/>
      </c>
      <c r="O102" s="182" t="str">
        <f t="shared" ca="1" si="8"/>
        <v/>
      </c>
      <c r="P102" s="123" t="str">
        <f ca="1">IF(SUMIF(Pharmaceuticals!$C:$C,$B102,Pharmaceuticals!BT:BT)+SUMIF('Health Products &amp; Equipment'!$C:$C,$B102,'Health Products &amp; Equipment'!BT:BT)+SUMIF('Other Pharma &amp; Health Products'!$C:$C,$B102,'Other Pharma &amp; Health Products'!BT:BT)+SUMIF('PSM Costs'!$C:$C,$B102,'PSM Costs'!BT:BT)&gt;0,SUMIF(Pharmaceuticals!$C:$C,$B102,Pharmaceuticals!BT:BT)+SUMIF('Health Products &amp; Equipment'!$C:$C,$B102,'Health Products &amp; Equipment'!BT:BT)+SUMIF('Other Pharma &amp; Health Products'!$C:$C,$B102,'Other Pharma &amp; Health Products'!BT:BT)+SUMIF('PSM Costs'!$C:$C,$B102,'PSM Costs'!BT:BT),"")</f>
        <v/>
      </c>
      <c r="Q102" s="123" t="str">
        <f ca="1">IF(SUMIF(Pharmaceuticals!$C:$C,$B102,Pharmaceuticals!BU:BU)+SUMIF('Health Products &amp; Equipment'!$C:$C,$B102,'Health Products &amp; Equipment'!BU:BU)+SUMIF('Other Pharma &amp; Health Products'!$C:$C,$B102,'Other Pharma &amp; Health Products'!BU:BU)+SUMIF('PSM Costs'!$C:$C,$B102,'PSM Costs'!BU:BU)&gt;0,SUMIF(Pharmaceuticals!$C:$C,$B102,Pharmaceuticals!BU:BU)+SUMIF('Health Products &amp; Equipment'!$C:$C,$B102,'Health Products &amp; Equipment'!BU:BU)+SUMIF('Other Pharma &amp; Health Products'!$C:$C,$B102,'Other Pharma &amp; Health Products'!BU:BU)+SUMIF('PSM Costs'!$C:$C,$B102,'PSM Costs'!BU:BU),"")</f>
        <v/>
      </c>
      <c r="R102" s="176" t="str">
        <f t="shared" ca="1" si="9"/>
        <v/>
      </c>
    </row>
    <row r="103" spans="1:18" hidden="1" x14ac:dyDescent="0.2">
      <c r="A103" s="107">
        <v>96</v>
      </c>
      <c r="B103" s="107" t="str">
        <f ca="1">IFERROR(VLOOKUP(A103,'Rank unique CI-Prod-Spec'!I:J,2,FALSE),"")</f>
        <v/>
      </c>
      <c r="C103" s="122" t="str">
        <f ca="1">IFERROR(VLOOKUP(LEFT(B103,FIND("--",B103)-1),CatCostInp!D:E,2,FALSE),"")</f>
        <v/>
      </c>
      <c r="D103" s="122" t="str">
        <f ca="1">IFERROR(INDIRECT(ADDRESS(MATCH(VALUE(MID(B103,FIND("--",B103)+2,FIND("---",B103)-FIND("--",B103)-2)),CatProd!G:G,0),2,1,1,"CatProd")),"")</f>
        <v/>
      </c>
      <c r="E103" s="122" t="str">
        <f ca="1">IFERROR(INDIRECT(ADDRESS(MATCH(VALUE(RIGHT(B103,LEN(B103)-FIND("---",B103)-2)),CatProdSpec!I:I,0),3,1,1,"CatProdSpec")),"")</f>
        <v/>
      </c>
      <c r="F103" s="181" t="str">
        <f t="shared" ca="1" si="5"/>
        <v/>
      </c>
      <c r="G103" s="176" t="str">
        <f ca="1">IF(SUMIF(Pharmaceuticals!$C:$C,$B103,Pharmaceuticals!AG:AG)+SUMIF('Health Products &amp; Equipment'!$C:$C,$B103,'Health Products &amp; Equipment'!AG:AG)+SUMIF('Other Pharma &amp; Health Products'!$C:$C,$B103,'Other Pharma &amp; Health Products'!AG:AG)+SUMIF('PSM Costs'!$C:$C,$B103,'PSM Costs'!AG:AG)&gt;0,SUMIF(Pharmaceuticals!$C:$C,$B103,Pharmaceuticals!AG:AG)+SUMIF('Health Products &amp; Equipment'!$C:$C,$B103,'Health Products &amp; Equipment'!AG:AG)+SUMIF('Other Pharma &amp; Health Products'!$C:$C,$B103,'Other Pharma &amp; Health Products'!AG:AG)+SUMIF('PSM Costs'!$C:$C,$B103,'PSM Costs'!AG:AG),"")</f>
        <v/>
      </c>
      <c r="H103" s="176" t="str">
        <f ca="1">IF(SUMIF(Pharmaceuticals!$C:$C,$B103,Pharmaceuticals!AH:AH)+SUMIF('Health Products &amp; Equipment'!$C:$C,$B103,'Health Products &amp; Equipment'!AH:AH)+SUMIF('Other Pharma &amp; Health Products'!$C:$C,$B103,'Other Pharma &amp; Health Products'!AH:AH)+SUMIF('PSM Costs'!$C:$C,$B103,'PSM Costs'!AH:AH)&gt;0,SUMIF(Pharmaceuticals!$C:$C,$B103,Pharmaceuticals!AH:AH)+SUMIF('Health Products &amp; Equipment'!$C:$C,$B103,'Health Products &amp; Equipment'!AH:AH)+SUMIF('Other Pharma &amp; Health Products'!$C:$C,$B103,'Other Pharma &amp; Health Products'!AH:AH)+SUMIF('PSM Costs'!$C:$C,$B103,'PSM Costs'!AH:AH),"")</f>
        <v/>
      </c>
      <c r="I103" s="182" t="str">
        <f t="shared" ca="1" si="6"/>
        <v/>
      </c>
      <c r="J103" s="123" t="str">
        <f ca="1">IF(SUMIF(Pharmaceuticals!$C:$C,$B103,Pharmaceuticals!AT:AT)+SUMIF('Health Products &amp; Equipment'!$C:$C,$B103,'Health Products &amp; Equipment'!AT:AT)+SUMIF('Other Pharma &amp; Health Products'!$C:$C,$B103,'Other Pharma &amp; Health Products'!AT:AT)+SUMIF('PSM Costs'!$C:$C,$B103,'PSM Costs'!AT:AT)&gt;0,SUMIF(Pharmaceuticals!$C:$C,$B103,Pharmaceuticals!AT:AT)+SUMIF('Health Products &amp; Equipment'!$C:$C,$B103,'Health Products &amp; Equipment'!AT:AT)+SUMIF('Other Pharma &amp; Health Products'!$C:$C,$B103,'Other Pharma &amp; Health Products'!AT:AT)+SUMIF('PSM Costs'!$C:$C,$B103,'PSM Costs'!AT:AT),"")</f>
        <v/>
      </c>
      <c r="K103" s="123" t="str">
        <f ca="1">IF(SUMIF(Pharmaceuticals!$C:$C,$B103,Pharmaceuticals!AU:AU)+SUMIF('Health Products &amp; Equipment'!$C:$C,$B103,'Health Products &amp; Equipment'!AU:AU)+SUMIF('Other Pharma &amp; Health Products'!$C:$C,$B103,'Other Pharma &amp; Health Products'!AU:AU)+SUMIF('PSM Costs'!$C:$C,$B103,'PSM Costs'!AU:AU)&gt;0,SUMIF(Pharmaceuticals!$C:$C,$B103,Pharmaceuticals!AU:AU)+SUMIF('Health Products &amp; Equipment'!$C:$C,$B103,'Health Products &amp; Equipment'!AU:AU)+SUMIF('Other Pharma &amp; Health Products'!$C:$C,$B103,'Other Pharma &amp; Health Products'!AU:AU)+SUMIF('PSM Costs'!$C:$C,$B103,'PSM Costs'!AU:AU),"")</f>
        <v/>
      </c>
      <c r="L103" s="181" t="str">
        <f t="shared" ca="1" si="7"/>
        <v/>
      </c>
      <c r="M103" s="176" t="str">
        <f ca="1">IF(SUMIF(Pharmaceuticals!$C:$C,$B103,Pharmaceuticals!BG:BG)+SUMIF('Health Products &amp; Equipment'!$C:$C,$B103,'Health Products &amp; Equipment'!BG:BG)+SUMIF('Other Pharma &amp; Health Products'!$C:$C,$B103,'Other Pharma &amp; Health Products'!BG:BG)+SUMIF('PSM Costs'!$C:$C,$B103,'PSM Costs'!BG:BG)&gt;0,SUMIF(Pharmaceuticals!$C:$C,$B103,Pharmaceuticals!BG:BG)+SUMIF('Health Products &amp; Equipment'!$C:$C,$B103,'Health Products &amp; Equipment'!BG:BG)+SUMIF('Other Pharma &amp; Health Products'!$C:$C,$B103,'Other Pharma &amp; Health Products'!BG:BG)+SUMIF('PSM Costs'!$C:$C,$B103,'PSM Costs'!BG:BG),"")</f>
        <v/>
      </c>
      <c r="N103" s="176" t="str">
        <f ca="1">IF(SUMIF(Pharmaceuticals!$C:$C,$B103,Pharmaceuticals!BH:BH)+SUMIF('Health Products &amp; Equipment'!$C:$C,$B103,'Health Products &amp; Equipment'!BH:BH)+SUMIF('Other Pharma &amp; Health Products'!$C:$C,$B103,'Other Pharma &amp; Health Products'!BH:BH)+SUMIF('PSM Costs'!$C:$C,$B103,'PSM Costs'!BH:BH)&gt;0,SUMIF(Pharmaceuticals!$C:$C,$B103,Pharmaceuticals!BH:BH)+SUMIF('Health Products &amp; Equipment'!$C:$C,$B103,'Health Products &amp; Equipment'!BH:BH)+SUMIF('Other Pharma &amp; Health Products'!$C:$C,$B103,'Other Pharma &amp; Health Products'!BH:BH)+SUMIF('PSM Costs'!$C:$C,$B103,'PSM Costs'!BH:BH),"")</f>
        <v/>
      </c>
      <c r="O103" s="182" t="str">
        <f t="shared" ca="1" si="8"/>
        <v/>
      </c>
      <c r="P103" s="123" t="str">
        <f ca="1">IF(SUMIF(Pharmaceuticals!$C:$C,$B103,Pharmaceuticals!BT:BT)+SUMIF('Health Products &amp; Equipment'!$C:$C,$B103,'Health Products &amp; Equipment'!BT:BT)+SUMIF('Other Pharma &amp; Health Products'!$C:$C,$B103,'Other Pharma &amp; Health Products'!BT:BT)+SUMIF('PSM Costs'!$C:$C,$B103,'PSM Costs'!BT:BT)&gt;0,SUMIF(Pharmaceuticals!$C:$C,$B103,Pharmaceuticals!BT:BT)+SUMIF('Health Products &amp; Equipment'!$C:$C,$B103,'Health Products &amp; Equipment'!BT:BT)+SUMIF('Other Pharma &amp; Health Products'!$C:$C,$B103,'Other Pharma &amp; Health Products'!BT:BT)+SUMIF('PSM Costs'!$C:$C,$B103,'PSM Costs'!BT:BT),"")</f>
        <v/>
      </c>
      <c r="Q103" s="123" t="str">
        <f ca="1">IF(SUMIF(Pharmaceuticals!$C:$C,$B103,Pharmaceuticals!BU:BU)+SUMIF('Health Products &amp; Equipment'!$C:$C,$B103,'Health Products &amp; Equipment'!BU:BU)+SUMIF('Other Pharma &amp; Health Products'!$C:$C,$B103,'Other Pharma &amp; Health Products'!BU:BU)+SUMIF('PSM Costs'!$C:$C,$B103,'PSM Costs'!BU:BU)&gt;0,SUMIF(Pharmaceuticals!$C:$C,$B103,Pharmaceuticals!BU:BU)+SUMIF('Health Products &amp; Equipment'!$C:$C,$B103,'Health Products &amp; Equipment'!BU:BU)+SUMIF('Other Pharma &amp; Health Products'!$C:$C,$B103,'Other Pharma &amp; Health Products'!BU:BU)+SUMIF('PSM Costs'!$C:$C,$B103,'PSM Costs'!BU:BU),"")</f>
        <v/>
      </c>
      <c r="R103" s="176" t="str">
        <f t="shared" ca="1" si="9"/>
        <v/>
      </c>
    </row>
    <row r="104" spans="1:18" hidden="1" x14ac:dyDescent="0.2">
      <c r="A104" s="107">
        <v>97</v>
      </c>
      <c r="B104" s="107" t="str">
        <f ca="1">IFERROR(VLOOKUP(A104,'Rank unique CI-Prod-Spec'!I:J,2,FALSE),"")</f>
        <v/>
      </c>
      <c r="C104" s="122" t="str">
        <f ca="1">IFERROR(VLOOKUP(LEFT(B104,FIND("--",B104)-1),CatCostInp!D:E,2,FALSE),"")</f>
        <v/>
      </c>
      <c r="D104" s="122" t="str">
        <f ca="1">IFERROR(INDIRECT(ADDRESS(MATCH(VALUE(MID(B104,FIND("--",B104)+2,FIND("---",B104)-FIND("--",B104)-2)),CatProd!G:G,0),2,1,1,"CatProd")),"")</f>
        <v/>
      </c>
      <c r="E104" s="122" t="str">
        <f ca="1">IFERROR(INDIRECT(ADDRESS(MATCH(VALUE(RIGHT(B104,LEN(B104)-FIND("---",B104)-2)),CatProdSpec!I:I,0),3,1,1,"CatProdSpec")),"")</f>
        <v/>
      </c>
      <c r="F104" s="181" t="str">
        <f t="shared" ca="1" si="5"/>
        <v/>
      </c>
      <c r="G104" s="176" t="str">
        <f ca="1">IF(SUMIF(Pharmaceuticals!$C:$C,$B104,Pharmaceuticals!AG:AG)+SUMIF('Health Products &amp; Equipment'!$C:$C,$B104,'Health Products &amp; Equipment'!AG:AG)+SUMIF('Other Pharma &amp; Health Products'!$C:$C,$B104,'Other Pharma &amp; Health Products'!AG:AG)+SUMIF('PSM Costs'!$C:$C,$B104,'PSM Costs'!AG:AG)&gt;0,SUMIF(Pharmaceuticals!$C:$C,$B104,Pharmaceuticals!AG:AG)+SUMIF('Health Products &amp; Equipment'!$C:$C,$B104,'Health Products &amp; Equipment'!AG:AG)+SUMIF('Other Pharma &amp; Health Products'!$C:$C,$B104,'Other Pharma &amp; Health Products'!AG:AG)+SUMIF('PSM Costs'!$C:$C,$B104,'PSM Costs'!AG:AG),"")</f>
        <v/>
      </c>
      <c r="H104" s="176" t="str">
        <f ca="1">IF(SUMIF(Pharmaceuticals!$C:$C,$B104,Pharmaceuticals!AH:AH)+SUMIF('Health Products &amp; Equipment'!$C:$C,$B104,'Health Products &amp; Equipment'!AH:AH)+SUMIF('Other Pharma &amp; Health Products'!$C:$C,$B104,'Other Pharma &amp; Health Products'!AH:AH)+SUMIF('PSM Costs'!$C:$C,$B104,'PSM Costs'!AH:AH)&gt;0,SUMIF(Pharmaceuticals!$C:$C,$B104,Pharmaceuticals!AH:AH)+SUMIF('Health Products &amp; Equipment'!$C:$C,$B104,'Health Products &amp; Equipment'!AH:AH)+SUMIF('Other Pharma &amp; Health Products'!$C:$C,$B104,'Other Pharma &amp; Health Products'!AH:AH)+SUMIF('PSM Costs'!$C:$C,$B104,'PSM Costs'!AH:AH),"")</f>
        <v/>
      </c>
      <c r="I104" s="182" t="str">
        <f t="shared" ca="1" si="6"/>
        <v/>
      </c>
      <c r="J104" s="123" t="str">
        <f ca="1">IF(SUMIF(Pharmaceuticals!$C:$C,$B104,Pharmaceuticals!AT:AT)+SUMIF('Health Products &amp; Equipment'!$C:$C,$B104,'Health Products &amp; Equipment'!AT:AT)+SUMIF('Other Pharma &amp; Health Products'!$C:$C,$B104,'Other Pharma &amp; Health Products'!AT:AT)+SUMIF('PSM Costs'!$C:$C,$B104,'PSM Costs'!AT:AT)&gt;0,SUMIF(Pharmaceuticals!$C:$C,$B104,Pharmaceuticals!AT:AT)+SUMIF('Health Products &amp; Equipment'!$C:$C,$B104,'Health Products &amp; Equipment'!AT:AT)+SUMIF('Other Pharma &amp; Health Products'!$C:$C,$B104,'Other Pharma &amp; Health Products'!AT:AT)+SUMIF('PSM Costs'!$C:$C,$B104,'PSM Costs'!AT:AT),"")</f>
        <v/>
      </c>
      <c r="K104" s="123" t="str">
        <f ca="1">IF(SUMIF(Pharmaceuticals!$C:$C,$B104,Pharmaceuticals!AU:AU)+SUMIF('Health Products &amp; Equipment'!$C:$C,$B104,'Health Products &amp; Equipment'!AU:AU)+SUMIF('Other Pharma &amp; Health Products'!$C:$C,$B104,'Other Pharma &amp; Health Products'!AU:AU)+SUMIF('PSM Costs'!$C:$C,$B104,'PSM Costs'!AU:AU)&gt;0,SUMIF(Pharmaceuticals!$C:$C,$B104,Pharmaceuticals!AU:AU)+SUMIF('Health Products &amp; Equipment'!$C:$C,$B104,'Health Products &amp; Equipment'!AU:AU)+SUMIF('Other Pharma &amp; Health Products'!$C:$C,$B104,'Other Pharma &amp; Health Products'!AU:AU)+SUMIF('PSM Costs'!$C:$C,$B104,'PSM Costs'!AU:AU),"")</f>
        <v/>
      </c>
      <c r="L104" s="181" t="str">
        <f t="shared" ca="1" si="7"/>
        <v/>
      </c>
      <c r="M104" s="176" t="str">
        <f ca="1">IF(SUMIF(Pharmaceuticals!$C:$C,$B104,Pharmaceuticals!BG:BG)+SUMIF('Health Products &amp; Equipment'!$C:$C,$B104,'Health Products &amp; Equipment'!BG:BG)+SUMIF('Other Pharma &amp; Health Products'!$C:$C,$B104,'Other Pharma &amp; Health Products'!BG:BG)+SUMIF('PSM Costs'!$C:$C,$B104,'PSM Costs'!BG:BG)&gt;0,SUMIF(Pharmaceuticals!$C:$C,$B104,Pharmaceuticals!BG:BG)+SUMIF('Health Products &amp; Equipment'!$C:$C,$B104,'Health Products &amp; Equipment'!BG:BG)+SUMIF('Other Pharma &amp; Health Products'!$C:$C,$B104,'Other Pharma &amp; Health Products'!BG:BG)+SUMIF('PSM Costs'!$C:$C,$B104,'PSM Costs'!BG:BG),"")</f>
        <v/>
      </c>
      <c r="N104" s="176" t="str">
        <f ca="1">IF(SUMIF(Pharmaceuticals!$C:$C,$B104,Pharmaceuticals!BH:BH)+SUMIF('Health Products &amp; Equipment'!$C:$C,$B104,'Health Products &amp; Equipment'!BH:BH)+SUMIF('Other Pharma &amp; Health Products'!$C:$C,$B104,'Other Pharma &amp; Health Products'!BH:BH)+SUMIF('PSM Costs'!$C:$C,$B104,'PSM Costs'!BH:BH)&gt;0,SUMIF(Pharmaceuticals!$C:$C,$B104,Pharmaceuticals!BH:BH)+SUMIF('Health Products &amp; Equipment'!$C:$C,$B104,'Health Products &amp; Equipment'!BH:BH)+SUMIF('Other Pharma &amp; Health Products'!$C:$C,$B104,'Other Pharma &amp; Health Products'!BH:BH)+SUMIF('PSM Costs'!$C:$C,$B104,'PSM Costs'!BH:BH),"")</f>
        <v/>
      </c>
      <c r="O104" s="182" t="str">
        <f t="shared" ca="1" si="8"/>
        <v/>
      </c>
      <c r="P104" s="123" t="str">
        <f ca="1">IF(SUMIF(Pharmaceuticals!$C:$C,$B104,Pharmaceuticals!BT:BT)+SUMIF('Health Products &amp; Equipment'!$C:$C,$B104,'Health Products &amp; Equipment'!BT:BT)+SUMIF('Other Pharma &amp; Health Products'!$C:$C,$B104,'Other Pharma &amp; Health Products'!BT:BT)+SUMIF('PSM Costs'!$C:$C,$B104,'PSM Costs'!BT:BT)&gt;0,SUMIF(Pharmaceuticals!$C:$C,$B104,Pharmaceuticals!BT:BT)+SUMIF('Health Products &amp; Equipment'!$C:$C,$B104,'Health Products &amp; Equipment'!BT:BT)+SUMIF('Other Pharma &amp; Health Products'!$C:$C,$B104,'Other Pharma &amp; Health Products'!BT:BT)+SUMIF('PSM Costs'!$C:$C,$B104,'PSM Costs'!BT:BT),"")</f>
        <v/>
      </c>
      <c r="Q104" s="123" t="str">
        <f ca="1">IF(SUMIF(Pharmaceuticals!$C:$C,$B104,Pharmaceuticals!BU:BU)+SUMIF('Health Products &amp; Equipment'!$C:$C,$B104,'Health Products &amp; Equipment'!BU:BU)+SUMIF('Other Pharma &amp; Health Products'!$C:$C,$B104,'Other Pharma &amp; Health Products'!BU:BU)+SUMIF('PSM Costs'!$C:$C,$B104,'PSM Costs'!BU:BU)&gt;0,SUMIF(Pharmaceuticals!$C:$C,$B104,Pharmaceuticals!BU:BU)+SUMIF('Health Products &amp; Equipment'!$C:$C,$B104,'Health Products &amp; Equipment'!BU:BU)+SUMIF('Other Pharma &amp; Health Products'!$C:$C,$B104,'Other Pharma &amp; Health Products'!BU:BU)+SUMIF('PSM Costs'!$C:$C,$B104,'PSM Costs'!BU:BU),"")</f>
        <v/>
      </c>
      <c r="R104" s="176" t="str">
        <f t="shared" ca="1" si="9"/>
        <v/>
      </c>
    </row>
    <row r="105" spans="1:18" hidden="1" x14ac:dyDescent="0.2">
      <c r="A105" s="107">
        <v>98</v>
      </c>
      <c r="B105" s="107" t="str">
        <f ca="1">IFERROR(VLOOKUP(A105,'Rank unique CI-Prod-Spec'!I:J,2,FALSE),"")</f>
        <v/>
      </c>
      <c r="C105" s="122" t="str">
        <f ca="1">IFERROR(VLOOKUP(LEFT(B105,FIND("--",B105)-1),CatCostInp!D:E,2,FALSE),"")</f>
        <v/>
      </c>
      <c r="D105" s="122" t="str">
        <f ca="1">IFERROR(INDIRECT(ADDRESS(MATCH(VALUE(MID(B105,FIND("--",B105)+2,FIND("---",B105)-FIND("--",B105)-2)),CatProd!G:G,0),2,1,1,"CatProd")),"")</f>
        <v/>
      </c>
      <c r="E105" s="122" t="str">
        <f ca="1">IFERROR(INDIRECT(ADDRESS(MATCH(VALUE(RIGHT(B105,LEN(B105)-FIND("---",B105)-2)),CatProdSpec!I:I,0),3,1,1,"CatProdSpec")),"")</f>
        <v/>
      </c>
      <c r="F105" s="181" t="str">
        <f t="shared" ca="1" si="5"/>
        <v/>
      </c>
      <c r="G105" s="176" t="str">
        <f ca="1">IF(SUMIF(Pharmaceuticals!$C:$C,$B105,Pharmaceuticals!AG:AG)+SUMIF('Health Products &amp; Equipment'!$C:$C,$B105,'Health Products &amp; Equipment'!AG:AG)+SUMIF('Other Pharma &amp; Health Products'!$C:$C,$B105,'Other Pharma &amp; Health Products'!AG:AG)+SUMIF('PSM Costs'!$C:$C,$B105,'PSM Costs'!AG:AG)&gt;0,SUMIF(Pharmaceuticals!$C:$C,$B105,Pharmaceuticals!AG:AG)+SUMIF('Health Products &amp; Equipment'!$C:$C,$B105,'Health Products &amp; Equipment'!AG:AG)+SUMIF('Other Pharma &amp; Health Products'!$C:$C,$B105,'Other Pharma &amp; Health Products'!AG:AG)+SUMIF('PSM Costs'!$C:$C,$B105,'PSM Costs'!AG:AG),"")</f>
        <v/>
      </c>
      <c r="H105" s="176" t="str">
        <f ca="1">IF(SUMIF(Pharmaceuticals!$C:$C,$B105,Pharmaceuticals!AH:AH)+SUMIF('Health Products &amp; Equipment'!$C:$C,$B105,'Health Products &amp; Equipment'!AH:AH)+SUMIF('Other Pharma &amp; Health Products'!$C:$C,$B105,'Other Pharma &amp; Health Products'!AH:AH)+SUMIF('PSM Costs'!$C:$C,$B105,'PSM Costs'!AH:AH)&gt;0,SUMIF(Pharmaceuticals!$C:$C,$B105,Pharmaceuticals!AH:AH)+SUMIF('Health Products &amp; Equipment'!$C:$C,$B105,'Health Products &amp; Equipment'!AH:AH)+SUMIF('Other Pharma &amp; Health Products'!$C:$C,$B105,'Other Pharma &amp; Health Products'!AH:AH)+SUMIF('PSM Costs'!$C:$C,$B105,'PSM Costs'!AH:AH),"")</f>
        <v/>
      </c>
      <c r="I105" s="182" t="str">
        <f t="shared" ca="1" si="6"/>
        <v/>
      </c>
      <c r="J105" s="123" t="str">
        <f ca="1">IF(SUMIF(Pharmaceuticals!$C:$C,$B105,Pharmaceuticals!AT:AT)+SUMIF('Health Products &amp; Equipment'!$C:$C,$B105,'Health Products &amp; Equipment'!AT:AT)+SUMIF('Other Pharma &amp; Health Products'!$C:$C,$B105,'Other Pharma &amp; Health Products'!AT:AT)+SUMIF('PSM Costs'!$C:$C,$B105,'PSM Costs'!AT:AT)&gt;0,SUMIF(Pharmaceuticals!$C:$C,$B105,Pharmaceuticals!AT:AT)+SUMIF('Health Products &amp; Equipment'!$C:$C,$B105,'Health Products &amp; Equipment'!AT:AT)+SUMIF('Other Pharma &amp; Health Products'!$C:$C,$B105,'Other Pharma &amp; Health Products'!AT:AT)+SUMIF('PSM Costs'!$C:$C,$B105,'PSM Costs'!AT:AT),"")</f>
        <v/>
      </c>
      <c r="K105" s="123" t="str">
        <f ca="1">IF(SUMIF(Pharmaceuticals!$C:$C,$B105,Pharmaceuticals!AU:AU)+SUMIF('Health Products &amp; Equipment'!$C:$C,$B105,'Health Products &amp; Equipment'!AU:AU)+SUMIF('Other Pharma &amp; Health Products'!$C:$C,$B105,'Other Pharma &amp; Health Products'!AU:AU)+SUMIF('PSM Costs'!$C:$C,$B105,'PSM Costs'!AU:AU)&gt;0,SUMIF(Pharmaceuticals!$C:$C,$B105,Pharmaceuticals!AU:AU)+SUMIF('Health Products &amp; Equipment'!$C:$C,$B105,'Health Products &amp; Equipment'!AU:AU)+SUMIF('Other Pharma &amp; Health Products'!$C:$C,$B105,'Other Pharma &amp; Health Products'!AU:AU)+SUMIF('PSM Costs'!$C:$C,$B105,'PSM Costs'!AU:AU),"")</f>
        <v/>
      </c>
      <c r="L105" s="181" t="str">
        <f t="shared" ca="1" si="7"/>
        <v/>
      </c>
      <c r="M105" s="176" t="str">
        <f ca="1">IF(SUMIF(Pharmaceuticals!$C:$C,$B105,Pharmaceuticals!BG:BG)+SUMIF('Health Products &amp; Equipment'!$C:$C,$B105,'Health Products &amp; Equipment'!BG:BG)+SUMIF('Other Pharma &amp; Health Products'!$C:$C,$B105,'Other Pharma &amp; Health Products'!BG:BG)+SUMIF('PSM Costs'!$C:$C,$B105,'PSM Costs'!BG:BG)&gt;0,SUMIF(Pharmaceuticals!$C:$C,$B105,Pharmaceuticals!BG:BG)+SUMIF('Health Products &amp; Equipment'!$C:$C,$B105,'Health Products &amp; Equipment'!BG:BG)+SUMIF('Other Pharma &amp; Health Products'!$C:$C,$B105,'Other Pharma &amp; Health Products'!BG:BG)+SUMIF('PSM Costs'!$C:$C,$B105,'PSM Costs'!BG:BG),"")</f>
        <v/>
      </c>
      <c r="N105" s="176" t="str">
        <f ca="1">IF(SUMIF(Pharmaceuticals!$C:$C,$B105,Pharmaceuticals!BH:BH)+SUMIF('Health Products &amp; Equipment'!$C:$C,$B105,'Health Products &amp; Equipment'!BH:BH)+SUMIF('Other Pharma &amp; Health Products'!$C:$C,$B105,'Other Pharma &amp; Health Products'!BH:BH)+SUMIF('PSM Costs'!$C:$C,$B105,'PSM Costs'!BH:BH)&gt;0,SUMIF(Pharmaceuticals!$C:$C,$B105,Pharmaceuticals!BH:BH)+SUMIF('Health Products &amp; Equipment'!$C:$C,$B105,'Health Products &amp; Equipment'!BH:BH)+SUMIF('Other Pharma &amp; Health Products'!$C:$C,$B105,'Other Pharma &amp; Health Products'!BH:BH)+SUMIF('PSM Costs'!$C:$C,$B105,'PSM Costs'!BH:BH),"")</f>
        <v/>
      </c>
      <c r="O105" s="182" t="str">
        <f t="shared" ca="1" si="8"/>
        <v/>
      </c>
      <c r="P105" s="123" t="str">
        <f ca="1">IF(SUMIF(Pharmaceuticals!$C:$C,$B105,Pharmaceuticals!BT:BT)+SUMIF('Health Products &amp; Equipment'!$C:$C,$B105,'Health Products &amp; Equipment'!BT:BT)+SUMIF('Other Pharma &amp; Health Products'!$C:$C,$B105,'Other Pharma &amp; Health Products'!BT:BT)+SUMIF('PSM Costs'!$C:$C,$B105,'PSM Costs'!BT:BT)&gt;0,SUMIF(Pharmaceuticals!$C:$C,$B105,Pharmaceuticals!BT:BT)+SUMIF('Health Products &amp; Equipment'!$C:$C,$B105,'Health Products &amp; Equipment'!BT:BT)+SUMIF('Other Pharma &amp; Health Products'!$C:$C,$B105,'Other Pharma &amp; Health Products'!BT:BT)+SUMIF('PSM Costs'!$C:$C,$B105,'PSM Costs'!BT:BT),"")</f>
        <v/>
      </c>
      <c r="Q105" s="123" t="str">
        <f ca="1">IF(SUMIF(Pharmaceuticals!$C:$C,$B105,Pharmaceuticals!BU:BU)+SUMIF('Health Products &amp; Equipment'!$C:$C,$B105,'Health Products &amp; Equipment'!BU:BU)+SUMIF('Other Pharma &amp; Health Products'!$C:$C,$B105,'Other Pharma &amp; Health Products'!BU:BU)+SUMIF('PSM Costs'!$C:$C,$B105,'PSM Costs'!BU:BU)&gt;0,SUMIF(Pharmaceuticals!$C:$C,$B105,Pharmaceuticals!BU:BU)+SUMIF('Health Products &amp; Equipment'!$C:$C,$B105,'Health Products &amp; Equipment'!BU:BU)+SUMIF('Other Pharma &amp; Health Products'!$C:$C,$B105,'Other Pharma &amp; Health Products'!BU:BU)+SUMIF('PSM Costs'!$C:$C,$B105,'PSM Costs'!BU:BU),"")</f>
        <v/>
      </c>
      <c r="R105" s="176" t="str">
        <f t="shared" ca="1" si="9"/>
        <v/>
      </c>
    </row>
    <row r="106" spans="1:18" hidden="1" x14ac:dyDescent="0.2">
      <c r="A106" s="107">
        <v>99</v>
      </c>
      <c r="B106" s="107" t="str">
        <f ca="1">IFERROR(VLOOKUP(A106,'Rank unique CI-Prod-Spec'!I:J,2,FALSE),"")</f>
        <v/>
      </c>
      <c r="C106" s="122" t="str">
        <f ca="1">IFERROR(VLOOKUP(LEFT(B106,FIND("--",B106)-1),CatCostInp!D:E,2,FALSE),"")</f>
        <v/>
      </c>
      <c r="D106" s="122" t="str">
        <f ca="1">IFERROR(INDIRECT(ADDRESS(MATCH(VALUE(MID(B106,FIND("--",B106)+2,FIND("---",B106)-FIND("--",B106)-2)),CatProd!G:G,0),2,1,1,"CatProd")),"")</f>
        <v/>
      </c>
      <c r="E106" s="122" t="str">
        <f ca="1">IFERROR(INDIRECT(ADDRESS(MATCH(VALUE(RIGHT(B106,LEN(B106)-FIND("---",B106)-2)),CatProdSpec!I:I,0),3,1,1,"CatProdSpec")),"")</f>
        <v/>
      </c>
      <c r="F106" s="181" t="str">
        <f t="shared" ca="1" si="5"/>
        <v/>
      </c>
      <c r="G106" s="176" t="str">
        <f ca="1">IF(SUMIF(Pharmaceuticals!$C:$C,$B106,Pharmaceuticals!AG:AG)+SUMIF('Health Products &amp; Equipment'!$C:$C,$B106,'Health Products &amp; Equipment'!AG:AG)+SUMIF('Other Pharma &amp; Health Products'!$C:$C,$B106,'Other Pharma &amp; Health Products'!AG:AG)+SUMIF('PSM Costs'!$C:$C,$B106,'PSM Costs'!AG:AG)&gt;0,SUMIF(Pharmaceuticals!$C:$C,$B106,Pharmaceuticals!AG:AG)+SUMIF('Health Products &amp; Equipment'!$C:$C,$B106,'Health Products &amp; Equipment'!AG:AG)+SUMIF('Other Pharma &amp; Health Products'!$C:$C,$B106,'Other Pharma &amp; Health Products'!AG:AG)+SUMIF('PSM Costs'!$C:$C,$B106,'PSM Costs'!AG:AG),"")</f>
        <v/>
      </c>
      <c r="H106" s="176" t="str">
        <f ca="1">IF(SUMIF(Pharmaceuticals!$C:$C,$B106,Pharmaceuticals!AH:AH)+SUMIF('Health Products &amp; Equipment'!$C:$C,$B106,'Health Products &amp; Equipment'!AH:AH)+SUMIF('Other Pharma &amp; Health Products'!$C:$C,$B106,'Other Pharma &amp; Health Products'!AH:AH)+SUMIF('PSM Costs'!$C:$C,$B106,'PSM Costs'!AH:AH)&gt;0,SUMIF(Pharmaceuticals!$C:$C,$B106,Pharmaceuticals!AH:AH)+SUMIF('Health Products &amp; Equipment'!$C:$C,$B106,'Health Products &amp; Equipment'!AH:AH)+SUMIF('Other Pharma &amp; Health Products'!$C:$C,$B106,'Other Pharma &amp; Health Products'!AH:AH)+SUMIF('PSM Costs'!$C:$C,$B106,'PSM Costs'!AH:AH),"")</f>
        <v/>
      </c>
      <c r="I106" s="182" t="str">
        <f t="shared" ca="1" si="6"/>
        <v/>
      </c>
      <c r="J106" s="123" t="str">
        <f ca="1">IF(SUMIF(Pharmaceuticals!$C:$C,$B106,Pharmaceuticals!AT:AT)+SUMIF('Health Products &amp; Equipment'!$C:$C,$B106,'Health Products &amp; Equipment'!AT:AT)+SUMIF('Other Pharma &amp; Health Products'!$C:$C,$B106,'Other Pharma &amp; Health Products'!AT:AT)+SUMIF('PSM Costs'!$C:$C,$B106,'PSM Costs'!AT:AT)&gt;0,SUMIF(Pharmaceuticals!$C:$C,$B106,Pharmaceuticals!AT:AT)+SUMIF('Health Products &amp; Equipment'!$C:$C,$B106,'Health Products &amp; Equipment'!AT:AT)+SUMIF('Other Pharma &amp; Health Products'!$C:$C,$B106,'Other Pharma &amp; Health Products'!AT:AT)+SUMIF('PSM Costs'!$C:$C,$B106,'PSM Costs'!AT:AT),"")</f>
        <v/>
      </c>
      <c r="K106" s="123" t="str">
        <f ca="1">IF(SUMIF(Pharmaceuticals!$C:$C,$B106,Pharmaceuticals!AU:AU)+SUMIF('Health Products &amp; Equipment'!$C:$C,$B106,'Health Products &amp; Equipment'!AU:AU)+SUMIF('Other Pharma &amp; Health Products'!$C:$C,$B106,'Other Pharma &amp; Health Products'!AU:AU)+SUMIF('PSM Costs'!$C:$C,$B106,'PSM Costs'!AU:AU)&gt;0,SUMIF(Pharmaceuticals!$C:$C,$B106,Pharmaceuticals!AU:AU)+SUMIF('Health Products &amp; Equipment'!$C:$C,$B106,'Health Products &amp; Equipment'!AU:AU)+SUMIF('Other Pharma &amp; Health Products'!$C:$C,$B106,'Other Pharma &amp; Health Products'!AU:AU)+SUMIF('PSM Costs'!$C:$C,$B106,'PSM Costs'!AU:AU),"")</f>
        <v/>
      </c>
      <c r="L106" s="181" t="str">
        <f t="shared" ca="1" si="7"/>
        <v/>
      </c>
      <c r="M106" s="176" t="str">
        <f ca="1">IF(SUMIF(Pharmaceuticals!$C:$C,$B106,Pharmaceuticals!BG:BG)+SUMIF('Health Products &amp; Equipment'!$C:$C,$B106,'Health Products &amp; Equipment'!BG:BG)+SUMIF('Other Pharma &amp; Health Products'!$C:$C,$B106,'Other Pharma &amp; Health Products'!BG:BG)+SUMIF('PSM Costs'!$C:$C,$B106,'PSM Costs'!BG:BG)&gt;0,SUMIF(Pharmaceuticals!$C:$C,$B106,Pharmaceuticals!BG:BG)+SUMIF('Health Products &amp; Equipment'!$C:$C,$B106,'Health Products &amp; Equipment'!BG:BG)+SUMIF('Other Pharma &amp; Health Products'!$C:$C,$B106,'Other Pharma &amp; Health Products'!BG:BG)+SUMIF('PSM Costs'!$C:$C,$B106,'PSM Costs'!BG:BG),"")</f>
        <v/>
      </c>
      <c r="N106" s="176" t="str">
        <f ca="1">IF(SUMIF(Pharmaceuticals!$C:$C,$B106,Pharmaceuticals!BH:BH)+SUMIF('Health Products &amp; Equipment'!$C:$C,$B106,'Health Products &amp; Equipment'!BH:BH)+SUMIF('Other Pharma &amp; Health Products'!$C:$C,$B106,'Other Pharma &amp; Health Products'!BH:BH)+SUMIF('PSM Costs'!$C:$C,$B106,'PSM Costs'!BH:BH)&gt;0,SUMIF(Pharmaceuticals!$C:$C,$B106,Pharmaceuticals!BH:BH)+SUMIF('Health Products &amp; Equipment'!$C:$C,$B106,'Health Products &amp; Equipment'!BH:BH)+SUMIF('Other Pharma &amp; Health Products'!$C:$C,$B106,'Other Pharma &amp; Health Products'!BH:BH)+SUMIF('PSM Costs'!$C:$C,$B106,'PSM Costs'!BH:BH),"")</f>
        <v/>
      </c>
      <c r="O106" s="182" t="str">
        <f t="shared" ca="1" si="8"/>
        <v/>
      </c>
      <c r="P106" s="123" t="str">
        <f ca="1">IF(SUMIF(Pharmaceuticals!$C:$C,$B106,Pharmaceuticals!BT:BT)+SUMIF('Health Products &amp; Equipment'!$C:$C,$B106,'Health Products &amp; Equipment'!BT:BT)+SUMIF('Other Pharma &amp; Health Products'!$C:$C,$B106,'Other Pharma &amp; Health Products'!BT:BT)+SUMIF('PSM Costs'!$C:$C,$B106,'PSM Costs'!BT:BT)&gt;0,SUMIF(Pharmaceuticals!$C:$C,$B106,Pharmaceuticals!BT:BT)+SUMIF('Health Products &amp; Equipment'!$C:$C,$B106,'Health Products &amp; Equipment'!BT:BT)+SUMIF('Other Pharma &amp; Health Products'!$C:$C,$B106,'Other Pharma &amp; Health Products'!BT:BT)+SUMIF('PSM Costs'!$C:$C,$B106,'PSM Costs'!BT:BT),"")</f>
        <v/>
      </c>
      <c r="Q106" s="123" t="str">
        <f ca="1">IF(SUMIF(Pharmaceuticals!$C:$C,$B106,Pharmaceuticals!BU:BU)+SUMIF('Health Products &amp; Equipment'!$C:$C,$B106,'Health Products &amp; Equipment'!BU:BU)+SUMIF('Other Pharma &amp; Health Products'!$C:$C,$B106,'Other Pharma &amp; Health Products'!BU:BU)+SUMIF('PSM Costs'!$C:$C,$B106,'PSM Costs'!BU:BU)&gt;0,SUMIF(Pharmaceuticals!$C:$C,$B106,Pharmaceuticals!BU:BU)+SUMIF('Health Products &amp; Equipment'!$C:$C,$B106,'Health Products &amp; Equipment'!BU:BU)+SUMIF('Other Pharma &amp; Health Products'!$C:$C,$B106,'Other Pharma &amp; Health Products'!BU:BU)+SUMIF('PSM Costs'!$C:$C,$B106,'PSM Costs'!BU:BU),"")</f>
        <v/>
      </c>
      <c r="R106" s="176" t="str">
        <f t="shared" ca="1" si="9"/>
        <v/>
      </c>
    </row>
    <row r="107" spans="1:18" hidden="1" x14ac:dyDescent="0.2">
      <c r="A107" s="107">
        <v>100</v>
      </c>
      <c r="B107" s="107" t="str">
        <f ca="1">IFERROR(VLOOKUP(A107,'Rank unique CI-Prod-Spec'!I:J,2,FALSE),"")</f>
        <v/>
      </c>
      <c r="C107" s="122" t="str">
        <f ca="1">IFERROR(VLOOKUP(LEFT(B107,FIND("--",B107)-1),CatCostInp!D:E,2,FALSE),"")</f>
        <v/>
      </c>
      <c r="D107" s="122" t="str">
        <f ca="1">IFERROR(INDIRECT(ADDRESS(MATCH(VALUE(MID(B107,FIND("--",B107)+2,FIND("---",B107)-FIND("--",B107)-2)),CatProd!G:G,0),2,1,1,"CatProd")),"")</f>
        <v/>
      </c>
      <c r="E107" s="122" t="str">
        <f ca="1">IFERROR(INDIRECT(ADDRESS(MATCH(VALUE(RIGHT(B107,LEN(B107)-FIND("---",B107)-2)),CatProdSpec!I:I,0),3,1,1,"CatProdSpec")),"")</f>
        <v/>
      </c>
      <c r="F107" s="181" t="str">
        <f t="shared" ca="1" si="5"/>
        <v/>
      </c>
      <c r="G107" s="176" t="str">
        <f ca="1">IF(SUMIF(Pharmaceuticals!$C:$C,$B107,Pharmaceuticals!AG:AG)+SUMIF('Health Products &amp; Equipment'!$C:$C,$B107,'Health Products &amp; Equipment'!AG:AG)+SUMIF('Other Pharma &amp; Health Products'!$C:$C,$B107,'Other Pharma &amp; Health Products'!AG:AG)+SUMIF('PSM Costs'!$C:$C,$B107,'PSM Costs'!AG:AG)&gt;0,SUMIF(Pharmaceuticals!$C:$C,$B107,Pharmaceuticals!AG:AG)+SUMIF('Health Products &amp; Equipment'!$C:$C,$B107,'Health Products &amp; Equipment'!AG:AG)+SUMIF('Other Pharma &amp; Health Products'!$C:$C,$B107,'Other Pharma &amp; Health Products'!AG:AG)+SUMIF('PSM Costs'!$C:$C,$B107,'PSM Costs'!AG:AG),"")</f>
        <v/>
      </c>
      <c r="H107" s="176" t="str">
        <f ca="1">IF(SUMIF(Pharmaceuticals!$C:$C,$B107,Pharmaceuticals!AH:AH)+SUMIF('Health Products &amp; Equipment'!$C:$C,$B107,'Health Products &amp; Equipment'!AH:AH)+SUMIF('Other Pharma &amp; Health Products'!$C:$C,$B107,'Other Pharma &amp; Health Products'!AH:AH)+SUMIF('PSM Costs'!$C:$C,$B107,'PSM Costs'!AH:AH)&gt;0,SUMIF(Pharmaceuticals!$C:$C,$B107,Pharmaceuticals!AH:AH)+SUMIF('Health Products &amp; Equipment'!$C:$C,$B107,'Health Products &amp; Equipment'!AH:AH)+SUMIF('Other Pharma &amp; Health Products'!$C:$C,$B107,'Other Pharma &amp; Health Products'!AH:AH)+SUMIF('PSM Costs'!$C:$C,$B107,'PSM Costs'!AH:AH),"")</f>
        <v/>
      </c>
      <c r="I107" s="182" t="str">
        <f t="shared" ca="1" si="6"/>
        <v/>
      </c>
      <c r="J107" s="123" t="str">
        <f ca="1">IF(SUMIF(Pharmaceuticals!$C:$C,$B107,Pharmaceuticals!AT:AT)+SUMIF('Health Products &amp; Equipment'!$C:$C,$B107,'Health Products &amp; Equipment'!AT:AT)+SUMIF('Other Pharma &amp; Health Products'!$C:$C,$B107,'Other Pharma &amp; Health Products'!AT:AT)+SUMIF('PSM Costs'!$C:$C,$B107,'PSM Costs'!AT:AT)&gt;0,SUMIF(Pharmaceuticals!$C:$C,$B107,Pharmaceuticals!AT:AT)+SUMIF('Health Products &amp; Equipment'!$C:$C,$B107,'Health Products &amp; Equipment'!AT:AT)+SUMIF('Other Pharma &amp; Health Products'!$C:$C,$B107,'Other Pharma &amp; Health Products'!AT:AT)+SUMIF('PSM Costs'!$C:$C,$B107,'PSM Costs'!AT:AT),"")</f>
        <v/>
      </c>
      <c r="K107" s="123" t="str">
        <f ca="1">IF(SUMIF(Pharmaceuticals!$C:$C,$B107,Pharmaceuticals!AU:AU)+SUMIF('Health Products &amp; Equipment'!$C:$C,$B107,'Health Products &amp; Equipment'!AU:AU)+SUMIF('Other Pharma &amp; Health Products'!$C:$C,$B107,'Other Pharma &amp; Health Products'!AU:AU)+SUMIF('PSM Costs'!$C:$C,$B107,'PSM Costs'!AU:AU)&gt;0,SUMIF(Pharmaceuticals!$C:$C,$B107,Pharmaceuticals!AU:AU)+SUMIF('Health Products &amp; Equipment'!$C:$C,$B107,'Health Products &amp; Equipment'!AU:AU)+SUMIF('Other Pharma &amp; Health Products'!$C:$C,$B107,'Other Pharma &amp; Health Products'!AU:AU)+SUMIF('PSM Costs'!$C:$C,$B107,'PSM Costs'!AU:AU),"")</f>
        <v/>
      </c>
      <c r="L107" s="181" t="str">
        <f t="shared" ca="1" si="7"/>
        <v/>
      </c>
      <c r="M107" s="176" t="str">
        <f ca="1">IF(SUMIF(Pharmaceuticals!$C:$C,$B107,Pharmaceuticals!BG:BG)+SUMIF('Health Products &amp; Equipment'!$C:$C,$B107,'Health Products &amp; Equipment'!BG:BG)+SUMIF('Other Pharma &amp; Health Products'!$C:$C,$B107,'Other Pharma &amp; Health Products'!BG:BG)+SUMIF('PSM Costs'!$C:$C,$B107,'PSM Costs'!BG:BG)&gt;0,SUMIF(Pharmaceuticals!$C:$C,$B107,Pharmaceuticals!BG:BG)+SUMIF('Health Products &amp; Equipment'!$C:$C,$B107,'Health Products &amp; Equipment'!BG:BG)+SUMIF('Other Pharma &amp; Health Products'!$C:$C,$B107,'Other Pharma &amp; Health Products'!BG:BG)+SUMIF('PSM Costs'!$C:$C,$B107,'PSM Costs'!BG:BG),"")</f>
        <v/>
      </c>
      <c r="N107" s="176" t="str">
        <f ca="1">IF(SUMIF(Pharmaceuticals!$C:$C,$B107,Pharmaceuticals!BH:BH)+SUMIF('Health Products &amp; Equipment'!$C:$C,$B107,'Health Products &amp; Equipment'!BH:BH)+SUMIF('Other Pharma &amp; Health Products'!$C:$C,$B107,'Other Pharma &amp; Health Products'!BH:BH)+SUMIF('PSM Costs'!$C:$C,$B107,'PSM Costs'!BH:BH)&gt;0,SUMIF(Pharmaceuticals!$C:$C,$B107,Pharmaceuticals!BH:BH)+SUMIF('Health Products &amp; Equipment'!$C:$C,$B107,'Health Products &amp; Equipment'!BH:BH)+SUMIF('Other Pharma &amp; Health Products'!$C:$C,$B107,'Other Pharma &amp; Health Products'!BH:BH)+SUMIF('PSM Costs'!$C:$C,$B107,'PSM Costs'!BH:BH),"")</f>
        <v/>
      </c>
      <c r="O107" s="182" t="str">
        <f t="shared" ca="1" si="8"/>
        <v/>
      </c>
      <c r="P107" s="123" t="str">
        <f ca="1">IF(SUMIF(Pharmaceuticals!$C:$C,$B107,Pharmaceuticals!BT:BT)+SUMIF('Health Products &amp; Equipment'!$C:$C,$B107,'Health Products &amp; Equipment'!BT:BT)+SUMIF('Other Pharma &amp; Health Products'!$C:$C,$B107,'Other Pharma &amp; Health Products'!BT:BT)+SUMIF('PSM Costs'!$C:$C,$B107,'PSM Costs'!BT:BT)&gt;0,SUMIF(Pharmaceuticals!$C:$C,$B107,Pharmaceuticals!BT:BT)+SUMIF('Health Products &amp; Equipment'!$C:$C,$B107,'Health Products &amp; Equipment'!BT:BT)+SUMIF('Other Pharma &amp; Health Products'!$C:$C,$B107,'Other Pharma &amp; Health Products'!BT:BT)+SUMIF('PSM Costs'!$C:$C,$B107,'PSM Costs'!BT:BT),"")</f>
        <v/>
      </c>
      <c r="Q107" s="123" t="str">
        <f ca="1">IF(SUMIF(Pharmaceuticals!$C:$C,$B107,Pharmaceuticals!BU:BU)+SUMIF('Health Products &amp; Equipment'!$C:$C,$B107,'Health Products &amp; Equipment'!BU:BU)+SUMIF('Other Pharma &amp; Health Products'!$C:$C,$B107,'Other Pharma &amp; Health Products'!BU:BU)+SUMIF('PSM Costs'!$C:$C,$B107,'PSM Costs'!BU:BU)&gt;0,SUMIF(Pharmaceuticals!$C:$C,$B107,Pharmaceuticals!BU:BU)+SUMIF('Health Products &amp; Equipment'!$C:$C,$B107,'Health Products &amp; Equipment'!BU:BU)+SUMIF('Other Pharma &amp; Health Products'!$C:$C,$B107,'Other Pharma &amp; Health Products'!BU:BU)+SUMIF('PSM Costs'!$C:$C,$B107,'PSM Costs'!BU:BU),"")</f>
        <v/>
      </c>
      <c r="R107" s="176" t="str">
        <f t="shared" ca="1" si="9"/>
        <v/>
      </c>
    </row>
    <row r="108" spans="1:18" hidden="1" x14ac:dyDescent="0.2">
      <c r="A108" s="107">
        <v>101</v>
      </c>
      <c r="B108" s="107" t="str">
        <f ca="1">IFERROR(VLOOKUP(A108,'Rank unique CI-Prod-Spec'!I:J,2,FALSE),"")</f>
        <v/>
      </c>
      <c r="C108" s="122" t="str">
        <f ca="1">IFERROR(VLOOKUP(LEFT(B108,FIND("--",B108)-1),CatCostInp!D:E,2,FALSE),"")</f>
        <v/>
      </c>
      <c r="D108" s="122" t="str">
        <f ca="1">IFERROR(INDIRECT(ADDRESS(MATCH(VALUE(MID(B108,FIND("--",B108)+2,FIND("---",B108)-FIND("--",B108)-2)),CatProd!G:G,0),2,1,1,"CatProd")),"")</f>
        <v/>
      </c>
      <c r="E108" s="122" t="str">
        <f ca="1">IFERROR(INDIRECT(ADDRESS(MATCH(VALUE(RIGHT(B108,LEN(B108)-FIND("---",B108)-2)),CatProdSpec!I:I,0),3,1,1,"CatProdSpec")),"")</f>
        <v/>
      </c>
      <c r="F108" s="181" t="str">
        <f ca="1">IFERROR(H108/G108,"")</f>
        <v/>
      </c>
      <c r="G108" s="176" t="str">
        <f ca="1">IF(SUMIF(Pharmaceuticals!$C:$C,$B108,Pharmaceuticals!AG:AG)+SUMIF('Health Products &amp; Equipment'!$C:$C,$B108,'Health Products &amp; Equipment'!AG:AG)+SUMIF('Other Pharma &amp; Health Products'!$C:$C,$B108,'Other Pharma &amp; Health Products'!AG:AG)+SUMIF('PSM Costs'!$C:$C,$B108,'PSM Costs'!AG:AG)&gt;0,SUMIF(Pharmaceuticals!$C:$C,$B108,Pharmaceuticals!AG:AG)+SUMIF('Health Products &amp; Equipment'!$C:$C,$B108,'Health Products &amp; Equipment'!AG:AG)+SUMIF('Other Pharma &amp; Health Products'!$C:$C,$B108,'Other Pharma &amp; Health Products'!AG:AG)+SUMIF('PSM Costs'!$C:$C,$B108,'PSM Costs'!AG:AG),"")</f>
        <v/>
      </c>
      <c r="H108" s="176" t="str">
        <f ca="1">IF(SUMIF(Pharmaceuticals!$C:$C,$B108,Pharmaceuticals!AH:AH)+SUMIF('Health Products &amp; Equipment'!$C:$C,$B108,'Health Products &amp; Equipment'!AH:AH)+SUMIF('Other Pharma &amp; Health Products'!$C:$C,$B108,'Other Pharma &amp; Health Products'!AH:AH)+SUMIF('PSM Costs'!$C:$C,$B108,'PSM Costs'!AH:AH)&gt;0,SUMIF(Pharmaceuticals!$C:$C,$B108,Pharmaceuticals!AH:AH)+SUMIF('Health Products &amp; Equipment'!$C:$C,$B108,'Health Products &amp; Equipment'!AH:AH)+SUMIF('Other Pharma &amp; Health Products'!$C:$C,$B108,'Other Pharma &amp; Health Products'!AH:AH)+SUMIF('PSM Costs'!$C:$C,$B108,'PSM Costs'!AH:AH),"")</f>
        <v/>
      </c>
      <c r="I108" s="182" t="str">
        <f ca="1">IFERROR(K108/J108,"")</f>
        <v/>
      </c>
      <c r="J108" s="123" t="str">
        <f ca="1">IF(SUMIF(Pharmaceuticals!$C:$C,$B108,Pharmaceuticals!AT:AT)+SUMIF('Health Products &amp; Equipment'!$C:$C,$B108,'Health Products &amp; Equipment'!AT:AT)+SUMIF('Other Pharma &amp; Health Products'!$C:$C,$B108,'Other Pharma &amp; Health Products'!AT:AT)+SUMIF('PSM Costs'!$C:$C,$B108,'PSM Costs'!AT:AT)&gt;0,SUMIF(Pharmaceuticals!$C:$C,$B108,Pharmaceuticals!AT:AT)+SUMIF('Health Products &amp; Equipment'!$C:$C,$B108,'Health Products &amp; Equipment'!AT:AT)+SUMIF('Other Pharma &amp; Health Products'!$C:$C,$B108,'Other Pharma &amp; Health Products'!AT:AT)+SUMIF('PSM Costs'!$C:$C,$B108,'PSM Costs'!AT:AT),"")</f>
        <v/>
      </c>
      <c r="K108" s="123" t="str">
        <f ca="1">IF(SUMIF(Pharmaceuticals!$C:$C,$B108,Pharmaceuticals!AU:AU)+SUMIF('Health Products &amp; Equipment'!$C:$C,$B108,'Health Products &amp; Equipment'!AU:AU)+SUMIF('Other Pharma &amp; Health Products'!$C:$C,$B108,'Other Pharma &amp; Health Products'!AU:AU)+SUMIF('PSM Costs'!$C:$C,$B108,'PSM Costs'!AU:AU)&gt;0,SUMIF(Pharmaceuticals!$C:$C,$B108,Pharmaceuticals!AU:AU)+SUMIF('Health Products &amp; Equipment'!$C:$C,$B108,'Health Products &amp; Equipment'!AU:AU)+SUMIF('Other Pharma &amp; Health Products'!$C:$C,$B108,'Other Pharma &amp; Health Products'!AU:AU)+SUMIF('PSM Costs'!$C:$C,$B108,'PSM Costs'!AU:AU),"")</f>
        <v/>
      </c>
      <c r="L108" s="181" t="str">
        <f ca="1">IFERROR(N108/M108,"")</f>
        <v/>
      </c>
      <c r="M108" s="176" t="str">
        <f ca="1">IF(SUMIF(Pharmaceuticals!$C:$C,$B108,Pharmaceuticals!BG:BG)+SUMIF('Health Products &amp; Equipment'!$C:$C,$B108,'Health Products &amp; Equipment'!BG:BG)+SUMIF('Other Pharma &amp; Health Products'!$C:$C,$B108,'Other Pharma &amp; Health Products'!BG:BG)+SUMIF('PSM Costs'!$C:$C,$B108,'PSM Costs'!BG:BG)&gt;0,SUMIF(Pharmaceuticals!$C:$C,$B108,Pharmaceuticals!BG:BG)+SUMIF('Health Products &amp; Equipment'!$C:$C,$B108,'Health Products &amp; Equipment'!BG:BG)+SUMIF('Other Pharma &amp; Health Products'!$C:$C,$B108,'Other Pharma &amp; Health Products'!BG:BG)+SUMIF('PSM Costs'!$C:$C,$B108,'PSM Costs'!BG:BG),"")</f>
        <v/>
      </c>
      <c r="N108" s="176" t="str">
        <f ca="1">IF(SUMIF(Pharmaceuticals!$C:$C,$B108,Pharmaceuticals!BH:BH)+SUMIF('Health Products &amp; Equipment'!$C:$C,$B108,'Health Products &amp; Equipment'!BH:BH)+SUMIF('Other Pharma &amp; Health Products'!$C:$C,$B108,'Other Pharma &amp; Health Products'!BH:BH)+SUMIF('PSM Costs'!$C:$C,$B108,'PSM Costs'!BH:BH)&gt;0,SUMIF(Pharmaceuticals!$C:$C,$B108,Pharmaceuticals!BH:BH)+SUMIF('Health Products &amp; Equipment'!$C:$C,$B108,'Health Products &amp; Equipment'!BH:BH)+SUMIF('Other Pharma &amp; Health Products'!$C:$C,$B108,'Other Pharma &amp; Health Products'!BH:BH)+SUMIF('PSM Costs'!$C:$C,$B108,'PSM Costs'!BH:BH),"")</f>
        <v/>
      </c>
      <c r="O108" s="182" t="str">
        <f ca="1">IFERROR(Q108/P108,"")</f>
        <v/>
      </c>
      <c r="P108" s="123" t="str">
        <f ca="1">IF(SUMIF(Pharmaceuticals!$C:$C,$B108,Pharmaceuticals!BT:BT)+SUMIF('Health Products &amp; Equipment'!$C:$C,$B108,'Health Products &amp; Equipment'!BT:BT)+SUMIF('Other Pharma &amp; Health Products'!$C:$C,$B108,'Other Pharma &amp; Health Products'!BT:BT)+SUMIF('PSM Costs'!$C:$C,$B108,'PSM Costs'!BT:BT)&gt;0,SUMIF(Pharmaceuticals!$C:$C,$B108,Pharmaceuticals!BT:BT)+SUMIF('Health Products &amp; Equipment'!$C:$C,$B108,'Health Products &amp; Equipment'!BT:BT)+SUMIF('Other Pharma &amp; Health Products'!$C:$C,$B108,'Other Pharma &amp; Health Products'!BT:BT)+SUMIF('PSM Costs'!$C:$C,$B108,'PSM Costs'!BT:BT),"")</f>
        <v/>
      </c>
      <c r="Q108" s="123" t="str">
        <f ca="1">IF(SUMIF(Pharmaceuticals!$C:$C,$B108,Pharmaceuticals!BU:BU)+SUMIF('Health Products &amp; Equipment'!$C:$C,$B108,'Health Products &amp; Equipment'!BU:BU)+SUMIF('Other Pharma &amp; Health Products'!$C:$C,$B108,'Other Pharma &amp; Health Products'!BU:BU)+SUMIF('PSM Costs'!$C:$C,$B108,'PSM Costs'!BU:BU)&gt;0,SUMIF(Pharmaceuticals!$C:$C,$B108,Pharmaceuticals!BU:BU)+SUMIF('Health Products &amp; Equipment'!$C:$C,$B108,'Health Products &amp; Equipment'!BU:BU)+SUMIF('Other Pharma &amp; Health Products'!$C:$C,$B108,'Other Pharma &amp; Health Products'!BU:BU)+SUMIF('PSM Costs'!$C:$C,$B108,'PSM Costs'!BU:BU),"")</f>
        <v/>
      </c>
      <c r="R108" s="176" t="str">
        <f ca="1">IF(SUM(H108,K108,N108,Q108)&gt;0,SUM(H108,K108,N108,Q108),"")</f>
        <v/>
      </c>
    </row>
    <row r="109" spans="1:18" hidden="1" x14ac:dyDescent="0.2">
      <c r="A109" s="107">
        <v>102</v>
      </c>
      <c r="B109" s="107" t="str">
        <f ca="1">IFERROR(VLOOKUP(A109,'Rank unique CI-Prod-Spec'!I:J,2,FALSE),"")</f>
        <v/>
      </c>
      <c r="C109" s="122" t="str">
        <f ca="1">IFERROR(VLOOKUP(LEFT(B109,FIND("--",B109)-1),CatCostInp!D:E,2,FALSE),"")</f>
        <v/>
      </c>
      <c r="D109" s="122" t="str">
        <f ca="1">IFERROR(INDIRECT(ADDRESS(MATCH(VALUE(MID(B109,FIND("--",B109)+2,FIND("---",B109)-FIND("--",B109)-2)),CatProd!G:G,0),2,1,1,"CatProd")),"")</f>
        <v/>
      </c>
      <c r="E109" s="122" t="str">
        <f ca="1">IFERROR(INDIRECT(ADDRESS(MATCH(VALUE(RIGHT(B109,LEN(B109)-FIND("---",B109)-2)),CatProdSpec!I:I,0),3,1,1,"CatProdSpec")),"")</f>
        <v/>
      </c>
      <c r="F109" s="181" t="str">
        <f t="shared" ref="F109:F172" ca="1" si="10">IFERROR(H109/G109,"")</f>
        <v/>
      </c>
      <c r="G109" s="176" t="str">
        <f ca="1">IF(SUMIF(Pharmaceuticals!$C:$C,$B109,Pharmaceuticals!AG:AG)+SUMIF('Health Products &amp; Equipment'!$C:$C,$B109,'Health Products &amp; Equipment'!AG:AG)+SUMIF('Other Pharma &amp; Health Products'!$C:$C,$B109,'Other Pharma &amp; Health Products'!AG:AG)+SUMIF('PSM Costs'!$C:$C,$B109,'PSM Costs'!AG:AG)&gt;0,SUMIF(Pharmaceuticals!$C:$C,$B109,Pharmaceuticals!AG:AG)+SUMIF('Health Products &amp; Equipment'!$C:$C,$B109,'Health Products &amp; Equipment'!AG:AG)+SUMIF('Other Pharma &amp; Health Products'!$C:$C,$B109,'Other Pharma &amp; Health Products'!AG:AG)+SUMIF('PSM Costs'!$C:$C,$B109,'PSM Costs'!AG:AG),"")</f>
        <v/>
      </c>
      <c r="H109" s="176" t="str">
        <f ca="1">IF(SUMIF(Pharmaceuticals!$C:$C,$B109,Pharmaceuticals!AH:AH)+SUMIF('Health Products &amp; Equipment'!$C:$C,$B109,'Health Products &amp; Equipment'!AH:AH)+SUMIF('Other Pharma &amp; Health Products'!$C:$C,$B109,'Other Pharma &amp; Health Products'!AH:AH)+SUMIF('PSM Costs'!$C:$C,$B109,'PSM Costs'!AH:AH)&gt;0,SUMIF(Pharmaceuticals!$C:$C,$B109,Pharmaceuticals!AH:AH)+SUMIF('Health Products &amp; Equipment'!$C:$C,$B109,'Health Products &amp; Equipment'!AH:AH)+SUMIF('Other Pharma &amp; Health Products'!$C:$C,$B109,'Other Pharma &amp; Health Products'!AH:AH)+SUMIF('PSM Costs'!$C:$C,$B109,'PSM Costs'!AH:AH),"")</f>
        <v/>
      </c>
      <c r="I109" s="182" t="str">
        <f t="shared" ref="I109:I172" ca="1" si="11">IFERROR(K109/J109,"")</f>
        <v/>
      </c>
      <c r="J109" s="123" t="str">
        <f ca="1">IF(SUMIF(Pharmaceuticals!$C:$C,$B109,Pharmaceuticals!AT:AT)+SUMIF('Health Products &amp; Equipment'!$C:$C,$B109,'Health Products &amp; Equipment'!AT:AT)+SUMIF('Other Pharma &amp; Health Products'!$C:$C,$B109,'Other Pharma &amp; Health Products'!AT:AT)+SUMIF('PSM Costs'!$C:$C,$B109,'PSM Costs'!AT:AT)&gt;0,SUMIF(Pharmaceuticals!$C:$C,$B109,Pharmaceuticals!AT:AT)+SUMIF('Health Products &amp; Equipment'!$C:$C,$B109,'Health Products &amp; Equipment'!AT:AT)+SUMIF('Other Pharma &amp; Health Products'!$C:$C,$B109,'Other Pharma &amp; Health Products'!AT:AT)+SUMIF('PSM Costs'!$C:$C,$B109,'PSM Costs'!AT:AT),"")</f>
        <v/>
      </c>
      <c r="K109" s="123" t="str">
        <f ca="1">IF(SUMIF(Pharmaceuticals!$C:$C,$B109,Pharmaceuticals!AU:AU)+SUMIF('Health Products &amp; Equipment'!$C:$C,$B109,'Health Products &amp; Equipment'!AU:AU)+SUMIF('Other Pharma &amp; Health Products'!$C:$C,$B109,'Other Pharma &amp; Health Products'!AU:AU)+SUMIF('PSM Costs'!$C:$C,$B109,'PSM Costs'!AU:AU)&gt;0,SUMIF(Pharmaceuticals!$C:$C,$B109,Pharmaceuticals!AU:AU)+SUMIF('Health Products &amp; Equipment'!$C:$C,$B109,'Health Products &amp; Equipment'!AU:AU)+SUMIF('Other Pharma &amp; Health Products'!$C:$C,$B109,'Other Pharma &amp; Health Products'!AU:AU)+SUMIF('PSM Costs'!$C:$C,$B109,'PSM Costs'!AU:AU),"")</f>
        <v/>
      </c>
      <c r="L109" s="181" t="str">
        <f t="shared" ref="L109:L172" ca="1" si="12">IFERROR(N109/M109,"")</f>
        <v/>
      </c>
      <c r="M109" s="176" t="str">
        <f ca="1">IF(SUMIF(Pharmaceuticals!$C:$C,$B109,Pharmaceuticals!BG:BG)+SUMIF('Health Products &amp; Equipment'!$C:$C,$B109,'Health Products &amp; Equipment'!BG:BG)+SUMIF('Other Pharma &amp; Health Products'!$C:$C,$B109,'Other Pharma &amp; Health Products'!BG:BG)+SUMIF('PSM Costs'!$C:$C,$B109,'PSM Costs'!BG:BG)&gt;0,SUMIF(Pharmaceuticals!$C:$C,$B109,Pharmaceuticals!BG:BG)+SUMIF('Health Products &amp; Equipment'!$C:$C,$B109,'Health Products &amp; Equipment'!BG:BG)+SUMIF('Other Pharma &amp; Health Products'!$C:$C,$B109,'Other Pharma &amp; Health Products'!BG:BG)+SUMIF('PSM Costs'!$C:$C,$B109,'PSM Costs'!BG:BG),"")</f>
        <v/>
      </c>
      <c r="N109" s="176" t="str">
        <f ca="1">IF(SUMIF(Pharmaceuticals!$C:$C,$B109,Pharmaceuticals!BH:BH)+SUMIF('Health Products &amp; Equipment'!$C:$C,$B109,'Health Products &amp; Equipment'!BH:BH)+SUMIF('Other Pharma &amp; Health Products'!$C:$C,$B109,'Other Pharma &amp; Health Products'!BH:BH)+SUMIF('PSM Costs'!$C:$C,$B109,'PSM Costs'!BH:BH)&gt;0,SUMIF(Pharmaceuticals!$C:$C,$B109,Pharmaceuticals!BH:BH)+SUMIF('Health Products &amp; Equipment'!$C:$C,$B109,'Health Products &amp; Equipment'!BH:BH)+SUMIF('Other Pharma &amp; Health Products'!$C:$C,$B109,'Other Pharma &amp; Health Products'!BH:BH)+SUMIF('PSM Costs'!$C:$C,$B109,'PSM Costs'!BH:BH),"")</f>
        <v/>
      </c>
      <c r="O109" s="182" t="str">
        <f t="shared" ref="O109:O172" ca="1" si="13">IFERROR(Q109/P109,"")</f>
        <v/>
      </c>
      <c r="P109" s="123" t="str">
        <f ca="1">IF(SUMIF(Pharmaceuticals!$C:$C,$B109,Pharmaceuticals!BT:BT)+SUMIF('Health Products &amp; Equipment'!$C:$C,$B109,'Health Products &amp; Equipment'!BT:BT)+SUMIF('Other Pharma &amp; Health Products'!$C:$C,$B109,'Other Pharma &amp; Health Products'!BT:BT)+SUMIF('PSM Costs'!$C:$C,$B109,'PSM Costs'!BT:BT)&gt;0,SUMIF(Pharmaceuticals!$C:$C,$B109,Pharmaceuticals!BT:BT)+SUMIF('Health Products &amp; Equipment'!$C:$C,$B109,'Health Products &amp; Equipment'!BT:BT)+SUMIF('Other Pharma &amp; Health Products'!$C:$C,$B109,'Other Pharma &amp; Health Products'!BT:BT)+SUMIF('PSM Costs'!$C:$C,$B109,'PSM Costs'!BT:BT),"")</f>
        <v/>
      </c>
      <c r="Q109" s="123" t="str">
        <f ca="1">IF(SUMIF(Pharmaceuticals!$C:$C,$B109,Pharmaceuticals!BU:BU)+SUMIF('Health Products &amp; Equipment'!$C:$C,$B109,'Health Products &amp; Equipment'!BU:BU)+SUMIF('Other Pharma &amp; Health Products'!$C:$C,$B109,'Other Pharma &amp; Health Products'!BU:BU)+SUMIF('PSM Costs'!$C:$C,$B109,'PSM Costs'!BU:BU)&gt;0,SUMIF(Pharmaceuticals!$C:$C,$B109,Pharmaceuticals!BU:BU)+SUMIF('Health Products &amp; Equipment'!$C:$C,$B109,'Health Products &amp; Equipment'!BU:BU)+SUMIF('Other Pharma &amp; Health Products'!$C:$C,$B109,'Other Pharma &amp; Health Products'!BU:BU)+SUMIF('PSM Costs'!$C:$C,$B109,'PSM Costs'!BU:BU),"")</f>
        <v/>
      </c>
      <c r="R109" s="176" t="str">
        <f t="shared" ref="R109:R172" ca="1" si="14">IF(SUM(H109,K109,N109,Q109)&gt;0,SUM(H109,K109,N109,Q109),"")</f>
        <v/>
      </c>
    </row>
    <row r="110" spans="1:18" hidden="1" x14ac:dyDescent="0.2">
      <c r="A110" s="107">
        <v>103</v>
      </c>
      <c r="B110" s="107" t="str">
        <f ca="1">IFERROR(VLOOKUP(A110,'Rank unique CI-Prod-Spec'!I:J,2,FALSE),"")</f>
        <v/>
      </c>
      <c r="C110" s="122" t="str">
        <f ca="1">IFERROR(VLOOKUP(LEFT(B110,FIND("--",B110)-1),CatCostInp!D:E,2,FALSE),"")</f>
        <v/>
      </c>
      <c r="D110" s="122" t="str">
        <f ca="1">IFERROR(INDIRECT(ADDRESS(MATCH(VALUE(MID(B110,FIND("--",B110)+2,FIND("---",B110)-FIND("--",B110)-2)),CatProd!G:G,0),2,1,1,"CatProd")),"")</f>
        <v/>
      </c>
      <c r="E110" s="122" t="str">
        <f ca="1">IFERROR(INDIRECT(ADDRESS(MATCH(VALUE(RIGHT(B110,LEN(B110)-FIND("---",B110)-2)),CatProdSpec!I:I,0),3,1,1,"CatProdSpec")),"")</f>
        <v/>
      </c>
      <c r="F110" s="181" t="str">
        <f t="shared" ca="1" si="10"/>
        <v/>
      </c>
      <c r="G110" s="176" t="str">
        <f ca="1">IF(SUMIF(Pharmaceuticals!$C:$C,$B110,Pharmaceuticals!AG:AG)+SUMIF('Health Products &amp; Equipment'!$C:$C,$B110,'Health Products &amp; Equipment'!AG:AG)+SUMIF('Other Pharma &amp; Health Products'!$C:$C,$B110,'Other Pharma &amp; Health Products'!AG:AG)+SUMIF('PSM Costs'!$C:$C,$B110,'PSM Costs'!AG:AG)&gt;0,SUMIF(Pharmaceuticals!$C:$C,$B110,Pharmaceuticals!AG:AG)+SUMIF('Health Products &amp; Equipment'!$C:$C,$B110,'Health Products &amp; Equipment'!AG:AG)+SUMIF('Other Pharma &amp; Health Products'!$C:$C,$B110,'Other Pharma &amp; Health Products'!AG:AG)+SUMIF('PSM Costs'!$C:$C,$B110,'PSM Costs'!AG:AG),"")</f>
        <v/>
      </c>
      <c r="H110" s="176" t="str">
        <f ca="1">IF(SUMIF(Pharmaceuticals!$C:$C,$B110,Pharmaceuticals!AH:AH)+SUMIF('Health Products &amp; Equipment'!$C:$C,$B110,'Health Products &amp; Equipment'!AH:AH)+SUMIF('Other Pharma &amp; Health Products'!$C:$C,$B110,'Other Pharma &amp; Health Products'!AH:AH)+SUMIF('PSM Costs'!$C:$C,$B110,'PSM Costs'!AH:AH)&gt;0,SUMIF(Pharmaceuticals!$C:$C,$B110,Pharmaceuticals!AH:AH)+SUMIF('Health Products &amp; Equipment'!$C:$C,$B110,'Health Products &amp; Equipment'!AH:AH)+SUMIF('Other Pharma &amp; Health Products'!$C:$C,$B110,'Other Pharma &amp; Health Products'!AH:AH)+SUMIF('PSM Costs'!$C:$C,$B110,'PSM Costs'!AH:AH),"")</f>
        <v/>
      </c>
      <c r="I110" s="182" t="str">
        <f t="shared" ca="1" si="11"/>
        <v/>
      </c>
      <c r="J110" s="123" t="str">
        <f ca="1">IF(SUMIF(Pharmaceuticals!$C:$C,$B110,Pharmaceuticals!AT:AT)+SUMIF('Health Products &amp; Equipment'!$C:$C,$B110,'Health Products &amp; Equipment'!AT:AT)+SUMIF('Other Pharma &amp; Health Products'!$C:$C,$B110,'Other Pharma &amp; Health Products'!AT:AT)+SUMIF('PSM Costs'!$C:$C,$B110,'PSM Costs'!AT:AT)&gt;0,SUMIF(Pharmaceuticals!$C:$C,$B110,Pharmaceuticals!AT:AT)+SUMIF('Health Products &amp; Equipment'!$C:$C,$B110,'Health Products &amp; Equipment'!AT:AT)+SUMIF('Other Pharma &amp; Health Products'!$C:$C,$B110,'Other Pharma &amp; Health Products'!AT:AT)+SUMIF('PSM Costs'!$C:$C,$B110,'PSM Costs'!AT:AT),"")</f>
        <v/>
      </c>
      <c r="K110" s="123" t="str">
        <f ca="1">IF(SUMIF(Pharmaceuticals!$C:$C,$B110,Pharmaceuticals!AU:AU)+SUMIF('Health Products &amp; Equipment'!$C:$C,$B110,'Health Products &amp; Equipment'!AU:AU)+SUMIF('Other Pharma &amp; Health Products'!$C:$C,$B110,'Other Pharma &amp; Health Products'!AU:AU)+SUMIF('PSM Costs'!$C:$C,$B110,'PSM Costs'!AU:AU)&gt;0,SUMIF(Pharmaceuticals!$C:$C,$B110,Pharmaceuticals!AU:AU)+SUMIF('Health Products &amp; Equipment'!$C:$C,$B110,'Health Products &amp; Equipment'!AU:AU)+SUMIF('Other Pharma &amp; Health Products'!$C:$C,$B110,'Other Pharma &amp; Health Products'!AU:AU)+SUMIF('PSM Costs'!$C:$C,$B110,'PSM Costs'!AU:AU),"")</f>
        <v/>
      </c>
      <c r="L110" s="181" t="str">
        <f t="shared" ca="1" si="12"/>
        <v/>
      </c>
      <c r="M110" s="176" t="str">
        <f ca="1">IF(SUMIF(Pharmaceuticals!$C:$C,$B110,Pharmaceuticals!BG:BG)+SUMIF('Health Products &amp; Equipment'!$C:$C,$B110,'Health Products &amp; Equipment'!BG:BG)+SUMIF('Other Pharma &amp; Health Products'!$C:$C,$B110,'Other Pharma &amp; Health Products'!BG:BG)+SUMIF('PSM Costs'!$C:$C,$B110,'PSM Costs'!BG:BG)&gt;0,SUMIF(Pharmaceuticals!$C:$C,$B110,Pharmaceuticals!BG:BG)+SUMIF('Health Products &amp; Equipment'!$C:$C,$B110,'Health Products &amp; Equipment'!BG:BG)+SUMIF('Other Pharma &amp; Health Products'!$C:$C,$B110,'Other Pharma &amp; Health Products'!BG:BG)+SUMIF('PSM Costs'!$C:$C,$B110,'PSM Costs'!BG:BG),"")</f>
        <v/>
      </c>
      <c r="N110" s="176" t="str">
        <f ca="1">IF(SUMIF(Pharmaceuticals!$C:$C,$B110,Pharmaceuticals!BH:BH)+SUMIF('Health Products &amp; Equipment'!$C:$C,$B110,'Health Products &amp; Equipment'!BH:BH)+SUMIF('Other Pharma &amp; Health Products'!$C:$C,$B110,'Other Pharma &amp; Health Products'!BH:BH)+SUMIF('PSM Costs'!$C:$C,$B110,'PSM Costs'!BH:BH)&gt;0,SUMIF(Pharmaceuticals!$C:$C,$B110,Pharmaceuticals!BH:BH)+SUMIF('Health Products &amp; Equipment'!$C:$C,$B110,'Health Products &amp; Equipment'!BH:BH)+SUMIF('Other Pharma &amp; Health Products'!$C:$C,$B110,'Other Pharma &amp; Health Products'!BH:BH)+SUMIF('PSM Costs'!$C:$C,$B110,'PSM Costs'!BH:BH),"")</f>
        <v/>
      </c>
      <c r="O110" s="182" t="str">
        <f t="shared" ca="1" si="13"/>
        <v/>
      </c>
      <c r="P110" s="123" t="str">
        <f ca="1">IF(SUMIF(Pharmaceuticals!$C:$C,$B110,Pharmaceuticals!BT:BT)+SUMIF('Health Products &amp; Equipment'!$C:$C,$B110,'Health Products &amp; Equipment'!BT:BT)+SUMIF('Other Pharma &amp; Health Products'!$C:$C,$B110,'Other Pharma &amp; Health Products'!BT:BT)+SUMIF('PSM Costs'!$C:$C,$B110,'PSM Costs'!BT:BT)&gt;0,SUMIF(Pharmaceuticals!$C:$C,$B110,Pharmaceuticals!BT:BT)+SUMIF('Health Products &amp; Equipment'!$C:$C,$B110,'Health Products &amp; Equipment'!BT:BT)+SUMIF('Other Pharma &amp; Health Products'!$C:$C,$B110,'Other Pharma &amp; Health Products'!BT:BT)+SUMIF('PSM Costs'!$C:$C,$B110,'PSM Costs'!BT:BT),"")</f>
        <v/>
      </c>
      <c r="Q110" s="123" t="str">
        <f ca="1">IF(SUMIF(Pharmaceuticals!$C:$C,$B110,Pharmaceuticals!BU:BU)+SUMIF('Health Products &amp; Equipment'!$C:$C,$B110,'Health Products &amp; Equipment'!BU:BU)+SUMIF('Other Pharma &amp; Health Products'!$C:$C,$B110,'Other Pharma &amp; Health Products'!BU:BU)+SUMIF('PSM Costs'!$C:$C,$B110,'PSM Costs'!BU:BU)&gt;0,SUMIF(Pharmaceuticals!$C:$C,$B110,Pharmaceuticals!BU:BU)+SUMIF('Health Products &amp; Equipment'!$C:$C,$B110,'Health Products &amp; Equipment'!BU:BU)+SUMIF('Other Pharma &amp; Health Products'!$C:$C,$B110,'Other Pharma &amp; Health Products'!BU:BU)+SUMIF('PSM Costs'!$C:$C,$B110,'PSM Costs'!BU:BU),"")</f>
        <v/>
      </c>
      <c r="R110" s="176" t="str">
        <f t="shared" ca="1" si="14"/>
        <v/>
      </c>
    </row>
    <row r="111" spans="1:18" hidden="1" x14ac:dyDescent="0.2">
      <c r="A111" s="107">
        <v>104</v>
      </c>
      <c r="B111" s="107" t="str">
        <f ca="1">IFERROR(VLOOKUP(A111,'Rank unique CI-Prod-Spec'!I:J,2,FALSE),"")</f>
        <v/>
      </c>
      <c r="C111" s="122" t="str">
        <f ca="1">IFERROR(VLOOKUP(LEFT(B111,FIND("--",B111)-1),CatCostInp!D:E,2,FALSE),"")</f>
        <v/>
      </c>
      <c r="D111" s="122" t="str">
        <f ca="1">IFERROR(INDIRECT(ADDRESS(MATCH(VALUE(MID(B111,FIND("--",B111)+2,FIND("---",B111)-FIND("--",B111)-2)),CatProd!G:G,0),2,1,1,"CatProd")),"")</f>
        <v/>
      </c>
      <c r="E111" s="122" t="str">
        <f ca="1">IFERROR(INDIRECT(ADDRESS(MATCH(VALUE(RIGHT(B111,LEN(B111)-FIND("---",B111)-2)),CatProdSpec!I:I,0),3,1,1,"CatProdSpec")),"")</f>
        <v/>
      </c>
      <c r="F111" s="181" t="str">
        <f t="shared" ca="1" si="10"/>
        <v/>
      </c>
      <c r="G111" s="176" t="str">
        <f ca="1">IF(SUMIF(Pharmaceuticals!$C:$C,$B111,Pharmaceuticals!AG:AG)+SUMIF('Health Products &amp; Equipment'!$C:$C,$B111,'Health Products &amp; Equipment'!AG:AG)+SUMIF('Other Pharma &amp; Health Products'!$C:$C,$B111,'Other Pharma &amp; Health Products'!AG:AG)+SUMIF('PSM Costs'!$C:$C,$B111,'PSM Costs'!AG:AG)&gt;0,SUMIF(Pharmaceuticals!$C:$C,$B111,Pharmaceuticals!AG:AG)+SUMIF('Health Products &amp; Equipment'!$C:$C,$B111,'Health Products &amp; Equipment'!AG:AG)+SUMIF('Other Pharma &amp; Health Products'!$C:$C,$B111,'Other Pharma &amp; Health Products'!AG:AG)+SUMIF('PSM Costs'!$C:$C,$B111,'PSM Costs'!AG:AG),"")</f>
        <v/>
      </c>
      <c r="H111" s="176" t="str">
        <f ca="1">IF(SUMIF(Pharmaceuticals!$C:$C,$B111,Pharmaceuticals!AH:AH)+SUMIF('Health Products &amp; Equipment'!$C:$C,$B111,'Health Products &amp; Equipment'!AH:AH)+SUMIF('Other Pharma &amp; Health Products'!$C:$C,$B111,'Other Pharma &amp; Health Products'!AH:AH)+SUMIF('PSM Costs'!$C:$C,$B111,'PSM Costs'!AH:AH)&gt;0,SUMIF(Pharmaceuticals!$C:$C,$B111,Pharmaceuticals!AH:AH)+SUMIF('Health Products &amp; Equipment'!$C:$C,$B111,'Health Products &amp; Equipment'!AH:AH)+SUMIF('Other Pharma &amp; Health Products'!$C:$C,$B111,'Other Pharma &amp; Health Products'!AH:AH)+SUMIF('PSM Costs'!$C:$C,$B111,'PSM Costs'!AH:AH),"")</f>
        <v/>
      </c>
      <c r="I111" s="182" t="str">
        <f t="shared" ca="1" si="11"/>
        <v/>
      </c>
      <c r="J111" s="123" t="str">
        <f ca="1">IF(SUMIF(Pharmaceuticals!$C:$C,$B111,Pharmaceuticals!AT:AT)+SUMIF('Health Products &amp; Equipment'!$C:$C,$B111,'Health Products &amp; Equipment'!AT:AT)+SUMIF('Other Pharma &amp; Health Products'!$C:$C,$B111,'Other Pharma &amp; Health Products'!AT:AT)+SUMIF('PSM Costs'!$C:$C,$B111,'PSM Costs'!AT:AT)&gt;0,SUMIF(Pharmaceuticals!$C:$C,$B111,Pharmaceuticals!AT:AT)+SUMIF('Health Products &amp; Equipment'!$C:$C,$B111,'Health Products &amp; Equipment'!AT:AT)+SUMIF('Other Pharma &amp; Health Products'!$C:$C,$B111,'Other Pharma &amp; Health Products'!AT:AT)+SUMIF('PSM Costs'!$C:$C,$B111,'PSM Costs'!AT:AT),"")</f>
        <v/>
      </c>
      <c r="K111" s="123" t="str">
        <f ca="1">IF(SUMIF(Pharmaceuticals!$C:$C,$B111,Pharmaceuticals!AU:AU)+SUMIF('Health Products &amp; Equipment'!$C:$C,$B111,'Health Products &amp; Equipment'!AU:AU)+SUMIF('Other Pharma &amp; Health Products'!$C:$C,$B111,'Other Pharma &amp; Health Products'!AU:AU)+SUMIF('PSM Costs'!$C:$C,$B111,'PSM Costs'!AU:AU)&gt;0,SUMIF(Pharmaceuticals!$C:$C,$B111,Pharmaceuticals!AU:AU)+SUMIF('Health Products &amp; Equipment'!$C:$C,$B111,'Health Products &amp; Equipment'!AU:AU)+SUMIF('Other Pharma &amp; Health Products'!$C:$C,$B111,'Other Pharma &amp; Health Products'!AU:AU)+SUMIF('PSM Costs'!$C:$C,$B111,'PSM Costs'!AU:AU),"")</f>
        <v/>
      </c>
      <c r="L111" s="181" t="str">
        <f t="shared" ca="1" si="12"/>
        <v/>
      </c>
      <c r="M111" s="176" t="str">
        <f ca="1">IF(SUMIF(Pharmaceuticals!$C:$C,$B111,Pharmaceuticals!BG:BG)+SUMIF('Health Products &amp; Equipment'!$C:$C,$B111,'Health Products &amp; Equipment'!BG:BG)+SUMIF('Other Pharma &amp; Health Products'!$C:$C,$B111,'Other Pharma &amp; Health Products'!BG:BG)+SUMIF('PSM Costs'!$C:$C,$B111,'PSM Costs'!BG:BG)&gt;0,SUMIF(Pharmaceuticals!$C:$C,$B111,Pharmaceuticals!BG:BG)+SUMIF('Health Products &amp; Equipment'!$C:$C,$B111,'Health Products &amp; Equipment'!BG:BG)+SUMIF('Other Pharma &amp; Health Products'!$C:$C,$B111,'Other Pharma &amp; Health Products'!BG:BG)+SUMIF('PSM Costs'!$C:$C,$B111,'PSM Costs'!BG:BG),"")</f>
        <v/>
      </c>
      <c r="N111" s="176" t="str">
        <f ca="1">IF(SUMIF(Pharmaceuticals!$C:$C,$B111,Pharmaceuticals!BH:BH)+SUMIF('Health Products &amp; Equipment'!$C:$C,$B111,'Health Products &amp; Equipment'!BH:BH)+SUMIF('Other Pharma &amp; Health Products'!$C:$C,$B111,'Other Pharma &amp; Health Products'!BH:BH)+SUMIF('PSM Costs'!$C:$C,$B111,'PSM Costs'!BH:BH)&gt;0,SUMIF(Pharmaceuticals!$C:$C,$B111,Pharmaceuticals!BH:BH)+SUMIF('Health Products &amp; Equipment'!$C:$C,$B111,'Health Products &amp; Equipment'!BH:BH)+SUMIF('Other Pharma &amp; Health Products'!$C:$C,$B111,'Other Pharma &amp; Health Products'!BH:BH)+SUMIF('PSM Costs'!$C:$C,$B111,'PSM Costs'!BH:BH),"")</f>
        <v/>
      </c>
      <c r="O111" s="182" t="str">
        <f t="shared" ca="1" si="13"/>
        <v/>
      </c>
      <c r="P111" s="123" t="str">
        <f ca="1">IF(SUMIF(Pharmaceuticals!$C:$C,$B111,Pharmaceuticals!BT:BT)+SUMIF('Health Products &amp; Equipment'!$C:$C,$B111,'Health Products &amp; Equipment'!BT:BT)+SUMIF('Other Pharma &amp; Health Products'!$C:$C,$B111,'Other Pharma &amp; Health Products'!BT:BT)+SUMIF('PSM Costs'!$C:$C,$B111,'PSM Costs'!BT:BT)&gt;0,SUMIF(Pharmaceuticals!$C:$C,$B111,Pharmaceuticals!BT:BT)+SUMIF('Health Products &amp; Equipment'!$C:$C,$B111,'Health Products &amp; Equipment'!BT:BT)+SUMIF('Other Pharma &amp; Health Products'!$C:$C,$B111,'Other Pharma &amp; Health Products'!BT:BT)+SUMIF('PSM Costs'!$C:$C,$B111,'PSM Costs'!BT:BT),"")</f>
        <v/>
      </c>
      <c r="Q111" s="123" t="str">
        <f ca="1">IF(SUMIF(Pharmaceuticals!$C:$C,$B111,Pharmaceuticals!BU:BU)+SUMIF('Health Products &amp; Equipment'!$C:$C,$B111,'Health Products &amp; Equipment'!BU:BU)+SUMIF('Other Pharma &amp; Health Products'!$C:$C,$B111,'Other Pharma &amp; Health Products'!BU:BU)+SUMIF('PSM Costs'!$C:$C,$B111,'PSM Costs'!BU:BU)&gt;0,SUMIF(Pharmaceuticals!$C:$C,$B111,Pharmaceuticals!BU:BU)+SUMIF('Health Products &amp; Equipment'!$C:$C,$B111,'Health Products &amp; Equipment'!BU:BU)+SUMIF('Other Pharma &amp; Health Products'!$C:$C,$B111,'Other Pharma &amp; Health Products'!BU:BU)+SUMIF('PSM Costs'!$C:$C,$B111,'PSM Costs'!BU:BU),"")</f>
        <v/>
      </c>
      <c r="R111" s="176" t="str">
        <f t="shared" ca="1" si="14"/>
        <v/>
      </c>
    </row>
    <row r="112" spans="1:18" hidden="1" x14ac:dyDescent="0.2">
      <c r="A112" s="107">
        <v>105</v>
      </c>
      <c r="B112" s="107" t="str">
        <f ca="1">IFERROR(VLOOKUP(A112,'Rank unique CI-Prod-Spec'!I:J,2,FALSE),"")</f>
        <v/>
      </c>
      <c r="C112" s="122" t="str">
        <f ca="1">IFERROR(VLOOKUP(LEFT(B112,FIND("--",B112)-1),CatCostInp!D:E,2,FALSE),"")</f>
        <v/>
      </c>
      <c r="D112" s="122" t="str">
        <f ca="1">IFERROR(INDIRECT(ADDRESS(MATCH(VALUE(MID(B112,FIND("--",B112)+2,FIND("---",B112)-FIND("--",B112)-2)),CatProd!G:G,0),2,1,1,"CatProd")),"")</f>
        <v/>
      </c>
      <c r="E112" s="122" t="str">
        <f ca="1">IFERROR(INDIRECT(ADDRESS(MATCH(VALUE(RIGHT(B112,LEN(B112)-FIND("---",B112)-2)),CatProdSpec!I:I,0),3,1,1,"CatProdSpec")),"")</f>
        <v/>
      </c>
      <c r="F112" s="181" t="str">
        <f t="shared" ca="1" si="10"/>
        <v/>
      </c>
      <c r="G112" s="176" t="str">
        <f ca="1">IF(SUMIF(Pharmaceuticals!$C:$C,$B112,Pharmaceuticals!AG:AG)+SUMIF('Health Products &amp; Equipment'!$C:$C,$B112,'Health Products &amp; Equipment'!AG:AG)+SUMIF('Other Pharma &amp; Health Products'!$C:$C,$B112,'Other Pharma &amp; Health Products'!AG:AG)+SUMIF('PSM Costs'!$C:$C,$B112,'PSM Costs'!AG:AG)&gt;0,SUMIF(Pharmaceuticals!$C:$C,$B112,Pharmaceuticals!AG:AG)+SUMIF('Health Products &amp; Equipment'!$C:$C,$B112,'Health Products &amp; Equipment'!AG:AG)+SUMIF('Other Pharma &amp; Health Products'!$C:$C,$B112,'Other Pharma &amp; Health Products'!AG:AG)+SUMIF('PSM Costs'!$C:$C,$B112,'PSM Costs'!AG:AG),"")</f>
        <v/>
      </c>
      <c r="H112" s="176" t="str">
        <f ca="1">IF(SUMIF(Pharmaceuticals!$C:$C,$B112,Pharmaceuticals!AH:AH)+SUMIF('Health Products &amp; Equipment'!$C:$C,$B112,'Health Products &amp; Equipment'!AH:AH)+SUMIF('Other Pharma &amp; Health Products'!$C:$C,$B112,'Other Pharma &amp; Health Products'!AH:AH)+SUMIF('PSM Costs'!$C:$C,$B112,'PSM Costs'!AH:AH)&gt;0,SUMIF(Pharmaceuticals!$C:$C,$B112,Pharmaceuticals!AH:AH)+SUMIF('Health Products &amp; Equipment'!$C:$C,$B112,'Health Products &amp; Equipment'!AH:AH)+SUMIF('Other Pharma &amp; Health Products'!$C:$C,$B112,'Other Pharma &amp; Health Products'!AH:AH)+SUMIF('PSM Costs'!$C:$C,$B112,'PSM Costs'!AH:AH),"")</f>
        <v/>
      </c>
      <c r="I112" s="182" t="str">
        <f t="shared" ca="1" si="11"/>
        <v/>
      </c>
      <c r="J112" s="123" t="str">
        <f ca="1">IF(SUMIF(Pharmaceuticals!$C:$C,$B112,Pharmaceuticals!AT:AT)+SUMIF('Health Products &amp; Equipment'!$C:$C,$B112,'Health Products &amp; Equipment'!AT:AT)+SUMIF('Other Pharma &amp; Health Products'!$C:$C,$B112,'Other Pharma &amp; Health Products'!AT:AT)+SUMIF('PSM Costs'!$C:$C,$B112,'PSM Costs'!AT:AT)&gt;0,SUMIF(Pharmaceuticals!$C:$C,$B112,Pharmaceuticals!AT:AT)+SUMIF('Health Products &amp; Equipment'!$C:$C,$B112,'Health Products &amp; Equipment'!AT:AT)+SUMIF('Other Pharma &amp; Health Products'!$C:$C,$B112,'Other Pharma &amp; Health Products'!AT:AT)+SUMIF('PSM Costs'!$C:$C,$B112,'PSM Costs'!AT:AT),"")</f>
        <v/>
      </c>
      <c r="K112" s="123" t="str">
        <f ca="1">IF(SUMIF(Pharmaceuticals!$C:$C,$B112,Pharmaceuticals!AU:AU)+SUMIF('Health Products &amp; Equipment'!$C:$C,$B112,'Health Products &amp; Equipment'!AU:AU)+SUMIF('Other Pharma &amp; Health Products'!$C:$C,$B112,'Other Pharma &amp; Health Products'!AU:AU)+SUMIF('PSM Costs'!$C:$C,$B112,'PSM Costs'!AU:AU)&gt;0,SUMIF(Pharmaceuticals!$C:$C,$B112,Pharmaceuticals!AU:AU)+SUMIF('Health Products &amp; Equipment'!$C:$C,$B112,'Health Products &amp; Equipment'!AU:AU)+SUMIF('Other Pharma &amp; Health Products'!$C:$C,$B112,'Other Pharma &amp; Health Products'!AU:AU)+SUMIF('PSM Costs'!$C:$C,$B112,'PSM Costs'!AU:AU),"")</f>
        <v/>
      </c>
      <c r="L112" s="181" t="str">
        <f t="shared" ca="1" si="12"/>
        <v/>
      </c>
      <c r="M112" s="176" t="str">
        <f ca="1">IF(SUMIF(Pharmaceuticals!$C:$C,$B112,Pharmaceuticals!BG:BG)+SUMIF('Health Products &amp; Equipment'!$C:$C,$B112,'Health Products &amp; Equipment'!BG:BG)+SUMIF('Other Pharma &amp; Health Products'!$C:$C,$B112,'Other Pharma &amp; Health Products'!BG:BG)+SUMIF('PSM Costs'!$C:$C,$B112,'PSM Costs'!BG:BG)&gt;0,SUMIF(Pharmaceuticals!$C:$C,$B112,Pharmaceuticals!BG:BG)+SUMIF('Health Products &amp; Equipment'!$C:$C,$B112,'Health Products &amp; Equipment'!BG:BG)+SUMIF('Other Pharma &amp; Health Products'!$C:$C,$B112,'Other Pharma &amp; Health Products'!BG:BG)+SUMIF('PSM Costs'!$C:$C,$B112,'PSM Costs'!BG:BG),"")</f>
        <v/>
      </c>
      <c r="N112" s="176" t="str">
        <f ca="1">IF(SUMIF(Pharmaceuticals!$C:$C,$B112,Pharmaceuticals!BH:BH)+SUMIF('Health Products &amp; Equipment'!$C:$C,$B112,'Health Products &amp; Equipment'!BH:BH)+SUMIF('Other Pharma &amp; Health Products'!$C:$C,$B112,'Other Pharma &amp; Health Products'!BH:BH)+SUMIF('PSM Costs'!$C:$C,$B112,'PSM Costs'!BH:BH)&gt;0,SUMIF(Pharmaceuticals!$C:$C,$B112,Pharmaceuticals!BH:BH)+SUMIF('Health Products &amp; Equipment'!$C:$C,$B112,'Health Products &amp; Equipment'!BH:BH)+SUMIF('Other Pharma &amp; Health Products'!$C:$C,$B112,'Other Pharma &amp; Health Products'!BH:BH)+SUMIF('PSM Costs'!$C:$C,$B112,'PSM Costs'!BH:BH),"")</f>
        <v/>
      </c>
      <c r="O112" s="182" t="str">
        <f t="shared" ca="1" si="13"/>
        <v/>
      </c>
      <c r="P112" s="123" t="str">
        <f ca="1">IF(SUMIF(Pharmaceuticals!$C:$C,$B112,Pharmaceuticals!BT:BT)+SUMIF('Health Products &amp; Equipment'!$C:$C,$B112,'Health Products &amp; Equipment'!BT:BT)+SUMIF('Other Pharma &amp; Health Products'!$C:$C,$B112,'Other Pharma &amp; Health Products'!BT:BT)+SUMIF('PSM Costs'!$C:$C,$B112,'PSM Costs'!BT:BT)&gt;0,SUMIF(Pharmaceuticals!$C:$C,$B112,Pharmaceuticals!BT:BT)+SUMIF('Health Products &amp; Equipment'!$C:$C,$B112,'Health Products &amp; Equipment'!BT:BT)+SUMIF('Other Pharma &amp; Health Products'!$C:$C,$B112,'Other Pharma &amp; Health Products'!BT:BT)+SUMIF('PSM Costs'!$C:$C,$B112,'PSM Costs'!BT:BT),"")</f>
        <v/>
      </c>
      <c r="Q112" s="123" t="str">
        <f ca="1">IF(SUMIF(Pharmaceuticals!$C:$C,$B112,Pharmaceuticals!BU:BU)+SUMIF('Health Products &amp; Equipment'!$C:$C,$B112,'Health Products &amp; Equipment'!BU:BU)+SUMIF('Other Pharma &amp; Health Products'!$C:$C,$B112,'Other Pharma &amp; Health Products'!BU:BU)+SUMIF('PSM Costs'!$C:$C,$B112,'PSM Costs'!BU:BU)&gt;0,SUMIF(Pharmaceuticals!$C:$C,$B112,Pharmaceuticals!BU:BU)+SUMIF('Health Products &amp; Equipment'!$C:$C,$B112,'Health Products &amp; Equipment'!BU:BU)+SUMIF('Other Pharma &amp; Health Products'!$C:$C,$B112,'Other Pharma &amp; Health Products'!BU:BU)+SUMIF('PSM Costs'!$C:$C,$B112,'PSM Costs'!BU:BU),"")</f>
        <v/>
      </c>
      <c r="R112" s="176" t="str">
        <f t="shared" ca="1" si="14"/>
        <v/>
      </c>
    </row>
    <row r="113" spans="1:18" hidden="1" x14ac:dyDescent="0.2">
      <c r="A113" s="107">
        <v>106</v>
      </c>
      <c r="B113" s="107" t="str">
        <f ca="1">IFERROR(VLOOKUP(A113,'Rank unique CI-Prod-Spec'!I:J,2,FALSE),"")</f>
        <v/>
      </c>
      <c r="C113" s="122" t="str">
        <f ca="1">IFERROR(VLOOKUP(LEFT(B113,FIND("--",B113)-1),CatCostInp!D:E,2,FALSE),"")</f>
        <v/>
      </c>
      <c r="D113" s="122" t="str">
        <f ca="1">IFERROR(INDIRECT(ADDRESS(MATCH(VALUE(MID(B113,FIND("--",B113)+2,FIND("---",B113)-FIND("--",B113)-2)),CatProd!G:G,0),2,1,1,"CatProd")),"")</f>
        <v/>
      </c>
      <c r="E113" s="122" t="str">
        <f ca="1">IFERROR(INDIRECT(ADDRESS(MATCH(VALUE(RIGHT(B113,LEN(B113)-FIND("---",B113)-2)),CatProdSpec!I:I,0),3,1,1,"CatProdSpec")),"")</f>
        <v/>
      </c>
      <c r="F113" s="181" t="str">
        <f t="shared" ca="1" si="10"/>
        <v/>
      </c>
      <c r="G113" s="176" t="str">
        <f ca="1">IF(SUMIF(Pharmaceuticals!$C:$C,$B113,Pharmaceuticals!AG:AG)+SUMIF('Health Products &amp; Equipment'!$C:$C,$B113,'Health Products &amp; Equipment'!AG:AG)+SUMIF('Other Pharma &amp; Health Products'!$C:$C,$B113,'Other Pharma &amp; Health Products'!AG:AG)+SUMIF('PSM Costs'!$C:$C,$B113,'PSM Costs'!AG:AG)&gt;0,SUMIF(Pharmaceuticals!$C:$C,$B113,Pharmaceuticals!AG:AG)+SUMIF('Health Products &amp; Equipment'!$C:$C,$B113,'Health Products &amp; Equipment'!AG:AG)+SUMIF('Other Pharma &amp; Health Products'!$C:$C,$B113,'Other Pharma &amp; Health Products'!AG:AG)+SUMIF('PSM Costs'!$C:$C,$B113,'PSM Costs'!AG:AG),"")</f>
        <v/>
      </c>
      <c r="H113" s="176" t="str">
        <f ca="1">IF(SUMIF(Pharmaceuticals!$C:$C,$B113,Pharmaceuticals!AH:AH)+SUMIF('Health Products &amp; Equipment'!$C:$C,$B113,'Health Products &amp; Equipment'!AH:AH)+SUMIF('Other Pharma &amp; Health Products'!$C:$C,$B113,'Other Pharma &amp; Health Products'!AH:AH)+SUMIF('PSM Costs'!$C:$C,$B113,'PSM Costs'!AH:AH)&gt;0,SUMIF(Pharmaceuticals!$C:$C,$B113,Pharmaceuticals!AH:AH)+SUMIF('Health Products &amp; Equipment'!$C:$C,$B113,'Health Products &amp; Equipment'!AH:AH)+SUMIF('Other Pharma &amp; Health Products'!$C:$C,$B113,'Other Pharma &amp; Health Products'!AH:AH)+SUMIF('PSM Costs'!$C:$C,$B113,'PSM Costs'!AH:AH),"")</f>
        <v/>
      </c>
      <c r="I113" s="182" t="str">
        <f t="shared" ca="1" si="11"/>
        <v/>
      </c>
      <c r="J113" s="123" t="str">
        <f ca="1">IF(SUMIF(Pharmaceuticals!$C:$C,$B113,Pharmaceuticals!AT:AT)+SUMIF('Health Products &amp; Equipment'!$C:$C,$B113,'Health Products &amp; Equipment'!AT:AT)+SUMIF('Other Pharma &amp; Health Products'!$C:$C,$B113,'Other Pharma &amp; Health Products'!AT:AT)+SUMIF('PSM Costs'!$C:$C,$B113,'PSM Costs'!AT:AT)&gt;0,SUMIF(Pharmaceuticals!$C:$C,$B113,Pharmaceuticals!AT:AT)+SUMIF('Health Products &amp; Equipment'!$C:$C,$B113,'Health Products &amp; Equipment'!AT:AT)+SUMIF('Other Pharma &amp; Health Products'!$C:$C,$B113,'Other Pharma &amp; Health Products'!AT:AT)+SUMIF('PSM Costs'!$C:$C,$B113,'PSM Costs'!AT:AT),"")</f>
        <v/>
      </c>
      <c r="K113" s="123" t="str">
        <f ca="1">IF(SUMIF(Pharmaceuticals!$C:$C,$B113,Pharmaceuticals!AU:AU)+SUMIF('Health Products &amp; Equipment'!$C:$C,$B113,'Health Products &amp; Equipment'!AU:AU)+SUMIF('Other Pharma &amp; Health Products'!$C:$C,$B113,'Other Pharma &amp; Health Products'!AU:AU)+SUMIF('PSM Costs'!$C:$C,$B113,'PSM Costs'!AU:AU)&gt;0,SUMIF(Pharmaceuticals!$C:$C,$B113,Pharmaceuticals!AU:AU)+SUMIF('Health Products &amp; Equipment'!$C:$C,$B113,'Health Products &amp; Equipment'!AU:AU)+SUMIF('Other Pharma &amp; Health Products'!$C:$C,$B113,'Other Pharma &amp; Health Products'!AU:AU)+SUMIF('PSM Costs'!$C:$C,$B113,'PSM Costs'!AU:AU),"")</f>
        <v/>
      </c>
      <c r="L113" s="181" t="str">
        <f t="shared" ca="1" si="12"/>
        <v/>
      </c>
      <c r="M113" s="176" t="str">
        <f ca="1">IF(SUMIF(Pharmaceuticals!$C:$C,$B113,Pharmaceuticals!BG:BG)+SUMIF('Health Products &amp; Equipment'!$C:$C,$B113,'Health Products &amp; Equipment'!BG:BG)+SUMIF('Other Pharma &amp; Health Products'!$C:$C,$B113,'Other Pharma &amp; Health Products'!BG:BG)+SUMIF('PSM Costs'!$C:$C,$B113,'PSM Costs'!BG:BG)&gt;0,SUMIF(Pharmaceuticals!$C:$C,$B113,Pharmaceuticals!BG:BG)+SUMIF('Health Products &amp; Equipment'!$C:$C,$B113,'Health Products &amp; Equipment'!BG:BG)+SUMIF('Other Pharma &amp; Health Products'!$C:$C,$B113,'Other Pharma &amp; Health Products'!BG:BG)+SUMIF('PSM Costs'!$C:$C,$B113,'PSM Costs'!BG:BG),"")</f>
        <v/>
      </c>
      <c r="N113" s="176" t="str">
        <f ca="1">IF(SUMIF(Pharmaceuticals!$C:$C,$B113,Pharmaceuticals!BH:BH)+SUMIF('Health Products &amp; Equipment'!$C:$C,$B113,'Health Products &amp; Equipment'!BH:BH)+SUMIF('Other Pharma &amp; Health Products'!$C:$C,$B113,'Other Pharma &amp; Health Products'!BH:BH)+SUMIF('PSM Costs'!$C:$C,$B113,'PSM Costs'!BH:BH)&gt;0,SUMIF(Pharmaceuticals!$C:$C,$B113,Pharmaceuticals!BH:BH)+SUMIF('Health Products &amp; Equipment'!$C:$C,$B113,'Health Products &amp; Equipment'!BH:BH)+SUMIF('Other Pharma &amp; Health Products'!$C:$C,$B113,'Other Pharma &amp; Health Products'!BH:BH)+SUMIF('PSM Costs'!$C:$C,$B113,'PSM Costs'!BH:BH),"")</f>
        <v/>
      </c>
      <c r="O113" s="182" t="str">
        <f t="shared" ca="1" si="13"/>
        <v/>
      </c>
      <c r="P113" s="123" t="str">
        <f ca="1">IF(SUMIF(Pharmaceuticals!$C:$C,$B113,Pharmaceuticals!BT:BT)+SUMIF('Health Products &amp; Equipment'!$C:$C,$B113,'Health Products &amp; Equipment'!BT:BT)+SUMIF('Other Pharma &amp; Health Products'!$C:$C,$B113,'Other Pharma &amp; Health Products'!BT:BT)+SUMIF('PSM Costs'!$C:$C,$B113,'PSM Costs'!BT:BT)&gt;0,SUMIF(Pharmaceuticals!$C:$C,$B113,Pharmaceuticals!BT:BT)+SUMIF('Health Products &amp; Equipment'!$C:$C,$B113,'Health Products &amp; Equipment'!BT:BT)+SUMIF('Other Pharma &amp; Health Products'!$C:$C,$B113,'Other Pharma &amp; Health Products'!BT:BT)+SUMIF('PSM Costs'!$C:$C,$B113,'PSM Costs'!BT:BT),"")</f>
        <v/>
      </c>
      <c r="Q113" s="123" t="str">
        <f ca="1">IF(SUMIF(Pharmaceuticals!$C:$C,$B113,Pharmaceuticals!BU:BU)+SUMIF('Health Products &amp; Equipment'!$C:$C,$B113,'Health Products &amp; Equipment'!BU:BU)+SUMIF('Other Pharma &amp; Health Products'!$C:$C,$B113,'Other Pharma &amp; Health Products'!BU:BU)+SUMIF('PSM Costs'!$C:$C,$B113,'PSM Costs'!BU:BU)&gt;0,SUMIF(Pharmaceuticals!$C:$C,$B113,Pharmaceuticals!BU:BU)+SUMIF('Health Products &amp; Equipment'!$C:$C,$B113,'Health Products &amp; Equipment'!BU:BU)+SUMIF('Other Pharma &amp; Health Products'!$C:$C,$B113,'Other Pharma &amp; Health Products'!BU:BU)+SUMIF('PSM Costs'!$C:$C,$B113,'PSM Costs'!BU:BU),"")</f>
        <v/>
      </c>
      <c r="R113" s="176" t="str">
        <f t="shared" ca="1" si="14"/>
        <v/>
      </c>
    </row>
    <row r="114" spans="1:18" hidden="1" x14ac:dyDescent="0.2">
      <c r="A114" s="107">
        <v>107</v>
      </c>
      <c r="B114" s="107" t="str">
        <f ca="1">IFERROR(VLOOKUP(A114,'Rank unique CI-Prod-Spec'!I:J,2,FALSE),"")</f>
        <v/>
      </c>
      <c r="C114" s="122" t="str">
        <f ca="1">IFERROR(VLOOKUP(LEFT(B114,FIND("--",B114)-1),CatCostInp!D:E,2,FALSE),"")</f>
        <v/>
      </c>
      <c r="D114" s="122" t="str">
        <f ca="1">IFERROR(INDIRECT(ADDRESS(MATCH(VALUE(MID(B114,FIND("--",B114)+2,FIND("---",B114)-FIND("--",B114)-2)),CatProd!G:G,0),2,1,1,"CatProd")),"")</f>
        <v/>
      </c>
      <c r="E114" s="122" t="str">
        <f ca="1">IFERROR(INDIRECT(ADDRESS(MATCH(VALUE(RIGHT(B114,LEN(B114)-FIND("---",B114)-2)),CatProdSpec!I:I,0),3,1,1,"CatProdSpec")),"")</f>
        <v/>
      </c>
      <c r="F114" s="181" t="str">
        <f t="shared" ca="1" si="10"/>
        <v/>
      </c>
      <c r="G114" s="176" t="str">
        <f ca="1">IF(SUMIF(Pharmaceuticals!$C:$C,$B114,Pharmaceuticals!AG:AG)+SUMIF('Health Products &amp; Equipment'!$C:$C,$B114,'Health Products &amp; Equipment'!AG:AG)+SUMIF('Other Pharma &amp; Health Products'!$C:$C,$B114,'Other Pharma &amp; Health Products'!AG:AG)+SUMIF('PSM Costs'!$C:$C,$B114,'PSM Costs'!AG:AG)&gt;0,SUMIF(Pharmaceuticals!$C:$C,$B114,Pharmaceuticals!AG:AG)+SUMIF('Health Products &amp; Equipment'!$C:$C,$B114,'Health Products &amp; Equipment'!AG:AG)+SUMIF('Other Pharma &amp; Health Products'!$C:$C,$B114,'Other Pharma &amp; Health Products'!AG:AG)+SUMIF('PSM Costs'!$C:$C,$B114,'PSM Costs'!AG:AG),"")</f>
        <v/>
      </c>
      <c r="H114" s="176" t="str">
        <f ca="1">IF(SUMIF(Pharmaceuticals!$C:$C,$B114,Pharmaceuticals!AH:AH)+SUMIF('Health Products &amp; Equipment'!$C:$C,$B114,'Health Products &amp; Equipment'!AH:AH)+SUMIF('Other Pharma &amp; Health Products'!$C:$C,$B114,'Other Pharma &amp; Health Products'!AH:AH)+SUMIF('PSM Costs'!$C:$C,$B114,'PSM Costs'!AH:AH)&gt;0,SUMIF(Pharmaceuticals!$C:$C,$B114,Pharmaceuticals!AH:AH)+SUMIF('Health Products &amp; Equipment'!$C:$C,$B114,'Health Products &amp; Equipment'!AH:AH)+SUMIF('Other Pharma &amp; Health Products'!$C:$C,$B114,'Other Pharma &amp; Health Products'!AH:AH)+SUMIF('PSM Costs'!$C:$C,$B114,'PSM Costs'!AH:AH),"")</f>
        <v/>
      </c>
      <c r="I114" s="182" t="str">
        <f t="shared" ca="1" si="11"/>
        <v/>
      </c>
      <c r="J114" s="123" t="str">
        <f ca="1">IF(SUMIF(Pharmaceuticals!$C:$C,$B114,Pharmaceuticals!AT:AT)+SUMIF('Health Products &amp; Equipment'!$C:$C,$B114,'Health Products &amp; Equipment'!AT:AT)+SUMIF('Other Pharma &amp; Health Products'!$C:$C,$B114,'Other Pharma &amp; Health Products'!AT:AT)+SUMIF('PSM Costs'!$C:$C,$B114,'PSM Costs'!AT:AT)&gt;0,SUMIF(Pharmaceuticals!$C:$C,$B114,Pharmaceuticals!AT:AT)+SUMIF('Health Products &amp; Equipment'!$C:$C,$B114,'Health Products &amp; Equipment'!AT:AT)+SUMIF('Other Pharma &amp; Health Products'!$C:$C,$B114,'Other Pharma &amp; Health Products'!AT:AT)+SUMIF('PSM Costs'!$C:$C,$B114,'PSM Costs'!AT:AT),"")</f>
        <v/>
      </c>
      <c r="K114" s="123" t="str">
        <f ca="1">IF(SUMIF(Pharmaceuticals!$C:$C,$B114,Pharmaceuticals!AU:AU)+SUMIF('Health Products &amp; Equipment'!$C:$C,$B114,'Health Products &amp; Equipment'!AU:AU)+SUMIF('Other Pharma &amp; Health Products'!$C:$C,$B114,'Other Pharma &amp; Health Products'!AU:AU)+SUMIF('PSM Costs'!$C:$C,$B114,'PSM Costs'!AU:AU)&gt;0,SUMIF(Pharmaceuticals!$C:$C,$B114,Pharmaceuticals!AU:AU)+SUMIF('Health Products &amp; Equipment'!$C:$C,$B114,'Health Products &amp; Equipment'!AU:AU)+SUMIF('Other Pharma &amp; Health Products'!$C:$C,$B114,'Other Pharma &amp; Health Products'!AU:AU)+SUMIF('PSM Costs'!$C:$C,$B114,'PSM Costs'!AU:AU),"")</f>
        <v/>
      </c>
      <c r="L114" s="181" t="str">
        <f t="shared" ca="1" si="12"/>
        <v/>
      </c>
      <c r="M114" s="176" t="str">
        <f ca="1">IF(SUMIF(Pharmaceuticals!$C:$C,$B114,Pharmaceuticals!BG:BG)+SUMIF('Health Products &amp; Equipment'!$C:$C,$B114,'Health Products &amp; Equipment'!BG:BG)+SUMIF('Other Pharma &amp; Health Products'!$C:$C,$B114,'Other Pharma &amp; Health Products'!BG:BG)+SUMIF('PSM Costs'!$C:$C,$B114,'PSM Costs'!BG:BG)&gt;0,SUMIF(Pharmaceuticals!$C:$C,$B114,Pharmaceuticals!BG:BG)+SUMIF('Health Products &amp; Equipment'!$C:$C,$B114,'Health Products &amp; Equipment'!BG:BG)+SUMIF('Other Pharma &amp; Health Products'!$C:$C,$B114,'Other Pharma &amp; Health Products'!BG:BG)+SUMIF('PSM Costs'!$C:$C,$B114,'PSM Costs'!BG:BG),"")</f>
        <v/>
      </c>
      <c r="N114" s="176" t="str">
        <f ca="1">IF(SUMIF(Pharmaceuticals!$C:$C,$B114,Pharmaceuticals!BH:BH)+SUMIF('Health Products &amp; Equipment'!$C:$C,$B114,'Health Products &amp; Equipment'!BH:BH)+SUMIF('Other Pharma &amp; Health Products'!$C:$C,$B114,'Other Pharma &amp; Health Products'!BH:BH)+SUMIF('PSM Costs'!$C:$C,$B114,'PSM Costs'!BH:BH)&gt;0,SUMIF(Pharmaceuticals!$C:$C,$B114,Pharmaceuticals!BH:BH)+SUMIF('Health Products &amp; Equipment'!$C:$C,$B114,'Health Products &amp; Equipment'!BH:BH)+SUMIF('Other Pharma &amp; Health Products'!$C:$C,$B114,'Other Pharma &amp; Health Products'!BH:BH)+SUMIF('PSM Costs'!$C:$C,$B114,'PSM Costs'!BH:BH),"")</f>
        <v/>
      </c>
      <c r="O114" s="182" t="str">
        <f t="shared" ca="1" si="13"/>
        <v/>
      </c>
      <c r="P114" s="123" t="str">
        <f ca="1">IF(SUMIF(Pharmaceuticals!$C:$C,$B114,Pharmaceuticals!BT:BT)+SUMIF('Health Products &amp; Equipment'!$C:$C,$B114,'Health Products &amp; Equipment'!BT:BT)+SUMIF('Other Pharma &amp; Health Products'!$C:$C,$B114,'Other Pharma &amp; Health Products'!BT:BT)+SUMIF('PSM Costs'!$C:$C,$B114,'PSM Costs'!BT:BT)&gt;0,SUMIF(Pharmaceuticals!$C:$C,$B114,Pharmaceuticals!BT:BT)+SUMIF('Health Products &amp; Equipment'!$C:$C,$B114,'Health Products &amp; Equipment'!BT:BT)+SUMIF('Other Pharma &amp; Health Products'!$C:$C,$B114,'Other Pharma &amp; Health Products'!BT:BT)+SUMIF('PSM Costs'!$C:$C,$B114,'PSM Costs'!BT:BT),"")</f>
        <v/>
      </c>
      <c r="Q114" s="123" t="str">
        <f ca="1">IF(SUMIF(Pharmaceuticals!$C:$C,$B114,Pharmaceuticals!BU:BU)+SUMIF('Health Products &amp; Equipment'!$C:$C,$B114,'Health Products &amp; Equipment'!BU:BU)+SUMIF('Other Pharma &amp; Health Products'!$C:$C,$B114,'Other Pharma &amp; Health Products'!BU:BU)+SUMIF('PSM Costs'!$C:$C,$B114,'PSM Costs'!BU:BU)&gt;0,SUMIF(Pharmaceuticals!$C:$C,$B114,Pharmaceuticals!BU:BU)+SUMIF('Health Products &amp; Equipment'!$C:$C,$B114,'Health Products &amp; Equipment'!BU:BU)+SUMIF('Other Pharma &amp; Health Products'!$C:$C,$B114,'Other Pharma &amp; Health Products'!BU:BU)+SUMIF('PSM Costs'!$C:$C,$B114,'PSM Costs'!BU:BU),"")</f>
        <v/>
      </c>
      <c r="R114" s="176" t="str">
        <f t="shared" ca="1" si="14"/>
        <v/>
      </c>
    </row>
    <row r="115" spans="1:18" hidden="1" x14ac:dyDescent="0.2">
      <c r="A115" s="107">
        <v>108</v>
      </c>
      <c r="B115" s="107" t="str">
        <f ca="1">IFERROR(VLOOKUP(A115,'Rank unique CI-Prod-Spec'!I:J,2,FALSE),"")</f>
        <v/>
      </c>
      <c r="C115" s="122" t="str">
        <f ca="1">IFERROR(VLOOKUP(LEFT(B115,FIND("--",B115)-1),CatCostInp!D:E,2,FALSE),"")</f>
        <v/>
      </c>
      <c r="D115" s="122" t="str">
        <f ca="1">IFERROR(INDIRECT(ADDRESS(MATCH(VALUE(MID(B115,FIND("--",B115)+2,FIND("---",B115)-FIND("--",B115)-2)),CatProd!G:G,0),2,1,1,"CatProd")),"")</f>
        <v/>
      </c>
      <c r="E115" s="122" t="str">
        <f ca="1">IFERROR(INDIRECT(ADDRESS(MATCH(VALUE(RIGHT(B115,LEN(B115)-FIND("---",B115)-2)),CatProdSpec!I:I,0),3,1,1,"CatProdSpec")),"")</f>
        <v/>
      </c>
      <c r="F115" s="181" t="str">
        <f t="shared" ca="1" si="10"/>
        <v/>
      </c>
      <c r="G115" s="176" t="str">
        <f ca="1">IF(SUMIF(Pharmaceuticals!$C:$C,$B115,Pharmaceuticals!AG:AG)+SUMIF('Health Products &amp; Equipment'!$C:$C,$B115,'Health Products &amp; Equipment'!AG:AG)+SUMIF('Other Pharma &amp; Health Products'!$C:$C,$B115,'Other Pharma &amp; Health Products'!AG:AG)+SUMIF('PSM Costs'!$C:$C,$B115,'PSM Costs'!AG:AG)&gt;0,SUMIF(Pharmaceuticals!$C:$C,$B115,Pharmaceuticals!AG:AG)+SUMIF('Health Products &amp; Equipment'!$C:$C,$B115,'Health Products &amp; Equipment'!AG:AG)+SUMIF('Other Pharma &amp; Health Products'!$C:$C,$B115,'Other Pharma &amp; Health Products'!AG:AG)+SUMIF('PSM Costs'!$C:$C,$B115,'PSM Costs'!AG:AG),"")</f>
        <v/>
      </c>
      <c r="H115" s="176" t="str">
        <f ca="1">IF(SUMIF(Pharmaceuticals!$C:$C,$B115,Pharmaceuticals!AH:AH)+SUMIF('Health Products &amp; Equipment'!$C:$C,$B115,'Health Products &amp; Equipment'!AH:AH)+SUMIF('Other Pharma &amp; Health Products'!$C:$C,$B115,'Other Pharma &amp; Health Products'!AH:AH)+SUMIF('PSM Costs'!$C:$C,$B115,'PSM Costs'!AH:AH)&gt;0,SUMIF(Pharmaceuticals!$C:$C,$B115,Pharmaceuticals!AH:AH)+SUMIF('Health Products &amp; Equipment'!$C:$C,$B115,'Health Products &amp; Equipment'!AH:AH)+SUMIF('Other Pharma &amp; Health Products'!$C:$C,$B115,'Other Pharma &amp; Health Products'!AH:AH)+SUMIF('PSM Costs'!$C:$C,$B115,'PSM Costs'!AH:AH),"")</f>
        <v/>
      </c>
      <c r="I115" s="182" t="str">
        <f t="shared" ca="1" si="11"/>
        <v/>
      </c>
      <c r="J115" s="123" t="str">
        <f ca="1">IF(SUMIF(Pharmaceuticals!$C:$C,$B115,Pharmaceuticals!AT:AT)+SUMIF('Health Products &amp; Equipment'!$C:$C,$B115,'Health Products &amp; Equipment'!AT:AT)+SUMIF('Other Pharma &amp; Health Products'!$C:$C,$B115,'Other Pharma &amp; Health Products'!AT:AT)+SUMIF('PSM Costs'!$C:$C,$B115,'PSM Costs'!AT:AT)&gt;0,SUMIF(Pharmaceuticals!$C:$C,$B115,Pharmaceuticals!AT:AT)+SUMIF('Health Products &amp; Equipment'!$C:$C,$B115,'Health Products &amp; Equipment'!AT:AT)+SUMIF('Other Pharma &amp; Health Products'!$C:$C,$B115,'Other Pharma &amp; Health Products'!AT:AT)+SUMIF('PSM Costs'!$C:$C,$B115,'PSM Costs'!AT:AT),"")</f>
        <v/>
      </c>
      <c r="K115" s="123" t="str">
        <f ca="1">IF(SUMIF(Pharmaceuticals!$C:$C,$B115,Pharmaceuticals!AU:AU)+SUMIF('Health Products &amp; Equipment'!$C:$C,$B115,'Health Products &amp; Equipment'!AU:AU)+SUMIF('Other Pharma &amp; Health Products'!$C:$C,$B115,'Other Pharma &amp; Health Products'!AU:AU)+SUMIF('PSM Costs'!$C:$C,$B115,'PSM Costs'!AU:AU)&gt;0,SUMIF(Pharmaceuticals!$C:$C,$B115,Pharmaceuticals!AU:AU)+SUMIF('Health Products &amp; Equipment'!$C:$C,$B115,'Health Products &amp; Equipment'!AU:AU)+SUMIF('Other Pharma &amp; Health Products'!$C:$C,$B115,'Other Pharma &amp; Health Products'!AU:AU)+SUMIF('PSM Costs'!$C:$C,$B115,'PSM Costs'!AU:AU),"")</f>
        <v/>
      </c>
      <c r="L115" s="181" t="str">
        <f t="shared" ca="1" si="12"/>
        <v/>
      </c>
      <c r="M115" s="176" t="str">
        <f ca="1">IF(SUMIF(Pharmaceuticals!$C:$C,$B115,Pharmaceuticals!BG:BG)+SUMIF('Health Products &amp; Equipment'!$C:$C,$B115,'Health Products &amp; Equipment'!BG:BG)+SUMIF('Other Pharma &amp; Health Products'!$C:$C,$B115,'Other Pharma &amp; Health Products'!BG:BG)+SUMIF('PSM Costs'!$C:$C,$B115,'PSM Costs'!BG:BG)&gt;0,SUMIF(Pharmaceuticals!$C:$C,$B115,Pharmaceuticals!BG:BG)+SUMIF('Health Products &amp; Equipment'!$C:$C,$B115,'Health Products &amp; Equipment'!BG:BG)+SUMIF('Other Pharma &amp; Health Products'!$C:$C,$B115,'Other Pharma &amp; Health Products'!BG:BG)+SUMIF('PSM Costs'!$C:$C,$B115,'PSM Costs'!BG:BG),"")</f>
        <v/>
      </c>
      <c r="N115" s="176" t="str">
        <f ca="1">IF(SUMIF(Pharmaceuticals!$C:$C,$B115,Pharmaceuticals!BH:BH)+SUMIF('Health Products &amp; Equipment'!$C:$C,$B115,'Health Products &amp; Equipment'!BH:BH)+SUMIF('Other Pharma &amp; Health Products'!$C:$C,$B115,'Other Pharma &amp; Health Products'!BH:BH)+SUMIF('PSM Costs'!$C:$C,$B115,'PSM Costs'!BH:BH)&gt;0,SUMIF(Pharmaceuticals!$C:$C,$B115,Pharmaceuticals!BH:BH)+SUMIF('Health Products &amp; Equipment'!$C:$C,$B115,'Health Products &amp; Equipment'!BH:BH)+SUMIF('Other Pharma &amp; Health Products'!$C:$C,$B115,'Other Pharma &amp; Health Products'!BH:BH)+SUMIF('PSM Costs'!$C:$C,$B115,'PSM Costs'!BH:BH),"")</f>
        <v/>
      </c>
      <c r="O115" s="182" t="str">
        <f t="shared" ca="1" si="13"/>
        <v/>
      </c>
      <c r="P115" s="123" t="str">
        <f ca="1">IF(SUMIF(Pharmaceuticals!$C:$C,$B115,Pharmaceuticals!BT:BT)+SUMIF('Health Products &amp; Equipment'!$C:$C,$B115,'Health Products &amp; Equipment'!BT:BT)+SUMIF('Other Pharma &amp; Health Products'!$C:$C,$B115,'Other Pharma &amp; Health Products'!BT:BT)+SUMIF('PSM Costs'!$C:$C,$B115,'PSM Costs'!BT:BT)&gt;0,SUMIF(Pharmaceuticals!$C:$C,$B115,Pharmaceuticals!BT:BT)+SUMIF('Health Products &amp; Equipment'!$C:$C,$B115,'Health Products &amp; Equipment'!BT:BT)+SUMIF('Other Pharma &amp; Health Products'!$C:$C,$B115,'Other Pharma &amp; Health Products'!BT:BT)+SUMIF('PSM Costs'!$C:$C,$B115,'PSM Costs'!BT:BT),"")</f>
        <v/>
      </c>
      <c r="Q115" s="123" t="str">
        <f ca="1">IF(SUMIF(Pharmaceuticals!$C:$C,$B115,Pharmaceuticals!BU:BU)+SUMIF('Health Products &amp; Equipment'!$C:$C,$B115,'Health Products &amp; Equipment'!BU:BU)+SUMIF('Other Pharma &amp; Health Products'!$C:$C,$B115,'Other Pharma &amp; Health Products'!BU:BU)+SUMIF('PSM Costs'!$C:$C,$B115,'PSM Costs'!BU:BU)&gt;0,SUMIF(Pharmaceuticals!$C:$C,$B115,Pharmaceuticals!BU:BU)+SUMIF('Health Products &amp; Equipment'!$C:$C,$B115,'Health Products &amp; Equipment'!BU:BU)+SUMIF('Other Pharma &amp; Health Products'!$C:$C,$B115,'Other Pharma &amp; Health Products'!BU:BU)+SUMIF('PSM Costs'!$C:$C,$B115,'PSM Costs'!BU:BU),"")</f>
        <v/>
      </c>
      <c r="R115" s="176" t="str">
        <f t="shared" ca="1" si="14"/>
        <v/>
      </c>
    </row>
    <row r="116" spans="1:18" hidden="1" x14ac:dyDescent="0.2">
      <c r="A116" s="107">
        <v>109</v>
      </c>
      <c r="B116" s="107" t="str">
        <f ca="1">IFERROR(VLOOKUP(A116,'Rank unique CI-Prod-Spec'!I:J,2,FALSE),"")</f>
        <v/>
      </c>
      <c r="C116" s="122" t="str">
        <f ca="1">IFERROR(VLOOKUP(LEFT(B116,FIND("--",B116)-1),CatCostInp!D:E,2,FALSE),"")</f>
        <v/>
      </c>
      <c r="D116" s="122" t="str">
        <f ca="1">IFERROR(INDIRECT(ADDRESS(MATCH(VALUE(MID(B116,FIND("--",B116)+2,FIND("---",B116)-FIND("--",B116)-2)),CatProd!G:G,0),2,1,1,"CatProd")),"")</f>
        <v/>
      </c>
      <c r="E116" s="122" t="str">
        <f ca="1">IFERROR(INDIRECT(ADDRESS(MATCH(VALUE(RIGHT(B116,LEN(B116)-FIND("---",B116)-2)),CatProdSpec!I:I,0),3,1,1,"CatProdSpec")),"")</f>
        <v/>
      </c>
      <c r="F116" s="181" t="str">
        <f t="shared" ca="1" si="10"/>
        <v/>
      </c>
      <c r="G116" s="176" t="str">
        <f ca="1">IF(SUMIF(Pharmaceuticals!$C:$C,$B116,Pharmaceuticals!AG:AG)+SUMIF('Health Products &amp; Equipment'!$C:$C,$B116,'Health Products &amp; Equipment'!AG:AG)+SUMIF('Other Pharma &amp; Health Products'!$C:$C,$B116,'Other Pharma &amp; Health Products'!AG:AG)+SUMIF('PSM Costs'!$C:$C,$B116,'PSM Costs'!AG:AG)&gt;0,SUMIF(Pharmaceuticals!$C:$C,$B116,Pharmaceuticals!AG:AG)+SUMIF('Health Products &amp; Equipment'!$C:$C,$B116,'Health Products &amp; Equipment'!AG:AG)+SUMIF('Other Pharma &amp; Health Products'!$C:$C,$B116,'Other Pharma &amp; Health Products'!AG:AG)+SUMIF('PSM Costs'!$C:$C,$B116,'PSM Costs'!AG:AG),"")</f>
        <v/>
      </c>
      <c r="H116" s="176" t="str">
        <f ca="1">IF(SUMIF(Pharmaceuticals!$C:$C,$B116,Pharmaceuticals!AH:AH)+SUMIF('Health Products &amp; Equipment'!$C:$C,$B116,'Health Products &amp; Equipment'!AH:AH)+SUMIF('Other Pharma &amp; Health Products'!$C:$C,$B116,'Other Pharma &amp; Health Products'!AH:AH)+SUMIF('PSM Costs'!$C:$C,$B116,'PSM Costs'!AH:AH)&gt;0,SUMIF(Pharmaceuticals!$C:$C,$B116,Pharmaceuticals!AH:AH)+SUMIF('Health Products &amp; Equipment'!$C:$C,$B116,'Health Products &amp; Equipment'!AH:AH)+SUMIF('Other Pharma &amp; Health Products'!$C:$C,$B116,'Other Pharma &amp; Health Products'!AH:AH)+SUMIF('PSM Costs'!$C:$C,$B116,'PSM Costs'!AH:AH),"")</f>
        <v/>
      </c>
      <c r="I116" s="182" t="str">
        <f t="shared" ca="1" si="11"/>
        <v/>
      </c>
      <c r="J116" s="123" t="str">
        <f ca="1">IF(SUMIF(Pharmaceuticals!$C:$C,$B116,Pharmaceuticals!AT:AT)+SUMIF('Health Products &amp; Equipment'!$C:$C,$B116,'Health Products &amp; Equipment'!AT:AT)+SUMIF('Other Pharma &amp; Health Products'!$C:$C,$B116,'Other Pharma &amp; Health Products'!AT:AT)+SUMIF('PSM Costs'!$C:$C,$B116,'PSM Costs'!AT:AT)&gt;0,SUMIF(Pharmaceuticals!$C:$C,$B116,Pharmaceuticals!AT:AT)+SUMIF('Health Products &amp; Equipment'!$C:$C,$B116,'Health Products &amp; Equipment'!AT:AT)+SUMIF('Other Pharma &amp; Health Products'!$C:$C,$B116,'Other Pharma &amp; Health Products'!AT:AT)+SUMIF('PSM Costs'!$C:$C,$B116,'PSM Costs'!AT:AT),"")</f>
        <v/>
      </c>
      <c r="K116" s="123" t="str">
        <f ca="1">IF(SUMIF(Pharmaceuticals!$C:$C,$B116,Pharmaceuticals!AU:AU)+SUMIF('Health Products &amp; Equipment'!$C:$C,$B116,'Health Products &amp; Equipment'!AU:AU)+SUMIF('Other Pharma &amp; Health Products'!$C:$C,$B116,'Other Pharma &amp; Health Products'!AU:AU)+SUMIF('PSM Costs'!$C:$C,$B116,'PSM Costs'!AU:AU)&gt;0,SUMIF(Pharmaceuticals!$C:$C,$B116,Pharmaceuticals!AU:AU)+SUMIF('Health Products &amp; Equipment'!$C:$C,$B116,'Health Products &amp; Equipment'!AU:AU)+SUMIF('Other Pharma &amp; Health Products'!$C:$C,$B116,'Other Pharma &amp; Health Products'!AU:AU)+SUMIF('PSM Costs'!$C:$C,$B116,'PSM Costs'!AU:AU),"")</f>
        <v/>
      </c>
      <c r="L116" s="181" t="str">
        <f t="shared" ca="1" si="12"/>
        <v/>
      </c>
      <c r="M116" s="176" t="str">
        <f ca="1">IF(SUMIF(Pharmaceuticals!$C:$C,$B116,Pharmaceuticals!BG:BG)+SUMIF('Health Products &amp; Equipment'!$C:$C,$B116,'Health Products &amp; Equipment'!BG:BG)+SUMIF('Other Pharma &amp; Health Products'!$C:$C,$B116,'Other Pharma &amp; Health Products'!BG:BG)+SUMIF('PSM Costs'!$C:$C,$B116,'PSM Costs'!BG:BG)&gt;0,SUMIF(Pharmaceuticals!$C:$C,$B116,Pharmaceuticals!BG:BG)+SUMIF('Health Products &amp; Equipment'!$C:$C,$B116,'Health Products &amp; Equipment'!BG:BG)+SUMIF('Other Pharma &amp; Health Products'!$C:$C,$B116,'Other Pharma &amp; Health Products'!BG:BG)+SUMIF('PSM Costs'!$C:$C,$B116,'PSM Costs'!BG:BG),"")</f>
        <v/>
      </c>
      <c r="N116" s="176" t="str">
        <f ca="1">IF(SUMIF(Pharmaceuticals!$C:$C,$B116,Pharmaceuticals!BH:BH)+SUMIF('Health Products &amp; Equipment'!$C:$C,$B116,'Health Products &amp; Equipment'!BH:BH)+SUMIF('Other Pharma &amp; Health Products'!$C:$C,$B116,'Other Pharma &amp; Health Products'!BH:BH)+SUMIF('PSM Costs'!$C:$C,$B116,'PSM Costs'!BH:BH)&gt;0,SUMIF(Pharmaceuticals!$C:$C,$B116,Pharmaceuticals!BH:BH)+SUMIF('Health Products &amp; Equipment'!$C:$C,$B116,'Health Products &amp; Equipment'!BH:BH)+SUMIF('Other Pharma &amp; Health Products'!$C:$C,$B116,'Other Pharma &amp; Health Products'!BH:BH)+SUMIF('PSM Costs'!$C:$C,$B116,'PSM Costs'!BH:BH),"")</f>
        <v/>
      </c>
      <c r="O116" s="182" t="str">
        <f t="shared" ca="1" si="13"/>
        <v/>
      </c>
      <c r="P116" s="123" t="str">
        <f ca="1">IF(SUMIF(Pharmaceuticals!$C:$C,$B116,Pharmaceuticals!BT:BT)+SUMIF('Health Products &amp; Equipment'!$C:$C,$B116,'Health Products &amp; Equipment'!BT:BT)+SUMIF('Other Pharma &amp; Health Products'!$C:$C,$B116,'Other Pharma &amp; Health Products'!BT:BT)+SUMIF('PSM Costs'!$C:$C,$B116,'PSM Costs'!BT:BT)&gt;0,SUMIF(Pharmaceuticals!$C:$C,$B116,Pharmaceuticals!BT:BT)+SUMIF('Health Products &amp; Equipment'!$C:$C,$B116,'Health Products &amp; Equipment'!BT:BT)+SUMIF('Other Pharma &amp; Health Products'!$C:$C,$B116,'Other Pharma &amp; Health Products'!BT:BT)+SUMIF('PSM Costs'!$C:$C,$B116,'PSM Costs'!BT:BT),"")</f>
        <v/>
      </c>
      <c r="Q116" s="123" t="str">
        <f ca="1">IF(SUMIF(Pharmaceuticals!$C:$C,$B116,Pharmaceuticals!BU:BU)+SUMIF('Health Products &amp; Equipment'!$C:$C,$B116,'Health Products &amp; Equipment'!BU:BU)+SUMIF('Other Pharma &amp; Health Products'!$C:$C,$B116,'Other Pharma &amp; Health Products'!BU:BU)+SUMIF('PSM Costs'!$C:$C,$B116,'PSM Costs'!BU:BU)&gt;0,SUMIF(Pharmaceuticals!$C:$C,$B116,Pharmaceuticals!BU:BU)+SUMIF('Health Products &amp; Equipment'!$C:$C,$B116,'Health Products &amp; Equipment'!BU:BU)+SUMIF('Other Pharma &amp; Health Products'!$C:$C,$B116,'Other Pharma &amp; Health Products'!BU:BU)+SUMIF('PSM Costs'!$C:$C,$B116,'PSM Costs'!BU:BU),"")</f>
        <v/>
      </c>
      <c r="R116" s="176" t="str">
        <f t="shared" ca="1" si="14"/>
        <v/>
      </c>
    </row>
    <row r="117" spans="1:18" hidden="1" x14ac:dyDescent="0.2">
      <c r="A117" s="107">
        <v>110</v>
      </c>
      <c r="B117" s="107" t="str">
        <f ca="1">IFERROR(VLOOKUP(A117,'Rank unique CI-Prod-Spec'!I:J,2,FALSE),"")</f>
        <v/>
      </c>
      <c r="C117" s="122" t="str">
        <f ca="1">IFERROR(VLOOKUP(LEFT(B117,FIND("--",B117)-1),CatCostInp!D:E,2,FALSE),"")</f>
        <v/>
      </c>
      <c r="D117" s="122" t="str">
        <f ca="1">IFERROR(INDIRECT(ADDRESS(MATCH(VALUE(MID(B117,FIND("--",B117)+2,FIND("---",B117)-FIND("--",B117)-2)),CatProd!G:G,0),2,1,1,"CatProd")),"")</f>
        <v/>
      </c>
      <c r="E117" s="122" t="str">
        <f ca="1">IFERROR(INDIRECT(ADDRESS(MATCH(VALUE(RIGHT(B117,LEN(B117)-FIND("---",B117)-2)),CatProdSpec!I:I,0),3,1,1,"CatProdSpec")),"")</f>
        <v/>
      </c>
      <c r="F117" s="181" t="str">
        <f t="shared" ca="1" si="10"/>
        <v/>
      </c>
      <c r="G117" s="176" t="str">
        <f ca="1">IF(SUMIF(Pharmaceuticals!$C:$C,$B117,Pharmaceuticals!AG:AG)+SUMIF('Health Products &amp; Equipment'!$C:$C,$B117,'Health Products &amp; Equipment'!AG:AG)+SUMIF('Other Pharma &amp; Health Products'!$C:$C,$B117,'Other Pharma &amp; Health Products'!AG:AG)+SUMIF('PSM Costs'!$C:$C,$B117,'PSM Costs'!AG:AG)&gt;0,SUMIF(Pharmaceuticals!$C:$C,$B117,Pharmaceuticals!AG:AG)+SUMIF('Health Products &amp; Equipment'!$C:$C,$B117,'Health Products &amp; Equipment'!AG:AG)+SUMIF('Other Pharma &amp; Health Products'!$C:$C,$B117,'Other Pharma &amp; Health Products'!AG:AG)+SUMIF('PSM Costs'!$C:$C,$B117,'PSM Costs'!AG:AG),"")</f>
        <v/>
      </c>
      <c r="H117" s="176" t="str">
        <f ca="1">IF(SUMIF(Pharmaceuticals!$C:$C,$B117,Pharmaceuticals!AH:AH)+SUMIF('Health Products &amp; Equipment'!$C:$C,$B117,'Health Products &amp; Equipment'!AH:AH)+SUMIF('Other Pharma &amp; Health Products'!$C:$C,$B117,'Other Pharma &amp; Health Products'!AH:AH)+SUMIF('PSM Costs'!$C:$C,$B117,'PSM Costs'!AH:AH)&gt;0,SUMIF(Pharmaceuticals!$C:$C,$B117,Pharmaceuticals!AH:AH)+SUMIF('Health Products &amp; Equipment'!$C:$C,$B117,'Health Products &amp; Equipment'!AH:AH)+SUMIF('Other Pharma &amp; Health Products'!$C:$C,$B117,'Other Pharma &amp; Health Products'!AH:AH)+SUMIF('PSM Costs'!$C:$C,$B117,'PSM Costs'!AH:AH),"")</f>
        <v/>
      </c>
      <c r="I117" s="182" t="str">
        <f t="shared" ca="1" si="11"/>
        <v/>
      </c>
      <c r="J117" s="123" t="str">
        <f ca="1">IF(SUMIF(Pharmaceuticals!$C:$C,$B117,Pharmaceuticals!AT:AT)+SUMIF('Health Products &amp; Equipment'!$C:$C,$B117,'Health Products &amp; Equipment'!AT:AT)+SUMIF('Other Pharma &amp; Health Products'!$C:$C,$B117,'Other Pharma &amp; Health Products'!AT:AT)+SUMIF('PSM Costs'!$C:$C,$B117,'PSM Costs'!AT:AT)&gt;0,SUMIF(Pharmaceuticals!$C:$C,$B117,Pharmaceuticals!AT:AT)+SUMIF('Health Products &amp; Equipment'!$C:$C,$B117,'Health Products &amp; Equipment'!AT:AT)+SUMIF('Other Pharma &amp; Health Products'!$C:$C,$B117,'Other Pharma &amp; Health Products'!AT:AT)+SUMIF('PSM Costs'!$C:$C,$B117,'PSM Costs'!AT:AT),"")</f>
        <v/>
      </c>
      <c r="K117" s="123" t="str">
        <f ca="1">IF(SUMIF(Pharmaceuticals!$C:$C,$B117,Pharmaceuticals!AU:AU)+SUMIF('Health Products &amp; Equipment'!$C:$C,$B117,'Health Products &amp; Equipment'!AU:AU)+SUMIF('Other Pharma &amp; Health Products'!$C:$C,$B117,'Other Pharma &amp; Health Products'!AU:AU)+SUMIF('PSM Costs'!$C:$C,$B117,'PSM Costs'!AU:AU)&gt;0,SUMIF(Pharmaceuticals!$C:$C,$B117,Pharmaceuticals!AU:AU)+SUMIF('Health Products &amp; Equipment'!$C:$C,$B117,'Health Products &amp; Equipment'!AU:AU)+SUMIF('Other Pharma &amp; Health Products'!$C:$C,$B117,'Other Pharma &amp; Health Products'!AU:AU)+SUMIF('PSM Costs'!$C:$C,$B117,'PSM Costs'!AU:AU),"")</f>
        <v/>
      </c>
      <c r="L117" s="181" t="str">
        <f t="shared" ca="1" si="12"/>
        <v/>
      </c>
      <c r="M117" s="176" t="str">
        <f ca="1">IF(SUMIF(Pharmaceuticals!$C:$C,$B117,Pharmaceuticals!BG:BG)+SUMIF('Health Products &amp; Equipment'!$C:$C,$B117,'Health Products &amp; Equipment'!BG:BG)+SUMIF('Other Pharma &amp; Health Products'!$C:$C,$B117,'Other Pharma &amp; Health Products'!BG:BG)+SUMIF('PSM Costs'!$C:$C,$B117,'PSM Costs'!BG:BG)&gt;0,SUMIF(Pharmaceuticals!$C:$C,$B117,Pharmaceuticals!BG:BG)+SUMIF('Health Products &amp; Equipment'!$C:$C,$B117,'Health Products &amp; Equipment'!BG:BG)+SUMIF('Other Pharma &amp; Health Products'!$C:$C,$B117,'Other Pharma &amp; Health Products'!BG:BG)+SUMIF('PSM Costs'!$C:$C,$B117,'PSM Costs'!BG:BG),"")</f>
        <v/>
      </c>
      <c r="N117" s="176" t="str">
        <f ca="1">IF(SUMIF(Pharmaceuticals!$C:$C,$B117,Pharmaceuticals!BH:BH)+SUMIF('Health Products &amp; Equipment'!$C:$C,$B117,'Health Products &amp; Equipment'!BH:BH)+SUMIF('Other Pharma &amp; Health Products'!$C:$C,$B117,'Other Pharma &amp; Health Products'!BH:BH)+SUMIF('PSM Costs'!$C:$C,$B117,'PSM Costs'!BH:BH)&gt;0,SUMIF(Pharmaceuticals!$C:$C,$B117,Pharmaceuticals!BH:BH)+SUMIF('Health Products &amp; Equipment'!$C:$C,$B117,'Health Products &amp; Equipment'!BH:BH)+SUMIF('Other Pharma &amp; Health Products'!$C:$C,$B117,'Other Pharma &amp; Health Products'!BH:BH)+SUMIF('PSM Costs'!$C:$C,$B117,'PSM Costs'!BH:BH),"")</f>
        <v/>
      </c>
      <c r="O117" s="182" t="str">
        <f t="shared" ca="1" si="13"/>
        <v/>
      </c>
      <c r="P117" s="123" t="str">
        <f ca="1">IF(SUMIF(Pharmaceuticals!$C:$C,$B117,Pharmaceuticals!BT:BT)+SUMIF('Health Products &amp; Equipment'!$C:$C,$B117,'Health Products &amp; Equipment'!BT:BT)+SUMIF('Other Pharma &amp; Health Products'!$C:$C,$B117,'Other Pharma &amp; Health Products'!BT:BT)+SUMIF('PSM Costs'!$C:$C,$B117,'PSM Costs'!BT:BT)&gt;0,SUMIF(Pharmaceuticals!$C:$C,$B117,Pharmaceuticals!BT:BT)+SUMIF('Health Products &amp; Equipment'!$C:$C,$B117,'Health Products &amp; Equipment'!BT:BT)+SUMIF('Other Pharma &amp; Health Products'!$C:$C,$B117,'Other Pharma &amp; Health Products'!BT:BT)+SUMIF('PSM Costs'!$C:$C,$B117,'PSM Costs'!BT:BT),"")</f>
        <v/>
      </c>
      <c r="Q117" s="123" t="str">
        <f ca="1">IF(SUMIF(Pharmaceuticals!$C:$C,$B117,Pharmaceuticals!BU:BU)+SUMIF('Health Products &amp; Equipment'!$C:$C,$B117,'Health Products &amp; Equipment'!BU:BU)+SUMIF('Other Pharma &amp; Health Products'!$C:$C,$B117,'Other Pharma &amp; Health Products'!BU:BU)+SUMIF('PSM Costs'!$C:$C,$B117,'PSM Costs'!BU:BU)&gt;0,SUMIF(Pharmaceuticals!$C:$C,$B117,Pharmaceuticals!BU:BU)+SUMIF('Health Products &amp; Equipment'!$C:$C,$B117,'Health Products &amp; Equipment'!BU:BU)+SUMIF('Other Pharma &amp; Health Products'!$C:$C,$B117,'Other Pharma &amp; Health Products'!BU:BU)+SUMIF('PSM Costs'!$C:$C,$B117,'PSM Costs'!BU:BU),"")</f>
        <v/>
      </c>
      <c r="R117" s="176" t="str">
        <f t="shared" ca="1" si="14"/>
        <v/>
      </c>
    </row>
    <row r="118" spans="1:18" hidden="1" x14ac:dyDescent="0.2">
      <c r="A118" s="107">
        <v>111</v>
      </c>
      <c r="B118" s="107" t="str">
        <f ca="1">IFERROR(VLOOKUP(A118,'Rank unique CI-Prod-Spec'!I:J,2,FALSE),"")</f>
        <v/>
      </c>
      <c r="C118" s="122" t="str">
        <f ca="1">IFERROR(VLOOKUP(LEFT(B118,FIND("--",B118)-1),CatCostInp!D:E,2,FALSE),"")</f>
        <v/>
      </c>
      <c r="D118" s="122" t="str">
        <f ca="1">IFERROR(INDIRECT(ADDRESS(MATCH(VALUE(MID(B118,FIND("--",B118)+2,FIND("---",B118)-FIND("--",B118)-2)),CatProd!G:G,0),2,1,1,"CatProd")),"")</f>
        <v/>
      </c>
      <c r="E118" s="122" t="str">
        <f ca="1">IFERROR(INDIRECT(ADDRESS(MATCH(VALUE(RIGHT(B118,LEN(B118)-FIND("---",B118)-2)),CatProdSpec!I:I,0),3,1,1,"CatProdSpec")),"")</f>
        <v/>
      </c>
      <c r="F118" s="181" t="str">
        <f t="shared" ca="1" si="10"/>
        <v/>
      </c>
      <c r="G118" s="176" t="str">
        <f ca="1">IF(SUMIF(Pharmaceuticals!$C:$C,$B118,Pharmaceuticals!AG:AG)+SUMIF('Health Products &amp; Equipment'!$C:$C,$B118,'Health Products &amp; Equipment'!AG:AG)+SUMIF('Other Pharma &amp; Health Products'!$C:$C,$B118,'Other Pharma &amp; Health Products'!AG:AG)+SUMIF('PSM Costs'!$C:$C,$B118,'PSM Costs'!AG:AG)&gt;0,SUMIF(Pharmaceuticals!$C:$C,$B118,Pharmaceuticals!AG:AG)+SUMIF('Health Products &amp; Equipment'!$C:$C,$B118,'Health Products &amp; Equipment'!AG:AG)+SUMIF('Other Pharma &amp; Health Products'!$C:$C,$B118,'Other Pharma &amp; Health Products'!AG:AG)+SUMIF('PSM Costs'!$C:$C,$B118,'PSM Costs'!AG:AG),"")</f>
        <v/>
      </c>
      <c r="H118" s="176" t="str">
        <f ca="1">IF(SUMIF(Pharmaceuticals!$C:$C,$B118,Pharmaceuticals!AH:AH)+SUMIF('Health Products &amp; Equipment'!$C:$C,$B118,'Health Products &amp; Equipment'!AH:AH)+SUMIF('Other Pharma &amp; Health Products'!$C:$C,$B118,'Other Pharma &amp; Health Products'!AH:AH)+SUMIF('PSM Costs'!$C:$C,$B118,'PSM Costs'!AH:AH)&gt;0,SUMIF(Pharmaceuticals!$C:$C,$B118,Pharmaceuticals!AH:AH)+SUMIF('Health Products &amp; Equipment'!$C:$C,$B118,'Health Products &amp; Equipment'!AH:AH)+SUMIF('Other Pharma &amp; Health Products'!$C:$C,$B118,'Other Pharma &amp; Health Products'!AH:AH)+SUMIF('PSM Costs'!$C:$C,$B118,'PSM Costs'!AH:AH),"")</f>
        <v/>
      </c>
      <c r="I118" s="182" t="str">
        <f t="shared" ca="1" si="11"/>
        <v/>
      </c>
      <c r="J118" s="123" t="str">
        <f ca="1">IF(SUMIF(Pharmaceuticals!$C:$C,$B118,Pharmaceuticals!AT:AT)+SUMIF('Health Products &amp; Equipment'!$C:$C,$B118,'Health Products &amp; Equipment'!AT:AT)+SUMIF('Other Pharma &amp; Health Products'!$C:$C,$B118,'Other Pharma &amp; Health Products'!AT:AT)+SUMIF('PSM Costs'!$C:$C,$B118,'PSM Costs'!AT:AT)&gt;0,SUMIF(Pharmaceuticals!$C:$C,$B118,Pharmaceuticals!AT:AT)+SUMIF('Health Products &amp; Equipment'!$C:$C,$B118,'Health Products &amp; Equipment'!AT:AT)+SUMIF('Other Pharma &amp; Health Products'!$C:$C,$B118,'Other Pharma &amp; Health Products'!AT:AT)+SUMIF('PSM Costs'!$C:$C,$B118,'PSM Costs'!AT:AT),"")</f>
        <v/>
      </c>
      <c r="K118" s="123" t="str">
        <f ca="1">IF(SUMIF(Pharmaceuticals!$C:$C,$B118,Pharmaceuticals!AU:AU)+SUMIF('Health Products &amp; Equipment'!$C:$C,$B118,'Health Products &amp; Equipment'!AU:AU)+SUMIF('Other Pharma &amp; Health Products'!$C:$C,$B118,'Other Pharma &amp; Health Products'!AU:AU)+SUMIF('PSM Costs'!$C:$C,$B118,'PSM Costs'!AU:AU)&gt;0,SUMIF(Pharmaceuticals!$C:$C,$B118,Pharmaceuticals!AU:AU)+SUMIF('Health Products &amp; Equipment'!$C:$C,$B118,'Health Products &amp; Equipment'!AU:AU)+SUMIF('Other Pharma &amp; Health Products'!$C:$C,$B118,'Other Pharma &amp; Health Products'!AU:AU)+SUMIF('PSM Costs'!$C:$C,$B118,'PSM Costs'!AU:AU),"")</f>
        <v/>
      </c>
      <c r="L118" s="181" t="str">
        <f t="shared" ca="1" si="12"/>
        <v/>
      </c>
      <c r="M118" s="176" t="str">
        <f ca="1">IF(SUMIF(Pharmaceuticals!$C:$C,$B118,Pharmaceuticals!BG:BG)+SUMIF('Health Products &amp; Equipment'!$C:$C,$B118,'Health Products &amp; Equipment'!BG:BG)+SUMIF('Other Pharma &amp; Health Products'!$C:$C,$B118,'Other Pharma &amp; Health Products'!BG:BG)+SUMIF('PSM Costs'!$C:$C,$B118,'PSM Costs'!BG:BG)&gt;0,SUMIF(Pharmaceuticals!$C:$C,$B118,Pharmaceuticals!BG:BG)+SUMIF('Health Products &amp; Equipment'!$C:$C,$B118,'Health Products &amp; Equipment'!BG:BG)+SUMIF('Other Pharma &amp; Health Products'!$C:$C,$B118,'Other Pharma &amp; Health Products'!BG:BG)+SUMIF('PSM Costs'!$C:$C,$B118,'PSM Costs'!BG:BG),"")</f>
        <v/>
      </c>
      <c r="N118" s="176" t="str">
        <f ca="1">IF(SUMIF(Pharmaceuticals!$C:$C,$B118,Pharmaceuticals!BH:BH)+SUMIF('Health Products &amp; Equipment'!$C:$C,$B118,'Health Products &amp; Equipment'!BH:BH)+SUMIF('Other Pharma &amp; Health Products'!$C:$C,$B118,'Other Pharma &amp; Health Products'!BH:BH)+SUMIF('PSM Costs'!$C:$C,$B118,'PSM Costs'!BH:BH)&gt;0,SUMIF(Pharmaceuticals!$C:$C,$B118,Pharmaceuticals!BH:BH)+SUMIF('Health Products &amp; Equipment'!$C:$C,$B118,'Health Products &amp; Equipment'!BH:BH)+SUMIF('Other Pharma &amp; Health Products'!$C:$C,$B118,'Other Pharma &amp; Health Products'!BH:BH)+SUMIF('PSM Costs'!$C:$C,$B118,'PSM Costs'!BH:BH),"")</f>
        <v/>
      </c>
      <c r="O118" s="182" t="str">
        <f t="shared" ca="1" si="13"/>
        <v/>
      </c>
      <c r="P118" s="123" t="str">
        <f ca="1">IF(SUMIF(Pharmaceuticals!$C:$C,$B118,Pharmaceuticals!BT:BT)+SUMIF('Health Products &amp; Equipment'!$C:$C,$B118,'Health Products &amp; Equipment'!BT:BT)+SUMIF('Other Pharma &amp; Health Products'!$C:$C,$B118,'Other Pharma &amp; Health Products'!BT:BT)+SUMIF('PSM Costs'!$C:$C,$B118,'PSM Costs'!BT:BT)&gt;0,SUMIF(Pharmaceuticals!$C:$C,$B118,Pharmaceuticals!BT:BT)+SUMIF('Health Products &amp; Equipment'!$C:$C,$B118,'Health Products &amp; Equipment'!BT:BT)+SUMIF('Other Pharma &amp; Health Products'!$C:$C,$B118,'Other Pharma &amp; Health Products'!BT:BT)+SUMIF('PSM Costs'!$C:$C,$B118,'PSM Costs'!BT:BT),"")</f>
        <v/>
      </c>
      <c r="Q118" s="123" t="str">
        <f ca="1">IF(SUMIF(Pharmaceuticals!$C:$C,$B118,Pharmaceuticals!BU:BU)+SUMIF('Health Products &amp; Equipment'!$C:$C,$B118,'Health Products &amp; Equipment'!BU:BU)+SUMIF('Other Pharma &amp; Health Products'!$C:$C,$B118,'Other Pharma &amp; Health Products'!BU:BU)+SUMIF('PSM Costs'!$C:$C,$B118,'PSM Costs'!BU:BU)&gt;0,SUMIF(Pharmaceuticals!$C:$C,$B118,Pharmaceuticals!BU:BU)+SUMIF('Health Products &amp; Equipment'!$C:$C,$B118,'Health Products &amp; Equipment'!BU:BU)+SUMIF('Other Pharma &amp; Health Products'!$C:$C,$B118,'Other Pharma &amp; Health Products'!BU:BU)+SUMIF('PSM Costs'!$C:$C,$B118,'PSM Costs'!BU:BU),"")</f>
        <v/>
      </c>
      <c r="R118" s="176" t="str">
        <f t="shared" ca="1" si="14"/>
        <v/>
      </c>
    </row>
    <row r="119" spans="1:18" hidden="1" x14ac:dyDescent="0.2">
      <c r="A119" s="107">
        <v>112</v>
      </c>
      <c r="B119" s="107" t="str">
        <f ca="1">IFERROR(VLOOKUP(A119,'Rank unique CI-Prod-Spec'!I:J,2,FALSE),"")</f>
        <v/>
      </c>
      <c r="C119" s="122" t="str">
        <f ca="1">IFERROR(VLOOKUP(LEFT(B119,FIND("--",B119)-1),CatCostInp!D:E,2,FALSE),"")</f>
        <v/>
      </c>
      <c r="D119" s="122" t="str">
        <f ca="1">IFERROR(INDIRECT(ADDRESS(MATCH(VALUE(MID(B119,FIND("--",B119)+2,FIND("---",B119)-FIND("--",B119)-2)),CatProd!G:G,0),2,1,1,"CatProd")),"")</f>
        <v/>
      </c>
      <c r="E119" s="122" t="str">
        <f ca="1">IFERROR(INDIRECT(ADDRESS(MATCH(VALUE(RIGHT(B119,LEN(B119)-FIND("---",B119)-2)),CatProdSpec!I:I,0),3,1,1,"CatProdSpec")),"")</f>
        <v/>
      </c>
      <c r="F119" s="181" t="str">
        <f t="shared" ca="1" si="10"/>
        <v/>
      </c>
      <c r="G119" s="176" t="str">
        <f ca="1">IF(SUMIF(Pharmaceuticals!$C:$C,$B119,Pharmaceuticals!AG:AG)+SUMIF('Health Products &amp; Equipment'!$C:$C,$B119,'Health Products &amp; Equipment'!AG:AG)+SUMIF('Other Pharma &amp; Health Products'!$C:$C,$B119,'Other Pharma &amp; Health Products'!AG:AG)+SUMIF('PSM Costs'!$C:$C,$B119,'PSM Costs'!AG:AG)&gt;0,SUMIF(Pharmaceuticals!$C:$C,$B119,Pharmaceuticals!AG:AG)+SUMIF('Health Products &amp; Equipment'!$C:$C,$B119,'Health Products &amp; Equipment'!AG:AG)+SUMIF('Other Pharma &amp; Health Products'!$C:$C,$B119,'Other Pharma &amp; Health Products'!AG:AG)+SUMIF('PSM Costs'!$C:$C,$B119,'PSM Costs'!AG:AG),"")</f>
        <v/>
      </c>
      <c r="H119" s="176" t="str">
        <f ca="1">IF(SUMIF(Pharmaceuticals!$C:$C,$B119,Pharmaceuticals!AH:AH)+SUMIF('Health Products &amp; Equipment'!$C:$C,$B119,'Health Products &amp; Equipment'!AH:AH)+SUMIF('Other Pharma &amp; Health Products'!$C:$C,$B119,'Other Pharma &amp; Health Products'!AH:AH)+SUMIF('PSM Costs'!$C:$C,$B119,'PSM Costs'!AH:AH)&gt;0,SUMIF(Pharmaceuticals!$C:$C,$B119,Pharmaceuticals!AH:AH)+SUMIF('Health Products &amp; Equipment'!$C:$C,$B119,'Health Products &amp; Equipment'!AH:AH)+SUMIF('Other Pharma &amp; Health Products'!$C:$C,$B119,'Other Pharma &amp; Health Products'!AH:AH)+SUMIF('PSM Costs'!$C:$C,$B119,'PSM Costs'!AH:AH),"")</f>
        <v/>
      </c>
      <c r="I119" s="182" t="str">
        <f t="shared" ca="1" si="11"/>
        <v/>
      </c>
      <c r="J119" s="123" t="str">
        <f ca="1">IF(SUMIF(Pharmaceuticals!$C:$C,$B119,Pharmaceuticals!AT:AT)+SUMIF('Health Products &amp; Equipment'!$C:$C,$B119,'Health Products &amp; Equipment'!AT:AT)+SUMIF('Other Pharma &amp; Health Products'!$C:$C,$B119,'Other Pharma &amp; Health Products'!AT:AT)+SUMIF('PSM Costs'!$C:$C,$B119,'PSM Costs'!AT:AT)&gt;0,SUMIF(Pharmaceuticals!$C:$C,$B119,Pharmaceuticals!AT:AT)+SUMIF('Health Products &amp; Equipment'!$C:$C,$B119,'Health Products &amp; Equipment'!AT:AT)+SUMIF('Other Pharma &amp; Health Products'!$C:$C,$B119,'Other Pharma &amp; Health Products'!AT:AT)+SUMIF('PSM Costs'!$C:$C,$B119,'PSM Costs'!AT:AT),"")</f>
        <v/>
      </c>
      <c r="K119" s="123" t="str">
        <f ca="1">IF(SUMIF(Pharmaceuticals!$C:$C,$B119,Pharmaceuticals!AU:AU)+SUMIF('Health Products &amp; Equipment'!$C:$C,$B119,'Health Products &amp; Equipment'!AU:AU)+SUMIF('Other Pharma &amp; Health Products'!$C:$C,$B119,'Other Pharma &amp; Health Products'!AU:AU)+SUMIF('PSM Costs'!$C:$C,$B119,'PSM Costs'!AU:AU)&gt;0,SUMIF(Pharmaceuticals!$C:$C,$B119,Pharmaceuticals!AU:AU)+SUMIF('Health Products &amp; Equipment'!$C:$C,$B119,'Health Products &amp; Equipment'!AU:AU)+SUMIF('Other Pharma &amp; Health Products'!$C:$C,$B119,'Other Pharma &amp; Health Products'!AU:AU)+SUMIF('PSM Costs'!$C:$C,$B119,'PSM Costs'!AU:AU),"")</f>
        <v/>
      </c>
      <c r="L119" s="181" t="str">
        <f t="shared" ca="1" si="12"/>
        <v/>
      </c>
      <c r="M119" s="176" t="str">
        <f ca="1">IF(SUMIF(Pharmaceuticals!$C:$C,$B119,Pharmaceuticals!BG:BG)+SUMIF('Health Products &amp; Equipment'!$C:$C,$B119,'Health Products &amp; Equipment'!BG:BG)+SUMIF('Other Pharma &amp; Health Products'!$C:$C,$B119,'Other Pharma &amp; Health Products'!BG:BG)+SUMIF('PSM Costs'!$C:$C,$B119,'PSM Costs'!BG:BG)&gt;0,SUMIF(Pharmaceuticals!$C:$C,$B119,Pharmaceuticals!BG:BG)+SUMIF('Health Products &amp; Equipment'!$C:$C,$B119,'Health Products &amp; Equipment'!BG:BG)+SUMIF('Other Pharma &amp; Health Products'!$C:$C,$B119,'Other Pharma &amp; Health Products'!BG:BG)+SUMIF('PSM Costs'!$C:$C,$B119,'PSM Costs'!BG:BG),"")</f>
        <v/>
      </c>
      <c r="N119" s="176" t="str">
        <f ca="1">IF(SUMIF(Pharmaceuticals!$C:$C,$B119,Pharmaceuticals!BH:BH)+SUMIF('Health Products &amp; Equipment'!$C:$C,$B119,'Health Products &amp; Equipment'!BH:BH)+SUMIF('Other Pharma &amp; Health Products'!$C:$C,$B119,'Other Pharma &amp; Health Products'!BH:BH)+SUMIF('PSM Costs'!$C:$C,$B119,'PSM Costs'!BH:BH)&gt;0,SUMIF(Pharmaceuticals!$C:$C,$B119,Pharmaceuticals!BH:BH)+SUMIF('Health Products &amp; Equipment'!$C:$C,$B119,'Health Products &amp; Equipment'!BH:BH)+SUMIF('Other Pharma &amp; Health Products'!$C:$C,$B119,'Other Pharma &amp; Health Products'!BH:BH)+SUMIF('PSM Costs'!$C:$C,$B119,'PSM Costs'!BH:BH),"")</f>
        <v/>
      </c>
      <c r="O119" s="182" t="str">
        <f t="shared" ca="1" si="13"/>
        <v/>
      </c>
      <c r="P119" s="123" t="str">
        <f ca="1">IF(SUMIF(Pharmaceuticals!$C:$C,$B119,Pharmaceuticals!BT:BT)+SUMIF('Health Products &amp; Equipment'!$C:$C,$B119,'Health Products &amp; Equipment'!BT:BT)+SUMIF('Other Pharma &amp; Health Products'!$C:$C,$B119,'Other Pharma &amp; Health Products'!BT:BT)+SUMIF('PSM Costs'!$C:$C,$B119,'PSM Costs'!BT:BT)&gt;0,SUMIF(Pharmaceuticals!$C:$C,$B119,Pharmaceuticals!BT:BT)+SUMIF('Health Products &amp; Equipment'!$C:$C,$B119,'Health Products &amp; Equipment'!BT:BT)+SUMIF('Other Pharma &amp; Health Products'!$C:$C,$B119,'Other Pharma &amp; Health Products'!BT:BT)+SUMIF('PSM Costs'!$C:$C,$B119,'PSM Costs'!BT:BT),"")</f>
        <v/>
      </c>
      <c r="Q119" s="123" t="str">
        <f ca="1">IF(SUMIF(Pharmaceuticals!$C:$C,$B119,Pharmaceuticals!BU:BU)+SUMIF('Health Products &amp; Equipment'!$C:$C,$B119,'Health Products &amp; Equipment'!BU:BU)+SUMIF('Other Pharma &amp; Health Products'!$C:$C,$B119,'Other Pharma &amp; Health Products'!BU:BU)+SUMIF('PSM Costs'!$C:$C,$B119,'PSM Costs'!BU:BU)&gt;0,SUMIF(Pharmaceuticals!$C:$C,$B119,Pharmaceuticals!BU:BU)+SUMIF('Health Products &amp; Equipment'!$C:$C,$B119,'Health Products &amp; Equipment'!BU:BU)+SUMIF('Other Pharma &amp; Health Products'!$C:$C,$B119,'Other Pharma &amp; Health Products'!BU:BU)+SUMIF('PSM Costs'!$C:$C,$B119,'PSM Costs'!BU:BU),"")</f>
        <v/>
      </c>
      <c r="R119" s="176" t="str">
        <f t="shared" ca="1" si="14"/>
        <v/>
      </c>
    </row>
    <row r="120" spans="1:18" hidden="1" x14ac:dyDescent="0.2">
      <c r="A120" s="107">
        <v>113</v>
      </c>
      <c r="B120" s="107" t="str">
        <f ca="1">IFERROR(VLOOKUP(A120,'Rank unique CI-Prod-Spec'!I:J,2,FALSE),"")</f>
        <v/>
      </c>
      <c r="C120" s="122" t="str">
        <f ca="1">IFERROR(VLOOKUP(LEFT(B120,FIND("--",B120)-1),CatCostInp!D:E,2,FALSE),"")</f>
        <v/>
      </c>
      <c r="D120" s="122" t="str">
        <f ca="1">IFERROR(INDIRECT(ADDRESS(MATCH(VALUE(MID(B120,FIND("--",B120)+2,FIND("---",B120)-FIND("--",B120)-2)),CatProd!G:G,0),2,1,1,"CatProd")),"")</f>
        <v/>
      </c>
      <c r="E120" s="122" t="str">
        <f ca="1">IFERROR(INDIRECT(ADDRESS(MATCH(VALUE(RIGHT(B120,LEN(B120)-FIND("---",B120)-2)),CatProdSpec!I:I,0),3,1,1,"CatProdSpec")),"")</f>
        <v/>
      </c>
      <c r="F120" s="181" t="str">
        <f t="shared" ca="1" si="10"/>
        <v/>
      </c>
      <c r="G120" s="176" t="str">
        <f ca="1">IF(SUMIF(Pharmaceuticals!$C:$C,$B120,Pharmaceuticals!AG:AG)+SUMIF('Health Products &amp; Equipment'!$C:$C,$B120,'Health Products &amp; Equipment'!AG:AG)+SUMIF('Other Pharma &amp; Health Products'!$C:$C,$B120,'Other Pharma &amp; Health Products'!AG:AG)+SUMIF('PSM Costs'!$C:$C,$B120,'PSM Costs'!AG:AG)&gt;0,SUMIF(Pharmaceuticals!$C:$C,$B120,Pharmaceuticals!AG:AG)+SUMIF('Health Products &amp; Equipment'!$C:$C,$B120,'Health Products &amp; Equipment'!AG:AG)+SUMIF('Other Pharma &amp; Health Products'!$C:$C,$B120,'Other Pharma &amp; Health Products'!AG:AG)+SUMIF('PSM Costs'!$C:$C,$B120,'PSM Costs'!AG:AG),"")</f>
        <v/>
      </c>
      <c r="H120" s="176" t="str">
        <f ca="1">IF(SUMIF(Pharmaceuticals!$C:$C,$B120,Pharmaceuticals!AH:AH)+SUMIF('Health Products &amp; Equipment'!$C:$C,$B120,'Health Products &amp; Equipment'!AH:AH)+SUMIF('Other Pharma &amp; Health Products'!$C:$C,$B120,'Other Pharma &amp; Health Products'!AH:AH)+SUMIF('PSM Costs'!$C:$C,$B120,'PSM Costs'!AH:AH)&gt;0,SUMIF(Pharmaceuticals!$C:$C,$B120,Pharmaceuticals!AH:AH)+SUMIF('Health Products &amp; Equipment'!$C:$C,$B120,'Health Products &amp; Equipment'!AH:AH)+SUMIF('Other Pharma &amp; Health Products'!$C:$C,$B120,'Other Pharma &amp; Health Products'!AH:AH)+SUMIF('PSM Costs'!$C:$C,$B120,'PSM Costs'!AH:AH),"")</f>
        <v/>
      </c>
      <c r="I120" s="182" t="str">
        <f t="shared" ca="1" si="11"/>
        <v/>
      </c>
      <c r="J120" s="123" t="str">
        <f ca="1">IF(SUMIF(Pharmaceuticals!$C:$C,$B120,Pharmaceuticals!AT:AT)+SUMIF('Health Products &amp; Equipment'!$C:$C,$B120,'Health Products &amp; Equipment'!AT:AT)+SUMIF('Other Pharma &amp; Health Products'!$C:$C,$B120,'Other Pharma &amp; Health Products'!AT:AT)+SUMIF('PSM Costs'!$C:$C,$B120,'PSM Costs'!AT:AT)&gt;0,SUMIF(Pharmaceuticals!$C:$C,$B120,Pharmaceuticals!AT:AT)+SUMIF('Health Products &amp; Equipment'!$C:$C,$B120,'Health Products &amp; Equipment'!AT:AT)+SUMIF('Other Pharma &amp; Health Products'!$C:$C,$B120,'Other Pharma &amp; Health Products'!AT:AT)+SUMIF('PSM Costs'!$C:$C,$B120,'PSM Costs'!AT:AT),"")</f>
        <v/>
      </c>
      <c r="K120" s="123" t="str">
        <f ca="1">IF(SUMIF(Pharmaceuticals!$C:$C,$B120,Pharmaceuticals!AU:AU)+SUMIF('Health Products &amp; Equipment'!$C:$C,$B120,'Health Products &amp; Equipment'!AU:AU)+SUMIF('Other Pharma &amp; Health Products'!$C:$C,$B120,'Other Pharma &amp; Health Products'!AU:AU)+SUMIF('PSM Costs'!$C:$C,$B120,'PSM Costs'!AU:AU)&gt;0,SUMIF(Pharmaceuticals!$C:$C,$B120,Pharmaceuticals!AU:AU)+SUMIF('Health Products &amp; Equipment'!$C:$C,$B120,'Health Products &amp; Equipment'!AU:AU)+SUMIF('Other Pharma &amp; Health Products'!$C:$C,$B120,'Other Pharma &amp; Health Products'!AU:AU)+SUMIF('PSM Costs'!$C:$C,$B120,'PSM Costs'!AU:AU),"")</f>
        <v/>
      </c>
      <c r="L120" s="181" t="str">
        <f t="shared" ca="1" si="12"/>
        <v/>
      </c>
      <c r="M120" s="176" t="str">
        <f ca="1">IF(SUMIF(Pharmaceuticals!$C:$C,$B120,Pharmaceuticals!BG:BG)+SUMIF('Health Products &amp; Equipment'!$C:$C,$B120,'Health Products &amp; Equipment'!BG:BG)+SUMIF('Other Pharma &amp; Health Products'!$C:$C,$B120,'Other Pharma &amp; Health Products'!BG:BG)+SUMIF('PSM Costs'!$C:$C,$B120,'PSM Costs'!BG:BG)&gt;0,SUMIF(Pharmaceuticals!$C:$C,$B120,Pharmaceuticals!BG:BG)+SUMIF('Health Products &amp; Equipment'!$C:$C,$B120,'Health Products &amp; Equipment'!BG:BG)+SUMIF('Other Pharma &amp; Health Products'!$C:$C,$B120,'Other Pharma &amp; Health Products'!BG:BG)+SUMIF('PSM Costs'!$C:$C,$B120,'PSM Costs'!BG:BG),"")</f>
        <v/>
      </c>
      <c r="N120" s="176" t="str">
        <f ca="1">IF(SUMIF(Pharmaceuticals!$C:$C,$B120,Pharmaceuticals!BH:BH)+SUMIF('Health Products &amp; Equipment'!$C:$C,$B120,'Health Products &amp; Equipment'!BH:BH)+SUMIF('Other Pharma &amp; Health Products'!$C:$C,$B120,'Other Pharma &amp; Health Products'!BH:BH)+SUMIF('PSM Costs'!$C:$C,$B120,'PSM Costs'!BH:BH)&gt;0,SUMIF(Pharmaceuticals!$C:$C,$B120,Pharmaceuticals!BH:BH)+SUMIF('Health Products &amp; Equipment'!$C:$C,$B120,'Health Products &amp; Equipment'!BH:BH)+SUMIF('Other Pharma &amp; Health Products'!$C:$C,$B120,'Other Pharma &amp; Health Products'!BH:BH)+SUMIF('PSM Costs'!$C:$C,$B120,'PSM Costs'!BH:BH),"")</f>
        <v/>
      </c>
      <c r="O120" s="182" t="str">
        <f t="shared" ca="1" si="13"/>
        <v/>
      </c>
      <c r="P120" s="123" t="str">
        <f ca="1">IF(SUMIF(Pharmaceuticals!$C:$C,$B120,Pharmaceuticals!BT:BT)+SUMIF('Health Products &amp; Equipment'!$C:$C,$B120,'Health Products &amp; Equipment'!BT:BT)+SUMIF('Other Pharma &amp; Health Products'!$C:$C,$B120,'Other Pharma &amp; Health Products'!BT:BT)+SUMIF('PSM Costs'!$C:$C,$B120,'PSM Costs'!BT:BT)&gt;0,SUMIF(Pharmaceuticals!$C:$C,$B120,Pharmaceuticals!BT:BT)+SUMIF('Health Products &amp; Equipment'!$C:$C,$B120,'Health Products &amp; Equipment'!BT:BT)+SUMIF('Other Pharma &amp; Health Products'!$C:$C,$B120,'Other Pharma &amp; Health Products'!BT:BT)+SUMIF('PSM Costs'!$C:$C,$B120,'PSM Costs'!BT:BT),"")</f>
        <v/>
      </c>
      <c r="Q120" s="123" t="str">
        <f ca="1">IF(SUMIF(Pharmaceuticals!$C:$C,$B120,Pharmaceuticals!BU:BU)+SUMIF('Health Products &amp; Equipment'!$C:$C,$B120,'Health Products &amp; Equipment'!BU:BU)+SUMIF('Other Pharma &amp; Health Products'!$C:$C,$B120,'Other Pharma &amp; Health Products'!BU:BU)+SUMIF('PSM Costs'!$C:$C,$B120,'PSM Costs'!BU:BU)&gt;0,SUMIF(Pharmaceuticals!$C:$C,$B120,Pharmaceuticals!BU:BU)+SUMIF('Health Products &amp; Equipment'!$C:$C,$B120,'Health Products &amp; Equipment'!BU:BU)+SUMIF('Other Pharma &amp; Health Products'!$C:$C,$B120,'Other Pharma &amp; Health Products'!BU:BU)+SUMIF('PSM Costs'!$C:$C,$B120,'PSM Costs'!BU:BU),"")</f>
        <v/>
      </c>
      <c r="R120" s="176" t="str">
        <f t="shared" ca="1" si="14"/>
        <v/>
      </c>
    </row>
    <row r="121" spans="1:18" hidden="1" x14ac:dyDescent="0.2">
      <c r="A121" s="107">
        <v>114</v>
      </c>
      <c r="B121" s="107" t="str">
        <f ca="1">IFERROR(VLOOKUP(A121,'Rank unique CI-Prod-Spec'!I:J,2,FALSE),"")</f>
        <v/>
      </c>
      <c r="C121" s="122" t="str">
        <f ca="1">IFERROR(VLOOKUP(LEFT(B121,FIND("--",B121)-1),CatCostInp!D:E,2,FALSE),"")</f>
        <v/>
      </c>
      <c r="D121" s="122" t="str">
        <f ca="1">IFERROR(INDIRECT(ADDRESS(MATCH(VALUE(MID(B121,FIND("--",B121)+2,FIND("---",B121)-FIND("--",B121)-2)),CatProd!G:G,0),2,1,1,"CatProd")),"")</f>
        <v/>
      </c>
      <c r="E121" s="122" t="str">
        <f ca="1">IFERROR(INDIRECT(ADDRESS(MATCH(VALUE(RIGHT(B121,LEN(B121)-FIND("---",B121)-2)),CatProdSpec!I:I,0),3,1,1,"CatProdSpec")),"")</f>
        <v/>
      </c>
      <c r="F121" s="181" t="str">
        <f t="shared" ca="1" si="10"/>
        <v/>
      </c>
      <c r="G121" s="176" t="str">
        <f ca="1">IF(SUMIF(Pharmaceuticals!$C:$C,$B121,Pharmaceuticals!AG:AG)+SUMIF('Health Products &amp; Equipment'!$C:$C,$B121,'Health Products &amp; Equipment'!AG:AG)+SUMIF('Other Pharma &amp; Health Products'!$C:$C,$B121,'Other Pharma &amp; Health Products'!AG:AG)+SUMIF('PSM Costs'!$C:$C,$B121,'PSM Costs'!AG:AG)&gt;0,SUMIF(Pharmaceuticals!$C:$C,$B121,Pharmaceuticals!AG:AG)+SUMIF('Health Products &amp; Equipment'!$C:$C,$B121,'Health Products &amp; Equipment'!AG:AG)+SUMIF('Other Pharma &amp; Health Products'!$C:$C,$B121,'Other Pharma &amp; Health Products'!AG:AG)+SUMIF('PSM Costs'!$C:$C,$B121,'PSM Costs'!AG:AG),"")</f>
        <v/>
      </c>
      <c r="H121" s="176" t="str">
        <f ca="1">IF(SUMIF(Pharmaceuticals!$C:$C,$B121,Pharmaceuticals!AH:AH)+SUMIF('Health Products &amp; Equipment'!$C:$C,$B121,'Health Products &amp; Equipment'!AH:AH)+SUMIF('Other Pharma &amp; Health Products'!$C:$C,$B121,'Other Pharma &amp; Health Products'!AH:AH)+SUMIF('PSM Costs'!$C:$C,$B121,'PSM Costs'!AH:AH)&gt;0,SUMIF(Pharmaceuticals!$C:$C,$B121,Pharmaceuticals!AH:AH)+SUMIF('Health Products &amp; Equipment'!$C:$C,$B121,'Health Products &amp; Equipment'!AH:AH)+SUMIF('Other Pharma &amp; Health Products'!$C:$C,$B121,'Other Pharma &amp; Health Products'!AH:AH)+SUMIF('PSM Costs'!$C:$C,$B121,'PSM Costs'!AH:AH),"")</f>
        <v/>
      </c>
      <c r="I121" s="182" t="str">
        <f t="shared" ca="1" si="11"/>
        <v/>
      </c>
      <c r="J121" s="123" t="str">
        <f ca="1">IF(SUMIF(Pharmaceuticals!$C:$C,$B121,Pharmaceuticals!AT:AT)+SUMIF('Health Products &amp; Equipment'!$C:$C,$B121,'Health Products &amp; Equipment'!AT:AT)+SUMIF('Other Pharma &amp; Health Products'!$C:$C,$B121,'Other Pharma &amp; Health Products'!AT:AT)+SUMIF('PSM Costs'!$C:$C,$B121,'PSM Costs'!AT:AT)&gt;0,SUMIF(Pharmaceuticals!$C:$C,$B121,Pharmaceuticals!AT:AT)+SUMIF('Health Products &amp; Equipment'!$C:$C,$B121,'Health Products &amp; Equipment'!AT:AT)+SUMIF('Other Pharma &amp; Health Products'!$C:$C,$B121,'Other Pharma &amp; Health Products'!AT:AT)+SUMIF('PSM Costs'!$C:$C,$B121,'PSM Costs'!AT:AT),"")</f>
        <v/>
      </c>
      <c r="K121" s="123" t="str">
        <f ca="1">IF(SUMIF(Pharmaceuticals!$C:$C,$B121,Pharmaceuticals!AU:AU)+SUMIF('Health Products &amp; Equipment'!$C:$C,$B121,'Health Products &amp; Equipment'!AU:AU)+SUMIF('Other Pharma &amp; Health Products'!$C:$C,$B121,'Other Pharma &amp; Health Products'!AU:AU)+SUMIF('PSM Costs'!$C:$C,$B121,'PSM Costs'!AU:AU)&gt;0,SUMIF(Pharmaceuticals!$C:$C,$B121,Pharmaceuticals!AU:AU)+SUMIF('Health Products &amp; Equipment'!$C:$C,$B121,'Health Products &amp; Equipment'!AU:AU)+SUMIF('Other Pharma &amp; Health Products'!$C:$C,$B121,'Other Pharma &amp; Health Products'!AU:AU)+SUMIF('PSM Costs'!$C:$C,$B121,'PSM Costs'!AU:AU),"")</f>
        <v/>
      </c>
      <c r="L121" s="181" t="str">
        <f t="shared" ca="1" si="12"/>
        <v/>
      </c>
      <c r="M121" s="176" t="str">
        <f ca="1">IF(SUMIF(Pharmaceuticals!$C:$C,$B121,Pharmaceuticals!BG:BG)+SUMIF('Health Products &amp; Equipment'!$C:$C,$B121,'Health Products &amp; Equipment'!BG:BG)+SUMIF('Other Pharma &amp; Health Products'!$C:$C,$B121,'Other Pharma &amp; Health Products'!BG:BG)+SUMIF('PSM Costs'!$C:$C,$B121,'PSM Costs'!BG:BG)&gt;0,SUMIF(Pharmaceuticals!$C:$C,$B121,Pharmaceuticals!BG:BG)+SUMIF('Health Products &amp; Equipment'!$C:$C,$B121,'Health Products &amp; Equipment'!BG:BG)+SUMIF('Other Pharma &amp; Health Products'!$C:$C,$B121,'Other Pharma &amp; Health Products'!BG:BG)+SUMIF('PSM Costs'!$C:$C,$B121,'PSM Costs'!BG:BG),"")</f>
        <v/>
      </c>
      <c r="N121" s="176" t="str">
        <f ca="1">IF(SUMIF(Pharmaceuticals!$C:$C,$B121,Pharmaceuticals!BH:BH)+SUMIF('Health Products &amp; Equipment'!$C:$C,$B121,'Health Products &amp; Equipment'!BH:BH)+SUMIF('Other Pharma &amp; Health Products'!$C:$C,$B121,'Other Pharma &amp; Health Products'!BH:BH)+SUMIF('PSM Costs'!$C:$C,$B121,'PSM Costs'!BH:BH)&gt;0,SUMIF(Pharmaceuticals!$C:$C,$B121,Pharmaceuticals!BH:BH)+SUMIF('Health Products &amp; Equipment'!$C:$C,$B121,'Health Products &amp; Equipment'!BH:BH)+SUMIF('Other Pharma &amp; Health Products'!$C:$C,$B121,'Other Pharma &amp; Health Products'!BH:BH)+SUMIF('PSM Costs'!$C:$C,$B121,'PSM Costs'!BH:BH),"")</f>
        <v/>
      </c>
      <c r="O121" s="182" t="str">
        <f t="shared" ca="1" si="13"/>
        <v/>
      </c>
      <c r="P121" s="123" t="str">
        <f ca="1">IF(SUMIF(Pharmaceuticals!$C:$C,$B121,Pharmaceuticals!BT:BT)+SUMIF('Health Products &amp; Equipment'!$C:$C,$B121,'Health Products &amp; Equipment'!BT:BT)+SUMIF('Other Pharma &amp; Health Products'!$C:$C,$B121,'Other Pharma &amp; Health Products'!BT:BT)+SUMIF('PSM Costs'!$C:$C,$B121,'PSM Costs'!BT:BT)&gt;0,SUMIF(Pharmaceuticals!$C:$C,$B121,Pharmaceuticals!BT:BT)+SUMIF('Health Products &amp; Equipment'!$C:$C,$B121,'Health Products &amp; Equipment'!BT:BT)+SUMIF('Other Pharma &amp; Health Products'!$C:$C,$B121,'Other Pharma &amp; Health Products'!BT:BT)+SUMIF('PSM Costs'!$C:$C,$B121,'PSM Costs'!BT:BT),"")</f>
        <v/>
      </c>
      <c r="Q121" s="123" t="str">
        <f ca="1">IF(SUMIF(Pharmaceuticals!$C:$C,$B121,Pharmaceuticals!BU:BU)+SUMIF('Health Products &amp; Equipment'!$C:$C,$B121,'Health Products &amp; Equipment'!BU:BU)+SUMIF('Other Pharma &amp; Health Products'!$C:$C,$B121,'Other Pharma &amp; Health Products'!BU:BU)+SUMIF('PSM Costs'!$C:$C,$B121,'PSM Costs'!BU:BU)&gt;0,SUMIF(Pharmaceuticals!$C:$C,$B121,Pharmaceuticals!BU:BU)+SUMIF('Health Products &amp; Equipment'!$C:$C,$B121,'Health Products &amp; Equipment'!BU:BU)+SUMIF('Other Pharma &amp; Health Products'!$C:$C,$B121,'Other Pharma &amp; Health Products'!BU:BU)+SUMIF('PSM Costs'!$C:$C,$B121,'PSM Costs'!BU:BU),"")</f>
        <v/>
      </c>
      <c r="R121" s="176" t="str">
        <f t="shared" ca="1" si="14"/>
        <v/>
      </c>
    </row>
    <row r="122" spans="1:18" hidden="1" x14ac:dyDescent="0.2">
      <c r="A122" s="107">
        <v>115</v>
      </c>
      <c r="B122" s="107" t="str">
        <f ca="1">IFERROR(VLOOKUP(A122,'Rank unique CI-Prod-Spec'!I:J,2,FALSE),"")</f>
        <v/>
      </c>
      <c r="C122" s="122" t="str">
        <f ca="1">IFERROR(VLOOKUP(LEFT(B122,FIND("--",B122)-1),CatCostInp!D:E,2,FALSE),"")</f>
        <v/>
      </c>
      <c r="D122" s="122" t="str">
        <f ca="1">IFERROR(INDIRECT(ADDRESS(MATCH(VALUE(MID(B122,FIND("--",B122)+2,FIND("---",B122)-FIND("--",B122)-2)),CatProd!G:G,0),2,1,1,"CatProd")),"")</f>
        <v/>
      </c>
      <c r="E122" s="122" t="str">
        <f ca="1">IFERROR(INDIRECT(ADDRESS(MATCH(VALUE(RIGHT(B122,LEN(B122)-FIND("---",B122)-2)),CatProdSpec!I:I,0),3,1,1,"CatProdSpec")),"")</f>
        <v/>
      </c>
      <c r="F122" s="181" t="str">
        <f t="shared" ca="1" si="10"/>
        <v/>
      </c>
      <c r="G122" s="176" t="str">
        <f ca="1">IF(SUMIF(Pharmaceuticals!$C:$C,$B122,Pharmaceuticals!AG:AG)+SUMIF('Health Products &amp; Equipment'!$C:$C,$B122,'Health Products &amp; Equipment'!AG:AG)+SUMIF('Other Pharma &amp; Health Products'!$C:$C,$B122,'Other Pharma &amp; Health Products'!AG:AG)+SUMIF('PSM Costs'!$C:$C,$B122,'PSM Costs'!AG:AG)&gt;0,SUMIF(Pharmaceuticals!$C:$C,$B122,Pharmaceuticals!AG:AG)+SUMIF('Health Products &amp; Equipment'!$C:$C,$B122,'Health Products &amp; Equipment'!AG:AG)+SUMIF('Other Pharma &amp; Health Products'!$C:$C,$B122,'Other Pharma &amp; Health Products'!AG:AG)+SUMIF('PSM Costs'!$C:$C,$B122,'PSM Costs'!AG:AG),"")</f>
        <v/>
      </c>
      <c r="H122" s="176" t="str">
        <f ca="1">IF(SUMIF(Pharmaceuticals!$C:$C,$B122,Pharmaceuticals!AH:AH)+SUMIF('Health Products &amp; Equipment'!$C:$C,$B122,'Health Products &amp; Equipment'!AH:AH)+SUMIF('Other Pharma &amp; Health Products'!$C:$C,$B122,'Other Pharma &amp; Health Products'!AH:AH)+SUMIF('PSM Costs'!$C:$C,$B122,'PSM Costs'!AH:AH)&gt;0,SUMIF(Pharmaceuticals!$C:$C,$B122,Pharmaceuticals!AH:AH)+SUMIF('Health Products &amp; Equipment'!$C:$C,$B122,'Health Products &amp; Equipment'!AH:AH)+SUMIF('Other Pharma &amp; Health Products'!$C:$C,$B122,'Other Pharma &amp; Health Products'!AH:AH)+SUMIF('PSM Costs'!$C:$C,$B122,'PSM Costs'!AH:AH),"")</f>
        <v/>
      </c>
      <c r="I122" s="182" t="str">
        <f t="shared" ca="1" si="11"/>
        <v/>
      </c>
      <c r="J122" s="123" t="str">
        <f ca="1">IF(SUMIF(Pharmaceuticals!$C:$C,$B122,Pharmaceuticals!AT:AT)+SUMIF('Health Products &amp; Equipment'!$C:$C,$B122,'Health Products &amp; Equipment'!AT:AT)+SUMIF('Other Pharma &amp; Health Products'!$C:$C,$B122,'Other Pharma &amp; Health Products'!AT:AT)+SUMIF('PSM Costs'!$C:$C,$B122,'PSM Costs'!AT:AT)&gt;0,SUMIF(Pharmaceuticals!$C:$C,$B122,Pharmaceuticals!AT:AT)+SUMIF('Health Products &amp; Equipment'!$C:$C,$B122,'Health Products &amp; Equipment'!AT:AT)+SUMIF('Other Pharma &amp; Health Products'!$C:$C,$B122,'Other Pharma &amp; Health Products'!AT:AT)+SUMIF('PSM Costs'!$C:$C,$B122,'PSM Costs'!AT:AT),"")</f>
        <v/>
      </c>
      <c r="K122" s="123" t="str">
        <f ca="1">IF(SUMIF(Pharmaceuticals!$C:$C,$B122,Pharmaceuticals!AU:AU)+SUMIF('Health Products &amp; Equipment'!$C:$C,$B122,'Health Products &amp; Equipment'!AU:AU)+SUMIF('Other Pharma &amp; Health Products'!$C:$C,$B122,'Other Pharma &amp; Health Products'!AU:AU)+SUMIF('PSM Costs'!$C:$C,$B122,'PSM Costs'!AU:AU)&gt;0,SUMIF(Pharmaceuticals!$C:$C,$B122,Pharmaceuticals!AU:AU)+SUMIF('Health Products &amp; Equipment'!$C:$C,$B122,'Health Products &amp; Equipment'!AU:AU)+SUMIF('Other Pharma &amp; Health Products'!$C:$C,$B122,'Other Pharma &amp; Health Products'!AU:AU)+SUMIF('PSM Costs'!$C:$C,$B122,'PSM Costs'!AU:AU),"")</f>
        <v/>
      </c>
      <c r="L122" s="181" t="str">
        <f t="shared" ca="1" si="12"/>
        <v/>
      </c>
      <c r="M122" s="176" t="str">
        <f ca="1">IF(SUMIF(Pharmaceuticals!$C:$C,$B122,Pharmaceuticals!BG:BG)+SUMIF('Health Products &amp; Equipment'!$C:$C,$B122,'Health Products &amp; Equipment'!BG:BG)+SUMIF('Other Pharma &amp; Health Products'!$C:$C,$B122,'Other Pharma &amp; Health Products'!BG:BG)+SUMIF('PSM Costs'!$C:$C,$B122,'PSM Costs'!BG:BG)&gt;0,SUMIF(Pharmaceuticals!$C:$C,$B122,Pharmaceuticals!BG:BG)+SUMIF('Health Products &amp; Equipment'!$C:$C,$B122,'Health Products &amp; Equipment'!BG:BG)+SUMIF('Other Pharma &amp; Health Products'!$C:$C,$B122,'Other Pharma &amp; Health Products'!BG:BG)+SUMIF('PSM Costs'!$C:$C,$B122,'PSM Costs'!BG:BG),"")</f>
        <v/>
      </c>
      <c r="N122" s="176" t="str">
        <f ca="1">IF(SUMIF(Pharmaceuticals!$C:$C,$B122,Pharmaceuticals!BH:BH)+SUMIF('Health Products &amp; Equipment'!$C:$C,$B122,'Health Products &amp; Equipment'!BH:BH)+SUMIF('Other Pharma &amp; Health Products'!$C:$C,$B122,'Other Pharma &amp; Health Products'!BH:BH)+SUMIF('PSM Costs'!$C:$C,$B122,'PSM Costs'!BH:BH)&gt;0,SUMIF(Pharmaceuticals!$C:$C,$B122,Pharmaceuticals!BH:BH)+SUMIF('Health Products &amp; Equipment'!$C:$C,$B122,'Health Products &amp; Equipment'!BH:BH)+SUMIF('Other Pharma &amp; Health Products'!$C:$C,$B122,'Other Pharma &amp; Health Products'!BH:BH)+SUMIF('PSM Costs'!$C:$C,$B122,'PSM Costs'!BH:BH),"")</f>
        <v/>
      </c>
      <c r="O122" s="182" t="str">
        <f t="shared" ca="1" si="13"/>
        <v/>
      </c>
      <c r="P122" s="123" t="str">
        <f ca="1">IF(SUMIF(Pharmaceuticals!$C:$C,$B122,Pharmaceuticals!BT:BT)+SUMIF('Health Products &amp; Equipment'!$C:$C,$B122,'Health Products &amp; Equipment'!BT:BT)+SUMIF('Other Pharma &amp; Health Products'!$C:$C,$B122,'Other Pharma &amp; Health Products'!BT:BT)+SUMIF('PSM Costs'!$C:$C,$B122,'PSM Costs'!BT:BT)&gt;0,SUMIF(Pharmaceuticals!$C:$C,$B122,Pharmaceuticals!BT:BT)+SUMIF('Health Products &amp; Equipment'!$C:$C,$B122,'Health Products &amp; Equipment'!BT:BT)+SUMIF('Other Pharma &amp; Health Products'!$C:$C,$B122,'Other Pharma &amp; Health Products'!BT:BT)+SUMIF('PSM Costs'!$C:$C,$B122,'PSM Costs'!BT:BT),"")</f>
        <v/>
      </c>
      <c r="Q122" s="123" t="str">
        <f ca="1">IF(SUMIF(Pharmaceuticals!$C:$C,$B122,Pharmaceuticals!BU:BU)+SUMIF('Health Products &amp; Equipment'!$C:$C,$B122,'Health Products &amp; Equipment'!BU:BU)+SUMIF('Other Pharma &amp; Health Products'!$C:$C,$B122,'Other Pharma &amp; Health Products'!BU:BU)+SUMIF('PSM Costs'!$C:$C,$B122,'PSM Costs'!BU:BU)&gt;0,SUMIF(Pharmaceuticals!$C:$C,$B122,Pharmaceuticals!BU:BU)+SUMIF('Health Products &amp; Equipment'!$C:$C,$B122,'Health Products &amp; Equipment'!BU:BU)+SUMIF('Other Pharma &amp; Health Products'!$C:$C,$B122,'Other Pharma &amp; Health Products'!BU:BU)+SUMIF('PSM Costs'!$C:$C,$B122,'PSM Costs'!BU:BU),"")</f>
        <v/>
      </c>
      <c r="R122" s="176" t="str">
        <f t="shared" ca="1" si="14"/>
        <v/>
      </c>
    </row>
    <row r="123" spans="1:18" hidden="1" x14ac:dyDescent="0.2">
      <c r="A123" s="107">
        <v>116</v>
      </c>
      <c r="B123" s="107" t="str">
        <f ca="1">IFERROR(VLOOKUP(A123,'Rank unique CI-Prod-Spec'!I:J,2,FALSE),"")</f>
        <v/>
      </c>
      <c r="C123" s="122" t="str">
        <f ca="1">IFERROR(VLOOKUP(LEFT(B123,FIND("--",B123)-1),CatCostInp!D:E,2,FALSE),"")</f>
        <v/>
      </c>
      <c r="D123" s="122" t="str">
        <f ca="1">IFERROR(INDIRECT(ADDRESS(MATCH(VALUE(MID(B123,FIND("--",B123)+2,FIND("---",B123)-FIND("--",B123)-2)),CatProd!G:G,0),2,1,1,"CatProd")),"")</f>
        <v/>
      </c>
      <c r="E123" s="122" t="str">
        <f ca="1">IFERROR(INDIRECT(ADDRESS(MATCH(VALUE(RIGHT(B123,LEN(B123)-FIND("---",B123)-2)),CatProdSpec!I:I,0),3,1,1,"CatProdSpec")),"")</f>
        <v/>
      </c>
      <c r="F123" s="181" t="str">
        <f t="shared" ca="1" si="10"/>
        <v/>
      </c>
      <c r="G123" s="176" t="str">
        <f ca="1">IF(SUMIF(Pharmaceuticals!$C:$C,$B123,Pharmaceuticals!AG:AG)+SUMIF('Health Products &amp; Equipment'!$C:$C,$B123,'Health Products &amp; Equipment'!AG:AG)+SUMIF('Other Pharma &amp; Health Products'!$C:$C,$B123,'Other Pharma &amp; Health Products'!AG:AG)+SUMIF('PSM Costs'!$C:$C,$B123,'PSM Costs'!AG:AG)&gt;0,SUMIF(Pharmaceuticals!$C:$C,$B123,Pharmaceuticals!AG:AG)+SUMIF('Health Products &amp; Equipment'!$C:$C,$B123,'Health Products &amp; Equipment'!AG:AG)+SUMIF('Other Pharma &amp; Health Products'!$C:$C,$B123,'Other Pharma &amp; Health Products'!AG:AG)+SUMIF('PSM Costs'!$C:$C,$B123,'PSM Costs'!AG:AG),"")</f>
        <v/>
      </c>
      <c r="H123" s="176" t="str">
        <f ca="1">IF(SUMIF(Pharmaceuticals!$C:$C,$B123,Pharmaceuticals!AH:AH)+SUMIF('Health Products &amp; Equipment'!$C:$C,$B123,'Health Products &amp; Equipment'!AH:AH)+SUMIF('Other Pharma &amp; Health Products'!$C:$C,$B123,'Other Pharma &amp; Health Products'!AH:AH)+SUMIF('PSM Costs'!$C:$C,$B123,'PSM Costs'!AH:AH)&gt;0,SUMIF(Pharmaceuticals!$C:$C,$B123,Pharmaceuticals!AH:AH)+SUMIF('Health Products &amp; Equipment'!$C:$C,$B123,'Health Products &amp; Equipment'!AH:AH)+SUMIF('Other Pharma &amp; Health Products'!$C:$C,$B123,'Other Pharma &amp; Health Products'!AH:AH)+SUMIF('PSM Costs'!$C:$C,$B123,'PSM Costs'!AH:AH),"")</f>
        <v/>
      </c>
      <c r="I123" s="182" t="str">
        <f t="shared" ca="1" si="11"/>
        <v/>
      </c>
      <c r="J123" s="123" t="str">
        <f ca="1">IF(SUMIF(Pharmaceuticals!$C:$C,$B123,Pharmaceuticals!AT:AT)+SUMIF('Health Products &amp; Equipment'!$C:$C,$B123,'Health Products &amp; Equipment'!AT:AT)+SUMIF('Other Pharma &amp; Health Products'!$C:$C,$B123,'Other Pharma &amp; Health Products'!AT:AT)+SUMIF('PSM Costs'!$C:$C,$B123,'PSM Costs'!AT:AT)&gt;0,SUMIF(Pharmaceuticals!$C:$C,$B123,Pharmaceuticals!AT:AT)+SUMIF('Health Products &amp; Equipment'!$C:$C,$B123,'Health Products &amp; Equipment'!AT:AT)+SUMIF('Other Pharma &amp; Health Products'!$C:$C,$B123,'Other Pharma &amp; Health Products'!AT:AT)+SUMIF('PSM Costs'!$C:$C,$B123,'PSM Costs'!AT:AT),"")</f>
        <v/>
      </c>
      <c r="K123" s="123" t="str">
        <f ca="1">IF(SUMIF(Pharmaceuticals!$C:$C,$B123,Pharmaceuticals!AU:AU)+SUMIF('Health Products &amp; Equipment'!$C:$C,$B123,'Health Products &amp; Equipment'!AU:AU)+SUMIF('Other Pharma &amp; Health Products'!$C:$C,$B123,'Other Pharma &amp; Health Products'!AU:AU)+SUMIF('PSM Costs'!$C:$C,$B123,'PSM Costs'!AU:AU)&gt;0,SUMIF(Pharmaceuticals!$C:$C,$B123,Pharmaceuticals!AU:AU)+SUMIF('Health Products &amp; Equipment'!$C:$C,$B123,'Health Products &amp; Equipment'!AU:AU)+SUMIF('Other Pharma &amp; Health Products'!$C:$C,$B123,'Other Pharma &amp; Health Products'!AU:AU)+SUMIF('PSM Costs'!$C:$C,$B123,'PSM Costs'!AU:AU),"")</f>
        <v/>
      </c>
      <c r="L123" s="181" t="str">
        <f t="shared" ca="1" si="12"/>
        <v/>
      </c>
      <c r="M123" s="176" t="str">
        <f ca="1">IF(SUMIF(Pharmaceuticals!$C:$C,$B123,Pharmaceuticals!BG:BG)+SUMIF('Health Products &amp; Equipment'!$C:$C,$B123,'Health Products &amp; Equipment'!BG:BG)+SUMIF('Other Pharma &amp; Health Products'!$C:$C,$B123,'Other Pharma &amp; Health Products'!BG:BG)+SUMIF('PSM Costs'!$C:$C,$B123,'PSM Costs'!BG:BG)&gt;0,SUMIF(Pharmaceuticals!$C:$C,$B123,Pharmaceuticals!BG:BG)+SUMIF('Health Products &amp; Equipment'!$C:$C,$B123,'Health Products &amp; Equipment'!BG:BG)+SUMIF('Other Pharma &amp; Health Products'!$C:$C,$B123,'Other Pharma &amp; Health Products'!BG:BG)+SUMIF('PSM Costs'!$C:$C,$B123,'PSM Costs'!BG:BG),"")</f>
        <v/>
      </c>
      <c r="N123" s="176" t="str">
        <f ca="1">IF(SUMIF(Pharmaceuticals!$C:$C,$B123,Pharmaceuticals!BH:BH)+SUMIF('Health Products &amp; Equipment'!$C:$C,$B123,'Health Products &amp; Equipment'!BH:BH)+SUMIF('Other Pharma &amp; Health Products'!$C:$C,$B123,'Other Pharma &amp; Health Products'!BH:BH)+SUMIF('PSM Costs'!$C:$C,$B123,'PSM Costs'!BH:BH)&gt;0,SUMIF(Pharmaceuticals!$C:$C,$B123,Pharmaceuticals!BH:BH)+SUMIF('Health Products &amp; Equipment'!$C:$C,$B123,'Health Products &amp; Equipment'!BH:BH)+SUMIF('Other Pharma &amp; Health Products'!$C:$C,$B123,'Other Pharma &amp; Health Products'!BH:BH)+SUMIF('PSM Costs'!$C:$C,$B123,'PSM Costs'!BH:BH),"")</f>
        <v/>
      </c>
      <c r="O123" s="182" t="str">
        <f t="shared" ca="1" si="13"/>
        <v/>
      </c>
      <c r="P123" s="123" t="str">
        <f ca="1">IF(SUMIF(Pharmaceuticals!$C:$C,$B123,Pharmaceuticals!BT:BT)+SUMIF('Health Products &amp; Equipment'!$C:$C,$B123,'Health Products &amp; Equipment'!BT:BT)+SUMIF('Other Pharma &amp; Health Products'!$C:$C,$B123,'Other Pharma &amp; Health Products'!BT:BT)+SUMIF('PSM Costs'!$C:$C,$B123,'PSM Costs'!BT:BT)&gt;0,SUMIF(Pharmaceuticals!$C:$C,$B123,Pharmaceuticals!BT:BT)+SUMIF('Health Products &amp; Equipment'!$C:$C,$B123,'Health Products &amp; Equipment'!BT:BT)+SUMIF('Other Pharma &amp; Health Products'!$C:$C,$B123,'Other Pharma &amp; Health Products'!BT:BT)+SUMIF('PSM Costs'!$C:$C,$B123,'PSM Costs'!BT:BT),"")</f>
        <v/>
      </c>
      <c r="Q123" s="123" t="str">
        <f ca="1">IF(SUMIF(Pharmaceuticals!$C:$C,$B123,Pharmaceuticals!BU:BU)+SUMIF('Health Products &amp; Equipment'!$C:$C,$B123,'Health Products &amp; Equipment'!BU:BU)+SUMIF('Other Pharma &amp; Health Products'!$C:$C,$B123,'Other Pharma &amp; Health Products'!BU:BU)+SUMIF('PSM Costs'!$C:$C,$B123,'PSM Costs'!BU:BU)&gt;0,SUMIF(Pharmaceuticals!$C:$C,$B123,Pharmaceuticals!BU:BU)+SUMIF('Health Products &amp; Equipment'!$C:$C,$B123,'Health Products &amp; Equipment'!BU:BU)+SUMIF('Other Pharma &amp; Health Products'!$C:$C,$B123,'Other Pharma &amp; Health Products'!BU:BU)+SUMIF('PSM Costs'!$C:$C,$B123,'PSM Costs'!BU:BU),"")</f>
        <v/>
      </c>
      <c r="R123" s="176" t="str">
        <f t="shared" ca="1" si="14"/>
        <v/>
      </c>
    </row>
    <row r="124" spans="1:18" hidden="1" x14ac:dyDescent="0.2">
      <c r="A124" s="107">
        <v>117</v>
      </c>
      <c r="B124" s="107" t="str">
        <f ca="1">IFERROR(VLOOKUP(A124,'Rank unique CI-Prod-Spec'!I:J,2,FALSE),"")</f>
        <v/>
      </c>
      <c r="C124" s="122" t="str">
        <f ca="1">IFERROR(VLOOKUP(LEFT(B124,FIND("--",B124)-1),CatCostInp!D:E,2,FALSE),"")</f>
        <v/>
      </c>
      <c r="D124" s="122" t="str">
        <f ca="1">IFERROR(INDIRECT(ADDRESS(MATCH(VALUE(MID(B124,FIND("--",B124)+2,FIND("---",B124)-FIND("--",B124)-2)),CatProd!G:G,0),2,1,1,"CatProd")),"")</f>
        <v/>
      </c>
      <c r="E124" s="122" t="str">
        <f ca="1">IFERROR(INDIRECT(ADDRESS(MATCH(VALUE(RIGHT(B124,LEN(B124)-FIND("---",B124)-2)),CatProdSpec!I:I,0),3,1,1,"CatProdSpec")),"")</f>
        <v/>
      </c>
      <c r="F124" s="181" t="str">
        <f t="shared" ca="1" si="10"/>
        <v/>
      </c>
      <c r="G124" s="176" t="str">
        <f ca="1">IF(SUMIF(Pharmaceuticals!$C:$C,$B124,Pharmaceuticals!AG:AG)+SUMIF('Health Products &amp; Equipment'!$C:$C,$B124,'Health Products &amp; Equipment'!AG:AG)+SUMIF('Other Pharma &amp; Health Products'!$C:$C,$B124,'Other Pharma &amp; Health Products'!AG:AG)+SUMIF('PSM Costs'!$C:$C,$B124,'PSM Costs'!AG:AG)&gt;0,SUMIF(Pharmaceuticals!$C:$C,$B124,Pharmaceuticals!AG:AG)+SUMIF('Health Products &amp; Equipment'!$C:$C,$B124,'Health Products &amp; Equipment'!AG:AG)+SUMIF('Other Pharma &amp; Health Products'!$C:$C,$B124,'Other Pharma &amp; Health Products'!AG:AG)+SUMIF('PSM Costs'!$C:$C,$B124,'PSM Costs'!AG:AG),"")</f>
        <v/>
      </c>
      <c r="H124" s="176" t="str">
        <f ca="1">IF(SUMIF(Pharmaceuticals!$C:$C,$B124,Pharmaceuticals!AH:AH)+SUMIF('Health Products &amp; Equipment'!$C:$C,$B124,'Health Products &amp; Equipment'!AH:AH)+SUMIF('Other Pharma &amp; Health Products'!$C:$C,$B124,'Other Pharma &amp; Health Products'!AH:AH)+SUMIF('PSM Costs'!$C:$C,$B124,'PSM Costs'!AH:AH)&gt;0,SUMIF(Pharmaceuticals!$C:$C,$B124,Pharmaceuticals!AH:AH)+SUMIF('Health Products &amp; Equipment'!$C:$C,$B124,'Health Products &amp; Equipment'!AH:AH)+SUMIF('Other Pharma &amp; Health Products'!$C:$C,$B124,'Other Pharma &amp; Health Products'!AH:AH)+SUMIF('PSM Costs'!$C:$C,$B124,'PSM Costs'!AH:AH),"")</f>
        <v/>
      </c>
      <c r="I124" s="182" t="str">
        <f t="shared" ca="1" si="11"/>
        <v/>
      </c>
      <c r="J124" s="123" t="str">
        <f ca="1">IF(SUMIF(Pharmaceuticals!$C:$C,$B124,Pharmaceuticals!AT:AT)+SUMIF('Health Products &amp; Equipment'!$C:$C,$B124,'Health Products &amp; Equipment'!AT:AT)+SUMIF('Other Pharma &amp; Health Products'!$C:$C,$B124,'Other Pharma &amp; Health Products'!AT:AT)+SUMIF('PSM Costs'!$C:$C,$B124,'PSM Costs'!AT:AT)&gt;0,SUMIF(Pharmaceuticals!$C:$C,$B124,Pharmaceuticals!AT:AT)+SUMIF('Health Products &amp; Equipment'!$C:$C,$B124,'Health Products &amp; Equipment'!AT:AT)+SUMIF('Other Pharma &amp; Health Products'!$C:$C,$B124,'Other Pharma &amp; Health Products'!AT:AT)+SUMIF('PSM Costs'!$C:$C,$B124,'PSM Costs'!AT:AT),"")</f>
        <v/>
      </c>
      <c r="K124" s="123" t="str">
        <f ca="1">IF(SUMIF(Pharmaceuticals!$C:$C,$B124,Pharmaceuticals!AU:AU)+SUMIF('Health Products &amp; Equipment'!$C:$C,$B124,'Health Products &amp; Equipment'!AU:AU)+SUMIF('Other Pharma &amp; Health Products'!$C:$C,$B124,'Other Pharma &amp; Health Products'!AU:AU)+SUMIF('PSM Costs'!$C:$C,$B124,'PSM Costs'!AU:AU)&gt;0,SUMIF(Pharmaceuticals!$C:$C,$B124,Pharmaceuticals!AU:AU)+SUMIF('Health Products &amp; Equipment'!$C:$C,$B124,'Health Products &amp; Equipment'!AU:AU)+SUMIF('Other Pharma &amp; Health Products'!$C:$C,$B124,'Other Pharma &amp; Health Products'!AU:AU)+SUMIF('PSM Costs'!$C:$C,$B124,'PSM Costs'!AU:AU),"")</f>
        <v/>
      </c>
      <c r="L124" s="181" t="str">
        <f t="shared" ca="1" si="12"/>
        <v/>
      </c>
      <c r="M124" s="176" t="str">
        <f ca="1">IF(SUMIF(Pharmaceuticals!$C:$C,$B124,Pharmaceuticals!BG:BG)+SUMIF('Health Products &amp; Equipment'!$C:$C,$B124,'Health Products &amp; Equipment'!BG:BG)+SUMIF('Other Pharma &amp; Health Products'!$C:$C,$B124,'Other Pharma &amp; Health Products'!BG:BG)+SUMIF('PSM Costs'!$C:$C,$B124,'PSM Costs'!BG:BG)&gt;0,SUMIF(Pharmaceuticals!$C:$C,$B124,Pharmaceuticals!BG:BG)+SUMIF('Health Products &amp; Equipment'!$C:$C,$B124,'Health Products &amp; Equipment'!BG:BG)+SUMIF('Other Pharma &amp; Health Products'!$C:$C,$B124,'Other Pharma &amp; Health Products'!BG:BG)+SUMIF('PSM Costs'!$C:$C,$B124,'PSM Costs'!BG:BG),"")</f>
        <v/>
      </c>
      <c r="N124" s="176" t="str">
        <f ca="1">IF(SUMIF(Pharmaceuticals!$C:$C,$B124,Pharmaceuticals!BH:BH)+SUMIF('Health Products &amp; Equipment'!$C:$C,$B124,'Health Products &amp; Equipment'!BH:BH)+SUMIF('Other Pharma &amp; Health Products'!$C:$C,$B124,'Other Pharma &amp; Health Products'!BH:BH)+SUMIF('PSM Costs'!$C:$C,$B124,'PSM Costs'!BH:BH)&gt;0,SUMIF(Pharmaceuticals!$C:$C,$B124,Pharmaceuticals!BH:BH)+SUMIF('Health Products &amp; Equipment'!$C:$C,$B124,'Health Products &amp; Equipment'!BH:BH)+SUMIF('Other Pharma &amp; Health Products'!$C:$C,$B124,'Other Pharma &amp; Health Products'!BH:BH)+SUMIF('PSM Costs'!$C:$C,$B124,'PSM Costs'!BH:BH),"")</f>
        <v/>
      </c>
      <c r="O124" s="182" t="str">
        <f t="shared" ca="1" si="13"/>
        <v/>
      </c>
      <c r="P124" s="123" t="str">
        <f ca="1">IF(SUMIF(Pharmaceuticals!$C:$C,$B124,Pharmaceuticals!BT:BT)+SUMIF('Health Products &amp; Equipment'!$C:$C,$B124,'Health Products &amp; Equipment'!BT:BT)+SUMIF('Other Pharma &amp; Health Products'!$C:$C,$B124,'Other Pharma &amp; Health Products'!BT:BT)+SUMIF('PSM Costs'!$C:$C,$B124,'PSM Costs'!BT:BT)&gt;0,SUMIF(Pharmaceuticals!$C:$C,$B124,Pharmaceuticals!BT:BT)+SUMIF('Health Products &amp; Equipment'!$C:$C,$B124,'Health Products &amp; Equipment'!BT:BT)+SUMIF('Other Pharma &amp; Health Products'!$C:$C,$B124,'Other Pharma &amp; Health Products'!BT:BT)+SUMIF('PSM Costs'!$C:$C,$B124,'PSM Costs'!BT:BT),"")</f>
        <v/>
      </c>
      <c r="Q124" s="123" t="str">
        <f ca="1">IF(SUMIF(Pharmaceuticals!$C:$C,$B124,Pharmaceuticals!BU:BU)+SUMIF('Health Products &amp; Equipment'!$C:$C,$B124,'Health Products &amp; Equipment'!BU:BU)+SUMIF('Other Pharma &amp; Health Products'!$C:$C,$B124,'Other Pharma &amp; Health Products'!BU:BU)+SUMIF('PSM Costs'!$C:$C,$B124,'PSM Costs'!BU:BU)&gt;0,SUMIF(Pharmaceuticals!$C:$C,$B124,Pharmaceuticals!BU:BU)+SUMIF('Health Products &amp; Equipment'!$C:$C,$B124,'Health Products &amp; Equipment'!BU:BU)+SUMIF('Other Pharma &amp; Health Products'!$C:$C,$B124,'Other Pharma &amp; Health Products'!BU:BU)+SUMIF('PSM Costs'!$C:$C,$B124,'PSM Costs'!BU:BU),"")</f>
        <v/>
      </c>
      <c r="R124" s="176" t="str">
        <f t="shared" ca="1" si="14"/>
        <v/>
      </c>
    </row>
    <row r="125" spans="1:18" hidden="1" x14ac:dyDescent="0.2">
      <c r="A125" s="107">
        <v>118</v>
      </c>
      <c r="B125" s="107" t="str">
        <f ca="1">IFERROR(VLOOKUP(A125,'Rank unique CI-Prod-Spec'!I:J,2,FALSE),"")</f>
        <v/>
      </c>
      <c r="C125" s="122" t="str">
        <f ca="1">IFERROR(VLOOKUP(LEFT(B125,FIND("--",B125)-1),CatCostInp!D:E,2,FALSE),"")</f>
        <v/>
      </c>
      <c r="D125" s="122" t="str">
        <f ca="1">IFERROR(INDIRECT(ADDRESS(MATCH(VALUE(MID(B125,FIND("--",B125)+2,FIND("---",B125)-FIND("--",B125)-2)),CatProd!G:G,0),2,1,1,"CatProd")),"")</f>
        <v/>
      </c>
      <c r="E125" s="122" t="str">
        <f ca="1">IFERROR(INDIRECT(ADDRESS(MATCH(VALUE(RIGHT(B125,LEN(B125)-FIND("---",B125)-2)),CatProdSpec!I:I,0),3,1,1,"CatProdSpec")),"")</f>
        <v/>
      </c>
      <c r="F125" s="181" t="str">
        <f t="shared" ca="1" si="10"/>
        <v/>
      </c>
      <c r="G125" s="176" t="str">
        <f ca="1">IF(SUMIF(Pharmaceuticals!$C:$C,$B125,Pharmaceuticals!AG:AG)+SUMIF('Health Products &amp; Equipment'!$C:$C,$B125,'Health Products &amp; Equipment'!AG:AG)+SUMIF('Other Pharma &amp; Health Products'!$C:$C,$B125,'Other Pharma &amp; Health Products'!AG:AG)+SUMIF('PSM Costs'!$C:$C,$B125,'PSM Costs'!AG:AG)&gt;0,SUMIF(Pharmaceuticals!$C:$C,$B125,Pharmaceuticals!AG:AG)+SUMIF('Health Products &amp; Equipment'!$C:$C,$B125,'Health Products &amp; Equipment'!AG:AG)+SUMIF('Other Pharma &amp; Health Products'!$C:$C,$B125,'Other Pharma &amp; Health Products'!AG:AG)+SUMIF('PSM Costs'!$C:$C,$B125,'PSM Costs'!AG:AG),"")</f>
        <v/>
      </c>
      <c r="H125" s="176" t="str">
        <f ca="1">IF(SUMIF(Pharmaceuticals!$C:$C,$B125,Pharmaceuticals!AH:AH)+SUMIF('Health Products &amp; Equipment'!$C:$C,$B125,'Health Products &amp; Equipment'!AH:AH)+SUMIF('Other Pharma &amp; Health Products'!$C:$C,$B125,'Other Pharma &amp; Health Products'!AH:AH)+SUMIF('PSM Costs'!$C:$C,$B125,'PSM Costs'!AH:AH)&gt;0,SUMIF(Pharmaceuticals!$C:$C,$B125,Pharmaceuticals!AH:AH)+SUMIF('Health Products &amp; Equipment'!$C:$C,$B125,'Health Products &amp; Equipment'!AH:AH)+SUMIF('Other Pharma &amp; Health Products'!$C:$C,$B125,'Other Pharma &amp; Health Products'!AH:AH)+SUMIF('PSM Costs'!$C:$C,$B125,'PSM Costs'!AH:AH),"")</f>
        <v/>
      </c>
      <c r="I125" s="182" t="str">
        <f t="shared" ca="1" si="11"/>
        <v/>
      </c>
      <c r="J125" s="123" t="str">
        <f ca="1">IF(SUMIF(Pharmaceuticals!$C:$C,$B125,Pharmaceuticals!AT:AT)+SUMIF('Health Products &amp; Equipment'!$C:$C,$B125,'Health Products &amp; Equipment'!AT:AT)+SUMIF('Other Pharma &amp; Health Products'!$C:$C,$B125,'Other Pharma &amp; Health Products'!AT:AT)+SUMIF('PSM Costs'!$C:$C,$B125,'PSM Costs'!AT:AT)&gt;0,SUMIF(Pharmaceuticals!$C:$C,$B125,Pharmaceuticals!AT:AT)+SUMIF('Health Products &amp; Equipment'!$C:$C,$B125,'Health Products &amp; Equipment'!AT:AT)+SUMIF('Other Pharma &amp; Health Products'!$C:$C,$B125,'Other Pharma &amp; Health Products'!AT:AT)+SUMIF('PSM Costs'!$C:$C,$B125,'PSM Costs'!AT:AT),"")</f>
        <v/>
      </c>
      <c r="K125" s="123" t="str">
        <f ca="1">IF(SUMIF(Pharmaceuticals!$C:$C,$B125,Pharmaceuticals!AU:AU)+SUMIF('Health Products &amp; Equipment'!$C:$C,$B125,'Health Products &amp; Equipment'!AU:AU)+SUMIF('Other Pharma &amp; Health Products'!$C:$C,$B125,'Other Pharma &amp; Health Products'!AU:AU)+SUMIF('PSM Costs'!$C:$C,$B125,'PSM Costs'!AU:AU)&gt;0,SUMIF(Pharmaceuticals!$C:$C,$B125,Pharmaceuticals!AU:AU)+SUMIF('Health Products &amp; Equipment'!$C:$C,$B125,'Health Products &amp; Equipment'!AU:AU)+SUMIF('Other Pharma &amp; Health Products'!$C:$C,$B125,'Other Pharma &amp; Health Products'!AU:AU)+SUMIF('PSM Costs'!$C:$C,$B125,'PSM Costs'!AU:AU),"")</f>
        <v/>
      </c>
      <c r="L125" s="181" t="str">
        <f t="shared" ca="1" si="12"/>
        <v/>
      </c>
      <c r="M125" s="176" t="str">
        <f ca="1">IF(SUMIF(Pharmaceuticals!$C:$C,$B125,Pharmaceuticals!BG:BG)+SUMIF('Health Products &amp; Equipment'!$C:$C,$B125,'Health Products &amp; Equipment'!BG:BG)+SUMIF('Other Pharma &amp; Health Products'!$C:$C,$B125,'Other Pharma &amp; Health Products'!BG:BG)+SUMIF('PSM Costs'!$C:$C,$B125,'PSM Costs'!BG:BG)&gt;0,SUMIF(Pharmaceuticals!$C:$C,$B125,Pharmaceuticals!BG:BG)+SUMIF('Health Products &amp; Equipment'!$C:$C,$B125,'Health Products &amp; Equipment'!BG:BG)+SUMIF('Other Pharma &amp; Health Products'!$C:$C,$B125,'Other Pharma &amp; Health Products'!BG:BG)+SUMIF('PSM Costs'!$C:$C,$B125,'PSM Costs'!BG:BG),"")</f>
        <v/>
      </c>
      <c r="N125" s="176" t="str">
        <f ca="1">IF(SUMIF(Pharmaceuticals!$C:$C,$B125,Pharmaceuticals!BH:BH)+SUMIF('Health Products &amp; Equipment'!$C:$C,$B125,'Health Products &amp; Equipment'!BH:BH)+SUMIF('Other Pharma &amp; Health Products'!$C:$C,$B125,'Other Pharma &amp; Health Products'!BH:BH)+SUMIF('PSM Costs'!$C:$C,$B125,'PSM Costs'!BH:BH)&gt;0,SUMIF(Pharmaceuticals!$C:$C,$B125,Pharmaceuticals!BH:BH)+SUMIF('Health Products &amp; Equipment'!$C:$C,$B125,'Health Products &amp; Equipment'!BH:BH)+SUMIF('Other Pharma &amp; Health Products'!$C:$C,$B125,'Other Pharma &amp; Health Products'!BH:BH)+SUMIF('PSM Costs'!$C:$C,$B125,'PSM Costs'!BH:BH),"")</f>
        <v/>
      </c>
      <c r="O125" s="182" t="str">
        <f t="shared" ca="1" si="13"/>
        <v/>
      </c>
      <c r="P125" s="123" t="str">
        <f ca="1">IF(SUMIF(Pharmaceuticals!$C:$C,$B125,Pharmaceuticals!BT:BT)+SUMIF('Health Products &amp; Equipment'!$C:$C,$B125,'Health Products &amp; Equipment'!BT:BT)+SUMIF('Other Pharma &amp; Health Products'!$C:$C,$B125,'Other Pharma &amp; Health Products'!BT:BT)+SUMIF('PSM Costs'!$C:$C,$B125,'PSM Costs'!BT:BT)&gt;0,SUMIF(Pharmaceuticals!$C:$C,$B125,Pharmaceuticals!BT:BT)+SUMIF('Health Products &amp; Equipment'!$C:$C,$B125,'Health Products &amp; Equipment'!BT:BT)+SUMIF('Other Pharma &amp; Health Products'!$C:$C,$B125,'Other Pharma &amp; Health Products'!BT:BT)+SUMIF('PSM Costs'!$C:$C,$B125,'PSM Costs'!BT:BT),"")</f>
        <v/>
      </c>
      <c r="Q125" s="123" t="str">
        <f ca="1">IF(SUMIF(Pharmaceuticals!$C:$C,$B125,Pharmaceuticals!BU:BU)+SUMIF('Health Products &amp; Equipment'!$C:$C,$B125,'Health Products &amp; Equipment'!BU:BU)+SUMIF('Other Pharma &amp; Health Products'!$C:$C,$B125,'Other Pharma &amp; Health Products'!BU:BU)+SUMIF('PSM Costs'!$C:$C,$B125,'PSM Costs'!BU:BU)&gt;0,SUMIF(Pharmaceuticals!$C:$C,$B125,Pharmaceuticals!BU:BU)+SUMIF('Health Products &amp; Equipment'!$C:$C,$B125,'Health Products &amp; Equipment'!BU:BU)+SUMIF('Other Pharma &amp; Health Products'!$C:$C,$B125,'Other Pharma &amp; Health Products'!BU:BU)+SUMIF('PSM Costs'!$C:$C,$B125,'PSM Costs'!BU:BU),"")</f>
        <v/>
      </c>
      <c r="R125" s="176" t="str">
        <f t="shared" ca="1" si="14"/>
        <v/>
      </c>
    </row>
    <row r="126" spans="1:18" hidden="1" x14ac:dyDescent="0.2">
      <c r="A126" s="107">
        <v>119</v>
      </c>
      <c r="B126" s="107" t="str">
        <f ca="1">IFERROR(VLOOKUP(A126,'Rank unique CI-Prod-Spec'!I:J,2,FALSE),"")</f>
        <v/>
      </c>
      <c r="C126" s="122" t="str">
        <f ca="1">IFERROR(VLOOKUP(LEFT(B126,FIND("--",B126)-1),CatCostInp!D:E,2,FALSE),"")</f>
        <v/>
      </c>
      <c r="D126" s="122" t="str">
        <f ca="1">IFERROR(INDIRECT(ADDRESS(MATCH(VALUE(MID(B126,FIND("--",B126)+2,FIND("---",B126)-FIND("--",B126)-2)),CatProd!G:G,0),2,1,1,"CatProd")),"")</f>
        <v/>
      </c>
      <c r="E126" s="122" t="str">
        <f ca="1">IFERROR(INDIRECT(ADDRESS(MATCH(VALUE(RIGHT(B126,LEN(B126)-FIND("---",B126)-2)),CatProdSpec!I:I,0),3,1,1,"CatProdSpec")),"")</f>
        <v/>
      </c>
      <c r="F126" s="181" t="str">
        <f t="shared" ca="1" si="10"/>
        <v/>
      </c>
      <c r="G126" s="176" t="str">
        <f ca="1">IF(SUMIF(Pharmaceuticals!$C:$C,$B126,Pharmaceuticals!AG:AG)+SUMIF('Health Products &amp; Equipment'!$C:$C,$B126,'Health Products &amp; Equipment'!AG:AG)+SUMIF('Other Pharma &amp; Health Products'!$C:$C,$B126,'Other Pharma &amp; Health Products'!AG:AG)+SUMIF('PSM Costs'!$C:$C,$B126,'PSM Costs'!AG:AG)&gt;0,SUMIF(Pharmaceuticals!$C:$C,$B126,Pharmaceuticals!AG:AG)+SUMIF('Health Products &amp; Equipment'!$C:$C,$B126,'Health Products &amp; Equipment'!AG:AG)+SUMIF('Other Pharma &amp; Health Products'!$C:$C,$B126,'Other Pharma &amp; Health Products'!AG:AG)+SUMIF('PSM Costs'!$C:$C,$B126,'PSM Costs'!AG:AG),"")</f>
        <v/>
      </c>
      <c r="H126" s="176" t="str">
        <f ca="1">IF(SUMIF(Pharmaceuticals!$C:$C,$B126,Pharmaceuticals!AH:AH)+SUMIF('Health Products &amp; Equipment'!$C:$C,$B126,'Health Products &amp; Equipment'!AH:AH)+SUMIF('Other Pharma &amp; Health Products'!$C:$C,$B126,'Other Pharma &amp; Health Products'!AH:AH)+SUMIF('PSM Costs'!$C:$C,$B126,'PSM Costs'!AH:AH)&gt;0,SUMIF(Pharmaceuticals!$C:$C,$B126,Pharmaceuticals!AH:AH)+SUMIF('Health Products &amp; Equipment'!$C:$C,$B126,'Health Products &amp; Equipment'!AH:AH)+SUMIF('Other Pharma &amp; Health Products'!$C:$C,$B126,'Other Pharma &amp; Health Products'!AH:AH)+SUMIF('PSM Costs'!$C:$C,$B126,'PSM Costs'!AH:AH),"")</f>
        <v/>
      </c>
      <c r="I126" s="182" t="str">
        <f t="shared" ca="1" si="11"/>
        <v/>
      </c>
      <c r="J126" s="123" t="str">
        <f ca="1">IF(SUMIF(Pharmaceuticals!$C:$C,$B126,Pharmaceuticals!AT:AT)+SUMIF('Health Products &amp; Equipment'!$C:$C,$B126,'Health Products &amp; Equipment'!AT:AT)+SUMIF('Other Pharma &amp; Health Products'!$C:$C,$B126,'Other Pharma &amp; Health Products'!AT:AT)+SUMIF('PSM Costs'!$C:$C,$B126,'PSM Costs'!AT:AT)&gt;0,SUMIF(Pharmaceuticals!$C:$C,$B126,Pharmaceuticals!AT:AT)+SUMIF('Health Products &amp; Equipment'!$C:$C,$B126,'Health Products &amp; Equipment'!AT:AT)+SUMIF('Other Pharma &amp; Health Products'!$C:$C,$B126,'Other Pharma &amp; Health Products'!AT:AT)+SUMIF('PSM Costs'!$C:$C,$B126,'PSM Costs'!AT:AT),"")</f>
        <v/>
      </c>
      <c r="K126" s="123" t="str">
        <f ca="1">IF(SUMIF(Pharmaceuticals!$C:$C,$B126,Pharmaceuticals!AU:AU)+SUMIF('Health Products &amp; Equipment'!$C:$C,$B126,'Health Products &amp; Equipment'!AU:AU)+SUMIF('Other Pharma &amp; Health Products'!$C:$C,$B126,'Other Pharma &amp; Health Products'!AU:AU)+SUMIF('PSM Costs'!$C:$C,$B126,'PSM Costs'!AU:AU)&gt;0,SUMIF(Pharmaceuticals!$C:$C,$B126,Pharmaceuticals!AU:AU)+SUMIF('Health Products &amp; Equipment'!$C:$C,$B126,'Health Products &amp; Equipment'!AU:AU)+SUMIF('Other Pharma &amp; Health Products'!$C:$C,$B126,'Other Pharma &amp; Health Products'!AU:AU)+SUMIF('PSM Costs'!$C:$C,$B126,'PSM Costs'!AU:AU),"")</f>
        <v/>
      </c>
      <c r="L126" s="181" t="str">
        <f t="shared" ca="1" si="12"/>
        <v/>
      </c>
      <c r="M126" s="176" t="str">
        <f ca="1">IF(SUMIF(Pharmaceuticals!$C:$C,$B126,Pharmaceuticals!BG:BG)+SUMIF('Health Products &amp; Equipment'!$C:$C,$B126,'Health Products &amp; Equipment'!BG:BG)+SUMIF('Other Pharma &amp; Health Products'!$C:$C,$B126,'Other Pharma &amp; Health Products'!BG:BG)+SUMIF('PSM Costs'!$C:$C,$B126,'PSM Costs'!BG:BG)&gt;0,SUMIF(Pharmaceuticals!$C:$C,$B126,Pharmaceuticals!BG:BG)+SUMIF('Health Products &amp; Equipment'!$C:$C,$B126,'Health Products &amp; Equipment'!BG:BG)+SUMIF('Other Pharma &amp; Health Products'!$C:$C,$B126,'Other Pharma &amp; Health Products'!BG:BG)+SUMIF('PSM Costs'!$C:$C,$B126,'PSM Costs'!BG:BG),"")</f>
        <v/>
      </c>
      <c r="N126" s="176" t="str">
        <f ca="1">IF(SUMIF(Pharmaceuticals!$C:$C,$B126,Pharmaceuticals!BH:BH)+SUMIF('Health Products &amp; Equipment'!$C:$C,$B126,'Health Products &amp; Equipment'!BH:BH)+SUMIF('Other Pharma &amp; Health Products'!$C:$C,$B126,'Other Pharma &amp; Health Products'!BH:BH)+SUMIF('PSM Costs'!$C:$C,$B126,'PSM Costs'!BH:BH)&gt;0,SUMIF(Pharmaceuticals!$C:$C,$B126,Pharmaceuticals!BH:BH)+SUMIF('Health Products &amp; Equipment'!$C:$C,$B126,'Health Products &amp; Equipment'!BH:BH)+SUMIF('Other Pharma &amp; Health Products'!$C:$C,$B126,'Other Pharma &amp; Health Products'!BH:BH)+SUMIF('PSM Costs'!$C:$C,$B126,'PSM Costs'!BH:BH),"")</f>
        <v/>
      </c>
      <c r="O126" s="182" t="str">
        <f t="shared" ca="1" si="13"/>
        <v/>
      </c>
      <c r="P126" s="123" t="str">
        <f ca="1">IF(SUMIF(Pharmaceuticals!$C:$C,$B126,Pharmaceuticals!BT:BT)+SUMIF('Health Products &amp; Equipment'!$C:$C,$B126,'Health Products &amp; Equipment'!BT:BT)+SUMIF('Other Pharma &amp; Health Products'!$C:$C,$B126,'Other Pharma &amp; Health Products'!BT:BT)+SUMIF('PSM Costs'!$C:$C,$B126,'PSM Costs'!BT:BT)&gt;0,SUMIF(Pharmaceuticals!$C:$C,$B126,Pharmaceuticals!BT:BT)+SUMIF('Health Products &amp; Equipment'!$C:$C,$B126,'Health Products &amp; Equipment'!BT:BT)+SUMIF('Other Pharma &amp; Health Products'!$C:$C,$B126,'Other Pharma &amp; Health Products'!BT:BT)+SUMIF('PSM Costs'!$C:$C,$B126,'PSM Costs'!BT:BT),"")</f>
        <v/>
      </c>
      <c r="Q126" s="123" t="str">
        <f ca="1">IF(SUMIF(Pharmaceuticals!$C:$C,$B126,Pharmaceuticals!BU:BU)+SUMIF('Health Products &amp; Equipment'!$C:$C,$B126,'Health Products &amp; Equipment'!BU:BU)+SUMIF('Other Pharma &amp; Health Products'!$C:$C,$B126,'Other Pharma &amp; Health Products'!BU:BU)+SUMIF('PSM Costs'!$C:$C,$B126,'PSM Costs'!BU:BU)&gt;0,SUMIF(Pharmaceuticals!$C:$C,$B126,Pharmaceuticals!BU:BU)+SUMIF('Health Products &amp; Equipment'!$C:$C,$B126,'Health Products &amp; Equipment'!BU:BU)+SUMIF('Other Pharma &amp; Health Products'!$C:$C,$B126,'Other Pharma &amp; Health Products'!BU:BU)+SUMIF('PSM Costs'!$C:$C,$B126,'PSM Costs'!BU:BU),"")</f>
        <v/>
      </c>
      <c r="R126" s="176" t="str">
        <f t="shared" ca="1" si="14"/>
        <v/>
      </c>
    </row>
    <row r="127" spans="1:18" hidden="1" x14ac:dyDescent="0.2">
      <c r="A127" s="107">
        <v>120</v>
      </c>
      <c r="B127" s="107" t="str">
        <f ca="1">IFERROR(VLOOKUP(A127,'Rank unique CI-Prod-Spec'!I:J,2,FALSE),"")</f>
        <v/>
      </c>
      <c r="C127" s="122" t="str">
        <f ca="1">IFERROR(VLOOKUP(LEFT(B127,FIND("--",B127)-1),CatCostInp!D:E,2,FALSE),"")</f>
        <v/>
      </c>
      <c r="D127" s="122" t="str">
        <f ca="1">IFERROR(INDIRECT(ADDRESS(MATCH(VALUE(MID(B127,FIND("--",B127)+2,FIND("---",B127)-FIND("--",B127)-2)),CatProd!G:G,0),2,1,1,"CatProd")),"")</f>
        <v/>
      </c>
      <c r="E127" s="122" t="str">
        <f ca="1">IFERROR(INDIRECT(ADDRESS(MATCH(VALUE(RIGHT(B127,LEN(B127)-FIND("---",B127)-2)),CatProdSpec!I:I,0),3,1,1,"CatProdSpec")),"")</f>
        <v/>
      </c>
      <c r="F127" s="181" t="str">
        <f t="shared" ca="1" si="10"/>
        <v/>
      </c>
      <c r="G127" s="176" t="str">
        <f ca="1">IF(SUMIF(Pharmaceuticals!$C:$C,$B127,Pharmaceuticals!AG:AG)+SUMIF('Health Products &amp; Equipment'!$C:$C,$B127,'Health Products &amp; Equipment'!AG:AG)+SUMIF('Other Pharma &amp; Health Products'!$C:$C,$B127,'Other Pharma &amp; Health Products'!AG:AG)+SUMIF('PSM Costs'!$C:$C,$B127,'PSM Costs'!AG:AG)&gt;0,SUMIF(Pharmaceuticals!$C:$C,$B127,Pharmaceuticals!AG:AG)+SUMIF('Health Products &amp; Equipment'!$C:$C,$B127,'Health Products &amp; Equipment'!AG:AG)+SUMIF('Other Pharma &amp; Health Products'!$C:$C,$B127,'Other Pharma &amp; Health Products'!AG:AG)+SUMIF('PSM Costs'!$C:$C,$B127,'PSM Costs'!AG:AG),"")</f>
        <v/>
      </c>
      <c r="H127" s="176" t="str">
        <f ca="1">IF(SUMIF(Pharmaceuticals!$C:$C,$B127,Pharmaceuticals!AH:AH)+SUMIF('Health Products &amp; Equipment'!$C:$C,$B127,'Health Products &amp; Equipment'!AH:AH)+SUMIF('Other Pharma &amp; Health Products'!$C:$C,$B127,'Other Pharma &amp; Health Products'!AH:AH)+SUMIF('PSM Costs'!$C:$C,$B127,'PSM Costs'!AH:AH)&gt;0,SUMIF(Pharmaceuticals!$C:$C,$B127,Pharmaceuticals!AH:AH)+SUMIF('Health Products &amp; Equipment'!$C:$C,$B127,'Health Products &amp; Equipment'!AH:AH)+SUMIF('Other Pharma &amp; Health Products'!$C:$C,$B127,'Other Pharma &amp; Health Products'!AH:AH)+SUMIF('PSM Costs'!$C:$C,$B127,'PSM Costs'!AH:AH),"")</f>
        <v/>
      </c>
      <c r="I127" s="182" t="str">
        <f t="shared" ca="1" si="11"/>
        <v/>
      </c>
      <c r="J127" s="123" t="str">
        <f ca="1">IF(SUMIF(Pharmaceuticals!$C:$C,$B127,Pharmaceuticals!AT:AT)+SUMIF('Health Products &amp; Equipment'!$C:$C,$B127,'Health Products &amp; Equipment'!AT:AT)+SUMIF('Other Pharma &amp; Health Products'!$C:$C,$B127,'Other Pharma &amp; Health Products'!AT:AT)+SUMIF('PSM Costs'!$C:$C,$B127,'PSM Costs'!AT:AT)&gt;0,SUMIF(Pharmaceuticals!$C:$C,$B127,Pharmaceuticals!AT:AT)+SUMIF('Health Products &amp; Equipment'!$C:$C,$B127,'Health Products &amp; Equipment'!AT:AT)+SUMIF('Other Pharma &amp; Health Products'!$C:$C,$B127,'Other Pharma &amp; Health Products'!AT:AT)+SUMIF('PSM Costs'!$C:$C,$B127,'PSM Costs'!AT:AT),"")</f>
        <v/>
      </c>
      <c r="K127" s="123" t="str">
        <f ca="1">IF(SUMIF(Pharmaceuticals!$C:$C,$B127,Pharmaceuticals!AU:AU)+SUMIF('Health Products &amp; Equipment'!$C:$C,$B127,'Health Products &amp; Equipment'!AU:AU)+SUMIF('Other Pharma &amp; Health Products'!$C:$C,$B127,'Other Pharma &amp; Health Products'!AU:AU)+SUMIF('PSM Costs'!$C:$C,$B127,'PSM Costs'!AU:AU)&gt;0,SUMIF(Pharmaceuticals!$C:$C,$B127,Pharmaceuticals!AU:AU)+SUMIF('Health Products &amp; Equipment'!$C:$C,$B127,'Health Products &amp; Equipment'!AU:AU)+SUMIF('Other Pharma &amp; Health Products'!$C:$C,$B127,'Other Pharma &amp; Health Products'!AU:AU)+SUMIF('PSM Costs'!$C:$C,$B127,'PSM Costs'!AU:AU),"")</f>
        <v/>
      </c>
      <c r="L127" s="181" t="str">
        <f t="shared" ca="1" si="12"/>
        <v/>
      </c>
      <c r="M127" s="176" t="str">
        <f ca="1">IF(SUMIF(Pharmaceuticals!$C:$C,$B127,Pharmaceuticals!BG:BG)+SUMIF('Health Products &amp; Equipment'!$C:$C,$B127,'Health Products &amp; Equipment'!BG:BG)+SUMIF('Other Pharma &amp; Health Products'!$C:$C,$B127,'Other Pharma &amp; Health Products'!BG:BG)+SUMIF('PSM Costs'!$C:$C,$B127,'PSM Costs'!BG:BG)&gt;0,SUMIF(Pharmaceuticals!$C:$C,$B127,Pharmaceuticals!BG:BG)+SUMIF('Health Products &amp; Equipment'!$C:$C,$B127,'Health Products &amp; Equipment'!BG:BG)+SUMIF('Other Pharma &amp; Health Products'!$C:$C,$B127,'Other Pharma &amp; Health Products'!BG:BG)+SUMIF('PSM Costs'!$C:$C,$B127,'PSM Costs'!BG:BG),"")</f>
        <v/>
      </c>
      <c r="N127" s="176" t="str">
        <f ca="1">IF(SUMIF(Pharmaceuticals!$C:$C,$B127,Pharmaceuticals!BH:BH)+SUMIF('Health Products &amp; Equipment'!$C:$C,$B127,'Health Products &amp; Equipment'!BH:BH)+SUMIF('Other Pharma &amp; Health Products'!$C:$C,$B127,'Other Pharma &amp; Health Products'!BH:BH)+SUMIF('PSM Costs'!$C:$C,$B127,'PSM Costs'!BH:BH)&gt;0,SUMIF(Pharmaceuticals!$C:$C,$B127,Pharmaceuticals!BH:BH)+SUMIF('Health Products &amp; Equipment'!$C:$C,$B127,'Health Products &amp; Equipment'!BH:BH)+SUMIF('Other Pharma &amp; Health Products'!$C:$C,$B127,'Other Pharma &amp; Health Products'!BH:BH)+SUMIF('PSM Costs'!$C:$C,$B127,'PSM Costs'!BH:BH),"")</f>
        <v/>
      </c>
      <c r="O127" s="182" t="str">
        <f t="shared" ca="1" si="13"/>
        <v/>
      </c>
      <c r="P127" s="123" t="str">
        <f ca="1">IF(SUMIF(Pharmaceuticals!$C:$C,$B127,Pharmaceuticals!BT:BT)+SUMIF('Health Products &amp; Equipment'!$C:$C,$B127,'Health Products &amp; Equipment'!BT:BT)+SUMIF('Other Pharma &amp; Health Products'!$C:$C,$B127,'Other Pharma &amp; Health Products'!BT:BT)+SUMIF('PSM Costs'!$C:$C,$B127,'PSM Costs'!BT:BT)&gt;0,SUMIF(Pharmaceuticals!$C:$C,$B127,Pharmaceuticals!BT:BT)+SUMIF('Health Products &amp; Equipment'!$C:$C,$B127,'Health Products &amp; Equipment'!BT:BT)+SUMIF('Other Pharma &amp; Health Products'!$C:$C,$B127,'Other Pharma &amp; Health Products'!BT:BT)+SUMIF('PSM Costs'!$C:$C,$B127,'PSM Costs'!BT:BT),"")</f>
        <v/>
      </c>
      <c r="Q127" s="123" t="str">
        <f ca="1">IF(SUMIF(Pharmaceuticals!$C:$C,$B127,Pharmaceuticals!BU:BU)+SUMIF('Health Products &amp; Equipment'!$C:$C,$B127,'Health Products &amp; Equipment'!BU:BU)+SUMIF('Other Pharma &amp; Health Products'!$C:$C,$B127,'Other Pharma &amp; Health Products'!BU:BU)+SUMIF('PSM Costs'!$C:$C,$B127,'PSM Costs'!BU:BU)&gt;0,SUMIF(Pharmaceuticals!$C:$C,$B127,Pharmaceuticals!BU:BU)+SUMIF('Health Products &amp; Equipment'!$C:$C,$B127,'Health Products &amp; Equipment'!BU:BU)+SUMIF('Other Pharma &amp; Health Products'!$C:$C,$B127,'Other Pharma &amp; Health Products'!BU:BU)+SUMIF('PSM Costs'!$C:$C,$B127,'PSM Costs'!BU:BU),"")</f>
        <v/>
      </c>
      <c r="R127" s="176" t="str">
        <f t="shared" ca="1" si="14"/>
        <v/>
      </c>
    </row>
    <row r="128" spans="1:18" hidden="1" x14ac:dyDescent="0.2">
      <c r="A128" s="107">
        <v>121</v>
      </c>
      <c r="B128" s="107" t="str">
        <f ca="1">IFERROR(VLOOKUP(A128,'Rank unique CI-Prod-Spec'!I:J,2,FALSE),"")</f>
        <v/>
      </c>
      <c r="C128" s="122" t="str">
        <f ca="1">IFERROR(VLOOKUP(LEFT(B128,FIND("--",B128)-1),CatCostInp!D:E,2,FALSE),"")</f>
        <v/>
      </c>
      <c r="D128" s="122" t="str">
        <f ca="1">IFERROR(INDIRECT(ADDRESS(MATCH(VALUE(MID(B128,FIND("--",B128)+2,FIND("---",B128)-FIND("--",B128)-2)),CatProd!G:G,0),2,1,1,"CatProd")),"")</f>
        <v/>
      </c>
      <c r="E128" s="122" t="str">
        <f ca="1">IFERROR(INDIRECT(ADDRESS(MATCH(VALUE(RIGHT(B128,LEN(B128)-FIND("---",B128)-2)),CatProdSpec!I:I,0),3,1,1,"CatProdSpec")),"")</f>
        <v/>
      </c>
      <c r="F128" s="181" t="str">
        <f t="shared" ca="1" si="10"/>
        <v/>
      </c>
      <c r="G128" s="176" t="str">
        <f ca="1">IF(SUMIF(Pharmaceuticals!$C:$C,$B128,Pharmaceuticals!AG:AG)+SUMIF('Health Products &amp; Equipment'!$C:$C,$B128,'Health Products &amp; Equipment'!AG:AG)+SUMIF('Other Pharma &amp; Health Products'!$C:$C,$B128,'Other Pharma &amp; Health Products'!AG:AG)+SUMIF('PSM Costs'!$C:$C,$B128,'PSM Costs'!AG:AG)&gt;0,SUMIF(Pharmaceuticals!$C:$C,$B128,Pharmaceuticals!AG:AG)+SUMIF('Health Products &amp; Equipment'!$C:$C,$B128,'Health Products &amp; Equipment'!AG:AG)+SUMIF('Other Pharma &amp; Health Products'!$C:$C,$B128,'Other Pharma &amp; Health Products'!AG:AG)+SUMIF('PSM Costs'!$C:$C,$B128,'PSM Costs'!AG:AG),"")</f>
        <v/>
      </c>
      <c r="H128" s="176" t="str">
        <f ca="1">IF(SUMIF(Pharmaceuticals!$C:$C,$B128,Pharmaceuticals!AH:AH)+SUMIF('Health Products &amp; Equipment'!$C:$C,$B128,'Health Products &amp; Equipment'!AH:AH)+SUMIF('Other Pharma &amp; Health Products'!$C:$C,$B128,'Other Pharma &amp; Health Products'!AH:AH)+SUMIF('PSM Costs'!$C:$C,$B128,'PSM Costs'!AH:AH)&gt;0,SUMIF(Pharmaceuticals!$C:$C,$B128,Pharmaceuticals!AH:AH)+SUMIF('Health Products &amp; Equipment'!$C:$C,$B128,'Health Products &amp; Equipment'!AH:AH)+SUMIF('Other Pharma &amp; Health Products'!$C:$C,$B128,'Other Pharma &amp; Health Products'!AH:AH)+SUMIF('PSM Costs'!$C:$C,$B128,'PSM Costs'!AH:AH),"")</f>
        <v/>
      </c>
      <c r="I128" s="182" t="str">
        <f t="shared" ca="1" si="11"/>
        <v/>
      </c>
      <c r="J128" s="123" t="str">
        <f ca="1">IF(SUMIF(Pharmaceuticals!$C:$C,$B128,Pharmaceuticals!AT:AT)+SUMIF('Health Products &amp; Equipment'!$C:$C,$B128,'Health Products &amp; Equipment'!AT:AT)+SUMIF('Other Pharma &amp; Health Products'!$C:$C,$B128,'Other Pharma &amp; Health Products'!AT:AT)+SUMIF('PSM Costs'!$C:$C,$B128,'PSM Costs'!AT:AT)&gt;0,SUMIF(Pharmaceuticals!$C:$C,$B128,Pharmaceuticals!AT:AT)+SUMIF('Health Products &amp; Equipment'!$C:$C,$B128,'Health Products &amp; Equipment'!AT:AT)+SUMIF('Other Pharma &amp; Health Products'!$C:$C,$B128,'Other Pharma &amp; Health Products'!AT:AT)+SUMIF('PSM Costs'!$C:$C,$B128,'PSM Costs'!AT:AT),"")</f>
        <v/>
      </c>
      <c r="K128" s="123" t="str">
        <f ca="1">IF(SUMIF(Pharmaceuticals!$C:$C,$B128,Pharmaceuticals!AU:AU)+SUMIF('Health Products &amp; Equipment'!$C:$C,$B128,'Health Products &amp; Equipment'!AU:AU)+SUMIF('Other Pharma &amp; Health Products'!$C:$C,$B128,'Other Pharma &amp; Health Products'!AU:AU)+SUMIF('PSM Costs'!$C:$C,$B128,'PSM Costs'!AU:AU)&gt;0,SUMIF(Pharmaceuticals!$C:$C,$B128,Pharmaceuticals!AU:AU)+SUMIF('Health Products &amp; Equipment'!$C:$C,$B128,'Health Products &amp; Equipment'!AU:AU)+SUMIF('Other Pharma &amp; Health Products'!$C:$C,$B128,'Other Pharma &amp; Health Products'!AU:AU)+SUMIF('PSM Costs'!$C:$C,$B128,'PSM Costs'!AU:AU),"")</f>
        <v/>
      </c>
      <c r="L128" s="181" t="str">
        <f t="shared" ca="1" si="12"/>
        <v/>
      </c>
      <c r="M128" s="176" t="str">
        <f ca="1">IF(SUMIF(Pharmaceuticals!$C:$C,$B128,Pharmaceuticals!BG:BG)+SUMIF('Health Products &amp; Equipment'!$C:$C,$B128,'Health Products &amp; Equipment'!BG:BG)+SUMIF('Other Pharma &amp; Health Products'!$C:$C,$B128,'Other Pharma &amp; Health Products'!BG:BG)+SUMIF('PSM Costs'!$C:$C,$B128,'PSM Costs'!BG:BG)&gt;0,SUMIF(Pharmaceuticals!$C:$C,$B128,Pharmaceuticals!BG:BG)+SUMIF('Health Products &amp; Equipment'!$C:$C,$B128,'Health Products &amp; Equipment'!BG:BG)+SUMIF('Other Pharma &amp; Health Products'!$C:$C,$B128,'Other Pharma &amp; Health Products'!BG:BG)+SUMIF('PSM Costs'!$C:$C,$B128,'PSM Costs'!BG:BG),"")</f>
        <v/>
      </c>
      <c r="N128" s="176" t="str">
        <f ca="1">IF(SUMIF(Pharmaceuticals!$C:$C,$B128,Pharmaceuticals!BH:BH)+SUMIF('Health Products &amp; Equipment'!$C:$C,$B128,'Health Products &amp; Equipment'!BH:BH)+SUMIF('Other Pharma &amp; Health Products'!$C:$C,$B128,'Other Pharma &amp; Health Products'!BH:BH)+SUMIF('PSM Costs'!$C:$C,$B128,'PSM Costs'!BH:BH)&gt;0,SUMIF(Pharmaceuticals!$C:$C,$B128,Pharmaceuticals!BH:BH)+SUMIF('Health Products &amp; Equipment'!$C:$C,$B128,'Health Products &amp; Equipment'!BH:BH)+SUMIF('Other Pharma &amp; Health Products'!$C:$C,$B128,'Other Pharma &amp; Health Products'!BH:BH)+SUMIF('PSM Costs'!$C:$C,$B128,'PSM Costs'!BH:BH),"")</f>
        <v/>
      </c>
      <c r="O128" s="182" t="str">
        <f t="shared" ca="1" si="13"/>
        <v/>
      </c>
      <c r="P128" s="123" t="str">
        <f ca="1">IF(SUMIF(Pharmaceuticals!$C:$C,$B128,Pharmaceuticals!BT:BT)+SUMIF('Health Products &amp; Equipment'!$C:$C,$B128,'Health Products &amp; Equipment'!BT:BT)+SUMIF('Other Pharma &amp; Health Products'!$C:$C,$B128,'Other Pharma &amp; Health Products'!BT:BT)+SUMIF('PSM Costs'!$C:$C,$B128,'PSM Costs'!BT:BT)&gt;0,SUMIF(Pharmaceuticals!$C:$C,$B128,Pharmaceuticals!BT:BT)+SUMIF('Health Products &amp; Equipment'!$C:$C,$B128,'Health Products &amp; Equipment'!BT:BT)+SUMIF('Other Pharma &amp; Health Products'!$C:$C,$B128,'Other Pharma &amp; Health Products'!BT:BT)+SUMIF('PSM Costs'!$C:$C,$B128,'PSM Costs'!BT:BT),"")</f>
        <v/>
      </c>
      <c r="Q128" s="123" t="str">
        <f ca="1">IF(SUMIF(Pharmaceuticals!$C:$C,$B128,Pharmaceuticals!BU:BU)+SUMIF('Health Products &amp; Equipment'!$C:$C,$B128,'Health Products &amp; Equipment'!BU:BU)+SUMIF('Other Pharma &amp; Health Products'!$C:$C,$B128,'Other Pharma &amp; Health Products'!BU:BU)+SUMIF('PSM Costs'!$C:$C,$B128,'PSM Costs'!BU:BU)&gt;0,SUMIF(Pharmaceuticals!$C:$C,$B128,Pharmaceuticals!BU:BU)+SUMIF('Health Products &amp; Equipment'!$C:$C,$B128,'Health Products &amp; Equipment'!BU:BU)+SUMIF('Other Pharma &amp; Health Products'!$C:$C,$B128,'Other Pharma &amp; Health Products'!BU:BU)+SUMIF('PSM Costs'!$C:$C,$B128,'PSM Costs'!BU:BU),"")</f>
        <v/>
      </c>
      <c r="R128" s="176" t="str">
        <f t="shared" ca="1" si="14"/>
        <v/>
      </c>
    </row>
    <row r="129" spans="1:18" hidden="1" x14ac:dyDescent="0.2">
      <c r="A129" s="107">
        <v>122</v>
      </c>
      <c r="B129" s="107" t="str">
        <f ca="1">IFERROR(VLOOKUP(A129,'Rank unique CI-Prod-Spec'!I:J,2,FALSE),"")</f>
        <v/>
      </c>
      <c r="C129" s="122" t="str">
        <f ca="1">IFERROR(VLOOKUP(LEFT(B129,FIND("--",B129)-1),CatCostInp!D:E,2,FALSE),"")</f>
        <v/>
      </c>
      <c r="D129" s="122" t="str">
        <f ca="1">IFERROR(INDIRECT(ADDRESS(MATCH(VALUE(MID(B129,FIND("--",B129)+2,FIND("---",B129)-FIND("--",B129)-2)),CatProd!G:G,0),2,1,1,"CatProd")),"")</f>
        <v/>
      </c>
      <c r="E129" s="122" t="str">
        <f ca="1">IFERROR(INDIRECT(ADDRESS(MATCH(VALUE(RIGHT(B129,LEN(B129)-FIND("---",B129)-2)),CatProdSpec!I:I,0),3,1,1,"CatProdSpec")),"")</f>
        <v/>
      </c>
      <c r="F129" s="181" t="str">
        <f t="shared" ca="1" si="10"/>
        <v/>
      </c>
      <c r="G129" s="176" t="str">
        <f ca="1">IF(SUMIF(Pharmaceuticals!$C:$C,$B129,Pharmaceuticals!AG:AG)+SUMIF('Health Products &amp; Equipment'!$C:$C,$B129,'Health Products &amp; Equipment'!AG:AG)+SUMIF('Other Pharma &amp; Health Products'!$C:$C,$B129,'Other Pharma &amp; Health Products'!AG:AG)+SUMIF('PSM Costs'!$C:$C,$B129,'PSM Costs'!AG:AG)&gt;0,SUMIF(Pharmaceuticals!$C:$C,$B129,Pharmaceuticals!AG:AG)+SUMIF('Health Products &amp; Equipment'!$C:$C,$B129,'Health Products &amp; Equipment'!AG:AG)+SUMIF('Other Pharma &amp; Health Products'!$C:$C,$B129,'Other Pharma &amp; Health Products'!AG:AG)+SUMIF('PSM Costs'!$C:$C,$B129,'PSM Costs'!AG:AG),"")</f>
        <v/>
      </c>
      <c r="H129" s="176" t="str">
        <f ca="1">IF(SUMIF(Pharmaceuticals!$C:$C,$B129,Pharmaceuticals!AH:AH)+SUMIF('Health Products &amp; Equipment'!$C:$C,$B129,'Health Products &amp; Equipment'!AH:AH)+SUMIF('Other Pharma &amp; Health Products'!$C:$C,$B129,'Other Pharma &amp; Health Products'!AH:AH)+SUMIF('PSM Costs'!$C:$C,$B129,'PSM Costs'!AH:AH)&gt;0,SUMIF(Pharmaceuticals!$C:$C,$B129,Pharmaceuticals!AH:AH)+SUMIF('Health Products &amp; Equipment'!$C:$C,$B129,'Health Products &amp; Equipment'!AH:AH)+SUMIF('Other Pharma &amp; Health Products'!$C:$C,$B129,'Other Pharma &amp; Health Products'!AH:AH)+SUMIF('PSM Costs'!$C:$C,$B129,'PSM Costs'!AH:AH),"")</f>
        <v/>
      </c>
      <c r="I129" s="182" t="str">
        <f t="shared" ca="1" si="11"/>
        <v/>
      </c>
      <c r="J129" s="123" t="str">
        <f ca="1">IF(SUMIF(Pharmaceuticals!$C:$C,$B129,Pharmaceuticals!AT:AT)+SUMIF('Health Products &amp; Equipment'!$C:$C,$B129,'Health Products &amp; Equipment'!AT:AT)+SUMIF('Other Pharma &amp; Health Products'!$C:$C,$B129,'Other Pharma &amp; Health Products'!AT:AT)+SUMIF('PSM Costs'!$C:$C,$B129,'PSM Costs'!AT:AT)&gt;0,SUMIF(Pharmaceuticals!$C:$C,$B129,Pharmaceuticals!AT:AT)+SUMIF('Health Products &amp; Equipment'!$C:$C,$B129,'Health Products &amp; Equipment'!AT:AT)+SUMIF('Other Pharma &amp; Health Products'!$C:$C,$B129,'Other Pharma &amp; Health Products'!AT:AT)+SUMIF('PSM Costs'!$C:$C,$B129,'PSM Costs'!AT:AT),"")</f>
        <v/>
      </c>
      <c r="K129" s="123" t="str">
        <f ca="1">IF(SUMIF(Pharmaceuticals!$C:$C,$B129,Pharmaceuticals!AU:AU)+SUMIF('Health Products &amp; Equipment'!$C:$C,$B129,'Health Products &amp; Equipment'!AU:AU)+SUMIF('Other Pharma &amp; Health Products'!$C:$C,$B129,'Other Pharma &amp; Health Products'!AU:AU)+SUMIF('PSM Costs'!$C:$C,$B129,'PSM Costs'!AU:AU)&gt;0,SUMIF(Pharmaceuticals!$C:$C,$B129,Pharmaceuticals!AU:AU)+SUMIF('Health Products &amp; Equipment'!$C:$C,$B129,'Health Products &amp; Equipment'!AU:AU)+SUMIF('Other Pharma &amp; Health Products'!$C:$C,$B129,'Other Pharma &amp; Health Products'!AU:AU)+SUMIF('PSM Costs'!$C:$C,$B129,'PSM Costs'!AU:AU),"")</f>
        <v/>
      </c>
      <c r="L129" s="181" t="str">
        <f t="shared" ca="1" si="12"/>
        <v/>
      </c>
      <c r="M129" s="176" t="str">
        <f ca="1">IF(SUMIF(Pharmaceuticals!$C:$C,$B129,Pharmaceuticals!BG:BG)+SUMIF('Health Products &amp; Equipment'!$C:$C,$B129,'Health Products &amp; Equipment'!BG:BG)+SUMIF('Other Pharma &amp; Health Products'!$C:$C,$B129,'Other Pharma &amp; Health Products'!BG:BG)+SUMIF('PSM Costs'!$C:$C,$B129,'PSM Costs'!BG:BG)&gt;0,SUMIF(Pharmaceuticals!$C:$C,$B129,Pharmaceuticals!BG:BG)+SUMIF('Health Products &amp; Equipment'!$C:$C,$B129,'Health Products &amp; Equipment'!BG:BG)+SUMIF('Other Pharma &amp; Health Products'!$C:$C,$B129,'Other Pharma &amp; Health Products'!BG:BG)+SUMIF('PSM Costs'!$C:$C,$B129,'PSM Costs'!BG:BG),"")</f>
        <v/>
      </c>
      <c r="N129" s="176" t="str">
        <f ca="1">IF(SUMIF(Pharmaceuticals!$C:$C,$B129,Pharmaceuticals!BH:BH)+SUMIF('Health Products &amp; Equipment'!$C:$C,$B129,'Health Products &amp; Equipment'!BH:BH)+SUMIF('Other Pharma &amp; Health Products'!$C:$C,$B129,'Other Pharma &amp; Health Products'!BH:BH)+SUMIF('PSM Costs'!$C:$C,$B129,'PSM Costs'!BH:BH)&gt;0,SUMIF(Pharmaceuticals!$C:$C,$B129,Pharmaceuticals!BH:BH)+SUMIF('Health Products &amp; Equipment'!$C:$C,$B129,'Health Products &amp; Equipment'!BH:BH)+SUMIF('Other Pharma &amp; Health Products'!$C:$C,$B129,'Other Pharma &amp; Health Products'!BH:BH)+SUMIF('PSM Costs'!$C:$C,$B129,'PSM Costs'!BH:BH),"")</f>
        <v/>
      </c>
      <c r="O129" s="182" t="str">
        <f t="shared" ca="1" si="13"/>
        <v/>
      </c>
      <c r="P129" s="123" t="str">
        <f ca="1">IF(SUMIF(Pharmaceuticals!$C:$C,$B129,Pharmaceuticals!BT:BT)+SUMIF('Health Products &amp; Equipment'!$C:$C,$B129,'Health Products &amp; Equipment'!BT:BT)+SUMIF('Other Pharma &amp; Health Products'!$C:$C,$B129,'Other Pharma &amp; Health Products'!BT:BT)+SUMIF('PSM Costs'!$C:$C,$B129,'PSM Costs'!BT:BT)&gt;0,SUMIF(Pharmaceuticals!$C:$C,$B129,Pharmaceuticals!BT:BT)+SUMIF('Health Products &amp; Equipment'!$C:$C,$B129,'Health Products &amp; Equipment'!BT:BT)+SUMIF('Other Pharma &amp; Health Products'!$C:$C,$B129,'Other Pharma &amp; Health Products'!BT:BT)+SUMIF('PSM Costs'!$C:$C,$B129,'PSM Costs'!BT:BT),"")</f>
        <v/>
      </c>
      <c r="Q129" s="123" t="str">
        <f ca="1">IF(SUMIF(Pharmaceuticals!$C:$C,$B129,Pharmaceuticals!BU:BU)+SUMIF('Health Products &amp; Equipment'!$C:$C,$B129,'Health Products &amp; Equipment'!BU:BU)+SUMIF('Other Pharma &amp; Health Products'!$C:$C,$B129,'Other Pharma &amp; Health Products'!BU:BU)+SUMIF('PSM Costs'!$C:$C,$B129,'PSM Costs'!BU:BU)&gt;0,SUMIF(Pharmaceuticals!$C:$C,$B129,Pharmaceuticals!BU:BU)+SUMIF('Health Products &amp; Equipment'!$C:$C,$B129,'Health Products &amp; Equipment'!BU:BU)+SUMIF('Other Pharma &amp; Health Products'!$C:$C,$B129,'Other Pharma &amp; Health Products'!BU:BU)+SUMIF('PSM Costs'!$C:$C,$B129,'PSM Costs'!BU:BU),"")</f>
        <v/>
      </c>
      <c r="R129" s="176" t="str">
        <f t="shared" ca="1" si="14"/>
        <v/>
      </c>
    </row>
    <row r="130" spans="1:18" hidden="1" x14ac:dyDescent="0.2">
      <c r="A130" s="107">
        <v>123</v>
      </c>
      <c r="B130" s="107" t="str">
        <f ca="1">IFERROR(VLOOKUP(A130,'Rank unique CI-Prod-Spec'!I:J,2,FALSE),"")</f>
        <v/>
      </c>
      <c r="C130" s="122" t="str">
        <f ca="1">IFERROR(VLOOKUP(LEFT(B130,FIND("--",B130)-1),CatCostInp!D:E,2,FALSE),"")</f>
        <v/>
      </c>
      <c r="D130" s="122" t="str">
        <f ca="1">IFERROR(INDIRECT(ADDRESS(MATCH(VALUE(MID(B130,FIND("--",B130)+2,FIND("---",B130)-FIND("--",B130)-2)),CatProd!G:G,0),2,1,1,"CatProd")),"")</f>
        <v/>
      </c>
      <c r="E130" s="122" t="str">
        <f ca="1">IFERROR(INDIRECT(ADDRESS(MATCH(VALUE(RIGHT(B130,LEN(B130)-FIND("---",B130)-2)),CatProdSpec!I:I,0),3,1,1,"CatProdSpec")),"")</f>
        <v/>
      </c>
      <c r="F130" s="181" t="str">
        <f t="shared" ca="1" si="10"/>
        <v/>
      </c>
      <c r="G130" s="176" t="str">
        <f ca="1">IF(SUMIF(Pharmaceuticals!$C:$C,$B130,Pharmaceuticals!AG:AG)+SUMIF('Health Products &amp; Equipment'!$C:$C,$B130,'Health Products &amp; Equipment'!AG:AG)+SUMIF('Other Pharma &amp; Health Products'!$C:$C,$B130,'Other Pharma &amp; Health Products'!AG:AG)+SUMIF('PSM Costs'!$C:$C,$B130,'PSM Costs'!AG:AG)&gt;0,SUMIF(Pharmaceuticals!$C:$C,$B130,Pharmaceuticals!AG:AG)+SUMIF('Health Products &amp; Equipment'!$C:$C,$B130,'Health Products &amp; Equipment'!AG:AG)+SUMIF('Other Pharma &amp; Health Products'!$C:$C,$B130,'Other Pharma &amp; Health Products'!AG:AG)+SUMIF('PSM Costs'!$C:$C,$B130,'PSM Costs'!AG:AG),"")</f>
        <v/>
      </c>
      <c r="H130" s="176" t="str">
        <f ca="1">IF(SUMIF(Pharmaceuticals!$C:$C,$B130,Pharmaceuticals!AH:AH)+SUMIF('Health Products &amp; Equipment'!$C:$C,$B130,'Health Products &amp; Equipment'!AH:AH)+SUMIF('Other Pharma &amp; Health Products'!$C:$C,$B130,'Other Pharma &amp; Health Products'!AH:AH)+SUMIF('PSM Costs'!$C:$C,$B130,'PSM Costs'!AH:AH)&gt;0,SUMIF(Pharmaceuticals!$C:$C,$B130,Pharmaceuticals!AH:AH)+SUMIF('Health Products &amp; Equipment'!$C:$C,$B130,'Health Products &amp; Equipment'!AH:AH)+SUMIF('Other Pharma &amp; Health Products'!$C:$C,$B130,'Other Pharma &amp; Health Products'!AH:AH)+SUMIF('PSM Costs'!$C:$C,$B130,'PSM Costs'!AH:AH),"")</f>
        <v/>
      </c>
      <c r="I130" s="182" t="str">
        <f t="shared" ca="1" si="11"/>
        <v/>
      </c>
      <c r="J130" s="123" t="str">
        <f ca="1">IF(SUMIF(Pharmaceuticals!$C:$C,$B130,Pharmaceuticals!AT:AT)+SUMIF('Health Products &amp; Equipment'!$C:$C,$B130,'Health Products &amp; Equipment'!AT:AT)+SUMIF('Other Pharma &amp; Health Products'!$C:$C,$B130,'Other Pharma &amp; Health Products'!AT:AT)+SUMIF('PSM Costs'!$C:$C,$B130,'PSM Costs'!AT:AT)&gt;0,SUMIF(Pharmaceuticals!$C:$C,$B130,Pharmaceuticals!AT:AT)+SUMIF('Health Products &amp; Equipment'!$C:$C,$B130,'Health Products &amp; Equipment'!AT:AT)+SUMIF('Other Pharma &amp; Health Products'!$C:$C,$B130,'Other Pharma &amp; Health Products'!AT:AT)+SUMIF('PSM Costs'!$C:$C,$B130,'PSM Costs'!AT:AT),"")</f>
        <v/>
      </c>
      <c r="K130" s="123" t="str">
        <f ca="1">IF(SUMIF(Pharmaceuticals!$C:$C,$B130,Pharmaceuticals!AU:AU)+SUMIF('Health Products &amp; Equipment'!$C:$C,$B130,'Health Products &amp; Equipment'!AU:AU)+SUMIF('Other Pharma &amp; Health Products'!$C:$C,$B130,'Other Pharma &amp; Health Products'!AU:AU)+SUMIF('PSM Costs'!$C:$C,$B130,'PSM Costs'!AU:AU)&gt;0,SUMIF(Pharmaceuticals!$C:$C,$B130,Pharmaceuticals!AU:AU)+SUMIF('Health Products &amp; Equipment'!$C:$C,$B130,'Health Products &amp; Equipment'!AU:AU)+SUMIF('Other Pharma &amp; Health Products'!$C:$C,$B130,'Other Pharma &amp; Health Products'!AU:AU)+SUMIF('PSM Costs'!$C:$C,$B130,'PSM Costs'!AU:AU),"")</f>
        <v/>
      </c>
      <c r="L130" s="181" t="str">
        <f t="shared" ca="1" si="12"/>
        <v/>
      </c>
      <c r="M130" s="176" t="str">
        <f ca="1">IF(SUMIF(Pharmaceuticals!$C:$C,$B130,Pharmaceuticals!BG:BG)+SUMIF('Health Products &amp; Equipment'!$C:$C,$B130,'Health Products &amp; Equipment'!BG:BG)+SUMIF('Other Pharma &amp; Health Products'!$C:$C,$B130,'Other Pharma &amp; Health Products'!BG:BG)+SUMIF('PSM Costs'!$C:$C,$B130,'PSM Costs'!BG:BG)&gt;0,SUMIF(Pharmaceuticals!$C:$C,$B130,Pharmaceuticals!BG:BG)+SUMIF('Health Products &amp; Equipment'!$C:$C,$B130,'Health Products &amp; Equipment'!BG:BG)+SUMIF('Other Pharma &amp; Health Products'!$C:$C,$B130,'Other Pharma &amp; Health Products'!BG:BG)+SUMIF('PSM Costs'!$C:$C,$B130,'PSM Costs'!BG:BG),"")</f>
        <v/>
      </c>
      <c r="N130" s="176" t="str">
        <f ca="1">IF(SUMIF(Pharmaceuticals!$C:$C,$B130,Pharmaceuticals!BH:BH)+SUMIF('Health Products &amp; Equipment'!$C:$C,$B130,'Health Products &amp; Equipment'!BH:BH)+SUMIF('Other Pharma &amp; Health Products'!$C:$C,$B130,'Other Pharma &amp; Health Products'!BH:BH)+SUMIF('PSM Costs'!$C:$C,$B130,'PSM Costs'!BH:BH)&gt;0,SUMIF(Pharmaceuticals!$C:$C,$B130,Pharmaceuticals!BH:BH)+SUMIF('Health Products &amp; Equipment'!$C:$C,$B130,'Health Products &amp; Equipment'!BH:BH)+SUMIF('Other Pharma &amp; Health Products'!$C:$C,$B130,'Other Pharma &amp; Health Products'!BH:BH)+SUMIF('PSM Costs'!$C:$C,$B130,'PSM Costs'!BH:BH),"")</f>
        <v/>
      </c>
      <c r="O130" s="182" t="str">
        <f t="shared" ca="1" si="13"/>
        <v/>
      </c>
      <c r="P130" s="123" t="str">
        <f ca="1">IF(SUMIF(Pharmaceuticals!$C:$C,$B130,Pharmaceuticals!BT:BT)+SUMIF('Health Products &amp; Equipment'!$C:$C,$B130,'Health Products &amp; Equipment'!BT:BT)+SUMIF('Other Pharma &amp; Health Products'!$C:$C,$B130,'Other Pharma &amp; Health Products'!BT:BT)+SUMIF('PSM Costs'!$C:$C,$B130,'PSM Costs'!BT:BT)&gt;0,SUMIF(Pharmaceuticals!$C:$C,$B130,Pharmaceuticals!BT:BT)+SUMIF('Health Products &amp; Equipment'!$C:$C,$B130,'Health Products &amp; Equipment'!BT:BT)+SUMIF('Other Pharma &amp; Health Products'!$C:$C,$B130,'Other Pharma &amp; Health Products'!BT:BT)+SUMIF('PSM Costs'!$C:$C,$B130,'PSM Costs'!BT:BT),"")</f>
        <v/>
      </c>
      <c r="Q130" s="123" t="str">
        <f ca="1">IF(SUMIF(Pharmaceuticals!$C:$C,$B130,Pharmaceuticals!BU:BU)+SUMIF('Health Products &amp; Equipment'!$C:$C,$B130,'Health Products &amp; Equipment'!BU:BU)+SUMIF('Other Pharma &amp; Health Products'!$C:$C,$B130,'Other Pharma &amp; Health Products'!BU:BU)+SUMIF('PSM Costs'!$C:$C,$B130,'PSM Costs'!BU:BU)&gt;0,SUMIF(Pharmaceuticals!$C:$C,$B130,Pharmaceuticals!BU:BU)+SUMIF('Health Products &amp; Equipment'!$C:$C,$B130,'Health Products &amp; Equipment'!BU:BU)+SUMIF('Other Pharma &amp; Health Products'!$C:$C,$B130,'Other Pharma &amp; Health Products'!BU:BU)+SUMIF('PSM Costs'!$C:$C,$B130,'PSM Costs'!BU:BU),"")</f>
        <v/>
      </c>
      <c r="R130" s="176" t="str">
        <f t="shared" ca="1" si="14"/>
        <v/>
      </c>
    </row>
    <row r="131" spans="1:18" hidden="1" x14ac:dyDescent="0.2">
      <c r="A131" s="107">
        <v>124</v>
      </c>
      <c r="B131" s="107" t="str">
        <f ca="1">IFERROR(VLOOKUP(A131,'Rank unique CI-Prod-Spec'!I:J,2,FALSE),"")</f>
        <v/>
      </c>
      <c r="C131" s="122" t="str">
        <f ca="1">IFERROR(VLOOKUP(LEFT(B131,FIND("--",B131)-1),CatCostInp!D:E,2,FALSE),"")</f>
        <v/>
      </c>
      <c r="D131" s="122" t="str">
        <f ca="1">IFERROR(INDIRECT(ADDRESS(MATCH(VALUE(MID(B131,FIND("--",B131)+2,FIND("---",B131)-FIND("--",B131)-2)),CatProd!G:G,0),2,1,1,"CatProd")),"")</f>
        <v/>
      </c>
      <c r="E131" s="122" t="str">
        <f ca="1">IFERROR(INDIRECT(ADDRESS(MATCH(VALUE(RIGHT(B131,LEN(B131)-FIND("---",B131)-2)),CatProdSpec!I:I,0),3,1,1,"CatProdSpec")),"")</f>
        <v/>
      </c>
      <c r="F131" s="181" t="str">
        <f t="shared" ca="1" si="10"/>
        <v/>
      </c>
      <c r="G131" s="176" t="str">
        <f ca="1">IF(SUMIF(Pharmaceuticals!$C:$C,$B131,Pharmaceuticals!AG:AG)+SUMIF('Health Products &amp; Equipment'!$C:$C,$B131,'Health Products &amp; Equipment'!AG:AG)+SUMIF('Other Pharma &amp; Health Products'!$C:$C,$B131,'Other Pharma &amp; Health Products'!AG:AG)+SUMIF('PSM Costs'!$C:$C,$B131,'PSM Costs'!AG:AG)&gt;0,SUMIF(Pharmaceuticals!$C:$C,$B131,Pharmaceuticals!AG:AG)+SUMIF('Health Products &amp; Equipment'!$C:$C,$B131,'Health Products &amp; Equipment'!AG:AG)+SUMIF('Other Pharma &amp; Health Products'!$C:$C,$B131,'Other Pharma &amp; Health Products'!AG:AG)+SUMIF('PSM Costs'!$C:$C,$B131,'PSM Costs'!AG:AG),"")</f>
        <v/>
      </c>
      <c r="H131" s="176" t="str">
        <f ca="1">IF(SUMIF(Pharmaceuticals!$C:$C,$B131,Pharmaceuticals!AH:AH)+SUMIF('Health Products &amp; Equipment'!$C:$C,$B131,'Health Products &amp; Equipment'!AH:AH)+SUMIF('Other Pharma &amp; Health Products'!$C:$C,$B131,'Other Pharma &amp; Health Products'!AH:AH)+SUMIF('PSM Costs'!$C:$C,$B131,'PSM Costs'!AH:AH)&gt;0,SUMIF(Pharmaceuticals!$C:$C,$B131,Pharmaceuticals!AH:AH)+SUMIF('Health Products &amp; Equipment'!$C:$C,$B131,'Health Products &amp; Equipment'!AH:AH)+SUMIF('Other Pharma &amp; Health Products'!$C:$C,$B131,'Other Pharma &amp; Health Products'!AH:AH)+SUMIF('PSM Costs'!$C:$C,$B131,'PSM Costs'!AH:AH),"")</f>
        <v/>
      </c>
      <c r="I131" s="182" t="str">
        <f t="shared" ca="1" si="11"/>
        <v/>
      </c>
      <c r="J131" s="123" t="str">
        <f ca="1">IF(SUMIF(Pharmaceuticals!$C:$C,$B131,Pharmaceuticals!AT:AT)+SUMIF('Health Products &amp; Equipment'!$C:$C,$B131,'Health Products &amp; Equipment'!AT:AT)+SUMIF('Other Pharma &amp; Health Products'!$C:$C,$B131,'Other Pharma &amp; Health Products'!AT:AT)+SUMIF('PSM Costs'!$C:$C,$B131,'PSM Costs'!AT:AT)&gt;0,SUMIF(Pharmaceuticals!$C:$C,$B131,Pharmaceuticals!AT:AT)+SUMIF('Health Products &amp; Equipment'!$C:$C,$B131,'Health Products &amp; Equipment'!AT:AT)+SUMIF('Other Pharma &amp; Health Products'!$C:$C,$B131,'Other Pharma &amp; Health Products'!AT:AT)+SUMIF('PSM Costs'!$C:$C,$B131,'PSM Costs'!AT:AT),"")</f>
        <v/>
      </c>
      <c r="K131" s="123" t="str">
        <f ca="1">IF(SUMIF(Pharmaceuticals!$C:$C,$B131,Pharmaceuticals!AU:AU)+SUMIF('Health Products &amp; Equipment'!$C:$C,$B131,'Health Products &amp; Equipment'!AU:AU)+SUMIF('Other Pharma &amp; Health Products'!$C:$C,$B131,'Other Pharma &amp; Health Products'!AU:AU)+SUMIF('PSM Costs'!$C:$C,$B131,'PSM Costs'!AU:AU)&gt;0,SUMIF(Pharmaceuticals!$C:$C,$B131,Pharmaceuticals!AU:AU)+SUMIF('Health Products &amp; Equipment'!$C:$C,$B131,'Health Products &amp; Equipment'!AU:AU)+SUMIF('Other Pharma &amp; Health Products'!$C:$C,$B131,'Other Pharma &amp; Health Products'!AU:AU)+SUMIF('PSM Costs'!$C:$C,$B131,'PSM Costs'!AU:AU),"")</f>
        <v/>
      </c>
      <c r="L131" s="181" t="str">
        <f t="shared" ca="1" si="12"/>
        <v/>
      </c>
      <c r="M131" s="176" t="str">
        <f ca="1">IF(SUMIF(Pharmaceuticals!$C:$C,$B131,Pharmaceuticals!BG:BG)+SUMIF('Health Products &amp; Equipment'!$C:$C,$B131,'Health Products &amp; Equipment'!BG:BG)+SUMIF('Other Pharma &amp; Health Products'!$C:$C,$B131,'Other Pharma &amp; Health Products'!BG:BG)+SUMIF('PSM Costs'!$C:$C,$B131,'PSM Costs'!BG:BG)&gt;0,SUMIF(Pharmaceuticals!$C:$C,$B131,Pharmaceuticals!BG:BG)+SUMIF('Health Products &amp; Equipment'!$C:$C,$B131,'Health Products &amp; Equipment'!BG:BG)+SUMIF('Other Pharma &amp; Health Products'!$C:$C,$B131,'Other Pharma &amp; Health Products'!BG:BG)+SUMIF('PSM Costs'!$C:$C,$B131,'PSM Costs'!BG:BG),"")</f>
        <v/>
      </c>
      <c r="N131" s="176" t="str">
        <f ca="1">IF(SUMIF(Pharmaceuticals!$C:$C,$B131,Pharmaceuticals!BH:BH)+SUMIF('Health Products &amp; Equipment'!$C:$C,$B131,'Health Products &amp; Equipment'!BH:BH)+SUMIF('Other Pharma &amp; Health Products'!$C:$C,$B131,'Other Pharma &amp; Health Products'!BH:BH)+SUMIF('PSM Costs'!$C:$C,$B131,'PSM Costs'!BH:BH)&gt;0,SUMIF(Pharmaceuticals!$C:$C,$B131,Pharmaceuticals!BH:BH)+SUMIF('Health Products &amp; Equipment'!$C:$C,$B131,'Health Products &amp; Equipment'!BH:BH)+SUMIF('Other Pharma &amp; Health Products'!$C:$C,$B131,'Other Pharma &amp; Health Products'!BH:BH)+SUMIF('PSM Costs'!$C:$C,$B131,'PSM Costs'!BH:BH),"")</f>
        <v/>
      </c>
      <c r="O131" s="182" t="str">
        <f t="shared" ca="1" si="13"/>
        <v/>
      </c>
      <c r="P131" s="123" t="str">
        <f ca="1">IF(SUMIF(Pharmaceuticals!$C:$C,$B131,Pharmaceuticals!BT:BT)+SUMIF('Health Products &amp; Equipment'!$C:$C,$B131,'Health Products &amp; Equipment'!BT:BT)+SUMIF('Other Pharma &amp; Health Products'!$C:$C,$B131,'Other Pharma &amp; Health Products'!BT:BT)+SUMIF('PSM Costs'!$C:$C,$B131,'PSM Costs'!BT:BT)&gt;0,SUMIF(Pharmaceuticals!$C:$C,$B131,Pharmaceuticals!BT:BT)+SUMIF('Health Products &amp; Equipment'!$C:$C,$B131,'Health Products &amp; Equipment'!BT:BT)+SUMIF('Other Pharma &amp; Health Products'!$C:$C,$B131,'Other Pharma &amp; Health Products'!BT:BT)+SUMIF('PSM Costs'!$C:$C,$B131,'PSM Costs'!BT:BT),"")</f>
        <v/>
      </c>
      <c r="Q131" s="123" t="str">
        <f ca="1">IF(SUMIF(Pharmaceuticals!$C:$C,$B131,Pharmaceuticals!BU:BU)+SUMIF('Health Products &amp; Equipment'!$C:$C,$B131,'Health Products &amp; Equipment'!BU:BU)+SUMIF('Other Pharma &amp; Health Products'!$C:$C,$B131,'Other Pharma &amp; Health Products'!BU:BU)+SUMIF('PSM Costs'!$C:$C,$B131,'PSM Costs'!BU:BU)&gt;0,SUMIF(Pharmaceuticals!$C:$C,$B131,Pharmaceuticals!BU:BU)+SUMIF('Health Products &amp; Equipment'!$C:$C,$B131,'Health Products &amp; Equipment'!BU:BU)+SUMIF('Other Pharma &amp; Health Products'!$C:$C,$B131,'Other Pharma &amp; Health Products'!BU:BU)+SUMIF('PSM Costs'!$C:$C,$B131,'PSM Costs'!BU:BU),"")</f>
        <v/>
      </c>
      <c r="R131" s="176" t="str">
        <f t="shared" ca="1" si="14"/>
        <v/>
      </c>
    </row>
    <row r="132" spans="1:18" hidden="1" x14ac:dyDescent="0.2">
      <c r="A132" s="107">
        <v>125</v>
      </c>
      <c r="B132" s="107" t="str">
        <f ca="1">IFERROR(VLOOKUP(A132,'Rank unique CI-Prod-Spec'!I:J,2,FALSE),"")</f>
        <v/>
      </c>
      <c r="C132" s="122" t="str">
        <f ca="1">IFERROR(VLOOKUP(LEFT(B132,FIND("--",B132)-1),CatCostInp!D:E,2,FALSE),"")</f>
        <v/>
      </c>
      <c r="D132" s="122" t="str">
        <f ca="1">IFERROR(INDIRECT(ADDRESS(MATCH(VALUE(MID(B132,FIND("--",B132)+2,FIND("---",B132)-FIND("--",B132)-2)),CatProd!G:G,0),2,1,1,"CatProd")),"")</f>
        <v/>
      </c>
      <c r="E132" s="122" t="str">
        <f ca="1">IFERROR(INDIRECT(ADDRESS(MATCH(VALUE(RIGHT(B132,LEN(B132)-FIND("---",B132)-2)),CatProdSpec!I:I,0),3,1,1,"CatProdSpec")),"")</f>
        <v/>
      </c>
      <c r="F132" s="181" t="str">
        <f t="shared" ca="1" si="10"/>
        <v/>
      </c>
      <c r="G132" s="176" t="str">
        <f ca="1">IF(SUMIF(Pharmaceuticals!$C:$C,$B132,Pharmaceuticals!AG:AG)+SUMIF('Health Products &amp; Equipment'!$C:$C,$B132,'Health Products &amp; Equipment'!AG:AG)+SUMIF('Other Pharma &amp; Health Products'!$C:$C,$B132,'Other Pharma &amp; Health Products'!AG:AG)+SUMIF('PSM Costs'!$C:$C,$B132,'PSM Costs'!AG:AG)&gt;0,SUMIF(Pharmaceuticals!$C:$C,$B132,Pharmaceuticals!AG:AG)+SUMIF('Health Products &amp; Equipment'!$C:$C,$B132,'Health Products &amp; Equipment'!AG:AG)+SUMIF('Other Pharma &amp; Health Products'!$C:$C,$B132,'Other Pharma &amp; Health Products'!AG:AG)+SUMIF('PSM Costs'!$C:$C,$B132,'PSM Costs'!AG:AG),"")</f>
        <v/>
      </c>
      <c r="H132" s="176" t="str">
        <f ca="1">IF(SUMIF(Pharmaceuticals!$C:$C,$B132,Pharmaceuticals!AH:AH)+SUMIF('Health Products &amp; Equipment'!$C:$C,$B132,'Health Products &amp; Equipment'!AH:AH)+SUMIF('Other Pharma &amp; Health Products'!$C:$C,$B132,'Other Pharma &amp; Health Products'!AH:AH)+SUMIF('PSM Costs'!$C:$C,$B132,'PSM Costs'!AH:AH)&gt;0,SUMIF(Pharmaceuticals!$C:$C,$B132,Pharmaceuticals!AH:AH)+SUMIF('Health Products &amp; Equipment'!$C:$C,$B132,'Health Products &amp; Equipment'!AH:AH)+SUMIF('Other Pharma &amp; Health Products'!$C:$C,$B132,'Other Pharma &amp; Health Products'!AH:AH)+SUMIF('PSM Costs'!$C:$C,$B132,'PSM Costs'!AH:AH),"")</f>
        <v/>
      </c>
      <c r="I132" s="182" t="str">
        <f t="shared" ca="1" si="11"/>
        <v/>
      </c>
      <c r="J132" s="123" t="str">
        <f ca="1">IF(SUMIF(Pharmaceuticals!$C:$C,$B132,Pharmaceuticals!AT:AT)+SUMIF('Health Products &amp; Equipment'!$C:$C,$B132,'Health Products &amp; Equipment'!AT:AT)+SUMIF('Other Pharma &amp; Health Products'!$C:$C,$B132,'Other Pharma &amp; Health Products'!AT:AT)+SUMIF('PSM Costs'!$C:$C,$B132,'PSM Costs'!AT:AT)&gt;0,SUMIF(Pharmaceuticals!$C:$C,$B132,Pharmaceuticals!AT:AT)+SUMIF('Health Products &amp; Equipment'!$C:$C,$B132,'Health Products &amp; Equipment'!AT:AT)+SUMIF('Other Pharma &amp; Health Products'!$C:$C,$B132,'Other Pharma &amp; Health Products'!AT:AT)+SUMIF('PSM Costs'!$C:$C,$B132,'PSM Costs'!AT:AT),"")</f>
        <v/>
      </c>
      <c r="K132" s="123" t="str">
        <f ca="1">IF(SUMIF(Pharmaceuticals!$C:$C,$B132,Pharmaceuticals!AU:AU)+SUMIF('Health Products &amp; Equipment'!$C:$C,$B132,'Health Products &amp; Equipment'!AU:AU)+SUMIF('Other Pharma &amp; Health Products'!$C:$C,$B132,'Other Pharma &amp; Health Products'!AU:AU)+SUMIF('PSM Costs'!$C:$C,$B132,'PSM Costs'!AU:AU)&gt;0,SUMIF(Pharmaceuticals!$C:$C,$B132,Pharmaceuticals!AU:AU)+SUMIF('Health Products &amp; Equipment'!$C:$C,$B132,'Health Products &amp; Equipment'!AU:AU)+SUMIF('Other Pharma &amp; Health Products'!$C:$C,$B132,'Other Pharma &amp; Health Products'!AU:AU)+SUMIF('PSM Costs'!$C:$C,$B132,'PSM Costs'!AU:AU),"")</f>
        <v/>
      </c>
      <c r="L132" s="181" t="str">
        <f t="shared" ca="1" si="12"/>
        <v/>
      </c>
      <c r="M132" s="176" t="str">
        <f ca="1">IF(SUMIF(Pharmaceuticals!$C:$C,$B132,Pharmaceuticals!BG:BG)+SUMIF('Health Products &amp; Equipment'!$C:$C,$B132,'Health Products &amp; Equipment'!BG:BG)+SUMIF('Other Pharma &amp; Health Products'!$C:$C,$B132,'Other Pharma &amp; Health Products'!BG:BG)+SUMIF('PSM Costs'!$C:$C,$B132,'PSM Costs'!BG:BG)&gt;0,SUMIF(Pharmaceuticals!$C:$C,$B132,Pharmaceuticals!BG:BG)+SUMIF('Health Products &amp; Equipment'!$C:$C,$B132,'Health Products &amp; Equipment'!BG:BG)+SUMIF('Other Pharma &amp; Health Products'!$C:$C,$B132,'Other Pharma &amp; Health Products'!BG:BG)+SUMIF('PSM Costs'!$C:$C,$B132,'PSM Costs'!BG:BG),"")</f>
        <v/>
      </c>
      <c r="N132" s="176" t="str">
        <f ca="1">IF(SUMIF(Pharmaceuticals!$C:$C,$B132,Pharmaceuticals!BH:BH)+SUMIF('Health Products &amp; Equipment'!$C:$C,$B132,'Health Products &amp; Equipment'!BH:BH)+SUMIF('Other Pharma &amp; Health Products'!$C:$C,$B132,'Other Pharma &amp; Health Products'!BH:BH)+SUMIF('PSM Costs'!$C:$C,$B132,'PSM Costs'!BH:BH)&gt;0,SUMIF(Pharmaceuticals!$C:$C,$B132,Pharmaceuticals!BH:BH)+SUMIF('Health Products &amp; Equipment'!$C:$C,$B132,'Health Products &amp; Equipment'!BH:BH)+SUMIF('Other Pharma &amp; Health Products'!$C:$C,$B132,'Other Pharma &amp; Health Products'!BH:BH)+SUMIF('PSM Costs'!$C:$C,$B132,'PSM Costs'!BH:BH),"")</f>
        <v/>
      </c>
      <c r="O132" s="182" t="str">
        <f t="shared" ca="1" si="13"/>
        <v/>
      </c>
      <c r="P132" s="123" t="str">
        <f ca="1">IF(SUMIF(Pharmaceuticals!$C:$C,$B132,Pharmaceuticals!BT:BT)+SUMIF('Health Products &amp; Equipment'!$C:$C,$B132,'Health Products &amp; Equipment'!BT:BT)+SUMIF('Other Pharma &amp; Health Products'!$C:$C,$B132,'Other Pharma &amp; Health Products'!BT:BT)+SUMIF('PSM Costs'!$C:$C,$B132,'PSM Costs'!BT:BT)&gt;0,SUMIF(Pharmaceuticals!$C:$C,$B132,Pharmaceuticals!BT:BT)+SUMIF('Health Products &amp; Equipment'!$C:$C,$B132,'Health Products &amp; Equipment'!BT:BT)+SUMIF('Other Pharma &amp; Health Products'!$C:$C,$B132,'Other Pharma &amp; Health Products'!BT:BT)+SUMIF('PSM Costs'!$C:$C,$B132,'PSM Costs'!BT:BT),"")</f>
        <v/>
      </c>
      <c r="Q132" s="123" t="str">
        <f ca="1">IF(SUMIF(Pharmaceuticals!$C:$C,$B132,Pharmaceuticals!BU:BU)+SUMIF('Health Products &amp; Equipment'!$C:$C,$B132,'Health Products &amp; Equipment'!BU:BU)+SUMIF('Other Pharma &amp; Health Products'!$C:$C,$B132,'Other Pharma &amp; Health Products'!BU:BU)+SUMIF('PSM Costs'!$C:$C,$B132,'PSM Costs'!BU:BU)&gt;0,SUMIF(Pharmaceuticals!$C:$C,$B132,Pharmaceuticals!BU:BU)+SUMIF('Health Products &amp; Equipment'!$C:$C,$B132,'Health Products &amp; Equipment'!BU:BU)+SUMIF('Other Pharma &amp; Health Products'!$C:$C,$B132,'Other Pharma &amp; Health Products'!BU:BU)+SUMIF('PSM Costs'!$C:$C,$B132,'PSM Costs'!BU:BU),"")</f>
        <v/>
      </c>
      <c r="R132" s="176" t="str">
        <f t="shared" ca="1" si="14"/>
        <v/>
      </c>
    </row>
    <row r="133" spans="1:18" hidden="1" x14ac:dyDescent="0.2">
      <c r="A133" s="107">
        <v>126</v>
      </c>
      <c r="B133" s="107" t="str">
        <f ca="1">IFERROR(VLOOKUP(A133,'Rank unique CI-Prod-Spec'!I:J,2,FALSE),"")</f>
        <v/>
      </c>
      <c r="C133" s="122" t="str">
        <f ca="1">IFERROR(VLOOKUP(LEFT(B133,FIND("--",B133)-1),CatCostInp!D:E,2,FALSE),"")</f>
        <v/>
      </c>
      <c r="D133" s="122" t="str">
        <f ca="1">IFERROR(INDIRECT(ADDRESS(MATCH(VALUE(MID(B133,FIND("--",B133)+2,FIND("---",B133)-FIND("--",B133)-2)),CatProd!G:G,0),2,1,1,"CatProd")),"")</f>
        <v/>
      </c>
      <c r="E133" s="122" t="str">
        <f ca="1">IFERROR(INDIRECT(ADDRESS(MATCH(VALUE(RIGHT(B133,LEN(B133)-FIND("---",B133)-2)),CatProdSpec!I:I,0),3,1,1,"CatProdSpec")),"")</f>
        <v/>
      </c>
      <c r="F133" s="181" t="str">
        <f t="shared" ca="1" si="10"/>
        <v/>
      </c>
      <c r="G133" s="176" t="str">
        <f ca="1">IF(SUMIF(Pharmaceuticals!$C:$C,$B133,Pharmaceuticals!AG:AG)+SUMIF('Health Products &amp; Equipment'!$C:$C,$B133,'Health Products &amp; Equipment'!AG:AG)+SUMIF('Other Pharma &amp; Health Products'!$C:$C,$B133,'Other Pharma &amp; Health Products'!AG:AG)+SUMIF('PSM Costs'!$C:$C,$B133,'PSM Costs'!AG:AG)&gt;0,SUMIF(Pharmaceuticals!$C:$C,$B133,Pharmaceuticals!AG:AG)+SUMIF('Health Products &amp; Equipment'!$C:$C,$B133,'Health Products &amp; Equipment'!AG:AG)+SUMIF('Other Pharma &amp; Health Products'!$C:$C,$B133,'Other Pharma &amp; Health Products'!AG:AG)+SUMIF('PSM Costs'!$C:$C,$B133,'PSM Costs'!AG:AG),"")</f>
        <v/>
      </c>
      <c r="H133" s="176" t="str">
        <f ca="1">IF(SUMIF(Pharmaceuticals!$C:$C,$B133,Pharmaceuticals!AH:AH)+SUMIF('Health Products &amp; Equipment'!$C:$C,$B133,'Health Products &amp; Equipment'!AH:AH)+SUMIF('Other Pharma &amp; Health Products'!$C:$C,$B133,'Other Pharma &amp; Health Products'!AH:AH)+SUMIF('PSM Costs'!$C:$C,$B133,'PSM Costs'!AH:AH)&gt;0,SUMIF(Pharmaceuticals!$C:$C,$B133,Pharmaceuticals!AH:AH)+SUMIF('Health Products &amp; Equipment'!$C:$C,$B133,'Health Products &amp; Equipment'!AH:AH)+SUMIF('Other Pharma &amp; Health Products'!$C:$C,$B133,'Other Pharma &amp; Health Products'!AH:AH)+SUMIF('PSM Costs'!$C:$C,$B133,'PSM Costs'!AH:AH),"")</f>
        <v/>
      </c>
      <c r="I133" s="182" t="str">
        <f t="shared" ca="1" si="11"/>
        <v/>
      </c>
      <c r="J133" s="123" t="str">
        <f ca="1">IF(SUMIF(Pharmaceuticals!$C:$C,$B133,Pharmaceuticals!AT:AT)+SUMIF('Health Products &amp; Equipment'!$C:$C,$B133,'Health Products &amp; Equipment'!AT:AT)+SUMIF('Other Pharma &amp; Health Products'!$C:$C,$B133,'Other Pharma &amp; Health Products'!AT:AT)+SUMIF('PSM Costs'!$C:$C,$B133,'PSM Costs'!AT:AT)&gt;0,SUMIF(Pharmaceuticals!$C:$C,$B133,Pharmaceuticals!AT:AT)+SUMIF('Health Products &amp; Equipment'!$C:$C,$B133,'Health Products &amp; Equipment'!AT:AT)+SUMIF('Other Pharma &amp; Health Products'!$C:$C,$B133,'Other Pharma &amp; Health Products'!AT:AT)+SUMIF('PSM Costs'!$C:$C,$B133,'PSM Costs'!AT:AT),"")</f>
        <v/>
      </c>
      <c r="K133" s="123" t="str">
        <f ca="1">IF(SUMIF(Pharmaceuticals!$C:$C,$B133,Pharmaceuticals!AU:AU)+SUMIF('Health Products &amp; Equipment'!$C:$C,$B133,'Health Products &amp; Equipment'!AU:AU)+SUMIF('Other Pharma &amp; Health Products'!$C:$C,$B133,'Other Pharma &amp; Health Products'!AU:AU)+SUMIF('PSM Costs'!$C:$C,$B133,'PSM Costs'!AU:AU)&gt;0,SUMIF(Pharmaceuticals!$C:$C,$B133,Pharmaceuticals!AU:AU)+SUMIF('Health Products &amp; Equipment'!$C:$C,$B133,'Health Products &amp; Equipment'!AU:AU)+SUMIF('Other Pharma &amp; Health Products'!$C:$C,$B133,'Other Pharma &amp; Health Products'!AU:AU)+SUMIF('PSM Costs'!$C:$C,$B133,'PSM Costs'!AU:AU),"")</f>
        <v/>
      </c>
      <c r="L133" s="181" t="str">
        <f t="shared" ca="1" si="12"/>
        <v/>
      </c>
      <c r="M133" s="176" t="str">
        <f ca="1">IF(SUMIF(Pharmaceuticals!$C:$C,$B133,Pharmaceuticals!BG:BG)+SUMIF('Health Products &amp; Equipment'!$C:$C,$B133,'Health Products &amp; Equipment'!BG:BG)+SUMIF('Other Pharma &amp; Health Products'!$C:$C,$B133,'Other Pharma &amp; Health Products'!BG:BG)+SUMIF('PSM Costs'!$C:$C,$B133,'PSM Costs'!BG:BG)&gt;0,SUMIF(Pharmaceuticals!$C:$C,$B133,Pharmaceuticals!BG:BG)+SUMIF('Health Products &amp; Equipment'!$C:$C,$B133,'Health Products &amp; Equipment'!BG:BG)+SUMIF('Other Pharma &amp; Health Products'!$C:$C,$B133,'Other Pharma &amp; Health Products'!BG:BG)+SUMIF('PSM Costs'!$C:$C,$B133,'PSM Costs'!BG:BG),"")</f>
        <v/>
      </c>
      <c r="N133" s="176" t="str">
        <f ca="1">IF(SUMIF(Pharmaceuticals!$C:$C,$B133,Pharmaceuticals!BH:BH)+SUMIF('Health Products &amp; Equipment'!$C:$C,$B133,'Health Products &amp; Equipment'!BH:BH)+SUMIF('Other Pharma &amp; Health Products'!$C:$C,$B133,'Other Pharma &amp; Health Products'!BH:BH)+SUMIF('PSM Costs'!$C:$C,$B133,'PSM Costs'!BH:BH)&gt;0,SUMIF(Pharmaceuticals!$C:$C,$B133,Pharmaceuticals!BH:BH)+SUMIF('Health Products &amp; Equipment'!$C:$C,$B133,'Health Products &amp; Equipment'!BH:BH)+SUMIF('Other Pharma &amp; Health Products'!$C:$C,$B133,'Other Pharma &amp; Health Products'!BH:BH)+SUMIF('PSM Costs'!$C:$C,$B133,'PSM Costs'!BH:BH),"")</f>
        <v/>
      </c>
      <c r="O133" s="182" t="str">
        <f t="shared" ca="1" si="13"/>
        <v/>
      </c>
      <c r="P133" s="123" t="str">
        <f ca="1">IF(SUMIF(Pharmaceuticals!$C:$C,$B133,Pharmaceuticals!BT:BT)+SUMIF('Health Products &amp; Equipment'!$C:$C,$B133,'Health Products &amp; Equipment'!BT:BT)+SUMIF('Other Pharma &amp; Health Products'!$C:$C,$B133,'Other Pharma &amp; Health Products'!BT:BT)+SUMIF('PSM Costs'!$C:$C,$B133,'PSM Costs'!BT:BT)&gt;0,SUMIF(Pharmaceuticals!$C:$C,$B133,Pharmaceuticals!BT:BT)+SUMIF('Health Products &amp; Equipment'!$C:$C,$B133,'Health Products &amp; Equipment'!BT:BT)+SUMIF('Other Pharma &amp; Health Products'!$C:$C,$B133,'Other Pharma &amp; Health Products'!BT:BT)+SUMIF('PSM Costs'!$C:$C,$B133,'PSM Costs'!BT:BT),"")</f>
        <v/>
      </c>
      <c r="Q133" s="123" t="str">
        <f ca="1">IF(SUMIF(Pharmaceuticals!$C:$C,$B133,Pharmaceuticals!BU:BU)+SUMIF('Health Products &amp; Equipment'!$C:$C,$B133,'Health Products &amp; Equipment'!BU:BU)+SUMIF('Other Pharma &amp; Health Products'!$C:$C,$B133,'Other Pharma &amp; Health Products'!BU:BU)+SUMIF('PSM Costs'!$C:$C,$B133,'PSM Costs'!BU:BU)&gt;0,SUMIF(Pharmaceuticals!$C:$C,$B133,Pharmaceuticals!BU:BU)+SUMIF('Health Products &amp; Equipment'!$C:$C,$B133,'Health Products &amp; Equipment'!BU:BU)+SUMIF('Other Pharma &amp; Health Products'!$C:$C,$B133,'Other Pharma &amp; Health Products'!BU:BU)+SUMIF('PSM Costs'!$C:$C,$B133,'PSM Costs'!BU:BU),"")</f>
        <v/>
      </c>
      <c r="R133" s="176" t="str">
        <f t="shared" ca="1" si="14"/>
        <v/>
      </c>
    </row>
    <row r="134" spans="1:18" hidden="1" x14ac:dyDescent="0.2">
      <c r="A134" s="107">
        <v>127</v>
      </c>
      <c r="B134" s="107" t="str">
        <f ca="1">IFERROR(VLOOKUP(A134,'Rank unique CI-Prod-Spec'!I:J,2,FALSE),"")</f>
        <v/>
      </c>
      <c r="C134" s="122" t="str">
        <f ca="1">IFERROR(VLOOKUP(LEFT(B134,FIND("--",B134)-1),CatCostInp!D:E,2,FALSE),"")</f>
        <v/>
      </c>
      <c r="D134" s="122" t="str">
        <f ca="1">IFERROR(INDIRECT(ADDRESS(MATCH(VALUE(MID(B134,FIND("--",B134)+2,FIND("---",B134)-FIND("--",B134)-2)),CatProd!G:G,0),2,1,1,"CatProd")),"")</f>
        <v/>
      </c>
      <c r="E134" s="122" t="str">
        <f ca="1">IFERROR(INDIRECT(ADDRESS(MATCH(VALUE(RIGHT(B134,LEN(B134)-FIND("---",B134)-2)),CatProdSpec!I:I,0),3,1,1,"CatProdSpec")),"")</f>
        <v/>
      </c>
      <c r="F134" s="181" t="str">
        <f t="shared" ca="1" si="10"/>
        <v/>
      </c>
      <c r="G134" s="176" t="str">
        <f ca="1">IF(SUMIF(Pharmaceuticals!$C:$C,$B134,Pharmaceuticals!AG:AG)+SUMIF('Health Products &amp; Equipment'!$C:$C,$B134,'Health Products &amp; Equipment'!AG:AG)+SUMIF('Other Pharma &amp; Health Products'!$C:$C,$B134,'Other Pharma &amp; Health Products'!AG:AG)+SUMIF('PSM Costs'!$C:$C,$B134,'PSM Costs'!AG:AG)&gt;0,SUMIF(Pharmaceuticals!$C:$C,$B134,Pharmaceuticals!AG:AG)+SUMIF('Health Products &amp; Equipment'!$C:$C,$B134,'Health Products &amp; Equipment'!AG:AG)+SUMIF('Other Pharma &amp; Health Products'!$C:$C,$B134,'Other Pharma &amp; Health Products'!AG:AG)+SUMIF('PSM Costs'!$C:$C,$B134,'PSM Costs'!AG:AG),"")</f>
        <v/>
      </c>
      <c r="H134" s="176" t="str">
        <f ca="1">IF(SUMIF(Pharmaceuticals!$C:$C,$B134,Pharmaceuticals!AH:AH)+SUMIF('Health Products &amp; Equipment'!$C:$C,$B134,'Health Products &amp; Equipment'!AH:AH)+SUMIF('Other Pharma &amp; Health Products'!$C:$C,$B134,'Other Pharma &amp; Health Products'!AH:AH)+SUMIF('PSM Costs'!$C:$C,$B134,'PSM Costs'!AH:AH)&gt;0,SUMIF(Pharmaceuticals!$C:$C,$B134,Pharmaceuticals!AH:AH)+SUMIF('Health Products &amp; Equipment'!$C:$C,$B134,'Health Products &amp; Equipment'!AH:AH)+SUMIF('Other Pharma &amp; Health Products'!$C:$C,$B134,'Other Pharma &amp; Health Products'!AH:AH)+SUMIF('PSM Costs'!$C:$C,$B134,'PSM Costs'!AH:AH),"")</f>
        <v/>
      </c>
      <c r="I134" s="182" t="str">
        <f t="shared" ca="1" si="11"/>
        <v/>
      </c>
      <c r="J134" s="123" t="str">
        <f ca="1">IF(SUMIF(Pharmaceuticals!$C:$C,$B134,Pharmaceuticals!AT:AT)+SUMIF('Health Products &amp; Equipment'!$C:$C,$B134,'Health Products &amp; Equipment'!AT:AT)+SUMIF('Other Pharma &amp; Health Products'!$C:$C,$B134,'Other Pharma &amp; Health Products'!AT:AT)+SUMIF('PSM Costs'!$C:$C,$B134,'PSM Costs'!AT:AT)&gt;0,SUMIF(Pharmaceuticals!$C:$C,$B134,Pharmaceuticals!AT:AT)+SUMIF('Health Products &amp; Equipment'!$C:$C,$B134,'Health Products &amp; Equipment'!AT:AT)+SUMIF('Other Pharma &amp; Health Products'!$C:$C,$B134,'Other Pharma &amp; Health Products'!AT:AT)+SUMIF('PSM Costs'!$C:$C,$B134,'PSM Costs'!AT:AT),"")</f>
        <v/>
      </c>
      <c r="K134" s="123" t="str">
        <f ca="1">IF(SUMIF(Pharmaceuticals!$C:$C,$B134,Pharmaceuticals!AU:AU)+SUMIF('Health Products &amp; Equipment'!$C:$C,$B134,'Health Products &amp; Equipment'!AU:AU)+SUMIF('Other Pharma &amp; Health Products'!$C:$C,$B134,'Other Pharma &amp; Health Products'!AU:AU)+SUMIF('PSM Costs'!$C:$C,$B134,'PSM Costs'!AU:AU)&gt;0,SUMIF(Pharmaceuticals!$C:$C,$B134,Pharmaceuticals!AU:AU)+SUMIF('Health Products &amp; Equipment'!$C:$C,$B134,'Health Products &amp; Equipment'!AU:AU)+SUMIF('Other Pharma &amp; Health Products'!$C:$C,$B134,'Other Pharma &amp; Health Products'!AU:AU)+SUMIF('PSM Costs'!$C:$C,$B134,'PSM Costs'!AU:AU),"")</f>
        <v/>
      </c>
      <c r="L134" s="181" t="str">
        <f t="shared" ca="1" si="12"/>
        <v/>
      </c>
      <c r="M134" s="176" t="str">
        <f ca="1">IF(SUMIF(Pharmaceuticals!$C:$C,$B134,Pharmaceuticals!BG:BG)+SUMIF('Health Products &amp; Equipment'!$C:$C,$B134,'Health Products &amp; Equipment'!BG:BG)+SUMIF('Other Pharma &amp; Health Products'!$C:$C,$B134,'Other Pharma &amp; Health Products'!BG:BG)+SUMIF('PSM Costs'!$C:$C,$B134,'PSM Costs'!BG:BG)&gt;0,SUMIF(Pharmaceuticals!$C:$C,$B134,Pharmaceuticals!BG:BG)+SUMIF('Health Products &amp; Equipment'!$C:$C,$B134,'Health Products &amp; Equipment'!BG:BG)+SUMIF('Other Pharma &amp; Health Products'!$C:$C,$B134,'Other Pharma &amp; Health Products'!BG:BG)+SUMIF('PSM Costs'!$C:$C,$B134,'PSM Costs'!BG:BG),"")</f>
        <v/>
      </c>
      <c r="N134" s="176" t="str">
        <f ca="1">IF(SUMIF(Pharmaceuticals!$C:$C,$B134,Pharmaceuticals!BH:BH)+SUMIF('Health Products &amp; Equipment'!$C:$C,$B134,'Health Products &amp; Equipment'!BH:BH)+SUMIF('Other Pharma &amp; Health Products'!$C:$C,$B134,'Other Pharma &amp; Health Products'!BH:BH)+SUMIF('PSM Costs'!$C:$C,$B134,'PSM Costs'!BH:BH)&gt;0,SUMIF(Pharmaceuticals!$C:$C,$B134,Pharmaceuticals!BH:BH)+SUMIF('Health Products &amp; Equipment'!$C:$C,$B134,'Health Products &amp; Equipment'!BH:BH)+SUMIF('Other Pharma &amp; Health Products'!$C:$C,$B134,'Other Pharma &amp; Health Products'!BH:BH)+SUMIF('PSM Costs'!$C:$C,$B134,'PSM Costs'!BH:BH),"")</f>
        <v/>
      </c>
      <c r="O134" s="182" t="str">
        <f t="shared" ca="1" si="13"/>
        <v/>
      </c>
      <c r="P134" s="123" t="str">
        <f ca="1">IF(SUMIF(Pharmaceuticals!$C:$C,$B134,Pharmaceuticals!BT:BT)+SUMIF('Health Products &amp; Equipment'!$C:$C,$B134,'Health Products &amp; Equipment'!BT:BT)+SUMIF('Other Pharma &amp; Health Products'!$C:$C,$B134,'Other Pharma &amp; Health Products'!BT:BT)+SUMIF('PSM Costs'!$C:$C,$B134,'PSM Costs'!BT:BT)&gt;0,SUMIF(Pharmaceuticals!$C:$C,$B134,Pharmaceuticals!BT:BT)+SUMIF('Health Products &amp; Equipment'!$C:$C,$B134,'Health Products &amp; Equipment'!BT:BT)+SUMIF('Other Pharma &amp; Health Products'!$C:$C,$B134,'Other Pharma &amp; Health Products'!BT:BT)+SUMIF('PSM Costs'!$C:$C,$B134,'PSM Costs'!BT:BT),"")</f>
        <v/>
      </c>
      <c r="Q134" s="123" t="str">
        <f ca="1">IF(SUMIF(Pharmaceuticals!$C:$C,$B134,Pharmaceuticals!BU:BU)+SUMIF('Health Products &amp; Equipment'!$C:$C,$B134,'Health Products &amp; Equipment'!BU:BU)+SUMIF('Other Pharma &amp; Health Products'!$C:$C,$B134,'Other Pharma &amp; Health Products'!BU:BU)+SUMIF('PSM Costs'!$C:$C,$B134,'PSM Costs'!BU:BU)&gt;0,SUMIF(Pharmaceuticals!$C:$C,$B134,Pharmaceuticals!BU:BU)+SUMIF('Health Products &amp; Equipment'!$C:$C,$B134,'Health Products &amp; Equipment'!BU:BU)+SUMIF('Other Pharma &amp; Health Products'!$C:$C,$B134,'Other Pharma &amp; Health Products'!BU:BU)+SUMIF('PSM Costs'!$C:$C,$B134,'PSM Costs'!BU:BU),"")</f>
        <v/>
      </c>
      <c r="R134" s="176" t="str">
        <f t="shared" ca="1" si="14"/>
        <v/>
      </c>
    </row>
    <row r="135" spans="1:18" hidden="1" x14ac:dyDescent="0.2">
      <c r="A135" s="107">
        <v>128</v>
      </c>
      <c r="B135" s="107" t="str">
        <f ca="1">IFERROR(VLOOKUP(A135,'Rank unique CI-Prod-Spec'!I:J,2,FALSE),"")</f>
        <v/>
      </c>
      <c r="C135" s="122" t="str">
        <f ca="1">IFERROR(VLOOKUP(LEFT(B135,FIND("--",B135)-1),CatCostInp!D:E,2,FALSE),"")</f>
        <v/>
      </c>
      <c r="D135" s="122" t="str">
        <f ca="1">IFERROR(INDIRECT(ADDRESS(MATCH(VALUE(MID(B135,FIND("--",B135)+2,FIND("---",B135)-FIND("--",B135)-2)),CatProd!G:G,0),2,1,1,"CatProd")),"")</f>
        <v/>
      </c>
      <c r="E135" s="122" t="str">
        <f ca="1">IFERROR(INDIRECT(ADDRESS(MATCH(VALUE(RIGHT(B135,LEN(B135)-FIND("---",B135)-2)),CatProdSpec!I:I,0),3,1,1,"CatProdSpec")),"")</f>
        <v/>
      </c>
      <c r="F135" s="181" t="str">
        <f t="shared" ca="1" si="10"/>
        <v/>
      </c>
      <c r="G135" s="176" t="str">
        <f ca="1">IF(SUMIF(Pharmaceuticals!$C:$C,$B135,Pharmaceuticals!AG:AG)+SUMIF('Health Products &amp; Equipment'!$C:$C,$B135,'Health Products &amp; Equipment'!AG:AG)+SUMIF('Other Pharma &amp; Health Products'!$C:$C,$B135,'Other Pharma &amp; Health Products'!AG:AG)+SUMIF('PSM Costs'!$C:$C,$B135,'PSM Costs'!AG:AG)&gt;0,SUMIF(Pharmaceuticals!$C:$C,$B135,Pharmaceuticals!AG:AG)+SUMIF('Health Products &amp; Equipment'!$C:$C,$B135,'Health Products &amp; Equipment'!AG:AG)+SUMIF('Other Pharma &amp; Health Products'!$C:$C,$B135,'Other Pharma &amp; Health Products'!AG:AG)+SUMIF('PSM Costs'!$C:$C,$B135,'PSM Costs'!AG:AG),"")</f>
        <v/>
      </c>
      <c r="H135" s="176" t="str">
        <f ca="1">IF(SUMIF(Pharmaceuticals!$C:$C,$B135,Pharmaceuticals!AH:AH)+SUMIF('Health Products &amp; Equipment'!$C:$C,$B135,'Health Products &amp; Equipment'!AH:AH)+SUMIF('Other Pharma &amp; Health Products'!$C:$C,$B135,'Other Pharma &amp; Health Products'!AH:AH)+SUMIF('PSM Costs'!$C:$C,$B135,'PSM Costs'!AH:AH)&gt;0,SUMIF(Pharmaceuticals!$C:$C,$B135,Pharmaceuticals!AH:AH)+SUMIF('Health Products &amp; Equipment'!$C:$C,$B135,'Health Products &amp; Equipment'!AH:AH)+SUMIF('Other Pharma &amp; Health Products'!$C:$C,$B135,'Other Pharma &amp; Health Products'!AH:AH)+SUMIF('PSM Costs'!$C:$C,$B135,'PSM Costs'!AH:AH),"")</f>
        <v/>
      </c>
      <c r="I135" s="182" t="str">
        <f t="shared" ca="1" si="11"/>
        <v/>
      </c>
      <c r="J135" s="123" t="str">
        <f ca="1">IF(SUMIF(Pharmaceuticals!$C:$C,$B135,Pharmaceuticals!AT:AT)+SUMIF('Health Products &amp; Equipment'!$C:$C,$B135,'Health Products &amp; Equipment'!AT:AT)+SUMIF('Other Pharma &amp; Health Products'!$C:$C,$B135,'Other Pharma &amp; Health Products'!AT:AT)+SUMIF('PSM Costs'!$C:$C,$B135,'PSM Costs'!AT:AT)&gt;0,SUMIF(Pharmaceuticals!$C:$C,$B135,Pharmaceuticals!AT:AT)+SUMIF('Health Products &amp; Equipment'!$C:$C,$B135,'Health Products &amp; Equipment'!AT:AT)+SUMIF('Other Pharma &amp; Health Products'!$C:$C,$B135,'Other Pharma &amp; Health Products'!AT:AT)+SUMIF('PSM Costs'!$C:$C,$B135,'PSM Costs'!AT:AT),"")</f>
        <v/>
      </c>
      <c r="K135" s="123" t="str">
        <f ca="1">IF(SUMIF(Pharmaceuticals!$C:$C,$B135,Pharmaceuticals!AU:AU)+SUMIF('Health Products &amp; Equipment'!$C:$C,$B135,'Health Products &amp; Equipment'!AU:AU)+SUMIF('Other Pharma &amp; Health Products'!$C:$C,$B135,'Other Pharma &amp; Health Products'!AU:AU)+SUMIF('PSM Costs'!$C:$C,$B135,'PSM Costs'!AU:AU)&gt;0,SUMIF(Pharmaceuticals!$C:$C,$B135,Pharmaceuticals!AU:AU)+SUMIF('Health Products &amp; Equipment'!$C:$C,$B135,'Health Products &amp; Equipment'!AU:AU)+SUMIF('Other Pharma &amp; Health Products'!$C:$C,$B135,'Other Pharma &amp; Health Products'!AU:AU)+SUMIF('PSM Costs'!$C:$C,$B135,'PSM Costs'!AU:AU),"")</f>
        <v/>
      </c>
      <c r="L135" s="181" t="str">
        <f t="shared" ca="1" si="12"/>
        <v/>
      </c>
      <c r="M135" s="176" t="str">
        <f ca="1">IF(SUMIF(Pharmaceuticals!$C:$C,$B135,Pharmaceuticals!BG:BG)+SUMIF('Health Products &amp; Equipment'!$C:$C,$B135,'Health Products &amp; Equipment'!BG:BG)+SUMIF('Other Pharma &amp; Health Products'!$C:$C,$B135,'Other Pharma &amp; Health Products'!BG:BG)+SUMIF('PSM Costs'!$C:$C,$B135,'PSM Costs'!BG:BG)&gt;0,SUMIF(Pharmaceuticals!$C:$C,$B135,Pharmaceuticals!BG:BG)+SUMIF('Health Products &amp; Equipment'!$C:$C,$B135,'Health Products &amp; Equipment'!BG:BG)+SUMIF('Other Pharma &amp; Health Products'!$C:$C,$B135,'Other Pharma &amp; Health Products'!BG:BG)+SUMIF('PSM Costs'!$C:$C,$B135,'PSM Costs'!BG:BG),"")</f>
        <v/>
      </c>
      <c r="N135" s="176" t="str">
        <f ca="1">IF(SUMIF(Pharmaceuticals!$C:$C,$B135,Pharmaceuticals!BH:BH)+SUMIF('Health Products &amp; Equipment'!$C:$C,$B135,'Health Products &amp; Equipment'!BH:BH)+SUMIF('Other Pharma &amp; Health Products'!$C:$C,$B135,'Other Pharma &amp; Health Products'!BH:BH)+SUMIF('PSM Costs'!$C:$C,$B135,'PSM Costs'!BH:BH)&gt;0,SUMIF(Pharmaceuticals!$C:$C,$B135,Pharmaceuticals!BH:BH)+SUMIF('Health Products &amp; Equipment'!$C:$C,$B135,'Health Products &amp; Equipment'!BH:BH)+SUMIF('Other Pharma &amp; Health Products'!$C:$C,$B135,'Other Pharma &amp; Health Products'!BH:BH)+SUMIF('PSM Costs'!$C:$C,$B135,'PSM Costs'!BH:BH),"")</f>
        <v/>
      </c>
      <c r="O135" s="182" t="str">
        <f t="shared" ca="1" si="13"/>
        <v/>
      </c>
      <c r="P135" s="123" t="str">
        <f ca="1">IF(SUMIF(Pharmaceuticals!$C:$C,$B135,Pharmaceuticals!BT:BT)+SUMIF('Health Products &amp; Equipment'!$C:$C,$B135,'Health Products &amp; Equipment'!BT:BT)+SUMIF('Other Pharma &amp; Health Products'!$C:$C,$B135,'Other Pharma &amp; Health Products'!BT:BT)+SUMIF('PSM Costs'!$C:$C,$B135,'PSM Costs'!BT:BT)&gt;0,SUMIF(Pharmaceuticals!$C:$C,$B135,Pharmaceuticals!BT:BT)+SUMIF('Health Products &amp; Equipment'!$C:$C,$B135,'Health Products &amp; Equipment'!BT:BT)+SUMIF('Other Pharma &amp; Health Products'!$C:$C,$B135,'Other Pharma &amp; Health Products'!BT:BT)+SUMIF('PSM Costs'!$C:$C,$B135,'PSM Costs'!BT:BT),"")</f>
        <v/>
      </c>
      <c r="Q135" s="123" t="str">
        <f ca="1">IF(SUMIF(Pharmaceuticals!$C:$C,$B135,Pharmaceuticals!BU:BU)+SUMIF('Health Products &amp; Equipment'!$C:$C,$B135,'Health Products &amp; Equipment'!BU:BU)+SUMIF('Other Pharma &amp; Health Products'!$C:$C,$B135,'Other Pharma &amp; Health Products'!BU:BU)+SUMIF('PSM Costs'!$C:$C,$B135,'PSM Costs'!BU:BU)&gt;0,SUMIF(Pharmaceuticals!$C:$C,$B135,Pharmaceuticals!BU:BU)+SUMIF('Health Products &amp; Equipment'!$C:$C,$B135,'Health Products &amp; Equipment'!BU:BU)+SUMIF('Other Pharma &amp; Health Products'!$C:$C,$B135,'Other Pharma &amp; Health Products'!BU:BU)+SUMIF('PSM Costs'!$C:$C,$B135,'PSM Costs'!BU:BU),"")</f>
        <v/>
      </c>
      <c r="R135" s="176" t="str">
        <f t="shared" ca="1" si="14"/>
        <v/>
      </c>
    </row>
    <row r="136" spans="1:18" hidden="1" x14ac:dyDescent="0.2">
      <c r="A136" s="107">
        <v>129</v>
      </c>
      <c r="B136" s="107" t="str">
        <f ca="1">IFERROR(VLOOKUP(A136,'Rank unique CI-Prod-Spec'!I:J,2,FALSE),"")</f>
        <v/>
      </c>
      <c r="C136" s="122" t="str">
        <f ca="1">IFERROR(VLOOKUP(LEFT(B136,FIND("--",B136)-1),CatCostInp!D:E,2,FALSE),"")</f>
        <v/>
      </c>
      <c r="D136" s="122" t="str">
        <f ca="1">IFERROR(INDIRECT(ADDRESS(MATCH(VALUE(MID(B136,FIND("--",B136)+2,FIND("---",B136)-FIND("--",B136)-2)),CatProd!G:G,0),2,1,1,"CatProd")),"")</f>
        <v/>
      </c>
      <c r="E136" s="122" t="str">
        <f ca="1">IFERROR(INDIRECT(ADDRESS(MATCH(VALUE(RIGHT(B136,LEN(B136)-FIND("---",B136)-2)),CatProdSpec!I:I,0),3,1,1,"CatProdSpec")),"")</f>
        <v/>
      </c>
      <c r="F136" s="181" t="str">
        <f t="shared" ca="1" si="10"/>
        <v/>
      </c>
      <c r="G136" s="176" t="str">
        <f ca="1">IF(SUMIF(Pharmaceuticals!$C:$C,$B136,Pharmaceuticals!AG:AG)+SUMIF('Health Products &amp; Equipment'!$C:$C,$B136,'Health Products &amp; Equipment'!AG:AG)+SUMIF('Other Pharma &amp; Health Products'!$C:$C,$B136,'Other Pharma &amp; Health Products'!AG:AG)+SUMIF('PSM Costs'!$C:$C,$B136,'PSM Costs'!AG:AG)&gt;0,SUMIF(Pharmaceuticals!$C:$C,$B136,Pharmaceuticals!AG:AG)+SUMIF('Health Products &amp; Equipment'!$C:$C,$B136,'Health Products &amp; Equipment'!AG:AG)+SUMIF('Other Pharma &amp; Health Products'!$C:$C,$B136,'Other Pharma &amp; Health Products'!AG:AG)+SUMIF('PSM Costs'!$C:$C,$B136,'PSM Costs'!AG:AG),"")</f>
        <v/>
      </c>
      <c r="H136" s="176" t="str">
        <f ca="1">IF(SUMIF(Pharmaceuticals!$C:$C,$B136,Pharmaceuticals!AH:AH)+SUMIF('Health Products &amp; Equipment'!$C:$C,$B136,'Health Products &amp; Equipment'!AH:AH)+SUMIF('Other Pharma &amp; Health Products'!$C:$C,$B136,'Other Pharma &amp; Health Products'!AH:AH)+SUMIF('PSM Costs'!$C:$C,$B136,'PSM Costs'!AH:AH)&gt;0,SUMIF(Pharmaceuticals!$C:$C,$B136,Pharmaceuticals!AH:AH)+SUMIF('Health Products &amp; Equipment'!$C:$C,$B136,'Health Products &amp; Equipment'!AH:AH)+SUMIF('Other Pharma &amp; Health Products'!$C:$C,$B136,'Other Pharma &amp; Health Products'!AH:AH)+SUMIF('PSM Costs'!$C:$C,$B136,'PSM Costs'!AH:AH),"")</f>
        <v/>
      </c>
      <c r="I136" s="182" t="str">
        <f t="shared" ca="1" si="11"/>
        <v/>
      </c>
      <c r="J136" s="123" t="str">
        <f ca="1">IF(SUMIF(Pharmaceuticals!$C:$C,$B136,Pharmaceuticals!AT:AT)+SUMIF('Health Products &amp; Equipment'!$C:$C,$B136,'Health Products &amp; Equipment'!AT:AT)+SUMIF('Other Pharma &amp; Health Products'!$C:$C,$B136,'Other Pharma &amp; Health Products'!AT:AT)+SUMIF('PSM Costs'!$C:$C,$B136,'PSM Costs'!AT:AT)&gt;0,SUMIF(Pharmaceuticals!$C:$C,$B136,Pharmaceuticals!AT:AT)+SUMIF('Health Products &amp; Equipment'!$C:$C,$B136,'Health Products &amp; Equipment'!AT:AT)+SUMIF('Other Pharma &amp; Health Products'!$C:$C,$B136,'Other Pharma &amp; Health Products'!AT:AT)+SUMIF('PSM Costs'!$C:$C,$B136,'PSM Costs'!AT:AT),"")</f>
        <v/>
      </c>
      <c r="K136" s="123" t="str">
        <f ca="1">IF(SUMIF(Pharmaceuticals!$C:$C,$B136,Pharmaceuticals!AU:AU)+SUMIF('Health Products &amp; Equipment'!$C:$C,$B136,'Health Products &amp; Equipment'!AU:AU)+SUMIF('Other Pharma &amp; Health Products'!$C:$C,$B136,'Other Pharma &amp; Health Products'!AU:AU)+SUMIF('PSM Costs'!$C:$C,$B136,'PSM Costs'!AU:AU)&gt;0,SUMIF(Pharmaceuticals!$C:$C,$B136,Pharmaceuticals!AU:AU)+SUMIF('Health Products &amp; Equipment'!$C:$C,$B136,'Health Products &amp; Equipment'!AU:AU)+SUMIF('Other Pharma &amp; Health Products'!$C:$C,$B136,'Other Pharma &amp; Health Products'!AU:AU)+SUMIF('PSM Costs'!$C:$C,$B136,'PSM Costs'!AU:AU),"")</f>
        <v/>
      </c>
      <c r="L136" s="181" t="str">
        <f t="shared" ca="1" si="12"/>
        <v/>
      </c>
      <c r="M136" s="176" t="str">
        <f ca="1">IF(SUMIF(Pharmaceuticals!$C:$C,$B136,Pharmaceuticals!BG:BG)+SUMIF('Health Products &amp; Equipment'!$C:$C,$B136,'Health Products &amp; Equipment'!BG:BG)+SUMIF('Other Pharma &amp; Health Products'!$C:$C,$B136,'Other Pharma &amp; Health Products'!BG:BG)+SUMIF('PSM Costs'!$C:$C,$B136,'PSM Costs'!BG:BG)&gt;0,SUMIF(Pharmaceuticals!$C:$C,$B136,Pharmaceuticals!BG:BG)+SUMIF('Health Products &amp; Equipment'!$C:$C,$B136,'Health Products &amp; Equipment'!BG:BG)+SUMIF('Other Pharma &amp; Health Products'!$C:$C,$B136,'Other Pharma &amp; Health Products'!BG:BG)+SUMIF('PSM Costs'!$C:$C,$B136,'PSM Costs'!BG:BG),"")</f>
        <v/>
      </c>
      <c r="N136" s="176" t="str">
        <f ca="1">IF(SUMIF(Pharmaceuticals!$C:$C,$B136,Pharmaceuticals!BH:BH)+SUMIF('Health Products &amp; Equipment'!$C:$C,$B136,'Health Products &amp; Equipment'!BH:BH)+SUMIF('Other Pharma &amp; Health Products'!$C:$C,$B136,'Other Pharma &amp; Health Products'!BH:BH)+SUMIF('PSM Costs'!$C:$C,$B136,'PSM Costs'!BH:BH)&gt;0,SUMIF(Pharmaceuticals!$C:$C,$B136,Pharmaceuticals!BH:BH)+SUMIF('Health Products &amp; Equipment'!$C:$C,$B136,'Health Products &amp; Equipment'!BH:BH)+SUMIF('Other Pharma &amp; Health Products'!$C:$C,$B136,'Other Pharma &amp; Health Products'!BH:BH)+SUMIF('PSM Costs'!$C:$C,$B136,'PSM Costs'!BH:BH),"")</f>
        <v/>
      </c>
      <c r="O136" s="182" t="str">
        <f t="shared" ca="1" si="13"/>
        <v/>
      </c>
      <c r="P136" s="123" t="str">
        <f ca="1">IF(SUMIF(Pharmaceuticals!$C:$C,$B136,Pharmaceuticals!BT:BT)+SUMIF('Health Products &amp; Equipment'!$C:$C,$B136,'Health Products &amp; Equipment'!BT:BT)+SUMIF('Other Pharma &amp; Health Products'!$C:$C,$B136,'Other Pharma &amp; Health Products'!BT:BT)+SUMIF('PSM Costs'!$C:$C,$B136,'PSM Costs'!BT:BT)&gt;0,SUMIF(Pharmaceuticals!$C:$C,$B136,Pharmaceuticals!BT:BT)+SUMIF('Health Products &amp; Equipment'!$C:$C,$B136,'Health Products &amp; Equipment'!BT:BT)+SUMIF('Other Pharma &amp; Health Products'!$C:$C,$B136,'Other Pharma &amp; Health Products'!BT:BT)+SUMIF('PSM Costs'!$C:$C,$B136,'PSM Costs'!BT:BT),"")</f>
        <v/>
      </c>
      <c r="Q136" s="123" t="str">
        <f ca="1">IF(SUMIF(Pharmaceuticals!$C:$C,$B136,Pharmaceuticals!BU:BU)+SUMIF('Health Products &amp; Equipment'!$C:$C,$B136,'Health Products &amp; Equipment'!BU:BU)+SUMIF('Other Pharma &amp; Health Products'!$C:$C,$B136,'Other Pharma &amp; Health Products'!BU:BU)+SUMIF('PSM Costs'!$C:$C,$B136,'PSM Costs'!BU:BU)&gt;0,SUMIF(Pharmaceuticals!$C:$C,$B136,Pharmaceuticals!BU:BU)+SUMIF('Health Products &amp; Equipment'!$C:$C,$B136,'Health Products &amp; Equipment'!BU:BU)+SUMIF('Other Pharma &amp; Health Products'!$C:$C,$B136,'Other Pharma &amp; Health Products'!BU:BU)+SUMIF('PSM Costs'!$C:$C,$B136,'PSM Costs'!BU:BU),"")</f>
        <v/>
      </c>
      <c r="R136" s="176" t="str">
        <f t="shared" ca="1" si="14"/>
        <v/>
      </c>
    </row>
    <row r="137" spans="1:18" hidden="1" x14ac:dyDescent="0.2">
      <c r="A137" s="107">
        <v>130</v>
      </c>
      <c r="B137" s="107" t="str">
        <f ca="1">IFERROR(VLOOKUP(A137,'Rank unique CI-Prod-Spec'!I:J,2,FALSE),"")</f>
        <v/>
      </c>
      <c r="C137" s="122" t="str">
        <f ca="1">IFERROR(VLOOKUP(LEFT(B137,FIND("--",B137)-1),CatCostInp!D:E,2,FALSE),"")</f>
        <v/>
      </c>
      <c r="D137" s="122" t="str">
        <f ca="1">IFERROR(INDIRECT(ADDRESS(MATCH(VALUE(MID(B137,FIND("--",B137)+2,FIND("---",B137)-FIND("--",B137)-2)),CatProd!G:G,0),2,1,1,"CatProd")),"")</f>
        <v/>
      </c>
      <c r="E137" s="122" t="str">
        <f ca="1">IFERROR(INDIRECT(ADDRESS(MATCH(VALUE(RIGHT(B137,LEN(B137)-FIND("---",B137)-2)),CatProdSpec!I:I,0),3,1,1,"CatProdSpec")),"")</f>
        <v/>
      </c>
      <c r="F137" s="181" t="str">
        <f t="shared" ca="1" si="10"/>
        <v/>
      </c>
      <c r="G137" s="176" t="str">
        <f ca="1">IF(SUMIF(Pharmaceuticals!$C:$C,$B137,Pharmaceuticals!AG:AG)+SUMIF('Health Products &amp; Equipment'!$C:$C,$B137,'Health Products &amp; Equipment'!AG:AG)+SUMIF('Other Pharma &amp; Health Products'!$C:$C,$B137,'Other Pharma &amp; Health Products'!AG:AG)+SUMIF('PSM Costs'!$C:$C,$B137,'PSM Costs'!AG:AG)&gt;0,SUMIF(Pharmaceuticals!$C:$C,$B137,Pharmaceuticals!AG:AG)+SUMIF('Health Products &amp; Equipment'!$C:$C,$B137,'Health Products &amp; Equipment'!AG:AG)+SUMIF('Other Pharma &amp; Health Products'!$C:$C,$B137,'Other Pharma &amp; Health Products'!AG:AG)+SUMIF('PSM Costs'!$C:$C,$B137,'PSM Costs'!AG:AG),"")</f>
        <v/>
      </c>
      <c r="H137" s="176" t="str">
        <f ca="1">IF(SUMIF(Pharmaceuticals!$C:$C,$B137,Pharmaceuticals!AH:AH)+SUMIF('Health Products &amp; Equipment'!$C:$C,$B137,'Health Products &amp; Equipment'!AH:AH)+SUMIF('Other Pharma &amp; Health Products'!$C:$C,$B137,'Other Pharma &amp; Health Products'!AH:AH)+SUMIF('PSM Costs'!$C:$C,$B137,'PSM Costs'!AH:AH)&gt;0,SUMIF(Pharmaceuticals!$C:$C,$B137,Pharmaceuticals!AH:AH)+SUMIF('Health Products &amp; Equipment'!$C:$C,$B137,'Health Products &amp; Equipment'!AH:AH)+SUMIF('Other Pharma &amp; Health Products'!$C:$C,$B137,'Other Pharma &amp; Health Products'!AH:AH)+SUMIF('PSM Costs'!$C:$C,$B137,'PSM Costs'!AH:AH),"")</f>
        <v/>
      </c>
      <c r="I137" s="182" t="str">
        <f t="shared" ca="1" si="11"/>
        <v/>
      </c>
      <c r="J137" s="123" t="str">
        <f ca="1">IF(SUMIF(Pharmaceuticals!$C:$C,$B137,Pharmaceuticals!AT:AT)+SUMIF('Health Products &amp; Equipment'!$C:$C,$B137,'Health Products &amp; Equipment'!AT:AT)+SUMIF('Other Pharma &amp; Health Products'!$C:$C,$B137,'Other Pharma &amp; Health Products'!AT:AT)+SUMIF('PSM Costs'!$C:$C,$B137,'PSM Costs'!AT:AT)&gt;0,SUMIF(Pharmaceuticals!$C:$C,$B137,Pharmaceuticals!AT:AT)+SUMIF('Health Products &amp; Equipment'!$C:$C,$B137,'Health Products &amp; Equipment'!AT:AT)+SUMIF('Other Pharma &amp; Health Products'!$C:$C,$B137,'Other Pharma &amp; Health Products'!AT:AT)+SUMIF('PSM Costs'!$C:$C,$B137,'PSM Costs'!AT:AT),"")</f>
        <v/>
      </c>
      <c r="K137" s="123" t="str">
        <f ca="1">IF(SUMIF(Pharmaceuticals!$C:$C,$B137,Pharmaceuticals!AU:AU)+SUMIF('Health Products &amp; Equipment'!$C:$C,$B137,'Health Products &amp; Equipment'!AU:AU)+SUMIF('Other Pharma &amp; Health Products'!$C:$C,$B137,'Other Pharma &amp; Health Products'!AU:AU)+SUMIF('PSM Costs'!$C:$C,$B137,'PSM Costs'!AU:AU)&gt;0,SUMIF(Pharmaceuticals!$C:$C,$B137,Pharmaceuticals!AU:AU)+SUMIF('Health Products &amp; Equipment'!$C:$C,$B137,'Health Products &amp; Equipment'!AU:AU)+SUMIF('Other Pharma &amp; Health Products'!$C:$C,$B137,'Other Pharma &amp; Health Products'!AU:AU)+SUMIF('PSM Costs'!$C:$C,$B137,'PSM Costs'!AU:AU),"")</f>
        <v/>
      </c>
      <c r="L137" s="181" t="str">
        <f t="shared" ca="1" si="12"/>
        <v/>
      </c>
      <c r="M137" s="176" t="str">
        <f ca="1">IF(SUMIF(Pharmaceuticals!$C:$C,$B137,Pharmaceuticals!BG:BG)+SUMIF('Health Products &amp; Equipment'!$C:$C,$B137,'Health Products &amp; Equipment'!BG:BG)+SUMIF('Other Pharma &amp; Health Products'!$C:$C,$B137,'Other Pharma &amp; Health Products'!BG:BG)+SUMIF('PSM Costs'!$C:$C,$B137,'PSM Costs'!BG:BG)&gt;0,SUMIF(Pharmaceuticals!$C:$C,$B137,Pharmaceuticals!BG:BG)+SUMIF('Health Products &amp; Equipment'!$C:$C,$B137,'Health Products &amp; Equipment'!BG:BG)+SUMIF('Other Pharma &amp; Health Products'!$C:$C,$B137,'Other Pharma &amp; Health Products'!BG:BG)+SUMIF('PSM Costs'!$C:$C,$B137,'PSM Costs'!BG:BG),"")</f>
        <v/>
      </c>
      <c r="N137" s="176" t="str">
        <f ca="1">IF(SUMIF(Pharmaceuticals!$C:$C,$B137,Pharmaceuticals!BH:BH)+SUMIF('Health Products &amp; Equipment'!$C:$C,$B137,'Health Products &amp; Equipment'!BH:BH)+SUMIF('Other Pharma &amp; Health Products'!$C:$C,$B137,'Other Pharma &amp; Health Products'!BH:BH)+SUMIF('PSM Costs'!$C:$C,$B137,'PSM Costs'!BH:BH)&gt;0,SUMIF(Pharmaceuticals!$C:$C,$B137,Pharmaceuticals!BH:BH)+SUMIF('Health Products &amp; Equipment'!$C:$C,$B137,'Health Products &amp; Equipment'!BH:BH)+SUMIF('Other Pharma &amp; Health Products'!$C:$C,$B137,'Other Pharma &amp; Health Products'!BH:BH)+SUMIF('PSM Costs'!$C:$C,$B137,'PSM Costs'!BH:BH),"")</f>
        <v/>
      </c>
      <c r="O137" s="182" t="str">
        <f t="shared" ca="1" si="13"/>
        <v/>
      </c>
      <c r="P137" s="123" t="str">
        <f ca="1">IF(SUMIF(Pharmaceuticals!$C:$C,$B137,Pharmaceuticals!BT:BT)+SUMIF('Health Products &amp; Equipment'!$C:$C,$B137,'Health Products &amp; Equipment'!BT:BT)+SUMIF('Other Pharma &amp; Health Products'!$C:$C,$B137,'Other Pharma &amp; Health Products'!BT:BT)+SUMIF('PSM Costs'!$C:$C,$B137,'PSM Costs'!BT:BT)&gt;0,SUMIF(Pharmaceuticals!$C:$C,$B137,Pharmaceuticals!BT:BT)+SUMIF('Health Products &amp; Equipment'!$C:$C,$B137,'Health Products &amp; Equipment'!BT:BT)+SUMIF('Other Pharma &amp; Health Products'!$C:$C,$B137,'Other Pharma &amp; Health Products'!BT:BT)+SUMIF('PSM Costs'!$C:$C,$B137,'PSM Costs'!BT:BT),"")</f>
        <v/>
      </c>
      <c r="Q137" s="123" t="str">
        <f ca="1">IF(SUMIF(Pharmaceuticals!$C:$C,$B137,Pharmaceuticals!BU:BU)+SUMIF('Health Products &amp; Equipment'!$C:$C,$B137,'Health Products &amp; Equipment'!BU:BU)+SUMIF('Other Pharma &amp; Health Products'!$C:$C,$B137,'Other Pharma &amp; Health Products'!BU:BU)+SUMIF('PSM Costs'!$C:$C,$B137,'PSM Costs'!BU:BU)&gt;0,SUMIF(Pharmaceuticals!$C:$C,$B137,Pharmaceuticals!BU:BU)+SUMIF('Health Products &amp; Equipment'!$C:$C,$B137,'Health Products &amp; Equipment'!BU:BU)+SUMIF('Other Pharma &amp; Health Products'!$C:$C,$B137,'Other Pharma &amp; Health Products'!BU:BU)+SUMIF('PSM Costs'!$C:$C,$B137,'PSM Costs'!BU:BU),"")</f>
        <v/>
      </c>
      <c r="R137" s="176" t="str">
        <f t="shared" ca="1" si="14"/>
        <v/>
      </c>
    </row>
    <row r="138" spans="1:18" hidden="1" x14ac:dyDescent="0.2">
      <c r="A138" s="107">
        <v>131</v>
      </c>
      <c r="B138" s="107" t="str">
        <f ca="1">IFERROR(VLOOKUP(A138,'Rank unique CI-Prod-Spec'!I:J,2,FALSE),"")</f>
        <v/>
      </c>
      <c r="C138" s="122" t="str">
        <f ca="1">IFERROR(VLOOKUP(LEFT(B138,FIND("--",B138)-1),CatCostInp!D:E,2,FALSE),"")</f>
        <v/>
      </c>
      <c r="D138" s="122" t="str">
        <f ca="1">IFERROR(INDIRECT(ADDRESS(MATCH(VALUE(MID(B138,FIND("--",B138)+2,FIND("---",B138)-FIND("--",B138)-2)),CatProd!G:G,0),2,1,1,"CatProd")),"")</f>
        <v/>
      </c>
      <c r="E138" s="122" t="str">
        <f ca="1">IFERROR(INDIRECT(ADDRESS(MATCH(VALUE(RIGHT(B138,LEN(B138)-FIND("---",B138)-2)),CatProdSpec!I:I,0),3,1,1,"CatProdSpec")),"")</f>
        <v/>
      </c>
      <c r="F138" s="181" t="str">
        <f t="shared" ca="1" si="10"/>
        <v/>
      </c>
      <c r="G138" s="176" t="str">
        <f ca="1">IF(SUMIF(Pharmaceuticals!$C:$C,$B138,Pharmaceuticals!AG:AG)+SUMIF('Health Products &amp; Equipment'!$C:$C,$B138,'Health Products &amp; Equipment'!AG:AG)+SUMIF('Other Pharma &amp; Health Products'!$C:$C,$B138,'Other Pharma &amp; Health Products'!AG:AG)+SUMIF('PSM Costs'!$C:$C,$B138,'PSM Costs'!AG:AG)&gt;0,SUMIF(Pharmaceuticals!$C:$C,$B138,Pharmaceuticals!AG:AG)+SUMIF('Health Products &amp; Equipment'!$C:$C,$B138,'Health Products &amp; Equipment'!AG:AG)+SUMIF('Other Pharma &amp; Health Products'!$C:$C,$B138,'Other Pharma &amp; Health Products'!AG:AG)+SUMIF('PSM Costs'!$C:$C,$B138,'PSM Costs'!AG:AG),"")</f>
        <v/>
      </c>
      <c r="H138" s="176" t="str">
        <f ca="1">IF(SUMIF(Pharmaceuticals!$C:$C,$B138,Pharmaceuticals!AH:AH)+SUMIF('Health Products &amp; Equipment'!$C:$C,$B138,'Health Products &amp; Equipment'!AH:AH)+SUMIF('Other Pharma &amp; Health Products'!$C:$C,$B138,'Other Pharma &amp; Health Products'!AH:AH)+SUMIF('PSM Costs'!$C:$C,$B138,'PSM Costs'!AH:AH)&gt;0,SUMIF(Pharmaceuticals!$C:$C,$B138,Pharmaceuticals!AH:AH)+SUMIF('Health Products &amp; Equipment'!$C:$C,$B138,'Health Products &amp; Equipment'!AH:AH)+SUMIF('Other Pharma &amp; Health Products'!$C:$C,$B138,'Other Pharma &amp; Health Products'!AH:AH)+SUMIF('PSM Costs'!$C:$C,$B138,'PSM Costs'!AH:AH),"")</f>
        <v/>
      </c>
      <c r="I138" s="182" t="str">
        <f t="shared" ca="1" si="11"/>
        <v/>
      </c>
      <c r="J138" s="123" t="str">
        <f ca="1">IF(SUMIF(Pharmaceuticals!$C:$C,$B138,Pharmaceuticals!AT:AT)+SUMIF('Health Products &amp; Equipment'!$C:$C,$B138,'Health Products &amp; Equipment'!AT:AT)+SUMIF('Other Pharma &amp; Health Products'!$C:$C,$B138,'Other Pharma &amp; Health Products'!AT:AT)+SUMIF('PSM Costs'!$C:$C,$B138,'PSM Costs'!AT:AT)&gt;0,SUMIF(Pharmaceuticals!$C:$C,$B138,Pharmaceuticals!AT:AT)+SUMIF('Health Products &amp; Equipment'!$C:$C,$B138,'Health Products &amp; Equipment'!AT:AT)+SUMIF('Other Pharma &amp; Health Products'!$C:$C,$B138,'Other Pharma &amp; Health Products'!AT:AT)+SUMIF('PSM Costs'!$C:$C,$B138,'PSM Costs'!AT:AT),"")</f>
        <v/>
      </c>
      <c r="K138" s="123" t="str">
        <f ca="1">IF(SUMIF(Pharmaceuticals!$C:$C,$B138,Pharmaceuticals!AU:AU)+SUMIF('Health Products &amp; Equipment'!$C:$C,$B138,'Health Products &amp; Equipment'!AU:AU)+SUMIF('Other Pharma &amp; Health Products'!$C:$C,$B138,'Other Pharma &amp; Health Products'!AU:AU)+SUMIF('PSM Costs'!$C:$C,$B138,'PSM Costs'!AU:AU)&gt;0,SUMIF(Pharmaceuticals!$C:$C,$B138,Pharmaceuticals!AU:AU)+SUMIF('Health Products &amp; Equipment'!$C:$C,$B138,'Health Products &amp; Equipment'!AU:AU)+SUMIF('Other Pharma &amp; Health Products'!$C:$C,$B138,'Other Pharma &amp; Health Products'!AU:AU)+SUMIF('PSM Costs'!$C:$C,$B138,'PSM Costs'!AU:AU),"")</f>
        <v/>
      </c>
      <c r="L138" s="181" t="str">
        <f t="shared" ca="1" si="12"/>
        <v/>
      </c>
      <c r="M138" s="176" t="str">
        <f ca="1">IF(SUMIF(Pharmaceuticals!$C:$C,$B138,Pharmaceuticals!BG:BG)+SUMIF('Health Products &amp; Equipment'!$C:$C,$B138,'Health Products &amp; Equipment'!BG:BG)+SUMIF('Other Pharma &amp; Health Products'!$C:$C,$B138,'Other Pharma &amp; Health Products'!BG:BG)+SUMIF('PSM Costs'!$C:$C,$B138,'PSM Costs'!BG:BG)&gt;0,SUMIF(Pharmaceuticals!$C:$C,$B138,Pharmaceuticals!BG:BG)+SUMIF('Health Products &amp; Equipment'!$C:$C,$B138,'Health Products &amp; Equipment'!BG:BG)+SUMIF('Other Pharma &amp; Health Products'!$C:$C,$B138,'Other Pharma &amp; Health Products'!BG:BG)+SUMIF('PSM Costs'!$C:$C,$B138,'PSM Costs'!BG:BG),"")</f>
        <v/>
      </c>
      <c r="N138" s="176" t="str">
        <f ca="1">IF(SUMIF(Pharmaceuticals!$C:$C,$B138,Pharmaceuticals!BH:BH)+SUMIF('Health Products &amp; Equipment'!$C:$C,$B138,'Health Products &amp; Equipment'!BH:BH)+SUMIF('Other Pharma &amp; Health Products'!$C:$C,$B138,'Other Pharma &amp; Health Products'!BH:BH)+SUMIF('PSM Costs'!$C:$C,$B138,'PSM Costs'!BH:BH)&gt;0,SUMIF(Pharmaceuticals!$C:$C,$B138,Pharmaceuticals!BH:BH)+SUMIF('Health Products &amp; Equipment'!$C:$C,$B138,'Health Products &amp; Equipment'!BH:BH)+SUMIF('Other Pharma &amp; Health Products'!$C:$C,$B138,'Other Pharma &amp; Health Products'!BH:BH)+SUMIF('PSM Costs'!$C:$C,$B138,'PSM Costs'!BH:BH),"")</f>
        <v/>
      </c>
      <c r="O138" s="182" t="str">
        <f t="shared" ca="1" si="13"/>
        <v/>
      </c>
      <c r="P138" s="123" t="str">
        <f ca="1">IF(SUMIF(Pharmaceuticals!$C:$C,$B138,Pharmaceuticals!BT:BT)+SUMIF('Health Products &amp; Equipment'!$C:$C,$B138,'Health Products &amp; Equipment'!BT:BT)+SUMIF('Other Pharma &amp; Health Products'!$C:$C,$B138,'Other Pharma &amp; Health Products'!BT:BT)+SUMIF('PSM Costs'!$C:$C,$B138,'PSM Costs'!BT:BT)&gt;0,SUMIF(Pharmaceuticals!$C:$C,$B138,Pharmaceuticals!BT:BT)+SUMIF('Health Products &amp; Equipment'!$C:$C,$B138,'Health Products &amp; Equipment'!BT:BT)+SUMIF('Other Pharma &amp; Health Products'!$C:$C,$B138,'Other Pharma &amp; Health Products'!BT:BT)+SUMIF('PSM Costs'!$C:$C,$B138,'PSM Costs'!BT:BT),"")</f>
        <v/>
      </c>
      <c r="Q138" s="123" t="str">
        <f ca="1">IF(SUMIF(Pharmaceuticals!$C:$C,$B138,Pharmaceuticals!BU:BU)+SUMIF('Health Products &amp; Equipment'!$C:$C,$B138,'Health Products &amp; Equipment'!BU:BU)+SUMIF('Other Pharma &amp; Health Products'!$C:$C,$B138,'Other Pharma &amp; Health Products'!BU:BU)+SUMIF('PSM Costs'!$C:$C,$B138,'PSM Costs'!BU:BU)&gt;0,SUMIF(Pharmaceuticals!$C:$C,$B138,Pharmaceuticals!BU:BU)+SUMIF('Health Products &amp; Equipment'!$C:$C,$B138,'Health Products &amp; Equipment'!BU:BU)+SUMIF('Other Pharma &amp; Health Products'!$C:$C,$B138,'Other Pharma &amp; Health Products'!BU:BU)+SUMIF('PSM Costs'!$C:$C,$B138,'PSM Costs'!BU:BU),"")</f>
        <v/>
      </c>
      <c r="R138" s="176" t="str">
        <f t="shared" ca="1" si="14"/>
        <v/>
      </c>
    </row>
    <row r="139" spans="1:18" hidden="1" x14ac:dyDescent="0.2">
      <c r="A139" s="107">
        <v>132</v>
      </c>
      <c r="B139" s="107" t="str">
        <f ca="1">IFERROR(VLOOKUP(A139,'Rank unique CI-Prod-Spec'!I:J,2,FALSE),"")</f>
        <v/>
      </c>
      <c r="C139" s="122" t="str">
        <f ca="1">IFERROR(VLOOKUP(LEFT(B139,FIND("--",B139)-1),CatCostInp!D:E,2,FALSE),"")</f>
        <v/>
      </c>
      <c r="D139" s="122" t="str">
        <f ca="1">IFERROR(INDIRECT(ADDRESS(MATCH(VALUE(MID(B139,FIND("--",B139)+2,FIND("---",B139)-FIND("--",B139)-2)),CatProd!G:G,0),2,1,1,"CatProd")),"")</f>
        <v/>
      </c>
      <c r="E139" s="122" t="str">
        <f ca="1">IFERROR(INDIRECT(ADDRESS(MATCH(VALUE(RIGHT(B139,LEN(B139)-FIND("---",B139)-2)),CatProdSpec!I:I,0),3,1,1,"CatProdSpec")),"")</f>
        <v/>
      </c>
      <c r="F139" s="181" t="str">
        <f t="shared" ca="1" si="10"/>
        <v/>
      </c>
      <c r="G139" s="176" t="str">
        <f ca="1">IF(SUMIF(Pharmaceuticals!$C:$C,$B139,Pharmaceuticals!AG:AG)+SUMIF('Health Products &amp; Equipment'!$C:$C,$B139,'Health Products &amp; Equipment'!AG:AG)+SUMIF('Other Pharma &amp; Health Products'!$C:$C,$B139,'Other Pharma &amp; Health Products'!AG:AG)+SUMIF('PSM Costs'!$C:$C,$B139,'PSM Costs'!AG:AG)&gt;0,SUMIF(Pharmaceuticals!$C:$C,$B139,Pharmaceuticals!AG:AG)+SUMIF('Health Products &amp; Equipment'!$C:$C,$B139,'Health Products &amp; Equipment'!AG:AG)+SUMIF('Other Pharma &amp; Health Products'!$C:$C,$B139,'Other Pharma &amp; Health Products'!AG:AG)+SUMIF('PSM Costs'!$C:$C,$B139,'PSM Costs'!AG:AG),"")</f>
        <v/>
      </c>
      <c r="H139" s="176" t="str">
        <f ca="1">IF(SUMIF(Pharmaceuticals!$C:$C,$B139,Pharmaceuticals!AH:AH)+SUMIF('Health Products &amp; Equipment'!$C:$C,$B139,'Health Products &amp; Equipment'!AH:AH)+SUMIF('Other Pharma &amp; Health Products'!$C:$C,$B139,'Other Pharma &amp; Health Products'!AH:AH)+SUMIF('PSM Costs'!$C:$C,$B139,'PSM Costs'!AH:AH)&gt;0,SUMIF(Pharmaceuticals!$C:$C,$B139,Pharmaceuticals!AH:AH)+SUMIF('Health Products &amp; Equipment'!$C:$C,$B139,'Health Products &amp; Equipment'!AH:AH)+SUMIF('Other Pharma &amp; Health Products'!$C:$C,$B139,'Other Pharma &amp; Health Products'!AH:AH)+SUMIF('PSM Costs'!$C:$C,$B139,'PSM Costs'!AH:AH),"")</f>
        <v/>
      </c>
      <c r="I139" s="182" t="str">
        <f t="shared" ca="1" si="11"/>
        <v/>
      </c>
      <c r="J139" s="123" t="str">
        <f ca="1">IF(SUMIF(Pharmaceuticals!$C:$C,$B139,Pharmaceuticals!AT:AT)+SUMIF('Health Products &amp; Equipment'!$C:$C,$B139,'Health Products &amp; Equipment'!AT:AT)+SUMIF('Other Pharma &amp; Health Products'!$C:$C,$B139,'Other Pharma &amp; Health Products'!AT:AT)+SUMIF('PSM Costs'!$C:$C,$B139,'PSM Costs'!AT:AT)&gt;0,SUMIF(Pharmaceuticals!$C:$C,$B139,Pharmaceuticals!AT:AT)+SUMIF('Health Products &amp; Equipment'!$C:$C,$B139,'Health Products &amp; Equipment'!AT:AT)+SUMIF('Other Pharma &amp; Health Products'!$C:$C,$B139,'Other Pharma &amp; Health Products'!AT:AT)+SUMIF('PSM Costs'!$C:$C,$B139,'PSM Costs'!AT:AT),"")</f>
        <v/>
      </c>
      <c r="K139" s="123" t="str">
        <f ca="1">IF(SUMIF(Pharmaceuticals!$C:$C,$B139,Pharmaceuticals!AU:AU)+SUMIF('Health Products &amp; Equipment'!$C:$C,$B139,'Health Products &amp; Equipment'!AU:AU)+SUMIF('Other Pharma &amp; Health Products'!$C:$C,$B139,'Other Pharma &amp; Health Products'!AU:AU)+SUMIF('PSM Costs'!$C:$C,$B139,'PSM Costs'!AU:AU)&gt;0,SUMIF(Pharmaceuticals!$C:$C,$B139,Pharmaceuticals!AU:AU)+SUMIF('Health Products &amp; Equipment'!$C:$C,$B139,'Health Products &amp; Equipment'!AU:AU)+SUMIF('Other Pharma &amp; Health Products'!$C:$C,$B139,'Other Pharma &amp; Health Products'!AU:AU)+SUMIF('PSM Costs'!$C:$C,$B139,'PSM Costs'!AU:AU),"")</f>
        <v/>
      </c>
      <c r="L139" s="181" t="str">
        <f t="shared" ca="1" si="12"/>
        <v/>
      </c>
      <c r="M139" s="176" t="str">
        <f ca="1">IF(SUMIF(Pharmaceuticals!$C:$C,$B139,Pharmaceuticals!BG:BG)+SUMIF('Health Products &amp; Equipment'!$C:$C,$B139,'Health Products &amp; Equipment'!BG:BG)+SUMIF('Other Pharma &amp; Health Products'!$C:$C,$B139,'Other Pharma &amp; Health Products'!BG:BG)+SUMIF('PSM Costs'!$C:$C,$B139,'PSM Costs'!BG:BG)&gt;0,SUMIF(Pharmaceuticals!$C:$C,$B139,Pharmaceuticals!BG:BG)+SUMIF('Health Products &amp; Equipment'!$C:$C,$B139,'Health Products &amp; Equipment'!BG:BG)+SUMIF('Other Pharma &amp; Health Products'!$C:$C,$B139,'Other Pharma &amp; Health Products'!BG:BG)+SUMIF('PSM Costs'!$C:$C,$B139,'PSM Costs'!BG:BG),"")</f>
        <v/>
      </c>
      <c r="N139" s="176" t="str">
        <f ca="1">IF(SUMIF(Pharmaceuticals!$C:$C,$B139,Pharmaceuticals!BH:BH)+SUMIF('Health Products &amp; Equipment'!$C:$C,$B139,'Health Products &amp; Equipment'!BH:BH)+SUMIF('Other Pharma &amp; Health Products'!$C:$C,$B139,'Other Pharma &amp; Health Products'!BH:BH)+SUMIF('PSM Costs'!$C:$C,$B139,'PSM Costs'!BH:BH)&gt;0,SUMIF(Pharmaceuticals!$C:$C,$B139,Pharmaceuticals!BH:BH)+SUMIF('Health Products &amp; Equipment'!$C:$C,$B139,'Health Products &amp; Equipment'!BH:BH)+SUMIF('Other Pharma &amp; Health Products'!$C:$C,$B139,'Other Pharma &amp; Health Products'!BH:BH)+SUMIF('PSM Costs'!$C:$C,$B139,'PSM Costs'!BH:BH),"")</f>
        <v/>
      </c>
      <c r="O139" s="182" t="str">
        <f t="shared" ca="1" si="13"/>
        <v/>
      </c>
      <c r="P139" s="123" t="str">
        <f ca="1">IF(SUMIF(Pharmaceuticals!$C:$C,$B139,Pharmaceuticals!BT:BT)+SUMIF('Health Products &amp; Equipment'!$C:$C,$B139,'Health Products &amp; Equipment'!BT:BT)+SUMIF('Other Pharma &amp; Health Products'!$C:$C,$B139,'Other Pharma &amp; Health Products'!BT:BT)+SUMIF('PSM Costs'!$C:$C,$B139,'PSM Costs'!BT:BT)&gt;0,SUMIF(Pharmaceuticals!$C:$C,$B139,Pharmaceuticals!BT:BT)+SUMIF('Health Products &amp; Equipment'!$C:$C,$B139,'Health Products &amp; Equipment'!BT:BT)+SUMIF('Other Pharma &amp; Health Products'!$C:$C,$B139,'Other Pharma &amp; Health Products'!BT:BT)+SUMIF('PSM Costs'!$C:$C,$B139,'PSM Costs'!BT:BT),"")</f>
        <v/>
      </c>
      <c r="Q139" s="123" t="str">
        <f ca="1">IF(SUMIF(Pharmaceuticals!$C:$C,$B139,Pharmaceuticals!BU:BU)+SUMIF('Health Products &amp; Equipment'!$C:$C,$B139,'Health Products &amp; Equipment'!BU:BU)+SUMIF('Other Pharma &amp; Health Products'!$C:$C,$B139,'Other Pharma &amp; Health Products'!BU:BU)+SUMIF('PSM Costs'!$C:$C,$B139,'PSM Costs'!BU:BU)&gt;0,SUMIF(Pharmaceuticals!$C:$C,$B139,Pharmaceuticals!BU:BU)+SUMIF('Health Products &amp; Equipment'!$C:$C,$B139,'Health Products &amp; Equipment'!BU:BU)+SUMIF('Other Pharma &amp; Health Products'!$C:$C,$B139,'Other Pharma &amp; Health Products'!BU:BU)+SUMIF('PSM Costs'!$C:$C,$B139,'PSM Costs'!BU:BU),"")</f>
        <v/>
      </c>
      <c r="R139" s="176" t="str">
        <f t="shared" ca="1" si="14"/>
        <v/>
      </c>
    </row>
    <row r="140" spans="1:18" hidden="1" x14ac:dyDescent="0.2">
      <c r="A140" s="107">
        <v>133</v>
      </c>
      <c r="B140" s="107" t="str">
        <f ca="1">IFERROR(VLOOKUP(A140,'Rank unique CI-Prod-Spec'!I:J,2,FALSE),"")</f>
        <v/>
      </c>
      <c r="C140" s="122" t="str">
        <f ca="1">IFERROR(VLOOKUP(LEFT(B140,FIND("--",B140)-1),CatCostInp!D:E,2,FALSE),"")</f>
        <v/>
      </c>
      <c r="D140" s="122" t="str">
        <f ca="1">IFERROR(INDIRECT(ADDRESS(MATCH(VALUE(MID(B140,FIND("--",B140)+2,FIND("---",B140)-FIND("--",B140)-2)),CatProd!G:G,0),2,1,1,"CatProd")),"")</f>
        <v/>
      </c>
      <c r="E140" s="122" t="str">
        <f ca="1">IFERROR(INDIRECT(ADDRESS(MATCH(VALUE(RIGHT(B140,LEN(B140)-FIND("---",B140)-2)),CatProdSpec!I:I,0),3,1,1,"CatProdSpec")),"")</f>
        <v/>
      </c>
      <c r="F140" s="181" t="str">
        <f t="shared" ca="1" si="10"/>
        <v/>
      </c>
      <c r="G140" s="176" t="str">
        <f ca="1">IF(SUMIF(Pharmaceuticals!$C:$C,$B140,Pharmaceuticals!AG:AG)+SUMIF('Health Products &amp; Equipment'!$C:$C,$B140,'Health Products &amp; Equipment'!AG:AG)+SUMIF('Other Pharma &amp; Health Products'!$C:$C,$B140,'Other Pharma &amp; Health Products'!AG:AG)+SUMIF('PSM Costs'!$C:$C,$B140,'PSM Costs'!AG:AG)&gt;0,SUMIF(Pharmaceuticals!$C:$C,$B140,Pharmaceuticals!AG:AG)+SUMIF('Health Products &amp; Equipment'!$C:$C,$B140,'Health Products &amp; Equipment'!AG:AG)+SUMIF('Other Pharma &amp; Health Products'!$C:$C,$B140,'Other Pharma &amp; Health Products'!AG:AG)+SUMIF('PSM Costs'!$C:$C,$B140,'PSM Costs'!AG:AG),"")</f>
        <v/>
      </c>
      <c r="H140" s="176" t="str">
        <f ca="1">IF(SUMIF(Pharmaceuticals!$C:$C,$B140,Pharmaceuticals!AH:AH)+SUMIF('Health Products &amp; Equipment'!$C:$C,$B140,'Health Products &amp; Equipment'!AH:AH)+SUMIF('Other Pharma &amp; Health Products'!$C:$C,$B140,'Other Pharma &amp; Health Products'!AH:AH)+SUMIF('PSM Costs'!$C:$C,$B140,'PSM Costs'!AH:AH)&gt;0,SUMIF(Pharmaceuticals!$C:$C,$B140,Pharmaceuticals!AH:AH)+SUMIF('Health Products &amp; Equipment'!$C:$C,$B140,'Health Products &amp; Equipment'!AH:AH)+SUMIF('Other Pharma &amp; Health Products'!$C:$C,$B140,'Other Pharma &amp; Health Products'!AH:AH)+SUMIF('PSM Costs'!$C:$C,$B140,'PSM Costs'!AH:AH),"")</f>
        <v/>
      </c>
      <c r="I140" s="182" t="str">
        <f t="shared" ca="1" si="11"/>
        <v/>
      </c>
      <c r="J140" s="123" t="str">
        <f ca="1">IF(SUMIF(Pharmaceuticals!$C:$C,$B140,Pharmaceuticals!AT:AT)+SUMIF('Health Products &amp; Equipment'!$C:$C,$B140,'Health Products &amp; Equipment'!AT:AT)+SUMIF('Other Pharma &amp; Health Products'!$C:$C,$B140,'Other Pharma &amp; Health Products'!AT:AT)+SUMIF('PSM Costs'!$C:$C,$B140,'PSM Costs'!AT:AT)&gt;0,SUMIF(Pharmaceuticals!$C:$C,$B140,Pharmaceuticals!AT:AT)+SUMIF('Health Products &amp; Equipment'!$C:$C,$B140,'Health Products &amp; Equipment'!AT:AT)+SUMIF('Other Pharma &amp; Health Products'!$C:$C,$B140,'Other Pharma &amp; Health Products'!AT:AT)+SUMIF('PSM Costs'!$C:$C,$B140,'PSM Costs'!AT:AT),"")</f>
        <v/>
      </c>
      <c r="K140" s="123" t="str">
        <f ca="1">IF(SUMIF(Pharmaceuticals!$C:$C,$B140,Pharmaceuticals!AU:AU)+SUMIF('Health Products &amp; Equipment'!$C:$C,$B140,'Health Products &amp; Equipment'!AU:AU)+SUMIF('Other Pharma &amp; Health Products'!$C:$C,$B140,'Other Pharma &amp; Health Products'!AU:AU)+SUMIF('PSM Costs'!$C:$C,$B140,'PSM Costs'!AU:AU)&gt;0,SUMIF(Pharmaceuticals!$C:$C,$B140,Pharmaceuticals!AU:AU)+SUMIF('Health Products &amp; Equipment'!$C:$C,$B140,'Health Products &amp; Equipment'!AU:AU)+SUMIF('Other Pharma &amp; Health Products'!$C:$C,$B140,'Other Pharma &amp; Health Products'!AU:AU)+SUMIF('PSM Costs'!$C:$C,$B140,'PSM Costs'!AU:AU),"")</f>
        <v/>
      </c>
      <c r="L140" s="181" t="str">
        <f t="shared" ca="1" si="12"/>
        <v/>
      </c>
      <c r="M140" s="176" t="str">
        <f ca="1">IF(SUMIF(Pharmaceuticals!$C:$C,$B140,Pharmaceuticals!BG:BG)+SUMIF('Health Products &amp; Equipment'!$C:$C,$B140,'Health Products &amp; Equipment'!BG:BG)+SUMIF('Other Pharma &amp; Health Products'!$C:$C,$B140,'Other Pharma &amp; Health Products'!BG:BG)+SUMIF('PSM Costs'!$C:$C,$B140,'PSM Costs'!BG:BG)&gt;0,SUMIF(Pharmaceuticals!$C:$C,$B140,Pharmaceuticals!BG:BG)+SUMIF('Health Products &amp; Equipment'!$C:$C,$B140,'Health Products &amp; Equipment'!BG:BG)+SUMIF('Other Pharma &amp; Health Products'!$C:$C,$B140,'Other Pharma &amp; Health Products'!BG:BG)+SUMIF('PSM Costs'!$C:$C,$B140,'PSM Costs'!BG:BG),"")</f>
        <v/>
      </c>
      <c r="N140" s="176" t="str">
        <f ca="1">IF(SUMIF(Pharmaceuticals!$C:$C,$B140,Pharmaceuticals!BH:BH)+SUMIF('Health Products &amp; Equipment'!$C:$C,$B140,'Health Products &amp; Equipment'!BH:BH)+SUMIF('Other Pharma &amp; Health Products'!$C:$C,$B140,'Other Pharma &amp; Health Products'!BH:BH)+SUMIF('PSM Costs'!$C:$C,$B140,'PSM Costs'!BH:BH)&gt;0,SUMIF(Pharmaceuticals!$C:$C,$B140,Pharmaceuticals!BH:BH)+SUMIF('Health Products &amp; Equipment'!$C:$C,$B140,'Health Products &amp; Equipment'!BH:BH)+SUMIF('Other Pharma &amp; Health Products'!$C:$C,$B140,'Other Pharma &amp; Health Products'!BH:BH)+SUMIF('PSM Costs'!$C:$C,$B140,'PSM Costs'!BH:BH),"")</f>
        <v/>
      </c>
      <c r="O140" s="182" t="str">
        <f t="shared" ca="1" si="13"/>
        <v/>
      </c>
      <c r="P140" s="123" t="str">
        <f ca="1">IF(SUMIF(Pharmaceuticals!$C:$C,$B140,Pharmaceuticals!BT:BT)+SUMIF('Health Products &amp; Equipment'!$C:$C,$B140,'Health Products &amp; Equipment'!BT:BT)+SUMIF('Other Pharma &amp; Health Products'!$C:$C,$B140,'Other Pharma &amp; Health Products'!BT:BT)+SUMIF('PSM Costs'!$C:$C,$B140,'PSM Costs'!BT:BT)&gt;0,SUMIF(Pharmaceuticals!$C:$C,$B140,Pharmaceuticals!BT:BT)+SUMIF('Health Products &amp; Equipment'!$C:$C,$B140,'Health Products &amp; Equipment'!BT:BT)+SUMIF('Other Pharma &amp; Health Products'!$C:$C,$B140,'Other Pharma &amp; Health Products'!BT:BT)+SUMIF('PSM Costs'!$C:$C,$B140,'PSM Costs'!BT:BT),"")</f>
        <v/>
      </c>
      <c r="Q140" s="123" t="str">
        <f ca="1">IF(SUMIF(Pharmaceuticals!$C:$C,$B140,Pharmaceuticals!BU:BU)+SUMIF('Health Products &amp; Equipment'!$C:$C,$B140,'Health Products &amp; Equipment'!BU:BU)+SUMIF('Other Pharma &amp; Health Products'!$C:$C,$B140,'Other Pharma &amp; Health Products'!BU:BU)+SUMIF('PSM Costs'!$C:$C,$B140,'PSM Costs'!BU:BU)&gt;0,SUMIF(Pharmaceuticals!$C:$C,$B140,Pharmaceuticals!BU:BU)+SUMIF('Health Products &amp; Equipment'!$C:$C,$B140,'Health Products &amp; Equipment'!BU:BU)+SUMIF('Other Pharma &amp; Health Products'!$C:$C,$B140,'Other Pharma &amp; Health Products'!BU:BU)+SUMIF('PSM Costs'!$C:$C,$B140,'PSM Costs'!BU:BU),"")</f>
        <v/>
      </c>
      <c r="R140" s="176" t="str">
        <f t="shared" ca="1" si="14"/>
        <v/>
      </c>
    </row>
    <row r="141" spans="1:18" hidden="1" x14ac:dyDescent="0.2">
      <c r="A141" s="107">
        <v>134</v>
      </c>
      <c r="B141" s="107" t="str">
        <f ca="1">IFERROR(VLOOKUP(A141,'Rank unique CI-Prod-Spec'!I:J,2,FALSE),"")</f>
        <v/>
      </c>
      <c r="C141" s="122" t="str">
        <f ca="1">IFERROR(VLOOKUP(LEFT(B141,FIND("--",B141)-1),CatCostInp!D:E,2,FALSE),"")</f>
        <v/>
      </c>
      <c r="D141" s="122" t="str">
        <f ca="1">IFERROR(INDIRECT(ADDRESS(MATCH(VALUE(MID(B141,FIND("--",B141)+2,FIND("---",B141)-FIND("--",B141)-2)),CatProd!G:G,0),2,1,1,"CatProd")),"")</f>
        <v/>
      </c>
      <c r="E141" s="122" t="str">
        <f ca="1">IFERROR(INDIRECT(ADDRESS(MATCH(VALUE(RIGHT(B141,LEN(B141)-FIND("---",B141)-2)),CatProdSpec!I:I,0),3,1,1,"CatProdSpec")),"")</f>
        <v/>
      </c>
      <c r="F141" s="181" t="str">
        <f t="shared" ca="1" si="10"/>
        <v/>
      </c>
      <c r="G141" s="176" t="str">
        <f ca="1">IF(SUMIF(Pharmaceuticals!$C:$C,$B141,Pharmaceuticals!AG:AG)+SUMIF('Health Products &amp; Equipment'!$C:$C,$B141,'Health Products &amp; Equipment'!AG:AG)+SUMIF('Other Pharma &amp; Health Products'!$C:$C,$B141,'Other Pharma &amp; Health Products'!AG:AG)+SUMIF('PSM Costs'!$C:$C,$B141,'PSM Costs'!AG:AG)&gt;0,SUMIF(Pharmaceuticals!$C:$C,$B141,Pharmaceuticals!AG:AG)+SUMIF('Health Products &amp; Equipment'!$C:$C,$B141,'Health Products &amp; Equipment'!AG:AG)+SUMIF('Other Pharma &amp; Health Products'!$C:$C,$B141,'Other Pharma &amp; Health Products'!AG:AG)+SUMIF('PSM Costs'!$C:$C,$B141,'PSM Costs'!AG:AG),"")</f>
        <v/>
      </c>
      <c r="H141" s="176" t="str">
        <f ca="1">IF(SUMIF(Pharmaceuticals!$C:$C,$B141,Pharmaceuticals!AH:AH)+SUMIF('Health Products &amp; Equipment'!$C:$C,$B141,'Health Products &amp; Equipment'!AH:AH)+SUMIF('Other Pharma &amp; Health Products'!$C:$C,$B141,'Other Pharma &amp; Health Products'!AH:AH)+SUMIF('PSM Costs'!$C:$C,$B141,'PSM Costs'!AH:AH)&gt;0,SUMIF(Pharmaceuticals!$C:$C,$B141,Pharmaceuticals!AH:AH)+SUMIF('Health Products &amp; Equipment'!$C:$C,$B141,'Health Products &amp; Equipment'!AH:AH)+SUMIF('Other Pharma &amp; Health Products'!$C:$C,$B141,'Other Pharma &amp; Health Products'!AH:AH)+SUMIF('PSM Costs'!$C:$C,$B141,'PSM Costs'!AH:AH),"")</f>
        <v/>
      </c>
      <c r="I141" s="182" t="str">
        <f t="shared" ca="1" si="11"/>
        <v/>
      </c>
      <c r="J141" s="123" t="str">
        <f ca="1">IF(SUMIF(Pharmaceuticals!$C:$C,$B141,Pharmaceuticals!AT:AT)+SUMIF('Health Products &amp; Equipment'!$C:$C,$B141,'Health Products &amp; Equipment'!AT:AT)+SUMIF('Other Pharma &amp; Health Products'!$C:$C,$B141,'Other Pharma &amp; Health Products'!AT:AT)+SUMIF('PSM Costs'!$C:$C,$B141,'PSM Costs'!AT:AT)&gt;0,SUMIF(Pharmaceuticals!$C:$C,$B141,Pharmaceuticals!AT:AT)+SUMIF('Health Products &amp; Equipment'!$C:$C,$B141,'Health Products &amp; Equipment'!AT:AT)+SUMIF('Other Pharma &amp; Health Products'!$C:$C,$B141,'Other Pharma &amp; Health Products'!AT:AT)+SUMIF('PSM Costs'!$C:$C,$B141,'PSM Costs'!AT:AT),"")</f>
        <v/>
      </c>
      <c r="K141" s="123" t="str">
        <f ca="1">IF(SUMIF(Pharmaceuticals!$C:$C,$B141,Pharmaceuticals!AU:AU)+SUMIF('Health Products &amp; Equipment'!$C:$C,$B141,'Health Products &amp; Equipment'!AU:AU)+SUMIF('Other Pharma &amp; Health Products'!$C:$C,$B141,'Other Pharma &amp; Health Products'!AU:AU)+SUMIF('PSM Costs'!$C:$C,$B141,'PSM Costs'!AU:AU)&gt;0,SUMIF(Pharmaceuticals!$C:$C,$B141,Pharmaceuticals!AU:AU)+SUMIF('Health Products &amp; Equipment'!$C:$C,$B141,'Health Products &amp; Equipment'!AU:AU)+SUMIF('Other Pharma &amp; Health Products'!$C:$C,$B141,'Other Pharma &amp; Health Products'!AU:AU)+SUMIF('PSM Costs'!$C:$C,$B141,'PSM Costs'!AU:AU),"")</f>
        <v/>
      </c>
      <c r="L141" s="181" t="str">
        <f t="shared" ca="1" si="12"/>
        <v/>
      </c>
      <c r="M141" s="176" t="str">
        <f ca="1">IF(SUMIF(Pharmaceuticals!$C:$C,$B141,Pharmaceuticals!BG:BG)+SUMIF('Health Products &amp; Equipment'!$C:$C,$B141,'Health Products &amp; Equipment'!BG:BG)+SUMIF('Other Pharma &amp; Health Products'!$C:$C,$B141,'Other Pharma &amp; Health Products'!BG:BG)+SUMIF('PSM Costs'!$C:$C,$B141,'PSM Costs'!BG:BG)&gt;0,SUMIF(Pharmaceuticals!$C:$C,$B141,Pharmaceuticals!BG:BG)+SUMIF('Health Products &amp; Equipment'!$C:$C,$B141,'Health Products &amp; Equipment'!BG:BG)+SUMIF('Other Pharma &amp; Health Products'!$C:$C,$B141,'Other Pharma &amp; Health Products'!BG:BG)+SUMIF('PSM Costs'!$C:$C,$B141,'PSM Costs'!BG:BG),"")</f>
        <v/>
      </c>
      <c r="N141" s="176" t="str">
        <f ca="1">IF(SUMIF(Pharmaceuticals!$C:$C,$B141,Pharmaceuticals!BH:BH)+SUMIF('Health Products &amp; Equipment'!$C:$C,$B141,'Health Products &amp; Equipment'!BH:BH)+SUMIF('Other Pharma &amp; Health Products'!$C:$C,$B141,'Other Pharma &amp; Health Products'!BH:BH)+SUMIF('PSM Costs'!$C:$C,$B141,'PSM Costs'!BH:BH)&gt;0,SUMIF(Pharmaceuticals!$C:$C,$B141,Pharmaceuticals!BH:BH)+SUMIF('Health Products &amp; Equipment'!$C:$C,$B141,'Health Products &amp; Equipment'!BH:BH)+SUMIF('Other Pharma &amp; Health Products'!$C:$C,$B141,'Other Pharma &amp; Health Products'!BH:BH)+SUMIF('PSM Costs'!$C:$C,$B141,'PSM Costs'!BH:BH),"")</f>
        <v/>
      </c>
      <c r="O141" s="182" t="str">
        <f t="shared" ca="1" si="13"/>
        <v/>
      </c>
      <c r="P141" s="123" t="str">
        <f ca="1">IF(SUMIF(Pharmaceuticals!$C:$C,$B141,Pharmaceuticals!BT:BT)+SUMIF('Health Products &amp; Equipment'!$C:$C,$B141,'Health Products &amp; Equipment'!BT:BT)+SUMIF('Other Pharma &amp; Health Products'!$C:$C,$B141,'Other Pharma &amp; Health Products'!BT:BT)+SUMIF('PSM Costs'!$C:$C,$B141,'PSM Costs'!BT:BT)&gt;0,SUMIF(Pharmaceuticals!$C:$C,$B141,Pharmaceuticals!BT:BT)+SUMIF('Health Products &amp; Equipment'!$C:$C,$B141,'Health Products &amp; Equipment'!BT:BT)+SUMIF('Other Pharma &amp; Health Products'!$C:$C,$B141,'Other Pharma &amp; Health Products'!BT:BT)+SUMIF('PSM Costs'!$C:$C,$B141,'PSM Costs'!BT:BT),"")</f>
        <v/>
      </c>
      <c r="Q141" s="123" t="str">
        <f ca="1">IF(SUMIF(Pharmaceuticals!$C:$C,$B141,Pharmaceuticals!BU:BU)+SUMIF('Health Products &amp; Equipment'!$C:$C,$B141,'Health Products &amp; Equipment'!BU:BU)+SUMIF('Other Pharma &amp; Health Products'!$C:$C,$B141,'Other Pharma &amp; Health Products'!BU:BU)+SUMIF('PSM Costs'!$C:$C,$B141,'PSM Costs'!BU:BU)&gt;0,SUMIF(Pharmaceuticals!$C:$C,$B141,Pharmaceuticals!BU:BU)+SUMIF('Health Products &amp; Equipment'!$C:$C,$B141,'Health Products &amp; Equipment'!BU:BU)+SUMIF('Other Pharma &amp; Health Products'!$C:$C,$B141,'Other Pharma &amp; Health Products'!BU:BU)+SUMIF('PSM Costs'!$C:$C,$B141,'PSM Costs'!BU:BU),"")</f>
        <v/>
      </c>
      <c r="R141" s="176" t="str">
        <f t="shared" ca="1" si="14"/>
        <v/>
      </c>
    </row>
    <row r="142" spans="1:18" hidden="1" x14ac:dyDescent="0.2">
      <c r="A142" s="107">
        <v>135</v>
      </c>
      <c r="B142" s="107" t="str">
        <f ca="1">IFERROR(VLOOKUP(A142,'Rank unique CI-Prod-Spec'!I:J,2,FALSE),"")</f>
        <v/>
      </c>
      <c r="C142" s="122" t="str">
        <f ca="1">IFERROR(VLOOKUP(LEFT(B142,FIND("--",B142)-1),CatCostInp!D:E,2,FALSE),"")</f>
        <v/>
      </c>
      <c r="D142" s="122" t="str">
        <f ca="1">IFERROR(INDIRECT(ADDRESS(MATCH(VALUE(MID(B142,FIND("--",B142)+2,FIND("---",B142)-FIND("--",B142)-2)),CatProd!G:G,0),2,1,1,"CatProd")),"")</f>
        <v/>
      </c>
      <c r="E142" s="122" t="str">
        <f ca="1">IFERROR(INDIRECT(ADDRESS(MATCH(VALUE(RIGHT(B142,LEN(B142)-FIND("---",B142)-2)),CatProdSpec!I:I,0),3,1,1,"CatProdSpec")),"")</f>
        <v/>
      </c>
      <c r="F142" s="181" t="str">
        <f t="shared" ca="1" si="10"/>
        <v/>
      </c>
      <c r="G142" s="176" t="str">
        <f ca="1">IF(SUMIF(Pharmaceuticals!$C:$C,$B142,Pharmaceuticals!AG:AG)+SUMIF('Health Products &amp; Equipment'!$C:$C,$B142,'Health Products &amp; Equipment'!AG:AG)+SUMIF('Other Pharma &amp; Health Products'!$C:$C,$B142,'Other Pharma &amp; Health Products'!AG:AG)+SUMIF('PSM Costs'!$C:$C,$B142,'PSM Costs'!AG:AG)&gt;0,SUMIF(Pharmaceuticals!$C:$C,$B142,Pharmaceuticals!AG:AG)+SUMIF('Health Products &amp; Equipment'!$C:$C,$B142,'Health Products &amp; Equipment'!AG:AG)+SUMIF('Other Pharma &amp; Health Products'!$C:$C,$B142,'Other Pharma &amp; Health Products'!AG:AG)+SUMIF('PSM Costs'!$C:$C,$B142,'PSM Costs'!AG:AG),"")</f>
        <v/>
      </c>
      <c r="H142" s="176" t="str">
        <f ca="1">IF(SUMIF(Pharmaceuticals!$C:$C,$B142,Pharmaceuticals!AH:AH)+SUMIF('Health Products &amp; Equipment'!$C:$C,$B142,'Health Products &amp; Equipment'!AH:AH)+SUMIF('Other Pharma &amp; Health Products'!$C:$C,$B142,'Other Pharma &amp; Health Products'!AH:AH)+SUMIF('PSM Costs'!$C:$C,$B142,'PSM Costs'!AH:AH)&gt;0,SUMIF(Pharmaceuticals!$C:$C,$B142,Pharmaceuticals!AH:AH)+SUMIF('Health Products &amp; Equipment'!$C:$C,$B142,'Health Products &amp; Equipment'!AH:AH)+SUMIF('Other Pharma &amp; Health Products'!$C:$C,$B142,'Other Pharma &amp; Health Products'!AH:AH)+SUMIF('PSM Costs'!$C:$C,$B142,'PSM Costs'!AH:AH),"")</f>
        <v/>
      </c>
      <c r="I142" s="182" t="str">
        <f t="shared" ca="1" si="11"/>
        <v/>
      </c>
      <c r="J142" s="123" t="str">
        <f ca="1">IF(SUMIF(Pharmaceuticals!$C:$C,$B142,Pharmaceuticals!AT:AT)+SUMIF('Health Products &amp; Equipment'!$C:$C,$B142,'Health Products &amp; Equipment'!AT:AT)+SUMIF('Other Pharma &amp; Health Products'!$C:$C,$B142,'Other Pharma &amp; Health Products'!AT:AT)+SUMIF('PSM Costs'!$C:$C,$B142,'PSM Costs'!AT:AT)&gt;0,SUMIF(Pharmaceuticals!$C:$C,$B142,Pharmaceuticals!AT:AT)+SUMIF('Health Products &amp; Equipment'!$C:$C,$B142,'Health Products &amp; Equipment'!AT:AT)+SUMIF('Other Pharma &amp; Health Products'!$C:$C,$B142,'Other Pharma &amp; Health Products'!AT:AT)+SUMIF('PSM Costs'!$C:$C,$B142,'PSM Costs'!AT:AT),"")</f>
        <v/>
      </c>
      <c r="K142" s="123" t="str">
        <f ca="1">IF(SUMIF(Pharmaceuticals!$C:$C,$B142,Pharmaceuticals!AU:AU)+SUMIF('Health Products &amp; Equipment'!$C:$C,$B142,'Health Products &amp; Equipment'!AU:AU)+SUMIF('Other Pharma &amp; Health Products'!$C:$C,$B142,'Other Pharma &amp; Health Products'!AU:AU)+SUMIF('PSM Costs'!$C:$C,$B142,'PSM Costs'!AU:AU)&gt;0,SUMIF(Pharmaceuticals!$C:$C,$B142,Pharmaceuticals!AU:AU)+SUMIF('Health Products &amp; Equipment'!$C:$C,$B142,'Health Products &amp; Equipment'!AU:AU)+SUMIF('Other Pharma &amp; Health Products'!$C:$C,$B142,'Other Pharma &amp; Health Products'!AU:AU)+SUMIF('PSM Costs'!$C:$C,$B142,'PSM Costs'!AU:AU),"")</f>
        <v/>
      </c>
      <c r="L142" s="181" t="str">
        <f t="shared" ca="1" si="12"/>
        <v/>
      </c>
      <c r="M142" s="176" t="str">
        <f ca="1">IF(SUMIF(Pharmaceuticals!$C:$C,$B142,Pharmaceuticals!BG:BG)+SUMIF('Health Products &amp; Equipment'!$C:$C,$B142,'Health Products &amp; Equipment'!BG:BG)+SUMIF('Other Pharma &amp; Health Products'!$C:$C,$B142,'Other Pharma &amp; Health Products'!BG:BG)+SUMIF('PSM Costs'!$C:$C,$B142,'PSM Costs'!BG:BG)&gt;0,SUMIF(Pharmaceuticals!$C:$C,$B142,Pharmaceuticals!BG:BG)+SUMIF('Health Products &amp; Equipment'!$C:$C,$B142,'Health Products &amp; Equipment'!BG:BG)+SUMIF('Other Pharma &amp; Health Products'!$C:$C,$B142,'Other Pharma &amp; Health Products'!BG:BG)+SUMIF('PSM Costs'!$C:$C,$B142,'PSM Costs'!BG:BG),"")</f>
        <v/>
      </c>
      <c r="N142" s="176" t="str">
        <f ca="1">IF(SUMIF(Pharmaceuticals!$C:$C,$B142,Pharmaceuticals!BH:BH)+SUMIF('Health Products &amp; Equipment'!$C:$C,$B142,'Health Products &amp; Equipment'!BH:BH)+SUMIF('Other Pharma &amp; Health Products'!$C:$C,$B142,'Other Pharma &amp; Health Products'!BH:BH)+SUMIF('PSM Costs'!$C:$C,$B142,'PSM Costs'!BH:BH)&gt;0,SUMIF(Pharmaceuticals!$C:$C,$B142,Pharmaceuticals!BH:BH)+SUMIF('Health Products &amp; Equipment'!$C:$C,$B142,'Health Products &amp; Equipment'!BH:BH)+SUMIF('Other Pharma &amp; Health Products'!$C:$C,$B142,'Other Pharma &amp; Health Products'!BH:BH)+SUMIF('PSM Costs'!$C:$C,$B142,'PSM Costs'!BH:BH),"")</f>
        <v/>
      </c>
      <c r="O142" s="182" t="str">
        <f t="shared" ca="1" si="13"/>
        <v/>
      </c>
      <c r="P142" s="123" t="str">
        <f ca="1">IF(SUMIF(Pharmaceuticals!$C:$C,$B142,Pharmaceuticals!BT:BT)+SUMIF('Health Products &amp; Equipment'!$C:$C,$B142,'Health Products &amp; Equipment'!BT:BT)+SUMIF('Other Pharma &amp; Health Products'!$C:$C,$B142,'Other Pharma &amp; Health Products'!BT:BT)+SUMIF('PSM Costs'!$C:$C,$B142,'PSM Costs'!BT:BT)&gt;0,SUMIF(Pharmaceuticals!$C:$C,$B142,Pharmaceuticals!BT:BT)+SUMIF('Health Products &amp; Equipment'!$C:$C,$B142,'Health Products &amp; Equipment'!BT:BT)+SUMIF('Other Pharma &amp; Health Products'!$C:$C,$B142,'Other Pharma &amp; Health Products'!BT:BT)+SUMIF('PSM Costs'!$C:$C,$B142,'PSM Costs'!BT:BT),"")</f>
        <v/>
      </c>
      <c r="Q142" s="123" t="str">
        <f ca="1">IF(SUMIF(Pharmaceuticals!$C:$C,$B142,Pharmaceuticals!BU:BU)+SUMIF('Health Products &amp; Equipment'!$C:$C,$B142,'Health Products &amp; Equipment'!BU:BU)+SUMIF('Other Pharma &amp; Health Products'!$C:$C,$B142,'Other Pharma &amp; Health Products'!BU:BU)+SUMIF('PSM Costs'!$C:$C,$B142,'PSM Costs'!BU:BU)&gt;0,SUMIF(Pharmaceuticals!$C:$C,$B142,Pharmaceuticals!BU:BU)+SUMIF('Health Products &amp; Equipment'!$C:$C,$B142,'Health Products &amp; Equipment'!BU:BU)+SUMIF('Other Pharma &amp; Health Products'!$C:$C,$B142,'Other Pharma &amp; Health Products'!BU:BU)+SUMIF('PSM Costs'!$C:$C,$B142,'PSM Costs'!BU:BU),"")</f>
        <v/>
      </c>
      <c r="R142" s="176" t="str">
        <f t="shared" ca="1" si="14"/>
        <v/>
      </c>
    </row>
    <row r="143" spans="1:18" hidden="1" x14ac:dyDescent="0.2">
      <c r="A143" s="107">
        <v>136</v>
      </c>
      <c r="B143" s="107" t="str">
        <f ca="1">IFERROR(VLOOKUP(A143,'Rank unique CI-Prod-Spec'!I:J,2,FALSE),"")</f>
        <v/>
      </c>
      <c r="C143" s="122" t="str">
        <f ca="1">IFERROR(VLOOKUP(LEFT(B143,FIND("--",B143)-1),CatCostInp!D:E,2,FALSE),"")</f>
        <v/>
      </c>
      <c r="D143" s="122" t="str">
        <f ca="1">IFERROR(INDIRECT(ADDRESS(MATCH(VALUE(MID(B143,FIND("--",B143)+2,FIND("---",B143)-FIND("--",B143)-2)),CatProd!G:G,0),2,1,1,"CatProd")),"")</f>
        <v/>
      </c>
      <c r="E143" s="122" t="str">
        <f ca="1">IFERROR(INDIRECT(ADDRESS(MATCH(VALUE(RIGHT(B143,LEN(B143)-FIND("---",B143)-2)),CatProdSpec!I:I,0),3,1,1,"CatProdSpec")),"")</f>
        <v/>
      </c>
      <c r="F143" s="181" t="str">
        <f t="shared" ca="1" si="10"/>
        <v/>
      </c>
      <c r="G143" s="176" t="str">
        <f ca="1">IF(SUMIF(Pharmaceuticals!$C:$C,$B143,Pharmaceuticals!AG:AG)+SUMIF('Health Products &amp; Equipment'!$C:$C,$B143,'Health Products &amp; Equipment'!AG:AG)+SUMIF('Other Pharma &amp; Health Products'!$C:$C,$B143,'Other Pharma &amp; Health Products'!AG:AG)+SUMIF('PSM Costs'!$C:$C,$B143,'PSM Costs'!AG:AG)&gt;0,SUMIF(Pharmaceuticals!$C:$C,$B143,Pharmaceuticals!AG:AG)+SUMIF('Health Products &amp; Equipment'!$C:$C,$B143,'Health Products &amp; Equipment'!AG:AG)+SUMIF('Other Pharma &amp; Health Products'!$C:$C,$B143,'Other Pharma &amp; Health Products'!AG:AG)+SUMIF('PSM Costs'!$C:$C,$B143,'PSM Costs'!AG:AG),"")</f>
        <v/>
      </c>
      <c r="H143" s="176" t="str">
        <f ca="1">IF(SUMIF(Pharmaceuticals!$C:$C,$B143,Pharmaceuticals!AH:AH)+SUMIF('Health Products &amp; Equipment'!$C:$C,$B143,'Health Products &amp; Equipment'!AH:AH)+SUMIF('Other Pharma &amp; Health Products'!$C:$C,$B143,'Other Pharma &amp; Health Products'!AH:AH)+SUMIF('PSM Costs'!$C:$C,$B143,'PSM Costs'!AH:AH)&gt;0,SUMIF(Pharmaceuticals!$C:$C,$B143,Pharmaceuticals!AH:AH)+SUMIF('Health Products &amp; Equipment'!$C:$C,$B143,'Health Products &amp; Equipment'!AH:AH)+SUMIF('Other Pharma &amp; Health Products'!$C:$C,$B143,'Other Pharma &amp; Health Products'!AH:AH)+SUMIF('PSM Costs'!$C:$C,$B143,'PSM Costs'!AH:AH),"")</f>
        <v/>
      </c>
      <c r="I143" s="182" t="str">
        <f t="shared" ca="1" si="11"/>
        <v/>
      </c>
      <c r="J143" s="123" t="str">
        <f ca="1">IF(SUMIF(Pharmaceuticals!$C:$C,$B143,Pharmaceuticals!AT:AT)+SUMIF('Health Products &amp; Equipment'!$C:$C,$B143,'Health Products &amp; Equipment'!AT:AT)+SUMIF('Other Pharma &amp; Health Products'!$C:$C,$B143,'Other Pharma &amp; Health Products'!AT:AT)+SUMIF('PSM Costs'!$C:$C,$B143,'PSM Costs'!AT:AT)&gt;0,SUMIF(Pharmaceuticals!$C:$C,$B143,Pharmaceuticals!AT:AT)+SUMIF('Health Products &amp; Equipment'!$C:$C,$B143,'Health Products &amp; Equipment'!AT:AT)+SUMIF('Other Pharma &amp; Health Products'!$C:$C,$B143,'Other Pharma &amp; Health Products'!AT:AT)+SUMIF('PSM Costs'!$C:$C,$B143,'PSM Costs'!AT:AT),"")</f>
        <v/>
      </c>
      <c r="K143" s="123" t="str">
        <f ca="1">IF(SUMIF(Pharmaceuticals!$C:$C,$B143,Pharmaceuticals!AU:AU)+SUMIF('Health Products &amp; Equipment'!$C:$C,$B143,'Health Products &amp; Equipment'!AU:AU)+SUMIF('Other Pharma &amp; Health Products'!$C:$C,$B143,'Other Pharma &amp; Health Products'!AU:AU)+SUMIF('PSM Costs'!$C:$C,$B143,'PSM Costs'!AU:AU)&gt;0,SUMIF(Pharmaceuticals!$C:$C,$B143,Pharmaceuticals!AU:AU)+SUMIF('Health Products &amp; Equipment'!$C:$C,$B143,'Health Products &amp; Equipment'!AU:AU)+SUMIF('Other Pharma &amp; Health Products'!$C:$C,$B143,'Other Pharma &amp; Health Products'!AU:AU)+SUMIF('PSM Costs'!$C:$C,$B143,'PSM Costs'!AU:AU),"")</f>
        <v/>
      </c>
      <c r="L143" s="181" t="str">
        <f t="shared" ca="1" si="12"/>
        <v/>
      </c>
      <c r="M143" s="176" t="str">
        <f ca="1">IF(SUMIF(Pharmaceuticals!$C:$C,$B143,Pharmaceuticals!BG:BG)+SUMIF('Health Products &amp; Equipment'!$C:$C,$B143,'Health Products &amp; Equipment'!BG:BG)+SUMIF('Other Pharma &amp; Health Products'!$C:$C,$B143,'Other Pharma &amp; Health Products'!BG:BG)+SUMIF('PSM Costs'!$C:$C,$B143,'PSM Costs'!BG:BG)&gt;0,SUMIF(Pharmaceuticals!$C:$C,$B143,Pharmaceuticals!BG:BG)+SUMIF('Health Products &amp; Equipment'!$C:$C,$B143,'Health Products &amp; Equipment'!BG:BG)+SUMIF('Other Pharma &amp; Health Products'!$C:$C,$B143,'Other Pharma &amp; Health Products'!BG:BG)+SUMIF('PSM Costs'!$C:$C,$B143,'PSM Costs'!BG:BG),"")</f>
        <v/>
      </c>
      <c r="N143" s="176" t="str">
        <f ca="1">IF(SUMIF(Pharmaceuticals!$C:$C,$B143,Pharmaceuticals!BH:BH)+SUMIF('Health Products &amp; Equipment'!$C:$C,$B143,'Health Products &amp; Equipment'!BH:BH)+SUMIF('Other Pharma &amp; Health Products'!$C:$C,$B143,'Other Pharma &amp; Health Products'!BH:BH)+SUMIF('PSM Costs'!$C:$C,$B143,'PSM Costs'!BH:BH)&gt;0,SUMIF(Pharmaceuticals!$C:$C,$B143,Pharmaceuticals!BH:BH)+SUMIF('Health Products &amp; Equipment'!$C:$C,$B143,'Health Products &amp; Equipment'!BH:BH)+SUMIF('Other Pharma &amp; Health Products'!$C:$C,$B143,'Other Pharma &amp; Health Products'!BH:BH)+SUMIF('PSM Costs'!$C:$C,$B143,'PSM Costs'!BH:BH),"")</f>
        <v/>
      </c>
      <c r="O143" s="182" t="str">
        <f t="shared" ca="1" si="13"/>
        <v/>
      </c>
      <c r="P143" s="123" t="str">
        <f ca="1">IF(SUMIF(Pharmaceuticals!$C:$C,$B143,Pharmaceuticals!BT:BT)+SUMIF('Health Products &amp; Equipment'!$C:$C,$B143,'Health Products &amp; Equipment'!BT:BT)+SUMIF('Other Pharma &amp; Health Products'!$C:$C,$B143,'Other Pharma &amp; Health Products'!BT:BT)+SUMIF('PSM Costs'!$C:$C,$B143,'PSM Costs'!BT:BT)&gt;0,SUMIF(Pharmaceuticals!$C:$C,$B143,Pharmaceuticals!BT:BT)+SUMIF('Health Products &amp; Equipment'!$C:$C,$B143,'Health Products &amp; Equipment'!BT:BT)+SUMIF('Other Pharma &amp; Health Products'!$C:$C,$B143,'Other Pharma &amp; Health Products'!BT:BT)+SUMIF('PSM Costs'!$C:$C,$B143,'PSM Costs'!BT:BT),"")</f>
        <v/>
      </c>
      <c r="Q143" s="123" t="str">
        <f ca="1">IF(SUMIF(Pharmaceuticals!$C:$C,$B143,Pharmaceuticals!BU:BU)+SUMIF('Health Products &amp; Equipment'!$C:$C,$B143,'Health Products &amp; Equipment'!BU:BU)+SUMIF('Other Pharma &amp; Health Products'!$C:$C,$B143,'Other Pharma &amp; Health Products'!BU:BU)+SUMIF('PSM Costs'!$C:$C,$B143,'PSM Costs'!BU:BU)&gt;0,SUMIF(Pharmaceuticals!$C:$C,$B143,Pharmaceuticals!BU:BU)+SUMIF('Health Products &amp; Equipment'!$C:$C,$B143,'Health Products &amp; Equipment'!BU:BU)+SUMIF('Other Pharma &amp; Health Products'!$C:$C,$B143,'Other Pharma &amp; Health Products'!BU:BU)+SUMIF('PSM Costs'!$C:$C,$B143,'PSM Costs'!BU:BU),"")</f>
        <v/>
      </c>
      <c r="R143" s="176" t="str">
        <f t="shared" ca="1" si="14"/>
        <v/>
      </c>
    </row>
    <row r="144" spans="1:18" hidden="1" x14ac:dyDescent="0.2">
      <c r="A144" s="107">
        <v>137</v>
      </c>
      <c r="B144" s="107" t="str">
        <f ca="1">IFERROR(VLOOKUP(A144,'Rank unique CI-Prod-Spec'!I:J,2,FALSE),"")</f>
        <v/>
      </c>
      <c r="C144" s="122" t="str">
        <f ca="1">IFERROR(VLOOKUP(LEFT(B144,FIND("--",B144)-1),CatCostInp!D:E,2,FALSE),"")</f>
        <v/>
      </c>
      <c r="D144" s="122" t="str">
        <f ca="1">IFERROR(INDIRECT(ADDRESS(MATCH(VALUE(MID(B144,FIND("--",B144)+2,FIND("---",B144)-FIND("--",B144)-2)),CatProd!G:G,0),2,1,1,"CatProd")),"")</f>
        <v/>
      </c>
      <c r="E144" s="122" t="str">
        <f ca="1">IFERROR(INDIRECT(ADDRESS(MATCH(VALUE(RIGHT(B144,LEN(B144)-FIND("---",B144)-2)),CatProdSpec!I:I,0),3,1,1,"CatProdSpec")),"")</f>
        <v/>
      </c>
      <c r="F144" s="181" t="str">
        <f t="shared" ca="1" si="10"/>
        <v/>
      </c>
      <c r="G144" s="176" t="str">
        <f ca="1">IF(SUMIF(Pharmaceuticals!$C:$C,$B144,Pharmaceuticals!AG:AG)+SUMIF('Health Products &amp; Equipment'!$C:$C,$B144,'Health Products &amp; Equipment'!AG:AG)+SUMIF('Other Pharma &amp; Health Products'!$C:$C,$B144,'Other Pharma &amp; Health Products'!AG:AG)+SUMIF('PSM Costs'!$C:$C,$B144,'PSM Costs'!AG:AG)&gt;0,SUMIF(Pharmaceuticals!$C:$C,$B144,Pharmaceuticals!AG:AG)+SUMIF('Health Products &amp; Equipment'!$C:$C,$B144,'Health Products &amp; Equipment'!AG:AG)+SUMIF('Other Pharma &amp; Health Products'!$C:$C,$B144,'Other Pharma &amp; Health Products'!AG:AG)+SUMIF('PSM Costs'!$C:$C,$B144,'PSM Costs'!AG:AG),"")</f>
        <v/>
      </c>
      <c r="H144" s="176" t="str">
        <f ca="1">IF(SUMIF(Pharmaceuticals!$C:$C,$B144,Pharmaceuticals!AH:AH)+SUMIF('Health Products &amp; Equipment'!$C:$C,$B144,'Health Products &amp; Equipment'!AH:AH)+SUMIF('Other Pharma &amp; Health Products'!$C:$C,$B144,'Other Pharma &amp; Health Products'!AH:AH)+SUMIF('PSM Costs'!$C:$C,$B144,'PSM Costs'!AH:AH)&gt;0,SUMIF(Pharmaceuticals!$C:$C,$B144,Pharmaceuticals!AH:AH)+SUMIF('Health Products &amp; Equipment'!$C:$C,$B144,'Health Products &amp; Equipment'!AH:AH)+SUMIF('Other Pharma &amp; Health Products'!$C:$C,$B144,'Other Pharma &amp; Health Products'!AH:AH)+SUMIF('PSM Costs'!$C:$C,$B144,'PSM Costs'!AH:AH),"")</f>
        <v/>
      </c>
      <c r="I144" s="182" t="str">
        <f t="shared" ca="1" si="11"/>
        <v/>
      </c>
      <c r="J144" s="123" t="str">
        <f ca="1">IF(SUMIF(Pharmaceuticals!$C:$C,$B144,Pharmaceuticals!AT:AT)+SUMIF('Health Products &amp; Equipment'!$C:$C,$B144,'Health Products &amp; Equipment'!AT:AT)+SUMIF('Other Pharma &amp; Health Products'!$C:$C,$B144,'Other Pharma &amp; Health Products'!AT:AT)+SUMIF('PSM Costs'!$C:$C,$B144,'PSM Costs'!AT:AT)&gt;0,SUMIF(Pharmaceuticals!$C:$C,$B144,Pharmaceuticals!AT:AT)+SUMIF('Health Products &amp; Equipment'!$C:$C,$B144,'Health Products &amp; Equipment'!AT:AT)+SUMIF('Other Pharma &amp; Health Products'!$C:$C,$B144,'Other Pharma &amp; Health Products'!AT:AT)+SUMIF('PSM Costs'!$C:$C,$B144,'PSM Costs'!AT:AT),"")</f>
        <v/>
      </c>
      <c r="K144" s="123" t="str">
        <f ca="1">IF(SUMIF(Pharmaceuticals!$C:$C,$B144,Pharmaceuticals!AU:AU)+SUMIF('Health Products &amp; Equipment'!$C:$C,$B144,'Health Products &amp; Equipment'!AU:AU)+SUMIF('Other Pharma &amp; Health Products'!$C:$C,$B144,'Other Pharma &amp; Health Products'!AU:AU)+SUMIF('PSM Costs'!$C:$C,$B144,'PSM Costs'!AU:AU)&gt;0,SUMIF(Pharmaceuticals!$C:$C,$B144,Pharmaceuticals!AU:AU)+SUMIF('Health Products &amp; Equipment'!$C:$C,$B144,'Health Products &amp; Equipment'!AU:AU)+SUMIF('Other Pharma &amp; Health Products'!$C:$C,$B144,'Other Pharma &amp; Health Products'!AU:AU)+SUMIF('PSM Costs'!$C:$C,$B144,'PSM Costs'!AU:AU),"")</f>
        <v/>
      </c>
      <c r="L144" s="181" t="str">
        <f t="shared" ca="1" si="12"/>
        <v/>
      </c>
      <c r="M144" s="176" t="str">
        <f ca="1">IF(SUMIF(Pharmaceuticals!$C:$C,$B144,Pharmaceuticals!BG:BG)+SUMIF('Health Products &amp; Equipment'!$C:$C,$B144,'Health Products &amp; Equipment'!BG:BG)+SUMIF('Other Pharma &amp; Health Products'!$C:$C,$B144,'Other Pharma &amp; Health Products'!BG:BG)+SUMIF('PSM Costs'!$C:$C,$B144,'PSM Costs'!BG:BG)&gt;0,SUMIF(Pharmaceuticals!$C:$C,$B144,Pharmaceuticals!BG:BG)+SUMIF('Health Products &amp; Equipment'!$C:$C,$B144,'Health Products &amp; Equipment'!BG:BG)+SUMIF('Other Pharma &amp; Health Products'!$C:$C,$B144,'Other Pharma &amp; Health Products'!BG:BG)+SUMIF('PSM Costs'!$C:$C,$B144,'PSM Costs'!BG:BG),"")</f>
        <v/>
      </c>
      <c r="N144" s="176" t="str">
        <f ca="1">IF(SUMIF(Pharmaceuticals!$C:$C,$B144,Pharmaceuticals!BH:BH)+SUMIF('Health Products &amp; Equipment'!$C:$C,$B144,'Health Products &amp; Equipment'!BH:BH)+SUMIF('Other Pharma &amp; Health Products'!$C:$C,$B144,'Other Pharma &amp; Health Products'!BH:BH)+SUMIF('PSM Costs'!$C:$C,$B144,'PSM Costs'!BH:BH)&gt;0,SUMIF(Pharmaceuticals!$C:$C,$B144,Pharmaceuticals!BH:BH)+SUMIF('Health Products &amp; Equipment'!$C:$C,$B144,'Health Products &amp; Equipment'!BH:BH)+SUMIF('Other Pharma &amp; Health Products'!$C:$C,$B144,'Other Pharma &amp; Health Products'!BH:BH)+SUMIF('PSM Costs'!$C:$C,$B144,'PSM Costs'!BH:BH),"")</f>
        <v/>
      </c>
      <c r="O144" s="182" t="str">
        <f t="shared" ca="1" si="13"/>
        <v/>
      </c>
      <c r="P144" s="123" t="str">
        <f ca="1">IF(SUMIF(Pharmaceuticals!$C:$C,$B144,Pharmaceuticals!BT:BT)+SUMIF('Health Products &amp; Equipment'!$C:$C,$B144,'Health Products &amp; Equipment'!BT:BT)+SUMIF('Other Pharma &amp; Health Products'!$C:$C,$B144,'Other Pharma &amp; Health Products'!BT:BT)+SUMIF('PSM Costs'!$C:$C,$B144,'PSM Costs'!BT:BT)&gt;0,SUMIF(Pharmaceuticals!$C:$C,$B144,Pharmaceuticals!BT:BT)+SUMIF('Health Products &amp; Equipment'!$C:$C,$B144,'Health Products &amp; Equipment'!BT:BT)+SUMIF('Other Pharma &amp; Health Products'!$C:$C,$B144,'Other Pharma &amp; Health Products'!BT:BT)+SUMIF('PSM Costs'!$C:$C,$B144,'PSM Costs'!BT:BT),"")</f>
        <v/>
      </c>
      <c r="Q144" s="123" t="str">
        <f ca="1">IF(SUMIF(Pharmaceuticals!$C:$C,$B144,Pharmaceuticals!BU:BU)+SUMIF('Health Products &amp; Equipment'!$C:$C,$B144,'Health Products &amp; Equipment'!BU:BU)+SUMIF('Other Pharma &amp; Health Products'!$C:$C,$B144,'Other Pharma &amp; Health Products'!BU:BU)+SUMIF('PSM Costs'!$C:$C,$B144,'PSM Costs'!BU:BU)&gt;0,SUMIF(Pharmaceuticals!$C:$C,$B144,Pharmaceuticals!BU:BU)+SUMIF('Health Products &amp; Equipment'!$C:$C,$B144,'Health Products &amp; Equipment'!BU:BU)+SUMIF('Other Pharma &amp; Health Products'!$C:$C,$B144,'Other Pharma &amp; Health Products'!BU:BU)+SUMIF('PSM Costs'!$C:$C,$B144,'PSM Costs'!BU:BU),"")</f>
        <v/>
      </c>
      <c r="R144" s="176" t="str">
        <f t="shared" ca="1" si="14"/>
        <v/>
      </c>
    </row>
    <row r="145" spans="1:18" hidden="1" x14ac:dyDescent="0.2">
      <c r="A145" s="107">
        <v>138</v>
      </c>
      <c r="B145" s="107" t="str">
        <f ca="1">IFERROR(VLOOKUP(A145,'Rank unique CI-Prod-Spec'!I:J,2,FALSE),"")</f>
        <v/>
      </c>
      <c r="C145" s="122" t="str">
        <f ca="1">IFERROR(VLOOKUP(LEFT(B145,FIND("--",B145)-1),CatCostInp!D:E,2,FALSE),"")</f>
        <v/>
      </c>
      <c r="D145" s="122" t="str">
        <f ca="1">IFERROR(INDIRECT(ADDRESS(MATCH(VALUE(MID(B145,FIND("--",B145)+2,FIND("---",B145)-FIND("--",B145)-2)),CatProd!G:G,0),2,1,1,"CatProd")),"")</f>
        <v/>
      </c>
      <c r="E145" s="122" t="str">
        <f ca="1">IFERROR(INDIRECT(ADDRESS(MATCH(VALUE(RIGHT(B145,LEN(B145)-FIND("---",B145)-2)),CatProdSpec!I:I,0),3,1,1,"CatProdSpec")),"")</f>
        <v/>
      </c>
      <c r="F145" s="181" t="str">
        <f t="shared" ca="1" si="10"/>
        <v/>
      </c>
      <c r="G145" s="176" t="str">
        <f ca="1">IF(SUMIF(Pharmaceuticals!$C:$C,$B145,Pharmaceuticals!AG:AG)+SUMIF('Health Products &amp; Equipment'!$C:$C,$B145,'Health Products &amp; Equipment'!AG:AG)+SUMIF('Other Pharma &amp; Health Products'!$C:$C,$B145,'Other Pharma &amp; Health Products'!AG:AG)+SUMIF('PSM Costs'!$C:$C,$B145,'PSM Costs'!AG:AG)&gt;0,SUMIF(Pharmaceuticals!$C:$C,$B145,Pharmaceuticals!AG:AG)+SUMIF('Health Products &amp; Equipment'!$C:$C,$B145,'Health Products &amp; Equipment'!AG:AG)+SUMIF('Other Pharma &amp; Health Products'!$C:$C,$B145,'Other Pharma &amp; Health Products'!AG:AG)+SUMIF('PSM Costs'!$C:$C,$B145,'PSM Costs'!AG:AG),"")</f>
        <v/>
      </c>
      <c r="H145" s="176" t="str">
        <f ca="1">IF(SUMIF(Pharmaceuticals!$C:$C,$B145,Pharmaceuticals!AH:AH)+SUMIF('Health Products &amp; Equipment'!$C:$C,$B145,'Health Products &amp; Equipment'!AH:AH)+SUMIF('Other Pharma &amp; Health Products'!$C:$C,$B145,'Other Pharma &amp; Health Products'!AH:AH)+SUMIF('PSM Costs'!$C:$C,$B145,'PSM Costs'!AH:AH)&gt;0,SUMIF(Pharmaceuticals!$C:$C,$B145,Pharmaceuticals!AH:AH)+SUMIF('Health Products &amp; Equipment'!$C:$C,$B145,'Health Products &amp; Equipment'!AH:AH)+SUMIF('Other Pharma &amp; Health Products'!$C:$C,$B145,'Other Pharma &amp; Health Products'!AH:AH)+SUMIF('PSM Costs'!$C:$C,$B145,'PSM Costs'!AH:AH),"")</f>
        <v/>
      </c>
      <c r="I145" s="182" t="str">
        <f t="shared" ca="1" si="11"/>
        <v/>
      </c>
      <c r="J145" s="123" t="str">
        <f ca="1">IF(SUMIF(Pharmaceuticals!$C:$C,$B145,Pharmaceuticals!AT:AT)+SUMIF('Health Products &amp; Equipment'!$C:$C,$B145,'Health Products &amp; Equipment'!AT:AT)+SUMIF('Other Pharma &amp; Health Products'!$C:$C,$B145,'Other Pharma &amp; Health Products'!AT:AT)+SUMIF('PSM Costs'!$C:$C,$B145,'PSM Costs'!AT:AT)&gt;0,SUMIF(Pharmaceuticals!$C:$C,$B145,Pharmaceuticals!AT:AT)+SUMIF('Health Products &amp; Equipment'!$C:$C,$B145,'Health Products &amp; Equipment'!AT:AT)+SUMIF('Other Pharma &amp; Health Products'!$C:$C,$B145,'Other Pharma &amp; Health Products'!AT:AT)+SUMIF('PSM Costs'!$C:$C,$B145,'PSM Costs'!AT:AT),"")</f>
        <v/>
      </c>
      <c r="K145" s="123" t="str">
        <f ca="1">IF(SUMIF(Pharmaceuticals!$C:$C,$B145,Pharmaceuticals!AU:AU)+SUMIF('Health Products &amp; Equipment'!$C:$C,$B145,'Health Products &amp; Equipment'!AU:AU)+SUMIF('Other Pharma &amp; Health Products'!$C:$C,$B145,'Other Pharma &amp; Health Products'!AU:AU)+SUMIF('PSM Costs'!$C:$C,$B145,'PSM Costs'!AU:AU)&gt;0,SUMIF(Pharmaceuticals!$C:$C,$B145,Pharmaceuticals!AU:AU)+SUMIF('Health Products &amp; Equipment'!$C:$C,$B145,'Health Products &amp; Equipment'!AU:AU)+SUMIF('Other Pharma &amp; Health Products'!$C:$C,$B145,'Other Pharma &amp; Health Products'!AU:AU)+SUMIF('PSM Costs'!$C:$C,$B145,'PSM Costs'!AU:AU),"")</f>
        <v/>
      </c>
      <c r="L145" s="181" t="str">
        <f t="shared" ca="1" si="12"/>
        <v/>
      </c>
      <c r="M145" s="176" t="str">
        <f ca="1">IF(SUMIF(Pharmaceuticals!$C:$C,$B145,Pharmaceuticals!BG:BG)+SUMIF('Health Products &amp; Equipment'!$C:$C,$B145,'Health Products &amp; Equipment'!BG:BG)+SUMIF('Other Pharma &amp; Health Products'!$C:$C,$B145,'Other Pharma &amp; Health Products'!BG:BG)+SUMIF('PSM Costs'!$C:$C,$B145,'PSM Costs'!BG:BG)&gt;0,SUMIF(Pharmaceuticals!$C:$C,$B145,Pharmaceuticals!BG:BG)+SUMIF('Health Products &amp; Equipment'!$C:$C,$B145,'Health Products &amp; Equipment'!BG:BG)+SUMIF('Other Pharma &amp; Health Products'!$C:$C,$B145,'Other Pharma &amp; Health Products'!BG:BG)+SUMIF('PSM Costs'!$C:$C,$B145,'PSM Costs'!BG:BG),"")</f>
        <v/>
      </c>
      <c r="N145" s="176" t="str">
        <f ca="1">IF(SUMIF(Pharmaceuticals!$C:$C,$B145,Pharmaceuticals!BH:BH)+SUMIF('Health Products &amp; Equipment'!$C:$C,$B145,'Health Products &amp; Equipment'!BH:BH)+SUMIF('Other Pharma &amp; Health Products'!$C:$C,$B145,'Other Pharma &amp; Health Products'!BH:BH)+SUMIF('PSM Costs'!$C:$C,$B145,'PSM Costs'!BH:BH)&gt;0,SUMIF(Pharmaceuticals!$C:$C,$B145,Pharmaceuticals!BH:BH)+SUMIF('Health Products &amp; Equipment'!$C:$C,$B145,'Health Products &amp; Equipment'!BH:BH)+SUMIF('Other Pharma &amp; Health Products'!$C:$C,$B145,'Other Pharma &amp; Health Products'!BH:BH)+SUMIF('PSM Costs'!$C:$C,$B145,'PSM Costs'!BH:BH),"")</f>
        <v/>
      </c>
      <c r="O145" s="182" t="str">
        <f t="shared" ca="1" si="13"/>
        <v/>
      </c>
      <c r="P145" s="123" t="str">
        <f ca="1">IF(SUMIF(Pharmaceuticals!$C:$C,$B145,Pharmaceuticals!BT:BT)+SUMIF('Health Products &amp; Equipment'!$C:$C,$B145,'Health Products &amp; Equipment'!BT:BT)+SUMIF('Other Pharma &amp; Health Products'!$C:$C,$B145,'Other Pharma &amp; Health Products'!BT:BT)+SUMIF('PSM Costs'!$C:$C,$B145,'PSM Costs'!BT:BT)&gt;0,SUMIF(Pharmaceuticals!$C:$C,$B145,Pharmaceuticals!BT:BT)+SUMIF('Health Products &amp; Equipment'!$C:$C,$B145,'Health Products &amp; Equipment'!BT:BT)+SUMIF('Other Pharma &amp; Health Products'!$C:$C,$B145,'Other Pharma &amp; Health Products'!BT:BT)+SUMIF('PSM Costs'!$C:$C,$B145,'PSM Costs'!BT:BT),"")</f>
        <v/>
      </c>
      <c r="Q145" s="123" t="str">
        <f ca="1">IF(SUMIF(Pharmaceuticals!$C:$C,$B145,Pharmaceuticals!BU:BU)+SUMIF('Health Products &amp; Equipment'!$C:$C,$B145,'Health Products &amp; Equipment'!BU:BU)+SUMIF('Other Pharma &amp; Health Products'!$C:$C,$B145,'Other Pharma &amp; Health Products'!BU:BU)+SUMIF('PSM Costs'!$C:$C,$B145,'PSM Costs'!BU:BU)&gt;0,SUMIF(Pharmaceuticals!$C:$C,$B145,Pharmaceuticals!BU:BU)+SUMIF('Health Products &amp; Equipment'!$C:$C,$B145,'Health Products &amp; Equipment'!BU:BU)+SUMIF('Other Pharma &amp; Health Products'!$C:$C,$B145,'Other Pharma &amp; Health Products'!BU:BU)+SUMIF('PSM Costs'!$C:$C,$B145,'PSM Costs'!BU:BU),"")</f>
        <v/>
      </c>
      <c r="R145" s="176" t="str">
        <f t="shared" ca="1" si="14"/>
        <v/>
      </c>
    </row>
    <row r="146" spans="1:18" hidden="1" x14ac:dyDescent="0.2">
      <c r="A146" s="107">
        <v>139</v>
      </c>
      <c r="B146" s="107" t="str">
        <f ca="1">IFERROR(VLOOKUP(A146,'Rank unique CI-Prod-Spec'!I:J,2,FALSE),"")</f>
        <v/>
      </c>
      <c r="C146" s="122" t="str">
        <f ca="1">IFERROR(VLOOKUP(LEFT(B146,FIND("--",B146)-1),CatCostInp!D:E,2,FALSE),"")</f>
        <v/>
      </c>
      <c r="D146" s="122" t="str">
        <f ca="1">IFERROR(INDIRECT(ADDRESS(MATCH(VALUE(MID(B146,FIND("--",B146)+2,FIND("---",B146)-FIND("--",B146)-2)),CatProd!G:G,0),2,1,1,"CatProd")),"")</f>
        <v/>
      </c>
      <c r="E146" s="122" t="str">
        <f ca="1">IFERROR(INDIRECT(ADDRESS(MATCH(VALUE(RIGHT(B146,LEN(B146)-FIND("---",B146)-2)),CatProdSpec!I:I,0),3,1,1,"CatProdSpec")),"")</f>
        <v/>
      </c>
      <c r="F146" s="181" t="str">
        <f t="shared" ca="1" si="10"/>
        <v/>
      </c>
      <c r="G146" s="176" t="str">
        <f ca="1">IF(SUMIF(Pharmaceuticals!$C:$C,$B146,Pharmaceuticals!AG:AG)+SUMIF('Health Products &amp; Equipment'!$C:$C,$B146,'Health Products &amp; Equipment'!AG:AG)+SUMIF('Other Pharma &amp; Health Products'!$C:$C,$B146,'Other Pharma &amp; Health Products'!AG:AG)+SUMIF('PSM Costs'!$C:$C,$B146,'PSM Costs'!AG:AG)&gt;0,SUMIF(Pharmaceuticals!$C:$C,$B146,Pharmaceuticals!AG:AG)+SUMIF('Health Products &amp; Equipment'!$C:$C,$B146,'Health Products &amp; Equipment'!AG:AG)+SUMIF('Other Pharma &amp; Health Products'!$C:$C,$B146,'Other Pharma &amp; Health Products'!AG:AG)+SUMIF('PSM Costs'!$C:$C,$B146,'PSM Costs'!AG:AG),"")</f>
        <v/>
      </c>
      <c r="H146" s="176" t="str">
        <f ca="1">IF(SUMIF(Pharmaceuticals!$C:$C,$B146,Pharmaceuticals!AH:AH)+SUMIF('Health Products &amp; Equipment'!$C:$C,$B146,'Health Products &amp; Equipment'!AH:AH)+SUMIF('Other Pharma &amp; Health Products'!$C:$C,$B146,'Other Pharma &amp; Health Products'!AH:AH)+SUMIF('PSM Costs'!$C:$C,$B146,'PSM Costs'!AH:AH)&gt;0,SUMIF(Pharmaceuticals!$C:$C,$B146,Pharmaceuticals!AH:AH)+SUMIF('Health Products &amp; Equipment'!$C:$C,$B146,'Health Products &amp; Equipment'!AH:AH)+SUMIF('Other Pharma &amp; Health Products'!$C:$C,$B146,'Other Pharma &amp; Health Products'!AH:AH)+SUMIF('PSM Costs'!$C:$C,$B146,'PSM Costs'!AH:AH),"")</f>
        <v/>
      </c>
      <c r="I146" s="182" t="str">
        <f t="shared" ca="1" si="11"/>
        <v/>
      </c>
      <c r="J146" s="123" t="str">
        <f ca="1">IF(SUMIF(Pharmaceuticals!$C:$C,$B146,Pharmaceuticals!AT:AT)+SUMIF('Health Products &amp; Equipment'!$C:$C,$B146,'Health Products &amp; Equipment'!AT:AT)+SUMIF('Other Pharma &amp; Health Products'!$C:$C,$B146,'Other Pharma &amp; Health Products'!AT:AT)+SUMIF('PSM Costs'!$C:$C,$B146,'PSM Costs'!AT:AT)&gt;0,SUMIF(Pharmaceuticals!$C:$C,$B146,Pharmaceuticals!AT:AT)+SUMIF('Health Products &amp; Equipment'!$C:$C,$B146,'Health Products &amp; Equipment'!AT:AT)+SUMIF('Other Pharma &amp; Health Products'!$C:$C,$B146,'Other Pharma &amp; Health Products'!AT:AT)+SUMIF('PSM Costs'!$C:$C,$B146,'PSM Costs'!AT:AT),"")</f>
        <v/>
      </c>
      <c r="K146" s="123" t="str">
        <f ca="1">IF(SUMIF(Pharmaceuticals!$C:$C,$B146,Pharmaceuticals!AU:AU)+SUMIF('Health Products &amp; Equipment'!$C:$C,$B146,'Health Products &amp; Equipment'!AU:AU)+SUMIF('Other Pharma &amp; Health Products'!$C:$C,$B146,'Other Pharma &amp; Health Products'!AU:AU)+SUMIF('PSM Costs'!$C:$C,$B146,'PSM Costs'!AU:AU)&gt;0,SUMIF(Pharmaceuticals!$C:$C,$B146,Pharmaceuticals!AU:AU)+SUMIF('Health Products &amp; Equipment'!$C:$C,$B146,'Health Products &amp; Equipment'!AU:AU)+SUMIF('Other Pharma &amp; Health Products'!$C:$C,$B146,'Other Pharma &amp; Health Products'!AU:AU)+SUMIF('PSM Costs'!$C:$C,$B146,'PSM Costs'!AU:AU),"")</f>
        <v/>
      </c>
      <c r="L146" s="181" t="str">
        <f t="shared" ca="1" si="12"/>
        <v/>
      </c>
      <c r="M146" s="176" t="str">
        <f ca="1">IF(SUMIF(Pharmaceuticals!$C:$C,$B146,Pharmaceuticals!BG:BG)+SUMIF('Health Products &amp; Equipment'!$C:$C,$B146,'Health Products &amp; Equipment'!BG:BG)+SUMIF('Other Pharma &amp; Health Products'!$C:$C,$B146,'Other Pharma &amp; Health Products'!BG:BG)+SUMIF('PSM Costs'!$C:$C,$B146,'PSM Costs'!BG:BG)&gt;0,SUMIF(Pharmaceuticals!$C:$C,$B146,Pharmaceuticals!BG:BG)+SUMIF('Health Products &amp; Equipment'!$C:$C,$B146,'Health Products &amp; Equipment'!BG:BG)+SUMIF('Other Pharma &amp; Health Products'!$C:$C,$B146,'Other Pharma &amp; Health Products'!BG:BG)+SUMIF('PSM Costs'!$C:$C,$B146,'PSM Costs'!BG:BG),"")</f>
        <v/>
      </c>
      <c r="N146" s="176" t="str">
        <f ca="1">IF(SUMIF(Pharmaceuticals!$C:$C,$B146,Pharmaceuticals!BH:BH)+SUMIF('Health Products &amp; Equipment'!$C:$C,$B146,'Health Products &amp; Equipment'!BH:BH)+SUMIF('Other Pharma &amp; Health Products'!$C:$C,$B146,'Other Pharma &amp; Health Products'!BH:BH)+SUMIF('PSM Costs'!$C:$C,$B146,'PSM Costs'!BH:BH)&gt;0,SUMIF(Pharmaceuticals!$C:$C,$B146,Pharmaceuticals!BH:BH)+SUMIF('Health Products &amp; Equipment'!$C:$C,$B146,'Health Products &amp; Equipment'!BH:BH)+SUMIF('Other Pharma &amp; Health Products'!$C:$C,$B146,'Other Pharma &amp; Health Products'!BH:BH)+SUMIF('PSM Costs'!$C:$C,$B146,'PSM Costs'!BH:BH),"")</f>
        <v/>
      </c>
      <c r="O146" s="182" t="str">
        <f t="shared" ca="1" si="13"/>
        <v/>
      </c>
      <c r="P146" s="123" t="str">
        <f ca="1">IF(SUMIF(Pharmaceuticals!$C:$C,$B146,Pharmaceuticals!BT:BT)+SUMIF('Health Products &amp; Equipment'!$C:$C,$B146,'Health Products &amp; Equipment'!BT:BT)+SUMIF('Other Pharma &amp; Health Products'!$C:$C,$B146,'Other Pharma &amp; Health Products'!BT:BT)+SUMIF('PSM Costs'!$C:$C,$B146,'PSM Costs'!BT:BT)&gt;0,SUMIF(Pharmaceuticals!$C:$C,$B146,Pharmaceuticals!BT:BT)+SUMIF('Health Products &amp; Equipment'!$C:$C,$B146,'Health Products &amp; Equipment'!BT:BT)+SUMIF('Other Pharma &amp; Health Products'!$C:$C,$B146,'Other Pharma &amp; Health Products'!BT:BT)+SUMIF('PSM Costs'!$C:$C,$B146,'PSM Costs'!BT:BT),"")</f>
        <v/>
      </c>
      <c r="Q146" s="123" t="str">
        <f ca="1">IF(SUMIF(Pharmaceuticals!$C:$C,$B146,Pharmaceuticals!BU:BU)+SUMIF('Health Products &amp; Equipment'!$C:$C,$B146,'Health Products &amp; Equipment'!BU:BU)+SUMIF('Other Pharma &amp; Health Products'!$C:$C,$B146,'Other Pharma &amp; Health Products'!BU:BU)+SUMIF('PSM Costs'!$C:$C,$B146,'PSM Costs'!BU:BU)&gt;0,SUMIF(Pharmaceuticals!$C:$C,$B146,Pharmaceuticals!BU:BU)+SUMIF('Health Products &amp; Equipment'!$C:$C,$B146,'Health Products &amp; Equipment'!BU:BU)+SUMIF('Other Pharma &amp; Health Products'!$C:$C,$B146,'Other Pharma &amp; Health Products'!BU:BU)+SUMIF('PSM Costs'!$C:$C,$B146,'PSM Costs'!BU:BU),"")</f>
        <v/>
      </c>
      <c r="R146" s="176" t="str">
        <f t="shared" ca="1" si="14"/>
        <v/>
      </c>
    </row>
    <row r="147" spans="1:18" hidden="1" x14ac:dyDescent="0.2">
      <c r="A147" s="107">
        <v>140</v>
      </c>
      <c r="B147" s="107" t="str">
        <f ca="1">IFERROR(VLOOKUP(A147,'Rank unique CI-Prod-Spec'!I:J,2,FALSE),"")</f>
        <v/>
      </c>
      <c r="C147" s="122" t="str">
        <f ca="1">IFERROR(VLOOKUP(LEFT(B147,FIND("--",B147)-1),CatCostInp!D:E,2,FALSE),"")</f>
        <v/>
      </c>
      <c r="D147" s="122" t="str">
        <f ca="1">IFERROR(INDIRECT(ADDRESS(MATCH(VALUE(MID(B147,FIND("--",B147)+2,FIND("---",B147)-FIND("--",B147)-2)),CatProd!G:G,0),2,1,1,"CatProd")),"")</f>
        <v/>
      </c>
      <c r="E147" s="122" t="str">
        <f ca="1">IFERROR(INDIRECT(ADDRESS(MATCH(VALUE(RIGHT(B147,LEN(B147)-FIND("---",B147)-2)),CatProdSpec!I:I,0),3,1,1,"CatProdSpec")),"")</f>
        <v/>
      </c>
      <c r="F147" s="181" t="str">
        <f t="shared" ca="1" si="10"/>
        <v/>
      </c>
      <c r="G147" s="176" t="str">
        <f ca="1">IF(SUMIF(Pharmaceuticals!$C:$C,$B147,Pharmaceuticals!AG:AG)+SUMIF('Health Products &amp; Equipment'!$C:$C,$B147,'Health Products &amp; Equipment'!AG:AG)+SUMIF('Other Pharma &amp; Health Products'!$C:$C,$B147,'Other Pharma &amp; Health Products'!AG:AG)+SUMIF('PSM Costs'!$C:$C,$B147,'PSM Costs'!AG:AG)&gt;0,SUMIF(Pharmaceuticals!$C:$C,$B147,Pharmaceuticals!AG:AG)+SUMIF('Health Products &amp; Equipment'!$C:$C,$B147,'Health Products &amp; Equipment'!AG:AG)+SUMIF('Other Pharma &amp; Health Products'!$C:$C,$B147,'Other Pharma &amp; Health Products'!AG:AG)+SUMIF('PSM Costs'!$C:$C,$B147,'PSM Costs'!AG:AG),"")</f>
        <v/>
      </c>
      <c r="H147" s="176" t="str">
        <f ca="1">IF(SUMIF(Pharmaceuticals!$C:$C,$B147,Pharmaceuticals!AH:AH)+SUMIF('Health Products &amp; Equipment'!$C:$C,$B147,'Health Products &amp; Equipment'!AH:AH)+SUMIF('Other Pharma &amp; Health Products'!$C:$C,$B147,'Other Pharma &amp; Health Products'!AH:AH)+SUMIF('PSM Costs'!$C:$C,$B147,'PSM Costs'!AH:AH)&gt;0,SUMIF(Pharmaceuticals!$C:$C,$B147,Pharmaceuticals!AH:AH)+SUMIF('Health Products &amp; Equipment'!$C:$C,$B147,'Health Products &amp; Equipment'!AH:AH)+SUMIF('Other Pharma &amp; Health Products'!$C:$C,$B147,'Other Pharma &amp; Health Products'!AH:AH)+SUMIF('PSM Costs'!$C:$C,$B147,'PSM Costs'!AH:AH),"")</f>
        <v/>
      </c>
      <c r="I147" s="182" t="str">
        <f t="shared" ca="1" si="11"/>
        <v/>
      </c>
      <c r="J147" s="123" t="str">
        <f ca="1">IF(SUMIF(Pharmaceuticals!$C:$C,$B147,Pharmaceuticals!AT:AT)+SUMIF('Health Products &amp; Equipment'!$C:$C,$B147,'Health Products &amp; Equipment'!AT:AT)+SUMIF('Other Pharma &amp; Health Products'!$C:$C,$B147,'Other Pharma &amp; Health Products'!AT:AT)+SUMIF('PSM Costs'!$C:$C,$B147,'PSM Costs'!AT:AT)&gt;0,SUMIF(Pharmaceuticals!$C:$C,$B147,Pharmaceuticals!AT:AT)+SUMIF('Health Products &amp; Equipment'!$C:$C,$B147,'Health Products &amp; Equipment'!AT:AT)+SUMIF('Other Pharma &amp; Health Products'!$C:$C,$B147,'Other Pharma &amp; Health Products'!AT:AT)+SUMIF('PSM Costs'!$C:$C,$B147,'PSM Costs'!AT:AT),"")</f>
        <v/>
      </c>
      <c r="K147" s="123" t="str">
        <f ca="1">IF(SUMIF(Pharmaceuticals!$C:$C,$B147,Pharmaceuticals!AU:AU)+SUMIF('Health Products &amp; Equipment'!$C:$C,$B147,'Health Products &amp; Equipment'!AU:AU)+SUMIF('Other Pharma &amp; Health Products'!$C:$C,$B147,'Other Pharma &amp; Health Products'!AU:AU)+SUMIF('PSM Costs'!$C:$C,$B147,'PSM Costs'!AU:AU)&gt;0,SUMIF(Pharmaceuticals!$C:$C,$B147,Pharmaceuticals!AU:AU)+SUMIF('Health Products &amp; Equipment'!$C:$C,$B147,'Health Products &amp; Equipment'!AU:AU)+SUMIF('Other Pharma &amp; Health Products'!$C:$C,$B147,'Other Pharma &amp; Health Products'!AU:AU)+SUMIF('PSM Costs'!$C:$C,$B147,'PSM Costs'!AU:AU),"")</f>
        <v/>
      </c>
      <c r="L147" s="181" t="str">
        <f t="shared" ca="1" si="12"/>
        <v/>
      </c>
      <c r="M147" s="176" t="str">
        <f ca="1">IF(SUMIF(Pharmaceuticals!$C:$C,$B147,Pharmaceuticals!BG:BG)+SUMIF('Health Products &amp; Equipment'!$C:$C,$B147,'Health Products &amp; Equipment'!BG:BG)+SUMIF('Other Pharma &amp; Health Products'!$C:$C,$B147,'Other Pharma &amp; Health Products'!BG:BG)+SUMIF('PSM Costs'!$C:$C,$B147,'PSM Costs'!BG:BG)&gt;0,SUMIF(Pharmaceuticals!$C:$C,$B147,Pharmaceuticals!BG:BG)+SUMIF('Health Products &amp; Equipment'!$C:$C,$B147,'Health Products &amp; Equipment'!BG:BG)+SUMIF('Other Pharma &amp; Health Products'!$C:$C,$B147,'Other Pharma &amp; Health Products'!BG:BG)+SUMIF('PSM Costs'!$C:$C,$B147,'PSM Costs'!BG:BG),"")</f>
        <v/>
      </c>
      <c r="N147" s="176" t="str">
        <f ca="1">IF(SUMIF(Pharmaceuticals!$C:$C,$B147,Pharmaceuticals!BH:BH)+SUMIF('Health Products &amp; Equipment'!$C:$C,$B147,'Health Products &amp; Equipment'!BH:BH)+SUMIF('Other Pharma &amp; Health Products'!$C:$C,$B147,'Other Pharma &amp; Health Products'!BH:BH)+SUMIF('PSM Costs'!$C:$C,$B147,'PSM Costs'!BH:BH)&gt;0,SUMIF(Pharmaceuticals!$C:$C,$B147,Pharmaceuticals!BH:BH)+SUMIF('Health Products &amp; Equipment'!$C:$C,$B147,'Health Products &amp; Equipment'!BH:BH)+SUMIF('Other Pharma &amp; Health Products'!$C:$C,$B147,'Other Pharma &amp; Health Products'!BH:BH)+SUMIF('PSM Costs'!$C:$C,$B147,'PSM Costs'!BH:BH),"")</f>
        <v/>
      </c>
      <c r="O147" s="182" t="str">
        <f t="shared" ca="1" si="13"/>
        <v/>
      </c>
      <c r="P147" s="123" t="str">
        <f ca="1">IF(SUMIF(Pharmaceuticals!$C:$C,$B147,Pharmaceuticals!BT:BT)+SUMIF('Health Products &amp; Equipment'!$C:$C,$B147,'Health Products &amp; Equipment'!BT:BT)+SUMIF('Other Pharma &amp; Health Products'!$C:$C,$B147,'Other Pharma &amp; Health Products'!BT:BT)+SUMIF('PSM Costs'!$C:$C,$B147,'PSM Costs'!BT:BT)&gt;0,SUMIF(Pharmaceuticals!$C:$C,$B147,Pharmaceuticals!BT:BT)+SUMIF('Health Products &amp; Equipment'!$C:$C,$B147,'Health Products &amp; Equipment'!BT:BT)+SUMIF('Other Pharma &amp; Health Products'!$C:$C,$B147,'Other Pharma &amp; Health Products'!BT:BT)+SUMIF('PSM Costs'!$C:$C,$B147,'PSM Costs'!BT:BT),"")</f>
        <v/>
      </c>
      <c r="Q147" s="123" t="str">
        <f ca="1">IF(SUMIF(Pharmaceuticals!$C:$C,$B147,Pharmaceuticals!BU:BU)+SUMIF('Health Products &amp; Equipment'!$C:$C,$B147,'Health Products &amp; Equipment'!BU:BU)+SUMIF('Other Pharma &amp; Health Products'!$C:$C,$B147,'Other Pharma &amp; Health Products'!BU:BU)+SUMIF('PSM Costs'!$C:$C,$B147,'PSM Costs'!BU:BU)&gt;0,SUMIF(Pharmaceuticals!$C:$C,$B147,Pharmaceuticals!BU:BU)+SUMIF('Health Products &amp; Equipment'!$C:$C,$B147,'Health Products &amp; Equipment'!BU:BU)+SUMIF('Other Pharma &amp; Health Products'!$C:$C,$B147,'Other Pharma &amp; Health Products'!BU:BU)+SUMIF('PSM Costs'!$C:$C,$B147,'PSM Costs'!BU:BU),"")</f>
        <v/>
      </c>
      <c r="R147" s="176" t="str">
        <f t="shared" ca="1" si="14"/>
        <v/>
      </c>
    </row>
    <row r="148" spans="1:18" hidden="1" x14ac:dyDescent="0.2">
      <c r="A148" s="107">
        <v>141</v>
      </c>
      <c r="B148" s="107" t="str">
        <f ca="1">IFERROR(VLOOKUP(A148,'Rank unique CI-Prod-Spec'!I:J,2,FALSE),"")</f>
        <v/>
      </c>
      <c r="C148" s="122" t="str">
        <f ca="1">IFERROR(VLOOKUP(LEFT(B148,FIND("--",B148)-1),CatCostInp!D:E,2,FALSE),"")</f>
        <v/>
      </c>
      <c r="D148" s="122" t="str">
        <f ca="1">IFERROR(INDIRECT(ADDRESS(MATCH(VALUE(MID(B148,FIND("--",B148)+2,FIND("---",B148)-FIND("--",B148)-2)),CatProd!G:G,0),2,1,1,"CatProd")),"")</f>
        <v/>
      </c>
      <c r="E148" s="122" t="str">
        <f ca="1">IFERROR(INDIRECT(ADDRESS(MATCH(VALUE(RIGHT(B148,LEN(B148)-FIND("---",B148)-2)),CatProdSpec!I:I,0),3,1,1,"CatProdSpec")),"")</f>
        <v/>
      </c>
      <c r="F148" s="181" t="str">
        <f t="shared" ca="1" si="10"/>
        <v/>
      </c>
      <c r="G148" s="176" t="str">
        <f ca="1">IF(SUMIF(Pharmaceuticals!$C:$C,$B148,Pharmaceuticals!AG:AG)+SUMIF('Health Products &amp; Equipment'!$C:$C,$B148,'Health Products &amp; Equipment'!AG:AG)+SUMIF('Other Pharma &amp; Health Products'!$C:$C,$B148,'Other Pharma &amp; Health Products'!AG:AG)+SUMIF('PSM Costs'!$C:$C,$B148,'PSM Costs'!AG:AG)&gt;0,SUMIF(Pharmaceuticals!$C:$C,$B148,Pharmaceuticals!AG:AG)+SUMIF('Health Products &amp; Equipment'!$C:$C,$B148,'Health Products &amp; Equipment'!AG:AG)+SUMIF('Other Pharma &amp; Health Products'!$C:$C,$B148,'Other Pharma &amp; Health Products'!AG:AG)+SUMIF('PSM Costs'!$C:$C,$B148,'PSM Costs'!AG:AG),"")</f>
        <v/>
      </c>
      <c r="H148" s="176" t="str">
        <f ca="1">IF(SUMIF(Pharmaceuticals!$C:$C,$B148,Pharmaceuticals!AH:AH)+SUMIF('Health Products &amp; Equipment'!$C:$C,$B148,'Health Products &amp; Equipment'!AH:AH)+SUMIF('Other Pharma &amp; Health Products'!$C:$C,$B148,'Other Pharma &amp; Health Products'!AH:AH)+SUMIF('PSM Costs'!$C:$C,$B148,'PSM Costs'!AH:AH)&gt;0,SUMIF(Pharmaceuticals!$C:$C,$B148,Pharmaceuticals!AH:AH)+SUMIF('Health Products &amp; Equipment'!$C:$C,$B148,'Health Products &amp; Equipment'!AH:AH)+SUMIF('Other Pharma &amp; Health Products'!$C:$C,$B148,'Other Pharma &amp; Health Products'!AH:AH)+SUMIF('PSM Costs'!$C:$C,$B148,'PSM Costs'!AH:AH),"")</f>
        <v/>
      </c>
      <c r="I148" s="182" t="str">
        <f t="shared" ca="1" si="11"/>
        <v/>
      </c>
      <c r="J148" s="123" t="str">
        <f ca="1">IF(SUMIF(Pharmaceuticals!$C:$C,$B148,Pharmaceuticals!AT:AT)+SUMIF('Health Products &amp; Equipment'!$C:$C,$B148,'Health Products &amp; Equipment'!AT:AT)+SUMIF('Other Pharma &amp; Health Products'!$C:$C,$B148,'Other Pharma &amp; Health Products'!AT:AT)+SUMIF('PSM Costs'!$C:$C,$B148,'PSM Costs'!AT:AT)&gt;0,SUMIF(Pharmaceuticals!$C:$C,$B148,Pharmaceuticals!AT:AT)+SUMIF('Health Products &amp; Equipment'!$C:$C,$B148,'Health Products &amp; Equipment'!AT:AT)+SUMIF('Other Pharma &amp; Health Products'!$C:$C,$B148,'Other Pharma &amp; Health Products'!AT:AT)+SUMIF('PSM Costs'!$C:$C,$B148,'PSM Costs'!AT:AT),"")</f>
        <v/>
      </c>
      <c r="K148" s="123" t="str">
        <f ca="1">IF(SUMIF(Pharmaceuticals!$C:$C,$B148,Pharmaceuticals!AU:AU)+SUMIF('Health Products &amp; Equipment'!$C:$C,$B148,'Health Products &amp; Equipment'!AU:AU)+SUMIF('Other Pharma &amp; Health Products'!$C:$C,$B148,'Other Pharma &amp; Health Products'!AU:AU)+SUMIF('PSM Costs'!$C:$C,$B148,'PSM Costs'!AU:AU)&gt;0,SUMIF(Pharmaceuticals!$C:$C,$B148,Pharmaceuticals!AU:AU)+SUMIF('Health Products &amp; Equipment'!$C:$C,$B148,'Health Products &amp; Equipment'!AU:AU)+SUMIF('Other Pharma &amp; Health Products'!$C:$C,$B148,'Other Pharma &amp; Health Products'!AU:AU)+SUMIF('PSM Costs'!$C:$C,$B148,'PSM Costs'!AU:AU),"")</f>
        <v/>
      </c>
      <c r="L148" s="181" t="str">
        <f t="shared" ca="1" si="12"/>
        <v/>
      </c>
      <c r="M148" s="176" t="str">
        <f ca="1">IF(SUMIF(Pharmaceuticals!$C:$C,$B148,Pharmaceuticals!BG:BG)+SUMIF('Health Products &amp; Equipment'!$C:$C,$B148,'Health Products &amp; Equipment'!BG:BG)+SUMIF('Other Pharma &amp; Health Products'!$C:$C,$B148,'Other Pharma &amp; Health Products'!BG:BG)+SUMIF('PSM Costs'!$C:$C,$B148,'PSM Costs'!BG:BG)&gt;0,SUMIF(Pharmaceuticals!$C:$C,$B148,Pharmaceuticals!BG:BG)+SUMIF('Health Products &amp; Equipment'!$C:$C,$B148,'Health Products &amp; Equipment'!BG:BG)+SUMIF('Other Pharma &amp; Health Products'!$C:$C,$B148,'Other Pharma &amp; Health Products'!BG:BG)+SUMIF('PSM Costs'!$C:$C,$B148,'PSM Costs'!BG:BG),"")</f>
        <v/>
      </c>
      <c r="N148" s="176" t="str">
        <f ca="1">IF(SUMIF(Pharmaceuticals!$C:$C,$B148,Pharmaceuticals!BH:BH)+SUMIF('Health Products &amp; Equipment'!$C:$C,$B148,'Health Products &amp; Equipment'!BH:BH)+SUMIF('Other Pharma &amp; Health Products'!$C:$C,$B148,'Other Pharma &amp; Health Products'!BH:BH)+SUMIF('PSM Costs'!$C:$C,$B148,'PSM Costs'!BH:BH)&gt;0,SUMIF(Pharmaceuticals!$C:$C,$B148,Pharmaceuticals!BH:BH)+SUMIF('Health Products &amp; Equipment'!$C:$C,$B148,'Health Products &amp; Equipment'!BH:BH)+SUMIF('Other Pharma &amp; Health Products'!$C:$C,$B148,'Other Pharma &amp; Health Products'!BH:BH)+SUMIF('PSM Costs'!$C:$C,$B148,'PSM Costs'!BH:BH),"")</f>
        <v/>
      </c>
      <c r="O148" s="182" t="str">
        <f t="shared" ca="1" si="13"/>
        <v/>
      </c>
      <c r="P148" s="123" t="str">
        <f ca="1">IF(SUMIF(Pharmaceuticals!$C:$C,$B148,Pharmaceuticals!BT:BT)+SUMIF('Health Products &amp; Equipment'!$C:$C,$B148,'Health Products &amp; Equipment'!BT:BT)+SUMIF('Other Pharma &amp; Health Products'!$C:$C,$B148,'Other Pharma &amp; Health Products'!BT:BT)+SUMIF('PSM Costs'!$C:$C,$B148,'PSM Costs'!BT:BT)&gt;0,SUMIF(Pharmaceuticals!$C:$C,$B148,Pharmaceuticals!BT:BT)+SUMIF('Health Products &amp; Equipment'!$C:$C,$B148,'Health Products &amp; Equipment'!BT:BT)+SUMIF('Other Pharma &amp; Health Products'!$C:$C,$B148,'Other Pharma &amp; Health Products'!BT:BT)+SUMIF('PSM Costs'!$C:$C,$B148,'PSM Costs'!BT:BT),"")</f>
        <v/>
      </c>
      <c r="Q148" s="123" t="str">
        <f ca="1">IF(SUMIF(Pharmaceuticals!$C:$C,$B148,Pharmaceuticals!BU:BU)+SUMIF('Health Products &amp; Equipment'!$C:$C,$B148,'Health Products &amp; Equipment'!BU:BU)+SUMIF('Other Pharma &amp; Health Products'!$C:$C,$B148,'Other Pharma &amp; Health Products'!BU:BU)+SUMIF('PSM Costs'!$C:$C,$B148,'PSM Costs'!BU:BU)&gt;0,SUMIF(Pharmaceuticals!$C:$C,$B148,Pharmaceuticals!BU:BU)+SUMIF('Health Products &amp; Equipment'!$C:$C,$B148,'Health Products &amp; Equipment'!BU:BU)+SUMIF('Other Pharma &amp; Health Products'!$C:$C,$B148,'Other Pharma &amp; Health Products'!BU:BU)+SUMIF('PSM Costs'!$C:$C,$B148,'PSM Costs'!BU:BU),"")</f>
        <v/>
      </c>
      <c r="R148" s="176" t="str">
        <f t="shared" ca="1" si="14"/>
        <v/>
      </c>
    </row>
    <row r="149" spans="1:18" hidden="1" x14ac:dyDescent="0.2">
      <c r="A149" s="107">
        <v>142</v>
      </c>
      <c r="B149" s="107" t="str">
        <f ca="1">IFERROR(VLOOKUP(A149,'Rank unique CI-Prod-Spec'!I:J,2,FALSE),"")</f>
        <v/>
      </c>
      <c r="C149" s="122" t="str">
        <f ca="1">IFERROR(VLOOKUP(LEFT(B149,FIND("--",B149)-1),CatCostInp!D:E,2,FALSE),"")</f>
        <v/>
      </c>
      <c r="D149" s="122" t="str">
        <f ca="1">IFERROR(INDIRECT(ADDRESS(MATCH(VALUE(MID(B149,FIND("--",B149)+2,FIND("---",B149)-FIND("--",B149)-2)),CatProd!G:G,0),2,1,1,"CatProd")),"")</f>
        <v/>
      </c>
      <c r="E149" s="122" t="str">
        <f ca="1">IFERROR(INDIRECT(ADDRESS(MATCH(VALUE(RIGHT(B149,LEN(B149)-FIND("---",B149)-2)),CatProdSpec!I:I,0),3,1,1,"CatProdSpec")),"")</f>
        <v/>
      </c>
      <c r="F149" s="181" t="str">
        <f t="shared" ca="1" si="10"/>
        <v/>
      </c>
      <c r="G149" s="176" t="str">
        <f ca="1">IF(SUMIF(Pharmaceuticals!$C:$C,$B149,Pharmaceuticals!AG:AG)+SUMIF('Health Products &amp; Equipment'!$C:$C,$B149,'Health Products &amp; Equipment'!AG:AG)+SUMIF('Other Pharma &amp; Health Products'!$C:$C,$B149,'Other Pharma &amp; Health Products'!AG:AG)+SUMIF('PSM Costs'!$C:$C,$B149,'PSM Costs'!AG:AG)&gt;0,SUMIF(Pharmaceuticals!$C:$C,$B149,Pharmaceuticals!AG:AG)+SUMIF('Health Products &amp; Equipment'!$C:$C,$B149,'Health Products &amp; Equipment'!AG:AG)+SUMIF('Other Pharma &amp; Health Products'!$C:$C,$B149,'Other Pharma &amp; Health Products'!AG:AG)+SUMIF('PSM Costs'!$C:$C,$B149,'PSM Costs'!AG:AG),"")</f>
        <v/>
      </c>
      <c r="H149" s="176" t="str">
        <f ca="1">IF(SUMIF(Pharmaceuticals!$C:$C,$B149,Pharmaceuticals!AH:AH)+SUMIF('Health Products &amp; Equipment'!$C:$C,$B149,'Health Products &amp; Equipment'!AH:AH)+SUMIF('Other Pharma &amp; Health Products'!$C:$C,$B149,'Other Pharma &amp; Health Products'!AH:AH)+SUMIF('PSM Costs'!$C:$C,$B149,'PSM Costs'!AH:AH)&gt;0,SUMIF(Pharmaceuticals!$C:$C,$B149,Pharmaceuticals!AH:AH)+SUMIF('Health Products &amp; Equipment'!$C:$C,$B149,'Health Products &amp; Equipment'!AH:AH)+SUMIF('Other Pharma &amp; Health Products'!$C:$C,$B149,'Other Pharma &amp; Health Products'!AH:AH)+SUMIF('PSM Costs'!$C:$C,$B149,'PSM Costs'!AH:AH),"")</f>
        <v/>
      </c>
      <c r="I149" s="182" t="str">
        <f t="shared" ca="1" si="11"/>
        <v/>
      </c>
      <c r="J149" s="123" t="str">
        <f ca="1">IF(SUMIF(Pharmaceuticals!$C:$C,$B149,Pharmaceuticals!AT:AT)+SUMIF('Health Products &amp; Equipment'!$C:$C,$B149,'Health Products &amp; Equipment'!AT:AT)+SUMIF('Other Pharma &amp; Health Products'!$C:$C,$B149,'Other Pharma &amp; Health Products'!AT:AT)+SUMIF('PSM Costs'!$C:$C,$B149,'PSM Costs'!AT:AT)&gt;0,SUMIF(Pharmaceuticals!$C:$C,$B149,Pharmaceuticals!AT:AT)+SUMIF('Health Products &amp; Equipment'!$C:$C,$B149,'Health Products &amp; Equipment'!AT:AT)+SUMIF('Other Pharma &amp; Health Products'!$C:$C,$B149,'Other Pharma &amp; Health Products'!AT:AT)+SUMIF('PSM Costs'!$C:$C,$B149,'PSM Costs'!AT:AT),"")</f>
        <v/>
      </c>
      <c r="K149" s="123" t="str">
        <f ca="1">IF(SUMIF(Pharmaceuticals!$C:$C,$B149,Pharmaceuticals!AU:AU)+SUMIF('Health Products &amp; Equipment'!$C:$C,$B149,'Health Products &amp; Equipment'!AU:AU)+SUMIF('Other Pharma &amp; Health Products'!$C:$C,$B149,'Other Pharma &amp; Health Products'!AU:AU)+SUMIF('PSM Costs'!$C:$C,$B149,'PSM Costs'!AU:AU)&gt;0,SUMIF(Pharmaceuticals!$C:$C,$B149,Pharmaceuticals!AU:AU)+SUMIF('Health Products &amp; Equipment'!$C:$C,$B149,'Health Products &amp; Equipment'!AU:AU)+SUMIF('Other Pharma &amp; Health Products'!$C:$C,$B149,'Other Pharma &amp; Health Products'!AU:AU)+SUMIF('PSM Costs'!$C:$C,$B149,'PSM Costs'!AU:AU),"")</f>
        <v/>
      </c>
      <c r="L149" s="181" t="str">
        <f t="shared" ca="1" si="12"/>
        <v/>
      </c>
      <c r="M149" s="176" t="str">
        <f ca="1">IF(SUMIF(Pharmaceuticals!$C:$C,$B149,Pharmaceuticals!BG:BG)+SUMIF('Health Products &amp; Equipment'!$C:$C,$B149,'Health Products &amp; Equipment'!BG:BG)+SUMIF('Other Pharma &amp; Health Products'!$C:$C,$B149,'Other Pharma &amp; Health Products'!BG:BG)+SUMIF('PSM Costs'!$C:$C,$B149,'PSM Costs'!BG:BG)&gt;0,SUMIF(Pharmaceuticals!$C:$C,$B149,Pharmaceuticals!BG:BG)+SUMIF('Health Products &amp; Equipment'!$C:$C,$B149,'Health Products &amp; Equipment'!BG:BG)+SUMIF('Other Pharma &amp; Health Products'!$C:$C,$B149,'Other Pharma &amp; Health Products'!BG:BG)+SUMIF('PSM Costs'!$C:$C,$B149,'PSM Costs'!BG:BG),"")</f>
        <v/>
      </c>
      <c r="N149" s="176" t="str">
        <f ca="1">IF(SUMIF(Pharmaceuticals!$C:$C,$B149,Pharmaceuticals!BH:BH)+SUMIF('Health Products &amp; Equipment'!$C:$C,$B149,'Health Products &amp; Equipment'!BH:BH)+SUMIF('Other Pharma &amp; Health Products'!$C:$C,$B149,'Other Pharma &amp; Health Products'!BH:BH)+SUMIF('PSM Costs'!$C:$C,$B149,'PSM Costs'!BH:BH)&gt;0,SUMIF(Pharmaceuticals!$C:$C,$B149,Pharmaceuticals!BH:BH)+SUMIF('Health Products &amp; Equipment'!$C:$C,$B149,'Health Products &amp; Equipment'!BH:BH)+SUMIF('Other Pharma &amp; Health Products'!$C:$C,$B149,'Other Pharma &amp; Health Products'!BH:BH)+SUMIF('PSM Costs'!$C:$C,$B149,'PSM Costs'!BH:BH),"")</f>
        <v/>
      </c>
      <c r="O149" s="182" t="str">
        <f t="shared" ca="1" si="13"/>
        <v/>
      </c>
      <c r="P149" s="123" t="str">
        <f ca="1">IF(SUMIF(Pharmaceuticals!$C:$C,$B149,Pharmaceuticals!BT:BT)+SUMIF('Health Products &amp; Equipment'!$C:$C,$B149,'Health Products &amp; Equipment'!BT:BT)+SUMIF('Other Pharma &amp; Health Products'!$C:$C,$B149,'Other Pharma &amp; Health Products'!BT:BT)+SUMIF('PSM Costs'!$C:$C,$B149,'PSM Costs'!BT:BT)&gt;0,SUMIF(Pharmaceuticals!$C:$C,$B149,Pharmaceuticals!BT:BT)+SUMIF('Health Products &amp; Equipment'!$C:$C,$B149,'Health Products &amp; Equipment'!BT:BT)+SUMIF('Other Pharma &amp; Health Products'!$C:$C,$B149,'Other Pharma &amp; Health Products'!BT:BT)+SUMIF('PSM Costs'!$C:$C,$B149,'PSM Costs'!BT:BT),"")</f>
        <v/>
      </c>
      <c r="Q149" s="123" t="str">
        <f ca="1">IF(SUMIF(Pharmaceuticals!$C:$C,$B149,Pharmaceuticals!BU:BU)+SUMIF('Health Products &amp; Equipment'!$C:$C,$B149,'Health Products &amp; Equipment'!BU:BU)+SUMIF('Other Pharma &amp; Health Products'!$C:$C,$B149,'Other Pharma &amp; Health Products'!BU:BU)+SUMIF('PSM Costs'!$C:$C,$B149,'PSM Costs'!BU:BU)&gt;0,SUMIF(Pharmaceuticals!$C:$C,$B149,Pharmaceuticals!BU:BU)+SUMIF('Health Products &amp; Equipment'!$C:$C,$B149,'Health Products &amp; Equipment'!BU:BU)+SUMIF('Other Pharma &amp; Health Products'!$C:$C,$B149,'Other Pharma &amp; Health Products'!BU:BU)+SUMIF('PSM Costs'!$C:$C,$B149,'PSM Costs'!BU:BU),"")</f>
        <v/>
      </c>
      <c r="R149" s="176" t="str">
        <f t="shared" ca="1" si="14"/>
        <v/>
      </c>
    </row>
    <row r="150" spans="1:18" hidden="1" x14ac:dyDescent="0.2">
      <c r="A150" s="107">
        <v>143</v>
      </c>
      <c r="B150" s="107" t="str">
        <f ca="1">IFERROR(VLOOKUP(A150,'Rank unique CI-Prod-Spec'!I:J,2,FALSE),"")</f>
        <v/>
      </c>
      <c r="C150" s="122" t="str">
        <f ca="1">IFERROR(VLOOKUP(LEFT(B150,FIND("--",B150)-1),CatCostInp!D:E,2,FALSE),"")</f>
        <v/>
      </c>
      <c r="D150" s="122" t="str">
        <f ca="1">IFERROR(INDIRECT(ADDRESS(MATCH(VALUE(MID(B150,FIND("--",B150)+2,FIND("---",B150)-FIND("--",B150)-2)),CatProd!G:G,0),2,1,1,"CatProd")),"")</f>
        <v/>
      </c>
      <c r="E150" s="122" t="str">
        <f ca="1">IFERROR(INDIRECT(ADDRESS(MATCH(VALUE(RIGHT(B150,LEN(B150)-FIND("---",B150)-2)),CatProdSpec!I:I,0),3,1,1,"CatProdSpec")),"")</f>
        <v/>
      </c>
      <c r="F150" s="181" t="str">
        <f t="shared" ca="1" si="10"/>
        <v/>
      </c>
      <c r="G150" s="176" t="str">
        <f ca="1">IF(SUMIF(Pharmaceuticals!$C:$C,$B150,Pharmaceuticals!AG:AG)+SUMIF('Health Products &amp; Equipment'!$C:$C,$B150,'Health Products &amp; Equipment'!AG:AG)+SUMIF('Other Pharma &amp; Health Products'!$C:$C,$B150,'Other Pharma &amp; Health Products'!AG:AG)+SUMIF('PSM Costs'!$C:$C,$B150,'PSM Costs'!AG:AG)&gt;0,SUMIF(Pharmaceuticals!$C:$C,$B150,Pharmaceuticals!AG:AG)+SUMIF('Health Products &amp; Equipment'!$C:$C,$B150,'Health Products &amp; Equipment'!AG:AG)+SUMIF('Other Pharma &amp; Health Products'!$C:$C,$B150,'Other Pharma &amp; Health Products'!AG:AG)+SUMIF('PSM Costs'!$C:$C,$B150,'PSM Costs'!AG:AG),"")</f>
        <v/>
      </c>
      <c r="H150" s="176" t="str">
        <f ca="1">IF(SUMIF(Pharmaceuticals!$C:$C,$B150,Pharmaceuticals!AH:AH)+SUMIF('Health Products &amp; Equipment'!$C:$C,$B150,'Health Products &amp; Equipment'!AH:AH)+SUMIF('Other Pharma &amp; Health Products'!$C:$C,$B150,'Other Pharma &amp; Health Products'!AH:AH)+SUMIF('PSM Costs'!$C:$C,$B150,'PSM Costs'!AH:AH)&gt;0,SUMIF(Pharmaceuticals!$C:$C,$B150,Pharmaceuticals!AH:AH)+SUMIF('Health Products &amp; Equipment'!$C:$C,$B150,'Health Products &amp; Equipment'!AH:AH)+SUMIF('Other Pharma &amp; Health Products'!$C:$C,$B150,'Other Pharma &amp; Health Products'!AH:AH)+SUMIF('PSM Costs'!$C:$C,$B150,'PSM Costs'!AH:AH),"")</f>
        <v/>
      </c>
      <c r="I150" s="182" t="str">
        <f t="shared" ca="1" si="11"/>
        <v/>
      </c>
      <c r="J150" s="123" t="str">
        <f ca="1">IF(SUMIF(Pharmaceuticals!$C:$C,$B150,Pharmaceuticals!AT:AT)+SUMIF('Health Products &amp; Equipment'!$C:$C,$B150,'Health Products &amp; Equipment'!AT:AT)+SUMIF('Other Pharma &amp; Health Products'!$C:$C,$B150,'Other Pharma &amp; Health Products'!AT:AT)+SUMIF('PSM Costs'!$C:$C,$B150,'PSM Costs'!AT:AT)&gt;0,SUMIF(Pharmaceuticals!$C:$C,$B150,Pharmaceuticals!AT:AT)+SUMIF('Health Products &amp; Equipment'!$C:$C,$B150,'Health Products &amp; Equipment'!AT:AT)+SUMIF('Other Pharma &amp; Health Products'!$C:$C,$B150,'Other Pharma &amp; Health Products'!AT:AT)+SUMIF('PSM Costs'!$C:$C,$B150,'PSM Costs'!AT:AT),"")</f>
        <v/>
      </c>
      <c r="K150" s="123" t="str">
        <f ca="1">IF(SUMIF(Pharmaceuticals!$C:$C,$B150,Pharmaceuticals!AU:AU)+SUMIF('Health Products &amp; Equipment'!$C:$C,$B150,'Health Products &amp; Equipment'!AU:AU)+SUMIF('Other Pharma &amp; Health Products'!$C:$C,$B150,'Other Pharma &amp; Health Products'!AU:AU)+SUMIF('PSM Costs'!$C:$C,$B150,'PSM Costs'!AU:AU)&gt;0,SUMIF(Pharmaceuticals!$C:$C,$B150,Pharmaceuticals!AU:AU)+SUMIF('Health Products &amp; Equipment'!$C:$C,$B150,'Health Products &amp; Equipment'!AU:AU)+SUMIF('Other Pharma &amp; Health Products'!$C:$C,$B150,'Other Pharma &amp; Health Products'!AU:AU)+SUMIF('PSM Costs'!$C:$C,$B150,'PSM Costs'!AU:AU),"")</f>
        <v/>
      </c>
      <c r="L150" s="181" t="str">
        <f t="shared" ca="1" si="12"/>
        <v/>
      </c>
      <c r="M150" s="176" t="str">
        <f ca="1">IF(SUMIF(Pharmaceuticals!$C:$C,$B150,Pharmaceuticals!BG:BG)+SUMIF('Health Products &amp; Equipment'!$C:$C,$B150,'Health Products &amp; Equipment'!BG:BG)+SUMIF('Other Pharma &amp; Health Products'!$C:$C,$B150,'Other Pharma &amp; Health Products'!BG:BG)+SUMIF('PSM Costs'!$C:$C,$B150,'PSM Costs'!BG:BG)&gt;0,SUMIF(Pharmaceuticals!$C:$C,$B150,Pharmaceuticals!BG:BG)+SUMIF('Health Products &amp; Equipment'!$C:$C,$B150,'Health Products &amp; Equipment'!BG:BG)+SUMIF('Other Pharma &amp; Health Products'!$C:$C,$B150,'Other Pharma &amp; Health Products'!BG:BG)+SUMIF('PSM Costs'!$C:$C,$B150,'PSM Costs'!BG:BG),"")</f>
        <v/>
      </c>
      <c r="N150" s="176" t="str">
        <f ca="1">IF(SUMIF(Pharmaceuticals!$C:$C,$B150,Pharmaceuticals!BH:BH)+SUMIF('Health Products &amp; Equipment'!$C:$C,$B150,'Health Products &amp; Equipment'!BH:BH)+SUMIF('Other Pharma &amp; Health Products'!$C:$C,$B150,'Other Pharma &amp; Health Products'!BH:BH)+SUMIF('PSM Costs'!$C:$C,$B150,'PSM Costs'!BH:BH)&gt;0,SUMIF(Pharmaceuticals!$C:$C,$B150,Pharmaceuticals!BH:BH)+SUMIF('Health Products &amp; Equipment'!$C:$C,$B150,'Health Products &amp; Equipment'!BH:BH)+SUMIF('Other Pharma &amp; Health Products'!$C:$C,$B150,'Other Pharma &amp; Health Products'!BH:BH)+SUMIF('PSM Costs'!$C:$C,$B150,'PSM Costs'!BH:BH),"")</f>
        <v/>
      </c>
      <c r="O150" s="182" t="str">
        <f t="shared" ca="1" si="13"/>
        <v/>
      </c>
      <c r="P150" s="123" t="str">
        <f ca="1">IF(SUMIF(Pharmaceuticals!$C:$C,$B150,Pharmaceuticals!BT:BT)+SUMIF('Health Products &amp; Equipment'!$C:$C,$B150,'Health Products &amp; Equipment'!BT:BT)+SUMIF('Other Pharma &amp; Health Products'!$C:$C,$B150,'Other Pharma &amp; Health Products'!BT:BT)+SUMIF('PSM Costs'!$C:$C,$B150,'PSM Costs'!BT:BT)&gt;0,SUMIF(Pharmaceuticals!$C:$C,$B150,Pharmaceuticals!BT:BT)+SUMIF('Health Products &amp; Equipment'!$C:$C,$B150,'Health Products &amp; Equipment'!BT:BT)+SUMIF('Other Pharma &amp; Health Products'!$C:$C,$B150,'Other Pharma &amp; Health Products'!BT:BT)+SUMIF('PSM Costs'!$C:$C,$B150,'PSM Costs'!BT:BT),"")</f>
        <v/>
      </c>
      <c r="Q150" s="123" t="str">
        <f ca="1">IF(SUMIF(Pharmaceuticals!$C:$C,$B150,Pharmaceuticals!BU:BU)+SUMIF('Health Products &amp; Equipment'!$C:$C,$B150,'Health Products &amp; Equipment'!BU:BU)+SUMIF('Other Pharma &amp; Health Products'!$C:$C,$B150,'Other Pharma &amp; Health Products'!BU:BU)+SUMIF('PSM Costs'!$C:$C,$B150,'PSM Costs'!BU:BU)&gt;0,SUMIF(Pharmaceuticals!$C:$C,$B150,Pharmaceuticals!BU:BU)+SUMIF('Health Products &amp; Equipment'!$C:$C,$B150,'Health Products &amp; Equipment'!BU:BU)+SUMIF('Other Pharma &amp; Health Products'!$C:$C,$B150,'Other Pharma &amp; Health Products'!BU:BU)+SUMIF('PSM Costs'!$C:$C,$B150,'PSM Costs'!BU:BU),"")</f>
        <v/>
      </c>
      <c r="R150" s="176" t="str">
        <f t="shared" ca="1" si="14"/>
        <v/>
      </c>
    </row>
    <row r="151" spans="1:18" hidden="1" x14ac:dyDescent="0.2">
      <c r="A151" s="107">
        <v>144</v>
      </c>
      <c r="B151" s="107" t="str">
        <f ca="1">IFERROR(VLOOKUP(A151,'Rank unique CI-Prod-Spec'!I:J,2,FALSE),"")</f>
        <v/>
      </c>
      <c r="C151" s="122" t="str">
        <f ca="1">IFERROR(VLOOKUP(LEFT(B151,FIND("--",B151)-1),CatCostInp!D:E,2,FALSE),"")</f>
        <v/>
      </c>
      <c r="D151" s="122" t="str">
        <f ca="1">IFERROR(INDIRECT(ADDRESS(MATCH(VALUE(MID(B151,FIND("--",B151)+2,FIND("---",B151)-FIND("--",B151)-2)),CatProd!G:G,0),2,1,1,"CatProd")),"")</f>
        <v/>
      </c>
      <c r="E151" s="122" t="str">
        <f ca="1">IFERROR(INDIRECT(ADDRESS(MATCH(VALUE(RIGHT(B151,LEN(B151)-FIND("---",B151)-2)),CatProdSpec!I:I,0),3,1,1,"CatProdSpec")),"")</f>
        <v/>
      </c>
      <c r="F151" s="181" t="str">
        <f t="shared" ca="1" si="10"/>
        <v/>
      </c>
      <c r="G151" s="176" t="str">
        <f ca="1">IF(SUMIF(Pharmaceuticals!$C:$C,$B151,Pharmaceuticals!AG:AG)+SUMIF('Health Products &amp; Equipment'!$C:$C,$B151,'Health Products &amp; Equipment'!AG:AG)+SUMIF('Other Pharma &amp; Health Products'!$C:$C,$B151,'Other Pharma &amp; Health Products'!AG:AG)+SUMIF('PSM Costs'!$C:$C,$B151,'PSM Costs'!AG:AG)&gt;0,SUMIF(Pharmaceuticals!$C:$C,$B151,Pharmaceuticals!AG:AG)+SUMIF('Health Products &amp; Equipment'!$C:$C,$B151,'Health Products &amp; Equipment'!AG:AG)+SUMIF('Other Pharma &amp; Health Products'!$C:$C,$B151,'Other Pharma &amp; Health Products'!AG:AG)+SUMIF('PSM Costs'!$C:$C,$B151,'PSM Costs'!AG:AG),"")</f>
        <v/>
      </c>
      <c r="H151" s="176" t="str">
        <f ca="1">IF(SUMIF(Pharmaceuticals!$C:$C,$B151,Pharmaceuticals!AH:AH)+SUMIF('Health Products &amp; Equipment'!$C:$C,$B151,'Health Products &amp; Equipment'!AH:AH)+SUMIF('Other Pharma &amp; Health Products'!$C:$C,$B151,'Other Pharma &amp; Health Products'!AH:AH)+SUMIF('PSM Costs'!$C:$C,$B151,'PSM Costs'!AH:AH)&gt;0,SUMIF(Pharmaceuticals!$C:$C,$B151,Pharmaceuticals!AH:AH)+SUMIF('Health Products &amp; Equipment'!$C:$C,$B151,'Health Products &amp; Equipment'!AH:AH)+SUMIF('Other Pharma &amp; Health Products'!$C:$C,$B151,'Other Pharma &amp; Health Products'!AH:AH)+SUMIF('PSM Costs'!$C:$C,$B151,'PSM Costs'!AH:AH),"")</f>
        <v/>
      </c>
      <c r="I151" s="182" t="str">
        <f t="shared" ca="1" si="11"/>
        <v/>
      </c>
      <c r="J151" s="123" t="str">
        <f ca="1">IF(SUMIF(Pharmaceuticals!$C:$C,$B151,Pharmaceuticals!AT:AT)+SUMIF('Health Products &amp; Equipment'!$C:$C,$B151,'Health Products &amp; Equipment'!AT:AT)+SUMIF('Other Pharma &amp; Health Products'!$C:$C,$B151,'Other Pharma &amp; Health Products'!AT:AT)+SUMIF('PSM Costs'!$C:$C,$B151,'PSM Costs'!AT:AT)&gt;0,SUMIF(Pharmaceuticals!$C:$C,$B151,Pharmaceuticals!AT:AT)+SUMIF('Health Products &amp; Equipment'!$C:$C,$B151,'Health Products &amp; Equipment'!AT:AT)+SUMIF('Other Pharma &amp; Health Products'!$C:$C,$B151,'Other Pharma &amp; Health Products'!AT:AT)+SUMIF('PSM Costs'!$C:$C,$B151,'PSM Costs'!AT:AT),"")</f>
        <v/>
      </c>
      <c r="K151" s="123" t="str">
        <f ca="1">IF(SUMIF(Pharmaceuticals!$C:$C,$B151,Pharmaceuticals!AU:AU)+SUMIF('Health Products &amp; Equipment'!$C:$C,$B151,'Health Products &amp; Equipment'!AU:AU)+SUMIF('Other Pharma &amp; Health Products'!$C:$C,$B151,'Other Pharma &amp; Health Products'!AU:AU)+SUMIF('PSM Costs'!$C:$C,$B151,'PSM Costs'!AU:AU)&gt;0,SUMIF(Pharmaceuticals!$C:$C,$B151,Pharmaceuticals!AU:AU)+SUMIF('Health Products &amp; Equipment'!$C:$C,$B151,'Health Products &amp; Equipment'!AU:AU)+SUMIF('Other Pharma &amp; Health Products'!$C:$C,$B151,'Other Pharma &amp; Health Products'!AU:AU)+SUMIF('PSM Costs'!$C:$C,$B151,'PSM Costs'!AU:AU),"")</f>
        <v/>
      </c>
      <c r="L151" s="181" t="str">
        <f t="shared" ca="1" si="12"/>
        <v/>
      </c>
      <c r="M151" s="176" t="str">
        <f ca="1">IF(SUMIF(Pharmaceuticals!$C:$C,$B151,Pharmaceuticals!BG:BG)+SUMIF('Health Products &amp; Equipment'!$C:$C,$B151,'Health Products &amp; Equipment'!BG:BG)+SUMIF('Other Pharma &amp; Health Products'!$C:$C,$B151,'Other Pharma &amp; Health Products'!BG:BG)+SUMIF('PSM Costs'!$C:$C,$B151,'PSM Costs'!BG:BG)&gt;0,SUMIF(Pharmaceuticals!$C:$C,$B151,Pharmaceuticals!BG:BG)+SUMIF('Health Products &amp; Equipment'!$C:$C,$B151,'Health Products &amp; Equipment'!BG:BG)+SUMIF('Other Pharma &amp; Health Products'!$C:$C,$B151,'Other Pharma &amp; Health Products'!BG:BG)+SUMIF('PSM Costs'!$C:$C,$B151,'PSM Costs'!BG:BG),"")</f>
        <v/>
      </c>
      <c r="N151" s="176" t="str">
        <f ca="1">IF(SUMIF(Pharmaceuticals!$C:$C,$B151,Pharmaceuticals!BH:BH)+SUMIF('Health Products &amp; Equipment'!$C:$C,$B151,'Health Products &amp; Equipment'!BH:BH)+SUMIF('Other Pharma &amp; Health Products'!$C:$C,$B151,'Other Pharma &amp; Health Products'!BH:BH)+SUMIF('PSM Costs'!$C:$C,$B151,'PSM Costs'!BH:BH)&gt;0,SUMIF(Pharmaceuticals!$C:$C,$B151,Pharmaceuticals!BH:BH)+SUMIF('Health Products &amp; Equipment'!$C:$C,$B151,'Health Products &amp; Equipment'!BH:BH)+SUMIF('Other Pharma &amp; Health Products'!$C:$C,$B151,'Other Pharma &amp; Health Products'!BH:BH)+SUMIF('PSM Costs'!$C:$C,$B151,'PSM Costs'!BH:BH),"")</f>
        <v/>
      </c>
      <c r="O151" s="182" t="str">
        <f t="shared" ca="1" si="13"/>
        <v/>
      </c>
      <c r="P151" s="123" t="str">
        <f ca="1">IF(SUMIF(Pharmaceuticals!$C:$C,$B151,Pharmaceuticals!BT:BT)+SUMIF('Health Products &amp; Equipment'!$C:$C,$B151,'Health Products &amp; Equipment'!BT:BT)+SUMIF('Other Pharma &amp; Health Products'!$C:$C,$B151,'Other Pharma &amp; Health Products'!BT:BT)+SUMIF('PSM Costs'!$C:$C,$B151,'PSM Costs'!BT:BT)&gt;0,SUMIF(Pharmaceuticals!$C:$C,$B151,Pharmaceuticals!BT:BT)+SUMIF('Health Products &amp; Equipment'!$C:$C,$B151,'Health Products &amp; Equipment'!BT:BT)+SUMIF('Other Pharma &amp; Health Products'!$C:$C,$B151,'Other Pharma &amp; Health Products'!BT:BT)+SUMIF('PSM Costs'!$C:$C,$B151,'PSM Costs'!BT:BT),"")</f>
        <v/>
      </c>
      <c r="Q151" s="123" t="str">
        <f ca="1">IF(SUMIF(Pharmaceuticals!$C:$C,$B151,Pharmaceuticals!BU:BU)+SUMIF('Health Products &amp; Equipment'!$C:$C,$B151,'Health Products &amp; Equipment'!BU:BU)+SUMIF('Other Pharma &amp; Health Products'!$C:$C,$B151,'Other Pharma &amp; Health Products'!BU:BU)+SUMIF('PSM Costs'!$C:$C,$B151,'PSM Costs'!BU:BU)&gt;0,SUMIF(Pharmaceuticals!$C:$C,$B151,Pharmaceuticals!BU:BU)+SUMIF('Health Products &amp; Equipment'!$C:$C,$B151,'Health Products &amp; Equipment'!BU:BU)+SUMIF('Other Pharma &amp; Health Products'!$C:$C,$B151,'Other Pharma &amp; Health Products'!BU:BU)+SUMIF('PSM Costs'!$C:$C,$B151,'PSM Costs'!BU:BU),"")</f>
        <v/>
      </c>
      <c r="R151" s="176" t="str">
        <f t="shared" ca="1" si="14"/>
        <v/>
      </c>
    </row>
    <row r="152" spans="1:18" hidden="1" x14ac:dyDescent="0.2">
      <c r="A152" s="107">
        <v>145</v>
      </c>
      <c r="B152" s="107" t="str">
        <f ca="1">IFERROR(VLOOKUP(A152,'Rank unique CI-Prod-Spec'!I:J,2,FALSE),"")</f>
        <v/>
      </c>
      <c r="C152" s="122" t="str">
        <f ca="1">IFERROR(VLOOKUP(LEFT(B152,FIND("--",B152)-1),CatCostInp!D:E,2,FALSE),"")</f>
        <v/>
      </c>
      <c r="D152" s="122" t="str">
        <f ca="1">IFERROR(INDIRECT(ADDRESS(MATCH(VALUE(MID(B152,FIND("--",B152)+2,FIND("---",B152)-FIND("--",B152)-2)),CatProd!G:G,0),2,1,1,"CatProd")),"")</f>
        <v/>
      </c>
      <c r="E152" s="122" t="str">
        <f ca="1">IFERROR(INDIRECT(ADDRESS(MATCH(VALUE(RIGHT(B152,LEN(B152)-FIND("---",B152)-2)),CatProdSpec!I:I,0),3,1,1,"CatProdSpec")),"")</f>
        <v/>
      </c>
      <c r="F152" s="181" t="str">
        <f t="shared" ca="1" si="10"/>
        <v/>
      </c>
      <c r="G152" s="176" t="str">
        <f ca="1">IF(SUMIF(Pharmaceuticals!$C:$C,$B152,Pharmaceuticals!AG:AG)+SUMIF('Health Products &amp; Equipment'!$C:$C,$B152,'Health Products &amp; Equipment'!AG:AG)+SUMIF('Other Pharma &amp; Health Products'!$C:$C,$B152,'Other Pharma &amp; Health Products'!AG:AG)+SUMIF('PSM Costs'!$C:$C,$B152,'PSM Costs'!AG:AG)&gt;0,SUMIF(Pharmaceuticals!$C:$C,$B152,Pharmaceuticals!AG:AG)+SUMIF('Health Products &amp; Equipment'!$C:$C,$B152,'Health Products &amp; Equipment'!AG:AG)+SUMIF('Other Pharma &amp; Health Products'!$C:$C,$B152,'Other Pharma &amp; Health Products'!AG:AG)+SUMIF('PSM Costs'!$C:$C,$B152,'PSM Costs'!AG:AG),"")</f>
        <v/>
      </c>
      <c r="H152" s="176" t="str">
        <f ca="1">IF(SUMIF(Pharmaceuticals!$C:$C,$B152,Pharmaceuticals!AH:AH)+SUMIF('Health Products &amp; Equipment'!$C:$C,$B152,'Health Products &amp; Equipment'!AH:AH)+SUMIF('Other Pharma &amp; Health Products'!$C:$C,$B152,'Other Pharma &amp; Health Products'!AH:AH)+SUMIF('PSM Costs'!$C:$C,$B152,'PSM Costs'!AH:AH)&gt;0,SUMIF(Pharmaceuticals!$C:$C,$B152,Pharmaceuticals!AH:AH)+SUMIF('Health Products &amp; Equipment'!$C:$C,$B152,'Health Products &amp; Equipment'!AH:AH)+SUMIF('Other Pharma &amp; Health Products'!$C:$C,$B152,'Other Pharma &amp; Health Products'!AH:AH)+SUMIF('PSM Costs'!$C:$C,$B152,'PSM Costs'!AH:AH),"")</f>
        <v/>
      </c>
      <c r="I152" s="182" t="str">
        <f t="shared" ca="1" si="11"/>
        <v/>
      </c>
      <c r="J152" s="123" t="str">
        <f ca="1">IF(SUMIF(Pharmaceuticals!$C:$C,$B152,Pharmaceuticals!AT:AT)+SUMIF('Health Products &amp; Equipment'!$C:$C,$B152,'Health Products &amp; Equipment'!AT:AT)+SUMIF('Other Pharma &amp; Health Products'!$C:$C,$B152,'Other Pharma &amp; Health Products'!AT:AT)+SUMIF('PSM Costs'!$C:$C,$B152,'PSM Costs'!AT:AT)&gt;0,SUMIF(Pharmaceuticals!$C:$C,$B152,Pharmaceuticals!AT:AT)+SUMIF('Health Products &amp; Equipment'!$C:$C,$B152,'Health Products &amp; Equipment'!AT:AT)+SUMIF('Other Pharma &amp; Health Products'!$C:$C,$B152,'Other Pharma &amp; Health Products'!AT:AT)+SUMIF('PSM Costs'!$C:$C,$B152,'PSM Costs'!AT:AT),"")</f>
        <v/>
      </c>
      <c r="K152" s="123" t="str">
        <f ca="1">IF(SUMIF(Pharmaceuticals!$C:$C,$B152,Pharmaceuticals!AU:AU)+SUMIF('Health Products &amp; Equipment'!$C:$C,$B152,'Health Products &amp; Equipment'!AU:AU)+SUMIF('Other Pharma &amp; Health Products'!$C:$C,$B152,'Other Pharma &amp; Health Products'!AU:AU)+SUMIF('PSM Costs'!$C:$C,$B152,'PSM Costs'!AU:AU)&gt;0,SUMIF(Pharmaceuticals!$C:$C,$B152,Pharmaceuticals!AU:AU)+SUMIF('Health Products &amp; Equipment'!$C:$C,$B152,'Health Products &amp; Equipment'!AU:AU)+SUMIF('Other Pharma &amp; Health Products'!$C:$C,$B152,'Other Pharma &amp; Health Products'!AU:AU)+SUMIF('PSM Costs'!$C:$C,$B152,'PSM Costs'!AU:AU),"")</f>
        <v/>
      </c>
      <c r="L152" s="181" t="str">
        <f t="shared" ca="1" si="12"/>
        <v/>
      </c>
      <c r="M152" s="176" t="str">
        <f ca="1">IF(SUMIF(Pharmaceuticals!$C:$C,$B152,Pharmaceuticals!BG:BG)+SUMIF('Health Products &amp; Equipment'!$C:$C,$B152,'Health Products &amp; Equipment'!BG:BG)+SUMIF('Other Pharma &amp; Health Products'!$C:$C,$B152,'Other Pharma &amp; Health Products'!BG:BG)+SUMIF('PSM Costs'!$C:$C,$B152,'PSM Costs'!BG:BG)&gt;0,SUMIF(Pharmaceuticals!$C:$C,$B152,Pharmaceuticals!BG:BG)+SUMIF('Health Products &amp; Equipment'!$C:$C,$B152,'Health Products &amp; Equipment'!BG:BG)+SUMIF('Other Pharma &amp; Health Products'!$C:$C,$B152,'Other Pharma &amp; Health Products'!BG:BG)+SUMIF('PSM Costs'!$C:$C,$B152,'PSM Costs'!BG:BG),"")</f>
        <v/>
      </c>
      <c r="N152" s="176" t="str">
        <f ca="1">IF(SUMIF(Pharmaceuticals!$C:$C,$B152,Pharmaceuticals!BH:BH)+SUMIF('Health Products &amp; Equipment'!$C:$C,$B152,'Health Products &amp; Equipment'!BH:BH)+SUMIF('Other Pharma &amp; Health Products'!$C:$C,$B152,'Other Pharma &amp; Health Products'!BH:BH)+SUMIF('PSM Costs'!$C:$C,$B152,'PSM Costs'!BH:BH)&gt;0,SUMIF(Pharmaceuticals!$C:$C,$B152,Pharmaceuticals!BH:BH)+SUMIF('Health Products &amp; Equipment'!$C:$C,$B152,'Health Products &amp; Equipment'!BH:BH)+SUMIF('Other Pharma &amp; Health Products'!$C:$C,$B152,'Other Pharma &amp; Health Products'!BH:BH)+SUMIF('PSM Costs'!$C:$C,$B152,'PSM Costs'!BH:BH),"")</f>
        <v/>
      </c>
      <c r="O152" s="182" t="str">
        <f t="shared" ca="1" si="13"/>
        <v/>
      </c>
      <c r="P152" s="123" t="str">
        <f ca="1">IF(SUMIF(Pharmaceuticals!$C:$C,$B152,Pharmaceuticals!BT:BT)+SUMIF('Health Products &amp; Equipment'!$C:$C,$B152,'Health Products &amp; Equipment'!BT:BT)+SUMIF('Other Pharma &amp; Health Products'!$C:$C,$B152,'Other Pharma &amp; Health Products'!BT:BT)+SUMIF('PSM Costs'!$C:$C,$B152,'PSM Costs'!BT:BT)&gt;0,SUMIF(Pharmaceuticals!$C:$C,$B152,Pharmaceuticals!BT:BT)+SUMIF('Health Products &amp; Equipment'!$C:$C,$B152,'Health Products &amp; Equipment'!BT:BT)+SUMIF('Other Pharma &amp; Health Products'!$C:$C,$B152,'Other Pharma &amp; Health Products'!BT:BT)+SUMIF('PSM Costs'!$C:$C,$B152,'PSM Costs'!BT:BT),"")</f>
        <v/>
      </c>
      <c r="Q152" s="123" t="str">
        <f ca="1">IF(SUMIF(Pharmaceuticals!$C:$C,$B152,Pharmaceuticals!BU:BU)+SUMIF('Health Products &amp; Equipment'!$C:$C,$B152,'Health Products &amp; Equipment'!BU:BU)+SUMIF('Other Pharma &amp; Health Products'!$C:$C,$B152,'Other Pharma &amp; Health Products'!BU:BU)+SUMIF('PSM Costs'!$C:$C,$B152,'PSM Costs'!BU:BU)&gt;0,SUMIF(Pharmaceuticals!$C:$C,$B152,Pharmaceuticals!BU:BU)+SUMIF('Health Products &amp; Equipment'!$C:$C,$B152,'Health Products &amp; Equipment'!BU:BU)+SUMIF('Other Pharma &amp; Health Products'!$C:$C,$B152,'Other Pharma &amp; Health Products'!BU:BU)+SUMIF('PSM Costs'!$C:$C,$B152,'PSM Costs'!BU:BU),"")</f>
        <v/>
      </c>
      <c r="R152" s="176" t="str">
        <f t="shared" ca="1" si="14"/>
        <v/>
      </c>
    </row>
    <row r="153" spans="1:18" hidden="1" x14ac:dyDescent="0.2">
      <c r="A153" s="107">
        <v>146</v>
      </c>
      <c r="B153" s="107" t="str">
        <f ca="1">IFERROR(VLOOKUP(A153,'Rank unique CI-Prod-Spec'!I:J,2,FALSE),"")</f>
        <v/>
      </c>
      <c r="C153" s="122" t="str">
        <f ca="1">IFERROR(VLOOKUP(LEFT(B153,FIND("--",B153)-1),CatCostInp!D:E,2,FALSE),"")</f>
        <v/>
      </c>
      <c r="D153" s="122" t="str">
        <f ca="1">IFERROR(INDIRECT(ADDRESS(MATCH(VALUE(MID(B153,FIND("--",B153)+2,FIND("---",B153)-FIND("--",B153)-2)),CatProd!G:G,0),2,1,1,"CatProd")),"")</f>
        <v/>
      </c>
      <c r="E153" s="122" t="str">
        <f ca="1">IFERROR(INDIRECT(ADDRESS(MATCH(VALUE(RIGHT(B153,LEN(B153)-FIND("---",B153)-2)),CatProdSpec!I:I,0),3,1,1,"CatProdSpec")),"")</f>
        <v/>
      </c>
      <c r="F153" s="181" t="str">
        <f t="shared" ca="1" si="10"/>
        <v/>
      </c>
      <c r="G153" s="176" t="str">
        <f ca="1">IF(SUMIF(Pharmaceuticals!$C:$C,$B153,Pharmaceuticals!AG:AG)+SUMIF('Health Products &amp; Equipment'!$C:$C,$B153,'Health Products &amp; Equipment'!AG:AG)+SUMIF('Other Pharma &amp; Health Products'!$C:$C,$B153,'Other Pharma &amp; Health Products'!AG:AG)+SUMIF('PSM Costs'!$C:$C,$B153,'PSM Costs'!AG:AG)&gt;0,SUMIF(Pharmaceuticals!$C:$C,$B153,Pharmaceuticals!AG:AG)+SUMIF('Health Products &amp; Equipment'!$C:$C,$B153,'Health Products &amp; Equipment'!AG:AG)+SUMIF('Other Pharma &amp; Health Products'!$C:$C,$B153,'Other Pharma &amp; Health Products'!AG:AG)+SUMIF('PSM Costs'!$C:$C,$B153,'PSM Costs'!AG:AG),"")</f>
        <v/>
      </c>
      <c r="H153" s="176" t="str">
        <f ca="1">IF(SUMIF(Pharmaceuticals!$C:$C,$B153,Pharmaceuticals!AH:AH)+SUMIF('Health Products &amp; Equipment'!$C:$C,$B153,'Health Products &amp; Equipment'!AH:AH)+SUMIF('Other Pharma &amp; Health Products'!$C:$C,$B153,'Other Pharma &amp; Health Products'!AH:AH)+SUMIF('PSM Costs'!$C:$C,$B153,'PSM Costs'!AH:AH)&gt;0,SUMIF(Pharmaceuticals!$C:$C,$B153,Pharmaceuticals!AH:AH)+SUMIF('Health Products &amp; Equipment'!$C:$C,$B153,'Health Products &amp; Equipment'!AH:AH)+SUMIF('Other Pharma &amp; Health Products'!$C:$C,$B153,'Other Pharma &amp; Health Products'!AH:AH)+SUMIF('PSM Costs'!$C:$C,$B153,'PSM Costs'!AH:AH),"")</f>
        <v/>
      </c>
      <c r="I153" s="182" t="str">
        <f t="shared" ca="1" si="11"/>
        <v/>
      </c>
      <c r="J153" s="123" t="str">
        <f ca="1">IF(SUMIF(Pharmaceuticals!$C:$C,$B153,Pharmaceuticals!AT:AT)+SUMIF('Health Products &amp; Equipment'!$C:$C,$B153,'Health Products &amp; Equipment'!AT:AT)+SUMIF('Other Pharma &amp; Health Products'!$C:$C,$B153,'Other Pharma &amp; Health Products'!AT:AT)+SUMIF('PSM Costs'!$C:$C,$B153,'PSM Costs'!AT:AT)&gt;0,SUMIF(Pharmaceuticals!$C:$C,$B153,Pharmaceuticals!AT:AT)+SUMIF('Health Products &amp; Equipment'!$C:$C,$B153,'Health Products &amp; Equipment'!AT:AT)+SUMIF('Other Pharma &amp; Health Products'!$C:$C,$B153,'Other Pharma &amp; Health Products'!AT:AT)+SUMIF('PSM Costs'!$C:$C,$B153,'PSM Costs'!AT:AT),"")</f>
        <v/>
      </c>
      <c r="K153" s="123" t="str">
        <f ca="1">IF(SUMIF(Pharmaceuticals!$C:$C,$B153,Pharmaceuticals!AU:AU)+SUMIF('Health Products &amp; Equipment'!$C:$C,$B153,'Health Products &amp; Equipment'!AU:AU)+SUMIF('Other Pharma &amp; Health Products'!$C:$C,$B153,'Other Pharma &amp; Health Products'!AU:AU)+SUMIF('PSM Costs'!$C:$C,$B153,'PSM Costs'!AU:AU)&gt;0,SUMIF(Pharmaceuticals!$C:$C,$B153,Pharmaceuticals!AU:AU)+SUMIF('Health Products &amp; Equipment'!$C:$C,$B153,'Health Products &amp; Equipment'!AU:AU)+SUMIF('Other Pharma &amp; Health Products'!$C:$C,$B153,'Other Pharma &amp; Health Products'!AU:AU)+SUMIF('PSM Costs'!$C:$C,$B153,'PSM Costs'!AU:AU),"")</f>
        <v/>
      </c>
      <c r="L153" s="181" t="str">
        <f t="shared" ca="1" si="12"/>
        <v/>
      </c>
      <c r="M153" s="176" t="str">
        <f ca="1">IF(SUMIF(Pharmaceuticals!$C:$C,$B153,Pharmaceuticals!BG:BG)+SUMIF('Health Products &amp; Equipment'!$C:$C,$B153,'Health Products &amp; Equipment'!BG:BG)+SUMIF('Other Pharma &amp; Health Products'!$C:$C,$B153,'Other Pharma &amp; Health Products'!BG:BG)+SUMIF('PSM Costs'!$C:$C,$B153,'PSM Costs'!BG:BG)&gt;0,SUMIF(Pharmaceuticals!$C:$C,$B153,Pharmaceuticals!BG:BG)+SUMIF('Health Products &amp; Equipment'!$C:$C,$B153,'Health Products &amp; Equipment'!BG:BG)+SUMIF('Other Pharma &amp; Health Products'!$C:$C,$B153,'Other Pharma &amp; Health Products'!BG:BG)+SUMIF('PSM Costs'!$C:$C,$B153,'PSM Costs'!BG:BG),"")</f>
        <v/>
      </c>
      <c r="N153" s="176" t="str">
        <f ca="1">IF(SUMIF(Pharmaceuticals!$C:$C,$B153,Pharmaceuticals!BH:BH)+SUMIF('Health Products &amp; Equipment'!$C:$C,$B153,'Health Products &amp; Equipment'!BH:BH)+SUMIF('Other Pharma &amp; Health Products'!$C:$C,$B153,'Other Pharma &amp; Health Products'!BH:BH)+SUMIF('PSM Costs'!$C:$C,$B153,'PSM Costs'!BH:BH)&gt;0,SUMIF(Pharmaceuticals!$C:$C,$B153,Pharmaceuticals!BH:BH)+SUMIF('Health Products &amp; Equipment'!$C:$C,$B153,'Health Products &amp; Equipment'!BH:BH)+SUMIF('Other Pharma &amp; Health Products'!$C:$C,$B153,'Other Pharma &amp; Health Products'!BH:BH)+SUMIF('PSM Costs'!$C:$C,$B153,'PSM Costs'!BH:BH),"")</f>
        <v/>
      </c>
      <c r="O153" s="182" t="str">
        <f t="shared" ca="1" si="13"/>
        <v/>
      </c>
      <c r="P153" s="123" t="str">
        <f ca="1">IF(SUMIF(Pharmaceuticals!$C:$C,$B153,Pharmaceuticals!BT:BT)+SUMIF('Health Products &amp; Equipment'!$C:$C,$B153,'Health Products &amp; Equipment'!BT:BT)+SUMIF('Other Pharma &amp; Health Products'!$C:$C,$B153,'Other Pharma &amp; Health Products'!BT:BT)+SUMIF('PSM Costs'!$C:$C,$B153,'PSM Costs'!BT:BT)&gt;0,SUMIF(Pharmaceuticals!$C:$C,$B153,Pharmaceuticals!BT:BT)+SUMIF('Health Products &amp; Equipment'!$C:$C,$B153,'Health Products &amp; Equipment'!BT:BT)+SUMIF('Other Pharma &amp; Health Products'!$C:$C,$B153,'Other Pharma &amp; Health Products'!BT:BT)+SUMIF('PSM Costs'!$C:$C,$B153,'PSM Costs'!BT:BT),"")</f>
        <v/>
      </c>
      <c r="Q153" s="123" t="str">
        <f ca="1">IF(SUMIF(Pharmaceuticals!$C:$C,$B153,Pharmaceuticals!BU:BU)+SUMIF('Health Products &amp; Equipment'!$C:$C,$B153,'Health Products &amp; Equipment'!BU:BU)+SUMIF('Other Pharma &amp; Health Products'!$C:$C,$B153,'Other Pharma &amp; Health Products'!BU:BU)+SUMIF('PSM Costs'!$C:$C,$B153,'PSM Costs'!BU:BU)&gt;0,SUMIF(Pharmaceuticals!$C:$C,$B153,Pharmaceuticals!BU:BU)+SUMIF('Health Products &amp; Equipment'!$C:$C,$B153,'Health Products &amp; Equipment'!BU:BU)+SUMIF('Other Pharma &amp; Health Products'!$C:$C,$B153,'Other Pharma &amp; Health Products'!BU:BU)+SUMIF('PSM Costs'!$C:$C,$B153,'PSM Costs'!BU:BU),"")</f>
        <v/>
      </c>
      <c r="R153" s="176" t="str">
        <f t="shared" ca="1" si="14"/>
        <v/>
      </c>
    </row>
    <row r="154" spans="1:18" hidden="1" x14ac:dyDescent="0.2">
      <c r="A154" s="107">
        <v>147</v>
      </c>
      <c r="B154" s="107" t="str">
        <f ca="1">IFERROR(VLOOKUP(A154,'Rank unique CI-Prod-Spec'!I:J,2,FALSE),"")</f>
        <v/>
      </c>
      <c r="C154" s="122" t="str">
        <f ca="1">IFERROR(VLOOKUP(LEFT(B154,FIND("--",B154)-1),CatCostInp!D:E,2,FALSE),"")</f>
        <v/>
      </c>
      <c r="D154" s="122" t="str">
        <f ca="1">IFERROR(INDIRECT(ADDRESS(MATCH(VALUE(MID(B154,FIND("--",B154)+2,FIND("---",B154)-FIND("--",B154)-2)),CatProd!G:G,0),2,1,1,"CatProd")),"")</f>
        <v/>
      </c>
      <c r="E154" s="122" t="str">
        <f ca="1">IFERROR(INDIRECT(ADDRESS(MATCH(VALUE(RIGHT(B154,LEN(B154)-FIND("---",B154)-2)),CatProdSpec!I:I,0),3,1,1,"CatProdSpec")),"")</f>
        <v/>
      </c>
      <c r="F154" s="181" t="str">
        <f t="shared" ca="1" si="10"/>
        <v/>
      </c>
      <c r="G154" s="176" t="str">
        <f ca="1">IF(SUMIF(Pharmaceuticals!$C:$C,$B154,Pharmaceuticals!AG:AG)+SUMIF('Health Products &amp; Equipment'!$C:$C,$B154,'Health Products &amp; Equipment'!AG:AG)+SUMIF('Other Pharma &amp; Health Products'!$C:$C,$B154,'Other Pharma &amp; Health Products'!AG:AG)+SUMIF('PSM Costs'!$C:$C,$B154,'PSM Costs'!AG:AG)&gt;0,SUMIF(Pharmaceuticals!$C:$C,$B154,Pharmaceuticals!AG:AG)+SUMIF('Health Products &amp; Equipment'!$C:$C,$B154,'Health Products &amp; Equipment'!AG:AG)+SUMIF('Other Pharma &amp; Health Products'!$C:$C,$B154,'Other Pharma &amp; Health Products'!AG:AG)+SUMIF('PSM Costs'!$C:$C,$B154,'PSM Costs'!AG:AG),"")</f>
        <v/>
      </c>
      <c r="H154" s="176" t="str">
        <f ca="1">IF(SUMIF(Pharmaceuticals!$C:$C,$B154,Pharmaceuticals!AH:AH)+SUMIF('Health Products &amp; Equipment'!$C:$C,$B154,'Health Products &amp; Equipment'!AH:AH)+SUMIF('Other Pharma &amp; Health Products'!$C:$C,$B154,'Other Pharma &amp; Health Products'!AH:AH)+SUMIF('PSM Costs'!$C:$C,$B154,'PSM Costs'!AH:AH)&gt;0,SUMIF(Pharmaceuticals!$C:$C,$B154,Pharmaceuticals!AH:AH)+SUMIF('Health Products &amp; Equipment'!$C:$C,$B154,'Health Products &amp; Equipment'!AH:AH)+SUMIF('Other Pharma &amp; Health Products'!$C:$C,$B154,'Other Pharma &amp; Health Products'!AH:AH)+SUMIF('PSM Costs'!$C:$C,$B154,'PSM Costs'!AH:AH),"")</f>
        <v/>
      </c>
      <c r="I154" s="182" t="str">
        <f t="shared" ca="1" si="11"/>
        <v/>
      </c>
      <c r="J154" s="123" t="str">
        <f ca="1">IF(SUMIF(Pharmaceuticals!$C:$C,$B154,Pharmaceuticals!AT:AT)+SUMIF('Health Products &amp; Equipment'!$C:$C,$B154,'Health Products &amp; Equipment'!AT:AT)+SUMIF('Other Pharma &amp; Health Products'!$C:$C,$B154,'Other Pharma &amp; Health Products'!AT:AT)+SUMIF('PSM Costs'!$C:$C,$B154,'PSM Costs'!AT:AT)&gt;0,SUMIF(Pharmaceuticals!$C:$C,$B154,Pharmaceuticals!AT:AT)+SUMIF('Health Products &amp; Equipment'!$C:$C,$B154,'Health Products &amp; Equipment'!AT:AT)+SUMIF('Other Pharma &amp; Health Products'!$C:$C,$B154,'Other Pharma &amp; Health Products'!AT:AT)+SUMIF('PSM Costs'!$C:$C,$B154,'PSM Costs'!AT:AT),"")</f>
        <v/>
      </c>
      <c r="K154" s="123" t="str">
        <f ca="1">IF(SUMIF(Pharmaceuticals!$C:$C,$B154,Pharmaceuticals!AU:AU)+SUMIF('Health Products &amp; Equipment'!$C:$C,$B154,'Health Products &amp; Equipment'!AU:AU)+SUMIF('Other Pharma &amp; Health Products'!$C:$C,$B154,'Other Pharma &amp; Health Products'!AU:AU)+SUMIF('PSM Costs'!$C:$C,$B154,'PSM Costs'!AU:AU)&gt;0,SUMIF(Pharmaceuticals!$C:$C,$B154,Pharmaceuticals!AU:AU)+SUMIF('Health Products &amp; Equipment'!$C:$C,$B154,'Health Products &amp; Equipment'!AU:AU)+SUMIF('Other Pharma &amp; Health Products'!$C:$C,$B154,'Other Pharma &amp; Health Products'!AU:AU)+SUMIF('PSM Costs'!$C:$C,$B154,'PSM Costs'!AU:AU),"")</f>
        <v/>
      </c>
      <c r="L154" s="181" t="str">
        <f t="shared" ca="1" si="12"/>
        <v/>
      </c>
      <c r="M154" s="176" t="str">
        <f ca="1">IF(SUMIF(Pharmaceuticals!$C:$C,$B154,Pharmaceuticals!BG:BG)+SUMIF('Health Products &amp; Equipment'!$C:$C,$B154,'Health Products &amp; Equipment'!BG:BG)+SUMIF('Other Pharma &amp; Health Products'!$C:$C,$B154,'Other Pharma &amp; Health Products'!BG:BG)+SUMIF('PSM Costs'!$C:$C,$B154,'PSM Costs'!BG:BG)&gt;0,SUMIF(Pharmaceuticals!$C:$C,$B154,Pharmaceuticals!BG:BG)+SUMIF('Health Products &amp; Equipment'!$C:$C,$B154,'Health Products &amp; Equipment'!BG:BG)+SUMIF('Other Pharma &amp; Health Products'!$C:$C,$B154,'Other Pharma &amp; Health Products'!BG:BG)+SUMIF('PSM Costs'!$C:$C,$B154,'PSM Costs'!BG:BG),"")</f>
        <v/>
      </c>
      <c r="N154" s="176" t="str">
        <f ca="1">IF(SUMIF(Pharmaceuticals!$C:$C,$B154,Pharmaceuticals!BH:BH)+SUMIF('Health Products &amp; Equipment'!$C:$C,$B154,'Health Products &amp; Equipment'!BH:BH)+SUMIF('Other Pharma &amp; Health Products'!$C:$C,$B154,'Other Pharma &amp; Health Products'!BH:BH)+SUMIF('PSM Costs'!$C:$C,$B154,'PSM Costs'!BH:BH)&gt;0,SUMIF(Pharmaceuticals!$C:$C,$B154,Pharmaceuticals!BH:BH)+SUMIF('Health Products &amp; Equipment'!$C:$C,$B154,'Health Products &amp; Equipment'!BH:BH)+SUMIF('Other Pharma &amp; Health Products'!$C:$C,$B154,'Other Pharma &amp; Health Products'!BH:BH)+SUMIF('PSM Costs'!$C:$C,$B154,'PSM Costs'!BH:BH),"")</f>
        <v/>
      </c>
      <c r="O154" s="182" t="str">
        <f t="shared" ca="1" si="13"/>
        <v/>
      </c>
      <c r="P154" s="123" t="str">
        <f ca="1">IF(SUMIF(Pharmaceuticals!$C:$C,$B154,Pharmaceuticals!BT:BT)+SUMIF('Health Products &amp; Equipment'!$C:$C,$B154,'Health Products &amp; Equipment'!BT:BT)+SUMIF('Other Pharma &amp; Health Products'!$C:$C,$B154,'Other Pharma &amp; Health Products'!BT:BT)+SUMIF('PSM Costs'!$C:$C,$B154,'PSM Costs'!BT:BT)&gt;0,SUMIF(Pharmaceuticals!$C:$C,$B154,Pharmaceuticals!BT:BT)+SUMIF('Health Products &amp; Equipment'!$C:$C,$B154,'Health Products &amp; Equipment'!BT:BT)+SUMIF('Other Pharma &amp; Health Products'!$C:$C,$B154,'Other Pharma &amp; Health Products'!BT:BT)+SUMIF('PSM Costs'!$C:$C,$B154,'PSM Costs'!BT:BT),"")</f>
        <v/>
      </c>
      <c r="Q154" s="123" t="str">
        <f ca="1">IF(SUMIF(Pharmaceuticals!$C:$C,$B154,Pharmaceuticals!BU:BU)+SUMIF('Health Products &amp; Equipment'!$C:$C,$B154,'Health Products &amp; Equipment'!BU:BU)+SUMIF('Other Pharma &amp; Health Products'!$C:$C,$B154,'Other Pharma &amp; Health Products'!BU:BU)+SUMIF('PSM Costs'!$C:$C,$B154,'PSM Costs'!BU:BU)&gt;0,SUMIF(Pharmaceuticals!$C:$C,$B154,Pharmaceuticals!BU:BU)+SUMIF('Health Products &amp; Equipment'!$C:$C,$B154,'Health Products &amp; Equipment'!BU:BU)+SUMIF('Other Pharma &amp; Health Products'!$C:$C,$B154,'Other Pharma &amp; Health Products'!BU:BU)+SUMIF('PSM Costs'!$C:$C,$B154,'PSM Costs'!BU:BU),"")</f>
        <v/>
      </c>
      <c r="R154" s="176" t="str">
        <f t="shared" ca="1" si="14"/>
        <v/>
      </c>
    </row>
    <row r="155" spans="1:18" hidden="1" x14ac:dyDescent="0.2">
      <c r="A155" s="107">
        <v>148</v>
      </c>
      <c r="B155" s="107" t="str">
        <f ca="1">IFERROR(VLOOKUP(A155,'Rank unique CI-Prod-Spec'!I:J,2,FALSE),"")</f>
        <v/>
      </c>
      <c r="C155" s="122" t="str">
        <f ca="1">IFERROR(VLOOKUP(LEFT(B155,FIND("--",B155)-1),CatCostInp!D:E,2,FALSE),"")</f>
        <v/>
      </c>
      <c r="D155" s="122" t="str">
        <f ca="1">IFERROR(INDIRECT(ADDRESS(MATCH(VALUE(MID(B155,FIND("--",B155)+2,FIND("---",B155)-FIND("--",B155)-2)),CatProd!G:G,0),2,1,1,"CatProd")),"")</f>
        <v/>
      </c>
      <c r="E155" s="122" t="str">
        <f ca="1">IFERROR(INDIRECT(ADDRESS(MATCH(VALUE(RIGHT(B155,LEN(B155)-FIND("---",B155)-2)),CatProdSpec!I:I,0),3,1,1,"CatProdSpec")),"")</f>
        <v/>
      </c>
      <c r="F155" s="181" t="str">
        <f t="shared" ca="1" si="10"/>
        <v/>
      </c>
      <c r="G155" s="176" t="str">
        <f ca="1">IF(SUMIF(Pharmaceuticals!$C:$C,$B155,Pharmaceuticals!AG:AG)+SUMIF('Health Products &amp; Equipment'!$C:$C,$B155,'Health Products &amp; Equipment'!AG:AG)+SUMIF('Other Pharma &amp; Health Products'!$C:$C,$B155,'Other Pharma &amp; Health Products'!AG:AG)+SUMIF('PSM Costs'!$C:$C,$B155,'PSM Costs'!AG:AG)&gt;0,SUMIF(Pharmaceuticals!$C:$C,$B155,Pharmaceuticals!AG:AG)+SUMIF('Health Products &amp; Equipment'!$C:$C,$B155,'Health Products &amp; Equipment'!AG:AG)+SUMIF('Other Pharma &amp; Health Products'!$C:$C,$B155,'Other Pharma &amp; Health Products'!AG:AG)+SUMIF('PSM Costs'!$C:$C,$B155,'PSM Costs'!AG:AG),"")</f>
        <v/>
      </c>
      <c r="H155" s="176" t="str">
        <f ca="1">IF(SUMIF(Pharmaceuticals!$C:$C,$B155,Pharmaceuticals!AH:AH)+SUMIF('Health Products &amp; Equipment'!$C:$C,$B155,'Health Products &amp; Equipment'!AH:AH)+SUMIF('Other Pharma &amp; Health Products'!$C:$C,$B155,'Other Pharma &amp; Health Products'!AH:AH)+SUMIF('PSM Costs'!$C:$C,$B155,'PSM Costs'!AH:AH)&gt;0,SUMIF(Pharmaceuticals!$C:$C,$B155,Pharmaceuticals!AH:AH)+SUMIF('Health Products &amp; Equipment'!$C:$C,$B155,'Health Products &amp; Equipment'!AH:AH)+SUMIF('Other Pharma &amp; Health Products'!$C:$C,$B155,'Other Pharma &amp; Health Products'!AH:AH)+SUMIF('PSM Costs'!$C:$C,$B155,'PSM Costs'!AH:AH),"")</f>
        <v/>
      </c>
      <c r="I155" s="182" t="str">
        <f t="shared" ca="1" si="11"/>
        <v/>
      </c>
      <c r="J155" s="123" t="str">
        <f ca="1">IF(SUMIF(Pharmaceuticals!$C:$C,$B155,Pharmaceuticals!AT:AT)+SUMIF('Health Products &amp; Equipment'!$C:$C,$B155,'Health Products &amp; Equipment'!AT:AT)+SUMIF('Other Pharma &amp; Health Products'!$C:$C,$B155,'Other Pharma &amp; Health Products'!AT:AT)+SUMIF('PSM Costs'!$C:$C,$B155,'PSM Costs'!AT:AT)&gt;0,SUMIF(Pharmaceuticals!$C:$C,$B155,Pharmaceuticals!AT:AT)+SUMIF('Health Products &amp; Equipment'!$C:$C,$B155,'Health Products &amp; Equipment'!AT:AT)+SUMIF('Other Pharma &amp; Health Products'!$C:$C,$B155,'Other Pharma &amp; Health Products'!AT:AT)+SUMIF('PSM Costs'!$C:$C,$B155,'PSM Costs'!AT:AT),"")</f>
        <v/>
      </c>
      <c r="K155" s="123" t="str">
        <f ca="1">IF(SUMIF(Pharmaceuticals!$C:$C,$B155,Pharmaceuticals!AU:AU)+SUMIF('Health Products &amp; Equipment'!$C:$C,$B155,'Health Products &amp; Equipment'!AU:AU)+SUMIF('Other Pharma &amp; Health Products'!$C:$C,$B155,'Other Pharma &amp; Health Products'!AU:AU)+SUMIF('PSM Costs'!$C:$C,$B155,'PSM Costs'!AU:AU)&gt;0,SUMIF(Pharmaceuticals!$C:$C,$B155,Pharmaceuticals!AU:AU)+SUMIF('Health Products &amp; Equipment'!$C:$C,$B155,'Health Products &amp; Equipment'!AU:AU)+SUMIF('Other Pharma &amp; Health Products'!$C:$C,$B155,'Other Pharma &amp; Health Products'!AU:AU)+SUMIF('PSM Costs'!$C:$C,$B155,'PSM Costs'!AU:AU),"")</f>
        <v/>
      </c>
      <c r="L155" s="181" t="str">
        <f t="shared" ca="1" si="12"/>
        <v/>
      </c>
      <c r="M155" s="176" t="str">
        <f ca="1">IF(SUMIF(Pharmaceuticals!$C:$C,$B155,Pharmaceuticals!BG:BG)+SUMIF('Health Products &amp; Equipment'!$C:$C,$B155,'Health Products &amp; Equipment'!BG:BG)+SUMIF('Other Pharma &amp; Health Products'!$C:$C,$B155,'Other Pharma &amp; Health Products'!BG:BG)+SUMIF('PSM Costs'!$C:$C,$B155,'PSM Costs'!BG:BG)&gt;0,SUMIF(Pharmaceuticals!$C:$C,$B155,Pharmaceuticals!BG:BG)+SUMIF('Health Products &amp; Equipment'!$C:$C,$B155,'Health Products &amp; Equipment'!BG:BG)+SUMIF('Other Pharma &amp; Health Products'!$C:$C,$B155,'Other Pharma &amp; Health Products'!BG:BG)+SUMIF('PSM Costs'!$C:$C,$B155,'PSM Costs'!BG:BG),"")</f>
        <v/>
      </c>
      <c r="N155" s="176" t="str">
        <f ca="1">IF(SUMIF(Pharmaceuticals!$C:$C,$B155,Pharmaceuticals!BH:BH)+SUMIF('Health Products &amp; Equipment'!$C:$C,$B155,'Health Products &amp; Equipment'!BH:BH)+SUMIF('Other Pharma &amp; Health Products'!$C:$C,$B155,'Other Pharma &amp; Health Products'!BH:BH)+SUMIF('PSM Costs'!$C:$C,$B155,'PSM Costs'!BH:BH)&gt;0,SUMIF(Pharmaceuticals!$C:$C,$B155,Pharmaceuticals!BH:BH)+SUMIF('Health Products &amp; Equipment'!$C:$C,$B155,'Health Products &amp; Equipment'!BH:BH)+SUMIF('Other Pharma &amp; Health Products'!$C:$C,$B155,'Other Pharma &amp; Health Products'!BH:BH)+SUMIF('PSM Costs'!$C:$C,$B155,'PSM Costs'!BH:BH),"")</f>
        <v/>
      </c>
      <c r="O155" s="182" t="str">
        <f t="shared" ca="1" si="13"/>
        <v/>
      </c>
      <c r="P155" s="123" t="str">
        <f ca="1">IF(SUMIF(Pharmaceuticals!$C:$C,$B155,Pharmaceuticals!BT:BT)+SUMIF('Health Products &amp; Equipment'!$C:$C,$B155,'Health Products &amp; Equipment'!BT:BT)+SUMIF('Other Pharma &amp; Health Products'!$C:$C,$B155,'Other Pharma &amp; Health Products'!BT:BT)+SUMIF('PSM Costs'!$C:$C,$B155,'PSM Costs'!BT:BT)&gt;0,SUMIF(Pharmaceuticals!$C:$C,$B155,Pharmaceuticals!BT:BT)+SUMIF('Health Products &amp; Equipment'!$C:$C,$B155,'Health Products &amp; Equipment'!BT:BT)+SUMIF('Other Pharma &amp; Health Products'!$C:$C,$B155,'Other Pharma &amp; Health Products'!BT:BT)+SUMIF('PSM Costs'!$C:$C,$B155,'PSM Costs'!BT:BT),"")</f>
        <v/>
      </c>
      <c r="Q155" s="123" t="str">
        <f ca="1">IF(SUMIF(Pharmaceuticals!$C:$C,$B155,Pharmaceuticals!BU:BU)+SUMIF('Health Products &amp; Equipment'!$C:$C,$B155,'Health Products &amp; Equipment'!BU:BU)+SUMIF('Other Pharma &amp; Health Products'!$C:$C,$B155,'Other Pharma &amp; Health Products'!BU:BU)+SUMIF('PSM Costs'!$C:$C,$B155,'PSM Costs'!BU:BU)&gt;0,SUMIF(Pharmaceuticals!$C:$C,$B155,Pharmaceuticals!BU:BU)+SUMIF('Health Products &amp; Equipment'!$C:$C,$B155,'Health Products &amp; Equipment'!BU:BU)+SUMIF('Other Pharma &amp; Health Products'!$C:$C,$B155,'Other Pharma &amp; Health Products'!BU:BU)+SUMIF('PSM Costs'!$C:$C,$B155,'PSM Costs'!BU:BU),"")</f>
        <v/>
      </c>
      <c r="R155" s="176" t="str">
        <f t="shared" ca="1" si="14"/>
        <v/>
      </c>
    </row>
    <row r="156" spans="1:18" hidden="1" x14ac:dyDescent="0.2">
      <c r="A156" s="107">
        <v>149</v>
      </c>
      <c r="B156" s="107" t="str">
        <f ca="1">IFERROR(VLOOKUP(A156,'Rank unique CI-Prod-Spec'!I:J,2,FALSE),"")</f>
        <v/>
      </c>
      <c r="C156" s="122" t="str">
        <f ca="1">IFERROR(VLOOKUP(LEFT(B156,FIND("--",B156)-1),CatCostInp!D:E,2,FALSE),"")</f>
        <v/>
      </c>
      <c r="D156" s="122" t="str">
        <f ca="1">IFERROR(INDIRECT(ADDRESS(MATCH(VALUE(MID(B156,FIND("--",B156)+2,FIND("---",B156)-FIND("--",B156)-2)),CatProd!G:G,0),2,1,1,"CatProd")),"")</f>
        <v/>
      </c>
      <c r="E156" s="122" t="str">
        <f ca="1">IFERROR(INDIRECT(ADDRESS(MATCH(VALUE(RIGHT(B156,LEN(B156)-FIND("---",B156)-2)),CatProdSpec!I:I,0),3,1,1,"CatProdSpec")),"")</f>
        <v/>
      </c>
      <c r="F156" s="181" t="str">
        <f t="shared" ca="1" si="10"/>
        <v/>
      </c>
      <c r="G156" s="176" t="str">
        <f ca="1">IF(SUMIF(Pharmaceuticals!$C:$C,$B156,Pharmaceuticals!AG:AG)+SUMIF('Health Products &amp; Equipment'!$C:$C,$B156,'Health Products &amp; Equipment'!AG:AG)+SUMIF('Other Pharma &amp; Health Products'!$C:$C,$B156,'Other Pharma &amp; Health Products'!AG:AG)+SUMIF('PSM Costs'!$C:$C,$B156,'PSM Costs'!AG:AG)&gt;0,SUMIF(Pharmaceuticals!$C:$C,$B156,Pharmaceuticals!AG:AG)+SUMIF('Health Products &amp; Equipment'!$C:$C,$B156,'Health Products &amp; Equipment'!AG:AG)+SUMIF('Other Pharma &amp; Health Products'!$C:$C,$B156,'Other Pharma &amp; Health Products'!AG:AG)+SUMIF('PSM Costs'!$C:$C,$B156,'PSM Costs'!AG:AG),"")</f>
        <v/>
      </c>
      <c r="H156" s="176" t="str">
        <f ca="1">IF(SUMIF(Pharmaceuticals!$C:$C,$B156,Pharmaceuticals!AH:AH)+SUMIF('Health Products &amp; Equipment'!$C:$C,$B156,'Health Products &amp; Equipment'!AH:AH)+SUMIF('Other Pharma &amp; Health Products'!$C:$C,$B156,'Other Pharma &amp; Health Products'!AH:AH)+SUMIF('PSM Costs'!$C:$C,$B156,'PSM Costs'!AH:AH)&gt;0,SUMIF(Pharmaceuticals!$C:$C,$B156,Pharmaceuticals!AH:AH)+SUMIF('Health Products &amp; Equipment'!$C:$C,$B156,'Health Products &amp; Equipment'!AH:AH)+SUMIF('Other Pharma &amp; Health Products'!$C:$C,$B156,'Other Pharma &amp; Health Products'!AH:AH)+SUMIF('PSM Costs'!$C:$C,$B156,'PSM Costs'!AH:AH),"")</f>
        <v/>
      </c>
      <c r="I156" s="182" t="str">
        <f t="shared" ca="1" si="11"/>
        <v/>
      </c>
      <c r="J156" s="123" t="str">
        <f ca="1">IF(SUMIF(Pharmaceuticals!$C:$C,$B156,Pharmaceuticals!AT:AT)+SUMIF('Health Products &amp; Equipment'!$C:$C,$B156,'Health Products &amp; Equipment'!AT:AT)+SUMIF('Other Pharma &amp; Health Products'!$C:$C,$B156,'Other Pharma &amp; Health Products'!AT:AT)+SUMIF('PSM Costs'!$C:$C,$B156,'PSM Costs'!AT:AT)&gt;0,SUMIF(Pharmaceuticals!$C:$C,$B156,Pharmaceuticals!AT:AT)+SUMIF('Health Products &amp; Equipment'!$C:$C,$B156,'Health Products &amp; Equipment'!AT:AT)+SUMIF('Other Pharma &amp; Health Products'!$C:$C,$B156,'Other Pharma &amp; Health Products'!AT:AT)+SUMIF('PSM Costs'!$C:$C,$B156,'PSM Costs'!AT:AT),"")</f>
        <v/>
      </c>
      <c r="K156" s="123" t="str">
        <f ca="1">IF(SUMIF(Pharmaceuticals!$C:$C,$B156,Pharmaceuticals!AU:AU)+SUMIF('Health Products &amp; Equipment'!$C:$C,$B156,'Health Products &amp; Equipment'!AU:AU)+SUMIF('Other Pharma &amp; Health Products'!$C:$C,$B156,'Other Pharma &amp; Health Products'!AU:AU)+SUMIF('PSM Costs'!$C:$C,$B156,'PSM Costs'!AU:AU)&gt;0,SUMIF(Pharmaceuticals!$C:$C,$B156,Pharmaceuticals!AU:AU)+SUMIF('Health Products &amp; Equipment'!$C:$C,$B156,'Health Products &amp; Equipment'!AU:AU)+SUMIF('Other Pharma &amp; Health Products'!$C:$C,$B156,'Other Pharma &amp; Health Products'!AU:AU)+SUMIF('PSM Costs'!$C:$C,$B156,'PSM Costs'!AU:AU),"")</f>
        <v/>
      </c>
      <c r="L156" s="181" t="str">
        <f t="shared" ca="1" si="12"/>
        <v/>
      </c>
      <c r="M156" s="176" t="str">
        <f ca="1">IF(SUMIF(Pharmaceuticals!$C:$C,$B156,Pharmaceuticals!BG:BG)+SUMIF('Health Products &amp; Equipment'!$C:$C,$B156,'Health Products &amp; Equipment'!BG:BG)+SUMIF('Other Pharma &amp; Health Products'!$C:$C,$B156,'Other Pharma &amp; Health Products'!BG:BG)+SUMIF('PSM Costs'!$C:$C,$B156,'PSM Costs'!BG:BG)&gt;0,SUMIF(Pharmaceuticals!$C:$C,$B156,Pharmaceuticals!BG:BG)+SUMIF('Health Products &amp; Equipment'!$C:$C,$B156,'Health Products &amp; Equipment'!BG:BG)+SUMIF('Other Pharma &amp; Health Products'!$C:$C,$B156,'Other Pharma &amp; Health Products'!BG:BG)+SUMIF('PSM Costs'!$C:$C,$B156,'PSM Costs'!BG:BG),"")</f>
        <v/>
      </c>
      <c r="N156" s="176" t="str">
        <f ca="1">IF(SUMIF(Pharmaceuticals!$C:$C,$B156,Pharmaceuticals!BH:BH)+SUMIF('Health Products &amp; Equipment'!$C:$C,$B156,'Health Products &amp; Equipment'!BH:BH)+SUMIF('Other Pharma &amp; Health Products'!$C:$C,$B156,'Other Pharma &amp; Health Products'!BH:BH)+SUMIF('PSM Costs'!$C:$C,$B156,'PSM Costs'!BH:BH)&gt;0,SUMIF(Pharmaceuticals!$C:$C,$B156,Pharmaceuticals!BH:BH)+SUMIF('Health Products &amp; Equipment'!$C:$C,$B156,'Health Products &amp; Equipment'!BH:BH)+SUMIF('Other Pharma &amp; Health Products'!$C:$C,$B156,'Other Pharma &amp; Health Products'!BH:BH)+SUMIF('PSM Costs'!$C:$C,$B156,'PSM Costs'!BH:BH),"")</f>
        <v/>
      </c>
      <c r="O156" s="182" t="str">
        <f t="shared" ca="1" si="13"/>
        <v/>
      </c>
      <c r="P156" s="123" t="str">
        <f ca="1">IF(SUMIF(Pharmaceuticals!$C:$C,$B156,Pharmaceuticals!BT:BT)+SUMIF('Health Products &amp; Equipment'!$C:$C,$B156,'Health Products &amp; Equipment'!BT:BT)+SUMIF('Other Pharma &amp; Health Products'!$C:$C,$B156,'Other Pharma &amp; Health Products'!BT:BT)+SUMIF('PSM Costs'!$C:$C,$B156,'PSM Costs'!BT:BT)&gt;0,SUMIF(Pharmaceuticals!$C:$C,$B156,Pharmaceuticals!BT:BT)+SUMIF('Health Products &amp; Equipment'!$C:$C,$B156,'Health Products &amp; Equipment'!BT:BT)+SUMIF('Other Pharma &amp; Health Products'!$C:$C,$B156,'Other Pharma &amp; Health Products'!BT:BT)+SUMIF('PSM Costs'!$C:$C,$B156,'PSM Costs'!BT:BT),"")</f>
        <v/>
      </c>
      <c r="Q156" s="123" t="str">
        <f ca="1">IF(SUMIF(Pharmaceuticals!$C:$C,$B156,Pharmaceuticals!BU:BU)+SUMIF('Health Products &amp; Equipment'!$C:$C,$B156,'Health Products &amp; Equipment'!BU:BU)+SUMIF('Other Pharma &amp; Health Products'!$C:$C,$B156,'Other Pharma &amp; Health Products'!BU:BU)+SUMIF('PSM Costs'!$C:$C,$B156,'PSM Costs'!BU:BU)&gt;0,SUMIF(Pharmaceuticals!$C:$C,$B156,Pharmaceuticals!BU:BU)+SUMIF('Health Products &amp; Equipment'!$C:$C,$B156,'Health Products &amp; Equipment'!BU:BU)+SUMIF('Other Pharma &amp; Health Products'!$C:$C,$B156,'Other Pharma &amp; Health Products'!BU:BU)+SUMIF('PSM Costs'!$C:$C,$B156,'PSM Costs'!BU:BU),"")</f>
        <v/>
      </c>
      <c r="R156" s="176" t="str">
        <f t="shared" ca="1" si="14"/>
        <v/>
      </c>
    </row>
    <row r="157" spans="1:18" hidden="1" x14ac:dyDescent="0.2">
      <c r="A157" s="107">
        <v>150</v>
      </c>
      <c r="B157" s="107" t="str">
        <f ca="1">IFERROR(VLOOKUP(A157,'Rank unique CI-Prod-Spec'!I:J,2,FALSE),"")</f>
        <v/>
      </c>
      <c r="C157" s="122" t="str">
        <f ca="1">IFERROR(VLOOKUP(LEFT(B157,FIND("--",B157)-1),CatCostInp!D:E,2,FALSE),"")</f>
        <v/>
      </c>
      <c r="D157" s="122" t="str">
        <f ca="1">IFERROR(INDIRECT(ADDRESS(MATCH(VALUE(MID(B157,FIND("--",B157)+2,FIND("---",B157)-FIND("--",B157)-2)),CatProd!G:G,0),2,1,1,"CatProd")),"")</f>
        <v/>
      </c>
      <c r="E157" s="122" t="str">
        <f ca="1">IFERROR(INDIRECT(ADDRESS(MATCH(VALUE(RIGHT(B157,LEN(B157)-FIND("---",B157)-2)),CatProdSpec!I:I,0),3,1,1,"CatProdSpec")),"")</f>
        <v/>
      </c>
      <c r="F157" s="181" t="str">
        <f t="shared" ca="1" si="10"/>
        <v/>
      </c>
      <c r="G157" s="176" t="str">
        <f ca="1">IF(SUMIF(Pharmaceuticals!$C:$C,$B157,Pharmaceuticals!AG:AG)+SUMIF('Health Products &amp; Equipment'!$C:$C,$B157,'Health Products &amp; Equipment'!AG:AG)+SUMIF('Other Pharma &amp; Health Products'!$C:$C,$B157,'Other Pharma &amp; Health Products'!AG:AG)+SUMIF('PSM Costs'!$C:$C,$B157,'PSM Costs'!AG:AG)&gt;0,SUMIF(Pharmaceuticals!$C:$C,$B157,Pharmaceuticals!AG:AG)+SUMIF('Health Products &amp; Equipment'!$C:$C,$B157,'Health Products &amp; Equipment'!AG:AG)+SUMIF('Other Pharma &amp; Health Products'!$C:$C,$B157,'Other Pharma &amp; Health Products'!AG:AG)+SUMIF('PSM Costs'!$C:$C,$B157,'PSM Costs'!AG:AG),"")</f>
        <v/>
      </c>
      <c r="H157" s="176" t="str">
        <f ca="1">IF(SUMIF(Pharmaceuticals!$C:$C,$B157,Pharmaceuticals!AH:AH)+SUMIF('Health Products &amp; Equipment'!$C:$C,$B157,'Health Products &amp; Equipment'!AH:AH)+SUMIF('Other Pharma &amp; Health Products'!$C:$C,$B157,'Other Pharma &amp; Health Products'!AH:AH)+SUMIF('PSM Costs'!$C:$C,$B157,'PSM Costs'!AH:AH)&gt;0,SUMIF(Pharmaceuticals!$C:$C,$B157,Pharmaceuticals!AH:AH)+SUMIF('Health Products &amp; Equipment'!$C:$C,$B157,'Health Products &amp; Equipment'!AH:AH)+SUMIF('Other Pharma &amp; Health Products'!$C:$C,$B157,'Other Pharma &amp; Health Products'!AH:AH)+SUMIF('PSM Costs'!$C:$C,$B157,'PSM Costs'!AH:AH),"")</f>
        <v/>
      </c>
      <c r="I157" s="182" t="str">
        <f t="shared" ca="1" si="11"/>
        <v/>
      </c>
      <c r="J157" s="123" t="str">
        <f ca="1">IF(SUMIF(Pharmaceuticals!$C:$C,$B157,Pharmaceuticals!AT:AT)+SUMIF('Health Products &amp; Equipment'!$C:$C,$B157,'Health Products &amp; Equipment'!AT:AT)+SUMIF('Other Pharma &amp; Health Products'!$C:$C,$B157,'Other Pharma &amp; Health Products'!AT:AT)+SUMIF('PSM Costs'!$C:$C,$B157,'PSM Costs'!AT:AT)&gt;0,SUMIF(Pharmaceuticals!$C:$C,$B157,Pharmaceuticals!AT:AT)+SUMIF('Health Products &amp; Equipment'!$C:$C,$B157,'Health Products &amp; Equipment'!AT:AT)+SUMIF('Other Pharma &amp; Health Products'!$C:$C,$B157,'Other Pharma &amp; Health Products'!AT:AT)+SUMIF('PSM Costs'!$C:$C,$B157,'PSM Costs'!AT:AT),"")</f>
        <v/>
      </c>
      <c r="K157" s="123" t="str">
        <f ca="1">IF(SUMIF(Pharmaceuticals!$C:$C,$B157,Pharmaceuticals!AU:AU)+SUMIF('Health Products &amp; Equipment'!$C:$C,$B157,'Health Products &amp; Equipment'!AU:AU)+SUMIF('Other Pharma &amp; Health Products'!$C:$C,$B157,'Other Pharma &amp; Health Products'!AU:AU)+SUMIF('PSM Costs'!$C:$C,$B157,'PSM Costs'!AU:AU)&gt;0,SUMIF(Pharmaceuticals!$C:$C,$B157,Pharmaceuticals!AU:AU)+SUMIF('Health Products &amp; Equipment'!$C:$C,$B157,'Health Products &amp; Equipment'!AU:AU)+SUMIF('Other Pharma &amp; Health Products'!$C:$C,$B157,'Other Pharma &amp; Health Products'!AU:AU)+SUMIF('PSM Costs'!$C:$C,$B157,'PSM Costs'!AU:AU),"")</f>
        <v/>
      </c>
      <c r="L157" s="181" t="str">
        <f t="shared" ca="1" si="12"/>
        <v/>
      </c>
      <c r="M157" s="176" t="str">
        <f ca="1">IF(SUMIF(Pharmaceuticals!$C:$C,$B157,Pharmaceuticals!BG:BG)+SUMIF('Health Products &amp; Equipment'!$C:$C,$B157,'Health Products &amp; Equipment'!BG:BG)+SUMIF('Other Pharma &amp; Health Products'!$C:$C,$B157,'Other Pharma &amp; Health Products'!BG:BG)+SUMIF('PSM Costs'!$C:$C,$B157,'PSM Costs'!BG:BG)&gt;0,SUMIF(Pharmaceuticals!$C:$C,$B157,Pharmaceuticals!BG:BG)+SUMIF('Health Products &amp; Equipment'!$C:$C,$B157,'Health Products &amp; Equipment'!BG:BG)+SUMIF('Other Pharma &amp; Health Products'!$C:$C,$B157,'Other Pharma &amp; Health Products'!BG:BG)+SUMIF('PSM Costs'!$C:$C,$B157,'PSM Costs'!BG:BG),"")</f>
        <v/>
      </c>
      <c r="N157" s="176" t="str">
        <f ca="1">IF(SUMIF(Pharmaceuticals!$C:$C,$B157,Pharmaceuticals!BH:BH)+SUMIF('Health Products &amp; Equipment'!$C:$C,$B157,'Health Products &amp; Equipment'!BH:BH)+SUMIF('Other Pharma &amp; Health Products'!$C:$C,$B157,'Other Pharma &amp; Health Products'!BH:BH)+SUMIF('PSM Costs'!$C:$C,$B157,'PSM Costs'!BH:BH)&gt;0,SUMIF(Pharmaceuticals!$C:$C,$B157,Pharmaceuticals!BH:BH)+SUMIF('Health Products &amp; Equipment'!$C:$C,$B157,'Health Products &amp; Equipment'!BH:BH)+SUMIF('Other Pharma &amp; Health Products'!$C:$C,$B157,'Other Pharma &amp; Health Products'!BH:BH)+SUMIF('PSM Costs'!$C:$C,$B157,'PSM Costs'!BH:BH),"")</f>
        <v/>
      </c>
      <c r="O157" s="182" t="str">
        <f t="shared" ca="1" si="13"/>
        <v/>
      </c>
      <c r="P157" s="123" t="str">
        <f ca="1">IF(SUMIF(Pharmaceuticals!$C:$C,$B157,Pharmaceuticals!BT:BT)+SUMIF('Health Products &amp; Equipment'!$C:$C,$B157,'Health Products &amp; Equipment'!BT:BT)+SUMIF('Other Pharma &amp; Health Products'!$C:$C,$B157,'Other Pharma &amp; Health Products'!BT:BT)+SUMIF('PSM Costs'!$C:$C,$B157,'PSM Costs'!BT:BT)&gt;0,SUMIF(Pharmaceuticals!$C:$C,$B157,Pharmaceuticals!BT:BT)+SUMIF('Health Products &amp; Equipment'!$C:$C,$B157,'Health Products &amp; Equipment'!BT:BT)+SUMIF('Other Pharma &amp; Health Products'!$C:$C,$B157,'Other Pharma &amp; Health Products'!BT:BT)+SUMIF('PSM Costs'!$C:$C,$B157,'PSM Costs'!BT:BT),"")</f>
        <v/>
      </c>
      <c r="Q157" s="123" t="str">
        <f ca="1">IF(SUMIF(Pharmaceuticals!$C:$C,$B157,Pharmaceuticals!BU:BU)+SUMIF('Health Products &amp; Equipment'!$C:$C,$B157,'Health Products &amp; Equipment'!BU:BU)+SUMIF('Other Pharma &amp; Health Products'!$C:$C,$B157,'Other Pharma &amp; Health Products'!BU:BU)+SUMIF('PSM Costs'!$C:$C,$B157,'PSM Costs'!BU:BU)&gt;0,SUMIF(Pharmaceuticals!$C:$C,$B157,Pharmaceuticals!BU:BU)+SUMIF('Health Products &amp; Equipment'!$C:$C,$B157,'Health Products &amp; Equipment'!BU:BU)+SUMIF('Other Pharma &amp; Health Products'!$C:$C,$B157,'Other Pharma &amp; Health Products'!BU:BU)+SUMIF('PSM Costs'!$C:$C,$B157,'PSM Costs'!BU:BU),"")</f>
        <v/>
      </c>
      <c r="R157" s="176" t="str">
        <f t="shared" ca="1" si="14"/>
        <v/>
      </c>
    </row>
    <row r="158" spans="1:18" hidden="1" x14ac:dyDescent="0.2">
      <c r="A158" s="107">
        <v>151</v>
      </c>
      <c r="B158" s="107" t="str">
        <f ca="1">IFERROR(VLOOKUP(A158,'Rank unique CI-Prod-Spec'!I:J,2,FALSE),"")</f>
        <v/>
      </c>
      <c r="C158" s="122" t="str">
        <f ca="1">IFERROR(VLOOKUP(LEFT(B158,FIND("--",B158)-1),CatCostInp!D:E,2,FALSE),"")</f>
        <v/>
      </c>
      <c r="D158" s="122" t="str">
        <f ca="1">IFERROR(INDIRECT(ADDRESS(MATCH(VALUE(MID(B158,FIND("--",B158)+2,FIND("---",B158)-FIND("--",B158)-2)),CatProd!G:G,0),2,1,1,"CatProd")),"")</f>
        <v/>
      </c>
      <c r="E158" s="122" t="str">
        <f ca="1">IFERROR(INDIRECT(ADDRESS(MATCH(VALUE(RIGHT(B158,LEN(B158)-FIND("---",B158)-2)),CatProdSpec!I:I,0),3,1,1,"CatProdSpec")),"")</f>
        <v/>
      </c>
      <c r="F158" s="181" t="str">
        <f t="shared" ca="1" si="10"/>
        <v/>
      </c>
      <c r="G158" s="176" t="str">
        <f ca="1">IF(SUMIF(Pharmaceuticals!$C:$C,$B158,Pharmaceuticals!AG:AG)+SUMIF('Health Products &amp; Equipment'!$C:$C,$B158,'Health Products &amp; Equipment'!AG:AG)+SUMIF('Other Pharma &amp; Health Products'!$C:$C,$B158,'Other Pharma &amp; Health Products'!AG:AG)+SUMIF('PSM Costs'!$C:$C,$B158,'PSM Costs'!AG:AG)&gt;0,SUMIF(Pharmaceuticals!$C:$C,$B158,Pharmaceuticals!AG:AG)+SUMIF('Health Products &amp; Equipment'!$C:$C,$B158,'Health Products &amp; Equipment'!AG:AG)+SUMIF('Other Pharma &amp; Health Products'!$C:$C,$B158,'Other Pharma &amp; Health Products'!AG:AG)+SUMIF('PSM Costs'!$C:$C,$B158,'PSM Costs'!AG:AG),"")</f>
        <v/>
      </c>
      <c r="H158" s="176" t="str">
        <f ca="1">IF(SUMIF(Pharmaceuticals!$C:$C,$B158,Pharmaceuticals!AH:AH)+SUMIF('Health Products &amp; Equipment'!$C:$C,$B158,'Health Products &amp; Equipment'!AH:AH)+SUMIF('Other Pharma &amp; Health Products'!$C:$C,$B158,'Other Pharma &amp; Health Products'!AH:AH)+SUMIF('PSM Costs'!$C:$C,$B158,'PSM Costs'!AH:AH)&gt;0,SUMIF(Pharmaceuticals!$C:$C,$B158,Pharmaceuticals!AH:AH)+SUMIF('Health Products &amp; Equipment'!$C:$C,$B158,'Health Products &amp; Equipment'!AH:AH)+SUMIF('Other Pharma &amp; Health Products'!$C:$C,$B158,'Other Pharma &amp; Health Products'!AH:AH)+SUMIF('PSM Costs'!$C:$C,$B158,'PSM Costs'!AH:AH),"")</f>
        <v/>
      </c>
      <c r="I158" s="182" t="str">
        <f t="shared" ca="1" si="11"/>
        <v/>
      </c>
      <c r="J158" s="123" t="str">
        <f ca="1">IF(SUMIF(Pharmaceuticals!$C:$C,$B158,Pharmaceuticals!AT:AT)+SUMIF('Health Products &amp; Equipment'!$C:$C,$B158,'Health Products &amp; Equipment'!AT:AT)+SUMIF('Other Pharma &amp; Health Products'!$C:$C,$B158,'Other Pharma &amp; Health Products'!AT:AT)+SUMIF('PSM Costs'!$C:$C,$B158,'PSM Costs'!AT:AT)&gt;0,SUMIF(Pharmaceuticals!$C:$C,$B158,Pharmaceuticals!AT:AT)+SUMIF('Health Products &amp; Equipment'!$C:$C,$B158,'Health Products &amp; Equipment'!AT:AT)+SUMIF('Other Pharma &amp; Health Products'!$C:$C,$B158,'Other Pharma &amp; Health Products'!AT:AT)+SUMIF('PSM Costs'!$C:$C,$B158,'PSM Costs'!AT:AT),"")</f>
        <v/>
      </c>
      <c r="K158" s="123" t="str">
        <f ca="1">IF(SUMIF(Pharmaceuticals!$C:$C,$B158,Pharmaceuticals!AU:AU)+SUMIF('Health Products &amp; Equipment'!$C:$C,$B158,'Health Products &amp; Equipment'!AU:AU)+SUMIF('Other Pharma &amp; Health Products'!$C:$C,$B158,'Other Pharma &amp; Health Products'!AU:AU)+SUMIF('PSM Costs'!$C:$C,$B158,'PSM Costs'!AU:AU)&gt;0,SUMIF(Pharmaceuticals!$C:$C,$B158,Pharmaceuticals!AU:AU)+SUMIF('Health Products &amp; Equipment'!$C:$C,$B158,'Health Products &amp; Equipment'!AU:AU)+SUMIF('Other Pharma &amp; Health Products'!$C:$C,$B158,'Other Pharma &amp; Health Products'!AU:AU)+SUMIF('PSM Costs'!$C:$C,$B158,'PSM Costs'!AU:AU),"")</f>
        <v/>
      </c>
      <c r="L158" s="181" t="str">
        <f t="shared" ca="1" si="12"/>
        <v/>
      </c>
      <c r="M158" s="176" t="str">
        <f ca="1">IF(SUMIF(Pharmaceuticals!$C:$C,$B158,Pharmaceuticals!BG:BG)+SUMIF('Health Products &amp; Equipment'!$C:$C,$B158,'Health Products &amp; Equipment'!BG:BG)+SUMIF('Other Pharma &amp; Health Products'!$C:$C,$B158,'Other Pharma &amp; Health Products'!BG:BG)+SUMIF('PSM Costs'!$C:$C,$B158,'PSM Costs'!BG:BG)&gt;0,SUMIF(Pharmaceuticals!$C:$C,$B158,Pharmaceuticals!BG:BG)+SUMIF('Health Products &amp; Equipment'!$C:$C,$B158,'Health Products &amp; Equipment'!BG:BG)+SUMIF('Other Pharma &amp; Health Products'!$C:$C,$B158,'Other Pharma &amp; Health Products'!BG:BG)+SUMIF('PSM Costs'!$C:$C,$B158,'PSM Costs'!BG:BG),"")</f>
        <v/>
      </c>
      <c r="N158" s="176" t="str">
        <f ca="1">IF(SUMIF(Pharmaceuticals!$C:$C,$B158,Pharmaceuticals!BH:BH)+SUMIF('Health Products &amp; Equipment'!$C:$C,$B158,'Health Products &amp; Equipment'!BH:BH)+SUMIF('Other Pharma &amp; Health Products'!$C:$C,$B158,'Other Pharma &amp; Health Products'!BH:BH)+SUMIF('PSM Costs'!$C:$C,$B158,'PSM Costs'!BH:BH)&gt;0,SUMIF(Pharmaceuticals!$C:$C,$B158,Pharmaceuticals!BH:BH)+SUMIF('Health Products &amp; Equipment'!$C:$C,$B158,'Health Products &amp; Equipment'!BH:BH)+SUMIF('Other Pharma &amp; Health Products'!$C:$C,$B158,'Other Pharma &amp; Health Products'!BH:BH)+SUMIF('PSM Costs'!$C:$C,$B158,'PSM Costs'!BH:BH),"")</f>
        <v/>
      </c>
      <c r="O158" s="182" t="str">
        <f t="shared" ca="1" si="13"/>
        <v/>
      </c>
      <c r="P158" s="123" t="str">
        <f ca="1">IF(SUMIF(Pharmaceuticals!$C:$C,$B158,Pharmaceuticals!BT:BT)+SUMIF('Health Products &amp; Equipment'!$C:$C,$B158,'Health Products &amp; Equipment'!BT:BT)+SUMIF('Other Pharma &amp; Health Products'!$C:$C,$B158,'Other Pharma &amp; Health Products'!BT:BT)+SUMIF('PSM Costs'!$C:$C,$B158,'PSM Costs'!BT:BT)&gt;0,SUMIF(Pharmaceuticals!$C:$C,$B158,Pharmaceuticals!BT:BT)+SUMIF('Health Products &amp; Equipment'!$C:$C,$B158,'Health Products &amp; Equipment'!BT:BT)+SUMIF('Other Pharma &amp; Health Products'!$C:$C,$B158,'Other Pharma &amp; Health Products'!BT:BT)+SUMIF('PSM Costs'!$C:$C,$B158,'PSM Costs'!BT:BT),"")</f>
        <v/>
      </c>
      <c r="Q158" s="123" t="str">
        <f ca="1">IF(SUMIF(Pharmaceuticals!$C:$C,$B158,Pharmaceuticals!BU:BU)+SUMIF('Health Products &amp; Equipment'!$C:$C,$B158,'Health Products &amp; Equipment'!BU:BU)+SUMIF('Other Pharma &amp; Health Products'!$C:$C,$B158,'Other Pharma &amp; Health Products'!BU:BU)+SUMIF('PSM Costs'!$C:$C,$B158,'PSM Costs'!BU:BU)&gt;0,SUMIF(Pharmaceuticals!$C:$C,$B158,Pharmaceuticals!BU:BU)+SUMIF('Health Products &amp; Equipment'!$C:$C,$B158,'Health Products &amp; Equipment'!BU:BU)+SUMIF('Other Pharma &amp; Health Products'!$C:$C,$B158,'Other Pharma &amp; Health Products'!BU:BU)+SUMIF('PSM Costs'!$C:$C,$B158,'PSM Costs'!BU:BU),"")</f>
        <v/>
      </c>
      <c r="R158" s="176" t="str">
        <f t="shared" ca="1" si="14"/>
        <v/>
      </c>
    </row>
    <row r="159" spans="1:18" hidden="1" x14ac:dyDescent="0.2">
      <c r="A159" s="107">
        <v>152</v>
      </c>
      <c r="B159" s="107" t="str">
        <f ca="1">IFERROR(VLOOKUP(A159,'Rank unique CI-Prod-Spec'!I:J,2,FALSE),"")</f>
        <v/>
      </c>
      <c r="C159" s="122" t="str">
        <f ca="1">IFERROR(VLOOKUP(LEFT(B159,FIND("--",B159)-1),CatCostInp!D:E,2,FALSE),"")</f>
        <v/>
      </c>
      <c r="D159" s="122" t="str">
        <f ca="1">IFERROR(INDIRECT(ADDRESS(MATCH(VALUE(MID(B159,FIND("--",B159)+2,FIND("---",B159)-FIND("--",B159)-2)),CatProd!G:G,0),2,1,1,"CatProd")),"")</f>
        <v/>
      </c>
      <c r="E159" s="122" t="str">
        <f ca="1">IFERROR(INDIRECT(ADDRESS(MATCH(VALUE(RIGHT(B159,LEN(B159)-FIND("---",B159)-2)),CatProdSpec!I:I,0),3,1,1,"CatProdSpec")),"")</f>
        <v/>
      </c>
      <c r="F159" s="181" t="str">
        <f t="shared" ca="1" si="10"/>
        <v/>
      </c>
      <c r="G159" s="176" t="str">
        <f ca="1">IF(SUMIF(Pharmaceuticals!$C:$C,$B159,Pharmaceuticals!AG:AG)+SUMIF('Health Products &amp; Equipment'!$C:$C,$B159,'Health Products &amp; Equipment'!AG:AG)+SUMIF('Other Pharma &amp; Health Products'!$C:$C,$B159,'Other Pharma &amp; Health Products'!AG:AG)+SUMIF('PSM Costs'!$C:$C,$B159,'PSM Costs'!AG:AG)&gt;0,SUMIF(Pharmaceuticals!$C:$C,$B159,Pharmaceuticals!AG:AG)+SUMIF('Health Products &amp; Equipment'!$C:$C,$B159,'Health Products &amp; Equipment'!AG:AG)+SUMIF('Other Pharma &amp; Health Products'!$C:$C,$B159,'Other Pharma &amp; Health Products'!AG:AG)+SUMIF('PSM Costs'!$C:$C,$B159,'PSM Costs'!AG:AG),"")</f>
        <v/>
      </c>
      <c r="H159" s="176" t="str">
        <f ca="1">IF(SUMIF(Pharmaceuticals!$C:$C,$B159,Pharmaceuticals!AH:AH)+SUMIF('Health Products &amp; Equipment'!$C:$C,$B159,'Health Products &amp; Equipment'!AH:AH)+SUMIF('Other Pharma &amp; Health Products'!$C:$C,$B159,'Other Pharma &amp; Health Products'!AH:AH)+SUMIF('PSM Costs'!$C:$C,$B159,'PSM Costs'!AH:AH)&gt;0,SUMIF(Pharmaceuticals!$C:$C,$B159,Pharmaceuticals!AH:AH)+SUMIF('Health Products &amp; Equipment'!$C:$C,$B159,'Health Products &amp; Equipment'!AH:AH)+SUMIF('Other Pharma &amp; Health Products'!$C:$C,$B159,'Other Pharma &amp; Health Products'!AH:AH)+SUMIF('PSM Costs'!$C:$C,$B159,'PSM Costs'!AH:AH),"")</f>
        <v/>
      </c>
      <c r="I159" s="182" t="str">
        <f t="shared" ca="1" si="11"/>
        <v/>
      </c>
      <c r="J159" s="123" t="str">
        <f ca="1">IF(SUMIF(Pharmaceuticals!$C:$C,$B159,Pharmaceuticals!AT:AT)+SUMIF('Health Products &amp; Equipment'!$C:$C,$B159,'Health Products &amp; Equipment'!AT:AT)+SUMIF('Other Pharma &amp; Health Products'!$C:$C,$B159,'Other Pharma &amp; Health Products'!AT:AT)+SUMIF('PSM Costs'!$C:$C,$B159,'PSM Costs'!AT:AT)&gt;0,SUMIF(Pharmaceuticals!$C:$C,$B159,Pharmaceuticals!AT:AT)+SUMIF('Health Products &amp; Equipment'!$C:$C,$B159,'Health Products &amp; Equipment'!AT:AT)+SUMIF('Other Pharma &amp; Health Products'!$C:$C,$B159,'Other Pharma &amp; Health Products'!AT:AT)+SUMIF('PSM Costs'!$C:$C,$B159,'PSM Costs'!AT:AT),"")</f>
        <v/>
      </c>
      <c r="K159" s="123" t="str">
        <f ca="1">IF(SUMIF(Pharmaceuticals!$C:$C,$B159,Pharmaceuticals!AU:AU)+SUMIF('Health Products &amp; Equipment'!$C:$C,$B159,'Health Products &amp; Equipment'!AU:AU)+SUMIF('Other Pharma &amp; Health Products'!$C:$C,$B159,'Other Pharma &amp; Health Products'!AU:AU)+SUMIF('PSM Costs'!$C:$C,$B159,'PSM Costs'!AU:AU)&gt;0,SUMIF(Pharmaceuticals!$C:$C,$B159,Pharmaceuticals!AU:AU)+SUMIF('Health Products &amp; Equipment'!$C:$C,$B159,'Health Products &amp; Equipment'!AU:AU)+SUMIF('Other Pharma &amp; Health Products'!$C:$C,$B159,'Other Pharma &amp; Health Products'!AU:AU)+SUMIF('PSM Costs'!$C:$C,$B159,'PSM Costs'!AU:AU),"")</f>
        <v/>
      </c>
      <c r="L159" s="181" t="str">
        <f t="shared" ca="1" si="12"/>
        <v/>
      </c>
      <c r="M159" s="176" t="str">
        <f ca="1">IF(SUMIF(Pharmaceuticals!$C:$C,$B159,Pharmaceuticals!BG:BG)+SUMIF('Health Products &amp; Equipment'!$C:$C,$B159,'Health Products &amp; Equipment'!BG:BG)+SUMIF('Other Pharma &amp; Health Products'!$C:$C,$B159,'Other Pharma &amp; Health Products'!BG:BG)+SUMIF('PSM Costs'!$C:$C,$B159,'PSM Costs'!BG:BG)&gt;0,SUMIF(Pharmaceuticals!$C:$C,$B159,Pharmaceuticals!BG:BG)+SUMIF('Health Products &amp; Equipment'!$C:$C,$B159,'Health Products &amp; Equipment'!BG:BG)+SUMIF('Other Pharma &amp; Health Products'!$C:$C,$B159,'Other Pharma &amp; Health Products'!BG:BG)+SUMIF('PSM Costs'!$C:$C,$B159,'PSM Costs'!BG:BG),"")</f>
        <v/>
      </c>
      <c r="N159" s="176" t="str">
        <f ca="1">IF(SUMIF(Pharmaceuticals!$C:$C,$B159,Pharmaceuticals!BH:BH)+SUMIF('Health Products &amp; Equipment'!$C:$C,$B159,'Health Products &amp; Equipment'!BH:BH)+SUMIF('Other Pharma &amp; Health Products'!$C:$C,$B159,'Other Pharma &amp; Health Products'!BH:BH)+SUMIF('PSM Costs'!$C:$C,$B159,'PSM Costs'!BH:BH)&gt;0,SUMIF(Pharmaceuticals!$C:$C,$B159,Pharmaceuticals!BH:BH)+SUMIF('Health Products &amp; Equipment'!$C:$C,$B159,'Health Products &amp; Equipment'!BH:BH)+SUMIF('Other Pharma &amp; Health Products'!$C:$C,$B159,'Other Pharma &amp; Health Products'!BH:BH)+SUMIF('PSM Costs'!$C:$C,$B159,'PSM Costs'!BH:BH),"")</f>
        <v/>
      </c>
      <c r="O159" s="182" t="str">
        <f t="shared" ca="1" si="13"/>
        <v/>
      </c>
      <c r="P159" s="123" t="str">
        <f ca="1">IF(SUMIF(Pharmaceuticals!$C:$C,$B159,Pharmaceuticals!BT:BT)+SUMIF('Health Products &amp; Equipment'!$C:$C,$B159,'Health Products &amp; Equipment'!BT:BT)+SUMIF('Other Pharma &amp; Health Products'!$C:$C,$B159,'Other Pharma &amp; Health Products'!BT:BT)+SUMIF('PSM Costs'!$C:$C,$B159,'PSM Costs'!BT:BT)&gt;0,SUMIF(Pharmaceuticals!$C:$C,$B159,Pharmaceuticals!BT:BT)+SUMIF('Health Products &amp; Equipment'!$C:$C,$B159,'Health Products &amp; Equipment'!BT:BT)+SUMIF('Other Pharma &amp; Health Products'!$C:$C,$B159,'Other Pharma &amp; Health Products'!BT:BT)+SUMIF('PSM Costs'!$C:$C,$B159,'PSM Costs'!BT:BT),"")</f>
        <v/>
      </c>
      <c r="Q159" s="123" t="str">
        <f ca="1">IF(SUMIF(Pharmaceuticals!$C:$C,$B159,Pharmaceuticals!BU:BU)+SUMIF('Health Products &amp; Equipment'!$C:$C,$B159,'Health Products &amp; Equipment'!BU:BU)+SUMIF('Other Pharma &amp; Health Products'!$C:$C,$B159,'Other Pharma &amp; Health Products'!BU:BU)+SUMIF('PSM Costs'!$C:$C,$B159,'PSM Costs'!BU:BU)&gt;0,SUMIF(Pharmaceuticals!$C:$C,$B159,Pharmaceuticals!BU:BU)+SUMIF('Health Products &amp; Equipment'!$C:$C,$B159,'Health Products &amp; Equipment'!BU:BU)+SUMIF('Other Pharma &amp; Health Products'!$C:$C,$B159,'Other Pharma &amp; Health Products'!BU:BU)+SUMIF('PSM Costs'!$C:$C,$B159,'PSM Costs'!BU:BU),"")</f>
        <v/>
      </c>
      <c r="R159" s="176" t="str">
        <f t="shared" ca="1" si="14"/>
        <v/>
      </c>
    </row>
    <row r="160" spans="1:18" hidden="1" x14ac:dyDescent="0.2">
      <c r="A160" s="107">
        <v>153</v>
      </c>
      <c r="B160" s="107" t="str">
        <f ca="1">IFERROR(VLOOKUP(A160,'Rank unique CI-Prod-Spec'!I:J,2,FALSE),"")</f>
        <v/>
      </c>
      <c r="C160" s="122" t="str">
        <f ca="1">IFERROR(VLOOKUP(LEFT(B160,FIND("--",B160)-1),CatCostInp!D:E,2,FALSE),"")</f>
        <v/>
      </c>
      <c r="D160" s="122" t="str">
        <f ca="1">IFERROR(INDIRECT(ADDRESS(MATCH(VALUE(MID(B160,FIND("--",B160)+2,FIND("---",B160)-FIND("--",B160)-2)),CatProd!G:G,0),2,1,1,"CatProd")),"")</f>
        <v/>
      </c>
      <c r="E160" s="122" t="str">
        <f ca="1">IFERROR(INDIRECT(ADDRESS(MATCH(VALUE(RIGHT(B160,LEN(B160)-FIND("---",B160)-2)),CatProdSpec!I:I,0),3,1,1,"CatProdSpec")),"")</f>
        <v/>
      </c>
      <c r="F160" s="181" t="str">
        <f t="shared" ca="1" si="10"/>
        <v/>
      </c>
      <c r="G160" s="176" t="str">
        <f ca="1">IF(SUMIF(Pharmaceuticals!$C:$C,$B160,Pharmaceuticals!AG:AG)+SUMIF('Health Products &amp; Equipment'!$C:$C,$B160,'Health Products &amp; Equipment'!AG:AG)+SUMIF('Other Pharma &amp; Health Products'!$C:$C,$B160,'Other Pharma &amp; Health Products'!AG:AG)+SUMIF('PSM Costs'!$C:$C,$B160,'PSM Costs'!AG:AG)&gt;0,SUMIF(Pharmaceuticals!$C:$C,$B160,Pharmaceuticals!AG:AG)+SUMIF('Health Products &amp; Equipment'!$C:$C,$B160,'Health Products &amp; Equipment'!AG:AG)+SUMIF('Other Pharma &amp; Health Products'!$C:$C,$B160,'Other Pharma &amp; Health Products'!AG:AG)+SUMIF('PSM Costs'!$C:$C,$B160,'PSM Costs'!AG:AG),"")</f>
        <v/>
      </c>
      <c r="H160" s="176" t="str">
        <f ca="1">IF(SUMIF(Pharmaceuticals!$C:$C,$B160,Pharmaceuticals!AH:AH)+SUMIF('Health Products &amp; Equipment'!$C:$C,$B160,'Health Products &amp; Equipment'!AH:AH)+SUMIF('Other Pharma &amp; Health Products'!$C:$C,$B160,'Other Pharma &amp; Health Products'!AH:AH)+SUMIF('PSM Costs'!$C:$C,$B160,'PSM Costs'!AH:AH)&gt;0,SUMIF(Pharmaceuticals!$C:$C,$B160,Pharmaceuticals!AH:AH)+SUMIF('Health Products &amp; Equipment'!$C:$C,$B160,'Health Products &amp; Equipment'!AH:AH)+SUMIF('Other Pharma &amp; Health Products'!$C:$C,$B160,'Other Pharma &amp; Health Products'!AH:AH)+SUMIF('PSM Costs'!$C:$C,$B160,'PSM Costs'!AH:AH),"")</f>
        <v/>
      </c>
      <c r="I160" s="182" t="str">
        <f t="shared" ca="1" si="11"/>
        <v/>
      </c>
      <c r="J160" s="123" t="str">
        <f ca="1">IF(SUMIF(Pharmaceuticals!$C:$C,$B160,Pharmaceuticals!AT:AT)+SUMIF('Health Products &amp; Equipment'!$C:$C,$B160,'Health Products &amp; Equipment'!AT:AT)+SUMIF('Other Pharma &amp; Health Products'!$C:$C,$B160,'Other Pharma &amp; Health Products'!AT:AT)+SUMIF('PSM Costs'!$C:$C,$B160,'PSM Costs'!AT:AT)&gt;0,SUMIF(Pharmaceuticals!$C:$C,$B160,Pharmaceuticals!AT:AT)+SUMIF('Health Products &amp; Equipment'!$C:$C,$B160,'Health Products &amp; Equipment'!AT:AT)+SUMIF('Other Pharma &amp; Health Products'!$C:$C,$B160,'Other Pharma &amp; Health Products'!AT:AT)+SUMIF('PSM Costs'!$C:$C,$B160,'PSM Costs'!AT:AT),"")</f>
        <v/>
      </c>
      <c r="K160" s="123" t="str">
        <f ca="1">IF(SUMIF(Pharmaceuticals!$C:$C,$B160,Pharmaceuticals!AU:AU)+SUMIF('Health Products &amp; Equipment'!$C:$C,$B160,'Health Products &amp; Equipment'!AU:AU)+SUMIF('Other Pharma &amp; Health Products'!$C:$C,$B160,'Other Pharma &amp; Health Products'!AU:AU)+SUMIF('PSM Costs'!$C:$C,$B160,'PSM Costs'!AU:AU)&gt;0,SUMIF(Pharmaceuticals!$C:$C,$B160,Pharmaceuticals!AU:AU)+SUMIF('Health Products &amp; Equipment'!$C:$C,$B160,'Health Products &amp; Equipment'!AU:AU)+SUMIF('Other Pharma &amp; Health Products'!$C:$C,$B160,'Other Pharma &amp; Health Products'!AU:AU)+SUMIF('PSM Costs'!$C:$C,$B160,'PSM Costs'!AU:AU),"")</f>
        <v/>
      </c>
      <c r="L160" s="181" t="str">
        <f t="shared" ca="1" si="12"/>
        <v/>
      </c>
      <c r="M160" s="176" t="str">
        <f ca="1">IF(SUMIF(Pharmaceuticals!$C:$C,$B160,Pharmaceuticals!BG:BG)+SUMIF('Health Products &amp; Equipment'!$C:$C,$B160,'Health Products &amp; Equipment'!BG:BG)+SUMIF('Other Pharma &amp; Health Products'!$C:$C,$B160,'Other Pharma &amp; Health Products'!BG:BG)+SUMIF('PSM Costs'!$C:$C,$B160,'PSM Costs'!BG:BG)&gt;0,SUMIF(Pharmaceuticals!$C:$C,$B160,Pharmaceuticals!BG:BG)+SUMIF('Health Products &amp; Equipment'!$C:$C,$B160,'Health Products &amp; Equipment'!BG:BG)+SUMIF('Other Pharma &amp; Health Products'!$C:$C,$B160,'Other Pharma &amp; Health Products'!BG:BG)+SUMIF('PSM Costs'!$C:$C,$B160,'PSM Costs'!BG:BG),"")</f>
        <v/>
      </c>
      <c r="N160" s="176" t="str">
        <f ca="1">IF(SUMIF(Pharmaceuticals!$C:$C,$B160,Pharmaceuticals!BH:BH)+SUMIF('Health Products &amp; Equipment'!$C:$C,$B160,'Health Products &amp; Equipment'!BH:BH)+SUMIF('Other Pharma &amp; Health Products'!$C:$C,$B160,'Other Pharma &amp; Health Products'!BH:BH)+SUMIF('PSM Costs'!$C:$C,$B160,'PSM Costs'!BH:BH)&gt;0,SUMIF(Pharmaceuticals!$C:$C,$B160,Pharmaceuticals!BH:BH)+SUMIF('Health Products &amp; Equipment'!$C:$C,$B160,'Health Products &amp; Equipment'!BH:BH)+SUMIF('Other Pharma &amp; Health Products'!$C:$C,$B160,'Other Pharma &amp; Health Products'!BH:BH)+SUMIF('PSM Costs'!$C:$C,$B160,'PSM Costs'!BH:BH),"")</f>
        <v/>
      </c>
      <c r="O160" s="182" t="str">
        <f t="shared" ca="1" si="13"/>
        <v/>
      </c>
      <c r="P160" s="123" t="str">
        <f ca="1">IF(SUMIF(Pharmaceuticals!$C:$C,$B160,Pharmaceuticals!BT:BT)+SUMIF('Health Products &amp; Equipment'!$C:$C,$B160,'Health Products &amp; Equipment'!BT:BT)+SUMIF('Other Pharma &amp; Health Products'!$C:$C,$B160,'Other Pharma &amp; Health Products'!BT:BT)+SUMIF('PSM Costs'!$C:$C,$B160,'PSM Costs'!BT:BT)&gt;0,SUMIF(Pharmaceuticals!$C:$C,$B160,Pharmaceuticals!BT:BT)+SUMIF('Health Products &amp; Equipment'!$C:$C,$B160,'Health Products &amp; Equipment'!BT:BT)+SUMIF('Other Pharma &amp; Health Products'!$C:$C,$B160,'Other Pharma &amp; Health Products'!BT:BT)+SUMIF('PSM Costs'!$C:$C,$B160,'PSM Costs'!BT:BT),"")</f>
        <v/>
      </c>
      <c r="Q160" s="123" t="str">
        <f ca="1">IF(SUMIF(Pharmaceuticals!$C:$C,$B160,Pharmaceuticals!BU:BU)+SUMIF('Health Products &amp; Equipment'!$C:$C,$B160,'Health Products &amp; Equipment'!BU:BU)+SUMIF('Other Pharma &amp; Health Products'!$C:$C,$B160,'Other Pharma &amp; Health Products'!BU:BU)+SUMIF('PSM Costs'!$C:$C,$B160,'PSM Costs'!BU:BU)&gt;0,SUMIF(Pharmaceuticals!$C:$C,$B160,Pharmaceuticals!BU:BU)+SUMIF('Health Products &amp; Equipment'!$C:$C,$B160,'Health Products &amp; Equipment'!BU:BU)+SUMIF('Other Pharma &amp; Health Products'!$C:$C,$B160,'Other Pharma &amp; Health Products'!BU:BU)+SUMIF('PSM Costs'!$C:$C,$B160,'PSM Costs'!BU:BU),"")</f>
        <v/>
      </c>
      <c r="R160" s="176" t="str">
        <f t="shared" ca="1" si="14"/>
        <v/>
      </c>
    </row>
    <row r="161" spans="1:18" hidden="1" x14ac:dyDescent="0.2">
      <c r="A161" s="107">
        <v>154</v>
      </c>
      <c r="B161" s="107" t="str">
        <f ca="1">IFERROR(VLOOKUP(A161,'Rank unique CI-Prod-Spec'!I:J,2,FALSE),"")</f>
        <v/>
      </c>
      <c r="C161" s="122" t="str">
        <f ca="1">IFERROR(VLOOKUP(LEFT(B161,FIND("--",B161)-1),CatCostInp!D:E,2,FALSE),"")</f>
        <v/>
      </c>
      <c r="D161" s="122" t="str">
        <f ca="1">IFERROR(INDIRECT(ADDRESS(MATCH(VALUE(MID(B161,FIND("--",B161)+2,FIND("---",B161)-FIND("--",B161)-2)),CatProd!G:G,0),2,1,1,"CatProd")),"")</f>
        <v/>
      </c>
      <c r="E161" s="122" t="str">
        <f ca="1">IFERROR(INDIRECT(ADDRESS(MATCH(VALUE(RIGHT(B161,LEN(B161)-FIND("---",B161)-2)),CatProdSpec!I:I,0),3,1,1,"CatProdSpec")),"")</f>
        <v/>
      </c>
      <c r="F161" s="181" t="str">
        <f t="shared" ca="1" si="10"/>
        <v/>
      </c>
      <c r="G161" s="176" t="str">
        <f ca="1">IF(SUMIF(Pharmaceuticals!$C:$C,$B161,Pharmaceuticals!AG:AG)+SUMIF('Health Products &amp; Equipment'!$C:$C,$B161,'Health Products &amp; Equipment'!AG:AG)+SUMIF('Other Pharma &amp; Health Products'!$C:$C,$B161,'Other Pharma &amp; Health Products'!AG:AG)+SUMIF('PSM Costs'!$C:$C,$B161,'PSM Costs'!AG:AG)&gt;0,SUMIF(Pharmaceuticals!$C:$C,$B161,Pharmaceuticals!AG:AG)+SUMIF('Health Products &amp; Equipment'!$C:$C,$B161,'Health Products &amp; Equipment'!AG:AG)+SUMIF('Other Pharma &amp; Health Products'!$C:$C,$B161,'Other Pharma &amp; Health Products'!AG:AG)+SUMIF('PSM Costs'!$C:$C,$B161,'PSM Costs'!AG:AG),"")</f>
        <v/>
      </c>
      <c r="H161" s="176" t="str">
        <f ca="1">IF(SUMIF(Pharmaceuticals!$C:$C,$B161,Pharmaceuticals!AH:AH)+SUMIF('Health Products &amp; Equipment'!$C:$C,$B161,'Health Products &amp; Equipment'!AH:AH)+SUMIF('Other Pharma &amp; Health Products'!$C:$C,$B161,'Other Pharma &amp; Health Products'!AH:AH)+SUMIF('PSM Costs'!$C:$C,$B161,'PSM Costs'!AH:AH)&gt;0,SUMIF(Pharmaceuticals!$C:$C,$B161,Pharmaceuticals!AH:AH)+SUMIF('Health Products &amp; Equipment'!$C:$C,$B161,'Health Products &amp; Equipment'!AH:AH)+SUMIF('Other Pharma &amp; Health Products'!$C:$C,$B161,'Other Pharma &amp; Health Products'!AH:AH)+SUMIF('PSM Costs'!$C:$C,$B161,'PSM Costs'!AH:AH),"")</f>
        <v/>
      </c>
      <c r="I161" s="182" t="str">
        <f t="shared" ca="1" si="11"/>
        <v/>
      </c>
      <c r="J161" s="123" t="str">
        <f ca="1">IF(SUMIF(Pharmaceuticals!$C:$C,$B161,Pharmaceuticals!AT:AT)+SUMIF('Health Products &amp; Equipment'!$C:$C,$B161,'Health Products &amp; Equipment'!AT:AT)+SUMIF('Other Pharma &amp; Health Products'!$C:$C,$B161,'Other Pharma &amp; Health Products'!AT:AT)+SUMIF('PSM Costs'!$C:$C,$B161,'PSM Costs'!AT:AT)&gt;0,SUMIF(Pharmaceuticals!$C:$C,$B161,Pharmaceuticals!AT:AT)+SUMIF('Health Products &amp; Equipment'!$C:$C,$B161,'Health Products &amp; Equipment'!AT:AT)+SUMIF('Other Pharma &amp; Health Products'!$C:$C,$B161,'Other Pharma &amp; Health Products'!AT:AT)+SUMIF('PSM Costs'!$C:$C,$B161,'PSM Costs'!AT:AT),"")</f>
        <v/>
      </c>
      <c r="K161" s="123" t="str">
        <f ca="1">IF(SUMIF(Pharmaceuticals!$C:$C,$B161,Pharmaceuticals!AU:AU)+SUMIF('Health Products &amp; Equipment'!$C:$C,$B161,'Health Products &amp; Equipment'!AU:AU)+SUMIF('Other Pharma &amp; Health Products'!$C:$C,$B161,'Other Pharma &amp; Health Products'!AU:AU)+SUMIF('PSM Costs'!$C:$C,$B161,'PSM Costs'!AU:AU)&gt;0,SUMIF(Pharmaceuticals!$C:$C,$B161,Pharmaceuticals!AU:AU)+SUMIF('Health Products &amp; Equipment'!$C:$C,$B161,'Health Products &amp; Equipment'!AU:AU)+SUMIF('Other Pharma &amp; Health Products'!$C:$C,$B161,'Other Pharma &amp; Health Products'!AU:AU)+SUMIF('PSM Costs'!$C:$C,$B161,'PSM Costs'!AU:AU),"")</f>
        <v/>
      </c>
      <c r="L161" s="181" t="str">
        <f t="shared" ca="1" si="12"/>
        <v/>
      </c>
      <c r="M161" s="176" t="str">
        <f ca="1">IF(SUMIF(Pharmaceuticals!$C:$C,$B161,Pharmaceuticals!BG:BG)+SUMIF('Health Products &amp; Equipment'!$C:$C,$B161,'Health Products &amp; Equipment'!BG:BG)+SUMIF('Other Pharma &amp; Health Products'!$C:$C,$B161,'Other Pharma &amp; Health Products'!BG:BG)+SUMIF('PSM Costs'!$C:$C,$B161,'PSM Costs'!BG:BG)&gt;0,SUMIF(Pharmaceuticals!$C:$C,$B161,Pharmaceuticals!BG:BG)+SUMIF('Health Products &amp; Equipment'!$C:$C,$B161,'Health Products &amp; Equipment'!BG:BG)+SUMIF('Other Pharma &amp; Health Products'!$C:$C,$B161,'Other Pharma &amp; Health Products'!BG:BG)+SUMIF('PSM Costs'!$C:$C,$B161,'PSM Costs'!BG:BG),"")</f>
        <v/>
      </c>
      <c r="N161" s="176" t="str">
        <f ca="1">IF(SUMIF(Pharmaceuticals!$C:$C,$B161,Pharmaceuticals!BH:BH)+SUMIF('Health Products &amp; Equipment'!$C:$C,$B161,'Health Products &amp; Equipment'!BH:BH)+SUMIF('Other Pharma &amp; Health Products'!$C:$C,$B161,'Other Pharma &amp; Health Products'!BH:BH)+SUMIF('PSM Costs'!$C:$C,$B161,'PSM Costs'!BH:BH)&gt;0,SUMIF(Pharmaceuticals!$C:$C,$B161,Pharmaceuticals!BH:BH)+SUMIF('Health Products &amp; Equipment'!$C:$C,$B161,'Health Products &amp; Equipment'!BH:BH)+SUMIF('Other Pharma &amp; Health Products'!$C:$C,$B161,'Other Pharma &amp; Health Products'!BH:BH)+SUMIF('PSM Costs'!$C:$C,$B161,'PSM Costs'!BH:BH),"")</f>
        <v/>
      </c>
      <c r="O161" s="182" t="str">
        <f t="shared" ca="1" si="13"/>
        <v/>
      </c>
      <c r="P161" s="123" t="str">
        <f ca="1">IF(SUMIF(Pharmaceuticals!$C:$C,$B161,Pharmaceuticals!BT:BT)+SUMIF('Health Products &amp; Equipment'!$C:$C,$B161,'Health Products &amp; Equipment'!BT:BT)+SUMIF('Other Pharma &amp; Health Products'!$C:$C,$B161,'Other Pharma &amp; Health Products'!BT:BT)+SUMIF('PSM Costs'!$C:$C,$B161,'PSM Costs'!BT:BT)&gt;0,SUMIF(Pharmaceuticals!$C:$C,$B161,Pharmaceuticals!BT:BT)+SUMIF('Health Products &amp; Equipment'!$C:$C,$B161,'Health Products &amp; Equipment'!BT:BT)+SUMIF('Other Pharma &amp; Health Products'!$C:$C,$B161,'Other Pharma &amp; Health Products'!BT:BT)+SUMIF('PSM Costs'!$C:$C,$B161,'PSM Costs'!BT:BT),"")</f>
        <v/>
      </c>
      <c r="Q161" s="123" t="str">
        <f ca="1">IF(SUMIF(Pharmaceuticals!$C:$C,$B161,Pharmaceuticals!BU:BU)+SUMIF('Health Products &amp; Equipment'!$C:$C,$B161,'Health Products &amp; Equipment'!BU:BU)+SUMIF('Other Pharma &amp; Health Products'!$C:$C,$B161,'Other Pharma &amp; Health Products'!BU:BU)+SUMIF('PSM Costs'!$C:$C,$B161,'PSM Costs'!BU:BU)&gt;0,SUMIF(Pharmaceuticals!$C:$C,$B161,Pharmaceuticals!BU:BU)+SUMIF('Health Products &amp; Equipment'!$C:$C,$B161,'Health Products &amp; Equipment'!BU:BU)+SUMIF('Other Pharma &amp; Health Products'!$C:$C,$B161,'Other Pharma &amp; Health Products'!BU:BU)+SUMIF('PSM Costs'!$C:$C,$B161,'PSM Costs'!BU:BU),"")</f>
        <v/>
      </c>
      <c r="R161" s="176" t="str">
        <f t="shared" ca="1" si="14"/>
        <v/>
      </c>
    </row>
    <row r="162" spans="1:18" hidden="1" x14ac:dyDescent="0.2">
      <c r="A162" s="107">
        <v>155</v>
      </c>
      <c r="B162" s="107" t="str">
        <f ca="1">IFERROR(VLOOKUP(A162,'Rank unique CI-Prod-Spec'!I:J,2,FALSE),"")</f>
        <v/>
      </c>
      <c r="C162" s="122" t="str">
        <f ca="1">IFERROR(VLOOKUP(LEFT(B162,FIND("--",B162)-1),CatCostInp!D:E,2,FALSE),"")</f>
        <v/>
      </c>
      <c r="D162" s="122" t="str">
        <f ca="1">IFERROR(INDIRECT(ADDRESS(MATCH(VALUE(MID(B162,FIND("--",B162)+2,FIND("---",B162)-FIND("--",B162)-2)),CatProd!G:G,0),2,1,1,"CatProd")),"")</f>
        <v/>
      </c>
      <c r="E162" s="122" t="str">
        <f ca="1">IFERROR(INDIRECT(ADDRESS(MATCH(VALUE(RIGHT(B162,LEN(B162)-FIND("---",B162)-2)),CatProdSpec!I:I,0),3,1,1,"CatProdSpec")),"")</f>
        <v/>
      </c>
      <c r="F162" s="181" t="str">
        <f t="shared" ca="1" si="10"/>
        <v/>
      </c>
      <c r="G162" s="176" t="str">
        <f ca="1">IF(SUMIF(Pharmaceuticals!$C:$C,$B162,Pharmaceuticals!AG:AG)+SUMIF('Health Products &amp; Equipment'!$C:$C,$B162,'Health Products &amp; Equipment'!AG:AG)+SUMIF('Other Pharma &amp; Health Products'!$C:$C,$B162,'Other Pharma &amp; Health Products'!AG:AG)+SUMIF('PSM Costs'!$C:$C,$B162,'PSM Costs'!AG:AG)&gt;0,SUMIF(Pharmaceuticals!$C:$C,$B162,Pharmaceuticals!AG:AG)+SUMIF('Health Products &amp; Equipment'!$C:$C,$B162,'Health Products &amp; Equipment'!AG:AG)+SUMIF('Other Pharma &amp; Health Products'!$C:$C,$B162,'Other Pharma &amp; Health Products'!AG:AG)+SUMIF('PSM Costs'!$C:$C,$B162,'PSM Costs'!AG:AG),"")</f>
        <v/>
      </c>
      <c r="H162" s="176" t="str">
        <f ca="1">IF(SUMIF(Pharmaceuticals!$C:$C,$B162,Pharmaceuticals!AH:AH)+SUMIF('Health Products &amp; Equipment'!$C:$C,$B162,'Health Products &amp; Equipment'!AH:AH)+SUMIF('Other Pharma &amp; Health Products'!$C:$C,$B162,'Other Pharma &amp; Health Products'!AH:AH)+SUMIF('PSM Costs'!$C:$C,$B162,'PSM Costs'!AH:AH)&gt;0,SUMIF(Pharmaceuticals!$C:$C,$B162,Pharmaceuticals!AH:AH)+SUMIF('Health Products &amp; Equipment'!$C:$C,$B162,'Health Products &amp; Equipment'!AH:AH)+SUMIF('Other Pharma &amp; Health Products'!$C:$C,$B162,'Other Pharma &amp; Health Products'!AH:AH)+SUMIF('PSM Costs'!$C:$C,$B162,'PSM Costs'!AH:AH),"")</f>
        <v/>
      </c>
      <c r="I162" s="182" t="str">
        <f t="shared" ca="1" si="11"/>
        <v/>
      </c>
      <c r="J162" s="123" t="str">
        <f ca="1">IF(SUMIF(Pharmaceuticals!$C:$C,$B162,Pharmaceuticals!AT:AT)+SUMIF('Health Products &amp; Equipment'!$C:$C,$B162,'Health Products &amp; Equipment'!AT:AT)+SUMIF('Other Pharma &amp; Health Products'!$C:$C,$B162,'Other Pharma &amp; Health Products'!AT:AT)+SUMIF('PSM Costs'!$C:$C,$B162,'PSM Costs'!AT:AT)&gt;0,SUMIF(Pharmaceuticals!$C:$C,$B162,Pharmaceuticals!AT:AT)+SUMIF('Health Products &amp; Equipment'!$C:$C,$B162,'Health Products &amp; Equipment'!AT:AT)+SUMIF('Other Pharma &amp; Health Products'!$C:$C,$B162,'Other Pharma &amp; Health Products'!AT:AT)+SUMIF('PSM Costs'!$C:$C,$B162,'PSM Costs'!AT:AT),"")</f>
        <v/>
      </c>
      <c r="K162" s="123" t="str">
        <f ca="1">IF(SUMIF(Pharmaceuticals!$C:$C,$B162,Pharmaceuticals!AU:AU)+SUMIF('Health Products &amp; Equipment'!$C:$C,$B162,'Health Products &amp; Equipment'!AU:AU)+SUMIF('Other Pharma &amp; Health Products'!$C:$C,$B162,'Other Pharma &amp; Health Products'!AU:AU)+SUMIF('PSM Costs'!$C:$C,$B162,'PSM Costs'!AU:AU)&gt;0,SUMIF(Pharmaceuticals!$C:$C,$B162,Pharmaceuticals!AU:AU)+SUMIF('Health Products &amp; Equipment'!$C:$C,$B162,'Health Products &amp; Equipment'!AU:AU)+SUMIF('Other Pharma &amp; Health Products'!$C:$C,$B162,'Other Pharma &amp; Health Products'!AU:AU)+SUMIF('PSM Costs'!$C:$C,$B162,'PSM Costs'!AU:AU),"")</f>
        <v/>
      </c>
      <c r="L162" s="181" t="str">
        <f t="shared" ca="1" si="12"/>
        <v/>
      </c>
      <c r="M162" s="176" t="str">
        <f ca="1">IF(SUMIF(Pharmaceuticals!$C:$C,$B162,Pharmaceuticals!BG:BG)+SUMIF('Health Products &amp; Equipment'!$C:$C,$B162,'Health Products &amp; Equipment'!BG:BG)+SUMIF('Other Pharma &amp; Health Products'!$C:$C,$B162,'Other Pharma &amp; Health Products'!BG:BG)+SUMIF('PSM Costs'!$C:$C,$B162,'PSM Costs'!BG:BG)&gt;0,SUMIF(Pharmaceuticals!$C:$C,$B162,Pharmaceuticals!BG:BG)+SUMIF('Health Products &amp; Equipment'!$C:$C,$B162,'Health Products &amp; Equipment'!BG:BG)+SUMIF('Other Pharma &amp; Health Products'!$C:$C,$B162,'Other Pharma &amp; Health Products'!BG:BG)+SUMIF('PSM Costs'!$C:$C,$B162,'PSM Costs'!BG:BG),"")</f>
        <v/>
      </c>
      <c r="N162" s="176" t="str">
        <f ca="1">IF(SUMIF(Pharmaceuticals!$C:$C,$B162,Pharmaceuticals!BH:BH)+SUMIF('Health Products &amp; Equipment'!$C:$C,$B162,'Health Products &amp; Equipment'!BH:BH)+SUMIF('Other Pharma &amp; Health Products'!$C:$C,$B162,'Other Pharma &amp; Health Products'!BH:BH)+SUMIF('PSM Costs'!$C:$C,$B162,'PSM Costs'!BH:BH)&gt;0,SUMIF(Pharmaceuticals!$C:$C,$B162,Pharmaceuticals!BH:BH)+SUMIF('Health Products &amp; Equipment'!$C:$C,$B162,'Health Products &amp; Equipment'!BH:BH)+SUMIF('Other Pharma &amp; Health Products'!$C:$C,$B162,'Other Pharma &amp; Health Products'!BH:BH)+SUMIF('PSM Costs'!$C:$C,$B162,'PSM Costs'!BH:BH),"")</f>
        <v/>
      </c>
      <c r="O162" s="182" t="str">
        <f t="shared" ca="1" si="13"/>
        <v/>
      </c>
      <c r="P162" s="123" t="str">
        <f ca="1">IF(SUMIF(Pharmaceuticals!$C:$C,$B162,Pharmaceuticals!BT:BT)+SUMIF('Health Products &amp; Equipment'!$C:$C,$B162,'Health Products &amp; Equipment'!BT:BT)+SUMIF('Other Pharma &amp; Health Products'!$C:$C,$B162,'Other Pharma &amp; Health Products'!BT:BT)+SUMIF('PSM Costs'!$C:$C,$B162,'PSM Costs'!BT:BT)&gt;0,SUMIF(Pharmaceuticals!$C:$C,$B162,Pharmaceuticals!BT:BT)+SUMIF('Health Products &amp; Equipment'!$C:$C,$B162,'Health Products &amp; Equipment'!BT:BT)+SUMIF('Other Pharma &amp; Health Products'!$C:$C,$B162,'Other Pharma &amp; Health Products'!BT:BT)+SUMIF('PSM Costs'!$C:$C,$B162,'PSM Costs'!BT:BT),"")</f>
        <v/>
      </c>
      <c r="Q162" s="123" t="str">
        <f ca="1">IF(SUMIF(Pharmaceuticals!$C:$C,$B162,Pharmaceuticals!BU:BU)+SUMIF('Health Products &amp; Equipment'!$C:$C,$B162,'Health Products &amp; Equipment'!BU:BU)+SUMIF('Other Pharma &amp; Health Products'!$C:$C,$B162,'Other Pharma &amp; Health Products'!BU:BU)+SUMIF('PSM Costs'!$C:$C,$B162,'PSM Costs'!BU:BU)&gt;0,SUMIF(Pharmaceuticals!$C:$C,$B162,Pharmaceuticals!BU:BU)+SUMIF('Health Products &amp; Equipment'!$C:$C,$B162,'Health Products &amp; Equipment'!BU:BU)+SUMIF('Other Pharma &amp; Health Products'!$C:$C,$B162,'Other Pharma &amp; Health Products'!BU:BU)+SUMIF('PSM Costs'!$C:$C,$B162,'PSM Costs'!BU:BU),"")</f>
        <v/>
      </c>
      <c r="R162" s="176" t="str">
        <f t="shared" ca="1" si="14"/>
        <v/>
      </c>
    </row>
    <row r="163" spans="1:18" hidden="1" x14ac:dyDescent="0.2">
      <c r="A163" s="107">
        <v>156</v>
      </c>
      <c r="B163" s="107" t="str">
        <f ca="1">IFERROR(VLOOKUP(A163,'Rank unique CI-Prod-Spec'!I:J,2,FALSE),"")</f>
        <v/>
      </c>
      <c r="C163" s="122" t="str">
        <f ca="1">IFERROR(VLOOKUP(LEFT(B163,FIND("--",B163)-1),CatCostInp!D:E,2,FALSE),"")</f>
        <v/>
      </c>
      <c r="D163" s="122" t="str">
        <f ca="1">IFERROR(INDIRECT(ADDRESS(MATCH(VALUE(MID(B163,FIND("--",B163)+2,FIND("---",B163)-FIND("--",B163)-2)),CatProd!G:G,0),2,1,1,"CatProd")),"")</f>
        <v/>
      </c>
      <c r="E163" s="122" t="str">
        <f ca="1">IFERROR(INDIRECT(ADDRESS(MATCH(VALUE(RIGHT(B163,LEN(B163)-FIND("---",B163)-2)),CatProdSpec!I:I,0),3,1,1,"CatProdSpec")),"")</f>
        <v/>
      </c>
      <c r="F163" s="181" t="str">
        <f t="shared" ca="1" si="10"/>
        <v/>
      </c>
      <c r="G163" s="176" t="str">
        <f ca="1">IF(SUMIF(Pharmaceuticals!$C:$C,$B163,Pharmaceuticals!AG:AG)+SUMIF('Health Products &amp; Equipment'!$C:$C,$B163,'Health Products &amp; Equipment'!AG:AG)+SUMIF('Other Pharma &amp; Health Products'!$C:$C,$B163,'Other Pharma &amp; Health Products'!AG:AG)+SUMIF('PSM Costs'!$C:$C,$B163,'PSM Costs'!AG:AG)&gt;0,SUMIF(Pharmaceuticals!$C:$C,$B163,Pharmaceuticals!AG:AG)+SUMIF('Health Products &amp; Equipment'!$C:$C,$B163,'Health Products &amp; Equipment'!AG:AG)+SUMIF('Other Pharma &amp; Health Products'!$C:$C,$B163,'Other Pharma &amp; Health Products'!AG:AG)+SUMIF('PSM Costs'!$C:$C,$B163,'PSM Costs'!AG:AG),"")</f>
        <v/>
      </c>
      <c r="H163" s="176" t="str">
        <f ca="1">IF(SUMIF(Pharmaceuticals!$C:$C,$B163,Pharmaceuticals!AH:AH)+SUMIF('Health Products &amp; Equipment'!$C:$C,$B163,'Health Products &amp; Equipment'!AH:AH)+SUMIF('Other Pharma &amp; Health Products'!$C:$C,$B163,'Other Pharma &amp; Health Products'!AH:AH)+SUMIF('PSM Costs'!$C:$C,$B163,'PSM Costs'!AH:AH)&gt;0,SUMIF(Pharmaceuticals!$C:$C,$B163,Pharmaceuticals!AH:AH)+SUMIF('Health Products &amp; Equipment'!$C:$C,$B163,'Health Products &amp; Equipment'!AH:AH)+SUMIF('Other Pharma &amp; Health Products'!$C:$C,$B163,'Other Pharma &amp; Health Products'!AH:AH)+SUMIF('PSM Costs'!$C:$C,$B163,'PSM Costs'!AH:AH),"")</f>
        <v/>
      </c>
      <c r="I163" s="182" t="str">
        <f t="shared" ca="1" si="11"/>
        <v/>
      </c>
      <c r="J163" s="123" t="str">
        <f ca="1">IF(SUMIF(Pharmaceuticals!$C:$C,$B163,Pharmaceuticals!AT:AT)+SUMIF('Health Products &amp; Equipment'!$C:$C,$B163,'Health Products &amp; Equipment'!AT:AT)+SUMIF('Other Pharma &amp; Health Products'!$C:$C,$B163,'Other Pharma &amp; Health Products'!AT:AT)+SUMIF('PSM Costs'!$C:$C,$B163,'PSM Costs'!AT:AT)&gt;0,SUMIF(Pharmaceuticals!$C:$C,$B163,Pharmaceuticals!AT:AT)+SUMIF('Health Products &amp; Equipment'!$C:$C,$B163,'Health Products &amp; Equipment'!AT:AT)+SUMIF('Other Pharma &amp; Health Products'!$C:$C,$B163,'Other Pharma &amp; Health Products'!AT:AT)+SUMIF('PSM Costs'!$C:$C,$B163,'PSM Costs'!AT:AT),"")</f>
        <v/>
      </c>
      <c r="K163" s="123" t="str">
        <f ca="1">IF(SUMIF(Pharmaceuticals!$C:$C,$B163,Pharmaceuticals!AU:AU)+SUMIF('Health Products &amp; Equipment'!$C:$C,$B163,'Health Products &amp; Equipment'!AU:AU)+SUMIF('Other Pharma &amp; Health Products'!$C:$C,$B163,'Other Pharma &amp; Health Products'!AU:AU)+SUMIF('PSM Costs'!$C:$C,$B163,'PSM Costs'!AU:AU)&gt;0,SUMIF(Pharmaceuticals!$C:$C,$B163,Pharmaceuticals!AU:AU)+SUMIF('Health Products &amp; Equipment'!$C:$C,$B163,'Health Products &amp; Equipment'!AU:AU)+SUMIF('Other Pharma &amp; Health Products'!$C:$C,$B163,'Other Pharma &amp; Health Products'!AU:AU)+SUMIF('PSM Costs'!$C:$C,$B163,'PSM Costs'!AU:AU),"")</f>
        <v/>
      </c>
      <c r="L163" s="181" t="str">
        <f t="shared" ca="1" si="12"/>
        <v/>
      </c>
      <c r="M163" s="176" t="str">
        <f ca="1">IF(SUMIF(Pharmaceuticals!$C:$C,$B163,Pharmaceuticals!BG:BG)+SUMIF('Health Products &amp; Equipment'!$C:$C,$B163,'Health Products &amp; Equipment'!BG:BG)+SUMIF('Other Pharma &amp; Health Products'!$C:$C,$B163,'Other Pharma &amp; Health Products'!BG:BG)+SUMIF('PSM Costs'!$C:$C,$B163,'PSM Costs'!BG:BG)&gt;0,SUMIF(Pharmaceuticals!$C:$C,$B163,Pharmaceuticals!BG:BG)+SUMIF('Health Products &amp; Equipment'!$C:$C,$B163,'Health Products &amp; Equipment'!BG:BG)+SUMIF('Other Pharma &amp; Health Products'!$C:$C,$B163,'Other Pharma &amp; Health Products'!BG:BG)+SUMIF('PSM Costs'!$C:$C,$B163,'PSM Costs'!BG:BG),"")</f>
        <v/>
      </c>
      <c r="N163" s="176" t="str">
        <f ca="1">IF(SUMIF(Pharmaceuticals!$C:$C,$B163,Pharmaceuticals!BH:BH)+SUMIF('Health Products &amp; Equipment'!$C:$C,$B163,'Health Products &amp; Equipment'!BH:BH)+SUMIF('Other Pharma &amp; Health Products'!$C:$C,$B163,'Other Pharma &amp; Health Products'!BH:BH)+SUMIF('PSM Costs'!$C:$C,$B163,'PSM Costs'!BH:BH)&gt;0,SUMIF(Pharmaceuticals!$C:$C,$B163,Pharmaceuticals!BH:BH)+SUMIF('Health Products &amp; Equipment'!$C:$C,$B163,'Health Products &amp; Equipment'!BH:BH)+SUMIF('Other Pharma &amp; Health Products'!$C:$C,$B163,'Other Pharma &amp; Health Products'!BH:BH)+SUMIF('PSM Costs'!$C:$C,$B163,'PSM Costs'!BH:BH),"")</f>
        <v/>
      </c>
      <c r="O163" s="182" t="str">
        <f t="shared" ca="1" si="13"/>
        <v/>
      </c>
      <c r="P163" s="123" t="str">
        <f ca="1">IF(SUMIF(Pharmaceuticals!$C:$C,$B163,Pharmaceuticals!BT:BT)+SUMIF('Health Products &amp; Equipment'!$C:$C,$B163,'Health Products &amp; Equipment'!BT:BT)+SUMIF('Other Pharma &amp; Health Products'!$C:$C,$B163,'Other Pharma &amp; Health Products'!BT:BT)+SUMIF('PSM Costs'!$C:$C,$B163,'PSM Costs'!BT:BT)&gt;0,SUMIF(Pharmaceuticals!$C:$C,$B163,Pharmaceuticals!BT:BT)+SUMIF('Health Products &amp; Equipment'!$C:$C,$B163,'Health Products &amp; Equipment'!BT:BT)+SUMIF('Other Pharma &amp; Health Products'!$C:$C,$B163,'Other Pharma &amp; Health Products'!BT:BT)+SUMIF('PSM Costs'!$C:$C,$B163,'PSM Costs'!BT:BT),"")</f>
        <v/>
      </c>
      <c r="Q163" s="123" t="str">
        <f ca="1">IF(SUMIF(Pharmaceuticals!$C:$C,$B163,Pharmaceuticals!BU:BU)+SUMIF('Health Products &amp; Equipment'!$C:$C,$B163,'Health Products &amp; Equipment'!BU:BU)+SUMIF('Other Pharma &amp; Health Products'!$C:$C,$B163,'Other Pharma &amp; Health Products'!BU:BU)+SUMIF('PSM Costs'!$C:$C,$B163,'PSM Costs'!BU:BU)&gt;0,SUMIF(Pharmaceuticals!$C:$C,$B163,Pharmaceuticals!BU:BU)+SUMIF('Health Products &amp; Equipment'!$C:$C,$B163,'Health Products &amp; Equipment'!BU:BU)+SUMIF('Other Pharma &amp; Health Products'!$C:$C,$B163,'Other Pharma &amp; Health Products'!BU:BU)+SUMIF('PSM Costs'!$C:$C,$B163,'PSM Costs'!BU:BU),"")</f>
        <v/>
      </c>
      <c r="R163" s="176" t="str">
        <f t="shared" ca="1" si="14"/>
        <v/>
      </c>
    </row>
    <row r="164" spans="1:18" hidden="1" x14ac:dyDescent="0.2">
      <c r="A164" s="107">
        <v>157</v>
      </c>
      <c r="B164" s="107" t="str">
        <f ca="1">IFERROR(VLOOKUP(A164,'Rank unique CI-Prod-Spec'!I:J,2,FALSE),"")</f>
        <v/>
      </c>
      <c r="C164" s="122" t="str">
        <f ca="1">IFERROR(VLOOKUP(LEFT(B164,FIND("--",B164)-1),CatCostInp!D:E,2,FALSE),"")</f>
        <v/>
      </c>
      <c r="D164" s="122" t="str">
        <f ca="1">IFERROR(INDIRECT(ADDRESS(MATCH(VALUE(MID(B164,FIND("--",B164)+2,FIND("---",B164)-FIND("--",B164)-2)),CatProd!G:G,0),2,1,1,"CatProd")),"")</f>
        <v/>
      </c>
      <c r="E164" s="122" t="str">
        <f ca="1">IFERROR(INDIRECT(ADDRESS(MATCH(VALUE(RIGHT(B164,LEN(B164)-FIND("---",B164)-2)),CatProdSpec!I:I,0),3,1,1,"CatProdSpec")),"")</f>
        <v/>
      </c>
      <c r="F164" s="181" t="str">
        <f t="shared" ca="1" si="10"/>
        <v/>
      </c>
      <c r="G164" s="176" t="str">
        <f ca="1">IF(SUMIF(Pharmaceuticals!$C:$C,$B164,Pharmaceuticals!AG:AG)+SUMIF('Health Products &amp; Equipment'!$C:$C,$B164,'Health Products &amp; Equipment'!AG:AG)+SUMIF('Other Pharma &amp; Health Products'!$C:$C,$B164,'Other Pharma &amp; Health Products'!AG:AG)+SUMIF('PSM Costs'!$C:$C,$B164,'PSM Costs'!AG:AG)&gt;0,SUMIF(Pharmaceuticals!$C:$C,$B164,Pharmaceuticals!AG:AG)+SUMIF('Health Products &amp; Equipment'!$C:$C,$B164,'Health Products &amp; Equipment'!AG:AG)+SUMIF('Other Pharma &amp; Health Products'!$C:$C,$B164,'Other Pharma &amp; Health Products'!AG:AG)+SUMIF('PSM Costs'!$C:$C,$B164,'PSM Costs'!AG:AG),"")</f>
        <v/>
      </c>
      <c r="H164" s="176" t="str">
        <f ca="1">IF(SUMIF(Pharmaceuticals!$C:$C,$B164,Pharmaceuticals!AH:AH)+SUMIF('Health Products &amp; Equipment'!$C:$C,$B164,'Health Products &amp; Equipment'!AH:AH)+SUMIF('Other Pharma &amp; Health Products'!$C:$C,$B164,'Other Pharma &amp; Health Products'!AH:AH)+SUMIF('PSM Costs'!$C:$C,$B164,'PSM Costs'!AH:AH)&gt;0,SUMIF(Pharmaceuticals!$C:$C,$B164,Pharmaceuticals!AH:AH)+SUMIF('Health Products &amp; Equipment'!$C:$C,$B164,'Health Products &amp; Equipment'!AH:AH)+SUMIF('Other Pharma &amp; Health Products'!$C:$C,$B164,'Other Pharma &amp; Health Products'!AH:AH)+SUMIF('PSM Costs'!$C:$C,$B164,'PSM Costs'!AH:AH),"")</f>
        <v/>
      </c>
      <c r="I164" s="182" t="str">
        <f t="shared" ca="1" si="11"/>
        <v/>
      </c>
      <c r="J164" s="123" t="str">
        <f ca="1">IF(SUMIF(Pharmaceuticals!$C:$C,$B164,Pharmaceuticals!AT:AT)+SUMIF('Health Products &amp; Equipment'!$C:$C,$B164,'Health Products &amp; Equipment'!AT:AT)+SUMIF('Other Pharma &amp; Health Products'!$C:$C,$B164,'Other Pharma &amp; Health Products'!AT:AT)+SUMIF('PSM Costs'!$C:$C,$B164,'PSM Costs'!AT:AT)&gt;0,SUMIF(Pharmaceuticals!$C:$C,$B164,Pharmaceuticals!AT:AT)+SUMIF('Health Products &amp; Equipment'!$C:$C,$B164,'Health Products &amp; Equipment'!AT:AT)+SUMIF('Other Pharma &amp; Health Products'!$C:$C,$B164,'Other Pharma &amp; Health Products'!AT:AT)+SUMIF('PSM Costs'!$C:$C,$B164,'PSM Costs'!AT:AT),"")</f>
        <v/>
      </c>
      <c r="K164" s="123" t="str">
        <f ca="1">IF(SUMIF(Pharmaceuticals!$C:$C,$B164,Pharmaceuticals!AU:AU)+SUMIF('Health Products &amp; Equipment'!$C:$C,$B164,'Health Products &amp; Equipment'!AU:AU)+SUMIF('Other Pharma &amp; Health Products'!$C:$C,$B164,'Other Pharma &amp; Health Products'!AU:AU)+SUMIF('PSM Costs'!$C:$C,$B164,'PSM Costs'!AU:AU)&gt;0,SUMIF(Pharmaceuticals!$C:$C,$B164,Pharmaceuticals!AU:AU)+SUMIF('Health Products &amp; Equipment'!$C:$C,$B164,'Health Products &amp; Equipment'!AU:AU)+SUMIF('Other Pharma &amp; Health Products'!$C:$C,$B164,'Other Pharma &amp; Health Products'!AU:AU)+SUMIF('PSM Costs'!$C:$C,$B164,'PSM Costs'!AU:AU),"")</f>
        <v/>
      </c>
      <c r="L164" s="181" t="str">
        <f t="shared" ca="1" si="12"/>
        <v/>
      </c>
      <c r="M164" s="176" t="str">
        <f ca="1">IF(SUMIF(Pharmaceuticals!$C:$C,$B164,Pharmaceuticals!BG:BG)+SUMIF('Health Products &amp; Equipment'!$C:$C,$B164,'Health Products &amp; Equipment'!BG:BG)+SUMIF('Other Pharma &amp; Health Products'!$C:$C,$B164,'Other Pharma &amp; Health Products'!BG:BG)+SUMIF('PSM Costs'!$C:$C,$B164,'PSM Costs'!BG:BG)&gt;0,SUMIF(Pharmaceuticals!$C:$C,$B164,Pharmaceuticals!BG:BG)+SUMIF('Health Products &amp; Equipment'!$C:$C,$B164,'Health Products &amp; Equipment'!BG:BG)+SUMIF('Other Pharma &amp; Health Products'!$C:$C,$B164,'Other Pharma &amp; Health Products'!BG:BG)+SUMIF('PSM Costs'!$C:$C,$B164,'PSM Costs'!BG:BG),"")</f>
        <v/>
      </c>
      <c r="N164" s="176" t="str">
        <f ca="1">IF(SUMIF(Pharmaceuticals!$C:$C,$B164,Pharmaceuticals!BH:BH)+SUMIF('Health Products &amp; Equipment'!$C:$C,$B164,'Health Products &amp; Equipment'!BH:BH)+SUMIF('Other Pharma &amp; Health Products'!$C:$C,$B164,'Other Pharma &amp; Health Products'!BH:BH)+SUMIF('PSM Costs'!$C:$C,$B164,'PSM Costs'!BH:BH)&gt;0,SUMIF(Pharmaceuticals!$C:$C,$B164,Pharmaceuticals!BH:BH)+SUMIF('Health Products &amp; Equipment'!$C:$C,$B164,'Health Products &amp; Equipment'!BH:BH)+SUMIF('Other Pharma &amp; Health Products'!$C:$C,$B164,'Other Pharma &amp; Health Products'!BH:BH)+SUMIF('PSM Costs'!$C:$C,$B164,'PSM Costs'!BH:BH),"")</f>
        <v/>
      </c>
      <c r="O164" s="182" t="str">
        <f t="shared" ca="1" si="13"/>
        <v/>
      </c>
      <c r="P164" s="123" t="str">
        <f ca="1">IF(SUMIF(Pharmaceuticals!$C:$C,$B164,Pharmaceuticals!BT:BT)+SUMIF('Health Products &amp; Equipment'!$C:$C,$B164,'Health Products &amp; Equipment'!BT:BT)+SUMIF('Other Pharma &amp; Health Products'!$C:$C,$B164,'Other Pharma &amp; Health Products'!BT:BT)+SUMIF('PSM Costs'!$C:$C,$B164,'PSM Costs'!BT:BT)&gt;0,SUMIF(Pharmaceuticals!$C:$C,$B164,Pharmaceuticals!BT:BT)+SUMIF('Health Products &amp; Equipment'!$C:$C,$B164,'Health Products &amp; Equipment'!BT:BT)+SUMIF('Other Pharma &amp; Health Products'!$C:$C,$B164,'Other Pharma &amp; Health Products'!BT:BT)+SUMIF('PSM Costs'!$C:$C,$B164,'PSM Costs'!BT:BT),"")</f>
        <v/>
      </c>
      <c r="Q164" s="123" t="str">
        <f ca="1">IF(SUMIF(Pharmaceuticals!$C:$C,$B164,Pharmaceuticals!BU:BU)+SUMIF('Health Products &amp; Equipment'!$C:$C,$B164,'Health Products &amp; Equipment'!BU:BU)+SUMIF('Other Pharma &amp; Health Products'!$C:$C,$B164,'Other Pharma &amp; Health Products'!BU:BU)+SUMIF('PSM Costs'!$C:$C,$B164,'PSM Costs'!BU:BU)&gt;0,SUMIF(Pharmaceuticals!$C:$C,$B164,Pharmaceuticals!BU:BU)+SUMIF('Health Products &amp; Equipment'!$C:$C,$B164,'Health Products &amp; Equipment'!BU:BU)+SUMIF('Other Pharma &amp; Health Products'!$C:$C,$B164,'Other Pharma &amp; Health Products'!BU:BU)+SUMIF('PSM Costs'!$C:$C,$B164,'PSM Costs'!BU:BU),"")</f>
        <v/>
      </c>
      <c r="R164" s="176" t="str">
        <f t="shared" ca="1" si="14"/>
        <v/>
      </c>
    </row>
    <row r="165" spans="1:18" hidden="1" x14ac:dyDescent="0.2">
      <c r="A165" s="107">
        <v>158</v>
      </c>
      <c r="B165" s="107" t="str">
        <f ca="1">IFERROR(VLOOKUP(A165,'Rank unique CI-Prod-Spec'!I:J,2,FALSE),"")</f>
        <v/>
      </c>
      <c r="C165" s="122" t="str">
        <f ca="1">IFERROR(VLOOKUP(LEFT(B165,FIND("--",B165)-1),CatCostInp!D:E,2,FALSE),"")</f>
        <v/>
      </c>
      <c r="D165" s="122" t="str">
        <f ca="1">IFERROR(INDIRECT(ADDRESS(MATCH(VALUE(MID(B165,FIND("--",B165)+2,FIND("---",B165)-FIND("--",B165)-2)),CatProd!G:G,0),2,1,1,"CatProd")),"")</f>
        <v/>
      </c>
      <c r="E165" s="122" t="str">
        <f ca="1">IFERROR(INDIRECT(ADDRESS(MATCH(VALUE(RIGHT(B165,LEN(B165)-FIND("---",B165)-2)),CatProdSpec!I:I,0),3,1,1,"CatProdSpec")),"")</f>
        <v/>
      </c>
      <c r="F165" s="181" t="str">
        <f t="shared" ca="1" si="10"/>
        <v/>
      </c>
      <c r="G165" s="176" t="str">
        <f ca="1">IF(SUMIF(Pharmaceuticals!$C:$C,$B165,Pharmaceuticals!AG:AG)+SUMIF('Health Products &amp; Equipment'!$C:$C,$B165,'Health Products &amp; Equipment'!AG:AG)+SUMIF('Other Pharma &amp; Health Products'!$C:$C,$B165,'Other Pharma &amp; Health Products'!AG:AG)+SUMIF('PSM Costs'!$C:$C,$B165,'PSM Costs'!AG:AG)&gt;0,SUMIF(Pharmaceuticals!$C:$C,$B165,Pharmaceuticals!AG:AG)+SUMIF('Health Products &amp; Equipment'!$C:$C,$B165,'Health Products &amp; Equipment'!AG:AG)+SUMIF('Other Pharma &amp; Health Products'!$C:$C,$B165,'Other Pharma &amp; Health Products'!AG:AG)+SUMIF('PSM Costs'!$C:$C,$B165,'PSM Costs'!AG:AG),"")</f>
        <v/>
      </c>
      <c r="H165" s="176" t="str">
        <f ca="1">IF(SUMIF(Pharmaceuticals!$C:$C,$B165,Pharmaceuticals!AH:AH)+SUMIF('Health Products &amp; Equipment'!$C:$C,$B165,'Health Products &amp; Equipment'!AH:AH)+SUMIF('Other Pharma &amp; Health Products'!$C:$C,$B165,'Other Pharma &amp; Health Products'!AH:AH)+SUMIF('PSM Costs'!$C:$C,$B165,'PSM Costs'!AH:AH)&gt;0,SUMIF(Pharmaceuticals!$C:$C,$B165,Pharmaceuticals!AH:AH)+SUMIF('Health Products &amp; Equipment'!$C:$C,$B165,'Health Products &amp; Equipment'!AH:AH)+SUMIF('Other Pharma &amp; Health Products'!$C:$C,$B165,'Other Pharma &amp; Health Products'!AH:AH)+SUMIF('PSM Costs'!$C:$C,$B165,'PSM Costs'!AH:AH),"")</f>
        <v/>
      </c>
      <c r="I165" s="182" t="str">
        <f t="shared" ca="1" si="11"/>
        <v/>
      </c>
      <c r="J165" s="123" t="str">
        <f ca="1">IF(SUMIF(Pharmaceuticals!$C:$C,$B165,Pharmaceuticals!AT:AT)+SUMIF('Health Products &amp; Equipment'!$C:$C,$B165,'Health Products &amp; Equipment'!AT:AT)+SUMIF('Other Pharma &amp; Health Products'!$C:$C,$B165,'Other Pharma &amp; Health Products'!AT:AT)+SUMIF('PSM Costs'!$C:$C,$B165,'PSM Costs'!AT:AT)&gt;0,SUMIF(Pharmaceuticals!$C:$C,$B165,Pharmaceuticals!AT:AT)+SUMIF('Health Products &amp; Equipment'!$C:$C,$B165,'Health Products &amp; Equipment'!AT:AT)+SUMIF('Other Pharma &amp; Health Products'!$C:$C,$B165,'Other Pharma &amp; Health Products'!AT:AT)+SUMIF('PSM Costs'!$C:$C,$B165,'PSM Costs'!AT:AT),"")</f>
        <v/>
      </c>
      <c r="K165" s="123" t="str">
        <f ca="1">IF(SUMIF(Pharmaceuticals!$C:$C,$B165,Pharmaceuticals!AU:AU)+SUMIF('Health Products &amp; Equipment'!$C:$C,$B165,'Health Products &amp; Equipment'!AU:AU)+SUMIF('Other Pharma &amp; Health Products'!$C:$C,$B165,'Other Pharma &amp; Health Products'!AU:AU)+SUMIF('PSM Costs'!$C:$C,$B165,'PSM Costs'!AU:AU)&gt;0,SUMIF(Pharmaceuticals!$C:$C,$B165,Pharmaceuticals!AU:AU)+SUMIF('Health Products &amp; Equipment'!$C:$C,$B165,'Health Products &amp; Equipment'!AU:AU)+SUMIF('Other Pharma &amp; Health Products'!$C:$C,$B165,'Other Pharma &amp; Health Products'!AU:AU)+SUMIF('PSM Costs'!$C:$C,$B165,'PSM Costs'!AU:AU),"")</f>
        <v/>
      </c>
      <c r="L165" s="181" t="str">
        <f t="shared" ca="1" si="12"/>
        <v/>
      </c>
      <c r="M165" s="176" t="str">
        <f ca="1">IF(SUMIF(Pharmaceuticals!$C:$C,$B165,Pharmaceuticals!BG:BG)+SUMIF('Health Products &amp; Equipment'!$C:$C,$B165,'Health Products &amp; Equipment'!BG:BG)+SUMIF('Other Pharma &amp; Health Products'!$C:$C,$B165,'Other Pharma &amp; Health Products'!BG:BG)+SUMIF('PSM Costs'!$C:$C,$B165,'PSM Costs'!BG:BG)&gt;0,SUMIF(Pharmaceuticals!$C:$C,$B165,Pharmaceuticals!BG:BG)+SUMIF('Health Products &amp; Equipment'!$C:$C,$B165,'Health Products &amp; Equipment'!BG:BG)+SUMIF('Other Pharma &amp; Health Products'!$C:$C,$B165,'Other Pharma &amp; Health Products'!BG:BG)+SUMIF('PSM Costs'!$C:$C,$B165,'PSM Costs'!BG:BG),"")</f>
        <v/>
      </c>
      <c r="N165" s="176" t="str">
        <f ca="1">IF(SUMIF(Pharmaceuticals!$C:$C,$B165,Pharmaceuticals!BH:BH)+SUMIF('Health Products &amp; Equipment'!$C:$C,$B165,'Health Products &amp; Equipment'!BH:BH)+SUMIF('Other Pharma &amp; Health Products'!$C:$C,$B165,'Other Pharma &amp; Health Products'!BH:BH)+SUMIF('PSM Costs'!$C:$C,$B165,'PSM Costs'!BH:BH)&gt;0,SUMIF(Pharmaceuticals!$C:$C,$B165,Pharmaceuticals!BH:BH)+SUMIF('Health Products &amp; Equipment'!$C:$C,$B165,'Health Products &amp; Equipment'!BH:BH)+SUMIF('Other Pharma &amp; Health Products'!$C:$C,$B165,'Other Pharma &amp; Health Products'!BH:BH)+SUMIF('PSM Costs'!$C:$C,$B165,'PSM Costs'!BH:BH),"")</f>
        <v/>
      </c>
      <c r="O165" s="182" t="str">
        <f t="shared" ca="1" si="13"/>
        <v/>
      </c>
      <c r="P165" s="123" t="str">
        <f ca="1">IF(SUMIF(Pharmaceuticals!$C:$C,$B165,Pharmaceuticals!BT:BT)+SUMIF('Health Products &amp; Equipment'!$C:$C,$B165,'Health Products &amp; Equipment'!BT:BT)+SUMIF('Other Pharma &amp; Health Products'!$C:$C,$B165,'Other Pharma &amp; Health Products'!BT:BT)+SUMIF('PSM Costs'!$C:$C,$B165,'PSM Costs'!BT:BT)&gt;0,SUMIF(Pharmaceuticals!$C:$C,$B165,Pharmaceuticals!BT:BT)+SUMIF('Health Products &amp; Equipment'!$C:$C,$B165,'Health Products &amp; Equipment'!BT:BT)+SUMIF('Other Pharma &amp; Health Products'!$C:$C,$B165,'Other Pharma &amp; Health Products'!BT:BT)+SUMIF('PSM Costs'!$C:$C,$B165,'PSM Costs'!BT:BT),"")</f>
        <v/>
      </c>
      <c r="Q165" s="123" t="str">
        <f ca="1">IF(SUMIF(Pharmaceuticals!$C:$C,$B165,Pharmaceuticals!BU:BU)+SUMIF('Health Products &amp; Equipment'!$C:$C,$B165,'Health Products &amp; Equipment'!BU:BU)+SUMIF('Other Pharma &amp; Health Products'!$C:$C,$B165,'Other Pharma &amp; Health Products'!BU:BU)+SUMIF('PSM Costs'!$C:$C,$B165,'PSM Costs'!BU:BU)&gt;0,SUMIF(Pharmaceuticals!$C:$C,$B165,Pharmaceuticals!BU:BU)+SUMIF('Health Products &amp; Equipment'!$C:$C,$B165,'Health Products &amp; Equipment'!BU:BU)+SUMIF('Other Pharma &amp; Health Products'!$C:$C,$B165,'Other Pharma &amp; Health Products'!BU:BU)+SUMIF('PSM Costs'!$C:$C,$B165,'PSM Costs'!BU:BU),"")</f>
        <v/>
      </c>
      <c r="R165" s="176" t="str">
        <f t="shared" ca="1" si="14"/>
        <v/>
      </c>
    </row>
    <row r="166" spans="1:18" hidden="1" x14ac:dyDescent="0.2">
      <c r="A166" s="107">
        <v>159</v>
      </c>
      <c r="B166" s="107" t="str">
        <f ca="1">IFERROR(VLOOKUP(A166,'Rank unique CI-Prod-Spec'!I:J,2,FALSE),"")</f>
        <v/>
      </c>
      <c r="C166" s="122" t="str">
        <f ca="1">IFERROR(VLOOKUP(LEFT(B166,FIND("--",B166)-1),CatCostInp!D:E,2,FALSE),"")</f>
        <v/>
      </c>
      <c r="D166" s="122" t="str">
        <f ca="1">IFERROR(INDIRECT(ADDRESS(MATCH(VALUE(MID(B166,FIND("--",B166)+2,FIND("---",B166)-FIND("--",B166)-2)),CatProd!G:G,0),2,1,1,"CatProd")),"")</f>
        <v/>
      </c>
      <c r="E166" s="122" t="str">
        <f ca="1">IFERROR(INDIRECT(ADDRESS(MATCH(VALUE(RIGHT(B166,LEN(B166)-FIND("---",B166)-2)),CatProdSpec!I:I,0),3,1,1,"CatProdSpec")),"")</f>
        <v/>
      </c>
      <c r="F166" s="181" t="str">
        <f t="shared" ca="1" si="10"/>
        <v/>
      </c>
      <c r="G166" s="176" t="str">
        <f ca="1">IF(SUMIF(Pharmaceuticals!$C:$C,$B166,Pharmaceuticals!AG:AG)+SUMIF('Health Products &amp; Equipment'!$C:$C,$B166,'Health Products &amp; Equipment'!AG:AG)+SUMIF('Other Pharma &amp; Health Products'!$C:$C,$B166,'Other Pharma &amp; Health Products'!AG:AG)+SUMIF('PSM Costs'!$C:$C,$B166,'PSM Costs'!AG:AG)&gt;0,SUMIF(Pharmaceuticals!$C:$C,$B166,Pharmaceuticals!AG:AG)+SUMIF('Health Products &amp; Equipment'!$C:$C,$B166,'Health Products &amp; Equipment'!AG:AG)+SUMIF('Other Pharma &amp; Health Products'!$C:$C,$B166,'Other Pharma &amp; Health Products'!AG:AG)+SUMIF('PSM Costs'!$C:$C,$B166,'PSM Costs'!AG:AG),"")</f>
        <v/>
      </c>
      <c r="H166" s="176" t="str">
        <f ca="1">IF(SUMIF(Pharmaceuticals!$C:$C,$B166,Pharmaceuticals!AH:AH)+SUMIF('Health Products &amp; Equipment'!$C:$C,$B166,'Health Products &amp; Equipment'!AH:AH)+SUMIF('Other Pharma &amp; Health Products'!$C:$C,$B166,'Other Pharma &amp; Health Products'!AH:AH)+SUMIF('PSM Costs'!$C:$C,$B166,'PSM Costs'!AH:AH)&gt;0,SUMIF(Pharmaceuticals!$C:$C,$B166,Pharmaceuticals!AH:AH)+SUMIF('Health Products &amp; Equipment'!$C:$C,$B166,'Health Products &amp; Equipment'!AH:AH)+SUMIF('Other Pharma &amp; Health Products'!$C:$C,$B166,'Other Pharma &amp; Health Products'!AH:AH)+SUMIF('PSM Costs'!$C:$C,$B166,'PSM Costs'!AH:AH),"")</f>
        <v/>
      </c>
      <c r="I166" s="182" t="str">
        <f t="shared" ca="1" si="11"/>
        <v/>
      </c>
      <c r="J166" s="123" t="str">
        <f ca="1">IF(SUMIF(Pharmaceuticals!$C:$C,$B166,Pharmaceuticals!AT:AT)+SUMIF('Health Products &amp; Equipment'!$C:$C,$B166,'Health Products &amp; Equipment'!AT:AT)+SUMIF('Other Pharma &amp; Health Products'!$C:$C,$B166,'Other Pharma &amp; Health Products'!AT:AT)+SUMIF('PSM Costs'!$C:$C,$B166,'PSM Costs'!AT:AT)&gt;0,SUMIF(Pharmaceuticals!$C:$C,$B166,Pharmaceuticals!AT:AT)+SUMIF('Health Products &amp; Equipment'!$C:$C,$B166,'Health Products &amp; Equipment'!AT:AT)+SUMIF('Other Pharma &amp; Health Products'!$C:$C,$B166,'Other Pharma &amp; Health Products'!AT:AT)+SUMIF('PSM Costs'!$C:$C,$B166,'PSM Costs'!AT:AT),"")</f>
        <v/>
      </c>
      <c r="K166" s="123" t="str">
        <f ca="1">IF(SUMIF(Pharmaceuticals!$C:$C,$B166,Pharmaceuticals!AU:AU)+SUMIF('Health Products &amp; Equipment'!$C:$C,$B166,'Health Products &amp; Equipment'!AU:AU)+SUMIF('Other Pharma &amp; Health Products'!$C:$C,$B166,'Other Pharma &amp; Health Products'!AU:AU)+SUMIF('PSM Costs'!$C:$C,$B166,'PSM Costs'!AU:AU)&gt;0,SUMIF(Pharmaceuticals!$C:$C,$B166,Pharmaceuticals!AU:AU)+SUMIF('Health Products &amp; Equipment'!$C:$C,$B166,'Health Products &amp; Equipment'!AU:AU)+SUMIF('Other Pharma &amp; Health Products'!$C:$C,$B166,'Other Pharma &amp; Health Products'!AU:AU)+SUMIF('PSM Costs'!$C:$C,$B166,'PSM Costs'!AU:AU),"")</f>
        <v/>
      </c>
      <c r="L166" s="181" t="str">
        <f t="shared" ca="1" si="12"/>
        <v/>
      </c>
      <c r="M166" s="176" t="str">
        <f ca="1">IF(SUMIF(Pharmaceuticals!$C:$C,$B166,Pharmaceuticals!BG:BG)+SUMIF('Health Products &amp; Equipment'!$C:$C,$B166,'Health Products &amp; Equipment'!BG:BG)+SUMIF('Other Pharma &amp; Health Products'!$C:$C,$B166,'Other Pharma &amp; Health Products'!BG:BG)+SUMIF('PSM Costs'!$C:$C,$B166,'PSM Costs'!BG:BG)&gt;0,SUMIF(Pharmaceuticals!$C:$C,$B166,Pharmaceuticals!BG:BG)+SUMIF('Health Products &amp; Equipment'!$C:$C,$B166,'Health Products &amp; Equipment'!BG:BG)+SUMIF('Other Pharma &amp; Health Products'!$C:$C,$B166,'Other Pharma &amp; Health Products'!BG:BG)+SUMIF('PSM Costs'!$C:$C,$B166,'PSM Costs'!BG:BG),"")</f>
        <v/>
      </c>
      <c r="N166" s="176" t="str">
        <f ca="1">IF(SUMIF(Pharmaceuticals!$C:$C,$B166,Pharmaceuticals!BH:BH)+SUMIF('Health Products &amp; Equipment'!$C:$C,$B166,'Health Products &amp; Equipment'!BH:BH)+SUMIF('Other Pharma &amp; Health Products'!$C:$C,$B166,'Other Pharma &amp; Health Products'!BH:BH)+SUMIF('PSM Costs'!$C:$C,$B166,'PSM Costs'!BH:BH)&gt;0,SUMIF(Pharmaceuticals!$C:$C,$B166,Pharmaceuticals!BH:BH)+SUMIF('Health Products &amp; Equipment'!$C:$C,$B166,'Health Products &amp; Equipment'!BH:BH)+SUMIF('Other Pharma &amp; Health Products'!$C:$C,$B166,'Other Pharma &amp; Health Products'!BH:BH)+SUMIF('PSM Costs'!$C:$C,$B166,'PSM Costs'!BH:BH),"")</f>
        <v/>
      </c>
      <c r="O166" s="182" t="str">
        <f t="shared" ca="1" si="13"/>
        <v/>
      </c>
      <c r="P166" s="123" t="str">
        <f ca="1">IF(SUMIF(Pharmaceuticals!$C:$C,$B166,Pharmaceuticals!BT:BT)+SUMIF('Health Products &amp; Equipment'!$C:$C,$B166,'Health Products &amp; Equipment'!BT:BT)+SUMIF('Other Pharma &amp; Health Products'!$C:$C,$B166,'Other Pharma &amp; Health Products'!BT:BT)+SUMIF('PSM Costs'!$C:$C,$B166,'PSM Costs'!BT:BT)&gt;0,SUMIF(Pharmaceuticals!$C:$C,$B166,Pharmaceuticals!BT:BT)+SUMIF('Health Products &amp; Equipment'!$C:$C,$B166,'Health Products &amp; Equipment'!BT:BT)+SUMIF('Other Pharma &amp; Health Products'!$C:$C,$B166,'Other Pharma &amp; Health Products'!BT:BT)+SUMIF('PSM Costs'!$C:$C,$B166,'PSM Costs'!BT:BT),"")</f>
        <v/>
      </c>
      <c r="Q166" s="123" t="str">
        <f ca="1">IF(SUMIF(Pharmaceuticals!$C:$C,$B166,Pharmaceuticals!BU:BU)+SUMIF('Health Products &amp; Equipment'!$C:$C,$B166,'Health Products &amp; Equipment'!BU:BU)+SUMIF('Other Pharma &amp; Health Products'!$C:$C,$B166,'Other Pharma &amp; Health Products'!BU:BU)+SUMIF('PSM Costs'!$C:$C,$B166,'PSM Costs'!BU:BU)&gt;0,SUMIF(Pharmaceuticals!$C:$C,$B166,Pharmaceuticals!BU:BU)+SUMIF('Health Products &amp; Equipment'!$C:$C,$B166,'Health Products &amp; Equipment'!BU:BU)+SUMIF('Other Pharma &amp; Health Products'!$C:$C,$B166,'Other Pharma &amp; Health Products'!BU:BU)+SUMIF('PSM Costs'!$C:$C,$B166,'PSM Costs'!BU:BU),"")</f>
        <v/>
      </c>
      <c r="R166" s="176" t="str">
        <f t="shared" ca="1" si="14"/>
        <v/>
      </c>
    </row>
    <row r="167" spans="1:18" hidden="1" x14ac:dyDescent="0.2">
      <c r="A167" s="107">
        <v>160</v>
      </c>
      <c r="B167" s="107" t="str">
        <f ca="1">IFERROR(VLOOKUP(A167,'Rank unique CI-Prod-Spec'!I:J,2,FALSE),"")</f>
        <v/>
      </c>
      <c r="C167" s="122" t="str">
        <f ca="1">IFERROR(VLOOKUP(LEFT(B167,FIND("--",B167)-1),CatCostInp!D:E,2,FALSE),"")</f>
        <v/>
      </c>
      <c r="D167" s="122" t="str">
        <f ca="1">IFERROR(INDIRECT(ADDRESS(MATCH(VALUE(MID(B167,FIND("--",B167)+2,FIND("---",B167)-FIND("--",B167)-2)),CatProd!G:G,0),2,1,1,"CatProd")),"")</f>
        <v/>
      </c>
      <c r="E167" s="122" t="str">
        <f ca="1">IFERROR(INDIRECT(ADDRESS(MATCH(VALUE(RIGHT(B167,LEN(B167)-FIND("---",B167)-2)),CatProdSpec!I:I,0),3,1,1,"CatProdSpec")),"")</f>
        <v/>
      </c>
      <c r="F167" s="181" t="str">
        <f t="shared" ca="1" si="10"/>
        <v/>
      </c>
      <c r="G167" s="176" t="str">
        <f ca="1">IF(SUMIF(Pharmaceuticals!$C:$C,$B167,Pharmaceuticals!AG:AG)+SUMIF('Health Products &amp; Equipment'!$C:$C,$B167,'Health Products &amp; Equipment'!AG:AG)+SUMIF('Other Pharma &amp; Health Products'!$C:$C,$B167,'Other Pharma &amp; Health Products'!AG:AG)+SUMIF('PSM Costs'!$C:$C,$B167,'PSM Costs'!AG:AG)&gt;0,SUMIF(Pharmaceuticals!$C:$C,$B167,Pharmaceuticals!AG:AG)+SUMIF('Health Products &amp; Equipment'!$C:$C,$B167,'Health Products &amp; Equipment'!AG:AG)+SUMIF('Other Pharma &amp; Health Products'!$C:$C,$B167,'Other Pharma &amp; Health Products'!AG:AG)+SUMIF('PSM Costs'!$C:$C,$B167,'PSM Costs'!AG:AG),"")</f>
        <v/>
      </c>
      <c r="H167" s="176" t="str">
        <f ca="1">IF(SUMIF(Pharmaceuticals!$C:$C,$B167,Pharmaceuticals!AH:AH)+SUMIF('Health Products &amp; Equipment'!$C:$C,$B167,'Health Products &amp; Equipment'!AH:AH)+SUMIF('Other Pharma &amp; Health Products'!$C:$C,$B167,'Other Pharma &amp; Health Products'!AH:AH)+SUMIF('PSM Costs'!$C:$C,$B167,'PSM Costs'!AH:AH)&gt;0,SUMIF(Pharmaceuticals!$C:$C,$B167,Pharmaceuticals!AH:AH)+SUMIF('Health Products &amp; Equipment'!$C:$C,$B167,'Health Products &amp; Equipment'!AH:AH)+SUMIF('Other Pharma &amp; Health Products'!$C:$C,$B167,'Other Pharma &amp; Health Products'!AH:AH)+SUMIF('PSM Costs'!$C:$C,$B167,'PSM Costs'!AH:AH),"")</f>
        <v/>
      </c>
      <c r="I167" s="182" t="str">
        <f t="shared" ca="1" si="11"/>
        <v/>
      </c>
      <c r="J167" s="123" t="str">
        <f ca="1">IF(SUMIF(Pharmaceuticals!$C:$C,$B167,Pharmaceuticals!AT:AT)+SUMIF('Health Products &amp; Equipment'!$C:$C,$B167,'Health Products &amp; Equipment'!AT:AT)+SUMIF('Other Pharma &amp; Health Products'!$C:$C,$B167,'Other Pharma &amp; Health Products'!AT:AT)+SUMIF('PSM Costs'!$C:$C,$B167,'PSM Costs'!AT:AT)&gt;0,SUMIF(Pharmaceuticals!$C:$C,$B167,Pharmaceuticals!AT:AT)+SUMIF('Health Products &amp; Equipment'!$C:$C,$B167,'Health Products &amp; Equipment'!AT:AT)+SUMIF('Other Pharma &amp; Health Products'!$C:$C,$B167,'Other Pharma &amp; Health Products'!AT:AT)+SUMIF('PSM Costs'!$C:$C,$B167,'PSM Costs'!AT:AT),"")</f>
        <v/>
      </c>
      <c r="K167" s="123" t="str">
        <f ca="1">IF(SUMIF(Pharmaceuticals!$C:$C,$B167,Pharmaceuticals!AU:AU)+SUMIF('Health Products &amp; Equipment'!$C:$C,$B167,'Health Products &amp; Equipment'!AU:AU)+SUMIF('Other Pharma &amp; Health Products'!$C:$C,$B167,'Other Pharma &amp; Health Products'!AU:AU)+SUMIF('PSM Costs'!$C:$C,$B167,'PSM Costs'!AU:AU)&gt;0,SUMIF(Pharmaceuticals!$C:$C,$B167,Pharmaceuticals!AU:AU)+SUMIF('Health Products &amp; Equipment'!$C:$C,$B167,'Health Products &amp; Equipment'!AU:AU)+SUMIF('Other Pharma &amp; Health Products'!$C:$C,$B167,'Other Pharma &amp; Health Products'!AU:AU)+SUMIF('PSM Costs'!$C:$C,$B167,'PSM Costs'!AU:AU),"")</f>
        <v/>
      </c>
      <c r="L167" s="181" t="str">
        <f t="shared" ca="1" si="12"/>
        <v/>
      </c>
      <c r="M167" s="176" t="str">
        <f ca="1">IF(SUMIF(Pharmaceuticals!$C:$C,$B167,Pharmaceuticals!BG:BG)+SUMIF('Health Products &amp; Equipment'!$C:$C,$B167,'Health Products &amp; Equipment'!BG:BG)+SUMIF('Other Pharma &amp; Health Products'!$C:$C,$B167,'Other Pharma &amp; Health Products'!BG:BG)+SUMIF('PSM Costs'!$C:$C,$B167,'PSM Costs'!BG:BG)&gt;0,SUMIF(Pharmaceuticals!$C:$C,$B167,Pharmaceuticals!BG:BG)+SUMIF('Health Products &amp; Equipment'!$C:$C,$B167,'Health Products &amp; Equipment'!BG:BG)+SUMIF('Other Pharma &amp; Health Products'!$C:$C,$B167,'Other Pharma &amp; Health Products'!BG:BG)+SUMIF('PSM Costs'!$C:$C,$B167,'PSM Costs'!BG:BG),"")</f>
        <v/>
      </c>
      <c r="N167" s="176" t="str">
        <f ca="1">IF(SUMIF(Pharmaceuticals!$C:$C,$B167,Pharmaceuticals!BH:BH)+SUMIF('Health Products &amp; Equipment'!$C:$C,$B167,'Health Products &amp; Equipment'!BH:BH)+SUMIF('Other Pharma &amp; Health Products'!$C:$C,$B167,'Other Pharma &amp; Health Products'!BH:BH)+SUMIF('PSM Costs'!$C:$C,$B167,'PSM Costs'!BH:BH)&gt;0,SUMIF(Pharmaceuticals!$C:$C,$B167,Pharmaceuticals!BH:BH)+SUMIF('Health Products &amp; Equipment'!$C:$C,$B167,'Health Products &amp; Equipment'!BH:BH)+SUMIF('Other Pharma &amp; Health Products'!$C:$C,$B167,'Other Pharma &amp; Health Products'!BH:BH)+SUMIF('PSM Costs'!$C:$C,$B167,'PSM Costs'!BH:BH),"")</f>
        <v/>
      </c>
      <c r="O167" s="182" t="str">
        <f t="shared" ca="1" si="13"/>
        <v/>
      </c>
      <c r="P167" s="123" t="str">
        <f ca="1">IF(SUMIF(Pharmaceuticals!$C:$C,$B167,Pharmaceuticals!BT:BT)+SUMIF('Health Products &amp; Equipment'!$C:$C,$B167,'Health Products &amp; Equipment'!BT:BT)+SUMIF('Other Pharma &amp; Health Products'!$C:$C,$B167,'Other Pharma &amp; Health Products'!BT:BT)+SUMIF('PSM Costs'!$C:$C,$B167,'PSM Costs'!BT:BT)&gt;0,SUMIF(Pharmaceuticals!$C:$C,$B167,Pharmaceuticals!BT:BT)+SUMIF('Health Products &amp; Equipment'!$C:$C,$B167,'Health Products &amp; Equipment'!BT:BT)+SUMIF('Other Pharma &amp; Health Products'!$C:$C,$B167,'Other Pharma &amp; Health Products'!BT:BT)+SUMIF('PSM Costs'!$C:$C,$B167,'PSM Costs'!BT:BT),"")</f>
        <v/>
      </c>
      <c r="Q167" s="123" t="str">
        <f ca="1">IF(SUMIF(Pharmaceuticals!$C:$C,$B167,Pharmaceuticals!BU:BU)+SUMIF('Health Products &amp; Equipment'!$C:$C,$B167,'Health Products &amp; Equipment'!BU:BU)+SUMIF('Other Pharma &amp; Health Products'!$C:$C,$B167,'Other Pharma &amp; Health Products'!BU:BU)+SUMIF('PSM Costs'!$C:$C,$B167,'PSM Costs'!BU:BU)&gt;0,SUMIF(Pharmaceuticals!$C:$C,$B167,Pharmaceuticals!BU:BU)+SUMIF('Health Products &amp; Equipment'!$C:$C,$B167,'Health Products &amp; Equipment'!BU:BU)+SUMIF('Other Pharma &amp; Health Products'!$C:$C,$B167,'Other Pharma &amp; Health Products'!BU:BU)+SUMIF('PSM Costs'!$C:$C,$B167,'PSM Costs'!BU:BU),"")</f>
        <v/>
      </c>
      <c r="R167" s="176" t="str">
        <f t="shared" ca="1" si="14"/>
        <v/>
      </c>
    </row>
    <row r="168" spans="1:18" hidden="1" x14ac:dyDescent="0.2">
      <c r="A168" s="107">
        <v>161</v>
      </c>
      <c r="B168" s="107" t="str">
        <f ca="1">IFERROR(VLOOKUP(A168,'Rank unique CI-Prod-Spec'!I:J,2,FALSE),"")</f>
        <v/>
      </c>
      <c r="C168" s="122" t="str">
        <f ca="1">IFERROR(VLOOKUP(LEFT(B168,FIND("--",B168)-1),CatCostInp!D:E,2,FALSE),"")</f>
        <v/>
      </c>
      <c r="D168" s="122" t="str">
        <f ca="1">IFERROR(INDIRECT(ADDRESS(MATCH(VALUE(MID(B168,FIND("--",B168)+2,FIND("---",B168)-FIND("--",B168)-2)),CatProd!G:G,0),2,1,1,"CatProd")),"")</f>
        <v/>
      </c>
      <c r="E168" s="122" t="str">
        <f ca="1">IFERROR(INDIRECT(ADDRESS(MATCH(VALUE(RIGHT(B168,LEN(B168)-FIND("---",B168)-2)),CatProdSpec!I:I,0),3,1,1,"CatProdSpec")),"")</f>
        <v/>
      </c>
      <c r="F168" s="181" t="str">
        <f t="shared" ca="1" si="10"/>
        <v/>
      </c>
      <c r="G168" s="176" t="str">
        <f ca="1">IF(SUMIF(Pharmaceuticals!$C:$C,$B168,Pharmaceuticals!AG:AG)+SUMIF('Health Products &amp; Equipment'!$C:$C,$B168,'Health Products &amp; Equipment'!AG:AG)+SUMIF('Other Pharma &amp; Health Products'!$C:$C,$B168,'Other Pharma &amp; Health Products'!AG:AG)+SUMIF('PSM Costs'!$C:$C,$B168,'PSM Costs'!AG:AG)&gt;0,SUMIF(Pharmaceuticals!$C:$C,$B168,Pharmaceuticals!AG:AG)+SUMIF('Health Products &amp; Equipment'!$C:$C,$B168,'Health Products &amp; Equipment'!AG:AG)+SUMIF('Other Pharma &amp; Health Products'!$C:$C,$B168,'Other Pharma &amp; Health Products'!AG:AG)+SUMIF('PSM Costs'!$C:$C,$B168,'PSM Costs'!AG:AG),"")</f>
        <v/>
      </c>
      <c r="H168" s="176" t="str">
        <f ca="1">IF(SUMIF(Pharmaceuticals!$C:$C,$B168,Pharmaceuticals!AH:AH)+SUMIF('Health Products &amp; Equipment'!$C:$C,$B168,'Health Products &amp; Equipment'!AH:AH)+SUMIF('Other Pharma &amp; Health Products'!$C:$C,$B168,'Other Pharma &amp; Health Products'!AH:AH)+SUMIF('PSM Costs'!$C:$C,$B168,'PSM Costs'!AH:AH)&gt;0,SUMIF(Pharmaceuticals!$C:$C,$B168,Pharmaceuticals!AH:AH)+SUMIF('Health Products &amp; Equipment'!$C:$C,$B168,'Health Products &amp; Equipment'!AH:AH)+SUMIF('Other Pharma &amp; Health Products'!$C:$C,$B168,'Other Pharma &amp; Health Products'!AH:AH)+SUMIF('PSM Costs'!$C:$C,$B168,'PSM Costs'!AH:AH),"")</f>
        <v/>
      </c>
      <c r="I168" s="182" t="str">
        <f t="shared" ca="1" si="11"/>
        <v/>
      </c>
      <c r="J168" s="123" t="str">
        <f ca="1">IF(SUMIF(Pharmaceuticals!$C:$C,$B168,Pharmaceuticals!AT:AT)+SUMIF('Health Products &amp; Equipment'!$C:$C,$B168,'Health Products &amp; Equipment'!AT:AT)+SUMIF('Other Pharma &amp; Health Products'!$C:$C,$B168,'Other Pharma &amp; Health Products'!AT:AT)+SUMIF('PSM Costs'!$C:$C,$B168,'PSM Costs'!AT:AT)&gt;0,SUMIF(Pharmaceuticals!$C:$C,$B168,Pharmaceuticals!AT:AT)+SUMIF('Health Products &amp; Equipment'!$C:$C,$B168,'Health Products &amp; Equipment'!AT:AT)+SUMIF('Other Pharma &amp; Health Products'!$C:$C,$B168,'Other Pharma &amp; Health Products'!AT:AT)+SUMIF('PSM Costs'!$C:$C,$B168,'PSM Costs'!AT:AT),"")</f>
        <v/>
      </c>
      <c r="K168" s="123" t="str">
        <f ca="1">IF(SUMIF(Pharmaceuticals!$C:$C,$B168,Pharmaceuticals!AU:AU)+SUMIF('Health Products &amp; Equipment'!$C:$C,$B168,'Health Products &amp; Equipment'!AU:AU)+SUMIF('Other Pharma &amp; Health Products'!$C:$C,$B168,'Other Pharma &amp; Health Products'!AU:AU)+SUMIF('PSM Costs'!$C:$C,$B168,'PSM Costs'!AU:AU)&gt;0,SUMIF(Pharmaceuticals!$C:$C,$B168,Pharmaceuticals!AU:AU)+SUMIF('Health Products &amp; Equipment'!$C:$C,$B168,'Health Products &amp; Equipment'!AU:AU)+SUMIF('Other Pharma &amp; Health Products'!$C:$C,$B168,'Other Pharma &amp; Health Products'!AU:AU)+SUMIF('PSM Costs'!$C:$C,$B168,'PSM Costs'!AU:AU),"")</f>
        <v/>
      </c>
      <c r="L168" s="181" t="str">
        <f t="shared" ca="1" si="12"/>
        <v/>
      </c>
      <c r="M168" s="176" t="str">
        <f ca="1">IF(SUMIF(Pharmaceuticals!$C:$C,$B168,Pharmaceuticals!BG:BG)+SUMIF('Health Products &amp; Equipment'!$C:$C,$B168,'Health Products &amp; Equipment'!BG:BG)+SUMIF('Other Pharma &amp; Health Products'!$C:$C,$B168,'Other Pharma &amp; Health Products'!BG:BG)+SUMIF('PSM Costs'!$C:$C,$B168,'PSM Costs'!BG:BG)&gt;0,SUMIF(Pharmaceuticals!$C:$C,$B168,Pharmaceuticals!BG:BG)+SUMIF('Health Products &amp; Equipment'!$C:$C,$B168,'Health Products &amp; Equipment'!BG:BG)+SUMIF('Other Pharma &amp; Health Products'!$C:$C,$B168,'Other Pharma &amp; Health Products'!BG:BG)+SUMIF('PSM Costs'!$C:$C,$B168,'PSM Costs'!BG:BG),"")</f>
        <v/>
      </c>
      <c r="N168" s="176" t="str">
        <f ca="1">IF(SUMIF(Pharmaceuticals!$C:$C,$B168,Pharmaceuticals!BH:BH)+SUMIF('Health Products &amp; Equipment'!$C:$C,$B168,'Health Products &amp; Equipment'!BH:BH)+SUMIF('Other Pharma &amp; Health Products'!$C:$C,$B168,'Other Pharma &amp; Health Products'!BH:BH)+SUMIF('PSM Costs'!$C:$C,$B168,'PSM Costs'!BH:BH)&gt;0,SUMIF(Pharmaceuticals!$C:$C,$B168,Pharmaceuticals!BH:BH)+SUMIF('Health Products &amp; Equipment'!$C:$C,$B168,'Health Products &amp; Equipment'!BH:BH)+SUMIF('Other Pharma &amp; Health Products'!$C:$C,$B168,'Other Pharma &amp; Health Products'!BH:BH)+SUMIF('PSM Costs'!$C:$C,$B168,'PSM Costs'!BH:BH),"")</f>
        <v/>
      </c>
      <c r="O168" s="182" t="str">
        <f t="shared" ca="1" si="13"/>
        <v/>
      </c>
      <c r="P168" s="123" t="str">
        <f ca="1">IF(SUMIF(Pharmaceuticals!$C:$C,$B168,Pharmaceuticals!BT:BT)+SUMIF('Health Products &amp; Equipment'!$C:$C,$B168,'Health Products &amp; Equipment'!BT:BT)+SUMIF('Other Pharma &amp; Health Products'!$C:$C,$B168,'Other Pharma &amp; Health Products'!BT:BT)+SUMIF('PSM Costs'!$C:$C,$B168,'PSM Costs'!BT:BT)&gt;0,SUMIF(Pharmaceuticals!$C:$C,$B168,Pharmaceuticals!BT:BT)+SUMIF('Health Products &amp; Equipment'!$C:$C,$B168,'Health Products &amp; Equipment'!BT:BT)+SUMIF('Other Pharma &amp; Health Products'!$C:$C,$B168,'Other Pharma &amp; Health Products'!BT:BT)+SUMIF('PSM Costs'!$C:$C,$B168,'PSM Costs'!BT:BT),"")</f>
        <v/>
      </c>
      <c r="Q168" s="123" t="str">
        <f ca="1">IF(SUMIF(Pharmaceuticals!$C:$C,$B168,Pharmaceuticals!BU:BU)+SUMIF('Health Products &amp; Equipment'!$C:$C,$B168,'Health Products &amp; Equipment'!BU:BU)+SUMIF('Other Pharma &amp; Health Products'!$C:$C,$B168,'Other Pharma &amp; Health Products'!BU:BU)+SUMIF('PSM Costs'!$C:$C,$B168,'PSM Costs'!BU:BU)&gt;0,SUMIF(Pharmaceuticals!$C:$C,$B168,Pharmaceuticals!BU:BU)+SUMIF('Health Products &amp; Equipment'!$C:$C,$B168,'Health Products &amp; Equipment'!BU:BU)+SUMIF('Other Pharma &amp; Health Products'!$C:$C,$B168,'Other Pharma &amp; Health Products'!BU:BU)+SUMIF('PSM Costs'!$C:$C,$B168,'PSM Costs'!BU:BU),"")</f>
        <v/>
      </c>
      <c r="R168" s="176" t="str">
        <f t="shared" ca="1" si="14"/>
        <v/>
      </c>
    </row>
    <row r="169" spans="1:18" hidden="1" x14ac:dyDescent="0.2">
      <c r="A169" s="107">
        <v>162</v>
      </c>
      <c r="B169" s="107" t="str">
        <f ca="1">IFERROR(VLOOKUP(A169,'Rank unique CI-Prod-Spec'!I:J,2,FALSE),"")</f>
        <v/>
      </c>
      <c r="C169" s="122" t="str">
        <f ca="1">IFERROR(VLOOKUP(LEFT(B169,FIND("--",B169)-1),CatCostInp!D:E,2,FALSE),"")</f>
        <v/>
      </c>
      <c r="D169" s="122" t="str">
        <f ca="1">IFERROR(INDIRECT(ADDRESS(MATCH(VALUE(MID(B169,FIND("--",B169)+2,FIND("---",B169)-FIND("--",B169)-2)),CatProd!G:G,0),2,1,1,"CatProd")),"")</f>
        <v/>
      </c>
      <c r="E169" s="122" t="str">
        <f ca="1">IFERROR(INDIRECT(ADDRESS(MATCH(VALUE(RIGHT(B169,LEN(B169)-FIND("---",B169)-2)),CatProdSpec!I:I,0),3,1,1,"CatProdSpec")),"")</f>
        <v/>
      </c>
      <c r="F169" s="181" t="str">
        <f t="shared" ca="1" si="10"/>
        <v/>
      </c>
      <c r="G169" s="176" t="str">
        <f ca="1">IF(SUMIF(Pharmaceuticals!$C:$C,$B169,Pharmaceuticals!AG:AG)+SUMIF('Health Products &amp; Equipment'!$C:$C,$B169,'Health Products &amp; Equipment'!AG:AG)+SUMIF('Other Pharma &amp; Health Products'!$C:$C,$B169,'Other Pharma &amp; Health Products'!AG:AG)+SUMIF('PSM Costs'!$C:$C,$B169,'PSM Costs'!AG:AG)&gt;0,SUMIF(Pharmaceuticals!$C:$C,$B169,Pharmaceuticals!AG:AG)+SUMIF('Health Products &amp; Equipment'!$C:$C,$B169,'Health Products &amp; Equipment'!AG:AG)+SUMIF('Other Pharma &amp; Health Products'!$C:$C,$B169,'Other Pharma &amp; Health Products'!AG:AG)+SUMIF('PSM Costs'!$C:$C,$B169,'PSM Costs'!AG:AG),"")</f>
        <v/>
      </c>
      <c r="H169" s="176" t="str">
        <f ca="1">IF(SUMIF(Pharmaceuticals!$C:$C,$B169,Pharmaceuticals!AH:AH)+SUMIF('Health Products &amp; Equipment'!$C:$C,$B169,'Health Products &amp; Equipment'!AH:AH)+SUMIF('Other Pharma &amp; Health Products'!$C:$C,$B169,'Other Pharma &amp; Health Products'!AH:AH)+SUMIF('PSM Costs'!$C:$C,$B169,'PSM Costs'!AH:AH)&gt;0,SUMIF(Pharmaceuticals!$C:$C,$B169,Pharmaceuticals!AH:AH)+SUMIF('Health Products &amp; Equipment'!$C:$C,$B169,'Health Products &amp; Equipment'!AH:AH)+SUMIF('Other Pharma &amp; Health Products'!$C:$C,$B169,'Other Pharma &amp; Health Products'!AH:AH)+SUMIF('PSM Costs'!$C:$C,$B169,'PSM Costs'!AH:AH),"")</f>
        <v/>
      </c>
      <c r="I169" s="182" t="str">
        <f t="shared" ca="1" si="11"/>
        <v/>
      </c>
      <c r="J169" s="123" t="str">
        <f ca="1">IF(SUMIF(Pharmaceuticals!$C:$C,$B169,Pharmaceuticals!AT:AT)+SUMIF('Health Products &amp; Equipment'!$C:$C,$B169,'Health Products &amp; Equipment'!AT:AT)+SUMIF('Other Pharma &amp; Health Products'!$C:$C,$B169,'Other Pharma &amp; Health Products'!AT:AT)+SUMIF('PSM Costs'!$C:$C,$B169,'PSM Costs'!AT:AT)&gt;0,SUMIF(Pharmaceuticals!$C:$C,$B169,Pharmaceuticals!AT:AT)+SUMIF('Health Products &amp; Equipment'!$C:$C,$B169,'Health Products &amp; Equipment'!AT:AT)+SUMIF('Other Pharma &amp; Health Products'!$C:$C,$B169,'Other Pharma &amp; Health Products'!AT:AT)+SUMIF('PSM Costs'!$C:$C,$B169,'PSM Costs'!AT:AT),"")</f>
        <v/>
      </c>
      <c r="K169" s="123" t="str">
        <f ca="1">IF(SUMIF(Pharmaceuticals!$C:$C,$B169,Pharmaceuticals!AU:AU)+SUMIF('Health Products &amp; Equipment'!$C:$C,$B169,'Health Products &amp; Equipment'!AU:AU)+SUMIF('Other Pharma &amp; Health Products'!$C:$C,$B169,'Other Pharma &amp; Health Products'!AU:AU)+SUMIF('PSM Costs'!$C:$C,$B169,'PSM Costs'!AU:AU)&gt;0,SUMIF(Pharmaceuticals!$C:$C,$B169,Pharmaceuticals!AU:AU)+SUMIF('Health Products &amp; Equipment'!$C:$C,$B169,'Health Products &amp; Equipment'!AU:AU)+SUMIF('Other Pharma &amp; Health Products'!$C:$C,$B169,'Other Pharma &amp; Health Products'!AU:AU)+SUMIF('PSM Costs'!$C:$C,$B169,'PSM Costs'!AU:AU),"")</f>
        <v/>
      </c>
      <c r="L169" s="181" t="str">
        <f t="shared" ca="1" si="12"/>
        <v/>
      </c>
      <c r="M169" s="176" t="str">
        <f ca="1">IF(SUMIF(Pharmaceuticals!$C:$C,$B169,Pharmaceuticals!BG:BG)+SUMIF('Health Products &amp; Equipment'!$C:$C,$B169,'Health Products &amp; Equipment'!BG:BG)+SUMIF('Other Pharma &amp; Health Products'!$C:$C,$B169,'Other Pharma &amp; Health Products'!BG:BG)+SUMIF('PSM Costs'!$C:$C,$B169,'PSM Costs'!BG:BG)&gt;0,SUMIF(Pharmaceuticals!$C:$C,$B169,Pharmaceuticals!BG:BG)+SUMIF('Health Products &amp; Equipment'!$C:$C,$B169,'Health Products &amp; Equipment'!BG:BG)+SUMIF('Other Pharma &amp; Health Products'!$C:$C,$B169,'Other Pharma &amp; Health Products'!BG:BG)+SUMIF('PSM Costs'!$C:$C,$B169,'PSM Costs'!BG:BG),"")</f>
        <v/>
      </c>
      <c r="N169" s="176" t="str">
        <f ca="1">IF(SUMIF(Pharmaceuticals!$C:$C,$B169,Pharmaceuticals!BH:BH)+SUMIF('Health Products &amp; Equipment'!$C:$C,$B169,'Health Products &amp; Equipment'!BH:BH)+SUMIF('Other Pharma &amp; Health Products'!$C:$C,$B169,'Other Pharma &amp; Health Products'!BH:BH)+SUMIF('PSM Costs'!$C:$C,$B169,'PSM Costs'!BH:BH)&gt;0,SUMIF(Pharmaceuticals!$C:$C,$B169,Pharmaceuticals!BH:BH)+SUMIF('Health Products &amp; Equipment'!$C:$C,$B169,'Health Products &amp; Equipment'!BH:BH)+SUMIF('Other Pharma &amp; Health Products'!$C:$C,$B169,'Other Pharma &amp; Health Products'!BH:BH)+SUMIF('PSM Costs'!$C:$C,$B169,'PSM Costs'!BH:BH),"")</f>
        <v/>
      </c>
      <c r="O169" s="182" t="str">
        <f t="shared" ca="1" si="13"/>
        <v/>
      </c>
      <c r="P169" s="123" t="str">
        <f ca="1">IF(SUMIF(Pharmaceuticals!$C:$C,$B169,Pharmaceuticals!BT:BT)+SUMIF('Health Products &amp; Equipment'!$C:$C,$B169,'Health Products &amp; Equipment'!BT:BT)+SUMIF('Other Pharma &amp; Health Products'!$C:$C,$B169,'Other Pharma &amp; Health Products'!BT:BT)+SUMIF('PSM Costs'!$C:$C,$B169,'PSM Costs'!BT:BT)&gt;0,SUMIF(Pharmaceuticals!$C:$C,$B169,Pharmaceuticals!BT:BT)+SUMIF('Health Products &amp; Equipment'!$C:$C,$B169,'Health Products &amp; Equipment'!BT:BT)+SUMIF('Other Pharma &amp; Health Products'!$C:$C,$B169,'Other Pharma &amp; Health Products'!BT:BT)+SUMIF('PSM Costs'!$C:$C,$B169,'PSM Costs'!BT:BT),"")</f>
        <v/>
      </c>
      <c r="Q169" s="123" t="str">
        <f ca="1">IF(SUMIF(Pharmaceuticals!$C:$C,$B169,Pharmaceuticals!BU:BU)+SUMIF('Health Products &amp; Equipment'!$C:$C,$B169,'Health Products &amp; Equipment'!BU:BU)+SUMIF('Other Pharma &amp; Health Products'!$C:$C,$B169,'Other Pharma &amp; Health Products'!BU:BU)+SUMIF('PSM Costs'!$C:$C,$B169,'PSM Costs'!BU:BU)&gt;0,SUMIF(Pharmaceuticals!$C:$C,$B169,Pharmaceuticals!BU:BU)+SUMIF('Health Products &amp; Equipment'!$C:$C,$B169,'Health Products &amp; Equipment'!BU:BU)+SUMIF('Other Pharma &amp; Health Products'!$C:$C,$B169,'Other Pharma &amp; Health Products'!BU:BU)+SUMIF('PSM Costs'!$C:$C,$B169,'PSM Costs'!BU:BU),"")</f>
        <v/>
      </c>
      <c r="R169" s="176" t="str">
        <f t="shared" ca="1" si="14"/>
        <v/>
      </c>
    </row>
    <row r="170" spans="1:18" hidden="1" x14ac:dyDescent="0.2">
      <c r="A170" s="107">
        <v>163</v>
      </c>
      <c r="B170" s="107" t="str">
        <f ca="1">IFERROR(VLOOKUP(A170,'Rank unique CI-Prod-Spec'!I:J,2,FALSE),"")</f>
        <v/>
      </c>
      <c r="C170" s="122" t="str">
        <f ca="1">IFERROR(VLOOKUP(LEFT(B170,FIND("--",B170)-1),CatCostInp!D:E,2,FALSE),"")</f>
        <v/>
      </c>
      <c r="D170" s="122" t="str">
        <f ca="1">IFERROR(INDIRECT(ADDRESS(MATCH(VALUE(MID(B170,FIND("--",B170)+2,FIND("---",B170)-FIND("--",B170)-2)),CatProd!G:G,0),2,1,1,"CatProd")),"")</f>
        <v/>
      </c>
      <c r="E170" s="122" t="str">
        <f ca="1">IFERROR(INDIRECT(ADDRESS(MATCH(VALUE(RIGHT(B170,LEN(B170)-FIND("---",B170)-2)),CatProdSpec!I:I,0),3,1,1,"CatProdSpec")),"")</f>
        <v/>
      </c>
      <c r="F170" s="181" t="str">
        <f t="shared" ca="1" si="10"/>
        <v/>
      </c>
      <c r="G170" s="176" t="str">
        <f ca="1">IF(SUMIF(Pharmaceuticals!$C:$C,$B170,Pharmaceuticals!AG:AG)+SUMIF('Health Products &amp; Equipment'!$C:$C,$B170,'Health Products &amp; Equipment'!AG:AG)+SUMIF('Other Pharma &amp; Health Products'!$C:$C,$B170,'Other Pharma &amp; Health Products'!AG:AG)+SUMIF('PSM Costs'!$C:$C,$B170,'PSM Costs'!AG:AG)&gt;0,SUMIF(Pharmaceuticals!$C:$C,$B170,Pharmaceuticals!AG:AG)+SUMIF('Health Products &amp; Equipment'!$C:$C,$B170,'Health Products &amp; Equipment'!AG:AG)+SUMIF('Other Pharma &amp; Health Products'!$C:$C,$B170,'Other Pharma &amp; Health Products'!AG:AG)+SUMIF('PSM Costs'!$C:$C,$B170,'PSM Costs'!AG:AG),"")</f>
        <v/>
      </c>
      <c r="H170" s="176" t="str">
        <f ca="1">IF(SUMIF(Pharmaceuticals!$C:$C,$B170,Pharmaceuticals!AH:AH)+SUMIF('Health Products &amp; Equipment'!$C:$C,$B170,'Health Products &amp; Equipment'!AH:AH)+SUMIF('Other Pharma &amp; Health Products'!$C:$C,$B170,'Other Pharma &amp; Health Products'!AH:AH)+SUMIF('PSM Costs'!$C:$C,$B170,'PSM Costs'!AH:AH)&gt;0,SUMIF(Pharmaceuticals!$C:$C,$B170,Pharmaceuticals!AH:AH)+SUMIF('Health Products &amp; Equipment'!$C:$C,$B170,'Health Products &amp; Equipment'!AH:AH)+SUMIF('Other Pharma &amp; Health Products'!$C:$C,$B170,'Other Pharma &amp; Health Products'!AH:AH)+SUMIF('PSM Costs'!$C:$C,$B170,'PSM Costs'!AH:AH),"")</f>
        <v/>
      </c>
      <c r="I170" s="182" t="str">
        <f t="shared" ca="1" si="11"/>
        <v/>
      </c>
      <c r="J170" s="123" t="str">
        <f ca="1">IF(SUMIF(Pharmaceuticals!$C:$C,$B170,Pharmaceuticals!AT:AT)+SUMIF('Health Products &amp; Equipment'!$C:$C,$B170,'Health Products &amp; Equipment'!AT:AT)+SUMIF('Other Pharma &amp; Health Products'!$C:$C,$B170,'Other Pharma &amp; Health Products'!AT:AT)+SUMIF('PSM Costs'!$C:$C,$B170,'PSM Costs'!AT:AT)&gt;0,SUMIF(Pharmaceuticals!$C:$C,$B170,Pharmaceuticals!AT:AT)+SUMIF('Health Products &amp; Equipment'!$C:$C,$B170,'Health Products &amp; Equipment'!AT:AT)+SUMIF('Other Pharma &amp; Health Products'!$C:$C,$B170,'Other Pharma &amp; Health Products'!AT:AT)+SUMIF('PSM Costs'!$C:$C,$B170,'PSM Costs'!AT:AT),"")</f>
        <v/>
      </c>
      <c r="K170" s="123" t="str">
        <f ca="1">IF(SUMIF(Pharmaceuticals!$C:$C,$B170,Pharmaceuticals!AU:AU)+SUMIF('Health Products &amp; Equipment'!$C:$C,$B170,'Health Products &amp; Equipment'!AU:AU)+SUMIF('Other Pharma &amp; Health Products'!$C:$C,$B170,'Other Pharma &amp; Health Products'!AU:AU)+SUMIF('PSM Costs'!$C:$C,$B170,'PSM Costs'!AU:AU)&gt;0,SUMIF(Pharmaceuticals!$C:$C,$B170,Pharmaceuticals!AU:AU)+SUMIF('Health Products &amp; Equipment'!$C:$C,$B170,'Health Products &amp; Equipment'!AU:AU)+SUMIF('Other Pharma &amp; Health Products'!$C:$C,$B170,'Other Pharma &amp; Health Products'!AU:AU)+SUMIF('PSM Costs'!$C:$C,$B170,'PSM Costs'!AU:AU),"")</f>
        <v/>
      </c>
      <c r="L170" s="181" t="str">
        <f t="shared" ca="1" si="12"/>
        <v/>
      </c>
      <c r="M170" s="176" t="str">
        <f ca="1">IF(SUMIF(Pharmaceuticals!$C:$C,$B170,Pharmaceuticals!BG:BG)+SUMIF('Health Products &amp; Equipment'!$C:$C,$B170,'Health Products &amp; Equipment'!BG:BG)+SUMIF('Other Pharma &amp; Health Products'!$C:$C,$B170,'Other Pharma &amp; Health Products'!BG:BG)+SUMIF('PSM Costs'!$C:$C,$B170,'PSM Costs'!BG:BG)&gt;0,SUMIF(Pharmaceuticals!$C:$C,$B170,Pharmaceuticals!BG:BG)+SUMIF('Health Products &amp; Equipment'!$C:$C,$B170,'Health Products &amp; Equipment'!BG:BG)+SUMIF('Other Pharma &amp; Health Products'!$C:$C,$B170,'Other Pharma &amp; Health Products'!BG:BG)+SUMIF('PSM Costs'!$C:$C,$B170,'PSM Costs'!BG:BG),"")</f>
        <v/>
      </c>
      <c r="N170" s="176" t="str">
        <f ca="1">IF(SUMIF(Pharmaceuticals!$C:$C,$B170,Pharmaceuticals!BH:BH)+SUMIF('Health Products &amp; Equipment'!$C:$C,$B170,'Health Products &amp; Equipment'!BH:BH)+SUMIF('Other Pharma &amp; Health Products'!$C:$C,$B170,'Other Pharma &amp; Health Products'!BH:BH)+SUMIF('PSM Costs'!$C:$C,$B170,'PSM Costs'!BH:BH)&gt;0,SUMIF(Pharmaceuticals!$C:$C,$B170,Pharmaceuticals!BH:BH)+SUMIF('Health Products &amp; Equipment'!$C:$C,$B170,'Health Products &amp; Equipment'!BH:BH)+SUMIF('Other Pharma &amp; Health Products'!$C:$C,$B170,'Other Pharma &amp; Health Products'!BH:BH)+SUMIF('PSM Costs'!$C:$C,$B170,'PSM Costs'!BH:BH),"")</f>
        <v/>
      </c>
      <c r="O170" s="182" t="str">
        <f t="shared" ca="1" si="13"/>
        <v/>
      </c>
      <c r="P170" s="123" t="str">
        <f ca="1">IF(SUMIF(Pharmaceuticals!$C:$C,$B170,Pharmaceuticals!BT:BT)+SUMIF('Health Products &amp; Equipment'!$C:$C,$B170,'Health Products &amp; Equipment'!BT:BT)+SUMIF('Other Pharma &amp; Health Products'!$C:$C,$B170,'Other Pharma &amp; Health Products'!BT:BT)+SUMIF('PSM Costs'!$C:$C,$B170,'PSM Costs'!BT:BT)&gt;0,SUMIF(Pharmaceuticals!$C:$C,$B170,Pharmaceuticals!BT:BT)+SUMIF('Health Products &amp; Equipment'!$C:$C,$B170,'Health Products &amp; Equipment'!BT:BT)+SUMIF('Other Pharma &amp; Health Products'!$C:$C,$B170,'Other Pharma &amp; Health Products'!BT:BT)+SUMIF('PSM Costs'!$C:$C,$B170,'PSM Costs'!BT:BT),"")</f>
        <v/>
      </c>
      <c r="Q170" s="123" t="str">
        <f ca="1">IF(SUMIF(Pharmaceuticals!$C:$C,$B170,Pharmaceuticals!BU:BU)+SUMIF('Health Products &amp; Equipment'!$C:$C,$B170,'Health Products &amp; Equipment'!BU:BU)+SUMIF('Other Pharma &amp; Health Products'!$C:$C,$B170,'Other Pharma &amp; Health Products'!BU:BU)+SUMIF('PSM Costs'!$C:$C,$B170,'PSM Costs'!BU:BU)&gt;0,SUMIF(Pharmaceuticals!$C:$C,$B170,Pharmaceuticals!BU:BU)+SUMIF('Health Products &amp; Equipment'!$C:$C,$B170,'Health Products &amp; Equipment'!BU:BU)+SUMIF('Other Pharma &amp; Health Products'!$C:$C,$B170,'Other Pharma &amp; Health Products'!BU:BU)+SUMIF('PSM Costs'!$C:$C,$B170,'PSM Costs'!BU:BU),"")</f>
        <v/>
      </c>
      <c r="R170" s="176" t="str">
        <f t="shared" ca="1" si="14"/>
        <v/>
      </c>
    </row>
    <row r="171" spans="1:18" hidden="1" x14ac:dyDescent="0.2">
      <c r="A171" s="107">
        <v>164</v>
      </c>
      <c r="B171" s="107" t="str">
        <f ca="1">IFERROR(VLOOKUP(A171,'Rank unique CI-Prod-Spec'!I:J,2,FALSE),"")</f>
        <v/>
      </c>
      <c r="C171" s="122" t="str">
        <f ca="1">IFERROR(VLOOKUP(LEFT(B171,FIND("--",B171)-1),CatCostInp!D:E,2,FALSE),"")</f>
        <v/>
      </c>
      <c r="D171" s="122" t="str">
        <f ca="1">IFERROR(INDIRECT(ADDRESS(MATCH(VALUE(MID(B171,FIND("--",B171)+2,FIND("---",B171)-FIND("--",B171)-2)),CatProd!G:G,0),2,1,1,"CatProd")),"")</f>
        <v/>
      </c>
      <c r="E171" s="122" t="str">
        <f ca="1">IFERROR(INDIRECT(ADDRESS(MATCH(VALUE(RIGHT(B171,LEN(B171)-FIND("---",B171)-2)),CatProdSpec!I:I,0),3,1,1,"CatProdSpec")),"")</f>
        <v/>
      </c>
      <c r="F171" s="181" t="str">
        <f t="shared" ca="1" si="10"/>
        <v/>
      </c>
      <c r="G171" s="176" t="str">
        <f ca="1">IF(SUMIF(Pharmaceuticals!$C:$C,$B171,Pharmaceuticals!AG:AG)+SUMIF('Health Products &amp; Equipment'!$C:$C,$B171,'Health Products &amp; Equipment'!AG:AG)+SUMIF('Other Pharma &amp; Health Products'!$C:$C,$B171,'Other Pharma &amp; Health Products'!AG:AG)+SUMIF('PSM Costs'!$C:$C,$B171,'PSM Costs'!AG:AG)&gt;0,SUMIF(Pharmaceuticals!$C:$C,$B171,Pharmaceuticals!AG:AG)+SUMIF('Health Products &amp; Equipment'!$C:$C,$B171,'Health Products &amp; Equipment'!AG:AG)+SUMIF('Other Pharma &amp; Health Products'!$C:$C,$B171,'Other Pharma &amp; Health Products'!AG:AG)+SUMIF('PSM Costs'!$C:$C,$B171,'PSM Costs'!AG:AG),"")</f>
        <v/>
      </c>
      <c r="H171" s="176" t="str">
        <f ca="1">IF(SUMIF(Pharmaceuticals!$C:$C,$B171,Pharmaceuticals!AH:AH)+SUMIF('Health Products &amp; Equipment'!$C:$C,$B171,'Health Products &amp; Equipment'!AH:AH)+SUMIF('Other Pharma &amp; Health Products'!$C:$C,$B171,'Other Pharma &amp; Health Products'!AH:AH)+SUMIF('PSM Costs'!$C:$C,$B171,'PSM Costs'!AH:AH)&gt;0,SUMIF(Pharmaceuticals!$C:$C,$B171,Pharmaceuticals!AH:AH)+SUMIF('Health Products &amp; Equipment'!$C:$C,$B171,'Health Products &amp; Equipment'!AH:AH)+SUMIF('Other Pharma &amp; Health Products'!$C:$C,$B171,'Other Pharma &amp; Health Products'!AH:AH)+SUMIF('PSM Costs'!$C:$C,$B171,'PSM Costs'!AH:AH),"")</f>
        <v/>
      </c>
      <c r="I171" s="182" t="str">
        <f t="shared" ca="1" si="11"/>
        <v/>
      </c>
      <c r="J171" s="123" t="str">
        <f ca="1">IF(SUMIF(Pharmaceuticals!$C:$C,$B171,Pharmaceuticals!AT:AT)+SUMIF('Health Products &amp; Equipment'!$C:$C,$B171,'Health Products &amp; Equipment'!AT:AT)+SUMIF('Other Pharma &amp; Health Products'!$C:$C,$B171,'Other Pharma &amp; Health Products'!AT:AT)+SUMIF('PSM Costs'!$C:$C,$B171,'PSM Costs'!AT:AT)&gt;0,SUMIF(Pharmaceuticals!$C:$C,$B171,Pharmaceuticals!AT:AT)+SUMIF('Health Products &amp; Equipment'!$C:$C,$B171,'Health Products &amp; Equipment'!AT:AT)+SUMIF('Other Pharma &amp; Health Products'!$C:$C,$B171,'Other Pharma &amp; Health Products'!AT:AT)+SUMIF('PSM Costs'!$C:$C,$B171,'PSM Costs'!AT:AT),"")</f>
        <v/>
      </c>
      <c r="K171" s="123" t="str">
        <f ca="1">IF(SUMIF(Pharmaceuticals!$C:$C,$B171,Pharmaceuticals!AU:AU)+SUMIF('Health Products &amp; Equipment'!$C:$C,$B171,'Health Products &amp; Equipment'!AU:AU)+SUMIF('Other Pharma &amp; Health Products'!$C:$C,$B171,'Other Pharma &amp; Health Products'!AU:AU)+SUMIF('PSM Costs'!$C:$C,$B171,'PSM Costs'!AU:AU)&gt;0,SUMIF(Pharmaceuticals!$C:$C,$B171,Pharmaceuticals!AU:AU)+SUMIF('Health Products &amp; Equipment'!$C:$C,$B171,'Health Products &amp; Equipment'!AU:AU)+SUMIF('Other Pharma &amp; Health Products'!$C:$C,$B171,'Other Pharma &amp; Health Products'!AU:AU)+SUMIF('PSM Costs'!$C:$C,$B171,'PSM Costs'!AU:AU),"")</f>
        <v/>
      </c>
      <c r="L171" s="181" t="str">
        <f t="shared" ca="1" si="12"/>
        <v/>
      </c>
      <c r="M171" s="176" t="str">
        <f ca="1">IF(SUMIF(Pharmaceuticals!$C:$C,$B171,Pharmaceuticals!BG:BG)+SUMIF('Health Products &amp; Equipment'!$C:$C,$B171,'Health Products &amp; Equipment'!BG:BG)+SUMIF('Other Pharma &amp; Health Products'!$C:$C,$B171,'Other Pharma &amp; Health Products'!BG:BG)+SUMIF('PSM Costs'!$C:$C,$B171,'PSM Costs'!BG:BG)&gt;0,SUMIF(Pharmaceuticals!$C:$C,$B171,Pharmaceuticals!BG:BG)+SUMIF('Health Products &amp; Equipment'!$C:$C,$B171,'Health Products &amp; Equipment'!BG:BG)+SUMIF('Other Pharma &amp; Health Products'!$C:$C,$B171,'Other Pharma &amp; Health Products'!BG:BG)+SUMIF('PSM Costs'!$C:$C,$B171,'PSM Costs'!BG:BG),"")</f>
        <v/>
      </c>
      <c r="N171" s="176" t="str">
        <f ca="1">IF(SUMIF(Pharmaceuticals!$C:$C,$B171,Pharmaceuticals!BH:BH)+SUMIF('Health Products &amp; Equipment'!$C:$C,$B171,'Health Products &amp; Equipment'!BH:BH)+SUMIF('Other Pharma &amp; Health Products'!$C:$C,$B171,'Other Pharma &amp; Health Products'!BH:BH)+SUMIF('PSM Costs'!$C:$C,$B171,'PSM Costs'!BH:BH)&gt;0,SUMIF(Pharmaceuticals!$C:$C,$B171,Pharmaceuticals!BH:BH)+SUMIF('Health Products &amp; Equipment'!$C:$C,$B171,'Health Products &amp; Equipment'!BH:BH)+SUMIF('Other Pharma &amp; Health Products'!$C:$C,$B171,'Other Pharma &amp; Health Products'!BH:BH)+SUMIF('PSM Costs'!$C:$C,$B171,'PSM Costs'!BH:BH),"")</f>
        <v/>
      </c>
      <c r="O171" s="182" t="str">
        <f t="shared" ca="1" si="13"/>
        <v/>
      </c>
      <c r="P171" s="123" t="str">
        <f ca="1">IF(SUMIF(Pharmaceuticals!$C:$C,$B171,Pharmaceuticals!BT:BT)+SUMIF('Health Products &amp; Equipment'!$C:$C,$B171,'Health Products &amp; Equipment'!BT:BT)+SUMIF('Other Pharma &amp; Health Products'!$C:$C,$B171,'Other Pharma &amp; Health Products'!BT:BT)+SUMIF('PSM Costs'!$C:$C,$B171,'PSM Costs'!BT:BT)&gt;0,SUMIF(Pharmaceuticals!$C:$C,$B171,Pharmaceuticals!BT:BT)+SUMIF('Health Products &amp; Equipment'!$C:$C,$B171,'Health Products &amp; Equipment'!BT:BT)+SUMIF('Other Pharma &amp; Health Products'!$C:$C,$B171,'Other Pharma &amp; Health Products'!BT:BT)+SUMIF('PSM Costs'!$C:$C,$B171,'PSM Costs'!BT:BT),"")</f>
        <v/>
      </c>
      <c r="Q171" s="123" t="str">
        <f ca="1">IF(SUMIF(Pharmaceuticals!$C:$C,$B171,Pharmaceuticals!BU:BU)+SUMIF('Health Products &amp; Equipment'!$C:$C,$B171,'Health Products &amp; Equipment'!BU:BU)+SUMIF('Other Pharma &amp; Health Products'!$C:$C,$B171,'Other Pharma &amp; Health Products'!BU:BU)+SUMIF('PSM Costs'!$C:$C,$B171,'PSM Costs'!BU:BU)&gt;0,SUMIF(Pharmaceuticals!$C:$C,$B171,Pharmaceuticals!BU:BU)+SUMIF('Health Products &amp; Equipment'!$C:$C,$B171,'Health Products &amp; Equipment'!BU:BU)+SUMIF('Other Pharma &amp; Health Products'!$C:$C,$B171,'Other Pharma &amp; Health Products'!BU:BU)+SUMIF('PSM Costs'!$C:$C,$B171,'PSM Costs'!BU:BU),"")</f>
        <v/>
      </c>
      <c r="R171" s="176" t="str">
        <f t="shared" ca="1" si="14"/>
        <v/>
      </c>
    </row>
    <row r="172" spans="1:18" hidden="1" x14ac:dyDescent="0.2">
      <c r="A172" s="107">
        <v>165</v>
      </c>
      <c r="B172" s="107" t="str">
        <f ca="1">IFERROR(VLOOKUP(A172,'Rank unique CI-Prod-Spec'!I:J,2,FALSE),"")</f>
        <v/>
      </c>
      <c r="C172" s="122" t="str">
        <f ca="1">IFERROR(VLOOKUP(LEFT(B172,FIND("--",B172)-1),CatCostInp!D:E,2,FALSE),"")</f>
        <v/>
      </c>
      <c r="D172" s="122" t="str">
        <f ca="1">IFERROR(INDIRECT(ADDRESS(MATCH(VALUE(MID(B172,FIND("--",B172)+2,FIND("---",B172)-FIND("--",B172)-2)),CatProd!G:G,0),2,1,1,"CatProd")),"")</f>
        <v/>
      </c>
      <c r="E172" s="122" t="str">
        <f ca="1">IFERROR(INDIRECT(ADDRESS(MATCH(VALUE(RIGHT(B172,LEN(B172)-FIND("---",B172)-2)),CatProdSpec!I:I,0),3,1,1,"CatProdSpec")),"")</f>
        <v/>
      </c>
      <c r="F172" s="181" t="str">
        <f t="shared" ca="1" si="10"/>
        <v/>
      </c>
      <c r="G172" s="176" t="str">
        <f ca="1">IF(SUMIF(Pharmaceuticals!$C:$C,$B172,Pharmaceuticals!AG:AG)+SUMIF('Health Products &amp; Equipment'!$C:$C,$B172,'Health Products &amp; Equipment'!AG:AG)+SUMIF('Other Pharma &amp; Health Products'!$C:$C,$B172,'Other Pharma &amp; Health Products'!AG:AG)+SUMIF('PSM Costs'!$C:$C,$B172,'PSM Costs'!AG:AG)&gt;0,SUMIF(Pharmaceuticals!$C:$C,$B172,Pharmaceuticals!AG:AG)+SUMIF('Health Products &amp; Equipment'!$C:$C,$B172,'Health Products &amp; Equipment'!AG:AG)+SUMIF('Other Pharma &amp; Health Products'!$C:$C,$B172,'Other Pharma &amp; Health Products'!AG:AG)+SUMIF('PSM Costs'!$C:$C,$B172,'PSM Costs'!AG:AG),"")</f>
        <v/>
      </c>
      <c r="H172" s="176" t="str">
        <f ca="1">IF(SUMIF(Pharmaceuticals!$C:$C,$B172,Pharmaceuticals!AH:AH)+SUMIF('Health Products &amp; Equipment'!$C:$C,$B172,'Health Products &amp; Equipment'!AH:AH)+SUMIF('Other Pharma &amp; Health Products'!$C:$C,$B172,'Other Pharma &amp; Health Products'!AH:AH)+SUMIF('PSM Costs'!$C:$C,$B172,'PSM Costs'!AH:AH)&gt;0,SUMIF(Pharmaceuticals!$C:$C,$B172,Pharmaceuticals!AH:AH)+SUMIF('Health Products &amp; Equipment'!$C:$C,$B172,'Health Products &amp; Equipment'!AH:AH)+SUMIF('Other Pharma &amp; Health Products'!$C:$C,$B172,'Other Pharma &amp; Health Products'!AH:AH)+SUMIF('PSM Costs'!$C:$C,$B172,'PSM Costs'!AH:AH),"")</f>
        <v/>
      </c>
      <c r="I172" s="182" t="str">
        <f t="shared" ca="1" si="11"/>
        <v/>
      </c>
      <c r="J172" s="123" t="str">
        <f ca="1">IF(SUMIF(Pharmaceuticals!$C:$C,$B172,Pharmaceuticals!AT:AT)+SUMIF('Health Products &amp; Equipment'!$C:$C,$B172,'Health Products &amp; Equipment'!AT:AT)+SUMIF('Other Pharma &amp; Health Products'!$C:$C,$B172,'Other Pharma &amp; Health Products'!AT:AT)+SUMIF('PSM Costs'!$C:$C,$B172,'PSM Costs'!AT:AT)&gt;0,SUMIF(Pharmaceuticals!$C:$C,$B172,Pharmaceuticals!AT:AT)+SUMIF('Health Products &amp; Equipment'!$C:$C,$B172,'Health Products &amp; Equipment'!AT:AT)+SUMIF('Other Pharma &amp; Health Products'!$C:$C,$B172,'Other Pharma &amp; Health Products'!AT:AT)+SUMIF('PSM Costs'!$C:$C,$B172,'PSM Costs'!AT:AT),"")</f>
        <v/>
      </c>
      <c r="K172" s="123" t="str">
        <f ca="1">IF(SUMIF(Pharmaceuticals!$C:$C,$B172,Pharmaceuticals!AU:AU)+SUMIF('Health Products &amp; Equipment'!$C:$C,$B172,'Health Products &amp; Equipment'!AU:AU)+SUMIF('Other Pharma &amp; Health Products'!$C:$C,$B172,'Other Pharma &amp; Health Products'!AU:AU)+SUMIF('PSM Costs'!$C:$C,$B172,'PSM Costs'!AU:AU)&gt;0,SUMIF(Pharmaceuticals!$C:$C,$B172,Pharmaceuticals!AU:AU)+SUMIF('Health Products &amp; Equipment'!$C:$C,$B172,'Health Products &amp; Equipment'!AU:AU)+SUMIF('Other Pharma &amp; Health Products'!$C:$C,$B172,'Other Pharma &amp; Health Products'!AU:AU)+SUMIF('PSM Costs'!$C:$C,$B172,'PSM Costs'!AU:AU),"")</f>
        <v/>
      </c>
      <c r="L172" s="181" t="str">
        <f t="shared" ca="1" si="12"/>
        <v/>
      </c>
      <c r="M172" s="176" t="str">
        <f ca="1">IF(SUMIF(Pharmaceuticals!$C:$C,$B172,Pharmaceuticals!BG:BG)+SUMIF('Health Products &amp; Equipment'!$C:$C,$B172,'Health Products &amp; Equipment'!BG:BG)+SUMIF('Other Pharma &amp; Health Products'!$C:$C,$B172,'Other Pharma &amp; Health Products'!BG:BG)+SUMIF('PSM Costs'!$C:$C,$B172,'PSM Costs'!BG:BG)&gt;0,SUMIF(Pharmaceuticals!$C:$C,$B172,Pharmaceuticals!BG:BG)+SUMIF('Health Products &amp; Equipment'!$C:$C,$B172,'Health Products &amp; Equipment'!BG:BG)+SUMIF('Other Pharma &amp; Health Products'!$C:$C,$B172,'Other Pharma &amp; Health Products'!BG:BG)+SUMIF('PSM Costs'!$C:$C,$B172,'PSM Costs'!BG:BG),"")</f>
        <v/>
      </c>
      <c r="N172" s="176" t="str">
        <f ca="1">IF(SUMIF(Pharmaceuticals!$C:$C,$B172,Pharmaceuticals!BH:BH)+SUMIF('Health Products &amp; Equipment'!$C:$C,$B172,'Health Products &amp; Equipment'!BH:BH)+SUMIF('Other Pharma &amp; Health Products'!$C:$C,$B172,'Other Pharma &amp; Health Products'!BH:BH)+SUMIF('PSM Costs'!$C:$C,$B172,'PSM Costs'!BH:BH)&gt;0,SUMIF(Pharmaceuticals!$C:$C,$B172,Pharmaceuticals!BH:BH)+SUMIF('Health Products &amp; Equipment'!$C:$C,$B172,'Health Products &amp; Equipment'!BH:BH)+SUMIF('Other Pharma &amp; Health Products'!$C:$C,$B172,'Other Pharma &amp; Health Products'!BH:BH)+SUMIF('PSM Costs'!$C:$C,$B172,'PSM Costs'!BH:BH),"")</f>
        <v/>
      </c>
      <c r="O172" s="182" t="str">
        <f t="shared" ca="1" si="13"/>
        <v/>
      </c>
      <c r="P172" s="123" t="str">
        <f ca="1">IF(SUMIF(Pharmaceuticals!$C:$C,$B172,Pharmaceuticals!BT:BT)+SUMIF('Health Products &amp; Equipment'!$C:$C,$B172,'Health Products &amp; Equipment'!BT:BT)+SUMIF('Other Pharma &amp; Health Products'!$C:$C,$B172,'Other Pharma &amp; Health Products'!BT:BT)+SUMIF('PSM Costs'!$C:$C,$B172,'PSM Costs'!BT:BT)&gt;0,SUMIF(Pharmaceuticals!$C:$C,$B172,Pharmaceuticals!BT:BT)+SUMIF('Health Products &amp; Equipment'!$C:$C,$B172,'Health Products &amp; Equipment'!BT:BT)+SUMIF('Other Pharma &amp; Health Products'!$C:$C,$B172,'Other Pharma &amp; Health Products'!BT:BT)+SUMIF('PSM Costs'!$C:$C,$B172,'PSM Costs'!BT:BT),"")</f>
        <v/>
      </c>
      <c r="Q172" s="123" t="str">
        <f ca="1">IF(SUMIF(Pharmaceuticals!$C:$C,$B172,Pharmaceuticals!BU:BU)+SUMIF('Health Products &amp; Equipment'!$C:$C,$B172,'Health Products &amp; Equipment'!BU:BU)+SUMIF('Other Pharma &amp; Health Products'!$C:$C,$B172,'Other Pharma &amp; Health Products'!BU:BU)+SUMIF('PSM Costs'!$C:$C,$B172,'PSM Costs'!BU:BU)&gt;0,SUMIF(Pharmaceuticals!$C:$C,$B172,Pharmaceuticals!BU:BU)+SUMIF('Health Products &amp; Equipment'!$C:$C,$B172,'Health Products &amp; Equipment'!BU:BU)+SUMIF('Other Pharma &amp; Health Products'!$C:$C,$B172,'Other Pharma &amp; Health Products'!BU:BU)+SUMIF('PSM Costs'!$C:$C,$B172,'PSM Costs'!BU:BU),"")</f>
        <v/>
      </c>
      <c r="R172" s="176" t="str">
        <f t="shared" ca="1" si="14"/>
        <v/>
      </c>
    </row>
    <row r="173" spans="1:18" hidden="1" x14ac:dyDescent="0.2">
      <c r="A173" s="107">
        <v>166</v>
      </c>
      <c r="B173" s="107" t="str">
        <f ca="1">IFERROR(VLOOKUP(A173,'Rank unique CI-Prod-Spec'!I:J,2,FALSE),"")</f>
        <v/>
      </c>
      <c r="C173" s="122" t="str">
        <f ca="1">IFERROR(VLOOKUP(LEFT(B173,FIND("--",B173)-1),CatCostInp!D:E,2,FALSE),"")</f>
        <v/>
      </c>
      <c r="D173" s="122" t="str">
        <f ca="1">IFERROR(INDIRECT(ADDRESS(MATCH(VALUE(MID(B173,FIND("--",B173)+2,FIND("---",B173)-FIND("--",B173)-2)),CatProd!G:G,0),2,1,1,"CatProd")),"")</f>
        <v/>
      </c>
      <c r="E173" s="122" t="str">
        <f ca="1">IFERROR(INDIRECT(ADDRESS(MATCH(VALUE(RIGHT(B173,LEN(B173)-FIND("---",B173)-2)),CatProdSpec!I:I,0),3,1,1,"CatProdSpec")),"")</f>
        <v/>
      </c>
      <c r="F173" s="181" t="str">
        <f t="shared" ref="F173:F236" ca="1" si="15">IFERROR(H173/G173,"")</f>
        <v/>
      </c>
      <c r="G173" s="176" t="str">
        <f ca="1">IF(SUMIF(Pharmaceuticals!$C:$C,$B173,Pharmaceuticals!AG:AG)+SUMIF('Health Products &amp; Equipment'!$C:$C,$B173,'Health Products &amp; Equipment'!AG:AG)+SUMIF('Other Pharma &amp; Health Products'!$C:$C,$B173,'Other Pharma &amp; Health Products'!AG:AG)+SUMIF('PSM Costs'!$C:$C,$B173,'PSM Costs'!AG:AG)&gt;0,SUMIF(Pharmaceuticals!$C:$C,$B173,Pharmaceuticals!AG:AG)+SUMIF('Health Products &amp; Equipment'!$C:$C,$B173,'Health Products &amp; Equipment'!AG:AG)+SUMIF('Other Pharma &amp; Health Products'!$C:$C,$B173,'Other Pharma &amp; Health Products'!AG:AG)+SUMIF('PSM Costs'!$C:$C,$B173,'PSM Costs'!AG:AG),"")</f>
        <v/>
      </c>
      <c r="H173" s="176" t="str">
        <f ca="1">IF(SUMIF(Pharmaceuticals!$C:$C,$B173,Pharmaceuticals!AH:AH)+SUMIF('Health Products &amp; Equipment'!$C:$C,$B173,'Health Products &amp; Equipment'!AH:AH)+SUMIF('Other Pharma &amp; Health Products'!$C:$C,$B173,'Other Pharma &amp; Health Products'!AH:AH)+SUMIF('PSM Costs'!$C:$C,$B173,'PSM Costs'!AH:AH)&gt;0,SUMIF(Pharmaceuticals!$C:$C,$B173,Pharmaceuticals!AH:AH)+SUMIF('Health Products &amp; Equipment'!$C:$C,$B173,'Health Products &amp; Equipment'!AH:AH)+SUMIF('Other Pharma &amp; Health Products'!$C:$C,$B173,'Other Pharma &amp; Health Products'!AH:AH)+SUMIF('PSM Costs'!$C:$C,$B173,'PSM Costs'!AH:AH),"")</f>
        <v/>
      </c>
      <c r="I173" s="182" t="str">
        <f t="shared" ref="I173:I236" ca="1" si="16">IFERROR(K173/J173,"")</f>
        <v/>
      </c>
      <c r="J173" s="123" t="str">
        <f ca="1">IF(SUMIF(Pharmaceuticals!$C:$C,$B173,Pharmaceuticals!AT:AT)+SUMIF('Health Products &amp; Equipment'!$C:$C,$B173,'Health Products &amp; Equipment'!AT:AT)+SUMIF('Other Pharma &amp; Health Products'!$C:$C,$B173,'Other Pharma &amp; Health Products'!AT:AT)+SUMIF('PSM Costs'!$C:$C,$B173,'PSM Costs'!AT:AT)&gt;0,SUMIF(Pharmaceuticals!$C:$C,$B173,Pharmaceuticals!AT:AT)+SUMIF('Health Products &amp; Equipment'!$C:$C,$B173,'Health Products &amp; Equipment'!AT:AT)+SUMIF('Other Pharma &amp; Health Products'!$C:$C,$B173,'Other Pharma &amp; Health Products'!AT:AT)+SUMIF('PSM Costs'!$C:$C,$B173,'PSM Costs'!AT:AT),"")</f>
        <v/>
      </c>
      <c r="K173" s="123" t="str">
        <f ca="1">IF(SUMIF(Pharmaceuticals!$C:$C,$B173,Pharmaceuticals!AU:AU)+SUMIF('Health Products &amp; Equipment'!$C:$C,$B173,'Health Products &amp; Equipment'!AU:AU)+SUMIF('Other Pharma &amp; Health Products'!$C:$C,$B173,'Other Pharma &amp; Health Products'!AU:AU)+SUMIF('PSM Costs'!$C:$C,$B173,'PSM Costs'!AU:AU)&gt;0,SUMIF(Pharmaceuticals!$C:$C,$B173,Pharmaceuticals!AU:AU)+SUMIF('Health Products &amp; Equipment'!$C:$C,$B173,'Health Products &amp; Equipment'!AU:AU)+SUMIF('Other Pharma &amp; Health Products'!$C:$C,$B173,'Other Pharma &amp; Health Products'!AU:AU)+SUMIF('PSM Costs'!$C:$C,$B173,'PSM Costs'!AU:AU),"")</f>
        <v/>
      </c>
      <c r="L173" s="181" t="str">
        <f t="shared" ref="L173:L236" ca="1" si="17">IFERROR(N173/M173,"")</f>
        <v/>
      </c>
      <c r="M173" s="176" t="str">
        <f ca="1">IF(SUMIF(Pharmaceuticals!$C:$C,$B173,Pharmaceuticals!BG:BG)+SUMIF('Health Products &amp; Equipment'!$C:$C,$B173,'Health Products &amp; Equipment'!BG:BG)+SUMIF('Other Pharma &amp; Health Products'!$C:$C,$B173,'Other Pharma &amp; Health Products'!BG:BG)+SUMIF('PSM Costs'!$C:$C,$B173,'PSM Costs'!BG:BG)&gt;0,SUMIF(Pharmaceuticals!$C:$C,$B173,Pharmaceuticals!BG:BG)+SUMIF('Health Products &amp; Equipment'!$C:$C,$B173,'Health Products &amp; Equipment'!BG:BG)+SUMIF('Other Pharma &amp; Health Products'!$C:$C,$B173,'Other Pharma &amp; Health Products'!BG:BG)+SUMIF('PSM Costs'!$C:$C,$B173,'PSM Costs'!BG:BG),"")</f>
        <v/>
      </c>
      <c r="N173" s="176" t="str">
        <f ca="1">IF(SUMIF(Pharmaceuticals!$C:$C,$B173,Pharmaceuticals!BH:BH)+SUMIF('Health Products &amp; Equipment'!$C:$C,$B173,'Health Products &amp; Equipment'!BH:BH)+SUMIF('Other Pharma &amp; Health Products'!$C:$C,$B173,'Other Pharma &amp; Health Products'!BH:BH)+SUMIF('PSM Costs'!$C:$C,$B173,'PSM Costs'!BH:BH)&gt;0,SUMIF(Pharmaceuticals!$C:$C,$B173,Pharmaceuticals!BH:BH)+SUMIF('Health Products &amp; Equipment'!$C:$C,$B173,'Health Products &amp; Equipment'!BH:BH)+SUMIF('Other Pharma &amp; Health Products'!$C:$C,$B173,'Other Pharma &amp; Health Products'!BH:BH)+SUMIF('PSM Costs'!$C:$C,$B173,'PSM Costs'!BH:BH),"")</f>
        <v/>
      </c>
      <c r="O173" s="182" t="str">
        <f t="shared" ref="O173:O236" ca="1" si="18">IFERROR(Q173/P173,"")</f>
        <v/>
      </c>
      <c r="P173" s="123" t="str">
        <f ca="1">IF(SUMIF(Pharmaceuticals!$C:$C,$B173,Pharmaceuticals!BT:BT)+SUMIF('Health Products &amp; Equipment'!$C:$C,$B173,'Health Products &amp; Equipment'!BT:BT)+SUMIF('Other Pharma &amp; Health Products'!$C:$C,$B173,'Other Pharma &amp; Health Products'!BT:BT)+SUMIF('PSM Costs'!$C:$C,$B173,'PSM Costs'!BT:BT)&gt;0,SUMIF(Pharmaceuticals!$C:$C,$B173,Pharmaceuticals!BT:BT)+SUMIF('Health Products &amp; Equipment'!$C:$C,$B173,'Health Products &amp; Equipment'!BT:BT)+SUMIF('Other Pharma &amp; Health Products'!$C:$C,$B173,'Other Pharma &amp; Health Products'!BT:BT)+SUMIF('PSM Costs'!$C:$C,$B173,'PSM Costs'!BT:BT),"")</f>
        <v/>
      </c>
      <c r="Q173" s="123" t="str">
        <f ca="1">IF(SUMIF(Pharmaceuticals!$C:$C,$B173,Pharmaceuticals!BU:BU)+SUMIF('Health Products &amp; Equipment'!$C:$C,$B173,'Health Products &amp; Equipment'!BU:BU)+SUMIF('Other Pharma &amp; Health Products'!$C:$C,$B173,'Other Pharma &amp; Health Products'!BU:BU)+SUMIF('PSM Costs'!$C:$C,$B173,'PSM Costs'!BU:BU)&gt;0,SUMIF(Pharmaceuticals!$C:$C,$B173,Pharmaceuticals!BU:BU)+SUMIF('Health Products &amp; Equipment'!$C:$C,$B173,'Health Products &amp; Equipment'!BU:BU)+SUMIF('Other Pharma &amp; Health Products'!$C:$C,$B173,'Other Pharma &amp; Health Products'!BU:BU)+SUMIF('PSM Costs'!$C:$C,$B173,'PSM Costs'!BU:BU),"")</f>
        <v/>
      </c>
      <c r="R173" s="176" t="str">
        <f t="shared" ref="R173:R236" ca="1" si="19">IF(SUM(H173,K173,N173,Q173)&gt;0,SUM(H173,K173,N173,Q173),"")</f>
        <v/>
      </c>
    </row>
    <row r="174" spans="1:18" hidden="1" x14ac:dyDescent="0.2">
      <c r="A174" s="107">
        <v>167</v>
      </c>
      <c r="B174" s="107" t="str">
        <f ca="1">IFERROR(VLOOKUP(A174,'Rank unique CI-Prod-Spec'!I:J,2,FALSE),"")</f>
        <v/>
      </c>
      <c r="C174" s="122" t="str">
        <f ca="1">IFERROR(VLOOKUP(LEFT(B174,FIND("--",B174)-1),CatCostInp!D:E,2,FALSE),"")</f>
        <v/>
      </c>
      <c r="D174" s="122" t="str">
        <f ca="1">IFERROR(INDIRECT(ADDRESS(MATCH(VALUE(MID(B174,FIND("--",B174)+2,FIND("---",B174)-FIND("--",B174)-2)),CatProd!G:G,0),2,1,1,"CatProd")),"")</f>
        <v/>
      </c>
      <c r="E174" s="122" t="str">
        <f ca="1">IFERROR(INDIRECT(ADDRESS(MATCH(VALUE(RIGHT(B174,LEN(B174)-FIND("---",B174)-2)),CatProdSpec!I:I,0),3,1,1,"CatProdSpec")),"")</f>
        <v/>
      </c>
      <c r="F174" s="181" t="str">
        <f t="shared" ca="1" si="15"/>
        <v/>
      </c>
      <c r="G174" s="176" t="str">
        <f ca="1">IF(SUMIF(Pharmaceuticals!$C:$C,$B174,Pharmaceuticals!AG:AG)+SUMIF('Health Products &amp; Equipment'!$C:$C,$B174,'Health Products &amp; Equipment'!AG:AG)+SUMIF('Other Pharma &amp; Health Products'!$C:$C,$B174,'Other Pharma &amp; Health Products'!AG:AG)+SUMIF('PSM Costs'!$C:$C,$B174,'PSM Costs'!AG:AG)&gt;0,SUMIF(Pharmaceuticals!$C:$C,$B174,Pharmaceuticals!AG:AG)+SUMIF('Health Products &amp; Equipment'!$C:$C,$B174,'Health Products &amp; Equipment'!AG:AG)+SUMIF('Other Pharma &amp; Health Products'!$C:$C,$B174,'Other Pharma &amp; Health Products'!AG:AG)+SUMIF('PSM Costs'!$C:$C,$B174,'PSM Costs'!AG:AG),"")</f>
        <v/>
      </c>
      <c r="H174" s="176" t="str">
        <f ca="1">IF(SUMIF(Pharmaceuticals!$C:$C,$B174,Pharmaceuticals!AH:AH)+SUMIF('Health Products &amp; Equipment'!$C:$C,$B174,'Health Products &amp; Equipment'!AH:AH)+SUMIF('Other Pharma &amp; Health Products'!$C:$C,$B174,'Other Pharma &amp; Health Products'!AH:AH)+SUMIF('PSM Costs'!$C:$C,$B174,'PSM Costs'!AH:AH)&gt;0,SUMIF(Pharmaceuticals!$C:$C,$B174,Pharmaceuticals!AH:AH)+SUMIF('Health Products &amp; Equipment'!$C:$C,$B174,'Health Products &amp; Equipment'!AH:AH)+SUMIF('Other Pharma &amp; Health Products'!$C:$C,$B174,'Other Pharma &amp; Health Products'!AH:AH)+SUMIF('PSM Costs'!$C:$C,$B174,'PSM Costs'!AH:AH),"")</f>
        <v/>
      </c>
      <c r="I174" s="182" t="str">
        <f t="shared" ca="1" si="16"/>
        <v/>
      </c>
      <c r="J174" s="123" t="str">
        <f ca="1">IF(SUMIF(Pharmaceuticals!$C:$C,$B174,Pharmaceuticals!AT:AT)+SUMIF('Health Products &amp; Equipment'!$C:$C,$B174,'Health Products &amp; Equipment'!AT:AT)+SUMIF('Other Pharma &amp; Health Products'!$C:$C,$B174,'Other Pharma &amp; Health Products'!AT:AT)+SUMIF('PSM Costs'!$C:$C,$B174,'PSM Costs'!AT:AT)&gt;0,SUMIF(Pharmaceuticals!$C:$C,$B174,Pharmaceuticals!AT:AT)+SUMIF('Health Products &amp; Equipment'!$C:$C,$B174,'Health Products &amp; Equipment'!AT:AT)+SUMIF('Other Pharma &amp; Health Products'!$C:$C,$B174,'Other Pharma &amp; Health Products'!AT:AT)+SUMIF('PSM Costs'!$C:$C,$B174,'PSM Costs'!AT:AT),"")</f>
        <v/>
      </c>
      <c r="K174" s="123" t="str">
        <f ca="1">IF(SUMIF(Pharmaceuticals!$C:$C,$B174,Pharmaceuticals!AU:AU)+SUMIF('Health Products &amp; Equipment'!$C:$C,$B174,'Health Products &amp; Equipment'!AU:AU)+SUMIF('Other Pharma &amp; Health Products'!$C:$C,$B174,'Other Pharma &amp; Health Products'!AU:AU)+SUMIF('PSM Costs'!$C:$C,$B174,'PSM Costs'!AU:AU)&gt;0,SUMIF(Pharmaceuticals!$C:$C,$B174,Pharmaceuticals!AU:AU)+SUMIF('Health Products &amp; Equipment'!$C:$C,$B174,'Health Products &amp; Equipment'!AU:AU)+SUMIF('Other Pharma &amp; Health Products'!$C:$C,$B174,'Other Pharma &amp; Health Products'!AU:AU)+SUMIF('PSM Costs'!$C:$C,$B174,'PSM Costs'!AU:AU),"")</f>
        <v/>
      </c>
      <c r="L174" s="181" t="str">
        <f t="shared" ca="1" si="17"/>
        <v/>
      </c>
      <c r="M174" s="176" t="str">
        <f ca="1">IF(SUMIF(Pharmaceuticals!$C:$C,$B174,Pharmaceuticals!BG:BG)+SUMIF('Health Products &amp; Equipment'!$C:$C,$B174,'Health Products &amp; Equipment'!BG:BG)+SUMIF('Other Pharma &amp; Health Products'!$C:$C,$B174,'Other Pharma &amp; Health Products'!BG:BG)+SUMIF('PSM Costs'!$C:$C,$B174,'PSM Costs'!BG:BG)&gt;0,SUMIF(Pharmaceuticals!$C:$C,$B174,Pharmaceuticals!BG:BG)+SUMIF('Health Products &amp; Equipment'!$C:$C,$B174,'Health Products &amp; Equipment'!BG:BG)+SUMIF('Other Pharma &amp; Health Products'!$C:$C,$B174,'Other Pharma &amp; Health Products'!BG:BG)+SUMIF('PSM Costs'!$C:$C,$B174,'PSM Costs'!BG:BG),"")</f>
        <v/>
      </c>
      <c r="N174" s="176" t="str">
        <f ca="1">IF(SUMIF(Pharmaceuticals!$C:$C,$B174,Pharmaceuticals!BH:BH)+SUMIF('Health Products &amp; Equipment'!$C:$C,$B174,'Health Products &amp; Equipment'!BH:BH)+SUMIF('Other Pharma &amp; Health Products'!$C:$C,$B174,'Other Pharma &amp; Health Products'!BH:BH)+SUMIF('PSM Costs'!$C:$C,$B174,'PSM Costs'!BH:BH)&gt;0,SUMIF(Pharmaceuticals!$C:$C,$B174,Pharmaceuticals!BH:BH)+SUMIF('Health Products &amp; Equipment'!$C:$C,$B174,'Health Products &amp; Equipment'!BH:BH)+SUMIF('Other Pharma &amp; Health Products'!$C:$C,$B174,'Other Pharma &amp; Health Products'!BH:BH)+SUMIF('PSM Costs'!$C:$C,$B174,'PSM Costs'!BH:BH),"")</f>
        <v/>
      </c>
      <c r="O174" s="182" t="str">
        <f t="shared" ca="1" si="18"/>
        <v/>
      </c>
      <c r="P174" s="123" t="str">
        <f ca="1">IF(SUMIF(Pharmaceuticals!$C:$C,$B174,Pharmaceuticals!BT:BT)+SUMIF('Health Products &amp; Equipment'!$C:$C,$B174,'Health Products &amp; Equipment'!BT:BT)+SUMIF('Other Pharma &amp; Health Products'!$C:$C,$B174,'Other Pharma &amp; Health Products'!BT:BT)+SUMIF('PSM Costs'!$C:$C,$B174,'PSM Costs'!BT:BT)&gt;0,SUMIF(Pharmaceuticals!$C:$C,$B174,Pharmaceuticals!BT:BT)+SUMIF('Health Products &amp; Equipment'!$C:$C,$B174,'Health Products &amp; Equipment'!BT:BT)+SUMIF('Other Pharma &amp; Health Products'!$C:$C,$B174,'Other Pharma &amp; Health Products'!BT:BT)+SUMIF('PSM Costs'!$C:$C,$B174,'PSM Costs'!BT:BT),"")</f>
        <v/>
      </c>
      <c r="Q174" s="123" t="str">
        <f ca="1">IF(SUMIF(Pharmaceuticals!$C:$C,$B174,Pharmaceuticals!BU:BU)+SUMIF('Health Products &amp; Equipment'!$C:$C,$B174,'Health Products &amp; Equipment'!BU:BU)+SUMIF('Other Pharma &amp; Health Products'!$C:$C,$B174,'Other Pharma &amp; Health Products'!BU:BU)+SUMIF('PSM Costs'!$C:$C,$B174,'PSM Costs'!BU:BU)&gt;0,SUMIF(Pharmaceuticals!$C:$C,$B174,Pharmaceuticals!BU:BU)+SUMIF('Health Products &amp; Equipment'!$C:$C,$B174,'Health Products &amp; Equipment'!BU:BU)+SUMIF('Other Pharma &amp; Health Products'!$C:$C,$B174,'Other Pharma &amp; Health Products'!BU:BU)+SUMIF('PSM Costs'!$C:$C,$B174,'PSM Costs'!BU:BU),"")</f>
        <v/>
      </c>
      <c r="R174" s="176" t="str">
        <f t="shared" ca="1" si="19"/>
        <v/>
      </c>
    </row>
    <row r="175" spans="1:18" hidden="1" x14ac:dyDescent="0.2">
      <c r="A175" s="107">
        <v>168</v>
      </c>
      <c r="B175" s="107" t="str">
        <f ca="1">IFERROR(VLOOKUP(A175,'Rank unique CI-Prod-Spec'!I:J,2,FALSE),"")</f>
        <v/>
      </c>
      <c r="C175" s="122" t="str">
        <f ca="1">IFERROR(VLOOKUP(LEFT(B175,FIND("--",B175)-1),CatCostInp!D:E,2,FALSE),"")</f>
        <v/>
      </c>
      <c r="D175" s="122" t="str">
        <f ca="1">IFERROR(INDIRECT(ADDRESS(MATCH(VALUE(MID(B175,FIND("--",B175)+2,FIND("---",B175)-FIND("--",B175)-2)),CatProd!G:G,0),2,1,1,"CatProd")),"")</f>
        <v/>
      </c>
      <c r="E175" s="122" t="str">
        <f ca="1">IFERROR(INDIRECT(ADDRESS(MATCH(VALUE(RIGHT(B175,LEN(B175)-FIND("---",B175)-2)),CatProdSpec!I:I,0),3,1,1,"CatProdSpec")),"")</f>
        <v/>
      </c>
      <c r="F175" s="181" t="str">
        <f t="shared" ca="1" si="15"/>
        <v/>
      </c>
      <c r="G175" s="176" t="str">
        <f ca="1">IF(SUMIF(Pharmaceuticals!$C:$C,$B175,Pharmaceuticals!AG:AG)+SUMIF('Health Products &amp; Equipment'!$C:$C,$B175,'Health Products &amp; Equipment'!AG:AG)+SUMIF('Other Pharma &amp; Health Products'!$C:$C,$B175,'Other Pharma &amp; Health Products'!AG:AG)+SUMIF('PSM Costs'!$C:$C,$B175,'PSM Costs'!AG:AG)&gt;0,SUMIF(Pharmaceuticals!$C:$C,$B175,Pharmaceuticals!AG:AG)+SUMIF('Health Products &amp; Equipment'!$C:$C,$B175,'Health Products &amp; Equipment'!AG:AG)+SUMIF('Other Pharma &amp; Health Products'!$C:$C,$B175,'Other Pharma &amp; Health Products'!AG:AG)+SUMIF('PSM Costs'!$C:$C,$B175,'PSM Costs'!AG:AG),"")</f>
        <v/>
      </c>
      <c r="H175" s="176" t="str">
        <f ca="1">IF(SUMIF(Pharmaceuticals!$C:$C,$B175,Pharmaceuticals!AH:AH)+SUMIF('Health Products &amp; Equipment'!$C:$C,$B175,'Health Products &amp; Equipment'!AH:AH)+SUMIF('Other Pharma &amp; Health Products'!$C:$C,$B175,'Other Pharma &amp; Health Products'!AH:AH)+SUMIF('PSM Costs'!$C:$C,$B175,'PSM Costs'!AH:AH)&gt;0,SUMIF(Pharmaceuticals!$C:$C,$B175,Pharmaceuticals!AH:AH)+SUMIF('Health Products &amp; Equipment'!$C:$C,$B175,'Health Products &amp; Equipment'!AH:AH)+SUMIF('Other Pharma &amp; Health Products'!$C:$C,$B175,'Other Pharma &amp; Health Products'!AH:AH)+SUMIF('PSM Costs'!$C:$C,$B175,'PSM Costs'!AH:AH),"")</f>
        <v/>
      </c>
      <c r="I175" s="182" t="str">
        <f t="shared" ca="1" si="16"/>
        <v/>
      </c>
      <c r="J175" s="123" t="str">
        <f ca="1">IF(SUMIF(Pharmaceuticals!$C:$C,$B175,Pharmaceuticals!AT:AT)+SUMIF('Health Products &amp; Equipment'!$C:$C,$B175,'Health Products &amp; Equipment'!AT:AT)+SUMIF('Other Pharma &amp; Health Products'!$C:$C,$B175,'Other Pharma &amp; Health Products'!AT:AT)+SUMIF('PSM Costs'!$C:$C,$B175,'PSM Costs'!AT:AT)&gt;0,SUMIF(Pharmaceuticals!$C:$C,$B175,Pharmaceuticals!AT:AT)+SUMIF('Health Products &amp; Equipment'!$C:$C,$B175,'Health Products &amp; Equipment'!AT:AT)+SUMIF('Other Pharma &amp; Health Products'!$C:$C,$B175,'Other Pharma &amp; Health Products'!AT:AT)+SUMIF('PSM Costs'!$C:$C,$B175,'PSM Costs'!AT:AT),"")</f>
        <v/>
      </c>
      <c r="K175" s="123" t="str">
        <f ca="1">IF(SUMIF(Pharmaceuticals!$C:$C,$B175,Pharmaceuticals!AU:AU)+SUMIF('Health Products &amp; Equipment'!$C:$C,$B175,'Health Products &amp; Equipment'!AU:AU)+SUMIF('Other Pharma &amp; Health Products'!$C:$C,$B175,'Other Pharma &amp; Health Products'!AU:AU)+SUMIF('PSM Costs'!$C:$C,$B175,'PSM Costs'!AU:AU)&gt;0,SUMIF(Pharmaceuticals!$C:$C,$B175,Pharmaceuticals!AU:AU)+SUMIF('Health Products &amp; Equipment'!$C:$C,$B175,'Health Products &amp; Equipment'!AU:AU)+SUMIF('Other Pharma &amp; Health Products'!$C:$C,$B175,'Other Pharma &amp; Health Products'!AU:AU)+SUMIF('PSM Costs'!$C:$C,$B175,'PSM Costs'!AU:AU),"")</f>
        <v/>
      </c>
      <c r="L175" s="181" t="str">
        <f t="shared" ca="1" si="17"/>
        <v/>
      </c>
      <c r="M175" s="176" t="str">
        <f ca="1">IF(SUMIF(Pharmaceuticals!$C:$C,$B175,Pharmaceuticals!BG:BG)+SUMIF('Health Products &amp; Equipment'!$C:$C,$B175,'Health Products &amp; Equipment'!BG:BG)+SUMIF('Other Pharma &amp; Health Products'!$C:$C,$B175,'Other Pharma &amp; Health Products'!BG:BG)+SUMIF('PSM Costs'!$C:$C,$B175,'PSM Costs'!BG:BG)&gt;0,SUMIF(Pharmaceuticals!$C:$C,$B175,Pharmaceuticals!BG:BG)+SUMIF('Health Products &amp; Equipment'!$C:$C,$B175,'Health Products &amp; Equipment'!BG:BG)+SUMIF('Other Pharma &amp; Health Products'!$C:$C,$B175,'Other Pharma &amp; Health Products'!BG:BG)+SUMIF('PSM Costs'!$C:$C,$B175,'PSM Costs'!BG:BG),"")</f>
        <v/>
      </c>
      <c r="N175" s="176" t="str">
        <f ca="1">IF(SUMIF(Pharmaceuticals!$C:$C,$B175,Pharmaceuticals!BH:BH)+SUMIF('Health Products &amp; Equipment'!$C:$C,$B175,'Health Products &amp; Equipment'!BH:BH)+SUMIF('Other Pharma &amp; Health Products'!$C:$C,$B175,'Other Pharma &amp; Health Products'!BH:BH)+SUMIF('PSM Costs'!$C:$C,$B175,'PSM Costs'!BH:BH)&gt;0,SUMIF(Pharmaceuticals!$C:$C,$B175,Pharmaceuticals!BH:BH)+SUMIF('Health Products &amp; Equipment'!$C:$C,$B175,'Health Products &amp; Equipment'!BH:BH)+SUMIF('Other Pharma &amp; Health Products'!$C:$C,$B175,'Other Pharma &amp; Health Products'!BH:BH)+SUMIF('PSM Costs'!$C:$C,$B175,'PSM Costs'!BH:BH),"")</f>
        <v/>
      </c>
      <c r="O175" s="182" t="str">
        <f t="shared" ca="1" si="18"/>
        <v/>
      </c>
      <c r="P175" s="123" t="str">
        <f ca="1">IF(SUMIF(Pharmaceuticals!$C:$C,$B175,Pharmaceuticals!BT:BT)+SUMIF('Health Products &amp; Equipment'!$C:$C,$B175,'Health Products &amp; Equipment'!BT:BT)+SUMIF('Other Pharma &amp; Health Products'!$C:$C,$B175,'Other Pharma &amp; Health Products'!BT:BT)+SUMIF('PSM Costs'!$C:$C,$B175,'PSM Costs'!BT:BT)&gt;0,SUMIF(Pharmaceuticals!$C:$C,$B175,Pharmaceuticals!BT:BT)+SUMIF('Health Products &amp; Equipment'!$C:$C,$B175,'Health Products &amp; Equipment'!BT:BT)+SUMIF('Other Pharma &amp; Health Products'!$C:$C,$B175,'Other Pharma &amp; Health Products'!BT:BT)+SUMIF('PSM Costs'!$C:$C,$B175,'PSM Costs'!BT:BT),"")</f>
        <v/>
      </c>
      <c r="Q175" s="123" t="str">
        <f ca="1">IF(SUMIF(Pharmaceuticals!$C:$C,$B175,Pharmaceuticals!BU:BU)+SUMIF('Health Products &amp; Equipment'!$C:$C,$B175,'Health Products &amp; Equipment'!BU:BU)+SUMIF('Other Pharma &amp; Health Products'!$C:$C,$B175,'Other Pharma &amp; Health Products'!BU:BU)+SUMIF('PSM Costs'!$C:$C,$B175,'PSM Costs'!BU:BU)&gt;0,SUMIF(Pharmaceuticals!$C:$C,$B175,Pharmaceuticals!BU:BU)+SUMIF('Health Products &amp; Equipment'!$C:$C,$B175,'Health Products &amp; Equipment'!BU:BU)+SUMIF('Other Pharma &amp; Health Products'!$C:$C,$B175,'Other Pharma &amp; Health Products'!BU:BU)+SUMIF('PSM Costs'!$C:$C,$B175,'PSM Costs'!BU:BU),"")</f>
        <v/>
      </c>
      <c r="R175" s="176" t="str">
        <f t="shared" ca="1" si="19"/>
        <v/>
      </c>
    </row>
    <row r="176" spans="1:18" hidden="1" x14ac:dyDescent="0.2">
      <c r="A176" s="107">
        <v>169</v>
      </c>
      <c r="B176" s="107" t="str">
        <f ca="1">IFERROR(VLOOKUP(A176,'Rank unique CI-Prod-Spec'!I:J,2,FALSE),"")</f>
        <v/>
      </c>
      <c r="C176" s="122" t="str">
        <f ca="1">IFERROR(VLOOKUP(LEFT(B176,FIND("--",B176)-1),CatCostInp!D:E,2,FALSE),"")</f>
        <v/>
      </c>
      <c r="D176" s="122" t="str">
        <f ca="1">IFERROR(INDIRECT(ADDRESS(MATCH(VALUE(MID(B176,FIND("--",B176)+2,FIND("---",B176)-FIND("--",B176)-2)),CatProd!G:G,0),2,1,1,"CatProd")),"")</f>
        <v/>
      </c>
      <c r="E176" s="122" t="str">
        <f ca="1">IFERROR(INDIRECT(ADDRESS(MATCH(VALUE(RIGHT(B176,LEN(B176)-FIND("---",B176)-2)),CatProdSpec!I:I,0),3,1,1,"CatProdSpec")),"")</f>
        <v/>
      </c>
      <c r="F176" s="181" t="str">
        <f t="shared" ca="1" si="15"/>
        <v/>
      </c>
      <c r="G176" s="176" t="str">
        <f ca="1">IF(SUMIF(Pharmaceuticals!$C:$C,$B176,Pharmaceuticals!AG:AG)+SUMIF('Health Products &amp; Equipment'!$C:$C,$B176,'Health Products &amp; Equipment'!AG:AG)+SUMIF('Other Pharma &amp; Health Products'!$C:$C,$B176,'Other Pharma &amp; Health Products'!AG:AG)+SUMIF('PSM Costs'!$C:$C,$B176,'PSM Costs'!AG:AG)&gt;0,SUMIF(Pharmaceuticals!$C:$C,$B176,Pharmaceuticals!AG:AG)+SUMIF('Health Products &amp; Equipment'!$C:$C,$B176,'Health Products &amp; Equipment'!AG:AG)+SUMIF('Other Pharma &amp; Health Products'!$C:$C,$B176,'Other Pharma &amp; Health Products'!AG:AG)+SUMIF('PSM Costs'!$C:$C,$B176,'PSM Costs'!AG:AG),"")</f>
        <v/>
      </c>
      <c r="H176" s="176" t="str">
        <f ca="1">IF(SUMIF(Pharmaceuticals!$C:$C,$B176,Pharmaceuticals!AH:AH)+SUMIF('Health Products &amp; Equipment'!$C:$C,$B176,'Health Products &amp; Equipment'!AH:AH)+SUMIF('Other Pharma &amp; Health Products'!$C:$C,$B176,'Other Pharma &amp; Health Products'!AH:AH)+SUMIF('PSM Costs'!$C:$C,$B176,'PSM Costs'!AH:AH)&gt;0,SUMIF(Pharmaceuticals!$C:$C,$B176,Pharmaceuticals!AH:AH)+SUMIF('Health Products &amp; Equipment'!$C:$C,$B176,'Health Products &amp; Equipment'!AH:AH)+SUMIF('Other Pharma &amp; Health Products'!$C:$C,$B176,'Other Pharma &amp; Health Products'!AH:AH)+SUMIF('PSM Costs'!$C:$C,$B176,'PSM Costs'!AH:AH),"")</f>
        <v/>
      </c>
      <c r="I176" s="182" t="str">
        <f t="shared" ca="1" si="16"/>
        <v/>
      </c>
      <c r="J176" s="123" t="str">
        <f ca="1">IF(SUMIF(Pharmaceuticals!$C:$C,$B176,Pharmaceuticals!AT:AT)+SUMIF('Health Products &amp; Equipment'!$C:$C,$B176,'Health Products &amp; Equipment'!AT:AT)+SUMIF('Other Pharma &amp; Health Products'!$C:$C,$B176,'Other Pharma &amp; Health Products'!AT:AT)+SUMIF('PSM Costs'!$C:$C,$B176,'PSM Costs'!AT:AT)&gt;0,SUMIF(Pharmaceuticals!$C:$C,$B176,Pharmaceuticals!AT:AT)+SUMIF('Health Products &amp; Equipment'!$C:$C,$B176,'Health Products &amp; Equipment'!AT:AT)+SUMIF('Other Pharma &amp; Health Products'!$C:$C,$B176,'Other Pharma &amp; Health Products'!AT:AT)+SUMIF('PSM Costs'!$C:$C,$B176,'PSM Costs'!AT:AT),"")</f>
        <v/>
      </c>
      <c r="K176" s="123" t="str">
        <f ca="1">IF(SUMIF(Pharmaceuticals!$C:$C,$B176,Pharmaceuticals!AU:AU)+SUMIF('Health Products &amp; Equipment'!$C:$C,$B176,'Health Products &amp; Equipment'!AU:AU)+SUMIF('Other Pharma &amp; Health Products'!$C:$C,$B176,'Other Pharma &amp; Health Products'!AU:AU)+SUMIF('PSM Costs'!$C:$C,$B176,'PSM Costs'!AU:AU)&gt;0,SUMIF(Pharmaceuticals!$C:$C,$B176,Pharmaceuticals!AU:AU)+SUMIF('Health Products &amp; Equipment'!$C:$C,$B176,'Health Products &amp; Equipment'!AU:AU)+SUMIF('Other Pharma &amp; Health Products'!$C:$C,$B176,'Other Pharma &amp; Health Products'!AU:AU)+SUMIF('PSM Costs'!$C:$C,$B176,'PSM Costs'!AU:AU),"")</f>
        <v/>
      </c>
      <c r="L176" s="181" t="str">
        <f t="shared" ca="1" si="17"/>
        <v/>
      </c>
      <c r="M176" s="176" t="str">
        <f ca="1">IF(SUMIF(Pharmaceuticals!$C:$C,$B176,Pharmaceuticals!BG:BG)+SUMIF('Health Products &amp; Equipment'!$C:$C,$B176,'Health Products &amp; Equipment'!BG:BG)+SUMIF('Other Pharma &amp; Health Products'!$C:$C,$B176,'Other Pharma &amp; Health Products'!BG:BG)+SUMIF('PSM Costs'!$C:$C,$B176,'PSM Costs'!BG:BG)&gt;0,SUMIF(Pharmaceuticals!$C:$C,$B176,Pharmaceuticals!BG:BG)+SUMIF('Health Products &amp; Equipment'!$C:$C,$B176,'Health Products &amp; Equipment'!BG:BG)+SUMIF('Other Pharma &amp; Health Products'!$C:$C,$B176,'Other Pharma &amp; Health Products'!BG:BG)+SUMIF('PSM Costs'!$C:$C,$B176,'PSM Costs'!BG:BG),"")</f>
        <v/>
      </c>
      <c r="N176" s="176" t="str">
        <f ca="1">IF(SUMIF(Pharmaceuticals!$C:$C,$B176,Pharmaceuticals!BH:BH)+SUMIF('Health Products &amp; Equipment'!$C:$C,$B176,'Health Products &amp; Equipment'!BH:BH)+SUMIF('Other Pharma &amp; Health Products'!$C:$C,$B176,'Other Pharma &amp; Health Products'!BH:BH)+SUMIF('PSM Costs'!$C:$C,$B176,'PSM Costs'!BH:BH)&gt;0,SUMIF(Pharmaceuticals!$C:$C,$B176,Pharmaceuticals!BH:BH)+SUMIF('Health Products &amp; Equipment'!$C:$C,$B176,'Health Products &amp; Equipment'!BH:BH)+SUMIF('Other Pharma &amp; Health Products'!$C:$C,$B176,'Other Pharma &amp; Health Products'!BH:BH)+SUMIF('PSM Costs'!$C:$C,$B176,'PSM Costs'!BH:BH),"")</f>
        <v/>
      </c>
      <c r="O176" s="182" t="str">
        <f t="shared" ca="1" si="18"/>
        <v/>
      </c>
      <c r="P176" s="123" t="str">
        <f ca="1">IF(SUMIF(Pharmaceuticals!$C:$C,$B176,Pharmaceuticals!BT:BT)+SUMIF('Health Products &amp; Equipment'!$C:$C,$B176,'Health Products &amp; Equipment'!BT:BT)+SUMIF('Other Pharma &amp; Health Products'!$C:$C,$B176,'Other Pharma &amp; Health Products'!BT:BT)+SUMIF('PSM Costs'!$C:$C,$B176,'PSM Costs'!BT:BT)&gt;0,SUMIF(Pharmaceuticals!$C:$C,$B176,Pharmaceuticals!BT:BT)+SUMIF('Health Products &amp; Equipment'!$C:$C,$B176,'Health Products &amp; Equipment'!BT:BT)+SUMIF('Other Pharma &amp; Health Products'!$C:$C,$B176,'Other Pharma &amp; Health Products'!BT:BT)+SUMIF('PSM Costs'!$C:$C,$B176,'PSM Costs'!BT:BT),"")</f>
        <v/>
      </c>
      <c r="Q176" s="123" t="str">
        <f ca="1">IF(SUMIF(Pharmaceuticals!$C:$C,$B176,Pharmaceuticals!BU:BU)+SUMIF('Health Products &amp; Equipment'!$C:$C,$B176,'Health Products &amp; Equipment'!BU:BU)+SUMIF('Other Pharma &amp; Health Products'!$C:$C,$B176,'Other Pharma &amp; Health Products'!BU:BU)+SUMIF('PSM Costs'!$C:$C,$B176,'PSM Costs'!BU:BU)&gt;0,SUMIF(Pharmaceuticals!$C:$C,$B176,Pharmaceuticals!BU:BU)+SUMIF('Health Products &amp; Equipment'!$C:$C,$B176,'Health Products &amp; Equipment'!BU:BU)+SUMIF('Other Pharma &amp; Health Products'!$C:$C,$B176,'Other Pharma &amp; Health Products'!BU:BU)+SUMIF('PSM Costs'!$C:$C,$B176,'PSM Costs'!BU:BU),"")</f>
        <v/>
      </c>
      <c r="R176" s="176" t="str">
        <f t="shared" ca="1" si="19"/>
        <v/>
      </c>
    </row>
    <row r="177" spans="1:18" hidden="1" x14ac:dyDescent="0.2">
      <c r="A177" s="107">
        <v>170</v>
      </c>
      <c r="B177" s="107" t="str">
        <f ca="1">IFERROR(VLOOKUP(A177,'Rank unique CI-Prod-Spec'!I:J,2,FALSE),"")</f>
        <v/>
      </c>
      <c r="C177" s="122" t="str">
        <f ca="1">IFERROR(VLOOKUP(LEFT(B177,FIND("--",B177)-1),CatCostInp!D:E,2,FALSE),"")</f>
        <v/>
      </c>
      <c r="D177" s="122" t="str">
        <f ca="1">IFERROR(INDIRECT(ADDRESS(MATCH(VALUE(MID(B177,FIND("--",B177)+2,FIND("---",B177)-FIND("--",B177)-2)),CatProd!G:G,0),2,1,1,"CatProd")),"")</f>
        <v/>
      </c>
      <c r="E177" s="122" t="str">
        <f ca="1">IFERROR(INDIRECT(ADDRESS(MATCH(VALUE(RIGHT(B177,LEN(B177)-FIND("---",B177)-2)),CatProdSpec!I:I,0),3,1,1,"CatProdSpec")),"")</f>
        <v/>
      </c>
      <c r="F177" s="181" t="str">
        <f t="shared" ca="1" si="15"/>
        <v/>
      </c>
      <c r="G177" s="176" t="str">
        <f ca="1">IF(SUMIF(Pharmaceuticals!$C:$C,$B177,Pharmaceuticals!AG:AG)+SUMIF('Health Products &amp; Equipment'!$C:$C,$B177,'Health Products &amp; Equipment'!AG:AG)+SUMIF('Other Pharma &amp; Health Products'!$C:$C,$B177,'Other Pharma &amp; Health Products'!AG:AG)+SUMIF('PSM Costs'!$C:$C,$B177,'PSM Costs'!AG:AG)&gt;0,SUMIF(Pharmaceuticals!$C:$C,$B177,Pharmaceuticals!AG:AG)+SUMIF('Health Products &amp; Equipment'!$C:$C,$B177,'Health Products &amp; Equipment'!AG:AG)+SUMIF('Other Pharma &amp; Health Products'!$C:$C,$B177,'Other Pharma &amp; Health Products'!AG:AG)+SUMIF('PSM Costs'!$C:$C,$B177,'PSM Costs'!AG:AG),"")</f>
        <v/>
      </c>
      <c r="H177" s="176" t="str">
        <f ca="1">IF(SUMIF(Pharmaceuticals!$C:$C,$B177,Pharmaceuticals!AH:AH)+SUMIF('Health Products &amp; Equipment'!$C:$C,$B177,'Health Products &amp; Equipment'!AH:AH)+SUMIF('Other Pharma &amp; Health Products'!$C:$C,$B177,'Other Pharma &amp; Health Products'!AH:AH)+SUMIF('PSM Costs'!$C:$C,$B177,'PSM Costs'!AH:AH)&gt;0,SUMIF(Pharmaceuticals!$C:$C,$B177,Pharmaceuticals!AH:AH)+SUMIF('Health Products &amp; Equipment'!$C:$C,$B177,'Health Products &amp; Equipment'!AH:AH)+SUMIF('Other Pharma &amp; Health Products'!$C:$C,$B177,'Other Pharma &amp; Health Products'!AH:AH)+SUMIF('PSM Costs'!$C:$C,$B177,'PSM Costs'!AH:AH),"")</f>
        <v/>
      </c>
      <c r="I177" s="182" t="str">
        <f t="shared" ca="1" si="16"/>
        <v/>
      </c>
      <c r="J177" s="123" t="str">
        <f ca="1">IF(SUMIF(Pharmaceuticals!$C:$C,$B177,Pharmaceuticals!AT:AT)+SUMIF('Health Products &amp; Equipment'!$C:$C,$B177,'Health Products &amp; Equipment'!AT:AT)+SUMIF('Other Pharma &amp; Health Products'!$C:$C,$B177,'Other Pharma &amp; Health Products'!AT:AT)+SUMIF('PSM Costs'!$C:$C,$B177,'PSM Costs'!AT:AT)&gt;0,SUMIF(Pharmaceuticals!$C:$C,$B177,Pharmaceuticals!AT:AT)+SUMIF('Health Products &amp; Equipment'!$C:$C,$B177,'Health Products &amp; Equipment'!AT:AT)+SUMIF('Other Pharma &amp; Health Products'!$C:$C,$B177,'Other Pharma &amp; Health Products'!AT:AT)+SUMIF('PSM Costs'!$C:$C,$B177,'PSM Costs'!AT:AT),"")</f>
        <v/>
      </c>
      <c r="K177" s="123" t="str">
        <f ca="1">IF(SUMIF(Pharmaceuticals!$C:$C,$B177,Pharmaceuticals!AU:AU)+SUMIF('Health Products &amp; Equipment'!$C:$C,$B177,'Health Products &amp; Equipment'!AU:AU)+SUMIF('Other Pharma &amp; Health Products'!$C:$C,$B177,'Other Pharma &amp; Health Products'!AU:AU)+SUMIF('PSM Costs'!$C:$C,$B177,'PSM Costs'!AU:AU)&gt;0,SUMIF(Pharmaceuticals!$C:$C,$B177,Pharmaceuticals!AU:AU)+SUMIF('Health Products &amp; Equipment'!$C:$C,$B177,'Health Products &amp; Equipment'!AU:AU)+SUMIF('Other Pharma &amp; Health Products'!$C:$C,$B177,'Other Pharma &amp; Health Products'!AU:AU)+SUMIF('PSM Costs'!$C:$C,$B177,'PSM Costs'!AU:AU),"")</f>
        <v/>
      </c>
      <c r="L177" s="181" t="str">
        <f t="shared" ca="1" si="17"/>
        <v/>
      </c>
      <c r="M177" s="176" t="str">
        <f ca="1">IF(SUMIF(Pharmaceuticals!$C:$C,$B177,Pharmaceuticals!BG:BG)+SUMIF('Health Products &amp; Equipment'!$C:$C,$B177,'Health Products &amp; Equipment'!BG:BG)+SUMIF('Other Pharma &amp; Health Products'!$C:$C,$B177,'Other Pharma &amp; Health Products'!BG:BG)+SUMIF('PSM Costs'!$C:$C,$B177,'PSM Costs'!BG:BG)&gt;0,SUMIF(Pharmaceuticals!$C:$C,$B177,Pharmaceuticals!BG:BG)+SUMIF('Health Products &amp; Equipment'!$C:$C,$B177,'Health Products &amp; Equipment'!BG:BG)+SUMIF('Other Pharma &amp; Health Products'!$C:$C,$B177,'Other Pharma &amp; Health Products'!BG:BG)+SUMIF('PSM Costs'!$C:$C,$B177,'PSM Costs'!BG:BG),"")</f>
        <v/>
      </c>
      <c r="N177" s="176" t="str">
        <f ca="1">IF(SUMIF(Pharmaceuticals!$C:$C,$B177,Pharmaceuticals!BH:BH)+SUMIF('Health Products &amp; Equipment'!$C:$C,$B177,'Health Products &amp; Equipment'!BH:BH)+SUMIF('Other Pharma &amp; Health Products'!$C:$C,$B177,'Other Pharma &amp; Health Products'!BH:BH)+SUMIF('PSM Costs'!$C:$C,$B177,'PSM Costs'!BH:BH)&gt;0,SUMIF(Pharmaceuticals!$C:$C,$B177,Pharmaceuticals!BH:BH)+SUMIF('Health Products &amp; Equipment'!$C:$C,$B177,'Health Products &amp; Equipment'!BH:BH)+SUMIF('Other Pharma &amp; Health Products'!$C:$C,$B177,'Other Pharma &amp; Health Products'!BH:BH)+SUMIF('PSM Costs'!$C:$C,$B177,'PSM Costs'!BH:BH),"")</f>
        <v/>
      </c>
      <c r="O177" s="182" t="str">
        <f t="shared" ca="1" si="18"/>
        <v/>
      </c>
      <c r="P177" s="123" t="str">
        <f ca="1">IF(SUMIF(Pharmaceuticals!$C:$C,$B177,Pharmaceuticals!BT:BT)+SUMIF('Health Products &amp; Equipment'!$C:$C,$B177,'Health Products &amp; Equipment'!BT:BT)+SUMIF('Other Pharma &amp; Health Products'!$C:$C,$B177,'Other Pharma &amp; Health Products'!BT:BT)+SUMIF('PSM Costs'!$C:$C,$B177,'PSM Costs'!BT:BT)&gt;0,SUMIF(Pharmaceuticals!$C:$C,$B177,Pharmaceuticals!BT:BT)+SUMIF('Health Products &amp; Equipment'!$C:$C,$B177,'Health Products &amp; Equipment'!BT:BT)+SUMIF('Other Pharma &amp; Health Products'!$C:$C,$B177,'Other Pharma &amp; Health Products'!BT:BT)+SUMIF('PSM Costs'!$C:$C,$B177,'PSM Costs'!BT:BT),"")</f>
        <v/>
      </c>
      <c r="Q177" s="123" t="str">
        <f ca="1">IF(SUMIF(Pharmaceuticals!$C:$C,$B177,Pharmaceuticals!BU:BU)+SUMIF('Health Products &amp; Equipment'!$C:$C,$B177,'Health Products &amp; Equipment'!BU:BU)+SUMIF('Other Pharma &amp; Health Products'!$C:$C,$B177,'Other Pharma &amp; Health Products'!BU:BU)+SUMIF('PSM Costs'!$C:$C,$B177,'PSM Costs'!BU:BU)&gt;0,SUMIF(Pharmaceuticals!$C:$C,$B177,Pharmaceuticals!BU:BU)+SUMIF('Health Products &amp; Equipment'!$C:$C,$B177,'Health Products &amp; Equipment'!BU:BU)+SUMIF('Other Pharma &amp; Health Products'!$C:$C,$B177,'Other Pharma &amp; Health Products'!BU:BU)+SUMIF('PSM Costs'!$C:$C,$B177,'PSM Costs'!BU:BU),"")</f>
        <v/>
      </c>
      <c r="R177" s="176" t="str">
        <f t="shared" ca="1" si="19"/>
        <v/>
      </c>
    </row>
    <row r="178" spans="1:18" hidden="1" x14ac:dyDescent="0.2">
      <c r="A178" s="107">
        <v>171</v>
      </c>
      <c r="B178" s="107" t="str">
        <f ca="1">IFERROR(VLOOKUP(A178,'Rank unique CI-Prod-Spec'!I:J,2,FALSE),"")</f>
        <v/>
      </c>
      <c r="C178" s="122" t="str">
        <f ca="1">IFERROR(VLOOKUP(LEFT(B178,FIND("--",B178)-1),CatCostInp!D:E,2,FALSE),"")</f>
        <v/>
      </c>
      <c r="D178" s="122" t="str">
        <f ca="1">IFERROR(INDIRECT(ADDRESS(MATCH(VALUE(MID(B178,FIND("--",B178)+2,FIND("---",B178)-FIND("--",B178)-2)),CatProd!G:G,0),2,1,1,"CatProd")),"")</f>
        <v/>
      </c>
      <c r="E178" s="122" t="str">
        <f ca="1">IFERROR(INDIRECT(ADDRESS(MATCH(VALUE(RIGHT(B178,LEN(B178)-FIND("---",B178)-2)),CatProdSpec!I:I,0),3,1,1,"CatProdSpec")),"")</f>
        <v/>
      </c>
      <c r="F178" s="181" t="str">
        <f t="shared" ca="1" si="15"/>
        <v/>
      </c>
      <c r="G178" s="176" t="str">
        <f ca="1">IF(SUMIF(Pharmaceuticals!$C:$C,$B178,Pharmaceuticals!AG:AG)+SUMIF('Health Products &amp; Equipment'!$C:$C,$B178,'Health Products &amp; Equipment'!AG:AG)+SUMIF('Other Pharma &amp; Health Products'!$C:$C,$B178,'Other Pharma &amp; Health Products'!AG:AG)+SUMIF('PSM Costs'!$C:$C,$B178,'PSM Costs'!AG:AG)&gt;0,SUMIF(Pharmaceuticals!$C:$C,$B178,Pharmaceuticals!AG:AG)+SUMIF('Health Products &amp; Equipment'!$C:$C,$B178,'Health Products &amp; Equipment'!AG:AG)+SUMIF('Other Pharma &amp; Health Products'!$C:$C,$B178,'Other Pharma &amp; Health Products'!AG:AG)+SUMIF('PSM Costs'!$C:$C,$B178,'PSM Costs'!AG:AG),"")</f>
        <v/>
      </c>
      <c r="H178" s="176" t="str">
        <f ca="1">IF(SUMIF(Pharmaceuticals!$C:$C,$B178,Pharmaceuticals!AH:AH)+SUMIF('Health Products &amp; Equipment'!$C:$C,$B178,'Health Products &amp; Equipment'!AH:AH)+SUMIF('Other Pharma &amp; Health Products'!$C:$C,$B178,'Other Pharma &amp; Health Products'!AH:AH)+SUMIF('PSM Costs'!$C:$C,$B178,'PSM Costs'!AH:AH)&gt;0,SUMIF(Pharmaceuticals!$C:$C,$B178,Pharmaceuticals!AH:AH)+SUMIF('Health Products &amp; Equipment'!$C:$C,$B178,'Health Products &amp; Equipment'!AH:AH)+SUMIF('Other Pharma &amp; Health Products'!$C:$C,$B178,'Other Pharma &amp; Health Products'!AH:AH)+SUMIF('PSM Costs'!$C:$C,$B178,'PSM Costs'!AH:AH),"")</f>
        <v/>
      </c>
      <c r="I178" s="182" t="str">
        <f t="shared" ca="1" si="16"/>
        <v/>
      </c>
      <c r="J178" s="123" t="str">
        <f ca="1">IF(SUMIF(Pharmaceuticals!$C:$C,$B178,Pharmaceuticals!AT:AT)+SUMIF('Health Products &amp; Equipment'!$C:$C,$B178,'Health Products &amp; Equipment'!AT:AT)+SUMIF('Other Pharma &amp; Health Products'!$C:$C,$B178,'Other Pharma &amp; Health Products'!AT:AT)+SUMIF('PSM Costs'!$C:$C,$B178,'PSM Costs'!AT:AT)&gt;0,SUMIF(Pharmaceuticals!$C:$C,$B178,Pharmaceuticals!AT:AT)+SUMIF('Health Products &amp; Equipment'!$C:$C,$B178,'Health Products &amp; Equipment'!AT:AT)+SUMIF('Other Pharma &amp; Health Products'!$C:$C,$B178,'Other Pharma &amp; Health Products'!AT:AT)+SUMIF('PSM Costs'!$C:$C,$B178,'PSM Costs'!AT:AT),"")</f>
        <v/>
      </c>
      <c r="K178" s="123" t="str">
        <f ca="1">IF(SUMIF(Pharmaceuticals!$C:$C,$B178,Pharmaceuticals!AU:AU)+SUMIF('Health Products &amp; Equipment'!$C:$C,$B178,'Health Products &amp; Equipment'!AU:AU)+SUMIF('Other Pharma &amp; Health Products'!$C:$C,$B178,'Other Pharma &amp; Health Products'!AU:AU)+SUMIF('PSM Costs'!$C:$C,$B178,'PSM Costs'!AU:AU)&gt;0,SUMIF(Pharmaceuticals!$C:$C,$B178,Pharmaceuticals!AU:AU)+SUMIF('Health Products &amp; Equipment'!$C:$C,$B178,'Health Products &amp; Equipment'!AU:AU)+SUMIF('Other Pharma &amp; Health Products'!$C:$C,$B178,'Other Pharma &amp; Health Products'!AU:AU)+SUMIF('PSM Costs'!$C:$C,$B178,'PSM Costs'!AU:AU),"")</f>
        <v/>
      </c>
      <c r="L178" s="181" t="str">
        <f t="shared" ca="1" si="17"/>
        <v/>
      </c>
      <c r="M178" s="176" t="str">
        <f ca="1">IF(SUMIF(Pharmaceuticals!$C:$C,$B178,Pharmaceuticals!BG:BG)+SUMIF('Health Products &amp; Equipment'!$C:$C,$B178,'Health Products &amp; Equipment'!BG:BG)+SUMIF('Other Pharma &amp; Health Products'!$C:$C,$B178,'Other Pharma &amp; Health Products'!BG:BG)+SUMIF('PSM Costs'!$C:$C,$B178,'PSM Costs'!BG:BG)&gt;0,SUMIF(Pharmaceuticals!$C:$C,$B178,Pharmaceuticals!BG:BG)+SUMIF('Health Products &amp; Equipment'!$C:$C,$B178,'Health Products &amp; Equipment'!BG:BG)+SUMIF('Other Pharma &amp; Health Products'!$C:$C,$B178,'Other Pharma &amp; Health Products'!BG:BG)+SUMIF('PSM Costs'!$C:$C,$B178,'PSM Costs'!BG:BG),"")</f>
        <v/>
      </c>
      <c r="N178" s="176" t="str">
        <f ca="1">IF(SUMIF(Pharmaceuticals!$C:$C,$B178,Pharmaceuticals!BH:BH)+SUMIF('Health Products &amp; Equipment'!$C:$C,$B178,'Health Products &amp; Equipment'!BH:BH)+SUMIF('Other Pharma &amp; Health Products'!$C:$C,$B178,'Other Pharma &amp; Health Products'!BH:BH)+SUMIF('PSM Costs'!$C:$C,$B178,'PSM Costs'!BH:BH)&gt;0,SUMIF(Pharmaceuticals!$C:$C,$B178,Pharmaceuticals!BH:BH)+SUMIF('Health Products &amp; Equipment'!$C:$C,$B178,'Health Products &amp; Equipment'!BH:BH)+SUMIF('Other Pharma &amp; Health Products'!$C:$C,$B178,'Other Pharma &amp; Health Products'!BH:BH)+SUMIF('PSM Costs'!$C:$C,$B178,'PSM Costs'!BH:BH),"")</f>
        <v/>
      </c>
      <c r="O178" s="182" t="str">
        <f t="shared" ca="1" si="18"/>
        <v/>
      </c>
      <c r="P178" s="123" t="str">
        <f ca="1">IF(SUMIF(Pharmaceuticals!$C:$C,$B178,Pharmaceuticals!BT:BT)+SUMIF('Health Products &amp; Equipment'!$C:$C,$B178,'Health Products &amp; Equipment'!BT:BT)+SUMIF('Other Pharma &amp; Health Products'!$C:$C,$B178,'Other Pharma &amp; Health Products'!BT:BT)+SUMIF('PSM Costs'!$C:$C,$B178,'PSM Costs'!BT:BT)&gt;0,SUMIF(Pharmaceuticals!$C:$C,$B178,Pharmaceuticals!BT:BT)+SUMIF('Health Products &amp; Equipment'!$C:$C,$B178,'Health Products &amp; Equipment'!BT:BT)+SUMIF('Other Pharma &amp; Health Products'!$C:$C,$B178,'Other Pharma &amp; Health Products'!BT:BT)+SUMIF('PSM Costs'!$C:$C,$B178,'PSM Costs'!BT:BT),"")</f>
        <v/>
      </c>
      <c r="Q178" s="123" t="str">
        <f ca="1">IF(SUMIF(Pharmaceuticals!$C:$C,$B178,Pharmaceuticals!BU:BU)+SUMIF('Health Products &amp; Equipment'!$C:$C,$B178,'Health Products &amp; Equipment'!BU:BU)+SUMIF('Other Pharma &amp; Health Products'!$C:$C,$B178,'Other Pharma &amp; Health Products'!BU:BU)+SUMIF('PSM Costs'!$C:$C,$B178,'PSM Costs'!BU:BU)&gt;0,SUMIF(Pharmaceuticals!$C:$C,$B178,Pharmaceuticals!BU:BU)+SUMIF('Health Products &amp; Equipment'!$C:$C,$B178,'Health Products &amp; Equipment'!BU:BU)+SUMIF('Other Pharma &amp; Health Products'!$C:$C,$B178,'Other Pharma &amp; Health Products'!BU:BU)+SUMIF('PSM Costs'!$C:$C,$B178,'PSM Costs'!BU:BU),"")</f>
        <v/>
      </c>
      <c r="R178" s="176" t="str">
        <f t="shared" ca="1" si="19"/>
        <v/>
      </c>
    </row>
    <row r="179" spans="1:18" hidden="1" x14ac:dyDescent="0.2">
      <c r="A179" s="107">
        <v>172</v>
      </c>
      <c r="B179" s="107" t="str">
        <f ca="1">IFERROR(VLOOKUP(A179,'Rank unique CI-Prod-Spec'!I:J,2,FALSE),"")</f>
        <v/>
      </c>
      <c r="C179" s="122" t="str">
        <f ca="1">IFERROR(VLOOKUP(LEFT(B179,FIND("--",B179)-1),CatCostInp!D:E,2,FALSE),"")</f>
        <v/>
      </c>
      <c r="D179" s="122" t="str">
        <f ca="1">IFERROR(INDIRECT(ADDRESS(MATCH(VALUE(MID(B179,FIND("--",B179)+2,FIND("---",B179)-FIND("--",B179)-2)),CatProd!G:G,0),2,1,1,"CatProd")),"")</f>
        <v/>
      </c>
      <c r="E179" s="122" t="str">
        <f ca="1">IFERROR(INDIRECT(ADDRESS(MATCH(VALUE(RIGHT(B179,LEN(B179)-FIND("---",B179)-2)),CatProdSpec!I:I,0),3,1,1,"CatProdSpec")),"")</f>
        <v/>
      </c>
      <c r="F179" s="181" t="str">
        <f t="shared" ca="1" si="15"/>
        <v/>
      </c>
      <c r="G179" s="176" t="str">
        <f ca="1">IF(SUMIF(Pharmaceuticals!$C:$C,$B179,Pharmaceuticals!AG:AG)+SUMIF('Health Products &amp; Equipment'!$C:$C,$B179,'Health Products &amp; Equipment'!AG:AG)+SUMIF('Other Pharma &amp; Health Products'!$C:$C,$B179,'Other Pharma &amp; Health Products'!AG:AG)+SUMIF('PSM Costs'!$C:$C,$B179,'PSM Costs'!AG:AG)&gt;0,SUMIF(Pharmaceuticals!$C:$C,$B179,Pharmaceuticals!AG:AG)+SUMIF('Health Products &amp; Equipment'!$C:$C,$B179,'Health Products &amp; Equipment'!AG:AG)+SUMIF('Other Pharma &amp; Health Products'!$C:$C,$B179,'Other Pharma &amp; Health Products'!AG:AG)+SUMIF('PSM Costs'!$C:$C,$B179,'PSM Costs'!AG:AG),"")</f>
        <v/>
      </c>
      <c r="H179" s="176" t="str">
        <f ca="1">IF(SUMIF(Pharmaceuticals!$C:$C,$B179,Pharmaceuticals!AH:AH)+SUMIF('Health Products &amp; Equipment'!$C:$C,$B179,'Health Products &amp; Equipment'!AH:AH)+SUMIF('Other Pharma &amp; Health Products'!$C:$C,$B179,'Other Pharma &amp; Health Products'!AH:AH)+SUMIF('PSM Costs'!$C:$C,$B179,'PSM Costs'!AH:AH)&gt;0,SUMIF(Pharmaceuticals!$C:$C,$B179,Pharmaceuticals!AH:AH)+SUMIF('Health Products &amp; Equipment'!$C:$C,$B179,'Health Products &amp; Equipment'!AH:AH)+SUMIF('Other Pharma &amp; Health Products'!$C:$C,$B179,'Other Pharma &amp; Health Products'!AH:AH)+SUMIF('PSM Costs'!$C:$C,$B179,'PSM Costs'!AH:AH),"")</f>
        <v/>
      </c>
      <c r="I179" s="182" t="str">
        <f t="shared" ca="1" si="16"/>
        <v/>
      </c>
      <c r="J179" s="123" t="str">
        <f ca="1">IF(SUMIF(Pharmaceuticals!$C:$C,$B179,Pharmaceuticals!AT:AT)+SUMIF('Health Products &amp; Equipment'!$C:$C,$B179,'Health Products &amp; Equipment'!AT:AT)+SUMIF('Other Pharma &amp; Health Products'!$C:$C,$B179,'Other Pharma &amp; Health Products'!AT:AT)+SUMIF('PSM Costs'!$C:$C,$B179,'PSM Costs'!AT:AT)&gt;0,SUMIF(Pharmaceuticals!$C:$C,$B179,Pharmaceuticals!AT:AT)+SUMIF('Health Products &amp; Equipment'!$C:$C,$B179,'Health Products &amp; Equipment'!AT:AT)+SUMIF('Other Pharma &amp; Health Products'!$C:$C,$B179,'Other Pharma &amp; Health Products'!AT:AT)+SUMIF('PSM Costs'!$C:$C,$B179,'PSM Costs'!AT:AT),"")</f>
        <v/>
      </c>
      <c r="K179" s="123" t="str">
        <f ca="1">IF(SUMIF(Pharmaceuticals!$C:$C,$B179,Pharmaceuticals!AU:AU)+SUMIF('Health Products &amp; Equipment'!$C:$C,$B179,'Health Products &amp; Equipment'!AU:AU)+SUMIF('Other Pharma &amp; Health Products'!$C:$C,$B179,'Other Pharma &amp; Health Products'!AU:AU)+SUMIF('PSM Costs'!$C:$C,$B179,'PSM Costs'!AU:AU)&gt;0,SUMIF(Pharmaceuticals!$C:$C,$B179,Pharmaceuticals!AU:AU)+SUMIF('Health Products &amp; Equipment'!$C:$C,$B179,'Health Products &amp; Equipment'!AU:AU)+SUMIF('Other Pharma &amp; Health Products'!$C:$C,$B179,'Other Pharma &amp; Health Products'!AU:AU)+SUMIF('PSM Costs'!$C:$C,$B179,'PSM Costs'!AU:AU),"")</f>
        <v/>
      </c>
      <c r="L179" s="181" t="str">
        <f t="shared" ca="1" si="17"/>
        <v/>
      </c>
      <c r="M179" s="176" t="str">
        <f ca="1">IF(SUMIF(Pharmaceuticals!$C:$C,$B179,Pharmaceuticals!BG:BG)+SUMIF('Health Products &amp; Equipment'!$C:$C,$B179,'Health Products &amp; Equipment'!BG:BG)+SUMIF('Other Pharma &amp; Health Products'!$C:$C,$B179,'Other Pharma &amp; Health Products'!BG:BG)+SUMIF('PSM Costs'!$C:$C,$B179,'PSM Costs'!BG:BG)&gt;0,SUMIF(Pharmaceuticals!$C:$C,$B179,Pharmaceuticals!BG:BG)+SUMIF('Health Products &amp; Equipment'!$C:$C,$B179,'Health Products &amp; Equipment'!BG:BG)+SUMIF('Other Pharma &amp; Health Products'!$C:$C,$B179,'Other Pharma &amp; Health Products'!BG:BG)+SUMIF('PSM Costs'!$C:$C,$B179,'PSM Costs'!BG:BG),"")</f>
        <v/>
      </c>
      <c r="N179" s="176" t="str">
        <f ca="1">IF(SUMIF(Pharmaceuticals!$C:$C,$B179,Pharmaceuticals!BH:BH)+SUMIF('Health Products &amp; Equipment'!$C:$C,$B179,'Health Products &amp; Equipment'!BH:BH)+SUMIF('Other Pharma &amp; Health Products'!$C:$C,$B179,'Other Pharma &amp; Health Products'!BH:BH)+SUMIF('PSM Costs'!$C:$C,$B179,'PSM Costs'!BH:BH)&gt;0,SUMIF(Pharmaceuticals!$C:$C,$B179,Pharmaceuticals!BH:BH)+SUMIF('Health Products &amp; Equipment'!$C:$C,$B179,'Health Products &amp; Equipment'!BH:BH)+SUMIF('Other Pharma &amp; Health Products'!$C:$C,$B179,'Other Pharma &amp; Health Products'!BH:BH)+SUMIF('PSM Costs'!$C:$C,$B179,'PSM Costs'!BH:BH),"")</f>
        <v/>
      </c>
      <c r="O179" s="182" t="str">
        <f t="shared" ca="1" si="18"/>
        <v/>
      </c>
      <c r="P179" s="123" t="str">
        <f ca="1">IF(SUMIF(Pharmaceuticals!$C:$C,$B179,Pharmaceuticals!BT:BT)+SUMIF('Health Products &amp; Equipment'!$C:$C,$B179,'Health Products &amp; Equipment'!BT:BT)+SUMIF('Other Pharma &amp; Health Products'!$C:$C,$B179,'Other Pharma &amp; Health Products'!BT:BT)+SUMIF('PSM Costs'!$C:$C,$B179,'PSM Costs'!BT:BT)&gt;0,SUMIF(Pharmaceuticals!$C:$C,$B179,Pharmaceuticals!BT:BT)+SUMIF('Health Products &amp; Equipment'!$C:$C,$B179,'Health Products &amp; Equipment'!BT:BT)+SUMIF('Other Pharma &amp; Health Products'!$C:$C,$B179,'Other Pharma &amp; Health Products'!BT:BT)+SUMIF('PSM Costs'!$C:$C,$B179,'PSM Costs'!BT:BT),"")</f>
        <v/>
      </c>
      <c r="Q179" s="123" t="str">
        <f ca="1">IF(SUMIF(Pharmaceuticals!$C:$C,$B179,Pharmaceuticals!BU:BU)+SUMIF('Health Products &amp; Equipment'!$C:$C,$B179,'Health Products &amp; Equipment'!BU:BU)+SUMIF('Other Pharma &amp; Health Products'!$C:$C,$B179,'Other Pharma &amp; Health Products'!BU:BU)+SUMIF('PSM Costs'!$C:$C,$B179,'PSM Costs'!BU:BU)&gt;0,SUMIF(Pharmaceuticals!$C:$C,$B179,Pharmaceuticals!BU:BU)+SUMIF('Health Products &amp; Equipment'!$C:$C,$B179,'Health Products &amp; Equipment'!BU:BU)+SUMIF('Other Pharma &amp; Health Products'!$C:$C,$B179,'Other Pharma &amp; Health Products'!BU:BU)+SUMIF('PSM Costs'!$C:$C,$B179,'PSM Costs'!BU:BU),"")</f>
        <v/>
      </c>
      <c r="R179" s="176" t="str">
        <f t="shared" ca="1" si="19"/>
        <v/>
      </c>
    </row>
    <row r="180" spans="1:18" hidden="1" x14ac:dyDescent="0.2">
      <c r="A180" s="107">
        <v>173</v>
      </c>
      <c r="B180" s="107" t="str">
        <f ca="1">IFERROR(VLOOKUP(A180,'Rank unique CI-Prod-Spec'!I:J,2,FALSE),"")</f>
        <v/>
      </c>
      <c r="C180" s="122" t="str">
        <f ca="1">IFERROR(VLOOKUP(LEFT(B180,FIND("--",B180)-1),CatCostInp!D:E,2,FALSE),"")</f>
        <v/>
      </c>
      <c r="D180" s="122" t="str">
        <f ca="1">IFERROR(INDIRECT(ADDRESS(MATCH(VALUE(MID(B180,FIND("--",B180)+2,FIND("---",B180)-FIND("--",B180)-2)),CatProd!G:G,0),2,1,1,"CatProd")),"")</f>
        <v/>
      </c>
      <c r="E180" s="122" t="str">
        <f ca="1">IFERROR(INDIRECT(ADDRESS(MATCH(VALUE(RIGHT(B180,LEN(B180)-FIND("---",B180)-2)),CatProdSpec!I:I,0),3,1,1,"CatProdSpec")),"")</f>
        <v/>
      </c>
      <c r="F180" s="181" t="str">
        <f t="shared" ca="1" si="15"/>
        <v/>
      </c>
      <c r="G180" s="176" t="str">
        <f ca="1">IF(SUMIF(Pharmaceuticals!$C:$C,$B180,Pharmaceuticals!AG:AG)+SUMIF('Health Products &amp; Equipment'!$C:$C,$B180,'Health Products &amp; Equipment'!AG:AG)+SUMIF('Other Pharma &amp; Health Products'!$C:$C,$B180,'Other Pharma &amp; Health Products'!AG:AG)+SUMIF('PSM Costs'!$C:$C,$B180,'PSM Costs'!AG:AG)&gt;0,SUMIF(Pharmaceuticals!$C:$C,$B180,Pharmaceuticals!AG:AG)+SUMIF('Health Products &amp; Equipment'!$C:$C,$B180,'Health Products &amp; Equipment'!AG:AG)+SUMIF('Other Pharma &amp; Health Products'!$C:$C,$B180,'Other Pharma &amp; Health Products'!AG:AG)+SUMIF('PSM Costs'!$C:$C,$B180,'PSM Costs'!AG:AG),"")</f>
        <v/>
      </c>
      <c r="H180" s="176" t="str">
        <f ca="1">IF(SUMIF(Pharmaceuticals!$C:$C,$B180,Pharmaceuticals!AH:AH)+SUMIF('Health Products &amp; Equipment'!$C:$C,$B180,'Health Products &amp; Equipment'!AH:AH)+SUMIF('Other Pharma &amp; Health Products'!$C:$C,$B180,'Other Pharma &amp; Health Products'!AH:AH)+SUMIF('PSM Costs'!$C:$C,$B180,'PSM Costs'!AH:AH)&gt;0,SUMIF(Pharmaceuticals!$C:$C,$B180,Pharmaceuticals!AH:AH)+SUMIF('Health Products &amp; Equipment'!$C:$C,$B180,'Health Products &amp; Equipment'!AH:AH)+SUMIF('Other Pharma &amp; Health Products'!$C:$C,$B180,'Other Pharma &amp; Health Products'!AH:AH)+SUMIF('PSM Costs'!$C:$C,$B180,'PSM Costs'!AH:AH),"")</f>
        <v/>
      </c>
      <c r="I180" s="182" t="str">
        <f t="shared" ca="1" si="16"/>
        <v/>
      </c>
      <c r="J180" s="123" t="str">
        <f ca="1">IF(SUMIF(Pharmaceuticals!$C:$C,$B180,Pharmaceuticals!AT:AT)+SUMIF('Health Products &amp; Equipment'!$C:$C,$B180,'Health Products &amp; Equipment'!AT:AT)+SUMIF('Other Pharma &amp; Health Products'!$C:$C,$B180,'Other Pharma &amp; Health Products'!AT:AT)+SUMIF('PSM Costs'!$C:$C,$B180,'PSM Costs'!AT:AT)&gt;0,SUMIF(Pharmaceuticals!$C:$C,$B180,Pharmaceuticals!AT:AT)+SUMIF('Health Products &amp; Equipment'!$C:$C,$B180,'Health Products &amp; Equipment'!AT:AT)+SUMIF('Other Pharma &amp; Health Products'!$C:$C,$B180,'Other Pharma &amp; Health Products'!AT:AT)+SUMIF('PSM Costs'!$C:$C,$B180,'PSM Costs'!AT:AT),"")</f>
        <v/>
      </c>
      <c r="K180" s="123" t="str">
        <f ca="1">IF(SUMIF(Pharmaceuticals!$C:$C,$B180,Pharmaceuticals!AU:AU)+SUMIF('Health Products &amp; Equipment'!$C:$C,$B180,'Health Products &amp; Equipment'!AU:AU)+SUMIF('Other Pharma &amp; Health Products'!$C:$C,$B180,'Other Pharma &amp; Health Products'!AU:AU)+SUMIF('PSM Costs'!$C:$C,$B180,'PSM Costs'!AU:AU)&gt;0,SUMIF(Pharmaceuticals!$C:$C,$B180,Pharmaceuticals!AU:AU)+SUMIF('Health Products &amp; Equipment'!$C:$C,$B180,'Health Products &amp; Equipment'!AU:AU)+SUMIF('Other Pharma &amp; Health Products'!$C:$C,$B180,'Other Pharma &amp; Health Products'!AU:AU)+SUMIF('PSM Costs'!$C:$C,$B180,'PSM Costs'!AU:AU),"")</f>
        <v/>
      </c>
      <c r="L180" s="181" t="str">
        <f t="shared" ca="1" si="17"/>
        <v/>
      </c>
      <c r="M180" s="176" t="str">
        <f ca="1">IF(SUMIF(Pharmaceuticals!$C:$C,$B180,Pharmaceuticals!BG:BG)+SUMIF('Health Products &amp; Equipment'!$C:$C,$B180,'Health Products &amp; Equipment'!BG:BG)+SUMIF('Other Pharma &amp; Health Products'!$C:$C,$B180,'Other Pharma &amp; Health Products'!BG:BG)+SUMIF('PSM Costs'!$C:$C,$B180,'PSM Costs'!BG:BG)&gt;0,SUMIF(Pharmaceuticals!$C:$C,$B180,Pharmaceuticals!BG:BG)+SUMIF('Health Products &amp; Equipment'!$C:$C,$B180,'Health Products &amp; Equipment'!BG:BG)+SUMIF('Other Pharma &amp; Health Products'!$C:$C,$B180,'Other Pharma &amp; Health Products'!BG:BG)+SUMIF('PSM Costs'!$C:$C,$B180,'PSM Costs'!BG:BG),"")</f>
        <v/>
      </c>
      <c r="N180" s="176" t="str">
        <f ca="1">IF(SUMIF(Pharmaceuticals!$C:$C,$B180,Pharmaceuticals!BH:BH)+SUMIF('Health Products &amp; Equipment'!$C:$C,$B180,'Health Products &amp; Equipment'!BH:BH)+SUMIF('Other Pharma &amp; Health Products'!$C:$C,$B180,'Other Pharma &amp; Health Products'!BH:BH)+SUMIF('PSM Costs'!$C:$C,$B180,'PSM Costs'!BH:BH)&gt;0,SUMIF(Pharmaceuticals!$C:$C,$B180,Pharmaceuticals!BH:BH)+SUMIF('Health Products &amp; Equipment'!$C:$C,$B180,'Health Products &amp; Equipment'!BH:BH)+SUMIF('Other Pharma &amp; Health Products'!$C:$C,$B180,'Other Pharma &amp; Health Products'!BH:BH)+SUMIF('PSM Costs'!$C:$C,$B180,'PSM Costs'!BH:BH),"")</f>
        <v/>
      </c>
      <c r="O180" s="182" t="str">
        <f t="shared" ca="1" si="18"/>
        <v/>
      </c>
      <c r="P180" s="123" t="str">
        <f ca="1">IF(SUMIF(Pharmaceuticals!$C:$C,$B180,Pharmaceuticals!BT:BT)+SUMIF('Health Products &amp; Equipment'!$C:$C,$B180,'Health Products &amp; Equipment'!BT:BT)+SUMIF('Other Pharma &amp; Health Products'!$C:$C,$B180,'Other Pharma &amp; Health Products'!BT:BT)+SUMIF('PSM Costs'!$C:$C,$B180,'PSM Costs'!BT:BT)&gt;0,SUMIF(Pharmaceuticals!$C:$C,$B180,Pharmaceuticals!BT:BT)+SUMIF('Health Products &amp; Equipment'!$C:$C,$B180,'Health Products &amp; Equipment'!BT:BT)+SUMIF('Other Pharma &amp; Health Products'!$C:$C,$B180,'Other Pharma &amp; Health Products'!BT:BT)+SUMIF('PSM Costs'!$C:$C,$B180,'PSM Costs'!BT:BT),"")</f>
        <v/>
      </c>
      <c r="Q180" s="123" t="str">
        <f ca="1">IF(SUMIF(Pharmaceuticals!$C:$C,$B180,Pharmaceuticals!BU:BU)+SUMIF('Health Products &amp; Equipment'!$C:$C,$B180,'Health Products &amp; Equipment'!BU:BU)+SUMIF('Other Pharma &amp; Health Products'!$C:$C,$B180,'Other Pharma &amp; Health Products'!BU:BU)+SUMIF('PSM Costs'!$C:$C,$B180,'PSM Costs'!BU:BU)&gt;0,SUMIF(Pharmaceuticals!$C:$C,$B180,Pharmaceuticals!BU:BU)+SUMIF('Health Products &amp; Equipment'!$C:$C,$B180,'Health Products &amp; Equipment'!BU:BU)+SUMIF('Other Pharma &amp; Health Products'!$C:$C,$B180,'Other Pharma &amp; Health Products'!BU:BU)+SUMIF('PSM Costs'!$C:$C,$B180,'PSM Costs'!BU:BU),"")</f>
        <v/>
      </c>
      <c r="R180" s="176" t="str">
        <f t="shared" ca="1" si="19"/>
        <v/>
      </c>
    </row>
    <row r="181" spans="1:18" hidden="1" x14ac:dyDescent="0.2">
      <c r="A181" s="107">
        <v>174</v>
      </c>
      <c r="B181" s="107" t="str">
        <f ca="1">IFERROR(VLOOKUP(A181,'Rank unique CI-Prod-Spec'!I:J,2,FALSE),"")</f>
        <v/>
      </c>
      <c r="C181" s="122" t="str">
        <f ca="1">IFERROR(VLOOKUP(LEFT(B181,FIND("--",B181)-1),CatCostInp!D:E,2,FALSE),"")</f>
        <v/>
      </c>
      <c r="D181" s="122" t="str">
        <f ca="1">IFERROR(INDIRECT(ADDRESS(MATCH(VALUE(MID(B181,FIND("--",B181)+2,FIND("---",B181)-FIND("--",B181)-2)),CatProd!G:G,0),2,1,1,"CatProd")),"")</f>
        <v/>
      </c>
      <c r="E181" s="122" t="str">
        <f ca="1">IFERROR(INDIRECT(ADDRESS(MATCH(VALUE(RIGHT(B181,LEN(B181)-FIND("---",B181)-2)),CatProdSpec!I:I,0),3,1,1,"CatProdSpec")),"")</f>
        <v/>
      </c>
      <c r="F181" s="181" t="str">
        <f t="shared" ca="1" si="15"/>
        <v/>
      </c>
      <c r="G181" s="176" t="str">
        <f ca="1">IF(SUMIF(Pharmaceuticals!$C:$C,$B181,Pharmaceuticals!AG:AG)+SUMIF('Health Products &amp; Equipment'!$C:$C,$B181,'Health Products &amp; Equipment'!AG:AG)+SUMIF('Other Pharma &amp; Health Products'!$C:$C,$B181,'Other Pharma &amp; Health Products'!AG:AG)+SUMIF('PSM Costs'!$C:$C,$B181,'PSM Costs'!AG:AG)&gt;0,SUMIF(Pharmaceuticals!$C:$C,$B181,Pharmaceuticals!AG:AG)+SUMIF('Health Products &amp; Equipment'!$C:$C,$B181,'Health Products &amp; Equipment'!AG:AG)+SUMIF('Other Pharma &amp; Health Products'!$C:$C,$B181,'Other Pharma &amp; Health Products'!AG:AG)+SUMIF('PSM Costs'!$C:$C,$B181,'PSM Costs'!AG:AG),"")</f>
        <v/>
      </c>
      <c r="H181" s="176" t="str">
        <f ca="1">IF(SUMIF(Pharmaceuticals!$C:$C,$B181,Pharmaceuticals!AH:AH)+SUMIF('Health Products &amp; Equipment'!$C:$C,$B181,'Health Products &amp; Equipment'!AH:AH)+SUMIF('Other Pharma &amp; Health Products'!$C:$C,$B181,'Other Pharma &amp; Health Products'!AH:AH)+SUMIF('PSM Costs'!$C:$C,$B181,'PSM Costs'!AH:AH)&gt;0,SUMIF(Pharmaceuticals!$C:$C,$B181,Pharmaceuticals!AH:AH)+SUMIF('Health Products &amp; Equipment'!$C:$C,$B181,'Health Products &amp; Equipment'!AH:AH)+SUMIF('Other Pharma &amp; Health Products'!$C:$C,$B181,'Other Pharma &amp; Health Products'!AH:AH)+SUMIF('PSM Costs'!$C:$C,$B181,'PSM Costs'!AH:AH),"")</f>
        <v/>
      </c>
      <c r="I181" s="182" t="str">
        <f t="shared" ca="1" si="16"/>
        <v/>
      </c>
      <c r="J181" s="123" t="str">
        <f ca="1">IF(SUMIF(Pharmaceuticals!$C:$C,$B181,Pharmaceuticals!AT:AT)+SUMIF('Health Products &amp; Equipment'!$C:$C,$B181,'Health Products &amp; Equipment'!AT:AT)+SUMIF('Other Pharma &amp; Health Products'!$C:$C,$B181,'Other Pharma &amp; Health Products'!AT:AT)+SUMIF('PSM Costs'!$C:$C,$B181,'PSM Costs'!AT:AT)&gt;0,SUMIF(Pharmaceuticals!$C:$C,$B181,Pharmaceuticals!AT:AT)+SUMIF('Health Products &amp; Equipment'!$C:$C,$B181,'Health Products &amp; Equipment'!AT:AT)+SUMIF('Other Pharma &amp; Health Products'!$C:$C,$B181,'Other Pharma &amp; Health Products'!AT:AT)+SUMIF('PSM Costs'!$C:$C,$B181,'PSM Costs'!AT:AT),"")</f>
        <v/>
      </c>
      <c r="K181" s="123" t="str">
        <f ca="1">IF(SUMIF(Pharmaceuticals!$C:$C,$B181,Pharmaceuticals!AU:AU)+SUMIF('Health Products &amp; Equipment'!$C:$C,$B181,'Health Products &amp; Equipment'!AU:AU)+SUMIF('Other Pharma &amp; Health Products'!$C:$C,$B181,'Other Pharma &amp; Health Products'!AU:AU)+SUMIF('PSM Costs'!$C:$C,$B181,'PSM Costs'!AU:AU)&gt;0,SUMIF(Pharmaceuticals!$C:$C,$B181,Pharmaceuticals!AU:AU)+SUMIF('Health Products &amp; Equipment'!$C:$C,$B181,'Health Products &amp; Equipment'!AU:AU)+SUMIF('Other Pharma &amp; Health Products'!$C:$C,$B181,'Other Pharma &amp; Health Products'!AU:AU)+SUMIF('PSM Costs'!$C:$C,$B181,'PSM Costs'!AU:AU),"")</f>
        <v/>
      </c>
      <c r="L181" s="181" t="str">
        <f t="shared" ca="1" si="17"/>
        <v/>
      </c>
      <c r="M181" s="176" t="str">
        <f ca="1">IF(SUMIF(Pharmaceuticals!$C:$C,$B181,Pharmaceuticals!BG:BG)+SUMIF('Health Products &amp; Equipment'!$C:$C,$B181,'Health Products &amp; Equipment'!BG:BG)+SUMIF('Other Pharma &amp; Health Products'!$C:$C,$B181,'Other Pharma &amp; Health Products'!BG:BG)+SUMIF('PSM Costs'!$C:$C,$B181,'PSM Costs'!BG:BG)&gt;0,SUMIF(Pharmaceuticals!$C:$C,$B181,Pharmaceuticals!BG:BG)+SUMIF('Health Products &amp; Equipment'!$C:$C,$B181,'Health Products &amp; Equipment'!BG:BG)+SUMIF('Other Pharma &amp; Health Products'!$C:$C,$B181,'Other Pharma &amp; Health Products'!BG:BG)+SUMIF('PSM Costs'!$C:$C,$B181,'PSM Costs'!BG:BG),"")</f>
        <v/>
      </c>
      <c r="N181" s="176" t="str">
        <f ca="1">IF(SUMIF(Pharmaceuticals!$C:$C,$B181,Pharmaceuticals!BH:BH)+SUMIF('Health Products &amp; Equipment'!$C:$C,$B181,'Health Products &amp; Equipment'!BH:BH)+SUMIF('Other Pharma &amp; Health Products'!$C:$C,$B181,'Other Pharma &amp; Health Products'!BH:BH)+SUMIF('PSM Costs'!$C:$C,$B181,'PSM Costs'!BH:BH)&gt;0,SUMIF(Pharmaceuticals!$C:$C,$B181,Pharmaceuticals!BH:BH)+SUMIF('Health Products &amp; Equipment'!$C:$C,$B181,'Health Products &amp; Equipment'!BH:BH)+SUMIF('Other Pharma &amp; Health Products'!$C:$C,$B181,'Other Pharma &amp; Health Products'!BH:BH)+SUMIF('PSM Costs'!$C:$C,$B181,'PSM Costs'!BH:BH),"")</f>
        <v/>
      </c>
      <c r="O181" s="182" t="str">
        <f t="shared" ca="1" si="18"/>
        <v/>
      </c>
      <c r="P181" s="123" t="str">
        <f ca="1">IF(SUMIF(Pharmaceuticals!$C:$C,$B181,Pharmaceuticals!BT:BT)+SUMIF('Health Products &amp; Equipment'!$C:$C,$B181,'Health Products &amp; Equipment'!BT:BT)+SUMIF('Other Pharma &amp; Health Products'!$C:$C,$B181,'Other Pharma &amp; Health Products'!BT:BT)+SUMIF('PSM Costs'!$C:$C,$B181,'PSM Costs'!BT:BT)&gt;0,SUMIF(Pharmaceuticals!$C:$C,$B181,Pharmaceuticals!BT:BT)+SUMIF('Health Products &amp; Equipment'!$C:$C,$B181,'Health Products &amp; Equipment'!BT:BT)+SUMIF('Other Pharma &amp; Health Products'!$C:$C,$B181,'Other Pharma &amp; Health Products'!BT:BT)+SUMIF('PSM Costs'!$C:$C,$B181,'PSM Costs'!BT:BT),"")</f>
        <v/>
      </c>
      <c r="Q181" s="123" t="str">
        <f ca="1">IF(SUMIF(Pharmaceuticals!$C:$C,$B181,Pharmaceuticals!BU:BU)+SUMIF('Health Products &amp; Equipment'!$C:$C,$B181,'Health Products &amp; Equipment'!BU:BU)+SUMIF('Other Pharma &amp; Health Products'!$C:$C,$B181,'Other Pharma &amp; Health Products'!BU:BU)+SUMIF('PSM Costs'!$C:$C,$B181,'PSM Costs'!BU:BU)&gt;0,SUMIF(Pharmaceuticals!$C:$C,$B181,Pharmaceuticals!BU:BU)+SUMIF('Health Products &amp; Equipment'!$C:$C,$B181,'Health Products &amp; Equipment'!BU:BU)+SUMIF('Other Pharma &amp; Health Products'!$C:$C,$B181,'Other Pharma &amp; Health Products'!BU:BU)+SUMIF('PSM Costs'!$C:$C,$B181,'PSM Costs'!BU:BU),"")</f>
        <v/>
      </c>
      <c r="R181" s="176" t="str">
        <f t="shared" ca="1" si="19"/>
        <v/>
      </c>
    </row>
    <row r="182" spans="1:18" hidden="1" x14ac:dyDescent="0.2">
      <c r="A182" s="107">
        <v>175</v>
      </c>
      <c r="B182" s="107" t="str">
        <f ca="1">IFERROR(VLOOKUP(A182,'Rank unique CI-Prod-Spec'!I:J,2,FALSE),"")</f>
        <v/>
      </c>
      <c r="C182" s="122" t="str">
        <f ca="1">IFERROR(VLOOKUP(LEFT(B182,FIND("--",B182)-1),CatCostInp!D:E,2,FALSE),"")</f>
        <v/>
      </c>
      <c r="D182" s="122" t="str">
        <f ca="1">IFERROR(INDIRECT(ADDRESS(MATCH(VALUE(MID(B182,FIND("--",B182)+2,FIND("---",B182)-FIND("--",B182)-2)),CatProd!G:G,0),2,1,1,"CatProd")),"")</f>
        <v/>
      </c>
      <c r="E182" s="122" t="str">
        <f ca="1">IFERROR(INDIRECT(ADDRESS(MATCH(VALUE(RIGHT(B182,LEN(B182)-FIND("---",B182)-2)),CatProdSpec!I:I,0),3,1,1,"CatProdSpec")),"")</f>
        <v/>
      </c>
      <c r="F182" s="181" t="str">
        <f t="shared" ca="1" si="15"/>
        <v/>
      </c>
      <c r="G182" s="176" t="str">
        <f ca="1">IF(SUMIF(Pharmaceuticals!$C:$C,$B182,Pharmaceuticals!AG:AG)+SUMIF('Health Products &amp; Equipment'!$C:$C,$B182,'Health Products &amp; Equipment'!AG:AG)+SUMIF('Other Pharma &amp; Health Products'!$C:$C,$B182,'Other Pharma &amp; Health Products'!AG:AG)+SUMIF('PSM Costs'!$C:$C,$B182,'PSM Costs'!AG:AG)&gt;0,SUMIF(Pharmaceuticals!$C:$C,$B182,Pharmaceuticals!AG:AG)+SUMIF('Health Products &amp; Equipment'!$C:$C,$B182,'Health Products &amp; Equipment'!AG:AG)+SUMIF('Other Pharma &amp; Health Products'!$C:$C,$B182,'Other Pharma &amp; Health Products'!AG:AG)+SUMIF('PSM Costs'!$C:$C,$B182,'PSM Costs'!AG:AG),"")</f>
        <v/>
      </c>
      <c r="H182" s="176" t="str">
        <f ca="1">IF(SUMIF(Pharmaceuticals!$C:$C,$B182,Pharmaceuticals!AH:AH)+SUMIF('Health Products &amp; Equipment'!$C:$C,$B182,'Health Products &amp; Equipment'!AH:AH)+SUMIF('Other Pharma &amp; Health Products'!$C:$C,$B182,'Other Pharma &amp; Health Products'!AH:AH)+SUMIF('PSM Costs'!$C:$C,$B182,'PSM Costs'!AH:AH)&gt;0,SUMIF(Pharmaceuticals!$C:$C,$B182,Pharmaceuticals!AH:AH)+SUMIF('Health Products &amp; Equipment'!$C:$C,$B182,'Health Products &amp; Equipment'!AH:AH)+SUMIF('Other Pharma &amp; Health Products'!$C:$C,$B182,'Other Pharma &amp; Health Products'!AH:AH)+SUMIF('PSM Costs'!$C:$C,$B182,'PSM Costs'!AH:AH),"")</f>
        <v/>
      </c>
      <c r="I182" s="182" t="str">
        <f t="shared" ca="1" si="16"/>
        <v/>
      </c>
      <c r="J182" s="123" t="str">
        <f ca="1">IF(SUMIF(Pharmaceuticals!$C:$C,$B182,Pharmaceuticals!AT:AT)+SUMIF('Health Products &amp; Equipment'!$C:$C,$B182,'Health Products &amp; Equipment'!AT:AT)+SUMIF('Other Pharma &amp; Health Products'!$C:$C,$B182,'Other Pharma &amp; Health Products'!AT:AT)+SUMIF('PSM Costs'!$C:$C,$B182,'PSM Costs'!AT:AT)&gt;0,SUMIF(Pharmaceuticals!$C:$C,$B182,Pharmaceuticals!AT:AT)+SUMIF('Health Products &amp; Equipment'!$C:$C,$B182,'Health Products &amp; Equipment'!AT:AT)+SUMIF('Other Pharma &amp; Health Products'!$C:$C,$B182,'Other Pharma &amp; Health Products'!AT:AT)+SUMIF('PSM Costs'!$C:$C,$B182,'PSM Costs'!AT:AT),"")</f>
        <v/>
      </c>
      <c r="K182" s="123" t="str">
        <f ca="1">IF(SUMIF(Pharmaceuticals!$C:$C,$B182,Pharmaceuticals!AU:AU)+SUMIF('Health Products &amp; Equipment'!$C:$C,$B182,'Health Products &amp; Equipment'!AU:AU)+SUMIF('Other Pharma &amp; Health Products'!$C:$C,$B182,'Other Pharma &amp; Health Products'!AU:AU)+SUMIF('PSM Costs'!$C:$C,$B182,'PSM Costs'!AU:AU)&gt;0,SUMIF(Pharmaceuticals!$C:$C,$B182,Pharmaceuticals!AU:AU)+SUMIF('Health Products &amp; Equipment'!$C:$C,$B182,'Health Products &amp; Equipment'!AU:AU)+SUMIF('Other Pharma &amp; Health Products'!$C:$C,$B182,'Other Pharma &amp; Health Products'!AU:AU)+SUMIF('PSM Costs'!$C:$C,$B182,'PSM Costs'!AU:AU),"")</f>
        <v/>
      </c>
      <c r="L182" s="181" t="str">
        <f t="shared" ca="1" si="17"/>
        <v/>
      </c>
      <c r="M182" s="176" t="str">
        <f ca="1">IF(SUMIF(Pharmaceuticals!$C:$C,$B182,Pharmaceuticals!BG:BG)+SUMIF('Health Products &amp; Equipment'!$C:$C,$B182,'Health Products &amp; Equipment'!BG:BG)+SUMIF('Other Pharma &amp; Health Products'!$C:$C,$B182,'Other Pharma &amp; Health Products'!BG:BG)+SUMIF('PSM Costs'!$C:$C,$B182,'PSM Costs'!BG:BG)&gt;0,SUMIF(Pharmaceuticals!$C:$C,$B182,Pharmaceuticals!BG:BG)+SUMIF('Health Products &amp; Equipment'!$C:$C,$B182,'Health Products &amp; Equipment'!BG:BG)+SUMIF('Other Pharma &amp; Health Products'!$C:$C,$B182,'Other Pharma &amp; Health Products'!BG:BG)+SUMIF('PSM Costs'!$C:$C,$B182,'PSM Costs'!BG:BG),"")</f>
        <v/>
      </c>
      <c r="N182" s="176" t="str">
        <f ca="1">IF(SUMIF(Pharmaceuticals!$C:$C,$B182,Pharmaceuticals!BH:BH)+SUMIF('Health Products &amp; Equipment'!$C:$C,$B182,'Health Products &amp; Equipment'!BH:BH)+SUMIF('Other Pharma &amp; Health Products'!$C:$C,$B182,'Other Pharma &amp; Health Products'!BH:BH)+SUMIF('PSM Costs'!$C:$C,$B182,'PSM Costs'!BH:BH)&gt;0,SUMIF(Pharmaceuticals!$C:$C,$B182,Pharmaceuticals!BH:BH)+SUMIF('Health Products &amp; Equipment'!$C:$C,$B182,'Health Products &amp; Equipment'!BH:BH)+SUMIF('Other Pharma &amp; Health Products'!$C:$C,$B182,'Other Pharma &amp; Health Products'!BH:BH)+SUMIF('PSM Costs'!$C:$C,$B182,'PSM Costs'!BH:BH),"")</f>
        <v/>
      </c>
      <c r="O182" s="182" t="str">
        <f t="shared" ca="1" si="18"/>
        <v/>
      </c>
      <c r="P182" s="123" t="str">
        <f ca="1">IF(SUMIF(Pharmaceuticals!$C:$C,$B182,Pharmaceuticals!BT:BT)+SUMIF('Health Products &amp; Equipment'!$C:$C,$B182,'Health Products &amp; Equipment'!BT:BT)+SUMIF('Other Pharma &amp; Health Products'!$C:$C,$B182,'Other Pharma &amp; Health Products'!BT:BT)+SUMIF('PSM Costs'!$C:$C,$B182,'PSM Costs'!BT:BT)&gt;0,SUMIF(Pharmaceuticals!$C:$C,$B182,Pharmaceuticals!BT:BT)+SUMIF('Health Products &amp; Equipment'!$C:$C,$B182,'Health Products &amp; Equipment'!BT:BT)+SUMIF('Other Pharma &amp; Health Products'!$C:$C,$B182,'Other Pharma &amp; Health Products'!BT:BT)+SUMIF('PSM Costs'!$C:$C,$B182,'PSM Costs'!BT:BT),"")</f>
        <v/>
      </c>
      <c r="Q182" s="123" t="str">
        <f ca="1">IF(SUMIF(Pharmaceuticals!$C:$C,$B182,Pharmaceuticals!BU:BU)+SUMIF('Health Products &amp; Equipment'!$C:$C,$B182,'Health Products &amp; Equipment'!BU:BU)+SUMIF('Other Pharma &amp; Health Products'!$C:$C,$B182,'Other Pharma &amp; Health Products'!BU:BU)+SUMIF('PSM Costs'!$C:$C,$B182,'PSM Costs'!BU:BU)&gt;0,SUMIF(Pharmaceuticals!$C:$C,$B182,Pharmaceuticals!BU:BU)+SUMIF('Health Products &amp; Equipment'!$C:$C,$B182,'Health Products &amp; Equipment'!BU:BU)+SUMIF('Other Pharma &amp; Health Products'!$C:$C,$B182,'Other Pharma &amp; Health Products'!BU:BU)+SUMIF('PSM Costs'!$C:$C,$B182,'PSM Costs'!BU:BU),"")</f>
        <v/>
      </c>
      <c r="R182" s="176" t="str">
        <f t="shared" ca="1" si="19"/>
        <v/>
      </c>
    </row>
    <row r="183" spans="1:18" hidden="1" x14ac:dyDescent="0.2">
      <c r="A183" s="107">
        <v>176</v>
      </c>
      <c r="B183" s="107" t="str">
        <f ca="1">IFERROR(VLOOKUP(A183,'Rank unique CI-Prod-Spec'!I:J,2,FALSE),"")</f>
        <v/>
      </c>
      <c r="C183" s="122" t="str">
        <f ca="1">IFERROR(VLOOKUP(LEFT(B183,FIND("--",B183)-1),CatCostInp!D:E,2,FALSE),"")</f>
        <v/>
      </c>
      <c r="D183" s="122" t="str">
        <f ca="1">IFERROR(INDIRECT(ADDRESS(MATCH(VALUE(MID(B183,FIND("--",B183)+2,FIND("---",B183)-FIND("--",B183)-2)),CatProd!G:G,0),2,1,1,"CatProd")),"")</f>
        <v/>
      </c>
      <c r="E183" s="122" t="str">
        <f ca="1">IFERROR(INDIRECT(ADDRESS(MATCH(VALUE(RIGHT(B183,LEN(B183)-FIND("---",B183)-2)),CatProdSpec!I:I,0),3,1,1,"CatProdSpec")),"")</f>
        <v/>
      </c>
      <c r="F183" s="181" t="str">
        <f t="shared" ca="1" si="15"/>
        <v/>
      </c>
      <c r="G183" s="176" t="str">
        <f ca="1">IF(SUMIF(Pharmaceuticals!$C:$C,$B183,Pharmaceuticals!AG:AG)+SUMIF('Health Products &amp; Equipment'!$C:$C,$B183,'Health Products &amp; Equipment'!AG:AG)+SUMIF('Other Pharma &amp; Health Products'!$C:$C,$B183,'Other Pharma &amp; Health Products'!AG:AG)+SUMIF('PSM Costs'!$C:$C,$B183,'PSM Costs'!AG:AG)&gt;0,SUMIF(Pharmaceuticals!$C:$C,$B183,Pharmaceuticals!AG:AG)+SUMIF('Health Products &amp; Equipment'!$C:$C,$B183,'Health Products &amp; Equipment'!AG:AG)+SUMIF('Other Pharma &amp; Health Products'!$C:$C,$B183,'Other Pharma &amp; Health Products'!AG:AG)+SUMIF('PSM Costs'!$C:$C,$B183,'PSM Costs'!AG:AG),"")</f>
        <v/>
      </c>
      <c r="H183" s="176" t="str">
        <f ca="1">IF(SUMIF(Pharmaceuticals!$C:$C,$B183,Pharmaceuticals!AH:AH)+SUMIF('Health Products &amp; Equipment'!$C:$C,$B183,'Health Products &amp; Equipment'!AH:AH)+SUMIF('Other Pharma &amp; Health Products'!$C:$C,$B183,'Other Pharma &amp; Health Products'!AH:AH)+SUMIF('PSM Costs'!$C:$C,$B183,'PSM Costs'!AH:AH)&gt;0,SUMIF(Pharmaceuticals!$C:$C,$B183,Pharmaceuticals!AH:AH)+SUMIF('Health Products &amp; Equipment'!$C:$C,$B183,'Health Products &amp; Equipment'!AH:AH)+SUMIF('Other Pharma &amp; Health Products'!$C:$C,$B183,'Other Pharma &amp; Health Products'!AH:AH)+SUMIF('PSM Costs'!$C:$C,$B183,'PSM Costs'!AH:AH),"")</f>
        <v/>
      </c>
      <c r="I183" s="182" t="str">
        <f t="shared" ca="1" si="16"/>
        <v/>
      </c>
      <c r="J183" s="123" t="str">
        <f ca="1">IF(SUMIF(Pharmaceuticals!$C:$C,$B183,Pharmaceuticals!AT:AT)+SUMIF('Health Products &amp; Equipment'!$C:$C,$B183,'Health Products &amp; Equipment'!AT:AT)+SUMIF('Other Pharma &amp; Health Products'!$C:$C,$B183,'Other Pharma &amp; Health Products'!AT:AT)+SUMIF('PSM Costs'!$C:$C,$B183,'PSM Costs'!AT:AT)&gt;0,SUMIF(Pharmaceuticals!$C:$C,$B183,Pharmaceuticals!AT:AT)+SUMIF('Health Products &amp; Equipment'!$C:$C,$B183,'Health Products &amp; Equipment'!AT:AT)+SUMIF('Other Pharma &amp; Health Products'!$C:$C,$B183,'Other Pharma &amp; Health Products'!AT:AT)+SUMIF('PSM Costs'!$C:$C,$B183,'PSM Costs'!AT:AT),"")</f>
        <v/>
      </c>
      <c r="K183" s="123" t="str">
        <f ca="1">IF(SUMIF(Pharmaceuticals!$C:$C,$B183,Pharmaceuticals!AU:AU)+SUMIF('Health Products &amp; Equipment'!$C:$C,$B183,'Health Products &amp; Equipment'!AU:AU)+SUMIF('Other Pharma &amp; Health Products'!$C:$C,$B183,'Other Pharma &amp; Health Products'!AU:AU)+SUMIF('PSM Costs'!$C:$C,$B183,'PSM Costs'!AU:AU)&gt;0,SUMIF(Pharmaceuticals!$C:$C,$B183,Pharmaceuticals!AU:AU)+SUMIF('Health Products &amp; Equipment'!$C:$C,$B183,'Health Products &amp; Equipment'!AU:AU)+SUMIF('Other Pharma &amp; Health Products'!$C:$C,$B183,'Other Pharma &amp; Health Products'!AU:AU)+SUMIF('PSM Costs'!$C:$C,$B183,'PSM Costs'!AU:AU),"")</f>
        <v/>
      </c>
      <c r="L183" s="181" t="str">
        <f t="shared" ca="1" si="17"/>
        <v/>
      </c>
      <c r="M183" s="176" t="str">
        <f ca="1">IF(SUMIF(Pharmaceuticals!$C:$C,$B183,Pharmaceuticals!BG:BG)+SUMIF('Health Products &amp; Equipment'!$C:$C,$B183,'Health Products &amp; Equipment'!BG:BG)+SUMIF('Other Pharma &amp; Health Products'!$C:$C,$B183,'Other Pharma &amp; Health Products'!BG:BG)+SUMIF('PSM Costs'!$C:$C,$B183,'PSM Costs'!BG:BG)&gt;0,SUMIF(Pharmaceuticals!$C:$C,$B183,Pharmaceuticals!BG:BG)+SUMIF('Health Products &amp; Equipment'!$C:$C,$B183,'Health Products &amp; Equipment'!BG:BG)+SUMIF('Other Pharma &amp; Health Products'!$C:$C,$B183,'Other Pharma &amp; Health Products'!BG:BG)+SUMIF('PSM Costs'!$C:$C,$B183,'PSM Costs'!BG:BG),"")</f>
        <v/>
      </c>
      <c r="N183" s="176" t="str">
        <f ca="1">IF(SUMIF(Pharmaceuticals!$C:$C,$B183,Pharmaceuticals!BH:BH)+SUMIF('Health Products &amp; Equipment'!$C:$C,$B183,'Health Products &amp; Equipment'!BH:BH)+SUMIF('Other Pharma &amp; Health Products'!$C:$C,$B183,'Other Pharma &amp; Health Products'!BH:BH)+SUMIF('PSM Costs'!$C:$C,$B183,'PSM Costs'!BH:BH)&gt;0,SUMIF(Pharmaceuticals!$C:$C,$B183,Pharmaceuticals!BH:BH)+SUMIF('Health Products &amp; Equipment'!$C:$C,$B183,'Health Products &amp; Equipment'!BH:BH)+SUMIF('Other Pharma &amp; Health Products'!$C:$C,$B183,'Other Pharma &amp; Health Products'!BH:BH)+SUMIF('PSM Costs'!$C:$C,$B183,'PSM Costs'!BH:BH),"")</f>
        <v/>
      </c>
      <c r="O183" s="182" t="str">
        <f t="shared" ca="1" si="18"/>
        <v/>
      </c>
      <c r="P183" s="123" t="str">
        <f ca="1">IF(SUMIF(Pharmaceuticals!$C:$C,$B183,Pharmaceuticals!BT:BT)+SUMIF('Health Products &amp; Equipment'!$C:$C,$B183,'Health Products &amp; Equipment'!BT:BT)+SUMIF('Other Pharma &amp; Health Products'!$C:$C,$B183,'Other Pharma &amp; Health Products'!BT:BT)+SUMIF('PSM Costs'!$C:$C,$B183,'PSM Costs'!BT:BT)&gt;0,SUMIF(Pharmaceuticals!$C:$C,$B183,Pharmaceuticals!BT:BT)+SUMIF('Health Products &amp; Equipment'!$C:$C,$B183,'Health Products &amp; Equipment'!BT:BT)+SUMIF('Other Pharma &amp; Health Products'!$C:$C,$B183,'Other Pharma &amp; Health Products'!BT:BT)+SUMIF('PSM Costs'!$C:$C,$B183,'PSM Costs'!BT:BT),"")</f>
        <v/>
      </c>
      <c r="Q183" s="123" t="str">
        <f ca="1">IF(SUMIF(Pharmaceuticals!$C:$C,$B183,Pharmaceuticals!BU:BU)+SUMIF('Health Products &amp; Equipment'!$C:$C,$B183,'Health Products &amp; Equipment'!BU:BU)+SUMIF('Other Pharma &amp; Health Products'!$C:$C,$B183,'Other Pharma &amp; Health Products'!BU:BU)+SUMIF('PSM Costs'!$C:$C,$B183,'PSM Costs'!BU:BU)&gt;0,SUMIF(Pharmaceuticals!$C:$C,$B183,Pharmaceuticals!BU:BU)+SUMIF('Health Products &amp; Equipment'!$C:$C,$B183,'Health Products &amp; Equipment'!BU:BU)+SUMIF('Other Pharma &amp; Health Products'!$C:$C,$B183,'Other Pharma &amp; Health Products'!BU:BU)+SUMIF('PSM Costs'!$C:$C,$B183,'PSM Costs'!BU:BU),"")</f>
        <v/>
      </c>
      <c r="R183" s="176" t="str">
        <f t="shared" ca="1" si="19"/>
        <v/>
      </c>
    </row>
    <row r="184" spans="1:18" hidden="1" x14ac:dyDescent="0.2">
      <c r="A184" s="107">
        <v>177</v>
      </c>
      <c r="B184" s="107" t="str">
        <f ca="1">IFERROR(VLOOKUP(A184,'Rank unique CI-Prod-Spec'!I:J,2,FALSE),"")</f>
        <v/>
      </c>
      <c r="C184" s="122" t="str">
        <f ca="1">IFERROR(VLOOKUP(LEFT(B184,FIND("--",B184)-1),CatCostInp!D:E,2,FALSE),"")</f>
        <v/>
      </c>
      <c r="D184" s="122" t="str">
        <f ca="1">IFERROR(INDIRECT(ADDRESS(MATCH(VALUE(MID(B184,FIND("--",B184)+2,FIND("---",B184)-FIND("--",B184)-2)),CatProd!G:G,0),2,1,1,"CatProd")),"")</f>
        <v/>
      </c>
      <c r="E184" s="122" t="str">
        <f ca="1">IFERROR(INDIRECT(ADDRESS(MATCH(VALUE(RIGHT(B184,LEN(B184)-FIND("---",B184)-2)),CatProdSpec!I:I,0),3,1,1,"CatProdSpec")),"")</f>
        <v/>
      </c>
      <c r="F184" s="181" t="str">
        <f t="shared" ca="1" si="15"/>
        <v/>
      </c>
      <c r="G184" s="176" t="str">
        <f ca="1">IF(SUMIF(Pharmaceuticals!$C:$C,$B184,Pharmaceuticals!AG:AG)+SUMIF('Health Products &amp; Equipment'!$C:$C,$B184,'Health Products &amp; Equipment'!AG:AG)+SUMIF('Other Pharma &amp; Health Products'!$C:$C,$B184,'Other Pharma &amp; Health Products'!AG:AG)+SUMIF('PSM Costs'!$C:$C,$B184,'PSM Costs'!AG:AG)&gt;0,SUMIF(Pharmaceuticals!$C:$C,$B184,Pharmaceuticals!AG:AG)+SUMIF('Health Products &amp; Equipment'!$C:$C,$B184,'Health Products &amp; Equipment'!AG:AG)+SUMIF('Other Pharma &amp; Health Products'!$C:$C,$B184,'Other Pharma &amp; Health Products'!AG:AG)+SUMIF('PSM Costs'!$C:$C,$B184,'PSM Costs'!AG:AG),"")</f>
        <v/>
      </c>
      <c r="H184" s="176" t="str">
        <f ca="1">IF(SUMIF(Pharmaceuticals!$C:$C,$B184,Pharmaceuticals!AH:AH)+SUMIF('Health Products &amp; Equipment'!$C:$C,$B184,'Health Products &amp; Equipment'!AH:AH)+SUMIF('Other Pharma &amp; Health Products'!$C:$C,$B184,'Other Pharma &amp; Health Products'!AH:AH)+SUMIF('PSM Costs'!$C:$C,$B184,'PSM Costs'!AH:AH)&gt;0,SUMIF(Pharmaceuticals!$C:$C,$B184,Pharmaceuticals!AH:AH)+SUMIF('Health Products &amp; Equipment'!$C:$C,$B184,'Health Products &amp; Equipment'!AH:AH)+SUMIF('Other Pharma &amp; Health Products'!$C:$C,$B184,'Other Pharma &amp; Health Products'!AH:AH)+SUMIF('PSM Costs'!$C:$C,$B184,'PSM Costs'!AH:AH),"")</f>
        <v/>
      </c>
      <c r="I184" s="182" t="str">
        <f t="shared" ca="1" si="16"/>
        <v/>
      </c>
      <c r="J184" s="123" t="str">
        <f ca="1">IF(SUMIF(Pharmaceuticals!$C:$C,$B184,Pharmaceuticals!AT:AT)+SUMIF('Health Products &amp; Equipment'!$C:$C,$B184,'Health Products &amp; Equipment'!AT:AT)+SUMIF('Other Pharma &amp; Health Products'!$C:$C,$B184,'Other Pharma &amp; Health Products'!AT:AT)+SUMIF('PSM Costs'!$C:$C,$B184,'PSM Costs'!AT:AT)&gt;0,SUMIF(Pharmaceuticals!$C:$C,$B184,Pharmaceuticals!AT:AT)+SUMIF('Health Products &amp; Equipment'!$C:$C,$B184,'Health Products &amp; Equipment'!AT:AT)+SUMIF('Other Pharma &amp; Health Products'!$C:$C,$B184,'Other Pharma &amp; Health Products'!AT:AT)+SUMIF('PSM Costs'!$C:$C,$B184,'PSM Costs'!AT:AT),"")</f>
        <v/>
      </c>
      <c r="K184" s="123" t="str">
        <f ca="1">IF(SUMIF(Pharmaceuticals!$C:$C,$B184,Pharmaceuticals!AU:AU)+SUMIF('Health Products &amp; Equipment'!$C:$C,$B184,'Health Products &amp; Equipment'!AU:AU)+SUMIF('Other Pharma &amp; Health Products'!$C:$C,$B184,'Other Pharma &amp; Health Products'!AU:AU)+SUMIF('PSM Costs'!$C:$C,$B184,'PSM Costs'!AU:AU)&gt;0,SUMIF(Pharmaceuticals!$C:$C,$B184,Pharmaceuticals!AU:AU)+SUMIF('Health Products &amp; Equipment'!$C:$C,$B184,'Health Products &amp; Equipment'!AU:AU)+SUMIF('Other Pharma &amp; Health Products'!$C:$C,$B184,'Other Pharma &amp; Health Products'!AU:AU)+SUMIF('PSM Costs'!$C:$C,$B184,'PSM Costs'!AU:AU),"")</f>
        <v/>
      </c>
      <c r="L184" s="181" t="str">
        <f t="shared" ca="1" si="17"/>
        <v/>
      </c>
      <c r="M184" s="176" t="str">
        <f ca="1">IF(SUMIF(Pharmaceuticals!$C:$C,$B184,Pharmaceuticals!BG:BG)+SUMIF('Health Products &amp; Equipment'!$C:$C,$B184,'Health Products &amp; Equipment'!BG:BG)+SUMIF('Other Pharma &amp; Health Products'!$C:$C,$B184,'Other Pharma &amp; Health Products'!BG:BG)+SUMIF('PSM Costs'!$C:$C,$B184,'PSM Costs'!BG:BG)&gt;0,SUMIF(Pharmaceuticals!$C:$C,$B184,Pharmaceuticals!BG:BG)+SUMIF('Health Products &amp; Equipment'!$C:$C,$B184,'Health Products &amp; Equipment'!BG:BG)+SUMIF('Other Pharma &amp; Health Products'!$C:$C,$B184,'Other Pharma &amp; Health Products'!BG:BG)+SUMIF('PSM Costs'!$C:$C,$B184,'PSM Costs'!BG:BG),"")</f>
        <v/>
      </c>
      <c r="N184" s="176" t="str">
        <f ca="1">IF(SUMIF(Pharmaceuticals!$C:$C,$B184,Pharmaceuticals!BH:BH)+SUMIF('Health Products &amp; Equipment'!$C:$C,$B184,'Health Products &amp; Equipment'!BH:BH)+SUMIF('Other Pharma &amp; Health Products'!$C:$C,$B184,'Other Pharma &amp; Health Products'!BH:BH)+SUMIF('PSM Costs'!$C:$C,$B184,'PSM Costs'!BH:BH)&gt;0,SUMIF(Pharmaceuticals!$C:$C,$B184,Pharmaceuticals!BH:BH)+SUMIF('Health Products &amp; Equipment'!$C:$C,$B184,'Health Products &amp; Equipment'!BH:BH)+SUMIF('Other Pharma &amp; Health Products'!$C:$C,$B184,'Other Pharma &amp; Health Products'!BH:BH)+SUMIF('PSM Costs'!$C:$C,$B184,'PSM Costs'!BH:BH),"")</f>
        <v/>
      </c>
      <c r="O184" s="182" t="str">
        <f t="shared" ca="1" si="18"/>
        <v/>
      </c>
      <c r="P184" s="123" t="str">
        <f ca="1">IF(SUMIF(Pharmaceuticals!$C:$C,$B184,Pharmaceuticals!BT:BT)+SUMIF('Health Products &amp; Equipment'!$C:$C,$B184,'Health Products &amp; Equipment'!BT:BT)+SUMIF('Other Pharma &amp; Health Products'!$C:$C,$B184,'Other Pharma &amp; Health Products'!BT:BT)+SUMIF('PSM Costs'!$C:$C,$B184,'PSM Costs'!BT:BT)&gt;0,SUMIF(Pharmaceuticals!$C:$C,$B184,Pharmaceuticals!BT:BT)+SUMIF('Health Products &amp; Equipment'!$C:$C,$B184,'Health Products &amp; Equipment'!BT:BT)+SUMIF('Other Pharma &amp; Health Products'!$C:$C,$B184,'Other Pharma &amp; Health Products'!BT:BT)+SUMIF('PSM Costs'!$C:$C,$B184,'PSM Costs'!BT:BT),"")</f>
        <v/>
      </c>
      <c r="Q184" s="123" t="str">
        <f ca="1">IF(SUMIF(Pharmaceuticals!$C:$C,$B184,Pharmaceuticals!BU:BU)+SUMIF('Health Products &amp; Equipment'!$C:$C,$B184,'Health Products &amp; Equipment'!BU:BU)+SUMIF('Other Pharma &amp; Health Products'!$C:$C,$B184,'Other Pharma &amp; Health Products'!BU:BU)+SUMIF('PSM Costs'!$C:$C,$B184,'PSM Costs'!BU:BU)&gt;0,SUMIF(Pharmaceuticals!$C:$C,$B184,Pharmaceuticals!BU:BU)+SUMIF('Health Products &amp; Equipment'!$C:$C,$B184,'Health Products &amp; Equipment'!BU:BU)+SUMIF('Other Pharma &amp; Health Products'!$C:$C,$B184,'Other Pharma &amp; Health Products'!BU:BU)+SUMIF('PSM Costs'!$C:$C,$B184,'PSM Costs'!BU:BU),"")</f>
        <v/>
      </c>
      <c r="R184" s="176" t="str">
        <f t="shared" ca="1" si="19"/>
        <v/>
      </c>
    </row>
    <row r="185" spans="1:18" hidden="1" x14ac:dyDescent="0.2">
      <c r="A185" s="107">
        <v>178</v>
      </c>
      <c r="B185" s="107" t="str">
        <f ca="1">IFERROR(VLOOKUP(A185,'Rank unique CI-Prod-Spec'!I:J,2,FALSE),"")</f>
        <v/>
      </c>
      <c r="C185" s="122" t="str">
        <f ca="1">IFERROR(VLOOKUP(LEFT(B185,FIND("--",B185)-1),CatCostInp!D:E,2,FALSE),"")</f>
        <v/>
      </c>
      <c r="D185" s="122" t="str">
        <f ca="1">IFERROR(INDIRECT(ADDRESS(MATCH(VALUE(MID(B185,FIND("--",B185)+2,FIND("---",B185)-FIND("--",B185)-2)),CatProd!G:G,0),2,1,1,"CatProd")),"")</f>
        <v/>
      </c>
      <c r="E185" s="122" t="str">
        <f ca="1">IFERROR(INDIRECT(ADDRESS(MATCH(VALUE(RIGHT(B185,LEN(B185)-FIND("---",B185)-2)),CatProdSpec!I:I,0),3,1,1,"CatProdSpec")),"")</f>
        <v/>
      </c>
      <c r="F185" s="181" t="str">
        <f t="shared" ca="1" si="15"/>
        <v/>
      </c>
      <c r="G185" s="176" t="str">
        <f ca="1">IF(SUMIF(Pharmaceuticals!$C:$C,$B185,Pharmaceuticals!AG:AG)+SUMIF('Health Products &amp; Equipment'!$C:$C,$B185,'Health Products &amp; Equipment'!AG:AG)+SUMIF('Other Pharma &amp; Health Products'!$C:$C,$B185,'Other Pharma &amp; Health Products'!AG:AG)+SUMIF('PSM Costs'!$C:$C,$B185,'PSM Costs'!AG:AG)&gt;0,SUMIF(Pharmaceuticals!$C:$C,$B185,Pharmaceuticals!AG:AG)+SUMIF('Health Products &amp; Equipment'!$C:$C,$B185,'Health Products &amp; Equipment'!AG:AG)+SUMIF('Other Pharma &amp; Health Products'!$C:$C,$B185,'Other Pharma &amp; Health Products'!AG:AG)+SUMIF('PSM Costs'!$C:$C,$B185,'PSM Costs'!AG:AG),"")</f>
        <v/>
      </c>
      <c r="H185" s="176" t="str">
        <f ca="1">IF(SUMIF(Pharmaceuticals!$C:$C,$B185,Pharmaceuticals!AH:AH)+SUMIF('Health Products &amp; Equipment'!$C:$C,$B185,'Health Products &amp; Equipment'!AH:AH)+SUMIF('Other Pharma &amp; Health Products'!$C:$C,$B185,'Other Pharma &amp; Health Products'!AH:AH)+SUMIF('PSM Costs'!$C:$C,$B185,'PSM Costs'!AH:AH)&gt;0,SUMIF(Pharmaceuticals!$C:$C,$B185,Pharmaceuticals!AH:AH)+SUMIF('Health Products &amp; Equipment'!$C:$C,$B185,'Health Products &amp; Equipment'!AH:AH)+SUMIF('Other Pharma &amp; Health Products'!$C:$C,$B185,'Other Pharma &amp; Health Products'!AH:AH)+SUMIF('PSM Costs'!$C:$C,$B185,'PSM Costs'!AH:AH),"")</f>
        <v/>
      </c>
      <c r="I185" s="182" t="str">
        <f t="shared" ca="1" si="16"/>
        <v/>
      </c>
      <c r="J185" s="123" t="str">
        <f ca="1">IF(SUMIF(Pharmaceuticals!$C:$C,$B185,Pharmaceuticals!AT:AT)+SUMIF('Health Products &amp; Equipment'!$C:$C,$B185,'Health Products &amp; Equipment'!AT:AT)+SUMIF('Other Pharma &amp; Health Products'!$C:$C,$B185,'Other Pharma &amp; Health Products'!AT:AT)+SUMIF('PSM Costs'!$C:$C,$B185,'PSM Costs'!AT:AT)&gt;0,SUMIF(Pharmaceuticals!$C:$C,$B185,Pharmaceuticals!AT:AT)+SUMIF('Health Products &amp; Equipment'!$C:$C,$B185,'Health Products &amp; Equipment'!AT:AT)+SUMIF('Other Pharma &amp; Health Products'!$C:$C,$B185,'Other Pharma &amp; Health Products'!AT:AT)+SUMIF('PSM Costs'!$C:$C,$B185,'PSM Costs'!AT:AT),"")</f>
        <v/>
      </c>
      <c r="K185" s="123" t="str">
        <f ca="1">IF(SUMIF(Pharmaceuticals!$C:$C,$B185,Pharmaceuticals!AU:AU)+SUMIF('Health Products &amp; Equipment'!$C:$C,$B185,'Health Products &amp; Equipment'!AU:AU)+SUMIF('Other Pharma &amp; Health Products'!$C:$C,$B185,'Other Pharma &amp; Health Products'!AU:AU)+SUMIF('PSM Costs'!$C:$C,$B185,'PSM Costs'!AU:AU)&gt;0,SUMIF(Pharmaceuticals!$C:$C,$B185,Pharmaceuticals!AU:AU)+SUMIF('Health Products &amp; Equipment'!$C:$C,$B185,'Health Products &amp; Equipment'!AU:AU)+SUMIF('Other Pharma &amp; Health Products'!$C:$C,$B185,'Other Pharma &amp; Health Products'!AU:AU)+SUMIF('PSM Costs'!$C:$C,$B185,'PSM Costs'!AU:AU),"")</f>
        <v/>
      </c>
      <c r="L185" s="181" t="str">
        <f t="shared" ca="1" si="17"/>
        <v/>
      </c>
      <c r="M185" s="176" t="str">
        <f ca="1">IF(SUMIF(Pharmaceuticals!$C:$C,$B185,Pharmaceuticals!BG:BG)+SUMIF('Health Products &amp; Equipment'!$C:$C,$B185,'Health Products &amp; Equipment'!BG:BG)+SUMIF('Other Pharma &amp; Health Products'!$C:$C,$B185,'Other Pharma &amp; Health Products'!BG:BG)+SUMIF('PSM Costs'!$C:$C,$B185,'PSM Costs'!BG:BG)&gt;0,SUMIF(Pharmaceuticals!$C:$C,$B185,Pharmaceuticals!BG:BG)+SUMIF('Health Products &amp; Equipment'!$C:$C,$B185,'Health Products &amp; Equipment'!BG:BG)+SUMIF('Other Pharma &amp; Health Products'!$C:$C,$B185,'Other Pharma &amp; Health Products'!BG:BG)+SUMIF('PSM Costs'!$C:$C,$B185,'PSM Costs'!BG:BG),"")</f>
        <v/>
      </c>
      <c r="N185" s="176" t="str">
        <f ca="1">IF(SUMIF(Pharmaceuticals!$C:$C,$B185,Pharmaceuticals!BH:BH)+SUMIF('Health Products &amp; Equipment'!$C:$C,$B185,'Health Products &amp; Equipment'!BH:BH)+SUMIF('Other Pharma &amp; Health Products'!$C:$C,$B185,'Other Pharma &amp; Health Products'!BH:BH)+SUMIF('PSM Costs'!$C:$C,$B185,'PSM Costs'!BH:BH)&gt;0,SUMIF(Pharmaceuticals!$C:$C,$B185,Pharmaceuticals!BH:BH)+SUMIF('Health Products &amp; Equipment'!$C:$C,$B185,'Health Products &amp; Equipment'!BH:BH)+SUMIF('Other Pharma &amp; Health Products'!$C:$C,$B185,'Other Pharma &amp; Health Products'!BH:BH)+SUMIF('PSM Costs'!$C:$C,$B185,'PSM Costs'!BH:BH),"")</f>
        <v/>
      </c>
      <c r="O185" s="182" t="str">
        <f t="shared" ca="1" si="18"/>
        <v/>
      </c>
      <c r="P185" s="123" t="str">
        <f ca="1">IF(SUMIF(Pharmaceuticals!$C:$C,$B185,Pharmaceuticals!BT:BT)+SUMIF('Health Products &amp; Equipment'!$C:$C,$B185,'Health Products &amp; Equipment'!BT:BT)+SUMIF('Other Pharma &amp; Health Products'!$C:$C,$B185,'Other Pharma &amp; Health Products'!BT:BT)+SUMIF('PSM Costs'!$C:$C,$B185,'PSM Costs'!BT:BT)&gt;0,SUMIF(Pharmaceuticals!$C:$C,$B185,Pharmaceuticals!BT:BT)+SUMIF('Health Products &amp; Equipment'!$C:$C,$B185,'Health Products &amp; Equipment'!BT:BT)+SUMIF('Other Pharma &amp; Health Products'!$C:$C,$B185,'Other Pharma &amp; Health Products'!BT:BT)+SUMIF('PSM Costs'!$C:$C,$B185,'PSM Costs'!BT:BT),"")</f>
        <v/>
      </c>
      <c r="Q185" s="123" t="str">
        <f ca="1">IF(SUMIF(Pharmaceuticals!$C:$C,$B185,Pharmaceuticals!BU:BU)+SUMIF('Health Products &amp; Equipment'!$C:$C,$B185,'Health Products &amp; Equipment'!BU:BU)+SUMIF('Other Pharma &amp; Health Products'!$C:$C,$B185,'Other Pharma &amp; Health Products'!BU:BU)+SUMIF('PSM Costs'!$C:$C,$B185,'PSM Costs'!BU:BU)&gt;0,SUMIF(Pharmaceuticals!$C:$C,$B185,Pharmaceuticals!BU:BU)+SUMIF('Health Products &amp; Equipment'!$C:$C,$B185,'Health Products &amp; Equipment'!BU:BU)+SUMIF('Other Pharma &amp; Health Products'!$C:$C,$B185,'Other Pharma &amp; Health Products'!BU:BU)+SUMIF('PSM Costs'!$C:$C,$B185,'PSM Costs'!BU:BU),"")</f>
        <v/>
      </c>
      <c r="R185" s="176" t="str">
        <f t="shared" ca="1" si="19"/>
        <v/>
      </c>
    </row>
    <row r="186" spans="1:18" hidden="1" x14ac:dyDescent="0.2">
      <c r="A186" s="107">
        <v>179</v>
      </c>
      <c r="B186" s="107" t="str">
        <f ca="1">IFERROR(VLOOKUP(A186,'Rank unique CI-Prod-Spec'!I:J,2,FALSE),"")</f>
        <v/>
      </c>
      <c r="C186" s="122" t="str">
        <f ca="1">IFERROR(VLOOKUP(LEFT(B186,FIND("--",B186)-1),CatCostInp!D:E,2,FALSE),"")</f>
        <v/>
      </c>
      <c r="D186" s="122" t="str">
        <f ca="1">IFERROR(INDIRECT(ADDRESS(MATCH(VALUE(MID(B186,FIND("--",B186)+2,FIND("---",B186)-FIND("--",B186)-2)),CatProd!G:G,0),2,1,1,"CatProd")),"")</f>
        <v/>
      </c>
      <c r="E186" s="122" t="str">
        <f ca="1">IFERROR(INDIRECT(ADDRESS(MATCH(VALUE(RIGHT(B186,LEN(B186)-FIND("---",B186)-2)),CatProdSpec!I:I,0),3,1,1,"CatProdSpec")),"")</f>
        <v/>
      </c>
      <c r="F186" s="181" t="str">
        <f t="shared" ca="1" si="15"/>
        <v/>
      </c>
      <c r="G186" s="176" t="str">
        <f ca="1">IF(SUMIF(Pharmaceuticals!$C:$C,$B186,Pharmaceuticals!AG:AG)+SUMIF('Health Products &amp; Equipment'!$C:$C,$B186,'Health Products &amp; Equipment'!AG:AG)+SUMIF('Other Pharma &amp; Health Products'!$C:$C,$B186,'Other Pharma &amp; Health Products'!AG:AG)+SUMIF('PSM Costs'!$C:$C,$B186,'PSM Costs'!AG:AG)&gt;0,SUMIF(Pharmaceuticals!$C:$C,$B186,Pharmaceuticals!AG:AG)+SUMIF('Health Products &amp; Equipment'!$C:$C,$B186,'Health Products &amp; Equipment'!AG:AG)+SUMIF('Other Pharma &amp; Health Products'!$C:$C,$B186,'Other Pharma &amp; Health Products'!AG:AG)+SUMIF('PSM Costs'!$C:$C,$B186,'PSM Costs'!AG:AG),"")</f>
        <v/>
      </c>
      <c r="H186" s="176" t="str">
        <f ca="1">IF(SUMIF(Pharmaceuticals!$C:$C,$B186,Pharmaceuticals!AH:AH)+SUMIF('Health Products &amp; Equipment'!$C:$C,$B186,'Health Products &amp; Equipment'!AH:AH)+SUMIF('Other Pharma &amp; Health Products'!$C:$C,$B186,'Other Pharma &amp; Health Products'!AH:AH)+SUMIF('PSM Costs'!$C:$C,$B186,'PSM Costs'!AH:AH)&gt;0,SUMIF(Pharmaceuticals!$C:$C,$B186,Pharmaceuticals!AH:AH)+SUMIF('Health Products &amp; Equipment'!$C:$C,$B186,'Health Products &amp; Equipment'!AH:AH)+SUMIF('Other Pharma &amp; Health Products'!$C:$C,$B186,'Other Pharma &amp; Health Products'!AH:AH)+SUMIF('PSM Costs'!$C:$C,$B186,'PSM Costs'!AH:AH),"")</f>
        <v/>
      </c>
      <c r="I186" s="182" t="str">
        <f t="shared" ca="1" si="16"/>
        <v/>
      </c>
      <c r="J186" s="123" t="str">
        <f ca="1">IF(SUMIF(Pharmaceuticals!$C:$C,$B186,Pharmaceuticals!AT:AT)+SUMIF('Health Products &amp; Equipment'!$C:$C,$B186,'Health Products &amp; Equipment'!AT:AT)+SUMIF('Other Pharma &amp; Health Products'!$C:$C,$B186,'Other Pharma &amp; Health Products'!AT:AT)+SUMIF('PSM Costs'!$C:$C,$B186,'PSM Costs'!AT:AT)&gt;0,SUMIF(Pharmaceuticals!$C:$C,$B186,Pharmaceuticals!AT:AT)+SUMIF('Health Products &amp; Equipment'!$C:$C,$B186,'Health Products &amp; Equipment'!AT:AT)+SUMIF('Other Pharma &amp; Health Products'!$C:$C,$B186,'Other Pharma &amp; Health Products'!AT:AT)+SUMIF('PSM Costs'!$C:$C,$B186,'PSM Costs'!AT:AT),"")</f>
        <v/>
      </c>
      <c r="K186" s="123" t="str">
        <f ca="1">IF(SUMIF(Pharmaceuticals!$C:$C,$B186,Pharmaceuticals!AU:AU)+SUMIF('Health Products &amp; Equipment'!$C:$C,$B186,'Health Products &amp; Equipment'!AU:AU)+SUMIF('Other Pharma &amp; Health Products'!$C:$C,$B186,'Other Pharma &amp; Health Products'!AU:AU)+SUMIF('PSM Costs'!$C:$C,$B186,'PSM Costs'!AU:AU)&gt;0,SUMIF(Pharmaceuticals!$C:$C,$B186,Pharmaceuticals!AU:AU)+SUMIF('Health Products &amp; Equipment'!$C:$C,$B186,'Health Products &amp; Equipment'!AU:AU)+SUMIF('Other Pharma &amp; Health Products'!$C:$C,$B186,'Other Pharma &amp; Health Products'!AU:AU)+SUMIF('PSM Costs'!$C:$C,$B186,'PSM Costs'!AU:AU),"")</f>
        <v/>
      </c>
      <c r="L186" s="181" t="str">
        <f t="shared" ca="1" si="17"/>
        <v/>
      </c>
      <c r="M186" s="176" t="str">
        <f ca="1">IF(SUMIF(Pharmaceuticals!$C:$C,$B186,Pharmaceuticals!BG:BG)+SUMIF('Health Products &amp; Equipment'!$C:$C,$B186,'Health Products &amp; Equipment'!BG:BG)+SUMIF('Other Pharma &amp; Health Products'!$C:$C,$B186,'Other Pharma &amp; Health Products'!BG:BG)+SUMIF('PSM Costs'!$C:$C,$B186,'PSM Costs'!BG:BG)&gt;0,SUMIF(Pharmaceuticals!$C:$C,$B186,Pharmaceuticals!BG:BG)+SUMIF('Health Products &amp; Equipment'!$C:$C,$B186,'Health Products &amp; Equipment'!BG:BG)+SUMIF('Other Pharma &amp; Health Products'!$C:$C,$B186,'Other Pharma &amp; Health Products'!BG:BG)+SUMIF('PSM Costs'!$C:$C,$B186,'PSM Costs'!BG:BG),"")</f>
        <v/>
      </c>
      <c r="N186" s="176" t="str">
        <f ca="1">IF(SUMIF(Pharmaceuticals!$C:$C,$B186,Pharmaceuticals!BH:BH)+SUMIF('Health Products &amp; Equipment'!$C:$C,$B186,'Health Products &amp; Equipment'!BH:BH)+SUMIF('Other Pharma &amp; Health Products'!$C:$C,$B186,'Other Pharma &amp; Health Products'!BH:BH)+SUMIF('PSM Costs'!$C:$C,$B186,'PSM Costs'!BH:BH)&gt;0,SUMIF(Pharmaceuticals!$C:$C,$B186,Pharmaceuticals!BH:BH)+SUMIF('Health Products &amp; Equipment'!$C:$C,$B186,'Health Products &amp; Equipment'!BH:BH)+SUMIF('Other Pharma &amp; Health Products'!$C:$C,$B186,'Other Pharma &amp; Health Products'!BH:BH)+SUMIF('PSM Costs'!$C:$C,$B186,'PSM Costs'!BH:BH),"")</f>
        <v/>
      </c>
      <c r="O186" s="182" t="str">
        <f t="shared" ca="1" si="18"/>
        <v/>
      </c>
      <c r="P186" s="123" t="str">
        <f ca="1">IF(SUMIF(Pharmaceuticals!$C:$C,$B186,Pharmaceuticals!BT:BT)+SUMIF('Health Products &amp; Equipment'!$C:$C,$B186,'Health Products &amp; Equipment'!BT:BT)+SUMIF('Other Pharma &amp; Health Products'!$C:$C,$B186,'Other Pharma &amp; Health Products'!BT:BT)+SUMIF('PSM Costs'!$C:$C,$B186,'PSM Costs'!BT:BT)&gt;0,SUMIF(Pharmaceuticals!$C:$C,$B186,Pharmaceuticals!BT:BT)+SUMIF('Health Products &amp; Equipment'!$C:$C,$B186,'Health Products &amp; Equipment'!BT:BT)+SUMIF('Other Pharma &amp; Health Products'!$C:$C,$B186,'Other Pharma &amp; Health Products'!BT:BT)+SUMIF('PSM Costs'!$C:$C,$B186,'PSM Costs'!BT:BT),"")</f>
        <v/>
      </c>
      <c r="Q186" s="123" t="str">
        <f ca="1">IF(SUMIF(Pharmaceuticals!$C:$C,$B186,Pharmaceuticals!BU:BU)+SUMIF('Health Products &amp; Equipment'!$C:$C,$B186,'Health Products &amp; Equipment'!BU:BU)+SUMIF('Other Pharma &amp; Health Products'!$C:$C,$B186,'Other Pharma &amp; Health Products'!BU:BU)+SUMIF('PSM Costs'!$C:$C,$B186,'PSM Costs'!BU:BU)&gt;0,SUMIF(Pharmaceuticals!$C:$C,$B186,Pharmaceuticals!BU:BU)+SUMIF('Health Products &amp; Equipment'!$C:$C,$B186,'Health Products &amp; Equipment'!BU:BU)+SUMIF('Other Pharma &amp; Health Products'!$C:$C,$B186,'Other Pharma &amp; Health Products'!BU:BU)+SUMIF('PSM Costs'!$C:$C,$B186,'PSM Costs'!BU:BU),"")</f>
        <v/>
      </c>
      <c r="R186" s="176" t="str">
        <f t="shared" ca="1" si="19"/>
        <v/>
      </c>
    </row>
    <row r="187" spans="1:18" hidden="1" x14ac:dyDescent="0.2">
      <c r="A187" s="107">
        <v>180</v>
      </c>
      <c r="B187" s="107" t="str">
        <f ca="1">IFERROR(VLOOKUP(A187,'Rank unique CI-Prod-Spec'!I:J,2,FALSE),"")</f>
        <v/>
      </c>
      <c r="C187" s="122" t="str">
        <f ca="1">IFERROR(VLOOKUP(LEFT(B187,FIND("--",B187)-1),CatCostInp!D:E,2,FALSE),"")</f>
        <v/>
      </c>
      <c r="D187" s="122" t="str">
        <f ca="1">IFERROR(INDIRECT(ADDRESS(MATCH(VALUE(MID(B187,FIND("--",B187)+2,FIND("---",B187)-FIND("--",B187)-2)),CatProd!G:G,0),2,1,1,"CatProd")),"")</f>
        <v/>
      </c>
      <c r="E187" s="122" t="str">
        <f ca="1">IFERROR(INDIRECT(ADDRESS(MATCH(VALUE(RIGHT(B187,LEN(B187)-FIND("---",B187)-2)),CatProdSpec!I:I,0),3,1,1,"CatProdSpec")),"")</f>
        <v/>
      </c>
      <c r="F187" s="181" t="str">
        <f t="shared" ca="1" si="15"/>
        <v/>
      </c>
      <c r="G187" s="176" t="str">
        <f ca="1">IF(SUMIF(Pharmaceuticals!$C:$C,$B187,Pharmaceuticals!AG:AG)+SUMIF('Health Products &amp; Equipment'!$C:$C,$B187,'Health Products &amp; Equipment'!AG:AG)+SUMIF('Other Pharma &amp; Health Products'!$C:$C,$B187,'Other Pharma &amp; Health Products'!AG:AG)+SUMIF('PSM Costs'!$C:$C,$B187,'PSM Costs'!AG:AG)&gt;0,SUMIF(Pharmaceuticals!$C:$C,$B187,Pharmaceuticals!AG:AG)+SUMIF('Health Products &amp; Equipment'!$C:$C,$B187,'Health Products &amp; Equipment'!AG:AG)+SUMIF('Other Pharma &amp; Health Products'!$C:$C,$B187,'Other Pharma &amp; Health Products'!AG:AG)+SUMIF('PSM Costs'!$C:$C,$B187,'PSM Costs'!AG:AG),"")</f>
        <v/>
      </c>
      <c r="H187" s="176" t="str">
        <f ca="1">IF(SUMIF(Pharmaceuticals!$C:$C,$B187,Pharmaceuticals!AH:AH)+SUMIF('Health Products &amp; Equipment'!$C:$C,$B187,'Health Products &amp; Equipment'!AH:AH)+SUMIF('Other Pharma &amp; Health Products'!$C:$C,$B187,'Other Pharma &amp; Health Products'!AH:AH)+SUMIF('PSM Costs'!$C:$C,$B187,'PSM Costs'!AH:AH)&gt;0,SUMIF(Pharmaceuticals!$C:$C,$B187,Pharmaceuticals!AH:AH)+SUMIF('Health Products &amp; Equipment'!$C:$C,$B187,'Health Products &amp; Equipment'!AH:AH)+SUMIF('Other Pharma &amp; Health Products'!$C:$C,$B187,'Other Pharma &amp; Health Products'!AH:AH)+SUMIF('PSM Costs'!$C:$C,$B187,'PSM Costs'!AH:AH),"")</f>
        <v/>
      </c>
      <c r="I187" s="182" t="str">
        <f t="shared" ca="1" si="16"/>
        <v/>
      </c>
      <c r="J187" s="123" t="str">
        <f ca="1">IF(SUMIF(Pharmaceuticals!$C:$C,$B187,Pharmaceuticals!AT:AT)+SUMIF('Health Products &amp; Equipment'!$C:$C,$B187,'Health Products &amp; Equipment'!AT:AT)+SUMIF('Other Pharma &amp; Health Products'!$C:$C,$B187,'Other Pharma &amp; Health Products'!AT:AT)+SUMIF('PSM Costs'!$C:$C,$B187,'PSM Costs'!AT:AT)&gt;0,SUMIF(Pharmaceuticals!$C:$C,$B187,Pharmaceuticals!AT:AT)+SUMIF('Health Products &amp; Equipment'!$C:$C,$B187,'Health Products &amp; Equipment'!AT:AT)+SUMIF('Other Pharma &amp; Health Products'!$C:$C,$B187,'Other Pharma &amp; Health Products'!AT:AT)+SUMIF('PSM Costs'!$C:$C,$B187,'PSM Costs'!AT:AT),"")</f>
        <v/>
      </c>
      <c r="K187" s="123" t="str">
        <f ca="1">IF(SUMIF(Pharmaceuticals!$C:$C,$B187,Pharmaceuticals!AU:AU)+SUMIF('Health Products &amp; Equipment'!$C:$C,$B187,'Health Products &amp; Equipment'!AU:AU)+SUMIF('Other Pharma &amp; Health Products'!$C:$C,$B187,'Other Pharma &amp; Health Products'!AU:AU)+SUMIF('PSM Costs'!$C:$C,$B187,'PSM Costs'!AU:AU)&gt;0,SUMIF(Pharmaceuticals!$C:$C,$B187,Pharmaceuticals!AU:AU)+SUMIF('Health Products &amp; Equipment'!$C:$C,$B187,'Health Products &amp; Equipment'!AU:AU)+SUMIF('Other Pharma &amp; Health Products'!$C:$C,$B187,'Other Pharma &amp; Health Products'!AU:AU)+SUMIF('PSM Costs'!$C:$C,$B187,'PSM Costs'!AU:AU),"")</f>
        <v/>
      </c>
      <c r="L187" s="181" t="str">
        <f t="shared" ca="1" si="17"/>
        <v/>
      </c>
      <c r="M187" s="176" t="str">
        <f ca="1">IF(SUMIF(Pharmaceuticals!$C:$C,$B187,Pharmaceuticals!BG:BG)+SUMIF('Health Products &amp; Equipment'!$C:$C,$B187,'Health Products &amp; Equipment'!BG:BG)+SUMIF('Other Pharma &amp; Health Products'!$C:$C,$B187,'Other Pharma &amp; Health Products'!BG:BG)+SUMIF('PSM Costs'!$C:$C,$B187,'PSM Costs'!BG:BG)&gt;0,SUMIF(Pharmaceuticals!$C:$C,$B187,Pharmaceuticals!BG:BG)+SUMIF('Health Products &amp; Equipment'!$C:$C,$B187,'Health Products &amp; Equipment'!BG:BG)+SUMIF('Other Pharma &amp; Health Products'!$C:$C,$B187,'Other Pharma &amp; Health Products'!BG:BG)+SUMIF('PSM Costs'!$C:$C,$B187,'PSM Costs'!BG:BG),"")</f>
        <v/>
      </c>
      <c r="N187" s="176" t="str">
        <f ca="1">IF(SUMIF(Pharmaceuticals!$C:$C,$B187,Pharmaceuticals!BH:BH)+SUMIF('Health Products &amp; Equipment'!$C:$C,$B187,'Health Products &amp; Equipment'!BH:BH)+SUMIF('Other Pharma &amp; Health Products'!$C:$C,$B187,'Other Pharma &amp; Health Products'!BH:BH)+SUMIF('PSM Costs'!$C:$C,$B187,'PSM Costs'!BH:BH)&gt;0,SUMIF(Pharmaceuticals!$C:$C,$B187,Pharmaceuticals!BH:BH)+SUMIF('Health Products &amp; Equipment'!$C:$C,$B187,'Health Products &amp; Equipment'!BH:BH)+SUMIF('Other Pharma &amp; Health Products'!$C:$C,$B187,'Other Pharma &amp; Health Products'!BH:BH)+SUMIF('PSM Costs'!$C:$C,$B187,'PSM Costs'!BH:BH),"")</f>
        <v/>
      </c>
      <c r="O187" s="182" t="str">
        <f t="shared" ca="1" si="18"/>
        <v/>
      </c>
      <c r="P187" s="123" t="str">
        <f ca="1">IF(SUMIF(Pharmaceuticals!$C:$C,$B187,Pharmaceuticals!BT:BT)+SUMIF('Health Products &amp; Equipment'!$C:$C,$B187,'Health Products &amp; Equipment'!BT:BT)+SUMIF('Other Pharma &amp; Health Products'!$C:$C,$B187,'Other Pharma &amp; Health Products'!BT:BT)+SUMIF('PSM Costs'!$C:$C,$B187,'PSM Costs'!BT:BT)&gt;0,SUMIF(Pharmaceuticals!$C:$C,$B187,Pharmaceuticals!BT:BT)+SUMIF('Health Products &amp; Equipment'!$C:$C,$B187,'Health Products &amp; Equipment'!BT:BT)+SUMIF('Other Pharma &amp; Health Products'!$C:$C,$B187,'Other Pharma &amp; Health Products'!BT:BT)+SUMIF('PSM Costs'!$C:$C,$B187,'PSM Costs'!BT:BT),"")</f>
        <v/>
      </c>
      <c r="Q187" s="123" t="str">
        <f ca="1">IF(SUMIF(Pharmaceuticals!$C:$C,$B187,Pharmaceuticals!BU:BU)+SUMIF('Health Products &amp; Equipment'!$C:$C,$B187,'Health Products &amp; Equipment'!BU:BU)+SUMIF('Other Pharma &amp; Health Products'!$C:$C,$B187,'Other Pharma &amp; Health Products'!BU:BU)+SUMIF('PSM Costs'!$C:$C,$B187,'PSM Costs'!BU:BU)&gt;0,SUMIF(Pharmaceuticals!$C:$C,$B187,Pharmaceuticals!BU:BU)+SUMIF('Health Products &amp; Equipment'!$C:$C,$B187,'Health Products &amp; Equipment'!BU:BU)+SUMIF('Other Pharma &amp; Health Products'!$C:$C,$B187,'Other Pharma &amp; Health Products'!BU:BU)+SUMIF('PSM Costs'!$C:$C,$B187,'PSM Costs'!BU:BU),"")</f>
        <v/>
      </c>
      <c r="R187" s="176" t="str">
        <f t="shared" ca="1" si="19"/>
        <v/>
      </c>
    </row>
    <row r="188" spans="1:18" hidden="1" x14ac:dyDescent="0.2">
      <c r="A188" s="107">
        <v>181</v>
      </c>
      <c r="B188" s="107" t="str">
        <f ca="1">IFERROR(VLOOKUP(A188,'Rank unique CI-Prod-Spec'!I:J,2,FALSE),"")</f>
        <v/>
      </c>
      <c r="C188" s="122" t="str">
        <f ca="1">IFERROR(VLOOKUP(LEFT(B188,FIND("--",B188)-1),CatCostInp!D:E,2,FALSE),"")</f>
        <v/>
      </c>
      <c r="D188" s="122" t="str">
        <f ca="1">IFERROR(INDIRECT(ADDRESS(MATCH(VALUE(MID(B188,FIND("--",B188)+2,FIND("---",B188)-FIND("--",B188)-2)),CatProd!G:G,0),2,1,1,"CatProd")),"")</f>
        <v/>
      </c>
      <c r="E188" s="122" t="str">
        <f ca="1">IFERROR(INDIRECT(ADDRESS(MATCH(VALUE(RIGHT(B188,LEN(B188)-FIND("---",B188)-2)),CatProdSpec!I:I,0),3,1,1,"CatProdSpec")),"")</f>
        <v/>
      </c>
      <c r="F188" s="181" t="str">
        <f t="shared" ca="1" si="15"/>
        <v/>
      </c>
      <c r="G188" s="176" t="str">
        <f ca="1">IF(SUMIF(Pharmaceuticals!$C:$C,$B188,Pharmaceuticals!AG:AG)+SUMIF('Health Products &amp; Equipment'!$C:$C,$B188,'Health Products &amp; Equipment'!AG:AG)+SUMIF('Other Pharma &amp; Health Products'!$C:$C,$B188,'Other Pharma &amp; Health Products'!AG:AG)+SUMIF('PSM Costs'!$C:$C,$B188,'PSM Costs'!AG:AG)&gt;0,SUMIF(Pharmaceuticals!$C:$C,$B188,Pharmaceuticals!AG:AG)+SUMIF('Health Products &amp; Equipment'!$C:$C,$B188,'Health Products &amp; Equipment'!AG:AG)+SUMIF('Other Pharma &amp; Health Products'!$C:$C,$B188,'Other Pharma &amp; Health Products'!AG:AG)+SUMIF('PSM Costs'!$C:$C,$B188,'PSM Costs'!AG:AG),"")</f>
        <v/>
      </c>
      <c r="H188" s="176" t="str">
        <f ca="1">IF(SUMIF(Pharmaceuticals!$C:$C,$B188,Pharmaceuticals!AH:AH)+SUMIF('Health Products &amp; Equipment'!$C:$C,$B188,'Health Products &amp; Equipment'!AH:AH)+SUMIF('Other Pharma &amp; Health Products'!$C:$C,$B188,'Other Pharma &amp; Health Products'!AH:AH)+SUMIF('PSM Costs'!$C:$C,$B188,'PSM Costs'!AH:AH)&gt;0,SUMIF(Pharmaceuticals!$C:$C,$B188,Pharmaceuticals!AH:AH)+SUMIF('Health Products &amp; Equipment'!$C:$C,$B188,'Health Products &amp; Equipment'!AH:AH)+SUMIF('Other Pharma &amp; Health Products'!$C:$C,$B188,'Other Pharma &amp; Health Products'!AH:AH)+SUMIF('PSM Costs'!$C:$C,$B188,'PSM Costs'!AH:AH),"")</f>
        <v/>
      </c>
      <c r="I188" s="182" t="str">
        <f t="shared" ca="1" si="16"/>
        <v/>
      </c>
      <c r="J188" s="123" t="str">
        <f ca="1">IF(SUMIF(Pharmaceuticals!$C:$C,$B188,Pharmaceuticals!AT:AT)+SUMIF('Health Products &amp; Equipment'!$C:$C,$B188,'Health Products &amp; Equipment'!AT:AT)+SUMIF('Other Pharma &amp; Health Products'!$C:$C,$B188,'Other Pharma &amp; Health Products'!AT:AT)+SUMIF('PSM Costs'!$C:$C,$B188,'PSM Costs'!AT:AT)&gt;0,SUMIF(Pharmaceuticals!$C:$C,$B188,Pharmaceuticals!AT:AT)+SUMIF('Health Products &amp; Equipment'!$C:$C,$B188,'Health Products &amp; Equipment'!AT:AT)+SUMIF('Other Pharma &amp; Health Products'!$C:$C,$B188,'Other Pharma &amp; Health Products'!AT:AT)+SUMIF('PSM Costs'!$C:$C,$B188,'PSM Costs'!AT:AT),"")</f>
        <v/>
      </c>
      <c r="K188" s="123" t="str">
        <f ca="1">IF(SUMIF(Pharmaceuticals!$C:$C,$B188,Pharmaceuticals!AU:AU)+SUMIF('Health Products &amp; Equipment'!$C:$C,$B188,'Health Products &amp; Equipment'!AU:AU)+SUMIF('Other Pharma &amp; Health Products'!$C:$C,$B188,'Other Pharma &amp; Health Products'!AU:AU)+SUMIF('PSM Costs'!$C:$C,$B188,'PSM Costs'!AU:AU)&gt;0,SUMIF(Pharmaceuticals!$C:$C,$B188,Pharmaceuticals!AU:AU)+SUMIF('Health Products &amp; Equipment'!$C:$C,$B188,'Health Products &amp; Equipment'!AU:AU)+SUMIF('Other Pharma &amp; Health Products'!$C:$C,$B188,'Other Pharma &amp; Health Products'!AU:AU)+SUMIF('PSM Costs'!$C:$C,$B188,'PSM Costs'!AU:AU),"")</f>
        <v/>
      </c>
      <c r="L188" s="181" t="str">
        <f t="shared" ca="1" si="17"/>
        <v/>
      </c>
      <c r="M188" s="176" t="str">
        <f ca="1">IF(SUMIF(Pharmaceuticals!$C:$C,$B188,Pharmaceuticals!BG:BG)+SUMIF('Health Products &amp; Equipment'!$C:$C,$B188,'Health Products &amp; Equipment'!BG:BG)+SUMIF('Other Pharma &amp; Health Products'!$C:$C,$B188,'Other Pharma &amp; Health Products'!BG:BG)+SUMIF('PSM Costs'!$C:$C,$B188,'PSM Costs'!BG:BG)&gt;0,SUMIF(Pharmaceuticals!$C:$C,$B188,Pharmaceuticals!BG:BG)+SUMIF('Health Products &amp; Equipment'!$C:$C,$B188,'Health Products &amp; Equipment'!BG:BG)+SUMIF('Other Pharma &amp; Health Products'!$C:$C,$B188,'Other Pharma &amp; Health Products'!BG:BG)+SUMIF('PSM Costs'!$C:$C,$B188,'PSM Costs'!BG:BG),"")</f>
        <v/>
      </c>
      <c r="N188" s="176" t="str">
        <f ca="1">IF(SUMIF(Pharmaceuticals!$C:$C,$B188,Pharmaceuticals!BH:BH)+SUMIF('Health Products &amp; Equipment'!$C:$C,$B188,'Health Products &amp; Equipment'!BH:BH)+SUMIF('Other Pharma &amp; Health Products'!$C:$C,$B188,'Other Pharma &amp; Health Products'!BH:BH)+SUMIF('PSM Costs'!$C:$C,$B188,'PSM Costs'!BH:BH)&gt;0,SUMIF(Pharmaceuticals!$C:$C,$B188,Pharmaceuticals!BH:BH)+SUMIF('Health Products &amp; Equipment'!$C:$C,$B188,'Health Products &amp; Equipment'!BH:BH)+SUMIF('Other Pharma &amp; Health Products'!$C:$C,$B188,'Other Pharma &amp; Health Products'!BH:BH)+SUMIF('PSM Costs'!$C:$C,$B188,'PSM Costs'!BH:BH),"")</f>
        <v/>
      </c>
      <c r="O188" s="182" t="str">
        <f t="shared" ca="1" si="18"/>
        <v/>
      </c>
      <c r="P188" s="123" t="str">
        <f ca="1">IF(SUMIF(Pharmaceuticals!$C:$C,$B188,Pharmaceuticals!BT:BT)+SUMIF('Health Products &amp; Equipment'!$C:$C,$B188,'Health Products &amp; Equipment'!BT:BT)+SUMIF('Other Pharma &amp; Health Products'!$C:$C,$B188,'Other Pharma &amp; Health Products'!BT:BT)+SUMIF('PSM Costs'!$C:$C,$B188,'PSM Costs'!BT:BT)&gt;0,SUMIF(Pharmaceuticals!$C:$C,$B188,Pharmaceuticals!BT:BT)+SUMIF('Health Products &amp; Equipment'!$C:$C,$B188,'Health Products &amp; Equipment'!BT:BT)+SUMIF('Other Pharma &amp; Health Products'!$C:$C,$B188,'Other Pharma &amp; Health Products'!BT:BT)+SUMIF('PSM Costs'!$C:$C,$B188,'PSM Costs'!BT:BT),"")</f>
        <v/>
      </c>
      <c r="Q188" s="123" t="str">
        <f ca="1">IF(SUMIF(Pharmaceuticals!$C:$C,$B188,Pharmaceuticals!BU:BU)+SUMIF('Health Products &amp; Equipment'!$C:$C,$B188,'Health Products &amp; Equipment'!BU:BU)+SUMIF('Other Pharma &amp; Health Products'!$C:$C,$B188,'Other Pharma &amp; Health Products'!BU:BU)+SUMIF('PSM Costs'!$C:$C,$B188,'PSM Costs'!BU:BU)&gt;0,SUMIF(Pharmaceuticals!$C:$C,$B188,Pharmaceuticals!BU:BU)+SUMIF('Health Products &amp; Equipment'!$C:$C,$B188,'Health Products &amp; Equipment'!BU:BU)+SUMIF('Other Pharma &amp; Health Products'!$C:$C,$B188,'Other Pharma &amp; Health Products'!BU:BU)+SUMIF('PSM Costs'!$C:$C,$B188,'PSM Costs'!BU:BU),"")</f>
        <v/>
      </c>
      <c r="R188" s="176" t="str">
        <f t="shared" ca="1" si="19"/>
        <v/>
      </c>
    </row>
    <row r="189" spans="1:18" hidden="1" x14ac:dyDescent="0.2">
      <c r="A189" s="107">
        <v>182</v>
      </c>
      <c r="B189" s="107" t="str">
        <f ca="1">IFERROR(VLOOKUP(A189,'Rank unique CI-Prod-Spec'!I:J,2,FALSE),"")</f>
        <v/>
      </c>
      <c r="C189" s="122" t="str">
        <f ca="1">IFERROR(VLOOKUP(LEFT(B189,FIND("--",B189)-1),CatCostInp!D:E,2,FALSE),"")</f>
        <v/>
      </c>
      <c r="D189" s="122" t="str">
        <f ca="1">IFERROR(INDIRECT(ADDRESS(MATCH(VALUE(MID(B189,FIND("--",B189)+2,FIND("---",B189)-FIND("--",B189)-2)),CatProd!G:G,0),2,1,1,"CatProd")),"")</f>
        <v/>
      </c>
      <c r="E189" s="122" t="str">
        <f ca="1">IFERROR(INDIRECT(ADDRESS(MATCH(VALUE(RIGHT(B189,LEN(B189)-FIND("---",B189)-2)),CatProdSpec!I:I,0),3,1,1,"CatProdSpec")),"")</f>
        <v/>
      </c>
      <c r="F189" s="181" t="str">
        <f t="shared" ca="1" si="15"/>
        <v/>
      </c>
      <c r="G189" s="176" t="str">
        <f ca="1">IF(SUMIF(Pharmaceuticals!$C:$C,$B189,Pharmaceuticals!AG:AG)+SUMIF('Health Products &amp; Equipment'!$C:$C,$B189,'Health Products &amp; Equipment'!AG:AG)+SUMIF('Other Pharma &amp; Health Products'!$C:$C,$B189,'Other Pharma &amp; Health Products'!AG:AG)+SUMIF('PSM Costs'!$C:$C,$B189,'PSM Costs'!AG:AG)&gt;0,SUMIF(Pharmaceuticals!$C:$C,$B189,Pharmaceuticals!AG:AG)+SUMIF('Health Products &amp; Equipment'!$C:$C,$B189,'Health Products &amp; Equipment'!AG:AG)+SUMIF('Other Pharma &amp; Health Products'!$C:$C,$B189,'Other Pharma &amp; Health Products'!AG:AG)+SUMIF('PSM Costs'!$C:$C,$B189,'PSM Costs'!AG:AG),"")</f>
        <v/>
      </c>
      <c r="H189" s="176" t="str">
        <f ca="1">IF(SUMIF(Pharmaceuticals!$C:$C,$B189,Pharmaceuticals!AH:AH)+SUMIF('Health Products &amp; Equipment'!$C:$C,$B189,'Health Products &amp; Equipment'!AH:AH)+SUMIF('Other Pharma &amp; Health Products'!$C:$C,$B189,'Other Pharma &amp; Health Products'!AH:AH)+SUMIF('PSM Costs'!$C:$C,$B189,'PSM Costs'!AH:AH)&gt;0,SUMIF(Pharmaceuticals!$C:$C,$B189,Pharmaceuticals!AH:AH)+SUMIF('Health Products &amp; Equipment'!$C:$C,$B189,'Health Products &amp; Equipment'!AH:AH)+SUMIF('Other Pharma &amp; Health Products'!$C:$C,$B189,'Other Pharma &amp; Health Products'!AH:AH)+SUMIF('PSM Costs'!$C:$C,$B189,'PSM Costs'!AH:AH),"")</f>
        <v/>
      </c>
      <c r="I189" s="182" t="str">
        <f t="shared" ca="1" si="16"/>
        <v/>
      </c>
      <c r="J189" s="123" t="str">
        <f ca="1">IF(SUMIF(Pharmaceuticals!$C:$C,$B189,Pharmaceuticals!AT:AT)+SUMIF('Health Products &amp; Equipment'!$C:$C,$B189,'Health Products &amp; Equipment'!AT:AT)+SUMIF('Other Pharma &amp; Health Products'!$C:$C,$B189,'Other Pharma &amp; Health Products'!AT:AT)+SUMIF('PSM Costs'!$C:$C,$B189,'PSM Costs'!AT:AT)&gt;0,SUMIF(Pharmaceuticals!$C:$C,$B189,Pharmaceuticals!AT:AT)+SUMIF('Health Products &amp; Equipment'!$C:$C,$B189,'Health Products &amp; Equipment'!AT:AT)+SUMIF('Other Pharma &amp; Health Products'!$C:$C,$B189,'Other Pharma &amp; Health Products'!AT:AT)+SUMIF('PSM Costs'!$C:$C,$B189,'PSM Costs'!AT:AT),"")</f>
        <v/>
      </c>
      <c r="K189" s="123" t="str">
        <f ca="1">IF(SUMIF(Pharmaceuticals!$C:$C,$B189,Pharmaceuticals!AU:AU)+SUMIF('Health Products &amp; Equipment'!$C:$C,$B189,'Health Products &amp; Equipment'!AU:AU)+SUMIF('Other Pharma &amp; Health Products'!$C:$C,$B189,'Other Pharma &amp; Health Products'!AU:AU)+SUMIF('PSM Costs'!$C:$C,$B189,'PSM Costs'!AU:AU)&gt;0,SUMIF(Pharmaceuticals!$C:$C,$B189,Pharmaceuticals!AU:AU)+SUMIF('Health Products &amp; Equipment'!$C:$C,$B189,'Health Products &amp; Equipment'!AU:AU)+SUMIF('Other Pharma &amp; Health Products'!$C:$C,$B189,'Other Pharma &amp; Health Products'!AU:AU)+SUMIF('PSM Costs'!$C:$C,$B189,'PSM Costs'!AU:AU),"")</f>
        <v/>
      </c>
      <c r="L189" s="181" t="str">
        <f t="shared" ca="1" si="17"/>
        <v/>
      </c>
      <c r="M189" s="176" t="str">
        <f ca="1">IF(SUMIF(Pharmaceuticals!$C:$C,$B189,Pharmaceuticals!BG:BG)+SUMIF('Health Products &amp; Equipment'!$C:$C,$B189,'Health Products &amp; Equipment'!BG:BG)+SUMIF('Other Pharma &amp; Health Products'!$C:$C,$B189,'Other Pharma &amp; Health Products'!BG:BG)+SUMIF('PSM Costs'!$C:$C,$B189,'PSM Costs'!BG:BG)&gt;0,SUMIF(Pharmaceuticals!$C:$C,$B189,Pharmaceuticals!BG:BG)+SUMIF('Health Products &amp; Equipment'!$C:$C,$B189,'Health Products &amp; Equipment'!BG:BG)+SUMIF('Other Pharma &amp; Health Products'!$C:$C,$B189,'Other Pharma &amp; Health Products'!BG:BG)+SUMIF('PSM Costs'!$C:$C,$B189,'PSM Costs'!BG:BG),"")</f>
        <v/>
      </c>
      <c r="N189" s="176" t="str">
        <f ca="1">IF(SUMIF(Pharmaceuticals!$C:$C,$B189,Pharmaceuticals!BH:BH)+SUMIF('Health Products &amp; Equipment'!$C:$C,$B189,'Health Products &amp; Equipment'!BH:BH)+SUMIF('Other Pharma &amp; Health Products'!$C:$C,$B189,'Other Pharma &amp; Health Products'!BH:BH)+SUMIF('PSM Costs'!$C:$C,$B189,'PSM Costs'!BH:BH)&gt;0,SUMIF(Pharmaceuticals!$C:$C,$B189,Pharmaceuticals!BH:BH)+SUMIF('Health Products &amp; Equipment'!$C:$C,$B189,'Health Products &amp; Equipment'!BH:BH)+SUMIF('Other Pharma &amp; Health Products'!$C:$C,$B189,'Other Pharma &amp; Health Products'!BH:BH)+SUMIF('PSM Costs'!$C:$C,$B189,'PSM Costs'!BH:BH),"")</f>
        <v/>
      </c>
      <c r="O189" s="182" t="str">
        <f t="shared" ca="1" si="18"/>
        <v/>
      </c>
      <c r="P189" s="123" t="str">
        <f ca="1">IF(SUMIF(Pharmaceuticals!$C:$C,$B189,Pharmaceuticals!BT:BT)+SUMIF('Health Products &amp; Equipment'!$C:$C,$B189,'Health Products &amp; Equipment'!BT:BT)+SUMIF('Other Pharma &amp; Health Products'!$C:$C,$B189,'Other Pharma &amp; Health Products'!BT:BT)+SUMIF('PSM Costs'!$C:$C,$B189,'PSM Costs'!BT:BT)&gt;0,SUMIF(Pharmaceuticals!$C:$C,$B189,Pharmaceuticals!BT:BT)+SUMIF('Health Products &amp; Equipment'!$C:$C,$B189,'Health Products &amp; Equipment'!BT:BT)+SUMIF('Other Pharma &amp; Health Products'!$C:$C,$B189,'Other Pharma &amp; Health Products'!BT:BT)+SUMIF('PSM Costs'!$C:$C,$B189,'PSM Costs'!BT:BT),"")</f>
        <v/>
      </c>
      <c r="Q189" s="123" t="str">
        <f ca="1">IF(SUMIF(Pharmaceuticals!$C:$C,$B189,Pharmaceuticals!BU:BU)+SUMIF('Health Products &amp; Equipment'!$C:$C,$B189,'Health Products &amp; Equipment'!BU:BU)+SUMIF('Other Pharma &amp; Health Products'!$C:$C,$B189,'Other Pharma &amp; Health Products'!BU:BU)+SUMIF('PSM Costs'!$C:$C,$B189,'PSM Costs'!BU:BU)&gt;0,SUMIF(Pharmaceuticals!$C:$C,$B189,Pharmaceuticals!BU:BU)+SUMIF('Health Products &amp; Equipment'!$C:$C,$B189,'Health Products &amp; Equipment'!BU:BU)+SUMIF('Other Pharma &amp; Health Products'!$C:$C,$B189,'Other Pharma &amp; Health Products'!BU:BU)+SUMIF('PSM Costs'!$C:$C,$B189,'PSM Costs'!BU:BU),"")</f>
        <v/>
      </c>
      <c r="R189" s="176" t="str">
        <f t="shared" ca="1" si="19"/>
        <v/>
      </c>
    </row>
    <row r="190" spans="1:18" hidden="1" x14ac:dyDescent="0.2">
      <c r="A190" s="107">
        <v>183</v>
      </c>
      <c r="B190" s="107" t="str">
        <f ca="1">IFERROR(VLOOKUP(A190,'Rank unique CI-Prod-Spec'!I:J,2,FALSE),"")</f>
        <v/>
      </c>
      <c r="C190" s="122" t="str">
        <f ca="1">IFERROR(VLOOKUP(LEFT(B190,FIND("--",B190)-1),CatCostInp!D:E,2,FALSE),"")</f>
        <v/>
      </c>
      <c r="D190" s="122" t="str">
        <f ca="1">IFERROR(INDIRECT(ADDRESS(MATCH(VALUE(MID(B190,FIND("--",B190)+2,FIND("---",B190)-FIND("--",B190)-2)),CatProd!G:G,0),2,1,1,"CatProd")),"")</f>
        <v/>
      </c>
      <c r="E190" s="122" t="str">
        <f ca="1">IFERROR(INDIRECT(ADDRESS(MATCH(VALUE(RIGHT(B190,LEN(B190)-FIND("---",B190)-2)),CatProdSpec!I:I,0),3,1,1,"CatProdSpec")),"")</f>
        <v/>
      </c>
      <c r="F190" s="181" t="str">
        <f t="shared" ca="1" si="15"/>
        <v/>
      </c>
      <c r="G190" s="176" t="str">
        <f ca="1">IF(SUMIF(Pharmaceuticals!$C:$C,$B190,Pharmaceuticals!AG:AG)+SUMIF('Health Products &amp; Equipment'!$C:$C,$B190,'Health Products &amp; Equipment'!AG:AG)+SUMIF('Other Pharma &amp; Health Products'!$C:$C,$B190,'Other Pharma &amp; Health Products'!AG:AG)+SUMIF('PSM Costs'!$C:$C,$B190,'PSM Costs'!AG:AG)&gt;0,SUMIF(Pharmaceuticals!$C:$C,$B190,Pharmaceuticals!AG:AG)+SUMIF('Health Products &amp; Equipment'!$C:$C,$B190,'Health Products &amp; Equipment'!AG:AG)+SUMIF('Other Pharma &amp; Health Products'!$C:$C,$B190,'Other Pharma &amp; Health Products'!AG:AG)+SUMIF('PSM Costs'!$C:$C,$B190,'PSM Costs'!AG:AG),"")</f>
        <v/>
      </c>
      <c r="H190" s="176" t="str">
        <f ca="1">IF(SUMIF(Pharmaceuticals!$C:$C,$B190,Pharmaceuticals!AH:AH)+SUMIF('Health Products &amp; Equipment'!$C:$C,$B190,'Health Products &amp; Equipment'!AH:AH)+SUMIF('Other Pharma &amp; Health Products'!$C:$C,$B190,'Other Pharma &amp; Health Products'!AH:AH)+SUMIF('PSM Costs'!$C:$C,$B190,'PSM Costs'!AH:AH)&gt;0,SUMIF(Pharmaceuticals!$C:$C,$B190,Pharmaceuticals!AH:AH)+SUMIF('Health Products &amp; Equipment'!$C:$C,$B190,'Health Products &amp; Equipment'!AH:AH)+SUMIF('Other Pharma &amp; Health Products'!$C:$C,$B190,'Other Pharma &amp; Health Products'!AH:AH)+SUMIF('PSM Costs'!$C:$C,$B190,'PSM Costs'!AH:AH),"")</f>
        <v/>
      </c>
      <c r="I190" s="182" t="str">
        <f t="shared" ca="1" si="16"/>
        <v/>
      </c>
      <c r="J190" s="123" t="str">
        <f ca="1">IF(SUMIF(Pharmaceuticals!$C:$C,$B190,Pharmaceuticals!AT:AT)+SUMIF('Health Products &amp; Equipment'!$C:$C,$B190,'Health Products &amp; Equipment'!AT:AT)+SUMIF('Other Pharma &amp; Health Products'!$C:$C,$B190,'Other Pharma &amp; Health Products'!AT:AT)+SUMIF('PSM Costs'!$C:$C,$B190,'PSM Costs'!AT:AT)&gt;0,SUMIF(Pharmaceuticals!$C:$C,$B190,Pharmaceuticals!AT:AT)+SUMIF('Health Products &amp; Equipment'!$C:$C,$B190,'Health Products &amp; Equipment'!AT:AT)+SUMIF('Other Pharma &amp; Health Products'!$C:$C,$B190,'Other Pharma &amp; Health Products'!AT:AT)+SUMIF('PSM Costs'!$C:$C,$B190,'PSM Costs'!AT:AT),"")</f>
        <v/>
      </c>
      <c r="K190" s="123" t="str">
        <f ca="1">IF(SUMIF(Pharmaceuticals!$C:$C,$B190,Pharmaceuticals!AU:AU)+SUMIF('Health Products &amp; Equipment'!$C:$C,$B190,'Health Products &amp; Equipment'!AU:AU)+SUMIF('Other Pharma &amp; Health Products'!$C:$C,$B190,'Other Pharma &amp; Health Products'!AU:AU)+SUMIF('PSM Costs'!$C:$C,$B190,'PSM Costs'!AU:AU)&gt;0,SUMIF(Pharmaceuticals!$C:$C,$B190,Pharmaceuticals!AU:AU)+SUMIF('Health Products &amp; Equipment'!$C:$C,$B190,'Health Products &amp; Equipment'!AU:AU)+SUMIF('Other Pharma &amp; Health Products'!$C:$C,$B190,'Other Pharma &amp; Health Products'!AU:AU)+SUMIF('PSM Costs'!$C:$C,$B190,'PSM Costs'!AU:AU),"")</f>
        <v/>
      </c>
      <c r="L190" s="181" t="str">
        <f t="shared" ca="1" si="17"/>
        <v/>
      </c>
      <c r="M190" s="176" t="str">
        <f ca="1">IF(SUMIF(Pharmaceuticals!$C:$C,$B190,Pharmaceuticals!BG:BG)+SUMIF('Health Products &amp; Equipment'!$C:$C,$B190,'Health Products &amp; Equipment'!BG:BG)+SUMIF('Other Pharma &amp; Health Products'!$C:$C,$B190,'Other Pharma &amp; Health Products'!BG:BG)+SUMIF('PSM Costs'!$C:$C,$B190,'PSM Costs'!BG:BG)&gt;0,SUMIF(Pharmaceuticals!$C:$C,$B190,Pharmaceuticals!BG:BG)+SUMIF('Health Products &amp; Equipment'!$C:$C,$B190,'Health Products &amp; Equipment'!BG:BG)+SUMIF('Other Pharma &amp; Health Products'!$C:$C,$B190,'Other Pharma &amp; Health Products'!BG:BG)+SUMIF('PSM Costs'!$C:$C,$B190,'PSM Costs'!BG:BG),"")</f>
        <v/>
      </c>
      <c r="N190" s="176" t="str">
        <f ca="1">IF(SUMIF(Pharmaceuticals!$C:$C,$B190,Pharmaceuticals!BH:BH)+SUMIF('Health Products &amp; Equipment'!$C:$C,$B190,'Health Products &amp; Equipment'!BH:BH)+SUMIF('Other Pharma &amp; Health Products'!$C:$C,$B190,'Other Pharma &amp; Health Products'!BH:BH)+SUMIF('PSM Costs'!$C:$C,$B190,'PSM Costs'!BH:BH)&gt;0,SUMIF(Pharmaceuticals!$C:$C,$B190,Pharmaceuticals!BH:BH)+SUMIF('Health Products &amp; Equipment'!$C:$C,$B190,'Health Products &amp; Equipment'!BH:BH)+SUMIF('Other Pharma &amp; Health Products'!$C:$C,$B190,'Other Pharma &amp; Health Products'!BH:BH)+SUMIF('PSM Costs'!$C:$C,$B190,'PSM Costs'!BH:BH),"")</f>
        <v/>
      </c>
      <c r="O190" s="182" t="str">
        <f t="shared" ca="1" si="18"/>
        <v/>
      </c>
      <c r="P190" s="123" t="str">
        <f ca="1">IF(SUMIF(Pharmaceuticals!$C:$C,$B190,Pharmaceuticals!BT:BT)+SUMIF('Health Products &amp; Equipment'!$C:$C,$B190,'Health Products &amp; Equipment'!BT:BT)+SUMIF('Other Pharma &amp; Health Products'!$C:$C,$B190,'Other Pharma &amp; Health Products'!BT:BT)+SUMIF('PSM Costs'!$C:$C,$B190,'PSM Costs'!BT:BT)&gt;0,SUMIF(Pharmaceuticals!$C:$C,$B190,Pharmaceuticals!BT:BT)+SUMIF('Health Products &amp; Equipment'!$C:$C,$B190,'Health Products &amp; Equipment'!BT:BT)+SUMIF('Other Pharma &amp; Health Products'!$C:$C,$B190,'Other Pharma &amp; Health Products'!BT:BT)+SUMIF('PSM Costs'!$C:$C,$B190,'PSM Costs'!BT:BT),"")</f>
        <v/>
      </c>
      <c r="Q190" s="123" t="str">
        <f ca="1">IF(SUMIF(Pharmaceuticals!$C:$C,$B190,Pharmaceuticals!BU:BU)+SUMIF('Health Products &amp; Equipment'!$C:$C,$B190,'Health Products &amp; Equipment'!BU:BU)+SUMIF('Other Pharma &amp; Health Products'!$C:$C,$B190,'Other Pharma &amp; Health Products'!BU:BU)+SUMIF('PSM Costs'!$C:$C,$B190,'PSM Costs'!BU:BU)&gt;0,SUMIF(Pharmaceuticals!$C:$C,$B190,Pharmaceuticals!BU:BU)+SUMIF('Health Products &amp; Equipment'!$C:$C,$B190,'Health Products &amp; Equipment'!BU:BU)+SUMIF('Other Pharma &amp; Health Products'!$C:$C,$B190,'Other Pharma &amp; Health Products'!BU:BU)+SUMIF('PSM Costs'!$C:$C,$B190,'PSM Costs'!BU:BU),"")</f>
        <v/>
      </c>
      <c r="R190" s="176" t="str">
        <f t="shared" ca="1" si="19"/>
        <v/>
      </c>
    </row>
    <row r="191" spans="1:18" hidden="1" x14ac:dyDescent="0.2">
      <c r="A191" s="107">
        <v>184</v>
      </c>
      <c r="B191" s="107" t="str">
        <f ca="1">IFERROR(VLOOKUP(A191,'Rank unique CI-Prod-Spec'!I:J,2,FALSE),"")</f>
        <v/>
      </c>
      <c r="C191" s="122" t="str">
        <f ca="1">IFERROR(VLOOKUP(LEFT(B191,FIND("--",B191)-1),CatCostInp!D:E,2,FALSE),"")</f>
        <v/>
      </c>
      <c r="D191" s="122" t="str">
        <f ca="1">IFERROR(INDIRECT(ADDRESS(MATCH(VALUE(MID(B191,FIND("--",B191)+2,FIND("---",B191)-FIND("--",B191)-2)),CatProd!G:G,0),2,1,1,"CatProd")),"")</f>
        <v/>
      </c>
      <c r="E191" s="122" t="str">
        <f ca="1">IFERROR(INDIRECT(ADDRESS(MATCH(VALUE(RIGHT(B191,LEN(B191)-FIND("---",B191)-2)),CatProdSpec!I:I,0),3,1,1,"CatProdSpec")),"")</f>
        <v/>
      </c>
      <c r="F191" s="181" t="str">
        <f t="shared" ca="1" si="15"/>
        <v/>
      </c>
      <c r="G191" s="176" t="str">
        <f ca="1">IF(SUMIF(Pharmaceuticals!$C:$C,$B191,Pharmaceuticals!AG:AG)+SUMIF('Health Products &amp; Equipment'!$C:$C,$B191,'Health Products &amp; Equipment'!AG:AG)+SUMIF('Other Pharma &amp; Health Products'!$C:$C,$B191,'Other Pharma &amp; Health Products'!AG:AG)+SUMIF('PSM Costs'!$C:$C,$B191,'PSM Costs'!AG:AG)&gt;0,SUMIF(Pharmaceuticals!$C:$C,$B191,Pharmaceuticals!AG:AG)+SUMIF('Health Products &amp; Equipment'!$C:$C,$B191,'Health Products &amp; Equipment'!AG:AG)+SUMIF('Other Pharma &amp; Health Products'!$C:$C,$B191,'Other Pharma &amp; Health Products'!AG:AG)+SUMIF('PSM Costs'!$C:$C,$B191,'PSM Costs'!AG:AG),"")</f>
        <v/>
      </c>
      <c r="H191" s="176" t="str">
        <f ca="1">IF(SUMIF(Pharmaceuticals!$C:$C,$B191,Pharmaceuticals!AH:AH)+SUMIF('Health Products &amp; Equipment'!$C:$C,$B191,'Health Products &amp; Equipment'!AH:AH)+SUMIF('Other Pharma &amp; Health Products'!$C:$C,$B191,'Other Pharma &amp; Health Products'!AH:AH)+SUMIF('PSM Costs'!$C:$C,$B191,'PSM Costs'!AH:AH)&gt;0,SUMIF(Pharmaceuticals!$C:$C,$B191,Pharmaceuticals!AH:AH)+SUMIF('Health Products &amp; Equipment'!$C:$C,$B191,'Health Products &amp; Equipment'!AH:AH)+SUMIF('Other Pharma &amp; Health Products'!$C:$C,$B191,'Other Pharma &amp; Health Products'!AH:AH)+SUMIF('PSM Costs'!$C:$C,$B191,'PSM Costs'!AH:AH),"")</f>
        <v/>
      </c>
      <c r="I191" s="182" t="str">
        <f t="shared" ca="1" si="16"/>
        <v/>
      </c>
      <c r="J191" s="123" t="str">
        <f ca="1">IF(SUMIF(Pharmaceuticals!$C:$C,$B191,Pharmaceuticals!AT:AT)+SUMIF('Health Products &amp; Equipment'!$C:$C,$B191,'Health Products &amp; Equipment'!AT:AT)+SUMIF('Other Pharma &amp; Health Products'!$C:$C,$B191,'Other Pharma &amp; Health Products'!AT:AT)+SUMIF('PSM Costs'!$C:$C,$B191,'PSM Costs'!AT:AT)&gt;0,SUMIF(Pharmaceuticals!$C:$C,$B191,Pharmaceuticals!AT:AT)+SUMIF('Health Products &amp; Equipment'!$C:$C,$B191,'Health Products &amp; Equipment'!AT:AT)+SUMIF('Other Pharma &amp; Health Products'!$C:$C,$B191,'Other Pharma &amp; Health Products'!AT:AT)+SUMIF('PSM Costs'!$C:$C,$B191,'PSM Costs'!AT:AT),"")</f>
        <v/>
      </c>
      <c r="K191" s="123" t="str">
        <f ca="1">IF(SUMIF(Pharmaceuticals!$C:$C,$B191,Pharmaceuticals!AU:AU)+SUMIF('Health Products &amp; Equipment'!$C:$C,$B191,'Health Products &amp; Equipment'!AU:AU)+SUMIF('Other Pharma &amp; Health Products'!$C:$C,$B191,'Other Pharma &amp; Health Products'!AU:AU)+SUMIF('PSM Costs'!$C:$C,$B191,'PSM Costs'!AU:AU)&gt;0,SUMIF(Pharmaceuticals!$C:$C,$B191,Pharmaceuticals!AU:AU)+SUMIF('Health Products &amp; Equipment'!$C:$C,$B191,'Health Products &amp; Equipment'!AU:AU)+SUMIF('Other Pharma &amp; Health Products'!$C:$C,$B191,'Other Pharma &amp; Health Products'!AU:AU)+SUMIF('PSM Costs'!$C:$C,$B191,'PSM Costs'!AU:AU),"")</f>
        <v/>
      </c>
      <c r="L191" s="181" t="str">
        <f t="shared" ca="1" si="17"/>
        <v/>
      </c>
      <c r="M191" s="176" t="str">
        <f ca="1">IF(SUMIF(Pharmaceuticals!$C:$C,$B191,Pharmaceuticals!BG:BG)+SUMIF('Health Products &amp; Equipment'!$C:$C,$B191,'Health Products &amp; Equipment'!BG:BG)+SUMIF('Other Pharma &amp; Health Products'!$C:$C,$B191,'Other Pharma &amp; Health Products'!BG:BG)+SUMIF('PSM Costs'!$C:$C,$B191,'PSM Costs'!BG:BG)&gt;0,SUMIF(Pharmaceuticals!$C:$C,$B191,Pharmaceuticals!BG:BG)+SUMIF('Health Products &amp; Equipment'!$C:$C,$B191,'Health Products &amp; Equipment'!BG:BG)+SUMIF('Other Pharma &amp; Health Products'!$C:$C,$B191,'Other Pharma &amp; Health Products'!BG:BG)+SUMIF('PSM Costs'!$C:$C,$B191,'PSM Costs'!BG:BG),"")</f>
        <v/>
      </c>
      <c r="N191" s="176" t="str">
        <f ca="1">IF(SUMIF(Pharmaceuticals!$C:$C,$B191,Pharmaceuticals!BH:BH)+SUMIF('Health Products &amp; Equipment'!$C:$C,$B191,'Health Products &amp; Equipment'!BH:BH)+SUMIF('Other Pharma &amp; Health Products'!$C:$C,$B191,'Other Pharma &amp; Health Products'!BH:BH)+SUMIF('PSM Costs'!$C:$C,$B191,'PSM Costs'!BH:BH)&gt;0,SUMIF(Pharmaceuticals!$C:$C,$B191,Pharmaceuticals!BH:BH)+SUMIF('Health Products &amp; Equipment'!$C:$C,$B191,'Health Products &amp; Equipment'!BH:BH)+SUMIF('Other Pharma &amp; Health Products'!$C:$C,$B191,'Other Pharma &amp; Health Products'!BH:BH)+SUMIF('PSM Costs'!$C:$C,$B191,'PSM Costs'!BH:BH),"")</f>
        <v/>
      </c>
      <c r="O191" s="182" t="str">
        <f t="shared" ca="1" si="18"/>
        <v/>
      </c>
      <c r="P191" s="123" t="str">
        <f ca="1">IF(SUMIF(Pharmaceuticals!$C:$C,$B191,Pharmaceuticals!BT:BT)+SUMIF('Health Products &amp; Equipment'!$C:$C,$B191,'Health Products &amp; Equipment'!BT:BT)+SUMIF('Other Pharma &amp; Health Products'!$C:$C,$B191,'Other Pharma &amp; Health Products'!BT:BT)+SUMIF('PSM Costs'!$C:$C,$B191,'PSM Costs'!BT:BT)&gt;0,SUMIF(Pharmaceuticals!$C:$C,$B191,Pharmaceuticals!BT:BT)+SUMIF('Health Products &amp; Equipment'!$C:$C,$B191,'Health Products &amp; Equipment'!BT:BT)+SUMIF('Other Pharma &amp; Health Products'!$C:$C,$B191,'Other Pharma &amp; Health Products'!BT:BT)+SUMIF('PSM Costs'!$C:$C,$B191,'PSM Costs'!BT:BT),"")</f>
        <v/>
      </c>
      <c r="Q191" s="123" t="str">
        <f ca="1">IF(SUMIF(Pharmaceuticals!$C:$C,$B191,Pharmaceuticals!BU:BU)+SUMIF('Health Products &amp; Equipment'!$C:$C,$B191,'Health Products &amp; Equipment'!BU:BU)+SUMIF('Other Pharma &amp; Health Products'!$C:$C,$B191,'Other Pharma &amp; Health Products'!BU:BU)+SUMIF('PSM Costs'!$C:$C,$B191,'PSM Costs'!BU:BU)&gt;0,SUMIF(Pharmaceuticals!$C:$C,$B191,Pharmaceuticals!BU:BU)+SUMIF('Health Products &amp; Equipment'!$C:$C,$B191,'Health Products &amp; Equipment'!BU:BU)+SUMIF('Other Pharma &amp; Health Products'!$C:$C,$B191,'Other Pharma &amp; Health Products'!BU:BU)+SUMIF('PSM Costs'!$C:$C,$B191,'PSM Costs'!BU:BU),"")</f>
        <v/>
      </c>
      <c r="R191" s="176" t="str">
        <f t="shared" ca="1" si="19"/>
        <v/>
      </c>
    </row>
    <row r="192" spans="1:18" hidden="1" x14ac:dyDescent="0.2">
      <c r="A192" s="107">
        <v>185</v>
      </c>
      <c r="B192" s="107" t="str">
        <f ca="1">IFERROR(VLOOKUP(A192,'Rank unique CI-Prod-Spec'!I:J,2,FALSE),"")</f>
        <v/>
      </c>
      <c r="C192" s="122" t="str">
        <f ca="1">IFERROR(VLOOKUP(LEFT(B192,FIND("--",B192)-1),CatCostInp!D:E,2,FALSE),"")</f>
        <v/>
      </c>
      <c r="D192" s="122" t="str">
        <f ca="1">IFERROR(INDIRECT(ADDRESS(MATCH(VALUE(MID(B192,FIND("--",B192)+2,FIND("---",B192)-FIND("--",B192)-2)),CatProd!G:G,0),2,1,1,"CatProd")),"")</f>
        <v/>
      </c>
      <c r="E192" s="122" t="str">
        <f ca="1">IFERROR(INDIRECT(ADDRESS(MATCH(VALUE(RIGHT(B192,LEN(B192)-FIND("---",B192)-2)),CatProdSpec!I:I,0),3,1,1,"CatProdSpec")),"")</f>
        <v/>
      </c>
      <c r="F192" s="181" t="str">
        <f t="shared" ca="1" si="15"/>
        <v/>
      </c>
      <c r="G192" s="176" t="str">
        <f ca="1">IF(SUMIF(Pharmaceuticals!$C:$C,$B192,Pharmaceuticals!AG:AG)+SUMIF('Health Products &amp; Equipment'!$C:$C,$B192,'Health Products &amp; Equipment'!AG:AG)+SUMIF('Other Pharma &amp; Health Products'!$C:$C,$B192,'Other Pharma &amp; Health Products'!AG:AG)+SUMIF('PSM Costs'!$C:$C,$B192,'PSM Costs'!AG:AG)&gt;0,SUMIF(Pharmaceuticals!$C:$C,$B192,Pharmaceuticals!AG:AG)+SUMIF('Health Products &amp; Equipment'!$C:$C,$B192,'Health Products &amp; Equipment'!AG:AG)+SUMIF('Other Pharma &amp; Health Products'!$C:$C,$B192,'Other Pharma &amp; Health Products'!AG:AG)+SUMIF('PSM Costs'!$C:$C,$B192,'PSM Costs'!AG:AG),"")</f>
        <v/>
      </c>
      <c r="H192" s="176" t="str">
        <f ca="1">IF(SUMIF(Pharmaceuticals!$C:$C,$B192,Pharmaceuticals!AH:AH)+SUMIF('Health Products &amp; Equipment'!$C:$C,$B192,'Health Products &amp; Equipment'!AH:AH)+SUMIF('Other Pharma &amp; Health Products'!$C:$C,$B192,'Other Pharma &amp; Health Products'!AH:AH)+SUMIF('PSM Costs'!$C:$C,$B192,'PSM Costs'!AH:AH)&gt;0,SUMIF(Pharmaceuticals!$C:$C,$B192,Pharmaceuticals!AH:AH)+SUMIF('Health Products &amp; Equipment'!$C:$C,$B192,'Health Products &amp; Equipment'!AH:AH)+SUMIF('Other Pharma &amp; Health Products'!$C:$C,$B192,'Other Pharma &amp; Health Products'!AH:AH)+SUMIF('PSM Costs'!$C:$C,$B192,'PSM Costs'!AH:AH),"")</f>
        <v/>
      </c>
      <c r="I192" s="182" t="str">
        <f t="shared" ca="1" si="16"/>
        <v/>
      </c>
      <c r="J192" s="123" t="str">
        <f ca="1">IF(SUMIF(Pharmaceuticals!$C:$C,$B192,Pharmaceuticals!AT:AT)+SUMIF('Health Products &amp; Equipment'!$C:$C,$B192,'Health Products &amp; Equipment'!AT:AT)+SUMIF('Other Pharma &amp; Health Products'!$C:$C,$B192,'Other Pharma &amp; Health Products'!AT:AT)+SUMIF('PSM Costs'!$C:$C,$B192,'PSM Costs'!AT:AT)&gt;0,SUMIF(Pharmaceuticals!$C:$C,$B192,Pharmaceuticals!AT:AT)+SUMIF('Health Products &amp; Equipment'!$C:$C,$B192,'Health Products &amp; Equipment'!AT:AT)+SUMIF('Other Pharma &amp; Health Products'!$C:$C,$B192,'Other Pharma &amp; Health Products'!AT:AT)+SUMIF('PSM Costs'!$C:$C,$B192,'PSM Costs'!AT:AT),"")</f>
        <v/>
      </c>
      <c r="K192" s="123" t="str">
        <f ca="1">IF(SUMIF(Pharmaceuticals!$C:$C,$B192,Pharmaceuticals!AU:AU)+SUMIF('Health Products &amp; Equipment'!$C:$C,$B192,'Health Products &amp; Equipment'!AU:AU)+SUMIF('Other Pharma &amp; Health Products'!$C:$C,$B192,'Other Pharma &amp; Health Products'!AU:AU)+SUMIF('PSM Costs'!$C:$C,$B192,'PSM Costs'!AU:AU)&gt;0,SUMIF(Pharmaceuticals!$C:$C,$B192,Pharmaceuticals!AU:AU)+SUMIF('Health Products &amp; Equipment'!$C:$C,$B192,'Health Products &amp; Equipment'!AU:AU)+SUMIF('Other Pharma &amp; Health Products'!$C:$C,$B192,'Other Pharma &amp; Health Products'!AU:AU)+SUMIF('PSM Costs'!$C:$C,$B192,'PSM Costs'!AU:AU),"")</f>
        <v/>
      </c>
      <c r="L192" s="181" t="str">
        <f t="shared" ca="1" si="17"/>
        <v/>
      </c>
      <c r="M192" s="176" t="str">
        <f ca="1">IF(SUMIF(Pharmaceuticals!$C:$C,$B192,Pharmaceuticals!BG:BG)+SUMIF('Health Products &amp; Equipment'!$C:$C,$B192,'Health Products &amp; Equipment'!BG:BG)+SUMIF('Other Pharma &amp; Health Products'!$C:$C,$B192,'Other Pharma &amp; Health Products'!BG:BG)+SUMIF('PSM Costs'!$C:$C,$B192,'PSM Costs'!BG:BG)&gt;0,SUMIF(Pharmaceuticals!$C:$C,$B192,Pharmaceuticals!BG:BG)+SUMIF('Health Products &amp; Equipment'!$C:$C,$B192,'Health Products &amp; Equipment'!BG:BG)+SUMIF('Other Pharma &amp; Health Products'!$C:$C,$B192,'Other Pharma &amp; Health Products'!BG:BG)+SUMIF('PSM Costs'!$C:$C,$B192,'PSM Costs'!BG:BG),"")</f>
        <v/>
      </c>
      <c r="N192" s="176" t="str">
        <f ca="1">IF(SUMIF(Pharmaceuticals!$C:$C,$B192,Pharmaceuticals!BH:BH)+SUMIF('Health Products &amp; Equipment'!$C:$C,$B192,'Health Products &amp; Equipment'!BH:BH)+SUMIF('Other Pharma &amp; Health Products'!$C:$C,$B192,'Other Pharma &amp; Health Products'!BH:BH)+SUMIF('PSM Costs'!$C:$C,$B192,'PSM Costs'!BH:BH)&gt;0,SUMIF(Pharmaceuticals!$C:$C,$B192,Pharmaceuticals!BH:BH)+SUMIF('Health Products &amp; Equipment'!$C:$C,$B192,'Health Products &amp; Equipment'!BH:BH)+SUMIF('Other Pharma &amp; Health Products'!$C:$C,$B192,'Other Pharma &amp; Health Products'!BH:BH)+SUMIF('PSM Costs'!$C:$C,$B192,'PSM Costs'!BH:BH),"")</f>
        <v/>
      </c>
      <c r="O192" s="182" t="str">
        <f t="shared" ca="1" si="18"/>
        <v/>
      </c>
      <c r="P192" s="123" t="str">
        <f ca="1">IF(SUMIF(Pharmaceuticals!$C:$C,$B192,Pharmaceuticals!BT:BT)+SUMIF('Health Products &amp; Equipment'!$C:$C,$B192,'Health Products &amp; Equipment'!BT:BT)+SUMIF('Other Pharma &amp; Health Products'!$C:$C,$B192,'Other Pharma &amp; Health Products'!BT:BT)+SUMIF('PSM Costs'!$C:$C,$B192,'PSM Costs'!BT:BT)&gt;0,SUMIF(Pharmaceuticals!$C:$C,$B192,Pharmaceuticals!BT:BT)+SUMIF('Health Products &amp; Equipment'!$C:$C,$B192,'Health Products &amp; Equipment'!BT:BT)+SUMIF('Other Pharma &amp; Health Products'!$C:$C,$B192,'Other Pharma &amp; Health Products'!BT:BT)+SUMIF('PSM Costs'!$C:$C,$B192,'PSM Costs'!BT:BT),"")</f>
        <v/>
      </c>
      <c r="Q192" s="123" t="str">
        <f ca="1">IF(SUMIF(Pharmaceuticals!$C:$C,$B192,Pharmaceuticals!BU:BU)+SUMIF('Health Products &amp; Equipment'!$C:$C,$B192,'Health Products &amp; Equipment'!BU:BU)+SUMIF('Other Pharma &amp; Health Products'!$C:$C,$B192,'Other Pharma &amp; Health Products'!BU:BU)+SUMIF('PSM Costs'!$C:$C,$B192,'PSM Costs'!BU:BU)&gt;0,SUMIF(Pharmaceuticals!$C:$C,$B192,Pharmaceuticals!BU:BU)+SUMIF('Health Products &amp; Equipment'!$C:$C,$B192,'Health Products &amp; Equipment'!BU:BU)+SUMIF('Other Pharma &amp; Health Products'!$C:$C,$B192,'Other Pharma &amp; Health Products'!BU:BU)+SUMIF('PSM Costs'!$C:$C,$B192,'PSM Costs'!BU:BU),"")</f>
        <v/>
      </c>
      <c r="R192" s="176" t="str">
        <f t="shared" ca="1" si="19"/>
        <v/>
      </c>
    </row>
    <row r="193" spans="1:18" hidden="1" x14ac:dyDescent="0.2">
      <c r="A193" s="107">
        <v>186</v>
      </c>
      <c r="B193" s="107" t="str">
        <f ca="1">IFERROR(VLOOKUP(A193,'Rank unique CI-Prod-Spec'!I:J,2,FALSE),"")</f>
        <v/>
      </c>
      <c r="C193" s="122" t="str">
        <f ca="1">IFERROR(VLOOKUP(LEFT(B193,FIND("--",B193)-1),CatCostInp!D:E,2,FALSE),"")</f>
        <v/>
      </c>
      <c r="D193" s="122" t="str">
        <f ca="1">IFERROR(INDIRECT(ADDRESS(MATCH(VALUE(MID(B193,FIND("--",B193)+2,FIND("---",B193)-FIND("--",B193)-2)),CatProd!G:G,0),2,1,1,"CatProd")),"")</f>
        <v/>
      </c>
      <c r="E193" s="122" t="str">
        <f ca="1">IFERROR(INDIRECT(ADDRESS(MATCH(VALUE(RIGHT(B193,LEN(B193)-FIND("---",B193)-2)),CatProdSpec!I:I,0),3,1,1,"CatProdSpec")),"")</f>
        <v/>
      </c>
      <c r="F193" s="181" t="str">
        <f t="shared" ca="1" si="15"/>
        <v/>
      </c>
      <c r="G193" s="176" t="str">
        <f ca="1">IF(SUMIF(Pharmaceuticals!$C:$C,$B193,Pharmaceuticals!AG:AG)+SUMIF('Health Products &amp; Equipment'!$C:$C,$B193,'Health Products &amp; Equipment'!AG:AG)+SUMIF('Other Pharma &amp; Health Products'!$C:$C,$B193,'Other Pharma &amp; Health Products'!AG:AG)+SUMIF('PSM Costs'!$C:$C,$B193,'PSM Costs'!AG:AG)&gt;0,SUMIF(Pharmaceuticals!$C:$C,$B193,Pharmaceuticals!AG:AG)+SUMIF('Health Products &amp; Equipment'!$C:$C,$B193,'Health Products &amp; Equipment'!AG:AG)+SUMIF('Other Pharma &amp; Health Products'!$C:$C,$B193,'Other Pharma &amp; Health Products'!AG:AG)+SUMIF('PSM Costs'!$C:$C,$B193,'PSM Costs'!AG:AG),"")</f>
        <v/>
      </c>
      <c r="H193" s="176" t="str">
        <f ca="1">IF(SUMIF(Pharmaceuticals!$C:$C,$B193,Pharmaceuticals!AH:AH)+SUMIF('Health Products &amp; Equipment'!$C:$C,$B193,'Health Products &amp; Equipment'!AH:AH)+SUMIF('Other Pharma &amp; Health Products'!$C:$C,$B193,'Other Pharma &amp; Health Products'!AH:AH)+SUMIF('PSM Costs'!$C:$C,$B193,'PSM Costs'!AH:AH)&gt;0,SUMIF(Pharmaceuticals!$C:$C,$B193,Pharmaceuticals!AH:AH)+SUMIF('Health Products &amp; Equipment'!$C:$C,$B193,'Health Products &amp; Equipment'!AH:AH)+SUMIF('Other Pharma &amp; Health Products'!$C:$C,$B193,'Other Pharma &amp; Health Products'!AH:AH)+SUMIF('PSM Costs'!$C:$C,$B193,'PSM Costs'!AH:AH),"")</f>
        <v/>
      </c>
      <c r="I193" s="182" t="str">
        <f t="shared" ca="1" si="16"/>
        <v/>
      </c>
      <c r="J193" s="123" t="str">
        <f ca="1">IF(SUMIF(Pharmaceuticals!$C:$C,$B193,Pharmaceuticals!AT:AT)+SUMIF('Health Products &amp; Equipment'!$C:$C,$B193,'Health Products &amp; Equipment'!AT:AT)+SUMIF('Other Pharma &amp; Health Products'!$C:$C,$B193,'Other Pharma &amp; Health Products'!AT:AT)+SUMIF('PSM Costs'!$C:$C,$B193,'PSM Costs'!AT:AT)&gt;0,SUMIF(Pharmaceuticals!$C:$C,$B193,Pharmaceuticals!AT:AT)+SUMIF('Health Products &amp; Equipment'!$C:$C,$B193,'Health Products &amp; Equipment'!AT:AT)+SUMIF('Other Pharma &amp; Health Products'!$C:$C,$B193,'Other Pharma &amp; Health Products'!AT:AT)+SUMIF('PSM Costs'!$C:$C,$B193,'PSM Costs'!AT:AT),"")</f>
        <v/>
      </c>
      <c r="K193" s="123" t="str">
        <f ca="1">IF(SUMIF(Pharmaceuticals!$C:$C,$B193,Pharmaceuticals!AU:AU)+SUMIF('Health Products &amp; Equipment'!$C:$C,$B193,'Health Products &amp; Equipment'!AU:AU)+SUMIF('Other Pharma &amp; Health Products'!$C:$C,$B193,'Other Pharma &amp; Health Products'!AU:AU)+SUMIF('PSM Costs'!$C:$C,$B193,'PSM Costs'!AU:AU)&gt;0,SUMIF(Pharmaceuticals!$C:$C,$B193,Pharmaceuticals!AU:AU)+SUMIF('Health Products &amp; Equipment'!$C:$C,$B193,'Health Products &amp; Equipment'!AU:AU)+SUMIF('Other Pharma &amp; Health Products'!$C:$C,$B193,'Other Pharma &amp; Health Products'!AU:AU)+SUMIF('PSM Costs'!$C:$C,$B193,'PSM Costs'!AU:AU),"")</f>
        <v/>
      </c>
      <c r="L193" s="181" t="str">
        <f t="shared" ca="1" si="17"/>
        <v/>
      </c>
      <c r="M193" s="176" t="str">
        <f ca="1">IF(SUMIF(Pharmaceuticals!$C:$C,$B193,Pharmaceuticals!BG:BG)+SUMIF('Health Products &amp; Equipment'!$C:$C,$B193,'Health Products &amp; Equipment'!BG:BG)+SUMIF('Other Pharma &amp; Health Products'!$C:$C,$B193,'Other Pharma &amp; Health Products'!BG:BG)+SUMIF('PSM Costs'!$C:$C,$B193,'PSM Costs'!BG:BG)&gt;0,SUMIF(Pharmaceuticals!$C:$C,$B193,Pharmaceuticals!BG:BG)+SUMIF('Health Products &amp; Equipment'!$C:$C,$B193,'Health Products &amp; Equipment'!BG:BG)+SUMIF('Other Pharma &amp; Health Products'!$C:$C,$B193,'Other Pharma &amp; Health Products'!BG:BG)+SUMIF('PSM Costs'!$C:$C,$B193,'PSM Costs'!BG:BG),"")</f>
        <v/>
      </c>
      <c r="N193" s="176" t="str">
        <f ca="1">IF(SUMIF(Pharmaceuticals!$C:$C,$B193,Pharmaceuticals!BH:BH)+SUMIF('Health Products &amp; Equipment'!$C:$C,$B193,'Health Products &amp; Equipment'!BH:BH)+SUMIF('Other Pharma &amp; Health Products'!$C:$C,$B193,'Other Pharma &amp; Health Products'!BH:BH)+SUMIF('PSM Costs'!$C:$C,$B193,'PSM Costs'!BH:BH)&gt;0,SUMIF(Pharmaceuticals!$C:$C,$B193,Pharmaceuticals!BH:BH)+SUMIF('Health Products &amp; Equipment'!$C:$C,$B193,'Health Products &amp; Equipment'!BH:BH)+SUMIF('Other Pharma &amp; Health Products'!$C:$C,$B193,'Other Pharma &amp; Health Products'!BH:BH)+SUMIF('PSM Costs'!$C:$C,$B193,'PSM Costs'!BH:BH),"")</f>
        <v/>
      </c>
      <c r="O193" s="182" t="str">
        <f t="shared" ca="1" si="18"/>
        <v/>
      </c>
      <c r="P193" s="123" t="str">
        <f ca="1">IF(SUMIF(Pharmaceuticals!$C:$C,$B193,Pharmaceuticals!BT:BT)+SUMIF('Health Products &amp; Equipment'!$C:$C,$B193,'Health Products &amp; Equipment'!BT:BT)+SUMIF('Other Pharma &amp; Health Products'!$C:$C,$B193,'Other Pharma &amp; Health Products'!BT:BT)+SUMIF('PSM Costs'!$C:$C,$B193,'PSM Costs'!BT:BT)&gt;0,SUMIF(Pharmaceuticals!$C:$C,$B193,Pharmaceuticals!BT:BT)+SUMIF('Health Products &amp; Equipment'!$C:$C,$B193,'Health Products &amp; Equipment'!BT:BT)+SUMIF('Other Pharma &amp; Health Products'!$C:$C,$B193,'Other Pharma &amp; Health Products'!BT:BT)+SUMIF('PSM Costs'!$C:$C,$B193,'PSM Costs'!BT:BT),"")</f>
        <v/>
      </c>
      <c r="Q193" s="123" t="str">
        <f ca="1">IF(SUMIF(Pharmaceuticals!$C:$C,$B193,Pharmaceuticals!BU:BU)+SUMIF('Health Products &amp; Equipment'!$C:$C,$B193,'Health Products &amp; Equipment'!BU:BU)+SUMIF('Other Pharma &amp; Health Products'!$C:$C,$B193,'Other Pharma &amp; Health Products'!BU:BU)+SUMIF('PSM Costs'!$C:$C,$B193,'PSM Costs'!BU:BU)&gt;0,SUMIF(Pharmaceuticals!$C:$C,$B193,Pharmaceuticals!BU:BU)+SUMIF('Health Products &amp; Equipment'!$C:$C,$B193,'Health Products &amp; Equipment'!BU:BU)+SUMIF('Other Pharma &amp; Health Products'!$C:$C,$B193,'Other Pharma &amp; Health Products'!BU:BU)+SUMIF('PSM Costs'!$C:$C,$B193,'PSM Costs'!BU:BU),"")</f>
        <v/>
      </c>
      <c r="R193" s="176" t="str">
        <f t="shared" ca="1" si="19"/>
        <v/>
      </c>
    </row>
    <row r="194" spans="1:18" hidden="1" x14ac:dyDescent="0.2">
      <c r="A194" s="107">
        <v>187</v>
      </c>
      <c r="B194" s="107" t="str">
        <f ca="1">IFERROR(VLOOKUP(A194,'Rank unique CI-Prod-Spec'!I:J,2,FALSE),"")</f>
        <v/>
      </c>
      <c r="C194" s="122" t="str">
        <f ca="1">IFERROR(VLOOKUP(LEFT(B194,FIND("--",B194)-1),CatCostInp!D:E,2,FALSE),"")</f>
        <v/>
      </c>
      <c r="D194" s="122" t="str">
        <f ca="1">IFERROR(INDIRECT(ADDRESS(MATCH(VALUE(MID(B194,FIND("--",B194)+2,FIND("---",B194)-FIND("--",B194)-2)),CatProd!G:G,0),2,1,1,"CatProd")),"")</f>
        <v/>
      </c>
      <c r="E194" s="122" t="str">
        <f ca="1">IFERROR(INDIRECT(ADDRESS(MATCH(VALUE(RIGHT(B194,LEN(B194)-FIND("---",B194)-2)),CatProdSpec!I:I,0),3,1,1,"CatProdSpec")),"")</f>
        <v/>
      </c>
      <c r="F194" s="181" t="str">
        <f t="shared" ca="1" si="15"/>
        <v/>
      </c>
      <c r="G194" s="176" t="str">
        <f ca="1">IF(SUMIF(Pharmaceuticals!$C:$C,$B194,Pharmaceuticals!AG:AG)+SUMIF('Health Products &amp; Equipment'!$C:$C,$B194,'Health Products &amp; Equipment'!AG:AG)+SUMIF('Other Pharma &amp; Health Products'!$C:$C,$B194,'Other Pharma &amp; Health Products'!AG:AG)+SUMIF('PSM Costs'!$C:$C,$B194,'PSM Costs'!AG:AG)&gt;0,SUMIF(Pharmaceuticals!$C:$C,$B194,Pharmaceuticals!AG:AG)+SUMIF('Health Products &amp; Equipment'!$C:$C,$B194,'Health Products &amp; Equipment'!AG:AG)+SUMIF('Other Pharma &amp; Health Products'!$C:$C,$B194,'Other Pharma &amp; Health Products'!AG:AG)+SUMIF('PSM Costs'!$C:$C,$B194,'PSM Costs'!AG:AG),"")</f>
        <v/>
      </c>
      <c r="H194" s="176" t="str">
        <f ca="1">IF(SUMIF(Pharmaceuticals!$C:$C,$B194,Pharmaceuticals!AH:AH)+SUMIF('Health Products &amp; Equipment'!$C:$C,$B194,'Health Products &amp; Equipment'!AH:AH)+SUMIF('Other Pharma &amp; Health Products'!$C:$C,$B194,'Other Pharma &amp; Health Products'!AH:AH)+SUMIF('PSM Costs'!$C:$C,$B194,'PSM Costs'!AH:AH)&gt;0,SUMIF(Pharmaceuticals!$C:$C,$B194,Pharmaceuticals!AH:AH)+SUMIF('Health Products &amp; Equipment'!$C:$C,$B194,'Health Products &amp; Equipment'!AH:AH)+SUMIF('Other Pharma &amp; Health Products'!$C:$C,$B194,'Other Pharma &amp; Health Products'!AH:AH)+SUMIF('PSM Costs'!$C:$C,$B194,'PSM Costs'!AH:AH),"")</f>
        <v/>
      </c>
      <c r="I194" s="182" t="str">
        <f t="shared" ca="1" si="16"/>
        <v/>
      </c>
      <c r="J194" s="123" t="str">
        <f ca="1">IF(SUMIF(Pharmaceuticals!$C:$C,$B194,Pharmaceuticals!AT:AT)+SUMIF('Health Products &amp; Equipment'!$C:$C,$B194,'Health Products &amp; Equipment'!AT:AT)+SUMIF('Other Pharma &amp; Health Products'!$C:$C,$B194,'Other Pharma &amp; Health Products'!AT:AT)+SUMIF('PSM Costs'!$C:$C,$B194,'PSM Costs'!AT:AT)&gt;0,SUMIF(Pharmaceuticals!$C:$C,$B194,Pharmaceuticals!AT:AT)+SUMIF('Health Products &amp; Equipment'!$C:$C,$B194,'Health Products &amp; Equipment'!AT:AT)+SUMIF('Other Pharma &amp; Health Products'!$C:$C,$B194,'Other Pharma &amp; Health Products'!AT:AT)+SUMIF('PSM Costs'!$C:$C,$B194,'PSM Costs'!AT:AT),"")</f>
        <v/>
      </c>
      <c r="K194" s="123" t="str">
        <f ca="1">IF(SUMIF(Pharmaceuticals!$C:$C,$B194,Pharmaceuticals!AU:AU)+SUMIF('Health Products &amp; Equipment'!$C:$C,$B194,'Health Products &amp; Equipment'!AU:AU)+SUMIF('Other Pharma &amp; Health Products'!$C:$C,$B194,'Other Pharma &amp; Health Products'!AU:AU)+SUMIF('PSM Costs'!$C:$C,$B194,'PSM Costs'!AU:AU)&gt;0,SUMIF(Pharmaceuticals!$C:$C,$B194,Pharmaceuticals!AU:AU)+SUMIF('Health Products &amp; Equipment'!$C:$C,$B194,'Health Products &amp; Equipment'!AU:AU)+SUMIF('Other Pharma &amp; Health Products'!$C:$C,$B194,'Other Pharma &amp; Health Products'!AU:AU)+SUMIF('PSM Costs'!$C:$C,$B194,'PSM Costs'!AU:AU),"")</f>
        <v/>
      </c>
      <c r="L194" s="181" t="str">
        <f t="shared" ca="1" si="17"/>
        <v/>
      </c>
      <c r="M194" s="176" t="str">
        <f ca="1">IF(SUMIF(Pharmaceuticals!$C:$C,$B194,Pharmaceuticals!BG:BG)+SUMIF('Health Products &amp; Equipment'!$C:$C,$B194,'Health Products &amp; Equipment'!BG:BG)+SUMIF('Other Pharma &amp; Health Products'!$C:$C,$B194,'Other Pharma &amp; Health Products'!BG:BG)+SUMIF('PSM Costs'!$C:$C,$B194,'PSM Costs'!BG:BG)&gt;0,SUMIF(Pharmaceuticals!$C:$C,$B194,Pharmaceuticals!BG:BG)+SUMIF('Health Products &amp; Equipment'!$C:$C,$B194,'Health Products &amp; Equipment'!BG:BG)+SUMIF('Other Pharma &amp; Health Products'!$C:$C,$B194,'Other Pharma &amp; Health Products'!BG:BG)+SUMIF('PSM Costs'!$C:$C,$B194,'PSM Costs'!BG:BG),"")</f>
        <v/>
      </c>
      <c r="N194" s="176" t="str">
        <f ca="1">IF(SUMIF(Pharmaceuticals!$C:$C,$B194,Pharmaceuticals!BH:BH)+SUMIF('Health Products &amp; Equipment'!$C:$C,$B194,'Health Products &amp; Equipment'!BH:BH)+SUMIF('Other Pharma &amp; Health Products'!$C:$C,$B194,'Other Pharma &amp; Health Products'!BH:BH)+SUMIF('PSM Costs'!$C:$C,$B194,'PSM Costs'!BH:BH)&gt;0,SUMIF(Pharmaceuticals!$C:$C,$B194,Pharmaceuticals!BH:BH)+SUMIF('Health Products &amp; Equipment'!$C:$C,$B194,'Health Products &amp; Equipment'!BH:BH)+SUMIF('Other Pharma &amp; Health Products'!$C:$C,$B194,'Other Pharma &amp; Health Products'!BH:BH)+SUMIF('PSM Costs'!$C:$C,$B194,'PSM Costs'!BH:BH),"")</f>
        <v/>
      </c>
      <c r="O194" s="182" t="str">
        <f t="shared" ca="1" si="18"/>
        <v/>
      </c>
      <c r="P194" s="123" t="str">
        <f ca="1">IF(SUMIF(Pharmaceuticals!$C:$C,$B194,Pharmaceuticals!BT:BT)+SUMIF('Health Products &amp; Equipment'!$C:$C,$B194,'Health Products &amp; Equipment'!BT:BT)+SUMIF('Other Pharma &amp; Health Products'!$C:$C,$B194,'Other Pharma &amp; Health Products'!BT:BT)+SUMIF('PSM Costs'!$C:$C,$B194,'PSM Costs'!BT:BT)&gt;0,SUMIF(Pharmaceuticals!$C:$C,$B194,Pharmaceuticals!BT:BT)+SUMIF('Health Products &amp; Equipment'!$C:$C,$B194,'Health Products &amp; Equipment'!BT:BT)+SUMIF('Other Pharma &amp; Health Products'!$C:$C,$B194,'Other Pharma &amp; Health Products'!BT:BT)+SUMIF('PSM Costs'!$C:$C,$B194,'PSM Costs'!BT:BT),"")</f>
        <v/>
      </c>
      <c r="Q194" s="123" t="str">
        <f ca="1">IF(SUMIF(Pharmaceuticals!$C:$C,$B194,Pharmaceuticals!BU:BU)+SUMIF('Health Products &amp; Equipment'!$C:$C,$B194,'Health Products &amp; Equipment'!BU:BU)+SUMIF('Other Pharma &amp; Health Products'!$C:$C,$B194,'Other Pharma &amp; Health Products'!BU:BU)+SUMIF('PSM Costs'!$C:$C,$B194,'PSM Costs'!BU:BU)&gt;0,SUMIF(Pharmaceuticals!$C:$C,$B194,Pharmaceuticals!BU:BU)+SUMIF('Health Products &amp; Equipment'!$C:$C,$B194,'Health Products &amp; Equipment'!BU:BU)+SUMIF('Other Pharma &amp; Health Products'!$C:$C,$B194,'Other Pharma &amp; Health Products'!BU:BU)+SUMIF('PSM Costs'!$C:$C,$B194,'PSM Costs'!BU:BU),"")</f>
        <v/>
      </c>
      <c r="R194" s="176" t="str">
        <f t="shared" ca="1" si="19"/>
        <v/>
      </c>
    </row>
    <row r="195" spans="1:18" hidden="1" x14ac:dyDescent="0.2">
      <c r="A195" s="107">
        <v>188</v>
      </c>
      <c r="B195" s="107" t="str">
        <f ca="1">IFERROR(VLOOKUP(A195,'Rank unique CI-Prod-Spec'!I:J,2,FALSE),"")</f>
        <v/>
      </c>
      <c r="C195" s="122" t="str">
        <f ca="1">IFERROR(VLOOKUP(LEFT(B195,FIND("--",B195)-1),CatCostInp!D:E,2,FALSE),"")</f>
        <v/>
      </c>
      <c r="D195" s="122" t="str">
        <f ca="1">IFERROR(INDIRECT(ADDRESS(MATCH(VALUE(MID(B195,FIND("--",B195)+2,FIND("---",B195)-FIND("--",B195)-2)),CatProd!G:G,0),2,1,1,"CatProd")),"")</f>
        <v/>
      </c>
      <c r="E195" s="122" t="str">
        <f ca="1">IFERROR(INDIRECT(ADDRESS(MATCH(VALUE(RIGHT(B195,LEN(B195)-FIND("---",B195)-2)),CatProdSpec!I:I,0),3,1,1,"CatProdSpec")),"")</f>
        <v/>
      </c>
      <c r="F195" s="181" t="str">
        <f t="shared" ca="1" si="15"/>
        <v/>
      </c>
      <c r="G195" s="176" t="str">
        <f ca="1">IF(SUMIF(Pharmaceuticals!$C:$C,$B195,Pharmaceuticals!AG:AG)+SUMIF('Health Products &amp; Equipment'!$C:$C,$B195,'Health Products &amp; Equipment'!AG:AG)+SUMIF('Other Pharma &amp; Health Products'!$C:$C,$B195,'Other Pharma &amp; Health Products'!AG:AG)+SUMIF('PSM Costs'!$C:$C,$B195,'PSM Costs'!AG:AG)&gt;0,SUMIF(Pharmaceuticals!$C:$C,$B195,Pharmaceuticals!AG:AG)+SUMIF('Health Products &amp; Equipment'!$C:$C,$B195,'Health Products &amp; Equipment'!AG:AG)+SUMIF('Other Pharma &amp; Health Products'!$C:$C,$B195,'Other Pharma &amp; Health Products'!AG:AG)+SUMIF('PSM Costs'!$C:$C,$B195,'PSM Costs'!AG:AG),"")</f>
        <v/>
      </c>
      <c r="H195" s="176" t="str">
        <f ca="1">IF(SUMIF(Pharmaceuticals!$C:$C,$B195,Pharmaceuticals!AH:AH)+SUMIF('Health Products &amp; Equipment'!$C:$C,$B195,'Health Products &amp; Equipment'!AH:AH)+SUMIF('Other Pharma &amp; Health Products'!$C:$C,$B195,'Other Pharma &amp; Health Products'!AH:AH)+SUMIF('PSM Costs'!$C:$C,$B195,'PSM Costs'!AH:AH)&gt;0,SUMIF(Pharmaceuticals!$C:$C,$B195,Pharmaceuticals!AH:AH)+SUMIF('Health Products &amp; Equipment'!$C:$C,$B195,'Health Products &amp; Equipment'!AH:AH)+SUMIF('Other Pharma &amp; Health Products'!$C:$C,$B195,'Other Pharma &amp; Health Products'!AH:AH)+SUMIF('PSM Costs'!$C:$C,$B195,'PSM Costs'!AH:AH),"")</f>
        <v/>
      </c>
      <c r="I195" s="182" t="str">
        <f t="shared" ca="1" si="16"/>
        <v/>
      </c>
      <c r="J195" s="123" t="str">
        <f ca="1">IF(SUMIF(Pharmaceuticals!$C:$C,$B195,Pharmaceuticals!AT:AT)+SUMIF('Health Products &amp; Equipment'!$C:$C,$B195,'Health Products &amp; Equipment'!AT:AT)+SUMIF('Other Pharma &amp; Health Products'!$C:$C,$B195,'Other Pharma &amp; Health Products'!AT:AT)+SUMIF('PSM Costs'!$C:$C,$B195,'PSM Costs'!AT:AT)&gt;0,SUMIF(Pharmaceuticals!$C:$C,$B195,Pharmaceuticals!AT:AT)+SUMIF('Health Products &amp; Equipment'!$C:$C,$B195,'Health Products &amp; Equipment'!AT:AT)+SUMIF('Other Pharma &amp; Health Products'!$C:$C,$B195,'Other Pharma &amp; Health Products'!AT:AT)+SUMIF('PSM Costs'!$C:$C,$B195,'PSM Costs'!AT:AT),"")</f>
        <v/>
      </c>
      <c r="K195" s="123" t="str">
        <f ca="1">IF(SUMIF(Pharmaceuticals!$C:$C,$B195,Pharmaceuticals!AU:AU)+SUMIF('Health Products &amp; Equipment'!$C:$C,$B195,'Health Products &amp; Equipment'!AU:AU)+SUMIF('Other Pharma &amp; Health Products'!$C:$C,$B195,'Other Pharma &amp; Health Products'!AU:AU)+SUMIF('PSM Costs'!$C:$C,$B195,'PSM Costs'!AU:AU)&gt;0,SUMIF(Pharmaceuticals!$C:$C,$B195,Pharmaceuticals!AU:AU)+SUMIF('Health Products &amp; Equipment'!$C:$C,$B195,'Health Products &amp; Equipment'!AU:AU)+SUMIF('Other Pharma &amp; Health Products'!$C:$C,$B195,'Other Pharma &amp; Health Products'!AU:AU)+SUMIF('PSM Costs'!$C:$C,$B195,'PSM Costs'!AU:AU),"")</f>
        <v/>
      </c>
      <c r="L195" s="181" t="str">
        <f t="shared" ca="1" si="17"/>
        <v/>
      </c>
      <c r="M195" s="176" t="str">
        <f ca="1">IF(SUMIF(Pharmaceuticals!$C:$C,$B195,Pharmaceuticals!BG:BG)+SUMIF('Health Products &amp; Equipment'!$C:$C,$B195,'Health Products &amp; Equipment'!BG:BG)+SUMIF('Other Pharma &amp; Health Products'!$C:$C,$B195,'Other Pharma &amp; Health Products'!BG:BG)+SUMIF('PSM Costs'!$C:$C,$B195,'PSM Costs'!BG:BG)&gt;0,SUMIF(Pharmaceuticals!$C:$C,$B195,Pharmaceuticals!BG:BG)+SUMIF('Health Products &amp; Equipment'!$C:$C,$B195,'Health Products &amp; Equipment'!BG:BG)+SUMIF('Other Pharma &amp; Health Products'!$C:$C,$B195,'Other Pharma &amp; Health Products'!BG:BG)+SUMIF('PSM Costs'!$C:$C,$B195,'PSM Costs'!BG:BG),"")</f>
        <v/>
      </c>
      <c r="N195" s="176" t="str">
        <f ca="1">IF(SUMIF(Pharmaceuticals!$C:$C,$B195,Pharmaceuticals!BH:BH)+SUMIF('Health Products &amp; Equipment'!$C:$C,$B195,'Health Products &amp; Equipment'!BH:BH)+SUMIF('Other Pharma &amp; Health Products'!$C:$C,$B195,'Other Pharma &amp; Health Products'!BH:BH)+SUMIF('PSM Costs'!$C:$C,$B195,'PSM Costs'!BH:BH)&gt;0,SUMIF(Pharmaceuticals!$C:$C,$B195,Pharmaceuticals!BH:BH)+SUMIF('Health Products &amp; Equipment'!$C:$C,$B195,'Health Products &amp; Equipment'!BH:BH)+SUMIF('Other Pharma &amp; Health Products'!$C:$C,$B195,'Other Pharma &amp; Health Products'!BH:BH)+SUMIF('PSM Costs'!$C:$C,$B195,'PSM Costs'!BH:BH),"")</f>
        <v/>
      </c>
      <c r="O195" s="182" t="str">
        <f t="shared" ca="1" si="18"/>
        <v/>
      </c>
      <c r="P195" s="123" t="str">
        <f ca="1">IF(SUMIF(Pharmaceuticals!$C:$C,$B195,Pharmaceuticals!BT:BT)+SUMIF('Health Products &amp; Equipment'!$C:$C,$B195,'Health Products &amp; Equipment'!BT:BT)+SUMIF('Other Pharma &amp; Health Products'!$C:$C,$B195,'Other Pharma &amp; Health Products'!BT:BT)+SUMIF('PSM Costs'!$C:$C,$B195,'PSM Costs'!BT:BT)&gt;0,SUMIF(Pharmaceuticals!$C:$C,$B195,Pharmaceuticals!BT:BT)+SUMIF('Health Products &amp; Equipment'!$C:$C,$B195,'Health Products &amp; Equipment'!BT:BT)+SUMIF('Other Pharma &amp; Health Products'!$C:$C,$B195,'Other Pharma &amp; Health Products'!BT:BT)+SUMIF('PSM Costs'!$C:$C,$B195,'PSM Costs'!BT:BT),"")</f>
        <v/>
      </c>
      <c r="Q195" s="123" t="str">
        <f ca="1">IF(SUMIF(Pharmaceuticals!$C:$C,$B195,Pharmaceuticals!BU:BU)+SUMIF('Health Products &amp; Equipment'!$C:$C,$B195,'Health Products &amp; Equipment'!BU:BU)+SUMIF('Other Pharma &amp; Health Products'!$C:$C,$B195,'Other Pharma &amp; Health Products'!BU:BU)+SUMIF('PSM Costs'!$C:$C,$B195,'PSM Costs'!BU:BU)&gt;0,SUMIF(Pharmaceuticals!$C:$C,$B195,Pharmaceuticals!BU:BU)+SUMIF('Health Products &amp; Equipment'!$C:$C,$B195,'Health Products &amp; Equipment'!BU:BU)+SUMIF('Other Pharma &amp; Health Products'!$C:$C,$B195,'Other Pharma &amp; Health Products'!BU:BU)+SUMIF('PSM Costs'!$C:$C,$B195,'PSM Costs'!BU:BU),"")</f>
        <v/>
      </c>
      <c r="R195" s="176" t="str">
        <f t="shared" ca="1" si="19"/>
        <v/>
      </c>
    </row>
    <row r="196" spans="1:18" hidden="1" x14ac:dyDescent="0.2">
      <c r="A196" s="107">
        <v>189</v>
      </c>
      <c r="B196" s="107" t="str">
        <f ca="1">IFERROR(VLOOKUP(A196,'Rank unique CI-Prod-Spec'!I:J,2,FALSE),"")</f>
        <v/>
      </c>
      <c r="C196" s="122" t="str">
        <f ca="1">IFERROR(VLOOKUP(LEFT(B196,FIND("--",B196)-1),CatCostInp!D:E,2,FALSE),"")</f>
        <v/>
      </c>
      <c r="D196" s="122" t="str">
        <f ca="1">IFERROR(INDIRECT(ADDRESS(MATCH(VALUE(MID(B196,FIND("--",B196)+2,FIND("---",B196)-FIND("--",B196)-2)),CatProd!G:G,0),2,1,1,"CatProd")),"")</f>
        <v/>
      </c>
      <c r="E196" s="122" t="str">
        <f ca="1">IFERROR(INDIRECT(ADDRESS(MATCH(VALUE(RIGHT(B196,LEN(B196)-FIND("---",B196)-2)),CatProdSpec!I:I,0),3,1,1,"CatProdSpec")),"")</f>
        <v/>
      </c>
      <c r="F196" s="181" t="str">
        <f t="shared" ca="1" si="15"/>
        <v/>
      </c>
      <c r="G196" s="176" t="str">
        <f ca="1">IF(SUMIF(Pharmaceuticals!$C:$C,$B196,Pharmaceuticals!AG:AG)+SUMIF('Health Products &amp; Equipment'!$C:$C,$B196,'Health Products &amp; Equipment'!AG:AG)+SUMIF('Other Pharma &amp; Health Products'!$C:$C,$B196,'Other Pharma &amp; Health Products'!AG:AG)+SUMIF('PSM Costs'!$C:$C,$B196,'PSM Costs'!AG:AG)&gt;0,SUMIF(Pharmaceuticals!$C:$C,$B196,Pharmaceuticals!AG:AG)+SUMIF('Health Products &amp; Equipment'!$C:$C,$B196,'Health Products &amp; Equipment'!AG:AG)+SUMIF('Other Pharma &amp; Health Products'!$C:$C,$B196,'Other Pharma &amp; Health Products'!AG:AG)+SUMIF('PSM Costs'!$C:$C,$B196,'PSM Costs'!AG:AG),"")</f>
        <v/>
      </c>
      <c r="H196" s="176" t="str">
        <f ca="1">IF(SUMIF(Pharmaceuticals!$C:$C,$B196,Pharmaceuticals!AH:AH)+SUMIF('Health Products &amp; Equipment'!$C:$C,$B196,'Health Products &amp; Equipment'!AH:AH)+SUMIF('Other Pharma &amp; Health Products'!$C:$C,$B196,'Other Pharma &amp; Health Products'!AH:AH)+SUMIF('PSM Costs'!$C:$C,$B196,'PSM Costs'!AH:AH)&gt;0,SUMIF(Pharmaceuticals!$C:$C,$B196,Pharmaceuticals!AH:AH)+SUMIF('Health Products &amp; Equipment'!$C:$C,$B196,'Health Products &amp; Equipment'!AH:AH)+SUMIF('Other Pharma &amp; Health Products'!$C:$C,$B196,'Other Pharma &amp; Health Products'!AH:AH)+SUMIF('PSM Costs'!$C:$C,$B196,'PSM Costs'!AH:AH),"")</f>
        <v/>
      </c>
      <c r="I196" s="182" t="str">
        <f t="shared" ca="1" si="16"/>
        <v/>
      </c>
      <c r="J196" s="123" t="str">
        <f ca="1">IF(SUMIF(Pharmaceuticals!$C:$C,$B196,Pharmaceuticals!AT:AT)+SUMIF('Health Products &amp; Equipment'!$C:$C,$B196,'Health Products &amp; Equipment'!AT:AT)+SUMIF('Other Pharma &amp; Health Products'!$C:$C,$B196,'Other Pharma &amp; Health Products'!AT:AT)+SUMIF('PSM Costs'!$C:$C,$B196,'PSM Costs'!AT:AT)&gt;0,SUMIF(Pharmaceuticals!$C:$C,$B196,Pharmaceuticals!AT:AT)+SUMIF('Health Products &amp; Equipment'!$C:$C,$B196,'Health Products &amp; Equipment'!AT:AT)+SUMIF('Other Pharma &amp; Health Products'!$C:$C,$B196,'Other Pharma &amp; Health Products'!AT:AT)+SUMIF('PSM Costs'!$C:$C,$B196,'PSM Costs'!AT:AT),"")</f>
        <v/>
      </c>
      <c r="K196" s="123" t="str">
        <f ca="1">IF(SUMIF(Pharmaceuticals!$C:$C,$B196,Pharmaceuticals!AU:AU)+SUMIF('Health Products &amp; Equipment'!$C:$C,$B196,'Health Products &amp; Equipment'!AU:AU)+SUMIF('Other Pharma &amp; Health Products'!$C:$C,$B196,'Other Pharma &amp; Health Products'!AU:AU)+SUMIF('PSM Costs'!$C:$C,$B196,'PSM Costs'!AU:AU)&gt;0,SUMIF(Pharmaceuticals!$C:$C,$B196,Pharmaceuticals!AU:AU)+SUMIF('Health Products &amp; Equipment'!$C:$C,$B196,'Health Products &amp; Equipment'!AU:AU)+SUMIF('Other Pharma &amp; Health Products'!$C:$C,$B196,'Other Pharma &amp; Health Products'!AU:AU)+SUMIF('PSM Costs'!$C:$C,$B196,'PSM Costs'!AU:AU),"")</f>
        <v/>
      </c>
      <c r="L196" s="181" t="str">
        <f t="shared" ca="1" si="17"/>
        <v/>
      </c>
      <c r="M196" s="176" t="str">
        <f ca="1">IF(SUMIF(Pharmaceuticals!$C:$C,$B196,Pharmaceuticals!BG:BG)+SUMIF('Health Products &amp; Equipment'!$C:$C,$B196,'Health Products &amp; Equipment'!BG:BG)+SUMIF('Other Pharma &amp; Health Products'!$C:$C,$B196,'Other Pharma &amp; Health Products'!BG:BG)+SUMIF('PSM Costs'!$C:$C,$B196,'PSM Costs'!BG:BG)&gt;0,SUMIF(Pharmaceuticals!$C:$C,$B196,Pharmaceuticals!BG:BG)+SUMIF('Health Products &amp; Equipment'!$C:$C,$B196,'Health Products &amp; Equipment'!BG:BG)+SUMIF('Other Pharma &amp; Health Products'!$C:$C,$B196,'Other Pharma &amp; Health Products'!BG:BG)+SUMIF('PSM Costs'!$C:$C,$B196,'PSM Costs'!BG:BG),"")</f>
        <v/>
      </c>
      <c r="N196" s="176" t="str">
        <f ca="1">IF(SUMIF(Pharmaceuticals!$C:$C,$B196,Pharmaceuticals!BH:BH)+SUMIF('Health Products &amp; Equipment'!$C:$C,$B196,'Health Products &amp; Equipment'!BH:BH)+SUMIF('Other Pharma &amp; Health Products'!$C:$C,$B196,'Other Pharma &amp; Health Products'!BH:BH)+SUMIF('PSM Costs'!$C:$C,$B196,'PSM Costs'!BH:BH)&gt;0,SUMIF(Pharmaceuticals!$C:$C,$B196,Pharmaceuticals!BH:BH)+SUMIF('Health Products &amp; Equipment'!$C:$C,$B196,'Health Products &amp; Equipment'!BH:BH)+SUMIF('Other Pharma &amp; Health Products'!$C:$C,$B196,'Other Pharma &amp; Health Products'!BH:BH)+SUMIF('PSM Costs'!$C:$C,$B196,'PSM Costs'!BH:BH),"")</f>
        <v/>
      </c>
      <c r="O196" s="182" t="str">
        <f t="shared" ca="1" si="18"/>
        <v/>
      </c>
      <c r="P196" s="123" t="str">
        <f ca="1">IF(SUMIF(Pharmaceuticals!$C:$C,$B196,Pharmaceuticals!BT:BT)+SUMIF('Health Products &amp; Equipment'!$C:$C,$B196,'Health Products &amp; Equipment'!BT:BT)+SUMIF('Other Pharma &amp; Health Products'!$C:$C,$B196,'Other Pharma &amp; Health Products'!BT:BT)+SUMIF('PSM Costs'!$C:$C,$B196,'PSM Costs'!BT:BT)&gt;0,SUMIF(Pharmaceuticals!$C:$C,$B196,Pharmaceuticals!BT:BT)+SUMIF('Health Products &amp; Equipment'!$C:$C,$B196,'Health Products &amp; Equipment'!BT:BT)+SUMIF('Other Pharma &amp; Health Products'!$C:$C,$B196,'Other Pharma &amp; Health Products'!BT:BT)+SUMIF('PSM Costs'!$C:$C,$B196,'PSM Costs'!BT:BT),"")</f>
        <v/>
      </c>
      <c r="Q196" s="123" t="str">
        <f ca="1">IF(SUMIF(Pharmaceuticals!$C:$C,$B196,Pharmaceuticals!BU:BU)+SUMIF('Health Products &amp; Equipment'!$C:$C,$B196,'Health Products &amp; Equipment'!BU:BU)+SUMIF('Other Pharma &amp; Health Products'!$C:$C,$B196,'Other Pharma &amp; Health Products'!BU:BU)+SUMIF('PSM Costs'!$C:$C,$B196,'PSM Costs'!BU:BU)&gt;0,SUMIF(Pharmaceuticals!$C:$C,$B196,Pharmaceuticals!BU:BU)+SUMIF('Health Products &amp; Equipment'!$C:$C,$B196,'Health Products &amp; Equipment'!BU:BU)+SUMIF('Other Pharma &amp; Health Products'!$C:$C,$B196,'Other Pharma &amp; Health Products'!BU:BU)+SUMIF('PSM Costs'!$C:$C,$B196,'PSM Costs'!BU:BU),"")</f>
        <v/>
      </c>
      <c r="R196" s="176" t="str">
        <f t="shared" ca="1" si="19"/>
        <v/>
      </c>
    </row>
    <row r="197" spans="1:18" hidden="1" x14ac:dyDescent="0.2">
      <c r="A197" s="107">
        <v>190</v>
      </c>
      <c r="B197" s="107" t="str">
        <f ca="1">IFERROR(VLOOKUP(A197,'Rank unique CI-Prod-Spec'!I:J,2,FALSE),"")</f>
        <v/>
      </c>
      <c r="C197" s="122" t="str">
        <f ca="1">IFERROR(VLOOKUP(LEFT(B197,FIND("--",B197)-1),CatCostInp!D:E,2,FALSE),"")</f>
        <v/>
      </c>
      <c r="D197" s="122" t="str">
        <f ca="1">IFERROR(INDIRECT(ADDRESS(MATCH(VALUE(MID(B197,FIND("--",B197)+2,FIND("---",B197)-FIND("--",B197)-2)),CatProd!G:G,0),2,1,1,"CatProd")),"")</f>
        <v/>
      </c>
      <c r="E197" s="122" t="str">
        <f ca="1">IFERROR(INDIRECT(ADDRESS(MATCH(VALUE(RIGHT(B197,LEN(B197)-FIND("---",B197)-2)),CatProdSpec!I:I,0),3,1,1,"CatProdSpec")),"")</f>
        <v/>
      </c>
      <c r="F197" s="181" t="str">
        <f t="shared" ca="1" si="15"/>
        <v/>
      </c>
      <c r="G197" s="176" t="str">
        <f ca="1">IF(SUMIF(Pharmaceuticals!$C:$C,$B197,Pharmaceuticals!AG:AG)+SUMIF('Health Products &amp; Equipment'!$C:$C,$B197,'Health Products &amp; Equipment'!AG:AG)+SUMIF('Other Pharma &amp; Health Products'!$C:$C,$B197,'Other Pharma &amp; Health Products'!AG:AG)+SUMIF('PSM Costs'!$C:$C,$B197,'PSM Costs'!AG:AG)&gt;0,SUMIF(Pharmaceuticals!$C:$C,$B197,Pharmaceuticals!AG:AG)+SUMIF('Health Products &amp; Equipment'!$C:$C,$B197,'Health Products &amp; Equipment'!AG:AG)+SUMIF('Other Pharma &amp; Health Products'!$C:$C,$B197,'Other Pharma &amp; Health Products'!AG:AG)+SUMIF('PSM Costs'!$C:$C,$B197,'PSM Costs'!AG:AG),"")</f>
        <v/>
      </c>
      <c r="H197" s="176" t="str">
        <f ca="1">IF(SUMIF(Pharmaceuticals!$C:$C,$B197,Pharmaceuticals!AH:AH)+SUMIF('Health Products &amp; Equipment'!$C:$C,$B197,'Health Products &amp; Equipment'!AH:AH)+SUMIF('Other Pharma &amp; Health Products'!$C:$C,$B197,'Other Pharma &amp; Health Products'!AH:AH)+SUMIF('PSM Costs'!$C:$C,$B197,'PSM Costs'!AH:AH)&gt;0,SUMIF(Pharmaceuticals!$C:$C,$B197,Pharmaceuticals!AH:AH)+SUMIF('Health Products &amp; Equipment'!$C:$C,$B197,'Health Products &amp; Equipment'!AH:AH)+SUMIF('Other Pharma &amp; Health Products'!$C:$C,$B197,'Other Pharma &amp; Health Products'!AH:AH)+SUMIF('PSM Costs'!$C:$C,$B197,'PSM Costs'!AH:AH),"")</f>
        <v/>
      </c>
      <c r="I197" s="182" t="str">
        <f t="shared" ca="1" si="16"/>
        <v/>
      </c>
      <c r="J197" s="123" t="str">
        <f ca="1">IF(SUMIF(Pharmaceuticals!$C:$C,$B197,Pharmaceuticals!AT:AT)+SUMIF('Health Products &amp; Equipment'!$C:$C,$B197,'Health Products &amp; Equipment'!AT:AT)+SUMIF('Other Pharma &amp; Health Products'!$C:$C,$B197,'Other Pharma &amp; Health Products'!AT:AT)+SUMIF('PSM Costs'!$C:$C,$B197,'PSM Costs'!AT:AT)&gt;0,SUMIF(Pharmaceuticals!$C:$C,$B197,Pharmaceuticals!AT:AT)+SUMIF('Health Products &amp; Equipment'!$C:$C,$B197,'Health Products &amp; Equipment'!AT:AT)+SUMIF('Other Pharma &amp; Health Products'!$C:$C,$B197,'Other Pharma &amp; Health Products'!AT:AT)+SUMIF('PSM Costs'!$C:$C,$B197,'PSM Costs'!AT:AT),"")</f>
        <v/>
      </c>
      <c r="K197" s="123" t="str">
        <f ca="1">IF(SUMIF(Pharmaceuticals!$C:$C,$B197,Pharmaceuticals!AU:AU)+SUMIF('Health Products &amp; Equipment'!$C:$C,$B197,'Health Products &amp; Equipment'!AU:AU)+SUMIF('Other Pharma &amp; Health Products'!$C:$C,$B197,'Other Pharma &amp; Health Products'!AU:AU)+SUMIF('PSM Costs'!$C:$C,$B197,'PSM Costs'!AU:AU)&gt;0,SUMIF(Pharmaceuticals!$C:$C,$B197,Pharmaceuticals!AU:AU)+SUMIF('Health Products &amp; Equipment'!$C:$C,$B197,'Health Products &amp; Equipment'!AU:AU)+SUMIF('Other Pharma &amp; Health Products'!$C:$C,$B197,'Other Pharma &amp; Health Products'!AU:AU)+SUMIF('PSM Costs'!$C:$C,$B197,'PSM Costs'!AU:AU),"")</f>
        <v/>
      </c>
      <c r="L197" s="181" t="str">
        <f t="shared" ca="1" si="17"/>
        <v/>
      </c>
      <c r="M197" s="176" t="str">
        <f ca="1">IF(SUMIF(Pharmaceuticals!$C:$C,$B197,Pharmaceuticals!BG:BG)+SUMIF('Health Products &amp; Equipment'!$C:$C,$B197,'Health Products &amp; Equipment'!BG:BG)+SUMIF('Other Pharma &amp; Health Products'!$C:$C,$B197,'Other Pharma &amp; Health Products'!BG:BG)+SUMIF('PSM Costs'!$C:$C,$B197,'PSM Costs'!BG:BG)&gt;0,SUMIF(Pharmaceuticals!$C:$C,$B197,Pharmaceuticals!BG:BG)+SUMIF('Health Products &amp; Equipment'!$C:$C,$B197,'Health Products &amp; Equipment'!BG:BG)+SUMIF('Other Pharma &amp; Health Products'!$C:$C,$B197,'Other Pharma &amp; Health Products'!BG:BG)+SUMIF('PSM Costs'!$C:$C,$B197,'PSM Costs'!BG:BG),"")</f>
        <v/>
      </c>
      <c r="N197" s="176" t="str">
        <f ca="1">IF(SUMIF(Pharmaceuticals!$C:$C,$B197,Pharmaceuticals!BH:BH)+SUMIF('Health Products &amp; Equipment'!$C:$C,$B197,'Health Products &amp; Equipment'!BH:BH)+SUMIF('Other Pharma &amp; Health Products'!$C:$C,$B197,'Other Pharma &amp; Health Products'!BH:BH)+SUMIF('PSM Costs'!$C:$C,$B197,'PSM Costs'!BH:BH)&gt;0,SUMIF(Pharmaceuticals!$C:$C,$B197,Pharmaceuticals!BH:BH)+SUMIF('Health Products &amp; Equipment'!$C:$C,$B197,'Health Products &amp; Equipment'!BH:BH)+SUMIF('Other Pharma &amp; Health Products'!$C:$C,$B197,'Other Pharma &amp; Health Products'!BH:BH)+SUMIF('PSM Costs'!$C:$C,$B197,'PSM Costs'!BH:BH),"")</f>
        <v/>
      </c>
      <c r="O197" s="182" t="str">
        <f t="shared" ca="1" si="18"/>
        <v/>
      </c>
      <c r="P197" s="123" t="str">
        <f ca="1">IF(SUMIF(Pharmaceuticals!$C:$C,$B197,Pharmaceuticals!BT:BT)+SUMIF('Health Products &amp; Equipment'!$C:$C,$B197,'Health Products &amp; Equipment'!BT:BT)+SUMIF('Other Pharma &amp; Health Products'!$C:$C,$B197,'Other Pharma &amp; Health Products'!BT:BT)+SUMIF('PSM Costs'!$C:$C,$B197,'PSM Costs'!BT:BT)&gt;0,SUMIF(Pharmaceuticals!$C:$C,$B197,Pharmaceuticals!BT:BT)+SUMIF('Health Products &amp; Equipment'!$C:$C,$B197,'Health Products &amp; Equipment'!BT:BT)+SUMIF('Other Pharma &amp; Health Products'!$C:$C,$B197,'Other Pharma &amp; Health Products'!BT:BT)+SUMIF('PSM Costs'!$C:$C,$B197,'PSM Costs'!BT:BT),"")</f>
        <v/>
      </c>
      <c r="Q197" s="123" t="str">
        <f ca="1">IF(SUMIF(Pharmaceuticals!$C:$C,$B197,Pharmaceuticals!BU:BU)+SUMIF('Health Products &amp; Equipment'!$C:$C,$B197,'Health Products &amp; Equipment'!BU:BU)+SUMIF('Other Pharma &amp; Health Products'!$C:$C,$B197,'Other Pharma &amp; Health Products'!BU:BU)+SUMIF('PSM Costs'!$C:$C,$B197,'PSM Costs'!BU:BU)&gt;0,SUMIF(Pharmaceuticals!$C:$C,$B197,Pharmaceuticals!BU:BU)+SUMIF('Health Products &amp; Equipment'!$C:$C,$B197,'Health Products &amp; Equipment'!BU:BU)+SUMIF('Other Pharma &amp; Health Products'!$C:$C,$B197,'Other Pharma &amp; Health Products'!BU:BU)+SUMIF('PSM Costs'!$C:$C,$B197,'PSM Costs'!BU:BU),"")</f>
        <v/>
      </c>
      <c r="R197" s="176" t="str">
        <f t="shared" ca="1" si="19"/>
        <v/>
      </c>
    </row>
    <row r="198" spans="1:18" hidden="1" x14ac:dyDescent="0.2">
      <c r="A198" s="107">
        <v>191</v>
      </c>
      <c r="B198" s="107" t="str">
        <f ca="1">IFERROR(VLOOKUP(A198,'Rank unique CI-Prod-Spec'!I:J,2,FALSE),"")</f>
        <v/>
      </c>
      <c r="C198" s="122" t="str">
        <f ca="1">IFERROR(VLOOKUP(LEFT(B198,FIND("--",B198)-1),CatCostInp!D:E,2,FALSE),"")</f>
        <v/>
      </c>
      <c r="D198" s="122" t="str">
        <f ca="1">IFERROR(INDIRECT(ADDRESS(MATCH(VALUE(MID(B198,FIND("--",B198)+2,FIND("---",B198)-FIND("--",B198)-2)),CatProd!G:G,0),2,1,1,"CatProd")),"")</f>
        <v/>
      </c>
      <c r="E198" s="122" t="str">
        <f ca="1">IFERROR(INDIRECT(ADDRESS(MATCH(VALUE(RIGHT(B198,LEN(B198)-FIND("---",B198)-2)),CatProdSpec!I:I,0),3,1,1,"CatProdSpec")),"")</f>
        <v/>
      </c>
      <c r="F198" s="181" t="str">
        <f t="shared" ca="1" si="15"/>
        <v/>
      </c>
      <c r="G198" s="176" t="str">
        <f ca="1">IF(SUMIF(Pharmaceuticals!$C:$C,$B198,Pharmaceuticals!AG:AG)+SUMIF('Health Products &amp; Equipment'!$C:$C,$B198,'Health Products &amp; Equipment'!AG:AG)+SUMIF('Other Pharma &amp; Health Products'!$C:$C,$B198,'Other Pharma &amp; Health Products'!AG:AG)+SUMIF('PSM Costs'!$C:$C,$B198,'PSM Costs'!AG:AG)&gt;0,SUMIF(Pharmaceuticals!$C:$C,$B198,Pharmaceuticals!AG:AG)+SUMIF('Health Products &amp; Equipment'!$C:$C,$B198,'Health Products &amp; Equipment'!AG:AG)+SUMIF('Other Pharma &amp; Health Products'!$C:$C,$B198,'Other Pharma &amp; Health Products'!AG:AG)+SUMIF('PSM Costs'!$C:$C,$B198,'PSM Costs'!AG:AG),"")</f>
        <v/>
      </c>
      <c r="H198" s="176" t="str">
        <f ca="1">IF(SUMIF(Pharmaceuticals!$C:$C,$B198,Pharmaceuticals!AH:AH)+SUMIF('Health Products &amp; Equipment'!$C:$C,$B198,'Health Products &amp; Equipment'!AH:AH)+SUMIF('Other Pharma &amp; Health Products'!$C:$C,$B198,'Other Pharma &amp; Health Products'!AH:AH)+SUMIF('PSM Costs'!$C:$C,$B198,'PSM Costs'!AH:AH)&gt;0,SUMIF(Pharmaceuticals!$C:$C,$B198,Pharmaceuticals!AH:AH)+SUMIF('Health Products &amp; Equipment'!$C:$C,$B198,'Health Products &amp; Equipment'!AH:AH)+SUMIF('Other Pharma &amp; Health Products'!$C:$C,$B198,'Other Pharma &amp; Health Products'!AH:AH)+SUMIF('PSM Costs'!$C:$C,$B198,'PSM Costs'!AH:AH),"")</f>
        <v/>
      </c>
      <c r="I198" s="182" t="str">
        <f t="shared" ca="1" si="16"/>
        <v/>
      </c>
      <c r="J198" s="123" t="str">
        <f ca="1">IF(SUMIF(Pharmaceuticals!$C:$C,$B198,Pharmaceuticals!AT:AT)+SUMIF('Health Products &amp; Equipment'!$C:$C,$B198,'Health Products &amp; Equipment'!AT:AT)+SUMIF('Other Pharma &amp; Health Products'!$C:$C,$B198,'Other Pharma &amp; Health Products'!AT:AT)+SUMIF('PSM Costs'!$C:$C,$B198,'PSM Costs'!AT:AT)&gt;0,SUMIF(Pharmaceuticals!$C:$C,$B198,Pharmaceuticals!AT:AT)+SUMIF('Health Products &amp; Equipment'!$C:$C,$B198,'Health Products &amp; Equipment'!AT:AT)+SUMIF('Other Pharma &amp; Health Products'!$C:$C,$B198,'Other Pharma &amp; Health Products'!AT:AT)+SUMIF('PSM Costs'!$C:$C,$B198,'PSM Costs'!AT:AT),"")</f>
        <v/>
      </c>
      <c r="K198" s="123" t="str">
        <f ca="1">IF(SUMIF(Pharmaceuticals!$C:$C,$B198,Pharmaceuticals!AU:AU)+SUMIF('Health Products &amp; Equipment'!$C:$C,$B198,'Health Products &amp; Equipment'!AU:AU)+SUMIF('Other Pharma &amp; Health Products'!$C:$C,$B198,'Other Pharma &amp; Health Products'!AU:AU)+SUMIF('PSM Costs'!$C:$C,$B198,'PSM Costs'!AU:AU)&gt;0,SUMIF(Pharmaceuticals!$C:$C,$B198,Pharmaceuticals!AU:AU)+SUMIF('Health Products &amp; Equipment'!$C:$C,$B198,'Health Products &amp; Equipment'!AU:AU)+SUMIF('Other Pharma &amp; Health Products'!$C:$C,$B198,'Other Pharma &amp; Health Products'!AU:AU)+SUMIF('PSM Costs'!$C:$C,$B198,'PSM Costs'!AU:AU),"")</f>
        <v/>
      </c>
      <c r="L198" s="181" t="str">
        <f t="shared" ca="1" si="17"/>
        <v/>
      </c>
      <c r="M198" s="176" t="str">
        <f ca="1">IF(SUMIF(Pharmaceuticals!$C:$C,$B198,Pharmaceuticals!BG:BG)+SUMIF('Health Products &amp; Equipment'!$C:$C,$B198,'Health Products &amp; Equipment'!BG:BG)+SUMIF('Other Pharma &amp; Health Products'!$C:$C,$B198,'Other Pharma &amp; Health Products'!BG:BG)+SUMIF('PSM Costs'!$C:$C,$B198,'PSM Costs'!BG:BG)&gt;0,SUMIF(Pharmaceuticals!$C:$C,$B198,Pharmaceuticals!BG:BG)+SUMIF('Health Products &amp; Equipment'!$C:$C,$B198,'Health Products &amp; Equipment'!BG:BG)+SUMIF('Other Pharma &amp; Health Products'!$C:$C,$B198,'Other Pharma &amp; Health Products'!BG:BG)+SUMIF('PSM Costs'!$C:$C,$B198,'PSM Costs'!BG:BG),"")</f>
        <v/>
      </c>
      <c r="N198" s="176" t="str">
        <f ca="1">IF(SUMIF(Pharmaceuticals!$C:$C,$B198,Pharmaceuticals!BH:BH)+SUMIF('Health Products &amp; Equipment'!$C:$C,$B198,'Health Products &amp; Equipment'!BH:BH)+SUMIF('Other Pharma &amp; Health Products'!$C:$C,$B198,'Other Pharma &amp; Health Products'!BH:BH)+SUMIF('PSM Costs'!$C:$C,$B198,'PSM Costs'!BH:BH)&gt;0,SUMIF(Pharmaceuticals!$C:$C,$B198,Pharmaceuticals!BH:BH)+SUMIF('Health Products &amp; Equipment'!$C:$C,$B198,'Health Products &amp; Equipment'!BH:BH)+SUMIF('Other Pharma &amp; Health Products'!$C:$C,$B198,'Other Pharma &amp; Health Products'!BH:BH)+SUMIF('PSM Costs'!$C:$C,$B198,'PSM Costs'!BH:BH),"")</f>
        <v/>
      </c>
      <c r="O198" s="182" t="str">
        <f t="shared" ca="1" si="18"/>
        <v/>
      </c>
      <c r="P198" s="123" t="str">
        <f ca="1">IF(SUMIF(Pharmaceuticals!$C:$C,$B198,Pharmaceuticals!BT:BT)+SUMIF('Health Products &amp; Equipment'!$C:$C,$B198,'Health Products &amp; Equipment'!BT:BT)+SUMIF('Other Pharma &amp; Health Products'!$C:$C,$B198,'Other Pharma &amp; Health Products'!BT:BT)+SUMIF('PSM Costs'!$C:$C,$B198,'PSM Costs'!BT:BT)&gt;0,SUMIF(Pharmaceuticals!$C:$C,$B198,Pharmaceuticals!BT:BT)+SUMIF('Health Products &amp; Equipment'!$C:$C,$B198,'Health Products &amp; Equipment'!BT:BT)+SUMIF('Other Pharma &amp; Health Products'!$C:$C,$B198,'Other Pharma &amp; Health Products'!BT:BT)+SUMIF('PSM Costs'!$C:$C,$B198,'PSM Costs'!BT:BT),"")</f>
        <v/>
      </c>
      <c r="Q198" s="123" t="str">
        <f ca="1">IF(SUMIF(Pharmaceuticals!$C:$C,$B198,Pharmaceuticals!BU:BU)+SUMIF('Health Products &amp; Equipment'!$C:$C,$B198,'Health Products &amp; Equipment'!BU:BU)+SUMIF('Other Pharma &amp; Health Products'!$C:$C,$B198,'Other Pharma &amp; Health Products'!BU:BU)+SUMIF('PSM Costs'!$C:$C,$B198,'PSM Costs'!BU:BU)&gt;0,SUMIF(Pharmaceuticals!$C:$C,$B198,Pharmaceuticals!BU:BU)+SUMIF('Health Products &amp; Equipment'!$C:$C,$B198,'Health Products &amp; Equipment'!BU:BU)+SUMIF('Other Pharma &amp; Health Products'!$C:$C,$B198,'Other Pharma &amp; Health Products'!BU:BU)+SUMIF('PSM Costs'!$C:$C,$B198,'PSM Costs'!BU:BU),"")</f>
        <v/>
      </c>
      <c r="R198" s="176" t="str">
        <f t="shared" ca="1" si="19"/>
        <v/>
      </c>
    </row>
    <row r="199" spans="1:18" hidden="1" x14ac:dyDescent="0.2">
      <c r="A199" s="107">
        <v>192</v>
      </c>
      <c r="B199" s="107" t="str">
        <f ca="1">IFERROR(VLOOKUP(A199,'Rank unique CI-Prod-Spec'!I:J,2,FALSE),"")</f>
        <v/>
      </c>
      <c r="C199" s="122" t="str">
        <f ca="1">IFERROR(VLOOKUP(LEFT(B199,FIND("--",B199)-1),CatCostInp!D:E,2,FALSE),"")</f>
        <v/>
      </c>
      <c r="D199" s="122" t="str">
        <f ca="1">IFERROR(INDIRECT(ADDRESS(MATCH(VALUE(MID(B199,FIND("--",B199)+2,FIND("---",B199)-FIND("--",B199)-2)),CatProd!G:G,0),2,1,1,"CatProd")),"")</f>
        <v/>
      </c>
      <c r="E199" s="122" t="str">
        <f ca="1">IFERROR(INDIRECT(ADDRESS(MATCH(VALUE(RIGHT(B199,LEN(B199)-FIND("---",B199)-2)),CatProdSpec!I:I,0),3,1,1,"CatProdSpec")),"")</f>
        <v/>
      </c>
      <c r="F199" s="181" t="str">
        <f t="shared" ca="1" si="15"/>
        <v/>
      </c>
      <c r="G199" s="176" t="str">
        <f ca="1">IF(SUMIF(Pharmaceuticals!$C:$C,$B199,Pharmaceuticals!AG:AG)+SUMIF('Health Products &amp; Equipment'!$C:$C,$B199,'Health Products &amp; Equipment'!AG:AG)+SUMIF('Other Pharma &amp; Health Products'!$C:$C,$B199,'Other Pharma &amp; Health Products'!AG:AG)+SUMIF('PSM Costs'!$C:$C,$B199,'PSM Costs'!AG:AG)&gt;0,SUMIF(Pharmaceuticals!$C:$C,$B199,Pharmaceuticals!AG:AG)+SUMIF('Health Products &amp; Equipment'!$C:$C,$B199,'Health Products &amp; Equipment'!AG:AG)+SUMIF('Other Pharma &amp; Health Products'!$C:$C,$B199,'Other Pharma &amp; Health Products'!AG:AG)+SUMIF('PSM Costs'!$C:$C,$B199,'PSM Costs'!AG:AG),"")</f>
        <v/>
      </c>
      <c r="H199" s="176" t="str">
        <f ca="1">IF(SUMIF(Pharmaceuticals!$C:$C,$B199,Pharmaceuticals!AH:AH)+SUMIF('Health Products &amp; Equipment'!$C:$C,$B199,'Health Products &amp; Equipment'!AH:AH)+SUMIF('Other Pharma &amp; Health Products'!$C:$C,$B199,'Other Pharma &amp; Health Products'!AH:AH)+SUMIF('PSM Costs'!$C:$C,$B199,'PSM Costs'!AH:AH)&gt;0,SUMIF(Pharmaceuticals!$C:$C,$B199,Pharmaceuticals!AH:AH)+SUMIF('Health Products &amp; Equipment'!$C:$C,$B199,'Health Products &amp; Equipment'!AH:AH)+SUMIF('Other Pharma &amp; Health Products'!$C:$C,$B199,'Other Pharma &amp; Health Products'!AH:AH)+SUMIF('PSM Costs'!$C:$C,$B199,'PSM Costs'!AH:AH),"")</f>
        <v/>
      </c>
      <c r="I199" s="182" t="str">
        <f t="shared" ca="1" si="16"/>
        <v/>
      </c>
      <c r="J199" s="123" t="str">
        <f ca="1">IF(SUMIF(Pharmaceuticals!$C:$C,$B199,Pharmaceuticals!AT:AT)+SUMIF('Health Products &amp; Equipment'!$C:$C,$B199,'Health Products &amp; Equipment'!AT:AT)+SUMIF('Other Pharma &amp; Health Products'!$C:$C,$B199,'Other Pharma &amp; Health Products'!AT:AT)+SUMIF('PSM Costs'!$C:$C,$B199,'PSM Costs'!AT:AT)&gt;0,SUMIF(Pharmaceuticals!$C:$C,$B199,Pharmaceuticals!AT:AT)+SUMIF('Health Products &amp; Equipment'!$C:$C,$B199,'Health Products &amp; Equipment'!AT:AT)+SUMIF('Other Pharma &amp; Health Products'!$C:$C,$B199,'Other Pharma &amp; Health Products'!AT:AT)+SUMIF('PSM Costs'!$C:$C,$B199,'PSM Costs'!AT:AT),"")</f>
        <v/>
      </c>
      <c r="K199" s="123" t="str">
        <f ca="1">IF(SUMIF(Pharmaceuticals!$C:$C,$B199,Pharmaceuticals!AU:AU)+SUMIF('Health Products &amp; Equipment'!$C:$C,$B199,'Health Products &amp; Equipment'!AU:AU)+SUMIF('Other Pharma &amp; Health Products'!$C:$C,$B199,'Other Pharma &amp; Health Products'!AU:AU)+SUMIF('PSM Costs'!$C:$C,$B199,'PSM Costs'!AU:AU)&gt;0,SUMIF(Pharmaceuticals!$C:$C,$B199,Pharmaceuticals!AU:AU)+SUMIF('Health Products &amp; Equipment'!$C:$C,$B199,'Health Products &amp; Equipment'!AU:AU)+SUMIF('Other Pharma &amp; Health Products'!$C:$C,$B199,'Other Pharma &amp; Health Products'!AU:AU)+SUMIF('PSM Costs'!$C:$C,$B199,'PSM Costs'!AU:AU),"")</f>
        <v/>
      </c>
      <c r="L199" s="181" t="str">
        <f t="shared" ca="1" si="17"/>
        <v/>
      </c>
      <c r="M199" s="176" t="str">
        <f ca="1">IF(SUMIF(Pharmaceuticals!$C:$C,$B199,Pharmaceuticals!BG:BG)+SUMIF('Health Products &amp; Equipment'!$C:$C,$B199,'Health Products &amp; Equipment'!BG:BG)+SUMIF('Other Pharma &amp; Health Products'!$C:$C,$B199,'Other Pharma &amp; Health Products'!BG:BG)+SUMIF('PSM Costs'!$C:$C,$B199,'PSM Costs'!BG:BG)&gt;0,SUMIF(Pharmaceuticals!$C:$C,$B199,Pharmaceuticals!BG:BG)+SUMIF('Health Products &amp; Equipment'!$C:$C,$B199,'Health Products &amp; Equipment'!BG:BG)+SUMIF('Other Pharma &amp; Health Products'!$C:$C,$B199,'Other Pharma &amp; Health Products'!BG:BG)+SUMIF('PSM Costs'!$C:$C,$B199,'PSM Costs'!BG:BG),"")</f>
        <v/>
      </c>
      <c r="N199" s="176" t="str">
        <f ca="1">IF(SUMIF(Pharmaceuticals!$C:$C,$B199,Pharmaceuticals!BH:BH)+SUMIF('Health Products &amp; Equipment'!$C:$C,$B199,'Health Products &amp; Equipment'!BH:BH)+SUMIF('Other Pharma &amp; Health Products'!$C:$C,$B199,'Other Pharma &amp; Health Products'!BH:BH)+SUMIF('PSM Costs'!$C:$C,$B199,'PSM Costs'!BH:BH)&gt;0,SUMIF(Pharmaceuticals!$C:$C,$B199,Pharmaceuticals!BH:BH)+SUMIF('Health Products &amp; Equipment'!$C:$C,$B199,'Health Products &amp; Equipment'!BH:BH)+SUMIF('Other Pharma &amp; Health Products'!$C:$C,$B199,'Other Pharma &amp; Health Products'!BH:BH)+SUMIF('PSM Costs'!$C:$C,$B199,'PSM Costs'!BH:BH),"")</f>
        <v/>
      </c>
      <c r="O199" s="182" t="str">
        <f t="shared" ca="1" si="18"/>
        <v/>
      </c>
      <c r="P199" s="123" t="str">
        <f ca="1">IF(SUMIF(Pharmaceuticals!$C:$C,$B199,Pharmaceuticals!BT:BT)+SUMIF('Health Products &amp; Equipment'!$C:$C,$B199,'Health Products &amp; Equipment'!BT:BT)+SUMIF('Other Pharma &amp; Health Products'!$C:$C,$B199,'Other Pharma &amp; Health Products'!BT:BT)+SUMIF('PSM Costs'!$C:$C,$B199,'PSM Costs'!BT:BT)&gt;0,SUMIF(Pharmaceuticals!$C:$C,$B199,Pharmaceuticals!BT:BT)+SUMIF('Health Products &amp; Equipment'!$C:$C,$B199,'Health Products &amp; Equipment'!BT:BT)+SUMIF('Other Pharma &amp; Health Products'!$C:$C,$B199,'Other Pharma &amp; Health Products'!BT:BT)+SUMIF('PSM Costs'!$C:$C,$B199,'PSM Costs'!BT:BT),"")</f>
        <v/>
      </c>
      <c r="Q199" s="123" t="str">
        <f ca="1">IF(SUMIF(Pharmaceuticals!$C:$C,$B199,Pharmaceuticals!BU:BU)+SUMIF('Health Products &amp; Equipment'!$C:$C,$B199,'Health Products &amp; Equipment'!BU:BU)+SUMIF('Other Pharma &amp; Health Products'!$C:$C,$B199,'Other Pharma &amp; Health Products'!BU:BU)+SUMIF('PSM Costs'!$C:$C,$B199,'PSM Costs'!BU:BU)&gt;0,SUMIF(Pharmaceuticals!$C:$C,$B199,Pharmaceuticals!BU:BU)+SUMIF('Health Products &amp; Equipment'!$C:$C,$B199,'Health Products &amp; Equipment'!BU:BU)+SUMIF('Other Pharma &amp; Health Products'!$C:$C,$B199,'Other Pharma &amp; Health Products'!BU:BU)+SUMIF('PSM Costs'!$C:$C,$B199,'PSM Costs'!BU:BU),"")</f>
        <v/>
      </c>
      <c r="R199" s="176" t="str">
        <f t="shared" ca="1" si="19"/>
        <v/>
      </c>
    </row>
    <row r="200" spans="1:18" hidden="1" x14ac:dyDescent="0.2">
      <c r="A200" s="107">
        <v>193</v>
      </c>
      <c r="B200" s="107" t="str">
        <f ca="1">IFERROR(VLOOKUP(A200,'Rank unique CI-Prod-Spec'!I:J,2,FALSE),"")</f>
        <v/>
      </c>
      <c r="C200" s="122" t="str">
        <f ca="1">IFERROR(VLOOKUP(LEFT(B200,FIND("--",B200)-1),CatCostInp!D:E,2,FALSE),"")</f>
        <v/>
      </c>
      <c r="D200" s="122" t="str">
        <f ca="1">IFERROR(INDIRECT(ADDRESS(MATCH(VALUE(MID(B200,FIND("--",B200)+2,FIND("---",B200)-FIND("--",B200)-2)),CatProd!G:G,0),2,1,1,"CatProd")),"")</f>
        <v/>
      </c>
      <c r="E200" s="122" t="str">
        <f ca="1">IFERROR(INDIRECT(ADDRESS(MATCH(VALUE(RIGHT(B200,LEN(B200)-FIND("---",B200)-2)),CatProdSpec!I:I,0),3,1,1,"CatProdSpec")),"")</f>
        <v/>
      </c>
      <c r="F200" s="181" t="str">
        <f t="shared" ca="1" si="15"/>
        <v/>
      </c>
      <c r="G200" s="176" t="str">
        <f ca="1">IF(SUMIF(Pharmaceuticals!$C:$C,$B200,Pharmaceuticals!AG:AG)+SUMIF('Health Products &amp; Equipment'!$C:$C,$B200,'Health Products &amp; Equipment'!AG:AG)+SUMIF('Other Pharma &amp; Health Products'!$C:$C,$B200,'Other Pharma &amp; Health Products'!AG:AG)+SUMIF('PSM Costs'!$C:$C,$B200,'PSM Costs'!AG:AG)&gt;0,SUMIF(Pharmaceuticals!$C:$C,$B200,Pharmaceuticals!AG:AG)+SUMIF('Health Products &amp; Equipment'!$C:$C,$B200,'Health Products &amp; Equipment'!AG:AG)+SUMIF('Other Pharma &amp; Health Products'!$C:$C,$B200,'Other Pharma &amp; Health Products'!AG:AG)+SUMIF('PSM Costs'!$C:$C,$B200,'PSM Costs'!AG:AG),"")</f>
        <v/>
      </c>
      <c r="H200" s="176" t="str">
        <f ca="1">IF(SUMIF(Pharmaceuticals!$C:$C,$B200,Pharmaceuticals!AH:AH)+SUMIF('Health Products &amp; Equipment'!$C:$C,$B200,'Health Products &amp; Equipment'!AH:AH)+SUMIF('Other Pharma &amp; Health Products'!$C:$C,$B200,'Other Pharma &amp; Health Products'!AH:AH)+SUMIF('PSM Costs'!$C:$C,$B200,'PSM Costs'!AH:AH)&gt;0,SUMIF(Pharmaceuticals!$C:$C,$B200,Pharmaceuticals!AH:AH)+SUMIF('Health Products &amp; Equipment'!$C:$C,$B200,'Health Products &amp; Equipment'!AH:AH)+SUMIF('Other Pharma &amp; Health Products'!$C:$C,$B200,'Other Pharma &amp; Health Products'!AH:AH)+SUMIF('PSM Costs'!$C:$C,$B200,'PSM Costs'!AH:AH),"")</f>
        <v/>
      </c>
      <c r="I200" s="182" t="str">
        <f t="shared" ca="1" si="16"/>
        <v/>
      </c>
      <c r="J200" s="123" t="str">
        <f ca="1">IF(SUMIF(Pharmaceuticals!$C:$C,$B200,Pharmaceuticals!AT:AT)+SUMIF('Health Products &amp; Equipment'!$C:$C,$B200,'Health Products &amp; Equipment'!AT:AT)+SUMIF('Other Pharma &amp; Health Products'!$C:$C,$B200,'Other Pharma &amp; Health Products'!AT:AT)+SUMIF('PSM Costs'!$C:$C,$B200,'PSM Costs'!AT:AT)&gt;0,SUMIF(Pharmaceuticals!$C:$C,$B200,Pharmaceuticals!AT:AT)+SUMIF('Health Products &amp; Equipment'!$C:$C,$B200,'Health Products &amp; Equipment'!AT:AT)+SUMIF('Other Pharma &amp; Health Products'!$C:$C,$B200,'Other Pharma &amp; Health Products'!AT:AT)+SUMIF('PSM Costs'!$C:$C,$B200,'PSM Costs'!AT:AT),"")</f>
        <v/>
      </c>
      <c r="K200" s="123" t="str">
        <f ca="1">IF(SUMIF(Pharmaceuticals!$C:$C,$B200,Pharmaceuticals!AU:AU)+SUMIF('Health Products &amp; Equipment'!$C:$C,$B200,'Health Products &amp; Equipment'!AU:AU)+SUMIF('Other Pharma &amp; Health Products'!$C:$C,$B200,'Other Pharma &amp; Health Products'!AU:AU)+SUMIF('PSM Costs'!$C:$C,$B200,'PSM Costs'!AU:AU)&gt;0,SUMIF(Pharmaceuticals!$C:$C,$B200,Pharmaceuticals!AU:AU)+SUMIF('Health Products &amp; Equipment'!$C:$C,$B200,'Health Products &amp; Equipment'!AU:AU)+SUMIF('Other Pharma &amp; Health Products'!$C:$C,$B200,'Other Pharma &amp; Health Products'!AU:AU)+SUMIF('PSM Costs'!$C:$C,$B200,'PSM Costs'!AU:AU),"")</f>
        <v/>
      </c>
      <c r="L200" s="181" t="str">
        <f t="shared" ca="1" si="17"/>
        <v/>
      </c>
      <c r="M200" s="176" t="str">
        <f ca="1">IF(SUMIF(Pharmaceuticals!$C:$C,$B200,Pharmaceuticals!BG:BG)+SUMIF('Health Products &amp; Equipment'!$C:$C,$B200,'Health Products &amp; Equipment'!BG:BG)+SUMIF('Other Pharma &amp; Health Products'!$C:$C,$B200,'Other Pharma &amp; Health Products'!BG:BG)+SUMIF('PSM Costs'!$C:$C,$B200,'PSM Costs'!BG:BG)&gt;0,SUMIF(Pharmaceuticals!$C:$C,$B200,Pharmaceuticals!BG:BG)+SUMIF('Health Products &amp; Equipment'!$C:$C,$B200,'Health Products &amp; Equipment'!BG:BG)+SUMIF('Other Pharma &amp; Health Products'!$C:$C,$B200,'Other Pharma &amp; Health Products'!BG:BG)+SUMIF('PSM Costs'!$C:$C,$B200,'PSM Costs'!BG:BG),"")</f>
        <v/>
      </c>
      <c r="N200" s="176" t="str">
        <f ca="1">IF(SUMIF(Pharmaceuticals!$C:$C,$B200,Pharmaceuticals!BH:BH)+SUMIF('Health Products &amp; Equipment'!$C:$C,$B200,'Health Products &amp; Equipment'!BH:BH)+SUMIF('Other Pharma &amp; Health Products'!$C:$C,$B200,'Other Pharma &amp; Health Products'!BH:BH)+SUMIF('PSM Costs'!$C:$C,$B200,'PSM Costs'!BH:BH)&gt;0,SUMIF(Pharmaceuticals!$C:$C,$B200,Pharmaceuticals!BH:BH)+SUMIF('Health Products &amp; Equipment'!$C:$C,$B200,'Health Products &amp; Equipment'!BH:BH)+SUMIF('Other Pharma &amp; Health Products'!$C:$C,$B200,'Other Pharma &amp; Health Products'!BH:BH)+SUMIF('PSM Costs'!$C:$C,$B200,'PSM Costs'!BH:BH),"")</f>
        <v/>
      </c>
      <c r="O200" s="182" t="str">
        <f t="shared" ca="1" si="18"/>
        <v/>
      </c>
      <c r="P200" s="123" t="str">
        <f ca="1">IF(SUMIF(Pharmaceuticals!$C:$C,$B200,Pharmaceuticals!BT:BT)+SUMIF('Health Products &amp; Equipment'!$C:$C,$B200,'Health Products &amp; Equipment'!BT:BT)+SUMIF('Other Pharma &amp; Health Products'!$C:$C,$B200,'Other Pharma &amp; Health Products'!BT:BT)+SUMIF('PSM Costs'!$C:$C,$B200,'PSM Costs'!BT:BT)&gt;0,SUMIF(Pharmaceuticals!$C:$C,$B200,Pharmaceuticals!BT:BT)+SUMIF('Health Products &amp; Equipment'!$C:$C,$B200,'Health Products &amp; Equipment'!BT:BT)+SUMIF('Other Pharma &amp; Health Products'!$C:$C,$B200,'Other Pharma &amp; Health Products'!BT:BT)+SUMIF('PSM Costs'!$C:$C,$B200,'PSM Costs'!BT:BT),"")</f>
        <v/>
      </c>
      <c r="Q200" s="123" t="str">
        <f ca="1">IF(SUMIF(Pharmaceuticals!$C:$C,$B200,Pharmaceuticals!BU:BU)+SUMIF('Health Products &amp; Equipment'!$C:$C,$B200,'Health Products &amp; Equipment'!BU:BU)+SUMIF('Other Pharma &amp; Health Products'!$C:$C,$B200,'Other Pharma &amp; Health Products'!BU:BU)+SUMIF('PSM Costs'!$C:$C,$B200,'PSM Costs'!BU:BU)&gt;0,SUMIF(Pharmaceuticals!$C:$C,$B200,Pharmaceuticals!BU:BU)+SUMIF('Health Products &amp; Equipment'!$C:$C,$B200,'Health Products &amp; Equipment'!BU:BU)+SUMIF('Other Pharma &amp; Health Products'!$C:$C,$B200,'Other Pharma &amp; Health Products'!BU:BU)+SUMIF('PSM Costs'!$C:$C,$B200,'PSM Costs'!BU:BU),"")</f>
        <v/>
      </c>
      <c r="R200" s="176" t="str">
        <f t="shared" ca="1" si="19"/>
        <v/>
      </c>
    </row>
    <row r="201" spans="1:18" hidden="1" x14ac:dyDescent="0.2">
      <c r="A201" s="107">
        <v>194</v>
      </c>
      <c r="B201" s="107" t="str">
        <f ca="1">IFERROR(VLOOKUP(A201,'Rank unique CI-Prod-Spec'!I:J,2,FALSE),"")</f>
        <v/>
      </c>
      <c r="C201" s="122" t="str">
        <f ca="1">IFERROR(VLOOKUP(LEFT(B201,FIND("--",B201)-1),CatCostInp!D:E,2,FALSE),"")</f>
        <v/>
      </c>
      <c r="D201" s="122" t="str">
        <f ca="1">IFERROR(INDIRECT(ADDRESS(MATCH(VALUE(MID(B201,FIND("--",B201)+2,FIND("---",B201)-FIND("--",B201)-2)),CatProd!G:G,0),2,1,1,"CatProd")),"")</f>
        <v/>
      </c>
      <c r="E201" s="122" t="str">
        <f ca="1">IFERROR(INDIRECT(ADDRESS(MATCH(VALUE(RIGHT(B201,LEN(B201)-FIND("---",B201)-2)),CatProdSpec!I:I,0),3,1,1,"CatProdSpec")),"")</f>
        <v/>
      </c>
      <c r="F201" s="181" t="str">
        <f t="shared" ca="1" si="15"/>
        <v/>
      </c>
      <c r="G201" s="176" t="str">
        <f ca="1">IF(SUMIF(Pharmaceuticals!$C:$C,$B201,Pharmaceuticals!AG:AG)+SUMIF('Health Products &amp; Equipment'!$C:$C,$B201,'Health Products &amp; Equipment'!AG:AG)+SUMIF('Other Pharma &amp; Health Products'!$C:$C,$B201,'Other Pharma &amp; Health Products'!AG:AG)+SUMIF('PSM Costs'!$C:$C,$B201,'PSM Costs'!AG:AG)&gt;0,SUMIF(Pharmaceuticals!$C:$C,$B201,Pharmaceuticals!AG:AG)+SUMIF('Health Products &amp; Equipment'!$C:$C,$B201,'Health Products &amp; Equipment'!AG:AG)+SUMIF('Other Pharma &amp; Health Products'!$C:$C,$B201,'Other Pharma &amp; Health Products'!AG:AG)+SUMIF('PSM Costs'!$C:$C,$B201,'PSM Costs'!AG:AG),"")</f>
        <v/>
      </c>
      <c r="H201" s="176" t="str">
        <f ca="1">IF(SUMIF(Pharmaceuticals!$C:$C,$B201,Pharmaceuticals!AH:AH)+SUMIF('Health Products &amp; Equipment'!$C:$C,$B201,'Health Products &amp; Equipment'!AH:AH)+SUMIF('Other Pharma &amp; Health Products'!$C:$C,$B201,'Other Pharma &amp; Health Products'!AH:AH)+SUMIF('PSM Costs'!$C:$C,$B201,'PSM Costs'!AH:AH)&gt;0,SUMIF(Pharmaceuticals!$C:$C,$B201,Pharmaceuticals!AH:AH)+SUMIF('Health Products &amp; Equipment'!$C:$C,$B201,'Health Products &amp; Equipment'!AH:AH)+SUMIF('Other Pharma &amp; Health Products'!$C:$C,$B201,'Other Pharma &amp; Health Products'!AH:AH)+SUMIF('PSM Costs'!$C:$C,$B201,'PSM Costs'!AH:AH),"")</f>
        <v/>
      </c>
      <c r="I201" s="182" t="str">
        <f t="shared" ca="1" si="16"/>
        <v/>
      </c>
      <c r="J201" s="123" t="str">
        <f ca="1">IF(SUMIF(Pharmaceuticals!$C:$C,$B201,Pharmaceuticals!AT:AT)+SUMIF('Health Products &amp; Equipment'!$C:$C,$B201,'Health Products &amp; Equipment'!AT:AT)+SUMIF('Other Pharma &amp; Health Products'!$C:$C,$B201,'Other Pharma &amp; Health Products'!AT:AT)+SUMIF('PSM Costs'!$C:$C,$B201,'PSM Costs'!AT:AT)&gt;0,SUMIF(Pharmaceuticals!$C:$C,$B201,Pharmaceuticals!AT:AT)+SUMIF('Health Products &amp; Equipment'!$C:$C,$B201,'Health Products &amp; Equipment'!AT:AT)+SUMIF('Other Pharma &amp; Health Products'!$C:$C,$B201,'Other Pharma &amp; Health Products'!AT:AT)+SUMIF('PSM Costs'!$C:$C,$B201,'PSM Costs'!AT:AT),"")</f>
        <v/>
      </c>
      <c r="K201" s="123" t="str">
        <f ca="1">IF(SUMIF(Pharmaceuticals!$C:$C,$B201,Pharmaceuticals!AU:AU)+SUMIF('Health Products &amp; Equipment'!$C:$C,$B201,'Health Products &amp; Equipment'!AU:AU)+SUMIF('Other Pharma &amp; Health Products'!$C:$C,$B201,'Other Pharma &amp; Health Products'!AU:AU)+SUMIF('PSM Costs'!$C:$C,$B201,'PSM Costs'!AU:AU)&gt;0,SUMIF(Pharmaceuticals!$C:$C,$B201,Pharmaceuticals!AU:AU)+SUMIF('Health Products &amp; Equipment'!$C:$C,$B201,'Health Products &amp; Equipment'!AU:AU)+SUMIF('Other Pharma &amp; Health Products'!$C:$C,$B201,'Other Pharma &amp; Health Products'!AU:AU)+SUMIF('PSM Costs'!$C:$C,$B201,'PSM Costs'!AU:AU),"")</f>
        <v/>
      </c>
      <c r="L201" s="181" t="str">
        <f t="shared" ca="1" si="17"/>
        <v/>
      </c>
      <c r="M201" s="176" t="str">
        <f ca="1">IF(SUMIF(Pharmaceuticals!$C:$C,$B201,Pharmaceuticals!BG:BG)+SUMIF('Health Products &amp; Equipment'!$C:$C,$B201,'Health Products &amp; Equipment'!BG:BG)+SUMIF('Other Pharma &amp; Health Products'!$C:$C,$B201,'Other Pharma &amp; Health Products'!BG:BG)+SUMIF('PSM Costs'!$C:$C,$B201,'PSM Costs'!BG:BG)&gt;0,SUMIF(Pharmaceuticals!$C:$C,$B201,Pharmaceuticals!BG:BG)+SUMIF('Health Products &amp; Equipment'!$C:$C,$B201,'Health Products &amp; Equipment'!BG:BG)+SUMIF('Other Pharma &amp; Health Products'!$C:$C,$B201,'Other Pharma &amp; Health Products'!BG:BG)+SUMIF('PSM Costs'!$C:$C,$B201,'PSM Costs'!BG:BG),"")</f>
        <v/>
      </c>
      <c r="N201" s="176" t="str">
        <f ca="1">IF(SUMIF(Pharmaceuticals!$C:$C,$B201,Pharmaceuticals!BH:BH)+SUMIF('Health Products &amp; Equipment'!$C:$C,$B201,'Health Products &amp; Equipment'!BH:BH)+SUMIF('Other Pharma &amp; Health Products'!$C:$C,$B201,'Other Pharma &amp; Health Products'!BH:BH)+SUMIF('PSM Costs'!$C:$C,$B201,'PSM Costs'!BH:BH)&gt;0,SUMIF(Pharmaceuticals!$C:$C,$B201,Pharmaceuticals!BH:BH)+SUMIF('Health Products &amp; Equipment'!$C:$C,$B201,'Health Products &amp; Equipment'!BH:BH)+SUMIF('Other Pharma &amp; Health Products'!$C:$C,$B201,'Other Pharma &amp; Health Products'!BH:BH)+SUMIF('PSM Costs'!$C:$C,$B201,'PSM Costs'!BH:BH),"")</f>
        <v/>
      </c>
      <c r="O201" s="182" t="str">
        <f t="shared" ca="1" si="18"/>
        <v/>
      </c>
      <c r="P201" s="123" t="str">
        <f ca="1">IF(SUMIF(Pharmaceuticals!$C:$C,$B201,Pharmaceuticals!BT:BT)+SUMIF('Health Products &amp; Equipment'!$C:$C,$B201,'Health Products &amp; Equipment'!BT:BT)+SUMIF('Other Pharma &amp; Health Products'!$C:$C,$B201,'Other Pharma &amp; Health Products'!BT:BT)+SUMIF('PSM Costs'!$C:$C,$B201,'PSM Costs'!BT:BT)&gt;0,SUMIF(Pharmaceuticals!$C:$C,$B201,Pharmaceuticals!BT:BT)+SUMIF('Health Products &amp; Equipment'!$C:$C,$B201,'Health Products &amp; Equipment'!BT:BT)+SUMIF('Other Pharma &amp; Health Products'!$C:$C,$B201,'Other Pharma &amp; Health Products'!BT:BT)+SUMIF('PSM Costs'!$C:$C,$B201,'PSM Costs'!BT:BT),"")</f>
        <v/>
      </c>
      <c r="Q201" s="123" t="str">
        <f ca="1">IF(SUMIF(Pharmaceuticals!$C:$C,$B201,Pharmaceuticals!BU:BU)+SUMIF('Health Products &amp; Equipment'!$C:$C,$B201,'Health Products &amp; Equipment'!BU:BU)+SUMIF('Other Pharma &amp; Health Products'!$C:$C,$B201,'Other Pharma &amp; Health Products'!BU:BU)+SUMIF('PSM Costs'!$C:$C,$B201,'PSM Costs'!BU:BU)&gt;0,SUMIF(Pharmaceuticals!$C:$C,$B201,Pharmaceuticals!BU:BU)+SUMIF('Health Products &amp; Equipment'!$C:$C,$B201,'Health Products &amp; Equipment'!BU:BU)+SUMIF('Other Pharma &amp; Health Products'!$C:$C,$B201,'Other Pharma &amp; Health Products'!BU:BU)+SUMIF('PSM Costs'!$C:$C,$B201,'PSM Costs'!BU:BU),"")</f>
        <v/>
      </c>
      <c r="R201" s="176" t="str">
        <f t="shared" ca="1" si="19"/>
        <v/>
      </c>
    </row>
    <row r="202" spans="1:18" hidden="1" x14ac:dyDescent="0.2">
      <c r="A202" s="107">
        <v>195</v>
      </c>
      <c r="B202" s="107" t="str">
        <f ca="1">IFERROR(VLOOKUP(A202,'Rank unique CI-Prod-Spec'!I:J,2,FALSE),"")</f>
        <v/>
      </c>
      <c r="C202" s="122" t="str">
        <f ca="1">IFERROR(VLOOKUP(LEFT(B202,FIND("--",B202)-1),CatCostInp!D:E,2,FALSE),"")</f>
        <v/>
      </c>
      <c r="D202" s="122" t="str">
        <f ca="1">IFERROR(INDIRECT(ADDRESS(MATCH(VALUE(MID(B202,FIND("--",B202)+2,FIND("---",B202)-FIND("--",B202)-2)),CatProd!G:G,0),2,1,1,"CatProd")),"")</f>
        <v/>
      </c>
      <c r="E202" s="122" t="str">
        <f ca="1">IFERROR(INDIRECT(ADDRESS(MATCH(VALUE(RIGHT(B202,LEN(B202)-FIND("---",B202)-2)),CatProdSpec!I:I,0),3,1,1,"CatProdSpec")),"")</f>
        <v/>
      </c>
      <c r="F202" s="181" t="str">
        <f t="shared" ca="1" si="15"/>
        <v/>
      </c>
      <c r="G202" s="176" t="str">
        <f ca="1">IF(SUMIF(Pharmaceuticals!$C:$C,$B202,Pharmaceuticals!AG:AG)+SUMIF('Health Products &amp; Equipment'!$C:$C,$B202,'Health Products &amp; Equipment'!AG:AG)+SUMIF('Other Pharma &amp; Health Products'!$C:$C,$B202,'Other Pharma &amp; Health Products'!AG:AG)+SUMIF('PSM Costs'!$C:$C,$B202,'PSM Costs'!AG:AG)&gt;0,SUMIF(Pharmaceuticals!$C:$C,$B202,Pharmaceuticals!AG:AG)+SUMIF('Health Products &amp; Equipment'!$C:$C,$B202,'Health Products &amp; Equipment'!AG:AG)+SUMIF('Other Pharma &amp; Health Products'!$C:$C,$B202,'Other Pharma &amp; Health Products'!AG:AG)+SUMIF('PSM Costs'!$C:$C,$B202,'PSM Costs'!AG:AG),"")</f>
        <v/>
      </c>
      <c r="H202" s="176" t="str">
        <f ca="1">IF(SUMIF(Pharmaceuticals!$C:$C,$B202,Pharmaceuticals!AH:AH)+SUMIF('Health Products &amp; Equipment'!$C:$C,$B202,'Health Products &amp; Equipment'!AH:AH)+SUMIF('Other Pharma &amp; Health Products'!$C:$C,$B202,'Other Pharma &amp; Health Products'!AH:AH)+SUMIF('PSM Costs'!$C:$C,$B202,'PSM Costs'!AH:AH)&gt;0,SUMIF(Pharmaceuticals!$C:$C,$B202,Pharmaceuticals!AH:AH)+SUMIF('Health Products &amp; Equipment'!$C:$C,$B202,'Health Products &amp; Equipment'!AH:AH)+SUMIF('Other Pharma &amp; Health Products'!$C:$C,$B202,'Other Pharma &amp; Health Products'!AH:AH)+SUMIF('PSM Costs'!$C:$C,$B202,'PSM Costs'!AH:AH),"")</f>
        <v/>
      </c>
      <c r="I202" s="182" t="str">
        <f t="shared" ca="1" si="16"/>
        <v/>
      </c>
      <c r="J202" s="123" t="str">
        <f ca="1">IF(SUMIF(Pharmaceuticals!$C:$C,$B202,Pharmaceuticals!AT:AT)+SUMIF('Health Products &amp; Equipment'!$C:$C,$B202,'Health Products &amp; Equipment'!AT:AT)+SUMIF('Other Pharma &amp; Health Products'!$C:$C,$B202,'Other Pharma &amp; Health Products'!AT:AT)+SUMIF('PSM Costs'!$C:$C,$B202,'PSM Costs'!AT:AT)&gt;0,SUMIF(Pharmaceuticals!$C:$C,$B202,Pharmaceuticals!AT:AT)+SUMIF('Health Products &amp; Equipment'!$C:$C,$B202,'Health Products &amp; Equipment'!AT:AT)+SUMIF('Other Pharma &amp; Health Products'!$C:$C,$B202,'Other Pharma &amp; Health Products'!AT:AT)+SUMIF('PSM Costs'!$C:$C,$B202,'PSM Costs'!AT:AT),"")</f>
        <v/>
      </c>
      <c r="K202" s="123" t="str">
        <f ca="1">IF(SUMIF(Pharmaceuticals!$C:$C,$B202,Pharmaceuticals!AU:AU)+SUMIF('Health Products &amp; Equipment'!$C:$C,$B202,'Health Products &amp; Equipment'!AU:AU)+SUMIF('Other Pharma &amp; Health Products'!$C:$C,$B202,'Other Pharma &amp; Health Products'!AU:AU)+SUMIF('PSM Costs'!$C:$C,$B202,'PSM Costs'!AU:AU)&gt;0,SUMIF(Pharmaceuticals!$C:$C,$B202,Pharmaceuticals!AU:AU)+SUMIF('Health Products &amp; Equipment'!$C:$C,$B202,'Health Products &amp; Equipment'!AU:AU)+SUMIF('Other Pharma &amp; Health Products'!$C:$C,$B202,'Other Pharma &amp; Health Products'!AU:AU)+SUMIF('PSM Costs'!$C:$C,$B202,'PSM Costs'!AU:AU),"")</f>
        <v/>
      </c>
      <c r="L202" s="181" t="str">
        <f t="shared" ca="1" si="17"/>
        <v/>
      </c>
      <c r="M202" s="176" t="str">
        <f ca="1">IF(SUMIF(Pharmaceuticals!$C:$C,$B202,Pharmaceuticals!BG:BG)+SUMIF('Health Products &amp; Equipment'!$C:$C,$B202,'Health Products &amp; Equipment'!BG:BG)+SUMIF('Other Pharma &amp; Health Products'!$C:$C,$B202,'Other Pharma &amp; Health Products'!BG:BG)+SUMIF('PSM Costs'!$C:$C,$B202,'PSM Costs'!BG:BG)&gt;0,SUMIF(Pharmaceuticals!$C:$C,$B202,Pharmaceuticals!BG:BG)+SUMIF('Health Products &amp; Equipment'!$C:$C,$B202,'Health Products &amp; Equipment'!BG:BG)+SUMIF('Other Pharma &amp; Health Products'!$C:$C,$B202,'Other Pharma &amp; Health Products'!BG:BG)+SUMIF('PSM Costs'!$C:$C,$B202,'PSM Costs'!BG:BG),"")</f>
        <v/>
      </c>
      <c r="N202" s="176" t="str">
        <f ca="1">IF(SUMIF(Pharmaceuticals!$C:$C,$B202,Pharmaceuticals!BH:BH)+SUMIF('Health Products &amp; Equipment'!$C:$C,$B202,'Health Products &amp; Equipment'!BH:BH)+SUMIF('Other Pharma &amp; Health Products'!$C:$C,$B202,'Other Pharma &amp; Health Products'!BH:BH)+SUMIF('PSM Costs'!$C:$C,$B202,'PSM Costs'!BH:BH)&gt;0,SUMIF(Pharmaceuticals!$C:$C,$B202,Pharmaceuticals!BH:BH)+SUMIF('Health Products &amp; Equipment'!$C:$C,$B202,'Health Products &amp; Equipment'!BH:BH)+SUMIF('Other Pharma &amp; Health Products'!$C:$C,$B202,'Other Pharma &amp; Health Products'!BH:BH)+SUMIF('PSM Costs'!$C:$C,$B202,'PSM Costs'!BH:BH),"")</f>
        <v/>
      </c>
      <c r="O202" s="182" t="str">
        <f t="shared" ca="1" si="18"/>
        <v/>
      </c>
      <c r="P202" s="123" t="str">
        <f ca="1">IF(SUMIF(Pharmaceuticals!$C:$C,$B202,Pharmaceuticals!BT:BT)+SUMIF('Health Products &amp; Equipment'!$C:$C,$B202,'Health Products &amp; Equipment'!BT:BT)+SUMIF('Other Pharma &amp; Health Products'!$C:$C,$B202,'Other Pharma &amp; Health Products'!BT:BT)+SUMIF('PSM Costs'!$C:$C,$B202,'PSM Costs'!BT:BT)&gt;0,SUMIF(Pharmaceuticals!$C:$C,$B202,Pharmaceuticals!BT:BT)+SUMIF('Health Products &amp; Equipment'!$C:$C,$B202,'Health Products &amp; Equipment'!BT:BT)+SUMIF('Other Pharma &amp; Health Products'!$C:$C,$B202,'Other Pharma &amp; Health Products'!BT:BT)+SUMIF('PSM Costs'!$C:$C,$B202,'PSM Costs'!BT:BT),"")</f>
        <v/>
      </c>
      <c r="Q202" s="123" t="str">
        <f ca="1">IF(SUMIF(Pharmaceuticals!$C:$C,$B202,Pharmaceuticals!BU:BU)+SUMIF('Health Products &amp; Equipment'!$C:$C,$B202,'Health Products &amp; Equipment'!BU:BU)+SUMIF('Other Pharma &amp; Health Products'!$C:$C,$B202,'Other Pharma &amp; Health Products'!BU:BU)+SUMIF('PSM Costs'!$C:$C,$B202,'PSM Costs'!BU:BU)&gt;0,SUMIF(Pharmaceuticals!$C:$C,$B202,Pharmaceuticals!BU:BU)+SUMIF('Health Products &amp; Equipment'!$C:$C,$B202,'Health Products &amp; Equipment'!BU:BU)+SUMIF('Other Pharma &amp; Health Products'!$C:$C,$B202,'Other Pharma &amp; Health Products'!BU:BU)+SUMIF('PSM Costs'!$C:$C,$B202,'PSM Costs'!BU:BU),"")</f>
        <v/>
      </c>
      <c r="R202" s="176" t="str">
        <f t="shared" ca="1" si="19"/>
        <v/>
      </c>
    </row>
    <row r="203" spans="1:18" hidden="1" x14ac:dyDescent="0.2">
      <c r="A203" s="107">
        <v>196</v>
      </c>
      <c r="B203" s="107" t="str">
        <f ca="1">IFERROR(VLOOKUP(A203,'Rank unique CI-Prod-Spec'!I:J,2,FALSE),"")</f>
        <v/>
      </c>
      <c r="C203" s="122" t="str">
        <f ca="1">IFERROR(VLOOKUP(LEFT(B203,FIND("--",B203)-1),CatCostInp!D:E,2,FALSE),"")</f>
        <v/>
      </c>
      <c r="D203" s="122" t="str">
        <f ca="1">IFERROR(INDIRECT(ADDRESS(MATCH(VALUE(MID(B203,FIND("--",B203)+2,FIND("---",B203)-FIND("--",B203)-2)),CatProd!G:G,0),2,1,1,"CatProd")),"")</f>
        <v/>
      </c>
      <c r="E203" s="122" t="str">
        <f ca="1">IFERROR(INDIRECT(ADDRESS(MATCH(VALUE(RIGHT(B203,LEN(B203)-FIND("---",B203)-2)),CatProdSpec!I:I,0),3,1,1,"CatProdSpec")),"")</f>
        <v/>
      </c>
      <c r="F203" s="181" t="str">
        <f t="shared" ca="1" si="15"/>
        <v/>
      </c>
      <c r="G203" s="176" t="str">
        <f ca="1">IF(SUMIF(Pharmaceuticals!$C:$C,$B203,Pharmaceuticals!AG:AG)+SUMIF('Health Products &amp; Equipment'!$C:$C,$B203,'Health Products &amp; Equipment'!AG:AG)+SUMIF('Other Pharma &amp; Health Products'!$C:$C,$B203,'Other Pharma &amp; Health Products'!AG:AG)+SUMIF('PSM Costs'!$C:$C,$B203,'PSM Costs'!AG:AG)&gt;0,SUMIF(Pharmaceuticals!$C:$C,$B203,Pharmaceuticals!AG:AG)+SUMIF('Health Products &amp; Equipment'!$C:$C,$B203,'Health Products &amp; Equipment'!AG:AG)+SUMIF('Other Pharma &amp; Health Products'!$C:$C,$B203,'Other Pharma &amp; Health Products'!AG:AG)+SUMIF('PSM Costs'!$C:$C,$B203,'PSM Costs'!AG:AG),"")</f>
        <v/>
      </c>
      <c r="H203" s="176" t="str">
        <f ca="1">IF(SUMIF(Pharmaceuticals!$C:$C,$B203,Pharmaceuticals!AH:AH)+SUMIF('Health Products &amp; Equipment'!$C:$C,$B203,'Health Products &amp; Equipment'!AH:AH)+SUMIF('Other Pharma &amp; Health Products'!$C:$C,$B203,'Other Pharma &amp; Health Products'!AH:AH)+SUMIF('PSM Costs'!$C:$C,$B203,'PSM Costs'!AH:AH)&gt;0,SUMIF(Pharmaceuticals!$C:$C,$B203,Pharmaceuticals!AH:AH)+SUMIF('Health Products &amp; Equipment'!$C:$C,$B203,'Health Products &amp; Equipment'!AH:AH)+SUMIF('Other Pharma &amp; Health Products'!$C:$C,$B203,'Other Pharma &amp; Health Products'!AH:AH)+SUMIF('PSM Costs'!$C:$C,$B203,'PSM Costs'!AH:AH),"")</f>
        <v/>
      </c>
      <c r="I203" s="182" t="str">
        <f t="shared" ca="1" si="16"/>
        <v/>
      </c>
      <c r="J203" s="123" t="str">
        <f ca="1">IF(SUMIF(Pharmaceuticals!$C:$C,$B203,Pharmaceuticals!AT:AT)+SUMIF('Health Products &amp; Equipment'!$C:$C,$B203,'Health Products &amp; Equipment'!AT:AT)+SUMIF('Other Pharma &amp; Health Products'!$C:$C,$B203,'Other Pharma &amp; Health Products'!AT:AT)+SUMIF('PSM Costs'!$C:$C,$B203,'PSM Costs'!AT:AT)&gt;0,SUMIF(Pharmaceuticals!$C:$C,$B203,Pharmaceuticals!AT:AT)+SUMIF('Health Products &amp; Equipment'!$C:$C,$B203,'Health Products &amp; Equipment'!AT:AT)+SUMIF('Other Pharma &amp; Health Products'!$C:$C,$B203,'Other Pharma &amp; Health Products'!AT:AT)+SUMIF('PSM Costs'!$C:$C,$B203,'PSM Costs'!AT:AT),"")</f>
        <v/>
      </c>
      <c r="K203" s="123" t="str">
        <f ca="1">IF(SUMIF(Pharmaceuticals!$C:$C,$B203,Pharmaceuticals!AU:AU)+SUMIF('Health Products &amp; Equipment'!$C:$C,$B203,'Health Products &amp; Equipment'!AU:AU)+SUMIF('Other Pharma &amp; Health Products'!$C:$C,$B203,'Other Pharma &amp; Health Products'!AU:AU)+SUMIF('PSM Costs'!$C:$C,$B203,'PSM Costs'!AU:AU)&gt;0,SUMIF(Pharmaceuticals!$C:$C,$B203,Pharmaceuticals!AU:AU)+SUMIF('Health Products &amp; Equipment'!$C:$C,$B203,'Health Products &amp; Equipment'!AU:AU)+SUMIF('Other Pharma &amp; Health Products'!$C:$C,$B203,'Other Pharma &amp; Health Products'!AU:AU)+SUMIF('PSM Costs'!$C:$C,$B203,'PSM Costs'!AU:AU),"")</f>
        <v/>
      </c>
      <c r="L203" s="181" t="str">
        <f t="shared" ca="1" si="17"/>
        <v/>
      </c>
      <c r="M203" s="176" t="str">
        <f ca="1">IF(SUMIF(Pharmaceuticals!$C:$C,$B203,Pharmaceuticals!BG:BG)+SUMIF('Health Products &amp; Equipment'!$C:$C,$B203,'Health Products &amp; Equipment'!BG:BG)+SUMIF('Other Pharma &amp; Health Products'!$C:$C,$B203,'Other Pharma &amp; Health Products'!BG:BG)+SUMIF('PSM Costs'!$C:$C,$B203,'PSM Costs'!BG:BG)&gt;0,SUMIF(Pharmaceuticals!$C:$C,$B203,Pharmaceuticals!BG:BG)+SUMIF('Health Products &amp; Equipment'!$C:$C,$B203,'Health Products &amp; Equipment'!BG:BG)+SUMIF('Other Pharma &amp; Health Products'!$C:$C,$B203,'Other Pharma &amp; Health Products'!BG:BG)+SUMIF('PSM Costs'!$C:$C,$B203,'PSM Costs'!BG:BG),"")</f>
        <v/>
      </c>
      <c r="N203" s="176" t="str">
        <f ca="1">IF(SUMIF(Pharmaceuticals!$C:$C,$B203,Pharmaceuticals!BH:BH)+SUMIF('Health Products &amp; Equipment'!$C:$C,$B203,'Health Products &amp; Equipment'!BH:BH)+SUMIF('Other Pharma &amp; Health Products'!$C:$C,$B203,'Other Pharma &amp; Health Products'!BH:BH)+SUMIF('PSM Costs'!$C:$C,$B203,'PSM Costs'!BH:BH)&gt;0,SUMIF(Pharmaceuticals!$C:$C,$B203,Pharmaceuticals!BH:BH)+SUMIF('Health Products &amp; Equipment'!$C:$C,$B203,'Health Products &amp; Equipment'!BH:BH)+SUMIF('Other Pharma &amp; Health Products'!$C:$C,$B203,'Other Pharma &amp; Health Products'!BH:BH)+SUMIF('PSM Costs'!$C:$C,$B203,'PSM Costs'!BH:BH),"")</f>
        <v/>
      </c>
      <c r="O203" s="182" t="str">
        <f t="shared" ca="1" si="18"/>
        <v/>
      </c>
      <c r="P203" s="123" t="str">
        <f ca="1">IF(SUMIF(Pharmaceuticals!$C:$C,$B203,Pharmaceuticals!BT:BT)+SUMIF('Health Products &amp; Equipment'!$C:$C,$B203,'Health Products &amp; Equipment'!BT:BT)+SUMIF('Other Pharma &amp; Health Products'!$C:$C,$B203,'Other Pharma &amp; Health Products'!BT:BT)+SUMIF('PSM Costs'!$C:$C,$B203,'PSM Costs'!BT:BT)&gt;0,SUMIF(Pharmaceuticals!$C:$C,$B203,Pharmaceuticals!BT:BT)+SUMIF('Health Products &amp; Equipment'!$C:$C,$B203,'Health Products &amp; Equipment'!BT:BT)+SUMIF('Other Pharma &amp; Health Products'!$C:$C,$B203,'Other Pharma &amp; Health Products'!BT:BT)+SUMIF('PSM Costs'!$C:$C,$B203,'PSM Costs'!BT:BT),"")</f>
        <v/>
      </c>
      <c r="Q203" s="123" t="str">
        <f ca="1">IF(SUMIF(Pharmaceuticals!$C:$C,$B203,Pharmaceuticals!BU:BU)+SUMIF('Health Products &amp; Equipment'!$C:$C,$B203,'Health Products &amp; Equipment'!BU:BU)+SUMIF('Other Pharma &amp; Health Products'!$C:$C,$B203,'Other Pharma &amp; Health Products'!BU:BU)+SUMIF('PSM Costs'!$C:$C,$B203,'PSM Costs'!BU:BU)&gt;0,SUMIF(Pharmaceuticals!$C:$C,$B203,Pharmaceuticals!BU:BU)+SUMIF('Health Products &amp; Equipment'!$C:$C,$B203,'Health Products &amp; Equipment'!BU:BU)+SUMIF('Other Pharma &amp; Health Products'!$C:$C,$B203,'Other Pharma &amp; Health Products'!BU:BU)+SUMIF('PSM Costs'!$C:$C,$B203,'PSM Costs'!BU:BU),"")</f>
        <v/>
      </c>
      <c r="R203" s="176" t="str">
        <f t="shared" ca="1" si="19"/>
        <v/>
      </c>
    </row>
    <row r="204" spans="1:18" hidden="1" x14ac:dyDescent="0.2">
      <c r="A204" s="107">
        <v>197</v>
      </c>
      <c r="B204" s="107" t="str">
        <f ca="1">IFERROR(VLOOKUP(A204,'Rank unique CI-Prod-Spec'!I:J,2,FALSE),"")</f>
        <v/>
      </c>
      <c r="C204" s="122" t="str">
        <f ca="1">IFERROR(VLOOKUP(LEFT(B204,FIND("--",B204)-1),CatCostInp!D:E,2,FALSE),"")</f>
        <v/>
      </c>
      <c r="D204" s="122" t="str">
        <f ca="1">IFERROR(INDIRECT(ADDRESS(MATCH(VALUE(MID(B204,FIND("--",B204)+2,FIND("---",B204)-FIND("--",B204)-2)),CatProd!G:G,0),2,1,1,"CatProd")),"")</f>
        <v/>
      </c>
      <c r="E204" s="122" t="str">
        <f ca="1">IFERROR(INDIRECT(ADDRESS(MATCH(VALUE(RIGHT(B204,LEN(B204)-FIND("---",B204)-2)),CatProdSpec!I:I,0),3,1,1,"CatProdSpec")),"")</f>
        <v/>
      </c>
      <c r="F204" s="181" t="str">
        <f t="shared" ca="1" si="15"/>
        <v/>
      </c>
      <c r="G204" s="176" t="str">
        <f ca="1">IF(SUMIF(Pharmaceuticals!$C:$C,$B204,Pharmaceuticals!AG:AG)+SUMIF('Health Products &amp; Equipment'!$C:$C,$B204,'Health Products &amp; Equipment'!AG:AG)+SUMIF('Other Pharma &amp; Health Products'!$C:$C,$B204,'Other Pharma &amp; Health Products'!AG:AG)+SUMIF('PSM Costs'!$C:$C,$B204,'PSM Costs'!AG:AG)&gt;0,SUMIF(Pharmaceuticals!$C:$C,$B204,Pharmaceuticals!AG:AG)+SUMIF('Health Products &amp; Equipment'!$C:$C,$B204,'Health Products &amp; Equipment'!AG:AG)+SUMIF('Other Pharma &amp; Health Products'!$C:$C,$B204,'Other Pharma &amp; Health Products'!AG:AG)+SUMIF('PSM Costs'!$C:$C,$B204,'PSM Costs'!AG:AG),"")</f>
        <v/>
      </c>
      <c r="H204" s="176" t="str">
        <f ca="1">IF(SUMIF(Pharmaceuticals!$C:$C,$B204,Pharmaceuticals!AH:AH)+SUMIF('Health Products &amp; Equipment'!$C:$C,$B204,'Health Products &amp; Equipment'!AH:AH)+SUMIF('Other Pharma &amp; Health Products'!$C:$C,$B204,'Other Pharma &amp; Health Products'!AH:AH)+SUMIF('PSM Costs'!$C:$C,$B204,'PSM Costs'!AH:AH)&gt;0,SUMIF(Pharmaceuticals!$C:$C,$B204,Pharmaceuticals!AH:AH)+SUMIF('Health Products &amp; Equipment'!$C:$C,$B204,'Health Products &amp; Equipment'!AH:AH)+SUMIF('Other Pharma &amp; Health Products'!$C:$C,$B204,'Other Pharma &amp; Health Products'!AH:AH)+SUMIF('PSM Costs'!$C:$C,$B204,'PSM Costs'!AH:AH),"")</f>
        <v/>
      </c>
      <c r="I204" s="182" t="str">
        <f t="shared" ca="1" si="16"/>
        <v/>
      </c>
      <c r="J204" s="123" t="str">
        <f ca="1">IF(SUMIF(Pharmaceuticals!$C:$C,$B204,Pharmaceuticals!AT:AT)+SUMIF('Health Products &amp; Equipment'!$C:$C,$B204,'Health Products &amp; Equipment'!AT:AT)+SUMIF('Other Pharma &amp; Health Products'!$C:$C,$B204,'Other Pharma &amp; Health Products'!AT:AT)+SUMIF('PSM Costs'!$C:$C,$B204,'PSM Costs'!AT:AT)&gt;0,SUMIF(Pharmaceuticals!$C:$C,$B204,Pharmaceuticals!AT:AT)+SUMIF('Health Products &amp; Equipment'!$C:$C,$B204,'Health Products &amp; Equipment'!AT:AT)+SUMIF('Other Pharma &amp; Health Products'!$C:$C,$B204,'Other Pharma &amp; Health Products'!AT:AT)+SUMIF('PSM Costs'!$C:$C,$B204,'PSM Costs'!AT:AT),"")</f>
        <v/>
      </c>
      <c r="K204" s="123" t="str">
        <f ca="1">IF(SUMIF(Pharmaceuticals!$C:$C,$B204,Pharmaceuticals!AU:AU)+SUMIF('Health Products &amp; Equipment'!$C:$C,$B204,'Health Products &amp; Equipment'!AU:AU)+SUMIF('Other Pharma &amp; Health Products'!$C:$C,$B204,'Other Pharma &amp; Health Products'!AU:AU)+SUMIF('PSM Costs'!$C:$C,$B204,'PSM Costs'!AU:AU)&gt;0,SUMIF(Pharmaceuticals!$C:$C,$B204,Pharmaceuticals!AU:AU)+SUMIF('Health Products &amp; Equipment'!$C:$C,$B204,'Health Products &amp; Equipment'!AU:AU)+SUMIF('Other Pharma &amp; Health Products'!$C:$C,$B204,'Other Pharma &amp; Health Products'!AU:AU)+SUMIF('PSM Costs'!$C:$C,$B204,'PSM Costs'!AU:AU),"")</f>
        <v/>
      </c>
      <c r="L204" s="181" t="str">
        <f t="shared" ca="1" si="17"/>
        <v/>
      </c>
      <c r="M204" s="176" t="str">
        <f ca="1">IF(SUMIF(Pharmaceuticals!$C:$C,$B204,Pharmaceuticals!BG:BG)+SUMIF('Health Products &amp; Equipment'!$C:$C,$B204,'Health Products &amp; Equipment'!BG:BG)+SUMIF('Other Pharma &amp; Health Products'!$C:$C,$B204,'Other Pharma &amp; Health Products'!BG:BG)+SUMIF('PSM Costs'!$C:$C,$B204,'PSM Costs'!BG:BG)&gt;0,SUMIF(Pharmaceuticals!$C:$C,$B204,Pharmaceuticals!BG:BG)+SUMIF('Health Products &amp; Equipment'!$C:$C,$B204,'Health Products &amp; Equipment'!BG:BG)+SUMIF('Other Pharma &amp; Health Products'!$C:$C,$B204,'Other Pharma &amp; Health Products'!BG:BG)+SUMIF('PSM Costs'!$C:$C,$B204,'PSM Costs'!BG:BG),"")</f>
        <v/>
      </c>
      <c r="N204" s="176" t="str">
        <f ca="1">IF(SUMIF(Pharmaceuticals!$C:$C,$B204,Pharmaceuticals!BH:BH)+SUMIF('Health Products &amp; Equipment'!$C:$C,$B204,'Health Products &amp; Equipment'!BH:BH)+SUMIF('Other Pharma &amp; Health Products'!$C:$C,$B204,'Other Pharma &amp; Health Products'!BH:BH)+SUMIF('PSM Costs'!$C:$C,$B204,'PSM Costs'!BH:BH)&gt;0,SUMIF(Pharmaceuticals!$C:$C,$B204,Pharmaceuticals!BH:BH)+SUMIF('Health Products &amp; Equipment'!$C:$C,$B204,'Health Products &amp; Equipment'!BH:BH)+SUMIF('Other Pharma &amp; Health Products'!$C:$C,$B204,'Other Pharma &amp; Health Products'!BH:BH)+SUMIF('PSM Costs'!$C:$C,$B204,'PSM Costs'!BH:BH),"")</f>
        <v/>
      </c>
      <c r="O204" s="182" t="str">
        <f t="shared" ca="1" si="18"/>
        <v/>
      </c>
      <c r="P204" s="123" t="str">
        <f ca="1">IF(SUMIF(Pharmaceuticals!$C:$C,$B204,Pharmaceuticals!BT:BT)+SUMIF('Health Products &amp; Equipment'!$C:$C,$B204,'Health Products &amp; Equipment'!BT:BT)+SUMIF('Other Pharma &amp; Health Products'!$C:$C,$B204,'Other Pharma &amp; Health Products'!BT:BT)+SUMIF('PSM Costs'!$C:$C,$B204,'PSM Costs'!BT:BT)&gt;0,SUMIF(Pharmaceuticals!$C:$C,$B204,Pharmaceuticals!BT:BT)+SUMIF('Health Products &amp; Equipment'!$C:$C,$B204,'Health Products &amp; Equipment'!BT:BT)+SUMIF('Other Pharma &amp; Health Products'!$C:$C,$B204,'Other Pharma &amp; Health Products'!BT:BT)+SUMIF('PSM Costs'!$C:$C,$B204,'PSM Costs'!BT:BT),"")</f>
        <v/>
      </c>
      <c r="Q204" s="123" t="str">
        <f ca="1">IF(SUMIF(Pharmaceuticals!$C:$C,$B204,Pharmaceuticals!BU:BU)+SUMIF('Health Products &amp; Equipment'!$C:$C,$B204,'Health Products &amp; Equipment'!BU:BU)+SUMIF('Other Pharma &amp; Health Products'!$C:$C,$B204,'Other Pharma &amp; Health Products'!BU:BU)+SUMIF('PSM Costs'!$C:$C,$B204,'PSM Costs'!BU:BU)&gt;0,SUMIF(Pharmaceuticals!$C:$C,$B204,Pharmaceuticals!BU:BU)+SUMIF('Health Products &amp; Equipment'!$C:$C,$B204,'Health Products &amp; Equipment'!BU:BU)+SUMIF('Other Pharma &amp; Health Products'!$C:$C,$B204,'Other Pharma &amp; Health Products'!BU:BU)+SUMIF('PSM Costs'!$C:$C,$B204,'PSM Costs'!BU:BU),"")</f>
        <v/>
      </c>
      <c r="R204" s="176" t="str">
        <f t="shared" ca="1" si="19"/>
        <v/>
      </c>
    </row>
    <row r="205" spans="1:18" hidden="1" x14ac:dyDescent="0.2">
      <c r="A205" s="107">
        <v>198</v>
      </c>
      <c r="B205" s="107" t="str">
        <f ca="1">IFERROR(VLOOKUP(A205,'Rank unique CI-Prod-Spec'!I:J,2,FALSE),"")</f>
        <v/>
      </c>
      <c r="C205" s="122" t="str">
        <f ca="1">IFERROR(VLOOKUP(LEFT(B205,FIND("--",B205)-1),CatCostInp!D:E,2,FALSE),"")</f>
        <v/>
      </c>
      <c r="D205" s="122" t="str">
        <f ca="1">IFERROR(INDIRECT(ADDRESS(MATCH(VALUE(MID(B205,FIND("--",B205)+2,FIND("---",B205)-FIND("--",B205)-2)),CatProd!G:G,0),2,1,1,"CatProd")),"")</f>
        <v/>
      </c>
      <c r="E205" s="122" t="str">
        <f ca="1">IFERROR(INDIRECT(ADDRESS(MATCH(VALUE(RIGHT(B205,LEN(B205)-FIND("---",B205)-2)),CatProdSpec!I:I,0),3,1,1,"CatProdSpec")),"")</f>
        <v/>
      </c>
      <c r="F205" s="181" t="str">
        <f t="shared" ca="1" si="15"/>
        <v/>
      </c>
      <c r="G205" s="176" t="str">
        <f ca="1">IF(SUMIF(Pharmaceuticals!$C:$C,$B205,Pharmaceuticals!AG:AG)+SUMIF('Health Products &amp; Equipment'!$C:$C,$B205,'Health Products &amp; Equipment'!AG:AG)+SUMIF('Other Pharma &amp; Health Products'!$C:$C,$B205,'Other Pharma &amp; Health Products'!AG:AG)+SUMIF('PSM Costs'!$C:$C,$B205,'PSM Costs'!AG:AG)&gt;0,SUMIF(Pharmaceuticals!$C:$C,$B205,Pharmaceuticals!AG:AG)+SUMIF('Health Products &amp; Equipment'!$C:$C,$B205,'Health Products &amp; Equipment'!AG:AG)+SUMIF('Other Pharma &amp; Health Products'!$C:$C,$B205,'Other Pharma &amp; Health Products'!AG:AG)+SUMIF('PSM Costs'!$C:$C,$B205,'PSM Costs'!AG:AG),"")</f>
        <v/>
      </c>
      <c r="H205" s="176" t="str">
        <f ca="1">IF(SUMIF(Pharmaceuticals!$C:$C,$B205,Pharmaceuticals!AH:AH)+SUMIF('Health Products &amp; Equipment'!$C:$C,$B205,'Health Products &amp; Equipment'!AH:AH)+SUMIF('Other Pharma &amp; Health Products'!$C:$C,$B205,'Other Pharma &amp; Health Products'!AH:AH)+SUMIF('PSM Costs'!$C:$C,$B205,'PSM Costs'!AH:AH)&gt;0,SUMIF(Pharmaceuticals!$C:$C,$B205,Pharmaceuticals!AH:AH)+SUMIF('Health Products &amp; Equipment'!$C:$C,$B205,'Health Products &amp; Equipment'!AH:AH)+SUMIF('Other Pharma &amp; Health Products'!$C:$C,$B205,'Other Pharma &amp; Health Products'!AH:AH)+SUMIF('PSM Costs'!$C:$C,$B205,'PSM Costs'!AH:AH),"")</f>
        <v/>
      </c>
      <c r="I205" s="182" t="str">
        <f t="shared" ca="1" si="16"/>
        <v/>
      </c>
      <c r="J205" s="123" t="str">
        <f ca="1">IF(SUMIF(Pharmaceuticals!$C:$C,$B205,Pharmaceuticals!AT:AT)+SUMIF('Health Products &amp; Equipment'!$C:$C,$B205,'Health Products &amp; Equipment'!AT:AT)+SUMIF('Other Pharma &amp; Health Products'!$C:$C,$B205,'Other Pharma &amp; Health Products'!AT:AT)+SUMIF('PSM Costs'!$C:$C,$B205,'PSM Costs'!AT:AT)&gt;0,SUMIF(Pharmaceuticals!$C:$C,$B205,Pharmaceuticals!AT:AT)+SUMIF('Health Products &amp; Equipment'!$C:$C,$B205,'Health Products &amp; Equipment'!AT:AT)+SUMIF('Other Pharma &amp; Health Products'!$C:$C,$B205,'Other Pharma &amp; Health Products'!AT:AT)+SUMIF('PSM Costs'!$C:$C,$B205,'PSM Costs'!AT:AT),"")</f>
        <v/>
      </c>
      <c r="K205" s="123" t="str">
        <f ca="1">IF(SUMIF(Pharmaceuticals!$C:$C,$B205,Pharmaceuticals!AU:AU)+SUMIF('Health Products &amp; Equipment'!$C:$C,$B205,'Health Products &amp; Equipment'!AU:AU)+SUMIF('Other Pharma &amp; Health Products'!$C:$C,$B205,'Other Pharma &amp; Health Products'!AU:AU)+SUMIF('PSM Costs'!$C:$C,$B205,'PSM Costs'!AU:AU)&gt;0,SUMIF(Pharmaceuticals!$C:$C,$B205,Pharmaceuticals!AU:AU)+SUMIF('Health Products &amp; Equipment'!$C:$C,$B205,'Health Products &amp; Equipment'!AU:AU)+SUMIF('Other Pharma &amp; Health Products'!$C:$C,$B205,'Other Pharma &amp; Health Products'!AU:AU)+SUMIF('PSM Costs'!$C:$C,$B205,'PSM Costs'!AU:AU),"")</f>
        <v/>
      </c>
      <c r="L205" s="181" t="str">
        <f t="shared" ca="1" si="17"/>
        <v/>
      </c>
      <c r="M205" s="176" t="str">
        <f ca="1">IF(SUMIF(Pharmaceuticals!$C:$C,$B205,Pharmaceuticals!BG:BG)+SUMIF('Health Products &amp; Equipment'!$C:$C,$B205,'Health Products &amp; Equipment'!BG:BG)+SUMIF('Other Pharma &amp; Health Products'!$C:$C,$B205,'Other Pharma &amp; Health Products'!BG:BG)+SUMIF('PSM Costs'!$C:$C,$B205,'PSM Costs'!BG:BG)&gt;0,SUMIF(Pharmaceuticals!$C:$C,$B205,Pharmaceuticals!BG:BG)+SUMIF('Health Products &amp; Equipment'!$C:$C,$B205,'Health Products &amp; Equipment'!BG:BG)+SUMIF('Other Pharma &amp; Health Products'!$C:$C,$B205,'Other Pharma &amp; Health Products'!BG:BG)+SUMIF('PSM Costs'!$C:$C,$B205,'PSM Costs'!BG:BG),"")</f>
        <v/>
      </c>
      <c r="N205" s="176" t="str">
        <f ca="1">IF(SUMIF(Pharmaceuticals!$C:$C,$B205,Pharmaceuticals!BH:BH)+SUMIF('Health Products &amp; Equipment'!$C:$C,$B205,'Health Products &amp; Equipment'!BH:BH)+SUMIF('Other Pharma &amp; Health Products'!$C:$C,$B205,'Other Pharma &amp; Health Products'!BH:BH)+SUMIF('PSM Costs'!$C:$C,$B205,'PSM Costs'!BH:BH)&gt;0,SUMIF(Pharmaceuticals!$C:$C,$B205,Pharmaceuticals!BH:BH)+SUMIF('Health Products &amp; Equipment'!$C:$C,$B205,'Health Products &amp; Equipment'!BH:BH)+SUMIF('Other Pharma &amp; Health Products'!$C:$C,$B205,'Other Pharma &amp; Health Products'!BH:BH)+SUMIF('PSM Costs'!$C:$C,$B205,'PSM Costs'!BH:BH),"")</f>
        <v/>
      </c>
      <c r="O205" s="182" t="str">
        <f t="shared" ca="1" si="18"/>
        <v/>
      </c>
      <c r="P205" s="123" t="str">
        <f ca="1">IF(SUMIF(Pharmaceuticals!$C:$C,$B205,Pharmaceuticals!BT:BT)+SUMIF('Health Products &amp; Equipment'!$C:$C,$B205,'Health Products &amp; Equipment'!BT:BT)+SUMIF('Other Pharma &amp; Health Products'!$C:$C,$B205,'Other Pharma &amp; Health Products'!BT:BT)+SUMIF('PSM Costs'!$C:$C,$B205,'PSM Costs'!BT:BT)&gt;0,SUMIF(Pharmaceuticals!$C:$C,$B205,Pharmaceuticals!BT:BT)+SUMIF('Health Products &amp; Equipment'!$C:$C,$B205,'Health Products &amp; Equipment'!BT:BT)+SUMIF('Other Pharma &amp; Health Products'!$C:$C,$B205,'Other Pharma &amp; Health Products'!BT:BT)+SUMIF('PSM Costs'!$C:$C,$B205,'PSM Costs'!BT:BT),"")</f>
        <v/>
      </c>
      <c r="Q205" s="123" t="str">
        <f ca="1">IF(SUMIF(Pharmaceuticals!$C:$C,$B205,Pharmaceuticals!BU:BU)+SUMIF('Health Products &amp; Equipment'!$C:$C,$B205,'Health Products &amp; Equipment'!BU:BU)+SUMIF('Other Pharma &amp; Health Products'!$C:$C,$B205,'Other Pharma &amp; Health Products'!BU:BU)+SUMIF('PSM Costs'!$C:$C,$B205,'PSM Costs'!BU:BU)&gt;0,SUMIF(Pharmaceuticals!$C:$C,$B205,Pharmaceuticals!BU:BU)+SUMIF('Health Products &amp; Equipment'!$C:$C,$B205,'Health Products &amp; Equipment'!BU:BU)+SUMIF('Other Pharma &amp; Health Products'!$C:$C,$B205,'Other Pharma &amp; Health Products'!BU:BU)+SUMIF('PSM Costs'!$C:$C,$B205,'PSM Costs'!BU:BU),"")</f>
        <v/>
      </c>
      <c r="R205" s="176" t="str">
        <f t="shared" ca="1" si="19"/>
        <v/>
      </c>
    </row>
    <row r="206" spans="1:18" hidden="1" x14ac:dyDescent="0.2">
      <c r="A206" s="107">
        <v>199</v>
      </c>
      <c r="B206" s="107" t="str">
        <f ca="1">IFERROR(VLOOKUP(A206,'Rank unique CI-Prod-Spec'!I:J,2,FALSE),"")</f>
        <v/>
      </c>
      <c r="C206" s="122" t="str">
        <f ca="1">IFERROR(VLOOKUP(LEFT(B206,FIND("--",B206)-1),CatCostInp!D:E,2,FALSE),"")</f>
        <v/>
      </c>
      <c r="D206" s="122" t="str">
        <f ca="1">IFERROR(INDIRECT(ADDRESS(MATCH(VALUE(MID(B206,FIND("--",B206)+2,FIND("---",B206)-FIND("--",B206)-2)),CatProd!G:G,0),2,1,1,"CatProd")),"")</f>
        <v/>
      </c>
      <c r="E206" s="122" t="str">
        <f ca="1">IFERROR(INDIRECT(ADDRESS(MATCH(VALUE(RIGHT(B206,LEN(B206)-FIND("---",B206)-2)),CatProdSpec!I:I,0),3,1,1,"CatProdSpec")),"")</f>
        <v/>
      </c>
      <c r="F206" s="181" t="str">
        <f t="shared" ca="1" si="15"/>
        <v/>
      </c>
      <c r="G206" s="176" t="str">
        <f ca="1">IF(SUMIF(Pharmaceuticals!$C:$C,$B206,Pharmaceuticals!AG:AG)+SUMIF('Health Products &amp; Equipment'!$C:$C,$B206,'Health Products &amp; Equipment'!AG:AG)+SUMIF('Other Pharma &amp; Health Products'!$C:$C,$B206,'Other Pharma &amp; Health Products'!AG:AG)+SUMIF('PSM Costs'!$C:$C,$B206,'PSM Costs'!AG:AG)&gt;0,SUMIF(Pharmaceuticals!$C:$C,$B206,Pharmaceuticals!AG:AG)+SUMIF('Health Products &amp; Equipment'!$C:$C,$B206,'Health Products &amp; Equipment'!AG:AG)+SUMIF('Other Pharma &amp; Health Products'!$C:$C,$B206,'Other Pharma &amp; Health Products'!AG:AG)+SUMIF('PSM Costs'!$C:$C,$B206,'PSM Costs'!AG:AG),"")</f>
        <v/>
      </c>
      <c r="H206" s="176" t="str">
        <f ca="1">IF(SUMIF(Pharmaceuticals!$C:$C,$B206,Pharmaceuticals!AH:AH)+SUMIF('Health Products &amp; Equipment'!$C:$C,$B206,'Health Products &amp; Equipment'!AH:AH)+SUMIF('Other Pharma &amp; Health Products'!$C:$C,$B206,'Other Pharma &amp; Health Products'!AH:AH)+SUMIF('PSM Costs'!$C:$C,$B206,'PSM Costs'!AH:AH)&gt;0,SUMIF(Pharmaceuticals!$C:$C,$B206,Pharmaceuticals!AH:AH)+SUMIF('Health Products &amp; Equipment'!$C:$C,$B206,'Health Products &amp; Equipment'!AH:AH)+SUMIF('Other Pharma &amp; Health Products'!$C:$C,$B206,'Other Pharma &amp; Health Products'!AH:AH)+SUMIF('PSM Costs'!$C:$C,$B206,'PSM Costs'!AH:AH),"")</f>
        <v/>
      </c>
      <c r="I206" s="182" t="str">
        <f t="shared" ca="1" si="16"/>
        <v/>
      </c>
      <c r="J206" s="123" t="str">
        <f ca="1">IF(SUMIF(Pharmaceuticals!$C:$C,$B206,Pharmaceuticals!AT:AT)+SUMIF('Health Products &amp; Equipment'!$C:$C,$B206,'Health Products &amp; Equipment'!AT:AT)+SUMIF('Other Pharma &amp; Health Products'!$C:$C,$B206,'Other Pharma &amp; Health Products'!AT:AT)+SUMIF('PSM Costs'!$C:$C,$B206,'PSM Costs'!AT:AT)&gt;0,SUMIF(Pharmaceuticals!$C:$C,$B206,Pharmaceuticals!AT:AT)+SUMIF('Health Products &amp; Equipment'!$C:$C,$B206,'Health Products &amp; Equipment'!AT:AT)+SUMIF('Other Pharma &amp; Health Products'!$C:$C,$B206,'Other Pharma &amp; Health Products'!AT:AT)+SUMIF('PSM Costs'!$C:$C,$B206,'PSM Costs'!AT:AT),"")</f>
        <v/>
      </c>
      <c r="K206" s="123" t="str">
        <f ca="1">IF(SUMIF(Pharmaceuticals!$C:$C,$B206,Pharmaceuticals!AU:AU)+SUMIF('Health Products &amp; Equipment'!$C:$C,$B206,'Health Products &amp; Equipment'!AU:AU)+SUMIF('Other Pharma &amp; Health Products'!$C:$C,$B206,'Other Pharma &amp; Health Products'!AU:AU)+SUMIF('PSM Costs'!$C:$C,$B206,'PSM Costs'!AU:AU)&gt;0,SUMIF(Pharmaceuticals!$C:$C,$B206,Pharmaceuticals!AU:AU)+SUMIF('Health Products &amp; Equipment'!$C:$C,$B206,'Health Products &amp; Equipment'!AU:AU)+SUMIF('Other Pharma &amp; Health Products'!$C:$C,$B206,'Other Pharma &amp; Health Products'!AU:AU)+SUMIF('PSM Costs'!$C:$C,$B206,'PSM Costs'!AU:AU),"")</f>
        <v/>
      </c>
      <c r="L206" s="181" t="str">
        <f t="shared" ca="1" si="17"/>
        <v/>
      </c>
      <c r="M206" s="176" t="str">
        <f ca="1">IF(SUMIF(Pharmaceuticals!$C:$C,$B206,Pharmaceuticals!BG:BG)+SUMIF('Health Products &amp; Equipment'!$C:$C,$B206,'Health Products &amp; Equipment'!BG:BG)+SUMIF('Other Pharma &amp; Health Products'!$C:$C,$B206,'Other Pharma &amp; Health Products'!BG:BG)+SUMIF('PSM Costs'!$C:$C,$B206,'PSM Costs'!BG:BG)&gt;0,SUMIF(Pharmaceuticals!$C:$C,$B206,Pharmaceuticals!BG:BG)+SUMIF('Health Products &amp; Equipment'!$C:$C,$B206,'Health Products &amp; Equipment'!BG:BG)+SUMIF('Other Pharma &amp; Health Products'!$C:$C,$B206,'Other Pharma &amp; Health Products'!BG:BG)+SUMIF('PSM Costs'!$C:$C,$B206,'PSM Costs'!BG:BG),"")</f>
        <v/>
      </c>
      <c r="N206" s="176" t="str">
        <f ca="1">IF(SUMIF(Pharmaceuticals!$C:$C,$B206,Pharmaceuticals!BH:BH)+SUMIF('Health Products &amp; Equipment'!$C:$C,$B206,'Health Products &amp; Equipment'!BH:BH)+SUMIF('Other Pharma &amp; Health Products'!$C:$C,$B206,'Other Pharma &amp; Health Products'!BH:BH)+SUMIF('PSM Costs'!$C:$C,$B206,'PSM Costs'!BH:BH)&gt;0,SUMIF(Pharmaceuticals!$C:$C,$B206,Pharmaceuticals!BH:BH)+SUMIF('Health Products &amp; Equipment'!$C:$C,$B206,'Health Products &amp; Equipment'!BH:BH)+SUMIF('Other Pharma &amp; Health Products'!$C:$C,$B206,'Other Pharma &amp; Health Products'!BH:BH)+SUMIF('PSM Costs'!$C:$C,$B206,'PSM Costs'!BH:BH),"")</f>
        <v/>
      </c>
      <c r="O206" s="182" t="str">
        <f t="shared" ca="1" si="18"/>
        <v/>
      </c>
      <c r="P206" s="123" t="str">
        <f ca="1">IF(SUMIF(Pharmaceuticals!$C:$C,$B206,Pharmaceuticals!BT:BT)+SUMIF('Health Products &amp; Equipment'!$C:$C,$B206,'Health Products &amp; Equipment'!BT:BT)+SUMIF('Other Pharma &amp; Health Products'!$C:$C,$B206,'Other Pharma &amp; Health Products'!BT:BT)+SUMIF('PSM Costs'!$C:$C,$B206,'PSM Costs'!BT:BT)&gt;0,SUMIF(Pharmaceuticals!$C:$C,$B206,Pharmaceuticals!BT:BT)+SUMIF('Health Products &amp; Equipment'!$C:$C,$B206,'Health Products &amp; Equipment'!BT:BT)+SUMIF('Other Pharma &amp; Health Products'!$C:$C,$B206,'Other Pharma &amp; Health Products'!BT:BT)+SUMIF('PSM Costs'!$C:$C,$B206,'PSM Costs'!BT:BT),"")</f>
        <v/>
      </c>
      <c r="Q206" s="123" t="str">
        <f ca="1">IF(SUMIF(Pharmaceuticals!$C:$C,$B206,Pharmaceuticals!BU:BU)+SUMIF('Health Products &amp; Equipment'!$C:$C,$B206,'Health Products &amp; Equipment'!BU:BU)+SUMIF('Other Pharma &amp; Health Products'!$C:$C,$B206,'Other Pharma &amp; Health Products'!BU:BU)+SUMIF('PSM Costs'!$C:$C,$B206,'PSM Costs'!BU:BU)&gt;0,SUMIF(Pharmaceuticals!$C:$C,$B206,Pharmaceuticals!BU:BU)+SUMIF('Health Products &amp; Equipment'!$C:$C,$B206,'Health Products &amp; Equipment'!BU:BU)+SUMIF('Other Pharma &amp; Health Products'!$C:$C,$B206,'Other Pharma &amp; Health Products'!BU:BU)+SUMIF('PSM Costs'!$C:$C,$B206,'PSM Costs'!BU:BU),"")</f>
        <v/>
      </c>
      <c r="R206" s="176" t="str">
        <f t="shared" ca="1" si="19"/>
        <v/>
      </c>
    </row>
    <row r="207" spans="1:18" ht="13.5" hidden="1" customHeight="1" x14ac:dyDescent="0.2">
      <c r="A207" s="107">
        <v>200</v>
      </c>
      <c r="B207" s="107" t="str">
        <f ca="1">IFERROR(VLOOKUP(A207,'Rank unique CI-Prod-Spec'!I:J,2,FALSE),"")</f>
        <v/>
      </c>
      <c r="C207" s="122" t="str">
        <f ca="1">IFERROR(VLOOKUP(LEFT(B207,FIND("--",B207)-1),CatCostInp!D:E,2,FALSE),"")</f>
        <v/>
      </c>
      <c r="D207" s="122" t="str">
        <f ca="1">IFERROR(INDIRECT(ADDRESS(MATCH(VALUE(MID(B207,FIND("--",B207)+2,FIND("---",B207)-FIND("--",B207)-2)),CatProd!G:G,0),2,1,1,"CatProd")),"")</f>
        <v/>
      </c>
      <c r="E207" s="122" t="str">
        <f ca="1">IFERROR(INDIRECT(ADDRESS(MATCH(VALUE(RIGHT(B207,LEN(B207)-FIND("---",B207)-2)),CatProdSpec!I:I,0),3,1,1,"CatProdSpec")),"")</f>
        <v/>
      </c>
      <c r="F207" s="181" t="str">
        <f t="shared" ca="1" si="15"/>
        <v/>
      </c>
      <c r="G207" s="176" t="str">
        <f ca="1">IF(SUMIF(Pharmaceuticals!$C:$C,$B207,Pharmaceuticals!AG:AG)+SUMIF('Health Products &amp; Equipment'!$C:$C,$B207,'Health Products &amp; Equipment'!AG:AG)+SUMIF('Other Pharma &amp; Health Products'!$C:$C,$B207,'Other Pharma &amp; Health Products'!AG:AG)+SUMIF('PSM Costs'!$C:$C,$B207,'PSM Costs'!AG:AG)&gt;0,SUMIF(Pharmaceuticals!$C:$C,$B207,Pharmaceuticals!AG:AG)+SUMIF('Health Products &amp; Equipment'!$C:$C,$B207,'Health Products &amp; Equipment'!AG:AG)+SUMIF('Other Pharma &amp; Health Products'!$C:$C,$B207,'Other Pharma &amp; Health Products'!AG:AG)+SUMIF('PSM Costs'!$C:$C,$B207,'PSM Costs'!AG:AG),"")</f>
        <v/>
      </c>
      <c r="H207" s="176" t="str">
        <f ca="1">IF(SUMIF(Pharmaceuticals!$C:$C,$B207,Pharmaceuticals!AH:AH)+SUMIF('Health Products &amp; Equipment'!$C:$C,$B207,'Health Products &amp; Equipment'!AH:AH)+SUMIF('Other Pharma &amp; Health Products'!$C:$C,$B207,'Other Pharma &amp; Health Products'!AH:AH)+SUMIF('PSM Costs'!$C:$C,$B207,'PSM Costs'!AH:AH)&gt;0,SUMIF(Pharmaceuticals!$C:$C,$B207,Pharmaceuticals!AH:AH)+SUMIF('Health Products &amp; Equipment'!$C:$C,$B207,'Health Products &amp; Equipment'!AH:AH)+SUMIF('Other Pharma &amp; Health Products'!$C:$C,$B207,'Other Pharma &amp; Health Products'!AH:AH)+SUMIF('PSM Costs'!$C:$C,$B207,'PSM Costs'!AH:AH),"")</f>
        <v/>
      </c>
      <c r="I207" s="182" t="str">
        <f t="shared" ca="1" si="16"/>
        <v/>
      </c>
      <c r="J207" s="123" t="str">
        <f ca="1">IF(SUMIF(Pharmaceuticals!$C:$C,$B207,Pharmaceuticals!AT:AT)+SUMIF('Health Products &amp; Equipment'!$C:$C,$B207,'Health Products &amp; Equipment'!AT:AT)+SUMIF('Other Pharma &amp; Health Products'!$C:$C,$B207,'Other Pharma &amp; Health Products'!AT:AT)+SUMIF('PSM Costs'!$C:$C,$B207,'PSM Costs'!AT:AT)&gt;0,SUMIF(Pharmaceuticals!$C:$C,$B207,Pharmaceuticals!AT:AT)+SUMIF('Health Products &amp; Equipment'!$C:$C,$B207,'Health Products &amp; Equipment'!AT:AT)+SUMIF('Other Pharma &amp; Health Products'!$C:$C,$B207,'Other Pharma &amp; Health Products'!AT:AT)+SUMIF('PSM Costs'!$C:$C,$B207,'PSM Costs'!AT:AT),"")</f>
        <v/>
      </c>
      <c r="K207" s="123" t="str">
        <f ca="1">IF(SUMIF(Pharmaceuticals!$C:$C,$B207,Pharmaceuticals!AU:AU)+SUMIF('Health Products &amp; Equipment'!$C:$C,$B207,'Health Products &amp; Equipment'!AU:AU)+SUMIF('Other Pharma &amp; Health Products'!$C:$C,$B207,'Other Pharma &amp; Health Products'!AU:AU)+SUMIF('PSM Costs'!$C:$C,$B207,'PSM Costs'!AU:AU)&gt;0,SUMIF(Pharmaceuticals!$C:$C,$B207,Pharmaceuticals!AU:AU)+SUMIF('Health Products &amp; Equipment'!$C:$C,$B207,'Health Products &amp; Equipment'!AU:AU)+SUMIF('Other Pharma &amp; Health Products'!$C:$C,$B207,'Other Pharma &amp; Health Products'!AU:AU)+SUMIF('PSM Costs'!$C:$C,$B207,'PSM Costs'!AU:AU),"")</f>
        <v/>
      </c>
      <c r="L207" s="181" t="str">
        <f t="shared" ca="1" si="17"/>
        <v/>
      </c>
      <c r="M207" s="176" t="str">
        <f ca="1">IF(SUMIF(Pharmaceuticals!$C:$C,$B207,Pharmaceuticals!BG:BG)+SUMIF('Health Products &amp; Equipment'!$C:$C,$B207,'Health Products &amp; Equipment'!BG:BG)+SUMIF('Other Pharma &amp; Health Products'!$C:$C,$B207,'Other Pharma &amp; Health Products'!BG:BG)+SUMIF('PSM Costs'!$C:$C,$B207,'PSM Costs'!BG:BG)&gt;0,SUMIF(Pharmaceuticals!$C:$C,$B207,Pharmaceuticals!BG:BG)+SUMIF('Health Products &amp; Equipment'!$C:$C,$B207,'Health Products &amp; Equipment'!BG:BG)+SUMIF('Other Pharma &amp; Health Products'!$C:$C,$B207,'Other Pharma &amp; Health Products'!BG:BG)+SUMIF('PSM Costs'!$C:$C,$B207,'PSM Costs'!BG:BG),"")</f>
        <v/>
      </c>
      <c r="N207" s="176" t="str">
        <f ca="1">IF(SUMIF(Pharmaceuticals!$C:$C,$B207,Pharmaceuticals!BH:BH)+SUMIF('Health Products &amp; Equipment'!$C:$C,$B207,'Health Products &amp; Equipment'!BH:BH)+SUMIF('Other Pharma &amp; Health Products'!$C:$C,$B207,'Other Pharma &amp; Health Products'!BH:BH)+SUMIF('PSM Costs'!$C:$C,$B207,'PSM Costs'!BH:BH)&gt;0,SUMIF(Pharmaceuticals!$C:$C,$B207,Pharmaceuticals!BH:BH)+SUMIF('Health Products &amp; Equipment'!$C:$C,$B207,'Health Products &amp; Equipment'!BH:BH)+SUMIF('Other Pharma &amp; Health Products'!$C:$C,$B207,'Other Pharma &amp; Health Products'!BH:BH)+SUMIF('PSM Costs'!$C:$C,$B207,'PSM Costs'!BH:BH),"")</f>
        <v/>
      </c>
      <c r="O207" s="182" t="str">
        <f t="shared" ca="1" si="18"/>
        <v/>
      </c>
      <c r="P207" s="123" t="str">
        <f ca="1">IF(SUMIF(Pharmaceuticals!$C:$C,$B207,Pharmaceuticals!BT:BT)+SUMIF('Health Products &amp; Equipment'!$C:$C,$B207,'Health Products &amp; Equipment'!BT:BT)+SUMIF('Other Pharma &amp; Health Products'!$C:$C,$B207,'Other Pharma &amp; Health Products'!BT:BT)+SUMIF('PSM Costs'!$C:$C,$B207,'PSM Costs'!BT:BT)&gt;0,SUMIF(Pharmaceuticals!$C:$C,$B207,Pharmaceuticals!BT:BT)+SUMIF('Health Products &amp; Equipment'!$C:$C,$B207,'Health Products &amp; Equipment'!BT:BT)+SUMIF('Other Pharma &amp; Health Products'!$C:$C,$B207,'Other Pharma &amp; Health Products'!BT:BT)+SUMIF('PSM Costs'!$C:$C,$B207,'PSM Costs'!BT:BT),"")</f>
        <v/>
      </c>
      <c r="Q207" s="123" t="str">
        <f ca="1">IF(SUMIF(Pharmaceuticals!$C:$C,$B207,Pharmaceuticals!BU:BU)+SUMIF('Health Products &amp; Equipment'!$C:$C,$B207,'Health Products &amp; Equipment'!BU:BU)+SUMIF('Other Pharma &amp; Health Products'!$C:$C,$B207,'Other Pharma &amp; Health Products'!BU:BU)+SUMIF('PSM Costs'!$C:$C,$B207,'PSM Costs'!BU:BU)&gt;0,SUMIF(Pharmaceuticals!$C:$C,$B207,Pharmaceuticals!BU:BU)+SUMIF('Health Products &amp; Equipment'!$C:$C,$B207,'Health Products &amp; Equipment'!BU:BU)+SUMIF('Other Pharma &amp; Health Products'!$C:$C,$B207,'Other Pharma &amp; Health Products'!BU:BU)+SUMIF('PSM Costs'!$C:$C,$B207,'PSM Costs'!BU:BU),"")</f>
        <v/>
      </c>
      <c r="R207" s="176" t="str">
        <f t="shared" ca="1" si="19"/>
        <v/>
      </c>
    </row>
    <row r="208" spans="1:18" ht="13.5" hidden="1" customHeight="1" x14ac:dyDescent="0.2">
      <c r="A208" s="107">
        <v>201</v>
      </c>
      <c r="B208" s="107" t="str">
        <f ca="1">IFERROR(VLOOKUP(A208,'Rank unique CI-Prod-Spec'!I:J,2,FALSE),"")</f>
        <v/>
      </c>
      <c r="C208" s="122" t="str">
        <f ca="1">IFERROR(VLOOKUP(LEFT(B208,FIND("--",B208)-1),CatCostInp!D:E,2,FALSE),"")</f>
        <v/>
      </c>
      <c r="D208" s="122" t="str">
        <f ca="1">IFERROR(INDIRECT(ADDRESS(MATCH(VALUE(MID(B208,FIND("--",B208)+2,FIND("---",B208)-FIND("--",B208)-2)),CatProd!G:G,0),2,1,1,"CatProd")),"")</f>
        <v/>
      </c>
      <c r="E208" s="122" t="str">
        <f ca="1">IFERROR(INDIRECT(ADDRESS(MATCH(VALUE(RIGHT(B208,LEN(B208)-FIND("---",B208)-2)),CatProdSpec!I:I,0),3,1,1,"CatProdSpec")),"")</f>
        <v/>
      </c>
      <c r="F208" s="181" t="str">
        <f t="shared" ca="1" si="15"/>
        <v/>
      </c>
      <c r="G208" s="176" t="str">
        <f ca="1">IF(SUMIF(Pharmaceuticals!$C:$C,$B208,Pharmaceuticals!AG:AG)+SUMIF('Health Products &amp; Equipment'!$C:$C,$B208,'Health Products &amp; Equipment'!AG:AG)+SUMIF('Other Pharma &amp; Health Products'!$C:$C,$B208,'Other Pharma &amp; Health Products'!AG:AG)+SUMIF('PSM Costs'!$C:$C,$B208,'PSM Costs'!AG:AG)&gt;0,SUMIF(Pharmaceuticals!$C:$C,$B208,Pharmaceuticals!AG:AG)+SUMIF('Health Products &amp; Equipment'!$C:$C,$B208,'Health Products &amp; Equipment'!AG:AG)+SUMIF('Other Pharma &amp; Health Products'!$C:$C,$B208,'Other Pharma &amp; Health Products'!AG:AG)+SUMIF('PSM Costs'!$C:$C,$B208,'PSM Costs'!AG:AG),"")</f>
        <v/>
      </c>
      <c r="H208" s="176" t="str">
        <f ca="1">IF(SUMIF(Pharmaceuticals!$C:$C,$B208,Pharmaceuticals!AH:AH)+SUMIF('Health Products &amp; Equipment'!$C:$C,$B208,'Health Products &amp; Equipment'!AH:AH)+SUMIF('Other Pharma &amp; Health Products'!$C:$C,$B208,'Other Pharma &amp; Health Products'!AH:AH)+SUMIF('PSM Costs'!$C:$C,$B208,'PSM Costs'!AH:AH)&gt;0,SUMIF(Pharmaceuticals!$C:$C,$B208,Pharmaceuticals!AH:AH)+SUMIF('Health Products &amp; Equipment'!$C:$C,$B208,'Health Products &amp; Equipment'!AH:AH)+SUMIF('Other Pharma &amp; Health Products'!$C:$C,$B208,'Other Pharma &amp; Health Products'!AH:AH)+SUMIF('PSM Costs'!$C:$C,$B208,'PSM Costs'!AH:AH),"")</f>
        <v/>
      </c>
      <c r="I208" s="182" t="str">
        <f t="shared" ca="1" si="16"/>
        <v/>
      </c>
      <c r="J208" s="123" t="str">
        <f ca="1">IF(SUMIF(Pharmaceuticals!$C:$C,$B208,Pharmaceuticals!AT:AT)+SUMIF('Health Products &amp; Equipment'!$C:$C,$B208,'Health Products &amp; Equipment'!AT:AT)+SUMIF('Other Pharma &amp; Health Products'!$C:$C,$B208,'Other Pharma &amp; Health Products'!AT:AT)+SUMIF('PSM Costs'!$C:$C,$B208,'PSM Costs'!AT:AT)&gt;0,SUMIF(Pharmaceuticals!$C:$C,$B208,Pharmaceuticals!AT:AT)+SUMIF('Health Products &amp; Equipment'!$C:$C,$B208,'Health Products &amp; Equipment'!AT:AT)+SUMIF('Other Pharma &amp; Health Products'!$C:$C,$B208,'Other Pharma &amp; Health Products'!AT:AT)+SUMIF('PSM Costs'!$C:$C,$B208,'PSM Costs'!AT:AT),"")</f>
        <v/>
      </c>
      <c r="K208" s="123" t="str">
        <f ca="1">IF(SUMIF(Pharmaceuticals!$C:$C,$B208,Pharmaceuticals!AU:AU)+SUMIF('Health Products &amp; Equipment'!$C:$C,$B208,'Health Products &amp; Equipment'!AU:AU)+SUMIF('Other Pharma &amp; Health Products'!$C:$C,$B208,'Other Pharma &amp; Health Products'!AU:AU)+SUMIF('PSM Costs'!$C:$C,$B208,'PSM Costs'!AU:AU)&gt;0,SUMIF(Pharmaceuticals!$C:$C,$B208,Pharmaceuticals!AU:AU)+SUMIF('Health Products &amp; Equipment'!$C:$C,$B208,'Health Products &amp; Equipment'!AU:AU)+SUMIF('Other Pharma &amp; Health Products'!$C:$C,$B208,'Other Pharma &amp; Health Products'!AU:AU)+SUMIF('PSM Costs'!$C:$C,$B208,'PSM Costs'!AU:AU),"")</f>
        <v/>
      </c>
      <c r="L208" s="181" t="str">
        <f t="shared" ca="1" si="17"/>
        <v/>
      </c>
      <c r="M208" s="176" t="str">
        <f ca="1">IF(SUMIF(Pharmaceuticals!$C:$C,$B208,Pharmaceuticals!BG:BG)+SUMIF('Health Products &amp; Equipment'!$C:$C,$B208,'Health Products &amp; Equipment'!BG:BG)+SUMIF('Other Pharma &amp; Health Products'!$C:$C,$B208,'Other Pharma &amp; Health Products'!BG:BG)+SUMIF('PSM Costs'!$C:$C,$B208,'PSM Costs'!BG:BG)&gt;0,SUMIF(Pharmaceuticals!$C:$C,$B208,Pharmaceuticals!BG:BG)+SUMIF('Health Products &amp; Equipment'!$C:$C,$B208,'Health Products &amp; Equipment'!BG:BG)+SUMIF('Other Pharma &amp; Health Products'!$C:$C,$B208,'Other Pharma &amp; Health Products'!BG:BG)+SUMIF('PSM Costs'!$C:$C,$B208,'PSM Costs'!BG:BG),"")</f>
        <v/>
      </c>
      <c r="N208" s="176" t="str">
        <f ca="1">IF(SUMIF(Pharmaceuticals!$C:$C,$B208,Pharmaceuticals!BH:BH)+SUMIF('Health Products &amp; Equipment'!$C:$C,$B208,'Health Products &amp; Equipment'!BH:BH)+SUMIF('Other Pharma &amp; Health Products'!$C:$C,$B208,'Other Pharma &amp; Health Products'!BH:BH)+SUMIF('PSM Costs'!$C:$C,$B208,'PSM Costs'!BH:BH)&gt;0,SUMIF(Pharmaceuticals!$C:$C,$B208,Pharmaceuticals!BH:BH)+SUMIF('Health Products &amp; Equipment'!$C:$C,$B208,'Health Products &amp; Equipment'!BH:BH)+SUMIF('Other Pharma &amp; Health Products'!$C:$C,$B208,'Other Pharma &amp; Health Products'!BH:BH)+SUMIF('PSM Costs'!$C:$C,$B208,'PSM Costs'!BH:BH),"")</f>
        <v/>
      </c>
      <c r="O208" s="182" t="str">
        <f t="shared" ca="1" si="18"/>
        <v/>
      </c>
      <c r="P208" s="123" t="str">
        <f ca="1">IF(SUMIF(Pharmaceuticals!$C:$C,$B208,Pharmaceuticals!BT:BT)+SUMIF('Health Products &amp; Equipment'!$C:$C,$B208,'Health Products &amp; Equipment'!BT:BT)+SUMIF('Other Pharma &amp; Health Products'!$C:$C,$B208,'Other Pharma &amp; Health Products'!BT:BT)+SUMIF('PSM Costs'!$C:$C,$B208,'PSM Costs'!BT:BT)&gt;0,SUMIF(Pharmaceuticals!$C:$C,$B208,Pharmaceuticals!BT:BT)+SUMIF('Health Products &amp; Equipment'!$C:$C,$B208,'Health Products &amp; Equipment'!BT:BT)+SUMIF('Other Pharma &amp; Health Products'!$C:$C,$B208,'Other Pharma &amp; Health Products'!BT:BT)+SUMIF('PSM Costs'!$C:$C,$B208,'PSM Costs'!BT:BT),"")</f>
        <v/>
      </c>
      <c r="Q208" s="123" t="str">
        <f ca="1">IF(SUMIF(Pharmaceuticals!$C:$C,$B208,Pharmaceuticals!BU:BU)+SUMIF('Health Products &amp; Equipment'!$C:$C,$B208,'Health Products &amp; Equipment'!BU:BU)+SUMIF('Other Pharma &amp; Health Products'!$C:$C,$B208,'Other Pharma &amp; Health Products'!BU:BU)+SUMIF('PSM Costs'!$C:$C,$B208,'PSM Costs'!BU:BU)&gt;0,SUMIF(Pharmaceuticals!$C:$C,$B208,Pharmaceuticals!BU:BU)+SUMIF('Health Products &amp; Equipment'!$C:$C,$B208,'Health Products &amp; Equipment'!BU:BU)+SUMIF('Other Pharma &amp; Health Products'!$C:$C,$B208,'Other Pharma &amp; Health Products'!BU:BU)+SUMIF('PSM Costs'!$C:$C,$B208,'PSM Costs'!BU:BU),"")</f>
        <v/>
      </c>
      <c r="R208" s="176" t="str">
        <f t="shared" ca="1" si="19"/>
        <v/>
      </c>
    </row>
    <row r="209" spans="1:18" ht="13.5" hidden="1" customHeight="1" x14ac:dyDescent="0.2">
      <c r="A209" s="107">
        <v>202</v>
      </c>
      <c r="B209" s="107" t="str">
        <f ca="1">IFERROR(VLOOKUP(A209,'Rank unique CI-Prod-Spec'!I:J,2,FALSE),"")</f>
        <v/>
      </c>
      <c r="C209" s="122" t="str">
        <f ca="1">IFERROR(VLOOKUP(LEFT(B209,FIND("--",B209)-1),CatCostInp!D:E,2,FALSE),"")</f>
        <v/>
      </c>
      <c r="D209" s="122" t="str">
        <f ca="1">IFERROR(INDIRECT(ADDRESS(MATCH(VALUE(MID(B209,FIND("--",B209)+2,FIND("---",B209)-FIND("--",B209)-2)),CatProd!G:G,0),2,1,1,"CatProd")),"")</f>
        <v/>
      </c>
      <c r="E209" s="122" t="str">
        <f ca="1">IFERROR(INDIRECT(ADDRESS(MATCH(VALUE(RIGHT(B209,LEN(B209)-FIND("---",B209)-2)),CatProdSpec!I:I,0),3,1,1,"CatProdSpec")),"")</f>
        <v/>
      </c>
      <c r="F209" s="181" t="str">
        <f t="shared" ca="1" si="15"/>
        <v/>
      </c>
      <c r="G209" s="176" t="str">
        <f ca="1">IF(SUMIF(Pharmaceuticals!$C:$C,$B209,Pharmaceuticals!AG:AG)+SUMIF('Health Products &amp; Equipment'!$C:$C,$B209,'Health Products &amp; Equipment'!AG:AG)+SUMIF('Other Pharma &amp; Health Products'!$C:$C,$B209,'Other Pharma &amp; Health Products'!AG:AG)+SUMIF('PSM Costs'!$C:$C,$B209,'PSM Costs'!AG:AG)&gt;0,SUMIF(Pharmaceuticals!$C:$C,$B209,Pharmaceuticals!AG:AG)+SUMIF('Health Products &amp; Equipment'!$C:$C,$B209,'Health Products &amp; Equipment'!AG:AG)+SUMIF('Other Pharma &amp; Health Products'!$C:$C,$B209,'Other Pharma &amp; Health Products'!AG:AG)+SUMIF('PSM Costs'!$C:$C,$B209,'PSM Costs'!AG:AG),"")</f>
        <v/>
      </c>
      <c r="H209" s="176" t="str">
        <f ca="1">IF(SUMIF(Pharmaceuticals!$C:$C,$B209,Pharmaceuticals!AH:AH)+SUMIF('Health Products &amp; Equipment'!$C:$C,$B209,'Health Products &amp; Equipment'!AH:AH)+SUMIF('Other Pharma &amp; Health Products'!$C:$C,$B209,'Other Pharma &amp; Health Products'!AH:AH)+SUMIF('PSM Costs'!$C:$C,$B209,'PSM Costs'!AH:AH)&gt;0,SUMIF(Pharmaceuticals!$C:$C,$B209,Pharmaceuticals!AH:AH)+SUMIF('Health Products &amp; Equipment'!$C:$C,$B209,'Health Products &amp; Equipment'!AH:AH)+SUMIF('Other Pharma &amp; Health Products'!$C:$C,$B209,'Other Pharma &amp; Health Products'!AH:AH)+SUMIF('PSM Costs'!$C:$C,$B209,'PSM Costs'!AH:AH),"")</f>
        <v/>
      </c>
      <c r="I209" s="182" t="str">
        <f t="shared" ca="1" si="16"/>
        <v/>
      </c>
      <c r="J209" s="123" t="str">
        <f ca="1">IF(SUMIF(Pharmaceuticals!$C:$C,$B209,Pharmaceuticals!AT:AT)+SUMIF('Health Products &amp; Equipment'!$C:$C,$B209,'Health Products &amp; Equipment'!AT:AT)+SUMIF('Other Pharma &amp; Health Products'!$C:$C,$B209,'Other Pharma &amp; Health Products'!AT:AT)+SUMIF('PSM Costs'!$C:$C,$B209,'PSM Costs'!AT:AT)&gt;0,SUMIF(Pharmaceuticals!$C:$C,$B209,Pharmaceuticals!AT:AT)+SUMIF('Health Products &amp; Equipment'!$C:$C,$B209,'Health Products &amp; Equipment'!AT:AT)+SUMIF('Other Pharma &amp; Health Products'!$C:$C,$B209,'Other Pharma &amp; Health Products'!AT:AT)+SUMIF('PSM Costs'!$C:$C,$B209,'PSM Costs'!AT:AT),"")</f>
        <v/>
      </c>
      <c r="K209" s="123" t="str">
        <f ca="1">IF(SUMIF(Pharmaceuticals!$C:$C,$B209,Pharmaceuticals!AU:AU)+SUMIF('Health Products &amp; Equipment'!$C:$C,$B209,'Health Products &amp; Equipment'!AU:AU)+SUMIF('Other Pharma &amp; Health Products'!$C:$C,$B209,'Other Pharma &amp; Health Products'!AU:AU)+SUMIF('PSM Costs'!$C:$C,$B209,'PSM Costs'!AU:AU)&gt;0,SUMIF(Pharmaceuticals!$C:$C,$B209,Pharmaceuticals!AU:AU)+SUMIF('Health Products &amp; Equipment'!$C:$C,$B209,'Health Products &amp; Equipment'!AU:AU)+SUMIF('Other Pharma &amp; Health Products'!$C:$C,$B209,'Other Pharma &amp; Health Products'!AU:AU)+SUMIF('PSM Costs'!$C:$C,$B209,'PSM Costs'!AU:AU),"")</f>
        <v/>
      </c>
      <c r="L209" s="181" t="str">
        <f t="shared" ca="1" si="17"/>
        <v/>
      </c>
      <c r="M209" s="176" t="str">
        <f ca="1">IF(SUMIF(Pharmaceuticals!$C:$C,$B209,Pharmaceuticals!BG:BG)+SUMIF('Health Products &amp; Equipment'!$C:$C,$B209,'Health Products &amp; Equipment'!BG:BG)+SUMIF('Other Pharma &amp; Health Products'!$C:$C,$B209,'Other Pharma &amp; Health Products'!BG:BG)+SUMIF('PSM Costs'!$C:$C,$B209,'PSM Costs'!BG:BG)&gt;0,SUMIF(Pharmaceuticals!$C:$C,$B209,Pharmaceuticals!BG:BG)+SUMIF('Health Products &amp; Equipment'!$C:$C,$B209,'Health Products &amp; Equipment'!BG:BG)+SUMIF('Other Pharma &amp; Health Products'!$C:$C,$B209,'Other Pharma &amp; Health Products'!BG:BG)+SUMIF('PSM Costs'!$C:$C,$B209,'PSM Costs'!BG:BG),"")</f>
        <v/>
      </c>
      <c r="N209" s="176" t="str">
        <f ca="1">IF(SUMIF(Pharmaceuticals!$C:$C,$B209,Pharmaceuticals!BH:BH)+SUMIF('Health Products &amp; Equipment'!$C:$C,$B209,'Health Products &amp; Equipment'!BH:BH)+SUMIF('Other Pharma &amp; Health Products'!$C:$C,$B209,'Other Pharma &amp; Health Products'!BH:BH)+SUMIF('PSM Costs'!$C:$C,$B209,'PSM Costs'!BH:BH)&gt;0,SUMIF(Pharmaceuticals!$C:$C,$B209,Pharmaceuticals!BH:BH)+SUMIF('Health Products &amp; Equipment'!$C:$C,$B209,'Health Products &amp; Equipment'!BH:BH)+SUMIF('Other Pharma &amp; Health Products'!$C:$C,$B209,'Other Pharma &amp; Health Products'!BH:BH)+SUMIF('PSM Costs'!$C:$C,$B209,'PSM Costs'!BH:BH),"")</f>
        <v/>
      </c>
      <c r="O209" s="182" t="str">
        <f t="shared" ca="1" si="18"/>
        <v/>
      </c>
      <c r="P209" s="123" t="str">
        <f ca="1">IF(SUMIF(Pharmaceuticals!$C:$C,$B209,Pharmaceuticals!BT:BT)+SUMIF('Health Products &amp; Equipment'!$C:$C,$B209,'Health Products &amp; Equipment'!BT:BT)+SUMIF('Other Pharma &amp; Health Products'!$C:$C,$B209,'Other Pharma &amp; Health Products'!BT:BT)+SUMIF('PSM Costs'!$C:$C,$B209,'PSM Costs'!BT:BT)&gt;0,SUMIF(Pharmaceuticals!$C:$C,$B209,Pharmaceuticals!BT:BT)+SUMIF('Health Products &amp; Equipment'!$C:$C,$B209,'Health Products &amp; Equipment'!BT:BT)+SUMIF('Other Pharma &amp; Health Products'!$C:$C,$B209,'Other Pharma &amp; Health Products'!BT:BT)+SUMIF('PSM Costs'!$C:$C,$B209,'PSM Costs'!BT:BT),"")</f>
        <v/>
      </c>
      <c r="Q209" s="123" t="str">
        <f ca="1">IF(SUMIF(Pharmaceuticals!$C:$C,$B209,Pharmaceuticals!BU:BU)+SUMIF('Health Products &amp; Equipment'!$C:$C,$B209,'Health Products &amp; Equipment'!BU:BU)+SUMIF('Other Pharma &amp; Health Products'!$C:$C,$B209,'Other Pharma &amp; Health Products'!BU:BU)+SUMIF('PSM Costs'!$C:$C,$B209,'PSM Costs'!BU:BU)&gt;0,SUMIF(Pharmaceuticals!$C:$C,$B209,Pharmaceuticals!BU:BU)+SUMIF('Health Products &amp; Equipment'!$C:$C,$B209,'Health Products &amp; Equipment'!BU:BU)+SUMIF('Other Pharma &amp; Health Products'!$C:$C,$B209,'Other Pharma &amp; Health Products'!BU:BU)+SUMIF('PSM Costs'!$C:$C,$B209,'PSM Costs'!BU:BU),"")</f>
        <v/>
      </c>
      <c r="R209" s="176" t="str">
        <f t="shared" ca="1" si="19"/>
        <v/>
      </c>
    </row>
    <row r="210" spans="1:18" ht="13.5" hidden="1" customHeight="1" x14ac:dyDescent="0.2">
      <c r="A210" s="107">
        <v>203</v>
      </c>
      <c r="B210" s="107" t="str">
        <f ca="1">IFERROR(VLOOKUP(A210,'Rank unique CI-Prod-Spec'!I:J,2,FALSE),"")</f>
        <v/>
      </c>
      <c r="C210" s="122" t="str">
        <f ca="1">IFERROR(VLOOKUP(LEFT(B210,FIND("--",B210)-1),CatCostInp!D:E,2,FALSE),"")</f>
        <v/>
      </c>
      <c r="D210" s="122" t="str">
        <f ca="1">IFERROR(INDIRECT(ADDRESS(MATCH(VALUE(MID(B210,FIND("--",B210)+2,FIND("---",B210)-FIND("--",B210)-2)),CatProd!G:G,0),2,1,1,"CatProd")),"")</f>
        <v/>
      </c>
      <c r="E210" s="122" t="str">
        <f ca="1">IFERROR(INDIRECT(ADDRESS(MATCH(VALUE(RIGHT(B210,LEN(B210)-FIND("---",B210)-2)),CatProdSpec!I:I,0),3,1,1,"CatProdSpec")),"")</f>
        <v/>
      </c>
      <c r="F210" s="181" t="str">
        <f t="shared" ca="1" si="15"/>
        <v/>
      </c>
      <c r="G210" s="176" t="str">
        <f ca="1">IF(SUMIF(Pharmaceuticals!$C:$C,$B210,Pharmaceuticals!AG:AG)+SUMIF('Health Products &amp; Equipment'!$C:$C,$B210,'Health Products &amp; Equipment'!AG:AG)+SUMIF('Other Pharma &amp; Health Products'!$C:$C,$B210,'Other Pharma &amp; Health Products'!AG:AG)+SUMIF('PSM Costs'!$C:$C,$B210,'PSM Costs'!AG:AG)&gt;0,SUMIF(Pharmaceuticals!$C:$C,$B210,Pharmaceuticals!AG:AG)+SUMIF('Health Products &amp; Equipment'!$C:$C,$B210,'Health Products &amp; Equipment'!AG:AG)+SUMIF('Other Pharma &amp; Health Products'!$C:$C,$B210,'Other Pharma &amp; Health Products'!AG:AG)+SUMIF('PSM Costs'!$C:$C,$B210,'PSM Costs'!AG:AG),"")</f>
        <v/>
      </c>
      <c r="H210" s="176" t="str">
        <f ca="1">IF(SUMIF(Pharmaceuticals!$C:$C,$B210,Pharmaceuticals!AH:AH)+SUMIF('Health Products &amp; Equipment'!$C:$C,$B210,'Health Products &amp; Equipment'!AH:AH)+SUMIF('Other Pharma &amp; Health Products'!$C:$C,$B210,'Other Pharma &amp; Health Products'!AH:AH)+SUMIF('PSM Costs'!$C:$C,$B210,'PSM Costs'!AH:AH)&gt;0,SUMIF(Pharmaceuticals!$C:$C,$B210,Pharmaceuticals!AH:AH)+SUMIF('Health Products &amp; Equipment'!$C:$C,$B210,'Health Products &amp; Equipment'!AH:AH)+SUMIF('Other Pharma &amp; Health Products'!$C:$C,$B210,'Other Pharma &amp; Health Products'!AH:AH)+SUMIF('PSM Costs'!$C:$C,$B210,'PSM Costs'!AH:AH),"")</f>
        <v/>
      </c>
      <c r="I210" s="182" t="str">
        <f t="shared" ca="1" si="16"/>
        <v/>
      </c>
      <c r="J210" s="123" t="str">
        <f ca="1">IF(SUMIF(Pharmaceuticals!$C:$C,$B210,Pharmaceuticals!AT:AT)+SUMIF('Health Products &amp; Equipment'!$C:$C,$B210,'Health Products &amp; Equipment'!AT:AT)+SUMIF('Other Pharma &amp; Health Products'!$C:$C,$B210,'Other Pharma &amp; Health Products'!AT:AT)+SUMIF('PSM Costs'!$C:$C,$B210,'PSM Costs'!AT:AT)&gt;0,SUMIF(Pharmaceuticals!$C:$C,$B210,Pharmaceuticals!AT:AT)+SUMIF('Health Products &amp; Equipment'!$C:$C,$B210,'Health Products &amp; Equipment'!AT:AT)+SUMIF('Other Pharma &amp; Health Products'!$C:$C,$B210,'Other Pharma &amp; Health Products'!AT:AT)+SUMIF('PSM Costs'!$C:$C,$B210,'PSM Costs'!AT:AT),"")</f>
        <v/>
      </c>
      <c r="K210" s="123" t="str">
        <f ca="1">IF(SUMIF(Pharmaceuticals!$C:$C,$B210,Pharmaceuticals!AU:AU)+SUMIF('Health Products &amp; Equipment'!$C:$C,$B210,'Health Products &amp; Equipment'!AU:AU)+SUMIF('Other Pharma &amp; Health Products'!$C:$C,$B210,'Other Pharma &amp; Health Products'!AU:AU)+SUMIF('PSM Costs'!$C:$C,$B210,'PSM Costs'!AU:AU)&gt;0,SUMIF(Pharmaceuticals!$C:$C,$B210,Pharmaceuticals!AU:AU)+SUMIF('Health Products &amp; Equipment'!$C:$C,$B210,'Health Products &amp; Equipment'!AU:AU)+SUMIF('Other Pharma &amp; Health Products'!$C:$C,$B210,'Other Pharma &amp; Health Products'!AU:AU)+SUMIF('PSM Costs'!$C:$C,$B210,'PSM Costs'!AU:AU),"")</f>
        <v/>
      </c>
      <c r="L210" s="181" t="str">
        <f t="shared" ca="1" si="17"/>
        <v/>
      </c>
      <c r="M210" s="176" t="str">
        <f ca="1">IF(SUMIF(Pharmaceuticals!$C:$C,$B210,Pharmaceuticals!BG:BG)+SUMIF('Health Products &amp; Equipment'!$C:$C,$B210,'Health Products &amp; Equipment'!BG:BG)+SUMIF('Other Pharma &amp; Health Products'!$C:$C,$B210,'Other Pharma &amp; Health Products'!BG:BG)+SUMIF('PSM Costs'!$C:$C,$B210,'PSM Costs'!BG:BG)&gt;0,SUMIF(Pharmaceuticals!$C:$C,$B210,Pharmaceuticals!BG:BG)+SUMIF('Health Products &amp; Equipment'!$C:$C,$B210,'Health Products &amp; Equipment'!BG:BG)+SUMIF('Other Pharma &amp; Health Products'!$C:$C,$B210,'Other Pharma &amp; Health Products'!BG:BG)+SUMIF('PSM Costs'!$C:$C,$B210,'PSM Costs'!BG:BG),"")</f>
        <v/>
      </c>
      <c r="N210" s="176" t="str">
        <f ca="1">IF(SUMIF(Pharmaceuticals!$C:$C,$B210,Pharmaceuticals!BH:BH)+SUMIF('Health Products &amp; Equipment'!$C:$C,$B210,'Health Products &amp; Equipment'!BH:BH)+SUMIF('Other Pharma &amp; Health Products'!$C:$C,$B210,'Other Pharma &amp; Health Products'!BH:BH)+SUMIF('PSM Costs'!$C:$C,$B210,'PSM Costs'!BH:BH)&gt;0,SUMIF(Pharmaceuticals!$C:$C,$B210,Pharmaceuticals!BH:BH)+SUMIF('Health Products &amp; Equipment'!$C:$C,$B210,'Health Products &amp; Equipment'!BH:BH)+SUMIF('Other Pharma &amp; Health Products'!$C:$C,$B210,'Other Pharma &amp; Health Products'!BH:BH)+SUMIF('PSM Costs'!$C:$C,$B210,'PSM Costs'!BH:BH),"")</f>
        <v/>
      </c>
      <c r="O210" s="182" t="str">
        <f t="shared" ca="1" si="18"/>
        <v/>
      </c>
      <c r="P210" s="123" t="str">
        <f ca="1">IF(SUMIF(Pharmaceuticals!$C:$C,$B210,Pharmaceuticals!BT:BT)+SUMIF('Health Products &amp; Equipment'!$C:$C,$B210,'Health Products &amp; Equipment'!BT:BT)+SUMIF('Other Pharma &amp; Health Products'!$C:$C,$B210,'Other Pharma &amp; Health Products'!BT:BT)+SUMIF('PSM Costs'!$C:$C,$B210,'PSM Costs'!BT:BT)&gt;0,SUMIF(Pharmaceuticals!$C:$C,$B210,Pharmaceuticals!BT:BT)+SUMIF('Health Products &amp; Equipment'!$C:$C,$B210,'Health Products &amp; Equipment'!BT:BT)+SUMIF('Other Pharma &amp; Health Products'!$C:$C,$B210,'Other Pharma &amp; Health Products'!BT:BT)+SUMIF('PSM Costs'!$C:$C,$B210,'PSM Costs'!BT:BT),"")</f>
        <v/>
      </c>
      <c r="Q210" s="123" t="str">
        <f ca="1">IF(SUMIF(Pharmaceuticals!$C:$C,$B210,Pharmaceuticals!BU:BU)+SUMIF('Health Products &amp; Equipment'!$C:$C,$B210,'Health Products &amp; Equipment'!BU:BU)+SUMIF('Other Pharma &amp; Health Products'!$C:$C,$B210,'Other Pharma &amp; Health Products'!BU:BU)+SUMIF('PSM Costs'!$C:$C,$B210,'PSM Costs'!BU:BU)&gt;0,SUMIF(Pharmaceuticals!$C:$C,$B210,Pharmaceuticals!BU:BU)+SUMIF('Health Products &amp; Equipment'!$C:$C,$B210,'Health Products &amp; Equipment'!BU:BU)+SUMIF('Other Pharma &amp; Health Products'!$C:$C,$B210,'Other Pharma &amp; Health Products'!BU:BU)+SUMIF('PSM Costs'!$C:$C,$B210,'PSM Costs'!BU:BU),"")</f>
        <v/>
      </c>
      <c r="R210" s="176" t="str">
        <f t="shared" ca="1" si="19"/>
        <v/>
      </c>
    </row>
    <row r="211" spans="1:18" ht="13.5" hidden="1" customHeight="1" x14ac:dyDescent="0.2">
      <c r="A211" s="107">
        <v>204</v>
      </c>
      <c r="B211" s="107" t="str">
        <f ca="1">IFERROR(VLOOKUP(A211,'Rank unique CI-Prod-Spec'!I:J,2,FALSE),"")</f>
        <v/>
      </c>
      <c r="C211" s="122" t="str">
        <f ca="1">IFERROR(VLOOKUP(LEFT(B211,FIND("--",B211)-1),CatCostInp!D:E,2,FALSE),"")</f>
        <v/>
      </c>
      <c r="D211" s="122" t="str">
        <f ca="1">IFERROR(INDIRECT(ADDRESS(MATCH(VALUE(MID(B211,FIND("--",B211)+2,FIND("---",B211)-FIND("--",B211)-2)),CatProd!G:G,0),2,1,1,"CatProd")),"")</f>
        <v/>
      </c>
      <c r="E211" s="122" t="str">
        <f ca="1">IFERROR(INDIRECT(ADDRESS(MATCH(VALUE(RIGHT(B211,LEN(B211)-FIND("---",B211)-2)),CatProdSpec!I:I,0),3,1,1,"CatProdSpec")),"")</f>
        <v/>
      </c>
      <c r="F211" s="181" t="str">
        <f t="shared" ca="1" si="15"/>
        <v/>
      </c>
      <c r="G211" s="176" t="str">
        <f ca="1">IF(SUMIF(Pharmaceuticals!$C:$C,$B211,Pharmaceuticals!AG:AG)+SUMIF('Health Products &amp; Equipment'!$C:$C,$B211,'Health Products &amp; Equipment'!AG:AG)+SUMIF('Other Pharma &amp; Health Products'!$C:$C,$B211,'Other Pharma &amp; Health Products'!AG:AG)+SUMIF('PSM Costs'!$C:$C,$B211,'PSM Costs'!AG:AG)&gt;0,SUMIF(Pharmaceuticals!$C:$C,$B211,Pharmaceuticals!AG:AG)+SUMIF('Health Products &amp; Equipment'!$C:$C,$B211,'Health Products &amp; Equipment'!AG:AG)+SUMIF('Other Pharma &amp; Health Products'!$C:$C,$B211,'Other Pharma &amp; Health Products'!AG:AG)+SUMIF('PSM Costs'!$C:$C,$B211,'PSM Costs'!AG:AG),"")</f>
        <v/>
      </c>
      <c r="H211" s="176" t="str">
        <f ca="1">IF(SUMIF(Pharmaceuticals!$C:$C,$B211,Pharmaceuticals!AH:AH)+SUMIF('Health Products &amp; Equipment'!$C:$C,$B211,'Health Products &amp; Equipment'!AH:AH)+SUMIF('Other Pharma &amp; Health Products'!$C:$C,$B211,'Other Pharma &amp; Health Products'!AH:AH)+SUMIF('PSM Costs'!$C:$C,$B211,'PSM Costs'!AH:AH)&gt;0,SUMIF(Pharmaceuticals!$C:$C,$B211,Pharmaceuticals!AH:AH)+SUMIF('Health Products &amp; Equipment'!$C:$C,$B211,'Health Products &amp; Equipment'!AH:AH)+SUMIF('Other Pharma &amp; Health Products'!$C:$C,$B211,'Other Pharma &amp; Health Products'!AH:AH)+SUMIF('PSM Costs'!$C:$C,$B211,'PSM Costs'!AH:AH),"")</f>
        <v/>
      </c>
      <c r="I211" s="182" t="str">
        <f t="shared" ca="1" si="16"/>
        <v/>
      </c>
      <c r="J211" s="123" t="str">
        <f ca="1">IF(SUMIF(Pharmaceuticals!$C:$C,$B211,Pharmaceuticals!AT:AT)+SUMIF('Health Products &amp; Equipment'!$C:$C,$B211,'Health Products &amp; Equipment'!AT:AT)+SUMIF('Other Pharma &amp; Health Products'!$C:$C,$B211,'Other Pharma &amp; Health Products'!AT:AT)+SUMIF('PSM Costs'!$C:$C,$B211,'PSM Costs'!AT:AT)&gt;0,SUMIF(Pharmaceuticals!$C:$C,$B211,Pharmaceuticals!AT:AT)+SUMIF('Health Products &amp; Equipment'!$C:$C,$B211,'Health Products &amp; Equipment'!AT:AT)+SUMIF('Other Pharma &amp; Health Products'!$C:$C,$B211,'Other Pharma &amp; Health Products'!AT:AT)+SUMIF('PSM Costs'!$C:$C,$B211,'PSM Costs'!AT:AT),"")</f>
        <v/>
      </c>
      <c r="K211" s="123" t="str">
        <f ca="1">IF(SUMIF(Pharmaceuticals!$C:$C,$B211,Pharmaceuticals!AU:AU)+SUMIF('Health Products &amp; Equipment'!$C:$C,$B211,'Health Products &amp; Equipment'!AU:AU)+SUMIF('Other Pharma &amp; Health Products'!$C:$C,$B211,'Other Pharma &amp; Health Products'!AU:AU)+SUMIF('PSM Costs'!$C:$C,$B211,'PSM Costs'!AU:AU)&gt;0,SUMIF(Pharmaceuticals!$C:$C,$B211,Pharmaceuticals!AU:AU)+SUMIF('Health Products &amp; Equipment'!$C:$C,$B211,'Health Products &amp; Equipment'!AU:AU)+SUMIF('Other Pharma &amp; Health Products'!$C:$C,$B211,'Other Pharma &amp; Health Products'!AU:AU)+SUMIF('PSM Costs'!$C:$C,$B211,'PSM Costs'!AU:AU),"")</f>
        <v/>
      </c>
      <c r="L211" s="181" t="str">
        <f t="shared" ca="1" si="17"/>
        <v/>
      </c>
      <c r="M211" s="176" t="str">
        <f ca="1">IF(SUMIF(Pharmaceuticals!$C:$C,$B211,Pharmaceuticals!BG:BG)+SUMIF('Health Products &amp; Equipment'!$C:$C,$B211,'Health Products &amp; Equipment'!BG:BG)+SUMIF('Other Pharma &amp; Health Products'!$C:$C,$B211,'Other Pharma &amp; Health Products'!BG:BG)+SUMIF('PSM Costs'!$C:$C,$B211,'PSM Costs'!BG:BG)&gt;0,SUMIF(Pharmaceuticals!$C:$C,$B211,Pharmaceuticals!BG:BG)+SUMIF('Health Products &amp; Equipment'!$C:$C,$B211,'Health Products &amp; Equipment'!BG:BG)+SUMIF('Other Pharma &amp; Health Products'!$C:$C,$B211,'Other Pharma &amp; Health Products'!BG:BG)+SUMIF('PSM Costs'!$C:$C,$B211,'PSM Costs'!BG:BG),"")</f>
        <v/>
      </c>
      <c r="N211" s="176" t="str">
        <f ca="1">IF(SUMIF(Pharmaceuticals!$C:$C,$B211,Pharmaceuticals!BH:BH)+SUMIF('Health Products &amp; Equipment'!$C:$C,$B211,'Health Products &amp; Equipment'!BH:BH)+SUMIF('Other Pharma &amp; Health Products'!$C:$C,$B211,'Other Pharma &amp; Health Products'!BH:BH)+SUMIF('PSM Costs'!$C:$C,$B211,'PSM Costs'!BH:BH)&gt;0,SUMIF(Pharmaceuticals!$C:$C,$B211,Pharmaceuticals!BH:BH)+SUMIF('Health Products &amp; Equipment'!$C:$C,$B211,'Health Products &amp; Equipment'!BH:BH)+SUMIF('Other Pharma &amp; Health Products'!$C:$C,$B211,'Other Pharma &amp; Health Products'!BH:BH)+SUMIF('PSM Costs'!$C:$C,$B211,'PSM Costs'!BH:BH),"")</f>
        <v/>
      </c>
      <c r="O211" s="182" t="str">
        <f t="shared" ca="1" si="18"/>
        <v/>
      </c>
      <c r="P211" s="123" t="str">
        <f ca="1">IF(SUMIF(Pharmaceuticals!$C:$C,$B211,Pharmaceuticals!BT:BT)+SUMIF('Health Products &amp; Equipment'!$C:$C,$B211,'Health Products &amp; Equipment'!BT:BT)+SUMIF('Other Pharma &amp; Health Products'!$C:$C,$B211,'Other Pharma &amp; Health Products'!BT:BT)+SUMIF('PSM Costs'!$C:$C,$B211,'PSM Costs'!BT:BT)&gt;0,SUMIF(Pharmaceuticals!$C:$C,$B211,Pharmaceuticals!BT:BT)+SUMIF('Health Products &amp; Equipment'!$C:$C,$B211,'Health Products &amp; Equipment'!BT:BT)+SUMIF('Other Pharma &amp; Health Products'!$C:$C,$B211,'Other Pharma &amp; Health Products'!BT:BT)+SUMIF('PSM Costs'!$C:$C,$B211,'PSM Costs'!BT:BT),"")</f>
        <v/>
      </c>
      <c r="Q211" s="123" t="str">
        <f ca="1">IF(SUMIF(Pharmaceuticals!$C:$C,$B211,Pharmaceuticals!BU:BU)+SUMIF('Health Products &amp; Equipment'!$C:$C,$B211,'Health Products &amp; Equipment'!BU:BU)+SUMIF('Other Pharma &amp; Health Products'!$C:$C,$B211,'Other Pharma &amp; Health Products'!BU:BU)+SUMIF('PSM Costs'!$C:$C,$B211,'PSM Costs'!BU:BU)&gt;0,SUMIF(Pharmaceuticals!$C:$C,$B211,Pharmaceuticals!BU:BU)+SUMIF('Health Products &amp; Equipment'!$C:$C,$B211,'Health Products &amp; Equipment'!BU:BU)+SUMIF('Other Pharma &amp; Health Products'!$C:$C,$B211,'Other Pharma &amp; Health Products'!BU:BU)+SUMIF('PSM Costs'!$C:$C,$B211,'PSM Costs'!BU:BU),"")</f>
        <v/>
      </c>
      <c r="R211" s="176" t="str">
        <f t="shared" ca="1" si="19"/>
        <v/>
      </c>
    </row>
    <row r="212" spans="1:18" ht="13.5" hidden="1" customHeight="1" x14ac:dyDescent="0.2">
      <c r="A212" s="107">
        <v>205</v>
      </c>
      <c r="B212" s="107" t="str">
        <f ca="1">IFERROR(VLOOKUP(A212,'Rank unique CI-Prod-Spec'!I:J,2,FALSE),"")</f>
        <v/>
      </c>
      <c r="C212" s="122" t="str">
        <f ca="1">IFERROR(VLOOKUP(LEFT(B212,FIND("--",B212)-1),CatCostInp!D:E,2,FALSE),"")</f>
        <v/>
      </c>
      <c r="D212" s="122" t="str">
        <f ca="1">IFERROR(INDIRECT(ADDRESS(MATCH(VALUE(MID(B212,FIND("--",B212)+2,FIND("---",B212)-FIND("--",B212)-2)),CatProd!G:G,0),2,1,1,"CatProd")),"")</f>
        <v/>
      </c>
      <c r="E212" s="122" t="str">
        <f ca="1">IFERROR(INDIRECT(ADDRESS(MATCH(VALUE(RIGHT(B212,LEN(B212)-FIND("---",B212)-2)),CatProdSpec!I:I,0),3,1,1,"CatProdSpec")),"")</f>
        <v/>
      </c>
      <c r="F212" s="181" t="str">
        <f t="shared" ca="1" si="15"/>
        <v/>
      </c>
      <c r="G212" s="176" t="str">
        <f ca="1">IF(SUMIF(Pharmaceuticals!$C:$C,$B212,Pharmaceuticals!AG:AG)+SUMIF('Health Products &amp; Equipment'!$C:$C,$B212,'Health Products &amp; Equipment'!AG:AG)+SUMIF('Other Pharma &amp; Health Products'!$C:$C,$B212,'Other Pharma &amp; Health Products'!AG:AG)+SUMIF('PSM Costs'!$C:$C,$B212,'PSM Costs'!AG:AG)&gt;0,SUMIF(Pharmaceuticals!$C:$C,$B212,Pharmaceuticals!AG:AG)+SUMIF('Health Products &amp; Equipment'!$C:$C,$B212,'Health Products &amp; Equipment'!AG:AG)+SUMIF('Other Pharma &amp; Health Products'!$C:$C,$B212,'Other Pharma &amp; Health Products'!AG:AG)+SUMIF('PSM Costs'!$C:$C,$B212,'PSM Costs'!AG:AG),"")</f>
        <v/>
      </c>
      <c r="H212" s="176" t="str">
        <f ca="1">IF(SUMIF(Pharmaceuticals!$C:$C,$B212,Pharmaceuticals!AH:AH)+SUMIF('Health Products &amp; Equipment'!$C:$C,$B212,'Health Products &amp; Equipment'!AH:AH)+SUMIF('Other Pharma &amp; Health Products'!$C:$C,$B212,'Other Pharma &amp; Health Products'!AH:AH)+SUMIF('PSM Costs'!$C:$C,$B212,'PSM Costs'!AH:AH)&gt;0,SUMIF(Pharmaceuticals!$C:$C,$B212,Pharmaceuticals!AH:AH)+SUMIF('Health Products &amp; Equipment'!$C:$C,$B212,'Health Products &amp; Equipment'!AH:AH)+SUMIF('Other Pharma &amp; Health Products'!$C:$C,$B212,'Other Pharma &amp; Health Products'!AH:AH)+SUMIF('PSM Costs'!$C:$C,$B212,'PSM Costs'!AH:AH),"")</f>
        <v/>
      </c>
      <c r="I212" s="182" t="str">
        <f t="shared" ca="1" si="16"/>
        <v/>
      </c>
      <c r="J212" s="123" t="str">
        <f ca="1">IF(SUMIF(Pharmaceuticals!$C:$C,$B212,Pharmaceuticals!AT:AT)+SUMIF('Health Products &amp; Equipment'!$C:$C,$B212,'Health Products &amp; Equipment'!AT:AT)+SUMIF('Other Pharma &amp; Health Products'!$C:$C,$B212,'Other Pharma &amp; Health Products'!AT:AT)+SUMIF('PSM Costs'!$C:$C,$B212,'PSM Costs'!AT:AT)&gt;0,SUMIF(Pharmaceuticals!$C:$C,$B212,Pharmaceuticals!AT:AT)+SUMIF('Health Products &amp; Equipment'!$C:$C,$B212,'Health Products &amp; Equipment'!AT:AT)+SUMIF('Other Pharma &amp; Health Products'!$C:$C,$B212,'Other Pharma &amp; Health Products'!AT:AT)+SUMIF('PSM Costs'!$C:$C,$B212,'PSM Costs'!AT:AT),"")</f>
        <v/>
      </c>
      <c r="K212" s="123" t="str">
        <f ca="1">IF(SUMIF(Pharmaceuticals!$C:$C,$B212,Pharmaceuticals!AU:AU)+SUMIF('Health Products &amp; Equipment'!$C:$C,$B212,'Health Products &amp; Equipment'!AU:AU)+SUMIF('Other Pharma &amp; Health Products'!$C:$C,$B212,'Other Pharma &amp; Health Products'!AU:AU)+SUMIF('PSM Costs'!$C:$C,$B212,'PSM Costs'!AU:AU)&gt;0,SUMIF(Pharmaceuticals!$C:$C,$B212,Pharmaceuticals!AU:AU)+SUMIF('Health Products &amp; Equipment'!$C:$C,$B212,'Health Products &amp; Equipment'!AU:AU)+SUMIF('Other Pharma &amp; Health Products'!$C:$C,$B212,'Other Pharma &amp; Health Products'!AU:AU)+SUMIF('PSM Costs'!$C:$C,$B212,'PSM Costs'!AU:AU),"")</f>
        <v/>
      </c>
      <c r="L212" s="181" t="str">
        <f t="shared" ca="1" si="17"/>
        <v/>
      </c>
      <c r="M212" s="176" t="str">
        <f ca="1">IF(SUMIF(Pharmaceuticals!$C:$C,$B212,Pharmaceuticals!BG:BG)+SUMIF('Health Products &amp; Equipment'!$C:$C,$B212,'Health Products &amp; Equipment'!BG:BG)+SUMIF('Other Pharma &amp; Health Products'!$C:$C,$B212,'Other Pharma &amp; Health Products'!BG:BG)+SUMIF('PSM Costs'!$C:$C,$B212,'PSM Costs'!BG:BG)&gt;0,SUMIF(Pharmaceuticals!$C:$C,$B212,Pharmaceuticals!BG:BG)+SUMIF('Health Products &amp; Equipment'!$C:$C,$B212,'Health Products &amp; Equipment'!BG:BG)+SUMIF('Other Pharma &amp; Health Products'!$C:$C,$B212,'Other Pharma &amp; Health Products'!BG:BG)+SUMIF('PSM Costs'!$C:$C,$B212,'PSM Costs'!BG:BG),"")</f>
        <v/>
      </c>
      <c r="N212" s="176" t="str">
        <f ca="1">IF(SUMIF(Pharmaceuticals!$C:$C,$B212,Pharmaceuticals!BH:BH)+SUMIF('Health Products &amp; Equipment'!$C:$C,$B212,'Health Products &amp; Equipment'!BH:BH)+SUMIF('Other Pharma &amp; Health Products'!$C:$C,$B212,'Other Pharma &amp; Health Products'!BH:BH)+SUMIF('PSM Costs'!$C:$C,$B212,'PSM Costs'!BH:BH)&gt;0,SUMIF(Pharmaceuticals!$C:$C,$B212,Pharmaceuticals!BH:BH)+SUMIF('Health Products &amp; Equipment'!$C:$C,$B212,'Health Products &amp; Equipment'!BH:BH)+SUMIF('Other Pharma &amp; Health Products'!$C:$C,$B212,'Other Pharma &amp; Health Products'!BH:BH)+SUMIF('PSM Costs'!$C:$C,$B212,'PSM Costs'!BH:BH),"")</f>
        <v/>
      </c>
      <c r="O212" s="182" t="str">
        <f t="shared" ca="1" si="18"/>
        <v/>
      </c>
      <c r="P212" s="123" t="str">
        <f ca="1">IF(SUMIF(Pharmaceuticals!$C:$C,$B212,Pharmaceuticals!BT:BT)+SUMIF('Health Products &amp; Equipment'!$C:$C,$B212,'Health Products &amp; Equipment'!BT:BT)+SUMIF('Other Pharma &amp; Health Products'!$C:$C,$B212,'Other Pharma &amp; Health Products'!BT:BT)+SUMIF('PSM Costs'!$C:$C,$B212,'PSM Costs'!BT:BT)&gt;0,SUMIF(Pharmaceuticals!$C:$C,$B212,Pharmaceuticals!BT:BT)+SUMIF('Health Products &amp; Equipment'!$C:$C,$B212,'Health Products &amp; Equipment'!BT:BT)+SUMIF('Other Pharma &amp; Health Products'!$C:$C,$B212,'Other Pharma &amp; Health Products'!BT:BT)+SUMIF('PSM Costs'!$C:$C,$B212,'PSM Costs'!BT:BT),"")</f>
        <v/>
      </c>
      <c r="Q212" s="123" t="str">
        <f ca="1">IF(SUMIF(Pharmaceuticals!$C:$C,$B212,Pharmaceuticals!BU:BU)+SUMIF('Health Products &amp; Equipment'!$C:$C,$B212,'Health Products &amp; Equipment'!BU:BU)+SUMIF('Other Pharma &amp; Health Products'!$C:$C,$B212,'Other Pharma &amp; Health Products'!BU:BU)+SUMIF('PSM Costs'!$C:$C,$B212,'PSM Costs'!BU:BU)&gt;0,SUMIF(Pharmaceuticals!$C:$C,$B212,Pharmaceuticals!BU:BU)+SUMIF('Health Products &amp; Equipment'!$C:$C,$B212,'Health Products &amp; Equipment'!BU:BU)+SUMIF('Other Pharma &amp; Health Products'!$C:$C,$B212,'Other Pharma &amp; Health Products'!BU:BU)+SUMIF('PSM Costs'!$C:$C,$B212,'PSM Costs'!BU:BU),"")</f>
        <v/>
      </c>
      <c r="R212" s="176" t="str">
        <f t="shared" ca="1" si="19"/>
        <v/>
      </c>
    </row>
    <row r="213" spans="1:18" ht="13.5" hidden="1" customHeight="1" x14ac:dyDescent="0.2">
      <c r="A213" s="107">
        <v>206</v>
      </c>
      <c r="B213" s="107" t="str">
        <f ca="1">IFERROR(VLOOKUP(A213,'Rank unique CI-Prod-Spec'!I:J,2,FALSE),"")</f>
        <v/>
      </c>
      <c r="C213" s="122" t="str">
        <f ca="1">IFERROR(VLOOKUP(LEFT(B213,FIND("--",B213)-1),CatCostInp!D:E,2,FALSE),"")</f>
        <v/>
      </c>
      <c r="D213" s="122" t="str">
        <f ca="1">IFERROR(INDIRECT(ADDRESS(MATCH(VALUE(MID(B213,FIND("--",B213)+2,FIND("---",B213)-FIND("--",B213)-2)),CatProd!G:G,0),2,1,1,"CatProd")),"")</f>
        <v/>
      </c>
      <c r="E213" s="122" t="str">
        <f ca="1">IFERROR(INDIRECT(ADDRESS(MATCH(VALUE(RIGHT(B213,LEN(B213)-FIND("---",B213)-2)),CatProdSpec!I:I,0),3,1,1,"CatProdSpec")),"")</f>
        <v/>
      </c>
      <c r="F213" s="181" t="str">
        <f t="shared" ca="1" si="15"/>
        <v/>
      </c>
      <c r="G213" s="176" t="str">
        <f ca="1">IF(SUMIF(Pharmaceuticals!$C:$C,$B213,Pharmaceuticals!AG:AG)+SUMIF('Health Products &amp; Equipment'!$C:$C,$B213,'Health Products &amp; Equipment'!AG:AG)+SUMIF('Other Pharma &amp; Health Products'!$C:$C,$B213,'Other Pharma &amp; Health Products'!AG:AG)+SUMIF('PSM Costs'!$C:$C,$B213,'PSM Costs'!AG:AG)&gt;0,SUMIF(Pharmaceuticals!$C:$C,$B213,Pharmaceuticals!AG:AG)+SUMIF('Health Products &amp; Equipment'!$C:$C,$B213,'Health Products &amp; Equipment'!AG:AG)+SUMIF('Other Pharma &amp; Health Products'!$C:$C,$B213,'Other Pharma &amp; Health Products'!AG:AG)+SUMIF('PSM Costs'!$C:$C,$B213,'PSM Costs'!AG:AG),"")</f>
        <v/>
      </c>
      <c r="H213" s="176" t="str">
        <f ca="1">IF(SUMIF(Pharmaceuticals!$C:$C,$B213,Pharmaceuticals!AH:AH)+SUMIF('Health Products &amp; Equipment'!$C:$C,$B213,'Health Products &amp; Equipment'!AH:AH)+SUMIF('Other Pharma &amp; Health Products'!$C:$C,$B213,'Other Pharma &amp; Health Products'!AH:AH)+SUMIF('PSM Costs'!$C:$C,$B213,'PSM Costs'!AH:AH)&gt;0,SUMIF(Pharmaceuticals!$C:$C,$B213,Pharmaceuticals!AH:AH)+SUMIF('Health Products &amp; Equipment'!$C:$C,$B213,'Health Products &amp; Equipment'!AH:AH)+SUMIF('Other Pharma &amp; Health Products'!$C:$C,$B213,'Other Pharma &amp; Health Products'!AH:AH)+SUMIF('PSM Costs'!$C:$C,$B213,'PSM Costs'!AH:AH),"")</f>
        <v/>
      </c>
      <c r="I213" s="182" t="str">
        <f t="shared" ca="1" si="16"/>
        <v/>
      </c>
      <c r="J213" s="123" t="str">
        <f ca="1">IF(SUMIF(Pharmaceuticals!$C:$C,$B213,Pharmaceuticals!AT:AT)+SUMIF('Health Products &amp; Equipment'!$C:$C,$B213,'Health Products &amp; Equipment'!AT:AT)+SUMIF('Other Pharma &amp; Health Products'!$C:$C,$B213,'Other Pharma &amp; Health Products'!AT:AT)+SUMIF('PSM Costs'!$C:$C,$B213,'PSM Costs'!AT:AT)&gt;0,SUMIF(Pharmaceuticals!$C:$C,$B213,Pharmaceuticals!AT:AT)+SUMIF('Health Products &amp; Equipment'!$C:$C,$B213,'Health Products &amp; Equipment'!AT:AT)+SUMIF('Other Pharma &amp; Health Products'!$C:$C,$B213,'Other Pharma &amp; Health Products'!AT:AT)+SUMIF('PSM Costs'!$C:$C,$B213,'PSM Costs'!AT:AT),"")</f>
        <v/>
      </c>
      <c r="K213" s="123" t="str">
        <f ca="1">IF(SUMIF(Pharmaceuticals!$C:$C,$B213,Pharmaceuticals!AU:AU)+SUMIF('Health Products &amp; Equipment'!$C:$C,$B213,'Health Products &amp; Equipment'!AU:AU)+SUMIF('Other Pharma &amp; Health Products'!$C:$C,$B213,'Other Pharma &amp; Health Products'!AU:AU)+SUMIF('PSM Costs'!$C:$C,$B213,'PSM Costs'!AU:AU)&gt;0,SUMIF(Pharmaceuticals!$C:$C,$B213,Pharmaceuticals!AU:AU)+SUMIF('Health Products &amp; Equipment'!$C:$C,$B213,'Health Products &amp; Equipment'!AU:AU)+SUMIF('Other Pharma &amp; Health Products'!$C:$C,$B213,'Other Pharma &amp; Health Products'!AU:AU)+SUMIF('PSM Costs'!$C:$C,$B213,'PSM Costs'!AU:AU),"")</f>
        <v/>
      </c>
      <c r="L213" s="181" t="str">
        <f t="shared" ca="1" si="17"/>
        <v/>
      </c>
      <c r="M213" s="176" t="str">
        <f ca="1">IF(SUMIF(Pharmaceuticals!$C:$C,$B213,Pharmaceuticals!BG:BG)+SUMIF('Health Products &amp; Equipment'!$C:$C,$B213,'Health Products &amp; Equipment'!BG:BG)+SUMIF('Other Pharma &amp; Health Products'!$C:$C,$B213,'Other Pharma &amp; Health Products'!BG:BG)+SUMIF('PSM Costs'!$C:$C,$B213,'PSM Costs'!BG:BG)&gt;0,SUMIF(Pharmaceuticals!$C:$C,$B213,Pharmaceuticals!BG:BG)+SUMIF('Health Products &amp; Equipment'!$C:$C,$B213,'Health Products &amp; Equipment'!BG:BG)+SUMIF('Other Pharma &amp; Health Products'!$C:$C,$B213,'Other Pharma &amp; Health Products'!BG:BG)+SUMIF('PSM Costs'!$C:$C,$B213,'PSM Costs'!BG:BG),"")</f>
        <v/>
      </c>
      <c r="N213" s="176" t="str">
        <f ca="1">IF(SUMIF(Pharmaceuticals!$C:$C,$B213,Pharmaceuticals!BH:BH)+SUMIF('Health Products &amp; Equipment'!$C:$C,$B213,'Health Products &amp; Equipment'!BH:BH)+SUMIF('Other Pharma &amp; Health Products'!$C:$C,$B213,'Other Pharma &amp; Health Products'!BH:BH)+SUMIF('PSM Costs'!$C:$C,$B213,'PSM Costs'!BH:BH)&gt;0,SUMIF(Pharmaceuticals!$C:$C,$B213,Pharmaceuticals!BH:BH)+SUMIF('Health Products &amp; Equipment'!$C:$C,$B213,'Health Products &amp; Equipment'!BH:BH)+SUMIF('Other Pharma &amp; Health Products'!$C:$C,$B213,'Other Pharma &amp; Health Products'!BH:BH)+SUMIF('PSM Costs'!$C:$C,$B213,'PSM Costs'!BH:BH),"")</f>
        <v/>
      </c>
      <c r="O213" s="182" t="str">
        <f t="shared" ca="1" si="18"/>
        <v/>
      </c>
      <c r="P213" s="123" t="str">
        <f ca="1">IF(SUMIF(Pharmaceuticals!$C:$C,$B213,Pharmaceuticals!BT:BT)+SUMIF('Health Products &amp; Equipment'!$C:$C,$B213,'Health Products &amp; Equipment'!BT:BT)+SUMIF('Other Pharma &amp; Health Products'!$C:$C,$B213,'Other Pharma &amp; Health Products'!BT:BT)+SUMIF('PSM Costs'!$C:$C,$B213,'PSM Costs'!BT:BT)&gt;0,SUMIF(Pharmaceuticals!$C:$C,$B213,Pharmaceuticals!BT:BT)+SUMIF('Health Products &amp; Equipment'!$C:$C,$B213,'Health Products &amp; Equipment'!BT:BT)+SUMIF('Other Pharma &amp; Health Products'!$C:$C,$B213,'Other Pharma &amp; Health Products'!BT:BT)+SUMIF('PSM Costs'!$C:$C,$B213,'PSM Costs'!BT:BT),"")</f>
        <v/>
      </c>
      <c r="Q213" s="123" t="str">
        <f ca="1">IF(SUMIF(Pharmaceuticals!$C:$C,$B213,Pharmaceuticals!BU:BU)+SUMIF('Health Products &amp; Equipment'!$C:$C,$B213,'Health Products &amp; Equipment'!BU:BU)+SUMIF('Other Pharma &amp; Health Products'!$C:$C,$B213,'Other Pharma &amp; Health Products'!BU:BU)+SUMIF('PSM Costs'!$C:$C,$B213,'PSM Costs'!BU:BU)&gt;0,SUMIF(Pharmaceuticals!$C:$C,$B213,Pharmaceuticals!BU:BU)+SUMIF('Health Products &amp; Equipment'!$C:$C,$B213,'Health Products &amp; Equipment'!BU:BU)+SUMIF('Other Pharma &amp; Health Products'!$C:$C,$B213,'Other Pharma &amp; Health Products'!BU:BU)+SUMIF('PSM Costs'!$C:$C,$B213,'PSM Costs'!BU:BU),"")</f>
        <v/>
      </c>
      <c r="R213" s="176" t="str">
        <f t="shared" ca="1" si="19"/>
        <v/>
      </c>
    </row>
    <row r="214" spans="1:18" ht="13.5" hidden="1" customHeight="1" x14ac:dyDescent="0.2">
      <c r="A214" s="107">
        <v>207</v>
      </c>
      <c r="B214" s="107" t="str">
        <f ca="1">IFERROR(VLOOKUP(A214,'Rank unique CI-Prod-Spec'!I:J,2,FALSE),"")</f>
        <v/>
      </c>
      <c r="C214" s="122" t="str">
        <f ca="1">IFERROR(VLOOKUP(LEFT(B214,FIND("--",B214)-1),CatCostInp!D:E,2,FALSE),"")</f>
        <v/>
      </c>
      <c r="D214" s="122" t="str">
        <f ca="1">IFERROR(INDIRECT(ADDRESS(MATCH(VALUE(MID(B214,FIND("--",B214)+2,FIND("---",B214)-FIND("--",B214)-2)),CatProd!G:G,0),2,1,1,"CatProd")),"")</f>
        <v/>
      </c>
      <c r="E214" s="122" t="str">
        <f ca="1">IFERROR(INDIRECT(ADDRESS(MATCH(VALUE(RIGHT(B214,LEN(B214)-FIND("---",B214)-2)),CatProdSpec!I:I,0),3,1,1,"CatProdSpec")),"")</f>
        <v/>
      </c>
      <c r="F214" s="181" t="str">
        <f t="shared" ca="1" si="15"/>
        <v/>
      </c>
      <c r="G214" s="176" t="str">
        <f ca="1">IF(SUMIF(Pharmaceuticals!$C:$C,$B214,Pharmaceuticals!AG:AG)+SUMIF('Health Products &amp; Equipment'!$C:$C,$B214,'Health Products &amp; Equipment'!AG:AG)+SUMIF('Other Pharma &amp; Health Products'!$C:$C,$B214,'Other Pharma &amp; Health Products'!AG:AG)+SUMIF('PSM Costs'!$C:$C,$B214,'PSM Costs'!AG:AG)&gt;0,SUMIF(Pharmaceuticals!$C:$C,$B214,Pharmaceuticals!AG:AG)+SUMIF('Health Products &amp; Equipment'!$C:$C,$B214,'Health Products &amp; Equipment'!AG:AG)+SUMIF('Other Pharma &amp; Health Products'!$C:$C,$B214,'Other Pharma &amp; Health Products'!AG:AG)+SUMIF('PSM Costs'!$C:$C,$B214,'PSM Costs'!AG:AG),"")</f>
        <v/>
      </c>
      <c r="H214" s="176" t="str">
        <f ca="1">IF(SUMIF(Pharmaceuticals!$C:$C,$B214,Pharmaceuticals!AH:AH)+SUMIF('Health Products &amp; Equipment'!$C:$C,$B214,'Health Products &amp; Equipment'!AH:AH)+SUMIF('Other Pharma &amp; Health Products'!$C:$C,$B214,'Other Pharma &amp; Health Products'!AH:AH)+SUMIF('PSM Costs'!$C:$C,$B214,'PSM Costs'!AH:AH)&gt;0,SUMIF(Pharmaceuticals!$C:$C,$B214,Pharmaceuticals!AH:AH)+SUMIF('Health Products &amp; Equipment'!$C:$C,$B214,'Health Products &amp; Equipment'!AH:AH)+SUMIF('Other Pharma &amp; Health Products'!$C:$C,$B214,'Other Pharma &amp; Health Products'!AH:AH)+SUMIF('PSM Costs'!$C:$C,$B214,'PSM Costs'!AH:AH),"")</f>
        <v/>
      </c>
      <c r="I214" s="182" t="str">
        <f t="shared" ca="1" si="16"/>
        <v/>
      </c>
      <c r="J214" s="123" t="str">
        <f ca="1">IF(SUMIF(Pharmaceuticals!$C:$C,$B214,Pharmaceuticals!AT:AT)+SUMIF('Health Products &amp; Equipment'!$C:$C,$B214,'Health Products &amp; Equipment'!AT:AT)+SUMIF('Other Pharma &amp; Health Products'!$C:$C,$B214,'Other Pharma &amp; Health Products'!AT:AT)+SUMIF('PSM Costs'!$C:$C,$B214,'PSM Costs'!AT:AT)&gt;0,SUMIF(Pharmaceuticals!$C:$C,$B214,Pharmaceuticals!AT:AT)+SUMIF('Health Products &amp; Equipment'!$C:$C,$B214,'Health Products &amp; Equipment'!AT:AT)+SUMIF('Other Pharma &amp; Health Products'!$C:$C,$B214,'Other Pharma &amp; Health Products'!AT:AT)+SUMIF('PSM Costs'!$C:$C,$B214,'PSM Costs'!AT:AT),"")</f>
        <v/>
      </c>
      <c r="K214" s="123" t="str">
        <f ca="1">IF(SUMIF(Pharmaceuticals!$C:$C,$B214,Pharmaceuticals!AU:AU)+SUMIF('Health Products &amp; Equipment'!$C:$C,$B214,'Health Products &amp; Equipment'!AU:AU)+SUMIF('Other Pharma &amp; Health Products'!$C:$C,$B214,'Other Pharma &amp; Health Products'!AU:AU)+SUMIF('PSM Costs'!$C:$C,$B214,'PSM Costs'!AU:AU)&gt;0,SUMIF(Pharmaceuticals!$C:$C,$B214,Pharmaceuticals!AU:AU)+SUMIF('Health Products &amp; Equipment'!$C:$C,$B214,'Health Products &amp; Equipment'!AU:AU)+SUMIF('Other Pharma &amp; Health Products'!$C:$C,$B214,'Other Pharma &amp; Health Products'!AU:AU)+SUMIF('PSM Costs'!$C:$C,$B214,'PSM Costs'!AU:AU),"")</f>
        <v/>
      </c>
      <c r="L214" s="181" t="str">
        <f t="shared" ca="1" si="17"/>
        <v/>
      </c>
      <c r="M214" s="176" t="str">
        <f ca="1">IF(SUMIF(Pharmaceuticals!$C:$C,$B214,Pharmaceuticals!BG:BG)+SUMIF('Health Products &amp; Equipment'!$C:$C,$B214,'Health Products &amp; Equipment'!BG:BG)+SUMIF('Other Pharma &amp; Health Products'!$C:$C,$B214,'Other Pharma &amp; Health Products'!BG:BG)+SUMIF('PSM Costs'!$C:$C,$B214,'PSM Costs'!BG:BG)&gt;0,SUMIF(Pharmaceuticals!$C:$C,$B214,Pharmaceuticals!BG:BG)+SUMIF('Health Products &amp; Equipment'!$C:$C,$B214,'Health Products &amp; Equipment'!BG:BG)+SUMIF('Other Pharma &amp; Health Products'!$C:$C,$B214,'Other Pharma &amp; Health Products'!BG:BG)+SUMIF('PSM Costs'!$C:$C,$B214,'PSM Costs'!BG:BG),"")</f>
        <v/>
      </c>
      <c r="N214" s="176" t="str">
        <f ca="1">IF(SUMIF(Pharmaceuticals!$C:$C,$B214,Pharmaceuticals!BH:BH)+SUMIF('Health Products &amp; Equipment'!$C:$C,$B214,'Health Products &amp; Equipment'!BH:BH)+SUMIF('Other Pharma &amp; Health Products'!$C:$C,$B214,'Other Pharma &amp; Health Products'!BH:BH)+SUMIF('PSM Costs'!$C:$C,$B214,'PSM Costs'!BH:BH)&gt;0,SUMIF(Pharmaceuticals!$C:$C,$B214,Pharmaceuticals!BH:BH)+SUMIF('Health Products &amp; Equipment'!$C:$C,$B214,'Health Products &amp; Equipment'!BH:BH)+SUMIF('Other Pharma &amp; Health Products'!$C:$C,$B214,'Other Pharma &amp; Health Products'!BH:BH)+SUMIF('PSM Costs'!$C:$C,$B214,'PSM Costs'!BH:BH),"")</f>
        <v/>
      </c>
      <c r="O214" s="182" t="str">
        <f t="shared" ca="1" si="18"/>
        <v/>
      </c>
      <c r="P214" s="123" t="str">
        <f ca="1">IF(SUMIF(Pharmaceuticals!$C:$C,$B214,Pharmaceuticals!BT:BT)+SUMIF('Health Products &amp; Equipment'!$C:$C,$B214,'Health Products &amp; Equipment'!BT:BT)+SUMIF('Other Pharma &amp; Health Products'!$C:$C,$B214,'Other Pharma &amp; Health Products'!BT:BT)+SUMIF('PSM Costs'!$C:$C,$B214,'PSM Costs'!BT:BT)&gt;0,SUMIF(Pharmaceuticals!$C:$C,$B214,Pharmaceuticals!BT:BT)+SUMIF('Health Products &amp; Equipment'!$C:$C,$B214,'Health Products &amp; Equipment'!BT:BT)+SUMIF('Other Pharma &amp; Health Products'!$C:$C,$B214,'Other Pharma &amp; Health Products'!BT:BT)+SUMIF('PSM Costs'!$C:$C,$B214,'PSM Costs'!BT:BT),"")</f>
        <v/>
      </c>
      <c r="Q214" s="123" t="str">
        <f ca="1">IF(SUMIF(Pharmaceuticals!$C:$C,$B214,Pharmaceuticals!BU:BU)+SUMIF('Health Products &amp; Equipment'!$C:$C,$B214,'Health Products &amp; Equipment'!BU:BU)+SUMIF('Other Pharma &amp; Health Products'!$C:$C,$B214,'Other Pharma &amp; Health Products'!BU:BU)+SUMIF('PSM Costs'!$C:$C,$B214,'PSM Costs'!BU:BU)&gt;0,SUMIF(Pharmaceuticals!$C:$C,$B214,Pharmaceuticals!BU:BU)+SUMIF('Health Products &amp; Equipment'!$C:$C,$B214,'Health Products &amp; Equipment'!BU:BU)+SUMIF('Other Pharma &amp; Health Products'!$C:$C,$B214,'Other Pharma &amp; Health Products'!BU:BU)+SUMIF('PSM Costs'!$C:$C,$B214,'PSM Costs'!BU:BU),"")</f>
        <v/>
      </c>
      <c r="R214" s="176" t="str">
        <f t="shared" ca="1" si="19"/>
        <v/>
      </c>
    </row>
    <row r="215" spans="1:18" ht="13.5" hidden="1" customHeight="1" x14ac:dyDescent="0.2">
      <c r="A215" s="107">
        <v>208</v>
      </c>
      <c r="B215" s="107" t="str">
        <f ca="1">IFERROR(VLOOKUP(A215,'Rank unique CI-Prod-Spec'!I:J,2,FALSE),"")</f>
        <v/>
      </c>
      <c r="C215" s="122" t="str">
        <f ca="1">IFERROR(VLOOKUP(LEFT(B215,FIND("--",B215)-1),CatCostInp!D:E,2,FALSE),"")</f>
        <v/>
      </c>
      <c r="D215" s="122" t="str">
        <f ca="1">IFERROR(INDIRECT(ADDRESS(MATCH(VALUE(MID(B215,FIND("--",B215)+2,FIND("---",B215)-FIND("--",B215)-2)),CatProd!G:G,0),2,1,1,"CatProd")),"")</f>
        <v/>
      </c>
      <c r="E215" s="122" t="str">
        <f ca="1">IFERROR(INDIRECT(ADDRESS(MATCH(VALUE(RIGHT(B215,LEN(B215)-FIND("---",B215)-2)),CatProdSpec!I:I,0),3,1,1,"CatProdSpec")),"")</f>
        <v/>
      </c>
      <c r="F215" s="181" t="str">
        <f t="shared" ca="1" si="15"/>
        <v/>
      </c>
      <c r="G215" s="176" t="str">
        <f ca="1">IF(SUMIF(Pharmaceuticals!$C:$C,$B215,Pharmaceuticals!AG:AG)+SUMIF('Health Products &amp; Equipment'!$C:$C,$B215,'Health Products &amp; Equipment'!AG:AG)+SUMIF('Other Pharma &amp; Health Products'!$C:$C,$B215,'Other Pharma &amp; Health Products'!AG:AG)+SUMIF('PSM Costs'!$C:$C,$B215,'PSM Costs'!AG:AG)&gt;0,SUMIF(Pharmaceuticals!$C:$C,$B215,Pharmaceuticals!AG:AG)+SUMIF('Health Products &amp; Equipment'!$C:$C,$B215,'Health Products &amp; Equipment'!AG:AG)+SUMIF('Other Pharma &amp; Health Products'!$C:$C,$B215,'Other Pharma &amp; Health Products'!AG:AG)+SUMIF('PSM Costs'!$C:$C,$B215,'PSM Costs'!AG:AG),"")</f>
        <v/>
      </c>
      <c r="H215" s="176" t="str">
        <f ca="1">IF(SUMIF(Pharmaceuticals!$C:$C,$B215,Pharmaceuticals!AH:AH)+SUMIF('Health Products &amp; Equipment'!$C:$C,$B215,'Health Products &amp; Equipment'!AH:AH)+SUMIF('Other Pharma &amp; Health Products'!$C:$C,$B215,'Other Pharma &amp; Health Products'!AH:AH)+SUMIF('PSM Costs'!$C:$C,$B215,'PSM Costs'!AH:AH)&gt;0,SUMIF(Pharmaceuticals!$C:$C,$B215,Pharmaceuticals!AH:AH)+SUMIF('Health Products &amp; Equipment'!$C:$C,$B215,'Health Products &amp; Equipment'!AH:AH)+SUMIF('Other Pharma &amp; Health Products'!$C:$C,$B215,'Other Pharma &amp; Health Products'!AH:AH)+SUMIF('PSM Costs'!$C:$C,$B215,'PSM Costs'!AH:AH),"")</f>
        <v/>
      </c>
      <c r="I215" s="182" t="str">
        <f t="shared" ca="1" si="16"/>
        <v/>
      </c>
      <c r="J215" s="123" t="str">
        <f ca="1">IF(SUMIF(Pharmaceuticals!$C:$C,$B215,Pharmaceuticals!AT:AT)+SUMIF('Health Products &amp; Equipment'!$C:$C,$B215,'Health Products &amp; Equipment'!AT:AT)+SUMIF('Other Pharma &amp; Health Products'!$C:$C,$B215,'Other Pharma &amp; Health Products'!AT:AT)+SUMIF('PSM Costs'!$C:$C,$B215,'PSM Costs'!AT:AT)&gt;0,SUMIF(Pharmaceuticals!$C:$C,$B215,Pharmaceuticals!AT:AT)+SUMIF('Health Products &amp; Equipment'!$C:$C,$B215,'Health Products &amp; Equipment'!AT:AT)+SUMIF('Other Pharma &amp; Health Products'!$C:$C,$B215,'Other Pharma &amp; Health Products'!AT:AT)+SUMIF('PSM Costs'!$C:$C,$B215,'PSM Costs'!AT:AT),"")</f>
        <v/>
      </c>
      <c r="K215" s="123" t="str">
        <f ca="1">IF(SUMIF(Pharmaceuticals!$C:$C,$B215,Pharmaceuticals!AU:AU)+SUMIF('Health Products &amp; Equipment'!$C:$C,$B215,'Health Products &amp; Equipment'!AU:AU)+SUMIF('Other Pharma &amp; Health Products'!$C:$C,$B215,'Other Pharma &amp; Health Products'!AU:AU)+SUMIF('PSM Costs'!$C:$C,$B215,'PSM Costs'!AU:AU)&gt;0,SUMIF(Pharmaceuticals!$C:$C,$B215,Pharmaceuticals!AU:AU)+SUMIF('Health Products &amp; Equipment'!$C:$C,$B215,'Health Products &amp; Equipment'!AU:AU)+SUMIF('Other Pharma &amp; Health Products'!$C:$C,$B215,'Other Pharma &amp; Health Products'!AU:AU)+SUMIF('PSM Costs'!$C:$C,$B215,'PSM Costs'!AU:AU),"")</f>
        <v/>
      </c>
      <c r="L215" s="181" t="str">
        <f t="shared" ca="1" si="17"/>
        <v/>
      </c>
      <c r="M215" s="176" t="str">
        <f ca="1">IF(SUMIF(Pharmaceuticals!$C:$C,$B215,Pharmaceuticals!BG:BG)+SUMIF('Health Products &amp; Equipment'!$C:$C,$B215,'Health Products &amp; Equipment'!BG:BG)+SUMIF('Other Pharma &amp; Health Products'!$C:$C,$B215,'Other Pharma &amp; Health Products'!BG:BG)+SUMIF('PSM Costs'!$C:$C,$B215,'PSM Costs'!BG:BG)&gt;0,SUMIF(Pharmaceuticals!$C:$C,$B215,Pharmaceuticals!BG:BG)+SUMIF('Health Products &amp; Equipment'!$C:$C,$B215,'Health Products &amp; Equipment'!BG:BG)+SUMIF('Other Pharma &amp; Health Products'!$C:$C,$B215,'Other Pharma &amp; Health Products'!BG:BG)+SUMIF('PSM Costs'!$C:$C,$B215,'PSM Costs'!BG:BG),"")</f>
        <v/>
      </c>
      <c r="N215" s="176" t="str">
        <f ca="1">IF(SUMIF(Pharmaceuticals!$C:$C,$B215,Pharmaceuticals!BH:BH)+SUMIF('Health Products &amp; Equipment'!$C:$C,$B215,'Health Products &amp; Equipment'!BH:BH)+SUMIF('Other Pharma &amp; Health Products'!$C:$C,$B215,'Other Pharma &amp; Health Products'!BH:BH)+SUMIF('PSM Costs'!$C:$C,$B215,'PSM Costs'!BH:BH)&gt;0,SUMIF(Pharmaceuticals!$C:$C,$B215,Pharmaceuticals!BH:BH)+SUMIF('Health Products &amp; Equipment'!$C:$C,$B215,'Health Products &amp; Equipment'!BH:BH)+SUMIF('Other Pharma &amp; Health Products'!$C:$C,$B215,'Other Pharma &amp; Health Products'!BH:BH)+SUMIF('PSM Costs'!$C:$C,$B215,'PSM Costs'!BH:BH),"")</f>
        <v/>
      </c>
      <c r="O215" s="182" t="str">
        <f t="shared" ca="1" si="18"/>
        <v/>
      </c>
      <c r="P215" s="123" t="str">
        <f ca="1">IF(SUMIF(Pharmaceuticals!$C:$C,$B215,Pharmaceuticals!BT:BT)+SUMIF('Health Products &amp; Equipment'!$C:$C,$B215,'Health Products &amp; Equipment'!BT:BT)+SUMIF('Other Pharma &amp; Health Products'!$C:$C,$B215,'Other Pharma &amp; Health Products'!BT:BT)+SUMIF('PSM Costs'!$C:$C,$B215,'PSM Costs'!BT:BT)&gt;0,SUMIF(Pharmaceuticals!$C:$C,$B215,Pharmaceuticals!BT:BT)+SUMIF('Health Products &amp; Equipment'!$C:$C,$B215,'Health Products &amp; Equipment'!BT:BT)+SUMIF('Other Pharma &amp; Health Products'!$C:$C,$B215,'Other Pharma &amp; Health Products'!BT:BT)+SUMIF('PSM Costs'!$C:$C,$B215,'PSM Costs'!BT:BT),"")</f>
        <v/>
      </c>
      <c r="Q215" s="123" t="str">
        <f ca="1">IF(SUMIF(Pharmaceuticals!$C:$C,$B215,Pharmaceuticals!BU:BU)+SUMIF('Health Products &amp; Equipment'!$C:$C,$B215,'Health Products &amp; Equipment'!BU:BU)+SUMIF('Other Pharma &amp; Health Products'!$C:$C,$B215,'Other Pharma &amp; Health Products'!BU:BU)+SUMIF('PSM Costs'!$C:$C,$B215,'PSM Costs'!BU:BU)&gt;0,SUMIF(Pharmaceuticals!$C:$C,$B215,Pharmaceuticals!BU:BU)+SUMIF('Health Products &amp; Equipment'!$C:$C,$B215,'Health Products &amp; Equipment'!BU:BU)+SUMIF('Other Pharma &amp; Health Products'!$C:$C,$B215,'Other Pharma &amp; Health Products'!BU:BU)+SUMIF('PSM Costs'!$C:$C,$B215,'PSM Costs'!BU:BU),"")</f>
        <v/>
      </c>
      <c r="R215" s="176" t="str">
        <f t="shared" ca="1" si="19"/>
        <v/>
      </c>
    </row>
    <row r="216" spans="1:18" ht="13.5" hidden="1" customHeight="1" x14ac:dyDescent="0.2">
      <c r="A216" s="107">
        <v>209</v>
      </c>
      <c r="B216" s="107" t="str">
        <f ca="1">IFERROR(VLOOKUP(A216,'Rank unique CI-Prod-Spec'!I:J,2,FALSE),"")</f>
        <v/>
      </c>
      <c r="C216" s="122" t="str">
        <f ca="1">IFERROR(VLOOKUP(LEFT(B216,FIND("--",B216)-1),CatCostInp!D:E,2,FALSE),"")</f>
        <v/>
      </c>
      <c r="D216" s="122" t="str">
        <f ca="1">IFERROR(INDIRECT(ADDRESS(MATCH(VALUE(MID(B216,FIND("--",B216)+2,FIND("---",B216)-FIND("--",B216)-2)),CatProd!G:G,0),2,1,1,"CatProd")),"")</f>
        <v/>
      </c>
      <c r="E216" s="122" t="str">
        <f ca="1">IFERROR(INDIRECT(ADDRESS(MATCH(VALUE(RIGHT(B216,LEN(B216)-FIND("---",B216)-2)),CatProdSpec!I:I,0),3,1,1,"CatProdSpec")),"")</f>
        <v/>
      </c>
      <c r="F216" s="181" t="str">
        <f t="shared" ca="1" si="15"/>
        <v/>
      </c>
      <c r="G216" s="176" t="str">
        <f ca="1">IF(SUMIF(Pharmaceuticals!$C:$C,$B216,Pharmaceuticals!AG:AG)+SUMIF('Health Products &amp; Equipment'!$C:$C,$B216,'Health Products &amp; Equipment'!AG:AG)+SUMIF('Other Pharma &amp; Health Products'!$C:$C,$B216,'Other Pharma &amp; Health Products'!AG:AG)+SUMIF('PSM Costs'!$C:$C,$B216,'PSM Costs'!AG:AG)&gt;0,SUMIF(Pharmaceuticals!$C:$C,$B216,Pharmaceuticals!AG:AG)+SUMIF('Health Products &amp; Equipment'!$C:$C,$B216,'Health Products &amp; Equipment'!AG:AG)+SUMIF('Other Pharma &amp; Health Products'!$C:$C,$B216,'Other Pharma &amp; Health Products'!AG:AG)+SUMIF('PSM Costs'!$C:$C,$B216,'PSM Costs'!AG:AG),"")</f>
        <v/>
      </c>
      <c r="H216" s="176" t="str">
        <f ca="1">IF(SUMIF(Pharmaceuticals!$C:$C,$B216,Pharmaceuticals!AH:AH)+SUMIF('Health Products &amp; Equipment'!$C:$C,$B216,'Health Products &amp; Equipment'!AH:AH)+SUMIF('Other Pharma &amp; Health Products'!$C:$C,$B216,'Other Pharma &amp; Health Products'!AH:AH)+SUMIF('PSM Costs'!$C:$C,$B216,'PSM Costs'!AH:AH)&gt;0,SUMIF(Pharmaceuticals!$C:$C,$B216,Pharmaceuticals!AH:AH)+SUMIF('Health Products &amp; Equipment'!$C:$C,$B216,'Health Products &amp; Equipment'!AH:AH)+SUMIF('Other Pharma &amp; Health Products'!$C:$C,$B216,'Other Pharma &amp; Health Products'!AH:AH)+SUMIF('PSM Costs'!$C:$C,$B216,'PSM Costs'!AH:AH),"")</f>
        <v/>
      </c>
      <c r="I216" s="182" t="str">
        <f t="shared" ca="1" si="16"/>
        <v/>
      </c>
      <c r="J216" s="123" t="str">
        <f ca="1">IF(SUMIF(Pharmaceuticals!$C:$C,$B216,Pharmaceuticals!AT:AT)+SUMIF('Health Products &amp; Equipment'!$C:$C,$B216,'Health Products &amp; Equipment'!AT:AT)+SUMIF('Other Pharma &amp; Health Products'!$C:$C,$B216,'Other Pharma &amp; Health Products'!AT:AT)+SUMIF('PSM Costs'!$C:$C,$B216,'PSM Costs'!AT:AT)&gt;0,SUMIF(Pharmaceuticals!$C:$C,$B216,Pharmaceuticals!AT:AT)+SUMIF('Health Products &amp; Equipment'!$C:$C,$B216,'Health Products &amp; Equipment'!AT:AT)+SUMIF('Other Pharma &amp; Health Products'!$C:$C,$B216,'Other Pharma &amp; Health Products'!AT:AT)+SUMIF('PSM Costs'!$C:$C,$B216,'PSM Costs'!AT:AT),"")</f>
        <v/>
      </c>
      <c r="K216" s="123" t="str">
        <f ca="1">IF(SUMIF(Pharmaceuticals!$C:$C,$B216,Pharmaceuticals!AU:AU)+SUMIF('Health Products &amp; Equipment'!$C:$C,$B216,'Health Products &amp; Equipment'!AU:AU)+SUMIF('Other Pharma &amp; Health Products'!$C:$C,$B216,'Other Pharma &amp; Health Products'!AU:AU)+SUMIF('PSM Costs'!$C:$C,$B216,'PSM Costs'!AU:AU)&gt;0,SUMIF(Pharmaceuticals!$C:$C,$B216,Pharmaceuticals!AU:AU)+SUMIF('Health Products &amp; Equipment'!$C:$C,$B216,'Health Products &amp; Equipment'!AU:AU)+SUMIF('Other Pharma &amp; Health Products'!$C:$C,$B216,'Other Pharma &amp; Health Products'!AU:AU)+SUMIF('PSM Costs'!$C:$C,$B216,'PSM Costs'!AU:AU),"")</f>
        <v/>
      </c>
      <c r="L216" s="181" t="str">
        <f t="shared" ca="1" si="17"/>
        <v/>
      </c>
      <c r="M216" s="176" t="str">
        <f ca="1">IF(SUMIF(Pharmaceuticals!$C:$C,$B216,Pharmaceuticals!BG:BG)+SUMIF('Health Products &amp; Equipment'!$C:$C,$B216,'Health Products &amp; Equipment'!BG:BG)+SUMIF('Other Pharma &amp; Health Products'!$C:$C,$B216,'Other Pharma &amp; Health Products'!BG:BG)+SUMIF('PSM Costs'!$C:$C,$B216,'PSM Costs'!BG:BG)&gt;0,SUMIF(Pharmaceuticals!$C:$C,$B216,Pharmaceuticals!BG:BG)+SUMIF('Health Products &amp; Equipment'!$C:$C,$B216,'Health Products &amp; Equipment'!BG:BG)+SUMIF('Other Pharma &amp; Health Products'!$C:$C,$B216,'Other Pharma &amp; Health Products'!BG:BG)+SUMIF('PSM Costs'!$C:$C,$B216,'PSM Costs'!BG:BG),"")</f>
        <v/>
      </c>
      <c r="N216" s="176" t="str">
        <f ca="1">IF(SUMIF(Pharmaceuticals!$C:$C,$B216,Pharmaceuticals!BH:BH)+SUMIF('Health Products &amp; Equipment'!$C:$C,$B216,'Health Products &amp; Equipment'!BH:BH)+SUMIF('Other Pharma &amp; Health Products'!$C:$C,$B216,'Other Pharma &amp; Health Products'!BH:BH)+SUMIF('PSM Costs'!$C:$C,$B216,'PSM Costs'!BH:BH)&gt;0,SUMIF(Pharmaceuticals!$C:$C,$B216,Pharmaceuticals!BH:BH)+SUMIF('Health Products &amp; Equipment'!$C:$C,$B216,'Health Products &amp; Equipment'!BH:BH)+SUMIF('Other Pharma &amp; Health Products'!$C:$C,$B216,'Other Pharma &amp; Health Products'!BH:BH)+SUMIF('PSM Costs'!$C:$C,$B216,'PSM Costs'!BH:BH),"")</f>
        <v/>
      </c>
      <c r="O216" s="182" t="str">
        <f t="shared" ca="1" si="18"/>
        <v/>
      </c>
      <c r="P216" s="123" t="str">
        <f ca="1">IF(SUMIF(Pharmaceuticals!$C:$C,$B216,Pharmaceuticals!BT:BT)+SUMIF('Health Products &amp; Equipment'!$C:$C,$B216,'Health Products &amp; Equipment'!BT:BT)+SUMIF('Other Pharma &amp; Health Products'!$C:$C,$B216,'Other Pharma &amp; Health Products'!BT:BT)+SUMIF('PSM Costs'!$C:$C,$B216,'PSM Costs'!BT:BT)&gt;0,SUMIF(Pharmaceuticals!$C:$C,$B216,Pharmaceuticals!BT:BT)+SUMIF('Health Products &amp; Equipment'!$C:$C,$B216,'Health Products &amp; Equipment'!BT:BT)+SUMIF('Other Pharma &amp; Health Products'!$C:$C,$B216,'Other Pharma &amp; Health Products'!BT:BT)+SUMIF('PSM Costs'!$C:$C,$B216,'PSM Costs'!BT:BT),"")</f>
        <v/>
      </c>
      <c r="Q216" s="123" t="str">
        <f ca="1">IF(SUMIF(Pharmaceuticals!$C:$C,$B216,Pharmaceuticals!BU:BU)+SUMIF('Health Products &amp; Equipment'!$C:$C,$B216,'Health Products &amp; Equipment'!BU:BU)+SUMIF('Other Pharma &amp; Health Products'!$C:$C,$B216,'Other Pharma &amp; Health Products'!BU:BU)+SUMIF('PSM Costs'!$C:$C,$B216,'PSM Costs'!BU:BU)&gt;0,SUMIF(Pharmaceuticals!$C:$C,$B216,Pharmaceuticals!BU:BU)+SUMIF('Health Products &amp; Equipment'!$C:$C,$B216,'Health Products &amp; Equipment'!BU:BU)+SUMIF('Other Pharma &amp; Health Products'!$C:$C,$B216,'Other Pharma &amp; Health Products'!BU:BU)+SUMIF('PSM Costs'!$C:$C,$B216,'PSM Costs'!BU:BU),"")</f>
        <v/>
      </c>
      <c r="R216" s="176" t="str">
        <f t="shared" ca="1" si="19"/>
        <v/>
      </c>
    </row>
    <row r="217" spans="1:18" ht="13.5" hidden="1" customHeight="1" x14ac:dyDescent="0.2">
      <c r="A217" s="107">
        <v>210</v>
      </c>
      <c r="B217" s="107" t="str">
        <f ca="1">IFERROR(VLOOKUP(A217,'Rank unique CI-Prod-Spec'!I:J,2,FALSE),"")</f>
        <v/>
      </c>
      <c r="C217" s="122" t="str">
        <f ca="1">IFERROR(VLOOKUP(LEFT(B217,FIND("--",B217)-1),CatCostInp!D:E,2,FALSE),"")</f>
        <v/>
      </c>
      <c r="D217" s="122" t="str">
        <f ca="1">IFERROR(INDIRECT(ADDRESS(MATCH(VALUE(MID(B217,FIND("--",B217)+2,FIND("---",B217)-FIND("--",B217)-2)),CatProd!G:G,0),2,1,1,"CatProd")),"")</f>
        <v/>
      </c>
      <c r="E217" s="122" t="str">
        <f ca="1">IFERROR(INDIRECT(ADDRESS(MATCH(VALUE(RIGHT(B217,LEN(B217)-FIND("---",B217)-2)),CatProdSpec!I:I,0),3,1,1,"CatProdSpec")),"")</f>
        <v/>
      </c>
      <c r="F217" s="181" t="str">
        <f t="shared" ca="1" si="15"/>
        <v/>
      </c>
      <c r="G217" s="176" t="str">
        <f ca="1">IF(SUMIF(Pharmaceuticals!$C:$C,$B217,Pharmaceuticals!AG:AG)+SUMIF('Health Products &amp; Equipment'!$C:$C,$B217,'Health Products &amp; Equipment'!AG:AG)+SUMIF('Other Pharma &amp; Health Products'!$C:$C,$B217,'Other Pharma &amp; Health Products'!AG:AG)+SUMIF('PSM Costs'!$C:$C,$B217,'PSM Costs'!AG:AG)&gt;0,SUMIF(Pharmaceuticals!$C:$C,$B217,Pharmaceuticals!AG:AG)+SUMIF('Health Products &amp; Equipment'!$C:$C,$B217,'Health Products &amp; Equipment'!AG:AG)+SUMIF('Other Pharma &amp; Health Products'!$C:$C,$B217,'Other Pharma &amp; Health Products'!AG:AG)+SUMIF('PSM Costs'!$C:$C,$B217,'PSM Costs'!AG:AG),"")</f>
        <v/>
      </c>
      <c r="H217" s="176" t="str">
        <f ca="1">IF(SUMIF(Pharmaceuticals!$C:$C,$B217,Pharmaceuticals!AH:AH)+SUMIF('Health Products &amp; Equipment'!$C:$C,$B217,'Health Products &amp; Equipment'!AH:AH)+SUMIF('Other Pharma &amp; Health Products'!$C:$C,$B217,'Other Pharma &amp; Health Products'!AH:AH)+SUMIF('PSM Costs'!$C:$C,$B217,'PSM Costs'!AH:AH)&gt;0,SUMIF(Pharmaceuticals!$C:$C,$B217,Pharmaceuticals!AH:AH)+SUMIF('Health Products &amp; Equipment'!$C:$C,$B217,'Health Products &amp; Equipment'!AH:AH)+SUMIF('Other Pharma &amp; Health Products'!$C:$C,$B217,'Other Pharma &amp; Health Products'!AH:AH)+SUMIF('PSM Costs'!$C:$C,$B217,'PSM Costs'!AH:AH),"")</f>
        <v/>
      </c>
      <c r="I217" s="182" t="str">
        <f t="shared" ca="1" si="16"/>
        <v/>
      </c>
      <c r="J217" s="123" t="str">
        <f ca="1">IF(SUMIF(Pharmaceuticals!$C:$C,$B217,Pharmaceuticals!AT:AT)+SUMIF('Health Products &amp; Equipment'!$C:$C,$B217,'Health Products &amp; Equipment'!AT:AT)+SUMIF('Other Pharma &amp; Health Products'!$C:$C,$B217,'Other Pharma &amp; Health Products'!AT:AT)+SUMIF('PSM Costs'!$C:$C,$B217,'PSM Costs'!AT:AT)&gt;0,SUMIF(Pharmaceuticals!$C:$C,$B217,Pharmaceuticals!AT:AT)+SUMIF('Health Products &amp; Equipment'!$C:$C,$B217,'Health Products &amp; Equipment'!AT:AT)+SUMIF('Other Pharma &amp; Health Products'!$C:$C,$B217,'Other Pharma &amp; Health Products'!AT:AT)+SUMIF('PSM Costs'!$C:$C,$B217,'PSM Costs'!AT:AT),"")</f>
        <v/>
      </c>
      <c r="K217" s="123" t="str">
        <f ca="1">IF(SUMIF(Pharmaceuticals!$C:$C,$B217,Pharmaceuticals!AU:AU)+SUMIF('Health Products &amp; Equipment'!$C:$C,$B217,'Health Products &amp; Equipment'!AU:AU)+SUMIF('Other Pharma &amp; Health Products'!$C:$C,$B217,'Other Pharma &amp; Health Products'!AU:AU)+SUMIF('PSM Costs'!$C:$C,$B217,'PSM Costs'!AU:AU)&gt;0,SUMIF(Pharmaceuticals!$C:$C,$B217,Pharmaceuticals!AU:AU)+SUMIF('Health Products &amp; Equipment'!$C:$C,$B217,'Health Products &amp; Equipment'!AU:AU)+SUMIF('Other Pharma &amp; Health Products'!$C:$C,$B217,'Other Pharma &amp; Health Products'!AU:AU)+SUMIF('PSM Costs'!$C:$C,$B217,'PSM Costs'!AU:AU),"")</f>
        <v/>
      </c>
      <c r="L217" s="181" t="str">
        <f t="shared" ca="1" si="17"/>
        <v/>
      </c>
      <c r="M217" s="176" t="str">
        <f ca="1">IF(SUMIF(Pharmaceuticals!$C:$C,$B217,Pharmaceuticals!BG:BG)+SUMIF('Health Products &amp; Equipment'!$C:$C,$B217,'Health Products &amp; Equipment'!BG:BG)+SUMIF('Other Pharma &amp; Health Products'!$C:$C,$B217,'Other Pharma &amp; Health Products'!BG:BG)+SUMIF('PSM Costs'!$C:$C,$B217,'PSM Costs'!BG:BG)&gt;0,SUMIF(Pharmaceuticals!$C:$C,$B217,Pharmaceuticals!BG:BG)+SUMIF('Health Products &amp; Equipment'!$C:$C,$B217,'Health Products &amp; Equipment'!BG:BG)+SUMIF('Other Pharma &amp; Health Products'!$C:$C,$B217,'Other Pharma &amp; Health Products'!BG:BG)+SUMIF('PSM Costs'!$C:$C,$B217,'PSM Costs'!BG:BG),"")</f>
        <v/>
      </c>
      <c r="N217" s="176" t="str">
        <f ca="1">IF(SUMIF(Pharmaceuticals!$C:$C,$B217,Pharmaceuticals!BH:BH)+SUMIF('Health Products &amp; Equipment'!$C:$C,$B217,'Health Products &amp; Equipment'!BH:BH)+SUMIF('Other Pharma &amp; Health Products'!$C:$C,$B217,'Other Pharma &amp; Health Products'!BH:BH)+SUMIF('PSM Costs'!$C:$C,$B217,'PSM Costs'!BH:BH)&gt;0,SUMIF(Pharmaceuticals!$C:$C,$B217,Pharmaceuticals!BH:BH)+SUMIF('Health Products &amp; Equipment'!$C:$C,$B217,'Health Products &amp; Equipment'!BH:BH)+SUMIF('Other Pharma &amp; Health Products'!$C:$C,$B217,'Other Pharma &amp; Health Products'!BH:BH)+SUMIF('PSM Costs'!$C:$C,$B217,'PSM Costs'!BH:BH),"")</f>
        <v/>
      </c>
      <c r="O217" s="182" t="str">
        <f t="shared" ca="1" si="18"/>
        <v/>
      </c>
      <c r="P217" s="123" t="str">
        <f ca="1">IF(SUMIF(Pharmaceuticals!$C:$C,$B217,Pharmaceuticals!BT:BT)+SUMIF('Health Products &amp; Equipment'!$C:$C,$B217,'Health Products &amp; Equipment'!BT:BT)+SUMIF('Other Pharma &amp; Health Products'!$C:$C,$B217,'Other Pharma &amp; Health Products'!BT:BT)+SUMIF('PSM Costs'!$C:$C,$B217,'PSM Costs'!BT:BT)&gt;0,SUMIF(Pharmaceuticals!$C:$C,$B217,Pharmaceuticals!BT:BT)+SUMIF('Health Products &amp; Equipment'!$C:$C,$B217,'Health Products &amp; Equipment'!BT:BT)+SUMIF('Other Pharma &amp; Health Products'!$C:$C,$B217,'Other Pharma &amp; Health Products'!BT:BT)+SUMIF('PSM Costs'!$C:$C,$B217,'PSM Costs'!BT:BT),"")</f>
        <v/>
      </c>
      <c r="Q217" s="123" t="str">
        <f ca="1">IF(SUMIF(Pharmaceuticals!$C:$C,$B217,Pharmaceuticals!BU:BU)+SUMIF('Health Products &amp; Equipment'!$C:$C,$B217,'Health Products &amp; Equipment'!BU:BU)+SUMIF('Other Pharma &amp; Health Products'!$C:$C,$B217,'Other Pharma &amp; Health Products'!BU:BU)+SUMIF('PSM Costs'!$C:$C,$B217,'PSM Costs'!BU:BU)&gt;0,SUMIF(Pharmaceuticals!$C:$C,$B217,Pharmaceuticals!BU:BU)+SUMIF('Health Products &amp; Equipment'!$C:$C,$B217,'Health Products &amp; Equipment'!BU:BU)+SUMIF('Other Pharma &amp; Health Products'!$C:$C,$B217,'Other Pharma &amp; Health Products'!BU:BU)+SUMIF('PSM Costs'!$C:$C,$B217,'PSM Costs'!BU:BU),"")</f>
        <v/>
      </c>
      <c r="R217" s="176" t="str">
        <f t="shared" ca="1" si="19"/>
        <v/>
      </c>
    </row>
    <row r="218" spans="1:18" ht="13.5" hidden="1" customHeight="1" x14ac:dyDescent="0.2">
      <c r="A218" s="107">
        <v>211</v>
      </c>
      <c r="B218" s="107" t="str">
        <f ca="1">IFERROR(VLOOKUP(A218,'Rank unique CI-Prod-Spec'!I:J,2,FALSE),"")</f>
        <v/>
      </c>
      <c r="C218" s="122" t="str">
        <f ca="1">IFERROR(VLOOKUP(LEFT(B218,FIND("--",B218)-1),CatCostInp!D:E,2,FALSE),"")</f>
        <v/>
      </c>
      <c r="D218" s="122" t="str">
        <f ca="1">IFERROR(INDIRECT(ADDRESS(MATCH(VALUE(MID(B218,FIND("--",B218)+2,FIND("---",B218)-FIND("--",B218)-2)),CatProd!G:G,0),2,1,1,"CatProd")),"")</f>
        <v/>
      </c>
      <c r="E218" s="122" t="str">
        <f ca="1">IFERROR(INDIRECT(ADDRESS(MATCH(VALUE(RIGHT(B218,LEN(B218)-FIND("---",B218)-2)),CatProdSpec!I:I,0),3,1,1,"CatProdSpec")),"")</f>
        <v/>
      </c>
      <c r="F218" s="181" t="str">
        <f t="shared" ca="1" si="15"/>
        <v/>
      </c>
      <c r="G218" s="176" t="str">
        <f ca="1">IF(SUMIF(Pharmaceuticals!$C:$C,$B218,Pharmaceuticals!AG:AG)+SUMIF('Health Products &amp; Equipment'!$C:$C,$B218,'Health Products &amp; Equipment'!AG:AG)+SUMIF('Other Pharma &amp; Health Products'!$C:$C,$B218,'Other Pharma &amp; Health Products'!AG:AG)+SUMIF('PSM Costs'!$C:$C,$B218,'PSM Costs'!AG:AG)&gt;0,SUMIF(Pharmaceuticals!$C:$C,$B218,Pharmaceuticals!AG:AG)+SUMIF('Health Products &amp; Equipment'!$C:$C,$B218,'Health Products &amp; Equipment'!AG:AG)+SUMIF('Other Pharma &amp; Health Products'!$C:$C,$B218,'Other Pharma &amp; Health Products'!AG:AG)+SUMIF('PSM Costs'!$C:$C,$B218,'PSM Costs'!AG:AG),"")</f>
        <v/>
      </c>
      <c r="H218" s="176" t="str">
        <f ca="1">IF(SUMIF(Pharmaceuticals!$C:$C,$B218,Pharmaceuticals!AH:AH)+SUMIF('Health Products &amp; Equipment'!$C:$C,$B218,'Health Products &amp; Equipment'!AH:AH)+SUMIF('Other Pharma &amp; Health Products'!$C:$C,$B218,'Other Pharma &amp; Health Products'!AH:AH)+SUMIF('PSM Costs'!$C:$C,$B218,'PSM Costs'!AH:AH)&gt;0,SUMIF(Pharmaceuticals!$C:$C,$B218,Pharmaceuticals!AH:AH)+SUMIF('Health Products &amp; Equipment'!$C:$C,$B218,'Health Products &amp; Equipment'!AH:AH)+SUMIF('Other Pharma &amp; Health Products'!$C:$C,$B218,'Other Pharma &amp; Health Products'!AH:AH)+SUMIF('PSM Costs'!$C:$C,$B218,'PSM Costs'!AH:AH),"")</f>
        <v/>
      </c>
      <c r="I218" s="182" t="str">
        <f t="shared" ca="1" si="16"/>
        <v/>
      </c>
      <c r="J218" s="123" t="str">
        <f ca="1">IF(SUMIF(Pharmaceuticals!$C:$C,$B218,Pharmaceuticals!AT:AT)+SUMIF('Health Products &amp; Equipment'!$C:$C,$B218,'Health Products &amp; Equipment'!AT:AT)+SUMIF('Other Pharma &amp; Health Products'!$C:$C,$B218,'Other Pharma &amp; Health Products'!AT:AT)+SUMIF('PSM Costs'!$C:$C,$B218,'PSM Costs'!AT:AT)&gt;0,SUMIF(Pharmaceuticals!$C:$C,$B218,Pharmaceuticals!AT:AT)+SUMIF('Health Products &amp; Equipment'!$C:$C,$B218,'Health Products &amp; Equipment'!AT:AT)+SUMIF('Other Pharma &amp; Health Products'!$C:$C,$B218,'Other Pharma &amp; Health Products'!AT:AT)+SUMIF('PSM Costs'!$C:$C,$B218,'PSM Costs'!AT:AT),"")</f>
        <v/>
      </c>
      <c r="K218" s="123" t="str">
        <f ca="1">IF(SUMIF(Pharmaceuticals!$C:$C,$B218,Pharmaceuticals!AU:AU)+SUMIF('Health Products &amp; Equipment'!$C:$C,$B218,'Health Products &amp; Equipment'!AU:AU)+SUMIF('Other Pharma &amp; Health Products'!$C:$C,$B218,'Other Pharma &amp; Health Products'!AU:AU)+SUMIF('PSM Costs'!$C:$C,$B218,'PSM Costs'!AU:AU)&gt;0,SUMIF(Pharmaceuticals!$C:$C,$B218,Pharmaceuticals!AU:AU)+SUMIF('Health Products &amp; Equipment'!$C:$C,$B218,'Health Products &amp; Equipment'!AU:AU)+SUMIF('Other Pharma &amp; Health Products'!$C:$C,$B218,'Other Pharma &amp; Health Products'!AU:AU)+SUMIF('PSM Costs'!$C:$C,$B218,'PSM Costs'!AU:AU),"")</f>
        <v/>
      </c>
      <c r="L218" s="181" t="str">
        <f t="shared" ca="1" si="17"/>
        <v/>
      </c>
      <c r="M218" s="176" t="str">
        <f ca="1">IF(SUMIF(Pharmaceuticals!$C:$C,$B218,Pharmaceuticals!BG:BG)+SUMIF('Health Products &amp; Equipment'!$C:$C,$B218,'Health Products &amp; Equipment'!BG:BG)+SUMIF('Other Pharma &amp; Health Products'!$C:$C,$B218,'Other Pharma &amp; Health Products'!BG:BG)+SUMIF('PSM Costs'!$C:$C,$B218,'PSM Costs'!BG:BG)&gt;0,SUMIF(Pharmaceuticals!$C:$C,$B218,Pharmaceuticals!BG:BG)+SUMIF('Health Products &amp; Equipment'!$C:$C,$B218,'Health Products &amp; Equipment'!BG:BG)+SUMIF('Other Pharma &amp; Health Products'!$C:$C,$B218,'Other Pharma &amp; Health Products'!BG:BG)+SUMIF('PSM Costs'!$C:$C,$B218,'PSM Costs'!BG:BG),"")</f>
        <v/>
      </c>
      <c r="N218" s="176" t="str">
        <f ca="1">IF(SUMIF(Pharmaceuticals!$C:$C,$B218,Pharmaceuticals!BH:BH)+SUMIF('Health Products &amp; Equipment'!$C:$C,$B218,'Health Products &amp; Equipment'!BH:BH)+SUMIF('Other Pharma &amp; Health Products'!$C:$C,$B218,'Other Pharma &amp; Health Products'!BH:BH)+SUMIF('PSM Costs'!$C:$C,$B218,'PSM Costs'!BH:BH)&gt;0,SUMIF(Pharmaceuticals!$C:$C,$B218,Pharmaceuticals!BH:BH)+SUMIF('Health Products &amp; Equipment'!$C:$C,$B218,'Health Products &amp; Equipment'!BH:BH)+SUMIF('Other Pharma &amp; Health Products'!$C:$C,$B218,'Other Pharma &amp; Health Products'!BH:BH)+SUMIF('PSM Costs'!$C:$C,$B218,'PSM Costs'!BH:BH),"")</f>
        <v/>
      </c>
      <c r="O218" s="182" t="str">
        <f t="shared" ca="1" si="18"/>
        <v/>
      </c>
      <c r="P218" s="123" t="str">
        <f ca="1">IF(SUMIF(Pharmaceuticals!$C:$C,$B218,Pharmaceuticals!BT:BT)+SUMIF('Health Products &amp; Equipment'!$C:$C,$B218,'Health Products &amp; Equipment'!BT:BT)+SUMIF('Other Pharma &amp; Health Products'!$C:$C,$B218,'Other Pharma &amp; Health Products'!BT:BT)+SUMIF('PSM Costs'!$C:$C,$B218,'PSM Costs'!BT:BT)&gt;0,SUMIF(Pharmaceuticals!$C:$C,$B218,Pharmaceuticals!BT:BT)+SUMIF('Health Products &amp; Equipment'!$C:$C,$B218,'Health Products &amp; Equipment'!BT:BT)+SUMIF('Other Pharma &amp; Health Products'!$C:$C,$B218,'Other Pharma &amp; Health Products'!BT:BT)+SUMIF('PSM Costs'!$C:$C,$B218,'PSM Costs'!BT:BT),"")</f>
        <v/>
      </c>
      <c r="Q218" s="123" t="str">
        <f ca="1">IF(SUMIF(Pharmaceuticals!$C:$C,$B218,Pharmaceuticals!BU:BU)+SUMIF('Health Products &amp; Equipment'!$C:$C,$B218,'Health Products &amp; Equipment'!BU:BU)+SUMIF('Other Pharma &amp; Health Products'!$C:$C,$B218,'Other Pharma &amp; Health Products'!BU:BU)+SUMIF('PSM Costs'!$C:$C,$B218,'PSM Costs'!BU:BU)&gt;0,SUMIF(Pharmaceuticals!$C:$C,$B218,Pharmaceuticals!BU:BU)+SUMIF('Health Products &amp; Equipment'!$C:$C,$B218,'Health Products &amp; Equipment'!BU:BU)+SUMIF('Other Pharma &amp; Health Products'!$C:$C,$B218,'Other Pharma &amp; Health Products'!BU:BU)+SUMIF('PSM Costs'!$C:$C,$B218,'PSM Costs'!BU:BU),"")</f>
        <v/>
      </c>
      <c r="R218" s="176" t="str">
        <f t="shared" ca="1" si="19"/>
        <v/>
      </c>
    </row>
    <row r="219" spans="1:18" ht="13.5" hidden="1" customHeight="1" x14ac:dyDescent="0.2">
      <c r="A219" s="107">
        <v>212</v>
      </c>
      <c r="B219" s="107" t="str">
        <f ca="1">IFERROR(VLOOKUP(A219,'Rank unique CI-Prod-Spec'!I:J,2,FALSE),"")</f>
        <v/>
      </c>
      <c r="C219" s="122" t="str">
        <f ca="1">IFERROR(VLOOKUP(LEFT(B219,FIND("--",B219)-1),CatCostInp!D:E,2,FALSE),"")</f>
        <v/>
      </c>
      <c r="D219" s="122" t="str">
        <f ca="1">IFERROR(INDIRECT(ADDRESS(MATCH(VALUE(MID(B219,FIND("--",B219)+2,FIND("---",B219)-FIND("--",B219)-2)),CatProd!G:G,0),2,1,1,"CatProd")),"")</f>
        <v/>
      </c>
      <c r="E219" s="122" t="str">
        <f ca="1">IFERROR(INDIRECT(ADDRESS(MATCH(VALUE(RIGHT(B219,LEN(B219)-FIND("---",B219)-2)),CatProdSpec!I:I,0),3,1,1,"CatProdSpec")),"")</f>
        <v/>
      </c>
      <c r="F219" s="181" t="str">
        <f t="shared" ca="1" si="15"/>
        <v/>
      </c>
      <c r="G219" s="176" t="str">
        <f ca="1">IF(SUMIF(Pharmaceuticals!$C:$C,$B219,Pharmaceuticals!AG:AG)+SUMIF('Health Products &amp; Equipment'!$C:$C,$B219,'Health Products &amp; Equipment'!AG:AG)+SUMIF('Other Pharma &amp; Health Products'!$C:$C,$B219,'Other Pharma &amp; Health Products'!AG:AG)+SUMIF('PSM Costs'!$C:$C,$B219,'PSM Costs'!AG:AG)&gt;0,SUMIF(Pharmaceuticals!$C:$C,$B219,Pharmaceuticals!AG:AG)+SUMIF('Health Products &amp; Equipment'!$C:$C,$B219,'Health Products &amp; Equipment'!AG:AG)+SUMIF('Other Pharma &amp; Health Products'!$C:$C,$B219,'Other Pharma &amp; Health Products'!AG:AG)+SUMIF('PSM Costs'!$C:$C,$B219,'PSM Costs'!AG:AG),"")</f>
        <v/>
      </c>
      <c r="H219" s="176" t="str">
        <f ca="1">IF(SUMIF(Pharmaceuticals!$C:$C,$B219,Pharmaceuticals!AH:AH)+SUMIF('Health Products &amp; Equipment'!$C:$C,$B219,'Health Products &amp; Equipment'!AH:AH)+SUMIF('Other Pharma &amp; Health Products'!$C:$C,$B219,'Other Pharma &amp; Health Products'!AH:AH)+SUMIF('PSM Costs'!$C:$C,$B219,'PSM Costs'!AH:AH)&gt;0,SUMIF(Pharmaceuticals!$C:$C,$B219,Pharmaceuticals!AH:AH)+SUMIF('Health Products &amp; Equipment'!$C:$C,$B219,'Health Products &amp; Equipment'!AH:AH)+SUMIF('Other Pharma &amp; Health Products'!$C:$C,$B219,'Other Pharma &amp; Health Products'!AH:AH)+SUMIF('PSM Costs'!$C:$C,$B219,'PSM Costs'!AH:AH),"")</f>
        <v/>
      </c>
      <c r="I219" s="182" t="str">
        <f t="shared" ca="1" si="16"/>
        <v/>
      </c>
      <c r="J219" s="123" t="str">
        <f ca="1">IF(SUMIF(Pharmaceuticals!$C:$C,$B219,Pharmaceuticals!AT:AT)+SUMIF('Health Products &amp; Equipment'!$C:$C,$B219,'Health Products &amp; Equipment'!AT:AT)+SUMIF('Other Pharma &amp; Health Products'!$C:$C,$B219,'Other Pharma &amp; Health Products'!AT:AT)+SUMIF('PSM Costs'!$C:$C,$B219,'PSM Costs'!AT:AT)&gt;0,SUMIF(Pharmaceuticals!$C:$C,$B219,Pharmaceuticals!AT:AT)+SUMIF('Health Products &amp; Equipment'!$C:$C,$B219,'Health Products &amp; Equipment'!AT:AT)+SUMIF('Other Pharma &amp; Health Products'!$C:$C,$B219,'Other Pharma &amp; Health Products'!AT:AT)+SUMIF('PSM Costs'!$C:$C,$B219,'PSM Costs'!AT:AT),"")</f>
        <v/>
      </c>
      <c r="K219" s="123" t="str">
        <f ca="1">IF(SUMIF(Pharmaceuticals!$C:$C,$B219,Pharmaceuticals!AU:AU)+SUMIF('Health Products &amp; Equipment'!$C:$C,$B219,'Health Products &amp; Equipment'!AU:AU)+SUMIF('Other Pharma &amp; Health Products'!$C:$C,$B219,'Other Pharma &amp; Health Products'!AU:AU)+SUMIF('PSM Costs'!$C:$C,$B219,'PSM Costs'!AU:AU)&gt;0,SUMIF(Pharmaceuticals!$C:$C,$B219,Pharmaceuticals!AU:AU)+SUMIF('Health Products &amp; Equipment'!$C:$C,$B219,'Health Products &amp; Equipment'!AU:AU)+SUMIF('Other Pharma &amp; Health Products'!$C:$C,$B219,'Other Pharma &amp; Health Products'!AU:AU)+SUMIF('PSM Costs'!$C:$C,$B219,'PSM Costs'!AU:AU),"")</f>
        <v/>
      </c>
      <c r="L219" s="181" t="str">
        <f t="shared" ca="1" si="17"/>
        <v/>
      </c>
      <c r="M219" s="176" t="str">
        <f ca="1">IF(SUMIF(Pharmaceuticals!$C:$C,$B219,Pharmaceuticals!BG:BG)+SUMIF('Health Products &amp; Equipment'!$C:$C,$B219,'Health Products &amp; Equipment'!BG:BG)+SUMIF('Other Pharma &amp; Health Products'!$C:$C,$B219,'Other Pharma &amp; Health Products'!BG:BG)+SUMIF('PSM Costs'!$C:$C,$B219,'PSM Costs'!BG:BG)&gt;0,SUMIF(Pharmaceuticals!$C:$C,$B219,Pharmaceuticals!BG:BG)+SUMIF('Health Products &amp; Equipment'!$C:$C,$B219,'Health Products &amp; Equipment'!BG:BG)+SUMIF('Other Pharma &amp; Health Products'!$C:$C,$B219,'Other Pharma &amp; Health Products'!BG:BG)+SUMIF('PSM Costs'!$C:$C,$B219,'PSM Costs'!BG:BG),"")</f>
        <v/>
      </c>
      <c r="N219" s="176" t="str">
        <f ca="1">IF(SUMIF(Pharmaceuticals!$C:$C,$B219,Pharmaceuticals!BH:BH)+SUMIF('Health Products &amp; Equipment'!$C:$C,$B219,'Health Products &amp; Equipment'!BH:BH)+SUMIF('Other Pharma &amp; Health Products'!$C:$C,$B219,'Other Pharma &amp; Health Products'!BH:BH)+SUMIF('PSM Costs'!$C:$C,$B219,'PSM Costs'!BH:BH)&gt;0,SUMIF(Pharmaceuticals!$C:$C,$B219,Pharmaceuticals!BH:BH)+SUMIF('Health Products &amp; Equipment'!$C:$C,$B219,'Health Products &amp; Equipment'!BH:BH)+SUMIF('Other Pharma &amp; Health Products'!$C:$C,$B219,'Other Pharma &amp; Health Products'!BH:BH)+SUMIF('PSM Costs'!$C:$C,$B219,'PSM Costs'!BH:BH),"")</f>
        <v/>
      </c>
      <c r="O219" s="182" t="str">
        <f t="shared" ca="1" si="18"/>
        <v/>
      </c>
      <c r="P219" s="123" t="str">
        <f ca="1">IF(SUMIF(Pharmaceuticals!$C:$C,$B219,Pharmaceuticals!BT:BT)+SUMIF('Health Products &amp; Equipment'!$C:$C,$B219,'Health Products &amp; Equipment'!BT:BT)+SUMIF('Other Pharma &amp; Health Products'!$C:$C,$B219,'Other Pharma &amp; Health Products'!BT:BT)+SUMIF('PSM Costs'!$C:$C,$B219,'PSM Costs'!BT:BT)&gt;0,SUMIF(Pharmaceuticals!$C:$C,$B219,Pharmaceuticals!BT:BT)+SUMIF('Health Products &amp; Equipment'!$C:$C,$B219,'Health Products &amp; Equipment'!BT:BT)+SUMIF('Other Pharma &amp; Health Products'!$C:$C,$B219,'Other Pharma &amp; Health Products'!BT:BT)+SUMIF('PSM Costs'!$C:$C,$B219,'PSM Costs'!BT:BT),"")</f>
        <v/>
      </c>
      <c r="Q219" s="123" t="str">
        <f ca="1">IF(SUMIF(Pharmaceuticals!$C:$C,$B219,Pharmaceuticals!BU:BU)+SUMIF('Health Products &amp; Equipment'!$C:$C,$B219,'Health Products &amp; Equipment'!BU:BU)+SUMIF('Other Pharma &amp; Health Products'!$C:$C,$B219,'Other Pharma &amp; Health Products'!BU:BU)+SUMIF('PSM Costs'!$C:$C,$B219,'PSM Costs'!BU:BU)&gt;0,SUMIF(Pharmaceuticals!$C:$C,$B219,Pharmaceuticals!BU:BU)+SUMIF('Health Products &amp; Equipment'!$C:$C,$B219,'Health Products &amp; Equipment'!BU:BU)+SUMIF('Other Pharma &amp; Health Products'!$C:$C,$B219,'Other Pharma &amp; Health Products'!BU:BU)+SUMIF('PSM Costs'!$C:$C,$B219,'PSM Costs'!BU:BU),"")</f>
        <v/>
      </c>
      <c r="R219" s="176" t="str">
        <f t="shared" ca="1" si="19"/>
        <v/>
      </c>
    </row>
    <row r="220" spans="1:18" ht="13.5" hidden="1" customHeight="1" x14ac:dyDescent="0.2">
      <c r="A220" s="107">
        <v>213</v>
      </c>
      <c r="B220" s="107" t="str">
        <f ca="1">IFERROR(VLOOKUP(A220,'Rank unique CI-Prod-Spec'!I:J,2,FALSE),"")</f>
        <v/>
      </c>
      <c r="C220" s="122" t="str">
        <f ca="1">IFERROR(VLOOKUP(LEFT(B220,FIND("--",B220)-1),CatCostInp!D:E,2,FALSE),"")</f>
        <v/>
      </c>
      <c r="D220" s="122" t="str">
        <f ca="1">IFERROR(INDIRECT(ADDRESS(MATCH(VALUE(MID(B220,FIND("--",B220)+2,FIND("---",B220)-FIND("--",B220)-2)),CatProd!G:G,0),2,1,1,"CatProd")),"")</f>
        <v/>
      </c>
      <c r="E220" s="122" t="str">
        <f ca="1">IFERROR(INDIRECT(ADDRESS(MATCH(VALUE(RIGHT(B220,LEN(B220)-FIND("---",B220)-2)),CatProdSpec!I:I,0),3,1,1,"CatProdSpec")),"")</f>
        <v/>
      </c>
      <c r="F220" s="181" t="str">
        <f t="shared" ca="1" si="15"/>
        <v/>
      </c>
      <c r="G220" s="176" t="str">
        <f ca="1">IF(SUMIF(Pharmaceuticals!$C:$C,$B220,Pharmaceuticals!AG:AG)+SUMIF('Health Products &amp; Equipment'!$C:$C,$B220,'Health Products &amp; Equipment'!AG:AG)+SUMIF('Other Pharma &amp; Health Products'!$C:$C,$B220,'Other Pharma &amp; Health Products'!AG:AG)+SUMIF('PSM Costs'!$C:$C,$B220,'PSM Costs'!AG:AG)&gt;0,SUMIF(Pharmaceuticals!$C:$C,$B220,Pharmaceuticals!AG:AG)+SUMIF('Health Products &amp; Equipment'!$C:$C,$B220,'Health Products &amp; Equipment'!AG:AG)+SUMIF('Other Pharma &amp; Health Products'!$C:$C,$B220,'Other Pharma &amp; Health Products'!AG:AG)+SUMIF('PSM Costs'!$C:$C,$B220,'PSM Costs'!AG:AG),"")</f>
        <v/>
      </c>
      <c r="H220" s="176" t="str">
        <f ca="1">IF(SUMIF(Pharmaceuticals!$C:$C,$B220,Pharmaceuticals!AH:AH)+SUMIF('Health Products &amp; Equipment'!$C:$C,$B220,'Health Products &amp; Equipment'!AH:AH)+SUMIF('Other Pharma &amp; Health Products'!$C:$C,$B220,'Other Pharma &amp; Health Products'!AH:AH)+SUMIF('PSM Costs'!$C:$C,$B220,'PSM Costs'!AH:AH)&gt;0,SUMIF(Pharmaceuticals!$C:$C,$B220,Pharmaceuticals!AH:AH)+SUMIF('Health Products &amp; Equipment'!$C:$C,$B220,'Health Products &amp; Equipment'!AH:AH)+SUMIF('Other Pharma &amp; Health Products'!$C:$C,$B220,'Other Pharma &amp; Health Products'!AH:AH)+SUMIF('PSM Costs'!$C:$C,$B220,'PSM Costs'!AH:AH),"")</f>
        <v/>
      </c>
      <c r="I220" s="182" t="str">
        <f t="shared" ca="1" si="16"/>
        <v/>
      </c>
      <c r="J220" s="123" t="str">
        <f ca="1">IF(SUMIF(Pharmaceuticals!$C:$C,$B220,Pharmaceuticals!AT:AT)+SUMIF('Health Products &amp; Equipment'!$C:$C,$B220,'Health Products &amp; Equipment'!AT:AT)+SUMIF('Other Pharma &amp; Health Products'!$C:$C,$B220,'Other Pharma &amp; Health Products'!AT:AT)+SUMIF('PSM Costs'!$C:$C,$B220,'PSM Costs'!AT:AT)&gt;0,SUMIF(Pharmaceuticals!$C:$C,$B220,Pharmaceuticals!AT:AT)+SUMIF('Health Products &amp; Equipment'!$C:$C,$B220,'Health Products &amp; Equipment'!AT:AT)+SUMIF('Other Pharma &amp; Health Products'!$C:$C,$B220,'Other Pharma &amp; Health Products'!AT:AT)+SUMIF('PSM Costs'!$C:$C,$B220,'PSM Costs'!AT:AT),"")</f>
        <v/>
      </c>
      <c r="K220" s="123" t="str">
        <f ca="1">IF(SUMIF(Pharmaceuticals!$C:$C,$B220,Pharmaceuticals!AU:AU)+SUMIF('Health Products &amp; Equipment'!$C:$C,$B220,'Health Products &amp; Equipment'!AU:AU)+SUMIF('Other Pharma &amp; Health Products'!$C:$C,$B220,'Other Pharma &amp; Health Products'!AU:AU)+SUMIF('PSM Costs'!$C:$C,$B220,'PSM Costs'!AU:AU)&gt;0,SUMIF(Pharmaceuticals!$C:$C,$B220,Pharmaceuticals!AU:AU)+SUMIF('Health Products &amp; Equipment'!$C:$C,$B220,'Health Products &amp; Equipment'!AU:AU)+SUMIF('Other Pharma &amp; Health Products'!$C:$C,$B220,'Other Pharma &amp; Health Products'!AU:AU)+SUMIF('PSM Costs'!$C:$C,$B220,'PSM Costs'!AU:AU),"")</f>
        <v/>
      </c>
      <c r="L220" s="181" t="str">
        <f t="shared" ca="1" si="17"/>
        <v/>
      </c>
      <c r="M220" s="176" t="str">
        <f ca="1">IF(SUMIF(Pharmaceuticals!$C:$C,$B220,Pharmaceuticals!BG:BG)+SUMIF('Health Products &amp; Equipment'!$C:$C,$B220,'Health Products &amp; Equipment'!BG:BG)+SUMIF('Other Pharma &amp; Health Products'!$C:$C,$B220,'Other Pharma &amp; Health Products'!BG:BG)+SUMIF('PSM Costs'!$C:$C,$B220,'PSM Costs'!BG:BG)&gt;0,SUMIF(Pharmaceuticals!$C:$C,$B220,Pharmaceuticals!BG:BG)+SUMIF('Health Products &amp; Equipment'!$C:$C,$B220,'Health Products &amp; Equipment'!BG:BG)+SUMIF('Other Pharma &amp; Health Products'!$C:$C,$B220,'Other Pharma &amp; Health Products'!BG:BG)+SUMIF('PSM Costs'!$C:$C,$B220,'PSM Costs'!BG:BG),"")</f>
        <v/>
      </c>
      <c r="N220" s="176" t="str">
        <f ca="1">IF(SUMIF(Pharmaceuticals!$C:$C,$B220,Pharmaceuticals!BH:BH)+SUMIF('Health Products &amp; Equipment'!$C:$C,$B220,'Health Products &amp; Equipment'!BH:BH)+SUMIF('Other Pharma &amp; Health Products'!$C:$C,$B220,'Other Pharma &amp; Health Products'!BH:BH)+SUMIF('PSM Costs'!$C:$C,$B220,'PSM Costs'!BH:BH)&gt;0,SUMIF(Pharmaceuticals!$C:$C,$B220,Pharmaceuticals!BH:BH)+SUMIF('Health Products &amp; Equipment'!$C:$C,$B220,'Health Products &amp; Equipment'!BH:BH)+SUMIF('Other Pharma &amp; Health Products'!$C:$C,$B220,'Other Pharma &amp; Health Products'!BH:BH)+SUMIF('PSM Costs'!$C:$C,$B220,'PSM Costs'!BH:BH),"")</f>
        <v/>
      </c>
      <c r="O220" s="182" t="str">
        <f t="shared" ca="1" si="18"/>
        <v/>
      </c>
      <c r="P220" s="123" t="str">
        <f ca="1">IF(SUMIF(Pharmaceuticals!$C:$C,$B220,Pharmaceuticals!BT:BT)+SUMIF('Health Products &amp; Equipment'!$C:$C,$B220,'Health Products &amp; Equipment'!BT:BT)+SUMIF('Other Pharma &amp; Health Products'!$C:$C,$B220,'Other Pharma &amp; Health Products'!BT:BT)+SUMIF('PSM Costs'!$C:$C,$B220,'PSM Costs'!BT:BT)&gt;0,SUMIF(Pharmaceuticals!$C:$C,$B220,Pharmaceuticals!BT:BT)+SUMIF('Health Products &amp; Equipment'!$C:$C,$B220,'Health Products &amp; Equipment'!BT:BT)+SUMIF('Other Pharma &amp; Health Products'!$C:$C,$B220,'Other Pharma &amp; Health Products'!BT:BT)+SUMIF('PSM Costs'!$C:$C,$B220,'PSM Costs'!BT:BT),"")</f>
        <v/>
      </c>
      <c r="Q220" s="123" t="str">
        <f ca="1">IF(SUMIF(Pharmaceuticals!$C:$C,$B220,Pharmaceuticals!BU:BU)+SUMIF('Health Products &amp; Equipment'!$C:$C,$B220,'Health Products &amp; Equipment'!BU:BU)+SUMIF('Other Pharma &amp; Health Products'!$C:$C,$B220,'Other Pharma &amp; Health Products'!BU:BU)+SUMIF('PSM Costs'!$C:$C,$B220,'PSM Costs'!BU:BU)&gt;0,SUMIF(Pharmaceuticals!$C:$C,$B220,Pharmaceuticals!BU:BU)+SUMIF('Health Products &amp; Equipment'!$C:$C,$B220,'Health Products &amp; Equipment'!BU:BU)+SUMIF('Other Pharma &amp; Health Products'!$C:$C,$B220,'Other Pharma &amp; Health Products'!BU:BU)+SUMIF('PSM Costs'!$C:$C,$B220,'PSM Costs'!BU:BU),"")</f>
        <v/>
      </c>
      <c r="R220" s="176" t="str">
        <f t="shared" ca="1" si="19"/>
        <v/>
      </c>
    </row>
    <row r="221" spans="1:18" ht="13.5" hidden="1" customHeight="1" x14ac:dyDescent="0.2">
      <c r="A221" s="107">
        <v>214</v>
      </c>
      <c r="B221" s="107" t="str">
        <f ca="1">IFERROR(VLOOKUP(A221,'Rank unique CI-Prod-Spec'!I:J,2,FALSE),"")</f>
        <v/>
      </c>
      <c r="C221" s="122" t="str">
        <f ca="1">IFERROR(VLOOKUP(LEFT(B221,FIND("--",B221)-1),CatCostInp!D:E,2,FALSE),"")</f>
        <v/>
      </c>
      <c r="D221" s="122" t="str">
        <f ca="1">IFERROR(INDIRECT(ADDRESS(MATCH(VALUE(MID(B221,FIND("--",B221)+2,FIND("---",B221)-FIND("--",B221)-2)),CatProd!G:G,0),2,1,1,"CatProd")),"")</f>
        <v/>
      </c>
      <c r="E221" s="122" t="str">
        <f ca="1">IFERROR(INDIRECT(ADDRESS(MATCH(VALUE(RIGHT(B221,LEN(B221)-FIND("---",B221)-2)),CatProdSpec!I:I,0),3,1,1,"CatProdSpec")),"")</f>
        <v/>
      </c>
      <c r="F221" s="181" t="str">
        <f t="shared" ca="1" si="15"/>
        <v/>
      </c>
      <c r="G221" s="176" t="str">
        <f ca="1">IF(SUMIF(Pharmaceuticals!$C:$C,$B221,Pharmaceuticals!AG:AG)+SUMIF('Health Products &amp; Equipment'!$C:$C,$B221,'Health Products &amp; Equipment'!AG:AG)+SUMIF('Other Pharma &amp; Health Products'!$C:$C,$B221,'Other Pharma &amp; Health Products'!AG:AG)+SUMIF('PSM Costs'!$C:$C,$B221,'PSM Costs'!AG:AG)&gt;0,SUMIF(Pharmaceuticals!$C:$C,$B221,Pharmaceuticals!AG:AG)+SUMIF('Health Products &amp; Equipment'!$C:$C,$B221,'Health Products &amp; Equipment'!AG:AG)+SUMIF('Other Pharma &amp; Health Products'!$C:$C,$B221,'Other Pharma &amp; Health Products'!AG:AG)+SUMIF('PSM Costs'!$C:$C,$B221,'PSM Costs'!AG:AG),"")</f>
        <v/>
      </c>
      <c r="H221" s="176" t="str">
        <f ca="1">IF(SUMIF(Pharmaceuticals!$C:$C,$B221,Pharmaceuticals!AH:AH)+SUMIF('Health Products &amp; Equipment'!$C:$C,$B221,'Health Products &amp; Equipment'!AH:AH)+SUMIF('Other Pharma &amp; Health Products'!$C:$C,$B221,'Other Pharma &amp; Health Products'!AH:AH)+SUMIF('PSM Costs'!$C:$C,$B221,'PSM Costs'!AH:AH)&gt;0,SUMIF(Pharmaceuticals!$C:$C,$B221,Pharmaceuticals!AH:AH)+SUMIF('Health Products &amp; Equipment'!$C:$C,$B221,'Health Products &amp; Equipment'!AH:AH)+SUMIF('Other Pharma &amp; Health Products'!$C:$C,$B221,'Other Pharma &amp; Health Products'!AH:AH)+SUMIF('PSM Costs'!$C:$C,$B221,'PSM Costs'!AH:AH),"")</f>
        <v/>
      </c>
      <c r="I221" s="182" t="str">
        <f t="shared" ca="1" si="16"/>
        <v/>
      </c>
      <c r="J221" s="123" t="str">
        <f ca="1">IF(SUMIF(Pharmaceuticals!$C:$C,$B221,Pharmaceuticals!AT:AT)+SUMIF('Health Products &amp; Equipment'!$C:$C,$B221,'Health Products &amp; Equipment'!AT:AT)+SUMIF('Other Pharma &amp; Health Products'!$C:$C,$B221,'Other Pharma &amp; Health Products'!AT:AT)+SUMIF('PSM Costs'!$C:$C,$B221,'PSM Costs'!AT:AT)&gt;0,SUMIF(Pharmaceuticals!$C:$C,$B221,Pharmaceuticals!AT:AT)+SUMIF('Health Products &amp; Equipment'!$C:$C,$B221,'Health Products &amp; Equipment'!AT:AT)+SUMIF('Other Pharma &amp; Health Products'!$C:$C,$B221,'Other Pharma &amp; Health Products'!AT:AT)+SUMIF('PSM Costs'!$C:$C,$B221,'PSM Costs'!AT:AT),"")</f>
        <v/>
      </c>
      <c r="K221" s="123" t="str">
        <f ca="1">IF(SUMIF(Pharmaceuticals!$C:$C,$B221,Pharmaceuticals!AU:AU)+SUMIF('Health Products &amp; Equipment'!$C:$C,$B221,'Health Products &amp; Equipment'!AU:AU)+SUMIF('Other Pharma &amp; Health Products'!$C:$C,$B221,'Other Pharma &amp; Health Products'!AU:AU)+SUMIF('PSM Costs'!$C:$C,$B221,'PSM Costs'!AU:AU)&gt;0,SUMIF(Pharmaceuticals!$C:$C,$B221,Pharmaceuticals!AU:AU)+SUMIF('Health Products &amp; Equipment'!$C:$C,$B221,'Health Products &amp; Equipment'!AU:AU)+SUMIF('Other Pharma &amp; Health Products'!$C:$C,$B221,'Other Pharma &amp; Health Products'!AU:AU)+SUMIF('PSM Costs'!$C:$C,$B221,'PSM Costs'!AU:AU),"")</f>
        <v/>
      </c>
      <c r="L221" s="181" t="str">
        <f t="shared" ca="1" si="17"/>
        <v/>
      </c>
      <c r="M221" s="176" t="str">
        <f ca="1">IF(SUMIF(Pharmaceuticals!$C:$C,$B221,Pharmaceuticals!BG:BG)+SUMIF('Health Products &amp; Equipment'!$C:$C,$B221,'Health Products &amp; Equipment'!BG:BG)+SUMIF('Other Pharma &amp; Health Products'!$C:$C,$B221,'Other Pharma &amp; Health Products'!BG:BG)+SUMIF('PSM Costs'!$C:$C,$B221,'PSM Costs'!BG:BG)&gt;0,SUMIF(Pharmaceuticals!$C:$C,$B221,Pharmaceuticals!BG:BG)+SUMIF('Health Products &amp; Equipment'!$C:$C,$B221,'Health Products &amp; Equipment'!BG:BG)+SUMIF('Other Pharma &amp; Health Products'!$C:$C,$B221,'Other Pharma &amp; Health Products'!BG:BG)+SUMIF('PSM Costs'!$C:$C,$B221,'PSM Costs'!BG:BG),"")</f>
        <v/>
      </c>
      <c r="N221" s="176" t="str">
        <f ca="1">IF(SUMIF(Pharmaceuticals!$C:$C,$B221,Pharmaceuticals!BH:BH)+SUMIF('Health Products &amp; Equipment'!$C:$C,$B221,'Health Products &amp; Equipment'!BH:BH)+SUMIF('Other Pharma &amp; Health Products'!$C:$C,$B221,'Other Pharma &amp; Health Products'!BH:BH)+SUMIF('PSM Costs'!$C:$C,$B221,'PSM Costs'!BH:BH)&gt;0,SUMIF(Pharmaceuticals!$C:$C,$B221,Pharmaceuticals!BH:BH)+SUMIF('Health Products &amp; Equipment'!$C:$C,$B221,'Health Products &amp; Equipment'!BH:BH)+SUMIF('Other Pharma &amp; Health Products'!$C:$C,$B221,'Other Pharma &amp; Health Products'!BH:BH)+SUMIF('PSM Costs'!$C:$C,$B221,'PSM Costs'!BH:BH),"")</f>
        <v/>
      </c>
      <c r="O221" s="182" t="str">
        <f t="shared" ca="1" si="18"/>
        <v/>
      </c>
      <c r="P221" s="123" t="str">
        <f ca="1">IF(SUMIF(Pharmaceuticals!$C:$C,$B221,Pharmaceuticals!BT:BT)+SUMIF('Health Products &amp; Equipment'!$C:$C,$B221,'Health Products &amp; Equipment'!BT:BT)+SUMIF('Other Pharma &amp; Health Products'!$C:$C,$B221,'Other Pharma &amp; Health Products'!BT:BT)+SUMIF('PSM Costs'!$C:$C,$B221,'PSM Costs'!BT:BT)&gt;0,SUMIF(Pharmaceuticals!$C:$C,$B221,Pharmaceuticals!BT:BT)+SUMIF('Health Products &amp; Equipment'!$C:$C,$B221,'Health Products &amp; Equipment'!BT:BT)+SUMIF('Other Pharma &amp; Health Products'!$C:$C,$B221,'Other Pharma &amp; Health Products'!BT:BT)+SUMIF('PSM Costs'!$C:$C,$B221,'PSM Costs'!BT:BT),"")</f>
        <v/>
      </c>
      <c r="Q221" s="123" t="str">
        <f ca="1">IF(SUMIF(Pharmaceuticals!$C:$C,$B221,Pharmaceuticals!BU:BU)+SUMIF('Health Products &amp; Equipment'!$C:$C,$B221,'Health Products &amp; Equipment'!BU:BU)+SUMIF('Other Pharma &amp; Health Products'!$C:$C,$B221,'Other Pharma &amp; Health Products'!BU:BU)+SUMIF('PSM Costs'!$C:$C,$B221,'PSM Costs'!BU:BU)&gt;0,SUMIF(Pharmaceuticals!$C:$C,$B221,Pharmaceuticals!BU:BU)+SUMIF('Health Products &amp; Equipment'!$C:$C,$B221,'Health Products &amp; Equipment'!BU:BU)+SUMIF('Other Pharma &amp; Health Products'!$C:$C,$B221,'Other Pharma &amp; Health Products'!BU:BU)+SUMIF('PSM Costs'!$C:$C,$B221,'PSM Costs'!BU:BU),"")</f>
        <v/>
      </c>
      <c r="R221" s="176" t="str">
        <f t="shared" ca="1" si="19"/>
        <v/>
      </c>
    </row>
    <row r="222" spans="1:18" ht="13.5" hidden="1" customHeight="1" x14ac:dyDescent="0.2">
      <c r="A222" s="107">
        <v>215</v>
      </c>
      <c r="B222" s="107" t="str">
        <f ca="1">IFERROR(VLOOKUP(A222,'Rank unique CI-Prod-Spec'!I:J,2,FALSE),"")</f>
        <v/>
      </c>
      <c r="C222" s="122" t="str">
        <f ca="1">IFERROR(VLOOKUP(LEFT(B222,FIND("--",B222)-1),CatCostInp!D:E,2,FALSE),"")</f>
        <v/>
      </c>
      <c r="D222" s="122" t="str">
        <f ca="1">IFERROR(INDIRECT(ADDRESS(MATCH(VALUE(MID(B222,FIND("--",B222)+2,FIND("---",B222)-FIND("--",B222)-2)),CatProd!G:G,0),2,1,1,"CatProd")),"")</f>
        <v/>
      </c>
      <c r="E222" s="122" t="str">
        <f ca="1">IFERROR(INDIRECT(ADDRESS(MATCH(VALUE(RIGHT(B222,LEN(B222)-FIND("---",B222)-2)),CatProdSpec!I:I,0),3,1,1,"CatProdSpec")),"")</f>
        <v/>
      </c>
      <c r="F222" s="181" t="str">
        <f t="shared" ca="1" si="15"/>
        <v/>
      </c>
      <c r="G222" s="176" t="str">
        <f ca="1">IF(SUMIF(Pharmaceuticals!$C:$C,$B222,Pharmaceuticals!AG:AG)+SUMIF('Health Products &amp; Equipment'!$C:$C,$B222,'Health Products &amp; Equipment'!AG:AG)+SUMIF('Other Pharma &amp; Health Products'!$C:$C,$B222,'Other Pharma &amp; Health Products'!AG:AG)+SUMIF('PSM Costs'!$C:$C,$B222,'PSM Costs'!AG:AG)&gt;0,SUMIF(Pharmaceuticals!$C:$C,$B222,Pharmaceuticals!AG:AG)+SUMIF('Health Products &amp; Equipment'!$C:$C,$B222,'Health Products &amp; Equipment'!AG:AG)+SUMIF('Other Pharma &amp; Health Products'!$C:$C,$B222,'Other Pharma &amp; Health Products'!AG:AG)+SUMIF('PSM Costs'!$C:$C,$B222,'PSM Costs'!AG:AG),"")</f>
        <v/>
      </c>
      <c r="H222" s="176" t="str">
        <f ca="1">IF(SUMIF(Pharmaceuticals!$C:$C,$B222,Pharmaceuticals!AH:AH)+SUMIF('Health Products &amp; Equipment'!$C:$C,$B222,'Health Products &amp; Equipment'!AH:AH)+SUMIF('Other Pharma &amp; Health Products'!$C:$C,$B222,'Other Pharma &amp; Health Products'!AH:AH)+SUMIF('PSM Costs'!$C:$C,$B222,'PSM Costs'!AH:AH)&gt;0,SUMIF(Pharmaceuticals!$C:$C,$B222,Pharmaceuticals!AH:AH)+SUMIF('Health Products &amp; Equipment'!$C:$C,$B222,'Health Products &amp; Equipment'!AH:AH)+SUMIF('Other Pharma &amp; Health Products'!$C:$C,$B222,'Other Pharma &amp; Health Products'!AH:AH)+SUMIF('PSM Costs'!$C:$C,$B222,'PSM Costs'!AH:AH),"")</f>
        <v/>
      </c>
      <c r="I222" s="182" t="str">
        <f t="shared" ca="1" si="16"/>
        <v/>
      </c>
      <c r="J222" s="123" t="str">
        <f ca="1">IF(SUMIF(Pharmaceuticals!$C:$C,$B222,Pharmaceuticals!AT:AT)+SUMIF('Health Products &amp; Equipment'!$C:$C,$B222,'Health Products &amp; Equipment'!AT:AT)+SUMIF('Other Pharma &amp; Health Products'!$C:$C,$B222,'Other Pharma &amp; Health Products'!AT:AT)+SUMIF('PSM Costs'!$C:$C,$B222,'PSM Costs'!AT:AT)&gt;0,SUMIF(Pharmaceuticals!$C:$C,$B222,Pharmaceuticals!AT:AT)+SUMIF('Health Products &amp; Equipment'!$C:$C,$B222,'Health Products &amp; Equipment'!AT:AT)+SUMIF('Other Pharma &amp; Health Products'!$C:$C,$B222,'Other Pharma &amp; Health Products'!AT:AT)+SUMIF('PSM Costs'!$C:$C,$B222,'PSM Costs'!AT:AT),"")</f>
        <v/>
      </c>
      <c r="K222" s="123" t="str">
        <f ca="1">IF(SUMIF(Pharmaceuticals!$C:$C,$B222,Pharmaceuticals!AU:AU)+SUMIF('Health Products &amp; Equipment'!$C:$C,$B222,'Health Products &amp; Equipment'!AU:AU)+SUMIF('Other Pharma &amp; Health Products'!$C:$C,$B222,'Other Pharma &amp; Health Products'!AU:AU)+SUMIF('PSM Costs'!$C:$C,$B222,'PSM Costs'!AU:AU)&gt;0,SUMIF(Pharmaceuticals!$C:$C,$B222,Pharmaceuticals!AU:AU)+SUMIF('Health Products &amp; Equipment'!$C:$C,$B222,'Health Products &amp; Equipment'!AU:AU)+SUMIF('Other Pharma &amp; Health Products'!$C:$C,$B222,'Other Pharma &amp; Health Products'!AU:AU)+SUMIF('PSM Costs'!$C:$C,$B222,'PSM Costs'!AU:AU),"")</f>
        <v/>
      </c>
      <c r="L222" s="181" t="str">
        <f t="shared" ca="1" si="17"/>
        <v/>
      </c>
      <c r="M222" s="176" t="str">
        <f ca="1">IF(SUMIF(Pharmaceuticals!$C:$C,$B222,Pharmaceuticals!BG:BG)+SUMIF('Health Products &amp; Equipment'!$C:$C,$B222,'Health Products &amp; Equipment'!BG:BG)+SUMIF('Other Pharma &amp; Health Products'!$C:$C,$B222,'Other Pharma &amp; Health Products'!BG:BG)+SUMIF('PSM Costs'!$C:$C,$B222,'PSM Costs'!BG:BG)&gt;0,SUMIF(Pharmaceuticals!$C:$C,$B222,Pharmaceuticals!BG:BG)+SUMIF('Health Products &amp; Equipment'!$C:$C,$B222,'Health Products &amp; Equipment'!BG:BG)+SUMIF('Other Pharma &amp; Health Products'!$C:$C,$B222,'Other Pharma &amp; Health Products'!BG:BG)+SUMIF('PSM Costs'!$C:$C,$B222,'PSM Costs'!BG:BG),"")</f>
        <v/>
      </c>
      <c r="N222" s="176" t="str">
        <f ca="1">IF(SUMIF(Pharmaceuticals!$C:$C,$B222,Pharmaceuticals!BH:BH)+SUMIF('Health Products &amp; Equipment'!$C:$C,$B222,'Health Products &amp; Equipment'!BH:BH)+SUMIF('Other Pharma &amp; Health Products'!$C:$C,$B222,'Other Pharma &amp; Health Products'!BH:BH)+SUMIF('PSM Costs'!$C:$C,$B222,'PSM Costs'!BH:BH)&gt;0,SUMIF(Pharmaceuticals!$C:$C,$B222,Pharmaceuticals!BH:BH)+SUMIF('Health Products &amp; Equipment'!$C:$C,$B222,'Health Products &amp; Equipment'!BH:BH)+SUMIF('Other Pharma &amp; Health Products'!$C:$C,$B222,'Other Pharma &amp; Health Products'!BH:BH)+SUMIF('PSM Costs'!$C:$C,$B222,'PSM Costs'!BH:BH),"")</f>
        <v/>
      </c>
      <c r="O222" s="182" t="str">
        <f t="shared" ca="1" si="18"/>
        <v/>
      </c>
      <c r="P222" s="123" t="str">
        <f ca="1">IF(SUMIF(Pharmaceuticals!$C:$C,$B222,Pharmaceuticals!BT:BT)+SUMIF('Health Products &amp; Equipment'!$C:$C,$B222,'Health Products &amp; Equipment'!BT:BT)+SUMIF('Other Pharma &amp; Health Products'!$C:$C,$B222,'Other Pharma &amp; Health Products'!BT:BT)+SUMIF('PSM Costs'!$C:$C,$B222,'PSM Costs'!BT:BT)&gt;0,SUMIF(Pharmaceuticals!$C:$C,$B222,Pharmaceuticals!BT:BT)+SUMIF('Health Products &amp; Equipment'!$C:$C,$B222,'Health Products &amp; Equipment'!BT:BT)+SUMIF('Other Pharma &amp; Health Products'!$C:$C,$B222,'Other Pharma &amp; Health Products'!BT:BT)+SUMIF('PSM Costs'!$C:$C,$B222,'PSM Costs'!BT:BT),"")</f>
        <v/>
      </c>
      <c r="Q222" s="123" t="str">
        <f ca="1">IF(SUMIF(Pharmaceuticals!$C:$C,$B222,Pharmaceuticals!BU:BU)+SUMIF('Health Products &amp; Equipment'!$C:$C,$B222,'Health Products &amp; Equipment'!BU:BU)+SUMIF('Other Pharma &amp; Health Products'!$C:$C,$B222,'Other Pharma &amp; Health Products'!BU:BU)+SUMIF('PSM Costs'!$C:$C,$B222,'PSM Costs'!BU:BU)&gt;0,SUMIF(Pharmaceuticals!$C:$C,$B222,Pharmaceuticals!BU:BU)+SUMIF('Health Products &amp; Equipment'!$C:$C,$B222,'Health Products &amp; Equipment'!BU:BU)+SUMIF('Other Pharma &amp; Health Products'!$C:$C,$B222,'Other Pharma &amp; Health Products'!BU:BU)+SUMIF('PSM Costs'!$C:$C,$B222,'PSM Costs'!BU:BU),"")</f>
        <v/>
      </c>
      <c r="R222" s="176" t="str">
        <f t="shared" ca="1" si="19"/>
        <v/>
      </c>
    </row>
    <row r="223" spans="1:18" ht="13.5" hidden="1" customHeight="1" x14ac:dyDescent="0.2">
      <c r="A223" s="107">
        <v>216</v>
      </c>
      <c r="B223" s="107" t="str">
        <f ca="1">IFERROR(VLOOKUP(A223,'Rank unique CI-Prod-Spec'!I:J,2,FALSE),"")</f>
        <v/>
      </c>
      <c r="C223" s="122" t="str">
        <f ca="1">IFERROR(VLOOKUP(LEFT(B223,FIND("--",B223)-1),CatCostInp!D:E,2,FALSE),"")</f>
        <v/>
      </c>
      <c r="D223" s="122" t="str">
        <f ca="1">IFERROR(INDIRECT(ADDRESS(MATCH(VALUE(MID(B223,FIND("--",B223)+2,FIND("---",B223)-FIND("--",B223)-2)),CatProd!G:G,0),2,1,1,"CatProd")),"")</f>
        <v/>
      </c>
      <c r="E223" s="122" t="str">
        <f ca="1">IFERROR(INDIRECT(ADDRESS(MATCH(VALUE(RIGHT(B223,LEN(B223)-FIND("---",B223)-2)),CatProdSpec!I:I,0),3,1,1,"CatProdSpec")),"")</f>
        <v/>
      </c>
      <c r="F223" s="181" t="str">
        <f t="shared" ca="1" si="15"/>
        <v/>
      </c>
      <c r="G223" s="176" t="str">
        <f ca="1">IF(SUMIF(Pharmaceuticals!$C:$C,$B223,Pharmaceuticals!AG:AG)+SUMIF('Health Products &amp; Equipment'!$C:$C,$B223,'Health Products &amp; Equipment'!AG:AG)+SUMIF('Other Pharma &amp; Health Products'!$C:$C,$B223,'Other Pharma &amp; Health Products'!AG:AG)+SUMIF('PSM Costs'!$C:$C,$B223,'PSM Costs'!AG:AG)&gt;0,SUMIF(Pharmaceuticals!$C:$C,$B223,Pharmaceuticals!AG:AG)+SUMIF('Health Products &amp; Equipment'!$C:$C,$B223,'Health Products &amp; Equipment'!AG:AG)+SUMIF('Other Pharma &amp; Health Products'!$C:$C,$B223,'Other Pharma &amp; Health Products'!AG:AG)+SUMIF('PSM Costs'!$C:$C,$B223,'PSM Costs'!AG:AG),"")</f>
        <v/>
      </c>
      <c r="H223" s="176" t="str">
        <f ca="1">IF(SUMIF(Pharmaceuticals!$C:$C,$B223,Pharmaceuticals!AH:AH)+SUMIF('Health Products &amp; Equipment'!$C:$C,$B223,'Health Products &amp; Equipment'!AH:AH)+SUMIF('Other Pharma &amp; Health Products'!$C:$C,$B223,'Other Pharma &amp; Health Products'!AH:AH)+SUMIF('PSM Costs'!$C:$C,$B223,'PSM Costs'!AH:AH)&gt;0,SUMIF(Pharmaceuticals!$C:$C,$B223,Pharmaceuticals!AH:AH)+SUMIF('Health Products &amp; Equipment'!$C:$C,$B223,'Health Products &amp; Equipment'!AH:AH)+SUMIF('Other Pharma &amp; Health Products'!$C:$C,$B223,'Other Pharma &amp; Health Products'!AH:AH)+SUMIF('PSM Costs'!$C:$C,$B223,'PSM Costs'!AH:AH),"")</f>
        <v/>
      </c>
      <c r="I223" s="182" t="str">
        <f t="shared" ca="1" si="16"/>
        <v/>
      </c>
      <c r="J223" s="123" t="str">
        <f ca="1">IF(SUMIF(Pharmaceuticals!$C:$C,$B223,Pharmaceuticals!AT:AT)+SUMIF('Health Products &amp; Equipment'!$C:$C,$B223,'Health Products &amp; Equipment'!AT:AT)+SUMIF('Other Pharma &amp; Health Products'!$C:$C,$B223,'Other Pharma &amp; Health Products'!AT:AT)+SUMIF('PSM Costs'!$C:$C,$B223,'PSM Costs'!AT:AT)&gt;0,SUMIF(Pharmaceuticals!$C:$C,$B223,Pharmaceuticals!AT:AT)+SUMIF('Health Products &amp; Equipment'!$C:$C,$B223,'Health Products &amp; Equipment'!AT:AT)+SUMIF('Other Pharma &amp; Health Products'!$C:$C,$B223,'Other Pharma &amp; Health Products'!AT:AT)+SUMIF('PSM Costs'!$C:$C,$B223,'PSM Costs'!AT:AT),"")</f>
        <v/>
      </c>
      <c r="K223" s="123" t="str">
        <f ca="1">IF(SUMIF(Pharmaceuticals!$C:$C,$B223,Pharmaceuticals!AU:AU)+SUMIF('Health Products &amp; Equipment'!$C:$C,$B223,'Health Products &amp; Equipment'!AU:AU)+SUMIF('Other Pharma &amp; Health Products'!$C:$C,$B223,'Other Pharma &amp; Health Products'!AU:AU)+SUMIF('PSM Costs'!$C:$C,$B223,'PSM Costs'!AU:AU)&gt;0,SUMIF(Pharmaceuticals!$C:$C,$B223,Pharmaceuticals!AU:AU)+SUMIF('Health Products &amp; Equipment'!$C:$C,$B223,'Health Products &amp; Equipment'!AU:AU)+SUMIF('Other Pharma &amp; Health Products'!$C:$C,$B223,'Other Pharma &amp; Health Products'!AU:AU)+SUMIF('PSM Costs'!$C:$C,$B223,'PSM Costs'!AU:AU),"")</f>
        <v/>
      </c>
      <c r="L223" s="181" t="str">
        <f t="shared" ca="1" si="17"/>
        <v/>
      </c>
      <c r="M223" s="176" t="str">
        <f ca="1">IF(SUMIF(Pharmaceuticals!$C:$C,$B223,Pharmaceuticals!BG:BG)+SUMIF('Health Products &amp; Equipment'!$C:$C,$B223,'Health Products &amp; Equipment'!BG:BG)+SUMIF('Other Pharma &amp; Health Products'!$C:$C,$B223,'Other Pharma &amp; Health Products'!BG:BG)+SUMIF('PSM Costs'!$C:$C,$B223,'PSM Costs'!BG:BG)&gt;0,SUMIF(Pharmaceuticals!$C:$C,$B223,Pharmaceuticals!BG:BG)+SUMIF('Health Products &amp; Equipment'!$C:$C,$B223,'Health Products &amp; Equipment'!BG:BG)+SUMIF('Other Pharma &amp; Health Products'!$C:$C,$B223,'Other Pharma &amp; Health Products'!BG:BG)+SUMIF('PSM Costs'!$C:$C,$B223,'PSM Costs'!BG:BG),"")</f>
        <v/>
      </c>
      <c r="N223" s="176" t="str">
        <f ca="1">IF(SUMIF(Pharmaceuticals!$C:$C,$B223,Pharmaceuticals!BH:BH)+SUMIF('Health Products &amp; Equipment'!$C:$C,$B223,'Health Products &amp; Equipment'!BH:BH)+SUMIF('Other Pharma &amp; Health Products'!$C:$C,$B223,'Other Pharma &amp; Health Products'!BH:BH)+SUMIF('PSM Costs'!$C:$C,$B223,'PSM Costs'!BH:BH)&gt;0,SUMIF(Pharmaceuticals!$C:$C,$B223,Pharmaceuticals!BH:BH)+SUMIF('Health Products &amp; Equipment'!$C:$C,$B223,'Health Products &amp; Equipment'!BH:BH)+SUMIF('Other Pharma &amp; Health Products'!$C:$C,$B223,'Other Pharma &amp; Health Products'!BH:BH)+SUMIF('PSM Costs'!$C:$C,$B223,'PSM Costs'!BH:BH),"")</f>
        <v/>
      </c>
      <c r="O223" s="182" t="str">
        <f t="shared" ca="1" si="18"/>
        <v/>
      </c>
      <c r="P223" s="123" t="str">
        <f ca="1">IF(SUMIF(Pharmaceuticals!$C:$C,$B223,Pharmaceuticals!BT:BT)+SUMIF('Health Products &amp; Equipment'!$C:$C,$B223,'Health Products &amp; Equipment'!BT:BT)+SUMIF('Other Pharma &amp; Health Products'!$C:$C,$B223,'Other Pharma &amp; Health Products'!BT:BT)+SUMIF('PSM Costs'!$C:$C,$B223,'PSM Costs'!BT:BT)&gt;0,SUMIF(Pharmaceuticals!$C:$C,$B223,Pharmaceuticals!BT:BT)+SUMIF('Health Products &amp; Equipment'!$C:$C,$B223,'Health Products &amp; Equipment'!BT:BT)+SUMIF('Other Pharma &amp; Health Products'!$C:$C,$B223,'Other Pharma &amp; Health Products'!BT:BT)+SUMIF('PSM Costs'!$C:$C,$B223,'PSM Costs'!BT:BT),"")</f>
        <v/>
      </c>
      <c r="Q223" s="123" t="str">
        <f ca="1">IF(SUMIF(Pharmaceuticals!$C:$C,$B223,Pharmaceuticals!BU:BU)+SUMIF('Health Products &amp; Equipment'!$C:$C,$B223,'Health Products &amp; Equipment'!BU:BU)+SUMIF('Other Pharma &amp; Health Products'!$C:$C,$B223,'Other Pharma &amp; Health Products'!BU:BU)+SUMIF('PSM Costs'!$C:$C,$B223,'PSM Costs'!BU:BU)&gt;0,SUMIF(Pharmaceuticals!$C:$C,$B223,Pharmaceuticals!BU:BU)+SUMIF('Health Products &amp; Equipment'!$C:$C,$B223,'Health Products &amp; Equipment'!BU:BU)+SUMIF('Other Pharma &amp; Health Products'!$C:$C,$B223,'Other Pharma &amp; Health Products'!BU:BU)+SUMIF('PSM Costs'!$C:$C,$B223,'PSM Costs'!BU:BU),"")</f>
        <v/>
      </c>
      <c r="R223" s="176" t="str">
        <f t="shared" ca="1" si="19"/>
        <v/>
      </c>
    </row>
    <row r="224" spans="1:18" ht="13.5" hidden="1" customHeight="1" x14ac:dyDescent="0.2">
      <c r="A224" s="107">
        <v>217</v>
      </c>
      <c r="B224" s="107" t="str">
        <f ca="1">IFERROR(VLOOKUP(A224,'Rank unique CI-Prod-Spec'!I:J,2,FALSE),"")</f>
        <v/>
      </c>
      <c r="C224" s="122" t="str">
        <f ca="1">IFERROR(VLOOKUP(LEFT(B224,FIND("--",B224)-1),CatCostInp!D:E,2,FALSE),"")</f>
        <v/>
      </c>
      <c r="D224" s="122" t="str">
        <f ca="1">IFERROR(INDIRECT(ADDRESS(MATCH(VALUE(MID(B224,FIND("--",B224)+2,FIND("---",B224)-FIND("--",B224)-2)),CatProd!G:G,0),2,1,1,"CatProd")),"")</f>
        <v/>
      </c>
      <c r="E224" s="122" t="str">
        <f ca="1">IFERROR(INDIRECT(ADDRESS(MATCH(VALUE(RIGHT(B224,LEN(B224)-FIND("---",B224)-2)),CatProdSpec!I:I,0),3,1,1,"CatProdSpec")),"")</f>
        <v/>
      </c>
      <c r="F224" s="181" t="str">
        <f t="shared" ca="1" si="15"/>
        <v/>
      </c>
      <c r="G224" s="176" t="str">
        <f ca="1">IF(SUMIF(Pharmaceuticals!$C:$C,$B224,Pharmaceuticals!AG:AG)+SUMIF('Health Products &amp; Equipment'!$C:$C,$B224,'Health Products &amp; Equipment'!AG:AG)+SUMIF('Other Pharma &amp; Health Products'!$C:$C,$B224,'Other Pharma &amp; Health Products'!AG:AG)+SUMIF('PSM Costs'!$C:$C,$B224,'PSM Costs'!AG:AG)&gt;0,SUMIF(Pharmaceuticals!$C:$C,$B224,Pharmaceuticals!AG:AG)+SUMIF('Health Products &amp; Equipment'!$C:$C,$B224,'Health Products &amp; Equipment'!AG:AG)+SUMIF('Other Pharma &amp; Health Products'!$C:$C,$B224,'Other Pharma &amp; Health Products'!AG:AG)+SUMIF('PSM Costs'!$C:$C,$B224,'PSM Costs'!AG:AG),"")</f>
        <v/>
      </c>
      <c r="H224" s="176" t="str">
        <f ca="1">IF(SUMIF(Pharmaceuticals!$C:$C,$B224,Pharmaceuticals!AH:AH)+SUMIF('Health Products &amp; Equipment'!$C:$C,$B224,'Health Products &amp; Equipment'!AH:AH)+SUMIF('Other Pharma &amp; Health Products'!$C:$C,$B224,'Other Pharma &amp; Health Products'!AH:AH)+SUMIF('PSM Costs'!$C:$C,$B224,'PSM Costs'!AH:AH)&gt;0,SUMIF(Pharmaceuticals!$C:$C,$B224,Pharmaceuticals!AH:AH)+SUMIF('Health Products &amp; Equipment'!$C:$C,$B224,'Health Products &amp; Equipment'!AH:AH)+SUMIF('Other Pharma &amp; Health Products'!$C:$C,$B224,'Other Pharma &amp; Health Products'!AH:AH)+SUMIF('PSM Costs'!$C:$C,$B224,'PSM Costs'!AH:AH),"")</f>
        <v/>
      </c>
      <c r="I224" s="182" t="str">
        <f t="shared" ca="1" si="16"/>
        <v/>
      </c>
      <c r="J224" s="123" t="str">
        <f ca="1">IF(SUMIF(Pharmaceuticals!$C:$C,$B224,Pharmaceuticals!AT:AT)+SUMIF('Health Products &amp; Equipment'!$C:$C,$B224,'Health Products &amp; Equipment'!AT:AT)+SUMIF('Other Pharma &amp; Health Products'!$C:$C,$B224,'Other Pharma &amp; Health Products'!AT:AT)+SUMIF('PSM Costs'!$C:$C,$B224,'PSM Costs'!AT:AT)&gt;0,SUMIF(Pharmaceuticals!$C:$C,$B224,Pharmaceuticals!AT:AT)+SUMIF('Health Products &amp; Equipment'!$C:$C,$B224,'Health Products &amp; Equipment'!AT:AT)+SUMIF('Other Pharma &amp; Health Products'!$C:$C,$B224,'Other Pharma &amp; Health Products'!AT:AT)+SUMIF('PSM Costs'!$C:$C,$B224,'PSM Costs'!AT:AT),"")</f>
        <v/>
      </c>
      <c r="K224" s="123" t="str">
        <f ca="1">IF(SUMIF(Pharmaceuticals!$C:$C,$B224,Pharmaceuticals!AU:AU)+SUMIF('Health Products &amp; Equipment'!$C:$C,$B224,'Health Products &amp; Equipment'!AU:AU)+SUMIF('Other Pharma &amp; Health Products'!$C:$C,$B224,'Other Pharma &amp; Health Products'!AU:AU)+SUMIF('PSM Costs'!$C:$C,$B224,'PSM Costs'!AU:AU)&gt;0,SUMIF(Pharmaceuticals!$C:$C,$B224,Pharmaceuticals!AU:AU)+SUMIF('Health Products &amp; Equipment'!$C:$C,$B224,'Health Products &amp; Equipment'!AU:AU)+SUMIF('Other Pharma &amp; Health Products'!$C:$C,$B224,'Other Pharma &amp; Health Products'!AU:AU)+SUMIF('PSM Costs'!$C:$C,$B224,'PSM Costs'!AU:AU),"")</f>
        <v/>
      </c>
      <c r="L224" s="181" t="str">
        <f t="shared" ca="1" si="17"/>
        <v/>
      </c>
      <c r="M224" s="176" t="str">
        <f ca="1">IF(SUMIF(Pharmaceuticals!$C:$C,$B224,Pharmaceuticals!BG:BG)+SUMIF('Health Products &amp; Equipment'!$C:$C,$B224,'Health Products &amp; Equipment'!BG:BG)+SUMIF('Other Pharma &amp; Health Products'!$C:$C,$B224,'Other Pharma &amp; Health Products'!BG:BG)+SUMIF('PSM Costs'!$C:$C,$B224,'PSM Costs'!BG:BG)&gt;0,SUMIF(Pharmaceuticals!$C:$C,$B224,Pharmaceuticals!BG:BG)+SUMIF('Health Products &amp; Equipment'!$C:$C,$B224,'Health Products &amp; Equipment'!BG:BG)+SUMIF('Other Pharma &amp; Health Products'!$C:$C,$B224,'Other Pharma &amp; Health Products'!BG:BG)+SUMIF('PSM Costs'!$C:$C,$B224,'PSM Costs'!BG:BG),"")</f>
        <v/>
      </c>
      <c r="N224" s="176" t="str">
        <f ca="1">IF(SUMIF(Pharmaceuticals!$C:$C,$B224,Pharmaceuticals!BH:BH)+SUMIF('Health Products &amp; Equipment'!$C:$C,$B224,'Health Products &amp; Equipment'!BH:BH)+SUMIF('Other Pharma &amp; Health Products'!$C:$C,$B224,'Other Pharma &amp; Health Products'!BH:BH)+SUMIF('PSM Costs'!$C:$C,$B224,'PSM Costs'!BH:BH)&gt;0,SUMIF(Pharmaceuticals!$C:$C,$B224,Pharmaceuticals!BH:BH)+SUMIF('Health Products &amp; Equipment'!$C:$C,$B224,'Health Products &amp; Equipment'!BH:BH)+SUMIF('Other Pharma &amp; Health Products'!$C:$C,$B224,'Other Pharma &amp; Health Products'!BH:BH)+SUMIF('PSM Costs'!$C:$C,$B224,'PSM Costs'!BH:BH),"")</f>
        <v/>
      </c>
      <c r="O224" s="182" t="str">
        <f t="shared" ca="1" si="18"/>
        <v/>
      </c>
      <c r="P224" s="123" t="str">
        <f ca="1">IF(SUMIF(Pharmaceuticals!$C:$C,$B224,Pharmaceuticals!BT:BT)+SUMIF('Health Products &amp; Equipment'!$C:$C,$B224,'Health Products &amp; Equipment'!BT:BT)+SUMIF('Other Pharma &amp; Health Products'!$C:$C,$B224,'Other Pharma &amp; Health Products'!BT:BT)+SUMIF('PSM Costs'!$C:$C,$B224,'PSM Costs'!BT:BT)&gt;0,SUMIF(Pharmaceuticals!$C:$C,$B224,Pharmaceuticals!BT:BT)+SUMIF('Health Products &amp; Equipment'!$C:$C,$B224,'Health Products &amp; Equipment'!BT:BT)+SUMIF('Other Pharma &amp; Health Products'!$C:$C,$B224,'Other Pharma &amp; Health Products'!BT:BT)+SUMIF('PSM Costs'!$C:$C,$B224,'PSM Costs'!BT:BT),"")</f>
        <v/>
      </c>
      <c r="Q224" s="123" t="str">
        <f ca="1">IF(SUMIF(Pharmaceuticals!$C:$C,$B224,Pharmaceuticals!BU:BU)+SUMIF('Health Products &amp; Equipment'!$C:$C,$B224,'Health Products &amp; Equipment'!BU:BU)+SUMIF('Other Pharma &amp; Health Products'!$C:$C,$B224,'Other Pharma &amp; Health Products'!BU:BU)+SUMIF('PSM Costs'!$C:$C,$B224,'PSM Costs'!BU:BU)&gt;0,SUMIF(Pharmaceuticals!$C:$C,$B224,Pharmaceuticals!BU:BU)+SUMIF('Health Products &amp; Equipment'!$C:$C,$B224,'Health Products &amp; Equipment'!BU:BU)+SUMIF('Other Pharma &amp; Health Products'!$C:$C,$B224,'Other Pharma &amp; Health Products'!BU:BU)+SUMIF('PSM Costs'!$C:$C,$B224,'PSM Costs'!BU:BU),"")</f>
        <v/>
      </c>
      <c r="R224" s="176" t="str">
        <f t="shared" ca="1" si="19"/>
        <v/>
      </c>
    </row>
    <row r="225" spans="1:18" ht="13.5" hidden="1" customHeight="1" x14ac:dyDescent="0.2">
      <c r="A225" s="107">
        <v>218</v>
      </c>
      <c r="B225" s="107" t="str">
        <f ca="1">IFERROR(VLOOKUP(A225,'Rank unique CI-Prod-Spec'!I:J,2,FALSE),"")</f>
        <v/>
      </c>
      <c r="C225" s="122" t="str">
        <f ca="1">IFERROR(VLOOKUP(LEFT(B225,FIND("--",B225)-1),CatCostInp!D:E,2,FALSE),"")</f>
        <v/>
      </c>
      <c r="D225" s="122" t="str">
        <f ca="1">IFERROR(INDIRECT(ADDRESS(MATCH(VALUE(MID(B225,FIND("--",B225)+2,FIND("---",B225)-FIND("--",B225)-2)),CatProd!G:G,0),2,1,1,"CatProd")),"")</f>
        <v/>
      </c>
      <c r="E225" s="122" t="str">
        <f ca="1">IFERROR(INDIRECT(ADDRESS(MATCH(VALUE(RIGHT(B225,LEN(B225)-FIND("---",B225)-2)),CatProdSpec!I:I,0),3,1,1,"CatProdSpec")),"")</f>
        <v/>
      </c>
      <c r="F225" s="181" t="str">
        <f t="shared" ca="1" si="15"/>
        <v/>
      </c>
      <c r="G225" s="176" t="str">
        <f ca="1">IF(SUMIF(Pharmaceuticals!$C:$C,$B225,Pharmaceuticals!AG:AG)+SUMIF('Health Products &amp; Equipment'!$C:$C,$B225,'Health Products &amp; Equipment'!AG:AG)+SUMIF('Other Pharma &amp; Health Products'!$C:$C,$B225,'Other Pharma &amp; Health Products'!AG:AG)+SUMIF('PSM Costs'!$C:$C,$B225,'PSM Costs'!AG:AG)&gt;0,SUMIF(Pharmaceuticals!$C:$C,$B225,Pharmaceuticals!AG:AG)+SUMIF('Health Products &amp; Equipment'!$C:$C,$B225,'Health Products &amp; Equipment'!AG:AG)+SUMIF('Other Pharma &amp; Health Products'!$C:$C,$B225,'Other Pharma &amp; Health Products'!AG:AG)+SUMIF('PSM Costs'!$C:$C,$B225,'PSM Costs'!AG:AG),"")</f>
        <v/>
      </c>
      <c r="H225" s="176" t="str">
        <f ca="1">IF(SUMIF(Pharmaceuticals!$C:$C,$B225,Pharmaceuticals!AH:AH)+SUMIF('Health Products &amp; Equipment'!$C:$C,$B225,'Health Products &amp; Equipment'!AH:AH)+SUMIF('Other Pharma &amp; Health Products'!$C:$C,$B225,'Other Pharma &amp; Health Products'!AH:AH)+SUMIF('PSM Costs'!$C:$C,$B225,'PSM Costs'!AH:AH)&gt;0,SUMIF(Pharmaceuticals!$C:$C,$B225,Pharmaceuticals!AH:AH)+SUMIF('Health Products &amp; Equipment'!$C:$C,$B225,'Health Products &amp; Equipment'!AH:AH)+SUMIF('Other Pharma &amp; Health Products'!$C:$C,$B225,'Other Pharma &amp; Health Products'!AH:AH)+SUMIF('PSM Costs'!$C:$C,$B225,'PSM Costs'!AH:AH),"")</f>
        <v/>
      </c>
      <c r="I225" s="182" t="str">
        <f t="shared" ca="1" si="16"/>
        <v/>
      </c>
      <c r="J225" s="123" t="str">
        <f ca="1">IF(SUMIF(Pharmaceuticals!$C:$C,$B225,Pharmaceuticals!AT:AT)+SUMIF('Health Products &amp; Equipment'!$C:$C,$B225,'Health Products &amp; Equipment'!AT:AT)+SUMIF('Other Pharma &amp; Health Products'!$C:$C,$B225,'Other Pharma &amp; Health Products'!AT:AT)+SUMIF('PSM Costs'!$C:$C,$B225,'PSM Costs'!AT:AT)&gt;0,SUMIF(Pharmaceuticals!$C:$C,$B225,Pharmaceuticals!AT:AT)+SUMIF('Health Products &amp; Equipment'!$C:$C,$B225,'Health Products &amp; Equipment'!AT:AT)+SUMIF('Other Pharma &amp; Health Products'!$C:$C,$B225,'Other Pharma &amp; Health Products'!AT:AT)+SUMIF('PSM Costs'!$C:$C,$B225,'PSM Costs'!AT:AT),"")</f>
        <v/>
      </c>
      <c r="K225" s="123" t="str">
        <f ca="1">IF(SUMIF(Pharmaceuticals!$C:$C,$B225,Pharmaceuticals!AU:AU)+SUMIF('Health Products &amp; Equipment'!$C:$C,$B225,'Health Products &amp; Equipment'!AU:AU)+SUMIF('Other Pharma &amp; Health Products'!$C:$C,$B225,'Other Pharma &amp; Health Products'!AU:AU)+SUMIF('PSM Costs'!$C:$C,$B225,'PSM Costs'!AU:AU)&gt;0,SUMIF(Pharmaceuticals!$C:$C,$B225,Pharmaceuticals!AU:AU)+SUMIF('Health Products &amp; Equipment'!$C:$C,$B225,'Health Products &amp; Equipment'!AU:AU)+SUMIF('Other Pharma &amp; Health Products'!$C:$C,$B225,'Other Pharma &amp; Health Products'!AU:AU)+SUMIF('PSM Costs'!$C:$C,$B225,'PSM Costs'!AU:AU),"")</f>
        <v/>
      </c>
      <c r="L225" s="181" t="str">
        <f t="shared" ca="1" si="17"/>
        <v/>
      </c>
      <c r="M225" s="176" t="str">
        <f ca="1">IF(SUMIF(Pharmaceuticals!$C:$C,$B225,Pharmaceuticals!BG:BG)+SUMIF('Health Products &amp; Equipment'!$C:$C,$B225,'Health Products &amp; Equipment'!BG:BG)+SUMIF('Other Pharma &amp; Health Products'!$C:$C,$B225,'Other Pharma &amp; Health Products'!BG:BG)+SUMIF('PSM Costs'!$C:$C,$B225,'PSM Costs'!BG:BG)&gt;0,SUMIF(Pharmaceuticals!$C:$C,$B225,Pharmaceuticals!BG:BG)+SUMIF('Health Products &amp; Equipment'!$C:$C,$B225,'Health Products &amp; Equipment'!BG:BG)+SUMIF('Other Pharma &amp; Health Products'!$C:$C,$B225,'Other Pharma &amp; Health Products'!BG:BG)+SUMIF('PSM Costs'!$C:$C,$B225,'PSM Costs'!BG:BG),"")</f>
        <v/>
      </c>
      <c r="N225" s="176" t="str">
        <f ca="1">IF(SUMIF(Pharmaceuticals!$C:$C,$B225,Pharmaceuticals!BH:BH)+SUMIF('Health Products &amp; Equipment'!$C:$C,$B225,'Health Products &amp; Equipment'!BH:BH)+SUMIF('Other Pharma &amp; Health Products'!$C:$C,$B225,'Other Pharma &amp; Health Products'!BH:BH)+SUMIF('PSM Costs'!$C:$C,$B225,'PSM Costs'!BH:BH)&gt;0,SUMIF(Pharmaceuticals!$C:$C,$B225,Pharmaceuticals!BH:BH)+SUMIF('Health Products &amp; Equipment'!$C:$C,$B225,'Health Products &amp; Equipment'!BH:BH)+SUMIF('Other Pharma &amp; Health Products'!$C:$C,$B225,'Other Pharma &amp; Health Products'!BH:BH)+SUMIF('PSM Costs'!$C:$C,$B225,'PSM Costs'!BH:BH),"")</f>
        <v/>
      </c>
      <c r="O225" s="182" t="str">
        <f t="shared" ca="1" si="18"/>
        <v/>
      </c>
      <c r="P225" s="123" t="str">
        <f ca="1">IF(SUMIF(Pharmaceuticals!$C:$C,$B225,Pharmaceuticals!BT:BT)+SUMIF('Health Products &amp; Equipment'!$C:$C,$B225,'Health Products &amp; Equipment'!BT:BT)+SUMIF('Other Pharma &amp; Health Products'!$C:$C,$B225,'Other Pharma &amp; Health Products'!BT:BT)+SUMIF('PSM Costs'!$C:$C,$B225,'PSM Costs'!BT:BT)&gt;0,SUMIF(Pharmaceuticals!$C:$C,$B225,Pharmaceuticals!BT:BT)+SUMIF('Health Products &amp; Equipment'!$C:$C,$B225,'Health Products &amp; Equipment'!BT:BT)+SUMIF('Other Pharma &amp; Health Products'!$C:$C,$B225,'Other Pharma &amp; Health Products'!BT:BT)+SUMIF('PSM Costs'!$C:$C,$B225,'PSM Costs'!BT:BT),"")</f>
        <v/>
      </c>
      <c r="Q225" s="123" t="str">
        <f ca="1">IF(SUMIF(Pharmaceuticals!$C:$C,$B225,Pharmaceuticals!BU:BU)+SUMIF('Health Products &amp; Equipment'!$C:$C,$B225,'Health Products &amp; Equipment'!BU:BU)+SUMIF('Other Pharma &amp; Health Products'!$C:$C,$B225,'Other Pharma &amp; Health Products'!BU:BU)+SUMIF('PSM Costs'!$C:$C,$B225,'PSM Costs'!BU:BU)&gt;0,SUMIF(Pharmaceuticals!$C:$C,$B225,Pharmaceuticals!BU:BU)+SUMIF('Health Products &amp; Equipment'!$C:$C,$B225,'Health Products &amp; Equipment'!BU:BU)+SUMIF('Other Pharma &amp; Health Products'!$C:$C,$B225,'Other Pharma &amp; Health Products'!BU:BU)+SUMIF('PSM Costs'!$C:$C,$B225,'PSM Costs'!BU:BU),"")</f>
        <v/>
      </c>
      <c r="R225" s="176" t="str">
        <f t="shared" ca="1" si="19"/>
        <v/>
      </c>
    </row>
    <row r="226" spans="1:18" ht="13.5" hidden="1" customHeight="1" x14ac:dyDescent="0.2">
      <c r="A226" s="107">
        <v>219</v>
      </c>
      <c r="B226" s="107" t="str">
        <f ca="1">IFERROR(VLOOKUP(A226,'Rank unique CI-Prod-Spec'!I:J,2,FALSE),"")</f>
        <v/>
      </c>
      <c r="C226" s="122" t="str">
        <f ca="1">IFERROR(VLOOKUP(LEFT(B226,FIND("--",B226)-1),CatCostInp!D:E,2,FALSE),"")</f>
        <v/>
      </c>
      <c r="D226" s="122" t="str">
        <f ca="1">IFERROR(INDIRECT(ADDRESS(MATCH(VALUE(MID(B226,FIND("--",B226)+2,FIND("---",B226)-FIND("--",B226)-2)),CatProd!G:G,0),2,1,1,"CatProd")),"")</f>
        <v/>
      </c>
      <c r="E226" s="122" t="str">
        <f ca="1">IFERROR(INDIRECT(ADDRESS(MATCH(VALUE(RIGHT(B226,LEN(B226)-FIND("---",B226)-2)),CatProdSpec!I:I,0),3,1,1,"CatProdSpec")),"")</f>
        <v/>
      </c>
      <c r="F226" s="181" t="str">
        <f t="shared" ca="1" si="15"/>
        <v/>
      </c>
      <c r="G226" s="176" t="str">
        <f ca="1">IF(SUMIF(Pharmaceuticals!$C:$C,$B226,Pharmaceuticals!AG:AG)+SUMIF('Health Products &amp; Equipment'!$C:$C,$B226,'Health Products &amp; Equipment'!AG:AG)+SUMIF('Other Pharma &amp; Health Products'!$C:$C,$B226,'Other Pharma &amp; Health Products'!AG:AG)+SUMIF('PSM Costs'!$C:$C,$B226,'PSM Costs'!AG:AG)&gt;0,SUMIF(Pharmaceuticals!$C:$C,$B226,Pharmaceuticals!AG:AG)+SUMIF('Health Products &amp; Equipment'!$C:$C,$B226,'Health Products &amp; Equipment'!AG:AG)+SUMIF('Other Pharma &amp; Health Products'!$C:$C,$B226,'Other Pharma &amp; Health Products'!AG:AG)+SUMIF('PSM Costs'!$C:$C,$B226,'PSM Costs'!AG:AG),"")</f>
        <v/>
      </c>
      <c r="H226" s="176" t="str">
        <f ca="1">IF(SUMIF(Pharmaceuticals!$C:$C,$B226,Pharmaceuticals!AH:AH)+SUMIF('Health Products &amp; Equipment'!$C:$C,$B226,'Health Products &amp; Equipment'!AH:AH)+SUMIF('Other Pharma &amp; Health Products'!$C:$C,$B226,'Other Pharma &amp; Health Products'!AH:AH)+SUMIF('PSM Costs'!$C:$C,$B226,'PSM Costs'!AH:AH)&gt;0,SUMIF(Pharmaceuticals!$C:$C,$B226,Pharmaceuticals!AH:AH)+SUMIF('Health Products &amp; Equipment'!$C:$C,$B226,'Health Products &amp; Equipment'!AH:AH)+SUMIF('Other Pharma &amp; Health Products'!$C:$C,$B226,'Other Pharma &amp; Health Products'!AH:AH)+SUMIF('PSM Costs'!$C:$C,$B226,'PSM Costs'!AH:AH),"")</f>
        <v/>
      </c>
      <c r="I226" s="182" t="str">
        <f t="shared" ca="1" si="16"/>
        <v/>
      </c>
      <c r="J226" s="123" t="str">
        <f ca="1">IF(SUMIF(Pharmaceuticals!$C:$C,$B226,Pharmaceuticals!AT:AT)+SUMIF('Health Products &amp; Equipment'!$C:$C,$B226,'Health Products &amp; Equipment'!AT:AT)+SUMIF('Other Pharma &amp; Health Products'!$C:$C,$B226,'Other Pharma &amp; Health Products'!AT:AT)+SUMIF('PSM Costs'!$C:$C,$B226,'PSM Costs'!AT:AT)&gt;0,SUMIF(Pharmaceuticals!$C:$C,$B226,Pharmaceuticals!AT:AT)+SUMIF('Health Products &amp; Equipment'!$C:$C,$B226,'Health Products &amp; Equipment'!AT:AT)+SUMIF('Other Pharma &amp; Health Products'!$C:$C,$B226,'Other Pharma &amp; Health Products'!AT:AT)+SUMIF('PSM Costs'!$C:$C,$B226,'PSM Costs'!AT:AT),"")</f>
        <v/>
      </c>
      <c r="K226" s="123" t="str">
        <f ca="1">IF(SUMIF(Pharmaceuticals!$C:$C,$B226,Pharmaceuticals!AU:AU)+SUMIF('Health Products &amp; Equipment'!$C:$C,$B226,'Health Products &amp; Equipment'!AU:AU)+SUMIF('Other Pharma &amp; Health Products'!$C:$C,$B226,'Other Pharma &amp; Health Products'!AU:AU)+SUMIF('PSM Costs'!$C:$C,$B226,'PSM Costs'!AU:AU)&gt;0,SUMIF(Pharmaceuticals!$C:$C,$B226,Pharmaceuticals!AU:AU)+SUMIF('Health Products &amp; Equipment'!$C:$C,$B226,'Health Products &amp; Equipment'!AU:AU)+SUMIF('Other Pharma &amp; Health Products'!$C:$C,$B226,'Other Pharma &amp; Health Products'!AU:AU)+SUMIF('PSM Costs'!$C:$C,$B226,'PSM Costs'!AU:AU),"")</f>
        <v/>
      </c>
      <c r="L226" s="181" t="str">
        <f t="shared" ca="1" si="17"/>
        <v/>
      </c>
      <c r="M226" s="176" t="str">
        <f ca="1">IF(SUMIF(Pharmaceuticals!$C:$C,$B226,Pharmaceuticals!BG:BG)+SUMIF('Health Products &amp; Equipment'!$C:$C,$B226,'Health Products &amp; Equipment'!BG:BG)+SUMIF('Other Pharma &amp; Health Products'!$C:$C,$B226,'Other Pharma &amp; Health Products'!BG:BG)+SUMIF('PSM Costs'!$C:$C,$B226,'PSM Costs'!BG:BG)&gt;0,SUMIF(Pharmaceuticals!$C:$C,$B226,Pharmaceuticals!BG:BG)+SUMIF('Health Products &amp; Equipment'!$C:$C,$B226,'Health Products &amp; Equipment'!BG:BG)+SUMIF('Other Pharma &amp; Health Products'!$C:$C,$B226,'Other Pharma &amp; Health Products'!BG:BG)+SUMIF('PSM Costs'!$C:$C,$B226,'PSM Costs'!BG:BG),"")</f>
        <v/>
      </c>
      <c r="N226" s="176" t="str">
        <f ca="1">IF(SUMIF(Pharmaceuticals!$C:$C,$B226,Pharmaceuticals!BH:BH)+SUMIF('Health Products &amp; Equipment'!$C:$C,$B226,'Health Products &amp; Equipment'!BH:BH)+SUMIF('Other Pharma &amp; Health Products'!$C:$C,$B226,'Other Pharma &amp; Health Products'!BH:BH)+SUMIF('PSM Costs'!$C:$C,$B226,'PSM Costs'!BH:BH)&gt;0,SUMIF(Pharmaceuticals!$C:$C,$B226,Pharmaceuticals!BH:BH)+SUMIF('Health Products &amp; Equipment'!$C:$C,$B226,'Health Products &amp; Equipment'!BH:BH)+SUMIF('Other Pharma &amp; Health Products'!$C:$C,$B226,'Other Pharma &amp; Health Products'!BH:BH)+SUMIF('PSM Costs'!$C:$C,$B226,'PSM Costs'!BH:BH),"")</f>
        <v/>
      </c>
      <c r="O226" s="182" t="str">
        <f t="shared" ca="1" si="18"/>
        <v/>
      </c>
      <c r="P226" s="123" t="str">
        <f ca="1">IF(SUMIF(Pharmaceuticals!$C:$C,$B226,Pharmaceuticals!BT:BT)+SUMIF('Health Products &amp; Equipment'!$C:$C,$B226,'Health Products &amp; Equipment'!BT:BT)+SUMIF('Other Pharma &amp; Health Products'!$C:$C,$B226,'Other Pharma &amp; Health Products'!BT:BT)+SUMIF('PSM Costs'!$C:$C,$B226,'PSM Costs'!BT:BT)&gt;0,SUMIF(Pharmaceuticals!$C:$C,$B226,Pharmaceuticals!BT:BT)+SUMIF('Health Products &amp; Equipment'!$C:$C,$B226,'Health Products &amp; Equipment'!BT:BT)+SUMIF('Other Pharma &amp; Health Products'!$C:$C,$B226,'Other Pharma &amp; Health Products'!BT:BT)+SUMIF('PSM Costs'!$C:$C,$B226,'PSM Costs'!BT:BT),"")</f>
        <v/>
      </c>
      <c r="Q226" s="123" t="str">
        <f ca="1">IF(SUMIF(Pharmaceuticals!$C:$C,$B226,Pharmaceuticals!BU:BU)+SUMIF('Health Products &amp; Equipment'!$C:$C,$B226,'Health Products &amp; Equipment'!BU:BU)+SUMIF('Other Pharma &amp; Health Products'!$C:$C,$B226,'Other Pharma &amp; Health Products'!BU:BU)+SUMIF('PSM Costs'!$C:$C,$B226,'PSM Costs'!BU:BU)&gt;0,SUMIF(Pharmaceuticals!$C:$C,$B226,Pharmaceuticals!BU:BU)+SUMIF('Health Products &amp; Equipment'!$C:$C,$B226,'Health Products &amp; Equipment'!BU:BU)+SUMIF('Other Pharma &amp; Health Products'!$C:$C,$B226,'Other Pharma &amp; Health Products'!BU:BU)+SUMIF('PSM Costs'!$C:$C,$B226,'PSM Costs'!BU:BU),"")</f>
        <v/>
      </c>
      <c r="R226" s="176" t="str">
        <f t="shared" ca="1" si="19"/>
        <v/>
      </c>
    </row>
    <row r="227" spans="1:18" ht="13.5" hidden="1" customHeight="1" x14ac:dyDescent="0.2">
      <c r="A227" s="107">
        <v>220</v>
      </c>
      <c r="B227" s="107" t="str">
        <f ca="1">IFERROR(VLOOKUP(A227,'Rank unique CI-Prod-Spec'!I:J,2,FALSE),"")</f>
        <v/>
      </c>
      <c r="C227" s="122" t="str">
        <f ca="1">IFERROR(VLOOKUP(LEFT(B227,FIND("--",B227)-1),CatCostInp!D:E,2,FALSE),"")</f>
        <v/>
      </c>
      <c r="D227" s="122" t="str">
        <f ca="1">IFERROR(INDIRECT(ADDRESS(MATCH(VALUE(MID(B227,FIND("--",B227)+2,FIND("---",B227)-FIND("--",B227)-2)),CatProd!G:G,0),2,1,1,"CatProd")),"")</f>
        <v/>
      </c>
      <c r="E227" s="122" t="str">
        <f ca="1">IFERROR(INDIRECT(ADDRESS(MATCH(VALUE(RIGHT(B227,LEN(B227)-FIND("---",B227)-2)),CatProdSpec!I:I,0),3,1,1,"CatProdSpec")),"")</f>
        <v/>
      </c>
      <c r="F227" s="181" t="str">
        <f t="shared" ca="1" si="15"/>
        <v/>
      </c>
      <c r="G227" s="176" t="str">
        <f ca="1">IF(SUMIF(Pharmaceuticals!$C:$C,$B227,Pharmaceuticals!AG:AG)+SUMIF('Health Products &amp; Equipment'!$C:$C,$B227,'Health Products &amp; Equipment'!AG:AG)+SUMIF('Other Pharma &amp; Health Products'!$C:$C,$B227,'Other Pharma &amp; Health Products'!AG:AG)+SUMIF('PSM Costs'!$C:$C,$B227,'PSM Costs'!AG:AG)&gt;0,SUMIF(Pharmaceuticals!$C:$C,$B227,Pharmaceuticals!AG:AG)+SUMIF('Health Products &amp; Equipment'!$C:$C,$B227,'Health Products &amp; Equipment'!AG:AG)+SUMIF('Other Pharma &amp; Health Products'!$C:$C,$B227,'Other Pharma &amp; Health Products'!AG:AG)+SUMIF('PSM Costs'!$C:$C,$B227,'PSM Costs'!AG:AG),"")</f>
        <v/>
      </c>
      <c r="H227" s="176" t="str">
        <f ca="1">IF(SUMIF(Pharmaceuticals!$C:$C,$B227,Pharmaceuticals!AH:AH)+SUMIF('Health Products &amp; Equipment'!$C:$C,$B227,'Health Products &amp; Equipment'!AH:AH)+SUMIF('Other Pharma &amp; Health Products'!$C:$C,$B227,'Other Pharma &amp; Health Products'!AH:AH)+SUMIF('PSM Costs'!$C:$C,$B227,'PSM Costs'!AH:AH)&gt;0,SUMIF(Pharmaceuticals!$C:$C,$B227,Pharmaceuticals!AH:AH)+SUMIF('Health Products &amp; Equipment'!$C:$C,$B227,'Health Products &amp; Equipment'!AH:AH)+SUMIF('Other Pharma &amp; Health Products'!$C:$C,$B227,'Other Pharma &amp; Health Products'!AH:AH)+SUMIF('PSM Costs'!$C:$C,$B227,'PSM Costs'!AH:AH),"")</f>
        <v/>
      </c>
      <c r="I227" s="182" t="str">
        <f t="shared" ca="1" si="16"/>
        <v/>
      </c>
      <c r="J227" s="123" t="str">
        <f ca="1">IF(SUMIF(Pharmaceuticals!$C:$C,$B227,Pharmaceuticals!AT:AT)+SUMIF('Health Products &amp; Equipment'!$C:$C,$B227,'Health Products &amp; Equipment'!AT:AT)+SUMIF('Other Pharma &amp; Health Products'!$C:$C,$B227,'Other Pharma &amp; Health Products'!AT:AT)+SUMIF('PSM Costs'!$C:$C,$B227,'PSM Costs'!AT:AT)&gt;0,SUMIF(Pharmaceuticals!$C:$C,$B227,Pharmaceuticals!AT:AT)+SUMIF('Health Products &amp; Equipment'!$C:$C,$B227,'Health Products &amp; Equipment'!AT:AT)+SUMIF('Other Pharma &amp; Health Products'!$C:$C,$B227,'Other Pharma &amp; Health Products'!AT:AT)+SUMIF('PSM Costs'!$C:$C,$B227,'PSM Costs'!AT:AT),"")</f>
        <v/>
      </c>
      <c r="K227" s="123" t="str">
        <f ca="1">IF(SUMIF(Pharmaceuticals!$C:$C,$B227,Pharmaceuticals!AU:AU)+SUMIF('Health Products &amp; Equipment'!$C:$C,$B227,'Health Products &amp; Equipment'!AU:AU)+SUMIF('Other Pharma &amp; Health Products'!$C:$C,$B227,'Other Pharma &amp; Health Products'!AU:AU)+SUMIF('PSM Costs'!$C:$C,$B227,'PSM Costs'!AU:AU)&gt;0,SUMIF(Pharmaceuticals!$C:$C,$B227,Pharmaceuticals!AU:AU)+SUMIF('Health Products &amp; Equipment'!$C:$C,$B227,'Health Products &amp; Equipment'!AU:AU)+SUMIF('Other Pharma &amp; Health Products'!$C:$C,$B227,'Other Pharma &amp; Health Products'!AU:AU)+SUMIF('PSM Costs'!$C:$C,$B227,'PSM Costs'!AU:AU),"")</f>
        <v/>
      </c>
      <c r="L227" s="181" t="str">
        <f t="shared" ca="1" si="17"/>
        <v/>
      </c>
      <c r="M227" s="176" t="str">
        <f ca="1">IF(SUMIF(Pharmaceuticals!$C:$C,$B227,Pharmaceuticals!BG:BG)+SUMIF('Health Products &amp; Equipment'!$C:$C,$B227,'Health Products &amp; Equipment'!BG:BG)+SUMIF('Other Pharma &amp; Health Products'!$C:$C,$B227,'Other Pharma &amp; Health Products'!BG:BG)+SUMIF('PSM Costs'!$C:$C,$B227,'PSM Costs'!BG:BG)&gt;0,SUMIF(Pharmaceuticals!$C:$C,$B227,Pharmaceuticals!BG:BG)+SUMIF('Health Products &amp; Equipment'!$C:$C,$B227,'Health Products &amp; Equipment'!BG:BG)+SUMIF('Other Pharma &amp; Health Products'!$C:$C,$B227,'Other Pharma &amp; Health Products'!BG:BG)+SUMIF('PSM Costs'!$C:$C,$B227,'PSM Costs'!BG:BG),"")</f>
        <v/>
      </c>
      <c r="N227" s="176" t="str">
        <f ca="1">IF(SUMIF(Pharmaceuticals!$C:$C,$B227,Pharmaceuticals!BH:BH)+SUMIF('Health Products &amp; Equipment'!$C:$C,$B227,'Health Products &amp; Equipment'!BH:BH)+SUMIF('Other Pharma &amp; Health Products'!$C:$C,$B227,'Other Pharma &amp; Health Products'!BH:BH)+SUMIF('PSM Costs'!$C:$C,$B227,'PSM Costs'!BH:BH)&gt;0,SUMIF(Pharmaceuticals!$C:$C,$B227,Pharmaceuticals!BH:BH)+SUMIF('Health Products &amp; Equipment'!$C:$C,$B227,'Health Products &amp; Equipment'!BH:BH)+SUMIF('Other Pharma &amp; Health Products'!$C:$C,$B227,'Other Pharma &amp; Health Products'!BH:BH)+SUMIF('PSM Costs'!$C:$C,$B227,'PSM Costs'!BH:BH),"")</f>
        <v/>
      </c>
      <c r="O227" s="182" t="str">
        <f t="shared" ca="1" si="18"/>
        <v/>
      </c>
      <c r="P227" s="123" t="str">
        <f ca="1">IF(SUMIF(Pharmaceuticals!$C:$C,$B227,Pharmaceuticals!BT:BT)+SUMIF('Health Products &amp; Equipment'!$C:$C,$B227,'Health Products &amp; Equipment'!BT:BT)+SUMIF('Other Pharma &amp; Health Products'!$C:$C,$B227,'Other Pharma &amp; Health Products'!BT:BT)+SUMIF('PSM Costs'!$C:$C,$B227,'PSM Costs'!BT:BT)&gt;0,SUMIF(Pharmaceuticals!$C:$C,$B227,Pharmaceuticals!BT:BT)+SUMIF('Health Products &amp; Equipment'!$C:$C,$B227,'Health Products &amp; Equipment'!BT:BT)+SUMIF('Other Pharma &amp; Health Products'!$C:$C,$B227,'Other Pharma &amp; Health Products'!BT:BT)+SUMIF('PSM Costs'!$C:$C,$B227,'PSM Costs'!BT:BT),"")</f>
        <v/>
      </c>
      <c r="Q227" s="123" t="str">
        <f ca="1">IF(SUMIF(Pharmaceuticals!$C:$C,$B227,Pharmaceuticals!BU:BU)+SUMIF('Health Products &amp; Equipment'!$C:$C,$B227,'Health Products &amp; Equipment'!BU:BU)+SUMIF('Other Pharma &amp; Health Products'!$C:$C,$B227,'Other Pharma &amp; Health Products'!BU:BU)+SUMIF('PSM Costs'!$C:$C,$B227,'PSM Costs'!BU:BU)&gt;0,SUMIF(Pharmaceuticals!$C:$C,$B227,Pharmaceuticals!BU:BU)+SUMIF('Health Products &amp; Equipment'!$C:$C,$B227,'Health Products &amp; Equipment'!BU:BU)+SUMIF('Other Pharma &amp; Health Products'!$C:$C,$B227,'Other Pharma &amp; Health Products'!BU:BU)+SUMIF('PSM Costs'!$C:$C,$B227,'PSM Costs'!BU:BU),"")</f>
        <v/>
      </c>
      <c r="R227" s="176" t="str">
        <f t="shared" ca="1" si="19"/>
        <v/>
      </c>
    </row>
    <row r="228" spans="1:18" ht="13.5" hidden="1" customHeight="1" x14ac:dyDescent="0.2">
      <c r="A228" s="107">
        <v>221</v>
      </c>
      <c r="B228" s="107" t="str">
        <f ca="1">IFERROR(VLOOKUP(A228,'Rank unique CI-Prod-Spec'!I:J,2,FALSE),"")</f>
        <v/>
      </c>
      <c r="C228" s="122" t="str">
        <f ca="1">IFERROR(VLOOKUP(LEFT(B228,FIND("--",B228)-1),CatCostInp!D:E,2,FALSE),"")</f>
        <v/>
      </c>
      <c r="D228" s="122" t="str">
        <f ca="1">IFERROR(INDIRECT(ADDRESS(MATCH(VALUE(MID(B228,FIND("--",B228)+2,FIND("---",B228)-FIND("--",B228)-2)),CatProd!G:G,0),2,1,1,"CatProd")),"")</f>
        <v/>
      </c>
      <c r="E228" s="122" t="str">
        <f ca="1">IFERROR(INDIRECT(ADDRESS(MATCH(VALUE(RIGHT(B228,LEN(B228)-FIND("---",B228)-2)),CatProdSpec!I:I,0),3,1,1,"CatProdSpec")),"")</f>
        <v/>
      </c>
      <c r="F228" s="181" t="str">
        <f t="shared" ca="1" si="15"/>
        <v/>
      </c>
      <c r="G228" s="176" t="str">
        <f ca="1">IF(SUMIF(Pharmaceuticals!$C:$C,$B228,Pharmaceuticals!AG:AG)+SUMIF('Health Products &amp; Equipment'!$C:$C,$B228,'Health Products &amp; Equipment'!AG:AG)+SUMIF('Other Pharma &amp; Health Products'!$C:$C,$B228,'Other Pharma &amp; Health Products'!AG:AG)+SUMIF('PSM Costs'!$C:$C,$B228,'PSM Costs'!AG:AG)&gt;0,SUMIF(Pharmaceuticals!$C:$C,$B228,Pharmaceuticals!AG:AG)+SUMIF('Health Products &amp; Equipment'!$C:$C,$B228,'Health Products &amp; Equipment'!AG:AG)+SUMIF('Other Pharma &amp; Health Products'!$C:$C,$B228,'Other Pharma &amp; Health Products'!AG:AG)+SUMIF('PSM Costs'!$C:$C,$B228,'PSM Costs'!AG:AG),"")</f>
        <v/>
      </c>
      <c r="H228" s="176" t="str">
        <f ca="1">IF(SUMIF(Pharmaceuticals!$C:$C,$B228,Pharmaceuticals!AH:AH)+SUMIF('Health Products &amp; Equipment'!$C:$C,$B228,'Health Products &amp; Equipment'!AH:AH)+SUMIF('Other Pharma &amp; Health Products'!$C:$C,$B228,'Other Pharma &amp; Health Products'!AH:AH)+SUMIF('PSM Costs'!$C:$C,$B228,'PSM Costs'!AH:AH)&gt;0,SUMIF(Pharmaceuticals!$C:$C,$B228,Pharmaceuticals!AH:AH)+SUMIF('Health Products &amp; Equipment'!$C:$C,$B228,'Health Products &amp; Equipment'!AH:AH)+SUMIF('Other Pharma &amp; Health Products'!$C:$C,$B228,'Other Pharma &amp; Health Products'!AH:AH)+SUMIF('PSM Costs'!$C:$C,$B228,'PSM Costs'!AH:AH),"")</f>
        <v/>
      </c>
      <c r="I228" s="182" t="str">
        <f t="shared" ca="1" si="16"/>
        <v/>
      </c>
      <c r="J228" s="123" t="str">
        <f ca="1">IF(SUMIF(Pharmaceuticals!$C:$C,$B228,Pharmaceuticals!AT:AT)+SUMIF('Health Products &amp; Equipment'!$C:$C,$B228,'Health Products &amp; Equipment'!AT:AT)+SUMIF('Other Pharma &amp; Health Products'!$C:$C,$B228,'Other Pharma &amp; Health Products'!AT:AT)+SUMIF('PSM Costs'!$C:$C,$B228,'PSM Costs'!AT:AT)&gt;0,SUMIF(Pharmaceuticals!$C:$C,$B228,Pharmaceuticals!AT:AT)+SUMIF('Health Products &amp; Equipment'!$C:$C,$B228,'Health Products &amp; Equipment'!AT:AT)+SUMIF('Other Pharma &amp; Health Products'!$C:$C,$B228,'Other Pharma &amp; Health Products'!AT:AT)+SUMIF('PSM Costs'!$C:$C,$B228,'PSM Costs'!AT:AT),"")</f>
        <v/>
      </c>
      <c r="K228" s="123" t="str">
        <f ca="1">IF(SUMIF(Pharmaceuticals!$C:$C,$B228,Pharmaceuticals!AU:AU)+SUMIF('Health Products &amp; Equipment'!$C:$C,$B228,'Health Products &amp; Equipment'!AU:AU)+SUMIF('Other Pharma &amp; Health Products'!$C:$C,$B228,'Other Pharma &amp; Health Products'!AU:AU)+SUMIF('PSM Costs'!$C:$C,$B228,'PSM Costs'!AU:AU)&gt;0,SUMIF(Pharmaceuticals!$C:$C,$B228,Pharmaceuticals!AU:AU)+SUMIF('Health Products &amp; Equipment'!$C:$C,$B228,'Health Products &amp; Equipment'!AU:AU)+SUMIF('Other Pharma &amp; Health Products'!$C:$C,$B228,'Other Pharma &amp; Health Products'!AU:AU)+SUMIF('PSM Costs'!$C:$C,$B228,'PSM Costs'!AU:AU),"")</f>
        <v/>
      </c>
      <c r="L228" s="181" t="str">
        <f t="shared" ca="1" si="17"/>
        <v/>
      </c>
      <c r="M228" s="176" t="str">
        <f ca="1">IF(SUMIF(Pharmaceuticals!$C:$C,$B228,Pharmaceuticals!BG:BG)+SUMIF('Health Products &amp; Equipment'!$C:$C,$B228,'Health Products &amp; Equipment'!BG:BG)+SUMIF('Other Pharma &amp; Health Products'!$C:$C,$B228,'Other Pharma &amp; Health Products'!BG:BG)+SUMIF('PSM Costs'!$C:$C,$B228,'PSM Costs'!BG:BG)&gt;0,SUMIF(Pharmaceuticals!$C:$C,$B228,Pharmaceuticals!BG:BG)+SUMIF('Health Products &amp; Equipment'!$C:$C,$B228,'Health Products &amp; Equipment'!BG:BG)+SUMIF('Other Pharma &amp; Health Products'!$C:$C,$B228,'Other Pharma &amp; Health Products'!BG:BG)+SUMIF('PSM Costs'!$C:$C,$B228,'PSM Costs'!BG:BG),"")</f>
        <v/>
      </c>
      <c r="N228" s="176" t="str">
        <f ca="1">IF(SUMIF(Pharmaceuticals!$C:$C,$B228,Pharmaceuticals!BH:BH)+SUMIF('Health Products &amp; Equipment'!$C:$C,$B228,'Health Products &amp; Equipment'!BH:BH)+SUMIF('Other Pharma &amp; Health Products'!$C:$C,$B228,'Other Pharma &amp; Health Products'!BH:BH)+SUMIF('PSM Costs'!$C:$C,$B228,'PSM Costs'!BH:BH)&gt;0,SUMIF(Pharmaceuticals!$C:$C,$B228,Pharmaceuticals!BH:BH)+SUMIF('Health Products &amp; Equipment'!$C:$C,$B228,'Health Products &amp; Equipment'!BH:BH)+SUMIF('Other Pharma &amp; Health Products'!$C:$C,$B228,'Other Pharma &amp; Health Products'!BH:BH)+SUMIF('PSM Costs'!$C:$C,$B228,'PSM Costs'!BH:BH),"")</f>
        <v/>
      </c>
      <c r="O228" s="182" t="str">
        <f t="shared" ca="1" si="18"/>
        <v/>
      </c>
      <c r="P228" s="123" t="str">
        <f ca="1">IF(SUMIF(Pharmaceuticals!$C:$C,$B228,Pharmaceuticals!BT:BT)+SUMIF('Health Products &amp; Equipment'!$C:$C,$B228,'Health Products &amp; Equipment'!BT:BT)+SUMIF('Other Pharma &amp; Health Products'!$C:$C,$B228,'Other Pharma &amp; Health Products'!BT:BT)+SUMIF('PSM Costs'!$C:$C,$B228,'PSM Costs'!BT:BT)&gt;0,SUMIF(Pharmaceuticals!$C:$C,$B228,Pharmaceuticals!BT:BT)+SUMIF('Health Products &amp; Equipment'!$C:$C,$B228,'Health Products &amp; Equipment'!BT:BT)+SUMIF('Other Pharma &amp; Health Products'!$C:$C,$B228,'Other Pharma &amp; Health Products'!BT:BT)+SUMIF('PSM Costs'!$C:$C,$B228,'PSM Costs'!BT:BT),"")</f>
        <v/>
      </c>
      <c r="Q228" s="123" t="str">
        <f ca="1">IF(SUMIF(Pharmaceuticals!$C:$C,$B228,Pharmaceuticals!BU:BU)+SUMIF('Health Products &amp; Equipment'!$C:$C,$B228,'Health Products &amp; Equipment'!BU:BU)+SUMIF('Other Pharma &amp; Health Products'!$C:$C,$B228,'Other Pharma &amp; Health Products'!BU:BU)+SUMIF('PSM Costs'!$C:$C,$B228,'PSM Costs'!BU:BU)&gt;0,SUMIF(Pharmaceuticals!$C:$C,$B228,Pharmaceuticals!BU:BU)+SUMIF('Health Products &amp; Equipment'!$C:$C,$B228,'Health Products &amp; Equipment'!BU:BU)+SUMIF('Other Pharma &amp; Health Products'!$C:$C,$B228,'Other Pharma &amp; Health Products'!BU:BU)+SUMIF('PSM Costs'!$C:$C,$B228,'PSM Costs'!BU:BU),"")</f>
        <v/>
      </c>
      <c r="R228" s="176" t="str">
        <f t="shared" ca="1" si="19"/>
        <v/>
      </c>
    </row>
    <row r="229" spans="1:18" ht="13.5" hidden="1" customHeight="1" x14ac:dyDescent="0.2">
      <c r="A229" s="107">
        <v>222</v>
      </c>
      <c r="B229" s="107" t="str">
        <f ca="1">IFERROR(VLOOKUP(A229,'Rank unique CI-Prod-Spec'!I:J,2,FALSE),"")</f>
        <v/>
      </c>
      <c r="C229" s="122" t="str">
        <f ca="1">IFERROR(VLOOKUP(LEFT(B229,FIND("--",B229)-1),CatCostInp!D:E,2,FALSE),"")</f>
        <v/>
      </c>
      <c r="D229" s="122" t="str">
        <f ca="1">IFERROR(INDIRECT(ADDRESS(MATCH(VALUE(MID(B229,FIND("--",B229)+2,FIND("---",B229)-FIND("--",B229)-2)),CatProd!G:G,0),2,1,1,"CatProd")),"")</f>
        <v/>
      </c>
      <c r="E229" s="122" t="str">
        <f ca="1">IFERROR(INDIRECT(ADDRESS(MATCH(VALUE(RIGHT(B229,LEN(B229)-FIND("---",B229)-2)),CatProdSpec!I:I,0),3,1,1,"CatProdSpec")),"")</f>
        <v/>
      </c>
      <c r="F229" s="181" t="str">
        <f t="shared" ca="1" si="15"/>
        <v/>
      </c>
      <c r="G229" s="176" t="str">
        <f ca="1">IF(SUMIF(Pharmaceuticals!$C:$C,$B229,Pharmaceuticals!AG:AG)+SUMIF('Health Products &amp; Equipment'!$C:$C,$B229,'Health Products &amp; Equipment'!AG:AG)+SUMIF('Other Pharma &amp; Health Products'!$C:$C,$B229,'Other Pharma &amp; Health Products'!AG:AG)+SUMIF('PSM Costs'!$C:$C,$B229,'PSM Costs'!AG:AG)&gt;0,SUMIF(Pharmaceuticals!$C:$C,$B229,Pharmaceuticals!AG:AG)+SUMIF('Health Products &amp; Equipment'!$C:$C,$B229,'Health Products &amp; Equipment'!AG:AG)+SUMIF('Other Pharma &amp; Health Products'!$C:$C,$B229,'Other Pharma &amp; Health Products'!AG:AG)+SUMIF('PSM Costs'!$C:$C,$B229,'PSM Costs'!AG:AG),"")</f>
        <v/>
      </c>
      <c r="H229" s="176" t="str">
        <f ca="1">IF(SUMIF(Pharmaceuticals!$C:$C,$B229,Pharmaceuticals!AH:AH)+SUMIF('Health Products &amp; Equipment'!$C:$C,$B229,'Health Products &amp; Equipment'!AH:AH)+SUMIF('Other Pharma &amp; Health Products'!$C:$C,$B229,'Other Pharma &amp; Health Products'!AH:AH)+SUMIF('PSM Costs'!$C:$C,$B229,'PSM Costs'!AH:AH)&gt;0,SUMIF(Pharmaceuticals!$C:$C,$B229,Pharmaceuticals!AH:AH)+SUMIF('Health Products &amp; Equipment'!$C:$C,$B229,'Health Products &amp; Equipment'!AH:AH)+SUMIF('Other Pharma &amp; Health Products'!$C:$C,$B229,'Other Pharma &amp; Health Products'!AH:AH)+SUMIF('PSM Costs'!$C:$C,$B229,'PSM Costs'!AH:AH),"")</f>
        <v/>
      </c>
      <c r="I229" s="182" t="str">
        <f t="shared" ca="1" si="16"/>
        <v/>
      </c>
      <c r="J229" s="123" t="str">
        <f ca="1">IF(SUMIF(Pharmaceuticals!$C:$C,$B229,Pharmaceuticals!AT:AT)+SUMIF('Health Products &amp; Equipment'!$C:$C,$B229,'Health Products &amp; Equipment'!AT:AT)+SUMIF('Other Pharma &amp; Health Products'!$C:$C,$B229,'Other Pharma &amp; Health Products'!AT:AT)+SUMIF('PSM Costs'!$C:$C,$B229,'PSM Costs'!AT:AT)&gt;0,SUMIF(Pharmaceuticals!$C:$C,$B229,Pharmaceuticals!AT:AT)+SUMIF('Health Products &amp; Equipment'!$C:$C,$B229,'Health Products &amp; Equipment'!AT:AT)+SUMIF('Other Pharma &amp; Health Products'!$C:$C,$B229,'Other Pharma &amp; Health Products'!AT:AT)+SUMIF('PSM Costs'!$C:$C,$B229,'PSM Costs'!AT:AT),"")</f>
        <v/>
      </c>
      <c r="K229" s="123" t="str">
        <f ca="1">IF(SUMIF(Pharmaceuticals!$C:$C,$B229,Pharmaceuticals!AU:AU)+SUMIF('Health Products &amp; Equipment'!$C:$C,$B229,'Health Products &amp; Equipment'!AU:AU)+SUMIF('Other Pharma &amp; Health Products'!$C:$C,$B229,'Other Pharma &amp; Health Products'!AU:AU)+SUMIF('PSM Costs'!$C:$C,$B229,'PSM Costs'!AU:AU)&gt;0,SUMIF(Pharmaceuticals!$C:$C,$B229,Pharmaceuticals!AU:AU)+SUMIF('Health Products &amp; Equipment'!$C:$C,$B229,'Health Products &amp; Equipment'!AU:AU)+SUMIF('Other Pharma &amp; Health Products'!$C:$C,$B229,'Other Pharma &amp; Health Products'!AU:AU)+SUMIF('PSM Costs'!$C:$C,$B229,'PSM Costs'!AU:AU),"")</f>
        <v/>
      </c>
      <c r="L229" s="181" t="str">
        <f t="shared" ca="1" si="17"/>
        <v/>
      </c>
      <c r="M229" s="176" t="str">
        <f ca="1">IF(SUMIF(Pharmaceuticals!$C:$C,$B229,Pharmaceuticals!BG:BG)+SUMIF('Health Products &amp; Equipment'!$C:$C,$B229,'Health Products &amp; Equipment'!BG:BG)+SUMIF('Other Pharma &amp; Health Products'!$C:$C,$B229,'Other Pharma &amp; Health Products'!BG:BG)+SUMIF('PSM Costs'!$C:$C,$B229,'PSM Costs'!BG:BG)&gt;0,SUMIF(Pharmaceuticals!$C:$C,$B229,Pharmaceuticals!BG:BG)+SUMIF('Health Products &amp; Equipment'!$C:$C,$B229,'Health Products &amp; Equipment'!BG:BG)+SUMIF('Other Pharma &amp; Health Products'!$C:$C,$B229,'Other Pharma &amp; Health Products'!BG:BG)+SUMIF('PSM Costs'!$C:$C,$B229,'PSM Costs'!BG:BG),"")</f>
        <v/>
      </c>
      <c r="N229" s="176" t="str">
        <f ca="1">IF(SUMIF(Pharmaceuticals!$C:$C,$B229,Pharmaceuticals!BH:BH)+SUMIF('Health Products &amp; Equipment'!$C:$C,$B229,'Health Products &amp; Equipment'!BH:BH)+SUMIF('Other Pharma &amp; Health Products'!$C:$C,$B229,'Other Pharma &amp; Health Products'!BH:BH)+SUMIF('PSM Costs'!$C:$C,$B229,'PSM Costs'!BH:BH)&gt;0,SUMIF(Pharmaceuticals!$C:$C,$B229,Pharmaceuticals!BH:BH)+SUMIF('Health Products &amp; Equipment'!$C:$C,$B229,'Health Products &amp; Equipment'!BH:BH)+SUMIF('Other Pharma &amp; Health Products'!$C:$C,$B229,'Other Pharma &amp; Health Products'!BH:BH)+SUMIF('PSM Costs'!$C:$C,$B229,'PSM Costs'!BH:BH),"")</f>
        <v/>
      </c>
      <c r="O229" s="182" t="str">
        <f t="shared" ca="1" si="18"/>
        <v/>
      </c>
      <c r="P229" s="123" t="str">
        <f ca="1">IF(SUMIF(Pharmaceuticals!$C:$C,$B229,Pharmaceuticals!BT:BT)+SUMIF('Health Products &amp; Equipment'!$C:$C,$B229,'Health Products &amp; Equipment'!BT:BT)+SUMIF('Other Pharma &amp; Health Products'!$C:$C,$B229,'Other Pharma &amp; Health Products'!BT:BT)+SUMIF('PSM Costs'!$C:$C,$B229,'PSM Costs'!BT:BT)&gt;0,SUMIF(Pharmaceuticals!$C:$C,$B229,Pharmaceuticals!BT:BT)+SUMIF('Health Products &amp; Equipment'!$C:$C,$B229,'Health Products &amp; Equipment'!BT:BT)+SUMIF('Other Pharma &amp; Health Products'!$C:$C,$B229,'Other Pharma &amp; Health Products'!BT:BT)+SUMIF('PSM Costs'!$C:$C,$B229,'PSM Costs'!BT:BT),"")</f>
        <v/>
      </c>
      <c r="Q229" s="123" t="str">
        <f ca="1">IF(SUMIF(Pharmaceuticals!$C:$C,$B229,Pharmaceuticals!BU:BU)+SUMIF('Health Products &amp; Equipment'!$C:$C,$B229,'Health Products &amp; Equipment'!BU:BU)+SUMIF('Other Pharma &amp; Health Products'!$C:$C,$B229,'Other Pharma &amp; Health Products'!BU:BU)+SUMIF('PSM Costs'!$C:$C,$B229,'PSM Costs'!BU:BU)&gt;0,SUMIF(Pharmaceuticals!$C:$C,$B229,Pharmaceuticals!BU:BU)+SUMIF('Health Products &amp; Equipment'!$C:$C,$B229,'Health Products &amp; Equipment'!BU:BU)+SUMIF('Other Pharma &amp; Health Products'!$C:$C,$B229,'Other Pharma &amp; Health Products'!BU:BU)+SUMIF('PSM Costs'!$C:$C,$B229,'PSM Costs'!BU:BU),"")</f>
        <v/>
      </c>
      <c r="R229" s="176" t="str">
        <f t="shared" ca="1" si="19"/>
        <v/>
      </c>
    </row>
    <row r="230" spans="1:18" ht="13.5" hidden="1" customHeight="1" x14ac:dyDescent="0.2">
      <c r="A230" s="107">
        <v>223</v>
      </c>
      <c r="B230" s="107" t="str">
        <f ca="1">IFERROR(VLOOKUP(A230,'Rank unique CI-Prod-Spec'!I:J,2,FALSE),"")</f>
        <v/>
      </c>
      <c r="C230" s="122" t="str">
        <f ca="1">IFERROR(VLOOKUP(LEFT(B230,FIND("--",B230)-1),CatCostInp!D:E,2,FALSE),"")</f>
        <v/>
      </c>
      <c r="D230" s="122" t="str">
        <f ca="1">IFERROR(INDIRECT(ADDRESS(MATCH(VALUE(MID(B230,FIND("--",B230)+2,FIND("---",B230)-FIND("--",B230)-2)),CatProd!G:G,0),2,1,1,"CatProd")),"")</f>
        <v/>
      </c>
      <c r="E230" s="122" t="str">
        <f ca="1">IFERROR(INDIRECT(ADDRESS(MATCH(VALUE(RIGHT(B230,LEN(B230)-FIND("---",B230)-2)),CatProdSpec!I:I,0),3,1,1,"CatProdSpec")),"")</f>
        <v/>
      </c>
      <c r="F230" s="181" t="str">
        <f t="shared" ca="1" si="15"/>
        <v/>
      </c>
      <c r="G230" s="176" t="str">
        <f ca="1">IF(SUMIF(Pharmaceuticals!$C:$C,$B230,Pharmaceuticals!AG:AG)+SUMIF('Health Products &amp; Equipment'!$C:$C,$B230,'Health Products &amp; Equipment'!AG:AG)+SUMIF('Other Pharma &amp; Health Products'!$C:$C,$B230,'Other Pharma &amp; Health Products'!AG:AG)+SUMIF('PSM Costs'!$C:$C,$B230,'PSM Costs'!AG:AG)&gt;0,SUMIF(Pharmaceuticals!$C:$C,$B230,Pharmaceuticals!AG:AG)+SUMIF('Health Products &amp; Equipment'!$C:$C,$B230,'Health Products &amp; Equipment'!AG:AG)+SUMIF('Other Pharma &amp; Health Products'!$C:$C,$B230,'Other Pharma &amp; Health Products'!AG:AG)+SUMIF('PSM Costs'!$C:$C,$B230,'PSM Costs'!AG:AG),"")</f>
        <v/>
      </c>
      <c r="H230" s="176" t="str">
        <f ca="1">IF(SUMIF(Pharmaceuticals!$C:$C,$B230,Pharmaceuticals!AH:AH)+SUMIF('Health Products &amp; Equipment'!$C:$C,$B230,'Health Products &amp; Equipment'!AH:AH)+SUMIF('Other Pharma &amp; Health Products'!$C:$C,$B230,'Other Pharma &amp; Health Products'!AH:AH)+SUMIF('PSM Costs'!$C:$C,$B230,'PSM Costs'!AH:AH)&gt;0,SUMIF(Pharmaceuticals!$C:$C,$B230,Pharmaceuticals!AH:AH)+SUMIF('Health Products &amp; Equipment'!$C:$C,$B230,'Health Products &amp; Equipment'!AH:AH)+SUMIF('Other Pharma &amp; Health Products'!$C:$C,$B230,'Other Pharma &amp; Health Products'!AH:AH)+SUMIF('PSM Costs'!$C:$C,$B230,'PSM Costs'!AH:AH),"")</f>
        <v/>
      </c>
      <c r="I230" s="182" t="str">
        <f t="shared" ca="1" si="16"/>
        <v/>
      </c>
      <c r="J230" s="123" t="str">
        <f ca="1">IF(SUMIF(Pharmaceuticals!$C:$C,$B230,Pharmaceuticals!AT:AT)+SUMIF('Health Products &amp; Equipment'!$C:$C,$B230,'Health Products &amp; Equipment'!AT:AT)+SUMIF('Other Pharma &amp; Health Products'!$C:$C,$B230,'Other Pharma &amp; Health Products'!AT:AT)+SUMIF('PSM Costs'!$C:$C,$B230,'PSM Costs'!AT:AT)&gt;0,SUMIF(Pharmaceuticals!$C:$C,$B230,Pharmaceuticals!AT:AT)+SUMIF('Health Products &amp; Equipment'!$C:$C,$B230,'Health Products &amp; Equipment'!AT:AT)+SUMIF('Other Pharma &amp; Health Products'!$C:$C,$B230,'Other Pharma &amp; Health Products'!AT:AT)+SUMIF('PSM Costs'!$C:$C,$B230,'PSM Costs'!AT:AT),"")</f>
        <v/>
      </c>
      <c r="K230" s="123" t="str">
        <f ca="1">IF(SUMIF(Pharmaceuticals!$C:$C,$B230,Pharmaceuticals!AU:AU)+SUMIF('Health Products &amp; Equipment'!$C:$C,$B230,'Health Products &amp; Equipment'!AU:AU)+SUMIF('Other Pharma &amp; Health Products'!$C:$C,$B230,'Other Pharma &amp; Health Products'!AU:AU)+SUMIF('PSM Costs'!$C:$C,$B230,'PSM Costs'!AU:AU)&gt;0,SUMIF(Pharmaceuticals!$C:$C,$B230,Pharmaceuticals!AU:AU)+SUMIF('Health Products &amp; Equipment'!$C:$C,$B230,'Health Products &amp; Equipment'!AU:AU)+SUMIF('Other Pharma &amp; Health Products'!$C:$C,$B230,'Other Pharma &amp; Health Products'!AU:AU)+SUMIF('PSM Costs'!$C:$C,$B230,'PSM Costs'!AU:AU),"")</f>
        <v/>
      </c>
      <c r="L230" s="181" t="str">
        <f t="shared" ca="1" si="17"/>
        <v/>
      </c>
      <c r="M230" s="176" t="str">
        <f ca="1">IF(SUMIF(Pharmaceuticals!$C:$C,$B230,Pharmaceuticals!BG:BG)+SUMIF('Health Products &amp; Equipment'!$C:$C,$B230,'Health Products &amp; Equipment'!BG:BG)+SUMIF('Other Pharma &amp; Health Products'!$C:$C,$B230,'Other Pharma &amp; Health Products'!BG:BG)+SUMIF('PSM Costs'!$C:$C,$B230,'PSM Costs'!BG:BG)&gt;0,SUMIF(Pharmaceuticals!$C:$C,$B230,Pharmaceuticals!BG:BG)+SUMIF('Health Products &amp; Equipment'!$C:$C,$B230,'Health Products &amp; Equipment'!BG:BG)+SUMIF('Other Pharma &amp; Health Products'!$C:$C,$B230,'Other Pharma &amp; Health Products'!BG:BG)+SUMIF('PSM Costs'!$C:$C,$B230,'PSM Costs'!BG:BG),"")</f>
        <v/>
      </c>
      <c r="N230" s="176" t="str">
        <f ca="1">IF(SUMIF(Pharmaceuticals!$C:$C,$B230,Pharmaceuticals!BH:BH)+SUMIF('Health Products &amp; Equipment'!$C:$C,$B230,'Health Products &amp; Equipment'!BH:BH)+SUMIF('Other Pharma &amp; Health Products'!$C:$C,$B230,'Other Pharma &amp; Health Products'!BH:BH)+SUMIF('PSM Costs'!$C:$C,$B230,'PSM Costs'!BH:BH)&gt;0,SUMIF(Pharmaceuticals!$C:$C,$B230,Pharmaceuticals!BH:BH)+SUMIF('Health Products &amp; Equipment'!$C:$C,$B230,'Health Products &amp; Equipment'!BH:BH)+SUMIF('Other Pharma &amp; Health Products'!$C:$C,$B230,'Other Pharma &amp; Health Products'!BH:BH)+SUMIF('PSM Costs'!$C:$C,$B230,'PSM Costs'!BH:BH),"")</f>
        <v/>
      </c>
      <c r="O230" s="182" t="str">
        <f t="shared" ca="1" si="18"/>
        <v/>
      </c>
      <c r="P230" s="123" t="str">
        <f ca="1">IF(SUMIF(Pharmaceuticals!$C:$C,$B230,Pharmaceuticals!BT:BT)+SUMIF('Health Products &amp; Equipment'!$C:$C,$B230,'Health Products &amp; Equipment'!BT:BT)+SUMIF('Other Pharma &amp; Health Products'!$C:$C,$B230,'Other Pharma &amp; Health Products'!BT:BT)+SUMIF('PSM Costs'!$C:$C,$B230,'PSM Costs'!BT:BT)&gt;0,SUMIF(Pharmaceuticals!$C:$C,$B230,Pharmaceuticals!BT:BT)+SUMIF('Health Products &amp; Equipment'!$C:$C,$B230,'Health Products &amp; Equipment'!BT:BT)+SUMIF('Other Pharma &amp; Health Products'!$C:$C,$B230,'Other Pharma &amp; Health Products'!BT:BT)+SUMIF('PSM Costs'!$C:$C,$B230,'PSM Costs'!BT:BT),"")</f>
        <v/>
      </c>
      <c r="Q230" s="123" t="str">
        <f ca="1">IF(SUMIF(Pharmaceuticals!$C:$C,$B230,Pharmaceuticals!BU:BU)+SUMIF('Health Products &amp; Equipment'!$C:$C,$B230,'Health Products &amp; Equipment'!BU:BU)+SUMIF('Other Pharma &amp; Health Products'!$C:$C,$B230,'Other Pharma &amp; Health Products'!BU:BU)+SUMIF('PSM Costs'!$C:$C,$B230,'PSM Costs'!BU:BU)&gt;0,SUMIF(Pharmaceuticals!$C:$C,$B230,Pharmaceuticals!BU:BU)+SUMIF('Health Products &amp; Equipment'!$C:$C,$B230,'Health Products &amp; Equipment'!BU:BU)+SUMIF('Other Pharma &amp; Health Products'!$C:$C,$B230,'Other Pharma &amp; Health Products'!BU:BU)+SUMIF('PSM Costs'!$C:$C,$B230,'PSM Costs'!BU:BU),"")</f>
        <v/>
      </c>
      <c r="R230" s="176" t="str">
        <f t="shared" ca="1" si="19"/>
        <v/>
      </c>
    </row>
    <row r="231" spans="1:18" ht="13.5" hidden="1" customHeight="1" x14ac:dyDescent="0.2">
      <c r="A231" s="107">
        <v>224</v>
      </c>
      <c r="B231" s="107" t="str">
        <f ca="1">IFERROR(VLOOKUP(A231,'Rank unique CI-Prod-Spec'!I:J,2,FALSE),"")</f>
        <v/>
      </c>
      <c r="C231" s="122" t="str">
        <f ca="1">IFERROR(VLOOKUP(LEFT(B231,FIND("--",B231)-1),CatCostInp!D:E,2,FALSE),"")</f>
        <v/>
      </c>
      <c r="D231" s="122" t="str">
        <f ca="1">IFERROR(INDIRECT(ADDRESS(MATCH(VALUE(MID(B231,FIND("--",B231)+2,FIND("---",B231)-FIND("--",B231)-2)),CatProd!G:G,0),2,1,1,"CatProd")),"")</f>
        <v/>
      </c>
      <c r="E231" s="122" t="str">
        <f ca="1">IFERROR(INDIRECT(ADDRESS(MATCH(VALUE(RIGHT(B231,LEN(B231)-FIND("---",B231)-2)),CatProdSpec!I:I,0),3,1,1,"CatProdSpec")),"")</f>
        <v/>
      </c>
      <c r="F231" s="181" t="str">
        <f t="shared" ca="1" si="15"/>
        <v/>
      </c>
      <c r="G231" s="176" t="str">
        <f ca="1">IF(SUMIF(Pharmaceuticals!$C:$C,$B231,Pharmaceuticals!AG:AG)+SUMIF('Health Products &amp; Equipment'!$C:$C,$B231,'Health Products &amp; Equipment'!AG:AG)+SUMIF('Other Pharma &amp; Health Products'!$C:$C,$B231,'Other Pharma &amp; Health Products'!AG:AG)+SUMIF('PSM Costs'!$C:$C,$B231,'PSM Costs'!AG:AG)&gt;0,SUMIF(Pharmaceuticals!$C:$C,$B231,Pharmaceuticals!AG:AG)+SUMIF('Health Products &amp; Equipment'!$C:$C,$B231,'Health Products &amp; Equipment'!AG:AG)+SUMIF('Other Pharma &amp; Health Products'!$C:$C,$B231,'Other Pharma &amp; Health Products'!AG:AG)+SUMIF('PSM Costs'!$C:$C,$B231,'PSM Costs'!AG:AG),"")</f>
        <v/>
      </c>
      <c r="H231" s="176" t="str">
        <f ca="1">IF(SUMIF(Pharmaceuticals!$C:$C,$B231,Pharmaceuticals!AH:AH)+SUMIF('Health Products &amp; Equipment'!$C:$C,$B231,'Health Products &amp; Equipment'!AH:AH)+SUMIF('Other Pharma &amp; Health Products'!$C:$C,$B231,'Other Pharma &amp; Health Products'!AH:AH)+SUMIF('PSM Costs'!$C:$C,$B231,'PSM Costs'!AH:AH)&gt;0,SUMIF(Pharmaceuticals!$C:$C,$B231,Pharmaceuticals!AH:AH)+SUMIF('Health Products &amp; Equipment'!$C:$C,$B231,'Health Products &amp; Equipment'!AH:AH)+SUMIF('Other Pharma &amp; Health Products'!$C:$C,$B231,'Other Pharma &amp; Health Products'!AH:AH)+SUMIF('PSM Costs'!$C:$C,$B231,'PSM Costs'!AH:AH),"")</f>
        <v/>
      </c>
      <c r="I231" s="182" t="str">
        <f t="shared" ca="1" si="16"/>
        <v/>
      </c>
      <c r="J231" s="123" t="str">
        <f ca="1">IF(SUMIF(Pharmaceuticals!$C:$C,$B231,Pharmaceuticals!AT:AT)+SUMIF('Health Products &amp; Equipment'!$C:$C,$B231,'Health Products &amp; Equipment'!AT:AT)+SUMIF('Other Pharma &amp; Health Products'!$C:$C,$B231,'Other Pharma &amp; Health Products'!AT:AT)+SUMIF('PSM Costs'!$C:$C,$B231,'PSM Costs'!AT:AT)&gt;0,SUMIF(Pharmaceuticals!$C:$C,$B231,Pharmaceuticals!AT:AT)+SUMIF('Health Products &amp; Equipment'!$C:$C,$B231,'Health Products &amp; Equipment'!AT:AT)+SUMIF('Other Pharma &amp; Health Products'!$C:$C,$B231,'Other Pharma &amp; Health Products'!AT:AT)+SUMIF('PSM Costs'!$C:$C,$B231,'PSM Costs'!AT:AT),"")</f>
        <v/>
      </c>
      <c r="K231" s="123" t="str">
        <f ca="1">IF(SUMIF(Pharmaceuticals!$C:$C,$B231,Pharmaceuticals!AU:AU)+SUMIF('Health Products &amp; Equipment'!$C:$C,$B231,'Health Products &amp; Equipment'!AU:AU)+SUMIF('Other Pharma &amp; Health Products'!$C:$C,$B231,'Other Pharma &amp; Health Products'!AU:AU)+SUMIF('PSM Costs'!$C:$C,$B231,'PSM Costs'!AU:AU)&gt;0,SUMIF(Pharmaceuticals!$C:$C,$B231,Pharmaceuticals!AU:AU)+SUMIF('Health Products &amp; Equipment'!$C:$C,$B231,'Health Products &amp; Equipment'!AU:AU)+SUMIF('Other Pharma &amp; Health Products'!$C:$C,$B231,'Other Pharma &amp; Health Products'!AU:AU)+SUMIF('PSM Costs'!$C:$C,$B231,'PSM Costs'!AU:AU),"")</f>
        <v/>
      </c>
      <c r="L231" s="181" t="str">
        <f t="shared" ca="1" si="17"/>
        <v/>
      </c>
      <c r="M231" s="176" t="str">
        <f ca="1">IF(SUMIF(Pharmaceuticals!$C:$C,$B231,Pharmaceuticals!BG:BG)+SUMIF('Health Products &amp; Equipment'!$C:$C,$B231,'Health Products &amp; Equipment'!BG:BG)+SUMIF('Other Pharma &amp; Health Products'!$C:$C,$B231,'Other Pharma &amp; Health Products'!BG:BG)+SUMIF('PSM Costs'!$C:$C,$B231,'PSM Costs'!BG:BG)&gt;0,SUMIF(Pharmaceuticals!$C:$C,$B231,Pharmaceuticals!BG:BG)+SUMIF('Health Products &amp; Equipment'!$C:$C,$B231,'Health Products &amp; Equipment'!BG:BG)+SUMIF('Other Pharma &amp; Health Products'!$C:$C,$B231,'Other Pharma &amp; Health Products'!BG:BG)+SUMIF('PSM Costs'!$C:$C,$B231,'PSM Costs'!BG:BG),"")</f>
        <v/>
      </c>
      <c r="N231" s="176" t="str">
        <f ca="1">IF(SUMIF(Pharmaceuticals!$C:$C,$B231,Pharmaceuticals!BH:BH)+SUMIF('Health Products &amp; Equipment'!$C:$C,$B231,'Health Products &amp; Equipment'!BH:BH)+SUMIF('Other Pharma &amp; Health Products'!$C:$C,$B231,'Other Pharma &amp; Health Products'!BH:BH)+SUMIF('PSM Costs'!$C:$C,$B231,'PSM Costs'!BH:BH)&gt;0,SUMIF(Pharmaceuticals!$C:$C,$B231,Pharmaceuticals!BH:BH)+SUMIF('Health Products &amp; Equipment'!$C:$C,$B231,'Health Products &amp; Equipment'!BH:BH)+SUMIF('Other Pharma &amp; Health Products'!$C:$C,$B231,'Other Pharma &amp; Health Products'!BH:BH)+SUMIF('PSM Costs'!$C:$C,$B231,'PSM Costs'!BH:BH),"")</f>
        <v/>
      </c>
      <c r="O231" s="182" t="str">
        <f t="shared" ca="1" si="18"/>
        <v/>
      </c>
      <c r="P231" s="123" t="str">
        <f ca="1">IF(SUMIF(Pharmaceuticals!$C:$C,$B231,Pharmaceuticals!BT:BT)+SUMIF('Health Products &amp; Equipment'!$C:$C,$B231,'Health Products &amp; Equipment'!BT:BT)+SUMIF('Other Pharma &amp; Health Products'!$C:$C,$B231,'Other Pharma &amp; Health Products'!BT:BT)+SUMIF('PSM Costs'!$C:$C,$B231,'PSM Costs'!BT:BT)&gt;0,SUMIF(Pharmaceuticals!$C:$C,$B231,Pharmaceuticals!BT:BT)+SUMIF('Health Products &amp; Equipment'!$C:$C,$B231,'Health Products &amp; Equipment'!BT:BT)+SUMIF('Other Pharma &amp; Health Products'!$C:$C,$B231,'Other Pharma &amp; Health Products'!BT:BT)+SUMIF('PSM Costs'!$C:$C,$B231,'PSM Costs'!BT:BT),"")</f>
        <v/>
      </c>
      <c r="Q231" s="123" t="str">
        <f ca="1">IF(SUMIF(Pharmaceuticals!$C:$C,$B231,Pharmaceuticals!BU:BU)+SUMIF('Health Products &amp; Equipment'!$C:$C,$B231,'Health Products &amp; Equipment'!BU:BU)+SUMIF('Other Pharma &amp; Health Products'!$C:$C,$B231,'Other Pharma &amp; Health Products'!BU:BU)+SUMIF('PSM Costs'!$C:$C,$B231,'PSM Costs'!BU:BU)&gt;0,SUMIF(Pharmaceuticals!$C:$C,$B231,Pharmaceuticals!BU:BU)+SUMIF('Health Products &amp; Equipment'!$C:$C,$B231,'Health Products &amp; Equipment'!BU:BU)+SUMIF('Other Pharma &amp; Health Products'!$C:$C,$B231,'Other Pharma &amp; Health Products'!BU:BU)+SUMIF('PSM Costs'!$C:$C,$B231,'PSM Costs'!BU:BU),"")</f>
        <v/>
      </c>
      <c r="R231" s="176" t="str">
        <f t="shared" ca="1" si="19"/>
        <v/>
      </c>
    </row>
    <row r="232" spans="1:18" ht="13.5" hidden="1" customHeight="1" x14ac:dyDescent="0.2">
      <c r="A232" s="107">
        <v>225</v>
      </c>
      <c r="B232" s="107" t="str">
        <f ca="1">IFERROR(VLOOKUP(A232,'Rank unique CI-Prod-Spec'!I:J,2,FALSE),"")</f>
        <v/>
      </c>
      <c r="C232" s="122" t="str">
        <f ca="1">IFERROR(VLOOKUP(LEFT(B232,FIND("--",B232)-1),CatCostInp!D:E,2,FALSE),"")</f>
        <v/>
      </c>
      <c r="D232" s="122" t="str">
        <f ca="1">IFERROR(INDIRECT(ADDRESS(MATCH(VALUE(MID(B232,FIND("--",B232)+2,FIND("---",B232)-FIND("--",B232)-2)),CatProd!G:G,0),2,1,1,"CatProd")),"")</f>
        <v/>
      </c>
      <c r="E232" s="122" t="str">
        <f ca="1">IFERROR(INDIRECT(ADDRESS(MATCH(VALUE(RIGHT(B232,LEN(B232)-FIND("---",B232)-2)),CatProdSpec!I:I,0),3,1,1,"CatProdSpec")),"")</f>
        <v/>
      </c>
      <c r="F232" s="181" t="str">
        <f t="shared" ca="1" si="15"/>
        <v/>
      </c>
      <c r="G232" s="176" t="str">
        <f ca="1">IF(SUMIF(Pharmaceuticals!$C:$C,$B232,Pharmaceuticals!AG:AG)+SUMIF('Health Products &amp; Equipment'!$C:$C,$B232,'Health Products &amp; Equipment'!AG:AG)+SUMIF('Other Pharma &amp; Health Products'!$C:$C,$B232,'Other Pharma &amp; Health Products'!AG:AG)+SUMIF('PSM Costs'!$C:$C,$B232,'PSM Costs'!AG:AG)&gt;0,SUMIF(Pharmaceuticals!$C:$C,$B232,Pharmaceuticals!AG:AG)+SUMIF('Health Products &amp; Equipment'!$C:$C,$B232,'Health Products &amp; Equipment'!AG:AG)+SUMIF('Other Pharma &amp; Health Products'!$C:$C,$B232,'Other Pharma &amp; Health Products'!AG:AG)+SUMIF('PSM Costs'!$C:$C,$B232,'PSM Costs'!AG:AG),"")</f>
        <v/>
      </c>
      <c r="H232" s="176" t="str">
        <f ca="1">IF(SUMIF(Pharmaceuticals!$C:$C,$B232,Pharmaceuticals!AH:AH)+SUMIF('Health Products &amp; Equipment'!$C:$C,$B232,'Health Products &amp; Equipment'!AH:AH)+SUMIF('Other Pharma &amp; Health Products'!$C:$C,$B232,'Other Pharma &amp; Health Products'!AH:AH)+SUMIF('PSM Costs'!$C:$C,$B232,'PSM Costs'!AH:AH)&gt;0,SUMIF(Pharmaceuticals!$C:$C,$B232,Pharmaceuticals!AH:AH)+SUMIF('Health Products &amp; Equipment'!$C:$C,$B232,'Health Products &amp; Equipment'!AH:AH)+SUMIF('Other Pharma &amp; Health Products'!$C:$C,$B232,'Other Pharma &amp; Health Products'!AH:AH)+SUMIF('PSM Costs'!$C:$C,$B232,'PSM Costs'!AH:AH),"")</f>
        <v/>
      </c>
      <c r="I232" s="182" t="str">
        <f t="shared" ca="1" si="16"/>
        <v/>
      </c>
      <c r="J232" s="123" t="str">
        <f ca="1">IF(SUMIF(Pharmaceuticals!$C:$C,$B232,Pharmaceuticals!AT:AT)+SUMIF('Health Products &amp; Equipment'!$C:$C,$B232,'Health Products &amp; Equipment'!AT:AT)+SUMIF('Other Pharma &amp; Health Products'!$C:$C,$B232,'Other Pharma &amp; Health Products'!AT:AT)+SUMIF('PSM Costs'!$C:$C,$B232,'PSM Costs'!AT:AT)&gt;0,SUMIF(Pharmaceuticals!$C:$C,$B232,Pharmaceuticals!AT:AT)+SUMIF('Health Products &amp; Equipment'!$C:$C,$B232,'Health Products &amp; Equipment'!AT:AT)+SUMIF('Other Pharma &amp; Health Products'!$C:$C,$B232,'Other Pharma &amp; Health Products'!AT:AT)+SUMIF('PSM Costs'!$C:$C,$B232,'PSM Costs'!AT:AT),"")</f>
        <v/>
      </c>
      <c r="K232" s="123" t="str">
        <f ca="1">IF(SUMIF(Pharmaceuticals!$C:$C,$B232,Pharmaceuticals!AU:AU)+SUMIF('Health Products &amp; Equipment'!$C:$C,$B232,'Health Products &amp; Equipment'!AU:AU)+SUMIF('Other Pharma &amp; Health Products'!$C:$C,$B232,'Other Pharma &amp; Health Products'!AU:AU)+SUMIF('PSM Costs'!$C:$C,$B232,'PSM Costs'!AU:AU)&gt;0,SUMIF(Pharmaceuticals!$C:$C,$B232,Pharmaceuticals!AU:AU)+SUMIF('Health Products &amp; Equipment'!$C:$C,$B232,'Health Products &amp; Equipment'!AU:AU)+SUMIF('Other Pharma &amp; Health Products'!$C:$C,$B232,'Other Pharma &amp; Health Products'!AU:AU)+SUMIF('PSM Costs'!$C:$C,$B232,'PSM Costs'!AU:AU),"")</f>
        <v/>
      </c>
      <c r="L232" s="181" t="str">
        <f t="shared" ca="1" si="17"/>
        <v/>
      </c>
      <c r="M232" s="176" t="str">
        <f ca="1">IF(SUMIF(Pharmaceuticals!$C:$C,$B232,Pharmaceuticals!BG:BG)+SUMIF('Health Products &amp; Equipment'!$C:$C,$B232,'Health Products &amp; Equipment'!BG:BG)+SUMIF('Other Pharma &amp; Health Products'!$C:$C,$B232,'Other Pharma &amp; Health Products'!BG:BG)+SUMIF('PSM Costs'!$C:$C,$B232,'PSM Costs'!BG:BG)&gt;0,SUMIF(Pharmaceuticals!$C:$C,$B232,Pharmaceuticals!BG:BG)+SUMIF('Health Products &amp; Equipment'!$C:$C,$B232,'Health Products &amp; Equipment'!BG:BG)+SUMIF('Other Pharma &amp; Health Products'!$C:$C,$B232,'Other Pharma &amp; Health Products'!BG:BG)+SUMIF('PSM Costs'!$C:$C,$B232,'PSM Costs'!BG:BG),"")</f>
        <v/>
      </c>
      <c r="N232" s="176" t="str">
        <f ca="1">IF(SUMIF(Pharmaceuticals!$C:$C,$B232,Pharmaceuticals!BH:BH)+SUMIF('Health Products &amp; Equipment'!$C:$C,$B232,'Health Products &amp; Equipment'!BH:BH)+SUMIF('Other Pharma &amp; Health Products'!$C:$C,$B232,'Other Pharma &amp; Health Products'!BH:BH)+SUMIF('PSM Costs'!$C:$C,$B232,'PSM Costs'!BH:BH)&gt;0,SUMIF(Pharmaceuticals!$C:$C,$B232,Pharmaceuticals!BH:BH)+SUMIF('Health Products &amp; Equipment'!$C:$C,$B232,'Health Products &amp; Equipment'!BH:BH)+SUMIF('Other Pharma &amp; Health Products'!$C:$C,$B232,'Other Pharma &amp; Health Products'!BH:BH)+SUMIF('PSM Costs'!$C:$C,$B232,'PSM Costs'!BH:BH),"")</f>
        <v/>
      </c>
      <c r="O232" s="182" t="str">
        <f t="shared" ca="1" si="18"/>
        <v/>
      </c>
      <c r="P232" s="123" t="str">
        <f ca="1">IF(SUMIF(Pharmaceuticals!$C:$C,$B232,Pharmaceuticals!BT:BT)+SUMIF('Health Products &amp; Equipment'!$C:$C,$B232,'Health Products &amp; Equipment'!BT:BT)+SUMIF('Other Pharma &amp; Health Products'!$C:$C,$B232,'Other Pharma &amp; Health Products'!BT:BT)+SUMIF('PSM Costs'!$C:$C,$B232,'PSM Costs'!BT:BT)&gt;0,SUMIF(Pharmaceuticals!$C:$C,$B232,Pharmaceuticals!BT:BT)+SUMIF('Health Products &amp; Equipment'!$C:$C,$B232,'Health Products &amp; Equipment'!BT:BT)+SUMIF('Other Pharma &amp; Health Products'!$C:$C,$B232,'Other Pharma &amp; Health Products'!BT:BT)+SUMIF('PSM Costs'!$C:$C,$B232,'PSM Costs'!BT:BT),"")</f>
        <v/>
      </c>
      <c r="Q232" s="123" t="str">
        <f ca="1">IF(SUMIF(Pharmaceuticals!$C:$C,$B232,Pharmaceuticals!BU:BU)+SUMIF('Health Products &amp; Equipment'!$C:$C,$B232,'Health Products &amp; Equipment'!BU:BU)+SUMIF('Other Pharma &amp; Health Products'!$C:$C,$B232,'Other Pharma &amp; Health Products'!BU:BU)+SUMIF('PSM Costs'!$C:$C,$B232,'PSM Costs'!BU:BU)&gt;0,SUMIF(Pharmaceuticals!$C:$C,$B232,Pharmaceuticals!BU:BU)+SUMIF('Health Products &amp; Equipment'!$C:$C,$B232,'Health Products &amp; Equipment'!BU:BU)+SUMIF('Other Pharma &amp; Health Products'!$C:$C,$B232,'Other Pharma &amp; Health Products'!BU:BU)+SUMIF('PSM Costs'!$C:$C,$B232,'PSM Costs'!BU:BU),"")</f>
        <v/>
      </c>
      <c r="R232" s="176" t="str">
        <f t="shared" ca="1" si="19"/>
        <v/>
      </c>
    </row>
    <row r="233" spans="1:18" ht="13.5" hidden="1" customHeight="1" x14ac:dyDescent="0.2">
      <c r="A233" s="107">
        <v>226</v>
      </c>
      <c r="B233" s="107" t="str">
        <f ca="1">IFERROR(VLOOKUP(A233,'Rank unique CI-Prod-Spec'!I:J,2,FALSE),"")</f>
        <v/>
      </c>
      <c r="C233" s="122" t="str">
        <f ca="1">IFERROR(VLOOKUP(LEFT(B233,FIND("--",B233)-1),CatCostInp!D:E,2,FALSE),"")</f>
        <v/>
      </c>
      <c r="D233" s="122" t="str">
        <f ca="1">IFERROR(INDIRECT(ADDRESS(MATCH(VALUE(MID(B233,FIND("--",B233)+2,FIND("---",B233)-FIND("--",B233)-2)),CatProd!G:G,0),2,1,1,"CatProd")),"")</f>
        <v/>
      </c>
      <c r="E233" s="122" t="str">
        <f ca="1">IFERROR(INDIRECT(ADDRESS(MATCH(VALUE(RIGHT(B233,LEN(B233)-FIND("---",B233)-2)),CatProdSpec!I:I,0),3,1,1,"CatProdSpec")),"")</f>
        <v/>
      </c>
      <c r="F233" s="181" t="str">
        <f t="shared" ca="1" si="15"/>
        <v/>
      </c>
      <c r="G233" s="176" t="str">
        <f ca="1">IF(SUMIF(Pharmaceuticals!$C:$C,$B233,Pharmaceuticals!AG:AG)+SUMIF('Health Products &amp; Equipment'!$C:$C,$B233,'Health Products &amp; Equipment'!AG:AG)+SUMIF('Other Pharma &amp; Health Products'!$C:$C,$B233,'Other Pharma &amp; Health Products'!AG:AG)+SUMIF('PSM Costs'!$C:$C,$B233,'PSM Costs'!AG:AG)&gt;0,SUMIF(Pharmaceuticals!$C:$C,$B233,Pharmaceuticals!AG:AG)+SUMIF('Health Products &amp; Equipment'!$C:$C,$B233,'Health Products &amp; Equipment'!AG:AG)+SUMIF('Other Pharma &amp; Health Products'!$C:$C,$B233,'Other Pharma &amp; Health Products'!AG:AG)+SUMIF('PSM Costs'!$C:$C,$B233,'PSM Costs'!AG:AG),"")</f>
        <v/>
      </c>
      <c r="H233" s="176" t="str">
        <f ca="1">IF(SUMIF(Pharmaceuticals!$C:$C,$B233,Pharmaceuticals!AH:AH)+SUMIF('Health Products &amp; Equipment'!$C:$C,$B233,'Health Products &amp; Equipment'!AH:AH)+SUMIF('Other Pharma &amp; Health Products'!$C:$C,$B233,'Other Pharma &amp; Health Products'!AH:AH)+SUMIF('PSM Costs'!$C:$C,$B233,'PSM Costs'!AH:AH)&gt;0,SUMIF(Pharmaceuticals!$C:$C,$B233,Pharmaceuticals!AH:AH)+SUMIF('Health Products &amp; Equipment'!$C:$C,$B233,'Health Products &amp; Equipment'!AH:AH)+SUMIF('Other Pharma &amp; Health Products'!$C:$C,$B233,'Other Pharma &amp; Health Products'!AH:AH)+SUMIF('PSM Costs'!$C:$C,$B233,'PSM Costs'!AH:AH),"")</f>
        <v/>
      </c>
      <c r="I233" s="182" t="str">
        <f t="shared" ca="1" si="16"/>
        <v/>
      </c>
      <c r="J233" s="123" t="str">
        <f ca="1">IF(SUMIF(Pharmaceuticals!$C:$C,$B233,Pharmaceuticals!AT:AT)+SUMIF('Health Products &amp; Equipment'!$C:$C,$B233,'Health Products &amp; Equipment'!AT:AT)+SUMIF('Other Pharma &amp; Health Products'!$C:$C,$B233,'Other Pharma &amp; Health Products'!AT:AT)+SUMIF('PSM Costs'!$C:$C,$B233,'PSM Costs'!AT:AT)&gt;0,SUMIF(Pharmaceuticals!$C:$C,$B233,Pharmaceuticals!AT:AT)+SUMIF('Health Products &amp; Equipment'!$C:$C,$B233,'Health Products &amp; Equipment'!AT:AT)+SUMIF('Other Pharma &amp; Health Products'!$C:$C,$B233,'Other Pharma &amp; Health Products'!AT:AT)+SUMIF('PSM Costs'!$C:$C,$B233,'PSM Costs'!AT:AT),"")</f>
        <v/>
      </c>
      <c r="K233" s="123" t="str">
        <f ca="1">IF(SUMIF(Pharmaceuticals!$C:$C,$B233,Pharmaceuticals!AU:AU)+SUMIF('Health Products &amp; Equipment'!$C:$C,$B233,'Health Products &amp; Equipment'!AU:AU)+SUMIF('Other Pharma &amp; Health Products'!$C:$C,$B233,'Other Pharma &amp; Health Products'!AU:AU)+SUMIF('PSM Costs'!$C:$C,$B233,'PSM Costs'!AU:AU)&gt;0,SUMIF(Pharmaceuticals!$C:$C,$B233,Pharmaceuticals!AU:AU)+SUMIF('Health Products &amp; Equipment'!$C:$C,$B233,'Health Products &amp; Equipment'!AU:AU)+SUMIF('Other Pharma &amp; Health Products'!$C:$C,$B233,'Other Pharma &amp; Health Products'!AU:AU)+SUMIF('PSM Costs'!$C:$C,$B233,'PSM Costs'!AU:AU),"")</f>
        <v/>
      </c>
      <c r="L233" s="181" t="str">
        <f t="shared" ca="1" si="17"/>
        <v/>
      </c>
      <c r="M233" s="176" t="str">
        <f ca="1">IF(SUMIF(Pharmaceuticals!$C:$C,$B233,Pharmaceuticals!BG:BG)+SUMIF('Health Products &amp; Equipment'!$C:$C,$B233,'Health Products &amp; Equipment'!BG:BG)+SUMIF('Other Pharma &amp; Health Products'!$C:$C,$B233,'Other Pharma &amp; Health Products'!BG:BG)+SUMIF('PSM Costs'!$C:$C,$B233,'PSM Costs'!BG:BG)&gt;0,SUMIF(Pharmaceuticals!$C:$C,$B233,Pharmaceuticals!BG:BG)+SUMIF('Health Products &amp; Equipment'!$C:$C,$B233,'Health Products &amp; Equipment'!BG:BG)+SUMIF('Other Pharma &amp; Health Products'!$C:$C,$B233,'Other Pharma &amp; Health Products'!BG:BG)+SUMIF('PSM Costs'!$C:$C,$B233,'PSM Costs'!BG:BG),"")</f>
        <v/>
      </c>
      <c r="N233" s="176" t="str">
        <f ca="1">IF(SUMIF(Pharmaceuticals!$C:$C,$B233,Pharmaceuticals!BH:BH)+SUMIF('Health Products &amp; Equipment'!$C:$C,$B233,'Health Products &amp; Equipment'!BH:BH)+SUMIF('Other Pharma &amp; Health Products'!$C:$C,$B233,'Other Pharma &amp; Health Products'!BH:BH)+SUMIF('PSM Costs'!$C:$C,$B233,'PSM Costs'!BH:BH)&gt;0,SUMIF(Pharmaceuticals!$C:$C,$B233,Pharmaceuticals!BH:BH)+SUMIF('Health Products &amp; Equipment'!$C:$C,$B233,'Health Products &amp; Equipment'!BH:BH)+SUMIF('Other Pharma &amp; Health Products'!$C:$C,$B233,'Other Pharma &amp; Health Products'!BH:BH)+SUMIF('PSM Costs'!$C:$C,$B233,'PSM Costs'!BH:BH),"")</f>
        <v/>
      </c>
      <c r="O233" s="182" t="str">
        <f t="shared" ca="1" si="18"/>
        <v/>
      </c>
      <c r="P233" s="123" t="str">
        <f ca="1">IF(SUMIF(Pharmaceuticals!$C:$C,$B233,Pharmaceuticals!BT:BT)+SUMIF('Health Products &amp; Equipment'!$C:$C,$B233,'Health Products &amp; Equipment'!BT:BT)+SUMIF('Other Pharma &amp; Health Products'!$C:$C,$B233,'Other Pharma &amp; Health Products'!BT:BT)+SUMIF('PSM Costs'!$C:$C,$B233,'PSM Costs'!BT:BT)&gt;0,SUMIF(Pharmaceuticals!$C:$C,$B233,Pharmaceuticals!BT:BT)+SUMIF('Health Products &amp; Equipment'!$C:$C,$B233,'Health Products &amp; Equipment'!BT:BT)+SUMIF('Other Pharma &amp; Health Products'!$C:$C,$B233,'Other Pharma &amp; Health Products'!BT:BT)+SUMIF('PSM Costs'!$C:$C,$B233,'PSM Costs'!BT:BT),"")</f>
        <v/>
      </c>
      <c r="Q233" s="123" t="str">
        <f ca="1">IF(SUMIF(Pharmaceuticals!$C:$C,$B233,Pharmaceuticals!BU:BU)+SUMIF('Health Products &amp; Equipment'!$C:$C,$B233,'Health Products &amp; Equipment'!BU:BU)+SUMIF('Other Pharma &amp; Health Products'!$C:$C,$B233,'Other Pharma &amp; Health Products'!BU:BU)+SUMIF('PSM Costs'!$C:$C,$B233,'PSM Costs'!BU:BU)&gt;0,SUMIF(Pharmaceuticals!$C:$C,$B233,Pharmaceuticals!BU:BU)+SUMIF('Health Products &amp; Equipment'!$C:$C,$B233,'Health Products &amp; Equipment'!BU:BU)+SUMIF('Other Pharma &amp; Health Products'!$C:$C,$B233,'Other Pharma &amp; Health Products'!BU:BU)+SUMIF('PSM Costs'!$C:$C,$B233,'PSM Costs'!BU:BU),"")</f>
        <v/>
      </c>
      <c r="R233" s="176" t="str">
        <f t="shared" ca="1" si="19"/>
        <v/>
      </c>
    </row>
    <row r="234" spans="1:18" ht="13.5" hidden="1" customHeight="1" x14ac:dyDescent="0.2">
      <c r="A234" s="107">
        <v>227</v>
      </c>
      <c r="B234" s="107" t="str">
        <f ca="1">IFERROR(VLOOKUP(A234,'Rank unique CI-Prod-Spec'!I:J,2,FALSE),"")</f>
        <v/>
      </c>
      <c r="C234" s="122" t="str">
        <f ca="1">IFERROR(VLOOKUP(LEFT(B234,FIND("--",B234)-1),CatCostInp!D:E,2,FALSE),"")</f>
        <v/>
      </c>
      <c r="D234" s="122" t="str">
        <f ca="1">IFERROR(INDIRECT(ADDRESS(MATCH(VALUE(MID(B234,FIND("--",B234)+2,FIND("---",B234)-FIND("--",B234)-2)),CatProd!G:G,0),2,1,1,"CatProd")),"")</f>
        <v/>
      </c>
      <c r="E234" s="122" t="str">
        <f ca="1">IFERROR(INDIRECT(ADDRESS(MATCH(VALUE(RIGHT(B234,LEN(B234)-FIND("---",B234)-2)),CatProdSpec!I:I,0),3,1,1,"CatProdSpec")),"")</f>
        <v/>
      </c>
      <c r="F234" s="181" t="str">
        <f t="shared" ca="1" si="15"/>
        <v/>
      </c>
      <c r="G234" s="176" t="str">
        <f ca="1">IF(SUMIF(Pharmaceuticals!$C:$C,$B234,Pharmaceuticals!AG:AG)+SUMIF('Health Products &amp; Equipment'!$C:$C,$B234,'Health Products &amp; Equipment'!AG:AG)+SUMIF('Other Pharma &amp; Health Products'!$C:$C,$B234,'Other Pharma &amp; Health Products'!AG:AG)+SUMIF('PSM Costs'!$C:$C,$B234,'PSM Costs'!AG:AG)&gt;0,SUMIF(Pharmaceuticals!$C:$C,$B234,Pharmaceuticals!AG:AG)+SUMIF('Health Products &amp; Equipment'!$C:$C,$B234,'Health Products &amp; Equipment'!AG:AG)+SUMIF('Other Pharma &amp; Health Products'!$C:$C,$B234,'Other Pharma &amp; Health Products'!AG:AG)+SUMIF('PSM Costs'!$C:$C,$B234,'PSM Costs'!AG:AG),"")</f>
        <v/>
      </c>
      <c r="H234" s="176" t="str">
        <f ca="1">IF(SUMIF(Pharmaceuticals!$C:$C,$B234,Pharmaceuticals!AH:AH)+SUMIF('Health Products &amp; Equipment'!$C:$C,$B234,'Health Products &amp; Equipment'!AH:AH)+SUMIF('Other Pharma &amp; Health Products'!$C:$C,$B234,'Other Pharma &amp; Health Products'!AH:AH)+SUMIF('PSM Costs'!$C:$C,$B234,'PSM Costs'!AH:AH)&gt;0,SUMIF(Pharmaceuticals!$C:$C,$B234,Pharmaceuticals!AH:AH)+SUMIF('Health Products &amp; Equipment'!$C:$C,$B234,'Health Products &amp; Equipment'!AH:AH)+SUMIF('Other Pharma &amp; Health Products'!$C:$C,$B234,'Other Pharma &amp; Health Products'!AH:AH)+SUMIF('PSM Costs'!$C:$C,$B234,'PSM Costs'!AH:AH),"")</f>
        <v/>
      </c>
      <c r="I234" s="182" t="str">
        <f t="shared" ca="1" si="16"/>
        <v/>
      </c>
      <c r="J234" s="123" t="str">
        <f ca="1">IF(SUMIF(Pharmaceuticals!$C:$C,$B234,Pharmaceuticals!AT:AT)+SUMIF('Health Products &amp; Equipment'!$C:$C,$B234,'Health Products &amp; Equipment'!AT:AT)+SUMIF('Other Pharma &amp; Health Products'!$C:$C,$B234,'Other Pharma &amp; Health Products'!AT:AT)+SUMIF('PSM Costs'!$C:$C,$B234,'PSM Costs'!AT:AT)&gt;0,SUMIF(Pharmaceuticals!$C:$C,$B234,Pharmaceuticals!AT:AT)+SUMIF('Health Products &amp; Equipment'!$C:$C,$B234,'Health Products &amp; Equipment'!AT:AT)+SUMIF('Other Pharma &amp; Health Products'!$C:$C,$B234,'Other Pharma &amp; Health Products'!AT:AT)+SUMIF('PSM Costs'!$C:$C,$B234,'PSM Costs'!AT:AT),"")</f>
        <v/>
      </c>
      <c r="K234" s="123" t="str">
        <f ca="1">IF(SUMIF(Pharmaceuticals!$C:$C,$B234,Pharmaceuticals!AU:AU)+SUMIF('Health Products &amp; Equipment'!$C:$C,$B234,'Health Products &amp; Equipment'!AU:AU)+SUMIF('Other Pharma &amp; Health Products'!$C:$C,$B234,'Other Pharma &amp; Health Products'!AU:AU)+SUMIF('PSM Costs'!$C:$C,$B234,'PSM Costs'!AU:AU)&gt;0,SUMIF(Pharmaceuticals!$C:$C,$B234,Pharmaceuticals!AU:AU)+SUMIF('Health Products &amp; Equipment'!$C:$C,$B234,'Health Products &amp; Equipment'!AU:AU)+SUMIF('Other Pharma &amp; Health Products'!$C:$C,$B234,'Other Pharma &amp; Health Products'!AU:AU)+SUMIF('PSM Costs'!$C:$C,$B234,'PSM Costs'!AU:AU),"")</f>
        <v/>
      </c>
      <c r="L234" s="181" t="str">
        <f t="shared" ca="1" si="17"/>
        <v/>
      </c>
      <c r="M234" s="176" t="str">
        <f ca="1">IF(SUMIF(Pharmaceuticals!$C:$C,$B234,Pharmaceuticals!BG:BG)+SUMIF('Health Products &amp; Equipment'!$C:$C,$B234,'Health Products &amp; Equipment'!BG:BG)+SUMIF('Other Pharma &amp; Health Products'!$C:$C,$B234,'Other Pharma &amp; Health Products'!BG:BG)+SUMIF('PSM Costs'!$C:$C,$B234,'PSM Costs'!BG:BG)&gt;0,SUMIF(Pharmaceuticals!$C:$C,$B234,Pharmaceuticals!BG:BG)+SUMIF('Health Products &amp; Equipment'!$C:$C,$B234,'Health Products &amp; Equipment'!BG:BG)+SUMIF('Other Pharma &amp; Health Products'!$C:$C,$B234,'Other Pharma &amp; Health Products'!BG:BG)+SUMIF('PSM Costs'!$C:$C,$B234,'PSM Costs'!BG:BG),"")</f>
        <v/>
      </c>
      <c r="N234" s="176" t="str">
        <f ca="1">IF(SUMIF(Pharmaceuticals!$C:$C,$B234,Pharmaceuticals!BH:BH)+SUMIF('Health Products &amp; Equipment'!$C:$C,$B234,'Health Products &amp; Equipment'!BH:BH)+SUMIF('Other Pharma &amp; Health Products'!$C:$C,$B234,'Other Pharma &amp; Health Products'!BH:BH)+SUMIF('PSM Costs'!$C:$C,$B234,'PSM Costs'!BH:BH)&gt;0,SUMIF(Pharmaceuticals!$C:$C,$B234,Pharmaceuticals!BH:BH)+SUMIF('Health Products &amp; Equipment'!$C:$C,$B234,'Health Products &amp; Equipment'!BH:BH)+SUMIF('Other Pharma &amp; Health Products'!$C:$C,$B234,'Other Pharma &amp; Health Products'!BH:BH)+SUMIF('PSM Costs'!$C:$C,$B234,'PSM Costs'!BH:BH),"")</f>
        <v/>
      </c>
      <c r="O234" s="182" t="str">
        <f t="shared" ca="1" si="18"/>
        <v/>
      </c>
      <c r="P234" s="123" t="str">
        <f ca="1">IF(SUMIF(Pharmaceuticals!$C:$C,$B234,Pharmaceuticals!BT:BT)+SUMIF('Health Products &amp; Equipment'!$C:$C,$B234,'Health Products &amp; Equipment'!BT:BT)+SUMIF('Other Pharma &amp; Health Products'!$C:$C,$B234,'Other Pharma &amp; Health Products'!BT:BT)+SUMIF('PSM Costs'!$C:$C,$B234,'PSM Costs'!BT:BT)&gt;0,SUMIF(Pharmaceuticals!$C:$C,$B234,Pharmaceuticals!BT:BT)+SUMIF('Health Products &amp; Equipment'!$C:$C,$B234,'Health Products &amp; Equipment'!BT:BT)+SUMIF('Other Pharma &amp; Health Products'!$C:$C,$B234,'Other Pharma &amp; Health Products'!BT:BT)+SUMIF('PSM Costs'!$C:$C,$B234,'PSM Costs'!BT:BT),"")</f>
        <v/>
      </c>
      <c r="Q234" s="123" t="str">
        <f ca="1">IF(SUMIF(Pharmaceuticals!$C:$C,$B234,Pharmaceuticals!BU:BU)+SUMIF('Health Products &amp; Equipment'!$C:$C,$B234,'Health Products &amp; Equipment'!BU:BU)+SUMIF('Other Pharma &amp; Health Products'!$C:$C,$B234,'Other Pharma &amp; Health Products'!BU:BU)+SUMIF('PSM Costs'!$C:$C,$B234,'PSM Costs'!BU:BU)&gt;0,SUMIF(Pharmaceuticals!$C:$C,$B234,Pharmaceuticals!BU:BU)+SUMIF('Health Products &amp; Equipment'!$C:$C,$B234,'Health Products &amp; Equipment'!BU:BU)+SUMIF('Other Pharma &amp; Health Products'!$C:$C,$B234,'Other Pharma &amp; Health Products'!BU:BU)+SUMIF('PSM Costs'!$C:$C,$B234,'PSM Costs'!BU:BU),"")</f>
        <v/>
      </c>
      <c r="R234" s="176" t="str">
        <f t="shared" ca="1" si="19"/>
        <v/>
      </c>
    </row>
    <row r="235" spans="1:18" ht="13.5" hidden="1" customHeight="1" x14ac:dyDescent="0.2">
      <c r="A235" s="107">
        <v>228</v>
      </c>
      <c r="B235" s="107" t="str">
        <f ca="1">IFERROR(VLOOKUP(A235,'Rank unique CI-Prod-Spec'!I:J,2,FALSE),"")</f>
        <v/>
      </c>
      <c r="C235" s="122" t="str">
        <f ca="1">IFERROR(VLOOKUP(LEFT(B235,FIND("--",B235)-1),CatCostInp!D:E,2,FALSE),"")</f>
        <v/>
      </c>
      <c r="D235" s="122" t="str">
        <f ca="1">IFERROR(INDIRECT(ADDRESS(MATCH(VALUE(MID(B235,FIND("--",B235)+2,FIND("---",B235)-FIND("--",B235)-2)),CatProd!G:G,0),2,1,1,"CatProd")),"")</f>
        <v/>
      </c>
      <c r="E235" s="122" t="str">
        <f ca="1">IFERROR(INDIRECT(ADDRESS(MATCH(VALUE(RIGHT(B235,LEN(B235)-FIND("---",B235)-2)),CatProdSpec!I:I,0),3,1,1,"CatProdSpec")),"")</f>
        <v/>
      </c>
      <c r="F235" s="181" t="str">
        <f t="shared" ca="1" si="15"/>
        <v/>
      </c>
      <c r="G235" s="176" t="str">
        <f ca="1">IF(SUMIF(Pharmaceuticals!$C:$C,$B235,Pharmaceuticals!AG:AG)+SUMIF('Health Products &amp; Equipment'!$C:$C,$B235,'Health Products &amp; Equipment'!AG:AG)+SUMIF('Other Pharma &amp; Health Products'!$C:$C,$B235,'Other Pharma &amp; Health Products'!AG:AG)+SUMIF('PSM Costs'!$C:$C,$B235,'PSM Costs'!AG:AG)&gt;0,SUMIF(Pharmaceuticals!$C:$C,$B235,Pharmaceuticals!AG:AG)+SUMIF('Health Products &amp; Equipment'!$C:$C,$B235,'Health Products &amp; Equipment'!AG:AG)+SUMIF('Other Pharma &amp; Health Products'!$C:$C,$B235,'Other Pharma &amp; Health Products'!AG:AG)+SUMIF('PSM Costs'!$C:$C,$B235,'PSM Costs'!AG:AG),"")</f>
        <v/>
      </c>
      <c r="H235" s="176" t="str">
        <f ca="1">IF(SUMIF(Pharmaceuticals!$C:$C,$B235,Pharmaceuticals!AH:AH)+SUMIF('Health Products &amp; Equipment'!$C:$C,$B235,'Health Products &amp; Equipment'!AH:AH)+SUMIF('Other Pharma &amp; Health Products'!$C:$C,$B235,'Other Pharma &amp; Health Products'!AH:AH)+SUMIF('PSM Costs'!$C:$C,$B235,'PSM Costs'!AH:AH)&gt;0,SUMIF(Pharmaceuticals!$C:$C,$B235,Pharmaceuticals!AH:AH)+SUMIF('Health Products &amp; Equipment'!$C:$C,$B235,'Health Products &amp; Equipment'!AH:AH)+SUMIF('Other Pharma &amp; Health Products'!$C:$C,$B235,'Other Pharma &amp; Health Products'!AH:AH)+SUMIF('PSM Costs'!$C:$C,$B235,'PSM Costs'!AH:AH),"")</f>
        <v/>
      </c>
      <c r="I235" s="182" t="str">
        <f t="shared" ca="1" si="16"/>
        <v/>
      </c>
      <c r="J235" s="123" t="str">
        <f ca="1">IF(SUMIF(Pharmaceuticals!$C:$C,$B235,Pharmaceuticals!AT:AT)+SUMIF('Health Products &amp; Equipment'!$C:$C,$B235,'Health Products &amp; Equipment'!AT:AT)+SUMIF('Other Pharma &amp; Health Products'!$C:$C,$B235,'Other Pharma &amp; Health Products'!AT:AT)+SUMIF('PSM Costs'!$C:$C,$B235,'PSM Costs'!AT:AT)&gt;0,SUMIF(Pharmaceuticals!$C:$C,$B235,Pharmaceuticals!AT:AT)+SUMIF('Health Products &amp; Equipment'!$C:$C,$B235,'Health Products &amp; Equipment'!AT:AT)+SUMIF('Other Pharma &amp; Health Products'!$C:$C,$B235,'Other Pharma &amp; Health Products'!AT:AT)+SUMIF('PSM Costs'!$C:$C,$B235,'PSM Costs'!AT:AT),"")</f>
        <v/>
      </c>
      <c r="K235" s="123" t="str">
        <f ca="1">IF(SUMIF(Pharmaceuticals!$C:$C,$B235,Pharmaceuticals!AU:AU)+SUMIF('Health Products &amp; Equipment'!$C:$C,$B235,'Health Products &amp; Equipment'!AU:AU)+SUMIF('Other Pharma &amp; Health Products'!$C:$C,$B235,'Other Pharma &amp; Health Products'!AU:AU)+SUMIF('PSM Costs'!$C:$C,$B235,'PSM Costs'!AU:AU)&gt;0,SUMIF(Pharmaceuticals!$C:$C,$B235,Pharmaceuticals!AU:AU)+SUMIF('Health Products &amp; Equipment'!$C:$C,$B235,'Health Products &amp; Equipment'!AU:AU)+SUMIF('Other Pharma &amp; Health Products'!$C:$C,$B235,'Other Pharma &amp; Health Products'!AU:AU)+SUMIF('PSM Costs'!$C:$C,$B235,'PSM Costs'!AU:AU),"")</f>
        <v/>
      </c>
      <c r="L235" s="181" t="str">
        <f t="shared" ca="1" si="17"/>
        <v/>
      </c>
      <c r="M235" s="176" t="str">
        <f ca="1">IF(SUMIF(Pharmaceuticals!$C:$C,$B235,Pharmaceuticals!BG:BG)+SUMIF('Health Products &amp; Equipment'!$C:$C,$B235,'Health Products &amp; Equipment'!BG:BG)+SUMIF('Other Pharma &amp; Health Products'!$C:$C,$B235,'Other Pharma &amp; Health Products'!BG:BG)+SUMIF('PSM Costs'!$C:$C,$B235,'PSM Costs'!BG:BG)&gt;0,SUMIF(Pharmaceuticals!$C:$C,$B235,Pharmaceuticals!BG:BG)+SUMIF('Health Products &amp; Equipment'!$C:$C,$B235,'Health Products &amp; Equipment'!BG:BG)+SUMIF('Other Pharma &amp; Health Products'!$C:$C,$B235,'Other Pharma &amp; Health Products'!BG:BG)+SUMIF('PSM Costs'!$C:$C,$B235,'PSM Costs'!BG:BG),"")</f>
        <v/>
      </c>
      <c r="N235" s="176" t="str">
        <f ca="1">IF(SUMIF(Pharmaceuticals!$C:$C,$B235,Pharmaceuticals!BH:BH)+SUMIF('Health Products &amp; Equipment'!$C:$C,$B235,'Health Products &amp; Equipment'!BH:BH)+SUMIF('Other Pharma &amp; Health Products'!$C:$C,$B235,'Other Pharma &amp; Health Products'!BH:BH)+SUMIF('PSM Costs'!$C:$C,$B235,'PSM Costs'!BH:BH)&gt;0,SUMIF(Pharmaceuticals!$C:$C,$B235,Pharmaceuticals!BH:BH)+SUMIF('Health Products &amp; Equipment'!$C:$C,$B235,'Health Products &amp; Equipment'!BH:BH)+SUMIF('Other Pharma &amp; Health Products'!$C:$C,$B235,'Other Pharma &amp; Health Products'!BH:BH)+SUMIF('PSM Costs'!$C:$C,$B235,'PSM Costs'!BH:BH),"")</f>
        <v/>
      </c>
      <c r="O235" s="182" t="str">
        <f t="shared" ca="1" si="18"/>
        <v/>
      </c>
      <c r="P235" s="123" t="str">
        <f ca="1">IF(SUMIF(Pharmaceuticals!$C:$C,$B235,Pharmaceuticals!BT:BT)+SUMIF('Health Products &amp; Equipment'!$C:$C,$B235,'Health Products &amp; Equipment'!BT:BT)+SUMIF('Other Pharma &amp; Health Products'!$C:$C,$B235,'Other Pharma &amp; Health Products'!BT:BT)+SUMIF('PSM Costs'!$C:$C,$B235,'PSM Costs'!BT:BT)&gt;0,SUMIF(Pharmaceuticals!$C:$C,$B235,Pharmaceuticals!BT:BT)+SUMIF('Health Products &amp; Equipment'!$C:$C,$B235,'Health Products &amp; Equipment'!BT:BT)+SUMIF('Other Pharma &amp; Health Products'!$C:$C,$B235,'Other Pharma &amp; Health Products'!BT:BT)+SUMIF('PSM Costs'!$C:$C,$B235,'PSM Costs'!BT:BT),"")</f>
        <v/>
      </c>
      <c r="Q235" s="123" t="str">
        <f ca="1">IF(SUMIF(Pharmaceuticals!$C:$C,$B235,Pharmaceuticals!BU:BU)+SUMIF('Health Products &amp; Equipment'!$C:$C,$B235,'Health Products &amp; Equipment'!BU:BU)+SUMIF('Other Pharma &amp; Health Products'!$C:$C,$B235,'Other Pharma &amp; Health Products'!BU:BU)+SUMIF('PSM Costs'!$C:$C,$B235,'PSM Costs'!BU:BU)&gt;0,SUMIF(Pharmaceuticals!$C:$C,$B235,Pharmaceuticals!BU:BU)+SUMIF('Health Products &amp; Equipment'!$C:$C,$B235,'Health Products &amp; Equipment'!BU:BU)+SUMIF('Other Pharma &amp; Health Products'!$C:$C,$B235,'Other Pharma &amp; Health Products'!BU:BU)+SUMIF('PSM Costs'!$C:$C,$B235,'PSM Costs'!BU:BU),"")</f>
        <v/>
      </c>
      <c r="R235" s="176" t="str">
        <f t="shared" ca="1" si="19"/>
        <v/>
      </c>
    </row>
    <row r="236" spans="1:18" ht="13.5" hidden="1" customHeight="1" x14ac:dyDescent="0.2">
      <c r="A236" s="107">
        <v>229</v>
      </c>
      <c r="B236" s="107" t="str">
        <f ca="1">IFERROR(VLOOKUP(A236,'Rank unique CI-Prod-Spec'!I:J,2,FALSE),"")</f>
        <v/>
      </c>
      <c r="C236" s="122" t="str">
        <f ca="1">IFERROR(VLOOKUP(LEFT(B236,FIND("--",B236)-1),CatCostInp!D:E,2,FALSE),"")</f>
        <v/>
      </c>
      <c r="D236" s="122" t="str">
        <f ca="1">IFERROR(INDIRECT(ADDRESS(MATCH(VALUE(MID(B236,FIND("--",B236)+2,FIND("---",B236)-FIND("--",B236)-2)),CatProd!G:G,0),2,1,1,"CatProd")),"")</f>
        <v/>
      </c>
      <c r="E236" s="122" t="str">
        <f ca="1">IFERROR(INDIRECT(ADDRESS(MATCH(VALUE(RIGHT(B236,LEN(B236)-FIND("---",B236)-2)),CatProdSpec!I:I,0),3,1,1,"CatProdSpec")),"")</f>
        <v/>
      </c>
      <c r="F236" s="181" t="str">
        <f t="shared" ca="1" si="15"/>
        <v/>
      </c>
      <c r="G236" s="176" t="str">
        <f ca="1">IF(SUMIF(Pharmaceuticals!$C:$C,$B236,Pharmaceuticals!AG:AG)+SUMIF('Health Products &amp; Equipment'!$C:$C,$B236,'Health Products &amp; Equipment'!AG:AG)+SUMIF('Other Pharma &amp; Health Products'!$C:$C,$B236,'Other Pharma &amp; Health Products'!AG:AG)+SUMIF('PSM Costs'!$C:$C,$B236,'PSM Costs'!AG:AG)&gt;0,SUMIF(Pharmaceuticals!$C:$C,$B236,Pharmaceuticals!AG:AG)+SUMIF('Health Products &amp; Equipment'!$C:$C,$B236,'Health Products &amp; Equipment'!AG:AG)+SUMIF('Other Pharma &amp; Health Products'!$C:$C,$B236,'Other Pharma &amp; Health Products'!AG:AG)+SUMIF('PSM Costs'!$C:$C,$B236,'PSM Costs'!AG:AG),"")</f>
        <v/>
      </c>
      <c r="H236" s="176" t="str">
        <f ca="1">IF(SUMIF(Pharmaceuticals!$C:$C,$B236,Pharmaceuticals!AH:AH)+SUMIF('Health Products &amp; Equipment'!$C:$C,$B236,'Health Products &amp; Equipment'!AH:AH)+SUMIF('Other Pharma &amp; Health Products'!$C:$C,$B236,'Other Pharma &amp; Health Products'!AH:AH)+SUMIF('PSM Costs'!$C:$C,$B236,'PSM Costs'!AH:AH)&gt;0,SUMIF(Pharmaceuticals!$C:$C,$B236,Pharmaceuticals!AH:AH)+SUMIF('Health Products &amp; Equipment'!$C:$C,$B236,'Health Products &amp; Equipment'!AH:AH)+SUMIF('Other Pharma &amp; Health Products'!$C:$C,$B236,'Other Pharma &amp; Health Products'!AH:AH)+SUMIF('PSM Costs'!$C:$C,$B236,'PSM Costs'!AH:AH),"")</f>
        <v/>
      </c>
      <c r="I236" s="182" t="str">
        <f t="shared" ca="1" si="16"/>
        <v/>
      </c>
      <c r="J236" s="123" t="str">
        <f ca="1">IF(SUMIF(Pharmaceuticals!$C:$C,$B236,Pharmaceuticals!AT:AT)+SUMIF('Health Products &amp; Equipment'!$C:$C,$B236,'Health Products &amp; Equipment'!AT:AT)+SUMIF('Other Pharma &amp; Health Products'!$C:$C,$B236,'Other Pharma &amp; Health Products'!AT:AT)+SUMIF('PSM Costs'!$C:$C,$B236,'PSM Costs'!AT:AT)&gt;0,SUMIF(Pharmaceuticals!$C:$C,$B236,Pharmaceuticals!AT:AT)+SUMIF('Health Products &amp; Equipment'!$C:$C,$B236,'Health Products &amp; Equipment'!AT:AT)+SUMIF('Other Pharma &amp; Health Products'!$C:$C,$B236,'Other Pharma &amp; Health Products'!AT:AT)+SUMIF('PSM Costs'!$C:$C,$B236,'PSM Costs'!AT:AT),"")</f>
        <v/>
      </c>
      <c r="K236" s="123" t="str">
        <f ca="1">IF(SUMIF(Pharmaceuticals!$C:$C,$B236,Pharmaceuticals!AU:AU)+SUMIF('Health Products &amp; Equipment'!$C:$C,$B236,'Health Products &amp; Equipment'!AU:AU)+SUMIF('Other Pharma &amp; Health Products'!$C:$C,$B236,'Other Pharma &amp; Health Products'!AU:AU)+SUMIF('PSM Costs'!$C:$C,$B236,'PSM Costs'!AU:AU)&gt;0,SUMIF(Pharmaceuticals!$C:$C,$B236,Pharmaceuticals!AU:AU)+SUMIF('Health Products &amp; Equipment'!$C:$C,$B236,'Health Products &amp; Equipment'!AU:AU)+SUMIF('Other Pharma &amp; Health Products'!$C:$C,$B236,'Other Pharma &amp; Health Products'!AU:AU)+SUMIF('PSM Costs'!$C:$C,$B236,'PSM Costs'!AU:AU),"")</f>
        <v/>
      </c>
      <c r="L236" s="181" t="str">
        <f t="shared" ca="1" si="17"/>
        <v/>
      </c>
      <c r="M236" s="176" t="str">
        <f ca="1">IF(SUMIF(Pharmaceuticals!$C:$C,$B236,Pharmaceuticals!BG:BG)+SUMIF('Health Products &amp; Equipment'!$C:$C,$B236,'Health Products &amp; Equipment'!BG:BG)+SUMIF('Other Pharma &amp; Health Products'!$C:$C,$B236,'Other Pharma &amp; Health Products'!BG:BG)+SUMIF('PSM Costs'!$C:$C,$B236,'PSM Costs'!BG:BG)&gt;0,SUMIF(Pharmaceuticals!$C:$C,$B236,Pharmaceuticals!BG:BG)+SUMIF('Health Products &amp; Equipment'!$C:$C,$B236,'Health Products &amp; Equipment'!BG:BG)+SUMIF('Other Pharma &amp; Health Products'!$C:$C,$B236,'Other Pharma &amp; Health Products'!BG:BG)+SUMIF('PSM Costs'!$C:$C,$B236,'PSM Costs'!BG:BG),"")</f>
        <v/>
      </c>
      <c r="N236" s="176" t="str">
        <f ca="1">IF(SUMIF(Pharmaceuticals!$C:$C,$B236,Pharmaceuticals!BH:BH)+SUMIF('Health Products &amp; Equipment'!$C:$C,$B236,'Health Products &amp; Equipment'!BH:BH)+SUMIF('Other Pharma &amp; Health Products'!$C:$C,$B236,'Other Pharma &amp; Health Products'!BH:BH)+SUMIF('PSM Costs'!$C:$C,$B236,'PSM Costs'!BH:BH)&gt;0,SUMIF(Pharmaceuticals!$C:$C,$B236,Pharmaceuticals!BH:BH)+SUMIF('Health Products &amp; Equipment'!$C:$C,$B236,'Health Products &amp; Equipment'!BH:BH)+SUMIF('Other Pharma &amp; Health Products'!$C:$C,$B236,'Other Pharma &amp; Health Products'!BH:BH)+SUMIF('PSM Costs'!$C:$C,$B236,'PSM Costs'!BH:BH),"")</f>
        <v/>
      </c>
      <c r="O236" s="182" t="str">
        <f t="shared" ca="1" si="18"/>
        <v/>
      </c>
      <c r="P236" s="123" t="str">
        <f ca="1">IF(SUMIF(Pharmaceuticals!$C:$C,$B236,Pharmaceuticals!BT:BT)+SUMIF('Health Products &amp; Equipment'!$C:$C,$B236,'Health Products &amp; Equipment'!BT:BT)+SUMIF('Other Pharma &amp; Health Products'!$C:$C,$B236,'Other Pharma &amp; Health Products'!BT:BT)+SUMIF('PSM Costs'!$C:$C,$B236,'PSM Costs'!BT:BT)&gt;0,SUMIF(Pharmaceuticals!$C:$C,$B236,Pharmaceuticals!BT:BT)+SUMIF('Health Products &amp; Equipment'!$C:$C,$B236,'Health Products &amp; Equipment'!BT:BT)+SUMIF('Other Pharma &amp; Health Products'!$C:$C,$B236,'Other Pharma &amp; Health Products'!BT:BT)+SUMIF('PSM Costs'!$C:$C,$B236,'PSM Costs'!BT:BT),"")</f>
        <v/>
      </c>
      <c r="Q236" s="123" t="str">
        <f ca="1">IF(SUMIF(Pharmaceuticals!$C:$C,$B236,Pharmaceuticals!BU:BU)+SUMIF('Health Products &amp; Equipment'!$C:$C,$B236,'Health Products &amp; Equipment'!BU:BU)+SUMIF('Other Pharma &amp; Health Products'!$C:$C,$B236,'Other Pharma &amp; Health Products'!BU:BU)+SUMIF('PSM Costs'!$C:$C,$B236,'PSM Costs'!BU:BU)&gt;0,SUMIF(Pharmaceuticals!$C:$C,$B236,Pharmaceuticals!BU:BU)+SUMIF('Health Products &amp; Equipment'!$C:$C,$B236,'Health Products &amp; Equipment'!BU:BU)+SUMIF('Other Pharma &amp; Health Products'!$C:$C,$B236,'Other Pharma &amp; Health Products'!BU:BU)+SUMIF('PSM Costs'!$C:$C,$B236,'PSM Costs'!BU:BU),"")</f>
        <v/>
      </c>
      <c r="R236" s="176" t="str">
        <f t="shared" ca="1" si="19"/>
        <v/>
      </c>
    </row>
    <row r="237" spans="1:18" ht="13.5" hidden="1" customHeight="1" x14ac:dyDescent="0.2">
      <c r="A237" s="107">
        <v>230</v>
      </c>
      <c r="B237" s="107" t="str">
        <f ca="1">IFERROR(VLOOKUP(A237,'Rank unique CI-Prod-Spec'!I:J,2,FALSE),"")</f>
        <v/>
      </c>
      <c r="C237" s="122" t="str">
        <f ca="1">IFERROR(VLOOKUP(LEFT(B237,FIND("--",B237)-1),CatCostInp!D:E,2,FALSE),"")</f>
        <v/>
      </c>
      <c r="D237" s="122" t="str">
        <f ca="1">IFERROR(INDIRECT(ADDRESS(MATCH(VALUE(MID(B237,FIND("--",B237)+2,FIND("---",B237)-FIND("--",B237)-2)),CatProd!G:G,0),2,1,1,"CatProd")),"")</f>
        <v/>
      </c>
      <c r="E237" s="122" t="str">
        <f ca="1">IFERROR(INDIRECT(ADDRESS(MATCH(VALUE(RIGHT(B237,LEN(B237)-FIND("---",B237)-2)),CatProdSpec!I:I,0),3,1,1,"CatProdSpec")),"")</f>
        <v/>
      </c>
      <c r="F237" s="181" t="str">
        <f t="shared" ref="F237:F300" ca="1" si="20">IFERROR(H237/G237,"")</f>
        <v/>
      </c>
      <c r="G237" s="176" t="str">
        <f ca="1">IF(SUMIF(Pharmaceuticals!$C:$C,$B237,Pharmaceuticals!AG:AG)+SUMIF('Health Products &amp; Equipment'!$C:$C,$B237,'Health Products &amp; Equipment'!AG:AG)+SUMIF('Other Pharma &amp; Health Products'!$C:$C,$B237,'Other Pharma &amp; Health Products'!AG:AG)+SUMIF('PSM Costs'!$C:$C,$B237,'PSM Costs'!AG:AG)&gt;0,SUMIF(Pharmaceuticals!$C:$C,$B237,Pharmaceuticals!AG:AG)+SUMIF('Health Products &amp; Equipment'!$C:$C,$B237,'Health Products &amp; Equipment'!AG:AG)+SUMIF('Other Pharma &amp; Health Products'!$C:$C,$B237,'Other Pharma &amp; Health Products'!AG:AG)+SUMIF('PSM Costs'!$C:$C,$B237,'PSM Costs'!AG:AG),"")</f>
        <v/>
      </c>
      <c r="H237" s="176" t="str">
        <f ca="1">IF(SUMIF(Pharmaceuticals!$C:$C,$B237,Pharmaceuticals!AH:AH)+SUMIF('Health Products &amp; Equipment'!$C:$C,$B237,'Health Products &amp; Equipment'!AH:AH)+SUMIF('Other Pharma &amp; Health Products'!$C:$C,$B237,'Other Pharma &amp; Health Products'!AH:AH)+SUMIF('PSM Costs'!$C:$C,$B237,'PSM Costs'!AH:AH)&gt;0,SUMIF(Pharmaceuticals!$C:$C,$B237,Pharmaceuticals!AH:AH)+SUMIF('Health Products &amp; Equipment'!$C:$C,$B237,'Health Products &amp; Equipment'!AH:AH)+SUMIF('Other Pharma &amp; Health Products'!$C:$C,$B237,'Other Pharma &amp; Health Products'!AH:AH)+SUMIF('PSM Costs'!$C:$C,$B237,'PSM Costs'!AH:AH),"")</f>
        <v/>
      </c>
      <c r="I237" s="182" t="str">
        <f t="shared" ref="I237:I300" ca="1" si="21">IFERROR(K237/J237,"")</f>
        <v/>
      </c>
      <c r="J237" s="123" t="str">
        <f ca="1">IF(SUMIF(Pharmaceuticals!$C:$C,$B237,Pharmaceuticals!AT:AT)+SUMIF('Health Products &amp; Equipment'!$C:$C,$B237,'Health Products &amp; Equipment'!AT:AT)+SUMIF('Other Pharma &amp; Health Products'!$C:$C,$B237,'Other Pharma &amp; Health Products'!AT:AT)+SUMIF('PSM Costs'!$C:$C,$B237,'PSM Costs'!AT:AT)&gt;0,SUMIF(Pharmaceuticals!$C:$C,$B237,Pharmaceuticals!AT:AT)+SUMIF('Health Products &amp; Equipment'!$C:$C,$B237,'Health Products &amp; Equipment'!AT:AT)+SUMIF('Other Pharma &amp; Health Products'!$C:$C,$B237,'Other Pharma &amp; Health Products'!AT:AT)+SUMIF('PSM Costs'!$C:$C,$B237,'PSM Costs'!AT:AT),"")</f>
        <v/>
      </c>
      <c r="K237" s="123" t="str">
        <f ca="1">IF(SUMIF(Pharmaceuticals!$C:$C,$B237,Pharmaceuticals!AU:AU)+SUMIF('Health Products &amp; Equipment'!$C:$C,$B237,'Health Products &amp; Equipment'!AU:AU)+SUMIF('Other Pharma &amp; Health Products'!$C:$C,$B237,'Other Pharma &amp; Health Products'!AU:AU)+SUMIF('PSM Costs'!$C:$C,$B237,'PSM Costs'!AU:AU)&gt;0,SUMIF(Pharmaceuticals!$C:$C,$B237,Pharmaceuticals!AU:AU)+SUMIF('Health Products &amp; Equipment'!$C:$C,$B237,'Health Products &amp; Equipment'!AU:AU)+SUMIF('Other Pharma &amp; Health Products'!$C:$C,$B237,'Other Pharma &amp; Health Products'!AU:AU)+SUMIF('PSM Costs'!$C:$C,$B237,'PSM Costs'!AU:AU),"")</f>
        <v/>
      </c>
      <c r="L237" s="181" t="str">
        <f t="shared" ref="L237:L300" ca="1" si="22">IFERROR(N237/M237,"")</f>
        <v/>
      </c>
      <c r="M237" s="176" t="str">
        <f ca="1">IF(SUMIF(Pharmaceuticals!$C:$C,$B237,Pharmaceuticals!BG:BG)+SUMIF('Health Products &amp; Equipment'!$C:$C,$B237,'Health Products &amp; Equipment'!BG:BG)+SUMIF('Other Pharma &amp; Health Products'!$C:$C,$B237,'Other Pharma &amp; Health Products'!BG:BG)+SUMIF('PSM Costs'!$C:$C,$B237,'PSM Costs'!BG:BG)&gt;0,SUMIF(Pharmaceuticals!$C:$C,$B237,Pharmaceuticals!BG:BG)+SUMIF('Health Products &amp; Equipment'!$C:$C,$B237,'Health Products &amp; Equipment'!BG:BG)+SUMIF('Other Pharma &amp; Health Products'!$C:$C,$B237,'Other Pharma &amp; Health Products'!BG:BG)+SUMIF('PSM Costs'!$C:$C,$B237,'PSM Costs'!BG:BG),"")</f>
        <v/>
      </c>
      <c r="N237" s="176" t="str">
        <f ca="1">IF(SUMIF(Pharmaceuticals!$C:$C,$B237,Pharmaceuticals!BH:BH)+SUMIF('Health Products &amp; Equipment'!$C:$C,$B237,'Health Products &amp; Equipment'!BH:BH)+SUMIF('Other Pharma &amp; Health Products'!$C:$C,$B237,'Other Pharma &amp; Health Products'!BH:BH)+SUMIF('PSM Costs'!$C:$C,$B237,'PSM Costs'!BH:BH)&gt;0,SUMIF(Pharmaceuticals!$C:$C,$B237,Pharmaceuticals!BH:BH)+SUMIF('Health Products &amp; Equipment'!$C:$C,$B237,'Health Products &amp; Equipment'!BH:BH)+SUMIF('Other Pharma &amp; Health Products'!$C:$C,$B237,'Other Pharma &amp; Health Products'!BH:BH)+SUMIF('PSM Costs'!$C:$C,$B237,'PSM Costs'!BH:BH),"")</f>
        <v/>
      </c>
      <c r="O237" s="182" t="str">
        <f t="shared" ref="O237:O300" ca="1" si="23">IFERROR(Q237/P237,"")</f>
        <v/>
      </c>
      <c r="P237" s="123" t="str">
        <f ca="1">IF(SUMIF(Pharmaceuticals!$C:$C,$B237,Pharmaceuticals!BT:BT)+SUMIF('Health Products &amp; Equipment'!$C:$C,$B237,'Health Products &amp; Equipment'!BT:BT)+SUMIF('Other Pharma &amp; Health Products'!$C:$C,$B237,'Other Pharma &amp; Health Products'!BT:BT)+SUMIF('PSM Costs'!$C:$C,$B237,'PSM Costs'!BT:BT)&gt;0,SUMIF(Pharmaceuticals!$C:$C,$B237,Pharmaceuticals!BT:BT)+SUMIF('Health Products &amp; Equipment'!$C:$C,$B237,'Health Products &amp; Equipment'!BT:BT)+SUMIF('Other Pharma &amp; Health Products'!$C:$C,$B237,'Other Pharma &amp; Health Products'!BT:BT)+SUMIF('PSM Costs'!$C:$C,$B237,'PSM Costs'!BT:BT),"")</f>
        <v/>
      </c>
      <c r="Q237" s="123" t="str">
        <f ca="1">IF(SUMIF(Pharmaceuticals!$C:$C,$B237,Pharmaceuticals!BU:BU)+SUMIF('Health Products &amp; Equipment'!$C:$C,$B237,'Health Products &amp; Equipment'!BU:BU)+SUMIF('Other Pharma &amp; Health Products'!$C:$C,$B237,'Other Pharma &amp; Health Products'!BU:BU)+SUMIF('PSM Costs'!$C:$C,$B237,'PSM Costs'!BU:BU)&gt;0,SUMIF(Pharmaceuticals!$C:$C,$B237,Pharmaceuticals!BU:BU)+SUMIF('Health Products &amp; Equipment'!$C:$C,$B237,'Health Products &amp; Equipment'!BU:BU)+SUMIF('Other Pharma &amp; Health Products'!$C:$C,$B237,'Other Pharma &amp; Health Products'!BU:BU)+SUMIF('PSM Costs'!$C:$C,$B237,'PSM Costs'!BU:BU),"")</f>
        <v/>
      </c>
      <c r="R237" s="176" t="str">
        <f t="shared" ref="R237:R300" ca="1" si="24">IF(SUM(H237,K237,N237,Q237)&gt;0,SUM(H237,K237,N237,Q237),"")</f>
        <v/>
      </c>
    </row>
    <row r="238" spans="1:18" ht="13.5" hidden="1" customHeight="1" x14ac:dyDescent="0.2">
      <c r="A238" s="107">
        <v>231</v>
      </c>
      <c r="B238" s="107" t="str">
        <f ca="1">IFERROR(VLOOKUP(A238,'Rank unique CI-Prod-Spec'!I:J,2,FALSE),"")</f>
        <v/>
      </c>
      <c r="C238" s="122" t="str">
        <f ca="1">IFERROR(VLOOKUP(LEFT(B238,FIND("--",B238)-1),CatCostInp!D:E,2,FALSE),"")</f>
        <v/>
      </c>
      <c r="D238" s="122" t="str">
        <f ca="1">IFERROR(INDIRECT(ADDRESS(MATCH(VALUE(MID(B238,FIND("--",B238)+2,FIND("---",B238)-FIND("--",B238)-2)),CatProd!G:G,0),2,1,1,"CatProd")),"")</f>
        <v/>
      </c>
      <c r="E238" s="122" t="str">
        <f ca="1">IFERROR(INDIRECT(ADDRESS(MATCH(VALUE(RIGHT(B238,LEN(B238)-FIND("---",B238)-2)),CatProdSpec!I:I,0),3,1,1,"CatProdSpec")),"")</f>
        <v/>
      </c>
      <c r="F238" s="181" t="str">
        <f t="shared" ca="1" si="20"/>
        <v/>
      </c>
      <c r="G238" s="176" t="str">
        <f ca="1">IF(SUMIF(Pharmaceuticals!$C:$C,$B238,Pharmaceuticals!AG:AG)+SUMIF('Health Products &amp; Equipment'!$C:$C,$B238,'Health Products &amp; Equipment'!AG:AG)+SUMIF('Other Pharma &amp; Health Products'!$C:$C,$B238,'Other Pharma &amp; Health Products'!AG:AG)+SUMIF('PSM Costs'!$C:$C,$B238,'PSM Costs'!AG:AG)&gt;0,SUMIF(Pharmaceuticals!$C:$C,$B238,Pharmaceuticals!AG:AG)+SUMIF('Health Products &amp; Equipment'!$C:$C,$B238,'Health Products &amp; Equipment'!AG:AG)+SUMIF('Other Pharma &amp; Health Products'!$C:$C,$B238,'Other Pharma &amp; Health Products'!AG:AG)+SUMIF('PSM Costs'!$C:$C,$B238,'PSM Costs'!AG:AG),"")</f>
        <v/>
      </c>
      <c r="H238" s="176" t="str">
        <f ca="1">IF(SUMIF(Pharmaceuticals!$C:$C,$B238,Pharmaceuticals!AH:AH)+SUMIF('Health Products &amp; Equipment'!$C:$C,$B238,'Health Products &amp; Equipment'!AH:AH)+SUMIF('Other Pharma &amp; Health Products'!$C:$C,$B238,'Other Pharma &amp; Health Products'!AH:AH)+SUMIF('PSM Costs'!$C:$C,$B238,'PSM Costs'!AH:AH)&gt;0,SUMIF(Pharmaceuticals!$C:$C,$B238,Pharmaceuticals!AH:AH)+SUMIF('Health Products &amp; Equipment'!$C:$C,$B238,'Health Products &amp; Equipment'!AH:AH)+SUMIF('Other Pharma &amp; Health Products'!$C:$C,$B238,'Other Pharma &amp; Health Products'!AH:AH)+SUMIF('PSM Costs'!$C:$C,$B238,'PSM Costs'!AH:AH),"")</f>
        <v/>
      </c>
      <c r="I238" s="182" t="str">
        <f t="shared" ca="1" si="21"/>
        <v/>
      </c>
      <c r="J238" s="123" t="str">
        <f ca="1">IF(SUMIF(Pharmaceuticals!$C:$C,$B238,Pharmaceuticals!AT:AT)+SUMIF('Health Products &amp; Equipment'!$C:$C,$B238,'Health Products &amp; Equipment'!AT:AT)+SUMIF('Other Pharma &amp; Health Products'!$C:$C,$B238,'Other Pharma &amp; Health Products'!AT:AT)+SUMIF('PSM Costs'!$C:$C,$B238,'PSM Costs'!AT:AT)&gt;0,SUMIF(Pharmaceuticals!$C:$C,$B238,Pharmaceuticals!AT:AT)+SUMIF('Health Products &amp; Equipment'!$C:$C,$B238,'Health Products &amp; Equipment'!AT:AT)+SUMIF('Other Pharma &amp; Health Products'!$C:$C,$B238,'Other Pharma &amp; Health Products'!AT:AT)+SUMIF('PSM Costs'!$C:$C,$B238,'PSM Costs'!AT:AT),"")</f>
        <v/>
      </c>
      <c r="K238" s="123" t="str">
        <f ca="1">IF(SUMIF(Pharmaceuticals!$C:$C,$B238,Pharmaceuticals!AU:AU)+SUMIF('Health Products &amp; Equipment'!$C:$C,$B238,'Health Products &amp; Equipment'!AU:AU)+SUMIF('Other Pharma &amp; Health Products'!$C:$C,$B238,'Other Pharma &amp; Health Products'!AU:AU)+SUMIF('PSM Costs'!$C:$C,$B238,'PSM Costs'!AU:AU)&gt;0,SUMIF(Pharmaceuticals!$C:$C,$B238,Pharmaceuticals!AU:AU)+SUMIF('Health Products &amp; Equipment'!$C:$C,$B238,'Health Products &amp; Equipment'!AU:AU)+SUMIF('Other Pharma &amp; Health Products'!$C:$C,$B238,'Other Pharma &amp; Health Products'!AU:AU)+SUMIF('PSM Costs'!$C:$C,$B238,'PSM Costs'!AU:AU),"")</f>
        <v/>
      </c>
      <c r="L238" s="181" t="str">
        <f t="shared" ca="1" si="22"/>
        <v/>
      </c>
      <c r="M238" s="176" t="str">
        <f ca="1">IF(SUMIF(Pharmaceuticals!$C:$C,$B238,Pharmaceuticals!BG:BG)+SUMIF('Health Products &amp; Equipment'!$C:$C,$B238,'Health Products &amp; Equipment'!BG:BG)+SUMIF('Other Pharma &amp; Health Products'!$C:$C,$B238,'Other Pharma &amp; Health Products'!BG:BG)+SUMIF('PSM Costs'!$C:$C,$B238,'PSM Costs'!BG:BG)&gt;0,SUMIF(Pharmaceuticals!$C:$C,$B238,Pharmaceuticals!BG:BG)+SUMIF('Health Products &amp; Equipment'!$C:$C,$B238,'Health Products &amp; Equipment'!BG:BG)+SUMIF('Other Pharma &amp; Health Products'!$C:$C,$B238,'Other Pharma &amp; Health Products'!BG:BG)+SUMIF('PSM Costs'!$C:$C,$B238,'PSM Costs'!BG:BG),"")</f>
        <v/>
      </c>
      <c r="N238" s="176" t="str">
        <f ca="1">IF(SUMIF(Pharmaceuticals!$C:$C,$B238,Pharmaceuticals!BH:BH)+SUMIF('Health Products &amp; Equipment'!$C:$C,$B238,'Health Products &amp; Equipment'!BH:BH)+SUMIF('Other Pharma &amp; Health Products'!$C:$C,$B238,'Other Pharma &amp; Health Products'!BH:BH)+SUMIF('PSM Costs'!$C:$C,$B238,'PSM Costs'!BH:BH)&gt;0,SUMIF(Pharmaceuticals!$C:$C,$B238,Pharmaceuticals!BH:BH)+SUMIF('Health Products &amp; Equipment'!$C:$C,$B238,'Health Products &amp; Equipment'!BH:BH)+SUMIF('Other Pharma &amp; Health Products'!$C:$C,$B238,'Other Pharma &amp; Health Products'!BH:BH)+SUMIF('PSM Costs'!$C:$C,$B238,'PSM Costs'!BH:BH),"")</f>
        <v/>
      </c>
      <c r="O238" s="182" t="str">
        <f t="shared" ca="1" si="23"/>
        <v/>
      </c>
      <c r="P238" s="123" t="str">
        <f ca="1">IF(SUMIF(Pharmaceuticals!$C:$C,$B238,Pharmaceuticals!BT:BT)+SUMIF('Health Products &amp; Equipment'!$C:$C,$B238,'Health Products &amp; Equipment'!BT:BT)+SUMIF('Other Pharma &amp; Health Products'!$C:$C,$B238,'Other Pharma &amp; Health Products'!BT:BT)+SUMIF('PSM Costs'!$C:$C,$B238,'PSM Costs'!BT:BT)&gt;0,SUMIF(Pharmaceuticals!$C:$C,$B238,Pharmaceuticals!BT:BT)+SUMIF('Health Products &amp; Equipment'!$C:$C,$B238,'Health Products &amp; Equipment'!BT:BT)+SUMIF('Other Pharma &amp; Health Products'!$C:$C,$B238,'Other Pharma &amp; Health Products'!BT:BT)+SUMIF('PSM Costs'!$C:$C,$B238,'PSM Costs'!BT:BT),"")</f>
        <v/>
      </c>
      <c r="Q238" s="123" t="str">
        <f ca="1">IF(SUMIF(Pharmaceuticals!$C:$C,$B238,Pharmaceuticals!BU:BU)+SUMIF('Health Products &amp; Equipment'!$C:$C,$B238,'Health Products &amp; Equipment'!BU:BU)+SUMIF('Other Pharma &amp; Health Products'!$C:$C,$B238,'Other Pharma &amp; Health Products'!BU:BU)+SUMIF('PSM Costs'!$C:$C,$B238,'PSM Costs'!BU:BU)&gt;0,SUMIF(Pharmaceuticals!$C:$C,$B238,Pharmaceuticals!BU:BU)+SUMIF('Health Products &amp; Equipment'!$C:$C,$B238,'Health Products &amp; Equipment'!BU:BU)+SUMIF('Other Pharma &amp; Health Products'!$C:$C,$B238,'Other Pharma &amp; Health Products'!BU:BU)+SUMIF('PSM Costs'!$C:$C,$B238,'PSM Costs'!BU:BU),"")</f>
        <v/>
      </c>
      <c r="R238" s="176" t="str">
        <f t="shared" ca="1" si="24"/>
        <v/>
      </c>
    </row>
    <row r="239" spans="1:18" ht="13.5" hidden="1" customHeight="1" x14ac:dyDescent="0.2">
      <c r="A239" s="107">
        <v>232</v>
      </c>
      <c r="B239" s="107" t="str">
        <f ca="1">IFERROR(VLOOKUP(A239,'Rank unique CI-Prod-Spec'!I:J,2,FALSE),"")</f>
        <v/>
      </c>
      <c r="C239" s="122" t="str">
        <f ca="1">IFERROR(VLOOKUP(LEFT(B239,FIND("--",B239)-1),CatCostInp!D:E,2,FALSE),"")</f>
        <v/>
      </c>
      <c r="D239" s="122" t="str">
        <f ca="1">IFERROR(INDIRECT(ADDRESS(MATCH(VALUE(MID(B239,FIND("--",B239)+2,FIND("---",B239)-FIND("--",B239)-2)),CatProd!G:G,0),2,1,1,"CatProd")),"")</f>
        <v/>
      </c>
      <c r="E239" s="122" t="str">
        <f ca="1">IFERROR(INDIRECT(ADDRESS(MATCH(VALUE(RIGHT(B239,LEN(B239)-FIND("---",B239)-2)),CatProdSpec!I:I,0),3,1,1,"CatProdSpec")),"")</f>
        <v/>
      </c>
      <c r="F239" s="181" t="str">
        <f t="shared" ca="1" si="20"/>
        <v/>
      </c>
      <c r="G239" s="176" t="str">
        <f ca="1">IF(SUMIF(Pharmaceuticals!$C:$C,$B239,Pharmaceuticals!AG:AG)+SUMIF('Health Products &amp; Equipment'!$C:$C,$B239,'Health Products &amp; Equipment'!AG:AG)+SUMIF('Other Pharma &amp; Health Products'!$C:$C,$B239,'Other Pharma &amp; Health Products'!AG:AG)+SUMIF('PSM Costs'!$C:$C,$B239,'PSM Costs'!AG:AG)&gt;0,SUMIF(Pharmaceuticals!$C:$C,$B239,Pharmaceuticals!AG:AG)+SUMIF('Health Products &amp; Equipment'!$C:$C,$B239,'Health Products &amp; Equipment'!AG:AG)+SUMIF('Other Pharma &amp; Health Products'!$C:$C,$B239,'Other Pharma &amp; Health Products'!AG:AG)+SUMIF('PSM Costs'!$C:$C,$B239,'PSM Costs'!AG:AG),"")</f>
        <v/>
      </c>
      <c r="H239" s="176" t="str">
        <f ca="1">IF(SUMIF(Pharmaceuticals!$C:$C,$B239,Pharmaceuticals!AH:AH)+SUMIF('Health Products &amp; Equipment'!$C:$C,$B239,'Health Products &amp; Equipment'!AH:AH)+SUMIF('Other Pharma &amp; Health Products'!$C:$C,$B239,'Other Pharma &amp; Health Products'!AH:AH)+SUMIF('PSM Costs'!$C:$C,$B239,'PSM Costs'!AH:AH)&gt;0,SUMIF(Pharmaceuticals!$C:$C,$B239,Pharmaceuticals!AH:AH)+SUMIF('Health Products &amp; Equipment'!$C:$C,$B239,'Health Products &amp; Equipment'!AH:AH)+SUMIF('Other Pharma &amp; Health Products'!$C:$C,$B239,'Other Pharma &amp; Health Products'!AH:AH)+SUMIF('PSM Costs'!$C:$C,$B239,'PSM Costs'!AH:AH),"")</f>
        <v/>
      </c>
      <c r="I239" s="182" t="str">
        <f t="shared" ca="1" si="21"/>
        <v/>
      </c>
      <c r="J239" s="123" t="str">
        <f ca="1">IF(SUMIF(Pharmaceuticals!$C:$C,$B239,Pharmaceuticals!AT:AT)+SUMIF('Health Products &amp; Equipment'!$C:$C,$B239,'Health Products &amp; Equipment'!AT:AT)+SUMIF('Other Pharma &amp; Health Products'!$C:$C,$B239,'Other Pharma &amp; Health Products'!AT:AT)+SUMIF('PSM Costs'!$C:$C,$B239,'PSM Costs'!AT:AT)&gt;0,SUMIF(Pharmaceuticals!$C:$C,$B239,Pharmaceuticals!AT:AT)+SUMIF('Health Products &amp; Equipment'!$C:$C,$B239,'Health Products &amp; Equipment'!AT:AT)+SUMIF('Other Pharma &amp; Health Products'!$C:$C,$B239,'Other Pharma &amp; Health Products'!AT:AT)+SUMIF('PSM Costs'!$C:$C,$B239,'PSM Costs'!AT:AT),"")</f>
        <v/>
      </c>
      <c r="K239" s="123" t="str">
        <f ca="1">IF(SUMIF(Pharmaceuticals!$C:$C,$B239,Pharmaceuticals!AU:AU)+SUMIF('Health Products &amp; Equipment'!$C:$C,$B239,'Health Products &amp; Equipment'!AU:AU)+SUMIF('Other Pharma &amp; Health Products'!$C:$C,$B239,'Other Pharma &amp; Health Products'!AU:AU)+SUMIF('PSM Costs'!$C:$C,$B239,'PSM Costs'!AU:AU)&gt;0,SUMIF(Pharmaceuticals!$C:$C,$B239,Pharmaceuticals!AU:AU)+SUMIF('Health Products &amp; Equipment'!$C:$C,$B239,'Health Products &amp; Equipment'!AU:AU)+SUMIF('Other Pharma &amp; Health Products'!$C:$C,$B239,'Other Pharma &amp; Health Products'!AU:AU)+SUMIF('PSM Costs'!$C:$C,$B239,'PSM Costs'!AU:AU),"")</f>
        <v/>
      </c>
      <c r="L239" s="181" t="str">
        <f t="shared" ca="1" si="22"/>
        <v/>
      </c>
      <c r="M239" s="176" t="str">
        <f ca="1">IF(SUMIF(Pharmaceuticals!$C:$C,$B239,Pharmaceuticals!BG:BG)+SUMIF('Health Products &amp; Equipment'!$C:$C,$B239,'Health Products &amp; Equipment'!BG:BG)+SUMIF('Other Pharma &amp; Health Products'!$C:$C,$B239,'Other Pharma &amp; Health Products'!BG:BG)+SUMIF('PSM Costs'!$C:$C,$B239,'PSM Costs'!BG:BG)&gt;0,SUMIF(Pharmaceuticals!$C:$C,$B239,Pharmaceuticals!BG:BG)+SUMIF('Health Products &amp; Equipment'!$C:$C,$B239,'Health Products &amp; Equipment'!BG:BG)+SUMIF('Other Pharma &amp; Health Products'!$C:$C,$B239,'Other Pharma &amp; Health Products'!BG:BG)+SUMIF('PSM Costs'!$C:$C,$B239,'PSM Costs'!BG:BG),"")</f>
        <v/>
      </c>
      <c r="N239" s="176" t="str">
        <f ca="1">IF(SUMIF(Pharmaceuticals!$C:$C,$B239,Pharmaceuticals!BH:BH)+SUMIF('Health Products &amp; Equipment'!$C:$C,$B239,'Health Products &amp; Equipment'!BH:BH)+SUMIF('Other Pharma &amp; Health Products'!$C:$C,$B239,'Other Pharma &amp; Health Products'!BH:BH)+SUMIF('PSM Costs'!$C:$C,$B239,'PSM Costs'!BH:BH)&gt;0,SUMIF(Pharmaceuticals!$C:$C,$B239,Pharmaceuticals!BH:BH)+SUMIF('Health Products &amp; Equipment'!$C:$C,$B239,'Health Products &amp; Equipment'!BH:BH)+SUMIF('Other Pharma &amp; Health Products'!$C:$C,$B239,'Other Pharma &amp; Health Products'!BH:BH)+SUMIF('PSM Costs'!$C:$C,$B239,'PSM Costs'!BH:BH),"")</f>
        <v/>
      </c>
      <c r="O239" s="182" t="str">
        <f t="shared" ca="1" si="23"/>
        <v/>
      </c>
      <c r="P239" s="123" t="str">
        <f ca="1">IF(SUMIF(Pharmaceuticals!$C:$C,$B239,Pharmaceuticals!BT:BT)+SUMIF('Health Products &amp; Equipment'!$C:$C,$B239,'Health Products &amp; Equipment'!BT:BT)+SUMIF('Other Pharma &amp; Health Products'!$C:$C,$B239,'Other Pharma &amp; Health Products'!BT:BT)+SUMIF('PSM Costs'!$C:$C,$B239,'PSM Costs'!BT:BT)&gt;0,SUMIF(Pharmaceuticals!$C:$C,$B239,Pharmaceuticals!BT:BT)+SUMIF('Health Products &amp; Equipment'!$C:$C,$B239,'Health Products &amp; Equipment'!BT:BT)+SUMIF('Other Pharma &amp; Health Products'!$C:$C,$B239,'Other Pharma &amp; Health Products'!BT:BT)+SUMIF('PSM Costs'!$C:$C,$B239,'PSM Costs'!BT:BT),"")</f>
        <v/>
      </c>
      <c r="Q239" s="123" t="str">
        <f ca="1">IF(SUMIF(Pharmaceuticals!$C:$C,$B239,Pharmaceuticals!BU:BU)+SUMIF('Health Products &amp; Equipment'!$C:$C,$B239,'Health Products &amp; Equipment'!BU:BU)+SUMIF('Other Pharma &amp; Health Products'!$C:$C,$B239,'Other Pharma &amp; Health Products'!BU:BU)+SUMIF('PSM Costs'!$C:$C,$B239,'PSM Costs'!BU:BU)&gt;0,SUMIF(Pharmaceuticals!$C:$C,$B239,Pharmaceuticals!BU:BU)+SUMIF('Health Products &amp; Equipment'!$C:$C,$B239,'Health Products &amp; Equipment'!BU:BU)+SUMIF('Other Pharma &amp; Health Products'!$C:$C,$B239,'Other Pharma &amp; Health Products'!BU:BU)+SUMIF('PSM Costs'!$C:$C,$B239,'PSM Costs'!BU:BU),"")</f>
        <v/>
      </c>
      <c r="R239" s="176" t="str">
        <f t="shared" ca="1" si="24"/>
        <v/>
      </c>
    </row>
    <row r="240" spans="1:18" ht="13.5" hidden="1" customHeight="1" x14ac:dyDescent="0.2">
      <c r="A240" s="107">
        <v>233</v>
      </c>
      <c r="B240" s="107" t="str">
        <f ca="1">IFERROR(VLOOKUP(A240,'Rank unique CI-Prod-Spec'!I:J,2,FALSE),"")</f>
        <v/>
      </c>
      <c r="C240" s="122" t="str">
        <f ca="1">IFERROR(VLOOKUP(LEFT(B240,FIND("--",B240)-1),CatCostInp!D:E,2,FALSE),"")</f>
        <v/>
      </c>
      <c r="D240" s="122" t="str">
        <f ca="1">IFERROR(INDIRECT(ADDRESS(MATCH(VALUE(MID(B240,FIND("--",B240)+2,FIND("---",B240)-FIND("--",B240)-2)),CatProd!G:G,0),2,1,1,"CatProd")),"")</f>
        <v/>
      </c>
      <c r="E240" s="122" t="str">
        <f ca="1">IFERROR(INDIRECT(ADDRESS(MATCH(VALUE(RIGHT(B240,LEN(B240)-FIND("---",B240)-2)),CatProdSpec!I:I,0),3,1,1,"CatProdSpec")),"")</f>
        <v/>
      </c>
      <c r="F240" s="181" t="str">
        <f t="shared" ca="1" si="20"/>
        <v/>
      </c>
      <c r="G240" s="176" t="str">
        <f ca="1">IF(SUMIF(Pharmaceuticals!$C:$C,$B240,Pharmaceuticals!AG:AG)+SUMIF('Health Products &amp; Equipment'!$C:$C,$B240,'Health Products &amp; Equipment'!AG:AG)+SUMIF('Other Pharma &amp; Health Products'!$C:$C,$B240,'Other Pharma &amp; Health Products'!AG:AG)+SUMIF('PSM Costs'!$C:$C,$B240,'PSM Costs'!AG:AG)&gt;0,SUMIF(Pharmaceuticals!$C:$C,$B240,Pharmaceuticals!AG:AG)+SUMIF('Health Products &amp; Equipment'!$C:$C,$B240,'Health Products &amp; Equipment'!AG:AG)+SUMIF('Other Pharma &amp; Health Products'!$C:$C,$B240,'Other Pharma &amp; Health Products'!AG:AG)+SUMIF('PSM Costs'!$C:$C,$B240,'PSM Costs'!AG:AG),"")</f>
        <v/>
      </c>
      <c r="H240" s="176" t="str">
        <f ca="1">IF(SUMIF(Pharmaceuticals!$C:$C,$B240,Pharmaceuticals!AH:AH)+SUMIF('Health Products &amp; Equipment'!$C:$C,$B240,'Health Products &amp; Equipment'!AH:AH)+SUMIF('Other Pharma &amp; Health Products'!$C:$C,$B240,'Other Pharma &amp; Health Products'!AH:AH)+SUMIF('PSM Costs'!$C:$C,$B240,'PSM Costs'!AH:AH)&gt;0,SUMIF(Pharmaceuticals!$C:$C,$B240,Pharmaceuticals!AH:AH)+SUMIF('Health Products &amp; Equipment'!$C:$C,$B240,'Health Products &amp; Equipment'!AH:AH)+SUMIF('Other Pharma &amp; Health Products'!$C:$C,$B240,'Other Pharma &amp; Health Products'!AH:AH)+SUMIF('PSM Costs'!$C:$C,$B240,'PSM Costs'!AH:AH),"")</f>
        <v/>
      </c>
      <c r="I240" s="182" t="str">
        <f t="shared" ca="1" si="21"/>
        <v/>
      </c>
      <c r="J240" s="123" t="str">
        <f ca="1">IF(SUMIF(Pharmaceuticals!$C:$C,$B240,Pharmaceuticals!AT:AT)+SUMIF('Health Products &amp; Equipment'!$C:$C,$B240,'Health Products &amp; Equipment'!AT:AT)+SUMIF('Other Pharma &amp; Health Products'!$C:$C,$B240,'Other Pharma &amp; Health Products'!AT:AT)+SUMIF('PSM Costs'!$C:$C,$B240,'PSM Costs'!AT:AT)&gt;0,SUMIF(Pharmaceuticals!$C:$C,$B240,Pharmaceuticals!AT:AT)+SUMIF('Health Products &amp; Equipment'!$C:$C,$B240,'Health Products &amp; Equipment'!AT:AT)+SUMIF('Other Pharma &amp; Health Products'!$C:$C,$B240,'Other Pharma &amp; Health Products'!AT:AT)+SUMIF('PSM Costs'!$C:$C,$B240,'PSM Costs'!AT:AT),"")</f>
        <v/>
      </c>
      <c r="K240" s="123" t="str">
        <f ca="1">IF(SUMIF(Pharmaceuticals!$C:$C,$B240,Pharmaceuticals!AU:AU)+SUMIF('Health Products &amp; Equipment'!$C:$C,$B240,'Health Products &amp; Equipment'!AU:AU)+SUMIF('Other Pharma &amp; Health Products'!$C:$C,$B240,'Other Pharma &amp; Health Products'!AU:AU)+SUMIF('PSM Costs'!$C:$C,$B240,'PSM Costs'!AU:AU)&gt;0,SUMIF(Pharmaceuticals!$C:$C,$B240,Pharmaceuticals!AU:AU)+SUMIF('Health Products &amp; Equipment'!$C:$C,$B240,'Health Products &amp; Equipment'!AU:AU)+SUMIF('Other Pharma &amp; Health Products'!$C:$C,$B240,'Other Pharma &amp; Health Products'!AU:AU)+SUMIF('PSM Costs'!$C:$C,$B240,'PSM Costs'!AU:AU),"")</f>
        <v/>
      </c>
      <c r="L240" s="181" t="str">
        <f t="shared" ca="1" si="22"/>
        <v/>
      </c>
      <c r="M240" s="176" t="str">
        <f ca="1">IF(SUMIF(Pharmaceuticals!$C:$C,$B240,Pharmaceuticals!BG:BG)+SUMIF('Health Products &amp; Equipment'!$C:$C,$B240,'Health Products &amp; Equipment'!BG:BG)+SUMIF('Other Pharma &amp; Health Products'!$C:$C,$B240,'Other Pharma &amp; Health Products'!BG:BG)+SUMIF('PSM Costs'!$C:$C,$B240,'PSM Costs'!BG:BG)&gt;0,SUMIF(Pharmaceuticals!$C:$C,$B240,Pharmaceuticals!BG:BG)+SUMIF('Health Products &amp; Equipment'!$C:$C,$B240,'Health Products &amp; Equipment'!BG:BG)+SUMIF('Other Pharma &amp; Health Products'!$C:$C,$B240,'Other Pharma &amp; Health Products'!BG:BG)+SUMIF('PSM Costs'!$C:$C,$B240,'PSM Costs'!BG:BG),"")</f>
        <v/>
      </c>
      <c r="N240" s="176" t="str">
        <f ca="1">IF(SUMIF(Pharmaceuticals!$C:$C,$B240,Pharmaceuticals!BH:BH)+SUMIF('Health Products &amp; Equipment'!$C:$C,$B240,'Health Products &amp; Equipment'!BH:BH)+SUMIF('Other Pharma &amp; Health Products'!$C:$C,$B240,'Other Pharma &amp; Health Products'!BH:BH)+SUMIF('PSM Costs'!$C:$C,$B240,'PSM Costs'!BH:BH)&gt;0,SUMIF(Pharmaceuticals!$C:$C,$B240,Pharmaceuticals!BH:BH)+SUMIF('Health Products &amp; Equipment'!$C:$C,$B240,'Health Products &amp; Equipment'!BH:BH)+SUMIF('Other Pharma &amp; Health Products'!$C:$C,$B240,'Other Pharma &amp; Health Products'!BH:BH)+SUMIF('PSM Costs'!$C:$C,$B240,'PSM Costs'!BH:BH),"")</f>
        <v/>
      </c>
      <c r="O240" s="182" t="str">
        <f t="shared" ca="1" si="23"/>
        <v/>
      </c>
      <c r="P240" s="123" t="str">
        <f ca="1">IF(SUMIF(Pharmaceuticals!$C:$C,$B240,Pharmaceuticals!BT:BT)+SUMIF('Health Products &amp; Equipment'!$C:$C,$B240,'Health Products &amp; Equipment'!BT:BT)+SUMIF('Other Pharma &amp; Health Products'!$C:$C,$B240,'Other Pharma &amp; Health Products'!BT:BT)+SUMIF('PSM Costs'!$C:$C,$B240,'PSM Costs'!BT:BT)&gt;0,SUMIF(Pharmaceuticals!$C:$C,$B240,Pharmaceuticals!BT:BT)+SUMIF('Health Products &amp; Equipment'!$C:$C,$B240,'Health Products &amp; Equipment'!BT:BT)+SUMIF('Other Pharma &amp; Health Products'!$C:$C,$B240,'Other Pharma &amp; Health Products'!BT:BT)+SUMIF('PSM Costs'!$C:$C,$B240,'PSM Costs'!BT:BT),"")</f>
        <v/>
      </c>
      <c r="Q240" s="123" t="str">
        <f ca="1">IF(SUMIF(Pharmaceuticals!$C:$C,$B240,Pharmaceuticals!BU:BU)+SUMIF('Health Products &amp; Equipment'!$C:$C,$B240,'Health Products &amp; Equipment'!BU:BU)+SUMIF('Other Pharma &amp; Health Products'!$C:$C,$B240,'Other Pharma &amp; Health Products'!BU:BU)+SUMIF('PSM Costs'!$C:$C,$B240,'PSM Costs'!BU:BU)&gt;0,SUMIF(Pharmaceuticals!$C:$C,$B240,Pharmaceuticals!BU:BU)+SUMIF('Health Products &amp; Equipment'!$C:$C,$B240,'Health Products &amp; Equipment'!BU:BU)+SUMIF('Other Pharma &amp; Health Products'!$C:$C,$B240,'Other Pharma &amp; Health Products'!BU:BU)+SUMIF('PSM Costs'!$C:$C,$B240,'PSM Costs'!BU:BU),"")</f>
        <v/>
      </c>
      <c r="R240" s="176" t="str">
        <f t="shared" ca="1" si="24"/>
        <v/>
      </c>
    </row>
    <row r="241" spans="1:18" ht="13.5" hidden="1" customHeight="1" x14ac:dyDescent="0.2">
      <c r="A241" s="107">
        <v>234</v>
      </c>
      <c r="B241" s="107" t="str">
        <f ca="1">IFERROR(VLOOKUP(A241,'Rank unique CI-Prod-Spec'!I:J,2,FALSE),"")</f>
        <v/>
      </c>
      <c r="C241" s="122" t="str">
        <f ca="1">IFERROR(VLOOKUP(LEFT(B241,FIND("--",B241)-1),CatCostInp!D:E,2,FALSE),"")</f>
        <v/>
      </c>
      <c r="D241" s="122" t="str">
        <f ca="1">IFERROR(INDIRECT(ADDRESS(MATCH(VALUE(MID(B241,FIND("--",B241)+2,FIND("---",B241)-FIND("--",B241)-2)),CatProd!G:G,0),2,1,1,"CatProd")),"")</f>
        <v/>
      </c>
      <c r="E241" s="122" t="str">
        <f ca="1">IFERROR(INDIRECT(ADDRESS(MATCH(VALUE(RIGHT(B241,LEN(B241)-FIND("---",B241)-2)),CatProdSpec!I:I,0),3,1,1,"CatProdSpec")),"")</f>
        <v/>
      </c>
      <c r="F241" s="181" t="str">
        <f t="shared" ca="1" si="20"/>
        <v/>
      </c>
      <c r="G241" s="176" t="str">
        <f ca="1">IF(SUMIF(Pharmaceuticals!$C:$C,$B241,Pharmaceuticals!AG:AG)+SUMIF('Health Products &amp; Equipment'!$C:$C,$B241,'Health Products &amp; Equipment'!AG:AG)+SUMIF('Other Pharma &amp; Health Products'!$C:$C,$B241,'Other Pharma &amp; Health Products'!AG:AG)+SUMIF('PSM Costs'!$C:$C,$B241,'PSM Costs'!AG:AG)&gt;0,SUMIF(Pharmaceuticals!$C:$C,$B241,Pharmaceuticals!AG:AG)+SUMIF('Health Products &amp; Equipment'!$C:$C,$B241,'Health Products &amp; Equipment'!AG:AG)+SUMIF('Other Pharma &amp; Health Products'!$C:$C,$B241,'Other Pharma &amp; Health Products'!AG:AG)+SUMIF('PSM Costs'!$C:$C,$B241,'PSM Costs'!AG:AG),"")</f>
        <v/>
      </c>
      <c r="H241" s="176" t="str">
        <f ca="1">IF(SUMIF(Pharmaceuticals!$C:$C,$B241,Pharmaceuticals!AH:AH)+SUMIF('Health Products &amp; Equipment'!$C:$C,$B241,'Health Products &amp; Equipment'!AH:AH)+SUMIF('Other Pharma &amp; Health Products'!$C:$C,$B241,'Other Pharma &amp; Health Products'!AH:AH)+SUMIF('PSM Costs'!$C:$C,$B241,'PSM Costs'!AH:AH)&gt;0,SUMIF(Pharmaceuticals!$C:$C,$B241,Pharmaceuticals!AH:AH)+SUMIF('Health Products &amp; Equipment'!$C:$C,$B241,'Health Products &amp; Equipment'!AH:AH)+SUMIF('Other Pharma &amp; Health Products'!$C:$C,$B241,'Other Pharma &amp; Health Products'!AH:AH)+SUMIF('PSM Costs'!$C:$C,$B241,'PSM Costs'!AH:AH),"")</f>
        <v/>
      </c>
      <c r="I241" s="182" t="str">
        <f t="shared" ca="1" si="21"/>
        <v/>
      </c>
      <c r="J241" s="123" t="str">
        <f ca="1">IF(SUMIF(Pharmaceuticals!$C:$C,$B241,Pharmaceuticals!AT:AT)+SUMIF('Health Products &amp; Equipment'!$C:$C,$B241,'Health Products &amp; Equipment'!AT:AT)+SUMIF('Other Pharma &amp; Health Products'!$C:$C,$B241,'Other Pharma &amp; Health Products'!AT:AT)+SUMIF('PSM Costs'!$C:$C,$B241,'PSM Costs'!AT:AT)&gt;0,SUMIF(Pharmaceuticals!$C:$C,$B241,Pharmaceuticals!AT:AT)+SUMIF('Health Products &amp; Equipment'!$C:$C,$B241,'Health Products &amp; Equipment'!AT:AT)+SUMIF('Other Pharma &amp; Health Products'!$C:$C,$B241,'Other Pharma &amp; Health Products'!AT:AT)+SUMIF('PSM Costs'!$C:$C,$B241,'PSM Costs'!AT:AT),"")</f>
        <v/>
      </c>
      <c r="K241" s="123" t="str">
        <f ca="1">IF(SUMIF(Pharmaceuticals!$C:$C,$B241,Pharmaceuticals!AU:AU)+SUMIF('Health Products &amp; Equipment'!$C:$C,$B241,'Health Products &amp; Equipment'!AU:AU)+SUMIF('Other Pharma &amp; Health Products'!$C:$C,$B241,'Other Pharma &amp; Health Products'!AU:AU)+SUMIF('PSM Costs'!$C:$C,$B241,'PSM Costs'!AU:AU)&gt;0,SUMIF(Pharmaceuticals!$C:$C,$B241,Pharmaceuticals!AU:AU)+SUMIF('Health Products &amp; Equipment'!$C:$C,$B241,'Health Products &amp; Equipment'!AU:AU)+SUMIF('Other Pharma &amp; Health Products'!$C:$C,$B241,'Other Pharma &amp; Health Products'!AU:AU)+SUMIF('PSM Costs'!$C:$C,$B241,'PSM Costs'!AU:AU),"")</f>
        <v/>
      </c>
      <c r="L241" s="181" t="str">
        <f t="shared" ca="1" si="22"/>
        <v/>
      </c>
      <c r="M241" s="176" t="str">
        <f ca="1">IF(SUMIF(Pharmaceuticals!$C:$C,$B241,Pharmaceuticals!BG:BG)+SUMIF('Health Products &amp; Equipment'!$C:$C,$B241,'Health Products &amp; Equipment'!BG:BG)+SUMIF('Other Pharma &amp; Health Products'!$C:$C,$B241,'Other Pharma &amp; Health Products'!BG:BG)+SUMIF('PSM Costs'!$C:$C,$B241,'PSM Costs'!BG:BG)&gt;0,SUMIF(Pharmaceuticals!$C:$C,$B241,Pharmaceuticals!BG:BG)+SUMIF('Health Products &amp; Equipment'!$C:$C,$B241,'Health Products &amp; Equipment'!BG:BG)+SUMIF('Other Pharma &amp; Health Products'!$C:$C,$B241,'Other Pharma &amp; Health Products'!BG:BG)+SUMIF('PSM Costs'!$C:$C,$B241,'PSM Costs'!BG:BG),"")</f>
        <v/>
      </c>
      <c r="N241" s="176" t="str">
        <f ca="1">IF(SUMIF(Pharmaceuticals!$C:$C,$B241,Pharmaceuticals!BH:BH)+SUMIF('Health Products &amp; Equipment'!$C:$C,$B241,'Health Products &amp; Equipment'!BH:BH)+SUMIF('Other Pharma &amp; Health Products'!$C:$C,$B241,'Other Pharma &amp; Health Products'!BH:BH)+SUMIF('PSM Costs'!$C:$C,$B241,'PSM Costs'!BH:BH)&gt;0,SUMIF(Pharmaceuticals!$C:$C,$B241,Pharmaceuticals!BH:BH)+SUMIF('Health Products &amp; Equipment'!$C:$C,$B241,'Health Products &amp; Equipment'!BH:BH)+SUMIF('Other Pharma &amp; Health Products'!$C:$C,$B241,'Other Pharma &amp; Health Products'!BH:BH)+SUMIF('PSM Costs'!$C:$C,$B241,'PSM Costs'!BH:BH),"")</f>
        <v/>
      </c>
      <c r="O241" s="182" t="str">
        <f t="shared" ca="1" si="23"/>
        <v/>
      </c>
      <c r="P241" s="123" t="str">
        <f ca="1">IF(SUMIF(Pharmaceuticals!$C:$C,$B241,Pharmaceuticals!BT:BT)+SUMIF('Health Products &amp; Equipment'!$C:$C,$B241,'Health Products &amp; Equipment'!BT:BT)+SUMIF('Other Pharma &amp; Health Products'!$C:$C,$B241,'Other Pharma &amp; Health Products'!BT:BT)+SUMIF('PSM Costs'!$C:$C,$B241,'PSM Costs'!BT:BT)&gt;0,SUMIF(Pharmaceuticals!$C:$C,$B241,Pharmaceuticals!BT:BT)+SUMIF('Health Products &amp; Equipment'!$C:$C,$B241,'Health Products &amp; Equipment'!BT:BT)+SUMIF('Other Pharma &amp; Health Products'!$C:$C,$B241,'Other Pharma &amp; Health Products'!BT:BT)+SUMIF('PSM Costs'!$C:$C,$B241,'PSM Costs'!BT:BT),"")</f>
        <v/>
      </c>
      <c r="Q241" s="123" t="str">
        <f ca="1">IF(SUMIF(Pharmaceuticals!$C:$C,$B241,Pharmaceuticals!BU:BU)+SUMIF('Health Products &amp; Equipment'!$C:$C,$B241,'Health Products &amp; Equipment'!BU:BU)+SUMIF('Other Pharma &amp; Health Products'!$C:$C,$B241,'Other Pharma &amp; Health Products'!BU:BU)+SUMIF('PSM Costs'!$C:$C,$B241,'PSM Costs'!BU:BU)&gt;0,SUMIF(Pharmaceuticals!$C:$C,$B241,Pharmaceuticals!BU:BU)+SUMIF('Health Products &amp; Equipment'!$C:$C,$B241,'Health Products &amp; Equipment'!BU:BU)+SUMIF('Other Pharma &amp; Health Products'!$C:$C,$B241,'Other Pharma &amp; Health Products'!BU:BU)+SUMIF('PSM Costs'!$C:$C,$B241,'PSM Costs'!BU:BU),"")</f>
        <v/>
      </c>
      <c r="R241" s="176" t="str">
        <f t="shared" ca="1" si="24"/>
        <v/>
      </c>
    </row>
    <row r="242" spans="1:18" ht="13.5" hidden="1" customHeight="1" x14ac:dyDescent="0.2">
      <c r="A242" s="107">
        <v>235</v>
      </c>
      <c r="B242" s="107" t="str">
        <f ca="1">IFERROR(VLOOKUP(A242,'Rank unique CI-Prod-Spec'!I:J,2,FALSE),"")</f>
        <v/>
      </c>
      <c r="C242" s="122" t="str">
        <f ca="1">IFERROR(VLOOKUP(LEFT(B242,FIND("--",B242)-1),CatCostInp!D:E,2,FALSE),"")</f>
        <v/>
      </c>
      <c r="D242" s="122" t="str">
        <f ca="1">IFERROR(INDIRECT(ADDRESS(MATCH(VALUE(MID(B242,FIND("--",B242)+2,FIND("---",B242)-FIND("--",B242)-2)),CatProd!G:G,0),2,1,1,"CatProd")),"")</f>
        <v/>
      </c>
      <c r="E242" s="122" t="str">
        <f ca="1">IFERROR(INDIRECT(ADDRESS(MATCH(VALUE(RIGHT(B242,LEN(B242)-FIND("---",B242)-2)),CatProdSpec!I:I,0),3,1,1,"CatProdSpec")),"")</f>
        <v/>
      </c>
      <c r="F242" s="181" t="str">
        <f t="shared" ca="1" si="20"/>
        <v/>
      </c>
      <c r="G242" s="176" t="str">
        <f ca="1">IF(SUMIF(Pharmaceuticals!$C:$C,$B242,Pharmaceuticals!AG:AG)+SUMIF('Health Products &amp; Equipment'!$C:$C,$B242,'Health Products &amp; Equipment'!AG:AG)+SUMIF('Other Pharma &amp; Health Products'!$C:$C,$B242,'Other Pharma &amp; Health Products'!AG:AG)+SUMIF('PSM Costs'!$C:$C,$B242,'PSM Costs'!AG:AG)&gt;0,SUMIF(Pharmaceuticals!$C:$C,$B242,Pharmaceuticals!AG:AG)+SUMIF('Health Products &amp; Equipment'!$C:$C,$B242,'Health Products &amp; Equipment'!AG:AG)+SUMIF('Other Pharma &amp; Health Products'!$C:$C,$B242,'Other Pharma &amp; Health Products'!AG:AG)+SUMIF('PSM Costs'!$C:$C,$B242,'PSM Costs'!AG:AG),"")</f>
        <v/>
      </c>
      <c r="H242" s="176" t="str">
        <f ca="1">IF(SUMIF(Pharmaceuticals!$C:$C,$B242,Pharmaceuticals!AH:AH)+SUMIF('Health Products &amp; Equipment'!$C:$C,$B242,'Health Products &amp; Equipment'!AH:AH)+SUMIF('Other Pharma &amp; Health Products'!$C:$C,$B242,'Other Pharma &amp; Health Products'!AH:AH)+SUMIF('PSM Costs'!$C:$C,$B242,'PSM Costs'!AH:AH)&gt;0,SUMIF(Pharmaceuticals!$C:$C,$B242,Pharmaceuticals!AH:AH)+SUMIF('Health Products &amp; Equipment'!$C:$C,$B242,'Health Products &amp; Equipment'!AH:AH)+SUMIF('Other Pharma &amp; Health Products'!$C:$C,$B242,'Other Pharma &amp; Health Products'!AH:AH)+SUMIF('PSM Costs'!$C:$C,$B242,'PSM Costs'!AH:AH),"")</f>
        <v/>
      </c>
      <c r="I242" s="182" t="str">
        <f t="shared" ca="1" si="21"/>
        <v/>
      </c>
      <c r="J242" s="123" t="str">
        <f ca="1">IF(SUMIF(Pharmaceuticals!$C:$C,$B242,Pharmaceuticals!AT:AT)+SUMIF('Health Products &amp; Equipment'!$C:$C,$B242,'Health Products &amp; Equipment'!AT:AT)+SUMIF('Other Pharma &amp; Health Products'!$C:$C,$B242,'Other Pharma &amp; Health Products'!AT:AT)+SUMIF('PSM Costs'!$C:$C,$B242,'PSM Costs'!AT:AT)&gt;0,SUMIF(Pharmaceuticals!$C:$C,$B242,Pharmaceuticals!AT:AT)+SUMIF('Health Products &amp; Equipment'!$C:$C,$B242,'Health Products &amp; Equipment'!AT:AT)+SUMIF('Other Pharma &amp; Health Products'!$C:$C,$B242,'Other Pharma &amp; Health Products'!AT:AT)+SUMIF('PSM Costs'!$C:$C,$B242,'PSM Costs'!AT:AT),"")</f>
        <v/>
      </c>
      <c r="K242" s="123" t="str">
        <f ca="1">IF(SUMIF(Pharmaceuticals!$C:$C,$B242,Pharmaceuticals!AU:AU)+SUMIF('Health Products &amp; Equipment'!$C:$C,$B242,'Health Products &amp; Equipment'!AU:AU)+SUMIF('Other Pharma &amp; Health Products'!$C:$C,$B242,'Other Pharma &amp; Health Products'!AU:AU)+SUMIF('PSM Costs'!$C:$C,$B242,'PSM Costs'!AU:AU)&gt;0,SUMIF(Pharmaceuticals!$C:$C,$B242,Pharmaceuticals!AU:AU)+SUMIF('Health Products &amp; Equipment'!$C:$C,$B242,'Health Products &amp; Equipment'!AU:AU)+SUMIF('Other Pharma &amp; Health Products'!$C:$C,$B242,'Other Pharma &amp; Health Products'!AU:AU)+SUMIF('PSM Costs'!$C:$C,$B242,'PSM Costs'!AU:AU),"")</f>
        <v/>
      </c>
      <c r="L242" s="181" t="str">
        <f t="shared" ca="1" si="22"/>
        <v/>
      </c>
      <c r="M242" s="176" t="str">
        <f ca="1">IF(SUMIF(Pharmaceuticals!$C:$C,$B242,Pharmaceuticals!BG:BG)+SUMIF('Health Products &amp; Equipment'!$C:$C,$B242,'Health Products &amp; Equipment'!BG:BG)+SUMIF('Other Pharma &amp; Health Products'!$C:$C,$B242,'Other Pharma &amp; Health Products'!BG:BG)+SUMIF('PSM Costs'!$C:$C,$B242,'PSM Costs'!BG:BG)&gt;0,SUMIF(Pharmaceuticals!$C:$C,$B242,Pharmaceuticals!BG:BG)+SUMIF('Health Products &amp; Equipment'!$C:$C,$B242,'Health Products &amp; Equipment'!BG:BG)+SUMIF('Other Pharma &amp; Health Products'!$C:$C,$B242,'Other Pharma &amp; Health Products'!BG:BG)+SUMIF('PSM Costs'!$C:$C,$B242,'PSM Costs'!BG:BG),"")</f>
        <v/>
      </c>
      <c r="N242" s="176" t="str">
        <f ca="1">IF(SUMIF(Pharmaceuticals!$C:$C,$B242,Pharmaceuticals!BH:BH)+SUMIF('Health Products &amp; Equipment'!$C:$C,$B242,'Health Products &amp; Equipment'!BH:BH)+SUMIF('Other Pharma &amp; Health Products'!$C:$C,$B242,'Other Pharma &amp; Health Products'!BH:BH)+SUMIF('PSM Costs'!$C:$C,$B242,'PSM Costs'!BH:BH)&gt;0,SUMIF(Pharmaceuticals!$C:$C,$B242,Pharmaceuticals!BH:BH)+SUMIF('Health Products &amp; Equipment'!$C:$C,$B242,'Health Products &amp; Equipment'!BH:BH)+SUMIF('Other Pharma &amp; Health Products'!$C:$C,$B242,'Other Pharma &amp; Health Products'!BH:BH)+SUMIF('PSM Costs'!$C:$C,$B242,'PSM Costs'!BH:BH),"")</f>
        <v/>
      </c>
      <c r="O242" s="182" t="str">
        <f t="shared" ca="1" si="23"/>
        <v/>
      </c>
      <c r="P242" s="123" t="str">
        <f ca="1">IF(SUMIF(Pharmaceuticals!$C:$C,$B242,Pharmaceuticals!BT:BT)+SUMIF('Health Products &amp; Equipment'!$C:$C,$B242,'Health Products &amp; Equipment'!BT:BT)+SUMIF('Other Pharma &amp; Health Products'!$C:$C,$B242,'Other Pharma &amp; Health Products'!BT:BT)+SUMIF('PSM Costs'!$C:$C,$B242,'PSM Costs'!BT:BT)&gt;0,SUMIF(Pharmaceuticals!$C:$C,$B242,Pharmaceuticals!BT:BT)+SUMIF('Health Products &amp; Equipment'!$C:$C,$B242,'Health Products &amp; Equipment'!BT:BT)+SUMIF('Other Pharma &amp; Health Products'!$C:$C,$B242,'Other Pharma &amp; Health Products'!BT:BT)+SUMIF('PSM Costs'!$C:$C,$B242,'PSM Costs'!BT:BT),"")</f>
        <v/>
      </c>
      <c r="Q242" s="123" t="str">
        <f ca="1">IF(SUMIF(Pharmaceuticals!$C:$C,$B242,Pharmaceuticals!BU:BU)+SUMIF('Health Products &amp; Equipment'!$C:$C,$B242,'Health Products &amp; Equipment'!BU:BU)+SUMIF('Other Pharma &amp; Health Products'!$C:$C,$B242,'Other Pharma &amp; Health Products'!BU:BU)+SUMIF('PSM Costs'!$C:$C,$B242,'PSM Costs'!BU:BU)&gt;0,SUMIF(Pharmaceuticals!$C:$C,$B242,Pharmaceuticals!BU:BU)+SUMIF('Health Products &amp; Equipment'!$C:$C,$B242,'Health Products &amp; Equipment'!BU:BU)+SUMIF('Other Pharma &amp; Health Products'!$C:$C,$B242,'Other Pharma &amp; Health Products'!BU:BU)+SUMIF('PSM Costs'!$C:$C,$B242,'PSM Costs'!BU:BU),"")</f>
        <v/>
      </c>
      <c r="R242" s="176" t="str">
        <f t="shared" ca="1" si="24"/>
        <v/>
      </c>
    </row>
    <row r="243" spans="1:18" ht="13.5" hidden="1" customHeight="1" x14ac:dyDescent="0.2">
      <c r="A243" s="107">
        <v>236</v>
      </c>
      <c r="B243" s="107" t="str">
        <f ca="1">IFERROR(VLOOKUP(A243,'Rank unique CI-Prod-Spec'!I:J,2,FALSE),"")</f>
        <v/>
      </c>
      <c r="C243" s="122" t="str">
        <f ca="1">IFERROR(VLOOKUP(LEFT(B243,FIND("--",B243)-1),CatCostInp!D:E,2,FALSE),"")</f>
        <v/>
      </c>
      <c r="D243" s="122" t="str">
        <f ca="1">IFERROR(INDIRECT(ADDRESS(MATCH(VALUE(MID(B243,FIND("--",B243)+2,FIND("---",B243)-FIND("--",B243)-2)),CatProd!G:G,0),2,1,1,"CatProd")),"")</f>
        <v/>
      </c>
      <c r="E243" s="122" t="str">
        <f ca="1">IFERROR(INDIRECT(ADDRESS(MATCH(VALUE(RIGHT(B243,LEN(B243)-FIND("---",B243)-2)),CatProdSpec!I:I,0),3,1,1,"CatProdSpec")),"")</f>
        <v/>
      </c>
      <c r="F243" s="181" t="str">
        <f t="shared" ca="1" si="20"/>
        <v/>
      </c>
      <c r="G243" s="176" t="str">
        <f ca="1">IF(SUMIF(Pharmaceuticals!$C:$C,$B243,Pharmaceuticals!AG:AG)+SUMIF('Health Products &amp; Equipment'!$C:$C,$B243,'Health Products &amp; Equipment'!AG:AG)+SUMIF('Other Pharma &amp; Health Products'!$C:$C,$B243,'Other Pharma &amp; Health Products'!AG:AG)+SUMIF('PSM Costs'!$C:$C,$B243,'PSM Costs'!AG:AG)&gt;0,SUMIF(Pharmaceuticals!$C:$C,$B243,Pharmaceuticals!AG:AG)+SUMIF('Health Products &amp; Equipment'!$C:$C,$B243,'Health Products &amp; Equipment'!AG:AG)+SUMIF('Other Pharma &amp; Health Products'!$C:$C,$B243,'Other Pharma &amp; Health Products'!AG:AG)+SUMIF('PSM Costs'!$C:$C,$B243,'PSM Costs'!AG:AG),"")</f>
        <v/>
      </c>
      <c r="H243" s="176" t="str">
        <f ca="1">IF(SUMIF(Pharmaceuticals!$C:$C,$B243,Pharmaceuticals!AH:AH)+SUMIF('Health Products &amp; Equipment'!$C:$C,$B243,'Health Products &amp; Equipment'!AH:AH)+SUMIF('Other Pharma &amp; Health Products'!$C:$C,$B243,'Other Pharma &amp; Health Products'!AH:AH)+SUMIF('PSM Costs'!$C:$C,$B243,'PSM Costs'!AH:AH)&gt;0,SUMIF(Pharmaceuticals!$C:$C,$B243,Pharmaceuticals!AH:AH)+SUMIF('Health Products &amp; Equipment'!$C:$C,$B243,'Health Products &amp; Equipment'!AH:AH)+SUMIF('Other Pharma &amp; Health Products'!$C:$C,$B243,'Other Pharma &amp; Health Products'!AH:AH)+SUMIF('PSM Costs'!$C:$C,$B243,'PSM Costs'!AH:AH),"")</f>
        <v/>
      </c>
      <c r="I243" s="182" t="str">
        <f t="shared" ca="1" si="21"/>
        <v/>
      </c>
      <c r="J243" s="123" t="str">
        <f ca="1">IF(SUMIF(Pharmaceuticals!$C:$C,$B243,Pharmaceuticals!AT:AT)+SUMIF('Health Products &amp; Equipment'!$C:$C,$B243,'Health Products &amp; Equipment'!AT:AT)+SUMIF('Other Pharma &amp; Health Products'!$C:$C,$B243,'Other Pharma &amp; Health Products'!AT:AT)+SUMIF('PSM Costs'!$C:$C,$B243,'PSM Costs'!AT:AT)&gt;0,SUMIF(Pharmaceuticals!$C:$C,$B243,Pharmaceuticals!AT:AT)+SUMIF('Health Products &amp; Equipment'!$C:$C,$B243,'Health Products &amp; Equipment'!AT:AT)+SUMIF('Other Pharma &amp; Health Products'!$C:$C,$B243,'Other Pharma &amp; Health Products'!AT:AT)+SUMIF('PSM Costs'!$C:$C,$B243,'PSM Costs'!AT:AT),"")</f>
        <v/>
      </c>
      <c r="K243" s="123" t="str">
        <f ca="1">IF(SUMIF(Pharmaceuticals!$C:$C,$B243,Pharmaceuticals!AU:AU)+SUMIF('Health Products &amp; Equipment'!$C:$C,$B243,'Health Products &amp; Equipment'!AU:AU)+SUMIF('Other Pharma &amp; Health Products'!$C:$C,$B243,'Other Pharma &amp; Health Products'!AU:AU)+SUMIF('PSM Costs'!$C:$C,$B243,'PSM Costs'!AU:AU)&gt;0,SUMIF(Pharmaceuticals!$C:$C,$B243,Pharmaceuticals!AU:AU)+SUMIF('Health Products &amp; Equipment'!$C:$C,$B243,'Health Products &amp; Equipment'!AU:AU)+SUMIF('Other Pharma &amp; Health Products'!$C:$C,$B243,'Other Pharma &amp; Health Products'!AU:AU)+SUMIF('PSM Costs'!$C:$C,$B243,'PSM Costs'!AU:AU),"")</f>
        <v/>
      </c>
      <c r="L243" s="181" t="str">
        <f t="shared" ca="1" si="22"/>
        <v/>
      </c>
      <c r="M243" s="176" t="str">
        <f ca="1">IF(SUMIF(Pharmaceuticals!$C:$C,$B243,Pharmaceuticals!BG:BG)+SUMIF('Health Products &amp; Equipment'!$C:$C,$B243,'Health Products &amp; Equipment'!BG:BG)+SUMIF('Other Pharma &amp; Health Products'!$C:$C,$B243,'Other Pharma &amp; Health Products'!BG:BG)+SUMIF('PSM Costs'!$C:$C,$B243,'PSM Costs'!BG:BG)&gt;0,SUMIF(Pharmaceuticals!$C:$C,$B243,Pharmaceuticals!BG:BG)+SUMIF('Health Products &amp; Equipment'!$C:$C,$B243,'Health Products &amp; Equipment'!BG:BG)+SUMIF('Other Pharma &amp; Health Products'!$C:$C,$B243,'Other Pharma &amp; Health Products'!BG:BG)+SUMIF('PSM Costs'!$C:$C,$B243,'PSM Costs'!BG:BG),"")</f>
        <v/>
      </c>
      <c r="N243" s="176" t="str">
        <f ca="1">IF(SUMIF(Pharmaceuticals!$C:$C,$B243,Pharmaceuticals!BH:BH)+SUMIF('Health Products &amp; Equipment'!$C:$C,$B243,'Health Products &amp; Equipment'!BH:BH)+SUMIF('Other Pharma &amp; Health Products'!$C:$C,$B243,'Other Pharma &amp; Health Products'!BH:BH)+SUMIF('PSM Costs'!$C:$C,$B243,'PSM Costs'!BH:BH)&gt;0,SUMIF(Pharmaceuticals!$C:$C,$B243,Pharmaceuticals!BH:BH)+SUMIF('Health Products &amp; Equipment'!$C:$C,$B243,'Health Products &amp; Equipment'!BH:BH)+SUMIF('Other Pharma &amp; Health Products'!$C:$C,$B243,'Other Pharma &amp; Health Products'!BH:BH)+SUMIF('PSM Costs'!$C:$C,$B243,'PSM Costs'!BH:BH),"")</f>
        <v/>
      </c>
      <c r="O243" s="182" t="str">
        <f t="shared" ca="1" si="23"/>
        <v/>
      </c>
      <c r="P243" s="123" t="str">
        <f ca="1">IF(SUMIF(Pharmaceuticals!$C:$C,$B243,Pharmaceuticals!BT:BT)+SUMIF('Health Products &amp; Equipment'!$C:$C,$B243,'Health Products &amp; Equipment'!BT:BT)+SUMIF('Other Pharma &amp; Health Products'!$C:$C,$B243,'Other Pharma &amp; Health Products'!BT:BT)+SUMIF('PSM Costs'!$C:$C,$B243,'PSM Costs'!BT:BT)&gt;0,SUMIF(Pharmaceuticals!$C:$C,$B243,Pharmaceuticals!BT:BT)+SUMIF('Health Products &amp; Equipment'!$C:$C,$B243,'Health Products &amp; Equipment'!BT:BT)+SUMIF('Other Pharma &amp; Health Products'!$C:$C,$B243,'Other Pharma &amp; Health Products'!BT:BT)+SUMIF('PSM Costs'!$C:$C,$B243,'PSM Costs'!BT:BT),"")</f>
        <v/>
      </c>
      <c r="Q243" s="123" t="str">
        <f ca="1">IF(SUMIF(Pharmaceuticals!$C:$C,$B243,Pharmaceuticals!BU:BU)+SUMIF('Health Products &amp; Equipment'!$C:$C,$B243,'Health Products &amp; Equipment'!BU:BU)+SUMIF('Other Pharma &amp; Health Products'!$C:$C,$B243,'Other Pharma &amp; Health Products'!BU:BU)+SUMIF('PSM Costs'!$C:$C,$B243,'PSM Costs'!BU:BU)&gt;0,SUMIF(Pharmaceuticals!$C:$C,$B243,Pharmaceuticals!BU:BU)+SUMIF('Health Products &amp; Equipment'!$C:$C,$B243,'Health Products &amp; Equipment'!BU:BU)+SUMIF('Other Pharma &amp; Health Products'!$C:$C,$B243,'Other Pharma &amp; Health Products'!BU:BU)+SUMIF('PSM Costs'!$C:$C,$B243,'PSM Costs'!BU:BU),"")</f>
        <v/>
      </c>
      <c r="R243" s="176" t="str">
        <f t="shared" ca="1" si="24"/>
        <v/>
      </c>
    </row>
    <row r="244" spans="1:18" ht="13.5" hidden="1" customHeight="1" x14ac:dyDescent="0.2">
      <c r="A244" s="107">
        <v>237</v>
      </c>
      <c r="B244" s="107" t="str">
        <f ca="1">IFERROR(VLOOKUP(A244,'Rank unique CI-Prod-Spec'!I:J,2,FALSE),"")</f>
        <v/>
      </c>
      <c r="C244" s="122" t="str">
        <f ca="1">IFERROR(VLOOKUP(LEFT(B244,FIND("--",B244)-1),CatCostInp!D:E,2,FALSE),"")</f>
        <v/>
      </c>
      <c r="D244" s="122" t="str">
        <f ca="1">IFERROR(INDIRECT(ADDRESS(MATCH(VALUE(MID(B244,FIND("--",B244)+2,FIND("---",B244)-FIND("--",B244)-2)),CatProd!G:G,0),2,1,1,"CatProd")),"")</f>
        <v/>
      </c>
      <c r="E244" s="122" t="str">
        <f ca="1">IFERROR(INDIRECT(ADDRESS(MATCH(VALUE(RIGHT(B244,LEN(B244)-FIND("---",B244)-2)),CatProdSpec!I:I,0),3,1,1,"CatProdSpec")),"")</f>
        <v/>
      </c>
      <c r="F244" s="181" t="str">
        <f t="shared" ca="1" si="20"/>
        <v/>
      </c>
      <c r="G244" s="176" t="str">
        <f ca="1">IF(SUMIF(Pharmaceuticals!$C:$C,$B244,Pharmaceuticals!AG:AG)+SUMIF('Health Products &amp; Equipment'!$C:$C,$B244,'Health Products &amp; Equipment'!AG:AG)+SUMIF('Other Pharma &amp; Health Products'!$C:$C,$B244,'Other Pharma &amp; Health Products'!AG:AG)+SUMIF('PSM Costs'!$C:$C,$B244,'PSM Costs'!AG:AG)&gt;0,SUMIF(Pharmaceuticals!$C:$C,$B244,Pharmaceuticals!AG:AG)+SUMIF('Health Products &amp; Equipment'!$C:$C,$B244,'Health Products &amp; Equipment'!AG:AG)+SUMIF('Other Pharma &amp; Health Products'!$C:$C,$B244,'Other Pharma &amp; Health Products'!AG:AG)+SUMIF('PSM Costs'!$C:$C,$B244,'PSM Costs'!AG:AG),"")</f>
        <v/>
      </c>
      <c r="H244" s="176" t="str">
        <f ca="1">IF(SUMIF(Pharmaceuticals!$C:$C,$B244,Pharmaceuticals!AH:AH)+SUMIF('Health Products &amp; Equipment'!$C:$C,$B244,'Health Products &amp; Equipment'!AH:AH)+SUMIF('Other Pharma &amp; Health Products'!$C:$C,$B244,'Other Pharma &amp; Health Products'!AH:AH)+SUMIF('PSM Costs'!$C:$C,$B244,'PSM Costs'!AH:AH)&gt;0,SUMIF(Pharmaceuticals!$C:$C,$B244,Pharmaceuticals!AH:AH)+SUMIF('Health Products &amp; Equipment'!$C:$C,$B244,'Health Products &amp; Equipment'!AH:AH)+SUMIF('Other Pharma &amp; Health Products'!$C:$C,$B244,'Other Pharma &amp; Health Products'!AH:AH)+SUMIF('PSM Costs'!$C:$C,$B244,'PSM Costs'!AH:AH),"")</f>
        <v/>
      </c>
      <c r="I244" s="182" t="str">
        <f t="shared" ca="1" si="21"/>
        <v/>
      </c>
      <c r="J244" s="123" t="str">
        <f ca="1">IF(SUMIF(Pharmaceuticals!$C:$C,$B244,Pharmaceuticals!AT:AT)+SUMIF('Health Products &amp; Equipment'!$C:$C,$B244,'Health Products &amp; Equipment'!AT:AT)+SUMIF('Other Pharma &amp; Health Products'!$C:$C,$B244,'Other Pharma &amp; Health Products'!AT:AT)+SUMIF('PSM Costs'!$C:$C,$B244,'PSM Costs'!AT:AT)&gt;0,SUMIF(Pharmaceuticals!$C:$C,$B244,Pharmaceuticals!AT:AT)+SUMIF('Health Products &amp; Equipment'!$C:$C,$B244,'Health Products &amp; Equipment'!AT:AT)+SUMIF('Other Pharma &amp; Health Products'!$C:$C,$B244,'Other Pharma &amp; Health Products'!AT:AT)+SUMIF('PSM Costs'!$C:$C,$B244,'PSM Costs'!AT:AT),"")</f>
        <v/>
      </c>
      <c r="K244" s="123" t="str">
        <f ca="1">IF(SUMIF(Pharmaceuticals!$C:$C,$B244,Pharmaceuticals!AU:AU)+SUMIF('Health Products &amp; Equipment'!$C:$C,$B244,'Health Products &amp; Equipment'!AU:AU)+SUMIF('Other Pharma &amp; Health Products'!$C:$C,$B244,'Other Pharma &amp; Health Products'!AU:AU)+SUMIF('PSM Costs'!$C:$C,$B244,'PSM Costs'!AU:AU)&gt;0,SUMIF(Pharmaceuticals!$C:$C,$B244,Pharmaceuticals!AU:AU)+SUMIF('Health Products &amp; Equipment'!$C:$C,$B244,'Health Products &amp; Equipment'!AU:AU)+SUMIF('Other Pharma &amp; Health Products'!$C:$C,$B244,'Other Pharma &amp; Health Products'!AU:AU)+SUMIF('PSM Costs'!$C:$C,$B244,'PSM Costs'!AU:AU),"")</f>
        <v/>
      </c>
      <c r="L244" s="181" t="str">
        <f t="shared" ca="1" si="22"/>
        <v/>
      </c>
      <c r="M244" s="176" t="str">
        <f ca="1">IF(SUMIF(Pharmaceuticals!$C:$C,$B244,Pharmaceuticals!BG:BG)+SUMIF('Health Products &amp; Equipment'!$C:$C,$B244,'Health Products &amp; Equipment'!BG:BG)+SUMIF('Other Pharma &amp; Health Products'!$C:$C,$B244,'Other Pharma &amp; Health Products'!BG:BG)+SUMIF('PSM Costs'!$C:$C,$B244,'PSM Costs'!BG:BG)&gt;0,SUMIF(Pharmaceuticals!$C:$C,$B244,Pharmaceuticals!BG:BG)+SUMIF('Health Products &amp; Equipment'!$C:$C,$B244,'Health Products &amp; Equipment'!BG:BG)+SUMIF('Other Pharma &amp; Health Products'!$C:$C,$B244,'Other Pharma &amp; Health Products'!BG:BG)+SUMIF('PSM Costs'!$C:$C,$B244,'PSM Costs'!BG:BG),"")</f>
        <v/>
      </c>
      <c r="N244" s="176" t="str">
        <f ca="1">IF(SUMIF(Pharmaceuticals!$C:$C,$B244,Pharmaceuticals!BH:BH)+SUMIF('Health Products &amp; Equipment'!$C:$C,$B244,'Health Products &amp; Equipment'!BH:BH)+SUMIF('Other Pharma &amp; Health Products'!$C:$C,$B244,'Other Pharma &amp; Health Products'!BH:BH)+SUMIF('PSM Costs'!$C:$C,$B244,'PSM Costs'!BH:BH)&gt;0,SUMIF(Pharmaceuticals!$C:$C,$B244,Pharmaceuticals!BH:BH)+SUMIF('Health Products &amp; Equipment'!$C:$C,$B244,'Health Products &amp; Equipment'!BH:BH)+SUMIF('Other Pharma &amp; Health Products'!$C:$C,$B244,'Other Pharma &amp; Health Products'!BH:BH)+SUMIF('PSM Costs'!$C:$C,$B244,'PSM Costs'!BH:BH),"")</f>
        <v/>
      </c>
      <c r="O244" s="182" t="str">
        <f t="shared" ca="1" si="23"/>
        <v/>
      </c>
      <c r="P244" s="123" t="str">
        <f ca="1">IF(SUMIF(Pharmaceuticals!$C:$C,$B244,Pharmaceuticals!BT:BT)+SUMIF('Health Products &amp; Equipment'!$C:$C,$B244,'Health Products &amp; Equipment'!BT:BT)+SUMIF('Other Pharma &amp; Health Products'!$C:$C,$B244,'Other Pharma &amp; Health Products'!BT:BT)+SUMIF('PSM Costs'!$C:$C,$B244,'PSM Costs'!BT:BT)&gt;0,SUMIF(Pharmaceuticals!$C:$C,$B244,Pharmaceuticals!BT:BT)+SUMIF('Health Products &amp; Equipment'!$C:$C,$B244,'Health Products &amp; Equipment'!BT:BT)+SUMIF('Other Pharma &amp; Health Products'!$C:$C,$B244,'Other Pharma &amp; Health Products'!BT:BT)+SUMIF('PSM Costs'!$C:$C,$B244,'PSM Costs'!BT:BT),"")</f>
        <v/>
      </c>
      <c r="Q244" s="123" t="str">
        <f ca="1">IF(SUMIF(Pharmaceuticals!$C:$C,$B244,Pharmaceuticals!BU:BU)+SUMIF('Health Products &amp; Equipment'!$C:$C,$B244,'Health Products &amp; Equipment'!BU:BU)+SUMIF('Other Pharma &amp; Health Products'!$C:$C,$B244,'Other Pharma &amp; Health Products'!BU:BU)+SUMIF('PSM Costs'!$C:$C,$B244,'PSM Costs'!BU:BU)&gt;0,SUMIF(Pharmaceuticals!$C:$C,$B244,Pharmaceuticals!BU:BU)+SUMIF('Health Products &amp; Equipment'!$C:$C,$B244,'Health Products &amp; Equipment'!BU:BU)+SUMIF('Other Pharma &amp; Health Products'!$C:$C,$B244,'Other Pharma &amp; Health Products'!BU:BU)+SUMIF('PSM Costs'!$C:$C,$B244,'PSM Costs'!BU:BU),"")</f>
        <v/>
      </c>
      <c r="R244" s="176" t="str">
        <f t="shared" ca="1" si="24"/>
        <v/>
      </c>
    </row>
    <row r="245" spans="1:18" ht="13.5" hidden="1" customHeight="1" x14ac:dyDescent="0.2">
      <c r="A245" s="107">
        <v>238</v>
      </c>
      <c r="B245" s="107" t="str">
        <f ca="1">IFERROR(VLOOKUP(A245,'Rank unique CI-Prod-Spec'!I:J,2,FALSE),"")</f>
        <v/>
      </c>
      <c r="C245" s="122" t="str">
        <f ca="1">IFERROR(VLOOKUP(LEFT(B245,FIND("--",B245)-1),CatCostInp!D:E,2,FALSE),"")</f>
        <v/>
      </c>
      <c r="D245" s="122" t="str">
        <f ca="1">IFERROR(INDIRECT(ADDRESS(MATCH(VALUE(MID(B245,FIND("--",B245)+2,FIND("---",B245)-FIND("--",B245)-2)),CatProd!G:G,0),2,1,1,"CatProd")),"")</f>
        <v/>
      </c>
      <c r="E245" s="122" t="str">
        <f ca="1">IFERROR(INDIRECT(ADDRESS(MATCH(VALUE(RIGHT(B245,LEN(B245)-FIND("---",B245)-2)),CatProdSpec!I:I,0),3,1,1,"CatProdSpec")),"")</f>
        <v/>
      </c>
      <c r="F245" s="181" t="str">
        <f t="shared" ca="1" si="20"/>
        <v/>
      </c>
      <c r="G245" s="176" t="str">
        <f ca="1">IF(SUMIF(Pharmaceuticals!$C:$C,$B245,Pharmaceuticals!AG:AG)+SUMIF('Health Products &amp; Equipment'!$C:$C,$B245,'Health Products &amp; Equipment'!AG:AG)+SUMIF('Other Pharma &amp; Health Products'!$C:$C,$B245,'Other Pharma &amp; Health Products'!AG:AG)+SUMIF('PSM Costs'!$C:$C,$B245,'PSM Costs'!AG:AG)&gt;0,SUMIF(Pharmaceuticals!$C:$C,$B245,Pharmaceuticals!AG:AG)+SUMIF('Health Products &amp; Equipment'!$C:$C,$B245,'Health Products &amp; Equipment'!AG:AG)+SUMIF('Other Pharma &amp; Health Products'!$C:$C,$B245,'Other Pharma &amp; Health Products'!AG:AG)+SUMIF('PSM Costs'!$C:$C,$B245,'PSM Costs'!AG:AG),"")</f>
        <v/>
      </c>
      <c r="H245" s="176" t="str">
        <f ca="1">IF(SUMIF(Pharmaceuticals!$C:$C,$B245,Pharmaceuticals!AH:AH)+SUMIF('Health Products &amp; Equipment'!$C:$C,$B245,'Health Products &amp; Equipment'!AH:AH)+SUMIF('Other Pharma &amp; Health Products'!$C:$C,$B245,'Other Pharma &amp; Health Products'!AH:AH)+SUMIF('PSM Costs'!$C:$C,$B245,'PSM Costs'!AH:AH)&gt;0,SUMIF(Pharmaceuticals!$C:$C,$B245,Pharmaceuticals!AH:AH)+SUMIF('Health Products &amp; Equipment'!$C:$C,$B245,'Health Products &amp; Equipment'!AH:AH)+SUMIF('Other Pharma &amp; Health Products'!$C:$C,$B245,'Other Pharma &amp; Health Products'!AH:AH)+SUMIF('PSM Costs'!$C:$C,$B245,'PSM Costs'!AH:AH),"")</f>
        <v/>
      </c>
      <c r="I245" s="182" t="str">
        <f t="shared" ca="1" si="21"/>
        <v/>
      </c>
      <c r="J245" s="123" t="str">
        <f ca="1">IF(SUMIF(Pharmaceuticals!$C:$C,$B245,Pharmaceuticals!AT:AT)+SUMIF('Health Products &amp; Equipment'!$C:$C,$B245,'Health Products &amp; Equipment'!AT:AT)+SUMIF('Other Pharma &amp; Health Products'!$C:$C,$B245,'Other Pharma &amp; Health Products'!AT:AT)+SUMIF('PSM Costs'!$C:$C,$B245,'PSM Costs'!AT:AT)&gt;0,SUMIF(Pharmaceuticals!$C:$C,$B245,Pharmaceuticals!AT:AT)+SUMIF('Health Products &amp; Equipment'!$C:$C,$B245,'Health Products &amp; Equipment'!AT:AT)+SUMIF('Other Pharma &amp; Health Products'!$C:$C,$B245,'Other Pharma &amp; Health Products'!AT:AT)+SUMIF('PSM Costs'!$C:$C,$B245,'PSM Costs'!AT:AT),"")</f>
        <v/>
      </c>
      <c r="K245" s="123" t="str">
        <f ca="1">IF(SUMIF(Pharmaceuticals!$C:$C,$B245,Pharmaceuticals!AU:AU)+SUMIF('Health Products &amp; Equipment'!$C:$C,$B245,'Health Products &amp; Equipment'!AU:AU)+SUMIF('Other Pharma &amp; Health Products'!$C:$C,$B245,'Other Pharma &amp; Health Products'!AU:AU)+SUMIF('PSM Costs'!$C:$C,$B245,'PSM Costs'!AU:AU)&gt;0,SUMIF(Pharmaceuticals!$C:$C,$B245,Pharmaceuticals!AU:AU)+SUMIF('Health Products &amp; Equipment'!$C:$C,$B245,'Health Products &amp; Equipment'!AU:AU)+SUMIF('Other Pharma &amp; Health Products'!$C:$C,$B245,'Other Pharma &amp; Health Products'!AU:AU)+SUMIF('PSM Costs'!$C:$C,$B245,'PSM Costs'!AU:AU),"")</f>
        <v/>
      </c>
      <c r="L245" s="181" t="str">
        <f t="shared" ca="1" si="22"/>
        <v/>
      </c>
      <c r="M245" s="176" t="str">
        <f ca="1">IF(SUMIF(Pharmaceuticals!$C:$C,$B245,Pharmaceuticals!BG:BG)+SUMIF('Health Products &amp; Equipment'!$C:$C,$B245,'Health Products &amp; Equipment'!BG:BG)+SUMIF('Other Pharma &amp; Health Products'!$C:$C,$B245,'Other Pharma &amp; Health Products'!BG:BG)+SUMIF('PSM Costs'!$C:$C,$B245,'PSM Costs'!BG:BG)&gt;0,SUMIF(Pharmaceuticals!$C:$C,$B245,Pharmaceuticals!BG:BG)+SUMIF('Health Products &amp; Equipment'!$C:$C,$B245,'Health Products &amp; Equipment'!BG:BG)+SUMIF('Other Pharma &amp; Health Products'!$C:$C,$B245,'Other Pharma &amp; Health Products'!BG:BG)+SUMIF('PSM Costs'!$C:$C,$B245,'PSM Costs'!BG:BG),"")</f>
        <v/>
      </c>
      <c r="N245" s="176" t="str">
        <f ca="1">IF(SUMIF(Pharmaceuticals!$C:$C,$B245,Pharmaceuticals!BH:BH)+SUMIF('Health Products &amp; Equipment'!$C:$C,$B245,'Health Products &amp; Equipment'!BH:BH)+SUMIF('Other Pharma &amp; Health Products'!$C:$C,$B245,'Other Pharma &amp; Health Products'!BH:BH)+SUMIF('PSM Costs'!$C:$C,$B245,'PSM Costs'!BH:BH)&gt;0,SUMIF(Pharmaceuticals!$C:$C,$B245,Pharmaceuticals!BH:BH)+SUMIF('Health Products &amp; Equipment'!$C:$C,$B245,'Health Products &amp; Equipment'!BH:BH)+SUMIF('Other Pharma &amp; Health Products'!$C:$C,$B245,'Other Pharma &amp; Health Products'!BH:BH)+SUMIF('PSM Costs'!$C:$C,$B245,'PSM Costs'!BH:BH),"")</f>
        <v/>
      </c>
      <c r="O245" s="182" t="str">
        <f t="shared" ca="1" si="23"/>
        <v/>
      </c>
      <c r="P245" s="123" t="str">
        <f ca="1">IF(SUMIF(Pharmaceuticals!$C:$C,$B245,Pharmaceuticals!BT:BT)+SUMIF('Health Products &amp; Equipment'!$C:$C,$B245,'Health Products &amp; Equipment'!BT:BT)+SUMIF('Other Pharma &amp; Health Products'!$C:$C,$B245,'Other Pharma &amp; Health Products'!BT:BT)+SUMIF('PSM Costs'!$C:$C,$B245,'PSM Costs'!BT:BT)&gt;0,SUMIF(Pharmaceuticals!$C:$C,$B245,Pharmaceuticals!BT:BT)+SUMIF('Health Products &amp; Equipment'!$C:$C,$B245,'Health Products &amp; Equipment'!BT:BT)+SUMIF('Other Pharma &amp; Health Products'!$C:$C,$B245,'Other Pharma &amp; Health Products'!BT:BT)+SUMIF('PSM Costs'!$C:$C,$B245,'PSM Costs'!BT:BT),"")</f>
        <v/>
      </c>
      <c r="Q245" s="123" t="str">
        <f ca="1">IF(SUMIF(Pharmaceuticals!$C:$C,$B245,Pharmaceuticals!BU:BU)+SUMIF('Health Products &amp; Equipment'!$C:$C,$B245,'Health Products &amp; Equipment'!BU:BU)+SUMIF('Other Pharma &amp; Health Products'!$C:$C,$B245,'Other Pharma &amp; Health Products'!BU:BU)+SUMIF('PSM Costs'!$C:$C,$B245,'PSM Costs'!BU:BU)&gt;0,SUMIF(Pharmaceuticals!$C:$C,$B245,Pharmaceuticals!BU:BU)+SUMIF('Health Products &amp; Equipment'!$C:$C,$B245,'Health Products &amp; Equipment'!BU:BU)+SUMIF('Other Pharma &amp; Health Products'!$C:$C,$B245,'Other Pharma &amp; Health Products'!BU:BU)+SUMIF('PSM Costs'!$C:$C,$B245,'PSM Costs'!BU:BU),"")</f>
        <v/>
      </c>
      <c r="R245" s="176" t="str">
        <f t="shared" ca="1" si="24"/>
        <v/>
      </c>
    </row>
    <row r="246" spans="1:18" ht="13.5" hidden="1" customHeight="1" x14ac:dyDescent="0.2">
      <c r="A246" s="107">
        <v>239</v>
      </c>
      <c r="B246" s="107" t="str">
        <f ca="1">IFERROR(VLOOKUP(A246,'Rank unique CI-Prod-Spec'!I:J,2,FALSE),"")</f>
        <v/>
      </c>
      <c r="C246" s="122" t="str">
        <f ca="1">IFERROR(VLOOKUP(LEFT(B246,FIND("--",B246)-1),CatCostInp!D:E,2,FALSE),"")</f>
        <v/>
      </c>
      <c r="D246" s="122" t="str">
        <f ca="1">IFERROR(INDIRECT(ADDRESS(MATCH(VALUE(MID(B246,FIND("--",B246)+2,FIND("---",B246)-FIND("--",B246)-2)),CatProd!G:G,0),2,1,1,"CatProd")),"")</f>
        <v/>
      </c>
      <c r="E246" s="122" t="str">
        <f ca="1">IFERROR(INDIRECT(ADDRESS(MATCH(VALUE(RIGHT(B246,LEN(B246)-FIND("---",B246)-2)),CatProdSpec!I:I,0),3,1,1,"CatProdSpec")),"")</f>
        <v/>
      </c>
      <c r="F246" s="181" t="str">
        <f t="shared" ca="1" si="20"/>
        <v/>
      </c>
      <c r="G246" s="176" t="str">
        <f ca="1">IF(SUMIF(Pharmaceuticals!$C:$C,$B246,Pharmaceuticals!AG:AG)+SUMIF('Health Products &amp; Equipment'!$C:$C,$B246,'Health Products &amp; Equipment'!AG:AG)+SUMIF('Other Pharma &amp; Health Products'!$C:$C,$B246,'Other Pharma &amp; Health Products'!AG:AG)+SUMIF('PSM Costs'!$C:$C,$B246,'PSM Costs'!AG:AG)&gt;0,SUMIF(Pharmaceuticals!$C:$C,$B246,Pharmaceuticals!AG:AG)+SUMIF('Health Products &amp; Equipment'!$C:$C,$B246,'Health Products &amp; Equipment'!AG:AG)+SUMIF('Other Pharma &amp; Health Products'!$C:$C,$B246,'Other Pharma &amp; Health Products'!AG:AG)+SUMIF('PSM Costs'!$C:$C,$B246,'PSM Costs'!AG:AG),"")</f>
        <v/>
      </c>
      <c r="H246" s="176" t="str">
        <f ca="1">IF(SUMIF(Pharmaceuticals!$C:$C,$B246,Pharmaceuticals!AH:AH)+SUMIF('Health Products &amp; Equipment'!$C:$C,$B246,'Health Products &amp; Equipment'!AH:AH)+SUMIF('Other Pharma &amp; Health Products'!$C:$C,$B246,'Other Pharma &amp; Health Products'!AH:AH)+SUMIF('PSM Costs'!$C:$C,$B246,'PSM Costs'!AH:AH)&gt;0,SUMIF(Pharmaceuticals!$C:$C,$B246,Pharmaceuticals!AH:AH)+SUMIF('Health Products &amp; Equipment'!$C:$C,$B246,'Health Products &amp; Equipment'!AH:AH)+SUMIF('Other Pharma &amp; Health Products'!$C:$C,$B246,'Other Pharma &amp; Health Products'!AH:AH)+SUMIF('PSM Costs'!$C:$C,$B246,'PSM Costs'!AH:AH),"")</f>
        <v/>
      </c>
      <c r="I246" s="182" t="str">
        <f t="shared" ca="1" si="21"/>
        <v/>
      </c>
      <c r="J246" s="123" t="str">
        <f ca="1">IF(SUMIF(Pharmaceuticals!$C:$C,$B246,Pharmaceuticals!AT:AT)+SUMIF('Health Products &amp; Equipment'!$C:$C,$B246,'Health Products &amp; Equipment'!AT:AT)+SUMIF('Other Pharma &amp; Health Products'!$C:$C,$B246,'Other Pharma &amp; Health Products'!AT:AT)+SUMIF('PSM Costs'!$C:$C,$B246,'PSM Costs'!AT:AT)&gt;0,SUMIF(Pharmaceuticals!$C:$C,$B246,Pharmaceuticals!AT:AT)+SUMIF('Health Products &amp; Equipment'!$C:$C,$B246,'Health Products &amp; Equipment'!AT:AT)+SUMIF('Other Pharma &amp; Health Products'!$C:$C,$B246,'Other Pharma &amp; Health Products'!AT:AT)+SUMIF('PSM Costs'!$C:$C,$B246,'PSM Costs'!AT:AT),"")</f>
        <v/>
      </c>
      <c r="K246" s="123" t="str">
        <f ca="1">IF(SUMIF(Pharmaceuticals!$C:$C,$B246,Pharmaceuticals!AU:AU)+SUMIF('Health Products &amp; Equipment'!$C:$C,$B246,'Health Products &amp; Equipment'!AU:AU)+SUMIF('Other Pharma &amp; Health Products'!$C:$C,$B246,'Other Pharma &amp; Health Products'!AU:AU)+SUMIF('PSM Costs'!$C:$C,$B246,'PSM Costs'!AU:AU)&gt;0,SUMIF(Pharmaceuticals!$C:$C,$B246,Pharmaceuticals!AU:AU)+SUMIF('Health Products &amp; Equipment'!$C:$C,$B246,'Health Products &amp; Equipment'!AU:AU)+SUMIF('Other Pharma &amp; Health Products'!$C:$C,$B246,'Other Pharma &amp; Health Products'!AU:AU)+SUMIF('PSM Costs'!$C:$C,$B246,'PSM Costs'!AU:AU),"")</f>
        <v/>
      </c>
      <c r="L246" s="181" t="str">
        <f t="shared" ca="1" si="22"/>
        <v/>
      </c>
      <c r="M246" s="176" t="str">
        <f ca="1">IF(SUMIF(Pharmaceuticals!$C:$C,$B246,Pharmaceuticals!BG:BG)+SUMIF('Health Products &amp; Equipment'!$C:$C,$B246,'Health Products &amp; Equipment'!BG:BG)+SUMIF('Other Pharma &amp; Health Products'!$C:$C,$B246,'Other Pharma &amp; Health Products'!BG:BG)+SUMIF('PSM Costs'!$C:$C,$B246,'PSM Costs'!BG:BG)&gt;0,SUMIF(Pharmaceuticals!$C:$C,$B246,Pharmaceuticals!BG:BG)+SUMIF('Health Products &amp; Equipment'!$C:$C,$B246,'Health Products &amp; Equipment'!BG:BG)+SUMIF('Other Pharma &amp; Health Products'!$C:$C,$B246,'Other Pharma &amp; Health Products'!BG:BG)+SUMIF('PSM Costs'!$C:$C,$B246,'PSM Costs'!BG:BG),"")</f>
        <v/>
      </c>
      <c r="N246" s="176" t="str">
        <f ca="1">IF(SUMIF(Pharmaceuticals!$C:$C,$B246,Pharmaceuticals!BH:BH)+SUMIF('Health Products &amp; Equipment'!$C:$C,$B246,'Health Products &amp; Equipment'!BH:BH)+SUMIF('Other Pharma &amp; Health Products'!$C:$C,$B246,'Other Pharma &amp; Health Products'!BH:BH)+SUMIF('PSM Costs'!$C:$C,$B246,'PSM Costs'!BH:BH)&gt;0,SUMIF(Pharmaceuticals!$C:$C,$B246,Pharmaceuticals!BH:BH)+SUMIF('Health Products &amp; Equipment'!$C:$C,$B246,'Health Products &amp; Equipment'!BH:BH)+SUMIF('Other Pharma &amp; Health Products'!$C:$C,$B246,'Other Pharma &amp; Health Products'!BH:BH)+SUMIF('PSM Costs'!$C:$C,$B246,'PSM Costs'!BH:BH),"")</f>
        <v/>
      </c>
      <c r="O246" s="182" t="str">
        <f t="shared" ca="1" si="23"/>
        <v/>
      </c>
      <c r="P246" s="123" t="str">
        <f ca="1">IF(SUMIF(Pharmaceuticals!$C:$C,$B246,Pharmaceuticals!BT:BT)+SUMIF('Health Products &amp; Equipment'!$C:$C,$B246,'Health Products &amp; Equipment'!BT:BT)+SUMIF('Other Pharma &amp; Health Products'!$C:$C,$B246,'Other Pharma &amp; Health Products'!BT:BT)+SUMIF('PSM Costs'!$C:$C,$B246,'PSM Costs'!BT:BT)&gt;0,SUMIF(Pharmaceuticals!$C:$C,$B246,Pharmaceuticals!BT:BT)+SUMIF('Health Products &amp; Equipment'!$C:$C,$B246,'Health Products &amp; Equipment'!BT:BT)+SUMIF('Other Pharma &amp; Health Products'!$C:$C,$B246,'Other Pharma &amp; Health Products'!BT:BT)+SUMIF('PSM Costs'!$C:$C,$B246,'PSM Costs'!BT:BT),"")</f>
        <v/>
      </c>
      <c r="Q246" s="123" t="str">
        <f ca="1">IF(SUMIF(Pharmaceuticals!$C:$C,$B246,Pharmaceuticals!BU:BU)+SUMIF('Health Products &amp; Equipment'!$C:$C,$B246,'Health Products &amp; Equipment'!BU:BU)+SUMIF('Other Pharma &amp; Health Products'!$C:$C,$B246,'Other Pharma &amp; Health Products'!BU:BU)+SUMIF('PSM Costs'!$C:$C,$B246,'PSM Costs'!BU:BU)&gt;0,SUMIF(Pharmaceuticals!$C:$C,$B246,Pharmaceuticals!BU:BU)+SUMIF('Health Products &amp; Equipment'!$C:$C,$B246,'Health Products &amp; Equipment'!BU:BU)+SUMIF('Other Pharma &amp; Health Products'!$C:$C,$B246,'Other Pharma &amp; Health Products'!BU:BU)+SUMIF('PSM Costs'!$C:$C,$B246,'PSM Costs'!BU:BU),"")</f>
        <v/>
      </c>
      <c r="R246" s="176" t="str">
        <f t="shared" ca="1" si="24"/>
        <v/>
      </c>
    </row>
    <row r="247" spans="1:18" ht="13.5" hidden="1" customHeight="1" x14ac:dyDescent="0.2">
      <c r="A247" s="107">
        <v>240</v>
      </c>
      <c r="B247" s="107" t="str">
        <f ca="1">IFERROR(VLOOKUP(A247,'Rank unique CI-Prod-Spec'!I:J,2,FALSE),"")</f>
        <v/>
      </c>
      <c r="C247" s="122" t="str">
        <f ca="1">IFERROR(VLOOKUP(LEFT(B247,FIND("--",B247)-1),CatCostInp!D:E,2,FALSE),"")</f>
        <v/>
      </c>
      <c r="D247" s="122" t="str">
        <f ca="1">IFERROR(INDIRECT(ADDRESS(MATCH(VALUE(MID(B247,FIND("--",B247)+2,FIND("---",B247)-FIND("--",B247)-2)),CatProd!G:G,0),2,1,1,"CatProd")),"")</f>
        <v/>
      </c>
      <c r="E247" s="122" t="str">
        <f ca="1">IFERROR(INDIRECT(ADDRESS(MATCH(VALUE(RIGHT(B247,LEN(B247)-FIND("---",B247)-2)),CatProdSpec!I:I,0),3,1,1,"CatProdSpec")),"")</f>
        <v/>
      </c>
      <c r="F247" s="181" t="str">
        <f t="shared" ca="1" si="20"/>
        <v/>
      </c>
      <c r="G247" s="176" t="str">
        <f ca="1">IF(SUMIF(Pharmaceuticals!$C:$C,$B247,Pharmaceuticals!AG:AG)+SUMIF('Health Products &amp; Equipment'!$C:$C,$B247,'Health Products &amp; Equipment'!AG:AG)+SUMIF('Other Pharma &amp; Health Products'!$C:$C,$B247,'Other Pharma &amp; Health Products'!AG:AG)+SUMIF('PSM Costs'!$C:$C,$B247,'PSM Costs'!AG:AG)&gt;0,SUMIF(Pharmaceuticals!$C:$C,$B247,Pharmaceuticals!AG:AG)+SUMIF('Health Products &amp; Equipment'!$C:$C,$B247,'Health Products &amp; Equipment'!AG:AG)+SUMIF('Other Pharma &amp; Health Products'!$C:$C,$B247,'Other Pharma &amp; Health Products'!AG:AG)+SUMIF('PSM Costs'!$C:$C,$B247,'PSM Costs'!AG:AG),"")</f>
        <v/>
      </c>
      <c r="H247" s="176" t="str">
        <f ca="1">IF(SUMIF(Pharmaceuticals!$C:$C,$B247,Pharmaceuticals!AH:AH)+SUMIF('Health Products &amp; Equipment'!$C:$C,$B247,'Health Products &amp; Equipment'!AH:AH)+SUMIF('Other Pharma &amp; Health Products'!$C:$C,$B247,'Other Pharma &amp; Health Products'!AH:AH)+SUMIF('PSM Costs'!$C:$C,$B247,'PSM Costs'!AH:AH)&gt;0,SUMIF(Pharmaceuticals!$C:$C,$B247,Pharmaceuticals!AH:AH)+SUMIF('Health Products &amp; Equipment'!$C:$C,$B247,'Health Products &amp; Equipment'!AH:AH)+SUMIF('Other Pharma &amp; Health Products'!$C:$C,$B247,'Other Pharma &amp; Health Products'!AH:AH)+SUMIF('PSM Costs'!$C:$C,$B247,'PSM Costs'!AH:AH),"")</f>
        <v/>
      </c>
      <c r="I247" s="182" t="str">
        <f t="shared" ca="1" si="21"/>
        <v/>
      </c>
      <c r="J247" s="123" t="str">
        <f ca="1">IF(SUMIF(Pharmaceuticals!$C:$C,$B247,Pharmaceuticals!AT:AT)+SUMIF('Health Products &amp; Equipment'!$C:$C,$B247,'Health Products &amp; Equipment'!AT:AT)+SUMIF('Other Pharma &amp; Health Products'!$C:$C,$B247,'Other Pharma &amp; Health Products'!AT:AT)+SUMIF('PSM Costs'!$C:$C,$B247,'PSM Costs'!AT:AT)&gt;0,SUMIF(Pharmaceuticals!$C:$C,$B247,Pharmaceuticals!AT:AT)+SUMIF('Health Products &amp; Equipment'!$C:$C,$B247,'Health Products &amp; Equipment'!AT:AT)+SUMIF('Other Pharma &amp; Health Products'!$C:$C,$B247,'Other Pharma &amp; Health Products'!AT:AT)+SUMIF('PSM Costs'!$C:$C,$B247,'PSM Costs'!AT:AT),"")</f>
        <v/>
      </c>
      <c r="K247" s="123" t="str">
        <f ca="1">IF(SUMIF(Pharmaceuticals!$C:$C,$B247,Pharmaceuticals!AU:AU)+SUMIF('Health Products &amp; Equipment'!$C:$C,$B247,'Health Products &amp; Equipment'!AU:AU)+SUMIF('Other Pharma &amp; Health Products'!$C:$C,$B247,'Other Pharma &amp; Health Products'!AU:AU)+SUMIF('PSM Costs'!$C:$C,$B247,'PSM Costs'!AU:AU)&gt;0,SUMIF(Pharmaceuticals!$C:$C,$B247,Pharmaceuticals!AU:AU)+SUMIF('Health Products &amp; Equipment'!$C:$C,$B247,'Health Products &amp; Equipment'!AU:AU)+SUMIF('Other Pharma &amp; Health Products'!$C:$C,$B247,'Other Pharma &amp; Health Products'!AU:AU)+SUMIF('PSM Costs'!$C:$C,$B247,'PSM Costs'!AU:AU),"")</f>
        <v/>
      </c>
      <c r="L247" s="181" t="str">
        <f t="shared" ca="1" si="22"/>
        <v/>
      </c>
      <c r="M247" s="176" t="str">
        <f ca="1">IF(SUMIF(Pharmaceuticals!$C:$C,$B247,Pharmaceuticals!BG:BG)+SUMIF('Health Products &amp; Equipment'!$C:$C,$B247,'Health Products &amp; Equipment'!BG:BG)+SUMIF('Other Pharma &amp; Health Products'!$C:$C,$B247,'Other Pharma &amp; Health Products'!BG:BG)+SUMIF('PSM Costs'!$C:$C,$B247,'PSM Costs'!BG:BG)&gt;0,SUMIF(Pharmaceuticals!$C:$C,$B247,Pharmaceuticals!BG:BG)+SUMIF('Health Products &amp; Equipment'!$C:$C,$B247,'Health Products &amp; Equipment'!BG:BG)+SUMIF('Other Pharma &amp; Health Products'!$C:$C,$B247,'Other Pharma &amp; Health Products'!BG:BG)+SUMIF('PSM Costs'!$C:$C,$B247,'PSM Costs'!BG:BG),"")</f>
        <v/>
      </c>
      <c r="N247" s="176" t="str">
        <f ca="1">IF(SUMIF(Pharmaceuticals!$C:$C,$B247,Pharmaceuticals!BH:BH)+SUMIF('Health Products &amp; Equipment'!$C:$C,$B247,'Health Products &amp; Equipment'!BH:BH)+SUMIF('Other Pharma &amp; Health Products'!$C:$C,$B247,'Other Pharma &amp; Health Products'!BH:BH)+SUMIF('PSM Costs'!$C:$C,$B247,'PSM Costs'!BH:BH)&gt;0,SUMIF(Pharmaceuticals!$C:$C,$B247,Pharmaceuticals!BH:BH)+SUMIF('Health Products &amp; Equipment'!$C:$C,$B247,'Health Products &amp; Equipment'!BH:BH)+SUMIF('Other Pharma &amp; Health Products'!$C:$C,$B247,'Other Pharma &amp; Health Products'!BH:BH)+SUMIF('PSM Costs'!$C:$C,$B247,'PSM Costs'!BH:BH),"")</f>
        <v/>
      </c>
      <c r="O247" s="182" t="str">
        <f t="shared" ca="1" si="23"/>
        <v/>
      </c>
      <c r="P247" s="123" t="str">
        <f ca="1">IF(SUMIF(Pharmaceuticals!$C:$C,$B247,Pharmaceuticals!BT:BT)+SUMIF('Health Products &amp; Equipment'!$C:$C,$B247,'Health Products &amp; Equipment'!BT:BT)+SUMIF('Other Pharma &amp; Health Products'!$C:$C,$B247,'Other Pharma &amp; Health Products'!BT:BT)+SUMIF('PSM Costs'!$C:$C,$B247,'PSM Costs'!BT:BT)&gt;0,SUMIF(Pharmaceuticals!$C:$C,$B247,Pharmaceuticals!BT:BT)+SUMIF('Health Products &amp; Equipment'!$C:$C,$B247,'Health Products &amp; Equipment'!BT:BT)+SUMIF('Other Pharma &amp; Health Products'!$C:$C,$B247,'Other Pharma &amp; Health Products'!BT:BT)+SUMIF('PSM Costs'!$C:$C,$B247,'PSM Costs'!BT:BT),"")</f>
        <v/>
      </c>
      <c r="Q247" s="123" t="str">
        <f ca="1">IF(SUMIF(Pharmaceuticals!$C:$C,$B247,Pharmaceuticals!BU:BU)+SUMIF('Health Products &amp; Equipment'!$C:$C,$B247,'Health Products &amp; Equipment'!BU:BU)+SUMIF('Other Pharma &amp; Health Products'!$C:$C,$B247,'Other Pharma &amp; Health Products'!BU:BU)+SUMIF('PSM Costs'!$C:$C,$B247,'PSM Costs'!BU:BU)&gt;0,SUMIF(Pharmaceuticals!$C:$C,$B247,Pharmaceuticals!BU:BU)+SUMIF('Health Products &amp; Equipment'!$C:$C,$B247,'Health Products &amp; Equipment'!BU:BU)+SUMIF('Other Pharma &amp; Health Products'!$C:$C,$B247,'Other Pharma &amp; Health Products'!BU:BU)+SUMIF('PSM Costs'!$C:$C,$B247,'PSM Costs'!BU:BU),"")</f>
        <v/>
      </c>
      <c r="R247" s="176" t="str">
        <f t="shared" ca="1" si="24"/>
        <v/>
      </c>
    </row>
    <row r="248" spans="1:18" ht="13.5" hidden="1" customHeight="1" x14ac:dyDescent="0.2">
      <c r="A248" s="107">
        <v>241</v>
      </c>
      <c r="B248" s="107" t="str">
        <f ca="1">IFERROR(VLOOKUP(A248,'Rank unique CI-Prod-Spec'!I:J,2,FALSE),"")</f>
        <v/>
      </c>
      <c r="C248" s="122" t="str">
        <f ca="1">IFERROR(VLOOKUP(LEFT(B248,FIND("--",B248)-1),CatCostInp!D:E,2,FALSE),"")</f>
        <v/>
      </c>
      <c r="D248" s="122" t="str">
        <f ca="1">IFERROR(INDIRECT(ADDRESS(MATCH(VALUE(MID(B248,FIND("--",B248)+2,FIND("---",B248)-FIND("--",B248)-2)),CatProd!G:G,0),2,1,1,"CatProd")),"")</f>
        <v/>
      </c>
      <c r="E248" s="122" t="str">
        <f ca="1">IFERROR(INDIRECT(ADDRESS(MATCH(VALUE(RIGHT(B248,LEN(B248)-FIND("---",B248)-2)),CatProdSpec!I:I,0),3,1,1,"CatProdSpec")),"")</f>
        <v/>
      </c>
      <c r="F248" s="181" t="str">
        <f t="shared" ca="1" si="20"/>
        <v/>
      </c>
      <c r="G248" s="176" t="str">
        <f ca="1">IF(SUMIF(Pharmaceuticals!$C:$C,$B248,Pharmaceuticals!AG:AG)+SUMIF('Health Products &amp; Equipment'!$C:$C,$B248,'Health Products &amp; Equipment'!AG:AG)+SUMIF('Other Pharma &amp; Health Products'!$C:$C,$B248,'Other Pharma &amp; Health Products'!AG:AG)+SUMIF('PSM Costs'!$C:$C,$B248,'PSM Costs'!AG:AG)&gt;0,SUMIF(Pharmaceuticals!$C:$C,$B248,Pharmaceuticals!AG:AG)+SUMIF('Health Products &amp; Equipment'!$C:$C,$B248,'Health Products &amp; Equipment'!AG:AG)+SUMIF('Other Pharma &amp; Health Products'!$C:$C,$B248,'Other Pharma &amp; Health Products'!AG:AG)+SUMIF('PSM Costs'!$C:$C,$B248,'PSM Costs'!AG:AG),"")</f>
        <v/>
      </c>
      <c r="H248" s="176" t="str">
        <f ca="1">IF(SUMIF(Pharmaceuticals!$C:$C,$B248,Pharmaceuticals!AH:AH)+SUMIF('Health Products &amp; Equipment'!$C:$C,$B248,'Health Products &amp; Equipment'!AH:AH)+SUMIF('Other Pharma &amp; Health Products'!$C:$C,$B248,'Other Pharma &amp; Health Products'!AH:AH)+SUMIF('PSM Costs'!$C:$C,$B248,'PSM Costs'!AH:AH)&gt;0,SUMIF(Pharmaceuticals!$C:$C,$B248,Pharmaceuticals!AH:AH)+SUMIF('Health Products &amp; Equipment'!$C:$C,$B248,'Health Products &amp; Equipment'!AH:AH)+SUMIF('Other Pharma &amp; Health Products'!$C:$C,$B248,'Other Pharma &amp; Health Products'!AH:AH)+SUMIF('PSM Costs'!$C:$C,$B248,'PSM Costs'!AH:AH),"")</f>
        <v/>
      </c>
      <c r="I248" s="182" t="str">
        <f t="shared" ca="1" si="21"/>
        <v/>
      </c>
      <c r="J248" s="123" t="str">
        <f ca="1">IF(SUMIF(Pharmaceuticals!$C:$C,$B248,Pharmaceuticals!AT:AT)+SUMIF('Health Products &amp; Equipment'!$C:$C,$B248,'Health Products &amp; Equipment'!AT:AT)+SUMIF('Other Pharma &amp; Health Products'!$C:$C,$B248,'Other Pharma &amp; Health Products'!AT:AT)+SUMIF('PSM Costs'!$C:$C,$B248,'PSM Costs'!AT:AT)&gt;0,SUMIF(Pharmaceuticals!$C:$C,$B248,Pharmaceuticals!AT:AT)+SUMIF('Health Products &amp; Equipment'!$C:$C,$B248,'Health Products &amp; Equipment'!AT:AT)+SUMIF('Other Pharma &amp; Health Products'!$C:$C,$B248,'Other Pharma &amp; Health Products'!AT:AT)+SUMIF('PSM Costs'!$C:$C,$B248,'PSM Costs'!AT:AT),"")</f>
        <v/>
      </c>
      <c r="K248" s="123" t="str">
        <f ca="1">IF(SUMIF(Pharmaceuticals!$C:$C,$B248,Pharmaceuticals!AU:AU)+SUMIF('Health Products &amp; Equipment'!$C:$C,$B248,'Health Products &amp; Equipment'!AU:AU)+SUMIF('Other Pharma &amp; Health Products'!$C:$C,$B248,'Other Pharma &amp; Health Products'!AU:AU)+SUMIF('PSM Costs'!$C:$C,$B248,'PSM Costs'!AU:AU)&gt;0,SUMIF(Pharmaceuticals!$C:$C,$B248,Pharmaceuticals!AU:AU)+SUMIF('Health Products &amp; Equipment'!$C:$C,$B248,'Health Products &amp; Equipment'!AU:AU)+SUMIF('Other Pharma &amp; Health Products'!$C:$C,$B248,'Other Pharma &amp; Health Products'!AU:AU)+SUMIF('PSM Costs'!$C:$C,$B248,'PSM Costs'!AU:AU),"")</f>
        <v/>
      </c>
      <c r="L248" s="181" t="str">
        <f t="shared" ca="1" si="22"/>
        <v/>
      </c>
      <c r="M248" s="176" t="str">
        <f ca="1">IF(SUMIF(Pharmaceuticals!$C:$C,$B248,Pharmaceuticals!BG:BG)+SUMIF('Health Products &amp; Equipment'!$C:$C,$B248,'Health Products &amp; Equipment'!BG:BG)+SUMIF('Other Pharma &amp; Health Products'!$C:$C,$B248,'Other Pharma &amp; Health Products'!BG:BG)+SUMIF('PSM Costs'!$C:$C,$B248,'PSM Costs'!BG:BG)&gt;0,SUMIF(Pharmaceuticals!$C:$C,$B248,Pharmaceuticals!BG:BG)+SUMIF('Health Products &amp; Equipment'!$C:$C,$B248,'Health Products &amp; Equipment'!BG:BG)+SUMIF('Other Pharma &amp; Health Products'!$C:$C,$B248,'Other Pharma &amp; Health Products'!BG:BG)+SUMIF('PSM Costs'!$C:$C,$B248,'PSM Costs'!BG:BG),"")</f>
        <v/>
      </c>
      <c r="N248" s="176" t="str">
        <f ca="1">IF(SUMIF(Pharmaceuticals!$C:$C,$B248,Pharmaceuticals!BH:BH)+SUMIF('Health Products &amp; Equipment'!$C:$C,$B248,'Health Products &amp; Equipment'!BH:BH)+SUMIF('Other Pharma &amp; Health Products'!$C:$C,$B248,'Other Pharma &amp; Health Products'!BH:BH)+SUMIF('PSM Costs'!$C:$C,$B248,'PSM Costs'!BH:BH)&gt;0,SUMIF(Pharmaceuticals!$C:$C,$B248,Pharmaceuticals!BH:BH)+SUMIF('Health Products &amp; Equipment'!$C:$C,$B248,'Health Products &amp; Equipment'!BH:BH)+SUMIF('Other Pharma &amp; Health Products'!$C:$C,$B248,'Other Pharma &amp; Health Products'!BH:BH)+SUMIF('PSM Costs'!$C:$C,$B248,'PSM Costs'!BH:BH),"")</f>
        <v/>
      </c>
      <c r="O248" s="182" t="str">
        <f t="shared" ca="1" si="23"/>
        <v/>
      </c>
      <c r="P248" s="123" t="str">
        <f ca="1">IF(SUMIF(Pharmaceuticals!$C:$C,$B248,Pharmaceuticals!BT:BT)+SUMIF('Health Products &amp; Equipment'!$C:$C,$B248,'Health Products &amp; Equipment'!BT:BT)+SUMIF('Other Pharma &amp; Health Products'!$C:$C,$B248,'Other Pharma &amp; Health Products'!BT:BT)+SUMIF('PSM Costs'!$C:$C,$B248,'PSM Costs'!BT:BT)&gt;0,SUMIF(Pharmaceuticals!$C:$C,$B248,Pharmaceuticals!BT:BT)+SUMIF('Health Products &amp; Equipment'!$C:$C,$B248,'Health Products &amp; Equipment'!BT:BT)+SUMIF('Other Pharma &amp; Health Products'!$C:$C,$B248,'Other Pharma &amp; Health Products'!BT:BT)+SUMIF('PSM Costs'!$C:$C,$B248,'PSM Costs'!BT:BT),"")</f>
        <v/>
      </c>
      <c r="Q248" s="123" t="str">
        <f ca="1">IF(SUMIF(Pharmaceuticals!$C:$C,$B248,Pharmaceuticals!BU:BU)+SUMIF('Health Products &amp; Equipment'!$C:$C,$B248,'Health Products &amp; Equipment'!BU:BU)+SUMIF('Other Pharma &amp; Health Products'!$C:$C,$B248,'Other Pharma &amp; Health Products'!BU:BU)+SUMIF('PSM Costs'!$C:$C,$B248,'PSM Costs'!BU:BU)&gt;0,SUMIF(Pharmaceuticals!$C:$C,$B248,Pharmaceuticals!BU:BU)+SUMIF('Health Products &amp; Equipment'!$C:$C,$B248,'Health Products &amp; Equipment'!BU:BU)+SUMIF('Other Pharma &amp; Health Products'!$C:$C,$B248,'Other Pharma &amp; Health Products'!BU:BU)+SUMIF('PSM Costs'!$C:$C,$B248,'PSM Costs'!BU:BU),"")</f>
        <v/>
      </c>
      <c r="R248" s="176" t="str">
        <f t="shared" ca="1" si="24"/>
        <v/>
      </c>
    </row>
    <row r="249" spans="1:18" ht="13.5" hidden="1" customHeight="1" x14ac:dyDescent="0.2">
      <c r="A249" s="107">
        <v>242</v>
      </c>
      <c r="B249" s="107" t="str">
        <f ca="1">IFERROR(VLOOKUP(A249,'Rank unique CI-Prod-Spec'!I:J,2,FALSE),"")</f>
        <v/>
      </c>
      <c r="C249" s="122" t="str">
        <f ca="1">IFERROR(VLOOKUP(LEFT(B249,FIND("--",B249)-1),CatCostInp!D:E,2,FALSE),"")</f>
        <v/>
      </c>
      <c r="D249" s="122" t="str">
        <f ca="1">IFERROR(INDIRECT(ADDRESS(MATCH(VALUE(MID(B249,FIND("--",B249)+2,FIND("---",B249)-FIND("--",B249)-2)),CatProd!G:G,0),2,1,1,"CatProd")),"")</f>
        <v/>
      </c>
      <c r="E249" s="122" t="str">
        <f ca="1">IFERROR(INDIRECT(ADDRESS(MATCH(VALUE(RIGHT(B249,LEN(B249)-FIND("---",B249)-2)),CatProdSpec!I:I,0),3,1,1,"CatProdSpec")),"")</f>
        <v/>
      </c>
      <c r="F249" s="181" t="str">
        <f t="shared" ca="1" si="20"/>
        <v/>
      </c>
      <c r="G249" s="176" t="str">
        <f ca="1">IF(SUMIF(Pharmaceuticals!$C:$C,$B249,Pharmaceuticals!AG:AG)+SUMIF('Health Products &amp; Equipment'!$C:$C,$B249,'Health Products &amp; Equipment'!AG:AG)+SUMIF('Other Pharma &amp; Health Products'!$C:$C,$B249,'Other Pharma &amp; Health Products'!AG:AG)+SUMIF('PSM Costs'!$C:$C,$B249,'PSM Costs'!AG:AG)&gt;0,SUMIF(Pharmaceuticals!$C:$C,$B249,Pharmaceuticals!AG:AG)+SUMIF('Health Products &amp; Equipment'!$C:$C,$B249,'Health Products &amp; Equipment'!AG:AG)+SUMIF('Other Pharma &amp; Health Products'!$C:$C,$B249,'Other Pharma &amp; Health Products'!AG:AG)+SUMIF('PSM Costs'!$C:$C,$B249,'PSM Costs'!AG:AG),"")</f>
        <v/>
      </c>
      <c r="H249" s="176" t="str">
        <f ca="1">IF(SUMIF(Pharmaceuticals!$C:$C,$B249,Pharmaceuticals!AH:AH)+SUMIF('Health Products &amp; Equipment'!$C:$C,$B249,'Health Products &amp; Equipment'!AH:AH)+SUMIF('Other Pharma &amp; Health Products'!$C:$C,$B249,'Other Pharma &amp; Health Products'!AH:AH)+SUMIF('PSM Costs'!$C:$C,$B249,'PSM Costs'!AH:AH)&gt;0,SUMIF(Pharmaceuticals!$C:$C,$B249,Pharmaceuticals!AH:AH)+SUMIF('Health Products &amp; Equipment'!$C:$C,$B249,'Health Products &amp; Equipment'!AH:AH)+SUMIF('Other Pharma &amp; Health Products'!$C:$C,$B249,'Other Pharma &amp; Health Products'!AH:AH)+SUMIF('PSM Costs'!$C:$C,$B249,'PSM Costs'!AH:AH),"")</f>
        <v/>
      </c>
      <c r="I249" s="182" t="str">
        <f t="shared" ca="1" si="21"/>
        <v/>
      </c>
      <c r="J249" s="123" t="str">
        <f ca="1">IF(SUMIF(Pharmaceuticals!$C:$C,$B249,Pharmaceuticals!AT:AT)+SUMIF('Health Products &amp; Equipment'!$C:$C,$B249,'Health Products &amp; Equipment'!AT:AT)+SUMIF('Other Pharma &amp; Health Products'!$C:$C,$B249,'Other Pharma &amp; Health Products'!AT:AT)+SUMIF('PSM Costs'!$C:$C,$B249,'PSM Costs'!AT:AT)&gt;0,SUMIF(Pharmaceuticals!$C:$C,$B249,Pharmaceuticals!AT:AT)+SUMIF('Health Products &amp; Equipment'!$C:$C,$B249,'Health Products &amp; Equipment'!AT:AT)+SUMIF('Other Pharma &amp; Health Products'!$C:$C,$B249,'Other Pharma &amp; Health Products'!AT:AT)+SUMIF('PSM Costs'!$C:$C,$B249,'PSM Costs'!AT:AT),"")</f>
        <v/>
      </c>
      <c r="K249" s="123" t="str">
        <f ca="1">IF(SUMIF(Pharmaceuticals!$C:$C,$B249,Pharmaceuticals!AU:AU)+SUMIF('Health Products &amp; Equipment'!$C:$C,$B249,'Health Products &amp; Equipment'!AU:AU)+SUMIF('Other Pharma &amp; Health Products'!$C:$C,$B249,'Other Pharma &amp; Health Products'!AU:AU)+SUMIF('PSM Costs'!$C:$C,$B249,'PSM Costs'!AU:AU)&gt;0,SUMIF(Pharmaceuticals!$C:$C,$B249,Pharmaceuticals!AU:AU)+SUMIF('Health Products &amp; Equipment'!$C:$C,$B249,'Health Products &amp; Equipment'!AU:AU)+SUMIF('Other Pharma &amp; Health Products'!$C:$C,$B249,'Other Pharma &amp; Health Products'!AU:AU)+SUMIF('PSM Costs'!$C:$C,$B249,'PSM Costs'!AU:AU),"")</f>
        <v/>
      </c>
      <c r="L249" s="181" t="str">
        <f t="shared" ca="1" si="22"/>
        <v/>
      </c>
      <c r="M249" s="176" t="str">
        <f ca="1">IF(SUMIF(Pharmaceuticals!$C:$C,$B249,Pharmaceuticals!BG:BG)+SUMIF('Health Products &amp; Equipment'!$C:$C,$B249,'Health Products &amp; Equipment'!BG:BG)+SUMIF('Other Pharma &amp; Health Products'!$C:$C,$B249,'Other Pharma &amp; Health Products'!BG:BG)+SUMIF('PSM Costs'!$C:$C,$B249,'PSM Costs'!BG:BG)&gt;0,SUMIF(Pharmaceuticals!$C:$C,$B249,Pharmaceuticals!BG:BG)+SUMIF('Health Products &amp; Equipment'!$C:$C,$B249,'Health Products &amp; Equipment'!BG:BG)+SUMIF('Other Pharma &amp; Health Products'!$C:$C,$B249,'Other Pharma &amp; Health Products'!BG:BG)+SUMIF('PSM Costs'!$C:$C,$B249,'PSM Costs'!BG:BG),"")</f>
        <v/>
      </c>
      <c r="N249" s="176" t="str">
        <f ca="1">IF(SUMIF(Pharmaceuticals!$C:$C,$B249,Pharmaceuticals!BH:BH)+SUMIF('Health Products &amp; Equipment'!$C:$C,$B249,'Health Products &amp; Equipment'!BH:BH)+SUMIF('Other Pharma &amp; Health Products'!$C:$C,$B249,'Other Pharma &amp; Health Products'!BH:BH)+SUMIF('PSM Costs'!$C:$C,$B249,'PSM Costs'!BH:BH)&gt;0,SUMIF(Pharmaceuticals!$C:$C,$B249,Pharmaceuticals!BH:BH)+SUMIF('Health Products &amp; Equipment'!$C:$C,$B249,'Health Products &amp; Equipment'!BH:BH)+SUMIF('Other Pharma &amp; Health Products'!$C:$C,$B249,'Other Pharma &amp; Health Products'!BH:BH)+SUMIF('PSM Costs'!$C:$C,$B249,'PSM Costs'!BH:BH),"")</f>
        <v/>
      </c>
      <c r="O249" s="182" t="str">
        <f t="shared" ca="1" si="23"/>
        <v/>
      </c>
      <c r="P249" s="123" t="str">
        <f ca="1">IF(SUMIF(Pharmaceuticals!$C:$C,$B249,Pharmaceuticals!BT:BT)+SUMIF('Health Products &amp; Equipment'!$C:$C,$B249,'Health Products &amp; Equipment'!BT:BT)+SUMIF('Other Pharma &amp; Health Products'!$C:$C,$B249,'Other Pharma &amp; Health Products'!BT:BT)+SUMIF('PSM Costs'!$C:$C,$B249,'PSM Costs'!BT:BT)&gt;0,SUMIF(Pharmaceuticals!$C:$C,$B249,Pharmaceuticals!BT:BT)+SUMIF('Health Products &amp; Equipment'!$C:$C,$B249,'Health Products &amp; Equipment'!BT:BT)+SUMIF('Other Pharma &amp; Health Products'!$C:$C,$B249,'Other Pharma &amp; Health Products'!BT:BT)+SUMIF('PSM Costs'!$C:$C,$B249,'PSM Costs'!BT:BT),"")</f>
        <v/>
      </c>
      <c r="Q249" s="123" t="str">
        <f ca="1">IF(SUMIF(Pharmaceuticals!$C:$C,$B249,Pharmaceuticals!BU:BU)+SUMIF('Health Products &amp; Equipment'!$C:$C,$B249,'Health Products &amp; Equipment'!BU:BU)+SUMIF('Other Pharma &amp; Health Products'!$C:$C,$B249,'Other Pharma &amp; Health Products'!BU:BU)+SUMIF('PSM Costs'!$C:$C,$B249,'PSM Costs'!BU:BU)&gt;0,SUMIF(Pharmaceuticals!$C:$C,$B249,Pharmaceuticals!BU:BU)+SUMIF('Health Products &amp; Equipment'!$C:$C,$B249,'Health Products &amp; Equipment'!BU:BU)+SUMIF('Other Pharma &amp; Health Products'!$C:$C,$B249,'Other Pharma &amp; Health Products'!BU:BU)+SUMIF('PSM Costs'!$C:$C,$B249,'PSM Costs'!BU:BU),"")</f>
        <v/>
      </c>
      <c r="R249" s="176" t="str">
        <f t="shared" ca="1" si="24"/>
        <v/>
      </c>
    </row>
    <row r="250" spans="1:18" ht="13.5" hidden="1" customHeight="1" x14ac:dyDescent="0.2">
      <c r="A250" s="107">
        <v>243</v>
      </c>
      <c r="B250" s="107" t="str">
        <f ca="1">IFERROR(VLOOKUP(A250,'Rank unique CI-Prod-Spec'!I:J,2,FALSE),"")</f>
        <v/>
      </c>
      <c r="C250" s="122" t="str">
        <f ca="1">IFERROR(VLOOKUP(LEFT(B250,FIND("--",B250)-1),CatCostInp!D:E,2,FALSE),"")</f>
        <v/>
      </c>
      <c r="D250" s="122" t="str">
        <f ca="1">IFERROR(INDIRECT(ADDRESS(MATCH(VALUE(MID(B250,FIND("--",B250)+2,FIND("---",B250)-FIND("--",B250)-2)),CatProd!G:G,0),2,1,1,"CatProd")),"")</f>
        <v/>
      </c>
      <c r="E250" s="122" t="str">
        <f ca="1">IFERROR(INDIRECT(ADDRESS(MATCH(VALUE(RIGHT(B250,LEN(B250)-FIND("---",B250)-2)),CatProdSpec!I:I,0),3,1,1,"CatProdSpec")),"")</f>
        <v/>
      </c>
      <c r="F250" s="181" t="str">
        <f t="shared" ca="1" si="20"/>
        <v/>
      </c>
      <c r="G250" s="176" t="str">
        <f ca="1">IF(SUMIF(Pharmaceuticals!$C:$C,$B250,Pharmaceuticals!AG:AG)+SUMIF('Health Products &amp; Equipment'!$C:$C,$B250,'Health Products &amp; Equipment'!AG:AG)+SUMIF('Other Pharma &amp; Health Products'!$C:$C,$B250,'Other Pharma &amp; Health Products'!AG:AG)+SUMIF('PSM Costs'!$C:$C,$B250,'PSM Costs'!AG:AG)&gt;0,SUMIF(Pharmaceuticals!$C:$C,$B250,Pharmaceuticals!AG:AG)+SUMIF('Health Products &amp; Equipment'!$C:$C,$B250,'Health Products &amp; Equipment'!AG:AG)+SUMIF('Other Pharma &amp; Health Products'!$C:$C,$B250,'Other Pharma &amp; Health Products'!AG:AG)+SUMIF('PSM Costs'!$C:$C,$B250,'PSM Costs'!AG:AG),"")</f>
        <v/>
      </c>
      <c r="H250" s="176" t="str">
        <f ca="1">IF(SUMIF(Pharmaceuticals!$C:$C,$B250,Pharmaceuticals!AH:AH)+SUMIF('Health Products &amp; Equipment'!$C:$C,$B250,'Health Products &amp; Equipment'!AH:AH)+SUMIF('Other Pharma &amp; Health Products'!$C:$C,$B250,'Other Pharma &amp; Health Products'!AH:AH)+SUMIF('PSM Costs'!$C:$C,$B250,'PSM Costs'!AH:AH)&gt;0,SUMIF(Pharmaceuticals!$C:$C,$B250,Pharmaceuticals!AH:AH)+SUMIF('Health Products &amp; Equipment'!$C:$C,$B250,'Health Products &amp; Equipment'!AH:AH)+SUMIF('Other Pharma &amp; Health Products'!$C:$C,$B250,'Other Pharma &amp; Health Products'!AH:AH)+SUMIF('PSM Costs'!$C:$C,$B250,'PSM Costs'!AH:AH),"")</f>
        <v/>
      </c>
      <c r="I250" s="182" t="str">
        <f t="shared" ca="1" si="21"/>
        <v/>
      </c>
      <c r="J250" s="123" t="str">
        <f ca="1">IF(SUMIF(Pharmaceuticals!$C:$C,$B250,Pharmaceuticals!AT:AT)+SUMIF('Health Products &amp; Equipment'!$C:$C,$B250,'Health Products &amp; Equipment'!AT:AT)+SUMIF('Other Pharma &amp; Health Products'!$C:$C,$B250,'Other Pharma &amp; Health Products'!AT:AT)+SUMIF('PSM Costs'!$C:$C,$B250,'PSM Costs'!AT:AT)&gt;0,SUMIF(Pharmaceuticals!$C:$C,$B250,Pharmaceuticals!AT:AT)+SUMIF('Health Products &amp; Equipment'!$C:$C,$B250,'Health Products &amp; Equipment'!AT:AT)+SUMIF('Other Pharma &amp; Health Products'!$C:$C,$B250,'Other Pharma &amp; Health Products'!AT:AT)+SUMIF('PSM Costs'!$C:$C,$B250,'PSM Costs'!AT:AT),"")</f>
        <v/>
      </c>
      <c r="K250" s="123" t="str">
        <f ca="1">IF(SUMIF(Pharmaceuticals!$C:$C,$B250,Pharmaceuticals!AU:AU)+SUMIF('Health Products &amp; Equipment'!$C:$C,$B250,'Health Products &amp; Equipment'!AU:AU)+SUMIF('Other Pharma &amp; Health Products'!$C:$C,$B250,'Other Pharma &amp; Health Products'!AU:AU)+SUMIF('PSM Costs'!$C:$C,$B250,'PSM Costs'!AU:AU)&gt;0,SUMIF(Pharmaceuticals!$C:$C,$B250,Pharmaceuticals!AU:AU)+SUMIF('Health Products &amp; Equipment'!$C:$C,$B250,'Health Products &amp; Equipment'!AU:AU)+SUMIF('Other Pharma &amp; Health Products'!$C:$C,$B250,'Other Pharma &amp; Health Products'!AU:AU)+SUMIF('PSM Costs'!$C:$C,$B250,'PSM Costs'!AU:AU),"")</f>
        <v/>
      </c>
      <c r="L250" s="181" t="str">
        <f t="shared" ca="1" si="22"/>
        <v/>
      </c>
      <c r="M250" s="176" t="str">
        <f ca="1">IF(SUMIF(Pharmaceuticals!$C:$C,$B250,Pharmaceuticals!BG:BG)+SUMIF('Health Products &amp; Equipment'!$C:$C,$B250,'Health Products &amp; Equipment'!BG:BG)+SUMIF('Other Pharma &amp; Health Products'!$C:$C,$B250,'Other Pharma &amp; Health Products'!BG:BG)+SUMIF('PSM Costs'!$C:$C,$B250,'PSM Costs'!BG:BG)&gt;0,SUMIF(Pharmaceuticals!$C:$C,$B250,Pharmaceuticals!BG:BG)+SUMIF('Health Products &amp; Equipment'!$C:$C,$B250,'Health Products &amp; Equipment'!BG:BG)+SUMIF('Other Pharma &amp; Health Products'!$C:$C,$B250,'Other Pharma &amp; Health Products'!BG:BG)+SUMIF('PSM Costs'!$C:$C,$B250,'PSM Costs'!BG:BG),"")</f>
        <v/>
      </c>
      <c r="N250" s="176" t="str">
        <f ca="1">IF(SUMIF(Pharmaceuticals!$C:$C,$B250,Pharmaceuticals!BH:BH)+SUMIF('Health Products &amp; Equipment'!$C:$C,$B250,'Health Products &amp; Equipment'!BH:BH)+SUMIF('Other Pharma &amp; Health Products'!$C:$C,$B250,'Other Pharma &amp; Health Products'!BH:BH)+SUMIF('PSM Costs'!$C:$C,$B250,'PSM Costs'!BH:BH)&gt;0,SUMIF(Pharmaceuticals!$C:$C,$B250,Pharmaceuticals!BH:BH)+SUMIF('Health Products &amp; Equipment'!$C:$C,$B250,'Health Products &amp; Equipment'!BH:BH)+SUMIF('Other Pharma &amp; Health Products'!$C:$C,$B250,'Other Pharma &amp; Health Products'!BH:BH)+SUMIF('PSM Costs'!$C:$C,$B250,'PSM Costs'!BH:BH),"")</f>
        <v/>
      </c>
      <c r="O250" s="182" t="str">
        <f t="shared" ca="1" si="23"/>
        <v/>
      </c>
      <c r="P250" s="123" t="str">
        <f ca="1">IF(SUMIF(Pharmaceuticals!$C:$C,$B250,Pharmaceuticals!BT:BT)+SUMIF('Health Products &amp; Equipment'!$C:$C,$B250,'Health Products &amp; Equipment'!BT:BT)+SUMIF('Other Pharma &amp; Health Products'!$C:$C,$B250,'Other Pharma &amp; Health Products'!BT:BT)+SUMIF('PSM Costs'!$C:$C,$B250,'PSM Costs'!BT:BT)&gt;0,SUMIF(Pharmaceuticals!$C:$C,$B250,Pharmaceuticals!BT:BT)+SUMIF('Health Products &amp; Equipment'!$C:$C,$B250,'Health Products &amp; Equipment'!BT:BT)+SUMIF('Other Pharma &amp; Health Products'!$C:$C,$B250,'Other Pharma &amp; Health Products'!BT:BT)+SUMIF('PSM Costs'!$C:$C,$B250,'PSM Costs'!BT:BT),"")</f>
        <v/>
      </c>
      <c r="Q250" s="123" t="str">
        <f ca="1">IF(SUMIF(Pharmaceuticals!$C:$C,$B250,Pharmaceuticals!BU:BU)+SUMIF('Health Products &amp; Equipment'!$C:$C,$B250,'Health Products &amp; Equipment'!BU:BU)+SUMIF('Other Pharma &amp; Health Products'!$C:$C,$B250,'Other Pharma &amp; Health Products'!BU:BU)+SUMIF('PSM Costs'!$C:$C,$B250,'PSM Costs'!BU:BU)&gt;0,SUMIF(Pharmaceuticals!$C:$C,$B250,Pharmaceuticals!BU:BU)+SUMIF('Health Products &amp; Equipment'!$C:$C,$B250,'Health Products &amp; Equipment'!BU:BU)+SUMIF('Other Pharma &amp; Health Products'!$C:$C,$B250,'Other Pharma &amp; Health Products'!BU:BU)+SUMIF('PSM Costs'!$C:$C,$B250,'PSM Costs'!BU:BU),"")</f>
        <v/>
      </c>
      <c r="R250" s="176" t="str">
        <f t="shared" ca="1" si="24"/>
        <v/>
      </c>
    </row>
    <row r="251" spans="1:18" ht="13.5" hidden="1" customHeight="1" x14ac:dyDescent="0.2">
      <c r="A251" s="107">
        <v>244</v>
      </c>
      <c r="B251" s="107" t="str">
        <f ca="1">IFERROR(VLOOKUP(A251,'Rank unique CI-Prod-Spec'!I:J,2,FALSE),"")</f>
        <v/>
      </c>
      <c r="C251" s="122" t="str">
        <f ca="1">IFERROR(VLOOKUP(LEFT(B251,FIND("--",B251)-1),CatCostInp!D:E,2,FALSE),"")</f>
        <v/>
      </c>
      <c r="D251" s="122" t="str">
        <f ca="1">IFERROR(INDIRECT(ADDRESS(MATCH(VALUE(MID(B251,FIND("--",B251)+2,FIND("---",B251)-FIND("--",B251)-2)),CatProd!G:G,0),2,1,1,"CatProd")),"")</f>
        <v/>
      </c>
      <c r="E251" s="122" t="str">
        <f ca="1">IFERROR(INDIRECT(ADDRESS(MATCH(VALUE(RIGHT(B251,LEN(B251)-FIND("---",B251)-2)),CatProdSpec!I:I,0),3,1,1,"CatProdSpec")),"")</f>
        <v/>
      </c>
      <c r="F251" s="181" t="str">
        <f t="shared" ca="1" si="20"/>
        <v/>
      </c>
      <c r="G251" s="176" t="str">
        <f ca="1">IF(SUMIF(Pharmaceuticals!$C:$C,$B251,Pharmaceuticals!AG:AG)+SUMIF('Health Products &amp; Equipment'!$C:$C,$B251,'Health Products &amp; Equipment'!AG:AG)+SUMIF('Other Pharma &amp; Health Products'!$C:$C,$B251,'Other Pharma &amp; Health Products'!AG:AG)+SUMIF('PSM Costs'!$C:$C,$B251,'PSM Costs'!AG:AG)&gt;0,SUMIF(Pharmaceuticals!$C:$C,$B251,Pharmaceuticals!AG:AG)+SUMIF('Health Products &amp; Equipment'!$C:$C,$B251,'Health Products &amp; Equipment'!AG:AG)+SUMIF('Other Pharma &amp; Health Products'!$C:$C,$B251,'Other Pharma &amp; Health Products'!AG:AG)+SUMIF('PSM Costs'!$C:$C,$B251,'PSM Costs'!AG:AG),"")</f>
        <v/>
      </c>
      <c r="H251" s="176" t="str">
        <f ca="1">IF(SUMIF(Pharmaceuticals!$C:$C,$B251,Pharmaceuticals!AH:AH)+SUMIF('Health Products &amp; Equipment'!$C:$C,$B251,'Health Products &amp; Equipment'!AH:AH)+SUMIF('Other Pharma &amp; Health Products'!$C:$C,$B251,'Other Pharma &amp; Health Products'!AH:AH)+SUMIF('PSM Costs'!$C:$C,$B251,'PSM Costs'!AH:AH)&gt;0,SUMIF(Pharmaceuticals!$C:$C,$B251,Pharmaceuticals!AH:AH)+SUMIF('Health Products &amp; Equipment'!$C:$C,$B251,'Health Products &amp; Equipment'!AH:AH)+SUMIF('Other Pharma &amp; Health Products'!$C:$C,$B251,'Other Pharma &amp; Health Products'!AH:AH)+SUMIF('PSM Costs'!$C:$C,$B251,'PSM Costs'!AH:AH),"")</f>
        <v/>
      </c>
      <c r="I251" s="182" t="str">
        <f t="shared" ca="1" si="21"/>
        <v/>
      </c>
      <c r="J251" s="123" t="str">
        <f ca="1">IF(SUMIF(Pharmaceuticals!$C:$C,$B251,Pharmaceuticals!AT:AT)+SUMIF('Health Products &amp; Equipment'!$C:$C,$B251,'Health Products &amp; Equipment'!AT:AT)+SUMIF('Other Pharma &amp; Health Products'!$C:$C,$B251,'Other Pharma &amp; Health Products'!AT:AT)+SUMIF('PSM Costs'!$C:$C,$B251,'PSM Costs'!AT:AT)&gt;0,SUMIF(Pharmaceuticals!$C:$C,$B251,Pharmaceuticals!AT:AT)+SUMIF('Health Products &amp; Equipment'!$C:$C,$B251,'Health Products &amp; Equipment'!AT:AT)+SUMIF('Other Pharma &amp; Health Products'!$C:$C,$B251,'Other Pharma &amp; Health Products'!AT:AT)+SUMIF('PSM Costs'!$C:$C,$B251,'PSM Costs'!AT:AT),"")</f>
        <v/>
      </c>
      <c r="K251" s="123" t="str">
        <f ca="1">IF(SUMIF(Pharmaceuticals!$C:$C,$B251,Pharmaceuticals!AU:AU)+SUMIF('Health Products &amp; Equipment'!$C:$C,$B251,'Health Products &amp; Equipment'!AU:AU)+SUMIF('Other Pharma &amp; Health Products'!$C:$C,$B251,'Other Pharma &amp; Health Products'!AU:AU)+SUMIF('PSM Costs'!$C:$C,$B251,'PSM Costs'!AU:AU)&gt;0,SUMIF(Pharmaceuticals!$C:$C,$B251,Pharmaceuticals!AU:AU)+SUMIF('Health Products &amp; Equipment'!$C:$C,$B251,'Health Products &amp; Equipment'!AU:AU)+SUMIF('Other Pharma &amp; Health Products'!$C:$C,$B251,'Other Pharma &amp; Health Products'!AU:AU)+SUMIF('PSM Costs'!$C:$C,$B251,'PSM Costs'!AU:AU),"")</f>
        <v/>
      </c>
      <c r="L251" s="181" t="str">
        <f t="shared" ca="1" si="22"/>
        <v/>
      </c>
      <c r="M251" s="176" t="str">
        <f ca="1">IF(SUMIF(Pharmaceuticals!$C:$C,$B251,Pharmaceuticals!BG:BG)+SUMIF('Health Products &amp; Equipment'!$C:$C,$B251,'Health Products &amp; Equipment'!BG:BG)+SUMIF('Other Pharma &amp; Health Products'!$C:$C,$B251,'Other Pharma &amp; Health Products'!BG:BG)+SUMIF('PSM Costs'!$C:$C,$B251,'PSM Costs'!BG:BG)&gt;0,SUMIF(Pharmaceuticals!$C:$C,$B251,Pharmaceuticals!BG:BG)+SUMIF('Health Products &amp; Equipment'!$C:$C,$B251,'Health Products &amp; Equipment'!BG:BG)+SUMIF('Other Pharma &amp; Health Products'!$C:$C,$B251,'Other Pharma &amp; Health Products'!BG:BG)+SUMIF('PSM Costs'!$C:$C,$B251,'PSM Costs'!BG:BG),"")</f>
        <v/>
      </c>
      <c r="N251" s="176" t="str">
        <f ca="1">IF(SUMIF(Pharmaceuticals!$C:$C,$B251,Pharmaceuticals!BH:BH)+SUMIF('Health Products &amp; Equipment'!$C:$C,$B251,'Health Products &amp; Equipment'!BH:BH)+SUMIF('Other Pharma &amp; Health Products'!$C:$C,$B251,'Other Pharma &amp; Health Products'!BH:BH)+SUMIF('PSM Costs'!$C:$C,$B251,'PSM Costs'!BH:BH)&gt;0,SUMIF(Pharmaceuticals!$C:$C,$B251,Pharmaceuticals!BH:BH)+SUMIF('Health Products &amp; Equipment'!$C:$C,$B251,'Health Products &amp; Equipment'!BH:BH)+SUMIF('Other Pharma &amp; Health Products'!$C:$C,$B251,'Other Pharma &amp; Health Products'!BH:BH)+SUMIF('PSM Costs'!$C:$C,$B251,'PSM Costs'!BH:BH),"")</f>
        <v/>
      </c>
      <c r="O251" s="182" t="str">
        <f t="shared" ca="1" si="23"/>
        <v/>
      </c>
      <c r="P251" s="123" t="str">
        <f ca="1">IF(SUMIF(Pharmaceuticals!$C:$C,$B251,Pharmaceuticals!BT:BT)+SUMIF('Health Products &amp; Equipment'!$C:$C,$B251,'Health Products &amp; Equipment'!BT:BT)+SUMIF('Other Pharma &amp; Health Products'!$C:$C,$B251,'Other Pharma &amp; Health Products'!BT:BT)+SUMIF('PSM Costs'!$C:$C,$B251,'PSM Costs'!BT:BT)&gt;0,SUMIF(Pharmaceuticals!$C:$C,$B251,Pharmaceuticals!BT:BT)+SUMIF('Health Products &amp; Equipment'!$C:$C,$B251,'Health Products &amp; Equipment'!BT:BT)+SUMIF('Other Pharma &amp; Health Products'!$C:$C,$B251,'Other Pharma &amp; Health Products'!BT:BT)+SUMIF('PSM Costs'!$C:$C,$B251,'PSM Costs'!BT:BT),"")</f>
        <v/>
      </c>
      <c r="Q251" s="123" t="str">
        <f ca="1">IF(SUMIF(Pharmaceuticals!$C:$C,$B251,Pharmaceuticals!BU:BU)+SUMIF('Health Products &amp; Equipment'!$C:$C,$B251,'Health Products &amp; Equipment'!BU:BU)+SUMIF('Other Pharma &amp; Health Products'!$C:$C,$B251,'Other Pharma &amp; Health Products'!BU:BU)+SUMIF('PSM Costs'!$C:$C,$B251,'PSM Costs'!BU:BU)&gt;0,SUMIF(Pharmaceuticals!$C:$C,$B251,Pharmaceuticals!BU:BU)+SUMIF('Health Products &amp; Equipment'!$C:$C,$B251,'Health Products &amp; Equipment'!BU:BU)+SUMIF('Other Pharma &amp; Health Products'!$C:$C,$B251,'Other Pharma &amp; Health Products'!BU:BU)+SUMIF('PSM Costs'!$C:$C,$B251,'PSM Costs'!BU:BU),"")</f>
        <v/>
      </c>
      <c r="R251" s="176" t="str">
        <f t="shared" ca="1" si="24"/>
        <v/>
      </c>
    </row>
    <row r="252" spans="1:18" ht="13.5" hidden="1" customHeight="1" x14ac:dyDescent="0.2">
      <c r="A252" s="107">
        <v>245</v>
      </c>
      <c r="B252" s="107" t="str">
        <f ca="1">IFERROR(VLOOKUP(A252,'Rank unique CI-Prod-Spec'!I:J,2,FALSE),"")</f>
        <v/>
      </c>
      <c r="C252" s="122" t="str">
        <f ca="1">IFERROR(VLOOKUP(LEFT(B252,FIND("--",B252)-1),CatCostInp!D:E,2,FALSE),"")</f>
        <v/>
      </c>
      <c r="D252" s="122" t="str">
        <f ca="1">IFERROR(INDIRECT(ADDRESS(MATCH(VALUE(MID(B252,FIND("--",B252)+2,FIND("---",B252)-FIND("--",B252)-2)),CatProd!G:G,0),2,1,1,"CatProd")),"")</f>
        <v/>
      </c>
      <c r="E252" s="122" t="str">
        <f ca="1">IFERROR(INDIRECT(ADDRESS(MATCH(VALUE(RIGHT(B252,LEN(B252)-FIND("---",B252)-2)),CatProdSpec!I:I,0),3,1,1,"CatProdSpec")),"")</f>
        <v/>
      </c>
      <c r="F252" s="181" t="str">
        <f t="shared" ca="1" si="20"/>
        <v/>
      </c>
      <c r="G252" s="176" t="str">
        <f ca="1">IF(SUMIF(Pharmaceuticals!$C:$C,$B252,Pharmaceuticals!AG:AG)+SUMIF('Health Products &amp; Equipment'!$C:$C,$B252,'Health Products &amp; Equipment'!AG:AG)+SUMIF('Other Pharma &amp; Health Products'!$C:$C,$B252,'Other Pharma &amp; Health Products'!AG:AG)+SUMIF('PSM Costs'!$C:$C,$B252,'PSM Costs'!AG:AG)&gt;0,SUMIF(Pharmaceuticals!$C:$C,$B252,Pharmaceuticals!AG:AG)+SUMIF('Health Products &amp; Equipment'!$C:$C,$B252,'Health Products &amp; Equipment'!AG:AG)+SUMIF('Other Pharma &amp; Health Products'!$C:$C,$B252,'Other Pharma &amp; Health Products'!AG:AG)+SUMIF('PSM Costs'!$C:$C,$B252,'PSM Costs'!AG:AG),"")</f>
        <v/>
      </c>
      <c r="H252" s="176" t="str">
        <f ca="1">IF(SUMIF(Pharmaceuticals!$C:$C,$B252,Pharmaceuticals!AH:AH)+SUMIF('Health Products &amp; Equipment'!$C:$C,$B252,'Health Products &amp; Equipment'!AH:AH)+SUMIF('Other Pharma &amp; Health Products'!$C:$C,$B252,'Other Pharma &amp; Health Products'!AH:AH)+SUMIF('PSM Costs'!$C:$C,$B252,'PSM Costs'!AH:AH)&gt;0,SUMIF(Pharmaceuticals!$C:$C,$B252,Pharmaceuticals!AH:AH)+SUMIF('Health Products &amp; Equipment'!$C:$C,$B252,'Health Products &amp; Equipment'!AH:AH)+SUMIF('Other Pharma &amp; Health Products'!$C:$C,$B252,'Other Pharma &amp; Health Products'!AH:AH)+SUMIF('PSM Costs'!$C:$C,$B252,'PSM Costs'!AH:AH),"")</f>
        <v/>
      </c>
      <c r="I252" s="182" t="str">
        <f t="shared" ca="1" si="21"/>
        <v/>
      </c>
      <c r="J252" s="123" t="str">
        <f ca="1">IF(SUMIF(Pharmaceuticals!$C:$C,$B252,Pharmaceuticals!AT:AT)+SUMIF('Health Products &amp; Equipment'!$C:$C,$B252,'Health Products &amp; Equipment'!AT:AT)+SUMIF('Other Pharma &amp; Health Products'!$C:$C,$B252,'Other Pharma &amp; Health Products'!AT:AT)+SUMIF('PSM Costs'!$C:$C,$B252,'PSM Costs'!AT:AT)&gt;0,SUMIF(Pharmaceuticals!$C:$C,$B252,Pharmaceuticals!AT:AT)+SUMIF('Health Products &amp; Equipment'!$C:$C,$B252,'Health Products &amp; Equipment'!AT:AT)+SUMIF('Other Pharma &amp; Health Products'!$C:$C,$B252,'Other Pharma &amp; Health Products'!AT:AT)+SUMIF('PSM Costs'!$C:$C,$B252,'PSM Costs'!AT:AT),"")</f>
        <v/>
      </c>
      <c r="K252" s="123" t="str">
        <f ca="1">IF(SUMIF(Pharmaceuticals!$C:$C,$B252,Pharmaceuticals!AU:AU)+SUMIF('Health Products &amp; Equipment'!$C:$C,$B252,'Health Products &amp; Equipment'!AU:AU)+SUMIF('Other Pharma &amp; Health Products'!$C:$C,$B252,'Other Pharma &amp; Health Products'!AU:AU)+SUMIF('PSM Costs'!$C:$C,$B252,'PSM Costs'!AU:AU)&gt;0,SUMIF(Pharmaceuticals!$C:$C,$B252,Pharmaceuticals!AU:AU)+SUMIF('Health Products &amp; Equipment'!$C:$C,$B252,'Health Products &amp; Equipment'!AU:AU)+SUMIF('Other Pharma &amp; Health Products'!$C:$C,$B252,'Other Pharma &amp; Health Products'!AU:AU)+SUMIF('PSM Costs'!$C:$C,$B252,'PSM Costs'!AU:AU),"")</f>
        <v/>
      </c>
      <c r="L252" s="181" t="str">
        <f t="shared" ca="1" si="22"/>
        <v/>
      </c>
      <c r="M252" s="176" t="str">
        <f ca="1">IF(SUMIF(Pharmaceuticals!$C:$C,$B252,Pharmaceuticals!BG:BG)+SUMIF('Health Products &amp; Equipment'!$C:$C,$B252,'Health Products &amp; Equipment'!BG:BG)+SUMIF('Other Pharma &amp; Health Products'!$C:$C,$B252,'Other Pharma &amp; Health Products'!BG:BG)+SUMIF('PSM Costs'!$C:$C,$B252,'PSM Costs'!BG:BG)&gt;0,SUMIF(Pharmaceuticals!$C:$C,$B252,Pharmaceuticals!BG:BG)+SUMIF('Health Products &amp; Equipment'!$C:$C,$B252,'Health Products &amp; Equipment'!BG:BG)+SUMIF('Other Pharma &amp; Health Products'!$C:$C,$B252,'Other Pharma &amp; Health Products'!BG:BG)+SUMIF('PSM Costs'!$C:$C,$B252,'PSM Costs'!BG:BG),"")</f>
        <v/>
      </c>
      <c r="N252" s="176" t="str">
        <f ca="1">IF(SUMIF(Pharmaceuticals!$C:$C,$B252,Pharmaceuticals!BH:BH)+SUMIF('Health Products &amp; Equipment'!$C:$C,$B252,'Health Products &amp; Equipment'!BH:BH)+SUMIF('Other Pharma &amp; Health Products'!$C:$C,$B252,'Other Pharma &amp; Health Products'!BH:BH)+SUMIF('PSM Costs'!$C:$C,$B252,'PSM Costs'!BH:BH)&gt;0,SUMIF(Pharmaceuticals!$C:$C,$B252,Pharmaceuticals!BH:BH)+SUMIF('Health Products &amp; Equipment'!$C:$C,$B252,'Health Products &amp; Equipment'!BH:BH)+SUMIF('Other Pharma &amp; Health Products'!$C:$C,$B252,'Other Pharma &amp; Health Products'!BH:BH)+SUMIF('PSM Costs'!$C:$C,$B252,'PSM Costs'!BH:BH),"")</f>
        <v/>
      </c>
      <c r="O252" s="182" t="str">
        <f t="shared" ca="1" si="23"/>
        <v/>
      </c>
      <c r="P252" s="123" t="str">
        <f ca="1">IF(SUMIF(Pharmaceuticals!$C:$C,$B252,Pharmaceuticals!BT:BT)+SUMIF('Health Products &amp; Equipment'!$C:$C,$B252,'Health Products &amp; Equipment'!BT:BT)+SUMIF('Other Pharma &amp; Health Products'!$C:$C,$B252,'Other Pharma &amp; Health Products'!BT:BT)+SUMIF('PSM Costs'!$C:$C,$B252,'PSM Costs'!BT:BT)&gt;0,SUMIF(Pharmaceuticals!$C:$C,$B252,Pharmaceuticals!BT:BT)+SUMIF('Health Products &amp; Equipment'!$C:$C,$B252,'Health Products &amp; Equipment'!BT:BT)+SUMIF('Other Pharma &amp; Health Products'!$C:$C,$B252,'Other Pharma &amp; Health Products'!BT:BT)+SUMIF('PSM Costs'!$C:$C,$B252,'PSM Costs'!BT:BT),"")</f>
        <v/>
      </c>
      <c r="Q252" s="123" t="str">
        <f ca="1">IF(SUMIF(Pharmaceuticals!$C:$C,$B252,Pharmaceuticals!BU:BU)+SUMIF('Health Products &amp; Equipment'!$C:$C,$B252,'Health Products &amp; Equipment'!BU:BU)+SUMIF('Other Pharma &amp; Health Products'!$C:$C,$B252,'Other Pharma &amp; Health Products'!BU:BU)+SUMIF('PSM Costs'!$C:$C,$B252,'PSM Costs'!BU:BU)&gt;0,SUMIF(Pharmaceuticals!$C:$C,$B252,Pharmaceuticals!BU:BU)+SUMIF('Health Products &amp; Equipment'!$C:$C,$B252,'Health Products &amp; Equipment'!BU:BU)+SUMIF('Other Pharma &amp; Health Products'!$C:$C,$B252,'Other Pharma &amp; Health Products'!BU:BU)+SUMIF('PSM Costs'!$C:$C,$B252,'PSM Costs'!BU:BU),"")</f>
        <v/>
      </c>
      <c r="R252" s="176" t="str">
        <f t="shared" ca="1" si="24"/>
        <v/>
      </c>
    </row>
    <row r="253" spans="1:18" ht="13.5" hidden="1" customHeight="1" x14ac:dyDescent="0.2">
      <c r="A253" s="107">
        <v>246</v>
      </c>
      <c r="B253" s="107" t="str">
        <f ca="1">IFERROR(VLOOKUP(A253,'Rank unique CI-Prod-Spec'!I:J,2,FALSE),"")</f>
        <v/>
      </c>
      <c r="C253" s="122" t="str">
        <f ca="1">IFERROR(VLOOKUP(LEFT(B253,FIND("--",B253)-1),CatCostInp!D:E,2,FALSE),"")</f>
        <v/>
      </c>
      <c r="D253" s="122" t="str">
        <f ca="1">IFERROR(INDIRECT(ADDRESS(MATCH(VALUE(MID(B253,FIND("--",B253)+2,FIND("---",B253)-FIND("--",B253)-2)),CatProd!G:G,0),2,1,1,"CatProd")),"")</f>
        <v/>
      </c>
      <c r="E253" s="122" t="str">
        <f ca="1">IFERROR(INDIRECT(ADDRESS(MATCH(VALUE(RIGHT(B253,LEN(B253)-FIND("---",B253)-2)),CatProdSpec!I:I,0),3,1,1,"CatProdSpec")),"")</f>
        <v/>
      </c>
      <c r="F253" s="181" t="str">
        <f t="shared" ca="1" si="20"/>
        <v/>
      </c>
      <c r="G253" s="176" t="str">
        <f ca="1">IF(SUMIF(Pharmaceuticals!$C:$C,$B253,Pharmaceuticals!AG:AG)+SUMIF('Health Products &amp; Equipment'!$C:$C,$B253,'Health Products &amp; Equipment'!AG:AG)+SUMIF('Other Pharma &amp; Health Products'!$C:$C,$B253,'Other Pharma &amp; Health Products'!AG:AG)+SUMIF('PSM Costs'!$C:$C,$B253,'PSM Costs'!AG:AG)&gt;0,SUMIF(Pharmaceuticals!$C:$C,$B253,Pharmaceuticals!AG:AG)+SUMIF('Health Products &amp; Equipment'!$C:$C,$B253,'Health Products &amp; Equipment'!AG:AG)+SUMIF('Other Pharma &amp; Health Products'!$C:$C,$B253,'Other Pharma &amp; Health Products'!AG:AG)+SUMIF('PSM Costs'!$C:$C,$B253,'PSM Costs'!AG:AG),"")</f>
        <v/>
      </c>
      <c r="H253" s="176" t="str">
        <f ca="1">IF(SUMIF(Pharmaceuticals!$C:$C,$B253,Pharmaceuticals!AH:AH)+SUMIF('Health Products &amp; Equipment'!$C:$C,$B253,'Health Products &amp; Equipment'!AH:AH)+SUMIF('Other Pharma &amp; Health Products'!$C:$C,$B253,'Other Pharma &amp; Health Products'!AH:AH)+SUMIF('PSM Costs'!$C:$C,$B253,'PSM Costs'!AH:AH)&gt;0,SUMIF(Pharmaceuticals!$C:$C,$B253,Pharmaceuticals!AH:AH)+SUMIF('Health Products &amp; Equipment'!$C:$C,$B253,'Health Products &amp; Equipment'!AH:AH)+SUMIF('Other Pharma &amp; Health Products'!$C:$C,$B253,'Other Pharma &amp; Health Products'!AH:AH)+SUMIF('PSM Costs'!$C:$C,$B253,'PSM Costs'!AH:AH),"")</f>
        <v/>
      </c>
      <c r="I253" s="182" t="str">
        <f t="shared" ca="1" si="21"/>
        <v/>
      </c>
      <c r="J253" s="123" t="str">
        <f ca="1">IF(SUMIF(Pharmaceuticals!$C:$C,$B253,Pharmaceuticals!AT:AT)+SUMIF('Health Products &amp; Equipment'!$C:$C,$B253,'Health Products &amp; Equipment'!AT:AT)+SUMIF('Other Pharma &amp; Health Products'!$C:$C,$B253,'Other Pharma &amp; Health Products'!AT:AT)+SUMIF('PSM Costs'!$C:$C,$B253,'PSM Costs'!AT:AT)&gt;0,SUMIF(Pharmaceuticals!$C:$C,$B253,Pharmaceuticals!AT:AT)+SUMIF('Health Products &amp; Equipment'!$C:$C,$B253,'Health Products &amp; Equipment'!AT:AT)+SUMIF('Other Pharma &amp; Health Products'!$C:$C,$B253,'Other Pharma &amp; Health Products'!AT:AT)+SUMIF('PSM Costs'!$C:$C,$B253,'PSM Costs'!AT:AT),"")</f>
        <v/>
      </c>
      <c r="K253" s="123" t="str">
        <f ca="1">IF(SUMIF(Pharmaceuticals!$C:$C,$B253,Pharmaceuticals!AU:AU)+SUMIF('Health Products &amp; Equipment'!$C:$C,$B253,'Health Products &amp; Equipment'!AU:AU)+SUMIF('Other Pharma &amp; Health Products'!$C:$C,$B253,'Other Pharma &amp; Health Products'!AU:AU)+SUMIF('PSM Costs'!$C:$C,$B253,'PSM Costs'!AU:AU)&gt;0,SUMIF(Pharmaceuticals!$C:$C,$B253,Pharmaceuticals!AU:AU)+SUMIF('Health Products &amp; Equipment'!$C:$C,$B253,'Health Products &amp; Equipment'!AU:AU)+SUMIF('Other Pharma &amp; Health Products'!$C:$C,$B253,'Other Pharma &amp; Health Products'!AU:AU)+SUMIF('PSM Costs'!$C:$C,$B253,'PSM Costs'!AU:AU),"")</f>
        <v/>
      </c>
      <c r="L253" s="181" t="str">
        <f t="shared" ca="1" si="22"/>
        <v/>
      </c>
      <c r="M253" s="176" t="str">
        <f ca="1">IF(SUMIF(Pharmaceuticals!$C:$C,$B253,Pharmaceuticals!BG:BG)+SUMIF('Health Products &amp; Equipment'!$C:$C,$B253,'Health Products &amp; Equipment'!BG:BG)+SUMIF('Other Pharma &amp; Health Products'!$C:$C,$B253,'Other Pharma &amp; Health Products'!BG:BG)+SUMIF('PSM Costs'!$C:$C,$B253,'PSM Costs'!BG:BG)&gt;0,SUMIF(Pharmaceuticals!$C:$C,$B253,Pharmaceuticals!BG:BG)+SUMIF('Health Products &amp; Equipment'!$C:$C,$B253,'Health Products &amp; Equipment'!BG:BG)+SUMIF('Other Pharma &amp; Health Products'!$C:$C,$B253,'Other Pharma &amp; Health Products'!BG:BG)+SUMIF('PSM Costs'!$C:$C,$B253,'PSM Costs'!BG:BG),"")</f>
        <v/>
      </c>
      <c r="N253" s="176" t="str">
        <f ca="1">IF(SUMIF(Pharmaceuticals!$C:$C,$B253,Pharmaceuticals!BH:BH)+SUMIF('Health Products &amp; Equipment'!$C:$C,$B253,'Health Products &amp; Equipment'!BH:BH)+SUMIF('Other Pharma &amp; Health Products'!$C:$C,$B253,'Other Pharma &amp; Health Products'!BH:BH)+SUMIF('PSM Costs'!$C:$C,$B253,'PSM Costs'!BH:BH)&gt;0,SUMIF(Pharmaceuticals!$C:$C,$B253,Pharmaceuticals!BH:BH)+SUMIF('Health Products &amp; Equipment'!$C:$C,$B253,'Health Products &amp; Equipment'!BH:BH)+SUMIF('Other Pharma &amp; Health Products'!$C:$C,$B253,'Other Pharma &amp; Health Products'!BH:BH)+SUMIF('PSM Costs'!$C:$C,$B253,'PSM Costs'!BH:BH),"")</f>
        <v/>
      </c>
      <c r="O253" s="182" t="str">
        <f t="shared" ca="1" si="23"/>
        <v/>
      </c>
      <c r="P253" s="123" t="str">
        <f ca="1">IF(SUMIF(Pharmaceuticals!$C:$C,$B253,Pharmaceuticals!BT:BT)+SUMIF('Health Products &amp; Equipment'!$C:$C,$B253,'Health Products &amp; Equipment'!BT:BT)+SUMIF('Other Pharma &amp; Health Products'!$C:$C,$B253,'Other Pharma &amp; Health Products'!BT:BT)+SUMIF('PSM Costs'!$C:$C,$B253,'PSM Costs'!BT:BT)&gt;0,SUMIF(Pharmaceuticals!$C:$C,$B253,Pharmaceuticals!BT:BT)+SUMIF('Health Products &amp; Equipment'!$C:$C,$B253,'Health Products &amp; Equipment'!BT:BT)+SUMIF('Other Pharma &amp; Health Products'!$C:$C,$B253,'Other Pharma &amp; Health Products'!BT:BT)+SUMIF('PSM Costs'!$C:$C,$B253,'PSM Costs'!BT:BT),"")</f>
        <v/>
      </c>
      <c r="Q253" s="123" t="str">
        <f ca="1">IF(SUMIF(Pharmaceuticals!$C:$C,$B253,Pharmaceuticals!BU:BU)+SUMIF('Health Products &amp; Equipment'!$C:$C,$B253,'Health Products &amp; Equipment'!BU:BU)+SUMIF('Other Pharma &amp; Health Products'!$C:$C,$B253,'Other Pharma &amp; Health Products'!BU:BU)+SUMIF('PSM Costs'!$C:$C,$B253,'PSM Costs'!BU:BU)&gt;0,SUMIF(Pharmaceuticals!$C:$C,$B253,Pharmaceuticals!BU:BU)+SUMIF('Health Products &amp; Equipment'!$C:$C,$B253,'Health Products &amp; Equipment'!BU:BU)+SUMIF('Other Pharma &amp; Health Products'!$C:$C,$B253,'Other Pharma &amp; Health Products'!BU:BU)+SUMIF('PSM Costs'!$C:$C,$B253,'PSM Costs'!BU:BU),"")</f>
        <v/>
      </c>
      <c r="R253" s="176" t="str">
        <f t="shared" ca="1" si="24"/>
        <v/>
      </c>
    </row>
    <row r="254" spans="1:18" ht="13.5" hidden="1" customHeight="1" x14ac:dyDescent="0.2">
      <c r="A254" s="107">
        <v>247</v>
      </c>
      <c r="B254" s="107" t="str">
        <f ca="1">IFERROR(VLOOKUP(A254,'Rank unique CI-Prod-Spec'!I:J,2,FALSE),"")</f>
        <v/>
      </c>
      <c r="C254" s="122" t="str">
        <f ca="1">IFERROR(VLOOKUP(LEFT(B254,FIND("--",B254)-1),CatCostInp!D:E,2,FALSE),"")</f>
        <v/>
      </c>
      <c r="D254" s="122" t="str">
        <f ca="1">IFERROR(INDIRECT(ADDRESS(MATCH(VALUE(MID(B254,FIND("--",B254)+2,FIND("---",B254)-FIND("--",B254)-2)),CatProd!G:G,0),2,1,1,"CatProd")),"")</f>
        <v/>
      </c>
      <c r="E254" s="122" t="str">
        <f ca="1">IFERROR(INDIRECT(ADDRESS(MATCH(VALUE(RIGHT(B254,LEN(B254)-FIND("---",B254)-2)),CatProdSpec!I:I,0),3,1,1,"CatProdSpec")),"")</f>
        <v/>
      </c>
      <c r="F254" s="181" t="str">
        <f t="shared" ca="1" si="20"/>
        <v/>
      </c>
      <c r="G254" s="176" t="str">
        <f ca="1">IF(SUMIF(Pharmaceuticals!$C:$C,$B254,Pharmaceuticals!AG:AG)+SUMIF('Health Products &amp; Equipment'!$C:$C,$B254,'Health Products &amp; Equipment'!AG:AG)+SUMIF('Other Pharma &amp; Health Products'!$C:$C,$B254,'Other Pharma &amp; Health Products'!AG:AG)+SUMIF('PSM Costs'!$C:$C,$B254,'PSM Costs'!AG:AG)&gt;0,SUMIF(Pharmaceuticals!$C:$C,$B254,Pharmaceuticals!AG:AG)+SUMIF('Health Products &amp; Equipment'!$C:$C,$B254,'Health Products &amp; Equipment'!AG:AG)+SUMIF('Other Pharma &amp; Health Products'!$C:$C,$B254,'Other Pharma &amp; Health Products'!AG:AG)+SUMIF('PSM Costs'!$C:$C,$B254,'PSM Costs'!AG:AG),"")</f>
        <v/>
      </c>
      <c r="H254" s="176" t="str">
        <f ca="1">IF(SUMIF(Pharmaceuticals!$C:$C,$B254,Pharmaceuticals!AH:AH)+SUMIF('Health Products &amp; Equipment'!$C:$C,$B254,'Health Products &amp; Equipment'!AH:AH)+SUMIF('Other Pharma &amp; Health Products'!$C:$C,$B254,'Other Pharma &amp; Health Products'!AH:AH)+SUMIF('PSM Costs'!$C:$C,$B254,'PSM Costs'!AH:AH)&gt;0,SUMIF(Pharmaceuticals!$C:$C,$B254,Pharmaceuticals!AH:AH)+SUMIF('Health Products &amp; Equipment'!$C:$C,$B254,'Health Products &amp; Equipment'!AH:AH)+SUMIF('Other Pharma &amp; Health Products'!$C:$C,$B254,'Other Pharma &amp; Health Products'!AH:AH)+SUMIF('PSM Costs'!$C:$C,$B254,'PSM Costs'!AH:AH),"")</f>
        <v/>
      </c>
      <c r="I254" s="182" t="str">
        <f t="shared" ca="1" si="21"/>
        <v/>
      </c>
      <c r="J254" s="123" t="str">
        <f ca="1">IF(SUMIF(Pharmaceuticals!$C:$C,$B254,Pharmaceuticals!AT:AT)+SUMIF('Health Products &amp; Equipment'!$C:$C,$B254,'Health Products &amp; Equipment'!AT:AT)+SUMIF('Other Pharma &amp; Health Products'!$C:$C,$B254,'Other Pharma &amp; Health Products'!AT:AT)+SUMIF('PSM Costs'!$C:$C,$B254,'PSM Costs'!AT:AT)&gt;0,SUMIF(Pharmaceuticals!$C:$C,$B254,Pharmaceuticals!AT:AT)+SUMIF('Health Products &amp; Equipment'!$C:$C,$B254,'Health Products &amp; Equipment'!AT:AT)+SUMIF('Other Pharma &amp; Health Products'!$C:$C,$B254,'Other Pharma &amp; Health Products'!AT:AT)+SUMIF('PSM Costs'!$C:$C,$B254,'PSM Costs'!AT:AT),"")</f>
        <v/>
      </c>
      <c r="K254" s="123" t="str">
        <f ca="1">IF(SUMIF(Pharmaceuticals!$C:$C,$B254,Pharmaceuticals!AU:AU)+SUMIF('Health Products &amp; Equipment'!$C:$C,$B254,'Health Products &amp; Equipment'!AU:AU)+SUMIF('Other Pharma &amp; Health Products'!$C:$C,$B254,'Other Pharma &amp; Health Products'!AU:AU)+SUMIF('PSM Costs'!$C:$C,$B254,'PSM Costs'!AU:AU)&gt;0,SUMIF(Pharmaceuticals!$C:$C,$B254,Pharmaceuticals!AU:AU)+SUMIF('Health Products &amp; Equipment'!$C:$C,$B254,'Health Products &amp; Equipment'!AU:AU)+SUMIF('Other Pharma &amp; Health Products'!$C:$C,$B254,'Other Pharma &amp; Health Products'!AU:AU)+SUMIF('PSM Costs'!$C:$C,$B254,'PSM Costs'!AU:AU),"")</f>
        <v/>
      </c>
      <c r="L254" s="181" t="str">
        <f t="shared" ca="1" si="22"/>
        <v/>
      </c>
      <c r="M254" s="176" t="str">
        <f ca="1">IF(SUMIF(Pharmaceuticals!$C:$C,$B254,Pharmaceuticals!BG:BG)+SUMIF('Health Products &amp; Equipment'!$C:$C,$B254,'Health Products &amp; Equipment'!BG:BG)+SUMIF('Other Pharma &amp; Health Products'!$C:$C,$B254,'Other Pharma &amp; Health Products'!BG:BG)+SUMIF('PSM Costs'!$C:$C,$B254,'PSM Costs'!BG:BG)&gt;0,SUMIF(Pharmaceuticals!$C:$C,$B254,Pharmaceuticals!BG:BG)+SUMIF('Health Products &amp; Equipment'!$C:$C,$B254,'Health Products &amp; Equipment'!BG:BG)+SUMIF('Other Pharma &amp; Health Products'!$C:$C,$B254,'Other Pharma &amp; Health Products'!BG:BG)+SUMIF('PSM Costs'!$C:$C,$B254,'PSM Costs'!BG:BG),"")</f>
        <v/>
      </c>
      <c r="N254" s="176" t="str">
        <f ca="1">IF(SUMIF(Pharmaceuticals!$C:$C,$B254,Pharmaceuticals!BH:BH)+SUMIF('Health Products &amp; Equipment'!$C:$C,$B254,'Health Products &amp; Equipment'!BH:BH)+SUMIF('Other Pharma &amp; Health Products'!$C:$C,$B254,'Other Pharma &amp; Health Products'!BH:BH)+SUMIF('PSM Costs'!$C:$C,$B254,'PSM Costs'!BH:BH)&gt;0,SUMIF(Pharmaceuticals!$C:$C,$B254,Pharmaceuticals!BH:BH)+SUMIF('Health Products &amp; Equipment'!$C:$C,$B254,'Health Products &amp; Equipment'!BH:BH)+SUMIF('Other Pharma &amp; Health Products'!$C:$C,$B254,'Other Pharma &amp; Health Products'!BH:BH)+SUMIF('PSM Costs'!$C:$C,$B254,'PSM Costs'!BH:BH),"")</f>
        <v/>
      </c>
      <c r="O254" s="182" t="str">
        <f t="shared" ca="1" si="23"/>
        <v/>
      </c>
      <c r="P254" s="123" t="str">
        <f ca="1">IF(SUMIF(Pharmaceuticals!$C:$C,$B254,Pharmaceuticals!BT:BT)+SUMIF('Health Products &amp; Equipment'!$C:$C,$B254,'Health Products &amp; Equipment'!BT:BT)+SUMIF('Other Pharma &amp; Health Products'!$C:$C,$B254,'Other Pharma &amp; Health Products'!BT:BT)+SUMIF('PSM Costs'!$C:$C,$B254,'PSM Costs'!BT:BT)&gt;0,SUMIF(Pharmaceuticals!$C:$C,$B254,Pharmaceuticals!BT:BT)+SUMIF('Health Products &amp; Equipment'!$C:$C,$B254,'Health Products &amp; Equipment'!BT:BT)+SUMIF('Other Pharma &amp; Health Products'!$C:$C,$B254,'Other Pharma &amp; Health Products'!BT:BT)+SUMIF('PSM Costs'!$C:$C,$B254,'PSM Costs'!BT:BT),"")</f>
        <v/>
      </c>
      <c r="Q254" s="123" t="str">
        <f ca="1">IF(SUMIF(Pharmaceuticals!$C:$C,$B254,Pharmaceuticals!BU:BU)+SUMIF('Health Products &amp; Equipment'!$C:$C,$B254,'Health Products &amp; Equipment'!BU:BU)+SUMIF('Other Pharma &amp; Health Products'!$C:$C,$B254,'Other Pharma &amp; Health Products'!BU:BU)+SUMIF('PSM Costs'!$C:$C,$B254,'PSM Costs'!BU:BU)&gt;0,SUMIF(Pharmaceuticals!$C:$C,$B254,Pharmaceuticals!BU:BU)+SUMIF('Health Products &amp; Equipment'!$C:$C,$B254,'Health Products &amp; Equipment'!BU:BU)+SUMIF('Other Pharma &amp; Health Products'!$C:$C,$B254,'Other Pharma &amp; Health Products'!BU:BU)+SUMIF('PSM Costs'!$C:$C,$B254,'PSM Costs'!BU:BU),"")</f>
        <v/>
      </c>
      <c r="R254" s="176" t="str">
        <f t="shared" ca="1" si="24"/>
        <v/>
      </c>
    </row>
    <row r="255" spans="1:18" ht="13.5" hidden="1" customHeight="1" x14ac:dyDescent="0.2">
      <c r="A255" s="107">
        <v>248</v>
      </c>
      <c r="B255" s="107" t="str">
        <f ca="1">IFERROR(VLOOKUP(A255,'Rank unique CI-Prod-Spec'!I:J,2,FALSE),"")</f>
        <v/>
      </c>
      <c r="C255" s="122" t="str">
        <f ca="1">IFERROR(VLOOKUP(LEFT(B255,FIND("--",B255)-1),CatCostInp!D:E,2,FALSE),"")</f>
        <v/>
      </c>
      <c r="D255" s="122" t="str">
        <f ca="1">IFERROR(INDIRECT(ADDRESS(MATCH(VALUE(MID(B255,FIND("--",B255)+2,FIND("---",B255)-FIND("--",B255)-2)),CatProd!G:G,0),2,1,1,"CatProd")),"")</f>
        <v/>
      </c>
      <c r="E255" s="122" t="str">
        <f ca="1">IFERROR(INDIRECT(ADDRESS(MATCH(VALUE(RIGHT(B255,LEN(B255)-FIND("---",B255)-2)),CatProdSpec!I:I,0),3,1,1,"CatProdSpec")),"")</f>
        <v/>
      </c>
      <c r="F255" s="181" t="str">
        <f t="shared" ca="1" si="20"/>
        <v/>
      </c>
      <c r="G255" s="176" t="str">
        <f ca="1">IF(SUMIF(Pharmaceuticals!$C:$C,$B255,Pharmaceuticals!AG:AG)+SUMIF('Health Products &amp; Equipment'!$C:$C,$B255,'Health Products &amp; Equipment'!AG:AG)+SUMIF('Other Pharma &amp; Health Products'!$C:$C,$B255,'Other Pharma &amp; Health Products'!AG:AG)+SUMIF('PSM Costs'!$C:$C,$B255,'PSM Costs'!AG:AG)&gt;0,SUMIF(Pharmaceuticals!$C:$C,$B255,Pharmaceuticals!AG:AG)+SUMIF('Health Products &amp; Equipment'!$C:$C,$B255,'Health Products &amp; Equipment'!AG:AG)+SUMIF('Other Pharma &amp; Health Products'!$C:$C,$B255,'Other Pharma &amp; Health Products'!AG:AG)+SUMIF('PSM Costs'!$C:$C,$B255,'PSM Costs'!AG:AG),"")</f>
        <v/>
      </c>
      <c r="H255" s="176" t="str">
        <f ca="1">IF(SUMIF(Pharmaceuticals!$C:$C,$B255,Pharmaceuticals!AH:AH)+SUMIF('Health Products &amp; Equipment'!$C:$C,$B255,'Health Products &amp; Equipment'!AH:AH)+SUMIF('Other Pharma &amp; Health Products'!$C:$C,$B255,'Other Pharma &amp; Health Products'!AH:AH)+SUMIF('PSM Costs'!$C:$C,$B255,'PSM Costs'!AH:AH)&gt;0,SUMIF(Pharmaceuticals!$C:$C,$B255,Pharmaceuticals!AH:AH)+SUMIF('Health Products &amp; Equipment'!$C:$C,$B255,'Health Products &amp; Equipment'!AH:AH)+SUMIF('Other Pharma &amp; Health Products'!$C:$C,$B255,'Other Pharma &amp; Health Products'!AH:AH)+SUMIF('PSM Costs'!$C:$C,$B255,'PSM Costs'!AH:AH),"")</f>
        <v/>
      </c>
      <c r="I255" s="182" t="str">
        <f t="shared" ca="1" si="21"/>
        <v/>
      </c>
      <c r="J255" s="123" t="str">
        <f ca="1">IF(SUMIF(Pharmaceuticals!$C:$C,$B255,Pharmaceuticals!AT:AT)+SUMIF('Health Products &amp; Equipment'!$C:$C,$B255,'Health Products &amp; Equipment'!AT:AT)+SUMIF('Other Pharma &amp; Health Products'!$C:$C,$B255,'Other Pharma &amp; Health Products'!AT:AT)+SUMIF('PSM Costs'!$C:$C,$B255,'PSM Costs'!AT:AT)&gt;0,SUMIF(Pharmaceuticals!$C:$C,$B255,Pharmaceuticals!AT:AT)+SUMIF('Health Products &amp; Equipment'!$C:$C,$B255,'Health Products &amp; Equipment'!AT:AT)+SUMIF('Other Pharma &amp; Health Products'!$C:$C,$B255,'Other Pharma &amp; Health Products'!AT:AT)+SUMIF('PSM Costs'!$C:$C,$B255,'PSM Costs'!AT:AT),"")</f>
        <v/>
      </c>
      <c r="K255" s="123" t="str">
        <f ca="1">IF(SUMIF(Pharmaceuticals!$C:$C,$B255,Pharmaceuticals!AU:AU)+SUMIF('Health Products &amp; Equipment'!$C:$C,$B255,'Health Products &amp; Equipment'!AU:AU)+SUMIF('Other Pharma &amp; Health Products'!$C:$C,$B255,'Other Pharma &amp; Health Products'!AU:AU)+SUMIF('PSM Costs'!$C:$C,$B255,'PSM Costs'!AU:AU)&gt;0,SUMIF(Pharmaceuticals!$C:$C,$B255,Pharmaceuticals!AU:AU)+SUMIF('Health Products &amp; Equipment'!$C:$C,$B255,'Health Products &amp; Equipment'!AU:AU)+SUMIF('Other Pharma &amp; Health Products'!$C:$C,$B255,'Other Pharma &amp; Health Products'!AU:AU)+SUMIF('PSM Costs'!$C:$C,$B255,'PSM Costs'!AU:AU),"")</f>
        <v/>
      </c>
      <c r="L255" s="181" t="str">
        <f t="shared" ca="1" si="22"/>
        <v/>
      </c>
      <c r="M255" s="176" t="str">
        <f ca="1">IF(SUMIF(Pharmaceuticals!$C:$C,$B255,Pharmaceuticals!BG:BG)+SUMIF('Health Products &amp; Equipment'!$C:$C,$B255,'Health Products &amp; Equipment'!BG:BG)+SUMIF('Other Pharma &amp; Health Products'!$C:$C,$B255,'Other Pharma &amp; Health Products'!BG:BG)+SUMIF('PSM Costs'!$C:$C,$B255,'PSM Costs'!BG:BG)&gt;0,SUMIF(Pharmaceuticals!$C:$C,$B255,Pharmaceuticals!BG:BG)+SUMIF('Health Products &amp; Equipment'!$C:$C,$B255,'Health Products &amp; Equipment'!BG:BG)+SUMIF('Other Pharma &amp; Health Products'!$C:$C,$B255,'Other Pharma &amp; Health Products'!BG:BG)+SUMIF('PSM Costs'!$C:$C,$B255,'PSM Costs'!BG:BG),"")</f>
        <v/>
      </c>
      <c r="N255" s="176" t="str">
        <f ca="1">IF(SUMIF(Pharmaceuticals!$C:$C,$B255,Pharmaceuticals!BH:BH)+SUMIF('Health Products &amp; Equipment'!$C:$C,$B255,'Health Products &amp; Equipment'!BH:BH)+SUMIF('Other Pharma &amp; Health Products'!$C:$C,$B255,'Other Pharma &amp; Health Products'!BH:BH)+SUMIF('PSM Costs'!$C:$C,$B255,'PSM Costs'!BH:BH)&gt;0,SUMIF(Pharmaceuticals!$C:$C,$B255,Pharmaceuticals!BH:BH)+SUMIF('Health Products &amp; Equipment'!$C:$C,$B255,'Health Products &amp; Equipment'!BH:BH)+SUMIF('Other Pharma &amp; Health Products'!$C:$C,$B255,'Other Pharma &amp; Health Products'!BH:BH)+SUMIF('PSM Costs'!$C:$C,$B255,'PSM Costs'!BH:BH),"")</f>
        <v/>
      </c>
      <c r="O255" s="182" t="str">
        <f t="shared" ca="1" si="23"/>
        <v/>
      </c>
      <c r="P255" s="123" t="str">
        <f ca="1">IF(SUMIF(Pharmaceuticals!$C:$C,$B255,Pharmaceuticals!BT:BT)+SUMIF('Health Products &amp; Equipment'!$C:$C,$B255,'Health Products &amp; Equipment'!BT:BT)+SUMIF('Other Pharma &amp; Health Products'!$C:$C,$B255,'Other Pharma &amp; Health Products'!BT:BT)+SUMIF('PSM Costs'!$C:$C,$B255,'PSM Costs'!BT:BT)&gt;0,SUMIF(Pharmaceuticals!$C:$C,$B255,Pharmaceuticals!BT:BT)+SUMIF('Health Products &amp; Equipment'!$C:$C,$B255,'Health Products &amp; Equipment'!BT:BT)+SUMIF('Other Pharma &amp; Health Products'!$C:$C,$B255,'Other Pharma &amp; Health Products'!BT:BT)+SUMIF('PSM Costs'!$C:$C,$B255,'PSM Costs'!BT:BT),"")</f>
        <v/>
      </c>
      <c r="Q255" s="123" t="str">
        <f ca="1">IF(SUMIF(Pharmaceuticals!$C:$C,$B255,Pharmaceuticals!BU:BU)+SUMIF('Health Products &amp; Equipment'!$C:$C,$B255,'Health Products &amp; Equipment'!BU:BU)+SUMIF('Other Pharma &amp; Health Products'!$C:$C,$B255,'Other Pharma &amp; Health Products'!BU:BU)+SUMIF('PSM Costs'!$C:$C,$B255,'PSM Costs'!BU:BU)&gt;0,SUMIF(Pharmaceuticals!$C:$C,$B255,Pharmaceuticals!BU:BU)+SUMIF('Health Products &amp; Equipment'!$C:$C,$B255,'Health Products &amp; Equipment'!BU:BU)+SUMIF('Other Pharma &amp; Health Products'!$C:$C,$B255,'Other Pharma &amp; Health Products'!BU:BU)+SUMIF('PSM Costs'!$C:$C,$B255,'PSM Costs'!BU:BU),"")</f>
        <v/>
      </c>
      <c r="R255" s="176" t="str">
        <f t="shared" ca="1" si="24"/>
        <v/>
      </c>
    </row>
    <row r="256" spans="1:18" ht="13.5" hidden="1" customHeight="1" x14ac:dyDescent="0.2">
      <c r="A256" s="107">
        <v>249</v>
      </c>
      <c r="B256" s="107" t="str">
        <f ca="1">IFERROR(VLOOKUP(A256,'Rank unique CI-Prod-Spec'!I:J,2,FALSE),"")</f>
        <v/>
      </c>
      <c r="C256" s="122" t="str">
        <f ca="1">IFERROR(VLOOKUP(LEFT(B256,FIND("--",B256)-1),CatCostInp!D:E,2,FALSE),"")</f>
        <v/>
      </c>
      <c r="D256" s="122" t="str">
        <f ca="1">IFERROR(INDIRECT(ADDRESS(MATCH(VALUE(MID(B256,FIND("--",B256)+2,FIND("---",B256)-FIND("--",B256)-2)),CatProd!G:G,0),2,1,1,"CatProd")),"")</f>
        <v/>
      </c>
      <c r="E256" s="122" t="str">
        <f ca="1">IFERROR(INDIRECT(ADDRESS(MATCH(VALUE(RIGHT(B256,LEN(B256)-FIND("---",B256)-2)),CatProdSpec!I:I,0),3,1,1,"CatProdSpec")),"")</f>
        <v/>
      </c>
      <c r="F256" s="181" t="str">
        <f t="shared" ca="1" si="20"/>
        <v/>
      </c>
      <c r="G256" s="176" t="str">
        <f ca="1">IF(SUMIF(Pharmaceuticals!$C:$C,$B256,Pharmaceuticals!AG:AG)+SUMIF('Health Products &amp; Equipment'!$C:$C,$B256,'Health Products &amp; Equipment'!AG:AG)+SUMIF('Other Pharma &amp; Health Products'!$C:$C,$B256,'Other Pharma &amp; Health Products'!AG:AG)+SUMIF('PSM Costs'!$C:$C,$B256,'PSM Costs'!AG:AG)&gt;0,SUMIF(Pharmaceuticals!$C:$C,$B256,Pharmaceuticals!AG:AG)+SUMIF('Health Products &amp; Equipment'!$C:$C,$B256,'Health Products &amp; Equipment'!AG:AG)+SUMIF('Other Pharma &amp; Health Products'!$C:$C,$B256,'Other Pharma &amp; Health Products'!AG:AG)+SUMIF('PSM Costs'!$C:$C,$B256,'PSM Costs'!AG:AG),"")</f>
        <v/>
      </c>
      <c r="H256" s="176" t="str">
        <f ca="1">IF(SUMIF(Pharmaceuticals!$C:$C,$B256,Pharmaceuticals!AH:AH)+SUMIF('Health Products &amp; Equipment'!$C:$C,$B256,'Health Products &amp; Equipment'!AH:AH)+SUMIF('Other Pharma &amp; Health Products'!$C:$C,$B256,'Other Pharma &amp; Health Products'!AH:AH)+SUMIF('PSM Costs'!$C:$C,$B256,'PSM Costs'!AH:AH)&gt;0,SUMIF(Pharmaceuticals!$C:$C,$B256,Pharmaceuticals!AH:AH)+SUMIF('Health Products &amp; Equipment'!$C:$C,$B256,'Health Products &amp; Equipment'!AH:AH)+SUMIF('Other Pharma &amp; Health Products'!$C:$C,$B256,'Other Pharma &amp; Health Products'!AH:AH)+SUMIF('PSM Costs'!$C:$C,$B256,'PSM Costs'!AH:AH),"")</f>
        <v/>
      </c>
      <c r="I256" s="182" t="str">
        <f t="shared" ca="1" si="21"/>
        <v/>
      </c>
      <c r="J256" s="123" t="str">
        <f ca="1">IF(SUMIF(Pharmaceuticals!$C:$C,$B256,Pharmaceuticals!AT:AT)+SUMIF('Health Products &amp; Equipment'!$C:$C,$B256,'Health Products &amp; Equipment'!AT:AT)+SUMIF('Other Pharma &amp; Health Products'!$C:$C,$B256,'Other Pharma &amp; Health Products'!AT:AT)+SUMIF('PSM Costs'!$C:$C,$B256,'PSM Costs'!AT:AT)&gt;0,SUMIF(Pharmaceuticals!$C:$C,$B256,Pharmaceuticals!AT:AT)+SUMIF('Health Products &amp; Equipment'!$C:$C,$B256,'Health Products &amp; Equipment'!AT:AT)+SUMIF('Other Pharma &amp; Health Products'!$C:$C,$B256,'Other Pharma &amp; Health Products'!AT:AT)+SUMIF('PSM Costs'!$C:$C,$B256,'PSM Costs'!AT:AT),"")</f>
        <v/>
      </c>
      <c r="K256" s="123" t="str">
        <f ca="1">IF(SUMIF(Pharmaceuticals!$C:$C,$B256,Pharmaceuticals!AU:AU)+SUMIF('Health Products &amp; Equipment'!$C:$C,$B256,'Health Products &amp; Equipment'!AU:AU)+SUMIF('Other Pharma &amp; Health Products'!$C:$C,$B256,'Other Pharma &amp; Health Products'!AU:AU)+SUMIF('PSM Costs'!$C:$C,$B256,'PSM Costs'!AU:AU)&gt;0,SUMIF(Pharmaceuticals!$C:$C,$B256,Pharmaceuticals!AU:AU)+SUMIF('Health Products &amp; Equipment'!$C:$C,$B256,'Health Products &amp; Equipment'!AU:AU)+SUMIF('Other Pharma &amp; Health Products'!$C:$C,$B256,'Other Pharma &amp; Health Products'!AU:AU)+SUMIF('PSM Costs'!$C:$C,$B256,'PSM Costs'!AU:AU),"")</f>
        <v/>
      </c>
      <c r="L256" s="181" t="str">
        <f t="shared" ca="1" si="22"/>
        <v/>
      </c>
      <c r="M256" s="176" t="str">
        <f ca="1">IF(SUMIF(Pharmaceuticals!$C:$C,$B256,Pharmaceuticals!BG:BG)+SUMIF('Health Products &amp; Equipment'!$C:$C,$B256,'Health Products &amp; Equipment'!BG:BG)+SUMIF('Other Pharma &amp; Health Products'!$C:$C,$B256,'Other Pharma &amp; Health Products'!BG:BG)+SUMIF('PSM Costs'!$C:$C,$B256,'PSM Costs'!BG:BG)&gt;0,SUMIF(Pharmaceuticals!$C:$C,$B256,Pharmaceuticals!BG:BG)+SUMIF('Health Products &amp; Equipment'!$C:$C,$B256,'Health Products &amp; Equipment'!BG:BG)+SUMIF('Other Pharma &amp; Health Products'!$C:$C,$B256,'Other Pharma &amp; Health Products'!BG:BG)+SUMIF('PSM Costs'!$C:$C,$B256,'PSM Costs'!BG:BG),"")</f>
        <v/>
      </c>
      <c r="N256" s="176" t="str">
        <f ca="1">IF(SUMIF(Pharmaceuticals!$C:$C,$B256,Pharmaceuticals!BH:BH)+SUMIF('Health Products &amp; Equipment'!$C:$C,$B256,'Health Products &amp; Equipment'!BH:BH)+SUMIF('Other Pharma &amp; Health Products'!$C:$C,$B256,'Other Pharma &amp; Health Products'!BH:BH)+SUMIF('PSM Costs'!$C:$C,$B256,'PSM Costs'!BH:BH)&gt;0,SUMIF(Pharmaceuticals!$C:$C,$B256,Pharmaceuticals!BH:BH)+SUMIF('Health Products &amp; Equipment'!$C:$C,$B256,'Health Products &amp; Equipment'!BH:BH)+SUMIF('Other Pharma &amp; Health Products'!$C:$C,$B256,'Other Pharma &amp; Health Products'!BH:BH)+SUMIF('PSM Costs'!$C:$C,$B256,'PSM Costs'!BH:BH),"")</f>
        <v/>
      </c>
      <c r="O256" s="182" t="str">
        <f t="shared" ca="1" si="23"/>
        <v/>
      </c>
      <c r="P256" s="123" t="str">
        <f ca="1">IF(SUMIF(Pharmaceuticals!$C:$C,$B256,Pharmaceuticals!BT:BT)+SUMIF('Health Products &amp; Equipment'!$C:$C,$B256,'Health Products &amp; Equipment'!BT:BT)+SUMIF('Other Pharma &amp; Health Products'!$C:$C,$B256,'Other Pharma &amp; Health Products'!BT:BT)+SUMIF('PSM Costs'!$C:$C,$B256,'PSM Costs'!BT:BT)&gt;0,SUMIF(Pharmaceuticals!$C:$C,$B256,Pharmaceuticals!BT:BT)+SUMIF('Health Products &amp; Equipment'!$C:$C,$B256,'Health Products &amp; Equipment'!BT:BT)+SUMIF('Other Pharma &amp; Health Products'!$C:$C,$B256,'Other Pharma &amp; Health Products'!BT:BT)+SUMIF('PSM Costs'!$C:$C,$B256,'PSM Costs'!BT:BT),"")</f>
        <v/>
      </c>
      <c r="Q256" s="123" t="str">
        <f ca="1">IF(SUMIF(Pharmaceuticals!$C:$C,$B256,Pharmaceuticals!BU:BU)+SUMIF('Health Products &amp; Equipment'!$C:$C,$B256,'Health Products &amp; Equipment'!BU:BU)+SUMIF('Other Pharma &amp; Health Products'!$C:$C,$B256,'Other Pharma &amp; Health Products'!BU:BU)+SUMIF('PSM Costs'!$C:$C,$B256,'PSM Costs'!BU:BU)&gt;0,SUMIF(Pharmaceuticals!$C:$C,$B256,Pharmaceuticals!BU:BU)+SUMIF('Health Products &amp; Equipment'!$C:$C,$B256,'Health Products &amp; Equipment'!BU:BU)+SUMIF('Other Pharma &amp; Health Products'!$C:$C,$B256,'Other Pharma &amp; Health Products'!BU:BU)+SUMIF('PSM Costs'!$C:$C,$B256,'PSM Costs'!BU:BU),"")</f>
        <v/>
      </c>
      <c r="R256" s="176" t="str">
        <f t="shared" ca="1" si="24"/>
        <v/>
      </c>
    </row>
    <row r="257" spans="1:18" ht="13.5" hidden="1" customHeight="1" x14ac:dyDescent="0.2">
      <c r="A257" s="107">
        <v>250</v>
      </c>
      <c r="B257" s="107" t="str">
        <f ca="1">IFERROR(VLOOKUP(A257,'Rank unique CI-Prod-Spec'!I:J,2,FALSE),"")</f>
        <v/>
      </c>
      <c r="C257" s="122" t="str">
        <f ca="1">IFERROR(VLOOKUP(LEFT(B257,FIND("--",B257)-1),CatCostInp!D:E,2,FALSE),"")</f>
        <v/>
      </c>
      <c r="D257" s="122" t="str">
        <f ca="1">IFERROR(INDIRECT(ADDRESS(MATCH(VALUE(MID(B257,FIND("--",B257)+2,FIND("---",B257)-FIND("--",B257)-2)),CatProd!G:G,0),2,1,1,"CatProd")),"")</f>
        <v/>
      </c>
      <c r="E257" s="122" t="str">
        <f ca="1">IFERROR(INDIRECT(ADDRESS(MATCH(VALUE(RIGHT(B257,LEN(B257)-FIND("---",B257)-2)),CatProdSpec!I:I,0),3,1,1,"CatProdSpec")),"")</f>
        <v/>
      </c>
      <c r="F257" s="181" t="str">
        <f t="shared" ca="1" si="20"/>
        <v/>
      </c>
      <c r="G257" s="176" t="str">
        <f ca="1">IF(SUMIF(Pharmaceuticals!$C:$C,$B257,Pharmaceuticals!AG:AG)+SUMIF('Health Products &amp; Equipment'!$C:$C,$B257,'Health Products &amp; Equipment'!AG:AG)+SUMIF('Other Pharma &amp; Health Products'!$C:$C,$B257,'Other Pharma &amp; Health Products'!AG:AG)+SUMIF('PSM Costs'!$C:$C,$B257,'PSM Costs'!AG:AG)&gt;0,SUMIF(Pharmaceuticals!$C:$C,$B257,Pharmaceuticals!AG:AG)+SUMIF('Health Products &amp; Equipment'!$C:$C,$B257,'Health Products &amp; Equipment'!AG:AG)+SUMIF('Other Pharma &amp; Health Products'!$C:$C,$B257,'Other Pharma &amp; Health Products'!AG:AG)+SUMIF('PSM Costs'!$C:$C,$B257,'PSM Costs'!AG:AG),"")</f>
        <v/>
      </c>
      <c r="H257" s="176" t="str">
        <f ca="1">IF(SUMIF(Pharmaceuticals!$C:$C,$B257,Pharmaceuticals!AH:AH)+SUMIF('Health Products &amp; Equipment'!$C:$C,$B257,'Health Products &amp; Equipment'!AH:AH)+SUMIF('Other Pharma &amp; Health Products'!$C:$C,$B257,'Other Pharma &amp; Health Products'!AH:AH)+SUMIF('PSM Costs'!$C:$C,$B257,'PSM Costs'!AH:AH)&gt;0,SUMIF(Pharmaceuticals!$C:$C,$B257,Pharmaceuticals!AH:AH)+SUMIF('Health Products &amp; Equipment'!$C:$C,$B257,'Health Products &amp; Equipment'!AH:AH)+SUMIF('Other Pharma &amp; Health Products'!$C:$C,$B257,'Other Pharma &amp; Health Products'!AH:AH)+SUMIF('PSM Costs'!$C:$C,$B257,'PSM Costs'!AH:AH),"")</f>
        <v/>
      </c>
      <c r="I257" s="182" t="str">
        <f t="shared" ca="1" si="21"/>
        <v/>
      </c>
      <c r="J257" s="123" t="str">
        <f ca="1">IF(SUMIF(Pharmaceuticals!$C:$C,$B257,Pharmaceuticals!AT:AT)+SUMIF('Health Products &amp; Equipment'!$C:$C,$B257,'Health Products &amp; Equipment'!AT:AT)+SUMIF('Other Pharma &amp; Health Products'!$C:$C,$B257,'Other Pharma &amp; Health Products'!AT:AT)+SUMIF('PSM Costs'!$C:$C,$B257,'PSM Costs'!AT:AT)&gt;0,SUMIF(Pharmaceuticals!$C:$C,$B257,Pharmaceuticals!AT:AT)+SUMIF('Health Products &amp; Equipment'!$C:$C,$B257,'Health Products &amp; Equipment'!AT:AT)+SUMIF('Other Pharma &amp; Health Products'!$C:$C,$B257,'Other Pharma &amp; Health Products'!AT:AT)+SUMIF('PSM Costs'!$C:$C,$B257,'PSM Costs'!AT:AT),"")</f>
        <v/>
      </c>
      <c r="K257" s="123" t="str">
        <f ca="1">IF(SUMIF(Pharmaceuticals!$C:$C,$B257,Pharmaceuticals!AU:AU)+SUMIF('Health Products &amp; Equipment'!$C:$C,$B257,'Health Products &amp; Equipment'!AU:AU)+SUMIF('Other Pharma &amp; Health Products'!$C:$C,$B257,'Other Pharma &amp; Health Products'!AU:AU)+SUMIF('PSM Costs'!$C:$C,$B257,'PSM Costs'!AU:AU)&gt;0,SUMIF(Pharmaceuticals!$C:$C,$B257,Pharmaceuticals!AU:AU)+SUMIF('Health Products &amp; Equipment'!$C:$C,$B257,'Health Products &amp; Equipment'!AU:AU)+SUMIF('Other Pharma &amp; Health Products'!$C:$C,$B257,'Other Pharma &amp; Health Products'!AU:AU)+SUMIF('PSM Costs'!$C:$C,$B257,'PSM Costs'!AU:AU),"")</f>
        <v/>
      </c>
      <c r="L257" s="181" t="str">
        <f t="shared" ca="1" si="22"/>
        <v/>
      </c>
      <c r="M257" s="176" t="str">
        <f ca="1">IF(SUMIF(Pharmaceuticals!$C:$C,$B257,Pharmaceuticals!BG:BG)+SUMIF('Health Products &amp; Equipment'!$C:$C,$B257,'Health Products &amp; Equipment'!BG:BG)+SUMIF('Other Pharma &amp; Health Products'!$C:$C,$B257,'Other Pharma &amp; Health Products'!BG:BG)+SUMIF('PSM Costs'!$C:$C,$B257,'PSM Costs'!BG:BG)&gt;0,SUMIF(Pharmaceuticals!$C:$C,$B257,Pharmaceuticals!BG:BG)+SUMIF('Health Products &amp; Equipment'!$C:$C,$B257,'Health Products &amp; Equipment'!BG:BG)+SUMIF('Other Pharma &amp; Health Products'!$C:$C,$B257,'Other Pharma &amp; Health Products'!BG:BG)+SUMIF('PSM Costs'!$C:$C,$B257,'PSM Costs'!BG:BG),"")</f>
        <v/>
      </c>
      <c r="N257" s="176" t="str">
        <f ca="1">IF(SUMIF(Pharmaceuticals!$C:$C,$B257,Pharmaceuticals!BH:BH)+SUMIF('Health Products &amp; Equipment'!$C:$C,$B257,'Health Products &amp; Equipment'!BH:BH)+SUMIF('Other Pharma &amp; Health Products'!$C:$C,$B257,'Other Pharma &amp; Health Products'!BH:BH)+SUMIF('PSM Costs'!$C:$C,$B257,'PSM Costs'!BH:BH)&gt;0,SUMIF(Pharmaceuticals!$C:$C,$B257,Pharmaceuticals!BH:BH)+SUMIF('Health Products &amp; Equipment'!$C:$C,$B257,'Health Products &amp; Equipment'!BH:BH)+SUMIF('Other Pharma &amp; Health Products'!$C:$C,$B257,'Other Pharma &amp; Health Products'!BH:BH)+SUMIF('PSM Costs'!$C:$C,$B257,'PSM Costs'!BH:BH),"")</f>
        <v/>
      </c>
      <c r="O257" s="182" t="str">
        <f t="shared" ca="1" si="23"/>
        <v/>
      </c>
      <c r="P257" s="123" t="str">
        <f ca="1">IF(SUMIF(Pharmaceuticals!$C:$C,$B257,Pharmaceuticals!BT:BT)+SUMIF('Health Products &amp; Equipment'!$C:$C,$B257,'Health Products &amp; Equipment'!BT:BT)+SUMIF('Other Pharma &amp; Health Products'!$C:$C,$B257,'Other Pharma &amp; Health Products'!BT:BT)+SUMIF('PSM Costs'!$C:$C,$B257,'PSM Costs'!BT:BT)&gt;0,SUMIF(Pharmaceuticals!$C:$C,$B257,Pharmaceuticals!BT:BT)+SUMIF('Health Products &amp; Equipment'!$C:$C,$B257,'Health Products &amp; Equipment'!BT:BT)+SUMIF('Other Pharma &amp; Health Products'!$C:$C,$B257,'Other Pharma &amp; Health Products'!BT:BT)+SUMIF('PSM Costs'!$C:$C,$B257,'PSM Costs'!BT:BT),"")</f>
        <v/>
      </c>
      <c r="Q257" s="123" t="str">
        <f ca="1">IF(SUMIF(Pharmaceuticals!$C:$C,$B257,Pharmaceuticals!BU:BU)+SUMIF('Health Products &amp; Equipment'!$C:$C,$B257,'Health Products &amp; Equipment'!BU:BU)+SUMIF('Other Pharma &amp; Health Products'!$C:$C,$B257,'Other Pharma &amp; Health Products'!BU:BU)+SUMIF('PSM Costs'!$C:$C,$B257,'PSM Costs'!BU:BU)&gt;0,SUMIF(Pharmaceuticals!$C:$C,$B257,Pharmaceuticals!BU:BU)+SUMIF('Health Products &amp; Equipment'!$C:$C,$B257,'Health Products &amp; Equipment'!BU:BU)+SUMIF('Other Pharma &amp; Health Products'!$C:$C,$B257,'Other Pharma &amp; Health Products'!BU:BU)+SUMIF('PSM Costs'!$C:$C,$B257,'PSM Costs'!BU:BU),"")</f>
        <v/>
      </c>
      <c r="R257" s="176" t="str">
        <f t="shared" ca="1" si="24"/>
        <v/>
      </c>
    </row>
    <row r="258" spans="1:18" ht="13.5" hidden="1" customHeight="1" x14ac:dyDescent="0.2">
      <c r="A258" s="107">
        <v>251</v>
      </c>
      <c r="B258" s="107" t="str">
        <f ca="1">IFERROR(VLOOKUP(A258,'Rank unique CI-Prod-Spec'!I:J,2,FALSE),"")</f>
        <v/>
      </c>
      <c r="C258" s="122" t="str">
        <f ca="1">IFERROR(VLOOKUP(LEFT(B258,FIND("--",B258)-1),CatCostInp!D:E,2,FALSE),"")</f>
        <v/>
      </c>
      <c r="D258" s="122" t="str">
        <f ca="1">IFERROR(INDIRECT(ADDRESS(MATCH(VALUE(MID(B258,FIND("--",B258)+2,FIND("---",B258)-FIND("--",B258)-2)),CatProd!G:G,0),2,1,1,"CatProd")),"")</f>
        <v/>
      </c>
      <c r="E258" s="122" t="str">
        <f ca="1">IFERROR(INDIRECT(ADDRESS(MATCH(VALUE(RIGHT(B258,LEN(B258)-FIND("---",B258)-2)),CatProdSpec!I:I,0),3,1,1,"CatProdSpec")),"")</f>
        <v/>
      </c>
      <c r="F258" s="181" t="str">
        <f t="shared" ca="1" si="20"/>
        <v/>
      </c>
      <c r="G258" s="176" t="str">
        <f ca="1">IF(SUMIF(Pharmaceuticals!$C:$C,$B258,Pharmaceuticals!AG:AG)+SUMIF('Health Products &amp; Equipment'!$C:$C,$B258,'Health Products &amp; Equipment'!AG:AG)+SUMIF('Other Pharma &amp; Health Products'!$C:$C,$B258,'Other Pharma &amp; Health Products'!AG:AG)+SUMIF('PSM Costs'!$C:$C,$B258,'PSM Costs'!AG:AG)&gt;0,SUMIF(Pharmaceuticals!$C:$C,$B258,Pharmaceuticals!AG:AG)+SUMIF('Health Products &amp; Equipment'!$C:$C,$B258,'Health Products &amp; Equipment'!AG:AG)+SUMIF('Other Pharma &amp; Health Products'!$C:$C,$B258,'Other Pharma &amp; Health Products'!AG:AG)+SUMIF('PSM Costs'!$C:$C,$B258,'PSM Costs'!AG:AG),"")</f>
        <v/>
      </c>
      <c r="H258" s="176" t="str">
        <f ca="1">IF(SUMIF(Pharmaceuticals!$C:$C,$B258,Pharmaceuticals!AH:AH)+SUMIF('Health Products &amp; Equipment'!$C:$C,$B258,'Health Products &amp; Equipment'!AH:AH)+SUMIF('Other Pharma &amp; Health Products'!$C:$C,$B258,'Other Pharma &amp; Health Products'!AH:AH)+SUMIF('PSM Costs'!$C:$C,$B258,'PSM Costs'!AH:AH)&gt;0,SUMIF(Pharmaceuticals!$C:$C,$B258,Pharmaceuticals!AH:AH)+SUMIF('Health Products &amp; Equipment'!$C:$C,$B258,'Health Products &amp; Equipment'!AH:AH)+SUMIF('Other Pharma &amp; Health Products'!$C:$C,$B258,'Other Pharma &amp; Health Products'!AH:AH)+SUMIF('PSM Costs'!$C:$C,$B258,'PSM Costs'!AH:AH),"")</f>
        <v/>
      </c>
      <c r="I258" s="182" t="str">
        <f t="shared" ca="1" si="21"/>
        <v/>
      </c>
      <c r="J258" s="123" t="str">
        <f ca="1">IF(SUMIF(Pharmaceuticals!$C:$C,$B258,Pharmaceuticals!AT:AT)+SUMIF('Health Products &amp; Equipment'!$C:$C,$B258,'Health Products &amp; Equipment'!AT:AT)+SUMIF('Other Pharma &amp; Health Products'!$C:$C,$B258,'Other Pharma &amp; Health Products'!AT:AT)+SUMIF('PSM Costs'!$C:$C,$B258,'PSM Costs'!AT:AT)&gt;0,SUMIF(Pharmaceuticals!$C:$C,$B258,Pharmaceuticals!AT:AT)+SUMIF('Health Products &amp; Equipment'!$C:$C,$B258,'Health Products &amp; Equipment'!AT:AT)+SUMIF('Other Pharma &amp; Health Products'!$C:$C,$B258,'Other Pharma &amp; Health Products'!AT:AT)+SUMIF('PSM Costs'!$C:$C,$B258,'PSM Costs'!AT:AT),"")</f>
        <v/>
      </c>
      <c r="K258" s="123" t="str">
        <f ca="1">IF(SUMIF(Pharmaceuticals!$C:$C,$B258,Pharmaceuticals!AU:AU)+SUMIF('Health Products &amp; Equipment'!$C:$C,$B258,'Health Products &amp; Equipment'!AU:AU)+SUMIF('Other Pharma &amp; Health Products'!$C:$C,$B258,'Other Pharma &amp; Health Products'!AU:AU)+SUMIF('PSM Costs'!$C:$C,$B258,'PSM Costs'!AU:AU)&gt;0,SUMIF(Pharmaceuticals!$C:$C,$B258,Pharmaceuticals!AU:AU)+SUMIF('Health Products &amp; Equipment'!$C:$C,$B258,'Health Products &amp; Equipment'!AU:AU)+SUMIF('Other Pharma &amp; Health Products'!$C:$C,$B258,'Other Pharma &amp; Health Products'!AU:AU)+SUMIF('PSM Costs'!$C:$C,$B258,'PSM Costs'!AU:AU),"")</f>
        <v/>
      </c>
      <c r="L258" s="181" t="str">
        <f t="shared" ca="1" si="22"/>
        <v/>
      </c>
      <c r="M258" s="176" t="str">
        <f ca="1">IF(SUMIF(Pharmaceuticals!$C:$C,$B258,Pharmaceuticals!BG:BG)+SUMIF('Health Products &amp; Equipment'!$C:$C,$B258,'Health Products &amp; Equipment'!BG:BG)+SUMIF('Other Pharma &amp; Health Products'!$C:$C,$B258,'Other Pharma &amp; Health Products'!BG:BG)+SUMIF('PSM Costs'!$C:$C,$B258,'PSM Costs'!BG:BG)&gt;0,SUMIF(Pharmaceuticals!$C:$C,$B258,Pharmaceuticals!BG:BG)+SUMIF('Health Products &amp; Equipment'!$C:$C,$B258,'Health Products &amp; Equipment'!BG:BG)+SUMIF('Other Pharma &amp; Health Products'!$C:$C,$B258,'Other Pharma &amp; Health Products'!BG:BG)+SUMIF('PSM Costs'!$C:$C,$B258,'PSM Costs'!BG:BG),"")</f>
        <v/>
      </c>
      <c r="N258" s="176" t="str">
        <f ca="1">IF(SUMIF(Pharmaceuticals!$C:$C,$B258,Pharmaceuticals!BH:BH)+SUMIF('Health Products &amp; Equipment'!$C:$C,$B258,'Health Products &amp; Equipment'!BH:BH)+SUMIF('Other Pharma &amp; Health Products'!$C:$C,$B258,'Other Pharma &amp; Health Products'!BH:BH)+SUMIF('PSM Costs'!$C:$C,$B258,'PSM Costs'!BH:BH)&gt;0,SUMIF(Pharmaceuticals!$C:$C,$B258,Pharmaceuticals!BH:BH)+SUMIF('Health Products &amp; Equipment'!$C:$C,$B258,'Health Products &amp; Equipment'!BH:BH)+SUMIF('Other Pharma &amp; Health Products'!$C:$C,$B258,'Other Pharma &amp; Health Products'!BH:BH)+SUMIF('PSM Costs'!$C:$C,$B258,'PSM Costs'!BH:BH),"")</f>
        <v/>
      </c>
      <c r="O258" s="182" t="str">
        <f t="shared" ca="1" si="23"/>
        <v/>
      </c>
      <c r="P258" s="123" t="str">
        <f ca="1">IF(SUMIF(Pharmaceuticals!$C:$C,$B258,Pharmaceuticals!BT:BT)+SUMIF('Health Products &amp; Equipment'!$C:$C,$B258,'Health Products &amp; Equipment'!BT:BT)+SUMIF('Other Pharma &amp; Health Products'!$C:$C,$B258,'Other Pharma &amp; Health Products'!BT:BT)+SUMIF('PSM Costs'!$C:$C,$B258,'PSM Costs'!BT:BT)&gt;0,SUMIF(Pharmaceuticals!$C:$C,$B258,Pharmaceuticals!BT:BT)+SUMIF('Health Products &amp; Equipment'!$C:$C,$B258,'Health Products &amp; Equipment'!BT:BT)+SUMIF('Other Pharma &amp; Health Products'!$C:$C,$B258,'Other Pharma &amp; Health Products'!BT:BT)+SUMIF('PSM Costs'!$C:$C,$B258,'PSM Costs'!BT:BT),"")</f>
        <v/>
      </c>
      <c r="Q258" s="123" t="str">
        <f ca="1">IF(SUMIF(Pharmaceuticals!$C:$C,$B258,Pharmaceuticals!BU:BU)+SUMIF('Health Products &amp; Equipment'!$C:$C,$B258,'Health Products &amp; Equipment'!BU:BU)+SUMIF('Other Pharma &amp; Health Products'!$C:$C,$B258,'Other Pharma &amp; Health Products'!BU:BU)+SUMIF('PSM Costs'!$C:$C,$B258,'PSM Costs'!BU:BU)&gt;0,SUMIF(Pharmaceuticals!$C:$C,$B258,Pharmaceuticals!BU:BU)+SUMIF('Health Products &amp; Equipment'!$C:$C,$B258,'Health Products &amp; Equipment'!BU:BU)+SUMIF('Other Pharma &amp; Health Products'!$C:$C,$B258,'Other Pharma &amp; Health Products'!BU:BU)+SUMIF('PSM Costs'!$C:$C,$B258,'PSM Costs'!BU:BU),"")</f>
        <v/>
      </c>
      <c r="R258" s="176" t="str">
        <f t="shared" ca="1" si="24"/>
        <v/>
      </c>
    </row>
    <row r="259" spans="1:18" ht="13.5" hidden="1" customHeight="1" x14ac:dyDescent="0.2">
      <c r="A259" s="107">
        <v>252</v>
      </c>
      <c r="B259" s="107" t="str">
        <f ca="1">IFERROR(VLOOKUP(A259,'Rank unique CI-Prod-Spec'!I:J,2,FALSE),"")</f>
        <v/>
      </c>
      <c r="C259" s="122" t="str">
        <f ca="1">IFERROR(VLOOKUP(LEFT(B259,FIND("--",B259)-1),CatCostInp!D:E,2,FALSE),"")</f>
        <v/>
      </c>
      <c r="D259" s="122" t="str">
        <f ca="1">IFERROR(INDIRECT(ADDRESS(MATCH(VALUE(MID(B259,FIND("--",B259)+2,FIND("---",B259)-FIND("--",B259)-2)),CatProd!G:G,0),2,1,1,"CatProd")),"")</f>
        <v/>
      </c>
      <c r="E259" s="122" t="str">
        <f ca="1">IFERROR(INDIRECT(ADDRESS(MATCH(VALUE(RIGHT(B259,LEN(B259)-FIND("---",B259)-2)),CatProdSpec!I:I,0),3,1,1,"CatProdSpec")),"")</f>
        <v/>
      </c>
      <c r="F259" s="181" t="str">
        <f t="shared" ca="1" si="20"/>
        <v/>
      </c>
      <c r="G259" s="176" t="str">
        <f ca="1">IF(SUMIF(Pharmaceuticals!$C:$C,$B259,Pharmaceuticals!AG:AG)+SUMIF('Health Products &amp; Equipment'!$C:$C,$B259,'Health Products &amp; Equipment'!AG:AG)+SUMIF('Other Pharma &amp; Health Products'!$C:$C,$B259,'Other Pharma &amp; Health Products'!AG:AG)+SUMIF('PSM Costs'!$C:$C,$B259,'PSM Costs'!AG:AG)&gt;0,SUMIF(Pharmaceuticals!$C:$C,$B259,Pharmaceuticals!AG:AG)+SUMIF('Health Products &amp; Equipment'!$C:$C,$B259,'Health Products &amp; Equipment'!AG:AG)+SUMIF('Other Pharma &amp; Health Products'!$C:$C,$B259,'Other Pharma &amp; Health Products'!AG:AG)+SUMIF('PSM Costs'!$C:$C,$B259,'PSM Costs'!AG:AG),"")</f>
        <v/>
      </c>
      <c r="H259" s="176" t="str">
        <f ca="1">IF(SUMIF(Pharmaceuticals!$C:$C,$B259,Pharmaceuticals!AH:AH)+SUMIF('Health Products &amp; Equipment'!$C:$C,$B259,'Health Products &amp; Equipment'!AH:AH)+SUMIF('Other Pharma &amp; Health Products'!$C:$C,$B259,'Other Pharma &amp; Health Products'!AH:AH)+SUMIF('PSM Costs'!$C:$C,$B259,'PSM Costs'!AH:AH)&gt;0,SUMIF(Pharmaceuticals!$C:$C,$B259,Pharmaceuticals!AH:AH)+SUMIF('Health Products &amp; Equipment'!$C:$C,$B259,'Health Products &amp; Equipment'!AH:AH)+SUMIF('Other Pharma &amp; Health Products'!$C:$C,$B259,'Other Pharma &amp; Health Products'!AH:AH)+SUMIF('PSM Costs'!$C:$C,$B259,'PSM Costs'!AH:AH),"")</f>
        <v/>
      </c>
      <c r="I259" s="182" t="str">
        <f t="shared" ca="1" si="21"/>
        <v/>
      </c>
      <c r="J259" s="123" t="str">
        <f ca="1">IF(SUMIF(Pharmaceuticals!$C:$C,$B259,Pharmaceuticals!AT:AT)+SUMIF('Health Products &amp; Equipment'!$C:$C,$B259,'Health Products &amp; Equipment'!AT:AT)+SUMIF('Other Pharma &amp; Health Products'!$C:$C,$B259,'Other Pharma &amp; Health Products'!AT:AT)+SUMIF('PSM Costs'!$C:$C,$B259,'PSM Costs'!AT:AT)&gt;0,SUMIF(Pharmaceuticals!$C:$C,$B259,Pharmaceuticals!AT:AT)+SUMIF('Health Products &amp; Equipment'!$C:$C,$B259,'Health Products &amp; Equipment'!AT:AT)+SUMIF('Other Pharma &amp; Health Products'!$C:$C,$B259,'Other Pharma &amp; Health Products'!AT:AT)+SUMIF('PSM Costs'!$C:$C,$B259,'PSM Costs'!AT:AT),"")</f>
        <v/>
      </c>
      <c r="K259" s="123" t="str">
        <f ca="1">IF(SUMIF(Pharmaceuticals!$C:$C,$B259,Pharmaceuticals!AU:AU)+SUMIF('Health Products &amp; Equipment'!$C:$C,$B259,'Health Products &amp; Equipment'!AU:AU)+SUMIF('Other Pharma &amp; Health Products'!$C:$C,$B259,'Other Pharma &amp; Health Products'!AU:AU)+SUMIF('PSM Costs'!$C:$C,$B259,'PSM Costs'!AU:AU)&gt;0,SUMIF(Pharmaceuticals!$C:$C,$B259,Pharmaceuticals!AU:AU)+SUMIF('Health Products &amp; Equipment'!$C:$C,$B259,'Health Products &amp; Equipment'!AU:AU)+SUMIF('Other Pharma &amp; Health Products'!$C:$C,$B259,'Other Pharma &amp; Health Products'!AU:AU)+SUMIF('PSM Costs'!$C:$C,$B259,'PSM Costs'!AU:AU),"")</f>
        <v/>
      </c>
      <c r="L259" s="181" t="str">
        <f t="shared" ca="1" si="22"/>
        <v/>
      </c>
      <c r="M259" s="176" t="str">
        <f ca="1">IF(SUMIF(Pharmaceuticals!$C:$C,$B259,Pharmaceuticals!BG:BG)+SUMIF('Health Products &amp; Equipment'!$C:$C,$B259,'Health Products &amp; Equipment'!BG:BG)+SUMIF('Other Pharma &amp; Health Products'!$C:$C,$B259,'Other Pharma &amp; Health Products'!BG:BG)+SUMIF('PSM Costs'!$C:$C,$B259,'PSM Costs'!BG:BG)&gt;0,SUMIF(Pharmaceuticals!$C:$C,$B259,Pharmaceuticals!BG:BG)+SUMIF('Health Products &amp; Equipment'!$C:$C,$B259,'Health Products &amp; Equipment'!BG:BG)+SUMIF('Other Pharma &amp; Health Products'!$C:$C,$B259,'Other Pharma &amp; Health Products'!BG:BG)+SUMIF('PSM Costs'!$C:$C,$B259,'PSM Costs'!BG:BG),"")</f>
        <v/>
      </c>
      <c r="N259" s="176" t="str">
        <f ca="1">IF(SUMIF(Pharmaceuticals!$C:$C,$B259,Pharmaceuticals!BH:BH)+SUMIF('Health Products &amp; Equipment'!$C:$C,$B259,'Health Products &amp; Equipment'!BH:BH)+SUMIF('Other Pharma &amp; Health Products'!$C:$C,$B259,'Other Pharma &amp; Health Products'!BH:BH)+SUMIF('PSM Costs'!$C:$C,$B259,'PSM Costs'!BH:BH)&gt;0,SUMIF(Pharmaceuticals!$C:$C,$B259,Pharmaceuticals!BH:BH)+SUMIF('Health Products &amp; Equipment'!$C:$C,$B259,'Health Products &amp; Equipment'!BH:BH)+SUMIF('Other Pharma &amp; Health Products'!$C:$C,$B259,'Other Pharma &amp; Health Products'!BH:BH)+SUMIF('PSM Costs'!$C:$C,$B259,'PSM Costs'!BH:BH),"")</f>
        <v/>
      </c>
      <c r="O259" s="182" t="str">
        <f t="shared" ca="1" si="23"/>
        <v/>
      </c>
      <c r="P259" s="123" t="str">
        <f ca="1">IF(SUMIF(Pharmaceuticals!$C:$C,$B259,Pharmaceuticals!BT:BT)+SUMIF('Health Products &amp; Equipment'!$C:$C,$B259,'Health Products &amp; Equipment'!BT:BT)+SUMIF('Other Pharma &amp; Health Products'!$C:$C,$B259,'Other Pharma &amp; Health Products'!BT:BT)+SUMIF('PSM Costs'!$C:$C,$B259,'PSM Costs'!BT:BT)&gt;0,SUMIF(Pharmaceuticals!$C:$C,$B259,Pharmaceuticals!BT:BT)+SUMIF('Health Products &amp; Equipment'!$C:$C,$B259,'Health Products &amp; Equipment'!BT:BT)+SUMIF('Other Pharma &amp; Health Products'!$C:$C,$B259,'Other Pharma &amp; Health Products'!BT:BT)+SUMIF('PSM Costs'!$C:$C,$B259,'PSM Costs'!BT:BT),"")</f>
        <v/>
      </c>
      <c r="Q259" s="123" t="str">
        <f ca="1">IF(SUMIF(Pharmaceuticals!$C:$C,$B259,Pharmaceuticals!BU:BU)+SUMIF('Health Products &amp; Equipment'!$C:$C,$B259,'Health Products &amp; Equipment'!BU:BU)+SUMIF('Other Pharma &amp; Health Products'!$C:$C,$B259,'Other Pharma &amp; Health Products'!BU:BU)+SUMIF('PSM Costs'!$C:$C,$B259,'PSM Costs'!BU:BU)&gt;0,SUMIF(Pharmaceuticals!$C:$C,$B259,Pharmaceuticals!BU:BU)+SUMIF('Health Products &amp; Equipment'!$C:$C,$B259,'Health Products &amp; Equipment'!BU:BU)+SUMIF('Other Pharma &amp; Health Products'!$C:$C,$B259,'Other Pharma &amp; Health Products'!BU:BU)+SUMIF('PSM Costs'!$C:$C,$B259,'PSM Costs'!BU:BU),"")</f>
        <v/>
      </c>
      <c r="R259" s="176" t="str">
        <f t="shared" ca="1" si="24"/>
        <v/>
      </c>
    </row>
    <row r="260" spans="1:18" ht="13.5" hidden="1" customHeight="1" x14ac:dyDescent="0.2">
      <c r="A260" s="107">
        <v>253</v>
      </c>
      <c r="B260" s="107" t="str">
        <f ca="1">IFERROR(VLOOKUP(A260,'Rank unique CI-Prod-Spec'!I:J,2,FALSE),"")</f>
        <v/>
      </c>
      <c r="C260" s="122" t="str">
        <f ca="1">IFERROR(VLOOKUP(LEFT(B260,FIND("--",B260)-1),CatCostInp!D:E,2,FALSE),"")</f>
        <v/>
      </c>
      <c r="D260" s="122" t="str">
        <f ca="1">IFERROR(INDIRECT(ADDRESS(MATCH(VALUE(MID(B260,FIND("--",B260)+2,FIND("---",B260)-FIND("--",B260)-2)),CatProd!G:G,0),2,1,1,"CatProd")),"")</f>
        <v/>
      </c>
      <c r="E260" s="122" t="str">
        <f ca="1">IFERROR(INDIRECT(ADDRESS(MATCH(VALUE(RIGHT(B260,LEN(B260)-FIND("---",B260)-2)),CatProdSpec!I:I,0),3,1,1,"CatProdSpec")),"")</f>
        <v/>
      </c>
      <c r="F260" s="181" t="str">
        <f t="shared" ca="1" si="20"/>
        <v/>
      </c>
      <c r="G260" s="176" t="str">
        <f ca="1">IF(SUMIF(Pharmaceuticals!$C:$C,$B260,Pharmaceuticals!AG:AG)+SUMIF('Health Products &amp; Equipment'!$C:$C,$B260,'Health Products &amp; Equipment'!AG:AG)+SUMIF('Other Pharma &amp; Health Products'!$C:$C,$B260,'Other Pharma &amp; Health Products'!AG:AG)+SUMIF('PSM Costs'!$C:$C,$B260,'PSM Costs'!AG:AG)&gt;0,SUMIF(Pharmaceuticals!$C:$C,$B260,Pharmaceuticals!AG:AG)+SUMIF('Health Products &amp; Equipment'!$C:$C,$B260,'Health Products &amp; Equipment'!AG:AG)+SUMIF('Other Pharma &amp; Health Products'!$C:$C,$B260,'Other Pharma &amp; Health Products'!AG:AG)+SUMIF('PSM Costs'!$C:$C,$B260,'PSM Costs'!AG:AG),"")</f>
        <v/>
      </c>
      <c r="H260" s="176" t="str">
        <f ca="1">IF(SUMIF(Pharmaceuticals!$C:$C,$B260,Pharmaceuticals!AH:AH)+SUMIF('Health Products &amp; Equipment'!$C:$C,$B260,'Health Products &amp; Equipment'!AH:AH)+SUMIF('Other Pharma &amp; Health Products'!$C:$C,$B260,'Other Pharma &amp; Health Products'!AH:AH)+SUMIF('PSM Costs'!$C:$C,$B260,'PSM Costs'!AH:AH)&gt;0,SUMIF(Pharmaceuticals!$C:$C,$B260,Pharmaceuticals!AH:AH)+SUMIF('Health Products &amp; Equipment'!$C:$C,$B260,'Health Products &amp; Equipment'!AH:AH)+SUMIF('Other Pharma &amp; Health Products'!$C:$C,$B260,'Other Pharma &amp; Health Products'!AH:AH)+SUMIF('PSM Costs'!$C:$C,$B260,'PSM Costs'!AH:AH),"")</f>
        <v/>
      </c>
      <c r="I260" s="182" t="str">
        <f t="shared" ca="1" si="21"/>
        <v/>
      </c>
      <c r="J260" s="123" t="str">
        <f ca="1">IF(SUMIF(Pharmaceuticals!$C:$C,$B260,Pharmaceuticals!AT:AT)+SUMIF('Health Products &amp; Equipment'!$C:$C,$B260,'Health Products &amp; Equipment'!AT:AT)+SUMIF('Other Pharma &amp; Health Products'!$C:$C,$B260,'Other Pharma &amp; Health Products'!AT:AT)+SUMIF('PSM Costs'!$C:$C,$B260,'PSM Costs'!AT:AT)&gt;0,SUMIF(Pharmaceuticals!$C:$C,$B260,Pharmaceuticals!AT:AT)+SUMIF('Health Products &amp; Equipment'!$C:$C,$B260,'Health Products &amp; Equipment'!AT:AT)+SUMIF('Other Pharma &amp; Health Products'!$C:$C,$B260,'Other Pharma &amp; Health Products'!AT:AT)+SUMIF('PSM Costs'!$C:$C,$B260,'PSM Costs'!AT:AT),"")</f>
        <v/>
      </c>
      <c r="K260" s="123" t="str">
        <f ca="1">IF(SUMIF(Pharmaceuticals!$C:$C,$B260,Pharmaceuticals!AU:AU)+SUMIF('Health Products &amp; Equipment'!$C:$C,$B260,'Health Products &amp; Equipment'!AU:AU)+SUMIF('Other Pharma &amp; Health Products'!$C:$C,$B260,'Other Pharma &amp; Health Products'!AU:AU)+SUMIF('PSM Costs'!$C:$C,$B260,'PSM Costs'!AU:AU)&gt;0,SUMIF(Pharmaceuticals!$C:$C,$B260,Pharmaceuticals!AU:AU)+SUMIF('Health Products &amp; Equipment'!$C:$C,$B260,'Health Products &amp; Equipment'!AU:AU)+SUMIF('Other Pharma &amp; Health Products'!$C:$C,$B260,'Other Pharma &amp; Health Products'!AU:AU)+SUMIF('PSM Costs'!$C:$C,$B260,'PSM Costs'!AU:AU),"")</f>
        <v/>
      </c>
      <c r="L260" s="181" t="str">
        <f t="shared" ca="1" si="22"/>
        <v/>
      </c>
      <c r="M260" s="176" t="str">
        <f ca="1">IF(SUMIF(Pharmaceuticals!$C:$C,$B260,Pharmaceuticals!BG:BG)+SUMIF('Health Products &amp; Equipment'!$C:$C,$B260,'Health Products &amp; Equipment'!BG:BG)+SUMIF('Other Pharma &amp; Health Products'!$C:$C,$B260,'Other Pharma &amp; Health Products'!BG:BG)+SUMIF('PSM Costs'!$C:$C,$B260,'PSM Costs'!BG:BG)&gt;0,SUMIF(Pharmaceuticals!$C:$C,$B260,Pharmaceuticals!BG:BG)+SUMIF('Health Products &amp; Equipment'!$C:$C,$B260,'Health Products &amp; Equipment'!BG:BG)+SUMIF('Other Pharma &amp; Health Products'!$C:$C,$B260,'Other Pharma &amp; Health Products'!BG:BG)+SUMIF('PSM Costs'!$C:$C,$B260,'PSM Costs'!BG:BG),"")</f>
        <v/>
      </c>
      <c r="N260" s="176" t="str">
        <f ca="1">IF(SUMIF(Pharmaceuticals!$C:$C,$B260,Pharmaceuticals!BH:BH)+SUMIF('Health Products &amp; Equipment'!$C:$C,$B260,'Health Products &amp; Equipment'!BH:BH)+SUMIF('Other Pharma &amp; Health Products'!$C:$C,$B260,'Other Pharma &amp; Health Products'!BH:BH)+SUMIF('PSM Costs'!$C:$C,$B260,'PSM Costs'!BH:BH)&gt;0,SUMIF(Pharmaceuticals!$C:$C,$B260,Pharmaceuticals!BH:BH)+SUMIF('Health Products &amp; Equipment'!$C:$C,$B260,'Health Products &amp; Equipment'!BH:BH)+SUMIF('Other Pharma &amp; Health Products'!$C:$C,$B260,'Other Pharma &amp; Health Products'!BH:BH)+SUMIF('PSM Costs'!$C:$C,$B260,'PSM Costs'!BH:BH),"")</f>
        <v/>
      </c>
      <c r="O260" s="182" t="str">
        <f t="shared" ca="1" si="23"/>
        <v/>
      </c>
      <c r="P260" s="123" t="str">
        <f ca="1">IF(SUMIF(Pharmaceuticals!$C:$C,$B260,Pharmaceuticals!BT:BT)+SUMIF('Health Products &amp; Equipment'!$C:$C,$B260,'Health Products &amp; Equipment'!BT:BT)+SUMIF('Other Pharma &amp; Health Products'!$C:$C,$B260,'Other Pharma &amp; Health Products'!BT:BT)+SUMIF('PSM Costs'!$C:$C,$B260,'PSM Costs'!BT:BT)&gt;0,SUMIF(Pharmaceuticals!$C:$C,$B260,Pharmaceuticals!BT:BT)+SUMIF('Health Products &amp; Equipment'!$C:$C,$B260,'Health Products &amp; Equipment'!BT:BT)+SUMIF('Other Pharma &amp; Health Products'!$C:$C,$B260,'Other Pharma &amp; Health Products'!BT:BT)+SUMIF('PSM Costs'!$C:$C,$B260,'PSM Costs'!BT:BT),"")</f>
        <v/>
      </c>
      <c r="Q260" s="123" t="str">
        <f ca="1">IF(SUMIF(Pharmaceuticals!$C:$C,$B260,Pharmaceuticals!BU:BU)+SUMIF('Health Products &amp; Equipment'!$C:$C,$B260,'Health Products &amp; Equipment'!BU:BU)+SUMIF('Other Pharma &amp; Health Products'!$C:$C,$B260,'Other Pharma &amp; Health Products'!BU:BU)+SUMIF('PSM Costs'!$C:$C,$B260,'PSM Costs'!BU:BU)&gt;0,SUMIF(Pharmaceuticals!$C:$C,$B260,Pharmaceuticals!BU:BU)+SUMIF('Health Products &amp; Equipment'!$C:$C,$B260,'Health Products &amp; Equipment'!BU:BU)+SUMIF('Other Pharma &amp; Health Products'!$C:$C,$B260,'Other Pharma &amp; Health Products'!BU:BU)+SUMIF('PSM Costs'!$C:$C,$B260,'PSM Costs'!BU:BU),"")</f>
        <v/>
      </c>
      <c r="R260" s="176" t="str">
        <f t="shared" ca="1" si="24"/>
        <v/>
      </c>
    </row>
    <row r="261" spans="1:18" ht="13.5" hidden="1" customHeight="1" x14ac:dyDescent="0.2">
      <c r="A261" s="107">
        <v>254</v>
      </c>
      <c r="B261" s="107" t="str">
        <f ca="1">IFERROR(VLOOKUP(A261,'Rank unique CI-Prod-Spec'!I:J,2,FALSE),"")</f>
        <v/>
      </c>
      <c r="C261" s="122" t="str">
        <f ca="1">IFERROR(VLOOKUP(LEFT(B261,FIND("--",B261)-1),CatCostInp!D:E,2,FALSE),"")</f>
        <v/>
      </c>
      <c r="D261" s="122" t="str">
        <f ca="1">IFERROR(INDIRECT(ADDRESS(MATCH(VALUE(MID(B261,FIND("--",B261)+2,FIND("---",B261)-FIND("--",B261)-2)),CatProd!G:G,0),2,1,1,"CatProd")),"")</f>
        <v/>
      </c>
      <c r="E261" s="122" t="str">
        <f ca="1">IFERROR(INDIRECT(ADDRESS(MATCH(VALUE(RIGHT(B261,LEN(B261)-FIND("---",B261)-2)),CatProdSpec!I:I,0),3,1,1,"CatProdSpec")),"")</f>
        <v/>
      </c>
      <c r="F261" s="181" t="str">
        <f t="shared" ca="1" si="20"/>
        <v/>
      </c>
      <c r="G261" s="176" t="str">
        <f ca="1">IF(SUMIF(Pharmaceuticals!$C:$C,$B261,Pharmaceuticals!AG:AG)+SUMIF('Health Products &amp; Equipment'!$C:$C,$B261,'Health Products &amp; Equipment'!AG:AG)+SUMIF('Other Pharma &amp; Health Products'!$C:$C,$B261,'Other Pharma &amp; Health Products'!AG:AG)+SUMIF('PSM Costs'!$C:$C,$B261,'PSM Costs'!AG:AG)&gt;0,SUMIF(Pharmaceuticals!$C:$C,$B261,Pharmaceuticals!AG:AG)+SUMIF('Health Products &amp; Equipment'!$C:$C,$B261,'Health Products &amp; Equipment'!AG:AG)+SUMIF('Other Pharma &amp; Health Products'!$C:$C,$B261,'Other Pharma &amp; Health Products'!AG:AG)+SUMIF('PSM Costs'!$C:$C,$B261,'PSM Costs'!AG:AG),"")</f>
        <v/>
      </c>
      <c r="H261" s="176" t="str">
        <f ca="1">IF(SUMIF(Pharmaceuticals!$C:$C,$B261,Pharmaceuticals!AH:AH)+SUMIF('Health Products &amp; Equipment'!$C:$C,$B261,'Health Products &amp; Equipment'!AH:AH)+SUMIF('Other Pharma &amp; Health Products'!$C:$C,$B261,'Other Pharma &amp; Health Products'!AH:AH)+SUMIF('PSM Costs'!$C:$C,$B261,'PSM Costs'!AH:AH)&gt;0,SUMIF(Pharmaceuticals!$C:$C,$B261,Pharmaceuticals!AH:AH)+SUMIF('Health Products &amp; Equipment'!$C:$C,$B261,'Health Products &amp; Equipment'!AH:AH)+SUMIF('Other Pharma &amp; Health Products'!$C:$C,$B261,'Other Pharma &amp; Health Products'!AH:AH)+SUMIF('PSM Costs'!$C:$C,$B261,'PSM Costs'!AH:AH),"")</f>
        <v/>
      </c>
      <c r="I261" s="182" t="str">
        <f t="shared" ca="1" si="21"/>
        <v/>
      </c>
      <c r="J261" s="123" t="str">
        <f ca="1">IF(SUMIF(Pharmaceuticals!$C:$C,$B261,Pharmaceuticals!AT:AT)+SUMIF('Health Products &amp; Equipment'!$C:$C,$B261,'Health Products &amp; Equipment'!AT:AT)+SUMIF('Other Pharma &amp; Health Products'!$C:$C,$B261,'Other Pharma &amp; Health Products'!AT:AT)+SUMIF('PSM Costs'!$C:$C,$B261,'PSM Costs'!AT:AT)&gt;0,SUMIF(Pharmaceuticals!$C:$C,$B261,Pharmaceuticals!AT:AT)+SUMIF('Health Products &amp; Equipment'!$C:$C,$B261,'Health Products &amp; Equipment'!AT:AT)+SUMIF('Other Pharma &amp; Health Products'!$C:$C,$B261,'Other Pharma &amp; Health Products'!AT:AT)+SUMIF('PSM Costs'!$C:$C,$B261,'PSM Costs'!AT:AT),"")</f>
        <v/>
      </c>
      <c r="K261" s="123" t="str">
        <f ca="1">IF(SUMIF(Pharmaceuticals!$C:$C,$B261,Pharmaceuticals!AU:AU)+SUMIF('Health Products &amp; Equipment'!$C:$C,$B261,'Health Products &amp; Equipment'!AU:AU)+SUMIF('Other Pharma &amp; Health Products'!$C:$C,$B261,'Other Pharma &amp; Health Products'!AU:AU)+SUMIF('PSM Costs'!$C:$C,$B261,'PSM Costs'!AU:AU)&gt;0,SUMIF(Pharmaceuticals!$C:$C,$B261,Pharmaceuticals!AU:AU)+SUMIF('Health Products &amp; Equipment'!$C:$C,$B261,'Health Products &amp; Equipment'!AU:AU)+SUMIF('Other Pharma &amp; Health Products'!$C:$C,$B261,'Other Pharma &amp; Health Products'!AU:AU)+SUMIF('PSM Costs'!$C:$C,$B261,'PSM Costs'!AU:AU),"")</f>
        <v/>
      </c>
      <c r="L261" s="181" t="str">
        <f t="shared" ca="1" si="22"/>
        <v/>
      </c>
      <c r="M261" s="176" t="str">
        <f ca="1">IF(SUMIF(Pharmaceuticals!$C:$C,$B261,Pharmaceuticals!BG:BG)+SUMIF('Health Products &amp; Equipment'!$C:$C,$B261,'Health Products &amp; Equipment'!BG:BG)+SUMIF('Other Pharma &amp; Health Products'!$C:$C,$B261,'Other Pharma &amp; Health Products'!BG:BG)+SUMIF('PSM Costs'!$C:$C,$B261,'PSM Costs'!BG:BG)&gt;0,SUMIF(Pharmaceuticals!$C:$C,$B261,Pharmaceuticals!BG:BG)+SUMIF('Health Products &amp; Equipment'!$C:$C,$B261,'Health Products &amp; Equipment'!BG:BG)+SUMIF('Other Pharma &amp; Health Products'!$C:$C,$B261,'Other Pharma &amp; Health Products'!BG:BG)+SUMIF('PSM Costs'!$C:$C,$B261,'PSM Costs'!BG:BG),"")</f>
        <v/>
      </c>
      <c r="N261" s="176" t="str">
        <f ca="1">IF(SUMIF(Pharmaceuticals!$C:$C,$B261,Pharmaceuticals!BH:BH)+SUMIF('Health Products &amp; Equipment'!$C:$C,$B261,'Health Products &amp; Equipment'!BH:BH)+SUMIF('Other Pharma &amp; Health Products'!$C:$C,$B261,'Other Pharma &amp; Health Products'!BH:BH)+SUMIF('PSM Costs'!$C:$C,$B261,'PSM Costs'!BH:BH)&gt;0,SUMIF(Pharmaceuticals!$C:$C,$B261,Pharmaceuticals!BH:BH)+SUMIF('Health Products &amp; Equipment'!$C:$C,$B261,'Health Products &amp; Equipment'!BH:BH)+SUMIF('Other Pharma &amp; Health Products'!$C:$C,$B261,'Other Pharma &amp; Health Products'!BH:BH)+SUMIF('PSM Costs'!$C:$C,$B261,'PSM Costs'!BH:BH),"")</f>
        <v/>
      </c>
      <c r="O261" s="182" t="str">
        <f t="shared" ca="1" si="23"/>
        <v/>
      </c>
      <c r="P261" s="123" t="str">
        <f ca="1">IF(SUMIF(Pharmaceuticals!$C:$C,$B261,Pharmaceuticals!BT:BT)+SUMIF('Health Products &amp; Equipment'!$C:$C,$B261,'Health Products &amp; Equipment'!BT:BT)+SUMIF('Other Pharma &amp; Health Products'!$C:$C,$B261,'Other Pharma &amp; Health Products'!BT:BT)+SUMIF('PSM Costs'!$C:$C,$B261,'PSM Costs'!BT:BT)&gt;0,SUMIF(Pharmaceuticals!$C:$C,$B261,Pharmaceuticals!BT:BT)+SUMIF('Health Products &amp; Equipment'!$C:$C,$B261,'Health Products &amp; Equipment'!BT:BT)+SUMIF('Other Pharma &amp; Health Products'!$C:$C,$B261,'Other Pharma &amp; Health Products'!BT:BT)+SUMIF('PSM Costs'!$C:$C,$B261,'PSM Costs'!BT:BT),"")</f>
        <v/>
      </c>
      <c r="Q261" s="123" t="str">
        <f ca="1">IF(SUMIF(Pharmaceuticals!$C:$C,$B261,Pharmaceuticals!BU:BU)+SUMIF('Health Products &amp; Equipment'!$C:$C,$B261,'Health Products &amp; Equipment'!BU:BU)+SUMIF('Other Pharma &amp; Health Products'!$C:$C,$B261,'Other Pharma &amp; Health Products'!BU:BU)+SUMIF('PSM Costs'!$C:$C,$B261,'PSM Costs'!BU:BU)&gt;0,SUMIF(Pharmaceuticals!$C:$C,$B261,Pharmaceuticals!BU:BU)+SUMIF('Health Products &amp; Equipment'!$C:$C,$B261,'Health Products &amp; Equipment'!BU:BU)+SUMIF('Other Pharma &amp; Health Products'!$C:$C,$B261,'Other Pharma &amp; Health Products'!BU:BU)+SUMIF('PSM Costs'!$C:$C,$B261,'PSM Costs'!BU:BU),"")</f>
        <v/>
      </c>
      <c r="R261" s="176" t="str">
        <f t="shared" ca="1" si="24"/>
        <v/>
      </c>
    </row>
    <row r="262" spans="1:18" ht="13.5" hidden="1" customHeight="1" x14ac:dyDescent="0.2">
      <c r="A262" s="107">
        <v>255</v>
      </c>
      <c r="B262" s="107" t="str">
        <f ca="1">IFERROR(VLOOKUP(A262,'Rank unique CI-Prod-Spec'!I:J,2,FALSE),"")</f>
        <v/>
      </c>
      <c r="C262" s="122" t="str">
        <f ca="1">IFERROR(VLOOKUP(LEFT(B262,FIND("--",B262)-1),CatCostInp!D:E,2,FALSE),"")</f>
        <v/>
      </c>
      <c r="D262" s="122" t="str">
        <f ca="1">IFERROR(INDIRECT(ADDRESS(MATCH(VALUE(MID(B262,FIND("--",B262)+2,FIND("---",B262)-FIND("--",B262)-2)),CatProd!G:G,0),2,1,1,"CatProd")),"")</f>
        <v/>
      </c>
      <c r="E262" s="122" t="str">
        <f ca="1">IFERROR(INDIRECT(ADDRESS(MATCH(VALUE(RIGHT(B262,LEN(B262)-FIND("---",B262)-2)),CatProdSpec!I:I,0),3,1,1,"CatProdSpec")),"")</f>
        <v/>
      </c>
      <c r="F262" s="181" t="str">
        <f t="shared" ca="1" si="20"/>
        <v/>
      </c>
      <c r="G262" s="176" t="str">
        <f ca="1">IF(SUMIF(Pharmaceuticals!$C:$C,$B262,Pharmaceuticals!AG:AG)+SUMIF('Health Products &amp; Equipment'!$C:$C,$B262,'Health Products &amp; Equipment'!AG:AG)+SUMIF('Other Pharma &amp; Health Products'!$C:$C,$B262,'Other Pharma &amp; Health Products'!AG:AG)+SUMIF('PSM Costs'!$C:$C,$B262,'PSM Costs'!AG:AG)&gt;0,SUMIF(Pharmaceuticals!$C:$C,$B262,Pharmaceuticals!AG:AG)+SUMIF('Health Products &amp; Equipment'!$C:$C,$B262,'Health Products &amp; Equipment'!AG:AG)+SUMIF('Other Pharma &amp; Health Products'!$C:$C,$B262,'Other Pharma &amp; Health Products'!AG:AG)+SUMIF('PSM Costs'!$C:$C,$B262,'PSM Costs'!AG:AG),"")</f>
        <v/>
      </c>
      <c r="H262" s="176" t="str">
        <f ca="1">IF(SUMIF(Pharmaceuticals!$C:$C,$B262,Pharmaceuticals!AH:AH)+SUMIF('Health Products &amp; Equipment'!$C:$C,$B262,'Health Products &amp; Equipment'!AH:AH)+SUMIF('Other Pharma &amp; Health Products'!$C:$C,$B262,'Other Pharma &amp; Health Products'!AH:AH)+SUMIF('PSM Costs'!$C:$C,$B262,'PSM Costs'!AH:AH)&gt;0,SUMIF(Pharmaceuticals!$C:$C,$B262,Pharmaceuticals!AH:AH)+SUMIF('Health Products &amp; Equipment'!$C:$C,$B262,'Health Products &amp; Equipment'!AH:AH)+SUMIF('Other Pharma &amp; Health Products'!$C:$C,$B262,'Other Pharma &amp; Health Products'!AH:AH)+SUMIF('PSM Costs'!$C:$C,$B262,'PSM Costs'!AH:AH),"")</f>
        <v/>
      </c>
      <c r="I262" s="182" t="str">
        <f t="shared" ca="1" si="21"/>
        <v/>
      </c>
      <c r="J262" s="123" t="str">
        <f ca="1">IF(SUMIF(Pharmaceuticals!$C:$C,$B262,Pharmaceuticals!AT:AT)+SUMIF('Health Products &amp; Equipment'!$C:$C,$B262,'Health Products &amp; Equipment'!AT:AT)+SUMIF('Other Pharma &amp; Health Products'!$C:$C,$B262,'Other Pharma &amp; Health Products'!AT:AT)+SUMIF('PSM Costs'!$C:$C,$B262,'PSM Costs'!AT:AT)&gt;0,SUMIF(Pharmaceuticals!$C:$C,$B262,Pharmaceuticals!AT:AT)+SUMIF('Health Products &amp; Equipment'!$C:$C,$B262,'Health Products &amp; Equipment'!AT:AT)+SUMIF('Other Pharma &amp; Health Products'!$C:$C,$B262,'Other Pharma &amp; Health Products'!AT:AT)+SUMIF('PSM Costs'!$C:$C,$B262,'PSM Costs'!AT:AT),"")</f>
        <v/>
      </c>
      <c r="K262" s="123" t="str">
        <f ca="1">IF(SUMIF(Pharmaceuticals!$C:$C,$B262,Pharmaceuticals!AU:AU)+SUMIF('Health Products &amp; Equipment'!$C:$C,$B262,'Health Products &amp; Equipment'!AU:AU)+SUMIF('Other Pharma &amp; Health Products'!$C:$C,$B262,'Other Pharma &amp; Health Products'!AU:AU)+SUMIF('PSM Costs'!$C:$C,$B262,'PSM Costs'!AU:AU)&gt;0,SUMIF(Pharmaceuticals!$C:$C,$B262,Pharmaceuticals!AU:AU)+SUMIF('Health Products &amp; Equipment'!$C:$C,$B262,'Health Products &amp; Equipment'!AU:AU)+SUMIF('Other Pharma &amp; Health Products'!$C:$C,$B262,'Other Pharma &amp; Health Products'!AU:AU)+SUMIF('PSM Costs'!$C:$C,$B262,'PSM Costs'!AU:AU),"")</f>
        <v/>
      </c>
      <c r="L262" s="181" t="str">
        <f t="shared" ca="1" si="22"/>
        <v/>
      </c>
      <c r="M262" s="176" t="str">
        <f ca="1">IF(SUMIF(Pharmaceuticals!$C:$C,$B262,Pharmaceuticals!BG:BG)+SUMIF('Health Products &amp; Equipment'!$C:$C,$B262,'Health Products &amp; Equipment'!BG:BG)+SUMIF('Other Pharma &amp; Health Products'!$C:$C,$B262,'Other Pharma &amp; Health Products'!BG:BG)+SUMIF('PSM Costs'!$C:$C,$B262,'PSM Costs'!BG:BG)&gt;0,SUMIF(Pharmaceuticals!$C:$C,$B262,Pharmaceuticals!BG:BG)+SUMIF('Health Products &amp; Equipment'!$C:$C,$B262,'Health Products &amp; Equipment'!BG:BG)+SUMIF('Other Pharma &amp; Health Products'!$C:$C,$B262,'Other Pharma &amp; Health Products'!BG:BG)+SUMIF('PSM Costs'!$C:$C,$B262,'PSM Costs'!BG:BG),"")</f>
        <v/>
      </c>
      <c r="N262" s="176" t="str">
        <f ca="1">IF(SUMIF(Pharmaceuticals!$C:$C,$B262,Pharmaceuticals!BH:BH)+SUMIF('Health Products &amp; Equipment'!$C:$C,$B262,'Health Products &amp; Equipment'!BH:BH)+SUMIF('Other Pharma &amp; Health Products'!$C:$C,$B262,'Other Pharma &amp; Health Products'!BH:BH)+SUMIF('PSM Costs'!$C:$C,$B262,'PSM Costs'!BH:BH)&gt;0,SUMIF(Pharmaceuticals!$C:$C,$B262,Pharmaceuticals!BH:BH)+SUMIF('Health Products &amp; Equipment'!$C:$C,$B262,'Health Products &amp; Equipment'!BH:BH)+SUMIF('Other Pharma &amp; Health Products'!$C:$C,$B262,'Other Pharma &amp; Health Products'!BH:BH)+SUMIF('PSM Costs'!$C:$C,$B262,'PSM Costs'!BH:BH),"")</f>
        <v/>
      </c>
      <c r="O262" s="182" t="str">
        <f t="shared" ca="1" si="23"/>
        <v/>
      </c>
      <c r="P262" s="123" t="str">
        <f ca="1">IF(SUMIF(Pharmaceuticals!$C:$C,$B262,Pharmaceuticals!BT:BT)+SUMIF('Health Products &amp; Equipment'!$C:$C,$B262,'Health Products &amp; Equipment'!BT:BT)+SUMIF('Other Pharma &amp; Health Products'!$C:$C,$B262,'Other Pharma &amp; Health Products'!BT:BT)+SUMIF('PSM Costs'!$C:$C,$B262,'PSM Costs'!BT:BT)&gt;0,SUMIF(Pharmaceuticals!$C:$C,$B262,Pharmaceuticals!BT:BT)+SUMIF('Health Products &amp; Equipment'!$C:$C,$B262,'Health Products &amp; Equipment'!BT:BT)+SUMIF('Other Pharma &amp; Health Products'!$C:$C,$B262,'Other Pharma &amp; Health Products'!BT:BT)+SUMIF('PSM Costs'!$C:$C,$B262,'PSM Costs'!BT:BT),"")</f>
        <v/>
      </c>
      <c r="Q262" s="123" t="str">
        <f ca="1">IF(SUMIF(Pharmaceuticals!$C:$C,$B262,Pharmaceuticals!BU:BU)+SUMIF('Health Products &amp; Equipment'!$C:$C,$B262,'Health Products &amp; Equipment'!BU:BU)+SUMIF('Other Pharma &amp; Health Products'!$C:$C,$B262,'Other Pharma &amp; Health Products'!BU:BU)+SUMIF('PSM Costs'!$C:$C,$B262,'PSM Costs'!BU:BU)&gt;0,SUMIF(Pharmaceuticals!$C:$C,$B262,Pharmaceuticals!BU:BU)+SUMIF('Health Products &amp; Equipment'!$C:$C,$B262,'Health Products &amp; Equipment'!BU:BU)+SUMIF('Other Pharma &amp; Health Products'!$C:$C,$B262,'Other Pharma &amp; Health Products'!BU:BU)+SUMIF('PSM Costs'!$C:$C,$B262,'PSM Costs'!BU:BU),"")</f>
        <v/>
      </c>
      <c r="R262" s="176" t="str">
        <f t="shared" ca="1" si="24"/>
        <v/>
      </c>
    </row>
    <row r="263" spans="1:18" ht="13.5" hidden="1" customHeight="1" x14ac:dyDescent="0.2">
      <c r="A263" s="107">
        <v>256</v>
      </c>
      <c r="B263" s="107" t="str">
        <f ca="1">IFERROR(VLOOKUP(A263,'Rank unique CI-Prod-Spec'!I:J,2,FALSE),"")</f>
        <v/>
      </c>
      <c r="C263" s="122" t="str">
        <f ca="1">IFERROR(VLOOKUP(LEFT(B263,FIND("--",B263)-1),CatCostInp!D:E,2,FALSE),"")</f>
        <v/>
      </c>
      <c r="D263" s="122" t="str">
        <f ca="1">IFERROR(INDIRECT(ADDRESS(MATCH(VALUE(MID(B263,FIND("--",B263)+2,FIND("---",B263)-FIND("--",B263)-2)),CatProd!G:G,0),2,1,1,"CatProd")),"")</f>
        <v/>
      </c>
      <c r="E263" s="122" t="str">
        <f ca="1">IFERROR(INDIRECT(ADDRESS(MATCH(VALUE(RIGHT(B263,LEN(B263)-FIND("---",B263)-2)),CatProdSpec!I:I,0),3,1,1,"CatProdSpec")),"")</f>
        <v/>
      </c>
      <c r="F263" s="181" t="str">
        <f t="shared" ca="1" si="20"/>
        <v/>
      </c>
      <c r="G263" s="176" t="str">
        <f ca="1">IF(SUMIF(Pharmaceuticals!$C:$C,$B263,Pharmaceuticals!AG:AG)+SUMIF('Health Products &amp; Equipment'!$C:$C,$B263,'Health Products &amp; Equipment'!AG:AG)+SUMIF('Other Pharma &amp; Health Products'!$C:$C,$B263,'Other Pharma &amp; Health Products'!AG:AG)+SUMIF('PSM Costs'!$C:$C,$B263,'PSM Costs'!AG:AG)&gt;0,SUMIF(Pharmaceuticals!$C:$C,$B263,Pharmaceuticals!AG:AG)+SUMIF('Health Products &amp; Equipment'!$C:$C,$B263,'Health Products &amp; Equipment'!AG:AG)+SUMIF('Other Pharma &amp; Health Products'!$C:$C,$B263,'Other Pharma &amp; Health Products'!AG:AG)+SUMIF('PSM Costs'!$C:$C,$B263,'PSM Costs'!AG:AG),"")</f>
        <v/>
      </c>
      <c r="H263" s="176" t="str">
        <f ca="1">IF(SUMIF(Pharmaceuticals!$C:$C,$B263,Pharmaceuticals!AH:AH)+SUMIF('Health Products &amp; Equipment'!$C:$C,$B263,'Health Products &amp; Equipment'!AH:AH)+SUMIF('Other Pharma &amp; Health Products'!$C:$C,$B263,'Other Pharma &amp; Health Products'!AH:AH)+SUMIF('PSM Costs'!$C:$C,$B263,'PSM Costs'!AH:AH)&gt;0,SUMIF(Pharmaceuticals!$C:$C,$B263,Pharmaceuticals!AH:AH)+SUMIF('Health Products &amp; Equipment'!$C:$C,$B263,'Health Products &amp; Equipment'!AH:AH)+SUMIF('Other Pharma &amp; Health Products'!$C:$C,$B263,'Other Pharma &amp; Health Products'!AH:AH)+SUMIF('PSM Costs'!$C:$C,$B263,'PSM Costs'!AH:AH),"")</f>
        <v/>
      </c>
      <c r="I263" s="182" t="str">
        <f t="shared" ca="1" si="21"/>
        <v/>
      </c>
      <c r="J263" s="123" t="str">
        <f ca="1">IF(SUMIF(Pharmaceuticals!$C:$C,$B263,Pharmaceuticals!AT:AT)+SUMIF('Health Products &amp; Equipment'!$C:$C,$B263,'Health Products &amp; Equipment'!AT:AT)+SUMIF('Other Pharma &amp; Health Products'!$C:$C,$B263,'Other Pharma &amp; Health Products'!AT:AT)+SUMIF('PSM Costs'!$C:$C,$B263,'PSM Costs'!AT:AT)&gt;0,SUMIF(Pharmaceuticals!$C:$C,$B263,Pharmaceuticals!AT:AT)+SUMIF('Health Products &amp; Equipment'!$C:$C,$B263,'Health Products &amp; Equipment'!AT:AT)+SUMIF('Other Pharma &amp; Health Products'!$C:$C,$B263,'Other Pharma &amp; Health Products'!AT:AT)+SUMIF('PSM Costs'!$C:$C,$B263,'PSM Costs'!AT:AT),"")</f>
        <v/>
      </c>
      <c r="K263" s="123" t="str">
        <f ca="1">IF(SUMIF(Pharmaceuticals!$C:$C,$B263,Pharmaceuticals!AU:AU)+SUMIF('Health Products &amp; Equipment'!$C:$C,$B263,'Health Products &amp; Equipment'!AU:AU)+SUMIF('Other Pharma &amp; Health Products'!$C:$C,$B263,'Other Pharma &amp; Health Products'!AU:AU)+SUMIF('PSM Costs'!$C:$C,$B263,'PSM Costs'!AU:AU)&gt;0,SUMIF(Pharmaceuticals!$C:$C,$B263,Pharmaceuticals!AU:AU)+SUMIF('Health Products &amp; Equipment'!$C:$C,$B263,'Health Products &amp; Equipment'!AU:AU)+SUMIF('Other Pharma &amp; Health Products'!$C:$C,$B263,'Other Pharma &amp; Health Products'!AU:AU)+SUMIF('PSM Costs'!$C:$C,$B263,'PSM Costs'!AU:AU),"")</f>
        <v/>
      </c>
      <c r="L263" s="181" t="str">
        <f t="shared" ca="1" si="22"/>
        <v/>
      </c>
      <c r="M263" s="176" t="str">
        <f ca="1">IF(SUMIF(Pharmaceuticals!$C:$C,$B263,Pharmaceuticals!BG:BG)+SUMIF('Health Products &amp; Equipment'!$C:$C,$B263,'Health Products &amp; Equipment'!BG:BG)+SUMIF('Other Pharma &amp; Health Products'!$C:$C,$B263,'Other Pharma &amp; Health Products'!BG:BG)+SUMIF('PSM Costs'!$C:$C,$B263,'PSM Costs'!BG:BG)&gt;0,SUMIF(Pharmaceuticals!$C:$C,$B263,Pharmaceuticals!BG:BG)+SUMIF('Health Products &amp; Equipment'!$C:$C,$B263,'Health Products &amp; Equipment'!BG:BG)+SUMIF('Other Pharma &amp; Health Products'!$C:$C,$B263,'Other Pharma &amp; Health Products'!BG:BG)+SUMIF('PSM Costs'!$C:$C,$B263,'PSM Costs'!BG:BG),"")</f>
        <v/>
      </c>
      <c r="N263" s="176" t="str">
        <f ca="1">IF(SUMIF(Pharmaceuticals!$C:$C,$B263,Pharmaceuticals!BH:BH)+SUMIF('Health Products &amp; Equipment'!$C:$C,$B263,'Health Products &amp; Equipment'!BH:BH)+SUMIF('Other Pharma &amp; Health Products'!$C:$C,$B263,'Other Pharma &amp; Health Products'!BH:BH)+SUMIF('PSM Costs'!$C:$C,$B263,'PSM Costs'!BH:BH)&gt;0,SUMIF(Pharmaceuticals!$C:$C,$B263,Pharmaceuticals!BH:BH)+SUMIF('Health Products &amp; Equipment'!$C:$C,$B263,'Health Products &amp; Equipment'!BH:BH)+SUMIF('Other Pharma &amp; Health Products'!$C:$C,$B263,'Other Pharma &amp; Health Products'!BH:BH)+SUMIF('PSM Costs'!$C:$C,$B263,'PSM Costs'!BH:BH),"")</f>
        <v/>
      </c>
      <c r="O263" s="182" t="str">
        <f t="shared" ca="1" si="23"/>
        <v/>
      </c>
      <c r="P263" s="123" t="str">
        <f ca="1">IF(SUMIF(Pharmaceuticals!$C:$C,$B263,Pharmaceuticals!BT:BT)+SUMIF('Health Products &amp; Equipment'!$C:$C,$B263,'Health Products &amp; Equipment'!BT:BT)+SUMIF('Other Pharma &amp; Health Products'!$C:$C,$B263,'Other Pharma &amp; Health Products'!BT:BT)+SUMIF('PSM Costs'!$C:$C,$B263,'PSM Costs'!BT:BT)&gt;0,SUMIF(Pharmaceuticals!$C:$C,$B263,Pharmaceuticals!BT:BT)+SUMIF('Health Products &amp; Equipment'!$C:$C,$B263,'Health Products &amp; Equipment'!BT:BT)+SUMIF('Other Pharma &amp; Health Products'!$C:$C,$B263,'Other Pharma &amp; Health Products'!BT:BT)+SUMIF('PSM Costs'!$C:$C,$B263,'PSM Costs'!BT:BT),"")</f>
        <v/>
      </c>
      <c r="Q263" s="123" t="str">
        <f ca="1">IF(SUMIF(Pharmaceuticals!$C:$C,$B263,Pharmaceuticals!BU:BU)+SUMIF('Health Products &amp; Equipment'!$C:$C,$B263,'Health Products &amp; Equipment'!BU:BU)+SUMIF('Other Pharma &amp; Health Products'!$C:$C,$B263,'Other Pharma &amp; Health Products'!BU:BU)+SUMIF('PSM Costs'!$C:$C,$B263,'PSM Costs'!BU:BU)&gt;0,SUMIF(Pharmaceuticals!$C:$C,$B263,Pharmaceuticals!BU:BU)+SUMIF('Health Products &amp; Equipment'!$C:$C,$B263,'Health Products &amp; Equipment'!BU:BU)+SUMIF('Other Pharma &amp; Health Products'!$C:$C,$B263,'Other Pharma &amp; Health Products'!BU:BU)+SUMIF('PSM Costs'!$C:$C,$B263,'PSM Costs'!BU:BU),"")</f>
        <v/>
      </c>
      <c r="R263" s="176" t="str">
        <f t="shared" ca="1" si="24"/>
        <v/>
      </c>
    </row>
    <row r="264" spans="1:18" ht="13.5" hidden="1" customHeight="1" x14ac:dyDescent="0.2">
      <c r="A264" s="107">
        <v>257</v>
      </c>
      <c r="B264" s="107" t="str">
        <f ca="1">IFERROR(VLOOKUP(A264,'Rank unique CI-Prod-Spec'!I:J,2,FALSE),"")</f>
        <v/>
      </c>
      <c r="C264" s="122" t="str">
        <f ca="1">IFERROR(VLOOKUP(LEFT(B264,FIND("--",B264)-1),CatCostInp!D:E,2,FALSE),"")</f>
        <v/>
      </c>
      <c r="D264" s="122" t="str">
        <f ca="1">IFERROR(INDIRECT(ADDRESS(MATCH(VALUE(MID(B264,FIND("--",B264)+2,FIND("---",B264)-FIND("--",B264)-2)),CatProd!G:G,0),2,1,1,"CatProd")),"")</f>
        <v/>
      </c>
      <c r="E264" s="122" t="str">
        <f ca="1">IFERROR(INDIRECT(ADDRESS(MATCH(VALUE(RIGHT(B264,LEN(B264)-FIND("---",B264)-2)),CatProdSpec!I:I,0),3,1,1,"CatProdSpec")),"")</f>
        <v/>
      </c>
      <c r="F264" s="181" t="str">
        <f t="shared" ca="1" si="20"/>
        <v/>
      </c>
      <c r="G264" s="176" t="str">
        <f ca="1">IF(SUMIF(Pharmaceuticals!$C:$C,$B264,Pharmaceuticals!AG:AG)+SUMIF('Health Products &amp; Equipment'!$C:$C,$B264,'Health Products &amp; Equipment'!AG:AG)+SUMIF('Other Pharma &amp; Health Products'!$C:$C,$B264,'Other Pharma &amp; Health Products'!AG:AG)+SUMIF('PSM Costs'!$C:$C,$B264,'PSM Costs'!AG:AG)&gt;0,SUMIF(Pharmaceuticals!$C:$C,$B264,Pharmaceuticals!AG:AG)+SUMIF('Health Products &amp; Equipment'!$C:$C,$B264,'Health Products &amp; Equipment'!AG:AG)+SUMIF('Other Pharma &amp; Health Products'!$C:$C,$B264,'Other Pharma &amp; Health Products'!AG:AG)+SUMIF('PSM Costs'!$C:$C,$B264,'PSM Costs'!AG:AG),"")</f>
        <v/>
      </c>
      <c r="H264" s="176" t="str">
        <f ca="1">IF(SUMIF(Pharmaceuticals!$C:$C,$B264,Pharmaceuticals!AH:AH)+SUMIF('Health Products &amp; Equipment'!$C:$C,$B264,'Health Products &amp; Equipment'!AH:AH)+SUMIF('Other Pharma &amp; Health Products'!$C:$C,$B264,'Other Pharma &amp; Health Products'!AH:AH)+SUMIF('PSM Costs'!$C:$C,$B264,'PSM Costs'!AH:AH)&gt;0,SUMIF(Pharmaceuticals!$C:$C,$B264,Pharmaceuticals!AH:AH)+SUMIF('Health Products &amp; Equipment'!$C:$C,$B264,'Health Products &amp; Equipment'!AH:AH)+SUMIF('Other Pharma &amp; Health Products'!$C:$C,$B264,'Other Pharma &amp; Health Products'!AH:AH)+SUMIF('PSM Costs'!$C:$C,$B264,'PSM Costs'!AH:AH),"")</f>
        <v/>
      </c>
      <c r="I264" s="182" t="str">
        <f t="shared" ca="1" si="21"/>
        <v/>
      </c>
      <c r="J264" s="123" t="str">
        <f ca="1">IF(SUMIF(Pharmaceuticals!$C:$C,$B264,Pharmaceuticals!AT:AT)+SUMIF('Health Products &amp; Equipment'!$C:$C,$B264,'Health Products &amp; Equipment'!AT:AT)+SUMIF('Other Pharma &amp; Health Products'!$C:$C,$B264,'Other Pharma &amp; Health Products'!AT:AT)+SUMIF('PSM Costs'!$C:$C,$B264,'PSM Costs'!AT:AT)&gt;0,SUMIF(Pharmaceuticals!$C:$C,$B264,Pharmaceuticals!AT:AT)+SUMIF('Health Products &amp; Equipment'!$C:$C,$B264,'Health Products &amp; Equipment'!AT:AT)+SUMIF('Other Pharma &amp; Health Products'!$C:$C,$B264,'Other Pharma &amp; Health Products'!AT:AT)+SUMIF('PSM Costs'!$C:$C,$B264,'PSM Costs'!AT:AT),"")</f>
        <v/>
      </c>
      <c r="K264" s="123" t="str">
        <f ca="1">IF(SUMIF(Pharmaceuticals!$C:$C,$B264,Pharmaceuticals!AU:AU)+SUMIF('Health Products &amp; Equipment'!$C:$C,$B264,'Health Products &amp; Equipment'!AU:AU)+SUMIF('Other Pharma &amp; Health Products'!$C:$C,$B264,'Other Pharma &amp; Health Products'!AU:AU)+SUMIF('PSM Costs'!$C:$C,$B264,'PSM Costs'!AU:AU)&gt;0,SUMIF(Pharmaceuticals!$C:$C,$B264,Pharmaceuticals!AU:AU)+SUMIF('Health Products &amp; Equipment'!$C:$C,$B264,'Health Products &amp; Equipment'!AU:AU)+SUMIF('Other Pharma &amp; Health Products'!$C:$C,$B264,'Other Pharma &amp; Health Products'!AU:AU)+SUMIF('PSM Costs'!$C:$C,$B264,'PSM Costs'!AU:AU),"")</f>
        <v/>
      </c>
      <c r="L264" s="181" t="str">
        <f t="shared" ca="1" si="22"/>
        <v/>
      </c>
      <c r="M264" s="176" t="str">
        <f ca="1">IF(SUMIF(Pharmaceuticals!$C:$C,$B264,Pharmaceuticals!BG:BG)+SUMIF('Health Products &amp; Equipment'!$C:$C,$B264,'Health Products &amp; Equipment'!BG:BG)+SUMIF('Other Pharma &amp; Health Products'!$C:$C,$B264,'Other Pharma &amp; Health Products'!BG:BG)+SUMIF('PSM Costs'!$C:$C,$B264,'PSM Costs'!BG:BG)&gt;0,SUMIF(Pharmaceuticals!$C:$C,$B264,Pharmaceuticals!BG:BG)+SUMIF('Health Products &amp; Equipment'!$C:$C,$B264,'Health Products &amp; Equipment'!BG:BG)+SUMIF('Other Pharma &amp; Health Products'!$C:$C,$B264,'Other Pharma &amp; Health Products'!BG:BG)+SUMIF('PSM Costs'!$C:$C,$B264,'PSM Costs'!BG:BG),"")</f>
        <v/>
      </c>
      <c r="N264" s="176" t="str">
        <f ca="1">IF(SUMIF(Pharmaceuticals!$C:$C,$B264,Pharmaceuticals!BH:BH)+SUMIF('Health Products &amp; Equipment'!$C:$C,$B264,'Health Products &amp; Equipment'!BH:BH)+SUMIF('Other Pharma &amp; Health Products'!$C:$C,$B264,'Other Pharma &amp; Health Products'!BH:BH)+SUMIF('PSM Costs'!$C:$C,$B264,'PSM Costs'!BH:BH)&gt;0,SUMIF(Pharmaceuticals!$C:$C,$B264,Pharmaceuticals!BH:BH)+SUMIF('Health Products &amp; Equipment'!$C:$C,$B264,'Health Products &amp; Equipment'!BH:BH)+SUMIF('Other Pharma &amp; Health Products'!$C:$C,$B264,'Other Pharma &amp; Health Products'!BH:BH)+SUMIF('PSM Costs'!$C:$C,$B264,'PSM Costs'!BH:BH),"")</f>
        <v/>
      </c>
      <c r="O264" s="182" t="str">
        <f t="shared" ca="1" si="23"/>
        <v/>
      </c>
      <c r="P264" s="123" t="str">
        <f ca="1">IF(SUMIF(Pharmaceuticals!$C:$C,$B264,Pharmaceuticals!BT:BT)+SUMIF('Health Products &amp; Equipment'!$C:$C,$B264,'Health Products &amp; Equipment'!BT:BT)+SUMIF('Other Pharma &amp; Health Products'!$C:$C,$B264,'Other Pharma &amp; Health Products'!BT:BT)+SUMIF('PSM Costs'!$C:$C,$B264,'PSM Costs'!BT:BT)&gt;0,SUMIF(Pharmaceuticals!$C:$C,$B264,Pharmaceuticals!BT:BT)+SUMIF('Health Products &amp; Equipment'!$C:$C,$B264,'Health Products &amp; Equipment'!BT:BT)+SUMIF('Other Pharma &amp; Health Products'!$C:$C,$B264,'Other Pharma &amp; Health Products'!BT:BT)+SUMIF('PSM Costs'!$C:$C,$B264,'PSM Costs'!BT:BT),"")</f>
        <v/>
      </c>
      <c r="Q264" s="123" t="str">
        <f ca="1">IF(SUMIF(Pharmaceuticals!$C:$C,$B264,Pharmaceuticals!BU:BU)+SUMIF('Health Products &amp; Equipment'!$C:$C,$B264,'Health Products &amp; Equipment'!BU:BU)+SUMIF('Other Pharma &amp; Health Products'!$C:$C,$B264,'Other Pharma &amp; Health Products'!BU:BU)+SUMIF('PSM Costs'!$C:$C,$B264,'PSM Costs'!BU:BU)&gt;0,SUMIF(Pharmaceuticals!$C:$C,$B264,Pharmaceuticals!BU:BU)+SUMIF('Health Products &amp; Equipment'!$C:$C,$B264,'Health Products &amp; Equipment'!BU:BU)+SUMIF('Other Pharma &amp; Health Products'!$C:$C,$B264,'Other Pharma &amp; Health Products'!BU:BU)+SUMIF('PSM Costs'!$C:$C,$B264,'PSM Costs'!BU:BU),"")</f>
        <v/>
      </c>
      <c r="R264" s="176" t="str">
        <f t="shared" ca="1" si="24"/>
        <v/>
      </c>
    </row>
    <row r="265" spans="1:18" ht="13.5" hidden="1" customHeight="1" x14ac:dyDescent="0.2">
      <c r="A265" s="107">
        <v>258</v>
      </c>
      <c r="B265" s="107" t="str">
        <f ca="1">IFERROR(VLOOKUP(A265,'Rank unique CI-Prod-Spec'!I:J,2,FALSE),"")</f>
        <v/>
      </c>
      <c r="C265" s="122" t="str">
        <f ca="1">IFERROR(VLOOKUP(LEFT(B265,FIND("--",B265)-1),CatCostInp!D:E,2,FALSE),"")</f>
        <v/>
      </c>
      <c r="D265" s="122" t="str">
        <f ca="1">IFERROR(INDIRECT(ADDRESS(MATCH(VALUE(MID(B265,FIND("--",B265)+2,FIND("---",B265)-FIND("--",B265)-2)),CatProd!G:G,0),2,1,1,"CatProd")),"")</f>
        <v/>
      </c>
      <c r="E265" s="122" t="str">
        <f ca="1">IFERROR(INDIRECT(ADDRESS(MATCH(VALUE(RIGHT(B265,LEN(B265)-FIND("---",B265)-2)),CatProdSpec!I:I,0),3,1,1,"CatProdSpec")),"")</f>
        <v/>
      </c>
      <c r="F265" s="181" t="str">
        <f t="shared" ca="1" si="20"/>
        <v/>
      </c>
      <c r="G265" s="176" t="str">
        <f ca="1">IF(SUMIF(Pharmaceuticals!$C:$C,$B265,Pharmaceuticals!AG:AG)+SUMIF('Health Products &amp; Equipment'!$C:$C,$B265,'Health Products &amp; Equipment'!AG:AG)+SUMIF('Other Pharma &amp; Health Products'!$C:$C,$B265,'Other Pharma &amp; Health Products'!AG:AG)+SUMIF('PSM Costs'!$C:$C,$B265,'PSM Costs'!AG:AG)&gt;0,SUMIF(Pharmaceuticals!$C:$C,$B265,Pharmaceuticals!AG:AG)+SUMIF('Health Products &amp; Equipment'!$C:$C,$B265,'Health Products &amp; Equipment'!AG:AG)+SUMIF('Other Pharma &amp; Health Products'!$C:$C,$B265,'Other Pharma &amp; Health Products'!AG:AG)+SUMIF('PSM Costs'!$C:$C,$B265,'PSM Costs'!AG:AG),"")</f>
        <v/>
      </c>
      <c r="H265" s="176" t="str">
        <f ca="1">IF(SUMIF(Pharmaceuticals!$C:$C,$B265,Pharmaceuticals!AH:AH)+SUMIF('Health Products &amp; Equipment'!$C:$C,$B265,'Health Products &amp; Equipment'!AH:AH)+SUMIF('Other Pharma &amp; Health Products'!$C:$C,$B265,'Other Pharma &amp; Health Products'!AH:AH)+SUMIF('PSM Costs'!$C:$C,$B265,'PSM Costs'!AH:AH)&gt;0,SUMIF(Pharmaceuticals!$C:$C,$B265,Pharmaceuticals!AH:AH)+SUMIF('Health Products &amp; Equipment'!$C:$C,$B265,'Health Products &amp; Equipment'!AH:AH)+SUMIF('Other Pharma &amp; Health Products'!$C:$C,$B265,'Other Pharma &amp; Health Products'!AH:AH)+SUMIF('PSM Costs'!$C:$C,$B265,'PSM Costs'!AH:AH),"")</f>
        <v/>
      </c>
      <c r="I265" s="182" t="str">
        <f t="shared" ca="1" si="21"/>
        <v/>
      </c>
      <c r="J265" s="123" t="str">
        <f ca="1">IF(SUMIF(Pharmaceuticals!$C:$C,$B265,Pharmaceuticals!AT:AT)+SUMIF('Health Products &amp; Equipment'!$C:$C,$B265,'Health Products &amp; Equipment'!AT:AT)+SUMIF('Other Pharma &amp; Health Products'!$C:$C,$B265,'Other Pharma &amp; Health Products'!AT:AT)+SUMIF('PSM Costs'!$C:$C,$B265,'PSM Costs'!AT:AT)&gt;0,SUMIF(Pharmaceuticals!$C:$C,$B265,Pharmaceuticals!AT:AT)+SUMIF('Health Products &amp; Equipment'!$C:$C,$B265,'Health Products &amp; Equipment'!AT:AT)+SUMIF('Other Pharma &amp; Health Products'!$C:$C,$B265,'Other Pharma &amp; Health Products'!AT:AT)+SUMIF('PSM Costs'!$C:$C,$B265,'PSM Costs'!AT:AT),"")</f>
        <v/>
      </c>
      <c r="K265" s="123" t="str">
        <f ca="1">IF(SUMIF(Pharmaceuticals!$C:$C,$B265,Pharmaceuticals!AU:AU)+SUMIF('Health Products &amp; Equipment'!$C:$C,$B265,'Health Products &amp; Equipment'!AU:AU)+SUMIF('Other Pharma &amp; Health Products'!$C:$C,$B265,'Other Pharma &amp; Health Products'!AU:AU)+SUMIF('PSM Costs'!$C:$C,$B265,'PSM Costs'!AU:AU)&gt;0,SUMIF(Pharmaceuticals!$C:$C,$B265,Pharmaceuticals!AU:AU)+SUMIF('Health Products &amp; Equipment'!$C:$C,$B265,'Health Products &amp; Equipment'!AU:AU)+SUMIF('Other Pharma &amp; Health Products'!$C:$C,$B265,'Other Pharma &amp; Health Products'!AU:AU)+SUMIF('PSM Costs'!$C:$C,$B265,'PSM Costs'!AU:AU),"")</f>
        <v/>
      </c>
      <c r="L265" s="181" t="str">
        <f t="shared" ca="1" si="22"/>
        <v/>
      </c>
      <c r="M265" s="176" t="str">
        <f ca="1">IF(SUMIF(Pharmaceuticals!$C:$C,$B265,Pharmaceuticals!BG:BG)+SUMIF('Health Products &amp; Equipment'!$C:$C,$B265,'Health Products &amp; Equipment'!BG:BG)+SUMIF('Other Pharma &amp; Health Products'!$C:$C,$B265,'Other Pharma &amp; Health Products'!BG:BG)+SUMIF('PSM Costs'!$C:$C,$B265,'PSM Costs'!BG:BG)&gt;0,SUMIF(Pharmaceuticals!$C:$C,$B265,Pharmaceuticals!BG:BG)+SUMIF('Health Products &amp; Equipment'!$C:$C,$B265,'Health Products &amp; Equipment'!BG:BG)+SUMIF('Other Pharma &amp; Health Products'!$C:$C,$B265,'Other Pharma &amp; Health Products'!BG:BG)+SUMIF('PSM Costs'!$C:$C,$B265,'PSM Costs'!BG:BG),"")</f>
        <v/>
      </c>
      <c r="N265" s="176" t="str">
        <f ca="1">IF(SUMIF(Pharmaceuticals!$C:$C,$B265,Pharmaceuticals!BH:BH)+SUMIF('Health Products &amp; Equipment'!$C:$C,$B265,'Health Products &amp; Equipment'!BH:BH)+SUMIF('Other Pharma &amp; Health Products'!$C:$C,$B265,'Other Pharma &amp; Health Products'!BH:BH)+SUMIF('PSM Costs'!$C:$C,$B265,'PSM Costs'!BH:BH)&gt;0,SUMIF(Pharmaceuticals!$C:$C,$B265,Pharmaceuticals!BH:BH)+SUMIF('Health Products &amp; Equipment'!$C:$C,$B265,'Health Products &amp; Equipment'!BH:BH)+SUMIF('Other Pharma &amp; Health Products'!$C:$C,$B265,'Other Pharma &amp; Health Products'!BH:BH)+SUMIF('PSM Costs'!$C:$C,$B265,'PSM Costs'!BH:BH),"")</f>
        <v/>
      </c>
      <c r="O265" s="182" t="str">
        <f t="shared" ca="1" si="23"/>
        <v/>
      </c>
      <c r="P265" s="123" t="str">
        <f ca="1">IF(SUMIF(Pharmaceuticals!$C:$C,$B265,Pharmaceuticals!BT:BT)+SUMIF('Health Products &amp; Equipment'!$C:$C,$B265,'Health Products &amp; Equipment'!BT:BT)+SUMIF('Other Pharma &amp; Health Products'!$C:$C,$B265,'Other Pharma &amp; Health Products'!BT:BT)+SUMIF('PSM Costs'!$C:$C,$B265,'PSM Costs'!BT:BT)&gt;0,SUMIF(Pharmaceuticals!$C:$C,$B265,Pharmaceuticals!BT:BT)+SUMIF('Health Products &amp; Equipment'!$C:$C,$B265,'Health Products &amp; Equipment'!BT:BT)+SUMIF('Other Pharma &amp; Health Products'!$C:$C,$B265,'Other Pharma &amp; Health Products'!BT:BT)+SUMIF('PSM Costs'!$C:$C,$B265,'PSM Costs'!BT:BT),"")</f>
        <v/>
      </c>
      <c r="Q265" s="123" t="str">
        <f ca="1">IF(SUMIF(Pharmaceuticals!$C:$C,$B265,Pharmaceuticals!BU:BU)+SUMIF('Health Products &amp; Equipment'!$C:$C,$B265,'Health Products &amp; Equipment'!BU:BU)+SUMIF('Other Pharma &amp; Health Products'!$C:$C,$B265,'Other Pharma &amp; Health Products'!BU:BU)+SUMIF('PSM Costs'!$C:$C,$B265,'PSM Costs'!BU:BU)&gt;0,SUMIF(Pharmaceuticals!$C:$C,$B265,Pharmaceuticals!BU:BU)+SUMIF('Health Products &amp; Equipment'!$C:$C,$B265,'Health Products &amp; Equipment'!BU:BU)+SUMIF('Other Pharma &amp; Health Products'!$C:$C,$B265,'Other Pharma &amp; Health Products'!BU:BU)+SUMIF('PSM Costs'!$C:$C,$B265,'PSM Costs'!BU:BU),"")</f>
        <v/>
      </c>
      <c r="R265" s="176" t="str">
        <f t="shared" ca="1" si="24"/>
        <v/>
      </c>
    </row>
    <row r="266" spans="1:18" ht="13.5" hidden="1" customHeight="1" x14ac:dyDescent="0.2">
      <c r="A266" s="107">
        <v>259</v>
      </c>
      <c r="B266" s="107" t="str">
        <f ca="1">IFERROR(VLOOKUP(A266,'Rank unique CI-Prod-Spec'!I:J,2,FALSE),"")</f>
        <v/>
      </c>
      <c r="C266" s="122" t="str">
        <f ca="1">IFERROR(VLOOKUP(LEFT(B266,FIND("--",B266)-1),CatCostInp!D:E,2,FALSE),"")</f>
        <v/>
      </c>
      <c r="D266" s="122" t="str">
        <f ca="1">IFERROR(INDIRECT(ADDRESS(MATCH(VALUE(MID(B266,FIND("--",B266)+2,FIND("---",B266)-FIND("--",B266)-2)),CatProd!G:G,0),2,1,1,"CatProd")),"")</f>
        <v/>
      </c>
      <c r="E266" s="122" t="str">
        <f ca="1">IFERROR(INDIRECT(ADDRESS(MATCH(VALUE(RIGHT(B266,LEN(B266)-FIND("---",B266)-2)),CatProdSpec!I:I,0),3,1,1,"CatProdSpec")),"")</f>
        <v/>
      </c>
      <c r="F266" s="181" t="str">
        <f t="shared" ca="1" si="20"/>
        <v/>
      </c>
      <c r="G266" s="176" t="str">
        <f ca="1">IF(SUMIF(Pharmaceuticals!$C:$C,$B266,Pharmaceuticals!AG:AG)+SUMIF('Health Products &amp; Equipment'!$C:$C,$B266,'Health Products &amp; Equipment'!AG:AG)+SUMIF('Other Pharma &amp; Health Products'!$C:$C,$B266,'Other Pharma &amp; Health Products'!AG:AG)+SUMIF('PSM Costs'!$C:$C,$B266,'PSM Costs'!AG:AG)&gt;0,SUMIF(Pharmaceuticals!$C:$C,$B266,Pharmaceuticals!AG:AG)+SUMIF('Health Products &amp; Equipment'!$C:$C,$B266,'Health Products &amp; Equipment'!AG:AG)+SUMIF('Other Pharma &amp; Health Products'!$C:$C,$B266,'Other Pharma &amp; Health Products'!AG:AG)+SUMIF('PSM Costs'!$C:$C,$B266,'PSM Costs'!AG:AG),"")</f>
        <v/>
      </c>
      <c r="H266" s="176" t="str">
        <f ca="1">IF(SUMIF(Pharmaceuticals!$C:$C,$B266,Pharmaceuticals!AH:AH)+SUMIF('Health Products &amp; Equipment'!$C:$C,$B266,'Health Products &amp; Equipment'!AH:AH)+SUMIF('Other Pharma &amp; Health Products'!$C:$C,$B266,'Other Pharma &amp; Health Products'!AH:AH)+SUMIF('PSM Costs'!$C:$C,$B266,'PSM Costs'!AH:AH)&gt;0,SUMIF(Pharmaceuticals!$C:$C,$B266,Pharmaceuticals!AH:AH)+SUMIF('Health Products &amp; Equipment'!$C:$C,$B266,'Health Products &amp; Equipment'!AH:AH)+SUMIF('Other Pharma &amp; Health Products'!$C:$C,$B266,'Other Pharma &amp; Health Products'!AH:AH)+SUMIF('PSM Costs'!$C:$C,$B266,'PSM Costs'!AH:AH),"")</f>
        <v/>
      </c>
      <c r="I266" s="182" t="str">
        <f t="shared" ca="1" si="21"/>
        <v/>
      </c>
      <c r="J266" s="123" t="str">
        <f ca="1">IF(SUMIF(Pharmaceuticals!$C:$C,$B266,Pharmaceuticals!AT:AT)+SUMIF('Health Products &amp; Equipment'!$C:$C,$B266,'Health Products &amp; Equipment'!AT:AT)+SUMIF('Other Pharma &amp; Health Products'!$C:$C,$B266,'Other Pharma &amp; Health Products'!AT:AT)+SUMIF('PSM Costs'!$C:$C,$B266,'PSM Costs'!AT:AT)&gt;0,SUMIF(Pharmaceuticals!$C:$C,$B266,Pharmaceuticals!AT:AT)+SUMIF('Health Products &amp; Equipment'!$C:$C,$B266,'Health Products &amp; Equipment'!AT:AT)+SUMIF('Other Pharma &amp; Health Products'!$C:$C,$B266,'Other Pharma &amp; Health Products'!AT:AT)+SUMIF('PSM Costs'!$C:$C,$B266,'PSM Costs'!AT:AT),"")</f>
        <v/>
      </c>
      <c r="K266" s="123" t="str">
        <f ca="1">IF(SUMIF(Pharmaceuticals!$C:$C,$B266,Pharmaceuticals!AU:AU)+SUMIF('Health Products &amp; Equipment'!$C:$C,$B266,'Health Products &amp; Equipment'!AU:AU)+SUMIF('Other Pharma &amp; Health Products'!$C:$C,$B266,'Other Pharma &amp; Health Products'!AU:AU)+SUMIF('PSM Costs'!$C:$C,$B266,'PSM Costs'!AU:AU)&gt;0,SUMIF(Pharmaceuticals!$C:$C,$B266,Pharmaceuticals!AU:AU)+SUMIF('Health Products &amp; Equipment'!$C:$C,$B266,'Health Products &amp; Equipment'!AU:AU)+SUMIF('Other Pharma &amp; Health Products'!$C:$C,$B266,'Other Pharma &amp; Health Products'!AU:AU)+SUMIF('PSM Costs'!$C:$C,$B266,'PSM Costs'!AU:AU),"")</f>
        <v/>
      </c>
      <c r="L266" s="181" t="str">
        <f t="shared" ca="1" si="22"/>
        <v/>
      </c>
      <c r="M266" s="176" t="str">
        <f ca="1">IF(SUMIF(Pharmaceuticals!$C:$C,$B266,Pharmaceuticals!BG:BG)+SUMIF('Health Products &amp; Equipment'!$C:$C,$B266,'Health Products &amp; Equipment'!BG:BG)+SUMIF('Other Pharma &amp; Health Products'!$C:$C,$B266,'Other Pharma &amp; Health Products'!BG:BG)+SUMIF('PSM Costs'!$C:$C,$B266,'PSM Costs'!BG:BG)&gt;0,SUMIF(Pharmaceuticals!$C:$C,$B266,Pharmaceuticals!BG:BG)+SUMIF('Health Products &amp; Equipment'!$C:$C,$B266,'Health Products &amp; Equipment'!BG:BG)+SUMIF('Other Pharma &amp; Health Products'!$C:$C,$B266,'Other Pharma &amp; Health Products'!BG:BG)+SUMIF('PSM Costs'!$C:$C,$B266,'PSM Costs'!BG:BG),"")</f>
        <v/>
      </c>
      <c r="N266" s="176" t="str">
        <f ca="1">IF(SUMIF(Pharmaceuticals!$C:$C,$B266,Pharmaceuticals!BH:BH)+SUMIF('Health Products &amp; Equipment'!$C:$C,$B266,'Health Products &amp; Equipment'!BH:BH)+SUMIF('Other Pharma &amp; Health Products'!$C:$C,$B266,'Other Pharma &amp; Health Products'!BH:BH)+SUMIF('PSM Costs'!$C:$C,$B266,'PSM Costs'!BH:BH)&gt;0,SUMIF(Pharmaceuticals!$C:$C,$B266,Pharmaceuticals!BH:BH)+SUMIF('Health Products &amp; Equipment'!$C:$C,$B266,'Health Products &amp; Equipment'!BH:BH)+SUMIF('Other Pharma &amp; Health Products'!$C:$C,$B266,'Other Pharma &amp; Health Products'!BH:BH)+SUMIF('PSM Costs'!$C:$C,$B266,'PSM Costs'!BH:BH),"")</f>
        <v/>
      </c>
      <c r="O266" s="182" t="str">
        <f t="shared" ca="1" si="23"/>
        <v/>
      </c>
      <c r="P266" s="123" t="str">
        <f ca="1">IF(SUMIF(Pharmaceuticals!$C:$C,$B266,Pharmaceuticals!BT:BT)+SUMIF('Health Products &amp; Equipment'!$C:$C,$B266,'Health Products &amp; Equipment'!BT:BT)+SUMIF('Other Pharma &amp; Health Products'!$C:$C,$B266,'Other Pharma &amp; Health Products'!BT:BT)+SUMIF('PSM Costs'!$C:$C,$B266,'PSM Costs'!BT:BT)&gt;0,SUMIF(Pharmaceuticals!$C:$C,$B266,Pharmaceuticals!BT:BT)+SUMIF('Health Products &amp; Equipment'!$C:$C,$B266,'Health Products &amp; Equipment'!BT:BT)+SUMIF('Other Pharma &amp; Health Products'!$C:$C,$B266,'Other Pharma &amp; Health Products'!BT:BT)+SUMIF('PSM Costs'!$C:$C,$B266,'PSM Costs'!BT:BT),"")</f>
        <v/>
      </c>
      <c r="Q266" s="123" t="str">
        <f ca="1">IF(SUMIF(Pharmaceuticals!$C:$C,$B266,Pharmaceuticals!BU:BU)+SUMIF('Health Products &amp; Equipment'!$C:$C,$B266,'Health Products &amp; Equipment'!BU:BU)+SUMIF('Other Pharma &amp; Health Products'!$C:$C,$B266,'Other Pharma &amp; Health Products'!BU:BU)+SUMIF('PSM Costs'!$C:$C,$B266,'PSM Costs'!BU:BU)&gt;0,SUMIF(Pharmaceuticals!$C:$C,$B266,Pharmaceuticals!BU:BU)+SUMIF('Health Products &amp; Equipment'!$C:$C,$B266,'Health Products &amp; Equipment'!BU:BU)+SUMIF('Other Pharma &amp; Health Products'!$C:$C,$B266,'Other Pharma &amp; Health Products'!BU:BU)+SUMIF('PSM Costs'!$C:$C,$B266,'PSM Costs'!BU:BU),"")</f>
        <v/>
      </c>
      <c r="R266" s="176" t="str">
        <f t="shared" ca="1" si="24"/>
        <v/>
      </c>
    </row>
    <row r="267" spans="1:18" ht="13.5" hidden="1" customHeight="1" x14ac:dyDescent="0.2">
      <c r="A267" s="107">
        <v>260</v>
      </c>
      <c r="B267" s="107" t="str">
        <f ca="1">IFERROR(VLOOKUP(A267,'Rank unique CI-Prod-Spec'!I:J,2,FALSE),"")</f>
        <v/>
      </c>
      <c r="C267" s="122" t="str">
        <f ca="1">IFERROR(VLOOKUP(LEFT(B267,FIND("--",B267)-1),CatCostInp!D:E,2,FALSE),"")</f>
        <v/>
      </c>
      <c r="D267" s="122" t="str">
        <f ca="1">IFERROR(INDIRECT(ADDRESS(MATCH(VALUE(MID(B267,FIND("--",B267)+2,FIND("---",B267)-FIND("--",B267)-2)),CatProd!G:G,0),2,1,1,"CatProd")),"")</f>
        <v/>
      </c>
      <c r="E267" s="122" t="str">
        <f ca="1">IFERROR(INDIRECT(ADDRESS(MATCH(VALUE(RIGHT(B267,LEN(B267)-FIND("---",B267)-2)),CatProdSpec!I:I,0),3,1,1,"CatProdSpec")),"")</f>
        <v/>
      </c>
      <c r="F267" s="181" t="str">
        <f t="shared" ca="1" si="20"/>
        <v/>
      </c>
      <c r="G267" s="176" t="str">
        <f ca="1">IF(SUMIF(Pharmaceuticals!$C:$C,$B267,Pharmaceuticals!AG:AG)+SUMIF('Health Products &amp; Equipment'!$C:$C,$B267,'Health Products &amp; Equipment'!AG:AG)+SUMIF('Other Pharma &amp; Health Products'!$C:$C,$B267,'Other Pharma &amp; Health Products'!AG:AG)+SUMIF('PSM Costs'!$C:$C,$B267,'PSM Costs'!AG:AG)&gt;0,SUMIF(Pharmaceuticals!$C:$C,$B267,Pharmaceuticals!AG:AG)+SUMIF('Health Products &amp; Equipment'!$C:$C,$B267,'Health Products &amp; Equipment'!AG:AG)+SUMIF('Other Pharma &amp; Health Products'!$C:$C,$B267,'Other Pharma &amp; Health Products'!AG:AG)+SUMIF('PSM Costs'!$C:$C,$B267,'PSM Costs'!AG:AG),"")</f>
        <v/>
      </c>
      <c r="H267" s="176" t="str">
        <f ca="1">IF(SUMIF(Pharmaceuticals!$C:$C,$B267,Pharmaceuticals!AH:AH)+SUMIF('Health Products &amp; Equipment'!$C:$C,$B267,'Health Products &amp; Equipment'!AH:AH)+SUMIF('Other Pharma &amp; Health Products'!$C:$C,$B267,'Other Pharma &amp; Health Products'!AH:AH)+SUMIF('PSM Costs'!$C:$C,$B267,'PSM Costs'!AH:AH)&gt;0,SUMIF(Pharmaceuticals!$C:$C,$B267,Pharmaceuticals!AH:AH)+SUMIF('Health Products &amp; Equipment'!$C:$C,$B267,'Health Products &amp; Equipment'!AH:AH)+SUMIF('Other Pharma &amp; Health Products'!$C:$C,$B267,'Other Pharma &amp; Health Products'!AH:AH)+SUMIF('PSM Costs'!$C:$C,$B267,'PSM Costs'!AH:AH),"")</f>
        <v/>
      </c>
      <c r="I267" s="182" t="str">
        <f t="shared" ca="1" si="21"/>
        <v/>
      </c>
      <c r="J267" s="123" t="str">
        <f ca="1">IF(SUMIF(Pharmaceuticals!$C:$C,$B267,Pharmaceuticals!AT:AT)+SUMIF('Health Products &amp; Equipment'!$C:$C,$B267,'Health Products &amp; Equipment'!AT:AT)+SUMIF('Other Pharma &amp; Health Products'!$C:$C,$B267,'Other Pharma &amp; Health Products'!AT:AT)+SUMIF('PSM Costs'!$C:$C,$B267,'PSM Costs'!AT:AT)&gt;0,SUMIF(Pharmaceuticals!$C:$C,$B267,Pharmaceuticals!AT:AT)+SUMIF('Health Products &amp; Equipment'!$C:$C,$B267,'Health Products &amp; Equipment'!AT:AT)+SUMIF('Other Pharma &amp; Health Products'!$C:$C,$B267,'Other Pharma &amp; Health Products'!AT:AT)+SUMIF('PSM Costs'!$C:$C,$B267,'PSM Costs'!AT:AT),"")</f>
        <v/>
      </c>
      <c r="K267" s="123" t="str">
        <f ca="1">IF(SUMIF(Pharmaceuticals!$C:$C,$B267,Pharmaceuticals!AU:AU)+SUMIF('Health Products &amp; Equipment'!$C:$C,$B267,'Health Products &amp; Equipment'!AU:AU)+SUMIF('Other Pharma &amp; Health Products'!$C:$C,$B267,'Other Pharma &amp; Health Products'!AU:AU)+SUMIF('PSM Costs'!$C:$C,$B267,'PSM Costs'!AU:AU)&gt;0,SUMIF(Pharmaceuticals!$C:$C,$B267,Pharmaceuticals!AU:AU)+SUMIF('Health Products &amp; Equipment'!$C:$C,$B267,'Health Products &amp; Equipment'!AU:AU)+SUMIF('Other Pharma &amp; Health Products'!$C:$C,$B267,'Other Pharma &amp; Health Products'!AU:AU)+SUMIF('PSM Costs'!$C:$C,$B267,'PSM Costs'!AU:AU),"")</f>
        <v/>
      </c>
      <c r="L267" s="181" t="str">
        <f t="shared" ca="1" si="22"/>
        <v/>
      </c>
      <c r="M267" s="176" t="str">
        <f ca="1">IF(SUMIF(Pharmaceuticals!$C:$C,$B267,Pharmaceuticals!BG:BG)+SUMIF('Health Products &amp; Equipment'!$C:$C,$B267,'Health Products &amp; Equipment'!BG:BG)+SUMIF('Other Pharma &amp; Health Products'!$C:$C,$B267,'Other Pharma &amp; Health Products'!BG:BG)+SUMIF('PSM Costs'!$C:$C,$B267,'PSM Costs'!BG:BG)&gt;0,SUMIF(Pharmaceuticals!$C:$C,$B267,Pharmaceuticals!BG:BG)+SUMIF('Health Products &amp; Equipment'!$C:$C,$B267,'Health Products &amp; Equipment'!BG:BG)+SUMIF('Other Pharma &amp; Health Products'!$C:$C,$B267,'Other Pharma &amp; Health Products'!BG:BG)+SUMIF('PSM Costs'!$C:$C,$B267,'PSM Costs'!BG:BG),"")</f>
        <v/>
      </c>
      <c r="N267" s="176" t="str">
        <f ca="1">IF(SUMIF(Pharmaceuticals!$C:$C,$B267,Pharmaceuticals!BH:BH)+SUMIF('Health Products &amp; Equipment'!$C:$C,$B267,'Health Products &amp; Equipment'!BH:BH)+SUMIF('Other Pharma &amp; Health Products'!$C:$C,$B267,'Other Pharma &amp; Health Products'!BH:BH)+SUMIF('PSM Costs'!$C:$C,$B267,'PSM Costs'!BH:BH)&gt;0,SUMIF(Pharmaceuticals!$C:$C,$B267,Pharmaceuticals!BH:BH)+SUMIF('Health Products &amp; Equipment'!$C:$C,$B267,'Health Products &amp; Equipment'!BH:BH)+SUMIF('Other Pharma &amp; Health Products'!$C:$C,$B267,'Other Pharma &amp; Health Products'!BH:BH)+SUMIF('PSM Costs'!$C:$C,$B267,'PSM Costs'!BH:BH),"")</f>
        <v/>
      </c>
      <c r="O267" s="182" t="str">
        <f t="shared" ca="1" si="23"/>
        <v/>
      </c>
      <c r="P267" s="123" t="str">
        <f ca="1">IF(SUMIF(Pharmaceuticals!$C:$C,$B267,Pharmaceuticals!BT:BT)+SUMIF('Health Products &amp; Equipment'!$C:$C,$B267,'Health Products &amp; Equipment'!BT:BT)+SUMIF('Other Pharma &amp; Health Products'!$C:$C,$B267,'Other Pharma &amp; Health Products'!BT:BT)+SUMIF('PSM Costs'!$C:$C,$B267,'PSM Costs'!BT:BT)&gt;0,SUMIF(Pharmaceuticals!$C:$C,$B267,Pharmaceuticals!BT:BT)+SUMIF('Health Products &amp; Equipment'!$C:$C,$B267,'Health Products &amp; Equipment'!BT:BT)+SUMIF('Other Pharma &amp; Health Products'!$C:$C,$B267,'Other Pharma &amp; Health Products'!BT:BT)+SUMIF('PSM Costs'!$C:$C,$B267,'PSM Costs'!BT:BT),"")</f>
        <v/>
      </c>
      <c r="Q267" s="123" t="str">
        <f ca="1">IF(SUMIF(Pharmaceuticals!$C:$C,$B267,Pharmaceuticals!BU:BU)+SUMIF('Health Products &amp; Equipment'!$C:$C,$B267,'Health Products &amp; Equipment'!BU:BU)+SUMIF('Other Pharma &amp; Health Products'!$C:$C,$B267,'Other Pharma &amp; Health Products'!BU:BU)+SUMIF('PSM Costs'!$C:$C,$B267,'PSM Costs'!BU:BU)&gt;0,SUMIF(Pharmaceuticals!$C:$C,$B267,Pharmaceuticals!BU:BU)+SUMIF('Health Products &amp; Equipment'!$C:$C,$B267,'Health Products &amp; Equipment'!BU:BU)+SUMIF('Other Pharma &amp; Health Products'!$C:$C,$B267,'Other Pharma &amp; Health Products'!BU:BU)+SUMIF('PSM Costs'!$C:$C,$B267,'PSM Costs'!BU:BU),"")</f>
        <v/>
      </c>
      <c r="R267" s="176" t="str">
        <f t="shared" ca="1" si="24"/>
        <v/>
      </c>
    </row>
    <row r="268" spans="1:18" ht="13.5" hidden="1" customHeight="1" x14ac:dyDescent="0.2">
      <c r="A268" s="107">
        <v>261</v>
      </c>
      <c r="B268" s="107" t="str">
        <f ca="1">IFERROR(VLOOKUP(A268,'Rank unique CI-Prod-Spec'!I:J,2,FALSE),"")</f>
        <v/>
      </c>
      <c r="C268" s="122" t="str">
        <f ca="1">IFERROR(VLOOKUP(LEFT(B268,FIND("--",B268)-1),CatCostInp!D:E,2,FALSE),"")</f>
        <v/>
      </c>
      <c r="D268" s="122" t="str">
        <f ca="1">IFERROR(INDIRECT(ADDRESS(MATCH(VALUE(MID(B268,FIND("--",B268)+2,FIND("---",B268)-FIND("--",B268)-2)),CatProd!G:G,0),2,1,1,"CatProd")),"")</f>
        <v/>
      </c>
      <c r="E268" s="122" t="str">
        <f ca="1">IFERROR(INDIRECT(ADDRESS(MATCH(VALUE(RIGHT(B268,LEN(B268)-FIND("---",B268)-2)),CatProdSpec!I:I,0),3,1,1,"CatProdSpec")),"")</f>
        <v/>
      </c>
      <c r="F268" s="181" t="str">
        <f t="shared" ca="1" si="20"/>
        <v/>
      </c>
      <c r="G268" s="176" t="str">
        <f ca="1">IF(SUMIF(Pharmaceuticals!$C:$C,$B268,Pharmaceuticals!AG:AG)+SUMIF('Health Products &amp; Equipment'!$C:$C,$B268,'Health Products &amp; Equipment'!AG:AG)+SUMIF('Other Pharma &amp; Health Products'!$C:$C,$B268,'Other Pharma &amp; Health Products'!AG:AG)+SUMIF('PSM Costs'!$C:$C,$B268,'PSM Costs'!AG:AG)&gt;0,SUMIF(Pharmaceuticals!$C:$C,$B268,Pharmaceuticals!AG:AG)+SUMIF('Health Products &amp; Equipment'!$C:$C,$B268,'Health Products &amp; Equipment'!AG:AG)+SUMIF('Other Pharma &amp; Health Products'!$C:$C,$B268,'Other Pharma &amp; Health Products'!AG:AG)+SUMIF('PSM Costs'!$C:$C,$B268,'PSM Costs'!AG:AG),"")</f>
        <v/>
      </c>
      <c r="H268" s="176" t="str">
        <f ca="1">IF(SUMIF(Pharmaceuticals!$C:$C,$B268,Pharmaceuticals!AH:AH)+SUMIF('Health Products &amp; Equipment'!$C:$C,$B268,'Health Products &amp; Equipment'!AH:AH)+SUMIF('Other Pharma &amp; Health Products'!$C:$C,$B268,'Other Pharma &amp; Health Products'!AH:AH)+SUMIF('PSM Costs'!$C:$C,$B268,'PSM Costs'!AH:AH)&gt;0,SUMIF(Pharmaceuticals!$C:$C,$B268,Pharmaceuticals!AH:AH)+SUMIF('Health Products &amp; Equipment'!$C:$C,$B268,'Health Products &amp; Equipment'!AH:AH)+SUMIF('Other Pharma &amp; Health Products'!$C:$C,$B268,'Other Pharma &amp; Health Products'!AH:AH)+SUMIF('PSM Costs'!$C:$C,$B268,'PSM Costs'!AH:AH),"")</f>
        <v/>
      </c>
      <c r="I268" s="182" t="str">
        <f t="shared" ca="1" si="21"/>
        <v/>
      </c>
      <c r="J268" s="123" t="str">
        <f ca="1">IF(SUMIF(Pharmaceuticals!$C:$C,$B268,Pharmaceuticals!AT:AT)+SUMIF('Health Products &amp; Equipment'!$C:$C,$B268,'Health Products &amp; Equipment'!AT:AT)+SUMIF('Other Pharma &amp; Health Products'!$C:$C,$B268,'Other Pharma &amp; Health Products'!AT:AT)+SUMIF('PSM Costs'!$C:$C,$B268,'PSM Costs'!AT:AT)&gt;0,SUMIF(Pharmaceuticals!$C:$C,$B268,Pharmaceuticals!AT:AT)+SUMIF('Health Products &amp; Equipment'!$C:$C,$B268,'Health Products &amp; Equipment'!AT:AT)+SUMIF('Other Pharma &amp; Health Products'!$C:$C,$B268,'Other Pharma &amp; Health Products'!AT:AT)+SUMIF('PSM Costs'!$C:$C,$B268,'PSM Costs'!AT:AT),"")</f>
        <v/>
      </c>
      <c r="K268" s="123" t="str">
        <f ca="1">IF(SUMIF(Pharmaceuticals!$C:$C,$B268,Pharmaceuticals!AU:AU)+SUMIF('Health Products &amp; Equipment'!$C:$C,$B268,'Health Products &amp; Equipment'!AU:AU)+SUMIF('Other Pharma &amp; Health Products'!$C:$C,$B268,'Other Pharma &amp; Health Products'!AU:AU)+SUMIF('PSM Costs'!$C:$C,$B268,'PSM Costs'!AU:AU)&gt;0,SUMIF(Pharmaceuticals!$C:$C,$B268,Pharmaceuticals!AU:AU)+SUMIF('Health Products &amp; Equipment'!$C:$C,$B268,'Health Products &amp; Equipment'!AU:AU)+SUMIF('Other Pharma &amp; Health Products'!$C:$C,$B268,'Other Pharma &amp; Health Products'!AU:AU)+SUMIF('PSM Costs'!$C:$C,$B268,'PSM Costs'!AU:AU),"")</f>
        <v/>
      </c>
      <c r="L268" s="181" t="str">
        <f t="shared" ca="1" si="22"/>
        <v/>
      </c>
      <c r="M268" s="176" t="str">
        <f ca="1">IF(SUMIF(Pharmaceuticals!$C:$C,$B268,Pharmaceuticals!BG:BG)+SUMIF('Health Products &amp; Equipment'!$C:$C,$B268,'Health Products &amp; Equipment'!BG:BG)+SUMIF('Other Pharma &amp; Health Products'!$C:$C,$B268,'Other Pharma &amp; Health Products'!BG:BG)+SUMIF('PSM Costs'!$C:$C,$B268,'PSM Costs'!BG:BG)&gt;0,SUMIF(Pharmaceuticals!$C:$C,$B268,Pharmaceuticals!BG:BG)+SUMIF('Health Products &amp; Equipment'!$C:$C,$B268,'Health Products &amp; Equipment'!BG:BG)+SUMIF('Other Pharma &amp; Health Products'!$C:$C,$B268,'Other Pharma &amp; Health Products'!BG:BG)+SUMIF('PSM Costs'!$C:$C,$B268,'PSM Costs'!BG:BG),"")</f>
        <v/>
      </c>
      <c r="N268" s="176" t="str">
        <f ca="1">IF(SUMIF(Pharmaceuticals!$C:$C,$B268,Pharmaceuticals!BH:BH)+SUMIF('Health Products &amp; Equipment'!$C:$C,$B268,'Health Products &amp; Equipment'!BH:BH)+SUMIF('Other Pharma &amp; Health Products'!$C:$C,$B268,'Other Pharma &amp; Health Products'!BH:BH)+SUMIF('PSM Costs'!$C:$C,$B268,'PSM Costs'!BH:BH)&gt;0,SUMIF(Pharmaceuticals!$C:$C,$B268,Pharmaceuticals!BH:BH)+SUMIF('Health Products &amp; Equipment'!$C:$C,$B268,'Health Products &amp; Equipment'!BH:BH)+SUMIF('Other Pharma &amp; Health Products'!$C:$C,$B268,'Other Pharma &amp; Health Products'!BH:BH)+SUMIF('PSM Costs'!$C:$C,$B268,'PSM Costs'!BH:BH),"")</f>
        <v/>
      </c>
      <c r="O268" s="182" t="str">
        <f t="shared" ca="1" si="23"/>
        <v/>
      </c>
      <c r="P268" s="123" t="str">
        <f ca="1">IF(SUMIF(Pharmaceuticals!$C:$C,$B268,Pharmaceuticals!BT:BT)+SUMIF('Health Products &amp; Equipment'!$C:$C,$B268,'Health Products &amp; Equipment'!BT:BT)+SUMIF('Other Pharma &amp; Health Products'!$C:$C,$B268,'Other Pharma &amp; Health Products'!BT:BT)+SUMIF('PSM Costs'!$C:$C,$B268,'PSM Costs'!BT:BT)&gt;0,SUMIF(Pharmaceuticals!$C:$C,$B268,Pharmaceuticals!BT:BT)+SUMIF('Health Products &amp; Equipment'!$C:$C,$B268,'Health Products &amp; Equipment'!BT:BT)+SUMIF('Other Pharma &amp; Health Products'!$C:$C,$B268,'Other Pharma &amp; Health Products'!BT:BT)+SUMIF('PSM Costs'!$C:$C,$B268,'PSM Costs'!BT:BT),"")</f>
        <v/>
      </c>
      <c r="Q268" s="123" t="str">
        <f ca="1">IF(SUMIF(Pharmaceuticals!$C:$C,$B268,Pharmaceuticals!BU:BU)+SUMIF('Health Products &amp; Equipment'!$C:$C,$B268,'Health Products &amp; Equipment'!BU:BU)+SUMIF('Other Pharma &amp; Health Products'!$C:$C,$B268,'Other Pharma &amp; Health Products'!BU:BU)+SUMIF('PSM Costs'!$C:$C,$B268,'PSM Costs'!BU:BU)&gt;0,SUMIF(Pharmaceuticals!$C:$C,$B268,Pharmaceuticals!BU:BU)+SUMIF('Health Products &amp; Equipment'!$C:$C,$B268,'Health Products &amp; Equipment'!BU:BU)+SUMIF('Other Pharma &amp; Health Products'!$C:$C,$B268,'Other Pharma &amp; Health Products'!BU:BU)+SUMIF('PSM Costs'!$C:$C,$B268,'PSM Costs'!BU:BU),"")</f>
        <v/>
      </c>
      <c r="R268" s="176" t="str">
        <f t="shared" ca="1" si="24"/>
        <v/>
      </c>
    </row>
    <row r="269" spans="1:18" ht="13.5" hidden="1" customHeight="1" x14ac:dyDescent="0.2">
      <c r="A269" s="107">
        <v>262</v>
      </c>
      <c r="B269" s="107" t="str">
        <f ca="1">IFERROR(VLOOKUP(A269,'Rank unique CI-Prod-Spec'!I:J,2,FALSE),"")</f>
        <v/>
      </c>
      <c r="C269" s="122" t="str">
        <f ca="1">IFERROR(VLOOKUP(LEFT(B269,FIND("--",B269)-1),CatCostInp!D:E,2,FALSE),"")</f>
        <v/>
      </c>
      <c r="D269" s="122" t="str">
        <f ca="1">IFERROR(INDIRECT(ADDRESS(MATCH(VALUE(MID(B269,FIND("--",B269)+2,FIND("---",B269)-FIND("--",B269)-2)),CatProd!G:G,0),2,1,1,"CatProd")),"")</f>
        <v/>
      </c>
      <c r="E269" s="122" t="str">
        <f ca="1">IFERROR(INDIRECT(ADDRESS(MATCH(VALUE(RIGHT(B269,LEN(B269)-FIND("---",B269)-2)),CatProdSpec!I:I,0),3,1,1,"CatProdSpec")),"")</f>
        <v/>
      </c>
      <c r="F269" s="181" t="str">
        <f t="shared" ca="1" si="20"/>
        <v/>
      </c>
      <c r="G269" s="176" t="str">
        <f ca="1">IF(SUMIF(Pharmaceuticals!$C:$C,$B269,Pharmaceuticals!AG:AG)+SUMIF('Health Products &amp; Equipment'!$C:$C,$B269,'Health Products &amp; Equipment'!AG:AG)+SUMIF('Other Pharma &amp; Health Products'!$C:$C,$B269,'Other Pharma &amp; Health Products'!AG:AG)+SUMIF('PSM Costs'!$C:$C,$B269,'PSM Costs'!AG:AG)&gt;0,SUMIF(Pharmaceuticals!$C:$C,$B269,Pharmaceuticals!AG:AG)+SUMIF('Health Products &amp; Equipment'!$C:$C,$B269,'Health Products &amp; Equipment'!AG:AG)+SUMIF('Other Pharma &amp; Health Products'!$C:$C,$B269,'Other Pharma &amp; Health Products'!AG:AG)+SUMIF('PSM Costs'!$C:$C,$B269,'PSM Costs'!AG:AG),"")</f>
        <v/>
      </c>
      <c r="H269" s="176" t="str">
        <f ca="1">IF(SUMIF(Pharmaceuticals!$C:$C,$B269,Pharmaceuticals!AH:AH)+SUMIF('Health Products &amp; Equipment'!$C:$C,$B269,'Health Products &amp; Equipment'!AH:AH)+SUMIF('Other Pharma &amp; Health Products'!$C:$C,$B269,'Other Pharma &amp; Health Products'!AH:AH)+SUMIF('PSM Costs'!$C:$C,$B269,'PSM Costs'!AH:AH)&gt;0,SUMIF(Pharmaceuticals!$C:$C,$B269,Pharmaceuticals!AH:AH)+SUMIF('Health Products &amp; Equipment'!$C:$C,$B269,'Health Products &amp; Equipment'!AH:AH)+SUMIF('Other Pharma &amp; Health Products'!$C:$C,$B269,'Other Pharma &amp; Health Products'!AH:AH)+SUMIF('PSM Costs'!$C:$C,$B269,'PSM Costs'!AH:AH),"")</f>
        <v/>
      </c>
      <c r="I269" s="182" t="str">
        <f t="shared" ca="1" si="21"/>
        <v/>
      </c>
      <c r="J269" s="123" t="str">
        <f ca="1">IF(SUMIF(Pharmaceuticals!$C:$C,$B269,Pharmaceuticals!AT:AT)+SUMIF('Health Products &amp; Equipment'!$C:$C,$B269,'Health Products &amp; Equipment'!AT:AT)+SUMIF('Other Pharma &amp; Health Products'!$C:$C,$B269,'Other Pharma &amp; Health Products'!AT:AT)+SUMIF('PSM Costs'!$C:$C,$B269,'PSM Costs'!AT:AT)&gt;0,SUMIF(Pharmaceuticals!$C:$C,$B269,Pharmaceuticals!AT:AT)+SUMIF('Health Products &amp; Equipment'!$C:$C,$B269,'Health Products &amp; Equipment'!AT:AT)+SUMIF('Other Pharma &amp; Health Products'!$C:$C,$B269,'Other Pharma &amp; Health Products'!AT:AT)+SUMIF('PSM Costs'!$C:$C,$B269,'PSM Costs'!AT:AT),"")</f>
        <v/>
      </c>
      <c r="K269" s="123" t="str">
        <f ca="1">IF(SUMIF(Pharmaceuticals!$C:$C,$B269,Pharmaceuticals!AU:AU)+SUMIF('Health Products &amp; Equipment'!$C:$C,$B269,'Health Products &amp; Equipment'!AU:AU)+SUMIF('Other Pharma &amp; Health Products'!$C:$C,$B269,'Other Pharma &amp; Health Products'!AU:AU)+SUMIF('PSM Costs'!$C:$C,$B269,'PSM Costs'!AU:AU)&gt;0,SUMIF(Pharmaceuticals!$C:$C,$B269,Pharmaceuticals!AU:AU)+SUMIF('Health Products &amp; Equipment'!$C:$C,$B269,'Health Products &amp; Equipment'!AU:AU)+SUMIF('Other Pharma &amp; Health Products'!$C:$C,$B269,'Other Pharma &amp; Health Products'!AU:AU)+SUMIF('PSM Costs'!$C:$C,$B269,'PSM Costs'!AU:AU),"")</f>
        <v/>
      </c>
      <c r="L269" s="181" t="str">
        <f t="shared" ca="1" si="22"/>
        <v/>
      </c>
      <c r="M269" s="176" t="str">
        <f ca="1">IF(SUMIF(Pharmaceuticals!$C:$C,$B269,Pharmaceuticals!BG:BG)+SUMIF('Health Products &amp; Equipment'!$C:$C,$B269,'Health Products &amp; Equipment'!BG:BG)+SUMIF('Other Pharma &amp; Health Products'!$C:$C,$B269,'Other Pharma &amp; Health Products'!BG:BG)+SUMIF('PSM Costs'!$C:$C,$B269,'PSM Costs'!BG:BG)&gt;0,SUMIF(Pharmaceuticals!$C:$C,$B269,Pharmaceuticals!BG:BG)+SUMIF('Health Products &amp; Equipment'!$C:$C,$B269,'Health Products &amp; Equipment'!BG:BG)+SUMIF('Other Pharma &amp; Health Products'!$C:$C,$B269,'Other Pharma &amp; Health Products'!BG:BG)+SUMIF('PSM Costs'!$C:$C,$B269,'PSM Costs'!BG:BG),"")</f>
        <v/>
      </c>
      <c r="N269" s="176" t="str">
        <f ca="1">IF(SUMIF(Pharmaceuticals!$C:$C,$B269,Pharmaceuticals!BH:BH)+SUMIF('Health Products &amp; Equipment'!$C:$C,$B269,'Health Products &amp; Equipment'!BH:BH)+SUMIF('Other Pharma &amp; Health Products'!$C:$C,$B269,'Other Pharma &amp; Health Products'!BH:BH)+SUMIF('PSM Costs'!$C:$C,$B269,'PSM Costs'!BH:BH)&gt;0,SUMIF(Pharmaceuticals!$C:$C,$B269,Pharmaceuticals!BH:BH)+SUMIF('Health Products &amp; Equipment'!$C:$C,$B269,'Health Products &amp; Equipment'!BH:BH)+SUMIF('Other Pharma &amp; Health Products'!$C:$C,$B269,'Other Pharma &amp; Health Products'!BH:BH)+SUMIF('PSM Costs'!$C:$C,$B269,'PSM Costs'!BH:BH),"")</f>
        <v/>
      </c>
      <c r="O269" s="182" t="str">
        <f t="shared" ca="1" si="23"/>
        <v/>
      </c>
      <c r="P269" s="123" t="str">
        <f ca="1">IF(SUMIF(Pharmaceuticals!$C:$C,$B269,Pharmaceuticals!BT:BT)+SUMIF('Health Products &amp; Equipment'!$C:$C,$B269,'Health Products &amp; Equipment'!BT:BT)+SUMIF('Other Pharma &amp; Health Products'!$C:$C,$B269,'Other Pharma &amp; Health Products'!BT:BT)+SUMIF('PSM Costs'!$C:$C,$B269,'PSM Costs'!BT:BT)&gt;0,SUMIF(Pharmaceuticals!$C:$C,$B269,Pharmaceuticals!BT:BT)+SUMIF('Health Products &amp; Equipment'!$C:$C,$B269,'Health Products &amp; Equipment'!BT:BT)+SUMIF('Other Pharma &amp; Health Products'!$C:$C,$B269,'Other Pharma &amp; Health Products'!BT:BT)+SUMIF('PSM Costs'!$C:$C,$B269,'PSM Costs'!BT:BT),"")</f>
        <v/>
      </c>
      <c r="Q269" s="123" t="str">
        <f ca="1">IF(SUMIF(Pharmaceuticals!$C:$C,$B269,Pharmaceuticals!BU:BU)+SUMIF('Health Products &amp; Equipment'!$C:$C,$B269,'Health Products &amp; Equipment'!BU:BU)+SUMIF('Other Pharma &amp; Health Products'!$C:$C,$B269,'Other Pharma &amp; Health Products'!BU:BU)+SUMIF('PSM Costs'!$C:$C,$B269,'PSM Costs'!BU:BU)&gt;0,SUMIF(Pharmaceuticals!$C:$C,$B269,Pharmaceuticals!BU:BU)+SUMIF('Health Products &amp; Equipment'!$C:$C,$B269,'Health Products &amp; Equipment'!BU:BU)+SUMIF('Other Pharma &amp; Health Products'!$C:$C,$B269,'Other Pharma &amp; Health Products'!BU:BU)+SUMIF('PSM Costs'!$C:$C,$B269,'PSM Costs'!BU:BU),"")</f>
        <v/>
      </c>
      <c r="R269" s="176" t="str">
        <f t="shared" ca="1" si="24"/>
        <v/>
      </c>
    </row>
    <row r="270" spans="1:18" ht="13.5" hidden="1" customHeight="1" x14ac:dyDescent="0.2">
      <c r="A270" s="107">
        <v>263</v>
      </c>
      <c r="B270" s="107" t="str">
        <f ca="1">IFERROR(VLOOKUP(A270,'Rank unique CI-Prod-Spec'!I:J,2,FALSE),"")</f>
        <v/>
      </c>
      <c r="C270" s="122" t="str">
        <f ca="1">IFERROR(VLOOKUP(LEFT(B270,FIND("--",B270)-1),CatCostInp!D:E,2,FALSE),"")</f>
        <v/>
      </c>
      <c r="D270" s="122" t="str">
        <f ca="1">IFERROR(INDIRECT(ADDRESS(MATCH(VALUE(MID(B270,FIND("--",B270)+2,FIND("---",B270)-FIND("--",B270)-2)),CatProd!G:G,0),2,1,1,"CatProd")),"")</f>
        <v/>
      </c>
      <c r="E270" s="122" t="str">
        <f ca="1">IFERROR(INDIRECT(ADDRESS(MATCH(VALUE(RIGHT(B270,LEN(B270)-FIND("---",B270)-2)),CatProdSpec!I:I,0),3,1,1,"CatProdSpec")),"")</f>
        <v/>
      </c>
      <c r="F270" s="181" t="str">
        <f t="shared" ca="1" si="20"/>
        <v/>
      </c>
      <c r="G270" s="176" t="str">
        <f ca="1">IF(SUMIF(Pharmaceuticals!$C:$C,$B270,Pharmaceuticals!AG:AG)+SUMIF('Health Products &amp; Equipment'!$C:$C,$B270,'Health Products &amp; Equipment'!AG:AG)+SUMIF('Other Pharma &amp; Health Products'!$C:$C,$B270,'Other Pharma &amp; Health Products'!AG:AG)+SUMIF('PSM Costs'!$C:$C,$B270,'PSM Costs'!AG:AG)&gt;0,SUMIF(Pharmaceuticals!$C:$C,$B270,Pharmaceuticals!AG:AG)+SUMIF('Health Products &amp; Equipment'!$C:$C,$B270,'Health Products &amp; Equipment'!AG:AG)+SUMIF('Other Pharma &amp; Health Products'!$C:$C,$B270,'Other Pharma &amp; Health Products'!AG:AG)+SUMIF('PSM Costs'!$C:$C,$B270,'PSM Costs'!AG:AG),"")</f>
        <v/>
      </c>
      <c r="H270" s="176" t="str">
        <f ca="1">IF(SUMIF(Pharmaceuticals!$C:$C,$B270,Pharmaceuticals!AH:AH)+SUMIF('Health Products &amp; Equipment'!$C:$C,$B270,'Health Products &amp; Equipment'!AH:AH)+SUMIF('Other Pharma &amp; Health Products'!$C:$C,$B270,'Other Pharma &amp; Health Products'!AH:AH)+SUMIF('PSM Costs'!$C:$C,$B270,'PSM Costs'!AH:AH)&gt;0,SUMIF(Pharmaceuticals!$C:$C,$B270,Pharmaceuticals!AH:AH)+SUMIF('Health Products &amp; Equipment'!$C:$C,$B270,'Health Products &amp; Equipment'!AH:AH)+SUMIF('Other Pharma &amp; Health Products'!$C:$C,$B270,'Other Pharma &amp; Health Products'!AH:AH)+SUMIF('PSM Costs'!$C:$C,$B270,'PSM Costs'!AH:AH),"")</f>
        <v/>
      </c>
      <c r="I270" s="182" t="str">
        <f t="shared" ca="1" si="21"/>
        <v/>
      </c>
      <c r="J270" s="123" t="str">
        <f ca="1">IF(SUMIF(Pharmaceuticals!$C:$C,$B270,Pharmaceuticals!AT:AT)+SUMIF('Health Products &amp; Equipment'!$C:$C,$B270,'Health Products &amp; Equipment'!AT:AT)+SUMIF('Other Pharma &amp; Health Products'!$C:$C,$B270,'Other Pharma &amp; Health Products'!AT:AT)+SUMIF('PSM Costs'!$C:$C,$B270,'PSM Costs'!AT:AT)&gt;0,SUMIF(Pharmaceuticals!$C:$C,$B270,Pharmaceuticals!AT:AT)+SUMIF('Health Products &amp; Equipment'!$C:$C,$B270,'Health Products &amp; Equipment'!AT:AT)+SUMIF('Other Pharma &amp; Health Products'!$C:$C,$B270,'Other Pharma &amp; Health Products'!AT:AT)+SUMIF('PSM Costs'!$C:$C,$B270,'PSM Costs'!AT:AT),"")</f>
        <v/>
      </c>
      <c r="K270" s="123" t="str">
        <f ca="1">IF(SUMIF(Pharmaceuticals!$C:$C,$B270,Pharmaceuticals!AU:AU)+SUMIF('Health Products &amp; Equipment'!$C:$C,$B270,'Health Products &amp; Equipment'!AU:AU)+SUMIF('Other Pharma &amp; Health Products'!$C:$C,$B270,'Other Pharma &amp; Health Products'!AU:AU)+SUMIF('PSM Costs'!$C:$C,$B270,'PSM Costs'!AU:AU)&gt;0,SUMIF(Pharmaceuticals!$C:$C,$B270,Pharmaceuticals!AU:AU)+SUMIF('Health Products &amp; Equipment'!$C:$C,$B270,'Health Products &amp; Equipment'!AU:AU)+SUMIF('Other Pharma &amp; Health Products'!$C:$C,$B270,'Other Pharma &amp; Health Products'!AU:AU)+SUMIF('PSM Costs'!$C:$C,$B270,'PSM Costs'!AU:AU),"")</f>
        <v/>
      </c>
      <c r="L270" s="181" t="str">
        <f t="shared" ca="1" si="22"/>
        <v/>
      </c>
      <c r="M270" s="176" t="str">
        <f ca="1">IF(SUMIF(Pharmaceuticals!$C:$C,$B270,Pharmaceuticals!BG:BG)+SUMIF('Health Products &amp; Equipment'!$C:$C,$B270,'Health Products &amp; Equipment'!BG:BG)+SUMIF('Other Pharma &amp; Health Products'!$C:$C,$B270,'Other Pharma &amp; Health Products'!BG:BG)+SUMIF('PSM Costs'!$C:$C,$B270,'PSM Costs'!BG:BG)&gt;0,SUMIF(Pharmaceuticals!$C:$C,$B270,Pharmaceuticals!BG:BG)+SUMIF('Health Products &amp; Equipment'!$C:$C,$B270,'Health Products &amp; Equipment'!BG:BG)+SUMIF('Other Pharma &amp; Health Products'!$C:$C,$B270,'Other Pharma &amp; Health Products'!BG:BG)+SUMIF('PSM Costs'!$C:$C,$B270,'PSM Costs'!BG:BG),"")</f>
        <v/>
      </c>
      <c r="N270" s="176" t="str">
        <f ca="1">IF(SUMIF(Pharmaceuticals!$C:$C,$B270,Pharmaceuticals!BH:BH)+SUMIF('Health Products &amp; Equipment'!$C:$C,$B270,'Health Products &amp; Equipment'!BH:BH)+SUMIF('Other Pharma &amp; Health Products'!$C:$C,$B270,'Other Pharma &amp; Health Products'!BH:BH)+SUMIF('PSM Costs'!$C:$C,$B270,'PSM Costs'!BH:BH)&gt;0,SUMIF(Pharmaceuticals!$C:$C,$B270,Pharmaceuticals!BH:BH)+SUMIF('Health Products &amp; Equipment'!$C:$C,$B270,'Health Products &amp; Equipment'!BH:BH)+SUMIF('Other Pharma &amp; Health Products'!$C:$C,$B270,'Other Pharma &amp; Health Products'!BH:BH)+SUMIF('PSM Costs'!$C:$C,$B270,'PSM Costs'!BH:BH),"")</f>
        <v/>
      </c>
      <c r="O270" s="182" t="str">
        <f t="shared" ca="1" si="23"/>
        <v/>
      </c>
      <c r="P270" s="123" t="str">
        <f ca="1">IF(SUMIF(Pharmaceuticals!$C:$C,$B270,Pharmaceuticals!BT:BT)+SUMIF('Health Products &amp; Equipment'!$C:$C,$B270,'Health Products &amp; Equipment'!BT:BT)+SUMIF('Other Pharma &amp; Health Products'!$C:$C,$B270,'Other Pharma &amp; Health Products'!BT:BT)+SUMIF('PSM Costs'!$C:$C,$B270,'PSM Costs'!BT:BT)&gt;0,SUMIF(Pharmaceuticals!$C:$C,$B270,Pharmaceuticals!BT:BT)+SUMIF('Health Products &amp; Equipment'!$C:$C,$B270,'Health Products &amp; Equipment'!BT:BT)+SUMIF('Other Pharma &amp; Health Products'!$C:$C,$B270,'Other Pharma &amp; Health Products'!BT:BT)+SUMIF('PSM Costs'!$C:$C,$B270,'PSM Costs'!BT:BT),"")</f>
        <v/>
      </c>
      <c r="Q270" s="123" t="str">
        <f ca="1">IF(SUMIF(Pharmaceuticals!$C:$C,$B270,Pharmaceuticals!BU:BU)+SUMIF('Health Products &amp; Equipment'!$C:$C,$B270,'Health Products &amp; Equipment'!BU:BU)+SUMIF('Other Pharma &amp; Health Products'!$C:$C,$B270,'Other Pharma &amp; Health Products'!BU:BU)+SUMIF('PSM Costs'!$C:$C,$B270,'PSM Costs'!BU:BU)&gt;0,SUMIF(Pharmaceuticals!$C:$C,$B270,Pharmaceuticals!BU:BU)+SUMIF('Health Products &amp; Equipment'!$C:$C,$B270,'Health Products &amp; Equipment'!BU:BU)+SUMIF('Other Pharma &amp; Health Products'!$C:$C,$B270,'Other Pharma &amp; Health Products'!BU:BU)+SUMIF('PSM Costs'!$C:$C,$B270,'PSM Costs'!BU:BU),"")</f>
        <v/>
      </c>
      <c r="R270" s="176" t="str">
        <f t="shared" ca="1" si="24"/>
        <v/>
      </c>
    </row>
    <row r="271" spans="1:18" ht="13.5" hidden="1" customHeight="1" x14ac:dyDescent="0.2">
      <c r="A271" s="107">
        <v>264</v>
      </c>
      <c r="B271" s="107" t="str">
        <f ca="1">IFERROR(VLOOKUP(A271,'Rank unique CI-Prod-Spec'!I:J,2,FALSE),"")</f>
        <v/>
      </c>
      <c r="C271" s="122" t="str">
        <f ca="1">IFERROR(VLOOKUP(LEFT(B271,FIND("--",B271)-1),CatCostInp!D:E,2,FALSE),"")</f>
        <v/>
      </c>
      <c r="D271" s="122" t="str">
        <f ca="1">IFERROR(INDIRECT(ADDRESS(MATCH(VALUE(MID(B271,FIND("--",B271)+2,FIND("---",B271)-FIND("--",B271)-2)),CatProd!G:G,0),2,1,1,"CatProd")),"")</f>
        <v/>
      </c>
      <c r="E271" s="122" t="str">
        <f ca="1">IFERROR(INDIRECT(ADDRESS(MATCH(VALUE(RIGHT(B271,LEN(B271)-FIND("---",B271)-2)),CatProdSpec!I:I,0),3,1,1,"CatProdSpec")),"")</f>
        <v/>
      </c>
      <c r="F271" s="181" t="str">
        <f t="shared" ca="1" si="20"/>
        <v/>
      </c>
      <c r="G271" s="176" t="str">
        <f ca="1">IF(SUMIF(Pharmaceuticals!$C:$C,$B271,Pharmaceuticals!AG:AG)+SUMIF('Health Products &amp; Equipment'!$C:$C,$B271,'Health Products &amp; Equipment'!AG:AG)+SUMIF('Other Pharma &amp; Health Products'!$C:$C,$B271,'Other Pharma &amp; Health Products'!AG:AG)+SUMIF('PSM Costs'!$C:$C,$B271,'PSM Costs'!AG:AG)&gt;0,SUMIF(Pharmaceuticals!$C:$C,$B271,Pharmaceuticals!AG:AG)+SUMIF('Health Products &amp; Equipment'!$C:$C,$B271,'Health Products &amp; Equipment'!AG:AG)+SUMIF('Other Pharma &amp; Health Products'!$C:$C,$B271,'Other Pharma &amp; Health Products'!AG:AG)+SUMIF('PSM Costs'!$C:$C,$B271,'PSM Costs'!AG:AG),"")</f>
        <v/>
      </c>
      <c r="H271" s="176" t="str">
        <f ca="1">IF(SUMIF(Pharmaceuticals!$C:$C,$B271,Pharmaceuticals!AH:AH)+SUMIF('Health Products &amp; Equipment'!$C:$C,$B271,'Health Products &amp; Equipment'!AH:AH)+SUMIF('Other Pharma &amp; Health Products'!$C:$C,$B271,'Other Pharma &amp; Health Products'!AH:AH)+SUMIF('PSM Costs'!$C:$C,$B271,'PSM Costs'!AH:AH)&gt;0,SUMIF(Pharmaceuticals!$C:$C,$B271,Pharmaceuticals!AH:AH)+SUMIF('Health Products &amp; Equipment'!$C:$C,$B271,'Health Products &amp; Equipment'!AH:AH)+SUMIF('Other Pharma &amp; Health Products'!$C:$C,$B271,'Other Pharma &amp; Health Products'!AH:AH)+SUMIF('PSM Costs'!$C:$C,$B271,'PSM Costs'!AH:AH),"")</f>
        <v/>
      </c>
      <c r="I271" s="182" t="str">
        <f t="shared" ca="1" si="21"/>
        <v/>
      </c>
      <c r="J271" s="123" t="str">
        <f ca="1">IF(SUMIF(Pharmaceuticals!$C:$C,$B271,Pharmaceuticals!AT:AT)+SUMIF('Health Products &amp; Equipment'!$C:$C,$B271,'Health Products &amp; Equipment'!AT:AT)+SUMIF('Other Pharma &amp; Health Products'!$C:$C,$B271,'Other Pharma &amp; Health Products'!AT:AT)+SUMIF('PSM Costs'!$C:$C,$B271,'PSM Costs'!AT:AT)&gt;0,SUMIF(Pharmaceuticals!$C:$C,$B271,Pharmaceuticals!AT:AT)+SUMIF('Health Products &amp; Equipment'!$C:$C,$B271,'Health Products &amp; Equipment'!AT:AT)+SUMIF('Other Pharma &amp; Health Products'!$C:$C,$B271,'Other Pharma &amp; Health Products'!AT:AT)+SUMIF('PSM Costs'!$C:$C,$B271,'PSM Costs'!AT:AT),"")</f>
        <v/>
      </c>
      <c r="K271" s="123" t="str">
        <f ca="1">IF(SUMIF(Pharmaceuticals!$C:$C,$B271,Pharmaceuticals!AU:AU)+SUMIF('Health Products &amp; Equipment'!$C:$C,$B271,'Health Products &amp; Equipment'!AU:AU)+SUMIF('Other Pharma &amp; Health Products'!$C:$C,$B271,'Other Pharma &amp; Health Products'!AU:AU)+SUMIF('PSM Costs'!$C:$C,$B271,'PSM Costs'!AU:AU)&gt;0,SUMIF(Pharmaceuticals!$C:$C,$B271,Pharmaceuticals!AU:AU)+SUMIF('Health Products &amp; Equipment'!$C:$C,$B271,'Health Products &amp; Equipment'!AU:AU)+SUMIF('Other Pharma &amp; Health Products'!$C:$C,$B271,'Other Pharma &amp; Health Products'!AU:AU)+SUMIF('PSM Costs'!$C:$C,$B271,'PSM Costs'!AU:AU),"")</f>
        <v/>
      </c>
      <c r="L271" s="181" t="str">
        <f t="shared" ca="1" si="22"/>
        <v/>
      </c>
      <c r="M271" s="176" t="str">
        <f ca="1">IF(SUMIF(Pharmaceuticals!$C:$C,$B271,Pharmaceuticals!BG:BG)+SUMIF('Health Products &amp; Equipment'!$C:$C,$B271,'Health Products &amp; Equipment'!BG:BG)+SUMIF('Other Pharma &amp; Health Products'!$C:$C,$B271,'Other Pharma &amp; Health Products'!BG:BG)+SUMIF('PSM Costs'!$C:$C,$B271,'PSM Costs'!BG:BG)&gt;0,SUMIF(Pharmaceuticals!$C:$C,$B271,Pharmaceuticals!BG:BG)+SUMIF('Health Products &amp; Equipment'!$C:$C,$B271,'Health Products &amp; Equipment'!BG:BG)+SUMIF('Other Pharma &amp; Health Products'!$C:$C,$B271,'Other Pharma &amp; Health Products'!BG:BG)+SUMIF('PSM Costs'!$C:$C,$B271,'PSM Costs'!BG:BG),"")</f>
        <v/>
      </c>
      <c r="N271" s="176" t="str">
        <f ca="1">IF(SUMIF(Pharmaceuticals!$C:$C,$B271,Pharmaceuticals!BH:BH)+SUMIF('Health Products &amp; Equipment'!$C:$C,$B271,'Health Products &amp; Equipment'!BH:BH)+SUMIF('Other Pharma &amp; Health Products'!$C:$C,$B271,'Other Pharma &amp; Health Products'!BH:BH)+SUMIF('PSM Costs'!$C:$C,$B271,'PSM Costs'!BH:BH)&gt;0,SUMIF(Pharmaceuticals!$C:$C,$B271,Pharmaceuticals!BH:BH)+SUMIF('Health Products &amp; Equipment'!$C:$C,$B271,'Health Products &amp; Equipment'!BH:BH)+SUMIF('Other Pharma &amp; Health Products'!$C:$C,$B271,'Other Pharma &amp; Health Products'!BH:BH)+SUMIF('PSM Costs'!$C:$C,$B271,'PSM Costs'!BH:BH),"")</f>
        <v/>
      </c>
      <c r="O271" s="182" t="str">
        <f t="shared" ca="1" si="23"/>
        <v/>
      </c>
      <c r="P271" s="123" t="str">
        <f ca="1">IF(SUMIF(Pharmaceuticals!$C:$C,$B271,Pharmaceuticals!BT:BT)+SUMIF('Health Products &amp; Equipment'!$C:$C,$B271,'Health Products &amp; Equipment'!BT:BT)+SUMIF('Other Pharma &amp; Health Products'!$C:$C,$B271,'Other Pharma &amp; Health Products'!BT:BT)+SUMIF('PSM Costs'!$C:$C,$B271,'PSM Costs'!BT:BT)&gt;0,SUMIF(Pharmaceuticals!$C:$C,$B271,Pharmaceuticals!BT:BT)+SUMIF('Health Products &amp; Equipment'!$C:$C,$B271,'Health Products &amp; Equipment'!BT:BT)+SUMIF('Other Pharma &amp; Health Products'!$C:$C,$B271,'Other Pharma &amp; Health Products'!BT:BT)+SUMIF('PSM Costs'!$C:$C,$B271,'PSM Costs'!BT:BT),"")</f>
        <v/>
      </c>
      <c r="Q271" s="123" t="str">
        <f ca="1">IF(SUMIF(Pharmaceuticals!$C:$C,$B271,Pharmaceuticals!BU:BU)+SUMIF('Health Products &amp; Equipment'!$C:$C,$B271,'Health Products &amp; Equipment'!BU:BU)+SUMIF('Other Pharma &amp; Health Products'!$C:$C,$B271,'Other Pharma &amp; Health Products'!BU:BU)+SUMIF('PSM Costs'!$C:$C,$B271,'PSM Costs'!BU:BU)&gt;0,SUMIF(Pharmaceuticals!$C:$C,$B271,Pharmaceuticals!BU:BU)+SUMIF('Health Products &amp; Equipment'!$C:$C,$B271,'Health Products &amp; Equipment'!BU:BU)+SUMIF('Other Pharma &amp; Health Products'!$C:$C,$B271,'Other Pharma &amp; Health Products'!BU:BU)+SUMIF('PSM Costs'!$C:$C,$B271,'PSM Costs'!BU:BU),"")</f>
        <v/>
      </c>
      <c r="R271" s="176" t="str">
        <f t="shared" ca="1" si="24"/>
        <v/>
      </c>
    </row>
    <row r="272" spans="1:18" ht="13.5" hidden="1" customHeight="1" x14ac:dyDescent="0.2">
      <c r="A272" s="107">
        <v>265</v>
      </c>
      <c r="B272" s="107" t="str">
        <f ca="1">IFERROR(VLOOKUP(A272,'Rank unique CI-Prod-Spec'!I:J,2,FALSE),"")</f>
        <v/>
      </c>
      <c r="C272" s="122" t="str">
        <f ca="1">IFERROR(VLOOKUP(LEFT(B272,FIND("--",B272)-1),CatCostInp!D:E,2,FALSE),"")</f>
        <v/>
      </c>
      <c r="D272" s="122" t="str">
        <f ca="1">IFERROR(INDIRECT(ADDRESS(MATCH(VALUE(MID(B272,FIND("--",B272)+2,FIND("---",B272)-FIND("--",B272)-2)),CatProd!G:G,0),2,1,1,"CatProd")),"")</f>
        <v/>
      </c>
      <c r="E272" s="122" t="str">
        <f ca="1">IFERROR(INDIRECT(ADDRESS(MATCH(VALUE(RIGHT(B272,LEN(B272)-FIND("---",B272)-2)),CatProdSpec!I:I,0),3,1,1,"CatProdSpec")),"")</f>
        <v/>
      </c>
      <c r="F272" s="181" t="str">
        <f t="shared" ca="1" si="20"/>
        <v/>
      </c>
      <c r="G272" s="176" t="str">
        <f ca="1">IF(SUMIF(Pharmaceuticals!$C:$C,$B272,Pharmaceuticals!AG:AG)+SUMIF('Health Products &amp; Equipment'!$C:$C,$B272,'Health Products &amp; Equipment'!AG:AG)+SUMIF('Other Pharma &amp; Health Products'!$C:$C,$B272,'Other Pharma &amp; Health Products'!AG:AG)+SUMIF('PSM Costs'!$C:$C,$B272,'PSM Costs'!AG:AG)&gt;0,SUMIF(Pharmaceuticals!$C:$C,$B272,Pharmaceuticals!AG:AG)+SUMIF('Health Products &amp; Equipment'!$C:$C,$B272,'Health Products &amp; Equipment'!AG:AG)+SUMIF('Other Pharma &amp; Health Products'!$C:$C,$B272,'Other Pharma &amp; Health Products'!AG:AG)+SUMIF('PSM Costs'!$C:$C,$B272,'PSM Costs'!AG:AG),"")</f>
        <v/>
      </c>
      <c r="H272" s="176" t="str">
        <f ca="1">IF(SUMIF(Pharmaceuticals!$C:$C,$B272,Pharmaceuticals!AH:AH)+SUMIF('Health Products &amp; Equipment'!$C:$C,$B272,'Health Products &amp; Equipment'!AH:AH)+SUMIF('Other Pharma &amp; Health Products'!$C:$C,$B272,'Other Pharma &amp; Health Products'!AH:AH)+SUMIF('PSM Costs'!$C:$C,$B272,'PSM Costs'!AH:AH)&gt;0,SUMIF(Pharmaceuticals!$C:$C,$B272,Pharmaceuticals!AH:AH)+SUMIF('Health Products &amp; Equipment'!$C:$C,$B272,'Health Products &amp; Equipment'!AH:AH)+SUMIF('Other Pharma &amp; Health Products'!$C:$C,$B272,'Other Pharma &amp; Health Products'!AH:AH)+SUMIF('PSM Costs'!$C:$C,$B272,'PSM Costs'!AH:AH),"")</f>
        <v/>
      </c>
      <c r="I272" s="182" t="str">
        <f t="shared" ca="1" si="21"/>
        <v/>
      </c>
      <c r="J272" s="123" t="str">
        <f ca="1">IF(SUMIF(Pharmaceuticals!$C:$C,$B272,Pharmaceuticals!AT:AT)+SUMIF('Health Products &amp; Equipment'!$C:$C,$B272,'Health Products &amp; Equipment'!AT:AT)+SUMIF('Other Pharma &amp; Health Products'!$C:$C,$B272,'Other Pharma &amp; Health Products'!AT:AT)+SUMIF('PSM Costs'!$C:$C,$B272,'PSM Costs'!AT:AT)&gt;0,SUMIF(Pharmaceuticals!$C:$C,$B272,Pharmaceuticals!AT:AT)+SUMIF('Health Products &amp; Equipment'!$C:$C,$B272,'Health Products &amp; Equipment'!AT:AT)+SUMIF('Other Pharma &amp; Health Products'!$C:$C,$B272,'Other Pharma &amp; Health Products'!AT:AT)+SUMIF('PSM Costs'!$C:$C,$B272,'PSM Costs'!AT:AT),"")</f>
        <v/>
      </c>
      <c r="K272" s="123" t="str">
        <f ca="1">IF(SUMIF(Pharmaceuticals!$C:$C,$B272,Pharmaceuticals!AU:AU)+SUMIF('Health Products &amp; Equipment'!$C:$C,$B272,'Health Products &amp; Equipment'!AU:AU)+SUMIF('Other Pharma &amp; Health Products'!$C:$C,$B272,'Other Pharma &amp; Health Products'!AU:AU)+SUMIF('PSM Costs'!$C:$C,$B272,'PSM Costs'!AU:AU)&gt;0,SUMIF(Pharmaceuticals!$C:$C,$B272,Pharmaceuticals!AU:AU)+SUMIF('Health Products &amp; Equipment'!$C:$C,$B272,'Health Products &amp; Equipment'!AU:AU)+SUMIF('Other Pharma &amp; Health Products'!$C:$C,$B272,'Other Pharma &amp; Health Products'!AU:AU)+SUMIF('PSM Costs'!$C:$C,$B272,'PSM Costs'!AU:AU),"")</f>
        <v/>
      </c>
      <c r="L272" s="181" t="str">
        <f t="shared" ca="1" si="22"/>
        <v/>
      </c>
      <c r="M272" s="176" t="str">
        <f ca="1">IF(SUMIF(Pharmaceuticals!$C:$C,$B272,Pharmaceuticals!BG:BG)+SUMIF('Health Products &amp; Equipment'!$C:$C,$B272,'Health Products &amp; Equipment'!BG:BG)+SUMIF('Other Pharma &amp; Health Products'!$C:$C,$B272,'Other Pharma &amp; Health Products'!BG:BG)+SUMIF('PSM Costs'!$C:$C,$B272,'PSM Costs'!BG:BG)&gt;0,SUMIF(Pharmaceuticals!$C:$C,$B272,Pharmaceuticals!BG:BG)+SUMIF('Health Products &amp; Equipment'!$C:$C,$B272,'Health Products &amp; Equipment'!BG:BG)+SUMIF('Other Pharma &amp; Health Products'!$C:$C,$B272,'Other Pharma &amp; Health Products'!BG:BG)+SUMIF('PSM Costs'!$C:$C,$B272,'PSM Costs'!BG:BG),"")</f>
        <v/>
      </c>
      <c r="N272" s="176" t="str">
        <f ca="1">IF(SUMIF(Pharmaceuticals!$C:$C,$B272,Pharmaceuticals!BH:BH)+SUMIF('Health Products &amp; Equipment'!$C:$C,$B272,'Health Products &amp; Equipment'!BH:BH)+SUMIF('Other Pharma &amp; Health Products'!$C:$C,$B272,'Other Pharma &amp; Health Products'!BH:BH)+SUMIF('PSM Costs'!$C:$C,$B272,'PSM Costs'!BH:BH)&gt;0,SUMIF(Pharmaceuticals!$C:$C,$B272,Pharmaceuticals!BH:BH)+SUMIF('Health Products &amp; Equipment'!$C:$C,$B272,'Health Products &amp; Equipment'!BH:BH)+SUMIF('Other Pharma &amp; Health Products'!$C:$C,$B272,'Other Pharma &amp; Health Products'!BH:BH)+SUMIF('PSM Costs'!$C:$C,$B272,'PSM Costs'!BH:BH),"")</f>
        <v/>
      </c>
      <c r="O272" s="182" t="str">
        <f t="shared" ca="1" si="23"/>
        <v/>
      </c>
      <c r="P272" s="123" t="str">
        <f ca="1">IF(SUMIF(Pharmaceuticals!$C:$C,$B272,Pharmaceuticals!BT:BT)+SUMIF('Health Products &amp; Equipment'!$C:$C,$B272,'Health Products &amp; Equipment'!BT:BT)+SUMIF('Other Pharma &amp; Health Products'!$C:$C,$B272,'Other Pharma &amp; Health Products'!BT:BT)+SUMIF('PSM Costs'!$C:$C,$B272,'PSM Costs'!BT:BT)&gt;0,SUMIF(Pharmaceuticals!$C:$C,$B272,Pharmaceuticals!BT:BT)+SUMIF('Health Products &amp; Equipment'!$C:$C,$B272,'Health Products &amp; Equipment'!BT:BT)+SUMIF('Other Pharma &amp; Health Products'!$C:$C,$B272,'Other Pharma &amp; Health Products'!BT:BT)+SUMIF('PSM Costs'!$C:$C,$B272,'PSM Costs'!BT:BT),"")</f>
        <v/>
      </c>
      <c r="Q272" s="123" t="str">
        <f ca="1">IF(SUMIF(Pharmaceuticals!$C:$C,$B272,Pharmaceuticals!BU:BU)+SUMIF('Health Products &amp; Equipment'!$C:$C,$B272,'Health Products &amp; Equipment'!BU:BU)+SUMIF('Other Pharma &amp; Health Products'!$C:$C,$B272,'Other Pharma &amp; Health Products'!BU:BU)+SUMIF('PSM Costs'!$C:$C,$B272,'PSM Costs'!BU:BU)&gt;0,SUMIF(Pharmaceuticals!$C:$C,$B272,Pharmaceuticals!BU:BU)+SUMIF('Health Products &amp; Equipment'!$C:$C,$B272,'Health Products &amp; Equipment'!BU:BU)+SUMIF('Other Pharma &amp; Health Products'!$C:$C,$B272,'Other Pharma &amp; Health Products'!BU:BU)+SUMIF('PSM Costs'!$C:$C,$B272,'PSM Costs'!BU:BU),"")</f>
        <v/>
      </c>
      <c r="R272" s="176" t="str">
        <f t="shared" ca="1" si="24"/>
        <v/>
      </c>
    </row>
    <row r="273" spans="1:18" ht="13.5" hidden="1" customHeight="1" x14ac:dyDescent="0.2">
      <c r="A273" s="107">
        <v>266</v>
      </c>
      <c r="B273" s="107" t="str">
        <f ca="1">IFERROR(VLOOKUP(A273,'Rank unique CI-Prod-Spec'!I:J,2,FALSE),"")</f>
        <v/>
      </c>
      <c r="C273" s="122" t="str">
        <f ca="1">IFERROR(VLOOKUP(LEFT(B273,FIND("--",B273)-1),CatCostInp!D:E,2,FALSE),"")</f>
        <v/>
      </c>
      <c r="D273" s="122" t="str">
        <f ca="1">IFERROR(INDIRECT(ADDRESS(MATCH(VALUE(MID(B273,FIND("--",B273)+2,FIND("---",B273)-FIND("--",B273)-2)),CatProd!G:G,0),2,1,1,"CatProd")),"")</f>
        <v/>
      </c>
      <c r="E273" s="122" t="str">
        <f ca="1">IFERROR(INDIRECT(ADDRESS(MATCH(VALUE(RIGHT(B273,LEN(B273)-FIND("---",B273)-2)),CatProdSpec!I:I,0),3,1,1,"CatProdSpec")),"")</f>
        <v/>
      </c>
      <c r="F273" s="181" t="str">
        <f t="shared" ca="1" si="20"/>
        <v/>
      </c>
      <c r="G273" s="176" t="str">
        <f ca="1">IF(SUMIF(Pharmaceuticals!$C:$C,$B273,Pharmaceuticals!AG:AG)+SUMIF('Health Products &amp; Equipment'!$C:$C,$B273,'Health Products &amp; Equipment'!AG:AG)+SUMIF('Other Pharma &amp; Health Products'!$C:$C,$B273,'Other Pharma &amp; Health Products'!AG:AG)+SUMIF('PSM Costs'!$C:$C,$B273,'PSM Costs'!AG:AG)&gt;0,SUMIF(Pharmaceuticals!$C:$C,$B273,Pharmaceuticals!AG:AG)+SUMIF('Health Products &amp; Equipment'!$C:$C,$B273,'Health Products &amp; Equipment'!AG:AG)+SUMIF('Other Pharma &amp; Health Products'!$C:$C,$B273,'Other Pharma &amp; Health Products'!AG:AG)+SUMIF('PSM Costs'!$C:$C,$B273,'PSM Costs'!AG:AG),"")</f>
        <v/>
      </c>
      <c r="H273" s="176" t="str">
        <f ca="1">IF(SUMIF(Pharmaceuticals!$C:$C,$B273,Pharmaceuticals!AH:AH)+SUMIF('Health Products &amp; Equipment'!$C:$C,$B273,'Health Products &amp; Equipment'!AH:AH)+SUMIF('Other Pharma &amp; Health Products'!$C:$C,$B273,'Other Pharma &amp; Health Products'!AH:AH)+SUMIF('PSM Costs'!$C:$C,$B273,'PSM Costs'!AH:AH)&gt;0,SUMIF(Pharmaceuticals!$C:$C,$B273,Pharmaceuticals!AH:AH)+SUMIF('Health Products &amp; Equipment'!$C:$C,$B273,'Health Products &amp; Equipment'!AH:AH)+SUMIF('Other Pharma &amp; Health Products'!$C:$C,$B273,'Other Pharma &amp; Health Products'!AH:AH)+SUMIF('PSM Costs'!$C:$C,$B273,'PSM Costs'!AH:AH),"")</f>
        <v/>
      </c>
      <c r="I273" s="182" t="str">
        <f t="shared" ca="1" si="21"/>
        <v/>
      </c>
      <c r="J273" s="123" t="str">
        <f ca="1">IF(SUMIF(Pharmaceuticals!$C:$C,$B273,Pharmaceuticals!AT:AT)+SUMIF('Health Products &amp; Equipment'!$C:$C,$B273,'Health Products &amp; Equipment'!AT:AT)+SUMIF('Other Pharma &amp; Health Products'!$C:$C,$B273,'Other Pharma &amp; Health Products'!AT:AT)+SUMIF('PSM Costs'!$C:$C,$B273,'PSM Costs'!AT:AT)&gt;0,SUMIF(Pharmaceuticals!$C:$C,$B273,Pharmaceuticals!AT:AT)+SUMIF('Health Products &amp; Equipment'!$C:$C,$B273,'Health Products &amp; Equipment'!AT:AT)+SUMIF('Other Pharma &amp; Health Products'!$C:$C,$B273,'Other Pharma &amp; Health Products'!AT:AT)+SUMIF('PSM Costs'!$C:$C,$B273,'PSM Costs'!AT:AT),"")</f>
        <v/>
      </c>
      <c r="K273" s="123" t="str">
        <f ca="1">IF(SUMIF(Pharmaceuticals!$C:$C,$B273,Pharmaceuticals!AU:AU)+SUMIF('Health Products &amp; Equipment'!$C:$C,$B273,'Health Products &amp; Equipment'!AU:AU)+SUMIF('Other Pharma &amp; Health Products'!$C:$C,$B273,'Other Pharma &amp; Health Products'!AU:AU)+SUMIF('PSM Costs'!$C:$C,$B273,'PSM Costs'!AU:AU)&gt;0,SUMIF(Pharmaceuticals!$C:$C,$B273,Pharmaceuticals!AU:AU)+SUMIF('Health Products &amp; Equipment'!$C:$C,$B273,'Health Products &amp; Equipment'!AU:AU)+SUMIF('Other Pharma &amp; Health Products'!$C:$C,$B273,'Other Pharma &amp; Health Products'!AU:AU)+SUMIF('PSM Costs'!$C:$C,$B273,'PSM Costs'!AU:AU),"")</f>
        <v/>
      </c>
      <c r="L273" s="181" t="str">
        <f t="shared" ca="1" si="22"/>
        <v/>
      </c>
      <c r="M273" s="176" t="str">
        <f ca="1">IF(SUMIF(Pharmaceuticals!$C:$C,$B273,Pharmaceuticals!BG:BG)+SUMIF('Health Products &amp; Equipment'!$C:$C,$B273,'Health Products &amp; Equipment'!BG:BG)+SUMIF('Other Pharma &amp; Health Products'!$C:$C,$B273,'Other Pharma &amp; Health Products'!BG:BG)+SUMIF('PSM Costs'!$C:$C,$B273,'PSM Costs'!BG:BG)&gt;0,SUMIF(Pharmaceuticals!$C:$C,$B273,Pharmaceuticals!BG:BG)+SUMIF('Health Products &amp; Equipment'!$C:$C,$B273,'Health Products &amp; Equipment'!BG:BG)+SUMIF('Other Pharma &amp; Health Products'!$C:$C,$B273,'Other Pharma &amp; Health Products'!BG:BG)+SUMIF('PSM Costs'!$C:$C,$B273,'PSM Costs'!BG:BG),"")</f>
        <v/>
      </c>
      <c r="N273" s="176" t="str">
        <f ca="1">IF(SUMIF(Pharmaceuticals!$C:$C,$B273,Pharmaceuticals!BH:BH)+SUMIF('Health Products &amp; Equipment'!$C:$C,$B273,'Health Products &amp; Equipment'!BH:BH)+SUMIF('Other Pharma &amp; Health Products'!$C:$C,$B273,'Other Pharma &amp; Health Products'!BH:BH)+SUMIF('PSM Costs'!$C:$C,$B273,'PSM Costs'!BH:BH)&gt;0,SUMIF(Pharmaceuticals!$C:$C,$B273,Pharmaceuticals!BH:BH)+SUMIF('Health Products &amp; Equipment'!$C:$C,$B273,'Health Products &amp; Equipment'!BH:BH)+SUMIF('Other Pharma &amp; Health Products'!$C:$C,$B273,'Other Pharma &amp; Health Products'!BH:BH)+SUMIF('PSM Costs'!$C:$C,$B273,'PSM Costs'!BH:BH),"")</f>
        <v/>
      </c>
      <c r="O273" s="182" t="str">
        <f t="shared" ca="1" si="23"/>
        <v/>
      </c>
      <c r="P273" s="123" t="str">
        <f ca="1">IF(SUMIF(Pharmaceuticals!$C:$C,$B273,Pharmaceuticals!BT:BT)+SUMIF('Health Products &amp; Equipment'!$C:$C,$B273,'Health Products &amp; Equipment'!BT:BT)+SUMIF('Other Pharma &amp; Health Products'!$C:$C,$B273,'Other Pharma &amp; Health Products'!BT:BT)+SUMIF('PSM Costs'!$C:$C,$B273,'PSM Costs'!BT:BT)&gt;0,SUMIF(Pharmaceuticals!$C:$C,$B273,Pharmaceuticals!BT:BT)+SUMIF('Health Products &amp; Equipment'!$C:$C,$B273,'Health Products &amp; Equipment'!BT:BT)+SUMIF('Other Pharma &amp; Health Products'!$C:$C,$B273,'Other Pharma &amp; Health Products'!BT:BT)+SUMIF('PSM Costs'!$C:$C,$B273,'PSM Costs'!BT:BT),"")</f>
        <v/>
      </c>
      <c r="Q273" s="123" t="str">
        <f ca="1">IF(SUMIF(Pharmaceuticals!$C:$C,$B273,Pharmaceuticals!BU:BU)+SUMIF('Health Products &amp; Equipment'!$C:$C,$B273,'Health Products &amp; Equipment'!BU:BU)+SUMIF('Other Pharma &amp; Health Products'!$C:$C,$B273,'Other Pharma &amp; Health Products'!BU:BU)+SUMIF('PSM Costs'!$C:$C,$B273,'PSM Costs'!BU:BU)&gt;0,SUMIF(Pharmaceuticals!$C:$C,$B273,Pharmaceuticals!BU:BU)+SUMIF('Health Products &amp; Equipment'!$C:$C,$B273,'Health Products &amp; Equipment'!BU:BU)+SUMIF('Other Pharma &amp; Health Products'!$C:$C,$B273,'Other Pharma &amp; Health Products'!BU:BU)+SUMIF('PSM Costs'!$C:$C,$B273,'PSM Costs'!BU:BU),"")</f>
        <v/>
      </c>
      <c r="R273" s="176" t="str">
        <f t="shared" ca="1" si="24"/>
        <v/>
      </c>
    </row>
    <row r="274" spans="1:18" ht="13.5" hidden="1" customHeight="1" x14ac:dyDescent="0.2">
      <c r="A274" s="107">
        <v>267</v>
      </c>
      <c r="B274" s="107" t="str">
        <f ca="1">IFERROR(VLOOKUP(A274,'Rank unique CI-Prod-Spec'!I:J,2,FALSE),"")</f>
        <v/>
      </c>
      <c r="C274" s="122" t="str">
        <f ca="1">IFERROR(VLOOKUP(LEFT(B274,FIND("--",B274)-1),CatCostInp!D:E,2,FALSE),"")</f>
        <v/>
      </c>
      <c r="D274" s="122" t="str">
        <f ca="1">IFERROR(INDIRECT(ADDRESS(MATCH(VALUE(MID(B274,FIND("--",B274)+2,FIND("---",B274)-FIND("--",B274)-2)),CatProd!G:G,0),2,1,1,"CatProd")),"")</f>
        <v/>
      </c>
      <c r="E274" s="122" t="str">
        <f ca="1">IFERROR(INDIRECT(ADDRESS(MATCH(VALUE(RIGHT(B274,LEN(B274)-FIND("---",B274)-2)),CatProdSpec!I:I,0),3,1,1,"CatProdSpec")),"")</f>
        <v/>
      </c>
      <c r="F274" s="181" t="str">
        <f t="shared" ca="1" si="20"/>
        <v/>
      </c>
      <c r="G274" s="176" t="str">
        <f ca="1">IF(SUMIF(Pharmaceuticals!$C:$C,$B274,Pharmaceuticals!AG:AG)+SUMIF('Health Products &amp; Equipment'!$C:$C,$B274,'Health Products &amp; Equipment'!AG:AG)+SUMIF('Other Pharma &amp; Health Products'!$C:$C,$B274,'Other Pharma &amp; Health Products'!AG:AG)+SUMIF('PSM Costs'!$C:$C,$B274,'PSM Costs'!AG:AG)&gt;0,SUMIF(Pharmaceuticals!$C:$C,$B274,Pharmaceuticals!AG:AG)+SUMIF('Health Products &amp; Equipment'!$C:$C,$B274,'Health Products &amp; Equipment'!AG:AG)+SUMIF('Other Pharma &amp; Health Products'!$C:$C,$B274,'Other Pharma &amp; Health Products'!AG:AG)+SUMIF('PSM Costs'!$C:$C,$B274,'PSM Costs'!AG:AG),"")</f>
        <v/>
      </c>
      <c r="H274" s="176" t="str">
        <f ca="1">IF(SUMIF(Pharmaceuticals!$C:$C,$B274,Pharmaceuticals!AH:AH)+SUMIF('Health Products &amp; Equipment'!$C:$C,$B274,'Health Products &amp; Equipment'!AH:AH)+SUMIF('Other Pharma &amp; Health Products'!$C:$C,$B274,'Other Pharma &amp; Health Products'!AH:AH)+SUMIF('PSM Costs'!$C:$C,$B274,'PSM Costs'!AH:AH)&gt;0,SUMIF(Pharmaceuticals!$C:$C,$B274,Pharmaceuticals!AH:AH)+SUMIF('Health Products &amp; Equipment'!$C:$C,$B274,'Health Products &amp; Equipment'!AH:AH)+SUMIF('Other Pharma &amp; Health Products'!$C:$C,$B274,'Other Pharma &amp; Health Products'!AH:AH)+SUMIF('PSM Costs'!$C:$C,$B274,'PSM Costs'!AH:AH),"")</f>
        <v/>
      </c>
      <c r="I274" s="182" t="str">
        <f t="shared" ca="1" si="21"/>
        <v/>
      </c>
      <c r="J274" s="123" t="str">
        <f ca="1">IF(SUMIF(Pharmaceuticals!$C:$C,$B274,Pharmaceuticals!AT:AT)+SUMIF('Health Products &amp; Equipment'!$C:$C,$B274,'Health Products &amp; Equipment'!AT:AT)+SUMIF('Other Pharma &amp; Health Products'!$C:$C,$B274,'Other Pharma &amp; Health Products'!AT:AT)+SUMIF('PSM Costs'!$C:$C,$B274,'PSM Costs'!AT:AT)&gt;0,SUMIF(Pharmaceuticals!$C:$C,$B274,Pharmaceuticals!AT:AT)+SUMIF('Health Products &amp; Equipment'!$C:$C,$B274,'Health Products &amp; Equipment'!AT:AT)+SUMIF('Other Pharma &amp; Health Products'!$C:$C,$B274,'Other Pharma &amp; Health Products'!AT:AT)+SUMIF('PSM Costs'!$C:$C,$B274,'PSM Costs'!AT:AT),"")</f>
        <v/>
      </c>
      <c r="K274" s="123" t="str">
        <f ca="1">IF(SUMIF(Pharmaceuticals!$C:$C,$B274,Pharmaceuticals!AU:AU)+SUMIF('Health Products &amp; Equipment'!$C:$C,$B274,'Health Products &amp; Equipment'!AU:AU)+SUMIF('Other Pharma &amp; Health Products'!$C:$C,$B274,'Other Pharma &amp; Health Products'!AU:AU)+SUMIF('PSM Costs'!$C:$C,$B274,'PSM Costs'!AU:AU)&gt;0,SUMIF(Pharmaceuticals!$C:$C,$B274,Pharmaceuticals!AU:AU)+SUMIF('Health Products &amp; Equipment'!$C:$C,$B274,'Health Products &amp; Equipment'!AU:AU)+SUMIF('Other Pharma &amp; Health Products'!$C:$C,$B274,'Other Pharma &amp; Health Products'!AU:AU)+SUMIF('PSM Costs'!$C:$C,$B274,'PSM Costs'!AU:AU),"")</f>
        <v/>
      </c>
      <c r="L274" s="181" t="str">
        <f t="shared" ca="1" si="22"/>
        <v/>
      </c>
      <c r="M274" s="176" t="str">
        <f ca="1">IF(SUMIF(Pharmaceuticals!$C:$C,$B274,Pharmaceuticals!BG:BG)+SUMIF('Health Products &amp; Equipment'!$C:$C,$B274,'Health Products &amp; Equipment'!BG:BG)+SUMIF('Other Pharma &amp; Health Products'!$C:$C,$B274,'Other Pharma &amp; Health Products'!BG:BG)+SUMIF('PSM Costs'!$C:$C,$B274,'PSM Costs'!BG:BG)&gt;0,SUMIF(Pharmaceuticals!$C:$C,$B274,Pharmaceuticals!BG:BG)+SUMIF('Health Products &amp; Equipment'!$C:$C,$B274,'Health Products &amp; Equipment'!BG:BG)+SUMIF('Other Pharma &amp; Health Products'!$C:$C,$B274,'Other Pharma &amp; Health Products'!BG:BG)+SUMIF('PSM Costs'!$C:$C,$B274,'PSM Costs'!BG:BG),"")</f>
        <v/>
      </c>
      <c r="N274" s="176" t="str">
        <f ca="1">IF(SUMIF(Pharmaceuticals!$C:$C,$B274,Pharmaceuticals!BH:BH)+SUMIF('Health Products &amp; Equipment'!$C:$C,$B274,'Health Products &amp; Equipment'!BH:BH)+SUMIF('Other Pharma &amp; Health Products'!$C:$C,$B274,'Other Pharma &amp; Health Products'!BH:BH)+SUMIF('PSM Costs'!$C:$C,$B274,'PSM Costs'!BH:BH)&gt;0,SUMIF(Pharmaceuticals!$C:$C,$B274,Pharmaceuticals!BH:BH)+SUMIF('Health Products &amp; Equipment'!$C:$C,$B274,'Health Products &amp; Equipment'!BH:BH)+SUMIF('Other Pharma &amp; Health Products'!$C:$C,$B274,'Other Pharma &amp; Health Products'!BH:BH)+SUMIF('PSM Costs'!$C:$C,$B274,'PSM Costs'!BH:BH),"")</f>
        <v/>
      </c>
      <c r="O274" s="182" t="str">
        <f t="shared" ca="1" si="23"/>
        <v/>
      </c>
      <c r="P274" s="123" t="str">
        <f ca="1">IF(SUMIF(Pharmaceuticals!$C:$C,$B274,Pharmaceuticals!BT:BT)+SUMIF('Health Products &amp; Equipment'!$C:$C,$B274,'Health Products &amp; Equipment'!BT:BT)+SUMIF('Other Pharma &amp; Health Products'!$C:$C,$B274,'Other Pharma &amp; Health Products'!BT:BT)+SUMIF('PSM Costs'!$C:$C,$B274,'PSM Costs'!BT:BT)&gt;0,SUMIF(Pharmaceuticals!$C:$C,$B274,Pharmaceuticals!BT:BT)+SUMIF('Health Products &amp; Equipment'!$C:$C,$B274,'Health Products &amp; Equipment'!BT:BT)+SUMIF('Other Pharma &amp; Health Products'!$C:$C,$B274,'Other Pharma &amp; Health Products'!BT:BT)+SUMIF('PSM Costs'!$C:$C,$B274,'PSM Costs'!BT:BT),"")</f>
        <v/>
      </c>
      <c r="Q274" s="123" t="str">
        <f ca="1">IF(SUMIF(Pharmaceuticals!$C:$C,$B274,Pharmaceuticals!BU:BU)+SUMIF('Health Products &amp; Equipment'!$C:$C,$B274,'Health Products &amp; Equipment'!BU:BU)+SUMIF('Other Pharma &amp; Health Products'!$C:$C,$B274,'Other Pharma &amp; Health Products'!BU:BU)+SUMIF('PSM Costs'!$C:$C,$B274,'PSM Costs'!BU:BU)&gt;0,SUMIF(Pharmaceuticals!$C:$C,$B274,Pharmaceuticals!BU:BU)+SUMIF('Health Products &amp; Equipment'!$C:$C,$B274,'Health Products &amp; Equipment'!BU:BU)+SUMIF('Other Pharma &amp; Health Products'!$C:$C,$B274,'Other Pharma &amp; Health Products'!BU:BU)+SUMIF('PSM Costs'!$C:$C,$B274,'PSM Costs'!BU:BU),"")</f>
        <v/>
      </c>
      <c r="R274" s="176" t="str">
        <f t="shared" ca="1" si="24"/>
        <v/>
      </c>
    </row>
    <row r="275" spans="1:18" ht="13.5" hidden="1" customHeight="1" x14ac:dyDescent="0.2">
      <c r="A275" s="107">
        <v>268</v>
      </c>
      <c r="B275" s="107" t="str">
        <f ca="1">IFERROR(VLOOKUP(A275,'Rank unique CI-Prod-Spec'!I:J,2,FALSE),"")</f>
        <v/>
      </c>
      <c r="C275" s="122" t="str">
        <f ca="1">IFERROR(VLOOKUP(LEFT(B275,FIND("--",B275)-1),CatCostInp!D:E,2,FALSE),"")</f>
        <v/>
      </c>
      <c r="D275" s="122" t="str">
        <f ca="1">IFERROR(INDIRECT(ADDRESS(MATCH(VALUE(MID(B275,FIND("--",B275)+2,FIND("---",B275)-FIND("--",B275)-2)),CatProd!G:G,0),2,1,1,"CatProd")),"")</f>
        <v/>
      </c>
      <c r="E275" s="122" t="str">
        <f ca="1">IFERROR(INDIRECT(ADDRESS(MATCH(VALUE(RIGHT(B275,LEN(B275)-FIND("---",B275)-2)),CatProdSpec!I:I,0),3,1,1,"CatProdSpec")),"")</f>
        <v/>
      </c>
      <c r="F275" s="181" t="str">
        <f t="shared" ca="1" si="20"/>
        <v/>
      </c>
      <c r="G275" s="176" t="str">
        <f ca="1">IF(SUMIF(Pharmaceuticals!$C:$C,$B275,Pharmaceuticals!AG:AG)+SUMIF('Health Products &amp; Equipment'!$C:$C,$B275,'Health Products &amp; Equipment'!AG:AG)+SUMIF('Other Pharma &amp; Health Products'!$C:$C,$B275,'Other Pharma &amp; Health Products'!AG:AG)+SUMIF('PSM Costs'!$C:$C,$B275,'PSM Costs'!AG:AG)&gt;0,SUMIF(Pharmaceuticals!$C:$C,$B275,Pharmaceuticals!AG:AG)+SUMIF('Health Products &amp; Equipment'!$C:$C,$B275,'Health Products &amp; Equipment'!AG:AG)+SUMIF('Other Pharma &amp; Health Products'!$C:$C,$B275,'Other Pharma &amp; Health Products'!AG:AG)+SUMIF('PSM Costs'!$C:$C,$B275,'PSM Costs'!AG:AG),"")</f>
        <v/>
      </c>
      <c r="H275" s="176" t="str">
        <f ca="1">IF(SUMIF(Pharmaceuticals!$C:$C,$B275,Pharmaceuticals!AH:AH)+SUMIF('Health Products &amp; Equipment'!$C:$C,$B275,'Health Products &amp; Equipment'!AH:AH)+SUMIF('Other Pharma &amp; Health Products'!$C:$C,$B275,'Other Pharma &amp; Health Products'!AH:AH)+SUMIF('PSM Costs'!$C:$C,$B275,'PSM Costs'!AH:AH)&gt;0,SUMIF(Pharmaceuticals!$C:$C,$B275,Pharmaceuticals!AH:AH)+SUMIF('Health Products &amp; Equipment'!$C:$C,$B275,'Health Products &amp; Equipment'!AH:AH)+SUMIF('Other Pharma &amp; Health Products'!$C:$C,$B275,'Other Pharma &amp; Health Products'!AH:AH)+SUMIF('PSM Costs'!$C:$C,$B275,'PSM Costs'!AH:AH),"")</f>
        <v/>
      </c>
      <c r="I275" s="182" t="str">
        <f t="shared" ca="1" si="21"/>
        <v/>
      </c>
      <c r="J275" s="123" t="str">
        <f ca="1">IF(SUMIF(Pharmaceuticals!$C:$C,$B275,Pharmaceuticals!AT:AT)+SUMIF('Health Products &amp; Equipment'!$C:$C,$B275,'Health Products &amp; Equipment'!AT:AT)+SUMIF('Other Pharma &amp; Health Products'!$C:$C,$B275,'Other Pharma &amp; Health Products'!AT:AT)+SUMIF('PSM Costs'!$C:$C,$B275,'PSM Costs'!AT:AT)&gt;0,SUMIF(Pharmaceuticals!$C:$C,$B275,Pharmaceuticals!AT:AT)+SUMIF('Health Products &amp; Equipment'!$C:$C,$B275,'Health Products &amp; Equipment'!AT:AT)+SUMIF('Other Pharma &amp; Health Products'!$C:$C,$B275,'Other Pharma &amp; Health Products'!AT:AT)+SUMIF('PSM Costs'!$C:$C,$B275,'PSM Costs'!AT:AT),"")</f>
        <v/>
      </c>
      <c r="K275" s="123" t="str">
        <f ca="1">IF(SUMIF(Pharmaceuticals!$C:$C,$B275,Pharmaceuticals!AU:AU)+SUMIF('Health Products &amp; Equipment'!$C:$C,$B275,'Health Products &amp; Equipment'!AU:AU)+SUMIF('Other Pharma &amp; Health Products'!$C:$C,$B275,'Other Pharma &amp; Health Products'!AU:AU)+SUMIF('PSM Costs'!$C:$C,$B275,'PSM Costs'!AU:AU)&gt;0,SUMIF(Pharmaceuticals!$C:$C,$B275,Pharmaceuticals!AU:AU)+SUMIF('Health Products &amp; Equipment'!$C:$C,$B275,'Health Products &amp; Equipment'!AU:AU)+SUMIF('Other Pharma &amp; Health Products'!$C:$C,$B275,'Other Pharma &amp; Health Products'!AU:AU)+SUMIF('PSM Costs'!$C:$C,$B275,'PSM Costs'!AU:AU),"")</f>
        <v/>
      </c>
      <c r="L275" s="181" t="str">
        <f t="shared" ca="1" si="22"/>
        <v/>
      </c>
      <c r="M275" s="176" t="str">
        <f ca="1">IF(SUMIF(Pharmaceuticals!$C:$C,$B275,Pharmaceuticals!BG:BG)+SUMIF('Health Products &amp; Equipment'!$C:$C,$B275,'Health Products &amp; Equipment'!BG:BG)+SUMIF('Other Pharma &amp; Health Products'!$C:$C,$B275,'Other Pharma &amp; Health Products'!BG:BG)+SUMIF('PSM Costs'!$C:$C,$B275,'PSM Costs'!BG:BG)&gt;0,SUMIF(Pharmaceuticals!$C:$C,$B275,Pharmaceuticals!BG:BG)+SUMIF('Health Products &amp; Equipment'!$C:$C,$B275,'Health Products &amp; Equipment'!BG:BG)+SUMIF('Other Pharma &amp; Health Products'!$C:$C,$B275,'Other Pharma &amp; Health Products'!BG:BG)+SUMIF('PSM Costs'!$C:$C,$B275,'PSM Costs'!BG:BG),"")</f>
        <v/>
      </c>
      <c r="N275" s="176" t="str">
        <f ca="1">IF(SUMIF(Pharmaceuticals!$C:$C,$B275,Pharmaceuticals!BH:BH)+SUMIF('Health Products &amp; Equipment'!$C:$C,$B275,'Health Products &amp; Equipment'!BH:BH)+SUMIF('Other Pharma &amp; Health Products'!$C:$C,$B275,'Other Pharma &amp; Health Products'!BH:BH)+SUMIF('PSM Costs'!$C:$C,$B275,'PSM Costs'!BH:BH)&gt;0,SUMIF(Pharmaceuticals!$C:$C,$B275,Pharmaceuticals!BH:BH)+SUMIF('Health Products &amp; Equipment'!$C:$C,$B275,'Health Products &amp; Equipment'!BH:BH)+SUMIF('Other Pharma &amp; Health Products'!$C:$C,$B275,'Other Pharma &amp; Health Products'!BH:BH)+SUMIF('PSM Costs'!$C:$C,$B275,'PSM Costs'!BH:BH),"")</f>
        <v/>
      </c>
      <c r="O275" s="182" t="str">
        <f t="shared" ca="1" si="23"/>
        <v/>
      </c>
      <c r="P275" s="123" t="str">
        <f ca="1">IF(SUMIF(Pharmaceuticals!$C:$C,$B275,Pharmaceuticals!BT:BT)+SUMIF('Health Products &amp; Equipment'!$C:$C,$B275,'Health Products &amp; Equipment'!BT:BT)+SUMIF('Other Pharma &amp; Health Products'!$C:$C,$B275,'Other Pharma &amp; Health Products'!BT:BT)+SUMIF('PSM Costs'!$C:$C,$B275,'PSM Costs'!BT:BT)&gt;0,SUMIF(Pharmaceuticals!$C:$C,$B275,Pharmaceuticals!BT:BT)+SUMIF('Health Products &amp; Equipment'!$C:$C,$B275,'Health Products &amp; Equipment'!BT:BT)+SUMIF('Other Pharma &amp; Health Products'!$C:$C,$B275,'Other Pharma &amp; Health Products'!BT:BT)+SUMIF('PSM Costs'!$C:$C,$B275,'PSM Costs'!BT:BT),"")</f>
        <v/>
      </c>
      <c r="Q275" s="123" t="str">
        <f ca="1">IF(SUMIF(Pharmaceuticals!$C:$C,$B275,Pharmaceuticals!BU:BU)+SUMIF('Health Products &amp; Equipment'!$C:$C,$B275,'Health Products &amp; Equipment'!BU:BU)+SUMIF('Other Pharma &amp; Health Products'!$C:$C,$B275,'Other Pharma &amp; Health Products'!BU:BU)+SUMIF('PSM Costs'!$C:$C,$B275,'PSM Costs'!BU:BU)&gt;0,SUMIF(Pharmaceuticals!$C:$C,$B275,Pharmaceuticals!BU:BU)+SUMIF('Health Products &amp; Equipment'!$C:$C,$B275,'Health Products &amp; Equipment'!BU:BU)+SUMIF('Other Pharma &amp; Health Products'!$C:$C,$B275,'Other Pharma &amp; Health Products'!BU:BU)+SUMIF('PSM Costs'!$C:$C,$B275,'PSM Costs'!BU:BU),"")</f>
        <v/>
      </c>
      <c r="R275" s="176" t="str">
        <f t="shared" ca="1" si="24"/>
        <v/>
      </c>
    </row>
    <row r="276" spans="1:18" ht="13.5" hidden="1" customHeight="1" x14ac:dyDescent="0.2">
      <c r="A276" s="107">
        <v>269</v>
      </c>
      <c r="B276" s="107" t="str">
        <f ca="1">IFERROR(VLOOKUP(A276,'Rank unique CI-Prod-Spec'!I:J,2,FALSE),"")</f>
        <v/>
      </c>
      <c r="C276" s="122" t="str">
        <f ca="1">IFERROR(VLOOKUP(LEFT(B276,FIND("--",B276)-1),CatCostInp!D:E,2,FALSE),"")</f>
        <v/>
      </c>
      <c r="D276" s="122" t="str">
        <f ca="1">IFERROR(INDIRECT(ADDRESS(MATCH(VALUE(MID(B276,FIND("--",B276)+2,FIND("---",B276)-FIND("--",B276)-2)),CatProd!G:G,0),2,1,1,"CatProd")),"")</f>
        <v/>
      </c>
      <c r="E276" s="122" t="str">
        <f ca="1">IFERROR(INDIRECT(ADDRESS(MATCH(VALUE(RIGHT(B276,LEN(B276)-FIND("---",B276)-2)),CatProdSpec!I:I,0),3,1,1,"CatProdSpec")),"")</f>
        <v/>
      </c>
      <c r="F276" s="181" t="str">
        <f t="shared" ca="1" si="20"/>
        <v/>
      </c>
      <c r="G276" s="176" t="str">
        <f ca="1">IF(SUMIF(Pharmaceuticals!$C:$C,$B276,Pharmaceuticals!AG:AG)+SUMIF('Health Products &amp; Equipment'!$C:$C,$B276,'Health Products &amp; Equipment'!AG:AG)+SUMIF('Other Pharma &amp; Health Products'!$C:$C,$B276,'Other Pharma &amp; Health Products'!AG:AG)+SUMIF('PSM Costs'!$C:$C,$B276,'PSM Costs'!AG:AG)&gt;0,SUMIF(Pharmaceuticals!$C:$C,$B276,Pharmaceuticals!AG:AG)+SUMIF('Health Products &amp; Equipment'!$C:$C,$B276,'Health Products &amp; Equipment'!AG:AG)+SUMIF('Other Pharma &amp; Health Products'!$C:$C,$B276,'Other Pharma &amp; Health Products'!AG:AG)+SUMIF('PSM Costs'!$C:$C,$B276,'PSM Costs'!AG:AG),"")</f>
        <v/>
      </c>
      <c r="H276" s="176" t="str">
        <f ca="1">IF(SUMIF(Pharmaceuticals!$C:$C,$B276,Pharmaceuticals!AH:AH)+SUMIF('Health Products &amp; Equipment'!$C:$C,$B276,'Health Products &amp; Equipment'!AH:AH)+SUMIF('Other Pharma &amp; Health Products'!$C:$C,$B276,'Other Pharma &amp; Health Products'!AH:AH)+SUMIF('PSM Costs'!$C:$C,$B276,'PSM Costs'!AH:AH)&gt;0,SUMIF(Pharmaceuticals!$C:$C,$B276,Pharmaceuticals!AH:AH)+SUMIF('Health Products &amp; Equipment'!$C:$C,$B276,'Health Products &amp; Equipment'!AH:AH)+SUMIF('Other Pharma &amp; Health Products'!$C:$C,$B276,'Other Pharma &amp; Health Products'!AH:AH)+SUMIF('PSM Costs'!$C:$C,$B276,'PSM Costs'!AH:AH),"")</f>
        <v/>
      </c>
      <c r="I276" s="182" t="str">
        <f t="shared" ca="1" si="21"/>
        <v/>
      </c>
      <c r="J276" s="123" t="str">
        <f ca="1">IF(SUMIF(Pharmaceuticals!$C:$C,$B276,Pharmaceuticals!AT:AT)+SUMIF('Health Products &amp; Equipment'!$C:$C,$B276,'Health Products &amp; Equipment'!AT:AT)+SUMIF('Other Pharma &amp; Health Products'!$C:$C,$B276,'Other Pharma &amp; Health Products'!AT:AT)+SUMIF('PSM Costs'!$C:$C,$B276,'PSM Costs'!AT:AT)&gt;0,SUMIF(Pharmaceuticals!$C:$C,$B276,Pharmaceuticals!AT:AT)+SUMIF('Health Products &amp; Equipment'!$C:$C,$B276,'Health Products &amp; Equipment'!AT:AT)+SUMIF('Other Pharma &amp; Health Products'!$C:$C,$B276,'Other Pharma &amp; Health Products'!AT:AT)+SUMIF('PSM Costs'!$C:$C,$B276,'PSM Costs'!AT:AT),"")</f>
        <v/>
      </c>
      <c r="K276" s="123" t="str">
        <f ca="1">IF(SUMIF(Pharmaceuticals!$C:$C,$B276,Pharmaceuticals!AU:AU)+SUMIF('Health Products &amp; Equipment'!$C:$C,$B276,'Health Products &amp; Equipment'!AU:AU)+SUMIF('Other Pharma &amp; Health Products'!$C:$C,$B276,'Other Pharma &amp; Health Products'!AU:AU)+SUMIF('PSM Costs'!$C:$C,$B276,'PSM Costs'!AU:AU)&gt;0,SUMIF(Pharmaceuticals!$C:$C,$B276,Pharmaceuticals!AU:AU)+SUMIF('Health Products &amp; Equipment'!$C:$C,$B276,'Health Products &amp; Equipment'!AU:AU)+SUMIF('Other Pharma &amp; Health Products'!$C:$C,$B276,'Other Pharma &amp; Health Products'!AU:AU)+SUMIF('PSM Costs'!$C:$C,$B276,'PSM Costs'!AU:AU),"")</f>
        <v/>
      </c>
      <c r="L276" s="181" t="str">
        <f t="shared" ca="1" si="22"/>
        <v/>
      </c>
      <c r="M276" s="176" t="str">
        <f ca="1">IF(SUMIF(Pharmaceuticals!$C:$C,$B276,Pharmaceuticals!BG:BG)+SUMIF('Health Products &amp; Equipment'!$C:$C,$B276,'Health Products &amp; Equipment'!BG:BG)+SUMIF('Other Pharma &amp; Health Products'!$C:$C,$B276,'Other Pharma &amp; Health Products'!BG:BG)+SUMIF('PSM Costs'!$C:$C,$B276,'PSM Costs'!BG:BG)&gt;0,SUMIF(Pharmaceuticals!$C:$C,$B276,Pharmaceuticals!BG:BG)+SUMIF('Health Products &amp; Equipment'!$C:$C,$B276,'Health Products &amp; Equipment'!BG:BG)+SUMIF('Other Pharma &amp; Health Products'!$C:$C,$B276,'Other Pharma &amp; Health Products'!BG:BG)+SUMIF('PSM Costs'!$C:$C,$B276,'PSM Costs'!BG:BG),"")</f>
        <v/>
      </c>
      <c r="N276" s="176" t="str">
        <f ca="1">IF(SUMIF(Pharmaceuticals!$C:$C,$B276,Pharmaceuticals!BH:BH)+SUMIF('Health Products &amp; Equipment'!$C:$C,$B276,'Health Products &amp; Equipment'!BH:BH)+SUMIF('Other Pharma &amp; Health Products'!$C:$C,$B276,'Other Pharma &amp; Health Products'!BH:BH)+SUMIF('PSM Costs'!$C:$C,$B276,'PSM Costs'!BH:BH)&gt;0,SUMIF(Pharmaceuticals!$C:$C,$B276,Pharmaceuticals!BH:BH)+SUMIF('Health Products &amp; Equipment'!$C:$C,$B276,'Health Products &amp; Equipment'!BH:BH)+SUMIF('Other Pharma &amp; Health Products'!$C:$C,$B276,'Other Pharma &amp; Health Products'!BH:BH)+SUMIF('PSM Costs'!$C:$C,$B276,'PSM Costs'!BH:BH),"")</f>
        <v/>
      </c>
      <c r="O276" s="182" t="str">
        <f t="shared" ca="1" si="23"/>
        <v/>
      </c>
      <c r="P276" s="123" t="str">
        <f ca="1">IF(SUMIF(Pharmaceuticals!$C:$C,$B276,Pharmaceuticals!BT:BT)+SUMIF('Health Products &amp; Equipment'!$C:$C,$B276,'Health Products &amp; Equipment'!BT:BT)+SUMIF('Other Pharma &amp; Health Products'!$C:$C,$B276,'Other Pharma &amp; Health Products'!BT:BT)+SUMIF('PSM Costs'!$C:$C,$B276,'PSM Costs'!BT:BT)&gt;0,SUMIF(Pharmaceuticals!$C:$C,$B276,Pharmaceuticals!BT:BT)+SUMIF('Health Products &amp; Equipment'!$C:$C,$B276,'Health Products &amp; Equipment'!BT:BT)+SUMIF('Other Pharma &amp; Health Products'!$C:$C,$B276,'Other Pharma &amp; Health Products'!BT:BT)+SUMIF('PSM Costs'!$C:$C,$B276,'PSM Costs'!BT:BT),"")</f>
        <v/>
      </c>
      <c r="Q276" s="123" t="str">
        <f ca="1">IF(SUMIF(Pharmaceuticals!$C:$C,$B276,Pharmaceuticals!BU:BU)+SUMIF('Health Products &amp; Equipment'!$C:$C,$B276,'Health Products &amp; Equipment'!BU:BU)+SUMIF('Other Pharma &amp; Health Products'!$C:$C,$B276,'Other Pharma &amp; Health Products'!BU:BU)+SUMIF('PSM Costs'!$C:$C,$B276,'PSM Costs'!BU:BU)&gt;0,SUMIF(Pharmaceuticals!$C:$C,$B276,Pharmaceuticals!BU:BU)+SUMIF('Health Products &amp; Equipment'!$C:$C,$B276,'Health Products &amp; Equipment'!BU:BU)+SUMIF('Other Pharma &amp; Health Products'!$C:$C,$B276,'Other Pharma &amp; Health Products'!BU:BU)+SUMIF('PSM Costs'!$C:$C,$B276,'PSM Costs'!BU:BU),"")</f>
        <v/>
      </c>
      <c r="R276" s="176" t="str">
        <f t="shared" ca="1" si="24"/>
        <v/>
      </c>
    </row>
    <row r="277" spans="1:18" ht="13.5" hidden="1" customHeight="1" x14ac:dyDescent="0.2">
      <c r="A277" s="107">
        <v>270</v>
      </c>
      <c r="B277" s="107" t="str">
        <f ca="1">IFERROR(VLOOKUP(A277,'Rank unique CI-Prod-Spec'!I:J,2,FALSE),"")</f>
        <v/>
      </c>
      <c r="C277" s="122" t="str">
        <f ca="1">IFERROR(VLOOKUP(LEFT(B277,FIND("--",B277)-1),CatCostInp!D:E,2,FALSE),"")</f>
        <v/>
      </c>
      <c r="D277" s="122" t="str">
        <f ca="1">IFERROR(INDIRECT(ADDRESS(MATCH(VALUE(MID(B277,FIND("--",B277)+2,FIND("---",B277)-FIND("--",B277)-2)),CatProd!G:G,0),2,1,1,"CatProd")),"")</f>
        <v/>
      </c>
      <c r="E277" s="122" t="str">
        <f ca="1">IFERROR(INDIRECT(ADDRESS(MATCH(VALUE(RIGHT(B277,LEN(B277)-FIND("---",B277)-2)),CatProdSpec!I:I,0),3,1,1,"CatProdSpec")),"")</f>
        <v/>
      </c>
      <c r="F277" s="181" t="str">
        <f t="shared" ca="1" si="20"/>
        <v/>
      </c>
      <c r="G277" s="176" t="str">
        <f ca="1">IF(SUMIF(Pharmaceuticals!$C:$C,$B277,Pharmaceuticals!AG:AG)+SUMIF('Health Products &amp; Equipment'!$C:$C,$B277,'Health Products &amp; Equipment'!AG:AG)+SUMIF('Other Pharma &amp; Health Products'!$C:$C,$B277,'Other Pharma &amp; Health Products'!AG:AG)+SUMIF('PSM Costs'!$C:$C,$B277,'PSM Costs'!AG:AG)&gt;0,SUMIF(Pharmaceuticals!$C:$C,$B277,Pharmaceuticals!AG:AG)+SUMIF('Health Products &amp; Equipment'!$C:$C,$B277,'Health Products &amp; Equipment'!AG:AG)+SUMIF('Other Pharma &amp; Health Products'!$C:$C,$B277,'Other Pharma &amp; Health Products'!AG:AG)+SUMIF('PSM Costs'!$C:$C,$B277,'PSM Costs'!AG:AG),"")</f>
        <v/>
      </c>
      <c r="H277" s="176" t="str">
        <f ca="1">IF(SUMIF(Pharmaceuticals!$C:$C,$B277,Pharmaceuticals!AH:AH)+SUMIF('Health Products &amp; Equipment'!$C:$C,$B277,'Health Products &amp; Equipment'!AH:AH)+SUMIF('Other Pharma &amp; Health Products'!$C:$C,$B277,'Other Pharma &amp; Health Products'!AH:AH)+SUMIF('PSM Costs'!$C:$C,$B277,'PSM Costs'!AH:AH)&gt;0,SUMIF(Pharmaceuticals!$C:$C,$B277,Pharmaceuticals!AH:AH)+SUMIF('Health Products &amp; Equipment'!$C:$C,$B277,'Health Products &amp; Equipment'!AH:AH)+SUMIF('Other Pharma &amp; Health Products'!$C:$C,$B277,'Other Pharma &amp; Health Products'!AH:AH)+SUMIF('PSM Costs'!$C:$C,$B277,'PSM Costs'!AH:AH),"")</f>
        <v/>
      </c>
      <c r="I277" s="182" t="str">
        <f t="shared" ca="1" si="21"/>
        <v/>
      </c>
      <c r="J277" s="123" t="str">
        <f ca="1">IF(SUMIF(Pharmaceuticals!$C:$C,$B277,Pharmaceuticals!AT:AT)+SUMIF('Health Products &amp; Equipment'!$C:$C,$B277,'Health Products &amp; Equipment'!AT:AT)+SUMIF('Other Pharma &amp; Health Products'!$C:$C,$B277,'Other Pharma &amp; Health Products'!AT:AT)+SUMIF('PSM Costs'!$C:$C,$B277,'PSM Costs'!AT:AT)&gt;0,SUMIF(Pharmaceuticals!$C:$C,$B277,Pharmaceuticals!AT:AT)+SUMIF('Health Products &amp; Equipment'!$C:$C,$B277,'Health Products &amp; Equipment'!AT:AT)+SUMIF('Other Pharma &amp; Health Products'!$C:$C,$B277,'Other Pharma &amp; Health Products'!AT:AT)+SUMIF('PSM Costs'!$C:$C,$B277,'PSM Costs'!AT:AT),"")</f>
        <v/>
      </c>
      <c r="K277" s="123" t="str">
        <f ca="1">IF(SUMIF(Pharmaceuticals!$C:$C,$B277,Pharmaceuticals!AU:AU)+SUMIF('Health Products &amp; Equipment'!$C:$C,$B277,'Health Products &amp; Equipment'!AU:AU)+SUMIF('Other Pharma &amp; Health Products'!$C:$C,$B277,'Other Pharma &amp; Health Products'!AU:AU)+SUMIF('PSM Costs'!$C:$C,$B277,'PSM Costs'!AU:AU)&gt;0,SUMIF(Pharmaceuticals!$C:$C,$B277,Pharmaceuticals!AU:AU)+SUMIF('Health Products &amp; Equipment'!$C:$C,$B277,'Health Products &amp; Equipment'!AU:AU)+SUMIF('Other Pharma &amp; Health Products'!$C:$C,$B277,'Other Pharma &amp; Health Products'!AU:AU)+SUMIF('PSM Costs'!$C:$C,$B277,'PSM Costs'!AU:AU),"")</f>
        <v/>
      </c>
      <c r="L277" s="181" t="str">
        <f t="shared" ca="1" si="22"/>
        <v/>
      </c>
      <c r="M277" s="176" t="str">
        <f ca="1">IF(SUMIF(Pharmaceuticals!$C:$C,$B277,Pharmaceuticals!BG:BG)+SUMIF('Health Products &amp; Equipment'!$C:$C,$B277,'Health Products &amp; Equipment'!BG:BG)+SUMIF('Other Pharma &amp; Health Products'!$C:$C,$B277,'Other Pharma &amp; Health Products'!BG:BG)+SUMIF('PSM Costs'!$C:$C,$B277,'PSM Costs'!BG:BG)&gt;0,SUMIF(Pharmaceuticals!$C:$C,$B277,Pharmaceuticals!BG:BG)+SUMIF('Health Products &amp; Equipment'!$C:$C,$B277,'Health Products &amp; Equipment'!BG:BG)+SUMIF('Other Pharma &amp; Health Products'!$C:$C,$B277,'Other Pharma &amp; Health Products'!BG:BG)+SUMIF('PSM Costs'!$C:$C,$B277,'PSM Costs'!BG:BG),"")</f>
        <v/>
      </c>
      <c r="N277" s="176" t="str">
        <f ca="1">IF(SUMIF(Pharmaceuticals!$C:$C,$B277,Pharmaceuticals!BH:BH)+SUMIF('Health Products &amp; Equipment'!$C:$C,$B277,'Health Products &amp; Equipment'!BH:BH)+SUMIF('Other Pharma &amp; Health Products'!$C:$C,$B277,'Other Pharma &amp; Health Products'!BH:BH)+SUMIF('PSM Costs'!$C:$C,$B277,'PSM Costs'!BH:BH)&gt;0,SUMIF(Pharmaceuticals!$C:$C,$B277,Pharmaceuticals!BH:BH)+SUMIF('Health Products &amp; Equipment'!$C:$C,$B277,'Health Products &amp; Equipment'!BH:BH)+SUMIF('Other Pharma &amp; Health Products'!$C:$C,$B277,'Other Pharma &amp; Health Products'!BH:BH)+SUMIF('PSM Costs'!$C:$C,$B277,'PSM Costs'!BH:BH),"")</f>
        <v/>
      </c>
      <c r="O277" s="182" t="str">
        <f t="shared" ca="1" si="23"/>
        <v/>
      </c>
      <c r="P277" s="123" t="str">
        <f ca="1">IF(SUMIF(Pharmaceuticals!$C:$C,$B277,Pharmaceuticals!BT:BT)+SUMIF('Health Products &amp; Equipment'!$C:$C,$B277,'Health Products &amp; Equipment'!BT:BT)+SUMIF('Other Pharma &amp; Health Products'!$C:$C,$B277,'Other Pharma &amp; Health Products'!BT:BT)+SUMIF('PSM Costs'!$C:$C,$B277,'PSM Costs'!BT:BT)&gt;0,SUMIF(Pharmaceuticals!$C:$C,$B277,Pharmaceuticals!BT:BT)+SUMIF('Health Products &amp; Equipment'!$C:$C,$B277,'Health Products &amp; Equipment'!BT:BT)+SUMIF('Other Pharma &amp; Health Products'!$C:$C,$B277,'Other Pharma &amp; Health Products'!BT:BT)+SUMIF('PSM Costs'!$C:$C,$B277,'PSM Costs'!BT:BT),"")</f>
        <v/>
      </c>
      <c r="Q277" s="123" t="str">
        <f ca="1">IF(SUMIF(Pharmaceuticals!$C:$C,$B277,Pharmaceuticals!BU:BU)+SUMIF('Health Products &amp; Equipment'!$C:$C,$B277,'Health Products &amp; Equipment'!BU:BU)+SUMIF('Other Pharma &amp; Health Products'!$C:$C,$B277,'Other Pharma &amp; Health Products'!BU:BU)+SUMIF('PSM Costs'!$C:$C,$B277,'PSM Costs'!BU:BU)&gt;0,SUMIF(Pharmaceuticals!$C:$C,$B277,Pharmaceuticals!BU:BU)+SUMIF('Health Products &amp; Equipment'!$C:$C,$B277,'Health Products &amp; Equipment'!BU:BU)+SUMIF('Other Pharma &amp; Health Products'!$C:$C,$B277,'Other Pharma &amp; Health Products'!BU:BU)+SUMIF('PSM Costs'!$C:$C,$B277,'PSM Costs'!BU:BU),"")</f>
        <v/>
      </c>
      <c r="R277" s="176" t="str">
        <f t="shared" ca="1" si="24"/>
        <v/>
      </c>
    </row>
    <row r="278" spans="1:18" ht="13.5" hidden="1" customHeight="1" x14ac:dyDescent="0.2">
      <c r="A278" s="107">
        <v>271</v>
      </c>
      <c r="B278" s="107" t="str">
        <f ca="1">IFERROR(VLOOKUP(A278,'Rank unique CI-Prod-Spec'!I:J,2,FALSE),"")</f>
        <v/>
      </c>
      <c r="C278" s="122" t="str">
        <f ca="1">IFERROR(VLOOKUP(LEFT(B278,FIND("--",B278)-1),CatCostInp!D:E,2,FALSE),"")</f>
        <v/>
      </c>
      <c r="D278" s="122" t="str">
        <f ca="1">IFERROR(INDIRECT(ADDRESS(MATCH(VALUE(MID(B278,FIND("--",B278)+2,FIND("---",B278)-FIND("--",B278)-2)),CatProd!G:G,0),2,1,1,"CatProd")),"")</f>
        <v/>
      </c>
      <c r="E278" s="122" t="str">
        <f ca="1">IFERROR(INDIRECT(ADDRESS(MATCH(VALUE(RIGHT(B278,LEN(B278)-FIND("---",B278)-2)),CatProdSpec!I:I,0),3,1,1,"CatProdSpec")),"")</f>
        <v/>
      </c>
      <c r="F278" s="181" t="str">
        <f t="shared" ca="1" si="20"/>
        <v/>
      </c>
      <c r="G278" s="176" t="str">
        <f ca="1">IF(SUMIF(Pharmaceuticals!$C:$C,$B278,Pharmaceuticals!AG:AG)+SUMIF('Health Products &amp; Equipment'!$C:$C,$B278,'Health Products &amp; Equipment'!AG:AG)+SUMIF('Other Pharma &amp; Health Products'!$C:$C,$B278,'Other Pharma &amp; Health Products'!AG:AG)+SUMIF('PSM Costs'!$C:$C,$B278,'PSM Costs'!AG:AG)&gt;0,SUMIF(Pharmaceuticals!$C:$C,$B278,Pharmaceuticals!AG:AG)+SUMIF('Health Products &amp; Equipment'!$C:$C,$B278,'Health Products &amp; Equipment'!AG:AG)+SUMIF('Other Pharma &amp; Health Products'!$C:$C,$B278,'Other Pharma &amp; Health Products'!AG:AG)+SUMIF('PSM Costs'!$C:$C,$B278,'PSM Costs'!AG:AG),"")</f>
        <v/>
      </c>
      <c r="H278" s="176" t="str">
        <f ca="1">IF(SUMIF(Pharmaceuticals!$C:$C,$B278,Pharmaceuticals!AH:AH)+SUMIF('Health Products &amp; Equipment'!$C:$C,$B278,'Health Products &amp; Equipment'!AH:AH)+SUMIF('Other Pharma &amp; Health Products'!$C:$C,$B278,'Other Pharma &amp; Health Products'!AH:AH)+SUMIF('PSM Costs'!$C:$C,$B278,'PSM Costs'!AH:AH)&gt;0,SUMIF(Pharmaceuticals!$C:$C,$B278,Pharmaceuticals!AH:AH)+SUMIF('Health Products &amp; Equipment'!$C:$C,$B278,'Health Products &amp; Equipment'!AH:AH)+SUMIF('Other Pharma &amp; Health Products'!$C:$C,$B278,'Other Pharma &amp; Health Products'!AH:AH)+SUMIF('PSM Costs'!$C:$C,$B278,'PSM Costs'!AH:AH),"")</f>
        <v/>
      </c>
      <c r="I278" s="182" t="str">
        <f t="shared" ca="1" si="21"/>
        <v/>
      </c>
      <c r="J278" s="123" t="str">
        <f ca="1">IF(SUMIF(Pharmaceuticals!$C:$C,$B278,Pharmaceuticals!AT:AT)+SUMIF('Health Products &amp; Equipment'!$C:$C,$B278,'Health Products &amp; Equipment'!AT:AT)+SUMIF('Other Pharma &amp; Health Products'!$C:$C,$B278,'Other Pharma &amp; Health Products'!AT:AT)+SUMIF('PSM Costs'!$C:$C,$B278,'PSM Costs'!AT:AT)&gt;0,SUMIF(Pharmaceuticals!$C:$C,$B278,Pharmaceuticals!AT:AT)+SUMIF('Health Products &amp; Equipment'!$C:$C,$B278,'Health Products &amp; Equipment'!AT:AT)+SUMIF('Other Pharma &amp; Health Products'!$C:$C,$B278,'Other Pharma &amp; Health Products'!AT:AT)+SUMIF('PSM Costs'!$C:$C,$B278,'PSM Costs'!AT:AT),"")</f>
        <v/>
      </c>
      <c r="K278" s="123" t="str">
        <f ca="1">IF(SUMIF(Pharmaceuticals!$C:$C,$B278,Pharmaceuticals!AU:AU)+SUMIF('Health Products &amp; Equipment'!$C:$C,$B278,'Health Products &amp; Equipment'!AU:AU)+SUMIF('Other Pharma &amp; Health Products'!$C:$C,$B278,'Other Pharma &amp; Health Products'!AU:AU)+SUMIF('PSM Costs'!$C:$C,$B278,'PSM Costs'!AU:AU)&gt;0,SUMIF(Pharmaceuticals!$C:$C,$B278,Pharmaceuticals!AU:AU)+SUMIF('Health Products &amp; Equipment'!$C:$C,$B278,'Health Products &amp; Equipment'!AU:AU)+SUMIF('Other Pharma &amp; Health Products'!$C:$C,$B278,'Other Pharma &amp; Health Products'!AU:AU)+SUMIF('PSM Costs'!$C:$C,$B278,'PSM Costs'!AU:AU),"")</f>
        <v/>
      </c>
      <c r="L278" s="181" t="str">
        <f t="shared" ca="1" si="22"/>
        <v/>
      </c>
      <c r="M278" s="176" t="str">
        <f ca="1">IF(SUMIF(Pharmaceuticals!$C:$C,$B278,Pharmaceuticals!BG:BG)+SUMIF('Health Products &amp; Equipment'!$C:$C,$B278,'Health Products &amp; Equipment'!BG:BG)+SUMIF('Other Pharma &amp; Health Products'!$C:$C,$B278,'Other Pharma &amp; Health Products'!BG:BG)+SUMIF('PSM Costs'!$C:$C,$B278,'PSM Costs'!BG:BG)&gt;0,SUMIF(Pharmaceuticals!$C:$C,$B278,Pharmaceuticals!BG:BG)+SUMIF('Health Products &amp; Equipment'!$C:$C,$B278,'Health Products &amp; Equipment'!BG:BG)+SUMIF('Other Pharma &amp; Health Products'!$C:$C,$B278,'Other Pharma &amp; Health Products'!BG:BG)+SUMIF('PSM Costs'!$C:$C,$B278,'PSM Costs'!BG:BG),"")</f>
        <v/>
      </c>
      <c r="N278" s="176" t="str">
        <f ca="1">IF(SUMIF(Pharmaceuticals!$C:$C,$B278,Pharmaceuticals!BH:BH)+SUMIF('Health Products &amp; Equipment'!$C:$C,$B278,'Health Products &amp; Equipment'!BH:BH)+SUMIF('Other Pharma &amp; Health Products'!$C:$C,$B278,'Other Pharma &amp; Health Products'!BH:BH)+SUMIF('PSM Costs'!$C:$C,$B278,'PSM Costs'!BH:BH)&gt;0,SUMIF(Pharmaceuticals!$C:$C,$B278,Pharmaceuticals!BH:BH)+SUMIF('Health Products &amp; Equipment'!$C:$C,$B278,'Health Products &amp; Equipment'!BH:BH)+SUMIF('Other Pharma &amp; Health Products'!$C:$C,$B278,'Other Pharma &amp; Health Products'!BH:BH)+SUMIF('PSM Costs'!$C:$C,$B278,'PSM Costs'!BH:BH),"")</f>
        <v/>
      </c>
      <c r="O278" s="182" t="str">
        <f t="shared" ca="1" si="23"/>
        <v/>
      </c>
      <c r="P278" s="123" t="str">
        <f ca="1">IF(SUMIF(Pharmaceuticals!$C:$C,$B278,Pharmaceuticals!BT:BT)+SUMIF('Health Products &amp; Equipment'!$C:$C,$B278,'Health Products &amp; Equipment'!BT:BT)+SUMIF('Other Pharma &amp; Health Products'!$C:$C,$B278,'Other Pharma &amp; Health Products'!BT:BT)+SUMIF('PSM Costs'!$C:$C,$B278,'PSM Costs'!BT:BT)&gt;0,SUMIF(Pharmaceuticals!$C:$C,$B278,Pharmaceuticals!BT:BT)+SUMIF('Health Products &amp; Equipment'!$C:$C,$B278,'Health Products &amp; Equipment'!BT:BT)+SUMIF('Other Pharma &amp; Health Products'!$C:$C,$B278,'Other Pharma &amp; Health Products'!BT:BT)+SUMIF('PSM Costs'!$C:$C,$B278,'PSM Costs'!BT:BT),"")</f>
        <v/>
      </c>
      <c r="Q278" s="123" t="str">
        <f ca="1">IF(SUMIF(Pharmaceuticals!$C:$C,$B278,Pharmaceuticals!BU:BU)+SUMIF('Health Products &amp; Equipment'!$C:$C,$B278,'Health Products &amp; Equipment'!BU:BU)+SUMIF('Other Pharma &amp; Health Products'!$C:$C,$B278,'Other Pharma &amp; Health Products'!BU:BU)+SUMIF('PSM Costs'!$C:$C,$B278,'PSM Costs'!BU:BU)&gt;0,SUMIF(Pharmaceuticals!$C:$C,$B278,Pharmaceuticals!BU:BU)+SUMIF('Health Products &amp; Equipment'!$C:$C,$B278,'Health Products &amp; Equipment'!BU:BU)+SUMIF('Other Pharma &amp; Health Products'!$C:$C,$B278,'Other Pharma &amp; Health Products'!BU:BU)+SUMIF('PSM Costs'!$C:$C,$B278,'PSM Costs'!BU:BU),"")</f>
        <v/>
      </c>
      <c r="R278" s="176" t="str">
        <f t="shared" ca="1" si="24"/>
        <v/>
      </c>
    </row>
    <row r="279" spans="1:18" ht="13.5" hidden="1" customHeight="1" x14ac:dyDescent="0.2">
      <c r="A279" s="107">
        <v>272</v>
      </c>
      <c r="B279" s="107" t="str">
        <f ca="1">IFERROR(VLOOKUP(A279,'Rank unique CI-Prod-Spec'!I:J,2,FALSE),"")</f>
        <v/>
      </c>
      <c r="C279" s="122" t="str">
        <f ca="1">IFERROR(VLOOKUP(LEFT(B279,FIND("--",B279)-1),CatCostInp!D:E,2,FALSE),"")</f>
        <v/>
      </c>
      <c r="D279" s="122" t="str">
        <f ca="1">IFERROR(INDIRECT(ADDRESS(MATCH(VALUE(MID(B279,FIND("--",B279)+2,FIND("---",B279)-FIND("--",B279)-2)),CatProd!G:G,0),2,1,1,"CatProd")),"")</f>
        <v/>
      </c>
      <c r="E279" s="122" t="str">
        <f ca="1">IFERROR(INDIRECT(ADDRESS(MATCH(VALUE(RIGHT(B279,LEN(B279)-FIND("---",B279)-2)),CatProdSpec!I:I,0),3,1,1,"CatProdSpec")),"")</f>
        <v/>
      </c>
      <c r="F279" s="181" t="str">
        <f t="shared" ca="1" si="20"/>
        <v/>
      </c>
      <c r="G279" s="176" t="str">
        <f ca="1">IF(SUMIF(Pharmaceuticals!$C:$C,$B279,Pharmaceuticals!AG:AG)+SUMIF('Health Products &amp; Equipment'!$C:$C,$B279,'Health Products &amp; Equipment'!AG:AG)+SUMIF('Other Pharma &amp; Health Products'!$C:$C,$B279,'Other Pharma &amp; Health Products'!AG:AG)+SUMIF('PSM Costs'!$C:$C,$B279,'PSM Costs'!AG:AG)&gt;0,SUMIF(Pharmaceuticals!$C:$C,$B279,Pharmaceuticals!AG:AG)+SUMIF('Health Products &amp; Equipment'!$C:$C,$B279,'Health Products &amp; Equipment'!AG:AG)+SUMIF('Other Pharma &amp; Health Products'!$C:$C,$B279,'Other Pharma &amp; Health Products'!AG:AG)+SUMIF('PSM Costs'!$C:$C,$B279,'PSM Costs'!AG:AG),"")</f>
        <v/>
      </c>
      <c r="H279" s="176" t="str">
        <f ca="1">IF(SUMIF(Pharmaceuticals!$C:$C,$B279,Pharmaceuticals!AH:AH)+SUMIF('Health Products &amp; Equipment'!$C:$C,$B279,'Health Products &amp; Equipment'!AH:AH)+SUMIF('Other Pharma &amp; Health Products'!$C:$C,$B279,'Other Pharma &amp; Health Products'!AH:AH)+SUMIF('PSM Costs'!$C:$C,$B279,'PSM Costs'!AH:AH)&gt;0,SUMIF(Pharmaceuticals!$C:$C,$B279,Pharmaceuticals!AH:AH)+SUMIF('Health Products &amp; Equipment'!$C:$C,$B279,'Health Products &amp; Equipment'!AH:AH)+SUMIF('Other Pharma &amp; Health Products'!$C:$C,$B279,'Other Pharma &amp; Health Products'!AH:AH)+SUMIF('PSM Costs'!$C:$C,$B279,'PSM Costs'!AH:AH),"")</f>
        <v/>
      </c>
      <c r="I279" s="182" t="str">
        <f t="shared" ca="1" si="21"/>
        <v/>
      </c>
      <c r="J279" s="123" t="str">
        <f ca="1">IF(SUMIF(Pharmaceuticals!$C:$C,$B279,Pharmaceuticals!AT:AT)+SUMIF('Health Products &amp; Equipment'!$C:$C,$B279,'Health Products &amp; Equipment'!AT:AT)+SUMIF('Other Pharma &amp; Health Products'!$C:$C,$B279,'Other Pharma &amp; Health Products'!AT:AT)+SUMIF('PSM Costs'!$C:$C,$B279,'PSM Costs'!AT:AT)&gt;0,SUMIF(Pharmaceuticals!$C:$C,$B279,Pharmaceuticals!AT:AT)+SUMIF('Health Products &amp; Equipment'!$C:$C,$B279,'Health Products &amp; Equipment'!AT:AT)+SUMIF('Other Pharma &amp; Health Products'!$C:$C,$B279,'Other Pharma &amp; Health Products'!AT:AT)+SUMIF('PSM Costs'!$C:$C,$B279,'PSM Costs'!AT:AT),"")</f>
        <v/>
      </c>
      <c r="K279" s="123" t="str">
        <f ca="1">IF(SUMIF(Pharmaceuticals!$C:$C,$B279,Pharmaceuticals!AU:AU)+SUMIF('Health Products &amp; Equipment'!$C:$C,$B279,'Health Products &amp; Equipment'!AU:AU)+SUMIF('Other Pharma &amp; Health Products'!$C:$C,$B279,'Other Pharma &amp; Health Products'!AU:AU)+SUMIF('PSM Costs'!$C:$C,$B279,'PSM Costs'!AU:AU)&gt;0,SUMIF(Pharmaceuticals!$C:$C,$B279,Pharmaceuticals!AU:AU)+SUMIF('Health Products &amp; Equipment'!$C:$C,$B279,'Health Products &amp; Equipment'!AU:AU)+SUMIF('Other Pharma &amp; Health Products'!$C:$C,$B279,'Other Pharma &amp; Health Products'!AU:AU)+SUMIF('PSM Costs'!$C:$C,$B279,'PSM Costs'!AU:AU),"")</f>
        <v/>
      </c>
      <c r="L279" s="181" t="str">
        <f t="shared" ca="1" si="22"/>
        <v/>
      </c>
      <c r="M279" s="176" t="str">
        <f ca="1">IF(SUMIF(Pharmaceuticals!$C:$C,$B279,Pharmaceuticals!BG:BG)+SUMIF('Health Products &amp; Equipment'!$C:$C,$B279,'Health Products &amp; Equipment'!BG:BG)+SUMIF('Other Pharma &amp; Health Products'!$C:$C,$B279,'Other Pharma &amp; Health Products'!BG:BG)+SUMIF('PSM Costs'!$C:$C,$B279,'PSM Costs'!BG:BG)&gt;0,SUMIF(Pharmaceuticals!$C:$C,$B279,Pharmaceuticals!BG:BG)+SUMIF('Health Products &amp; Equipment'!$C:$C,$B279,'Health Products &amp; Equipment'!BG:BG)+SUMIF('Other Pharma &amp; Health Products'!$C:$C,$B279,'Other Pharma &amp; Health Products'!BG:BG)+SUMIF('PSM Costs'!$C:$C,$B279,'PSM Costs'!BG:BG),"")</f>
        <v/>
      </c>
      <c r="N279" s="176" t="str">
        <f ca="1">IF(SUMIF(Pharmaceuticals!$C:$C,$B279,Pharmaceuticals!BH:BH)+SUMIF('Health Products &amp; Equipment'!$C:$C,$B279,'Health Products &amp; Equipment'!BH:BH)+SUMIF('Other Pharma &amp; Health Products'!$C:$C,$B279,'Other Pharma &amp; Health Products'!BH:BH)+SUMIF('PSM Costs'!$C:$C,$B279,'PSM Costs'!BH:BH)&gt;0,SUMIF(Pharmaceuticals!$C:$C,$B279,Pharmaceuticals!BH:BH)+SUMIF('Health Products &amp; Equipment'!$C:$C,$B279,'Health Products &amp; Equipment'!BH:BH)+SUMIF('Other Pharma &amp; Health Products'!$C:$C,$B279,'Other Pharma &amp; Health Products'!BH:BH)+SUMIF('PSM Costs'!$C:$C,$B279,'PSM Costs'!BH:BH),"")</f>
        <v/>
      </c>
      <c r="O279" s="182" t="str">
        <f t="shared" ca="1" si="23"/>
        <v/>
      </c>
      <c r="P279" s="123" t="str">
        <f ca="1">IF(SUMIF(Pharmaceuticals!$C:$C,$B279,Pharmaceuticals!BT:BT)+SUMIF('Health Products &amp; Equipment'!$C:$C,$B279,'Health Products &amp; Equipment'!BT:BT)+SUMIF('Other Pharma &amp; Health Products'!$C:$C,$B279,'Other Pharma &amp; Health Products'!BT:BT)+SUMIF('PSM Costs'!$C:$C,$B279,'PSM Costs'!BT:BT)&gt;0,SUMIF(Pharmaceuticals!$C:$C,$B279,Pharmaceuticals!BT:BT)+SUMIF('Health Products &amp; Equipment'!$C:$C,$B279,'Health Products &amp; Equipment'!BT:BT)+SUMIF('Other Pharma &amp; Health Products'!$C:$C,$B279,'Other Pharma &amp; Health Products'!BT:BT)+SUMIF('PSM Costs'!$C:$C,$B279,'PSM Costs'!BT:BT),"")</f>
        <v/>
      </c>
      <c r="Q279" s="123" t="str">
        <f ca="1">IF(SUMIF(Pharmaceuticals!$C:$C,$B279,Pharmaceuticals!BU:BU)+SUMIF('Health Products &amp; Equipment'!$C:$C,$B279,'Health Products &amp; Equipment'!BU:BU)+SUMIF('Other Pharma &amp; Health Products'!$C:$C,$B279,'Other Pharma &amp; Health Products'!BU:BU)+SUMIF('PSM Costs'!$C:$C,$B279,'PSM Costs'!BU:BU)&gt;0,SUMIF(Pharmaceuticals!$C:$C,$B279,Pharmaceuticals!BU:BU)+SUMIF('Health Products &amp; Equipment'!$C:$C,$B279,'Health Products &amp; Equipment'!BU:BU)+SUMIF('Other Pharma &amp; Health Products'!$C:$C,$B279,'Other Pharma &amp; Health Products'!BU:BU)+SUMIF('PSM Costs'!$C:$C,$B279,'PSM Costs'!BU:BU),"")</f>
        <v/>
      </c>
      <c r="R279" s="176" t="str">
        <f t="shared" ca="1" si="24"/>
        <v/>
      </c>
    </row>
    <row r="280" spans="1:18" ht="13.5" hidden="1" customHeight="1" x14ac:dyDescent="0.2">
      <c r="A280" s="107">
        <v>273</v>
      </c>
      <c r="B280" s="107" t="str">
        <f ca="1">IFERROR(VLOOKUP(A280,'Rank unique CI-Prod-Spec'!I:J,2,FALSE),"")</f>
        <v/>
      </c>
      <c r="C280" s="122" t="str">
        <f ca="1">IFERROR(VLOOKUP(LEFT(B280,FIND("--",B280)-1),CatCostInp!D:E,2,FALSE),"")</f>
        <v/>
      </c>
      <c r="D280" s="122" t="str">
        <f ca="1">IFERROR(INDIRECT(ADDRESS(MATCH(VALUE(MID(B280,FIND("--",B280)+2,FIND("---",B280)-FIND("--",B280)-2)),CatProd!G:G,0),2,1,1,"CatProd")),"")</f>
        <v/>
      </c>
      <c r="E280" s="122" t="str">
        <f ca="1">IFERROR(INDIRECT(ADDRESS(MATCH(VALUE(RIGHT(B280,LEN(B280)-FIND("---",B280)-2)),CatProdSpec!I:I,0),3,1,1,"CatProdSpec")),"")</f>
        <v/>
      </c>
      <c r="F280" s="181" t="str">
        <f t="shared" ca="1" si="20"/>
        <v/>
      </c>
      <c r="G280" s="176" t="str">
        <f ca="1">IF(SUMIF(Pharmaceuticals!$C:$C,$B280,Pharmaceuticals!AG:AG)+SUMIF('Health Products &amp; Equipment'!$C:$C,$B280,'Health Products &amp; Equipment'!AG:AG)+SUMIF('Other Pharma &amp; Health Products'!$C:$C,$B280,'Other Pharma &amp; Health Products'!AG:AG)+SUMIF('PSM Costs'!$C:$C,$B280,'PSM Costs'!AG:AG)&gt;0,SUMIF(Pharmaceuticals!$C:$C,$B280,Pharmaceuticals!AG:AG)+SUMIF('Health Products &amp; Equipment'!$C:$C,$B280,'Health Products &amp; Equipment'!AG:AG)+SUMIF('Other Pharma &amp; Health Products'!$C:$C,$B280,'Other Pharma &amp; Health Products'!AG:AG)+SUMIF('PSM Costs'!$C:$C,$B280,'PSM Costs'!AG:AG),"")</f>
        <v/>
      </c>
      <c r="H280" s="176" t="str">
        <f ca="1">IF(SUMIF(Pharmaceuticals!$C:$C,$B280,Pharmaceuticals!AH:AH)+SUMIF('Health Products &amp; Equipment'!$C:$C,$B280,'Health Products &amp; Equipment'!AH:AH)+SUMIF('Other Pharma &amp; Health Products'!$C:$C,$B280,'Other Pharma &amp; Health Products'!AH:AH)+SUMIF('PSM Costs'!$C:$C,$B280,'PSM Costs'!AH:AH)&gt;0,SUMIF(Pharmaceuticals!$C:$C,$B280,Pharmaceuticals!AH:AH)+SUMIF('Health Products &amp; Equipment'!$C:$C,$B280,'Health Products &amp; Equipment'!AH:AH)+SUMIF('Other Pharma &amp; Health Products'!$C:$C,$B280,'Other Pharma &amp; Health Products'!AH:AH)+SUMIF('PSM Costs'!$C:$C,$B280,'PSM Costs'!AH:AH),"")</f>
        <v/>
      </c>
      <c r="I280" s="182" t="str">
        <f t="shared" ca="1" si="21"/>
        <v/>
      </c>
      <c r="J280" s="123" t="str">
        <f ca="1">IF(SUMIF(Pharmaceuticals!$C:$C,$B280,Pharmaceuticals!AT:AT)+SUMIF('Health Products &amp; Equipment'!$C:$C,$B280,'Health Products &amp; Equipment'!AT:AT)+SUMIF('Other Pharma &amp; Health Products'!$C:$C,$B280,'Other Pharma &amp; Health Products'!AT:AT)+SUMIF('PSM Costs'!$C:$C,$B280,'PSM Costs'!AT:AT)&gt;0,SUMIF(Pharmaceuticals!$C:$C,$B280,Pharmaceuticals!AT:AT)+SUMIF('Health Products &amp; Equipment'!$C:$C,$B280,'Health Products &amp; Equipment'!AT:AT)+SUMIF('Other Pharma &amp; Health Products'!$C:$C,$B280,'Other Pharma &amp; Health Products'!AT:AT)+SUMIF('PSM Costs'!$C:$C,$B280,'PSM Costs'!AT:AT),"")</f>
        <v/>
      </c>
      <c r="K280" s="123" t="str">
        <f ca="1">IF(SUMIF(Pharmaceuticals!$C:$C,$B280,Pharmaceuticals!AU:AU)+SUMIF('Health Products &amp; Equipment'!$C:$C,$B280,'Health Products &amp; Equipment'!AU:AU)+SUMIF('Other Pharma &amp; Health Products'!$C:$C,$B280,'Other Pharma &amp; Health Products'!AU:AU)+SUMIF('PSM Costs'!$C:$C,$B280,'PSM Costs'!AU:AU)&gt;0,SUMIF(Pharmaceuticals!$C:$C,$B280,Pharmaceuticals!AU:AU)+SUMIF('Health Products &amp; Equipment'!$C:$C,$B280,'Health Products &amp; Equipment'!AU:AU)+SUMIF('Other Pharma &amp; Health Products'!$C:$C,$B280,'Other Pharma &amp; Health Products'!AU:AU)+SUMIF('PSM Costs'!$C:$C,$B280,'PSM Costs'!AU:AU),"")</f>
        <v/>
      </c>
      <c r="L280" s="181" t="str">
        <f t="shared" ca="1" si="22"/>
        <v/>
      </c>
      <c r="M280" s="176" t="str">
        <f ca="1">IF(SUMIF(Pharmaceuticals!$C:$C,$B280,Pharmaceuticals!BG:BG)+SUMIF('Health Products &amp; Equipment'!$C:$C,$B280,'Health Products &amp; Equipment'!BG:BG)+SUMIF('Other Pharma &amp; Health Products'!$C:$C,$B280,'Other Pharma &amp; Health Products'!BG:BG)+SUMIF('PSM Costs'!$C:$C,$B280,'PSM Costs'!BG:BG)&gt;0,SUMIF(Pharmaceuticals!$C:$C,$B280,Pharmaceuticals!BG:BG)+SUMIF('Health Products &amp; Equipment'!$C:$C,$B280,'Health Products &amp; Equipment'!BG:BG)+SUMIF('Other Pharma &amp; Health Products'!$C:$C,$B280,'Other Pharma &amp; Health Products'!BG:BG)+SUMIF('PSM Costs'!$C:$C,$B280,'PSM Costs'!BG:BG),"")</f>
        <v/>
      </c>
      <c r="N280" s="176" t="str">
        <f ca="1">IF(SUMIF(Pharmaceuticals!$C:$C,$B280,Pharmaceuticals!BH:BH)+SUMIF('Health Products &amp; Equipment'!$C:$C,$B280,'Health Products &amp; Equipment'!BH:BH)+SUMIF('Other Pharma &amp; Health Products'!$C:$C,$B280,'Other Pharma &amp; Health Products'!BH:BH)+SUMIF('PSM Costs'!$C:$C,$B280,'PSM Costs'!BH:BH)&gt;0,SUMIF(Pharmaceuticals!$C:$C,$B280,Pharmaceuticals!BH:BH)+SUMIF('Health Products &amp; Equipment'!$C:$C,$B280,'Health Products &amp; Equipment'!BH:BH)+SUMIF('Other Pharma &amp; Health Products'!$C:$C,$B280,'Other Pharma &amp; Health Products'!BH:BH)+SUMIF('PSM Costs'!$C:$C,$B280,'PSM Costs'!BH:BH),"")</f>
        <v/>
      </c>
      <c r="O280" s="182" t="str">
        <f t="shared" ca="1" si="23"/>
        <v/>
      </c>
      <c r="P280" s="123" t="str">
        <f ca="1">IF(SUMIF(Pharmaceuticals!$C:$C,$B280,Pharmaceuticals!BT:BT)+SUMIF('Health Products &amp; Equipment'!$C:$C,$B280,'Health Products &amp; Equipment'!BT:BT)+SUMIF('Other Pharma &amp; Health Products'!$C:$C,$B280,'Other Pharma &amp; Health Products'!BT:BT)+SUMIF('PSM Costs'!$C:$C,$B280,'PSM Costs'!BT:BT)&gt;0,SUMIF(Pharmaceuticals!$C:$C,$B280,Pharmaceuticals!BT:BT)+SUMIF('Health Products &amp; Equipment'!$C:$C,$B280,'Health Products &amp; Equipment'!BT:BT)+SUMIF('Other Pharma &amp; Health Products'!$C:$C,$B280,'Other Pharma &amp; Health Products'!BT:BT)+SUMIF('PSM Costs'!$C:$C,$B280,'PSM Costs'!BT:BT),"")</f>
        <v/>
      </c>
      <c r="Q280" s="123" t="str">
        <f ca="1">IF(SUMIF(Pharmaceuticals!$C:$C,$B280,Pharmaceuticals!BU:BU)+SUMIF('Health Products &amp; Equipment'!$C:$C,$B280,'Health Products &amp; Equipment'!BU:BU)+SUMIF('Other Pharma &amp; Health Products'!$C:$C,$B280,'Other Pharma &amp; Health Products'!BU:BU)+SUMIF('PSM Costs'!$C:$C,$B280,'PSM Costs'!BU:BU)&gt;0,SUMIF(Pharmaceuticals!$C:$C,$B280,Pharmaceuticals!BU:BU)+SUMIF('Health Products &amp; Equipment'!$C:$C,$B280,'Health Products &amp; Equipment'!BU:BU)+SUMIF('Other Pharma &amp; Health Products'!$C:$C,$B280,'Other Pharma &amp; Health Products'!BU:BU)+SUMIF('PSM Costs'!$C:$C,$B280,'PSM Costs'!BU:BU),"")</f>
        <v/>
      </c>
      <c r="R280" s="176" t="str">
        <f t="shared" ca="1" si="24"/>
        <v/>
      </c>
    </row>
    <row r="281" spans="1:18" ht="13.5" hidden="1" customHeight="1" x14ac:dyDescent="0.2">
      <c r="A281" s="107">
        <v>274</v>
      </c>
      <c r="B281" s="107" t="str">
        <f ca="1">IFERROR(VLOOKUP(A281,'Rank unique CI-Prod-Spec'!I:J,2,FALSE),"")</f>
        <v/>
      </c>
      <c r="C281" s="122" t="str">
        <f ca="1">IFERROR(VLOOKUP(LEFT(B281,FIND("--",B281)-1),CatCostInp!D:E,2,FALSE),"")</f>
        <v/>
      </c>
      <c r="D281" s="122" t="str">
        <f ca="1">IFERROR(INDIRECT(ADDRESS(MATCH(VALUE(MID(B281,FIND("--",B281)+2,FIND("---",B281)-FIND("--",B281)-2)),CatProd!G:G,0),2,1,1,"CatProd")),"")</f>
        <v/>
      </c>
      <c r="E281" s="122" t="str">
        <f ca="1">IFERROR(INDIRECT(ADDRESS(MATCH(VALUE(RIGHT(B281,LEN(B281)-FIND("---",B281)-2)),CatProdSpec!I:I,0),3,1,1,"CatProdSpec")),"")</f>
        <v/>
      </c>
      <c r="F281" s="181" t="str">
        <f t="shared" ca="1" si="20"/>
        <v/>
      </c>
      <c r="G281" s="176" t="str">
        <f ca="1">IF(SUMIF(Pharmaceuticals!$C:$C,$B281,Pharmaceuticals!AG:AG)+SUMIF('Health Products &amp; Equipment'!$C:$C,$B281,'Health Products &amp; Equipment'!AG:AG)+SUMIF('Other Pharma &amp; Health Products'!$C:$C,$B281,'Other Pharma &amp; Health Products'!AG:AG)+SUMIF('PSM Costs'!$C:$C,$B281,'PSM Costs'!AG:AG)&gt;0,SUMIF(Pharmaceuticals!$C:$C,$B281,Pharmaceuticals!AG:AG)+SUMIF('Health Products &amp; Equipment'!$C:$C,$B281,'Health Products &amp; Equipment'!AG:AG)+SUMIF('Other Pharma &amp; Health Products'!$C:$C,$B281,'Other Pharma &amp; Health Products'!AG:AG)+SUMIF('PSM Costs'!$C:$C,$B281,'PSM Costs'!AG:AG),"")</f>
        <v/>
      </c>
      <c r="H281" s="176" t="str">
        <f ca="1">IF(SUMIF(Pharmaceuticals!$C:$C,$B281,Pharmaceuticals!AH:AH)+SUMIF('Health Products &amp; Equipment'!$C:$C,$B281,'Health Products &amp; Equipment'!AH:AH)+SUMIF('Other Pharma &amp; Health Products'!$C:$C,$B281,'Other Pharma &amp; Health Products'!AH:AH)+SUMIF('PSM Costs'!$C:$C,$B281,'PSM Costs'!AH:AH)&gt;0,SUMIF(Pharmaceuticals!$C:$C,$B281,Pharmaceuticals!AH:AH)+SUMIF('Health Products &amp; Equipment'!$C:$C,$B281,'Health Products &amp; Equipment'!AH:AH)+SUMIF('Other Pharma &amp; Health Products'!$C:$C,$B281,'Other Pharma &amp; Health Products'!AH:AH)+SUMIF('PSM Costs'!$C:$C,$B281,'PSM Costs'!AH:AH),"")</f>
        <v/>
      </c>
      <c r="I281" s="182" t="str">
        <f t="shared" ca="1" si="21"/>
        <v/>
      </c>
      <c r="J281" s="123" t="str">
        <f ca="1">IF(SUMIF(Pharmaceuticals!$C:$C,$B281,Pharmaceuticals!AT:AT)+SUMIF('Health Products &amp; Equipment'!$C:$C,$B281,'Health Products &amp; Equipment'!AT:AT)+SUMIF('Other Pharma &amp; Health Products'!$C:$C,$B281,'Other Pharma &amp; Health Products'!AT:AT)+SUMIF('PSM Costs'!$C:$C,$B281,'PSM Costs'!AT:AT)&gt;0,SUMIF(Pharmaceuticals!$C:$C,$B281,Pharmaceuticals!AT:AT)+SUMIF('Health Products &amp; Equipment'!$C:$C,$B281,'Health Products &amp; Equipment'!AT:AT)+SUMIF('Other Pharma &amp; Health Products'!$C:$C,$B281,'Other Pharma &amp; Health Products'!AT:AT)+SUMIF('PSM Costs'!$C:$C,$B281,'PSM Costs'!AT:AT),"")</f>
        <v/>
      </c>
      <c r="K281" s="123" t="str">
        <f ca="1">IF(SUMIF(Pharmaceuticals!$C:$C,$B281,Pharmaceuticals!AU:AU)+SUMIF('Health Products &amp; Equipment'!$C:$C,$B281,'Health Products &amp; Equipment'!AU:AU)+SUMIF('Other Pharma &amp; Health Products'!$C:$C,$B281,'Other Pharma &amp; Health Products'!AU:AU)+SUMIF('PSM Costs'!$C:$C,$B281,'PSM Costs'!AU:AU)&gt;0,SUMIF(Pharmaceuticals!$C:$C,$B281,Pharmaceuticals!AU:AU)+SUMIF('Health Products &amp; Equipment'!$C:$C,$B281,'Health Products &amp; Equipment'!AU:AU)+SUMIF('Other Pharma &amp; Health Products'!$C:$C,$B281,'Other Pharma &amp; Health Products'!AU:AU)+SUMIF('PSM Costs'!$C:$C,$B281,'PSM Costs'!AU:AU),"")</f>
        <v/>
      </c>
      <c r="L281" s="181" t="str">
        <f t="shared" ca="1" si="22"/>
        <v/>
      </c>
      <c r="M281" s="176" t="str">
        <f ca="1">IF(SUMIF(Pharmaceuticals!$C:$C,$B281,Pharmaceuticals!BG:BG)+SUMIF('Health Products &amp; Equipment'!$C:$C,$B281,'Health Products &amp; Equipment'!BG:BG)+SUMIF('Other Pharma &amp; Health Products'!$C:$C,$B281,'Other Pharma &amp; Health Products'!BG:BG)+SUMIF('PSM Costs'!$C:$C,$B281,'PSM Costs'!BG:BG)&gt;0,SUMIF(Pharmaceuticals!$C:$C,$B281,Pharmaceuticals!BG:BG)+SUMIF('Health Products &amp; Equipment'!$C:$C,$B281,'Health Products &amp; Equipment'!BG:BG)+SUMIF('Other Pharma &amp; Health Products'!$C:$C,$B281,'Other Pharma &amp; Health Products'!BG:BG)+SUMIF('PSM Costs'!$C:$C,$B281,'PSM Costs'!BG:BG),"")</f>
        <v/>
      </c>
      <c r="N281" s="176" t="str">
        <f ca="1">IF(SUMIF(Pharmaceuticals!$C:$C,$B281,Pharmaceuticals!BH:BH)+SUMIF('Health Products &amp; Equipment'!$C:$C,$B281,'Health Products &amp; Equipment'!BH:BH)+SUMIF('Other Pharma &amp; Health Products'!$C:$C,$B281,'Other Pharma &amp; Health Products'!BH:BH)+SUMIF('PSM Costs'!$C:$C,$B281,'PSM Costs'!BH:BH)&gt;0,SUMIF(Pharmaceuticals!$C:$C,$B281,Pharmaceuticals!BH:BH)+SUMIF('Health Products &amp; Equipment'!$C:$C,$B281,'Health Products &amp; Equipment'!BH:BH)+SUMIF('Other Pharma &amp; Health Products'!$C:$C,$B281,'Other Pharma &amp; Health Products'!BH:BH)+SUMIF('PSM Costs'!$C:$C,$B281,'PSM Costs'!BH:BH),"")</f>
        <v/>
      </c>
      <c r="O281" s="182" t="str">
        <f t="shared" ca="1" si="23"/>
        <v/>
      </c>
      <c r="P281" s="123" t="str">
        <f ca="1">IF(SUMIF(Pharmaceuticals!$C:$C,$B281,Pharmaceuticals!BT:BT)+SUMIF('Health Products &amp; Equipment'!$C:$C,$B281,'Health Products &amp; Equipment'!BT:BT)+SUMIF('Other Pharma &amp; Health Products'!$C:$C,$B281,'Other Pharma &amp; Health Products'!BT:BT)+SUMIF('PSM Costs'!$C:$C,$B281,'PSM Costs'!BT:BT)&gt;0,SUMIF(Pharmaceuticals!$C:$C,$B281,Pharmaceuticals!BT:BT)+SUMIF('Health Products &amp; Equipment'!$C:$C,$B281,'Health Products &amp; Equipment'!BT:BT)+SUMIF('Other Pharma &amp; Health Products'!$C:$C,$B281,'Other Pharma &amp; Health Products'!BT:BT)+SUMIF('PSM Costs'!$C:$C,$B281,'PSM Costs'!BT:BT),"")</f>
        <v/>
      </c>
      <c r="Q281" s="123" t="str">
        <f ca="1">IF(SUMIF(Pharmaceuticals!$C:$C,$B281,Pharmaceuticals!BU:BU)+SUMIF('Health Products &amp; Equipment'!$C:$C,$B281,'Health Products &amp; Equipment'!BU:BU)+SUMIF('Other Pharma &amp; Health Products'!$C:$C,$B281,'Other Pharma &amp; Health Products'!BU:BU)+SUMIF('PSM Costs'!$C:$C,$B281,'PSM Costs'!BU:BU)&gt;0,SUMIF(Pharmaceuticals!$C:$C,$B281,Pharmaceuticals!BU:BU)+SUMIF('Health Products &amp; Equipment'!$C:$C,$B281,'Health Products &amp; Equipment'!BU:BU)+SUMIF('Other Pharma &amp; Health Products'!$C:$C,$B281,'Other Pharma &amp; Health Products'!BU:BU)+SUMIF('PSM Costs'!$C:$C,$B281,'PSM Costs'!BU:BU),"")</f>
        <v/>
      </c>
      <c r="R281" s="176" t="str">
        <f t="shared" ca="1" si="24"/>
        <v/>
      </c>
    </row>
    <row r="282" spans="1:18" ht="13.5" hidden="1" customHeight="1" x14ac:dyDescent="0.2">
      <c r="A282" s="107">
        <v>275</v>
      </c>
      <c r="B282" s="107" t="str">
        <f ca="1">IFERROR(VLOOKUP(A282,'Rank unique CI-Prod-Spec'!I:J,2,FALSE),"")</f>
        <v/>
      </c>
      <c r="C282" s="122" t="str">
        <f ca="1">IFERROR(VLOOKUP(LEFT(B282,FIND("--",B282)-1),CatCostInp!D:E,2,FALSE),"")</f>
        <v/>
      </c>
      <c r="D282" s="122" t="str">
        <f ca="1">IFERROR(INDIRECT(ADDRESS(MATCH(VALUE(MID(B282,FIND("--",B282)+2,FIND("---",B282)-FIND("--",B282)-2)),CatProd!G:G,0),2,1,1,"CatProd")),"")</f>
        <v/>
      </c>
      <c r="E282" s="122" t="str">
        <f ca="1">IFERROR(INDIRECT(ADDRESS(MATCH(VALUE(RIGHT(B282,LEN(B282)-FIND("---",B282)-2)),CatProdSpec!I:I,0),3,1,1,"CatProdSpec")),"")</f>
        <v/>
      </c>
      <c r="F282" s="181" t="str">
        <f t="shared" ca="1" si="20"/>
        <v/>
      </c>
      <c r="G282" s="176" t="str">
        <f ca="1">IF(SUMIF(Pharmaceuticals!$C:$C,$B282,Pharmaceuticals!AG:AG)+SUMIF('Health Products &amp; Equipment'!$C:$C,$B282,'Health Products &amp; Equipment'!AG:AG)+SUMIF('Other Pharma &amp; Health Products'!$C:$C,$B282,'Other Pharma &amp; Health Products'!AG:AG)+SUMIF('PSM Costs'!$C:$C,$B282,'PSM Costs'!AG:AG)&gt;0,SUMIF(Pharmaceuticals!$C:$C,$B282,Pharmaceuticals!AG:AG)+SUMIF('Health Products &amp; Equipment'!$C:$C,$B282,'Health Products &amp; Equipment'!AG:AG)+SUMIF('Other Pharma &amp; Health Products'!$C:$C,$B282,'Other Pharma &amp; Health Products'!AG:AG)+SUMIF('PSM Costs'!$C:$C,$B282,'PSM Costs'!AG:AG),"")</f>
        <v/>
      </c>
      <c r="H282" s="176" t="str">
        <f ca="1">IF(SUMIF(Pharmaceuticals!$C:$C,$B282,Pharmaceuticals!AH:AH)+SUMIF('Health Products &amp; Equipment'!$C:$C,$B282,'Health Products &amp; Equipment'!AH:AH)+SUMIF('Other Pharma &amp; Health Products'!$C:$C,$B282,'Other Pharma &amp; Health Products'!AH:AH)+SUMIF('PSM Costs'!$C:$C,$B282,'PSM Costs'!AH:AH)&gt;0,SUMIF(Pharmaceuticals!$C:$C,$B282,Pharmaceuticals!AH:AH)+SUMIF('Health Products &amp; Equipment'!$C:$C,$B282,'Health Products &amp; Equipment'!AH:AH)+SUMIF('Other Pharma &amp; Health Products'!$C:$C,$B282,'Other Pharma &amp; Health Products'!AH:AH)+SUMIF('PSM Costs'!$C:$C,$B282,'PSM Costs'!AH:AH),"")</f>
        <v/>
      </c>
      <c r="I282" s="182" t="str">
        <f t="shared" ca="1" si="21"/>
        <v/>
      </c>
      <c r="J282" s="123" t="str">
        <f ca="1">IF(SUMIF(Pharmaceuticals!$C:$C,$B282,Pharmaceuticals!AT:AT)+SUMIF('Health Products &amp; Equipment'!$C:$C,$B282,'Health Products &amp; Equipment'!AT:AT)+SUMIF('Other Pharma &amp; Health Products'!$C:$C,$B282,'Other Pharma &amp; Health Products'!AT:AT)+SUMIF('PSM Costs'!$C:$C,$B282,'PSM Costs'!AT:AT)&gt;0,SUMIF(Pharmaceuticals!$C:$C,$B282,Pharmaceuticals!AT:AT)+SUMIF('Health Products &amp; Equipment'!$C:$C,$B282,'Health Products &amp; Equipment'!AT:AT)+SUMIF('Other Pharma &amp; Health Products'!$C:$C,$B282,'Other Pharma &amp; Health Products'!AT:AT)+SUMIF('PSM Costs'!$C:$C,$B282,'PSM Costs'!AT:AT),"")</f>
        <v/>
      </c>
      <c r="K282" s="123" t="str">
        <f ca="1">IF(SUMIF(Pharmaceuticals!$C:$C,$B282,Pharmaceuticals!AU:AU)+SUMIF('Health Products &amp; Equipment'!$C:$C,$B282,'Health Products &amp; Equipment'!AU:AU)+SUMIF('Other Pharma &amp; Health Products'!$C:$C,$B282,'Other Pharma &amp; Health Products'!AU:AU)+SUMIF('PSM Costs'!$C:$C,$B282,'PSM Costs'!AU:AU)&gt;0,SUMIF(Pharmaceuticals!$C:$C,$B282,Pharmaceuticals!AU:AU)+SUMIF('Health Products &amp; Equipment'!$C:$C,$B282,'Health Products &amp; Equipment'!AU:AU)+SUMIF('Other Pharma &amp; Health Products'!$C:$C,$B282,'Other Pharma &amp; Health Products'!AU:AU)+SUMIF('PSM Costs'!$C:$C,$B282,'PSM Costs'!AU:AU),"")</f>
        <v/>
      </c>
      <c r="L282" s="181" t="str">
        <f t="shared" ca="1" si="22"/>
        <v/>
      </c>
      <c r="M282" s="176" t="str">
        <f ca="1">IF(SUMIF(Pharmaceuticals!$C:$C,$B282,Pharmaceuticals!BG:BG)+SUMIF('Health Products &amp; Equipment'!$C:$C,$B282,'Health Products &amp; Equipment'!BG:BG)+SUMIF('Other Pharma &amp; Health Products'!$C:$C,$B282,'Other Pharma &amp; Health Products'!BG:BG)+SUMIF('PSM Costs'!$C:$C,$B282,'PSM Costs'!BG:BG)&gt;0,SUMIF(Pharmaceuticals!$C:$C,$B282,Pharmaceuticals!BG:BG)+SUMIF('Health Products &amp; Equipment'!$C:$C,$B282,'Health Products &amp; Equipment'!BG:BG)+SUMIF('Other Pharma &amp; Health Products'!$C:$C,$B282,'Other Pharma &amp; Health Products'!BG:BG)+SUMIF('PSM Costs'!$C:$C,$B282,'PSM Costs'!BG:BG),"")</f>
        <v/>
      </c>
      <c r="N282" s="176" t="str">
        <f ca="1">IF(SUMIF(Pharmaceuticals!$C:$C,$B282,Pharmaceuticals!BH:BH)+SUMIF('Health Products &amp; Equipment'!$C:$C,$B282,'Health Products &amp; Equipment'!BH:BH)+SUMIF('Other Pharma &amp; Health Products'!$C:$C,$B282,'Other Pharma &amp; Health Products'!BH:BH)+SUMIF('PSM Costs'!$C:$C,$B282,'PSM Costs'!BH:BH)&gt;0,SUMIF(Pharmaceuticals!$C:$C,$B282,Pharmaceuticals!BH:BH)+SUMIF('Health Products &amp; Equipment'!$C:$C,$B282,'Health Products &amp; Equipment'!BH:BH)+SUMIF('Other Pharma &amp; Health Products'!$C:$C,$B282,'Other Pharma &amp; Health Products'!BH:BH)+SUMIF('PSM Costs'!$C:$C,$B282,'PSM Costs'!BH:BH),"")</f>
        <v/>
      </c>
      <c r="O282" s="182" t="str">
        <f t="shared" ca="1" si="23"/>
        <v/>
      </c>
      <c r="P282" s="123" t="str">
        <f ca="1">IF(SUMIF(Pharmaceuticals!$C:$C,$B282,Pharmaceuticals!BT:BT)+SUMIF('Health Products &amp; Equipment'!$C:$C,$B282,'Health Products &amp; Equipment'!BT:BT)+SUMIF('Other Pharma &amp; Health Products'!$C:$C,$B282,'Other Pharma &amp; Health Products'!BT:BT)+SUMIF('PSM Costs'!$C:$C,$B282,'PSM Costs'!BT:BT)&gt;0,SUMIF(Pharmaceuticals!$C:$C,$B282,Pharmaceuticals!BT:BT)+SUMIF('Health Products &amp; Equipment'!$C:$C,$B282,'Health Products &amp; Equipment'!BT:BT)+SUMIF('Other Pharma &amp; Health Products'!$C:$C,$B282,'Other Pharma &amp; Health Products'!BT:BT)+SUMIF('PSM Costs'!$C:$C,$B282,'PSM Costs'!BT:BT),"")</f>
        <v/>
      </c>
      <c r="Q282" s="123" t="str">
        <f ca="1">IF(SUMIF(Pharmaceuticals!$C:$C,$B282,Pharmaceuticals!BU:BU)+SUMIF('Health Products &amp; Equipment'!$C:$C,$B282,'Health Products &amp; Equipment'!BU:BU)+SUMIF('Other Pharma &amp; Health Products'!$C:$C,$B282,'Other Pharma &amp; Health Products'!BU:BU)+SUMIF('PSM Costs'!$C:$C,$B282,'PSM Costs'!BU:BU)&gt;0,SUMIF(Pharmaceuticals!$C:$C,$B282,Pharmaceuticals!BU:BU)+SUMIF('Health Products &amp; Equipment'!$C:$C,$B282,'Health Products &amp; Equipment'!BU:BU)+SUMIF('Other Pharma &amp; Health Products'!$C:$C,$B282,'Other Pharma &amp; Health Products'!BU:BU)+SUMIF('PSM Costs'!$C:$C,$B282,'PSM Costs'!BU:BU),"")</f>
        <v/>
      </c>
      <c r="R282" s="176" t="str">
        <f t="shared" ca="1" si="24"/>
        <v/>
      </c>
    </row>
    <row r="283" spans="1:18" ht="13.5" hidden="1" customHeight="1" x14ac:dyDescent="0.2">
      <c r="A283" s="107">
        <v>276</v>
      </c>
      <c r="B283" s="107" t="str">
        <f ca="1">IFERROR(VLOOKUP(A283,'Rank unique CI-Prod-Spec'!I:J,2,FALSE),"")</f>
        <v/>
      </c>
      <c r="C283" s="122" t="str">
        <f ca="1">IFERROR(VLOOKUP(LEFT(B283,FIND("--",B283)-1),CatCostInp!D:E,2,FALSE),"")</f>
        <v/>
      </c>
      <c r="D283" s="122" t="str">
        <f ca="1">IFERROR(INDIRECT(ADDRESS(MATCH(VALUE(MID(B283,FIND("--",B283)+2,FIND("---",B283)-FIND("--",B283)-2)),CatProd!G:G,0),2,1,1,"CatProd")),"")</f>
        <v/>
      </c>
      <c r="E283" s="122" t="str">
        <f ca="1">IFERROR(INDIRECT(ADDRESS(MATCH(VALUE(RIGHT(B283,LEN(B283)-FIND("---",B283)-2)),CatProdSpec!I:I,0),3,1,1,"CatProdSpec")),"")</f>
        <v/>
      </c>
      <c r="F283" s="181" t="str">
        <f t="shared" ca="1" si="20"/>
        <v/>
      </c>
      <c r="G283" s="176" t="str">
        <f ca="1">IF(SUMIF(Pharmaceuticals!$C:$C,$B283,Pharmaceuticals!AG:AG)+SUMIF('Health Products &amp; Equipment'!$C:$C,$B283,'Health Products &amp; Equipment'!AG:AG)+SUMIF('Other Pharma &amp; Health Products'!$C:$C,$B283,'Other Pharma &amp; Health Products'!AG:AG)+SUMIF('PSM Costs'!$C:$C,$B283,'PSM Costs'!AG:AG)&gt;0,SUMIF(Pharmaceuticals!$C:$C,$B283,Pharmaceuticals!AG:AG)+SUMIF('Health Products &amp; Equipment'!$C:$C,$B283,'Health Products &amp; Equipment'!AG:AG)+SUMIF('Other Pharma &amp; Health Products'!$C:$C,$B283,'Other Pharma &amp; Health Products'!AG:AG)+SUMIF('PSM Costs'!$C:$C,$B283,'PSM Costs'!AG:AG),"")</f>
        <v/>
      </c>
      <c r="H283" s="176" t="str">
        <f ca="1">IF(SUMIF(Pharmaceuticals!$C:$C,$B283,Pharmaceuticals!AH:AH)+SUMIF('Health Products &amp; Equipment'!$C:$C,$B283,'Health Products &amp; Equipment'!AH:AH)+SUMIF('Other Pharma &amp; Health Products'!$C:$C,$B283,'Other Pharma &amp; Health Products'!AH:AH)+SUMIF('PSM Costs'!$C:$C,$B283,'PSM Costs'!AH:AH)&gt;0,SUMIF(Pharmaceuticals!$C:$C,$B283,Pharmaceuticals!AH:AH)+SUMIF('Health Products &amp; Equipment'!$C:$C,$B283,'Health Products &amp; Equipment'!AH:AH)+SUMIF('Other Pharma &amp; Health Products'!$C:$C,$B283,'Other Pharma &amp; Health Products'!AH:AH)+SUMIF('PSM Costs'!$C:$C,$B283,'PSM Costs'!AH:AH),"")</f>
        <v/>
      </c>
      <c r="I283" s="182" t="str">
        <f t="shared" ca="1" si="21"/>
        <v/>
      </c>
      <c r="J283" s="123" t="str">
        <f ca="1">IF(SUMIF(Pharmaceuticals!$C:$C,$B283,Pharmaceuticals!AT:AT)+SUMIF('Health Products &amp; Equipment'!$C:$C,$B283,'Health Products &amp; Equipment'!AT:AT)+SUMIF('Other Pharma &amp; Health Products'!$C:$C,$B283,'Other Pharma &amp; Health Products'!AT:AT)+SUMIF('PSM Costs'!$C:$C,$B283,'PSM Costs'!AT:AT)&gt;0,SUMIF(Pharmaceuticals!$C:$C,$B283,Pharmaceuticals!AT:AT)+SUMIF('Health Products &amp; Equipment'!$C:$C,$B283,'Health Products &amp; Equipment'!AT:AT)+SUMIF('Other Pharma &amp; Health Products'!$C:$C,$B283,'Other Pharma &amp; Health Products'!AT:AT)+SUMIF('PSM Costs'!$C:$C,$B283,'PSM Costs'!AT:AT),"")</f>
        <v/>
      </c>
      <c r="K283" s="123" t="str">
        <f ca="1">IF(SUMIF(Pharmaceuticals!$C:$C,$B283,Pharmaceuticals!AU:AU)+SUMIF('Health Products &amp; Equipment'!$C:$C,$B283,'Health Products &amp; Equipment'!AU:AU)+SUMIF('Other Pharma &amp; Health Products'!$C:$C,$B283,'Other Pharma &amp; Health Products'!AU:AU)+SUMIF('PSM Costs'!$C:$C,$B283,'PSM Costs'!AU:AU)&gt;0,SUMIF(Pharmaceuticals!$C:$C,$B283,Pharmaceuticals!AU:AU)+SUMIF('Health Products &amp; Equipment'!$C:$C,$B283,'Health Products &amp; Equipment'!AU:AU)+SUMIF('Other Pharma &amp; Health Products'!$C:$C,$B283,'Other Pharma &amp; Health Products'!AU:AU)+SUMIF('PSM Costs'!$C:$C,$B283,'PSM Costs'!AU:AU),"")</f>
        <v/>
      </c>
      <c r="L283" s="181" t="str">
        <f t="shared" ca="1" si="22"/>
        <v/>
      </c>
      <c r="M283" s="176" t="str">
        <f ca="1">IF(SUMIF(Pharmaceuticals!$C:$C,$B283,Pharmaceuticals!BG:BG)+SUMIF('Health Products &amp; Equipment'!$C:$C,$B283,'Health Products &amp; Equipment'!BG:BG)+SUMIF('Other Pharma &amp; Health Products'!$C:$C,$B283,'Other Pharma &amp; Health Products'!BG:BG)+SUMIF('PSM Costs'!$C:$C,$B283,'PSM Costs'!BG:BG)&gt;0,SUMIF(Pharmaceuticals!$C:$C,$B283,Pharmaceuticals!BG:BG)+SUMIF('Health Products &amp; Equipment'!$C:$C,$B283,'Health Products &amp; Equipment'!BG:BG)+SUMIF('Other Pharma &amp; Health Products'!$C:$C,$B283,'Other Pharma &amp; Health Products'!BG:BG)+SUMIF('PSM Costs'!$C:$C,$B283,'PSM Costs'!BG:BG),"")</f>
        <v/>
      </c>
      <c r="N283" s="176" t="str">
        <f ca="1">IF(SUMIF(Pharmaceuticals!$C:$C,$B283,Pharmaceuticals!BH:BH)+SUMIF('Health Products &amp; Equipment'!$C:$C,$B283,'Health Products &amp; Equipment'!BH:BH)+SUMIF('Other Pharma &amp; Health Products'!$C:$C,$B283,'Other Pharma &amp; Health Products'!BH:BH)+SUMIF('PSM Costs'!$C:$C,$B283,'PSM Costs'!BH:BH)&gt;0,SUMIF(Pharmaceuticals!$C:$C,$B283,Pharmaceuticals!BH:BH)+SUMIF('Health Products &amp; Equipment'!$C:$C,$B283,'Health Products &amp; Equipment'!BH:BH)+SUMIF('Other Pharma &amp; Health Products'!$C:$C,$B283,'Other Pharma &amp; Health Products'!BH:BH)+SUMIF('PSM Costs'!$C:$C,$B283,'PSM Costs'!BH:BH),"")</f>
        <v/>
      </c>
      <c r="O283" s="182" t="str">
        <f t="shared" ca="1" si="23"/>
        <v/>
      </c>
      <c r="P283" s="123" t="str">
        <f ca="1">IF(SUMIF(Pharmaceuticals!$C:$C,$B283,Pharmaceuticals!BT:BT)+SUMIF('Health Products &amp; Equipment'!$C:$C,$B283,'Health Products &amp; Equipment'!BT:BT)+SUMIF('Other Pharma &amp; Health Products'!$C:$C,$B283,'Other Pharma &amp; Health Products'!BT:BT)+SUMIF('PSM Costs'!$C:$C,$B283,'PSM Costs'!BT:BT)&gt;0,SUMIF(Pharmaceuticals!$C:$C,$B283,Pharmaceuticals!BT:BT)+SUMIF('Health Products &amp; Equipment'!$C:$C,$B283,'Health Products &amp; Equipment'!BT:BT)+SUMIF('Other Pharma &amp; Health Products'!$C:$C,$B283,'Other Pharma &amp; Health Products'!BT:BT)+SUMIF('PSM Costs'!$C:$C,$B283,'PSM Costs'!BT:BT),"")</f>
        <v/>
      </c>
      <c r="Q283" s="123" t="str">
        <f ca="1">IF(SUMIF(Pharmaceuticals!$C:$C,$B283,Pharmaceuticals!BU:BU)+SUMIF('Health Products &amp; Equipment'!$C:$C,$B283,'Health Products &amp; Equipment'!BU:BU)+SUMIF('Other Pharma &amp; Health Products'!$C:$C,$B283,'Other Pharma &amp; Health Products'!BU:BU)+SUMIF('PSM Costs'!$C:$C,$B283,'PSM Costs'!BU:BU)&gt;0,SUMIF(Pharmaceuticals!$C:$C,$B283,Pharmaceuticals!BU:BU)+SUMIF('Health Products &amp; Equipment'!$C:$C,$B283,'Health Products &amp; Equipment'!BU:BU)+SUMIF('Other Pharma &amp; Health Products'!$C:$C,$B283,'Other Pharma &amp; Health Products'!BU:BU)+SUMIF('PSM Costs'!$C:$C,$B283,'PSM Costs'!BU:BU),"")</f>
        <v/>
      </c>
      <c r="R283" s="176" t="str">
        <f t="shared" ca="1" si="24"/>
        <v/>
      </c>
    </row>
    <row r="284" spans="1:18" ht="13.5" hidden="1" customHeight="1" x14ac:dyDescent="0.2">
      <c r="A284" s="107">
        <v>277</v>
      </c>
      <c r="B284" s="107" t="str">
        <f ca="1">IFERROR(VLOOKUP(A284,'Rank unique CI-Prod-Spec'!I:J,2,FALSE),"")</f>
        <v/>
      </c>
      <c r="C284" s="122" t="str">
        <f ca="1">IFERROR(VLOOKUP(LEFT(B284,FIND("--",B284)-1),CatCostInp!D:E,2,FALSE),"")</f>
        <v/>
      </c>
      <c r="D284" s="122" t="str">
        <f ca="1">IFERROR(INDIRECT(ADDRESS(MATCH(VALUE(MID(B284,FIND("--",B284)+2,FIND("---",B284)-FIND("--",B284)-2)),CatProd!G:G,0),2,1,1,"CatProd")),"")</f>
        <v/>
      </c>
      <c r="E284" s="122" t="str">
        <f ca="1">IFERROR(INDIRECT(ADDRESS(MATCH(VALUE(RIGHT(B284,LEN(B284)-FIND("---",B284)-2)),CatProdSpec!I:I,0),3,1,1,"CatProdSpec")),"")</f>
        <v/>
      </c>
      <c r="F284" s="181" t="str">
        <f t="shared" ca="1" si="20"/>
        <v/>
      </c>
      <c r="G284" s="176" t="str">
        <f ca="1">IF(SUMIF(Pharmaceuticals!$C:$C,$B284,Pharmaceuticals!AG:AG)+SUMIF('Health Products &amp; Equipment'!$C:$C,$B284,'Health Products &amp; Equipment'!AG:AG)+SUMIF('Other Pharma &amp; Health Products'!$C:$C,$B284,'Other Pharma &amp; Health Products'!AG:AG)+SUMIF('PSM Costs'!$C:$C,$B284,'PSM Costs'!AG:AG)&gt;0,SUMIF(Pharmaceuticals!$C:$C,$B284,Pharmaceuticals!AG:AG)+SUMIF('Health Products &amp; Equipment'!$C:$C,$B284,'Health Products &amp; Equipment'!AG:AG)+SUMIF('Other Pharma &amp; Health Products'!$C:$C,$B284,'Other Pharma &amp; Health Products'!AG:AG)+SUMIF('PSM Costs'!$C:$C,$B284,'PSM Costs'!AG:AG),"")</f>
        <v/>
      </c>
      <c r="H284" s="176" t="str">
        <f ca="1">IF(SUMIF(Pharmaceuticals!$C:$C,$B284,Pharmaceuticals!AH:AH)+SUMIF('Health Products &amp; Equipment'!$C:$C,$B284,'Health Products &amp; Equipment'!AH:AH)+SUMIF('Other Pharma &amp; Health Products'!$C:$C,$B284,'Other Pharma &amp; Health Products'!AH:AH)+SUMIF('PSM Costs'!$C:$C,$B284,'PSM Costs'!AH:AH)&gt;0,SUMIF(Pharmaceuticals!$C:$C,$B284,Pharmaceuticals!AH:AH)+SUMIF('Health Products &amp; Equipment'!$C:$C,$B284,'Health Products &amp; Equipment'!AH:AH)+SUMIF('Other Pharma &amp; Health Products'!$C:$C,$B284,'Other Pharma &amp; Health Products'!AH:AH)+SUMIF('PSM Costs'!$C:$C,$B284,'PSM Costs'!AH:AH),"")</f>
        <v/>
      </c>
      <c r="I284" s="182" t="str">
        <f t="shared" ca="1" si="21"/>
        <v/>
      </c>
      <c r="J284" s="123" t="str">
        <f ca="1">IF(SUMIF(Pharmaceuticals!$C:$C,$B284,Pharmaceuticals!AT:AT)+SUMIF('Health Products &amp; Equipment'!$C:$C,$B284,'Health Products &amp; Equipment'!AT:AT)+SUMIF('Other Pharma &amp; Health Products'!$C:$C,$B284,'Other Pharma &amp; Health Products'!AT:AT)+SUMIF('PSM Costs'!$C:$C,$B284,'PSM Costs'!AT:AT)&gt;0,SUMIF(Pharmaceuticals!$C:$C,$B284,Pharmaceuticals!AT:AT)+SUMIF('Health Products &amp; Equipment'!$C:$C,$B284,'Health Products &amp; Equipment'!AT:AT)+SUMIF('Other Pharma &amp; Health Products'!$C:$C,$B284,'Other Pharma &amp; Health Products'!AT:AT)+SUMIF('PSM Costs'!$C:$C,$B284,'PSM Costs'!AT:AT),"")</f>
        <v/>
      </c>
      <c r="K284" s="123" t="str">
        <f ca="1">IF(SUMIF(Pharmaceuticals!$C:$C,$B284,Pharmaceuticals!AU:AU)+SUMIF('Health Products &amp; Equipment'!$C:$C,$B284,'Health Products &amp; Equipment'!AU:AU)+SUMIF('Other Pharma &amp; Health Products'!$C:$C,$B284,'Other Pharma &amp; Health Products'!AU:AU)+SUMIF('PSM Costs'!$C:$C,$B284,'PSM Costs'!AU:AU)&gt;0,SUMIF(Pharmaceuticals!$C:$C,$B284,Pharmaceuticals!AU:AU)+SUMIF('Health Products &amp; Equipment'!$C:$C,$B284,'Health Products &amp; Equipment'!AU:AU)+SUMIF('Other Pharma &amp; Health Products'!$C:$C,$B284,'Other Pharma &amp; Health Products'!AU:AU)+SUMIF('PSM Costs'!$C:$C,$B284,'PSM Costs'!AU:AU),"")</f>
        <v/>
      </c>
      <c r="L284" s="181" t="str">
        <f t="shared" ca="1" si="22"/>
        <v/>
      </c>
      <c r="M284" s="176" t="str">
        <f ca="1">IF(SUMIF(Pharmaceuticals!$C:$C,$B284,Pharmaceuticals!BG:BG)+SUMIF('Health Products &amp; Equipment'!$C:$C,$B284,'Health Products &amp; Equipment'!BG:BG)+SUMIF('Other Pharma &amp; Health Products'!$C:$C,$B284,'Other Pharma &amp; Health Products'!BG:BG)+SUMIF('PSM Costs'!$C:$C,$B284,'PSM Costs'!BG:BG)&gt;0,SUMIF(Pharmaceuticals!$C:$C,$B284,Pharmaceuticals!BG:BG)+SUMIF('Health Products &amp; Equipment'!$C:$C,$B284,'Health Products &amp; Equipment'!BG:BG)+SUMIF('Other Pharma &amp; Health Products'!$C:$C,$B284,'Other Pharma &amp; Health Products'!BG:BG)+SUMIF('PSM Costs'!$C:$C,$B284,'PSM Costs'!BG:BG),"")</f>
        <v/>
      </c>
      <c r="N284" s="176" t="str">
        <f ca="1">IF(SUMIF(Pharmaceuticals!$C:$C,$B284,Pharmaceuticals!BH:BH)+SUMIF('Health Products &amp; Equipment'!$C:$C,$B284,'Health Products &amp; Equipment'!BH:BH)+SUMIF('Other Pharma &amp; Health Products'!$C:$C,$B284,'Other Pharma &amp; Health Products'!BH:BH)+SUMIF('PSM Costs'!$C:$C,$B284,'PSM Costs'!BH:BH)&gt;0,SUMIF(Pharmaceuticals!$C:$C,$B284,Pharmaceuticals!BH:BH)+SUMIF('Health Products &amp; Equipment'!$C:$C,$B284,'Health Products &amp; Equipment'!BH:BH)+SUMIF('Other Pharma &amp; Health Products'!$C:$C,$B284,'Other Pharma &amp; Health Products'!BH:BH)+SUMIF('PSM Costs'!$C:$C,$B284,'PSM Costs'!BH:BH),"")</f>
        <v/>
      </c>
      <c r="O284" s="182" t="str">
        <f t="shared" ca="1" si="23"/>
        <v/>
      </c>
      <c r="P284" s="123" t="str">
        <f ca="1">IF(SUMIF(Pharmaceuticals!$C:$C,$B284,Pharmaceuticals!BT:BT)+SUMIF('Health Products &amp; Equipment'!$C:$C,$B284,'Health Products &amp; Equipment'!BT:BT)+SUMIF('Other Pharma &amp; Health Products'!$C:$C,$B284,'Other Pharma &amp; Health Products'!BT:BT)+SUMIF('PSM Costs'!$C:$C,$B284,'PSM Costs'!BT:BT)&gt;0,SUMIF(Pharmaceuticals!$C:$C,$B284,Pharmaceuticals!BT:BT)+SUMIF('Health Products &amp; Equipment'!$C:$C,$B284,'Health Products &amp; Equipment'!BT:BT)+SUMIF('Other Pharma &amp; Health Products'!$C:$C,$B284,'Other Pharma &amp; Health Products'!BT:BT)+SUMIF('PSM Costs'!$C:$C,$B284,'PSM Costs'!BT:BT),"")</f>
        <v/>
      </c>
      <c r="Q284" s="123" t="str">
        <f ca="1">IF(SUMIF(Pharmaceuticals!$C:$C,$B284,Pharmaceuticals!BU:BU)+SUMIF('Health Products &amp; Equipment'!$C:$C,$B284,'Health Products &amp; Equipment'!BU:BU)+SUMIF('Other Pharma &amp; Health Products'!$C:$C,$B284,'Other Pharma &amp; Health Products'!BU:BU)+SUMIF('PSM Costs'!$C:$C,$B284,'PSM Costs'!BU:BU)&gt;0,SUMIF(Pharmaceuticals!$C:$C,$B284,Pharmaceuticals!BU:BU)+SUMIF('Health Products &amp; Equipment'!$C:$C,$B284,'Health Products &amp; Equipment'!BU:BU)+SUMIF('Other Pharma &amp; Health Products'!$C:$C,$B284,'Other Pharma &amp; Health Products'!BU:BU)+SUMIF('PSM Costs'!$C:$C,$B284,'PSM Costs'!BU:BU),"")</f>
        <v/>
      </c>
      <c r="R284" s="176" t="str">
        <f t="shared" ca="1" si="24"/>
        <v/>
      </c>
    </row>
    <row r="285" spans="1:18" ht="13.5" hidden="1" customHeight="1" x14ac:dyDescent="0.2">
      <c r="A285" s="107">
        <v>278</v>
      </c>
      <c r="B285" s="107" t="str">
        <f ca="1">IFERROR(VLOOKUP(A285,'Rank unique CI-Prod-Spec'!I:J,2,FALSE),"")</f>
        <v/>
      </c>
      <c r="C285" s="122" t="str">
        <f ca="1">IFERROR(VLOOKUP(LEFT(B285,FIND("--",B285)-1),CatCostInp!D:E,2,FALSE),"")</f>
        <v/>
      </c>
      <c r="D285" s="122" t="str">
        <f ca="1">IFERROR(INDIRECT(ADDRESS(MATCH(VALUE(MID(B285,FIND("--",B285)+2,FIND("---",B285)-FIND("--",B285)-2)),CatProd!G:G,0),2,1,1,"CatProd")),"")</f>
        <v/>
      </c>
      <c r="E285" s="122" t="str">
        <f ca="1">IFERROR(INDIRECT(ADDRESS(MATCH(VALUE(RIGHT(B285,LEN(B285)-FIND("---",B285)-2)),CatProdSpec!I:I,0),3,1,1,"CatProdSpec")),"")</f>
        <v/>
      </c>
      <c r="F285" s="181" t="str">
        <f t="shared" ca="1" si="20"/>
        <v/>
      </c>
      <c r="G285" s="176" t="str">
        <f ca="1">IF(SUMIF(Pharmaceuticals!$C:$C,$B285,Pharmaceuticals!AG:AG)+SUMIF('Health Products &amp; Equipment'!$C:$C,$B285,'Health Products &amp; Equipment'!AG:AG)+SUMIF('Other Pharma &amp; Health Products'!$C:$C,$B285,'Other Pharma &amp; Health Products'!AG:AG)+SUMIF('PSM Costs'!$C:$C,$B285,'PSM Costs'!AG:AG)&gt;0,SUMIF(Pharmaceuticals!$C:$C,$B285,Pharmaceuticals!AG:AG)+SUMIF('Health Products &amp; Equipment'!$C:$C,$B285,'Health Products &amp; Equipment'!AG:AG)+SUMIF('Other Pharma &amp; Health Products'!$C:$C,$B285,'Other Pharma &amp; Health Products'!AG:AG)+SUMIF('PSM Costs'!$C:$C,$B285,'PSM Costs'!AG:AG),"")</f>
        <v/>
      </c>
      <c r="H285" s="176" t="str">
        <f ca="1">IF(SUMIF(Pharmaceuticals!$C:$C,$B285,Pharmaceuticals!AH:AH)+SUMIF('Health Products &amp; Equipment'!$C:$C,$B285,'Health Products &amp; Equipment'!AH:AH)+SUMIF('Other Pharma &amp; Health Products'!$C:$C,$B285,'Other Pharma &amp; Health Products'!AH:AH)+SUMIF('PSM Costs'!$C:$C,$B285,'PSM Costs'!AH:AH)&gt;0,SUMIF(Pharmaceuticals!$C:$C,$B285,Pharmaceuticals!AH:AH)+SUMIF('Health Products &amp; Equipment'!$C:$C,$B285,'Health Products &amp; Equipment'!AH:AH)+SUMIF('Other Pharma &amp; Health Products'!$C:$C,$B285,'Other Pharma &amp; Health Products'!AH:AH)+SUMIF('PSM Costs'!$C:$C,$B285,'PSM Costs'!AH:AH),"")</f>
        <v/>
      </c>
      <c r="I285" s="182" t="str">
        <f t="shared" ca="1" si="21"/>
        <v/>
      </c>
      <c r="J285" s="123" t="str">
        <f ca="1">IF(SUMIF(Pharmaceuticals!$C:$C,$B285,Pharmaceuticals!AT:AT)+SUMIF('Health Products &amp; Equipment'!$C:$C,$B285,'Health Products &amp; Equipment'!AT:AT)+SUMIF('Other Pharma &amp; Health Products'!$C:$C,$B285,'Other Pharma &amp; Health Products'!AT:AT)+SUMIF('PSM Costs'!$C:$C,$B285,'PSM Costs'!AT:AT)&gt;0,SUMIF(Pharmaceuticals!$C:$C,$B285,Pharmaceuticals!AT:AT)+SUMIF('Health Products &amp; Equipment'!$C:$C,$B285,'Health Products &amp; Equipment'!AT:AT)+SUMIF('Other Pharma &amp; Health Products'!$C:$C,$B285,'Other Pharma &amp; Health Products'!AT:AT)+SUMIF('PSM Costs'!$C:$C,$B285,'PSM Costs'!AT:AT),"")</f>
        <v/>
      </c>
      <c r="K285" s="123" t="str">
        <f ca="1">IF(SUMIF(Pharmaceuticals!$C:$C,$B285,Pharmaceuticals!AU:AU)+SUMIF('Health Products &amp; Equipment'!$C:$C,$B285,'Health Products &amp; Equipment'!AU:AU)+SUMIF('Other Pharma &amp; Health Products'!$C:$C,$B285,'Other Pharma &amp; Health Products'!AU:AU)+SUMIF('PSM Costs'!$C:$C,$B285,'PSM Costs'!AU:AU)&gt;0,SUMIF(Pharmaceuticals!$C:$C,$B285,Pharmaceuticals!AU:AU)+SUMIF('Health Products &amp; Equipment'!$C:$C,$B285,'Health Products &amp; Equipment'!AU:AU)+SUMIF('Other Pharma &amp; Health Products'!$C:$C,$B285,'Other Pharma &amp; Health Products'!AU:AU)+SUMIF('PSM Costs'!$C:$C,$B285,'PSM Costs'!AU:AU),"")</f>
        <v/>
      </c>
      <c r="L285" s="181" t="str">
        <f t="shared" ca="1" si="22"/>
        <v/>
      </c>
      <c r="M285" s="176" t="str">
        <f ca="1">IF(SUMIF(Pharmaceuticals!$C:$C,$B285,Pharmaceuticals!BG:BG)+SUMIF('Health Products &amp; Equipment'!$C:$C,$B285,'Health Products &amp; Equipment'!BG:BG)+SUMIF('Other Pharma &amp; Health Products'!$C:$C,$B285,'Other Pharma &amp; Health Products'!BG:BG)+SUMIF('PSM Costs'!$C:$C,$B285,'PSM Costs'!BG:BG)&gt;0,SUMIF(Pharmaceuticals!$C:$C,$B285,Pharmaceuticals!BG:BG)+SUMIF('Health Products &amp; Equipment'!$C:$C,$B285,'Health Products &amp; Equipment'!BG:BG)+SUMIF('Other Pharma &amp; Health Products'!$C:$C,$B285,'Other Pharma &amp; Health Products'!BG:BG)+SUMIF('PSM Costs'!$C:$C,$B285,'PSM Costs'!BG:BG),"")</f>
        <v/>
      </c>
      <c r="N285" s="176" t="str">
        <f ca="1">IF(SUMIF(Pharmaceuticals!$C:$C,$B285,Pharmaceuticals!BH:BH)+SUMIF('Health Products &amp; Equipment'!$C:$C,$B285,'Health Products &amp; Equipment'!BH:BH)+SUMIF('Other Pharma &amp; Health Products'!$C:$C,$B285,'Other Pharma &amp; Health Products'!BH:BH)+SUMIF('PSM Costs'!$C:$C,$B285,'PSM Costs'!BH:BH)&gt;0,SUMIF(Pharmaceuticals!$C:$C,$B285,Pharmaceuticals!BH:BH)+SUMIF('Health Products &amp; Equipment'!$C:$C,$B285,'Health Products &amp; Equipment'!BH:BH)+SUMIF('Other Pharma &amp; Health Products'!$C:$C,$B285,'Other Pharma &amp; Health Products'!BH:BH)+SUMIF('PSM Costs'!$C:$C,$B285,'PSM Costs'!BH:BH),"")</f>
        <v/>
      </c>
      <c r="O285" s="182" t="str">
        <f t="shared" ca="1" si="23"/>
        <v/>
      </c>
      <c r="P285" s="123" t="str">
        <f ca="1">IF(SUMIF(Pharmaceuticals!$C:$C,$B285,Pharmaceuticals!BT:BT)+SUMIF('Health Products &amp; Equipment'!$C:$C,$B285,'Health Products &amp; Equipment'!BT:BT)+SUMIF('Other Pharma &amp; Health Products'!$C:$C,$B285,'Other Pharma &amp; Health Products'!BT:BT)+SUMIF('PSM Costs'!$C:$C,$B285,'PSM Costs'!BT:BT)&gt;0,SUMIF(Pharmaceuticals!$C:$C,$B285,Pharmaceuticals!BT:BT)+SUMIF('Health Products &amp; Equipment'!$C:$C,$B285,'Health Products &amp; Equipment'!BT:BT)+SUMIF('Other Pharma &amp; Health Products'!$C:$C,$B285,'Other Pharma &amp; Health Products'!BT:BT)+SUMIF('PSM Costs'!$C:$C,$B285,'PSM Costs'!BT:BT),"")</f>
        <v/>
      </c>
      <c r="Q285" s="123" t="str">
        <f ca="1">IF(SUMIF(Pharmaceuticals!$C:$C,$B285,Pharmaceuticals!BU:BU)+SUMIF('Health Products &amp; Equipment'!$C:$C,$B285,'Health Products &amp; Equipment'!BU:BU)+SUMIF('Other Pharma &amp; Health Products'!$C:$C,$B285,'Other Pharma &amp; Health Products'!BU:BU)+SUMIF('PSM Costs'!$C:$C,$B285,'PSM Costs'!BU:BU)&gt;0,SUMIF(Pharmaceuticals!$C:$C,$B285,Pharmaceuticals!BU:BU)+SUMIF('Health Products &amp; Equipment'!$C:$C,$B285,'Health Products &amp; Equipment'!BU:BU)+SUMIF('Other Pharma &amp; Health Products'!$C:$C,$B285,'Other Pharma &amp; Health Products'!BU:BU)+SUMIF('PSM Costs'!$C:$C,$B285,'PSM Costs'!BU:BU),"")</f>
        <v/>
      </c>
      <c r="R285" s="176" t="str">
        <f t="shared" ca="1" si="24"/>
        <v/>
      </c>
    </row>
    <row r="286" spans="1:18" ht="13.5" hidden="1" customHeight="1" x14ac:dyDescent="0.2">
      <c r="A286" s="107">
        <v>279</v>
      </c>
      <c r="B286" s="107" t="str">
        <f ca="1">IFERROR(VLOOKUP(A286,'Rank unique CI-Prod-Spec'!I:J,2,FALSE),"")</f>
        <v/>
      </c>
      <c r="C286" s="122" t="str">
        <f ca="1">IFERROR(VLOOKUP(LEFT(B286,FIND("--",B286)-1),CatCostInp!D:E,2,FALSE),"")</f>
        <v/>
      </c>
      <c r="D286" s="122" t="str">
        <f ca="1">IFERROR(INDIRECT(ADDRESS(MATCH(VALUE(MID(B286,FIND("--",B286)+2,FIND("---",B286)-FIND("--",B286)-2)),CatProd!G:G,0),2,1,1,"CatProd")),"")</f>
        <v/>
      </c>
      <c r="E286" s="122" t="str">
        <f ca="1">IFERROR(INDIRECT(ADDRESS(MATCH(VALUE(RIGHT(B286,LEN(B286)-FIND("---",B286)-2)),CatProdSpec!I:I,0),3,1,1,"CatProdSpec")),"")</f>
        <v/>
      </c>
      <c r="F286" s="181" t="str">
        <f t="shared" ca="1" si="20"/>
        <v/>
      </c>
      <c r="G286" s="176" t="str">
        <f ca="1">IF(SUMIF(Pharmaceuticals!$C:$C,$B286,Pharmaceuticals!AG:AG)+SUMIF('Health Products &amp; Equipment'!$C:$C,$B286,'Health Products &amp; Equipment'!AG:AG)+SUMIF('Other Pharma &amp; Health Products'!$C:$C,$B286,'Other Pharma &amp; Health Products'!AG:AG)+SUMIF('PSM Costs'!$C:$C,$B286,'PSM Costs'!AG:AG)&gt;0,SUMIF(Pharmaceuticals!$C:$C,$B286,Pharmaceuticals!AG:AG)+SUMIF('Health Products &amp; Equipment'!$C:$C,$B286,'Health Products &amp; Equipment'!AG:AG)+SUMIF('Other Pharma &amp; Health Products'!$C:$C,$B286,'Other Pharma &amp; Health Products'!AG:AG)+SUMIF('PSM Costs'!$C:$C,$B286,'PSM Costs'!AG:AG),"")</f>
        <v/>
      </c>
      <c r="H286" s="176" t="str">
        <f ca="1">IF(SUMIF(Pharmaceuticals!$C:$C,$B286,Pharmaceuticals!AH:AH)+SUMIF('Health Products &amp; Equipment'!$C:$C,$B286,'Health Products &amp; Equipment'!AH:AH)+SUMIF('Other Pharma &amp; Health Products'!$C:$C,$B286,'Other Pharma &amp; Health Products'!AH:AH)+SUMIF('PSM Costs'!$C:$C,$B286,'PSM Costs'!AH:AH)&gt;0,SUMIF(Pharmaceuticals!$C:$C,$B286,Pharmaceuticals!AH:AH)+SUMIF('Health Products &amp; Equipment'!$C:$C,$B286,'Health Products &amp; Equipment'!AH:AH)+SUMIF('Other Pharma &amp; Health Products'!$C:$C,$B286,'Other Pharma &amp; Health Products'!AH:AH)+SUMIF('PSM Costs'!$C:$C,$B286,'PSM Costs'!AH:AH),"")</f>
        <v/>
      </c>
      <c r="I286" s="182" t="str">
        <f t="shared" ca="1" si="21"/>
        <v/>
      </c>
      <c r="J286" s="123" t="str">
        <f ca="1">IF(SUMIF(Pharmaceuticals!$C:$C,$B286,Pharmaceuticals!AT:AT)+SUMIF('Health Products &amp; Equipment'!$C:$C,$B286,'Health Products &amp; Equipment'!AT:AT)+SUMIF('Other Pharma &amp; Health Products'!$C:$C,$B286,'Other Pharma &amp; Health Products'!AT:AT)+SUMIF('PSM Costs'!$C:$C,$B286,'PSM Costs'!AT:AT)&gt;0,SUMIF(Pharmaceuticals!$C:$C,$B286,Pharmaceuticals!AT:AT)+SUMIF('Health Products &amp; Equipment'!$C:$C,$B286,'Health Products &amp; Equipment'!AT:AT)+SUMIF('Other Pharma &amp; Health Products'!$C:$C,$B286,'Other Pharma &amp; Health Products'!AT:AT)+SUMIF('PSM Costs'!$C:$C,$B286,'PSM Costs'!AT:AT),"")</f>
        <v/>
      </c>
      <c r="K286" s="123" t="str">
        <f ca="1">IF(SUMIF(Pharmaceuticals!$C:$C,$B286,Pharmaceuticals!AU:AU)+SUMIF('Health Products &amp; Equipment'!$C:$C,$B286,'Health Products &amp; Equipment'!AU:AU)+SUMIF('Other Pharma &amp; Health Products'!$C:$C,$B286,'Other Pharma &amp; Health Products'!AU:AU)+SUMIF('PSM Costs'!$C:$C,$B286,'PSM Costs'!AU:AU)&gt;0,SUMIF(Pharmaceuticals!$C:$C,$B286,Pharmaceuticals!AU:AU)+SUMIF('Health Products &amp; Equipment'!$C:$C,$B286,'Health Products &amp; Equipment'!AU:AU)+SUMIF('Other Pharma &amp; Health Products'!$C:$C,$B286,'Other Pharma &amp; Health Products'!AU:AU)+SUMIF('PSM Costs'!$C:$C,$B286,'PSM Costs'!AU:AU),"")</f>
        <v/>
      </c>
      <c r="L286" s="181" t="str">
        <f t="shared" ca="1" si="22"/>
        <v/>
      </c>
      <c r="M286" s="176" t="str">
        <f ca="1">IF(SUMIF(Pharmaceuticals!$C:$C,$B286,Pharmaceuticals!BG:BG)+SUMIF('Health Products &amp; Equipment'!$C:$C,$B286,'Health Products &amp; Equipment'!BG:BG)+SUMIF('Other Pharma &amp; Health Products'!$C:$C,$B286,'Other Pharma &amp; Health Products'!BG:BG)+SUMIF('PSM Costs'!$C:$C,$B286,'PSM Costs'!BG:BG)&gt;0,SUMIF(Pharmaceuticals!$C:$C,$B286,Pharmaceuticals!BG:BG)+SUMIF('Health Products &amp; Equipment'!$C:$C,$B286,'Health Products &amp; Equipment'!BG:BG)+SUMIF('Other Pharma &amp; Health Products'!$C:$C,$B286,'Other Pharma &amp; Health Products'!BG:BG)+SUMIF('PSM Costs'!$C:$C,$B286,'PSM Costs'!BG:BG),"")</f>
        <v/>
      </c>
      <c r="N286" s="176" t="str">
        <f ca="1">IF(SUMIF(Pharmaceuticals!$C:$C,$B286,Pharmaceuticals!BH:BH)+SUMIF('Health Products &amp; Equipment'!$C:$C,$B286,'Health Products &amp; Equipment'!BH:BH)+SUMIF('Other Pharma &amp; Health Products'!$C:$C,$B286,'Other Pharma &amp; Health Products'!BH:BH)+SUMIF('PSM Costs'!$C:$C,$B286,'PSM Costs'!BH:BH)&gt;0,SUMIF(Pharmaceuticals!$C:$C,$B286,Pharmaceuticals!BH:BH)+SUMIF('Health Products &amp; Equipment'!$C:$C,$B286,'Health Products &amp; Equipment'!BH:BH)+SUMIF('Other Pharma &amp; Health Products'!$C:$C,$B286,'Other Pharma &amp; Health Products'!BH:BH)+SUMIF('PSM Costs'!$C:$C,$B286,'PSM Costs'!BH:BH),"")</f>
        <v/>
      </c>
      <c r="O286" s="182" t="str">
        <f t="shared" ca="1" si="23"/>
        <v/>
      </c>
      <c r="P286" s="123" t="str">
        <f ca="1">IF(SUMIF(Pharmaceuticals!$C:$C,$B286,Pharmaceuticals!BT:BT)+SUMIF('Health Products &amp; Equipment'!$C:$C,$B286,'Health Products &amp; Equipment'!BT:BT)+SUMIF('Other Pharma &amp; Health Products'!$C:$C,$B286,'Other Pharma &amp; Health Products'!BT:BT)+SUMIF('PSM Costs'!$C:$C,$B286,'PSM Costs'!BT:BT)&gt;0,SUMIF(Pharmaceuticals!$C:$C,$B286,Pharmaceuticals!BT:BT)+SUMIF('Health Products &amp; Equipment'!$C:$C,$B286,'Health Products &amp; Equipment'!BT:BT)+SUMIF('Other Pharma &amp; Health Products'!$C:$C,$B286,'Other Pharma &amp; Health Products'!BT:BT)+SUMIF('PSM Costs'!$C:$C,$B286,'PSM Costs'!BT:BT),"")</f>
        <v/>
      </c>
      <c r="Q286" s="123" t="str">
        <f ca="1">IF(SUMIF(Pharmaceuticals!$C:$C,$B286,Pharmaceuticals!BU:BU)+SUMIF('Health Products &amp; Equipment'!$C:$C,$B286,'Health Products &amp; Equipment'!BU:BU)+SUMIF('Other Pharma &amp; Health Products'!$C:$C,$B286,'Other Pharma &amp; Health Products'!BU:BU)+SUMIF('PSM Costs'!$C:$C,$B286,'PSM Costs'!BU:BU)&gt;0,SUMIF(Pharmaceuticals!$C:$C,$B286,Pharmaceuticals!BU:BU)+SUMIF('Health Products &amp; Equipment'!$C:$C,$B286,'Health Products &amp; Equipment'!BU:BU)+SUMIF('Other Pharma &amp; Health Products'!$C:$C,$B286,'Other Pharma &amp; Health Products'!BU:BU)+SUMIF('PSM Costs'!$C:$C,$B286,'PSM Costs'!BU:BU),"")</f>
        <v/>
      </c>
      <c r="R286" s="176" t="str">
        <f t="shared" ca="1" si="24"/>
        <v/>
      </c>
    </row>
    <row r="287" spans="1:18" ht="13.5" hidden="1" customHeight="1" x14ac:dyDescent="0.2">
      <c r="A287" s="107">
        <v>280</v>
      </c>
      <c r="B287" s="107" t="str">
        <f ca="1">IFERROR(VLOOKUP(A287,'Rank unique CI-Prod-Spec'!I:J,2,FALSE),"")</f>
        <v/>
      </c>
      <c r="C287" s="122" t="str">
        <f ca="1">IFERROR(VLOOKUP(LEFT(B287,FIND("--",B287)-1),CatCostInp!D:E,2,FALSE),"")</f>
        <v/>
      </c>
      <c r="D287" s="122" t="str">
        <f ca="1">IFERROR(INDIRECT(ADDRESS(MATCH(VALUE(MID(B287,FIND("--",B287)+2,FIND("---",B287)-FIND("--",B287)-2)),CatProd!G:G,0),2,1,1,"CatProd")),"")</f>
        <v/>
      </c>
      <c r="E287" s="122" t="str">
        <f ca="1">IFERROR(INDIRECT(ADDRESS(MATCH(VALUE(RIGHT(B287,LEN(B287)-FIND("---",B287)-2)),CatProdSpec!I:I,0),3,1,1,"CatProdSpec")),"")</f>
        <v/>
      </c>
      <c r="F287" s="181" t="str">
        <f t="shared" ca="1" si="20"/>
        <v/>
      </c>
      <c r="G287" s="176" t="str">
        <f ca="1">IF(SUMIF(Pharmaceuticals!$C:$C,$B287,Pharmaceuticals!AG:AG)+SUMIF('Health Products &amp; Equipment'!$C:$C,$B287,'Health Products &amp; Equipment'!AG:AG)+SUMIF('Other Pharma &amp; Health Products'!$C:$C,$B287,'Other Pharma &amp; Health Products'!AG:AG)+SUMIF('PSM Costs'!$C:$C,$B287,'PSM Costs'!AG:AG)&gt;0,SUMIF(Pharmaceuticals!$C:$C,$B287,Pharmaceuticals!AG:AG)+SUMIF('Health Products &amp; Equipment'!$C:$C,$B287,'Health Products &amp; Equipment'!AG:AG)+SUMIF('Other Pharma &amp; Health Products'!$C:$C,$B287,'Other Pharma &amp; Health Products'!AG:AG)+SUMIF('PSM Costs'!$C:$C,$B287,'PSM Costs'!AG:AG),"")</f>
        <v/>
      </c>
      <c r="H287" s="176" t="str">
        <f ca="1">IF(SUMIF(Pharmaceuticals!$C:$C,$B287,Pharmaceuticals!AH:AH)+SUMIF('Health Products &amp; Equipment'!$C:$C,$B287,'Health Products &amp; Equipment'!AH:AH)+SUMIF('Other Pharma &amp; Health Products'!$C:$C,$B287,'Other Pharma &amp; Health Products'!AH:AH)+SUMIF('PSM Costs'!$C:$C,$B287,'PSM Costs'!AH:AH)&gt;0,SUMIF(Pharmaceuticals!$C:$C,$B287,Pharmaceuticals!AH:AH)+SUMIF('Health Products &amp; Equipment'!$C:$C,$B287,'Health Products &amp; Equipment'!AH:AH)+SUMIF('Other Pharma &amp; Health Products'!$C:$C,$B287,'Other Pharma &amp; Health Products'!AH:AH)+SUMIF('PSM Costs'!$C:$C,$B287,'PSM Costs'!AH:AH),"")</f>
        <v/>
      </c>
      <c r="I287" s="182" t="str">
        <f t="shared" ca="1" si="21"/>
        <v/>
      </c>
      <c r="J287" s="123" t="str">
        <f ca="1">IF(SUMIF(Pharmaceuticals!$C:$C,$B287,Pharmaceuticals!AT:AT)+SUMIF('Health Products &amp; Equipment'!$C:$C,$B287,'Health Products &amp; Equipment'!AT:AT)+SUMIF('Other Pharma &amp; Health Products'!$C:$C,$B287,'Other Pharma &amp; Health Products'!AT:AT)+SUMIF('PSM Costs'!$C:$C,$B287,'PSM Costs'!AT:AT)&gt;0,SUMIF(Pharmaceuticals!$C:$C,$B287,Pharmaceuticals!AT:AT)+SUMIF('Health Products &amp; Equipment'!$C:$C,$B287,'Health Products &amp; Equipment'!AT:AT)+SUMIF('Other Pharma &amp; Health Products'!$C:$C,$B287,'Other Pharma &amp; Health Products'!AT:AT)+SUMIF('PSM Costs'!$C:$C,$B287,'PSM Costs'!AT:AT),"")</f>
        <v/>
      </c>
      <c r="K287" s="123" t="str">
        <f ca="1">IF(SUMIF(Pharmaceuticals!$C:$C,$B287,Pharmaceuticals!AU:AU)+SUMIF('Health Products &amp; Equipment'!$C:$C,$B287,'Health Products &amp; Equipment'!AU:AU)+SUMIF('Other Pharma &amp; Health Products'!$C:$C,$B287,'Other Pharma &amp; Health Products'!AU:AU)+SUMIF('PSM Costs'!$C:$C,$B287,'PSM Costs'!AU:AU)&gt;0,SUMIF(Pharmaceuticals!$C:$C,$B287,Pharmaceuticals!AU:AU)+SUMIF('Health Products &amp; Equipment'!$C:$C,$B287,'Health Products &amp; Equipment'!AU:AU)+SUMIF('Other Pharma &amp; Health Products'!$C:$C,$B287,'Other Pharma &amp; Health Products'!AU:AU)+SUMIF('PSM Costs'!$C:$C,$B287,'PSM Costs'!AU:AU),"")</f>
        <v/>
      </c>
      <c r="L287" s="181" t="str">
        <f t="shared" ca="1" si="22"/>
        <v/>
      </c>
      <c r="M287" s="176" t="str">
        <f ca="1">IF(SUMIF(Pharmaceuticals!$C:$C,$B287,Pharmaceuticals!BG:BG)+SUMIF('Health Products &amp; Equipment'!$C:$C,$B287,'Health Products &amp; Equipment'!BG:BG)+SUMIF('Other Pharma &amp; Health Products'!$C:$C,$B287,'Other Pharma &amp; Health Products'!BG:BG)+SUMIF('PSM Costs'!$C:$C,$B287,'PSM Costs'!BG:BG)&gt;0,SUMIF(Pharmaceuticals!$C:$C,$B287,Pharmaceuticals!BG:BG)+SUMIF('Health Products &amp; Equipment'!$C:$C,$B287,'Health Products &amp; Equipment'!BG:BG)+SUMIF('Other Pharma &amp; Health Products'!$C:$C,$B287,'Other Pharma &amp; Health Products'!BG:BG)+SUMIF('PSM Costs'!$C:$C,$B287,'PSM Costs'!BG:BG),"")</f>
        <v/>
      </c>
      <c r="N287" s="176" t="str">
        <f ca="1">IF(SUMIF(Pharmaceuticals!$C:$C,$B287,Pharmaceuticals!BH:BH)+SUMIF('Health Products &amp; Equipment'!$C:$C,$B287,'Health Products &amp; Equipment'!BH:BH)+SUMIF('Other Pharma &amp; Health Products'!$C:$C,$B287,'Other Pharma &amp; Health Products'!BH:BH)+SUMIF('PSM Costs'!$C:$C,$B287,'PSM Costs'!BH:BH)&gt;0,SUMIF(Pharmaceuticals!$C:$C,$B287,Pharmaceuticals!BH:BH)+SUMIF('Health Products &amp; Equipment'!$C:$C,$B287,'Health Products &amp; Equipment'!BH:BH)+SUMIF('Other Pharma &amp; Health Products'!$C:$C,$B287,'Other Pharma &amp; Health Products'!BH:BH)+SUMIF('PSM Costs'!$C:$C,$B287,'PSM Costs'!BH:BH),"")</f>
        <v/>
      </c>
      <c r="O287" s="182" t="str">
        <f t="shared" ca="1" si="23"/>
        <v/>
      </c>
      <c r="P287" s="123" t="str">
        <f ca="1">IF(SUMIF(Pharmaceuticals!$C:$C,$B287,Pharmaceuticals!BT:BT)+SUMIF('Health Products &amp; Equipment'!$C:$C,$B287,'Health Products &amp; Equipment'!BT:BT)+SUMIF('Other Pharma &amp; Health Products'!$C:$C,$B287,'Other Pharma &amp; Health Products'!BT:BT)+SUMIF('PSM Costs'!$C:$C,$B287,'PSM Costs'!BT:BT)&gt;0,SUMIF(Pharmaceuticals!$C:$C,$B287,Pharmaceuticals!BT:BT)+SUMIF('Health Products &amp; Equipment'!$C:$C,$B287,'Health Products &amp; Equipment'!BT:BT)+SUMIF('Other Pharma &amp; Health Products'!$C:$C,$B287,'Other Pharma &amp; Health Products'!BT:BT)+SUMIF('PSM Costs'!$C:$C,$B287,'PSM Costs'!BT:BT),"")</f>
        <v/>
      </c>
      <c r="Q287" s="123" t="str">
        <f ca="1">IF(SUMIF(Pharmaceuticals!$C:$C,$B287,Pharmaceuticals!BU:BU)+SUMIF('Health Products &amp; Equipment'!$C:$C,$B287,'Health Products &amp; Equipment'!BU:BU)+SUMIF('Other Pharma &amp; Health Products'!$C:$C,$B287,'Other Pharma &amp; Health Products'!BU:BU)+SUMIF('PSM Costs'!$C:$C,$B287,'PSM Costs'!BU:BU)&gt;0,SUMIF(Pharmaceuticals!$C:$C,$B287,Pharmaceuticals!BU:BU)+SUMIF('Health Products &amp; Equipment'!$C:$C,$B287,'Health Products &amp; Equipment'!BU:BU)+SUMIF('Other Pharma &amp; Health Products'!$C:$C,$B287,'Other Pharma &amp; Health Products'!BU:BU)+SUMIF('PSM Costs'!$C:$C,$B287,'PSM Costs'!BU:BU),"")</f>
        <v/>
      </c>
      <c r="R287" s="176" t="str">
        <f t="shared" ca="1" si="24"/>
        <v/>
      </c>
    </row>
    <row r="288" spans="1:18" ht="13.5" hidden="1" customHeight="1" x14ac:dyDescent="0.2">
      <c r="A288" s="107">
        <v>281</v>
      </c>
      <c r="B288" s="107" t="str">
        <f ca="1">IFERROR(VLOOKUP(A288,'Rank unique CI-Prod-Spec'!I:J,2,FALSE),"")</f>
        <v/>
      </c>
      <c r="C288" s="122" t="str">
        <f ca="1">IFERROR(VLOOKUP(LEFT(B288,FIND("--",B288)-1),CatCostInp!D:E,2,FALSE),"")</f>
        <v/>
      </c>
      <c r="D288" s="122" t="str">
        <f ca="1">IFERROR(INDIRECT(ADDRESS(MATCH(VALUE(MID(B288,FIND("--",B288)+2,FIND("---",B288)-FIND("--",B288)-2)),CatProd!G:G,0),2,1,1,"CatProd")),"")</f>
        <v/>
      </c>
      <c r="E288" s="122" t="str">
        <f ca="1">IFERROR(INDIRECT(ADDRESS(MATCH(VALUE(RIGHT(B288,LEN(B288)-FIND("---",B288)-2)),CatProdSpec!I:I,0),3,1,1,"CatProdSpec")),"")</f>
        <v/>
      </c>
      <c r="F288" s="181" t="str">
        <f t="shared" ca="1" si="20"/>
        <v/>
      </c>
      <c r="G288" s="176" t="str">
        <f ca="1">IF(SUMIF(Pharmaceuticals!$C:$C,$B288,Pharmaceuticals!AG:AG)+SUMIF('Health Products &amp; Equipment'!$C:$C,$B288,'Health Products &amp; Equipment'!AG:AG)+SUMIF('Other Pharma &amp; Health Products'!$C:$C,$B288,'Other Pharma &amp; Health Products'!AG:AG)+SUMIF('PSM Costs'!$C:$C,$B288,'PSM Costs'!AG:AG)&gt;0,SUMIF(Pharmaceuticals!$C:$C,$B288,Pharmaceuticals!AG:AG)+SUMIF('Health Products &amp; Equipment'!$C:$C,$B288,'Health Products &amp; Equipment'!AG:AG)+SUMIF('Other Pharma &amp; Health Products'!$C:$C,$B288,'Other Pharma &amp; Health Products'!AG:AG)+SUMIF('PSM Costs'!$C:$C,$B288,'PSM Costs'!AG:AG),"")</f>
        <v/>
      </c>
      <c r="H288" s="176" t="str">
        <f ca="1">IF(SUMIF(Pharmaceuticals!$C:$C,$B288,Pharmaceuticals!AH:AH)+SUMIF('Health Products &amp; Equipment'!$C:$C,$B288,'Health Products &amp; Equipment'!AH:AH)+SUMIF('Other Pharma &amp; Health Products'!$C:$C,$B288,'Other Pharma &amp; Health Products'!AH:AH)+SUMIF('PSM Costs'!$C:$C,$B288,'PSM Costs'!AH:AH)&gt;0,SUMIF(Pharmaceuticals!$C:$C,$B288,Pharmaceuticals!AH:AH)+SUMIF('Health Products &amp; Equipment'!$C:$C,$B288,'Health Products &amp; Equipment'!AH:AH)+SUMIF('Other Pharma &amp; Health Products'!$C:$C,$B288,'Other Pharma &amp; Health Products'!AH:AH)+SUMIF('PSM Costs'!$C:$C,$B288,'PSM Costs'!AH:AH),"")</f>
        <v/>
      </c>
      <c r="I288" s="182" t="str">
        <f t="shared" ca="1" si="21"/>
        <v/>
      </c>
      <c r="J288" s="123" t="str">
        <f ca="1">IF(SUMIF(Pharmaceuticals!$C:$C,$B288,Pharmaceuticals!AT:AT)+SUMIF('Health Products &amp; Equipment'!$C:$C,$B288,'Health Products &amp; Equipment'!AT:AT)+SUMIF('Other Pharma &amp; Health Products'!$C:$C,$B288,'Other Pharma &amp; Health Products'!AT:AT)+SUMIF('PSM Costs'!$C:$C,$B288,'PSM Costs'!AT:AT)&gt;0,SUMIF(Pharmaceuticals!$C:$C,$B288,Pharmaceuticals!AT:AT)+SUMIF('Health Products &amp; Equipment'!$C:$C,$B288,'Health Products &amp; Equipment'!AT:AT)+SUMIF('Other Pharma &amp; Health Products'!$C:$C,$B288,'Other Pharma &amp; Health Products'!AT:AT)+SUMIF('PSM Costs'!$C:$C,$B288,'PSM Costs'!AT:AT),"")</f>
        <v/>
      </c>
      <c r="K288" s="123" t="str">
        <f ca="1">IF(SUMIF(Pharmaceuticals!$C:$C,$B288,Pharmaceuticals!AU:AU)+SUMIF('Health Products &amp; Equipment'!$C:$C,$B288,'Health Products &amp; Equipment'!AU:AU)+SUMIF('Other Pharma &amp; Health Products'!$C:$C,$B288,'Other Pharma &amp; Health Products'!AU:AU)+SUMIF('PSM Costs'!$C:$C,$B288,'PSM Costs'!AU:AU)&gt;0,SUMIF(Pharmaceuticals!$C:$C,$B288,Pharmaceuticals!AU:AU)+SUMIF('Health Products &amp; Equipment'!$C:$C,$B288,'Health Products &amp; Equipment'!AU:AU)+SUMIF('Other Pharma &amp; Health Products'!$C:$C,$B288,'Other Pharma &amp; Health Products'!AU:AU)+SUMIF('PSM Costs'!$C:$C,$B288,'PSM Costs'!AU:AU),"")</f>
        <v/>
      </c>
      <c r="L288" s="181" t="str">
        <f t="shared" ca="1" si="22"/>
        <v/>
      </c>
      <c r="M288" s="176" t="str">
        <f ca="1">IF(SUMIF(Pharmaceuticals!$C:$C,$B288,Pharmaceuticals!BG:BG)+SUMIF('Health Products &amp; Equipment'!$C:$C,$B288,'Health Products &amp; Equipment'!BG:BG)+SUMIF('Other Pharma &amp; Health Products'!$C:$C,$B288,'Other Pharma &amp; Health Products'!BG:BG)+SUMIF('PSM Costs'!$C:$C,$B288,'PSM Costs'!BG:BG)&gt;0,SUMIF(Pharmaceuticals!$C:$C,$B288,Pharmaceuticals!BG:BG)+SUMIF('Health Products &amp; Equipment'!$C:$C,$B288,'Health Products &amp; Equipment'!BG:BG)+SUMIF('Other Pharma &amp; Health Products'!$C:$C,$B288,'Other Pharma &amp; Health Products'!BG:BG)+SUMIF('PSM Costs'!$C:$C,$B288,'PSM Costs'!BG:BG),"")</f>
        <v/>
      </c>
      <c r="N288" s="176" t="str">
        <f ca="1">IF(SUMIF(Pharmaceuticals!$C:$C,$B288,Pharmaceuticals!BH:BH)+SUMIF('Health Products &amp; Equipment'!$C:$C,$B288,'Health Products &amp; Equipment'!BH:BH)+SUMIF('Other Pharma &amp; Health Products'!$C:$C,$B288,'Other Pharma &amp; Health Products'!BH:BH)+SUMIF('PSM Costs'!$C:$C,$B288,'PSM Costs'!BH:BH)&gt;0,SUMIF(Pharmaceuticals!$C:$C,$B288,Pharmaceuticals!BH:BH)+SUMIF('Health Products &amp; Equipment'!$C:$C,$B288,'Health Products &amp; Equipment'!BH:BH)+SUMIF('Other Pharma &amp; Health Products'!$C:$C,$B288,'Other Pharma &amp; Health Products'!BH:BH)+SUMIF('PSM Costs'!$C:$C,$B288,'PSM Costs'!BH:BH),"")</f>
        <v/>
      </c>
      <c r="O288" s="182" t="str">
        <f t="shared" ca="1" si="23"/>
        <v/>
      </c>
      <c r="P288" s="123" t="str">
        <f ca="1">IF(SUMIF(Pharmaceuticals!$C:$C,$B288,Pharmaceuticals!BT:BT)+SUMIF('Health Products &amp; Equipment'!$C:$C,$B288,'Health Products &amp; Equipment'!BT:BT)+SUMIF('Other Pharma &amp; Health Products'!$C:$C,$B288,'Other Pharma &amp; Health Products'!BT:BT)+SUMIF('PSM Costs'!$C:$C,$B288,'PSM Costs'!BT:BT)&gt;0,SUMIF(Pharmaceuticals!$C:$C,$B288,Pharmaceuticals!BT:BT)+SUMIF('Health Products &amp; Equipment'!$C:$C,$B288,'Health Products &amp; Equipment'!BT:BT)+SUMIF('Other Pharma &amp; Health Products'!$C:$C,$B288,'Other Pharma &amp; Health Products'!BT:BT)+SUMIF('PSM Costs'!$C:$C,$B288,'PSM Costs'!BT:BT),"")</f>
        <v/>
      </c>
      <c r="Q288" s="123" t="str">
        <f ca="1">IF(SUMIF(Pharmaceuticals!$C:$C,$B288,Pharmaceuticals!BU:BU)+SUMIF('Health Products &amp; Equipment'!$C:$C,$B288,'Health Products &amp; Equipment'!BU:BU)+SUMIF('Other Pharma &amp; Health Products'!$C:$C,$B288,'Other Pharma &amp; Health Products'!BU:BU)+SUMIF('PSM Costs'!$C:$C,$B288,'PSM Costs'!BU:BU)&gt;0,SUMIF(Pharmaceuticals!$C:$C,$B288,Pharmaceuticals!BU:BU)+SUMIF('Health Products &amp; Equipment'!$C:$C,$B288,'Health Products &amp; Equipment'!BU:BU)+SUMIF('Other Pharma &amp; Health Products'!$C:$C,$B288,'Other Pharma &amp; Health Products'!BU:BU)+SUMIF('PSM Costs'!$C:$C,$B288,'PSM Costs'!BU:BU),"")</f>
        <v/>
      </c>
      <c r="R288" s="176" t="str">
        <f t="shared" ca="1" si="24"/>
        <v/>
      </c>
    </row>
    <row r="289" spans="1:18" ht="13.5" hidden="1" customHeight="1" x14ac:dyDescent="0.2">
      <c r="A289" s="107">
        <v>282</v>
      </c>
      <c r="B289" s="107" t="str">
        <f ca="1">IFERROR(VLOOKUP(A289,'Rank unique CI-Prod-Spec'!I:J,2,FALSE),"")</f>
        <v/>
      </c>
      <c r="C289" s="122" t="str">
        <f ca="1">IFERROR(VLOOKUP(LEFT(B289,FIND("--",B289)-1),CatCostInp!D:E,2,FALSE),"")</f>
        <v/>
      </c>
      <c r="D289" s="122" t="str">
        <f ca="1">IFERROR(INDIRECT(ADDRESS(MATCH(VALUE(MID(B289,FIND("--",B289)+2,FIND("---",B289)-FIND("--",B289)-2)),CatProd!G:G,0),2,1,1,"CatProd")),"")</f>
        <v/>
      </c>
      <c r="E289" s="122" t="str">
        <f ca="1">IFERROR(INDIRECT(ADDRESS(MATCH(VALUE(RIGHT(B289,LEN(B289)-FIND("---",B289)-2)),CatProdSpec!I:I,0),3,1,1,"CatProdSpec")),"")</f>
        <v/>
      </c>
      <c r="F289" s="181" t="str">
        <f t="shared" ca="1" si="20"/>
        <v/>
      </c>
      <c r="G289" s="176" t="str">
        <f ca="1">IF(SUMIF(Pharmaceuticals!$C:$C,$B289,Pharmaceuticals!AG:AG)+SUMIF('Health Products &amp; Equipment'!$C:$C,$B289,'Health Products &amp; Equipment'!AG:AG)+SUMIF('Other Pharma &amp; Health Products'!$C:$C,$B289,'Other Pharma &amp; Health Products'!AG:AG)+SUMIF('PSM Costs'!$C:$C,$B289,'PSM Costs'!AG:AG)&gt;0,SUMIF(Pharmaceuticals!$C:$C,$B289,Pharmaceuticals!AG:AG)+SUMIF('Health Products &amp; Equipment'!$C:$C,$B289,'Health Products &amp; Equipment'!AG:AG)+SUMIF('Other Pharma &amp; Health Products'!$C:$C,$B289,'Other Pharma &amp; Health Products'!AG:AG)+SUMIF('PSM Costs'!$C:$C,$B289,'PSM Costs'!AG:AG),"")</f>
        <v/>
      </c>
      <c r="H289" s="176" t="str">
        <f ca="1">IF(SUMIF(Pharmaceuticals!$C:$C,$B289,Pharmaceuticals!AH:AH)+SUMIF('Health Products &amp; Equipment'!$C:$C,$B289,'Health Products &amp; Equipment'!AH:AH)+SUMIF('Other Pharma &amp; Health Products'!$C:$C,$B289,'Other Pharma &amp; Health Products'!AH:AH)+SUMIF('PSM Costs'!$C:$C,$B289,'PSM Costs'!AH:AH)&gt;0,SUMIF(Pharmaceuticals!$C:$C,$B289,Pharmaceuticals!AH:AH)+SUMIF('Health Products &amp; Equipment'!$C:$C,$B289,'Health Products &amp; Equipment'!AH:AH)+SUMIF('Other Pharma &amp; Health Products'!$C:$C,$B289,'Other Pharma &amp; Health Products'!AH:AH)+SUMIF('PSM Costs'!$C:$C,$B289,'PSM Costs'!AH:AH),"")</f>
        <v/>
      </c>
      <c r="I289" s="182" t="str">
        <f t="shared" ca="1" si="21"/>
        <v/>
      </c>
      <c r="J289" s="123" t="str">
        <f ca="1">IF(SUMIF(Pharmaceuticals!$C:$C,$B289,Pharmaceuticals!AT:AT)+SUMIF('Health Products &amp; Equipment'!$C:$C,$B289,'Health Products &amp; Equipment'!AT:AT)+SUMIF('Other Pharma &amp; Health Products'!$C:$C,$B289,'Other Pharma &amp; Health Products'!AT:AT)+SUMIF('PSM Costs'!$C:$C,$B289,'PSM Costs'!AT:AT)&gt;0,SUMIF(Pharmaceuticals!$C:$C,$B289,Pharmaceuticals!AT:AT)+SUMIF('Health Products &amp; Equipment'!$C:$C,$B289,'Health Products &amp; Equipment'!AT:AT)+SUMIF('Other Pharma &amp; Health Products'!$C:$C,$B289,'Other Pharma &amp; Health Products'!AT:AT)+SUMIF('PSM Costs'!$C:$C,$B289,'PSM Costs'!AT:AT),"")</f>
        <v/>
      </c>
      <c r="K289" s="123" t="str">
        <f ca="1">IF(SUMIF(Pharmaceuticals!$C:$C,$B289,Pharmaceuticals!AU:AU)+SUMIF('Health Products &amp; Equipment'!$C:$C,$B289,'Health Products &amp; Equipment'!AU:AU)+SUMIF('Other Pharma &amp; Health Products'!$C:$C,$B289,'Other Pharma &amp; Health Products'!AU:AU)+SUMIF('PSM Costs'!$C:$C,$B289,'PSM Costs'!AU:AU)&gt;0,SUMIF(Pharmaceuticals!$C:$C,$B289,Pharmaceuticals!AU:AU)+SUMIF('Health Products &amp; Equipment'!$C:$C,$B289,'Health Products &amp; Equipment'!AU:AU)+SUMIF('Other Pharma &amp; Health Products'!$C:$C,$B289,'Other Pharma &amp; Health Products'!AU:AU)+SUMIF('PSM Costs'!$C:$C,$B289,'PSM Costs'!AU:AU),"")</f>
        <v/>
      </c>
      <c r="L289" s="181" t="str">
        <f t="shared" ca="1" si="22"/>
        <v/>
      </c>
      <c r="M289" s="176" t="str">
        <f ca="1">IF(SUMIF(Pharmaceuticals!$C:$C,$B289,Pharmaceuticals!BG:BG)+SUMIF('Health Products &amp; Equipment'!$C:$C,$B289,'Health Products &amp; Equipment'!BG:BG)+SUMIF('Other Pharma &amp; Health Products'!$C:$C,$B289,'Other Pharma &amp; Health Products'!BG:BG)+SUMIF('PSM Costs'!$C:$C,$B289,'PSM Costs'!BG:BG)&gt;0,SUMIF(Pharmaceuticals!$C:$C,$B289,Pharmaceuticals!BG:BG)+SUMIF('Health Products &amp; Equipment'!$C:$C,$B289,'Health Products &amp; Equipment'!BG:BG)+SUMIF('Other Pharma &amp; Health Products'!$C:$C,$B289,'Other Pharma &amp; Health Products'!BG:BG)+SUMIF('PSM Costs'!$C:$C,$B289,'PSM Costs'!BG:BG),"")</f>
        <v/>
      </c>
      <c r="N289" s="176" t="str">
        <f ca="1">IF(SUMIF(Pharmaceuticals!$C:$C,$B289,Pharmaceuticals!BH:BH)+SUMIF('Health Products &amp; Equipment'!$C:$C,$B289,'Health Products &amp; Equipment'!BH:BH)+SUMIF('Other Pharma &amp; Health Products'!$C:$C,$B289,'Other Pharma &amp; Health Products'!BH:BH)+SUMIF('PSM Costs'!$C:$C,$B289,'PSM Costs'!BH:BH)&gt;0,SUMIF(Pharmaceuticals!$C:$C,$B289,Pharmaceuticals!BH:BH)+SUMIF('Health Products &amp; Equipment'!$C:$C,$B289,'Health Products &amp; Equipment'!BH:BH)+SUMIF('Other Pharma &amp; Health Products'!$C:$C,$B289,'Other Pharma &amp; Health Products'!BH:BH)+SUMIF('PSM Costs'!$C:$C,$B289,'PSM Costs'!BH:BH),"")</f>
        <v/>
      </c>
      <c r="O289" s="182" t="str">
        <f t="shared" ca="1" si="23"/>
        <v/>
      </c>
      <c r="P289" s="123" t="str">
        <f ca="1">IF(SUMIF(Pharmaceuticals!$C:$C,$B289,Pharmaceuticals!BT:BT)+SUMIF('Health Products &amp; Equipment'!$C:$C,$B289,'Health Products &amp; Equipment'!BT:BT)+SUMIF('Other Pharma &amp; Health Products'!$C:$C,$B289,'Other Pharma &amp; Health Products'!BT:BT)+SUMIF('PSM Costs'!$C:$C,$B289,'PSM Costs'!BT:BT)&gt;0,SUMIF(Pharmaceuticals!$C:$C,$B289,Pharmaceuticals!BT:BT)+SUMIF('Health Products &amp; Equipment'!$C:$C,$B289,'Health Products &amp; Equipment'!BT:BT)+SUMIF('Other Pharma &amp; Health Products'!$C:$C,$B289,'Other Pharma &amp; Health Products'!BT:BT)+SUMIF('PSM Costs'!$C:$C,$B289,'PSM Costs'!BT:BT),"")</f>
        <v/>
      </c>
      <c r="Q289" s="123" t="str">
        <f ca="1">IF(SUMIF(Pharmaceuticals!$C:$C,$B289,Pharmaceuticals!BU:BU)+SUMIF('Health Products &amp; Equipment'!$C:$C,$B289,'Health Products &amp; Equipment'!BU:BU)+SUMIF('Other Pharma &amp; Health Products'!$C:$C,$B289,'Other Pharma &amp; Health Products'!BU:BU)+SUMIF('PSM Costs'!$C:$C,$B289,'PSM Costs'!BU:BU)&gt;0,SUMIF(Pharmaceuticals!$C:$C,$B289,Pharmaceuticals!BU:BU)+SUMIF('Health Products &amp; Equipment'!$C:$C,$B289,'Health Products &amp; Equipment'!BU:BU)+SUMIF('Other Pharma &amp; Health Products'!$C:$C,$B289,'Other Pharma &amp; Health Products'!BU:BU)+SUMIF('PSM Costs'!$C:$C,$B289,'PSM Costs'!BU:BU),"")</f>
        <v/>
      </c>
      <c r="R289" s="176" t="str">
        <f t="shared" ca="1" si="24"/>
        <v/>
      </c>
    </row>
    <row r="290" spans="1:18" ht="13.5" hidden="1" customHeight="1" x14ac:dyDescent="0.2">
      <c r="A290" s="107">
        <v>283</v>
      </c>
      <c r="B290" s="107" t="str">
        <f ca="1">IFERROR(VLOOKUP(A290,'Rank unique CI-Prod-Spec'!I:J,2,FALSE),"")</f>
        <v/>
      </c>
      <c r="C290" s="122" t="str">
        <f ca="1">IFERROR(VLOOKUP(LEFT(B290,FIND("--",B290)-1),CatCostInp!D:E,2,FALSE),"")</f>
        <v/>
      </c>
      <c r="D290" s="122" t="str">
        <f ca="1">IFERROR(INDIRECT(ADDRESS(MATCH(VALUE(MID(B290,FIND("--",B290)+2,FIND("---",B290)-FIND("--",B290)-2)),CatProd!G:G,0),2,1,1,"CatProd")),"")</f>
        <v/>
      </c>
      <c r="E290" s="122" t="str">
        <f ca="1">IFERROR(INDIRECT(ADDRESS(MATCH(VALUE(RIGHT(B290,LEN(B290)-FIND("---",B290)-2)),CatProdSpec!I:I,0),3,1,1,"CatProdSpec")),"")</f>
        <v/>
      </c>
      <c r="F290" s="181" t="str">
        <f t="shared" ca="1" si="20"/>
        <v/>
      </c>
      <c r="G290" s="176" t="str">
        <f ca="1">IF(SUMIF(Pharmaceuticals!$C:$C,$B290,Pharmaceuticals!AG:AG)+SUMIF('Health Products &amp; Equipment'!$C:$C,$B290,'Health Products &amp; Equipment'!AG:AG)+SUMIF('Other Pharma &amp; Health Products'!$C:$C,$B290,'Other Pharma &amp; Health Products'!AG:AG)+SUMIF('PSM Costs'!$C:$C,$B290,'PSM Costs'!AG:AG)&gt;0,SUMIF(Pharmaceuticals!$C:$C,$B290,Pharmaceuticals!AG:AG)+SUMIF('Health Products &amp; Equipment'!$C:$C,$B290,'Health Products &amp; Equipment'!AG:AG)+SUMIF('Other Pharma &amp; Health Products'!$C:$C,$B290,'Other Pharma &amp; Health Products'!AG:AG)+SUMIF('PSM Costs'!$C:$C,$B290,'PSM Costs'!AG:AG),"")</f>
        <v/>
      </c>
      <c r="H290" s="176" t="str">
        <f ca="1">IF(SUMIF(Pharmaceuticals!$C:$C,$B290,Pharmaceuticals!AH:AH)+SUMIF('Health Products &amp; Equipment'!$C:$C,$B290,'Health Products &amp; Equipment'!AH:AH)+SUMIF('Other Pharma &amp; Health Products'!$C:$C,$B290,'Other Pharma &amp; Health Products'!AH:AH)+SUMIF('PSM Costs'!$C:$C,$B290,'PSM Costs'!AH:AH)&gt;0,SUMIF(Pharmaceuticals!$C:$C,$B290,Pharmaceuticals!AH:AH)+SUMIF('Health Products &amp; Equipment'!$C:$C,$B290,'Health Products &amp; Equipment'!AH:AH)+SUMIF('Other Pharma &amp; Health Products'!$C:$C,$B290,'Other Pharma &amp; Health Products'!AH:AH)+SUMIF('PSM Costs'!$C:$C,$B290,'PSM Costs'!AH:AH),"")</f>
        <v/>
      </c>
      <c r="I290" s="182" t="str">
        <f t="shared" ca="1" si="21"/>
        <v/>
      </c>
      <c r="J290" s="123" t="str">
        <f ca="1">IF(SUMIF(Pharmaceuticals!$C:$C,$B290,Pharmaceuticals!AT:AT)+SUMIF('Health Products &amp; Equipment'!$C:$C,$B290,'Health Products &amp; Equipment'!AT:AT)+SUMIF('Other Pharma &amp; Health Products'!$C:$C,$B290,'Other Pharma &amp; Health Products'!AT:AT)+SUMIF('PSM Costs'!$C:$C,$B290,'PSM Costs'!AT:AT)&gt;0,SUMIF(Pharmaceuticals!$C:$C,$B290,Pharmaceuticals!AT:AT)+SUMIF('Health Products &amp; Equipment'!$C:$C,$B290,'Health Products &amp; Equipment'!AT:AT)+SUMIF('Other Pharma &amp; Health Products'!$C:$C,$B290,'Other Pharma &amp; Health Products'!AT:AT)+SUMIF('PSM Costs'!$C:$C,$B290,'PSM Costs'!AT:AT),"")</f>
        <v/>
      </c>
      <c r="K290" s="123" t="str">
        <f ca="1">IF(SUMIF(Pharmaceuticals!$C:$C,$B290,Pharmaceuticals!AU:AU)+SUMIF('Health Products &amp; Equipment'!$C:$C,$B290,'Health Products &amp; Equipment'!AU:AU)+SUMIF('Other Pharma &amp; Health Products'!$C:$C,$B290,'Other Pharma &amp; Health Products'!AU:AU)+SUMIF('PSM Costs'!$C:$C,$B290,'PSM Costs'!AU:AU)&gt;0,SUMIF(Pharmaceuticals!$C:$C,$B290,Pharmaceuticals!AU:AU)+SUMIF('Health Products &amp; Equipment'!$C:$C,$B290,'Health Products &amp; Equipment'!AU:AU)+SUMIF('Other Pharma &amp; Health Products'!$C:$C,$B290,'Other Pharma &amp; Health Products'!AU:AU)+SUMIF('PSM Costs'!$C:$C,$B290,'PSM Costs'!AU:AU),"")</f>
        <v/>
      </c>
      <c r="L290" s="181" t="str">
        <f t="shared" ca="1" si="22"/>
        <v/>
      </c>
      <c r="M290" s="176" t="str">
        <f ca="1">IF(SUMIF(Pharmaceuticals!$C:$C,$B290,Pharmaceuticals!BG:BG)+SUMIF('Health Products &amp; Equipment'!$C:$C,$B290,'Health Products &amp; Equipment'!BG:BG)+SUMIF('Other Pharma &amp; Health Products'!$C:$C,$B290,'Other Pharma &amp; Health Products'!BG:BG)+SUMIF('PSM Costs'!$C:$C,$B290,'PSM Costs'!BG:BG)&gt;0,SUMIF(Pharmaceuticals!$C:$C,$B290,Pharmaceuticals!BG:BG)+SUMIF('Health Products &amp; Equipment'!$C:$C,$B290,'Health Products &amp; Equipment'!BG:BG)+SUMIF('Other Pharma &amp; Health Products'!$C:$C,$B290,'Other Pharma &amp; Health Products'!BG:BG)+SUMIF('PSM Costs'!$C:$C,$B290,'PSM Costs'!BG:BG),"")</f>
        <v/>
      </c>
      <c r="N290" s="176" t="str">
        <f ca="1">IF(SUMIF(Pharmaceuticals!$C:$C,$B290,Pharmaceuticals!BH:BH)+SUMIF('Health Products &amp; Equipment'!$C:$C,$B290,'Health Products &amp; Equipment'!BH:BH)+SUMIF('Other Pharma &amp; Health Products'!$C:$C,$B290,'Other Pharma &amp; Health Products'!BH:BH)+SUMIF('PSM Costs'!$C:$C,$B290,'PSM Costs'!BH:BH)&gt;0,SUMIF(Pharmaceuticals!$C:$C,$B290,Pharmaceuticals!BH:BH)+SUMIF('Health Products &amp; Equipment'!$C:$C,$B290,'Health Products &amp; Equipment'!BH:BH)+SUMIF('Other Pharma &amp; Health Products'!$C:$C,$B290,'Other Pharma &amp; Health Products'!BH:BH)+SUMIF('PSM Costs'!$C:$C,$B290,'PSM Costs'!BH:BH),"")</f>
        <v/>
      </c>
      <c r="O290" s="182" t="str">
        <f t="shared" ca="1" si="23"/>
        <v/>
      </c>
      <c r="P290" s="123" t="str">
        <f ca="1">IF(SUMIF(Pharmaceuticals!$C:$C,$B290,Pharmaceuticals!BT:BT)+SUMIF('Health Products &amp; Equipment'!$C:$C,$B290,'Health Products &amp; Equipment'!BT:BT)+SUMIF('Other Pharma &amp; Health Products'!$C:$C,$B290,'Other Pharma &amp; Health Products'!BT:BT)+SUMIF('PSM Costs'!$C:$C,$B290,'PSM Costs'!BT:BT)&gt;0,SUMIF(Pharmaceuticals!$C:$C,$B290,Pharmaceuticals!BT:BT)+SUMIF('Health Products &amp; Equipment'!$C:$C,$B290,'Health Products &amp; Equipment'!BT:BT)+SUMIF('Other Pharma &amp; Health Products'!$C:$C,$B290,'Other Pharma &amp; Health Products'!BT:BT)+SUMIF('PSM Costs'!$C:$C,$B290,'PSM Costs'!BT:BT),"")</f>
        <v/>
      </c>
      <c r="Q290" s="123" t="str">
        <f ca="1">IF(SUMIF(Pharmaceuticals!$C:$C,$B290,Pharmaceuticals!BU:BU)+SUMIF('Health Products &amp; Equipment'!$C:$C,$B290,'Health Products &amp; Equipment'!BU:BU)+SUMIF('Other Pharma &amp; Health Products'!$C:$C,$B290,'Other Pharma &amp; Health Products'!BU:BU)+SUMIF('PSM Costs'!$C:$C,$B290,'PSM Costs'!BU:BU)&gt;0,SUMIF(Pharmaceuticals!$C:$C,$B290,Pharmaceuticals!BU:BU)+SUMIF('Health Products &amp; Equipment'!$C:$C,$B290,'Health Products &amp; Equipment'!BU:BU)+SUMIF('Other Pharma &amp; Health Products'!$C:$C,$B290,'Other Pharma &amp; Health Products'!BU:BU)+SUMIF('PSM Costs'!$C:$C,$B290,'PSM Costs'!BU:BU),"")</f>
        <v/>
      </c>
      <c r="R290" s="176" t="str">
        <f t="shared" ca="1" si="24"/>
        <v/>
      </c>
    </row>
    <row r="291" spans="1:18" ht="13.5" hidden="1" customHeight="1" x14ac:dyDescent="0.2">
      <c r="A291" s="107">
        <v>284</v>
      </c>
      <c r="B291" s="107" t="str">
        <f ca="1">IFERROR(VLOOKUP(A291,'Rank unique CI-Prod-Spec'!I:J,2,FALSE),"")</f>
        <v/>
      </c>
      <c r="C291" s="122" t="str">
        <f ca="1">IFERROR(VLOOKUP(LEFT(B291,FIND("--",B291)-1),CatCostInp!D:E,2,FALSE),"")</f>
        <v/>
      </c>
      <c r="D291" s="122" t="str">
        <f ca="1">IFERROR(INDIRECT(ADDRESS(MATCH(VALUE(MID(B291,FIND("--",B291)+2,FIND("---",B291)-FIND("--",B291)-2)),CatProd!G:G,0),2,1,1,"CatProd")),"")</f>
        <v/>
      </c>
      <c r="E291" s="122" t="str">
        <f ca="1">IFERROR(INDIRECT(ADDRESS(MATCH(VALUE(RIGHT(B291,LEN(B291)-FIND("---",B291)-2)),CatProdSpec!I:I,0),3,1,1,"CatProdSpec")),"")</f>
        <v/>
      </c>
      <c r="F291" s="181" t="str">
        <f t="shared" ca="1" si="20"/>
        <v/>
      </c>
      <c r="G291" s="176" t="str">
        <f ca="1">IF(SUMIF(Pharmaceuticals!$C:$C,$B291,Pharmaceuticals!AG:AG)+SUMIF('Health Products &amp; Equipment'!$C:$C,$B291,'Health Products &amp; Equipment'!AG:AG)+SUMIF('Other Pharma &amp; Health Products'!$C:$C,$B291,'Other Pharma &amp; Health Products'!AG:AG)+SUMIF('PSM Costs'!$C:$C,$B291,'PSM Costs'!AG:AG)&gt;0,SUMIF(Pharmaceuticals!$C:$C,$B291,Pharmaceuticals!AG:AG)+SUMIF('Health Products &amp; Equipment'!$C:$C,$B291,'Health Products &amp; Equipment'!AG:AG)+SUMIF('Other Pharma &amp; Health Products'!$C:$C,$B291,'Other Pharma &amp; Health Products'!AG:AG)+SUMIF('PSM Costs'!$C:$C,$B291,'PSM Costs'!AG:AG),"")</f>
        <v/>
      </c>
      <c r="H291" s="176" t="str">
        <f ca="1">IF(SUMIF(Pharmaceuticals!$C:$C,$B291,Pharmaceuticals!AH:AH)+SUMIF('Health Products &amp; Equipment'!$C:$C,$B291,'Health Products &amp; Equipment'!AH:AH)+SUMIF('Other Pharma &amp; Health Products'!$C:$C,$B291,'Other Pharma &amp; Health Products'!AH:AH)+SUMIF('PSM Costs'!$C:$C,$B291,'PSM Costs'!AH:AH)&gt;0,SUMIF(Pharmaceuticals!$C:$C,$B291,Pharmaceuticals!AH:AH)+SUMIF('Health Products &amp; Equipment'!$C:$C,$B291,'Health Products &amp; Equipment'!AH:AH)+SUMIF('Other Pharma &amp; Health Products'!$C:$C,$B291,'Other Pharma &amp; Health Products'!AH:AH)+SUMIF('PSM Costs'!$C:$C,$B291,'PSM Costs'!AH:AH),"")</f>
        <v/>
      </c>
      <c r="I291" s="182" t="str">
        <f t="shared" ca="1" si="21"/>
        <v/>
      </c>
      <c r="J291" s="123" t="str">
        <f ca="1">IF(SUMIF(Pharmaceuticals!$C:$C,$B291,Pharmaceuticals!AT:AT)+SUMIF('Health Products &amp; Equipment'!$C:$C,$B291,'Health Products &amp; Equipment'!AT:AT)+SUMIF('Other Pharma &amp; Health Products'!$C:$C,$B291,'Other Pharma &amp; Health Products'!AT:AT)+SUMIF('PSM Costs'!$C:$C,$B291,'PSM Costs'!AT:AT)&gt;0,SUMIF(Pharmaceuticals!$C:$C,$B291,Pharmaceuticals!AT:AT)+SUMIF('Health Products &amp; Equipment'!$C:$C,$B291,'Health Products &amp; Equipment'!AT:AT)+SUMIF('Other Pharma &amp; Health Products'!$C:$C,$B291,'Other Pharma &amp; Health Products'!AT:AT)+SUMIF('PSM Costs'!$C:$C,$B291,'PSM Costs'!AT:AT),"")</f>
        <v/>
      </c>
      <c r="K291" s="123" t="str">
        <f ca="1">IF(SUMIF(Pharmaceuticals!$C:$C,$B291,Pharmaceuticals!AU:AU)+SUMIF('Health Products &amp; Equipment'!$C:$C,$B291,'Health Products &amp; Equipment'!AU:AU)+SUMIF('Other Pharma &amp; Health Products'!$C:$C,$B291,'Other Pharma &amp; Health Products'!AU:AU)+SUMIF('PSM Costs'!$C:$C,$B291,'PSM Costs'!AU:AU)&gt;0,SUMIF(Pharmaceuticals!$C:$C,$B291,Pharmaceuticals!AU:AU)+SUMIF('Health Products &amp; Equipment'!$C:$C,$B291,'Health Products &amp; Equipment'!AU:AU)+SUMIF('Other Pharma &amp; Health Products'!$C:$C,$B291,'Other Pharma &amp; Health Products'!AU:AU)+SUMIF('PSM Costs'!$C:$C,$B291,'PSM Costs'!AU:AU),"")</f>
        <v/>
      </c>
      <c r="L291" s="181" t="str">
        <f t="shared" ca="1" si="22"/>
        <v/>
      </c>
      <c r="M291" s="176" t="str">
        <f ca="1">IF(SUMIF(Pharmaceuticals!$C:$C,$B291,Pharmaceuticals!BG:BG)+SUMIF('Health Products &amp; Equipment'!$C:$C,$B291,'Health Products &amp; Equipment'!BG:BG)+SUMIF('Other Pharma &amp; Health Products'!$C:$C,$B291,'Other Pharma &amp; Health Products'!BG:BG)+SUMIF('PSM Costs'!$C:$C,$B291,'PSM Costs'!BG:BG)&gt;0,SUMIF(Pharmaceuticals!$C:$C,$B291,Pharmaceuticals!BG:BG)+SUMIF('Health Products &amp; Equipment'!$C:$C,$B291,'Health Products &amp; Equipment'!BG:BG)+SUMIF('Other Pharma &amp; Health Products'!$C:$C,$B291,'Other Pharma &amp; Health Products'!BG:BG)+SUMIF('PSM Costs'!$C:$C,$B291,'PSM Costs'!BG:BG),"")</f>
        <v/>
      </c>
      <c r="N291" s="176" t="str">
        <f ca="1">IF(SUMIF(Pharmaceuticals!$C:$C,$B291,Pharmaceuticals!BH:BH)+SUMIF('Health Products &amp; Equipment'!$C:$C,$B291,'Health Products &amp; Equipment'!BH:BH)+SUMIF('Other Pharma &amp; Health Products'!$C:$C,$B291,'Other Pharma &amp; Health Products'!BH:BH)+SUMIF('PSM Costs'!$C:$C,$B291,'PSM Costs'!BH:BH)&gt;0,SUMIF(Pharmaceuticals!$C:$C,$B291,Pharmaceuticals!BH:BH)+SUMIF('Health Products &amp; Equipment'!$C:$C,$B291,'Health Products &amp; Equipment'!BH:BH)+SUMIF('Other Pharma &amp; Health Products'!$C:$C,$B291,'Other Pharma &amp; Health Products'!BH:BH)+SUMIF('PSM Costs'!$C:$C,$B291,'PSM Costs'!BH:BH),"")</f>
        <v/>
      </c>
      <c r="O291" s="182" t="str">
        <f t="shared" ca="1" si="23"/>
        <v/>
      </c>
      <c r="P291" s="123" t="str">
        <f ca="1">IF(SUMIF(Pharmaceuticals!$C:$C,$B291,Pharmaceuticals!BT:BT)+SUMIF('Health Products &amp; Equipment'!$C:$C,$B291,'Health Products &amp; Equipment'!BT:BT)+SUMIF('Other Pharma &amp; Health Products'!$C:$C,$B291,'Other Pharma &amp; Health Products'!BT:BT)+SUMIF('PSM Costs'!$C:$C,$B291,'PSM Costs'!BT:BT)&gt;0,SUMIF(Pharmaceuticals!$C:$C,$B291,Pharmaceuticals!BT:BT)+SUMIF('Health Products &amp; Equipment'!$C:$C,$B291,'Health Products &amp; Equipment'!BT:BT)+SUMIF('Other Pharma &amp; Health Products'!$C:$C,$B291,'Other Pharma &amp; Health Products'!BT:BT)+SUMIF('PSM Costs'!$C:$C,$B291,'PSM Costs'!BT:BT),"")</f>
        <v/>
      </c>
      <c r="Q291" s="123" t="str">
        <f ca="1">IF(SUMIF(Pharmaceuticals!$C:$C,$B291,Pharmaceuticals!BU:BU)+SUMIF('Health Products &amp; Equipment'!$C:$C,$B291,'Health Products &amp; Equipment'!BU:BU)+SUMIF('Other Pharma &amp; Health Products'!$C:$C,$B291,'Other Pharma &amp; Health Products'!BU:BU)+SUMIF('PSM Costs'!$C:$C,$B291,'PSM Costs'!BU:BU)&gt;0,SUMIF(Pharmaceuticals!$C:$C,$B291,Pharmaceuticals!BU:BU)+SUMIF('Health Products &amp; Equipment'!$C:$C,$B291,'Health Products &amp; Equipment'!BU:BU)+SUMIF('Other Pharma &amp; Health Products'!$C:$C,$B291,'Other Pharma &amp; Health Products'!BU:BU)+SUMIF('PSM Costs'!$C:$C,$B291,'PSM Costs'!BU:BU),"")</f>
        <v/>
      </c>
      <c r="R291" s="176" t="str">
        <f t="shared" ca="1" si="24"/>
        <v/>
      </c>
    </row>
    <row r="292" spans="1:18" ht="13.5" hidden="1" customHeight="1" x14ac:dyDescent="0.2">
      <c r="A292" s="107">
        <v>285</v>
      </c>
      <c r="B292" s="107" t="str">
        <f ca="1">IFERROR(VLOOKUP(A292,'Rank unique CI-Prod-Spec'!I:J,2,FALSE),"")</f>
        <v/>
      </c>
      <c r="C292" s="122" t="str">
        <f ca="1">IFERROR(VLOOKUP(LEFT(B292,FIND("--",B292)-1),CatCostInp!D:E,2,FALSE),"")</f>
        <v/>
      </c>
      <c r="D292" s="122" t="str">
        <f ca="1">IFERROR(INDIRECT(ADDRESS(MATCH(VALUE(MID(B292,FIND("--",B292)+2,FIND("---",B292)-FIND("--",B292)-2)),CatProd!G:G,0),2,1,1,"CatProd")),"")</f>
        <v/>
      </c>
      <c r="E292" s="122" t="str">
        <f ca="1">IFERROR(INDIRECT(ADDRESS(MATCH(VALUE(RIGHT(B292,LEN(B292)-FIND("---",B292)-2)),CatProdSpec!I:I,0),3,1,1,"CatProdSpec")),"")</f>
        <v/>
      </c>
      <c r="F292" s="181" t="str">
        <f t="shared" ca="1" si="20"/>
        <v/>
      </c>
      <c r="G292" s="176" t="str">
        <f ca="1">IF(SUMIF(Pharmaceuticals!$C:$C,$B292,Pharmaceuticals!AG:AG)+SUMIF('Health Products &amp; Equipment'!$C:$C,$B292,'Health Products &amp; Equipment'!AG:AG)+SUMIF('Other Pharma &amp; Health Products'!$C:$C,$B292,'Other Pharma &amp; Health Products'!AG:AG)+SUMIF('PSM Costs'!$C:$C,$B292,'PSM Costs'!AG:AG)&gt;0,SUMIF(Pharmaceuticals!$C:$C,$B292,Pharmaceuticals!AG:AG)+SUMIF('Health Products &amp; Equipment'!$C:$C,$B292,'Health Products &amp; Equipment'!AG:AG)+SUMIF('Other Pharma &amp; Health Products'!$C:$C,$B292,'Other Pharma &amp; Health Products'!AG:AG)+SUMIF('PSM Costs'!$C:$C,$B292,'PSM Costs'!AG:AG),"")</f>
        <v/>
      </c>
      <c r="H292" s="176" t="str">
        <f ca="1">IF(SUMIF(Pharmaceuticals!$C:$C,$B292,Pharmaceuticals!AH:AH)+SUMIF('Health Products &amp; Equipment'!$C:$C,$B292,'Health Products &amp; Equipment'!AH:AH)+SUMIF('Other Pharma &amp; Health Products'!$C:$C,$B292,'Other Pharma &amp; Health Products'!AH:AH)+SUMIF('PSM Costs'!$C:$C,$B292,'PSM Costs'!AH:AH)&gt;0,SUMIF(Pharmaceuticals!$C:$C,$B292,Pharmaceuticals!AH:AH)+SUMIF('Health Products &amp; Equipment'!$C:$C,$B292,'Health Products &amp; Equipment'!AH:AH)+SUMIF('Other Pharma &amp; Health Products'!$C:$C,$B292,'Other Pharma &amp; Health Products'!AH:AH)+SUMIF('PSM Costs'!$C:$C,$B292,'PSM Costs'!AH:AH),"")</f>
        <v/>
      </c>
      <c r="I292" s="182" t="str">
        <f t="shared" ca="1" si="21"/>
        <v/>
      </c>
      <c r="J292" s="123" t="str">
        <f ca="1">IF(SUMIF(Pharmaceuticals!$C:$C,$B292,Pharmaceuticals!AT:AT)+SUMIF('Health Products &amp; Equipment'!$C:$C,$B292,'Health Products &amp; Equipment'!AT:AT)+SUMIF('Other Pharma &amp; Health Products'!$C:$C,$B292,'Other Pharma &amp; Health Products'!AT:AT)+SUMIF('PSM Costs'!$C:$C,$B292,'PSM Costs'!AT:AT)&gt;0,SUMIF(Pharmaceuticals!$C:$C,$B292,Pharmaceuticals!AT:AT)+SUMIF('Health Products &amp; Equipment'!$C:$C,$B292,'Health Products &amp; Equipment'!AT:AT)+SUMIF('Other Pharma &amp; Health Products'!$C:$C,$B292,'Other Pharma &amp; Health Products'!AT:AT)+SUMIF('PSM Costs'!$C:$C,$B292,'PSM Costs'!AT:AT),"")</f>
        <v/>
      </c>
      <c r="K292" s="123" t="str">
        <f ca="1">IF(SUMIF(Pharmaceuticals!$C:$C,$B292,Pharmaceuticals!AU:AU)+SUMIF('Health Products &amp; Equipment'!$C:$C,$B292,'Health Products &amp; Equipment'!AU:AU)+SUMIF('Other Pharma &amp; Health Products'!$C:$C,$B292,'Other Pharma &amp; Health Products'!AU:AU)+SUMIF('PSM Costs'!$C:$C,$B292,'PSM Costs'!AU:AU)&gt;0,SUMIF(Pharmaceuticals!$C:$C,$B292,Pharmaceuticals!AU:AU)+SUMIF('Health Products &amp; Equipment'!$C:$C,$B292,'Health Products &amp; Equipment'!AU:AU)+SUMIF('Other Pharma &amp; Health Products'!$C:$C,$B292,'Other Pharma &amp; Health Products'!AU:AU)+SUMIF('PSM Costs'!$C:$C,$B292,'PSM Costs'!AU:AU),"")</f>
        <v/>
      </c>
      <c r="L292" s="181" t="str">
        <f t="shared" ca="1" si="22"/>
        <v/>
      </c>
      <c r="M292" s="176" t="str">
        <f ca="1">IF(SUMIF(Pharmaceuticals!$C:$C,$B292,Pharmaceuticals!BG:BG)+SUMIF('Health Products &amp; Equipment'!$C:$C,$B292,'Health Products &amp; Equipment'!BG:BG)+SUMIF('Other Pharma &amp; Health Products'!$C:$C,$B292,'Other Pharma &amp; Health Products'!BG:BG)+SUMIF('PSM Costs'!$C:$C,$B292,'PSM Costs'!BG:BG)&gt;0,SUMIF(Pharmaceuticals!$C:$C,$B292,Pharmaceuticals!BG:BG)+SUMIF('Health Products &amp; Equipment'!$C:$C,$B292,'Health Products &amp; Equipment'!BG:BG)+SUMIF('Other Pharma &amp; Health Products'!$C:$C,$B292,'Other Pharma &amp; Health Products'!BG:BG)+SUMIF('PSM Costs'!$C:$C,$B292,'PSM Costs'!BG:BG),"")</f>
        <v/>
      </c>
      <c r="N292" s="176" t="str">
        <f ca="1">IF(SUMIF(Pharmaceuticals!$C:$C,$B292,Pharmaceuticals!BH:BH)+SUMIF('Health Products &amp; Equipment'!$C:$C,$B292,'Health Products &amp; Equipment'!BH:BH)+SUMIF('Other Pharma &amp; Health Products'!$C:$C,$B292,'Other Pharma &amp; Health Products'!BH:BH)+SUMIF('PSM Costs'!$C:$C,$B292,'PSM Costs'!BH:BH)&gt;0,SUMIF(Pharmaceuticals!$C:$C,$B292,Pharmaceuticals!BH:BH)+SUMIF('Health Products &amp; Equipment'!$C:$C,$B292,'Health Products &amp; Equipment'!BH:BH)+SUMIF('Other Pharma &amp; Health Products'!$C:$C,$B292,'Other Pharma &amp; Health Products'!BH:BH)+SUMIF('PSM Costs'!$C:$C,$B292,'PSM Costs'!BH:BH),"")</f>
        <v/>
      </c>
      <c r="O292" s="182" t="str">
        <f t="shared" ca="1" si="23"/>
        <v/>
      </c>
      <c r="P292" s="123" t="str">
        <f ca="1">IF(SUMIF(Pharmaceuticals!$C:$C,$B292,Pharmaceuticals!BT:BT)+SUMIF('Health Products &amp; Equipment'!$C:$C,$B292,'Health Products &amp; Equipment'!BT:BT)+SUMIF('Other Pharma &amp; Health Products'!$C:$C,$B292,'Other Pharma &amp; Health Products'!BT:BT)+SUMIF('PSM Costs'!$C:$C,$B292,'PSM Costs'!BT:BT)&gt;0,SUMIF(Pharmaceuticals!$C:$C,$B292,Pharmaceuticals!BT:BT)+SUMIF('Health Products &amp; Equipment'!$C:$C,$B292,'Health Products &amp; Equipment'!BT:BT)+SUMIF('Other Pharma &amp; Health Products'!$C:$C,$B292,'Other Pharma &amp; Health Products'!BT:BT)+SUMIF('PSM Costs'!$C:$C,$B292,'PSM Costs'!BT:BT),"")</f>
        <v/>
      </c>
      <c r="Q292" s="123" t="str">
        <f ca="1">IF(SUMIF(Pharmaceuticals!$C:$C,$B292,Pharmaceuticals!BU:BU)+SUMIF('Health Products &amp; Equipment'!$C:$C,$B292,'Health Products &amp; Equipment'!BU:BU)+SUMIF('Other Pharma &amp; Health Products'!$C:$C,$B292,'Other Pharma &amp; Health Products'!BU:BU)+SUMIF('PSM Costs'!$C:$C,$B292,'PSM Costs'!BU:BU)&gt;0,SUMIF(Pharmaceuticals!$C:$C,$B292,Pharmaceuticals!BU:BU)+SUMIF('Health Products &amp; Equipment'!$C:$C,$B292,'Health Products &amp; Equipment'!BU:BU)+SUMIF('Other Pharma &amp; Health Products'!$C:$C,$B292,'Other Pharma &amp; Health Products'!BU:BU)+SUMIF('PSM Costs'!$C:$C,$B292,'PSM Costs'!BU:BU),"")</f>
        <v/>
      </c>
      <c r="R292" s="176" t="str">
        <f t="shared" ca="1" si="24"/>
        <v/>
      </c>
    </row>
    <row r="293" spans="1:18" ht="13.5" hidden="1" customHeight="1" x14ac:dyDescent="0.2">
      <c r="A293" s="107">
        <v>286</v>
      </c>
      <c r="B293" s="107" t="str">
        <f ca="1">IFERROR(VLOOKUP(A293,'Rank unique CI-Prod-Spec'!I:J,2,FALSE),"")</f>
        <v/>
      </c>
      <c r="C293" s="122" t="str">
        <f ca="1">IFERROR(VLOOKUP(LEFT(B293,FIND("--",B293)-1),CatCostInp!D:E,2,FALSE),"")</f>
        <v/>
      </c>
      <c r="D293" s="122" t="str">
        <f ca="1">IFERROR(INDIRECT(ADDRESS(MATCH(VALUE(MID(B293,FIND("--",B293)+2,FIND("---",B293)-FIND("--",B293)-2)),CatProd!G:G,0),2,1,1,"CatProd")),"")</f>
        <v/>
      </c>
      <c r="E293" s="122" t="str">
        <f ca="1">IFERROR(INDIRECT(ADDRESS(MATCH(VALUE(RIGHT(B293,LEN(B293)-FIND("---",B293)-2)),CatProdSpec!I:I,0),3,1,1,"CatProdSpec")),"")</f>
        <v/>
      </c>
      <c r="F293" s="181" t="str">
        <f t="shared" ca="1" si="20"/>
        <v/>
      </c>
      <c r="G293" s="176" t="str">
        <f ca="1">IF(SUMIF(Pharmaceuticals!$C:$C,$B293,Pharmaceuticals!AG:AG)+SUMIF('Health Products &amp; Equipment'!$C:$C,$B293,'Health Products &amp; Equipment'!AG:AG)+SUMIF('Other Pharma &amp; Health Products'!$C:$C,$B293,'Other Pharma &amp; Health Products'!AG:AG)+SUMIF('PSM Costs'!$C:$C,$B293,'PSM Costs'!AG:AG)&gt;0,SUMIF(Pharmaceuticals!$C:$C,$B293,Pharmaceuticals!AG:AG)+SUMIF('Health Products &amp; Equipment'!$C:$C,$B293,'Health Products &amp; Equipment'!AG:AG)+SUMIF('Other Pharma &amp; Health Products'!$C:$C,$B293,'Other Pharma &amp; Health Products'!AG:AG)+SUMIF('PSM Costs'!$C:$C,$B293,'PSM Costs'!AG:AG),"")</f>
        <v/>
      </c>
      <c r="H293" s="176" t="str">
        <f ca="1">IF(SUMIF(Pharmaceuticals!$C:$C,$B293,Pharmaceuticals!AH:AH)+SUMIF('Health Products &amp; Equipment'!$C:$C,$B293,'Health Products &amp; Equipment'!AH:AH)+SUMIF('Other Pharma &amp; Health Products'!$C:$C,$B293,'Other Pharma &amp; Health Products'!AH:AH)+SUMIF('PSM Costs'!$C:$C,$B293,'PSM Costs'!AH:AH)&gt;0,SUMIF(Pharmaceuticals!$C:$C,$B293,Pharmaceuticals!AH:AH)+SUMIF('Health Products &amp; Equipment'!$C:$C,$B293,'Health Products &amp; Equipment'!AH:AH)+SUMIF('Other Pharma &amp; Health Products'!$C:$C,$B293,'Other Pharma &amp; Health Products'!AH:AH)+SUMIF('PSM Costs'!$C:$C,$B293,'PSM Costs'!AH:AH),"")</f>
        <v/>
      </c>
      <c r="I293" s="182" t="str">
        <f t="shared" ca="1" si="21"/>
        <v/>
      </c>
      <c r="J293" s="123" t="str">
        <f ca="1">IF(SUMIF(Pharmaceuticals!$C:$C,$B293,Pharmaceuticals!AT:AT)+SUMIF('Health Products &amp; Equipment'!$C:$C,$B293,'Health Products &amp; Equipment'!AT:AT)+SUMIF('Other Pharma &amp; Health Products'!$C:$C,$B293,'Other Pharma &amp; Health Products'!AT:AT)+SUMIF('PSM Costs'!$C:$C,$B293,'PSM Costs'!AT:AT)&gt;0,SUMIF(Pharmaceuticals!$C:$C,$B293,Pharmaceuticals!AT:AT)+SUMIF('Health Products &amp; Equipment'!$C:$C,$B293,'Health Products &amp; Equipment'!AT:AT)+SUMIF('Other Pharma &amp; Health Products'!$C:$C,$B293,'Other Pharma &amp; Health Products'!AT:AT)+SUMIF('PSM Costs'!$C:$C,$B293,'PSM Costs'!AT:AT),"")</f>
        <v/>
      </c>
      <c r="K293" s="123" t="str">
        <f ca="1">IF(SUMIF(Pharmaceuticals!$C:$C,$B293,Pharmaceuticals!AU:AU)+SUMIF('Health Products &amp; Equipment'!$C:$C,$B293,'Health Products &amp; Equipment'!AU:AU)+SUMIF('Other Pharma &amp; Health Products'!$C:$C,$B293,'Other Pharma &amp; Health Products'!AU:AU)+SUMIF('PSM Costs'!$C:$C,$B293,'PSM Costs'!AU:AU)&gt;0,SUMIF(Pharmaceuticals!$C:$C,$B293,Pharmaceuticals!AU:AU)+SUMIF('Health Products &amp; Equipment'!$C:$C,$B293,'Health Products &amp; Equipment'!AU:AU)+SUMIF('Other Pharma &amp; Health Products'!$C:$C,$B293,'Other Pharma &amp; Health Products'!AU:AU)+SUMIF('PSM Costs'!$C:$C,$B293,'PSM Costs'!AU:AU),"")</f>
        <v/>
      </c>
      <c r="L293" s="181" t="str">
        <f t="shared" ca="1" si="22"/>
        <v/>
      </c>
      <c r="M293" s="176" t="str">
        <f ca="1">IF(SUMIF(Pharmaceuticals!$C:$C,$B293,Pharmaceuticals!BG:BG)+SUMIF('Health Products &amp; Equipment'!$C:$C,$B293,'Health Products &amp; Equipment'!BG:BG)+SUMIF('Other Pharma &amp; Health Products'!$C:$C,$B293,'Other Pharma &amp; Health Products'!BG:BG)+SUMIF('PSM Costs'!$C:$C,$B293,'PSM Costs'!BG:BG)&gt;0,SUMIF(Pharmaceuticals!$C:$C,$B293,Pharmaceuticals!BG:BG)+SUMIF('Health Products &amp; Equipment'!$C:$C,$B293,'Health Products &amp; Equipment'!BG:BG)+SUMIF('Other Pharma &amp; Health Products'!$C:$C,$B293,'Other Pharma &amp; Health Products'!BG:BG)+SUMIF('PSM Costs'!$C:$C,$B293,'PSM Costs'!BG:BG),"")</f>
        <v/>
      </c>
      <c r="N293" s="176" t="str">
        <f ca="1">IF(SUMIF(Pharmaceuticals!$C:$C,$B293,Pharmaceuticals!BH:BH)+SUMIF('Health Products &amp; Equipment'!$C:$C,$B293,'Health Products &amp; Equipment'!BH:BH)+SUMIF('Other Pharma &amp; Health Products'!$C:$C,$B293,'Other Pharma &amp; Health Products'!BH:BH)+SUMIF('PSM Costs'!$C:$C,$B293,'PSM Costs'!BH:BH)&gt;0,SUMIF(Pharmaceuticals!$C:$C,$B293,Pharmaceuticals!BH:BH)+SUMIF('Health Products &amp; Equipment'!$C:$C,$B293,'Health Products &amp; Equipment'!BH:BH)+SUMIF('Other Pharma &amp; Health Products'!$C:$C,$B293,'Other Pharma &amp; Health Products'!BH:BH)+SUMIF('PSM Costs'!$C:$C,$B293,'PSM Costs'!BH:BH),"")</f>
        <v/>
      </c>
      <c r="O293" s="182" t="str">
        <f t="shared" ca="1" si="23"/>
        <v/>
      </c>
      <c r="P293" s="123" t="str">
        <f ca="1">IF(SUMIF(Pharmaceuticals!$C:$C,$B293,Pharmaceuticals!BT:BT)+SUMIF('Health Products &amp; Equipment'!$C:$C,$B293,'Health Products &amp; Equipment'!BT:BT)+SUMIF('Other Pharma &amp; Health Products'!$C:$C,$B293,'Other Pharma &amp; Health Products'!BT:BT)+SUMIF('PSM Costs'!$C:$C,$B293,'PSM Costs'!BT:BT)&gt;0,SUMIF(Pharmaceuticals!$C:$C,$B293,Pharmaceuticals!BT:BT)+SUMIF('Health Products &amp; Equipment'!$C:$C,$B293,'Health Products &amp; Equipment'!BT:BT)+SUMIF('Other Pharma &amp; Health Products'!$C:$C,$B293,'Other Pharma &amp; Health Products'!BT:BT)+SUMIF('PSM Costs'!$C:$C,$B293,'PSM Costs'!BT:BT),"")</f>
        <v/>
      </c>
      <c r="Q293" s="123" t="str">
        <f ca="1">IF(SUMIF(Pharmaceuticals!$C:$C,$B293,Pharmaceuticals!BU:BU)+SUMIF('Health Products &amp; Equipment'!$C:$C,$B293,'Health Products &amp; Equipment'!BU:BU)+SUMIF('Other Pharma &amp; Health Products'!$C:$C,$B293,'Other Pharma &amp; Health Products'!BU:BU)+SUMIF('PSM Costs'!$C:$C,$B293,'PSM Costs'!BU:BU)&gt;0,SUMIF(Pharmaceuticals!$C:$C,$B293,Pharmaceuticals!BU:BU)+SUMIF('Health Products &amp; Equipment'!$C:$C,$B293,'Health Products &amp; Equipment'!BU:BU)+SUMIF('Other Pharma &amp; Health Products'!$C:$C,$B293,'Other Pharma &amp; Health Products'!BU:BU)+SUMIF('PSM Costs'!$C:$C,$B293,'PSM Costs'!BU:BU),"")</f>
        <v/>
      </c>
      <c r="R293" s="176" t="str">
        <f t="shared" ca="1" si="24"/>
        <v/>
      </c>
    </row>
    <row r="294" spans="1:18" ht="13.5" hidden="1" customHeight="1" x14ac:dyDescent="0.2">
      <c r="A294" s="107">
        <v>287</v>
      </c>
      <c r="B294" s="107" t="str">
        <f ca="1">IFERROR(VLOOKUP(A294,'Rank unique CI-Prod-Spec'!I:J,2,FALSE),"")</f>
        <v/>
      </c>
      <c r="C294" s="122" t="str">
        <f ca="1">IFERROR(VLOOKUP(LEFT(B294,FIND("--",B294)-1),CatCostInp!D:E,2,FALSE),"")</f>
        <v/>
      </c>
      <c r="D294" s="122" t="str">
        <f ca="1">IFERROR(INDIRECT(ADDRESS(MATCH(VALUE(MID(B294,FIND("--",B294)+2,FIND("---",B294)-FIND("--",B294)-2)),CatProd!G:G,0),2,1,1,"CatProd")),"")</f>
        <v/>
      </c>
      <c r="E294" s="122" t="str">
        <f ca="1">IFERROR(INDIRECT(ADDRESS(MATCH(VALUE(RIGHT(B294,LEN(B294)-FIND("---",B294)-2)),CatProdSpec!I:I,0),3,1,1,"CatProdSpec")),"")</f>
        <v/>
      </c>
      <c r="F294" s="181" t="str">
        <f t="shared" ca="1" si="20"/>
        <v/>
      </c>
      <c r="G294" s="176" t="str">
        <f ca="1">IF(SUMIF(Pharmaceuticals!$C:$C,$B294,Pharmaceuticals!AG:AG)+SUMIF('Health Products &amp; Equipment'!$C:$C,$B294,'Health Products &amp; Equipment'!AG:AG)+SUMIF('Other Pharma &amp; Health Products'!$C:$C,$B294,'Other Pharma &amp; Health Products'!AG:AG)+SUMIF('PSM Costs'!$C:$C,$B294,'PSM Costs'!AG:AG)&gt;0,SUMIF(Pharmaceuticals!$C:$C,$B294,Pharmaceuticals!AG:AG)+SUMIF('Health Products &amp; Equipment'!$C:$C,$B294,'Health Products &amp; Equipment'!AG:AG)+SUMIF('Other Pharma &amp; Health Products'!$C:$C,$B294,'Other Pharma &amp; Health Products'!AG:AG)+SUMIF('PSM Costs'!$C:$C,$B294,'PSM Costs'!AG:AG),"")</f>
        <v/>
      </c>
      <c r="H294" s="176" t="str">
        <f ca="1">IF(SUMIF(Pharmaceuticals!$C:$C,$B294,Pharmaceuticals!AH:AH)+SUMIF('Health Products &amp; Equipment'!$C:$C,$B294,'Health Products &amp; Equipment'!AH:AH)+SUMIF('Other Pharma &amp; Health Products'!$C:$C,$B294,'Other Pharma &amp; Health Products'!AH:AH)+SUMIF('PSM Costs'!$C:$C,$B294,'PSM Costs'!AH:AH)&gt;0,SUMIF(Pharmaceuticals!$C:$C,$B294,Pharmaceuticals!AH:AH)+SUMIF('Health Products &amp; Equipment'!$C:$C,$B294,'Health Products &amp; Equipment'!AH:AH)+SUMIF('Other Pharma &amp; Health Products'!$C:$C,$B294,'Other Pharma &amp; Health Products'!AH:AH)+SUMIF('PSM Costs'!$C:$C,$B294,'PSM Costs'!AH:AH),"")</f>
        <v/>
      </c>
      <c r="I294" s="182" t="str">
        <f t="shared" ca="1" si="21"/>
        <v/>
      </c>
      <c r="J294" s="123" t="str">
        <f ca="1">IF(SUMIF(Pharmaceuticals!$C:$C,$B294,Pharmaceuticals!AT:AT)+SUMIF('Health Products &amp; Equipment'!$C:$C,$B294,'Health Products &amp; Equipment'!AT:AT)+SUMIF('Other Pharma &amp; Health Products'!$C:$C,$B294,'Other Pharma &amp; Health Products'!AT:AT)+SUMIF('PSM Costs'!$C:$C,$B294,'PSM Costs'!AT:AT)&gt;0,SUMIF(Pharmaceuticals!$C:$C,$B294,Pharmaceuticals!AT:AT)+SUMIF('Health Products &amp; Equipment'!$C:$C,$B294,'Health Products &amp; Equipment'!AT:AT)+SUMIF('Other Pharma &amp; Health Products'!$C:$C,$B294,'Other Pharma &amp; Health Products'!AT:AT)+SUMIF('PSM Costs'!$C:$C,$B294,'PSM Costs'!AT:AT),"")</f>
        <v/>
      </c>
      <c r="K294" s="123" t="str">
        <f ca="1">IF(SUMIF(Pharmaceuticals!$C:$C,$B294,Pharmaceuticals!AU:AU)+SUMIF('Health Products &amp; Equipment'!$C:$C,$B294,'Health Products &amp; Equipment'!AU:AU)+SUMIF('Other Pharma &amp; Health Products'!$C:$C,$B294,'Other Pharma &amp; Health Products'!AU:AU)+SUMIF('PSM Costs'!$C:$C,$B294,'PSM Costs'!AU:AU)&gt;0,SUMIF(Pharmaceuticals!$C:$C,$B294,Pharmaceuticals!AU:AU)+SUMIF('Health Products &amp; Equipment'!$C:$C,$B294,'Health Products &amp; Equipment'!AU:AU)+SUMIF('Other Pharma &amp; Health Products'!$C:$C,$B294,'Other Pharma &amp; Health Products'!AU:AU)+SUMIF('PSM Costs'!$C:$C,$B294,'PSM Costs'!AU:AU),"")</f>
        <v/>
      </c>
      <c r="L294" s="181" t="str">
        <f t="shared" ca="1" si="22"/>
        <v/>
      </c>
      <c r="M294" s="176" t="str">
        <f ca="1">IF(SUMIF(Pharmaceuticals!$C:$C,$B294,Pharmaceuticals!BG:BG)+SUMIF('Health Products &amp; Equipment'!$C:$C,$B294,'Health Products &amp; Equipment'!BG:BG)+SUMIF('Other Pharma &amp; Health Products'!$C:$C,$B294,'Other Pharma &amp; Health Products'!BG:BG)+SUMIF('PSM Costs'!$C:$C,$B294,'PSM Costs'!BG:BG)&gt;0,SUMIF(Pharmaceuticals!$C:$C,$B294,Pharmaceuticals!BG:BG)+SUMIF('Health Products &amp; Equipment'!$C:$C,$B294,'Health Products &amp; Equipment'!BG:BG)+SUMIF('Other Pharma &amp; Health Products'!$C:$C,$B294,'Other Pharma &amp; Health Products'!BG:BG)+SUMIF('PSM Costs'!$C:$C,$B294,'PSM Costs'!BG:BG),"")</f>
        <v/>
      </c>
      <c r="N294" s="176" t="str">
        <f ca="1">IF(SUMIF(Pharmaceuticals!$C:$C,$B294,Pharmaceuticals!BH:BH)+SUMIF('Health Products &amp; Equipment'!$C:$C,$B294,'Health Products &amp; Equipment'!BH:BH)+SUMIF('Other Pharma &amp; Health Products'!$C:$C,$B294,'Other Pharma &amp; Health Products'!BH:BH)+SUMIF('PSM Costs'!$C:$C,$B294,'PSM Costs'!BH:BH)&gt;0,SUMIF(Pharmaceuticals!$C:$C,$B294,Pharmaceuticals!BH:BH)+SUMIF('Health Products &amp; Equipment'!$C:$C,$B294,'Health Products &amp; Equipment'!BH:BH)+SUMIF('Other Pharma &amp; Health Products'!$C:$C,$B294,'Other Pharma &amp; Health Products'!BH:BH)+SUMIF('PSM Costs'!$C:$C,$B294,'PSM Costs'!BH:BH),"")</f>
        <v/>
      </c>
      <c r="O294" s="182" t="str">
        <f t="shared" ca="1" si="23"/>
        <v/>
      </c>
      <c r="P294" s="123" t="str">
        <f ca="1">IF(SUMIF(Pharmaceuticals!$C:$C,$B294,Pharmaceuticals!BT:BT)+SUMIF('Health Products &amp; Equipment'!$C:$C,$B294,'Health Products &amp; Equipment'!BT:BT)+SUMIF('Other Pharma &amp; Health Products'!$C:$C,$B294,'Other Pharma &amp; Health Products'!BT:BT)+SUMIF('PSM Costs'!$C:$C,$B294,'PSM Costs'!BT:BT)&gt;0,SUMIF(Pharmaceuticals!$C:$C,$B294,Pharmaceuticals!BT:BT)+SUMIF('Health Products &amp; Equipment'!$C:$C,$B294,'Health Products &amp; Equipment'!BT:BT)+SUMIF('Other Pharma &amp; Health Products'!$C:$C,$B294,'Other Pharma &amp; Health Products'!BT:BT)+SUMIF('PSM Costs'!$C:$C,$B294,'PSM Costs'!BT:BT),"")</f>
        <v/>
      </c>
      <c r="Q294" s="123" t="str">
        <f ca="1">IF(SUMIF(Pharmaceuticals!$C:$C,$B294,Pharmaceuticals!BU:BU)+SUMIF('Health Products &amp; Equipment'!$C:$C,$B294,'Health Products &amp; Equipment'!BU:BU)+SUMIF('Other Pharma &amp; Health Products'!$C:$C,$B294,'Other Pharma &amp; Health Products'!BU:BU)+SUMIF('PSM Costs'!$C:$C,$B294,'PSM Costs'!BU:BU)&gt;0,SUMIF(Pharmaceuticals!$C:$C,$B294,Pharmaceuticals!BU:BU)+SUMIF('Health Products &amp; Equipment'!$C:$C,$B294,'Health Products &amp; Equipment'!BU:BU)+SUMIF('Other Pharma &amp; Health Products'!$C:$C,$B294,'Other Pharma &amp; Health Products'!BU:BU)+SUMIF('PSM Costs'!$C:$C,$B294,'PSM Costs'!BU:BU),"")</f>
        <v/>
      </c>
      <c r="R294" s="176" t="str">
        <f t="shared" ca="1" si="24"/>
        <v/>
      </c>
    </row>
    <row r="295" spans="1:18" ht="13.5" hidden="1" customHeight="1" x14ac:dyDescent="0.2">
      <c r="A295" s="107">
        <v>288</v>
      </c>
      <c r="B295" s="107" t="str">
        <f ca="1">IFERROR(VLOOKUP(A295,'Rank unique CI-Prod-Spec'!I:J,2,FALSE),"")</f>
        <v/>
      </c>
      <c r="C295" s="122" t="str">
        <f ca="1">IFERROR(VLOOKUP(LEFT(B295,FIND("--",B295)-1),CatCostInp!D:E,2,FALSE),"")</f>
        <v/>
      </c>
      <c r="D295" s="122" t="str">
        <f ca="1">IFERROR(INDIRECT(ADDRESS(MATCH(VALUE(MID(B295,FIND("--",B295)+2,FIND("---",B295)-FIND("--",B295)-2)),CatProd!G:G,0),2,1,1,"CatProd")),"")</f>
        <v/>
      </c>
      <c r="E295" s="122" t="str">
        <f ca="1">IFERROR(INDIRECT(ADDRESS(MATCH(VALUE(RIGHT(B295,LEN(B295)-FIND("---",B295)-2)),CatProdSpec!I:I,0),3,1,1,"CatProdSpec")),"")</f>
        <v/>
      </c>
      <c r="F295" s="181" t="str">
        <f t="shared" ca="1" si="20"/>
        <v/>
      </c>
      <c r="G295" s="176" t="str">
        <f ca="1">IF(SUMIF(Pharmaceuticals!$C:$C,$B295,Pharmaceuticals!AG:AG)+SUMIF('Health Products &amp; Equipment'!$C:$C,$B295,'Health Products &amp; Equipment'!AG:AG)+SUMIF('Other Pharma &amp; Health Products'!$C:$C,$B295,'Other Pharma &amp; Health Products'!AG:AG)+SUMIF('PSM Costs'!$C:$C,$B295,'PSM Costs'!AG:AG)&gt;0,SUMIF(Pharmaceuticals!$C:$C,$B295,Pharmaceuticals!AG:AG)+SUMIF('Health Products &amp; Equipment'!$C:$C,$B295,'Health Products &amp; Equipment'!AG:AG)+SUMIF('Other Pharma &amp; Health Products'!$C:$C,$B295,'Other Pharma &amp; Health Products'!AG:AG)+SUMIF('PSM Costs'!$C:$C,$B295,'PSM Costs'!AG:AG),"")</f>
        <v/>
      </c>
      <c r="H295" s="176" t="str">
        <f ca="1">IF(SUMIF(Pharmaceuticals!$C:$C,$B295,Pharmaceuticals!AH:AH)+SUMIF('Health Products &amp; Equipment'!$C:$C,$B295,'Health Products &amp; Equipment'!AH:AH)+SUMIF('Other Pharma &amp; Health Products'!$C:$C,$B295,'Other Pharma &amp; Health Products'!AH:AH)+SUMIF('PSM Costs'!$C:$C,$B295,'PSM Costs'!AH:AH)&gt;0,SUMIF(Pharmaceuticals!$C:$C,$B295,Pharmaceuticals!AH:AH)+SUMIF('Health Products &amp; Equipment'!$C:$C,$B295,'Health Products &amp; Equipment'!AH:AH)+SUMIF('Other Pharma &amp; Health Products'!$C:$C,$B295,'Other Pharma &amp; Health Products'!AH:AH)+SUMIF('PSM Costs'!$C:$C,$B295,'PSM Costs'!AH:AH),"")</f>
        <v/>
      </c>
      <c r="I295" s="182" t="str">
        <f t="shared" ca="1" si="21"/>
        <v/>
      </c>
      <c r="J295" s="123" t="str">
        <f ca="1">IF(SUMIF(Pharmaceuticals!$C:$C,$B295,Pharmaceuticals!AT:AT)+SUMIF('Health Products &amp; Equipment'!$C:$C,$B295,'Health Products &amp; Equipment'!AT:AT)+SUMIF('Other Pharma &amp; Health Products'!$C:$C,$B295,'Other Pharma &amp; Health Products'!AT:AT)+SUMIF('PSM Costs'!$C:$C,$B295,'PSM Costs'!AT:AT)&gt;0,SUMIF(Pharmaceuticals!$C:$C,$B295,Pharmaceuticals!AT:AT)+SUMIF('Health Products &amp; Equipment'!$C:$C,$B295,'Health Products &amp; Equipment'!AT:AT)+SUMIF('Other Pharma &amp; Health Products'!$C:$C,$B295,'Other Pharma &amp; Health Products'!AT:AT)+SUMIF('PSM Costs'!$C:$C,$B295,'PSM Costs'!AT:AT),"")</f>
        <v/>
      </c>
      <c r="K295" s="123" t="str">
        <f ca="1">IF(SUMIF(Pharmaceuticals!$C:$C,$B295,Pharmaceuticals!AU:AU)+SUMIF('Health Products &amp; Equipment'!$C:$C,$B295,'Health Products &amp; Equipment'!AU:AU)+SUMIF('Other Pharma &amp; Health Products'!$C:$C,$B295,'Other Pharma &amp; Health Products'!AU:AU)+SUMIF('PSM Costs'!$C:$C,$B295,'PSM Costs'!AU:AU)&gt;0,SUMIF(Pharmaceuticals!$C:$C,$B295,Pharmaceuticals!AU:AU)+SUMIF('Health Products &amp; Equipment'!$C:$C,$B295,'Health Products &amp; Equipment'!AU:AU)+SUMIF('Other Pharma &amp; Health Products'!$C:$C,$B295,'Other Pharma &amp; Health Products'!AU:AU)+SUMIF('PSM Costs'!$C:$C,$B295,'PSM Costs'!AU:AU),"")</f>
        <v/>
      </c>
      <c r="L295" s="181" t="str">
        <f t="shared" ca="1" si="22"/>
        <v/>
      </c>
      <c r="M295" s="176" t="str">
        <f ca="1">IF(SUMIF(Pharmaceuticals!$C:$C,$B295,Pharmaceuticals!BG:BG)+SUMIF('Health Products &amp; Equipment'!$C:$C,$B295,'Health Products &amp; Equipment'!BG:BG)+SUMIF('Other Pharma &amp; Health Products'!$C:$C,$B295,'Other Pharma &amp; Health Products'!BG:BG)+SUMIF('PSM Costs'!$C:$C,$B295,'PSM Costs'!BG:BG)&gt;0,SUMIF(Pharmaceuticals!$C:$C,$B295,Pharmaceuticals!BG:BG)+SUMIF('Health Products &amp; Equipment'!$C:$C,$B295,'Health Products &amp; Equipment'!BG:BG)+SUMIF('Other Pharma &amp; Health Products'!$C:$C,$B295,'Other Pharma &amp; Health Products'!BG:BG)+SUMIF('PSM Costs'!$C:$C,$B295,'PSM Costs'!BG:BG),"")</f>
        <v/>
      </c>
      <c r="N295" s="176" t="str">
        <f ca="1">IF(SUMIF(Pharmaceuticals!$C:$C,$B295,Pharmaceuticals!BH:BH)+SUMIF('Health Products &amp; Equipment'!$C:$C,$B295,'Health Products &amp; Equipment'!BH:BH)+SUMIF('Other Pharma &amp; Health Products'!$C:$C,$B295,'Other Pharma &amp; Health Products'!BH:BH)+SUMIF('PSM Costs'!$C:$C,$B295,'PSM Costs'!BH:BH)&gt;0,SUMIF(Pharmaceuticals!$C:$C,$B295,Pharmaceuticals!BH:BH)+SUMIF('Health Products &amp; Equipment'!$C:$C,$B295,'Health Products &amp; Equipment'!BH:BH)+SUMIF('Other Pharma &amp; Health Products'!$C:$C,$B295,'Other Pharma &amp; Health Products'!BH:BH)+SUMIF('PSM Costs'!$C:$C,$B295,'PSM Costs'!BH:BH),"")</f>
        <v/>
      </c>
      <c r="O295" s="182" t="str">
        <f t="shared" ca="1" si="23"/>
        <v/>
      </c>
      <c r="P295" s="123" t="str">
        <f ca="1">IF(SUMIF(Pharmaceuticals!$C:$C,$B295,Pharmaceuticals!BT:BT)+SUMIF('Health Products &amp; Equipment'!$C:$C,$B295,'Health Products &amp; Equipment'!BT:BT)+SUMIF('Other Pharma &amp; Health Products'!$C:$C,$B295,'Other Pharma &amp; Health Products'!BT:BT)+SUMIF('PSM Costs'!$C:$C,$B295,'PSM Costs'!BT:BT)&gt;0,SUMIF(Pharmaceuticals!$C:$C,$B295,Pharmaceuticals!BT:BT)+SUMIF('Health Products &amp; Equipment'!$C:$C,$B295,'Health Products &amp; Equipment'!BT:BT)+SUMIF('Other Pharma &amp; Health Products'!$C:$C,$B295,'Other Pharma &amp; Health Products'!BT:BT)+SUMIF('PSM Costs'!$C:$C,$B295,'PSM Costs'!BT:BT),"")</f>
        <v/>
      </c>
      <c r="Q295" s="123" t="str">
        <f ca="1">IF(SUMIF(Pharmaceuticals!$C:$C,$B295,Pharmaceuticals!BU:BU)+SUMIF('Health Products &amp; Equipment'!$C:$C,$B295,'Health Products &amp; Equipment'!BU:BU)+SUMIF('Other Pharma &amp; Health Products'!$C:$C,$B295,'Other Pharma &amp; Health Products'!BU:BU)+SUMIF('PSM Costs'!$C:$C,$B295,'PSM Costs'!BU:BU)&gt;0,SUMIF(Pharmaceuticals!$C:$C,$B295,Pharmaceuticals!BU:BU)+SUMIF('Health Products &amp; Equipment'!$C:$C,$B295,'Health Products &amp; Equipment'!BU:BU)+SUMIF('Other Pharma &amp; Health Products'!$C:$C,$B295,'Other Pharma &amp; Health Products'!BU:BU)+SUMIF('PSM Costs'!$C:$C,$B295,'PSM Costs'!BU:BU),"")</f>
        <v/>
      </c>
      <c r="R295" s="176" t="str">
        <f t="shared" ca="1" si="24"/>
        <v/>
      </c>
    </row>
    <row r="296" spans="1:18" ht="13.5" hidden="1" customHeight="1" x14ac:dyDescent="0.2">
      <c r="A296" s="107">
        <v>289</v>
      </c>
      <c r="B296" s="107" t="str">
        <f ca="1">IFERROR(VLOOKUP(A296,'Rank unique CI-Prod-Spec'!I:J,2,FALSE),"")</f>
        <v/>
      </c>
      <c r="C296" s="122" t="str">
        <f ca="1">IFERROR(VLOOKUP(LEFT(B296,FIND("--",B296)-1),CatCostInp!D:E,2,FALSE),"")</f>
        <v/>
      </c>
      <c r="D296" s="122" t="str">
        <f ca="1">IFERROR(INDIRECT(ADDRESS(MATCH(VALUE(MID(B296,FIND("--",B296)+2,FIND("---",B296)-FIND("--",B296)-2)),CatProd!G:G,0),2,1,1,"CatProd")),"")</f>
        <v/>
      </c>
      <c r="E296" s="122" t="str">
        <f ca="1">IFERROR(INDIRECT(ADDRESS(MATCH(VALUE(RIGHT(B296,LEN(B296)-FIND("---",B296)-2)),CatProdSpec!I:I,0),3,1,1,"CatProdSpec")),"")</f>
        <v/>
      </c>
      <c r="F296" s="181" t="str">
        <f t="shared" ca="1" si="20"/>
        <v/>
      </c>
      <c r="G296" s="176" t="str">
        <f ca="1">IF(SUMIF(Pharmaceuticals!$C:$C,$B296,Pharmaceuticals!AG:AG)+SUMIF('Health Products &amp; Equipment'!$C:$C,$B296,'Health Products &amp; Equipment'!AG:AG)+SUMIF('Other Pharma &amp; Health Products'!$C:$C,$B296,'Other Pharma &amp; Health Products'!AG:AG)+SUMIF('PSM Costs'!$C:$C,$B296,'PSM Costs'!AG:AG)&gt;0,SUMIF(Pharmaceuticals!$C:$C,$B296,Pharmaceuticals!AG:AG)+SUMIF('Health Products &amp; Equipment'!$C:$C,$B296,'Health Products &amp; Equipment'!AG:AG)+SUMIF('Other Pharma &amp; Health Products'!$C:$C,$B296,'Other Pharma &amp; Health Products'!AG:AG)+SUMIF('PSM Costs'!$C:$C,$B296,'PSM Costs'!AG:AG),"")</f>
        <v/>
      </c>
      <c r="H296" s="176" t="str">
        <f ca="1">IF(SUMIF(Pharmaceuticals!$C:$C,$B296,Pharmaceuticals!AH:AH)+SUMIF('Health Products &amp; Equipment'!$C:$C,$B296,'Health Products &amp; Equipment'!AH:AH)+SUMIF('Other Pharma &amp; Health Products'!$C:$C,$B296,'Other Pharma &amp; Health Products'!AH:AH)+SUMIF('PSM Costs'!$C:$C,$B296,'PSM Costs'!AH:AH)&gt;0,SUMIF(Pharmaceuticals!$C:$C,$B296,Pharmaceuticals!AH:AH)+SUMIF('Health Products &amp; Equipment'!$C:$C,$B296,'Health Products &amp; Equipment'!AH:AH)+SUMIF('Other Pharma &amp; Health Products'!$C:$C,$B296,'Other Pharma &amp; Health Products'!AH:AH)+SUMIF('PSM Costs'!$C:$C,$B296,'PSM Costs'!AH:AH),"")</f>
        <v/>
      </c>
      <c r="I296" s="182" t="str">
        <f t="shared" ca="1" si="21"/>
        <v/>
      </c>
      <c r="J296" s="123" t="str">
        <f ca="1">IF(SUMIF(Pharmaceuticals!$C:$C,$B296,Pharmaceuticals!AT:AT)+SUMIF('Health Products &amp; Equipment'!$C:$C,$B296,'Health Products &amp; Equipment'!AT:AT)+SUMIF('Other Pharma &amp; Health Products'!$C:$C,$B296,'Other Pharma &amp; Health Products'!AT:AT)+SUMIF('PSM Costs'!$C:$C,$B296,'PSM Costs'!AT:AT)&gt;0,SUMIF(Pharmaceuticals!$C:$C,$B296,Pharmaceuticals!AT:AT)+SUMIF('Health Products &amp; Equipment'!$C:$C,$B296,'Health Products &amp; Equipment'!AT:AT)+SUMIF('Other Pharma &amp; Health Products'!$C:$C,$B296,'Other Pharma &amp; Health Products'!AT:AT)+SUMIF('PSM Costs'!$C:$C,$B296,'PSM Costs'!AT:AT),"")</f>
        <v/>
      </c>
      <c r="K296" s="123" t="str">
        <f ca="1">IF(SUMIF(Pharmaceuticals!$C:$C,$B296,Pharmaceuticals!AU:AU)+SUMIF('Health Products &amp; Equipment'!$C:$C,$B296,'Health Products &amp; Equipment'!AU:AU)+SUMIF('Other Pharma &amp; Health Products'!$C:$C,$B296,'Other Pharma &amp; Health Products'!AU:AU)+SUMIF('PSM Costs'!$C:$C,$B296,'PSM Costs'!AU:AU)&gt;0,SUMIF(Pharmaceuticals!$C:$C,$B296,Pharmaceuticals!AU:AU)+SUMIF('Health Products &amp; Equipment'!$C:$C,$B296,'Health Products &amp; Equipment'!AU:AU)+SUMIF('Other Pharma &amp; Health Products'!$C:$C,$B296,'Other Pharma &amp; Health Products'!AU:AU)+SUMIF('PSM Costs'!$C:$C,$B296,'PSM Costs'!AU:AU),"")</f>
        <v/>
      </c>
      <c r="L296" s="181" t="str">
        <f t="shared" ca="1" si="22"/>
        <v/>
      </c>
      <c r="M296" s="176" t="str">
        <f ca="1">IF(SUMIF(Pharmaceuticals!$C:$C,$B296,Pharmaceuticals!BG:BG)+SUMIF('Health Products &amp; Equipment'!$C:$C,$B296,'Health Products &amp; Equipment'!BG:BG)+SUMIF('Other Pharma &amp; Health Products'!$C:$C,$B296,'Other Pharma &amp; Health Products'!BG:BG)+SUMIF('PSM Costs'!$C:$C,$B296,'PSM Costs'!BG:BG)&gt;0,SUMIF(Pharmaceuticals!$C:$C,$B296,Pharmaceuticals!BG:BG)+SUMIF('Health Products &amp; Equipment'!$C:$C,$B296,'Health Products &amp; Equipment'!BG:BG)+SUMIF('Other Pharma &amp; Health Products'!$C:$C,$B296,'Other Pharma &amp; Health Products'!BG:BG)+SUMIF('PSM Costs'!$C:$C,$B296,'PSM Costs'!BG:BG),"")</f>
        <v/>
      </c>
      <c r="N296" s="176" t="str">
        <f ca="1">IF(SUMIF(Pharmaceuticals!$C:$C,$B296,Pharmaceuticals!BH:BH)+SUMIF('Health Products &amp; Equipment'!$C:$C,$B296,'Health Products &amp; Equipment'!BH:BH)+SUMIF('Other Pharma &amp; Health Products'!$C:$C,$B296,'Other Pharma &amp; Health Products'!BH:BH)+SUMIF('PSM Costs'!$C:$C,$B296,'PSM Costs'!BH:BH)&gt;0,SUMIF(Pharmaceuticals!$C:$C,$B296,Pharmaceuticals!BH:BH)+SUMIF('Health Products &amp; Equipment'!$C:$C,$B296,'Health Products &amp; Equipment'!BH:BH)+SUMIF('Other Pharma &amp; Health Products'!$C:$C,$B296,'Other Pharma &amp; Health Products'!BH:BH)+SUMIF('PSM Costs'!$C:$C,$B296,'PSM Costs'!BH:BH),"")</f>
        <v/>
      </c>
      <c r="O296" s="182" t="str">
        <f t="shared" ca="1" si="23"/>
        <v/>
      </c>
      <c r="P296" s="123" t="str">
        <f ca="1">IF(SUMIF(Pharmaceuticals!$C:$C,$B296,Pharmaceuticals!BT:BT)+SUMIF('Health Products &amp; Equipment'!$C:$C,$B296,'Health Products &amp; Equipment'!BT:BT)+SUMIF('Other Pharma &amp; Health Products'!$C:$C,$B296,'Other Pharma &amp; Health Products'!BT:BT)+SUMIF('PSM Costs'!$C:$C,$B296,'PSM Costs'!BT:BT)&gt;0,SUMIF(Pharmaceuticals!$C:$C,$B296,Pharmaceuticals!BT:BT)+SUMIF('Health Products &amp; Equipment'!$C:$C,$B296,'Health Products &amp; Equipment'!BT:BT)+SUMIF('Other Pharma &amp; Health Products'!$C:$C,$B296,'Other Pharma &amp; Health Products'!BT:BT)+SUMIF('PSM Costs'!$C:$C,$B296,'PSM Costs'!BT:BT),"")</f>
        <v/>
      </c>
      <c r="Q296" s="123" t="str">
        <f ca="1">IF(SUMIF(Pharmaceuticals!$C:$C,$B296,Pharmaceuticals!BU:BU)+SUMIF('Health Products &amp; Equipment'!$C:$C,$B296,'Health Products &amp; Equipment'!BU:BU)+SUMIF('Other Pharma &amp; Health Products'!$C:$C,$B296,'Other Pharma &amp; Health Products'!BU:BU)+SUMIF('PSM Costs'!$C:$C,$B296,'PSM Costs'!BU:BU)&gt;0,SUMIF(Pharmaceuticals!$C:$C,$B296,Pharmaceuticals!BU:BU)+SUMIF('Health Products &amp; Equipment'!$C:$C,$B296,'Health Products &amp; Equipment'!BU:BU)+SUMIF('Other Pharma &amp; Health Products'!$C:$C,$B296,'Other Pharma &amp; Health Products'!BU:BU)+SUMIF('PSM Costs'!$C:$C,$B296,'PSM Costs'!BU:BU),"")</f>
        <v/>
      </c>
      <c r="R296" s="176" t="str">
        <f t="shared" ca="1" si="24"/>
        <v/>
      </c>
    </row>
    <row r="297" spans="1:18" ht="13.5" hidden="1" customHeight="1" x14ac:dyDescent="0.2">
      <c r="A297" s="107">
        <v>290</v>
      </c>
      <c r="B297" s="107" t="str">
        <f ca="1">IFERROR(VLOOKUP(A297,'Rank unique CI-Prod-Spec'!I:J,2,FALSE),"")</f>
        <v/>
      </c>
      <c r="C297" s="122" t="str">
        <f ca="1">IFERROR(VLOOKUP(LEFT(B297,FIND("--",B297)-1),CatCostInp!D:E,2,FALSE),"")</f>
        <v/>
      </c>
      <c r="D297" s="122" t="str">
        <f ca="1">IFERROR(INDIRECT(ADDRESS(MATCH(VALUE(MID(B297,FIND("--",B297)+2,FIND("---",B297)-FIND("--",B297)-2)),CatProd!G:G,0),2,1,1,"CatProd")),"")</f>
        <v/>
      </c>
      <c r="E297" s="122" t="str">
        <f ca="1">IFERROR(INDIRECT(ADDRESS(MATCH(VALUE(RIGHT(B297,LEN(B297)-FIND("---",B297)-2)),CatProdSpec!I:I,0),3,1,1,"CatProdSpec")),"")</f>
        <v/>
      </c>
      <c r="F297" s="181" t="str">
        <f t="shared" ca="1" si="20"/>
        <v/>
      </c>
      <c r="G297" s="176" t="str">
        <f ca="1">IF(SUMIF(Pharmaceuticals!$C:$C,$B297,Pharmaceuticals!AG:AG)+SUMIF('Health Products &amp; Equipment'!$C:$C,$B297,'Health Products &amp; Equipment'!AG:AG)+SUMIF('Other Pharma &amp; Health Products'!$C:$C,$B297,'Other Pharma &amp; Health Products'!AG:AG)+SUMIF('PSM Costs'!$C:$C,$B297,'PSM Costs'!AG:AG)&gt;0,SUMIF(Pharmaceuticals!$C:$C,$B297,Pharmaceuticals!AG:AG)+SUMIF('Health Products &amp; Equipment'!$C:$C,$B297,'Health Products &amp; Equipment'!AG:AG)+SUMIF('Other Pharma &amp; Health Products'!$C:$C,$B297,'Other Pharma &amp; Health Products'!AG:AG)+SUMIF('PSM Costs'!$C:$C,$B297,'PSM Costs'!AG:AG),"")</f>
        <v/>
      </c>
      <c r="H297" s="176" t="str">
        <f ca="1">IF(SUMIF(Pharmaceuticals!$C:$C,$B297,Pharmaceuticals!AH:AH)+SUMIF('Health Products &amp; Equipment'!$C:$C,$B297,'Health Products &amp; Equipment'!AH:AH)+SUMIF('Other Pharma &amp; Health Products'!$C:$C,$B297,'Other Pharma &amp; Health Products'!AH:AH)+SUMIF('PSM Costs'!$C:$C,$B297,'PSM Costs'!AH:AH)&gt;0,SUMIF(Pharmaceuticals!$C:$C,$B297,Pharmaceuticals!AH:AH)+SUMIF('Health Products &amp; Equipment'!$C:$C,$B297,'Health Products &amp; Equipment'!AH:AH)+SUMIF('Other Pharma &amp; Health Products'!$C:$C,$B297,'Other Pharma &amp; Health Products'!AH:AH)+SUMIF('PSM Costs'!$C:$C,$B297,'PSM Costs'!AH:AH),"")</f>
        <v/>
      </c>
      <c r="I297" s="182" t="str">
        <f t="shared" ca="1" si="21"/>
        <v/>
      </c>
      <c r="J297" s="123" t="str">
        <f ca="1">IF(SUMIF(Pharmaceuticals!$C:$C,$B297,Pharmaceuticals!AT:AT)+SUMIF('Health Products &amp; Equipment'!$C:$C,$B297,'Health Products &amp; Equipment'!AT:AT)+SUMIF('Other Pharma &amp; Health Products'!$C:$C,$B297,'Other Pharma &amp; Health Products'!AT:AT)+SUMIF('PSM Costs'!$C:$C,$B297,'PSM Costs'!AT:AT)&gt;0,SUMIF(Pharmaceuticals!$C:$C,$B297,Pharmaceuticals!AT:AT)+SUMIF('Health Products &amp; Equipment'!$C:$C,$B297,'Health Products &amp; Equipment'!AT:AT)+SUMIF('Other Pharma &amp; Health Products'!$C:$C,$B297,'Other Pharma &amp; Health Products'!AT:AT)+SUMIF('PSM Costs'!$C:$C,$B297,'PSM Costs'!AT:AT),"")</f>
        <v/>
      </c>
      <c r="K297" s="123" t="str">
        <f ca="1">IF(SUMIF(Pharmaceuticals!$C:$C,$B297,Pharmaceuticals!AU:AU)+SUMIF('Health Products &amp; Equipment'!$C:$C,$B297,'Health Products &amp; Equipment'!AU:AU)+SUMIF('Other Pharma &amp; Health Products'!$C:$C,$B297,'Other Pharma &amp; Health Products'!AU:AU)+SUMIF('PSM Costs'!$C:$C,$B297,'PSM Costs'!AU:AU)&gt;0,SUMIF(Pharmaceuticals!$C:$C,$B297,Pharmaceuticals!AU:AU)+SUMIF('Health Products &amp; Equipment'!$C:$C,$B297,'Health Products &amp; Equipment'!AU:AU)+SUMIF('Other Pharma &amp; Health Products'!$C:$C,$B297,'Other Pharma &amp; Health Products'!AU:AU)+SUMIF('PSM Costs'!$C:$C,$B297,'PSM Costs'!AU:AU),"")</f>
        <v/>
      </c>
      <c r="L297" s="181" t="str">
        <f t="shared" ca="1" si="22"/>
        <v/>
      </c>
      <c r="M297" s="176" t="str">
        <f ca="1">IF(SUMIF(Pharmaceuticals!$C:$C,$B297,Pharmaceuticals!BG:BG)+SUMIF('Health Products &amp; Equipment'!$C:$C,$B297,'Health Products &amp; Equipment'!BG:BG)+SUMIF('Other Pharma &amp; Health Products'!$C:$C,$B297,'Other Pharma &amp; Health Products'!BG:BG)+SUMIF('PSM Costs'!$C:$C,$B297,'PSM Costs'!BG:BG)&gt;0,SUMIF(Pharmaceuticals!$C:$C,$B297,Pharmaceuticals!BG:BG)+SUMIF('Health Products &amp; Equipment'!$C:$C,$B297,'Health Products &amp; Equipment'!BG:BG)+SUMIF('Other Pharma &amp; Health Products'!$C:$C,$B297,'Other Pharma &amp; Health Products'!BG:BG)+SUMIF('PSM Costs'!$C:$C,$B297,'PSM Costs'!BG:BG),"")</f>
        <v/>
      </c>
      <c r="N297" s="176" t="str">
        <f ca="1">IF(SUMIF(Pharmaceuticals!$C:$C,$B297,Pharmaceuticals!BH:BH)+SUMIF('Health Products &amp; Equipment'!$C:$C,$B297,'Health Products &amp; Equipment'!BH:BH)+SUMIF('Other Pharma &amp; Health Products'!$C:$C,$B297,'Other Pharma &amp; Health Products'!BH:BH)+SUMIF('PSM Costs'!$C:$C,$B297,'PSM Costs'!BH:BH)&gt;0,SUMIF(Pharmaceuticals!$C:$C,$B297,Pharmaceuticals!BH:BH)+SUMIF('Health Products &amp; Equipment'!$C:$C,$B297,'Health Products &amp; Equipment'!BH:BH)+SUMIF('Other Pharma &amp; Health Products'!$C:$C,$B297,'Other Pharma &amp; Health Products'!BH:BH)+SUMIF('PSM Costs'!$C:$C,$B297,'PSM Costs'!BH:BH),"")</f>
        <v/>
      </c>
      <c r="O297" s="182" t="str">
        <f t="shared" ca="1" si="23"/>
        <v/>
      </c>
      <c r="P297" s="123" t="str">
        <f ca="1">IF(SUMIF(Pharmaceuticals!$C:$C,$B297,Pharmaceuticals!BT:BT)+SUMIF('Health Products &amp; Equipment'!$C:$C,$B297,'Health Products &amp; Equipment'!BT:BT)+SUMIF('Other Pharma &amp; Health Products'!$C:$C,$B297,'Other Pharma &amp; Health Products'!BT:BT)+SUMIF('PSM Costs'!$C:$C,$B297,'PSM Costs'!BT:BT)&gt;0,SUMIF(Pharmaceuticals!$C:$C,$B297,Pharmaceuticals!BT:BT)+SUMIF('Health Products &amp; Equipment'!$C:$C,$B297,'Health Products &amp; Equipment'!BT:BT)+SUMIF('Other Pharma &amp; Health Products'!$C:$C,$B297,'Other Pharma &amp; Health Products'!BT:BT)+SUMIF('PSM Costs'!$C:$C,$B297,'PSM Costs'!BT:BT),"")</f>
        <v/>
      </c>
      <c r="Q297" s="123" t="str">
        <f ca="1">IF(SUMIF(Pharmaceuticals!$C:$C,$B297,Pharmaceuticals!BU:BU)+SUMIF('Health Products &amp; Equipment'!$C:$C,$B297,'Health Products &amp; Equipment'!BU:BU)+SUMIF('Other Pharma &amp; Health Products'!$C:$C,$B297,'Other Pharma &amp; Health Products'!BU:BU)+SUMIF('PSM Costs'!$C:$C,$B297,'PSM Costs'!BU:BU)&gt;0,SUMIF(Pharmaceuticals!$C:$C,$B297,Pharmaceuticals!BU:BU)+SUMIF('Health Products &amp; Equipment'!$C:$C,$B297,'Health Products &amp; Equipment'!BU:BU)+SUMIF('Other Pharma &amp; Health Products'!$C:$C,$B297,'Other Pharma &amp; Health Products'!BU:BU)+SUMIF('PSM Costs'!$C:$C,$B297,'PSM Costs'!BU:BU),"")</f>
        <v/>
      </c>
      <c r="R297" s="176" t="str">
        <f t="shared" ca="1" si="24"/>
        <v/>
      </c>
    </row>
    <row r="298" spans="1:18" ht="13.5" hidden="1" customHeight="1" x14ac:dyDescent="0.2">
      <c r="A298" s="107">
        <v>291</v>
      </c>
      <c r="B298" s="107" t="str">
        <f ca="1">IFERROR(VLOOKUP(A298,'Rank unique CI-Prod-Spec'!I:J,2,FALSE),"")</f>
        <v/>
      </c>
      <c r="C298" s="122" t="str">
        <f ca="1">IFERROR(VLOOKUP(LEFT(B298,FIND("--",B298)-1),CatCostInp!D:E,2,FALSE),"")</f>
        <v/>
      </c>
      <c r="D298" s="122" t="str">
        <f ca="1">IFERROR(INDIRECT(ADDRESS(MATCH(VALUE(MID(B298,FIND("--",B298)+2,FIND("---",B298)-FIND("--",B298)-2)),CatProd!G:G,0),2,1,1,"CatProd")),"")</f>
        <v/>
      </c>
      <c r="E298" s="122" t="str">
        <f ca="1">IFERROR(INDIRECT(ADDRESS(MATCH(VALUE(RIGHT(B298,LEN(B298)-FIND("---",B298)-2)),CatProdSpec!I:I,0),3,1,1,"CatProdSpec")),"")</f>
        <v/>
      </c>
      <c r="F298" s="181" t="str">
        <f t="shared" ca="1" si="20"/>
        <v/>
      </c>
      <c r="G298" s="176" t="str">
        <f ca="1">IF(SUMIF(Pharmaceuticals!$C:$C,$B298,Pharmaceuticals!AG:AG)+SUMIF('Health Products &amp; Equipment'!$C:$C,$B298,'Health Products &amp; Equipment'!AG:AG)+SUMIF('Other Pharma &amp; Health Products'!$C:$C,$B298,'Other Pharma &amp; Health Products'!AG:AG)+SUMIF('PSM Costs'!$C:$C,$B298,'PSM Costs'!AG:AG)&gt;0,SUMIF(Pharmaceuticals!$C:$C,$B298,Pharmaceuticals!AG:AG)+SUMIF('Health Products &amp; Equipment'!$C:$C,$B298,'Health Products &amp; Equipment'!AG:AG)+SUMIF('Other Pharma &amp; Health Products'!$C:$C,$B298,'Other Pharma &amp; Health Products'!AG:AG)+SUMIF('PSM Costs'!$C:$C,$B298,'PSM Costs'!AG:AG),"")</f>
        <v/>
      </c>
      <c r="H298" s="176" t="str">
        <f ca="1">IF(SUMIF(Pharmaceuticals!$C:$C,$B298,Pharmaceuticals!AH:AH)+SUMIF('Health Products &amp; Equipment'!$C:$C,$B298,'Health Products &amp; Equipment'!AH:AH)+SUMIF('Other Pharma &amp; Health Products'!$C:$C,$B298,'Other Pharma &amp; Health Products'!AH:AH)+SUMIF('PSM Costs'!$C:$C,$B298,'PSM Costs'!AH:AH)&gt;0,SUMIF(Pharmaceuticals!$C:$C,$B298,Pharmaceuticals!AH:AH)+SUMIF('Health Products &amp; Equipment'!$C:$C,$B298,'Health Products &amp; Equipment'!AH:AH)+SUMIF('Other Pharma &amp; Health Products'!$C:$C,$B298,'Other Pharma &amp; Health Products'!AH:AH)+SUMIF('PSM Costs'!$C:$C,$B298,'PSM Costs'!AH:AH),"")</f>
        <v/>
      </c>
      <c r="I298" s="182" t="str">
        <f t="shared" ca="1" si="21"/>
        <v/>
      </c>
      <c r="J298" s="123" t="str">
        <f ca="1">IF(SUMIF(Pharmaceuticals!$C:$C,$B298,Pharmaceuticals!AT:AT)+SUMIF('Health Products &amp; Equipment'!$C:$C,$B298,'Health Products &amp; Equipment'!AT:AT)+SUMIF('Other Pharma &amp; Health Products'!$C:$C,$B298,'Other Pharma &amp; Health Products'!AT:AT)+SUMIF('PSM Costs'!$C:$C,$B298,'PSM Costs'!AT:AT)&gt;0,SUMIF(Pharmaceuticals!$C:$C,$B298,Pharmaceuticals!AT:AT)+SUMIF('Health Products &amp; Equipment'!$C:$C,$B298,'Health Products &amp; Equipment'!AT:AT)+SUMIF('Other Pharma &amp; Health Products'!$C:$C,$B298,'Other Pharma &amp; Health Products'!AT:AT)+SUMIF('PSM Costs'!$C:$C,$B298,'PSM Costs'!AT:AT),"")</f>
        <v/>
      </c>
      <c r="K298" s="123" t="str">
        <f ca="1">IF(SUMIF(Pharmaceuticals!$C:$C,$B298,Pharmaceuticals!AU:AU)+SUMIF('Health Products &amp; Equipment'!$C:$C,$B298,'Health Products &amp; Equipment'!AU:AU)+SUMIF('Other Pharma &amp; Health Products'!$C:$C,$B298,'Other Pharma &amp; Health Products'!AU:AU)+SUMIF('PSM Costs'!$C:$C,$B298,'PSM Costs'!AU:AU)&gt;0,SUMIF(Pharmaceuticals!$C:$C,$B298,Pharmaceuticals!AU:AU)+SUMIF('Health Products &amp; Equipment'!$C:$C,$B298,'Health Products &amp; Equipment'!AU:AU)+SUMIF('Other Pharma &amp; Health Products'!$C:$C,$B298,'Other Pharma &amp; Health Products'!AU:AU)+SUMIF('PSM Costs'!$C:$C,$B298,'PSM Costs'!AU:AU),"")</f>
        <v/>
      </c>
      <c r="L298" s="181" t="str">
        <f t="shared" ca="1" si="22"/>
        <v/>
      </c>
      <c r="M298" s="176" t="str">
        <f ca="1">IF(SUMIF(Pharmaceuticals!$C:$C,$B298,Pharmaceuticals!BG:BG)+SUMIF('Health Products &amp; Equipment'!$C:$C,$B298,'Health Products &amp; Equipment'!BG:BG)+SUMIF('Other Pharma &amp; Health Products'!$C:$C,$B298,'Other Pharma &amp; Health Products'!BG:BG)+SUMIF('PSM Costs'!$C:$C,$B298,'PSM Costs'!BG:BG)&gt;0,SUMIF(Pharmaceuticals!$C:$C,$B298,Pharmaceuticals!BG:BG)+SUMIF('Health Products &amp; Equipment'!$C:$C,$B298,'Health Products &amp; Equipment'!BG:BG)+SUMIF('Other Pharma &amp; Health Products'!$C:$C,$B298,'Other Pharma &amp; Health Products'!BG:BG)+SUMIF('PSM Costs'!$C:$C,$B298,'PSM Costs'!BG:BG),"")</f>
        <v/>
      </c>
      <c r="N298" s="176" t="str">
        <f ca="1">IF(SUMIF(Pharmaceuticals!$C:$C,$B298,Pharmaceuticals!BH:BH)+SUMIF('Health Products &amp; Equipment'!$C:$C,$B298,'Health Products &amp; Equipment'!BH:BH)+SUMIF('Other Pharma &amp; Health Products'!$C:$C,$B298,'Other Pharma &amp; Health Products'!BH:BH)+SUMIF('PSM Costs'!$C:$C,$B298,'PSM Costs'!BH:BH)&gt;0,SUMIF(Pharmaceuticals!$C:$C,$B298,Pharmaceuticals!BH:BH)+SUMIF('Health Products &amp; Equipment'!$C:$C,$B298,'Health Products &amp; Equipment'!BH:BH)+SUMIF('Other Pharma &amp; Health Products'!$C:$C,$B298,'Other Pharma &amp; Health Products'!BH:BH)+SUMIF('PSM Costs'!$C:$C,$B298,'PSM Costs'!BH:BH),"")</f>
        <v/>
      </c>
      <c r="O298" s="182" t="str">
        <f t="shared" ca="1" si="23"/>
        <v/>
      </c>
      <c r="P298" s="123" t="str">
        <f ca="1">IF(SUMIF(Pharmaceuticals!$C:$C,$B298,Pharmaceuticals!BT:BT)+SUMIF('Health Products &amp; Equipment'!$C:$C,$B298,'Health Products &amp; Equipment'!BT:BT)+SUMIF('Other Pharma &amp; Health Products'!$C:$C,$B298,'Other Pharma &amp; Health Products'!BT:BT)+SUMIF('PSM Costs'!$C:$C,$B298,'PSM Costs'!BT:BT)&gt;0,SUMIF(Pharmaceuticals!$C:$C,$B298,Pharmaceuticals!BT:BT)+SUMIF('Health Products &amp; Equipment'!$C:$C,$B298,'Health Products &amp; Equipment'!BT:BT)+SUMIF('Other Pharma &amp; Health Products'!$C:$C,$B298,'Other Pharma &amp; Health Products'!BT:BT)+SUMIF('PSM Costs'!$C:$C,$B298,'PSM Costs'!BT:BT),"")</f>
        <v/>
      </c>
      <c r="Q298" s="123" t="str">
        <f ca="1">IF(SUMIF(Pharmaceuticals!$C:$C,$B298,Pharmaceuticals!BU:BU)+SUMIF('Health Products &amp; Equipment'!$C:$C,$B298,'Health Products &amp; Equipment'!BU:BU)+SUMIF('Other Pharma &amp; Health Products'!$C:$C,$B298,'Other Pharma &amp; Health Products'!BU:BU)+SUMIF('PSM Costs'!$C:$C,$B298,'PSM Costs'!BU:BU)&gt;0,SUMIF(Pharmaceuticals!$C:$C,$B298,Pharmaceuticals!BU:BU)+SUMIF('Health Products &amp; Equipment'!$C:$C,$B298,'Health Products &amp; Equipment'!BU:BU)+SUMIF('Other Pharma &amp; Health Products'!$C:$C,$B298,'Other Pharma &amp; Health Products'!BU:BU)+SUMIF('PSM Costs'!$C:$C,$B298,'PSM Costs'!BU:BU),"")</f>
        <v/>
      </c>
      <c r="R298" s="176" t="str">
        <f t="shared" ca="1" si="24"/>
        <v/>
      </c>
    </row>
    <row r="299" spans="1:18" ht="13.5" hidden="1" customHeight="1" x14ac:dyDescent="0.2">
      <c r="A299" s="107">
        <v>292</v>
      </c>
      <c r="B299" s="107" t="str">
        <f ca="1">IFERROR(VLOOKUP(A299,'Rank unique CI-Prod-Spec'!I:J,2,FALSE),"")</f>
        <v/>
      </c>
      <c r="C299" s="122" t="str">
        <f ca="1">IFERROR(VLOOKUP(LEFT(B299,FIND("--",B299)-1),CatCostInp!D:E,2,FALSE),"")</f>
        <v/>
      </c>
      <c r="D299" s="122" t="str">
        <f ca="1">IFERROR(INDIRECT(ADDRESS(MATCH(VALUE(MID(B299,FIND("--",B299)+2,FIND("---",B299)-FIND("--",B299)-2)),CatProd!G:G,0),2,1,1,"CatProd")),"")</f>
        <v/>
      </c>
      <c r="E299" s="122" t="str">
        <f ca="1">IFERROR(INDIRECT(ADDRESS(MATCH(VALUE(RIGHT(B299,LEN(B299)-FIND("---",B299)-2)),CatProdSpec!I:I,0),3,1,1,"CatProdSpec")),"")</f>
        <v/>
      </c>
      <c r="F299" s="181" t="str">
        <f t="shared" ca="1" si="20"/>
        <v/>
      </c>
      <c r="G299" s="176" t="str">
        <f ca="1">IF(SUMIF(Pharmaceuticals!$C:$C,$B299,Pharmaceuticals!AG:AG)+SUMIF('Health Products &amp; Equipment'!$C:$C,$B299,'Health Products &amp; Equipment'!AG:AG)+SUMIF('Other Pharma &amp; Health Products'!$C:$C,$B299,'Other Pharma &amp; Health Products'!AG:AG)+SUMIF('PSM Costs'!$C:$C,$B299,'PSM Costs'!AG:AG)&gt;0,SUMIF(Pharmaceuticals!$C:$C,$B299,Pharmaceuticals!AG:AG)+SUMIF('Health Products &amp; Equipment'!$C:$C,$B299,'Health Products &amp; Equipment'!AG:AG)+SUMIF('Other Pharma &amp; Health Products'!$C:$C,$B299,'Other Pharma &amp; Health Products'!AG:AG)+SUMIF('PSM Costs'!$C:$C,$B299,'PSM Costs'!AG:AG),"")</f>
        <v/>
      </c>
      <c r="H299" s="176" t="str">
        <f ca="1">IF(SUMIF(Pharmaceuticals!$C:$C,$B299,Pharmaceuticals!AH:AH)+SUMIF('Health Products &amp; Equipment'!$C:$C,$B299,'Health Products &amp; Equipment'!AH:AH)+SUMIF('Other Pharma &amp; Health Products'!$C:$C,$B299,'Other Pharma &amp; Health Products'!AH:AH)+SUMIF('PSM Costs'!$C:$C,$B299,'PSM Costs'!AH:AH)&gt;0,SUMIF(Pharmaceuticals!$C:$C,$B299,Pharmaceuticals!AH:AH)+SUMIF('Health Products &amp; Equipment'!$C:$C,$B299,'Health Products &amp; Equipment'!AH:AH)+SUMIF('Other Pharma &amp; Health Products'!$C:$C,$B299,'Other Pharma &amp; Health Products'!AH:AH)+SUMIF('PSM Costs'!$C:$C,$B299,'PSM Costs'!AH:AH),"")</f>
        <v/>
      </c>
      <c r="I299" s="182" t="str">
        <f t="shared" ca="1" si="21"/>
        <v/>
      </c>
      <c r="J299" s="123" t="str">
        <f ca="1">IF(SUMIF(Pharmaceuticals!$C:$C,$B299,Pharmaceuticals!AT:AT)+SUMIF('Health Products &amp; Equipment'!$C:$C,$B299,'Health Products &amp; Equipment'!AT:AT)+SUMIF('Other Pharma &amp; Health Products'!$C:$C,$B299,'Other Pharma &amp; Health Products'!AT:AT)+SUMIF('PSM Costs'!$C:$C,$B299,'PSM Costs'!AT:AT)&gt;0,SUMIF(Pharmaceuticals!$C:$C,$B299,Pharmaceuticals!AT:AT)+SUMIF('Health Products &amp; Equipment'!$C:$C,$B299,'Health Products &amp; Equipment'!AT:AT)+SUMIF('Other Pharma &amp; Health Products'!$C:$C,$B299,'Other Pharma &amp; Health Products'!AT:AT)+SUMIF('PSM Costs'!$C:$C,$B299,'PSM Costs'!AT:AT),"")</f>
        <v/>
      </c>
      <c r="K299" s="123" t="str">
        <f ca="1">IF(SUMIF(Pharmaceuticals!$C:$C,$B299,Pharmaceuticals!AU:AU)+SUMIF('Health Products &amp; Equipment'!$C:$C,$B299,'Health Products &amp; Equipment'!AU:AU)+SUMIF('Other Pharma &amp; Health Products'!$C:$C,$B299,'Other Pharma &amp; Health Products'!AU:AU)+SUMIF('PSM Costs'!$C:$C,$B299,'PSM Costs'!AU:AU)&gt;0,SUMIF(Pharmaceuticals!$C:$C,$B299,Pharmaceuticals!AU:AU)+SUMIF('Health Products &amp; Equipment'!$C:$C,$B299,'Health Products &amp; Equipment'!AU:AU)+SUMIF('Other Pharma &amp; Health Products'!$C:$C,$B299,'Other Pharma &amp; Health Products'!AU:AU)+SUMIF('PSM Costs'!$C:$C,$B299,'PSM Costs'!AU:AU),"")</f>
        <v/>
      </c>
      <c r="L299" s="181" t="str">
        <f t="shared" ca="1" si="22"/>
        <v/>
      </c>
      <c r="M299" s="176" t="str">
        <f ca="1">IF(SUMIF(Pharmaceuticals!$C:$C,$B299,Pharmaceuticals!BG:BG)+SUMIF('Health Products &amp; Equipment'!$C:$C,$B299,'Health Products &amp; Equipment'!BG:BG)+SUMIF('Other Pharma &amp; Health Products'!$C:$C,$B299,'Other Pharma &amp; Health Products'!BG:BG)+SUMIF('PSM Costs'!$C:$C,$B299,'PSM Costs'!BG:BG)&gt;0,SUMIF(Pharmaceuticals!$C:$C,$B299,Pharmaceuticals!BG:BG)+SUMIF('Health Products &amp; Equipment'!$C:$C,$B299,'Health Products &amp; Equipment'!BG:BG)+SUMIF('Other Pharma &amp; Health Products'!$C:$C,$B299,'Other Pharma &amp; Health Products'!BG:BG)+SUMIF('PSM Costs'!$C:$C,$B299,'PSM Costs'!BG:BG),"")</f>
        <v/>
      </c>
      <c r="N299" s="176" t="str">
        <f ca="1">IF(SUMIF(Pharmaceuticals!$C:$C,$B299,Pharmaceuticals!BH:BH)+SUMIF('Health Products &amp; Equipment'!$C:$C,$B299,'Health Products &amp; Equipment'!BH:BH)+SUMIF('Other Pharma &amp; Health Products'!$C:$C,$B299,'Other Pharma &amp; Health Products'!BH:BH)+SUMIF('PSM Costs'!$C:$C,$B299,'PSM Costs'!BH:BH)&gt;0,SUMIF(Pharmaceuticals!$C:$C,$B299,Pharmaceuticals!BH:BH)+SUMIF('Health Products &amp; Equipment'!$C:$C,$B299,'Health Products &amp; Equipment'!BH:BH)+SUMIF('Other Pharma &amp; Health Products'!$C:$C,$B299,'Other Pharma &amp; Health Products'!BH:BH)+SUMIF('PSM Costs'!$C:$C,$B299,'PSM Costs'!BH:BH),"")</f>
        <v/>
      </c>
      <c r="O299" s="182" t="str">
        <f t="shared" ca="1" si="23"/>
        <v/>
      </c>
      <c r="P299" s="123" t="str">
        <f ca="1">IF(SUMIF(Pharmaceuticals!$C:$C,$B299,Pharmaceuticals!BT:BT)+SUMIF('Health Products &amp; Equipment'!$C:$C,$B299,'Health Products &amp; Equipment'!BT:BT)+SUMIF('Other Pharma &amp; Health Products'!$C:$C,$B299,'Other Pharma &amp; Health Products'!BT:BT)+SUMIF('PSM Costs'!$C:$C,$B299,'PSM Costs'!BT:BT)&gt;0,SUMIF(Pharmaceuticals!$C:$C,$B299,Pharmaceuticals!BT:BT)+SUMIF('Health Products &amp; Equipment'!$C:$C,$B299,'Health Products &amp; Equipment'!BT:BT)+SUMIF('Other Pharma &amp; Health Products'!$C:$C,$B299,'Other Pharma &amp; Health Products'!BT:BT)+SUMIF('PSM Costs'!$C:$C,$B299,'PSM Costs'!BT:BT),"")</f>
        <v/>
      </c>
      <c r="Q299" s="123" t="str">
        <f ca="1">IF(SUMIF(Pharmaceuticals!$C:$C,$B299,Pharmaceuticals!BU:BU)+SUMIF('Health Products &amp; Equipment'!$C:$C,$B299,'Health Products &amp; Equipment'!BU:BU)+SUMIF('Other Pharma &amp; Health Products'!$C:$C,$B299,'Other Pharma &amp; Health Products'!BU:BU)+SUMIF('PSM Costs'!$C:$C,$B299,'PSM Costs'!BU:BU)&gt;0,SUMIF(Pharmaceuticals!$C:$C,$B299,Pharmaceuticals!BU:BU)+SUMIF('Health Products &amp; Equipment'!$C:$C,$B299,'Health Products &amp; Equipment'!BU:BU)+SUMIF('Other Pharma &amp; Health Products'!$C:$C,$B299,'Other Pharma &amp; Health Products'!BU:BU)+SUMIF('PSM Costs'!$C:$C,$B299,'PSM Costs'!BU:BU),"")</f>
        <v/>
      </c>
      <c r="R299" s="176" t="str">
        <f t="shared" ca="1" si="24"/>
        <v/>
      </c>
    </row>
    <row r="300" spans="1:18" ht="13.5" hidden="1" customHeight="1" x14ac:dyDescent="0.2">
      <c r="A300" s="107">
        <v>293</v>
      </c>
      <c r="B300" s="107" t="str">
        <f ca="1">IFERROR(VLOOKUP(A300,'Rank unique CI-Prod-Spec'!I:J,2,FALSE),"")</f>
        <v/>
      </c>
      <c r="C300" s="122" t="str">
        <f ca="1">IFERROR(VLOOKUP(LEFT(B300,FIND("--",B300)-1),CatCostInp!D:E,2,FALSE),"")</f>
        <v/>
      </c>
      <c r="D300" s="122" t="str">
        <f ca="1">IFERROR(INDIRECT(ADDRESS(MATCH(VALUE(MID(B300,FIND("--",B300)+2,FIND("---",B300)-FIND("--",B300)-2)),CatProd!G:G,0),2,1,1,"CatProd")),"")</f>
        <v/>
      </c>
      <c r="E300" s="122" t="str">
        <f ca="1">IFERROR(INDIRECT(ADDRESS(MATCH(VALUE(RIGHT(B300,LEN(B300)-FIND("---",B300)-2)),CatProdSpec!I:I,0),3,1,1,"CatProdSpec")),"")</f>
        <v/>
      </c>
      <c r="F300" s="181" t="str">
        <f t="shared" ca="1" si="20"/>
        <v/>
      </c>
      <c r="G300" s="176" t="str">
        <f ca="1">IF(SUMIF(Pharmaceuticals!$C:$C,$B300,Pharmaceuticals!AG:AG)+SUMIF('Health Products &amp; Equipment'!$C:$C,$B300,'Health Products &amp; Equipment'!AG:AG)+SUMIF('Other Pharma &amp; Health Products'!$C:$C,$B300,'Other Pharma &amp; Health Products'!AG:AG)+SUMIF('PSM Costs'!$C:$C,$B300,'PSM Costs'!AG:AG)&gt;0,SUMIF(Pharmaceuticals!$C:$C,$B300,Pharmaceuticals!AG:AG)+SUMIF('Health Products &amp; Equipment'!$C:$C,$B300,'Health Products &amp; Equipment'!AG:AG)+SUMIF('Other Pharma &amp; Health Products'!$C:$C,$B300,'Other Pharma &amp; Health Products'!AG:AG)+SUMIF('PSM Costs'!$C:$C,$B300,'PSM Costs'!AG:AG),"")</f>
        <v/>
      </c>
      <c r="H300" s="176" t="str">
        <f ca="1">IF(SUMIF(Pharmaceuticals!$C:$C,$B300,Pharmaceuticals!AH:AH)+SUMIF('Health Products &amp; Equipment'!$C:$C,$B300,'Health Products &amp; Equipment'!AH:AH)+SUMIF('Other Pharma &amp; Health Products'!$C:$C,$B300,'Other Pharma &amp; Health Products'!AH:AH)+SUMIF('PSM Costs'!$C:$C,$B300,'PSM Costs'!AH:AH)&gt;0,SUMIF(Pharmaceuticals!$C:$C,$B300,Pharmaceuticals!AH:AH)+SUMIF('Health Products &amp; Equipment'!$C:$C,$B300,'Health Products &amp; Equipment'!AH:AH)+SUMIF('Other Pharma &amp; Health Products'!$C:$C,$B300,'Other Pharma &amp; Health Products'!AH:AH)+SUMIF('PSM Costs'!$C:$C,$B300,'PSM Costs'!AH:AH),"")</f>
        <v/>
      </c>
      <c r="I300" s="182" t="str">
        <f t="shared" ca="1" si="21"/>
        <v/>
      </c>
      <c r="J300" s="123" t="str">
        <f ca="1">IF(SUMIF(Pharmaceuticals!$C:$C,$B300,Pharmaceuticals!AT:AT)+SUMIF('Health Products &amp; Equipment'!$C:$C,$B300,'Health Products &amp; Equipment'!AT:AT)+SUMIF('Other Pharma &amp; Health Products'!$C:$C,$B300,'Other Pharma &amp; Health Products'!AT:AT)+SUMIF('PSM Costs'!$C:$C,$B300,'PSM Costs'!AT:AT)&gt;0,SUMIF(Pharmaceuticals!$C:$C,$B300,Pharmaceuticals!AT:AT)+SUMIF('Health Products &amp; Equipment'!$C:$C,$B300,'Health Products &amp; Equipment'!AT:AT)+SUMIF('Other Pharma &amp; Health Products'!$C:$C,$B300,'Other Pharma &amp; Health Products'!AT:AT)+SUMIF('PSM Costs'!$C:$C,$B300,'PSM Costs'!AT:AT),"")</f>
        <v/>
      </c>
      <c r="K300" s="123" t="str">
        <f ca="1">IF(SUMIF(Pharmaceuticals!$C:$C,$B300,Pharmaceuticals!AU:AU)+SUMIF('Health Products &amp; Equipment'!$C:$C,$B300,'Health Products &amp; Equipment'!AU:AU)+SUMIF('Other Pharma &amp; Health Products'!$C:$C,$B300,'Other Pharma &amp; Health Products'!AU:AU)+SUMIF('PSM Costs'!$C:$C,$B300,'PSM Costs'!AU:AU)&gt;0,SUMIF(Pharmaceuticals!$C:$C,$B300,Pharmaceuticals!AU:AU)+SUMIF('Health Products &amp; Equipment'!$C:$C,$B300,'Health Products &amp; Equipment'!AU:AU)+SUMIF('Other Pharma &amp; Health Products'!$C:$C,$B300,'Other Pharma &amp; Health Products'!AU:AU)+SUMIF('PSM Costs'!$C:$C,$B300,'PSM Costs'!AU:AU),"")</f>
        <v/>
      </c>
      <c r="L300" s="181" t="str">
        <f t="shared" ca="1" si="22"/>
        <v/>
      </c>
      <c r="M300" s="176" t="str">
        <f ca="1">IF(SUMIF(Pharmaceuticals!$C:$C,$B300,Pharmaceuticals!BG:BG)+SUMIF('Health Products &amp; Equipment'!$C:$C,$B300,'Health Products &amp; Equipment'!BG:BG)+SUMIF('Other Pharma &amp; Health Products'!$C:$C,$B300,'Other Pharma &amp; Health Products'!BG:BG)+SUMIF('PSM Costs'!$C:$C,$B300,'PSM Costs'!BG:BG)&gt;0,SUMIF(Pharmaceuticals!$C:$C,$B300,Pharmaceuticals!BG:BG)+SUMIF('Health Products &amp; Equipment'!$C:$C,$B300,'Health Products &amp; Equipment'!BG:BG)+SUMIF('Other Pharma &amp; Health Products'!$C:$C,$B300,'Other Pharma &amp; Health Products'!BG:BG)+SUMIF('PSM Costs'!$C:$C,$B300,'PSM Costs'!BG:BG),"")</f>
        <v/>
      </c>
      <c r="N300" s="176" t="str">
        <f ca="1">IF(SUMIF(Pharmaceuticals!$C:$C,$B300,Pharmaceuticals!BH:BH)+SUMIF('Health Products &amp; Equipment'!$C:$C,$B300,'Health Products &amp; Equipment'!BH:BH)+SUMIF('Other Pharma &amp; Health Products'!$C:$C,$B300,'Other Pharma &amp; Health Products'!BH:BH)+SUMIF('PSM Costs'!$C:$C,$B300,'PSM Costs'!BH:BH)&gt;0,SUMIF(Pharmaceuticals!$C:$C,$B300,Pharmaceuticals!BH:BH)+SUMIF('Health Products &amp; Equipment'!$C:$C,$B300,'Health Products &amp; Equipment'!BH:BH)+SUMIF('Other Pharma &amp; Health Products'!$C:$C,$B300,'Other Pharma &amp; Health Products'!BH:BH)+SUMIF('PSM Costs'!$C:$C,$B300,'PSM Costs'!BH:BH),"")</f>
        <v/>
      </c>
      <c r="O300" s="182" t="str">
        <f t="shared" ca="1" si="23"/>
        <v/>
      </c>
      <c r="P300" s="123" t="str">
        <f ca="1">IF(SUMIF(Pharmaceuticals!$C:$C,$B300,Pharmaceuticals!BT:BT)+SUMIF('Health Products &amp; Equipment'!$C:$C,$B300,'Health Products &amp; Equipment'!BT:BT)+SUMIF('Other Pharma &amp; Health Products'!$C:$C,$B300,'Other Pharma &amp; Health Products'!BT:BT)+SUMIF('PSM Costs'!$C:$C,$B300,'PSM Costs'!BT:BT)&gt;0,SUMIF(Pharmaceuticals!$C:$C,$B300,Pharmaceuticals!BT:BT)+SUMIF('Health Products &amp; Equipment'!$C:$C,$B300,'Health Products &amp; Equipment'!BT:BT)+SUMIF('Other Pharma &amp; Health Products'!$C:$C,$B300,'Other Pharma &amp; Health Products'!BT:BT)+SUMIF('PSM Costs'!$C:$C,$B300,'PSM Costs'!BT:BT),"")</f>
        <v/>
      </c>
      <c r="Q300" s="123" t="str">
        <f ca="1">IF(SUMIF(Pharmaceuticals!$C:$C,$B300,Pharmaceuticals!BU:BU)+SUMIF('Health Products &amp; Equipment'!$C:$C,$B300,'Health Products &amp; Equipment'!BU:BU)+SUMIF('Other Pharma &amp; Health Products'!$C:$C,$B300,'Other Pharma &amp; Health Products'!BU:BU)+SUMIF('PSM Costs'!$C:$C,$B300,'PSM Costs'!BU:BU)&gt;0,SUMIF(Pharmaceuticals!$C:$C,$B300,Pharmaceuticals!BU:BU)+SUMIF('Health Products &amp; Equipment'!$C:$C,$B300,'Health Products &amp; Equipment'!BU:BU)+SUMIF('Other Pharma &amp; Health Products'!$C:$C,$B300,'Other Pharma &amp; Health Products'!BU:BU)+SUMIF('PSM Costs'!$C:$C,$B300,'PSM Costs'!BU:BU),"")</f>
        <v/>
      </c>
      <c r="R300" s="176" t="str">
        <f t="shared" ca="1" si="24"/>
        <v/>
      </c>
    </row>
    <row r="301" spans="1:18" ht="13.5" hidden="1" customHeight="1" x14ac:dyDescent="0.2">
      <c r="A301" s="107">
        <v>294</v>
      </c>
      <c r="B301" s="107" t="str">
        <f ca="1">IFERROR(VLOOKUP(A301,'Rank unique CI-Prod-Spec'!I:J,2,FALSE),"")</f>
        <v/>
      </c>
      <c r="C301" s="122" t="str">
        <f ca="1">IFERROR(VLOOKUP(LEFT(B301,FIND("--",B301)-1),CatCostInp!D:E,2,FALSE),"")</f>
        <v/>
      </c>
      <c r="D301" s="122" t="str">
        <f ca="1">IFERROR(INDIRECT(ADDRESS(MATCH(VALUE(MID(B301,FIND("--",B301)+2,FIND("---",B301)-FIND("--",B301)-2)),CatProd!G:G,0),2,1,1,"CatProd")),"")</f>
        <v/>
      </c>
      <c r="E301" s="122" t="str">
        <f ca="1">IFERROR(INDIRECT(ADDRESS(MATCH(VALUE(RIGHT(B301,LEN(B301)-FIND("---",B301)-2)),CatProdSpec!I:I,0),3,1,1,"CatProdSpec")),"")</f>
        <v/>
      </c>
      <c r="F301" s="181" t="str">
        <f t="shared" ref="F301:F312" ca="1" si="25">IFERROR(H301/G301,"")</f>
        <v/>
      </c>
      <c r="G301" s="176" t="str">
        <f ca="1">IF(SUMIF(Pharmaceuticals!$C:$C,$B301,Pharmaceuticals!AG:AG)+SUMIF('Health Products &amp; Equipment'!$C:$C,$B301,'Health Products &amp; Equipment'!AG:AG)+SUMIF('Other Pharma &amp; Health Products'!$C:$C,$B301,'Other Pharma &amp; Health Products'!AG:AG)+SUMIF('PSM Costs'!$C:$C,$B301,'PSM Costs'!AG:AG)&gt;0,SUMIF(Pharmaceuticals!$C:$C,$B301,Pharmaceuticals!AG:AG)+SUMIF('Health Products &amp; Equipment'!$C:$C,$B301,'Health Products &amp; Equipment'!AG:AG)+SUMIF('Other Pharma &amp; Health Products'!$C:$C,$B301,'Other Pharma &amp; Health Products'!AG:AG)+SUMIF('PSM Costs'!$C:$C,$B301,'PSM Costs'!AG:AG),"")</f>
        <v/>
      </c>
      <c r="H301" s="176" t="str">
        <f ca="1">IF(SUMIF(Pharmaceuticals!$C:$C,$B301,Pharmaceuticals!AH:AH)+SUMIF('Health Products &amp; Equipment'!$C:$C,$B301,'Health Products &amp; Equipment'!AH:AH)+SUMIF('Other Pharma &amp; Health Products'!$C:$C,$B301,'Other Pharma &amp; Health Products'!AH:AH)+SUMIF('PSM Costs'!$C:$C,$B301,'PSM Costs'!AH:AH)&gt;0,SUMIF(Pharmaceuticals!$C:$C,$B301,Pharmaceuticals!AH:AH)+SUMIF('Health Products &amp; Equipment'!$C:$C,$B301,'Health Products &amp; Equipment'!AH:AH)+SUMIF('Other Pharma &amp; Health Products'!$C:$C,$B301,'Other Pharma &amp; Health Products'!AH:AH)+SUMIF('PSM Costs'!$C:$C,$B301,'PSM Costs'!AH:AH),"")</f>
        <v/>
      </c>
      <c r="I301" s="182" t="str">
        <f t="shared" ref="I301:I312" ca="1" si="26">IFERROR(K301/J301,"")</f>
        <v/>
      </c>
      <c r="J301" s="123" t="str">
        <f ca="1">IF(SUMIF(Pharmaceuticals!$C:$C,$B301,Pharmaceuticals!AT:AT)+SUMIF('Health Products &amp; Equipment'!$C:$C,$B301,'Health Products &amp; Equipment'!AT:AT)+SUMIF('Other Pharma &amp; Health Products'!$C:$C,$B301,'Other Pharma &amp; Health Products'!AT:AT)+SUMIF('PSM Costs'!$C:$C,$B301,'PSM Costs'!AT:AT)&gt;0,SUMIF(Pharmaceuticals!$C:$C,$B301,Pharmaceuticals!AT:AT)+SUMIF('Health Products &amp; Equipment'!$C:$C,$B301,'Health Products &amp; Equipment'!AT:AT)+SUMIF('Other Pharma &amp; Health Products'!$C:$C,$B301,'Other Pharma &amp; Health Products'!AT:AT)+SUMIF('PSM Costs'!$C:$C,$B301,'PSM Costs'!AT:AT),"")</f>
        <v/>
      </c>
      <c r="K301" s="123" t="str">
        <f ca="1">IF(SUMIF(Pharmaceuticals!$C:$C,$B301,Pharmaceuticals!AU:AU)+SUMIF('Health Products &amp; Equipment'!$C:$C,$B301,'Health Products &amp; Equipment'!AU:AU)+SUMIF('Other Pharma &amp; Health Products'!$C:$C,$B301,'Other Pharma &amp; Health Products'!AU:AU)+SUMIF('PSM Costs'!$C:$C,$B301,'PSM Costs'!AU:AU)&gt;0,SUMIF(Pharmaceuticals!$C:$C,$B301,Pharmaceuticals!AU:AU)+SUMIF('Health Products &amp; Equipment'!$C:$C,$B301,'Health Products &amp; Equipment'!AU:AU)+SUMIF('Other Pharma &amp; Health Products'!$C:$C,$B301,'Other Pharma &amp; Health Products'!AU:AU)+SUMIF('PSM Costs'!$C:$C,$B301,'PSM Costs'!AU:AU),"")</f>
        <v/>
      </c>
      <c r="L301" s="181" t="str">
        <f t="shared" ref="L301:L312" ca="1" si="27">IFERROR(N301/M301,"")</f>
        <v/>
      </c>
      <c r="M301" s="176" t="str">
        <f ca="1">IF(SUMIF(Pharmaceuticals!$C:$C,$B301,Pharmaceuticals!BG:BG)+SUMIF('Health Products &amp; Equipment'!$C:$C,$B301,'Health Products &amp; Equipment'!BG:BG)+SUMIF('Other Pharma &amp; Health Products'!$C:$C,$B301,'Other Pharma &amp; Health Products'!BG:BG)+SUMIF('PSM Costs'!$C:$C,$B301,'PSM Costs'!BG:BG)&gt;0,SUMIF(Pharmaceuticals!$C:$C,$B301,Pharmaceuticals!BG:BG)+SUMIF('Health Products &amp; Equipment'!$C:$C,$B301,'Health Products &amp; Equipment'!BG:BG)+SUMIF('Other Pharma &amp; Health Products'!$C:$C,$B301,'Other Pharma &amp; Health Products'!BG:BG)+SUMIF('PSM Costs'!$C:$C,$B301,'PSM Costs'!BG:BG),"")</f>
        <v/>
      </c>
      <c r="N301" s="176" t="str">
        <f ca="1">IF(SUMIF(Pharmaceuticals!$C:$C,$B301,Pharmaceuticals!BH:BH)+SUMIF('Health Products &amp; Equipment'!$C:$C,$B301,'Health Products &amp; Equipment'!BH:BH)+SUMIF('Other Pharma &amp; Health Products'!$C:$C,$B301,'Other Pharma &amp; Health Products'!BH:BH)+SUMIF('PSM Costs'!$C:$C,$B301,'PSM Costs'!BH:BH)&gt;0,SUMIF(Pharmaceuticals!$C:$C,$B301,Pharmaceuticals!BH:BH)+SUMIF('Health Products &amp; Equipment'!$C:$C,$B301,'Health Products &amp; Equipment'!BH:BH)+SUMIF('Other Pharma &amp; Health Products'!$C:$C,$B301,'Other Pharma &amp; Health Products'!BH:BH)+SUMIF('PSM Costs'!$C:$C,$B301,'PSM Costs'!BH:BH),"")</f>
        <v/>
      </c>
      <c r="O301" s="182" t="str">
        <f t="shared" ref="O301:O312" ca="1" si="28">IFERROR(Q301/P301,"")</f>
        <v/>
      </c>
      <c r="P301" s="123" t="str">
        <f ca="1">IF(SUMIF(Pharmaceuticals!$C:$C,$B301,Pharmaceuticals!BT:BT)+SUMIF('Health Products &amp; Equipment'!$C:$C,$B301,'Health Products &amp; Equipment'!BT:BT)+SUMIF('Other Pharma &amp; Health Products'!$C:$C,$B301,'Other Pharma &amp; Health Products'!BT:BT)+SUMIF('PSM Costs'!$C:$C,$B301,'PSM Costs'!BT:BT)&gt;0,SUMIF(Pharmaceuticals!$C:$C,$B301,Pharmaceuticals!BT:BT)+SUMIF('Health Products &amp; Equipment'!$C:$C,$B301,'Health Products &amp; Equipment'!BT:BT)+SUMIF('Other Pharma &amp; Health Products'!$C:$C,$B301,'Other Pharma &amp; Health Products'!BT:BT)+SUMIF('PSM Costs'!$C:$C,$B301,'PSM Costs'!BT:BT),"")</f>
        <v/>
      </c>
      <c r="Q301" s="123" t="str">
        <f ca="1">IF(SUMIF(Pharmaceuticals!$C:$C,$B301,Pharmaceuticals!BU:BU)+SUMIF('Health Products &amp; Equipment'!$C:$C,$B301,'Health Products &amp; Equipment'!BU:BU)+SUMIF('Other Pharma &amp; Health Products'!$C:$C,$B301,'Other Pharma &amp; Health Products'!BU:BU)+SUMIF('PSM Costs'!$C:$C,$B301,'PSM Costs'!BU:BU)&gt;0,SUMIF(Pharmaceuticals!$C:$C,$B301,Pharmaceuticals!BU:BU)+SUMIF('Health Products &amp; Equipment'!$C:$C,$B301,'Health Products &amp; Equipment'!BU:BU)+SUMIF('Other Pharma &amp; Health Products'!$C:$C,$B301,'Other Pharma &amp; Health Products'!BU:BU)+SUMIF('PSM Costs'!$C:$C,$B301,'PSM Costs'!BU:BU),"")</f>
        <v/>
      </c>
      <c r="R301" s="176" t="str">
        <f t="shared" ref="R301:R312" ca="1" si="29">IF(SUM(H301,K301,N301,Q301)&gt;0,SUM(H301,K301,N301,Q301),"")</f>
        <v/>
      </c>
    </row>
    <row r="302" spans="1:18" ht="13.5" hidden="1" customHeight="1" x14ac:dyDescent="0.2">
      <c r="A302" s="107">
        <v>295</v>
      </c>
      <c r="B302" s="107" t="str">
        <f ca="1">IFERROR(VLOOKUP(A302,'Rank unique CI-Prod-Spec'!I:J,2,FALSE),"")</f>
        <v/>
      </c>
      <c r="C302" s="122" t="str">
        <f ca="1">IFERROR(VLOOKUP(LEFT(B302,FIND("--",B302)-1),CatCostInp!D:E,2,FALSE),"")</f>
        <v/>
      </c>
      <c r="D302" s="122" t="str">
        <f ca="1">IFERROR(INDIRECT(ADDRESS(MATCH(VALUE(MID(B302,FIND("--",B302)+2,FIND("---",B302)-FIND("--",B302)-2)),CatProd!G:G,0),2,1,1,"CatProd")),"")</f>
        <v/>
      </c>
      <c r="E302" s="122" t="str">
        <f ca="1">IFERROR(INDIRECT(ADDRESS(MATCH(VALUE(RIGHT(B302,LEN(B302)-FIND("---",B302)-2)),CatProdSpec!I:I,0),3,1,1,"CatProdSpec")),"")</f>
        <v/>
      </c>
      <c r="F302" s="181" t="str">
        <f t="shared" ca="1" si="25"/>
        <v/>
      </c>
      <c r="G302" s="176" t="str">
        <f ca="1">IF(SUMIF(Pharmaceuticals!$C:$C,$B302,Pharmaceuticals!AG:AG)+SUMIF('Health Products &amp; Equipment'!$C:$C,$B302,'Health Products &amp; Equipment'!AG:AG)+SUMIF('Other Pharma &amp; Health Products'!$C:$C,$B302,'Other Pharma &amp; Health Products'!AG:AG)+SUMIF('PSM Costs'!$C:$C,$B302,'PSM Costs'!AG:AG)&gt;0,SUMIF(Pharmaceuticals!$C:$C,$B302,Pharmaceuticals!AG:AG)+SUMIF('Health Products &amp; Equipment'!$C:$C,$B302,'Health Products &amp; Equipment'!AG:AG)+SUMIF('Other Pharma &amp; Health Products'!$C:$C,$B302,'Other Pharma &amp; Health Products'!AG:AG)+SUMIF('PSM Costs'!$C:$C,$B302,'PSM Costs'!AG:AG),"")</f>
        <v/>
      </c>
      <c r="H302" s="176" t="str">
        <f ca="1">IF(SUMIF(Pharmaceuticals!$C:$C,$B302,Pharmaceuticals!AH:AH)+SUMIF('Health Products &amp; Equipment'!$C:$C,$B302,'Health Products &amp; Equipment'!AH:AH)+SUMIF('Other Pharma &amp; Health Products'!$C:$C,$B302,'Other Pharma &amp; Health Products'!AH:AH)+SUMIF('PSM Costs'!$C:$C,$B302,'PSM Costs'!AH:AH)&gt;0,SUMIF(Pharmaceuticals!$C:$C,$B302,Pharmaceuticals!AH:AH)+SUMIF('Health Products &amp; Equipment'!$C:$C,$B302,'Health Products &amp; Equipment'!AH:AH)+SUMIF('Other Pharma &amp; Health Products'!$C:$C,$B302,'Other Pharma &amp; Health Products'!AH:AH)+SUMIF('PSM Costs'!$C:$C,$B302,'PSM Costs'!AH:AH),"")</f>
        <v/>
      </c>
      <c r="I302" s="182" t="str">
        <f t="shared" ca="1" si="26"/>
        <v/>
      </c>
      <c r="J302" s="123" t="str">
        <f ca="1">IF(SUMIF(Pharmaceuticals!$C:$C,$B302,Pharmaceuticals!AT:AT)+SUMIF('Health Products &amp; Equipment'!$C:$C,$B302,'Health Products &amp; Equipment'!AT:AT)+SUMIF('Other Pharma &amp; Health Products'!$C:$C,$B302,'Other Pharma &amp; Health Products'!AT:AT)+SUMIF('PSM Costs'!$C:$C,$B302,'PSM Costs'!AT:AT)&gt;0,SUMIF(Pharmaceuticals!$C:$C,$B302,Pharmaceuticals!AT:AT)+SUMIF('Health Products &amp; Equipment'!$C:$C,$B302,'Health Products &amp; Equipment'!AT:AT)+SUMIF('Other Pharma &amp; Health Products'!$C:$C,$B302,'Other Pharma &amp; Health Products'!AT:AT)+SUMIF('PSM Costs'!$C:$C,$B302,'PSM Costs'!AT:AT),"")</f>
        <v/>
      </c>
      <c r="K302" s="123" t="str">
        <f ca="1">IF(SUMIF(Pharmaceuticals!$C:$C,$B302,Pharmaceuticals!AU:AU)+SUMIF('Health Products &amp; Equipment'!$C:$C,$B302,'Health Products &amp; Equipment'!AU:AU)+SUMIF('Other Pharma &amp; Health Products'!$C:$C,$B302,'Other Pharma &amp; Health Products'!AU:AU)+SUMIF('PSM Costs'!$C:$C,$B302,'PSM Costs'!AU:AU)&gt;0,SUMIF(Pharmaceuticals!$C:$C,$B302,Pharmaceuticals!AU:AU)+SUMIF('Health Products &amp; Equipment'!$C:$C,$B302,'Health Products &amp; Equipment'!AU:AU)+SUMIF('Other Pharma &amp; Health Products'!$C:$C,$B302,'Other Pharma &amp; Health Products'!AU:AU)+SUMIF('PSM Costs'!$C:$C,$B302,'PSM Costs'!AU:AU),"")</f>
        <v/>
      </c>
      <c r="L302" s="181" t="str">
        <f t="shared" ca="1" si="27"/>
        <v/>
      </c>
      <c r="M302" s="176" t="str">
        <f ca="1">IF(SUMIF(Pharmaceuticals!$C:$C,$B302,Pharmaceuticals!BG:BG)+SUMIF('Health Products &amp; Equipment'!$C:$C,$B302,'Health Products &amp; Equipment'!BG:BG)+SUMIF('Other Pharma &amp; Health Products'!$C:$C,$B302,'Other Pharma &amp; Health Products'!BG:BG)+SUMIF('PSM Costs'!$C:$C,$B302,'PSM Costs'!BG:BG)&gt;0,SUMIF(Pharmaceuticals!$C:$C,$B302,Pharmaceuticals!BG:BG)+SUMIF('Health Products &amp; Equipment'!$C:$C,$B302,'Health Products &amp; Equipment'!BG:BG)+SUMIF('Other Pharma &amp; Health Products'!$C:$C,$B302,'Other Pharma &amp; Health Products'!BG:BG)+SUMIF('PSM Costs'!$C:$C,$B302,'PSM Costs'!BG:BG),"")</f>
        <v/>
      </c>
      <c r="N302" s="176" t="str">
        <f ca="1">IF(SUMIF(Pharmaceuticals!$C:$C,$B302,Pharmaceuticals!BH:BH)+SUMIF('Health Products &amp; Equipment'!$C:$C,$B302,'Health Products &amp; Equipment'!BH:BH)+SUMIF('Other Pharma &amp; Health Products'!$C:$C,$B302,'Other Pharma &amp; Health Products'!BH:BH)+SUMIF('PSM Costs'!$C:$C,$B302,'PSM Costs'!BH:BH)&gt;0,SUMIF(Pharmaceuticals!$C:$C,$B302,Pharmaceuticals!BH:BH)+SUMIF('Health Products &amp; Equipment'!$C:$C,$B302,'Health Products &amp; Equipment'!BH:BH)+SUMIF('Other Pharma &amp; Health Products'!$C:$C,$B302,'Other Pharma &amp; Health Products'!BH:BH)+SUMIF('PSM Costs'!$C:$C,$B302,'PSM Costs'!BH:BH),"")</f>
        <v/>
      </c>
      <c r="O302" s="182" t="str">
        <f t="shared" ca="1" si="28"/>
        <v/>
      </c>
      <c r="P302" s="123" t="str">
        <f ca="1">IF(SUMIF(Pharmaceuticals!$C:$C,$B302,Pharmaceuticals!BT:BT)+SUMIF('Health Products &amp; Equipment'!$C:$C,$B302,'Health Products &amp; Equipment'!BT:BT)+SUMIF('Other Pharma &amp; Health Products'!$C:$C,$B302,'Other Pharma &amp; Health Products'!BT:BT)+SUMIF('PSM Costs'!$C:$C,$B302,'PSM Costs'!BT:BT)&gt;0,SUMIF(Pharmaceuticals!$C:$C,$B302,Pharmaceuticals!BT:BT)+SUMIF('Health Products &amp; Equipment'!$C:$C,$B302,'Health Products &amp; Equipment'!BT:BT)+SUMIF('Other Pharma &amp; Health Products'!$C:$C,$B302,'Other Pharma &amp; Health Products'!BT:BT)+SUMIF('PSM Costs'!$C:$C,$B302,'PSM Costs'!BT:BT),"")</f>
        <v/>
      </c>
      <c r="Q302" s="123" t="str">
        <f ca="1">IF(SUMIF(Pharmaceuticals!$C:$C,$B302,Pharmaceuticals!BU:BU)+SUMIF('Health Products &amp; Equipment'!$C:$C,$B302,'Health Products &amp; Equipment'!BU:BU)+SUMIF('Other Pharma &amp; Health Products'!$C:$C,$B302,'Other Pharma &amp; Health Products'!BU:BU)+SUMIF('PSM Costs'!$C:$C,$B302,'PSM Costs'!BU:BU)&gt;0,SUMIF(Pharmaceuticals!$C:$C,$B302,Pharmaceuticals!BU:BU)+SUMIF('Health Products &amp; Equipment'!$C:$C,$B302,'Health Products &amp; Equipment'!BU:BU)+SUMIF('Other Pharma &amp; Health Products'!$C:$C,$B302,'Other Pharma &amp; Health Products'!BU:BU)+SUMIF('PSM Costs'!$C:$C,$B302,'PSM Costs'!BU:BU),"")</f>
        <v/>
      </c>
      <c r="R302" s="176" t="str">
        <f t="shared" ca="1" si="29"/>
        <v/>
      </c>
    </row>
    <row r="303" spans="1:18" ht="13.5" hidden="1" customHeight="1" x14ac:dyDescent="0.2">
      <c r="A303" s="107">
        <v>296</v>
      </c>
      <c r="B303" s="107" t="str">
        <f ca="1">IFERROR(VLOOKUP(A303,'Rank unique CI-Prod-Spec'!I:J,2,FALSE),"")</f>
        <v/>
      </c>
      <c r="C303" s="122" t="str">
        <f ca="1">IFERROR(VLOOKUP(LEFT(B303,FIND("--",B303)-1),CatCostInp!D:E,2,FALSE),"")</f>
        <v/>
      </c>
      <c r="D303" s="122" t="str">
        <f ca="1">IFERROR(INDIRECT(ADDRESS(MATCH(VALUE(MID(B303,FIND("--",B303)+2,FIND("---",B303)-FIND("--",B303)-2)),CatProd!G:G,0),2,1,1,"CatProd")),"")</f>
        <v/>
      </c>
      <c r="E303" s="122" t="str">
        <f ca="1">IFERROR(INDIRECT(ADDRESS(MATCH(VALUE(RIGHT(B303,LEN(B303)-FIND("---",B303)-2)),CatProdSpec!I:I,0),3,1,1,"CatProdSpec")),"")</f>
        <v/>
      </c>
      <c r="F303" s="181" t="str">
        <f t="shared" ca="1" si="25"/>
        <v/>
      </c>
      <c r="G303" s="176" t="str">
        <f ca="1">IF(SUMIF(Pharmaceuticals!$C:$C,$B303,Pharmaceuticals!AG:AG)+SUMIF('Health Products &amp; Equipment'!$C:$C,$B303,'Health Products &amp; Equipment'!AG:AG)+SUMIF('Other Pharma &amp; Health Products'!$C:$C,$B303,'Other Pharma &amp; Health Products'!AG:AG)+SUMIF('PSM Costs'!$C:$C,$B303,'PSM Costs'!AG:AG)&gt;0,SUMIF(Pharmaceuticals!$C:$C,$B303,Pharmaceuticals!AG:AG)+SUMIF('Health Products &amp; Equipment'!$C:$C,$B303,'Health Products &amp; Equipment'!AG:AG)+SUMIF('Other Pharma &amp; Health Products'!$C:$C,$B303,'Other Pharma &amp; Health Products'!AG:AG)+SUMIF('PSM Costs'!$C:$C,$B303,'PSM Costs'!AG:AG),"")</f>
        <v/>
      </c>
      <c r="H303" s="176" t="str">
        <f ca="1">IF(SUMIF(Pharmaceuticals!$C:$C,$B303,Pharmaceuticals!AH:AH)+SUMIF('Health Products &amp; Equipment'!$C:$C,$B303,'Health Products &amp; Equipment'!AH:AH)+SUMIF('Other Pharma &amp; Health Products'!$C:$C,$B303,'Other Pharma &amp; Health Products'!AH:AH)+SUMIF('PSM Costs'!$C:$C,$B303,'PSM Costs'!AH:AH)&gt;0,SUMIF(Pharmaceuticals!$C:$C,$B303,Pharmaceuticals!AH:AH)+SUMIF('Health Products &amp; Equipment'!$C:$C,$B303,'Health Products &amp; Equipment'!AH:AH)+SUMIF('Other Pharma &amp; Health Products'!$C:$C,$B303,'Other Pharma &amp; Health Products'!AH:AH)+SUMIF('PSM Costs'!$C:$C,$B303,'PSM Costs'!AH:AH),"")</f>
        <v/>
      </c>
      <c r="I303" s="182" t="str">
        <f t="shared" ca="1" si="26"/>
        <v/>
      </c>
      <c r="J303" s="123" t="str">
        <f ca="1">IF(SUMIF(Pharmaceuticals!$C:$C,$B303,Pharmaceuticals!AT:AT)+SUMIF('Health Products &amp; Equipment'!$C:$C,$B303,'Health Products &amp; Equipment'!AT:AT)+SUMIF('Other Pharma &amp; Health Products'!$C:$C,$B303,'Other Pharma &amp; Health Products'!AT:AT)+SUMIF('PSM Costs'!$C:$C,$B303,'PSM Costs'!AT:AT)&gt;0,SUMIF(Pharmaceuticals!$C:$C,$B303,Pharmaceuticals!AT:AT)+SUMIF('Health Products &amp; Equipment'!$C:$C,$B303,'Health Products &amp; Equipment'!AT:AT)+SUMIF('Other Pharma &amp; Health Products'!$C:$C,$B303,'Other Pharma &amp; Health Products'!AT:AT)+SUMIF('PSM Costs'!$C:$C,$B303,'PSM Costs'!AT:AT),"")</f>
        <v/>
      </c>
      <c r="K303" s="123" t="str">
        <f ca="1">IF(SUMIF(Pharmaceuticals!$C:$C,$B303,Pharmaceuticals!AU:AU)+SUMIF('Health Products &amp; Equipment'!$C:$C,$B303,'Health Products &amp; Equipment'!AU:AU)+SUMIF('Other Pharma &amp; Health Products'!$C:$C,$B303,'Other Pharma &amp; Health Products'!AU:AU)+SUMIF('PSM Costs'!$C:$C,$B303,'PSM Costs'!AU:AU)&gt;0,SUMIF(Pharmaceuticals!$C:$C,$B303,Pharmaceuticals!AU:AU)+SUMIF('Health Products &amp; Equipment'!$C:$C,$B303,'Health Products &amp; Equipment'!AU:AU)+SUMIF('Other Pharma &amp; Health Products'!$C:$C,$B303,'Other Pharma &amp; Health Products'!AU:AU)+SUMIF('PSM Costs'!$C:$C,$B303,'PSM Costs'!AU:AU),"")</f>
        <v/>
      </c>
      <c r="L303" s="181" t="str">
        <f t="shared" ca="1" si="27"/>
        <v/>
      </c>
      <c r="M303" s="176" t="str">
        <f ca="1">IF(SUMIF(Pharmaceuticals!$C:$C,$B303,Pharmaceuticals!BG:BG)+SUMIF('Health Products &amp; Equipment'!$C:$C,$B303,'Health Products &amp; Equipment'!BG:BG)+SUMIF('Other Pharma &amp; Health Products'!$C:$C,$B303,'Other Pharma &amp; Health Products'!BG:BG)+SUMIF('PSM Costs'!$C:$C,$B303,'PSM Costs'!BG:BG)&gt;0,SUMIF(Pharmaceuticals!$C:$C,$B303,Pharmaceuticals!BG:BG)+SUMIF('Health Products &amp; Equipment'!$C:$C,$B303,'Health Products &amp; Equipment'!BG:BG)+SUMIF('Other Pharma &amp; Health Products'!$C:$C,$B303,'Other Pharma &amp; Health Products'!BG:BG)+SUMIF('PSM Costs'!$C:$C,$B303,'PSM Costs'!BG:BG),"")</f>
        <v/>
      </c>
      <c r="N303" s="176" t="str">
        <f ca="1">IF(SUMIF(Pharmaceuticals!$C:$C,$B303,Pharmaceuticals!BH:BH)+SUMIF('Health Products &amp; Equipment'!$C:$C,$B303,'Health Products &amp; Equipment'!BH:BH)+SUMIF('Other Pharma &amp; Health Products'!$C:$C,$B303,'Other Pharma &amp; Health Products'!BH:BH)+SUMIF('PSM Costs'!$C:$C,$B303,'PSM Costs'!BH:BH)&gt;0,SUMIF(Pharmaceuticals!$C:$C,$B303,Pharmaceuticals!BH:BH)+SUMIF('Health Products &amp; Equipment'!$C:$C,$B303,'Health Products &amp; Equipment'!BH:BH)+SUMIF('Other Pharma &amp; Health Products'!$C:$C,$B303,'Other Pharma &amp; Health Products'!BH:BH)+SUMIF('PSM Costs'!$C:$C,$B303,'PSM Costs'!BH:BH),"")</f>
        <v/>
      </c>
      <c r="O303" s="182" t="str">
        <f t="shared" ca="1" si="28"/>
        <v/>
      </c>
      <c r="P303" s="123" t="str">
        <f ca="1">IF(SUMIF(Pharmaceuticals!$C:$C,$B303,Pharmaceuticals!BT:BT)+SUMIF('Health Products &amp; Equipment'!$C:$C,$B303,'Health Products &amp; Equipment'!BT:BT)+SUMIF('Other Pharma &amp; Health Products'!$C:$C,$B303,'Other Pharma &amp; Health Products'!BT:BT)+SUMIF('PSM Costs'!$C:$C,$B303,'PSM Costs'!BT:BT)&gt;0,SUMIF(Pharmaceuticals!$C:$C,$B303,Pharmaceuticals!BT:BT)+SUMIF('Health Products &amp; Equipment'!$C:$C,$B303,'Health Products &amp; Equipment'!BT:BT)+SUMIF('Other Pharma &amp; Health Products'!$C:$C,$B303,'Other Pharma &amp; Health Products'!BT:BT)+SUMIF('PSM Costs'!$C:$C,$B303,'PSM Costs'!BT:BT),"")</f>
        <v/>
      </c>
      <c r="Q303" s="123" t="str">
        <f ca="1">IF(SUMIF(Pharmaceuticals!$C:$C,$B303,Pharmaceuticals!BU:BU)+SUMIF('Health Products &amp; Equipment'!$C:$C,$B303,'Health Products &amp; Equipment'!BU:BU)+SUMIF('Other Pharma &amp; Health Products'!$C:$C,$B303,'Other Pharma &amp; Health Products'!BU:BU)+SUMIF('PSM Costs'!$C:$C,$B303,'PSM Costs'!BU:BU)&gt;0,SUMIF(Pharmaceuticals!$C:$C,$B303,Pharmaceuticals!BU:BU)+SUMIF('Health Products &amp; Equipment'!$C:$C,$B303,'Health Products &amp; Equipment'!BU:BU)+SUMIF('Other Pharma &amp; Health Products'!$C:$C,$B303,'Other Pharma &amp; Health Products'!BU:BU)+SUMIF('PSM Costs'!$C:$C,$B303,'PSM Costs'!BU:BU),"")</f>
        <v/>
      </c>
      <c r="R303" s="176" t="str">
        <f t="shared" ca="1" si="29"/>
        <v/>
      </c>
    </row>
    <row r="304" spans="1:18" ht="13.5" hidden="1" customHeight="1" x14ac:dyDescent="0.2">
      <c r="A304" s="107">
        <v>297</v>
      </c>
      <c r="B304" s="107" t="str">
        <f ca="1">IFERROR(VLOOKUP(A304,'Rank unique CI-Prod-Spec'!I:J,2,FALSE),"")</f>
        <v/>
      </c>
      <c r="C304" s="122" t="str">
        <f ca="1">IFERROR(VLOOKUP(LEFT(B304,FIND("--",B304)-1),CatCostInp!D:E,2,FALSE),"")</f>
        <v/>
      </c>
      <c r="D304" s="122" t="str">
        <f ca="1">IFERROR(INDIRECT(ADDRESS(MATCH(VALUE(MID(B304,FIND("--",B304)+2,FIND("---",B304)-FIND("--",B304)-2)),CatProd!G:G,0),2,1,1,"CatProd")),"")</f>
        <v/>
      </c>
      <c r="E304" s="122" t="str">
        <f ca="1">IFERROR(INDIRECT(ADDRESS(MATCH(VALUE(RIGHT(B304,LEN(B304)-FIND("---",B304)-2)),CatProdSpec!I:I,0),3,1,1,"CatProdSpec")),"")</f>
        <v/>
      </c>
      <c r="F304" s="181" t="str">
        <f t="shared" ca="1" si="25"/>
        <v/>
      </c>
      <c r="G304" s="176" t="str">
        <f ca="1">IF(SUMIF(Pharmaceuticals!$C:$C,$B304,Pharmaceuticals!AG:AG)+SUMIF('Health Products &amp; Equipment'!$C:$C,$B304,'Health Products &amp; Equipment'!AG:AG)+SUMIF('Other Pharma &amp; Health Products'!$C:$C,$B304,'Other Pharma &amp; Health Products'!AG:AG)+SUMIF('PSM Costs'!$C:$C,$B304,'PSM Costs'!AG:AG)&gt;0,SUMIF(Pharmaceuticals!$C:$C,$B304,Pharmaceuticals!AG:AG)+SUMIF('Health Products &amp; Equipment'!$C:$C,$B304,'Health Products &amp; Equipment'!AG:AG)+SUMIF('Other Pharma &amp; Health Products'!$C:$C,$B304,'Other Pharma &amp; Health Products'!AG:AG)+SUMIF('PSM Costs'!$C:$C,$B304,'PSM Costs'!AG:AG),"")</f>
        <v/>
      </c>
      <c r="H304" s="176" t="str">
        <f ca="1">IF(SUMIF(Pharmaceuticals!$C:$C,$B304,Pharmaceuticals!AH:AH)+SUMIF('Health Products &amp; Equipment'!$C:$C,$B304,'Health Products &amp; Equipment'!AH:AH)+SUMIF('Other Pharma &amp; Health Products'!$C:$C,$B304,'Other Pharma &amp; Health Products'!AH:AH)+SUMIF('PSM Costs'!$C:$C,$B304,'PSM Costs'!AH:AH)&gt;0,SUMIF(Pharmaceuticals!$C:$C,$B304,Pharmaceuticals!AH:AH)+SUMIF('Health Products &amp; Equipment'!$C:$C,$B304,'Health Products &amp; Equipment'!AH:AH)+SUMIF('Other Pharma &amp; Health Products'!$C:$C,$B304,'Other Pharma &amp; Health Products'!AH:AH)+SUMIF('PSM Costs'!$C:$C,$B304,'PSM Costs'!AH:AH),"")</f>
        <v/>
      </c>
      <c r="I304" s="182" t="str">
        <f t="shared" ca="1" si="26"/>
        <v/>
      </c>
      <c r="J304" s="123" t="str">
        <f ca="1">IF(SUMIF(Pharmaceuticals!$C:$C,$B304,Pharmaceuticals!AT:AT)+SUMIF('Health Products &amp; Equipment'!$C:$C,$B304,'Health Products &amp; Equipment'!AT:AT)+SUMIF('Other Pharma &amp; Health Products'!$C:$C,$B304,'Other Pharma &amp; Health Products'!AT:AT)+SUMIF('PSM Costs'!$C:$C,$B304,'PSM Costs'!AT:AT)&gt;0,SUMIF(Pharmaceuticals!$C:$C,$B304,Pharmaceuticals!AT:AT)+SUMIF('Health Products &amp; Equipment'!$C:$C,$B304,'Health Products &amp; Equipment'!AT:AT)+SUMIF('Other Pharma &amp; Health Products'!$C:$C,$B304,'Other Pharma &amp; Health Products'!AT:AT)+SUMIF('PSM Costs'!$C:$C,$B304,'PSM Costs'!AT:AT),"")</f>
        <v/>
      </c>
      <c r="K304" s="123" t="str">
        <f ca="1">IF(SUMIF(Pharmaceuticals!$C:$C,$B304,Pharmaceuticals!AU:AU)+SUMIF('Health Products &amp; Equipment'!$C:$C,$B304,'Health Products &amp; Equipment'!AU:AU)+SUMIF('Other Pharma &amp; Health Products'!$C:$C,$B304,'Other Pharma &amp; Health Products'!AU:AU)+SUMIF('PSM Costs'!$C:$C,$B304,'PSM Costs'!AU:AU)&gt;0,SUMIF(Pharmaceuticals!$C:$C,$B304,Pharmaceuticals!AU:AU)+SUMIF('Health Products &amp; Equipment'!$C:$C,$B304,'Health Products &amp; Equipment'!AU:AU)+SUMIF('Other Pharma &amp; Health Products'!$C:$C,$B304,'Other Pharma &amp; Health Products'!AU:AU)+SUMIF('PSM Costs'!$C:$C,$B304,'PSM Costs'!AU:AU),"")</f>
        <v/>
      </c>
      <c r="L304" s="181" t="str">
        <f t="shared" ca="1" si="27"/>
        <v/>
      </c>
      <c r="M304" s="176" t="str">
        <f ca="1">IF(SUMIF(Pharmaceuticals!$C:$C,$B304,Pharmaceuticals!BG:BG)+SUMIF('Health Products &amp; Equipment'!$C:$C,$B304,'Health Products &amp; Equipment'!BG:BG)+SUMIF('Other Pharma &amp; Health Products'!$C:$C,$B304,'Other Pharma &amp; Health Products'!BG:BG)+SUMIF('PSM Costs'!$C:$C,$B304,'PSM Costs'!BG:BG)&gt;0,SUMIF(Pharmaceuticals!$C:$C,$B304,Pharmaceuticals!BG:BG)+SUMIF('Health Products &amp; Equipment'!$C:$C,$B304,'Health Products &amp; Equipment'!BG:BG)+SUMIF('Other Pharma &amp; Health Products'!$C:$C,$B304,'Other Pharma &amp; Health Products'!BG:BG)+SUMIF('PSM Costs'!$C:$C,$B304,'PSM Costs'!BG:BG),"")</f>
        <v/>
      </c>
      <c r="N304" s="176" t="str">
        <f ca="1">IF(SUMIF(Pharmaceuticals!$C:$C,$B304,Pharmaceuticals!BH:BH)+SUMIF('Health Products &amp; Equipment'!$C:$C,$B304,'Health Products &amp; Equipment'!BH:BH)+SUMIF('Other Pharma &amp; Health Products'!$C:$C,$B304,'Other Pharma &amp; Health Products'!BH:BH)+SUMIF('PSM Costs'!$C:$C,$B304,'PSM Costs'!BH:BH)&gt;0,SUMIF(Pharmaceuticals!$C:$C,$B304,Pharmaceuticals!BH:BH)+SUMIF('Health Products &amp; Equipment'!$C:$C,$B304,'Health Products &amp; Equipment'!BH:BH)+SUMIF('Other Pharma &amp; Health Products'!$C:$C,$B304,'Other Pharma &amp; Health Products'!BH:BH)+SUMIF('PSM Costs'!$C:$C,$B304,'PSM Costs'!BH:BH),"")</f>
        <v/>
      </c>
      <c r="O304" s="182" t="str">
        <f t="shared" ca="1" si="28"/>
        <v/>
      </c>
      <c r="P304" s="123" t="str">
        <f ca="1">IF(SUMIF(Pharmaceuticals!$C:$C,$B304,Pharmaceuticals!BT:BT)+SUMIF('Health Products &amp; Equipment'!$C:$C,$B304,'Health Products &amp; Equipment'!BT:BT)+SUMIF('Other Pharma &amp; Health Products'!$C:$C,$B304,'Other Pharma &amp; Health Products'!BT:BT)+SUMIF('PSM Costs'!$C:$C,$B304,'PSM Costs'!BT:BT)&gt;0,SUMIF(Pharmaceuticals!$C:$C,$B304,Pharmaceuticals!BT:BT)+SUMIF('Health Products &amp; Equipment'!$C:$C,$B304,'Health Products &amp; Equipment'!BT:BT)+SUMIF('Other Pharma &amp; Health Products'!$C:$C,$B304,'Other Pharma &amp; Health Products'!BT:BT)+SUMIF('PSM Costs'!$C:$C,$B304,'PSM Costs'!BT:BT),"")</f>
        <v/>
      </c>
      <c r="Q304" s="123" t="str">
        <f ca="1">IF(SUMIF(Pharmaceuticals!$C:$C,$B304,Pharmaceuticals!BU:BU)+SUMIF('Health Products &amp; Equipment'!$C:$C,$B304,'Health Products &amp; Equipment'!BU:BU)+SUMIF('Other Pharma &amp; Health Products'!$C:$C,$B304,'Other Pharma &amp; Health Products'!BU:BU)+SUMIF('PSM Costs'!$C:$C,$B304,'PSM Costs'!BU:BU)&gt;0,SUMIF(Pharmaceuticals!$C:$C,$B304,Pharmaceuticals!BU:BU)+SUMIF('Health Products &amp; Equipment'!$C:$C,$B304,'Health Products &amp; Equipment'!BU:BU)+SUMIF('Other Pharma &amp; Health Products'!$C:$C,$B304,'Other Pharma &amp; Health Products'!BU:BU)+SUMIF('PSM Costs'!$C:$C,$B304,'PSM Costs'!BU:BU),"")</f>
        <v/>
      </c>
      <c r="R304" s="176" t="str">
        <f t="shared" ca="1" si="29"/>
        <v/>
      </c>
    </row>
    <row r="305" spans="1:18" ht="13.5" hidden="1" customHeight="1" x14ac:dyDescent="0.2">
      <c r="A305" s="107">
        <v>298</v>
      </c>
      <c r="B305" s="107" t="str">
        <f ca="1">IFERROR(VLOOKUP(A305,'Rank unique CI-Prod-Spec'!I:J,2,FALSE),"")</f>
        <v/>
      </c>
      <c r="C305" s="122" t="str">
        <f ca="1">IFERROR(VLOOKUP(LEFT(B305,FIND("--",B305)-1),CatCostInp!D:E,2,FALSE),"")</f>
        <v/>
      </c>
      <c r="D305" s="122" t="str">
        <f ca="1">IFERROR(INDIRECT(ADDRESS(MATCH(VALUE(MID(B305,FIND("--",B305)+2,FIND("---",B305)-FIND("--",B305)-2)),CatProd!G:G,0),2,1,1,"CatProd")),"")</f>
        <v/>
      </c>
      <c r="E305" s="122" t="str">
        <f ca="1">IFERROR(INDIRECT(ADDRESS(MATCH(VALUE(RIGHT(B305,LEN(B305)-FIND("---",B305)-2)),CatProdSpec!I:I,0),3,1,1,"CatProdSpec")),"")</f>
        <v/>
      </c>
      <c r="F305" s="181" t="str">
        <f t="shared" ca="1" si="25"/>
        <v/>
      </c>
      <c r="G305" s="176" t="str">
        <f ca="1">IF(SUMIF(Pharmaceuticals!$C:$C,$B305,Pharmaceuticals!AG:AG)+SUMIF('Health Products &amp; Equipment'!$C:$C,$B305,'Health Products &amp; Equipment'!AG:AG)+SUMIF('Other Pharma &amp; Health Products'!$C:$C,$B305,'Other Pharma &amp; Health Products'!AG:AG)+SUMIF('PSM Costs'!$C:$C,$B305,'PSM Costs'!AG:AG)&gt;0,SUMIF(Pharmaceuticals!$C:$C,$B305,Pharmaceuticals!AG:AG)+SUMIF('Health Products &amp; Equipment'!$C:$C,$B305,'Health Products &amp; Equipment'!AG:AG)+SUMIF('Other Pharma &amp; Health Products'!$C:$C,$B305,'Other Pharma &amp; Health Products'!AG:AG)+SUMIF('PSM Costs'!$C:$C,$B305,'PSM Costs'!AG:AG),"")</f>
        <v/>
      </c>
      <c r="H305" s="176" t="str">
        <f ca="1">IF(SUMIF(Pharmaceuticals!$C:$C,$B305,Pharmaceuticals!AH:AH)+SUMIF('Health Products &amp; Equipment'!$C:$C,$B305,'Health Products &amp; Equipment'!AH:AH)+SUMIF('Other Pharma &amp; Health Products'!$C:$C,$B305,'Other Pharma &amp; Health Products'!AH:AH)+SUMIF('PSM Costs'!$C:$C,$B305,'PSM Costs'!AH:AH)&gt;0,SUMIF(Pharmaceuticals!$C:$C,$B305,Pharmaceuticals!AH:AH)+SUMIF('Health Products &amp; Equipment'!$C:$C,$B305,'Health Products &amp; Equipment'!AH:AH)+SUMIF('Other Pharma &amp; Health Products'!$C:$C,$B305,'Other Pharma &amp; Health Products'!AH:AH)+SUMIF('PSM Costs'!$C:$C,$B305,'PSM Costs'!AH:AH),"")</f>
        <v/>
      </c>
      <c r="I305" s="182" t="str">
        <f t="shared" ca="1" si="26"/>
        <v/>
      </c>
      <c r="J305" s="123" t="str">
        <f ca="1">IF(SUMIF(Pharmaceuticals!$C:$C,$B305,Pharmaceuticals!AT:AT)+SUMIF('Health Products &amp; Equipment'!$C:$C,$B305,'Health Products &amp; Equipment'!AT:AT)+SUMIF('Other Pharma &amp; Health Products'!$C:$C,$B305,'Other Pharma &amp; Health Products'!AT:AT)+SUMIF('PSM Costs'!$C:$C,$B305,'PSM Costs'!AT:AT)&gt;0,SUMIF(Pharmaceuticals!$C:$C,$B305,Pharmaceuticals!AT:AT)+SUMIF('Health Products &amp; Equipment'!$C:$C,$B305,'Health Products &amp; Equipment'!AT:AT)+SUMIF('Other Pharma &amp; Health Products'!$C:$C,$B305,'Other Pharma &amp; Health Products'!AT:AT)+SUMIF('PSM Costs'!$C:$C,$B305,'PSM Costs'!AT:AT),"")</f>
        <v/>
      </c>
      <c r="K305" s="123" t="str">
        <f ca="1">IF(SUMIF(Pharmaceuticals!$C:$C,$B305,Pharmaceuticals!AU:AU)+SUMIF('Health Products &amp; Equipment'!$C:$C,$B305,'Health Products &amp; Equipment'!AU:AU)+SUMIF('Other Pharma &amp; Health Products'!$C:$C,$B305,'Other Pharma &amp; Health Products'!AU:AU)+SUMIF('PSM Costs'!$C:$C,$B305,'PSM Costs'!AU:AU)&gt;0,SUMIF(Pharmaceuticals!$C:$C,$B305,Pharmaceuticals!AU:AU)+SUMIF('Health Products &amp; Equipment'!$C:$C,$B305,'Health Products &amp; Equipment'!AU:AU)+SUMIF('Other Pharma &amp; Health Products'!$C:$C,$B305,'Other Pharma &amp; Health Products'!AU:AU)+SUMIF('PSM Costs'!$C:$C,$B305,'PSM Costs'!AU:AU),"")</f>
        <v/>
      </c>
      <c r="L305" s="181" t="str">
        <f t="shared" ca="1" si="27"/>
        <v/>
      </c>
      <c r="M305" s="176" t="str">
        <f ca="1">IF(SUMIF(Pharmaceuticals!$C:$C,$B305,Pharmaceuticals!BG:BG)+SUMIF('Health Products &amp; Equipment'!$C:$C,$B305,'Health Products &amp; Equipment'!BG:BG)+SUMIF('Other Pharma &amp; Health Products'!$C:$C,$B305,'Other Pharma &amp; Health Products'!BG:BG)+SUMIF('PSM Costs'!$C:$C,$B305,'PSM Costs'!BG:BG)&gt;0,SUMIF(Pharmaceuticals!$C:$C,$B305,Pharmaceuticals!BG:BG)+SUMIF('Health Products &amp; Equipment'!$C:$C,$B305,'Health Products &amp; Equipment'!BG:BG)+SUMIF('Other Pharma &amp; Health Products'!$C:$C,$B305,'Other Pharma &amp; Health Products'!BG:BG)+SUMIF('PSM Costs'!$C:$C,$B305,'PSM Costs'!BG:BG),"")</f>
        <v/>
      </c>
      <c r="N305" s="176" t="str">
        <f ca="1">IF(SUMIF(Pharmaceuticals!$C:$C,$B305,Pharmaceuticals!BH:BH)+SUMIF('Health Products &amp; Equipment'!$C:$C,$B305,'Health Products &amp; Equipment'!BH:BH)+SUMIF('Other Pharma &amp; Health Products'!$C:$C,$B305,'Other Pharma &amp; Health Products'!BH:BH)+SUMIF('PSM Costs'!$C:$C,$B305,'PSM Costs'!BH:BH)&gt;0,SUMIF(Pharmaceuticals!$C:$C,$B305,Pharmaceuticals!BH:BH)+SUMIF('Health Products &amp; Equipment'!$C:$C,$B305,'Health Products &amp; Equipment'!BH:BH)+SUMIF('Other Pharma &amp; Health Products'!$C:$C,$B305,'Other Pharma &amp; Health Products'!BH:BH)+SUMIF('PSM Costs'!$C:$C,$B305,'PSM Costs'!BH:BH),"")</f>
        <v/>
      </c>
      <c r="O305" s="182" t="str">
        <f t="shared" ca="1" si="28"/>
        <v/>
      </c>
      <c r="P305" s="123" t="str">
        <f ca="1">IF(SUMIF(Pharmaceuticals!$C:$C,$B305,Pharmaceuticals!BT:BT)+SUMIF('Health Products &amp; Equipment'!$C:$C,$B305,'Health Products &amp; Equipment'!BT:BT)+SUMIF('Other Pharma &amp; Health Products'!$C:$C,$B305,'Other Pharma &amp; Health Products'!BT:BT)+SUMIF('PSM Costs'!$C:$C,$B305,'PSM Costs'!BT:BT)&gt;0,SUMIF(Pharmaceuticals!$C:$C,$B305,Pharmaceuticals!BT:BT)+SUMIF('Health Products &amp; Equipment'!$C:$C,$B305,'Health Products &amp; Equipment'!BT:BT)+SUMIF('Other Pharma &amp; Health Products'!$C:$C,$B305,'Other Pharma &amp; Health Products'!BT:BT)+SUMIF('PSM Costs'!$C:$C,$B305,'PSM Costs'!BT:BT),"")</f>
        <v/>
      </c>
      <c r="Q305" s="123" t="str">
        <f ca="1">IF(SUMIF(Pharmaceuticals!$C:$C,$B305,Pharmaceuticals!BU:BU)+SUMIF('Health Products &amp; Equipment'!$C:$C,$B305,'Health Products &amp; Equipment'!BU:BU)+SUMIF('Other Pharma &amp; Health Products'!$C:$C,$B305,'Other Pharma &amp; Health Products'!BU:BU)+SUMIF('PSM Costs'!$C:$C,$B305,'PSM Costs'!BU:BU)&gt;0,SUMIF(Pharmaceuticals!$C:$C,$B305,Pharmaceuticals!BU:BU)+SUMIF('Health Products &amp; Equipment'!$C:$C,$B305,'Health Products &amp; Equipment'!BU:BU)+SUMIF('Other Pharma &amp; Health Products'!$C:$C,$B305,'Other Pharma &amp; Health Products'!BU:BU)+SUMIF('PSM Costs'!$C:$C,$B305,'PSM Costs'!BU:BU),"")</f>
        <v/>
      </c>
      <c r="R305" s="176" t="str">
        <f t="shared" ca="1" si="29"/>
        <v/>
      </c>
    </row>
    <row r="306" spans="1:18" ht="13.5" hidden="1" customHeight="1" x14ac:dyDescent="0.2">
      <c r="A306" s="107">
        <v>299</v>
      </c>
      <c r="B306" s="107" t="str">
        <f ca="1">IFERROR(VLOOKUP(A306,'Rank unique CI-Prod-Spec'!I:J,2,FALSE),"")</f>
        <v/>
      </c>
      <c r="C306" s="122" t="str">
        <f ca="1">IFERROR(VLOOKUP(LEFT(B306,FIND("--",B306)-1),CatCostInp!D:E,2,FALSE),"")</f>
        <v/>
      </c>
      <c r="D306" s="122" t="str">
        <f ca="1">IFERROR(INDIRECT(ADDRESS(MATCH(VALUE(MID(B306,FIND("--",B306)+2,FIND("---",B306)-FIND("--",B306)-2)),CatProd!G:G,0),2,1,1,"CatProd")),"")</f>
        <v/>
      </c>
      <c r="E306" s="122" t="str">
        <f ca="1">IFERROR(INDIRECT(ADDRESS(MATCH(VALUE(RIGHT(B306,LEN(B306)-FIND("---",B306)-2)),CatProdSpec!I:I,0),3,1,1,"CatProdSpec")),"")</f>
        <v/>
      </c>
      <c r="F306" s="181" t="str">
        <f t="shared" ca="1" si="25"/>
        <v/>
      </c>
      <c r="G306" s="176" t="str">
        <f ca="1">IF(SUMIF(Pharmaceuticals!$C:$C,$B306,Pharmaceuticals!AG:AG)+SUMIF('Health Products &amp; Equipment'!$C:$C,$B306,'Health Products &amp; Equipment'!AG:AG)+SUMIF('Other Pharma &amp; Health Products'!$C:$C,$B306,'Other Pharma &amp; Health Products'!AG:AG)+SUMIF('PSM Costs'!$C:$C,$B306,'PSM Costs'!AG:AG)&gt;0,SUMIF(Pharmaceuticals!$C:$C,$B306,Pharmaceuticals!AG:AG)+SUMIF('Health Products &amp; Equipment'!$C:$C,$B306,'Health Products &amp; Equipment'!AG:AG)+SUMIF('Other Pharma &amp; Health Products'!$C:$C,$B306,'Other Pharma &amp; Health Products'!AG:AG)+SUMIF('PSM Costs'!$C:$C,$B306,'PSM Costs'!AG:AG),"")</f>
        <v/>
      </c>
      <c r="H306" s="176" t="str">
        <f ca="1">IF(SUMIF(Pharmaceuticals!$C:$C,$B306,Pharmaceuticals!AH:AH)+SUMIF('Health Products &amp; Equipment'!$C:$C,$B306,'Health Products &amp; Equipment'!AH:AH)+SUMIF('Other Pharma &amp; Health Products'!$C:$C,$B306,'Other Pharma &amp; Health Products'!AH:AH)+SUMIF('PSM Costs'!$C:$C,$B306,'PSM Costs'!AH:AH)&gt;0,SUMIF(Pharmaceuticals!$C:$C,$B306,Pharmaceuticals!AH:AH)+SUMIF('Health Products &amp; Equipment'!$C:$C,$B306,'Health Products &amp; Equipment'!AH:AH)+SUMIF('Other Pharma &amp; Health Products'!$C:$C,$B306,'Other Pharma &amp; Health Products'!AH:AH)+SUMIF('PSM Costs'!$C:$C,$B306,'PSM Costs'!AH:AH),"")</f>
        <v/>
      </c>
      <c r="I306" s="182" t="str">
        <f t="shared" ca="1" si="26"/>
        <v/>
      </c>
      <c r="J306" s="123" t="str">
        <f ca="1">IF(SUMIF(Pharmaceuticals!$C:$C,$B306,Pharmaceuticals!AT:AT)+SUMIF('Health Products &amp; Equipment'!$C:$C,$B306,'Health Products &amp; Equipment'!AT:AT)+SUMIF('Other Pharma &amp; Health Products'!$C:$C,$B306,'Other Pharma &amp; Health Products'!AT:AT)+SUMIF('PSM Costs'!$C:$C,$B306,'PSM Costs'!AT:AT)&gt;0,SUMIF(Pharmaceuticals!$C:$C,$B306,Pharmaceuticals!AT:AT)+SUMIF('Health Products &amp; Equipment'!$C:$C,$B306,'Health Products &amp; Equipment'!AT:AT)+SUMIF('Other Pharma &amp; Health Products'!$C:$C,$B306,'Other Pharma &amp; Health Products'!AT:AT)+SUMIF('PSM Costs'!$C:$C,$B306,'PSM Costs'!AT:AT),"")</f>
        <v/>
      </c>
      <c r="K306" s="123" t="str">
        <f ca="1">IF(SUMIF(Pharmaceuticals!$C:$C,$B306,Pharmaceuticals!AU:AU)+SUMIF('Health Products &amp; Equipment'!$C:$C,$B306,'Health Products &amp; Equipment'!AU:AU)+SUMIF('Other Pharma &amp; Health Products'!$C:$C,$B306,'Other Pharma &amp; Health Products'!AU:AU)+SUMIF('PSM Costs'!$C:$C,$B306,'PSM Costs'!AU:AU)&gt;0,SUMIF(Pharmaceuticals!$C:$C,$B306,Pharmaceuticals!AU:AU)+SUMIF('Health Products &amp; Equipment'!$C:$C,$B306,'Health Products &amp; Equipment'!AU:AU)+SUMIF('Other Pharma &amp; Health Products'!$C:$C,$B306,'Other Pharma &amp; Health Products'!AU:AU)+SUMIF('PSM Costs'!$C:$C,$B306,'PSM Costs'!AU:AU),"")</f>
        <v/>
      </c>
      <c r="L306" s="181" t="str">
        <f t="shared" ca="1" si="27"/>
        <v/>
      </c>
      <c r="M306" s="176" t="str">
        <f ca="1">IF(SUMIF(Pharmaceuticals!$C:$C,$B306,Pharmaceuticals!BG:BG)+SUMIF('Health Products &amp; Equipment'!$C:$C,$B306,'Health Products &amp; Equipment'!BG:BG)+SUMIF('Other Pharma &amp; Health Products'!$C:$C,$B306,'Other Pharma &amp; Health Products'!BG:BG)+SUMIF('PSM Costs'!$C:$C,$B306,'PSM Costs'!BG:BG)&gt;0,SUMIF(Pharmaceuticals!$C:$C,$B306,Pharmaceuticals!BG:BG)+SUMIF('Health Products &amp; Equipment'!$C:$C,$B306,'Health Products &amp; Equipment'!BG:BG)+SUMIF('Other Pharma &amp; Health Products'!$C:$C,$B306,'Other Pharma &amp; Health Products'!BG:BG)+SUMIF('PSM Costs'!$C:$C,$B306,'PSM Costs'!BG:BG),"")</f>
        <v/>
      </c>
      <c r="N306" s="176" t="str">
        <f ca="1">IF(SUMIF(Pharmaceuticals!$C:$C,$B306,Pharmaceuticals!BH:BH)+SUMIF('Health Products &amp; Equipment'!$C:$C,$B306,'Health Products &amp; Equipment'!BH:BH)+SUMIF('Other Pharma &amp; Health Products'!$C:$C,$B306,'Other Pharma &amp; Health Products'!BH:BH)+SUMIF('PSM Costs'!$C:$C,$B306,'PSM Costs'!BH:BH)&gt;0,SUMIF(Pharmaceuticals!$C:$C,$B306,Pharmaceuticals!BH:BH)+SUMIF('Health Products &amp; Equipment'!$C:$C,$B306,'Health Products &amp; Equipment'!BH:BH)+SUMIF('Other Pharma &amp; Health Products'!$C:$C,$B306,'Other Pharma &amp; Health Products'!BH:BH)+SUMIF('PSM Costs'!$C:$C,$B306,'PSM Costs'!BH:BH),"")</f>
        <v/>
      </c>
      <c r="O306" s="182" t="str">
        <f t="shared" ca="1" si="28"/>
        <v/>
      </c>
      <c r="P306" s="123" t="str">
        <f ca="1">IF(SUMIF(Pharmaceuticals!$C:$C,$B306,Pharmaceuticals!BT:BT)+SUMIF('Health Products &amp; Equipment'!$C:$C,$B306,'Health Products &amp; Equipment'!BT:BT)+SUMIF('Other Pharma &amp; Health Products'!$C:$C,$B306,'Other Pharma &amp; Health Products'!BT:BT)+SUMIF('PSM Costs'!$C:$C,$B306,'PSM Costs'!BT:BT)&gt;0,SUMIF(Pharmaceuticals!$C:$C,$B306,Pharmaceuticals!BT:BT)+SUMIF('Health Products &amp; Equipment'!$C:$C,$B306,'Health Products &amp; Equipment'!BT:BT)+SUMIF('Other Pharma &amp; Health Products'!$C:$C,$B306,'Other Pharma &amp; Health Products'!BT:BT)+SUMIF('PSM Costs'!$C:$C,$B306,'PSM Costs'!BT:BT),"")</f>
        <v/>
      </c>
      <c r="Q306" s="123" t="str">
        <f ca="1">IF(SUMIF(Pharmaceuticals!$C:$C,$B306,Pharmaceuticals!BU:BU)+SUMIF('Health Products &amp; Equipment'!$C:$C,$B306,'Health Products &amp; Equipment'!BU:BU)+SUMIF('Other Pharma &amp; Health Products'!$C:$C,$B306,'Other Pharma &amp; Health Products'!BU:BU)+SUMIF('PSM Costs'!$C:$C,$B306,'PSM Costs'!BU:BU)&gt;0,SUMIF(Pharmaceuticals!$C:$C,$B306,Pharmaceuticals!BU:BU)+SUMIF('Health Products &amp; Equipment'!$C:$C,$B306,'Health Products &amp; Equipment'!BU:BU)+SUMIF('Other Pharma &amp; Health Products'!$C:$C,$B306,'Other Pharma &amp; Health Products'!BU:BU)+SUMIF('PSM Costs'!$C:$C,$B306,'PSM Costs'!BU:BU),"")</f>
        <v/>
      </c>
      <c r="R306" s="176" t="str">
        <f t="shared" ca="1" si="29"/>
        <v/>
      </c>
    </row>
    <row r="307" spans="1:18" ht="13.5" hidden="1" customHeight="1" x14ac:dyDescent="0.2">
      <c r="A307" s="107">
        <v>300</v>
      </c>
      <c r="B307" s="107" t="str">
        <f ca="1">IFERROR(VLOOKUP(A307,'Rank unique CI-Prod-Spec'!I:J,2,FALSE),"")</f>
        <v/>
      </c>
      <c r="C307" s="122" t="str">
        <f ca="1">IFERROR(VLOOKUP(LEFT(B307,FIND("--",B307)-1),CatCostInp!D:E,2,FALSE),"")</f>
        <v/>
      </c>
      <c r="D307" s="122" t="str">
        <f ca="1">IFERROR(INDIRECT(ADDRESS(MATCH(VALUE(MID(B307,FIND("--",B307)+2,FIND("---",B307)-FIND("--",B307)-2)),CatProd!G:G,0),2,1,1,"CatProd")),"")</f>
        <v/>
      </c>
      <c r="E307" s="122" t="str">
        <f ca="1">IFERROR(INDIRECT(ADDRESS(MATCH(VALUE(RIGHT(B307,LEN(B307)-FIND("---",B307)-2)),CatProdSpec!I:I,0),3,1,1,"CatProdSpec")),"")</f>
        <v/>
      </c>
      <c r="F307" s="181" t="str">
        <f t="shared" ca="1" si="25"/>
        <v/>
      </c>
      <c r="G307" s="176" t="str">
        <f ca="1">IF(SUMIF(Pharmaceuticals!$C:$C,$B307,Pharmaceuticals!AG:AG)+SUMIF('Health Products &amp; Equipment'!$C:$C,$B307,'Health Products &amp; Equipment'!AG:AG)+SUMIF('Other Pharma &amp; Health Products'!$C:$C,$B307,'Other Pharma &amp; Health Products'!AG:AG)+SUMIF('PSM Costs'!$C:$C,$B307,'PSM Costs'!AG:AG)&gt;0,SUMIF(Pharmaceuticals!$C:$C,$B307,Pharmaceuticals!AG:AG)+SUMIF('Health Products &amp; Equipment'!$C:$C,$B307,'Health Products &amp; Equipment'!AG:AG)+SUMIF('Other Pharma &amp; Health Products'!$C:$C,$B307,'Other Pharma &amp; Health Products'!AG:AG)+SUMIF('PSM Costs'!$C:$C,$B307,'PSM Costs'!AG:AG),"")</f>
        <v/>
      </c>
      <c r="H307" s="176" t="str">
        <f ca="1">IF(SUMIF(Pharmaceuticals!$C:$C,$B307,Pharmaceuticals!AH:AH)+SUMIF('Health Products &amp; Equipment'!$C:$C,$B307,'Health Products &amp; Equipment'!AH:AH)+SUMIF('Other Pharma &amp; Health Products'!$C:$C,$B307,'Other Pharma &amp; Health Products'!AH:AH)+SUMIF('PSM Costs'!$C:$C,$B307,'PSM Costs'!AH:AH)&gt;0,SUMIF(Pharmaceuticals!$C:$C,$B307,Pharmaceuticals!AH:AH)+SUMIF('Health Products &amp; Equipment'!$C:$C,$B307,'Health Products &amp; Equipment'!AH:AH)+SUMIF('Other Pharma &amp; Health Products'!$C:$C,$B307,'Other Pharma &amp; Health Products'!AH:AH)+SUMIF('PSM Costs'!$C:$C,$B307,'PSM Costs'!AH:AH),"")</f>
        <v/>
      </c>
      <c r="I307" s="182" t="str">
        <f t="shared" ca="1" si="26"/>
        <v/>
      </c>
      <c r="J307" s="123" t="str">
        <f ca="1">IF(SUMIF(Pharmaceuticals!$C:$C,$B307,Pharmaceuticals!AT:AT)+SUMIF('Health Products &amp; Equipment'!$C:$C,$B307,'Health Products &amp; Equipment'!AT:AT)+SUMIF('Other Pharma &amp; Health Products'!$C:$C,$B307,'Other Pharma &amp; Health Products'!AT:AT)+SUMIF('PSM Costs'!$C:$C,$B307,'PSM Costs'!AT:AT)&gt;0,SUMIF(Pharmaceuticals!$C:$C,$B307,Pharmaceuticals!AT:AT)+SUMIF('Health Products &amp; Equipment'!$C:$C,$B307,'Health Products &amp; Equipment'!AT:AT)+SUMIF('Other Pharma &amp; Health Products'!$C:$C,$B307,'Other Pharma &amp; Health Products'!AT:AT)+SUMIF('PSM Costs'!$C:$C,$B307,'PSM Costs'!AT:AT),"")</f>
        <v/>
      </c>
      <c r="K307" s="123" t="str">
        <f ca="1">IF(SUMIF(Pharmaceuticals!$C:$C,$B307,Pharmaceuticals!AU:AU)+SUMIF('Health Products &amp; Equipment'!$C:$C,$B307,'Health Products &amp; Equipment'!AU:AU)+SUMIF('Other Pharma &amp; Health Products'!$C:$C,$B307,'Other Pharma &amp; Health Products'!AU:AU)+SUMIF('PSM Costs'!$C:$C,$B307,'PSM Costs'!AU:AU)&gt;0,SUMIF(Pharmaceuticals!$C:$C,$B307,Pharmaceuticals!AU:AU)+SUMIF('Health Products &amp; Equipment'!$C:$C,$B307,'Health Products &amp; Equipment'!AU:AU)+SUMIF('Other Pharma &amp; Health Products'!$C:$C,$B307,'Other Pharma &amp; Health Products'!AU:AU)+SUMIF('PSM Costs'!$C:$C,$B307,'PSM Costs'!AU:AU),"")</f>
        <v/>
      </c>
      <c r="L307" s="181" t="str">
        <f t="shared" ca="1" si="27"/>
        <v/>
      </c>
      <c r="M307" s="176" t="str">
        <f ca="1">IF(SUMIF(Pharmaceuticals!$C:$C,$B307,Pharmaceuticals!BG:BG)+SUMIF('Health Products &amp; Equipment'!$C:$C,$B307,'Health Products &amp; Equipment'!BG:BG)+SUMIF('Other Pharma &amp; Health Products'!$C:$C,$B307,'Other Pharma &amp; Health Products'!BG:BG)+SUMIF('PSM Costs'!$C:$C,$B307,'PSM Costs'!BG:BG)&gt;0,SUMIF(Pharmaceuticals!$C:$C,$B307,Pharmaceuticals!BG:BG)+SUMIF('Health Products &amp; Equipment'!$C:$C,$B307,'Health Products &amp; Equipment'!BG:BG)+SUMIF('Other Pharma &amp; Health Products'!$C:$C,$B307,'Other Pharma &amp; Health Products'!BG:BG)+SUMIF('PSM Costs'!$C:$C,$B307,'PSM Costs'!BG:BG),"")</f>
        <v/>
      </c>
      <c r="N307" s="176" t="str">
        <f ca="1">IF(SUMIF(Pharmaceuticals!$C:$C,$B307,Pharmaceuticals!BH:BH)+SUMIF('Health Products &amp; Equipment'!$C:$C,$B307,'Health Products &amp; Equipment'!BH:BH)+SUMIF('Other Pharma &amp; Health Products'!$C:$C,$B307,'Other Pharma &amp; Health Products'!BH:BH)+SUMIF('PSM Costs'!$C:$C,$B307,'PSM Costs'!BH:BH)&gt;0,SUMIF(Pharmaceuticals!$C:$C,$B307,Pharmaceuticals!BH:BH)+SUMIF('Health Products &amp; Equipment'!$C:$C,$B307,'Health Products &amp; Equipment'!BH:BH)+SUMIF('Other Pharma &amp; Health Products'!$C:$C,$B307,'Other Pharma &amp; Health Products'!BH:BH)+SUMIF('PSM Costs'!$C:$C,$B307,'PSM Costs'!BH:BH),"")</f>
        <v/>
      </c>
      <c r="O307" s="182" t="str">
        <f t="shared" ca="1" si="28"/>
        <v/>
      </c>
      <c r="P307" s="123" t="str">
        <f ca="1">IF(SUMIF(Pharmaceuticals!$C:$C,$B307,Pharmaceuticals!BT:BT)+SUMIF('Health Products &amp; Equipment'!$C:$C,$B307,'Health Products &amp; Equipment'!BT:BT)+SUMIF('Other Pharma &amp; Health Products'!$C:$C,$B307,'Other Pharma &amp; Health Products'!BT:BT)+SUMIF('PSM Costs'!$C:$C,$B307,'PSM Costs'!BT:BT)&gt;0,SUMIF(Pharmaceuticals!$C:$C,$B307,Pharmaceuticals!BT:BT)+SUMIF('Health Products &amp; Equipment'!$C:$C,$B307,'Health Products &amp; Equipment'!BT:BT)+SUMIF('Other Pharma &amp; Health Products'!$C:$C,$B307,'Other Pharma &amp; Health Products'!BT:BT)+SUMIF('PSM Costs'!$C:$C,$B307,'PSM Costs'!BT:BT),"")</f>
        <v/>
      </c>
      <c r="Q307" s="123" t="str">
        <f ca="1">IF(SUMIF(Pharmaceuticals!$C:$C,$B307,Pharmaceuticals!BU:BU)+SUMIF('Health Products &amp; Equipment'!$C:$C,$B307,'Health Products &amp; Equipment'!BU:BU)+SUMIF('Other Pharma &amp; Health Products'!$C:$C,$B307,'Other Pharma &amp; Health Products'!BU:BU)+SUMIF('PSM Costs'!$C:$C,$B307,'PSM Costs'!BU:BU)&gt;0,SUMIF(Pharmaceuticals!$C:$C,$B307,Pharmaceuticals!BU:BU)+SUMIF('Health Products &amp; Equipment'!$C:$C,$B307,'Health Products &amp; Equipment'!BU:BU)+SUMIF('Other Pharma &amp; Health Products'!$C:$C,$B307,'Other Pharma &amp; Health Products'!BU:BU)+SUMIF('PSM Costs'!$C:$C,$B307,'PSM Costs'!BU:BU),"")</f>
        <v/>
      </c>
      <c r="R307" s="176" t="str">
        <f t="shared" ca="1" si="29"/>
        <v/>
      </c>
    </row>
    <row r="308" spans="1:18" ht="13.5" hidden="1" customHeight="1" x14ac:dyDescent="0.2">
      <c r="A308" s="107">
        <v>301</v>
      </c>
      <c r="B308" s="107" t="str">
        <f ca="1">IFERROR(VLOOKUP(A308,'Rank unique CI-Prod-Spec'!I:J,2,FALSE),"")</f>
        <v/>
      </c>
      <c r="C308" s="122" t="str">
        <f ca="1">IFERROR(VLOOKUP(LEFT(B308,FIND("--",B308)-1),CatCostInp!D:E,2,FALSE),"")</f>
        <v/>
      </c>
      <c r="D308" s="122" t="str">
        <f ca="1">IFERROR(INDIRECT(ADDRESS(MATCH(VALUE(MID(B308,FIND("--",B308)+2,FIND("---",B308)-FIND("--",B308)-2)),CatProd!G:G,0),2,1,1,"CatProd")),"")</f>
        <v/>
      </c>
      <c r="E308" s="122" t="str">
        <f ca="1">IFERROR(INDIRECT(ADDRESS(MATCH(VALUE(RIGHT(B308,LEN(B308)-FIND("---",B308)-2)),CatProdSpec!I:I,0),3,1,1,"CatProdSpec")),"")</f>
        <v/>
      </c>
      <c r="F308" s="181" t="str">
        <f t="shared" ca="1" si="25"/>
        <v/>
      </c>
      <c r="G308" s="176" t="str">
        <f ca="1">IF(SUMIF(Pharmaceuticals!$C:$C,$B308,Pharmaceuticals!AG:AG)+SUMIF('Health Products &amp; Equipment'!$C:$C,$B308,'Health Products &amp; Equipment'!AG:AG)+SUMIF('Other Pharma &amp; Health Products'!$C:$C,$B308,'Other Pharma &amp; Health Products'!AG:AG)+SUMIF('PSM Costs'!$C:$C,$B308,'PSM Costs'!AG:AG)&gt;0,SUMIF(Pharmaceuticals!$C:$C,$B308,Pharmaceuticals!AG:AG)+SUMIF('Health Products &amp; Equipment'!$C:$C,$B308,'Health Products &amp; Equipment'!AG:AG)+SUMIF('Other Pharma &amp; Health Products'!$C:$C,$B308,'Other Pharma &amp; Health Products'!AG:AG)+SUMIF('PSM Costs'!$C:$C,$B308,'PSM Costs'!AG:AG),"")</f>
        <v/>
      </c>
      <c r="H308" s="176" t="str">
        <f ca="1">IF(SUMIF(Pharmaceuticals!$C:$C,$B308,Pharmaceuticals!AH:AH)+SUMIF('Health Products &amp; Equipment'!$C:$C,$B308,'Health Products &amp; Equipment'!AH:AH)+SUMIF('Other Pharma &amp; Health Products'!$C:$C,$B308,'Other Pharma &amp; Health Products'!AH:AH)+SUMIF('PSM Costs'!$C:$C,$B308,'PSM Costs'!AH:AH)&gt;0,SUMIF(Pharmaceuticals!$C:$C,$B308,Pharmaceuticals!AH:AH)+SUMIF('Health Products &amp; Equipment'!$C:$C,$B308,'Health Products &amp; Equipment'!AH:AH)+SUMIF('Other Pharma &amp; Health Products'!$C:$C,$B308,'Other Pharma &amp; Health Products'!AH:AH)+SUMIF('PSM Costs'!$C:$C,$B308,'PSM Costs'!AH:AH),"")</f>
        <v/>
      </c>
      <c r="I308" s="182" t="str">
        <f t="shared" ca="1" si="26"/>
        <v/>
      </c>
      <c r="J308" s="123" t="str">
        <f ca="1">IF(SUMIF(Pharmaceuticals!$C:$C,$B308,Pharmaceuticals!AT:AT)+SUMIF('Health Products &amp; Equipment'!$C:$C,$B308,'Health Products &amp; Equipment'!AT:AT)+SUMIF('Other Pharma &amp; Health Products'!$C:$C,$B308,'Other Pharma &amp; Health Products'!AT:AT)+SUMIF('PSM Costs'!$C:$C,$B308,'PSM Costs'!AT:AT)&gt;0,SUMIF(Pharmaceuticals!$C:$C,$B308,Pharmaceuticals!AT:AT)+SUMIF('Health Products &amp; Equipment'!$C:$C,$B308,'Health Products &amp; Equipment'!AT:AT)+SUMIF('Other Pharma &amp; Health Products'!$C:$C,$B308,'Other Pharma &amp; Health Products'!AT:AT)+SUMIF('PSM Costs'!$C:$C,$B308,'PSM Costs'!AT:AT),"")</f>
        <v/>
      </c>
      <c r="K308" s="123" t="str">
        <f ca="1">IF(SUMIF(Pharmaceuticals!$C:$C,$B308,Pharmaceuticals!AU:AU)+SUMIF('Health Products &amp; Equipment'!$C:$C,$B308,'Health Products &amp; Equipment'!AU:AU)+SUMIF('Other Pharma &amp; Health Products'!$C:$C,$B308,'Other Pharma &amp; Health Products'!AU:AU)+SUMIF('PSM Costs'!$C:$C,$B308,'PSM Costs'!AU:AU)&gt;0,SUMIF(Pharmaceuticals!$C:$C,$B308,Pharmaceuticals!AU:AU)+SUMIF('Health Products &amp; Equipment'!$C:$C,$B308,'Health Products &amp; Equipment'!AU:AU)+SUMIF('Other Pharma &amp; Health Products'!$C:$C,$B308,'Other Pharma &amp; Health Products'!AU:AU)+SUMIF('PSM Costs'!$C:$C,$B308,'PSM Costs'!AU:AU),"")</f>
        <v/>
      </c>
      <c r="L308" s="181" t="str">
        <f t="shared" ca="1" si="27"/>
        <v/>
      </c>
      <c r="M308" s="176" t="str">
        <f ca="1">IF(SUMIF(Pharmaceuticals!$C:$C,$B308,Pharmaceuticals!BG:BG)+SUMIF('Health Products &amp; Equipment'!$C:$C,$B308,'Health Products &amp; Equipment'!BG:BG)+SUMIF('Other Pharma &amp; Health Products'!$C:$C,$B308,'Other Pharma &amp; Health Products'!BG:BG)+SUMIF('PSM Costs'!$C:$C,$B308,'PSM Costs'!BG:BG)&gt;0,SUMIF(Pharmaceuticals!$C:$C,$B308,Pharmaceuticals!BG:BG)+SUMIF('Health Products &amp; Equipment'!$C:$C,$B308,'Health Products &amp; Equipment'!BG:BG)+SUMIF('Other Pharma &amp; Health Products'!$C:$C,$B308,'Other Pharma &amp; Health Products'!BG:BG)+SUMIF('PSM Costs'!$C:$C,$B308,'PSM Costs'!BG:BG),"")</f>
        <v/>
      </c>
      <c r="N308" s="176" t="str">
        <f ca="1">IF(SUMIF(Pharmaceuticals!$C:$C,$B308,Pharmaceuticals!BH:BH)+SUMIF('Health Products &amp; Equipment'!$C:$C,$B308,'Health Products &amp; Equipment'!BH:BH)+SUMIF('Other Pharma &amp; Health Products'!$C:$C,$B308,'Other Pharma &amp; Health Products'!BH:BH)+SUMIF('PSM Costs'!$C:$C,$B308,'PSM Costs'!BH:BH)&gt;0,SUMIF(Pharmaceuticals!$C:$C,$B308,Pharmaceuticals!BH:BH)+SUMIF('Health Products &amp; Equipment'!$C:$C,$B308,'Health Products &amp; Equipment'!BH:BH)+SUMIF('Other Pharma &amp; Health Products'!$C:$C,$B308,'Other Pharma &amp; Health Products'!BH:BH)+SUMIF('PSM Costs'!$C:$C,$B308,'PSM Costs'!BH:BH),"")</f>
        <v/>
      </c>
      <c r="O308" s="182" t="str">
        <f t="shared" ca="1" si="28"/>
        <v/>
      </c>
      <c r="P308" s="123" t="str">
        <f ca="1">IF(SUMIF(Pharmaceuticals!$C:$C,$B308,Pharmaceuticals!BT:BT)+SUMIF('Health Products &amp; Equipment'!$C:$C,$B308,'Health Products &amp; Equipment'!BT:BT)+SUMIF('Other Pharma &amp; Health Products'!$C:$C,$B308,'Other Pharma &amp; Health Products'!BT:BT)+SUMIF('PSM Costs'!$C:$C,$B308,'PSM Costs'!BT:BT)&gt;0,SUMIF(Pharmaceuticals!$C:$C,$B308,Pharmaceuticals!BT:BT)+SUMIF('Health Products &amp; Equipment'!$C:$C,$B308,'Health Products &amp; Equipment'!BT:BT)+SUMIF('Other Pharma &amp; Health Products'!$C:$C,$B308,'Other Pharma &amp; Health Products'!BT:BT)+SUMIF('PSM Costs'!$C:$C,$B308,'PSM Costs'!BT:BT),"")</f>
        <v/>
      </c>
      <c r="Q308" s="123" t="str">
        <f ca="1">IF(SUMIF(Pharmaceuticals!$C:$C,$B308,Pharmaceuticals!BU:BU)+SUMIF('Health Products &amp; Equipment'!$C:$C,$B308,'Health Products &amp; Equipment'!BU:BU)+SUMIF('Other Pharma &amp; Health Products'!$C:$C,$B308,'Other Pharma &amp; Health Products'!BU:BU)+SUMIF('PSM Costs'!$C:$C,$B308,'PSM Costs'!BU:BU)&gt;0,SUMIF(Pharmaceuticals!$C:$C,$B308,Pharmaceuticals!BU:BU)+SUMIF('Health Products &amp; Equipment'!$C:$C,$B308,'Health Products &amp; Equipment'!BU:BU)+SUMIF('Other Pharma &amp; Health Products'!$C:$C,$B308,'Other Pharma &amp; Health Products'!BU:BU)+SUMIF('PSM Costs'!$C:$C,$B308,'PSM Costs'!BU:BU),"")</f>
        <v/>
      </c>
      <c r="R308" s="176" t="str">
        <f t="shared" ca="1" si="29"/>
        <v/>
      </c>
    </row>
    <row r="309" spans="1:18" ht="13.5" hidden="1" customHeight="1" x14ac:dyDescent="0.2">
      <c r="A309" s="107">
        <v>302</v>
      </c>
      <c r="B309" s="107" t="str">
        <f ca="1">IFERROR(VLOOKUP(A309,'Rank unique CI-Prod-Spec'!I:J,2,FALSE),"")</f>
        <v/>
      </c>
      <c r="C309" s="122" t="str">
        <f ca="1">IFERROR(VLOOKUP(LEFT(B309,FIND("--",B309)-1),CatCostInp!D:E,2,FALSE),"")</f>
        <v/>
      </c>
      <c r="D309" s="122" t="str">
        <f ca="1">IFERROR(INDIRECT(ADDRESS(MATCH(VALUE(MID(B309,FIND("--",B309)+2,FIND("---",B309)-FIND("--",B309)-2)),CatProd!G:G,0),2,1,1,"CatProd")),"")</f>
        <v/>
      </c>
      <c r="E309" s="122" t="str">
        <f ca="1">IFERROR(INDIRECT(ADDRESS(MATCH(VALUE(RIGHT(B309,LEN(B309)-FIND("---",B309)-2)),CatProdSpec!I:I,0),3,1,1,"CatProdSpec")),"")</f>
        <v/>
      </c>
      <c r="F309" s="181" t="str">
        <f t="shared" ca="1" si="25"/>
        <v/>
      </c>
      <c r="G309" s="176" t="str">
        <f ca="1">IF(SUMIF(Pharmaceuticals!$C:$C,$B309,Pharmaceuticals!AG:AG)+SUMIF('Health Products &amp; Equipment'!$C:$C,$B309,'Health Products &amp; Equipment'!AG:AG)+SUMIF('Other Pharma &amp; Health Products'!$C:$C,$B309,'Other Pharma &amp; Health Products'!AG:AG)+SUMIF('PSM Costs'!$C:$C,$B309,'PSM Costs'!AG:AG)&gt;0,SUMIF(Pharmaceuticals!$C:$C,$B309,Pharmaceuticals!AG:AG)+SUMIF('Health Products &amp; Equipment'!$C:$C,$B309,'Health Products &amp; Equipment'!AG:AG)+SUMIF('Other Pharma &amp; Health Products'!$C:$C,$B309,'Other Pharma &amp; Health Products'!AG:AG)+SUMIF('PSM Costs'!$C:$C,$B309,'PSM Costs'!AG:AG),"")</f>
        <v/>
      </c>
      <c r="H309" s="176" t="str">
        <f ca="1">IF(SUMIF(Pharmaceuticals!$C:$C,$B309,Pharmaceuticals!AH:AH)+SUMIF('Health Products &amp; Equipment'!$C:$C,$B309,'Health Products &amp; Equipment'!AH:AH)+SUMIF('Other Pharma &amp; Health Products'!$C:$C,$B309,'Other Pharma &amp; Health Products'!AH:AH)+SUMIF('PSM Costs'!$C:$C,$B309,'PSM Costs'!AH:AH)&gt;0,SUMIF(Pharmaceuticals!$C:$C,$B309,Pharmaceuticals!AH:AH)+SUMIF('Health Products &amp; Equipment'!$C:$C,$B309,'Health Products &amp; Equipment'!AH:AH)+SUMIF('Other Pharma &amp; Health Products'!$C:$C,$B309,'Other Pharma &amp; Health Products'!AH:AH)+SUMIF('PSM Costs'!$C:$C,$B309,'PSM Costs'!AH:AH),"")</f>
        <v/>
      </c>
      <c r="I309" s="182" t="str">
        <f t="shared" ca="1" si="26"/>
        <v/>
      </c>
      <c r="J309" s="123" t="str">
        <f ca="1">IF(SUMIF(Pharmaceuticals!$C:$C,$B309,Pharmaceuticals!AT:AT)+SUMIF('Health Products &amp; Equipment'!$C:$C,$B309,'Health Products &amp; Equipment'!AT:AT)+SUMIF('Other Pharma &amp; Health Products'!$C:$C,$B309,'Other Pharma &amp; Health Products'!AT:AT)+SUMIF('PSM Costs'!$C:$C,$B309,'PSM Costs'!AT:AT)&gt;0,SUMIF(Pharmaceuticals!$C:$C,$B309,Pharmaceuticals!AT:AT)+SUMIF('Health Products &amp; Equipment'!$C:$C,$B309,'Health Products &amp; Equipment'!AT:AT)+SUMIF('Other Pharma &amp; Health Products'!$C:$C,$B309,'Other Pharma &amp; Health Products'!AT:AT)+SUMIF('PSM Costs'!$C:$C,$B309,'PSM Costs'!AT:AT),"")</f>
        <v/>
      </c>
      <c r="K309" s="123" t="str">
        <f ca="1">IF(SUMIF(Pharmaceuticals!$C:$C,$B309,Pharmaceuticals!AU:AU)+SUMIF('Health Products &amp; Equipment'!$C:$C,$B309,'Health Products &amp; Equipment'!AU:AU)+SUMIF('Other Pharma &amp; Health Products'!$C:$C,$B309,'Other Pharma &amp; Health Products'!AU:AU)+SUMIF('PSM Costs'!$C:$C,$B309,'PSM Costs'!AU:AU)&gt;0,SUMIF(Pharmaceuticals!$C:$C,$B309,Pharmaceuticals!AU:AU)+SUMIF('Health Products &amp; Equipment'!$C:$C,$B309,'Health Products &amp; Equipment'!AU:AU)+SUMIF('Other Pharma &amp; Health Products'!$C:$C,$B309,'Other Pharma &amp; Health Products'!AU:AU)+SUMIF('PSM Costs'!$C:$C,$B309,'PSM Costs'!AU:AU),"")</f>
        <v/>
      </c>
      <c r="L309" s="181" t="str">
        <f t="shared" ca="1" si="27"/>
        <v/>
      </c>
      <c r="M309" s="176" t="str">
        <f ca="1">IF(SUMIF(Pharmaceuticals!$C:$C,$B309,Pharmaceuticals!BG:BG)+SUMIF('Health Products &amp; Equipment'!$C:$C,$B309,'Health Products &amp; Equipment'!BG:BG)+SUMIF('Other Pharma &amp; Health Products'!$C:$C,$B309,'Other Pharma &amp; Health Products'!BG:BG)+SUMIF('PSM Costs'!$C:$C,$B309,'PSM Costs'!BG:BG)&gt;0,SUMIF(Pharmaceuticals!$C:$C,$B309,Pharmaceuticals!BG:BG)+SUMIF('Health Products &amp; Equipment'!$C:$C,$B309,'Health Products &amp; Equipment'!BG:BG)+SUMIF('Other Pharma &amp; Health Products'!$C:$C,$B309,'Other Pharma &amp; Health Products'!BG:BG)+SUMIF('PSM Costs'!$C:$C,$B309,'PSM Costs'!BG:BG),"")</f>
        <v/>
      </c>
      <c r="N309" s="176" t="str">
        <f ca="1">IF(SUMIF(Pharmaceuticals!$C:$C,$B309,Pharmaceuticals!BH:BH)+SUMIF('Health Products &amp; Equipment'!$C:$C,$B309,'Health Products &amp; Equipment'!BH:BH)+SUMIF('Other Pharma &amp; Health Products'!$C:$C,$B309,'Other Pharma &amp; Health Products'!BH:BH)+SUMIF('PSM Costs'!$C:$C,$B309,'PSM Costs'!BH:BH)&gt;0,SUMIF(Pharmaceuticals!$C:$C,$B309,Pharmaceuticals!BH:BH)+SUMIF('Health Products &amp; Equipment'!$C:$C,$B309,'Health Products &amp; Equipment'!BH:BH)+SUMIF('Other Pharma &amp; Health Products'!$C:$C,$B309,'Other Pharma &amp; Health Products'!BH:BH)+SUMIF('PSM Costs'!$C:$C,$B309,'PSM Costs'!BH:BH),"")</f>
        <v/>
      </c>
      <c r="O309" s="182" t="str">
        <f t="shared" ca="1" si="28"/>
        <v/>
      </c>
      <c r="P309" s="123" t="str">
        <f ca="1">IF(SUMIF(Pharmaceuticals!$C:$C,$B309,Pharmaceuticals!BT:BT)+SUMIF('Health Products &amp; Equipment'!$C:$C,$B309,'Health Products &amp; Equipment'!BT:BT)+SUMIF('Other Pharma &amp; Health Products'!$C:$C,$B309,'Other Pharma &amp; Health Products'!BT:BT)+SUMIF('PSM Costs'!$C:$C,$B309,'PSM Costs'!BT:BT)&gt;0,SUMIF(Pharmaceuticals!$C:$C,$B309,Pharmaceuticals!BT:BT)+SUMIF('Health Products &amp; Equipment'!$C:$C,$B309,'Health Products &amp; Equipment'!BT:BT)+SUMIF('Other Pharma &amp; Health Products'!$C:$C,$B309,'Other Pharma &amp; Health Products'!BT:BT)+SUMIF('PSM Costs'!$C:$C,$B309,'PSM Costs'!BT:BT),"")</f>
        <v/>
      </c>
      <c r="Q309" s="123" t="str">
        <f ca="1">IF(SUMIF(Pharmaceuticals!$C:$C,$B309,Pharmaceuticals!BU:BU)+SUMIF('Health Products &amp; Equipment'!$C:$C,$B309,'Health Products &amp; Equipment'!BU:BU)+SUMIF('Other Pharma &amp; Health Products'!$C:$C,$B309,'Other Pharma &amp; Health Products'!BU:BU)+SUMIF('PSM Costs'!$C:$C,$B309,'PSM Costs'!BU:BU)&gt;0,SUMIF(Pharmaceuticals!$C:$C,$B309,Pharmaceuticals!BU:BU)+SUMIF('Health Products &amp; Equipment'!$C:$C,$B309,'Health Products &amp; Equipment'!BU:BU)+SUMIF('Other Pharma &amp; Health Products'!$C:$C,$B309,'Other Pharma &amp; Health Products'!BU:BU)+SUMIF('PSM Costs'!$C:$C,$B309,'PSM Costs'!BU:BU),"")</f>
        <v/>
      </c>
      <c r="R309" s="176" t="str">
        <f t="shared" ca="1" si="29"/>
        <v/>
      </c>
    </row>
    <row r="310" spans="1:18" ht="13.5" customHeight="1" x14ac:dyDescent="0.2">
      <c r="A310" s="107">
        <v>303</v>
      </c>
      <c r="B310" s="107" t="str">
        <f ca="1">IFERROR(VLOOKUP(A310,'Rank unique CI-Prod-Spec'!I:J,2,FALSE),"")</f>
        <v/>
      </c>
      <c r="C310" s="122" t="str">
        <f ca="1">IFERROR(VLOOKUP(LEFT(B310,FIND("--",B310)-1),CatCostInp!D:E,2,FALSE),"")</f>
        <v/>
      </c>
      <c r="D310" s="122" t="str">
        <f ca="1">IFERROR(INDIRECT(ADDRESS(MATCH(VALUE(MID(B310,FIND("--",B310)+2,FIND("---",B310)-FIND("--",B310)-2)),CatProd!G:G,0),2,1,1,"CatProd")),"")</f>
        <v/>
      </c>
      <c r="E310" s="122" t="str">
        <f ca="1">IFERROR(INDIRECT(ADDRESS(MATCH(VALUE(RIGHT(B310,LEN(B310)-FIND("---",B310)-2)),CatProdSpec!I:I,0),3,1,1,"CatProdSpec")),"")</f>
        <v/>
      </c>
      <c r="F310" s="181" t="str">
        <f t="shared" ca="1" si="25"/>
        <v/>
      </c>
      <c r="G310" s="176" t="str">
        <f ca="1">IF(SUMIF(Pharmaceuticals!$C:$C,$B310,Pharmaceuticals!AG:AG)+SUMIF('Health Products &amp; Equipment'!$C:$C,$B310,'Health Products &amp; Equipment'!AG:AG)+SUMIF('Other Pharma &amp; Health Products'!$C:$C,$B310,'Other Pharma &amp; Health Products'!AG:AG)+SUMIF('PSM Costs'!$C:$C,$B310,'PSM Costs'!AG:AG)&gt;0,SUMIF(Pharmaceuticals!$C:$C,$B310,Pharmaceuticals!AG:AG)+SUMIF('Health Products &amp; Equipment'!$C:$C,$B310,'Health Products &amp; Equipment'!AG:AG)+SUMIF('Other Pharma &amp; Health Products'!$C:$C,$B310,'Other Pharma &amp; Health Products'!AG:AG)+SUMIF('PSM Costs'!$C:$C,$B310,'PSM Costs'!AG:AG),"")</f>
        <v/>
      </c>
      <c r="H310" s="176" t="str">
        <f ca="1">IF(SUMIF(Pharmaceuticals!$C:$C,$B310,Pharmaceuticals!AH:AH)+SUMIF('Health Products &amp; Equipment'!$C:$C,$B310,'Health Products &amp; Equipment'!AH:AH)+SUMIF('Other Pharma &amp; Health Products'!$C:$C,$B310,'Other Pharma &amp; Health Products'!AH:AH)+SUMIF('PSM Costs'!$C:$C,$B310,'PSM Costs'!AH:AH)&gt;0,SUMIF(Pharmaceuticals!$C:$C,$B310,Pharmaceuticals!AH:AH)+SUMIF('Health Products &amp; Equipment'!$C:$C,$B310,'Health Products &amp; Equipment'!AH:AH)+SUMIF('Other Pharma &amp; Health Products'!$C:$C,$B310,'Other Pharma &amp; Health Products'!AH:AH)+SUMIF('PSM Costs'!$C:$C,$B310,'PSM Costs'!AH:AH),"")</f>
        <v/>
      </c>
      <c r="I310" s="182" t="str">
        <f t="shared" ca="1" si="26"/>
        <v/>
      </c>
      <c r="J310" s="123" t="str">
        <f ca="1">IF(SUMIF(Pharmaceuticals!$C:$C,$B310,Pharmaceuticals!AT:AT)+SUMIF('Health Products &amp; Equipment'!$C:$C,$B310,'Health Products &amp; Equipment'!AT:AT)+SUMIF('Other Pharma &amp; Health Products'!$C:$C,$B310,'Other Pharma &amp; Health Products'!AT:AT)+SUMIF('PSM Costs'!$C:$C,$B310,'PSM Costs'!AT:AT)&gt;0,SUMIF(Pharmaceuticals!$C:$C,$B310,Pharmaceuticals!AT:AT)+SUMIF('Health Products &amp; Equipment'!$C:$C,$B310,'Health Products &amp; Equipment'!AT:AT)+SUMIF('Other Pharma &amp; Health Products'!$C:$C,$B310,'Other Pharma &amp; Health Products'!AT:AT)+SUMIF('PSM Costs'!$C:$C,$B310,'PSM Costs'!AT:AT),"")</f>
        <v/>
      </c>
      <c r="K310" s="123" t="str">
        <f ca="1">IF(SUMIF(Pharmaceuticals!$C:$C,$B310,Pharmaceuticals!AU:AU)+SUMIF('Health Products &amp; Equipment'!$C:$C,$B310,'Health Products &amp; Equipment'!AU:AU)+SUMIF('Other Pharma &amp; Health Products'!$C:$C,$B310,'Other Pharma &amp; Health Products'!AU:AU)+SUMIF('PSM Costs'!$C:$C,$B310,'PSM Costs'!AU:AU)&gt;0,SUMIF(Pharmaceuticals!$C:$C,$B310,Pharmaceuticals!AU:AU)+SUMIF('Health Products &amp; Equipment'!$C:$C,$B310,'Health Products &amp; Equipment'!AU:AU)+SUMIF('Other Pharma &amp; Health Products'!$C:$C,$B310,'Other Pharma &amp; Health Products'!AU:AU)+SUMIF('PSM Costs'!$C:$C,$B310,'PSM Costs'!AU:AU),"")</f>
        <v/>
      </c>
      <c r="L310" s="181" t="str">
        <f t="shared" ca="1" si="27"/>
        <v/>
      </c>
      <c r="M310" s="176" t="str">
        <f ca="1">IF(SUMIF(Pharmaceuticals!$C:$C,$B310,Pharmaceuticals!BG:BG)+SUMIF('Health Products &amp; Equipment'!$C:$C,$B310,'Health Products &amp; Equipment'!BG:BG)+SUMIF('Other Pharma &amp; Health Products'!$C:$C,$B310,'Other Pharma &amp; Health Products'!BG:BG)+SUMIF('PSM Costs'!$C:$C,$B310,'PSM Costs'!BG:BG)&gt;0,SUMIF(Pharmaceuticals!$C:$C,$B310,Pharmaceuticals!BG:BG)+SUMIF('Health Products &amp; Equipment'!$C:$C,$B310,'Health Products &amp; Equipment'!BG:BG)+SUMIF('Other Pharma &amp; Health Products'!$C:$C,$B310,'Other Pharma &amp; Health Products'!BG:BG)+SUMIF('PSM Costs'!$C:$C,$B310,'PSM Costs'!BG:BG),"")</f>
        <v/>
      </c>
      <c r="N310" s="176" t="str">
        <f ca="1">IF(SUMIF(Pharmaceuticals!$C:$C,$B310,Pharmaceuticals!BH:BH)+SUMIF('Health Products &amp; Equipment'!$C:$C,$B310,'Health Products &amp; Equipment'!BH:BH)+SUMIF('Other Pharma &amp; Health Products'!$C:$C,$B310,'Other Pharma &amp; Health Products'!BH:BH)+SUMIF('PSM Costs'!$C:$C,$B310,'PSM Costs'!BH:BH)&gt;0,SUMIF(Pharmaceuticals!$C:$C,$B310,Pharmaceuticals!BH:BH)+SUMIF('Health Products &amp; Equipment'!$C:$C,$B310,'Health Products &amp; Equipment'!BH:BH)+SUMIF('Other Pharma &amp; Health Products'!$C:$C,$B310,'Other Pharma &amp; Health Products'!BH:BH)+SUMIF('PSM Costs'!$C:$C,$B310,'PSM Costs'!BH:BH),"")</f>
        <v/>
      </c>
      <c r="O310" s="182" t="str">
        <f t="shared" ca="1" si="28"/>
        <v/>
      </c>
      <c r="P310" s="123" t="str">
        <f ca="1">IF(SUMIF(Pharmaceuticals!$C:$C,$B310,Pharmaceuticals!BT:BT)+SUMIF('Health Products &amp; Equipment'!$C:$C,$B310,'Health Products &amp; Equipment'!BT:BT)+SUMIF('Other Pharma &amp; Health Products'!$C:$C,$B310,'Other Pharma &amp; Health Products'!BT:BT)+SUMIF('PSM Costs'!$C:$C,$B310,'PSM Costs'!BT:BT)&gt;0,SUMIF(Pharmaceuticals!$C:$C,$B310,Pharmaceuticals!BT:BT)+SUMIF('Health Products &amp; Equipment'!$C:$C,$B310,'Health Products &amp; Equipment'!BT:BT)+SUMIF('Other Pharma &amp; Health Products'!$C:$C,$B310,'Other Pharma &amp; Health Products'!BT:BT)+SUMIF('PSM Costs'!$C:$C,$B310,'PSM Costs'!BT:BT),"")</f>
        <v/>
      </c>
      <c r="Q310" s="123" t="str">
        <f ca="1">IF(SUMIF(Pharmaceuticals!$C:$C,$B310,Pharmaceuticals!BU:BU)+SUMIF('Health Products &amp; Equipment'!$C:$C,$B310,'Health Products &amp; Equipment'!BU:BU)+SUMIF('Other Pharma &amp; Health Products'!$C:$C,$B310,'Other Pharma &amp; Health Products'!BU:BU)+SUMIF('PSM Costs'!$C:$C,$B310,'PSM Costs'!BU:BU)&gt;0,SUMIF(Pharmaceuticals!$C:$C,$B310,Pharmaceuticals!BU:BU)+SUMIF('Health Products &amp; Equipment'!$C:$C,$B310,'Health Products &amp; Equipment'!BU:BU)+SUMIF('Other Pharma &amp; Health Products'!$C:$C,$B310,'Other Pharma &amp; Health Products'!BU:BU)+SUMIF('PSM Costs'!$C:$C,$B310,'PSM Costs'!BU:BU),"")</f>
        <v/>
      </c>
      <c r="R310" s="176" t="str">
        <f t="shared" ca="1" si="29"/>
        <v/>
      </c>
    </row>
    <row r="311" spans="1:18" ht="13.5" customHeight="1" x14ac:dyDescent="0.2">
      <c r="A311" s="107">
        <v>304</v>
      </c>
      <c r="B311" s="107" t="str">
        <f ca="1">IFERROR(VLOOKUP(A311,'Rank unique CI-Prod-Spec'!I:J,2,FALSE),"")</f>
        <v/>
      </c>
      <c r="C311" s="122" t="str">
        <f ca="1">IFERROR(VLOOKUP(LEFT(B311,FIND("--",B311)-1),CatCostInp!D:E,2,FALSE),"")</f>
        <v/>
      </c>
      <c r="D311" s="122" t="str">
        <f ca="1">IFERROR(INDIRECT(ADDRESS(MATCH(VALUE(MID(B311,FIND("--",B311)+2,FIND("---",B311)-FIND("--",B311)-2)),CatProd!G:G,0),2,1,1,"CatProd")),"")</f>
        <v/>
      </c>
      <c r="E311" s="122" t="str">
        <f ca="1">IFERROR(INDIRECT(ADDRESS(MATCH(VALUE(RIGHT(B311,LEN(B311)-FIND("---",B311)-2)),CatProdSpec!I:I,0),3,1,1,"CatProdSpec")),"")</f>
        <v/>
      </c>
      <c r="F311" s="181" t="str">
        <f t="shared" ca="1" si="25"/>
        <v/>
      </c>
      <c r="G311" s="176" t="str">
        <f ca="1">IF(SUMIF(Pharmaceuticals!$C:$C,$B311,Pharmaceuticals!AG:AG)+SUMIF('Health Products &amp; Equipment'!$C:$C,$B311,'Health Products &amp; Equipment'!AG:AG)+SUMIF('Other Pharma &amp; Health Products'!$C:$C,$B311,'Other Pharma &amp; Health Products'!AG:AG)+SUMIF('PSM Costs'!$C:$C,$B311,'PSM Costs'!AG:AG)&gt;0,SUMIF(Pharmaceuticals!$C:$C,$B311,Pharmaceuticals!AG:AG)+SUMIF('Health Products &amp; Equipment'!$C:$C,$B311,'Health Products &amp; Equipment'!AG:AG)+SUMIF('Other Pharma &amp; Health Products'!$C:$C,$B311,'Other Pharma &amp; Health Products'!AG:AG)+SUMIF('PSM Costs'!$C:$C,$B311,'PSM Costs'!AG:AG),"")</f>
        <v/>
      </c>
      <c r="H311" s="176" t="str">
        <f ca="1">IF(SUMIF(Pharmaceuticals!$C:$C,$B311,Pharmaceuticals!AH:AH)+SUMIF('Health Products &amp; Equipment'!$C:$C,$B311,'Health Products &amp; Equipment'!AH:AH)+SUMIF('Other Pharma &amp; Health Products'!$C:$C,$B311,'Other Pharma &amp; Health Products'!AH:AH)+SUMIF('PSM Costs'!$C:$C,$B311,'PSM Costs'!AH:AH)&gt;0,SUMIF(Pharmaceuticals!$C:$C,$B311,Pharmaceuticals!AH:AH)+SUMIF('Health Products &amp; Equipment'!$C:$C,$B311,'Health Products &amp; Equipment'!AH:AH)+SUMIF('Other Pharma &amp; Health Products'!$C:$C,$B311,'Other Pharma &amp; Health Products'!AH:AH)+SUMIF('PSM Costs'!$C:$C,$B311,'PSM Costs'!AH:AH),"")</f>
        <v/>
      </c>
      <c r="I311" s="182" t="str">
        <f t="shared" ca="1" si="26"/>
        <v/>
      </c>
      <c r="J311" s="123" t="str">
        <f ca="1">IF(SUMIF(Pharmaceuticals!$C:$C,$B311,Pharmaceuticals!AT:AT)+SUMIF('Health Products &amp; Equipment'!$C:$C,$B311,'Health Products &amp; Equipment'!AT:AT)+SUMIF('Other Pharma &amp; Health Products'!$C:$C,$B311,'Other Pharma &amp; Health Products'!AT:AT)+SUMIF('PSM Costs'!$C:$C,$B311,'PSM Costs'!AT:AT)&gt;0,SUMIF(Pharmaceuticals!$C:$C,$B311,Pharmaceuticals!AT:AT)+SUMIF('Health Products &amp; Equipment'!$C:$C,$B311,'Health Products &amp; Equipment'!AT:AT)+SUMIF('Other Pharma &amp; Health Products'!$C:$C,$B311,'Other Pharma &amp; Health Products'!AT:AT)+SUMIF('PSM Costs'!$C:$C,$B311,'PSM Costs'!AT:AT),"")</f>
        <v/>
      </c>
      <c r="K311" s="123" t="str">
        <f ca="1">IF(SUMIF(Pharmaceuticals!$C:$C,$B311,Pharmaceuticals!AU:AU)+SUMIF('Health Products &amp; Equipment'!$C:$C,$B311,'Health Products &amp; Equipment'!AU:AU)+SUMIF('Other Pharma &amp; Health Products'!$C:$C,$B311,'Other Pharma &amp; Health Products'!AU:AU)+SUMIF('PSM Costs'!$C:$C,$B311,'PSM Costs'!AU:AU)&gt;0,SUMIF(Pharmaceuticals!$C:$C,$B311,Pharmaceuticals!AU:AU)+SUMIF('Health Products &amp; Equipment'!$C:$C,$B311,'Health Products &amp; Equipment'!AU:AU)+SUMIF('Other Pharma &amp; Health Products'!$C:$C,$B311,'Other Pharma &amp; Health Products'!AU:AU)+SUMIF('PSM Costs'!$C:$C,$B311,'PSM Costs'!AU:AU),"")</f>
        <v/>
      </c>
      <c r="L311" s="181" t="str">
        <f t="shared" ca="1" si="27"/>
        <v/>
      </c>
      <c r="M311" s="176" t="str">
        <f ca="1">IF(SUMIF(Pharmaceuticals!$C:$C,$B311,Pharmaceuticals!BG:BG)+SUMIF('Health Products &amp; Equipment'!$C:$C,$B311,'Health Products &amp; Equipment'!BG:BG)+SUMIF('Other Pharma &amp; Health Products'!$C:$C,$B311,'Other Pharma &amp; Health Products'!BG:BG)+SUMIF('PSM Costs'!$C:$C,$B311,'PSM Costs'!BG:BG)&gt;0,SUMIF(Pharmaceuticals!$C:$C,$B311,Pharmaceuticals!BG:BG)+SUMIF('Health Products &amp; Equipment'!$C:$C,$B311,'Health Products &amp; Equipment'!BG:BG)+SUMIF('Other Pharma &amp; Health Products'!$C:$C,$B311,'Other Pharma &amp; Health Products'!BG:BG)+SUMIF('PSM Costs'!$C:$C,$B311,'PSM Costs'!BG:BG),"")</f>
        <v/>
      </c>
      <c r="N311" s="176" t="str">
        <f ca="1">IF(SUMIF(Pharmaceuticals!$C:$C,$B311,Pharmaceuticals!BH:BH)+SUMIF('Health Products &amp; Equipment'!$C:$C,$B311,'Health Products &amp; Equipment'!BH:BH)+SUMIF('Other Pharma &amp; Health Products'!$C:$C,$B311,'Other Pharma &amp; Health Products'!BH:BH)+SUMIF('PSM Costs'!$C:$C,$B311,'PSM Costs'!BH:BH)&gt;0,SUMIF(Pharmaceuticals!$C:$C,$B311,Pharmaceuticals!BH:BH)+SUMIF('Health Products &amp; Equipment'!$C:$C,$B311,'Health Products &amp; Equipment'!BH:BH)+SUMIF('Other Pharma &amp; Health Products'!$C:$C,$B311,'Other Pharma &amp; Health Products'!BH:BH)+SUMIF('PSM Costs'!$C:$C,$B311,'PSM Costs'!BH:BH),"")</f>
        <v/>
      </c>
      <c r="O311" s="182" t="str">
        <f t="shared" ca="1" si="28"/>
        <v/>
      </c>
      <c r="P311" s="123" t="str">
        <f ca="1">IF(SUMIF(Pharmaceuticals!$C:$C,$B311,Pharmaceuticals!BT:BT)+SUMIF('Health Products &amp; Equipment'!$C:$C,$B311,'Health Products &amp; Equipment'!BT:BT)+SUMIF('Other Pharma &amp; Health Products'!$C:$C,$B311,'Other Pharma &amp; Health Products'!BT:BT)+SUMIF('PSM Costs'!$C:$C,$B311,'PSM Costs'!BT:BT)&gt;0,SUMIF(Pharmaceuticals!$C:$C,$B311,Pharmaceuticals!BT:BT)+SUMIF('Health Products &amp; Equipment'!$C:$C,$B311,'Health Products &amp; Equipment'!BT:BT)+SUMIF('Other Pharma &amp; Health Products'!$C:$C,$B311,'Other Pharma &amp; Health Products'!BT:BT)+SUMIF('PSM Costs'!$C:$C,$B311,'PSM Costs'!BT:BT),"")</f>
        <v/>
      </c>
      <c r="Q311" s="123" t="str">
        <f ca="1">IF(SUMIF(Pharmaceuticals!$C:$C,$B311,Pharmaceuticals!BU:BU)+SUMIF('Health Products &amp; Equipment'!$C:$C,$B311,'Health Products &amp; Equipment'!BU:BU)+SUMIF('Other Pharma &amp; Health Products'!$C:$C,$B311,'Other Pharma &amp; Health Products'!BU:BU)+SUMIF('PSM Costs'!$C:$C,$B311,'PSM Costs'!BU:BU)&gt;0,SUMIF(Pharmaceuticals!$C:$C,$B311,Pharmaceuticals!BU:BU)+SUMIF('Health Products &amp; Equipment'!$C:$C,$B311,'Health Products &amp; Equipment'!BU:BU)+SUMIF('Other Pharma &amp; Health Products'!$C:$C,$B311,'Other Pharma &amp; Health Products'!BU:BU)+SUMIF('PSM Costs'!$C:$C,$B311,'PSM Costs'!BU:BU),"")</f>
        <v/>
      </c>
      <c r="R311" s="176" t="str">
        <f t="shared" ca="1" si="29"/>
        <v/>
      </c>
    </row>
    <row r="312" spans="1:18" ht="13.5" customHeight="1" x14ac:dyDescent="0.2">
      <c r="A312" s="107">
        <v>305</v>
      </c>
      <c r="B312" s="107" t="str">
        <f ca="1">IFERROR(VLOOKUP(A312,'Rank unique CI-Prod-Spec'!I:J,2,FALSE),"")</f>
        <v/>
      </c>
      <c r="C312" s="122" t="str">
        <f ca="1">IFERROR(VLOOKUP(LEFT(B312,FIND("--",B312)-1),CatCostInp!D:E,2,FALSE),"")</f>
        <v/>
      </c>
      <c r="D312" s="122" t="str">
        <f ca="1">IFERROR(INDIRECT(ADDRESS(MATCH(VALUE(MID(B312,FIND("--",B312)+2,FIND("---",B312)-FIND("--",B312)-2)),CatProd!G:G,0),2,1,1,"CatProd")),"")</f>
        <v/>
      </c>
      <c r="E312" s="122" t="str">
        <f ca="1">IFERROR(INDIRECT(ADDRESS(MATCH(VALUE(RIGHT(B312,LEN(B312)-FIND("---",B312)-2)),CatProdSpec!I:I,0),3,1,1,"CatProdSpec")),"")</f>
        <v/>
      </c>
      <c r="F312" s="181" t="str">
        <f t="shared" ca="1" si="25"/>
        <v/>
      </c>
      <c r="G312" s="176" t="str">
        <f ca="1">IF(SUMIF(Pharmaceuticals!$C:$C,$B312,Pharmaceuticals!AG:AG)+SUMIF('Health Products &amp; Equipment'!$C:$C,$B312,'Health Products &amp; Equipment'!AG:AG)+SUMIF('Other Pharma &amp; Health Products'!$C:$C,$B312,'Other Pharma &amp; Health Products'!AG:AG)+SUMIF('PSM Costs'!$C:$C,$B312,'PSM Costs'!AG:AG)&gt;0,SUMIF(Pharmaceuticals!$C:$C,$B312,Pharmaceuticals!AG:AG)+SUMIF('Health Products &amp; Equipment'!$C:$C,$B312,'Health Products &amp; Equipment'!AG:AG)+SUMIF('Other Pharma &amp; Health Products'!$C:$C,$B312,'Other Pharma &amp; Health Products'!AG:AG)+SUMIF('PSM Costs'!$C:$C,$B312,'PSM Costs'!AG:AG),"")</f>
        <v/>
      </c>
      <c r="H312" s="176" t="str">
        <f ca="1">IF(SUMIF(Pharmaceuticals!$C:$C,$B312,Pharmaceuticals!AH:AH)+SUMIF('Health Products &amp; Equipment'!$C:$C,$B312,'Health Products &amp; Equipment'!AH:AH)+SUMIF('Other Pharma &amp; Health Products'!$C:$C,$B312,'Other Pharma &amp; Health Products'!AH:AH)+SUMIF('PSM Costs'!$C:$C,$B312,'PSM Costs'!AH:AH)&gt;0,SUMIF(Pharmaceuticals!$C:$C,$B312,Pharmaceuticals!AH:AH)+SUMIF('Health Products &amp; Equipment'!$C:$C,$B312,'Health Products &amp; Equipment'!AH:AH)+SUMIF('Other Pharma &amp; Health Products'!$C:$C,$B312,'Other Pharma &amp; Health Products'!AH:AH)+SUMIF('PSM Costs'!$C:$C,$B312,'PSM Costs'!AH:AH),"")</f>
        <v/>
      </c>
      <c r="I312" s="182" t="str">
        <f t="shared" ca="1" si="26"/>
        <v/>
      </c>
      <c r="J312" s="123" t="str">
        <f ca="1">IF(SUMIF(Pharmaceuticals!$C:$C,$B312,Pharmaceuticals!AT:AT)+SUMIF('Health Products &amp; Equipment'!$C:$C,$B312,'Health Products &amp; Equipment'!AT:AT)+SUMIF('Other Pharma &amp; Health Products'!$C:$C,$B312,'Other Pharma &amp; Health Products'!AT:AT)+SUMIF('PSM Costs'!$C:$C,$B312,'PSM Costs'!AT:AT)&gt;0,SUMIF(Pharmaceuticals!$C:$C,$B312,Pharmaceuticals!AT:AT)+SUMIF('Health Products &amp; Equipment'!$C:$C,$B312,'Health Products &amp; Equipment'!AT:AT)+SUMIF('Other Pharma &amp; Health Products'!$C:$C,$B312,'Other Pharma &amp; Health Products'!AT:AT)+SUMIF('PSM Costs'!$C:$C,$B312,'PSM Costs'!AT:AT),"")</f>
        <v/>
      </c>
      <c r="K312" s="123" t="str">
        <f ca="1">IF(SUMIF(Pharmaceuticals!$C:$C,$B312,Pharmaceuticals!AU:AU)+SUMIF('Health Products &amp; Equipment'!$C:$C,$B312,'Health Products &amp; Equipment'!AU:AU)+SUMIF('Other Pharma &amp; Health Products'!$C:$C,$B312,'Other Pharma &amp; Health Products'!AU:AU)+SUMIF('PSM Costs'!$C:$C,$B312,'PSM Costs'!AU:AU)&gt;0,SUMIF(Pharmaceuticals!$C:$C,$B312,Pharmaceuticals!AU:AU)+SUMIF('Health Products &amp; Equipment'!$C:$C,$B312,'Health Products &amp; Equipment'!AU:AU)+SUMIF('Other Pharma &amp; Health Products'!$C:$C,$B312,'Other Pharma &amp; Health Products'!AU:AU)+SUMIF('PSM Costs'!$C:$C,$B312,'PSM Costs'!AU:AU),"")</f>
        <v/>
      </c>
      <c r="L312" s="181" t="str">
        <f t="shared" ca="1" si="27"/>
        <v/>
      </c>
      <c r="M312" s="176" t="str">
        <f ca="1">IF(SUMIF(Pharmaceuticals!$C:$C,$B312,Pharmaceuticals!BG:BG)+SUMIF('Health Products &amp; Equipment'!$C:$C,$B312,'Health Products &amp; Equipment'!BG:BG)+SUMIF('Other Pharma &amp; Health Products'!$C:$C,$B312,'Other Pharma &amp; Health Products'!BG:BG)+SUMIF('PSM Costs'!$C:$C,$B312,'PSM Costs'!BG:BG)&gt;0,SUMIF(Pharmaceuticals!$C:$C,$B312,Pharmaceuticals!BG:BG)+SUMIF('Health Products &amp; Equipment'!$C:$C,$B312,'Health Products &amp; Equipment'!BG:BG)+SUMIF('Other Pharma &amp; Health Products'!$C:$C,$B312,'Other Pharma &amp; Health Products'!BG:BG)+SUMIF('PSM Costs'!$C:$C,$B312,'PSM Costs'!BG:BG),"")</f>
        <v/>
      </c>
      <c r="N312" s="176" t="str">
        <f ca="1">IF(SUMIF(Pharmaceuticals!$C:$C,$B312,Pharmaceuticals!BH:BH)+SUMIF('Health Products &amp; Equipment'!$C:$C,$B312,'Health Products &amp; Equipment'!BH:BH)+SUMIF('Other Pharma &amp; Health Products'!$C:$C,$B312,'Other Pharma &amp; Health Products'!BH:BH)+SUMIF('PSM Costs'!$C:$C,$B312,'PSM Costs'!BH:BH)&gt;0,SUMIF(Pharmaceuticals!$C:$C,$B312,Pharmaceuticals!BH:BH)+SUMIF('Health Products &amp; Equipment'!$C:$C,$B312,'Health Products &amp; Equipment'!BH:BH)+SUMIF('Other Pharma &amp; Health Products'!$C:$C,$B312,'Other Pharma &amp; Health Products'!BH:BH)+SUMIF('PSM Costs'!$C:$C,$B312,'PSM Costs'!BH:BH),"")</f>
        <v/>
      </c>
      <c r="O312" s="182" t="str">
        <f t="shared" ca="1" si="28"/>
        <v/>
      </c>
      <c r="P312" s="123" t="str">
        <f ca="1">IF(SUMIF(Pharmaceuticals!$C:$C,$B312,Pharmaceuticals!BT:BT)+SUMIF('Health Products &amp; Equipment'!$C:$C,$B312,'Health Products &amp; Equipment'!BT:BT)+SUMIF('Other Pharma &amp; Health Products'!$C:$C,$B312,'Other Pharma &amp; Health Products'!BT:BT)+SUMIF('PSM Costs'!$C:$C,$B312,'PSM Costs'!BT:BT)&gt;0,SUMIF(Pharmaceuticals!$C:$C,$B312,Pharmaceuticals!BT:BT)+SUMIF('Health Products &amp; Equipment'!$C:$C,$B312,'Health Products &amp; Equipment'!BT:BT)+SUMIF('Other Pharma &amp; Health Products'!$C:$C,$B312,'Other Pharma &amp; Health Products'!BT:BT)+SUMIF('PSM Costs'!$C:$C,$B312,'PSM Costs'!BT:BT),"")</f>
        <v/>
      </c>
      <c r="Q312" s="123" t="str">
        <f ca="1">IF(SUMIF(Pharmaceuticals!$C:$C,$B312,Pharmaceuticals!BU:BU)+SUMIF('Health Products &amp; Equipment'!$C:$C,$B312,'Health Products &amp; Equipment'!BU:BU)+SUMIF('Other Pharma &amp; Health Products'!$C:$C,$B312,'Other Pharma &amp; Health Products'!BU:BU)+SUMIF('PSM Costs'!$C:$C,$B312,'PSM Costs'!BU:BU)&gt;0,SUMIF(Pharmaceuticals!$C:$C,$B312,Pharmaceuticals!BU:BU)+SUMIF('Health Products &amp; Equipment'!$C:$C,$B312,'Health Products &amp; Equipment'!BU:BU)+SUMIF('Other Pharma &amp; Health Products'!$C:$C,$B312,'Other Pharma &amp; Health Products'!BU:BU)+SUMIF('PSM Costs'!$C:$C,$B312,'PSM Costs'!BU:BU),"")</f>
        <v/>
      </c>
      <c r="R312" s="176" t="str">
        <f t="shared" ca="1" si="29"/>
        <v/>
      </c>
    </row>
    <row r="313" spans="1:18" x14ac:dyDescent="0.2">
      <c r="C313" s="117"/>
      <c r="D313" s="117"/>
      <c r="E313" s="117" t="str">
        <f ca="1">Translations!A174</f>
        <v>Total</v>
      </c>
      <c r="F313" s="184"/>
      <c r="G313" s="185"/>
      <c r="H313" s="186">
        <f ca="1">IF(SUM(H8:H312)&gt;0,SUM(H8:H312),"")</f>
        <v>1361229.6619399996</v>
      </c>
      <c r="I313" s="184"/>
      <c r="J313" s="185"/>
      <c r="K313" s="186">
        <f ca="1">IF(SUM(K8:K312)&gt;0,SUM(K8:K312),"")</f>
        <v>1354198.3088</v>
      </c>
      <c r="L313" s="184"/>
      <c r="M313" s="185"/>
      <c r="N313" s="186">
        <f ca="1">IF(SUM(N8:N312)&gt;0,SUM(N8:N312),"")</f>
        <v>1304672.6135000002</v>
      </c>
      <c r="O313" s="184"/>
      <c r="P313" s="185"/>
      <c r="Q313" s="186" t="str">
        <f ca="1">IF(SUM(Q8:Q312)&gt;0,SUM(Q8:Q312),"")</f>
        <v/>
      </c>
      <c r="R313" s="183">
        <f ca="1">IF(SUM(R8:R312)&gt;0,SUM(R8:R312),"")</f>
        <v>4020100.5842400007</v>
      </c>
    </row>
  </sheetData>
  <sheetProtection algorithmName="SHA-512" hashValue="DzTzT7BCkhLzJcyx2QRx70Y2Xg+FnuAjaSCe92++dW05UVT/wu0GtXsI+eD5u9KEjRhYfRTokVrfSPQr9fB5dw==" saltValue="kv25/VOCObeRMeX1CnEtjQ==" spinCount="100000" sheet="1" objects="1" scenarios="1" formatColumns="0" formatRows="0"/>
  <mergeCells count="4">
    <mergeCell ref="C6:C7"/>
    <mergeCell ref="D6:D7"/>
    <mergeCell ref="E6:E7"/>
    <mergeCell ref="R6:R7"/>
  </mergeCells>
  <conditionalFormatting sqref="C8:E107">
    <cfRule type="expression" dxfId="3" priority="2">
      <formula>INDIRECT(ADDRESS(ROW(),COLUMN()))=INDIRECT(ADDRESS(ROW()-1,COLUMN()))</formula>
    </cfRule>
  </conditionalFormatting>
  <conditionalFormatting sqref="C108:E312">
    <cfRule type="expression" dxfId="2" priority="1">
      <formula>INDIRECT(ADDRESS(ROW(),COLUMN()))=INDIRECT(ADDRESS(ROW()-1,COLUMN()))</formula>
    </cfRule>
  </conditionalFormatting>
  <pageMargins left="0.31496062992125984" right="0.31496062992125984" top="0.35433070866141736" bottom="0.35433070866141736" header="0.11811023622047245" footer="0.11811023622047245"/>
  <pageSetup paperSize="8" scale="80" fitToHeight="0" orientation="landscape"/>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K551"/>
  <sheetViews>
    <sheetView workbookViewId="0">
      <selection activeCell="E4" sqref="E4"/>
    </sheetView>
  </sheetViews>
  <sheetFormatPr defaultColWidth="9" defaultRowHeight="12.75" x14ac:dyDescent="0.2"/>
  <cols>
    <col min="1" max="1" width="6.75" style="5" customWidth="1"/>
    <col min="2" max="2" width="16.75" style="5" customWidth="1"/>
    <col min="3" max="3" width="11.25" style="5" bestFit="1" customWidth="1"/>
    <col min="4" max="4" width="10.5" style="5" bestFit="1" customWidth="1"/>
    <col min="5" max="5" width="5.75" style="5" bestFit="1" customWidth="1"/>
    <col min="6" max="6" width="10.5" style="5" bestFit="1" customWidth="1"/>
    <col min="7" max="7" width="9.75" style="5" bestFit="1" customWidth="1"/>
    <col min="8" max="8" width="10.5" style="5" bestFit="1" customWidth="1"/>
    <col min="9" max="9" width="11.25" style="5" customWidth="1"/>
    <col min="10" max="11" width="12.25" style="5" bestFit="1" customWidth="1"/>
    <col min="12" max="16384" width="9" style="5"/>
  </cols>
  <sheetData>
    <row r="1" spans="1:11" x14ac:dyDescent="0.2">
      <c r="A1" s="107" t="s">
        <v>3485</v>
      </c>
      <c r="B1" s="107"/>
    </row>
    <row r="2" spans="1:11" s="104" customFormat="1" x14ac:dyDescent="0.2">
      <c r="A2" s="164" t="s">
        <v>2475</v>
      </c>
      <c r="B2" s="164">
        <f ca="1">COUNT(A4:A250)</f>
        <v>1</v>
      </c>
      <c r="C2" s="104" t="s">
        <v>3486</v>
      </c>
      <c r="D2" s="104">
        <f ca="1">COUNT(C4:C250)</f>
        <v>4</v>
      </c>
      <c r="E2" s="165" t="s">
        <v>3487</v>
      </c>
      <c r="F2" s="165">
        <f ca="1">COUNT(E4:E250)</f>
        <v>1</v>
      </c>
      <c r="G2" s="104" t="s">
        <v>2477</v>
      </c>
      <c r="H2" s="104">
        <f ca="1">COUNT(G4:G330)</f>
        <v>6</v>
      </c>
      <c r="I2" s="166" t="s">
        <v>2464</v>
      </c>
      <c r="J2" s="166" t="s">
        <v>3484</v>
      </c>
      <c r="K2" s="166" t="s">
        <v>3483</v>
      </c>
    </row>
    <row r="3" spans="1:11" x14ac:dyDescent="0.2">
      <c r="A3" s="124">
        <v>0</v>
      </c>
      <c r="B3" s="124"/>
      <c r="C3" s="5">
        <v>0</v>
      </c>
      <c r="E3" s="5">
        <v>0</v>
      </c>
      <c r="G3" s="5">
        <v>0</v>
      </c>
    </row>
    <row r="4" spans="1:11" x14ac:dyDescent="0.2">
      <c r="A4" s="125">
        <f ca="1">IFERROR(A3+MATCH(1,OFFSET(Pharmaceuticals!$CB$1,A3,0,500,1),0),"")</f>
        <v>2</v>
      </c>
      <c r="B4" s="125" t="str">
        <f t="shared" ref="B4:B35" ca="1" si="0">IFERROR(INDIRECT(ADDRESS(A4,2,1,1,"Pharmaceuticals")),"")</f>
        <v>14-79--4.1---1</v>
      </c>
      <c r="C4" s="125">
        <f ca="1">IFERROR(C3+MATCH(1,OFFSET('Health Products &amp; Equipment'!$CB$1,C3,0,500,1),0),"")</f>
        <v>2</v>
      </c>
      <c r="D4" s="125" t="str">
        <f t="shared" ref="D4:D35" ca="1" si="1">IFERROR(INDIRECT(ADDRESS(C4,2,1,1,"Health Products &amp; Equipment")),"")</f>
        <v>175-218--5.4---1</v>
      </c>
      <c r="E4" s="125">
        <f ca="1">IFERROR(E3+MATCH(1,OFFSET('Other Pharma &amp; Health Products'!$CB$1,E3,0,500,1),0),"")</f>
        <v>2</v>
      </c>
      <c r="F4" s="125" t="str">
        <f t="shared" ref="F4:F35" ca="1" si="2">IFERROR(INDIRECT(ADDRESS(E4,2,1,1,"Other Pharma &amp; Health Products")),"")</f>
        <v>14-82--4.5---1</v>
      </c>
      <c r="G4" s="125">
        <f ca="1">IFERROR(G3+MATCH(1,OFFSET('PSM Costs'!$CB$1,G3,0,500,1),0),"")</f>
        <v>2</v>
      </c>
      <c r="H4" s="125" t="str">
        <f t="shared" ref="H4:H35" ca="1" si="3">IFERROR(INDIRECT(ADDRESS(G4,2,1,1,"PSM Costs")),"")</f>
        <v>14-79--7.2---1</v>
      </c>
      <c r="I4" s="167">
        <f t="shared" ref="I4:I67" ca="1" si="4">IF(K4&lt;&gt;"",RANK(K4,K:K,1),"")</f>
        <v>5</v>
      </c>
      <c r="J4" s="5" t="str">
        <f ca="1">IF(ROW()&lt;4+B$2,B4,IF(ROW()&lt;4+B$2+D$2,INDIRECT(ADDRESS(ROW()-B$2,4)),IF(ROW()&lt;4+B$2+D$2+F$2,INDIRECT(ADDRESS(ROW()-B$2-D$2,6)),IF(ROW()&lt;4+B$2+D$2+F$2+H$2,INDIRECT(ADDRESS(ROW()-B$2-D$2-F$2,8)),""))))</f>
        <v>14-79--4.1---1</v>
      </c>
      <c r="K4" s="167">
        <f ca="1">IF(J4&lt;&gt;"",IFERROR(LEFT(J4,FIND("-",J4)-1)*1000000,LEFT(SUBSTITUTE(J4,".",","),FIND("-",J4)-1)*10000000)+MID(J4,FIND("-",J4)+1,FIND("--",J4)-FIND("-",J4)-1)*1000+IFERROR(MID(J4,FIND("--",J4)+2,FIND("---",J4)-FIND("--",J4)-2)*100,MID(SUBSTITUTE(J4,".",","),FIND("--",J4)+2,FIND("---",J4)-FIND("--",J4)-2)*100)+RIGHT(J4,1),"")</f>
        <v>14079411</v>
      </c>
    </row>
    <row r="5" spans="1:11" x14ac:dyDescent="0.2">
      <c r="A5" s="125" t="str">
        <f ca="1">IFERROR(A4+MATCH(1,OFFSET(Pharmaceuticals!$CB$1,A4,0,500,1),0),"")</f>
        <v/>
      </c>
      <c r="B5" s="125" t="str">
        <f t="shared" ca="1" si="0"/>
        <v/>
      </c>
      <c r="C5" s="125">
        <f ca="1">IFERROR(C4+MATCH(1,OFFSET('Health Products &amp; Equipment'!$CB$1,C4,0,500,1),0),"")</f>
        <v>5</v>
      </c>
      <c r="D5" s="125" t="str">
        <f t="shared" ca="1" si="1"/>
        <v>7-34--5.2---1</v>
      </c>
      <c r="E5" s="125" t="str">
        <f ca="1">IFERROR(E4+MATCH(1,OFFSET('Other Pharma &amp; Health Products'!$CB$1,E4,0,500,1),0),"")</f>
        <v/>
      </c>
      <c r="F5" s="125" t="str">
        <f t="shared" ca="1" si="2"/>
        <v/>
      </c>
      <c r="G5" s="125">
        <f ca="1">IFERROR(G4+MATCH(1,OFFSET('PSM Costs'!$CB$1,G4,0,500,1),0),"")</f>
        <v>3</v>
      </c>
      <c r="H5" s="125" t="str">
        <f t="shared" ca="1" si="3"/>
        <v>175-218--7.2---1</v>
      </c>
      <c r="I5" s="167">
        <f t="shared" ca="1" si="4"/>
        <v>11</v>
      </c>
      <c r="J5" s="5" t="str">
        <f t="shared" ref="J5:J68" ca="1" si="5">IF(ROW()&lt;4+B$2,B5,IF(ROW()&lt;4+B$2+D$2,INDIRECT(ADDRESS(ROW()-B$2,4)),IF(ROW()&lt;4+B$2+D$2+F$2,INDIRECT(ADDRESS(ROW()-B$2-D$2,6)),IF(ROW()&lt;4+B$2+D$2+F$2+H$2,INDIRECT(ADDRESS(ROW()-B$2-D$2-F$2,8)),""))))</f>
        <v>175-218--5.4---1</v>
      </c>
      <c r="K5" s="167">
        <f t="shared" ref="K5:K68" ca="1" si="6">IF(J5&lt;&gt;"",IFERROR(LEFT(J5,FIND("-",J5)-1)*1000000,LEFT(SUBSTITUTE(J5,".",","),FIND("-",J5)-1)*10000000)+MID(J5,FIND("-",J5)+1,FIND("--",J5)-FIND("-",J5)-1)*1000+IFERROR(MID(J5,FIND("--",J5)+2,FIND("---",J5)-FIND("--",J5)-2)*100,MID(SUBSTITUTE(J5,".",","),FIND("--",J5)+2,FIND("---",J5)-FIND("--",J5)-2)*100)+RIGHT(J5,1),"")</f>
        <v>175218541</v>
      </c>
    </row>
    <row r="6" spans="1:11" x14ac:dyDescent="0.2">
      <c r="A6" s="125" t="str">
        <f ca="1">IFERROR(A5+MATCH(1,OFFSET(Pharmaceuticals!$CB$1,A5,0,500,1),0),"")</f>
        <v/>
      </c>
      <c r="B6" s="125" t="str">
        <f t="shared" ca="1" si="0"/>
        <v/>
      </c>
      <c r="C6" s="125">
        <f ca="1">IFERROR(C5+MATCH(1,OFFSET('Health Products &amp; Equipment'!$CB$1,C5,0,500,1),0),"")</f>
        <v>6</v>
      </c>
      <c r="D6" s="125" t="str">
        <f t="shared" ca="1" si="1"/>
        <v>14-79--6.1---1</v>
      </c>
      <c r="E6" s="125" t="str">
        <f ca="1">IFERROR(E5+MATCH(1,OFFSET('Other Pharma &amp; Health Products'!$CB$1,E5,0,500,1),0),"")</f>
        <v/>
      </c>
      <c r="F6" s="125" t="str">
        <f t="shared" ca="1" si="2"/>
        <v/>
      </c>
      <c r="G6" s="125">
        <f ca="1">IFERROR(G5+MATCH(1,OFFSET('PSM Costs'!$CB$1,G5,0,500,1),0),"")</f>
        <v>5</v>
      </c>
      <c r="H6" s="125" t="str">
        <f t="shared" ca="1" si="3"/>
        <v>14-78--7.4---1</v>
      </c>
      <c r="I6" s="167">
        <f ca="1">IF(K6&lt;&gt;"",RANK(K6,K:K,1),"")</f>
        <v>1</v>
      </c>
      <c r="J6" s="5" t="str">
        <f t="shared" ca="1" si="5"/>
        <v>7-34--5.2---1</v>
      </c>
      <c r="K6" s="167">
        <f t="shared" ca="1" si="6"/>
        <v>7034521</v>
      </c>
    </row>
    <row r="7" spans="1:11" x14ac:dyDescent="0.2">
      <c r="A7" s="125" t="str">
        <f ca="1">IFERROR(A6+MATCH(1,OFFSET(Pharmaceuticals!$CB$1,A6,0,500,1),0),"")</f>
        <v/>
      </c>
      <c r="B7" s="125" t="str">
        <f t="shared" ca="1" si="0"/>
        <v/>
      </c>
      <c r="C7" s="125">
        <f ca="1">IFERROR(C6+MATCH(1,OFFSET('Health Products &amp; Equipment'!$CB$1,C6,0,500,1),0),"")</f>
        <v>8</v>
      </c>
      <c r="D7" s="125" t="str">
        <f t="shared" ca="1" si="1"/>
        <v>14-219--6.2---1</v>
      </c>
      <c r="E7" s="125" t="str">
        <f ca="1">IFERROR(E6+MATCH(1,OFFSET('Other Pharma &amp; Health Products'!$CB$1,E6,0,500,1),0),"")</f>
        <v/>
      </c>
      <c r="F7" s="125" t="str">
        <f t="shared" ca="1" si="2"/>
        <v/>
      </c>
      <c r="G7" s="125">
        <f ca="1">IFERROR(G6+MATCH(1,OFFSET('PSM Costs'!$CB$1,G6,0,500,1),0),"")</f>
        <v>6</v>
      </c>
      <c r="H7" s="125" t="str">
        <f t="shared" ca="1" si="3"/>
        <v>14-78--7.6---1</v>
      </c>
      <c r="I7" s="167">
        <f t="shared" ca="1" si="4"/>
        <v>6</v>
      </c>
      <c r="J7" s="5" t="str">
        <f t="shared" ca="1" si="5"/>
        <v>14-79--6.1---1</v>
      </c>
      <c r="K7" s="167">
        <f t="shared" ca="1" si="6"/>
        <v>14079611</v>
      </c>
    </row>
    <row r="8" spans="1:11" x14ac:dyDescent="0.2">
      <c r="A8" s="125" t="str">
        <f ca="1">IFERROR(A7+MATCH(1,OFFSET(Pharmaceuticals!$CB$1,A7,0,500,1),0),"")</f>
        <v/>
      </c>
      <c r="B8" s="125" t="str">
        <f t="shared" ca="1" si="0"/>
        <v/>
      </c>
      <c r="C8" s="125" t="str">
        <f ca="1">IFERROR(C7+MATCH(1,OFFSET('Health Products &amp; Equipment'!$CB$1,C7,0,500,1),0),"")</f>
        <v/>
      </c>
      <c r="D8" s="125" t="str">
        <f t="shared" ca="1" si="1"/>
        <v/>
      </c>
      <c r="E8" s="125" t="str">
        <f ca="1">IFERROR(E7+MATCH(1,OFFSET('Other Pharma &amp; Health Products'!$CB$1,E7,0,500,1),0),"")</f>
        <v/>
      </c>
      <c r="F8" s="125" t="str">
        <f t="shared" ca="1" si="2"/>
        <v/>
      </c>
      <c r="G8" s="125">
        <f ca="1">IFERROR(G7+MATCH(1,OFFSET('PSM Costs'!$CB$1,G7,0,500,1),0),"")</f>
        <v>7</v>
      </c>
      <c r="H8" s="125" t="str">
        <f t="shared" ca="1" si="3"/>
        <v>14-79--7.5---1</v>
      </c>
      <c r="I8" s="167">
        <f t="shared" ca="1" si="4"/>
        <v>10</v>
      </c>
      <c r="J8" s="5" t="str">
        <f t="shared" ca="1" si="5"/>
        <v>14-219--6.2---1</v>
      </c>
      <c r="K8" s="167">
        <f t="shared" ca="1" si="6"/>
        <v>14219621</v>
      </c>
    </row>
    <row r="9" spans="1:11" x14ac:dyDescent="0.2">
      <c r="A9" s="125" t="str">
        <f ca="1">IFERROR(A8+MATCH(1,OFFSET(Pharmaceuticals!$CB$1,A8,0,500,1),0),"")</f>
        <v/>
      </c>
      <c r="B9" s="125" t="str">
        <f t="shared" ca="1" si="0"/>
        <v/>
      </c>
      <c r="C9" s="125" t="str">
        <f ca="1">IFERROR(C8+MATCH(1,OFFSET('Health Products &amp; Equipment'!$CB$1,C8,0,500,1),0),"")</f>
        <v/>
      </c>
      <c r="D9" s="125" t="str">
        <f t="shared" ca="1" si="1"/>
        <v/>
      </c>
      <c r="E9" s="125" t="str">
        <f ca="1">IFERROR(E8+MATCH(1,OFFSET('Other Pharma &amp; Health Products'!$CB$1,E8,0,500,1),0),"")</f>
        <v/>
      </c>
      <c r="F9" s="125" t="str">
        <f t="shared" ca="1" si="2"/>
        <v/>
      </c>
      <c r="G9" s="125">
        <f ca="1">IFERROR(G8+MATCH(1,OFFSET('PSM Costs'!$CB$1,G8,0,500,1),0),"")</f>
        <v>8</v>
      </c>
      <c r="H9" s="125" t="str">
        <f t="shared" ca="1" si="3"/>
        <v>14-78--7.7---1</v>
      </c>
      <c r="I9" s="167">
        <f t="shared" ca="1" si="4"/>
        <v>9</v>
      </c>
      <c r="J9" s="5" t="str">
        <f t="shared" ca="1" si="5"/>
        <v>14-82--4.5---1</v>
      </c>
      <c r="K9" s="167">
        <f t="shared" ca="1" si="6"/>
        <v>14082451</v>
      </c>
    </row>
    <row r="10" spans="1:11" x14ac:dyDescent="0.2">
      <c r="A10" s="125" t="str">
        <f ca="1">IFERROR(A9+MATCH(1,OFFSET(Pharmaceuticals!$CB$1,A9,0,500,1),0),"")</f>
        <v/>
      </c>
      <c r="B10" s="125" t="str">
        <f t="shared" ca="1" si="0"/>
        <v/>
      </c>
      <c r="C10" s="125" t="str">
        <f ca="1">IFERROR(C9+MATCH(1,OFFSET('Health Products &amp; Equipment'!$CB$1,C9,0,500,1),0),"")</f>
        <v/>
      </c>
      <c r="D10" s="125" t="str">
        <f t="shared" ca="1" si="1"/>
        <v/>
      </c>
      <c r="E10" s="125" t="str">
        <f ca="1">IFERROR(E9+MATCH(1,OFFSET('Other Pharma &amp; Health Products'!$CB$1,E9,0,500,1),0),"")</f>
        <v/>
      </c>
      <c r="F10" s="125" t="str">
        <f t="shared" ca="1" si="2"/>
        <v/>
      </c>
      <c r="G10" s="125" t="str">
        <f ca="1">IFERROR(G9+MATCH(1,OFFSET('PSM Costs'!$CB$1,G9,0,500,1),0),"")</f>
        <v/>
      </c>
      <c r="H10" s="125" t="str">
        <f t="shared" ca="1" si="3"/>
        <v/>
      </c>
      <c r="I10" s="167">
        <f t="shared" ca="1" si="4"/>
        <v>7</v>
      </c>
      <c r="J10" s="5" t="str">
        <f t="shared" ca="1" si="5"/>
        <v>14-79--7.2---1</v>
      </c>
      <c r="K10" s="167">
        <f t="shared" ca="1" si="6"/>
        <v>14079721</v>
      </c>
    </row>
    <row r="11" spans="1:11" x14ac:dyDescent="0.2">
      <c r="A11" s="125" t="str">
        <f ca="1">IFERROR(A10+MATCH(1,OFFSET(Pharmaceuticals!$CB$1,A10,0,500,1),0),"")</f>
        <v/>
      </c>
      <c r="B11" s="125" t="str">
        <f t="shared" ca="1" si="0"/>
        <v/>
      </c>
      <c r="C11" s="125" t="str">
        <f ca="1">IFERROR(C10+MATCH(1,OFFSET('Health Products &amp; Equipment'!$CB$1,C10,0,500,1),0),"")</f>
        <v/>
      </c>
      <c r="D11" s="125" t="str">
        <f t="shared" ca="1" si="1"/>
        <v/>
      </c>
      <c r="E11" s="125" t="str">
        <f ca="1">IFERROR(E10+MATCH(1,OFFSET('Other Pharma &amp; Health Products'!$CB$1,E10,0,500,1),0),"")</f>
        <v/>
      </c>
      <c r="F11" s="125" t="str">
        <f t="shared" ca="1" si="2"/>
        <v/>
      </c>
      <c r="G11" s="125" t="str">
        <f ca="1">IFERROR(G10+MATCH(1,OFFSET('PSM Costs'!$CB$1,G10,0,500,1),0),"")</f>
        <v/>
      </c>
      <c r="H11" s="125" t="str">
        <f t="shared" ca="1" si="3"/>
        <v/>
      </c>
      <c r="I11" s="167">
        <f t="shared" ca="1" si="4"/>
        <v>12</v>
      </c>
      <c r="J11" s="5" t="str">
        <f t="shared" ca="1" si="5"/>
        <v>175-218--7.2---1</v>
      </c>
      <c r="K11" s="167">
        <f t="shared" ca="1" si="6"/>
        <v>175218721</v>
      </c>
    </row>
    <row r="12" spans="1:11" x14ac:dyDescent="0.2">
      <c r="A12" s="125" t="str">
        <f ca="1">IFERROR(A11+MATCH(1,OFFSET(Pharmaceuticals!$CB$1,A11,0,500,1),0),"")</f>
        <v/>
      </c>
      <c r="B12" s="125" t="str">
        <f t="shared" ca="1" si="0"/>
        <v/>
      </c>
      <c r="C12" s="125" t="str">
        <f ca="1">IFERROR(C11+MATCH(1,OFFSET('Health Products &amp; Equipment'!$CB$1,C11,0,500,1),0),"")</f>
        <v/>
      </c>
      <c r="D12" s="125" t="str">
        <f t="shared" ca="1" si="1"/>
        <v/>
      </c>
      <c r="E12" s="125" t="str">
        <f ca="1">IFERROR(E11+MATCH(1,OFFSET('Other Pharma &amp; Health Products'!$CB$1,E11,0,500,1),0),"")</f>
        <v/>
      </c>
      <c r="F12" s="125" t="str">
        <f t="shared" ca="1" si="2"/>
        <v/>
      </c>
      <c r="G12" s="125" t="str">
        <f ca="1">IFERROR(G11+MATCH(1,OFFSET('PSM Costs'!$CB$1,G11,0,500,1),0),"")</f>
        <v/>
      </c>
      <c r="H12" s="125" t="str">
        <f t="shared" ca="1" si="3"/>
        <v/>
      </c>
      <c r="I12" s="167">
        <f t="shared" ca="1" si="4"/>
        <v>2</v>
      </c>
      <c r="J12" s="5" t="str">
        <f t="shared" ca="1" si="5"/>
        <v>14-78--7.4---1</v>
      </c>
      <c r="K12" s="167">
        <f t="shared" ca="1" si="6"/>
        <v>14078741</v>
      </c>
    </row>
    <row r="13" spans="1:11" x14ac:dyDescent="0.2">
      <c r="A13" s="125" t="str">
        <f ca="1">IFERROR(A12+MATCH(1,OFFSET(Pharmaceuticals!$CB$1,A12,0,500,1),0),"")</f>
        <v/>
      </c>
      <c r="B13" s="125" t="str">
        <f t="shared" ca="1" si="0"/>
        <v/>
      </c>
      <c r="C13" s="125" t="str">
        <f ca="1">IFERROR(C12+MATCH(1,OFFSET('Health Products &amp; Equipment'!$CB$1,C12,0,500,1),0),"")</f>
        <v/>
      </c>
      <c r="D13" s="125" t="str">
        <f t="shared" ca="1" si="1"/>
        <v/>
      </c>
      <c r="E13" s="125" t="str">
        <f ca="1">IFERROR(E12+MATCH(1,OFFSET('Other Pharma &amp; Health Products'!$CB$1,E12,0,500,1),0),"")</f>
        <v/>
      </c>
      <c r="F13" s="125" t="str">
        <f t="shared" ca="1" si="2"/>
        <v/>
      </c>
      <c r="G13" s="125" t="str">
        <f ca="1">IFERROR(G12+MATCH(1,OFFSET('PSM Costs'!$CB$1,G12,0,500,1),0),"")</f>
        <v/>
      </c>
      <c r="H13" s="125" t="str">
        <f t="shared" ca="1" si="3"/>
        <v/>
      </c>
      <c r="I13" s="167">
        <f t="shared" ca="1" si="4"/>
        <v>3</v>
      </c>
      <c r="J13" s="5" t="str">
        <f t="shared" ca="1" si="5"/>
        <v>14-78--7.6---1</v>
      </c>
      <c r="K13" s="167">
        <f t="shared" ca="1" si="6"/>
        <v>14078761</v>
      </c>
    </row>
    <row r="14" spans="1:11" x14ac:dyDescent="0.2">
      <c r="A14" s="125" t="str">
        <f ca="1">IFERROR(A13+MATCH(1,OFFSET(Pharmaceuticals!$CB$1,A13,0,500,1),0),"")</f>
        <v/>
      </c>
      <c r="B14" s="125" t="str">
        <f t="shared" ca="1" si="0"/>
        <v/>
      </c>
      <c r="C14" s="125" t="str">
        <f ca="1">IFERROR(C13+MATCH(1,OFFSET('Health Products &amp; Equipment'!$CB$1,C13,0,500,1),0),"")</f>
        <v/>
      </c>
      <c r="D14" s="125" t="str">
        <f t="shared" ca="1" si="1"/>
        <v/>
      </c>
      <c r="E14" s="125" t="str">
        <f ca="1">IFERROR(E13+MATCH(1,OFFSET('Other Pharma &amp; Health Products'!$CB$1,E13,0,500,1),0),"")</f>
        <v/>
      </c>
      <c r="F14" s="125" t="str">
        <f t="shared" ca="1" si="2"/>
        <v/>
      </c>
      <c r="G14" s="125" t="str">
        <f ca="1">IFERROR(G13+MATCH(1,OFFSET('PSM Costs'!$CB$1,G13,0,500,1),0),"")</f>
        <v/>
      </c>
      <c r="H14" s="125" t="str">
        <f t="shared" ca="1" si="3"/>
        <v/>
      </c>
      <c r="I14" s="167">
        <f t="shared" ca="1" si="4"/>
        <v>8</v>
      </c>
      <c r="J14" s="5" t="str">
        <f t="shared" ca="1" si="5"/>
        <v>14-79--7.5---1</v>
      </c>
      <c r="K14" s="167">
        <f t="shared" ca="1" si="6"/>
        <v>14079751</v>
      </c>
    </row>
    <row r="15" spans="1:11" x14ac:dyDescent="0.2">
      <c r="A15" s="125" t="str">
        <f ca="1">IFERROR(A14+MATCH(1,OFFSET(Pharmaceuticals!$CB$1,A14,0,500,1),0),"")</f>
        <v/>
      </c>
      <c r="B15" s="125" t="str">
        <f t="shared" ca="1" si="0"/>
        <v/>
      </c>
      <c r="C15" s="125" t="str">
        <f ca="1">IFERROR(C14+MATCH(1,OFFSET('Health Products &amp; Equipment'!$CB$1,C14,0,500,1),0),"")</f>
        <v/>
      </c>
      <c r="D15" s="125" t="str">
        <f t="shared" ca="1" si="1"/>
        <v/>
      </c>
      <c r="E15" s="125" t="str">
        <f ca="1">IFERROR(E14+MATCH(1,OFFSET('Other Pharma &amp; Health Products'!$CB$1,E14,0,500,1),0),"")</f>
        <v/>
      </c>
      <c r="F15" s="125" t="str">
        <f t="shared" ca="1" si="2"/>
        <v/>
      </c>
      <c r="G15" s="125" t="str">
        <f ca="1">IFERROR(G14+MATCH(1,OFFSET('PSM Costs'!$CB$1,G14,0,500,1),0),"")</f>
        <v/>
      </c>
      <c r="H15" s="125" t="str">
        <f t="shared" ca="1" si="3"/>
        <v/>
      </c>
      <c r="I15" s="167">
        <f t="shared" ca="1" si="4"/>
        <v>4</v>
      </c>
      <c r="J15" s="5" t="str">
        <f t="shared" ca="1" si="5"/>
        <v>14-78--7.7---1</v>
      </c>
      <c r="K15" s="167">
        <f t="shared" ca="1" si="6"/>
        <v>14078771</v>
      </c>
    </row>
    <row r="16" spans="1:11" x14ac:dyDescent="0.2">
      <c r="A16" s="125" t="str">
        <f ca="1">IFERROR(A15+MATCH(1,OFFSET(Pharmaceuticals!$CB$1,A15,0,500,1),0),"")</f>
        <v/>
      </c>
      <c r="B16" s="125" t="str">
        <f t="shared" ca="1" si="0"/>
        <v/>
      </c>
      <c r="C16" s="125" t="str">
        <f ca="1">IFERROR(C15+MATCH(1,OFFSET('Health Products &amp; Equipment'!$CB$1,C15,0,500,1),0),"")</f>
        <v/>
      </c>
      <c r="D16" s="125" t="str">
        <f t="shared" ca="1" si="1"/>
        <v/>
      </c>
      <c r="E16" s="125" t="str">
        <f ca="1">IFERROR(E15+MATCH(1,OFFSET('Other Pharma &amp; Health Products'!$CB$1,E15,0,500,1),0),"")</f>
        <v/>
      </c>
      <c r="F16" s="125" t="str">
        <f t="shared" ca="1" si="2"/>
        <v/>
      </c>
      <c r="G16" s="125" t="str">
        <f ca="1">IFERROR(G15+MATCH(1,OFFSET('PSM Costs'!$CB$1,G15,0,500,1),0),"")</f>
        <v/>
      </c>
      <c r="H16" s="125" t="str">
        <f t="shared" ca="1" si="3"/>
        <v/>
      </c>
      <c r="I16" s="167" t="str">
        <f t="shared" ca="1" si="4"/>
        <v/>
      </c>
      <c r="J16" s="5" t="str">
        <f t="shared" ca="1" si="5"/>
        <v/>
      </c>
      <c r="K16" s="167" t="str">
        <f t="shared" ca="1" si="6"/>
        <v/>
      </c>
    </row>
    <row r="17" spans="1:11" x14ac:dyDescent="0.2">
      <c r="A17" s="125" t="str">
        <f ca="1">IFERROR(A16+MATCH(1,OFFSET(Pharmaceuticals!$CB$1,A16,0,500,1),0),"")</f>
        <v/>
      </c>
      <c r="B17" s="125" t="str">
        <f t="shared" ca="1" si="0"/>
        <v/>
      </c>
      <c r="C17" s="125" t="str">
        <f ca="1">IFERROR(C16+MATCH(1,OFFSET('Health Products &amp; Equipment'!$CB$1,C16,0,500,1),0),"")</f>
        <v/>
      </c>
      <c r="D17" s="125" t="str">
        <f t="shared" ca="1" si="1"/>
        <v/>
      </c>
      <c r="E17" s="125" t="str">
        <f ca="1">IFERROR(E16+MATCH(1,OFFSET('Other Pharma &amp; Health Products'!$CB$1,E16,0,500,1),0),"")</f>
        <v/>
      </c>
      <c r="F17" s="125" t="str">
        <f t="shared" ca="1" si="2"/>
        <v/>
      </c>
      <c r="G17" s="125" t="str">
        <f ca="1">IFERROR(G16+MATCH(1,OFFSET('PSM Costs'!$CB$1,G16,0,500,1),0),"")</f>
        <v/>
      </c>
      <c r="H17" s="125" t="str">
        <f t="shared" ca="1" si="3"/>
        <v/>
      </c>
      <c r="I17" s="167" t="str">
        <f t="shared" ca="1" si="4"/>
        <v/>
      </c>
      <c r="J17" s="5" t="str">
        <f t="shared" ca="1" si="5"/>
        <v/>
      </c>
      <c r="K17" s="167" t="str">
        <f t="shared" ca="1" si="6"/>
        <v/>
      </c>
    </row>
    <row r="18" spans="1:11" x14ac:dyDescent="0.2">
      <c r="A18" s="125" t="str">
        <f ca="1">IFERROR(A17+MATCH(1,OFFSET(Pharmaceuticals!$CB$1,A17,0,500,1),0),"")</f>
        <v/>
      </c>
      <c r="B18" s="125" t="str">
        <f t="shared" ca="1" si="0"/>
        <v/>
      </c>
      <c r="C18" s="125" t="str">
        <f ca="1">IFERROR(C17+MATCH(1,OFFSET('Health Products &amp; Equipment'!$CB$1,C17,0,500,1),0),"")</f>
        <v/>
      </c>
      <c r="D18" s="125" t="str">
        <f t="shared" ca="1" si="1"/>
        <v/>
      </c>
      <c r="E18" s="125" t="str">
        <f ca="1">IFERROR(E17+MATCH(1,OFFSET('Other Pharma &amp; Health Products'!$CB$1,E17,0,500,1),0),"")</f>
        <v/>
      </c>
      <c r="F18" s="125" t="str">
        <f t="shared" ca="1" si="2"/>
        <v/>
      </c>
      <c r="G18" s="125" t="str">
        <f ca="1">IFERROR(G17+MATCH(1,OFFSET('PSM Costs'!$CB$1,G17,0,500,1),0),"")</f>
        <v/>
      </c>
      <c r="H18" s="125" t="str">
        <f t="shared" ca="1" si="3"/>
        <v/>
      </c>
      <c r="I18" s="167" t="str">
        <f t="shared" ca="1" si="4"/>
        <v/>
      </c>
      <c r="J18" s="5" t="str">
        <f t="shared" ca="1" si="5"/>
        <v/>
      </c>
      <c r="K18" s="167" t="str">
        <f t="shared" ca="1" si="6"/>
        <v/>
      </c>
    </row>
    <row r="19" spans="1:11" x14ac:dyDescent="0.2">
      <c r="A19" s="125" t="str">
        <f ca="1">IFERROR(A18+MATCH(1,OFFSET(Pharmaceuticals!$CB$1,A18,0,500,1),0),"")</f>
        <v/>
      </c>
      <c r="B19" s="125" t="str">
        <f t="shared" ca="1" si="0"/>
        <v/>
      </c>
      <c r="C19" s="125" t="str">
        <f ca="1">IFERROR(C18+MATCH(1,OFFSET('Health Products &amp; Equipment'!$CB$1,C18,0,500,1),0),"")</f>
        <v/>
      </c>
      <c r="D19" s="125" t="str">
        <f t="shared" ca="1" si="1"/>
        <v/>
      </c>
      <c r="E19" s="125" t="str">
        <f ca="1">IFERROR(E18+MATCH(1,OFFSET('Other Pharma &amp; Health Products'!$CB$1,E18,0,500,1),0),"")</f>
        <v/>
      </c>
      <c r="F19" s="125" t="str">
        <f t="shared" ca="1" si="2"/>
        <v/>
      </c>
      <c r="G19" s="125" t="str">
        <f ca="1">IFERROR(G18+MATCH(1,OFFSET('PSM Costs'!$CB$1,G18,0,500,1),0),"")</f>
        <v/>
      </c>
      <c r="H19" s="125" t="str">
        <f t="shared" ca="1" si="3"/>
        <v/>
      </c>
      <c r="I19" s="167" t="str">
        <f t="shared" ca="1" si="4"/>
        <v/>
      </c>
      <c r="J19" s="5" t="str">
        <f t="shared" ca="1" si="5"/>
        <v/>
      </c>
      <c r="K19" s="167" t="str">
        <f t="shared" ca="1" si="6"/>
        <v/>
      </c>
    </row>
    <row r="20" spans="1:11" x14ac:dyDescent="0.2">
      <c r="A20" s="125" t="str">
        <f ca="1">IFERROR(A19+MATCH(1,OFFSET(Pharmaceuticals!$CB$1,A19,0,500,1),0),"")</f>
        <v/>
      </c>
      <c r="B20" s="125" t="str">
        <f t="shared" ca="1" si="0"/>
        <v/>
      </c>
      <c r="C20" s="125" t="str">
        <f ca="1">IFERROR(C19+MATCH(1,OFFSET('Health Products &amp; Equipment'!$CB$1,C19,0,500,1),0),"")</f>
        <v/>
      </c>
      <c r="D20" s="125" t="str">
        <f t="shared" ca="1" si="1"/>
        <v/>
      </c>
      <c r="E20" s="125" t="str">
        <f ca="1">IFERROR(E19+MATCH(1,OFFSET('Other Pharma &amp; Health Products'!$CB$1,E19,0,500,1),0),"")</f>
        <v/>
      </c>
      <c r="F20" s="125" t="str">
        <f t="shared" ca="1" si="2"/>
        <v/>
      </c>
      <c r="G20" s="125" t="str">
        <f ca="1">IFERROR(G19+MATCH(1,OFFSET('PSM Costs'!$CB$1,G19,0,500,1),0),"")</f>
        <v/>
      </c>
      <c r="H20" s="125" t="str">
        <f t="shared" ca="1" si="3"/>
        <v/>
      </c>
      <c r="I20" s="167" t="str">
        <f t="shared" ca="1" si="4"/>
        <v/>
      </c>
      <c r="J20" s="5" t="str">
        <f t="shared" ca="1" si="5"/>
        <v/>
      </c>
      <c r="K20" s="167" t="str">
        <f t="shared" ca="1" si="6"/>
        <v/>
      </c>
    </row>
    <row r="21" spans="1:11" x14ac:dyDescent="0.2">
      <c r="A21" s="125" t="str">
        <f ca="1">IFERROR(A20+MATCH(1,OFFSET(Pharmaceuticals!$CB$1,A20,0,500,1),0),"")</f>
        <v/>
      </c>
      <c r="B21" s="125" t="str">
        <f t="shared" ca="1" si="0"/>
        <v/>
      </c>
      <c r="C21" s="125" t="str">
        <f ca="1">IFERROR(C20+MATCH(1,OFFSET('Health Products &amp; Equipment'!$CB$1,C20,0,500,1),0),"")</f>
        <v/>
      </c>
      <c r="D21" s="125" t="str">
        <f t="shared" ca="1" si="1"/>
        <v/>
      </c>
      <c r="E21" s="125" t="str">
        <f ca="1">IFERROR(E20+MATCH(1,OFFSET('Other Pharma &amp; Health Products'!$CB$1,E20,0,500,1),0),"")</f>
        <v/>
      </c>
      <c r="F21" s="125" t="str">
        <f t="shared" ca="1" si="2"/>
        <v/>
      </c>
      <c r="G21" s="125" t="str">
        <f ca="1">IFERROR(G20+MATCH(1,OFFSET('PSM Costs'!$CB$1,G20,0,500,1),0),"")</f>
        <v/>
      </c>
      <c r="H21" s="125" t="str">
        <f t="shared" ca="1" si="3"/>
        <v/>
      </c>
      <c r="I21" s="167" t="str">
        <f t="shared" ca="1" si="4"/>
        <v/>
      </c>
      <c r="J21" s="5" t="str">
        <f t="shared" ca="1" si="5"/>
        <v/>
      </c>
      <c r="K21" s="167" t="str">
        <f t="shared" ca="1" si="6"/>
        <v/>
      </c>
    </row>
    <row r="22" spans="1:11" x14ac:dyDescent="0.2">
      <c r="A22" s="125" t="str">
        <f ca="1">IFERROR(A21+MATCH(1,OFFSET(Pharmaceuticals!$CB$1,A21,0,500,1),0),"")</f>
        <v/>
      </c>
      <c r="B22" s="125" t="str">
        <f t="shared" ca="1" si="0"/>
        <v/>
      </c>
      <c r="C22" s="125" t="str">
        <f ca="1">IFERROR(C21+MATCH(1,OFFSET('Health Products &amp; Equipment'!$CB$1,C21,0,500,1),0),"")</f>
        <v/>
      </c>
      <c r="D22" s="125" t="str">
        <f t="shared" ca="1" si="1"/>
        <v/>
      </c>
      <c r="E22" s="125" t="str">
        <f ca="1">IFERROR(E21+MATCH(1,OFFSET('Other Pharma &amp; Health Products'!$CB$1,E21,0,500,1),0),"")</f>
        <v/>
      </c>
      <c r="F22" s="125" t="str">
        <f t="shared" ca="1" si="2"/>
        <v/>
      </c>
      <c r="G22" s="125" t="str">
        <f ca="1">IFERROR(G21+MATCH(1,OFFSET('PSM Costs'!$CB$1,G21,0,500,1),0),"")</f>
        <v/>
      </c>
      <c r="H22" s="125" t="str">
        <f t="shared" ca="1" si="3"/>
        <v/>
      </c>
      <c r="I22" s="167" t="str">
        <f t="shared" ca="1" si="4"/>
        <v/>
      </c>
      <c r="J22" s="5" t="str">
        <f t="shared" ca="1" si="5"/>
        <v/>
      </c>
      <c r="K22" s="167" t="str">
        <f t="shared" ca="1" si="6"/>
        <v/>
      </c>
    </row>
    <row r="23" spans="1:11" x14ac:dyDescent="0.2">
      <c r="A23" s="125" t="str">
        <f ca="1">IFERROR(A22+MATCH(1,OFFSET(Pharmaceuticals!$CB$1,A22,0,500,1),0),"")</f>
        <v/>
      </c>
      <c r="B23" s="125" t="str">
        <f t="shared" ca="1" si="0"/>
        <v/>
      </c>
      <c r="C23" s="125" t="str">
        <f ca="1">IFERROR(C22+MATCH(1,OFFSET('Health Products &amp; Equipment'!$CB$1,C22,0,500,1),0),"")</f>
        <v/>
      </c>
      <c r="D23" s="125" t="str">
        <f t="shared" ca="1" si="1"/>
        <v/>
      </c>
      <c r="E23" s="125" t="str">
        <f ca="1">IFERROR(E22+MATCH(1,OFFSET('Other Pharma &amp; Health Products'!$CB$1,E22,0,500,1),0),"")</f>
        <v/>
      </c>
      <c r="F23" s="125" t="str">
        <f t="shared" ca="1" si="2"/>
        <v/>
      </c>
      <c r="G23" s="125" t="str">
        <f ca="1">IFERROR(G22+MATCH(1,OFFSET('PSM Costs'!$CB$1,G22,0,500,1),0),"")</f>
        <v/>
      </c>
      <c r="H23" s="125" t="str">
        <f t="shared" ca="1" si="3"/>
        <v/>
      </c>
      <c r="I23" s="167" t="str">
        <f t="shared" ca="1" si="4"/>
        <v/>
      </c>
      <c r="J23" s="5" t="str">
        <f t="shared" ca="1" si="5"/>
        <v/>
      </c>
      <c r="K23" s="167" t="str">
        <f t="shared" ca="1" si="6"/>
        <v/>
      </c>
    </row>
    <row r="24" spans="1:11" x14ac:dyDescent="0.2">
      <c r="A24" s="125" t="str">
        <f ca="1">IFERROR(A23+MATCH(1,OFFSET(Pharmaceuticals!$CB$1,A23,0,500,1),0),"")</f>
        <v/>
      </c>
      <c r="B24" s="125" t="str">
        <f t="shared" ca="1" si="0"/>
        <v/>
      </c>
      <c r="C24" s="125" t="str">
        <f ca="1">IFERROR(C23+MATCH(1,OFFSET('Health Products &amp; Equipment'!$CB$1,C23,0,500,1),0),"")</f>
        <v/>
      </c>
      <c r="D24" s="125" t="str">
        <f t="shared" ca="1" si="1"/>
        <v/>
      </c>
      <c r="E24" s="125" t="str">
        <f ca="1">IFERROR(E23+MATCH(1,OFFSET('Other Pharma &amp; Health Products'!$CB$1,E23,0,500,1),0),"")</f>
        <v/>
      </c>
      <c r="F24" s="125" t="str">
        <f t="shared" ca="1" si="2"/>
        <v/>
      </c>
      <c r="G24" s="125" t="str">
        <f ca="1">IFERROR(G23+MATCH(1,OFFSET('PSM Costs'!$CB$1,G23,0,500,1),0),"")</f>
        <v/>
      </c>
      <c r="H24" s="125" t="str">
        <f t="shared" ca="1" si="3"/>
        <v/>
      </c>
      <c r="I24" s="167" t="str">
        <f t="shared" ca="1" si="4"/>
        <v/>
      </c>
      <c r="J24" s="5" t="str">
        <f t="shared" ca="1" si="5"/>
        <v/>
      </c>
      <c r="K24" s="167" t="str">
        <f t="shared" ca="1" si="6"/>
        <v/>
      </c>
    </row>
    <row r="25" spans="1:11" x14ac:dyDescent="0.2">
      <c r="A25" s="125" t="str">
        <f ca="1">IFERROR(A24+MATCH(1,OFFSET(Pharmaceuticals!$CB$1,A24,0,500,1),0),"")</f>
        <v/>
      </c>
      <c r="B25" s="125" t="str">
        <f t="shared" ca="1" si="0"/>
        <v/>
      </c>
      <c r="C25" s="125" t="str">
        <f ca="1">IFERROR(C24+MATCH(1,OFFSET('Health Products &amp; Equipment'!$CB$1,C24,0,500,1),0),"")</f>
        <v/>
      </c>
      <c r="D25" s="125" t="str">
        <f t="shared" ca="1" si="1"/>
        <v/>
      </c>
      <c r="E25" s="125" t="str">
        <f ca="1">IFERROR(E24+MATCH(1,OFFSET('Other Pharma &amp; Health Products'!$CB$1,E24,0,500,1),0),"")</f>
        <v/>
      </c>
      <c r="F25" s="125" t="str">
        <f t="shared" ca="1" si="2"/>
        <v/>
      </c>
      <c r="G25" s="125" t="str">
        <f ca="1">IFERROR(G24+MATCH(1,OFFSET('PSM Costs'!$CB$1,G24,0,500,1),0),"")</f>
        <v/>
      </c>
      <c r="H25" s="125" t="str">
        <f t="shared" ca="1" si="3"/>
        <v/>
      </c>
      <c r="I25" s="167" t="str">
        <f t="shared" ca="1" si="4"/>
        <v/>
      </c>
      <c r="J25" s="5" t="str">
        <f t="shared" ca="1" si="5"/>
        <v/>
      </c>
      <c r="K25" s="167" t="str">
        <f t="shared" ca="1" si="6"/>
        <v/>
      </c>
    </row>
    <row r="26" spans="1:11" x14ac:dyDescent="0.2">
      <c r="A26" s="125" t="str">
        <f ca="1">IFERROR(A25+MATCH(1,OFFSET(Pharmaceuticals!$CB$1,A25,0,500,1),0),"")</f>
        <v/>
      </c>
      <c r="B26" s="125" t="str">
        <f t="shared" ca="1" si="0"/>
        <v/>
      </c>
      <c r="C26" s="125" t="str">
        <f ca="1">IFERROR(C25+MATCH(1,OFFSET('Health Products &amp; Equipment'!$CB$1,C25,0,500,1),0),"")</f>
        <v/>
      </c>
      <c r="D26" s="125" t="str">
        <f t="shared" ca="1" si="1"/>
        <v/>
      </c>
      <c r="E26" s="125" t="str">
        <f ca="1">IFERROR(E25+MATCH(1,OFFSET('Other Pharma &amp; Health Products'!$CB$1,E25,0,500,1),0),"")</f>
        <v/>
      </c>
      <c r="F26" s="125" t="str">
        <f t="shared" ca="1" si="2"/>
        <v/>
      </c>
      <c r="G26" s="125" t="str">
        <f ca="1">IFERROR(G25+MATCH(1,OFFSET('PSM Costs'!$CB$1,G25,0,500,1),0),"")</f>
        <v/>
      </c>
      <c r="H26" s="125" t="str">
        <f t="shared" ca="1" si="3"/>
        <v/>
      </c>
      <c r="I26" s="167" t="str">
        <f t="shared" ca="1" si="4"/>
        <v/>
      </c>
      <c r="J26" s="5" t="str">
        <f t="shared" ca="1" si="5"/>
        <v/>
      </c>
      <c r="K26" s="167" t="str">
        <f t="shared" ca="1" si="6"/>
        <v/>
      </c>
    </row>
    <row r="27" spans="1:11" x14ac:dyDescent="0.2">
      <c r="A27" s="125" t="str">
        <f ca="1">IFERROR(A26+MATCH(1,OFFSET(Pharmaceuticals!$CB$1,A26,0,500,1),0),"")</f>
        <v/>
      </c>
      <c r="B27" s="125" t="str">
        <f t="shared" ca="1" si="0"/>
        <v/>
      </c>
      <c r="C27" s="125" t="str">
        <f ca="1">IFERROR(C26+MATCH(1,OFFSET('Health Products &amp; Equipment'!$CB$1,C26,0,500,1),0),"")</f>
        <v/>
      </c>
      <c r="D27" s="125" t="str">
        <f t="shared" ca="1" si="1"/>
        <v/>
      </c>
      <c r="E27" s="125" t="str">
        <f ca="1">IFERROR(E26+MATCH(1,OFFSET('Other Pharma &amp; Health Products'!$CB$1,E26,0,500,1),0),"")</f>
        <v/>
      </c>
      <c r="F27" s="125" t="str">
        <f t="shared" ca="1" si="2"/>
        <v/>
      </c>
      <c r="G27" s="125" t="str">
        <f ca="1">IFERROR(G26+MATCH(1,OFFSET('PSM Costs'!$CB$1,G26,0,500,1),0),"")</f>
        <v/>
      </c>
      <c r="H27" s="125" t="str">
        <f t="shared" ca="1" si="3"/>
        <v/>
      </c>
      <c r="I27" s="167" t="str">
        <f t="shared" ca="1" si="4"/>
        <v/>
      </c>
      <c r="J27" s="5" t="str">
        <f t="shared" ca="1" si="5"/>
        <v/>
      </c>
      <c r="K27" s="167" t="str">
        <f t="shared" ca="1" si="6"/>
        <v/>
      </c>
    </row>
    <row r="28" spans="1:11" x14ac:dyDescent="0.2">
      <c r="A28" s="125" t="str">
        <f ca="1">IFERROR(A27+MATCH(1,OFFSET(Pharmaceuticals!$CB$1,A27,0,500,1),0),"")</f>
        <v/>
      </c>
      <c r="B28" s="125" t="str">
        <f t="shared" ca="1" si="0"/>
        <v/>
      </c>
      <c r="C28" s="125" t="str">
        <f ca="1">IFERROR(C27+MATCH(1,OFFSET('Health Products &amp; Equipment'!$CB$1,C27,0,500,1),0),"")</f>
        <v/>
      </c>
      <c r="D28" s="125" t="str">
        <f t="shared" ca="1" si="1"/>
        <v/>
      </c>
      <c r="E28" s="125" t="str">
        <f ca="1">IFERROR(E27+MATCH(1,OFFSET('Other Pharma &amp; Health Products'!$CB$1,E27,0,500,1),0),"")</f>
        <v/>
      </c>
      <c r="F28" s="125" t="str">
        <f t="shared" ca="1" si="2"/>
        <v/>
      </c>
      <c r="G28" s="125" t="str">
        <f ca="1">IFERROR(G27+MATCH(1,OFFSET('PSM Costs'!$CB$1,G27,0,500,1),0),"")</f>
        <v/>
      </c>
      <c r="H28" s="125" t="str">
        <f t="shared" ca="1" si="3"/>
        <v/>
      </c>
      <c r="I28" s="167" t="str">
        <f t="shared" ca="1" si="4"/>
        <v/>
      </c>
      <c r="J28" s="5" t="str">
        <f t="shared" ca="1" si="5"/>
        <v/>
      </c>
      <c r="K28" s="167" t="str">
        <f t="shared" ca="1" si="6"/>
        <v/>
      </c>
    </row>
    <row r="29" spans="1:11" x14ac:dyDescent="0.2">
      <c r="A29" s="125" t="str">
        <f ca="1">IFERROR(A28+MATCH(1,OFFSET(Pharmaceuticals!$CB$1,A28,0,500,1),0),"")</f>
        <v/>
      </c>
      <c r="B29" s="125" t="str">
        <f t="shared" ca="1" si="0"/>
        <v/>
      </c>
      <c r="C29" s="125" t="str">
        <f ca="1">IFERROR(C28+MATCH(1,OFFSET('Health Products &amp; Equipment'!$CB$1,C28,0,500,1),0),"")</f>
        <v/>
      </c>
      <c r="D29" s="125" t="str">
        <f t="shared" ca="1" si="1"/>
        <v/>
      </c>
      <c r="E29" s="125" t="str">
        <f ca="1">IFERROR(E28+MATCH(1,OFFSET('Other Pharma &amp; Health Products'!$CB$1,E28,0,500,1),0),"")</f>
        <v/>
      </c>
      <c r="F29" s="125" t="str">
        <f t="shared" ca="1" si="2"/>
        <v/>
      </c>
      <c r="G29" s="125" t="str">
        <f ca="1">IFERROR(G28+MATCH(1,OFFSET('PSM Costs'!$CB$1,G28,0,500,1),0),"")</f>
        <v/>
      </c>
      <c r="H29" s="125" t="str">
        <f t="shared" ca="1" si="3"/>
        <v/>
      </c>
      <c r="I29" s="167" t="str">
        <f t="shared" ca="1" si="4"/>
        <v/>
      </c>
      <c r="J29" s="5" t="str">
        <f t="shared" ca="1" si="5"/>
        <v/>
      </c>
      <c r="K29" s="167" t="str">
        <f t="shared" ca="1" si="6"/>
        <v/>
      </c>
    </row>
    <row r="30" spans="1:11" x14ac:dyDescent="0.2">
      <c r="A30" s="125" t="str">
        <f ca="1">IFERROR(A29+MATCH(1,OFFSET(Pharmaceuticals!$CB$1,A29,0,500,1),0),"")</f>
        <v/>
      </c>
      <c r="B30" s="125" t="str">
        <f t="shared" ca="1" si="0"/>
        <v/>
      </c>
      <c r="C30" s="125" t="str">
        <f ca="1">IFERROR(C29+MATCH(1,OFFSET('Health Products &amp; Equipment'!$CB$1,C29,0,500,1),0),"")</f>
        <v/>
      </c>
      <c r="D30" s="125" t="str">
        <f t="shared" ca="1" si="1"/>
        <v/>
      </c>
      <c r="E30" s="125" t="str">
        <f ca="1">IFERROR(E29+MATCH(1,OFFSET('Other Pharma &amp; Health Products'!$CB$1,E29,0,500,1),0),"")</f>
        <v/>
      </c>
      <c r="F30" s="125" t="str">
        <f t="shared" ca="1" si="2"/>
        <v/>
      </c>
      <c r="G30" s="125" t="str">
        <f ca="1">IFERROR(G29+MATCH(1,OFFSET('PSM Costs'!$CB$1,G29,0,500,1),0),"")</f>
        <v/>
      </c>
      <c r="H30" s="125" t="str">
        <f t="shared" ca="1" si="3"/>
        <v/>
      </c>
      <c r="I30" s="167" t="str">
        <f t="shared" ca="1" si="4"/>
        <v/>
      </c>
      <c r="J30" s="5" t="str">
        <f t="shared" ca="1" si="5"/>
        <v/>
      </c>
      <c r="K30" s="167" t="str">
        <f t="shared" ca="1" si="6"/>
        <v/>
      </c>
    </row>
    <row r="31" spans="1:11" x14ac:dyDescent="0.2">
      <c r="A31" s="125" t="str">
        <f ca="1">IFERROR(A30+MATCH(1,OFFSET(Pharmaceuticals!$CB$1,A30,0,500,1),0),"")</f>
        <v/>
      </c>
      <c r="B31" s="125" t="str">
        <f t="shared" ca="1" si="0"/>
        <v/>
      </c>
      <c r="C31" s="125" t="str">
        <f ca="1">IFERROR(C30+MATCH(1,OFFSET('Health Products &amp; Equipment'!$CB$1,C30,0,500,1),0),"")</f>
        <v/>
      </c>
      <c r="D31" s="125" t="str">
        <f t="shared" ca="1" si="1"/>
        <v/>
      </c>
      <c r="E31" s="125" t="str">
        <f ca="1">IFERROR(E30+MATCH(1,OFFSET('Other Pharma &amp; Health Products'!$CB$1,E30,0,500,1),0),"")</f>
        <v/>
      </c>
      <c r="F31" s="125" t="str">
        <f t="shared" ca="1" si="2"/>
        <v/>
      </c>
      <c r="G31" s="125" t="str">
        <f ca="1">IFERROR(G30+MATCH(1,OFFSET('PSM Costs'!$CB$1,G30,0,500,1),0),"")</f>
        <v/>
      </c>
      <c r="H31" s="125" t="str">
        <f t="shared" ca="1" si="3"/>
        <v/>
      </c>
      <c r="I31" s="167" t="str">
        <f t="shared" ca="1" si="4"/>
        <v/>
      </c>
      <c r="J31" s="5" t="str">
        <f t="shared" ca="1" si="5"/>
        <v/>
      </c>
      <c r="K31" s="167" t="str">
        <f t="shared" ca="1" si="6"/>
        <v/>
      </c>
    </row>
    <row r="32" spans="1:11" x14ac:dyDescent="0.2">
      <c r="A32" s="125" t="str">
        <f ca="1">IFERROR(A31+MATCH(1,OFFSET(Pharmaceuticals!$CB$1,A31,0,500,1),0),"")</f>
        <v/>
      </c>
      <c r="B32" s="125" t="str">
        <f t="shared" ca="1" si="0"/>
        <v/>
      </c>
      <c r="C32" s="125" t="str">
        <f ca="1">IFERROR(C31+MATCH(1,OFFSET('Health Products &amp; Equipment'!$CB$1,C31,0,500,1),0),"")</f>
        <v/>
      </c>
      <c r="D32" s="125" t="str">
        <f t="shared" ca="1" si="1"/>
        <v/>
      </c>
      <c r="E32" s="125" t="str">
        <f ca="1">IFERROR(E31+MATCH(1,OFFSET('Other Pharma &amp; Health Products'!$CB$1,E31,0,500,1),0),"")</f>
        <v/>
      </c>
      <c r="F32" s="125" t="str">
        <f t="shared" ca="1" si="2"/>
        <v/>
      </c>
      <c r="G32" s="125" t="str">
        <f ca="1">IFERROR(G31+MATCH(1,OFFSET('PSM Costs'!$CB$1,G31,0,500,1),0),"")</f>
        <v/>
      </c>
      <c r="H32" s="125" t="str">
        <f t="shared" ca="1" si="3"/>
        <v/>
      </c>
      <c r="I32" s="167" t="str">
        <f t="shared" ca="1" si="4"/>
        <v/>
      </c>
      <c r="J32" s="5" t="str">
        <f t="shared" ca="1" si="5"/>
        <v/>
      </c>
      <c r="K32" s="167" t="str">
        <f t="shared" ca="1" si="6"/>
        <v/>
      </c>
    </row>
    <row r="33" spans="1:11" x14ac:dyDescent="0.2">
      <c r="A33" s="125" t="str">
        <f ca="1">IFERROR(A32+MATCH(1,OFFSET(Pharmaceuticals!$CB$1,A32,0,500,1),0),"")</f>
        <v/>
      </c>
      <c r="B33" s="125" t="str">
        <f t="shared" ca="1" si="0"/>
        <v/>
      </c>
      <c r="C33" s="125" t="str">
        <f ca="1">IFERROR(C32+MATCH(1,OFFSET('Health Products &amp; Equipment'!$CB$1,C32,0,500,1),0),"")</f>
        <v/>
      </c>
      <c r="D33" s="125" t="str">
        <f t="shared" ca="1" si="1"/>
        <v/>
      </c>
      <c r="E33" s="125" t="str">
        <f ca="1">IFERROR(E32+MATCH(1,OFFSET('Other Pharma &amp; Health Products'!$CB$1,E32,0,500,1),0),"")</f>
        <v/>
      </c>
      <c r="F33" s="125" t="str">
        <f t="shared" ca="1" si="2"/>
        <v/>
      </c>
      <c r="G33" s="125" t="str">
        <f ca="1">IFERROR(G32+MATCH(1,OFFSET('PSM Costs'!$CB$1,G32,0,500,1),0),"")</f>
        <v/>
      </c>
      <c r="H33" s="125" t="str">
        <f t="shared" ca="1" si="3"/>
        <v/>
      </c>
      <c r="I33" s="167" t="str">
        <f t="shared" ca="1" si="4"/>
        <v/>
      </c>
      <c r="J33" s="5" t="str">
        <f t="shared" ca="1" si="5"/>
        <v/>
      </c>
      <c r="K33" s="167" t="str">
        <f t="shared" ca="1" si="6"/>
        <v/>
      </c>
    </row>
    <row r="34" spans="1:11" x14ac:dyDescent="0.2">
      <c r="A34" s="125" t="str">
        <f ca="1">IFERROR(A33+MATCH(1,OFFSET(Pharmaceuticals!$CB$1,A33,0,500,1),0),"")</f>
        <v/>
      </c>
      <c r="B34" s="125" t="str">
        <f t="shared" ca="1" si="0"/>
        <v/>
      </c>
      <c r="C34" s="125" t="str">
        <f ca="1">IFERROR(C33+MATCH(1,OFFSET('Health Products &amp; Equipment'!$CB$1,C33,0,500,1),0),"")</f>
        <v/>
      </c>
      <c r="D34" s="125" t="str">
        <f t="shared" ca="1" si="1"/>
        <v/>
      </c>
      <c r="E34" s="125" t="str">
        <f ca="1">IFERROR(E33+MATCH(1,OFFSET('Other Pharma &amp; Health Products'!$CB$1,E33,0,500,1),0),"")</f>
        <v/>
      </c>
      <c r="F34" s="125" t="str">
        <f t="shared" ca="1" si="2"/>
        <v/>
      </c>
      <c r="G34" s="125" t="str">
        <f ca="1">IFERROR(G33+MATCH(1,OFFSET('PSM Costs'!$CB$1,G33,0,500,1),0),"")</f>
        <v/>
      </c>
      <c r="H34" s="125" t="str">
        <f t="shared" ca="1" si="3"/>
        <v/>
      </c>
      <c r="I34" s="167" t="str">
        <f t="shared" ca="1" si="4"/>
        <v/>
      </c>
      <c r="J34" s="5" t="str">
        <f t="shared" ca="1" si="5"/>
        <v/>
      </c>
      <c r="K34" s="167" t="str">
        <f t="shared" ca="1" si="6"/>
        <v/>
      </c>
    </row>
    <row r="35" spans="1:11" x14ac:dyDescent="0.2">
      <c r="A35" s="125" t="str">
        <f ca="1">IFERROR(A34+MATCH(1,OFFSET(Pharmaceuticals!$CB$1,A34,0,500,1),0),"")</f>
        <v/>
      </c>
      <c r="B35" s="125" t="str">
        <f t="shared" ca="1" si="0"/>
        <v/>
      </c>
      <c r="C35" s="125" t="str">
        <f ca="1">IFERROR(C34+MATCH(1,OFFSET('Health Products &amp; Equipment'!$CB$1,C34,0,500,1),0),"")</f>
        <v/>
      </c>
      <c r="D35" s="125" t="str">
        <f t="shared" ca="1" si="1"/>
        <v/>
      </c>
      <c r="E35" s="125" t="str">
        <f ca="1">IFERROR(E34+MATCH(1,OFFSET('Other Pharma &amp; Health Products'!$CB$1,E34,0,500,1),0),"")</f>
        <v/>
      </c>
      <c r="F35" s="125" t="str">
        <f t="shared" ca="1" si="2"/>
        <v/>
      </c>
      <c r="G35" s="125" t="str">
        <f ca="1">IFERROR(G34+MATCH(1,OFFSET('PSM Costs'!$CB$1,G34,0,500,1),0),"")</f>
        <v/>
      </c>
      <c r="H35" s="125" t="str">
        <f t="shared" ca="1" si="3"/>
        <v/>
      </c>
      <c r="I35" s="167" t="str">
        <f t="shared" ca="1" si="4"/>
        <v/>
      </c>
      <c r="J35" s="5" t="str">
        <f t="shared" ca="1" si="5"/>
        <v/>
      </c>
      <c r="K35" s="167" t="str">
        <f t="shared" ca="1" si="6"/>
        <v/>
      </c>
    </row>
    <row r="36" spans="1:11" x14ac:dyDescent="0.2">
      <c r="A36" s="125" t="str">
        <f ca="1">IFERROR(A35+MATCH(1,OFFSET(Pharmaceuticals!$CB$1,A35,0,500,1),0),"")</f>
        <v/>
      </c>
      <c r="B36" s="125" t="str">
        <f t="shared" ref="B36:B67" ca="1" si="7">IFERROR(INDIRECT(ADDRESS(A36,2,1,1,"Pharmaceuticals")),"")</f>
        <v/>
      </c>
      <c r="C36" s="125" t="str">
        <f ca="1">IFERROR(C35+MATCH(1,OFFSET('Health Products &amp; Equipment'!$CB$1,C35,0,500,1),0),"")</f>
        <v/>
      </c>
      <c r="D36" s="125" t="str">
        <f t="shared" ref="D36:D67" ca="1" si="8">IFERROR(INDIRECT(ADDRESS(C36,2,1,1,"Health Products &amp; Equipment")),"")</f>
        <v/>
      </c>
      <c r="E36" s="125" t="str">
        <f ca="1">IFERROR(E35+MATCH(1,OFFSET('Other Pharma &amp; Health Products'!$CB$1,E35,0,500,1),0),"")</f>
        <v/>
      </c>
      <c r="F36" s="125" t="str">
        <f t="shared" ref="F36:F67" ca="1" si="9">IFERROR(INDIRECT(ADDRESS(E36,2,1,1,"Other Pharma &amp; Health Products")),"")</f>
        <v/>
      </c>
      <c r="G36" s="125" t="str">
        <f ca="1">IFERROR(G35+MATCH(1,OFFSET('PSM Costs'!$CB$1,G35,0,500,1),0),"")</f>
        <v/>
      </c>
      <c r="H36" s="125" t="str">
        <f t="shared" ref="H36:H67" ca="1" si="10">IFERROR(INDIRECT(ADDRESS(G36,2,1,1,"PSM Costs")),"")</f>
        <v/>
      </c>
      <c r="I36" s="167" t="str">
        <f t="shared" ca="1" si="4"/>
        <v/>
      </c>
      <c r="J36" s="5" t="str">
        <f t="shared" ca="1" si="5"/>
        <v/>
      </c>
      <c r="K36" s="167" t="str">
        <f t="shared" ca="1" si="6"/>
        <v/>
      </c>
    </row>
    <row r="37" spans="1:11" x14ac:dyDescent="0.2">
      <c r="A37" s="125" t="str">
        <f ca="1">IFERROR(A36+MATCH(1,OFFSET(Pharmaceuticals!$CB$1,A36,0,500,1),0),"")</f>
        <v/>
      </c>
      <c r="B37" s="125" t="str">
        <f t="shared" ca="1" si="7"/>
        <v/>
      </c>
      <c r="C37" s="125" t="str">
        <f ca="1">IFERROR(C36+MATCH(1,OFFSET('Health Products &amp; Equipment'!$CB$1,C36,0,500,1),0),"")</f>
        <v/>
      </c>
      <c r="D37" s="125" t="str">
        <f t="shared" ca="1" si="8"/>
        <v/>
      </c>
      <c r="E37" s="125" t="str">
        <f ca="1">IFERROR(E36+MATCH(1,OFFSET('Other Pharma &amp; Health Products'!$CB$1,E36,0,500,1),0),"")</f>
        <v/>
      </c>
      <c r="F37" s="125" t="str">
        <f t="shared" ca="1" si="9"/>
        <v/>
      </c>
      <c r="G37" s="125" t="str">
        <f ca="1">IFERROR(G36+MATCH(1,OFFSET('PSM Costs'!$CB$1,G36,0,500,1),0),"")</f>
        <v/>
      </c>
      <c r="H37" s="125" t="str">
        <f t="shared" ca="1" si="10"/>
        <v/>
      </c>
      <c r="I37" s="167" t="str">
        <f t="shared" ca="1" si="4"/>
        <v/>
      </c>
      <c r="J37" s="5" t="str">
        <f t="shared" ca="1" si="5"/>
        <v/>
      </c>
      <c r="K37" s="167" t="str">
        <f t="shared" ca="1" si="6"/>
        <v/>
      </c>
    </row>
    <row r="38" spans="1:11" x14ac:dyDescent="0.2">
      <c r="A38" s="125" t="str">
        <f ca="1">IFERROR(A37+MATCH(1,OFFSET(Pharmaceuticals!$CB$1,A37,0,500,1),0),"")</f>
        <v/>
      </c>
      <c r="B38" s="125" t="str">
        <f t="shared" ca="1" si="7"/>
        <v/>
      </c>
      <c r="C38" s="125" t="str">
        <f ca="1">IFERROR(C37+MATCH(1,OFFSET('Health Products &amp; Equipment'!$CB$1,C37,0,500,1),0),"")</f>
        <v/>
      </c>
      <c r="D38" s="125" t="str">
        <f t="shared" ca="1" si="8"/>
        <v/>
      </c>
      <c r="E38" s="125" t="str">
        <f ca="1">IFERROR(E37+MATCH(1,OFFSET('Other Pharma &amp; Health Products'!$CB$1,E37,0,500,1),0),"")</f>
        <v/>
      </c>
      <c r="F38" s="125" t="str">
        <f t="shared" ca="1" si="9"/>
        <v/>
      </c>
      <c r="G38" s="125" t="str">
        <f ca="1">IFERROR(G37+MATCH(1,OFFSET('PSM Costs'!$CB$1,G37,0,500,1),0),"")</f>
        <v/>
      </c>
      <c r="H38" s="125" t="str">
        <f t="shared" ca="1" si="10"/>
        <v/>
      </c>
      <c r="I38" s="167" t="str">
        <f t="shared" ca="1" si="4"/>
        <v/>
      </c>
      <c r="J38" s="5" t="str">
        <f t="shared" ca="1" si="5"/>
        <v/>
      </c>
      <c r="K38" s="167" t="str">
        <f t="shared" ca="1" si="6"/>
        <v/>
      </c>
    </row>
    <row r="39" spans="1:11" x14ac:dyDescent="0.2">
      <c r="A39" s="125" t="str">
        <f ca="1">IFERROR(A38+MATCH(1,OFFSET(Pharmaceuticals!$CB$1,A38,0,500,1),0),"")</f>
        <v/>
      </c>
      <c r="B39" s="125" t="str">
        <f t="shared" ca="1" si="7"/>
        <v/>
      </c>
      <c r="C39" s="125" t="str">
        <f ca="1">IFERROR(C38+MATCH(1,OFFSET('Health Products &amp; Equipment'!$CB$1,C38,0,500,1),0),"")</f>
        <v/>
      </c>
      <c r="D39" s="125" t="str">
        <f t="shared" ca="1" si="8"/>
        <v/>
      </c>
      <c r="E39" s="125" t="str">
        <f ca="1">IFERROR(E38+MATCH(1,OFFSET('Other Pharma &amp; Health Products'!$CB$1,E38,0,500,1),0),"")</f>
        <v/>
      </c>
      <c r="F39" s="125" t="str">
        <f t="shared" ca="1" si="9"/>
        <v/>
      </c>
      <c r="G39" s="125" t="str">
        <f ca="1">IFERROR(G38+MATCH(1,OFFSET('PSM Costs'!$CB$1,G38,0,500,1),0),"")</f>
        <v/>
      </c>
      <c r="H39" s="125" t="str">
        <f t="shared" ca="1" si="10"/>
        <v/>
      </c>
      <c r="I39" s="167" t="str">
        <f t="shared" ca="1" si="4"/>
        <v/>
      </c>
      <c r="J39" s="5" t="str">
        <f t="shared" ca="1" si="5"/>
        <v/>
      </c>
      <c r="K39" s="167" t="str">
        <f t="shared" ca="1" si="6"/>
        <v/>
      </c>
    </row>
    <row r="40" spans="1:11" x14ac:dyDescent="0.2">
      <c r="A40" s="125" t="str">
        <f ca="1">IFERROR(A39+MATCH(1,OFFSET(Pharmaceuticals!$CB$1,A39,0,500,1),0),"")</f>
        <v/>
      </c>
      <c r="B40" s="125" t="str">
        <f t="shared" ca="1" si="7"/>
        <v/>
      </c>
      <c r="C40" s="125" t="str">
        <f ca="1">IFERROR(C39+MATCH(1,OFFSET('Health Products &amp; Equipment'!$CB$1,C39,0,500,1),0),"")</f>
        <v/>
      </c>
      <c r="D40" s="125" t="str">
        <f t="shared" ca="1" si="8"/>
        <v/>
      </c>
      <c r="E40" s="125" t="str">
        <f ca="1">IFERROR(E39+MATCH(1,OFFSET('Other Pharma &amp; Health Products'!$CB$1,E39,0,500,1),0),"")</f>
        <v/>
      </c>
      <c r="F40" s="125" t="str">
        <f t="shared" ca="1" si="9"/>
        <v/>
      </c>
      <c r="G40" s="125" t="str">
        <f ca="1">IFERROR(G39+MATCH(1,OFFSET('PSM Costs'!$CB$1,G39,0,500,1),0),"")</f>
        <v/>
      </c>
      <c r="H40" s="125" t="str">
        <f t="shared" ca="1" si="10"/>
        <v/>
      </c>
      <c r="I40" s="167" t="str">
        <f t="shared" ca="1" si="4"/>
        <v/>
      </c>
      <c r="J40" s="5" t="str">
        <f t="shared" ca="1" si="5"/>
        <v/>
      </c>
      <c r="K40" s="167" t="str">
        <f t="shared" ca="1" si="6"/>
        <v/>
      </c>
    </row>
    <row r="41" spans="1:11" x14ac:dyDescent="0.2">
      <c r="A41" s="125" t="str">
        <f ca="1">IFERROR(A40+MATCH(1,OFFSET(Pharmaceuticals!$CB$1,A40,0,500,1),0),"")</f>
        <v/>
      </c>
      <c r="B41" s="125" t="str">
        <f t="shared" ca="1" si="7"/>
        <v/>
      </c>
      <c r="C41" s="125" t="str">
        <f ca="1">IFERROR(C40+MATCH(1,OFFSET('Health Products &amp; Equipment'!$CB$1,C40,0,500,1),0),"")</f>
        <v/>
      </c>
      <c r="D41" s="125" t="str">
        <f t="shared" ca="1" si="8"/>
        <v/>
      </c>
      <c r="E41" s="125" t="str">
        <f ca="1">IFERROR(E40+MATCH(1,OFFSET('Other Pharma &amp; Health Products'!$CB$1,E40,0,500,1),0),"")</f>
        <v/>
      </c>
      <c r="F41" s="125" t="str">
        <f t="shared" ca="1" si="9"/>
        <v/>
      </c>
      <c r="G41" s="125" t="str">
        <f ca="1">IFERROR(G40+MATCH(1,OFFSET('PSM Costs'!$CB$1,G40,0,500,1),0),"")</f>
        <v/>
      </c>
      <c r="H41" s="125" t="str">
        <f t="shared" ca="1" si="10"/>
        <v/>
      </c>
      <c r="I41" s="167" t="str">
        <f t="shared" ca="1" si="4"/>
        <v/>
      </c>
      <c r="J41" s="5" t="str">
        <f t="shared" ca="1" si="5"/>
        <v/>
      </c>
      <c r="K41" s="167" t="str">
        <f t="shared" ca="1" si="6"/>
        <v/>
      </c>
    </row>
    <row r="42" spans="1:11" x14ac:dyDescent="0.2">
      <c r="A42" s="125" t="str">
        <f ca="1">IFERROR(A41+MATCH(1,OFFSET(Pharmaceuticals!$CB$1,A41,0,500,1),0),"")</f>
        <v/>
      </c>
      <c r="B42" s="125" t="str">
        <f t="shared" ca="1" si="7"/>
        <v/>
      </c>
      <c r="C42" s="125" t="str">
        <f ca="1">IFERROR(C41+MATCH(1,OFFSET('Health Products &amp; Equipment'!$CB$1,C41,0,500,1),0),"")</f>
        <v/>
      </c>
      <c r="D42" s="125" t="str">
        <f t="shared" ca="1" si="8"/>
        <v/>
      </c>
      <c r="E42" s="125" t="str">
        <f ca="1">IFERROR(E41+MATCH(1,OFFSET('Other Pharma &amp; Health Products'!$CB$1,E41,0,500,1),0),"")</f>
        <v/>
      </c>
      <c r="F42" s="125" t="str">
        <f t="shared" ca="1" si="9"/>
        <v/>
      </c>
      <c r="G42" s="125" t="str">
        <f ca="1">IFERROR(G41+MATCH(1,OFFSET('PSM Costs'!$CB$1,G41,0,500,1),0),"")</f>
        <v/>
      </c>
      <c r="H42" s="125" t="str">
        <f t="shared" ca="1" si="10"/>
        <v/>
      </c>
      <c r="I42" s="167" t="str">
        <f t="shared" ca="1" si="4"/>
        <v/>
      </c>
      <c r="J42" s="5" t="str">
        <f t="shared" ca="1" si="5"/>
        <v/>
      </c>
      <c r="K42" s="167" t="str">
        <f t="shared" ca="1" si="6"/>
        <v/>
      </c>
    </row>
    <row r="43" spans="1:11" x14ac:dyDescent="0.2">
      <c r="A43" s="125" t="str">
        <f ca="1">IFERROR(A42+MATCH(1,OFFSET(Pharmaceuticals!$CB$1,A42,0,500,1),0),"")</f>
        <v/>
      </c>
      <c r="B43" s="125" t="str">
        <f t="shared" ca="1" si="7"/>
        <v/>
      </c>
      <c r="C43" s="125" t="str">
        <f ca="1">IFERROR(C42+MATCH(1,OFFSET('Health Products &amp; Equipment'!$CB$1,C42,0,500,1),0),"")</f>
        <v/>
      </c>
      <c r="D43" s="125" t="str">
        <f t="shared" ca="1" si="8"/>
        <v/>
      </c>
      <c r="E43" s="125" t="str">
        <f ca="1">IFERROR(E42+MATCH(1,OFFSET('Other Pharma &amp; Health Products'!$CB$1,E42,0,500,1),0),"")</f>
        <v/>
      </c>
      <c r="F43" s="125" t="str">
        <f t="shared" ca="1" si="9"/>
        <v/>
      </c>
      <c r="G43" s="125" t="str">
        <f ca="1">IFERROR(G42+MATCH(1,OFFSET('PSM Costs'!$CB$1,G42,0,500,1),0),"")</f>
        <v/>
      </c>
      <c r="H43" s="125" t="str">
        <f t="shared" ca="1" si="10"/>
        <v/>
      </c>
      <c r="I43" s="167" t="str">
        <f t="shared" ca="1" si="4"/>
        <v/>
      </c>
      <c r="J43" s="5" t="str">
        <f t="shared" ca="1" si="5"/>
        <v/>
      </c>
      <c r="K43" s="167" t="str">
        <f t="shared" ca="1" si="6"/>
        <v/>
      </c>
    </row>
    <row r="44" spans="1:11" x14ac:dyDescent="0.2">
      <c r="A44" s="125" t="str">
        <f ca="1">IFERROR(A43+MATCH(1,OFFSET(Pharmaceuticals!$CB$1,A43,0,500,1),0),"")</f>
        <v/>
      </c>
      <c r="B44" s="125" t="str">
        <f t="shared" ca="1" si="7"/>
        <v/>
      </c>
      <c r="C44" s="125" t="str">
        <f ca="1">IFERROR(C43+MATCH(1,OFFSET('Health Products &amp; Equipment'!$CB$1,C43,0,500,1),0),"")</f>
        <v/>
      </c>
      <c r="D44" s="125" t="str">
        <f t="shared" ca="1" si="8"/>
        <v/>
      </c>
      <c r="E44" s="125" t="str">
        <f ca="1">IFERROR(E43+MATCH(1,OFFSET('Other Pharma &amp; Health Products'!$CB$1,E43,0,500,1),0),"")</f>
        <v/>
      </c>
      <c r="F44" s="125" t="str">
        <f t="shared" ca="1" si="9"/>
        <v/>
      </c>
      <c r="G44" s="125" t="str">
        <f ca="1">IFERROR(G43+MATCH(1,OFFSET('PSM Costs'!$CB$1,G43,0,500,1),0),"")</f>
        <v/>
      </c>
      <c r="H44" s="125" t="str">
        <f t="shared" ca="1" si="10"/>
        <v/>
      </c>
      <c r="I44" s="167" t="str">
        <f t="shared" ca="1" si="4"/>
        <v/>
      </c>
      <c r="J44" s="5" t="str">
        <f t="shared" ca="1" si="5"/>
        <v/>
      </c>
      <c r="K44" s="167" t="str">
        <f t="shared" ca="1" si="6"/>
        <v/>
      </c>
    </row>
    <row r="45" spans="1:11" x14ac:dyDescent="0.2">
      <c r="A45" s="125" t="str">
        <f ca="1">IFERROR(A44+MATCH(1,OFFSET(Pharmaceuticals!$CB$1,A44,0,500,1),0),"")</f>
        <v/>
      </c>
      <c r="B45" s="125" t="str">
        <f t="shared" ca="1" si="7"/>
        <v/>
      </c>
      <c r="C45" s="125" t="str">
        <f ca="1">IFERROR(C44+MATCH(1,OFFSET('Health Products &amp; Equipment'!$CB$1,C44,0,500,1),0),"")</f>
        <v/>
      </c>
      <c r="D45" s="125" t="str">
        <f t="shared" ca="1" si="8"/>
        <v/>
      </c>
      <c r="E45" s="125" t="str">
        <f ca="1">IFERROR(E44+MATCH(1,OFFSET('Other Pharma &amp; Health Products'!$CB$1,E44,0,500,1),0),"")</f>
        <v/>
      </c>
      <c r="F45" s="125" t="str">
        <f t="shared" ca="1" si="9"/>
        <v/>
      </c>
      <c r="G45" s="125" t="str">
        <f ca="1">IFERROR(G44+MATCH(1,OFFSET('PSM Costs'!$CB$1,G44,0,500,1),0),"")</f>
        <v/>
      </c>
      <c r="H45" s="125" t="str">
        <f t="shared" ca="1" si="10"/>
        <v/>
      </c>
      <c r="I45" s="167" t="str">
        <f t="shared" ca="1" si="4"/>
        <v/>
      </c>
      <c r="J45" s="5" t="str">
        <f t="shared" ca="1" si="5"/>
        <v/>
      </c>
      <c r="K45" s="167" t="str">
        <f t="shared" ca="1" si="6"/>
        <v/>
      </c>
    </row>
    <row r="46" spans="1:11" x14ac:dyDescent="0.2">
      <c r="A46" s="125" t="str">
        <f ca="1">IFERROR(A45+MATCH(1,OFFSET(Pharmaceuticals!$CB$1,A45,0,500,1),0),"")</f>
        <v/>
      </c>
      <c r="B46" s="125" t="str">
        <f t="shared" ca="1" si="7"/>
        <v/>
      </c>
      <c r="C46" s="125" t="str">
        <f ca="1">IFERROR(C45+MATCH(1,OFFSET('Health Products &amp; Equipment'!$CB$1,C45,0,500,1),0),"")</f>
        <v/>
      </c>
      <c r="D46" s="125" t="str">
        <f t="shared" ca="1" si="8"/>
        <v/>
      </c>
      <c r="E46" s="125" t="str">
        <f ca="1">IFERROR(E45+MATCH(1,OFFSET('Other Pharma &amp; Health Products'!$CB$1,E45,0,500,1),0),"")</f>
        <v/>
      </c>
      <c r="F46" s="125" t="str">
        <f t="shared" ca="1" si="9"/>
        <v/>
      </c>
      <c r="G46" s="125" t="str">
        <f ca="1">IFERROR(G45+MATCH(1,OFFSET('PSM Costs'!$CB$1,G45,0,500,1),0),"")</f>
        <v/>
      </c>
      <c r="H46" s="125" t="str">
        <f t="shared" ca="1" si="10"/>
        <v/>
      </c>
      <c r="I46" s="167" t="str">
        <f t="shared" ca="1" si="4"/>
        <v/>
      </c>
      <c r="J46" s="5" t="str">
        <f t="shared" ca="1" si="5"/>
        <v/>
      </c>
      <c r="K46" s="167" t="str">
        <f t="shared" ca="1" si="6"/>
        <v/>
      </c>
    </row>
    <row r="47" spans="1:11" x14ac:dyDescent="0.2">
      <c r="A47" s="125" t="str">
        <f ca="1">IFERROR(A46+MATCH(1,OFFSET(Pharmaceuticals!$CB$1,A46,0,500,1),0),"")</f>
        <v/>
      </c>
      <c r="B47" s="125" t="str">
        <f t="shared" ca="1" si="7"/>
        <v/>
      </c>
      <c r="C47" s="125" t="str">
        <f ca="1">IFERROR(C46+MATCH(1,OFFSET('Health Products &amp; Equipment'!$CB$1,C46,0,500,1),0),"")</f>
        <v/>
      </c>
      <c r="D47" s="125" t="str">
        <f t="shared" ca="1" si="8"/>
        <v/>
      </c>
      <c r="E47" s="125" t="str">
        <f ca="1">IFERROR(E46+MATCH(1,OFFSET('Other Pharma &amp; Health Products'!$CB$1,E46,0,500,1),0),"")</f>
        <v/>
      </c>
      <c r="F47" s="125" t="str">
        <f t="shared" ca="1" si="9"/>
        <v/>
      </c>
      <c r="G47" s="125" t="str">
        <f ca="1">IFERROR(G46+MATCH(1,OFFSET('PSM Costs'!$CB$1,G46,0,500,1),0),"")</f>
        <v/>
      </c>
      <c r="H47" s="125" t="str">
        <f t="shared" ca="1" si="10"/>
        <v/>
      </c>
      <c r="I47" s="167" t="str">
        <f t="shared" ca="1" si="4"/>
        <v/>
      </c>
      <c r="J47" s="5" t="str">
        <f t="shared" ca="1" si="5"/>
        <v/>
      </c>
      <c r="K47" s="167" t="str">
        <f t="shared" ca="1" si="6"/>
        <v/>
      </c>
    </row>
    <row r="48" spans="1:11" x14ac:dyDescent="0.2">
      <c r="A48" s="125" t="str">
        <f ca="1">IFERROR(A47+MATCH(1,OFFSET(Pharmaceuticals!$CB$1,A47,0,500,1),0),"")</f>
        <v/>
      </c>
      <c r="B48" s="125" t="str">
        <f t="shared" ca="1" si="7"/>
        <v/>
      </c>
      <c r="C48" s="125" t="str">
        <f ca="1">IFERROR(C47+MATCH(1,OFFSET('Health Products &amp; Equipment'!$CB$1,C47,0,500,1),0),"")</f>
        <v/>
      </c>
      <c r="D48" s="125" t="str">
        <f t="shared" ca="1" si="8"/>
        <v/>
      </c>
      <c r="E48" s="125" t="str">
        <f ca="1">IFERROR(E47+MATCH(1,OFFSET('Other Pharma &amp; Health Products'!$CB$1,E47,0,500,1),0),"")</f>
        <v/>
      </c>
      <c r="F48" s="125" t="str">
        <f t="shared" ca="1" si="9"/>
        <v/>
      </c>
      <c r="G48" s="125" t="str">
        <f ca="1">IFERROR(G47+MATCH(1,OFFSET('PSM Costs'!$CB$1,G47,0,500,1),0),"")</f>
        <v/>
      </c>
      <c r="H48" s="125" t="str">
        <f t="shared" ca="1" si="10"/>
        <v/>
      </c>
      <c r="I48" s="167" t="str">
        <f t="shared" ca="1" si="4"/>
        <v/>
      </c>
      <c r="J48" s="5" t="str">
        <f t="shared" ca="1" si="5"/>
        <v/>
      </c>
      <c r="K48" s="167" t="str">
        <f t="shared" ca="1" si="6"/>
        <v/>
      </c>
    </row>
    <row r="49" spans="1:11" x14ac:dyDescent="0.2">
      <c r="A49" s="125" t="str">
        <f ca="1">IFERROR(A48+MATCH(1,OFFSET(Pharmaceuticals!$CB$1,A48,0,500,1),0),"")</f>
        <v/>
      </c>
      <c r="B49" s="125" t="str">
        <f t="shared" ca="1" si="7"/>
        <v/>
      </c>
      <c r="C49" s="125" t="str">
        <f ca="1">IFERROR(C48+MATCH(1,OFFSET('Health Products &amp; Equipment'!$CB$1,C48,0,500,1),0),"")</f>
        <v/>
      </c>
      <c r="D49" s="125" t="str">
        <f t="shared" ca="1" si="8"/>
        <v/>
      </c>
      <c r="E49" s="125" t="str">
        <f ca="1">IFERROR(E48+MATCH(1,OFFSET('Other Pharma &amp; Health Products'!$CB$1,E48,0,500,1),0),"")</f>
        <v/>
      </c>
      <c r="F49" s="125" t="str">
        <f t="shared" ca="1" si="9"/>
        <v/>
      </c>
      <c r="G49" s="125" t="str">
        <f ca="1">IFERROR(G48+MATCH(1,OFFSET('PSM Costs'!$CB$1,G48,0,500,1),0),"")</f>
        <v/>
      </c>
      <c r="H49" s="125" t="str">
        <f t="shared" ca="1" si="10"/>
        <v/>
      </c>
      <c r="I49" s="167" t="str">
        <f t="shared" ca="1" si="4"/>
        <v/>
      </c>
      <c r="J49" s="5" t="str">
        <f t="shared" ca="1" si="5"/>
        <v/>
      </c>
      <c r="K49" s="167" t="str">
        <f t="shared" ca="1" si="6"/>
        <v/>
      </c>
    </row>
    <row r="50" spans="1:11" x14ac:dyDescent="0.2">
      <c r="A50" s="125" t="str">
        <f ca="1">IFERROR(A49+MATCH(1,OFFSET(Pharmaceuticals!$CB$1,A49,0,500,1),0),"")</f>
        <v/>
      </c>
      <c r="B50" s="125" t="str">
        <f t="shared" ca="1" si="7"/>
        <v/>
      </c>
      <c r="C50" s="125" t="str">
        <f ca="1">IFERROR(C49+MATCH(1,OFFSET('Health Products &amp; Equipment'!$CB$1,C49,0,500,1),0),"")</f>
        <v/>
      </c>
      <c r="D50" s="125" t="str">
        <f t="shared" ca="1" si="8"/>
        <v/>
      </c>
      <c r="E50" s="125" t="str">
        <f ca="1">IFERROR(E49+MATCH(1,OFFSET('Other Pharma &amp; Health Products'!$CB$1,E49,0,500,1),0),"")</f>
        <v/>
      </c>
      <c r="F50" s="125" t="str">
        <f t="shared" ca="1" si="9"/>
        <v/>
      </c>
      <c r="G50" s="125" t="str">
        <f ca="1">IFERROR(G49+MATCH(1,OFFSET('PSM Costs'!$CB$1,G49,0,500,1),0),"")</f>
        <v/>
      </c>
      <c r="H50" s="125" t="str">
        <f t="shared" ca="1" si="10"/>
        <v/>
      </c>
      <c r="I50" s="167" t="str">
        <f t="shared" ca="1" si="4"/>
        <v/>
      </c>
      <c r="J50" s="5" t="str">
        <f t="shared" ca="1" si="5"/>
        <v/>
      </c>
      <c r="K50" s="167" t="str">
        <f t="shared" ca="1" si="6"/>
        <v/>
      </c>
    </row>
    <row r="51" spans="1:11" x14ac:dyDescent="0.2">
      <c r="A51" s="125" t="str">
        <f ca="1">IFERROR(A50+MATCH(1,OFFSET(Pharmaceuticals!$CB$1,A50,0,500,1),0),"")</f>
        <v/>
      </c>
      <c r="B51" s="125" t="str">
        <f t="shared" ca="1" si="7"/>
        <v/>
      </c>
      <c r="C51" s="125" t="str">
        <f ca="1">IFERROR(C50+MATCH(1,OFFSET('Health Products &amp; Equipment'!$CB$1,C50,0,500,1),0),"")</f>
        <v/>
      </c>
      <c r="D51" s="125" t="str">
        <f t="shared" ca="1" si="8"/>
        <v/>
      </c>
      <c r="E51" s="125" t="str">
        <f ca="1">IFERROR(E50+MATCH(1,OFFSET('Other Pharma &amp; Health Products'!$CB$1,E50,0,500,1),0),"")</f>
        <v/>
      </c>
      <c r="F51" s="125" t="str">
        <f t="shared" ca="1" si="9"/>
        <v/>
      </c>
      <c r="G51" s="125" t="str">
        <f ca="1">IFERROR(G50+MATCH(1,OFFSET('PSM Costs'!$CB$1,G50,0,500,1),0),"")</f>
        <v/>
      </c>
      <c r="H51" s="125" t="str">
        <f t="shared" ca="1" si="10"/>
        <v/>
      </c>
      <c r="I51" s="167" t="str">
        <f t="shared" ca="1" si="4"/>
        <v/>
      </c>
      <c r="J51" s="5" t="str">
        <f t="shared" ca="1" si="5"/>
        <v/>
      </c>
      <c r="K51" s="167" t="str">
        <f t="shared" ca="1" si="6"/>
        <v/>
      </c>
    </row>
    <row r="52" spans="1:11" x14ac:dyDescent="0.2">
      <c r="A52" s="125" t="str">
        <f ca="1">IFERROR(A51+MATCH(1,OFFSET(Pharmaceuticals!$CB$1,A51,0,500,1),0),"")</f>
        <v/>
      </c>
      <c r="B52" s="125" t="str">
        <f t="shared" ca="1" si="7"/>
        <v/>
      </c>
      <c r="C52" s="125" t="str">
        <f ca="1">IFERROR(C51+MATCH(1,OFFSET('Health Products &amp; Equipment'!$CB$1,C51,0,500,1),0),"")</f>
        <v/>
      </c>
      <c r="D52" s="125" t="str">
        <f t="shared" ca="1" si="8"/>
        <v/>
      </c>
      <c r="E52" s="125" t="str">
        <f ca="1">IFERROR(E51+MATCH(1,OFFSET('Other Pharma &amp; Health Products'!$CB$1,E51,0,500,1),0),"")</f>
        <v/>
      </c>
      <c r="F52" s="125" t="str">
        <f t="shared" ca="1" si="9"/>
        <v/>
      </c>
      <c r="G52" s="125" t="str">
        <f ca="1">IFERROR(G51+MATCH(1,OFFSET('PSM Costs'!$CB$1,G51,0,500,1),0),"")</f>
        <v/>
      </c>
      <c r="H52" s="125" t="str">
        <f t="shared" ca="1" si="10"/>
        <v/>
      </c>
      <c r="I52" s="167" t="str">
        <f t="shared" ca="1" si="4"/>
        <v/>
      </c>
      <c r="J52" s="5" t="str">
        <f t="shared" ca="1" si="5"/>
        <v/>
      </c>
      <c r="K52" s="167" t="str">
        <f t="shared" ca="1" si="6"/>
        <v/>
      </c>
    </row>
    <row r="53" spans="1:11" x14ac:dyDescent="0.2">
      <c r="A53" s="125" t="str">
        <f ca="1">IFERROR(A52+MATCH(1,OFFSET(Pharmaceuticals!$CB$1,A52,0,500,1),0),"")</f>
        <v/>
      </c>
      <c r="B53" s="125" t="str">
        <f t="shared" ca="1" si="7"/>
        <v/>
      </c>
      <c r="C53" s="125" t="str">
        <f ca="1">IFERROR(C52+MATCH(1,OFFSET('Health Products &amp; Equipment'!$CB$1,C52,0,500,1),0),"")</f>
        <v/>
      </c>
      <c r="D53" s="125" t="str">
        <f t="shared" ca="1" si="8"/>
        <v/>
      </c>
      <c r="E53" s="125" t="str">
        <f ca="1">IFERROR(E52+MATCH(1,OFFSET('Other Pharma &amp; Health Products'!$CB$1,E52,0,500,1),0),"")</f>
        <v/>
      </c>
      <c r="F53" s="125" t="str">
        <f t="shared" ca="1" si="9"/>
        <v/>
      </c>
      <c r="G53" s="125" t="str">
        <f ca="1">IFERROR(G52+MATCH(1,OFFSET('PSM Costs'!$CB$1,G52,0,500,1),0),"")</f>
        <v/>
      </c>
      <c r="H53" s="125" t="str">
        <f t="shared" ca="1" si="10"/>
        <v/>
      </c>
      <c r="I53" s="167" t="str">
        <f t="shared" ca="1" si="4"/>
        <v/>
      </c>
      <c r="J53" s="5" t="str">
        <f t="shared" ca="1" si="5"/>
        <v/>
      </c>
      <c r="K53" s="167" t="str">
        <f t="shared" ca="1" si="6"/>
        <v/>
      </c>
    </row>
    <row r="54" spans="1:11" x14ac:dyDescent="0.2">
      <c r="A54" s="125" t="str">
        <f ca="1">IFERROR(A53+MATCH(1,OFFSET(Pharmaceuticals!$CB$1,A53,0,500,1),0),"")</f>
        <v/>
      </c>
      <c r="B54" s="125" t="str">
        <f t="shared" ca="1" si="7"/>
        <v/>
      </c>
      <c r="C54" s="125" t="str">
        <f ca="1">IFERROR(C53+MATCH(1,OFFSET('Health Products &amp; Equipment'!$CB$1,C53,0,500,1),0),"")</f>
        <v/>
      </c>
      <c r="D54" s="125" t="str">
        <f t="shared" ca="1" si="8"/>
        <v/>
      </c>
      <c r="E54" s="125" t="str">
        <f ca="1">IFERROR(E53+MATCH(1,OFFSET('Other Pharma &amp; Health Products'!$CB$1,E53,0,500,1),0),"")</f>
        <v/>
      </c>
      <c r="F54" s="125" t="str">
        <f t="shared" ca="1" si="9"/>
        <v/>
      </c>
      <c r="G54" s="125" t="str">
        <f ca="1">IFERROR(G53+MATCH(1,OFFSET('PSM Costs'!$CB$1,G53,0,500,1),0),"")</f>
        <v/>
      </c>
      <c r="H54" s="125" t="str">
        <f t="shared" ca="1" si="10"/>
        <v/>
      </c>
      <c r="I54" s="167" t="str">
        <f t="shared" ca="1" si="4"/>
        <v/>
      </c>
      <c r="J54" s="5" t="str">
        <f t="shared" ca="1" si="5"/>
        <v/>
      </c>
      <c r="K54" s="167" t="str">
        <f t="shared" ca="1" si="6"/>
        <v/>
      </c>
    </row>
    <row r="55" spans="1:11" x14ac:dyDescent="0.2">
      <c r="A55" s="125" t="str">
        <f ca="1">IFERROR(A54+MATCH(1,OFFSET(Pharmaceuticals!$CB$1,A54,0,500,1),0),"")</f>
        <v/>
      </c>
      <c r="B55" s="125" t="str">
        <f t="shared" ca="1" si="7"/>
        <v/>
      </c>
      <c r="C55" s="125" t="str">
        <f ca="1">IFERROR(C54+MATCH(1,OFFSET('Health Products &amp; Equipment'!$CB$1,C54,0,500,1),0),"")</f>
        <v/>
      </c>
      <c r="D55" s="125" t="str">
        <f t="shared" ca="1" si="8"/>
        <v/>
      </c>
      <c r="E55" s="125" t="str">
        <f ca="1">IFERROR(E54+MATCH(1,OFFSET('Other Pharma &amp; Health Products'!$CB$1,E54,0,500,1),0),"")</f>
        <v/>
      </c>
      <c r="F55" s="125" t="str">
        <f t="shared" ca="1" si="9"/>
        <v/>
      </c>
      <c r="G55" s="125" t="str">
        <f ca="1">IFERROR(G54+MATCH(1,OFFSET('PSM Costs'!$CB$1,G54,0,500,1),0),"")</f>
        <v/>
      </c>
      <c r="H55" s="125" t="str">
        <f t="shared" ca="1" si="10"/>
        <v/>
      </c>
      <c r="I55" s="167" t="str">
        <f t="shared" ca="1" si="4"/>
        <v/>
      </c>
      <c r="J55" s="5" t="str">
        <f t="shared" ca="1" si="5"/>
        <v/>
      </c>
      <c r="K55" s="167" t="str">
        <f t="shared" ca="1" si="6"/>
        <v/>
      </c>
    </row>
    <row r="56" spans="1:11" x14ac:dyDescent="0.2">
      <c r="A56" s="125" t="str">
        <f ca="1">IFERROR(A55+MATCH(1,OFFSET(Pharmaceuticals!$CB$1,A55,0,500,1),0),"")</f>
        <v/>
      </c>
      <c r="B56" s="125" t="str">
        <f t="shared" ca="1" si="7"/>
        <v/>
      </c>
      <c r="C56" s="125" t="str">
        <f ca="1">IFERROR(C55+MATCH(1,OFFSET('Health Products &amp; Equipment'!$CB$1,C55,0,500,1),0),"")</f>
        <v/>
      </c>
      <c r="D56" s="125" t="str">
        <f t="shared" ca="1" si="8"/>
        <v/>
      </c>
      <c r="E56" s="125" t="str">
        <f ca="1">IFERROR(E55+MATCH(1,OFFSET('Other Pharma &amp; Health Products'!$CB$1,E55,0,500,1),0),"")</f>
        <v/>
      </c>
      <c r="F56" s="125" t="str">
        <f t="shared" ca="1" si="9"/>
        <v/>
      </c>
      <c r="G56" s="125" t="str">
        <f ca="1">IFERROR(G55+MATCH(1,OFFSET('PSM Costs'!$CB$1,G55,0,500,1),0),"")</f>
        <v/>
      </c>
      <c r="H56" s="125" t="str">
        <f t="shared" ca="1" si="10"/>
        <v/>
      </c>
      <c r="I56" s="167" t="str">
        <f t="shared" ca="1" si="4"/>
        <v/>
      </c>
      <c r="J56" s="5" t="str">
        <f t="shared" ca="1" si="5"/>
        <v/>
      </c>
      <c r="K56" s="167" t="str">
        <f t="shared" ca="1" si="6"/>
        <v/>
      </c>
    </row>
    <row r="57" spans="1:11" x14ac:dyDescent="0.2">
      <c r="A57" s="125" t="str">
        <f ca="1">IFERROR(A56+MATCH(1,OFFSET(Pharmaceuticals!$CB$1,A56,0,500,1),0),"")</f>
        <v/>
      </c>
      <c r="B57" s="125" t="str">
        <f t="shared" ca="1" si="7"/>
        <v/>
      </c>
      <c r="C57" s="125" t="str">
        <f ca="1">IFERROR(C56+MATCH(1,OFFSET('Health Products &amp; Equipment'!$CB$1,C56,0,500,1),0),"")</f>
        <v/>
      </c>
      <c r="D57" s="125" t="str">
        <f t="shared" ca="1" si="8"/>
        <v/>
      </c>
      <c r="E57" s="125" t="str">
        <f ca="1">IFERROR(E56+MATCH(1,OFFSET('Other Pharma &amp; Health Products'!$CB$1,E56,0,500,1),0),"")</f>
        <v/>
      </c>
      <c r="F57" s="125" t="str">
        <f t="shared" ca="1" si="9"/>
        <v/>
      </c>
      <c r="G57" s="125" t="str">
        <f ca="1">IFERROR(G56+MATCH(1,OFFSET('PSM Costs'!$CB$1,G56,0,500,1),0),"")</f>
        <v/>
      </c>
      <c r="H57" s="125" t="str">
        <f t="shared" ca="1" si="10"/>
        <v/>
      </c>
      <c r="I57" s="167" t="str">
        <f t="shared" ca="1" si="4"/>
        <v/>
      </c>
      <c r="J57" s="5" t="str">
        <f t="shared" ca="1" si="5"/>
        <v/>
      </c>
      <c r="K57" s="167" t="str">
        <f t="shared" ca="1" si="6"/>
        <v/>
      </c>
    </row>
    <row r="58" spans="1:11" x14ac:dyDescent="0.2">
      <c r="A58" s="125" t="str">
        <f ca="1">IFERROR(A57+MATCH(1,OFFSET(Pharmaceuticals!$CB$1,A57,0,500,1),0),"")</f>
        <v/>
      </c>
      <c r="B58" s="125" t="str">
        <f t="shared" ca="1" si="7"/>
        <v/>
      </c>
      <c r="C58" s="125" t="str">
        <f ca="1">IFERROR(C57+MATCH(1,OFFSET('Health Products &amp; Equipment'!$CB$1,C57,0,500,1),0),"")</f>
        <v/>
      </c>
      <c r="D58" s="125" t="str">
        <f t="shared" ca="1" si="8"/>
        <v/>
      </c>
      <c r="E58" s="125" t="str">
        <f ca="1">IFERROR(E57+MATCH(1,OFFSET('Other Pharma &amp; Health Products'!$CB$1,E57,0,500,1),0),"")</f>
        <v/>
      </c>
      <c r="F58" s="125" t="str">
        <f t="shared" ca="1" si="9"/>
        <v/>
      </c>
      <c r="G58" s="125" t="str">
        <f ca="1">IFERROR(G57+MATCH(1,OFFSET('PSM Costs'!$CB$1,G57,0,500,1),0),"")</f>
        <v/>
      </c>
      <c r="H58" s="125" t="str">
        <f t="shared" ca="1" si="10"/>
        <v/>
      </c>
      <c r="I58" s="167" t="str">
        <f t="shared" ca="1" si="4"/>
        <v/>
      </c>
      <c r="J58" s="5" t="str">
        <f t="shared" ca="1" si="5"/>
        <v/>
      </c>
      <c r="K58" s="167" t="str">
        <f t="shared" ca="1" si="6"/>
        <v/>
      </c>
    </row>
    <row r="59" spans="1:11" x14ac:dyDescent="0.2">
      <c r="A59" s="125" t="str">
        <f ca="1">IFERROR(A58+MATCH(1,OFFSET(Pharmaceuticals!$CB$1,A58,0,500,1),0),"")</f>
        <v/>
      </c>
      <c r="B59" s="125" t="str">
        <f t="shared" ca="1" si="7"/>
        <v/>
      </c>
      <c r="C59" s="125" t="str">
        <f ca="1">IFERROR(C58+MATCH(1,OFFSET('Health Products &amp; Equipment'!$CB$1,C58,0,500,1),0),"")</f>
        <v/>
      </c>
      <c r="D59" s="125" t="str">
        <f t="shared" ca="1" si="8"/>
        <v/>
      </c>
      <c r="E59" s="125" t="str">
        <f ca="1">IFERROR(E58+MATCH(1,OFFSET('Other Pharma &amp; Health Products'!$CB$1,E58,0,500,1),0),"")</f>
        <v/>
      </c>
      <c r="F59" s="125" t="str">
        <f t="shared" ca="1" si="9"/>
        <v/>
      </c>
      <c r="G59" s="125" t="str">
        <f ca="1">IFERROR(G58+MATCH(1,OFFSET('PSM Costs'!$CB$1,G58,0,500,1),0),"")</f>
        <v/>
      </c>
      <c r="H59" s="125" t="str">
        <f t="shared" ca="1" si="10"/>
        <v/>
      </c>
      <c r="I59" s="167" t="str">
        <f t="shared" ca="1" si="4"/>
        <v/>
      </c>
      <c r="J59" s="5" t="str">
        <f t="shared" ca="1" si="5"/>
        <v/>
      </c>
      <c r="K59" s="167" t="str">
        <f t="shared" ca="1" si="6"/>
        <v/>
      </c>
    </row>
    <row r="60" spans="1:11" x14ac:dyDescent="0.2">
      <c r="A60" s="125" t="str">
        <f ca="1">IFERROR(A59+MATCH(1,OFFSET(Pharmaceuticals!$CB$1,A59,0,500,1),0),"")</f>
        <v/>
      </c>
      <c r="B60" s="125" t="str">
        <f t="shared" ca="1" si="7"/>
        <v/>
      </c>
      <c r="C60" s="125" t="str">
        <f ca="1">IFERROR(C59+MATCH(1,OFFSET('Health Products &amp; Equipment'!$CB$1,C59,0,500,1),0),"")</f>
        <v/>
      </c>
      <c r="D60" s="125" t="str">
        <f t="shared" ca="1" si="8"/>
        <v/>
      </c>
      <c r="E60" s="125" t="str">
        <f ca="1">IFERROR(E59+MATCH(1,OFFSET('Other Pharma &amp; Health Products'!$CB$1,E59,0,500,1),0),"")</f>
        <v/>
      </c>
      <c r="F60" s="125" t="str">
        <f t="shared" ca="1" si="9"/>
        <v/>
      </c>
      <c r="G60" s="125" t="str">
        <f ca="1">IFERROR(G59+MATCH(1,OFFSET('PSM Costs'!$CB$1,G59,0,500,1),0),"")</f>
        <v/>
      </c>
      <c r="H60" s="125" t="str">
        <f t="shared" ca="1" si="10"/>
        <v/>
      </c>
      <c r="I60" s="167" t="str">
        <f t="shared" ca="1" si="4"/>
        <v/>
      </c>
      <c r="J60" s="5" t="str">
        <f t="shared" ca="1" si="5"/>
        <v/>
      </c>
      <c r="K60" s="167" t="str">
        <f t="shared" ca="1" si="6"/>
        <v/>
      </c>
    </row>
    <row r="61" spans="1:11" x14ac:dyDescent="0.2">
      <c r="A61" s="125" t="str">
        <f ca="1">IFERROR(A60+MATCH(1,OFFSET(Pharmaceuticals!$CB$1,A60,0,500,1),0),"")</f>
        <v/>
      </c>
      <c r="B61" s="125" t="str">
        <f t="shared" ca="1" si="7"/>
        <v/>
      </c>
      <c r="C61" s="125" t="str">
        <f ca="1">IFERROR(C60+MATCH(1,OFFSET('Health Products &amp; Equipment'!$CB$1,C60,0,500,1),0),"")</f>
        <v/>
      </c>
      <c r="D61" s="125" t="str">
        <f t="shared" ca="1" si="8"/>
        <v/>
      </c>
      <c r="E61" s="125" t="str">
        <f ca="1">IFERROR(E60+MATCH(1,OFFSET('Other Pharma &amp; Health Products'!$CB$1,E60,0,500,1),0),"")</f>
        <v/>
      </c>
      <c r="F61" s="125" t="str">
        <f t="shared" ca="1" si="9"/>
        <v/>
      </c>
      <c r="G61" s="125" t="str">
        <f ca="1">IFERROR(G60+MATCH(1,OFFSET('PSM Costs'!$CB$1,G60,0,500,1),0),"")</f>
        <v/>
      </c>
      <c r="H61" s="125" t="str">
        <f t="shared" ca="1" si="10"/>
        <v/>
      </c>
      <c r="I61" s="167" t="str">
        <f t="shared" ca="1" si="4"/>
        <v/>
      </c>
      <c r="J61" s="5" t="str">
        <f t="shared" ca="1" si="5"/>
        <v/>
      </c>
      <c r="K61" s="167" t="str">
        <f t="shared" ca="1" si="6"/>
        <v/>
      </c>
    </row>
    <row r="62" spans="1:11" x14ac:dyDescent="0.2">
      <c r="A62" s="125" t="str">
        <f ca="1">IFERROR(A61+MATCH(1,OFFSET(Pharmaceuticals!$CB$1,A61,0,500,1),0),"")</f>
        <v/>
      </c>
      <c r="B62" s="125" t="str">
        <f t="shared" ca="1" si="7"/>
        <v/>
      </c>
      <c r="C62" s="125" t="str">
        <f ca="1">IFERROR(C61+MATCH(1,OFFSET('Health Products &amp; Equipment'!$CB$1,C61,0,500,1),0),"")</f>
        <v/>
      </c>
      <c r="D62" s="125" t="str">
        <f t="shared" ca="1" si="8"/>
        <v/>
      </c>
      <c r="E62" s="125" t="str">
        <f ca="1">IFERROR(E61+MATCH(1,OFFSET('Other Pharma &amp; Health Products'!$CB$1,E61,0,500,1),0),"")</f>
        <v/>
      </c>
      <c r="F62" s="125" t="str">
        <f t="shared" ca="1" si="9"/>
        <v/>
      </c>
      <c r="G62" s="125" t="str">
        <f ca="1">IFERROR(G61+MATCH(1,OFFSET('PSM Costs'!$CB$1,G61,0,500,1),0),"")</f>
        <v/>
      </c>
      <c r="H62" s="125" t="str">
        <f t="shared" ca="1" si="10"/>
        <v/>
      </c>
      <c r="I62" s="167" t="str">
        <f t="shared" ca="1" si="4"/>
        <v/>
      </c>
      <c r="J62" s="5" t="str">
        <f t="shared" ca="1" si="5"/>
        <v/>
      </c>
      <c r="K62" s="167" t="str">
        <f t="shared" ca="1" si="6"/>
        <v/>
      </c>
    </row>
    <row r="63" spans="1:11" x14ac:dyDescent="0.2">
      <c r="A63" s="125" t="str">
        <f ca="1">IFERROR(A62+MATCH(1,OFFSET(Pharmaceuticals!$CB$1,A62,0,500,1),0),"")</f>
        <v/>
      </c>
      <c r="B63" s="125" t="str">
        <f t="shared" ca="1" si="7"/>
        <v/>
      </c>
      <c r="C63" s="125" t="str">
        <f ca="1">IFERROR(C62+MATCH(1,OFFSET('Health Products &amp; Equipment'!$CB$1,C62,0,500,1),0),"")</f>
        <v/>
      </c>
      <c r="D63" s="125" t="str">
        <f t="shared" ca="1" si="8"/>
        <v/>
      </c>
      <c r="E63" s="125" t="str">
        <f ca="1">IFERROR(E62+MATCH(1,OFFSET('Other Pharma &amp; Health Products'!$CB$1,E62,0,500,1),0),"")</f>
        <v/>
      </c>
      <c r="F63" s="125" t="str">
        <f t="shared" ca="1" si="9"/>
        <v/>
      </c>
      <c r="G63" s="125" t="str">
        <f ca="1">IFERROR(G62+MATCH(1,OFFSET('PSM Costs'!$CB$1,G62,0,500,1),0),"")</f>
        <v/>
      </c>
      <c r="H63" s="125" t="str">
        <f t="shared" ca="1" si="10"/>
        <v/>
      </c>
      <c r="I63" s="167" t="str">
        <f t="shared" ca="1" si="4"/>
        <v/>
      </c>
      <c r="J63" s="5" t="str">
        <f t="shared" ca="1" si="5"/>
        <v/>
      </c>
      <c r="K63" s="167" t="str">
        <f t="shared" ca="1" si="6"/>
        <v/>
      </c>
    </row>
    <row r="64" spans="1:11" x14ac:dyDescent="0.2">
      <c r="A64" s="125" t="str">
        <f ca="1">IFERROR(A63+MATCH(1,OFFSET(Pharmaceuticals!$CB$1,A63,0,500,1),0),"")</f>
        <v/>
      </c>
      <c r="B64" s="125" t="str">
        <f t="shared" ca="1" si="7"/>
        <v/>
      </c>
      <c r="C64" s="125" t="str">
        <f ca="1">IFERROR(C63+MATCH(1,OFFSET('Health Products &amp; Equipment'!$CB$1,C63,0,500,1),0),"")</f>
        <v/>
      </c>
      <c r="D64" s="125" t="str">
        <f t="shared" ca="1" si="8"/>
        <v/>
      </c>
      <c r="E64" s="125" t="str">
        <f ca="1">IFERROR(E63+MATCH(1,OFFSET('Other Pharma &amp; Health Products'!$CB$1,E63,0,500,1),0),"")</f>
        <v/>
      </c>
      <c r="F64" s="125" t="str">
        <f t="shared" ca="1" si="9"/>
        <v/>
      </c>
      <c r="G64" s="125" t="str">
        <f ca="1">IFERROR(G63+MATCH(1,OFFSET('PSM Costs'!$CB$1,G63,0,500,1),0),"")</f>
        <v/>
      </c>
      <c r="H64" s="125" t="str">
        <f t="shared" ca="1" si="10"/>
        <v/>
      </c>
      <c r="I64" s="167" t="str">
        <f t="shared" ca="1" si="4"/>
        <v/>
      </c>
      <c r="J64" s="5" t="str">
        <f t="shared" ca="1" si="5"/>
        <v/>
      </c>
      <c r="K64" s="167" t="str">
        <f t="shared" ca="1" si="6"/>
        <v/>
      </c>
    </row>
    <row r="65" spans="1:11" x14ac:dyDescent="0.2">
      <c r="A65" s="125" t="str">
        <f ca="1">IFERROR(A64+MATCH(1,OFFSET(Pharmaceuticals!$CB$1,A64,0,500,1),0),"")</f>
        <v/>
      </c>
      <c r="B65" s="125" t="str">
        <f t="shared" ca="1" si="7"/>
        <v/>
      </c>
      <c r="C65" s="125" t="str">
        <f ca="1">IFERROR(C64+MATCH(1,OFFSET('Health Products &amp; Equipment'!$CB$1,C64,0,500,1),0),"")</f>
        <v/>
      </c>
      <c r="D65" s="125" t="str">
        <f t="shared" ca="1" si="8"/>
        <v/>
      </c>
      <c r="E65" s="125" t="str">
        <f ca="1">IFERROR(E64+MATCH(1,OFFSET('Other Pharma &amp; Health Products'!$CB$1,E64,0,500,1),0),"")</f>
        <v/>
      </c>
      <c r="F65" s="125" t="str">
        <f t="shared" ca="1" si="9"/>
        <v/>
      </c>
      <c r="G65" s="125" t="str">
        <f ca="1">IFERROR(G64+MATCH(1,OFFSET('PSM Costs'!$CB$1,G64,0,500,1),0),"")</f>
        <v/>
      </c>
      <c r="H65" s="125" t="str">
        <f t="shared" ca="1" si="10"/>
        <v/>
      </c>
      <c r="I65" s="167" t="str">
        <f t="shared" ca="1" si="4"/>
        <v/>
      </c>
      <c r="J65" s="5" t="str">
        <f t="shared" ca="1" si="5"/>
        <v/>
      </c>
      <c r="K65" s="167" t="str">
        <f t="shared" ca="1" si="6"/>
        <v/>
      </c>
    </row>
    <row r="66" spans="1:11" x14ac:dyDescent="0.2">
      <c r="A66" s="125" t="str">
        <f ca="1">IFERROR(A65+MATCH(1,OFFSET(Pharmaceuticals!$CB$1,A65,0,500,1),0),"")</f>
        <v/>
      </c>
      <c r="B66" s="125" t="str">
        <f t="shared" ca="1" si="7"/>
        <v/>
      </c>
      <c r="C66" s="125" t="str">
        <f ca="1">IFERROR(C65+MATCH(1,OFFSET('Health Products &amp; Equipment'!$CB$1,C65,0,500,1),0),"")</f>
        <v/>
      </c>
      <c r="D66" s="125" t="str">
        <f t="shared" ca="1" si="8"/>
        <v/>
      </c>
      <c r="E66" s="125" t="str">
        <f ca="1">IFERROR(E65+MATCH(1,OFFSET('Other Pharma &amp; Health Products'!$CB$1,E65,0,500,1),0),"")</f>
        <v/>
      </c>
      <c r="F66" s="125" t="str">
        <f t="shared" ca="1" si="9"/>
        <v/>
      </c>
      <c r="G66" s="125" t="str">
        <f ca="1">IFERROR(G65+MATCH(1,OFFSET('PSM Costs'!$CB$1,G65,0,500,1),0),"")</f>
        <v/>
      </c>
      <c r="H66" s="125" t="str">
        <f t="shared" ca="1" si="10"/>
        <v/>
      </c>
      <c r="I66" s="167" t="str">
        <f t="shared" ca="1" si="4"/>
        <v/>
      </c>
      <c r="J66" s="5" t="str">
        <f t="shared" ca="1" si="5"/>
        <v/>
      </c>
      <c r="K66" s="167" t="str">
        <f t="shared" ca="1" si="6"/>
        <v/>
      </c>
    </row>
    <row r="67" spans="1:11" x14ac:dyDescent="0.2">
      <c r="A67" s="125" t="str">
        <f ca="1">IFERROR(A66+MATCH(1,OFFSET(Pharmaceuticals!$CB$1,A66,0,500,1),0),"")</f>
        <v/>
      </c>
      <c r="B67" s="125" t="str">
        <f t="shared" ca="1" si="7"/>
        <v/>
      </c>
      <c r="C67" s="125" t="str">
        <f ca="1">IFERROR(C66+MATCH(1,OFFSET('Health Products &amp; Equipment'!$CB$1,C66,0,500,1),0),"")</f>
        <v/>
      </c>
      <c r="D67" s="125" t="str">
        <f t="shared" ca="1" si="8"/>
        <v/>
      </c>
      <c r="E67" s="125" t="str">
        <f ca="1">IFERROR(E66+MATCH(1,OFFSET('Other Pharma &amp; Health Products'!$CB$1,E66,0,500,1),0),"")</f>
        <v/>
      </c>
      <c r="F67" s="125" t="str">
        <f t="shared" ca="1" si="9"/>
        <v/>
      </c>
      <c r="G67" s="125" t="str">
        <f ca="1">IFERROR(G66+MATCH(1,OFFSET('PSM Costs'!$CB$1,G66,0,500,1),0),"")</f>
        <v/>
      </c>
      <c r="H67" s="125" t="str">
        <f t="shared" ca="1" si="10"/>
        <v/>
      </c>
      <c r="I67" s="167" t="str">
        <f t="shared" ca="1" si="4"/>
        <v/>
      </c>
      <c r="J67" s="5" t="str">
        <f t="shared" ca="1" si="5"/>
        <v/>
      </c>
      <c r="K67" s="167" t="str">
        <f t="shared" ca="1" si="6"/>
        <v/>
      </c>
    </row>
    <row r="68" spans="1:11" x14ac:dyDescent="0.2">
      <c r="A68" s="125" t="str">
        <f ca="1">IFERROR(A67+MATCH(1,OFFSET(Pharmaceuticals!$CB$1,A67,0,500,1),0),"")</f>
        <v/>
      </c>
      <c r="B68" s="125" t="str">
        <f t="shared" ref="B68:B99" ca="1" si="11">IFERROR(INDIRECT(ADDRESS(A68,2,1,1,"Pharmaceuticals")),"")</f>
        <v/>
      </c>
      <c r="C68" s="125" t="str">
        <f ca="1">IFERROR(C67+MATCH(1,OFFSET('Health Products &amp; Equipment'!$CB$1,C67,0,500,1),0),"")</f>
        <v/>
      </c>
      <c r="D68" s="125" t="str">
        <f t="shared" ref="D68:D99" ca="1" si="12">IFERROR(INDIRECT(ADDRESS(C68,2,1,1,"Health Products &amp; Equipment")),"")</f>
        <v/>
      </c>
      <c r="E68" s="125" t="str">
        <f ca="1">IFERROR(E67+MATCH(1,OFFSET('Other Pharma &amp; Health Products'!$CB$1,E67,0,500,1),0),"")</f>
        <v/>
      </c>
      <c r="F68" s="125" t="str">
        <f t="shared" ref="F68:F99" ca="1" si="13">IFERROR(INDIRECT(ADDRESS(E68,2,1,1,"Other Pharma &amp; Health Products")),"")</f>
        <v/>
      </c>
      <c r="G68" s="125" t="str">
        <f ca="1">IFERROR(G67+MATCH(1,OFFSET('PSM Costs'!$CB$1,G67,0,500,1),0),"")</f>
        <v/>
      </c>
      <c r="H68" s="125" t="str">
        <f t="shared" ref="H68:H99" ca="1" si="14">IFERROR(INDIRECT(ADDRESS(G68,2,1,1,"PSM Costs")),"")</f>
        <v/>
      </c>
      <c r="I68" s="167" t="str">
        <f t="shared" ref="I68:I131" ca="1" si="15">IF(K68&lt;&gt;"",RANK(K68,K:K,1),"")</f>
        <v/>
      </c>
      <c r="J68" s="5" t="str">
        <f t="shared" ca="1" si="5"/>
        <v/>
      </c>
      <c r="K68" s="167" t="str">
        <f t="shared" ca="1" si="6"/>
        <v/>
      </c>
    </row>
    <row r="69" spans="1:11" x14ac:dyDescent="0.2">
      <c r="A69" s="125" t="str">
        <f ca="1">IFERROR(A68+MATCH(1,OFFSET(Pharmaceuticals!$CB$1,A68,0,500,1),0),"")</f>
        <v/>
      </c>
      <c r="B69" s="125" t="str">
        <f t="shared" ca="1" si="11"/>
        <v/>
      </c>
      <c r="C69" s="125" t="str">
        <f ca="1">IFERROR(C68+MATCH(1,OFFSET('Health Products &amp; Equipment'!$CB$1,C68,0,500,1),0),"")</f>
        <v/>
      </c>
      <c r="D69" s="125" t="str">
        <f t="shared" ca="1" si="12"/>
        <v/>
      </c>
      <c r="E69" s="125" t="str">
        <f ca="1">IFERROR(E68+MATCH(1,OFFSET('Other Pharma &amp; Health Products'!$CB$1,E68,0,500,1),0),"")</f>
        <v/>
      </c>
      <c r="F69" s="125" t="str">
        <f t="shared" ca="1" si="13"/>
        <v/>
      </c>
      <c r="G69" s="125" t="str">
        <f ca="1">IFERROR(G68+MATCH(1,OFFSET('PSM Costs'!$CB$1,G68,0,500,1),0),"")</f>
        <v/>
      </c>
      <c r="H69" s="125" t="str">
        <f t="shared" ca="1" si="14"/>
        <v/>
      </c>
      <c r="I69" s="167" t="str">
        <f t="shared" ca="1" si="15"/>
        <v/>
      </c>
      <c r="J69" s="5" t="str">
        <f t="shared" ref="J69:J132" ca="1" si="16">IF(ROW()&lt;4+B$2,B69,IF(ROW()&lt;4+B$2+D$2,INDIRECT(ADDRESS(ROW()-B$2,4)),IF(ROW()&lt;4+B$2+D$2+F$2,INDIRECT(ADDRESS(ROW()-B$2-D$2,6)),IF(ROW()&lt;4+B$2+D$2+F$2+H$2,INDIRECT(ADDRESS(ROW()-B$2-D$2-F$2,8)),""))))</f>
        <v/>
      </c>
      <c r="K69" s="167" t="str">
        <f t="shared" ref="K69:K132" ca="1" si="17">IF(J69&lt;&gt;"",IFERROR(LEFT(J69,FIND("-",J69)-1)*1000000,LEFT(SUBSTITUTE(J69,".",","),FIND("-",J69)-1)*10000000)+MID(J69,FIND("-",J69)+1,FIND("--",J69)-FIND("-",J69)-1)*1000+IFERROR(MID(J69,FIND("--",J69)+2,FIND("---",J69)-FIND("--",J69)-2)*100,MID(SUBSTITUTE(J69,".",","),FIND("--",J69)+2,FIND("---",J69)-FIND("--",J69)-2)*100)+RIGHT(J69,1),"")</f>
        <v/>
      </c>
    </row>
    <row r="70" spans="1:11" x14ac:dyDescent="0.2">
      <c r="A70" s="125" t="str">
        <f ca="1">IFERROR(A69+MATCH(1,OFFSET(Pharmaceuticals!$CB$1,A69,0,500,1),0),"")</f>
        <v/>
      </c>
      <c r="B70" s="125" t="str">
        <f t="shared" ca="1" si="11"/>
        <v/>
      </c>
      <c r="C70" s="125" t="str">
        <f ca="1">IFERROR(C69+MATCH(1,OFFSET('Health Products &amp; Equipment'!$CB$1,C69,0,500,1),0),"")</f>
        <v/>
      </c>
      <c r="D70" s="125" t="str">
        <f t="shared" ca="1" si="12"/>
        <v/>
      </c>
      <c r="E70" s="125" t="str">
        <f ca="1">IFERROR(E69+MATCH(1,OFFSET('Other Pharma &amp; Health Products'!$CB$1,E69,0,500,1),0),"")</f>
        <v/>
      </c>
      <c r="F70" s="125" t="str">
        <f t="shared" ca="1" si="13"/>
        <v/>
      </c>
      <c r="G70" s="125" t="str">
        <f ca="1">IFERROR(G69+MATCH(1,OFFSET('PSM Costs'!$CB$1,G69,0,500,1),0),"")</f>
        <v/>
      </c>
      <c r="H70" s="125" t="str">
        <f t="shared" ca="1" si="14"/>
        <v/>
      </c>
      <c r="I70" s="167" t="str">
        <f t="shared" ca="1" si="15"/>
        <v/>
      </c>
      <c r="J70" s="5" t="str">
        <f t="shared" ca="1" si="16"/>
        <v/>
      </c>
      <c r="K70" s="167" t="str">
        <f t="shared" ca="1" si="17"/>
        <v/>
      </c>
    </row>
    <row r="71" spans="1:11" x14ac:dyDescent="0.2">
      <c r="A71" s="125" t="str">
        <f ca="1">IFERROR(A70+MATCH(1,OFFSET(Pharmaceuticals!$CB$1,A70,0,500,1),0),"")</f>
        <v/>
      </c>
      <c r="B71" s="125" t="str">
        <f t="shared" ca="1" si="11"/>
        <v/>
      </c>
      <c r="C71" s="125" t="str">
        <f ca="1">IFERROR(C70+MATCH(1,OFFSET('Health Products &amp; Equipment'!$CB$1,C70,0,500,1),0),"")</f>
        <v/>
      </c>
      <c r="D71" s="125" t="str">
        <f t="shared" ca="1" si="12"/>
        <v/>
      </c>
      <c r="E71" s="125" t="str">
        <f ca="1">IFERROR(E70+MATCH(1,OFFSET('Other Pharma &amp; Health Products'!$CB$1,E70,0,500,1),0),"")</f>
        <v/>
      </c>
      <c r="F71" s="125" t="str">
        <f t="shared" ca="1" si="13"/>
        <v/>
      </c>
      <c r="G71" s="125" t="str">
        <f ca="1">IFERROR(G70+MATCH(1,OFFSET('PSM Costs'!$CB$1,G70,0,500,1),0),"")</f>
        <v/>
      </c>
      <c r="H71" s="125" t="str">
        <f t="shared" ca="1" si="14"/>
        <v/>
      </c>
      <c r="I71" s="167" t="str">
        <f t="shared" ca="1" si="15"/>
        <v/>
      </c>
      <c r="J71" s="5" t="str">
        <f t="shared" ca="1" si="16"/>
        <v/>
      </c>
      <c r="K71" s="167" t="str">
        <f t="shared" ca="1" si="17"/>
        <v/>
      </c>
    </row>
    <row r="72" spans="1:11" x14ac:dyDescent="0.2">
      <c r="A72" s="125" t="str">
        <f ca="1">IFERROR(A71+MATCH(1,OFFSET(Pharmaceuticals!$CB$1,A71,0,500,1),0),"")</f>
        <v/>
      </c>
      <c r="B72" s="125" t="str">
        <f t="shared" ca="1" si="11"/>
        <v/>
      </c>
      <c r="C72" s="125" t="str">
        <f ca="1">IFERROR(C71+MATCH(1,OFFSET('Health Products &amp; Equipment'!$CB$1,C71,0,500,1),0),"")</f>
        <v/>
      </c>
      <c r="D72" s="125" t="str">
        <f t="shared" ca="1" si="12"/>
        <v/>
      </c>
      <c r="E72" s="125" t="str">
        <f ca="1">IFERROR(E71+MATCH(1,OFFSET('Other Pharma &amp; Health Products'!$CB$1,E71,0,500,1),0),"")</f>
        <v/>
      </c>
      <c r="F72" s="125" t="str">
        <f t="shared" ca="1" si="13"/>
        <v/>
      </c>
      <c r="G72" s="125" t="str">
        <f ca="1">IFERROR(G71+MATCH(1,OFFSET('PSM Costs'!$CB$1,G71,0,500,1),0),"")</f>
        <v/>
      </c>
      <c r="H72" s="125" t="str">
        <f t="shared" ca="1" si="14"/>
        <v/>
      </c>
      <c r="I72" s="167" t="str">
        <f t="shared" ca="1" si="15"/>
        <v/>
      </c>
      <c r="J72" s="5" t="str">
        <f t="shared" ca="1" si="16"/>
        <v/>
      </c>
      <c r="K72" s="167" t="str">
        <f t="shared" ca="1" si="17"/>
        <v/>
      </c>
    </row>
    <row r="73" spans="1:11" x14ac:dyDescent="0.2">
      <c r="A73" s="125" t="str">
        <f ca="1">IFERROR(A72+MATCH(1,OFFSET(Pharmaceuticals!$CB$1,A72,0,500,1),0),"")</f>
        <v/>
      </c>
      <c r="B73" s="125" t="str">
        <f t="shared" ca="1" si="11"/>
        <v/>
      </c>
      <c r="C73" s="125" t="str">
        <f ca="1">IFERROR(C72+MATCH(1,OFFSET('Health Products &amp; Equipment'!$CB$1,C72,0,500,1),0),"")</f>
        <v/>
      </c>
      <c r="D73" s="125" t="str">
        <f t="shared" ca="1" si="12"/>
        <v/>
      </c>
      <c r="E73" s="125" t="str">
        <f ca="1">IFERROR(E72+MATCH(1,OFFSET('Other Pharma &amp; Health Products'!$CB$1,E72,0,500,1),0),"")</f>
        <v/>
      </c>
      <c r="F73" s="125" t="str">
        <f t="shared" ca="1" si="13"/>
        <v/>
      </c>
      <c r="G73" s="125" t="str">
        <f ca="1">IFERROR(G72+MATCH(1,OFFSET('PSM Costs'!$CB$1,G72,0,500,1),0),"")</f>
        <v/>
      </c>
      <c r="H73" s="125" t="str">
        <f t="shared" ca="1" si="14"/>
        <v/>
      </c>
      <c r="I73" s="167" t="str">
        <f t="shared" ca="1" si="15"/>
        <v/>
      </c>
      <c r="J73" s="5" t="str">
        <f t="shared" ca="1" si="16"/>
        <v/>
      </c>
      <c r="K73" s="167" t="str">
        <f t="shared" ca="1" si="17"/>
        <v/>
      </c>
    </row>
    <row r="74" spans="1:11" x14ac:dyDescent="0.2">
      <c r="A74" s="125" t="str">
        <f ca="1">IFERROR(A73+MATCH(1,OFFSET(Pharmaceuticals!$CB$1,A73,0,500,1),0),"")</f>
        <v/>
      </c>
      <c r="B74" s="125" t="str">
        <f t="shared" ca="1" si="11"/>
        <v/>
      </c>
      <c r="C74" s="125" t="str">
        <f ca="1">IFERROR(C73+MATCH(1,OFFSET('Health Products &amp; Equipment'!$CB$1,C73,0,500,1),0),"")</f>
        <v/>
      </c>
      <c r="D74" s="125" t="str">
        <f t="shared" ca="1" si="12"/>
        <v/>
      </c>
      <c r="E74" s="125" t="str">
        <f ca="1">IFERROR(E73+MATCH(1,OFFSET('Other Pharma &amp; Health Products'!$CB$1,E73,0,500,1),0),"")</f>
        <v/>
      </c>
      <c r="F74" s="125" t="str">
        <f t="shared" ca="1" si="13"/>
        <v/>
      </c>
      <c r="G74" s="125" t="str">
        <f ca="1">IFERROR(G73+MATCH(1,OFFSET('PSM Costs'!$CB$1,G73,0,500,1),0),"")</f>
        <v/>
      </c>
      <c r="H74" s="125" t="str">
        <f t="shared" ca="1" si="14"/>
        <v/>
      </c>
      <c r="I74" s="167" t="str">
        <f t="shared" ca="1" si="15"/>
        <v/>
      </c>
      <c r="J74" s="5" t="str">
        <f t="shared" ca="1" si="16"/>
        <v/>
      </c>
      <c r="K74" s="167" t="str">
        <f t="shared" ca="1" si="17"/>
        <v/>
      </c>
    </row>
    <row r="75" spans="1:11" x14ac:dyDescent="0.2">
      <c r="A75" s="125" t="str">
        <f ca="1">IFERROR(A74+MATCH(1,OFFSET(Pharmaceuticals!$CB$1,A74,0,500,1),0),"")</f>
        <v/>
      </c>
      <c r="B75" s="125" t="str">
        <f t="shared" ca="1" si="11"/>
        <v/>
      </c>
      <c r="C75" s="125" t="str">
        <f ca="1">IFERROR(C74+MATCH(1,OFFSET('Health Products &amp; Equipment'!$CB$1,C74,0,500,1),0),"")</f>
        <v/>
      </c>
      <c r="D75" s="125" t="str">
        <f t="shared" ca="1" si="12"/>
        <v/>
      </c>
      <c r="E75" s="125" t="str">
        <f ca="1">IFERROR(E74+MATCH(1,OFFSET('Other Pharma &amp; Health Products'!$CB$1,E74,0,500,1),0),"")</f>
        <v/>
      </c>
      <c r="F75" s="125" t="str">
        <f t="shared" ca="1" si="13"/>
        <v/>
      </c>
      <c r="G75" s="125" t="str">
        <f ca="1">IFERROR(G74+MATCH(1,OFFSET('PSM Costs'!$CB$1,G74,0,500,1),0),"")</f>
        <v/>
      </c>
      <c r="H75" s="125" t="str">
        <f t="shared" ca="1" si="14"/>
        <v/>
      </c>
      <c r="I75" s="167" t="str">
        <f t="shared" ca="1" si="15"/>
        <v/>
      </c>
      <c r="J75" s="5" t="str">
        <f t="shared" ca="1" si="16"/>
        <v/>
      </c>
      <c r="K75" s="167" t="str">
        <f t="shared" ca="1" si="17"/>
        <v/>
      </c>
    </row>
    <row r="76" spans="1:11" x14ac:dyDescent="0.2">
      <c r="A76" s="125" t="str">
        <f ca="1">IFERROR(A75+MATCH(1,OFFSET(Pharmaceuticals!$CB$1,A75,0,500,1),0),"")</f>
        <v/>
      </c>
      <c r="B76" s="125" t="str">
        <f t="shared" ca="1" si="11"/>
        <v/>
      </c>
      <c r="C76" s="125" t="str">
        <f ca="1">IFERROR(C75+MATCH(1,OFFSET('Health Products &amp; Equipment'!$CB$1,C75,0,500,1),0),"")</f>
        <v/>
      </c>
      <c r="D76" s="125" t="str">
        <f t="shared" ca="1" si="12"/>
        <v/>
      </c>
      <c r="E76" s="125" t="str">
        <f ca="1">IFERROR(E75+MATCH(1,OFFSET('Other Pharma &amp; Health Products'!$CB$1,E75,0,500,1),0),"")</f>
        <v/>
      </c>
      <c r="F76" s="125" t="str">
        <f t="shared" ca="1" si="13"/>
        <v/>
      </c>
      <c r="G76" s="125" t="str">
        <f ca="1">IFERROR(G75+MATCH(1,OFFSET('PSM Costs'!$CB$1,G75,0,500,1),0),"")</f>
        <v/>
      </c>
      <c r="H76" s="125" t="str">
        <f t="shared" ca="1" si="14"/>
        <v/>
      </c>
      <c r="I76" s="167" t="str">
        <f t="shared" ca="1" si="15"/>
        <v/>
      </c>
      <c r="J76" s="5" t="str">
        <f t="shared" ca="1" si="16"/>
        <v/>
      </c>
      <c r="K76" s="167" t="str">
        <f t="shared" ca="1" si="17"/>
        <v/>
      </c>
    </row>
    <row r="77" spans="1:11" x14ac:dyDescent="0.2">
      <c r="A77" s="125" t="str">
        <f ca="1">IFERROR(A76+MATCH(1,OFFSET(Pharmaceuticals!$CB$1,A76,0,500,1),0),"")</f>
        <v/>
      </c>
      <c r="B77" s="125" t="str">
        <f t="shared" ca="1" si="11"/>
        <v/>
      </c>
      <c r="C77" s="125" t="str">
        <f ca="1">IFERROR(C76+MATCH(1,OFFSET('Health Products &amp; Equipment'!$CB$1,C76,0,500,1),0),"")</f>
        <v/>
      </c>
      <c r="D77" s="125" t="str">
        <f t="shared" ca="1" si="12"/>
        <v/>
      </c>
      <c r="E77" s="125" t="str">
        <f ca="1">IFERROR(E76+MATCH(1,OFFSET('Other Pharma &amp; Health Products'!$CB$1,E76,0,500,1),0),"")</f>
        <v/>
      </c>
      <c r="F77" s="125" t="str">
        <f t="shared" ca="1" si="13"/>
        <v/>
      </c>
      <c r="G77" s="125" t="str">
        <f ca="1">IFERROR(G76+MATCH(1,OFFSET('PSM Costs'!$CB$1,G76,0,500,1),0),"")</f>
        <v/>
      </c>
      <c r="H77" s="125" t="str">
        <f t="shared" ca="1" si="14"/>
        <v/>
      </c>
      <c r="I77" s="167" t="str">
        <f t="shared" ca="1" si="15"/>
        <v/>
      </c>
      <c r="J77" s="5" t="str">
        <f t="shared" ca="1" si="16"/>
        <v/>
      </c>
      <c r="K77" s="167" t="str">
        <f t="shared" ca="1" si="17"/>
        <v/>
      </c>
    </row>
    <row r="78" spans="1:11" x14ac:dyDescent="0.2">
      <c r="A78" s="125" t="str">
        <f ca="1">IFERROR(A77+MATCH(1,OFFSET(Pharmaceuticals!$CB$1,A77,0,500,1),0),"")</f>
        <v/>
      </c>
      <c r="B78" s="125" t="str">
        <f t="shared" ca="1" si="11"/>
        <v/>
      </c>
      <c r="C78" s="125" t="str">
        <f ca="1">IFERROR(C77+MATCH(1,OFFSET('Health Products &amp; Equipment'!$CB$1,C77,0,500,1),0),"")</f>
        <v/>
      </c>
      <c r="D78" s="125" t="str">
        <f t="shared" ca="1" si="12"/>
        <v/>
      </c>
      <c r="E78" s="125" t="str">
        <f ca="1">IFERROR(E77+MATCH(1,OFFSET('Other Pharma &amp; Health Products'!$CB$1,E77,0,500,1),0),"")</f>
        <v/>
      </c>
      <c r="F78" s="125" t="str">
        <f t="shared" ca="1" si="13"/>
        <v/>
      </c>
      <c r="G78" s="125" t="str">
        <f ca="1">IFERROR(G77+MATCH(1,OFFSET('PSM Costs'!$CB$1,G77,0,500,1),0),"")</f>
        <v/>
      </c>
      <c r="H78" s="125" t="str">
        <f t="shared" ca="1" si="14"/>
        <v/>
      </c>
      <c r="I78" s="167" t="str">
        <f t="shared" ca="1" si="15"/>
        <v/>
      </c>
      <c r="J78" s="5" t="str">
        <f t="shared" ca="1" si="16"/>
        <v/>
      </c>
      <c r="K78" s="167" t="str">
        <f t="shared" ca="1" si="17"/>
        <v/>
      </c>
    </row>
    <row r="79" spans="1:11" x14ac:dyDescent="0.2">
      <c r="A79" s="125" t="str">
        <f ca="1">IFERROR(A78+MATCH(1,OFFSET(Pharmaceuticals!$CB$1,A78,0,500,1),0),"")</f>
        <v/>
      </c>
      <c r="B79" s="125" t="str">
        <f t="shared" ca="1" si="11"/>
        <v/>
      </c>
      <c r="C79" s="125" t="str">
        <f ca="1">IFERROR(C78+MATCH(1,OFFSET('Health Products &amp; Equipment'!$CB$1,C78,0,500,1),0),"")</f>
        <v/>
      </c>
      <c r="D79" s="125" t="str">
        <f t="shared" ca="1" si="12"/>
        <v/>
      </c>
      <c r="E79" s="125" t="str">
        <f ca="1">IFERROR(E78+MATCH(1,OFFSET('Other Pharma &amp; Health Products'!$CB$1,E78,0,500,1),0),"")</f>
        <v/>
      </c>
      <c r="F79" s="125" t="str">
        <f t="shared" ca="1" si="13"/>
        <v/>
      </c>
      <c r="G79" s="125" t="str">
        <f ca="1">IFERROR(G78+MATCH(1,OFFSET('PSM Costs'!$CB$1,G78,0,500,1),0),"")</f>
        <v/>
      </c>
      <c r="H79" s="125" t="str">
        <f t="shared" ca="1" si="14"/>
        <v/>
      </c>
      <c r="I79" s="167" t="str">
        <f t="shared" ca="1" si="15"/>
        <v/>
      </c>
      <c r="J79" s="5" t="str">
        <f t="shared" ca="1" si="16"/>
        <v/>
      </c>
      <c r="K79" s="167" t="str">
        <f t="shared" ca="1" si="17"/>
        <v/>
      </c>
    </row>
    <row r="80" spans="1:11" x14ac:dyDescent="0.2">
      <c r="A80" s="125" t="str">
        <f ca="1">IFERROR(A79+MATCH(1,OFFSET(Pharmaceuticals!$CB$1,A79,0,500,1),0),"")</f>
        <v/>
      </c>
      <c r="B80" s="125" t="str">
        <f t="shared" ca="1" si="11"/>
        <v/>
      </c>
      <c r="C80" s="125" t="str">
        <f ca="1">IFERROR(C79+MATCH(1,OFFSET('Health Products &amp; Equipment'!$CB$1,C79,0,500,1),0),"")</f>
        <v/>
      </c>
      <c r="D80" s="125" t="str">
        <f t="shared" ca="1" si="12"/>
        <v/>
      </c>
      <c r="E80" s="125" t="str">
        <f ca="1">IFERROR(E79+MATCH(1,OFFSET('Other Pharma &amp; Health Products'!$CB$1,E79,0,500,1),0),"")</f>
        <v/>
      </c>
      <c r="F80" s="125" t="str">
        <f t="shared" ca="1" si="13"/>
        <v/>
      </c>
      <c r="G80" s="125" t="str">
        <f ca="1">IFERROR(G79+MATCH(1,OFFSET('PSM Costs'!$CB$1,G79,0,500,1),0),"")</f>
        <v/>
      </c>
      <c r="H80" s="125" t="str">
        <f t="shared" ca="1" si="14"/>
        <v/>
      </c>
      <c r="I80" s="167" t="str">
        <f t="shared" ca="1" si="15"/>
        <v/>
      </c>
      <c r="J80" s="5" t="str">
        <f t="shared" ca="1" si="16"/>
        <v/>
      </c>
      <c r="K80" s="167" t="str">
        <f t="shared" ca="1" si="17"/>
        <v/>
      </c>
    </row>
    <row r="81" spans="1:11" x14ac:dyDescent="0.2">
      <c r="A81" s="125" t="str">
        <f ca="1">IFERROR(A80+MATCH(1,OFFSET(Pharmaceuticals!$CB$1,A80,0,500,1),0),"")</f>
        <v/>
      </c>
      <c r="B81" s="125" t="str">
        <f t="shared" ca="1" si="11"/>
        <v/>
      </c>
      <c r="C81" s="125" t="str">
        <f ca="1">IFERROR(C80+MATCH(1,OFFSET('Health Products &amp; Equipment'!$CB$1,C80,0,500,1),0),"")</f>
        <v/>
      </c>
      <c r="D81" s="125" t="str">
        <f t="shared" ca="1" si="12"/>
        <v/>
      </c>
      <c r="E81" s="125" t="str">
        <f ca="1">IFERROR(E80+MATCH(1,OFFSET('Other Pharma &amp; Health Products'!$CB$1,E80,0,500,1),0),"")</f>
        <v/>
      </c>
      <c r="F81" s="125" t="str">
        <f t="shared" ca="1" si="13"/>
        <v/>
      </c>
      <c r="G81" s="125" t="str">
        <f ca="1">IFERROR(G80+MATCH(1,OFFSET('PSM Costs'!$CB$1,G80,0,500,1),0),"")</f>
        <v/>
      </c>
      <c r="H81" s="125" t="str">
        <f t="shared" ca="1" si="14"/>
        <v/>
      </c>
      <c r="I81" s="167" t="str">
        <f t="shared" ca="1" si="15"/>
        <v/>
      </c>
      <c r="J81" s="5" t="str">
        <f t="shared" ca="1" si="16"/>
        <v/>
      </c>
      <c r="K81" s="167" t="str">
        <f t="shared" ca="1" si="17"/>
        <v/>
      </c>
    </row>
    <row r="82" spans="1:11" x14ac:dyDescent="0.2">
      <c r="A82" s="125" t="str">
        <f ca="1">IFERROR(A81+MATCH(1,OFFSET(Pharmaceuticals!$CB$1,A81,0,500,1),0),"")</f>
        <v/>
      </c>
      <c r="B82" s="125" t="str">
        <f t="shared" ca="1" si="11"/>
        <v/>
      </c>
      <c r="C82" s="125" t="str">
        <f ca="1">IFERROR(C81+MATCH(1,OFFSET('Health Products &amp; Equipment'!$CB$1,C81,0,500,1),0),"")</f>
        <v/>
      </c>
      <c r="D82" s="125" t="str">
        <f t="shared" ca="1" si="12"/>
        <v/>
      </c>
      <c r="E82" s="125" t="str">
        <f ca="1">IFERROR(E81+MATCH(1,OFFSET('Other Pharma &amp; Health Products'!$CB$1,E81,0,500,1),0),"")</f>
        <v/>
      </c>
      <c r="F82" s="125" t="str">
        <f t="shared" ca="1" si="13"/>
        <v/>
      </c>
      <c r="G82" s="125" t="str">
        <f ca="1">IFERROR(G81+MATCH(1,OFFSET('PSM Costs'!$CB$1,G81,0,500,1),0),"")</f>
        <v/>
      </c>
      <c r="H82" s="125" t="str">
        <f t="shared" ca="1" si="14"/>
        <v/>
      </c>
      <c r="I82" s="167" t="str">
        <f t="shared" ca="1" si="15"/>
        <v/>
      </c>
      <c r="J82" s="5" t="str">
        <f t="shared" ca="1" si="16"/>
        <v/>
      </c>
      <c r="K82" s="167" t="str">
        <f t="shared" ca="1" si="17"/>
        <v/>
      </c>
    </row>
    <row r="83" spans="1:11" x14ac:dyDescent="0.2">
      <c r="A83" s="125" t="str">
        <f ca="1">IFERROR(A82+MATCH(1,OFFSET(Pharmaceuticals!$CB$1,A82,0,500,1),0),"")</f>
        <v/>
      </c>
      <c r="B83" s="125" t="str">
        <f t="shared" ca="1" si="11"/>
        <v/>
      </c>
      <c r="C83" s="125" t="str">
        <f ca="1">IFERROR(C82+MATCH(1,OFFSET('Health Products &amp; Equipment'!$CB$1,C82,0,500,1),0),"")</f>
        <v/>
      </c>
      <c r="D83" s="125" t="str">
        <f t="shared" ca="1" si="12"/>
        <v/>
      </c>
      <c r="E83" s="125" t="str">
        <f ca="1">IFERROR(E82+MATCH(1,OFFSET('Other Pharma &amp; Health Products'!$CB$1,E82,0,500,1),0),"")</f>
        <v/>
      </c>
      <c r="F83" s="125" t="str">
        <f t="shared" ca="1" si="13"/>
        <v/>
      </c>
      <c r="G83" s="125" t="str">
        <f ca="1">IFERROR(G82+MATCH(1,OFFSET('PSM Costs'!$CB$1,G82,0,500,1),0),"")</f>
        <v/>
      </c>
      <c r="H83" s="125" t="str">
        <f t="shared" ca="1" si="14"/>
        <v/>
      </c>
      <c r="I83" s="167" t="str">
        <f t="shared" ca="1" si="15"/>
        <v/>
      </c>
      <c r="J83" s="5" t="str">
        <f t="shared" ca="1" si="16"/>
        <v/>
      </c>
      <c r="K83" s="167" t="str">
        <f t="shared" ca="1" si="17"/>
        <v/>
      </c>
    </row>
    <row r="84" spans="1:11" x14ac:dyDescent="0.2">
      <c r="A84" s="125" t="str">
        <f ca="1">IFERROR(A83+MATCH(1,OFFSET(Pharmaceuticals!$CB$1,A83,0,500,1),0),"")</f>
        <v/>
      </c>
      <c r="B84" s="125" t="str">
        <f t="shared" ca="1" si="11"/>
        <v/>
      </c>
      <c r="C84" s="125" t="str">
        <f ca="1">IFERROR(C83+MATCH(1,OFFSET('Health Products &amp; Equipment'!$CB$1,C83,0,500,1),0),"")</f>
        <v/>
      </c>
      <c r="D84" s="125" t="str">
        <f t="shared" ca="1" si="12"/>
        <v/>
      </c>
      <c r="E84" s="125" t="str">
        <f ca="1">IFERROR(E83+MATCH(1,OFFSET('Other Pharma &amp; Health Products'!$CB$1,E83,0,500,1),0),"")</f>
        <v/>
      </c>
      <c r="F84" s="125" t="str">
        <f t="shared" ca="1" si="13"/>
        <v/>
      </c>
      <c r="G84" s="125" t="str">
        <f ca="1">IFERROR(G83+MATCH(1,OFFSET('PSM Costs'!$CB$1,G83,0,500,1),0),"")</f>
        <v/>
      </c>
      <c r="H84" s="125" t="str">
        <f t="shared" ca="1" si="14"/>
        <v/>
      </c>
      <c r="I84" s="167" t="str">
        <f t="shared" ca="1" si="15"/>
        <v/>
      </c>
      <c r="J84" s="5" t="str">
        <f t="shared" ca="1" si="16"/>
        <v/>
      </c>
      <c r="K84" s="167" t="str">
        <f t="shared" ca="1" si="17"/>
        <v/>
      </c>
    </row>
    <row r="85" spans="1:11" x14ac:dyDescent="0.2">
      <c r="A85" s="125" t="str">
        <f ca="1">IFERROR(A84+MATCH(1,OFFSET(Pharmaceuticals!$CB$1,A84,0,500,1),0),"")</f>
        <v/>
      </c>
      <c r="B85" s="125" t="str">
        <f t="shared" ca="1" si="11"/>
        <v/>
      </c>
      <c r="C85" s="125" t="str">
        <f ca="1">IFERROR(C84+MATCH(1,OFFSET('Health Products &amp; Equipment'!$CB$1,C84,0,500,1),0),"")</f>
        <v/>
      </c>
      <c r="D85" s="125" t="str">
        <f t="shared" ca="1" si="12"/>
        <v/>
      </c>
      <c r="E85" s="125" t="str">
        <f ca="1">IFERROR(E84+MATCH(1,OFFSET('Other Pharma &amp; Health Products'!$CB$1,E84,0,500,1),0),"")</f>
        <v/>
      </c>
      <c r="F85" s="125" t="str">
        <f t="shared" ca="1" si="13"/>
        <v/>
      </c>
      <c r="G85" s="125" t="str">
        <f ca="1">IFERROR(G84+MATCH(1,OFFSET('PSM Costs'!$CB$1,G84,0,500,1),0),"")</f>
        <v/>
      </c>
      <c r="H85" s="125" t="str">
        <f t="shared" ca="1" si="14"/>
        <v/>
      </c>
      <c r="I85" s="167" t="str">
        <f t="shared" ca="1" si="15"/>
        <v/>
      </c>
      <c r="J85" s="5" t="str">
        <f t="shared" ca="1" si="16"/>
        <v/>
      </c>
      <c r="K85" s="167" t="str">
        <f t="shared" ca="1" si="17"/>
        <v/>
      </c>
    </row>
    <row r="86" spans="1:11" x14ac:dyDescent="0.2">
      <c r="A86" s="125" t="str">
        <f ca="1">IFERROR(A85+MATCH(1,OFFSET(Pharmaceuticals!$CB$1,A85,0,500,1),0),"")</f>
        <v/>
      </c>
      <c r="B86" s="125" t="str">
        <f t="shared" ca="1" si="11"/>
        <v/>
      </c>
      <c r="C86" s="125" t="str">
        <f ca="1">IFERROR(C85+MATCH(1,OFFSET('Health Products &amp; Equipment'!$CB$1,C85,0,500,1),0),"")</f>
        <v/>
      </c>
      <c r="D86" s="125" t="str">
        <f t="shared" ca="1" si="12"/>
        <v/>
      </c>
      <c r="E86" s="125" t="str">
        <f ca="1">IFERROR(E85+MATCH(1,OFFSET('Other Pharma &amp; Health Products'!$CB$1,E85,0,500,1),0),"")</f>
        <v/>
      </c>
      <c r="F86" s="125" t="str">
        <f t="shared" ca="1" si="13"/>
        <v/>
      </c>
      <c r="G86" s="125" t="str">
        <f ca="1">IFERROR(G85+MATCH(1,OFFSET('PSM Costs'!$CB$1,G85,0,500,1),0),"")</f>
        <v/>
      </c>
      <c r="H86" s="125" t="str">
        <f t="shared" ca="1" si="14"/>
        <v/>
      </c>
      <c r="I86" s="167" t="str">
        <f t="shared" ca="1" si="15"/>
        <v/>
      </c>
      <c r="J86" s="5" t="str">
        <f t="shared" ca="1" si="16"/>
        <v/>
      </c>
      <c r="K86" s="167" t="str">
        <f t="shared" ca="1" si="17"/>
        <v/>
      </c>
    </row>
    <row r="87" spans="1:11" x14ac:dyDescent="0.2">
      <c r="A87" s="125" t="str">
        <f ca="1">IFERROR(A86+MATCH(1,OFFSET(Pharmaceuticals!$CB$1,A86,0,500,1),0),"")</f>
        <v/>
      </c>
      <c r="B87" s="125" t="str">
        <f t="shared" ca="1" si="11"/>
        <v/>
      </c>
      <c r="C87" s="125" t="str">
        <f ca="1">IFERROR(C86+MATCH(1,OFFSET('Health Products &amp; Equipment'!$CB$1,C86,0,500,1),0),"")</f>
        <v/>
      </c>
      <c r="D87" s="125" t="str">
        <f t="shared" ca="1" si="12"/>
        <v/>
      </c>
      <c r="E87" s="125" t="str">
        <f ca="1">IFERROR(E86+MATCH(1,OFFSET('Other Pharma &amp; Health Products'!$CB$1,E86,0,500,1),0),"")</f>
        <v/>
      </c>
      <c r="F87" s="125" t="str">
        <f t="shared" ca="1" si="13"/>
        <v/>
      </c>
      <c r="G87" s="125" t="str">
        <f ca="1">IFERROR(G86+MATCH(1,OFFSET('PSM Costs'!$CB$1,G86,0,500,1),0),"")</f>
        <v/>
      </c>
      <c r="H87" s="125" t="str">
        <f t="shared" ca="1" si="14"/>
        <v/>
      </c>
      <c r="I87" s="167" t="str">
        <f t="shared" ca="1" si="15"/>
        <v/>
      </c>
      <c r="J87" s="5" t="str">
        <f t="shared" ca="1" si="16"/>
        <v/>
      </c>
      <c r="K87" s="167" t="str">
        <f t="shared" ca="1" si="17"/>
        <v/>
      </c>
    </row>
    <row r="88" spans="1:11" x14ac:dyDescent="0.2">
      <c r="A88" s="125" t="str">
        <f ca="1">IFERROR(A87+MATCH(1,OFFSET(Pharmaceuticals!$CB$1,A87,0,500,1),0),"")</f>
        <v/>
      </c>
      <c r="B88" s="125" t="str">
        <f t="shared" ca="1" si="11"/>
        <v/>
      </c>
      <c r="C88" s="125" t="str">
        <f ca="1">IFERROR(C87+MATCH(1,OFFSET('Health Products &amp; Equipment'!$CB$1,C87,0,500,1),0),"")</f>
        <v/>
      </c>
      <c r="D88" s="125" t="str">
        <f t="shared" ca="1" si="12"/>
        <v/>
      </c>
      <c r="E88" s="125" t="str">
        <f ca="1">IFERROR(E87+MATCH(1,OFFSET('Other Pharma &amp; Health Products'!$CB$1,E87,0,500,1),0),"")</f>
        <v/>
      </c>
      <c r="F88" s="125" t="str">
        <f t="shared" ca="1" si="13"/>
        <v/>
      </c>
      <c r="G88" s="125" t="str">
        <f ca="1">IFERROR(G87+MATCH(1,OFFSET('PSM Costs'!$CB$1,G87,0,500,1),0),"")</f>
        <v/>
      </c>
      <c r="H88" s="125" t="str">
        <f t="shared" ca="1" si="14"/>
        <v/>
      </c>
      <c r="I88" s="167" t="str">
        <f t="shared" ca="1" si="15"/>
        <v/>
      </c>
      <c r="J88" s="5" t="str">
        <f t="shared" ca="1" si="16"/>
        <v/>
      </c>
      <c r="K88" s="167" t="str">
        <f t="shared" ca="1" si="17"/>
        <v/>
      </c>
    </row>
    <row r="89" spans="1:11" x14ac:dyDescent="0.2">
      <c r="A89" s="125" t="str">
        <f ca="1">IFERROR(A88+MATCH(1,OFFSET(Pharmaceuticals!$CB$1,A88,0,500,1),0),"")</f>
        <v/>
      </c>
      <c r="B89" s="125" t="str">
        <f t="shared" ca="1" si="11"/>
        <v/>
      </c>
      <c r="C89" s="125" t="str">
        <f ca="1">IFERROR(C88+MATCH(1,OFFSET('Health Products &amp; Equipment'!$CB$1,C88,0,500,1),0),"")</f>
        <v/>
      </c>
      <c r="D89" s="125" t="str">
        <f t="shared" ca="1" si="12"/>
        <v/>
      </c>
      <c r="E89" s="125" t="str">
        <f ca="1">IFERROR(E88+MATCH(1,OFFSET('Other Pharma &amp; Health Products'!$CB$1,E88,0,500,1),0),"")</f>
        <v/>
      </c>
      <c r="F89" s="125" t="str">
        <f t="shared" ca="1" si="13"/>
        <v/>
      </c>
      <c r="G89" s="125" t="str">
        <f ca="1">IFERROR(G88+MATCH(1,OFFSET('PSM Costs'!$CB$1,G88,0,500,1),0),"")</f>
        <v/>
      </c>
      <c r="H89" s="125" t="str">
        <f t="shared" ca="1" si="14"/>
        <v/>
      </c>
      <c r="I89" s="167" t="str">
        <f t="shared" ca="1" si="15"/>
        <v/>
      </c>
      <c r="J89" s="5" t="str">
        <f t="shared" ca="1" si="16"/>
        <v/>
      </c>
      <c r="K89" s="167" t="str">
        <f t="shared" ca="1" si="17"/>
        <v/>
      </c>
    </row>
    <row r="90" spans="1:11" x14ac:dyDescent="0.2">
      <c r="A90" s="125" t="str">
        <f ca="1">IFERROR(A89+MATCH(1,OFFSET(Pharmaceuticals!$CB$1,A89,0,500,1),0),"")</f>
        <v/>
      </c>
      <c r="B90" s="125" t="str">
        <f t="shared" ca="1" si="11"/>
        <v/>
      </c>
      <c r="C90" s="125" t="str">
        <f ca="1">IFERROR(C89+MATCH(1,OFFSET('Health Products &amp; Equipment'!$CB$1,C89,0,500,1),0),"")</f>
        <v/>
      </c>
      <c r="D90" s="125" t="str">
        <f t="shared" ca="1" si="12"/>
        <v/>
      </c>
      <c r="E90" s="125" t="str">
        <f ca="1">IFERROR(E89+MATCH(1,OFFSET('Other Pharma &amp; Health Products'!$CB$1,E89,0,500,1),0),"")</f>
        <v/>
      </c>
      <c r="F90" s="125" t="str">
        <f t="shared" ca="1" si="13"/>
        <v/>
      </c>
      <c r="G90" s="125" t="str">
        <f ca="1">IFERROR(G89+MATCH(1,OFFSET('PSM Costs'!$CB$1,G89,0,500,1),0),"")</f>
        <v/>
      </c>
      <c r="H90" s="125" t="str">
        <f t="shared" ca="1" si="14"/>
        <v/>
      </c>
      <c r="I90" s="167" t="str">
        <f t="shared" ca="1" si="15"/>
        <v/>
      </c>
      <c r="J90" s="5" t="str">
        <f t="shared" ca="1" si="16"/>
        <v/>
      </c>
      <c r="K90" s="167" t="str">
        <f t="shared" ca="1" si="17"/>
        <v/>
      </c>
    </row>
    <row r="91" spans="1:11" x14ac:dyDescent="0.2">
      <c r="A91" s="125" t="str">
        <f ca="1">IFERROR(A90+MATCH(1,OFFSET(Pharmaceuticals!$CB$1,A90,0,500,1),0),"")</f>
        <v/>
      </c>
      <c r="B91" s="125" t="str">
        <f t="shared" ca="1" si="11"/>
        <v/>
      </c>
      <c r="C91" s="125" t="str">
        <f ca="1">IFERROR(C90+MATCH(1,OFFSET('Health Products &amp; Equipment'!$CB$1,C90,0,500,1),0),"")</f>
        <v/>
      </c>
      <c r="D91" s="125" t="str">
        <f t="shared" ca="1" si="12"/>
        <v/>
      </c>
      <c r="E91" s="125" t="str">
        <f ca="1">IFERROR(E90+MATCH(1,OFFSET('Other Pharma &amp; Health Products'!$CB$1,E90,0,500,1),0),"")</f>
        <v/>
      </c>
      <c r="F91" s="125" t="str">
        <f t="shared" ca="1" si="13"/>
        <v/>
      </c>
      <c r="G91" s="125" t="str">
        <f ca="1">IFERROR(G90+MATCH(1,OFFSET('PSM Costs'!$CB$1,G90,0,500,1),0),"")</f>
        <v/>
      </c>
      <c r="H91" s="125" t="str">
        <f t="shared" ca="1" si="14"/>
        <v/>
      </c>
      <c r="I91" s="167" t="str">
        <f t="shared" ca="1" si="15"/>
        <v/>
      </c>
      <c r="J91" s="5" t="str">
        <f t="shared" ca="1" si="16"/>
        <v/>
      </c>
      <c r="K91" s="167" t="str">
        <f t="shared" ca="1" si="17"/>
        <v/>
      </c>
    </row>
    <row r="92" spans="1:11" x14ac:dyDescent="0.2">
      <c r="A92" s="125" t="str">
        <f ca="1">IFERROR(A91+MATCH(1,OFFSET(Pharmaceuticals!$CB$1,A91,0,500,1),0),"")</f>
        <v/>
      </c>
      <c r="B92" s="125" t="str">
        <f t="shared" ca="1" si="11"/>
        <v/>
      </c>
      <c r="C92" s="125" t="str">
        <f ca="1">IFERROR(C91+MATCH(1,OFFSET('Health Products &amp; Equipment'!$CB$1,C91,0,500,1),0),"")</f>
        <v/>
      </c>
      <c r="D92" s="125" t="str">
        <f t="shared" ca="1" si="12"/>
        <v/>
      </c>
      <c r="E92" s="125" t="str">
        <f ca="1">IFERROR(E91+MATCH(1,OFFSET('Other Pharma &amp; Health Products'!$CB$1,E91,0,500,1),0),"")</f>
        <v/>
      </c>
      <c r="F92" s="125" t="str">
        <f t="shared" ca="1" si="13"/>
        <v/>
      </c>
      <c r="G92" s="125" t="str">
        <f ca="1">IFERROR(G91+MATCH(1,OFFSET('PSM Costs'!$CB$1,G91,0,500,1),0),"")</f>
        <v/>
      </c>
      <c r="H92" s="125" t="str">
        <f t="shared" ca="1" si="14"/>
        <v/>
      </c>
      <c r="I92" s="167" t="str">
        <f t="shared" ca="1" si="15"/>
        <v/>
      </c>
      <c r="J92" s="5" t="str">
        <f t="shared" ca="1" si="16"/>
        <v/>
      </c>
      <c r="K92" s="167" t="str">
        <f t="shared" ca="1" si="17"/>
        <v/>
      </c>
    </row>
    <row r="93" spans="1:11" x14ac:dyDescent="0.2">
      <c r="A93" s="125" t="str">
        <f ca="1">IFERROR(A92+MATCH(1,OFFSET(Pharmaceuticals!$CB$1,A92,0,500,1),0),"")</f>
        <v/>
      </c>
      <c r="B93" s="125" t="str">
        <f t="shared" ca="1" si="11"/>
        <v/>
      </c>
      <c r="C93" s="125" t="str">
        <f ca="1">IFERROR(C92+MATCH(1,OFFSET('Health Products &amp; Equipment'!$CB$1,C92,0,500,1),0),"")</f>
        <v/>
      </c>
      <c r="D93" s="125" t="str">
        <f t="shared" ca="1" si="12"/>
        <v/>
      </c>
      <c r="E93" s="125" t="str">
        <f ca="1">IFERROR(E92+MATCH(1,OFFSET('Other Pharma &amp; Health Products'!$CB$1,E92,0,500,1),0),"")</f>
        <v/>
      </c>
      <c r="F93" s="125" t="str">
        <f t="shared" ca="1" si="13"/>
        <v/>
      </c>
      <c r="G93" s="125" t="str">
        <f ca="1">IFERROR(G92+MATCH(1,OFFSET('PSM Costs'!$CB$1,G92,0,500,1),0),"")</f>
        <v/>
      </c>
      <c r="H93" s="125" t="str">
        <f t="shared" ca="1" si="14"/>
        <v/>
      </c>
      <c r="I93" s="167" t="str">
        <f t="shared" ca="1" si="15"/>
        <v/>
      </c>
      <c r="J93" s="5" t="str">
        <f t="shared" ca="1" si="16"/>
        <v/>
      </c>
      <c r="K93" s="167" t="str">
        <f t="shared" ca="1" si="17"/>
        <v/>
      </c>
    </row>
    <row r="94" spans="1:11" x14ac:dyDescent="0.2">
      <c r="A94" s="125" t="str">
        <f ca="1">IFERROR(A93+MATCH(1,OFFSET(Pharmaceuticals!$CB$1,A93,0,500,1),0),"")</f>
        <v/>
      </c>
      <c r="B94" s="125" t="str">
        <f t="shared" ca="1" si="11"/>
        <v/>
      </c>
      <c r="C94" s="125" t="str">
        <f ca="1">IFERROR(C93+MATCH(1,OFFSET('Health Products &amp; Equipment'!$CB$1,C93,0,500,1),0),"")</f>
        <v/>
      </c>
      <c r="D94" s="125" t="str">
        <f t="shared" ca="1" si="12"/>
        <v/>
      </c>
      <c r="E94" s="125" t="str">
        <f ca="1">IFERROR(E93+MATCH(1,OFFSET('Other Pharma &amp; Health Products'!$CB$1,E93,0,500,1),0),"")</f>
        <v/>
      </c>
      <c r="F94" s="125" t="str">
        <f t="shared" ca="1" si="13"/>
        <v/>
      </c>
      <c r="G94" s="125" t="str">
        <f ca="1">IFERROR(G93+MATCH(1,OFFSET('PSM Costs'!$CB$1,G93,0,500,1),0),"")</f>
        <v/>
      </c>
      <c r="H94" s="125" t="str">
        <f t="shared" ca="1" si="14"/>
        <v/>
      </c>
      <c r="I94" s="167" t="str">
        <f t="shared" ca="1" si="15"/>
        <v/>
      </c>
      <c r="J94" s="5" t="str">
        <f t="shared" ca="1" si="16"/>
        <v/>
      </c>
      <c r="K94" s="167" t="str">
        <f t="shared" ca="1" si="17"/>
        <v/>
      </c>
    </row>
    <row r="95" spans="1:11" x14ac:dyDescent="0.2">
      <c r="A95" s="125" t="str">
        <f ca="1">IFERROR(A94+MATCH(1,OFFSET(Pharmaceuticals!$CB$1,A94,0,500,1),0),"")</f>
        <v/>
      </c>
      <c r="B95" s="125" t="str">
        <f t="shared" ca="1" si="11"/>
        <v/>
      </c>
      <c r="C95" s="125" t="str">
        <f ca="1">IFERROR(C94+MATCH(1,OFFSET('Health Products &amp; Equipment'!$CB$1,C94,0,500,1),0),"")</f>
        <v/>
      </c>
      <c r="D95" s="125" t="str">
        <f t="shared" ca="1" si="12"/>
        <v/>
      </c>
      <c r="E95" s="125" t="str">
        <f ca="1">IFERROR(E94+MATCH(1,OFFSET('Other Pharma &amp; Health Products'!$CB$1,E94,0,500,1),0),"")</f>
        <v/>
      </c>
      <c r="F95" s="125" t="str">
        <f t="shared" ca="1" si="13"/>
        <v/>
      </c>
      <c r="G95" s="125" t="str">
        <f ca="1">IFERROR(G94+MATCH(1,OFFSET('PSM Costs'!$CB$1,G94,0,500,1),0),"")</f>
        <v/>
      </c>
      <c r="H95" s="125" t="str">
        <f t="shared" ca="1" si="14"/>
        <v/>
      </c>
      <c r="I95" s="167" t="str">
        <f t="shared" ca="1" si="15"/>
        <v/>
      </c>
      <c r="J95" s="5" t="str">
        <f t="shared" ca="1" si="16"/>
        <v/>
      </c>
      <c r="K95" s="167" t="str">
        <f t="shared" ca="1" si="17"/>
        <v/>
      </c>
    </row>
    <row r="96" spans="1:11" x14ac:dyDescent="0.2">
      <c r="A96" s="125" t="str">
        <f ca="1">IFERROR(A95+MATCH(1,OFFSET(Pharmaceuticals!$CB$1,A95,0,500,1),0),"")</f>
        <v/>
      </c>
      <c r="B96" s="125" t="str">
        <f t="shared" ca="1" si="11"/>
        <v/>
      </c>
      <c r="C96" s="125" t="str">
        <f ca="1">IFERROR(C95+MATCH(1,OFFSET('Health Products &amp; Equipment'!$CB$1,C95,0,500,1),0),"")</f>
        <v/>
      </c>
      <c r="D96" s="125" t="str">
        <f t="shared" ca="1" si="12"/>
        <v/>
      </c>
      <c r="E96" s="125" t="str">
        <f ca="1">IFERROR(E95+MATCH(1,OFFSET('Other Pharma &amp; Health Products'!$CB$1,E95,0,500,1),0),"")</f>
        <v/>
      </c>
      <c r="F96" s="125" t="str">
        <f t="shared" ca="1" si="13"/>
        <v/>
      </c>
      <c r="G96" s="125" t="str">
        <f ca="1">IFERROR(G95+MATCH(1,OFFSET('PSM Costs'!$CB$1,G95,0,500,1),0),"")</f>
        <v/>
      </c>
      <c r="H96" s="125" t="str">
        <f t="shared" ca="1" si="14"/>
        <v/>
      </c>
      <c r="I96" s="167" t="str">
        <f t="shared" ca="1" si="15"/>
        <v/>
      </c>
      <c r="J96" s="5" t="str">
        <f t="shared" ca="1" si="16"/>
        <v/>
      </c>
      <c r="K96" s="167" t="str">
        <f t="shared" ca="1" si="17"/>
        <v/>
      </c>
    </row>
    <row r="97" spans="1:11" x14ac:dyDescent="0.2">
      <c r="A97" s="125" t="str">
        <f ca="1">IFERROR(A96+MATCH(1,OFFSET(Pharmaceuticals!$CB$1,A96,0,500,1),0),"")</f>
        <v/>
      </c>
      <c r="B97" s="125" t="str">
        <f t="shared" ca="1" si="11"/>
        <v/>
      </c>
      <c r="C97" s="125" t="str">
        <f ca="1">IFERROR(C96+MATCH(1,OFFSET('Health Products &amp; Equipment'!$CB$1,C96,0,500,1),0),"")</f>
        <v/>
      </c>
      <c r="D97" s="125" t="str">
        <f t="shared" ca="1" si="12"/>
        <v/>
      </c>
      <c r="E97" s="125" t="str">
        <f ca="1">IFERROR(E96+MATCH(1,OFFSET('Other Pharma &amp; Health Products'!$CB$1,E96,0,500,1),0),"")</f>
        <v/>
      </c>
      <c r="F97" s="125" t="str">
        <f t="shared" ca="1" si="13"/>
        <v/>
      </c>
      <c r="G97" s="125" t="str">
        <f ca="1">IFERROR(G96+MATCH(1,OFFSET('PSM Costs'!$CB$1,G96,0,500,1),0),"")</f>
        <v/>
      </c>
      <c r="H97" s="125" t="str">
        <f t="shared" ca="1" si="14"/>
        <v/>
      </c>
      <c r="I97" s="167" t="str">
        <f t="shared" ca="1" si="15"/>
        <v/>
      </c>
      <c r="J97" s="5" t="str">
        <f t="shared" ca="1" si="16"/>
        <v/>
      </c>
      <c r="K97" s="167" t="str">
        <f t="shared" ca="1" si="17"/>
        <v/>
      </c>
    </row>
    <row r="98" spans="1:11" x14ac:dyDescent="0.2">
      <c r="A98" s="125" t="str">
        <f ca="1">IFERROR(A97+MATCH(1,OFFSET(Pharmaceuticals!$CB$1,A97,0,500,1),0),"")</f>
        <v/>
      </c>
      <c r="B98" s="125" t="str">
        <f t="shared" ca="1" si="11"/>
        <v/>
      </c>
      <c r="C98" s="125" t="str">
        <f ca="1">IFERROR(C97+MATCH(1,OFFSET('Health Products &amp; Equipment'!$CB$1,C97,0,500,1),0),"")</f>
        <v/>
      </c>
      <c r="D98" s="125" t="str">
        <f t="shared" ca="1" si="12"/>
        <v/>
      </c>
      <c r="E98" s="125" t="str">
        <f ca="1">IFERROR(E97+MATCH(1,OFFSET('Other Pharma &amp; Health Products'!$CB$1,E97,0,500,1),0),"")</f>
        <v/>
      </c>
      <c r="F98" s="125" t="str">
        <f t="shared" ca="1" si="13"/>
        <v/>
      </c>
      <c r="G98" s="125" t="str">
        <f ca="1">IFERROR(G97+MATCH(1,OFFSET('PSM Costs'!$CB$1,G97,0,500,1),0),"")</f>
        <v/>
      </c>
      <c r="H98" s="125" t="str">
        <f t="shared" ca="1" si="14"/>
        <v/>
      </c>
      <c r="I98" s="167" t="str">
        <f t="shared" ca="1" si="15"/>
        <v/>
      </c>
      <c r="J98" s="5" t="str">
        <f t="shared" ca="1" si="16"/>
        <v/>
      </c>
      <c r="K98" s="167" t="str">
        <f t="shared" ca="1" si="17"/>
        <v/>
      </c>
    </row>
    <row r="99" spans="1:11" x14ac:dyDescent="0.2">
      <c r="A99" s="125" t="str">
        <f ca="1">IFERROR(A98+MATCH(1,OFFSET(Pharmaceuticals!$CB$1,A98,0,500,1),0),"")</f>
        <v/>
      </c>
      <c r="B99" s="125" t="str">
        <f t="shared" ca="1" si="11"/>
        <v/>
      </c>
      <c r="C99" s="125" t="str">
        <f ca="1">IFERROR(C98+MATCH(1,OFFSET('Health Products &amp; Equipment'!$CB$1,C98,0,500,1),0),"")</f>
        <v/>
      </c>
      <c r="D99" s="125" t="str">
        <f t="shared" ca="1" si="12"/>
        <v/>
      </c>
      <c r="E99" s="125" t="str">
        <f ca="1">IFERROR(E98+MATCH(1,OFFSET('Other Pharma &amp; Health Products'!$CB$1,E98,0,500,1),0),"")</f>
        <v/>
      </c>
      <c r="F99" s="125" t="str">
        <f t="shared" ca="1" si="13"/>
        <v/>
      </c>
      <c r="G99" s="125" t="str">
        <f ca="1">IFERROR(G98+MATCH(1,OFFSET('PSM Costs'!$CB$1,G98,0,500,1),0),"")</f>
        <v/>
      </c>
      <c r="H99" s="125" t="str">
        <f t="shared" ca="1" si="14"/>
        <v/>
      </c>
      <c r="I99" s="167" t="str">
        <f t="shared" ca="1" si="15"/>
        <v/>
      </c>
      <c r="J99" s="5" t="str">
        <f t="shared" ca="1" si="16"/>
        <v/>
      </c>
      <c r="K99" s="167" t="str">
        <f t="shared" ca="1" si="17"/>
        <v/>
      </c>
    </row>
    <row r="100" spans="1:11" x14ac:dyDescent="0.2">
      <c r="A100" s="125" t="str">
        <f ca="1">IFERROR(A99+MATCH(1,OFFSET(Pharmaceuticals!$CB$1,A99,0,500,1),0),"")</f>
        <v/>
      </c>
      <c r="B100" s="125" t="str">
        <f t="shared" ref="B100:B163" ca="1" si="18">IFERROR(INDIRECT(ADDRESS(A100,2,1,1,"Pharmaceuticals")),"")</f>
        <v/>
      </c>
      <c r="C100" s="125" t="str">
        <f ca="1">IFERROR(C99+MATCH(1,OFFSET('Health Products &amp; Equipment'!$CB$1,C99,0,500,1),0),"")</f>
        <v/>
      </c>
      <c r="D100" s="125" t="str">
        <f t="shared" ref="D100:D163" ca="1" si="19">IFERROR(INDIRECT(ADDRESS(C100,2,1,1,"Health Products &amp; Equipment")),"")</f>
        <v/>
      </c>
      <c r="E100" s="125" t="str">
        <f ca="1">IFERROR(E99+MATCH(1,OFFSET('Other Pharma &amp; Health Products'!$CB$1,E99,0,500,1),0),"")</f>
        <v/>
      </c>
      <c r="F100" s="125" t="str">
        <f t="shared" ref="F100:F163" ca="1" si="20">IFERROR(INDIRECT(ADDRESS(E100,2,1,1,"Other Pharma &amp; Health Products")),"")</f>
        <v/>
      </c>
      <c r="G100" s="125" t="str">
        <f ca="1">IFERROR(G99+MATCH(1,OFFSET('PSM Costs'!$CB$1,G99,0,500,1),0),"")</f>
        <v/>
      </c>
      <c r="H100" s="125" t="str">
        <f t="shared" ref="H100:H163" ca="1" si="21">IFERROR(INDIRECT(ADDRESS(G100,2,1,1,"PSM Costs")),"")</f>
        <v/>
      </c>
      <c r="I100" s="167" t="str">
        <f t="shared" ca="1" si="15"/>
        <v/>
      </c>
      <c r="J100" s="5" t="str">
        <f t="shared" ca="1" si="16"/>
        <v/>
      </c>
      <c r="K100" s="167" t="str">
        <f t="shared" ca="1" si="17"/>
        <v/>
      </c>
    </row>
    <row r="101" spans="1:11" x14ac:dyDescent="0.2">
      <c r="A101" s="125" t="str">
        <f ca="1">IFERROR(A100+MATCH(1,OFFSET(Pharmaceuticals!$CB$1,A100,0,500,1),0),"")</f>
        <v/>
      </c>
      <c r="B101" s="125" t="str">
        <f t="shared" ca="1" si="18"/>
        <v/>
      </c>
      <c r="C101" s="125" t="str">
        <f ca="1">IFERROR(C100+MATCH(1,OFFSET('Health Products &amp; Equipment'!$CB$1,C100,0,500,1),0),"")</f>
        <v/>
      </c>
      <c r="D101" s="125" t="str">
        <f t="shared" ca="1" si="19"/>
        <v/>
      </c>
      <c r="E101" s="125" t="str">
        <f ca="1">IFERROR(E100+MATCH(1,OFFSET('Other Pharma &amp; Health Products'!$CB$1,E100,0,500,1),0),"")</f>
        <v/>
      </c>
      <c r="F101" s="125" t="str">
        <f t="shared" ca="1" si="20"/>
        <v/>
      </c>
      <c r="G101" s="125" t="str">
        <f ca="1">IFERROR(G100+MATCH(1,OFFSET('PSM Costs'!$CB$1,G100,0,500,1),0),"")</f>
        <v/>
      </c>
      <c r="H101" s="125" t="str">
        <f t="shared" ca="1" si="21"/>
        <v/>
      </c>
      <c r="I101" s="167" t="str">
        <f t="shared" ca="1" si="15"/>
        <v/>
      </c>
      <c r="J101" s="5" t="str">
        <f t="shared" ca="1" si="16"/>
        <v/>
      </c>
      <c r="K101" s="167" t="str">
        <f t="shared" ca="1" si="17"/>
        <v/>
      </c>
    </row>
    <row r="102" spans="1:11" x14ac:dyDescent="0.2">
      <c r="A102" s="125" t="str">
        <f ca="1">IFERROR(A101+MATCH(1,OFFSET(Pharmaceuticals!$CB$1,A101,0,500,1),0),"")</f>
        <v/>
      </c>
      <c r="B102" s="125" t="str">
        <f t="shared" ca="1" si="18"/>
        <v/>
      </c>
      <c r="C102" s="125" t="str">
        <f ca="1">IFERROR(C101+MATCH(1,OFFSET('Health Products &amp; Equipment'!$CB$1,C101,0,500,1),0),"")</f>
        <v/>
      </c>
      <c r="D102" s="125" t="str">
        <f t="shared" ca="1" si="19"/>
        <v/>
      </c>
      <c r="E102" s="125" t="str">
        <f ca="1">IFERROR(E101+MATCH(1,OFFSET('Other Pharma &amp; Health Products'!$CB$1,E101,0,500,1),0),"")</f>
        <v/>
      </c>
      <c r="F102" s="125" t="str">
        <f t="shared" ca="1" si="20"/>
        <v/>
      </c>
      <c r="G102" s="125" t="str">
        <f ca="1">IFERROR(G101+MATCH(1,OFFSET('PSM Costs'!$CB$1,G101,0,500,1),0),"")</f>
        <v/>
      </c>
      <c r="H102" s="125" t="str">
        <f t="shared" ca="1" si="21"/>
        <v/>
      </c>
      <c r="I102" s="167" t="str">
        <f t="shared" ca="1" si="15"/>
        <v/>
      </c>
      <c r="J102" s="5" t="str">
        <f t="shared" ca="1" si="16"/>
        <v/>
      </c>
      <c r="K102" s="167" t="str">
        <f t="shared" ca="1" si="17"/>
        <v/>
      </c>
    </row>
    <row r="103" spans="1:11" x14ac:dyDescent="0.2">
      <c r="A103" s="125" t="str">
        <f ca="1">IFERROR(A102+MATCH(1,OFFSET(Pharmaceuticals!$CB$1,A102,0,500,1),0),"")</f>
        <v/>
      </c>
      <c r="B103" s="125" t="str">
        <f t="shared" ca="1" si="18"/>
        <v/>
      </c>
      <c r="C103" s="125" t="str">
        <f ca="1">IFERROR(C102+MATCH(1,OFFSET('Health Products &amp; Equipment'!$CB$1,C102,0,500,1),0),"")</f>
        <v/>
      </c>
      <c r="D103" s="125" t="str">
        <f t="shared" ca="1" si="19"/>
        <v/>
      </c>
      <c r="E103" s="125" t="str">
        <f ca="1">IFERROR(E102+MATCH(1,OFFSET('Other Pharma &amp; Health Products'!$CB$1,E102,0,500,1),0),"")</f>
        <v/>
      </c>
      <c r="F103" s="125" t="str">
        <f t="shared" ca="1" si="20"/>
        <v/>
      </c>
      <c r="G103" s="125" t="str">
        <f ca="1">IFERROR(G102+MATCH(1,OFFSET('PSM Costs'!$CB$1,G102,0,500,1),0),"")</f>
        <v/>
      </c>
      <c r="H103" s="125" t="str">
        <f t="shared" ca="1" si="21"/>
        <v/>
      </c>
      <c r="I103" s="167" t="str">
        <f t="shared" ca="1" si="15"/>
        <v/>
      </c>
      <c r="J103" s="5" t="str">
        <f t="shared" ca="1" si="16"/>
        <v/>
      </c>
      <c r="K103" s="167" t="str">
        <f t="shared" ca="1" si="17"/>
        <v/>
      </c>
    </row>
    <row r="104" spans="1:11" x14ac:dyDescent="0.2">
      <c r="A104" s="125" t="str">
        <f ca="1">IFERROR(A103+MATCH(1,OFFSET(Pharmaceuticals!$CB$1,A103,0,500,1),0),"")</f>
        <v/>
      </c>
      <c r="B104" s="125" t="str">
        <f t="shared" ca="1" si="18"/>
        <v/>
      </c>
      <c r="C104" s="125" t="str">
        <f ca="1">IFERROR(C103+MATCH(1,OFFSET('Health Products &amp; Equipment'!$CB$1,C103,0,500,1),0),"")</f>
        <v/>
      </c>
      <c r="D104" s="125" t="str">
        <f t="shared" ca="1" si="19"/>
        <v/>
      </c>
      <c r="E104" s="125" t="str">
        <f ca="1">IFERROR(E103+MATCH(1,OFFSET('Other Pharma &amp; Health Products'!$CB$1,E103,0,500,1),0),"")</f>
        <v/>
      </c>
      <c r="F104" s="125" t="str">
        <f t="shared" ca="1" si="20"/>
        <v/>
      </c>
      <c r="G104" s="125" t="str">
        <f ca="1">IFERROR(G103+MATCH(1,OFFSET('PSM Costs'!$CB$1,G103,0,500,1),0),"")</f>
        <v/>
      </c>
      <c r="H104" s="125" t="str">
        <f t="shared" ca="1" si="21"/>
        <v/>
      </c>
      <c r="I104" s="167" t="str">
        <f t="shared" ca="1" si="15"/>
        <v/>
      </c>
      <c r="J104" s="5" t="str">
        <f t="shared" ca="1" si="16"/>
        <v/>
      </c>
      <c r="K104" s="167" t="str">
        <f t="shared" ca="1" si="17"/>
        <v/>
      </c>
    </row>
    <row r="105" spans="1:11" x14ac:dyDescent="0.2">
      <c r="A105" s="125" t="str">
        <f ca="1">IFERROR(A104+MATCH(1,OFFSET(Pharmaceuticals!$CB$1,A104,0,500,1),0),"")</f>
        <v/>
      </c>
      <c r="B105" s="125" t="str">
        <f t="shared" ca="1" si="18"/>
        <v/>
      </c>
      <c r="C105" s="125" t="str">
        <f ca="1">IFERROR(C104+MATCH(1,OFFSET('Health Products &amp; Equipment'!$CB$1,C104,0,500,1),0),"")</f>
        <v/>
      </c>
      <c r="D105" s="125" t="str">
        <f t="shared" ca="1" si="19"/>
        <v/>
      </c>
      <c r="E105" s="125" t="str">
        <f ca="1">IFERROR(E104+MATCH(1,OFFSET('Other Pharma &amp; Health Products'!$CB$1,E104,0,500,1),0),"")</f>
        <v/>
      </c>
      <c r="F105" s="125" t="str">
        <f t="shared" ca="1" si="20"/>
        <v/>
      </c>
      <c r="G105" s="125" t="str">
        <f ca="1">IFERROR(G104+MATCH(1,OFFSET('PSM Costs'!$CB$1,G104,0,500,1),0),"")</f>
        <v/>
      </c>
      <c r="H105" s="125" t="str">
        <f t="shared" ca="1" si="21"/>
        <v/>
      </c>
      <c r="I105" s="167" t="str">
        <f t="shared" ca="1" si="15"/>
        <v/>
      </c>
      <c r="J105" s="5" t="str">
        <f t="shared" ca="1" si="16"/>
        <v/>
      </c>
      <c r="K105" s="167" t="str">
        <f t="shared" ca="1" si="17"/>
        <v/>
      </c>
    </row>
    <row r="106" spans="1:11" x14ac:dyDescent="0.2">
      <c r="A106" s="125" t="str">
        <f ca="1">IFERROR(A105+MATCH(1,OFFSET(Pharmaceuticals!$CB$1,A105,0,500,1),0),"")</f>
        <v/>
      </c>
      <c r="B106" s="125" t="str">
        <f t="shared" ca="1" si="18"/>
        <v/>
      </c>
      <c r="C106" s="125" t="str">
        <f ca="1">IFERROR(C105+MATCH(1,OFFSET('Health Products &amp; Equipment'!$CB$1,C105,0,500,1),0),"")</f>
        <v/>
      </c>
      <c r="D106" s="125" t="str">
        <f t="shared" ca="1" si="19"/>
        <v/>
      </c>
      <c r="E106" s="125" t="str">
        <f ca="1">IFERROR(E105+MATCH(1,OFFSET('Other Pharma &amp; Health Products'!$CB$1,E105,0,500,1),0),"")</f>
        <v/>
      </c>
      <c r="F106" s="125" t="str">
        <f t="shared" ca="1" si="20"/>
        <v/>
      </c>
      <c r="G106" s="125" t="str">
        <f ca="1">IFERROR(G105+MATCH(1,OFFSET('PSM Costs'!$CB$1,G105,0,500,1),0),"")</f>
        <v/>
      </c>
      <c r="H106" s="125" t="str">
        <f t="shared" ca="1" si="21"/>
        <v/>
      </c>
      <c r="I106" s="167" t="str">
        <f t="shared" ca="1" si="15"/>
        <v/>
      </c>
      <c r="J106" s="5" t="str">
        <f t="shared" ca="1" si="16"/>
        <v/>
      </c>
      <c r="K106" s="167" t="str">
        <f t="shared" ca="1" si="17"/>
        <v/>
      </c>
    </row>
    <row r="107" spans="1:11" x14ac:dyDescent="0.2">
      <c r="A107" s="125" t="str">
        <f ca="1">IFERROR(A106+MATCH(1,OFFSET(Pharmaceuticals!$CB$1,A106,0,500,1),0),"")</f>
        <v/>
      </c>
      <c r="B107" s="125" t="str">
        <f t="shared" ca="1" si="18"/>
        <v/>
      </c>
      <c r="C107" s="125" t="str">
        <f ca="1">IFERROR(C106+MATCH(1,OFFSET('Health Products &amp; Equipment'!$CB$1,C106,0,500,1),0),"")</f>
        <v/>
      </c>
      <c r="D107" s="125" t="str">
        <f t="shared" ca="1" si="19"/>
        <v/>
      </c>
      <c r="E107" s="125" t="str">
        <f ca="1">IFERROR(E106+MATCH(1,OFFSET('Other Pharma &amp; Health Products'!$CB$1,E106,0,500,1),0),"")</f>
        <v/>
      </c>
      <c r="F107" s="125" t="str">
        <f t="shared" ca="1" si="20"/>
        <v/>
      </c>
      <c r="G107" s="125" t="str">
        <f ca="1">IFERROR(G106+MATCH(1,OFFSET('PSM Costs'!$CB$1,G106,0,500,1),0),"")</f>
        <v/>
      </c>
      <c r="H107" s="125" t="str">
        <f t="shared" ca="1" si="21"/>
        <v/>
      </c>
      <c r="I107" s="167" t="str">
        <f t="shared" ca="1" si="15"/>
        <v/>
      </c>
      <c r="J107" s="5" t="str">
        <f t="shared" ca="1" si="16"/>
        <v/>
      </c>
      <c r="K107" s="167" t="str">
        <f t="shared" ca="1" si="17"/>
        <v/>
      </c>
    </row>
    <row r="108" spans="1:11" x14ac:dyDescent="0.2">
      <c r="A108" s="125" t="str">
        <f ca="1">IFERROR(A107+MATCH(1,OFFSET(Pharmaceuticals!$CB$1,A107,0,500,1),0),"")</f>
        <v/>
      </c>
      <c r="B108" s="125" t="str">
        <f t="shared" ca="1" si="18"/>
        <v/>
      </c>
      <c r="C108" s="125" t="str">
        <f ca="1">IFERROR(C107+MATCH(1,OFFSET('Health Products &amp; Equipment'!$CB$1,C107,0,500,1),0),"")</f>
        <v/>
      </c>
      <c r="D108" s="125" t="str">
        <f t="shared" ca="1" si="19"/>
        <v/>
      </c>
      <c r="E108" s="125" t="str">
        <f ca="1">IFERROR(E107+MATCH(1,OFFSET('Other Pharma &amp; Health Products'!$CB$1,E107,0,500,1),0),"")</f>
        <v/>
      </c>
      <c r="F108" s="125" t="str">
        <f t="shared" ca="1" si="20"/>
        <v/>
      </c>
      <c r="G108" s="125" t="str">
        <f ca="1">IFERROR(G107+MATCH(1,OFFSET('PSM Costs'!$CB$1,G107,0,500,1),0),"")</f>
        <v/>
      </c>
      <c r="H108" s="125" t="str">
        <f t="shared" ca="1" si="21"/>
        <v/>
      </c>
      <c r="I108" s="167" t="str">
        <f t="shared" ca="1" si="15"/>
        <v/>
      </c>
      <c r="J108" s="5" t="str">
        <f t="shared" ca="1" si="16"/>
        <v/>
      </c>
      <c r="K108" s="167" t="str">
        <f t="shared" ca="1" si="17"/>
        <v/>
      </c>
    </row>
    <row r="109" spans="1:11" x14ac:dyDescent="0.2">
      <c r="A109" s="125" t="str">
        <f ca="1">IFERROR(A108+MATCH(1,OFFSET(Pharmaceuticals!$CB$1,A108,0,500,1),0),"")</f>
        <v/>
      </c>
      <c r="B109" s="125" t="str">
        <f t="shared" ca="1" si="18"/>
        <v/>
      </c>
      <c r="C109" s="125" t="str">
        <f ca="1">IFERROR(C108+MATCH(1,OFFSET('Health Products &amp; Equipment'!$CB$1,C108,0,500,1),0),"")</f>
        <v/>
      </c>
      <c r="D109" s="125" t="str">
        <f t="shared" ca="1" si="19"/>
        <v/>
      </c>
      <c r="E109" s="125" t="str">
        <f ca="1">IFERROR(E108+MATCH(1,OFFSET('Other Pharma &amp; Health Products'!$CB$1,E108,0,500,1),0),"")</f>
        <v/>
      </c>
      <c r="F109" s="125" t="str">
        <f t="shared" ca="1" si="20"/>
        <v/>
      </c>
      <c r="G109" s="125" t="str">
        <f ca="1">IFERROR(G108+MATCH(1,OFFSET('PSM Costs'!$CB$1,G108,0,500,1),0),"")</f>
        <v/>
      </c>
      <c r="H109" s="125" t="str">
        <f t="shared" ca="1" si="21"/>
        <v/>
      </c>
      <c r="I109" s="167" t="str">
        <f t="shared" ca="1" si="15"/>
        <v/>
      </c>
      <c r="J109" s="5" t="str">
        <f t="shared" ca="1" si="16"/>
        <v/>
      </c>
      <c r="K109" s="167" t="str">
        <f t="shared" ca="1" si="17"/>
        <v/>
      </c>
    </row>
    <row r="110" spans="1:11" x14ac:dyDescent="0.2">
      <c r="A110" s="125" t="str">
        <f ca="1">IFERROR(A109+MATCH(1,OFFSET(Pharmaceuticals!$CB$1,A109,0,500,1),0),"")</f>
        <v/>
      </c>
      <c r="B110" s="125" t="str">
        <f t="shared" ca="1" si="18"/>
        <v/>
      </c>
      <c r="C110" s="125" t="str">
        <f ca="1">IFERROR(C109+MATCH(1,OFFSET('Health Products &amp; Equipment'!$CB$1,C109,0,500,1),0),"")</f>
        <v/>
      </c>
      <c r="D110" s="125" t="str">
        <f t="shared" ca="1" si="19"/>
        <v/>
      </c>
      <c r="E110" s="125" t="str">
        <f ca="1">IFERROR(E109+MATCH(1,OFFSET('Other Pharma &amp; Health Products'!$CB$1,E109,0,500,1),0),"")</f>
        <v/>
      </c>
      <c r="F110" s="125" t="str">
        <f t="shared" ca="1" si="20"/>
        <v/>
      </c>
      <c r="G110" s="125" t="str">
        <f ca="1">IFERROR(G109+MATCH(1,OFFSET('PSM Costs'!$CB$1,G109,0,500,1),0),"")</f>
        <v/>
      </c>
      <c r="H110" s="125" t="str">
        <f t="shared" ca="1" si="21"/>
        <v/>
      </c>
      <c r="I110" s="167" t="str">
        <f t="shared" ca="1" si="15"/>
        <v/>
      </c>
      <c r="J110" s="5" t="str">
        <f t="shared" ca="1" si="16"/>
        <v/>
      </c>
      <c r="K110" s="167" t="str">
        <f t="shared" ca="1" si="17"/>
        <v/>
      </c>
    </row>
    <row r="111" spans="1:11" x14ac:dyDescent="0.2">
      <c r="A111" s="125" t="str">
        <f ca="1">IFERROR(A110+MATCH(1,OFFSET(Pharmaceuticals!$CB$1,A110,0,500,1),0),"")</f>
        <v/>
      </c>
      <c r="B111" s="125" t="str">
        <f t="shared" ca="1" si="18"/>
        <v/>
      </c>
      <c r="C111" s="125" t="str">
        <f ca="1">IFERROR(C110+MATCH(1,OFFSET('Health Products &amp; Equipment'!$CB$1,C110,0,500,1),0),"")</f>
        <v/>
      </c>
      <c r="D111" s="125" t="str">
        <f t="shared" ca="1" si="19"/>
        <v/>
      </c>
      <c r="E111" s="125" t="str">
        <f ca="1">IFERROR(E110+MATCH(1,OFFSET('Other Pharma &amp; Health Products'!$CB$1,E110,0,500,1),0),"")</f>
        <v/>
      </c>
      <c r="F111" s="125" t="str">
        <f t="shared" ca="1" si="20"/>
        <v/>
      </c>
      <c r="G111" s="125" t="str">
        <f ca="1">IFERROR(G110+MATCH(1,OFFSET('PSM Costs'!$CB$1,G110,0,500,1),0),"")</f>
        <v/>
      </c>
      <c r="H111" s="125" t="str">
        <f t="shared" ca="1" si="21"/>
        <v/>
      </c>
      <c r="I111" s="167" t="str">
        <f t="shared" ca="1" si="15"/>
        <v/>
      </c>
      <c r="J111" s="5" t="str">
        <f t="shared" ca="1" si="16"/>
        <v/>
      </c>
      <c r="K111" s="167" t="str">
        <f t="shared" ca="1" si="17"/>
        <v/>
      </c>
    </row>
    <row r="112" spans="1:11" x14ac:dyDescent="0.2">
      <c r="A112" s="125" t="str">
        <f ca="1">IFERROR(A111+MATCH(1,OFFSET(Pharmaceuticals!$CB$1,A111,0,500,1),0),"")</f>
        <v/>
      </c>
      <c r="B112" s="125" t="str">
        <f t="shared" ca="1" si="18"/>
        <v/>
      </c>
      <c r="C112" s="125" t="str">
        <f ca="1">IFERROR(C111+MATCH(1,OFFSET('Health Products &amp; Equipment'!$CB$1,C111,0,500,1),0),"")</f>
        <v/>
      </c>
      <c r="D112" s="125" t="str">
        <f t="shared" ca="1" si="19"/>
        <v/>
      </c>
      <c r="E112" s="125" t="str">
        <f ca="1">IFERROR(E111+MATCH(1,OFFSET('Other Pharma &amp; Health Products'!$CB$1,E111,0,500,1),0),"")</f>
        <v/>
      </c>
      <c r="F112" s="125" t="str">
        <f t="shared" ca="1" si="20"/>
        <v/>
      </c>
      <c r="G112" s="125" t="str">
        <f ca="1">IFERROR(G111+MATCH(1,OFFSET('PSM Costs'!$CB$1,G111,0,500,1),0),"")</f>
        <v/>
      </c>
      <c r="H112" s="125" t="str">
        <f t="shared" ca="1" si="21"/>
        <v/>
      </c>
      <c r="I112" s="167" t="str">
        <f t="shared" ca="1" si="15"/>
        <v/>
      </c>
      <c r="J112" s="5" t="str">
        <f t="shared" ca="1" si="16"/>
        <v/>
      </c>
      <c r="K112" s="167" t="str">
        <f t="shared" ca="1" si="17"/>
        <v/>
      </c>
    </row>
    <row r="113" spans="1:11" x14ac:dyDescent="0.2">
      <c r="A113" s="125" t="str">
        <f ca="1">IFERROR(A112+MATCH(1,OFFSET(Pharmaceuticals!$CB$1,A112,0,500,1),0),"")</f>
        <v/>
      </c>
      <c r="B113" s="125" t="str">
        <f t="shared" ca="1" si="18"/>
        <v/>
      </c>
      <c r="C113" s="125" t="str">
        <f ca="1">IFERROR(C112+MATCH(1,OFFSET('Health Products &amp; Equipment'!$CB$1,C112,0,500,1),0),"")</f>
        <v/>
      </c>
      <c r="D113" s="125" t="str">
        <f t="shared" ca="1" si="19"/>
        <v/>
      </c>
      <c r="E113" s="125" t="str">
        <f ca="1">IFERROR(E112+MATCH(1,OFFSET('Other Pharma &amp; Health Products'!$CB$1,E112,0,500,1),0),"")</f>
        <v/>
      </c>
      <c r="F113" s="125" t="str">
        <f t="shared" ca="1" si="20"/>
        <v/>
      </c>
      <c r="G113" s="125" t="str">
        <f ca="1">IFERROR(G112+MATCH(1,OFFSET('PSM Costs'!$CB$1,G112,0,500,1),0),"")</f>
        <v/>
      </c>
      <c r="H113" s="125" t="str">
        <f t="shared" ca="1" si="21"/>
        <v/>
      </c>
      <c r="I113" s="167" t="str">
        <f t="shared" ca="1" si="15"/>
        <v/>
      </c>
      <c r="J113" s="5" t="str">
        <f t="shared" ca="1" si="16"/>
        <v/>
      </c>
      <c r="K113" s="167" t="str">
        <f t="shared" ca="1" si="17"/>
        <v/>
      </c>
    </row>
    <row r="114" spans="1:11" x14ac:dyDescent="0.2">
      <c r="A114" s="125" t="str">
        <f ca="1">IFERROR(A113+MATCH(1,OFFSET(Pharmaceuticals!$CB$1,A113,0,500,1),0),"")</f>
        <v/>
      </c>
      <c r="B114" s="125" t="str">
        <f t="shared" ca="1" si="18"/>
        <v/>
      </c>
      <c r="C114" s="125" t="str">
        <f ca="1">IFERROR(C113+MATCH(1,OFFSET('Health Products &amp; Equipment'!$CB$1,C113,0,500,1),0),"")</f>
        <v/>
      </c>
      <c r="D114" s="125" t="str">
        <f t="shared" ca="1" si="19"/>
        <v/>
      </c>
      <c r="E114" s="125" t="str">
        <f ca="1">IFERROR(E113+MATCH(1,OFFSET('Other Pharma &amp; Health Products'!$CB$1,E113,0,500,1),0),"")</f>
        <v/>
      </c>
      <c r="F114" s="125" t="str">
        <f t="shared" ca="1" si="20"/>
        <v/>
      </c>
      <c r="G114" s="125" t="str">
        <f ca="1">IFERROR(G113+MATCH(1,OFFSET('PSM Costs'!$CB$1,G113,0,500,1),0),"")</f>
        <v/>
      </c>
      <c r="H114" s="125" t="str">
        <f t="shared" ca="1" si="21"/>
        <v/>
      </c>
      <c r="I114" s="167" t="str">
        <f t="shared" ca="1" si="15"/>
        <v/>
      </c>
      <c r="J114" s="5" t="str">
        <f t="shared" ca="1" si="16"/>
        <v/>
      </c>
      <c r="K114" s="167" t="str">
        <f t="shared" ca="1" si="17"/>
        <v/>
      </c>
    </row>
    <row r="115" spans="1:11" x14ac:dyDescent="0.2">
      <c r="A115" s="125" t="str">
        <f ca="1">IFERROR(A114+MATCH(1,OFFSET(Pharmaceuticals!$CB$1,A114,0,500,1),0),"")</f>
        <v/>
      </c>
      <c r="B115" s="125" t="str">
        <f t="shared" ca="1" si="18"/>
        <v/>
      </c>
      <c r="C115" s="125" t="str">
        <f ca="1">IFERROR(C114+MATCH(1,OFFSET('Health Products &amp; Equipment'!$CB$1,C114,0,500,1),0),"")</f>
        <v/>
      </c>
      <c r="D115" s="125" t="str">
        <f t="shared" ca="1" si="19"/>
        <v/>
      </c>
      <c r="E115" s="125" t="str">
        <f ca="1">IFERROR(E114+MATCH(1,OFFSET('Other Pharma &amp; Health Products'!$CB$1,E114,0,500,1),0),"")</f>
        <v/>
      </c>
      <c r="F115" s="125" t="str">
        <f t="shared" ca="1" si="20"/>
        <v/>
      </c>
      <c r="G115" s="125" t="str">
        <f ca="1">IFERROR(G114+MATCH(1,OFFSET('PSM Costs'!$CB$1,G114,0,500,1),0),"")</f>
        <v/>
      </c>
      <c r="H115" s="125" t="str">
        <f t="shared" ca="1" si="21"/>
        <v/>
      </c>
      <c r="I115" s="167" t="str">
        <f t="shared" ca="1" si="15"/>
        <v/>
      </c>
      <c r="J115" s="5" t="str">
        <f t="shared" ca="1" si="16"/>
        <v/>
      </c>
      <c r="K115" s="167" t="str">
        <f t="shared" ca="1" si="17"/>
        <v/>
      </c>
    </row>
    <row r="116" spans="1:11" x14ac:dyDescent="0.2">
      <c r="A116" s="125" t="str">
        <f ca="1">IFERROR(A115+MATCH(1,OFFSET(Pharmaceuticals!$CB$1,A115,0,500,1),0),"")</f>
        <v/>
      </c>
      <c r="B116" s="125" t="str">
        <f t="shared" ca="1" si="18"/>
        <v/>
      </c>
      <c r="C116" s="125" t="str">
        <f ca="1">IFERROR(C115+MATCH(1,OFFSET('Health Products &amp; Equipment'!$CB$1,C115,0,500,1),0),"")</f>
        <v/>
      </c>
      <c r="D116" s="125" t="str">
        <f t="shared" ca="1" si="19"/>
        <v/>
      </c>
      <c r="E116" s="125" t="str">
        <f ca="1">IFERROR(E115+MATCH(1,OFFSET('Other Pharma &amp; Health Products'!$CB$1,E115,0,500,1),0),"")</f>
        <v/>
      </c>
      <c r="F116" s="125" t="str">
        <f t="shared" ca="1" si="20"/>
        <v/>
      </c>
      <c r="G116" s="125" t="str">
        <f ca="1">IFERROR(G115+MATCH(1,OFFSET('PSM Costs'!$CB$1,G115,0,500,1),0),"")</f>
        <v/>
      </c>
      <c r="H116" s="125" t="str">
        <f t="shared" ca="1" si="21"/>
        <v/>
      </c>
      <c r="I116" s="167" t="str">
        <f t="shared" ca="1" si="15"/>
        <v/>
      </c>
      <c r="J116" s="5" t="str">
        <f t="shared" ca="1" si="16"/>
        <v/>
      </c>
      <c r="K116" s="167" t="str">
        <f t="shared" ca="1" si="17"/>
        <v/>
      </c>
    </row>
    <row r="117" spans="1:11" x14ac:dyDescent="0.2">
      <c r="A117" s="125" t="str">
        <f ca="1">IFERROR(A116+MATCH(1,OFFSET(Pharmaceuticals!$CB$1,A116,0,500,1),0),"")</f>
        <v/>
      </c>
      <c r="B117" s="125" t="str">
        <f t="shared" ca="1" si="18"/>
        <v/>
      </c>
      <c r="C117" s="125" t="str">
        <f ca="1">IFERROR(C116+MATCH(1,OFFSET('Health Products &amp; Equipment'!$CB$1,C116,0,500,1),0),"")</f>
        <v/>
      </c>
      <c r="D117" s="125" t="str">
        <f t="shared" ca="1" si="19"/>
        <v/>
      </c>
      <c r="E117" s="125" t="str">
        <f ca="1">IFERROR(E116+MATCH(1,OFFSET('Other Pharma &amp; Health Products'!$CB$1,E116,0,500,1),0),"")</f>
        <v/>
      </c>
      <c r="F117" s="125" t="str">
        <f t="shared" ca="1" si="20"/>
        <v/>
      </c>
      <c r="G117" s="125" t="str">
        <f ca="1">IFERROR(G116+MATCH(1,OFFSET('PSM Costs'!$CB$1,G116,0,500,1),0),"")</f>
        <v/>
      </c>
      <c r="H117" s="125" t="str">
        <f t="shared" ca="1" si="21"/>
        <v/>
      </c>
      <c r="I117" s="167" t="str">
        <f t="shared" ca="1" si="15"/>
        <v/>
      </c>
      <c r="J117" s="5" t="str">
        <f t="shared" ca="1" si="16"/>
        <v/>
      </c>
      <c r="K117" s="167" t="str">
        <f t="shared" ca="1" si="17"/>
        <v/>
      </c>
    </row>
    <row r="118" spans="1:11" x14ac:dyDescent="0.2">
      <c r="A118" s="125" t="str">
        <f ca="1">IFERROR(A117+MATCH(1,OFFSET(Pharmaceuticals!$CB$1,A117,0,500,1),0),"")</f>
        <v/>
      </c>
      <c r="B118" s="125" t="str">
        <f t="shared" ca="1" si="18"/>
        <v/>
      </c>
      <c r="C118" s="125" t="str">
        <f ca="1">IFERROR(C117+MATCH(1,OFFSET('Health Products &amp; Equipment'!$CB$1,C117,0,500,1),0),"")</f>
        <v/>
      </c>
      <c r="D118" s="125" t="str">
        <f t="shared" ca="1" si="19"/>
        <v/>
      </c>
      <c r="E118" s="125" t="str">
        <f ca="1">IFERROR(E117+MATCH(1,OFFSET('Other Pharma &amp; Health Products'!$CB$1,E117,0,500,1),0),"")</f>
        <v/>
      </c>
      <c r="F118" s="125" t="str">
        <f t="shared" ca="1" si="20"/>
        <v/>
      </c>
      <c r="G118" s="125" t="str">
        <f ca="1">IFERROR(G117+MATCH(1,OFFSET('PSM Costs'!$CB$1,G117,0,500,1),0),"")</f>
        <v/>
      </c>
      <c r="H118" s="125" t="str">
        <f t="shared" ca="1" si="21"/>
        <v/>
      </c>
      <c r="I118" s="167" t="str">
        <f t="shared" ca="1" si="15"/>
        <v/>
      </c>
      <c r="J118" s="5" t="str">
        <f t="shared" ca="1" si="16"/>
        <v/>
      </c>
      <c r="K118" s="167" t="str">
        <f t="shared" ca="1" si="17"/>
        <v/>
      </c>
    </row>
    <row r="119" spans="1:11" x14ac:dyDescent="0.2">
      <c r="A119" s="125" t="str">
        <f ca="1">IFERROR(A118+MATCH(1,OFFSET(Pharmaceuticals!$CB$1,A118,0,500,1),0),"")</f>
        <v/>
      </c>
      <c r="B119" s="125" t="str">
        <f t="shared" ca="1" si="18"/>
        <v/>
      </c>
      <c r="C119" s="125" t="str">
        <f ca="1">IFERROR(C118+MATCH(1,OFFSET('Health Products &amp; Equipment'!$CB$1,C118,0,500,1),0),"")</f>
        <v/>
      </c>
      <c r="D119" s="125" t="str">
        <f t="shared" ca="1" si="19"/>
        <v/>
      </c>
      <c r="E119" s="125" t="str">
        <f ca="1">IFERROR(E118+MATCH(1,OFFSET('Other Pharma &amp; Health Products'!$CB$1,E118,0,500,1),0),"")</f>
        <v/>
      </c>
      <c r="F119" s="125" t="str">
        <f t="shared" ca="1" si="20"/>
        <v/>
      </c>
      <c r="G119" s="125" t="str">
        <f ca="1">IFERROR(G118+MATCH(1,OFFSET('PSM Costs'!$CB$1,G118,0,500,1),0),"")</f>
        <v/>
      </c>
      <c r="H119" s="125" t="str">
        <f t="shared" ca="1" si="21"/>
        <v/>
      </c>
      <c r="I119" s="167" t="str">
        <f t="shared" ca="1" si="15"/>
        <v/>
      </c>
      <c r="J119" s="5" t="str">
        <f t="shared" ca="1" si="16"/>
        <v/>
      </c>
      <c r="K119" s="167" t="str">
        <f t="shared" ca="1" si="17"/>
        <v/>
      </c>
    </row>
    <row r="120" spans="1:11" x14ac:dyDescent="0.2">
      <c r="A120" s="125" t="str">
        <f ca="1">IFERROR(A119+MATCH(1,OFFSET(Pharmaceuticals!$CB$1,A119,0,500,1),0),"")</f>
        <v/>
      </c>
      <c r="B120" s="125" t="str">
        <f t="shared" ca="1" si="18"/>
        <v/>
      </c>
      <c r="C120" s="125" t="str">
        <f ca="1">IFERROR(C119+MATCH(1,OFFSET('Health Products &amp; Equipment'!$CB$1,C119,0,500,1),0),"")</f>
        <v/>
      </c>
      <c r="D120" s="125" t="str">
        <f t="shared" ca="1" si="19"/>
        <v/>
      </c>
      <c r="E120" s="125" t="str">
        <f ca="1">IFERROR(E119+MATCH(1,OFFSET('Other Pharma &amp; Health Products'!$CB$1,E119,0,500,1),0),"")</f>
        <v/>
      </c>
      <c r="F120" s="125" t="str">
        <f t="shared" ca="1" si="20"/>
        <v/>
      </c>
      <c r="G120" s="125" t="str">
        <f ca="1">IFERROR(G119+MATCH(1,OFFSET('PSM Costs'!$CB$1,G119,0,500,1),0),"")</f>
        <v/>
      </c>
      <c r="H120" s="125" t="str">
        <f t="shared" ca="1" si="21"/>
        <v/>
      </c>
      <c r="I120" s="167" t="str">
        <f t="shared" ca="1" si="15"/>
        <v/>
      </c>
      <c r="J120" s="5" t="str">
        <f t="shared" ca="1" si="16"/>
        <v/>
      </c>
      <c r="K120" s="167" t="str">
        <f t="shared" ca="1" si="17"/>
        <v/>
      </c>
    </row>
    <row r="121" spans="1:11" x14ac:dyDescent="0.2">
      <c r="A121" s="125" t="str">
        <f ca="1">IFERROR(A120+MATCH(1,OFFSET(Pharmaceuticals!$CB$1,A120,0,500,1),0),"")</f>
        <v/>
      </c>
      <c r="B121" s="125" t="str">
        <f t="shared" ca="1" si="18"/>
        <v/>
      </c>
      <c r="C121" s="125" t="str">
        <f ca="1">IFERROR(C120+MATCH(1,OFFSET('Health Products &amp; Equipment'!$CB$1,C120,0,500,1),0),"")</f>
        <v/>
      </c>
      <c r="D121" s="125" t="str">
        <f t="shared" ca="1" si="19"/>
        <v/>
      </c>
      <c r="E121" s="125" t="str">
        <f ca="1">IFERROR(E120+MATCH(1,OFFSET('Other Pharma &amp; Health Products'!$CB$1,E120,0,500,1),0),"")</f>
        <v/>
      </c>
      <c r="F121" s="125" t="str">
        <f t="shared" ca="1" si="20"/>
        <v/>
      </c>
      <c r="G121" s="125" t="str">
        <f ca="1">IFERROR(G120+MATCH(1,OFFSET('PSM Costs'!$CB$1,G120,0,500,1),0),"")</f>
        <v/>
      </c>
      <c r="H121" s="125" t="str">
        <f t="shared" ca="1" si="21"/>
        <v/>
      </c>
      <c r="I121" s="167" t="str">
        <f t="shared" ca="1" si="15"/>
        <v/>
      </c>
      <c r="J121" s="5" t="str">
        <f t="shared" ca="1" si="16"/>
        <v/>
      </c>
      <c r="K121" s="167" t="str">
        <f t="shared" ca="1" si="17"/>
        <v/>
      </c>
    </row>
    <row r="122" spans="1:11" x14ac:dyDescent="0.2">
      <c r="A122" s="125" t="str">
        <f ca="1">IFERROR(A121+MATCH(1,OFFSET(Pharmaceuticals!$CB$1,A121,0,500,1),0),"")</f>
        <v/>
      </c>
      <c r="B122" s="125" t="str">
        <f t="shared" ca="1" si="18"/>
        <v/>
      </c>
      <c r="C122" s="125" t="str">
        <f ca="1">IFERROR(C121+MATCH(1,OFFSET('Health Products &amp; Equipment'!$CB$1,C121,0,500,1),0),"")</f>
        <v/>
      </c>
      <c r="D122" s="125" t="str">
        <f t="shared" ca="1" si="19"/>
        <v/>
      </c>
      <c r="E122" s="125" t="str">
        <f ca="1">IFERROR(E121+MATCH(1,OFFSET('Other Pharma &amp; Health Products'!$CB$1,E121,0,500,1),0),"")</f>
        <v/>
      </c>
      <c r="F122" s="125" t="str">
        <f t="shared" ca="1" si="20"/>
        <v/>
      </c>
      <c r="G122" s="125" t="str">
        <f ca="1">IFERROR(G121+MATCH(1,OFFSET('PSM Costs'!$CB$1,G121,0,500,1),0),"")</f>
        <v/>
      </c>
      <c r="H122" s="125" t="str">
        <f t="shared" ca="1" si="21"/>
        <v/>
      </c>
      <c r="I122" s="167" t="str">
        <f t="shared" ca="1" si="15"/>
        <v/>
      </c>
      <c r="J122" s="5" t="str">
        <f t="shared" ca="1" si="16"/>
        <v/>
      </c>
      <c r="K122" s="167" t="str">
        <f t="shared" ca="1" si="17"/>
        <v/>
      </c>
    </row>
    <row r="123" spans="1:11" x14ac:dyDescent="0.2">
      <c r="A123" s="125" t="str">
        <f ca="1">IFERROR(A122+MATCH(1,OFFSET(Pharmaceuticals!$CB$1,A122,0,500,1),0),"")</f>
        <v/>
      </c>
      <c r="B123" s="125" t="str">
        <f t="shared" ca="1" si="18"/>
        <v/>
      </c>
      <c r="C123" s="125" t="str">
        <f ca="1">IFERROR(C122+MATCH(1,OFFSET('Health Products &amp; Equipment'!$CB$1,C122,0,500,1),0),"")</f>
        <v/>
      </c>
      <c r="D123" s="125" t="str">
        <f t="shared" ca="1" si="19"/>
        <v/>
      </c>
      <c r="E123" s="125" t="str">
        <f ca="1">IFERROR(E122+MATCH(1,OFFSET('Other Pharma &amp; Health Products'!$CB$1,E122,0,500,1),0),"")</f>
        <v/>
      </c>
      <c r="F123" s="125" t="str">
        <f t="shared" ca="1" si="20"/>
        <v/>
      </c>
      <c r="G123" s="125" t="str">
        <f ca="1">IFERROR(G122+MATCH(1,OFFSET('PSM Costs'!$CB$1,G122,0,500,1),0),"")</f>
        <v/>
      </c>
      <c r="H123" s="125" t="str">
        <f t="shared" ca="1" si="21"/>
        <v/>
      </c>
      <c r="I123" s="167" t="str">
        <f t="shared" ca="1" si="15"/>
        <v/>
      </c>
      <c r="J123" s="5" t="str">
        <f t="shared" ca="1" si="16"/>
        <v/>
      </c>
      <c r="K123" s="167" t="str">
        <f t="shared" ca="1" si="17"/>
        <v/>
      </c>
    </row>
    <row r="124" spans="1:11" x14ac:dyDescent="0.2">
      <c r="A124" s="125" t="str">
        <f ca="1">IFERROR(A123+MATCH(1,OFFSET(Pharmaceuticals!$CB$1,A123,0,500,1),0),"")</f>
        <v/>
      </c>
      <c r="B124" s="125" t="str">
        <f t="shared" ca="1" si="18"/>
        <v/>
      </c>
      <c r="C124" s="125" t="str">
        <f ca="1">IFERROR(C123+MATCH(1,OFFSET('Health Products &amp; Equipment'!$CB$1,C123,0,500,1),0),"")</f>
        <v/>
      </c>
      <c r="D124" s="125" t="str">
        <f t="shared" ca="1" si="19"/>
        <v/>
      </c>
      <c r="E124" s="125" t="str">
        <f ca="1">IFERROR(E123+MATCH(1,OFFSET('Other Pharma &amp; Health Products'!$CB$1,E123,0,500,1),0),"")</f>
        <v/>
      </c>
      <c r="F124" s="125" t="str">
        <f t="shared" ca="1" si="20"/>
        <v/>
      </c>
      <c r="G124" s="125" t="str">
        <f ca="1">IFERROR(G123+MATCH(1,OFFSET('PSM Costs'!$CB$1,G123,0,500,1),0),"")</f>
        <v/>
      </c>
      <c r="H124" s="125" t="str">
        <f t="shared" ca="1" si="21"/>
        <v/>
      </c>
      <c r="I124" s="167" t="str">
        <f t="shared" ca="1" si="15"/>
        <v/>
      </c>
      <c r="J124" s="5" t="str">
        <f t="shared" ca="1" si="16"/>
        <v/>
      </c>
      <c r="K124" s="167" t="str">
        <f t="shared" ca="1" si="17"/>
        <v/>
      </c>
    </row>
    <row r="125" spans="1:11" x14ac:dyDescent="0.2">
      <c r="A125" s="125" t="str">
        <f ca="1">IFERROR(A124+MATCH(1,OFFSET(Pharmaceuticals!$CB$1,A124,0,500,1),0),"")</f>
        <v/>
      </c>
      <c r="B125" s="125" t="str">
        <f t="shared" ca="1" si="18"/>
        <v/>
      </c>
      <c r="C125" s="125" t="str">
        <f ca="1">IFERROR(C124+MATCH(1,OFFSET('Health Products &amp; Equipment'!$CB$1,C124,0,500,1),0),"")</f>
        <v/>
      </c>
      <c r="D125" s="125" t="str">
        <f t="shared" ca="1" si="19"/>
        <v/>
      </c>
      <c r="E125" s="125" t="str">
        <f ca="1">IFERROR(E124+MATCH(1,OFFSET('Other Pharma &amp; Health Products'!$CB$1,E124,0,500,1),0),"")</f>
        <v/>
      </c>
      <c r="F125" s="125" t="str">
        <f t="shared" ca="1" si="20"/>
        <v/>
      </c>
      <c r="G125" s="125" t="str">
        <f ca="1">IFERROR(G124+MATCH(1,OFFSET('PSM Costs'!$CB$1,G124,0,500,1),0),"")</f>
        <v/>
      </c>
      <c r="H125" s="125" t="str">
        <f t="shared" ca="1" si="21"/>
        <v/>
      </c>
      <c r="I125" s="167" t="str">
        <f t="shared" ca="1" si="15"/>
        <v/>
      </c>
      <c r="J125" s="5" t="str">
        <f t="shared" ca="1" si="16"/>
        <v/>
      </c>
      <c r="K125" s="167" t="str">
        <f t="shared" ca="1" si="17"/>
        <v/>
      </c>
    </row>
    <row r="126" spans="1:11" x14ac:dyDescent="0.2">
      <c r="A126" s="125" t="str">
        <f ca="1">IFERROR(A125+MATCH(1,OFFSET(Pharmaceuticals!$CB$1,A125,0,500,1),0),"")</f>
        <v/>
      </c>
      <c r="B126" s="125" t="str">
        <f t="shared" ca="1" si="18"/>
        <v/>
      </c>
      <c r="C126" s="125" t="str">
        <f ca="1">IFERROR(C125+MATCH(1,OFFSET('Health Products &amp; Equipment'!$CB$1,C125,0,500,1),0),"")</f>
        <v/>
      </c>
      <c r="D126" s="125" t="str">
        <f t="shared" ca="1" si="19"/>
        <v/>
      </c>
      <c r="E126" s="125" t="str">
        <f ca="1">IFERROR(E125+MATCH(1,OFFSET('Other Pharma &amp; Health Products'!$CB$1,E125,0,500,1),0),"")</f>
        <v/>
      </c>
      <c r="F126" s="125" t="str">
        <f t="shared" ca="1" si="20"/>
        <v/>
      </c>
      <c r="G126" s="125" t="str">
        <f ca="1">IFERROR(G125+MATCH(1,OFFSET('PSM Costs'!$CB$1,G125,0,500,1),0),"")</f>
        <v/>
      </c>
      <c r="H126" s="125" t="str">
        <f t="shared" ca="1" si="21"/>
        <v/>
      </c>
      <c r="I126" s="167" t="str">
        <f t="shared" ca="1" si="15"/>
        <v/>
      </c>
      <c r="J126" s="5" t="str">
        <f t="shared" ca="1" si="16"/>
        <v/>
      </c>
      <c r="K126" s="167" t="str">
        <f t="shared" ca="1" si="17"/>
        <v/>
      </c>
    </row>
    <row r="127" spans="1:11" x14ac:dyDescent="0.2">
      <c r="A127" s="125" t="str">
        <f ca="1">IFERROR(A126+MATCH(1,OFFSET(Pharmaceuticals!$CB$1,A126,0,500,1),0),"")</f>
        <v/>
      </c>
      <c r="B127" s="125" t="str">
        <f t="shared" ca="1" si="18"/>
        <v/>
      </c>
      <c r="C127" s="125" t="str">
        <f ca="1">IFERROR(C126+MATCH(1,OFFSET('Health Products &amp; Equipment'!$CB$1,C126,0,500,1),0),"")</f>
        <v/>
      </c>
      <c r="D127" s="125" t="str">
        <f t="shared" ca="1" si="19"/>
        <v/>
      </c>
      <c r="E127" s="125" t="str">
        <f ca="1">IFERROR(E126+MATCH(1,OFFSET('Other Pharma &amp; Health Products'!$CB$1,E126,0,500,1),0),"")</f>
        <v/>
      </c>
      <c r="F127" s="125" t="str">
        <f t="shared" ca="1" si="20"/>
        <v/>
      </c>
      <c r="G127" s="125" t="str">
        <f ca="1">IFERROR(G126+MATCH(1,OFFSET('PSM Costs'!$CB$1,G126,0,500,1),0),"")</f>
        <v/>
      </c>
      <c r="H127" s="125" t="str">
        <f t="shared" ca="1" si="21"/>
        <v/>
      </c>
      <c r="I127" s="167" t="str">
        <f t="shared" ca="1" si="15"/>
        <v/>
      </c>
      <c r="J127" s="5" t="str">
        <f t="shared" ca="1" si="16"/>
        <v/>
      </c>
      <c r="K127" s="167" t="str">
        <f t="shared" ca="1" si="17"/>
        <v/>
      </c>
    </row>
    <row r="128" spans="1:11" x14ac:dyDescent="0.2">
      <c r="A128" s="125" t="str">
        <f ca="1">IFERROR(A127+MATCH(1,OFFSET(Pharmaceuticals!$CB$1,A127,0,500,1),0),"")</f>
        <v/>
      </c>
      <c r="B128" s="125" t="str">
        <f t="shared" ca="1" si="18"/>
        <v/>
      </c>
      <c r="C128" s="125" t="str">
        <f ca="1">IFERROR(C127+MATCH(1,OFFSET('Health Products &amp; Equipment'!$CB$1,C127,0,500,1),0),"")</f>
        <v/>
      </c>
      <c r="D128" s="125" t="str">
        <f t="shared" ca="1" si="19"/>
        <v/>
      </c>
      <c r="E128" s="125" t="str">
        <f ca="1">IFERROR(E127+MATCH(1,OFFSET('Other Pharma &amp; Health Products'!$CB$1,E127,0,500,1),0),"")</f>
        <v/>
      </c>
      <c r="F128" s="125" t="str">
        <f t="shared" ca="1" si="20"/>
        <v/>
      </c>
      <c r="G128" s="125" t="str">
        <f ca="1">IFERROR(G127+MATCH(1,OFFSET('PSM Costs'!$CB$1,G127,0,500,1),0),"")</f>
        <v/>
      </c>
      <c r="H128" s="125" t="str">
        <f t="shared" ca="1" si="21"/>
        <v/>
      </c>
      <c r="I128" s="167" t="str">
        <f t="shared" ca="1" si="15"/>
        <v/>
      </c>
      <c r="J128" s="5" t="str">
        <f t="shared" ca="1" si="16"/>
        <v/>
      </c>
      <c r="K128" s="167" t="str">
        <f t="shared" ca="1" si="17"/>
        <v/>
      </c>
    </row>
    <row r="129" spans="1:11" x14ac:dyDescent="0.2">
      <c r="A129" s="125" t="str">
        <f ca="1">IFERROR(A128+MATCH(1,OFFSET(Pharmaceuticals!$CB$1,A128,0,500,1),0),"")</f>
        <v/>
      </c>
      <c r="B129" s="125" t="str">
        <f t="shared" ca="1" si="18"/>
        <v/>
      </c>
      <c r="C129" s="125" t="str">
        <f ca="1">IFERROR(C128+MATCH(1,OFFSET('Health Products &amp; Equipment'!$CB$1,C128,0,500,1),0),"")</f>
        <v/>
      </c>
      <c r="D129" s="125" t="str">
        <f t="shared" ca="1" si="19"/>
        <v/>
      </c>
      <c r="E129" s="125" t="str">
        <f ca="1">IFERROR(E128+MATCH(1,OFFSET('Other Pharma &amp; Health Products'!$CB$1,E128,0,500,1),0),"")</f>
        <v/>
      </c>
      <c r="F129" s="125" t="str">
        <f t="shared" ca="1" si="20"/>
        <v/>
      </c>
      <c r="G129" s="125" t="str">
        <f ca="1">IFERROR(G128+MATCH(1,OFFSET('PSM Costs'!$CB$1,G128,0,500,1),0),"")</f>
        <v/>
      </c>
      <c r="H129" s="125" t="str">
        <f t="shared" ca="1" si="21"/>
        <v/>
      </c>
      <c r="I129" s="167" t="str">
        <f t="shared" ca="1" si="15"/>
        <v/>
      </c>
      <c r="J129" s="5" t="str">
        <f t="shared" ca="1" si="16"/>
        <v/>
      </c>
      <c r="K129" s="167" t="str">
        <f t="shared" ca="1" si="17"/>
        <v/>
      </c>
    </row>
    <row r="130" spans="1:11" x14ac:dyDescent="0.2">
      <c r="A130" s="125" t="str">
        <f ca="1">IFERROR(A129+MATCH(1,OFFSET(Pharmaceuticals!$CB$1,A129,0,500,1),0),"")</f>
        <v/>
      </c>
      <c r="B130" s="125" t="str">
        <f t="shared" ca="1" si="18"/>
        <v/>
      </c>
      <c r="C130" s="125" t="str">
        <f ca="1">IFERROR(C129+MATCH(1,OFFSET('Health Products &amp; Equipment'!$CB$1,C129,0,500,1),0),"")</f>
        <v/>
      </c>
      <c r="D130" s="125" t="str">
        <f t="shared" ca="1" si="19"/>
        <v/>
      </c>
      <c r="E130" s="125" t="str">
        <f ca="1">IFERROR(E129+MATCH(1,OFFSET('Other Pharma &amp; Health Products'!$CB$1,E129,0,500,1),0),"")</f>
        <v/>
      </c>
      <c r="F130" s="125" t="str">
        <f t="shared" ca="1" si="20"/>
        <v/>
      </c>
      <c r="G130" s="125" t="str">
        <f ca="1">IFERROR(G129+MATCH(1,OFFSET('PSM Costs'!$CB$1,G129,0,500,1),0),"")</f>
        <v/>
      </c>
      <c r="H130" s="125" t="str">
        <f t="shared" ca="1" si="21"/>
        <v/>
      </c>
      <c r="I130" s="167" t="str">
        <f t="shared" ca="1" si="15"/>
        <v/>
      </c>
      <c r="J130" s="5" t="str">
        <f t="shared" ca="1" si="16"/>
        <v/>
      </c>
      <c r="K130" s="167" t="str">
        <f t="shared" ca="1" si="17"/>
        <v/>
      </c>
    </row>
    <row r="131" spans="1:11" x14ac:dyDescent="0.2">
      <c r="A131" s="125" t="str">
        <f ca="1">IFERROR(A130+MATCH(1,OFFSET(Pharmaceuticals!$CB$1,A130,0,500,1),0),"")</f>
        <v/>
      </c>
      <c r="B131" s="125" t="str">
        <f t="shared" ca="1" si="18"/>
        <v/>
      </c>
      <c r="C131" s="125" t="str">
        <f ca="1">IFERROR(C130+MATCH(1,OFFSET('Health Products &amp; Equipment'!$CB$1,C130,0,500,1),0),"")</f>
        <v/>
      </c>
      <c r="D131" s="125" t="str">
        <f t="shared" ca="1" si="19"/>
        <v/>
      </c>
      <c r="E131" s="125" t="str">
        <f ca="1">IFERROR(E130+MATCH(1,OFFSET('Other Pharma &amp; Health Products'!$CB$1,E130,0,500,1),0),"")</f>
        <v/>
      </c>
      <c r="F131" s="125" t="str">
        <f t="shared" ca="1" si="20"/>
        <v/>
      </c>
      <c r="G131" s="125" t="str">
        <f ca="1">IFERROR(G130+MATCH(1,OFFSET('PSM Costs'!$CB$1,G130,0,500,1),0),"")</f>
        <v/>
      </c>
      <c r="H131" s="125" t="str">
        <f t="shared" ca="1" si="21"/>
        <v/>
      </c>
      <c r="I131" s="167" t="str">
        <f t="shared" ca="1" si="15"/>
        <v/>
      </c>
      <c r="J131" s="5" t="str">
        <f t="shared" ca="1" si="16"/>
        <v/>
      </c>
      <c r="K131" s="167" t="str">
        <f t="shared" ca="1" si="17"/>
        <v/>
      </c>
    </row>
    <row r="132" spans="1:11" x14ac:dyDescent="0.2">
      <c r="A132" s="125" t="str">
        <f ca="1">IFERROR(A131+MATCH(1,OFFSET(Pharmaceuticals!$CB$1,A131,0,500,1),0),"")</f>
        <v/>
      </c>
      <c r="B132" s="125" t="str">
        <f t="shared" ca="1" si="18"/>
        <v/>
      </c>
      <c r="C132" s="125" t="str">
        <f ca="1">IFERROR(C131+MATCH(1,OFFSET('Health Products &amp; Equipment'!$CB$1,C131,0,500,1),0),"")</f>
        <v/>
      </c>
      <c r="D132" s="125" t="str">
        <f t="shared" ca="1" si="19"/>
        <v/>
      </c>
      <c r="E132" s="125" t="str">
        <f ca="1">IFERROR(E131+MATCH(1,OFFSET('Other Pharma &amp; Health Products'!$CB$1,E131,0,500,1),0),"")</f>
        <v/>
      </c>
      <c r="F132" s="125" t="str">
        <f t="shared" ca="1" si="20"/>
        <v/>
      </c>
      <c r="G132" s="125" t="str">
        <f ca="1">IFERROR(G131+MATCH(1,OFFSET('PSM Costs'!$CB$1,G131,0,500,1),0),"")</f>
        <v/>
      </c>
      <c r="H132" s="125" t="str">
        <f t="shared" ca="1" si="21"/>
        <v/>
      </c>
      <c r="I132" s="167" t="str">
        <f t="shared" ref="I132:I195" ca="1" si="22">IF(K132&lt;&gt;"",RANK(K132,K:K,1),"")</f>
        <v/>
      </c>
      <c r="J132" s="5" t="str">
        <f t="shared" ca="1" si="16"/>
        <v/>
      </c>
      <c r="K132" s="167" t="str">
        <f t="shared" ca="1" si="17"/>
        <v/>
      </c>
    </row>
    <row r="133" spans="1:11" x14ac:dyDescent="0.2">
      <c r="A133" s="125" t="str">
        <f ca="1">IFERROR(A132+MATCH(1,OFFSET(Pharmaceuticals!$CB$1,A132,0,500,1),0),"")</f>
        <v/>
      </c>
      <c r="B133" s="125" t="str">
        <f t="shared" ca="1" si="18"/>
        <v/>
      </c>
      <c r="C133" s="125" t="str">
        <f ca="1">IFERROR(C132+MATCH(1,OFFSET('Health Products &amp; Equipment'!$CB$1,C132,0,500,1),0),"")</f>
        <v/>
      </c>
      <c r="D133" s="125" t="str">
        <f t="shared" ca="1" si="19"/>
        <v/>
      </c>
      <c r="E133" s="125" t="str">
        <f ca="1">IFERROR(E132+MATCH(1,OFFSET('Other Pharma &amp; Health Products'!$CB$1,E132,0,500,1),0),"")</f>
        <v/>
      </c>
      <c r="F133" s="125" t="str">
        <f t="shared" ca="1" si="20"/>
        <v/>
      </c>
      <c r="G133" s="125" t="str">
        <f ca="1">IFERROR(G132+MATCH(1,OFFSET('PSM Costs'!$CB$1,G132,0,500,1),0),"")</f>
        <v/>
      </c>
      <c r="H133" s="125" t="str">
        <f t="shared" ca="1" si="21"/>
        <v/>
      </c>
      <c r="I133" s="167" t="str">
        <f t="shared" ca="1" si="22"/>
        <v/>
      </c>
      <c r="J133" s="5" t="str">
        <f t="shared" ref="J133:J196" ca="1" si="23">IF(ROW()&lt;4+B$2,B133,IF(ROW()&lt;4+B$2+D$2,INDIRECT(ADDRESS(ROW()-B$2,4)),IF(ROW()&lt;4+B$2+D$2+F$2,INDIRECT(ADDRESS(ROW()-B$2-D$2,6)),IF(ROW()&lt;4+B$2+D$2+F$2+H$2,INDIRECT(ADDRESS(ROW()-B$2-D$2-F$2,8)),""))))</f>
        <v/>
      </c>
      <c r="K133" s="167" t="str">
        <f t="shared" ref="K133:K196" ca="1" si="24">IF(J133&lt;&gt;"",IFERROR(LEFT(J133,FIND("-",J133)-1)*1000000,LEFT(SUBSTITUTE(J133,".",","),FIND("-",J133)-1)*10000000)+MID(J133,FIND("-",J133)+1,FIND("--",J133)-FIND("-",J133)-1)*1000+IFERROR(MID(J133,FIND("--",J133)+2,FIND("---",J133)-FIND("--",J133)-2)*100,MID(SUBSTITUTE(J133,".",","),FIND("--",J133)+2,FIND("---",J133)-FIND("--",J133)-2)*100)+RIGHT(J133,1),"")</f>
        <v/>
      </c>
    </row>
    <row r="134" spans="1:11" x14ac:dyDescent="0.2">
      <c r="A134" s="125" t="str">
        <f ca="1">IFERROR(A133+MATCH(1,OFFSET(Pharmaceuticals!$CB$1,A133,0,500,1),0),"")</f>
        <v/>
      </c>
      <c r="B134" s="125" t="str">
        <f t="shared" ca="1" si="18"/>
        <v/>
      </c>
      <c r="C134" s="125" t="str">
        <f ca="1">IFERROR(C133+MATCH(1,OFFSET('Health Products &amp; Equipment'!$CB$1,C133,0,500,1),0),"")</f>
        <v/>
      </c>
      <c r="D134" s="125" t="str">
        <f t="shared" ca="1" si="19"/>
        <v/>
      </c>
      <c r="E134" s="125" t="str">
        <f ca="1">IFERROR(E133+MATCH(1,OFFSET('Other Pharma &amp; Health Products'!$CB$1,E133,0,500,1),0),"")</f>
        <v/>
      </c>
      <c r="F134" s="125" t="str">
        <f t="shared" ca="1" si="20"/>
        <v/>
      </c>
      <c r="G134" s="125" t="str">
        <f ca="1">IFERROR(G133+MATCH(1,OFFSET('PSM Costs'!$CB$1,G133,0,500,1),0),"")</f>
        <v/>
      </c>
      <c r="H134" s="125" t="str">
        <f t="shared" ca="1" si="21"/>
        <v/>
      </c>
      <c r="I134" s="167" t="str">
        <f t="shared" ca="1" si="22"/>
        <v/>
      </c>
      <c r="J134" s="5" t="str">
        <f t="shared" ca="1" si="23"/>
        <v/>
      </c>
      <c r="K134" s="167" t="str">
        <f t="shared" ca="1" si="24"/>
        <v/>
      </c>
    </row>
    <row r="135" spans="1:11" x14ac:dyDescent="0.2">
      <c r="A135" s="125" t="str">
        <f ca="1">IFERROR(A134+MATCH(1,OFFSET(Pharmaceuticals!$CB$1,A134,0,500,1),0),"")</f>
        <v/>
      </c>
      <c r="B135" s="125" t="str">
        <f t="shared" ca="1" si="18"/>
        <v/>
      </c>
      <c r="C135" s="125" t="str">
        <f ca="1">IFERROR(C134+MATCH(1,OFFSET('Health Products &amp; Equipment'!$CB$1,C134,0,500,1),0),"")</f>
        <v/>
      </c>
      <c r="D135" s="125" t="str">
        <f t="shared" ca="1" si="19"/>
        <v/>
      </c>
      <c r="E135" s="125" t="str">
        <f ca="1">IFERROR(E134+MATCH(1,OFFSET('Other Pharma &amp; Health Products'!$CB$1,E134,0,500,1),0),"")</f>
        <v/>
      </c>
      <c r="F135" s="125" t="str">
        <f t="shared" ca="1" si="20"/>
        <v/>
      </c>
      <c r="G135" s="125" t="str">
        <f ca="1">IFERROR(G134+MATCH(1,OFFSET('PSM Costs'!$CB$1,G134,0,500,1),0),"")</f>
        <v/>
      </c>
      <c r="H135" s="125" t="str">
        <f t="shared" ca="1" si="21"/>
        <v/>
      </c>
      <c r="I135" s="167" t="str">
        <f t="shared" ca="1" si="22"/>
        <v/>
      </c>
      <c r="J135" s="5" t="str">
        <f t="shared" ca="1" si="23"/>
        <v/>
      </c>
      <c r="K135" s="167" t="str">
        <f t="shared" ca="1" si="24"/>
        <v/>
      </c>
    </row>
    <row r="136" spans="1:11" x14ac:dyDescent="0.2">
      <c r="A136" s="125" t="str">
        <f ca="1">IFERROR(A135+MATCH(1,OFFSET(Pharmaceuticals!$CB$1,A135,0,500,1),0),"")</f>
        <v/>
      </c>
      <c r="B136" s="125" t="str">
        <f t="shared" ca="1" si="18"/>
        <v/>
      </c>
      <c r="C136" s="125" t="str">
        <f ca="1">IFERROR(C135+MATCH(1,OFFSET('Health Products &amp; Equipment'!$CB$1,C135,0,500,1),0),"")</f>
        <v/>
      </c>
      <c r="D136" s="125" t="str">
        <f t="shared" ca="1" si="19"/>
        <v/>
      </c>
      <c r="E136" s="125" t="str">
        <f ca="1">IFERROR(E135+MATCH(1,OFFSET('Other Pharma &amp; Health Products'!$CB$1,E135,0,500,1),0),"")</f>
        <v/>
      </c>
      <c r="F136" s="125" t="str">
        <f t="shared" ca="1" si="20"/>
        <v/>
      </c>
      <c r="G136" s="125" t="str">
        <f ca="1">IFERROR(G135+MATCH(1,OFFSET('PSM Costs'!$CB$1,G135,0,500,1),0),"")</f>
        <v/>
      </c>
      <c r="H136" s="125" t="str">
        <f t="shared" ca="1" si="21"/>
        <v/>
      </c>
      <c r="I136" s="167" t="str">
        <f t="shared" ca="1" si="22"/>
        <v/>
      </c>
      <c r="J136" s="5" t="str">
        <f t="shared" ca="1" si="23"/>
        <v/>
      </c>
      <c r="K136" s="167" t="str">
        <f t="shared" ca="1" si="24"/>
        <v/>
      </c>
    </row>
    <row r="137" spans="1:11" x14ac:dyDescent="0.2">
      <c r="A137" s="125" t="str">
        <f ca="1">IFERROR(A136+MATCH(1,OFFSET(Pharmaceuticals!$CB$1,A136,0,500,1),0),"")</f>
        <v/>
      </c>
      <c r="B137" s="125" t="str">
        <f t="shared" ca="1" si="18"/>
        <v/>
      </c>
      <c r="C137" s="125" t="str">
        <f ca="1">IFERROR(C136+MATCH(1,OFFSET('Health Products &amp; Equipment'!$CB$1,C136,0,500,1),0),"")</f>
        <v/>
      </c>
      <c r="D137" s="125" t="str">
        <f t="shared" ca="1" si="19"/>
        <v/>
      </c>
      <c r="E137" s="125" t="str">
        <f ca="1">IFERROR(E136+MATCH(1,OFFSET('Other Pharma &amp; Health Products'!$CB$1,E136,0,500,1),0),"")</f>
        <v/>
      </c>
      <c r="F137" s="125" t="str">
        <f t="shared" ca="1" si="20"/>
        <v/>
      </c>
      <c r="G137" s="125" t="str">
        <f ca="1">IFERROR(G136+MATCH(1,OFFSET('PSM Costs'!$CB$1,G136,0,500,1),0),"")</f>
        <v/>
      </c>
      <c r="H137" s="125" t="str">
        <f t="shared" ca="1" si="21"/>
        <v/>
      </c>
      <c r="I137" s="167" t="str">
        <f t="shared" ca="1" si="22"/>
        <v/>
      </c>
      <c r="J137" s="5" t="str">
        <f t="shared" ca="1" si="23"/>
        <v/>
      </c>
      <c r="K137" s="167" t="str">
        <f t="shared" ca="1" si="24"/>
        <v/>
      </c>
    </row>
    <row r="138" spans="1:11" x14ac:dyDescent="0.2">
      <c r="A138" s="125" t="str">
        <f ca="1">IFERROR(A137+MATCH(1,OFFSET(Pharmaceuticals!$CB$1,A137,0,500,1),0),"")</f>
        <v/>
      </c>
      <c r="B138" s="125" t="str">
        <f t="shared" ca="1" si="18"/>
        <v/>
      </c>
      <c r="C138" s="125" t="str">
        <f ca="1">IFERROR(C137+MATCH(1,OFFSET('Health Products &amp; Equipment'!$CB$1,C137,0,500,1),0),"")</f>
        <v/>
      </c>
      <c r="D138" s="125" t="str">
        <f t="shared" ca="1" si="19"/>
        <v/>
      </c>
      <c r="E138" s="125" t="str">
        <f ca="1">IFERROR(E137+MATCH(1,OFFSET('Other Pharma &amp; Health Products'!$CB$1,E137,0,500,1),0),"")</f>
        <v/>
      </c>
      <c r="F138" s="125" t="str">
        <f t="shared" ca="1" si="20"/>
        <v/>
      </c>
      <c r="G138" s="125" t="str">
        <f ca="1">IFERROR(G137+MATCH(1,OFFSET('PSM Costs'!$CB$1,G137,0,500,1),0),"")</f>
        <v/>
      </c>
      <c r="H138" s="125" t="str">
        <f t="shared" ca="1" si="21"/>
        <v/>
      </c>
      <c r="I138" s="167" t="str">
        <f t="shared" ca="1" si="22"/>
        <v/>
      </c>
      <c r="J138" s="5" t="str">
        <f t="shared" ca="1" si="23"/>
        <v/>
      </c>
      <c r="K138" s="167" t="str">
        <f t="shared" ca="1" si="24"/>
        <v/>
      </c>
    </row>
    <row r="139" spans="1:11" x14ac:dyDescent="0.2">
      <c r="A139" s="125" t="str">
        <f ca="1">IFERROR(A138+MATCH(1,OFFSET(Pharmaceuticals!$CB$1,A138,0,500,1),0),"")</f>
        <v/>
      </c>
      <c r="B139" s="125" t="str">
        <f t="shared" ca="1" si="18"/>
        <v/>
      </c>
      <c r="C139" s="125" t="str">
        <f ca="1">IFERROR(C138+MATCH(1,OFFSET('Health Products &amp; Equipment'!$CB$1,C138,0,500,1),0),"")</f>
        <v/>
      </c>
      <c r="D139" s="125" t="str">
        <f t="shared" ca="1" si="19"/>
        <v/>
      </c>
      <c r="E139" s="125" t="str">
        <f ca="1">IFERROR(E138+MATCH(1,OFFSET('Other Pharma &amp; Health Products'!$CB$1,E138,0,500,1),0),"")</f>
        <v/>
      </c>
      <c r="F139" s="125" t="str">
        <f t="shared" ca="1" si="20"/>
        <v/>
      </c>
      <c r="G139" s="125" t="str">
        <f ca="1">IFERROR(G138+MATCH(1,OFFSET('PSM Costs'!$CB$1,G138,0,500,1),0),"")</f>
        <v/>
      </c>
      <c r="H139" s="125" t="str">
        <f t="shared" ca="1" si="21"/>
        <v/>
      </c>
      <c r="I139" s="167" t="str">
        <f t="shared" ca="1" si="22"/>
        <v/>
      </c>
      <c r="J139" s="5" t="str">
        <f t="shared" ca="1" si="23"/>
        <v/>
      </c>
      <c r="K139" s="167" t="str">
        <f t="shared" ca="1" si="24"/>
        <v/>
      </c>
    </row>
    <row r="140" spans="1:11" x14ac:dyDescent="0.2">
      <c r="A140" s="125" t="str">
        <f ca="1">IFERROR(A139+MATCH(1,OFFSET(Pharmaceuticals!$CB$1,A139,0,500,1),0),"")</f>
        <v/>
      </c>
      <c r="B140" s="125" t="str">
        <f t="shared" ca="1" si="18"/>
        <v/>
      </c>
      <c r="C140" s="125" t="str">
        <f ca="1">IFERROR(C139+MATCH(1,OFFSET('Health Products &amp; Equipment'!$CB$1,C139,0,500,1),0),"")</f>
        <v/>
      </c>
      <c r="D140" s="125" t="str">
        <f t="shared" ca="1" si="19"/>
        <v/>
      </c>
      <c r="E140" s="125" t="str">
        <f ca="1">IFERROR(E139+MATCH(1,OFFSET('Other Pharma &amp; Health Products'!$CB$1,E139,0,500,1),0),"")</f>
        <v/>
      </c>
      <c r="F140" s="125" t="str">
        <f t="shared" ca="1" si="20"/>
        <v/>
      </c>
      <c r="G140" s="125" t="str">
        <f ca="1">IFERROR(G139+MATCH(1,OFFSET('PSM Costs'!$CB$1,G139,0,500,1),0),"")</f>
        <v/>
      </c>
      <c r="H140" s="125" t="str">
        <f t="shared" ca="1" si="21"/>
        <v/>
      </c>
      <c r="I140" s="167" t="str">
        <f t="shared" ca="1" si="22"/>
        <v/>
      </c>
      <c r="J140" s="5" t="str">
        <f t="shared" ca="1" si="23"/>
        <v/>
      </c>
      <c r="K140" s="167" t="str">
        <f t="shared" ca="1" si="24"/>
        <v/>
      </c>
    </row>
    <row r="141" spans="1:11" x14ac:dyDescent="0.2">
      <c r="A141" s="125" t="str">
        <f ca="1">IFERROR(A140+MATCH(1,OFFSET(Pharmaceuticals!$CB$1,A140,0,500,1),0),"")</f>
        <v/>
      </c>
      <c r="B141" s="125" t="str">
        <f t="shared" ca="1" si="18"/>
        <v/>
      </c>
      <c r="C141" s="125" t="str">
        <f ca="1">IFERROR(C140+MATCH(1,OFFSET('Health Products &amp; Equipment'!$CB$1,C140,0,500,1),0),"")</f>
        <v/>
      </c>
      <c r="D141" s="125" t="str">
        <f t="shared" ca="1" si="19"/>
        <v/>
      </c>
      <c r="E141" s="125" t="str">
        <f ca="1">IFERROR(E140+MATCH(1,OFFSET('Other Pharma &amp; Health Products'!$CB$1,E140,0,500,1),0),"")</f>
        <v/>
      </c>
      <c r="F141" s="125" t="str">
        <f t="shared" ca="1" si="20"/>
        <v/>
      </c>
      <c r="G141" s="125" t="str">
        <f ca="1">IFERROR(G140+MATCH(1,OFFSET('PSM Costs'!$CB$1,G140,0,500,1),0),"")</f>
        <v/>
      </c>
      <c r="H141" s="125" t="str">
        <f t="shared" ca="1" si="21"/>
        <v/>
      </c>
      <c r="I141" s="167" t="str">
        <f t="shared" ca="1" si="22"/>
        <v/>
      </c>
      <c r="J141" s="5" t="str">
        <f t="shared" ca="1" si="23"/>
        <v/>
      </c>
      <c r="K141" s="167" t="str">
        <f t="shared" ca="1" si="24"/>
        <v/>
      </c>
    </row>
    <row r="142" spans="1:11" x14ac:dyDescent="0.2">
      <c r="A142" s="125" t="str">
        <f ca="1">IFERROR(A141+MATCH(1,OFFSET(Pharmaceuticals!$CB$1,A141,0,500,1),0),"")</f>
        <v/>
      </c>
      <c r="B142" s="125" t="str">
        <f t="shared" ca="1" si="18"/>
        <v/>
      </c>
      <c r="C142" s="125" t="str">
        <f ca="1">IFERROR(C141+MATCH(1,OFFSET('Health Products &amp; Equipment'!$CB$1,C141,0,500,1),0),"")</f>
        <v/>
      </c>
      <c r="D142" s="125" t="str">
        <f t="shared" ca="1" si="19"/>
        <v/>
      </c>
      <c r="E142" s="125" t="str">
        <f ca="1">IFERROR(E141+MATCH(1,OFFSET('Other Pharma &amp; Health Products'!$CB$1,E141,0,500,1),0),"")</f>
        <v/>
      </c>
      <c r="F142" s="125" t="str">
        <f t="shared" ca="1" si="20"/>
        <v/>
      </c>
      <c r="G142" s="125" t="str">
        <f ca="1">IFERROR(G141+MATCH(1,OFFSET('PSM Costs'!$CB$1,G141,0,500,1),0),"")</f>
        <v/>
      </c>
      <c r="H142" s="125" t="str">
        <f t="shared" ca="1" si="21"/>
        <v/>
      </c>
      <c r="I142" s="167" t="str">
        <f t="shared" ca="1" si="22"/>
        <v/>
      </c>
      <c r="J142" s="5" t="str">
        <f t="shared" ca="1" si="23"/>
        <v/>
      </c>
      <c r="K142" s="167" t="str">
        <f t="shared" ca="1" si="24"/>
        <v/>
      </c>
    </row>
    <row r="143" spans="1:11" x14ac:dyDescent="0.2">
      <c r="A143" s="125" t="str">
        <f ca="1">IFERROR(A142+MATCH(1,OFFSET(Pharmaceuticals!$CB$1,A142,0,500,1),0),"")</f>
        <v/>
      </c>
      <c r="B143" s="125" t="str">
        <f t="shared" ca="1" si="18"/>
        <v/>
      </c>
      <c r="C143" s="125" t="str">
        <f ca="1">IFERROR(C142+MATCH(1,OFFSET('Health Products &amp; Equipment'!$CB$1,C142,0,500,1),0),"")</f>
        <v/>
      </c>
      <c r="D143" s="125" t="str">
        <f t="shared" ca="1" si="19"/>
        <v/>
      </c>
      <c r="E143" s="125" t="str">
        <f ca="1">IFERROR(E142+MATCH(1,OFFSET('Other Pharma &amp; Health Products'!$CB$1,E142,0,500,1),0),"")</f>
        <v/>
      </c>
      <c r="F143" s="125" t="str">
        <f t="shared" ca="1" si="20"/>
        <v/>
      </c>
      <c r="G143" s="125" t="str">
        <f ca="1">IFERROR(G142+MATCH(1,OFFSET('PSM Costs'!$CB$1,G142,0,500,1),0),"")</f>
        <v/>
      </c>
      <c r="H143" s="125" t="str">
        <f t="shared" ca="1" si="21"/>
        <v/>
      </c>
      <c r="I143" s="167" t="str">
        <f t="shared" ca="1" si="22"/>
        <v/>
      </c>
      <c r="J143" s="5" t="str">
        <f t="shared" ca="1" si="23"/>
        <v/>
      </c>
      <c r="K143" s="167" t="str">
        <f t="shared" ca="1" si="24"/>
        <v/>
      </c>
    </row>
    <row r="144" spans="1:11" x14ac:dyDescent="0.2">
      <c r="A144" s="125" t="str">
        <f ca="1">IFERROR(A143+MATCH(1,OFFSET(Pharmaceuticals!$CB$1,A143,0,500,1),0),"")</f>
        <v/>
      </c>
      <c r="B144" s="125" t="str">
        <f t="shared" ca="1" si="18"/>
        <v/>
      </c>
      <c r="C144" s="125" t="str">
        <f ca="1">IFERROR(C143+MATCH(1,OFFSET('Health Products &amp; Equipment'!$CB$1,C143,0,500,1),0),"")</f>
        <v/>
      </c>
      <c r="D144" s="125" t="str">
        <f t="shared" ca="1" si="19"/>
        <v/>
      </c>
      <c r="E144" s="125" t="str">
        <f ca="1">IFERROR(E143+MATCH(1,OFFSET('Other Pharma &amp; Health Products'!$CB$1,E143,0,500,1),0),"")</f>
        <v/>
      </c>
      <c r="F144" s="125" t="str">
        <f t="shared" ca="1" si="20"/>
        <v/>
      </c>
      <c r="G144" s="125" t="str">
        <f ca="1">IFERROR(G143+MATCH(1,OFFSET('PSM Costs'!$CB$1,G143,0,500,1),0),"")</f>
        <v/>
      </c>
      <c r="H144" s="125" t="str">
        <f t="shared" ca="1" si="21"/>
        <v/>
      </c>
      <c r="I144" s="167" t="str">
        <f t="shared" ca="1" si="22"/>
        <v/>
      </c>
      <c r="J144" s="5" t="str">
        <f t="shared" ca="1" si="23"/>
        <v/>
      </c>
      <c r="K144" s="167" t="str">
        <f t="shared" ca="1" si="24"/>
        <v/>
      </c>
    </row>
    <row r="145" spans="1:11" x14ac:dyDescent="0.2">
      <c r="A145" s="125" t="str">
        <f ca="1">IFERROR(A144+MATCH(1,OFFSET(Pharmaceuticals!$CB$1,A144,0,500,1),0),"")</f>
        <v/>
      </c>
      <c r="B145" s="125" t="str">
        <f t="shared" ca="1" si="18"/>
        <v/>
      </c>
      <c r="C145" s="125" t="str">
        <f ca="1">IFERROR(C144+MATCH(1,OFFSET('Health Products &amp; Equipment'!$CB$1,C144,0,500,1),0),"")</f>
        <v/>
      </c>
      <c r="D145" s="125" t="str">
        <f t="shared" ca="1" si="19"/>
        <v/>
      </c>
      <c r="E145" s="125" t="str">
        <f ca="1">IFERROR(E144+MATCH(1,OFFSET('Other Pharma &amp; Health Products'!$CB$1,E144,0,500,1),0),"")</f>
        <v/>
      </c>
      <c r="F145" s="125" t="str">
        <f t="shared" ca="1" si="20"/>
        <v/>
      </c>
      <c r="G145" s="125" t="str">
        <f ca="1">IFERROR(G144+MATCH(1,OFFSET('PSM Costs'!$CB$1,G144,0,500,1),0),"")</f>
        <v/>
      </c>
      <c r="H145" s="125" t="str">
        <f t="shared" ca="1" si="21"/>
        <v/>
      </c>
      <c r="I145" s="167" t="str">
        <f t="shared" ca="1" si="22"/>
        <v/>
      </c>
      <c r="J145" s="5" t="str">
        <f t="shared" ca="1" si="23"/>
        <v/>
      </c>
      <c r="K145" s="167" t="str">
        <f t="shared" ca="1" si="24"/>
        <v/>
      </c>
    </row>
    <row r="146" spans="1:11" x14ac:dyDescent="0.2">
      <c r="A146" s="125" t="str">
        <f ca="1">IFERROR(A145+MATCH(1,OFFSET(Pharmaceuticals!$CB$1,A145,0,500,1),0),"")</f>
        <v/>
      </c>
      <c r="B146" s="125" t="str">
        <f t="shared" ca="1" si="18"/>
        <v/>
      </c>
      <c r="C146" s="125" t="str">
        <f ca="1">IFERROR(C145+MATCH(1,OFFSET('Health Products &amp; Equipment'!$CB$1,C145,0,500,1),0),"")</f>
        <v/>
      </c>
      <c r="D146" s="125" t="str">
        <f t="shared" ca="1" si="19"/>
        <v/>
      </c>
      <c r="E146" s="125" t="str">
        <f ca="1">IFERROR(E145+MATCH(1,OFFSET('Other Pharma &amp; Health Products'!$CB$1,E145,0,500,1),0),"")</f>
        <v/>
      </c>
      <c r="F146" s="125" t="str">
        <f t="shared" ca="1" si="20"/>
        <v/>
      </c>
      <c r="G146" s="125" t="str">
        <f ca="1">IFERROR(G145+MATCH(1,OFFSET('PSM Costs'!$CB$1,G145,0,500,1),0),"")</f>
        <v/>
      </c>
      <c r="H146" s="125" t="str">
        <f t="shared" ca="1" si="21"/>
        <v/>
      </c>
      <c r="I146" s="167" t="str">
        <f t="shared" ca="1" si="22"/>
        <v/>
      </c>
      <c r="J146" s="5" t="str">
        <f t="shared" ca="1" si="23"/>
        <v/>
      </c>
      <c r="K146" s="167" t="str">
        <f t="shared" ca="1" si="24"/>
        <v/>
      </c>
    </row>
    <row r="147" spans="1:11" x14ac:dyDescent="0.2">
      <c r="A147" s="125" t="str">
        <f ca="1">IFERROR(A146+MATCH(1,OFFSET(Pharmaceuticals!$CB$1,A146,0,500,1),0),"")</f>
        <v/>
      </c>
      <c r="B147" s="125" t="str">
        <f t="shared" ca="1" si="18"/>
        <v/>
      </c>
      <c r="C147" s="125" t="str">
        <f ca="1">IFERROR(C146+MATCH(1,OFFSET('Health Products &amp; Equipment'!$CB$1,C146,0,500,1),0),"")</f>
        <v/>
      </c>
      <c r="D147" s="125" t="str">
        <f t="shared" ca="1" si="19"/>
        <v/>
      </c>
      <c r="E147" s="125" t="str">
        <f ca="1">IFERROR(E146+MATCH(1,OFFSET('Other Pharma &amp; Health Products'!$CB$1,E146,0,500,1),0),"")</f>
        <v/>
      </c>
      <c r="F147" s="125" t="str">
        <f t="shared" ca="1" si="20"/>
        <v/>
      </c>
      <c r="G147" s="125" t="str">
        <f ca="1">IFERROR(G146+MATCH(1,OFFSET('PSM Costs'!$CB$1,G146,0,500,1),0),"")</f>
        <v/>
      </c>
      <c r="H147" s="125" t="str">
        <f t="shared" ca="1" si="21"/>
        <v/>
      </c>
      <c r="I147" s="167" t="str">
        <f t="shared" ca="1" si="22"/>
        <v/>
      </c>
      <c r="J147" s="5" t="str">
        <f t="shared" ca="1" si="23"/>
        <v/>
      </c>
      <c r="K147" s="167" t="str">
        <f t="shared" ca="1" si="24"/>
        <v/>
      </c>
    </row>
    <row r="148" spans="1:11" x14ac:dyDescent="0.2">
      <c r="A148" s="125" t="str">
        <f ca="1">IFERROR(A147+MATCH(1,OFFSET(Pharmaceuticals!$CB$1,A147,0,500,1),0),"")</f>
        <v/>
      </c>
      <c r="B148" s="125" t="str">
        <f t="shared" ca="1" si="18"/>
        <v/>
      </c>
      <c r="C148" s="125" t="str">
        <f ca="1">IFERROR(C147+MATCH(1,OFFSET('Health Products &amp; Equipment'!$CB$1,C147,0,500,1),0),"")</f>
        <v/>
      </c>
      <c r="D148" s="125" t="str">
        <f t="shared" ca="1" si="19"/>
        <v/>
      </c>
      <c r="E148" s="125" t="str">
        <f ca="1">IFERROR(E147+MATCH(1,OFFSET('Other Pharma &amp; Health Products'!$CB$1,E147,0,500,1),0),"")</f>
        <v/>
      </c>
      <c r="F148" s="125" t="str">
        <f t="shared" ca="1" si="20"/>
        <v/>
      </c>
      <c r="G148" s="125" t="str">
        <f ca="1">IFERROR(G147+MATCH(1,OFFSET('PSM Costs'!$CB$1,G147,0,500,1),0),"")</f>
        <v/>
      </c>
      <c r="H148" s="125" t="str">
        <f t="shared" ca="1" si="21"/>
        <v/>
      </c>
      <c r="I148" s="167" t="str">
        <f t="shared" ca="1" si="22"/>
        <v/>
      </c>
      <c r="J148" s="5" t="str">
        <f t="shared" ca="1" si="23"/>
        <v/>
      </c>
      <c r="K148" s="167" t="str">
        <f t="shared" ca="1" si="24"/>
        <v/>
      </c>
    </row>
    <row r="149" spans="1:11" x14ac:dyDescent="0.2">
      <c r="A149" s="125" t="str">
        <f ca="1">IFERROR(A148+MATCH(1,OFFSET(Pharmaceuticals!$CB$1,A148,0,500,1),0),"")</f>
        <v/>
      </c>
      <c r="B149" s="125" t="str">
        <f t="shared" ca="1" si="18"/>
        <v/>
      </c>
      <c r="C149" s="125" t="str">
        <f ca="1">IFERROR(C148+MATCH(1,OFFSET('Health Products &amp; Equipment'!$CB$1,C148,0,500,1),0),"")</f>
        <v/>
      </c>
      <c r="D149" s="125" t="str">
        <f t="shared" ca="1" si="19"/>
        <v/>
      </c>
      <c r="E149" s="125" t="str">
        <f ca="1">IFERROR(E148+MATCH(1,OFFSET('Other Pharma &amp; Health Products'!$CB$1,E148,0,500,1),0),"")</f>
        <v/>
      </c>
      <c r="F149" s="125" t="str">
        <f t="shared" ca="1" si="20"/>
        <v/>
      </c>
      <c r="G149" s="125" t="str">
        <f ca="1">IFERROR(G148+MATCH(1,OFFSET('PSM Costs'!$CB$1,G148,0,500,1),0),"")</f>
        <v/>
      </c>
      <c r="H149" s="125" t="str">
        <f t="shared" ca="1" si="21"/>
        <v/>
      </c>
      <c r="I149" s="167" t="str">
        <f t="shared" ca="1" si="22"/>
        <v/>
      </c>
      <c r="J149" s="5" t="str">
        <f t="shared" ca="1" si="23"/>
        <v/>
      </c>
      <c r="K149" s="167" t="str">
        <f t="shared" ca="1" si="24"/>
        <v/>
      </c>
    </row>
    <row r="150" spans="1:11" x14ac:dyDescent="0.2">
      <c r="A150" s="125" t="str">
        <f ca="1">IFERROR(A149+MATCH(1,OFFSET(Pharmaceuticals!$CB$1,A149,0,500,1),0),"")</f>
        <v/>
      </c>
      <c r="B150" s="125" t="str">
        <f t="shared" ca="1" si="18"/>
        <v/>
      </c>
      <c r="C150" s="125" t="str">
        <f ca="1">IFERROR(C149+MATCH(1,OFFSET('Health Products &amp; Equipment'!$CB$1,C149,0,500,1),0),"")</f>
        <v/>
      </c>
      <c r="D150" s="125" t="str">
        <f t="shared" ca="1" si="19"/>
        <v/>
      </c>
      <c r="E150" s="125" t="str">
        <f ca="1">IFERROR(E149+MATCH(1,OFFSET('Other Pharma &amp; Health Products'!$CB$1,E149,0,500,1),0),"")</f>
        <v/>
      </c>
      <c r="F150" s="125" t="str">
        <f t="shared" ca="1" si="20"/>
        <v/>
      </c>
      <c r="G150" s="125" t="str">
        <f ca="1">IFERROR(G149+MATCH(1,OFFSET('PSM Costs'!$CB$1,G149,0,500,1),0),"")</f>
        <v/>
      </c>
      <c r="H150" s="125" t="str">
        <f t="shared" ca="1" si="21"/>
        <v/>
      </c>
      <c r="I150" s="167" t="str">
        <f t="shared" ca="1" si="22"/>
        <v/>
      </c>
      <c r="J150" s="5" t="str">
        <f t="shared" ca="1" si="23"/>
        <v/>
      </c>
      <c r="K150" s="167" t="str">
        <f t="shared" ca="1" si="24"/>
        <v/>
      </c>
    </row>
    <row r="151" spans="1:11" x14ac:dyDescent="0.2">
      <c r="A151" s="125" t="str">
        <f ca="1">IFERROR(A150+MATCH(1,OFFSET(Pharmaceuticals!$CB$1,A150,0,500,1),0),"")</f>
        <v/>
      </c>
      <c r="B151" s="125" t="str">
        <f t="shared" ca="1" si="18"/>
        <v/>
      </c>
      <c r="C151" s="125" t="str">
        <f ca="1">IFERROR(C150+MATCH(1,OFFSET('Health Products &amp; Equipment'!$CB$1,C150,0,500,1),0),"")</f>
        <v/>
      </c>
      <c r="D151" s="125" t="str">
        <f t="shared" ca="1" si="19"/>
        <v/>
      </c>
      <c r="E151" s="125" t="str">
        <f ca="1">IFERROR(E150+MATCH(1,OFFSET('Other Pharma &amp; Health Products'!$CB$1,E150,0,500,1),0),"")</f>
        <v/>
      </c>
      <c r="F151" s="125" t="str">
        <f t="shared" ca="1" si="20"/>
        <v/>
      </c>
      <c r="G151" s="125" t="str">
        <f ca="1">IFERROR(G150+MATCH(1,OFFSET('PSM Costs'!$CB$1,G150,0,500,1),0),"")</f>
        <v/>
      </c>
      <c r="H151" s="125" t="str">
        <f t="shared" ca="1" si="21"/>
        <v/>
      </c>
      <c r="I151" s="167" t="str">
        <f t="shared" ca="1" si="22"/>
        <v/>
      </c>
      <c r="J151" s="5" t="str">
        <f t="shared" ca="1" si="23"/>
        <v/>
      </c>
      <c r="K151" s="167" t="str">
        <f t="shared" ca="1" si="24"/>
        <v/>
      </c>
    </row>
    <row r="152" spans="1:11" x14ac:dyDescent="0.2">
      <c r="A152" s="125" t="str">
        <f ca="1">IFERROR(A151+MATCH(1,OFFSET(Pharmaceuticals!$CB$1,A151,0,500,1),0),"")</f>
        <v/>
      </c>
      <c r="B152" s="125" t="str">
        <f t="shared" ca="1" si="18"/>
        <v/>
      </c>
      <c r="C152" s="125" t="str">
        <f ca="1">IFERROR(C151+MATCH(1,OFFSET('Health Products &amp; Equipment'!$CB$1,C151,0,500,1),0),"")</f>
        <v/>
      </c>
      <c r="D152" s="125" t="str">
        <f t="shared" ca="1" si="19"/>
        <v/>
      </c>
      <c r="E152" s="125" t="str">
        <f ca="1">IFERROR(E151+MATCH(1,OFFSET('Other Pharma &amp; Health Products'!$CB$1,E151,0,500,1),0),"")</f>
        <v/>
      </c>
      <c r="F152" s="125" t="str">
        <f t="shared" ca="1" si="20"/>
        <v/>
      </c>
      <c r="G152" s="125" t="str">
        <f ca="1">IFERROR(G151+MATCH(1,OFFSET('PSM Costs'!$CB$1,G151,0,500,1),0),"")</f>
        <v/>
      </c>
      <c r="H152" s="125" t="str">
        <f t="shared" ca="1" si="21"/>
        <v/>
      </c>
      <c r="I152" s="167" t="str">
        <f t="shared" ca="1" si="22"/>
        <v/>
      </c>
      <c r="J152" s="5" t="str">
        <f t="shared" ca="1" si="23"/>
        <v/>
      </c>
      <c r="K152" s="167" t="str">
        <f t="shared" ca="1" si="24"/>
        <v/>
      </c>
    </row>
    <row r="153" spans="1:11" x14ac:dyDescent="0.2">
      <c r="A153" s="125" t="str">
        <f ca="1">IFERROR(A152+MATCH(1,OFFSET(Pharmaceuticals!$CB$1,A152,0,500,1),0),"")</f>
        <v/>
      </c>
      <c r="B153" s="125" t="str">
        <f t="shared" ca="1" si="18"/>
        <v/>
      </c>
      <c r="C153" s="125" t="str">
        <f ca="1">IFERROR(C152+MATCH(1,OFFSET('Health Products &amp; Equipment'!$CB$1,C152,0,500,1),0),"")</f>
        <v/>
      </c>
      <c r="D153" s="125" t="str">
        <f t="shared" ca="1" si="19"/>
        <v/>
      </c>
      <c r="E153" s="125" t="str">
        <f ca="1">IFERROR(E152+MATCH(1,OFFSET('Other Pharma &amp; Health Products'!$CB$1,E152,0,500,1),0),"")</f>
        <v/>
      </c>
      <c r="F153" s="125" t="str">
        <f t="shared" ca="1" si="20"/>
        <v/>
      </c>
      <c r="G153" s="125" t="str">
        <f ca="1">IFERROR(G152+MATCH(1,OFFSET('PSM Costs'!$CB$1,G152,0,500,1),0),"")</f>
        <v/>
      </c>
      <c r="H153" s="125" t="str">
        <f t="shared" ca="1" si="21"/>
        <v/>
      </c>
      <c r="I153" s="167" t="str">
        <f t="shared" ca="1" si="22"/>
        <v/>
      </c>
      <c r="J153" s="5" t="str">
        <f t="shared" ca="1" si="23"/>
        <v/>
      </c>
      <c r="K153" s="167" t="str">
        <f t="shared" ca="1" si="24"/>
        <v/>
      </c>
    </row>
    <row r="154" spans="1:11" x14ac:dyDescent="0.2">
      <c r="A154" s="125" t="str">
        <f ca="1">IFERROR(A153+MATCH(1,OFFSET(Pharmaceuticals!$CB$1,A153,0,500,1),0),"")</f>
        <v/>
      </c>
      <c r="B154" s="125" t="str">
        <f t="shared" ca="1" si="18"/>
        <v/>
      </c>
      <c r="C154" s="125" t="str">
        <f ca="1">IFERROR(C153+MATCH(1,OFFSET('Health Products &amp; Equipment'!$CB$1,C153,0,500,1),0),"")</f>
        <v/>
      </c>
      <c r="D154" s="125" t="str">
        <f t="shared" ca="1" si="19"/>
        <v/>
      </c>
      <c r="E154" s="125" t="str">
        <f ca="1">IFERROR(E153+MATCH(1,OFFSET('Other Pharma &amp; Health Products'!$CB$1,E153,0,500,1),0),"")</f>
        <v/>
      </c>
      <c r="F154" s="125" t="str">
        <f t="shared" ca="1" si="20"/>
        <v/>
      </c>
      <c r="G154" s="125" t="str">
        <f ca="1">IFERROR(G153+MATCH(1,OFFSET('PSM Costs'!$CB$1,G153,0,500,1),0),"")</f>
        <v/>
      </c>
      <c r="H154" s="125" t="str">
        <f t="shared" ca="1" si="21"/>
        <v/>
      </c>
      <c r="I154" s="167" t="str">
        <f t="shared" ca="1" si="22"/>
        <v/>
      </c>
      <c r="J154" s="5" t="str">
        <f t="shared" ca="1" si="23"/>
        <v/>
      </c>
      <c r="K154" s="167" t="str">
        <f t="shared" ca="1" si="24"/>
        <v/>
      </c>
    </row>
    <row r="155" spans="1:11" x14ac:dyDescent="0.2">
      <c r="A155" s="125" t="str">
        <f ca="1">IFERROR(A154+MATCH(1,OFFSET(Pharmaceuticals!$CB$1,A154,0,500,1),0),"")</f>
        <v/>
      </c>
      <c r="B155" s="125" t="str">
        <f t="shared" ca="1" si="18"/>
        <v/>
      </c>
      <c r="C155" s="125" t="str">
        <f ca="1">IFERROR(C154+MATCH(1,OFFSET('Health Products &amp; Equipment'!$CB$1,C154,0,500,1),0),"")</f>
        <v/>
      </c>
      <c r="D155" s="125" t="str">
        <f t="shared" ca="1" si="19"/>
        <v/>
      </c>
      <c r="E155" s="125" t="str">
        <f ca="1">IFERROR(E154+MATCH(1,OFFSET('Other Pharma &amp; Health Products'!$CB$1,E154,0,500,1),0),"")</f>
        <v/>
      </c>
      <c r="F155" s="125" t="str">
        <f t="shared" ca="1" si="20"/>
        <v/>
      </c>
      <c r="G155" s="125" t="str">
        <f ca="1">IFERROR(G154+MATCH(1,OFFSET('PSM Costs'!$CB$1,G154,0,500,1),0),"")</f>
        <v/>
      </c>
      <c r="H155" s="125" t="str">
        <f t="shared" ca="1" si="21"/>
        <v/>
      </c>
      <c r="I155" s="167" t="str">
        <f t="shared" ca="1" si="22"/>
        <v/>
      </c>
      <c r="J155" s="5" t="str">
        <f t="shared" ca="1" si="23"/>
        <v/>
      </c>
      <c r="K155" s="167" t="str">
        <f t="shared" ca="1" si="24"/>
        <v/>
      </c>
    </row>
    <row r="156" spans="1:11" x14ac:dyDescent="0.2">
      <c r="A156" s="125" t="str">
        <f ca="1">IFERROR(A155+MATCH(1,OFFSET(Pharmaceuticals!$CB$1,A155,0,500,1),0),"")</f>
        <v/>
      </c>
      <c r="B156" s="125" t="str">
        <f t="shared" ca="1" si="18"/>
        <v/>
      </c>
      <c r="C156" s="125" t="str">
        <f ca="1">IFERROR(C155+MATCH(1,OFFSET('Health Products &amp; Equipment'!$CB$1,C155,0,500,1),0),"")</f>
        <v/>
      </c>
      <c r="D156" s="125" t="str">
        <f t="shared" ca="1" si="19"/>
        <v/>
      </c>
      <c r="E156" s="125" t="str">
        <f ca="1">IFERROR(E155+MATCH(1,OFFSET('Other Pharma &amp; Health Products'!$CB$1,E155,0,500,1),0),"")</f>
        <v/>
      </c>
      <c r="F156" s="125" t="str">
        <f t="shared" ca="1" si="20"/>
        <v/>
      </c>
      <c r="G156" s="125" t="str">
        <f ca="1">IFERROR(G155+MATCH(1,OFFSET('PSM Costs'!$CB$1,G155,0,500,1),0),"")</f>
        <v/>
      </c>
      <c r="H156" s="125" t="str">
        <f t="shared" ca="1" si="21"/>
        <v/>
      </c>
      <c r="I156" s="167" t="str">
        <f t="shared" ca="1" si="22"/>
        <v/>
      </c>
      <c r="J156" s="5" t="str">
        <f t="shared" ca="1" si="23"/>
        <v/>
      </c>
      <c r="K156" s="167" t="str">
        <f t="shared" ca="1" si="24"/>
        <v/>
      </c>
    </row>
    <row r="157" spans="1:11" x14ac:dyDescent="0.2">
      <c r="A157" s="125" t="str">
        <f ca="1">IFERROR(A156+MATCH(1,OFFSET(Pharmaceuticals!$CB$1,A156,0,500,1),0),"")</f>
        <v/>
      </c>
      <c r="B157" s="125" t="str">
        <f t="shared" ca="1" si="18"/>
        <v/>
      </c>
      <c r="C157" s="125" t="str">
        <f ca="1">IFERROR(C156+MATCH(1,OFFSET('Health Products &amp; Equipment'!$CB$1,C156,0,500,1),0),"")</f>
        <v/>
      </c>
      <c r="D157" s="125" t="str">
        <f t="shared" ca="1" si="19"/>
        <v/>
      </c>
      <c r="E157" s="125" t="str">
        <f ca="1">IFERROR(E156+MATCH(1,OFFSET('Other Pharma &amp; Health Products'!$CB$1,E156,0,500,1),0),"")</f>
        <v/>
      </c>
      <c r="F157" s="125" t="str">
        <f t="shared" ca="1" si="20"/>
        <v/>
      </c>
      <c r="G157" s="125" t="str">
        <f ca="1">IFERROR(G156+MATCH(1,OFFSET('PSM Costs'!$CB$1,G156,0,500,1),0),"")</f>
        <v/>
      </c>
      <c r="H157" s="125" t="str">
        <f t="shared" ca="1" si="21"/>
        <v/>
      </c>
      <c r="I157" s="167" t="str">
        <f t="shared" ca="1" si="22"/>
        <v/>
      </c>
      <c r="J157" s="5" t="str">
        <f t="shared" ca="1" si="23"/>
        <v/>
      </c>
      <c r="K157" s="167" t="str">
        <f t="shared" ca="1" si="24"/>
        <v/>
      </c>
    </row>
    <row r="158" spans="1:11" x14ac:dyDescent="0.2">
      <c r="A158" s="125" t="str">
        <f ca="1">IFERROR(A157+MATCH(1,OFFSET(Pharmaceuticals!$CB$1,A157,0,500,1),0),"")</f>
        <v/>
      </c>
      <c r="B158" s="125" t="str">
        <f t="shared" ca="1" si="18"/>
        <v/>
      </c>
      <c r="C158" s="125" t="str">
        <f ca="1">IFERROR(C157+MATCH(1,OFFSET('Health Products &amp; Equipment'!$CB$1,C157,0,500,1),0),"")</f>
        <v/>
      </c>
      <c r="D158" s="125" t="str">
        <f t="shared" ca="1" si="19"/>
        <v/>
      </c>
      <c r="E158" s="125" t="str">
        <f ca="1">IFERROR(E157+MATCH(1,OFFSET('Other Pharma &amp; Health Products'!$CB$1,E157,0,500,1),0),"")</f>
        <v/>
      </c>
      <c r="F158" s="125" t="str">
        <f t="shared" ca="1" si="20"/>
        <v/>
      </c>
      <c r="G158" s="125" t="str">
        <f ca="1">IFERROR(G157+MATCH(1,OFFSET('PSM Costs'!$CB$1,G157,0,500,1),0),"")</f>
        <v/>
      </c>
      <c r="H158" s="125" t="str">
        <f t="shared" ca="1" si="21"/>
        <v/>
      </c>
      <c r="I158" s="167" t="str">
        <f t="shared" ca="1" si="22"/>
        <v/>
      </c>
      <c r="J158" s="5" t="str">
        <f t="shared" ca="1" si="23"/>
        <v/>
      </c>
      <c r="K158" s="167" t="str">
        <f t="shared" ca="1" si="24"/>
        <v/>
      </c>
    </row>
    <row r="159" spans="1:11" x14ac:dyDescent="0.2">
      <c r="A159" s="125" t="str">
        <f ca="1">IFERROR(A158+MATCH(1,OFFSET(Pharmaceuticals!$CB$1,A158,0,500,1),0),"")</f>
        <v/>
      </c>
      <c r="B159" s="125" t="str">
        <f t="shared" ca="1" si="18"/>
        <v/>
      </c>
      <c r="C159" s="125" t="str">
        <f ca="1">IFERROR(C158+MATCH(1,OFFSET('Health Products &amp; Equipment'!$CB$1,C158,0,500,1),0),"")</f>
        <v/>
      </c>
      <c r="D159" s="125" t="str">
        <f t="shared" ca="1" si="19"/>
        <v/>
      </c>
      <c r="E159" s="125" t="str">
        <f ca="1">IFERROR(E158+MATCH(1,OFFSET('Other Pharma &amp; Health Products'!$CB$1,E158,0,500,1),0),"")</f>
        <v/>
      </c>
      <c r="F159" s="125" t="str">
        <f t="shared" ca="1" si="20"/>
        <v/>
      </c>
      <c r="G159" s="125" t="str">
        <f ca="1">IFERROR(G158+MATCH(1,OFFSET('PSM Costs'!$CB$1,G158,0,500,1),0),"")</f>
        <v/>
      </c>
      <c r="H159" s="125" t="str">
        <f t="shared" ca="1" si="21"/>
        <v/>
      </c>
      <c r="I159" s="167" t="str">
        <f t="shared" ca="1" si="22"/>
        <v/>
      </c>
      <c r="J159" s="5" t="str">
        <f t="shared" ca="1" si="23"/>
        <v/>
      </c>
      <c r="K159" s="167" t="str">
        <f t="shared" ca="1" si="24"/>
        <v/>
      </c>
    </row>
    <row r="160" spans="1:11" x14ac:dyDescent="0.2">
      <c r="A160" s="125" t="str">
        <f ca="1">IFERROR(A159+MATCH(1,OFFSET(Pharmaceuticals!$CB$1,A159,0,500,1),0),"")</f>
        <v/>
      </c>
      <c r="B160" s="125" t="str">
        <f t="shared" ca="1" si="18"/>
        <v/>
      </c>
      <c r="C160" s="125" t="str">
        <f ca="1">IFERROR(C159+MATCH(1,OFFSET('Health Products &amp; Equipment'!$CB$1,C159,0,500,1),0),"")</f>
        <v/>
      </c>
      <c r="D160" s="125" t="str">
        <f t="shared" ca="1" si="19"/>
        <v/>
      </c>
      <c r="E160" s="125" t="str">
        <f ca="1">IFERROR(E159+MATCH(1,OFFSET('Other Pharma &amp; Health Products'!$CB$1,E159,0,500,1),0),"")</f>
        <v/>
      </c>
      <c r="F160" s="125" t="str">
        <f t="shared" ca="1" si="20"/>
        <v/>
      </c>
      <c r="G160" s="125" t="str">
        <f ca="1">IFERROR(G159+MATCH(1,OFFSET('PSM Costs'!$CB$1,G159,0,500,1),0),"")</f>
        <v/>
      </c>
      <c r="H160" s="125" t="str">
        <f t="shared" ca="1" si="21"/>
        <v/>
      </c>
      <c r="I160" s="167" t="str">
        <f t="shared" ca="1" si="22"/>
        <v/>
      </c>
      <c r="J160" s="5" t="str">
        <f t="shared" ca="1" si="23"/>
        <v/>
      </c>
      <c r="K160" s="167" t="str">
        <f t="shared" ca="1" si="24"/>
        <v/>
      </c>
    </row>
    <row r="161" spans="1:11" x14ac:dyDescent="0.2">
      <c r="A161" s="125" t="str">
        <f ca="1">IFERROR(A160+MATCH(1,OFFSET(Pharmaceuticals!$CB$1,A160,0,500,1),0),"")</f>
        <v/>
      </c>
      <c r="B161" s="125" t="str">
        <f t="shared" ca="1" si="18"/>
        <v/>
      </c>
      <c r="C161" s="125" t="str">
        <f ca="1">IFERROR(C160+MATCH(1,OFFSET('Health Products &amp; Equipment'!$CB$1,C160,0,500,1),0),"")</f>
        <v/>
      </c>
      <c r="D161" s="125" t="str">
        <f t="shared" ca="1" si="19"/>
        <v/>
      </c>
      <c r="E161" s="125" t="str">
        <f ca="1">IFERROR(E160+MATCH(1,OFFSET('Other Pharma &amp; Health Products'!$CB$1,E160,0,500,1),0),"")</f>
        <v/>
      </c>
      <c r="F161" s="125" t="str">
        <f t="shared" ca="1" si="20"/>
        <v/>
      </c>
      <c r="G161" s="125" t="str">
        <f ca="1">IFERROR(G160+MATCH(1,OFFSET('PSM Costs'!$CB$1,G160,0,500,1),0),"")</f>
        <v/>
      </c>
      <c r="H161" s="125" t="str">
        <f t="shared" ca="1" si="21"/>
        <v/>
      </c>
      <c r="I161" s="167" t="str">
        <f t="shared" ca="1" si="22"/>
        <v/>
      </c>
      <c r="J161" s="5" t="str">
        <f t="shared" ca="1" si="23"/>
        <v/>
      </c>
      <c r="K161" s="167" t="str">
        <f t="shared" ca="1" si="24"/>
        <v/>
      </c>
    </row>
    <row r="162" spans="1:11" x14ac:dyDescent="0.2">
      <c r="A162" s="125" t="str">
        <f ca="1">IFERROR(A161+MATCH(1,OFFSET(Pharmaceuticals!$CB$1,A161,0,500,1),0),"")</f>
        <v/>
      </c>
      <c r="B162" s="125" t="str">
        <f t="shared" ca="1" si="18"/>
        <v/>
      </c>
      <c r="C162" s="125" t="str">
        <f ca="1">IFERROR(C161+MATCH(1,OFFSET('Health Products &amp; Equipment'!$CB$1,C161,0,500,1),0),"")</f>
        <v/>
      </c>
      <c r="D162" s="125" t="str">
        <f t="shared" ca="1" si="19"/>
        <v/>
      </c>
      <c r="E162" s="125" t="str">
        <f ca="1">IFERROR(E161+MATCH(1,OFFSET('Other Pharma &amp; Health Products'!$CB$1,E161,0,500,1),0),"")</f>
        <v/>
      </c>
      <c r="F162" s="125" t="str">
        <f t="shared" ca="1" si="20"/>
        <v/>
      </c>
      <c r="G162" s="125" t="str">
        <f ca="1">IFERROR(G161+MATCH(1,OFFSET('PSM Costs'!$CB$1,G161,0,500,1),0),"")</f>
        <v/>
      </c>
      <c r="H162" s="125" t="str">
        <f t="shared" ca="1" si="21"/>
        <v/>
      </c>
      <c r="I162" s="167" t="str">
        <f t="shared" ca="1" si="22"/>
        <v/>
      </c>
      <c r="J162" s="5" t="str">
        <f t="shared" ca="1" si="23"/>
        <v/>
      </c>
      <c r="K162" s="167" t="str">
        <f t="shared" ca="1" si="24"/>
        <v/>
      </c>
    </row>
    <row r="163" spans="1:11" x14ac:dyDescent="0.2">
      <c r="A163" s="125" t="str">
        <f ca="1">IFERROR(A162+MATCH(1,OFFSET(Pharmaceuticals!$CB$1,A162,0,500,1),0),"")</f>
        <v/>
      </c>
      <c r="B163" s="125" t="str">
        <f t="shared" ca="1" si="18"/>
        <v/>
      </c>
      <c r="C163" s="125" t="str">
        <f ca="1">IFERROR(C162+MATCH(1,OFFSET('Health Products &amp; Equipment'!$CB$1,C162,0,500,1),0),"")</f>
        <v/>
      </c>
      <c r="D163" s="125" t="str">
        <f t="shared" ca="1" si="19"/>
        <v/>
      </c>
      <c r="E163" s="125" t="str">
        <f ca="1">IFERROR(E162+MATCH(1,OFFSET('Other Pharma &amp; Health Products'!$CB$1,E162,0,500,1),0),"")</f>
        <v/>
      </c>
      <c r="F163" s="125" t="str">
        <f t="shared" ca="1" si="20"/>
        <v/>
      </c>
      <c r="G163" s="125" t="str">
        <f ca="1">IFERROR(G162+MATCH(1,OFFSET('PSM Costs'!$CB$1,G162,0,500,1),0),"")</f>
        <v/>
      </c>
      <c r="H163" s="125" t="str">
        <f t="shared" ca="1" si="21"/>
        <v/>
      </c>
      <c r="I163" s="167" t="str">
        <f t="shared" ca="1" si="22"/>
        <v/>
      </c>
      <c r="J163" s="5" t="str">
        <f t="shared" ca="1" si="23"/>
        <v/>
      </c>
      <c r="K163" s="167" t="str">
        <f t="shared" ca="1" si="24"/>
        <v/>
      </c>
    </row>
    <row r="164" spans="1:11" x14ac:dyDescent="0.2">
      <c r="A164" s="125" t="str">
        <f ca="1">IFERROR(A163+MATCH(1,OFFSET(Pharmaceuticals!$CB$1,A163,0,500,1),0),"")</f>
        <v/>
      </c>
      <c r="B164" s="125" t="str">
        <f t="shared" ref="B164:B227" ca="1" si="25">IFERROR(INDIRECT(ADDRESS(A164,2,1,1,"Pharmaceuticals")),"")</f>
        <v/>
      </c>
      <c r="C164" s="125" t="str">
        <f ca="1">IFERROR(C163+MATCH(1,OFFSET('Health Products &amp; Equipment'!$CB$1,C163,0,500,1),0),"")</f>
        <v/>
      </c>
      <c r="D164" s="125" t="str">
        <f t="shared" ref="D164:D227" ca="1" si="26">IFERROR(INDIRECT(ADDRESS(C164,2,1,1,"Health Products &amp; Equipment")),"")</f>
        <v/>
      </c>
      <c r="E164" s="125" t="str">
        <f ca="1">IFERROR(E163+MATCH(1,OFFSET('Other Pharma &amp; Health Products'!$CB$1,E163,0,500,1),0),"")</f>
        <v/>
      </c>
      <c r="F164" s="125" t="str">
        <f t="shared" ref="F164:F227" ca="1" si="27">IFERROR(INDIRECT(ADDRESS(E164,2,1,1,"Other Pharma &amp; Health Products")),"")</f>
        <v/>
      </c>
      <c r="G164" s="125" t="str">
        <f ca="1">IFERROR(G163+MATCH(1,OFFSET('PSM Costs'!$CB$1,G163,0,500,1),0),"")</f>
        <v/>
      </c>
      <c r="H164" s="125" t="str">
        <f t="shared" ref="H164:H227" ca="1" si="28">IFERROR(INDIRECT(ADDRESS(G164,2,1,1,"PSM Costs")),"")</f>
        <v/>
      </c>
      <c r="I164" s="167" t="str">
        <f t="shared" ca="1" si="22"/>
        <v/>
      </c>
      <c r="J164" s="5" t="str">
        <f t="shared" ca="1" si="23"/>
        <v/>
      </c>
      <c r="K164" s="167" t="str">
        <f t="shared" ca="1" si="24"/>
        <v/>
      </c>
    </row>
    <row r="165" spans="1:11" x14ac:dyDescent="0.2">
      <c r="A165" s="125" t="str">
        <f ca="1">IFERROR(A164+MATCH(1,OFFSET(Pharmaceuticals!$CB$1,A164,0,500,1),0),"")</f>
        <v/>
      </c>
      <c r="B165" s="125" t="str">
        <f t="shared" ca="1" si="25"/>
        <v/>
      </c>
      <c r="C165" s="125" t="str">
        <f ca="1">IFERROR(C164+MATCH(1,OFFSET('Health Products &amp; Equipment'!$CB$1,C164,0,500,1),0),"")</f>
        <v/>
      </c>
      <c r="D165" s="125" t="str">
        <f t="shared" ca="1" si="26"/>
        <v/>
      </c>
      <c r="E165" s="125" t="str">
        <f ca="1">IFERROR(E164+MATCH(1,OFFSET('Other Pharma &amp; Health Products'!$CB$1,E164,0,500,1),0),"")</f>
        <v/>
      </c>
      <c r="F165" s="125" t="str">
        <f t="shared" ca="1" si="27"/>
        <v/>
      </c>
      <c r="G165" s="125" t="str">
        <f ca="1">IFERROR(G164+MATCH(1,OFFSET('PSM Costs'!$CB$1,G164,0,500,1),0),"")</f>
        <v/>
      </c>
      <c r="H165" s="125" t="str">
        <f t="shared" ca="1" si="28"/>
        <v/>
      </c>
      <c r="I165" s="167" t="str">
        <f t="shared" ca="1" si="22"/>
        <v/>
      </c>
      <c r="J165" s="5" t="str">
        <f t="shared" ca="1" si="23"/>
        <v/>
      </c>
      <c r="K165" s="167" t="str">
        <f t="shared" ca="1" si="24"/>
        <v/>
      </c>
    </row>
    <row r="166" spans="1:11" x14ac:dyDescent="0.2">
      <c r="A166" s="125" t="str">
        <f ca="1">IFERROR(A165+MATCH(1,OFFSET(Pharmaceuticals!$CB$1,A165,0,500,1),0),"")</f>
        <v/>
      </c>
      <c r="B166" s="125" t="str">
        <f t="shared" ca="1" si="25"/>
        <v/>
      </c>
      <c r="C166" s="125" t="str">
        <f ca="1">IFERROR(C165+MATCH(1,OFFSET('Health Products &amp; Equipment'!$CB$1,C165,0,500,1),0),"")</f>
        <v/>
      </c>
      <c r="D166" s="125" t="str">
        <f t="shared" ca="1" si="26"/>
        <v/>
      </c>
      <c r="E166" s="125" t="str">
        <f ca="1">IFERROR(E165+MATCH(1,OFFSET('Other Pharma &amp; Health Products'!$CB$1,E165,0,500,1),0),"")</f>
        <v/>
      </c>
      <c r="F166" s="125" t="str">
        <f t="shared" ca="1" si="27"/>
        <v/>
      </c>
      <c r="G166" s="125" t="str">
        <f ca="1">IFERROR(G165+MATCH(1,OFFSET('PSM Costs'!$CB$1,G165,0,500,1),0),"")</f>
        <v/>
      </c>
      <c r="H166" s="125" t="str">
        <f t="shared" ca="1" si="28"/>
        <v/>
      </c>
      <c r="I166" s="167" t="str">
        <f t="shared" ca="1" si="22"/>
        <v/>
      </c>
      <c r="J166" s="5" t="str">
        <f t="shared" ca="1" si="23"/>
        <v/>
      </c>
      <c r="K166" s="167" t="str">
        <f t="shared" ca="1" si="24"/>
        <v/>
      </c>
    </row>
    <row r="167" spans="1:11" x14ac:dyDescent="0.2">
      <c r="A167" s="125" t="str">
        <f ca="1">IFERROR(A166+MATCH(1,OFFSET(Pharmaceuticals!$CB$1,A166,0,500,1),0),"")</f>
        <v/>
      </c>
      <c r="B167" s="125" t="str">
        <f t="shared" ca="1" si="25"/>
        <v/>
      </c>
      <c r="C167" s="125" t="str">
        <f ca="1">IFERROR(C166+MATCH(1,OFFSET('Health Products &amp; Equipment'!$CB$1,C166,0,500,1),0),"")</f>
        <v/>
      </c>
      <c r="D167" s="125" t="str">
        <f t="shared" ca="1" si="26"/>
        <v/>
      </c>
      <c r="E167" s="125" t="str">
        <f ca="1">IFERROR(E166+MATCH(1,OFFSET('Other Pharma &amp; Health Products'!$CB$1,E166,0,500,1),0),"")</f>
        <v/>
      </c>
      <c r="F167" s="125" t="str">
        <f t="shared" ca="1" si="27"/>
        <v/>
      </c>
      <c r="G167" s="125" t="str">
        <f ca="1">IFERROR(G166+MATCH(1,OFFSET('PSM Costs'!$CB$1,G166,0,500,1),0),"")</f>
        <v/>
      </c>
      <c r="H167" s="125" t="str">
        <f t="shared" ca="1" si="28"/>
        <v/>
      </c>
      <c r="I167" s="167" t="str">
        <f t="shared" ca="1" si="22"/>
        <v/>
      </c>
      <c r="J167" s="5" t="str">
        <f t="shared" ca="1" si="23"/>
        <v/>
      </c>
      <c r="K167" s="167" t="str">
        <f t="shared" ca="1" si="24"/>
        <v/>
      </c>
    </row>
    <row r="168" spans="1:11" x14ac:dyDescent="0.2">
      <c r="A168" s="125" t="str">
        <f ca="1">IFERROR(A167+MATCH(1,OFFSET(Pharmaceuticals!$CB$1,A167,0,500,1),0),"")</f>
        <v/>
      </c>
      <c r="B168" s="125" t="str">
        <f t="shared" ca="1" si="25"/>
        <v/>
      </c>
      <c r="C168" s="125" t="str">
        <f ca="1">IFERROR(C167+MATCH(1,OFFSET('Health Products &amp; Equipment'!$CB$1,C167,0,500,1),0),"")</f>
        <v/>
      </c>
      <c r="D168" s="125" t="str">
        <f t="shared" ca="1" si="26"/>
        <v/>
      </c>
      <c r="E168" s="125" t="str">
        <f ca="1">IFERROR(E167+MATCH(1,OFFSET('Other Pharma &amp; Health Products'!$CB$1,E167,0,500,1),0),"")</f>
        <v/>
      </c>
      <c r="F168" s="125" t="str">
        <f t="shared" ca="1" si="27"/>
        <v/>
      </c>
      <c r="G168" s="125" t="str">
        <f ca="1">IFERROR(G167+MATCH(1,OFFSET('PSM Costs'!$CB$1,G167,0,500,1),0),"")</f>
        <v/>
      </c>
      <c r="H168" s="125" t="str">
        <f t="shared" ca="1" si="28"/>
        <v/>
      </c>
      <c r="I168" s="167" t="str">
        <f t="shared" ca="1" si="22"/>
        <v/>
      </c>
      <c r="J168" s="5" t="str">
        <f t="shared" ca="1" si="23"/>
        <v/>
      </c>
      <c r="K168" s="167" t="str">
        <f t="shared" ca="1" si="24"/>
        <v/>
      </c>
    </row>
    <row r="169" spans="1:11" x14ac:dyDescent="0.2">
      <c r="A169" s="125" t="str">
        <f ca="1">IFERROR(A168+MATCH(1,OFFSET(Pharmaceuticals!$CB$1,A168,0,500,1),0),"")</f>
        <v/>
      </c>
      <c r="B169" s="125" t="str">
        <f t="shared" ca="1" si="25"/>
        <v/>
      </c>
      <c r="C169" s="125" t="str">
        <f ca="1">IFERROR(C168+MATCH(1,OFFSET('Health Products &amp; Equipment'!$CB$1,C168,0,500,1),0),"")</f>
        <v/>
      </c>
      <c r="D169" s="125" t="str">
        <f t="shared" ca="1" si="26"/>
        <v/>
      </c>
      <c r="E169" s="125" t="str">
        <f ca="1">IFERROR(E168+MATCH(1,OFFSET('Other Pharma &amp; Health Products'!$CB$1,E168,0,500,1),0),"")</f>
        <v/>
      </c>
      <c r="F169" s="125" t="str">
        <f t="shared" ca="1" si="27"/>
        <v/>
      </c>
      <c r="G169" s="125" t="str">
        <f ca="1">IFERROR(G168+MATCH(1,OFFSET('PSM Costs'!$CB$1,G168,0,500,1),0),"")</f>
        <v/>
      </c>
      <c r="H169" s="125" t="str">
        <f t="shared" ca="1" si="28"/>
        <v/>
      </c>
      <c r="I169" s="167" t="str">
        <f t="shared" ca="1" si="22"/>
        <v/>
      </c>
      <c r="J169" s="5" t="str">
        <f t="shared" ca="1" si="23"/>
        <v/>
      </c>
      <c r="K169" s="167" t="str">
        <f t="shared" ca="1" si="24"/>
        <v/>
      </c>
    </row>
    <row r="170" spans="1:11" x14ac:dyDescent="0.2">
      <c r="A170" s="125" t="str">
        <f ca="1">IFERROR(A169+MATCH(1,OFFSET(Pharmaceuticals!$CB$1,A169,0,500,1),0),"")</f>
        <v/>
      </c>
      <c r="B170" s="125" t="str">
        <f t="shared" ca="1" si="25"/>
        <v/>
      </c>
      <c r="C170" s="125" t="str">
        <f ca="1">IFERROR(C169+MATCH(1,OFFSET('Health Products &amp; Equipment'!$CB$1,C169,0,500,1),0),"")</f>
        <v/>
      </c>
      <c r="D170" s="125" t="str">
        <f t="shared" ca="1" si="26"/>
        <v/>
      </c>
      <c r="E170" s="125" t="str">
        <f ca="1">IFERROR(E169+MATCH(1,OFFSET('Other Pharma &amp; Health Products'!$CB$1,E169,0,500,1),0),"")</f>
        <v/>
      </c>
      <c r="F170" s="125" t="str">
        <f t="shared" ca="1" si="27"/>
        <v/>
      </c>
      <c r="G170" s="125" t="str">
        <f ca="1">IFERROR(G169+MATCH(1,OFFSET('PSM Costs'!$CB$1,G169,0,500,1),0),"")</f>
        <v/>
      </c>
      <c r="H170" s="125" t="str">
        <f t="shared" ca="1" si="28"/>
        <v/>
      </c>
      <c r="I170" s="167" t="str">
        <f t="shared" ca="1" si="22"/>
        <v/>
      </c>
      <c r="J170" s="5" t="str">
        <f t="shared" ca="1" si="23"/>
        <v/>
      </c>
      <c r="K170" s="167" t="str">
        <f t="shared" ca="1" si="24"/>
        <v/>
      </c>
    </row>
    <row r="171" spans="1:11" x14ac:dyDescent="0.2">
      <c r="A171" s="125" t="str">
        <f ca="1">IFERROR(A170+MATCH(1,OFFSET(Pharmaceuticals!$CB$1,A170,0,500,1),0),"")</f>
        <v/>
      </c>
      <c r="B171" s="125" t="str">
        <f t="shared" ca="1" si="25"/>
        <v/>
      </c>
      <c r="C171" s="125" t="str">
        <f ca="1">IFERROR(C170+MATCH(1,OFFSET('Health Products &amp; Equipment'!$CB$1,C170,0,500,1),0),"")</f>
        <v/>
      </c>
      <c r="D171" s="125" t="str">
        <f t="shared" ca="1" si="26"/>
        <v/>
      </c>
      <c r="E171" s="125" t="str">
        <f ca="1">IFERROR(E170+MATCH(1,OFFSET('Other Pharma &amp; Health Products'!$CB$1,E170,0,500,1),0),"")</f>
        <v/>
      </c>
      <c r="F171" s="125" t="str">
        <f t="shared" ca="1" si="27"/>
        <v/>
      </c>
      <c r="G171" s="125" t="str">
        <f ca="1">IFERROR(G170+MATCH(1,OFFSET('PSM Costs'!$CB$1,G170,0,500,1),0),"")</f>
        <v/>
      </c>
      <c r="H171" s="125" t="str">
        <f t="shared" ca="1" si="28"/>
        <v/>
      </c>
      <c r="I171" s="167" t="str">
        <f t="shared" ca="1" si="22"/>
        <v/>
      </c>
      <c r="J171" s="5" t="str">
        <f t="shared" ca="1" si="23"/>
        <v/>
      </c>
      <c r="K171" s="167" t="str">
        <f t="shared" ca="1" si="24"/>
        <v/>
      </c>
    </row>
    <row r="172" spans="1:11" x14ac:dyDescent="0.2">
      <c r="A172" s="125" t="str">
        <f ca="1">IFERROR(A171+MATCH(1,OFFSET(Pharmaceuticals!$CB$1,A171,0,500,1),0),"")</f>
        <v/>
      </c>
      <c r="B172" s="125" t="str">
        <f t="shared" ca="1" si="25"/>
        <v/>
      </c>
      <c r="C172" s="125" t="str">
        <f ca="1">IFERROR(C171+MATCH(1,OFFSET('Health Products &amp; Equipment'!$CB$1,C171,0,500,1),0),"")</f>
        <v/>
      </c>
      <c r="D172" s="125" t="str">
        <f t="shared" ca="1" si="26"/>
        <v/>
      </c>
      <c r="E172" s="125" t="str">
        <f ca="1">IFERROR(E171+MATCH(1,OFFSET('Other Pharma &amp; Health Products'!$CB$1,E171,0,500,1),0),"")</f>
        <v/>
      </c>
      <c r="F172" s="125" t="str">
        <f t="shared" ca="1" si="27"/>
        <v/>
      </c>
      <c r="G172" s="125" t="str">
        <f ca="1">IFERROR(G171+MATCH(1,OFFSET('PSM Costs'!$CB$1,G171,0,500,1),0),"")</f>
        <v/>
      </c>
      <c r="H172" s="125" t="str">
        <f t="shared" ca="1" si="28"/>
        <v/>
      </c>
      <c r="I172" s="167" t="str">
        <f t="shared" ca="1" si="22"/>
        <v/>
      </c>
      <c r="J172" s="5" t="str">
        <f t="shared" ca="1" si="23"/>
        <v/>
      </c>
      <c r="K172" s="167" t="str">
        <f t="shared" ca="1" si="24"/>
        <v/>
      </c>
    </row>
    <row r="173" spans="1:11" x14ac:dyDescent="0.2">
      <c r="A173" s="125" t="str">
        <f ca="1">IFERROR(A172+MATCH(1,OFFSET(Pharmaceuticals!$CB$1,A172,0,500,1),0),"")</f>
        <v/>
      </c>
      <c r="B173" s="125" t="str">
        <f t="shared" ca="1" si="25"/>
        <v/>
      </c>
      <c r="C173" s="125" t="str">
        <f ca="1">IFERROR(C172+MATCH(1,OFFSET('Health Products &amp; Equipment'!$CB$1,C172,0,500,1),0),"")</f>
        <v/>
      </c>
      <c r="D173" s="125" t="str">
        <f t="shared" ca="1" si="26"/>
        <v/>
      </c>
      <c r="E173" s="125" t="str">
        <f ca="1">IFERROR(E172+MATCH(1,OFFSET('Other Pharma &amp; Health Products'!$CB$1,E172,0,500,1),0),"")</f>
        <v/>
      </c>
      <c r="F173" s="125" t="str">
        <f t="shared" ca="1" si="27"/>
        <v/>
      </c>
      <c r="G173" s="125" t="str">
        <f ca="1">IFERROR(G172+MATCH(1,OFFSET('PSM Costs'!$CB$1,G172,0,500,1),0),"")</f>
        <v/>
      </c>
      <c r="H173" s="125" t="str">
        <f t="shared" ca="1" si="28"/>
        <v/>
      </c>
      <c r="I173" s="167" t="str">
        <f t="shared" ca="1" si="22"/>
        <v/>
      </c>
      <c r="J173" s="5" t="str">
        <f t="shared" ca="1" si="23"/>
        <v/>
      </c>
      <c r="K173" s="167" t="str">
        <f t="shared" ca="1" si="24"/>
        <v/>
      </c>
    </row>
    <row r="174" spans="1:11" x14ac:dyDescent="0.2">
      <c r="A174" s="125" t="str">
        <f ca="1">IFERROR(A173+MATCH(1,OFFSET(Pharmaceuticals!$CB$1,A173,0,500,1),0),"")</f>
        <v/>
      </c>
      <c r="B174" s="125" t="str">
        <f t="shared" ca="1" si="25"/>
        <v/>
      </c>
      <c r="C174" s="125" t="str">
        <f ca="1">IFERROR(C173+MATCH(1,OFFSET('Health Products &amp; Equipment'!$CB$1,C173,0,500,1),0),"")</f>
        <v/>
      </c>
      <c r="D174" s="125" t="str">
        <f t="shared" ca="1" si="26"/>
        <v/>
      </c>
      <c r="E174" s="125" t="str">
        <f ca="1">IFERROR(E173+MATCH(1,OFFSET('Other Pharma &amp; Health Products'!$CB$1,E173,0,500,1),0),"")</f>
        <v/>
      </c>
      <c r="F174" s="125" t="str">
        <f t="shared" ca="1" si="27"/>
        <v/>
      </c>
      <c r="G174" s="125" t="str">
        <f ca="1">IFERROR(G173+MATCH(1,OFFSET('PSM Costs'!$CB$1,G173,0,500,1),0),"")</f>
        <v/>
      </c>
      <c r="H174" s="125" t="str">
        <f t="shared" ca="1" si="28"/>
        <v/>
      </c>
      <c r="I174" s="167" t="str">
        <f t="shared" ca="1" si="22"/>
        <v/>
      </c>
      <c r="J174" s="5" t="str">
        <f t="shared" ca="1" si="23"/>
        <v/>
      </c>
      <c r="K174" s="167" t="str">
        <f t="shared" ca="1" si="24"/>
        <v/>
      </c>
    </row>
    <row r="175" spans="1:11" x14ac:dyDescent="0.2">
      <c r="A175" s="125" t="str">
        <f ca="1">IFERROR(A174+MATCH(1,OFFSET(Pharmaceuticals!$CB$1,A174,0,500,1),0),"")</f>
        <v/>
      </c>
      <c r="B175" s="125" t="str">
        <f t="shared" ca="1" si="25"/>
        <v/>
      </c>
      <c r="C175" s="125" t="str">
        <f ca="1">IFERROR(C174+MATCH(1,OFFSET('Health Products &amp; Equipment'!$CB$1,C174,0,500,1),0),"")</f>
        <v/>
      </c>
      <c r="D175" s="125" t="str">
        <f t="shared" ca="1" si="26"/>
        <v/>
      </c>
      <c r="E175" s="125" t="str">
        <f ca="1">IFERROR(E174+MATCH(1,OFFSET('Other Pharma &amp; Health Products'!$CB$1,E174,0,500,1),0),"")</f>
        <v/>
      </c>
      <c r="F175" s="125" t="str">
        <f t="shared" ca="1" si="27"/>
        <v/>
      </c>
      <c r="G175" s="125" t="str">
        <f ca="1">IFERROR(G174+MATCH(1,OFFSET('PSM Costs'!$CB$1,G174,0,500,1),0),"")</f>
        <v/>
      </c>
      <c r="H175" s="125" t="str">
        <f t="shared" ca="1" si="28"/>
        <v/>
      </c>
      <c r="I175" s="167" t="str">
        <f t="shared" ca="1" si="22"/>
        <v/>
      </c>
      <c r="J175" s="5" t="str">
        <f t="shared" ca="1" si="23"/>
        <v/>
      </c>
      <c r="K175" s="167" t="str">
        <f t="shared" ca="1" si="24"/>
        <v/>
      </c>
    </row>
    <row r="176" spans="1:11" x14ac:dyDescent="0.2">
      <c r="A176" s="125" t="str">
        <f ca="1">IFERROR(A175+MATCH(1,OFFSET(Pharmaceuticals!$CB$1,A175,0,500,1),0),"")</f>
        <v/>
      </c>
      <c r="B176" s="125" t="str">
        <f t="shared" ca="1" si="25"/>
        <v/>
      </c>
      <c r="C176" s="125" t="str">
        <f ca="1">IFERROR(C175+MATCH(1,OFFSET('Health Products &amp; Equipment'!$CB$1,C175,0,500,1),0),"")</f>
        <v/>
      </c>
      <c r="D176" s="125" t="str">
        <f t="shared" ca="1" si="26"/>
        <v/>
      </c>
      <c r="E176" s="125" t="str">
        <f ca="1">IFERROR(E175+MATCH(1,OFFSET('Other Pharma &amp; Health Products'!$CB$1,E175,0,500,1),0),"")</f>
        <v/>
      </c>
      <c r="F176" s="125" t="str">
        <f t="shared" ca="1" si="27"/>
        <v/>
      </c>
      <c r="G176" s="125" t="str">
        <f ca="1">IFERROR(G175+MATCH(1,OFFSET('PSM Costs'!$CB$1,G175,0,500,1),0),"")</f>
        <v/>
      </c>
      <c r="H176" s="125" t="str">
        <f t="shared" ca="1" si="28"/>
        <v/>
      </c>
      <c r="I176" s="167" t="str">
        <f t="shared" ca="1" si="22"/>
        <v/>
      </c>
      <c r="J176" s="5" t="str">
        <f t="shared" ca="1" si="23"/>
        <v/>
      </c>
      <c r="K176" s="167" t="str">
        <f t="shared" ca="1" si="24"/>
        <v/>
      </c>
    </row>
    <row r="177" spans="1:11" x14ac:dyDescent="0.2">
      <c r="A177" s="125" t="str">
        <f ca="1">IFERROR(A176+MATCH(1,OFFSET(Pharmaceuticals!$CB$1,A176,0,500,1),0),"")</f>
        <v/>
      </c>
      <c r="B177" s="125" t="str">
        <f t="shared" ca="1" si="25"/>
        <v/>
      </c>
      <c r="C177" s="125" t="str">
        <f ca="1">IFERROR(C176+MATCH(1,OFFSET('Health Products &amp; Equipment'!$CB$1,C176,0,500,1),0),"")</f>
        <v/>
      </c>
      <c r="D177" s="125" t="str">
        <f t="shared" ca="1" si="26"/>
        <v/>
      </c>
      <c r="E177" s="125" t="str">
        <f ca="1">IFERROR(E176+MATCH(1,OFFSET('Other Pharma &amp; Health Products'!$CB$1,E176,0,500,1),0),"")</f>
        <v/>
      </c>
      <c r="F177" s="125" t="str">
        <f t="shared" ca="1" si="27"/>
        <v/>
      </c>
      <c r="G177" s="125" t="str">
        <f ca="1">IFERROR(G176+MATCH(1,OFFSET('PSM Costs'!$CB$1,G176,0,500,1),0),"")</f>
        <v/>
      </c>
      <c r="H177" s="125" t="str">
        <f t="shared" ca="1" si="28"/>
        <v/>
      </c>
      <c r="I177" s="167" t="str">
        <f t="shared" ca="1" si="22"/>
        <v/>
      </c>
      <c r="J177" s="5" t="str">
        <f t="shared" ca="1" si="23"/>
        <v/>
      </c>
      <c r="K177" s="167" t="str">
        <f t="shared" ca="1" si="24"/>
        <v/>
      </c>
    </row>
    <row r="178" spans="1:11" x14ac:dyDescent="0.2">
      <c r="A178" s="125" t="str">
        <f ca="1">IFERROR(A177+MATCH(1,OFFSET(Pharmaceuticals!$CB$1,A177,0,500,1),0),"")</f>
        <v/>
      </c>
      <c r="B178" s="125" t="str">
        <f t="shared" ca="1" si="25"/>
        <v/>
      </c>
      <c r="C178" s="125" t="str">
        <f ca="1">IFERROR(C177+MATCH(1,OFFSET('Health Products &amp; Equipment'!$CB$1,C177,0,500,1),0),"")</f>
        <v/>
      </c>
      <c r="D178" s="125" t="str">
        <f t="shared" ca="1" si="26"/>
        <v/>
      </c>
      <c r="E178" s="125" t="str">
        <f ca="1">IFERROR(E177+MATCH(1,OFFSET('Other Pharma &amp; Health Products'!$CB$1,E177,0,500,1),0),"")</f>
        <v/>
      </c>
      <c r="F178" s="125" t="str">
        <f t="shared" ca="1" si="27"/>
        <v/>
      </c>
      <c r="G178" s="125" t="str">
        <f ca="1">IFERROR(G177+MATCH(1,OFFSET('PSM Costs'!$CB$1,G177,0,500,1),0),"")</f>
        <v/>
      </c>
      <c r="H178" s="125" t="str">
        <f t="shared" ca="1" si="28"/>
        <v/>
      </c>
      <c r="I178" s="167" t="str">
        <f t="shared" ca="1" si="22"/>
        <v/>
      </c>
      <c r="J178" s="5" t="str">
        <f t="shared" ca="1" si="23"/>
        <v/>
      </c>
      <c r="K178" s="167" t="str">
        <f t="shared" ca="1" si="24"/>
        <v/>
      </c>
    </row>
    <row r="179" spans="1:11" x14ac:dyDescent="0.2">
      <c r="A179" s="125" t="str">
        <f ca="1">IFERROR(A178+MATCH(1,OFFSET(Pharmaceuticals!$CB$1,A178,0,500,1),0),"")</f>
        <v/>
      </c>
      <c r="B179" s="125" t="str">
        <f t="shared" ca="1" si="25"/>
        <v/>
      </c>
      <c r="C179" s="125" t="str">
        <f ca="1">IFERROR(C178+MATCH(1,OFFSET('Health Products &amp; Equipment'!$CB$1,C178,0,500,1),0),"")</f>
        <v/>
      </c>
      <c r="D179" s="125" t="str">
        <f t="shared" ca="1" si="26"/>
        <v/>
      </c>
      <c r="E179" s="125" t="str">
        <f ca="1">IFERROR(E178+MATCH(1,OFFSET('Other Pharma &amp; Health Products'!$CB$1,E178,0,500,1),0),"")</f>
        <v/>
      </c>
      <c r="F179" s="125" t="str">
        <f t="shared" ca="1" si="27"/>
        <v/>
      </c>
      <c r="G179" s="125" t="str">
        <f ca="1">IFERROR(G178+MATCH(1,OFFSET('PSM Costs'!$CB$1,G178,0,500,1),0),"")</f>
        <v/>
      </c>
      <c r="H179" s="125" t="str">
        <f t="shared" ca="1" si="28"/>
        <v/>
      </c>
      <c r="I179" s="167" t="str">
        <f t="shared" ca="1" si="22"/>
        <v/>
      </c>
      <c r="J179" s="5" t="str">
        <f t="shared" ca="1" si="23"/>
        <v/>
      </c>
      <c r="K179" s="167" t="str">
        <f t="shared" ca="1" si="24"/>
        <v/>
      </c>
    </row>
    <row r="180" spans="1:11" x14ac:dyDescent="0.2">
      <c r="A180" s="125" t="str">
        <f ca="1">IFERROR(A179+MATCH(1,OFFSET(Pharmaceuticals!$CB$1,A179,0,500,1),0),"")</f>
        <v/>
      </c>
      <c r="B180" s="125" t="str">
        <f t="shared" ca="1" si="25"/>
        <v/>
      </c>
      <c r="C180" s="125" t="str">
        <f ca="1">IFERROR(C179+MATCH(1,OFFSET('Health Products &amp; Equipment'!$CB$1,C179,0,500,1),0),"")</f>
        <v/>
      </c>
      <c r="D180" s="125" t="str">
        <f t="shared" ca="1" si="26"/>
        <v/>
      </c>
      <c r="E180" s="125" t="str">
        <f ca="1">IFERROR(E179+MATCH(1,OFFSET('Other Pharma &amp; Health Products'!$CB$1,E179,0,500,1),0),"")</f>
        <v/>
      </c>
      <c r="F180" s="125" t="str">
        <f t="shared" ca="1" si="27"/>
        <v/>
      </c>
      <c r="G180" s="125" t="str">
        <f ca="1">IFERROR(G179+MATCH(1,OFFSET('PSM Costs'!$CB$1,G179,0,500,1),0),"")</f>
        <v/>
      </c>
      <c r="H180" s="125" t="str">
        <f t="shared" ca="1" si="28"/>
        <v/>
      </c>
      <c r="I180" s="167" t="str">
        <f t="shared" ca="1" si="22"/>
        <v/>
      </c>
      <c r="J180" s="5" t="str">
        <f t="shared" ca="1" si="23"/>
        <v/>
      </c>
      <c r="K180" s="167" t="str">
        <f t="shared" ca="1" si="24"/>
        <v/>
      </c>
    </row>
    <row r="181" spans="1:11" x14ac:dyDescent="0.2">
      <c r="A181" s="125" t="str">
        <f ca="1">IFERROR(A180+MATCH(1,OFFSET(Pharmaceuticals!$CB$1,A180,0,500,1),0),"")</f>
        <v/>
      </c>
      <c r="B181" s="125" t="str">
        <f t="shared" ca="1" si="25"/>
        <v/>
      </c>
      <c r="C181" s="125" t="str">
        <f ca="1">IFERROR(C180+MATCH(1,OFFSET('Health Products &amp; Equipment'!$CB$1,C180,0,500,1),0),"")</f>
        <v/>
      </c>
      <c r="D181" s="125" t="str">
        <f t="shared" ca="1" si="26"/>
        <v/>
      </c>
      <c r="E181" s="125" t="str">
        <f ca="1">IFERROR(E180+MATCH(1,OFFSET('Other Pharma &amp; Health Products'!$CB$1,E180,0,500,1),0),"")</f>
        <v/>
      </c>
      <c r="F181" s="125" t="str">
        <f t="shared" ca="1" si="27"/>
        <v/>
      </c>
      <c r="G181" s="125" t="str">
        <f ca="1">IFERROR(G180+MATCH(1,OFFSET('PSM Costs'!$CB$1,G180,0,500,1),0),"")</f>
        <v/>
      </c>
      <c r="H181" s="125" t="str">
        <f t="shared" ca="1" si="28"/>
        <v/>
      </c>
      <c r="I181" s="167" t="str">
        <f t="shared" ca="1" si="22"/>
        <v/>
      </c>
      <c r="J181" s="5" t="str">
        <f t="shared" ca="1" si="23"/>
        <v/>
      </c>
      <c r="K181" s="167" t="str">
        <f t="shared" ca="1" si="24"/>
        <v/>
      </c>
    </row>
    <row r="182" spans="1:11" x14ac:dyDescent="0.2">
      <c r="A182" s="125" t="str">
        <f ca="1">IFERROR(A181+MATCH(1,OFFSET(Pharmaceuticals!$CB$1,A181,0,500,1),0),"")</f>
        <v/>
      </c>
      <c r="B182" s="125" t="str">
        <f t="shared" ca="1" si="25"/>
        <v/>
      </c>
      <c r="C182" s="125" t="str">
        <f ca="1">IFERROR(C181+MATCH(1,OFFSET('Health Products &amp; Equipment'!$CB$1,C181,0,500,1),0),"")</f>
        <v/>
      </c>
      <c r="D182" s="125" t="str">
        <f t="shared" ca="1" si="26"/>
        <v/>
      </c>
      <c r="E182" s="125" t="str">
        <f ca="1">IFERROR(E181+MATCH(1,OFFSET('Other Pharma &amp; Health Products'!$CB$1,E181,0,500,1),0),"")</f>
        <v/>
      </c>
      <c r="F182" s="125" t="str">
        <f t="shared" ca="1" si="27"/>
        <v/>
      </c>
      <c r="G182" s="125" t="str">
        <f ca="1">IFERROR(G181+MATCH(1,OFFSET('PSM Costs'!$CB$1,G181,0,500,1),0),"")</f>
        <v/>
      </c>
      <c r="H182" s="125" t="str">
        <f t="shared" ca="1" si="28"/>
        <v/>
      </c>
      <c r="I182" s="167" t="str">
        <f t="shared" ca="1" si="22"/>
        <v/>
      </c>
      <c r="J182" s="5" t="str">
        <f t="shared" ca="1" si="23"/>
        <v/>
      </c>
      <c r="K182" s="167" t="str">
        <f t="shared" ca="1" si="24"/>
        <v/>
      </c>
    </row>
    <row r="183" spans="1:11" x14ac:dyDescent="0.2">
      <c r="A183" s="125" t="str">
        <f ca="1">IFERROR(A182+MATCH(1,OFFSET(Pharmaceuticals!$CB$1,A182,0,500,1),0),"")</f>
        <v/>
      </c>
      <c r="B183" s="125" t="str">
        <f t="shared" ca="1" si="25"/>
        <v/>
      </c>
      <c r="C183" s="125" t="str">
        <f ca="1">IFERROR(C182+MATCH(1,OFFSET('Health Products &amp; Equipment'!$CB$1,C182,0,500,1),0),"")</f>
        <v/>
      </c>
      <c r="D183" s="125" t="str">
        <f t="shared" ca="1" si="26"/>
        <v/>
      </c>
      <c r="E183" s="125" t="str">
        <f ca="1">IFERROR(E182+MATCH(1,OFFSET('Other Pharma &amp; Health Products'!$CB$1,E182,0,500,1),0),"")</f>
        <v/>
      </c>
      <c r="F183" s="125" t="str">
        <f t="shared" ca="1" si="27"/>
        <v/>
      </c>
      <c r="G183" s="125" t="str">
        <f ca="1">IFERROR(G182+MATCH(1,OFFSET('PSM Costs'!$CB$1,G182,0,500,1),0),"")</f>
        <v/>
      </c>
      <c r="H183" s="125" t="str">
        <f t="shared" ca="1" si="28"/>
        <v/>
      </c>
      <c r="I183" s="167" t="str">
        <f t="shared" ca="1" si="22"/>
        <v/>
      </c>
      <c r="J183" s="5" t="str">
        <f t="shared" ca="1" si="23"/>
        <v/>
      </c>
      <c r="K183" s="167" t="str">
        <f t="shared" ca="1" si="24"/>
        <v/>
      </c>
    </row>
    <row r="184" spans="1:11" x14ac:dyDescent="0.2">
      <c r="A184" s="125" t="str">
        <f ca="1">IFERROR(A183+MATCH(1,OFFSET(Pharmaceuticals!$CB$1,A183,0,500,1),0),"")</f>
        <v/>
      </c>
      <c r="B184" s="125" t="str">
        <f t="shared" ca="1" si="25"/>
        <v/>
      </c>
      <c r="C184" s="125" t="str">
        <f ca="1">IFERROR(C183+MATCH(1,OFFSET('Health Products &amp; Equipment'!$CB$1,C183,0,500,1),0),"")</f>
        <v/>
      </c>
      <c r="D184" s="125" t="str">
        <f t="shared" ca="1" si="26"/>
        <v/>
      </c>
      <c r="E184" s="125" t="str">
        <f ca="1">IFERROR(E183+MATCH(1,OFFSET('Other Pharma &amp; Health Products'!$CB$1,E183,0,500,1),0),"")</f>
        <v/>
      </c>
      <c r="F184" s="125" t="str">
        <f t="shared" ca="1" si="27"/>
        <v/>
      </c>
      <c r="G184" s="125" t="str">
        <f ca="1">IFERROR(G183+MATCH(1,OFFSET('PSM Costs'!$CB$1,G183,0,500,1),0),"")</f>
        <v/>
      </c>
      <c r="H184" s="125" t="str">
        <f t="shared" ca="1" si="28"/>
        <v/>
      </c>
      <c r="I184" s="167" t="str">
        <f t="shared" ca="1" si="22"/>
        <v/>
      </c>
      <c r="J184" s="5" t="str">
        <f t="shared" ca="1" si="23"/>
        <v/>
      </c>
      <c r="K184" s="167" t="str">
        <f t="shared" ca="1" si="24"/>
        <v/>
      </c>
    </row>
    <row r="185" spans="1:11" x14ac:dyDescent="0.2">
      <c r="A185" s="125" t="str">
        <f ca="1">IFERROR(A184+MATCH(1,OFFSET(Pharmaceuticals!$CB$1,A184,0,500,1),0),"")</f>
        <v/>
      </c>
      <c r="B185" s="125" t="str">
        <f t="shared" ca="1" si="25"/>
        <v/>
      </c>
      <c r="C185" s="125" t="str">
        <f ca="1">IFERROR(C184+MATCH(1,OFFSET('Health Products &amp; Equipment'!$CB$1,C184,0,500,1),0),"")</f>
        <v/>
      </c>
      <c r="D185" s="125" t="str">
        <f t="shared" ca="1" si="26"/>
        <v/>
      </c>
      <c r="E185" s="125" t="str">
        <f ca="1">IFERROR(E184+MATCH(1,OFFSET('Other Pharma &amp; Health Products'!$CB$1,E184,0,500,1),0),"")</f>
        <v/>
      </c>
      <c r="F185" s="125" t="str">
        <f t="shared" ca="1" si="27"/>
        <v/>
      </c>
      <c r="G185" s="125" t="str">
        <f ca="1">IFERROR(G184+MATCH(1,OFFSET('PSM Costs'!$CB$1,G184,0,500,1),0),"")</f>
        <v/>
      </c>
      <c r="H185" s="125" t="str">
        <f t="shared" ca="1" si="28"/>
        <v/>
      </c>
      <c r="I185" s="167" t="str">
        <f t="shared" ca="1" si="22"/>
        <v/>
      </c>
      <c r="J185" s="5" t="str">
        <f t="shared" ca="1" si="23"/>
        <v/>
      </c>
      <c r="K185" s="167" t="str">
        <f t="shared" ca="1" si="24"/>
        <v/>
      </c>
    </row>
    <row r="186" spans="1:11" x14ac:dyDescent="0.2">
      <c r="A186" s="125" t="str">
        <f ca="1">IFERROR(A185+MATCH(1,OFFSET(Pharmaceuticals!$CB$1,A185,0,500,1),0),"")</f>
        <v/>
      </c>
      <c r="B186" s="125" t="str">
        <f t="shared" ca="1" si="25"/>
        <v/>
      </c>
      <c r="C186" s="125" t="str">
        <f ca="1">IFERROR(C185+MATCH(1,OFFSET('Health Products &amp; Equipment'!$CB$1,C185,0,500,1),0),"")</f>
        <v/>
      </c>
      <c r="D186" s="125" t="str">
        <f t="shared" ca="1" si="26"/>
        <v/>
      </c>
      <c r="E186" s="125" t="str">
        <f ca="1">IFERROR(E185+MATCH(1,OFFSET('Other Pharma &amp; Health Products'!$CB$1,E185,0,500,1),0),"")</f>
        <v/>
      </c>
      <c r="F186" s="125" t="str">
        <f t="shared" ca="1" si="27"/>
        <v/>
      </c>
      <c r="G186" s="125" t="str">
        <f ca="1">IFERROR(G185+MATCH(1,OFFSET('PSM Costs'!$CB$1,G185,0,500,1),0),"")</f>
        <v/>
      </c>
      <c r="H186" s="125" t="str">
        <f t="shared" ca="1" si="28"/>
        <v/>
      </c>
      <c r="I186" s="167" t="str">
        <f t="shared" ca="1" si="22"/>
        <v/>
      </c>
      <c r="J186" s="5" t="str">
        <f t="shared" ca="1" si="23"/>
        <v/>
      </c>
      <c r="K186" s="167" t="str">
        <f t="shared" ca="1" si="24"/>
        <v/>
      </c>
    </row>
    <row r="187" spans="1:11" x14ac:dyDescent="0.2">
      <c r="A187" s="125" t="str">
        <f ca="1">IFERROR(A186+MATCH(1,OFFSET(Pharmaceuticals!$CB$1,A186,0,500,1),0),"")</f>
        <v/>
      </c>
      <c r="B187" s="125" t="str">
        <f t="shared" ca="1" si="25"/>
        <v/>
      </c>
      <c r="C187" s="125" t="str">
        <f ca="1">IFERROR(C186+MATCH(1,OFFSET('Health Products &amp; Equipment'!$CB$1,C186,0,500,1),0),"")</f>
        <v/>
      </c>
      <c r="D187" s="125" t="str">
        <f t="shared" ca="1" si="26"/>
        <v/>
      </c>
      <c r="E187" s="125" t="str">
        <f ca="1">IFERROR(E186+MATCH(1,OFFSET('Other Pharma &amp; Health Products'!$CB$1,E186,0,500,1),0),"")</f>
        <v/>
      </c>
      <c r="F187" s="125" t="str">
        <f t="shared" ca="1" si="27"/>
        <v/>
      </c>
      <c r="G187" s="125" t="str">
        <f ca="1">IFERROR(G186+MATCH(1,OFFSET('PSM Costs'!$CB$1,G186,0,500,1),0),"")</f>
        <v/>
      </c>
      <c r="H187" s="125" t="str">
        <f t="shared" ca="1" si="28"/>
        <v/>
      </c>
      <c r="I187" s="167" t="str">
        <f t="shared" ca="1" si="22"/>
        <v/>
      </c>
      <c r="J187" s="5" t="str">
        <f t="shared" ca="1" si="23"/>
        <v/>
      </c>
      <c r="K187" s="167" t="str">
        <f t="shared" ca="1" si="24"/>
        <v/>
      </c>
    </row>
    <row r="188" spans="1:11" x14ac:dyDescent="0.2">
      <c r="A188" s="125" t="str">
        <f ca="1">IFERROR(A187+MATCH(1,OFFSET(Pharmaceuticals!$CB$1,A187,0,500,1),0),"")</f>
        <v/>
      </c>
      <c r="B188" s="125" t="str">
        <f t="shared" ca="1" si="25"/>
        <v/>
      </c>
      <c r="C188" s="125" t="str">
        <f ca="1">IFERROR(C187+MATCH(1,OFFSET('Health Products &amp; Equipment'!$CB$1,C187,0,500,1),0),"")</f>
        <v/>
      </c>
      <c r="D188" s="125" t="str">
        <f t="shared" ca="1" si="26"/>
        <v/>
      </c>
      <c r="E188" s="125" t="str">
        <f ca="1">IFERROR(E187+MATCH(1,OFFSET('Other Pharma &amp; Health Products'!$CB$1,E187,0,500,1),0),"")</f>
        <v/>
      </c>
      <c r="F188" s="125" t="str">
        <f t="shared" ca="1" si="27"/>
        <v/>
      </c>
      <c r="G188" s="125" t="str">
        <f ca="1">IFERROR(G187+MATCH(1,OFFSET('PSM Costs'!$CB$1,G187,0,500,1),0),"")</f>
        <v/>
      </c>
      <c r="H188" s="125" t="str">
        <f t="shared" ca="1" si="28"/>
        <v/>
      </c>
      <c r="I188" s="167" t="str">
        <f t="shared" ca="1" si="22"/>
        <v/>
      </c>
      <c r="J188" s="5" t="str">
        <f t="shared" ca="1" si="23"/>
        <v/>
      </c>
      <c r="K188" s="167" t="str">
        <f t="shared" ca="1" si="24"/>
        <v/>
      </c>
    </row>
    <row r="189" spans="1:11" x14ac:dyDescent="0.2">
      <c r="A189" s="125" t="str">
        <f ca="1">IFERROR(A188+MATCH(1,OFFSET(Pharmaceuticals!$CB$1,A188,0,500,1),0),"")</f>
        <v/>
      </c>
      <c r="B189" s="125" t="str">
        <f t="shared" ca="1" si="25"/>
        <v/>
      </c>
      <c r="C189" s="125" t="str">
        <f ca="1">IFERROR(C188+MATCH(1,OFFSET('Health Products &amp; Equipment'!$CB$1,C188,0,500,1),0),"")</f>
        <v/>
      </c>
      <c r="D189" s="125" t="str">
        <f t="shared" ca="1" si="26"/>
        <v/>
      </c>
      <c r="E189" s="125" t="str">
        <f ca="1">IFERROR(E188+MATCH(1,OFFSET('Other Pharma &amp; Health Products'!$CB$1,E188,0,500,1),0),"")</f>
        <v/>
      </c>
      <c r="F189" s="125" t="str">
        <f t="shared" ca="1" si="27"/>
        <v/>
      </c>
      <c r="G189" s="125" t="str">
        <f ca="1">IFERROR(G188+MATCH(1,OFFSET('PSM Costs'!$CB$1,G188,0,500,1),0),"")</f>
        <v/>
      </c>
      <c r="H189" s="125" t="str">
        <f t="shared" ca="1" si="28"/>
        <v/>
      </c>
      <c r="I189" s="167" t="str">
        <f t="shared" ca="1" si="22"/>
        <v/>
      </c>
      <c r="J189" s="5" t="str">
        <f t="shared" ca="1" si="23"/>
        <v/>
      </c>
      <c r="K189" s="167" t="str">
        <f t="shared" ca="1" si="24"/>
        <v/>
      </c>
    </row>
    <row r="190" spans="1:11" x14ac:dyDescent="0.2">
      <c r="A190" s="125" t="str">
        <f ca="1">IFERROR(A189+MATCH(1,OFFSET(Pharmaceuticals!$CB$1,A189,0,500,1),0),"")</f>
        <v/>
      </c>
      <c r="B190" s="125" t="str">
        <f t="shared" ca="1" si="25"/>
        <v/>
      </c>
      <c r="C190" s="125" t="str">
        <f ca="1">IFERROR(C189+MATCH(1,OFFSET('Health Products &amp; Equipment'!$CB$1,C189,0,500,1),0),"")</f>
        <v/>
      </c>
      <c r="D190" s="125" t="str">
        <f t="shared" ca="1" si="26"/>
        <v/>
      </c>
      <c r="E190" s="125" t="str">
        <f ca="1">IFERROR(E189+MATCH(1,OFFSET('Other Pharma &amp; Health Products'!$CB$1,E189,0,500,1),0),"")</f>
        <v/>
      </c>
      <c r="F190" s="125" t="str">
        <f t="shared" ca="1" si="27"/>
        <v/>
      </c>
      <c r="G190" s="125" t="str">
        <f ca="1">IFERROR(G189+MATCH(1,OFFSET('PSM Costs'!$CB$1,G189,0,500,1),0),"")</f>
        <v/>
      </c>
      <c r="H190" s="125" t="str">
        <f t="shared" ca="1" si="28"/>
        <v/>
      </c>
      <c r="I190" s="167" t="str">
        <f t="shared" ca="1" si="22"/>
        <v/>
      </c>
      <c r="J190" s="5" t="str">
        <f t="shared" ca="1" si="23"/>
        <v/>
      </c>
      <c r="K190" s="167" t="str">
        <f t="shared" ca="1" si="24"/>
        <v/>
      </c>
    </row>
    <row r="191" spans="1:11" x14ac:dyDescent="0.2">
      <c r="A191" s="125" t="str">
        <f ca="1">IFERROR(A190+MATCH(1,OFFSET(Pharmaceuticals!$CB$1,A190,0,500,1),0),"")</f>
        <v/>
      </c>
      <c r="B191" s="125" t="str">
        <f t="shared" ca="1" si="25"/>
        <v/>
      </c>
      <c r="C191" s="125" t="str">
        <f ca="1">IFERROR(C190+MATCH(1,OFFSET('Health Products &amp; Equipment'!$CB$1,C190,0,500,1),0),"")</f>
        <v/>
      </c>
      <c r="D191" s="125" t="str">
        <f t="shared" ca="1" si="26"/>
        <v/>
      </c>
      <c r="E191" s="125" t="str">
        <f ca="1">IFERROR(E190+MATCH(1,OFFSET('Other Pharma &amp; Health Products'!$CB$1,E190,0,500,1),0),"")</f>
        <v/>
      </c>
      <c r="F191" s="125" t="str">
        <f t="shared" ca="1" si="27"/>
        <v/>
      </c>
      <c r="G191" s="125" t="str">
        <f ca="1">IFERROR(G190+MATCH(1,OFFSET('PSM Costs'!$CB$1,G190,0,500,1),0),"")</f>
        <v/>
      </c>
      <c r="H191" s="125" t="str">
        <f t="shared" ca="1" si="28"/>
        <v/>
      </c>
      <c r="I191" s="167" t="str">
        <f t="shared" ca="1" si="22"/>
        <v/>
      </c>
      <c r="J191" s="5" t="str">
        <f t="shared" ca="1" si="23"/>
        <v/>
      </c>
      <c r="K191" s="167" t="str">
        <f t="shared" ca="1" si="24"/>
        <v/>
      </c>
    </row>
    <row r="192" spans="1:11" x14ac:dyDescent="0.2">
      <c r="A192" s="125" t="str">
        <f ca="1">IFERROR(A191+MATCH(1,OFFSET(Pharmaceuticals!$CB$1,A191,0,500,1),0),"")</f>
        <v/>
      </c>
      <c r="B192" s="125" t="str">
        <f t="shared" ca="1" si="25"/>
        <v/>
      </c>
      <c r="C192" s="125" t="str">
        <f ca="1">IFERROR(C191+MATCH(1,OFFSET('Health Products &amp; Equipment'!$CB$1,C191,0,500,1),0),"")</f>
        <v/>
      </c>
      <c r="D192" s="125" t="str">
        <f t="shared" ca="1" si="26"/>
        <v/>
      </c>
      <c r="E192" s="125" t="str">
        <f ca="1">IFERROR(E191+MATCH(1,OFFSET('Other Pharma &amp; Health Products'!$CB$1,E191,0,500,1),0),"")</f>
        <v/>
      </c>
      <c r="F192" s="125" t="str">
        <f t="shared" ca="1" si="27"/>
        <v/>
      </c>
      <c r="G192" s="125" t="str">
        <f ca="1">IFERROR(G191+MATCH(1,OFFSET('PSM Costs'!$CB$1,G191,0,500,1),0),"")</f>
        <v/>
      </c>
      <c r="H192" s="125" t="str">
        <f t="shared" ca="1" si="28"/>
        <v/>
      </c>
      <c r="I192" s="167" t="str">
        <f t="shared" ca="1" si="22"/>
        <v/>
      </c>
      <c r="J192" s="5" t="str">
        <f t="shared" ca="1" si="23"/>
        <v/>
      </c>
      <c r="K192" s="167" t="str">
        <f t="shared" ca="1" si="24"/>
        <v/>
      </c>
    </row>
    <row r="193" spans="1:11" x14ac:dyDescent="0.2">
      <c r="A193" s="125" t="str">
        <f ca="1">IFERROR(A192+MATCH(1,OFFSET(Pharmaceuticals!$CB$1,A192,0,500,1),0),"")</f>
        <v/>
      </c>
      <c r="B193" s="125" t="str">
        <f t="shared" ca="1" si="25"/>
        <v/>
      </c>
      <c r="C193" s="125" t="str">
        <f ca="1">IFERROR(C192+MATCH(1,OFFSET('Health Products &amp; Equipment'!$CB$1,C192,0,500,1),0),"")</f>
        <v/>
      </c>
      <c r="D193" s="125" t="str">
        <f t="shared" ca="1" si="26"/>
        <v/>
      </c>
      <c r="E193" s="125" t="str">
        <f ca="1">IFERROR(E192+MATCH(1,OFFSET('Other Pharma &amp; Health Products'!$CB$1,E192,0,500,1),0),"")</f>
        <v/>
      </c>
      <c r="F193" s="125" t="str">
        <f t="shared" ca="1" si="27"/>
        <v/>
      </c>
      <c r="G193" s="125" t="str">
        <f ca="1">IFERROR(G192+MATCH(1,OFFSET('PSM Costs'!$CB$1,G192,0,500,1),0),"")</f>
        <v/>
      </c>
      <c r="H193" s="125" t="str">
        <f t="shared" ca="1" si="28"/>
        <v/>
      </c>
      <c r="I193" s="167" t="str">
        <f t="shared" ca="1" si="22"/>
        <v/>
      </c>
      <c r="J193" s="5" t="str">
        <f t="shared" ca="1" si="23"/>
        <v/>
      </c>
      <c r="K193" s="167" t="str">
        <f t="shared" ca="1" si="24"/>
        <v/>
      </c>
    </row>
    <row r="194" spans="1:11" x14ac:dyDescent="0.2">
      <c r="A194" s="125" t="str">
        <f ca="1">IFERROR(A193+MATCH(1,OFFSET(Pharmaceuticals!$CB$1,A193,0,500,1),0),"")</f>
        <v/>
      </c>
      <c r="B194" s="125" t="str">
        <f t="shared" ca="1" si="25"/>
        <v/>
      </c>
      <c r="C194" s="125" t="str">
        <f ca="1">IFERROR(C193+MATCH(1,OFFSET('Health Products &amp; Equipment'!$CB$1,C193,0,500,1),0),"")</f>
        <v/>
      </c>
      <c r="D194" s="125" t="str">
        <f t="shared" ca="1" si="26"/>
        <v/>
      </c>
      <c r="E194" s="125" t="str">
        <f ca="1">IFERROR(E193+MATCH(1,OFFSET('Other Pharma &amp; Health Products'!$CB$1,E193,0,500,1),0),"")</f>
        <v/>
      </c>
      <c r="F194" s="125" t="str">
        <f t="shared" ca="1" si="27"/>
        <v/>
      </c>
      <c r="G194" s="125" t="str">
        <f ca="1">IFERROR(G193+MATCH(1,OFFSET('PSM Costs'!$CB$1,G193,0,500,1),0),"")</f>
        <v/>
      </c>
      <c r="H194" s="125" t="str">
        <f t="shared" ca="1" si="28"/>
        <v/>
      </c>
      <c r="I194" s="167" t="str">
        <f t="shared" ca="1" si="22"/>
        <v/>
      </c>
      <c r="J194" s="5" t="str">
        <f t="shared" ca="1" si="23"/>
        <v/>
      </c>
      <c r="K194" s="167" t="str">
        <f t="shared" ca="1" si="24"/>
        <v/>
      </c>
    </row>
    <row r="195" spans="1:11" x14ac:dyDescent="0.2">
      <c r="A195" s="125" t="str">
        <f ca="1">IFERROR(A194+MATCH(1,OFFSET(Pharmaceuticals!$CB$1,A194,0,500,1),0),"")</f>
        <v/>
      </c>
      <c r="B195" s="125" t="str">
        <f t="shared" ca="1" si="25"/>
        <v/>
      </c>
      <c r="C195" s="125" t="str">
        <f ca="1">IFERROR(C194+MATCH(1,OFFSET('Health Products &amp; Equipment'!$CB$1,C194,0,500,1),0),"")</f>
        <v/>
      </c>
      <c r="D195" s="125" t="str">
        <f t="shared" ca="1" si="26"/>
        <v/>
      </c>
      <c r="E195" s="125" t="str">
        <f ca="1">IFERROR(E194+MATCH(1,OFFSET('Other Pharma &amp; Health Products'!$CB$1,E194,0,500,1),0),"")</f>
        <v/>
      </c>
      <c r="F195" s="125" t="str">
        <f t="shared" ca="1" si="27"/>
        <v/>
      </c>
      <c r="G195" s="125" t="str">
        <f ca="1">IFERROR(G194+MATCH(1,OFFSET('PSM Costs'!$CB$1,G194,0,500,1),0),"")</f>
        <v/>
      </c>
      <c r="H195" s="125" t="str">
        <f t="shared" ca="1" si="28"/>
        <v/>
      </c>
      <c r="I195" s="167" t="str">
        <f t="shared" ca="1" si="22"/>
        <v/>
      </c>
      <c r="J195" s="5" t="str">
        <f t="shared" ca="1" si="23"/>
        <v/>
      </c>
      <c r="K195" s="167" t="str">
        <f t="shared" ca="1" si="24"/>
        <v/>
      </c>
    </row>
    <row r="196" spans="1:11" x14ac:dyDescent="0.2">
      <c r="A196" s="125" t="str">
        <f ca="1">IFERROR(A195+MATCH(1,OFFSET(Pharmaceuticals!$CB$1,A195,0,500,1),0),"")</f>
        <v/>
      </c>
      <c r="B196" s="125" t="str">
        <f t="shared" ca="1" si="25"/>
        <v/>
      </c>
      <c r="C196" s="125" t="str">
        <f ca="1">IFERROR(C195+MATCH(1,OFFSET('Health Products &amp; Equipment'!$CB$1,C195,0,500,1),0),"")</f>
        <v/>
      </c>
      <c r="D196" s="125" t="str">
        <f t="shared" ca="1" si="26"/>
        <v/>
      </c>
      <c r="E196" s="125" t="str">
        <f ca="1">IFERROR(E195+MATCH(1,OFFSET('Other Pharma &amp; Health Products'!$CB$1,E195,0,500,1),0),"")</f>
        <v/>
      </c>
      <c r="F196" s="125" t="str">
        <f t="shared" ca="1" si="27"/>
        <v/>
      </c>
      <c r="G196" s="125" t="str">
        <f ca="1">IFERROR(G195+MATCH(1,OFFSET('PSM Costs'!$CB$1,G195,0,500,1),0),"")</f>
        <v/>
      </c>
      <c r="H196" s="125" t="str">
        <f t="shared" ca="1" si="28"/>
        <v/>
      </c>
      <c r="I196" s="167" t="str">
        <f t="shared" ref="I196:I259" ca="1" si="29">IF(K196&lt;&gt;"",RANK(K196,K:K,1),"")</f>
        <v/>
      </c>
      <c r="J196" s="5" t="str">
        <f t="shared" ca="1" si="23"/>
        <v/>
      </c>
      <c r="K196" s="167" t="str">
        <f t="shared" ca="1" si="24"/>
        <v/>
      </c>
    </row>
    <row r="197" spans="1:11" x14ac:dyDescent="0.2">
      <c r="A197" s="125" t="str">
        <f ca="1">IFERROR(A196+MATCH(1,OFFSET(Pharmaceuticals!$CB$1,A196,0,500,1),0),"")</f>
        <v/>
      </c>
      <c r="B197" s="125" t="str">
        <f t="shared" ca="1" si="25"/>
        <v/>
      </c>
      <c r="C197" s="125" t="str">
        <f ca="1">IFERROR(C196+MATCH(1,OFFSET('Health Products &amp; Equipment'!$CB$1,C196,0,500,1),0),"")</f>
        <v/>
      </c>
      <c r="D197" s="125" t="str">
        <f t="shared" ca="1" si="26"/>
        <v/>
      </c>
      <c r="E197" s="125" t="str">
        <f ca="1">IFERROR(E196+MATCH(1,OFFSET('Other Pharma &amp; Health Products'!$CB$1,E196,0,500,1),0),"")</f>
        <v/>
      </c>
      <c r="F197" s="125" t="str">
        <f t="shared" ca="1" si="27"/>
        <v/>
      </c>
      <c r="G197" s="125" t="str">
        <f ca="1">IFERROR(G196+MATCH(1,OFFSET('PSM Costs'!$CB$1,G196,0,500,1),0),"")</f>
        <v/>
      </c>
      <c r="H197" s="125" t="str">
        <f t="shared" ca="1" si="28"/>
        <v/>
      </c>
      <c r="I197" s="167" t="str">
        <f t="shared" ca="1" si="29"/>
        <v/>
      </c>
      <c r="J197" s="5" t="str">
        <f t="shared" ref="J197:J260" ca="1" si="30">IF(ROW()&lt;4+B$2,B197,IF(ROW()&lt;4+B$2+D$2,INDIRECT(ADDRESS(ROW()-B$2,4)),IF(ROW()&lt;4+B$2+D$2+F$2,INDIRECT(ADDRESS(ROW()-B$2-D$2,6)),IF(ROW()&lt;4+B$2+D$2+F$2+H$2,INDIRECT(ADDRESS(ROW()-B$2-D$2-F$2,8)),""))))</f>
        <v/>
      </c>
      <c r="K197" s="167" t="str">
        <f t="shared" ref="K197:K260" ca="1" si="31">IF(J197&lt;&gt;"",IFERROR(LEFT(J197,FIND("-",J197)-1)*1000000,LEFT(SUBSTITUTE(J197,".",","),FIND("-",J197)-1)*10000000)+MID(J197,FIND("-",J197)+1,FIND("--",J197)-FIND("-",J197)-1)*1000+IFERROR(MID(J197,FIND("--",J197)+2,FIND("---",J197)-FIND("--",J197)-2)*100,MID(SUBSTITUTE(J197,".",","),FIND("--",J197)+2,FIND("---",J197)-FIND("--",J197)-2)*100)+RIGHT(J197,1),"")</f>
        <v/>
      </c>
    </row>
    <row r="198" spans="1:11" x14ac:dyDescent="0.2">
      <c r="A198" s="125" t="str">
        <f ca="1">IFERROR(A197+MATCH(1,OFFSET(Pharmaceuticals!$CB$1,A197,0,500,1),0),"")</f>
        <v/>
      </c>
      <c r="B198" s="125" t="str">
        <f t="shared" ca="1" si="25"/>
        <v/>
      </c>
      <c r="C198" s="125" t="str">
        <f ca="1">IFERROR(C197+MATCH(1,OFFSET('Health Products &amp; Equipment'!$CB$1,C197,0,500,1),0),"")</f>
        <v/>
      </c>
      <c r="D198" s="125" t="str">
        <f t="shared" ca="1" si="26"/>
        <v/>
      </c>
      <c r="E198" s="125" t="str">
        <f ca="1">IFERROR(E197+MATCH(1,OFFSET('Other Pharma &amp; Health Products'!$CB$1,E197,0,500,1),0),"")</f>
        <v/>
      </c>
      <c r="F198" s="125" t="str">
        <f t="shared" ca="1" si="27"/>
        <v/>
      </c>
      <c r="G198" s="125" t="str">
        <f ca="1">IFERROR(G197+MATCH(1,OFFSET('PSM Costs'!$CB$1,G197,0,500,1),0),"")</f>
        <v/>
      </c>
      <c r="H198" s="125" t="str">
        <f t="shared" ca="1" si="28"/>
        <v/>
      </c>
      <c r="I198" s="167" t="str">
        <f t="shared" ca="1" si="29"/>
        <v/>
      </c>
      <c r="J198" s="5" t="str">
        <f t="shared" ca="1" si="30"/>
        <v/>
      </c>
      <c r="K198" s="167" t="str">
        <f t="shared" ca="1" si="31"/>
        <v/>
      </c>
    </row>
    <row r="199" spans="1:11" x14ac:dyDescent="0.2">
      <c r="A199" s="125" t="str">
        <f ca="1">IFERROR(A198+MATCH(1,OFFSET(Pharmaceuticals!$CB$1,A198,0,500,1),0),"")</f>
        <v/>
      </c>
      <c r="B199" s="125" t="str">
        <f t="shared" ca="1" si="25"/>
        <v/>
      </c>
      <c r="C199" s="125" t="str">
        <f ca="1">IFERROR(C198+MATCH(1,OFFSET('Health Products &amp; Equipment'!$CB$1,C198,0,500,1),0),"")</f>
        <v/>
      </c>
      <c r="D199" s="125" t="str">
        <f t="shared" ca="1" si="26"/>
        <v/>
      </c>
      <c r="E199" s="125" t="str">
        <f ca="1">IFERROR(E198+MATCH(1,OFFSET('Other Pharma &amp; Health Products'!$CB$1,E198,0,500,1),0),"")</f>
        <v/>
      </c>
      <c r="F199" s="125" t="str">
        <f t="shared" ca="1" si="27"/>
        <v/>
      </c>
      <c r="G199" s="125" t="str">
        <f ca="1">IFERROR(G198+MATCH(1,OFFSET('PSM Costs'!$CB$1,G198,0,500,1),0),"")</f>
        <v/>
      </c>
      <c r="H199" s="125" t="str">
        <f t="shared" ca="1" si="28"/>
        <v/>
      </c>
      <c r="I199" s="167" t="str">
        <f t="shared" ca="1" si="29"/>
        <v/>
      </c>
      <c r="J199" s="5" t="str">
        <f t="shared" ca="1" si="30"/>
        <v/>
      </c>
      <c r="K199" s="167" t="str">
        <f t="shared" ca="1" si="31"/>
        <v/>
      </c>
    </row>
    <row r="200" spans="1:11" x14ac:dyDescent="0.2">
      <c r="A200" s="125" t="str">
        <f ca="1">IFERROR(A199+MATCH(1,OFFSET(Pharmaceuticals!$CB$1,A199,0,500,1),0),"")</f>
        <v/>
      </c>
      <c r="B200" s="125" t="str">
        <f t="shared" ca="1" si="25"/>
        <v/>
      </c>
      <c r="C200" s="125" t="str">
        <f ca="1">IFERROR(C199+MATCH(1,OFFSET('Health Products &amp; Equipment'!$CB$1,C199,0,500,1),0),"")</f>
        <v/>
      </c>
      <c r="D200" s="125" t="str">
        <f t="shared" ca="1" si="26"/>
        <v/>
      </c>
      <c r="E200" s="125" t="str">
        <f ca="1">IFERROR(E199+MATCH(1,OFFSET('Other Pharma &amp; Health Products'!$CB$1,E199,0,500,1),0),"")</f>
        <v/>
      </c>
      <c r="F200" s="125" t="str">
        <f t="shared" ca="1" si="27"/>
        <v/>
      </c>
      <c r="G200" s="125" t="str">
        <f ca="1">IFERROR(G199+MATCH(1,OFFSET('PSM Costs'!$CB$1,G199,0,500,1),0),"")</f>
        <v/>
      </c>
      <c r="H200" s="125" t="str">
        <f t="shared" ca="1" si="28"/>
        <v/>
      </c>
      <c r="I200" s="167" t="str">
        <f t="shared" ca="1" si="29"/>
        <v/>
      </c>
      <c r="J200" s="5" t="str">
        <f t="shared" ca="1" si="30"/>
        <v/>
      </c>
      <c r="K200" s="167" t="str">
        <f t="shared" ca="1" si="31"/>
        <v/>
      </c>
    </row>
    <row r="201" spans="1:11" x14ac:dyDescent="0.2">
      <c r="A201" s="125" t="str">
        <f ca="1">IFERROR(A200+MATCH(1,OFFSET(Pharmaceuticals!$CB$1,A200,0,500,1),0),"")</f>
        <v/>
      </c>
      <c r="B201" s="125" t="str">
        <f t="shared" ca="1" si="25"/>
        <v/>
      </c>
      <c r="C201" s="125" t="str">
        <f ca="1">IFERROR(C200+MATCH(1,OFFSET('Health Products &amp; Equipment'!$CB$1,C200,0,500,1),0),"")</f>
        <v/>
      </c>
      <c r="D201" s="125" t="str">
        <f t="shared" ca="1" si="26"/>
        <v/>
      </c>
      <c r="E201" s="125" t="str">
        <f ca="1">IFERROR(E200+MATCH(1,OFFSET('Other Pharma &amp; Health Products'!$CB$1,E200,0,500,1),0),"")</f>
        <v/>
      </c>
      <c r="F201" s="125" t="str">
        <f t="shared" ca="1" si="27"/>
        <v/>
      </c>
      <c r="G201" s="125" t="str">
        <f ca="1">IFERROR(G200+MATCH(1,OFFSET('PSM Costs'!$CB$1,G200,0,500,1),0),"")</f>
        <v/>
      </c>
      <c r="H201" s="125" t="str">
        <f t="shared" ca="1" si="28"/>
        <v/>
      </c>
      <c r="I201" s="167" t="str">
        <f t="shared" ca="1" si="29"/>
        <v/>
      </c>
      <c r="J201" s="5" t="str">
        <f t="shared" ca="1" si="30"/>
        <v/>
      </c>
      <c r="K201" s="167" t="str">
        <f t="shared" ca="1" si="31"/>
        <v/>
      </c>
    </row>
    <row r="202" spans="1:11" x14ac:dyDescent="0.2">
      <c r="A202" s="125" t="str">
        <f ca="1">IFERROR(A201+MATCH(1,OFFSET(Pharmaceuticals!$CB$1,A201,0,500,1),0),"")</f>
        <v/>
      </c>
      <c r="B202" s="125" t="str">
        <f t="shared" ca="1" si="25"/>
        <v/>
      </c>
      <c r="C202" s="125" t="str">
        <f ca="1">IFERROR(C201+MATCH(1,OFFSET('Health Products &amp; Equipment'!$CB$1,C201,0,500,1),0),"")</f>
        <v/>
      </c>
      <c r="D202" s="125" t="str">
        <f t="shared" ca="1" si="26"/>
        <v/>
      </c>
      <c r="E202" s="125" t="str">
        <f ca="1">IFERROR(E201+MATCH(1,OFFSET('Other Pharma &amp; Health Products'!$CB$1,E201,0,500,1),0),"")</f>
        <v/>
      </c>
      <c r="F202" s="125" t="str">
        <f t="shared" ca="1" si="27"/>
        <v/>
      </c>
      <c r="G202" s="125" t="str">
        <f ca="1">IFERROR(G201+MATCH(1,OFFSET('PSM Costs'!$CB$1,G201,0,500,1),0),"")</f>
        <v/>
      </c>
      <c r="H202" s="125" t="str">
        <f t="shared" ca="1" si="28"/>
        <v/>
      </c>
      <c r="I202" s="167" t="str">
        <f t="shared" ca="1" si="29"/>
        <v/>
      </c>
      <c r="J202" s="5" t="str">
        <f t="shared" ca="1" si="30"/>
        <v/>
      </c>
      <c r="K202" s="167" t="str">
        <f t="shared" ca="1" si="31"/>
        <v/>
      </c>
    </row>
    <row r="203" spans="1:11" x14ac:dyDescent="0.2">
      <c r="A203" s="125" t="str">
        <f ca="1">IFERROR(A202+MATCH(1,OFFSET(Pharmaceuticals!$CB$1,A202,0,500,1),0),"")</f>
        <v/>
      </c>
      <c r="B203" s="125" t="str">
        <f t="shared" ca="1" si="25"/>
        <v/>
      </c>
      <c r="C203" s="125" t="str">
        <f ca="1">IFERROR(C202+MATCH(1,OFFSET('Health Products &amp; Equipment'!$CB$1,C202,0,500,1),0),"")</f>
        <v/>
      </c>
      <c r="D203" s="125" t="str">
        <f t="shared" ca="1" si="26"/>
        <v/>
      </c>
      <c r="E203" s="125" t="str">
        <f ca="1">IFERROR(E202+MATCH(1,OFFSET('Other Pharma &amp; Health Products'!$CB$1,E202,0,500,1),0),"")</f>
        <v/>
      </c>
      <c r="F203" s="125" t="str">
        <f t="shared" ca="1" si="27"/>
        <v/>
      </c>
      <c r="G203" s="125" t="str">
        <f ca="1">IFERROR(G202+MATCH(1,OFFSET('PSM Costs'!$CB$1,G202,0,500,1),0),"")</f>
        <v/>
      </c>
      <c r="H203" s="125" t="str">
        <f t="shared" ca="1" si="28"/>
        <v/>
      </c>
      <c r="I203" s="167" t="str">
        <f t="shared" ca="1" si="29"/>
        <v/>
      </c>
      <c r="J203" s="5" t="str">
        <f t="shared" ca="1" si="30"/>
        <v/>
      </c>
      <c r="K203" s="167" t="str">
        <f t="shared" ca="1" si="31"/>
        <v/>
      </c>
    </row>
    <row r="204" spans="1:11" x14ac:dyDescent="0.2">
      <c r="A204" s="125" t="str">
        <f ca="1">IFERROR(A203+MATCH(1,OFFSET(Pharmaceuticals!$CB$1,A203,0,500,1),0),"")</f>
        <v/>
      </c>
      <c r="B204" s="125" t="str">
        <f t="shared" ca="1" si="25"/>
        <v/>
      </c>
      <c r="C204" s="125" t="str">
        <f ca="1">IFERROR(C203+MATCH(1,OFFSET('Health Products &amp; Equipment'!$CB$1,C203,0,500,1),0),"")</f>
        <v/>
      </c>
      <c r="D204" s="125" t="str">
        <f t="shared" ca="1" si="26"/>
        <v/>
      </c>
      <c r="E204" s="125" t="str">
        <f ca="1">IFERROR(E203+MATCH(1,OFFSET('Other Pharma &amp; Health Products'!$CB$1,E203,0,500,1),0),"")</f>
        <v/>
      </c>
      <c r="F204" s="125" t="str">
        <f t="shared" ca="1" si="27"/>
        <v/>
      </c>
      <c r="G204" s="125" t="str">
        <f ca="1">IFERROR(G203+MATCH(1,OFFSET('PSM Costs'!$CB$1,G203,0,500,1),0),"")</f>
        <v/>
      </c>
      <c r="H204" s="125" t="str">
        <f t="shared" ca="1" si="28"/>
        <v/>
      </c>
      <c r="I204" s="167" t="str">
        <f t="shared" ca="1" si="29"/>
        <v/>
      </c>
      <c r="J204" s="5" t="str">
        <f t="shared" ca="1" si="30"/>
        <v/>
      </c>
      <c r="K204" s="167" t="str">
        <f t="shared" ca="1" si="31"/>
        <v/>
      </c>
    </row>
    <row r="205" spans="1:11" x14ac:dyDescent="0.2">
      <c r="A205" s="125" t="str">
        <f ca="1">IFERROR(A204+MATCH(1,OFFSET(Pharmaceuticals!$CB$1,A204,0,500,1),0),"")</f>
        <v/>
      </c>
      <c r="B205" s="125" t="str">
        <f t="shared" ca="1" si="25"/>
        <v/>
      </c>
      <c r="C205" s="125" t="str">
        <f ca="1">IFERROR(C204+MATCH(1,OFFSET('Health Products &amp; Equipment'!$CB$1,C204,0,500,1),0),"")</f>
        <v/>
      </c>
      <c r="D205" s="125" t="str">
        <f t="shared" ca="1" si="26"/>
        <v/>
      </c>
      <c r="E205" s="125" t="str">
        <f ca="1">IFERROR(E204+MATCH(1,OFFSET('Other Pharma &amp; Health Products'!$CB$1,E204,0,500,1),0),"")</f>
        <v/>
      </c>
      <c r="F205" s="125" t="str">
        <f t="shared" ca="1" si="27"/>
        <v/>
      </c>
      <c r="G205" s="125" t="str">
        <f ca="1">IFERROR(G204+MATCH(1,OFFSET('PSM Costs'!$CB$1,G204,0,500,1),0),"")</f>
        <v/>
      </c>
      <c r="H205" s="125" t="str">
        <f t="shared" ca="1" si="28"/>
        <v/>
      </c>
      <c r="I205" s="167" t="str">
        <f t="shared" ca="1" si="29"/>
        <v/>
      </c>
      <c r="J205" s="5" t="str">
        <f t="shared" ca="1" si="30"/>
        <v/>
      </c>
      <c r="K205" s="167" t="str">
        <f t="shared" ca="1" si="31"/>
        <v/>
      </c>
    </row>
    <row r="206" spans="1:11" x14ac:dyDescent="0.2">
      <c r="A206" s="125" t="str">
        <f ca="1">IFERROR(A205+MATCH(1,OFFSET(Pharmaceuticals!$CB$1,A205,0,500,1),0),"")</f>
        <v/>
      </c>
      <c r="B206" s="125" t="str">
        <f t="shared" ca="1" si="25"/>
        <v/>
      </c>
      <c r="C206" s="125" t="str">
        <f ca="1">IFERROR(C205+MATCH(1,OFFSET('Health Products &amp; Equipment'!$CB$1,C205,0,500,1),0),"")</f>
        <v/>
      </c>
      <c r="D206" s="125" t="str">
        <f t="shared" ca="1" si="26"/>
        <v/>
      </c>
      <c r="E206" s="125" t="str">
        <f ca="1">IFERROR(E205+MATCH(1,OFFSET('Other Pharma &amp; Health Products'!$CB$1,E205,0,500,1),0),"")</f>
        <v/>
      </c>
      <c r="F206" s="125" t="str">
        <f t="shared" ca="1" si="27"/>
        <v/>
      </c>
      <c r="G206" s="125" t="str">
        <f ca="1">IFERROR(G205+MATCH(1,OFFSET('PSM Costs'!$CB$1,G205,0,500,1),0),"")</f>
        <v/>
      </c>
      <c r="H206" s="125" t="str">
        <f t="shared" ca="1" si="28"/>
        <v/>
      </c>
      <c r="I206" s="167" t="str">
        <f t="shared" ca="1" si="29"/>
        <v/>
      </c>
      <c r="J206" s="5" t="str">
        <f t="shared" ca="1" si="30"/>
        <v/>
      </c>
      <c r="K206" s="167" t="str">
        <f t="shared" ca="1" si="31"/>
        <v/>
      </c>
    </row>
    <row r="207" spans="1:11" x14ac:dyDescent="0.2">
      <c r="A207" s="125" t="str">
        <f ca="1">IFERROR(A206+MATCH(1,OFFSET(Pharmaceuticals!$CB$1,A206,0,500,1),0),"")</f>
        <v/>
      </c>
      <c r="B207" s="125" t="str">
        <f t="shared" ca="1" si="25"/>
        <v/>
      </c>
      <c r="C207" s="125" t="str">
        <f ca="1">IFERROR(C206+MATCH(1,OFFSET('Health Products &amp; Equipment'!$CB$1,C206,0,500,1),0),"")</f>
        <v/>
      </c>
      <c r="D207" s="125" t="str">
        <f t="shared" ca="1" si="26"/>
        <v/>
      </c>
      <c r="E207" s="125" t="str">
        <f ca="1">IFERROR(E206+MATCH(1,OFFSET('Other Pharma &amp; Health Products'!$CB$1,E206,0,500,1),0),"")</f>
        <v/>
      </c>
      <c r="F207" s="125" t="str">
        <f t="shared" ca="1" si="27"/>
        <v/>
      </c>
      <c r="G207" s="125" t="str">
        <f ca="1">IFERROR(G206+MATCH(1,OFFSET('PSM Costs'!$CB$1,G206,0,500,1),0),"")</f>
        <v/>
      </c>
      <c r="H207" s="125" t="str">
        <f t="shared" ca="1" si="28"/>
        <v/>
      </c>
      <c r="I207" s="167" t="str">
        <f t="shared" ca="1" si="29"/>
        <v/>
      </c>
      <c r="J207" s="5" t="str">
        <f t="shared" ca="1" si="30"/>
        <v/>
      </c>
      <c r="K207" s="167" t="str">
        <f t="shared" ca="1" si="31"/>
        <v/>
      </c>
    </row>
    <row r="208" spans="1:11" x14ac:dyDescent="0.2">
      <c r="A208" s="125" t="str">
        <f ca="1">IFERROR(A207+MATCH(1,OFFSET(Pharmaceuticals!$CB$1,A207,0,500,1),0),"")</f>
        <v/>
      </c>
      <c r="B208" s="125" t="str">
        <f t="shared" ca="1" si="25"/>
        <v/>
      </c>
      <c r="C208" s="125" t="str">
        <f ca="1">IFERROR(C207+MATCH(1,OFFSET('Health Products &amp; Equipment'!$CB$1,C207,0,500,1),0),"")</f>
        <v/>
      </c>
      <c r="D208" s="125" t="str">
        <f t="shared" ca="1" si="26"/>
        <v/>
      </c>
      <c r="E208" s="125" t="str">
        <f ca="1">IFERROR(E207+MATCH(1,OFFSET('Other Pharma &amp; Health Products'!$CB$1,E207,0,500,1),0),"")</f>
        <v/>
      </c>
      <c r="F208" s="125" t="str">
        <f t="shared" ca="1" si="27"/>
        <v/>
      </c>
      <c r="G208" s="125" t="str">
        <f ca="1">IFERROR(G207+MATCH(1,OFFSET('PSM Costs'!$CB$1,G207,0,500,1),0),"")</f>
        <v/>
      </c>
      <c r="H208" s="125" t="str">
        <f t="shared" ca="1" si="28"/>
        <v/>
      </c>
      <c r="I208" s="167" t="str">
        <f t="shared" ca="1" si="29"/>
        <v/>
      </c>
      <c r="J208" s="5" t="str">
        <f t="shared" ca="1" si="30"/>
        <v/>
      </c>
      <c r="K208" s="167" t="str">
        <f t="shared" ca="1" si="31"/>
        <v/>
      </c>
    </row>
    <row r="209" spans="1:11" x14ac:dyDescent="0.2">
      <c r="A209" s="125" t="str">
        <f ca="1">IFERROR(A208+MATCH(1,OFFSET(Pharmaceuticals!$CB$1,A208,0,500,1),0),"")</f>
        <v/>
      </c>
      <c r="B209" s="125" t="str">
        <f t="shared" ca="1" si="25"/>
        <v/>
      </c>
      <c r="C209" s="125" t="str">
        <f ca="1">IFERROR(C208+MATCH(1,OFFSET('Health Products &amp; Equipment'!$CB$1,C208,0,500,1),0),"")</f>
        <v/>
      </c>
      <c r="D209" s="125" t="str">
        <f t="shared" ca="1" si="26"/>
        <v/>
      </c>
      <c r="E209" s="125" t="str">
        <f ca="1">IFERROR(E208+MATCH(1,OFFSET('Other Pharma &amp; Health Products'!$CB$1,E208,0,500,1),0),"")</f>
        <v/>
      </c>
      <c r="F209" s="125" t="str">
        <f t="shared" ca="1" si="27"/>
        <v/>
      </c>
      <c r="G209" s="125" t="str">
        <f ca="1">IFERROR(G208+MATCH(1,OFFSET('PSM Costs'!$CB$1,G208,0,500,1),0),"")</f>
        <v/>
      </c>
      <c r="H209" s="125" t="str">
        <f t="shared" ca="1" si="28"/>
        <v/>
      </c>
      <c r="I209" s="167" t="str">
        <f t="shared" ca="1" si="29"/>
        <v/>
      </c>
      <c r="J209" s="5" t="str">
        <f t="shared" ca="1" si="30"/>
        <v/>
      </c>
      <c r="K209" s="167" t="str">
        <f t="shared" ca="1" si="31"/>
        <v/>
      </c>
    </row>
    <row r="210" spans="1:11" x14ac:dyDescent="0.2">
      <c r="A210" s="125" t="str">
        <f ca="1">IFERROR(A209+MATCH(1,OFFSET(Pharmaceuticals!$CB$1,A209,0,500,1),0),"")</f>
        <v/>
      </c>
      <c r="B210" s="125" t="str">
        <f t="shared" ca="1" si="25"/>
        <v/>
      </c>
      <c r="C210" s="125" t="str">
        <f ca="1">IFERROR(C209+MATCH(1,OFFSET('Health Products &amp; Equipment'!$CB$1,C209,0,500,1),0),"")</f>
        <v/>
      </c>
      <c r="D210" s="125" t="str">
        <f t="shared" ca="1" si="26"/>
        <v/>
      </c>
      <c r="E210" s="125" t="str">
        <f ca="1">IFERROR(E209+MATCH(1,OFFSET('Other Pharma &amp; Health Products'!$CB$1,E209,0,500,1),0),"")</f>
        <v/>
      </c>
      <c r="F210" s="125" t="str">
        <f t="shared" ca="1" si="27"/>
        <v/>
      </c>
      <c r="G210" s="125" t="str">
        <f ca="1">IFERROR(G209+MATCH(1,OFFSET('PSM Costs'!$CB$1,G209,0,500,1),0),"")</f>
        <v/>
      </c>
      <c r="H210" s="125" t="str">
        <f t="shared" ca="1" si="28"/>
        <v/>
      </c>
      <c r="I210" s="167" t="str">
        <f t="shared" ca="1" si="29"/>
        <v/>
      </c>
      <c r="J210" s="5" t="str">
        <f t="shared" ca="1" si="30"/>
        <v/>
      </c>
      <c r="K210" s="167" t="str">
        <f t="shared" ca="1" si="31"/>
        <v/>
      </c>
    </row>
    <row r="211" spans="1:11" x14ac:dyDescent="0.2">
      <c r="A211" s="125" t="str">
        <f ca="1">IFERROR(A210+MATCH(1,OFFSET(Pharmaceuticals!$CB$1,A210,0,500,1),0),"")</f>
        <v/>
      </c>
      <c r="B211" s="125" t="str">
        <f t="shared" ca="1" si="25"/>
        <v/>
      </c>
      <c r="C211" s="125" t="str">
        <f ca="1">IFERROR(C210+MATCH(1,OFFSET('Health Products &amp; Equipment'!$CB$1,C210,0,500,1),0),"")</f>
        <v/>
      </c>
      <c r="D211" s="125" t="str">
        <f t="shared" ca="1" si="26"/>
        <v/>
      </c>
      <c r="E211" s="125" t="str">
        <f ca="1">IFERROR(E210+MATCH(1,OFFSET('Other Pharma &amp; Health Products'!$CB$1,E210,0,500,1),0),"")</f>
        <v/>
      </c>
      <c r="F211" s="125" t="str">
        <f t="shared" ca="1" si="27"/>
        <v/>
      </c>
      <c r="G211" s="125" t="str">
        <f ca="1">IFERROR(G210+MATCH(1,OFFSET('PSM Costs'!$CB$1,G210,0,500,1),0),"")</f>
        <v/>
      </c>
      <c r="H211" s="125" t="str">
        <f t="shared" ca="1" si="28"/>
        <v/>
      </c>
      <c r="I211" s="167" t="str">
        <f t="shared" ca="1" si="29"/>
        <v/>
      </c>
      <c r="J211" s="5" t="str">
        <f t="shared" ca="1" si="30"/>
        <v/>
      </c>
      <c r="K211" s="167" t="str">
        <f t="shared" ca="1" si="31"/>
        <v/>
      </c>
    </row>
    <row r="212" spans="1:11" x14ac:dyDescent="0.2">
      <c r="A212" s="125" t="str">
        <f ca="1">IFERROR(A211+MATCH(1,OFFSET(Pharmaceuticals!$CB$1,A211,0,500,1),0),"")</f>
        <v/>
      </c>
      <c r="B212" s="125" t="str">
        <f t="shared" ca="1" si="25"/>
        <v/>
      </c>
      <c r="C212" s="125" t="str">
        <f ca="1">IFERROR(C211+MATCH(1,OFFSET('Health Products &amp; Equipment'!$CB$1,C211,0,500,1),0),"")</f>
        <v/>
      </c>
      <c r="D212" s="125" t="str">
        <f t="shared" ca="1" si="26"/>
        <v/>
      </c>
      <c r="E212" s="125" t="str">
        <f ca="1">IFERROR(E211+MATCH(1,OFFSET('Other Pharma &amp; Health Products'!$CB$1,E211,0,500,1),0),"")</f>
        <v/>
      </c>
      <c r="F212" s="125" t="str">
        <f t="shared" ca="1" si="27"/>
        <v/>
      </c>
      <c r="G212" s="125" t="str">
        <f ca="1">IFERROR(G211+MATCH(1,OFFSET('PSM Costs'!$CB$1,G211,0,500,1),0),"")</f>
        <v/>
      </c>
      <c r="H212" s="125" t="str">
        <f t="shared" ca="1" si="28"/>
        <v/>
      </c>
      <c r="I212" s="167" t="str">
        <f t="shared" ca="1" si="29"/>
        <v/>
      </c>
      <c r="J212" s="5" t="str">
        <f t="shared" ca="1" si="30"/>
        <v/>
      </c>
      <c r="K212" s="167" t="str">
        <f t="shared" ca="1" si="31"/>
        <v/>
      </c>
    </row>
    <row r="213" spans="1:11" x14ac:dyDescent="0.2">
      <c r="A213" s="125" t="str">
        <f ca="1">IFERROR(A212+MATCH(1,OFFSET(Pharmaceuticals!$CB$1,A212,0,500,1),0),"")</f>
        <v/>
      </c>
      <c r="B213" s="125" t="str">
        <f t="shared" ca="1" si="25"/>
        <v/>
      </c>
      <c r="C213" s="125" t="str">
        <f ca="1">IFERROR(C212+MATCH(1,OFFSET('Health Products &amp; Equipment'!$CB$1,C212,0,500,1),0),"")</f>
        <v/>
      </c>
      <c r="D213" s="125" t="str">
        <f t="shared" ca="1" si="26"/>
        <v/>
      </c>
      <c r="E213" s="125" t="str">
        <f ca="1">IFERROR(E212+MATCH(1,OFFSET('Other Pharma &amp; Health Products'!$CB$1,E212,0,500,1),0),"")</f>
        <v/>
      </c>
      <c r="F213" s="125" t="str">
        <f t="shared" ca="1" si="27"/>
        <v/>
      </c>
      <c r="G213" s="125" t="str">
        <f ca="1">IFERROR(G212+MATCH(1,OFFSET('PSM Costs'!$CB$1,G212,0,500,1),0),"")</f>
        <v/>
      </c>
      <c r="H213" s="125" t="str">
        <f t="shared" ca="1" si="28"/>
        <v/>
      </c>
      <c r="I213" s="167" t="str">
        <f t="shared" ca="1" si="29"/>
        <v/>
      </c>
      <c r="J213" s="5" t="str">
        <f t="shared" ca="1" si="30"/>
        <v/>
      </c>
      <c r="K213" s="167" t="str">
        <f t="shared" ca="1" si="31"/>
        <v/>
      </c>
    </row>
    <row r="214" spans="1:11" x14ac:dyDescent="0.2">
      <c r="A214" s="125" t="str">
        <f ca="1">IFERROR(A213+MATCH(1,OFFSET(Pharmaceuticals!$CB$1,A213,0,500,1),0),"")</f>
        <v/>
      </c>
      <c r="B214" s="125" t="str">
        <f t="shared" ca="1" si="25"/>
        <v/>
      </c>
      <c r="C214" s="125" t="str">
        <f ca="1">IFERROR(C213+MATCH(1,OFFSET('Health Products &amp; Equipment'!$CB$1,C213,0,500,1),0),"")</f>
        <v/>
      </c>
      <c r="D214" s="125" t="str">
        <f t="shared" ca="1" si="26"/>
        <v/>
      </c>
      <c r="E214" s="125" t="str">
        <f ca="1">IFERROR(E213+MATCH(1,OFFSET('Other Pharma &amp; Health Products'!$CB$1,E213,0,500,1),0),"")</f>
        <v/>
      </c>
      <c r="F214" s="125" t="str">
        <f t="shared" ca="1" si="27"/>
        <v/>
      </c>
      <c r="G214" s="125" t="str">
        <f ca="1">IFERROR(G213+MATCH(1,OFFSET('PSM Costs'!$CB$1,G213,0,500,1),0),"")</f>
        <v/>
      </c>
      <c r="H214" s="125" t="str">
        <f t="shared" ca="1" si="28"/>
        <v/>
      </c>
      <c r="I214" s="167" t="str">
        <f t="shared" ca="1" si="29"/>
        <v/>
      </c>
      <c r="J214" s="5" t="str">
        <f t="shared" ca="1" si="30"/>
        <v/>
      </c>
      <c r="K214" s="167" t="str">
        <f t="shared" ca="1" si="31"/>
        <v/>
      </c>
    </row>
    <row r="215" spans="1:11" x14ac:dyDescent="0.2">
      <c r="A215" s="125" t="str">
        <f ca="1">IFERROR(A214+MATCH(1,OFFSET(Pharmaceuticals!$CB$1,A214,0,500,1),0),"")</f>
        <v/>
      </c>
      <c r="B215" s="125" t="str">
        <f t="shared" ca="1" si="25"/>
        <v/>
      </c>
      <c r="C215" s="125" t="str">
        <f ca="1">IFERROR(C214+MATCH(1,OFFSET('Health Products &amp; Equipment'!$CB$1,C214,0,500,1),0),"")</f>
        <v/>
      </c>
      <c r="D215" s="125" t="str">
        <f t="shared" ca="1" si="26"/>
        <v/>
      </c>
      <c r="E215" s="125" t="str">
        <f ca="1">IFERROR(E214+MATCH(1,OFFSET('Other Pharma &amp; Health Products'!$CB$1,E214,0,500,1),0),"")</f>
        <v/>
      </c>
      <c r="F215" s="125" t="str">
        <f t="shared" ca="1" si="27"/>
        <v/>
      </c>
      <c r="G215" s="125" t="str">
        <f ca="1">IFERROR(G214+MATCH(1,OFFSET('PSM Costs'!$CB$1,G214,0,500,1),0),"")</f>
        <v/>
      </c>
      <c r="H215" s="125" t="str">
        <f t="shared" ca="1" si="28"/>
        <v/>
      </c>
      <c r="I215" s="167" t="str">
        <f t="shared" ca="1" si="29"/>
        <v/>
      </c>
      <c r="J215" s="5" t="str">
        <f t="shared" ca="1" si="30"/>
        <v/>
      </c>
      <c r="K215" s="167" t="str">
        <f t="shared" ca="1" si="31"/>
        <v/>
      </c>
    </row>
    <row r="216" spans="1:11" x14ac:dyDescent="0.2">
      <c r="A216" s="125" t="str">
        <f ca="1">IFERROR(A215+MATCH(1,OFFSET(Pharmaceuticals!$CB$1,A215,0,500,1),0),"")</f>
        <v/>
      </c>
      <c r="B216" s="125" t="str">
        <f t="shared" ca="1" si="25"/>
        <v/>
      </c>
      <c r="C216" s="125" t="str">
        <f ca="1">IFERROR(C215+MATCH(1,OFFSET('Health Products &amp; Equipment'!$CB$1,C215,0,500,1),0),"")</f>
        <v/>
      </c>
      <c r="D216" s="125" t="str">
        <f t="shared" ca="1" si="26"/>
        <v/>
      </c>
      <c r="E216" s="125" t="str">
        <f ca="1">IFERROR(E215+MATCH(1,OFFSET('Other Pharma &amp; Health Products'!$CB$1,E215,0,500,1),0),"")</f>
        <v/>
      </c>
      <c r="F216" s="125" t="str">
        <f t="shared" ca="1" si="27"/>
        <v/>
      </c>
      <c r="G216" s="125" t="str">
        <f ca="1">IFERROR(G215+MATCH(1,OFFSET('PSM Costs'!$CB$1,G215,0,500,1),0),"")</f>
        <v/>
      </c>
      <c r="H216" s="125" t="str">
        <f t="shared" ca="1" si="28"/>
        <v/>
      </c>
      <c r="I216" s="167" t="str">
        <f t="shared" ca="1" si="29"/>
        <v/>
      </c>
      <c r="J216" s="5" t="str">
        <f t="shared" ca="1" si="30"/>
        <v/>
      </c>
      <c r="K216" s="167" t="str">
        <f t="shared" ca="1" si="31"/>
        <v/>
      </c>
    </row>
    <row r="217" spans="1:11" x14ac:dyDescent="0.2">
      <c r="A217" s="125" t="str">
        <f ca="1">IFERROR(A216+MATCH(1,OFFSET(Pharmaceuticals!$CB$1,A216,0,500,1),0),"")</f>
        <v/>
      </c>
      <c r="B217" s="125" t="str">
        <f t="shared" ca="1" si="25"/>
        <v/>
      </c>
      <c r="C217" s="125" t="str">
        <f ca="1">IFERROR(C216+MATCH(1,OFFSET('Health Products &amp; Equipment'!$CB$1,C216,0,500,1),0),"")</f>
        <v/>
      </c>
      <c r="D217" s="125" t="str">
        <f t="shared" ca="1" si="26"/>
        <v/>
      </c>
      <c r="E217" s="125" t="str">
        <f ca="1">IFERROR(E216+MATCH(1,OFFSET('Other Pharma &amp; Health Products'!$CB$1,E216,0,500,1),0),"")</f>
        <v/>
      </c>
      <c r="F217" s="125" t="str">
        <f t="shared" ca="1" si="27"/>
        <v/>
      </c>
      <c r="G217" s="125" t="str">
        <f ca="1">IFERROR(G216+MATCH(1,OFFSET('PSM Costs'!$CB$1,G216,0,500,1),0),"")</f>
        <v/>
      </c>
      <c r="H217" s="125" t="str">
        <f t="shared" ca="1" si="28"/>
        <v/>
      </c>
      <c r="I217" s="167" t="str">
        <f t="shared" ca="1" si="29"/>
        <v/>
      </c>
      <c r="J217" s="5" t="str">
        <f t="shared" ca="1" si="30"/>
        <v/>
      </c>
      <c r="K217" s="167" t="str">
        <f t="shared" ca="1" si="31"/>
        <v/>
      </c>
    </row>
    <row r="218" spans="1:11" x14ac:dyDescent="0.2">
      <c r="A218" s="125" t="str">
        <f ca="1">IFERROR(A217+MATCH(1,OFFSET(Pharmaceuticals!$CB$1,A217,0,500,1),0),"")</f>
        <v/>
      </c>
      <c r="B218" s="125" t="str">
        <f t="shared" ca="1" si="25"/>
        <v/>
      </c>
      <c r="C218" s="125" t="str">
        <f ca="1">IFERROR(C217+MATCH(1,OFFSET('Health Products &amp; Equipment'!$CB$1,C217,0,500,1),0),"")</f>
        <v/>
      </c>
      <c r="D218" s="125" t="str">
        <f t="shared" ca="1" si="26"/>
        <v/>
      </c>
      <c r="E218" s="125" t="str">
        <f ca="1">IFERROR(E217+MATCH(1,OFFSET('Other Pharma &amp; Health Products'!$CB$1,E217,0,500,1),0),"")</f>
        <v/>
      </c>
      <c r="F218" s="125" t="str">
        <f t="shared" ca="1" si="27"/>
        <v/>
      </c>
      <c r="G218" s="125" t="str">
        <f ca="1">IFERROR(G217+MATCH(1,OFFSET('PSM Costs'!$CB$1,G217,0,500,1),0),"")</f>
        <v/>
      </c>
      <c r="H218" s="125" t="str">
        <f t="shared" ca="1" si="28"/>
        <v/>
      </c>
      <c r="I218" s="167" t="str">
        <f t="shared" ca="1" si="29"/>
        <v/>
      </c>
      <c r="J218" s="5" t="str">
        <f t="shared" ca="1" si="30"/>
        <v/>
      </c>
      <c r="K218" s="167" t="str">
        <f t="shared" ca="1" si="31"/>
        <v/>
      </c>
    </row>
    <row r="219" spans="1:11" x14ac:dyDescent="0.2">
      <c r="A219" s="125" t="str">
        <f ca="1">IFERROR(A218+MATCH(1,OFFSET(Pharmaceuticals!$CB$1,A218,0,500,1),0),"")</f>
        <v/>
      </c>
      <c r="B219" s="125" t="str">
        <f t="shared" ca="1" si="25"/>
        <v/>
      </c>
      <c r="C219" s="125" t="str">
        <f ca="1">IFERROR(C218+MATCH(1,OFFSET('Health Products &amp; Equipment'!$CB$1,C218,0,500,1),0),"")</f>
        <v/>
      </c>
      <c r="D219" s="125" t="str">
        <f t="shared" ca="1" si="26"/>
        <v/>
      </c>
      <c r="E219" s="125" t="str">
        <f ca="1">IFERROR(E218+MATCH(1,OFFSET('Other Pharma &amp; Health Products'!$CB$1,E218,0,500,1),0),"")</f>
        <v/>
      </c>
      <c r="F219" s="125" t="str">
        <f t="shared" ca="1" si="27"/>
        <v/>
      </c>
      <c r="G219" s="125" t="str">
        <f ca="1">IFERROR(G218+MATCH(1,OFFSET('PSM Costs'!$CB$1,G218,0,500,1),0),"")</f>
        <v/>
      </c>
      <c r="H219" s="125" t="str">
        <f t="shared" ca="1" si="28"/>
        <v/>
      </c>
      <c r="I219" s="167" t="str">
        <f t="shared" ca="1" si="29"/>
        <v/>
      </c>
      <c r="J219" s="5" t="str">
        <f t="shared" ca="1" si="30"/>
        <v/>
      </c>
      <c r="K219" s="167" t="str">
        <f t="shared" ca="1" si="31"/>
        <v/>
      </c>
    </row>
    <row r="220" spans="1:11" x14ac:dyDescent="0.2">
      <c r="A220" s="125" t="str">
        <f ca="1">IFERROR(A219+MATCH(1,OFFSET(Pharmaceuticals!$CB$1,A219,0,500,1),0),"")</f>
        <v/>
      </c>
      <c r="B220" s="125" t="str">
        <f t="shared" ca="1" si="25"/>
        <v/>
      </c>
      <c r="C220" s="125" t="str">
        <f ca="1">IFERROR(C219+MATCH(1,OFFSET('Health Products &amp; Equipment'!$CB$1,C219,0,500,1),0),"")</f>
        <v/>
      </c>
      <c r="D220" s="125" t="str">
        <f t="shared" ca="1" si="26"/>
        <v/>
      </c>
      <c r="E220" s="125" t="str">
        <f ca="1">IFERROR(E219+MATCH(1,OFFSET('Other Pharma &amp; Health Products'!$CB$1,E219,0,500,1),0),"")</f>
        <v/>
      </c>
      <c r="F220" s="125" t="str">
        <f t="shared" ca="1" si="27"/>
        <v/>
      </c>
      <c r="G220" s="125" t="str">
        <f ca="1">IFERROR(G219+MATCH(1,OFFSET('PSM Costs'!$CB$1,G219,0,500,1),0),"")</f>
        <v/>
      </c>
      <c r="H220" s="125" t="str">
        <f t="shared" ca="1" si="28"/>
        <v/>
      </c>
      <c r="I220" s="167" t="str">
        <f t="shared" ca="1" si="29"/>
        <v/>
      </c>
      <c r="J220" s="5" t="str">
        <f t="shared" ca="1" si="30"/>
        <v/>
      </c>
      <c r="K220" s="167" t="str">
        <f t="shared" ca="1" si="31"/>
        <v/>
      </c>
    </row>
    <row r="221" spans="1:11" x14ac:dyDescent="0.2">
      <c r="A221" s="125" t="str">
        <f ca="1">IFERROR(A220+MATCH(1,OFFSET(Pharmaceuticals!$CB$1,A220,0,500,1),0),"")</f>
        <v/>
      </c>
      <c r="B221" s="125" t="str">
        <f t="shared" ca="1" si="25"/>
        <v/>
      </c>
      <c r="C221" s="125" t="str">
        <f ca="1">IFERROR(C220+MATCH(1,OFFSET('Health Products &amp; Equipment'!$CB$1,C220,0,500,1),0),"")</f>
        <v/>
      </c>
      <c r="D221" s="125" t="str">
        <f t="shared" ca="1" si="26"/>
        <v/>
      </c>
      <c r="E221" s="125" t="str">
        <f ca="1">IFERROR(E220+MATCH(1,OFFSET('Other Pharma &amp; Health Products'!$CB$1,E220,0,500,1),0),"")</f>
        <v/>
      </c>
      <c r="F221" s="125" t="str">
        <f t="shared" ca="1" si="27"/>
        <v/>
      </c>
      <c r="G221" s="125" t="str">
        <f ca="1">IFERROR(G220+MATCH(1,OFFSET('PSM Costs'!$CB$1,G220,0,500,1),0),"")</f>
        <v/>
      </c>
      <c r="H221" s="125" t="str">
        <f t="shared" ca="1" si="28"/>
        <v/>
      </c>
      <c r="I221" s="167" t="str">
        <f t="shared" ca="1" si="29"/>
        <v/>
      </c>
      <c r="J221" s="5" t="str">
        <f t="shared" ca="1" si="30"/>
        <v/>
      </c>
      <c r="K221" s="167" t="str">
        <f t="shared" ca="1" si="31"/>
        <v/>
      </c>
    </row>
    <row r="222" spans="1:11" x14ac:dyDescent="0.2">
      <c r="A222" s="125" t="str">
        <f ca="1">IFERROR(A221+MATCH(1,OFFSET(Pharmaceuticals!$CB$1,A221,0,500,1),0),"")</f>
        <v/>
      </c>
      <c r="B222" s="125" t="str">
        <f t="shared" ca="1" si="25"/>
        <v/>
      </c>
      <c r="C222" s="125" t="str">
        <f ca="1">IFERROR(C221+MATCH(1,OFFSET('Health Products &amp; Equipment'!$CB$1,C221,0,500,1),0),"")</f>
        <v/>
      </c>
      <c r="D222" s="125" t="str">
        <f t="shared" ca="1" si="26"/>
        <v/>
      </c>
      <c r="E222" s="125" t="str">
        <f ca="1">IFERROR(E221+MATCH(1,OFFSET('Other Pharma &amp; Health Products'!$CB$1,E221,0,500,1),0),"")</f>
        <v/>
      </c>
      <c r="F222" s="125" t="str">
        <f t="shared" ca="1" si="27"/>
        <v/>
      </c>
      <c r="G222" s="125" t="str">
        <f ca="1">IFERROR(G221+MATCH(1,OFFSET('PSM Costs'!$CB$1,G221,0,500,1),0),"")</f>
        <v/>
      </c>
      <c r="H222" s="125" t="str">
        <f t="shared" ca="1" si="28"/>
        <v/>
      </c>
      <c r="I222" s="167" t="str">
        <f t="shared" ca="1" si="29"/>
        <v/>
      </c>
      <c r="J222" s="5" t="str">
        <f t="shared" ca="1" si="30"/>
        <v/>
      </c>
      <c r="K222" s="167" t="str">
        <f t="shared" ca="1" si="31"/>
        <v/>
      </c>
    </row>
    <row r="223" spans="1:11" x14ac:dyDescent="0.2">
      <c r="A223" s="125" t="str">
        <f ca="1">IFERROR(A222+MATCH(1,OFFSET(Pharmaceuticals!$CB$1,A222,0,500,1),0),"")</f>
        <v/>
      </c>
      <c r="B223" s="125" t="str">
        <f t="shared" ca="1" si="25"/>
        <v/>
      </c>
      <c r="C223" s="125" t="str">
        <f ca="1">IFERROR(C222+MATCH(1,OFFSET('Health Products &amp; Equipment'!$CB$1,C222,0,500,1),0),"")</f>
        <v/>
      </c>
      <c r="D223" s="125" t="str">
        <f t="shared" ca="1" si="26"/>
        <v/>
      </c>
      <c r="E223" s="125" t="str">
        <f ca="1">IFERROR(E222+MATCH(1,OFFSET('Other Pharma &amp; Health Products'!$CB$1,E222,0,500,1),0),"")</f>
        <v/>
      </c>
      <c r="F223" s="125" t="str">
        <f t="shared" ca="1" si="27"/>
        <v/>
      </c>
      <c r="G223" s="125" t="str">
        <f ca="1">IFERROR(G222+MATCH(1,OFFSET('PSM Costs'!$CB$1,G222,0,500,1),0),"")</f>
        <v/>
      </c>
      <c r="H223" s="125" t="str">
        <f t="shared" ca="1" si="28"/>
        <v/>
      </c>
      <c r="I223" s="167" t="str">
        <f t="shared" ca="1" si="29"/>
        <v/>
      </c>
      <c r="J223" s="5" t="str">
        <f t="shared" ca="1" si="30"/>
        <v/>
      </c>
      <c r="K223" s="167" t="str">
        <f t="shared" ca="1" si="31"/>
        <v/>
      </c>
    </row>
    <row r="224" spans="1:11" x14ac:dyDescent="0.2">
      <c r="A224" s="125" t="str">
        <f ca="1">IFERROR(A223+MATCH(1,OFFSET(Pharmaceuticals!$CB$1,A223,0,500,1),0),"")</f>
        <v/>
      </c>
      <c r="B224" s="125" t="str">
        <f t="shared" ca="1" si="25"/>
        <v/>
      </c>
      <c r="C224" s="125" t="str">
        <f ca="1">IFERROR(C223+MATCH(1,OFFSET('Health Products &amp; Equipment'!$CB$1,C223,0,500,1),0),"")</f>
        <v/>
      </c>
      <c r="D224" s="125" t="str">
        <f t="shared" ca="1" si="26"/>
        <v/>
      </c>
      <c r="E224" s="125" t="str">
        <f ca="1">IFERROR(E223+MATCH(1,OFFSET('Other Pharma &amp; Health Products'!$CB$1,E223,0,500,1),0),"")</f>
        <v/>
      </c>
      <c r="F224" s="125" t="str">
        <f t="shared" ca="1" si="27"/>
        <v/>
      </c>
      <c r="G224" s="125" t="str">
        <f ca="1">IFERROR(G223+MATCH(1,OFFSET('PSM Costs'!$CB$1,G223,0,500,1),0),"")</f>
        <v/>
      </c>
      <c r="H224" s="125" t="str">
        <f t="shared" ca="1" si="28"/>
        <v/>
      </c>
      <c r="I224" s="167" t="str">
        <f t="shared" ca="1" si="29"/>
        <v/>
      </c>
      <c r="J224" s="5" t="str">
        <f t="shared" ca="1" si="30"/>
        <v/>
      </c>
      <c r="K224" s="167" t="str">
        <f t="shared" ca="1" si="31"/>
        <v/>
      </c>
    </row>
    <row r="225" spans="1:11" x14ac:dyDescent="0.2">
      <c r="A225" s="125" t="str">
        <f ca="1">IFERROR(A224+MATCH(1,OFFSET(Pharmaceuticals!$CB$1,A224,0,500,1),0),"")</f>
        <v/>
      </c>
      <c r="B225" s="125" t="str">
        <f t="shared" ca="1" si="25"/>
        <v/>
      </c>
      <c r="C225" s="125" t="str">
        <f ca="1">IFERROR(C224+MATCH(1,OFFSET('Health Products &amp; Equipment'!$CB$1,C224,0,500,1),0),"")</f>
        <v/>
      </c>
      <c r="D225" s="125" t="str">
        <f t="shared" ca="1" si="26"/>
        <v/>
      </c>
      <c r="E225" s="125" t="str">
        <f ca="1">IFERROR(E224+MATCH(1,OFFSET('Other Pharma &amp; Health Products'!$CB$1,E224,0,500,1),0),"")</f>
        <v/>
      </c>
      <c r="F225" s="125" t="str">
        <f t="shared" ca="1" si="27"/>
        <v/>
      </c>
      <c r="G225" s="125" t="str">
        <f ca="1">IFERROR(G224+MATCH(1,OFFSET('PSM Costs'!$CB$1,G224,0,500,1),0),"")</f>
        <v/>
      </c>
      <c r="H225" s="125" t="str">
        <f t="shared" ca="1" si="28"/>
        <v/>
      </c>
      <c r="I225" s="167" t="str">
        <f t="shared" ca="1" si="29"/>
        <v/>
      </c>
      <c r="J225" s="5" t="str">
        <f t="shared" ca="1" si="30"/>
        <v/>
      </c>
      <c r="K225" s="167" t="str">
        <f t="shared" ca="1" si="31"/>
        <v/>
      </c>
    </row>
    <row r="226" spans="1:11" x14ac:dyDescent="0.2">
      <c r="A226" s="125" t="str">
        <f ca="1">IFERROR(A225+MATCH(1,OFFSET(Pharmaceuticals!$CB$1,A225,0,500,1),0),"")</f>
        <v/>
      </c>
      <c r="B226" s="125" t="str">
        <f t="shared" ca="1" si="25"/>
        <v/>
      </c>
      <c r="C226" s="125" t="str">
        <f ca="1">IFERROR(C225+MATCH(1,OFFSET('Health Products &amp; Equipment'!$CB$1,C225,0,500,1),0),"")</f>
        <v/>
      </c>
      <c r="D226" s="125" t="str">
        <f t="shared" ca="1" si="26"/>
        <v/>
      </c>
      <c r="E226" s="125" t="str">
        <f ca="1">IFERROR(E225+MATCH(1,OFFSET('Other Pharma &amp; Health Products'!$CB$1,E225,0,500,1),0),"")</f>
        <v/>
      </c>
      <c r="F226" s="125" t="str">
        <f t="shared" ca="1" si="27"/>
        <v/>
      </c>
      <c r="G226" s="125" t="str">
        <f ca="1">IFERROR(G225+MATCH(1,OFFSET('PSM Costs'!$CB$1,G225,0,500,1),0),"")</f>
        <v/>
      </c>
      <c r="H226" s="125" t="str">
        <f t="shared" ca="1" si="28"/>
        <v/>
      </c>
      <c r="I226" s="167" t="str">
        <f t="shared" ca="1" si="29"/>
        <v/>
      </c>
      <c r="J226" s="5" t="str">
        <f t="shared" ca="1" si="30"/>
        <v/>
      </c>
      <c r="K226" s="167" t="str">
        <f t="shared" ca="1" si="31"/>
        <v/>
      </c>
    </row>
    <row r="227" spans="1:11" x14ac:dyDescent="0.2">
      <c r="A227" s="125" t="str">
        <f ca="1">IFERROR(A226+MATCH(1,OFFSET(Pharmaceuticals!$CB$1,A226,0,500,1),0),"")</f>
        <v/>
      </c>
      <c r="B227" s="125" t="str">
        <f t="shared" ca="1" si="25"/>
        <v/>
      </c>
      <c r="C227" s="125" t="str">
        <f ca="1">IFERROR(C226+MATCH(1,OFFSET('Health Products &amp; Equipment'!$CB$1,C226,0,500,1),0),"")</f>
        <v/>
      </c>
      <c r="D227" s="125" t="str">
        <f t="shared" ca="1" si="26"/>
        <v/>
      </c>
      <c r="E227" s="125" t="str">
        <f ca="1">IFERROR(E226+MATCH(1,OFFSET('Other Pharma &amp; Health Products'!$CB$1,E226,0,500,1),0),"")</f>
        <v/>
      </c>
      <c r="F227" s="125" t="str">
        <f t="shared" ca="1" si="27"/>
        <v/>
      </c>
      <c r="G227" s="125" t="str">
        <f ca="1">IFERROR(G226+MATCH(1,OFFSET('PSM Costs'!$CB$1,G226,0,500,1),0),"")</f>
        <v/>
      </c>
      <c r="H227" s="125" t="str">
        <f t="shared" ca="1" si="28"/>
        <v/>
      </c>
      <c r="I227" s="167" t="str">
        <f t="shared" ca="1" si="29"/>
        <v/>
      </c>
      <c r="J227" s="5" t="str">
        <f t="shared" ca="1" si="30"/>
        <v/>
      </c>
      <c r="K227" s="167" t="str">
        <f t="shared" ca="1" si="31"/>
        <v/>
      </c>
    </row>
    <row r="228" spans="1:11" x14ac:dyDescent="0.2">
      <c r="A228" s="125" t="str">
        <f ca="1">IFERROR(A227+MATCH(1,OFFSET(Pharmaceuticals!$CB$1,A227,0,500,1),0),"")</f>
        <v/>
      </c>
      <c r="B228" s="125" t="str">
        <f t="shared" ref="B228:B250" ca="1" si="32">IFERROR(INDIRECT(ADDRESS(A228,2,1,1,"Pharmaceuticals")),"")</f>
        <v/>
      </c>
      <c r="C228" s="125" t="str">
        <f ca="1">IFERROR(C227+MATCH(1,OFFSET('Health Products &amp; Equipment'!$CB$1,C227,0,500,1),0),"")</f>
        <v/>
      </c>
      <c r="D228" s="125" t="str">
        <f t="shared" ref="D228:D250" ca="1" si="33">IFERROR(INDIRECT(ADDRESS(C228,2,1,1,"Health Products &amp; Equipment")),"")</f>
        <v/>
      </c>
      <c r="E228" s="125" t="str">
        <f ca="1">IFERROR(E227+MATCH(1,OFFSET('Other Pharma &amp; Health Products'!$CB$1,E227,0,500,1),0),"")</f>
        <v/>
      </c>
      <c r="F228" s="125" t="str">
        <f t="shared" ref="F228:F250" ca="1" si="34">IFERROR(INDIRECT(ADDRESS(E228,2,1,1,"Other Pharma &amp; Health Products")),"")</f>
        <v/>
      </c>
      <c r="G228" s="125" t="str">
        <f ca="1">IFERROR(G227+MATCH(1,OFFSET('PSM Costs'!$CB$1,G227,0,500,1),0),"")</f>
        <v/>
      </c>
      <c r="H228" s="125" t="str">
        <f t="shared" ref="H228:H291" ca="1" si="35">IFERROR(INDIRECT(ADDRESS(G228,2,1,1,"PSM Costs")),"")</f>
        <v/>
      </c>
      <c r="I228" s="167" t="str">
        <f t="shared" ca="1" si="29"/>
        <v/>
      </c>
      <c r="J228" s="5" t="str">
        <f t="shared" ca="1" si="30"/>
        <v/>
      </c>
      <c r="K228" s="167" t="str">
        <f t="shared" ca="1" si="31"/>
        <v/>
      </c>
    </row>
    <row r="229" spans="1:11" x14ac:dyDescent="0.2">
      <c r="A229" s="125" t="str">
        <f ca="1">IFERROR(A228+MATCH(1,OFFSET(Pharmaceuticals!$CB$1,A228,0,500,1),0),"")</f>
        <v/>
      </c>
      <c r="B229" s="125" t="str">
        <f t="shared" ca="1" si="32"/>
        <v/>
      </c>
      <c r="C229" s="125" t="str">
        <f ca="1">IFERROR(C228+MATCH(1,OFFSET('Health Products &amp; Equipment'!$CB$1,C228,0,500,1),0),"")</f>
        <v/>
      </c>
      <c r="D229" s="125" t="str">
        <f t="shared" ca="1" si="33"/>
        <v/>
      </c>
      <c r="E229" s="125" t="str">
        <f ca="1">IFERROR(E228+MATCH(1,OFFSET('Other Pharma &amp; Health Products'!$CB$1,E228,0,500,1),0),"")</f>
        <v/>
      </c>
      <c r="F229" s="125" t="str">
        <f t="shared" ca="1" si="34"/>
        <v/>
      </c>
      <c r="G229" s="125" t="str">
        <f ca="1">IFERROR(G228+MATCH(1,OFFSET('PSM Costs'!$CB$1,G228,0,500,1),0),"")</f>
        <v/>
      </c>
      <c r="H229" s="125" t="str">
        <f t="shared" ca="1" si="35"/>
        <v/>
      </c>
      <c r="I229" s="167" t="str">
        <f t="shared" ca="1" si="29"/>
        <v/>
      </c>
      <c r="J229" s="5" t="str">
        <f t="shared" ca="1" si="30"/>
        <v/>
      </c>
      <c r="K229" s="167" t="str">
        <f t="shared" ca="1" si="31"/>
        <v/>
      </c>
    </row>
    <row r="230" spans="1:11" x14ac:dyDescent="0.2">
      <c r="A230" s="125" t="str">
        <f ca="1">IFERROR(A229+MATCH(1,OFFSET(Pharmaceuticals!$CB$1,A229,0,500,1),0),"")</f>
        <v/>
      </c>
      <c r="B230" s="125" t="str">
        <f t="shared" ca="1" si="32"/>
        <v/>
      </c>
      <c r="C230" s="125" t="str">
        <f ca="1">IFERROR(C229+MATCH(1,OFFSET('Health Products &amp; Equipment'!$CB$1,C229,0,500,1),0),"")</f>
        <v/>
      </c>
      <c r="D230" s="125" t="str">
        <f t="shared" ca="1" si="33"/>
        <v/>
      </c>
      <c r="E230" s="125" t="str">
        <f ca="1">IFERROR(E229+MATCH(1,OFFSET('Other Pharma &amp; Health Products'!$CB$1,E229,0,500,1),0),"")</f>
        <v/>
      </c>
      <c r="F230" s="125" t="str">
        <f t="shared" ca="1" si="34"/>
        <v/>
      </c>
      <c r="G230" s="125" t="str">
        <f ca="1">IFERROR(G229+MATCH(1,OFFSET('PSM Costs'!$CB$1,G229,0,500,1),0),"")</f>
        <v/>
      </c>
      <c r="H230" s="125" t="str">
        <f t="shared" ca="1" si="35"/>
        <v/>
      </c>
      <c r="I230" s="167" t="str">
        <f t="shared" ca="1" si="29"/>
        <v/>
      </c>
      <c r="J230" s="5" t="str">
        <f t="shared" ca="1" si="30"/>
        <v/>
      </c>
      <c r="K230" s="167" t="str">
        <f t="shared" ca="1" si="31"/>
        <v/>
      </c>
    </row>
    <row r="231" spans="1:11" x14ac:dyDescent="0.2">
      <c r="A231" s="125" t="str">
        <f ca="1">IFERROR(A230+MATCH(1,OFFSET(Pharmaceuticals!$CB$1,A230,0,500,1),0),"")</f>
        <v/>
      </c>
      <c r="B231" s="125" t="str">
        <f t="shared" ca="1" si="32"/>
        <v/>
      </c>
      <c r="C231" s="125" t="str">
        <f ca="1">IFERROR(C230+MATCH(1,OFFSET('Health Products &amp; Equipment'!$CB$1,C230,0,500,1),0),"")</f>
        <v/>
      </c>
      <c r="D231" s="125" t="str">
        <f t="shared" ca="1" si="33"/>
        <v/>
      </c>
      <c r="E231" s="125" t="str">
        <f ca="1">IFERROR(E230+MATCH(1,OFFSET('Other Pharma &amp; Health Products'!$CB$1,E230,0,500,1),0),"")</f>
        <v/>
      </c>
      <c r="F231" s="125" t="str">
        <f t="shared" ca="1" si="34"/>
        <v/>
      </c>
      <c r="G231" s="125" t="str">
        <f ca="1">IFERROR(G230+MATCH(1,OFFSET('PSM Costs'!$CB$1,G230,0,500,1),0),"")</f>
        <v/>
      </c>
      <c r="H231" s="125" t="str">
        <f t="shared" ca="1" si="35"/>
        <v/>
      </c>
      <c r="I231" s="167" t="str">
        <f t="shared" ca="1" si="29"/>
        <v/>
      </c>
      <c r="J231" s="5" t="str">
        <f t="shared" ca="1" si="30"/>
        <v/>
      </c>
      <c r="K231" s="167" t="str">
        <f t="shared" ca="1" si="31"/>
        <v/>
      </c>
    </row>
    <row r="232" spans="1:11" x14ac:dyDescent="0.2">
      <c r="A232" s="125" t="str">
        <f ca="1">IFERROR(A231+MATCH(1,OFFSET(Pharmaceuticals!$CB$1,A231,0,500,1),0),"")</f>
        <v/>
      </c>
      <c r="B232" s="125" t="str">
        <f t="shared" ca="1" si="32"/>
        <v/>
      </c>
      <c r="C232" s="125" t="str">
        <f ca="1">IFERROR(C231+MATCH(1,OFFSET('Health Products &amp; Equipment'!$CB$1,C231,0,500,1),0),"")</f>
        <v/>
      </c>
      <c r="D232" s="125" t="str">
        <f t="shared" ca="1" si="33"/>
        <v/>
      </c>
      <c r="E232" s="125" t="str">
        <f ca="1">IFERROR(E231+MATCH(1,OFFSET('Other Pharma &amp; Health Products'!$CB$1,E231,0,500,1),0),"")</f>
        <v/>
      </c>
      <c r="F232" s="125" t="str">
        <f t="shared" ca="1" si="34"/>
        <v/>
      </c>
      <c r="G232" s="125" t="str">
        <f ca="1">IFERROR(G231+MATCH(1,OFFSET('PSM Costs'!$CB$1,G231,0,500,1),0),"")</f>
        <v/>
      </c>
      <c r="H232" s="125" t="str">
        <f t="shared" ca="1" si="35"/>
        <v/>
      </c>
      <c r="I232" s="167" t="str">
        <f t="shared" ca="1" si="29"/>
        <v/>
      </c>
      <c r="J232" s="5" t="str">
        <f t="shared" ca="1" si="30"/>
        <v/>
      </c>
      <c r="K232" s="167" t="str">
        <f t="shared" ca="1" si="31"/>
        <v/>
      </c>
    </row>
    <row r="233" spans="1:11" x14ac:dyDescent="0.2">
      <c r="A233" s="125" t="str">
        <f ca="1">IFERROR(A232+MATCH(1,OFFSET(Pharmaceuticals!$CB$1,A232,0,500,1),0),"")</f>
        <v/>
      </c>
      <c r="B233" s="125" t="str">
        <f t="shared" ca="1" si="32"/>
        <v/>
      </c>
      <c r="C233" s="125" t="str">
        <f ca="1">IFERROR(C232+MATCH(1,OFFSET('Health Products &amp; Equipment'!$CB$1,C232,0,500,1),0),"")</f>
        <v/>
      </c>
      <c r="D233" s="125" t="str">
        <f t="shared" ca="1" si="33"/>
        <v/>
      </c>
      <c r="E233" s="125" t="str">
        <f ca="1">IFERROR(E232+MATCH(1,OFFSET('Other Pharma &amp; Health Products'!$CB$1,E232,0,500,1),0),"")</f>
        <v/>
      </c>
      <c r="F233" s="125" t="str">
        <f t="shared" ca="1" si="34"/>
        <v/>
      </c>
      <c r="G233" s="125" t="str">
        <f ca="1">IFERROR(G232+MATCH(1,OFFSET('PSM Costs'!$CB$1,G232,0,500,1),0),"")</f>
        <v/>
      </c>
      <c r="H233" s="125" t="str">
        <f t="shared" ca="1" si="35"/>
        <v/>
      </c>
      <c r="I233" s="167" t="str">
        <f t="shared" ca="1" si="29"/>
        <v/>
      </c>
      <c r="J233" s="5" t="str">
        <f t="shared" ca="1" si="30"/>
        <v/>
      </c>
      <c r="K233" s="167" t="str">
        <f t="shared" ca="1" si="31"/>
        <v/>
      </c>
    </row>
    <row r="234" spans="1:11" x14ac:dyDescent="0.2">
      <c r="A234" s="125" t="str">
        <f ca="1">IFERROR(A233+MATCH(1,OFFSET(Pharmaceuticals!$CB$1,A233,0,500,1),0),"")</f>
        <v/>
      </c>
      <c r="B234" s="125" t="str">
        <f t="shared" ca="1" si="32"/>
        <v/>
      </c>
      <c r="C234" s="125" t="str">
        <f ca="1">IFERROR(C233+MATCH(1,OFFSET('Health Products &amp; Equipment'!$CB$1,C233,0,500,1),0),"")</f>
        <v/>
      </c>
      <c r="D234" s="125" t="str">
        <f t="shared" ca="1" si="33"/>
        <v/>
      </c>
      <c r="E234" s="125" t="str">
        <f ca="1">IFERROR(E233+MATCH(1,OFFSET('Other Pharma &amp; Health Products'!$CB$1,E233,0,500,1),0),"")</f>
        <v/>
      </c>
      <c r="F234" s="125" t="str">
        <f t="shared" ca="1" si="34"/>
        <v/>
      </c>
      <c r="G234" s="125" t="str">
        <f ca="1">IFERROR(G233+MATCH(1,OFFSET('PSM Costs'!$CB$1,G233,0,500,1),0),"")</f>
        <v/>
      </c>
      <c r="H234" s="125" t="str">
        <f t="shared" ca="1" si="35"/>
        <v/>
      </c>
      <c r="I234" s="167" t="str">
        <f t="shared" ca="1" si="29"/>
        <v/>
      </c>
      <c r="J234" s="5" t="str">
        <f t="shared" ca="1" si="30"/>
        <v/>
      </c>
      <c r="K234" s="167" t="str">
        <f t="shared" ca="1" si="31"/>
        <v/>
      </c>
    </row>
    <row r="235" spans="1:11" x14ac:dyDescent="0.2">
      <c r="A235" s="125" t="str">
        <f ca="1">IFERROR(A234+MATCH(1,OFFSET(Pharmaceuticals!$CB$1,A234,0,500,1),0),"")</f>
        <v/>
      </c>
      <c r="B235" s="125" t="str">
        <f t="shared" ca="1" si="32"/>
        <v/>
      </c>
      <c r="C235" s="125" t="str">
        <f ca="1">IFERROR(C234+MATCH(1,OFFSET('Health Products &amp; Equipment'!$CB$1,C234,0,500,1),0),"")</f>
        <v/>
      </c>
      <c r="D235" s="125" t="str">
        <f t="shared" ca="1" si="33"/>
        <v/>
      </c>
      <c r="E235" s="125" t="str">
        <f ca="1">IFERROR(E234+MATCH(1,OFFSET('Other Pharma &amp; Health Products'!$CB$1,E234,0,500,1),0),"")</f>
        <v/>
      </c>
      <c r="F235" s="125" t="str">
        <f t="shared" ca="1" si="34"/>
        <v/>
      </c>
      <c r="G235" s="125" t="str">
        <f ca="1">IFERROR(G234+MATCH(1,OFFSET('PSM Costs'!$CB$1,G234,0,500,1),0),"")</f>
        <v/>
      </c>
      <c r="H235" s="125" t="str">
        <f t="shared" ca="1" si="35"/>
        <v/>
      </c>
      <c r="I235" s="167" t="str">
        <f t="shared" ca="1" si="29"/>
        <v/>
      </c>
      <c r="J235" s="5" t="str">
        <f t="shared" ca="1" si="30"/>
        <v/>
      </c>
      <c r="K235" s="167" t="str">
        <f t="shared" ca="1" si="31"/>
        <v/>
      </c>
    </row>
    <row r="236" spans="1:11" x14ac:dyDescent="0.2">
      <c r="A236" s="125" t="str">
        <f ca="1">IFERROR(A235+MATCH(1,OFFSET(Pharmaceuticals!$CB$1,A235,0,500,1),0),"")</f>
        <v/>
      </c>
      <c r="B236" s="125" t="str">
        <f t="shared" ca="1" si="32"/>
        <v/>
      </c>
      <c r="C236" s="125" t="str">
        <f ca="1">IFERROR(C235+MATCH(1,OFFSET('Health Products &amp; Equipment'!$CB$1,C235,0,500,1),0),"")</f>
        <v/>
      </c>
      <c r="D236" s="125" t="str">
        <f t="shared" ca="1" si="33"/>
        <v/>
      </c>
      <c r="E236" s="125" t="str">
        <f ca="1">IFERROR(E235+MATCH(1,OFFSET('Other Pharma &amp; Health Products'!$CB$1,E235,0,500,1),0),"")</f>
        <v/>
      </c>
      <c r="F236" s="125" t="str">
        <f t="shared" ca="1" si="34"/>
        <v/>
      </c>
      <c r="G236" s="125" t="str">
        <f ca="1">IFERROR(G235+MATCH(1,OFFSET('PSM Costs'!$CB$1,G235,0,500,1),0),"")</f>
        <v/>
      </c>
      <c r="H236" s="125" t="str">
        <f t="shared" ca="1" si="35"/>
        <v/>
      </c>
      <c r="I236" s="167" t="str">
        <f t="shared" ca="1" si="29"/>
        <v/>
      </c>
      <c r="J236" s="5" t="str">
        <f t="shared" ca="1" si="30"/>
        <v/>
      </c>
      <c r="K236" s="167" t="str">
        <f t="shared" ca="1" si="31"/>
        <v/>
      </c>
    </row>
    <row r="237" spans="1:11" x14ac:dyDescent="0.2">
      <c r="A237" s="125" t="str">
        <f ca="1">IFERROR(A236+MATCH(1,OFFSET(Pharmaceuticals!$CB$1,A236,0,500,1),0),"")</f>
        <v/>
      </c>
      <c r="B237" s="125" t="str">
        <f t="shared" ca="1" si="32"/>
        <v/>
      </c>
      <c r="C237" s="125" t="str">
        <f ca="1">IFERROR(C236+MATCH(1,OFFSET('Health Products &amp; Equipment'!$CB$1,C236,0,500,1),0),"")</f>
        <v/>
      </c>
      <c r="D237" s="125" t="str">
        <f t="shared" ca="1" si="33"/>
        <v/>
      </c>
      <c r="E237" s="125" t="str">
        <f ca="1">IFERROR(E236+MATCH(1,OFFSET('Other Pharma &amp; Health Products'!$CB$1,E236,0,500,1),0),"")</f>
        <v/>
      </c>
      <c r="F237" s="125" t="str">
        <f t="shared" ca="1" si="34"/>
        <v/>
      </c>
      <c r="G237" s="125" t="str">
        <f ca="1">IFERROR(G236+MATCH(1,OFFSET('PSM Costs'!$CB$1,G236,0,500,1),0),"")</f>
        <v/>
      </c>
      <c r="H237" s="125" t="str">
        <f t="shared" ca="1" si="35"/>
        <v/>
      </c>
      <c r="I237" s="167" t="str">
        <f t="shared" ca="1" si="29"/>
        <v/>
      </c>
      <c r="J237" s="5" t="str">
        <f t="shared" ca="1" si="30"/>
        <v/>
      </c>
      <c r="K237" s="167" t="str">
        <f t="shared" ca="1" si="31"/>
        <v/>
      </c>
    </row>
    <row r="238" spans="1:11" x14ac:dyDescent="0.2">
      <c r="A238" s="125" t="str">
        <f ca="1">IFERROR(A237+MATCH(1,OFFSET(Pharmaceuticals!$CB$1,A237,0,500,1),0),"")</f>
        <v/>
      </c>
      <c r="B238" s="125" t="str">
        <f t="shared" ca="1" si="32"/>
        <v/>
      </c>
      <c r="C238" s="125" t="str">
        <f ca="1">IFERROR(C237+MATCH(1,OFFSET('Health Products &amp; Equipment'!$CB$1,C237,0,500,1),0),"")</f>
        <v/>
      </c>
      <c r="D238" s="125" t="str">
        <f t="shared" ca="1" si="33"/>
        <v/>
      </c>
      <c r="E238" s="125" t="str">
        <f ca="1">IFERROR(E237+MATCH(1,OFFSET('Other Pharma &amp; Health Products'!$CB$1,E237,0,500,1),0),"")</f>
        <v/>
      </c>
      <c r="F238" s="125" t="str">
        <f t="shared" ca="1" si="34"/>
        <v/>
      </c>
      <c r="G238" s="125" t="str">
        <f ca="1">IFERROR(G237+MATCH(1,OFFSET('PSM Costs'!$CB$1,G237,0,500,1),0),"")</f>
        <v/>
      </c>
      <c r="H238" s="125" t="str">
        <f t="shared" ca="1" si="35"/>
        <v/>
      </c>
      <c r="I238" s="167" t="str">
        <f t="shared" ca="1" si="29"/>
        <v/>
      </c>
      <c r="J238" s="5" t="str">
        <f t="shared" ca="1" si="30"/>
        <v/>
      </c>
      <c r="K238" s="167" t="str">
        <f t="shared" ca="1" si="31"/>
        <v/>
      </c>
    </row>
    <row r="239" spans="1:11" x14ac:dyDescent="0.2">
      <c r="A239" s="125" t="str">
        <f ca="1">IFERROR(A238+MATCH(1,OFFSET(Pharmaceuticals!$CB$1,A238,0,500,1),0),"")</f>
        <v/>
      </c>
      <c r="B239" s="125" t="str">
        <f t="shared" ca="1" si="32"/>
        <v/>
      </c>
      <c r="C239" s="125" t="str">
        <f ca="1">IFERROR(C238+MATCH(1,OFFSET('Health Products &amp; Equipment'!$CB$1,C238,0,500,1),0),"")</f>
        <v/>
      </c>
      <c r="D239" s="125" t="str">
        <f t="shared" ca="1" si="33"/>
        <v/>
      </c>
      <c r="E239" s="125" t="str">
        <f ca="1">IFERROR(E238+MATCH(1,OFFSET('Other Pharma &amp; Health Products'!$CB$1,E238,0,500,1),0),"")</f>
        <v/>
      </c>
      <c r="F239" s="125" t="str">
        <f t="shared" ca="1" si="34"/>
        <v/>
      </c>
      <c r="G239" s="125" t="str">
        <f ca="1">IFERROR(G238+MATCH(1,OFFSET('PSM Costs'!$CB$1,G238,0,500,1),0),"")</f>
        <v/>
      </c>
      <c r="H239" s="125" t="str">
        <f t="shared" ca="1" si="35"/>
        <v/>
      </c>
      <c r="I239" s="167" t="str">
        <f t="shared" ca="1" si="29"/>
        <v/>
      </c>
      <c r="J239" s="5" t="str">
        <f t="shared" ca="1" si="30"/>
        <v/>
      </c>
      <c r="K239" s="167" t="str">
        <f t="shared" ca="1" si="31"/>
        <v/>
      </c>
    </row>
    <row r="240" spans="1:11" x14ac:dyDescent="0.2">
      <c r="A240" s="125" t="str">
        <f ca="1">IFERROR(A239+MATCH(1,OFFSET(Pharmaceuticals!$CB$1,A239,0,500,1),0),"")</f>
        <v/>
      </c>
      <c r="B240" s="125" t="str">
        <f t="shared" ca="1" si="32"/>
        <v/>
      </c>
      <c r="C240" s="125" t="str">
        <f ca="1">IFERROR(C239+MATCH(1,OFFSET('Health Products &amp; Equipment'!$CB$1,C239,0,500,1),0),"")</f>
        <v/>
      </c>
      <c r="D240" s="125" t="str">
        <f t="shared" ca="1" si="33"/>
        <v/>
      </c>
      <c r="E240" s="125" t="str">
        <f ca="1">IFERROR(E239+MATCH(1,OFFSET('Other Pharma &amp; Health Products'!$CB$1,E239,0,500,1),0),"")</f>
        <v/>
      </c>
      <c r="F240" s="125" t="str">
        <f t="shared" ca="1" si="34"/>
        <v/>
      </c>
      <c r="G240" s="125" t="str">
        <f ca="1">IFERROR(G239+MATCH(1,OFFSET('PSM Costs'!$CB$1,G239,0,500,1),0),"")</f>
        <v/>
      </c>
      <c r="H240" s="125" t="str">
        <f t="shared" ca="1" si="35"/>
        <v/>
      </c>
      <c r="I240" s="167" t="str">
        <f t="shared" ca="1" si="29"/>
        <v/>
      </c>
      <c r="J240" s="5" t="str">
        <f t="shared" ca="1" si="30"/>
        <v/>
      </c>
      <c r="K240" s="167" t="str">
        <f t="shared" ca="1" si="31"/>
        <v/>
      </c>
    </row>
    <row r="241" spans="1:11" x14ac:dyDescent="0.2">
      <c r="A241" s="125" t="str">
        <f ca="1">IFERROR(A240+MATCH(1,OFFSET(Pharmaceuticals!$CB$1,A240,0,500,1),0),"")</f>
        <v/>
      </c>
      <c r="B241" s="125" t="str">
        <f t="shared" ca="1" si="32"/>
        <v/>
      </c>
      <c r="C241" s="125" t="str">
        <f ca="1">IFERROR(C240+MATCH(1,OFFSET('Health Products &amp; Equipment'!$CB$1,C240,0,500,1),0),"")</f>
        <v/>
      </c>
      <c r="D241" s="125" t="str">
        <f t="shared" ca="1" si="33"/>
        <v/>
      </c>
      <c r="E241" s="125" t="str">
        <f ca="1">IFERROR(E240+MATCH(1,OFFSET('Other Pharma &amp; Health Products'!$CB$1,E240,0,500,1),0),"")</f>
        <v/>
      </c>
      <c r="F241" s="125" t="str">
        <f t="shared" ca="1" si="34"/>
        <v/>
      </c>
      <c r="G241" s="125" t="str">
        <f ca="1">IFERROR(G240+MATCH(1,OFFSET('PSM Costs'!$CB$1,G240,0,500,1),0),"")</f>
        <v/>
      </c>
      <c r="H241" s="125" t="str">
        <f t="shared" ca="1" si="35"/>
        <v/>
      </c>
      <c r="I241" s="167" t="str">
        <f t="shared" ca="1" si="29"/>
        <v/>
      </c>
      <c r="J241" s="5" t="str">
        <f t="shared" ca="1" si="30"/>
        <v/>
      </c>
      <c r="K241" s="167" t="str">
        <f t="shared" ca="1" si="31"/>
        <v/>
      </c>
    </row>
    <row r="242" spans="1:11" x14ac:dyDescent="0.2">
      <c r="A242" s="125" t="str">
        <f ca="1">IFERROR(A241+MATCH(1,OFFSET(Pharmaceuticals!$CB$1,A241,0,500,1),0),"")</f>
        <v/>
      </c>
      <c r="B242" s="125" t="str">
        <f t="shared" ca="1" si="32"/>
        <v/>
      </c>
      <c r="C242" s="125" t="str">
        <f ca="1">IFERROR(C241+MATCH(1,OFFSET('Health Products &amp; Equipment'!$CB$1,C241,0,500,1),0),"")</f>
        <v/>
      </c>
      <c r="D242" s="125" t="str">
        <f t="shared" ca="1" si="33"/>
        <v/>
      </c>
      <c r="E242" s="125" t="str">
        <f ca="1">IFERROR(E241+MATCH(1,OFFSET('Other Pharma &amp; Health Products'!$CB$1,E241,0,500,1),0),"")</f>
        <v/>
      </c>
      <c r="F242" s="125" t="str">
        <f t="shared" ca="1" si="34"/>
        <v/>
      </c>
      <c r="G242" s="125" t="str">
        <f ca="1">IFERROR(G241+MATCH(1,OFFSET('PSM Costs'!$CB$1,G241,0,500,1),0),"")</f>
        <v/>
      </c>
      <c r="H242" s="125" t="str">
        <f t="shared" ca="1" si="35"/>
        <v/>
      </c>
      <c r="I242" s="167" t="str">
        <f t="shared" ca="1" si="29"/>
        <v/>
      </c>
      <c r="J242" s="5" t="str">
        <f t="shared" ca="1" si="30"/>
        <v/>
      </c>
      <c r="K242" s="167" t="str">
        <f t="shared" ca="1" si="31"/>
        <v/>
      </c>
    </row>
    <row r="243" spans="1:11" x14ac:dyDescent="0.2">
      <c r="A243" s="125" t="str">
        <f ca="1">IFERROR(A242+MATCH(1,OFFSET(Pharmaceuticals!$CB$1,A242,0,500,1),0),"")</f>
        <v/>
      </c>
      <c r="B243" s="125" t="str">
        <f t="shared" ca="1" si="32"/>
        <v/>
      </c>
      <c r="C243" s="125" t="str">
        <f ca="1">IFERROR(C242+MATCH(1,OFFSET('Health Products &amp; Equipment'!$CB$1,C242,0,500,1),0),"")</f>
        <v/>
      </c>
      <c r="D243" s="125" t="str">
        <f t="shared" ca="1" si="33"/>
        <v/>
      </c>
      <c r="E243" s="125" t="str">
        <f ca="1">IFERROR(E242+MATCH(1,OFFSET('Other Pharma &amp; Health Products'!$CB$1,E242,0,500,1),0),"")</f>
        <v/>
      </c>
      <c r="F243" s="125" t="str">
        <f t="shared" ca="1" si="34"/>
        <v/>
      </c>
      <c r="G243" s="125" t="str">
        <f ca="1">IFERROR(G242+MATCH(1,OFFSET('PSM Costs'!$CB$1,G242,0,500,1),0),"")</f>
        <v/>
      </c>
      <c r="H243" s="125" t="str">
        <f t="shared" ca="1" si="35"/>
        <v/>
      </c>
      <c r="I243" s="167" t="str">
        <f t="shared" ca="1" si="29"/>
        <v/>
      </c>
      <c r="J243" s="5" t="str">
        <f t="shared" ca="1" si="30"/>
        <v/>
      </c>
      <c r="K243" s="167" t="str">
        <f t="shared" ca="1" si="31"/>
        <v/>
      </c>
    </row>
    <row r="244" spans="1:11" x14ac:dyDescent="0.2">
      <c r="A244" s="125" t="str">
        <f ca="1">IFERROR(A243+MATCH(1,OFFSET(Pharmaceuticals!$CB$1,A243,0,500,1),0),"")</f>
        <v/>
      </c>
      <c r="B244" s="125" t="str">
        <f t="shared" ca="1" si="32"/>
        <v/>
      </c>
      <c r="C244" s="125" t="str">
        <f ca="1">IFERROR(C243+MATCH(1,OFFSET('Health Products &amp; Equipment'!$CB$1,C243,0,500,1),0),"")</f>
        <v/>
      </c>
      <c r="D244" s="125" t="str">
        <f t="shared" ca="1" si="33"/>
        <v/>
      </c>
      <c r="E244" s="125" t="str">
        <f ca="1">IFERROR(E243+MATCH(1,OFFSET('Other Pharma &amp; Health Products'!$CB$1,E243,0,500,1),0),"")</f>
        <v/>
      </c>
      <c r="F244" s="125" t="str">
        <f t="shared" ca="1" si="34"/>
        <v/>
      </c>
      <c r="G244" s="125" t="str">
        <f ca="1">IFERROR(G243+MATCH(1,OFFSET('PSM Costs'!$CB$1,G243,0,500,1),0),"")</f>
        <v/>
      </c>
      <c r="H244" s="125" t="str">
        <f t="shared" ca="1" si="35"/>
        <v/>
      </c>
      <c r="I244" s="167" t="str">
        <f t="shared" ca="1" si="29"/>
        <v/>
      </c>
      <c r="J244" s="5" t="str">
        <f t="shared" ca="1" si="30"/>
        <v/>
      </c>
      <c r="K244" s="167" t="str">
        <f t="shared" ca="1" si="31"/>
        <v/>
      </c>
    </row>
    <row r="245" spans="1:11" x14ac:dyDescent="0.2">
      <c r="A245" s="125" t="str">
        <f ca="1">IFERROR(A244+MATCH(1,OFFSET(Pharmaceuticals!$CB$1,A244,0,500,1),0),"")</f>
        <v/>
      </c>
      <c r="B245" s="125" t="str">
        <f t="shared" ca="1" si="32"/>
        <v/>
      </c>
      <c r="C245" s="125" t="str">
        <f ca="1">IFERROR(C244+MATCH(1,OFFSET('Health Products &amp; Equipment'!$CB$1,C244,0,500,1),0),"")</f>
        <v/>
      </c>
      <c r="D245" s="125" t="str">
        <f t="shared" ca="1" si="33"/>
        <v/>
      </c>
      <c r="E245" s="125" t="str">
        <f ca="1">IFERROR(E244+MATCH(1,OFFSET('Other Pharma &amp; Health Products'!$CB$1,E244,0,500,1),0),"")</f>
        <v/>
      </c>
      <c r="F245" s="125" t="str">
        <f t="shared" ca="1" si="34"/>
        <v/>
      </c>
      <c r="G245" s="125" t="str">
        <f ca="1">IFERROR(G244+MATCH(1,OFFSET('PSM Costs'!$CB$1,G244,0,500,1),0),"")</f>
        <v/>
      </c>
      <c r="H245" s="125" t="str">
        <f t="shared" ca="1" si="35"/>
        <v/>
      </c>
      <c r="I245" s="167" t="str">
        <f t="shared" ca="1" si="29"/>
        <v/>
      </c>
      <c r="J245" s="5" t="str">
        <f t="shared" ca="1" si="30"/>
        <v/>
      </c>
      <c r="K245" s="167" t="str">
        <f t="shared" ca="1" si="31"/>
        <v/>
      </c>
    </row>
    <row r="246" spans="1:11" x14ac:dyDescent="0.2">
      <c r="A246" s="125" t="str">
        <f ca="1">IFERROR(A245+MATCH(1,OFFSET(Pharmaceuticals!$CB$1,A245,0,500,1),0),"")</f>
        <v/>
      </c>
      <c r="B246" s="125" t="str">
        <f t="shared" ca="1" si="32"/>
        <v/>
      </c>
      <c r="C246" s="125" t="str">
        <f ca="1">IFERROR(C245+MATCH(1,OFFSET('Health Products &amp; Equipment'!$CB$1,C245,0,500,1),0),"")</f>
        <v/>
      </c>
      <c r="D246" s="125" t="str">
        <f t="shared" ca="1" si="33"/>
        <v/>
      </c>
      <c r="E246" s="125" t="str">
        <f ca="1">IFERROR(E245+MATCH(1,OFFSET('Other Pharma &amp; Health Products'!$CB$1,E245,0,500,1),0),"")</f>
        <v/>
      </c>
      <c r="F246" s="125" t="str">
        <f t="shared" ca="1" si="34"/>
        <v/>
      </c>
      <c r="G246" s="125" t="str">
        <f ca="1">IFERROR(G245+MATCH(1,OFFSET('PSM Costs'!$CB$1,G245,0,500,1),0),"")</f>
        <v/>
      </c>
      <c r="H246" s="125" t="str">
        <f t="shared" ca="1" si="35"/>
        <v/>
      </c>
      <c r="I246" s="167" t="str">
        <f t="shared" ca="1" si="29"/>
        <v/>
      </c>
      <c r="J246" s="5" t="str">
        <f t="shared" ca="1" si="30"/>
        <v/>
      </c>
      <c r="K246" s="167" t="str">
        <f t="shared" ca="1" si="31"/>
        <v/>
      </c>
    </row>
    <row r="247" spans="1:11" x14ac:dyDescent="0.2">
      <c r="A247" s="125" t="str">
        <f ca="1">IFERROR(A246+MATCH(1,OFFSET(Pharmaceuticals!$CB$1,A246,0,500,1),0),"")</f>
        <v/>
      </c>
      <c r="B247" s="125" t="str">
        <f t="shared" ca="1" si="32"/>
        <v/>
      </c>
      <c r="C247" s="125" t="str">
        <f ca="1">IFERROR(C246+MATCH(1,OFFSET('Health Products &amp; Equipment'!$CB$1,C246,0,500,1),0),"")</f>
        <v/>
      </c>
      <c r="D247" s="125" t="str">
        <f t="shared" ca="1" si="33"/>
        <v/>
      </c>
      <c r="E247" s="125" t="str">
        <f ca="1">IFERROR(E246+MATCH(1,OFFSET('Other Pharma &amp; Health Products'!$CB$1,E246,0,500,1),0),"")</f>
        <v/>
      </c>
      <c r="F247" s="125" t="str">
        <f t="shared" ca="1" si="34"/>
        <v/>
      </c>
      <c r="G247" s="125" t="str">
        <f ca="1">IFERROR(G246+MATCH(1,OFFSET('PSM Costs'!$CB$1,G246,0,500,1),0),"")</f>
        <v/>
      </c>
      <c r="H247" s="125" t="str">
        <f t="shared" ca="1" si="35"/>
        <v/>
      </c>
      <c r="I247" s="167" t="str">
        <f t="shared" ca="1" si="29"/>
        <v/>
      </c>
      <c r="J247" s="5" t="str">
        <f t="shared" ca="1" si="30"/>
        <v/>
      </c>
      <c r="K247" s="167" t="str">
        <f t="shared" ca="1" si="31"/>
        <v/>
      </c>
    </row>
    <row r="248" spans="1:11" x14ac:dyDescent="0.2">
      <c r="A248" s="125" t="str">
        <f ca="1">IFERROR(A247+MATCH(1,OFFSET(Pharmaceuticals!$CB$1,A247,0,500,1),0),"")</f>
        <v/>
      </c>
      <c r="B248" s="125" t="str">
        <f t="shared" ca="1" si="32"/>
        <v/>
      </c>
      <c r="C248" s="125" t="str">
        <f ca="1">IFERROR(C247+MATCH(1,OFFSET('Health Products &amp; Equipment'!$CB$1,C247,0,500,1),0),"")</f>
        <v/>
      </c>
      <c r="D248" s="125" t="str">
        <f t="shared" ca="1" si="33"/>
        <v/>
      </c>
      <c r="E248" s="125" t="str">
        <f ca="1">IFERROR(E247+MATCH(1,OFFSET('Other Pharma &amp; Health Products'!$CB$1,E247,0,500,1),0),"")</f>
        <v/>
      </c>
      <c r="F248" s="125" t="str">
        <f t="shared" ca="1" si="34"/>
        <v/>
      </c>
      <c r="G248" s="125" t="str">
        <f ca="1">IFERROR(G247+MATCH(1,OFFSET('PSM Costs'!$CB$1,G247,0,500,1),0),"")</f>
        <v/>
      </c>
      <c r="H248" s="125" t="str">
        <f t="shared" ca="1" si="35"/>
        <v/>
      </c>
      <c r="I248" s="167" t="str">
        <f t="shared" ca="1" si="29"/>
        <v/>
      </c>
      <c r="J248" s="5" t="str">
        <f t="shared" ca="1" si="30"/>
        <v/>
      </c>
      <c r="K248" s="167" t="str">
        <f t="shared" ca="1" si="31"/>
        <v/>
      </c>
    </row>
    <row r="249" spans="1:11" x14ac:dyDescent="0.2">
      <c r="A249" s="125" t="str">
        <f ca="1">IFERROR(A248+MATCH(1,OFFSET(Pharmaceuticals!$CB$1,A248,0,500,1),0),"")</f>
        <v/>
      </c>
      <c r="B249" s="125" t="str">
        <f t="shared" ca="1" si="32"/>
        <v/>
      </c>
      <c r="C249" s="125" t="str">
        <f ca="1">IFERROR(C248+MATCH(1,OFFSET('Health Products &amp; Equipment'!$CB$1,C248,0,500,1),0),"")</f>
        <v/>
      </c>
      <c r="D249" s="125" t="str">
        <f t="shared" ca="1" si="33"/>
        <v/>
      </c>
      <c r="E249" s="125" t="str">
        <f ca="1">IFERROR(E248+MATCH(1,OFFSET('Other Pharma &amp; Health Products'!$CB$1,E248,0,500,1),0),"")</f>
        <v/>
      </c>
      <c r="F249" s="125" t="str">
        <f t="shared" ca="1" si="34"/>
        <v/>
      </c>
      <c r="G249" s="125" t="str">
        <f ca="1">IFERROR(G248+MATCH(1,OFFSET('PSM Costs'!$CB$1,G248,0,500,1),0),"")</f>
        <v/>
      </c>
      <c r="H249" s="125" t="str">
        <f t="shared" ca="1" si="35"/>
        <v/>
      </c>
      <c r="I249" s="167" t="str">
        <f t="shared" ca="1" si="29"/>
        <v/>
      </c>
      <c r="J249" s="5" t="str">
        <f t="shared" ca="1" si="30"/>
        <v/>
      </c>
      <c r="K249" s="167" t="str">
        <f t="shared" ca="1" si="31"/>
        <v/>
      </c>
    </row>
    <row r="250" spans="1:11" x14ac:dyDescent="0.2">
      <c r="A250" s="125" t="str">
        <f ca="1">IFERROR(A249+MATCH(1,OFFSET(Pharmaceuticals!$CB$1,A249,0,500,1),0),"")</f>
        <v/>
      </c>
      <c r="B250" s="125" t="str">
        <f t="shared" ca="1" si="32"/>
        <v/>
      </c>
      <c r="C250" s="125" t="str">
        <f ca="1">IFERROR(C249+MATCH(1,OFFSET('Health Products &amp; Equipment'!$CB$1,C249,0,500,1),0),"")</f>
        <v/>
      </c>
      <c r="D250" s="125" t="str">
        <f t="shared" ca="1" si="33"/>
        <v/>
      </c>
      <c r="E250" s="125" t="str">
        <f ca="1">IFERROR(E249+MATCH(1,OFFSET('Other Pharma &amp; Health Products'!$CB$1,E249,0,500,1),0),"")</f>
        <v/>
      </c>
      <c r="F250" s="125" t="str">
        <f t="shared" ca="1" si="34"/>
        <v/>
      </c>
      <c r="G250" s="125" t="str">
        <f ca="1">IFERROR(G249+MATCH(1,OFFSET('PSM Costs'!$CB$1,G249,0,500,1),0),"")</f>
        <v/>
      </c>
      <c r="H250" s="125" t="str">
        <f t="shared" ca="1" si="35"/>
        <v/>
      </c>
      <c r="I250" s="167" t="str">
        <f t="shared" ca="1" si="29"/>
        <v/>
      </c>
      <c r="J250" s="5" t="str">
        <f t="shared" ca="1" si="30"/>
        <v/>
      </c>
      <c r="K250" s="167" t="str">
        <f t="shared" ca="1" si="31"/>
        <v/>
      </c>
    </row>
    <row r="251" spans="1:11" x14ac:dyDescent="0.2">
      <c r="G251" s="125" t="str">
        <f ca="1">IFERROR(G250+MATCH(1,OFFSET('PSM Costs'!$CB$1,G250,0,500,1),0),"")</f>
        <v/>
      </c>
      <c r="H251" s="125" t="str">
        <f t="shared" ca="1" si="35"/>
        <v/>
      </c>
      <c r="I251" s="167" t="str">
        <f t="shared" ca="1" si="29"/>
        <v/>
      </c>
      <c r="J251" s="5" t="str">
        <f t="shared" ca="1" si="30"/>
        <v/>
      </c>
      <c r="K251" s="167" t="str">
        <f t="shared" ca="1" si="31"/>
        <v/>
      </c>
    </row>
    <row r="252" spans="1:11" x14ac:dyDescent="0.2">
      <c r="G252" s="125" t="str">
        <f ca="1">IFERROR(G251+MATCH(1,OFFSET('PSM Costs'!$CB$1,G251,0,500,1),0),"")</f>
        <v/>
      </c>
      <c r="H252" s="125" t="str">
        <f t="shared" ca="1" si="35"/>
        <v/>
      </c>
      <c r="I252" s="167" t="str">
        <f t="shared" ca="1" si="29"/>
        <v/>
      </c>
      <c r="J252" s="5" t="str">
        <f t="shared" ca="1" si="30"/>
        <v/>
      </c>
      <c r="K252" s="167" t="str">
        <f t="shared" ca="1" si="31"/>
        <v/>
      </c>
    </row>
    <row r="253" spans="1:11" x14ac:dyDescent="0.2">
      <c r="G253" s="125" t="str">
        <f ca="1">IFERROR(G252+MATCH(1,OFFSET('PSM Costs'!$CB$1,G252,0,500,1),0),"")</f>
        <v/>
      </c>
      <c r="H253" s="125" t="str">
        <f t="shared" ca="1" si="35"/>
        <v/>
      </c>
      <c r="I253" s="167" t="str">
        <f t="shared" ca="1" si="29"/>
        <v/>
      </c>
      <c r="J253" s="5" t="str">
        <f t="shared" ca="1" si="30"/>
        <v/>
      </c>
      <c r="K253" s="167" t="str">
        <f t="shared" ca="1" si="31"/>
        <v/>
      </c>
    </row>
    <row r="254" spans="1:11" x14ac:dyDescent="0.2">
      <c r="G254" s="125" t="str">
        <f ca="1">IFERROR(G253+MATCH(1,OFFSET('PSM Costs'!$CB$1,G253,0,500,1),0),"")</f>
        <v/>
      </c>
      <c r="H254" s="125" t="str">
        <f t="shared" ca="1" si="35"/>
        <v/>
      </c>
      <c r="I254" s="167" t="str">
        <f t="shared" ca="1" si="29"/>
        <v/>
      </c>
      <c r="J254" s="5" t="str">
        <f t="shared" ca="1" si="30"/>
        <v/>
      </c>
      <c r="K254" s="167" t="str">
        <f t="shared" ca="1" si="31"/>
        <v/>
      </c>
    </row>
    <row r="255" spans="1:11" x14ac:dyDescent="0.2">
      <c r="G255" s="125" t="str">
        <f ca="1">IFERROR(G254+MATCH(1,OFFSET('PSM Costs'!$CB$1,G254,0,500,1),0),"")</f>
        <v/>
      </c>
      <c r="H255" s="125" t="str">
        <f t="shared" ca="1" si="35"/>
        <v/>
      </c>
      <c r="I255" s="167" t="str">
        <f t="shared" ca="1" si="29"/>
        <v/>
      </c>
      <c r="J255" s="5" t="str">
        <f t="shared" ca="1" si="30"/>
        <v/>
      </c>
      <c r="K255" s="167" t="str">
        <f t="shared" ca="1" si="31"/>
        <v/>
      </c>
    </row>
    <row r="256" spans="1:11" x14ac:dyDescent="0.2">
      <c r="G256" s="125" t="str">
        <f ca="1">IFERROR(G255+MATCH(1,OFFSET('PSM Costs'!$CB$1,G255,0,500,1),0),"")</f>
        <v/>
      </c>
      <c r="H256" s="125" t="str">
        <f t="shared" ca="1" si="35"/>
        <v/>
      </c>
      <c r="I256" s="167" t="str">
        <f t="shared" ca="1" si="29"/>
        <v/>
      </c>
      <c r="J256" s="5" t="str">
        <f t="shared" ca="1" si="30"/>
        <v/>
      </c>
      <c r="K256" s="167" t="str">
        <f t="shared" ca="1" si="31"/>
        <v/>
      </c>
    </row>
    <row r="257" spans="7:11" x14ac:dyDescent="0.2">
      <c r="G257" s="125" t="str">
        <f ca="1">IFERROR(G256+MATCH(1,OFFSET('PSM Costs'!$CB$1,G256,0,500,1),0),"")</f>
        <v/>
      </c>
      <c r="H257" s="125" t="str">
        <f t="shared" ca="1" si="35"/>
        <v/>
      </c>
      <c r="I257" s="167" t="str">
        <f t="shared" ca="1" si="29"/>
        <v/>
      </c>
      <c r="J257" s="5" t="str">
        <f t="shared" ca="1" si="30"/>
        <v/>
      </c>
      <c r="K257" s="167" t="str">
        <f t="shared" ca="1" si="31"/>
        <v/>
      </c>
    </row>
    <row r="258" spans="7:11" x14ac:dyDescent="0.2">
      <c r="G258" s="125" t="str">
        <f ca="1">IFERROR(G257+MATCH(1,OFFSET('PSM Costs'!$CB$1,G257,0,500,1),0),"")</f>
        <v/>
      </c>
      <c r="H258" s="125" t="str">
        <f t="shared" ca="1" si="35"/>
        <v/>
      </c>
      <c r="I258" s="167" t="str">
        <f t="shared" ca="1" si="29"/>
        <v/>
      </c>
      <c r="J258" s="5" t="str">
        <f t="shared" ca="1" si="30"/>
        <v/>
      </c>
      <c r="K258" s="167" t="str">
        <f t="shared" ca="1" si="31"/>
        <v/>
      </c>
    </row>
    <row r="259" spans="7:11" x14ac:dyDescent="0.2">
      <c r="G259" s="125" t="str">
        <f ca="1">IFERROR(G258+MATCH(1,OFFSET('PSM Costs'!$CB$1,G258,0,500,1),0),"")</f>
        <v/>
      </c>
      <c r="H259" s="125" t="str">
        <f t="shared" ca="1" si="35"/>
        <v/>
      </c>
      <c r="I259" s="167" t="str">
        <f t="shared" ca="1" si="29"/>
        <v/>
      </c>
      <c r="J259" s="5" t="str">
        <f t="shared" ca="1" si="30"/>
        <v/>
      </c>
      <c r="K259" s="167" t="str">
        <f t="shared" ca="1" si="31"/>
        <v/>
      </c>
    </row>
    <row r="260" spans="7:11" x14ac:dyDescent="0.2">
      <c r="G260" s="125" t="str">
        <f ca="1">IFERROR(G259+MATCH(1,OFFSET('PSM Costs'!$CB$1,G259,0,500,1),0),"")</f>
        <v/>
      </c>
      <c r="H260" s="125" t="str">
        <f t="shared" ca="1" si="35"/>
        <v/>
      </c>
      <c r="I260" s="167" t="str">
        <f t="shared" ref="I260:I323" ca="1" si="36">IF(K260&lt;&gt;"",RANK(K260,K:K,1),"")</f>
        <v/>
      </c>
      <c r="J260" s="5" t="str">
        <f t="shared" ca="1" si="30"/>
        <v/>
      </c>
      <c r="K260" s="167" t="str">
        <f t="shared" ca="1" si="31"/>
        <v/>
      </c>
    </row>
    <row r="261" spans="7:11" x14ac:dyDescent="0.2">
      <c r="G261" s="125" t="str">
        <f ca="1">IFERROR(G260+MATCH(1,OFFSET('PSM Costs'!$CB$1,G260,0,500,1),0),"")</f>
        <v/>
      </c>
      <c r="H261" s="125" t="str">
        <f t="shared" ca="1" si="35"/>
        <v/>
      </c>
      <c r="I261" s="167" t="str">
        <f t="shared" ca="1" si="36"/>
        <v/>
      </c>
      <c r="J261" s="5" t="str">
        <f t="shared" ref="J261:J324" ca="1" si="37">IF(ROW()&lt;4+B$2,B261,IF(ROW()&lt;4+B$2+D$2,INDIRECT(ADDRESS(ROW()-B$2,4)),IF(ROW()&lt;4+B$2+D$2+F$2,INDIRECT(ADDRESS(ROW()-B$2-D$2,6)),IF(ROW()&lt;4+B$2+D$2+F$2+H$2,INDIRECT(ADDRESS(ROW()-B$2-D$2-F$2,8)),""))))</f>
        <v/>
      </c>
      <c r="K261" s="167" t="str">
        <f t="shared" ref="K261:K324" ca="1" si="38">IF(J261&lt;&gt;"",IFERROR(LEFT(J261,FIND("-",J261)-1)*1000000,LEFT(SUBSTITUTE(J261,".",","),FIND("-",J261)-1)*10000000)+MID(J261,FIND("-",J261)+1,FIND("--",J261)-FIND("-",J261)-1)*1000+IFERROR(MID(J261,FIND("--",J261)+2,FIND("---",J261)-FIND("--",J261)-2)*100,MID(SUBSTITUTE(J261,".",","),FIND("--",J261)+2,FIND("---",J261)-FIND("--",J261)-2)*100)+RIGHT(J261,1),"")</f>
        <v/>
      </c>
    </row>
    <row r="262" spans="7:11" x14ac:dyDescent="0.2">
      <c r="G262" s="125" t="str">
        <f ca="1">IFERROR(G261+MATCH(1,OFFSET('PSM Costs'!$CB$1,G261,0,500,1),0),"")</f>
        <v/>
      </c>
      <c r="H262" s="125" t="str">
        <f t="shared" ca="1" si="35"/>
        <v/>
      </c>
      <c r="I262" s="167" t="str">
        <f t="shared" ca="1" si="36"/>
        <v/>
      </c>
      <c r="J262" s="5" t="str">
        <f t="shared" ca="1" si="37"/>
        <v/>
      </c>
      <c r="K262" s="167" t="str">
        <f t="shared" ca="1" si="38"/>
        <v/>
      </c>
    </row>
    <row r="263" spans="7:11" x14ac:dyDescent="0.2">
      <c r="G263" s="125" t="str">
        <f ca="1">IFERROR(G262+MATCH(1,OFFSET('PSM Costs'!$CB$1,G262,0,500,1),0),"")</f>
        <v/>
      </c>
      <c r="H263" s="125" t="str">
        <f t="shared" ca="1" si="35"/>
        <v/>
      </c>
      <c r="I263" s="167" t="str">
        <f t="shared" ca="1" si="36"/>
        <v/>
      </c>
      <c r="J263" s="5" t="str">
        <f t="shared" ca="1" si="37"/>
        <v/>
      </c>
      <c r="K263" s="167" t="str">
        <f t="shared" ca="1" si="38"/>
        <v/>
      </c>
    </row>
    <row r="264" spans="7:11" x14ac:dyDescent="0.2">
      <c r="G264" s="125" t="str">
        <f ca="1">IFERROR(G263+MATCH(1,OFFSET('PSM Costs'!$CB$1,G263,0,500,1),0),"")</f>
        <v/>
      </c>
      <c r="H264" s="125" t="str">
        <f t="shared" ca="1" si="35"/>
        <v/>
      </c>
      <c r="I264" s="167" t="str">
        <f t="shared" ca="1" si="36"/>
        <v/>
      </c>
      <c r="J264" s="5" t="str">
        <f t="shared" ca="1" si="37"/>
        <v/>
      </c>
      <c r="K264" s="167" t="str">
        <f t="shared" ca="1" si="38"/>
        <v/>
      </c>
    </row>
    <row r="265" spans="7:11" x14ac:dyDescent="0.2">
      <c r="G265" s="125" t="str">
        <f ca="1">IFERROR(G264+MATCH(1,OFFSET('PSM Costs'!$CB$1,G264,0,500,1),0),"")</f>
        <v/>
      </c>
      <c r="H265" s="125" t="str">
        <f t="shared" ca="1" si="35"/>
        <v/>
      </c>
      <c r="I265" s="167" t="str">
        <f t="shared" ca="1" si="36"/>
        <v/>
      </c>
      <c r="J265" s="5" t="str">
        <f t="shared" ca="1" si="37"/>
        <v/>
      </c>
      <c r="K265" s="167" t="str">
        <f t="shared" ca="1" si="38"/>
        <v/>
      </c>
    </row>
    <row r="266" spans="7:11" x14ac:dyDescent="0.2">
      <c r="G266" s="125" t="str">
        <f ca="1">IFERROR(G265+MATCH(1,OFFSET('PSM Costs'!$CB$1,G265,0,500,1),0),"")</f>
        <v/>
      </c>
      <c r="H266" s="125" t="str">
        <f t="shared" ca="1" si="35"/>
        <v/>
      </c>
      <c r="I266" s="167" t="str">
        <f t="shared" ca="1" si="36"/>
        <v/>
      </c>
      <c r="J266" s="5" t="str">
        <f t="shared" ca="1" si="37"/>
        <v/>
      </c>
      <c r="K266" s="167" t="str">
        <f t="shared" ca="1" si="38"/>
        <v/>
      </c>
    </row>
    <row r="267" spans="7:11" x14ac:dyDescent="0.2">
      <c r="G267" s="125" t="str">
        <f ca="1">IFERROR(G266+MATCH(1,OFFSET('PSM Costs'!$CB$1,G266,0,500,1),0),"")</f>
        <v/>
      </c>
      <c r="H267" s="125" t="str">
        <f t="shared" ca="1" si="35"/>
        <v/>
      </c>
      <c r="I267" s="167" t="str">
        <f t="shared" ca="1" si="36"/>
        <v/>
      </c>
      <c r="J267" s="5" t="str">
        <f t="shared" ca="1" si="37"/>
        <v/>
      </c>
      <c r="K267" s="167" t="str">
        <f t="shared" ca="1" si="38"/>
        <v/>
      </c>
    </row>
    <row r="268" spans="7:11" x14ac:dyDescent="0.2">
      <c r="G268" s="125" t="str">
        <f ca="1">IFERROR(G267+MATCH(1,OFFSET('PSM Costs'!$CB$1,G267,0,500,1),0),"")</f>
        <v/>
      </c>
      <c r="H268" s="125" t="str">
        <f t="shared" ca="1" si="35"/>
        <v/>
      </c>
      <c r="I268" s="167" t="str">
        <f t="shared" ca="1" si="36"/>
        <v/>
      </c>
      <c r="J268" s="5" t="str">
        <f t="shared" ca="1" si="37"/>
        <v/>
      </c>
      <c r="K268" s="167" t="str">
        <f t="shared" ca="1" si="38"/>
        <v/>
      </c>
    </row>
    <row r="269" spans="7:11" x14ac:dyDescent="0.2">
      <c r="G269" s="125" t="str">
        <f ca="1">IFERROR(G268+MATCH(1,OFFSET('PSM Costs'!$CB$1,G268,0,500,1),0),"")</f>
        <v/>
      </c>
      <c r="H269" s="125" t="str">
        <f t="shared" ca="1" si="35"/>
        <v/>
      </c>
      <c r="I269" s="167" t="str">
        <f t="shared" ca="1" si="36"/>
        <v/>
      </c>
      <c r="J269" s="5" t="str">
        <f t="shared" ca="1" si="37"/>
        <v/>
      </c>
      <c r="K269" s="167" t="str">
        <f t="shared" ca="1" si="38"/>
        <v/>
      </c>
    </row>
    <row r="270" spans="7:11" x14ac:dyDescent="0.2">
      <c r="G270" s="125" t="str">
        <f ca="1">IFERROR(G269+MATCH(1,OFFSET('PSM Costs'!$CB$1,G269,0,500,1),0),"")</f>
        <v/>
      </c>
      <c r="H270" s="125" t="str">
        <f t="shared" ca="1" si="35"/>
        <v/>
      </c>
      <c r="I270" s="167" t="str">
        <f t="shared" ca="1" si="36"/>
        <v/>
      </c>
      <c r="J270" s="5" t="str">
        <f t="shared" ca="1" si="37"/>
        <v/>
      </c>
      <c r="K270" s="167" t="str">
        <f t="shared" ca="1" si="38"/>
        <v/>
      </c>
    </row>
    <row r="271" spans="7:11" x14ac:dyDescent="0.2">
      <c r="G271" s="125" t="str">
        <f ca="1">IFERROR(G270+MATCH(1,OFFSET('PSM Costs'!$CB$1,G270,0,500,1),0),"")</f>
        <v/>
      </c>
      <c r="H271" s="125" t="str">
        <f t="shared" ca="1" si="35"/>
        <v/>
      </c>
      <c r="I271" s="167" t="str">
        <f t="shared" ca="1" si="36"/>
        <v/>
      </c>
      <c r="J271" s="5" t="str">
        <f t="shared" ca="1" si="37"/>
        <v/>
      </c>
      <c r="K271" s="167" t="str">
        <f t="shared" ca="1" si="38"/>
        <v/>
      </c>
    </row>
    <row r="272" spans="7:11" x14ac:dyDescent="0.2">
      <c r="G272" s="125" t="str">
        <f ca="1">IFERROR(G271+MATCH(1,OFFSET('PSM Costs'!$CB$1,G271,0,500,1),0),"")</f>
        <v/>
      </c>
      <c r="H272" s="125" t="str">
        <f t="shared" ca="1" si="35"/>
        <v/>
      </c>
      <c r="I272" s="167" t="str">
        <f t="shared" ca="1" si="36"/>
        <v/>
      </c>
      <c r="J272" s="5" t="str">
        <f t="shared" ca="1" si="37"/>
        <v/>
      </c>
      <c r="K272" s="167" t="str">
        <f t="shared" ca="1" si="38"/>
        <v/>
      </c>
    </row>
    <row r="273" spans="7:11" x14ac:dyDescent="0.2">
      <c r="G273" s="125" t="str">
        <f ca="1">IFERROR(G272+MATCH(1,OFFSET('PSM Costs'!$CB$1,G272,0,500,1),0),"")</f>
        <v/>
      </c>
      <c r="H273" s="125" t="str">
        <f t="shared" ca="1" si="35"/>
        <v/>
      </c>
      <c r="I273" s="167" t="str">
        <f t="shared" ca="1" si="36"/>
        <v/>
      </c>
      <c r="J273" s="5" t="str">
        <f t="shared" ca="1" si="37"/>
        <v/>
      </c>
      <c r="K273" s="167" t="str">
        <f t="shared" ca="1" si="38"/>
        <v/>
      </c>
    </row>
    <row r="274" spans="7:11" x14ac:dyDescent="0.2">
      <c r="G274" s="125" t="str">
        <f ca="1">IFERROR(G273+MATCH(1,OFFSET('PSM Costs'!$CB$1,G273,0,500,1),0),"")</f>
        <v/>
      </c>
      <c r="H274" s="125" t="str">
        <f t="shared" ca="1" si="35"/>
        <v/>
      </c>
      <c r="I274" s="167" t="str">
        <f t="shared" ca="1" si="36"/>
        <v/>
      </c>
      <c r="J274" s="5" t="str">
        <f t="shared" ca="1" si="37"/>
        <v/>
      </c>
      <c r="K274" s="167" t="str">
        <f t="shared" ca="1" si="38"/>
        <v/>
      </c>
    </row>
    <row r="275" spans="7:11" x14ac:dyDescent="0.2">
      <c r="G275" s="125" t="str">
        <f ca="1">IFERROR(G274+MATCH(1,OFFSET('PSM Costs'!$CB$1,G274,0,500,1),0),"")</f>
        <v/>
      </c>
      <c r="H275" s="125" t="str">
        <f t="shared" ca="1" si="35"/>
        <v/>
      </c>
      <c r="I275" s="167" t="str">
        <f t="shared" ca="1" si="36"/>
        <v/>
      </c>
      <c r="J275" s="5" t="str">
        <f t="shared" ca="1" si="37"/>
        <v/>
      </c>
      <c r="K275" s="167" t="str">
        <f t="shared" ca="1" si="38"/>
        <v/>
      </c>
    </row>
    <row r="276" spans="7:11" x14ac:dyDescent="0.2">
      <c r="G276" s="125" t="str">
        <f ca="1">IFERROR(G275+MATCH(1,OFFSET('PSM Costs'!$CB$1,G275,0,500,1),0),"")</f>
        <v/>
      </c>
      <c r="H276" s="125" t="str">
        <f t="shared" ca="1" si="35"/>
        <v/>
      </c>
      <c r="I276" s="167" t="str">
        <f t="shared" ca="1" si="36"/>
        <v/>
      </c>
      <c r="J276" s="5" t="str">
        <f t="shared" ca="1" si="37"/>
        <v/>
      </c>
      <c r="K276" s="167" t="str">
        <f t="shared" ca="1" si="38"/>
        <v/>
      </c>
    </row>
    <row r="277" spans="7:11" x14ac:dyDescent="0.2">
      <c r="G277" s="125" t="str">
        <f ca="1">IFERROR(G276+MATCH(1,OFFSET('PSM Costs'!$CB$1,G276,0,500,1),0),"")</f>
        <v/>
      </c>
      <c r="H277" s="125" t="str">
        <f t="shared" ca="1" si="35"/>
        <v/>
      </c>
      <c r="I277" s="167" t="str">
        <f t="shared" ca="1" si="36"/>
        <v/>
      </c>
      <c r="J277" s="5" t="str">
        <f t="shared" ca="1" si="37"/>
        <v/>
      </c>
      <c r="K277" s="167" t="str">
        <f t="shared" ca="1" si="38"/>
        <v/>
      </c>
    </row>
    <row r="278" spans="7:11" x14ac:dyDescent="0.2">
      <c r="G278" s="125" t="str">
        <f ca="1">IFERROR(G277+MATCH(1,OFFSET('PSM Costs'!$CB$1,G277,0,500,1),0),"")</f>
        <v/>
      </c>
      <c r="H278" s="125" t="str">
        <f t="shared" ca="1" si="35"/>
        <v/>
      </c>
      <c r="I278" s="167" t="str">
        <f t="shared" ca="1" si="36"/>
        <v/>
      </c>
      <c r="J278" s="5" t="str">
        <f t="shared" ca="1" si="37"/>
        <v/>
      </c>
      <c r="K278" s="167" t="str">
        <f t="shared" ca="1" si="38"/>
        <v/>
      </c>
    </row>
    <row r="279" spans="7:11" x14ac:dyDescent="0.2">
      <c r="G279" s="125" t="str">
        <f ca="1">IFERROR(G278+MATCH(1,OFFSET('PSM Costs'!$CB$1,G278,0,500,1),0),"")</f>
        <v/>
      </c>
      <c r="H279" s="125" t="str">
        <f t="shared" ca="1" si="35"/>
        <v/>
      </c>
      <c r="I279" s="167" t="str">
        <f t="shared" ca="1" si="36"/>
        <v/>
      </c>
      <c r="J279" s="5" t="str">
        <f t="shared" ca="1" si="37"/>
        <v/>
      </c>
      <c r="K279" s="167" t="str">
        <f t="shared" ca="1" si="38"/>
        <v/>
      </c>
    </row>
    <row r="280" spans="7:11" x14ac:dyDescent="0.2">
      <c r="G280" s="125" t="str">
        <f ca="1">IFERROR(G279+MATCH(1,OFFSET('PSM Costs'!$CB$1,G279,0,500,1),0),"")</f>
        <v/>
      </c>
      <c r="H280" s="125" t="str">
        <f t="shared" ca="1" si="35"/>
        <v/>
      </c>
      <c r="I280" s="167" t="str">
        <f t="shared" ca="1" si="36"/>
        <v/>
      </c>
      <c r="J280" s="5" t="str">
        <f t="shared" ca="1" si="37"/>
        <v/>
      </c>
      <c r="K280" s="167" t="str">
        <f t="shared" ca="1" si="38"/>
        <v/>
      </c>
    </row>
    <row r="281" spans="7:11" x14ac:dyDescent="0.2">
      <c r="G281" s="125" t="str">
        <f ca="1">IFERROR(G280+MATCH(1,OFFSET('PSM Costs'!$CB$1,G280,0,500,1),0),"")</f>
        <v/>
      </c>
      <c r="H281" s="125" t="str">
        <f t="shared" ca="1" si="35"/>
        <v/>
      </c>
      <c r="I281" s="167" t="str">
        <f t="shared" ca="1" si="36"/>
        <v/>
      </c>
      <c r="J281" s="5" t="str">
        <f t="shared" ca="1" si="37"/>
        <v/>
      </c>
      <c r="K281" s="167" t="str">
        <f t="shared" ca="1" si="38"/>
        <v/>
      </c>
    </row>
    <row r="282" spans="7:11" x14ac:dyDescent="0.2">
      <c r="G282" s="125" t="str">
        <f ca="1">IFERROR(G281+MATCH(1,OFFSET('PSM Costs'!$CB$1,G281,0,500,1),0),"")</f>
        <v/>
      </c>
      <c r="H282" s="125" t="str">
        <f t="shared" ca="1" si="35"/>
        <v/>
      </c>
      <c r="I282" s="167" t="str">
        <f t="shared" ca="1" si="36"/>
        <v/>
      </c>
      <c r="J282" s="5" t="str">
        <f t="shared" ca="1" si="37"/>
        <v/>
      </c>
      <c r="K282" s="167" t="str">
        <f t="shared" ca="1" si="38"/>
        <v/>
      </c>
    </row>
    <row r="283" spans="7:11" x14ac:dyDescent="0.2">
      <c r="G283" s="125" t="str">
        <f ca="1">IFERROR(G282+MATCH(1,OFFSET('PSM Costs'!$CB$1,G282,0,500,1),0),"")</f>
        <v/>
      </c>
      <c r="H283" s="125" t="str">
        <f t="shared" ca="1" si="35"/>
        <v/>
      </c>
      <c r="I283" s="167" t="str">
        <f t="shared" ca="1" si="36"/>
        <v/>
      </c>
      <c r="J283" s="5" t="str">
        <f t="shared" ca="1" si="37"/>
        <v/>
      </c>
      <c r="K283" s="167" t="str">
        <f t="shared" ca="1" si="38"/>
        <v/>
      </c>
    </row>
    <row r="284" spans="7:11" x14ac:dyDescent="0.2">
      <c r="G284" s="125" t="str">
        <f ca="1">IFERROR(G283+MATCH(1,OFFSET('PSM Costs'!$CB$1,G283,0,500,1),0),"")</f>
        <v/>
      </c>
      <c r="H284" s="125" t="str">
        <f t="shared" ca="1" si="35"/>
        <v/>
      </c>
      <c r="I284" s="167" t="str">
        <f t="shared" ca="1" si="36"/>
        <v/>
      </c>
      <c r="J284" s="5" t="str">
        <f t="shared" ca="1" si="37"/>
        <v/>
      </c>
      <c r="K284" s="167" t="str">
        <f t="shared" ca="1" si="38"/>
        <v/>
      </c>
    </row>
    <row r="285" spans="7:11" x14ac:dyDescent="0.2">
      <c r="G285" s="125" t="str">
        <f ca="1">IFERROR(G284+MATCH(1,OFFSET('PSM Costs'!$CB$1,G284,0,500,1),0),"")</f>
        <v/>
      </c>
      <c r="H285" s="125" t="str">
        <f t="shared" ca="1" si="35"/>
        <v/>
      </c>
      <c r="I285" s="167" t="str">
        <f t="shared" ca="1" si="36"/>
        <v/>
      </c>
      <c r="J285" s="5" t="str">
        <f t="shared" ca="1" si="37"/>
        <v/>
      </c>
      <c r="K285" s="167" t="str">
        <f t="shared" ca="1" si="38"/>
        <v/>
      </c>
    </row>
    <row r="286" spans="7:11" x14ac:dyDescent="0.2">
      <c r="G286" s="125" t="str">
        <f ca="1">IFERROR(G285+MATCH(1,OFFSET('PSM Costs'!$CB$1,G285,0,500,1),0),"")</f>
        <v/>
      </c>
      <c r="H286" s="125" t="str">
        <f t="shared" ca="1" si="35"/>
        <v/>
      </c>
      <c r="I286" s="167" t="str">
        <f t="shared" ca="1" si="36"/>
        <v/>
      </c>
      <c r="J286" s="5" t="str">
        <f t="shared" ca="1" si="37"/>
        <v/>
      </c>
      <c r="K286" s="167" t="str">
        <f t="shared" ca="1" si="38"/>
        <v/>
      </c>
    </row>
    <row r="287" spans="7:11" x14ac:dyDescent="0.2">
      <c r="G287" s="125" t="str">
        <f ca="1">IFERROR(G286+MATCH(1,OFFSET('PSM Costs'!$CB$1,G286,0,500,1),0),"")</f>
        <v/>
      </c>
      <c r="H287" s="125" t="str">
        <f t="shared" ca="1" si="35"/>
        <v/>
      </c>
      <c r="I287" s="167" t="str">
        <f t="shared" ca="1" si="36"/>
        <v/>
      </c>
      <c r="J287" s="5" t="str">
        <f t="shared" ca="1" si="37"/>
        <v/>
      </c>
      <c r="K287" s="167" t="str">
        <f t="shared" ca="1" si="38"/>
        <v/>
      </c>
    </row>
    <row r="288" spans="7:11" x14ac:dyDescent="0.2">
      <c r="G288" s="125" t="str">
        <f ca="1">IFERROR(G287+MATCH(1,OFFSET('PSM Costs'!$CB$1,G287,0,500,1),0),"")</f>
        <v/>
      </c>
      <c r="H288" s="125" t="str">
        <f t="shared" ca="1" si="35"/>
        <v/>
      </c>
      <c r="I288" s="167" t="str">
        <f t="shared" ca="1" si="36"/>
        <v/>
      </c>
      <c r="J288" s="5" t="str">
        <f t="shared" ca="1" si="37"/>
        <v/>
      </c>
      <c r="K288" s="167" t="str">
        <f t="shared" ca="1" si="38"/>
        <v/>
      </c>
    </row>
    <row r="289" spans="7:11" x14ac:dyDescent="0.2">
      <c r="G289" s="125" t="str">
        <f ca="1">IFERROR(G288+MATCH(1,OFFSET('PSM Costs'!$CB$1,G288,0,500,1),0),"")</f>
        <v/>
      </c>
      <c r="H289" s="125" t="str">
        <f t="shared" ca="1" si="35"/>
        <v/>
      </c>
      <c r="I289" s="167" t="str">
        <f t="shared" ca="1" si="36"/>
        <v/>
      </c>
      <c r="J289" s="5" t="str">
        <f t="shared" ca="1" si="37"/>
        <v/>
      </c>
      <c r="K289" s="167" t="str">
        <f t="shared" ca="1" si="38"/>
        <v/>
      </c>
    </row>
    <row r="290" spans="7:11" x14ac:dyDescent="0.2">
      <c r="G290" s="125" t="str">
        <f ca="1">IFERROR(G289+MATCH(1,OFFSET('PSM Costs'!$CB$1,G289,0,500,1),0),"")</f>
        <v/>
      </c>
      <c r="H290" s="125" t="str">
        <f t="shared" ca="1" si="35"/>
        <v/>
      </c>
      <c r="I290" s="167" t="str">
        <f t="shared" ca="1" si="36"/>
        <v/>
      </c>
      <c r="J290" s="5" t="str">
        <f t="shared" ca="1" si="37"/>
        <v/>
      </c>
      <c r="K290" s="167" t="str">
        <f t="shared" ca="1" si="38"/>
        <v/>
      </c>
    </row>
    <row r="291" spans="7:11" x14ac:dyDescent="0.2">
      <c r="G291" s="125" t="str">
        <f ca="1">IFERROR(G290+MATCH(1,OFFSET('PSM Costs'!$CB$1,G290,0,500,1),0),"")</f>
        <v/>
      </c>
      <c r="H291" s="125" t="str">
        <f t="shared" ca="1" si="35"/>
        <v/>
      </c>
      <c r="I291" s="167" t="str">
        <f t="shared" ca="1" si="36"/>
        <v/>
      </c>
      <c r="J291" s="5" t="str">
        <f t="shared" ca="1" si="37"/>
        <v/>
      </c>
      <c r="K291" s="167" t="str">
        <f t="shared" ca="1" si="38"/>
        <v/>
      </c>
    </row>
    <row r="292" spans="7:11" x14ac:dyDescent="0.2">
      <c r="G292" s="125" t="str">
        <f ca="1">IFERROR(G291+MATCH(1,OFFSET('PSM Costs'!$CB$1,G291,0,500,1),0),"")</f>
        <v/>
      </c>
      <c r="H292" s="125" t="str">
        <f t="shared" ref="H292:H316" ca="1" si="39">IFERROR(INDIRECT(ADDRESS(G292,2,1,1,"PSM Costs")),"")</f>
        <v/>
      </c>
      <c r="I292" s="167" t="str">
        <f t="shared" ca="1" si="36"/>
        <v/>
      </c>
      <c r="J292" s="5" t="str">
        <f t="shared" ca="1" si="37"/>
        <v/>
      </c>
      <c r="K292" s="167" t="str">
        <f t="shared" ca="1" si="38"/>
        <v/>
      </c>
    </row>
    <row r="293" spans="7:11" x14ac:dyDescent="0.2">
      <c r="G293" s="125" t="str">
        <f ca="1">IFERROR(G292+MATCH(1,OFFSET('PSM Costs'!$CB$1,G292,0,500,1),0),"")</f>
        <v/>
      </c>
      <c r="H293" s="125" t="str">
        <f t="shared" ca="1" si="39"/>
        <v/>
      </c>
      <c r="I293" s="167" t="str">
        <f t="shared" ca="1" si="36"/>
        <v/>
      </c>
      <c r="J293" s="5" t="str">
        <f t="shared" ca="1" si="37"/>
        <v/>
      </c>
      <c r="K293" s="167" t="str">
        <f t="shared" ca="1" si="38"/>
        <v/>
      </c>
    </row>
    <row r="294" spans="7:11" x14ac:dyDescent="0.2">
      <c r="G294" s="125" t="str">
        <f ca="1">IFERROR(G293+MATCH(1,OFFSET('PSM Costs'!$CB$1,G293,0,500,1),0),"")</f>
        <v/>
      </c>
      <c r="H294" s="125" t="str">
        <f t="shared" ca="1" si="39"/>
        <v/>
      </c>
      <c r="I294" s="167" t="str">
        <f t="shared" ca="1" si="36"/>
        <v/>
      </c>
      <c r="J294" s="5" t="str">
        <f t="shared" ca="1" si="37"/>
        <v/>
      </c>
      <c r="K294" s="167" t="str">
        <f t="shared" ca="1" si="38"/>
        <v/>
      </c>
    </row>
    <row r="295" spans="7:11" x14ac:dyDescent="0.2">
      <c r="G295" s="125" t="str">
        <f ca="1">IFERROR(G294+MATCH(1,OFFSET('PSM Costs'!$CB$1,G294,0,500,1),0),"")</f>
        <v/>
      </c>
      <c r="H295" s="125" t="str">
        <f t="shared" ca="1" si="39"/>
        <v/>
      </c>
      <c r="I295" s="167" t="str">
        <f t="shared" ca="1" si="36"/>
        <v/>
      </c>
      <c r="J295" s="5" t="str">
        <f t="shared" ca="1" si="37"/>
        <v/>
      </c>
      <c r="K295" s="167" t="str">
        <f t="shared" ca="1" si="38"/>
        <v/>
      </c>
    </row>
    <row r="296" spans="7:11" x14ac:dyDescent="0.2">
      <c r="G296" s="125" t="str">
        <f ca="1">IFERROR(G295+MATCH(1,OFFSET('PSM Costs'!$CB$1,G295,0,500,1),0),"")</f>
        <v/>
      </c>
      <c r="H296" s="125" t="str">
        <f t="shared" ca="1" si="39"/>
        <v/>
      </c>
      <c r="I296" s="167" t="str">
        <f t="shared" ca="1" si="36"/>
        <v/>
      </c>
      <c r="J296" s="5" t="str">
        <f t="shared" ca="1" si="37"/>
        <v/>
      </c>
      <c r="K296" s="167" t="str">
        <f t="shared" ca="1" si="38"/>
        <v/>
      </c>
    </row>
    <row r="297" spans="7:11" x14ac:dyDescent="0.2">
      <c r="G297" s="125" t="str">
        <f ca="1">IFERROR(G296+MATCH(1,OFFSET('PSM Costs'!$CB$1,G296,0,500,1),0),"")</f>
        <v/>
      </c>
      <c r="H297" s="125" t="str">
        <f t="shared" ca="1" si="39"/>
        <v/>
      </c>
      <c r="I297" s="167" t="str">
        <f t="shared" ca="1" si="36"/>
        <v/>
      </c>
      <c r="J297" s="5" t="str">
        <f t="shared" ca="1" si="37"/>
        <v/>
      </c>
      <c r="K297" s="167" t="str">
        <f t="shared" ca="1" si="38"/>
        <v/>
      </c>
    </row>
    <row r="298" spans="7:11" x14ac:dyDescent="0.2">
      <c r="G298" s="125" t="str">
        <f ca="1">IFERROR(G297+MATCH(1,OFFSET('PSM Costs'!$CB$1,G297,0,500,1),0),"")</f>
        <v/>
      </c>
      <c r="H298" s="125" t="str">
        <f t="shared" ca="1" si="39"/>
        <v/>
      </c>
      <c r="I298" s="167" t="str">
        <f t="shared" ca="1" si="36"/>
        <v/>
      </c>
      <c r="J298" s="5" t="str">
        <f t="shared" ca="1" si="37"/>
        <v/>
      </c>
      <c r="K298" s="167" t="str">
        <f t="shared" ca="1" si="38"/>
        <v/>
      </c>
    </row>
    <row r="299" spans="7:11" x14ac:dyDescent="0.2">
      <c r="G299" s="125" t="str">
        <f ca="1">IFERROR(G298+MATCH(1,OFFSET('PSM Costs'!$CB$1,G298,0,500,1),0),"")</f>
        <v/>
      </c>
      <c r="H299" s="125" t="str">
        <f t="shared" ca="1" si="39"/>
        <v/>
      </c>
      <c r="I299" s="167" t="str">
        <f t="shared" ca="1" si="36"/>
        <v/>
      </c>
      <c r="J299" s="5" t="str">
        <f t="shared" ca="1" si="37"/>
        <v/>
      </c>
      <c r="K299" s="167" t="str">
        <f t="shared" ca="1" si="38"/>
        <v/>
      </c>
    </row>
    <row r="300" spans="7:11" x14ac:dyDescent="0.2">
      <c r="G300" s="125" t="str">
        <f ca="1">IFERROR(G299+MATCH(1,OFFSET('PSM Costs'!$CB$1,G299,0,500,1),0),"")</f>
        <v/>
      </c>
      <c r="H300" s="125" t="str">
        <f t="shared" ca="1" si="39"/>
        <v/>
      </c>
      <c r="I300" s="167" t="str">
        <f t="shared" ca="1" si="36"/>
        <v/>
      </c>
      <c r="J300" s="5" t="str">
        <f t="shared" ca="1" si="37"/>
        <v/>
      </c>
      <c r="K300" s="167" t="str">
        <f t="shared" ca="1" si="38"/>
        <v/>
      </c>
    </row>
    <row r="301" spans="7:11" x14ac:dyDescent="0.2">
      <c r="G301" s="125" t="str">
        <f ca="1">IFERROR(G300+MATCH(1,OFFSET('PSM Costs'!$CB$1,G300,0,500,1),0),"")</f>
        <v/>
      </c>
      <c r="H301" s="125" t="str">
        <f t="shared" ca="1" si="39"/>
        <v/>
      </c>
      <c r="I301" s="167" t="str">
        <f t="shared" ca="1" si="36"/>
        <v/>
      </c>
      <c r="J301" s="5" t="str">
        <f t="shared" ca="1" si="37"/>
        <v/>
      </c>
      <c r="K301" s="167" t="str">
        <f t="shared" ca="1" si="38"/>
        <v/>
      </c>
    </row>
    <row r="302" spans="7:11" x14ac:dyDescent="0.2">
      <c r="G302" s="125" t="str">
        <f ca="1">IFERROR(G301+MATCH(1,OFFSET('PSM Costs'!$CB$1,G301,0,500,1),0),"")</f>
        <v/>
      </c>
      <c r="H302" s="125" t="str">
        <f t="shared" ca="1" si="39"/>
        <v/>
      </c>
      <c r="I302" s="167" t="str">
        <f t="shared" ca="1" si="36"/>
        <v/>
      </c>
      <c r="J302" s="5" t="str">
        <f t="shared" ca="1" si="37"/>
        <v/>
      </c>
      <c r="K302" s="167" t="str">
        <f t="shared" ca="1" si="38"/>
        <v/>
      </c>
    </row>
    <row r="303" spans="7:11" x14ac:dyDescent="0.2">
      <c r="G303" s="125" t="str">
        <f ca="1">IFERROR(G302+MATCH(1,OFFSET('PSM Costs'!$CB$1,G302,0,500,1),0),"")</f>
        <v/>
      </c>
      <c r="H303" s="125" t="str">
        <f t="shared" ca="1" si="39"/>
        <v/>
      </c>
      <c r="I303" s="167" t="str">
        <f t="shared" ca="1" si="36"/>
        <v/>
      </c>
      <c r="J303" s="5" t="str">
        <f t="shared" ca="1" si="37"/>
        <v/>
      </c>
      <c r="K303" s="167" t="str">
        <f t="shared" ca="1" si="38"/>
        <v/>
      </c>
    </row>
    <row r="304" spans="7:11" x14ac:dyDescent="0.2">
      <c r="G304" s="125" t="str">
        <f ca="1">IFERROR(G303+MATCH(1,OFFSET('PSM Costs'!$CB$1,G303,0,500,1),0),"")</f>
        <v/>
      </c>
      <c r="H304" s="125" t="str">
        <f t="shared" ca="1" si="39"/>
        <v/>
      </c>
      <c r="I304" s="167" t="str">
        <f t="shared" ca="1" si="36"/>
        <v/>
      </c>
      <c r="J304" s="5" t="str">
        <f t="shared" ca="1" si="37"/>
        <v/>
      </c>
      <c r="K304" s="167" t="str">
        <f t="shared" ca="1" si="38"/>
        <v/>
      </c>
    </row>
    <row r="305" spans="7:11" x14ac:dyDescent="0.2">
      <c r="G305" s="125" t="str">
        <f ca="1">IFERROR(G304+MATCH(1,OFFSET('PSM Costs'!$CB$1,G304,0,500,1),0),"")</f>
        <v/>
      </c>
      <c r="H305" s="125" t="str">
        <f t="shared" ca="1" si="39"/>
        <v/>
      </c>
      <c r="I305" s="167" t="str">
        <f t="shared" ca="1" si="36"/>
        <v/>
      </c>
      <c r="J305" s="5" t="str">
        <f t="shared" ca="1" si="37"/>
        <v/>
      </c>
      <c r="K305" s="167" t="str">
        <f t="shared" ca="1" si="38"/>
        <v/>
      </c>
    </row>
    <row r="306" spans="7:11" x14ac:dyDescent="0.2">
      <c r="G306" s="125" t="str">
        <f ca="1">IFERROR(G305+MATCH(1,OFFSET('PSM Costs'!$CB$1,G305,0,500,1),0),"")</f>
        <v/>
      </c>
      <c r="H306" s="125" t="str">
        <f t="shared" ca="1" si="39"/>
        <v/>
      </c>
      <c r="I306" s="167" t="str">
        <f t="shared" ca="1" si="36"/>
        <v/>
      </c>
      <c r="J306" s="5" t="str">
        <f t="shared" ca="1" si="37"/>
        <v/>
      </c>
      <c r="K306" s="167" t="str">
        <f t="shared" ca="1" si="38"/>
        <v/>
      </c>
    </row>
    <row r="307" spans="7:11" x14ac:dyDescent="0.2">
      <c r="G307" s="125" t="str">
        <f ca="1">IFERROR(G306+MATCH(1,OFFSET('PSM Costs'!$CB$1,G306,0,500,1),0),"")</f>
        <v/>
      </c>
      <c r="H307" s="125" t="str">
        <f t="shared" ca="1" si="39"/>
        <v/>
      </c>
      <c r="I307" s="167" t="str">
        <f t="shared" ca="1" si="36"/>
        <v/>
      </c>
      <c r="J307" s="5" t="str">
        <f t="shared" ca="1" si="37"/>
        <v/>
      </c>
      <c r="K307" s="167" t="str">
        <f t="shared" ca="1" si="38"/>
        <v/>
      </c>
    </row>
    <row r="308" spans="7:11" x14ac:dyDescent="0.2">
      <c r="G308" s="125" t="str">
        <f ca="1">IFERROR(G307+MATCH(1,OFFSET('PSM Costs'!$CB$1,G307,0,500,1),0),"")</f>
        <v/>
      </c>
      <c r="H308" s="125" t="str">
        <f t="shared" ca="1" si="39"/>
        <v/>
      </c>
      <c r="I308" s="167" t="str">
        <f t="shared" ca="1" si="36"/>
        <v/>
      </c>
      <c r="J308" s="5" t="str">
        <f t="shared" ca="1" si="37"/>
        <v/>
      </c>
      <c r="K308" s="167" t="str">
        <f t="shared" ca="1" si="38"/>
        <v/>
      </c>
    </row>
    <row r="309" spans="7:11" x14ac:dyDescent="0.2">
      <c r="G309" s="125" t="str">
        <f ca="1">IFERROR(G308+MATCH(1,OFFSET('PSM Costs'!$CB$1,G308,0,500,1),0),"")</f>
        <v/>
      </c>
      <c r="H309" s="125" t="str">
        <f t="shared" ca="1" si="39"/>
        <v/>
      </c>
      <c r="I309" s="167" t="str">
        <f t="shared" ca="1" si="36"/>
        <v/>
      </c>
      <c r="J309" s="5" t="str">
        <f t="shared" ca="1" si="37"/>
        <v/>
      </c>
      <c r="K309" s="167" t="str">
        <f t="shared" ca="1" si="38"/>
        <v/>
      </c>
    </row>
    <row r="310" spans="7:11" x14ac:dyDescent="0.2">
      <c r="G310" s="125" t="str">
        <f ca="1">IFERROR(G309+MATCH(1,OFFSET('PSM Costs'!$CB$1,G309,0,500,1),0),"")</f>
        <v/>
      </c>
      <c r="H310" s="125" t="str">
        <f t="shared" ca="1" si="39"/>
        <v/>
      </c>
      <c r="I310" s="167" t="str">
        <f t="shared" ca="1" si="36"/>
        <v/>
      </c>
      <c r="J310" s="5" t="str">
        <f t="shared" ca="1" si="37"/>
        <v/>
      </c>
      <c r="K310" s="167" t="str">
        <f t="shared" ca="1" si="38"/>
        <v/>
      </c>
    </row>
    <row r="311" spans="7:11" x14ac:dyDescent="0.2">
      <c r="G311" s="125" t="str">
        <f ca="1">IFERROR(G310+MATCH(1,OFFSET('PSM Costs'!$CB$1,G310,0,500,1),0),"")</f>
        <v/>
      </c>
      <c r="H311" s="125" t="str">
        <f t="shared" ca="1" si="39"/>
        <v/>
      </c>
      <c r="I311" s="167" t="str">
        <f t="shared" ca="1" si="36"/>
        <v/>
      </c>
      <c r="J311" s="5" t="str">
        <f t="shared" ca="1" si="37"/>
        <v/>
      </c>
      <c r="K311" s="167" t="str">
        <f t="shared" ca="1" si="38"/>
        <v/>
      </c>
    </row>
    <row r="312" spans="7:11" x14ac:dyDescent="0.2">
      <c r="G312" s="125" t="str">
        <f ca="1">IFERROR(G311+MATCH(1,OFFSET('PSM Costs'!$CB$1,G311,0,500,1),0),"")</f>
        <v/>
      </c>
      <c r="H312" s="125" t="str">
        <f t="shared" ca="1" si="39"/>
        <v/>
      </c>
      <c r="I312" s="167" t="str">
        <f t="shared" ca="1" si="36"/>
        <v/>
      </c>
      <c r="J312" s="5" t="str">
        <f t="shared" ca="1" si="37"/>
        <v/>
      </c>
      <c r="K312" s="167" t="str">
        <f t="shared" ca="1" si="38"/>
        <v/>
      </c>
    </row>
    <row r="313" spans="7:11" x14ac:dyDescent="0.2">
      <c r="G313" s="125" t="str">
        <f ca="1">IFERROR(G312+MATCH(1,OFFSET('PSM Costs'!$CB$1,G312,0,500,1),0),"")</f>
        <v/>
      </c>
      <c r="H313" s="125" t="str">
        <f t="shared" ca="1" si="39"/>
        <v/>
      </c>
      <c r="I313" s="167" t="str">
        <f t="shared" ca="1" si="36"/>
        <v/>
      </c>
      <c r="J313" s="5" t="str">
        <f t="shared" ca="1" si="37"/>
        <v/>
      </c>
      <c r="K313" s="167" t="str">
        <f t="shared" ca="1" si="38"/>
        <v/>
      </c>
    </row>
    <row r="314" spans="7:11" x14ac:dyDescent="0.2">
      <c r="G314" s="125" t="str">
        <f ca="1">IFERROR(G313+MATCH(1,OFFSET('PSM Costs'!$CB$1,G313,0,500,1),0),"")</f>
        <v/>
      </c>
      <c r="H314" s="125" t="str">
        <f t="shared" ca="1" si="39"/>
        <v/>
      </c>
      <c r="I314" s="167" t="str">
        <f t="shared" ca="1" si="36"/>
        <v/>
      </c>
      <c r="J314" s="5" t="str">
        <f t="shared" ca="1" si="37"/>
        <v/>
      </c>
      <c r="K314" s="167" t="str">
        <f t="shared" ca="1" si="38"/>
        <v/>
      </c>
    </row>
    <row r="315" spans="7:11" x14ac:dyDescent="0.2">
      <c r="G315" s="125" t="str">
        <f ca="1">IFERROR(G314+MATCH(1,OFFSET('PSM Costs'!$CB$1,G314,0,500,1),0),"")</f>
        <v/>
      </c>
      <c r="H315" s="125" t="str">
        <f t="shared" ca="1" si="39"/>
        <v/>
      </c>
      <c r="I315" s="167" t="str">
        <f t="shared" ca="1" si="36"/>
        <v/>
      </c>
      <c r="J315" s="5" t="str">
        <f t="shared" ca="1" si="37"/>
        <v/>
      </c>
      <c r="K315" s="167" t="str">
        <f t="shared" ca="1" si="38"/>
        <v/>
      </c>
    </row>
    <row r="316" spans="7:11" x14ac:dyDescent="0.2">
      <c r="G316" s="125" t="str">
        <f ca="1">IFERROR(G315+MATCH(1,OFFSET('PSM Costs'!$CB$1,G315,0,500,1),0),"")</f>
        <v/>
      </c>
      <c r="H316" s="125" t="str">
        <f t="shared" ca="1" si="39"/>
        <v/>
      </c>
      <c r="I316" s="167" t="str">
        <f t="shared" ca="1" si="36"/>
        <v/>
      </c>
      <c r="J316" s="5" t="str">
        <f t="shared" ca="1" si="37"/>
        <v/>
      </c>
      <c r="K316" s="167" t="str">
        <f t="shared" ca="1" si="38"/>
        <v/>
      </c>
    </row>
    <row r="317" spans="7:11" x14ac:dyDescent="0.2">
      <c r="G317" s="125" t="str">
        <f ca="1">IFERROR(G316+MATCH(1,OFFSET('PSM Costs'!$CB$1,G316,0,500,1),0),"")</f>
        <v/>
      </c>
      <c r="I317" s="167" t="str">
        <f t="shared" ca="1" si="36"/>
        <v/>
      </c>
      <c r="J317" s="5" t="str">
        <f t="shared" ca="1" si="37"/>
        <v/>
      </c>
      <c r="K317" s="167" t="str">
        <f t="shared" ca="1" si="38"/>
        <v/>
      </c>
    </row>
    <row r="318" spans="7:11" x14ac:dyDescent="0.2">
      <c r="G318" s="125" t="str">
        <f ca="1">IFERROR(G317+MATCH(1,OFFSET('PSM Costs'!$CB$1,G317,0,500,1),0),"")</f>
        <v/>
      </c>
      <c r="I318" s="167" t="str">
        <f t="shared" ca="1" si="36"/>
        <v/>
      </c>
      <c r="J318" s="5" t="str">
        <f t="shared" ca="1" si="37"/>
        <v/>
      </c>
      <c r="K318" s="167" t="str">
        <f t="shared" ca="1" si="38"/>
        <v/>
      </c>
    </row>
    <row r="319" spans="7:11" x14ac:dyDescent="0.2">
      <c r="G319" s="125" t="str">
        <f ca="1">IFERROR(G318+MATCH(1,OFFSET('PSM Costs'!$CB$1,G318,0,500,1),0),"")</f>
        <v/>
      </c>
      <c r="I319" s="167" t="str">
        <f t="shared" ca="1" si="36"/>
        <v/>
      </c>
      <c r="J319" s="5" t="str">
        <f t="shared" ca="1" si="37"/>
        <v/>
      </c>
      <c r="K319" s="167" t="str">
        <f t="shared" ca="1" si="38"/>
        <v/>
      </c>
    </row>
    <row r="320" spans="7:11" x14ac:dyDescent="0.2">
      <c r="G320" s="125" t="str">
        <f ca="1">IFERROR(G319+MATCH(1,OFFSET('PSM Costs'!$CB$1,G319,0,500,1),0),"")</f>
        <v/>
      </c>
      <c r="I320" s="167" t="str">
        <f t="shared" ca="1" si="36"/>
        <v/>
      </c>
      <c r="J320" s="5" t="str">
        <f t="shared" ca="1" si="37"/>
        <v/>
      </c>
      <c r="K320" s="167" t="str">
        <f t="shared" ca="1" si="38"/>
        <v/>
      </c>
    </row>
    <row r="321" spans="7:11" x14ac:dyDescent="0.2">
      <c r="G321" s="125" t="str">
        <f ca="1">IFERROR(G320+MATCH(1,OFFSET('PSM Costs'!$CB$1,G320,0,500,1),0),"")</f>
        <v/>
      </c>
      <c r="I321" s="167" t="str">
        <f t="shared" ca="1" si="36"/>
        <v/>
      </c>
      <c r="J321" s="5" t="str">
        <f t="shared" ca="1" si="37"/>
        <v/>
      </c>
      <c r="K321" s="167" t="str">
        <f t="shared" ca="1" si="38"/>
        <v/>
      </c>
    </row>
    <row r="322" spans="7:11" x14ac:dyDescent="0.2">
      <c r="G322" s="125" t="str">
        <f ca="1">IFERROR(G321+MATCH(1,OFFSET('PSM Costs'!$CB$1,G321,0,500,1),0),"")</f>
        <v/>
      </c>
      <c r="I322" s="167" t="str">
        <f t="shared" ca="1" si="36"/>
        <v/>
      </c>
      <c r="J322" s="5" t="str">
        <f t="shared" ca="1" si="37"/>
        <v/>
      </c>
      <c r="K322" s="167" t="str">
        <f t="shared" ca="1" si="38"/>
        <v/>
      </c>
    </row>
    <row r="323" spans="7:11" x14ac:dyDescent="0.2">
      <c r="G323" s="125" t="str">
        <f ca="1">IFERROR(G322+MATCH(1,OFFSET('PSM Costs'!$CB$1,G322,0,500,1),0),"")</f>
        <v/>
      </c>
      <c r="I323" s="167" t="str">
        <f t="shared" ca="1" si="36"/>
        <v/>
      </c>
      <c r="J323" s="5" t="str">
        <f t="shared" ca="1" si="37"/>
        <v/>
      </c>
      <c r="K323" s="167" t="str">
        <f t="shared" ca="1" si="38"/>
        <v/>
      </c>
    </row>
    <row r="324" spans="7:11" x14ac:dyDescent="0.2">
      <c r="G324" s="125" t="str">
        <f ca="1">IFERROR(G323+MATCH(1,OFFSET('PSM Costs'!$CB$1,G323,0,500,1),0),"")</f>
        <v/>
      </c>
      <c r="I324" s="167" t="str">
        <f t="shared" ref="I324:I387" ca="1" si="40">IF(K324&lt;&gt;"",RANK(K324,K:K,1),"")</f>
        <v/>
      </c>
      <c r="J324" s="5" t="str">
        <f t="shared" ca="1" si="37"/>
        <v/>
      </c>
      <c r="K324" s="167" t="str">
        <f t="shared" ca="1" si="38"/>
        <v/>
      </c>
    </row>
    <row r="325" spans="7:11" x14ac:dyDescent="0.2">
      <c r="G325" s="125" t="str">
        <f ca="1">IFERROR(G324+MATCH(1,OFFSET('PSM Costs'!$CB$1,G324,0,500,1),0),"")</f>
        <v/>
      </c>
      <c r="I325" s="167" t="str">
        <f t="shared" ca="1" si="40"/>
        <v/>
      </c>
      <c r="J325" s="5" t="str">
        <f t="shared" ref="J325:J388" ca="1" si="41">IF(ROW()&lt;4+B$2,B325,IF(ROW()&lt;4+B$2+D$2,INDIRECT(ADDRESS(ROW()-B$2,4)),IF(ROW()&lt;4+B$2+D$2+F$2,INDIRECT(ADDRESS(ROW()-B$2-D$2,6)),IF(ROW()&lt;4+B$2+D$2+F$2+H$2,INDIRECT(ADDRESS(ROW()-B$2-D$2-F$2,8)),""))))</f>
        <v/>
      </c>
      <c r="K325" s="167" t="str">
        <f t="shared" ref="K325:K388" ca="1" si="42">IF(J325&lt;&gt;"",IFERROR(LEFT(J325,FIND("-",J325)-1)*1000000,LEFT(SUBSTITUTE(J325,".",","),FIND("-",J325)-1)*10000000)+MID(J325,FIND("-",J325)+1,FIND("--",J325)-FIND("-",J325)-1)*1000+IFERROR(MID(J325,FIND("--",J325)+2,FIND("---",J325)-FIND("--",J325)-2)*100,MID(SUBSTITUTE(J325,".",","),FIND("--",J325)+2,FIND("---",J325)-FIND("--",J325)-2)*100)+RIGHT(J325,1),"")</f>
        <v/>
      </c>
    </row>
    <row r="326" spans="7:11" x14ac:dyDescent="0.2">
      <c r="G326" s="125" t="str">
        <f ca="1">IFERROR(G325+MATCH(1,OFFSET('PSM Costs'!$CB$1,G325,0,500,1),0),"")</f>
        <v/>
      </c>
      <c r="I326" s="167" t="str">
        <f t="shared" ca="1" si="40"/>
        <v/>
      </c>
      <c r="J326" s="5" t="str">
        <f t="shared" ca="1" si="41"/>
        <v/>
      </c>
      <c r="K326" s="167" t="str">
        <f t="shared" ca="1" si="42"/>
        <v/>
      </c>
    </row>
    <row r="327" spans="7:11" x14ac:dyDescent="0.2">
      <c r="G327" s="125" t="str">
        <f ca="1">IFERROR(G326+MATCH(1,OFFSET('PSM Costs'!$CB$1,G326,0,500,1),0),"")</f>
        <v/>
      </c>
      <c r="I327" s="167" t="str">
        <f t="shared" ca="1" si="40"/>
        <v/>
      </c>
      <c r="J327" s="5" t="str">
        <f t="shared" ca="1" si="41"/>
        <v/>
      </c>
      <c r="K327" s="167" t="str">
        <f t="shared" ca="1" si="42"/>
        <v/>
      </c>
    </row>
    <row r="328" spans="7:11" x14ac:dyDescent="0.2">
      <c r="G328" s="125" t="str">
        <f ca="1">IFERROR(G327+MATCH(1,OFFSET('PSM Costs'!$CB$1,G327,0,500,1),0),"")</f>
        <v/>
      </c>
      <c r="I328" s="167" t="str">
        <f t="shared" ca="1" si="40"/>
        <v/>
      </c>
      <c r="J328" s="5" t="str">
        <f t="shared" ca="1" si="41"/>
        <v/>
      </c>
      <c r="K328" s="167" t="str">
        <f t="shared" ca="1" si="42"/>
        <v/>
      </c>
    </row>
    <row r="329" spans="7:11" x14ac:dyDescent="0.2">
      <c r="G329" s="125" t="str">
        <f ca="1">IFERROR(G328+MATCH(1,OFFSET('PSM Costs'!$CB$1,G328,0,500,1),0),"")</f>
        <v/>
      </c>
      <c r="I329" s="167" t="str">
        <f t="shared" ca="1" si="40"/>
        <v/>
      </c>
      <c r="J329" s="5" t="str">
        <f t="shared" ca="1" si="41"/>
        <v/>
      </c>
      <c r="K329" s="167" t="str">
        <f t="shared" ca="1" si="42"/>
        <v/>
      </c>
    </row>
    <row r="330" spans="7:11" x14ac:dyDescent="0.2">
      <c r="G330" s="125" t="str">
        <f ca="1">IFERROR(G329+MATCH(1,OFFSET('PSM Costs'!$CB$1,G329,0,500,1),0),"")</f>
        <v/>
      </c>
      <c r="I330" s="167" t="str">
        <f t="shared" ca="1" si="40"/>
        <v/>
      </c>
      <c r="J330" s="5" t="str">
        <f t="shared" ca="1" si="41"/>
        <v/>
      </c>
      <c r="K330" s="167" t="str">
        <f t="shared" ca="1" si="42"/>
        <v/>
      </c>
    </row>
    <row r="331" spans="7:11" x14ac:dyDescent="0.2">
      <c r="I331" s="167" t="str">
        <f t="shared" ca="1" si="40"/>
        <v/>
      </c>
      <c r="J331" s="5" t="str">
        <f t="shared" ca="1" si="41"/>
        <v/>
      </c>
      <c r="K331" s="167" t="str">
        <f t="shared" ca="1" si="42"/>
        <v/>
      </c>
    </row>
    <row r="332" spans="7:11" x14ac:dyDescent="0.2">
      <c r="I332" s="167" t="str">
        <f t="shared" ca="1" si="40"/>
        <v/>
      </c>
      <c r="J332" s="5" t="str">
        <f t="shared" ca="1" si="41"/>
        <v/>
      </c>
      <c r="K332" s="167" t="str">
        <f t="shared" ca="1" si="42"/>
        <v/>
      </c>
    </row>
    <row r="333" spans="7:11" x14ac:dyDescent="0.2">
      <c r="I333" s="167" t="str">
        <f t="shared" ca="1" si="40"/>
        <v/>
      </c>
      <c r="J333" s="5" t="str">
        <f t="shared" ca="1" si="41"/>
        <v/>
      </c>
      <c r="K333" s="167" t="str">
        <f t="shared" ca="1" si="42"/>
        <v/>
      </c>
    </row>
    <row r="334" spans="7:11" x14ac:dyDescent="0.2">
      <c r="I334" s="167" t="str">
        <f t="shared" ca="1" si="40"/>
        <v/>
      </c>
      <c r="J334" s="5" t="str">
        <f t="shared" ca="1" si="41"/>
        <v/>
      </c>
      <c r="K334" s="167" t="str">
        <f t="shared" ca="1" si="42"/>
        <v/>
      </c>
    </row>
    <row r="335" spans="7:11" x14ac:dyDescent="0.2">
      <c r="I335" s="167" t="str">
        <f t="shared" ca="1" si="40"/>
        <v/>
      </c>
      <c r="J335" s="5" t="str">
        <f t="shared" ca="1" si="41"/>
        <v/>
      </c>
      <c r="K335" s="167" t="str">
        <f t="shared" ca="1" si="42"/>
        <v/>
      </c>
    </row>
    <row r="336" spans="7:11" x14ac:dyDescent="0.2">
      <c r="I336" s="167" t="str">
        <f t="shared" ca="1" si="40"/>
        <v/>
      </c>
      <c r="J336" s="5" t="str">
        <f t="shared" ca="1" si="41"/>
        <v/>
      </c>
      <c r="K336" s="167" t="str">
        <f t="shared" ca="1" si="42"/>
        <v/>
      </c>
    </row>
    <row r="337" spans="9:11" x14ac:dyDescent="0.2">
      <c r="I337" s="167" t="str">
        <f t="shared" ca="1" si="40"/>
        <v/>
      </c>
      <c r="J337" s="5" t="str">
        <f t="shared" ca="1" si="41"/>
        <v/>
      </c>
      <c r="K337" s="167" t="str">
        <f t="shared" ca="1" si="42"/>
        <v/>
      </c>
    </row>
    <row r="338" spans="9:11" x14ac:dyDescent="0.2">
      <c r="I338" s="167" t="str">
        <f t="shared" ca="1" si="40"/>
        <v/>
      </c>
      <c r="J338" s="5" t="str">
        <f t="shared" ca="1" si="41"/>
        <v/>
      </c>
      <c r="K338" s="167" t="str">
        <f t="shared" ca="1" si="42"/>
        <v/>
      </c>
    </row>
    <row r="339" spans="9:11" x14ac:dyDescent="0.2">
      <c r="I339" s="167" t="str">
        <f t="shared" ca="1" si="40"/>
        <v/>
      </c>
      <c r="J339" s="5" t="str">
        <f t="shared" ca="1" si="41"/>
        <v/>
      </c>
      <c r="K339" s="167" t="str">
        <f t="shared" ca="1" si="42"/>
        <v/>
      </c>
    </row>
    <row r="340" spans="9:11" x14ac:dyDescent="0.2">
      <c r="I340" s="167" t="str">
        <f t="shared" ca="1" si="40"/>
        <v/>
      </c>
      <c r="J340" s="5" t="str">
        <f t="shared" ca="1" si="41"/>
        <v/>
      </c>
      <c r="K340" s="167" t="str">
        <f t="shared" ca="1" si="42"/>
        <v/>
      </c>
    </row>
    <row r="341" spans="9:11" x14ac:dyDescent="0.2">
      <c r="I341" s="167" t="str">
        <f t="shared" ca="1" si="40"/>
        <v/>
      </c>
      <c r="J341" s="5" t="str">
        <f t="shared" ca="1" si="41"/>
        <v/>
      </c>
      <c r="K341" s="167" t="str">
        <f t="shared" ca="1" si="42"/>
        <v/>
      </c>
    </row>
    <row r="342" spans="9:11" x14ac:dyDescent="0.2">
      <c r="I342" s="167" t="str">
        <f t="shared" ca="1" si="40"/>
        <v/>
      </c>
      <c r="J342" s="5" t="str">
        <f t="shared" ca="1" si="41"/>
        <v/>
      </c>
      <c r="K342" s="167" t="str">
        <f t="shared" ca="1" si="42"/>
        <v/>
      </c>
    </row>
    <row r="343" spans="9:11" x14ac:dyDescent="0.2">
      <c r="I343" s="167" t="str">
        <f t="shared" ca="1" si="40"/>
        <v/>
      </c>
      <c r="J343" s="5" t="str">
        <f t="shared" ca="1" si="41"/>
        <v/>
      </c>
      <c r="K343" s="167" t="str">
        <f t="shared" ca="1" si="42"/>
        <v/>
      </c>
    </row>
    <row r="344" spans="9:11" x14ac:dyDescent="0.2">
      <c r="I344" s="167" t="str">
        <f t="shared" ca="1" si="40"/>
        <v/>
      </c>
      <c r="J344" s="5" t="str">
        <f t="shared" ca="1" si="41"/>
        <v/>
      </c>
      <c r="K344" s="167" t="str">
        <f t="shared" ca="1" si="42"/>
        <v/>
      </c>
    </row>
    <row r="345" spans="9:11" x14ac:dyDescent="0.2">
      <c r="I345" s="167" t="str">
        <f t="shared" ca="1" si="40"/>
        <v/>
      </c>
      <c r="J345" s="5" t="str">
        <f t="shared" ca="1" si="41"/>
        <v/>
      </c>
      <c r="K345" s="167" t="str">
        <f t="shared" ca="1" si="42"/>
        <v/>
      </c>
    </row>
    <row r="346" spans="9:11" x14ac:dyDescent="0.2">
      <c r="I346" s="167" t="str">
        <f t="shared" ca="1" si="40"/>
        <v/>
      </c>
      <c r="J346" s="5" t="str">
        <f t="shared" ca="1" si="41"/>
        <v/>
      </c>
      <c r="K346" s="167" t="str">
        <f t="shared" ca="1" si="42"/>
        <v/>
      </c>
    </row>
    <row r="347" spans="9:11" x14ac:dyDescent="0.2">
      <c r="I347" s="167" t="str">
        <f t="shared" ca="1" si="40"/>
        <v/>
      </c>
      <c r="J347" s="5" t="str">
        <f t="shared" ca="1" si="41"/>
        <v/>
      </c>
      <c r="K347" s="167" t="str">
        <f t="shared" ca="1" si="42"/>
        <v/>
      </c>
    </row>
    <row r="348" spans="9:11" x14ac:dyDescent="0.2">
      <c r="I348" s="167" t="str">
        <f t="shared" ca="1" si="40"/>
        <v/>
      </c>
      <c r="J348" s="5" t="str">
        <f t="shared" ca="1" si="41"/>
        <v/>
      </c>
      <c r="K348" s="167" t="str">
        <f t="shared" ca="1" si="42"/>
        <v/>
      </c>
    </row>
    <row r="349" spans="9:11" x14ac:dyDescent="0.2">
      <c r="I349" s="167" t="str">
        <f t="shared" ca="1" si="40"/>
        <v/>
      </c>
      <c r="J349" s="5" t="str">
        <f t="shared" ca="1" si="41"/>
        <v/>
      </c>
      <c r="K349" s="167" t="str">
        <f t="shared" ca="1" si="42"/>
        <v/>
      </c>
    </row>
    <row r="350" spans="9:11" x14ac:dyDescent="0.2">
      <c r="I350" s="167" t="str">
        <f t="shared" ca="1" si="40"/>
        <v/>
      </c>
      <c r="J350" s="5" t="str">
        <f t="shared" ca="1" si="41"/>
        <v/>
      </c>
      <c r="K350" s="167" t="str">
        <f t="shared" ca="1" si="42"/>
        <v/>
      </c>
    </row>
    <row r="351" spans="9:11" x14ac:dyDescent="0.2">
      <c r="I351" s="167" t="str">
        <f t="shared" ca="1" si="40"/>
        <v/>
      </c>
      <c r="J351" s="5" t="str">
        <f t="shared" ca="1" si="41"/>
        <v/>
      </c>
      <c r="K351" s="167" t="str">
        <f t="shared" ca="1" si="42"/>
        <v/>
      </c>
    </row>
    <row r="352" spans="9:11" x14ac:dyDescent="0.2">
      <c r="I352" s="167" t="str">
        <f t="shared" ca="1" si="40"/>
        <v/>
      </c>
      <c r="J352" s="5" t="str">
        <f t="shared" ca="1" si="41"/>
        <v/>
      </c>
      <c r="K352" s="167" t="str">
        <f t="shared" ca="1" si="42"/>
        <v/>
      </c>
    </row>
    <row r="353" spans="9:11" x14ac:dyDescent="0.2">
      <c r="I353" s="167" t="str">
        <f t="shared" ca="1" si="40"/>
        <v/>
      </c>
      <c r="J353" s="5" t="str">
        <f t="shared" ca="1" si="41"/>
        <v/>
      </c>
      <c r="K353" s="167" t="str">
        <f t="shared" ca="1" si="42"/>
        <v/>
      </c>
    </row>
    <row r="354" spans="9:11" x14ac:dyDescent="0.2">
      <c r="I354" s="167" t="str">
        <f t="shared" ca="1" si="40"/>
        <v/>
      </c>
      <c r="J354" s="5" t="str">
        <f t="shared" ca="1" si="41"/>
        <v/>
      </c>
      <c r="K354" s="167" t="str">
        <f t="shared" ca="1" si="42"/>
        <v/>
      </c>
    </row>
    <row r="355" spans="9:11" x14ac:dyDescent="0.2">
      <c r="I355" s="167" t="str">
        <f t="shared" ca="1" si="40"/>
        <v/>
      </c>
      <c r="J355" s="5" t="str">
        <f t="shared" ca="1" si="41"/>
        <v/>
      </c>
      <c r="K355" s="167" t="str">
        <f t="shared" ca="1" si="42"/>
        <v/>
      </c>
    </row>
    <row r="356" spans="9:11" x14ac:dyDescent="0.2">
      <c r="I356" s="167" t="str">
        <f t="shared" ca="1" si="40"/>
        <v/>
      </c>
      <c r="J356" s="5" t="str">
        <f t="shared" ca="1" si="41"/>
        <v/>
      </c>
      <c r="K356" s="167" t="str">
        <f t="shared" ca="1" si="42"/>
        <v/>
      </c>
    </row>
    <row r="357" spans="9:11" x14ac:dyDescent="0.2">
      <c r="I357" s="167" t="str">
        <f t="shared" ca="1" si="40"/>
        <v/>
      </c>
      <c r="J357" s="5" t="str">
        <f t="shared" ca="1" si="41"/>
        <v/>
      </c>
      <c r="K357" s="167" t="str">
        <f t="shared" ca="1" si="42"/>
        <v/>
      </c>
    </row>
    <row r="358" spans="9:11" x14ac:dyDescent="0.2">
      <c r="I358" s="167" t="str">
        <f t="shared" ca="1" si="40"/>
        <v/>
      </c>
      <c r="J358" s="5" t="str">
        <f t="shared" ca="1" si="41"/>
        <v/>
      </c>
      <c r="K358" s="167" t="str">
        <f t="shared" ca="1" si="42"/>
        <v/>
      </c>
    </row>
    <row r="359" spans="9:11" x14ac:dyDescent="0.2">
      <c r="I359" s="167" t="str">
        <f t="shared" ca="1" si="40"/>
        <v/>
      </c>
      <c r="J359" s="5" t="str">
        <f t="shared" ca="1" si="41"/>
        <v/>
      </c>
      <c r="K359" s="167" t="str">
        <f t="shared" ca="1" si="42"/>
        <v/>
      </c>
    </row>
    <row r="360" spans="9:11" x14ac:dyDescent="0.2">
      <c r="I360" s="167" t="str">
        <f t="shared" ca="1" si="40"/>
        <v/>
      </c>
      <c r="J360" s="5" t="str">
        <f t="shared" ca="1" si="41"/>
        <v/>
      </c>
      <c r="K360" s="167" t="str">
        <f t="shared" ca="1" si="42"/>
        <v/>
      </c>
    </row>
    <row r="361" spans="9:11" x14ac:dyDescent="0.2">
      <c r="I361" s="167" t="str">
        <f t="shared" ca="1" si="40"/>
        <v/>
      </c>
      <c r="J361" s="5" t="str">
        <f t="shared" ca="1" si="41"/>
        <v/>
      </c>
      <c r="K361" s="167" t="str">
        <f t="shared" ca="1" si="42"/>
        <v/>
      </c>
    </row>
    <row r="362" spans="9:11" x14ac:dyDescent="0.2">
      <c r="I362" s="167" t="str">
        <f t="shared" ca="1" si="40"/>
        <v/>
      </c>
      <c r="J362" s="5" t="str">
        <f t="shared" ca="1" si="41"/>
        <v/>
      </c>
      <c r="K362" s="167" t="str">
        <f t="shared" ca="1" si="42"/>
        <v/>
      </c>
    </row>
    <row r="363" spans="9:11" x14ac:dyDescent="0.2">
      <c r="I363" s="167" t="str">
        <f t="shared" ca="1" si="40"/>
        <v/>
      </c>
      <c r="J363" s="5" t="str">
        <f t="shared" ca="1" si="41"/>
        <v/>
      </c>
      <c r="K363" s="167" t="str">
        <f t="shared" ca="1" si="42"/>
        <v/>
      </c>
    </row>
    <row r="364" spans="9:11" x14ac:dyDescent="0.2">
      <c r="I364" s="167" t="str">
        <f t="shared" ca="1" si="40"/>
        <v/>
      </c>
      <c r="J364" s="5" t="str">
        <f t="shared" ca="1" si="41"/>
        <v/>
      </c>
      <c r="K364" s="167" t="str">
        <f t="shared" ca="1" si="42"/>
        <v/>
      </c>
    </row>
    <row r="365" spans="9:11" x14ac:dyDescent="0.2">
      <c r="I365" s="167" t="str">
        <f t="shared" ca="1" si="40"/>
        <v/>
      </c>
      <c r="J365" s="5" t="str">
        <f t="shared" ca="1" si="41"/>
        <v/>
      </c>
      <c r="K365" s="167" t="str">
        <f t="shared" ca="1" si="42"/>
        <v/>
      </c>
    </row>
    <row r="366" spans="9:11" x14ac:dyDescent="0.2">
      <c r="I366" s="167" t="str">
        <f t="shared" ca="1" si="40"/>
        <v/>
      </c>
      <c r="J366" s="5" t="str">
        <f t="shared" ca="1" si="41"/>
        <v/>
      </c>
      <c r="K366" s="167" t="str">
        <f t="shared" ca="1" si="42"/>
        <v/>
      </c>
    </row>
    <row r="367" spans="9:11" x14ac:dyDescent="0.2">
      <c r="I367" s="167" t="str">
        <f t="shared" ca="1" si="40"/>
        <v/>
      </c>
      <c r="J367" s="5" t="str">
        <f t="shared" ca="1" si="41"/>
        <v/>
      </c>
      <c r="K367" s="167" t="str">
        <f t="shared" ca="1" si="42"/>
        <v/>
      </c>
    </row>
    <row r="368" spans="9:11" x14ac:dyDescent="0.2">
      <c r="I368" s="167" t="str">
        <f t="shared" ca="1" si="40"/>
        <v/>
      </c>
      <c r="J368" s="5" t="str">
        <f t="shared" ca="1" si="41"/>
        <v/>
      </c>
      <c r="K368" s="167" t="str">
        <f t="shared" ca="1" si="42"/>
        <v/>
      </c>
    </row>
    <row r="369" spans="9:11" x14ac:dyDescent="0.2">
      <c r="I369" s="167" t="str">
        <f t="shared" ca="1" si="40"/>
        <v/>
      </c>
      <c r="J369" s="5" t="str">
        <f t="shared" ca="1" si="41"/>
        <v/>
      </c>
      <c r="K369" s="167" t="str">
        <f t="shared" ca="1" si="42"/>
        <v/>
      </c>
    </row>
    <row r="370" spans="9:11" x14ac:dyDescent="0.2">
      <c r="I370" s="167" t="str">
        <f t="shared" ca="1" si="40"/>
        <v/>
      </c>
      <c r="J370" s="5" t="str">
        <f t="shared" ca="1" si="41"/>
        <v/>
      </c>
      <c r="K370" s="167" t="str">
        <f t="shared" ca="1" si="42"/>
        <v/>
      </c>
    </row>
    <row r="371" spans="9:11" x14ac:dyDescent="0.2">
      <c r="I371" s="167" t="str">
        <f t="shared" ca="1" si="40"/>
        <v/>
      </c>
      <c r="J371" s="5" t="str">
        <f t="shared" ca="1" si="41"/>
        <v/>
      </c>
      <c r="K371" s="167" t="str">
        <f t="shared" ca="1" si="42"/>
        <v/>
      </c>
    </row>
    <row r="372" spans="9:11" x14ac:dyDescent="0.2">
      <c r="I372" s="167" t="str">
        <f t="shared" ca="1" si="40"/>
        <v/>
      </c>
      <c r="J372" s="5" t="str">
        <f t="shared" ca="1" si="41"/>
        <v/>
      </c>
      <c r="K372" s="167" t="str">
        <f t="shared" ca="1" si="42"/>
        <v/>
      </c>
    </row>
    <row r="373" spans="9:11" x14ac:dyDescent="0.2">
      <c r="I373" s="167" t="str">
        <f t="shared" ca="1" si="40"/>
        <v/>
      </c>
      <c r="J373" s="5" t="str">
        <f t="shared" ca="1" si="41"/>
        <v/>
      </c>
      <c r="K373" s="167" t="str">
        <f t="shared" ca="1" si="42"/>
        <v/>
      </c>
    </row>
    <row r="374" spans="9:11" x14ac:dyDescent="0.2">
      <c r="I374" s="167" t="str">
        <f t="shared" ca="1" si="40"/>
        <v/>
      </c>
      <c r="J374" s="5" t="str">
        <f t="shared" ca="1" si="41"/>
        <v/>
      </c>
      <c r="K374" s="167" t="str">
        <f t="shared" ca="1" si="42"/>
        <v/>
      </c>
    </row>
    <row r="375" spans="9:11" x14ac:dyDescent="0.2">
      <c r="I375" s="167" t="str">
        <f t="shared" ca="1" si="40"/>
        <v/>
      </c>
      <c r="J375" s="5" t="str">
        <f t="shared" ca="1" si="41"/>
        <v/>
      </c>
      <c r="K375" s="167" t="str">
        <f t="shared" ca="1" si="42"/>
        <v/>
      </c>
    </row>
    <row r="376" spans="9:11" x14ac:dyDescent="0.2">
      <c r="I376" s="167" t="str">
        <f t="shared" ca="1" si="40"/>
        <v/>
      </c>
      <c r="J376" s="5" t="str">
        <f t="shared" ca="1" si="41"/>
        <v/>
      </c>
      <c r="K376" s="167" t="str">
        <f t="shared" ca="1" si="42"/>
        <v/>
      </c>
    </row>
    <row r="377" spans="9:11" x14ac:dyDescent="0.2">
      <c r="I377" s="167" t="str">
        <f t="shared" ca="1" si="40"/>
        <v/>
      </c>
      <c r="J377" s="5" t="str">
        <f t="shared" ca="1" si="41"/>
        <v/>
      </c>
      <c r="K377" s="167" t="str">
        <f t="shared" ca="1" si="42"/>
        <v/>
      </c>
    </row>
    <row r="378" spans="9:11" x14ac:dyDescent="0.2">
      <c r="I378" s="167" t="str">
        <f t="shared" ca="1" si="40"/>
        <v/>
      </c>
      <c r="J378" s="5" t="str">
        <f t="shared" ca="1" si="41"/>
        <v/>
      </c>
      <c r="K378" s="167" t="str">
        <f t="shared" ca="1" si="42"/>
        <v/>
      </c>
    </row>
    <row r="379" spans="9:11" x14ac:dyDescent="0.2">
      <c r="I379" s="167" t="str">
        <f t="shared" ca="1" si="40"/>
        <v/>
      </c>
      <c r="J379" s="5" t="str">
        <f t="shared" ca="1" si="41"/>
        <v/>
      </c>
      <c r="K379" s="167" t="str">
        <f t="shared" ca="1" si="42"/>
        <v/>
      </c>
    </row>
    <row r="380" spans="9:11" x14ac:dyDescent="0.2">
      <c r="I380" s="167" t="str">
        <f t="shared" ca="1" si="40"/>
        <v/>
      </c>
      <c r="J380" s="5" t="str">
        <f t="shared" ca="1" si="41"/>
        <v/>
      </c>
      <c r="K380" s="167" t="str">
        <f t="shared" ca="1" si="42"/>
        <v/>
      </c>
    </row>
    <row r="381" spans="9:11" x14ac:dyDescent="0.2">
      <c r="I381" s="167" t="str">
        <f t="shared" ca="1" si="40"/>
        <v/>
      </c>
      <c r="J381" s="5" t="str">
        <f t="shared" ca="1" si="41"/>
        <v/>
      </c>
      <c r="K381" s="167" t="str">
        <f t="shared" ca="1" si="42"/>
        <v/>
      </c>
    </row>
    <row r="382" spans="9:11" x14ac:dyDescent="0.2">
      <c r="I382" s="167" t="str">
        <f t="shared" ca="1" si="40"/>
        <v/>
      </c>
      <c r="J382" s="5" t="str">
        <f t="shared" ca="1" si="41"/>
        <v/>
      </c>
      <c r="K382" s="167" t="str">
        <f t="shared" ca="1" si="42"/>
        <v/>
      </c>
    </row>
    <row r="383" spans="9:11" x14ac:dyDescent="0.2">
      <c r="I383" s="167" t="str">
        <f t="shared" ca="1" si="40"/>
        <v/>
      </c>
      <c r="J383" s="5" t="str">
        <f t="shared" ca="1" si="41"/>
        <v/>
      </c>
      <c r="K383" s="167" t="str">
        <f t="shared" ca="1" si="42"/>
        <v/>
      </c>
    </row>
    <row r="384" spans="9:11" x14ac:dyDescent="0.2">
      <c r="I384" s="167" t="str">
        <f t="shared" ca="1" si="40"/>
        <v/>
      </c>
      <c r="J384" s="5" t="str">
        <f t="shared" ca="1" si="41"/>
        <v/>
      </c>
      <c r="K384" s="167" t="str">
        <f t="shared" ca="1" si="42"/>
        <v/>
      </c>
    </row>
    <row r="385" spans="9:11" x14ac:dyDescent="0.2">
      <c r="I385" s="167" t="str">
        <f t="shared" ca="1" si="40"/>
        <v/>
      </c>
      <c r="J385" s="5" t="str">
        <f t="shared" ca="1" si="41"/>
        <v/>
      </c>
      <c r="K385" s="167" t="str">
        <f t="shared" ca="1" si="42"/>
        <v/>
      </c>
    </row>
    <row r="386" spans="9:11" x14ac:dyDescent="0.2">
      <c r="I386" s="167" t="str">
        <f t="shared" ca="1" si="40"/>
        <v/>
      </c>
      <c r="J386" s="5" t="str">
        <f t="shared" ca="1" si="41"/>
        <v/>
      </c>
      <c r="K386" s="167" t="str">
        <f t="shared" ca="1" si="42"/>
        <v/>
      </c>
    </row>
    <row r="387" spans="9:11" x14ac:dyDescent="0.2">
      <c r="I387" s="167" t="str">
        <f t="shared" ca="1" si="40"/>
        <v/>
      </c>
      <c r="J387" s="5" t="str">
        <f t="shared" ca="1" si="41"/>
        <v/>
      </c>
      <c r="K387" s="167" t="str">
        <f t="shared" ca="1" si="42"/>
        <v/>
      </c>
    </row>
    <row r="388" spans="9:11" x14ac:dyDescent="0.2">
      <c r="I388" s="167" t="str">
        <f t="shared" ref="I388:I451" ca="1" si="43">IF(K388&lt;&gt;"",RANK(K388,K:K,1),"")</f>
        <v/>
      </c>
      <c r="J388" s="5" t="str">
        <f t="shared" ca="1" si="41"/>
        <v/>
      </c>
      <c r="K388" s="167" t="str">
        <f t="shared" ca="1" si="42"/>
        <v/>
      </c>
    </row>
    <row r="389" spans="9:11" x14ac:dyDescent="0.2">
      <c r="I389" s="167" t="str">
        <f t="shared" ca="1" si="43"/>
        <v/>
      </c>
      <c r="J389" s="5" t="str">
        <f t="shared" ref="J389:J452" ca="1" si="44">IF(ROW()&lt;4+B$2,B389,IF(ROW()&lt;4+B$2+D$2,INDIRECT(ADDRESS(ROW()-B$2,4)),IF(ROW()&lt;4+B$2+D$2+F$2,INDIRECT(ADDRESS(ROW()-B$2-D$2,6)),IF(ROW()&lt;4+B$2+D$2+F$2+H$2,INDIRECT(ADDRESS(ROW()-B$2-D$2-F$2,8)),""))))</f>
        <v/>
      </c>
      <c r="K389" s="167" t="str">
        <f t="shared" ref="K389:K452" ca="1" si="45">IF(J389&lt;&gt;"",IFERROR(LEFT(J389,FIND("-",J389)-1)*1000000,LEFT(SUBSTITUTE(J389,".",","),FIND("-",J389)-1)*10000000)+MID(J389,FIND("-",J389)+1,FIND("--",J389)-FIND("-",J389)-1)*1000+IFERROR(MID(J389,FIND("--",J389)+2,FIND("---",J389)-FIND("--",J389)-2)*100,MID(SUBSTITUTE(J389,".",","),FIND("--",J389)+2,FIND("---",J389)-FIND("--",J389)-2)*100)+RIGHT(J389,1),"")</f>
        <v/>
      </c>
    </row>
    <row r="390" spans="9:11" x14ac:dyDescent="0.2">
      <c r="I390" s="167" t="str">
        <f t="shared" ca="1" si="43"/>
        <v/>
      </c>
      <c r="J390" s="5" t="str">
        <f t="shared" ca="1" si="44"/>
        <v/>
      </c>
      <c r="K390" s="167" t="str">
        <f t="shared" ca="1" si="45"/>
        <v/>
      </c>
    </row>
    <row r="391" spans="9:11" x14ac:dyDescent="0.2">
      <c r="I391" s="167" t="str">
        <f t="shared" ca="1" si="43"/>
        <v/>
      </c>
      <c r="J391" s="5" t="str">
        <f t="shared" ca="1" si="44"/>
        <v/>
      </c>
      <c r="K391" s="167" t="str">
        <f t="shared" ca="1" si="45"/>
        <v/>
      </c>
    </row>
    <row r="392" spans="9:11" x14ac:dyDescent="0.2">
      <c r="I392" s="167" t="str">
        <f t="shared" ca="1" si="43"/>
        <v/>
      </c>
      <c r="J392" s="5" t="str">
        <f t="shared" ca="1" si="44"/>
        <v/>
      </c>
      <c r="K392" s="167" t="str">
        <f t="shared" ca="1" si="45"/>
        <v/>
      </c>
    </row>
    <row r="393" spans="9:11" x14ac:dyDescent="0.2">
      <c r="I393" s="167" t="str">
        <f t="shared" ca="1" si="43"/>
        <v/>
      </c>
      <c r="J393" s="5" t="str">
        <f t="shared" ca="1" si="44"/>
        <v/>
      </c>
      <c r="K393" s="167" t="str">
        <f t="shared" ca="1" si="45"/>
        <v/>
      </c>
    </row>
    <row r="394" spans="9:11" x14ac:dyDescent="0.2">
      <c r="I394" s="167" t="str">
        <f t="shared" ca="1" si="43"/>
        <v/>
      </c>
      <c r="J394" s="5" t="str">
        <f t="shared" ca="1" si="44"/>
        <v/>
      </c>
      <c r="K394" s="167" t="str">
        <f t="shared" ca="1" si="45"/>
        <v/>
      </c>
    </row>
    <row r="395" spans="9:11" x14ac:dyDescent="0.2">
      <c r="I395" s="167" t="str">
        <f t="shared" ca="1" si="43"/>
        <v/>
      </c>
      <c r="J395" s="5" t="str">
        <f t="shared" ca="1" si="44"/>
        <v/>
      </c>
      <c r="K395" s="167" t="str">
        <f t="shared" ca="1" si="45"/>
        <v/>
      </c>
    </row>
    <row r="396" spans="9:11" x14ac:dyDescent="0.2">
      <c r="I396" s="167" t="str">
        <f t="shared" ca="1" si="43"/>
        <v/>
      </c>
      <c r="J396" s="5" t="str">
        <f t="shared" ca="1" si="44"/>
        <v/>
      </c>
      <c r="K396" s="167" t="str">
        <f t="shared" ca="1" si="45"/>
        <v/>
      </c>
    </row>
    <row r="397" spans="9:11" x14ac:dyDescent="0.2">
      <c r="I397" s="167" t="str">
        <f t="shared" ca="1" si="43"/>
        <v/>
      </c>
      <c r="J397" s="5" t="str">
        <f t="shared" ca="1" si="44"/>
        <v/>
      </c>
      <c r="K397" s="167" t="str">
        <f t="shared" ca="1" si="45"/>
        <v/>
      </c>
    </row>
    <row r="398" spans="9:11" x14ac:dyDescent="0.2">
      <c r="I398" s="167" t="str">
        <f t="shared" ca="1" si="43"/>
        <v/>
      </c>
      <c r="J398" s="5" t="str">
        <f t="shared" ca="1" si="44"/>
        <v/>
      </c>
      <c r="K398" s="167" t="str">
        <f t="shared" ca="1" si="45"/>
        <v/>
      </c>
    </row>
    <row r="399" spans="9:11" x14ac:dyDescent="0.2">
      <c r="I399" s="167" t="str">
        <f t="shared" ca="1" si="43"/>
        <v/>
      </c>
      <c r="J399" s="5" t="str">
        <f t="shared" ca="1" si="44"/>
        <v/>
      </c>
      <c r="K399" s="167" t="str">
        <f t="shared" ca="1" si="45"/>
        <v/>
      </c>
    </row>
    <row r="400" spans="9:11" x14ac:dyDescent="0.2">
      <c r="I400" s="167" t="str">
        <f t="shared" ca="1" si="43"/>
        <v/>
      </c>
      <c r="J400" s="5" t="str">
        <f t="shared" ca="1" si="44"/>
        <v/>
      </c>
      <c r="K400" s="167" t="str">
        <f t="shared" ca="1" si="45"/>
        <v/>
      </c>
    </row>
    <row r="401" spans="9:11" x14ac:dyDescent="0.2">
      <c r="I401" s="167" t="str">
        <f t="shared" ca="1" si="43"/>
        <v/>
      </c>
      <c r="J401" s="5" t="str">
        <f t="shared" ca="1" si="44"/>
        <v/>
      </c>
      <c r="K401" s="167" t="str">
        <f t="shared" ca="1" si="45"/>
        <v/>
      </c>
    </row>
    <row r="402" spans="9:11" x14ac:dyDescent="0.2">
      <c r="I402" s="167" t="str">
        <f t="shared" ca="1" si="43"/>
        <v/>
      </c>
      <c r="J402" s="5" t="str">
        <f t="shared" ca="1" si="44"/>
        <v/>
      </c>
      <c r="K402" s="167" t="str">
        <f t="shared" ca="1" si="45"/>
        <v/>
      </c>
    </row>
    <row r="403" spans="9:11" x14ac:dyDescent="0.2">
      <c r="I403" s="167" t="str">
        <f t="shared" ca="1" si="43"/>
        <v/>
      </c>
      <c r="J403" s="5" t="str">
        <f t="shared" ca="1" si="44"/>
        <v/>
      </c>
      <c r="K403" s="167" t="str">
        <f t="shared" ca="1" si="45"/>
        <v/>
      </c>
    </row>
    <row r="404" spans="9:11" x14ac:dyDescent="0.2">
      <c r="I404" s="167" t="str">
        <f t="shared" ca="1" si="43"/>
        <v/>
      </c>
      <c r="J404" s="5" t="str">
        <f t="shared" ca="1" si="44"/>
        <v/>
      </c>
      <c r="K404" s="167" t="str">
        <f t="shared" ca="1" si="45"/>
        <v/>
      </c>
    </row>
    <row r="405" spans="9:11" x14ac:dyDescent="0.2">
      <c r="I405" s="167" t="str">
        <f t="shared" ca="1" si="43"/>
        <v/>
      </c>
      <c r="J405" s="5" t="str">
        <f t="shared" ca="1" si="44"/>
        <v/>
      </c>
      <c r="K405" s="167" t="str">
        <f t="shared" ca="1" si="45"/>
        <v/>
      </c>
    </row>
    <row r="406" spans="9:11" x14ac:dyDescent="0.2">
      <c r="I406" s="167" t="str">
        <f t="shared" ca="1" si="43"/>
        <v/>
      </c>
      <c r="J406" s="5" t="str">
        <f t="shared" ca="1" si="44"/>
        <v/>
      </c>
      <c r="K406" s="167" t="str">
        <f t="shared" ca="1" si="45"/>
        <v/>
      </c>
    </row>
    <row r="407" spans="9:11" x14ac:dyDescent="0.2">
      <c r="I407" s="167" t="str">
        <f t="shared" ca="1" si="43"/>
        <v/>
      </c>
      <c r="J407" s="5" t="str">
        <f t="shared" ca="1" si="44"/>
        <v/>
      </c>
      <c r="K407" s="167" t="str">
        <f t="shared" ca="1" si="45"/>
        <v/>
      </c>
    </row>
    <row r="408" spans="9:11" x14ac:dyDescent="0.2">
      <c r="I408" s="167" t="str">
        <f t="shared" ca="1" si="43"/>
        <v/>
      </c>
      <c r="J408" s="5" t="str">
        <f t="shared" ca="1" si="44"/>
        <v/>
      </c>
      <c r="K408" s="167" t="str">
        <f t="shared" ca="1" si="45"/>
        <v/>
      </c>
    </row>
    <row r="409" spans="9:11" x14ac:dyDescent="0.2">
      <c r="I409" s="167" t="str">
        <f t="shared" ca="1" si="43"/>
        <v/>
      </c>
      <c r="J409" s="5" t="str">
        <f t="shared" ca="1" si="44"/>
        <v/>
      </c>
      <c r="K409" s="167" t="str">
        <f t="shared" ca="1" si="45"/>
        <v/>
      </c>
    </row>
    <row r="410" spans="9:11" x14ac:dyDescent="0.2">
      <c r="I410" s="167" t="str">
        <f t="shared" ca="1" si="43"/>
        <v/>
      </c>
      <c r="J410" s="5" t="str">
        <f t="shared" ca="1" si="44"/>
        <v/>
      </c>
      <c r="K410" s="167" t="str">
        <f t="shared" ca="1" si="45"/>
        <v/>
      </c>
    </row>
    <row r="411" spans="9:11" x14ac:dyDescent="0.2">
      <c r="I411" s="167" t="str">
        <f t="shared" ca="1" si="43"/>
        <v/>
      </c>
      <c r="J411" s="5" t="str">
        <f t="shared" ca="1" si="44"/>
        <v/>
      </c>
      <c r="K411" s="167" t="str">
        <f t="shared" ca="1" si="45"/>
        <v/>
      </c>
    </row>
    <row r="412" spans="9:11" x14ac:dyDescent="0.2">
      <c r="I412" s="167" t="str">
        <f t="shared" ca="1" si="43"/>
        <v/>
      </c>
      <c r="J412" s="5" t="str">
        <f t="shared" ca="1" si="44"/>
        <v/>
      </c>
      <c r="K412" s="167" t="str">
        <f t="shared" ca="1" si="45"/>
        <v/>
      </c>
    </row>
    <row r="413" spans="9:11" x14ac:dyDescent="0.2">
      <c r="I413" s="167" t="str">
        <f t="shared" ca="1" si="43"/>
        <v/>
      </c>
      <c r="J413" s="5" t="str">
        <f t="shared" ca="1" si="44"/>
        <v/>
      </c>
      <c r="K413" s="167" t="str">
        <f t="shared" ca="1" si="45"/>
        <v/>
      </c>
    </row>
    <row r="414" spans="9:11" x14ac:dyDescent="0.2">
      <c r="I414" s="167" t="str">
        <f t="shared" ca="1" si="43"/>
        <v/>
      </c>
      <c r="J414" s="5" t="str">
        <f t="shared" ca="1" si="44"/>
        <v/>
      </c>
      <c r="K414" s="167" t="str">
        <f t="shared" ca="1" si="45"/>
        <v/>
      </c>
    </row>
    <row r="415" spans="9:11" x14ac:dyDescent="0.2">
      <c r="I415" s="167" t="str">
        <f t="shared" ca="1" si="43"/>
        <v/>
      </c>
      <c r="J415" s="5" t="str">
        <f t="shared" ca="1" si="44"/>
        <v/>
      </c>
      <c r="K415" s="167" t="str">
        <f t="shared" ca="1" si="45"/>
        <v/>
      </c>
    </row>
    <row r="416" spans="9:11" x14ac:dyDescent="0.2">
      <c r="I416" s="167" t="str">
        <f t="shared" ca="1" si="43"/>
        <v/>
      </c>
      <c r="J416" s="5" t="str">
        <f t="shared" ca="1" si="44"/>
        <v/>
      </c>
      <c r="K416" s="167" t="str">
        <f t="shared" ca="1" si="45"/>
        <v/>
      </c>
    </row>
    <row r="417" spans="9:11" x14ac:dyDescent="0.2">
      <c r="I417" s="167" t="str">
        <f t="shared" ca="1" si="43"/>
        <v/>
      </c>
      <c r="J417" s="5" t="str">
        <f t="shared" ca="1" si="44"/>
        <v/>
      </c>
      <c r="K417" s="167" t="str">
        <f t="shared" ca="1" si="45"/>
        <v/>
      </c>
    </row>
    <row r="418" spans="9:11" x14ac:dyDescent="0.2">
      <c r="I418" s="167" t="str">
        <f t="shared" ca="1" si="43"/>
        <v/>
      </c>
      <c r="J418" s="5" t="str">
        <f t="shared" ca="1" si="44"/>
        <v/>
      </c>
      <c r="K418" s="167" t="str">
        <f t="shared" ca="1" si="45"/>
        <v/>
      </c>
    </row>
    <row r="419" spans="9:11" x14ac:dyDescent="0.2">
      <c r="I419" s="167" t="str">
        <f t="shared" ca="1" si="43"/>
        <v/>
      </c>
      <c r="J419" s="5" t="str">
        <f t="shared" ca="1" si="44"/>
        <v/>
      </c>
      <c r="K419" s="167" t="str">
        <f t="shared" ca="1" si="45"/>
        <v/>
      </c>
    </row>
    <row r="420" spans="9:11" x14ac:dyDescent="0.2">
      <c r="I420" s="167" t="str">
        <f t="shared" ca="1" si="43"/>
        <v/>
      </c>
      <c r="J420" s="5" t="str">
        <f t="shared" ca="1" si="44"/>
        <v/>
      </c>
      <c r="K420" s="167" t="str">
        <f t="shared" ca="1" si="45"/>
        <v/>
      </c>
    </row>
    <row r="421" spans="9:11" x14ac:dyDescent="0.2">
      <c r="I421" s="167" t="str">
        <f t="shared" ca="1" si="43"/>
        <v/>
      </c>
      <c r="J421" s="5" t="str">
        <f t="shared" ca="1" si="44"/>
        <v/>
      </c>
      <c r="K421" s="167" t="str">
        <f t="shared" ca="1" si="45"/>
        <v/>
      </c>
    </row>
    <row r="422" spans="9:11" x14ac:dyDescent="0.2">
      <c r="I422" s="167" t="str">
        <f t="shared" ca="1" si="43"/>
        <v/>
      </c>
      <c r="J422" s="5" t="str">
        <f t="shared" ca="1" si="44"/>
        <v/>
      </c>
      <c r="K422" s="167" t="str">
        <f t="shared" ca="1" si="45"/>
        <v/>
      </c>
    </row>
    <row r="423" spans="9:11" x14ac:dyDescent="0.2">
      <c r="I423" s="167" t="str">
        <f t="shared" ca="1" si="43"/>
        <v/>
      </c>
      <c r="J423" s="5" t="str">
        <f t="shared" ca="1" si="44"/>
        <v/>
      </c>
      <c r="K423" s="167" t="str">
        <f t="shared" ca="1" si="45"/>
        <v/>
      </c>
    </row>
    <row r="424" spans="9:11" x14ac:dyDescent="0.2">
      <c r="I424" s="167" t="str">
        <f t="shared" ca="1" si="43"/>
        <v/>
      </c>
      <c r="J424" s="5" t="str">
        <f t="shared" ca="1" si="44"/>
        <v/>
      </c>
      <c r="K424" s="167" t="str">
        <f t="shared" ca="1" si="45"/>
        <v/>
      </c>
    </row>
    <row r="425" spans="9:11" x14ac:dyDescent="0.2">
      <c r="I425" s="167" t="str">
        <f t="shared" ca="1" si="43"/>
        <v/>
      </c>
      <c r="J425" s="5" t="str">
        <f t="shared" ca="1" si="44"/>
        <v/>
      </c>
      <c r="K425" s="167" t="str">
        <f t="shared" ca="1" si="45"/>
        <v/>
      </c>
    </row>
    <row r="426" spans="9:11" x14ac:dyDescent="0.2">
      <c r="I426" s="167" t="str">
        <f t="shared" ca="1" si="43"/>
        <v/>
      </c>
      <c r="J426" s="5" t="str">
        <f t="shared" ca="1" si="44"/>
        <v/>
      </c>
      <c r="K426" s="167" t="str">
        <f t="shared" ca="1" si="45"/>
        <v/>
      </c>
    </row>
    <row r="427" spans="9:11" x14ac:dyDescent="0.2">
      <c r="I427" s="167" t="str">
        <f t="shared" ca="1" si="43"/>
        <v/>
      </c>
      <c r="J427" s="5" t="str">
        <f t="shared" ca="1" si="44"/>
        <v/>
      </c>
      <c r="K427" s="167" t="str">
        <f t="shared" ca="1" si="45"/>
        <v/>
      </c>
    </row>
    <row r="428" spans="9:11" x14ac:dyDescent="0.2">
      <c r="I428" s="167" t="str">
        <f t="shared" ca="1" si="43"/>
        <v/>
      </c>
      <c r="J428" s="5" t="str">
        <f t="shared" ca="1" si="44"/>
        <v/>
      </c>
      <c r="K428" s="167" t="str">
        <f t="shared" ca="1" si="45"/>
        <v/>
      </c>
    </row>
    <row r="429" spans="9:11" x14ac:dyDescent="0.2">
      <c r="I429" s="167" t="str">
        <f t="shared" ca="1" si="43"/>
        <v/>
      </c>
      <c r="J429" s="5" t="str">
        <f t="shared" ca="1" si="44"/>
        <v/>
      </c>
      <c r="K429" s="167" t="str">
        <f t="shared" ca="1" si="45"/>
        <v/>
      </c>
    </row>
    <row r="430" spans="9:11" x14ac:dyDescent="0.2">
      <c r="I430" s="167" t="str">
        <f t="shared" ca="1" si="43"/>
        <v/>
      </c>
      <c r="J430" s="5" t="str">
        <f t="shared" ca="1" si="44"/>
        <v/>
      </c>
      <c r="K430" s="167" t="str">
        <f t="shared" ca="1" si="45"/>
        <v/>
      </c>
    </row>
    <row r="431" spans="9:11" x14ac:dyDescent="0.2">
      <c r="I431" s="167" t="str">
        <f t="shared" ca="1" si="43"/>
        <v/>
      </c>
      <c r="J431" s="5" t="str">
        <f t="shared" ca="1" si="44"/>
        <v/>
      </c>
      <c r="K431" s="167" t="str">
        <f t="shared" ca="1" si="45"/>
        <v/>
      </c>
    </row>
    <row r="432" spans="9:11" x14ac:dyDescent="0.2">
      <c r="I432" s="167" t="str">
        <f t="shared" ca="1" si="43"/>
        <v/>
      </c>
      <c r="J432" s="5" t="str">
        <f t="shared" ca="1" si="44"/>
        <v/>
      </c>
      <c r="K432" s="167" t="str">
        <f t="shared" ca="1" si="45"/>
        <v/>
      </c>
    </row>
    <row r="433" spans="9:11" x14ac:dyDescent="0.2">
      <c r="I433" s="167" t="str">
        <f t="shared" ca="1" si="43"/>
        <v/>
      </c>
      <c r="J433" s="5" t="str">
        <f t="shared" ca="1" si="44"/>
        <v/>
      </c>
      <c r="K433" s="167" t="str">
        <f t="shared" ca="1" si="45"/>
        <v/>
      </c>
    </row>
    <row r="434" spans="9:11" x14ac:dyDescent="0.2">
      <c r="I434" s="167" t="str">
        <f t="shared" ca="1" si="43"/>
        <v/>
      </c>
      <c r="J434" s="5" t="str">
        <f t="shared" ca="1" si="44"/>
        <v/>
      </c>
      <c r="K434" s="167" t="str">
        <f t="shared" ca="1" si="45"/>
        <v/>
      </c>
    </row>
    <row r="435" spans="9:11" x14ac:dyDescent="0.2">
      <c r="I435" s="167" t="str">
        <f t="shared" ca="1" si="43"/>
        <v/>
      </c>
      <c r="J435" s="5" t="str">
        <f t="shared" ca="1" si="44"/>
        <v/>
      </c>
      <c r="K435" s="167" t="str">
        <f t="shared" ca="1" si="45"/>
        <v/>
      </c>
    </row>
    <row r="436" spans="9:11" x14ac:dyDescent="0.2">
      <c r="I436" s="167" t="str">
        <f t="shared" ca="1" si="43"/>
        <v/>
      </c>
      <c r="J436" s="5" t="str">
        <f t="shared" ca="1" si="44"/>
        <v/>
      </c>
      <c r="K436" s="167" t="str">
        <f t="shared" ca="1" si="45"/>
        <v/>
      </c>
    </row>
    <row r="437" spans="9:11" x14ac:dyDescent="0.2">
      <c r="I437" s="167" t="str">
        <f t="shared" ca="1" si="43"/>
        <v/>
      </c>
      <c r="J437" s="5" t="str">
        <f t="shared" ca="1" si="44"/>
        <v/>
      </c>
      <c r="K437" s="167" t="str">
        <f t="shared" ca="1" si="45"/>
        <v/>
      </c>
    </row>
    <row r="438" spans="9:11" x14ac:dyDescent="0.2">
      <c r="I438" s="167" t="str">
        <f t="shared" ca="1" si="43"/>
        <v/>
      </c>
      <c r="J438" s="5" t="str">
        <f t="shared" ca="1" si="44"/>
        <v/>
      </c>
      <c r="K438" s="167" t="str">
        <f t="shared" ca="1" si="45"/>
        <v/>
      </c>
    </row>
    <row r="439" spans="9:11" x14ac:dyDescent="0.2">
      <c r="I439" s="167" t="str">
        <f t="shared" ca="1" si="43"/>
        <v/>
      </c>
      <c r="J439" s="5" t="str">
        <f t="shared" ca="1" si="44"/>
        <v/>
      </c>
      <c r="K439" s="167" t="str">
        <f t="shared" ca="1" si="45"/>
        <v/>
      </c>
    </row>
    <row r="440" spans="9:11" x14ac:dyDescent="0.2">
      <c r="I440" s="167" t="str">
        <f t="shared" ca="1" si="43"/>
        <v/>
      </c>
      <c r="J440" s="5" t="str">
        <f t="shared" ca="1" si="44"/>
        <v/>
      </c>
      <c r="K440" s="167" t="str">
        <f t="shared" ca="1" si="45"/>
        <v/>
      </c>
    </row>
    <row r="441" spans="9:11" x14ac:dyDescent="0.2">
      <c r="I441" s="167" t="str">
        <f t="shared" ca="1" si="43"/>
        <v/>
      </c>
      <c r="J441" s="5" t="str">
        <f t="shared" ca="1" si="44"/>
        <v/>
      </c>
      <c r="K441" s="167" t="str">
        <f t="shared" ca="1" si="45"/>
        <v/>
      </c>
    </row>
    <row r="442" spans="9:11" x14ac:dyDescent="0.2">
      <c r="I442" s="167" t="str">
        <f t="shared" ca="1" si="43"/>
        <v/>
      </c>
      <c r="J442" s="5" t="str">
        <f t="shared" ca="1" si="44"/>
        <v/>
      </c>
      <c r="K442" s="167" t="str">
        <f t="shared" ca="1" si="45"/>
        <v/>
      </c>
    </row>
    <row r="443" spans="9:11" x14ac:dyDescent="0.2">
      <c r="I443" s="167" t="str">
        <f t="shared" ca="1" si="43"/>
        <v/>
      </c>
      <c r="J443" s="5" t="str">
        <f t="shared" ca="1" si="44"/>
        <v/>
      </c>
      <c r="K443" s="167" t="str">
        <f t="shared" ca="1" si="45"/>
        <v/>
      </c>
    </row>
    <row r="444" spans="9:11" x14ac:dyDescent="0.2">
      <c r="I444" s="167" t="str">
        <f t="shared" ca="1" si="43"/>
        <v/>
      </c>
      <c r="J444" s="5" t="str">
        <f t="shared" ca="1" si="44"/>
        <v/>
      </c>
      <c r="K444" s="167" t="str">
        <f t="shared" ca="1" si="45"/>
        <v/>
      </c>
    </row>
    <row r="445" spans="9:11" x14ac:dyDescent="0.2">
      <c r="I445" s="167" t="str">
        <f t="shared" ca="1" si="43"/>
        <v/>
      </c>
      <c r="J445" s="5" t="str">
        <f t="shared" ca="1" si="44"/>
        <v/>
      </c>
      <c r="K445" s="167" t="str">
        <f t="shared" ca="1" si="45"/>
        <v/>
      </c>
    </row>
    <row r="446" spans="9:11" x14ac:dyDescent="0.2">
      <c r="I446" s="167" t="str">
        <f t="shared" ca="1" si="43"/>
        <v/>
      </c>
      <c r="J446" s="5" t="str">
        <f t="shared" ca="1" si="44"/>
        <v/>
      </c>
      <c r="K446" s="167" t="str">
        <f t="shared" ca="1" si="45"/>
        <v/>
      </c>
    </row>
    <row r="447" spans="9:11" x14ac:dyDescent="0.2">
      <c r="I447" s="167" t="str">
        <f t="shared" ca="1" si="43"/>
        <v/>
      </c>
      <c r="J447" s="5" t="str">
        <f t="shared" ca="1" si="44"/>
        <v/>
      </c>
      <c r="K447" s="167" t="str">
        <f t="shared" ca="1" si="45"/>
        <v/>
      </c>
    </row>
    <row r="448" spans="9:11" x14ac:dyDescent="0.2">
      <c r="I448" s="167" t="str">
        <f t="shared" ca="1" si="43"/>
        <v/>
      </c>
      <c r="J448" s="5" t="str">
        <f t="shared" ca="1" si="44"/>
        <v/>
      </c>
      <c r="K448" s="167" t="str">
        <f t="shared" ca="1" si="45"/>
        <v/>
      </c>
    </row>
    <row r="449" spans="9:11" x14ac:dyDescent="0.2">
      <c r="I449" s="167" t="str">
        <f t="shared" ca="1" si="43"/>
        <v/>
      </c>
      <c r="J449" s="5" t="str">
        <f t="shared" ca="1" si="44"/>
        <v/>
      </c>
      <c r="K449" s="167" t="str">
        <f t="shared" ca="1" si="45"/>
        <v/>
      </c>
    </row>
    <row r="450" spans="9:11" x14ac:dyDescent="0.2">
      <c r="I450" s="167" t="str">
        <f t="shared" ca="1" si="43"/>
        <v/>
      </c>
      <c r="J450" s="5" t="str">
        <f t="shared" ca="1" si="44"/>
        <v/>
      </c>
      <c r="K450" s="167" t="str">
        <f t="shared" ca="1" si="45"/>
        <v/>
      </c>
    </row>
    <row r="451" spans="9:11" x14ac:dyDescent="0.2">
      <c r="I451" s="167" t="str">
        <f t="shared" ca="1" si="43"/>
        <v/>
      </c>
      <c r="J451" s="5" t="str">
        <f t="shared" ca="1" si="44"/>
        <v/>
      </c>
      <c r="K451" s="167" t="str">
        <f t="shared" ca="1" si="45"/>
        <v/>
      </c>
    </row>
    <row r="452" spans="9:11" x14ac:dyDescent="0.2">
      <c r="I452" s="167" t="str">
        <f t="shared" ref="I452:I515" ca="1" si="46">IF(K452&lt;&gt;"",RANK(K452,K:K,1),"")</f>
        <v/>
      </c>
      <c r="J452" s="5" t="str">
        <f t="shared" ca="1" si="44"/>
        <v/>
      </c>
      <c r="K452" s="167" t="str">
        <f t="shared" ca="1" si="45"/>
        <v/>
      </c>
    </row>
    <row r="453" spans="9:11" x14ac:dyDescent="0.2">
      <c r="I453" s="167" t="str">
        <f t="shared" ca="1" si="46"/>
        <v/>
      </c>
      <c r="J453" s="5" t="str">
        <f t="shared" ref="J453:J516" ca="1" si="47">IF(ROW()&lt;4+B$2,B453,IF(ROW()&lt;4+B$2+D$2,INDIRECT(ADDRESS(ROW()-B$2,4)),IF(ROW()&lt;4+B$2+D$2+F$2,INDIRECT(ADDRESS(ROW()-B$2-D$2,6)),IF(ROW()&lt;4+B$2+D$2+F$2+H$2,INDIRECT(ADDRESS(ROW()-B$2-D$2-F$2,8)),""))))</f>
        <v/>
      </c>
      <c r="K453" s="167" t="str">
        <f t="shared" ref="K453:K516" ca="1" si="48">IF(J453&lt;&gt;"",IFERROR(LEFT(J453,FIND("-",J453)-1)*1000000,LEFT(SUBSTITUTE(J453,".",","),FIND("-",J453)-1)*10000000)+MID(J453,FIND("-",J453)+1,FIND("--",J453)-FIND("-",J453)-1)*1000+IFERROR(MID(J453,FIND("--",J453)+2,FIND("---",J453)-FIND("--",J453)-2)*100,MID(SUBSTITUTE(J453,".",","),FIND("--",J453)+2,FIND("---",J453)-FIND("--",J453)-2)*100)+RIGHT(J453,1),"")</f>
        <v/>
      </c>
    </row>
    <row r="454" spans="9:11" x14ac:dyDescent="0.2">
      <c r="I454" s="167" t="str">
        <f t="shared" ca="1" si="46"/>
        <v/>
      </c>
      <c r="J454" s="5" t="str">
        <f t="shared" ca="1" si="47"/>
        <v/>
      </c>
      <c r="K454" s="167" t="str">
        <f t="shared" ca="1" si="48"/>
        <v/>
      </c>
    </row>
    <row r="455" spans="9:11" x14ac:dyDescent="0.2">
      <c r="I455" s="167" t="str">
        <f t="shared" ca="1" si="46"/>
        <v/>
      </c>
      <c r="J455" s="5" t="str">
        <f t="shared" ca="1" si="47"/>
        <v/>
      </c>
      <c r="K455" s="167" t="str">
        <f t="shared" ca="1" si="48"/>
        <v/>
      </c>
    </row>
    <row r="456" spans="9:11" x14ac:dyDescent="0.2">
      <c r="I456" s="167" t="str">
        <f t="shared" ca="1" si="46"/>
        <v/>
      </c>
      <c r="J456" s="5" t="str">
        <f t="shared" ca="1" si="47"/>
        <v/>
      </c>
      <c r="K456" s="167" t="str">
        <f t="shared" ca="1" si="48"/>
        <v/>
      </c>
    </row>
    <row r="457" spans="9:11" x14ac:dyDescent="0.2">
      <c r="I457" s="167" t="str">
        <f t="shared" ca="1" si="46"/>
        <v/>
      </c>
      <c r="J457" s="5" t="str">
        <f t="shared" ca="1" si="47"/>
        <v/>
      </c>
      <c r="K457" s="167" t="str">
        <f t="shared" ca="1" si="48"/>
        <v/>
      </c>
    </row>
    <row r="458" spans="9:11" x14ac:dyDescent="0.2">
      <c r="I458" s="167" t="str">
        <f t="shared" ca="1" si="46"/>
        <v/>
      </c>
      <c r="J458" s="5" t="str">
        <f t="shared" ca="1" si="47"/>
        <v/>
      </c>
      <c r="K458" s="167" t="str">
        <f t="shared" ca="1" si="48"/>
        <v/>
      </c>
    </row>
    <row r="459" spans="9:11" x14ac:dyDescent="0.2">
      <c r="I459" s="167" t="str">
        <f t="shared" ca="1" si="46"/>
        <v/>
      </c>
      <c r="J459" s="5" t="str">
        <f t="shared" ca="1" si="47"/>
        <v/>
      </c>
      <c r="K459" s="167" t="str">
        <f t="shared" ca="1" si="48"/>
        <v/>
      </c>
    </row>
    <row r="460" spans="9:11" x14ac:dyDescent="0.2">
      <c r="I460" s="167" t="str">
        <f t="shared" ca="1" si="46"/>
        <v/>
      </c>
      <c r="J460" s="5" t="str">
        <f t="shared" ca="1" si="47"/>
        <v/>
      </c>
      <c r="K460" s="167" t="str">
        <f t="shared" ca="1" si="48"/>
        <v/>
      </c>
    </row>
    <row r="461" spans="9:11" x14ac:dyDescent="0.2">
      <c r="I461" s="167" t="str">
        <f t="shared" ca="1" si="46"/>
        <v/>
      </c>
      <c r="J461" s="5" t="str">
        <f t="shared" ca="1" si="47"/>
        <v/>
      </c>
      <c r="K461" s="167" t="str">
        <f t="shared" ca="1" si="48"/>
        <v/>
      </c>
    </row>
    <row r="462" spans="9:11" x14ac:dyDescent="0.2">
      <c r="I462" s="167" t="str">
        <f t="shared" ca="1" si="46"/>
        <v/>
      </c>
      <c r="J462" s="5" t="str">
        <f t="shared" ca="1" si="47"/>
        <v/>
      </c>
      <c r="K462" s="167" t="str">
        <f t="shared" ca="1" si="48"/>
        <v/>
      </c>
    </row>
    <row r="463" spans="9:11" x14ac:dyDescent="0.2">
      <c r="I463" s="167" t="str">
        <f t="shared" ca="1" si="46"/>
        <v/>
      </c>
      <c r="J463" s="5" t="str">
        <f t="shared" ca="1" si="47"/>
        <v/>
      </c>
      <c r="K463" s="167" t="str">
        <f t="shared" ca="1" si="48"/>
        <v/>
      </c>
    </row>
    <row r="464" spans="9:11" x14ac:dyDescent="0.2">
      <c r="I464" s="167" t="str">
        <f t="shared" ca="1" si="46"/>
        <v/>
      </c>
      <c r="J464" s="5" t="str">
        <f t="shared" ca="1" si="47"/>
        <v/>
      </c>
      <c r="K464" s="167" t="str">
        <f t="shared" ca="1" si="48"/>
        <v/>
      </c>
    </row>
    <row r="465" spans="9:11" x14ac:dyDescent="0.2">
      <c r="I465" s="167" t="str">
        <f t="shared" ca="1" si="46"/>
        <v/>
      </c>
      <c r="J465" s="5" t="str">
        <f t="shared" ca="1" si="47"/>
        <v/>
      </c>
      <c r="K465" s="167" t="str">
        <f t="shared" ca="1" si="48"/>
        <v/>
      </c>
    </row>
    <row r="466" spans="9:11" x14ac:dyDescent="0.2">
      <c r="I466" s="167" t="str">
        <f t="shared" ca="1" si="46"/>
        <v/>
      </c>
      <c r="J466" s="5" t="str">
        <f t="shared" ca="1" si="47"/>
        <v/>
      </c>
      <c r="K466" s="167" t="str">
        <f t="shared" ca="1" si="48"/>
        <v/>
      </c>
    </row>
    <row r="467" spans="9:11" x14ac:dyDescent="0.2">
      <c r="I467" s="167" t="str">
        <f t="shared" ca="1" si="46"/>
        <v/>
      </c>
      <c r="J467" s="5" t="str">
        <f t="shared" ca="1" si="47"/>
        <v/>
      </c>
      <c r="K467" s="167" t="str">
        <f t="shared" ca="1" si="48"/>
        <v/>
      </c>
    </row>
    <row r="468" spans="9:11" x14ac:dyDescent="0.2">
      <c r="I468" s="167" t="str">
        <f t="shared" ca="1" si="46"/>
        <v/>
      </c>
      <c r="J468" s="5" t="str">
        <f t="shared" ca="1" si="47"/>
        <v/>
      </c>
      <c r="K468" s="167" t="str">
        <f t="shared" ca="1" si="48"/>
        <v/>
      </c>
    </row>
    <row r="469" spans="9:11" x14ac:dyDescent="0.2">
      <c r="I469" s="167" t="str">
        <f t="shared" ca="1" si="46"/>
        <v/>
      </c>
      <c r="J469" s="5" t="str">
        <f t="shared" ca="1" si="47"/>
        <v/>
      </c>
      <c r="K469" s="167" t="str">
        <f t="shared" ca="1" si="48"/>
        <v/>
      </c>
    </row>
    <row r="470" spans="9:11" x14ac:dyDescent="0.2">
      <c r="I470" s="167" t="str">
        <f t="shared" ca="1" si="46"/>
        <v/>
      </c>
      <c r="J470" s="5" t="str">
        <f t="shared" ca="1" si="47"/>
        <v/>
      </c>
      <c r="K470" s="167" t="str">
        <f t="shared" ca="1" si="48"/>
        <v/>
      </c>
    </row>
    <row r="471" spans="9:11" x14ac:dyDescent="0.2">
      <c r="I471" s="167" t="str">
        <f t="shared" ca="1" si="46"/>
        <v/>
      </c>
      <c r="J471" s="5" t="str">
        <f t="shared" ca="1" si="47"/>
        <v/>
      </c>
      <c r="K471" s="167" t="str">
        <f t="shared" ca="1" si="48"/>
        <v/>
      </c>
    </row>
    <row r="472" spans="9:11" x14ac:dyDescent="0.2">
      <c r="I472" s="167" t="str">
        <f t="shared" ca="1" si="46"/>
        <v/>
      </c>
      <c r="J472" s="5" t="str">
        <f t="shared" ca="1" si="47"/>
        <v/>
      </c>
      <c r="K472" s="167" t="str">
        <f t="shared" ca="1" si="48"/>
        <v/>
      </c>
    </row>
    <row r="473" spans="9:11" x14ac:dyDescent="0.2">
      <c r="I473" s="167" t="str">
        <f t="shared" ca="1" si="46"/>
        <v/>
      </c>
      <c r="J473" s="5" t="str">
        <f t="shared" ca="1" si="47"/>
        <v/>
      </c>
      <c r="K473" s="167" t="str">
        <f t="shared" ca="1" si="48"/>
        <v/>
      </c>
    </row>
    <row r="474" spans="9:11" x14ac:dyDescent="0.2">
      <c r="I474" s="167" t="str">
        <f t="shared" ca="1" si="46"/>
        <v/>
      </c>
      <c r="J474" s="5" t="str">
        <f t="shared" ca="1" si="47"/>
        <v/>
      </c>
      <c r="K474" s="167" t="str">
        <f t="shared" ca="1" si="48"/>
        <v/>
      </c>
    </row>
    <row r="475" spans="9:11" x14ac:dyDescent="0.2">
      <c r="I475" s="167" t="str">
        <f t="shared" ca="1" si="46"/>
        <v/>
      </c>
      <c r="J475" s="5" t="str">
        <f t="shared" ca="1" si="47"/>
        <v/>
      </c>
      <c r="K475" s="167" t="str">
        <f t="shared" ca="1" si="48"/>
        <v/>
      </c>
    </row>
    <row r="476" spans="9:11" x14ac:dyDescent="0.2">
      <c r="I476" s="167" t="str">
        <f t="shared" ca="1" si="46"/>
        <v/>
      </c>
      <c r="J476" s="5" t="str">
        <f t="shared" ca="1" si="47"/>
        <v/>
      </c>
      <c r="K476" s="167" t="str">
        <f t="shared" ca="1" si="48"/>
        <v/>
      </c>
    </row>
    <row r="477" spans="9:11" x14ac:dyDescent="0.2">
      <c r="I477" s="167" t="str">
        <f t="shared" ca="1" si="46"/>
        <v/>
      </c>
      <c r="J477" s="5" t="str">
        <f t="shared" ca="1" si="47"/>
        <v/>
      </c>
      <c r="K477" s="167" t="str">
        <f t="shared" ca="1" si="48"/>
        <v/>
      </c>
    </row>
    <row r="478" spans="9:11" x14ac:dyDescent="0.2">
      <c r="I478" s="167" t="str">
        <f t="shared" ca="1" si="46"/>
        <v/>
      </c>
      <c r="J478" s="5" t="str">
        <f t="shared" ca="1" si="47"/>
        <v/>
      </c>
      <c r="K478" s="167" t="str">
        <f t="shared" ca="1" si="48"/>
        <v/>
      </c>
    </row>
    <row r="479" spans="9:11" x14ac:dyDescent="0.2">
      <c r="I479" s="167" t="str">
        <f t="shared" ca="1" si="46"/>
        <v/>
      </c>
      <c r="J479" s="5" t="str">
        <f t="shared" ca="1" si="47"/>
        <v/>
      </c>
      <c r="K479" s="167" t="str">
        <f t="shared" ca="1" si="48"/>
        <v/>
      </c>
    </row>
    <row r="480" spans="9:11" x14ac:dyDescent="0.2">
      <c r="I480" s="167" t="str">
        <f t="shared" ca="1" si="46"/>
        <v/>
      </c>
      <c r="J480" s="5" t="str">
        <f t="shared" ca="1" si="47"/>
        <v/>
      </c>
      <c r="K480" s="167" t="str">
        <f t="shared" ca="1" si="48"/>
        <v/>
      </c>
    </row>
    <row r="481" spans="9:11" x14ac:dyDescent="0.2">
      <c r="I481" s="167" t="str">
        <f t="shared" ca="1" si="46"/>
        <v/>
      </c>
      <c r="J481" s="5" t="str">
        <f t="shared" ca="1" si="47"/>
        <v/>
      </c>
      <c r="K481" s="167" t="str">
        <f t="shared" ca="1" si="48"/>
        <v/>
      </c>
    </row>
    <row r="482" spans="9:11" x14ac:dyDescent="0.2">
      <c r="I482" s="167" t="str">
        <f t="shared" ca="1" si="46"/>
        <v/>
      </c>
      <c r="J482" s="5" t="str">
        <f t="shared" ca="1" si="47"/>
        <v/>
      </c>
      <c r="K482" s="167" t="str">
        <f t="shared" ca="1" si="48"/>
        <v/>
      </c>
    </row>
    <row r="483" spans="9:11" x14ac:dyDescent="0.2">
      <c r="I483" s="167" t="str">
        <f t="shared" ca="1" si="46"/>
        <v/>
      </c>
      <c r="J483" s="5" t="str">
        <f t="shared" ca="1" si="47"/>
        <v/>
      </c>
      <c r="K483" s="167" t="str">
        <f t="shared" ca="1" si="48"/>
        <v/>
      </c>
    </row>
    <row r="484" spans="9:11" x14ac:dyDescent="0.2">
      <c r="I484" s="167" t="str">
        <f t="shared" ca="1" si="46"/>
        <v/>
      </c>
      <c r="J484" s="5" t="str">
        <f t="shared" ca="1" si="47"/>
        <v/>
      </c>
      <c r="K484" s="167" t="str">
        <f t="shared" ca="1" si="48"/>
        <v/>
      </c>
    </row>
    <row r="485" spans="9:11" x14ac:dyDescent="0.2">
      <c r="I485" s="167" t="str">
        <f t="shared" ca="1" si="46"/>
        <v/>
      </c>
      <c r="J485" s="5" t="str">
        <f t="shared" ca="1" si="47"/>
        <v/>
      </c>
      <c r="K485" s="167" t="str">
        <f t="shared" ca="1" si="48"/>
        <v/>
      </c>
    </row>
    <row r="486" spans="9:11" x14ac:dyDescent="0.2">
      <c r="I486" s="167" t="str">
        <f t="shared" ca="1" si="46"/>
        <v/>
      </c>
      <c r="J486" s="5" t="str">
        <f t="shared" ca="1" si="47"/>
        <v/>
      </c>
      <c r="K486" s="167" t="str">
        <f t="shared" ca="1" si="48"/>
        <v/>
      </c>
    </row>
    <row r="487" spans="9:11" x14ac:dyDescent="0.2">
      <c r="I487" s="167" t="str">
        <f t="shared" ca="1" si="46"/>
        <v/>
      </c>
      <c r="J487" s="5" t="str">
        <f t="shared" ca="1" si="47"/>
        <v/>
      </c>
      <c r="K487" s="167" t="str">
        <f t="shared" ca="1" si="48"/>
        <v/>
      </c>
    </row>
    <row r="488" spans="9:11" x14ac:dyDescent="0.2">
      <c r="I488" s="167" t="str">
        <f t="shared" ca="1" si="46"/>
        <v/>
      </c>
      <c r="J488" s="5" t="str">
        <f t="shared" ca="1" si="47"/>
        <v/>
      </c>
      <c r="K488" s="167" t="str">
        <f t="shared" ca="1" si="48"/>
        <v/>
      </c>
    </row>
    <row r="489" spans="9:11" x14ac:dyDescent="0.2">
      <c r="I489" s="167" t="str">
        <f t="shared" ca="1" si="46"/>
        <v/>
      </c>
      <c r="J489" s="5" t="str">
        <f t="shared" ca="1" si="47"/>
        <v/>
      </c>
      <c r="K489" s="167" t="str">
        <f t="shared" ca="1" si="48"/>
        <v/>
      </c>
    </row>
    <row r="490" spans="9:11" x14ac:dyDescent="0.2">
      <c r="I490" s="167" t="str">
        <f t="shared" ca="1" si="46"/>
        <v/>
      </c>
      <c r="J490" s="5" t="str">
        <f t="shared" ca="1" si="47"/>
        <v/>
      </c>
      <c r="K490" s="167" t="str">
        <f t="shared" ca="1" si="48"/>
        <v/>
      </c>
    </row>
    <row r="491" spans="9:11" x14ac:dyDescent="0.2">
      <c r="I491" s="167" t="str">
        <f t="shared" ca="1" si="46"/>
        <v/>
      </c>
      <c r="J491" s="5" t="str">
        <f t="shared" ca="1" si="47"/>
        <v/>
      </c>
      <c r="K491" s="167" t="str">
        <f t="shared" ca="1" si="48"/>
        <v/>
      </c>
    </row>
    <row r="492" spans="9:11" x14ac:dyDescent="0.2">
      <c r="I492" s="167" t="str">
        <f t="shared" ca="1" si="46"/>
        <v/>
      </c>
      <c r="J492" s="5" t="str">
        <f t="shared" ca="1" si="47"/>
        <v/>
      </c>
      <c r="K492" s="167" t="str">
        <f t="shared" ca="1" si="48"/>
        <v/>
      </c>
    </row>
    <row r="493" spans="9:11" x14ac:dyDescent="0.2">
      <c r="I493" s="167" t="str">
        <f t="shared" ca="1" si="46"/>
        <v/>
      </c>
      <c r="J493" s="5" t="str">
        <f t="shared" ca="1" si="47"/>
        <v/>
      </c>
      <c r="K493" s="167" t="str">
        <f t="shared" ca="1" si="48"/>
        <v/>
      </c>
    </row>
    <row r="494" spans="9:11" x14ac:dyDescent="0.2">
      <c r="I494" s="167" t="str">
        <f t="shared" ca="1" si="46"/>
        <v/>
      </c>
      <c r="J494" s="5" t="str">
        <f t="shared" ca="1" si="47"/>
        <v/>
      </c>
      <c r="K494" s="167" t="str">
        <f t="shared" ca="1" si="48"/>
        <v/>
      </c>
    </row>
    <row r="495" spans="9:11" x14ac:dyDescent="0.2">
      <c r="I495" s="167" t="str">
        <f t="shared" ca="1" si="46"/>
        <v/>
      </c>
      <c r="J495" s="5" t="str">
        <f t="shared" ca="1" si="47"/>
        <v/>
      </c>
      <c r="K495" s="167" t="str">
        <f t="shared" ca="1" si="48"/>
        <v/>
      </c>
    </row>
    <row r="496" spans="9:11" x14ac:dyDescent="0.2">
      <c r="I496" s="167" t="str">
        <f t="shared" ca="1" si="46"/>
        <v/>
      </c>
      <c r="J496" s="5" t="str">
        <f t="shared" ca="1" si="47"/>
        <v/>
      </c>
      <c r="K496" s="167" t="str">
        <f t="shared" ca="1" si="48"/>
        <v/>
      </c>
    </row>
    <row r="497" spans="9:11" x14ac:dyDescent="0.2">
      <c r="I497" s="167" t="str">
        <f t="shared" ca="1" si="46"/>
        <v/>
      </c>
      <c r="J497" s="5" t="str">
        <f t="shared" ca="1" si="47"/>
        <v/>
      </c>
      <c r="K497" s="167" t="str">
        <f t="shared" ca="1" si="48"/>
        <v/>
      </c>
    </row>
    <row r="498" spans="9:11" x14ac:dyDescent="0.2">
      <c r="I498" s="167" t="str">
        <f t="shared" ca="1" si="46"/>
        <v/>
      </c>
      <c r="J498" s="5" t="str">
        <f t="shared" ca="1" si="47"/>
        <v/>
      </c>
      <c r="K498" s="167" t="str">
        <f t="shared" ca="1" si="48"/>
        <v/>
      </c>
    </row>
    <row r="499" spans="9:11" x14ac:dyDescent="0.2">
      <c r="I499" s="167" t="str">
        <f t="shared" ca="1" si="46"/>
        <v/>
      </c>
      <c r="J499" s="5" t="str">
        <f t="shared" ca="1" si="47"/>
        <v/>
      </c>
      <c r="K499" s="167" t="str">
        <f t="shared" ca="1" si="48"/>
        <v/>
      </c>
    </row>
    <row r="500" spans="9:11" x14ac:dyDescent="0.2">
      <c r="I500" s="167" t="str">
        <f t="shared" ca="1" si="46"/>
        <v/>
      </c>
      <c r="J500" s="5" t="str">
        <f t="shared" ca="1" si="47"/>
        <v/>
      </c>
      <c r="K500" s="167" t="str">
        <f t="shared" ca="1" si="48"/>
        <v/>
      </c>
    </row>
    <row r="501" spans="9:11" x14ac:dyDescent="0.2">
      <c r="I501" s="167" t="str">
        <f t="shared" ca="1" si="46"/>
        <v/>
      </c>
      <c r="J501" s="5" t="str">
        <f t="shared" ca="1" si="47"/>
        <v/>
      </c>
      <c r="K501" s="167" t="str">
        <f t="shared" ca="1" si="48"/>
        <v/>
      </c>
    </row>
    <row r="502" spans="9:11" x14ac:dyDescent="0.2">
      <c r="I502" s="167" t="str">
        <f t="shared" ca="1" si="46"/>
        <v/>
      </c>
      <c r="J502" s="5" t="str">
        <f t="shared" ca="1" si="47"/>
        <v/>
      </c>
      <c r="K502" s="167" t="str">
        <f t="shared" ca="1" si="48"/>
        <v/>
      </c>
    </row>
    <row r="503" spans="9:11" x14ac:dyDescent="0.2">
      <c r="I503" s="167" t="str">
        <f t="shared" ca="1" si="46"/>
        <v/>
      </c>
      <c r="J503" s="5" t="str">
        <f t="shared" ca="1" si="47"/>
        <v/>
      </c>
      <c r="K503" s="167" t="str">
        <f t="shared" ca="1" si="48"/>
        <v/>
      </c>
    </row>
    <row r="504" spans="9:11" x14ac:dyDescent="0.2">
      <c r="I504" s="167" t="str">
        <f t="shared" ca="1" si="46"/>
        <v/>
      </c>
      <c r="J504" s="5" t="str">
        <f t="shared" ca="1" si="47"/>
        <v/>
      </c>
      <c r="K504" s="167" t="str">
        <f t="shared" ca="1" si="48"/>
        <v/>
      </c>
    </row>
    <row r="505" spans="9:11" x14ac:dyDescent="0.2">
      <c r="I505" s="167" t="str">
        <f t="shared" ca="1" si="46"/>
        <v/>
      </c>
      <c r="J505" s="5" t="str">
        <f t="shared" ca="1" si="47"/>
        <v/>
      </c>
      <c r="K505" s="167" t="str">
        <f t="shared" ca="1" si="48"/>
        <v/>
      </c>
    </row>
    <row r="506" spans="9:11" x14ac:dyDescent="0.2">
      <c r="I506" s="167" t="str">
        <f t="shared" ca="1" si="46"/>
        <v/>
      </c>
      <c r="J506" s="5" t="str">
        <f t="shared" ca="1" si="47"/>
        <v/>
      </c>
      <c r="K506" s="167" t="str">
        <f t="shared" ca="1" si="48"/>
        <v/>
      </c>
    </row>
    <row r="507" spans="9:11" x14ac:dyDescent="0.2">
      <c r="I507" s="167" t="str">
        <f t="shared" ca="1" si="46"/>
        <v/>
      </c>
      <c r="J507" s="5" t="str">
        <f t="shared" ca="1" si="47"/>
        <v/>
      </c>
      <c r="K507" s="167" t="str">
        <f t="shared" ca="1" si="48"/>
        <v/>
      </c>
    </row>
    <row r="508" spans="9:11" x14ac:dyDescent="0.2">
      <c r="I508" s="167" t="str">
        <f t="shared" ca="1" si="46"/>
        <v/>
      </c>
      <c r="J508" s="5" t="str">
        <f t="shared" ca="1" si="47"/>
        <v/>
      </c>
      <c r="K508" s="167" t="str">
        <f t="shared" ca="1" si="48"/>
        <v/>
      </c>
    </row>
    <row r="509" spans="9:11" x14ac:dyDescent="0.2">
      <c r="I509" s="167" t="str">
        <f t="shared" ca="1" si="46"/>
        <v/>
      </c>
      <c r="J509" s="5" t="str">
        <f t="shared" ca="1" si="47"/>
        <v/>
      </c>
      <c r="K509" s="167" t="str">
        <f t="shared" ca="1" si="48"/>
        <v/>
      </c>
    </row>
    <row r="510" spans="9:11" x14ac:dyDescent="0.2">
      <c r="I510" s="167" t="str">
        <f t="shared" ca="1" si="46"/>
        <v/>
      </c>
      <c r="J510" s="5" t="str">
        <f t="shared" ca="1" si="47"/>
        <v/>
      </c>
      <c r="K510" s="167" t="str">
        <f t="shared" ca="1" si="48"/>
        <v/>
      </c>
    </row>
    <row r="511" spans="9:11" x14ac:dyDescent="0.2">
      <c r="I511" s="167" t="str">
        <f t="shared" ca="1" si="46"/>
        <v/>
      </c>
      <c r="J511" s="5" t="str">
        <f t="shared" ca="1" si="47"/>
        <v/>
      </c>
      <c r="K511" s="167" t="str">
        <f t="shared" ca="1" si="48"/>
        <v/>
      </c>
    </row>
    <row r="512" spans="9:11" x14ac:dyDescent="0.2">
      <c r="I512" s="167" t="str">
        <f t="shared" ca="1" si="46"/>
        <v/>
      </c>
      <c r="J512" s="5" t="str">
        <f t="shared" ca="1" si="47"/>
        <v/>
      </c>
      <c r="K512" s="167" t="str">
        <f t="shared" ca="1" si="48"/>
        <v/>
      </c>
    </row>
    <row r="513" spans="9:11" x14ac:dyDescent="0.2">
      <c r="I513" s="167" t="str">
        <f t="shared" ca="1" si="46"/>
        <v/>
      </c>
      <c r="J513" s="5" t="str">
        <f t="shared" ca="1" si="47"/>
        <v/>
      </c>
      <c r="K513" s="167" t="str">
        <f t="shared" ca="1" si="48"/>
        <v/>
      </c>
    </row>
    <row r="514" spans="9:11" x14ac:dyDescent="0.2">
      <c r="I514" s="167" t="str">
        <f t="shared" ca="1" si="46"/>
        <v/>
      </c>
      <c r="J514" s="5" t="str">
        <f t="shared" ca="1" si="47"/>
        <v/>
      </c>
      <c r="K514" s="167" t="str">
        <f t="shared" ca="1" si="48"/>
        <v/>
      </c>
    </row>
    <row r="515" spans="9:11" x14ac:dyDescent="0.2">
      <c r="I515" s="167" t="str">
        <f t="shared" ca="1" si="46"/>
        <v/>
      </c>
      <c r="J515" s="5" t="str">
        <f t="shared" ca="1" si="47"/>
        <v/>
      </c>
      <c r="K515" s="167" t="str">
        <f t="shared" ca="1" si="48"/>
        <v/>
      </c>
    </row>
    <row r="516" spans="9:11" x14ac:dyDescent="0.2">
      <c r="I516" s="167" t="str">
        <f t="shared" ref="I516:I551" ca="1" si="49">IF(K516&lt;&gt;"",RANK(K516,K:K,1),"")</f>
        <v/>
      </c>
      <c r="J516" s="5" t="str">
        <f t="shared" ca="1" si="47"/>
        <v/>
      </c>
      <c r="K516" s="167" t="str">
        <f t="shared" ca="1" si="48"/>
        <v/>
      </c>
    </row>
    <row r="517" spans="9:11" x14ac:dyDescent="0.2">
      <c r="I517" s="167" t="str">
        <f t="shared" ca="1" si="49"/>
        <v/>
      </c>
      <c r="J517" s="5" t="str">
        <f t="shared" ref="J517:J551" ca="1" si="50">IF(ROW()&lt;4+B$2,B517,IF(ROW()&lt;4+B$2+D$2,INDIRECT(ADDRESS(ROW()-B$2,4)),IF(ROW()&lt;4+B$2+D$2+F$2,INDIRECT(ADDRESS(ROW()-B$2-D$2,6)),IF(ROW()&lt;4+B$2+D$2+F$2+H$2,INDIRECT(ADDRESS(ROW()-B$2-D$2-F$2,8)),""))))</f>
        <v/>
      </c>
      <c r="K517" s="167" t="str">
        <f t="shared" ref="K517:K532" ca="1" si="51">IF(J517&lt;&gt;"",IFERROR(LEFT(J517,FIND("-",J517)-1)*1000000,LEFT(SUBSTITUTE(J517,".",","),FIND("-",J517)-1)*10000000)+MID(J517,FIND("-",J517)+1,FIND("--",J517)-FIND("-",J517)-1)*1000+IFERROR(MID(J517,FIND("--",J517)+2,FIND("---",J517)-FIND("--",J517)-2)*100,MID(SUBSTITUTE(J517,".",","),FIND("--",J517)+2,FIND("---",J517)-FIND("--",J517)-2)*100)+RIGHT(J517,1),"")</f>
        <v/>
      </c>
    </row>
    <row r="518" spans="9:11" x14ac:dyDescent="0.2">
      <c r="I518" s="167" t="str">
        <f t="shared" ca="1" si="49"/>
        <v/>
      </c>
      <c r="J518" s="5" t="str">
        <f t="shared" ca="1" si="50"/>
        <v/>
      </c>
      <c r="K518" s="167" t="str">
        <f t="shared" ca="1" si="51"/>
        <v/>
      </c>
    </row>
    <row r="519" spans="9:11" x14ac:dyDescent="0.2">
      <c r="I519" s="167" t="str">
        <f t="shared" ca="1" si="49"/>
        <v/>
      </c>
      <c r="J519" s="5" t="str">
        <f t="shared" ca="1" si="50"/>
        <v/>
      </c>
      <c r="K519" s="167" t="str">
        <f t="shared" ca="1" si="51"/>
        <v/>
      </c>
    </row>
    <row r="520" spans="9:11" x14ac:dyDescent="0.2">
      <c r="I520" s="167" t="str">
        <f t="shared" ca="1" si="49"/>
        <v/>
      </c>
      <c r="J520" s="5" t="str">
        <f t="shared" ca="1" si="50"/>
        <v/>
      </c>
      <c r="K520" s="167" t="str">
        <f t="shared" ca="1" si="51"/>
        <v/>
      </c>
    </row>
    <row r="521" spans="9:11" x14ac:dyDescent="0.2">
      <c r="I521" s="167" t="str">
        <f t="shared" ca="1" si="49"/>
        <v/>
      </c>
      <c r="J521" s="5" t="str">
        <f t="shared" ca="1" si="50"/>
        <v/>
      </c>
      <c r="K521" s="167" t="str">
        <f t="shared" ca="1" si="51"/>
        <v/>
      </c>
    </row>
    <row r="522" spans="9:11" x14ac:dyDescent="0.2">
      <c r="I522" s="167" t="str">
        <f t="shared" ca="1" si="49"/>
        <v/>
      </c>
      <c r="J522" s="5" t="str">
        <f t="shared" ca="1" si="50"/>
        <v/>
      </c>
      <c r="K522" s="167" t="str">
        <f t="shared" ca="1" si="51"/>
        <v/>
      </c>
    </row>
    <row r="523" spans="9:11" x14ac:dyDescent="0.2">
      <c r="I523" s="167" t="str">
        <f t="shared" ca="1" si="49"/>
        <v/>
      </c>
      <c r="J523" s="5" t="str">
        <f t="shared" ca="1" si="50"/>
        <v/>
      </c>
      <c r="K523" s="167" t="str">
        <f t="shared" ca="1" si="51"/>
        <v/>
      </c>
    </row>
    <row r="524" spans="9:11" x14ac:dyDescent="0.2">
      <c r="I524" s="167" t="str">
        <f t="shared" ca="1" si="49"/>
        <v/>
      </c>
      <c r="J524" s="5" t="str">
        <f t="shared" ca="1" si="50"/>
        <v/>
      </c>
      <c r="K524" s="167" t="str">
        <f t="shared" ca="1" si="51"/>
        <v/>
      </c>
    </row>
    <row r="525" spans="9:11" x14ac:dyDescent="0.2">
      <c r="I525" s="167" t="str">
        <f t="shared" ca="1" si="49"/>
        <v/>
      </c>
      <c r="J525" s="5" t="str">
        <f t="shared" ca="1" si="50"/>
        <v/>
      </c>
      <c r="K525" s="167" t="str">
        <f t="shared" ca="1" si="51"/>
        <v/>
      </c>
    </row>
    <row r="526" spans="9:11" x14ac:dyDescent="0.2">
      <c r="I526" s="167" t="str">
        <f t="shared" ca="1" si="49"/>
        <v/>
      </c>
      <c r="J526" s="5" t="str">
        <f t="shared" ca="1" si="50"/>
        <v/>
      </c>
      <c r="K526" s="167" t="str">
        <f t="shared" ca="1" si="51"/>
        <v/>
      </c>
    </row>
    <row r="527" spans="9:11" x14ac:dyDescent="0.2">
      <c r="I527" s="167" t="str">
        <f t="shared" ca="1" si="49"/>
        <v/>
      </c>
      <c r="J527" s="5" t="str">
        <f t="shared" ca="1" si="50"/>
        <v/>
      </c>
      <c r="K527" s="167" t="str">
        <f t="shared" ca="1" si="51"/>
        <v/>
      </c>
    </row>
    <row r="528" spans="9:11" x14ac:dyDescent="0.2">
      <c r="I528" s="167" t="str">
        <f t="shared" ca="1" si="49"/>
        <v/>
      </c>
      <c r="J528" s="5" t="str">
        <f t="shared" ca="1" si="50"/>
        <v/>
      </c>
      <c r="K528" s="167" t="str">
        <f t="shared" ca="1" si="51"/>
        <v/>
      </c>
    </row>
    <row r="529" spans="9:11" x14ac:dyDescent="0.2">
      <c r="I529" s="167" t="str">
        <f t="shared" ca="1" si="49"/>
        <v/>
      </c>
      <c r="J529" s="5" t="str">
        <f t="shared" ca="1" si="50"/>
        <v/>
      </c>
      <c r="K529" s="167" t="str">
        <f t="shared" ca="1" si="51"/>
        <v/>
      </c>
    </row>
    <row r="530" spans="9:11" x14ac:dyDescent="0.2">
      <c r="I530" s="167" t="str">
        <f t="shared" ca="1" si="49"/>
        <v/>
      </c>
      <c r="J530" s="5" t="str">
        <f t="shared" ca="1" si="50"/>
        <v/>
      </c>
      <c r="K530" s="167" t="str">
        <f t="shared" ca="1" si="51"/>
        <v/>
      </c>
    </row>
    <row r="531" spans="9:11" x14ac:dyDescent="0.2">
      <c r="I531" s="167" t="str">
        <f t="shared" ca="1" si="49"/>
        <v/>
      </c>
      <c r="J531" s="5" t="str">
        <f t="shared" ca="1" si="50"/>
        <v/>
      </c>
      <c r="K531" s="167" t="str">
        <f t="shared" ca="1" si="51"/>
        <v/>
      </c>
    </row>
    <row r="532" spans="9:11" x14ac:dyDescent="0.2">
      <c r="I532" s="167" t="str">
        <f t="shared" ca="1" si="49"/>
        <v/>
      </c>
      <c r="J532" s="5" t="str">
        <f t="shared" ca="1" si="50"/>
        <v/>
      </c>
      <c r="K532" s="167" t="str">
        <f t="shared" ca="1" si="51"/>
        <v/>
      </c>
    </row>
    <row r="533" spans="9:11" x14ac:dyDescent="0.2">
      <c r="I533" s="167" t="str">
        <f t="shared" ca="1" si="49"/>
        <v/>
      </c>
      <c r="J533" s="5" t="str">
        <f t="shared" ca="1" si="50"/>
        <v/>
      </c>
      <c r="K533" s="167" t="str">
        <f t="shared" ref="K533:K551" ca="1" si="52">IF(J533&lt;&gt;"",LEFT(J533,FIND("-",J533)-1)*1000000+MID(J533,FIND("-",J533)+1,FIND("--",J533)-FIND("-",J533)-1)*1000+MID(J533,FIND("--",J533)+2,FIND("---",J533)-FIND("--",J533)-2)*100+RIGHT(J533,1),"")</f>
        <v/>
      </c>
    </row>
    <row r="534" spans="9:11" x14ac:dyDescent="0.2">
      <c r="I534" s="167" t="str">
        <f t="shared" ca="1" si="49"/>
        <v/>
      </c>
      <c r="J534" s="5" t="str">
        <f t="shared" ca="1" si="50"/>
        <v/>
      </c>
      <c r="K534" s="167" t="str">
        <f t="shared" ca="1" si="52"/>
        <v/>
      </c>
    </row>
    <row r="535" spans="9:11" x14ac:dyDescent="0.2">
      <c r="I535" s="167" t="str">
        <f t="shared" ca="1" si="49"/>
        <v/>
      </c>
      <c r="J535" s="5" t="str">
        <f t="shared" ca="1" si="50"/>
        <v/>
      </c>
      <c r="K535" s="167" t="str">
        <f t="shared" ca="1" si="52"/>
        <v/>
      </c>
    </row>
    <row r="536" spans="9:11" x14ac:dyDescent="0.2">
      <c r="I536" s="167" t="str">
        <f t="shared" ca="1" si="49"/>
        <v/>
      </c>
      <c r="J536" s="5" t="str">
        <f t="shared" ca="1" si="50"/>
        <v/>
      </c>
      <c r="K536" s="167" t="str">
        <f t="shared" ca="1" si="52"/>
        <v/>
      </c>
    </row>
    <row r="537" spans="9:11" x14ac:dyDescent="0.2">
      <c r="I537" s="167" t="str">
        <f t="shared" ca="1" si="49"/>
        <v/>
      </c>
      <c r="J537" s="5" t="str">
        <f t="shared" ca="1" si="50"/>
        <v/>
      </c>
      <c r="K537" s="167" t="str">
        <f t="shared" ca="1" si="52"/>
        <v/>
      </c>
    </row>
    <row r="538" spans="9:11" x14ac:dyDescent="0.2">
      <c r="I538" s="167" t="str">
        <f t="shared" ca="1" si="49"/>
        <v/>
      </c>
      <c r="J538" s="5" t="str">
        <f t="shared" ca="1" si="50"/>
        <v/>
      </c>
      <c r="K538" s="167" t="str">
        <f t="shared" ca="1" si="52"/>
        <v/>
      </c>
    </row>
    <row r="539" spans="9:11" x14ac:dyDescent="0.2">
      <c r="I539" s="167" t="str">
        <f t="shared" ca="1" si="49"/>
        <v/>
      </c>
      <c r="J539" s="5" t="str">
        <f t="shared" ca="1" si="50"/>
        <v/>
      </c>
      <c r="K539" s="167" t="str">
        <f t="shared" ca="1" si="52"/>
        <v/>
      </c>
    </row>
    <row r="540" spans="9:11" x14ac:dyDescent="0.2">
      <c r="I540" s="167" t="str">
        <f t="shared" ca="1" si="49"/>
        <v/>
      </c>
      <c r="J540" s="5" t="str">
        <f t="shared" ca="1" si="50"/>
        <v/>
      </c>
      <c r="K540" s="167" t="str">
        <f t="shared" ca="1" si="52"/>
        <v/>
      </c>
    </row>
    <row r="541" spans="9:11" x14ac:dyDescent="0.2">
      <c r="I541" s="167" t="str">
        <f t="shared" ca="1" si="49"/>
        <v/>
      </c>
      <c r="J541" s="5" t="str">
        <f t="shared" ca="1" si="50"/>
        <v/>
      </c>
      <c r="K541" s="167" t="str">
        <f t="shared" ca="1" si="52"/>
        <v/>
      </c>
    </row>
    <row r="542" spans="9:11" x14ac:dyDescent="0.2">
      <c r="I542" s="167" t="str">
        <f t="shared" ca="1" si="49"/>
        <v/>
      </c>
      <c r="J542" s="5" t="str">
        <f t="shared" ca="1" si="50"/>
        <v/>
      </c>
      <c r="K542" s="167" t="str">
        <f t="shared" ca="1" si="52"/>
        <v/>
      </c>
    </row>
    <row r="543" spans="9:11" x14ac:dyDescent="0.2">
      <c r="I543" s="167" t="str">
        <f t="shared" ca="1" si="49"/>
        <v/>
      </c>
      <c r="J543" s="5" t="str">
        <f t="shared" ca="1" si="50"/>
        <v/>
      </c>
      <c r="K543" s="167" t="str">
        <f t="shared" ca="1" si="52"/>
        <v/>
      </c>
    </row>
    <row r="544" spans="9:11" x14ac:dyDescent="0.2">
      <c r="I544" s="167" t="str">
        <f t="shared" ca="1" si="49"/>
        <v/>
      </c>
      <c r="J544" s="5" t="str">
        <f t="shared" ca="1" si="50"/>
        <v/>
      </c>
      <c r="K544" s="167" t="str">
        <f t="shared" ca="1" si="52"/>
        <v/>
      </c>
    </row>
    <row r="545" spans="9:11" x14ac:dyDescent="0.2">
      <c r="I545" s="167" t="str">
        <f t="shared" ca="1" si="49"/>
        <v/>
      </c>
      <c r="J545" s="5" t="str">
        <f t="shared" ca="1" si="50"/>
        <v/>
      </c>
      <c r="K545" s="167" t="str">
        <f t="shared" ca="1" si="52"/>
        <v/>
      </c>
    </row>
    <row r="546" spans="9:11" x14ac:dyDescent="0.2">
      <c r="I546" s="167" t="str">
        <f t="shared" ca="1" si="49"/>
        <v/>
      </c>
      <c r="J546" s="5" t="str">
        <f t="shared" ca="1" si="50"/>
        <v/>
      </c>
      <c r="K546" s="167" t="str">
        <f t="shared" ca="1" si="52"/>
        <v/>
      </c>
    </row>
    <row r="547" spans="9:11" x14ac:dyDescent="0.2">
      <c r="I547" s="167" t="str">
        <f t="shared" ca="1" si="49"/>
        <v/>
      </c>
      <c r="J547" s="5" t="str">
        <f t="shared" ca="1" si="50"/>
        <v/>
      </c>
      <c r="K547" s="167" t="str">
        <f t="shared" ca="1" si="52"/>
        <v/>
      </c>
    </row>
    <row r="548" spans="9:11" x14ac:dyDescent="0.2">
      <c r="I548" s="167" t="str">
        <f t="shared" ca="1" si="49"/>
        <v/>
      </c>
      <c r="J548" s="5" t="str">
        <f t="shared" ca="1" si="50"/>
        <v/>
      </c>
      <c r="K548" s="167" t="str">
        <f t="shared" ca="1" si="52"/>
        <v/>
      </c>
    </row>
    <row r="549" spans="9:11" x14ac:dyDescent="0.2">
      <c r="I549" s="167" t="str">
        <f t="shared" ca="1" si="49"/>
        <v/>
      </c>
      <c r="J549" s="5" t="str">
        <f t="shared" ca="1" si="50"/>
        <v/>
      </c>
      <c r="K549" s="167" t="str">
        <f t="shared" ca="1" si="52"/>
        <v/>
      </c>
    </row>
    <row r="550" spans="9:11" x14ac:dyDescent="0.2">
      <c r="I550" s="167" t="str">
        <f t="shared" ca="1" si="49"/>
        <v/>
      </c>
      <c r="J550" s="5" t="str">
        <f t="shared" ca="1" si="50"/>
        <v/>
      </c>
      <c r="K550" s="167" t="str">
        <f t="shared" ca="1" si="52"/>
        <v/>
      </c>
    </row>
    <row r="551" spans="9:11" x14ac:dyDescent="0.2">
      <c r="I551" s="167" t="str">
        <f t="shared" ca="1" si="49"/>
        <v/>
      </c>
      <c r="J551" s="5" t="str">
        <f t="shared" ca="1" si="50"/>
        <v/>
      </c>
      <c r="K551" s="167" t="str">
        <f t="shared" ca="1" si="52"/>
        <v/>
      </c>
    </row>
  </sheetData>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AB314"/>
  <sheetViews>
    <sheetView tabSelected="1" topLeftCell="I1" zoomScale="90" zoomScaleNormal="90" zoomScalePageLayoutView="90" workbookViewId="0">
      <pane ySplit="10" topLeftCell="A11" activePane="bottomLeft" state="frozen"/>
      <selection activeCell="C1" sqref="C1"/>
      <selection pane="bottomLeft" activeCell="T21" sqref="T21"/>
    </sheetView>
  </sheetViews>
  <sheetFormatPr defaultColWidth="7.25" defaultRowHeight="22.15" customHeight="1" x14ac:dyDescent="0.2"/>
  <cols>
    <col min="1" max="1" width="14.25" style="224" hidden="1" customWidth="1"/>
    <col min="2" max="2" width="21.75" style="224" hidden="1" customWidth="1"/>
    <col min="3" max="3" width="32.25" style="224" customWidth="1"/>
    <col min="4" max="4" width="18.25" style="224" customWidth="1"/>
    <col min="5" max="5" width="21.25" style="224" customWidth="1"/>
    <col min="6" max="6" width="18" style="224" customWidth="1"/>
    <col min="7" max="7" width="14.75" style="224" customWidth="1"/>
    <col min="8" max="8" width="17.25" style="224" customWidth="1"/>
    <col min="9" max="9" width="12.5" style="224" customWidth="1"/>
    <col min="10" max="10" width="14.5" style="224" customWidth="1"/>
    <col min="11" max="11" width="14.25" style="224" customWidth="1"/>
    <col min="12" max="12" width="15.75" style="224" customWidth="1"/>
    <col min="13" max="13" width="14.75" style="224" customWidth="1"/>
    <col min="14" max="14" width="10.25" style="224" customWidth="1"/>
    <col min="15" max="15" width="10.75" style="224" customWidth="1"/>
    <col min="16" max="16" width="13.75" style="224" customWidth="1"/>
    <col min="17" max="17" width="12.25" style="224" customWidth="1"/>
    <col min="18" max="18" width="12.75" style="224" customWidth="1"/>
    <col min="19" max="19" width="13.25" style="224" customWidth="1"/>
    <col min="20" max="20" width="12.75" style="224" customWidth="1"/>
    <col min="21" max="21" width="14" style="224" customWidth="1"/>
    <col min="22" max="23" width="14.25" style="224" customWidth="1"/>
    <col min="24" max="24" width="13.5" style="224" customWidth="1"/>
    <col min="25" max="25" width="12" style="224" customWidth="1"/>
    <col min="26" max="26" width="14.25" style="224" customWidth="1"/>
    <col min="27" max="27" width="12.25" style="224" customWidth="1"/>
    <col min="28" max="28" width="14" style="225" customWidth="1"/>
    <col min="29" max="16384" width="7.25" style="224"/>
  </cols>
  <sheetData>
    <row r="1" spans="1:28" s="222" customFormat="1" ht="22.15" customHeight="1" x14ac:dyDescent="0.25">
      <c r="C1" s="222" t="str">
        <f ca="1">Translations!A173</f>
        <v>PSM Detailed Budget - feeding into Overall Detailed Budget (in grant currency)</v>
      </c>
      <c r="AB1" s="223"/>
    </row>
    <row r="3" spans="1:28" ht="22.15" customHeight="1" x14ac:dyDescent="0.2">
      <c r="C3" s="224" t="str">
        <f ca="1">Translations!A194</f>
        <v>This sheet “PSM Detailed Budget” will populate automatically and contain the aggregated PSM entries.</v>
      </c>
    </row>
    <row r="4" spans="1:28" ht="22.15" customHeight="1" x14ac:dyDescent="0.2">
      <c r="C4" s="224" t="str">
        <f ca="1">Translations!A195</f>
        <v>This is a summary by Module, Intervention, Product Category, Product Name and Recipient. It contains the exact content that needs to be copy+pasted into the Detailed Budget Offline Template in a scenario where you are working completely offline.</v>
      </c>
    </row>
    <row r="5" spans="1:28" ht="22.15" customHeight="1" x14ac:dyDescent="0.2">
      <c r="C5" s="224" t="str">
        <f ca="1">Translations!A196</f>
        <v>Where multiple lines exist in the data entry sheets for the same combination mentioned above, they will be aggregated into one row here in order to minimize the amount of data to copy+paste.</v>
      </c>
    </row>
    <row r="6" spans="1:28" ht="22.15" customHeight="1" x14ac:dyDescent="0.2">
      <c r="C6" s="224" t="str">
        <f ca="1">Translations!A197</f>
        <v>In order to properly reflect quarterly amounts in the Detailed Budget and because of this aggregation of rows, Unit Costs are normalized to 1 here, and Quantities contain the actual Cash Outflow amounts.</v>
      </c>
    </row>
    <row r="7" spans="1:28" ht="22.15" customHeight="1" x14ac:dyDescent="0.2">
      <c r="C7" s="224" t="str">
        <f ca="1">Translations!A198</f>
        <v>When copying into the Detailed Budget Offline Template, you can select the content of this sheet column by column and copy+paste it into the other file. Do not try to paste the entire table in one go.</v>
      </c>
    </row>
    <row r="8" spans="1:28" ht="22.15" customHeight="1" x14ac:dyDescent="0.2">
      <c r="C8" s="226" t="str">
        <f ca="1">Translations!A199</f>
        <v>When pasting into the Detailed Budget file make sure to paste AS VALUES (symbol 123) to avoid creating links between the two files.</v>
      </c>
    </row>
    <row r="9" spans="1:28" ht="22.15" customHeight="1" x14ac:dyDescent="0.2">
      <c r="C9" s="227"/>
    </row>
    <row r="10" spans="1:28" s="238" customFormat="1" ht="22.15" customHeight="1" x14ac:dyDescent="0.25">
      <c r="A10" s="238" t="s">
        <v>2464</v>
      </c>
      <c r="B10" s="238" t="s">
        <v>3480</v>
      </c>
      <c r="C10" s="239" t="str">
        <f ca="1">Translations!$A$98</f>
        <v>Module</v>
      </c>
      <c r="D10" s="239" t="str">
        <f ca="1">Translations!$A$99</f>
        <v>Intervention</v>
      </c>
      <c r="E10" s="239"/>
      <c r="F10" s="239" t="str">
        <f ca="1">Translations!$A$100</f>
        <v>Product Name</v>
      </c>
      <c r="G10" s="239" t="str">
        <f ca="1">Translations!$A$42</f>
        <v>Recipient</v>
      </c>
      <c r="H10" s="241" t="str">
        <f ca="1">Translations!A152</f>
        <v>Y1 Unit Cost (Grant Currency)</v>
      </c>
      <c r="I10" s="241" t="str">
        <f ca="1">Translations!A46</f>
        <v>Q1 Cash Outflow</v>
      </c>
      <c r="J10" s="241" t="str">
        <f ca="1">Translations!A48</f>
        <v>Q2 Cash Outflow</v>
      </c>
      <c r="K10" s="241" t="str">
        <f ca="1">Translations!A50</f>
        <v xml:space="preserve">Q3 Cash Outflow </v>
      </c>
      <c r="L10" s="241" t="str">
        <f ca="1">Translations!A52</f>
        <v>Q4 Cash Outflow</v>
      </c>
      <c r="M10" s="241" t="str">
        <f ca="1">Translations!A153</f>
        <v>Y2 Unit Cost (Grant Currency)</v>
      </c>
      <c r="N10" s="241" t="str">
        <f ca="1">Translations!A57</f>
        <v>Q5 Cash Outflow</v>
      </c>
      <c r="O10" s="241" t="str">
        <f ca="1">Translations!A59</f>
        <v>Q6 Cash Outflow</v>
      </c>
      <c r="P10" s="241" t="str">
        <f ca="1">Translations!A61</f>
        <v>Q7 Cash Outflow</v>
      </c>
      <c r="Q10" s="241" t="str">
        <f ca="1">Translations!A63</f>
        <v>Q8 Cash Outflow</v>
      </c>
      <c r="R10" s="241" t="str">
        <f ca="1">Translations!A154</f>
        <v>Y3 Unit Cost (Grant Currency)</v>
      </c>
      <c r="S10" s="241" t="str">
        <f ca="1">Translations!A68</f>
        <v>Q9 Cash Outflow</v>
      </c>
      <c r="T10" s="241" t="str">
        <f ca="1">Translations!A70</f>
        <v>Q10 Cash Outflow</v>
      </c>
      <c r="U10" s="241" t="str">
        <f ca="1">Translations!A72</f>
        <v>Q11 Cash Outflow</v>
      </c>
      <c r="V10" s="241" t="str">
        <f ca="1">Translations!A74</f>
        <v>Q12 Cash Outflow</v>
      </c>
      <c r="W10" s="241" t="str">
        <f ca="1">Translations!A155</f>
        <v>Y4 Unit Cost (Grant Currency)</v>
      </c>
      <c r="X10" s="241" t="str">
        <f ca="1">Translations!A79</f>
        <v>Q13 Cash Outflow</v>
      </c>
      <c r="Y10" s="241" t="str">
        <f ca="1">Translations!A81</f>
        <v>Q14 Cash Outflow</v>
      </c>
      <c r="Z10" s="241" t="str">
        <f ca="1">Translations!A83</f>
        <v>Q15 Cash Outflow</v>
      </c>
      <c r="AA10" s="241" t="str">
        <f ca="1">Translations!A85</f>
        <v>Q16 Cash Outflow</v>
      </c>
      <c r="AB10" s="240" t="str">
        <f ca="1">Translations!$A$174</f>
        <v>Total</v>
      </c>
    </row>
    <row r="11" spans="1:28" ht="22.15" customHeight="1" x14ac:dyDescent="0.2">
      <c r="A11" s="229">
        <v>1</v>
      </c>
      <c r="B11" s="229" t="str">
        <f ca="1">IFERROR(VLOOKUP(A11,'Rank unique Mod-Int-CI-PR'!I:J,2,FALSE),"")</f>
        <v>7-34--5.2---1</v>
      </c>
      <c r="C11" s="230" t="str">
        <f ca="1">IFERROR(VLOOKUP(VALUE(LEFT(B11,FIND("-",B11)-1)),CatModules!B:C,2,FALSE),"")</f>
        <v>Prevention programs for general population</v>
      </c>
      <c r="D11" s="230" t="str">
        <f ca="1">IFERROR(VLOOKUP(LEFT(B11,FIND("--",B11)-1),CatInt!D:E,2,FALSE),"")</f>
        <v>Condoms as part of programs for general population</v>
      </c>
      <c r="E11" s="230" t="str">
        <f ca="1">IFERROR(VLOOKUP(MID(B11,FIND("--",B11)+2,FIND("---",B11)-FIND("--",B11)-2),CatCostInp!D:E,2,FALSE),"")</f>
        <v>5.2 Condoms - Male</v>
      </c>
      <c r="F11" s="230" t="str">
        <f ca="1">IFERROR(VLOOKUP(B11,ActivityConcat!A:C,3,FALSE),"")</f>
        <v xml:space="preserve">Male Latex Condom; </v>
      </c>
      <c r="G11" s="231" t="str">
        <f ca="1">IFERROR(VLOOKUP(VALUE(RIGHT(B11,1)),Setup!A:D,4,FALSE),"")</f>
        <v>MOH</v>
      </c>
      <c r="H11" s="232" t="str">
        <f ca="1">IF(SUM(I11:L11)&gt;0,1,"")</f>
        <v/>
      </c>
      <c r="I11" s="233" t="str">
        <f ca="1">IF(SUMIF(Pharmaceuticals!$B:$B,$B11,Pharmaceuticals!Z:Z)+SUMIF('Health Products &amp; Equipment'!$B:$B,$B11,'Health Products &amp; Equipment'!Z:Z)+SUMIF('Other Pharma &amp; Health Products'!$B:$B,$B11,'Other Pharma &amp; Health Products'!Z:Z)+SUMIF('PSM Costs'!$B:$B,$B11,'PSM Costs'!Z:Z)&gt;0,SUMIF(Pharmaceuticals!$B:$B,$B11,Pharmaceuticals!Z:Z)+SUMIF('Health Products &amp; Equipment'!$B:$B,$B11,'Health Products &amp; Equipment'!Z:Z)+SUMIF('Other Pharma &amp; Health Products'!$B:$B,$B11,'Other Pharma &amp; Health Products'!Z:Z)+SUMIF('PSM Costs'!$B:$B,$B11,'PSM Costs'!Z:Z),"")</f>
        <v/>
      </c>
      <c r="J11" s="233" t="str">
        <f ca="1">IF(SUMIF(Pharmaceuticals!$B:$B,$B11,Pharmaceuticals!AB:AB)+SUMIF('Health Products &amp; Equipment'!$B:$B,$B11,'Health Products &amp; Equipment'!AB:AB)+SUMIF('Other Pharma &amp; Health Products'!$B:$B,$B11,'Other Pharma &amp; Health Products'!AB:AB)+SUMIF('PSM Costs'!$B:$B,$B11,'PSM Costs'!AB:AB)&gt;0,SUMIF(Pharmaceuticals!$B:$B,$B11,Pharmaceuticals!AB:AB)+SUMIF('Health Products &amp; Equipment'!$B:$B,$B11,'Health Products &amp; Equipment'!AB:AB)+SUMIF('Other Pharma &amp; Health Products'!$B:$B,$B11,'Other Pharma &amp; Health Products'!AB:AB)+SUMIF('PSM Costs'!$B:$B,$B11,'PSM Costs'!AB:AB),"")</f>
        <v/>
      </c>
      <c r="K11" s="233" t="str">
        <f ca="1">IF(SUMIF(Pharmaceuticals!$B:$B,$B11,Pharmaceuticals!AD:AD)+SUMIF('Health Products &amp; Equipment'!$B:$B,$B11,'Health Products &amp; Equipment'!AD:AD)+SUMIF('Other Pharma &amp; Health Products'!$B:$B,$B11,'Other Pharma &amp; Health Products'!AD:AD)+SUMIF('PSM Costs'!$B:$B,$B11,'PSM Costs'!AD:AD)&gt;0,SUMIF(Pharmaceuticals!$B:$B,$B11,Pharmaceuticals!AD:AD)+SUMIF('Health Products &amp; Equipment'!$B:$B,$B11,'Health Products &amp; Equipment'!AD:AD)+SUMIF('Other Pharma &amp; Health Products'!$B:$B,$B11,'Other Pharma &amp; Health Products'!AD:AD)+SUMIF('PSM Costs'!$B:$B,$B11,'PSM Costs'!AD:AD),"")</f>
        <v/>
      </c>
      <c r="L11" s="233" t="str">
        <f ca="1">IF(SUMIF(Pharmaceuticals!$B:$B,$B11,Pharmaceuticals!AF:AF)+SUMIF('Health Products &amp; Equipment'!$B:$B,$B11,'Health Products &amp; Equipment'!AF:AF)+SUMIF('Other Pharma &amp; Health Products'!$B:$B,$B11,'Other Pharma &amp; Health Products'!AF:AF)+SUMIF('PSM Costs'!$B:$B,$B11,'PSM Costs'!AF:AF)&gt;0,SUMIF(Pharmaceuticals!$B:$B,$B11,Pharmaceuticals!AF:AF)+SUMIF('Health Products &amp; Equipment'!$B:$B,$B11,'Health Products &amp; Equipment'!AF:AF)+SUMIF('Other Pharma &amp; Health Products'!$B:$B,$B11,'Other Pharma &amp; Health Products'!AF:AF)+SUMIF('PSM Costs'!$B:$B,$B11,'PSM Costs'!AF:AF),"")</f>
        <v/>
      </c>
      <c r="M11" s="231" t="str">
        <f ca="1">IF(SUM(N11:Q11)&gt;0,1,"")</f>
        <v/>
      </c>
      <c r="N11" s="234" t="str">
        <f ca="1">IF(SUMIF(Pharmaceuticals!$B:$B,$B11,Pharmaceuticals!AM:AM)+SUMIF('Health Products &amp; Equipment'!$B:$B,$B11,'Health Products &amp; Equipment'!AM:AM)+SUMIF('Other Pharma &amp; Health Products'!$B:$B,$B11,'Other Pharma &amp; Health Products'!AM:AM)+SUMIF('PSM Costs'!$B:$B,$B11,'PSM Costs'!AM:AM)&gt;0,SUMIF(Pharmaceuticals!$B:$B,$B11,Pharmaceuticals!AM:AM)+SUMIF('Health Products &amp; Equipment'!$B:$B,$B11,'Health Products &amp; Equipment'!AM:AM)+SUMIF('Other Pharma &amp; Health Products'!$B:$B,$B11,'Other Pharma &amp; Health Products'!AM:AM)+SUMIF('PSM Costs'!$B:$B,$B11,'PSM Costs'!AM:AM),"")</f>
        <v/>
      </c>
      <c r="O11" s="234" t="str">
        <f ca="1">IF(SUMIF(Pharmaceuticals!$B:$B,$B11,Pharmaceuticals!AO:AO)+SUMIF('Health Products &amp; Equipment'!$B:$B,$B11,'Health Products &amp; Equipment'!AO:AO)+SUMIF('Other Pharma &amp; Health Products'!$B:$B,$B11,'Other Pharma &amp; Health Products'!AO:AO)+SUMIF('PSM Costs'!$B:$B,$B11,'PSM Costs'!AO:AO)&gt;0,SUMIF(Pharmaceuticals!$B:$B,$B11,Pharmaceuticals!AO:AO)+SUMIF('Health Products &amp; Equipment'!$B:$B,$B11,'Health Products &amp; Equipment'!AO:AO)+SUMIF('Other Pharma &amp; Health Products'!$B:$B,$B11,'Other Pharma &amp; Health Products'!AO:AO)+SUMIF('PSM Costs'!$B:$B,$B11,'PSM Costs'!AO:AO),"")</f>
        <v/>
      </c>
      <c r="P11" s="234" t="str">
        <f ca="1">IF(SUMIF(Pharmaceuticals!$B:$B,$B11,Pharmaceuticals!AQ:AQ)+SUMIF('Health Products &amp; Equipment'!$B:$B,$B11,'Health Products &amp; Equipment'!AQ:AQ)+SUMIF('Other Pharma &amp; Health Products'!$B:$B,$B11,'Other Pharma &amp; Health Products'!AQ:AQ)+SUMIF('PSM Costs'!$B:$B,$B11,'PSM Costs'!AQ:AQ)&gt;0,SUMIF(Pharmaceuticals!$B:$B,$B11,Pharmaceuticals!AQ:AQ)+SUMIF('Health Products &amp; Equipment'!$B:$B,$B11,'Health Products &amp; Equipment'!AQ:AQ)+SUMIF('Other Pharma &amp; Health Products'!$B:$B,$B11,'Other Pharma &amp; Health Products'!AQ:AQ)+SUMIF('PSM Costs'!$B:$B,$B11,'PSM Costs'!AQ:AQ),"")</f>
        <v/>
      </c>
      <c r="Q11" s="234" t="str">
        <f ca="1">IF(SUMIF(Pharmaceuticals!$B:$B,$B11,Pharmaceuticals!AS:AS)+SUMIF('Health Products &amp; Equipment'!$B:$B,$B11,'Health Products &amp; Equipment'!AS:AS)+SUMIF('Other Pharma &amp; Health Products'!$B:$B,$B11,'Other Pharma &amp; Health Products'!AS:AS)+SUMIF('PSM Costs'!$B:$B,$B11,'PSM Costs'!AS:AS)&gt;0,SUMIF(Pharmaceuticals!$B:$B,$B11,Pharmaceuticals!AS:AS)+SUMIF('Health Products &amp; Equipment'!$B:$B,$B11,'Health Products &amp; Equipment'!AS:AS)+SUMIF('Other Pharma &amp; Health Products'!$B:$B,$B11,'Other Pharma &amp; Health Products'!AS:AS)+SUMIF('PSM Costs'!$B:$B,$B11,'PSM Costs'!AS:AS),"")</f>
        <v/>
      </c>
      <c r="R11" s="232" t="str">
        <f ca="1">IF(SUM(S11:V11)&gt;0,1,"")</f>
        <v/>
      </c>
      <c r="S11" s="233" t="str">
        <f ca="1">IF(SUMIF(Pharmaceuticals!$B:$B,$B11,Pharmaceuticals!AZ:AZ)+SUMIF('Health Products &amp; Equipment'!$B:$B,$B11,'Health Products &amp; Equipment'!AZ:AZ)+SUMIF('Other Pharma &amp; Health Products'!$B:$B,$B11,'Other Pharma &amp; Health Products'!AZ:AZ)+SUMIF('PSM Costs'!$B:$B,$B11,'PSM Costs'!AZ:AZ)&gt;0,SUMIF(Pharmaceuticals!$B:$B,$B11,Pharmaceuticals!AZ:AZ)+SUMIF('Health Products &amp; Equipment'!$B:$B,$B11,'Health Products &amp; Equipment'!AZ:AZ)+SUMIF('Other Pharma &amp; Health Products'!$B:$B,$B11,'Other Pharma &amp; Health Products'!AZ:AZ)+SUMIF('PSM Costs'!$B:$B,$B11,'PSM Costs'!AZ:AZ),"")</f>
        <v/>
      </c>
      <c r="T11" s="233" t="str">
        <f ca="1">IF(SUMIF(Pharmaceuticals!$B:$B,$B11,Pharmaceuticals!BB:BB)+SUMIF('Health Products &amp; Equipment'!$B:$B,$B11,'Health Products &amp; Equipment'!BB:BB)+SUMIF('Other Pharma &amp; Health Products'!$B:$B,$B11,'Other Pharma &amp; Health Products'!BB:BB)+SUMIF('PSM Costs'!$B:$B,$B11,'PSM Costs'!BB:BB)&gt;0,SUMIF(Pharmaceuticals!$B:$B,$B11,Pharmaceuticals!BB:BB)+SUMIF('Health Products &amp; Equipment'!$B:$B,$B11,'Health Products &amp; Equipment'!BB:BB)+SUMIF('Other Pharma &amp; Health Products'!$B:$B,$B11,'Other Pharma &amp; Health Products'!BB:BB)+SUMIF('PSM Costs'!$B:$B,$B11,'PSM Costs'!BB:BB),"")</f>
        <v/>
      </c>
      <c r="U11" s="233" t="str">
        <f ca="1">IF(SUMIF(Pharmaceuticals!$B:$B,$B11,Pharmaceuticals!BD:BD)+SUMIF('Health Products &amp; Equipment'!$B:$B,$B11,'Health Products &amp; Equipment'!BD:BD)+SUMIF('Other Pharma &amp; Health Products'!$B:$B,$B11,'Other Pharma &amp; Health Products'!BD:BD)+SUMIF('PSM Costs'!$B:$B,$B11,'PSM Costs'!BD:BD)&gt;0,SUMIF(Pharmaceuticals!$B:$B,$B11,Pharmaceuticals!BD:BD)+SUMIF('Health Products &amp; Equipment'!$B:$B,$B11,'Health Products &amp; Equipment'!BD:BD)+SUMIF('Other Pharma &amp; Health Products'!$B:$B,$B11,'Other Pharma &amp; Health Products'!BD:BD)+SUMIF('PSM Costs'!$B:$B,$B11,'PSM Costs'!BD:BD),"")</f>
        <v/>
      </c>
      <c r="V11" s="233" t="str">
        <f ca="1">IF(SUMIF(Pharmaceuticals!$B:$B,$B11,Pharmaceuticals!BF:BF)+SUMIF('Health Products &amp; Equipment'!$B:$B,$B11,'Health Products &amp; Equipment'!BF:BF)+SUMIF('Other Pharma &amp; Health Products'!$B:$B,$B11,'Other Pharma &amp; Health Products'!BF:BF)+SUMIF('PSM Costs'!$B:$B,$B11,'PSM Costs'!BF:BF)&gt;0,SUMIF(Pharmaceuticals!$B:$B,$B11,Pharmaceuticals!BF:BF)+SUMIF('Health Products &amp; Equipment'!$B:$B,$B11,'Health Products &amp; Equipment'!BF:BF)+SUMIF('Other Pharma &amp; Health Products'!$B:$B,$B11,'Other Pharma &amp; Health Products'!BF:BF)+SUMIF('PSM Costs'!$B:$B,$B11,'PSM Costs'!BF:BF),"")</f>
        <v/>
      </c>
      <c r="W11" s="231" t="str">
        <f ca="1">IF(SUM(X11:AA11)&gt;0,1,"")</f>
        <v/>
      </c>
      <c r="X11" s="234" t="str">
        <f ca="1">IF(SUMIF(Pharmaceuticals!$B:$B,$B11,Pharmaceuticals!BM:BM)+SUMIF('Health Products &amp; Equipment'!$B:$B,$B11,'Health Products &amp; Equipment'!BM:BM)+SUMIF('Other Pharma &amp; Health Products'!$B:$B,$B11,'Other Pharma &amp; Health Products'!BM:BM)+SUMIF('PSM Costs'!$B:$B,$B11,'PSM Costs'!BM:BM)&gt;0,SUMIF(Pharmaceuticals!$B:$B,$B11,Pharmaceuticals!BM:BM)+SUMIF('Health Products &amp; Equipment'!$B:$B,$B11,'Health Products &amp; Equipment'!BM:BM)+SUMIF('Other Pharma &amp; Health Products'!$B:$B,$B11,'Other Pharma &amp; Health Products'!BM:BM)+SUMIF('PSM Costs'!$B:$B,$B11,'PSM Costs'!BM:BM),"")</f>
        <v/>
      </c>
      <c r="Y11" s="234" t="str">
        <f ca="1">IF(SUMIF(Pharmaceuticals!$B:$B,$B11,Pharmaceuticals!BO:BO)+SUMIF('Health Products &amp; Equipment'!$B:$B,$B11,'Health Products &amp; Equipment'!BO:BO)+SUMIF('Other Pharma &amp; Health Products'!$B:$B,$B11,'Other Pharma &amp; Health Products'!BO:BO)+SUMIF('PSM Costs'!$B:$B,$B11,'PSM Costs'!BO:BO)&gt;0,SUMIF(Pharmaceuticals!$B:$B,$B11,Pharmaceuticals!BO:BO)+SUMIF('Health Products &amp; Equipment'!$B:$B,$B11,'Health Products &amp; Equipment'!BO:BO)+SUMIF('Other Pharma &amp; Health Products'!$B:$B,$B11,'Other Pharma &amp; Health Products'!BO:BO)+SUMIF('PSM Costs'!$B:$B,$B11,'PSM Costs'!BO:BO),"")</f>
        <v/>
      </c>
      <c r="Z11" s="234" t="str">
        <f ca="1">IF(SUMIF(Pharmaceuticals!$B:$B,$B11,Pharmaceuticals!BQ:BQ)+SUMIF('Health Products &amp; Equipment'!$B:$B,$B11,'Health Products &amp; Equipment'!BQ:BQ)+SUMIF('Other Pharma &amp; Health Products'!$B:$B,$B11,'Other Pharma &amp; Health Products'!BQ:BQ)+SUMIF('PSM Costs'!$B:$B,$B11,'PSM Costs'!BQ:BQ)&gt;0,SUMIF(Pharmaceuticals!$B:$B,$B11,Pharmaceuticals!BQ:BQ)+SUMIF('Health Products &amp; Equipment'!$B:$B,$B11,'Health Products &amp; Equipment'!BQ:BQ)+SUMIF('Other Pharma &amp; Health Products'!$B:$B,$B11,'Other Pharma &amp; Health Products'!BQ:BQ)+SUMIF('PSM Costs'!$B:$B,$B11,'PSM Costs'!BQ:BQ),"")</f>
        <v/>
      </c>
      <c r="AA11" s="234" t="str">
        <f ca="1">IF(SUMIF(Pharmaceuticals!$B:$B,$B11,Pharmaceuticals!BS:BS)+SUMIF('Health Products &amp; Equipment'!$B:$B,$B11,'Health Products &amp; Equipment'!BS:BS)+SUMIF('Other Pharma &amp; Health Products'!$B:$B,$B11,'Other Pharma &amp; Health Products'!BS:BS)+SUMIF('PSM Costs'!$B:$B,$B11,'PSM Costs'!BS:BS)&gt;0,SUMIF(Pharmaceuticals!$B:$B,$B11,Pharmaceuticals!BS:BS)+SUMIF('Health Products &amp; Equipment'!$B:$B,$B11,'Health Products &amp; Equipment'!BS:BS)+SUMIF('Other Pharma &amp; Health Products'!$B:$B,$B11,'Other Pharma &amp; Health Products'!BS:BS)+SUMIF('PSM Costs'!$B:$B,$B11,'PSM Costs'!BS:BS),"")</f>
        <v/>
      </c>
      <c r="AB11" s="233" t="str">
        <f ca="1">IF(SUM(I11:L11,N11:Q11,S11:V11,X11:AA11)&gt;0,SUM(I11:L11,N11:Q11,S11:V11,X11:AA11),"")</f>
        <v/>
      </c>
    </row>
    <row r="12" spans="1:28" ht="22.15" customHeight="1" x14ac:dyDescent="0.2">
      <c r="A12" s="229">
        <v>2</v>
      </c>
      <c r="B12" s="229" t="str">
        <f ca="1">IFERROR(VLOOKUP(A12,'Rank unique Mod-Int-CI-PR'!I:J,2,FALSE),"")</f>
        <v>14-78--7.4---1</v>
      </c>
      <c r="C12" s="230" t="str">
        <f ca="1">IFERROR(VLOOKUP(VALUE(LEFT(B12,FIND("-",B12)-1)),CatModules!B:C,2,FALSE),"")</f>
        <v>Treatment, care and support</v>
      </c>
      <c r="D12" s="230" t="str">
        <f ca="1">IFERROR(VLOOKUP(LEFT(B12,FIND("--",B12)-1),CatInt!D:E,2,FALSE),"")</f>
        <v>HIV care</v>
      </c>
      <c r="E12" s="230" t="str">
        <f ca="1">IFERROR(VLOOKUP(MID(B12,FIND("--",B12)+2,FIND("---",B12)-FIND("--",B12)-2),CatCostInp!D:E,2,FALSE),"")</f>
        <v>7.4 In-country distribution costs</v>
      </c>
      <c r="F12" s="230" t="str">
        <f ca="1">IFERROR(VLOOKUP(B12,ActivityConcat!A:C,3,FALSE),"")</f>
        <v/>
      </c>
      <c r="G12" s="231" t="str">
        <f ca="1">IFERROR(VLOOKUP(VALUE(RIGHT(B12,1)),Setup!A:D,4,FALSE),"")</f>
        <v>MOH</v>
      </c>
      <c r="H12" s="232">
        <f t="shared" ref="H12:H75" ca="1" si="0">IF(SUM(I12:L12)&gt;0,1,"")</f>
        <v>1</v>
      </c>
      <c r="I12" s="233">
        <f ca="1">IF(SUMIF(Pharmaceuticals!$B:$B,$B12,Pharmaceuticals!Z:Z)+SUMIF('Health Products &amp; Equipment'!$B:$B,$B12,'Health Products &amp; Equipment'!Z:Z)+SUMIF('Other Pharma &amp; Health Products'!$B:$B,$B12,'Other Pharma &amp; Health Products'!Z:Z)+SUMIF('PSM Costs'!$B:$B,$B12,'PSM Costs'!Z:Z)&gt;0,SUMIF(Pharmaceuticals!$B:$B,$B12,Pharmaceuticals!Z:Z)+SUMIF('Health Products &amp; Equipment'!$B:$B,$B12,'Health Products &amp; Equipment'!Z:Z)+SUMIF('Other Pharma &amp; Health Products'!$B:$B,$B12,'Other Pharma &amp; Health Products'!Z:Z)+SUMIF('PSM Costs'!$B:$B,$B12,'PSM Costs'!Z:Z),"")</f>
        <v>4000</v>
      </c>
      <c r="J12" s="233">
        <f ca="1">IF(SUMIF(Pharmaceuticals!$B:$B,$B12,Pharmaceuticals!AB:AB)+SUMIF('Health Products &amp; Equipment'!$B:$B,$B12,'Health Products &amp; Equipment'!AB:AB)+SUMIF('Other Pharma &amp; Health Products'!$B:$B,$B12,'Other Pharma &amp; Health Products'!AB:AB)+SUMIF('PSM Costs'!$B:$B,$B12,'PSM Costs'!AB:AB)&gt;0,SUMIF(Pharmaceuticals!$B:$B,$B12,Pharmaceuticals!AB:AB)+SUMIF('Health Products &amp; Equipment'!$B:$B,$B12,'Health Products &amp; Equipment'!AB:AB)+SUMIF('Other Pharma &amp; Health Products'!$B:$B,$B12,'Other Pharma &amp; Health Products'!AB:AB)+SUMIF('PSM Costs'!$B:$B,$B12,'PSM Costs'!AB:AB),"")</f>
        <v>4000</v>
      </c>
      <c r="K12" s="233">
        <f ca="1">IF(SUMIF(Pharmaceuticals!$B:$B,$B12,Pharmaceuticals!AD:AD)+SUMIF('Health Products &amp; Equipment'!$B:$B,$B12,'Health Products &amp; Equipment'!AD:AD)+SUMIF('Other Pharma &amp; Health Products'!$B:$B,$B12,'Other Pharma &amp; Health Products'!AD:AD)+SUMIF('PSM Costs'!$B:$B,$B12,'PSM Costs'!AD:AD)&gt;0,SUMIF(Pharmaceuticals!$B:$B,$B12,Pharmaceuticals!AD:AD)+SUMIF('Health Products &amp; Equipment'!$B:$B,$B12,'Health Products &amp; Equipment'!AD:AD)+SUMIF('Other Pharma &amp; Health Products'!$B:$B,$B12,'Other Pharma &amp; Health Products'!AD:AD)+SUMIF('PSM Costs'!$B:$B,$B12,'PSM Costs'!AD:AD),"")</f>
        <v>4000</v>
      </c>
      <c r="L12" s="233">
        <f ca="1">IF(SUMIF(Pharmaceuticals!$B:$B,$B12,Pharmaceuticals!AF:AF)+SUMIF('Health Products &amp; Equipment'!$B:$B,$B12,'Health Products &amp; Equipment'!AF:AF)+SUMIF('Other Pharma &amp; Health Products'!$B:$B,$B12,'Other Pharma &amp; Health Products'!AF:AF)+SUMIF('PSM Costs'!$B:$B,$B12,'PSM Costs'!AF:AF)&gt;0,SUMIF(Pharmaceuticals!$B:$B,$B12,Pharmaceuticals!AF:AF)+SUMIF('Health Products &amp; Equipment'!$B:$B,$B12,'Health Products &amp; Equipment'!AF:AF)+SUMIF('Other Pharma &amp; Health Products'!$B:$B,$B12,'Other Pharma &amp; Health Products'!AF:AF)+SUMIF('PSM Costs'!$B:$B,$B12,'PSM Costs'!AF:AF),"")</f>
        <v>4000</v>
      </c>
      <c r="M12" s="231">
        <f t="shared" ref="M12:M75" ca="1" si="1">IF(SUM(N12:Q12)&gt;0,1,"")</f>
        <v>1</v>
      </c>
      <c r="N12" s="234">
        <f ca="1">IF(SUMIF(Pharmaceuticals!$B:$B,$B12,Pharmaceuticals!AM:AM)+SUMIF('Health Products &amp; Equipment'!$B:$B,$B12,'Health Products &amp; Equipment'!AM:AM)+SUMIF('Other Pharma &amp; Health Products'!$B:$B,$B12,'Other Pharma &amp; Health Products'!AM:AM)+SUMIF('PSM Costs'!$B:$B,$B12,'PSM Costs'!AM:AM)&gt;0,SUMIF(Pharmaceuticals!$B:$B,$B12,Pharmaceuticals!AM:AM)+SUMIF('Health Products &amp; Equipment'!$B:$B,$B12,'Health Products &amp; Equipment'!AM:AM)+SUMIF('Other Pharma &amp; Health Products'!$B:$B,$B12,'Other Pharma &amp; Health Products'!AM:AM)+SUMIF('PSM Costs'!$B:$B,$B12,'PSM Costs'!AM:AM),"")</f>
        <v>4000</v>
      </c>
      <c r="O12" s="234">
        <f ca="1">IF(SUMIF(Pharmaceuticals!$B:$B,$B12,Pharmaceuticals!AO:AO)+SUMIF('Health Products &amp; Equipment'!$B:$B,$B12,'Health Products &amp; Equipment'!AO:AO)+SUMIF('Other Pharma &amp; Health Products'!$B:$B,$B12,'Other Pharma &amp; Health Products'!AO:AO)+SUMIF('PSM Costs'!$B:$B,$B12,'PSM Costs'!AO:AO)&gt;0,SUMIF(Pharmaceuticals!$B:$B,$B12,Pharmaceuticals!AO:AO)+SUMIF('Health Products &amp; Equipment'!$B:$B,$B12,'Health Products &amp; Equipment'!AO:AO)+SUMIF('Other Pharma &amp; Health Products'!$B:$B,$B12,'Other Pharma &amp; Health Products'!AO:AO)+SUMIF('PSM Costs'!$B:$B,$B12,'PSM Costs'!AO:AO),"")</f>
        <v>4000</v>
      </c>
      <c r="P12" s="234">
        <f ca="1">IF(SUMIF(Pharmaceuticals!$B:$B,$B12,Pharmaceuticals!AQ:AQ)+SUMIF('Health Products &amp; Equipment'!$B:$B,$B12,'Health Products &amp; Equipment'!AQ:AQ)+SUMIF('Other Pharma &amp; Health Products'!$B:$B,$B12,'Other Pharma &amp; Health Products'!AQ:AQ)+SUMIF('PSM Costs'!$B:$B,$B12,'PSM Costs'!AQ:AQ)&gt;0,SUMIF(Pharmaceuticals!$B:$B,$B12,Pharmaceuticals!AQ:AQ)+SUMIF('Health Products &amp; Equipment'!$B:$B,$B12,'Health Products &amp; Equipment'!AQ:AQ)+SUMIF('Other Pharma &amp; Health Products'!$B:$B,$B12,'Other Pharma &amp; Health Products'!AQ:AQ)+SUMIF('PSM Costs'!$B:$B,$B12,'PSM Costs'!AQ:AQ),"")</f>
        <v>4000</v>
      </c>
      <c r="Q12" s="234">
        <f ca="1">IF(SUMIF(Pharmaceuticals!$B:$B,$B12,Pharmaceuticals!AS:AS)+SUMIF('Health Products &amp; Equipment'!$B:$B,$B12,'Health Products &amp; Equipment'!AS:AS)+SUMIF('Other Pharma &amp; Health Products'!$B:$B,$B12,'Other Pharma &amp; Health Products'!AS:AS)+SUMIF('PSM Costs'!$B:$B,$B12,'PSM Costs'!AS:AS)&gt;0,SUMIF(Pharmaceuticals!$B:$B,$B12,Pharmaceuticals!AS:AS)+SUMIF('Health Products &amp; Equipment'!$B:$B,$B12,'Health Products &amp; Equipment'!AS:AS)+SUMIF('Other Pharma &amp; Health Products'!$B:$B,$B12,'Other Pharma &amp; Health Products'!AS:AS)+SUMIF('PSM Costs'!$B:$B,$B12,'PSM Costs'!AS:AS),"")</f>
        <v>4000</v>
      </c>
      <c r="R12" s="232">
        <f t="shared" ref="R12:R75" ca="1" si="2">IF(SUM(S12:V12)&gt;0,1,"")</f>
        <v>1</v>
      </c>
      <c r="S12" s="233">
        <f ca="1">IF(SUMIF(Pharmaceuticals!$B:$B,$B12,Pharmaceuticals!AZ:AZ)+SUMIF('Health Products &amp; Equipment'!$B:$B,$B12,'Health Products &amp; Equipment'!AZ:AZ)+SUMIF('Other Pharma &amp; Health Products'!$B:$B,$B12,'Other Pharma &amp; Health Products'!AZ:AZ)+SUMIF('PSM Costs'!$B:$B,$B12,'PSM Costs'!AZ:AZ)&gt;0,SUMIF(Pharmaceuticals!$B:$B,$B12,Pharmaceuticals!AZ:AZ)+SUMIF('Health Products &amp; Equipment'!$B:$B,$B12,'Health Products &amp; Equipment'!AZ:AZ)+SUMIF('Other Pharma &amp; Health Products'!$B:$B,$B12,'Other Pharma &amp; Health Products'!AZ:AZ)+SUMIF('PSM Costs'!$B:$B,$B12,'PSM Costs'!AZ:AZ),"")</f>
        <v>4000</v>
      </c>
      <c r="T12" s="233">
        <f ca="1">IF(SUMIF(Pharmaceuticals!$B:$B,$B12,Pharmaceuticals!BB:BB)+SUMIF('Health Products &amp; Equipment'!$B:$B,$B12,'Health Products &amp; Equipment'!BB:BB)+SUMIF('Other Pharma &amp; Health Products'!$B:$B,$B12,'Other Pharma &amp; Health Products'!BB:BB)+SUMIF('PSM Costs'!$B:$B,$B12,'PSM Costs'!BB:BB)&gt;0,SUMIF(Pharmaceuticals!$B:$B,$B12,Pharmaceuticals!BB:BB)+SUMIF('Health Products &amp; Equipment'!$B:$B,$B12,'Health Products &amp; Equipment'!BB:BB)+SUMIF('Other Pharma &amp; Health Products'!$B:$B,$B12,'Other Pharma &amp; Health Products'!BB:BB)+SUMIF('PSM Costs'!$B:$B,$B12,'PSM Costs'!BB:BB),"")</f>
        <v>4000</v>
      </c>
      <c r="U12" s="233">
        <f ca="1">IF(SUMIF(Pharmaceuticals!$B:$B,$B12,Pharmaceuticals!BD:BD)+SUMIF('Health Products &amp; Equipment'!$B:$B,$B12,'Health Products &amp; Equipment'!BD:BD)+SUMIF('Other Pharma &amp; Health Products'!$B:$B,$B12,'Other Pharma &amp; Health Products'!BD:BD)+SUMIF('PSM Costs'!$B:$B,$B12,'PSM Costs'!BD:BD)&gt;0,SUMIF(Pharmaceuticals!$B:$B,$B12,Pharmaceuticals!BD:BD)+SUMIF('Health Products &amp; Equipment'!$B:$B,$B12,'Health Products &amp; Equipment'!BD:BD)+SUMIF('Other Pharma &amp; Health Products'!$B:$B,$B12,'Other Pharma &amp; Health Products'!BD:BD)+SUMIF('PSM Costs'!$B:$B,$B12,'PSM Costs'!BD:BD),"")</f>
        <v>4000</v>
      </c>
      <c r="V12" s="233">
        <f ca="1">IF(SUMIF(Pharmaceuticals!$B:$B,$B12,Pharmaceuticals!BF:BF)+SUMIF('Health Products &amp; Equipment'!$B:$B,$B12,'Health Products &amp; Equipment'!BF:BF)+SUMIF('Other Pharma &amp; Health Products'!$B:$B,$B12,'Other Pharma &amp; Health Products'!BF:BF)+SUMIF('PSM Costs'!$B:$B,$B12,'PSM Costs'!BF:BF)&gt;0,SUMIF(Pharmaceuticals!$B:$B,$B12,Pharmaceuticals!BF:BF)+SUMIF('Health Products &amp; Equipment'!$B:$B,$B12,'Health Products &amp; Equipment'!BF:BF)+SUMIF('Other Pharma &amp; Health Products'!$B:$B,$B12,'Other Pharma &amp; Health Products'!BF:BF)+SUMIF('PSM Costs'!$B:$B,$B12,'PSM Costs'!BF:BF),"")</f>
        <v>4000</v>
      </c>
      <c r="W12" s="231" t="str">
        <f t="shared" ref="W12:W75" ca="1" si="3">IF(SUM(X12:AA12)&gt;0,1,"")</f>
        <v/>
      </c>
      <c r="X12" s="234" t="str">
        <f ca="1">IF(SUMIF(Pharmaceuticals!$B:$B,$B12,Pharmaceuticals!BM:BM)+SUMIF('Health Products &amp; Equipment'!$B:$B,$B12,'Health Products &amp; Equipment'!BM:BM)+SUMIF('Other Pharma &amp; Health Products'!$B:$B,$B12,'Other Pharma &amp; Health Products'!BM:BM)+SUMIF('PSM Costs'!$B:$B,$B12,'PSM Costs'!BM:BM)&gt;0,SUMIF(Pharmaceuticals!$B:$B,$B12,Pharmaceuticals!BM:BM)+SUMIF('Health Products &amp; Equipment'!$B:$B,$B12,'Health Products &amp; Equipment'!BM:BM)+SUMIF('Other Pharma &amp; Health Products'!$B:$B,$B12,'Other Pharma &amp; Health Products'!BM:BM)+SUMIF('PSM Costs'!$B:$B,$B12,'PSM Costs'!BM:BM),"")</f>
        <v/>
      </c>
      <c r="Y12" s="234" t="str">
        <f ca="1">IF(SUMIF(Pharmaceuticals!$B:$B,$B12,Pharmaceuticals!BO:BO)+SUMIF('Health Products &amp; Equipment'!$B:$B,$B12,'Health Products &amp; Equipment'!BO:BO)+SUMIF('Other Pharma &amp; Health Products'!$B:$B,$B12,'Other Pharma &amp; Health Products'!BO:BO)+SUMIF('PSM Costs'!$B:$B,$B12,'PSM Costs'!BO:BO)&gt;0,SUMIF(Pharmaceuticals!$B:$B,$B12,Pharmaceuticals!BO:BO)+SUMIF('Health Products &amp; Equipment'!$B:$B,$B12,'Health Products &amp; Equipment'!BO:BO)+SUMIF('Other Pharma &amp; Health Products'!$B:$B,$B12,'Other Pharma &amp; Health Products'!BO:BO)+SUMIF('PSM Costs'!$B:$B,$B12,'PSM Costs'!BO:BO),"")</f>
        <v/>
      </c>
      <c r="Z12" s="234" t="str">
        <f ca="1">IF(SUMIF(Pharmaceuticals!$B:$B,$B12,Pharmaceuticals!BQ:BQ)+SUMIF('Health Products &amp; Equipment'!$B:$B,$B12,'Health Products &amp; Equipment'!BQ:BQ)+SUMIF('Other Pharma &amp; Health Products'!$B:$B,$B12,'Other Pharma &amp; Health Products'!BQ:BQ)+SUMIF('PSM Costs'!$B:$B,$B12,'PSM Costs'!BQ:BQ)&gt;0,SUMIF(Pharmaceuticals!$B:$B,$B12,Pharmaceuticals!BQ:BQ)+SUMIF('Health Products &amp; Equipment'!$B:$B,$B12,'Health Products &amp; Equipment'!BQ:BQ)+SUMIF('Other Pharma &amp; Health Products'!$B:$B,$B12,'Other Pharma &amp; Health Products'!BQ:BQ)+SUMIF('PSM Costs'!$B:$B,$B12,'PSM Costs'!BQ:BQ),"")</f>
        <v/>
      </c>
      <c r="AA12" s="234" t="str">
        <f ca="1">IF(SUMIF(Pharmaceuticals!$B:$B,$B12,Pharmaceuticals!BS:BS)+SUMIF('Health Products &amp; Equipment'!$B:$B,$B12,'Health Products &amp; Equipment'!BS:BS)+SUMIF('Other Pharma &amp; Health Products'!$B:$B,$B12,'Other Pharma &amp; Health Products'!BS:BS)+SUMIF('PSM Costs'!$B:$B,$B12,'PSM Costs'!BS:BS)&gt;0,SUMIF(Pharmaceuticals!$B:$B,$B12,Pharmaceuticals!BS:BS)+SUMIF('Health Products &amp; Equipment'!$B:$B,$B12,'Health Products &amp; Equipment'!BS:BS)+SUMIF('Other Pharma &amp; Health Products'!$B:$B,$B12,'Other Pharma &amp; Health Products'!BS:BS)+SUMIF('PSM Costs'!$B:$B,$B12,'PSM Costs'!BS:BS),"")</f>
        <v/>
      </c>
      <c r="AB12" s="233">
        <f t="shared" ref="AB12:AB75" ca="1" si="4">IF(SUM(I12:L12,N12:Q12,S12:V12,X12:AA12)&gt;0,SUM(I12:L12,N12:Q12,S12:V12,X12:AA12),"")</f>
        <v>48000</v>
      </c>
    </row>
    <row r="13" spans="1:28" ht="22.15" customHeight="1" x14ac:dyDescent="0.2">
      <c r="A13" s="229">
        <v>3</v>
      </c>
      <c r="B13" s="229" t="str">
        <f ca="1">IFERROR(VLOOKUP(A13,'Rank unique Mod-Int-CI-PR'!I:J,2,FALSE),"")</f>
        <v>14-78--7.6---1</v>
      </c>
      <c r="C13" s="230" t="str">
        <f ca="1">IFERROR(VLOOKUP(VALUE(LEFT(B13,FIND("-",B13)-1)),CatModules!B:C,2,FALSE),"")</f>
        <v>Treatment, care and support</v>
      </c>
      <c r="D13" s="230" t="str">
        <f ca="1">IFERROR(VLOOKUP(LEFT(B13,FIND("--",B13)-1),CatInt!D:E,2,FALSE),"")</f>
        <v>HIV care</v>
      </c>
      <c r="E13" s="230" t="str">
        <f ca="1">IFERROR(VLOOKUP(MID(B13,FIND("--",B13)+2,FIND("---",B13)-FIND("--",B13)-2),CatCostInp!D:E,2,FALSE),"")</f>
        <v>7.6 PSM Customs Clearance</v>
      </c>
      <c r="F13" s="230" t="str">
        <f ca="1">IFERROR(VLOOKUP(B13,ActivityConcat!A:C,3,FALSE),"")</f>
        <v/>
      </c>
      <c r="G13" s="231" t="str">
        <f ca="1">IFERROR(VLOOKUP(VALUE(RIGHT(B13,1)),Setup!A:D,4,FALSE),"")</f>
        <v>MOH</v>
      </c>
      <c r="H13" s="232">
        <f t="shared" ca="1" si="0"/>
        <v>1</v>
      </c>
      <c r="I13" s="233">
        <f ca="1">IF(SUMIF(Pharmaceuticals!$B:$B,$B13,Pharmaceuticals!Z:Z)+SUMIF('Health Products &amp; Equipment'!$B:$B,$B13,'Health Products &amp; Equipment'!Z:Z)+SUMIF('Other Pharma &amp; Health Products'!$B:$B,$B13,'Other Pharma &amp; Health Products'!Z:Z)+SUMIF('PSM Costs'!$B:$B,$B13,'PSM Costs'!Z:Z)&gt;0,SUMIF(Pharmaceuticals!$B:$B,$B13,Pharmaceuticals!Z:Z)+SUMIF('Health Products &amp; Equipment'!$B:$B,$B13,'Health Products &amp; Equipment'!Z:Z)+SUMIF('Other Pharma &amp; Health Products'!$B:$B,$B13,'Other Pharma &amp; Health Products'!Z:Z)+SUMIF('PSM Costs'!$B:$B,$B13,'PSM Costs'!Z:Z),"")</f>
        <v>1350</v>
      </c>
      <c r="J13" s="233">
        <f ca="1">IF(SUMIF(Pharmaceuticals!$B:$B,$B13,Pharmaceuticals!AB:AB)+SUMIF('Health Products &amp; Equipment'!$B:$B,$B13,'Health Products &amp; Equipment'!AB:AB)+SUMIF('Other Pharma &amp; Health Products'!$B:$B,$B13,'Other Pharma &amp; Health Products'!AB:AB)+SUMIF('PSM Costs'!$B:$B,$B13,'PSM Costs'!AB:AB)&gt;0,SUMIF(Pharmaceuticals!$B:$B,$B13,Pharmaceuticals!AB:AB)+SUMIF('Health Products &amp; Equipment'!$B:$B,$B13,'Health Products &amp; Equipment'!AB:AB)+SUMIF('Other Pharma &amp; Health Products'!$B:$B,$B13,'Other Pharma &amp; Health Products'!AB:AB)+SUMIF('PSM Costs'!$B:$B,$B13,'PSM Costs'!AB:AB),"")</f>
        <v>1350</v>
      </c>
      <c r="K13" s="233">
        <f ca="1">IF(SUMIF(Pharmaceuticals!$B:$B,$B13,Pharmaceuticals!AD:AD)+SUMIF('Health Products &amp; Equipment'!$B:$B,$B13,'Health Products &amp; Equipment'!AD:AD)+SUMIF('Other Pharma &amp; Health Products'!$B:$B,$B13,'Other Pharma &amp; Health Products'!AD:AD)+SUMIF('PSM Costs'!$B:$B,$B13,'PSM Costs'!AD:AD)&gt;0,SUMIF(Pharmaceuticals!$B:$B,$B13,Pharmaceuticals!AD:AD)+SUMIF('Health Products &amp; Equipment'!$B:$B,$B13,'Health Products &amp; Equipment'!AD:AD)+SUMIF('Other Pharma &amp; Health Products'!$B:$B,$B13,'Other Pharma &amp; Health Products'!AD:AD)+SUMIF('PSM Costs'!$B:$B,$B13,'PSM Costs'!AD:AD),"")</f>
        <v>1350</v>
      </c>
      <c r="L13" s="233">
        <f ca="1">IF(SUMIF(Pharmaceuticals!$B:$B,$B13,Pharmaceuticals!AF:AF)+SUMIF('Health Products &amp; Equipment'!$B:$B,$B13,'Health Products &amp; Equipment'!AF:AF)+SUMIF('Other Pharma &amp; Health Products'!$B:$B,$B13,'Other Pharma &amp; Health Products'!AF:AF)+SUMIF('PSM Costs'!$B:$B,$B13,'PSM Costs'!AF:AF)&gt;0,SUMIF(Pharmaceuticals!$B:$B,$B13,Pharmaceuticals!AF:AF)+SUMIF('Health Products &amp; Equipment'!$B:$B,$B13,'Health Products &amp; Equipment'!AF:AF)+SUMIF('Other Pharma &amp; Health Products'!$B:$B,$B13,'Other Pharma &amp; Health Products'!AF:AF)+SUMIF('PSM Costs'!$B:$B,$B13,'PSM Costs'!AF:AF),"")</f>
        <v>1350</v>
      </c>
      <c r="M13" s="231">
        <f t="shared" ca="1" si="1"/>
        <v>1</v>
      </c>
      <c r="N13" s="234">
        <f ca="1">IF(SUMIF(Pharmaceuticals!$B:$B,$B13,Pharmaceuticals!AM:AM)+SUMIF('Health Products &amp; Equipment'!$B:$B,$B13,'Health Products &amp; Equipment'!AM:AM)+SUMIF('Other Pharma &amp; Health Products'!$B:$B,$B13,'Other Pharma &amp; Health Products'!AM:AM)+SUMIF('PSM Costs'!$B:$B,$B13,'PSM Costs'!AM:AM)&gt;0,SUMIF(Pharmaceuticals!$B:$B,$B13,Pharmaceuticals!AM:AM)+SUMIF('Health Products &amp; Equipment'!$B:$B,$B13,'Health Products &amp; Equipment'!AM:AM)+SUMIF('Other Pharma &amp; Health Products'!$B:$B,$B13,'Other Pharma &amp; Health Products'!AM:AM)+SUMIF('PSM Costs'!$B:$B,$B13,'PSM Costs'!AM:AM),"")</f>
        <v>1350</v>
      </c>
      <c r="O13" s="234">
        <f ca="1">IF(SUMIF(Pharmaceuticals!$B:$B,$B13,Pharmaceuticals!AO:AO)+SUMIF('Health Products &amp; Equipment'!$B:$B,$B13,'Health Products &amp; Equipment'!AO:AO)+SUMIF('Other Pharma &amp; Health Products'!$B:$B,$B13,'Other Pharma &amp; Health Products'!AO:AO)+SUMIF('PSM Costs'!$B:$B,$B13,'PSM Costs'!AO:AO)&gt;0,SUMIF(Pharmaceuticals!$B:$B,$B13,Pharmaceuticals!AO:AO)+SUMIF('Health Products &amp; Equipment'!$B:$B,$B13,'Health Products &amp; Equipment'!AO:AO)+SUMIF('Other Pharma &amp; Health Products'!$B:$B,$B13,'Other Pharma &amp; Health Products'!AO:AO)+SUMIF('PSM Costs'!$B:$B,$B13,'PSM Costs'!AO:AO),"")</f>
        <v>1350</v>
      </c>
      <c r="P13" s="234">
        <f ca="1">IF(SUMIF(Pharmaceuticals!$B:$B,$B13,Pharmaceuticals!AQ:AQ)+SUMIF('Health Products &amp; Equipment'!$B:$B,$B13,'Health Products &amp; Equipment'!AQ:AQ)+SUMIF('Other Pharma &amp; Health Products'!$B:$B,$B13,'Other Pharma &amp; Health Products'!AQ:AQ)+SUMIF('PSM Costs'!$B:$B,$B13,'PSM Costs'!AQ:AQ)&gt;0,SUMIF(Pharmaceuticals!$B:$B,$B13,Pharmaceuticals!AQ:AQ)+SUMIF('Health Products &amp; Equipment'!$B:$B,$B13,'Health Products &amp; Equipment'!AQ:AQ)+SUMIF('Other Pharma &amp; Health Products'!$B:$B,$B13,'Other Pharma &amp; Health Products'!AQ:AQ)+SUMIF('PSM Costs'!$B:$B,$B13,'PSM Costs'!AQ:AQ),"")</f>
        <v>1350</v>
      </c>
      <c r="Q13" s="234">
        <f ca="1">IF(SUMIF(Pharmaceuticals!$B:$B,$B13,Pharmaceuticals!AS:AS)+SUMIF('Health Products &amp; Equipment'!$B:$B,$B13,'Health Products &amp; Equipment'!AS:AS)+SUMIF('Other Pharma &amp; Health Products'!$B:$B,$B13,'Other Pharma &amp; Health Products'!AS:AS)+SUMIF('PSM Costs'!$B:$B,$B13,'PSM Costs'!AS:AS)&gt;0,SUMIF(Pharmaceuticals!$B:$B,$B13,Pharmaceuticals!AS:AS)+SUMIF('Health Products &amp; Equipment'!$B:$B,$B13,'Health Products &amp; Equipment'!AS:AS)+SUMIF('Other Pharma &amp; Health Products'!$B:$B,$B13,'Other Pharma &amp; Health Products'!AS:AS)+SUMIF('PSM Costs'!$B:$B,$B13,'PSM Costs'!AS:AS),"")</f>
        <v>1350</v>
      </c>
      <c r="R13" s="232">
        <f t="shared" ca="1" si="2"/>
        <v>1</v>
      </c>
      <c r="S13" s="233">
        <f ca="1">IF(SUMIF(Pharmaceuticals!$B:$B,$B13,Pharmaceuticals!AZ:AZ)+SUMIF('Health Products &amp; Equipment'!$B:$B,$B13,'Health Products &amp; Equipment'!AZ:AZ)+SUMIF('Other Pharma &amp; Health Products'!$B:$B,$B13,'Other Pharma &amp; Health Products'!AZ:AZ)+SUMIF('PSM Costs'!$B:$B,$B13,'PSM Costs'!AZ:AZ)&gt;0,SUMIF(Pharmaceuticals!$B:$B,$B13,Pharmaceuticals!AZ:AZ)+SUMIF('Health Products &amp; Equipment'!$B:$B,$B13,'Health Products &amp; Equipment'!AZ:AZ)+SUMIF('Other Pharma &amp; Health Products'!$B:$B,$B13,'Other Pharma &amp; Health Products'!AZ:AZ)+SUMIF('PSM Costs'!$B:$B,$B13,'PSM Costs'!AZ:AZ),"")</f>
        <v>1350</v>
      </c>
      <c r="T13" s="233">
        <f ca="1">IF(SUMIF(Pharmaceuticals!$B:$B,$B13,Pharmaceuticals!BB:BB)+SUMIF('Health Products &amp; Equipment'!$B:$B,$B13,'Health Products &amp; Equipment'!BB:BB)+SUMIF('Other Pharma &amp; Health Products'!$B:$B,$B13,'Other Pharma &amp; Health Products'!BB:BB)+SUMIF('PSM Costs'!$B:$B,$B13,'PSM Costs'!BB:BB)&gt;0,SUMIF(Pharmaceuticals!$B:$B,$B13,Pharmaceuticals!BB:BB)+SUMIF('Health Products &amp; Equipment'!$B:$B,$B13,'Health Products &amp; Equipment'!BB:BB)+SUMIF('Other Pharma &amp; Health Products'!$B:$B,$B13,'Other Pharma &amp; Health Products'!BB:BB)+SUMIF('PSM Costs'!$B:$B,$B13,'PSM Costs'!BB:BB),"")</f>
        <v>1350</v>
      </c>
      <c r="U13" s="233">
        <f ca="1">IF(SUMIF(Pharmaceuticals!$B:$B,$B13,Pharmaceuticals!BD:BD)+SUMIF('Health Products &amp; Equipment'!$B:$B,$B13,'Health Products &amp; Equipment'!BD:BD)+SUMIF('Other Pharma &amp; Health Products'!$B:$B,$B13,'Other Pharma &amp; Health Products'!BD:BD)+SUMIF('PSM Costs'!$B:$B,$B13,'PSM Costs'!BD:BD)&gt;0,SUMIF(Pharmaceuticals!$B:$B,$B13,Pharmaceuticals!BD:BD)+SUMIF('Health Products &amp; Equipment'!$B:$B,$B13,'Health Products &amp; Equipment'!BD:BD)+SUMIF('Other Pharma &amp; Health Products'!$B:$B,$B13,'Other Pharma &amp; Health Products'!BD:BD)+SUMIF('PSM Costs'!$B:$B,$B13,'PSM Costs'!BD:BD),"")</f>
        <v>1350</v>
      </c>
      <c r="V13" s="233">
        <f ca="1">IF(SUMIF(Pharmaceuticals!$B:$B,$B13,Pharmaceuticals!BF:BF)+SUMIF('Health Products &amp; Equipment'!$B:$B,$B13,'Health Products &amp; Equipment'!BF:BF)+SUMIF('Other Pharma &amp; Health Products'!$B:$B,$B13,'Other Pharma &amp; Health Products'!BF:BF)+SUMIF('PSM Costs'!$B:$B,$B13,'PSM Costs'!BF:BF)&gt;0,SUMIF(Pharmaceuticals!$B:$B,$B13,Pharmaceuticals!BF:BF)+SUMIF('Health Products &amp; Equipment'!$B:$B,$B13,'Health Products &amp; Equipment'!BF:BF)+SUMIF('Other Pharma &amp; Health Products'!$B:$B,$B13,'Other Pharma &amp; Health Products'!BF:BF)+SUMIF('PSM Costs'!$B:$B,$B13,'PSM Costs'!BF:BF),"")</f>
        <v>1350</v>
      </c>
      <c r="W13" s="231" t="str">
        <f t="shared" ca="1" si="3"/>
        <v/>
      </c>
      <c r="X13" s="234" t="str">
        <f ca="1">IF(SUMIF(Pharmaceuticals!$B:$B,$B13,Pharmaceuticals!BM:BM)+SUMIF('Health Products &amp; Equipment'!$B:$B,$B13,'Health Products &amp; Equipment'!BM:BM)+SUMIF('Other Pharma &amp; Health Products'!$B:$B,$B13,'Other Pharma &amp; Health Products'!BM:BM)+SUMIF('PSM Costs'!$B:$B,$B13,'PSM Costs'!BM:BM)&gt;0,SUMIF(Pharmaceuticals!$B:$B,$B13,Pharmaceuticals!BM:BM)+SUMIF('Health Products &amp; Equipment'!$B:$B,$B13,'Health Products &amp; Equipment'!BM:BM)+SUMIF('Other Pharma &amp; Health Products'!$B:$B,$B13,'Other Pharma &amp; Health Products'!BM:BM)+SUMIF('PSM Costs'!$B:$B,$B13,'PSM Costs'!BM:BM),"")</f>
        <v/>
      </c>
      <c r="Y13" s="234" t="str">
        <f ca="1">IF(SUMIF(Pharmaceuticals!$B:$B,$B13,Pharmaceuticals!BO:BO)+SUMIF('Health Products &amp; Equipment'!$B:$B,$B13,'Health Products &amp; Equipment'!BO:BO)+SUMIF('Other Pharma &amp; Health Products'!$B:$B,$B13,'Other Pharma &amp; Health Products'!BO:BO)+SUMIF('PSM Costs'!$B:$B,$B13,'PSM Costs'!BO:BO)&gt;0,SUMIF(Pharmaceuticals!$B:$B,$B13,Pharmaceuticals!BO:BO)+SUMIF('Health Products &amp; Equipment'!$B:$B,$B13,'Health Products &amp; Equipment'!BO:BO)+SUMIF('Other Pharma &amp; Health Products'!$B:$B,$B13,'Other Pharma &amp; Health Products'!BO:BO)+SUMIF('PSM Costs'!$B:$B,$B13,'PSM Costs'!BO:BO),"")</f>
        <v/>
      </c>
      <c r="Z13" s="234" t="str">
        <f ca="1">IF(SUMIF(Pharmaceuticals!$B:$B,$B13,Pharmaceuticals!BQ:BQ)+SUMIF('Health Products &amp; Equipment'!$B:$B,$B13,'Health Products &amp; Equipment'!BQ:BQ)+SUMIF('Other Pharma &amp; Health Products'!$B:$B,$B13,'Other Pharma &amp; Health Products'!BQ:BQ)+SUMIF('PSM Costs'!$B:$B,$B13,'PSM Costs'!BQ:BQ)&gt;0,SUMIF(Pharmaceuticals!$B:$B,$B13,Pharmaceuticals!BQ:BQ)+SUMIF('Health Products &amp; Equipment'!$B:$B,$B13,'Health Products &amp; Equipment'!BQ:BQ)+SUMIF('Other Pharma &amp; Health Products'!$B:$B,$B13,'Other Pharma &amp; Health Products'!BQ:BQ)+SUMIF('PSM Costs'!$B:$B,$B13,'PSM Costs'!BQ:BQ),"")</f>
        <v/>
      </c>
      <c r="AA13" s="234" t="str">
        <f ca="1">IF(SUMIF(Pharmaceuticals!$B:$B,$B13,Pharmaceuticals!BS:BS)+SUMIF('Health Products &amp; Equipment'!$B:$B,$B13,'Health Products &amp; Equipment'!BS:BS)+SUMIF('Other Pharma &amp; Health Products'!$B:$B,$B13,'Other Pharma &amp; Health Products'!BS:BS)+SUMIF('PSM Costs'!$B:$B,$B13,'PSM Costs'!BS:BS)&gt;0,SUMIF(Pharmaceuticals!$B:$B,$B13,Pharmaceuticals!BS:BS)+SUMIF('Health Products &amp; Equipment'!$B:$B,$B13,'Health Products &amp; Equipment'!BS:BS)+SUMIF('Other Pharma &amp; Health Products'!$B:$B,$B13,'Other Pharma &amp; Health Products'!BS:BS)+SUMIF('PSM Costs'!$B:$B,$B13,'PSM Costs'!BS:BS),"")</f>
        <v/>
      </c>
      <c r="AB13" s="233">
        <f t="shared" ca="1" si="4"/>
        <v>16200</v>
      </c>
    </row>
    <row r="14" spans="1:28" ht="22.15" customHeight="1" x14ac:dyDescent="0.2">
      <c r="A14" s="229">
        <v>4</v>
      </c>
      <c r="B14" s="229" t="str">
        <f ca="1">IFERROR(VLOOKUP(A14,'Rank unique Mod-Int-CI-PR'!I:J,2,FALSE),"")</f>
        <v>14-78--7.7---1</v>
      </c>
      <c r="C14" s="230" t="str">
        <f ca="1">IFERROR(VLOOKUP(VALUE(LEFT(B14,FIND("-",B14)-1)),CatModules!B:C,2,FALSE),"")</f>
        <v>Treatment, care and support</v>
      </c>
      <c r="D14" s="230" t="str">
        <f ca="1">IFERROR(VLOOKUP(LEFT(B14,FIND("--",B14)-1),CatInt!D:E,2,FALSE),"")</f>
        <v>HIV care</v>
      </c>
      <c r="E14" s="230" t="str">
        <f ca="1">IFERROR(VLOOKUP(MID(B14,FIND("--",B14)+2,FIND("---",B14)-FIND("--",B14)-2),CatCostInp!D:E,2,FALSE),"")</f>
        <v>7.7 Other PSM costs</v>
      </c>
      <c r="F14" s="230" t="str">
        <f ca="1">IFERROR(VLOOKUP(B14,ActivityConcat!A:C,3,FALSE),"")</f>
        <v/>
      </c>
      <c r="G14" s="231" t="str">
        <f ca="1">IFERROR(VLOOKUP(VALUE(RIGHT(B14,1)),Setup!A:D,4,FALSE),"")</f>
        <v>MOH</v>
      </c>
      <c r="H14" s="232">
        <f t="shared" ca="1" si="0"/>
        <v>1</v>
      </c>
      <c r="I14" s="233">
        <f ca="1">IF(SUMIF(Pharmaceuticals!$B:$B,$B14,Pharmaceuticals!Z:Z)+SUMIF('Health Products &amp; Equipment'!$B:$B,$B14,'Health Products &amp; Equipment'!Z:Z)+SUMIF('Other Pharma &amp; Health Products'!$B:$B,$B14,'Other Pharma &amp; Health Products'!Z:Z)+SUMIF('PSM Costs'!$B:$B,$B14,'PSM Costs'!Z:Z)&gt;0,SUMIF(Pharmaceuticals!$B:$B,$B14,Pharmaceuticals!Z:Z)+SUMIF('Health Products &amp; Equipment'!$B:$B,$B14,'Health Products &amp; Equipment'!Z:Z)+SUMIF('Other Pharma &amp; Health Products'!$B:$B,$B14,'Other Pharma &amp; Health Products'!Z:Z)+SUMIF('PSM Costs'!$B:$B,$B14,'PSM Costs'!Z:Z),"")</f>
        <v>500</v>
      </c>
      <c r="J14" s="233">
        <f ca="1">IF(SUMIF(Pharmaceuticals!$B:$B,$B14,Pharmaceuticals!AB:AB)+SUMIF('Health Products &amp; Equipment'!$B:$B,$B14,'Health Products &amp; Equipment'!AB:AB)+SUMIF('Other Pharma &amp; Health Products'!$B:$B,$B14,'Other Pharma &amp; Health Products'!AB:AB)+SUMIF('PSM Costs'!$B:$B,$B14,'PSM Costs'!AB:AB)&gt;0,SUMIF(Pharmaceuticals!$B:$B,$B14,Pharmaceuticals!AB:AB)+SUMIF('Health Products &amp; Equipment'!$B:$B,$B14,'Health Products &amp; Equipment'!AB:AB)+SUMIF('Other Pharma &amp; Health Products'!$B:$B,$B14,'Other Pharma &amp; Health Products'!AB:AB)+SUMIF('PSM Costs'!$B:$B,$B14,'PSM Costs'!AB:AB),"")</f>
        <v>500</v>
      </c>
      <c r="K14" s="233">
        <f ca="1">IF(SUMIF(Pharmaceuticals!$B:$B,$B14,Pharmaceuticals!AD:AD)+SUMIF('Health Products &amp; Equipment'!$B:$B,$B14,'Health Products &amp; Equipment'!AD:AD)+SUMIF('Other Pharma &amp; Health Products'!$B:$B,$B14,'Other Pharma &amp; Health Products'!AD:AD)+SUMIF('PSM Costs'!$B:$B,$B14,'PSM Costs'!AD:AD)&gt;0,SUMIF(Pharmaceuticals!$B:$B,$B14,Pharmaceuticals!AD:AD)+SUMIF('Health Products &amp; Equipment'!$B:$B,$B14,'Health Products &amp; Equipment'!AD:AD)+SUMIF('Other Pharma &amp; Health Products'!$B:$B,$B14,'Other Pharma &amp; Health Products'!AD:AD)+SUMIF('PSM Costs'!$B:$B,$B14,'PSM Costs'!AD:AD),"")</f>
        <v>500</v>
      </c>
      <c r="L14" s="233">
        <f ca="1">IF(SUMIF(Pharmaceuticals!$B:$B,$B14,Pharmaceuticals!AF:AF)+SUMIF('Health Products &amp; Equipment'!$B:$B,$B14,'Health Products &amp; Equipment'!AF:AF)+SUMIF('Other Pharma &amp; Health Products'!$B:$B,$B14,'Other Pharma &amp; Health Products'!AF:AF)+SUMIF('PSM Costs'!$B:$B,$B14,'PSM Costs'!AF:AF)&gt;0,SUMIF(Pharmaceuticals!$B:$B,$B14,Pharmaceuticals!AF:AF)+SUMIF('Health Products &amp; Equipment'!$B:$B,$B14,'Health Products &amp; Equipment'!AF:AF)+SUMIF('Other Pharma &amp; Health Products'!$B:$B,$B14,'Other Pharma &amp; Health Products'!AF:AF)+SUMIF('PSM Costs'!$B:$B,$B14,'PSM Costs'!AF:AF),"")</f>
        <v>500</v>
      </c>
      <c r="M14" s="231">
        <f t="shared" ca="1" si="1"/>
        <v>1</v>
      </c>
      <c r="N14" s="234">
        <f ca="1">IF(SUMIF(Pharmaceuticals!$B:$B,$B14,Pharmaceuticals!AM:AM)+SUMIF('Health Products &amp; Equipment'!$B:$B,$B14,'Health Products &amp; Equipment'!AM:AM)+SUMIF('Other Pharma &amp; Health Products'!$B:$B,$B14,'Other Pharma &amp; Health Products'!AM:AM)+SUMIF('PSM Costs'!$B:$B,$B14,'PSM Costs'!AM:AM)&gt;0,SUMIF(Pharmaceuticals!$B:$B,$B14,Pharmaceuticals!AM:AM)+SUMIF('Health Products &amp; Equipment'!$B:$B,$B14,'Health Products &amp; Equipment'!AM:AM)+SUMIF('Other Pharma &amp; Health Products'!$B:$B,$B14,'Other Pharma &amp; Health Products'!AM:AM)+SUMIF('PSM Costs'!$B:$B,$B14,'PSM Costs'!AM:AM),"")</f>
        <v>500</v>
      </c>
      <c r="O14" s="234">
        <f ca="1">IF(SUMIF(Pharmaceuticals!$B:$B,$B14,Pharmaceuticals!AO:AO)+SUMIF('Health Products &amp; Equipment'!$B:$B,$B14,'Health Products &amp; Equipment'!AO:AO)+SUMIF('Other Pharma &amp; Health Products'!$B:$B,$B14,'Other Pharma &amp; Health Products'!AO:AO)+SUMIF('PSM Costs'!$B:$B,$B14,'PSM Costs'!AO:AO)&gt;0,SUMIF(Pharmaceuticals!$B:$B,$B14,Pharmaceuticals!AO:AO)+SUMIF('Health Products &amp; Equipment'!$B:$B,$B14,'Health Products &amp; Equipment'!AO:AO)+SUMIF('Other Pharma &amp; Health Products'!$B:$B,$B14,'Other Pharma &amp; Health Products'!AO:AO)+SUMIF('PSM Costs'!$B:$B,$B14,'PSM Costs'!AO:AO),"")</f>
        <v>500</v>
      </c>
      <c r="P14" s="234">
        <f ca="1">IF(SUMIF(Pharmaceuticals!$B:$B,$B14,Pharmaceuticals!AQ:AQ)+SUMIF('Health Products &amp; Equipment'!$B:$B,$B14,'Health Products &amp; Equipment'!AQ:AQ)+SUMIF('Other Pharma &amp; Health Products'!$B:$B,$B14,'Other Pharma &amp; Health Products'!AQ:AQ)+SUMIF('PSM Costs'!$B:$B,$B14,'PSM Costs'!AQ:AQ)&gt;0,SUMIF(Pharmaceuticals!$B:$B,$B14,Pharmaceuticals!AQ:AQ)+SUMIF('Health Products &amp; Equipment'!$B:$B,$B14,'Health Products &amp; Equipment'!AQ:AQ)+SUMIF('Other Pharma &amp; Health Products'!$B:$B,$B14,'Other Pharma &amp; Health Products'!AQ:AQ)+SUMIF('PSM Costs'!$B:$B,$B14,'PSM Costs'!AQ:AQ),"")</f>
        <v>500</v>
      </c>
      <c r="Q14" s="234">
        <f ca="1">IF(SUMIF(Pharmaceuticals!$B:$B,$B14,Pharmaceuticals!AS:AS)+SUMIF('Health Products &amp; Equipment'!$B:$B,$B14,'Health Products &amp; Equipment'!AS:AS)+SUMIF('Other Pharma &amp; Health Products'!$B:$B,$B14,'Other Pharma &amp; Health Products'!AS:AS)+SUMIF('PSM Costs'!$B:$B,$B14,'PSM Costs'!AS:AS)&gt;0,SUMIF(Pharmaceuticals!$B:$B,$B14,Pharmaceuticals!AS:AS)+SUMIF('Health Products &amp; Equipment'!$B:$B,$B14,'Health Products &amp; Equipment'!AS:AS)+SUMIF('Other Pharma &amp; Health Products'!$B:$B,$B14,'Other Pharma &amp; Health Products'!AS:AS)+SUMIF('PSM Costs'!$B:$B,$B14,'PSM Costs'!AS:AS),"")</f>
        <v>500</v>
      </c>
      <c r="R14" s="232">
        <f t="shared" ca="1" si="2"/>
        <v>1</v>
      </c>
      <c r="S14" s="233">
        <f ca="1">IF(SUMIF(Pharmaceuticals!$B:$B,$B14,Pharmaceuticals!AZ:AZ)+SUMIF('Health Products &amp; Equipment'!$B:$B,$B14,'Health Products &amp; Equipment'!AZ:AZ)+SUMIF('Other Pharma &amp; Health Products'!$B:$B,$B14,'Other Pharma &amp; Health Products'!AZ:AZ)+SUMIF('PSM Costs'!$B:$B,$B14,'PSM Costs'!AZ:AZ)&gt;0,SUMIF(Pharmaceuticals!$B:$B,$B14,Pharmaceuticals!AZ:AZ)+SUMIF('Health Products &amp; Equipment'!$B:$B,$B14,'Health Products &amp; Equipment'!AZ:AZ)+SUMIF('Other Pharma &amp; Health Products'!$B:$B,$B14,'Other Pharma &amp; Health Products'!AZ:AZ)+SUMIF('PSM Costs'!$B:$B,$B14,'PSM Costs'!AZ:AZ),"")</f>
        <v>500</v>
      </c>
      <c r="T14" s="233">
        <f ca="1">IF(SUMIF(Pharmaceuticals!$B:$B,$B14,Pharmaceuticals!BB:BB)+SUMIF('Health Products &amp; Equipment'!$B:$B,$B14,'Health Products &amp; Equipment'!BB:BB)+SUMIF('Other Pharma &amp; Health Products'!$B:$B,$B14,'Other Pharma &amp; Health Products'!BB:BB)+SUMIF('PSM Costs'!$B:$B,$B14,'PSM Costs'!BB:BB)&gt;0,SUMIF(Pharmaceuticals!$B:$B,$B14,Pharmaceuticals!BB:BB)+SUMIF('Health Products &amp; Equipment'!$B:$B,$B14,'Health Products &amp; Equipment'!BB:BB)+SUMIF('Other Pharma &amp; Health Products'!$B:$B,$B14,'Other Pharma &amp; Health Products'!BB:BB)+SUMIF('PSM Costs'!$B:$B,$B14,'PSM Costs'!BB:BB),"")</f>
        <v>500</v>
      </c>
      <c r="U14" s="233">
        <f ca="1">IF(SUMIF(Pharmaceuticals!$B:$B,$B14,Pharmaceuticals!BD:BD)+SUMIF('Health Products &amp; Equipment'!$B:$B,$B14,'Health Products &amp; Equipment'!BD:BD)+SUMIF('Other Pharma &amp; Health Products'!$B:$B,$B14,'Other Pharma &amp; Health Products'!BD:BD)+SUMIF('PSM Costs'!$B:$B,$B14,'PSM Costs'!BD:BD)&gt;0,SUMIF(Pharmaceuticals!$B:$B,$B14,Pharmaceuticals!BD:BD)+SUMIF('Health Products &amp; Equipment'!$B:$B,$B14,'Health Products &amp; Equipment'!BD:BD)+SUMIF('Other Pharma &amp; Health Products'!$B:$B,$B14,'Other Pharma &amp; Health Products'!BD:BD)+SUMIF('PSM Costs'!$B:$B,$B14,'PSM Costs'!BD:BD),"")</f>
        <v>500</v>
      </c>
      <c r="V14" s="233">
        <f ca="1">IF(SUMIF(Pharmaceuticals!$B:$B,$B14,Pharmaceuticals!BF:BF)+SUMIF('Health Products &amp; Equipment'!$B:$B,$B14,'Health Products &amp; Equipment'!BF:BF)+SUMIF('Other Pharma &amp; Health Products'!$B:$B,$B14,'Other Pharma &amp; Health Products'!BF:BF)+SUMIF('PSM Costs'!$B:$B,$B14,'PSM Costs'!BF:BF)&gt;0,SUMIF(Pharmaceuticals!$B:$B,$B14,Pharmaceuticals!BF:BF)+SUMIF('Health Products &amp; Equipment'!$B:$B,$B14,'Health Products &amp; Equipment'!BF:BF)+SUMIF('Other Pharma &amp; Health Products'!$B:$B,$B14,'Other Pharma &amp; Health Products'!BF:BF)+SUMIF('PSM Costs'!$B:$B,$B14,'PSM Costs'!BF:BF),"")</f>
        <v>500</v>
      </c>
      <c r="W14" s="231" t="str">
        <f t="shared" ca="1" si="3"/>
        <v/>
      </c>
      <c r="X14" s="234" t="str">
        <f ca="1">IF(SUMIF(Pharmaceuticals!$B:$B,$B14,Pharmaceuticals!BM:BM)+SUMIF('Health Products &amp; Equipment'!$B:$B,$B14,'Health Products &amp; Equipment'!BM:BM)+SUMIF('Other Pharma &amp; Health Products'!$B:$B,$B14,'Other Pharma &amp; Health Products'!BM:BM)+SUMIF('PSM Costs'!$B:$B,$B14,'PSM Costs'!BM:BM)&gt;0,SUMIF(Pharmaceuticals!$B:$B,$B14,Pharmaceuticals!BM:BM)+SUMIF('Health Products &amp; Equipment'!$B:$B,$B14,'Health Products &amp; Equipment'!BM:BM)+SUMIF('Other Pharma &amp; Health Products'!$B:$B,$B14,'Other Pharma &amp; Health Products'!BM:BM)+SUMIF('PSM Costs'!$B:$B,$B14,'PSM Costs'!BM:BM),"")</f>
        <v/>
      </c>
      <c r="Y14" s="234" t="str">
        <f ca="1">IF(SUMIF(Pharmaceuticals!$B:$B,$B14,Pharmaceuticals!BO:BO)+SUMIF('Health Products &amp; Equipment'!$B:$B,$B14,'Health Products &amp; Equipment'!BO:BO)+SUMIF('Other Pharma &amp; Health Products'!$B:$B,$B14,'Other Pharma &amp; Health Products'!BO:BO)+SUMIF('PSM Costs'!$B:$B,$B14,'PSM Costs'!BO:BO)&gt;0,SUMIF(Pharmaceuticals!$B:$B,$B14,Pharmaceuticals!BO:BO)+SUMIF('Health Products &amp; Equipment'!$B:$B,$B14,'Health Products &amp; Equipment'!BO:BO)+SUMIF('Other Pharma &amp; Health Products'!$B:$B,$B14,'Other Pharma &amp; Health Products'!BO:BO)+SUMIF('PSM Costs'!$B:$B,$B14,'PSM Costs'!BO:BO),"")</f>
        <v/>
      </c>
      <c r="Z14" s="234" t="str">
        <f ca="1">IF(SUMIF(Pharmaceuticals!$B:$B,$B14,Pharmaceuticals!BQ:BQ)+SUMIF('Health Products &amp; Equipment'!$B:$B,$B14,'Health Products &amp; Equipment'!BQ:BQ)+SUMIF('Other Pharma &amp; Health Products'!$B:$B,$B14,'Other Pharma &amp; Health Products'!BQ:BQ)+SUMIF('PSM Costs'!$B:$B,$B14,'PSM Costs'!BQ:BQ)&gt;0,SUMIF(Pharmaceuticals!$B:$B,$B14,Pharmaceuticals!BQ:BQ)+SUMIF('Health Products &amp; Equipment'!$B:$B,$B14,'Health Products &amp; Equipment'!BQ:BQ)+SUMIF('Other Pharma &amp; Health Products'!$B:$B,$B14,'Other Pharma &amp; Health Products'!BQ:BQ)+SUMIF('PSM Costs'!$B:$B,$B14,'PSM Costs'!BQ:BQ),"")</f>
        <v/>
      </c>
      <c r="AA14" s="234" t="str">
        <f ca="1">IF(SUMIF(Pharmaceuticals!$B:$B,$B14,Pharmaceuticals!BS:BS)+SUMIF('Health Products &amp; Equipment'!$B:$B,$B14,'Health Products &amp; Equipment'!BS:BS)+SUMIF('Other Pharma &amp; Health Products'!$B:$B,$B14,'Other Pharma &amp; Health Products'!BS:BS)+SUMIF('PSM Costs'!$B:$B,$B14,'PSM Costs'!BS:BS)&gt;0,SUMIF(Pharmaceuticals!$B:$B,$B14,Pharmaceuticals!BS:BS)+SUMIF('Health Products &amp; Equipment'!$B:$B,$B14,'Health Products &amp; Equipment'!BS:BS)+SUMIF('Other Pharma &amp; Health Products'!$B:$B,$B14,'Other Pharma &amp; Health Products'!BS:BS)+SUMIF('PSM Costs'!$B:$B,$B14,'PSM Costs'!BS:BS),"")</f>
        <v/>
      </c>
      <c r="AB14" s="233">
        <f t="shared" ca="1" si="4"/>
        <v>6000</v>
      </c>
    </row>
    <row r="15" spans="1:28" ht="22.15" customHeight="1" x14ac:dyDescent="0.2">
      <c r="A15" s="229">
        <v>5</v>
      </c>
      <c r="B15" s="229" t="str">
        <f ca="1">IFERROR(VLOOKUP(A15,'Rank unique Mod-Int-CI-PR'!I:J,2,FALSE),"")</f>
        <v>14-79--4.1---1</v>
      </c>
      <c r="C15" s="230" t="str">
        <f ca="1">IFERROR(VLOOKUP(VALUE(LEFT(B15,FIND("-",B15)-1)),CatModules!B:C,2,FALSE),"")</f>
        <v>Treatment, care and support</v>
      </c>
      <c r="D15" s="230" t="str">
        <f ca="1">IFERROR(VLOOKUP(LEFT(B15,FIND("--",B15)-1),CatInt!D:E,2,FALSE),"")</f>
        <v>Differentiated ART service delivery</v>
      </c>
      <c r="E15" s="230" t="str">
        <f ca="1">IFERROR(VLOOKUP(MID(B15,FIND("--",B15)+2,FIND("---",B15)-FIND("--",B15)-2),CatCostInp!D:E,2,FALSE),"")</f>
        <v>4.1 Antiretroviral medicines</v>
      </c>
      <c r="F15" s="230" t="str">
        <f ca="1">IFERROR(VLOOKUP(B15,ActivityConcat!A:C,3,FALSE),"")</f>
        <v xml:space="preserve">Abacavir/Lamivudine; Atazanavir/Ritonavir; Lamivudine/Zidovudine; Lamivudine/Nevirapine/Zidovudine; Lopinavir/Ritonavir; Nevirapine; Tenofovir disoproxil; Lamivudine/Tenofovir Disoproxyl; Efavirenz/Lamivudine/Tenofovir; Zidovudine; </v>
      </c>
      <c r="G15" s="231" t="str">
        <f ca="1">IFERROR(VLOOKUP(VALUE(RIGHT(B15,1)),Setup!A:D,4,FALSE),"")</f>
        <v>MOH</v>
      </c>
      <c r="H15" s="232">
        <f t="shared" ca="1" si="0"/>
        <v>1</v>
      </c>
      <c r="I15" s="233">
        <f ca="1">IF(SUMIF(Pharmaceuticals!$B:$B,$B15,Pharmaceuticals!Z:Z)+SUMIF('Health Products &amp; Equipment'!$B:$B,$B15,'Health Products &amp; Equipment'!Z:Z)+SUMIF('Other Pharma &amp; Health Products'!$B:$B,$B15,'Other Pharma &amp; Health Products'!Z:Z)+SUMIF('PSM Costs'!$B:$B,$B15,'PSM Costs'!Z:Z)&gt;0,SUMIF(Pharmaceuticals!$B:$B,$B15,Pharmaceuticals!Z:Z)+SUMIF('Health Products &amp; Equipment'!$B:$B,$B15,'Health Products &amp; Equipment'!Z:Z)+SUMIF('Other Pharma &amp; Health Products'!$B:$B,$B15,'Other Pharma &amp; Health Products'!Z:Z)+SUMIF('PSM Costs'!$B:$B,$B15,'PSM Costs'!Z:Z),"")</f>
        <v>696435.03000000014</v>
      </c>
      <c r="J15" s="233" t="str">
        <f ca="1">IF(SUMIF(Pharmaceuticals!$B:$B,$B15,Pharmaceuticals!AB:AB)+SUMIF('Health Products &amp; Equipment'!$B:$B,$B15,'Health Products &amp; Equipment'!AB:AB)+SUMIF('Other Pharma &amp; Health Products'!$B:$B,$B15,'Other Pharma &amp; Health Products'!AB:AB)+SUMIF('PSM Costs'!$B:$B,$B15,'PSM Costs'!AB:AB)&gt;0,SUMIF(Pharmaceuticals!$B:$B,$B15,Pharmaceuticals!AB:AB)+SUMIF('Health Products &amp; Equipment'!$B:$B,$B15,'Health Products &amp; Equipment'!AB:AB)+SUMIF('Other Pharma &amp; Health Products'!$B:$B,$B15,'Other Pharma &amp; Health Products'!AB:AB)+SUMIF('PSM Costs'!$B:$B,$B15,'PSM Costs'!AB:AB),"")</f>
        <v/>
      </c>
      <c r="K15" s="233" t="str">
        <f ca="1">IF(SUMIF(Pharmaceuticals!$B:$B,$B15,Pharmaceuticals!AD:AD)+SUMIF('Health Products &amp; Equipment'!$B:$B,$B15,'Health Products &amp; Equipment'!AD:AD)+SUMIF('Other Pharma &amp; Health Products'!$B:$B,$B15,'Other Pharma &amp; Health Products'!AD:AD)+SUMIF('PSM Costs'!$B:$B,$B15,'PSM Costs'!AD:AD)&gt;0,SUMIF(Pharmaceuticals!$B:$B,$B15,Pharmaceuticals!AD:AD)+SUMIF('Health Products &amp; Equipment'!$B:$B,$B15,'Health Products &amp; Equipment'!AD:AD)+SUMIF('Other Pharma &amp; Health Products'!$B:$B,$B15,'Other Pharma &amp; Health Products'!AD:AD)+SUMIF('PSM Costs'!$B:$B,$B15,'PSM Costs'!AD:AD),"")</f>
        <v/>
      </c>
      <c r="L15" s="233" t="str">
        <f ca="1">IF(SUMIF(Pharmaceuticals!$B:$B,$B15,Pharmaceuticals!AF:AF)+SUMIF('Health Products &amp; Equipment'!$B:$B,$B15,'Health Products &amp; Equipment'!AF:AF)+SUMIF('Other Pharma &amp; Health Products'!$B:$B,$B15,'Other Pharma &amp; Health Products'!AF:AF)+SUMIF('PSM Costs'!$B:$B,$B15,'PSM Costs'!AF:AF)&gt;0,SUMIF(Pharmaceuticals!$B:$B,$B15,Pharmaceuticals!AF:AF)+SUMIF('Health Products &amp; Equipment'!$B:$B,$B15,'Health Products &amp; Equipment'!AF:AF)+SUMIF('Other Pharma &amp; Health Products'!$B:$B,$B15,'Other Pharma &amp; Health Products'!AF:AF)+SUMIF('PSM Costs'!$B:$B,$B15,'PSM Costs'!AF:AF),"")</f>
        <v/>
      </c>
      <c r="M15" s="231">
        <f t="shared" ca="1" si="1"/>
        <v>1</v>
      </c>
      <c r="N15" s="234">
        <f ca="1">IF(SUMIF(Pharmaceuticals!$B:$B,$B15,Pharmaceuticals!AM:AM)+SUMIF('Health Products &amp; Equipment'!$B:$B,$B15,'Health Products &amp; Equipment'!AM:AM)+SUMIF('Other Pharma &amp; Health Products'!$B:$B,$B15,'Other Pharma &amp; Health Products'!AM:AM)+SUMIF('PSM Costs'!$B:$B,$B15,'PSM Costs'!AM:AM)&gt;0,SUMIF(Pharmaceuticals!$B:$B,$B15,Pharmaceuticals!AM:AM)+SUMIF('Health Products &amp; Equipment'!$B:$B,$B15,'Health Products &amp; Equipment'!AM:AM)+SUMIF('Other Pharma &amp; Health Products'!$B:$B,$B15,'Other Pharma &amp; Health Products'!AM:AM)+SUMIF('PSM Costs'!$B:$B,$B15,'PSM Costs'!AM:AM),"")</f>
        <v>674243.84000000008</v>
      </c>
      <c r="O15" s="234" t="str">
        <f ca="1">IF(SUMIF(Pharmaceuticals!$B:$B,$B15,Pharmaceuticals!AO:AO)+SUMIF('Health Products &amp; Equipment'!$B:$B,$B15,'Health Products &amp; Equipment'!AO:AO)+SUMIF('Other Pharma &amp; Health Products'!$B:$B,$B15,'Other Pharma &amp; Health Products'!AO:AO)+SUMIF('PSM Costs'!$B:$B,$B15,'PSM Costs'!AO:AO)&gt;0,SUMIF(Pharmaceuticals!$B:$B,$B15,Pharmaceuticals!AO:AO)+SUMIF('Health Products &amp; Equipment'!$B:$B,$B15,'Health Products &amp; Equipment'!AO:AO)+SUMIF('Other Pharma &amp; Health Products'!$B:$B,$B15,'Other Pharma &amp; Health Products'!AO:AO)+SUMIF('PSM Costs'!$B:$B,$B15,'PSM Costs'!AO:AO),"")</f>
        <v/>
      </c>
      <c r="P15" s="234" t="str">
        <f ca="1">IF(SUMIF(Pharmaceuticals!$B:$B,$B15,Pharmaceuticals!AQ:AQ)+SUMIF('Health Products &amp; Equipment'!$B:$B,$B15,'Health Products &amp; Equipment'!AQ:AQ)+SUMIF('Other Pharma &amp; Health Products'!$B:$B,$B15,'Other Pharma &amp; Health Products'!AQ:AQ)+SUMIF('PSM Costs'!$B:$B,$B15,'PSM Costs'!AQ:AQ)&gt;0,SUMIF(Pharmaceuticals!$B:$B,$B15,Pharmaceuticals!AQ:AQ)+SUMIF('Health Products &amp; Equipment'!$B:$B,$B15,'Health Products &amp; Equipment'!AQ:AQ)+SUMIF('Other Pharma &amp; Health Products'!$B:$B,$B15,'Other Pharma &amp; Health Products'!AQ:AQ)+SUMIF('PSM Costs'!$B:$B,$B15,'PSM Costs'!AQ:AQ),"")</f>
        <v/>
      </c>
      <c r="Q15" s="234" t="str">
        <f ca="1">IF(SUMIF(Pharmaceuticals!$B:$B,$B15,Pharmaceuticals!AS:AS)+SUMIF('Health Products &amp; Equipment'!$B:$B,$B15,'Health Products &amp; Equipment'!AS:AS)+SUMIF('Other Pharma &amp; Health Products'!$B:$B,$B15,'Other Pharma &amp; Health Products'!AS:AS)+SUMIF('PSM Costs'!$B:$B,$B15,'PSM Costs'!AS:AS)&gt;0,SUMIF(Pharmaceuticals!$B:$B,$B15,Pharmaceuticals!AS:AS)+SUMIF('Health Products &amp; Equipment'!$B:$B,$B15,'Health Products &amp; Equipment'!AS:AS)+SUMIF('Other Pharma &amp; Health Products'!$B:$B,$B15,'Other Pharma &amp; Health Products'!AS:AS)+SUMIF('PSM Costs'!$B:$B,$B15,'PSM Costs'!AS:AS),"")</f>
        <v/>
      </c>
      <c r="R15" s="232">
        <f t="shared" ca="1" si="2"/>
        <v>1</v>
      </c>
      <c r="S15" s="233">
        <f ca="1">IF(SUMIF(Pharmaceuticals!$B:$B,$B15,Pharmaceuticals!AZ:AZ)+SUMIF('Health Products &amp; Equipment'!$B:$B,$B15,'Health Products &amp; Equipment'!AZ:AZ)+SUMIF('Other Pharma &amp; Health Products'!$B:$B,$B15,'Other Pharma &amp; Health Products'!AZ:AZ)+SUMIF('PSM Costs'!$B:$B,$B15,'PSM Costs'!AZ:AZ)&gt;0,SUMIF(Pharmaceuticals!$B:$B,$B15,Pharmaceuticals!AZ:AZ)+SUMIF('Health Products &amp; Equipment'!$B:$B,$B15,'Health Products &amp; Equipment'!AZ:AZ)+SUMIF('Other Pharma &amp; Health Products'!$B:$B,$B15,'Other Pharma &amp; Health Products'!AZ:AZ)+SUMIF('PSM Costs'!$B:$B,$B15,'PSM Costs'!AZ:AZ),"")</f>
        <v>664421.05000000016</v>
      </c>
      <c r="T15" s="233" t="str">
        <f ca="1">IF(SUMIF(Pharmaceuticals!$B:$B,$B15,Pharmaceuticals!BB:BB)+SUMIF('Health Products &amp; Equipment'!$B:$B,$B15,'Health Products &amp; Equipment'!BB:BB)+SUMIF('Other Pharma &amp; Health Products'!$B:$B,$B15,'Other Pharma &amp; Health Products'!BB:BB)+SUMIF('PSM Costs'!$B:$B,$B15,'PSM Costs'!BB:BB)&gt;0,SUMIF(Pharmaceuticals!$B:$B,$B15,Pharmaceuticals!BB:BB)+SUMIF('Health Products &amp; Equipment'!$B:$B,$B15,'Health Products &amp; Equipment'!BB:BB)+SUMIF('Other Pharma &amp; Health Products'!$B:$B,$B15,'Other Pharma &amp; Health Products'!BB:BB)+SUMIF('PSM Costs'!$B:$B,$B15,'PSM Costs'!BB:BB),"")</f>
        <v/>
      </c>
      <c r="U15" s="233" t="str">
        <f ca="1">IF(SUMIF(Pharmaceuticals!$B:$B,$B15,Pharmaceuticals!BD:BD)+SUMIF('Health Products &amp; Equipment'!$B:$B,$B15,'Health Products &amp; Equipment'!BD:BD)+SUMIF('Other Pharma &amp; Health Products'!$B:$B,$B15,'Other Pharma &amp; Health Products'!BD:BD)+SUMIF('PSM Costs'!$B:$B,$B15,'PSM Costs'!BD:BD)&gt;0,SUMIF(Pharmaceuticals!$B:$B,$B15,Pharmaceuticals!BD:BD)+SUMIF('Health Products &amp; Equipment'!$B:$B,$B15,'Health Products &amp; Equipment'!BD:BD)+SUMIF('Other Pharma &amp; Health Products'!$B:$B,$B15,'Other Pharma &amp; Health Products'!BD:BD)+SUMIF('PSM Costs'!$B:$B,$B15,'PSM Costs'!BD:BD),"")</f>
        <v/>
      </c>
      <c r="V15" s="233" t="str">
        <f ca="1">IF(SUMIF(Pharmaceuticals!$B:$B,$B15,Pharmaceuticals!BF:BF)+SUMIF('Health Products &amp; Equipment'!$B:$B,$B15,'Health Products &amp; Equipment'!BF:BF)+SUMIF('Other Pharma &amp; Health Products'!$B:$B,$B15,'Other Pharma &amp; Health Products'!BF:BF)+SUMIF('PSM Costs'!$B:$B,$B15,'PSM Costs'!BF:BF)&gt;0,SUMIF(Pharmaceuticals!$B:$B,$B15,Pharmaceuticals!BF:BF)+SUMIF('Health Products &amp; Equipment'!$B:$B,$B15,'Health Products &amp; Equipment'!BF:BF)+SUMIF('Other Pharma &amp; Health Products'!$B:$B,$B15,'Other Pharma &amp; Health Products'!BF:BF)+SUMIF('PSM Costs'!$B:$B,$B15,'PSM Costs'!BF:BF),"")</f>
        <v/>
      </c>
      <c r="W15" s="231" t="str">
        <f t="shared" ca="1" si="3"/>
        <v/>
      </c>
      <c r="X15" s="234" t="str">
        <f ca="1">IF(SUMIF(Pharmaceuticals!$B:$B,$B15,Pharmaceuticals!BM:BM)+SUMIF('Health Products &amp; Equipment'!$B:$B,$B15,'Health Products &amp; Equipment'!BM:BM)+SUMIF('Other Pharma &amp; Health Products'!$B:$B,$B15,'Other Pharma &amp; Health Products'!BM:BM)+SUMIF('PSM Costs'!$B:$B,$B15,'PSM Costs'!BM:BM)&gt;0,SUMIF(Pharmaceuticals!$B:$B,$B15,Pharmaceuticals!BM:BM)+SUMIF('Health Products &amp; Equipment'!$B:$B,$B15,'Health Products &amp; Equipment'!BM:BM)+SUMIF('Other Pharma &amp; Health Products'!$B:$B,$B15,'Other Pharma &amp; Health Products'!BM:BM)+SUMIF('PSM Costs'!$B:$B,$B15,'PSM Costs'!BM:BM),"")</f>
        <v/>
      </c>
      <c r="Y15" s="234" t="str">
        <f ca="1">IF(SUMIF(Pharmaceuticals!$B:$B,$B15,Pharmaceuticals!BO:BO)+SUMIF('Health Products &amp; Equipment'!$B:$B,$B15,'Health Products &amp; Equipment'!BO:BO)+SUMIF('Other Pharma &amp; Health Products'!$B:$B,$B15,'Other Pharma &amp; Health Products'!BO:BO)+SUMIF('PSM Costs'!$B:$B,$B15,'PSM Costs'!BO:BO)&gt;0,SUMIF(Pharmaceuticals!$B:$B,$B15,Pharmaceuticals!BO:BO)+SUMIF('Health Products &amp; Equipment'!$B:$B,$B15,'Health Products &amp; Equipment'!BO:BO)+SUMIF('Other Pharma &amp; Health Products'!$B:$B,$B15,'Other Pharma &amp; Health Products'!BO:BO)+SUMIF('PSM Costs'!$B:$B,$B15,'PSM Costs'!BO:BO),"")</f>
        <v/>
      </c>
      <c r="Z15" s="234" t="str">
        <f ca="1">IF(SUMIF(Pharmaceuticals!$B:$B,$B15,Pharmaceuticals!BQ:BQ)+SUMIF('Health Products &amp; Equipment'!$B:$B,$B15,'Health Products &amp; Equipment'!BQ:BQ)+SUMIF('Other Pharma &amp; Health Products'!$B:$B,$B15,'Other Pharma &amp; Health Products'!BQ:BQ)+SUMIF('PSM Costs'!$B:$B,$B15,'PSM Costs'!BQ:BQ)&gt;0,SUMIF(Pharmaceuticals!$B:$B,$B15,Pharmaceuticals!BQ:BQ)+SUMIF('Health Products &amp; Equipment'!$B:$B,$B15,'Health Products &amp; Equipment'!BQ:BQ)+SUMIF('Other Pharma &amp; Health Products'!$B:$B,$B15,'Other Pharma &amp; Health Products'!BQ:BQ)+SUMIF('PSM Costs'!$B:$B,$B15,'PSM Costs'!BQ:BQ),"")</f>
        <v/>
      </c>
      <c r="AA15" s="234" t="str">
        <f ca="1">IF(SUMIF(Pharmaceuticals!$B:$B,$B15,Pharmaceuticals!BS:BS)+SUMIF('Health Products &amp; Equipment'!$B:$B,$B15,'Health Products &amp; Equipment'!BS:BS)+SUMIF('Other Pharma &amp; Health Products'!$B:$B,$B15,'Other Pharma &amp; Health Products'!BS:BS)+SUMIF('PSM Costs'!$B:$B,$B15,'PSM Costs'!BS:BS)&gt;0,SUMIF(Pharmaceuticals!$B:$B,$B15,Pharmaceuticals!BS:BS)+SUMIF('Health Products &amp; Equipment'!$B:$B,$B15,'Health Products &amp; Equipment'!BS:BS)+SUMIF('Other Pharma &amp; Health Products'!$B:$B,$B15,'Other Pharma &amp; Health Products'!BS:BS)+SUMIF('PSM Costs'!$B:$B,$B15,'PSM Costs'!BS:BS),"")</f>
        <v/>
      </c>
      <c r="AB15" s="233">
        <f t="shared" ca="1" si="4"/>
        <v>2035099.9200000004</v>
      </c>
    </row>
    <row r="16" spans="1:28" ht="22.15" customHeight="1" x14ac:dyDescent="0.2">
      <c r="A16" s="229">
        <v>6</v>
      </c>
      <c r="B16" s="229" t="str">
        <f ca="1">IFERROR(VLOOKUP(A16,'Rank unique Mod-Int-CI-PR'!I:J,2,FALSE),"")</f>
        <v>14-79--6.1---1</v>
      </c>
      <c r="C16" s="230" t="str">
        <f ca="1">IFERROR(VLOOKUP(VALUE(LEFT(B16,FIND("-",B16)-1)),CatModules!B:C,2,FALSE),"")</f>
        <v>Treatment, care and support</v>
      </c>
      <c r="D16" s="230" t="str">
        <f ca="1">IFERROR(VLOOKUP(LEFT(B16,FIND("--",B16)-1),CatInt!D:E,2,FALSE),"")</f>
        <v>Differentiated ART service delivery</v>
      </c>
      <c r="E16" s="230" t="str">
        <f ca="1">IFERROR(VLOOKUP(MID(B16,FIND("--",B16)+2,FIND("---",B16)-FIND("--",B16)-2),CatCostInp!D:E,2,FALSE),"")</f>
        <v>6.1 CD4 analyser/accessories</v>
      </c>
      <c r="F16" s="230" t="str">
        <f ca="1">IFERROR(VLOOKUP(B16,ActivityConcat!A:C,3,FALSE),"")</f>
        <v xml:space="preserve">Analyzer consumables/reagents; Analyzers &amp; accessories; </v>
      </c>
      <c r="G16" s="231" t="str">
        <f ca="1">IFERROR(VLOOKUP(VALUE(RIGHT(B16,1)),Setup!A:D,4,FALSE),"")</f>
        <v>MOH</v>
      </c>
      <c r="H16" s="232">
        <f t="shared" ca="1" si="0"/>
        <v>1</v>
      </c>
      <c r="I16" s="233">
        <f ca="1">IF(SUMIF(Pharmaceuticals!$B:$B,$B16,Pharmaceuticals!Z:Z)+SUMIF('Health Products &amp; Equipment'!$B:$B,$B16,'Health Products &amp; Equipment'!Z:Z)+SUMIF('Other Pharma &amp; Health Products'!$B:$B,$B16,'Other Pharma &amp; Health Products'!Z:Z)+SUMIF('PSM Costs'!$B:$B,$B16,'PSM Costs'!Z:Z)&gt;0,SUMIF(Pharmaceuticals!$B:$B,$B16,Pharmaceuticals!Z:Z)+SUMIF('Health Products &amp; Equipment'!$B:$B,$B16,'Health Products &amp; Equipment'!Z:Z)+SUMIF('Other Pharma &amp; Health Products'!$B:$B,$B16,'Other Pharma &amp; Health Products'!Z:Z)+SUMIF('PSM Costs'!$B:$B,$B16,'PSM Costs'!Z:Z),"")</f>
        <v>58850</v>
      </c>
      <c r="J16" s="233" t="str">
        <f ca="1">IF(SUMIF(Pharmaceuticals!$B:$B,$B16,Pharmaceuticals!AB:AB)+SUMIF('Health Products &amp; Equipment'!$B:$B,$B16,'Health Products &amp; Equipment'!AB:AB)+SUMIF('Other Pharma &amp; Health Products'!$B:$B,$B16,'Other Pharma &amp; Health Products'!AB:AB)+SUMIF('PSM Costs'!$B:$B,$B16,'PSM Costs'!AB:AB)&gt;0,SUMIF(Pharmaceuticals!$B:$B,$B16,Pharmaceuticals!AB:AB)+SUMIF('Health Products &amp; Equipment'!$B:$B,$B16,'Health Products &amp; Equipment'!AB:AB)+SUMIF('Other Pharma &amp; Health Products'!$B:$B,$B16,'Other Pharma &amp; Health Products'!AB:AB)+SUMIF('PSM Costs'!$B:$B,$B16,'PSM Costs'!AB:AB),"")</f>
        <v/>
      </c>
      <c r="K16" s="233" t="str">
        <f ca="1">IF(SUMIF(Pharmaceuticals!$B:$B,$B16,Pharmaceuticals!AD:AD)+SUMIF('Health Products &amp; Equipment'!$B:$B,$B16,'Health Products &amp; Equipment'!AD:AD)+SUMIF('Other Pharma &amp; Health Products'!$B:$B,$B16,'Other Pharma &amp; Health Products'!AD:AD)+SUMIF('PSM Costs'!$B:$B,$B16,'PSM Costs'!AD:AD)&gt;0,SUMIF(Pharmaceuticals!$B:$B,$B16,Pharmaceuticals!AD:AD)+SUMIF('Health Products &amp; Equipment'!$B:$B,$B16,'Health Products &amp; Equipment'!AD:AD)+SUMIF('Other Pharma &amp; Health Products'!$B:$B,$B16,'Other Pharma &amp; Health Products'!AD:AD)+SUMIF('PSM Costs'!$B:$B,$B16,'PSM Costs'!AD:AD),"")</f>
        <v/>
      </c>
      <c r="L16" s="233" t="str">
        <f ca="1">IF(SUMIF(Pharmaceuticals!$B:$B,$B16,Pharmaceuticals!AF:AF)+SUMIF('Health Products &amp; Equipment'!$B:$B,$B16,'Health Products &amp; Equipment'!AF:AF)+SUMIF('Other Pharma &amp; Health Products'!$B:$B,$B16,'Other Pharma &amp; Health Products'!AF:AF)+SUMIF('PSM Costs'!$B:$B,$B16,'PSM Costs'!AF:AF)&gt;0,SUMIF(Pharmaceuticals!$B:$B,$B16,Pharmaceuticals!AF:AF)+SUMIF('Health Products &amp; Equipment'!$B:$B,$B16,'Health Products &amp; Equipment'!AF:AF)+SUMIF('Other Pharma &amp; Health Products'!$B:$B,$B16,'Other Pharma &amp; Health Products'!AF:AF)+SUMIF('PSM Costs'!$B:$B,$B16,'PSM Costs'!AF:AF),"")</f>
        <v/>
      </c>
      <c r="M16" s="231">
        <f t="shared" ca="1" si="1"/>
        <v>1</v>
      </c>
      <c r="N16" s="234">
        <f ca="1">IF(SUMIF(Pharmaceuticals!$B:$B,$B16,Pharmaceuticals!AM:AM)+SUMIF('Health Products &amp; Equipment'!$B:$B,$B16,'Health Products &amp; Equipment'!AM:AM)+SUMIF('Other Pharma &amp; Health Products'!$B:$B,$B16,'Other Pharma &amp; Health Products'!AM:AM)+SUMIF('PSM Costs'!$B:$B,$B16,'PSM Costs'!AM:AM)&gt;0,SUMIF(Pharmaceuticals!$B:$B,$B16,Pharmaceuticals!AM:AM)+SUMIF('Health Products &amp; Equipment'!$B:$B,$B16,'Health Products &amp; Equipment'!AM:AM)+SUMIF('Other Pharma &amp; Health Products'!$B:$B,$B16,'Other Pharma &amp; Health Products'!AM:AM)+SUMIF('PSM Costs'!$B:$B,$B16,'PSM Costs'!AM:AM),"")</f>
        <v>62726</v>
      </c>
      <c r="O16" s="234" t="str">
        <f ca="1">IF(SUMIF(Pharmaceuticals!$B:$B,$B16,Pharmaceuticals!AO:AO)+SUMIF('Health Products &amp; Equipment'!$B:$B,$B16,'Health Products &amp; Equipment'!AO:AO)+SUMIF('Other Pharma &amp; Health Products'!$B:$B,$B16,'Other Pharma &amp; Health Products'!AO:AO)+SUMIF('PSM Costs'!$B:$B,$B16,'PSM Costs'!AO:AO)&gt;0,SUMIF(Pharmaceuticals!$B:$B,$B16,Pharmaceuticals!AO:AO)+SUMIF('Health Products &amp; Equipment'!$B:$B,$B16,'Health Products &amp; Equipment'!AO:AO)+SUMIF('Other Pharma &amp; Health Products'!$B:$B,$B16,'Other Pharma &amp; Health Products'!AO:AO)+SUMIF('PSM Costs'!$B:$B,$B16,'PSM Costs'!AO:AO),"")</f>
        <v/>
      </c>
      <c r="P16" s="234" t="str">
        <f ca="1">IF(SUMIF(Pharmaceuticals!$B:$B,$B16,Pharmaceuticals!AQ:AQ)+SUMIF('Health Products &amp; Equipment'!$B:$B,$B16,'Health Products &amp; Equipment'!AQ:AQ)+SUMIF('Other Pharma &amp; Health Products'!$B:$B,$B16,'Other Pharma &amp; Health Products'!AQ:AQ)+SUMIF('PSM Costs'!$B:$B,$B16,'PSM Costs'!AQ:AQ)&gt;0,SUMIF(Pharmaceuticals!$B:$B,$B16,Pharmaceuticals!AQ:AQ)+SUMIF('Health Products &amp; Equipment'!$B:$B,$B16,'Health Products &amp; Equipment'!AQ:AQ)+SUMIF('Other Pharma &amp; Health Products'!$B:$B,$B16,'Other Pharma &amp; Health Products'!AQ:AQ)+SUMIF('PSM Costs'!$B:$B,$B16,'PSM Costs'!AQ:AQ),"")</f>
        <v/>
      </c>
      <c r="Q16" s="234" t="str">
        <f ca="1">IF(SUMIF(Pharmaceuticals!$B:$B,$B16,Pharmaceuticals!AS:AS)+SUMIF('Health Products &amp; Equipment'!$B:$B,$B16,'Health Products &amp; Equipment'!AS:AS)+SUMIF('Other Pharma &amp; Health Products'!$B:$B,$B16,'Other Pharma &amp; Health Products'!AS:AS)+SUMIF('PSM Costs'!$B:$B,$B16,'PSM Costs'!AS:AS)&gt;0,SUMIF(Pharmaceuticals!$B:$B,$B16,Pharmaceuticals!AS:AS)+SUMIF('Health Products &amp; Equipment'!$B:$B,$B16,'Health Products &amp; Equipment'!AS:AS)+SUMIF('Other Pharma &amp; Health Products'!$B:$B,$B16,'Other Pharma &amp; Health Products'!AS:AS)+SUMIF('PSM Costs'!$B:$B,$B16,'PSM Costs'!AS:AS),"")</f>
        <v/>
      </c>
      <c r="R16" s="232">
        <f t="shared" ca="1" si="2"/>
        <v>1</v>
      </c>
      <c r="S16" s="233">
        <f ca="1">IF(SUMIF(Pharmaceuticals!$B:$B,$B16,Pharmaceuticals!AZ:AZ)+SUMIF('Health Products &amp; Equipment'!$B:$B,$B16,'Health Products &amp; Equipment'!AZ:AZ)+SUMIF('Other Pharma &amp; Health Products'!$B:$B,$B16,'Other Pharma &amp; Health Products'!AZ:AZ)+SUMIF('PSM Costs'!$B:$B,$B16,'PSM Costs'!AZ:AZ)&gt;0,SUMIF(Pharmaceuticals!$B:$B,$B16,Pharmaceuticals!AZ:AZ)+SUMIF('Health Products &amp; Equipment'!$B:$B,$B16,'Health Products &amp; Equipment'!AZ:AZ)+SUMIF('Other Pharma &amp; Health Products'!$B:$B,$B16,'Other Pharma &amp; Health Products'!AZ:AZ)+SUMIF('PSM Costs'!$B:$B,$B16,'PSM Costs'!AZ:AZ),"")</f>
        <v>66647</v>
      </c>
      <c r="T16" s="233" t="str">
        <f ca="1">IF(SUMIF(Pharmaceuticals!$B:$B,$B16,Pharmaceuticals!BB:BB)+SUMIF('Health Products &amp; Equipment'!$B:$B,$B16,'Health Products &amp; Equipment'!BB:BB)+SUMIF('Other Pharma &amp; Health Products'!$B:$B,$B16,'Other Pharma &amp; Health Products'!BB:BB)+SUMIF('PSM Costs'!$B:$B,$B16,'PSM Costs'!BB:BB)&gt;0,SUMIF(Pharmaceuticals!$B:$B,$B16,Pharmaceuticals!BB:BB)+SUMIF('Health Products &amp; Equipment'!$B:$B,$B16,'Health Products &amp; Equipment'!BB:BB)+SUMIF('Other Pharma &amp; Health Products'!$B:$B,$B16,'Other Pharma &amp; Health Products'!BB:BB)+SUMIF('PSM Costs'!$B:$B,$B16,'PSM Costs'!BB:BB),"")</f>
        <v/>
      </c>
      <c r="U16" s="233" t="str">
        <f ca="1">IF(SUMIF(Pharmaceuticals!$B:$B,$B16,Pharmaceuticals!BD:BD)+SUMIF('Health Products &amp; Equipment'!$B:$B,$B16,'Health Products &amp; Equipment'!BD:BD)+SUMIF('Other Pharma &amp; Health Products'!$B:$B,$B16,'Other Pharma &amp; Health Products'!BD:BD)+SUMIF('PSM Costs'!$B:$B,$B16,'PSM Costs'!BD:BD)&gt;0,SUMIF(Pharmaceuticals!$B:$B,$B16,Pharmaceuticals!BD:BD)+SUMIF('Health Products &amp; Equipment'!$B:$B,$B16,'Health Products &amp; Equipment'!BD:BD)+SUMIF('Other Pharma &amp; Health Products'!$B:$B,$B16,'Other Pharma &amp; Health Products'!BD:BD)+SUMIF('PSM Costs'!$B:$B,$B16,'PSM Costs'!BD:BD),"")</f>
        <v/>
      </c>
      <c r="V16" s="233" t="str">
        <f ca="1">IF(SUMIF(Pharmaceuticals!$B:$B,$B16,Pharmaceuticals!BF:BF)+SUMIF('Health Products &amp; Equipment'!$B:$B,$B16,'Health Products &amp; Equipment'!BF:BF)+SUMIF('Other Pharma &amp; Health Products'!$B:$B,$B16,'Other Pharma &amp; Health Products'!BF:BF)+SUMIF('PSM Costs'!$B:$B,$B16,'PSM Costs'!BF:BF)&gt;0,SUMIF(Pharmaceuticals!$B:$B,$B16,Pharmaceuticals!BF:BF)+SUMIF('Health Products &amp; Equipment'!$B:$B,$B16,'Health Products &amp; Equipment'!BF:BF)+SUMIF('Other Pharma &amp; Health Products'!$B:$B,$B16,'Other Pharma &amp; Health Products'!BF:BF)+SUMIF('PSM Costs'!$B:$B,$B16,'PSM Costs'!BF:BF),"")</f>
        <v/>
      </c>
      <c r="W16" s="231" t="str">
        <f t="shared" ca="1" si="3"/>
        <v/>
      </c>
      <c r="X16" s="234" t="str">
        <f ca="1">IF(SUMIF(Pharmaceuticals!$B:$B,$B16,Pharmaceuticals!BM:BM)+SUMIF('Health Products &amp; Equipment'!$B:$B,$B16,'Health Products &amp; Equipment'!BM:BM)+SUMIF('Other Pharma &amp; Health Products'!$B:$B,$B16,'Other Pharma &amp; Health Products'!BM:BM)+SUMIF('PSM Costs'!$B:$B,$B16,'PSM Costs'!BM:BM)&gt;0,SUMIF(Pharmaceuticals!$B:$B,$B16,Pharmaceuticals!BM:BM)+SUMIF('Health Products &amp; Equipment'!$B:$B,$B16,'Health Products &amp; Equipment'!BM:BM)+SUMIF('Other Pharma &amp; Health Products'!$B:$B,$B16,'Other Pharma &amp; Health Products'!BM:BM)+SUMIF('PSM Costs'!$B:$B,$B16,'PSM Costs'!BM:BM),"")</f>
        <v/>
      </c>
      <c r="Y16" s="234" t="str">
        <f ca="1">IF(SUMIF(Pharmaceuticals!$B:$B,$B16,Pharmaceuticals!BO:BO)+SUMIF('Health Products &amp; Equipment'!$B:$B,$B16,'Health Products &amp; Equipment'!BO:BO)+SUMIF('Other Pharma &amp; Health Products'!$B:$B,$B16,'Other Pharma &amp; Health Products'!BO:BO)+SUMIF('PSM Costs'!$B:$B,$B16,'PSM Costs'!BO:BO)&gt;0,SUMIF(Pharmaceuticals!$B:$B,$B16,Pharmaceuticals!BO:BO)+SUMIF('Health Products &amp; Equipment'!$B:$B,$B16,'Health Products &amp; Equipment'!BO:BO)+SUMIF('Other Pharma &amp; Health Products'!$B:$B,$B16,'Other Pharma &amp; Health Products'!BO:BO)+SUMIF('PSM Costs'!$B:$B,$B16,'PSM Costs'!BO:BO),"")</f>
        <v/>
      </c>
      <c r="Z16" s="234" t="str">
        <f ca="1">IF(SUMIF(Pharmaceuticals!$B:$B,$B16,Pharmaceuticals!BQ:BQ)+SUMIF('Health Products &amp; Equipment'!$B:$B,$B16,'Health Products &amp; Equipment'!BQ:BQ)+SUMIF('Other Pharma &amp; Health Products'!$B:$B,$B16,'Other Pharma &amp; Health Products'!BQ:BQ)+SUMIF('PSM Costs'!$B:$B,$B16,'PSM Costs'!BQ:BQ)&gt;0,SUMIF(Pharmaceuticals!$B:$B,$B16,Pharmaceuticals!BQ:BQ)+SUMIF('Health Products &amp; Equipment'!$B:$B,$B16,'Health Products &amp; Equipment'!BQ:BQ)+SUMIF('Other Pharma &amp; Health Products'!$B:$B,$B16,'Other Pharma &amp; Health Products'!BQ:BQ)+SUMIF('PSM Costs'!$B:$B,$B16,'PSM Costs'!BQ:BQ),"")</f>
        <v/>
      </c>
      <c r="AA16" s="234" t="str">
        <f ca="1">IF(SUMIF(Pharmaceuticals!$B:$B,$B16,Pharmaceuticals!BS:BS)+SUMIF('Health Products &amp; Equipment'!$B:$B,$B16,'Health Products &amp; Equipment'!BS:BS)+SUMIF('Other Pharma &amp; Health Products'!$B:$B,$B16,'Other Pharma &amp; Health Products'!BS:BS)+SUMIF('PSM Costs'!$B:$B,$B16,'PSM Costs'!BS:BS)&gt;0,SUMIF(Pharmaceuticals!$B:$B,$B16,Pharmaceuticals!BS:BS)+SUMIF('Health Products &amp; Equipment'!$B:$B,$B16,'Health Products &amp; Equipment'!BS:BS)+SUMIF('Other Pharma &amp; Health Products'!$B:$B,$B16,'Other Pharma &amp; Health Products'!BS:BS)+SUMIF('PSM Costs'!$B:$B,$B16,'PSM Costs'!BS:BS),"")</f>
        <v/>
      </c>
      <c r="AB16" s="233">
        <f t="shared" ca="1" si="4"/>
        <v>188223</v>
      </c>
    </row>
    <row r="17" spans="1:28" ht="22.15" customHeight="1" x14ac:dyDescent="0.2">
      <c r="A17" s="229">
        <v>7</v>
      </c>
      <c r="B17" s="229" t="str">
        <f ca="1">IFERROR(VLOOKUP(A17,'Rank unique Mod-Int-CI-PR'!I:J,2,FALSE),"")</f>
        <v>14-79--7.2---1</v>
      </c>
      <c r="C17" s="230" t="str">
        <f ca="1">IFERROR(VLOOKUP(VALUE(LEFT(B17,FIND("-",B17)-1)),CatModules!B:C,2,FALSE),"")</f>
        <v>Treatment, care and support</v>
      </c>
      <c r="D17" s="230" t="str">
        <f ca="1">IFERROR(VLOOKUP(LEFT(B17,FIND("--",B17)-1),CatInt!D:E,2,FALSE),"")</f>
        <v>Differentiated ART service delivery</v>
      </c>
      <c r="E17" s="230" t="str">
        <f ca="1">IFERROR(VLOOKUP(MID(B17,FIND("--",B17)+2,FIND("---",B17)-FIND("--",B17)-2),CatCostInp!D:E,2,FALSE),"")</f>
        <v>7.2 Freight and insurance costs (Health products)</v>
      </c>
      <c r="F17" s="230" t="str">
        <f ca="1">IFERROR(VLOOKUP(B17,ActivityConcat!A:C,3,FALSE),"")</f>
        <v/>
      </c>
      <c r="G17" s="231" t="str">
        <f ca="1">IFERROR(VLOOKUP(VALUE(RIGHT(B17,1)),Setup!A:D,4,FALSE),"")</f>
        <v>MOH</v>
      </c>
      <c r="H17" s="232">
        <f t="shared" ca="1" si="0"/>
        <v>1</v>
      </c>
      <c r="I17" s="233">
        <f ca="1">IF(SUMIF(Pharmaceuticals!$B:$B,$B17,Pharmaceuticals!Z:Z)+SUMIF('Health Products &amp; Equipment'!$B:$B,$B17,'Health Products &amp; Equipment'!Z:Z)+SUMIF('Other Pharma &amp; Health Products'!$B:$B,$B17,'Other Pharma &amp; Health Products'!Z:Z)+SUMIF('PSM Costs'!$B:$B,$B17,'PSM Costs'!Z:Z)&gt;0,SUMIF(Pharmaceuticals!$B:$B,$B17,Pharmaceuticals!Z:Z)+SUMIF('Health Products &amp; Equipment'!$B:$B,$B17,'Health Products &amp; Equipment'!Z:Z)+SUMIF('Other Pharma &amp; Health Products'!$B:$B,$B17,'Other Pharma &amp; Health Products'!Z:Z)+SUMIF('PSM Costs'!$B:$B,$B17,'PSM Costs'!Z:Z),"")</f>
        <v>200693.40374000004</v>
      </c>
      <c r="J17" s="233" t="str">
        <f ca="1">IF(SUMIF(Pharmaceuticals!$B:$B,$B17,Pharmaceuticals!AB:AB)+SUMIF('Health Products &amp; Equipment'!$B:$B,$B17,'Health Products &amp; Equipment'!AB:AB)+SUMIF('Other Pharma &amp; Health Products'!$B:$B,$B17,'Other Pharma &amp; Health Products'!AB:AB)+SUMIF('PSM Costs'!$B:$B,$B17,'PSM Costs'!AB:AB)&gt;0,SUMIF(Pharmaceuticals!$B:$B,$B17,Pharmaceuticals!AB:AB)+SUMIF('Health Products &amp; Equipment'!$B:$B,$B17,'Health Products &amp; Equipment'!AB:AB)+SUMIF('Other Pharma &amp; Health Products'!$B:$B,$B17,'Other Pharma &amp; Health Products'!AB:AB)+SUMIF('PSM Costs'!$B:$B,$B17,'PSM Costs'!AB:AB),"")</f>
        <v/>
      </c>
      <c r="K17" s="233" t="str">
        <f ca="1">IF(SUMIF(Pharmaceuticals!$B:$B,$B17,Pharmaceuticals!AD:AD)+SUMIF('Health Products &amp; Equipment'!$B:$B,$B17,'Health Products &amp; Equipment'!AD:AD)+SUMIF('Other Pharma &amp; Health Products'!$B:$B,$B17,'Other Pharma &amp; Health Products'!AD:AD)+SUMIF('PSM Costs'!$B:$B,$B17,'PSM Costs'!AD:AD)&gt;0,SUMIF(Pharmaceuticals!$B:$B,$B17,Pharmaceuticals!AD:AD)+SUMIF('Health Products &amp; Equipment'!$B:$B,$B17,'Health Products &amp; Equipment'!AD:AD)+SUMIF('Other Pharma &amp; Health Products'!$B:$B,$B17,'Other Pharma &amp; Health Products'!AD:AD)+SUMIF('PSM Costs'!$B:$B,$B17,'PSM Costs'!AD:AD),"")</f>
        <v/>
      </c>
      <c r="L17" s="233" t="str">
        <f ca="1">IF(SUMIF(Pharmaceuticals!$B:$B,$B17,Pharmaceuticals!AF:AF)+SUMIF('Health Products &amp; Equipment'!$B:$B,$B17,'Health Products &amp; Equipment'!AF:AF)+SUMIF('Other Pharma &amp; Health Products'!$B:$B,$B17,'Other Pharma &amp; Health Products'!AF:AF)+SUMIF('PSM Costs'!$B:$B,$B17,'PSM Costs'!AF:AF)&gt;0,SUMIF(Pharmaceuticals!$B:$B,$B17,Pharmaceuticals!AF:AF)+SUMIF('Health Products &amp; Equipment'!$B:$B,$B17,'Health Products &amp; Equipment'!AF:AF)+SUMIF('Other Pharma &amp; Health Products'!$B:$B,$B17,'Other Pharma &amp; Health Products'!AF:AF)+SUMIF('PSM Costs'!$B:$B,$B17,'PSM Costs'!AF:AF),"")</f>
        <v/>
      </c>
      <c r="M17" s="231">
        <f t="shared" ca="1" si="1"/>
        <v>1</v>
      </c>
      <c r="N17" s="234">
        <f ca="1">IF(SUMIF(Pharmaceuticals!$B:$B,$B17,Pharmaceuticals!AM:AM)+SUMIF('Health Products &amp; Equipment'!$B:$B,$B17,'Health Products &amp; Equipment'!AM:AM)+SUMIF('Other Pharma &amp; Health Products'!$B:$B,$B17,'Other Pharma &amp; Health Products'!AM:AM)+SUMIF('PSM Costs'!$B:$B,$B17,'PSM Costs'!AM:AM)&gt;0,SUMIF(Pharmaceuticals!$B:$B,$B17,Pharmaceuticals!AM:AM)+SUMIF('Health Products &amp; Equipment'!$B:$B,$B17,'Health Products &amp; Equipment'!AM:AM)+SUMIF('Other Pharma &amp; Health Products'!$B:$B,$B17,'Other Pharma &amp; Health Products'!AM:AM)+SUMIF('PSM Costs'!$B:$B,$B17,'PSM Costs'!AM:AM),"")</f>
        <v>192021.86880000005</v>
      </c>
      <c r="O17" s="234" t="str">
        <f ca="1">IF(SUMIF(Pharmaceuticals!$B:$B,$B17,Pharmaceuticals!AO:AO)+SUMIF('Health Products &amp; Equipment'!$B:$B,$B17,'Health Products &amp; Equipment'!AO:AO)+SUMIF('Other Pharma &amp; Health Products'!$B:$B,$B17,'Other Pharma &amp; Health Products'!AO:AO)+SUMIF('PSM Costs'!$B:$B,$B17,'PSM Costs'!AO:AO)&gt;0,SUMIF(Pharmaceuticals!$B:$B,$B17,Pharmaceuticals!AO:AO)+SUMIF('Health Products &amp; Equipment'!$B:$B,$B17,'Health Products &amp; Equipment'!AO:AO)+SUMIF('Other Pharma &amp; Health Products'!$B:$B,$B17,'Other Pharma &amp; Health Products'!AO:AO)+SUMIF('PSM Costs'!$B:$B,$B17,'PSM Costs'!AO:AO),"")</f>
        <v/>
      </c>
      <c r="P17" s="234" t="str">
        <f ca="1">IF(SUMIF(Pharmaceuticals!$B:$B,$B17,Pharmaceuticals!AQ:AQ)+SUMIF('Health Products &amp; Equipment'!$B:$B,$B17,'Health Products &amp; Equipment'!AQ:AQ)+SUMIF('Other Pharma &amp; Health Products'!$B:$B,$B17,'Other Pharma &amp; Health Products'!AQ:AQ)+SUMIF('PSM Costs'!$B:$B,$B17,'PSM Costs'!AQ:AQ)&gt;0,SUMIF(Pharmaceuticals!$B:$B,$B17,Pharmaceuticals!AQ:AQ)+SUMIF('Health Products &amp; Equipment'!$B:$B,$B17,'Health Products &amp; Equipment'!AQ:AQ)+SUMIF('Other Pharma &amp; Health Products'!$B:$B,$B17,'Other Pharma &amp; Health Products'!AQ:AQ)+SUMIF('PSM Costs'!$B:$B,$B17,'PSM Costs'!AQ:AQ),"")</f>
        <v/>
      </c>
      <c r="Q17" s="234" t="str">
        <f ca="1">IF(SUMIF(Pharmaceuticals!$B:$B,$B17,Pharmaceuticals!AS:AS)+SUMIF('Health Products &amp; Equipment'!$B:$B,$B17,'Health Products &amp; Equipment'!AS:AS)+SUMIF('Other Pharma &amp; Health Products'!$B:$B,$B17,'Other Pharma &amp; Health Products'!AS:AS)+SUMIF('PSM Costs'!$B:$B,$B17,'PSM Costs'!AS:AS)&gt;0,SUMIF(Pharmaceuticals!$B:$B,$B17,Pharmaceuticals!AS:AS)+SUMIF('Health Products &amp; Equipment'!$B:$B,$B17,'Health Products &amp; Equipment'!AS:AS)+SUMIF('Other Pharma &amp; Health Products'!$B:$B,$B17,'Other Pharma &amp; Health Products'!AS:AS)+SUMIF('PSM Costs'!$B:$B,$B17,'PSM Costs'!AS:AS),"")</f>
        <v/>
      </c>
      <c r="R17" s="232">
        <f t="shared" ca="1" si="2"/>
        <v>1</v>
      </c>
      <c r="S17" s="233">
        <f ca="1">IF(SUMIF(Pharmaceuticals!$B:$B,$B17,Pharmaceuticals!AZ:AZ)+SUMIF('Health Products &amp; Equipment'!$B:$B,$B17,'Health Products &amp; Equipment'!AZ:AZ)+SUMIF('Other Pharma &amp; Health Products'!$B:$B,$B17,'Other Pharma &amp; Health Products'!AZ:AZ)+SUMIF('PSM Costs'!$B:$B,$B17,'PSM Costs'!AZ:AZ)&gt;0,SUMIF(Pharmaceuticals!$B:$B,$B17,Pharmaceuticals!AZ:AZ)+SUMIF('Health Products &amp; Equipment'!$B:$B,$B17,'Health Products &amp; Equipment'!AZ:AZ)+SUMIF('Other Pharma &amp; Health Products'!$B:$B,$B17,'Other Pharma &amp; Health Products'!AZ:AZ)+SUMIF('PSM Costs'!$B:$B,$B17,'PSM Costs'!AZ:AZ),"")</f>
        <v>179393.68350000004</v>
      </c>
      <c r="T17" s="233" t="str">
        <f ca="1">IF(SUMIF(Pharmaceuticals!$B:$B,$B17,Pharmaceuticals!BB:BB)+SUMIF('Health Products &amp; Equipment'!$B:$B,$B17,'Health Products &amp; Equipment'!BB:BB)+SUMIF('Other Pharma &amp; Health Products'!$B:$B,$B17,'Other Pharma &amp; Health Products'!BB:BB)+SUMIF('PSM Costs'!$B:$B,$B17,'PSM Costs'!BB:BB)&gt;0,SUMIF(Pharmaceuticals!$B:$B,$B17,Pharmaceuticals!BB:BB)+SUMIF('Health Products &amp; Equipment'!$B:$B,$B17,'Health Products &amp; Equipment'!BB:BB)+SUMIF('Other Pharma &amp; Health Products'!$B:$B,$B17,'Other Pharma &amp; Health Products'!BB:BB)+SUMIF('PSM Costs'!$B:$B,$B17,'PSM Costs'!BB:BB),"")</f>
        <v/>
      </c>
      <c r="U17" s="233" t="str">
        <f ca="1">IF(SUMIF(Pharmaceuticals!$B:$B,$B17,Pharmaceuticals!BD:BD)+SUMIF('Health Products &amp; Equipment'!$B:$B,$B17,'Health Products &amp; Equipment'!BD:BD)+SUMIF('Other Pharma &amp; Health Products'!$B:$B,$B17,'Other Pharma &amp; Health Products'!BD:BD)+SUMIF('PSM Costs'!$B:$B,$B17,'PSM Costs'!BD:BD)&gt;0,SUMIF(Pharmaceuticals!$B:$B,$B17,Pharmaceuticals!BD:BD)+SUMIF('Health Products &amp; Equipment'!$B:$B,$B17,'Health Products &amp; Equipment'!BD:BD)+SUMIF('Other Pharma &amp; Health Products'!$B:$B,$B17,'Other Pharma &amp; Health Products'!BD:BD)+SUMIF('PSM Costs'!$B:$B,$B17,'PSM Costs'!BD:BD),"")</f>
        <v/>
      </c>
      <c r="V17" s="233" t="str">
        <f ca="1">IF(SUMIF(Pharmaceuticals!$B:$B,$B17,Pharmaceuticals!BF:BF)+SUMIF('Health Products &amp; Equipment'!$B:$B,$B17,'Health Products &amp; Equipment'!BF:BF)+SUMIF('Other Pharma &amp; Health Products'!$B:$B,$B17,'Other Pharma &amp; Health Products'!BF:BF)+SUMIF('PSM Costs'!$B:$B,$B17,'PSM Costs'!BF:BF)&gt;0,SUMIF(Pharmaceuticals!$B:$B,$B17,Pharmaceuticals!BF:BF)+SUMIF('Health Products &amp; Equipment'!$B:$B,$B17,'Health Products &amp; Equipment'!BF:BF)+SUMIF('Other Pharma &amp; Health Products'!$B:$B,$B17,'Other Pharma &amp; Health Products'!BF:BF)+SUMIF('PSM Costs'!$B:$B,$B17,'PSM Costs'!BF:BF),"")</f>
        <v/>
      </c>
      <c r="W17" s="231" t="str">
        <f t="shared" ca="1" si="3"/>
        <v/>
      </c>
      <c r="X17" s="234" t="str">
        <f ca="1">IF(SUMIF(Pharmaceuticals!$B:$B,$B17,Pharmaceuticals!BM:BM)+SUMIF('Health Products &amp; Equipment'!$B:$B,$B17,'Health Products &amp; Equipment'!BM:BM)+SUMIF('Other Pharma &amp; Health Products'!$B:$B,$B17,'Other Pharma &amp; Health Products'!BM:BM)+SUMIF('PSM Costs'!$B:$B,$B17,'PSM Costs'!BM:BM)&gt;0,SUMIF(Pharmaceuticals!$B:$B,$B17,Pharmaceuticals!BM:BM)+SUMIF('Health Products &amp; Equipment'!$B:$B,$B17,'Health Products &amp; Equipment'!BM:BM)+SUMIF('Other Pharma &amp; Health Products'!$B:$B,$B17,'Other Pharma &amp; Health Products'!BM:BM)+SUMIF('PSM Costs'!$B:$B,$B17,'PSM Costs'!BM:BM),"")</f>
        <v/>
      </c>
      <c r="Y17" s="234" t="str">
        <f ca="1">IF(SUMIF(Pharmaceuticals!$B:$B,$B17,Pharmaceuticals!BO:BO)+SUMIF('Health Products &amp; Equipment'!$B:$B,$B17,'Health Products &amp; Equipment'!BO:BO)+SUMIF('Other Pharma &amp; Health Products'!$B:$B,$B17,'Other Pharma &amp; Health Products'!BO:BO)+SUMIF('PSM Costs'!$B:$B,$B17,'PSM Costs'!BO:BO)&gt;0,SUMIF(Pharmaceuticals!$B:$B,$B17,Pharmaceuticals!BO:BO)+SUMIF('Health Products &amp; Equipment'!$B:$B,$B17,'Health Products &amp; Equipment'!BO:BO)+SUMIF('Other Pharma &amp; Health Products'!$B:$B,$B17,'Other Pharma &amp; Health Products'!BO:BO)+SUMIF('PSM Costs'!$B:$B,$B17,'PSM Costs'!BO:BO),"")</f>
        <v/>
      </c>
      <c r="Z17" s="234" t="str">
        <f ca="1">IF(SUMIF(Pharmaceuticals!$B:$B,$B17,Pharmaceuticals!BQ:BQ)+SUMIF('Health Products &amp; Equipment'!$B:$B,$B17,'Health Products &amp; Equipment'!BQ:BQ)+SUMIF('Other Pharma &amp; Health Products'!$B:$B,$B17,'Other Pharma &amp; Health Products'!BQ:BQ)+SUMIF('PSM Costs'!$B:$B,$B17,'PSM Costs'!BQ:BQ)&gt;0,SUMIF(Pharmaceuticals!$B:$B,$B17,Pharmaceuticals!BQ:BQ)+SUMIF('Health Products &amp; Equipment'!$B:$B,$B17,'Health Products &amp; Equipment'!BQ:BQ)+SUMIF('Other Pharma &amp; Health Products'!$B:$B,$B17,'Other Pharma &amp; Health Products'!BQ:BQ)+SUMIF('PSM Costs'!$B:$B,$B17,'PSM Costs'!BQ:BQ),"")</f>
        <v/>
      </c>
      <c r="AA17" s="234" t="str">
        <f ca="1">IF(SUMIF(Pharmaceuticals!$B:$B,$B17,Pharmaceuticals!BS:BS)+SUMIF('Health Products &amp; Equipment'!$B:$B,$B17,'Health Products &amp; Equipment'!BS:BS)+SUMIF('Other Pharma &amp; Health Products'!$B:$B,$B17,'Other Pharma &amp; Health Products'!BS:BS)+SUMIF('PSM Costs'!$B:$B,$B17,'PSM Costs'!BS:BS)&gt;0,SUMIF(Pharmaceuticals!$B:$B,$B17,Pharmaceuticals!BS:BS)+SUMIF('Health Products &amp; Equipment'!$B:$B,$B17,'Health Products &amp; Equipment'!BS:BS)+SUMIF('Other Pharma &amp; Health Products'!$B:$B,$B17,'Other Pharma &amp; Health Products'!BS:BS)+SUMIF('PSM Costs'!$B:$B,$B17,'PSM Costs'!BS:BS),"")</f>
        <v/>
      </c>
      <c r="AB17" s="233">
        <f t="shared" ca="1" si="4"/>
        <v>572108.95604000008</v>
      </c>
    </row>
    <row r="18" spans="1:28" ht="22.15" customHeight="1" x14ac:dyDescent="0.2">
      <c r="A18" s="229">
        <v>8</v>
      </c>
      <c r="B18" s="229" t="str">
        <f ca="1">IFERROR(VLOOKUP(A18,'Rank unique Mod-Int-CI-PR'!I:J,2,FALSE),"")</f>
        <v>14-79--7.5---1</v>
      </c>
      <c r="C18" s="230" t="str">
        <f ca="1">IFERROR(VLOOKUP(VALUE(LEFT(B18,FIND("-",B18)-1)),CatModules!B:C,2,FALSE),"")</f>
        <v>Treatment, care and support</v>
      </c>
      <c r="D18" s="230" t="str">
        <f ca="1">IFERROR(VLOOKUP(LEFT(B18,FIND("--",B18)-1),CatInt!D:E,2,FALSE),"")</f>
        <v>Differentiated ART service delivery</v>
      </c>
      <c r="E18" s="230" t="str">
        <f ca="1">IFERROR(VLOOKUP(MID(B18,FIND("--",B18)+2,FIND("---",B18)-FIND("--",B18)-2),CatCostInp!D:E,2,FALSE),"")</f>
        <v>7.5 Quality assurance and quality control costs (QA/QC)</v>
      </c>
      <c r="F18" s="230" t="str">
        <f ca="1">IFERROR(VLOOKUP(B18,ActivityConcat!A:C,3,FALSE),"")</f>
        <v/>
      </c>
      <c r="G18" s="231" t="str">
        <f ca="1">IFERROR(VLOOKUP(VALUE(RIGHT(B18,1)),Setup!A:D,4,FALSE),"")</f>
        <v>MOH</v>
      </c>
      <c r="H18" s="232">
        <f t="shared" ca="1" si="0"/>
        <v>1</v>
      </c>
      <c r="I18" s="233" t="str">
        <f ca="1">IF(SUMIF(Pharmaceuticals!$B:$B,$B18,Pharmaceuticals!Z:Z)+SUMIF('Health Products &amp; Equipment'!$B:$B,$B18,'Health Products &amp; Equipment'!Z:Z)+SUMIF('Other Pharma &amp; Health Products'!$B:$B,$B18,'Other Pharma &amp; Health Products'!Z:Z)+SUMIF('PSM Costs'!$B:$B,$B18,'PSM Costs'!Z:Z)&gt;0,SUMIF(Pharmaceuticals!$B:$B,$B18,Pharmaceuticals!Z:Z)+SUMIF('Health Products &amp; Equipment'!$B:$B,$B18,'Health Products &amp; Equipment'!Z:Z)+SUMIF('Other Pharma &amp; Health Products'!$B:$B,$B18,'Other Pharma &amp; Health Products'!Z:Z)+SUMIF('PSM Costs'!$B:$B,$B18,'PSM Costs'!Z:Z),"")</f>
        <v/>
      </c>
      <c r="J18" s="233" t="str">
        <f ca="1">IF(SUMIF(Pharmaceuticals!$B:$B,$B18,Pharmaceuticals!AB:AB)+SUMIF('Health Products &amp; Equipment'!$B:$B,$B18,'Health Products &amp; Equipment'!AB:AB)+SUMIF('Other Pharma &amp; Health Products'!$B:$B,$B18,'Other Pharma &amp; Health Products'!AB:AB)+SUMIF('PSM Costs'!$B:$B,$B18,'PSM Costs'!AB:AB)&gt;0,SUMIF(Pharmaceuticals!$B:$B,$B18,Pharmaceuticals!AB:AB)+SUMIF('Health Products &amp; Equipment'!$B:$B,$B18,'Health Products &amp; Equipment'!AB:AB)+SUMIF('Other Pharma &amp; Health Products'!$B:$B,$B18,'Other Pharma &amp; Health Products'!AB:AB)+SUMIF('PSM Costs'!$B:$B,$B18,'PSM Costs'!AB:AB),"")</f>
        <v/>
      </c>
      <c r="K18" s="233" t="str">
        <f ca="1">IF(SUMIF(Pharmaceuticals!$B:$B,$B18,Pharmaceuticals!AD:AD)+SUMIF('Health Products &amp; Equipment'!$B:$B,$B18,'Health Products &amp; Equipment'!AD:AD)+SUMIF('Other Pharma &amp; Health Products'!$B:$B,$B18,'Other Pharma &amp; Health Products'!AD:AD)+SUMIF('PSM Costs'!$B:$B,$B18,'PSM Costs'!AD:AD)&gt;0,SUMIF(Pharmaceuticals!$B:$B,$B18,Pharmaceuticals!AD:AD)+SUMIF('Health Products &amp; Equipment'!$B:$B,$B18,'Health Products &amp; Equipment'!AD:AD)+SUMIF('Other Pharma &amp; Health Products'!$B:$B,$B18,'Other Pharma &amp; Health Products'!AD:AD)+SUMIF('PSM Costs'!$B:$B,$B18,'PSM Costs'!AD:AD),"")</f>
        <v/>
      </c>
      <c r="L18" s="233">
        <f ca="1">IF(SUMIF(Pharmaceuticals!$B:$B,$B18,Pharmaceuticals!AF:AF)+SUMIF('Health Products &amp; Equipment'!$B:$B,$B18,'Health Products &amp; Equipment'!AF:AF)+SUMIF('Other Pharma &amp; Health Products'!$B:$B,$B18,'Other Pharma &amp; Health Products'!AF:AF)+SUMIF('PSM Costs'!$B:$B,$B18,'PSM Costs'!AF:AF)&gt;0,SUMIF(Pharmaceuticals!$B:$B,$B18,Pharmaceuticals!AF:AF)+SUMIF('Health Products &amp; Equipment'!$B:$B,$B18,'Health Products &amp; Equipment'!AF:AF)+SUMIF('Other Pharma &amp; Health Products'!$B:$B,$B18,'Other Pharma &amp; Health Products'!AF:AF)+SUMIF('PSM Costs'!$B:$B,$B18,'PSM Costs'!AF:AF),"")</f>
        <v>15000</v>
      </c>
      <c r="M18" s="231">
        <f t="shared" ca="1" si="1"/>
        <v>1</v>
      </c>
      <c r="N18" s="234" t="str">
        <f ca="1">IF(SUMIF(Pharmaceuticals!$B:$B,$B18,Pharmaceuticals!AM:AM)+SUMIF('Health Products &amp; Equipment'!$B:$B,$B18,'Health Products &amp; Equipment'!AM:AM)+SUMIF('Other Pharma &amp; Health Products'!$B:$B,$B18,'Other Pharma &amp; Health Products'!AM:AM)+SUMIF('PSM Costs'!$B:$B,$B18,'PSM Costs'!AM:AM)&gt;0,SUMIF(Pharmaceuticals!$B:$B,$B18,Pharmaceuticals!AM:AM)+SUMIF('Health Products &amp; Equipment'!$B:$B,$B18,'Health Products &amp; Equipment'!AM:AM)+SUMIF('Other Pharma &amp; Health Products'!$B:$B,$B18,'Other Pharma &amp; Health Products'!AM:AM)+SUMIF('PSM Costs'!$B:$B,$B18,'PSM Costs'!AM:AM),"")</f>
        <v/>
      </c>
      <c r="O18" s="234" t="str">
        <f ca="1">IF(SUMIF(Pharmaceuticals!$B:$B,$B18,Pharmaceuticals!AO:AO)+SUMIF('Health Products &amp; Equipment'!$B:$B,$B18,'Health Products &amp; Equipment'!AO:AO)+SUMIF('Other Pharma &amp; Health Products'!$B:$B,$B18,'Other Pharma &amp; Health Products'!AO:AO)+SUMIF('PSM Costs'!$B:$B,$B18,'PSM Costs'!AO:AO)&gt;0,SUMIF(Pharmaceuticals!$B:$B,$B18,Pharmaceuticals!AO:AO)+SUMIF('Health Products &amp; Equipment'!$B:$B,$B18,'Health Products &amp; Equipment'!AO:AO)+SUMIF('Other Pharma &amp; Health Products'!$B:$B,$B18,'Other Pharma &amp; Health Products'!AO:AO)+SUMIF('PSM Costs'!$B:$B,$B18,'PSM Costs'!AO:AO),"")</f>
        <v/>
      </c>
      <c r="P18" s="234" t="str">
        <f ca="1">IF(SUMIF(Pharmaceuticals!$B:$B,$B18,Pharmaceuticals!AQ:AQ)+SUMIF('Health Products &amp; Equipment'!$B:$B,$B18,'Health Products &amp; Equipment'!AQ:AQ)+SUMIF('Other Pharma &amp; Health Products'!$B:$B,$B18,'Other Pharma &amp; Health Products'!AQ:AQ)+SUMIF('PSM Costs'!$B:$B,$B18,'PSM Costs'!AQ:AQ)&gt;0,SUMIF(Pharmaceuticals!$B:$B,$B18,Pharmaceuticals!AQ:AQ)+SUMIF('Health Products &amp; Equipment'!$B:$B,$B18,'Health Products &amp; Equipment'!AQ:AQ)+SUMIF('Other Pharma &amp; Health Products'!$B:$B,$B18,'Other Pharma &amp; Health Products'!AQ:AQ)+SUMIF('PSM Costs'!$B:$B,$B18,'PSM Costs'!AQ:AQ),"")</f>
        <v/>
      </c>
      <c r="Q18" s="234">
        <f ca="1">IF(SUMIF(Pharmaceuticals!$B:$B,$B18,Pharmaceuticals!AS:AS)+SUMIF('Health Products &amp; Equipment'!$B:$B,$B18,'Health Products &amp; Equipment'!AS:AS)+SUMIF('Other Pharma &amp; Health Products'!$B:$B,$B18,'Other Pharma &amp; Health Products'!AS:AS)+SUMIF('PSM Costs'!$B:$B,$B18,'PSM Costs'!AS:AS)&gt;0,SUMIF(Pharmaceuticals!$B:$B,$B18,Pharmaceuticals!AS:AS)+SUMIF('Health Products &amp; Equipment'!$B:$B,$B18,'Health Products &amp; Equipment'!AS:AS)+SUMIF('Other Pharma &amp; Health Products'!$B:$B,$B18,'Other Pharma &amp; Health Products'!AS:AS)+SUMIF('PSM Costs'!$B:$B,$B18,'PSM Costs'!AS:AS),"")</f>
        <v>15000</v>
      </c>
      <c r="R18" s="232" t="str">
        <f t="shared" ca="1" si="2"/>
        <v/>
      </c>
      <c r="S18" s="233" t="str">
        <f ca="1">IF(SUMIF(Pharmaceuticals!$B:$B,$B18,Pharmaceuticals!AZ:AZ)+SUMIF('Health Products &amp; Equipment'!$B:$B,$B18,'Health Products &amp; Equipment'!AZ:AZ)+SUMIF('Other Pharma &amp; Health Products'!$B:$B,$B18,'Other Pharma &amp; Health Products'!AZ:AZ)+SUMIF('PSM Costs'!$B:$B,$B18,'PSM Costs'!AZ:AZ)&gt;0,SUMIF(Pharmaceuticals!$B:$B,$B18,Pharmaceuticals!AZ:AZ)+SUMIF('Health Products &amp; Equipment'!$B:$B,$B18,'Health Products &amp; Equipment'!AZ:AZ)+SUMIF('Other Pharma &amp; Health Products'!$B:$B,$B18,'Other Pharma &amp; Health Products'!AZ:AZ)+SUMIF('PSM Costs'!$B:$B,$B18,'PSM Costs'!AZ:AZ),"")</f>
        <v/>
      </c>
      <c r="T18" s="233" t="str">
        <f ca="1">IF(SUMIF(Pharmaceuticals!$B:$B,$B18,Pharmaceuticals!BB:BB)+SUMIF('Health Products &amp; Equipment'!$B:$B,$B18,'Health Products &amp; Equipment'!BB:BB)+SUMIF('Other Pharma &amp; Health Products'!$B:$B,$B18,'Other Pharma &amp; Health Products'!BB:BB)+SUMIF('PSM Costs'!$B:$B,$B18,'PSM Costs'!BB:BB)&gt;0,SUMIF(Pharmaceuticals!$B:$B,$B18,Pharmaceuticals!BB:BB)+SUMIF('Health Products &amp; Equipment'!$B:$B,$B18,'Health Products &amp; Equipment'!BB:BB)+SUMIF('Other Pharma &amp; Health Products'!$B:$B,$B18,'Other Pharma &amp; Health Products'!BB:BB)+SUMIF('PSM Costs'!$B:$B,$B18,'PSM Costs'!BB:BB),"")</f>
        <v/>
      </c>
      <c r="U18" s="233" t="str">
        <f ca="1">IF(SUMIF(Pharmaceuticals!$B:$B,$B18,Pharmaceuticals!BD:BD)+SUMIF('Health Products &amp; Equipment'!$B:$B,$B18,'Health Products &amp; Equipment'!BD:BD)+SUMIF('Other Pharma &amp; Health Products'!$B:$B,$B18,'Other Pharma &amp; Health Products'!BD:BD)+SUMIF('PSM Costs'!$B:$B,$B18,'PSM Costs'!BD:BD)&gt;0,SUMIF(Pharmaceuticals!$B:$B,$B18,Pharmaceuticals!BD:BD)+SUMIF('Health Products &amp; Equipment'!$B:$B,$B18,'Health Products &amp; Equipment'!BD:BD)+SUMIF('Other Pharma &amp; Health Products'!$B:$B,$B18,'Other Pharma &amp; Health Products'!BD:BD)+SUMIF('PSM Costs'!$B:$B,$B18,'PSM Costs'!BD:BD),"")</f>
        <v/>
      </c>
      <c r="V18" s="233" t="str">
        <f ca="1">IF(SUMIF(Pharmaceuticals!$B:$B,$B18,Pharmaceuticals!BF:BF)+SUMIF('Health Products &amp; Equipment'!$B:$B,$B18,'Health Products &amp; Equipment'!BF:BF)+SUMIF('Other Pharma &amp; Health Products'!$B:$B,$B18,'Other Pharma &amp; Health Products'!BF:BF)+SUMIF('PSM Costs'!$B:$B,$B18,'PSM Costs'!BF:BF)&gt;0,SUMIF(Pharmaceuticals!$B:$B,$B18,Pharmaceuticals!BF:BF)+SUMIF('Health Products &amp; Equipment'!$B:$B,$B18,'Health Products &amp; Equipment'!BF:BF)+SUMIF('Other Pharma &amp; Health Products'!$B:$B,$B18,'Other Pharma &amp; Health Products'!BF:BF)+SUMIF('PSM Costs'!$B:$B,$B18,'PSM Costs'!BF:BF),"")</f>
        <v/>
      </c>
      <c r="W18" s="231" t="str">
        <f t="shared" ca="1" si="3"/>
        <v/>
      </c>
      <c r="X18" s="234" t="str">
        <f ca="1">IF(SUMIF(Pharmaceuticals!$B:$B,$B18,Pharmaceuticals!BM:BM)+SUMIF('Health Products &amp; Equipment'!$B:$B,$B18,'Health Products &amp; Equipment'!BM:BM)+SUMIF('Other Pharma &amp; Health Products'!$B:$B,$B18,'Other Pharma &amp; Health Products'!BM:BM)+SUMIF('PSM Costs'!$B:$B,$B18,'PSM Costs'!BM:BM)&gt;0,SUMIF(Pharmaceuticals!$B:$B,$B18,Pharmaceuticals!BM:BM)+SUMIF('Health Products &amp; Equipment'!$B:$B,$B18,'Health Products &amp; Equipment'!BM:BM)+SUMIF('Other Pharma &amp; Health Products'!$B:$B,$B18,'Other Pharma &amp; Health Products'!BM:BM)+SUMIF('PSM Costs'!$B:$B,$B18,'PSM Costs'!BM:BM),"")</f>
        <v/>
      </c>
      <c r="Y18" s="234" t="str">
        <f ca="1">IF(SUMIF(Pharmaceuticals!$B:$B,$B18,Pharmaceuticals!BO:BO)+SUMIF('Health Products &amp; Equipment'!$B:$B,$B18,'Health Products &amp; Equipment'!BO:BO)+SUMIF('Other Pharma &amp; Health Products'!$B:$B,$B18,'Other Pharma &amp; Health Products'!BO:BO)+SUMIF('PSM Costs'!$B:$B,$B18,'PSM Costs'!BO:BO)&gt;0,SUMIF(Pharmaceuticals!$B:$B,$B18,Pharmaceuticals!BO:BO)+SUMIF('Health Products &amp; Equipment'!$B:$B,$B18,'Health Products &amp; Equipment'!BO:BO)+SUMIF('Other Pharma &amp; Health Products'!$B:$B,$B18,'Other Pharma &amp; Health Products'!BO:BO)+SUMIF('PSM Costs'!$B:$B,$B18,'PSM Costs'!BO:BO),"")</f>
        <v/>
      </c>
      <c r="Z18" s="234" t="str">
        <f ca="1">IF(SUMIF(Pharmaceuticals!$B:$B,$B18,Pharmaceuticals!BQ:BQ)+SUMIF('Health Products &amp; Equipment'!$B:$B,$B18,'Health Products &amp; Equipment'!BQ:BQ)+SUMIF('Other Pharma &amp; Health Products'!$B:$B,$B18,'Other Pharma &amp; Health Products'!BQ:BQ)+SUMIF('PSM Costs'!$B:$B,$B18,'PSM Costs'!BQ:BQ)&gt;0,SUMIF(Pharmaceuticals!$B:$B,$B18,Pharmaceuticals!BQ:BQ)+SUMIF('Health Products &amp; Equipment'!$B:$B,$B18,'Health Products &amp; Equipment'!BQ:BQ)+SUMIF('Other Pharma &amp; Health Products'!$B:$B,$B18,'Other Pharma &amp; Health Products'!BQ:BQ)+SUMIF('PSM Costs'!$B:$B,$B18,'PSM Costs'!BQ:BQ),"")</f>
        <v/>
      </c>
      <c r="AA18" s="234" t="str">
        <f ca="1">IF(SUMIF(Pharmaceuticals!$B:$B,$B18,Pharmaceuticals!BS:BS)+SUMIF('Health Products &amp; Equipment'!$B:$B,$B18,'Health Products &amp; Equipment'!BS:BS)+SUMIF('Other Pharma &amp; Health Products'!$B:$B,$B18,'Other Pharma &amp; Health Products'!BS:BS)+SUMIF('PSM Costs'!$B:$B,$B18,'PSM Costs'!BS:BS)&gt;0,SUMIF(Pharmaceuticals!$B:$B,$B18,Pharmaceuticals!BS:BS)+SUMIF('Health Products &amp; Equipment'!$B:$B,$B18,'Health Products &amp; Equipment'!BS:BS)+SUMIF('Other Pharma &amp; Health Products'!$B:$B,$B18,'Other Pharma &amp; Health Products'!BS:BS)+SUMIF('PSM Costs'!$B:$B,$B18,'PSM Costs'!BS:BS),"")</f>
        <v/>
      </c>
      <c r="AB18" s="233">
        <f t="shared" ca="1" si="4"/>
        <v>30000</v>
      </c>
    </row>
    <row r="19" spans="1:28" ht="22.15" customHeight="1" x14ac:dyDescent="0.2">
      <c r="A19" s="229">
        <v>9</v>
      </c>
      <c r="B19" s="229" t="str">
        <f ca="1">IFERROR(VLOOKUP(A19,'Rank unique Mod-Int-CI-PR'!I:J,2,FALSE),"")</f>
        <v>14-82--4.5---1</v>
      </c>
      <c r="C19" s="230" t="str">
        <f ca="1">IFERROR(VLOOKUP(VALUE(LEFT(B19,FIND("-",B19)-1)),CatModules!B:C,2,FALSE),"")</f>
        <v>Treatment, care and support</v>
      </c>
      <c r="D19" s="230" t="str">
        <f ca="1">IFERROR(VLOOKUP(LEFT(B19,FIND("--",B19)-1),CatInt!D:E,2,FALSE),"")</f>
        <v>Prevention, diagnosis and treatment of opportunistic infections</v>
      </c>
      <c r="E19" s="230" t="str">
        <f ca="1">IFERROR(VLOOKUP(MID(B19,FIND("--",B19)+2,FIND("---",B19)-FIND("--",B19)-2),CatCostInp!D:E,2,FALSE),"")</f>
        <v>4.5 Opportunistic infections and STI medicines</v>
      </c>
      <c r="F19" s="230" t="str">
        <f ca="1">IFERROR(VLOOKUP(B19,ActivityConcat!A:C,3,FALSE),"")</f>
        <v xml:space="preserve">azithromycine (STI); cefixim (STI) ; azithromycine (OI); acyclovir (OI); fluconazole (OI); co-trimoxazol DS (OI); itraconazole (OI); valganciclovir (OI); co-trimoxazol inj (OI); Amphotericine B inj; Dapsone  (OI); Ceftriaxon  inj; </v>
      </c>
      <c r="G19" s="231" t="str">
        <f ca="1">IFERROR(VLOOKUP(VALUE(RIGHT(B19,1)),Setup!A:D,4,FALSE),"")</f>
        <v>MOH</v>
      </c>
      <c r="H19" s="232">
        <f t="shared" ca="1" si="0"/>
        <v>1</v>
      </c>
      <c r="I19" s="233" t="str">
        <f ca="1">IF(SUMIF(Pharmaceuticals!$B:$B,$B19,Pharmaceuticals!Z:Z)+SUMIF('Health Products &amp; Equipment'!$B:$B,$B19,'Health Products &amp; Equipment'!Z:Z)+SUMIF('Other Pharma &amp; Health Products'!$B:$B,$B19,'Other Pharma &amp; Health Products'!Z:Z)+SUMIF('PSM Costs'!$B:$B,$B19,'PSM Costs'!Z:Z)&gt;0,SUMIF(Pharmaceuticals!$B:$B,$B19,Pharmaceuticals!Z:Z)+SUMIF('Health Products &amp; Equipment'!$B:$B,$B19,'Health Products &amp; Equipment'!Z:Z)+SUMIF('Other Pharma &amp; Health Products'!$B:$B,$B19,'Other Pharma &amp; Health Products'!Z:Z)+SUMIF('PSM Costs'!$B:$B,$B19,'PSM Costs'!Z:Z),"")</f>
        <v/>
      </c>
      <c r="J19" s="233">
        <f ca="1">IF(SUMIF(Pharmaceuticals!$B:$B,$B19,Pharmaceuticals!AB:AB)+SUMIF('Health Products &amp; Equipment'!$B:$B,$B19,'Health Products &amp; Equipment'!AB:AB)+SUMIF('Other Pharma &amp; Health Products'!$B:$B,$B19,'Other Pharma &amp; Health Products'!AB:AB)+SUMIF('PSM Costs'!$B:$B,$B19,'PSM Costs'!AB:AB)&gt;0,SUMIF(Pharmaceuticals!$B:$B,$B19,Pharmaceuticals!AB:AB)+SUMIF('Health Products &amp; Equipment'!$B:$B,$B19,'Health Products &amp; Equipment'!AB:AB)+SUMIF('Other Pharma &amp; Health Products'!$B:$B,$B19,'Other Pharma &amp; Health Products'!AB:AB)+SUMIF('PSM Costs'!$B:$B,$B19,'PSM Costs'!AB:AB),"")</f>
        <v>63279.728199999998</v>
      </c>
      <c r="K19" s="233" t="str">
        <f ca="1">IF(SUMIF(Pharmaceuticals!$B:$B,$B19,Pharmaceuticals!AD:AD)+SUMIF('Health Products &amp; Equipment'!$B:$B,$B19,'Health Products &amp; Equipment'!AD:AD)+SUMIF('Other Pharma &amp; Health Products'!$B:$B,$B19,'Other Pharma &amp; Health Products'!AD:AD)+SUMIF('PSM Costs'!$B:$B,$B19,'PSM Costs'!AD:AD)&gt;0,SUMIF(Pharmaceuticals!$B:$B,$B19,Pharmaceuticals!AD:AD)+SUMIF('Health Products &amp; Equipment'!$B:$B,$B19,'Health Products &amp; Equipment'!AD:AD)+SUMIF('Other Pharma &amp; Health Products'!$B:$B,$B19,'Other Pharma &amp; Health Products'!AD:AD)+SUMIF('PSM Costs'!$B:$B,$B19,'PSM Costs'!AD:AD),"")</f>
        <v/>
      </c>
      <c r="L19" s="233" t="str">
        <f ca="1">IF(SUMIF(Pharmaceuticals!$B:$B,$B19,Pharmaceuticals!AF:AF)+SUMIF('Health Products &amp; Equipment'!$B:$B,$B19,'Health Products &amp; Equipment'!AF:AF)+SUMIF('Other Pharma &amp; Health Products'!$B:$B,$B19,'Other Pharma &amp; Health Products'!AF:AF)+SUMIF('PSM Costs'!$B:$B,$B19,'PSM Costs'!AF:AF)&gt;0,SUMIF(Pharmaceuticals!$B:$B,$B19,Pharmaceuticals!AF:AF)+SUMIF('Health Products &amp; Equipment'!$B:$B,$B19,'Health Products &amp; Equipment'!AF:AF)+SUMIF('Other Pharma &amp; Health Products'!$B:$B,$B19,'Other Pharma &amp; Health Products'!AF:AF)+SUMIF('PSM Costs'!$B:$B,$B19,'PSM Costs'!AF:AF),"")</f>
        <v/>
      </c>
      <c r="M19" s="231">
        <f t="shared" ca="1" si="1"/>
        <v>1</v>
      </c>
      <c r="N19" s="234" t="str">
        <f ca="1">IF(SUMIF(Pharmaceuticals!$B:$B,$B19,Pharmaceuticals!AM:AM)+SUMIF('Health Products &amp; Equipment'!$B:$B,$B19,'Health Products &amp; Equipment'!AM:AM)+SUMIF('Other Pharma &amp; Health Products'!$B:$B,$B19,'Other Pharma &amp; Health Products'!AM:AM)+SUMIF('PSM Costs'!$B:$B,$B19,'PSM Costs'!AM:AM)&gt;0,SUMIF(Pharmaceuticals!$B:$B,$B19,Pharmaceuticals!AM:AM)+SUMIF('Health Products &amp; Equipment'!$B:$B,$B19,'Health Products &amp; Equipment'!AM:AM)+SUMIF('Other Pharma &amp; Health Products'!$B:$B,$B19,'Other Pharma &amp; Health Products'!AM:AM)+SUMIF('PSM Costs'!$B:$B,$B19,'PSM Costs'!AM:AM),"")</f>
        <v/>
      </c>
      <c r="O19" s="234">
        <f ca="1">IF(SUMIF(Pharmaceuticals!$B:$B,$B19,Pharmaceuticals!AO:AO)+SUMIF('Health Products &amp; Equipment'!$B:$B,$B19,'Health Products &amp; Equipment'!AO:AO)+SUMIF('Other Pharma &amp; Health Products'!$B:$B,$B19,'Other Pharma &amp; Health Products'!AO:AO)+SUMIF('PSM Costs'!$B:$B,$B19,'PSM Costs'!AO:AO)&gt;0,SUMIF(Pharmaceuticals!$B:$B,$B19,Pharmaceuticals!AO:AO)+SUMIF('Health Products &amp; Equipment'!$B:$B,$B19,'Health Products &amp; Equipment'!AO:AO)+SUMIF('Other Pharma &amp; Health Products'!$B:$B,$B19,'Other Pharma &amp; Health Products'!AO:AO)+SUMIF('PSM Costs'!$B:$B,$B19,'PSM Costs'!AO:AO),"")</f>
        <v>49880.160000000003</v>
      </c>
      <c r="P19" s="234" t="str">
        <f ca="1">IF(SUMIF(Pharmaceuticals!$B:$B,$B19,Pharmaceuticals!AQ:AQ)+SUMIF('Health Products &amp; Equipment'!$B:$B,$B19,'Health Products &amp; Equipment'!AQ:AQ)+SUMIF('Other Pharma &amp; Health Products'!$B:$B,$B19,'Other Pharma &amp; Health Products'!AQ:AQ)+SUMIF('PSM Costs'!$B:$B,$B19,'PSM Costs'!AQ:AQ)&gt;0,SUMIF(Pharmaceuticals!$B:$B,$B19,Pharmaceuticals!AQ:AQ)+SUMIF('Health Products &amp; Equipment'!$B:$B,$B19,'Health Products &amp; Equipment'!AQ:AQ)+SUMIF('Other Pharma &amp; Health Products'!$B:$B,$B19,'Other Pharma &amp; Health Products'!AQ:AQ)+SUMIF('PSM Costs'!$B:$B,$B19,'PSM Costs'!AQ:AQ),"")</f>
        <v/>
      </c>
      <c r="Q19" s="234" t="str">
        <f ca="1">IF(SUMIF(Pharmaceuticals!$B:$B,$B19,Pharmaceuticals!AS:AS)+SUMIF('Health Products &amp; Equipment'!$B:$B,$B19,'Health Products &amp; Equipment'!AS:AS)+SUMIF('Other Pharma &amp; Health Products'!$B:$B,$B19,'Other Pharma &amp; Health Products'!AS:AS)+SUMIF('PSM Costs'!$B:$B,$B19,'PSM Costs'!AS:AS)&gt;0,SUMIF(Pharmaceuticals!$B:$B,$B19,Pharmaceuticals!AS:AS)+SUMIF('Health Products &amp; Equipment'!$B:$B,$B19,'Health Products &amp; Equipment'!AS:AS)+SUMIF('Other Pharma &amp; Health Products'!$B:$B,$B19,'Other Pharma &amp; Health Products'!AS:AS)+SUMIF('PSM Costs'!$B:$B,$B19,'PSM Costs'!AS:AS),"")</f>
        <v/>
      </c>
      <c r="R19" s="232" t="str">
        <f t="shared" ca="1" si="2"/>
        <v/>
      </c>
      <c r="S19" s="233" t="str">
        <f ca="1">IF(SUMIF(Pharmaceuticals!$B:$B,$B19,Pharmaceuticals!AZ:AZ)+SUMIF('Health Products &amp; Equipment'!$B:$B,$B19,'Health Products &amp; Equipment'!AZ:AZ)+SUMIF('Other Pharma &amp; Health Products'!$B:$B,$B19,'Other Pharma &amp; Health Products'!AZ:AZ)+SUMIF('PSM Costs'!$B:$B,$B19,'PSM Costs'!AZ:AZ)&gt;0,SUMIF(Pharmaceuticals!$B:$B,$B19,Pharmaceuticals!AZ:AZ)+SUMIF('Health Products &amp; Equipment'!$B:$B,$B19,'Health Products &amp; Equipment'!AZ:AZ)+SUMIF('Other Pharma &amp; Health Products'!$B:$B,$B19,'Other Pharma &amp; Health Products'!AZ:AZ)+SUMIF('PSM Costs'!$B:$B,$B19,'PSM Costs'!AZ:AZ),"")</f>
        <v/>
      </c>
      <c r="T19" s="233" t="str">
        <f ca="1">IF(SUMIF(Pharmaceuticals!$B:$B,$B19,Pharmaceuticals!BB:BB)+SUMIF('Health Products &amp; Equipment'!$B:$B,$B19,'Health Products &amp; Equipment'!BB:BB)+SUMIF('Other Pharma &amp; Health Products'!$B:$B,$B19,'Other Pharma &amp; Health Products'!BB:BB)+SUMIF('PSM Costs'!$B:$B,$B19,'PSM Costs'!BB:BB)&gt;0,SUMIF(Pharmaceuticals!$B:$B,$B19,Pharmaceuticals!BB:BB)+SUMIF('Health Products &amp; Equipment'!$B:$B,$B19,'Health Products &amp; Equipment'!BB:BB)+SUMIF('Other Pharma &amp; Health Products'!$B:$B,$B19,'Other Pharma &amp; Health Products'!BB:BB)+SUMIF('PSM Costs'!$B:$B,$B19,'PSM Costs'!BB:BB),"")</f>
        <v/>
      </c>
      <c r="U19" s="233" t="str">
        <f ca="1">IF(SUMIF(Pharmaceuticals!$B:$B,$B19,Pharmaceuticals!BD:BD)+SUMIF('Health Products &amp; Equipment'!$B:$B,$B19,'Health Products &amp; Equipment'!BD:BD)+SUMIF('Other Pharma &amp; Health Products'!$B:$B,$B19,'Other Pharma &amp; Health Products'!BD:BD)+SUMIF('PSM Costs'!$B:$B,$B19,'PSM Costs'!BD:BD)&gt;0,SUMIF(Pharmaceuticals!$B:$B,$B19,Pharmaceuticals!BD:BD)+SUMIF('Health Products &amp; Equipment'!$B:$B,$B19,'Health Products &amp; Equipment'!BD:BD)+SUMIF('Other Pharma &amp; Health Products'!$B:$B,$B19,'Other Pharma &amp; Health Products'!BD:BD)+SUMIF('PSM Costs'!$B:$B,$B19,'PSM Costs'!BD:BD),"")</f>
        <v/>
      </c>
      <c r="V19" s="233" t="str">
        <f ca="1">IF(SUMIF(Pharmaceuticals!$B:$B,$B19,Pharmaceuticals!BF:BF)+SUMIF('Health Products &amp; Equipment'!$B:$B,$B19,'Health Products &amp; Equipment'!BF:BF)+SUMIF('Other Pharma &amp; Health Products'!$B:$B,$B19,'Other Pharma &amp; Health Products'!BF:BF)+SUMIF('PSM Costs'!$B:$B,$B19,'PSM Costs'!BF:BF)&gt;0,SUMIF(Pharmaceuticals!$B:$B,$B19,Pharmaceuticals!BF:BF)+SUMIF('Health Products &amp; Equipment'!$B:$B,$B19,'Health Products &amp; Equipment'!BF:BF)+SUMIF('Other Pharma &amp; Health Products'!$B:$B,$B19,'Other Pharma &amp; Health Products'!BF:BF)+SUMIF('PSM Costs'!$B:$B,$B19,'PSM Costs'!BF:BF),"")</f>
        <v/>
      </c>
      <c r="W19" s="231" t="str">
        <f t="shared" ca="1" si="3"/>
        <v/>
      </c>
      <c r="X19" s="234" t="str">
        <f ca="1">IF(SUMIF(Pharmaceuticals!$B:$B,$B19,Pharmaceuticals!BM:BM)+SUMIF('Health Products &amp; Equipment'!$B:$B,$B19,'Health Products &amp; Equipment'!BM:BM)+SUMIF('Other Pharma &amp; Health Products'!$B:$B,$B19,'Other Pharma &amp; Health Products'!BM:BM)+SUMIF('PSM Costs'!$B:$B,$B19,'PSM Costs'!BM:BM)&gt;0,SUMIF(Pharmaceuticals!$B:$B,$B19,Pharmaceuticals!BM:BM)+SUMIF('Health Products &amp; Equipment'!$B:$B,$B19,'Health Products &amp; Equipment'!BM:BM)+SUMIF('Other Pharma &amp; Health Products'!$B:$B,$B19,'Other Pharma &amp; Health Products'!BM:BM)+SUMIF('PSM Costs'!$B:$B,$B19,'PSM Costs'!BM:BM),"")</f>
        <v/>
      </c>
      <c r="Y19" s="234" t="str">
        <f ca="1">IF(SUMIF(Pharmaceuticals!$B:$B,$B19,Pharmaceuticals!BO:BO)+SUMIF('Health Products &amp; Equipment'!$B:$B,$B19,'Health Products &amp; Equipment'!BO:BO)+SUMIF('Other Pharma &amp; Health Products'!$B:$B,$B19,'Other Pharma &amp; Health Products'!BO:BO)+SUMIF('PSM Costs'!$B:$B,$B19,'PSM Costs'!BO:BO)&gt;0,SUMIF(Pharmaceuticals!$B:$B,$B19,Pharmaceuticals!BO:BO)+SUMIF('Health Products &amp; Equipment'!$B:$B,$B19,'Health Products &amp; Equipment'!BO:BO)+SUMIF('Other Pharma &amp; Health Products'!$B:$B,$B19,'Other Pharma &amp; Health Products'!BO:BO)+SUMIF('PSM Costs'!$B:$B,$B19,'PSM Costs'!BO:BO),"")</f>
        <v/>
      </c>
      <c r="Z19" s="234" t="str">
        <f ca="1">IF(SUMIF(Pharmaceuticals!$B:$B,$B19,Pharmaceuticals!BQ:BQ)+SUMIF('Health Products &amp; Equipment'!$B:$B,$B19,'Health Products &amp; Equipment'!BQ:BQ)+SUMIF('Other Pharma &amp; Health Products'!$B:$B,$B19,'Other Pharma &amp; Health Products'!BQ:BQ)+SUMIF('PSM Costs'!$B:$B,$B19,'PSM Costs'!BQ:BQ)&gt;0,SUMIF(Pharmaceuticals!$B:$B,$B19,Pharmaceuticals!BQ:BQ)+SUMIF('Health Products &amp; Equipment'!$B:$B,$B19,'Health Products &amp; Equipment'!BQ:BQ)+SUMIF('Other Pharma &amp; Health Products'!$B:$B,$B19,'Other Pharma &amp; Health Products'!BQ:BQ)+SUMIF('PSM Costs'!$B:$B,$B19,'PSM Costs'!BQ:BQ),"")</f>
        <v/>
      </c>
      <c r="AA19" s="234" t="str">
        <f ca="1">IF(SUMIF(Pharmaceuticals!$B:$B,$B19,Pharmaceuticals!BS:BS)+SUMIF('Health Products &amp; Equipment'!$B:$B,$B19,'Health Products &amp; Equipment'!BS:BS)+SUMIF('Other Pharma &amp; Health Products'!$B:$B,$B19,'Other Pharma &amp; Health Products'!BS:BS)+SUMIF('PSM Costs'!$B:$B,$B19,'PSM Costs'!BS:BS)&gt;0,SUMIF(Pharmaceuticals!$B:$B,$B19,Pharmaceuticals!BS:BS)+SUMIF('Health Products &amp; Equipment'!$B:$B,$B19,'Health Products &amp; Equipment'!BS:BS)+SUMIF('Other Pharma &amp; Health Products'!$B:$B,$B19,'Other Pharma &amp; Health Products'!BS:BS)+SUMIF('PSM Costs'!$B:$B,$B19,'PSM Costs'!BS:BS),"")</f>
        <v/>
      </c>
      <c r="AB19" s="233">
        <f t="shared" ca="1" si="4"/>
        <v>113159.8882</v>
      </c>
    </row>
    <row r="20" spans="1:28" ht="22.15" customHeight="1" x14ac:dyDescent="0.2">
      <c r="A20" s="229">
        <v>10</v>
      </c>
      <c r="B20" s="229" t="str">
        <f ca="1">IFERROR(VLOOKUP(A20,'Rank unique Mod-Int-CI-PR'!I:J,2,FALSE),"")</f>
        <v>14-219--6.2---1</v>
      </c>
      <c r="C20" s="230" t="str">
        <f ca="1">IFERROR(VLOOKUP(VALUE(LEFT(B20,FIND("-",B20)-1)),CatModules!B:C,2,FALSE),"")</f>
        <v>Treatment, care and support</v>
      </c>
      <c r="D20" s="230" t="str">
        <f ca="1">IFERROR(VLOOKUP(LEFT(B20,FIND("--",B20)-1),CatInt!D:E,2,FALSE),"")</f>
        <v>Treatment monitoring - Viral load</v>
      </c>
      <c r="E20" s="230" t="str">
        <f ca="1">IFERROR(VLOOKUP(MID(B20,FIND("--",B20)+2,FIND("---",B20)-FIND("--",B20)-2),CatCostInp!D:E,2,FALSE),"")</f>
        <v>6.2 HIV Viral Load analyser/accessories</v>
      </c>
      <c r="F20" s="230" t="str">
        <f ca="1">IFERROR(VLOOKUP(B20,ActivityConcat!A:C,3,FALSE),"")</f>
        <v xml:space="preserve">HIV VL Equipment/parts/consumables; </v>
      </c>
      <c r="G20" s="231" t="str">
        <f ca="1">IFERROR(VLOOKUP(VALUE(RIGHT(B20,1)),Setup!A:D,4,FALSE),"")</f>
        <v>MOH</v>
      </c>
      <c r="H20" s="232">
        <f t="shared" ca="1" si="0"/>
        <v>1</v>
      </c>
      <c r="I20" s="233">
        <f ca="1">IF(SUMIF(Pharmaceuticals!$B:$B,$B20,Pharmaceuticals!Z:Z)+SUMIF('Health Products &amp; Equipment'!$B:$B,$B20,'Health Products &amp; Equipment'!Z:Z)+SUMIF('Other Pharma &amp; Health Products'!$B:$B,$B20,'Other Pharma &amp; Health Products'!Z:Z)+SUMIF('PSM Costs'!$B:$B,$B20,'PSM Costs'!Z:Z)&gt;0,SUMIF(Pharmaceuticals!$B:$B,$B20,Pharmaceuticals!Z:Z)+SUMIF('Health Products &amp; Equipment'!$B:$B,$B20,'Health Products &amp; Equipment'!Z:Z)+SUMIF('Other Pharma &amp; Health Products'!$B:$B,$B20,'Other Pharma &amp; Health Products'!Z:Z)+SUMIF('PSM Costs'!$B:$B,$B20,'PSM Costs'!Z:Z),"")</f>
        <v>246285</v>
      </c>
      <c r="J20" s="233" t="str">
        <f ca="1">IF(SUMIF(Pharmaceuticals!$B:$B,$B20,Pharmaceuticals!AB:AB)+SUMIF('Health Products &amp; Equipment'!$B:$B,$B20,'Health Products &amp; Equipment'!AB:AB)+SUMIF('Other Pharma &amp; Health Products'!$B:$B,$B20,'Other Pharma &amp; Health Products'!AB:AB)+SUMIF('PSM Costs'!$B:$B,$B20,'PSM Costs'!AB:AB)&gt;0,SUMIF(Pharmaceuticals!$B:$B,$B20,Pharmaceuticals!AB:AB)+SUMIF('Health Products &amp; Equipment'!$B:$B,$B20,'Health Products &amp; Equipment'!AB:AB)+SUMIF('Other Pharma &amp; Health Products'!$B:$B,$B20,'Other Pharma &amp; Health Products'!AB:AB)+SUMIF('PSM Costs'!$B:$B,$B20,'PSM Costs'!AB:AB),"")</f>
        <v/>
      </c>
      <c r="K20" s="233" t="str">
        <f ca="1">IF(SUMIF(Pharmaceuticals!$B:$B,$B20,Pharmaceuticals!AD:AD)+SUMIF('Health Products &amp; Equipment'!$B:$B,$B20,'Health Products &amp; Equipment'!AD:AD)+SUMIF('Other Pharma &amp; Health Products'!$B:$B,$B20,'Other Pharma &amp; Health Products'!AD:AD)+SUMIF('PSM Costs'!$B:$B,$B20,'PSM Costs'!AD:AD)&gt;0,SUMIF(Pharmaceuticals!$B:$B,$B20,Pharmaceuticals!AD:AD)+SUMIF('Health Products &amp; Equipment'!$B:$B,$B20,'Health Products &amp; Equipment'!AD:AD)+SUMIF('Other Pharma &amp; Health Products'!$B:$B,$B20,'Other Pharma &amp; Health Products'!AD:AD)+SUMIF('PSM Costs'!$B:$B,$B20,'PSM Costs'!AD:AD),"")</f>
        <v/>
      </c>
      <c r="L20" s="233" t="str">
        <f ca="1">IF(SUMIF(Pharmaceuticals!$B:$B,$B20,Pharmaceuticals!AF:AF)+SUMIF('Health Products &amp; Equipment'!$B:$B,$B20,'Health Products &amp; Equipment'!AF:AF)+SUMIF('Other Pharma &amp; Health Products'!$B:$B,$B20,'Other Pharma &amp; Health Products'!AF:AF)+SUMIF('PSM Costs'!$B:$B,$B20,'PSM Costs'!AF:AF)&gt;0,SUMIF(Pharmaceuticals!$B:$B,$B20,Pharmaceuticals!AF:AF)+SUMIF('Health Products &amp; Equipment'!$B:$B,$B20,'Health Products &amp; Equipment'!AF:AF)+SUMIF('Other Pharma &amp; Health Products'!$B:$B,$B20,'Other Pharma &amp; Health Products'!AF:AF)+SUMIF('PSM Costs'!$B:$B,$B20,'PSM Costs'!AF:AF),"")</f>
        <v/>
      </c>
      <c r="M20" s="231">
        <f t="shared" ca="1" si="1"/>
        <v>1</v>
      </c>
      <c r="N20" s="234">
        <f ca="1">IF(SUMIF(Pharmaceuticals!$B:$B,$B20,Pharmaceuticals!AM:AM)+SUMIF('Health Products &amp; Equipment'!$B:$B,$B20,'Health Products &amp; Equipment'!AM:AM)+SUMIF('Other Pharma &amp; Health Products'!$B:$B,$B20,'Other Pharma &amp; Health Products'!AM:AM)+SUMIF('PSM Costs'!$B:$B,$B20,'PSM Costs'!AM:AM)&gt;0,SUMIF(Pharmaceuticals!$B:$B,$B20,Pharmaceuticals!AM:AM)+SUMIF('Health Products &amp; Equipment'!$B:$B,$B20,'Health Products &amp; Equipment'!AM:AM)+SUMIF('Other Pharma &amp; Health Products'!$B:$B,$B20,'Other Pharma &amp; Health Products'!AM:AM)+SUMIF('PSM Costs'!$B:$B,$B20,'PSM Costs'!AM:AM),"")</f>
        <v>276022</v>
      </c>
      <c r="O20" s="234" t="str">
        <f ca="1">IF(SUMIF(Pharmaceuticals!$B:$B,$B20,Pharmaceuticals!AO:AO)+SUMIF('Health Products &amp; Equipment'!$B:$B,$B20,'Health Products &amp; Equipment'!AO:AO)+SUMIF('Other Pharma &amp; Health Products'!$B:$B,$B20,'Other Pharma &amp; Health Products'!AO:AO)+SUMIF('PSM Costs'!$B:$B,$B20,'PSM Costs'!AO:AO)&gt;0,SUMIF(Pharmaceuticals!$B:$B,$B20,Pharmaceuticals!AO:AO)+SUMIF('Health Products &amp; Equipment'!$B:$B,$B20,'Health Products &amp; Equipment'!AO:AO)+SUMIF('Other Pharma &amp; Health Products'!$B:$B,$B20,'Other Pharma &amp; Health Products'!AO:AO)+SUMIF('PSM Costs'!$B:$B,$B20,'PSM Costs'!AO:AO),"")</f>
        <v/>
      </c>
      <c r="P20" s="234" t="str">
        <f ca="1">IF(SUMIF(Pharmaceuticals!$B:$B,$B20,Pharmaceuticals!AQ:AQ)+SUMIF('Health Products &amp; Equipment'!$B:$B,$B20,'Health Products &amp; Equipment'!AQ:AQ)+SUMIF('Other Pharma &amp; Health Products'!$B:$B,$B20,'Other Pharma &amp; Health Products'!AQ:AQ)+SUMIF('PSM Costs'!$B:$B,$B20,'PSM Costs'!AQ:AQ)&gt;0,SUMIF(Pharmaceuticals!$B:$B,$B20,Pharmaceuticals!AQ:AQ)+SUMIF('Health Products &amp; Equipment'!$B:$B,$B20,'Health Products &amp; Equipment'!AQ:AQ)+SUMIF('Other Pharma &amp; Health Products'!$B:$B,$B20,'Other Pharma &amp; Health Products'!AQ:AQ)+SUMIF('PSM Costs'!$B:$B,$B20,'PSM Costs'!AQ:AQ),"")</f>
        <v/>
      </c>
      <c r="Q20" s="234" t="str">
        <f ca="1">IF(SUMIF(Pharmaceuticals!$B:$B,$B20,Pharmaceuticals!AS:AS)+SUMIF('Health Products &amp; Equipment'!$B:$B,$B20,'Health Products &amp; Equipment'!AS:AS)+SUMIF('Other Pharma &amp; Health Products'!$B:$B,$B20,'Other Pharma &amp; Health Products'!AS:AS)+SUMIF('PSM Costs'!$B:$B,$B20,'PSM Costs'!AS:AS)&gt;0,SUMIF(Pharmaceuticals!$B:$B,$B20,Pharmaceuticals!AS:AS)+SUMIF('Health Products &amp; Equipment'!$B:$B,$B20,'Health Products &amp; Equipment'!AS:AS)+SUMIF('Other Pharma &amp; Health Products'!$B:$B,$B20,'Other Pharma &amp; Health Products'!AS:AS)+SUMIF('PSM Costs'!$B:$B,$B20,'PSM Costs'!AS:AS),"")</f>
        <v/>
      </c>
      <c r="R20" s="232">
        <f t="shared" ca="1" si="2"/>
        <v>1</v>
      </c>
      <c r="S20" s="233">
        <f ca="1">IF(SUMIF(Pharmaceuticals!$B:$B,$B20,Pharmaceuticals!AZ:AZ)+SUMIF('Health Products &amp; Equipment'!$B:$B,$B20,'Health Products &amp; Equipment'!AZ:AZ)+SUMIF('Other Pharma &amp; Health Products'!$B:$B,$B20,'Other Pharma &amp; Health Products'!AZ:AZ)+SUMIF('PSM Costs'!$B:$B,$B20,'PSM Costs'!AZ:AZ)&gt;0,SUMIF(Pharmaceuticals!$B:$B,$B20,Pharmaceuticals!AZ:AZ)+SUMIF('Health Products &amp; Equipment'!$B:$B,$B20,'Health Products &amp; Equipment'!AZ:AZ)+SUMIF('Other Pharma &amp; Health Products'!$B:$B,$B20,'Other Pharma &amp; Health Products'!AZ:AZ)+SUMIF('PSM Costs'!$B:$B,$B20,'PSM Costs'!AZ:AZ),"")</f>
        <v>306017</v>
      </c>
      <c r="T20" s="233" t="str">
        <f ca="1">IF(SUMIF(Pharmaceuticals!$B:$B,$B20,Pharmaceuticals!BB:BB)+SUMIF('Health Products &amp; Equipment'!$B:$B,$B20,'Health Products &amp; Equipment'!BB:BB)+SUMIF('Other Pharma &amp; Health Products'!$B:$B,$B20,'Other Pharma &amp; Health Products'!BB:BB)+SUMIF('PSM Costs'!$B:$B,$B20,'PSM Costs'!BB:BB)&gt;0,SUMIF(Pharmaceuticals!$B:$B,$B20,Pharmaceuticals!BB:BB)+SUMIF('Health Products &amp; Equipment'!$B:$B,$B20,'Health Products &amp; Equipment'!BB:BB)+SUMIF('Other Pharma &amp; Health Products'!$B:$B,$B20,'Other Pharma &amp; Health Products'!BB:BB)+SUMIF('PSM Costs'!$B:$B,$B20,'PSM Costs'!BB:BB),"")</f>
        <v/>
      </c>
      <c r="U20" s="233" t="str">
        <f ca="1">IF(SUMIF(Pharmaceuticals!$B:$B,$B20,Pharmaceuticals!BD:BD)+SUMIF('Health Products &amp; Equipment'!$B:$B,$B20,'Health Products &amp; Equipment'!BD:BD)+SUMIF('Other Pharma &amp; Health Products'!$B:$B,$B20,'Other Pharma &amp; Health Products'!BD:BD)+SUMIF('PSM Costs'!$B:$B,$B20,'PSM Costs'!BD:BD)&gt;0,SUMIF(Pharmaceuticals!$B:$B,$B20,Pharmaceuticals!BD:BD)+SUMIF('Health Products &amp; Equipment'!$B:$B,$B20,'Health Products &amp; Equipment'!BD:BD)+SUMIF('Other Pharma &amp; Health Products'!$B:$B,$B20,'Other Pharma &amp; Health Products'!BD:BD)+SUMIF('PSM Costs'!$B:$B,$B20,'PSM Costs'!BD:BD),"")</f>
        <v/>
      </c>
      <c r="V20" s="233" t="str">
        <f ca="1">IF(SUMIF(Pharmaceuticals!$B:$B,$B20,Pharmaceuticals!BF:BF)+SUMIF('Health Products &amp; Equipment'!$B:$B,$B20,'Health Products &amp; Equipment'!BF:BF)+SUMIF('Other Pharma &amp; Health Products'!$B:$B,$B20,'Other Pharma &amp; Health Products'!BF:BF)+SUMIF('PSM Costs'!$B:$B,$B20,'PSM Costs'!BF:BF)&gt;0,SUMIF(Pharmaceuticals!$B:$B,$B20,Pharmaceuticals!BF:BF)+SUMIF('Health Products &amp; Equipment'!$B:$B,$B20,'Health Products &amp; Equipment'!BF:BF)+SUMIF('Other Pharma &amp; Health Products'!$B:$B,$B20,'Other Pharma &amp; Health Products'!BF:BF)+SUMIF('PSM Costs'!$B:$B,$B20,'PSM Costs'!BF:BF),"")</f>
        <v/>
      </c>
      <c r="W20" s="231" t="str">
        <f t="shared" ca="1" si="3"/>
        <v/>
      </c>
      <c r="X20" s="234" t="str">
        <f ca="1">IF(SUMIF(Pharmaceuticals!$B:$B,$B20,Pharmaceuticals!BM:BM)+SUMIF('Health Products &amp; Equipment'!$B:$B,$B20,'Health Products &amp; Equipment'!BM:BM)+SUMIF('Other Pharma &amp; Health Products'!$B:$B,$B20,'Other Pharma &amp; Health Products'!BM:BM)+SUMIF('PSM Costs'!$B:$B,$B20,'PSM Costs'!BM:BM)&gt;0,SUMIF(Pharmaceuticals!$B:$B,$B20,Pharmaceuticals!BM:BM)+SUMIF('Health Products &amp; Equipment'!$B:$B,$B20,'Health Products &amp; Equipment'!BM:BM)+SUMIF('Other Pharma &amp; Health Products'!$B:$B,$B20,'Other Pharma &amp; Health Products'!BM:BM)+SUMIF('PSM Costs'!$B:$B,$B20,'PSM Costs'!BM:BM),"")</f>
        <v/>
      </c>
      <c r="Y20" s="234" t="str">
        <f ca="1">IF(SUMIF(Pharmaceuticals!$B:$B,$B20,Pharmaceuticals!BO:BO)+SUMIF('Health Products &amp; Equipment'!$B:$B,$B20,'Health Products &amp; Equipment'!BO:BO)+SUMIF('Other Pharma &amp; Health Products'!$B:$B,$B20,'Other Pharma &amp; Health Products'!BO:BO)+SUMIF('PSM Costs'!$B:$B,$B20,'PSM Costs'!BO:BO)&gt;0,SUMIF(Pharmaceuticals!$B:$B,$B20,Pharmaceuticals!BO:BO)+SUMIF('Health Products &amp; Equipment'!$B:$B,$B20,'Health Products &amp; Equipment'!BO:BO)+SUMIF('Other Pharma &amp; Health Products'!$B:$B,$B20,'Other Pharma &amp; Health Products'!BO:BO)+SUMIF('PSM Costs'!$B:$B,$B20,'PSM Costs'!BO:BO),"")</f>
        <v/>
      </c>
      <c r="Z20" s="234" t="str">
        <f ca="1">IF(SUMIF(Pharmaceuticals!$B:$B,$B20,Pharmaceuticals!BQ:BQ)+SUMIF('Health Products &amp; Equipment'!$B:$B,$B20,'Health Products &amp; Equipment'!BQ:BQ)+SUMIF('Other Pharma &amp; Health Products'!$B:$B,$B20,'Other Pharma &amp; Health Products'!BQ:BQ)+SUMIF('PSM Costs'!$B:$B,$B20,'PSM Costs'!BQ:BQ)&gt;0,SUMIF(Pharmaceuticals!$B:$B,$B20,Pharmaceuticals!BQ:BQ)+SUMIF('Health Products &amp; Equipment'!$B:$B,$B20,'Health Products &amp; Equipment'!BQ:BQ)+SUMIF('Other Pharma &amp; Health Products'!$B:$B,$B20,'Other Pharma &amp; Health Products'!BQ:BQ)+SUMIF('PSM Costs'!$B:$B,$B20,'PSM Costs'!BQ:BQ),"")</f>
        <v/>
      </c>
      <c r="AA20" s="234" t="str">
        <f ca="1">IF(SUMIF(Pharmaceuticals!$B:$B,$B20,Pharmaceuticals!BS:BS)+SUMIF('Health Products &amp; Equipment'!$B:$B,$B20,'Health Products &amp; Equipment'!BS:BS)+SUMIF('Other Pharma &amp; Health Products'!$B:$B,$B20,'Other Pharma &amp; Health Products'!BS:BS)+SUMIF('PSM Costs'!$B:$B,$B20,'PSM Costs'!BS:BS)&gt;0,SUMIF(Pharmaceuticals!$B:$B,$B20,Pharmaceuticals!BS:BS)+SUMIF('Health Products &amp; Equipment'!$B:$B,$B20,'Health Products &amp; Equipment'!BS:BS)+SUMIF('Other Pharma &amp; Health Products'!$B:$B,$B20,'Other Pharma &amp; Health Products'!BS:BS)+SUMIF('PSM Costs'!$B:$B,$B20,'PSM Costs'!BS:BS),"")</f>
        <v/>
      </c>
      <c r="AB20" s="233">
        <f t="shared" ca="1" si="4"/>
        <v>828324</v>
      </c>
    </row>
    <row r="21" spans="1:28" ht="22.15" customHeight="1" x14ac:dyDescent="0.2">
      <c r="A21" s="229">
        <v>11</v>
      </c>
      <c r="B21" s="229" t="str">
        <f ca="1">IFERROR(VLOOKUP(A21,'Rank unique Mod-Int-CI-PR'!I:J,2,FALSE),"")</f>
        <v>175-218--5.4---1</v>
      </c>
      <c r="C21" s="230" t="str">
        <f ca="1">IFERROR(VLOOKUP(VALUE(LEFT(B21,FIND("-",B21)-1)),CatModules!B:C,2,FALSE),"")</f>
        <v>HIV Testing Services</v>
      </c>
      <c r="D21" s="230" t="str">
        <f ca="1">IFERROR(VLOOKUP(LEFT(B21,FIND("--",B21)-1),CatInt!D:E,2,FALSE),"")</f>
        <v>Differentiated HIV testing services</v>
      </c>
      <c r="E21" s="230" t="str">
        <f ca="1">IFERROR(VLOOKUP(MID(B21,FIND("--",B21)+2,FIND("---",B21)-FIND("--",B21)-2),CatCostInp!D:E,2,FALSE),"")</f>
        <v>5.4 Rapid Diagnostic Test</v>
      </c>
      <c r="F21" s="230" t="str">
        <f ca="1">IFERROR(VLOOKUP(B21,ActivityConcat!A:C,3,FALSE),"")</f>
        <v xml:space="preserve">Rapid Diagnostic Test - HIV; </v>
      </c>
      <c r="G21" s="231" t="str">
        <f ca="1">IFERROR(VLOOKUP(VALUE(RIGHT(B21,1)),Setup!A:D,4,FALSE),"")</f>
        <v>MOH</v>
      </c>
      <c r="H21" s="232">
        <f t="shared" ca="1" si="0"/>
        <v>1</v>
      </c>
      <c r="I21" s="233">
        <f ca="1">IF(SUMIF(Pharmaceuticals!$B:$B,$B21,Pharmaceuticals!Z:Z)+SUMIF('Health Products &amp; Equipment'!$B:$B,$B21,'Health Products &amp; Equipment'!Z:Z)+SUMIF('Other Pharma &amp; Health Products'!$B:$B,$B21,'Other Pharma &amp; Health Products'!Z:Z)+SUMIF('PSM Costs'!$B:$B,$B21,'PSM Costs'!Z:Z)&gt;0,SUMIF(Pharmaceuticals!$B:$B,$B21,Pharmaceuticals!Z:Z)+SUMIF('Health Products &amp; Equipment'!$B:$B,$B21,'Health Products &amp; Equipment'!Z:Z)+SUMIF('Other Pharma &amp; Health Products'!$B:$B,$B21,'Other Pharma &amp; Health Products'!Z:Z)+SUMIF('PSM Costs'!$B:$B,$B21,'PSM Costs'!Z:Z),"")</f>
        <v>38080</v>
      </c>
      <c r="J21" s="233">
        <f ca="1">IF(SUMIF(Pharmaceuticals!$B:$B,$B21,Pharmaceuticals!AB:AB)+SUMIF('Health Products &amp; Equipment'!$B:$B,$B21,'Health Products &amp; Equipment'!AB:AB)+SUMIF('Other Pharma &amp; Health Products'!$B:$B,$B21,'Other Pharma &amp; Health Products'!AB:AB)+SUMIF('PSM Costs'!$B:$B,$B21,'PSM Costs'!AB:AB)&gt;0,SUMIF(Pharmaceuticals!$B:$B,$B21,Pharmaceuticals!AB:AB)+SUMIF('Health Products &amp; Equipment'!$B:$B,$B21,'Health Products &amp; Equipment'!AB:AB)+SUMIF('Other Pharma &amp; Health Products'!$B:$B,$B21,'Other Pharma &amp; Health Products'!AB:AB)+SUMIF('PSM Costs'!$B:$B,$B21,'PSM Costs'!AB:AB),"")</f>
        <v>9658.75</v>
      </c>
      <c r="K21" s="233" t="str">
        <f ca="1">IF(SUMIF(Pharmaceuticals!$B:$B,$B21,Pharmaceuticals!AD:AD)+SUMIF('Health Products &amp; Equipment'!$B:$B,$B21,'Health Products &amp; Equipment'!AD:AD)+SUMIF('Other Pharma &amp; Health Products'!$B:$B,$B21,'Other Pharma &amp; Health Products'!AD:AD)+SUMIF('PSM Costs'!$B:$B,$B21,'PSM Costs'!AD:AD)&gt;0,SUMIF(Pharmaceuticals!$B:$B,$B21,Pharmaceuticals!AD:AD)+SUMIF('Health Products &amp; Equipment'!$B:$B,$B21,'Health Products &amp; Equipment'!AD:AD)+SUMIF('Other Pharma &amp; Health Products'!$B:$B,$B21,'Other Pharma &amp; Health Products'!AD:AD)+SUMIF('PSM Costs'!$B:$B,$B21,'PSM Costs'!AD:AD),"")</f>
        <v/>
      </c>
      <c r="L21" s="233" t="str">
        <f ca="1">IF(SUMIF(Pharmaceuticals!$B:$B,$B21,Pharmaceuticals!AF:AF)+SUMIF('Health Products &amp; Equipment'!$B:$B,$B21,'Health Products &amp; Equipment'!AF:AF)+SUMIF('Other Pharma &amp; Health Products'!$B:$B,$B21,'Other Pharma &amp; Health Products'!AF:AF)+SUMIF('PSM Costs'!$B:$B,$B21,'PSM Costs'!AF:AF)&gt;0,SUMIF(Pharmaceuticals!$B:$B,$B21,Pharmaceuticals!AF:AF)+SUMIF('Health Products &amp; Equipment'!$B:$B,$B21,'Health Products &amp; Equipment'!AF:AF)+SUMIF('Other Pharma &amp; Health Products'!$B:$B,$B21,'Other Pharma &amp; Health Products'!AF:AF)+SUMIF('PSM Costs'!$B:$B,$B21,'PSM Costs'!AF:AF),"")</f>
        <v/>
      </c>
      <c r="M21" s="231">
        <f t="shared" ca="1" si="1"/>
        <v>1</v>
      </c>
      <c r="N21" s="234">
        <f ca="1">IF(SUMIF(Pharmaceuticals!$B:$B,$B21,Pharmaceuticals!AM:AM)+SUMIF('Health Products &amp; Equipment'!$B:$B,$B21,'Health Products &amp; Equipment'!AM:AM)+SUMIF('Other Pharma &amp; Health Products'!$B:$B,$B21,'Other Pharma &amp; Health Products'!AM:AM)+SUMIF('PSM Costs'!$B:$B,$B21,'PSM Costs'!AM:AM)&gt;0,SUMIF(Pharmaceuticals!$B:$B,$B21,Pharmaceuticals!AM:AM)+SUMIF('Health Products &amp; Equipment'!$B:$B,$B21,'Health Products &amp; Equipment'!AM:AM)+SUMIF('Other Pharma &amp; Health Products'!$B:$B,$B21,'Other Pharma &amp; Health Products'!AM:AM)+SUMIF('PSM Costs'!$B:$B,$B21,'PSM Costs'!AM:AM),"")</f>
        <v>50753.7</v>
      </c>
      <c r="O21" s="234" t="str">
        <f ca="1">IF(SUMIF(Pharmaceuticals!$B:$B,$B21,Pharmaceuticals!AO:AO)+SUMIF('Health Products &amp; Equipment'!$B:$B,$B21,'Health Products &amp; Equipment'!AO:AO)+SUMIF('Other Pharma &amp; Health Products'!$B:$B,$B21,'Other Pharma &amp; Health Products'!AO:AO)+SUMIF('PSM Costs'!$B:$B,$B21,'PSM Costs'!AO:AO)&gt;0,SUMIF(Pharmaceuticals!$B:$B,$B21,Pharmaceuticals!AO:AO)+SUMIF('Health Products &amp; Equipment'!$B:$B,$B21,'Health Products &amp; Equipment'!AO:AO)+SUMIF('Other Pharma &amp; Health Products'!$B:$B,$B21,'Other Pharma &amp; Health Products'!AO:AO)+SUMIF('PSM Costs'!$B:$B,$B21,'PSM Costs'!AO:AO),"")</f>
        <v/>
      </c>
      <c r="P21" s="234" t="str">
        <f ca="1">IF(SUMIF(Pharmaceuticals!$B:$B,$B21,Pharmaceuticals!AQ:AQ)+SUMIF('Health Products &amp; Equipment'!$B:$B,$B21,'Health Products &amp; Equipment'!AQ:AQ)+SUMIF('Other Pharma &amp; Health Products'!$B:$B,$B21,'Other Pharma &amp; Health Products'!AQ:AQ)+SUMIF('PSM Costs'!$B:$B,$B21,'PSM Costs'!AQ:AQ)&gt;0,SUMIF(Pharmaceuticals!$B:$B,$B21,Pharmaceuticals!AQ:AQ)+SUMIF('Health Products &amp; Equipment'!$B:$B,$B21,'Health Products &amp; Equipment'!AQ:AQ)+SUMIF('Other Pharma &amp; Health Products'!$B:$B,$B21,'Other Pharma &amp; Health Products'!AQ:AQ)+SUMIF('PSM Costs'!$B:$B,$B21,'PSM Costs'!AQ:AQ),"")</f>
        <v/>
      </c>
      <c r="Q21" s="234" t="str">
        <f ca="1">IF(SUMIF(Pharmaceuticals!$B:$B,$B21,Pharmaceuticals!AS:AS)+SUMIF('Health Products &amp; Equipment'!$B:$B,$B21,'Health Products &amp; Equipment'!AS:AS)+SUMIF('Other Pharma &amp; Health Products'!$B:$B,$B21,'Other Pharma &amp; Health Products'!AS:AS)+SUMIF('PSM Costs'!$B:$B,$B21,'PSM Costs'!AS:AS)&gt;0,SUMIF(Pharmaceuticals!$B:$B,$B21,Pharmaceuticals!AS:AS)+SUMIF('Health Products &amp; Equipment'!$B:$B,$B21,'Health Products &amp; Equipment'!AS:AS)+SUMIF('Other Pharma &amp; Health Products'!$B:$B,$B21,'Other Pharma &amp; Health Products'!AS:AS)+SUMIF('PSM Costs'!$B:$B,$B21,'PSM Costs'!AS:AS),"")</f>
        <v/>
      </c>
      <c r="R21" s="232">
        <f t="shared" ca="1" si="2"/>
        <v>1</v>
      </c>
      <c r="S21" s="233">
        <f ca="1">IF(SUMIF(Pharmaceuticals!$B:$B,$B21,Pharmaceuticals!AZ:AZ)+SUMIF('Health Products &amp; Equipment'!$B:$B,$B21,'Health Products &amp; Equipment'!AZ:AZ)+SUMIF('Other Pharma &amp; Health Products'!$B:$B,$B21,'Other Pharma &amp; Health Products'!AZ:AZ)+SUMIF('PSM Costs'!$B:$B,$B21,'PSM Costs'!AZ:AZ)&gt;0,SUMIF(Pharmaceuticals!$B:$B,$B21,Pharmaceuticals!AZ:AZ)+SUMIF('Health Products &amp; Equipment'!$B:$B,$B21,'Health Products &amp; Equipment'!AZ:AZ)+SUMIF('Other Pharma &amp; Health Products'!$B:$B,$B21,'Other Pharma &amp; Health Products'!AZ:AZ)+SUMIF('PSM Costs'!$B:$B,$B21,'PSM Costs'!AZ:AZ),"")</f>
        <v>53994.9</v>
      </c>
      <c r="T21" s="233" t="str">
        <f ca="1">IF(SUMIF(Pharmaceuticals!$B:$B,$B21,Pharmaceuticals!BB:BB)+SUMIF('Health Products &amp; Equipment'!$B:$B,$B21,'Health Products &amp; Equipment'!BB:BB)+SUMIF('Other Pharma &amp; Health Products'!$B:$B,$B21,'Other Pharma &amp; Health Products'!BB:BB)+SUMIF('PSM Costs'!$B:$B,$B21,'PSM Costs'!BB:BB)&gt;0,SUMIF(Pharmaceuticals!$B:$B,$B21,Pharmaceuticals!BB:BB)+SUMIF('Health Products &amp; Equipment'!$B:$B,$B21,'Health Products &amp; Equipment'!BB:BB)+SUMIF('Other Pharma &amp; Health Products'!$B:$B,$B21,'Other Pharma &amp; Health Products'!BB:BB)+SUMIF('PSM Costs'!$B:$B,$B21,'PSM Costs'!BB:BB),"")</f>
        <v/>
      </c>
      <c r="U21" s="233" t="str">
        <f ca="1">IF(SUMIF(Pharmaceuticals!$B:$B,$B21,Pharmaceuticals!BD:BD)+SUMIF('Health Products &amp; Equipment'!$B:$B,$B21,'Health Products &amp; Equipment'!BD:BD)+SUMIF('Other Pharma &amp; Health Products'!$B:$B,$B21,'Other Pharma &amp; Health Products'!BD:BD)+SUMIF('PSM Costs'!$B:$B,$B21,'PSM Costs'!BD:BD)&gt;0,SUMIF(Pharmaceuticals!$B:$B,$B21,Pharmaceuticals!BD:BD)+SUMIF('Health Products &amp; Equipment'!$B:$B,$B21,'Health Products &amp; Equipment'!BD:BD)+SUMIF('Other Pharma &amp; Health Products'!$B:$B,$B21,'Other Pharma &amp; Health Products'!BD:BD)+SUMIF('PSM Costs'!$B:$B,$B21,'PSM Costs'!BD:BD),"")</f>
        <v/>
      </c>
      <c r="V21" s="233" t="str">
        <f ca="1">IF(SUMIF(Pharmaceuticals!$B:$B,$B21,Pharmaceuticals!BF:BF)+SUMIF('Health Products &amp; Equipment'!$B:$B,$B21,'Health Products &amp; Equipment'!BF:BF)+SUMIF('Other Pharma &amp; Health Products'!$B:$B,$B21,'Other Pharma &amp; Health Products'!BF:BF)+SUMIF('PSM Costs'!$B:$B,$B21,'PSM Costs'!BF:BF)&gt;0,SUMIF(Pharmaceuticals!$B:$B,$B21,Pharmaceuticals!BF:BF)+SUMIF('Health Products &amp; Equipment'!$B:$B,$B21,'Health Products &amp; Equipment'!BF:BF)+SUMIF('Other Pharma &amp; Health Products'!$B:$B,$B21,'Other Pharma &amp; Health Products'!BF:BF)+SUMIF('PSM Costs'!$B:$B,$B21,'PSM Costs'!BF:BF),"")</f>
        <v/>
      </c>
      <c r="W21" s="231" t="str">
        <f t="shared" ca="1" si="3"/>
        <v/>
      </c>
      <c r="X21" s="234" t="str">
        <f ca="1">IF(SUMIF(Pharmaceuticals!$B:$B,$B21,Pharmaceuticals!BM:BM)+SUMIF('Health Products &amp; Equipment'!$B:$B,$B21,'Health Products &amp; Equipment'!BM:BM)+SUMIF('Other Pharma &amp; Health Products'!$B:$B,$B21,'Other Pharma &amp; Health Products'!BM:BM)+SUMIF('PSM Costs'!$B:$B,$B21,'PSM Costs'!BM:BM)&gt;0,SUMIF(Pharmaceuticals!$B:$B,$B21,Pharmaceuticals!BM:BM)+SUMIF('Health Products &amp; Equipment'!$B:$B,$B21,'Health Products &amp; Equipment'!BM:BM)+SUMIF('Other Pharma &amp; Health Products'!$B:$B,$B21,'Other Pharma &amp; Health Products'!BM:BM)+SUMIF('PSM Costs'!$B:$B,$B21,'PSM Costs'!BM:BM),"")</f>
        <v/>
      </c>
      <c r="Y21" s="234" t="str">
        <f ca="1">IF(SUMIF(Pharmaceuticals!$B:$B,$B21,Pharmaceuticals!BO:BO)+SUMIF('Health Products &amp; Equipment'!$B:$B,$B21,'Health Products &amp; Equipment'!BO:BO)+SUMIF('Other Pharma &amp; Health Products'!$B:$B,$B21,'Other Pharma &amp; Health Products'!BO:BO)+SUMIF('PSM Costs'!$B:$B,$B21,'PSM Costs'!BO:BO)&gt;0,SUMIF(Pharmaceuticals!$B:$B,$B21,Pharmaceuticals!BO:BO)+SUMIF('Health Products &amp; Equipment'!$B:$B,$B21,'Health Products &amp; Equipment'!BO:BO)+SUMIF('Other Pharma &amp; Health Products'!$B:$B,$B21,'Other Pharma &amp; Health Products'!BO:BO)+SUMIF('PSM Costs'!$B:$B,$B21,'PSM Costs'!BO:BO),"")</f>
        <v/>
      </c>
      <c r="Z21" s="234" t="str">
        <f ca="1">IF(SUMIF(Pharmaceuticals!$B:$B,$B21,Pharmaceuticals!BQ:BQ)+SUMIF('Health Products &amp; Equipment'!$B:$B,$B21,'Health Products &amp; Equipment'!BQ:BQ)+SUMIF('Other Pharma &amp; Health Products'!$B:$B,$B21,'Other Pharma &amp; Health Products'!BQ:BQ)+SUMIF('PSM Costs'!$B:$B,$B21,'PSM Costs'!BQ:BQ)&gt;0,SUMIF(Pharmaceuticals!$B:$B,$B21,Pharmaceuticals!BQ:BQ)+SUMIF('Health Products &amp; Equipment'!$B:$B,$B21,'Health Products &amp; Equipment'!BQ:BQ)+SUMIF('Other Pharma &amp; Health Products'!$B:$B,$B21,'Other Pharma &amp; Health Products'!BQ:BQ)+SUMIF('PSM Costs'!$B:$B,$B21,'PSM Costs'!BQ:BQ),"")</f>
        <v/>
      </c>
      <c r="AA21" s="234" t="str">
        <f ca="1">IF(SUMIF(Pharmaceuticals!$B:$B,$B21,Pharmaceuticals!BS:BS)+SUMIF('Health Products &amp; Equipment'!$B:$B,$B21,'Health Products &amp; Equipment'!BS:BS)+SUMIF('Other Pharma &amp; Health Products'!$B:$B,$B21,'Other Pharma &amp; Health Products'!BS:BS)+SUMIF('PSM Costs'!$B:$B,$B21,'PSM Costs'!BS:BS)&gt;0,SUMIF(Pharmaceuticals!$B:$B,$B21,Pharmaceuticals!BS:BS)+SUMIF('Health Products &amp; Equipment'!$B:$B,$B21,'Health Products &amp; Equipment'!BS:BS)+SUMIF('Other Pharma &amp; Health Products'!$B:$B,$B21,'Other Pharma &amp; Health Products'!BS:BS)+SUMIF('PSM Costs'!$B:$B,$B21,'PSM Costs'!BS:BS),"")</f>
        <v/>
      </c>
      <c r="AB21" s="233">
        <f t="shared" ca="1" si="4"/>
        <v>152487.35</v>
      </c>
    </row>
    <row r="22" spans="1:28" ht="22.15" customHeight="1" x14ac:dyDescent="0.2">
      <c r="A22" s="229">
        <v>12</v>
      </c>
      <c r="B22" s="229" t="str">
        <f ca="1">IFERROR(VLOOKUP(A22,'Rank unique Mod-Int-CI-PR'!I:J,2,FALSE),"")</f>
        <v>175-218--7.2---1</v>
      </c>
      <c r="C22" s="230" t="str">
        <f ca="1">IFERROR(VLOOKUP(VALUE(LEFT(B22,FIND("-",B22)-1)),CatModules!B:C,2,FALSE),"")</f>
        <v>HIV Testing Services</v>
      </c>
      <c r="D22" s="230" t="str">
        <f ca="1">IFERROR(VLOOKUP(LEFT(B22,FIND("--",B22)-1),CatInt!D:E,2,FALSE),"")</f>
        <v>Differentiated HIV testing services</v>
      </c>
      <c r="E22" s="230" t="str">
        <f ca="1">IFERROR(VLOOKUP(MID(B22,FIND("--",B22)+2,FIND("---",B22)-FIND("--",B22)-2),CatCostInp!D:E,2,FALSE),"")</f>
        <v>7.2 Freight and insurance costs (Health products)</v>
      </c>
      <c r="F22" s="230" t="str">
        <f ca="1">IFERROR(VLOOKUP(B22,ActivityConcat!A:C,3,FALSE),"")</f>
        <v/>
      </c>
      <c r="G22" s="231" t="str">
        <f ca="1">IFERROR(VLOOKUP(VALUE(RIGHT(B22,1)),Setup!A:D,4,FALSE),"")</f>
        <v>MOH</v>
      </c>
      <c r="H22" s="232">
        <f t="shared" ca="1" si="0"/>
        <v>1</v>
      </c>
      <c r="I22" s="233">
        <f ca="1">IF(SUMIF(Pharmaceuticals!$B:$B,$B22,Pharmaceuticals!Z:Z)+SUMIF('Health Products &amp; Equipment'!$B:$B,$B22,'Health Products &amp; Equipment'!Z:Z)+SUMIF('Other Pharma &amp; Health Products'!$B:$B,$B22,'Other Pharma &amp; Health Products'!Z:Z)+SUMIF('PSM Costs'!$B:$B,$B22,'PSM Costs'!Z:Z)&gt;0,SUMIF(Pharmaceuticals!$B:$B,$B22,Pharmaceuticals!Z:Z)+SUMIF('Health Products &amp; Equipment'!$B:$B,$B22,'Health Products &amp; Equipment'!Z:Z)+SUMIF('Other Pharma &amp; Health Products'!$B:$B,$B22,'Other Pharma &amp; Health Products'!Z:Z)+SUMIF('PSM Costs'!$B:$B,$B22,'PSM Costs'!Z:Z),"")</f>
        <v>9547.75</v>
      </c>
      <c r="J22" s="233" t="str">
        <f ca="1">IF(SUMIF(Pharmaceuticals!$B:$B,$B22,Pharmaceuticals!AB:AB)+SUMIF('Health Products &amp; Equipment'!$B:$B,$B22,'Health Products &amp; Equipment'!AB:AB)+SUMIF('Other Pharma &amp; Health Products'!$B:$B,$B22,'Other Pharma &amp; Health Products'!AB:AB)+SUMIF('PSM Costs'!$B:$B,$B22,'PSM Costs'!AB:AB)&gt;0,SUMIF(Pharmaceuticals!$B:$B,$B22,Pharmaceuticals!AB:AB)+SUMIF('Health Products &amp; Equipment'!$B:$B,$B22,'Health Products &amp; Equipment'!AB:AB)+SUMIF('Other Pharma &amp; Health Products'!$B:$B,$B22,'Other Pharma &amp; Health Products'!AB:AB)+SUMIF('PSM Costs'!$B:$B,$B22,'PSM Costs'!AB:AB),"")</f>
        <v/>
      </c>
      <c r="K22" s="233" t="str">
        <f ca="1">IF(SUMIF(Pharmaceuticals!$B:$B,$B22,Pharmaceuticals!AD:AD)+SUMIF('Health Products &amp; Equipment'!$B:$B,$B22,'Health Products &amp; Equipment'!AD:AD)+SUMIF('Other Pharma &amp; Health Products'!$B:$B,$B22,'Other Pharma &amp; Health Products'!AD:AD)+SUMIF('PSM Costs'!$B:$B,$B22,'PSM Costs'!AD:AD)&gt;0,SUMIF(Pharmaceuticals!$B:$B,$B22,Pharmaceuticals!AD:AD)+SUMIF('Health Products &amp; Equipment'!$B:$B,$B22,'Health Products &amp; Equipment'!AD:AD)+SUMIF('Other Pharma &amp; Health Products'!$B:$B,$B22,'Other Pharma &amp; Health Products'!AD:AD)+SUMIF('PSM Costs'!$B:$B,$B22,'PSM Costs'!AD:AD),"")</f>
        <v/>
      </c>
      <c r="L22" s="233" t="str">
        <f ca="1">IF(SUMIF(Pharmaceuticals!$B:$B,$B22,Pharmaceuticals!AF:AF)+SUMIF('Health Products &amp; Equipment'!$B:$B,$B22,'Health Products &amp; Equipment'!AF:AF)+SUMIF('Other Pharma &amp; Health Products'!$B:$B,$B22,'Other Pharma &amp; Health Products'!AF:AF)+SUMIF('PSM Costs'!$B:$B,$B22,'PSM Costs'!AF:AF)&gt;0,SUMIF(Pharmaceuticals!$B:$B,$B22,Pharmaceuticals!AF:AF)+SUMIF('Health Products &amp; Equipment'!$B:$B,$B22,'Health Products &amp; Equipment'!AF:AF)+SUMIF('Other Pharma &amp; Health Products'!$B:$B,$B22,'Other Pharma &amp; Health Products'!AF:AF)+SUMIF('PSM Costs'!$B:$B,$B22,'PSM Costs'!AF:AF),"")</f>
        <v/>
      </c>
      <c r="M22" s="231">
        <f t="shared" ca="1" si="1"/>
        <v>1</v>
      </c>
      <c r="N22" s="234">
        <f ca="1">IF(SUMIF(Pharmaceuticals!$B:$B,$B22,Pharmaceuticals!AM:AM)+SUMIF('Health Products &amp; Equipment'!$B:$B,$B22,'Health Products &amp; Equipment'!AM:AM)+SUMIF('Other Pharma &amp; Health Products'!$B:$B,$B22,'Other Pharma &amp; Health Products'!AM:AM)+SUMIF('PSM Costs'!$B:$B,$B22,'PSM Costs'!AM:AM)&gt;0,SUMIF(Pharmaceuticals!$B:$B,$B22,Pharmaceuticals!AM:AM)+SUMIF('Health Products &amp; Equipment'!$B:$B,$B22,'Health Products &amp; Equipment'!AM:AM)+SUMIF('Other Pharma &amp; Health Products'!$B:$B,$B22,'Other Pharma &amp; Health Products'!AM:AM)+SUMIF('PSM Costs'!$B:$B,$B22,'PSM Costs'!AM:AM),"")</f>
        <v>10150.74</v>
      </c>
      <c r="O22" s="234" t="str">
        <f ca="1">IF(SUMIF(Pharmaceuticals!$B:$B,$B22,Pharmaceuticals!AO:AO)+SUMIF('Health Products &amp; Equipment'!$B:$B,$B22,'Health Products &amp; Equipment'!AO:AO)+SUMIF('Other Pharma &amp; Health Products'!$B:$B,$B22,'Other Pharma &amp; Health Products'!AO:AO)+SUMIF('PSM Costs'!$B:$B,$B22,'PSM Costs'!AO:AO)&gt;0,SUMIF(Pharmaceuticals!$B:$B,$B22,Pharmaceuticals!AO:AO)+SUMIF('Health Products &amp; Equipment'!$B:$B,$B22,'Health Products &amp; Equipment'!AO:AO)+SUMIF('Other Pharma &amp; Health Products'!$B:$B,$B22,'Other Pharma &amp; Health Products'!AO:AO)+SUMIF('PSM Costs'!$B:$B,$B22,'PSM Costs'!AO:AO),"")</f>
        <v/>
      </c>
      <c r="P22" s="234" t="str">
        <f ca="1">IF(SUMIF(Pharmaceuticals!$B:$B,$B22,Pharmaceuticals!AQ:AQ)+SUMIF('Health Products &amp; Equipment'!$B:$B,$B22,'Health Products &amp; Equipment'!AQ:AQ)+SUMIF('Other Pharma &amp; Health Products'!$B:$B,$B22,'Other Pharma &amp; Health Products'!AQ:AQ)+SUMIF('PSM Costs'!$B:$B,$B22,'PSM Costs'!AQ:AQ)&gt;0,SUMIF(Pharmaceuticals!$B:$B,$B22,Pharmaceuticals!AQ:AQ)+SUMIF('Health Products &amp; Equipment'!$B:$B,$B22,'Health Products &amp; Equipment'!AQ:AQ)+SUMIF('Other Pharma &amp; Health Products'!$B:$B,$B22,'Other Pharma &amp; Health Products'!AQ:AQ)+SUMIF('PSM Costs'!$B:$B,$B22,'PSM Costs'!AQ:AQ),"")</f>
        <v/>
      </c>
      <c r="Q22" s="234" t="str">
        <f ca="1">IF(SUMIF(Pharmaceuticals!$B:$B,$B22,Pharmaceuticals!AS:AS)+SUMIF('Health Products &amp; Equipment'!$B:$B,$B22,'Health Products &amp; Equipment'!AS:AS)+SUMIF('Other Pharma &amp; Health Products'!$B:$B,$B22,'Other Pharma &amp; Health Products'!AS:AS)+SUMIF('PSM Costs'!$B:$B,$B22,'PSM Costs'!AS:AS)&gt;0,SUMIF(Pharmaceuticals!$B:$B,$B22,Pharmaceuticals!AS:AS)+SUMIF('Health Products &amp; Equipment'!$B:$B,$B22,'Health Products &amp; Equipment'!AS:AS)+SUMIF('Other Pharma &amp; Health Products'!$B:$B,$B22,'Other Pharma &amp; Health Products'!AS:AS)+SUMIF('PSM Costs'!$B:$B,$B22,'PSM Costs'!AS:AS),"")</f>
        <v/>
      </c>
      <c r="R22" s="232">
        <f t="shared" ca="1" si="2"/>
        <v>1</v>
      </c>
      <c r="S22" s="233">
        <f ca="1">IF(SUMIF(Pharmaceuticals!$B:$B,$B22,Pharmaceuticals!AZ:AZ)+SUMIF('Health Products &amp; Equipment'!$B:$B,$B22,'Health Products &amp; Equipment'!AZ:AZ)+SUMIF('Other Pharma &amp; Health Products'!$B:$B,$B22,'Other Pharma &amp; Health Products'!AZ:AZ)+SUMIF('PSM Costs'!$B:$B,$B22,'PSM Costs'!AZ:AZ)&gt;0,SUMIF(Pharmaceuticals!$B:$B,$B22,Pharmaceuticals!AZ:AZ)+SUMIF('Health Products &amp; Equipment'!$B:$B,$B22,'Health Products &amp; Equipment'!AZ:AZ)+SUMIF('Other Pharma &amp; Health Products'!$B:$B,$B22,'Other Pharma &amp; Health Products'!AZ:AZ)+SUMIF('PSM Costs'!$B:$B,$B22,'PSM Costs'!AZ:AZ),"")</f>
        <v>10798.980000000001</v>
      </c>
      <c r="T22" s="233" t="str">
        <f ca="1">IF(SUMIF(Pharmaceuticals!$B:$B,$B22,Pharmaceuticals!BB:BB)+SUMIF('Health Products &amp; Equipment'!$B:$B,$B22,'Health Products &amp; Equipment'!BB:BB)+SUMIF('Other Pharma &amp; Health Products'!$B:$B,$B22,'Other Pharma &amp; Health Products'!BB:BB)+SUMIF('PSM Costs'!$B:$B,$B22,'PSM Costs'!BB:BB)&gt;0,SUMIF(Pharmaceuticals!$B:$B,$B22,Pharmaceuticals!BB:BB)+SUMIF('Health Products &amp; Equipment'!$B:$B,$B22,'Health Products &amp; Equipment'!BB:BB)+SUMIF('Other Pharma &amp; Health Products'!$B:$B,$B22,'Other Pharma &amp; Health Products'!BB:BB)+SUMIF('PSM Costs'!$B:$B,$B22,'PSM Costs'!BB:BB),"")</f>
        <v/>
      </c>
      <c r="U22" s="233" t="str">
        <f ca="1">IF(SUMIF(Pharmaceuticals!$B:$B,$B22,Pharmaceuticals!BD:BD)+SUMIF('Health Products &amp; Equipment'!$B:$B,$B22,'Health Products &amp; Equipment'!BD:BD)+SUMIF('Other Pharma &amp; Health Products'!$B:$B,$B22,'Other Pharma &amp; Health Products'!BD:BD)+SUMIF('PSM Costs'!$B:$B,$B22,'PSM Costs'!BD:BD)&gt;0,SUMIF(Pharmaceuticals!$B:$B,$B22,Pharmaceuticals!BD:BD)+SUMIF('Health Products &amp; Equipment'!$B:$B,$B22,'Health Products &amp; Equipment'!BD:BD)+SUMIF('Other Pharma &amp; Health Products'!$B:$B,$B22,'Other Pharma &amp; Health Products'!BD:BD)+SUMIF('PSM Costs'!$B:$B,$B22,'PSM Costs'!BD:BD),"")</f>
        <v/>
      </c>
      <c r="V22" s="233" t="str">
        <f ca="1">IF(SUMIF(Pharmaceuticals!$B:$B,$B22,Pharmaceuticals!BF:BF)+SUMIF('Health Products &amp; Equipment'!$B:$B,$B22,'Health Products &amp; Equipment'!BF:BF)+SUMIF('Other Pharma &amp; Health Products'!$B:$B,$B22,'Other Pharma &amp; Health Products'!BF:BF)+SUMIF('PSM Costs'!$B:$B,$B22,'PSM Costs'!BF:BF)&gt;0,SUMIF(Pharmaceuticals!$B:$B,$B22,Pharmaceuticals!BF:BF)+SUMIF('Health Products &amp; Equipment'!$B:$B,$B22,'Health Products &amp; Equipment'!BF:BF)+SUMIF('Other Pharma &amp; Health Products'!$B:$B,$B22,'Other Pharma &amp; Health Products'!BF:BF)+SUMIF('PSM Costs'!$B:$B,$B22,'PSM Costs'!BF:BF),"")</f>
        <v/>
      </c>
      <c r="W22" s="231" t="str">
        <f t="shared" ca="1" si="3"/>
        <v/>
      </c>
      <c r="X22" s="234" t="str">
        <f ca="1">IF(SUMIF(Pharmaceuticals!$B:$B,$B22,Pharmaceuticals!BM:BM)+SUMIF('Health Products &amp; Equipment'!$B:$B,$B22,'Health Products &amp; Equipment'!BM:BM)+SUMIF('Other Pharma &amp; Health Products'!$B:$B,$B22,'Other Pharma &amp; Health Products'!BM:BM)+SUMIF('PSM Costs'!$B:$B,$B22,'PSM Costs'!BM:BM)&gt;0,SUMIF(Pharmaceuticals!$B:$B,$B22,Pharmaceuticals!BM:BM)+SUMIF('Health Products &amp; Equipment'!$B:$B,$B22,'Health Products &amp; Equipment'!BM:BM)+SUMIF('Other Pharma &amp; Health Products'!$B:$B,$B22,'Other Pharma &amp; Health Products'!BM:BM)+SUMIF('PSM Costs'!$B:$B,$B22,'PSM Costs'!BM:BM),"")</f>
        <v/>
      </c>
      <c r="Y22" s="234" t="str">
        <f ca="1">IF(SUMIF(Pharmaceuticals!$B:$B,$B22,Pharmaceuticals!BO:BO)+SUMIF('Health Products &amp; Equipment'!$B:$B,$B22,'Health Products &amp; Equipment'!BO:BO)+SUMIF('Other Pharma &amp; Health Products'!$B:$B,$B22,'Other Pharma &amp; Health Products'!BO:BO)+SUMIF('PSM Costs'!$B:$B,$B22,'PSM Costs'!BO:BO)&gt;0,SUMIF(Pharmaceuticals!$B:$B,$B22,Pharmaceuticals!BO:BO)+SUMIF('Health Products &amp; Equipment'!$B:$B,$B22,'Health Products &amp; Equipment'!BO:BO)+SUMIF('Other Pharma &amp; Health Products'!$B:$B,$B22,'Other Pharma &amp; Health Products'!BO:BO)+SUMIF('PSM Costs'!$B:$B,$B22,'PSM Costs'!BO:BO),"")</f>
        <v/>
      </c>
      <c r="Z22" s="234" t="str">
        <f ca="1">IF(SUMIF(Pharmaceuticals!$B:$B,$B22,Pharmaceuticals!BQ:BQ)+SUMIF('Health Products &amp; Equipment'!$B:$B,$B22,'Health Products &amp; Equipment'!BQ:BQ)+SUMIF('Other Pharma &amp; Health Products'!$B:$B,$B22,'Other Pharma &amp; Health Products'!BQ:BQ)+SUMIF('PSM Costs'!$B:$B,$B22,'PSM Costs'!BQ:BQ)&gt;0,SUMIF(Pharmaceuticals!$B:$B,$B22,Pharmaceuticals!BQ:BQ)+SUMIF('Health Products &amp; Equipment'!$B:$B,$B22,'Health Products &amp; Equipment'!BQ:BQ)+SUMIF('Other Pharma &amp; Health Products'!$B:$B,$B22,'Other Pharma &amp; Health Products'!BQ:BQ)+SUMIF('PSM Costs'!$B:$B,$B22,'PSM Costs'!BQ:BQ),"")</f>
        <v/>
      </c>
      <c r="AA22" s="234" t="str">
        <f ca="1">IF(SUMIF(Pharmaceuticals!$B:$B,$B22,Pharmaceuticals!BS:BS)+SUMIF('Health Products &amp; Equipment'!$B:$B,$B22,'Health Products &amp; Equipment'!BS:BS)+SUMIF('Other Pharma &amp; Health Products'!$B:$B,$B22,'Other Pharma &amp; Health Products'!BS:BS)+SUMIF('PSM Costs'!$B:$B,$B22,'PSM Costs'!BS:BS)&gt;0,SUMIF(Pharmaceuticals!$B:$B,$B22,Pharmaceuticals!BS:BS)+SUMIF('Health Products &amp; Equipment'!$B:$B,$B22,'Health Products &amp; Equipment'!BS:BS)+SUMIF('Other Pharma &amp; Health Products'!$B:$B,$B22,'Other Pharma &amp; Health Products'!BS:BS)+SUMIF('PSM Costs'!$B:$B,$B22,'PSM Costs'!BS:BS),"")</f>
        <v/>
      </c>
      <c r="AB22" s="233">
        <f t="shared" ca="1" si="4"/>
        <v>30497.47</v>
      </c>
    </row>
    <row r="23" spans="1:28" ht="22.15" customHeight="1" x14ac:dyDescent="0.2">
      <c r="A23" s="229">
        <v>13</v>
      </c>
      <c r="B23" s="229" t="str">
        <f ca="1">IFERROR(VLOOKUP(A23,'Rank unique Mod-Int-CI-PR'!I:J,2,FALSE),"")</f>
        <v/>
      </c>
      <c r="C23" s="230" t="str">
        <f ca="1">IFERROR(VLOOKUP(VALUE(LEFT(B23,FIND("-",B23)-1)),CatModules!B:C,2,FALSE),"")</f>
        <v/>
      </c>
      <c r="D23" s="230" t="str">
        <f ca="1">IFERROR(VLOOKUP(LEFT(B23,FIND("--",B23)-1),CatInt!D:E,2,FALSE),"")</f>
        <v/>
      </c>
      <c r="E23" s="230" t="str">
        <f ca="1">IFERROR(VLOOKUP(MID(B23,FIND("--",B23)+2,FIND("---",B23)-FIND("--",B23)-2),CatCostInp!D:E,2,FALSE),"")</f>
        <v/>
      </c>
      <c r="F23" s="230" t="str">
        <f ca="1">IFERROR(VLOOKUP(B23,ActivityConcat!A:C,3,FALSE),"")</f>
        <v/>
      </c>
      <c r="G23" s="231" t="str">
        <f ca="1">IFERROR(VLOOKUP(VALUE(RIGHT(B23,1)),Setup!A:D,4,FALSE),"")</f>
        <v/>
      </c>
      <c r="H23" s="232" t="str">
        <f t="shared" ca="1" si="0"/>
        <v/>
      </c>
      <c r="I23" s="233" t="str">
        <f ca="1">IF(SUMIF(Pharmaceuticals!$B:$B,$B23,Pharmaceuticals!Z:Z)+SUMIF('Health Products &amp; Equipment'!$B:$B,$B23,'Health Products &amp; Equipment'!Z:Z)+SUMIF('Other Pharma &amp; Health Products'!$B:$B,$B23,'Other Pharma &amp; Health Products'!Z:Z)+SUMIF('PSM Costs'!$B:$B,$B23,'PSM Costs'!Z:Z)&gt;0,SUMIF(Pharmaceuticals!$B:$B,$B23,Pharmaceuticals!Z:Z)+SUMIF('Health Products &amp; Equipment'!$B:$B,$B23,'Health Products &amp; Equipment'!Z:Z)+SUMIF('Other Pharma &amp; Health Products'!$B:$B,$B23,'Other Pharma &amp; Health Products'!Z:Z)+SUMIF('PSM Costs'!$B:$B,$B23,'PSM Costs'!Z:Z),"")</f>
        <v/>
      </c>
      <c r="J23" s="233" t="str">
        <f ca="1">IF(SUMIF(Pharmaceuticals!$B:$B,$B23,Pharmaceuticals!AB:AB)+SUMIF('Health Products &amp; Equipment'!$B:$B,$B23,'Health Products &amp; Equipment'!AB:AB)+SUMIF('Other Pharma &amp; Health Products'!$B:$B,$B23,'Other Pharma &amp; Health Products'!AB:AB)+SUMIF('PSM Costs'!$B:$B,$B23,'PSM Costs'!AB:AB)&gt;0,SUMIF(Pharmaceuticals!$B:$B,$B23,Pharmaceuticals!AB:AB)+SUMIF('Health Products &amp; Equipment'!$B:$B,$B23,'Health Products &amp; Equipment'!AB:AB)+SUMIF('Other Pharma &amp; Health Products'!$B:$B,$B23,'Other Pharma &amp; Health Products'!AB:AB)+SUMIF('PSM Costs'!$B:$B,$B23,'PSM Costs'!AB:AB),"")</f>
        <v/>
      </c>
      <c r="K23" s="233" t="str">
        <f ca="1">IF(SUMIF(Pharmaceuticals!$B:$B,$B23,Pharmaceuticals!AD:AD)+SUMIF('Health Products &amp; Equipment'!$B:$B,$B23,'Health Products &amp; Equipment'!AD:AD)+SUMIF('Other Pharma &amp; Health Products'!$B:$B,$B23,'Other Pharma &amp; Health Products'!AD:AD)+SUMIF('PSM Costs'!$B:$B,$B23,'PSM Costs'!AD:AD)&gt;0,SUMIF(Pharmaceuticals!$B:$B,$B23,Pharmaceuticals!AD:AD)+SUMIF('Health Products &amp; Equipment'!$B:$B,$B23,'Health Products &amp; Equipment'!AD:AD)+SUMIF('Other Pharma &amp; Health Products'!$B:$B,$B23,'Other Pharma &amp; Health Products'!AD:AD)+SUMIF('PSM Costs'!$B:$B,$B23,'PSM Costs'!AD:AD),"")</f>
        <v/>
      </c>
      <c r="L23" s="233" t="str">
        <f ca="1">IF(SUMIF(Pharmaceuticals!$B:$B,$B23,Pharmaceuticals!AF:AF)+SUMIF('Health Products &amp; Equipment'!$B:$B,$B23,'Health Products &amp; Equipment'!AF:AF)+SUMIF('Other Pharma &amp; Health Products'!$B:$B,$B23,'Other Pharma &amp; Health Products'!AF:AF)+SUMIF('PSM Costs'!$B:$B,$B23,'PSM Costs'!AF:AF)&gt;0,SUMIF(Pharmaceuticals!$B:$B,$B23,Pharmaceuticals!AF:AF)+SUMIF('Health Products &amp; Equipment'!$B:$B,$B23,'Health Products &amp; Equipment'!AF:AF)+SUMIF('Other Pharma &amp; Health Products'!$B:$B,$B23,'Other Pharma &amp; Health Products'!AF:AF)+SUMIF('PSM Costs'!$B:$B,$B23,'PSM Costs'!AF:AF),"")</f>
        <v/>
      </c>
      <c r="M23" s="231" t="str">
        <f t="shared" ca="1" si="1"/>
        <v/>
      </c>
      <c r="N23" s="234" t="str">
        <f ca="1">IF(SUMIF(Pharmaceuticals!$B:$B,$B23,Pharmaceuticals!AM:AM)+SUMIF('Health Products &amp; Equipment'!$B:$B,$B23,'Health Products &amp; Equipment'!AM:AM)+SUMIF('Other Pharma &amp; Health Products'!$B:$B,$B23,'Other Pharma &amp; Health Products'!AM:AM)+SUMIF('PSM Costs'!$B:$B,$B23,'PSM Costs'!AM:AM)&gt;0,SUMIF(Pharmaceuticals!$B:$B,$B23,Pharmaceuticals!AM:AM)+SUMIF('Health Products &amp; Equipment'!$B:$B,$B23,'Health Products &amp; Equipment'!AM:AM)+SUMIF('Other Pharma &amp; Health Products'!$B:$B,$B23,'Other Pharma &amp; Health Products'!AM:AM)+SUMIF('PSM Costs'!$B:$B,$B23,'PSM Costs'!AM:AM),"")</f>
        <v/>
      </c>
      <c r="O23" s="234" t="str">
        <f ca="1">IF(SUMIF(Pharmaceuticals!$B:$B,$B23,Pharmaceuticals!AO:AO)+SUMIF('Health Products &amp; Equipment'!$B:$B,$B23,'Health Products &amp; Equipment'!AO:AO)+SUMIF('Other Pharma &amp; Health Products'!$B:$B,$B23,'Other Pharma &amp; Health Products'!AO:AO)+SUMIF('PSM Costs'!$B:$B,$B23,'PSM Costs'!AO:AO)&gt;0,SUMIF(Pharmaceuticals!$B:$B,$B23,Pharmaceuticals!AO:AO)+SUMIF('Health Products &amp; Equipment'!$B:$B,$B23,'Health Products &amp; Equipment'!AO:AO)+SUMIF('Other Pharma &amp; Health Products'!$B:$B,$B23,'Other Pharma &amp; Health Products'!AO:AO)+SUMIF('PSM Costs'!$B:$B,$B23,'PSM Costs'!AO:AO),"")</f>
        <v/>
      </c>
      <c r="P23" s="234" t="str">
        <f ca="1">IF(SUMIF(Pharmaceuticals!$B:$B,$B23,Pharmaceuticals!AQ:AQ)+SUMIF('Health Products &amp; Equipment'!$B:$B,$B23,'Health Products &amp; Equipment'!AQ:AQ)+SUMIF('Other Pharma &amp; Health Products'!$B:$B,$B23,'Other Pharma &amp; Health Products'!AQ:AQ)+SUMIF('PSM Costs'!$B:$B,$B23,'PSM Costs'!AQ:AQ)&gt;0,SUMIF(Pharmaceuticals!$B:$B,$B23,Pharmaceuticals!AQ:AQ)+SUMIF('Health Products &amp; Equipment'!$B:$B,$B23,'Health Products &amp; Equipment'!AQ:AQ)+SUMIF('Other Pharma &amp; Health Products'!$B:$B,$B23,'Other Pharma &amp; Health Products'!AQ:AQ)+SUMIF('PSM Costs'!$B:$B,$B23,'PSM Costs'!AQ:AQ),"")</f>
        <v/>
      </c>
      <c r="Q23" s="234" t="str">
        <f ca="1">IF(SUMIF(Pharmaceuticals!$B:$B,$B23,Pharmaceuticals!AS:AS)+SUMIF('Health Products &amp; Equipment'!$B:$B,$B23,'Health Products &amp; Equipment'!AS:AS)+SUMIF('Other Pharma &amp; Health Products'!$B:$B,$B23,'Other Pharma &amp; Health Products'!AS:AS)+SUMIF('PSM Costs'!$B:$B,$B23,'PSM Costs'!AS:AS)&gt;0,SUMIF(Pharmaceuticals!$B:$B,$B23,Pharmaceuticals!AS:AS)+SUMIF('Health Products &amp; Equipment'!$B:$B,$B23,'Health Products &amp; Equipment'!AS:AS)+SUMIF('Other Pharma &amp; Health Products'!$B:$B,$B23,'Other Pharma &amp; Health Products'!AS:AS)+SUMIF('PSM Costs'!$B:$B,$B23,'PSM Costs'!AS:AS),"")</f>
        <v/>
      </c>
      <c r="R23" s="232" t="str">
        <f t="shared" ca="1" si="2"/>
        <v/>
      </c>
      <c r="S23" s="233" t="str">
        <f ca="1">IF(SUMIF(Pharmaceuticals!$B:$B,$B23,Pharmaceuticals!AZ:AZ)+SUMIF('Health Products &amp; Equipment'!$B:$B,$B23,'Health Products &amp; Equipment'!AZ:AZ)+SUMIF('Other Pharma &amp; Health Products'!$B:$B,$B23,'Other Pharma &amp; Health Products'!AZ:AZ)+SUMIF('PSM Costs'!$B:$B,$B23,'PSM Costs'!AZ:AZ)&gt;0,SUMIF(Pharmaceuticals!$B:$B,$B23,Pharmaceuticals!AZ:AZ)+SUMIF('Health Products &amp; Equipment'!$B:$B,$B23,'Health Products &amp; Equipment'!AZ:AZ)+SUMIF('Other Pharma &amp; Health Products'!$B:$B,$B23,'Other Pharma &amp; Health Products'!AZ:AZ)+SUMIF('PSM Costs'!$B:$B,$B23,'PSM Costs'!AZ:AZ),"")</f>
        <v/>
      </c>
      <c r="T23" s="233" t="str">
        <f ca="1">IF(SUMIF(Pharmaceuticals!$B:$B,$B23,Pharmaceuticals!BB:BB)+SUMIF('Health Products &amp; Equipment'!$B:$B,$B23,'Health Products &amp; Equipment'!BB:BB)+SUMIF('Other Pharma &amp; Health Products'!$B:$B,$B23,'Other Pharma &amp; Health Products'!BB:BB)+SUMIF('PSM Costs'!$B:$B,$B23,'PSM Costs'!BB:BB)&gt;0,SUMIF(Pharmaceuticals!$B:$B,$B23,Pharmaceuticals!BB:BB)+SUMIF('Health Products &amp; Equipment'!$B:$B,$B23,'Health Products &amp; Equipment'!BB:BB)+SUMIF('Other Pharma &amp; Health Products'!$B:$B,$B23,'Other Pharma &amp; Health Products'!BB:BB)+SUMIF('PSM Costs'!$B:$B,$B23,'PSM Costs'!BB:BB),"")</f>
        <v/>
      </c>
      <c r="U23" s="233" t="str">
        <f ca="1">IF(SUMIF(Pharmaceuticals!$B:$B,$B23,Pharmaceuticals!BD:BD)+SUMIF('Health Products &amp; Equipment'!$B:$B,$B23,'Health Products &amp; Equipment'!BD:BD)+SUMIF('Other Pharma &amp; Health Products'!$B:$B,$B23,'Other Pharma &amp; Health Products'!BD:BD)+SUMIF('PSM Costs'!$B:$B,$B23,'PSM Costs'!BD:BD)&gt;0,SUMIF(Pharmaceuticals!$B:$B,$B23,Pharmaceuticals!BD:BD)+SUMIF('Health Products &amp; Equipment'!$B:$B,$B23,'Health Products &amp; Equipment'!BD:BD)+SUMIF('Other Pharma &amp; Health Products'!$B:$B,$B23,'Other Pharma &amp; Health Products'!BD:BD)+SUMIF('PSM Costs'!$B:$B,$B23,'PSM Costs'!BD:BD),"")</f>
        <v/>
      </c>
      <c r="V23" s="233" t="str">
        <f ca="1">IF(SUMIF(Pharmaceuticals!$B:$B,$B23,Pharmaceuticals!BF:BF)+SUMIF('Health Products &amp; Equipment'!$B:$B,$B23,'Health Products &amp; Equipment'!BF:BF)+SUMIF('Other Pharma &amp; Health Products'!$B:$B,$B23,'Other Pharma &amp; Health Products'!BF:BF)+SUMIF('PSM Costs'!$B:$B,$B23,'PSM Costs'!BF:BF)&gt;0,SUMIF(Pharmaceuticals!$B:$B,$B23,Pharmaceuticals!BF:BF)+SUMIF('Health Products &amp; Equipment'!$B:$B,$B23,'Health Products &amp; Equipment'!BF:BF)+SUMIF('Other Pharma &amp; Health Products'!$B:$B,$B23,'Other Pharma &amp; Health Products'!BF:BF)+SUMIF('PSM Costs'!$B:$B,$B23,'PSM Costs'!BF:BF),"")</f>
        <v/>
      </c>
      <c r="W23" s="231" t="str">
        <f t="shared" ca="1" si="3"/>
        <v/>
      </c>
      <c r="X23" s="234" t="str">
        <f ca="1">IF(SUMIF(Pharmaceuticals!$B:$B,$B23,Pharmaceuticals!BM:BM)+SUMIF('Health Products &amp; Equipment'!$B:$B,$B23,'Health Products &amp; Equipment'!BM:BM)+SUMIF('Other Pharma &amp; Health Products'!$B:$B,$B23,'Other Pharma &amp; Health Products'!BM:BM)+SUMIF('PSM Costs'!$B:$B,$B23,'PSM Costs'!BM:BM)&gt;0,SUMIF(Pharmaceuticals!$B:$B,$B23,Pharmaceuticals!BM:BM)+SUMIF('Health Products &amp; Equipment'!$B:$B,$B23,'Health Products &amp; Equipment'!BM:BM)+SUMIF('Other Pharma &amp; Health Products'!$B:$B,$B23,'Other Pharma &amp; Health Products'!BM:BM)+SUMIF('PSM Costs'!$B:$B,$B23,'PSM Costs'!BM:BM),"")</f>
        <v/>
      </c>
      <c r="Y23" s="234" t="str">
        <f ca="1">IF(SUMIF(Pharmaceuticals!$B:$B,$B23,Pharmaceuticals!BO:BO)+SUMIF('Health Products &amp; Equipment'!$B:$B,$B23,'Health Products &amp; Equipment'!BO:BO)+SUMIF('Other Pharma &amp; Health Products'!$B:$B,$B23,'Other Pharma &amp; Health Products'!BO:BO)+SUMIF('PSM Costs'!$B:$B,$B23,'PSM Costs'!BO:BO)&gt;0,SUMIF(Pharmaceuticals!$B:$B,$B23,Pharmaceuticals!BO:BO)+SUMIF('Health Products &amp; Equipment'!$B:$B,$B23,'Health Products &amp; Equipment'!BO:BO)+SUMIF('Other Pharma &amp; Health Products'!$B:$B,$B23,'Other Pharma &amp; Health Products'!BO:BO)+SUMIF('PSM Costs'!$B:$B,$B23,'PSM Costs'!BO:BO),"")</f>
        <v/>
      </c>
      <c r="Z23" s="234" t="str">
        <f ca="1">IF(SUMIF(Pharmaceuticals!$B:$B,$B23,Pharmaceuticals!BQ:BQ)+SUMIF('Health Products &amp; Equipment'!$B:$B,$B23,'Health Products &amp; Equipment'!BQ:BQ)+SUMIF('Other Pharma &amp; Health Products'!$B:$B,$B23,'Other Pharma &amp; Health Products'!BQ:BQ)+SUMIF('PSM Costs'!$B:$B,$B23,'PSM Costs'!BQ:BQ)&gt;0,SUMIF(Pharmaceuticals!$B:$B,$B23,Pharmaceuticals!BQ:BQ)+SUMIF('Health Products &amp; Equipment'!$B:$B,$B23,'Health Products &amp; Equipment'!BQ:BQ)+SUMIF('Other Pharma &amp; Health Products'!$B:$B,$B23,'Other Pharma &amp; Health Products'!BQ:BQ)+SUMIF('PSM Costs'!$B:$B,$B23,'PSM Costs'!BQ:BQ),"")</f>
        <v/>
      </c>
      <c r="AA23" s="234" t="str">
        <f ca="1">IF(SUMIF(Pharmaceuticals!$B:$B,$B23,Pharmaceuticals!BS:BS)+SUMIF('Health Products &amp; Equipment'!$B:$B,$B23,'Health Products &amp; Equipment'!BS:BS)+SUMIF('Other Pharma &amp; Health Products'!$B:$B,$B23,'Other Pharma &amp; Health Products'!BS:BS)+SUMIF('PSM Costs'!$B:$B,$B23,'PSM Costs'!BS:BS)&gt;0,SUMIF(Pharmaceuticals!$B:$B,$B23,Pharmaceuticals!BS:BS)+SUMIF('Health Products &amp; Equipment'!$B:$B,$B23,'Health Products &amp; Equipment'!BS:BS)+SUMIF('Other Pharma &amp; Health Products'!$B:$B,$B23,'Other Pharma &amp; Health Products'!BS:BS)+SUMIF('PSM Costs'!$B:$B,$B23,'PSM Costs'!BS:BS),"")</f>
        <v/>
      </c>
      <c r="AB23" s="233" t="str">
        <f t="shared" ca="1" si="4"/>
        <v/>
      </c>
    </row>
    <row r="24" spans="1:28" ht="22.15" customHeight="1" x14ac:dyDescent="0.2">
      <c r="A24" s="229">
        <v>14</v>
      </c>
      <c r="B24" s="229" t="str">
        <f ca="1">IFERROR(VLOOKUP(A24,'Rank unique Mod-Int-CI-PR'!I:J,2,FALSE),"")</f>
        <v/>
      </c>
      <c r="C24" s="230" t="str">
        <f ca="1">IFERROR(VLOOKUP(VALUE(LEFT(B24,FIND("-",B24)-1)),CatModules!B:C,2,FALSE),"")</f>
        <v/>
      </c>
      <c r="D24" s="230" t="str">
        <f ca="1">IFERROR(VLOOKUP(LEFT(B24,FIND("--",B24)-1),CatInt!D:E,2,FALSE),"")</f>
        <v/>
      </c>
      <c r="E24" s="230" t="str">
        <f ca="1">IFERROR(VLOOKUP(MID(B24,FIND("--",B24)+2,FIND("---",B24)-FIND("--",B24)-2),CatCostInp!D:E,2,FALSE),"")</f>
        <v/>
      </c>
      <c r="F24" s="230" t="str">
        <f ca="1">IFERROR(VLOOKUP(B24,ActivityConcat!A:C,3,FALSE),"")</f>
        <v/>
      </c>
      <c r="G24" s="231" t="str">
        <f ca="1">IFERROR(VLOOKUP(VALUE(RIGHT(B24,1)),Setup!A:D,4,FALSE),"")</f>
        <v/>
      </c>
      <c r="H24" s="232" t="str">
        <f t="shared" ca="1" si="0"/>
        <v/>
      </c>
      <c r="I24" s="233" t="str">
        <f ca="1">IF(SUMIF(Pharmaceuticals!$B:$B,$B24,Pharmaceuticals!Z:Z)+SUMIF('Health Products &amp; Equipment'!$B:$B,$B24,'Health Products &amp; Equipment'!Z:Z)+SUMIF('Other Pharma &amp; Health Products'!$B:$B,$B24,'Other Pharma &amp; Health Products'!Z:Z)+SUMIF('PSM Costs'!$B:$B,$B24,'PSM Costs'!Z:Z)&gt;0,SUMIF(Pharmaceuticals!$B:$B,$B24,Pharmaceuticals!Z:Z)+SUMIF('Health Products &amp; Equipment'!$B:$B,$B24,'Health Products &amp; Equipment'!Z:Z)+SUMIF('Other Pharma &amp; Health Products'!$B:$B,$B24,'Other Pharma &amp; Health Products'!Z:Z)+SUMIF('PSM Costs'!$B:$B,$B24,'PSM Costs'!Z:Z),"")</f>
        <v/>
      </c>
      <c r="J24" s="233" t="str">
        <f ca="1">IF(SUMIF(Pharmaceuticals!$B:$B,$B24,Pharmaceuticals!AB:AB)+SUMIF('Health Products &amp; Equipment'!$B:$B,$B24,'Health Products &amp; Equipment'!AB:AB)+SUMIF('Other Pharma &amp; Health Products'!$B:$B,$B24,'Other Pharma &amp; Health Products'!AB:AB)+SUMIF('PSM Costs'!$B:$B,$B24,'PSM Costs'!AB:AB)&gt;0,SUMIF(Pharmaceuticals!$B:$B,$B24,Pharmaceuticals!AB:AB)+SUMIF('Health Products &amp; Equipment'!$B:$B,$B24,'Health Products &amp; Equipment'!AB:AB)+SUMIF('Other Pharma &amp; Health Products'!$B:$B,$B24,'Other Pharma &amp; Health Products'!AB:AB)+SUMIF('PSM Costs'!$B:$B,$B24,'PSM Costs'!AB:AB),"")</f>
        <v/>
      </c>
      <c r="K24" s="233" t="str">
        <f ca="1">IF(SUMIF(Pharmaceuticals!$B:$B,$B24,Pharmaceuticals!AD:AD)+SUMIF('Health Products &amp; Equipment'!$B:$B,$B24,'Health Products &amp; Equipment'!AD:AD)+SUMIF('Other Pharma &amp; Health Products'!$B:$B,$B24,'Other Pharma &amp; Health Products'!AD:AD)+SUMIF('PSM Costs'!$B:$B,$B24,'PSM Costs'!AD:AD)&gt;0,SUMIF(Pharmaceuticals!$B:$B,$B24,Pharmaceuticals!AD:AD)+SUMIF('Health Products &amp; Equipment'!$B:$B,$B24,'Health Products &amp; Equipment'!AD:AD)+SUMIF('Other Pharma &amp; Health Products'!$B:$B,$B24,'Other Pharma &amp; Health Products'!AD:AD)+SUMIF('PSM Costs'!$B:$B,$B24,'PSM Costs'!AD:AD),"")</f>
        <v/>
      </c>
      <c r="L24" s="233" t="str">
        <f ca="1">IF(SUMIF(Pharmaceuticals!$B:$B,$B24,Pharmaceuticals!AF:AF)+SUMIF('Health Products &amp; Equipment'!$B:$B,$B24,'Health Products &amp; Equipment'!AF:AF)+SUMIF('Other Pharma &amp; Health Products'!$B:$B,$B24,'Other Pharma &amp; Health Products'!AF:AF)+SUMIF('PSM Costs'!$B:$B,$B24,'PSM Costs'!AF:AF)&gt;0,SUMIF(Pharmaceuticals!$B:$B,$B24,Pharmaceuticals!AF:AF)+SUMIF('Health Products &amp; Equipment'!$B:$B,$B24,'Health Products &amp; Equipment'!AF:AF)+SUMIF('Other Pharma &amp; Health Products'!$B:$B,$B24,'Other Pharma &amp; Health Products'!AF:AF)+SUMIF('PSM Costs'!$B:$B,$B24,'PSM Costs'!AF:AF),"")</f>
        <v/>
      </c>
      <c r="M24" s="231" t="str">
        <f t="shared" ca="1" si="1"/>
        <v/>
      </c>
      <c r="N24" s="234" t="str">
        <f ca="1">IF(SUMIF(Pharmaceuticals!$B:$B,$B24,Pharmaceuticals!AM:AM)+SUMIF('Health Products &amp; Equipment'!$B:$B,$B24,'Health Products &amp; Equipment'!AM:AM)+SUMIF('Other Pharma &amp; Health Products'!$B:$B,$B24,'Other Pharma &amp; Health Products'!AM:AM)+SUMIF('PSM Costs'!$B:$B,$B24,'PSM Costs'!AM:AM)&gt;0,SUMIF(Pharmaceuticals!$B:$B,$B24,Pharmaceuticals!AM:AM)+SUMIF('Health Products &amp; Equipment'!$B:$B,$B24,'Health Products &amp; Equipment'!AM:AM)+SUMIF('Other Pharma &amp; Health Products'!$B:$B,$B24,'Other Pharma &amp; Health Products'!AM:AM)+SUMIF('PSM Costs'!$B:$B,$B24,'PSM Costs'!AM:AM),"")</f>
        <v/>
      </c>
      <c r="O24" s="234" t="str">
        <f ca="1">IF(SUMIF(Pharmaceuticals!$B:$B,$B24,Pharmaceuticals!AO:AO)+SUMIF('Health Products &amp; Equipment'!$B:$B,$B24,'Health Products &amp; Equipment'!AO:AO)+SUMIF('Other Pharma &amp; Health Products'!$B:$B,$B24,'Other Pharma &amp; Health Products'!AO:AO)+SUMIF('PSM Costs'!$B:$B,$B24,'PSM Costs'!AO:AO)&gt;0,SUMIF(Pharmaceuticals!$B:$B,$B24,Pharmaceuticals!AO:AO)+SUMIF('Health Products &amp; Equipment'!$B:$B,$B24,'Health Products &amp; Equipment'!AO:AO)+SUMIF('Other Pharma &amp; Health Products'!$B:$B,$B24,'Other Pharma &amp; Health Products'!AO:AO)+SUMIF('PSM Costs'!$B:$B,$B24,'PSM Costs'!AO:AO),"")</f>
        <v/>
      </c>
      <c r="P24" s="234" t="str">
        <f ca="1">IF(SUMIF(Pharmaceuticals!$B:$B,$B24,Pharmaceuticals!AQ:AQ)+SUMIF('Health Products &amp; Equipment'!$B:$B,$B24,'Health Products &amp; Equipment'!AQ:AQ)+SUMIF('Other Pharma &amp; Health Products'!$B:$B,$B24,'Other Pharma &amp; Health Products'!AQ:AQ)+SUMIF('PSM Costs'!$B:$B,$B24,'PSM Costs'!AQ:AQ)&gt;0,SUMIF(Pharmaceuticals!$B:$B,$B24,Pharmaceuticals!AQ:AQ)+SUMIF('Health Products &amp; Equipment'!$B:$B,$B24,'Health Products &amp; Equipment'!AQ:AQ)+SUMIF('Other Pharma &amp; Health Products'!$B:$B,$B24,'Other Pharma &amp; Health Products'!AQ:AQ)+SUMIF('PSM Costs'!$B:$B,$B24,'PSM Costs'!AQ:AQ),"")</f>
        <v/>
      </c>
      <c r="Q24" s="234" t="str">
        <f ca="1">IF(SUMIF(Pharmaceuticals!$B:$B,$B24,Pharmaceuticals!AS:AS)+SUMIF('Health Products &amp; Equipment'!$B:$B,$B24,'Health Products &amp; Equipment'!AS:AS)+SUMIF('Other Pharma &amp; Health Products'!$B:$B,$B24,'Other Pharma &amp; Health Products'!AS:AS)+SUMIF('PSM Costs'!$B:$B,$B24,'PSM Costs'!AS:AS)&gt;0,SUMIF(Pharmaceuticals!$B:$B,$B24,Pharmaceuticals!AS:AS)+SUMIF('Health Products &amp; Equipment'!$B:$B,$B24,'Health Products &amp; Equipment'!AS:AS)+SUMIF('Other Pharma &amp; Health Products'!$B:$B,$B24,'Other Pharma &amp; Health Products'!AS:AS)+SUMIF('PSM Costs'!$B:$B,$B24,'PSM Costs'!AS:AS),"")</f>
        <v/>
      </c>
      <c r="R24" s="232" t="str">
        <f t="shared" ca="1" si="2"/>
        <v/>
      </c>
      <c r="S24" s="233" t="str">
        <f ca="1">IF(SUMIF(Pharmaceuticals!$B:$B,$B24,Pharmaceuticals!AZ:AZ)+SUMIF('Health Products &amp; Equipment'!$B:$B,$B24,'Health Products &amp; Equipment'!AZ:AZ)+SUMIF('Other Pharma &amp; Health Products'!$B:$B,$B24,'Other Pharma &amp; Health Products'!AZ:AZ)+SUMIF('PSM Costs'!$B:$B,$B24,'PSM Costs'!AZ:AZ)&gt;0,SUMIF(Pharmaceuticals!$B:$B,$B24,Pharmaceuticals!AZ:AZ)+SUMIF('Health Products &amp; Equipment'!$B:$B,$B24,'Health Products &amp; Equipment'!AZ:AZ)+SUMIF('Other Pharma &amp; Health Products'!$B:$B,$B24,'Other Pharma &amp; Health Products'!AZ:AZ)+SUMIF('PSM Costs'!$B:$B,$B24,'PSM Costs'!AZ:AZ),"")</f>
        <v/>
      </c>
      <c r="T24" s="233" t="str">
        <f ca="1">IF(SUMIF(Pharmaceuticals!$B:$B,$B24,Pharmaceuticals!BB:BB)+SUMIF('Health Products &amp; Equipment'!$B:$B,$B24,'Health Products &amp; Equipment'!BB:BB)+SUMIF('Other Pharma &amp; Health Products'!$B:$B,$B24,'Other Pharma &amp; Health Products'!BB:BB)+SUMIF('PSM Costs'!$B:$B,$B24,'PSM Costs'!BB:BB)&gt;0,SUMIF(Pharmaceuticals!$B:$B,$B24,Pharmaceuticals!BB:BB)+SUMIF('Health Products &amp; Equipment'!$B:$B,$B24,'Health Products &amp; Equipment'!BB:BB)+SUMIF('Other Pharma &amp; Health Products'!$B:$B,$B24,'Other Pharma &amp; Health Products'!BB:BB)+SUMIF('PSM Costs'!$B:$B,$B24,'PSM Costs'!BB:BB),"")</f>
        <v/>
      </c>
      <c r="U24" s="233" t="str">
        <f ca="1">IF(SUMIF(Pharmaceuticals!$B:$B,$B24,Pharmaceuticals!BD:BD)+SUMIF('Health Products &amp; Equipment'!$B:$B,$B24,'Health Products &amp; Equipment'!BD:BD)+SUMIF('Other Pharma &amp; Health Products'!$B:$B,$B24,'Other Pharma &amp; Health Products'!BD:BD)+SUMIF('PSM Costs'!$B:$B,$B24,'PSM Costs'!BD:BD)&gt;0,SUMIF(Pharmaceuticals!$B:$B,$B24,Pharmaceuticals!BD:BD)+SUMIF('Health Products &amp; Equipment'!$B:$B,$B24,'Health Products &amp; Equipment'!BD:BD)+SUMIF('Other Pharma &amp; Health Products'!$B:$B,$B24,'Other Pharma &amp; Health Products'!BD:BD)+SUMIF('PSM Costs'!$B:$B,$B24,'PSM Costs'!BD:BD),"")</f>
        <v/>
      </c>
      <c r="V24" s="233" t="str">
        <f ca="1">IF(SUMIF(Pharmaceuticals!$B:$B,$B24,Pharmaceuticals!BF:BF)+SUMIF('Health Products &amp; Equipment'!$B:$B,$B24,'Health Products &amp; Equipment'!BF:BF)+SUMIF('Other Pharma &amp; Health Products'!$B:$B,$B24,'Other Pharma &amp; Health Products'!BF:BF)+SUMIF('PSM Costs'!$B:$B,$B24,'PSM Costs'!BF:BF)&gt;0,SUMIF(Pharmaceuticals!$B:$B,$B24,Pharmaceuticals!BF:BF)+SUMIF('Health Products &amp; Equipment'!$B:$B,$B24,'Health Products &amp; Equipment'!BF:BF)+SUMIF('Other Pharma &amp; Health Products'!$B:$B,$B24,'Other Pharma &amp; Health Products'!BF:BF)+SUMIF('PSM Costs'!$B:$B,$B24,'PSM Costs'!BF:BF),"")</f>
        <v/>
      </c>
      <c r="W24" s="231" t="str">
        <f t="shared" ca="1" si="3"/>
        <v/>
      </c>
      <c r="X24" s="234" t="str">
        <f ca="1">IF(SUMIF(Pharmaceuticals!$B:$B,$B24,Pharmaceuticals!BM:BM)+SUMIF('Health Products &amp; Equipment'!$B:$B,$B24,'Health Products &amp; Equipment'!BM:BM)+SUMIF('Other Pharma &amp; Health Products'!$B:$B,$B24,'Other Pharma &amp; Health Products'!BM:BM)+SUMIF('PSM Costs'!$B:$B,$B24,'PSM Costs'!BM:BM)&gt;0,SUMIF(Pharmaceuticals!$B:$B,$B24,Pharmaceuticals!BM:BM)+SUMIF('Health Products &amp; Equipment'!$B:$B,$B24,'Health Products &amp; Equipment'!BM:BM)+SUMIF('Other Pharma &amp; Health Products'!$B:$B,$B24,'Other Pharma &amp; Health Products'!BM:BM)+SUMIF('PSM Costs'!$B:$B,$B24,'PSM Costs'!BM:BM),"")</f>
        <v/>
      </c>
      <c r="Y24" s="234" t="str">
        <f ca="1">IF(SUMIF(Pharmaceuticals!$B:$B,$B24,Pharmaceuticals!BO:BO)+SUMIF('Health Products &amp; Equipment'!$B:$B,$B24,'Health Products &amp; Equipment'!BO:BO)+SUMIF('Other Pharma &amp; Health Products'!$B:$B,$B24,'Other Pharma &amp; Health Products'!BO:BO)+SUMIF('PSM Costs'!$B:$B,$B24,'PSM Costs'!BO:BO)&gt;0,SUMIF(Pharmaceuticals!$B:$B,$B24,Pharmaceuticals!BO:BO)+SUMIF('Health Products &amp; Equipment'!$B:$B,$B24,'Health Products &amp; Equipment'!BO:BO)+SUMIF('Other Pharma &amp; Health Products'!$B:$B,$B24,'Other Pharma &amp; Health Products'!BO:BO)+SUMIF('PSM Costs'!$B:$B,$B24,'PSM Costs'!BO:BO),"")</f>
        <v/>
      </c>
      <c r="Z24" s="234" t="str">
        <f ca="1">IF(SUMIF(Pharmaceuticals!$B:$B,$B24,Pharmaceuticals!BQ:BQ)+SUMIF('Health Products &amp; Equipment'!$B:$B,$B24,'Health Products &amp; Equipment'!BQ:BQ)+SUMIF('Other Pharma &amp; Health Products'!$B:$B,$B24,'Other Pharma &amp; Health Products'!BQ:BQ)+SUMIF('PSM Costs'!$B:$B,$B24,'PSM Costs'!BQ:BQ)&gt;0,SUMIF(Pharmaceuticals!$B:$B,$B24,Pharmaceuticals!BQ:BQ)+SUMIF('Health Products &amp; Equipment'!$B:$B,$B24,'Health Products &amp; Equipment'!BQ:BQ)+SUMIF('Other Pharma &amp; Health Products'!$B:$B,$B24,'Other Pharma &amp; Health Products'!BQ:BQ)+SUMIF('PSM Costs'!$B:$B,$B24,'PSM Costs'!BQ:BQ),"")</f>
        <v/>
      </c>
      <c r="AA24" s="234" t="str">
        <f ca="1">IF(SUMIF(Pharmaceuticals!$B:$B,$B24,Pharmaceuticals!BS:BS)+SUMIF('Health Products &amp; Equipment'!$B:$B,$B24,'Health Products &amp; Equipment'!BS:BS)+SUMIF('Other Pharma &amp; Health Products'!$B:$B,$B24,'Other Pharma &amp; Health Products'!BS:BS)+SUMIF('PSM Costs'!$B:$B,$B24,'PSM Costs'!BS:BS)&gt;0,SUMIF(Pharmaceuticals!$B:$B,$B24,Pharmaceuticals!BS:BS)+SUMIF('Health Products &amp; Equipment'!$B:$B,$B24,'Health Products &amp; Equipment'!BS:BS)+SUMIF('Other Pharma &amp; Health Products'!$B:$B,$B24,'Other Pharma &amp; Health Products'!BS:BS)+SUMIF('PSM Costs'!$B:$B,$B24,'PSM Costs'!BS:BS),"")</f>
        <v/>
      </c>
      <c r="AB24" s="233" t="str">
        <f t="shared" ca="1" si="4"/>
        <v/>
      </c>
    </row>
    <row r="25" spans="1:28" ht="22.15" customHeight="1" x14ac:dyDescent="0.2">
      <c r="A25" s="229">
        <v>15</v>
      </c>
      <c r="B25" s="229" t="str">
        <f ca="1">IFERROR(VLOOKUP(A25,'Rank unique Mod-Int-CI-PR'!I:J,2,FALSE),"")</f>
        <v/>
      </c>
      <c r="C25" s="230" t="str">
        <f ca="1">IFERROR(VLOOKUP(VALUE(LEFT(B25,FIND("-",B25)-1)),CatModules!B:C,2,FALSE),"")</f>
        <v/>
      </c>
      <c r="D25" s="230" t="str">
        <f ca="1">IFERROR(VLOOKUP(LEFT(B25,FIND("--",B25)-1),CatInt!D:E,2,FALSE),"")</f>
        <v/>
      </c>
      <c r="E25" s="230" t="str">
        <f ca="1">IFERROR(VLOOKUP(MID(B25,FIND("--",B25)+2,FIND("---",B25)-FIND("--",B25)-2),CatCostInp!D:E,2,FALSE),"")</f>
        <v/>
      </c>
      <c r="F25" s="230" t="str">
        <f ca="1">IFERROR(VLOOKUP(B25,ActivityConcat!A:C,3,FALSE),"")</f>
        <v/>
      </c>
      <c r="G25" s="231" t="str">
        <f ca="1">IFERROR(VLOOKUP(VALUE(RIGHT(B25,1)),Setup!A:D,4,FALSE),"")</f>
        <v/>
      </c>
      <c r="H25" s="232" t="str">
        <f t="shared" ca="1" si="0"/>
        <v/>
      </c>
      <c r="I25" s="233" t="str">
        <f ca="1">IF(SUMIF(Pharmaceuticals!$B:$B,$B25,Pharmaceuticals!Z:Z)+SUMIF('Health Products &amp; Equipment'!$B:$B,$B25,'Health Products &amp; Equipment'!Z:Z)+SUMIF('Other Pharma &amp; Health Products'!$B:$B,$B25,'Other Pharma &amp; Health Products'!Z:Z)+SUMIF('PSM Costs'!$B:$B,$B25,'PSM Costs'!Z:Z)&gt;0,SUMIF(Pharmaceuticals!$B:$B,$B25,Pharmaceuticals!Z:Z)+SUMIF('Health Products &amp; Equipment'!$B:$B,$B25,'Health Products &amp; Equipment'!Z:Z)+SUMIF('Other Pharma &amp; Health Products'!$B:$B,$B25,'Other Pharma &amp; Health Products'!Z:Z)+SUMIF('PSM Costs'!$B:$B,$B25,'PSM Costs'!Z:Z),"")</f>
        <v/>
      </c>
      <c r="J25" s="233" t="str">
        <f ca="1">IF(SUMIF(Pharmaceuticals!$B:$B,$B25,Pharmaceuticals!AB:AB)+SUMIF('Health Products &amp; Equipment'!$B:$B,$B25,'Health Products &amp; Equipment'!AB:AB)+SUMIF('Other Pharma &amp; Health Products'!$B:$B,$B25,'Other Pharma &amp; Health Products'!AB:AB)+SUMIF('PSM Costs'!$B:$B,$B25,'PSM Costs'!AB:AB)&gt;0,SUMIF(Pharmaceuticals!$B:$B,$B25,Pharmaceuticals!AB:AB)+SUMIF('Health Products &amp; Equipment'!$B:$B,$B25,'Health Products &amp; Equipment'!AB:AB)+SUMIF('Other Pharma &amp; Health Products'!$B:$B,$B25,'Other Pharma &amp; Health Products'!AB:AB)+SUMIF('PSM Costs'!$B:$B,$B25,'PSM Costs'!AB:AB),"")</f>
        <v/>
      </c>
      <c r="K25" s="233" t="str">
        <f ca="1">IF(SUMIF(Pharmaceuticals!$B:$B,$B25,Pharmaceuticals!AD:AD)+SUMIF('Health Products &amp; Equipment'!$B:$B,$B25,'Health Products &amp; Equipment'!AD:AD)+SUMIF('Other Pharma &amp; Health Products'!$B:$B,$B25,'Other Pharma &amp; Health Products'!AD:AD)+SUMIF('PSM Costs'!$B:$B,$B25,'PSM Costs'!AD:AD)&gt;0,SUMIF(Pharmaceuticals!$B:$B,$B25,Pharmaceuticals!AD:AD)+SUMIF('Health Products &amp; Equipment'!$B:$B,$B25,'Health Products &amp; Equipment'!AD:AD)+SUMIF('Other Pharma &amp; Health Products'!$B:$B,$B25,'Other Pharma &amp; Health Products'!AD:AD)+SUMIF('PSM Costs'!$B:$B,$B25,'PSM Costs'!AD:AD),"")</f>
        <v/>
      </c>
      <c r="L25" s="233" t="str">
        <f ca="1">IF(SUMIF(Pharmaceuticals!$B:$B,$B25,Pharmaceuticals!AF:AF)+SUMIF('Health Products &amp; Equipment'!$B:$B,$B25,'Health Products &amp; Equipment'!AF:AF)+SUMIF('Other Pharma &amp; Health Products'!$B:$B,$B25,'Other Pharma &amp; Health Products'!AF:AF)+SUMIF('PSM Costs'!$B:$B,$B25,'PSM Costs'!AF:AF)&gt;0,SUMIF(Pharmaceuticals!$B:$B,$B25,Pharmaceuticals!AF:AF)+SUMIF('Health Products &amp; Equipment'!$B:$B,$B25,'Health Products &amp; Equipment'!AF:AF)+SUMIF('Other Pharma &amp; Health Products'!$B:$B,$B25,'Other Pharma &amp; Health Products'!AF:AF)+SUMIF('PSM Costs'!$B:$B,$B25,'PSM Costs'!AF:AF),"")</f>
        <v/>
      </c>
      <c r="M25" s="231" t="str">
        <f t="shared" ca="1" si="1"/>
        <v/>
      </c>
      <c r="N25" s="234" t="str">
        <f ca="1">IF(SUMIF(Pharmaceuticals!$B:$B,$B25,Pharmaceuticals!AM:AM)+SUMIF('Health Products &amp; Equipment'!$B:$B,$B25,'Health Products &amp; Equipment'!AM:AM)+SUMIF('Other Pharma &amp; Health Products'!$B:$B,$B25,'Other Pharma &amp; Health Products'!AM:AM)+SUMIF('PSM Costs'!$B:$B,$B25,'PSM Costs'!AM:AM)&gt;0,SUMIF(Pharmaceuticals!$B:$B,$B25,Pharmaceuticals!AM:AM)+SUMIF('Health Products &amp; Equipment'!$B:$B,$B25,'Health Products &amp; Equipment'!AM:AM)+SUMIF('Other Pharma &amp; Health Products'!$B:$B,$B25,'Other Pharma &amp; Health Products'!AM:AM)+SUMIF('PSM Costs'!$B:$B,$B25,'PSM Costs'!AM:AM),"")</f>
        <v/>
      </c>
      <c r="O25" s="234" t="str">
        <f ca="1">IF(SUMIF(Pharmaceuticals!$B:$B,$B25,Pharmaceuticals!AO:AO)+SUMIF('Health Products &amp; Equipment'!$B:$B,$B25,'Health Products &amp; Equipment'!AO:AO)+SUMIF('Other Pharma &amp; Health Products'!$B:$B,$B25,'Other Pharma &amp; Health Products'!AO:AO)+SUMIF('PSM Costs'!$B:$B,$B25,'PSM Costs'!AO:AO)&gt;0,SUMIF(Pharmaceuticals!$B:$B,$B25,Pharmaceuticals!AO:AO)+SUMIF('Health Products &amp; Equipment'!$B:$B,$B25,'Health Products &amp; Equipment'!AO:AO)+SUMIF('Other Pharma &amp; Health Products'!$B:$B,$B25,'Other Pharma &amp; Health Products'!AO:AO)+SUMIF('PSM Costs'!$B:$B,$B25,'PSM Costs'!AO:AO),"")</f>
        <v/>
      </c>
      <c r="P25" s="234" t="str">
        <f ca="1">IF(SUMIF(Pharmaceuticals!$B:$B,$B25,Pharmaceuticals!AQ:AQ)+SUMIF('Health Products &amp; Equipment'!$B:$B,$B25,'Health Products &amp; Equipment'!AQ:AQ)+SUMIF('Other Pharma &amp; Health Products'!$B:$B,$B25,'Other Pharma &amp; Health Products'!AQ:AQ)+SUMIF('PSM Costs'!$B:$B,$B25,'PSM Costs'!AQ:AQ)&gt;0,SUMIF(Pharmaceuticals!$B:$B,$B25,Pharmaceuticals!AQ:AQ)+SUMIF('Health Products &amp; Equipment'!$B:$B,$B25,'Health Products &amp; Equipment'!AQ:AQ)+SUMIF('Other Pharma &amp; Health Products'!$B:$B,$B25,'Other Pharma &amp; Health Products'!AQ:AQ)+SUMIF('PSM Costs'!$B:$B,$B25,'PSM Costs'!AQ:AQ),"")</f>
        <v/>
      </c>
      <c r="Q25" s="234" t="str">
        <f ca="1">IF(SUMIF(Pharmaceuticals!$B:$B,$B25,Pharmaceuticals!AS:AS)+SUMIF('Health Products &amp; Equipment'!$B:$B,$B25,'Health Products &amp; Equipment'!AS:AS)+SUMIF('Other Pharma &amp; Health Products'!$B:$B,$B25,'Other Pharma &amp; Health Products'!AS:AS)+SUMIF('PSM Costs'!$B:$B,$B25,'PSM Costs'!AS:AS)&gt;0,SUMIF(Pharmaceuticals!$B:$B,$B25,Pharmaceuticals!AS:AS)+SUMIF('Health Products &amp; Equipment'!$B:$B,$B25,'Health Products &amp; Equipment'!AS:AS)+SUMIF('Other Pharma &amp; Health Products'!$B:$B,$B25,'Other Pharma &amp; Health Products'!AS:AS)+SUMIF('PSM Costs'!$B:$B,$B25,'PSM Costs'!AS:AS),"")</f>
        <v/>
      </c>
      <c r="R25" s="232" t="str">
        <f t="shared" ca="1" si="2"/>
        <v/>
      </c>
      <c r="S25" s="233" t="str">
        <f ca="1">IF(SUMIF(Pharmaceuticals!$B:$B,$B25,Pharmaceuticals!AZ:AZ)+SUMIF('Health Products &amp; Equipment'!$B:$B,$B25,'Health Products &amp; Equipment'!AZ:AZ)+SUMIF('Other Pharma &amp; Health Products'!$B:$B,$B25,'Other Pharma &amp; Health Products'!AZ:AZ)+SUMIF('PSM Costs'!$B:$B,$B25,'PSM Costs'!AZ:AZ)&gt;0,SUMIF(Pharmaceuticals!$B:$B,$B25,Pharmaceuticals!AZ:AZ)+SUMIF('Health Products &amp; Equipment'!$B:$B,$B25,'Health Products &amp; Equipment'!AZ:AZ)+SUMIF('Other Pharma &amp; Health Products'!$B:$B,$B25,'Other Pharma &amp; Health Products'!AZ:AZ)+SUMIF('PSM Costs'!$B:$B,$B25,'PSM Costs'!AZ:AZ),"")</f>
        <v/>
      </c>
      <c r="T25" s="233" t="str">
        <f ca="1">IF(SUMIF(Pharmaceuticals!$B:$B,$B25,Pharmaceuticals!BB:BB)+SUMIF('Health Products &amp; Equipment'!$B:$B,$B25,'Health Products &amp; Equipment'!BB:BB)+SUMIF('Other Pharma &amp; Health Products'!$B:$B,$B25,'Other Pharma &amp; Health Products'!BB:BB)+SUMIF('PSM Costs'!$B:$B,$B25,'PSM Costs'!BB:BB)&gt;0,SUMIF(Pharmaceuticals!$B:$B,$B25,Pharmaceuticals!BB:BB)+SUMIF('Health Products &amp; Equipment'!$B:$B,$B25,'Health Products &amp; Equipment'!BB:BB)+SUMIF('Other Pharma &amp; Health Products'!$B:$B,$B25,'Other Pharma &amp; Health Products'!BB:BB)+SUMIF('PSM Costs'!$B:$B,$B25,'PSM Costs'!BB:BB),"")</f>
        <v/>
      </c>
      <c r="U25" s="233" t="str">
        <f ca="1">IF(SUMIF(Pharmaceuticals!$B:$B,$B25,Pharmaceuticals!BD:BD)+SUMIF('Health Products &amp; Equipment'!$B:$B,$B25,'Health Products &amp; Equipment'!BD:BD)+SUMIF('Other Pharma &amp; Health Products'!$B:$B,$B25,'Other Pharma &amp; Health Products'!BD:BD)+SUMIF('PSM Costs'!$B:$B,$B25,'PSM Costs'!BD:BD)&gt;0,SUMIF(Pharmaceuticals!$B:$B,$B25,Pharmaceuticals!BD:BD)+SUMIF('Health Products &amp; Equipment'!$B:$B,$B25,'Health Products &amp; Equipment'!BD:BD)+SUMIF('Other Pharma &amp; Health Products'!$B:$B,$B25,'Other Pharma &amp; Health Products'!BD:BD)+SUMIF('PSM Costs'!$B:$B,$B25,'PSM Costs'!BD:BD),"")</f>
        <v/>
      </c>
      <c r="V25" s="233" t="str">
        <f ca="1">IF(SUMIF(Pharmaceuticals!$B:$B,$B25,Pharmaceuticals!BF:BF)+SUMIF('Health Products &amp; Equipment'!$B:$B,$B25,'Health Products &amp; Equipment'!BF:BF)+SUMIF('Other Pharma &amp; Health Products'!$B:$B,$B25,'Other Pharma &amp; Health Products'!BF:BF)+SUMIF('PSM Costs'!$B:$B,$B25,'PSM Costs'!BF:BF)&gt;0,SUMIF(Pharmaceuticals!$B:$B,$B25,Pharmaceuticals!BF:BF)+SUMIF('Health Products &amp; Equipment'!$B:$B,$B25,'Health Products &amp; Equipment'!BF:BF)+SUMIF('Other Pharma &amp; Health Products'!$B:$B,$B25,'Other Pharma &amp; Health Products'!BF:BF)+SUMIF('PSM Costs'!$B:$B,$B25,'PSM Costs'!BF:BF),"")</f>
        <v/>
      </c>
      <c r="W25" s="231" t="str">
        <f t="shared" ca="1" si="3"/>
        <v/>
      </c>
      <c r="X25" s="234" t="str">
        <f ca="1">IF(SUMIF(Pharmaceuticals!$B:$B,$B25,Pharmaceuticals!BM:BM)+SUMIF('Health Products &amp; Equipment'!$B:$B,$B25,'Health Products &amp; Equipment'!BM:BM)+SUMIF('Other Pharma &amp; Health Products'!$B:$B,$B25,'Other Pharma &amp; Health Products'!BM:BM)+SUMIF('PSM Costs'!$B:$B,$B25,'PSM Costs'!BM:BM)&gt;0,SUMIF(Pharmaceuticals!$B:$B,$B25,Pharmaceuticals!BM:BM)+SUMIF('Health Products &amp; Equipment'!$B:$B,$B25,'Health Products &amp; Equipment'!BM:BM)+SUMIF('Other Pharma &amp; Health Products'!$B:$B,$B25,'Other Pharma &amp; Health Products'!BM:BM)+SUMIF('PSM Costs'!$B:$B,$B25,'PSM Costs'!BM:BM),"")</f>
        <v/>
      </c>
      <c r="Y25" s="234" t="str">
        <f ca="1">IF(SUMIF(Pharmaceuticals!$B:$B,$B25,Pharmaceuticals!BO:BO)+SUMIF('Health Products &amp; Equipment'!$B:$B,$B25,'Health Products &amp; Equipment'!BO:BO)+SUMIF('Other Pharma &amp; Health Products'!$B:$B,$B25,'Other Pharma &amp; Health Products'!BO:BO)+SUMIF('PSM Costs'!$B:$B,$B25,'PSM Costs'!BO:BO)&gt;0,SUMIF(Pharmaceuticals!$B:$B,$B25,Pharmaceuticals!BO:BO)+SUMIF('Health Products &amp; Equipment'!$B:$B,$B25,'Health Products &amp; Equipment'!BO:BO)+SUMIF('Other Pharma &amp; Health Products'!$B:$B,$B25,'Other Pharma &amp; Health Products'!BO:BO)+SUMIF('PSM Costs'!$B:$B,$B25,'PSM Costs'!BO:BO),"")</f>
        <v/>
      </c>
      <c r="Z25" s="234" t="str">
        <f ca="1">IF(SUMIF(Pharmaceuticals!$B:$B,$B25,Pharmaceuticals!BQ:BQ)+SUMIF('Health Products &amp; Equipment'!$B:$B,$B25,'Health Products &amp; Equipment'!BQ:BQ)+SUMIF('Other Pharma &amp; Health Products'!$B:$B,$B25,'Other Pharma &amp; Health Products'!BQ:BQ)+SUMIF('PSM Costs'!$B:$B,$B25,'PSM Costs'!BQ:BQ)&gt;0,SUMIF(Pharmaceuticals!$B:$B,$B25,Pharmaceuticals!BQ:BQ)+SUMIF('Health Products &amp; Equipment'!$B:$B,$B25,'Health Products &amp; Equipment'!BQ:BQ)+SUMIF('Other Pharma &amp; Health Products'!$B:$B,$B25,'Other Pharma &amp; Health Products'!BQ:BQ)+SUMIF('PSM Costs'!$B:$B,$B25,'PSM Costs'!BQ:BQ),"")</f>
        <v/>
      </c>
      <c r="AA25" s="234" t="str">
        <f ca="1">IF(SUMIF(Pharmaceuticals!$B:$B,$B25,Pharmaceuticals!BS:BS)+SUMIF('Health Products &amp; Equipment'!$B:$B,$B25,'Health Products &amp; Equipment'!BS:BS)+SUMIF('Other Pharma &amp; Health Products'!$B:$B,$B25,'Other Pharma &amp; Health Products'!BS:BS)+SUMIF('PSM Costs'!$B:$B,$B25,'PSM Costs'!BS:BS)&gt;0,SUMIF(Pharmaceuticals!$B:$B,$B25,Pharmaceuticals!BS:BS)+SUMIF('Health Products &amp; Equipment'!$B:$B,$B25,'Health Products &amp; Equipment'!BS:BS)+SUMIF('Other Pharma &amp; Health Products'!$B:$B,$B25,'Other Pharma &amp; Health Products'!BS:BS)+SUMIF('PSM Costs'!$B:$B,$B25,'PSM Costs'!BS:BS),"")</f>
        <v/>
      </c>
      <c r="AB25" s="233" t="str">
        <f t="shared" ca="1" si="4"/>
        <v/>
      </c>
    </row>
    <row r="26" spans="1:28" ht="22.15" customHeight="1" x14ac:dyDescent="0.2">
      <c r="A26" s="229">
        <v>16</v>
      </c>
      <c r="B26" s="229" t="str">
        <f ca="1">IFERROR(VLOOKUP(A26,'Rank unique Mod-Int-CI-PR'!I:J,2,FALSE),"")</f>
        <v/>
      </c>
      <c r="C26" s="230" t="str">
        <f ca="1">IFERROR(VLOOKUP(VALUE(LEFT(B26,FIND("-",B26)-1)),CatModules!B:C,2,FALSE),"")</f>
        <v/>
      </c>
      <c r="D26" s="230" t="str">
        <f ca="1">IFERROR(VLOOKUP(LEFT(B26,FIND("--",B26)-1),CatInt!D:E,2,FALSE),"")</f>
        <v/>
      </c>
      <c r="E26" s="230" t="str">
        <f ca="1">IFERROR(VLOOKUP(MID(B26,FIND("--",B26)+2,FIND("---",B26)-FIND("--",B26)-2),CatCostInp!D:E,2,FALSE),"")</f>
        <v/>
      </c>
      <c r="F26" s="230" t="str">
        <f ca="1">IFERROR(VLOOKUP(B26,ActivityConcat!A:C,3,FALSE),"")</f>
        <v/>
      </c>
      <c r="G26" s="231" t="str">
        <f ca="1">IFERROR(VLOOKUP(VALUE(RIGHT(B26,1)),Setup!A:D,4,FALSE),"")</f>
        <v/>
      </c>
      <c r="H26" s="232" t="str">
        <f t="shared" ca="1" si="0"/>
        <v/>
      </c>
      <c r="I26" s="233" t="str">
        <f ca="1">IF(SUMIF(Pharmaceuticals!$B:$B,$B26,Pharmaceuticals!Z:Z)+SUMIF('Health Products &amp; Equipment'!$B:$B,$B26,'Health Products &amp; Equipment'!Z:Z)+SUMIF('Other Pharma &amp; Health Products'!$B:$B,$B26,'Other Pharma &amp; Health Products'!Z:Z)+SUMIF('PSM Costs'!$B:$B,$B26,'PSM Costs'!Z:Z)&gt;0,SUMIF(Pharmaceuticals!$B:$B,$B26,Pharmaceuticals!Z:Z)+SUMIF('Health Products &amp; Equipment'!$B:$B,$B26,'Health Products &amp; Equipment'!Z:Z)+SUMIF('Other Pharma &amp; Health Products'!$B:$B,$B26,'Other Pharma &amp; Health Products'!Z:Z)+SUMIF('PSM Costs'!$B:$B,$B26,'PSM Costs'!Z:Z),"")</f>
        <v/>
      </c>
      <c r="J26" s="233" t="str">
        <f ca="1">IF(SUMIF(Pharmaceuticals!$B:$B,$B26,Pharmaceuticals!AB:AB)+SUMIF('Health Products &amp; Equipment'!$B:$B,$B26,'Health Products &amp; Equipment'!AB:AB)+SUMIF('Other Pharma &amp; Health Products'!$B:$B,$B26,'Other Pharma &amp; Health Products'!AB:AB)+SUMIF('PSM Costs'!$B:$B,$B26,'PSM Costs'!AB:AB)&gt;0,SUMIF(Pharmaceuticals!$B:$B,$B26,Pharmaceuticals!AB:AB)+SUMIF('Health Products &amp; Equipment'!$B:$B,$B26,'Health Products &amp; Equipment'!AB:AB)+SUMIF('Other Pharma &amp; Health Products'!$B:$B,$B26,'Other Pharma &amp; Health Products'!AB:AB)+SUMIF('PSM Costs'!$B:$B,$B26,'PSM Costs'!AB:AB),"")</f>
        <v/>
      </c>
      <c r="K26" s="233" t="str">
        <f ca="1">IF(SUMIF(Pharmaceuticals!$B:$B,$B26,Pharmaceuticals!AD:AD)+SUMIF('Health Products &amp; Equipment'!$B:$B,$B26,'Health Products &amp; Equipment'!AD:AD)+SUMIF('Other Pharma &amp; Health Products'!$B:$B,$B26,'Other Pharma &amp; Health Products'!AD:AD)+SUMIF('PSM Costs'!$B:$B,$B26,'PSM Costs'!AD:AD)&gt;0,SUMIF(Pharmaceuticals!$B:$B,$B26,Pharmaceuticals!AD:AD)+SUMIF('Health Products &amp; Equipment'!$B:$B,$B26,'Health Products &amp; Equipment'!AD:AD)+SUMIF('Other Pharma &amp; Health Products'!$B:$B,$B26,'Other Pharma &amp; Health Products'!AD:AD)+SUMIF('PSM Costs'!$B:$B,$B26,'PSM Costs'!AD:AD),"")</f>
        <v/>
      </c>
      <c r="L26" s="233" t="str">
        <f ca="1">IF(SUMIF(Pharmaceuticals!$B:$B,$B26,Pharmaceuticals!AF:AF)+SUMIF('Health Products &amp; Equipment'!$B:$B,$B26,'Health Products &amp; Equipment'!AF:AF)+SUMIF('Other Pharma &amp; Health Products'!$B:$B,$B26,'Other Pharma &amp; Health Products'!AF:AF)+SUMIF('PSM Costs'!$B:$B,$B26,'PSM Costs'!AF:AF)&gt;0,SUMIF(Pharmaceuticals!$B:$B,$B26,Pharmaceuticals!AF:AF)+SUMIF('Health Products &amp; Equipment'!$B:$B,$B26,'Health Products &amp; Equipment'!AF:AF)+SUMIF('Other Pharma &amp; Health Products'!$B:$B,$B26,'Other Pharma &amp; Health Products'!AF:AF)+SUMIF('PSM Costs'!$B:$B,$B26,'PSM Costs'!AF:AF),"")</f>
        <v/>
      </c>
      <c r="M26" s="231" t="str">
        <f t="shared" ca="1" si="1"/>
        <v/>
      </c>
      <c r="N26" s="234" t="str">
        <f ca="1">IF(SUMIF(Pharmaceuticals!$B:$B,$B26,Pharmaceuticals!AM:AM)+SUMIF('Health Products &amp; Equipment'!$B:$B,$B26,'Health Products &amp; Equipment'!AM:AM)+SUMIF('Other Pharma &amp; Health Products'!$B:$B,$B26,'Other Pharma &amp; Health Products'!AM:AM)+SUMIF('PSM Costs'!$B:$B,$B26,'PSM Costs'!AM:AM)&gt;0,SUMIF(Pharmaceuticals!$B:$B,$B26,Pharmaceuticals!AM:AM)+SUMIF('Health Products &amp; Equipment'!$B:$B,$B26,'Health Products &amp; Equipment'!AM:AM)+SUMIF('Other Pharma &amp; Health Products'!$B:$B,$B26,'Other Pharma &amp; Health Products'!AM:AM)+SUMIF('PSM Costs'!$B:$B,$B26,'PSM Costs'!AM:AM),"")</f>
        <v/>
      </c>
      <c r="O26" s="234" t="str">
        <f ca="1">IF(SUMIF(Pharmaceuticals!$B:$B,$B26,Pharmaceuticals!AO:AO)+SUMIF('Health Products &amp; Equipment'!$B:$B,$B26,'Health Products &amp; Equipment'!AO:AO)+SUMIF('Other Pharma &amp; Health Products'!$B:$B,$B26,'Other Pharma &amp; Health Products'!AO:AO)+SUMIF('PSM Costs'!$B:$B,$B26,'PSM Costs'!AO:AO)&gt;0,SUMIF(Pharmaceuticals!$B:$B,$B26,Pharmaceuticals!AO:AO)+SUMIF('Health Products &amp; Equipment'!$B:$B,$B26,'Health Products &amp; Equipment'!AO:AO)+SUMIF('Other Pharma &amp; Health Products'!$B:$B,$B26,'Other Pharma &amp; Health Products'!AO:AO)+SUMIF('PSM Costs'!$B:$B,$B26,'PSM Costs'!AO:AO),"")</f>
        <v/>
      </c>
      <c r="P26" s="234" t="str">
        <f ca="1">IF(SUMIF(Pharmaceuticals!$B:$B,$B26,Pharmaceuticals!AQ:AQ)+SUMIF('Health Products &amp; Equipment'!$B:$B,$B26,'Health Products &amp; Equipment'!AQ:AQ)+SUMIF('Other Pharma &amp; Health Products'!$B:$B,$B26,'Other Pharma &amp; Health Products'!AQ:AQ)+SUMIF('PSM Costs'!$B:$B,$B26,'PSM Costs'!AQ:AQ)&gt;0,SUMIF(Pharmaceuticals!$B:$B,$B26,Pharmaceuticals!AQ:AQ)+SUMIF('Health Products &amp; Equipment'!$B:$B,$B26,'Health Products &amp; Equipment'!AQ:AQ)+SUMIF('Other Pharma &amp; Health Products'!$B:$B,$B26,'Other Pharma &amp; Health Products'!AQ:AQ)+SUMIF('PSM Costs'!$B:$B,$B26,'PSM Costs'!AQ:AQ),"")</f>
        <v/>
      </c>
      <c r="Q26" s="234" t="str">
        <f ca="1">IF(SUMIF(Pharmaceuticals!$B:$B,$B26,Pharmaceuticals!AS:AS)+SUMIF('Health Products &amp; Equipment'!$B:$B,$B26,'Health Products &amp; Equipment'!AS:AS)+SUMIF('Other Pharma &amp; Health Products'!$B:$B,$B26,'Other Pharma &amp; Health Products'!AS:AS)+SUMIF('PSM Costs'!$B:$B,$B26,'PSM Costs'!AS:AS)&gt;0,SUMIF(Pharmaceuticals!$B:$B,$B26,Pharmaceuticals!AS:AS)+SUMIF('Health Products &amp; Equipment'!$B:$B,$B26,'Health Products &amp; Equipment'!AS:AS)+SUMIF('Other Pharma &amp; Health Products'!$B:$B,$B26,'Other Pharma &amp; Health Products'!AS:AS)+SUMIF('PSM Costs'!$B:$B,$B26,'PSM Costs'!AS:AS),"")</f>
        <v/>
      </c>
      <c r="R26" s="232" t="str">
        <f t="shared" ca="1" si="2"/>
        <v/>
      </c>
      <c r="S26" s="233" t="str">
        <f ca="1">IF(SUMIF(Pharmaceuticals!$B:$B,$B26,Pharmaceuticals!AZ:AZ)+SUMIF('Health Products &amp; Equipment'!$B:$B,$B26,'Health Products &amp; Equipment'!AZ:AZ)+SUMIF('Other Pharma &amp; Health Products'!$B:$B,$B26,'Other Pharma &amp; Health Products'!AZ:AZ)+SUMIF('PSM Costs'!$B:$B,$B26,'PSM Costs'!AZ:AZ)&gt;0,SUMIF(Pharmaceuticals!$B:$B,$B26,Pharmaceuticals!AZ:AZ)+SUMIF('Health Products &amp; Equipment'!$B:$B,$B26,'Health Products &amp; Equipment'!AZ:AZ)+SUMIF('Other Pharma &amp; Health Products'!$B:$B,$B26,'Other Pharma &amp; Health Products'!AZ:AZ)+SUMIF('PSM Costs'!$B:$B,$B26,'PSM Costs'!AZ:AZ),"")</f>
        <v/>
      </c>
      <c r="T26" s="233" t="str">
        <f ca="1">IF(SUMIF(Pharmaceuticals!$B:$B,$B26,Pharmaceuticals!BB:BB)+SUMIF('Health Products &amp; Equipment'!$B:$B,$B26,'Health Products &amp; Equipment'!BB:BB)+SUMIF('Other Pharma &amp; Health Products'!$B:$B,$B26,'Other Pharma &amp; Health Products'!BB:BB)+SUMIF('PSM Costs'!$B:$B,$B26,'PSM Costs'!BB:BB)&gt;0,SUMIF(Pharmaceuticals!$B:$B,$B26,Pharmaceuticals!BB:BB)+SUMIF('Health Products &amp; Equipment'!$B:$B,$B26,'Health Products &amp; Equipment'!BB:BB)+SUMIF('Other Pharma &amp; Health Products'!$B:$B,$B26,'Other Pharma &amp; Health Products'!BB:BB)+SUMIF('PSM Costs'!$B:$B,$B26,'PSM Costs'!BB:BB),"")</f>
        <v/>
      </c>
      <c r="U26" s="233" t="str">
        <f ca="1">IF(SUMIF(Pharmaceuticals!$B:$B,$B26,Pharmaceuticals!BD:BD)+SUMIF('Health Products &amp; Equipment'!$B:$B,$B26,'Health Products &amp; Equipment'!BD:BD)+SUMIF('Other Pharma &amp; Health Products'!$B:$B,$B26,'Other Pharma &amp; Health Products'!BD:BD)+SUMIF('PSM Costs'!$B:$B,$B26,'PSM Costs'!BD:BD)&gt;0,SUMIF(Pharmaceuticals!$B:$B,$B26,Pharmaceuticals!BD:BD)+SUMIF('Health Products &amp; Equipment'!$B:$B,$B26,'Health Products &amp; Equipment'!BD:BD)+SUMIF('Other Pharma &amp; Health Products'!$B:$B,$B26,'Other Pharma &amp; Health Products'!BD:BD)+SUMIF('PSM Costs'!$B:$B,$B26,'PSM Costs'!BD:BD),"")</f>
        <v/>
      </c>
      <c r="V26" s="233" t="str">
        <f ca="1">IF(SUMIF(Pharmaceuticals!$B:$B,$B26,Pharmaceuticals!BF:BF)+SUMIF('Health Products &amp; Equipment'!$B:$B,$B26,'Health Products &amp; Equipment'!BF:BF)+SUMIF('Other Pharma &amp; Health Products'!$B:$B,$B26,'Other Pharma &amp; Health Products'!BF:BF)+SUMIF('PSM Costs'!$B:$B,$B26,'PSM Costs'!BF:BF)&gt;0,SUMIF(Pharmaceuticals!$B:$B,$B26,Pharmaceuticals!BF:BF)+SUMIF('Health Products &amp; Equipment'!$B:$B,$B26,'Health Products &amp; Equipment'!BF:BF)+SUMIF('Other Pharma &amp; Health Products'!$B:$B,$B26,'Other Pharma &amp; Health Products'!BF:BF)+SUMIF('PSM Costs'!$B:$B,$B26,'PSM Costs'!BF:BF),"")</f>
        <v/>
      </c>
      <c r="W26" s="231" t="str">
        <f t="shared" ca="1" si="3"/>
        <v/>
      </c>
      <c r="X26" s="234" t="str">
        <f ca="1">IF(SUMIF(Pharmaceuticals!$B:$B,$B26,Pharmaceuticals!BM:BM)+SUMIF('Health Products &amp; Equipment'!$B:$B,$B26,'Health Products &amp; Equipment'!BM:BM)+SUMIF('Other Pharma &amp; Health Products'!$B:$B,$B26,'Other Pharma &amp; Health Products'!BM:BM)+SUMIF('PSM Costs'!$B:$B,$B26,'PSM Costs'!BM:BM)&gt;0,SUMIF(Pharmaceuticals!$B:$B,$B26,Pharmaceuticals!BM:BM)+SUMIF('Health Products &amp; Equipment'!$B:$B,$B26,'Health Products &amp; Equipment'!BM:BM)+SUMIF('Other Pharma &amp; Health Products'!$B:$B,$B26,'Other Pharma &amp; Health Products'!BM:BM)+SUMIF('PSM Costs'!$B:$B,$B26,'PSM Costs'!BM:BM),"")</f>
        <v/>
      </c>
      <c r="Y26" s="234" t="str">
        <f ca="1">IF(SUMIF(Pharmaceuticals!$B:$B,$B26,Pharmaceuticals!BO:BO)+SUMIF('Health Products &amp; Equipment'!$B:$B,$B26,'Health Products &amp; Equipment'!BO:BO)+SUMIF('Other Pharma &amp; Health Products'!$B:$B,$B26,'Other Pharma &amp; Health Products'!BO:BO)+SUMIF('PSM Costs'!$B:$B,$B26,'PSM Costs'!BO:BO)&gt;0,SUMIF(Pharmaceuticals!$B:$B,$B26,Pharmaceuticals!BO:BO)+SUMIF('Health Products &amp; Equipment'!$B:$B,$B26,'Health Products &amp; Equipment'!BO:BO)+SUMIF('Other Pharma &amp; Health Products'!$B:$B,$B26,'Other Pharma &amp; Health Products'!BO:BO)+SUMIF('PSM Costs'!$B:$B,$B26,'PSM Costs'!BO:BO),"")</f>
        <v/>
      </c>
      <c r="Z26" s="234" t="str">
        <f ca="1">IF(SUMIF(Pharmaceuticals!$B:$B,$B26,Pharmaceuticals!BQ:BQ)+SUMIF('Health Products &amp; Equipment'!$B:$B,$B26,'Health Products &amp; Equipment'!BQ:BQ)+SUMIF('Other Pharma &amp; Health Products'!$B:$B,$B26,'Other Pharma &amp; Health Products'!BQ:BQ)+SUMIF('PSM Costs'!$B:$B,$B26,'PSM Costs'!BQ:BQ)&gt;0,SUMIF(Pharmaceuticals!$B:$B,$B26,Pharmaceuticals!BQ:BQ)+SUMIF('Health Products &amp; Equipment'!$B:$B,$B26,'Health Products &amp; Equipment'!BQ:BQ)+SUMIF('Other Pharma &amp; Health Products'!$B:$B,$B26,'Other Pharma &amp; Health Products'!BQ:BQ)+SUMIF('PSM Costs'!$B:$B,$B26,'PSM Costs'!BQ:BQ),"")</f>
        <v/>
      </c>
      <c r="AA26" s="234" t="str">
        <f ca="1">IF(SUMIF(Pharmaceuticals!$B:$B,$B26,Pharmaceuticals!BS:BS)+SUMIF('Health Products &amp; Equipment'!$B:$B,$B26,'Health Products &amp; Equipment'!BS:BS)+SUMIF('Other Pharma &amp; Health Products'!$B:$B,$B26,'Other Pharma &amp; Health Products'!BS:BS)+SUMIF('PSM Costs'!$B:$B,$B26,'PSM Costs'!BS:BS)&gt;0,SUMIF(Pharmaceuticals!$B:$B,$B26,Pharmaceuticals!BS:BS)+SUMIF('Health Products &amp; Equipment'!$B:$B,$B26,'Health Products &amp; Equipment'!BS:BS)+SUMIF('Other Pharma &amp; Health Products'!$B:$B,$B26,'Other Pharma &amp; Health Products'!BS:BS)+SUMIF('PSM Costs'!$B:$B,$B26,'PSM Costs'!BS:BS),"")</f>
        <v/>
      </c>
      <c r="AB26" s="233" t="str">
        <f t="shared" ca="1" si="4"/>
        <v/>
      </c>
    </row>
    <row r="27" spans="1:28" ht="22.15" customHeight="1" x14ac:dyDescent="0.2">
      <c r="A27" s="229">
        <v>17</v>
      </c>
      <c r="B27" s="229" t="str">
        <f ca="1">IFERROR(VLOOKUP(A27,'Rank unique Mod-Int-CI-PR'!I:J,2,FALSE),"")</f>
        <v/>
      </c>
      <c r="C27" s="230" t="str">
        <f ca="1">IFERROR(VLOOKUP(VALUE(LEFT(B27,FIND("-",B27)-1)),CatModules!B:C,2,FALSE),"")</f>
        <v/>
      </c>
      <c r="D27" s="230" t="str">
        <f ca="1">IFERROR(VLOOKUP(LEFT(B27,FIND("--",B27)-1),CatInt!D:E,2,FALSE),"")</f>
        <v/>
      </c>
      <c r="E27" s="230" t="str">
        <f ca="1">IFERROR(VLOOKUP(MID(B27,FIND("--",B27)+2,FIND("---",B27)-FIND("--",B27)-2),CatCostInp!D:E,2,FALSE),"")</f>
        <v/>
      </c>
      <c r="F27" s="230" t="str">
        <f ca="1">IFERROR(VLOOKUP(B27,ActivityConcat!A:C,3,FALSE),"")</f>
        <v/>
      </c>
      <c r="G27" s="231" t="str">
        <f ca="1">IFERROR(VLOOKUP(VALUE(RIGHT(B27,1)),Setup!A:D,4,FALSE),"")</f>
        <v/>
      </c>
      <c r="H27" s="232" t="str">
        <f t="shared" ca="1" si="0"/>
        <v/>
      </c>
      <c r="I27" s="233" t="str">
        <f ca="1">IF(SUMIF(Pharmaceuticals!$B:$B,$B27,Pharmaceuticals!Z:Z)+SUMIF('Health Products &amp; Equipment'!$B:$B,$B27,'Health Products &amp; Equipment'!Z:Z)+SUMIF('Other Pharma &amp; Health Products'!$B:$B,$B27,'Other Pharma &amp; Health Products'!Z:Z)+SUMIF('PSM Costs'!$B:$B,$B27,'PSM Costs'!Z:Z)&gt;0,SUMIF(Pharmaceuticals!$B:$B,$B27,Pharmaceuticals!Z:Z)+SUMIF('Health Products &amp; Equipment'!$B:$B,$B27,'Health Products &amp; Equipment'!Z:Z)+SUMIF('Other Pharma &amp; Health Products'!$B:$B,$B27,'Other Pharma &amp; Health Products'!Z:Z)+SUMIF('PSM Costs'!$B:$B,$B27,'PSM Costs'!Z:Z),"")</f>
        <v/>
      </c>
      <c r="J27" s="233" t="str">
        <f ca="1">IF(SUMIF(Pharmaceuticals!$B:$B,$B27,Pharmaceuticals!AB:AB)+SUMIF('Health Products &amp; Equipment'!$B:$B,$B27,'Health Products &amp; Equipment'!AB:AB)+SUMIF('Other Pharma &amp; Health Products'!$B:$B,$B27,'Other Pharma &amp; Health Products'!AB:AB)+SUMIF('PSM Costs'!$B:$B,$B27,'PSM Costs'!AB:AB)&gt;0,SUMIF(Pharmaceuticals!$B:$B,$B27,Pharmaceuticals!AB:AB)+SUMIF('Health Products &amp; Equipment'!$B:$B,$B27,'Health Products &amp; Equipment'!AB:AB)+SUMIF('Other Pharma &amp; Health Products'!$B:$B,$B27,'Other Pharma &amp; Health Products'!AB:AB)+SUMIF('PSM Costs'!$B:$B,$B27,'PSM Costs'!AB:AB),"")</f>
        <v/>
      </c>
      <c r="K27" s="233" t="str">
        <f ca="1">IF(SUMIF(Pharmaceuticals!$B:$B,$B27,Pharmaceuticals!AD:AD)+SUMIF('Health Products &amp; Equipment'!$B:$B,$B27,'Health Products &amp; Equipment'!AD:AD)+SUMIF('Other Pharma &amp; Health Products'!$B:$B,$B27,'Other Pharma &amp; Health Products'!AD:AD)+SUMIF('PSM Costs'!$B:$B,$B27,'PSM Costs'!AD:AD)&gt;0,SUMIF(Pharmaceuticals!$B:$B,$B27,Pharmaceuticals!AD:AD)+SUMIF('Health Products &amp; Equipment'!$B:$B,$B27,'Health Products &amp; Equipment'!AD:AD)+SUMIF('Other Pharma &amp; Health Products'!$B:$B,$B27,'Other Pharma &amp; Health Products'!AD:AD)+SUMIF('PSM Costs'!$B:$B,$B27,'PSM Costs'!AD:AD),"")</f>
        <v/>
      </c>
      <c r="L27" s="233" t="str">
        <f ca="1">IF(SUMIF(Pharmaceuticals!$B:$B,$B27,Pharmaceuticals!AF:AF)+SUMIF('Health Products &amp; Equipment'!$B:$B,$B27,'Health Products &amp; Equipment'!AF:AF)+SUMIF('Other Pharma &amp; Health Products'!$B:$B,$B27,'Other Pharma &amp; Health Products'!AF:AF)+SUMIF('PSM Costs'!$B:$B,$B27,'PSM Costs'!AF:AF)&gt;0,SUMIF(Pharmaceuticals!$B:$B,$B27,Pharmaceuticals!AF:AF)+SUMIF('Health Products &amp; Equipment'!$B:$B,$B27,'Health Products &amp; Equipment'!AF:AF)+SUMIF('Other Pharma &amp; Health Products'!$B:$B,$B27,'Other Pharma &amp; Health Products'!AF:AF)+SUMIF('PSM Costs'!$B:$B,$B27,'PSM Costs'!AF:AF),"")</f>
        <v/>
      </c>
      <c r="M27" s="231" t="str">
        <f t="shared" ca="1" si="1"/>
        <v/>
      </c>
      <c r="N27" s="234" t="str">
        <f ca="1">IF(SUMIF(Pharmaceuticals!$B:$B,$B27,Pharmaceuticals!AM:AM)+SUMIF('Health Products &amp; Equipment'!$B:$B,$B27,'Health Products &amp; Equipment'!AM:AM)+SUMIF('Other Pharma &amp; Health Products'!$B:$B,$B27,'Other Pharma &amp; Health Products'!AM:AM)+SUMIF('PSM Costs'!$B:$B,$B27,'PSM Costs'!AM:AM)&gt;0,SUMIF(Pharmaceuticals!$B:$B,$B27,Pharmaceuticals!AM:AM)+SUMIF('Health Products &amp; Equipment'!$B:$B,$B27,'Health Products &amp; Equipment'!AM:AM)+SUMIF('Other Pharma &amp; Health Products'!$B:$B,$B27,'Other Pharma &amp; Health Products'!AM:AM)+SUMIF('PSM Costs'!$B:$B,$B27,'PSM Costs'!AM:AM),"")</f>
        <v/>
      </c>
      <c r="O27" s="234" t="str">
        <f ca="1">IF(SUMIF(Pharmaceuticals!$B:$B,$B27,Pharmaceuticals!AO:AO)+SUMIF('Health Products &amp; Equipment'!$B:$B,$B27,'Health Products &amp; Equipment'!AO:AO)+SUMIF('Other Pharma &amp; Health Products'!$B:$B,$B27,'Other Pharma &amp; Health Products'!AO:AO)+SUMIF('PSM Costs'!$B:$B,$B27,'PSM Costs'!AO:AO)&gt;0,SUMIF(Pharmaceuticals!$B:$B,$B27,Pharmaceuticals!AO:AO)+SUMIF('Health Products &amp; Equipment'!$B:$B,$B27,'Health Products &amp; Equipment'!AO:AO)+SUMIF('Other Pharma &amp; Health Products'!$B:$B,$B27,'Other Pharma &amp; Health Products'!AO:AO)+SUMIF('PSM Costs'!$B:$B,$B27,'PSM Costs'!AO:AO),"")</f>
        <v/>
      </c>
      <c r="P27" s="234" t="str">
        <f ca="1">IF(SUMIF(Pharmaceuticals!$B:$B,$B27,Pharmaceuticals!AQ:AQ)+SUMIF('Health Products &amp; Equipment'!$B:$B,$B27,'Health Products &amp; Equipment'!AQ:AQ)+SUMIF('Other Pharma &amp; Health Products'!$B:$B,$B27,'Other Pharma &amp; Health Products'!AQ:AQ)+SUMIF('PSM Costs'!$B:$B,$B27,'PSM Costs'!AQ:AQ)&gt;0,SUMIF(Pharmaceuticals!$B:$B,$B27,Pharmaceuticals!AQ:AQ)+SUMIF('Health Products &amp; Equipment'!$B:$B,$B27,'Health Products &amp; Equipment'!AQ:AQ)+SUMIF('Other Pharma &amp; Health Products'!$B:$B,$B27,'Other Pharma &amp; Health Products'!AQ:AQ)+SUMIF('PSM Costs'!$B:$B,$B27,'PSM Costs'!AQ:AQ),"")</f>
        <v/>
      </c>
      <c r="Q27" s="234" t="str">
        <f ca="1">IF(SUMIF(Pharmaceuticals!$B:$B,$B27,Pharmaceuticals!AS:AS)+SUMIF('Health Products &amp; Equipment'!$B:$B,$B27,'Health Products &amp; Equipment'!AS:AS)+SUMIF('Other Pharma &amp; Health Products'!$B:$B,$B27,'Other Pharma &amp; Health Products'!AS:AS)+SUMIF('PSM Costs'!$B:$B,$B27,'PSM Costs'!AS:AS)&gt;0,SUMIF(Pharmaceuticals!$B:$B,$B27,Pharmaceuticals!AS:AS)+SUMIF('Health Products &amp; Equipment'!$B:$B,$B27,'Health Products &amp; Equipment'!AS:AS)+SUMIF('Other Pharma &amp; Health Products'!$B:$B,$B27,'Other Pharma &amp; Health Products'!AS:AS)+SUMIF('PSM Costs'!$B:$B,$B27,'PSM Costs'!AS:AS),"")</f>
        <v/>
      </c>
      <c r="R27" s="232" t="str">
        <f t="shared" ca="1" si="2"/>
        <v/>
      </c>
      <c r="S27" s="233" t="str">
        <f ca="1">IF(SUMIF(Pharmaceuticals!$B:$B,$B27,Pharmaceuticals!AZ:AZ)+SUMIF('Health Products &amp; Equipment'!$B:$B,$B27,'Health Products &amp; Equipment'!AZ:AZ)+SUMIF('Other Pharma &amp; Health Products'!$B:$B,$B27,'Other Pharma &amp; Health Products'!AZ:AZ)+SUMIF('PSM Costs'!$B:$B,$B27,'PSM Costs'!AZ:AZ)&gt;0,SUMIF(Pharmaceuticals!$B:$B,$B27,Pharmaceuticals!AZ:AZ)+SUMIF('Health Products &amp; Equipment'!$B:$B,$B27,'Health Products &amp; Equipment'!AZ:AZ)+SUMIF('Other Pharma &amp; Health Products'!$B:$B,$B27,'Other Pharma &amp; Health Products'!AZ:AZ)+SUMIF('PSM Costs'!$B:$B,$B27,'PSM Costs'!AZ:AZ),"")</f>
        <v/>
      </c>
      <c r="T27" s="233" t="str">
        <f ca="1">IF(SUMIF(Pharmaceuticals!$B:$B,$B27,Pharmaceuticals!BB:BB)+SUMIF('Health Products &amp; Equipment'!$B:$B,$B27,'Health Products &amp; Equipment'!BB:BB)+SUMIF('Other Pharma &amp; Health Products'!$B:$B,$B27,'Other Pharma &amp; Health Products'!BB:BB)+SUMIF('PSM Costs'!$B:$B,$B27,'PSM Costs'!BB:BB)&gt;0,SUMIF(Pharmaceuticals!$B:$B,$B27,Pharmaceuticals!BB:BB)+SUMIF('Health Products &amp; Equipment'!$B:$B,$B27,'Health Products &amp; Equipment'!BB:BB)+SUMIF('Other Pharma &amp; Health Products'!$B:$B,$B27,'Other Pharma &amp; Health Products'!BB:BB)+SUMIF('PSM Costs'!$B:$B,$B27,'PSM Costs'!BB:BB),"")</f>
        <v/>
      </c>
      <c r="U27" s="233" t="str">
        <f ca="1">IF(SUMIF(Pharmaceuticals!$B:$B,$B27,Pharmaceuticals!BD:BD)+SUMIF('Health Products &amp; Equipment'!$B:$B,$B27,'Health Products &amp; Equipment'!BD:BD)+SUMIF('Other Pharma &amp; Health Products'!$B:$B,$B27,'Other Pharma &amp; Health Products'!BD:BD)+SUMIF('PSM Costs'!$B:$B,$B27,'PSM Costs'!BD:BD)&gt;0,SUMIF(Pharmaceuticals!$B:$B,$B27,Pharmaceuticals!BD:BD)+SUMIF('Health Products &amp; Equipment'!$B:$B,$B27,'Health Products &amp; Equipment'!BD:BD)+SUMIF('Other Pharma &amp; Health Products'!$B:$B,$B27,'Other Pharma &amp; Health Products'!BD:BD)+SUMIF('PSM Costs'!$B:$B,$B27,'PSM Costs'!BD:BD),"")</f>
        <v/>
      </c>
      <c r="V27" s="233" t="str">
        <f ca="1">IF(SUMIF(Pharmaceuticals!$B:$B,$B27,Pharmaceuticals!BF:BF)+SUMIF('Health Products &amp; Equipment'!$B:$B,$B27,'Health Products &amp; Equipment'!BF:BF)+SUMIF('Other Pharma &amp; Health Products'!$B:$B,$B27,'Other Pharma &amp; Health Products'!BF:BF)+SUMIF('PSM Costs'!$B:$B,$B27,'PSM Costs'!BF:BF)&gt;0,SUMIF(Pharmaceuticals!$B:$B,$B27,Pharmaceuticals!BF:BF)+SUMIF('Health Products &amp; Equipment'!$B:$B,$B27,'Health Products &amp; Equipment'!BF:BF)+SUMIF('Other Pharma &amp; Health Products'!$B:$B,$B27,'Other Pharma &amp; Health Products'!BF:BF)+SUMIF('PSM Costs'!$B:$B,$B27,'PSM Costs'!BF:BF),"")</f>
        <v/>
      </c>
      <c r="W27" s="231" t="str">
        <f t="shared" ca="1" si="3"/>
        <v/>
      </c>
      <c r="X27" s="234" t="str">
        <f ca="1">IF(SUMIF(Pharmaceuticals!$B:$B,$B27,Pharmaceuticals!BM:BM)+SUMIF('Health Products &amp; Equipment'!$B:$B,$B27,'Health Products &amp; Equipment'!BM:BM)+SUMIF('Other Pharma &amp; Health Products'!$B:$B,$B27,'Other Pharma &amp; Health Products'!BM:BM)+SUMIF('PSM Costs'!$B:$B,$B27,'PSM Costs'!BM:BM)&gt;0,SUMIF(Pharmaceuticals!$B:$B,$B27,Pharmaceuticals!BM:BM)+SUMIF('Health Products &amp; Equipment'!$B:$B,$B27,'Health Products &amp; Equipment'!BM:BM)+SUMIF('Other Pharma &amp; Health Products'!$B:$B,$B27,'Other Pharma &amp; Health Products'!BM:BM)+SUMIF('PSM Costs'!$B:$B,$B27,'PSM Costs'!BM:BM),"")</f>
        <v/>
      </c>
      <c r="Y27" s="234" t="str">
        <f ca="1">IF(SUMIF(Pharmaceuticals!$B:$B,$B27,Pharmaceuticals!BO:BO)+SUMIF('Health Products &amp; Equipment'!$B:$B,$B27,'Health Products &amp; Equipment'!BO:BO)+SUMIF('Other Pharma &amp; Health Products'!$B:$B,$B27,'Other Pharma &amp; Health Products'!BO:BO)+SUMIF('PSM Costs'!$B:$B,$B27,'PSM Costs'!BO:BO)&gt;0,SUMIF(Pharmaceuticals!$B:$B,$B27,Pharmaceuticals!BO:BO)+SUMIF('Health Products &amp; Equipment'!$B:$B,$B27,'Health Products &amp; Equipment'!BO:BO)+SUMIF('Other Pharma &amp; Health Products'!$B:$B,$B27,'Other Pharma &amp; Health Products'!BO:BO)+SUMIF('PSM Costs'!$B:$B,$B27,'PSM Costs'!BO:BO),"")</f>
        <v/>
      </c>
      <c r="Z27" s="234" t="str">
        <f ca="1">IF(SUMIF(Pharmaceuticals!$B:$B,$B27,Pharmaceuticals!BQ:BQ)+SUMIF('Health Products &amp; Equipment'!$B:$B,$B27,'Health Products &amp; Equipment'!BQ:BQ)+SUMIF('Other Pharma &amp; Health Products'!$B:$B,$B27,'Other Pharma &amp; Health Products'!BQ:BQ)+SUMIF('PSM Costs'!$B:$B,$B27,'PSM Costs'!BQ:BQ)&gt;0,SUMIF(Pharmaceuticals!$B:$B,$B27,Pharmaceuticals!BQ:BQ)+SUMIF('Health Products &amp; Equipment'!$B:$B,$B27,'Health Products &amp; Equipment'!BQ:BQ)+SUMIF('Other Pharma &amp; Health Products'!$B:$B,$B27,'Other Pharma &amp; Health Products'!BQ:BQ)+SUMIF('PSM Costs'!$B:$B,$B27,'PSM Costs'!BQ:BQ),"")</f>
        <v/>
      </c>
      <c r="AA27" s="234" t="str">
        <f ca="1">IF(SUMIF(Pharmaceuticals!$B:$B,$B27,Pharmaceuticals!BS:BS)+SUMIF('Health Products &amp; Equipment'!$B:$B,$B27,'Health Products &amp; Equipment'!BS:BS)+SUMIF('Other Pharma &amp; Health Products'!$B:$B,$B27,'Other Pharma &amp; Health Products'!BS:BS)+SUMIF('PSM Costs'!$B:$B,$B27,'PSM Costs'!BS:BS)&gt;0,SUMIF(Pharmaceuticals!$B:$B,$B27,Pharmaceuticals!BS:BS)+SUMIF('Health Products &amp; Equipment'!$B:$B,$B27,'Health Products &amp; Equipment'!BS:BS)+SUMIF('Other Pharma &amp; Health Products'!$B:$B,$B27,'Other Pharma &amp; Health Products'!BS:BS)+SUMIF('PSM Costs'!$B:$B,$B27,'PSM Costs'!BS:BS),"")</f>
        <v/>
      </c>
      <c r="AB27" s="233" t="str">
        <f t="shared" ca="1" si="4"/>
        <v/>
      </c>
    </row>
    <row r="28" spans="1:28" ht="22.15" customHeight="1" x14ac:dyDescent="0.2">
      <c r="A28" s="229">
        <v>18</v>
      </c>
      <c r="B28" s="229" t="str">
        <f ca="1">IFERROR(VLOOKUP(A28,'Rank unique Mod-Int-CI-PR'!I:J,2,FALSE),"")</f>
        <v/>
      </c>
      <c r="C28" s="230" t="str">
        <f ca="1">IFERROR(VLOOKUP(VALUE(LEFT(B28,FIND("-",B28)-1)),CatModules!B:C,2,FALSE),"")</f>
        <v/>
      </c>
      <c r="D28" s="230" t="str">
        <f ca="1">IFERROR(VLOOKUP(LEFT(B28,FIND("--",B28)-1),CatInt!D:E,2,FALSE),"")</f>
        <v/>
      </c>
      <c r="E28" s="230" t="str">
        <f ca="1">IFERROR(VLOOKUP(MID(B28,FIND("--",B28)+2,FIND("---",B28)-FIND("--",B28)-2),CatCostInp!D:E,2,FALSE),"")</f>
        <v/>
      </c>
      <c r="F28" s="230" t="str">
        <f ca="1">IFERROR(VLOOKUP(B28,ActivityConcat!A:C,3,FALSE),"")</f>
        <v/>
      </c>
      <c r="G28" s="231" t="str">
        <f ca="1">IFERROR(VLOOKUP(VALUE(RIGHT(B28,1)),Setup!A:D,4,FALSE),"")</f>
        <v/>
      </c>
      <c r="H28" s="232" t="str">
        <f t="shared" ca="1" si="0"/>
        <v/>
      </c>
      <c r="I28" s="233" t="str">
        <f ca="1">IF(SUMIF(Pharmaceuticals!$B:$B,$B28,Pharmaceuticals!Z:Z)+SUMIF('Health Products &amp; Equipment'!$B:$B,$B28,'Health Products &amp; Equipment'!Z:Z)+SUMIF('Other Pharma &amp; Health Products'!$B:$B,$B28,'Other Pharma &amp; Health Products'!Z:Z)+SUMIF('PSM Costs'!$B:$B,$B28,'PSM Costs'!Z:Z)&gt;0,SUMIF(Pharmaceuticals!$B:$B,$B28,Pharmaceuticals!Z:Z)+SUMIF('Health Products &amp; Equipment'!$B:$B,$B28,'Health Products &amp; Equipment'!Z:Z)+SUMIF('Other Pharma &amp; Health Products'!$B:$B,$B28,'Other Pharma &amp; Health Products'!Z:Z)+SUMIF('PSM Costs'!$B:$B,$B28,'PSM Costs'!Z:Z),"")</f>
        <v/>
      </c>
      <c r="J28" s="233" t="str">
        <f ca="1">IF(SUMIF(Pharmaceuticals!$B:$B,$B28,Pharmaceuticals!AB:AB)+SUMIF('Health Products &amp; Equipment'!$B:$B,$B28,'Health Products &amp; Equipment'!AB:AB)+SUMIF('Other Pharma &amp; Health Products'!$B:$B,$B28,'Other Pharma &amp; Health Products'!AB:AB)+SUMIF('PSM Costs'!$B:$B,$B28,'PSM Costs'!AB:AB)&gt;0,SUMIF(Pharmaceuticals!$B:$B,$B28,Pharmaceuticals!AB:AB)+SUMIF('Health Products &amp; Equipment'!$B:$B,$B28,'Health Products &amp; Equipment'!AB:AB)+SUMIF('Other Pharma &amp; Health Products'!$B:$B,$B28,'Other Pharma &amp; Health Products'!AB:AB)+SUMIF('PSM Costs'!$B:$B,$B28,'PSM Costs'!AB:AB),"")</f>
        <v/>
      </c>
      <c r="K28" s="233" t="str">
        <f ca="1">IF(SUMIF(Pharmaceuticals!$B:$B,$B28,Pharmaceuticals!AD:AD)+SUMIF('Health Products &amp; Equipment'!$B:$B,$B28,'Health Products &amp; Equipment'!AD:AD)+SUMIF('Other Pharma &amp; Health Products'!$B:$B,$B28,'Other Pharma &amp; Health Products'!AD:AD)+SUMIF('PSM Costs'!$B:$B,$B28,'PSM Costs'!AD:AD)&gt;0,SUMIF(Pharmaceuticals!$B:$B,$B28,Pharmaceuticals!AD:AD)+SUMIF('Health Products &amp; Equipment'!$B:$B,$B28,'Health Products &amp; Equipment'!AD:AD)+SUMIF('Other Pharma &amp; Health Products'!$B:$B,$B28,'Other Pharma &amp; Health Products'!AD:AD)+SUMIF('PSM Costs'!$B:$B,$B28,'PSM Costs'!AD:AD),"")</f>
        <v/>
      </c>
      <c r="L28" s="233" t="str">
        <f ca="1">IF(SUMIF(Pharmaceuticals!$B:$B,$B28,Pharmaceuticals!AF:AF)+SUMIF('Health Products &amp; Equipment'!$B:$B,$B28,'Health Products &amp; Equipment'!AF:AF)+SUMIF('Other Pharma &amp; Health Products'!$B:$B,$B28,'Other Pharma &amp; Health Products'!AF:AF)+SUMIF('PSM Costs'!$B:$B,$B28,'PSM Costs'!AF:AF)&gt;0,SUMIF(Pharmaceuticals!$B:$B,$B28,Pharmaceuticals!AF:AF)+SUMIF('Health Products &amp; Equipment'!$B:$B,$B28,'Health Products &amp; Equipment'!AF:AF)+SUMIF('Other Pharma &amp; Health Products'!$B:$B,$B28,'Other Pharma &amp; Health Products'!AF:AF)+SUMIF('PSM Costs'!$B:$B,$B28,'PSM Costs'!AF:AF),"")</f>
        <v/>
      </c>
      <c r="M28" s="231" t="str">
        <f t="shared" ca="1" si="1"/>
        <v/>
      </c>
      <c r="N28" s="234" t="str">
        <f ca="1">IF(SUMIF(Pharmaceuticals!$B:$B,$B28,Pharmaceuticals!AM:AM)+SUMIF('Health Products &amp; Equipment'!$B:$B,$B28,'Health Products &amp; Equipment'!AM:AM)+SUMIF('Other Pharma &amp; Health Products'!$B:$B,$B28,'Other Pharma &amp; Health Products'!AM:AM)+SUMIF('PSM Costs'!$B:$B,$B28,'PSM Costs'!AM:AM)&gt;0,SUMIF(Pharmaceuticals!$B:$B,$B28,Pharmaceuticals!AM:AM)+SUMIF('Health Products &amp; Equipment'!$B:$B,$B28,'Health Products &amp; Equipment'!AM:AM)+SUMIF('Other Pharma &amp; Health Products'!$B:$B,$B28,'Other Pharma &amp; Health Products'!AM:AM)+SUMIF('PSM Costs'!$B:$B,$B28,'PSM Costs'!AM:AM),"")</f>
        <v/>
      </c>
      <c r="O28" s="234" t="str">
        <f ca="1">IF(SUMIF(Pharmaceuticals!$B:$B,$B28,Pharmaceuticals!AO:AO)+SUMIF('Health Products &amp; Equipment'!$B:$B,$B28,'Health Products &amp; Equipment'!AO:AO)+SUMIF('Other Pharma &amp; Health Products'!$B:$B,$B28,'Other Pharma &amp; Health Products'!AO:AO)+SUMIF('PSM Costs'!$B:$B,$B28,'PSM Costs'!AO:AO)&gt;0,SUMIF(Pharmaceuticals!$B:$B,$B28,Pharmaceuticals!AO:AO)+SUMIF('Health Products &amp; Equipment'!$B:$B,$B28,'Health Products &amp; Equipment'!AO:AO)+SUMIF('Other Pharma &amp; Health Products'!$B:$B,$B28,'Other Pharma &amp; Health Products'!AO:AO)+SUMIF('PSM Costs'!$B:$B,$B28,'PSM Costs'!AO:AO),"")</f>
        <v/>
      </c>
      <c r="P28" s="234" t="str">
        <f ca="1">IF(SUMIF(Pharmaceuticals!$B:$B,$B28,Pharmaceuticals!AQ:AQ)+SUMIF('Health Products &amp; Equipment'!$B:$B,$B28,'Health Products &amp; Equipment'!AQ:AQ)+SUMIF('Other Pharma &amp; Health Products'!$B:$B,$B28,'Other Pharma &amp; Health Products'!AQ:AQ)+SUMIF('PSM Costs'!$B:$B,$B28,'PSM Costs'!AQ:AQ)&gt;0,SUMIF(Pharmaceuticals!$B:$B,$B28,Pharmaceuticals!AQ:AQ)+SUMIF('Health Products &amp; Equipment'!$B:$B,$B28,'Health Products &amp; Equipment'!AQ:AQ)+SUMIF('Other Pharma &amp; Health Products'!$B:$B,$B28,'Other Pharma &amp; Health Products'!AQ:AQ)+SUMIF('PSM Costs'!$B:$B,$B28,'PSM Costs'!AQ:AQ),"")</f>
        <v/>
      </c>
      <c r="Q28" s="234" t="str">
        <f ca="1">IF(SUMIF(Pharmaceuticals!$B:$B,$B28,Pharmaceuticals!AS:AS)+SUMIF('Health Products &amp; Equipment'!$B:$B,$B28,'Health Products &amp; Equipment'!AS:AS)+SUMIF('Other Pharma &amp; Health Products'!$B:$B,$B28,'Other Pharma &amp; Health Products'!AS:AS)+SUMIF('PSM Costs'!$B:$B,$B28,'PSM Costs'!AS:AS)&gt;0,SUMIF(Pharmaceuticals!$B:$B,$B28,Pharmaceuticals!AS:AS)+SUMIF('Health Products &amp; Equipment'!$B:$B,$B28,'Health Products &amp; Equipment'!AS:AS)+SUMIF('Other Pharma &amp; Health Products'!$B:$B,$B28,'Other Pharma &amp; Health Products'!AS:AS)+SUMIF('PSM Costs'!$B:$B,$B28,'PSM Costs'!AS:AS),"")</f>
        <v/>
      </c>
      <c r="R28" s="232" t="str">
        <f t="shared" ca="1" si="2"/>
        <v/>
      </c>
      <c r="S28" s="233" t="str">
        <f ca="1">IF(SUMIF(Pharmaceuticals!$B:$B,$B28,Pharmaceuticals!AZ:AZ)+SUMIF('Health Products &amp; Equipment'!$B:$B,$B28,'Health Products &amp; Equipment'!AZ:AZ)+SUMIF('Other Pharma &amp; Health Products'!$B:$B,$B28,'Other Pharma &amp; Health Products'!AZ:AZ)+SUMIF('PSM Costs'!$B:$B,$B28,'PSM Costs'!AZ:AZ)&gt;0,SUMIF(Pharmaceuticals!$B:$B,$B28,Pharmaceuticals!AZ:AZ)+SUMIF('Health Products &amp; Equipment'!$B:$B,$B28,'Health Products &amp; Equipment'!AZ:AZ)+SUMIF('Other Pharma &amp; Health Products'!$B:$B,$B28,'Other Pharma &amp; Health Products'!AZ:AZ)+SUMIF('PSM Costs'!$B:$B,$B28,'PSM Costs'!AZ:AZ),"")</f>
        <v/>
      </c>
      <c r="T28" s="233" t="str">
        <f ca="1">IF(SUMIF(Pharmaceuticals!$B:$B,$B28,Pharmaceuticals!BB:BB)+SUMIF('Health Products &amp; Equipment'!$B:$B,$B28,'Health Products &amp; Equipment'!BB:BB)+SUMIF('Other Pharma &amp; Health Products'!$B:$B,$B28,'Other Pharma &amp; Health Products'!BB:BB)+SUMIF('PSM Costs'!$B:$B,$B28,'PSM Costs'!BB:BB)&gt;0,SUMIF(Pharmaceuticals!$B:$B,$B28,Pharmaceuticals!BB:BB)+SUMIF('Health Products &amp; Equipment'!$B:$B,$B28,'Health Products &amp; Equipment'!BB:BB)+SUMIF('Other Pharma &amp; Health Products'!$B:$B,$B28,'Other Pharma &amp; Health Products'!BB:BB)+SUMIF('PSM Costs'!$B:$B,$B28,'PSM Costs'!BB:BB),"")</f>
        <v/>
      </c>
      <c r="U28" s="233" t="str">
        <f ca="1">IF(SUMIF(Pharmaceuticals!$B:$B,$B28,Pharmaceuticals!BD:BD)+SUMIF('Health Products &amp; Equipment'!$B:$B,$B28,'Health Products &amp; Equipment'!BD:BD)+SUMIF('Other Pharma &amp; Health Products'!$B:$B,$B28,'Other Pharma &amp; Health Products'!BD:BD)+SUMIF('PSM Costs'!$B:$B,$B28,'PSM Costs'!BD:BD)&gt;0,SUMIF(Pharmaceuticals!$B:$B,$B28,Pharmaceuticals!BD:BD)+SUMIF('Health Products &amp; Equipment'!$B:$B,$B28,'Health Products &amp; Equipment'!BD:BD)+SUMIF('Other Pharma &amp; Health Products'!$B:$B,$B28,'Other Pharma &amp; Health Products'!BD:BD)+SUMIF('PSM Costs'!$B:$B,$B28,'PSM Costs'!BD:BD),"")</f>
        <v/>
      </c>
      <c r="V28" s="233" t="str">
        <f ca="1">IF(SUMIF(Pharmaceuticals!$B:$B,$B28,Pharmaceuticals!BF:BF)+SUMIF('Health Products &amp; Equipment'!$B:$B,$B28,'Health Products &amp; Equipment'!BF:BF)+SUMIF('Other Pharma &amp; Health Products'!$B:$B,$B28,'Other Pharma &amp; Health Products'!BF:BF)+SUMIF('PSM Costs'!$B:$B,$B28,'PSM Costs'!BF:BF)&gt;0,SUMIF(Pharmaceuticals!$B:$B,$B28,Pharmaceuticals!BF:BF)+SUMIF('Health Products &amp; Equipment'!$B:$B,$B28,'Health Products &amp; Equipment'!BF:BF)+SUMIF('Other Pharma &amp; Health Products'!$B:$B,$B28,'Other Pharma &amp; Health Products'!BF:BF)+SUMIF('PSM Costs'!$B:$B,$B28,'PSM Costs'!BF:BF),"")</f>
        <v/>
      </c>
      <c r="W28" s="231" t="str">
        <f t="shared" ca="1" si="3"/>
        <v/>
      </c>
      <c r="X28" s="234" t="str">
        <f ca="1">IF(SUMIF(Pharmaceuticals!$B:$B,$B28,Pharmaceuticals!BM:BM)+SUMIF('Health Products &amp; Equipment'!$B:$B,$B28,'Health Products &amp; Equipment'!BM:BM)+SUMIF('Other Pharma &amp; Health Products'!$B:$B,$B28,'Other Pharma &amp; Health Products'!BM:BM)+SUMIF('PSM Costs'!$B:$B,$B28,'PSM Costs'!BM:BM)&gt;0,SUMIF(Pharmaceuticals!$B:$B,$B28,Pharmaceuticals!BM:BM)+SUMIF('Health Products &amp; Equipment'!$B:$B,$B28,'Health Products &amp; Equipment'!BM:BM)+SUMIF('Other Pharma &amp; Health Products'!$B:$B,$B28,'Other Pharma &amp; Health Products'!BM:BM)+SUMIF('PSM Costs'!$B:$B,$B28,'PSM Costs'!BM:BM),"")</f>
        <v/>
      </c>
      <c r="Y28" s="234" t="str">
        <f ca="1">IF(SUMIF(Pharmaceuticals!$B:$B,$B28,Pharmaceuticals!BO:BO)+SUMIF('Health Products &amp; Equipment'!$B:$B,$B28,'Health Products &amp; Equipment'!BO:BO)+SUMIF('Other Pharma &amp; Health Products'!$B:$B,$B28,'Other Pharma &amp; Health Products'!BO:BO)+SUMIF('PSM Costs'!$B:$B,$B28,'PSM Costs'!BO:BO)&gt;0,SUMIF(Pharmaceuticals!$B:$B,$B28,Pharmaceuticals!BO:BO)+SUMIF('Health Products &amp; Equipment'!$B:$B,$B28,'Health Products &amp; Equipment'!BO:BO)+SUMIF('Other Pharma &amp; Health Products'!$B:$B,$B28,'Other Pharma &amp; Health Products'!BO:BO)+SUMIF('PSM Costs'!$B:$B,$B28,'PSM Costs'!BO:BO),"")</f>
        <v/>
      </c>
      <c r="Z28" s="234" t="str">
        <f ca="1">IF(SUMIF(Pharmaceuticals!$B:$B,$B28,Pharmaceuticals!BQ:BQ)+SUMIF('Health Products &amp; Equipment'!$B:$B,$B28,'Health Products &amp; Equipment'!BQ:BQ)+SUMIF('Other Pharma &amp; Health Products'!$B:$B,$B28,'Other Pharma &amp; Health Products'!BQ:BQ)+SUMIF('PSM Costs'!$B:$B,$B28,'PSM Costs'!BQ:BQ)&gt;0,SUMIF(Pharmaceuticals!$B:$B,$B28,Pharmaceuticals!BQ:BQ)+SUMIF('Health Products &amp; Equipment'!$B:$B,$B28,'Health Products &amp; Equipment'!BQ:BQ)+SUMIF('Other Pharma &amp; Health Products'!$B:$B,$B28,'Other Pharma &amp; Health Products'!BQ:BQ)+SUMIF('PSM Costs'!$B:$B,$B28,'PSM Costs'!BQ:BQ),"")</f>
        <v/>
      </c>
      <c r="AA28" s="234" t="str">
        <f ca="1">IF(SUMIF(Pharmaceuticals!$B:$B,$B28,Pharmaceuticals!BS:BS)+SUMIF('Health Products &amp; Equipment'!$B:$B,$B28,'Health Products &amp; Equipment'!BS:BS)+SUMIF('Other Pharma &amp; Health Products'!$B:$B,$B28,'Other Pharma &amp; Health Products'!BS:BS)+SUMIF('PSM Costs'!$B:$B,$B28,'PSM Costs'!BS:BS)&gt;0,SUMIF(Pharmaceuticals!$B:$B,$B28,Pharmaceuticals!BS:BS)+SUMIF('Health Products &amp; Equipment'!$B:$B,$B28,'Health Products &amp; Equipment'!BS:BS)+SUMIF('Other Pharma &amp; Health Products'!$B:$B,$B28,'Other Pharma &amp; Health Products'!BS:BS)+SUMIF('PSM Costs'!$B:$B,$B28,'PSM Costs'!BS:BS),"")</f>
        <v/>
      </c>
      <c r="AB28" s="233" t="str">
        <f t="shared" ca="1" si="4"/>
        <v/>
      </c>
    </row>
    <row r="29" spans="1:28" ht="22.15" customHeight="1" x14ac:dyDescent="0.2">
      <c r="A29" s="229">
        <v>19</v>
      </c>
      <c r="B29" s="229" t="str">
        <f ca="1">IFERROR(VLOOKUP(A29,'Rank unique Mod-Int-CI-PR'!I:J,2,FALSE),"")</f>
        <v/>
      </c>
      <c r="C29" s="230" t="str">
        <f ca="1">IFERROR(VLOOKUP(VALUE(LEFT(B29,FIND("-",B29)-1)),CatModules!B:C,2,FALSE),"")</f>
        <v/>
      </c>
      <c r="D29" s="230" t="str">
        <f ca="1">IFERROR(VLOOKUP(LEFT(B29,FIND("--",B29)-1),CatInt!D:E,2,FALSE),"")</f>
        <v/>
      </c>
      <c r="E29" s="230" t="str">
        <f ca="1">IFERROR(VLOOKUP(MID(B29,FIND("--",B29)+2,FIND("---",B29)-FIND("--",B29)-2),CatCostInp!D:E,2,FALSE),"")</f>
        <v/>
      </c>
      <c r="F29" s="230" t="str">
        <f ca="1">IFERROR(VLOOKUP(B29,ActivityConcat!A:C,3,FALSE),"")</f>
        <v/>
      </c>
      <c r="G29" s="231" t="str">
        <f ca="1">IFERROR(VLOOKUP(VALUE(RIGHT(B29,1)),Setup!A:D,4,FALSE),"")</f>
        <v/>
      </c>
      <c r="H29" s="232" t="str">
        <f t="shared" ca="1" si="0"/>
        <v/>
      </c>
      <c r="I29" s="233" t="str">
        <f ca="1">IF(SUMIF(Pharmaceuticals!$B:$B,$B29,Pharmaceuticals!Z:Z)+SUMIF('Health Products &amp; Equipment'!$B:$B,$B29,'Health Products &amp; Equipment'!Z:Z)+SUMIF('Other Pharma &amp; Health Products'!$B:$B,$B29,'Other Pharma &amp; Health Products'!Z:Z)+SUMIF('PSM Costs'!$B:$B,$B29,'PSM Costs'!Z:Z)&gt;0,SUMIF(Pharmaceuticals!$B:$B,$B29,Pharmaceuticals!Z:Z)+SUMIF('Health Products &amp; Equipment'!$B:$B,$B29,'Health Products &amp; Equipment'!Z:Z)+SUMIF('Other Pharma &amp; Health Products'!$B:$B,$B29,'Other Pharma &amp; Health Products'!Z:Z)+SUMIF('PSM Costs'!$B:$B,$B29,'PSM Costs'!Z:Z),"")</f>
        <v/>
      </c>
      <c r="J29" s="233" t="str">
        <f ca="1">IF(SUMIF(Pharmaceuticals!$B:$B,$B29,Pharmaceuticals!AB:AB)+SUMIF('Health Products &amp; Equipment'!$B:$B,$B29,'Health Products &amp; Equipment'!AB:AB)+SUMIF('Other Pharma &amp; Health Products'!$B:$B,$B29,'Other Pharma &amp; Health Products'!AB:AB)+SUMIF('PSM Costs'!$B:$B,$B29,'PSM Costs'!AB:AB)&gt;0,SUMIF(Pharmaceuticals!$B:$B,$B29,Pharmaceuticals!AB:AB)+SUMIF('Health Products &amp; Equipment'!$B:$B,$B29,'Health Products &amp; Equipment'!AB:AB)+SUMIF('Other Pharma &amp; Health Products'!$B:$B,$B29,'Other Pharma &amp; Health Products'!AB:AB)+SUMIF('PSM Costs'!$B:$B,$B29,'PSM Costs'!AB:AB),"")</f>
        <v/>
      </c>
      <c r="K29" s="233" t="str">
        <f ca="1">IF(SUMIF(Pharmaceuticals!$B:$B,$B29,Pharmaceuticals!AD:AD)+SUMIF('Health Products &amp; Equipment'!$B:$B,$B29,'Health Products &amp; Equipment'!AD:AD)+SUMIF('Other Pharma &amp; Health Products'!$B:$B,$B29,'Other Pharma &amp; Health Products'!AD:AD)+SUMIF('PSM Costs'!$B:$B,$B29,'PSM Costs'!AD:AD)&gt;0,SUMIF(Pharmaceuticals!$B:$B,$B29,Pharmaceuticals!AD:AD)+SUMIF('Health Products &amp; Equipment'!$B:$B,$B29,'Health Products &amp; Equipment'!AD:AD)+SUMIF('Other Pharma &amp; Health Products'!$B:$B,$B29,'Other Pharma &amp; Health Products'!AD:AD)+SUMIF('PSM Costs'!$B:$B,$B29,'PSM Costs'!AD:AD),"")</f>
        <v/>
      </c>
      <c r="L29" s="233" t="str">
        <f ca="1">IF(SUMIF(Pharmaceuticals!$B:$B,$B29,Pharmaceuticals!AF:AF)+SUMIF('Health Products &amp; Equipment'!$B:$B,$B29,'Health Products &amp; Equipment'!AF:AF)+SUMIF('Other Pharma &amp; Health Products'!$B:$B,$B29,'Other Pharma &amp; Health Products'!AF:AF)+SUMIF('PSM Costs'!$B:$B,$B29,'PSM Costs'!AF:AF)&gt;0,SUMIF(Pharmaceuticals!$B:$B,$B29,Pharmaceuticals!AF:AF)+SUMIF('Health Products &amp; Equipment'!$B:$B,$B29,'Health Products &amp; Equipment'!AF:AF)+SUMIF('Other Pharma &amp; Health Products'!$B:$B,$B29,'Other Pharma &amp; Health Products'!AF:AF)+SUMIF('PSM Costs'!$B:$B,$B29,'PSM Costs'!AF:AF),"")</f>
        <v/>
      </c>
      <c r="M29" s="231" t="str">
        <f t="shared" ca="1" si="1"/>
        <v/>
      </c>
      <c r="N29" s="234" t="str">
        <f ca="1">IF(SUMIF(Pharmaceuticals!$B:$B,$B29,Pharmaceuticals!AM:AM)+SUMIF('Health Products &amp; Equipment'!$B:$B,$B29,'Health Products &amp; Equipment'!AM:AM)+SUMIF('Other Pharma &amp; Health Products'!$B:$B,$B29,'Other Pharma &amp; Health Products'!AM:AM)+SUMIF('PSM Costs'!$B:$B,$B29,'PSM Costs'!AM:AM)&gt;0,SUMIF(Pharmaceuticals!$B:$B,$B29,Pharmaceuticals!AM:AM)+SUMIF('Health Products &amp; Equipment'!$B:$B,$B29,'Health Products &amp; Equipment'!AM:AM)+SUMIF('Other Pharma &amp; Health Products'!$B:$B,$B29,'Other Pharma &amp; Health Products'!AM:AM)+SUMIF('PSM Costs'!$B:$B,$B29,'PSM Costs'!AM:AM),"")</f>
        <v/>
      </c>
      <c r="O29" s="234" t="str">
        <f ca="1">IF(SUMIF(Pharmaceuticals!$B:$B,$B29,Pharmaceuticals!AO:AO)+SUMIF('Health Products &amp; Equipment'!$B:$B,$B29,'Health Products &amp; Equipment'!AO:AO)+SUMIF('Other Pharma &amp; Health Products'!$B:$B,$B29,'Other Pharma &amp; Health Products'!AO:AO)+SUMIF('PSM Costs'!$B:$B,$B29,'PSM Costs'!AO:AO)&gt;0,SUMIF(Pharmaceuticals!$B:$B,$B29,Pharmaceuticals!AO:AO)+SUMIF('Health Products &amp; Equipment'!$B:$B,$B29,'Health Products &amp; Equipment'!AO:AO)+SUMIF('Other Pharma &amp; Health Products'!$B:$B,$B29,'Other Pharma &amp; Health Products'!AO:AO)+SUMIF('PSM Costs'!$B:$B,$B29,'PSM Costs'!AO:AO),"")</f>
        <v/>
      </c>
      <c r="P29" s="234" t="str">
        <f ca="1">IF(SUMIF(Pharmaceuticals!$B:$B,$B29,Pharmaceuticals!AQ:AQ)+SUMIF('Health Products &amp; Equipment'!$B:$B,$B29,'Health Products &amp; Equipment'!AQ:AQ)+SUMIF('Other Pharma &amp; Health Products'!$B:$B,$B29,'Other Pharma &amp; Health Products'!AQ:AQ)+SUMIF('PSM Costs'!$B:$B,$B29,'PSM Costs'!AQ:AQ)&gt;0,SUMIF(Pharmaceuticals!$B:$B,$B29,Pharmaceuticals!AQ:AQ)+SUMIF('Health Products &amp; Equipment'!$B:$B,$B29,'Health Products &amp; Equipment'!AQ:AQ)+SUMIF('Other Pharma &amp; Health Products'!$B:$B,$B29,'Other Pharma &amp; Health Products'!AQ:AQ)+SUMIF('PSM Costs'!$B:$B,$B29,'PSM Costs'!AQ:AQ),"")</f>
        <v/>
      </c>
      <c r="Q29" s="234" t="str">
        <f ca="1">IF(SUMIF(Pharmaceuticals!$B:$B,$B29,Pharmaceuticals!AS:AS)+SUMIF('Health Products &amp; Equipment'!$B:$B,$B29,'Health Products &amp; Equipment'!AS:AS)+SUMIF('Other Pharma &amp; Health Products'!$B:$B,$B29,'Other Pharma &amp; Health Products'!AS:AS)+SUMIF('PSM Costs'!$B:$B,$B29,'PSM Costs'!AS:AS)&gt;0,SUMIF(Pharmaceuticals!$B:$B,$B29,Pharmaceuticals!AS:AS)+SUMIF('Health Products &amp; Equipment'!$B:$B,$B29,'Health Products &amp; Equipment'!AS:AS)+SUMIF('Other Pharma &amp; Health Products'!$B:$B,$B29,'Other Pharma &amp; Health Products'!AS:AS)+SUMIF('PSM Costs'!$B:$B,$B29,'PSM Costs'!AS:AS),"")</f>
        <v/>
      </c>
      <c r="R29" s="232" t="str">
        <f t="shared" ca="1" si="2"/>
        <v/>
      </c>
      <c r="S29" s="233" t="str">
        <f ca="1">IF(SUMIF(Pharmaceuticals!$B:$B,$B29,Pharmaceuticals!AZ:AZ)+SUMIF('Health Products &amp; Equipment'!$B:$B,$B29,'Health Products &amp; Equipment'!AZ:AZ)+SUMIF('Other Pharma &amp; Health Products'!$B:$B,$B29,'Other Pharma &amp; Health Products'!AZ:AZ)+SUMIF('PSM Costs'!$B:$B,$B29,'PSM Costs'!AZ:AZ)&gt;0,SUMIF(Pharmaceuticals!$B:$B,$B29,Pharmaceuticals!AZ:AZ)+SUMIF('Health Products &amp; Equipment'!$B:$B,$B29,'Health Products &amp; Equipment'!AZ:AZ)+SUMIF('Other Pharma &amp; Health Products'!$B:$B,$B29,'Other Pharma &amp; Health Products'!AZ:AZ)+SUMIF('PSM Costs'!$B:$B,$B29,'PSM Costs'!AZ:AZ),"")</f>
        <v/>
      </c>
      <c r="T29" s="233" t="str">
        <f ca="1">IF(SUMIF(Pharmaceuticals!$B:$B,$B29,Pharmaceuticals!BB:BB)+SUMIF('Health Products &amp; Equipment'!$B:$B,$B29,'Health Products &amp; Equipment'!BB:BB)+SUMIF('Other Pharma &amp; Health Products'!$B:$B,$B29,'Other Pharma &amp; Health Products'!BB:BB)+SUMIF('PSM Costs'!$B:$B,$B29,'PSM Costs'!BB:BB)&gt;0,SUMIF(Pharmaceuticals!$B:$B,$B29,Pharmaceuticals!BB:BB)+SUMIF('Health Products &amp; Equipment'!$B:$B,$B29,'Health Products &amp; Equipment'!BB:BB)+SUMIF('Other Pharma &amp; Health Products'!$B:$B,$B29,'Other Pharma &amp; Health Products'!BB:BB)+SUMIF('PSM Costs'!$B:$B,$B29,'PSM Costs'!BB:BB),"")</f>
        <v/>
      </c>
      <c r="U29" s="233" t="str">
        <f ca="1">IF(SUMIF(Pharmaceuticals!$B:$B,$B29,Pharmaceuticals!BD:BD)+SUMIF('Health Products &amp; Equipment'!$B:$B,$B29,'Health Products &amp; Equipment'!BD:BD)+SUMIF('Other Pharma &amp; Health Products'!$B:$B,$B29,'Other Pharma &amp; Health Products'!BD:BD)+SUMIF('PSM Costs'!$B:$B,$B29,'PSM Costs'!BD:BD)&gt;0,SUMIF(Pharmaceuticals!$B:$B,$B29,Pharmaceuticals!BD:BD)+SUMIF('Health Products &amp; Equipment'!$B:$B,$B29,'Health Products &amp; Equipment'!BD:BD)+SUMIF('Other Pharma &amp; Health Products'!$B:$B,$B29,'Other Pharma &amp; Health Products'!BD:BD)+SUMIF('PSM Costs'!$B:$B,$B29,'PSM Costs'!BD:BD),"")</f>
        <v/>
      </c>
      <c r="V29" s="233" t="str">
        <f ca="1">IF(SUMIF(Pharmaceuticals!$B:$B,$B29,Pharmaceuticals!BF:BF)+SUMIF('Health Products &amp; Equipment'!$B:$B,$B29,'Health Products &amp; Equipment'!BF:BF)+SUMIF('Other Pharma &amp; Health Products'!$B:$B,$B29,'Other Pharma &amp; Health Products'!BF:BF)+SUMIF('PSM Costs'!$B:$B,$B29,'PSM Costs'!BF:BF)&gt;0,SUMIF(Pharmaceuticals!$B:$B,$B29,Pharmaceuticals!BF:BF)+SUMIF('Health Products &amp; Equipment'!$B:$B,$B29,'Health Products &amp; Equipment'!BF:BF)+SUMIF('Other Pharma &amp; Health Products'!$B:$B,$B29,'Other Pharma &amp; Health Products'!BF:BF)+SUMIF('PSM Costs'!$B:$B,$B29,'PSM Costs'!BF:BF),"")</f>
        <v/>
      </c>
      <c r="W29" s="231" t="str">
        <f t="shared" ca="1" si="3"/>
        <v/>
      </c>
      <c r="X29" s="234" t="str">
        <f ca="1">IF(SUMIF(Pharmaceuticals!$B:$B,$B29,Pharmaceuticals!BM:BM)+SUMIF('Health Products &amp; Equipment'!$B:$B,$B29,'Health Products &amp; Equipment'!BM:BM)+SUMIF('Other Pharma &amp; Health Products'!$B:$B,$B29,'Other Pharma &amp; Health Products'!BM:BM)+SUMIF('PSM Costs'!$B:$B,$B29,'PSM Costs'!BM:BM)&gt;0,SUMIF(Pharmaceuticals!$B:$B,$B29,Pharmaceuticals!BM:BM)+SUMIF('Health Products &amp; Equipment'!$B:$B,$B29,'Health Products &amp; Equipment'!BM:BM)+SUMIF('Other Pharma &amp; Health Products'!$B:$B,$B29,'Other Pharma &amp; Health Products'!BM:BM)+SUMIF('PSM Costs'!$B:$B,$B29,'PSM Costs'!BM:BM),"")</f>
        <v/>
      </c>
      <c r="Y29" s="234" t="str">
        <f ca="1">IF(SUMIF(Pharmaceuticals!$B:$B,$B29,Pharmaceuticals!BO:BO)+SUMIF('Health Products &amp; Equipment'!$B:$B,$B29,'Health Products &amp; Equipment'!BO:BO)+SUMIF('Other Pharma &amp; Health Products'!$B:$B,$B29,'Other Pharma &amp; Health Products'!BO:BO)+SUMIF('PSM Costs'!$B:$B,$B29,'PSM Costs'!BO:BO)&gt;0,SUMIF(Pharmaceuticals!$B:$B,$B29,Pharmaceuticals!BO:BO)+SUMIF('Health Products &amp; Equipment'!$B:$B,$B29,'Health Products &amp; Equipment'!BO:BO)+SUMIF('Other Pharma &amp; Health Products'!$B:$B,$B29,'Other Pharma &amp; Health Products'!BO:BO)+SUMIF('PSM Costs'!$B:$B,$B29,'PSM Costs'!BO:BO),"")</f>
        <v/>
      </c>
      <c r="Z29" s="234" t="str">
        <f ca="1">IF(SUMIF(Pharmaceuticals!$B:$B,$B29,Pharmaceuticals!BQ:BQ)+SUMIF('Health Products &amp; Equipment'!$B:$B,$B29,'Health Products &amp; Equipment'!BQ:BQ)+SUMIF('Other Pharma &amp; Health Products'!$B:$B,$B29,'Other Pharma &amp; Health Products'!BQ:BQ)+SUMIF('PSM Costs'!$B:$B,$B29,'PSM Costs'!BQ:BQ)&gt;0,SUMIF(Pharmaceuticals!$B:$B,$B29,Pharmaceuticals!BQ:BQ)+SUMIF('Health Products &amp; Equipment'!$B:$B,$B29,'Health Products &amp; Equipment'!BQ:BQ)+SUMIF('Other Pharma &amp; Health Products'!$B:$B,$B29,'Other Pharma &amp; Health Products'!BQ:BQ)+SUMIF('PSM Costs'!$B:$B,$B29,'PSM Costs'!BQ:BQ),"")</f>
        <v/>
      </c>
      <c r="AA29" s="234" t="str">
        <f ca="1">IF(SUMIF(Pharmaceuticals!$B:$B,$B29,Pharmaceuticals!BS:BS)+SUMIF('Health Products &amp; Equipment'!$B:$B,$B29,'Health Products &amp; Equipment'!BS:BS)+SUMIF('Other Pharma &amp; Health Products'!$B:$B,$B29,'Other Pharma &amp; Health Products'!BS:BS)+SUMIF('PSM Costs'!$B:$B,$B29,'PSM Costs'!BS:BS)&gt;0,SUMIF(Pharmaceuticals!$B:$B,$B29,Pharmaceuticals!BS:BS)+SUMIF('Health Products &amp; Equipment'!$B:$B,$B29,'Health Products &amp; Equipment'!BS:BS)+SUMIF('Other Pharma &amp; Health Products'!$B:$B,$B29,'Other Pharma &amp; Health Products'!BS:BS)+SUMIF('PSM Costs'!$B:$B,$B29,'PSM Costs'!BS:BS),"")</f>
        <v/>
      </c>
      <c r="AB29" s="233" t="str">
        <f t="shared" ca="1" si="4"/>
        <v/>
      </c>
    </row>
    <row r="30" spans="1:28" ht="22.15" customHeight="1" x14ac:dyDescent="0.2">
      <c r="A30" s="229">
        <v>20</v>
      </c>
      <c r="B30" s="229" t="str">
        <f ca="1">IFERROR(VLOOKUP(A30,'Rank unique Mod-Int-CI-PR'!I:J,2,FALSE),"")</f>
        <v/>
      </c>
      <c r="C30" s="230" t="str">
        <f ca="1">IFERROR(VLOOKUP(VALUE(LEFT(B30,FIND("-",B30)-1)),CatModules!B:C,2,FALSE),"")</f>
        <v/>
      </c>
      <c r="D30" s="230" t="str">
        <f ca="1">IFERROR(VLOOKUP(LEFT(B30,FIND("--",B30)-1),CatInt!D:E,2,FALSE),"")</f>
        <v/>
      </c>
      <c r="E30" s="230" t="str">
        <f ca="1">IFERROR(VLOOKUP(MID(B30,FIND("--",B30)+2,FIND("---",B30)-FIND("--",B30)-2),CatCostInp!D:E,2,FALSE),"")</f>
        <v/>
      </c>
      <c r="F30" s="230" t="str">
        <f ca="1">IFERROR(VLOOKUP(B30,ActivityConcat!A:C,3,FALSE),"")</f>
        <v/>
      </c>
      <c r="G30" s="231" t="str">
        <f ca="1">IFERROR(VLOOKUP(VALUE(RIGHT(B30,1)),Setup!A:D,4,FALSE),"")</f>
        <v/>
      </c>
      <c r="H30" s="232" t="str">
        <f t="shared" ca="1" si="0"/>
        <v/>
      </c>
      <c r="I30" s="233" t="str">
        <f ca="1">IF(SUMIF(Pharmaceuticals!$B:$B,$B30,Pharmaceuticals!Z:Z)+SUMIF('Health Products &amp; Equipment'!$B:$B,$B30,'Health Products &amp; Equipment'!Z:Z)+SUMIF('Other Pharma &amp; Health Products'!$B:$B,$B30,'Other Pharma &amp; Health Products'!Z:Z)+SUMIF('PSM Costs'!$B:$B,$B30,'PSM Costs'!Z:Z)&gt;0,SUMIF(Pharmaceuticals!$B:$B,$B30,Pharmaceuticals!Z:Z)+SUMIF('Health Products &amp; Equipment'!$B:$B,$B30,'Health Products &amp; Equipment'!Z:Z)+SUMIF('Other Pharma &amp; Health Products'!$B:$B,$B30,'Other Pharma &amp; Health Products'!Z:Z)+SUMIF('PSM Costs'!$B:$B,$B30,'PSM Costs'!Z:Z),"")</f>
        <v/>
      </c>
      <c r="J30" s="233" t="str">
        <f ca="1">IF(SUMIF(Pharmaceuticals!$B:$B,$B30,Pharmaceuticals!AB:AB)+SUMIF('Health Products &amp; Equipment'!$B:$B,$B30,'Health Products &amp; Equipment'!AB:AB)+SUMIF('Other Pharma &amp; Health Products'!$B:$B,$B30,'Other Pharma &amp; Health Products'!AB:AB)+SUMIF('PSM Costs'!$B:$B,$B30,'PSM Costs'!AB:AB)&gt;0,SUMIF(Pharmaceuticals!$B:$B,$B30,Pharmaceuticals!AB:AB)+SUMIF('Health Products &amp; Equipment'!$B:$B,$B30,'Health Products &amp; Equipment'!AB:AB)+SUMIF('Other Pharma &amp; Health Products'!$B:$B,$B30,'Other Pharma &amp; Health Products'!AB:AB)+SUMIF('PSM Costs'!$B:$B,$B30,'PSM Costs'!AB:AB),"")</f>
        <v/>
      </c>
      <c r="K30" s="233" t="str">
        <f ca="1">IF(SUMIF(Pharmaceuticals!$B:$B,$B30,Pharmaceuticals!AD:AD)+SUMIF('Health Products &amp; Equipment'!$B:$B,$B30,'Health Products &amp; Equipment'!AD:AD)+SUMIF('Other Pharma &amp; Health Products'!$B:$B,$B30,'Other Pharma &amp; Health Products'!AD:AD)+SUMIF('PSM Costs'!$B:$B,$B30,'PSM Costs'!AD:AD)&gt;0,SUMIF(Pharmaceuticals!$B:$B,$B30,Pharmaceuticals!AD:AD)+SUMIF('Health Products &amp; Equipment'!$B:$B,$B30,'Health Products &amp; Equipment'!AD:AD)+SUMIF('Other Pharma &amp; Health Products'!$B:$B,$B30,'Other Pharma &amp; Health Products'!AD:AD)+SUMIF('PSM Costs'!$B:$B,$B30,'PSM Costs'!AD:AD),"")</f>
        <v/>
      </c>
      <c r="L30" s="233" t="str">
        <f ca="1">IF(SUMIF(Pharmaceuticals!$B:$B,$B30,Pharmaceuticals!AF:AF)+SUMIF('Health Products &amp; Equipment'!$B:$B,$B30,'Health Products &amp; Equipment'!AF:AF)+SUMIF('Other Pharma &amp; Health Products'!$B:$B,$B30,'Other Pharma &amp; Health Products'!AF:AF)+SUMIF('PSM Costs'!$B:$B,$B30,'PSM Costs'!AF:AF)&gt;0,SUMIF(Pharmaceuticals!$B:$B,$B30,Pharmaceuticals!AF:AF)+SUMIF('Health Products &amp; Equipment'!$B:$B,$B30,'Health Products &amp; Equipment'!AF:AF)+SUMIF('Other Pharma &amp; Health Products'!$B:$B,$B30,'Other Pharma &amp; Health Products'!AF:AF)+SUMIF('PSM Costs'!$B:$B,$B30,'PSM Costs'!AF:AF),"")</f>
        <v/>
      </c>
      <c r="M30" s="231" t="str">
        <f t="shared" ca="1" si="1"/>
        <v/>
      </c>
      <c r="N30" s="234" t="str">
        <f ca="1">IF(SUMIF(Pharmaceuticals!$B:$B,$B30,Pharmaceuticals!AM:AM)+SUMIF('Health Products &amp; Equipment'!$B:$B,$B30,'Health Products &amp; Equipment'!AM:AM)+SUMIF('Other Pharma &amp; Health Products'!$B:$B,$B30,'Other Pharma &amp; Health Products'!AM:AM)+SUMIF('PSM Costs'!$B:$B,$B30,'PSM Costs'!AM:AM)&gt;0,SUMIF(Pharmaceuticals!$B:$B,$B30,Pharmaceuticals!AM:AM)+SUMIF('Health Products &amp; Equipment'!$B:$B,$B30,'Health Products &amp; Equipment'!AM:AM)+SUMIF('Other Pharma &amp; Health Products'!$B:$B,$B30,'Other Pharma &amp; Health Products'!AM:AM)+SUMIF('PSM Costs'!$B:$B,$B30,'PSM Costs'!AM:AM),"")</f>
        <v/>
      </c>
      <c r="O30" s="234" t="str">
        <f ca="1">IF(SUMIF(Pharmaceuticals!$B:$B,$B30,Pharmaceuticals!AO:AO)+SUMIF('Health Products &amp; Equipment'!$B:$B,$B30,'Health Products &amp; Equipment'!AO:AO)+SUMIF('Other Pharma &amp; Health Products'!$B:$B,$B30,'Other Pharma &amp; Health Products'!AO:AO)+SUMIF('PSM Costs'!$B:$B,$B30,'PSM Costs'!AO:AO)&gt;0,SUMIF(Pharmaceuticals!$B:$B,$B30,Pharmaceuticals!AO:AO)+SUMIF('Health Products &amp; Equipment'!$B:$B,$B30,'Health Products &amp; Equipment'!AO:AO)+SUMIF('Other Pharma &amp; Health Products'!$B:$B,$B30,'Other Pharma &amp; Health Products'!AO:AO)+SUMIF('PSM Costs'!$B:$B,$B30,'PSM Costs'!AO:AO),"")</f>
        <v/>
      </c>
      <c r="P30" s="234" t="str">
        <f ca="1">IF(SUMIF(Pharmaceuticals!$B:$B,$B30,Pharmaceuticals!AQ:AQ)+SUMIF('Health Products &amp; Equipment'!$B:$B,$B30,'Health Products &amp; Equipment'!AQ:AQ)+SUMIF('Other Pharma &amp; Health Products'!$B:$B,$B30,'Other Pharma &amp; Health Products'!AQ:AQ)+SUMIF('PSM Costs'!$B:$B,$B30,'PSM Costs'!AQ:AQ)&gt;0,SUMIF(Pharmaceuticals!$B:$B,$B30,Pharmaceuticals!AQ:AQ)+SUMIF('Health Products &amp; Equipment'!$B:$B,$B30,'Health Products &amp; Equipment'!AQ:AQ)+SUMIF('Other Pharma &amp; Health Products'!$B:$B,$B30,'Other Pharma &amp; Health Products'!AQ:AQ)+SUMIF('PSM Costs'!$B:$B,$B30,'PSM Costs'!AQ:AQ),"")</f>
        <v/>
      </c>
      <c r="Q30" s="234" t="str">
        <f ca="1">IF(SUMIF(Pharmaceuticals!$B:$B,$B30,Pharmaceuticals!AS:AS)+SUMIF('Health Products &amp; Equipment'!$B:$B,$B30,'Health Products &amp; Equipment'!AS:AS)+SUMIF('Other Pharma &amp; Health Products'!$B:$B,$B30,'Other Pharma &amp; Health Products'!AS:AS)+SUMIF('PSM Costs'!$B:$B,$B30,'PSM Costs'!AS:AS)&gt;0,SUMIF(Pharmaceuticals!$B:$B,$B30,Pharmaceuticals!AS:AS)+SUMIF('Health Products &amp; Equipment'!$B:$B,$B30,'Health Products &amp; Equipment'!AS:AS)+SUMIF('Other Pharma &amp; Health Products'!$B:$B,$B30,'Other Pharma &amp; Health Products'!AS:AS)+SUMIF('PSM Costs'!$B:$B,$B30,'PSM Costs'!AS:AS),"")</f>
        <v/>
      </c>
      <c r="R30" s="232" t="str">
        <f t="shared" ca="1" si="2"/>
        <v/>
      </c>
      <c r="S30" s="233" t="str">
        <f ca="1">IF(SUMIF(Pharmaceuticals!$B:$B,$B30,Pharmaceuticals!AZ:AZ)+SUMIF('Health Products &amp; Equipment'!$B:$B,$B30,'Health Products &amp; Equipment'!AZ:AZ)+SUMIF('Other Pharma &amp; Health Products'!$B:$B,$B30,'Other Pharma &amp; Health Products'!AZ:AZ)+SUMIF('PSM Costs'!$B:$B,$B30,'PSM Costs'!AZ:AZ)&gt;0,SUMIF(Pharmaceuticals!$B:$B,$B30,Pharmaceuticals!AZ:AZ)+SUMIF('Health Products &amp; Equipment'!$B:$B,$B30,'Health Products &amp; Equipment'!AZ:AZ)+SUMIF('Other Pharma &amp; Health Products'!$B:$B,$B30,'Other Pharma &amp; Health Products'!AZ:AZ)+SUMIF('PSM Costs'!$B:$B,$B30,'PSM Costs'!AZ:AZ),"")</f>
        <v/>
      </c>
      <c r="T30" s="233" t="str">
        <f ca="1">IF(SUMIF(Pharmaceuticals!$B:$B,$B30,Pharmaceuticals!BB:BB)+SUMIF('Health Products &amp; Equipment'!$B:$B,$B30,'Health Products &amp; Equipment'!BB:BB)+SUMIF('Other Pharma &amp; Health Products'!$B:$B,$B30,'Other Pharma &amp; Health Products'!BB:BB)+SUMIF('PSM Costs'!$B:$B,$B30,'PSM Costs'!BB:BB)&gt;0,SUMIF(Pharmaceuticals!$B:$B,$B30,Pharmaceuticals!BB:BB)+SUMIF('Health Products &amp; Equipment'!$B:$B,$B30,'Health Products &amp; Equipment'!BB:BB)+SUMIF('Other Pharma &amp; Health Products'!$B:$B,$B30,'Other Pharma &amp; Health Products'!BB:BB)+SUMIF('PSM Costs'!$B:$B,$B30,'PSM Costs'!BB:BB),"")</f>
        <v/>
      </c>
      <c r="U30" s="233" t="str">
        <f ca="1">IF(SUMIF(Pharmaceuticals!$B:$B,$B30,Pharmaceuticals!BD:BD)+SUMIF('Health Products &amp; Equipment'!$B:$B,$B30,'Health Products &amp; Equipment'!BD:BD)+SUMIF('Other Pharma &amp; Health Products'!$B:$B,$B30,'Other Pharma &amp; Health Products'!BD:BD)+SUMIF('PSM Costs'!$B:$B,$B30,'PSM Costs'!BD:BD)&gt;0,SUMIF(Pharmaceuticals!$B:$B,$B30,Pharmaceuticals!BD:BD)+SUMIF('Health Products &amp; Equipment'!$B:$B,$B30,'Health Products &amp; Equipment'!BD:BD)+SUMIF('Other Pharma &amp; Health Products'!$B:$B,$B30,'Other Pharma &amp; Health Products'!BD:BD)+SUMIF('PSM Costs'!$B:$B,$B30,'PSM Costs'!BD:BD),"")</f>
        <v/>
      </c>
      <c r="V30" s="233" t="str">
        <f ca="1">IF(SUMIF(Pharmaceuticals!$B:$B,$B30,Pharmaceuticals!BF:BF)+SUMIF('Health Products &amp; Equipment'!$B:$B,$B30,'Health Products &amp; Equipment'!BF:BF)+SUMIF('Other Pharma &amp; Health Products'!$B:$B,$B30,'Other Pharma &amp; Health Products'!BF:BF)+SUMIF('PSM Costs'!$B:$B,$B30,'PSM Costs'!BF:BF)&gt;0,SUMIF(Pharmaceuticals!$B:$B,$B30,Pharmaceuticals!BF:BF)+SUMIF('Health Products &amp; Equipment'!$B:$B,$B30,'Health Products &amp; Equipment'!BF:BF)+SUMIF('Other Pharma &amp; Health Products'!$B:$B,$B30,'Other Pharma &amp; Health Products'!BF:BF)+SUMIF('PSM Costs'!$B:$B,$B30,'PSM Costs'!BF:BF),"")</f>
        <v/>
      </c>
      <c r="W30" s="231" t="str">
        <f t="shared" ca="1" si="3"/>
        <v/>
      </c>
      <c r="X30" s="234" t="str">
        <f ca="1">IF(SUMIF(Pharmaceuticals!$B:$B,$B30,Pharmaceuticals!BM:BM)+SUMIF('Health Products &amp; Equipment'!$B:$B,$B30,'Health Products &amp; Equipment'!BM:BM)+SUMIF('Other Pharma &amp; Health Products'!$B:$B,$B30,'Other Pharma &amp; Health Products'!BM:BM)+SUMIF('PSM Costs'!$B:$B,$B30,'PSM Costs'!BM:BM)&gt;0,SUMIF(Pharmaceuticals!$B:$B,$B30,Pharmaceuticals!BM:BM)+SUMIF('Health Products &amp; Equipment'!$B:$B,$B30,'Health Products &amp; Equipment'!BM:BM)+SUMIF('Other Pharma &amp; Health Products'!$B:$B,$B30,'Other Pharma &amp; Health Products'!BM:BM)+SUMIF('PSM Costs'!$B:$B,$B30,'PSM Costs'!BM:BM),"")</f>
        <v/>
      </c>
      <c r="Y30" s="234" t="str">
        <f ca="1">IF(SUMIF(Pharmaceuticals!$B:$B,$B30,Pharmaceuticals!BO:BO)+SUMIF('Health Products &amp; Equipment'!$B:$B,$B30,'Health Products &amp; Equipment'!BO:BO)+SUMIF('Other Pharma &amp; Health Products'!$B:$B,$B30,'Other Pharma &amp; Health Products'!BO:BO)+SUMIF('PSM Costs'!$B:$B,$B30,'PSM Costs'!BO:BO)&gt;0,SUMIF(Pharmaceuticals!$B:$B,$B30,Pharmaceuticals!BO:BO)+SUMIF('Health Products &amp; Equipment'!$B:$B,$B30,'Health Products &amp; Equipment'!BO:BO)+SUMIF('Other Pharma &amp; Health Products'!$B:$B,$B30,'Other Pharma &amp; Health Products'!BO:BO)+SUMIF('PSM Costs'!$B:$B,$B30,'PSM Costs'!BO:BO),"")</f>
        <v/>
      </c>
      <c r="Z30" s="234" t="str">
        <f ca="1">IF(SUMIF(Pharmaceuticals!$B:$B,$B30,Pharmaceuticals!BQ:BQ)+SUMIF('Health Products &amp; Equipment'!$B:$B,$B30,'Health Products &amp; Equipment'!BQ:BQ)+SUMIF('Other Pharma &amp; Health Products'!$B:$B,$B30,'Other Pharma &amp; Health Products'!BQ:BQ)+SUMIF('PSM Costs'!$B:$B,$B30,'PSM Costs'!BQ:BQ)&gt;0,SUMIF(Pharmaceuticals!$B:$B,$B30,Pharmaceuticals!BQ:BQ)+SUMIF('Health Products &amp; Equipment'!$B:$B,$B30,'Health Products &amp; Equipment'!BQ:BQ)+SUMIF('Other Pharma &amp; Health Products'!$B:$B,$B30,'Other Pharma &amp; Health Products'!BQ:BQ)+SUMIF('PSM Costs'!$B:$B,$B30,'PSM Costs'!BQ:BQ),"")</f>
        <v/>
      </c>
      <c r="AA30" s="234" t="str">
        <f ca="1">IF(SUMIF(Pharmaceuticals!$B:$B,$B30,Pharmaceuticals!BS:BS)+SUMIF('Health Products &amp; Equipment'!$B:$B,$B30,'Health Products &amp; Equipment'!BS:BS)+SUMIF('Other Pharma &amp; Health Products'!$B:$B,$B30,'Other Pharma &amp; Health Products'!BS:BS)+SUMIF('PSM Costs'!$B:$B,$B30,'PSM Costs'!BS:BS)&gt;0,SUMIF(Pharmaceuticals!$B:$B,$B30,Pharmaceuticals!BS:BS)+SUMIF('Health Products &amp; Equipment'!$B:$B,$B30,'Health Products &amp; Equipment'!BS:BS)+SUMIF('Other Pharma &amp; Health Products'!$B:$B,$B30,'Other Pharma &amp; Health Products'!BS:BS)+SUMIF('PSM Costs'!$B:$B,$B30,'PSM Costs'!BS:BS),"")</f>
        <v/>
      </c>
      <c r="AB30" s="233" t="str">
        <f t="shared" ca="1" si="4"/>
        <v/>
      </c>
    </row>
    <row r="31" spans="1:28" ht="22.15" customHeight="1" x14ac:dyDescent="0.2">
      <c r="A31" s="229">
        <v>21</v>
      </c>
      <c r="B31" s="229" t="str">
        <f ca="1">IFERROR(VLOOKUP(A31,'Rank unique Mod-Int-CI-PR'!I:J,2,FALSE),"")</f>
        <v/>
      </c>
      <c r="C31" s="230" t="str">
        <f ca="1">IFERROR(VLOOKUP(VALUE(LEFT(B31,FIND("-",B31)-1)),CatModules!B:C,2,FALSE),"")</f>
        <v/>
      </c>
      <c r="D31" s="230" t="str">
        <f ca="1">IFERROR(VLOOKUP(LEFT(B31,FIND("--",B31)-1),CatInt!D:E,2,FALSE),"")</f>
        <v/>
      </c>
      <c r="E31" s="230" t="str">
        <f ca="1">IFERROR(VLOOKUP(MID(B31,FIND("--",B31)+2,FIND("---",B31)-FIND("--",B31)-2),CatCostInp!D:E,2,FALSE),"")</f>
        <v/>
      </c>
      <c r="F31" s="230" t="str">
        <f ca="1">IFERROR(VLOOKUP(B31,ActivityConcat!A:C,3,FALSE),"")</f>
        <v/>
      </c>
      <c r="G31" s="231" t="str">
        <f ca="1">IFERROR(VLOOKUP(VALUE(RIGHT(B31,1)),Setup!A:D,4,FALSE),"")</f>
        <v/>
      </c>
      <c r="H31" s="232" t="str">
        <f t="shared" ca="1" si="0"/>
        <v/>
      </c>
      <c r="I31" s="233" t="str">
        <f ca="1">IF(SUMIF(Pharmaceuticals!$B:$B,$B31,Pharmaceuticals!Z:Z)+SUMIF('Health Products &amp; Equipment'!$B:$B,$B31,'Health Products &amp; Equipment'!Z:Z)+SUMIF('Other Pharma &amp; Health Products'!$B:$B,$B31,'Other Pharma &amp; Health Products'!Z:Z)+SUMIF('PSM Costs'!$B:$B,$B31,'PSM Costs'!Z:Z)&gt;0,SUMIF(Pharmaceuticals!$B:$B,$B31,Pharmaceuticals!Z:Z)+SUMIF('Health Products &amp; Equipment'!$B:$B,$B31,'Health Products &amp; Equipment'!Z:Z)+SUMIF('Other Pharma &amp; Health Products'!$B:$B,$B31,'Other Pharma &amp; Health Products'!Z:Z)+SUMIF('PSM Costs'!$B:$B,$B31,'PSM Costs'!Z:Z),"")</f>
        <v/>
      </c>
      <c r="J31" s="233" t="str">
        <f ca="1">IF(SUMIF(Pharmaceuticals!$B:$B,$B31,Pharmaceuticals!AB:AB)+SUMIF('Health Products &amp; Equipment'!$B:$B,$B31,'Health Products &amp; Equipment'!AB:AB)+SUMIF('Other Pharma &amp; Health Products'!$B:$B,$B31,'Other Pharma &amp; Health Products'!AB:AB)+SUMIF('PSM Costs'!$B:$B,$B31,'PSM Costs'!AB:AB)&gt;0,SUMIF(Pharmaceuticals!$B:$B,$B31,Pharmaceuticals!AB:AB)+SUMIF('Health Products &amp; Equipment'!$B:$B,$B31,'Health Products &amp; Equipment'!AB:AB)+SUMIF('Other Pharma &amp; Health Products'!$B:$B,$B31,'Other Pharma &amp; Health Products'!AB:AB)+SUMIF('PSM Costs'!$B:$B,$B31,'PSM Costs'!AB:AB),"")</f>
        <v/>
      </c>
      <c r="K31" s="233" t="str">
        <f ca="1">IF(SUMIF(Pharmaceuticals!$B:$B,$B31,Pharmaceuticals!AD:AD)+SUMIF('Health Products &amp; Equipment'!$B:$B,$B31,'Health Products &amp; Equipment'!AD:AD)+SUMIF('Other Pharma &amp; Health Products'!$B:$B,$B31,'Other Pharma &amp; Health Products'!AD:AD)+SUMIF('PSM Costs'!$B:$B,$B31,'PSM Costs'!AD:AD)&gt;0,SUMIF(Pharmaceuticals!$B:$B,$B31,Pharmaceuticals!AD:AD)+SUMIF('Health Products &amp; Equipment'!$B:$B,$B31,'Health Products &amp; Equipment'!AD:AD)+SUMIF('Other Pharma &amp; Health Products'!$B:$B,$B31,'Other Pharma &amp; Health Products'!AD:AD)+SUMIF('PSM Costs'!$B:$B,$B31,'PSM Costs'!AD:AD),"")</f>
        <v/>
      </c>
      <c r="L31" s="233" t="str">
        <f ca="1">IF(SUMIF(Pharmaceuticals!$B:$B,$B31,Pharmaceuticals!AF:AF)+SUMIF('Health Products &amp; Equipment'!$B:$B,$B31,'Health Products &amp; Equipment'!AF:AF)+SUMIF('Other Pharma &amp; Health Products'!$B:$B,$B31,'Other Pharma &amp; Health Products'!AF:AF)+SUMIF('PSM Costs'!$B:$B,$B31,'PSM Costs'!AF:AF)&gt;0,SUMIF(Pharmaceuticals!$B:$B,$B31,Pharmaceuticals!AF:AF)+SUMIF('Health Products &amp; Equipment'!$B:$B,$B31,'Health Products &amp; Equipment'!AF:AF)+SUMIF('Other Pharma &amp; Health Products'!$B:$B,$B31,'Other Pharma &amp; Health Products'!AF:AF)+SUMIF('PSM Costs'!$B:$B,$B31,'PSM Costs'!AF:AF),"")</f>
        <v/>
      </c>
      <c r="M31" s="231" t="str">
        <f t="shared" ca="1" si="1"/>
        <v/>
      </c>
      <c r="N31" s="234" t="str">
        <f ca="1">IF(SUMIF(Pharmaceuticals!$B:$B,$B31,Pharmaceuticals!AM:AM)+SUMIF('Health Products &amp; Equipment'!$B:$B,$B31,'Health Products &amp; Equipment'!AM:AM)+SUMIF('Other Pharma &amp; Health Products'!$B:$B,$B31,'Other Pharma &amp; Health Products'!AM:AM)+SUMIF('PSM Costs'!$B:$B,$B31,'PSM Costs'!AM:AM)&gt;0,SUMIF(Pharmaceuticals!$B:$B,$B31,Pharmaceuticals!AM:AM)+SUMIF('Health Products &amp; Equipment'!$B:$B,$B31,'Health Products &amp; Equipment'!AM:AM)+SUMIF('Other Pharma &amp; Health Products'!$B:$B,$B31,'Other Pharma &amp; Health Products'!AM:AM)+SUMIF('PSM Costs'!$B:$B,$B31,'PSM Costs'!AM:AM),"")</f>
        <v/>
      </c>
      <c r="O31" s="234" t="str">
        <f ca="1">IF(SUMIF(Pharmaceuticals!$B:$B,$B31,Pharmaceuticals!AO:AO)+SUMIF('Health Products &amp; Equipment'!$B:$B,$B31,'Health Products &amp; Equipment'!AO:AO)+SUMIF('Other Pharma &amp; Health Products'!$B:$B,$B31,'Other Pharma &amp; Health Products'!AO:AO)+SUMIF('PSM Costs'!$B:$B,$B31,'PSM Costs'!AO:AO)&gt;0,SUMIF(Pharmaceuticals!$B:$B,$B31,Pharmaceuticals!AO:AO)+SUMIF('Health Products &amp; Equipment'!$B:$B,$B31,'Health Products &amp; Equipment'!AO:AO)+SUMIF('Other Pharma &amp; Health Products'!$B:$B,$B31,'Other Pharma &amp; Health Products'!AO:AO)+SUMIF('PSM Costs'!$B:$B,$B31,'PSM Costs'!AO:AO),"")</f>
        <v/>
      </c>
      <c r="P31" s="234" t="str">
        <f ca="1">IF(SUMIF(Pharmaceuticals!$B:$B,$B31,Pharmaceuticals!AQ:AQ)+SUMIF('Health Products &amp; Equipment'!$B:$B,$B31,'Health Products &amp; Equipment'!AQ:AQ)+SUMIF('Other Pharma &amp; Health Products'!$B:$B,$B31,'Other Pharma &amp; Health Products'!AQ:AQ)+SUMIF('PSM Costs'!$B:$B,$B31,'PSM Costs'!AQ:AQ)&gt;0,SUMIF(Pharmaceuticals!$B:$B,$B31,Pharmaceuticals!AQ:AQ)+SUMIF('Health Products &amp; Equipment'!$B:$B,$B31,'Health Products &amp; Equipment'!AQ:AQ)+SUMIF('Other Pharma &amp; Health Products'!$B:$B,$B31,'Other Pharma &amp; Health Products'!AQ:AQ)+SUMIF('PSM Costs'!$B:$B,$B31,'PSM Costs'!AQ:AQ),"")</f>
        <v/>
      </c>
      <c r="Q31" s="234" t="str">
        <f ca="1">IF(SUMIF(Pharmaceuticals!$B:$B,$B31,Pharmaceuticals!AS:AS)+SUMIF('Health Products &amp; Equipment'!$B:$B,$B31,'Health Products &amp; Equipment'!AS:AS)+SUMIF('Other Pharma &amp; Health Products'!$B:$B,$B31,'Other Pharma &amp; Health Products'!AS:AS)+SUMIF('PSM Costs'!$B:$B,$B31,'PSM Costs'!AS:AS)&gt;0,SUMIF(Pharmaceuticals!$B:$B,$B31,Pharmaceuticals!AS:AS)+SUMIF('Health Products &amp; Equipment'!$B:$B,$B31,'Health Products &amp; Equipment'!AS:AS)+SUMIF('Other Pharma &amp; Health Products'!$B:$B,$B31,'Other Pharma &amp; Health Products'!AS:AS)+SUMIF('PSM Costs'!$B:$B,$B31,'PSM Costs'!AS:AS),"")</f>
        <v/>
      </c>
      <c r="R31" s="232" t="str">
        <f t="shared" ca="1" si="2"/>
        <v/>
      </c>
      <c r="S31" s="233" t="str">
        <f ca="1">IF(SUMIF(Pharmaceuticals!$B:$B,$B31,Pharmaceuticals!AZ:AZ)+SUMIF('Health Products &amp; Equipment'!$B:$B,$B31,'Health Products &amp; Equipment'!AZ:AZ)+SUMIF('Other Pharma &amp; Health Products'!$B:$B,$B31,'Other Pharma &amp; Health Products'!AZ:AZ)+SUMIF('PSM Costs'!$B:$B,$B31,'PSM Costs'!AZ:AZ)&gt;0,SUMIF(Pharmaceuticals!$B:$B,$B31,Pharmaceuticals!AZ:AZ)+SUMIF('Health Products &amp; Equipment'!$B:$B,$B31,'Health Products &amp; Equipment'!AZ:AZ)+SUMIF('Other Pharma &amp; Health Products'!$B:$B,$B31,'Other Pharma &amp; Health Products'!AZ:AZ)+SUMIF('PSM Costs'!$B:$B,$B31,'PSM Costs'!AZ:AZ),"")</f>
        <v/>
      </c>
      <c r="T31" s="233" t="str">
        <f ca="1">IF(SUMIF(Pharmaceuticals!$B:$B,$B31,Pharmaceuticals!BB:BB)+SUMIF('Health Products &amp; Equipment'!$B:$B,$B31,'Health Products &amp; Equipment'!BB:BB)+SUMIF('Other Pharma &amp; Health Products'!$B:$B,$B31,'Other Pharma &amp; Health Products'!BB:BB)+SUMIF('PSM Costs'!$B:$B,$B31,'PSM Costs'!BB:BB)&gt;0,SUMIF(Pharmaceuticals!$B:$B,$B31,Pharmaceuticals!BB:BB)+SUMIF('Health Products &amp; Equipment'!$B:$B,$B31,'Health Products &amp; Equipment'!BB:BB)+SUMIF('Other Pharma &amp; Health Products'!$B:$B,$B31,'Other Pharma &amp; Health Products'!BB:BB)+SUMIF('PSM Costs'!$B:$B,$B31,'PSM Costs'!BB:BB),"")</f>
        <v/>
      </c>
      <c r="U31" s="233" t="str">
        <f ca="1">IF(SUMIF(Pharmaceuticals!$B:$B,$B31,Pharmaceuticals!BD:BD)+SUMIF('Health Products &amp; Equipment'!$B:$B,$B31,'Health Products &amp; Equipment'!BD:BD)+SUMIF('Other Pharma &amp; Health Products'!$B:$B,$B31,'Other Pharma &amp; Health Products'!BD:BD)+SUMIF('PSM Costs'!$B:$B,$B31,'PSM Costs'!BD:BD)&gt;0,SUMIF(Pharmaceuticals!$B:$B,$B31,Pharmaceuticals!BD:BD)+SUMIF('Health Products &amp; Equipment'!$B:$B,$B31,'Health Products &amp; Equipment'!BD:BD)+SUMIF('Other Pharma &amp; Health Products'!$B:$B,$B31,'Other Pharma &amp; Health Products'!BD:BD)+SUMIF('PSM Costs'!$B:$B,$B31,'PSM Costs'!BD:BD),"")</f>
        <v/>
      </c>
      <c r="V31" s="233" t="str">
        <f ca="1">IF(SUMIF(Pharmaceuticals!$B:$B,$B31,Pharmaceuticals!BF:BF)+SUMIF('Health Products &amp; Equipment'!$B:$B,$B31,'Health Products &amp; Equipment'!BF:BF)+SUMIF('Other Pharma &amp; Health Products'!$B:$B,$B31,'Other Pharma &amp; Health Products'!BF:BF)+SUMIF('PSM Costs'!$B:$B,$B31,'PSM Costs'!BF:BF)&gt;0,SUMIF(Pharmaceuticals!$B:$B,$B31,Pharmaceuticals!BF:BF)+SUMIF('Health Products &amp; Equipment'!$B:$B,$B31,'Health Products &amp; Equipment'!BF:BF)+SUMIF('Other Pharma &amp; Health Products'!$B:$B,$B31,'Other Pharma &amp; Health Products'!BF:BF)+SUMIF('PSM Costs'!$B:$B,$B31,'PSM Costs'!BF:BF),"")</f>
        <v/>
      </c>
      <c r="W31" s="231" t="str">
        <f t="shared" ca="1" si="3"/>
        <v/>
      </c>
      <c r="X31" s="234" t="str">
        <f ca="1">IF(SUMIF(Pharmaceuticals!$B:$B,$B31,Pharmaceuticals!BM:BM)+SUMIF('Health Products &amp; Equipment'!$B:$B,$B31,'Health Products &amp; Equipment'!BM:BM)+SUMIF('Other Pharma &amp; Health Products'!$B:$B,$B31,'Other Pharma &amp; Health Products'!BM:BM)+SUMIF('PSM Costs'!$B:$B,$B31,'PSM Costs'!BM:BM)&gt;0,SUMIF(Pharmaceuticals!$B:$B,$B31,Pharmaceuticals!BM:BM)+SUMIF('Health Products &amp; Equipment'!$B:$B,$B31,'Health Products &amp; Equipment'!BM:BM)+SUMIF('Other Pharma &amp; Health Products'!$B:$B,$B31,'Other Pharma &amp; Health Products'!BM:BM)+SUMIF('PSM Costs'!$B:$B,$B31,'PSM Costs'!BM:BM),"")</f>
        <v/>
      </c>
      <c r="Y31" s="234" t="str">
        <f ca="1">IF(SUMIF(Pharmaceuticals!$B:$B,$B31,Pharmaceuticals!BO:BO)+SUMIF('Health Products &amp; Equipment'!$B:$B,$B31,'Health Products &amp; Equipment'!BO:BO)+SUMIF('Other Pharma &amp; Health Products'!$B:$B,$B31,'Other Pharma &amp; Health Products'!BO:BO)+SUMIF('PSM Costs'!$B:$B,$B31,'PSM Costs'!BO:BO)&gt;0,SUMIF(Pharmaceuticals!$B:$B,$B31,Pharmaceuticals!BO:BO)+SUMIF('Health Products &amp; Equipment'!$B:$B,$B31,'Health Products &amp; Equipment'!BO:BO)+SUMIF('Other Pharma &amp; Health Products'!$B:$B,$B31,'Other Pharma &amp; Health Products'!BO:BO)+SUMIF('PSM Costs'!$B:$B,$B31,'PSM Costs'!BO:BO),"")</f>
        <v/>
      </c>
      <c r="Z31" s="234" t="str">
        <f ca="1">IF(SUMIF(Pharmaceuticals!$B:$B,$B31,Pharmaceuticals!BQ:BQ)+SUMIF('Health Products &amp; Equipment'!$B:$B,$B31,'Health Products &amp; Equipment'!BQ:BQ)+SUMIF('Other Pharma &amp; Health Products'!$B:$B,$B31,'Other Pharma &amp; Health Products'!BQ:BQ)+SUMIF('PSM Costs'!$B:$B,$B31,'PSM Costs'!BQ:BQ)&gt;0,SUMIF(Pharmaceuticals!$B:$B,$B31,Pharmaceuticals!BQ:BQ)+SUMIF('Health Products &amp; Equipment'!$B:$B,$B31,'Health Products &amp; Equipment'!BQ:BQ)+SUMIF('Other Pharma &amp; Health Products'!$B:$B,$B31,'Other Pharma &amp; Health Products'!BQ:BQ)+SUMIF('PSM Costs'!$B:$B,$B31,'PSM Costs'!BQ:BQ),"")</f>
        <v/>
      </c>
      <c r="AA31" s="234" t="str">
        <f ca="1">IF(SUMIF(Pharmaceuticals!$B:$B,$B31,Pharmaceuticals!BS:BS)+SUMIF('Health Products &amp; Equipment'!$B:$B,$B31,'Health Products &amp; Equipment'!BS:BS)+SUMIF('Other Pharma &amp; Health Products'!$B:$B,$B31,'Other Pharma &amp; Health Products'!BS:BS)+SUMIF('PSM Costs'!$B:$B,$B31,'PSM Costs'!BS:BS)&gt;0,SUMIF(Pharmaceuticals!$B:$B,$B31,Pharmaceuticals!BS:BS)+SUMIF('Health Products &amp; Equipment'!$B:$B,$B31,'Health Products &amp; Equipment'!BS:BS)+SUMIF('Other Pharma &amp; Health Products'!$B:$B,$B31,'Other Pharma &amp; Health Products'!BS:BS)+SUMIF('PSM Costs'!$B:$B,$B31,'PSM Costs'!BS:BS),"")</f>
        <v/>
      </c>
      <c r="AB31" s="233" t="str">
        <f t="shared" ca="1" si="4"/>
        <v/>
      </c>
    </row>
    <row r="32" spans="1:28" ht="22.15" customHeight="1" x14ac:dyDescent="0.2">
      <c r="A32" s="229">
        <v>22</v>
      </c>
      <c r="B32" s="229" t="str">
        <f ca="1">IFERROR(VLOOKUP(A32,'Rank unique Mod-Int-CI-PR'!I:J,2,FALSE),"")</f>
        <v/>
      </c>
      <c r="C32" s="230" t="str">
        <f ca="1">IFERROR(VLOOKUP(VALUE(LEFT(B32,FIND("-",B32)-1)),CatModules!B:C,2,FALSE),"")</f>
        <v/>
      </c>
      <c r="D32" s="230" t="str">
        <f ca="1">IFERROR(VLOOKUP(LEFT(B32,FIND("--",B32)-1),CatInt!D:E,2,FALSE),"")</f>
        <v/>
      </c>
      <c r="E32" s="230" t="str">
        <f ca="1">IFERROR(VLOOKUP(MID(B32,FIND("--",B32)+2,FIND("---",B32)-FIND("--",B32)-2),CatCostInp!D:E,2,FALSE),"")</f>
        <v/>
      </c>
      <c r="F32" s="230" t="str">
        <f ca="1">IFERROR(VLOOKUP(B32,ActivityConcat!A:C,3,FALSE),"")</f>
        <v/>
      </c>
      <c r="G32" s="231" t="str">
        <f ca="1">IFERROR(VLOOKUP(VALUE(RIGHT(B32,1)),Setup!A:D,4,FALSE),"")</f>
        <v/>
      </c>
      <c r="H32" s="232" t="str">
        <f t="shared" ca="1" si="0"/>
        <v/>
      </c>
      <c r="I32" s="233" t="str">
        <f ca="1">IF(SUMIF(Pharmaceuticals!$B:$B,$B32,Pharmaceuticals!Z:Z)+SUMIF('Health Products &amp; Equipment'!$B:$B,$B32,'Health Products &amp; Equipment'!Z:Z)+SUMIF('Other Pharma &amp; Health Products'!$B:$B,$B32,'Other Pharma &amp; Health Products'!Z:Z)+SUMIF('PSM Costs'!$B:$B,$B32,'PSM Costs'!Z:Z)&gt;0,SUMIF(Pharmaceuticals!$B:$B,$B32,Pharmaceuticals!Z:Z)+SUMIF('Health Products &amp; Equipment'!$B:$B,$B32,'Health Products &amp; Equipment'!Z:Z)+SUMIF('Other Pharma &amp; Health Products'!$B:$B,$B32,'Other Pharma &amp; Health Products'!Z:Z)+SUMIF('PSM Costs'!$B:$B,$B32,'PSM Costs'!Z:Z),"")</f>
        <v/>
      </c>
      <c r="J32" s="233" t="str">
        <f ca="1">IF(SUMIF(Pharmaceuticals!$B:$B,$B32,Pharmaceuticals!AB:AB)+SUMIF('Health Products &amp; Equipment'!$B:$B,$B32,'Health Products &amp; Equipment'!AB:AB)+SUMIF('Other Pharma &amp; Health Products'!$B:$B,$B32,'Other Pharma &amp; Health Products'!AB:AB)+SUMIF('PSM Costs'!$B:$B,$B32,'PSM Costs'!AB:AB)&gt;0,SUMIF(Pharmaceuticals!$B:$B,$B32,Pharmaceuticals!AB:AB)+SUMIF('Health Products &amp; Equipment'!$B:$B,$B32,'Health Products &amp; Equipment'!AB:AB)+SUMIF('Other Pharma &amp; Health Products'!$B:$B,$B32,'Other Pharma &amp; Health Products'!AB:AB)+SUMIF('PSM Costs'!$B:$B,$B32,'PSM Costs'!AB:AB),"")</f>
        <v/>
      </c>
      <c r="K32" s="233" t="str">
        <f ca="1">IF(SUMIF(Pharmaceuticals!$B:$B,$B32,Pharmaceuticals!AD:AD)+SUMIF('Health Products &amp; Equipment'!$B:$B,$B32,'Health Products &amp; Equipment'!AD:AD)+SUMIF('Other Pharma &amp; Health Products'!$B:$B,$B32,'Other Pharma &amp; Health Products'!AD:AD)+SUMIF('PSM Costs'!$B:$B,$B32,'PSM Costs'!AD:AD)&gt;0,SUMIF(Pharmaceuticals!$B:$B,$B32,Pharmaceuticals!AD:AD)+SUMIF('Health Products &amp; Equipment'!$B:$B,$B32,'Health Products &amp; Equipment'!AD:AD)+SUMIF('Other Pharma &amp; Health Products'!$B:$B,$B32,'Other Pharma &amp; Health Products'!AD:AD)+SUMIF('PSM Costs'!$B:$B,$B32,'PSM Costs'!AD:AD),"")</f>
        <v/>
      </c>
      <c r="L32" s="233" t="str">
        <f ca="1">IF(SUMIF(Pharmaceuticals!$B:$B,$B32,Pharmaceuticals!AF:AF)+SUMIF('Health Products &amp; Equipment'!$B:$B,$B32,'Health Products &amp; Equipment'!AF:AF)+SUMIF('Other Pharma &amp; Health Products'!$B:$B,$B32,'Other Pharma &amp; Health Products'!AF:AF)+SUMIF('PSM Costs'!$B:$B,$B32,'PSM Costs'!AF:AF)&gt;0,SUMIF(Pharmaceuticals!$B:$B,$B32,Pharmaceuticals!AF:AF)+SUMIF('Health Products &amp; Equipment'!$B:$B,$B32,'Health Products &amp; Equipment'!AF:AF)+SUMIF('Other Pharma &amp; Health Products'!$B:$B,$B32,'Other Pharma &amp; Health Products'!AF:AF)+SUMIF('PSM Costs'!$B:$B,$B32,'PSM Costs'!AF:AF),"")</f>
        <v/>
      </c>
      <c r="M32" s="231" t="str">
        <f t="shared" ca="1" si="1"/>
        <v/>
      </c>
      <c r="N32" s="234" t="str">
        <f ca="1">IF(SUMIF(Pharmaceuticals!$B:$B,$B32,Pharmaceuticals!AM:AM)+SUMIF('Health Products &amp; Equipment'!$B:$B,$B32,'Health Products &amp; Equipment'!AM:AM)+SUMIF('Other Pharma &amp; Health Products'!$B:$B,$B32,'Other Pharma &amp; Health Products'!AM:AM)+SUMIF('PSM Costs'!$B:$B,$B32,'PSM Costs'!AM:AM)&gt;0,SUMIF(Pharmaceuticals!$B:$B,$B32,Pharmaceuticals!AM:AM)+SUMIF('Health Products &amp; Equipment'!$B:$B,$B32,'Health Products &amp; Equipment'!AM:AM)+SUMIF('Other Pharma &amp; Health Products'!$B:$B,$B32,'Other Pharma &amp; Health Products'!AM:AM)+SUMIF('PSM Costs'!$B:$B,$B32,'PSM Costs'!AM:AM),"")</f>
        <v/>
      </c>
      <c r="O32" s="234" t="str">
        <f ca="1">IF(SUMIF(Pharmaceuticals!$B:$B,$B32,Pharmaceuticals!AO:AO)+SUMIF('Health Products &amp; Equipment'!$B:$B,$B32,'Health Products &amp; Equipment'!AO:AO)+SUMIF('Other Pharma &amp; Health Products'!$B:$B,$B32,'Other Pharma &amp; Health Products'!AO:AO)+SUMIF('PSM Costs'!$B:$B,$B32,'PSM Costs'!AO:AO)&gt;0,SUMIF(Pharmaceuticals!$B:$B,$B32,Pharmaceuticals!AO:AO)+SUMIF('Health Products &amp; Equipment'!$B:$B,$B32,'Health Products &amp; Equipment'!AO:AO)+SUMIF('Other Pharma &amp; Health Products'!$B:$B,$B32,'Other Pharma &amp; Health Products'!AO:AO)+SUMIF('PSM Costs'!$B:$B,$B32,'PSM Costs'!AO:AO),"")</f>
        <v/>
      </c>
      <c r="P32" s="234" t="str">
        <f ca="1">IF(SUMIF(Pharmaceuticals!$B:$B,$B32,Pharmaceuticals!AQ:AQ)+SUMIF('Health Products &amp; Equipment'!$B:$B,$B32,'Health Products &amp; Equipment'!AQ:AQ)+SUMIF('Other Pharma &amp; Health Products'!$B:$B,$B32,'Other Pharma &amp; Health Products'!AQ:AQ)+SUMIF('PSM Costs'!$B:$B,$B32,'PSM Costs'!AQ:AQ)&gt;0,SUMIF(Pharmaceuticals!$B:$B,$B32,Pharmaceuticals!AQ:AQ)+SUMIF('Health Products &amp; Equipment'!$B:$B,$B32,'Health Products &amp; Equipment'!AQ:AQ)+SUMIF('Other Pharma &amp; Health Products'!$B:$B,$B32,'Other Pharma &amp; Health Products'!AQ:AQ)+SUMIF('PSM Costs'!$B:$B,$B32,'PSM Costs'!AQ:AQ),"")</f>
        <v/>
      </c>
      <c r="Q32" s="234" t="str">
        <f ca="1">IF(SUMIF(Pharmaceuticals!$B:$B,$B32,Pharmaceuticals!AS:AS)+SUMIF('Health Products &amp; Equipment'!$B:$B,$B32,'Health Products &amp; Equipment'!AS:AS)+SUMIF('Other Pharma &amp; Health Products'!$B:$B,$B32,'Other Pharma &amp; Health Products'!AS:AS)+SUMIF('PSM Costs'!$B:$B,$B32,'PSM Costs'!AS:AS)&gt;0,SUMIF(Pharmaceuticals!$B:$B,$B32,Pharmaceuticals!AS:AS)+SUMIF('Health Products &amp; Equipment'!$B:$B,$B32,'Health Products &amp; Equipment'!AS:AS)+SUMIF('Other Pharma &amp; Health Products'!$B:$B,$B32,'Other Pharma &amp; Health Products'!AS:AS)+SUMIF('PSM Costs'!$B:$B,$B32,'PSM Costs'!AS:AS),"")</f>
        <v/>
      </c>
      <c r="R32" s="232" t="str">
        <f t="shared" ca="1" si="2"/>
        <v/>
      </c>
      <c r="S32" s="233" t="str">
        <f ca="1">IF(SUMIF(Pharmaceuticals!$B:$B,$B32,Pharmaceuticals!AZ:AZ)+SUMIF('Health Products &amp; Equipment'!$B:$B,$B32,'Health Products &amp; Equipment'!AZ:AZ)+SUMIF('Other Pharma &amp; Health Products'!$B:$B,$B32,'Other Pharma &amp; Health Products'!AZ:AZ)+SUMIF('PSM Costs'!$B:$B,$B32,'PSM Costs'!AZ:AZ)&gt;0,SUMIF(Pharmaceuticals!$B:$B,$B32,Pharmaceuticals!AZ:AZ)+SUMIF('Health Products &amp; Equipment'!$B:$B,$B32,'Health Products &amp; Equipment'!AZ:AZ)+SUMIF('Other Pharma &amp; Health Products'!$B:$B,$B32,'Other Pharma &amp; Health Products'!AZ:AZ)+SUMIF('PSM Costs'!$B:$B,$B32,'PSM Costs'!AZ:AZ),"")</f>
        <v/>
      </c>
      <c r="T32" s="233" t="str">
        <f ca="1">IF(SUMIF(Pharmaceuticals!$B:$B,$B32,Pharmaceuticals!BB:BB)+SUMIF('Health Products &amp; Equipment'!$B:$B,$B32,'Health Products &amp; Equipment'!BB:BB)+SUMIF('Other Pharma &amp; Health Products'!$B:$B,$B32,'Other Pharma &amp; Health Products'!BB:BB)+SUMIF('PSM Costs'!$B:$B,$B32,'PSM Costs'!BB:BB)&gt;0,SUMIF(Pharmaceuticals!$B:$B,$B32,Pharmaceuticals!BB:BB)+SUMIF('Health Products &amp; Equipment'!$B:$B,$B32,'Health Products &amp; Equipment'!BB:BB)+SUMIF('Other Pharma &amp; Health Products'!$B:$B,$B32,'Other Pharma &amp; Health Products'!BB:BB)+SUMIF('PSM Costs'!$B:$B,$B32,'PSM Costs'!BB:BB),"")</f>
        <v/>
      </c>
      <c r="U32" s="233" t="str">
        <f ca="1">IF(SUMIF(Pharmaceuticals!$B:$B,$B32,Pharmaceuticals!BD:BD)+SUMIF('Health Products &amp; Equipment'!$B:$B,$B32,'Health Products &amp; Equipment'!BD:BD)+SUMIF('Other Pharma &amp; Health Products'!$B:$B,$B32,'Other Pharma &amp; Health Products'!BD:BD)+SUMIF('PSM Costs'!$B:$B,$B32,'PSM Costs'!BD:BD)&gt;0,SUMIF(Pharmaceuticals!$B:$B,$B32,Pharmaceuticals!BD:BD)+SUMIF('Health Products &amp; Equipment'!$B:$B,$B32,'Health Products &amp; Equipment'!BD:BD)+SUMIF('Other Pharma &amp; Health Products'!$B:$B,$B32,'Other Pharma &amp; Health Products'!BD:BD)+SUMIF('PSM Costs'!$B:$B,$B32,'PSM Costs'!BD:BD),"")</f>
        <v/>
      </c>
      <c r="V32" s="233" t="str">
        <f ca="1">IF(SUMIF(Pharmaceuticals!$B:$B,$B32,Pharmaceuticals!BF:BF)+SUMIF('Health Products &amp; Equipment'!$B:$B,$B32,'Health Products &amp; Equipment'!BF:BF)+SUMIF('Other Pharma &amp; Health Products'!$B:$B,$B32,'Other Pharma &amp; Health Products'!BF:BF)+SUMIF('PSM Costs'!$B:$B,$B32,'PSM Costs'!BF:BF)&gt;0,SUMIF(Pharmaceuticals!$B:$B,$B32,Pharmaceuticals!BF:BF)+SUMIF('Health Products &amp; Equipment'!$B:$B,$B32,'Health Products &amp; Equipment'!BF:BF)+SUMIF('Other Pharma &amp; Health Products'!$B:$B,$B32,'Other Pharma &amp; Health Products'!BF:BF)+SUMIF('PSM Costs'!$B:$B,$B32,'PSM Costs'!BF:BF),"")</f>
        <v/>
      </c>
      <c r="W32" s="231" t="str">
        <f t="shared" ca="1" si="3"/>
        <v/>
      </c>
      <c r="X32" s="234" t="str">
        <f ca="1">IF(SUMIF(Pharmaceuticals!$B:$B,$B32,Pharmaceuticals!BM:BM)+SUMIF('Health Products &amp; Equipment'!$B:$B,$B32,'Health Products &amp; Equipment'!BM:BM)+SUMIF('Other Pharma &amp; Health Products'!$B:$B,$B32,'Other Pharma &amp; Health Products'!BM:BM)+SUMIF('PSM Costs'!$B:$B,$B32,'PSM Costs'!BM:BM)&gt;0,SUMIF(Pharmaceuticals!$B:$B,$B32,Pharmaceuticals!BM:BM)+SUMIF('Health Products &amp; Equipment'!$B:$B,$B32,'Health Products &amp; Equipment'!BM:BM)+SUMIF('Other Pharma &amp; Health Products'!$B:$B,$B32,'Other Pharma &amp; Health Products'!BM:BM)+SUMIF('PSM Costs'!$B:$B,$B32,'PSM Costs'!BM:BM),"")</f>
        <v/>
      </c>
      <c r="Y32" s="234" t="str">
        <f ca="1">IF(SUMIF(Pharmaceuticals!$B:$B,$B32,Pharmaceuticals!BO:BO)+SUMIF('Health Products &amp; Equipment'!$B:$B,$B32,'Health Products &amp; Equipment'!BO:BO)+SUMIF('Other Pharma &amp; Health Products'!$B:$B,$B32,'Other Pharma &amp; Health Products'!BO:BO)+SUMIF('PSM Costs'!$B:$B,$B32,'PSM Costs'!BO:BO)&gt;0,SUMIF(Pharmaceuticals!$B:$B,$B32,Pharmaceuticals!BO:BO)+SUMIF('Health Products &amp; Equipment'!$B:$B,$B32,'Health Products &amp; Equipment'!BO:BO)+SUMIF('Other Pharma &amp; Health Products'!$B:$B,$B32,'Other Pharma &amp; Health Products'!BO:BO)+SUMIF('PSM Costs'!$B:$B,$B32,'PSM Costs'!BO:BO),"")</f>
        <v/>
      </c>
      <c r="Z32" s="234" t="str">
        <f ca="1">IF(SUMIF(Pharmaceuticals!$B:$B,$B32,Pharmaceuticals!BQ:BQ)+SUMIF('Health Products &amp; Equipment'!$B:$B,$B32,'Health Products &amp; Equipment'!BQ:BQ)+SUMIF('Other Pharma &amp; Health Products'!$B:$B,$B32,'Other Pharma &amp; Health Products'!BQ:BQ)+SUMIF('PSM Costs'!$B:$B,$B32,'PSM Costs'!BQ:BQ)&gt;0,SUMIF(Pharmaceuticals!$B:$B,$B32,Pharmaceuticals!BQ:BQ)+SUMIF('Health Products &amp; Equipment'!$B:$B,$B32,'Health Products &amp; Equipment'!BQ:BQ)+SUMIF('Other Pharma &amp; Health Products'!$B:$B,$B32,'Other Pharma &amp; Health Products'!BQ:BQ)+SUMIF('PSM Costs'!$B:$B,$B32,'PSM Costs'!BQ:BQ),"")</f>
        <v/>
      </c>
      <c r="AA32" s="234" t="str">
        <f ca="1">IF(SUMIF(Pharmaceuticals!$B:$B,$B32,Pharmaceuticals!BS:BS)+SUMIF('Health Products &amp; Equipment'!$B:$B,$B32,'Health Products &amp; Equipment'!BS:BS)+SUMIF('Other Pharma &amp; Health Products'!$B:$B,$B32,'Other Pharma &amp; Health Products'!BS:BS)+SUMIF('PSM Costs'!$B:$B,$B32,'PSM Costs'!BS:BS)&gt;0,SUMIF(Pharmaceuticals!$B:$B,$B32,Pharmaceuticals!BS:BS)+SUMIF('Health Products &amp; Equipment'!$B:$B,$B32,'Health Products &amp; Equipment'!BS:BS)+SUMIF('Other Pharma &amp; Health Products'!$B:$B,$B32,'Other Pharma &amp; Health Products'!BS:BS)+SUMIF('PSM Costs'!$B:$B,$B32,'PSM Costs'!BS:BS),"")</f>
        <v/>
      </c>
      <c r="AB32" s="233" t="str">
        <f t="shared" ca="1" si="4"/>
        <v/>
      </c>
    </row>
    <row r="33" spans="1:28" ht="22.15" customHeight="1" x14ac:dyDescent="0.2">
      <c r="A33" s="229">
        <v>23</v>
      </c>
      <c r="B33" s="229" t="str">
        <f ca="1">IFERROR(VLOOKUP(A33,'Rank unique Mod-Int-CI-PR'!I:J,2,FALSE),"")</f>
        <v/>
      </c>
      <c r="C33" s="230" t="str">
        <f ca="1">IFERROR(VLOOKUP(VALUE(LEFT(B33,FIND("-",B33)-1)),CatModules!B:C,2,FALSE),"")</f>
        <v/>
      </c>
      <c r="D33" s="230" t="str">
        <f ca="1">IFERROR(VLOOKUP(LEFT(B33,FIND("--",B33)-1),CatInt!D:E,2,FALSE),"")</f>
        <v/>
      </c>
      <c r="E33" s="230" t="str">
        <f ca="1">IFERROR(VLOOKUP(MID(B33,FIND("--",B33)+2,FIND("---",B33)-FIND("--",B33)-2),CatCostInp!D:E,2,FALSE),"")</f>
        <v/>
      </c>
      <c r="F33" s="230" t="str">
        <f ca="1">IFERROR(VLOOKUP(B33,ActivityConcat!A:C,3,FALSE),"")</f>
        <v/>
      </c>
      <c r="G33" s="231" t="str">
        <f ca="1">IFERROR(VLOOKUP(VALUE(RIGHT(B33,1)),Setup!A:D,4,FALSE),"")</f>
        <v/>
      </c>
      <c r="H33" s="232" t="str">
        <f t="shared" ca="1" si="0"/>
        <v/>
      </c>
      <c r="I33" s="233" t="str">
        <f ca="1">IF(SUMIF(Pharmaceuticals!$B:$B,$B33,Pharmaceuticals!Z:Z)+SUMIF('Health Products &amp; Equipment'!$B:$B,$B33,'Health Products &amp; Equipment'!Z:Z)+SUMIF('Other Pharma &amp; Health Products'!$B:$B,$B33,'Other Pharma &amp; Health Products'!Z:Z)+SUMIF('PSM Costs'!$B:$B,$B33,'PSM Costs'!Z:Z)&gt;0,SUMIF(Pharmaceuticals!$B:$B,$B33,Pharmaceuticals!Z:Z)+SUMIF('Health Products &amp; Equipment'!$B:$B,$B33,'Health Products &amp; Equipment'!Z:Z)+SUMIF('Other Pharma &amp; Health Products'!$B:$B,$B33,'Other Pharma &amp; Health Products'!Z:Z)+SUMIF('PSM Costs'!$B:$B,$B33,'PSM Costs'!Z:Z),"")</f>
        <v/>
      </c>
      <c r="J33" s="233" t="str">
        <f ca="1">IF(SUMIF(Pharmaceuticals!$B:$B,$B33,Pharmaceuticals!AB:AB)+SUMIF('Health Products &amp; Equipment'!$B:$B,$B33,'Health Products &amp; Equipment'!AB:AB)+SUMIF('Other Pharma &amp; Health Products'!$B:$B,$B33,'Other Pharma &amp; Health Products'!AB:AB)+SUMIF('PSM Costs'!$B:$B,$B33,'PSM Costs'!AB:AB)&gt;0,SUMIF(Pharmaceuticals!$B:$B,$B33,Pharmaceuticals!AB:AB)+SUMIF('Health Products &amp; Equipment'!$B:$B,$B33,'Health Products &amp; Equipment'!AB:AB)+SUMIF('Other Pharma &amp; Health Products'!$B:$B,$B33,'Other Pharma &amp; Health Products'!AB:AB)+SUMIF('PSM Costs'!$B:$B,$B33,'PSM Costs'!AB:AB),"")</f>
        <v/>
      </c>
      <c r="K33" s="233" t="str">
        <f ca="1">IF(SUMIF(Pharmaceuticals!$B:$B,$B33,Pharmaceuticals!AD:AD)+SUMIF('Health Products &amp; Equipment'!$B:$B,$B33,'Health Products &amp; Equipment'!AD:AD)+SUMIF('Other Pharma &amp; Health Products'!$B:$B,$B33,'Other Pharma &amp; Health Products'!AD:AD)+SUMIF('PSM Costs'!$B:$B,$B33,'PSM Costs'!AD:AD)&gt;0,SUMIF(Pharmaceuticals!$B:$B,$B33,Pharmaceuticals!AD:AD)+SUMIF('Health Products &amp; Equipment'!$B:$B,$B33,'Health Products &amp; Equipment'!AD:AD)+SUMIF('Other Pharma &amp; Health Products'!$B:$B,$B33,'Other Pharma &amp; Health Products'!AD:AD)+SUMIF('PSM Costs'!$B:$B,$B33,'PSM Costs'!AD:AD),"")</f>
        <v/>
      </c>
      <c r="L33" s="233" t="str">
        <f ca="1">IF(SUMIF(Pharmaceuticals!$B:$B,$B33,Pharmaceuticals!AF:AF)+SUMIF('Health Products &amp; Equipment'!$B:$B,$B33,'Health Products &amp; Equipment'!AF:AF)+SUMIF('Other Pharma &amp; Health Products'!$B:$B,$B33,'Other Pharma &amp; Health Products'!AF:AF)+SUMIF('PSM Costs'!$B:$B,$B33,'PSM Costs'!AF:AF)&gt;0,SUMIF(Pharmaceuticals!$B:$B,$B33,Pharmaceuticals!AF:AF)+SUMIF('Health Products &amp; Equipment'!$B:$B,$B33,'Health Products &amp; Equipment'!AF:AF)+SUMIF('Other Pharma &amp; Health Products'!$B:$B,$B33,'Other Pharma &amp; Health Products'!AF:AF)+SUMIF('PSM Costs'!$B:$B,$B33,'PSM Costs'!AF:AF),"")</f>
        <v/>
      </c>
      <c r="M33" s="231" t="str">
        <f t="shared" ca="1" si="1"/>
        <v/>
      </c>
      <c r="N33" s="234" t="str">
        <f ca="1">IF(SUMIF(Pharmaceuticals!$B:$B,$B33,Pharmaceuticals!AM:AM)+SUMIF('Health Products &amp; Equipment'!$B:$B,$B33,'Health Products &amp; Equipment'!AM:AM)+SUMIF('Other Pharma &amp; Health Products'!$B:$B,$B33,'Other Pharma &amp; Health Products'!AM:AM)+SUMIF('PSM Costs'!$B:$B,$B33,'PSM Costs'!AM:AM)&gt;0,SUMIF(Pharmaceuticals!$B:$B,$B33,Pharmaceuticals!AM:AM)+SUMIF('Health Products &amp; Equipment'!$B:$B,$B33,'Health Products &amp; Equipment'!AM:AM)+SUMIF('Other Pharma &amp; Health Products'!$B:$B,$B33,'Other Pharma &amp; Health Products'!AM:AM)+SUMIF('PSM Costs'!$B:$B,$B33,'PSM Costs'!AM:AM),"")</f>
        <v/>
      </c>
      <c r="O33" s="234" t="str">
        <f ca="1">IF(SUMIF(Pharmaceuticals!$B:$B,$B33,Pharmaceuticals!AO:AO)+SUMIF('Health Products &amp; Equipment'!$B:$B,$B33,'Health Products &amp; Equipment'!AO:AO)+SUMIF('Other Pharma &amp; Health Products'!$B:$B,$B33,'Other Pharma &amp; Health Products'!AO:AO)+SUMIF('PSM Costs'!$B:$B,$B33,'PSM Costs'!AO:AO)&gt;0,SUMIF(Pharmaceuticals!$B:$B,$B33,Pharmaceuticals!AO:AO)+SUMIF('Health Products &amp; Equipment'!$B:$B,$B33,'Health Products &amp; Equipment'!AO:AO)+SUMIF('Other Pharma &amp; Health Products'!$B:$B,$B33,'Other Pharma &amp; Health Products'!AO:AO)+SUMIF('PSM Costs'!$B:$B,$B33,'PSM Costs'!AO:AO),"")</f>
        <v/>
      </c>
      <c r="P33" s="234" t="str">
        <f ca="1">IF(SUMIF(Pharmaceuticals!$B:$B,$B33,Pharmaceuticals!AQ:AQ)+SUMIF('Health Products &amp; Equipment'!$B:$B,$B33,'Health Products &amp; Equipment'!AQ:AQ)+SUMIF('Other Pharma &amp; Health Products'!$B:$B,$B33,'Other Pharma &amp; Health Products'!AQ:AQ)+SUMIF('PSM Costs'!$B:$B,$B33,'PSM Costs'!AQ:AQ)&gt;0,SUMIF(Pharmaceuticals!$B:$B,$B33,Pharmaceuticals!AQ:AQ)+SUMIF('Health Products &amp; Equipment'!$B:$B,$B33,'Health Products &amp; Equipment'!AQ:AQ)+SUMIF('Other Pharma &amp; Health Products'!$B:$B,$B33,'Other Pharma &amp; Health Products'!AQ:AQ)+SUMIF('PSM Costs'!$B:$B,$B33,'PSM Costs'!AQ:AQ),"")</f>
        <v/>
      </c>
      <c r="Q33" s="234" t="str">
        <f ca="1">IF(SUMIF(Pharmaceuticals!$B:$B,$B33,Pharmaceuticals!AS:AS)+SUMIF('Health Products &amp; Equipment'!$B:$B,$B33,'Health Products &amp; Equipment'!AS:AS)+SUMIF('Other Pharma &amp; Health Products'!$B:$B,$B33,'Other Pharma &amp; Health Products'!AS:AS)+SUMIF('PSM Costs'!$B:$B,$B33,'PSM Costs'!AS:AS)&gt;0,SUMIF(Pharmaceuticals!$B:$B,$B33,Pharmaceuticals!AS:AS)+SUMIF('Health Products &amp; Equipment'!$B:$B,$B33,'Health Products &amp; Equipment'!AS:AS)+SUMIF('Other Pharma &amp; Health Products'!$B:$B,$B33,'Other Pharma &amp; Health Products'!AS:AS)+SUMIF('PSM Costs'!$B:$B,$B33,'PSM Costs'!AS:AS),"")</f>
        <v/>
      </c>
      <c r="R33" s="232" t="str">
        <f t="shared" ca="1" si="2"/>
        <v/>
      </c>
      <c r="S33" s="233" t="str">
        <f ca="1">IF(SUMIF(Pharmaceuticals!$B:$B,$B33,Pharmaceuticals!AZ:AZ)+SUMIF('Health Products &amp; Equipment'!$B:$B,$B33,'Health Products &amp; Equipment'!AZ:AZ)+SUMIF('Other Pharma &amp; Health Products'!$B:$B,$B33,'Other Pharma &amp; Health Products'!AZ:AZ)+SUMIF('PSM Costs'!$B:$B,$B33,'PSM Costs'!AZ:AZ)&gt;0,SUMIF(Pharmaceuticals!$B:$B,$B33,Pharmaceuticals!AZ:AZ)+SUMIF('Health Products &amp; Equipment'!$B:$B,$B33,'Health Products &amp; Equipment'!AZ:AZ)+SUMIF('Other Pharma &amp; Health Products'!$B:$B,$B33,'Other Pharma &amp; Health Products'!AZ:AZ)+SUMIF('PSM Costs'!$B:$B,$B33,'PSM Costs'!AZ:AZ),"")</f>
        <v/>
      </c>
      <c r="T33" s="233" t="str">
        <f ca="1">IF(SUMIF(Pharmaceuticals!$B:$B,$B33,Pharmaceuticals!BB:BB)+SUMIF('Health Products &amp; Equipment'!$B:$B,$B33,'Health Products &amp; Equipment'!BB:BB)+SUMIF('Other Pharma &amp; Health Products'!$B:$B,$B33,'Other Pharma &amp; Health Products'!BB:BB)+SUMIF('PSM Costs'!$B:$B,$B33,'PSM Costs'!BB:BB)&gt;0,SUMIF(Pharmaceuticals!$B:$B,$B33,Pharmaceuticals!BB:BB)+SUMIF('Health Products &amp; Equipment'!$B:$B,$B33,'Health Products &amp; Equipment'!BB:BB)+SUMIF('Other Pharma &amp; Health Products'!$B:$B,$B33,'Other Pharma &amp; Health Products'!BB:BB)+SUMIF('PSM Costs'!$B:$B,$B33,'PSM Costs'!BB:BB),"")</f>
        <v/>
      </c>
      <c r="U33" s="233" t="str">
        <f ca="1">IF(SUMIF(Pharmaceuticals!$B:$B,$B33,Pharmaceuticals!BD:BD)+SUMIF('Health Products &amp; Equipment'!$B:$B,$B33,'Health Products &amp; Equipment'!BD:BD)+SUMIF('Other Pharma &amp; Health Products'!$B:$B,$B33,'Other Pharma &amp; Health Products'!BD:BD)+SUMIF('PSM Costs'!$B:$B,$B33,'PSM Costs'!BD:BD)&gt;0,SUMIF(Pharmaceuticals!$B:$B,$B33,Pharmaceuticals!BD:BD)+SUMIF('Health Products &amp; Equipment'!$B:$B,$B33,'Health Products &amp; Equipment'!BD:BD)+SUMIF('Other Pharma &amp; Health Products'!$B:$B,$B33,'Other Pharma &amp; Health Products'!BD:BD)+SUMIF('PSM Costs'!$B:$B,$B33,'PSM Costs'!BD:BD),"")</f>
        <v/>
      </c>
      <c r="V33" s="233" t="str">
        <f ca="1">IF(SUMIF(Pharmaceuticals!$B:$B,$B33,Pharmaceuticals!BF:BF)+SUMIF('Health Products &amp; Equipment'!$B:$B,$B33,'Health Products &amp; Equipment'!BF:BF)+SUMIF('Other Pharma &amp; Health Products'!$B:$B,$B33,'Other Pharma &amp; Health Products'!BF:BF)+SUMIF('PSM Costs'!$B:$B,$B33,'PSM Costs'!BF:BF)&gt;0,SUMIF(Pharmaceuticals!$B:$B,$B33,Pharmaceuticals!BF:BF)+SUMIF('Health Products &amp; Equipment'!$B:$B,$B33,'Health Products &amp; Equipment'!BF:BF)+SUMIF('Other Pharma &amp; Health Products'!$B:$B,$B33,'Other Pharma &amp; Health Products'!BF:BF)+SUMIF('PSM Costs'!$B:$B,$B33,'PSM Costs'!BF:BF),"")</f>
        <v/>
      </c>
      <c r="W33" s="231" t="str">
        <f t="shared" ca="1" si="3"/>
        <v/>
      </c>
      <c r="X33" s="234" t="str">
        <f ca="1">IF(SUMIF(Pharmaceuticals!$B:$B,$B33,Pharmaceuticals!BM:BM)+SUMIF('Health Products &amp; Equipment'!$B:$B,$B33,'Health Products &amp; Equipment'!BM:BM)+SUMIF('Other Pharma &amp; Health Products'!$B:$B,$B33,'Other Pharma &amp; Health Products'!BM:BM)+SUMIF('PSM Costs'!$B:$B,$B33,'PSM Costs'!BM:BM)&gt;0,SUMIF(Pharmaceuticals!$B:$B,$B33,Pharmaceuticals!BM:BM)+SUMIF('Health Products &amp; Equipment'!$B:$B,$B33,'Health Products &amp; Equipment'!BM:BM)+SUMIF('Other Pharma &amp; Health Products'!$B:$B,$B33,'Other Pharma &amp; Health Products'!BM:BM)+SUMIF('PSM Costs'!$B:$B,$B33,'PSM Costs'!BM:BM),"")</f>
        <v/>
      </c>
      <c r="Y33" s="234" t="str">
        <f ca="1">IF(SUMIF(Pharmaceuticals!$B:$B,$B33,Pharmaceuticals!BO:BO)+SUMIF('Health Products &amp; Equipment'!$B:$B,$B33,'Health Products &amp; Equipment'!BO:BO)+SUMIF('Other Pharma &amp; Health Products'!$B:$B,$B33,'Other Pharma &amp; Health Products'!BO:BO)+SUMIF('PSM Costs'!$B:$B,$B33,'PSM Costs'!BO:BO)&gt;0,SUMIF(Pharmaceuticals!$B:$B,$B33,Pharmaceuticals!BO:BO)+SUMIF('Health Products &amp; Equipment'!$B:$B,$B33,'Health Products &amp; Equipment'!BO:BO)+SUMIF('Other Pharma &amp; Health Products'!$B:$B,$B33,'Other Pharma &amp; Health Products'!BO:BO)+SUMIF('PSM Costs'!$B:$B,$B33,'PSM Costs'!BO:BO),"")</f>
        <v/>
      </c>
      <c r="Z33" s="234" t="str">
        <f ca="1">IF(SUMIF(Pharmaceuticals!$B:$B,$B33,Pharmaceuticals!BQ:BQ)+SUMIF('Health Products &amp; Equipment'!$B:$B,$B33,'Health Products &amp; Equipment'!BQ:BQ)+SUMIF('Other Pharma &amp; Health Products'!$B:$B,$B33,'Other Pharma &amp; Health Products'!BQ:BQ)+SUMIF('PSM Costs'!$B:$B,$B33,'PSM Costs'!BQ:BQ)&gt;0,SUMIF(Pharmaceuticals!$B:$B,$B33,Pharmaceuticals!BQ:BQ)+SUMIF('Health Products &amp; Equipment'!$B:$B,$B33,'Health Products &amp; Equipment'!BQ:BQ)+SUMIF('Other Pharma &amp; Health Products'!$B:$B,$B33,'Other Pharma &amp; Health Products'!BQ:BQ)+SUMIF('PSM Costs'!$B:$B,$B33,'PSM Costs'!BQ:BQ),"")</f>
        <v/>
      </c>
      <c r="AA33" s="234" t="str">
        <f ca="1">IF(SUMIF(Pharmaceuticals!$B:$B,$B33,Pharmaceuticals!BS:BS)+SUMIF('Health Products &amp; Equipment'!$B:$B,$B33,'Health Products &amp; Equipment'!BS:BS)+SUMIF('Other Pharma &amp; Health Products'!$B:$B,$B33,'Other Pharma &amp; Health Products'!BS:BS)+SUMIF('PSM Costs'!$B:$B,$B33,'PSM Costs'!BS:BS)&gt;0,SUMIF(Pharmaceuticals!$B:$B,$B33,Pharmaceuticals!BS:BS)+SUMIF('Health Products &amp; Equipment'!$B:$B,$B33,'Health Products &amp; Equipment'!BS:BS)+SUMIF('Other Pharma &amp; Health Products'!$B:$B,$B33,'Other Pharma &amp; Health Products'!BS:BS)+SUMIF('PSM Costs'!$B:$B,$B33,'PSM Costs'!BS:BS),"")</f>
        <v/>
      </c>
      <c r="AB33" s="233" t="str">
        <f t="shared" ca="1" si="4"/>
        <v/>
      </c>
    </row>
    <row r="34" spans="1:28" ht="22.15" customHeight="1" x14ac:dyDescent="0.2">
      <c r="A34" s="229">
        <v>24</v>
      </c>
      <c r="B34" s="229" t="str">
        <f ca="1">IFERROR(VLOOKUP(A34,'Rank unique Mod-Int-CI-PR'!I:J,2,FALSE),"")</f>
        <v/>
      </c>
      <c r="C34" s="230" t="str">
        <f ca="1">IFERROR(VLOOKUP(VALUE(LEFT(B34,FIND("-",B34)-1)),CatModules!B:C,2,FALSE),"")</f>
        <v/>
      </c>
      <c r="D34" s="230" t="str">
        <f ca="1">IFERROR(VLOOKUP(LEFT(B34,FIND("--",B34)-1),CatInt!D:E,2,FALSE),"")</f>
        <v/>
      </c>
      <c r="E34" s="230" t="str">
        <f ca="1">IFERROR(VLOOKUP(MID(B34,FIND("--",B34)+2,FIND("---",B34)-FIND("--",B34)-2),CatCostInp!D:E,2,FALSE),"")</f>
        <v/>
      </c>
      <c r="F34" s="230" t="str">
        <f ca="1">IFERROR(VLOOKUP(B34,ActivityConcat!A:C,3,FALSE),"")</f>
        <v/>
      </c>
      <c r="G34" s="231" t="str">
        <f ca="1">IFERROR(VLOOKUP(VALUE(RIGHT(B34,1)),Setup!A:D,4,FALSE),"")</f>
        <v/>
      </c>
      <c r="H34" s="232" t="str">
        <f t="shared" ca="1" si="0"/>
        <v/>
      </c>
      <c r="I34" s="233" t="str">
        <f ca="1">IF(SUMIF(Pharmaceuticals!$B:$B,$B34,Pharmaceuticals!Z:Z)+SUMIF('Health Products &amp; Equipment'!$B:$B,$B34,'Health Products &amp; Equipment'!Z:Z)+SUMIF('Other Pharma &amp; Health Products'!$B:$B,$B34,'Other Pharma &amp; Health Products'!Z:Z)+SUMIF('PSM Costs'!$B:$B,$B34,'PSM Costs'!Z:Z)&gt;0,SUMIF(Pharmaceuticals!$B:$B,$B34,Pharmaceuticals!Z:Z)+SUMIF('Health Products &amp; Equipment'!$B:$B,$B34,'Health Products &amp; Equipment'!Z:Z)+SUMIF('Other Pharma &amp; Health Products'!$B:$B,$B34,'Other Pharma &amp; Health Products'!Z:Z)+SUMIF('PSM Costs'!$B:$B,$B34,'PSM Costs'!Z:Z),"")</f>
        <v/>
      </c>
      <c r="J34" s="233" t="str">
        <f ca="1">IF(SUMIF(Pharmaceuticals!$B:$B,$B34,Pharmaceuticals!AB:AB)+SUMIF('Health Products &amp; Equipment'!$B:$B,$B34,'Health Products &amp; Equipment'!AB:AB)+SUMIF('Other Pharma &amp; Health Products'!$B:$B,$B34,'Other Pharma &amp; Health Products'!AB:AB)+SUMIF('PSM Costs'!$B:$B,$B34,'PSM Costs'!AB:AB)&gt;0,SUMIF(Pharmaceuticals!$B:$B,$B34,Pharmaceuticals!AB:AB)+SUMIF('Health Products &amp; Equipment'!$B:$B,$B34,'Health Products &amp; Equipment'!AB:AB)+SUMIF('Other Pharma &amp; Health Products'!$B:$B,$B34,'Other Pharma &amp; Health Products'!AB:AB)+SUMIF('PSM Costs'!$B:$B,$B34,'PSM Costs'!AB:AB),"")</f>
        <v/>
      </c>
      <c r="K34" s="233" t="str">
        <f ca="1">IF(SUMIF(Pharmaceuticals!$B:$B,$B34,Pharmaceuticals!AD:AD)+SUMIF('Health Products &amp; Equipment'!$B:$B,$B34,'Health Products &amp; Equipment'!AD:AD)+SUMIF('Other Pharma &amp; Health Products'!$B:$B,$B34,'Other Pharma &amp; Health Products'!AD:AD)+SUMIF('PSM Costs'!$B:$B,$B34,'PSM Costs'!AD:AD)&gt;0,SUMIF(Pharmaceuticals!$B:$B,$B34,Pharmaceuticals!AD:AD)+SUMIF('Health Products &amp; Equipment'!$B:$B,$B34,'Health Products &amp; Equipment'!AD:AD)+SUMIF('Other Pharma &amp; Health Products'!$B:$B,$B34,'Other Pharma &amp; Health Products'!AD:AD)+SUMIF('PSM Costs'!$B:$B,$B34,'PSM Costs'!AD:AD),"")</f>
        <v/>
      </c>
      <c r="L34" s="233" t="str">
        <f ca="1">IF(SUMIF(Pharmaceuticals!$B:$B,$B34,Pharmaceuticals!AF:AF)+SUMIF('Health Products &amp; Equipment'!$B:$B,$B34,'Health Products &amp; Equipment'!AF:AF)+SUMIF('Other Pharma &amp; Health Products'!$B:$B,$B34,'Other Pharma &amp; Health Products'!AF:AF)+SUMIF('PSM Costs'!$B:$B,$B34,'PSM Costs'!AF:AF)&gt;0,SUMIF(Pharmaceuticals!$B:$B,$B34,Pharmaceuticals!AF:AF)+SUMIF('Health Products &amp; Equipment'!$B:$B,$B34,'Health Products &amp; Equipment'!AF:AF)+SUMIF('Other Pharma &amp; Health Products'!$B:$B,$B34,'Other Pharma &amp; Health Products'!AF:AF)+SUMIF('PSM Costs'!$B:$B,$B34,'PSM Costs'!AF:AF),"")</f>
        <v/>
      </c>
      <c r="M34" s="231" t="str">
        <f t="shared" ca="1" si="1"/>
        <v/>
      </c>
      <c r="N34" s="234" t="str">
        <f ca="1">IF(SUMIF(Pharmaceuticals!$B:$B,$B34,Pharmaceuticals!AM:AM)+SUMIF('Health Products &amp; Equipment'!$B:$B,$B34,'Health Products &amp; Equipment'!AM:AM)+SUMIF('Other Pharma &amp; Health Products'!$B:$B,$B34,'Other Pharma &amp; Health Products'!AM:AM)+SUMIF('PSM Costs'!$B:$B,$B34,'PSM Costs'!AM:AM)&gt;0,SUMIF(Pharmaceuticals!$B:$B,$B34,Pharmaceuticals!AM:AM)+SUMIF('Health Products &amp; Equipment'!$B:$B,$B34,'Health Products &amp; Equipment'!AM:AM)+SUMIF('Other Pharma &amp; Health Products'!$B:$B,$B34,'Other Pharma &amp; Health Products'!AM:AM)+SUMIF('PSM Costs'!$B:$B,$B34,'PSM Costs'!AM:AM),"")</f>
        <v/>
      </c>
      <c r="O34" s="234" t="str">
        <f ca="1">IF(SUMIF(Pharmaceuticals!$B:$B,$B34,Pharmaceuticals!AO:AO)+SUMIF('Health Products &amp; Equipment'!$B:$B,$B34,'Health Products &amp; Equipment'!AO:AO)+SUMIF('Other Pharma &amp; Health Products'!$B:$B,$B34,'Other Pharma &amp; Health Products'!AO:AO)+SUMIF('PSM Costs'!$B:$B,$B34,'PSM Costs'!AO:AO)&gt;0,SUMIF(Pharmaceuticals!$B:$B,$B34,Pharmaceuticals!AO:AO)+SUMIF('Health Products &amp; Equipment'!$B:$B,$B34,'Health Products &amp; Equipment'!AO:AO)+SUMIF('Other Pharma &amp; Health Products'!$B:$B,$B34,'Other Pharma &amp; Health Products'!AO:AO)+SUMIF('PSM Costs'!$B:$B,$B34,'PSM Costs'!AO:AO),"")</f>
        <v/>
      </c>
      <c r="P34" s="234" t="str">
        <f ca="1">IF(SUMIF(Pharmaceuticals!$B:$B,$B34,Pharmaceuticals!AQ:AQ)+SUMIF('Health Products &amp; Equipment'!$B:$B,$B34,'Health Products &amp; Equipment'!AQ:AQ)+SUMIF('Other Pharma &amp; Health Products'!$B:$B,$B34,'Other Pharma &amp; Health Products'!AQ:AQ)+SUMIF('PSM Costs'!$B:$B,$B34,'PSM Costs'!AQ:AQ)&gt;0,SUMIF(Pharmaceuticals!$B:$B,$B34,Pharmaceuticals!AQ:AQ)+SUMIF('Health Products &amp; Equipment'!$B:$B,$B34,'Health Products &amp; Equipment'!AQ:AQ)+SUMIF('Other Pharma &amp; Health Products'!$B:$B,$B34,'Other Pharma &amp; Health Products'!AQ:AQ)+SUMIF('PSM Costs'!$B:$B,$B34,'PSM Costs'!AQ:AQ),"")</f>
        <v/>
      </c>
      <c r="Q34" s="234" t="str">
        <f ca="1">IF(SUMIF(Pharmaceuticals!$B:$B,$B34,Pharmaceuticals!AS:AS)+SUMIF('Health Products &amp; Equipment'!$B:$B,$B34,'Health Products &amp; Equipment'!AS:AS)+SUMIF('Other Pharma &amp; Health Products'!$B:$B,$B34,'Other Pharma &amp; Health Products'!AS:AS)+SUMIF('PSM Costs'!$B:$B,$B34,'PSM Costs'!AS:AS)&gt;0,SUMIF(Pharmaceuticals!$B:$B,$B34,Pharmaceuticals!AS:AS)+SUMIF('Health Products &amp; Equipment'!$B:$B,$B34,'Health Products &amp; Equipment'!AS:AS)+SUMIF('Other Pharma &amp; Health Products'!$B:$B,$B34,'Other Pharma &amp; Health Products'!AS:AS)+SUMIF('PSM Costs'!$B:$B,$B34,'PSM Costs'!AS:AS),"")</f>
        <v/>
      </c>
      <c r="R34" s="232" t="str">
        <f t="shared" ca="1" si="2"/>
        <v/>
      </c>
      <c r="S34" s="233" t="str">
        <f ca="1">IF(SUMIF(Pharmaceuticals!$B:$B,$B34,Pharmaceuticals!AZ:AZ)+SUMIF('Health Products &amp; Equipment'!$B:$B,$B34,'Health Products &amp; Equipment'!AZ:AZ)+SUMIF('Other Pharma &amp; Health Products'!$B:$B,$B34,'Other Pharma &amp; Health Products'!AZ:AZ)+SUMIF('PSM Costs'!$B:$B,$B34,'PSM Costs'!AZ:AZ)&gt;0,SUMIF(Pharmaceuticals!$B:$B,$B34,Pharmaceuticals!AZ:AZ)+SUMIF('Health Products &amp; Equipment'!$B:$B,$B34,'Health Products &amp; Equipment'!AZ:AZ)+SUMIF('Other Pharma &amp; Health Products'!$B:$B,$B34,'Other Pharma &amp; Health Products'!AZ:AZ)+SUMIF('PSM Costs'!$B:$B,$B34,'PSM Costs'!AZ:AZ),"")</f>
        <v/>
      </c>
      <c r="T34" s="233" t="str">
        <f ca="1">IF(SUMIF(Pharmaceuticals!$B:$B,$B34,Pharmaceuticals!BB:BB)+SUMIF('Health Products &amp; Equipment'!$B:$B,$B34,'Health Products &amp; Equipment'!BB:BB)+SUMIF('Other Pharma &amp; Health Products'!$B:$B,$B34,'Other Pharma &amp; Health Products'!BB:BB)+SUMIF('PSM Costs'!$B:$B,$B34,'PSM Costs'!BB:BB)&gt;0,SUMIF(Pharmaceuticals!$B:$B,$B34,Pharmaceuticals!BB:BB)+SUMIF('Health Products &amp; Equipment'!$B:$B,$B34,'Health Products &amp; Equipment'!BB:BB)+SUMIF('Other Pharma &amp; Health Products'!$B:$B,$B34,'Other Pharma &amp; Health Products'!BB:BB)+SUMIF('PSM Costs'!$B:$B,$B34,'PSM Costs'!BB:BB),"")</f>
        <v/>
      </c>
      <c r="U34" s="233" t="str">
        <f ca="1">IF(SUMIF(Pharmaceuticals!$B:$B,$B34,Pharmaceuticals!BD:BD)+SUMIF('Health Products &amp; Equipment'!$B:$B,$B34,'Health Products &amp; Equipment'!BD:BD)+SUMIF('Other Pharma &amp; Health Products'!$B:$B,$B34,'Other Pharma &amp; Health Products'!BD:BD)+SUMIF('PSM Costs'!$B:$B,$B34,'PSM Costs'!BD:BD)&gt;0,SUMIF(Pharmaceuticals!$B:$B,$B34,Pharmaceuticals!BD:BD)+SUMIF('Health Products &amp; Equipment'!$B:$B,$B34,'Health Products &amp; Equipment'!BD:BD)+SUMIF('Other Pharma &amp; Health Products'!$B:$B,$B34,'Other Pharma &amp; Health Products'!BD:BD)+SUMIF('PSM Costs'!$B:$B,$B34,'PSM Costs'!BD:BD),"")</f>
        <v/>
      </c>
      <c r="V34" s="233" t="str">
        <f ca="1">IF(SUMIF(Pharmaceuticals!$B:$B,$B34,Pharmaceuticals!BF:BF)+SUMIF('Health Products &amp; Equipment'!$B:$B,$B34,'Health Products &amp; Equipment'!BF:BF)+SUMIF('Other Pharma &amp; Health Products'!$B:$B,$B34,'Other Pharma &amp; Health Products'!BF:BF)+SUMIF('PSM Costs'!$B:$B,$B34,'PSM Costs'!BF:BF)&gt;0,SUMIF(Pharmaceuticals!$B:$B,$B34,Pharmaceuticals!BF:BF)+SUMIF('Health Products &amp; Equipment'!$B:$B,$B34,'Health Products &amp; Equipment'!BF:BF)+SUMIF('Other Pharma &amp; Health Products'!$B:$B,$B34,'Other Pharma &amp; Health Products'!BF:BF)+SUMIF('PSM Costs'!$B:$B,$B34,'PSM Costs'!BF:BF),"")</f>
        <v/>
      </c>
      <c r="W34" s="231" t="str">
        <f t="shared" ca="1" si="3"/>
        <v/>
      </c>
      <c r="X34" s="234" t="str">
        <f ca="1">IF(SUMIF(Pharmaceuticals!$B:$B,$B34,Pharmaceuticals!BM:BM)+SUMIF('Health Products &amp; Equipment'!$B:$B,$B34,'Health Products &amp; Equipment'!BM:BM)+SUMIF('Other Pharma &amp; Health Products'!$B:$B,$B34,'Other Pharma &amp; Health Products'!BM:BM)+SUMIF('PSM Costs'!$B:$B,$B34,'PSM Costs'!BM:BM)&gt;0,SUMIF(Pharmaceuticals!$B:$B,$B34,Pharmaceuticals!BM:BM)+SUMIF('Health Products &amp; Equipment'!$B:$B,$B34,'Health Products &amp; Equipment'!BM:BM)+SUMIF('Other Pharma &amp; Health Products'!$B:$B,$B34,'Other Pharma &amp; Health Products'!BM:BM)+SUMIF('PSM Costs'!$B:$B,$B34,'PSM Costs'!BM:BM),"")</f>
        <v/>
      </c>
      <c r="Y34" s="234" t="str">
        <f ca="1">IF(SUMIF(Pharmaceuticals!$B:$B,$B34,Pharmaceuticals!BO:BO)+SUMIF('Health Products &amp; Equipment'!$B:$B,$B34,'Health Products &amp; Equipment'!BO:BO)+SUMIF('Other Pharma &amp; Health Products'!$B:$B,$B34,'Other Pharma &amp; Health Products'!BO:BO)+SUMIF('PSM Costs'!$B:$B,$B34,'PSM Costs'!BO:BO)&gt;0,SUMIF(Pharmaceuticals!$B:$B,$B34,Pharmaceuticals!BO:BO)+SUMIF('Health Products &amp; Equipment'!$B:$B,$B34,'Health Products &amp; Equipment'!BO:BO)+SUMIF('Other Pharma &amp; Health Products'!$B:$B,$B34,'Other Pharma &amp; Health Products'!BO:BO)+SUMIF('PSM Costs'!$B:$B,$B34,'PSM Costs'!BO:BO),"")</f>
        <v/>
      </c>
      <c r="Z34" s="234" t="str">
        <f ca="1">IF(SUMIF(Pharmaceuticals!$B:$B,$B34,Pharmaceuticals!BQ:BQ)+SUMIF('Health Products &amp; Equipment'!$B:$B,$B34,'Health Products &amp; Equipment'!BQ:BQ)+SUMIF('Other Pharma &amp; Health Products'!$B:$B,$B34,'Other Pharma &amp; Health Products'!BQ:BQ)+SUMIF('PSM Costs'!$B:$B,$B34,'PSM Costs'!BQ:BQ)&gt;0,SUMIF(Pharmaceuticals!$B:$B,$B34,Pharmaceuticals!BQ:BQ)+SUMIF('Health Products &amp; Equipment'!$B:$B,$B34,'Health Products &amp; Equipment'!BQ:BQ)+SUMIF('Other Pharma &amp; Health Products'!$B:$B,$B34,'Other Pharma &amp; Health Products'!BQ:BQ)+SUMIF('PSM Costs'!$B:$B,$B34,'PSM Costs'!BQ:BQ),"")</f>
        <v/>
      </c>
      <c r="AA34" s="234" t="str">
        <f ca="1">IF(SUMIF(Pharmaceuticals!$B:$B,$B34,Pharmaceuticals!BS:BS)+SUMIF('Health Products &amp; Equipment'!$B:$B,$B34,'Health Products &amp; Equipment'!BS:BS)+SUMIF('Other Pharma &amp; Health Products'!$B:$B,$B34,'Other Pharma &amp; Health Products'!BS:BS)+SUMIF('PSM Costs'!$B:$B,$B34,'PSM Costs'!BS:BS)&gt;0,SUMIF(Pharmaceuticals!$B:$B,$B34,Pharmaceuticals!BS:BS)+SUMIF('Health Products &amp; Equipment'!$B:$B,$B34,'Health Products &amp; Equipment'!BS:BS)+SUMIF('Other Pharma &amp; Health Products'!$B:$B,$B34,'Other Pharma &amp; Health Products'!BS:BS)+SUMIF('PSM Costs'!$B:$B,$B34,'PSM Costs'!BS:BS),"")</f>
        <v/>
      </c>
      <c r="AB34" s="233" t="str">
        <f t="shared" ca="1" si="4"/>
        <v/>
      </c>
    </row>
    <row r="35" spans="1:28" ht="22.15" customHeight="1" x14ac:dyDescent="0.2">
      <c r="A35" s="229">
        <v>25</v>
      </c>
      <c r="B35" s="229" t="str">
        <f ca="1">IFERROR(VLOOKUP(A35,'Rank unique Mod-Int-CI-PR'!I:J,2,FALSE),"")</f>
        <v/>
      </c>
      <c r="C35" s="230" t="str">
        <f ca="1">IFERROR(VLOOKUP(VALUE(LEFT(B35,FIND("-",B35)-1)),CatModules!B:C,2,FALSE),"")</f>
        <v/>
      </c>
      <c r="D35" s="230" t="str">
        <f ca="1">IFERROR(VLOOKUP(LEFT(B35,FIND("--",B35)-1),CatInt!D:E,2,FALSE),"")</f>
        <v/>
      </c>
      <c r="E35" s="230" t="str">
        <f ca="1">IFERROR(VLOOKUP(MID(B35,FIND("--",B35)+2,FIND("---",B35)-FIND("--",B35)-2),CatCostInp!D:E,2,FALSE),"")</f>
        <v/>
      </c>
      <c r="F35" s="230" t="str">
        <f ca="1">IFERROR(VLOOKUP(B35,ActivityConcat!A:C,3,FALSE),"")</f>
        <v/>
      </c>
      <c r="G35" s="231" t="str">
        <f ca="1">IFERROR(VLOOKUP(VALUE(RIGHT(B35,1)),Setup!A:D,4,FALSE),"")</f>
        <v/>
      </c>
      <c r="H35" s="232" t="str">
        <f t="shared" ca="1" si="0"/>
        <v/>
      </c>
      <c r="I35" s="233" t="str">
        <f ca="1">IF(SUMIF(Pharmaceuticals!$B:$B,$B35,Pharmaceuticals!Z:Z)+SUMIF('Health Products &amp; Equipment'!$B:$B,$B35,'Health Products &amp; Equipment'!Z:Z)+SUMIF('Other Pharma &amp; Health Products'!$B:$B,$B35,'Other Pharma &amp; Health Products'!Z:Z)+SUMIF('PSM Costs'!$B:$B,$B35,'PSM Costs'!Z:Z)&gt;0,SUMIF(Pharmaceuticals!$B:$B,$B35,Pharmaceuticals!Z:Z)+SUMIF('Health Products &amp; Equipment'!$B:$B,$B35,'Health Products &amp; Equipment'!Z:Z)+SUMIF('Other Pharma &amp; Health Products'!$B:$B,$B35,'Other Pharma &amp; Health Products'!Z:Z)+SUMIF('PSM Costs'!$B:$B,$B35,'PSM Costs'!Z:Z),"")</f>
        <v/>
      </c>
      <c r="J35" s="233" t="str">
        <f ca="1">IF(SUMIF(Pharmaceuticals!$B:$B,$B35,Pharmaceuticals!AB:AB)+SUMIF('Health Products &amp; Equipment'!$B:$B,$B35,'Health Products &amp; Equipment'!AB:AB)+SUMIF('Other Pharma &amp; Health Products'!$B:$B,$B35,'Other Pharma &amp; Health Products'!AB:AB)+SUMIF('PSM Costs'!$B:$B,$B35,'PSM Costs'!AB:AB)&gt;0,SUMIF(Pharmaceuticals!$B:$B,$B35,Pharmaceuticals!AB:AB)+SUMIF('Health Products &amp; Equipment'!$B:$B,$B35,'Health Products &amp; Equipment'!AB:AB)+SUMIF('Other Pharma &amp; Health Products'!$B:$B,$B35,'Other Pharma &amp; Health Products'!AB:AB)+SUMIF('PSM Costs'!$B:$B,$B35,'PSM Costs'!AB:AB),"")</f>
        <v/>
      </c>
      <c r="K35" s="233" t="str">
        <f ca="1">IF(SUMIF(Pharmaceuticals!$B:$B,$B35,Pharmaceuticals!AD:AD)+SUMIF('Health Products &amp; Equipment'!$B:$B,$B35,'Health Products &amp; Equipment'!AD:AD)+SUMIF('Other Pharma &amp; Health Products'!$B:$B,$B35,'Other Pharma &amp; Health Products'!AD:AD)+SUMIF('PSM Costs'!$B:$B,$B35,'PSM Costs'!AD:AD)&gt;0,SUMIF(Pharmaceuticals!$B:$B,$B35,Pharmaceuticals!AD:AD)+SUMIF('Health Products &amp; Equipment'!$B:$B,$B35,'Health Products &amp; Equipment'!AD:AD)+SUMIF('Other Pharma &amp; Health Products'!$B:$B,$B35,'Other Pharma &amp; Health Products'!AD:AD)+SUMIF('PSM Costs'!$B:$B,$B35,'PSM Costs'!AD:AD),"")</f>
        <v/>
      </c>
      <c r="L35" s="233" t="str">
        <f ca="1">IF(SUMIF(Pharmaceuticals!$B:$B,$B35,Pharmaceuticals!AF:AF)+SUMIF('Health Products &amp; Equipment'!$B:$B,$B35,'Health Products &amp; Equipment'!AF:AF)+SUMIF('Other Pharma &amp; Health Products'!$B:$B,$B35,'Other Pharma &amp; Health Products'!AF:AF)+SUMIF('PSM Costs'!$B:$B,$B35,'PSM Costs'!AF:AF)&gt;0,SUMIF(Pharmaceuticals!$B:$B,$B35,Pharmaceuticals!AF:AF)+SUMIF('Health Products &amp; Equipment'!$B:$B,$B35,'Health Products &amp; Equipment'!AF:AF)+SUMIF('Other Pharma &amp; Health Products'!$B:$B,$B35,'Other Pharma &amp; Health Products'!AF:AF)+SUMIF('PSM Costs'!$B:$B,$B35,'PSM Costs'!AF:AF),"")</f>
        <v/>
      </c>
      <c r="M35" s="231" t="str">
        <f t="shared" ca="1" si="1"/>
        <v/>
      </c>
      <c r="N35" s="234" t="str">
        <f ca="1">IF(SUMIF(Pharmaceuticals!$B:$B,$B35,Pharmaceuticals!AM:AM)+SUMIF('Health Products &amp; Equipment'!$B:$B,$B35,'Health Products &amp; Equipment'!AM:AM)+SUMIF('Other Pharma &amp; Health Products'!$B:$B,$B35,'Other Pharma &amp; Health Products'!AM:AM)+SUMIF('PSM Costs'!$B:$B,$B35,'PSM Costs'!AM:AM)&gt;0,SUMIF(Pharmaceuticals!$B:$B,$B35,Pharmaceuticals!AM:AM)+SUMIF('Health Products &amp; Equipment'!$B:$B,$B35,'Health Products &amp; Equipment'!AM:AM)+SUMIF('Other Pharma &amp; Health Products'!$B:$B,$B35,'Other Pharma &amp; Health Products'!AM:AM)+SUMIF('PSM Costs'!$B:$B,$B35,'PSM Costs'!AM:AM),"")</f>
        <v/>
      </c>
      <c r="O35" s="234" t="str">
        <f ca="1">IF(SUMIF(Pharmaceuticals!$B:$B,$B35,Pharmaceuticals!AO:AO)+SUMIF('Health Products &amp; Equipment'!$B:$B,$B35,'Health Products &amp; Equipment'!AO:AO)+SUMIF('Other Pharma &amp; Health Products'!$B:$B,$B35,'Other Pharma &amp; Health Products'!AO:AO)+SUMIF('PSM Costs'!$B:$B,$B35,'PSM Costs'!AO:AO)&gt;0,SUMIF(Pharmaceuticals!$B:$B,$B35,Pharmaceuticals!AO:AO)+SUMIF('Health Products &amp; Equipment'!$B:$B,$B35,'Health Products &amp; Equipment'!AO:AO)+SUMIF('Other Pharma &amp; Health Products'!$B:$B,$B35,'Other Pharma &amp; Health Products'!AO:AO)+SUMIF('PSM Costs'!$B:$B,$B35,'PSM Costs'!AO:AO),"")</f>
        <v/>
      </c>
      <c r="P35" s="234" t="str">
        <f ca="1">IF(SUMIF(Pharmaceuticals!$B:$B,$B35,Pharmaceuticals!AQ:AQ)+SUMIF('Health Products &amp; Equipment'!$B:$B,$B35,'Health Products &amp; Equipment'!AQ:AQ)+SUMIF('Other Pharma &amp; Health Products'!$B:$B,$B35,'Other Pharma &amp; Health Products'!AQ:AQ)+SUMIF('PSM Costs'!$B:$B,$B35,'PSM Costs'!AQ:AQ)&gt;0,SUMIF(Pharmaceuticals!$B:$B,$B35,Pharmaceuticals!AQ:AQ)+SUMIF('Health Products &amp; Equipment'!$B:$B,$B35,'Health Products &amp; Equipment'!AQ:AQ)+SUMIF('Other Pharma &amp; Health Products'!$B:$B,$B35,'Other Pharma &amp; Health Products'!AQ:AQ)+SUMIF('PSM Costs'!$B:$B,$B35,'PSM Costs'!AQ:AQ),"")</f>
        <v/>
      </c>
      <c r="Q35" s="234" t="str">
        <f ca="1">IF(SUMIF(Pharmaceuticals!$B:$B,$B35,Pharmaceuticals!AS:AS)+SUMIF('Health Products &amp; Equipment'!$B:$B,$B35,'Health Products &amp; Equipment'!AS:AS)+SUMIF('Other Pharma &amp; Health Products'!$B:$B,$B35,'Other Pharma &amp; Health Products'!AS:AS)+SUMIF('PSM Costs'!$B:$B,$B35,'PSM Costs'!AS:AS)&gt;0,SUMIF(Pharmaceuticals!$B:$B,$B35,Pharmaceuticals!AS:AS)+SUMIF('Health Products &amp; Equipment'!$B:$B,$B35,'Health Products &amp; Equipment'!AS:AS)+SUMIF('Other Pharma &amp; Health Products'!$B:$B,$B35,'Other Pharma &amp; Health Products'!AS:AS)+SUMIF('PSM Costs'!$B:$B,$B35,'PSM Costs'!AS:AS),"")</f>
        <v/>
      </c>
      <c r="R35" s="232" t="str">
        <f t="shared" ca="1" si="2"/>
        <v/>
      </c>
      <c r="S35" s="233" t="str">
        <f ca="1">IF(SUMIF(Pharmaceuticals!$B:$B,$B35,Pharmaceuticals!AZ:AZ)+SUMIF('Health Products &amp; Equipment'!$B:$B,$B35,'Health Products &amp; Equipment'!AZ:AZ)+SUMIF('Other Pharma &amp; Health Products'!$B:$B,$B35,'Other Pharma &amp; Health Products'!AZ:AZ)+SUMIF('PSM Costs'!$B:$B,$B35,'PSM Costs'!AZ:AZ)&gt;0,SUMIF(Pharmaceuticals!$B:$B,$B35,Pharmaceuticals!AZ:AZ)+SUMIF('Health Products &amp; Equipment'!$B:$B,$B35,'Health Products &amp; Equipment'!AZ:AZ)+SUMIF('Other Pharma &amp; Health Products'!$B:$B,$B35,'Other Pharma &amp; Health Products'!AZ:AZ)+SUMIF('PSM Costs'!$B:$B,$B35,'PSM Costs'!AZ:AZ),"")</f>
        <v/>
      </c>
      <c r="T35" s="233" t="str">
        <f ca="1">IF(SUMIF(Pharmaceuticals!$B:$B,$B35,Pharmaceuticals!BB:BB)+SUMIF('Health Products &amp; Equipment'!$B:$B,$B35,'Health Products &amp; Equipment'!BB:BB)+SUMIF('Other Pharma &amp; Health Products'!$B:$B,$B35,'Other Pharma &amp; Health Products'!BB:BB)+SUMIF('PSM Costs'!$B:$B,$B35,'PSM Costs'!BB:BB)&gt;0,SUMIF(Pharmaceuticals!$B:$B,$B35,Pharmaceuticals!BB:BB)+SUMIF('Health Products &amp; Equipment'!$B:$B,$B35,'Health Products &amp; Equipment'!BB:BB)+SUMIF('Other Pharma &amp; Health Products'!$B:$B,$B35,'Other Pharma &amp; Health Products'!BB:BB)+SUMIF('PSM Costs'!$B:$B,$B35,'PSM Costs'!BB:BB),"")</f>
        <v/>
      </c>
      <c r="U35" s="233" t="str">
        <f ca="1">IF(SUMIF(Pharmaceuticals!$B:$B,$B35,Pharmaceuticals!BD:BD)+SUMIF('Health Products &amp; Equipment'!$B:$B,$B35,'Health Products &amp; Equipment'!BD:BD)+SUMIF('Other Pharma &amp; Health Products'!$B:$B,$B35,'Other Pharma &amp; Health Products'!BD:BD)+SUMIF('PSM Costs'!$B:$B,$B35,'PSM Costs'!BD:BD)&gt;0,SUMIF(Pharmaceuticals!$B:$B,$B35,Pharmaceuticals!BD:BD)+SUMIF('Health Products &amp; Equipment'!$B:$B,$B35,'Health Products &amp; Equipment'!BD:BD)+SUMIF('Other Pharma &amp; Health Products'!$B:$B,$B35,'Other Pharma &amp; Health Products'!BD:BD)+SUMIF('PSM Costs'!$B:$B,$B35,'PSM Costs'!BD:BD),"")</f>
        <v/>
      </c>
      <c r="V35" s="233" t="str">
        <f ca="1">IF(SUMIF(Pharmaceuticals!$B:$B,$B35,Pharmaceuticals!BF:BF)+SUMIF('Health Products &amp; Equipment'!$B:$B,$B35,'Health Products &amp; Equipment'!BF:BF)+SUMIF('Other Pharma &amp; Health Products'!$B:$B,$B35,'Other Pharma &amp; Health Products'!BF:BF)+SUMIF('PSM Costs'!$B:$B,$B35,'PSM Costs'!BF:BF)&gt;0,SUMIF(Pharmaceuticals!$B:$B,$B35,Pharmaceuticals!BF:BF)+SUMIF('Health Products &amp; Equipment'!$B:$B,$B35,'Health Products &amp; Equipment'!BF:BF)+SUMIF('Other Pharma &amp; Health Products'!$B:$B,$B35,'Other Pharma &amp; Health Products'!BF:BF)+SUMIF('PSM Costs'!$B:$B,$B35,'PSM Costs'!BF:BF),"")</f>
        <v/>
      </c>
      <c r="W35" s="231" t="str">
        <f t="shared" ca="1" si="3"/>
        <v/>
      </c>
      <c r="X35" s="234" t="str">
        <f ca="1">IF(SUMIF(Pharmaceuticals!$B:$B,$B35,Pharmaceuticals!BM:BM)+SUMIF('Health Products &amp; Equipment'!$B:$B,$B35,'Health Products &amp; Equipment'!BM:BM)+SUMIF('Other Pharma &amp; Health Products'!$B:$B,$B35,'Other Pharma &amp; Health Products'!BM:BM)+SUMIF('PSM Costs'!$B:$B,$B35,'PSM Costs'!BM:BM)&gt;0,SUMIF(Pharmaceuticals!$B:$B,$B35,Pharmaceuticals!BM:BM)+SUMIF('Health Products &amp; Equipment'!$B:$B,$B35,'Health Products &amp; Equipment'!BM:BM)+SUMIF('Other Pharma &amp; Health Products'!$B:$B,$B35,'Other Pharma &amp; Health Products'!BM:BM)+SUMIF('PSM Costs'!$B:$B,$B35,'PSM Costs'!BM:BM),"")</f>
        <v/>
      </c>
      <c r="Y35" s="234" t="str">
        <f ca="1">IF(SUMIF(Pharmaceuticals!$B:$B,$B35,Pharmaceuticals!BO:BO)+SUMIF('Health Products &amp; Equipment'!$B:$B,$B35,'Health Products &amp; Equipment'!BO:BO)+SUMIF('Other Pharma &amp; Health Products'!$B:$B,$B35,'Other Pharma &amp; Health Products'!BO:BO)+SUMIF('PSM Costs'!$B:$B,$B35,'PSM Costs'!BO:BO)&gt;0,SUMIF(Pharmaceuticals!$B:$B,$B35,Pharmaceuticals!BO:BO)+SUMIF('Health Products &amp; Equipment'!$B:$B,$B35,'Health Products &amp; Equipment'!BO:BO)+SUMIF('Other Pharma &amp; Health Products'!$B:$B,$B35,'Other Pharma &amp; Health Products'!BO:BO)+SUMIF('PSM Costs'!$B:$B,$B35,'PSM Costs'!BO:BO),"")</f>
        <v/>
      </c>
      <c r="Z35" s="234" t="str">
        <f ca="1">IF(SUMIF(Pharmaceuticals!$B:$B,$B35,Pharmaceuticals!BQ:BQ)+SUMIF('Health Products &amp; Equipment'!$B:$B,$B35,'Health Products &amp; Equipment'!BQ:BQ)+SUMIF('Other Pharma &amp; Health Products'!$B:$B,$B35,'Other Pharma &amp; Health Products'!BQ:BQ)+SUMIF('PSM Costs'!$B:$B,$B35,'PSM Costs'!BQ:BQ)&gt;0,SUMIF(Pharmaceuticals!$B:$B,$B35,Pharmaceuticals!BQ:BQ)+SUMIF('Health Products &amp; Equipment'!$B:$B,$B35,'Health Products &amp; Equipment'!BQ:BQ)+SUMIF('Other Pharma &amp; Health Products'!$B:$B,$B35,'Other Pharma &amp; Health Products'!BQ:BQ)+SUMIF('PSM Costs'!$B:$B,$B35,'PSM Costs'!BQ:BQ),"")</f>
        <v/>
      </c>
      <c r="AA35" s="234" t="str">
        <f ca="1">IF(SUMIF(Pharmaceuticals!$B:$B,$B35,Pharmaceuticals!BS:BS)+SUMIF('Health Products &amp; Equipment'!$B:$B,$B35,'Health Products &amp; Equipment'!BS:BS)+SUMIF('Other Pharma &amp; Health Products'!$B:$B,$B35,'Other Pharma &amp; Health Products'!BS:BS)+SUMIF('PSM Costs'!$B:$B,$B35,'PSM Costs'!BS:BS)&gt;0,SUMIF(Pharmaceuticals!$B:$B,$B35,Pharmaceuticals!BS:BS)+SUMIF('Health Products &amp; Equipment'!$B:$B,$B35,'Health Products &amp; Equipment'!BS:BS)+SUMIF('Other Pharma &amp; Health Products'!$B:$B,$B35,'Other Pharma &amp; Health Products'!BS:BS)+SUMIF('PSM Costs'!$B:$B,$B35,'PSM Costs'!BS:BS),"")</f>
        <v/>
      </c>
      <c r="AB35" s="233" t="str">
        <f t="shared" ca="1" si="4"/>
        <v/>
      </c>
    </row>
    <row r="36" spans="1:28" ht="22.15" customHeight="1" x14ac:dyDescent="0.2">
      <c r="A36" s="229">
        <v>26</v>
      </c>
      <c r="B36" s="229" t="str">
        <f ca="1">IFERROR(VLOOKUP(A36,'Rank unique Mod-Int-CI-PR'!I:J,2,FALSE),"")</f>
        <v/>
      </c>
      <c r="C36" s="230" t="str">
        <f ca="1">IFERROR(VLOOKUP(VALUE(LEFT(B36,FIND("-",B36)-1)),CatModules!B:C,2,FALSE),"")</f>
        <v/>
      </c>
      <c r="D36" s="230" t="str">
        <f ca="1">IFERROR(VLOOKUP(LEFT(B36,FIND("--",B36)-1),CatInt!D:E,2,FALSE),"")</f>
        <v/>
      </c>
      <c r="E36" s="230" t="str">
        <f ca="1">IFERROR(VLOOKUP(MID(B36,FIND("--",B36)+2,FIND("---",B36)-FIND("--",B36)-2),CatCostInp!D:E,2,FALSE),"")</f>
        <v/>
      </c>
      <c r="F36" s="230" t="str">
        <f ca="1">IFERROR(VLOOKUP(B36,ActivityConcat!A:C,3,FALSE),"")</f>
        <v/>
      </c>
      <c r="G36" s="231" t="str">
        <f ca="1">IFERROR(VLOOKUP(VALUE(RIGHT(B36,1)),Setup!A:D,4,FALSE),"")</f>
        <v/>
      </c>
      <c r="H36" s="232" t="str">
        <f t="shared" ca="1" si="0"/>
        <v/>
      </c>
      <c r="I36" s="233" t="str">
        <f ca="1">IF(SUMIF(Pharmaceuticals!$B:$B,$B36,Pharmaceuticals!Z:Z)+SUMIF('Health Products &amp; Equipment'!$B:$B,$B36,'Health Products &amp; Equipment'!Z:Z)+SUMIF('Other Pharma &amp; Health Products'!$B:$B,$B36,'Other Pharma &amp; Health Products'!Z:Z)+SUMIF('PSM Costs'!$B:$B,$B36,'PSM Costs'!Z:Z)&gt;0,SUMIF(Pharmaceuticals!$B:$B,$B36,Pharmaceuticals!Z:Z)+SUMIF('Health Products &amp; Equipment'!$B:$B,$B36,'Health Products &amp; Equipment'!Z:Z)+SUMIF('Other Pharma &amp; Health Products'!$B:$B,$B36,'Other Pharma &amp; Health Products'!Z:Z)+SUMIF('PSM Costs'!$B:$B,$B36,'PSM Costs'!Z:Z),"")</f>
        <v/>
      </c>
      <c r="J36" s="233" t="str">
        <f ca="1">IF(SUMIF(Pharmaceuticals!$B:$B,$B36,Pharmaceuticals!AB:AB)+SUMIF('Health Products &amp; Equipment'!$B:$B,$B36,'Health Products &amp; Equipment'!AB:AB)+SUMIF('Other Pharma &amp; Health Products'!$B:$B,$B36,'Other Pharma &amp; Health Products'!AB:AB)+SUMIF('PSM Costs'!$B:$B,$B36,'PSM Costs'!AB:AB)&gt;0,SUMIF(Pharmaceuticals!$B:$B,$B36,Pharmaceuticals!AB:AB)+SUMIF('Health Products &amp; Equipment'!$B:$B,$B36,'Health Products &amp; Equipment'!AB:AB)+SUMIF('Other Pharma &amp; Health Products'!$B:$B,$B36,'Other Pharma &amp; Health Products'!AB:AB)+SUMIF('PSM Costs'!$B:$B,$B36,'PSM Costs'!AB:AB),"")</f>
        <v/>
      </c>
      <c r="K36" s="233" t="str">
        <f ca="1">IF(SUMIF(Pharmaceuticals!$B:$B,$B36,Pharmaceuticals!AD:AD)+SUMIF('Health Products &amp; Equipment'!$B:$B,$B36,'Health Products &amp; Equipment'!AD:AD)+SUMIF('Other Pharma &amp; Health Products'!$B:$B,$B36,'Other Pharma &amp; Health Products'!AD:AD)+SUMIF('PSM Costs'!$B:$B,$B36,'PSM Costs'!AD:AD)&gt;0,SUMIF(Pharmaceuticals!$B:$B,$B36,Pharmaceuticals!AD:AD)+SUMIF('Health Products &amp; Equipment'!$B:$B,$B36,'Health Products &amp; Equipment'!AD:AD)+SUMIF('Other Pharma &amp; Health Products'!$B:$B,$B36,'Other Pharma &amp; Health Products'!AD:AD)+SUMIF('PSM Costs'!$B:$B,$B36,'PSM Costs'!AD:AD),"")</f>
        <v/>
      </c>
      <c r="L36" s="233" t="str">
        <f ca="1">IF(SUMIF(Pharmaceuticals!$B:$B,$B36,Pharmaceuticals!AF:AF)+SUMIF('Health Products &amp; Equipment'!$B:$B,$B36,'Health Products &amp; Equipment'!AF:AF)+SUMIF('Other Pharma &amp; Health Products'!$B:$B,$B36,'Other Pharma &amp; Health Products'!AF:AF)+SUMIF('PSM Costs'!$B:$B,$B36,'PSM Costs'!AF:AF)&gt;0,SUMIF(Pharmaceuticals!$B:$B,$B36,Pharmaceuticals!AF:AF)+SUMIF('Health Products &amp; Equipment'!$B:$B,$B36,'Health Products &amp; Equipment'!AF:AF)+SUMIF('Other Pharma &amp; Health Products'!$B:$B,$B36,'Other Pharma &amp; Health Products'!AF:AF)+SUMIF('PSM Costs'!$B:$B,$B36,'PSM Costs'!AF:AF),"")</f>
        <v/>
      </c>
      <c r="M36" s="231" t="str">
        <f t="shared" ca="1" si="1"/>
        <v/>
      </c>
      <c r="N36" s="234" t="str">
        <f ca="1">IF(SUMIF(Pharmaceuticals!$B:$B,$B36,Pharmaceuticals!AM:AM)+SUMIF('Health Products &amp; Equipment'!$B:$B,$B36,'Health Products &amp; Equipment'!AM:AM)+SUMIF('Other Pharma &amp; Health Products'!$B:$B,$B36,'Other Pharma &amp; Health Products'!AM:AM)+SUMIF('PSM Costs'!$B:$B,$B36,'PSM Costs'!AM:AM)&gt;0,SUMIF(Pharmaceuticals!$B:$B,$B36,Pharmaceuticals!AM:AM)+SUMIF('Health Products &amp; Equipment'!$B:$B,$B36,'Health Products &amp; Equipment'!AM:AM)+SUMIF('Other Pharma &amp; Health Products'!$B:$B,$B36,'Other Pharma &amp; Health Products'!AM:AM)+SUMIF('PSM Costs'!$B:$B,$B36,'PSM Costs'!AM:AM),"")</f>
        <v/>
      </c>
      <c r="O36" s="234" t="str">
        <f ca="1">IF(SUMIF(Pharmaceuticals!$B:$B,$B36,Pharmaceuticals!AO:AO)+SUMIF('Health Products &amp; Equipment'!$B:$B,$B36,'Health Products &amp; Equipment'!AO:AO)+SUMIF('Other Pharma &amp; Health Products'!$B:$B,$B36,'Other Pharma &amp; Health Products'!AO:AO)+SUMIF('PSM Costs'!$B:$B,$B36,'PSM Costs'!AO:AO)&gt;0,SUMIF(Pharmaceuticals!$B:$B,$B36,Pharmaceuticals!AO:AO)+SUMIF('Health Products &amp; Equipment'!$B:$B,$B36,'Health Products &amp; Equipment'!AO:AO)+SUMIF('Other Pharma &amp; Health Products'!$B:$B,$B36,'Other Pharma &amp; Health Products'!AO:AO)+SUMIF('PSM Costs'!$B:$B,$B36,'PSM Costs'!AO:AO),"")</f>
        <v/>
      </c>
      <c r="P36" s="234" t="str">
        <f ca="1">IF(SUMIF(Pharmaceuticals!$B:$B,$B36,Pharmaceuticals!AQ:AQ)+SUMIF('Health Products &amp; Equipment'!$B:$B,$B36,'Health Products &amp; Equipment'!AQ:AQ)+SUMIF('Other Pharma &amp; Health Products'!$B:$B,$B36,'Other Pharma &amp; Health Products'!AQ:AQ)+SUMIF('PSM Costs'!$B:$B,$B36,'PSM Costs'!AQ:AQ)&gt;0,SUMIF(Pharmaceuticals!$B:$B,$B36,Pharmaceuticals!AQ:AQ)+SUMIF('Health Products &amp; Equipment'!$B:$B,$B36,'Health Products &amp; Equipment'!AQ:AQ)+SUMIF('Other Pharma &amp; Health Products'!$B:$B,$B36,'Other Pharma &amp; Health Products'!AQ:AQ)+SUMIF('PSM Costs'!$B:$B,$B36,'PSM Costs'!AQ:AQ),"")</f>
        <v/>
      </c>
      <c r="Q36" s="234" t="str">
        <f ca="1">IF(SUMIF(Pharmaceuticals!$B:$B,$B36,Pharmaceuticals!AS:AS)+SUMIF('Health Products &amp; Equipment'!$B:$B,$B36,'Health Products &amp; Equipment'!AS:AS)+SUMIF('Other Pharma &amp; Health Products'!$B:$B,$B36,'Other Pharma &amp; Health Products'!AS:AS)+SUMIF('PSM Costs'!$B:$B,$B36,'PSM Costs'!AS:AS)&gt;0,SUMIF(Pharmaceuticals!$B:$B,$B36,Pharmaceuticals!AS:AS)+SUMIF('Health Products &amp; Equipment'!$B:$B,$B36,'Health Products &amp; Equipment'!AS:AS)+SUMIF('Other Pharma &amp; Health Products'!$B:$B,$B36,'Other Pharma &amp; Health Products'!AS:AS)+SUMIF('PSM Costs'!$B:$B,$B36,'PSM Costs'!AS:AS),"")</f>
        <v/>
      </c>
      <c r="R36" s="232" t="str">
        <f t="shared" ca="1" si="2"/>
        <v/>
      </c>
      <c r="S36" s="233" t="str">
        <f ca="1">IF(SUMIF(Pharmaceuticals!$B:$B,$B36,Pharmaceuticals!AZ:AZ)+SUMIF('Health Products &amp; Equipment'!$B:$B,$B36,'Health Products &amp; Equipment'!AZ:AZ)+SUMIF('Other Pharma &amp; Health Products'!$B:$B,$B36,'Other Pharma &amp; Health Products'!AZ:AZ)+SUMIF('PSM Costs'!$B:$B,$B36,'PSM Costs'!AZ:AZ)&gt;0,SUMIF(Pharmaceuticals!$B:$B,$B36,Pharmaceuticals!AZ:AZ)+SUMIF('Health Products &amp; Equipment'!$B:$B,$B36,'Health Products &amp; Equipment'!AZ:AZ)+SUMIF('Other Pharma &amp; Health Products'!$B:$B,$B36,'Other Pharma &amp; Health Products'!AZ:AZ)+SUMIF('PSM Costs'!$B:$B,$B36,'PSM Costs'!AZ:AZ),"")</f>
        <v/>
      </c>
      <c r="T36" s="233" t="str">
        <f ca="1">IF(SUMIF(Pharmaceuticals!$B:$B,$B36,Pharmaceuticals!BB:BB)+SUMIF('Health Products &amp; Equipment'!$B:$B,$B36,'Health Products &amp; Equipment'!BB:BB)+SUMIF('Other Pharma &amp; Health Products'!$B:$B,$B36,'Other Pharma &amp; Health Products'!BB:BB)+SUMIF('PSM Costs'!$B:$B,$B36,'PSM Costs'!BB:BB)&gt;0,SUMIF(Pharmaceuticals!$B:$B,$B36,Pharmaceuticals!BB:BB)+SUMIF('Health Products &amp; Equipment'!$B:$B,$B36,'Health Products &amp; Equipment'!BB:BB)+SUMIF('Other Pharma &amp; Health Products'!$B:$B,$B36,'Other Pharma &amp; Health Products'!BB:BB)+SUMIF('PSM Costs'!$B:$B,$B36,'PSM Costs'!BB:BB),"")</f>
        <v/>
      </c>
      <c r="U36" s="233" t="str">
        <f ca="1">IF(SUMIF(Pharmaceuticals!$B:$B,$B36,Pharmaceuticals!BD:BD)+SUMIF('Health Products &amp; Equipment'!$B:$B,$B36,'Health Products &amp; Equipment'!BD:BD)+SUMIF('Other Pharma &amp; Health Products'!$B:$B,$B36,'Other Pharma &amp; Health Products'!BD:BD)+SUMIF('PSM Costs'!$B:$B,$B36,'PSM Costs'!BD:BD)&gt;0,SUMIF(Pharmaceuticals!$B:$B,$B36,Pharmaceuticals!BD:BD)+SUMIF('Health Products &amp; Equipment'!$B:$B,$B36,'Health Products &amp; Equipment'!BD:BD)+SUMIF('Other Pharma &amp; Health Products'!$B:$B,$B36,'Other Pharma &amp; Health Products'!BD:BD)+SUMIF('PSM Costs'!$B:$B,$B36,'PSM Costs'!BD:BD),"")</f>
        <v/>
      </c>
      <c r="V36" s="233" t="str">
        <f ca="1">IF(SUMIF(Pharmaceuticals!$B:$B,$B36,Pharmaceuticals!BF:BF)+SUMIF('Health Products &amp; Equipment'!$B:$B,$B36,'Health Products &amp; Equipment'!BF:BF)+SUMIF('Other Pharma &amp; Health Products'!$B:$B,$B36,'Other Pharma &amp; Health Products'!BF:BF)+SUMIF('PSM Costs'!$B:$B,$B36,'PSM Costs'!BF:BF)&gt;0,SUMIF(Pharmaceuticals!$B:$B,$B36,Pharmaceuticals!BF:BF)+SUMIF('Health Products &amp; Equipment'!$B:$B,$B36,'Health Products &amp; Equipment'!BF:BF)+SUMIF('Other Pharma &amp; Health Products'!$B:$B,$B36,'Other Pharma &amp; Health Products'!BF:BF)+SUMIF('PSM Costs'!$B:$B,$B36,'PSM Costs'!BF:BF),"")</f>
        <v/>
      </c>
      <c r="W36" s="231" t="str">
        <f t="shared" ca="1" si="3"/>
        <v/>
      </c>
      <c r="X36" s="234" t="str">
        <f ca="1">IF(SUMIF(Pharmaceuticals!$B:$B,$B36,Pharmaceuticals!BM:BM)+SUMIF('Health Products &amp; Equipment'!$B:$B,$B36,'Health Products &amp; Equipment'!BM:BM)+SUMIF('Other Pharma &amp; Health Products'!$B:$B,$B36,'Other Pharma &amp; Health Products'!BM:BM)+SUMIF('PSM Costs'!$B:$B,$B36,'PSM Costs'!BM:BM)&gt;0,SUMIF(Pharmaceuticals!$B:$B,$B36,Pharmaceuticals!BM:BM)+SUMIF('Health Products &amp; Equipment'!$B:$B,$B36,'Health Products &amp; Equipment'!BM:BM)+SUMIF('Other Pharma &amp; Health Products'!$B:$B,$B36,'Other Pharma &amp; Health Products'!BM:BM)+SUMIF('PSM Costs'!$B:$B,$B36,'PSM Costs'!BM:BM),"")</f>
        <v/>
      </c>
      <c r="Y36" s="234" t="str">
        <f ca="1">IF(SUMIF(Pharmaceuticals!$B:$B,$B36,Pharmaceuticals!BO:BO)+SUMIF('Health Products &amp; Equipment'!$B:$B,$B36,'Health Products &amp; Equipment'!BO:BO)+SUMIF('Other Pharma &amp; Health Products'!$B:$B,$B36,'Other Pharma &amp; Health Products'!BO:BO)+SUMIF('PSM Costs'!$B:$B,$B36,'PSM Costs'!BO:BO)&gt;0,SUMIF(Pharmaceuticals!$B:$B,$B36,Pharmaceuticals!BO:BO)+SUMIF('Health Products &amp; Equipment'!$B:$B,$B36,'Health Products &amp; Equipment'!BO:BO)+SUMIF('Other Pharma &amp; Health Products'!$B:$B,$B36,'Other Pharma &amp; Health Products'!BO:BO)+SUMIF('PSM Costs'!$B:$B,$B36,'PSM Costs'!BO:BO),"")</f>
        <v/>
      </c>
      <c r="Z36" s="234" t="str">
        <f ca="1">IF(SUMIF(Pharmaceuticals!$B:$B,$B36,Pharmaceuticals!BQ:BQ)+SUMIF('Health Products &amp; Equipment'!$B:$B,$B36,'Health Products &amp; Equipment'!BQ:BQ)+SUMIF('Other Pharma &amp; Health Products'!$B:$B,$B36,'Other Pharma &amp; Health Products'!BQ:BQ)+SUMIF('PSM Costs'!$B:$B,$B36,'PSM Costs'!BQ:BQ)&gt;0,SUMIF(Pharmaceuticals!$B:$B,$B36,Pharmaceuticals!BQ:BQ)+SUMIF('Health Products &amp; Equipment'!$B:$B,$B36,'Health Products &amp; Equipment'!BQ:BQ)+SUMIF('Other Pharma &amp; Health Products'!$B:$B,$B36,'Other Pharma &amp; Health Products'!BQ:BQ)+SUMIF('PSM Costs'!$B:$B,$B36,'PSM Costs'!BQ:BQ),"")</f>
        <v/>
      </c>
      <c r="AA36" s="234" t="str">
        <f ca="1">IF(SUMIF(Pharmaceuticals!$B:$B,$B36,Pharmaceuticals!BS:BS)+SUMIF('Health Products &amp; Equipment'!$B:$B,$B36,'Health Products &amp; Equipment'!BS:BS)+SUMIF('Other Pharma &amp; Health Products'!$B:$B,$B36,'Other Pharma &amp; Health Products'!BS:BS)+SUMIF('PSM Costs'!$B:$B,$B36,'PSM Costs'!BS:BS)&gt;0,SUMIF(Pharmaceuticals!$B:$B,$B36,Pharmaceuticals!BS:BS)+SUMIF('Health Products &amp; Equipment'!$B:$B,$B36,'Health Products &amp; Equipment'!BS:BS)+SUMIF('Other Pharma &amp; Health Products'!$B:$B,$B36,'Other Pharma &amp; Health Products'!BS:BS)+SUMIF('PSM Costs'!$B:$B,$B36,'PSM Costs'!BS:BS),"")</f>
        <v/>
      </c>
      <c r="AB36" s="233" t="str">
        <f t="shared" ca="1" si="4"/>
        <v/>
      </c>
    </row>
    <row r="37" spans="1:28" ht="22.15" customHeight="1" x14ac:dyDescent="0.2">
      <c r="A37" s="229">
        <v>27</v>
      </c>
      <c r="B37" s="229" t="str">
        <f ca="1">IFERROR(VLOOKUP(A37,'Rank unique Mod-Int-CI-PR'!I:J,2,FALSE),"")</f>
        <v/>
      </c>
      <c r="C37" s="230" t="str">
        <f ca="1">IFERROR(VLOOKUP(VALUE(LEFT(B37,FIND("-",B37)-1)),CatModules!B:C,2,FALSE),"")</f>
        <v/>
      </c>
      <c r="D37" s="230" t="str">
        <f ca="1">IFERROR(VLOOKUP(LEFT(B37,FIND("--",B37)-1),CatInt!D:E,2,FALSE),"")</f>
        <v/>
      </c>
      <c r="E37" s="230" t="str">
        <f ca="1">IFERROR(VLOOKUP(MID(B37,FIND("--",B37)+2,FIND("---",B37)-FIND("--",B37)-2),CatCostInp!D:E,2,FALSE),"")</f>
        <v/>
      </c>
      <c r="F37" s="230" t="str">
        <f ca="1">IFERROR(VLOOKUP(B37,ActivityConcat!A:C,3,FALSE),"")</f>
        <v/>
      </c>
      <c r="G37" s="231" t="str">
        <f ca="1">IFERROR(VLOOKUP(VALUE(RIGHT(B37,1)),Setup!A:D,4,FALSE),"")</f>
        <v/>
      </c>
      <c r="H37" s="232" t="str">
        <f t="shared" ca="1" si="0"/>
        <v/>
      </c>
      <c r="I37" s="233" t="str">
        <f ca="1">IF(SUMIF(Pharmaceuticals!$B:$B,$B37,Pharmaceuticals!Z:Z)+SUMIF('Health Products &amp; Equipment'!$B:$B,$B37,'Health Products &amp; Equipment'!Z:Z)+SUMIF('Other Pharma &amp; Health Products'!$B:$B,$B37,'Other Pharma &amp; Health Products'!Z:Z)+SUMIF('PSM Costs'!$B:$B,$B37,'PSM Costs'!Z:Z)&gt;0,SUMIF(Pharmaceuticals!$B:$B,$B37,Pharmaceuticals!Z:Z)+SUMIF('Health Products &amp; Equipment'!$B:$B,$B37,'Health Products &amp; Equipment'!Z:Z)+SUMIF('Other Pharma &amp; Health Products'!$B:$B,$B37,'Other Pharma &amp; Health Products'!Z:Z)+SUMIF('PSM Costs'!$B:$B,$B37,'PSM Costs'!Z:Z),"")</f>
        <v/>
      </c>
      <c r="J37" s="233" t="str">
        <f ca="1">IF(SUMIF(Pharmaceuticals!$B:$B,$B37,Pharmaceuticals!AB:AB)+SUMIF('Health Products &amp; Equipment'!$B:$B,$B37,'Health Products &amp; Equipment'!AB:AB)+SUMIF('Other Pharma &amp; Health Products'!$B:$B,$B37,'Other Pharma &amp; Health Products'!AB:AB)+SUMIF('PSM Costs'!$B:$B,$B37,'PSM Costs'!AB:AB)&gt;0,SUMIF(Pharmaceuticals!$B:$B,$B37,Pharmaceuticals!AB:AB)+SUMIF('Health Products &amp; Equipment'!$B:$B,$B37,'Health Products &amp; Equipment'!AB:AB)+SUMIF('Other Pharma &amp; Health Products'!$B:$B,$B37,'Other Pharma &amp; Health Products'!AB:AB)+SUMIF('PSM Costs'!$B:$B,$B37,'PSM Costs'!AB:AB),"")</f>
        <v/>
      </c>
      <c r="K37" s="233" t="str">
        <f ca="1">IF(SUMIF(Pharmaceuticals!$B:$B,$B37,Pharmaceuticals!AD:AD)+SUMIF('Health Products &amp; Equipment'!$B:$B,$B37,'Health Products &amp; Equipment'!AD:AD)+SUMIF('Other Pharma &amp; Health Products'!$B:$B,$B37,'Other Pharma &amp; Health Products'!AD:AD)+SUMIF('PSM Costs'!$B:$B,$B37,'PSM Costs'!AD:AD)&gt;0,SUMIF(Pharmaceuticals!$B:$B,$B37,Pharmaceuticals!AD:AD)+SUMIF('Health Products &amp; Equipment'!$B:$B,$B37,'Health Products &amp; Equipment'!AD:AD)+SUMIF('Other Pharma &amp; Health Products'!$B:$B,$B37,'Other Pharma &amp; Health Products'!AD:AD)+SUMIF('PSM Costs'!$B:$B,$B37,'PSM Costs'!AD:AD),"")</f>
        <v/>
      </c>
      <c r="L37" s="233" t="str">
        <f ca="1">IF(SUMIF(Pharmaceuticals!$B:$B,$B37,Pharmaceuticals!AF:AF)+SUMIF('Health Products &amp; Equipment'!$B:$B,$B37,'Health Products &amp; Equipment'!AF:AF)+SUMIF('Other Pharma &amp; Health Products'!$B:$B,$B37,'Other Pharma &amp; Health Products'!AF:AF)+SUMIF('PSM Costs'!$B:$B,$B37,'PSM Costs'!AF:AF)&gt;0,SUMIF(Pharmaceuticals!$B:$B,$B37,Pharmaceuticals!AF:AF)+SUMIF('Health Products &amp; Equipment'!$B:$B,$B37,'Health Products &amp; Equipment'!AF:AF)+SUMIF('Other Pharma &amp; Health Products'!$B:$B,$B37,'Other Pharma &amp; Health Products'!AF:AF)+SUMIF('PSM Costs'!$B:$B,$B37,'PSM Costs'!AF:AF),"")</f>
        <v/>
      </c>
      <c r="M37" s="231" t="str">
        <f t="shared" ca="1" si="1"/>
        <v/>
      </c>
      <c r="N37" s="234" t="str">
        <f ca="1">IF(SUMIF(Pharmaceuticals!$B:$B,$B37,Pharmaceuticals!AM:AM)+SUMIF('Health Products &amp; Equipment'!$B:$B,$B37,'Health Products &amp; Equipment'!AM:AM)+SUMIF('Other Pharma &amp; Health Products'!$B:$B,$B37,'Other Pharma &amp; Health Products'!AM:AM)+SUMIF('PSM Costs'!$B:$B,$B37,'PSM Costs'!AM:AM)&gt;0,SUMIF(Pharmaceuticals!$B:$B,$B37,Pharmaceuticals!AM:AM)+SUMIF('Health Products &amp; Equipment'!$B:$B,$B37,'Health Products &amp; Equipment'!AM:AM)+SUMIF('Other Pharma &amp; Health Products'!$B:$B,$B37,'Other Pharma &amp; Health Products'!AM:AM)+SUMIF('PSM Costs'!$B:$B,$B37,'PSM Costs'!AM:AM),"")</f>
        <v/>
      </c>
      <c r="O37" s="234" t="str">
        <f ca="1">IF(SUMIF(Pharmaceuticals!$B:$B,$B37,Pharmaceuticals!AO:AO)+SUMIF('Health Products &amp; Equipment'!$B:$B,$B37,'Health Products &amp; Equipment'!AO:AO)+SUMIF('Other Pharma &amp; Health Products'!$B:$B,$B37,'Other Pharma &amp; Health Products'!AO:AO)+SUMIF('PSM Costs'!$B:$B,$B37,'PSM Costs'!AO:AO)&gt;0,SUMIF(Pharmaceuticals!$B:$B,$B37,Pharmaceuticals!AO:AO)+SUMIF('Health Products &amp; Equipment'!$B:$B,$B37,'Health Products &amp; Equipment'!AO:AO)+SUMIF('Other Pharma &amp; Health Products'!$B:$B,$B37,'Other Pharma &amp; Health Products'!AO:AO)+SUMIF('PSM Costs'!$B:$B,$B37,'PSM Costs'!AO:AO),"")</f>
        <v/>
      </c>
      <c r="P37" s="234" t="str">
        <f ca="1">IF(SUMIF(Pharmaceuticals!$B:$B,$B37,Pharmaceuticals!AQ:AQ)+SUMIF('Health Products &amp; Equipment'!$B:$B,$B37,'Health Products &amp; Equipment'!AQ:AQ)+SUMIF('Other Pharma &amp; Health Products'!$B:$B,$B37,'Other Pharma &amp; Health Products'!AQ:AQ)+SUMIF('PSM Costs'!$B:$B,$B37,'PSM Costs'!AQ:AQ)&gt;0,SUMIF(Pharmaceuticals!$B:$B,$B37,Pharmaceuticals!AQ:AQ)+SUMIF('Health Products &amp; Equipment'!$B:$B,$B37,'Health Products &amp; Equipment'!AQ:AQ)+SUMIF('Other Pharma &amp; Health Products'!$B:$B,$B37,'Other Pharma &amp; Health Products'!AQ:AQ)+SUMIF('PSM Costs'!$B:$B,$B37,'PSM Costs'!AQ:AQ),"")</f>
        <v/>
      </c>
      <c r="Q37" s="234" t="str">
        <f ca="1">IF(SUMIF(Pharmaceuticals!$B:$B,$B37,Pharmaceuticals!AS:AS)+SUMIF('Health Products &amp; Equipment'!$B:$B,$B37,'Health Products &amp; Equipment'!AS:AS)+SUMIF('Other Pharma &amp; Health Products'!$B:$B,$B37,'Other Pharma &amp; Health Products'!AS:AS)+SUMIF('PSM Costs'!$B:$B,$B37,'PSM Costs'!AS:AS)&gt;0,SUMIF(Pharmaceuticals!$B:$B,$B37,Pharmaceuticals!AS:AS)+SUMIF('Health Products &amp; Equipment'!$B:$B,$B37,'Health Products &amp; Equipment'!AS:AS)+SUMIF('Other Pharma &amp; Health Products'!$B:$B,$B37,'Other Pharma &amp; Health Products'!AS:AS)+SUMIF('PSM Costs'!$B:$B,$B37,'PSM Costs'!AS:AS),"")</f>
        <v/>
      </c>
      <c r="R37" s="232" t="str">
        <f t="shared" ca="1" si="2"/>
        <v/>
      </c>
      <c r="S37" s="233" t="str">
        <f ca="1">IF(SUMIF(Pharmaceuticals!$B:$B,$B37,Pharmaceuticals!AZ:AZ)+SUMIF('Health Products &amp; Equipment'!$B:$B,$B37,'Health Products &amp; Equipment'!AZ:AZ)+SUMIF('Other Pharma &amp; Health Products'!$B:$B,$B37,'Other Pharma &amp; Health Products'!AZ:AZ)+SUMIF('PSM Costs'!$B:$B,$B37,'PSM Costs'!AZ:AZ)&gt;0,SUMIF(Pharmaceuticals!$B:$B,$B37,Pharmaceuticals!AZ:AZ)+SUMIF('Health Products &amp; Equipment'!$B:$B,$B37,'Health Products &amp; Equipment'!AZ:AZ)+SUMIF('Other Pharma &amp; Health Products'!$B:$B,$B37,'Other Pharma &amp; Health Products'!AZ:AZ)+SUMIF('PSM Costs'!$B:$B,$B37,'PSM Costs'!AZ:AZ),"")</f>
        <v/>
      </c>
      <c r="T37" s="233" t="str">
        <f ca="1">IF(SUMIF(Pharmaceuticals!$B:$B,$B37,Pharmaceuticals!BB:BB)+SUMIF('Health Products &amp; Equipment'!$B:$B,$B37,'Health Products &amp; Equipment'!BB:BB)+SUMIF('Other Pharma &amp; Health Products'!$B:$B,$B37,'Other Pharma &amp; Health Products'!BB:BB)+SUMIF('PSM Costs'!$B:$B,$B37,'PSM Costs'!BB:BB)&gt;0,SUMIF(Pharmaceuticals!$B:$B,$B37,Pharmaceuticals!BB:BB)+SUMIF('Health Products &amp; Equipment'!$B:$B,$B37,'Health Products &amp; Equipment'!BB:BB)+SUMIF('Other Pharma &amp; Health Products'!$B:$B,$B37,'Other Pharma &amp; Health Products'!BB:BB)+SUMIF('PSM Costs'!$B:$B,$B37,'PSM Costs'!BB:BB),"")</f>
        <v/>
      </c>
      <c r="U37" s="233" t="str">
        <f ca="1">IF(SUMIF(Pharmaceuticals!$B:$B,$B37,Pharmaceuticals!BD:BD)+SUMIF('Health Products &amp; Equipment'!$B:$B,$B37,'Health Products &amp; Equipment'!BD:BD)+SUMIF('Other Pharma &amp; Health Products'!$B:$B,$B37,'Other Pharma &amp; Health Products'!BD:BD)+SUMIF('PSM Costs'!$B:$B,$B37,'PSM Costs'!BD:BD)&gt;0,SUMIF(Pharmaceuticals!$B:$B,$B37,Pharmaceuticals!BD:BD)+SUMIF('Health Products &amp; Equipment'!$B:$B,$B37,'Health Products &amp; Equipment'!BD:BD)+SUMIF('Other Pharma &amp; Health Products'!$B:$B,$B37,'Other Pharma &amp; Health Products'!BD:BD)+SUMIF('PSM Costs'!$B:$B,$B37,'PSM Costs'!BD:BD),"")</f>
        <v/>
      </c>
      <c r="V37" s="233" t="str">
        <f ca="1">IF(SUMIF(Pharmaceuticals!$B:$B,$B37,Pharmaceuticals!BF:BF)+SUMIF('Health Products &amp; Equipment'!$B:$B,$B37,'Health Products &amp; Equipment'!BF:BF)+SUMIF('Other Pharma &amp; Health Products'!$B:$B,$B37,'Other Pharma &amp; Health Products'!BF:BF)+SUMIF('PSM Costs'!$B:$B,$B37,'PSM Costs'!BF:BF)&gt;0,SUMIF(Pharmaceuticals!$B:$B,$B37,Pharmaceuticals!BF:BF)+SUMIF('Health Products &amp; Equipment'!$B:$B,$B37,'Health Products &amp; Equipment'!BF:BF)+SUMIF('Other Pharma &amp; Health Products'!$B:$B,$B37,'Other Pharma &amp; Health Products'!BF:BF)+SUMIF('PSM Costs'!$B:$B,$B37,'PSM Costs'!BF:BF),"")</f>
        <v/>
      </c>
      <c r="W37" s="231" t="str">
        <f t="shared" ca="1" si="3"/>
        <v/>
      </c>
      <c r="X37" s="234" t="str">
        <f ca="1">IF(SUMIF(Pharmaceuticals!$B:$B,$B37,Pharmaceuticals!BM:BM)+SUMIF('Health Products &amp; Equipment'!$B:$B,$B37,'Health Products &amp; Equipment'!BM:BM)+SUMIF('Other Pharma &amp; Health Products'!$B:$B,$B37,'Other Pharma &amp; Health Products'!BM:BM)+SUMIF('PSM Costs'!$B:$B,$B37,'PSM Costs'!BM:BM)&gt;0,SUMIF(Pharmaceuticals!$B:$B,$B37,Pharmaceuticals!BM:BM)+SUMIF('Health Products &amp; Equipment'!$B:$B,$B37,'Health Products &amp; Equipment'!BM:BM)+SUMIF('Other Pharma &amp; Health Products'!$B:$B,$B37,'Other Pharma &amp; Health Products'!BM:BM)+SUMIF('PSM Costs'!$B:$B,$B37,'PSM Costs'!BM:BM),"")</f>
        <v/>
      </c>
      <c r="Y37" s="234" t="str">
        <f ca="1">IF(SUMIF(Pharmaceuticals!$B:$B,$B37,Pharmaceuticals!BO:BO)+SUMIF('Health Products &amp; Equipment'!$B:$B,$B37,'Health Products &amp; Equipment'!BO:BO)+SUMIF('Other Pharma &amp; Health Products'!$B:$B,$B37,'Other Pharma &amp; Health Products'!BO:BO)+SUMIF('PSM Costs'!$B:$B,$B37,'PSM Costs'!BO:BO)&gt;0,SUMIF(Pharmaceuticals!$B:$B,$B37,Pharmaceuticals!BO:BO)+SUMIF('Health Products &amp; Equipment'!$B:$B,$B37,'Health Products &amp; Equipment'!BO:BO)+SUMIF('Other Pharma &amp; Health Products'!$B:$B,$B37,'Other Pharma &amp; Health Products'!BO:BO)+SUMIF('PSM Costs'!$B:$B,$B37,'PSM Costs'!BO:BO),"")</f>
        <v/>
      </c>
      <c r="Z37" s="234" t="str">
        <f ca="1">IF(SUMIF(Pharmaceuticals!$B:$B,$B37,Pharmaceuticals!BQ:BQ)+SUMIF('Health Products &amp; Equipment'!$B:$B,$B37,'Health Products &amp; Equipment'!BQ:BQ)+SUMIF('Other Pharma &amp; Health Products'!$B:$B,$B37,'Other Pharma &amp; Health Products'!BQ:BQ)+SUMIF('PSM Costs'!$B:$B,$B37,'PSM Costs'!BQ:BQ)&gt;0,SUMIF(Pharmaceuticals!$B:$B,$B37,Pharmaceuticals!BQ:BQ)+SUMIF('Health Products &amp; Equipment'!$B:$B,$B37,'Health Products &amp; Equipment'!BQ:BQ)+SUMIF('Other Pharma &amp; Health Products'!$B:$B,$B37,'Other Pharma &amp; Health Products'!BQ:BQ)+SUMIF('PSM Costs'!$B:$B,$B37,'PSM Costs'!BQ:BQ),"")</f>
        <v/>
      </c>
      <c r="AA37" s="234" t="str">
        <f ca="1">IF(SUMIF(Pharmaceuticals!$B:$B,$B37,Pharmaceuticals!BS:BS)+SUMIF('Health Products &amp; Equipment'!$B:$B,$B37,'Health Products &amp; Equipment'!BS:BS)+SUMIF('Other Pharma &amp; Health Products'!$B:$B,$B37,'Other Pharma &amp; Health Products'!BS:BS)+SUMIF('PSM Costs'!$B:$B,$B37,'PSM Costs'!BS:BS)&gt;0,SUMIF(Pharmaceuticals!$B:$B,$B37,Pharmaceuticals!BS:BS)+SUMIF('Health Products &amp; Equipment'!$B:$B,$B37,'Health Products &amp; Equipment'!BS:BS)+SUMIF('Other Pharma &amp; Health Products'!$B:$B,$B37,'Other Pharma &amp; Health Products'!BS:BS)+SUMIF('PSM Costs'!$B:$B,$B37,'PSM Costs'!BS:BS),"")</f>
        <v/>
      </c>
      <c r="AB37" s="233" t="str">
        <f t="shared" ca="1" si="4"/>
        <v/>
      </c>
    </row>
    <row r="38" spans="1:28" ht="22.15" customHeight="1" x14ac:dyDescent="0.2">
      <c r="A38" s="229">
        <v>28</v>
      </c>
      <c r="B38" s="229" t="str">
        <f ca="1">IFERROR(VLOOKUP(A38,'Rank unique Mod-Int-CI-PR'!I:J,2,FALSE),"")</f>
        <v/>
      </c>
      <c r="C38" s="230" t="str">
        <f ca="1">IFERROR(VLOOKUP(VALUE(LEFT(B38,FIND("-",B38)-1)),CatModules!B:C,2,FALSE),"")</f>
        <v/>
      </c>
      <c r="D38" s="230" t="str">
        <f ca="1">IFERROR(VLOOKUP(LEFT(B38,FIND("--",B38)-1),CatInt!D:E,2,FALSE),"")</f>
        <v/>
      </c>
      <c r="E38" s="230" t="str">
        <f ca="1">IFERROR(VLOOKUP(MID(B38,FIND("--",B38)+2,FIND("---",B38)-FIND("--",B38)-2),CatCostInp!D:E,2,FALSE),"")</f>
        <v/>
      </c>
      <c r="F38" s="230" t="str">
        <f ca="1">IFERROR(VLOOKUP(B38,ActivityConcat!A:C,3,FALSE),"")</f>
        <v/>
      </c>
      <c r="G38" s="231" t="str">
        <f ca="1">IFERROR(VLOOKUP(VALUE(RIGHT(B38,1)),Setup!A:D,4,FALSE),"")</f>
        <v/>
      </c>
      <c r="H38" s="232" t="str">
        <f t="shared" ca="1" si="0"/>
        <v/>
      </c>
      <c r="I38" s="233" t="str">
        <f ca="1">IF(SUMIF(Pharmaceuticals!$B:$B,$B38,Pharmaceuticals!Z:Z)+SUMIF('Health Products &amp; Equipment'!$B:$B,$B38,'Health Products &amp; Equipment'!Z:Z)+SUMIF('Other Pharma &amp; Health Products'!$B:$B,$B38,'Other Pharma &amp; Health Products'!Z:Z)+SUMIF('PSM Costs'!$B:$B,$B38,'PSM Costs'!Z:Z)&gt;0,SUMIF(Pharmaceuticals!$B:$B,$B38,Pharmaceuticals!Z:Z)+SUMIF('Health Products &amp; Equipment'!$B:$B,$B38,'Health Products &amp; Equipment'!Z:Z)+SUMIF('Other Pharma &amp; Health Products'!$B:$B,$B38,'Other Pharma &amp; Health Products'!Z:Z)+SUMIF('PSM Costs'!$B:$B,$B38,'PSM Costs'!Z:Z),"")</f>
        <v/>
      </c>
      <c r="J38" s="233" t="str">
        <f ca="1">IF(SUMIF(Pharmaceuticals!$B:$B,$B38,Pharmaceuticals!AB:AB)+SUMIF('Health Products &amp; Equipment'!$B:$B,$B38,'Health Products &amp; Equipment'!AB:AB)+SUMIF('Other Pharma &amp; Health Products'!$B:$B,$B38,'Other Pharma &amp; Health Products'!AB:AB)+SUMIF('PSM Costs'!$B:$B,$B38,'PSM Costs'!AB:AB)&gt;0,SUMIF(Pharmaceuticals!$B:$B,$B38,Pharmaceuticals!AB:AB)+SUMIF('Health Products &amp; Equipment'!$B:$B,$B38,'Health Products &amp; Equipment'!AB:AB)+SUMIF('Other Pharma &amp; Health Products'!$B:$B,$B38,'Other Pharma &amp; Health Products'!AB:AB)+SUMIF('PSM Costs'!$B:$B,$B38,'PSM Costs'!AB:AB),"")</f>
        <v/>
      </c>
      <c r="K38" s="233" t="str">
        <f ca="1">IF(SUMIF(Pharmaceuticals!$B:$B,$B38,Pharmaceuticals!AD:AD)+SUMIF('Health Products &amp; Equipment'!$B:$B,$B38,'Health Products &amp; Equipment'!AD:AD)+SUMIF('Other Pharma &amp; Health Products'!$B:$B,$B38,'Other Pharma &amp; Health Products'!AD:AD)+SUMIF('PSM Costs'!$B:$B,$B38,'PSM Costs'!AD:AD)&gt;0,SUMIF(Pharmaceuticals!$B:$B,$B38,Pharmaceuticals!AD:AD)+SUMIF('Health Products &amp; Equipment'!$B:$B,$B38,'Health Products &amp; Equipment'!AD:AD)+SUMIF('Other Pharma &amp; Health Products'!$B:$B,$B38,'Other Pharma &amp; Health Products'!AD:AD)+SUMIF('PSM Costs'!$B:$B,$B38,'PSM Costs'!AD:AD),"")</f>
        <v/>
      </c>
      <c r="L38" s="233" t="str">
        <f ca="1">IF(SUMIF(Pharmaceuticals!$B:$B,$B38,Pharmaceuticals!AF:AF)+SUMIF('Health Products &amp; Equipment'!$B:$B,$B38,'Health Products &amp; Equipment'!AF:AF)+SUMIF('Other Pharma &amp; Health Products'!$B:$B,$B38,'Other Pharma &amp; Health Products'!AF:AF)+SUMIF('PSM Costs'!$B:$B,$B38,'PSM Costs'!AF:AF)&gt;0,SUMIF(Pharmaceuticals!$B:$B,$B38,Pharmaceuticals!AF:AF)+SUMIF('Health Products &amp; Equipment'!$B:$B,$B38,'Health Products &amp; Equipment'!AF:AF)+SUMIF('Other Pharma &amp; Health Products'!$B:$B,$B38,'Other Pharma &amp; Health Products'!AF:AF)+SUMIF('PSM Costs'!$B:$B,$B38,'PSM Costs'!AF:AF),"")</f>
        <v/>
      </c>
      <c r="M38" s="231" t="str">
        <f t="shared" ca="1" si="1"/>
        <v/>
      </c>
      <c r="N38" s="234" t="str">
        <f ca="1">IF(SUMIF(Pharmaceuticals!$B:$B,$B38,Pharmaceuticals!AM:AM)+SUMIF('Health Products &amp; Equipment'!$B:$B,$B38,'Health Products &amp; Equipment'!AM:AM)+SUMIF('Other Pharma &amp; Health Products'!$B:$B,$B38,'Other Pharma &amp; Health Products'!AM:AM)+SUMIF('PSM Costs'!$B:$B,$B38,'PSM Costs'!AM:AM)&gt;0,SUMIF(Pharmaceuticals!$B:$B,$B38,Pharmaceuticals!AM:AM)+SUMIF('Health Products &amp; Equipment'!$B:$B,$B38,'Health Products &amp; Equipment'!AM:AM)+SUMIF('Other Pharma &amp; Health Products'!$B:$B,$B38,'Other Pharma &amp; Health Products'!AM:AM)+SUMIF('PSM Costs'!$B:$B,$B38,'PSM Costs'!AM:AM),"")</f>
        <v/>
      </c>
      <c r="O38" s="234" t="str">
        <f ca="1">IF(SUMIF(Pharmaceuticals!$B:$B,$B38,Pharmaceuticals!AO:AO)+SUMIF('Health Products &amp; Equipment'!$B:$B,$B38,'Health Products &amp; Equipment'!AO:AO)+SUMIF('Other Pharma &amp; Health Products'!$B:$B,$B38,'Other Pharma &amp; Health Products'!AO:AO)+SUMIF('PSM Costs'!$B:$B,$B38,'PSM Costs'!AO:AO)&gt;0,SUMIF(Pharmaceuticals!$B:$B,$B38,Pharmaceuticals!AO:AO)+SUMIF('Health Products &amp; Equipment'!$B:$B,$B38,'Health Products &amp; Equipment'!AO:AO)+SUMIF('Other Pharma &amp; Health Products'!$B:$B,$B38,'Other Pharma &amp; Health Products'!AO:AO)+SUMIF('PSM Costs'!$B:$B,$B38,'PSM Costs'!AO:AO),"")</f>
        <v/>
      </c>
      <c r="P38" s="234" t="str">
        <f ca="1">IF(SUMIF(Pharmaceuticals!$B:$B,$B38,Pharmaceuticals!AQ:AQ)+SUMIF('Health Products &amp; Equipment'!$B:$B,$B38,'Health Products &amp; Equipment'!AQ:AQ)+SUMIF('Other Pharma &amp; Health Products'!$B:$B,$B38,'Other Pharma &amp; Health Products'!AQ:AQ)+SUMIF('PSM Costs'!$B:$B,$B38,'PSM Costs'!AQ:AQ)&gt;0,SUMIF(Pharmaceuticals!$B:$B,$B38,Pharmaceuticals!AQ:AQ)+SUMIF('Health Products &amp; Equipment'!$B:$B,$B38,'Health Products &amp; Equipment'!AQ:AQ)+SUMIF('Other Pharma &amp; Health Products'!$B:$B,$B38,'Other Pharma &amp; Health Products'!AQ:AQ)+SUMIF('PSM Costs'!$B:$B,$B38,'PSM Costs'!AQ:AQ),"")</f>
        <v/>
      </c>
      <c r="Q38" s="234" t="str">
        <f ca="1">IF(SUMIF(Pharmaceuticals!$B:$B,$B38,Pharmaceuticals!AS:AS)+SUMIF('Health Products &amp; Equipment'!$B:$B,$B38,'Health Products &amp; Equipment'!AS:AS)+SUMIF('Other Pharma &amp; Health Products'!$B:$B,$B38,'Other Pharma &amp; Health Products'!AS:AS)+SUMIF('PSM Costs'!$B:$B,$B38,'PSM Costs'!AS:AS)&gt;0,SUMIF(Pharmaceuticals!$B:$B,$B38,Pharmaceuticals!AS:AS)+SUMIF('Health Products &amp; Equipment'!$B:$B,$B38,'Health Products &amp; Equipment'!AS:AS)+SUMIF('Other Pharma &amp; Health Products'!$B:$B,$B38,'Other Pharma &amp; Health Products'!AS:AS)+SUMIF('PSM Costs'!$B:$B,$B38,'PSM Costs'!AS:AS),"")</f>
        <v/>
      </c>
      <c r="R38" s="232" t="str">
        <f t="shared" ca="1" si="2"/>
        <v/>
      </c>
      <c r="S38" s="233" t="str">
        <f ca="1">IF(SUMIF(Pharmaceuticals!$B:$B,$B38,Pharmaceuticals!AZ:AZ)+SUMIF('Health Products &amp; Equipment'!$B:$B,$B38,'Health Products &amp; Equipment'!AZ:AZ)+SUMIF('Other Pharma &amp; Health Products'!$B:$B,$B38,'Other Pharma &amp; Health Products'!AZ:AZ)+SUMIF('PSM Costs'!$B:$B,$B38,'PSM Costs'!AZ:AZ)&gt;0,SUMIF(Pharmaceuticals!$B:$B,$B38,Pharmaceuticals!AZ:AZ)+SUMIF('Health Products &amp; Equipment'!$B:$B,$B38,'Health Products &amp; Equipment'!AZ:AZ)+SUMIF('Other Pharma &amp; Health Products'!$B:$B,$B38,'Other Pharma &amp; Health Products'!AZ:AZ)+SUMIF('PSM Costs'!$B:$B,$B38,'PSM Costs'!AZ:AZ),"")</f>
        <v/>
      </c>
      <c r="T38" s="233" t="str">
        <f ca="1">IF(SUMIF(Pharmaceuticals!$B:$B,$B38,Pharmaceuticals!BB:BB)+SUMIF('Health Products &amp; Equipment'!$B:$B,$B38,'Health Products &amp; Equipment'!BB:BB)+SUMIF('Other Pharma &amp; Health Products'!$B:$B,$B38,'Other Pharma &amp; Health Products'!BB:BB)+SUMIF('PSM Costs'!$B:$B,$B38,'PSM Costs'!BB:BB)&gt;0,SUMIF(Pharmaceuticals!$B:$B,$B38,Pharmaceuticals!BB:BB)+SUMIF('Health Products &amp; Equipment'!$B:$B,$B38,'Health Products &amp; Equipment'!BB:BB)+SUMIF('Other Pharma &amp; Health Products'!$B:$B,$B38,'Other Pharma &amp; Health Products'!BB:BB)+SUMIF('PSM Costs'!$B:$B,$B38,'PSM Costs'!BB:BB),"")</f>
        <v/>
      </c>
      <c r="U38" s="233" t="str">
        <f ca="1">IF(SUMIF(Pharmaceuticals!$B:$B,$B38,Pharmaceuticals!BD:BD)+SUMIF('Health Products &amp; Equipment'!$B:$B,$B38,'Health Products &amp; Equipment'!BD:BD)+SUMIF('Other Pharma &amp; Health Products'!$B:$B,$B38,'Other Pharma &amp; Health Products'!BD:BD)+SUMIF('PSM Costs'!$B:$B,$B38,'PSM Costs'!BD:BD)&gt;0,SUMIF(Pharmaceuticals!$B:$B,$B38,Pharmaceuticals!BD:BD)+SUMIF('Health Products &amp; Equipment'!$B:$B,$B38,'Health Products &amp; Equipment'!BD:BD)+SUMIF('Other Pharma &amp; Health Products'!$B:$B,$B38,'Other Pharma &amp; Health Products'!BD:BD)+SUMIF('PSM Costs'!$B:$B,$B38,'PSM Costs'!BD:BD),"")</f>
        <v/>
      </c>
      <c r="V38" s="233" t="str">
        <f ca="1">IF(SUMIF(Pharmaceuticals!$B:$B,$B38,Pharmaceuticals!BF:BF)+SUMIF('Health Products &amp; Equipment'!$B:$B,$B38,'Health Products &amp; Equipment'!BF:BF)+SUMIF('Other Pharma &amp; Health Products'!$B:$B,$B38,'Other Pharma &amp; Health Products'!BF:BF)+SUMIF('PSM Costs'!$B:$B,$B38,'PSM Costs'!BF:BF)&gt;0,SUMIF(Pharmaceuticals!$B:$B,$B38,Pharmaceuticals!BF:BF)+SUMIF('Health Products &amp; Equipment'!$B:$B,$B38,'Health Products &amp; Equipment'!BF:BF)+SUMIF('Other Pharma &amp; Health Products'!$B:$B,$B38,'Other Pharma &amp; Health Products'!BF:BF)+SUMIF('PSM Costs'!$B:$B,$B38,'PSM Costs'!BF:BF),"")</f>
        <v/>
      </c>
      <c r="W38" s="231" t="str">
        <f t="shared" ca="1" si="3"/>
        <v/>
      </c>
      <c r="X38" s="234" t="str">
        <f ca="1">IF(SUMIF(Pharmaceuticals!$B:$B,$B38,Pharmaceuticals!BM:BM)+SUMIF('Health Products &amp; Equipment'!$B:$B,$B38,'Health Products &amp; Equipment'!BM:BM)+SUMIF('Other Pharma &amp; Health Products'!$B:$B,$B38,'Other Pharma &amp; Health Products'!BM:BM)+SUMIF('PSM Costs'!$B:$B,$B38,'PSM Costs'!BM:BM)&gt;0,SUMIF(Pharmaceuticals!$B:$B,$B38,Pharmaceuticals!BM:BM)+SUMIF('Health Products &amp; Equipment'!$B:$B,$B38,'Health Products &amp; Equipment'!BM:BM)+SUMIF('Other Pharma &amp; Health Products'!$B:$B,$B38,'Other Pharma &amp; Health Products'!BM:BM)+SUMIF('PSM Costs'!$B:$B,$B38,'PSM Costs'!BM:BM),"")</f>
        <v/>
      </c>
      <c r="Y38" s="234" t="str">
        <f ca="1">IF(SUMIF(Pharmaceuticals!$B:$B,$B38,Pharmaceuticals!BO:BO)+SUMIF('Health Products &amp; Equipment'!$B:$B,$B38,'Health Products &amp; Equipment'!BO:BO)+SUMIF('Other Pharma &amp; Health Products'!$B:$B,$B38,'Other Pharma &amp; Health Products'!BO:BO)+SUMIF('PSM Costs'!$B:$B,$B38,'PSM Costs'!BO:BO)&gt;0,SUMIF(Pharmaceuticals!$B:$B,$B38,Pharmaceuticals!BO:BO)+SUMIF('Health Products &amp; Equipment'!$B:$B,$B38,'Health Products &amp; Equipment'!BO:BO)+SUMIF('Other Pharma &amp; Health Products'!$B:$B,$B38,'Other Pharma &amp; Health Products'!BO:BO)+SUMIF('PSM Costs'!$B:$B,$B38,'PSM Costs'!BO:BO),"")</f>
        <v/>
      </c>
      <c r="Z38" s="234" t="str">
        <f ca="1">IF(SUMIF(Pharmaceuticals!$B:$B,$B38,Pharmaceuticals!BQ:BQ)+SUMIF('Health Products &amp; Equipment'!$B:$B,$B38,'Health Products &amp; Equipment'!BQ:BQ)+SUMIF('Other Pharma &amp; Health Products'!$B:$B,$B38,'Other Pharma &amp; Health Products'!BQ:BQ)+SUMIF('PSM Costs'!$B:$B,$B38,'PSM Costs'!BQ:BQ)&gt;0,SUMIF(Pharmaceuticals!$B:$B,$B38,Pharmaceuticals!BQ:BQ)+SUMIF('Health Products &amp; Equipment'!$B:$B,$B38,'Health Products &amp; Equipment'!BQ:BQ)+SUMIF('Other Pharma &amp; Health Products'!$B:$B,$B38,'Other Pharma &amp; Health Products'!BQ:BQ)+SUMIF('PSM Costs'!$B:$B,$B38,'PSM Costs'!BQ:BQ),"")</f>
        <v/>
      </c>
      <c r="AA38" s="234" t="str">
        <f ca="1">IF(SUMIF(Pharmaceuticals!$B:$B,$B38,Pharmaceuticals!BS:BS)+SUMIF('Health Products &amp; Equipment'!$B:$B,$B38,'Health Products &amp; Equipment'!BS:BS)+SUMIF('Other Pharma &amp; Health Products'!$B:$B,$B38,'Other Pharma &amp; Health Products'!BS:BS)+SUMIF('PSM Costs'!$B:$B,$B38,'PSM Costs'!BS:BS)&gt;0,SUMIF(Pharmaceuticals!$B:$B,$B38,Pharmaceuticals!BS:BS)+SUMIF('Health Products &amp; Equipment'!$B:$B,$B38,'Health Products &amp; Equipment'!BS:BS)+SUMIF('Other Pharma &amp; Health Products'!$B:$B,$B38,'Other Pharma &amp; Health Products'!BS:BS)+SUMIF('PSM Costs'!$B:$B,$B38,'PSM Costs'!BS:BS),"")</f>
        <v/>
      </c>
      <c r="AB38" s="233" t="str">
        <f t="shared" ca="1" si="4"/>
        <v/>
      </c>
    </row>
    <row r="39" spans="1:28" ht="22.15" customHeight="1" x14ac:dyDescent="0.2">
      <c r="A39" s="229">
        <v>29</v>
      </c>
      <c r="B39" s="229" t="str">
        <f ca="1">IFERROR(VLOOKUP(A39,'Rank unique Mod-Int-CI-PR'!I:J,2,FALSE),"")</f>
        <v/>
      </c>
      <c r="C39" s="230" t="str">
        <f ca="1">IFERROR(VLOOKUP(VALUE(LEFT(B39,FIND("-",B39)-1)),CatModules!B:C,2,FALSE),"")</f>
        <v/>
      </c>
      <c r="D39" s="230" t="str">
        <f ca="1">IFERROR(VLOOKUP(LEFT(B39,FIND("--",B39)-1),CatInt!D:E,2,FALSE),"")</f>
        <v/>
      </c>
      <c r="E39" s="230" t="str">
        <f ca="1">IFERROR(VLOOKUP(MID(B39,FIND("--",B39)+2,FIND("---",B39)-FIND("--",B39)-2),CatCostInp!D:E,2,FALSE),"")</f>
        <v/>
      </c>
      <c r="F39" s="230" t="str">
        <f ca="1">IFERROR(VLOOKUP(B39,ActivityConcat!A:C,3,FALSE),"")</f>
        <v/>
      </c>
      <c r="G39" s="231" t="str">
        <f ca="1">IFERROR(VLOOKUP(VALUE(RIGHT(B39,1)),Setup!A:D,4,FALSE),"")</f>
        <v/>
      </c>
      <c r="H39" s="232" t="str">
        <f t="shared" ca="1" si="0"/>
        <v/>
      </c>
      <c r="I39" s="233" t="str">
        <f ca="1">IF(SUMIF(Pharmaceuticals!$B:$B,$B39,Pharmaceuticals!Z:Z)+SUMIF('Health Products &amp; Equipment'!$B:$B,$B39,'Health Products &amp; Equipment'!Z:Z)+SUMIF('Other Pharma &amp; Health Products'!$B:$B,$B39,'Other Pharma &amp; Health Products'!Z:Z)+SUMIF('PSM Costs'!$B:$B,$B39,'PSM Costs'!Z:Z)&gt;0,SUMIF(Pharmaceuticals!$B:$B,$B39,Pharmaceuticals!Z:Z)+SUMIF('Health Products &amp; Equipment'!$B:$B,$B39,'Health Products &amp; Equipment'!Z:Z)+SUMIF('Other Pharma &amp; Health Products'!$B:$B,$B39,'Other Pharma &amp; Health Products'!Z:Z)+SUMIF('PSM Costs'!$B:$B,$B39,'PSM Costs'!Z:Z),"")</f>
        <v/>
      </c>
      <c r="J39" s="233" t="str">
        <f ca="1">IF(SUMIF(Pharmaceuticals!$B:$B,$B39,Pharmaceuticals!AB:AB)+SUMIF('Health Products &amp; Equipment'!$B:$B,$B39,'Health Products &amp; Equipment'!AB:AB)+SUMIF('Other Pharma &amp; Health Products'!$B:$B,$B39,'Other Pharma &amp; Health Products'!AB:AB)+SUMIF('PSM Costs'!$B:$B,$B39,'PSM Costs'!AB:AB)&gt;0,SUMIF(Pharmaceuticals!$B:$B,$B39,Pharmaceuticals!AB:AB)+SUMIF('Health Products &amp; Equipment'!$B:$B,$B39,'Health Products &amp; Equipment'!AB:AB)+SUMIF('Other Pharma &amp; Health Products'!$B:$B,$B39,'Other Pharma &amp; Health Products'!AB:AB)+SUMIF('PSM Costs'!$B:$B,$B39,'PSM Costs'!AB:AB),"")</f>
        <v/>
      </c>
      <c r="K39" s="233" t="str">
        <f ca="1">IF(SUMIF(Pharmaceuticals!$B:$B,$B39,Pharmaceuticals!AD:AD)+SUMIF('Health Products &amp; Equipment'!$B:$B,$B39,'Health Products &amp; Equipment'!AD:AD)+SUMIF('Other Pharma &amp; Health Products'!$B:$B,$B39,'Other Pharma &amp; Health Products'!AD:AD)+SUMIF('PSM Costs'!$B:$B,$B39,'PSM Costs'!AD:AD)&gt;0,SUMIF(Pharmaceuticals!$B:$B,$B39,Pharmaceuticals!AD:AD)+SUMIF('Health Products &amp; Equipment'!$B:$B,$B39,'Health Products &amp; Equipment'!AD:AD)+SUMIF('Other Pharma &amp; Health Products'!$B:$B,$B39,'Other Pharma &amp; Health Products'!AD:AD)+SUMIF('PSM Costs'!$B:$B,$B39,'PSM Costs'!AD:AD),"")</f>
        <v/>
      </c>
      <c r="L39" s="233" t="str">
        <f ca="1">IF(SUMIF(Pharmaceuticals!$B:$B,$B39,Pharmaceuticals!AF:AF)+SUMIF('Health Products &amp; Equipment'!$B:$B,$B39,'Health Products &amp; Equipment'!AF:AF)+SUMIF('Other Pharma &amp; Health Products'!$B:$B,$B39,'Other Pharma &amp; Health Products'!AF:AF)+SUMIF('PSM Costs'!$B:$B,$B39,'PSM Costs'!AF:AF)&gt;0,SUMIF(Pharmaceuticals!$B:$B,$B39,Pharmaceuticals!AF:AF)+SUMIF('Health Products &amp; Equipment'!$B:$B,$B39,'Health Products &amp; Equipment'!AF:AF)+SUMIF('Other Pharma &amp; Health Products'!$B:$B,$B39,'Other Pharma &amp; Health Products'!AF:AF)+SUMIF('PSM Costs'!$B:$B,$B39,'PSM Costs'!AF:AF),"")</f>
        <v/>
      </c>
      <c r="M39" s="231" t="str">
        <f t="shared" ca="1" si="1"/>
        <v/>
      </c>
      <c r="N39" s="234" t="str">
        <f ca="1">IF(SUMIF(Pharmaceuticals!$B:$B,$B39,Pharmaceuticals!AM:AM)+SUMIF('Health Products &amp; Equipment'!$B:$B,$B39,'Health Products &amp; Equipment'!AM:AM)+SUMIF('Other Pharma &amp; Health Products'!$B:$B,$B39,'Other Pharma &amp; Health Products'!AM:AM)+SUMIF('PSM Costs'!$B:$B,$B39,'PSM Costs'!AM:AM)&gt;0,SUMIF(Pharmaceuticals!$B:$B,$B39,Pharmaceuticals!AM:AM)+SUMIF('Health Products &amp; Equipment'!$B:$B,$B39,'Health Products &amp; Equipment'!AM:AM)+SUMIF('Other Pharma &amp; Health Products'!$B:$B,$B39,'Other Pharma &amp; Health Products'!AM:AM)+SUMIF('PSM Costs'!$B:$B,$B39,'PSM Costs'!AM:AM),"")</f>
        <v/>
      </c>
      <c r="O39" s="234" t="str">
        <f ca="1">IF(SUMIF(Pharmaceuticals!$B:$B,$B39,Pharmaceuticals!AO:AO)+SUMIF('Health Products &amp; Equipment'!$B:$B,$B39,'Health Products &amp; Equipment'!AO:AO)+SUMIF('Other Pharma &amp; Health Products'!$B:$B,$B39,'Other Pharma &amp; Health Products'!AO:AO)+SUMIF('PSM Costs'!$B:$B,$B39,'PSM Costs'!AO:AO)&gt;0,SUMIF(Pharmaceuticals!$B:$B,$B39,Pharmaceuticals!AO:AO)+SUMIF('Health Products &amp; Equipment'!$B:$B,$B39,'Health Products &amp; Equipment'!AO:AO)+SUMIF('Other Pharma &amp; Health Products'!$B:$B,$B39,'Other Pharma &amp; Health Products'!AO:AO)+SUMIF('PSM Costs'!$B:$B,$B39,'PSM Costs'!AO:AO),"")</f>
        <v/>
      </c>
      <c r="P39" s="234" t="str">
        <f ca="1">IF(SUMIF(Pharmaceuticals!$B:$B,$B39,Pharmaceuticals!AQ:AQ)+SUMIF('Health Products &amp; Equipment'!$B:$B,$B39,'Health Products &amp; Equipment'!AQ:AQ)+SUMIF('Other Pharma &amp; Health Products'!$B:$B,$B39,'Other Pharma &amp; Health Products'!AQ:AQ)+SUMIF('PSM Costs'!$B:$B,$B39,'PSM Costs'!AQ:AQ)&gt;0,SUMIF(Pharmaceuticals!$B:$B,$B39,Pharmaceuticals!AQ:AQ)+SUMIF('Health Products &amp; Equipment'!$B:$B,$B39,'Health Products &amp; Equipment'!AQ:AQ)+SUMIF('Other Pharma &amp; Health Products'!$B:$B,$B39,'Other Pharma &amp; Health Products'!AQ:AQ)+SUMIF('PSM Costs'!$B:$B,$B39,'PSM Costs'!AQ:AQ),"")</f>
        <v/>
      </c>
      <c r="Q39" s="234" t="str">
        <f ca="1">IF(SUMIF(Pharmaceuticals!$B:$B,$B39,Pharmaceuticals!AS:AS)+SUMIF('Health Products &amp; Equipment'!$B:$B,$B39,'Health Products &amp; Equipment'!AS:AS)+SUMIF('Other Pharma &amp; Health Products'!$B:$B,$B39,'Other Pharma &amp; Health Products'!AS:AS)+SUMIF('PSM Costs'!$B:$B,$B39,'PSM Costs'!AS:AS)&gt;0,SUMIF(Pharmaceuticals!$B:$B,$B39,Pharmaceuticals!AS:AS)+SUMIF('Health Products &amp; Equipment'!$B:$B,$B39,'Health Products &amp; Equipment'!AS:AS)+SUMIF('Other Pharma &amp; Health Products'!$B:$B,$B39,'Other Pharma &amp; Health Products'!AS:AS)+SUMIF('PSM Costs'!$B:$B,$B39,'PSM Costs'!AS:AS),"")</f>
        <v/>
      </c>
      <c r="R39" s="232" t="str">
        <f t="shared" ca="1" si="2"/>
        <v/>
      </c>
      <c r="S39" s="233" t="str">
        <f ca="1">IF(SUMIF(Pharmaceuticals!$B:$B,$B39,Pharmaceuticals!AZ:AZ)+SUMIF('Health Products &amp; Equipment'!$B:$B,$B39,'Health Products &amp; Equipment'!AZ:AZ)+SUMIF('Other Pharma &amp; Health Products'!$B:$B,$B39,'Other Pharma &amp; Health Products'!AZ:AZ)+SUMIF('PSM Costs'!$B:$B,$B39,'PSM Costs'!AZ:AZ)&gt;0,SUMIF(Pharmaceuticals!$B:$B,$B39,Pharmaceuticals!AZ:AZ)+SUMIF('Health Products &amp; Equipment'!$B:$B,$B39,'Health Products &amp; Equipment'!AZ:AZ)+SUMIF('Other Pharma &amp; Health Products'!$B:$B,$B39,'Other Pharma &amp; Health Products'!AZ:AZ)+SUMIF('PSM Costs'!$B:$B,$B39,'PSM Costs'!AZ:AZ),"")</f>
        <v/>
      </c>
      <c r="T39" s="233" t="str">
        <f ca="1">IF(SUMIF(Pharmaceuticals!$B:$B,$B39,Pharmaceuticals!BB:BB)+SUMIF('Health Products &amp; Equipment'!$B:$B,$B39,'Health Products &amp; Equipment'!BB:BB)+SUMIF('Other Pharma &amp; Health Products'!$B:$B,$B39,'Other Pharma &amp; Health Products'!BB:BB)+SUMIF('PSM Costs'!$B:$B,$B39,'PSM Costs'!BB:BB)&gt;0,SUMIF(Pharmaceuticals!$B:$B,$B39,Pharmaceuticals!BB:BB)+SUMIF('Health Products &amp; Equipment'!$B:$B,$B39,'Health Products &amp; Equipment'!BB:BB)+SUMIF('Other Pharma &amp; Health Products'!$B:$B,$B39,'Other Pharma &amp; Health Products'!BB:BB)+SUMIF('PSM Costs'!$B:$B,$B39,'PSM Costs'!BB:BB),"")</f>
        <v/>
      </c>
      <c r="U39" s="233" t="str">
        <f ca="1">IF(SUMIF(Pharmaceuticals!$B:$B,$B39,Pharmaceuticals!BD:BD)+SUMIF('Health Products &amp; Equipment'!$B:$B,$B39,'Health Products &amp; Equipment'!BD:BD)+SUMIF('Other Pharma &amp; Health Products'!$B:$B,$B39,'Other Pharma &amp; Health Products'!BD:BD)+SUMIF('PSM Costs'!$B:$B,$B39,'PSM Costs'!BD:BD)&gt;0,SUMIF(Pharmaceuticals!$B:$B,$B39,Pharmaceuticals!BD:BD)+SUMIF('Health Products &amp; Equipment'!$B:$B,$B39,'Health Products &amp; Equipment'!BD:BD)+SUMIF('Other Pharma &amp; Health Products'!$B:$B,$B39,'Other Pharma &amp; Health Products'!BD:BD)+SUMIF('PSM Costs'!$B:$B,$B39,'PSM Costs'!BD:BD),"")</f>
        <v/>
      </c>
      <c r="V39" s="233" t="str">
        <f ca="1">IF(SUMIF(Pharmaceuticals!$B:$B,$B39,Pharmaceuticals!BF:BF)+SUMIF('Health Products &amp; Equipment'!$B:$B,$B39,'Health Products &amp; Equipment'!BF:BF)+SUMIF('Other Pharma &amp; Health Products'!$B:$B,$B39,'Other Pharma &amp; Health Products'!BF:BF)+SUMIF('PSM Costs'!$B:$B,$B39,'PSM Costs'!BF:BF)&gt;0,SUMIF(Pharmaceuticals!$B:$B,$B39,Pharmaceuticals!BF:BF)+SUMIF('Health Products &amp; Equipment'!$B:$B,$B39,'Health Products &amp; Equipment'!BF:BF)+SUMIF('Other Pharma &amp; Health Products'!$B:$B,$B39,'Other Pharma &amp; Health Products'!BF:BF)+SUMIF('PSM Costs'!$B:$B,$B39,'PSM Costs'!BF:BF),"")</f>
        <v/>
      </c>
      <c r="W39" s="231" t="str">
        <f t="shared" ca="1" si="3"/>
        <v/>
      </c>
      <c r="X39" s="234" t="str">
        <f ca="1">IF(SUMIF(Pharmaceuticals!$B:$B,$B39,Pharmaceuticals!BM:BM)+SUMIF('Health Products &amp; Equipment'!$B:$B,$B39,'Health Products &amp; Equipment'!BM:BM)+SUMIF('Other Pharma &amp; Health Products'!$B:$B,$B39,'Other Pharma &amp; Health Products'!BM:BM)+SUMIF('PSM Costs'!$B:$B,$B39,'PSM Costs'!BM:BM)&gt;0,SUMIF(Pharmaceuticals!$B:$B,$B39,Pharmaceuticals!BM:BM)+SUMIF('Health Products &amp; Equipment'!$B:$B,$B39,'Health Products &amp; Equipment'!BM:BM)+SUMIF('Other Pharma &amp; Health Products'!$B:$B,$B39,'Other Pharma &amp; Health Products'!BM:BM)+SUMIF('PSM Costs'!$B:$B,$B39,'PSM Costs'!BM:BM),"")</f>
        <v/>
      </c>
      <c r="Y39" s="234" t="str">
        <f ca="1">IF(SUMIF(Pharmaceuticals!$B:$B,$B39,Pharmaceuticals!BO:BO)+SUMIF('Health Products &amp; Equipment'!$B:$B,$B39,'Health Products &amp; Equipment'!BO:BO)+SUMIF('Other Pharma &amp; Health Products'!$B:$B,$B39,'Other Pharma &amp; Health Products'!BO:BO)+SUMIF('PSM Costs'!$B:$B,$B39,'PSM Costs'!BO:BO)&gt;0,SUMIF(Pharmaceuticals!$B:$B,$B39,Pharmaceuticals!BO:BO)+SUMIF('Health Products &amp; Equipment'!$B:$B,$B39,'Health Products &amp; Equipment'!BO:BO)+SUMIF('Other Pharma &amp; Health Products'!$B:$B,$B39,'Other Pharma &amp; Health Products'!BO:BO)+SUMIF('PSM Costs'!$B:$B,$B39,'PSM Costs'!BO:BO),"")</f>
        <v/>
      </c>
      <c r="Z39" s="234" t="str">
        <f ca="1">IF(SUMIF(Pharmaceuticals!$B:$B,$B39,Pharmaceuticals!BQ:BQ)+SUMIF('Health Products &amp; Equipment'!$B:$B,$B39,'Health Products &amp; Equipment'!BQ:BQ)+SUMIF('Other Pharma &amp; Health Products'!$B:$B,$B39,'Other Pharma &amp; Health Products'!BQ:BQ)+SUMIF('PSM Costs'!$B:$B,$B39,'PSM Costs'!BQ:BQ)&gt;0,SUMIF(Pharmaceuticals!$B:$B,$B39,Pharmaceuticals!BQ:BQ)+SUMIF('Health Products &amp; Equipment'!$B:$B,$B39,'Health Products &amp; Equipment'!BQ:BQ)+SUMIF('Other Pharma &amp; Health Products'!$B:$B,$B39,'Other Pharma &amp; Health Products'!BQ:BQ)+SUMIF('PSM Costs'!$B:$B,$B39,'PSM Costs'!BQ:BQ),"")</f>
        <v/>
      </c>
      <c r="AA39" s="234" t="str">
        <f ca="1">IF(SUMIF(Pharmaceuticals!$B:$B,$B39,Pharmaceuticals!BS:BS)+SUMIF('Health Products &amp; Equipment'!$B:$B,$B39,'Health Products &amp; Equipment'!BS:BS)+SUMIF('Other Pharma &amp; Health Products'!$B:$B,$B39,'Other Pharma &amp; Health Products'!BS:BS)+SUMIF('PSM Costs'!$B:$B,$B39,'PSM Costs'!BS:BS)&gt;0,SUMIF(Pharmaceuticals!$B:$B,$B39,Pharmaceuticals!BS:BS)+SUMIF('Health Products &amp; Equipment'!$B:$B,$B39,'Health Products &amp; Equipment'!BS:BS)+SUMIF('Other Pharma &amp; Health Products'!$B:$B,$B39,'Other Pharma &amp; Health Products'!BS:BS)+SUMIF('PSM Costs'!$B:$B,$B39,'PSM Costs'!BS:BS),"")</f>
        <v/>
      </c>
      <c r="AB39" s="233" t="str">
        <f t="shared" ca="1" si="4"/>
        <v/>
      </c>
    </row>
    <row r="40" spans="1:28" ht="22.15" customHeight="1" x14ac:dyDescent="0.2">
      <c r="A40" s="229">
        <v>30</v>
      </c>
      <c r="B40" s="229" t="str">
        <f ca="1">IFERROR(VLOOKUP(A40,'Rank unique Mod-Int-CI-PR'!I:J,2,FALSE),"")</f>
        <v/>
      </c>
      <c r="C40" s="230" t="str">
        <f ca="1">IFERROR(VLOOKUP(VALUE(LEFT(B40,FIND("-",B40)-1)),CatModules!B:C,2,FALSE),"")</f>
        <v/>
      </c>
      <c r="D40" s="230" t="str">
        <f ca="1">IFERROR(VLOOKUP(LEFT(B40,FIND("--",B40)-1),CatInt!D:E,2,FALSE),"")</f>
        <v/>
      </c>
      <c r="E40" s="230" t="str">
        <f ca="1">IFERROR(VLOOKUP(MID(B40,FIND("--",B40)+2,FIND("---",B40)-FIND("--",B40)-2),CatCostInp!D:E,2,FALSE),"")</f>
        <v/>
      </c>
      <c r="F40" s="230" t="str">
        <f ca="1">IFERROR(VLOOKUP(B40,ActivityConcat!A:C,3,FALSE),"")</f>
        <v/>
      </c>
      <c r="G40" s="231" t="str">
        <f ca="1">IFERROR(VLOOKUP(VALUE(RIGHT(B40,1)),Setup!A:D,4,FALSE),"")</f>
        <v/>
      </c>
      <c r="H40" s="232" t="str">
        <f t="shared" ca="1" si="0"/>
        <v/>
      </c>
      <c r="I40" s="233" t="str">
        <f ca="1">IF(SUMIF(Pharmaceuticals!$B:$B,$B40,Pharmaceuticals!Z:Z)+SUMIF('Health Products &amp; Equipment'!$B:$B,$B40,'Health Products &amp; Equipment'!Z:Z)+SUMIF('Other Pharma &amp; Health Products'!$B:$B,$B40,'Other Pharma &amp; Health Products'!Z:Z)+SUMIF('PSM Costs'!$B:$B,$B40,'PSM Costs'!Z:Z)&gt;0,SUMIF(Pharmaceuticals!$B:$B,$B40,Pharmaceuticals!Z:Z)+SUMIF('Health Products &amp; Equipment'!$B:$B,$B40,'Health Products &amp; Equipment'!Z:Z)+SUMIF('Other Pharma &amp; Health Products'!$B:$B,$B40,'Other Pharma &amp; Health Products'!Z:Z)+SUMIF('PSM Costs'!$B:$B,$B40,'PSM Costs'!Z:Z),"")</f>
        <v/>
      </c>
      <c r="J40" s="233" t="str">
        <f ca="1">IF(SUMIF(Pharmaceuticals!$B:$B,$B40,Pharmaceuticals!AB:AB)+SUMIF('Health Products &amp; Equipment'!$B:$B,$B40,'Health Products &amp; Equipment'!AB:AB)+SUMIF('Other Pharma &amp; Health Products'!$B:$B,$B40,'Other Pharma &amp; Health Products'!AB:AB)+SUMIF('PSM Costs'!$B:$B,$B40,'PSM Costs'!AB:AB)&gt;0,SUMIF(Pharmaceuticals!$B:$B,$B40,Pharmaceuticals!AB:AB)+SUMIF('Health Products &amp; Equipment'!$B:$B,$B40,'Health Products &amp; Equipment'!AB:AB)+SUMIF('Other Pharma &amp; Health Products'!$B:$B,$B40,'Other Pharma &amp; Health Products'!AB:AB)+SUMIF('PSM Costs'!$B:$B,$B40,'PSM Costs'!AB:AB),"")</f>
        <v/>
      </c>
      <c r="K40" s="233" t="str">
        <f ca="1">IF(SUMIF(Pharmaceuticals!$B:$B,$B40,Pharmaceuticals!AD:AD)+SUMIF('Health Products &amp; Equipment'!$B:$B,$B40,'Health Products &amp; Equipment'!AD:AD)+SUMIF('Other Pharma &amp; Health Products'!$B:$B,$B40,'Other Pharma &amp; Health Products'!AD:AD)+SUMIF('PSM Costs'!$B:$B,$B40,'PSM Costs'!AD:AD)&gt;0,SUMIF(Pharmaceuticals!$B:$B,$B40,Pharmaceuticals!AD:AD)+SUMIF('Health Products &amp; Equipment'!$B:$B,$B40,'Health Products &amp; Equipment'!AD:AD)+SUMIF('Other Pharma &amp; Health Products'!$B:$B,$B40,'Other Pharma &amp; Health Products'!AD:AD)+SUMIF('PSM Costs'!$B:$B,$B40,'PSM Costs'!AD:AD),"")</f>
        <v/>
      </c>
      <c r="L40" s="233" t="str">
        <f ca="1">IF(SUMIF(Pharmaceuticals!$B:$B,$B40,Pharmaceuticals!AF:AF)+SUMIF('Health Products &amp; Equipment'!$B:$B,$B40,'Health Products &amp; Equipment'!AF:AF)+SUMIF('Other Pharma &amp; Health Products'!$B:$B,$B40,'Other Pharma &amp; Health Products'!AF:AF)+SUMIF('PSM Costs'!$B:$B,$B40,'PSM Costs'!AF:AF)&gt;0,SUMIF(Pharmaceuticals!$B:$B,$B40,Pharmaceuticals!AF:AF)+SUMIF('Health Products &amp; Equipment'!$B:$B,$B40,'Health Products &amp; Equipment'!AF:AF)+SUMIF('Other Pharma &amp; Health Products'!$B:$B,$B40,'Other Pharma &amp; Health Products'!AF:AF)+SUMIF('PSM Costs'!$B:$B,$B40,'PSM Costs'!AF:AF),"")</f>
        <v/>
      </c>
      <c r="M40" s="231" t="str">
        <f t="shared" ca="1" si="1"/>
        <v/>
      </c>
      <c r="N40" s="234" t="str">
        <f ca="1">IF(SUMIF(Pharmaceuticals!$B:$B,$B40,Pharmaceuticals!AM:AM)+SUMIF('Health Products &amp; Equipment'!$B:$B,$B40,'Health Products &amp; Equipment'!AM:AM)+SUMIF('Other Pharma &amp; Health Products'!$B:$B,$B40,'Other Pharma &amp; Health Products'!AM:AM)+SUMIF('PSM Costs'!$B:$B,$B40,'PSM Costs'!AM:AM)&gt;0,SUMIF(Pharmaceuticals!$B:$B,$B40,Pharmaceuticals!AM:AM)+SUMIF('Health Products &amp; Equipment'!$B:$B,$B40,'Health Products &amp; Equipment'!AM:AM)+SUMIF('Other Pharma &amp; Health Products'!$B:$B,$B40,'Other Pharma &amp; Health Products'!AM:AM)+SUMIF('PSM Costs'!$B:$B,$B40,'PSM Costs'!AM:AM),"")</f>
        <v/>
      </c>
      <c r="O40" s="234" t="str">
        <f ca="1">IF(SUMIF(Pharmaceuticals!$B:$B,$B40,Pharmaceuticals!AO:AO)+SUMIF('Health Products &amp; Equipment'!$B:$B,$B40,'Health Products &amp; Equipment'!AO:AO)+SUMIF('Other Pharma &amp; Health Products'!$B:$B,$B40,'Other Pharma &amp; Health Products'!AO:AO)+SUMIF('PSM Costs'!$B:$B,$B40,'PSM Costs'!AO:AO)&gt;0,SUMIF(Pharmaceuticals!$B:$B,$B40,Pharmaceuticals!AO:AO)+SUMIF('Health Products &amp; Equipment'!$B:$B,$B40,'Health Products &amp; Equipment'!AO:AO)+SUMIF('Other Pharma &amp; Health Products'!$B:$B,$B40,'Other Pharma &amp; Health Products'!AO:AO)+SUMIF('PSM Costs'!$B:$B,$B40,'PSM Costs'!AO:AO),"")</f>
        <v/>
      </c>
      <c r="P40" s="234" t="str">
        <f ca="1">IF(SUMIF(Pharmaceuticals!$B:$B,$B40,Pharmaceuticals!AQ:AQ)+SUMIF('Health Products &amp; Equipment'!$B:$B,$B40,'Health Products &amp; Equipment'!AQ:AQ)+SUMIF('Other Pharma &amp; Health Products'!$B:$B,$B40,'Other Pharma &amp; Health Products'!AQ:AQ)+SUMIF('PSM Costs'!$B:$B,$B40,'PSM Costs'!AQ:AQ)&gt;0,SUMIF(Pharmaceuticals!$B:$B,$B40,Pharmaceuticals!AQ:AQ)+SUMIF('Health Products &amp; Equipment'!$B:$B,$B40,'Health Products &amp; Equipment'!AQ:AQ)+SUMIF('Other Pharma &amp; Health Products'!$B:$B,$B40,'Other Pharma &amp; Health Products'!AQ:AQ)+SUMIF('PSM Costs'!$B:$B,$B40,'PSM Costs'!AQ:AQ),"")</f>
        <v/>
      </c>
      <c r="Q40" s="234" t="str">
        <f ca="1">IF(SUMIF(Pharmaceuticals!$B:$B,$B40,Pharmaceuticals!AS:AS)+SUMIF('Health Products &amp; Equipment'!$B:$B,$B40,'Health Products &amp; Equipment'!AS:AS)+SUMIF('Other Pharma &amp; Health Products'!$B:$B,$B40,'Other Pharma &amp; Health Products'!AS:AS)+SUMIF('PSM Costs'!$B:$B,$B40,'PSM Costs'!AS:AS)&gt;0,SUMIF(Pharmaceuticals!$B:$B,$B40,Pharmaceuticals!AS:AS)+SUMIF('Health Products &amp; Equipment'!$B:$B,$B40,'Health Products &amp; Equipment'!AS:AS)+SUMIF('Other Pharma &amp; Health Products'!$B:$B,$B40,'Other Pharma &amp; Health Products'!AS:AS)+SUMIF('PSM Costs'!$B:$B,$B40,'PSM Costs'!AS:AS),"")</f>
        <v/>
      </c>
      <c r="R40" s="232" t="str">
        <f t="shared" ca="1" si="2"/>
        <v/>
      </c>
      <c r="S40" s="233" t="str">
        <f ca="1">IF(SUMIF(Pharmaceuticals!$B:$B,$B40,Pharmaceuticals!AZ:AZ)+SUMIF('Health Products &amp; Equipment'!$B:$B,$B40,'Health Products &amp; Equipment'!AZ:AZ)+SUMIF('Other Pharma &amp; Health Products'!$B:$B,$B40,'Other Pharma &amp; Health Products'!AZ:AZ)+SUMIF('PSM Costs'!$B:$B,$B40,'PSM Costs'!AZ:AZ)&gt;0,SUMIF(Pharmaceuticals!$B:$B,$B40,Pharmaceuticals!AZ:AZ)+SUMIF('Health Products &amp; Equipment'!$B:$B,$B40,'Health Products &amp; Equipment'!AZ:AZ)+SUMIF('Other Pharma &amp; Health Products'!$B:$B,$B40,'Other Pharma &amp; Health Products'!AZ:AZ)+SUMIF('PSM Costs'!$B:$B,$B40,'PSM Costs'!AZ:AZ),"")</f>
        <v/>
      </c>
      <c r="T40" s="233" t="str">
        <f ca="1">IF(SUMIF(Pharmaceuticals!$B:$B,$B40,Pharmaceuticals!BB:BB)+SUMIF('Health Products &amp; Equipment'!$B:$B,$B40,'Health Products &amp; Equipment'!BB:BB)+SUMIF('Other Pharma &amp; Health Products'!$B:$B,$B40,'Other Pharma &amp; Health Products'!BB:BB)+SUMIF('PSM Costs'!$B:$B,$B40,'PSM Costs'!BB:BB)&gt;0,SUMIF(Pharmaceuticals!$B:$B,$B40,Pharmaceuticals!BB:BB)+SUMIF('Health Products &amp; Equipment'!$B:$B,$B40,'Health Products &amp; Equipment'!BB:BB)+SUMIF('Other Pharma &amp; Health Products'!$B:$B,$B40,'Other Pharma &amp; Health Products'!BB:BB)+SUMIF('PSM Costs'!$B:$B,$B40,'PSM Costs'!BB:BB),"")</f>
        <v/>
      </c>
      <c r="U40" s="233" t="str">
        <f ca="1">IF(SUMIF(Pharmaceuticals!$B:$B,$B40,Pharmaceuticals!BD:BD)+SUMIF('Health Products &amp; Equipment'!$B:$B,$B40,'Health Products &amp; Equipment'!BD:BD)+SUMIF('Other Pharma &amp; Health Products'!$B:$B,$B40,'Other Pharma &amp; Health Products'!BD:BD)+SUMIF('PSM Costs'!$B:$B,$B40,'PSM Costs'!BD:BD)&gt;0,SUMIF(Pharmaceuticals!$B:$B,$B40,Pharmaceuticals!BD:BD)+SUMIF('Health Products &amp; Equipment'!$B:$B,$B40,'Health Products &amp; Equipment'!BD:BD)+SUMIF('Other Pharma &amp; Health Products'!$B:$B,$B40,'Other Pharma &amp; Health Products'!BD:BD)+SUMIF('PSM Costs'!$B:$B,$B40,'PSM Costs'!BD:BD),"")</f>
        <v/>
      </c>
      <c r="V40" s="233" t="str">
        <f ca="1">IF(SUMIF(Pharmaceuticals!$B:$B,$B40,Pharmaceuticals!BF:BF)+SUMIF('Health Products &amp; Equipment'!$B:$B,$B40,'Health Products &amp; Equipment'!BF:BF)+SUMIF('Other Pharma &amp; Health Products'!$B:$B,$B40,'Other Pharma &amp; Health Products'!BF:BF)+SUMIF('PSM Costs'!$B:$B,$B40,'PSM Costs'!BF:BF)&gt;0,SUMIF(Pharmaceuticals!$B:$B,$B40,Pharmaceuticals!BF:BF)+SUMIF('Health Products &amp; Equipment'!$B:$B,$B40,'Health Products &amp; Equipment'!BF:BF)+SUMIF('Other Pharma &amp; Health Products'!$B:$B,$B40,'Other Pharma &amp; Health Products'!BF:BF)+SUMIF('PSM Costs'!$B:$B,$B40,'PSM Costs'!BF:BF),"")</f>
        <v/>
      </c>
      <c r="W40" s="231" t="str">
        <f t="shared" ca="1" si="3"/>
        <v/>
      </c>
      <c r="X40" s="234" t="str">
        <f ca="1">IF(SUMIF(Pharmaceuticals!$B:$B,$B40,Pharmaceuticals!BM:BM)+SUMIF('Health Products &amp; Equipment'!$B:$B,$B40,'Health Products &amp; Equipment'!BM:BM)+SUMIF('Other Pharma &amp; Health Products'!$B:$B,$B40,'Other Pharma &amp; Health Products'!BM:BM)+SUMIF('PSM Costs'!$B:$B,$B40,'PSM Costs'!BM:BM)&gt;0,SUMIF(Pharmaceuticals!$B:$B,$B40,Pharmaceuticals!BM:BM)+SUMIF('Health Products &amp; Equipment'!$B:$B,$B40,'Health Products &amp; Equipment'!BM:BM)+SUMIF('Other Pharma &amp; Health Products'!$B:$B,$B40,'Other Pharma &amp; Health Products'!BM:BM)+SUMIF('PSM Costs'!$B:$B,$B40,'PSM Costs'!BM:BM),"")</f>
        <v/>
      </c>
      <c r="Y40" s="234" t="str">
        <f ca="1">IF(SUMIF(Pharmaceuticals!$B:$B,$B40,Pharmaceuticals!BO:BO)+SUMIF('Health Products &amp; Equipment'!$B:$B,$B40,'Health Products &amp; Equipment'!BO:BO)+SUMIF('Other Pharma &amp; Health Products'!$B:$B,$B40,'Other Pharma &amp; Health Products'!BO:BO)+SUMIF('PSM Costs'!$B:$B,$B40,'PSM Costs'!BO:BO)&gt;0,SUMIF(Pharmaceuticals!$B:$B,$B40,Pharmaceuticals!BO:BO)+SUMIF('Health Products &amp; Equipment'!$B:$B,$B40,'Health Products &amp; Equipment'!BO:BO)+SUMIF('Other Pharma &amp; Health Products'!$B:$B,$B40,'Other Pharma &amp; Health Products'!BO:BO)+SUMIF('PSM Costs'!$B:$B,$B40,'PSM Costs'!BO:BO),"")</f>
        <v/>
      </c>
      <c r="Z40" s="234" t="str">
        <f ca="1">IF(SUMIF(Pharmaceuticals!$B:$B,$B40,Pharmaceuticals!BQ:BQ)+SUMIF('Health Products &amp; Equipment'!$B:$B,$B40,'Health Products &amp; Equipment'!BQ:BQ)+SUMIF('Other Pharma &amp; Health Products'!$B:$B,$B40,'Other Pharma &amp; Health Products'!BQ:BQ)+SUMIF('PSM Costs'!$B:$B,$B40,'PSM Costs'!BQ:BQ)&gt;0,SUMIF(Pharmaceuticals!$B:$B,$B40,Pharmaceuticals!BQ:BQ)+SUMIF('Health Products &amp; Equipment'!$B:$B,$B40,'Health Products &amp; Equipment'!BQ:BQ)+SUMIF('Other Pharma &amp; Health Products'!$B:$B,$B40,'Other Pharma &amp; Health Products'!BQ:BQ)+SUMIF('PSM Costs'!$B:$B,$B40,'PSM Costs'!BQ:BQ),"")</f>
        <v/>
      </c>
      <c r="AA40" s="234" t="str">
        <f ca="1">IF(SUMIF(Pharmaceuticals!$B:$B,$B40,Pharmaceuticals!BS:BS)+SUMIF('Health Products &amp; Equipment'!$B:$B,$B40,'Health Products &amp; Equipment'!BS:BS)+SUMIF('Other Pharma &amp; Health Products'!$B:$B,$B40,'Other Pharma &amp; Health Products'!BS:BS)+SUMIF('PSM Costs'!$B:$B,$B40,'PSM Costs'!BS:BS)&gt;0,SUMIF(Pharmaceuticals!$B:$B,$B40,Pharmaceuticals!BS:BS)+SUMIF('Health Products &amp; Equipment'!$B:$B,$B40,'Health Products &amp; Equipment'!BS:BS)+SUMIF('Other Pharma &amp; Health Products'!$B:$B,$B40,'Other Pharma &amp; Health Products'!BS:BS)+SUMIF('PSM Costs'!$B:$B,$B40,'PSM Costs'!BS:BS),"")</f>
        <v/>
      </c>
      <c r="AB40" s="233" t="str">
        <f t="shared" ca="1" si="4"/>
        <v/>
      </c>
    </row>
    <row r="41" spans="1:28" ht="22.15" customHeight="1" x14ac:dyDescent="0.2">
      <c r="A41" s="229">
        <v>31</v>
      </c>
      <c r="B41" s="229" t="str">
        <f ca="1">IFERROR(VLOOKUP(A41,'Rank unique Mod-Int-CI-PR'!I:J,2,FALSE),"")</f>
        <v/>
      </c>
      <c r="C41" s="230" t="str">
        <f ca="1">IFERROR(VLOOKUP(VALUE(LEFT(B41,FIND("-",B41)-1)),CatModules!B:C,2,FALSE),"")</f>
        <v/>
      </c>
      <c r="D41" s="230" t="str">
        <f ca="1">IFERROR(VLOOKUP(LEFT(B41,FIND("--",B41)-1),CatInt!D:E,2,FALSE),"")</f>
        <v/>
      </c>
      <c r="E41" s="230" t="str">
        <f ca="1">IFERROR(VLOOKUP(MID(B41,FIND("--",B41)+2,FIND("---",B41)-FIND("--",B41)-2),CatCostInp!D:E,2,FALSE),"")</f>
        <v/>
      </c>
      <c r="F41" s="230" t="str">
        <f ca="1">IFERROR(VLOOKUP(B41,ActivityConcat!A:C,3,FALSE),"")</f>
        <v/>
      </c>
      <c r="G41" s="231" t="str">
        <f ca="1">IFERROR(VLOOKUP(VALUE(RIGHT(B41,1)),Setup!A:D,4,FALSE),"")</f>
        <v/>
      </c>
      <c r="H41" s="232" t="str">
        <f t="shared" ca="1" si="0"/>
        <v/>
      </c>
      <c r="I41" s="233" t="str">
        <f ca="1">IF(SUMIF(Pharmaceuticals!$B:$B,$B41,Pharmaceuticals!Z:Z)+SUMIF('Health Products &amp; Equipment'!$B:$B,$B41,'Health Products &amp; Equipment'!Z:Z)+SUMIF('Other Pharma &amp; Health Products'!$B:$B,$B41,'Other Pharma &amp; Health Products'!Z:Z)+SUMIF('PSM Costs'!$B:$B,$B41,'PSM Costs'!Z:Z)&gt;0,SUMIF(Pharmaceuticals!$B:$B,$B41,Pharmaceuticals!Z:Z)+SUMIF('Health Products &amp; Equipment'!$B:$B,$B41,'Health Products &amp; Equipment'!Z:Z)+SUMIF('Other Pharma &amp; Health Products'!$B:$B,$B41,'Other Pharma &amp; Health Products'!Z:Z)+SUMIF('PSM Costs'!$B:$B,$B41,'PSM Costs'!Z:Z),"")</f>
        <v/>
      </c>
      <c r="J41" s="233" t="str">
        <f ca="1">IF(SUMIF(Pharmaceuticals!$B:$B,$B41,Pharmaceuticals!AB:AB)+SUMIF('Health Products &amp; Equipment'!$B:$B,$B41,'Health Products &amp; Equipment'!AB:AB)+SUMIF('Other Pharma &amp; Health Products'!$B:$B,$B41,'Other Pharma &amp; Health Products'!AB:AB)+SUMIF('PSM Costs'!$B:$B,$B41,'PSM Costs'!AB:AB)&gt;0,SUMIF(Pharmaceuticals!$B:$B,$B41,Pharmaceuticals!AB:AB)+SUMIF('Health Products &amp; Equipment'!$B:$B,$B41,'Health Products &amp; Equipment'!AB:AB)+SUMIF('Other Pharma &amp; Health Products'!$B:$B,$B41,'Other Pharma &amp; Health Products'!AB:AB)+SUMIF('PSM Costs'!$B:$B,$B41,'PSM Costs'!AB:AB),"")</f>
        <v/>
      </c>
      <c r="K41" s="233" t="str">
        <f ca="1">IF(SUMIF(Pharmaceuticals!$B:$B,$B41,Pharmaceuticals!AD:AD)+SUMIF('Health Products &amp; Equipment'!$B:$B,$B41,'Health Products &amp; Equipment'!AD:AD)+SUMIF('Other Pharma &amp; Health Products'!$B:$B,$B41,'Other Pharma &amp; Health Products'!AD:AD)+SUMIF('PSM Costs'!$B:$B,$B41,'PSM Costs'!AD:AD)&gt;0,SUMIF(Pharmaceuticals!$B:$B,$B41,Pharmaceuticals!AD:AD)+SUMIF('Health Products &amp; Equipment'!$B:$B,$B41,'Health Products &amp; Equipment'!AD:AD)+SUMIF('Other Pharma &amp; Health Products'!$B:$B,$B41,'Other Pharma &amp; Health Products'!AD:AD)+SUMIF('PSM Costs'!$B:$B,$B41,'PSM Costs'!AD:AD),"")</f>
        <v/>
      </c>
      <c r="L41" s="233" t="str">
        <f ca="1">IF(SUMIF(Pharmaceuticals!$B:$B,$B41,Pharmaceuticals!AF:AF)+SUMIF('Health Products &amp; Equipment'!$B:$B,$B41,'Health Products &amp; Equipment'!AF:AF)+SUMIF('Other Pharma &amp; Health Products'!$B:$B,$B41,'Other Pharma &amp; Health Products'!AF:AF)+SUMIF('PSM Costs'!$B:$B,$B41,'PSM Costs'!AF:AF)&gt;0,SUMIF(Pharmaceuticals!$B:$B,$B41,Pharmaceuticals!AF:AF)+SUMIF('Health Products &amp; Equipment'!$B:$B,$B41,'Health Products &amp; Equipment'!AF:AF)+SUMIF('Other Pharma &amp; Health Products'!$B:$B,$B41,'Other Pharma &amp; Health Products'!AF:AF)+SUMIF('PSM Costs'!$B:$B,$B41,'PSM Costs'!AF:AF),"")</f>
        <v/>
      </c>
      <c r="M41" s="231" t="str">
        <f t="shared" ca="1" si="1"/>
        <v/>
      </c>
      <c r="N41" s="234" t="str">
        <f ca="1">IF(SUMIF(Pharmaceuticals!$B:$B,$B41,Pharmaceuticals!AM:AM)+SUMIF('Health Products &amp; Equipment'!$B:$B,$B41,'Health Products &amp; Equipment'!AM:AM)+SUMIF('Other Pharma &amp; Health Products'!$B:$B,$B41,'Other Pharma &amp; Health Products'!AM:AM)+SUMIF('PSM Costs'!$B:$B,$B41,'PSM Costs'!AM:AM)&gt;0,SUMIF(Pharmaceuticals!$B:$B,$B41,Pharmaceuticals!AM:AM)+SUMIF('Health Products &amp; Equipment'!$B:$B,$B41,'Health Products &amp; Equipment'!AM:AM)+SUMIF('Other Pharma &amp; Health Products'!$B:$B,$B41,'Other Pharma &amp; Health Products'!AM:AM)+SUMIF('PSM Costs'!$B:$B,$B41,'PSM Costs'!AM:AM),"")</f>
        <v/>
      </c>
      <c r="O41" s="234" t="str">
        <f ca="1">IF(SUMIF(Pharmaceuticals!$B:$B,$B41,Pharmaceuticals!AO:AO)+SUMIF('Health Products &amp; Equipment'!$B:$B,$B41,'Health Products &amp; Equipment'!AO:AO)+SUMIF('Other Pharma &amp; Health Products'!$B:$B,$B41,'Other Pharma &amp; Health Products'!AO:AO)+SUMIF('PSM Costs'!$B:$B,$B41,'PSM Costs'!AO:AO)&gt;0,SUMIF(Pharmaceuticals!$B:$B,$B41,Pharmaceuticals!AO:AO)+SUMIF('Health Products &amp; Equipment'!$B:$B,$B41,'Health Products &amp; Equipment'!AO:AO)+SUMIF('Other Pharma &amp; Health Products'!$B:$B,$B41,'Other Pharma &amp; Health Products'!AO:AO)+SUMIF('PSM Costs'!$B:$B,$B41,'PSM Costs'!AO:AO),"")</f>
        <v/>
      </c>
      <c r="P41" s="234" t="str">
        <f ca="1">IF(SUMIF(Pharmaceuticals!$B:$B,$B41,Pharmaceuticals!AQ:AQ)+SUMIF('Health Products &amp; Equipment'!$B:$B,$B41,'Health Products &amp; Equipment'!AQ:AQ)+SUMIF('Other Pharma &amp; Health Products'!$B:$B,$B41,'Other Pharma &amp; Health Products'!AQ:AQ)+SUMIF('PSM Costs'!$B:$B,$B41,'PSM Costs'!AQ:AQ)&gt;0,SUMIF(Pharmaceuticals!$B:$B,$B41,Pharmaceuticals!AQ:AQ)+SUMIF('Health Products &amp; Equipment'!$B:$B,$B41,'Health Products &amp; Equipment'!AQ:AQ)+SUMIF('Other Pharma &amp; Health Products'!$B:$B,$B41,'Other Pharma &amp; Health Products'!AQ:AQ)+SUMIF('PSM Costs'!$B:$B,$B41,'PSM Costs'!AQ:AQ),"")</f>
        <v/>
      </c>
      <c r="Q41" s="234" t="str">
        <f ca="1">IF(SUMIF(Pharmaceuticals!$B:$B,$B41,Pharmaceuticals!AS:AS)+SUMIF('Health Products &amp; Equipment'!$B:$B,$B41,'Health Products &amp; Equipment'!AS:AS)+SUMIF('Other Pharma &amp; Health Products'!$B:$B,$B41,'Other Pharma &amp; Health Products'!AS:AS)+SUMIF('PSM Costs'!$B:$B,$B41,'PSM Costs'!AS:AS)&gt;0,SUMIF(Pharmaceuticals!$B:$B,$B41,Pharmaceuticals!AS:AS)+SUMIF('Health Products &amp; Equipment'!$B:$B,$B41,'Health Products &amp; Equipment'!AS:AS)+SUMIF('Other Pharma &amp; Health Products'!$B:$B,$B41,'Other Pharma &amp; Health Products'!AS:AS)+SUMIF('PSM Costs'!$B:$B,$B41,'PSM Costs'!AS:AS),"")</f>
        <v/>
      </c>
      <c r="R41" s="232" t="str">
        <f t="shared" ca="1" si="2"/>
        <v/>
      </c>
      <c r="S41" s="233" t="str">
        <f ca="1">IF(SUMIF(Pharmaceuticals!$B:$B,$B41,Pharmaceuticals!AZ:AZ)+SUMIF('Health Products &amp; Equipment'!$B:$B,$B41,'Health Products &amp; Equipment'!AZ:AZ)+SUMIF('Other Pharma &amp; Health Products'!$B:$B,$B41,'Other Pharma &amp; Health Products'!AZ:AZ)+SUMIF('PSM Costs'!$B:$B,$B41,'PSM Costs'!AZ:AZ)&gt;0,SUMIF(Pharmaceuticals!$B:$B,$B41,Pharmaceuticals!AZ:AZ)+SUMIF('Health Products &amp; Equipment'!$B:$B,$B41,'Health Products &amp; Equipment'!AZ:AZ)+SUMIF('Other Pharma &amp; Health Products'!$B:$B,$B41,'Other Pharma &amp; Health Products'!AZ:AZ)+SUMIF('PSM Costs'!$B:$B,$B41,'PSM Costs'!AZ:AZ),"")</f>
        <v/>
      </c>
      <c r="T41" s="233" t="str">
        <f ca="1">IF(SUMIF(Pharmaceuticals!$B:$B,$B41,Pharmaceuticals!BB:BB)+SUMIF('Health Products &amp; Equipment'!$B:$B,$B41,'Health Products &amp; Equipment'!BB:BB)+SUMIF('Other Pharma &amp; Health Products'!$B:$B,$B41,'Other Pharma &amp; Health Products'!BB:BB)+SUMIF('PSM Costs'!$B:$B,$B41,'PSM Costs'!BB:BB)&gt;0,SUMIF(Pharmaceuticals!$B:$B,$B41,Pharmaceuticals!BB:BB)+SUMIF('Health Products &amp; Equipment'!$B:$B,$B41,'Health Products &amp; Equipment'!BB:BB)+SUMIF('Other Pharma &amp; Health Products'!$B:$B,$B41,'Other Pharma &amp; Health Products'!BB:BB)+SUMIF('PSM Costs'!$B:$B,$B41,'PSM Costs'!BB:BB),"")</f>
        <v/>
      </c>
      <c r="U41" s="233" t="str">
        <f ca="1">IF(SUMIF(Pharmaceuticals!$B:$B,$B41,Pharmaceuticals!BD:BD)+SUMIF('Health Products &amp; Equipment'!$B:$B,$B41,'Health Products &amp; Equipment'!BD:BD)+SUMIF('Other Pharma &amp; Health Products'!$B:$B,$B41,'Other Pharma &amp; Health Products'!BD:BD)+SUMIF('PSM Costs'!$B:$B,$B41,'PSM Costs'!BD:BD)&gt;0,SUMIF(Pharmaceuticals!$B:$B,$B41,Pharmaceuticals!BD:BD)+SUMIF('Health Products &amp; Equipment'!$B:$B,$B41,'Health Products &amp; Equipment'!BD:BD)+SUMIF('Other Pharma &amp; Health Products'!$B:$B,$B41,'Other Pharma &amp; Health Products'!BD:BD)+SUMIF('PSM Costs'!$B:$B,$B41,'PSM Costs'!BD:BD),"")</f>
        <v/>
      </c>
      <c r="V41" s="233" t="str">
        <f ca="1">IF(SUMIF(Pharmaceuticals!$B:$B,$B41,Pharmaceuticals!BF:BF)+SUMIF('Health Products &amp; Equipment'!$B:$B,$B41,'Health Products &amp; Equipment'!BF:BF)+SUMIF('Other Pharma &amp; Health Products'!$B:$B,$B41,'Other Pharma &amp; Health Products'!BF:BF)+SUMIF('PSM Costs'!$B:$B,$B41,'PSM Costs'!BF:BF)&gt;0,SUMIF(Pharmaceuticals!$B:$B,$B41,Pharmaceuticals!BF:BF)+SUMIF('Health Products &amp; Equipment'!$B:$B,$B41,'Health Products &amp; Equipment'!BF:BF)+SUMIF('Other Pharma &amp; Health Products'!$B:$B,$B41,'Other Pharma &amp; Health Products'!BF:BF)+SUMIF('PSM Costs'!$B:$B,$B41,'PSM Costs'!BF:BF),"")</f>
        <v/>
      </c>
      <c r="W41" s="231" t="str">
        <f t="shared" ca="1" si="3"/>
        <v/>
      </c>
      <c r="X41" s="234" t="str">
        <f ca="1">IF(SUMIF(Pharmaceuticals!$B:$B,$B41,Pharmaceuticals!BM:BM)+SUMIF('Health Products &amp; Equipment'!$B:$B,$B41,'Health Products &amp; Equipment'!BM:BM)+SUMIF('Other Pharma &amp; Health Products'!$B:$B,$B41,'Other Pharma &amp; Health Products'!BM:BM)+SUMIF('PSM Costs'!$B:$B,$B41,'PSM Costs'!BM:BM)&gt;0,SUMIF(Pharmaceuticals!$B:$B,$B41,Pharmaceuticals!BM:BM)+SUMIF('Health Products &amp; Equipment'!$B:$B,$B41,'Health Products &amp; Equipment'!BM:BM)+SUMIF('Other Pharma &amp; Health Products'!$B:$B,$B41,'Other Pharma &amp; Health Products'!BM:BM)+SUMIF('PSM Costs'!$B:$B,$B41,'PSM Costs'!BM:BM),"")</f>
        <v/>
      </c>
      <c r="Y41" s="234" t="str">
        <f ca="1">IF(SUMIF(Pharmaceuticals!$B:$B,$B41,Pharmaceuticals!BO:BO)+SUMIF('Health Products &amp; Equipment'!$B:$B,$B41,'Health Products &amp; Equipment'!BO:BO)+SUMIF('Other Pharma &amp; Health Products'!$B:$B,$B41,'Other Pharma &amp; Health Products'!BO:BO)+SUMIF('PSM Costs'!$B:$B,$B41,'PSM Costs'!BO:BO)&gt;0,SUMIF(Pharmaceuticals!$B:$B,$B41,Pharmaceuticals!BO:BO)+SUMIF('Health Products &amp; Equipment'!$B:$B,$B41,'Health Products &amp; Equipment'!BO:BO)+SUMIF('Other Pharma &amp; Health Products'!$B:$B,$B41,'Other Pharma &amp; Health Products'!BO:BO)+SUMIF('PSM Costs'!$B:$B,$B41,'PSM Costs'!BO:BO),"")</f>
        <v/>
      </c>
      <c r="Z41" s="234" t="str">
        <f ca="1">IF(SUMIF(Pharmaceuticals!$B:$B,$B41,Pharmaceuticals!BQ:BQ)+SUMIF('Health Products &amp; Equipment'!$B:$B,$B41,'Health Products &amp; Equipment'!BQ:BQ)+SUMIF('Other Pharma &amp; Health Products'!$B:$B,$B41,'Other Pharma &amp; Health Products'!BQ:BQ)+SUMIF('PSM Costs'!$B:$B,$B41,'PSM Costs'!BQ:BQ)&gt;0,SUMIF(Pharmaceuticals!$B:$B,$B41,Pharmaceuticals!BQ:BQ)+SUMIF('Health Products &amp; Equipment'!$B:$B,$B41,'Health Products &amp; Equipment'!BQ:BQ)+SUMIF('Other Pharma &amp; Health Products'!$B:$B,$B41,'Other Pharma &amp; Health Products'!BQ:BQ)+SUMIF('PSM Costs'!$B:$B,$B41,'PSM Costs'!BQ:BQ),"")</f>
        <v/>
      </c>
      <c r="AA41" s="234" t="str">
        <f ca="1">IF(SUMIF(Pharmaceuticals!$B:$B,$B41,Pharmaceuticals!BS:BS)+SUMIF('Health Products &amp; Equipment'!$B:$B,$B41,'Health Products &amp; Equipment'!BS:BS)+SUMIF('Other Pharma &amp; Health Products'!$B:$B,$B41,'Other Pharma &amp; Health Products'!BS:BS)+SUMIF('PSM Costs'!$B:$B,$B41,'PSM Costs'!BS:BS)&gt;0,SUMIF(Pharmaceuticals!$B:$B,$B41,Pharmaceuticals!BS:BS)+SUMIF('Health Products &amp; Equipment'!$B:$B,$B41,'Health Products &amp; Equipment'!BS:BS)+SUMIF('Other Pharma &amp; Health Products'!$B:$B,$B41,'Other Pharma &amp; Health Products'!BS:BS)+SUMIF('PSM Costs'!$B:$B,$B41,'PSM Costs'!BS:BS),"")</f>
        <v/>
      </c>
      <c r="AB41" s="233" t="str">
        <f t="shared" ca="1" si="4"/>
        <v/>
      </c>
    </row>
    <row r="42" spans="1:28" ht="22.15" customHeight="1" x14ac:dyDescent="0.2">
      <c r="A42" s="229">
        <v>32</v>
      </c>
      <c r="B42" s="229" t="str">
        <f ca="1">IFERROR(VLOOKUP(A42,'Rank unique Mod-Int-CI-PR'!I:J,2,FALSE),"")</f>
        <v/>
      </c>
      <c r="C42" s="230" t="str">
        <f ca="1">IFERROR(VLOOKUP(VALUE(LEFT(B42,FIND("-",B42)-1)),CatModules!B:C,2,FALSE),"")</f>
        <v/>
      </c>
      <c r="D42" s="230" t="str">
        <f ca="1">IFERROR(VLOOKUP(LEFT(B42,FIND("--",B42)-1),CatInt!D:E,2,FALSE),"")</f>
        <v/>
      </c>
      <c r="E42" s="230" t="str">
        <f ca="1">IFERROR(VLOOKUP(MID(B42,FIND("--",B42)+2,FIND("---",B42)-FIND("--",B42)-2),CatCostInp!D:E,2,FALSE),"")</f>
        <v/>
      </c>
      <c r="F42" s="230" t="str">
        <f ca="1">IFERROR(VLOOKUP(B42,ActivityConcat!A:C,3,FALSE),"")</f>
        <v/>
      </c>
      <c r="G42" s="231" t="str">
        <f ca="1">IFERROR(VLOOKUP(VALUE(RIGHT(B42,1)),Setup!A:D,4,FALSE),"")</f>
        <v/>
      </c>
      <c r="H42" s="232" t="str">
        <f t="shared" ca="1" si="0"/>
        <v/>
      </c>
      <c r="I42" s="233" t="str">
        <f ca="1">IF(SUMIF(Pharmaceuticals!$B:$B,$B42,Pharmaceuticals!Z:Z)+SUMIF('Health Products &amp; Equipment'!$B:$B,$B42,'Health Products &amp; Equipment'!Z:Z)+SUMIF('Other Pharma &amp; Health Products'!$B:$B,$B42,'Other Pharma &amp; Health Products'!Z:Z)+SUMIF('PSM Costs'!$B:$B,$B42,'PSM Costs'!Z:Z)&gt;0,SUMIF(Pharmaceuticals!$B:$B,$B42,Pharmaceuticals!Z:Z)+SUMIF('Health Products &amp; Equipment'!$B:$B,$B42,'Health Products &amp; Equipment'!Z:Z)+SUMIF('Other Pharma &amp; Health Products'!$B:$B,$B42,'Other Pharma &amp; Health Products'!Z:Z)+SUMIF('PSM Costs'!$B:$B,$B42,'PSM Costs'!Z:Z),"")</f>
        <v/>
      </c>
      <c r="J42" s="233" t="str">
        <f ca="1">IF(SUMIF(Pharmaceuticals!$B:$B,$B42,Pharmaceuticals!AB:AB)+SUMIF('Health Products &amp; Equipment'!$B:$B,$B42,'Health Products &amp; Equipment'!AB:AB)+SUMIF('Other Pharma &amp; Health Products'!$B:$B,$B42,'Other Pharma &amp; Health Products'!AB:AB)+SUMIF('PSM Costs'!$B:$B,$B42,'PSM Costs'!AB:AB)&gt;0,SUMIF(Pharmaceuticals!$B:$B,$B42,Pharmaceuticals!AB:AB)+SUMIF('Health Products &amp; Equipment'!$B:$B,$B42,'Health Products &amp; Equipment'!AB:AB)+SUMIF('Other Pharma &amp; Health Products'!$B:$B,$B42,'Other Pharma &amp; Health Products'!AB:AB)+SUMIF('PSM Costs'!$B:$B,$B42,'PSM Costs'!AB:AB),"")</f>
        <v/>
      </c>
      <c r="K42" s="233" t="str">
        <f ca="1">IF(SUMIF(Pharmaceuticals!$B:$B,$B42,Pharmaceuticals!AD:AD)+SUMIF('Health Products &amp; Equipment'!$B:$B,$B42,'Health Products &amp; Equipment'!AD:AD)+SUMIF('Other Pharma &amp; Health Products'!$B:$B,$B42,'Other Pharma &amp; Health Products'!AD:AD)+SUMIF('PSM Costs'!$B:$B,$B42,'PSM Costs'!AD:AD)&gt;0,SUMIF(Pharmaceuticals!$B:$B,$B42,Pharmaceuticals!AD:AD)+SUMIF('Health Products &amp; Equipment'!$B:$B,$B42,'Health Products &amp; Equipment'!AD:AD)+SUMIF('Other Pharma &amp; Health Products'!$B:$B,$B42,'Other Pharma &amp; Health Products'!AD:AD)+SUMIF('PSM Costs'!$B:$B,$B42,'PSM Costs'!AD:AD),"")</f>
        <v/>
      </c>
      <c r="L42" s="233" t="str">
        <f ca="1">IF(SUMIF(Pharmaceuticals!$B:$B,$B42,Pharmaceuticals!AF:AF)+SUMIF('Health Products &amp; Equipment'!$B:$B,$B42,'Health Products &amp; Equipment'!AF:AF)+SUMIF('Other Pharma &amp; Health Products'!$B:$B,$B42,'Other Pharma &amp; Health Products'!AF:AF)+SUMIF('PSM Costs'!$B:$B,$B42,'PSM Costs'!AF:AF)&gt;0,SUMIF(Pharmaceuticals!$B:$B,$B42,Pharmaceuticals!AF:AF)+SUMIF('Health Products &amp; Equipment'!$B:$B,$B42,'Health Products &amp; Equipment'!AF:AF)+SUMIF('Other Pharma &amp; Health Products'!$B:$B,$B42,'Other Pharma &amp; Health Products'!AF:AF)+SUMIF('PSM Costs'!$B:$B,$B42,'PSM Costs'!AF:AF),"")</f>
        <v/>
      </c>
      <c r="M42" s="231" t="str">
        <f t="shared" ca="1" si="1"/>
        <v/>
      </c>
      <c r="N42" s="234" t="str">
        <f ca="1">IF(SUMIF(Pharmaceuticals!$B:$B,$B42,Pharmaceuticals!AM:AM)+SUMIF('Health Products &amp; Equipment'!$B:$B,$B42,'Health Products &amp; Equipment'!AM:AM)+SUMIF('Other Pharma &amp; Health Products'!$B:$B,$B42,'Other Pharma &amp; Health Products'!AM:AM)+SUMIF('PSM Costs'!$B:$B,$B42,'PSM Costs'!AM:AM)&gt;0,SUMIF(Pharmaceuticals!$B:$B,$B42,Pharmaceuticals!AM:AM)+SUMIF('Health Products &amp; Equipment'!$B:$B,$B42,'Health Products &amp; Equipment'!AM:AM)+SUMIF('Other Pharma &amp; Health Products'!$B:$B,$B42,'Other Pharma &amp; Health Products'!AM:AM)+SUMIF('PSM Costs'!$B:$B,$B42,'PSM Costs'!AM:AM),"")</f>
        <v/>
      </c>
      <c r="O42" s="234" t="str">
        <f ca="1">IF(SUMIF(Pharmaceuticals!$B:$B,$B42,Pharmaceuticals!AO:AO)+SUMIF('Health Products &amp; Equipment'!$B:$B,$B42,'Health Products &amp; Equipment'!AO:AO)+SUMIF('Other Pharma &amp; Health Products'!$B:$B,$B42,'Other Pharma &amp; Health Products'!AO:AO)+SUMIF('PSM Costs'!$B:$B,$B42,'PSM Costs'!AO:AO)&gt;0,SUMIF(Pharmaceuticals!$B:$B,$B42,Pharmaceuticals!AO:AO)+SUMIF('Health Products &amp; Equipment'!$B:$B,$B42,'Health Products &amp; Equipment'!AO:AO)+SUMIF('Other Pharma &amp; Health Products'!$B:$B,$B42,'Other Pharma &amp; Health Products'!AO:AO)+SUMIF('PSM Costs'!$B:$B,$B42,'PSM Costs'!AO:AO),"")</f>
        <v/>
      </c>
      <c r="P42" s="234" t="str">
        <f ca="1">IF(SUMIF(Pharmaceuticals!$B:$B,$B42,Pharmaceuticals!AQ:AQ)+SUMIF('Health Products &amp; Equipment'!$B:$B,$B42,'Health Products &amp; Equipment'!AQ:AQ)+SUMIF('Other Pharma &amp; Health Products'!$B:$B,$B42,'Other Pharma &amp; Health Products'!AQ:AQ)+SUMIF('PSM Costs'!$B:$B,$B42,'PSM Costs'!AQ:AQ)&gt;0,SUMIF(Pharmaceuticals!$B:$B,$B42,Pharmaceuticals!AQ:AQ)+SUMIF('Health Products &amp; Equipment'!$B:$B,$B42,'Health Products &amp; Equipment'!AQ:AQ)+SUMIF('Other Pharma &amp; Health Products'!$B:$B,$B42,'Other Pharma &amp; Health Products'!AQ:AQ)+SUMIF('PSM Costs'!$B:$B,$B42,'PSM Costs'!AQ:AQ),"")</f>
        <v/>
      </c>
      <c r="Q42" s="234" t="str">
        <f ca="1">IF(SUMIF(Pharmaceuticals!$B:$B,$B42,Pharmaceuticals!AS:AS)+SUMIF('Health Products &amp; Equipment'!$B:$B,$B42,'Health Products &amp; Equipment'!AS:AS)+SUMIF('Other Pharma &amp; Health Products'!$B:$B,$B42,'Other Pharma &amp; Health Products'!AS:AS)+SUMIF('PSM Costs'!$B:$B,$B42,'PSM Costs'!AS:AS)&gt;0,SUMIF(Pharmaceuticals!$B:$B,$B42,Pharmaceuticals!AS:AS)+SUMIF('Health Products &amp; Equipment'!$B:$B,$B42,'Health Products &amp; Equipment'!AS:AS)+SUMIF('Other Pharma &amp; Health Products'!$B:$B,$B42,'Other Pharma &amp; Health Products'!AS:AS)+SUMIF('PSM Costs'!$B:$B,$B42,'PSM Costs'!AS:AS),"")</f>
        <v/>
      </c>
      <c r="R42" s="232" t="str">
        <f t="shared" ca="1" si="2"/>
        <v/>
      </c>
      <c r="S42" s="233" t="str">
        <f ca="1">IF(SUMIF(Pharmaceuticals!$B:$B,$B42,Pharmaceuticals!AZ:AZ)+SUMIF('Health Products &amp; Equipment'!$B:$B,$B42,'Health Products &amp; Equipment'!AZ:AZ)+SUMIF('Other Pharma &amp; Health Products'!$B:$B,$B42,'Other Pharma &amp; Health Products'!AZ:AZ)+SUMIF('PSM Costs'!$B:$B,$B42,'PSM Costs'!AZ:AZ)&gt;0,SUMIF(Pharmaceuticals!$B:$B,$B42,Pharmaceuticals!AZ:AZ)+SUMIF('Health Products &amp; Equipment'!$B:$B,$B42,'Health Products &amp; Equipment'!AZ:AZ)+SUMIF('Other Pharma &amp; Health Products'!$B:$B,$B42,'Other Pharma &amp; Health Products'!AZ:AZ)+SUMIF('PSM Costs'!$B:$B,$B42,'PSM Costs'!AZ:AZ),"")</f>
        <v/>
      </c>
      <c r="T42" s="233" t="str">
        <f ca="1">IF(SUMIF(Pharmaceuticals!$B:$B,$B42,Pharmaceuticals!BB:BB)+SUMIF('Health Products &amp; Equipment'!$B:$B,$B42,'Health Products &amp; Equipment'!BB:BB)+SUMIF('Other Pharma &amp; Health Products'!$B:$B,$B42,'Other Pharma &amp; Health Products'!BB:BB)+SUMIF('PSM Costs'!$B:$B,$B42,'PSM Costs'!BB:BB)&gt;0,SUMIF(Pharmaceuticals!$B:$B,$B42,Pharmaceuticals!BB:BB)+SUMIF('Health Products &amp; Equipment'!$B:$B,$B42,'Health Products &amp; Equipment'!BB:BB)+SUMIF('Other Pharma &amp; Health Products'!$B:$B,$B42,'Other Pharma &amp; Health Products'!BB:BB)+SUMIF('PSM Costs'!$B:$B,$B42,'PSM Costs'!BB:BB),"")</f>
        <v/>
      </c>
      <c r="U42" s="233" t="str">
        <f ca="1">IF(SUMIF(Pharmaceuticals!$B:$B,$B42,Pharmaceuticals!BD:BD)+SUMIF('Health Products &amp; Equipment'!$B:$B,$B42,'Health Products &amp; Equipment'!BD:BD)+SUMIF('Other Pharma &amp; Health Products'!$B:$B,$B42,'Other Pharma &amp; Health Products'!BD:BD)+SUMIF('PSM Costs'!$B:$B,$B42,'PSM Costs'!BD:BD)&gt;0,SUMIF(Pharmaceuticals!$B:$B,$B42,Pharmaceuticals!BD:BD)+SUMIF('Health Products &amp; Equipment'!$B:$B,$B42,'Health Products &amp; Equipment'!BD:BD)+SUMIF('Other Pharma &amp; Health Products'!$B:$B,$B42,'Other Pharma &amp; Health Products'!BD:BD)+SUMIF('PSM Costs'!$B:$B,$B42,'PSM Costs'!BD:BD),"")</f>
        <v/>
      </c>
      <c r="V42" s="233" t="str">
        <f ca="1">IF(SUMIF(Pharmaceuticals!$B:$B,$B42,Pharmaceuticals!BF:BF)+SUMIF('Health Products &amp; Equipment'!$B:$B,$B42,'Health Products &amp; Equipment'!BF:BF)+SUMIF('Other Pharma &amp; Health Products'!$B:$B,$B42,'Other Pharma &amp; Health Products'!BF:BF)+SUMIF('PSM Costs'!$B:$B,$B42,'PSM Costs'!BF:BF)&gt;0,SUMIF(Pharmaceuticals!$B:$B,$B42,Pharmaceuticals!BF:BF)+SUMIF('Health Products &amp; Equipment'!$B:$B,$B42,'Health Products &amp; Equipment'!BF:BF)+SUMIF('Other Pharma &amp; Health Products'!$B:$B,$B42,'Other Pharma &amp; Health Products'!BF:BF)+SUMIF('PSM Costs'!$B:$B,$B42,'PSM Costs'!BF:BF),"")</f>
        <v/>
      </c>
      <c r="W42" s="231" t="str">
        <f t="shared" ca="1" si="3"/>
        <v/>
      </c>
      <c r="X42" s="234" t="str">
        <f ca="1">IF(SUMIF(Pharmaceuticals!$B:$B,$B42,Pharmaceuticals!BM:BM)+SUMIF('Health Products &amp; Equipment'!$B:$B,$B42,'Health Products &amp; Equipment'!BM:BM)+SUMIF('Other Pharma &amp; Health Products'!$B:$B,$B42,'Other Pharma &amp; Health Products'!BM:BM)+SUMIF('PSM Costs'!$B:$B,$B42,'PSM Costs'!BM:BM)&gt;0,SUMIF(Pharmaceuticals!$B:$B,$B42,Pharmaceuticals!BM:BM)+SUMIF('Health Products &amp; Equipment'!$B:$B,$B42,'Health Products &amp; Equipment'!BM:BM)+SUMIF('Other Pharma &amp; Health Products'!$B:$B,$B42,'Other Pharma &amp; Health Products'!BM:BM)+SUMIF('PSM Costs'!$B:$B,$B42,'PSM Costs'!BM:BM),"")</f>
        <v/>
      </c>
      <c r="Y42" s="234" t="str">
        <f ca="1">IF(SUMIF(Pharmaceuticals!$B:$B,$B42,Pharmaceuticals!BO:BO)+SUMIF('Health Products &amp; Equipment'!$B:$B,$B42,'Health Products &amp; Equipment'!BO:BO)+SUMIF('Other Pharma &amp; Health Products'!$B:$B,$B42,'Other Pharma &amp; Health Products'!BO:BO)+SUMIF('PSM Costs'!$B:$B,$B42,'PSM Costs'!BO:BO)&gt;0,SUMIF(Pharmaceuticals!$B:$B,$B42,Pharmaceuticals!BO:BO)+SUMIF('Health Products &amp; Equipment'!$B:$B,$B42,'Health Products &amp; Equipment'!BO:BO)+SUMIF('Other Pharma &amp; Health Products'!$B:$B,$B42,'Other Pharma &amp; Health Products'!BO:BO)+SUMIF('PSM Costs'!$B:$B,$B42,'PSM Costs'!BO:BO),"")</f>
        <v/>
      </c>
      <c r="Z42" s="234" t="str">
        <f ca="1">IF(SUMIF(Pharmaceuticals!$B:$B,$B42,Pharmaceuticals!BQ:BQ)+SUMIF('Health Products &amp; Equipment'!$B:$B,$B42,'Health Products &amp; Equipment'!BQ:BQ)+SUMIF('Other Pharma &amp; Health Products'!$B:$B,$B42,'Other Pharma &amp; Health Products'!BQ:BQ)+SUMIF('PSM Costs'!$B:$B,$B42,'PSM Costs'!BQ:BQ)&gt;0,SUMIF(Pharmaceuticals!$B:$B,$B42,Pharmaceuticals!BQ:BQ)+SUMIF('Health Products &amp; Equipment'!$B:$B,$B42,'Health Products &amp; Equipment'!BQ:BQ)+SUMIF('Other Pharma &amp; Health Products'!$B:$B,$B42,'Other Pharma &amp; Health Products'!BQ:BQ)+SUMIF('PSM Costs'!$B:$B,$B42,'PSM Costs'!BQ:BQ),"")</f>
        <v/>
      </c>
      <c r="AA42" s="234" t="str">
        <f ca="1">IF(SUMIF(Pharmaceuticals!$B:$B,$B42,Pharmaceuticals!BS:BS)+SUMIF('Health Products &amp; Equipment'!$B:$B,$B42,'Health Products &amp; Equipment'!BS:BS)+SUMIF('Other Pharma &amp; Health Products'!$B:$B,$B42,'Other Pharma &amp; Health Products'!BS:BS)+SUMIF('PSM Costs'!$B:$B,$B42,'PSM Costs'!BS:BS)&gt;0,SUMIF(Pharmaceuticals!$B:$B,$B42,Pharmaceuticals!BS:BS)+SUMIF('Health Products &amp; Equipment'!$B:$B,$B42,'Health Products &amp; Equipment'!BS:BS)+SUMIF('Other Pharma &amp; Health Products'!$B:$B,$B42,'Other Pharma &amp; Health Products'!BS:BS)+SUMIF('PSM Costs'!$B:$B,$B42,'PSM Costs'!BS:BS),"")</f>
        <v/>
      </c>
      <c r="AB42" s="233" t="str">
        <f t="shared" ca="1" si="4"/>
        <v/>
      </c>
    </row>
    <row r="43" spans="1:28" ht="22.15" customHeight="1" x14ac:dyDescent="0.2">
      <c r="A43" s="229">
        <v>33</v>
      </c>
      <c r="B43" s="229" t="str">
        <f ca="1">IFERROR(VLOOKUP(A43,'Rank unique Mod-Int-CI-PR'!I:J,2,FALSE),"")</f>
        <v/>
      </c>
      <c r="C43" s="230" t="str">
        <f ca="1">IFERROR(VLOOKUP(VALUE(LEFT(B43,FIND("-",B43)-1)),CatModules!B:C,2,FALSE),"")</f>
        <v/>
      </c>
      <c r="D43" s="230" t="str">
        <f ca="1">IFERROR(VLOOKUP(LEFT(B43,FIND("--",B43)-1),CatInt!D:E,2,FALSE),"")</f>
        <v/>
      </c>
      <c r="E43" s="230" t="str">
        <f ca="1">IFERROR(VLOOKUP(MID(B43,FIND("--",B43)+2,FIND("---",B43)-FIND("--",B43)-2),CatCostInp!D:E,2,FALSE),"")</f>
        <v/>
      </c>
      <c r="F43" s="230" t="str">
        <f ca="1">IFERROR(VLOOKUP(B43,ActivityConcat!A:C,3,FALSE),"")</f>
        <v/>
      </c>
      <c r="G43" s="231" t="str">
        <f ca="1">IFERROR(VLOOKUP(VALUE(RIGHT(B43,1)),Setup!A:D,4,FALSE),"")</f>
        <v/>
      </c>
      <c r="H43" s="232" t="str">
        <f t="shared" ca="1" si="0"/>
        <v/>
      </c>
      <c r="I43" s="233" t="str">
        <f ca="1">IF(SUMIF(Pharmaceuticals!$B:$B,$B43,Pharmaceuticals!Z:Z)+SUMIF('Health Products &amp; Equipment'!$B:$B,$B43,'Health Products &amp; Equipment'!Z:Z)+SUMIF('Other Pharma &amp; Health Products'!$B:$B,$B43,'Other Pharma &amp; Health Products'!Z:Z)+SUMIF('PSM Costs'!$B:$B,$B43,'PSM Costs'!Z:Z)&gt;0,SUMIF(Pharmaceuticals!$B:$B,$B43,Pharmaceuticals!Z:Z)+SUMIF('Health Products &amp; Equipment'!$B:$B,$B43,'Health Products &amp; Equipment'!Z:Z)+SUMIF('Other Pharma &amp; Health Products'!$B:$B,$B43,'Other Pharma &amp; Health Products'!Z:Z)+SUMIF('PSM Costs'!$B:$B,$B43,'PSM Costs'!Z:Z),"")</f>
        <v/>
      </c>
      <c r="J43" s="233" t="str">
        <f ca="1">IF(SUMIF(Pharmaceuticals!$B:$B,$B43,Pharmaceuticals!AB:AB)+SUMIF('Health Products &amp; Equipment'!$B:$B,$B43,'Health Products &amp; Equipment'!AB:AB)+SUMIF('Other Pharma &amp; Health Products'!$B:$B,$B43,'Other Pharma &amp; Health Products'!AB:AB)+SUMIF('PSM Costs'!$B:$B,$B43,'PSM Costs'!AB:AB)&gt;0,SUMIF(Pharmaceuticals!$B:$B,$B43,Pharmaceuticals!AB:AB)+SUMIF('Health Products &amp; Equipment'!$B:$B,$B43,'Health Products &amp; Equipment'!AB:AB)+SUMIF('Other Pharma &amp; Health Products'!$B:$B,$B43,'Other Pharma &amp; Health Products'!AB:AB)+SUMIF('PSM Costs'!$B:$B,$B43,'PSM Costs'!AB:AB),"")</f>
        <v/>
      </c>
      <c r="K43" s="233" t="str">
        <f ca="1">IF(SUMIF(Pharmaceuticals!$B:$B,$B43,Pharmaceuticals!AD:AD)+SUMIF('Health Products &amp; Equipment'!$B:$B,$B43,'Health Products &amp; Equipment'!AD:AD)+SUMIF('Other Pharma &amp; Health Products'!$B:$B,$B43,'Other Pharma &amp; Health Products'!AD:AD)+SUMIF('PSM Costs'!$B:$B,$B43,'PSM Costs'!AD:AD)&gt;0,SUMIF(Pharmaceuticals!$B:$B,$B43,Pharmaceuticals!AD:AD)+SUMIF('Health Products &amp; Equipment'!$B:$B,$B43,'Health Products &amp; Equipment'!AD:AD)+SUMIF('Other Pharma &amp; Health Products'!$B:$B,$B43,'Other Pharma &amp; Health Products'!AD:AD)+SUMIF('PSM Costs'!$B:$B,$B43,'PSM Costs'!AD:AD),"")</f>
        <v/>
      </c>
      <c r="L43" s="233" t="str">
        <f ca="1">IF(SUMIF(Pharmaceuticals!$B:$B,$B43,Pharmaceuticals!AF:AF)+SUMIF('Health Products &amp; Equipment'!$B:$B,$B43,'Health Products &amp; Equipment'!AF:AF)+SUMIF('Other Pharma &amp; Health Products'!$B:$B,$B43,'Other Pharma &amp; Health Products'!AF:AF)+SUMIF('PSM Costs'!$B:$B,$B43,'PSM Costs'!AF:AF)&gt;0,SUMIF(Pharmaceuticals!$B:$B,$B43,Pharmaceuticals!AF:AF)+SUMIF('Health Products &amp; Equipment'!$B:$B,$B43,'Health Products &amp; Equipment'!AF:AF)+SUMIF('Other Pharma &amp; Health Products'!$B:$B,$B43,'Other Pharma &amp; Health Products'!AF:AF)+SUMIF('PSM Costs'!$B:$B,$B43,'PSM Costs'!AF:AF),"")</f>
        <v/>
      </c>
      <c r="M43" s="231" t="str">
        <f t="shared" ca="1" si="1"/>
        <v/>
      </c>
      <c r="N43" s="234" t="str">
        <f ca="1">IF(SUMIF(Pharmaceuticals!$B:$B,$B43,Pharmaceuticals!AM:AM)+SUMIF('Health Products &amp; Equipment'!$B:$B,$B43,'Health Products &amp; Equipment'!AM:AM)+SUMIF('Other Pharma &amp; Health Products'!$B:$B,$B43,'Other Pharma &amp; Health Products'!AM:AM)+SUMIF('PSM Costs'!$B:$B,$B43,'PSM Costs'!AM:AM)&gt;0,SUMIF(Pharmaceuticals!$B:$B,$B43,Pharmaceuticals!AM:AM)+SUMIF('Health Products &amp; Equipment'!$B:$B,$B43,'Health Products &amp; Equipment'!AM:AM)+SUMIF('Other Pharma &amp; Health Products'!$B:$B,$B43,'Other Pharma &amp; Health Products'!AM:AM)+SUMIF('PSM Costs'!$B:$B,$B43,'PSM Costs'!AM:AM),"")</f>
        <v/>
      </c>
      <c r="O43" s="234" t="str">
        <f ca="1">IF(SUMIF(Pharmaceuticals!$B:$B,$B43,Pharmaceuticals!AO:AO)+SUMIF('Health Products &amp; Equipment'!$B:$B,$B43,'Health Products &amp; Equipment'!AO:AO)+SUMIF('Other Pharma &amp; Health Products'!$B:$B,$B43,'Other Pharma &amp; Health Products'!AO:AO)+SUMIF('PSM Costs'!$B:$B,$B43,'PSM Costs'!AO:AO)&gt;0,SUMIF(Pharmaceuticals!$B:$B,$B43,Pharmaceuticals!AO:AO)+SUMIF('Health Products &amp; Equipment'!$B:$B,$B43,'Health Products &amp; Equipment'!AO:AO)+SUMIF('Other Pharma &amp; Health Products'!$B:$B,$B43,'Other Pharma &amp; Health Products'!AO:AO)+SUMIF('PSM Costs'!$B:$B,$B43,'PSM Costs'!AO:AO),"")</f>
        <v/>
      </c>
      <c r="P43" s="234" t="str">
        <f ca="1">IF(SUMIF(Pharmaceuticals!$B:$B,$B43,Pharmaceuticals!AQ:AQ)+SUMIF('Health Products &amp; Equipment'!$B:$B,$B43,'Health Products &amp; Equipment'!AQ:AQ)+SUMIF('Other Pharma &amp; Health Products'!$B:$B,$B43,'Other Pharma &amp; Health Products'!AQ:AQ)+SUMIF('PSM Costs'!$B:$B,$B43,'PSM Costs'!AQ:AQ)&gt;0,SUMIF(Pharmaceuticals!$B:$B,$B43,Pharmaceuticals!AQ:AQ)+SUMIF('Health Products &amp; Equipment'!$B:$B,$B43,'Health Products &amp; Equipment'!AQ:AQ)+SUMIF('Other Pharma &amp; Health Products'!$B:$B,$B43,'Other Pharma &amp; Health Products'!AQ:AQ)+SUMIF('PSM Costs'!$B:$B,$B43,'PSM Costs'!AQ:AQ),"")</f>
        <v/>
      </c>
      <c r="Q43" s="234" t="str">
        <f ca="1">IF(SUMIF(Pharmaceuticals!$B:$B,$B43,Pharmaceuticals!AS:AS)+SUMIF('Health Products &amp; Equipment'!$B:$B,$B43,'Health Products &amp; Equipment'!AS:AS)+SUMIF('Other Pharma &amp; Health Products'!$B:$B,$B43,'Other Pharma &amp; Health Products'!AS:AS)+SUMIF('PSM Costs'!$B:$B,$B43,'PSM Costs'!AS:AS)&gt;0,SUMIF(Pharmaceuticals!$B:$B,$B43,Pharmaceuticals!AS:AS)+SUMIF('Health Products &amp; Equipment'!$B:$B,$B43,'Health Products &amp; Equipment'!AS:AS)+SUMIF('Other Pharma &amp; Health Products'!$B:$B,$B43,'Other Pharma &amp; Health Products'!AS:AS)+SUMIF('PSM Costs'!$B:$B,$B43,'PSM Costs'!AS:AS),"")</f>
        <v/>
      </c>
      <c r="R43" s="232" t="str">
        <f t="shared" ca="1" si="2"/>
        <v/>
      </c>
      <c r="S43" s="233" t="str">
        <f ca="1">IF(SUMIF(Pharmaceuticals!$B:$B,$B43,Pharmaceuticals!AZ:AZ)+SUMIF('Health Products &amp; Equipment'!$B:$B,$B43,'Health Products &amp; Equipment'!AZ:AZ)+SUMIF('Other Pharma &amp; Health Products'!$B:$B,$B43,'Other Pharma &amp; Health Products'!AZ:AZ)+SUMIF('PSM Costs'!$B:$B,$B43,'PSM Costs'!AZ:AZ)&gt;0,SUMIF(Pharmaceuticals!$B:$B,$B43,Pharmaceuticals!AZ:AZ)+SUMIF('Health Products &amp; Equipment'!$B:$B,$B43,'Health Products &amp; Equipment'!AZ:AZ)+SUMIF('Other Pharma &amp; Health Products'!$B:$B,$B43,'Other Pharma &amp; Health Products'!AZ:AZ)+SUMIF('PSM Costs'!$B:$B,$B43,'PSM Costs'!AZ:AZ),"")</f>
        <v/>
      </c>
      <c r="T43" s="233" t="str">
        <f ca="1">IF(SUMIF(Pharmaceuticals!$B:$B,$B43,Pharmaceuticals!BB:BB)+SUMIF('Health Products &amp; Equipment'!$B:$B,$B43,'Health Products &amp; Equipment'!BB:BB)+SUMIF('Other Pharma &amp; Health Products'!$B:$B,$B43,'Other Pharma &amp; Health Products'!BB:BB)+SUMIF('PSM Costs'!$B:$B,$B43,'PSM Costs'!BB:BB)&gt;0,SUMIF(Pharmaceuticals!$B:$B,$B43,Pharmaceuticals!BB:BB)+SUMIF('Health Products &amp; Equipment'!$B:$B,$B43,'Health Products &amp; Equipment'!BB:BB)+SUMIF('Other Pharma &amp; Health Products'!$B:$B,$B43,'Other Pharma &amp; Health Products'!BB:BB)+SUMIF('PSM Costs'!$B:$B,$B43,'PSM Costs'!BB:BB),"")</f>
        <v/>
      </c>
      <c r="U43" s="233" t="str">
        <f ca="1">IF(SUMIF(Pharmaceuticals!$B:$B,$B43,Pharmaceuticals!BD:BD)+SUMIF('Health Products &amp; Equipment'!$B:$B,$B43,'Health Products &amp; Equipment'!BD:BD)+SUMIF('Other Pharma &amp; Health Products'!$B:$B,$B43,'Other Pharma &amp; Health Products'!BD:BD)+SUMIF('PSM Costs'!$B:$B,$B43,'PSM Costs'!BD:BD)&gt;0,SUMIF(Pharmaceuticals!$B:$B,$B43,Pharmaceuticals!BD:BD)+SUMIF('Health Products &amp; Equipment'!$B:$B,$B43,'Health Products &amp; Equipment'!BD:BD)+SUMIF('Other Pharma &amp; Health Products'!$B:$B,$B43,'Other Pharma &amp; Health Products'!BD:BD)+SUMIF('PSM Costs'!$B:$B,$B43,'PSM Costs'!BD:BD),"")</f>
        <v/>
      </c>
      <c r="V43" s="233" t="str">
        <f ca="1">IF(SUMIF(Pharmaceuticals!$B:$B,$B43,Pharmaceuticals!BF:BF)+SUMIF('Health Products &amp; Equipment'!$B:$B,$B43,'Health Products &amp; Equipment'!BF:BF)+SUMIF('Other Pharma &amp; Health Products'!$B:$B,$B43,'Other Pharma &amp; Health Products'!BF:BF)+SUMIF('PSM Costs'!$B:$B,$B43,'PSM Costs'!BF:BF)&gt;0,SUMIF(Pharmaceuticals!$B:$B,$B43,Pharmaceuticals!BF:BF)+SUMIF('Health Products &amp; Equipment'!$B:$B,$B43,'Health Products &amp; Equipment'!BF:BF)+SUMIF('Other Pharma &amp; Health Products'!$B:$B,$B43,'Other Pharma &amp; Health Products'!BF:BF)+SUMIF('PSM Costs'!$B:$B,$B43,'PSM Costs'!BF:BF),"")</f>
        <v/>
      </c>
      <c r="W43" s="231" t="str">
        <f t="shared" ca="1" si="3"/>
        <v/>
      </c>
      <c r="X43" s="234" t="str">
        <f ca="1">IF(SUMIF(Pharmaceuticals!$B:$B,$B43,Pharmaceuticals!BM:BM)+SUMIF('Health Products &amp; Equipment'!$B:$B,$B43,'Health Products &amp; Equipment'!BM:BM)+SUMIF('Other Pharma &amp; Health Products'!$B:$B,$B43,'Other Pharma &amp; Health Products'!BM:BM)+SUMIF('PSM Costs'!$B:$B,$B43,'PSM Costs'!BM:BM)&gt;0,SUMIF(Pharmaceuticals!$B:$B,$B43,Pharmaceuticals!BM:BM)+SUMIF('Health Products &amp; Equipment'!$B:$B,$B43,'Health Products &amp; Equipment'!BM:BM)+SUMIF('Other Pharma &amp; Health Products'!$B:$B,$B43,'Other Pharma &amp; Health Products'!BM:BM)+SUMIF('PSM Costs'!$B:$B,$B43,'PSM Costs'!BM:BM),"")</f>
        <v/>
      </c>
      <c r="Y43" s="234" t="str">
        <f ca="1">IF(SUMIF(Pharmaceuticals!$B:$B,$B43,Pharmaceuticals!BO:BO)+SUMIF('Health Products &amp; Equipment'!$B:$B,$B43,'Health Products &amp; Equipment'!BO:BO)+SUMIF('Other Pharma &amp; Health Products'!$B:$B,$B43,'Other Pharma &amp; Health Products'!BO:BO)+SUMIF('PSM Costs'!$B:$B,$B43,'PSM Costs'!BO:BO)&gt;0,SUMIF(Pharmaceuticals!$B:$B,$B43,Pharmaceuticals!BO:BO)+SUMIF('Health Products &amp; Equipment'!$B:$B,$B43,'Health Products &amp; Equipment'!BO:BO)+SUMIF('Other Pharma &amp; Health Products'!$B:$B,$B43,'Other Pharma &amp; Health Products'!BO:BO)+SUMIF('PSM Costs'!$B:$B,$B43,'PSM Costs'!BO:BO),"")</f>
        <v/>
      </c>
      <c r="Z43" s="234" t="str">
        <f ca="1">IF(SUMIF(Pharmaceuticals!$B:$B,$B43,Pharmaceuticals!BQ:BQ)+SUMIF('Health Products &amp; Equipment'!$B:$B,$B43,'Health Products &amp; Equipment'!BQ:BQ)+SUMIF('Other Pharma &amp; Health Products'!$B:$B,$B43,'Other Pharma &amp; Health Products'!BQ:BQ)+SUMIF('PSM Costs'!$B:$B,$B43,'PSM Costs'!BQ:BQ)&gt;0,SUMIF(Pharmaceuticals!$B:$B,$B43,Pharmaceuticals!BQ:BQ)+SUMIF('Health Products &amp; Equipment'!$B:$B,$B43,'Health Products &amp; Equipment'!BQ:BQ)+SUMIF('Other Pharma &amp; Health Products'!$B:$B,$B43,'Other Pharma &amp; Health Products'!BQ:BQ)+SUMIF('PSM Costs'!$B:$B,$B43,'PSM Costs'!BQ:BQ),"")</f>
        <v/>
      </c>
      <c r="AA43" s="234" t="str">
        <f ca="1">IF(SUMIF(Pharmaceuticals!$B:$B,$B43,Pharmaceuticals!BS:BS)+SUMIF('Health Products &amp; Equipment'!$B:$B,$B43,'Health Products &amp; Equipment'!BS:BS)+SUMIF('Other Pharma &amp; Health Products'!$B:$B,$B43,'Other Pharma &amp; Health Products'!BS:BS)+SUMIF('PSM Costs'!$B:$B,$B43,'PSM Costs'!BS:BS)&gt;0,SUMIF(Pharmaceuticals!$B:$B,$B43,Pharmaceuticals!BS:BS)+SUMIF('Health Products &amp; Equipment'!$B:$B,$B43,'Health Products &amp; Equipment'!BS:BS)+SUMIF('Other Pharma &amp; Health Products'!$B:$B,$B43,'Other Pharma &amp; Health Products'!BS:BS)+SUMIF('PSM Costs'!$B:$B,$B43,'PSM Costs'!BS:BS),"")</f>
        <v/>
      </c>
      <c r="AB43" s="233" t="str">
        <f t="shared" ca="1" si="4"/>
        <v/>
      </c>
    </row>
    <row r="44" spans="1:28" ht="22.15" customHeight="1" x14ac:dyDescent="0.2">
      <c r="A44" s="229">
        <v>34</v>
      </c>
      <c r="B44" s="229" t="str">
        <f ca="1">IFERROR(VLOOKUP(A44,'Rank unique Mod-Int-CI-PR'!I:J,2,FALSE),"")</f>
        <v/>
      </c>
      <c r="C44" s="230" t="str">
        <f ca="1">IFERROR(VLOOKUP(VALUE(LEFT(B44,FIND("-",B44)-1)),CatModules!B:C,2,FALSE),"")</f>
        <v/>
      </c>
      <c r="D44" s="230" t="str">
        <f ca="1">IFERROR(VLOOKUP(LEFT(B44,FIND("--",B44)-1),CatInt!D:E,2,FALSE),"")</f>
        <v/>
      </c>
      <c r="E44" s="230" t="str">
        <f ca="1">IFERROR(VLOOKUP(MID(B44,FIND("--",B44)+2,FIND("---",B44)-FIND("--",B44)-2),CatCostInp!D:E,2,FALSE),"")</f>
        <v/>
      </c>
      <c r="F44" s="230" t="str">
        <f ca="1">IFERROR(VLOOKUP(B44,ActivityConcat!A:C,3,FALSE),"")</f>
        <v/>
      </c>
      <c r="G44" s="231" t="str">
        <f ca="1">IFERROR(VLOOKUP(VALUE(RIGHT(B44,1)),Setup!A:D,4,FALSE),"")</f>
        <v/>
      </c>
      <c r="H44" s="232" t="str">
        <f t="shared" ca="1" si="0"/>
        <v/>
      </c>
      <c r="I44" s="233" t="str">
        <f ca="1">IF(SUMIF(Pharmaceuticals!$B:$B,$B44,Pharmaceuticals!Z:Z)+SUMIF('Health Products &amp; Equipment'!$B:$B,$B44,'Health Products &amp; Equipment'!Z:Z)+SUMIF('Other Pharma &amp; Health Products'!$B:$B,$B44,'Other Pharma &amp; Health Products'!Z:Z)+SUMIF('PSM Costs'!$B:$B,$B44,'PSM Costs'!Z:Z)&gt;0,SUMIF(Pharmaceuticals!$B:$B,$B44,Pharmaceuticals!Z:Z)+SUMIF('Health Products &amp; Equipment'!$B:$B,$B44,'Health Products &amp; Equipment'!Z:Z)+SUMIF('Other Pharma &amp; Health Products'!$B:$B,$B44,'Other Pharma &amp; Health Products'!Z:Z)+SUMIF('PSM Costs'!$B:$B,$B44,'PSM Costs'!Z:Z),"")</f>
        <v/>
      </c>
      <c r="J44" s="233" t="str">
        <f ca="1">IF(SUMIF(Pharmaceuticals!$B:$B,$B44,Pharmaceuticals!AB:AB)+SUMIF('Health Products &amp; Equipment'!$B:$B,$B44,'Health Products &amp; Equipment'!AB:AB)+SUMIF('Other Pharma &amp; Health Products'!$B:$B,$B44,'Other Pharma &amp; Health Products'!AB:AB)+SUMIF('PSM Costs'!$B:$B,$B44,'PSM Costs'!AB:AB)&gt;0,SUMIF(Pharmaceuticals!$B:$B,$B44,Pharmaceuticals!AB:AB)+SUMIF('Health Products &amp; Equipment'!$B:$B,$B44,'Health Products &amp; Equipment'!AB:AB)+SUMIF('Other Pharma &amp; Health Products'!$B:$B,$B44,'Other Pharma &amp; Health Products'!AB:AB)+SUMIF('PSM Costs'!$B:$B,$B44,'PSM Costs'!AB:AB),"")</f>
        <v/>
      </c>
      <c r="K44" s="233" t="str">
        <f ca="1">IF(SUMIF(Pharmaceuticals!$B:$B,$B44,Pharmaceuticals!AD:AD)+SUMIF('Health Products &amp; Equipment'!$B:$B,$B44,'Health Products &amp; Equipment'!AD:AD)+SUMIF('Other Pharma &amp; Health Products'!$B:$B,$B44,'Other Pharma &amp; Health Products'!AD:AD)+SUMIF('PSM Costs'!$B:$B,$B44,'PSM Costs'!AD:AD)&gt;0,SUMIF(Pharmaceuticals!$B:$B,$B44,Pharmaceuticals!AD:AD)+SUMIF('Health Products &amp; Equipment'!$B:$B,$B44,'Health Products &amp; Equipment'!AD:AD)+SUMIF('Other Pharma &amp; Health Products'!$B:$B,$B44,'Other Pharma &amp; Health Products'!AD:AD)+SUMIF('PSM Costs'!$B:$B,$B44,'PSM Costs'!AD:AD),"")</f>
        <v/>
      </c>
      <c r="L44" s="233" t="str">
        <f ca="1">IF(SUMIF(Pharmaceuticals!$B:$B,$B44,Pharmaceuticals!AF:AF)+SUMIF('Health Products &amp; Equipment'!$B:$B,$B44,'Health Products &amp; Equipment'!AF:AF)+SUMIF('Other Pharma &amp; Health Products'!$B:$B,$B44,'Other Pharma &amp; Health Products'!AF:AF)+SUMIF('PSM Costs'!$B:$B,$B44,'PSM Costs'!AF:AF)&gt;0,SUMIF(Pharmaceuticals!$B:$B,$B44,Pharmaceuticals!AF:AF)+SUMIF('Health Products &amp; Equipment'!$B:$B,$B44,'Health Products &amp; Equipment'!AF:AF)+SUMIF('Other Pharma &amp; Health Products'!$B:$B,$B44,'Other Pharma &amp; Health Products'!AF:AF)+SUMIF('PSM Costs'!$B:$B,$B44,'PSM Costs'!AF:AF),"")</f>
        <v/>
      </c>
      <c r="M44" s="231" t="str">
        <f t="shared" ca="1" si="1"/>
        <v/>
      </c>
      <c r="N44" s="234" t="str">
        <f ca="1">IF(SUMIF(Pharmaceuticals!$B:$B,$B44,Pharmaceuticals!AM:AM)+SUMIF('Health Products &amp; Equipment'!$B:$B,$B44,'Health Products &amp; Equipment'!AM:AM)+SUMIF('Other Pharma &amp; Health Products'!$B:$B,$B44,'Other Pharma &amp; Health Products'!AM:AM)+SUMIF('PSM Costs'!$B:$B,$B44,'PSM Costs'!AM:AM)&gt;0,SUMIF(Pharmaceuticals!$B:$B,$B44,Pharmaceuticals!AM:AM)+SUMIF('Health Products &amp; Equipment'!$B:$B,$B44,'Health Products &amp; Equipment'!AM:AM)+SUMIF('Other Pharma &amp; Health Products'!$B:$B,$B44,'Other Pharma &amp; Health Products'!AM:AM)+SUMIF('PSM Costs'!$B:$B,$B44,'PSM Costs'!AM:AM),"")</f>
        <v/>
      </c>
      <c r="O44" s="234" t="str">
        <f ca="1">IF(SUMIF(Pharmaceuticals!$B:$B,$B44,Pharmaceuticals!AO:AO)+SUMIF('Health Products &amp; Equipment'!$B:$B,$B44,'Health Products &amp; Equipment'!AO:AO)+SUMIF('Other Pharma &amp; Health Products'!$B:$B,$B44,'Other Pharma &amp; Health Products'!AO:AO)+SUMIF('PSM Costs'!$B:$B,$B44,'PSM Costs'!AO:AO)&gt;0,SUMIF(Pharmaceuticals!$B:$B,$B44,Pharmaceuticals!AO:AO)+SUMIF('Health Products &amp; Equipment'!$B:$B,$B44,'Health Products &amp; Equipment'!AO:AO)+SUMIF('Other Pharma &amp; Health Products'!$B:$B,$B44,'Other Pharma &amp; Health Products'!AO:AO)+SUMIF('PSM Costs'!$B:$B,$B44,'PSM Costs'!AO:AO),"")</f>
        <v/>
      </c>
      <c r="P44" s="234" t="str">
        <f ca="1">IF(SUMIF(Pharmaceuticals!$B:$B,$B44,Pharmaceuticals!AQ:AQ)+SUMIF('Health Products &amp; Equipment'!$B:$B,$B44,'Health Products &amp; Equipment'!AQ:AQ)+SUMIF('Other Pharma &amp; Health Products'!$B:$B,$B44,'Other Pharma &amp; Health Products'!AQ:AQ)+SUMIF('PSM Costs'!$B:$B,$B44,'PSM Costs'!AQ:AQ)&gt;0,SUMIF(Pharmaceuticals!$B:$B,$B44,Pharmaceuticals!AQ:AQ)+SUMIF('Health Products &amp; Equipment'!$B:$B,$B44,'Health Products &amp; Equipment'!AQ:AQ)+SUMIF('Other Pharma &amp; Health Products'!$B:$B,$B44,'Other Pharma &amp; Health Products'!AQ:AQ)+SUMIF('PSM Costs'!$B:$B,$B44,'PSM Costs'!AQ:AQ),"")</f>
        <v/>
      </c>
      <c r="Q44" s="234" t="str">
        <f ca="1">IF(SUMIF(Pharmaceuticals!$B:$B,$B44,Pharmaceuticals!AS:AS)+SUMIF('Health Products &amp; Equipment'!$B:$B,$B44,'Health Products &amp; Equipment'!AS:AS)+SUMIF('Other Pharma &amp; Health Products'!$B:$B,$B44,'Other Pharma &amp; Health Products'!AS:AS)+SUMIF('PSM Costs'!$B:$B,$B44,'PSM Costs'!AS:AS)&gt;0,SUMIF(Pharmaceuticals!$B:$B,$B44,Pharmaceuticals!AS:AS)+SUMIF('Health Products &amp; Equipment'!$B:$B,$B44,'Health Products &amp; Equipment'!AS:AS)+SUMIF('Other Pharma &amp; Health Products'!$B:$B,$B44,'Other Pharma &amp; Health Products'!AS:AS)+SUMIF('PSM Costs'!$B:$B,$B44,'PSM Costs'!AS:AS),"")</f>
        <v/>
      </c>
      <c r="R44" s="232" t="str">
        <f t="shared" ca="1" si="2"/>
        <v/>
      </c>
      <c r="S44" s="233" t="str">
        <f ca="1">IF(SUMIF(Pharmaceuticals!$B:$B,$B44,Pharmaceuticals!AZ:AZ)+SUMIF('Health Products &amp; Equipment'!$B:$B,$B44,'Health Products &amp; Equipment'!AZ:AZ)+SUMIF('Other Pharma &amp; Health Products'!$B:$B,$B44,'Other Pharma &amp; Health Products'!AZ:AZ)+SUMIF('PSM Costs'!$B:$B,$B44,'PSM Costs'!AZ:AZ)&gt;0,SUMIF(Pharmaceuticals!$B:$B,$B44,Pharmaceuticals!AZ:AZ)+SUMIF('Health Products &amp; Equipment'!$B:$B,$B44,'Health Products &amp; Equipment'!AZ:AZ)+SUMIF('Other Pharma &amp; Health Products'!$B:$B,$B44,'Other Pharma &amp; Health Products'!AZ:AZ)+SUMIF('PSM Costs'!$B:$B,$B44,'PSM Costs'!AZ:AZ),"")</f>
        <v/>
      </c>
      <c r="T44" s="233" t="str">
        <f ca="1">IF(SUMIF(Pharmaceuticals!$B:$B,$B44,Pharmaceuticals!BB:BB)+SUMIF('Health Products &amp; Equipment'!$B:$B,$B44,'Health Products &amp; Equipment'!BB:BB)+SUMIF('Other Pharma &amp; Health Products'!$B:$B,$B44,'Other Pharma &amp; Health Products'!BB:BB)+SUMIF('PSM Costs'!$B:$B,$B44,'PSM Costs'!BB:BB)&gt;0,SUMIF(Pharmaceuticals!$B:$B,$B44,Pharmaceuticals!BB:BB)+SUMIF('Health Products &amp; Equipment'!$B:$B,$B44,'Health Products &amp; Equipment'!BB:BB)+SUMIF('Other Pharma &amp; Health Products'!$B:$B,$B44,'Other Pharma &amp; Health Products'!BB:BB)+SUMIF('PSM Costs'!$B:$B,$B44,'PSM Costs'!BB:BB),"")</f>
        <v/>
      </c>
      <c r="U44" s="233" t="str">
        <f ca="1">IF(SUMIF(Pharmaceuticals!$B:$B,$B44,Pharmaceuticals!BD:BD)+SUMIF('Health Products &amp; Equipment'!$B:$B,$B44,'Health Products &amp; Equipment'!BD:BD)+SUMIF('Other Pharma &amp; Health Products'!$B:$B,$B44,'Other Pharma &amp; Health Products'!BD:BD)+SUMIF('PSM Costs'!$B:$B,$B44,'PSM Costs'!BD:BD)&gt;0,SUMIF(Pharmaceuticals!$B:$B,$B44,Pharmaceuticals!BD:BD)+SUMIF('Health Products &amp; Equipment'!$B:$B,$B44,'Health Products &amp; Equipment'!BD:BD)+SUMIF('Other Pharma &amp; Health Products'!$B:$B,$B44,'Other Pharma &amp; Health Products'!BD:BD)+SUMIF('PSM Costs'!$B:$B,$B44,'PSM Costs'!BD:BD),"")</f>
        <v/>
      </c>
      <c r="V44" s="233" t="str">
        <f ca="1">IF(SUMIF(Pharmaceuticals!$B:$B,$B44,Pharmaceuticals!BF:BF)+SUMIF('Health Products &amp; Equipment'!$B:$B,$B44,'Health Products &amp; Equipment'!BF:BF)+SUMIF('Other Pharma &amp; Health Products'!$B:$B,$B44,'Other Pharma &amp; Health Products'!BF:BF)+SUMIF('PSM Costs'!$B:$B,$B44,'PSM Costs'!BF:BF)&gt;0,SUMIF(Pharmaceuticals!$B:$B,$B44,Pharmaceuticals!BF:BF)+SUMIF('Health Products &amp; Equipment'!$B:$B,$B44,'Health Products &amp; Equipment'!BF:BF)+SUMIF('Other Pharma &amp; Health Products'!$B:$B,$B44,'Other Pharma &amp; Health Products'!BF:BF)+SUMIF('PSM Costs'!$B:$B,$B44,'PSM Costs'!BF:BF),"")</f>
        <v/>
      </c>
      <c r="W44" s="231" t="str">
        <f t="shared" ca="1" si="3"/>
        <v/>
      </c>
      <c r="X44" s="234" t="str">
        <f ca="1">IF(SUMIF(Pharmaceuticals!$B:$B,$B44,Pharmaceuticals!BM:BM)+SUMIF('Health Products &amp; Equipment'!$B:$B,$B44,'Health Products &amp; Equipment'!BM:BM)+SUMIF('Other Pharma &amp; Health Products'!$B:$B,$B44,'Other Pharma &amp; Health Products'!BM:BM)+SUMIF('PSM Costs'!$B:$B,$B44,'PSM Costs'!BM:BM)&gt;0,SUMIF(Pharmaceuticals!$B:$B,$B44,Pharmaceuticals!BM:BM)+SUMIF('Health Products &amp; Equipment'!$B:$B,$B44,'Health Products &amp; Equipment'!BM:BM)+SUMIF('Other Pharma &amp; Health Products'!$B:$B,$B44,'Other Pharma &amp; Health Products'!BM:BM)+SUMIF('PSM Costs'!$B:$B,$B44,'PSM Costs'!BM:BM),"")</f>
        <v/>
      </c>
      <c r="Y44" s="234" t="str">
        <f ca="1">IF(SUMIF(Pharmaceuticals!$B:$B,$B44,Pharmaceuticals!BO:BO)+SUMIF('Health Products &amp; Equipment'!$B:$B,$B44,'Health Products &amp; Equipment'!BO:BO)+SUMIF('Other Pharma &amp; Health Products'!$B:$B,$B44,'Other Pharma &amp; Health Products'!BO:BO)+SUMIF('PSM Costs'!$B:$B,$B44,'PSM Costs'!BO:BO)&gt;0,SUMIF(Pharmaceuticals!$B:$B,$B44,Pharmaceuticals!BO:BO)+SUMIF('Health Products &amp; Equipment'!$B:$B,$B44,'Health Products &amp; Equipment'!BO:BO)+SUMIF('Other Pharma &amp; Health Products'!$B:$B,$B44,'Other Pharma &amp; Health Products'!BO:BO)+SUMIF('PSM Costs'!$B:$B,$B44,'PSM Costs'!BO:BO),"")</f>
        <v/>
      </c>
      <c r="Z44" s="234" t="str">
        <f ca="1">IF(SUMIF(Pharmaceuticals!$B:$B,$B44,Pharmaceuticals!BQ:BQ)+SUMIF('Health Products &amp; Equipment'!$B:$B,$B44,'Health Products &amp; Equipment'!BQ:BQ)+SUMIF('Other Pharma &amp; Health Products'!$B:$B,$B44,'Other Pharma &amp; Health Products'!BQ:BQ)+SUMIF('PSM Costs'!$B:$B,$B44,'PSM Costs'!BQ:BQ)&gt;0,SUMIF(Pharmaceuticals!$B:$B,$B44,Pharmaceuticals!BQ:BQ)+SUMIF('Health Products &amp; Equipment'!$B:$B,$B44,'Health Products &amp; Equipment'!BQ:BQ)+SUMIF('Other Pharma &amp; Health Products'!$B:$B,$B44,'Other Pharma &amp; Health Products'!BQ:BQ)+SUMIF('PSM Costs'!$B:$B,$B44,'PSM Costs'!BQ:BQ),"")</f>
        <v/>
      </c>
      <c r="AA44" s="234" t="str">
        <f ca="1">IF(SUMIF(Pharmaceuticals!$B:$B,$B44,Pharmaceuticals!BS:BS)+SUMIF('Health Products &amp; Equipment'!$B:$B,$B44,'Health Products &amp; Equipment'!BS:BS)+SUMIF('Other Pharma &amp; Health Products'!$B:$B,$B44,'Other Pharma &amp; Health Products'!BS:BS)+SUMIF('PSM Costs'!$B:$B,$B44,'PSM Costs'!BS:BS)&gt;0,SUMIF(Pharmaceuticals!$B:$B,$B44,Pharmaceuticals!BS:BS)+SUMIF('Health Products &amp; Equipment'!$B:$B,$B44,'Health Products &amp; Equipment'!BS:BS)+SUMIF('Other Pharma &amp; Health Products'!$B:$B,$B44,'Other Pharma &amp; Health Products'!BS:BS)+SUMIF('PSM Costs'!$B:$B,$B44,'PSM Costs'!BS:BS),"")</f>
        <v/>
      </c>
      <c r="AB44" s="233" t="str">
        <f t="shared" ca="1" si="4"/>
        <v/>
      </c>
    </row>
    <row r="45" spans="1:28" ht="22.15" customHeight="1" x14ac:dyDescent="0.2">
      <c r="A45" s="229">
        <v>35</v>
      </c>
      <c r="B45" s="229" t="str">
        <f ca="1">IFERROR(VLOOKUP(A45,'Rank unique Mod-Int-CI-PR'!I:J,2,FALSE),"")</f>
        <v/>
      </c>
      <c r="C45" s="230" t="str">
        <f ca="1">IFERROR(VLOOKUP(VALUE(LEFT(B45,FIND("-",B45)-1)),CatModules!B:C,2,FALSE),"")</f>
        <v/>
      </c>
      <c r="D45" s="230" t="str">
        <f ca="1">IFERROR(VLOOKUP(LEFT(B45,FIND("--",B45)-1),CatInt!D:E,2,FALSE),"")</f>
        <v/>
      </c>
      <c r="E45" s="230" t="str">
        <f ca="1">IFERROR(VLOOKUP(MID(B45,FIND("--",B45)+2,FIND("---",B45)-FIND("--",B45)-2),CatCostInp!D:E,2,FALSE),"")</f>
        <v/>
      </c>
      <c r="F45" s="230" t="str">
        <f ca="1">IFERROR(VLOOKUP(B45,ActivityConcat!A:C,3,FALSE),"")</f>
        <v/>
      </c>
      <c r="G45" s="231" t="str">
        <f ca="1">IFERROR(VLOOKUP(VALUE(RIGHT(B45,1)),Setup!A:D,4,FALSE),"")</f>
        <v/>
      </c>
      <c r="H45" s="232" t="str">
        <f t="shared" ca="1" si="0"/>
        <v/>
      </c>
      <c r="I45" s="233" t="str">
        <f ca="1">IF(SUMIF(Pharmaceuticals!$B:$B,$B45,Pharmaceuticals!Z:Z)+SUMIF('Health Products &amp; Equipment'!$B:$B,$B45,'Health Products &amp; Equipment'!Z:Z)+SUMIF('Other Pharma &amp; Health Products'!$B:$B,$B45,'Other Pharma &amp; Health Products'!Z:Z)+SUMIF('PSM Costs'!$B:$B,$B45,'PSM Costs'!Z:Z)&gt;0,SUMIF(Pharmaceuticals!$B:$B,$B45,Pharmaceuticals!Z:Z)+SUMIF('Health Products &amp; Equipment'!$B:$B,$B45,'Health Products &amp; Equipment'!Z:Z)+SUMIF('Other Pharma &amp; Health Products'!$B:$B,$B45,'Other Pharma &amp; Health Products'!Z:Z)+SUMIF('PSM Costs'!$B:$B,$B45,'PSM Costs'!Z:Z),"")</f>
        <v/>
      </c>
      <c r="J45" s="233" t="str">
        <f ca="1">IF(SUMIF(Pharmaceuticals!$B:$B,$B45,Pharmaceuticals!AB:AB)+SUMIF('Health Products &amp; Equipment'!$B:$B,$B45,'Health Products &amp; Equipment'!AB:AB)+SUMIF('Other Pharma &amp; Health Products'!$B:$B,$B45,'Other Pharma &amp; Health Products'!AB:AB)+SUMIF('PSM Costs'!$B:$B,$B45,'PSM Costs'!AB:AB)&gt;0,SUMIF(Pharmaceuticals!$B:$B,$B45,Pharmaceuticals!AB:AB)+SUMIF('Health Products &amp; Equipment'!$B:$B,$B45,'Health Products &amp; Equipment'!AB:AB)+SUMIF('Other Pharma &amp; Health Products'!$B:$B,$B45,'Other Pharma &amp; Health Products'!AB:AB)+SUMIF('PSM Costs'!$B:$B,$B45,'PSM Costs'!AB:AB),"")</f>
        <v/>
      </c>
      <c r="K45" s="233" t="str">
        <f ca="1">IF(SUMIF(Pharmaceuticals!$B:$B,$B45,Pharmaceuticals!AD:AD)+SUMIF('Health Products &amp; Equipment'!$B:$B,$B45,'Health Products &amp; Equipment'!AD:AD)+SUMIF('Other Pharma &amp; Health Products'!$B:$B,$B45,'Other Pharma &amp; Health Products'!AD:AD)+SUMIF('PSM Costs'!$B:$B,$B45,'PSM Costs'!AD:AD)&gt;0,SUMIF(Pharmaceuticals!$B:$B,$B45,Pharmaceuticals!AD:AD)+SUMIF('Health Products &amp; Equipment'!$B:$B,$B45,'Health Products &amp; Equipment'!AD:AD)+SUMIF('Other Pharma &amp; Health Products'!$B:$B,$B45,'Other Pharma &amp; Health Products'!AD:AD)+SUMIF('PSM Costs'!$B:$B,$B45,'PSM Costs'!AD:AD),"")</f>
        <v/>
      </c>
      <c r="L45" s="233" t="str">
        <f ca="1">IF(SUMIF(Pharmaceuticals!$B:$B,$B45,Pharmaceuticals!AF:AF)+SUMIF('Health Products &amp; Equipment'!$B:$B,$B45,'Health Products &amp; Equipment'!AF:AF)+SUMIF('Other Pharma &amp; Health Products'!$B:$B,$B45,'Other Pharma &amp; Health Products'!AF:AF)+SUMIF('PSM Costs'!$B:$B,$B45,'PSM Costs'!AF:AF)&gt;0,SUMIF(Pharmaceuticals!$B:$B,$B45,Pharmaceuticals!AF:AF)+SUMIF('Health Products &amp; Equipment'!$B:$B,$B45,'Health Products &amp; Equipment'!AF:AF)+SUMIF('Other Pharma &amp; Health Products'!$B:$B,$B45,'Other Pharma &amp; Health Products'!AF:AF)+SUMIF('PSM Costs'!$B:$B,$B45,'PSM Costs'!AF:AF),"")</f>
        <v/>
      </c>
      <c r="M45" s="231" t="str">
        <f t="shared" ca="1" si="1"/>
        <v/>
      </c>
      <c r="N45" s="234" t="str">
        <f ca="1">IF(SUMIF(Pharmaceuticals!$B:$B,$B45,Pharmaceuticals!AM:AM)+SUMIF('Health Products &amp; Equipment'!$B:$B,$B45,'Health Products &amp; Equipment'!AM:AM)+SUMIF('Other Pharma &amp; Health Products'!$B:$B,$B45,'Other Pharma &amp; Health Products'!AM:AM)+SUMIF('PSM Costs'!$B:$B,$B45,'PSM Costs'!AM:AM)&gt;0,SUMIF(Pharmaceuticals!$B:$B,$B45,Pharmaceuticals!AM:AM)+SUMIF('Health Products &amp; Equipment'!$B:$B,$B45,'Health Products &amp; Equipment'!AM:AM)+SUMIF('Other Pharma &amp; Health Products'!$B:$B,$B45,'Other Pharma &amp; Health Products'!AM:AM)+SUMIF('PSM Costs'!$B:$B,$B45,'PSM Costs'!AM:AM),"")</f>
        <v/>
      </c>
      <c r="O45" s="234" t="str">
        <f ca="1">IF(SUMIF(Pharmaceuticals!$B:$B,$B45,Pharmaceuticals!AO:AO)+SUMIF('Health Products &amp; Equipment'!$B:$B,$B45,'Health Products &amp; Equipment'!AO:AO)+SUMIF('Other Pharma &amp; Health Products'!$B:$B,$B45,'Other Pharma &amp; Health Products'!AO:AO)+SUMIF('PSM Costs'!$B:$B,$B45,'PSM Costs'!AO:AO)&gt;0,SUMIF(Pharmaceuticals!$B:$B,$B45,Pharmaceuticals!AO:AO)+SUMIF('Health Products &amp; Equipment'!$B:$B,$B45,'Health Products &amp; Equipment'!AO:AO)+SUMIF('Other Pharma &amp; Health Products'!$B:$B,$B45,'Other Pharma &amp; Health Products'!AO:AO)+SUMIF('PSM Costs'!$B:$B,$B45,'PSM Costs'!AO:AO),"")</f>
        <v/>
      </c>
      <c r="P45" s="234" t="str">
        <f ca="1">IF(SUMIF(Pharmaceuticals!$B:$B,$B45,Pharmaceuticals!AQ:AQ)+SUMIF('Health Products &amp; Equipment'!$B:$B,$B45,'Health Products &amp; Equipment'!AQ:AQ)+SUMIF('Other Pharma &amp; Health Products'!$B:$B,$B45,'Other Pharma &amp; Health Products'!AQ:AQ)+SUMIF('PSM Costs'!$B:$B,$B45,'PSM Costs'!AQ:AQ)&gt;0,SUMIF(Pharmaceuticals!$B:$B,$B45,Pharmaceuticals!AQ:AQ)+SUMIF('Health Products &amp; Equipment'!$B:$B,$B45,'Health Products &amp; Equipment'!AQ:AQ)+SUMIF('Other Pharma &amp; Health Products'!$B:$B,$B45,'Other Pharma &amp; Health Products'!AQ:AQ)+SUMIF('PSM Costs'!$B:$B,$B45,'PSM Costs'!AQ:AQ),"")</f>
        <v/>
      </c>
      <c r="Q45" s="234" t="str">
        <f ca="1">IF(SUMIF(Pharmaceuticals!$B:$B,$B45,Pharmaceuticals!AS:AS)+SUMIF('Health Products &amp; Equipment'!$B:$B,$B45,'Health Products &amp; Equipment'!AS:AS)+SUMIF('Other Pharma &amp; Health Products'!$B:$B,$B45,'Other Pharma &amp; Health Products'!AS:AS)+SUMIF('PSM Costs'!$B:$B,$B45,'PSM Costs'!AS:AS)&gt;0,SUMIF(Pharmaceuticals!$B:$B,$B45,Pharmaceuticals!AS:AS)+SUMIF('Health Products &amp; Equipment'!$B:$B,$B45,'Health Products &amp; Equipment'!AS:AS)+SUMIF('Other Pharma &amp; Health Products'!$B:$B,$B45,'Other Pharma &amp; Health Products'!AS:AS)+SUMIF('PSM Costs'!$B:$B,$B45,'PSM Costs'!AS:AS),"")</f>
        <v/>
      </c>
      <c r="R45" s="232" t="str">
        <f t="shared" ca="1" si="2"/>
        <v/>
      </c>
      <c r="S45" s="233" t="str">
        <f ca="1">IF(SUMIF(Pharmaceuticals!$B:$B,$B45,Pharmaceuticals!AZ:AZ)+SUMIF('Health Products &amp; Equipment'!$B:$B,$B45,'Health Products &amp; Equipment'!AZ:AZ)+SUMIF('Other Pharma &amp; Health Products'!$B:$B,$B45,'Other Pharma &amp; Health Products'!AZ:AZ)+SUMIF('PSM Costs'!$B:$B,$B45,'PSM Costs'!AZ:AZ)&gt;0,SUMIF(Pharmaceuticals!$B:$B,$B45,Pharmaceuticals!AZ:AZ)+SUMIF('Health Products &amp; Equipment'!$B:$B,$B45,'Health Products &amp; Equipment'!AZ:AZ)+SUMIF('Other Pharma &amp; Health Products'!$B:$B,$B45,'Other Pharma &amp; Health Products'!AZ:AZ)+SUMIF('PSM Costs'!$B:$B,$B45,'PSM Costs'!AZ:AZ),"")</f>
        <v/>
      </c>
      <c r="T45" s="233" t="str">
        <f ca="1">IF(SUMIF(Pharmaceuticals!$B:$B,$B45,Pharmaceuticals!BB:BB)+SUMIF('Health Products &amp; Equipment'!$B:$B,$B45,'Health Products &amp; Equipment'!BB:BB)+SUMIF('Other Pharma &amp; Health Products'!$B:$B,$B45,'Other Pharma &amp; Health Products'!BB:BB)+SUMIF('PSM Costs'!$B:$B,$B45,'PSM Costs'!BB:BB)&gt;0,SUMIF(Pharmaceuticals!$B:$B,$B45,Pharmaceuticals!BB:BB)+SUMIF('Health Products &amp; Equipment'!$B:$B,$B45,'Health Products &amp; Equipment'!BB:BB)+SUMIF('Other Pharma &amp; Health Products'!$B:$B,$B45,'Other Pharma &amp; Health Products'!BB:BB)+SUMIF('PSM Costs'!$B:$B,$B45,'PSM Costs'!BB:BB),"")</f>
        <v/>
      </c>
      <c r="U45" s="233" t="str">
        <f ca="1">IF(SUMIF(Pharmaceuticals!$B:$B,$B45,Pharmaceuticals!BD:BD)+SUMIF('Health Products &amp; Equipment'!$B:$B,$B45,'Health Products &amp; Equipment'!BD:BD)+SUMIF('Other Pharma &amp; Health Products'!$B:$B,$B45,'Other Pharma &amp; Health Products'!BD:BD)+SUMIF('PSM Costs'!$B:$B,$B45,'PSM Costs'!BD:BD)&gt;0,SUMIF(Pharmaceuticals!$B:$B,$B45,Pharmaceuticals!BD:BD)+SUMIF('Health Products &amp; Equipment'!$B:$B,$B45,'Health Products &amp; Equipment'!BD:BD)+SUMIF('Other Pharma &amp; Health Products'!$B:$B,$B45,'Other Pharma &amp; Health Products'!BD:BD)+SUMIF('PSM Costs'!$B:$B,$B45,'PSM Costs'!BD:BD),"")</f>
        <v/>
      </c>
      <c r="V45" s="233" t="str">
        <f ca="1">IF(SUMIF(Pharmaceuticals!$B:$B,$B45,Pharmaceuticals!BF:BF)+SUMIF('Health Products &amp; Equipment'!$B:$B,$B45,'Health Products &amp; Equipment'!BF:BF)+SUMIF('Other Pharma &amp; Health Products'!$B:$B,$B45,'Other Pharma &amp; Health Products'!BF:BF)+SUMIF('PSM Costs'!$B:$B,$B45,'PSM Costs'!BF:BF)&gt;0,SUMIF(Pharmaceuticals!$B:$B,$B45,Pharmaceuticals!BF:BF)+SUMIF('Health Products &amp; Equipment'!$B:$B,$B45,'Health Products &amp; Equipment'!BF:BF)+SUMIF('Other Pharma &amp; Health Products'!$B:$B,$B45,'Other Pharma &amp; Health Products'!BF:BF)+SUMIF('PSM Costs'!$B:$B,$B45,'PSM Costs'!BF:BF),"")</f>
        <v/>
      </c>
      <c r="W45" s="231" t="str">
        <f t="shared" ca="1" si="3"/>
        <v/>
      </c>
      <c r="X45" s="234" t="str">
        <f ca="1">IF(SUMIF(Pharmaceuticals!$B:$B,$B45,Pharmaceuticals!BM:BM)+SUMIF('Health Products &amp; Equipment'!$B:$B,$B45,'Health Products &amp; Equipment'!BM:BM)+SUMIF('Other Pharma &amp; Health Products'!$B:$B,$B45,'Other Pharma &amp; Health Products'!BM:BM)+SUMIF('PSM Costs'!$B:$B,$B45,'PSM Costs'!BM:BM)&gt;0,SUMIF(Pharmaceuticals!$B:$B,$B45,Pharmaceuticals!BM:BM)+SUMIF('Health Products &amp; Equipment'!$B:$B,$B45,'Health Products &amp; Equipment'!BM:BM)+SUMIF('Other Pharma &amp; Health Products'!$B:$B,$B45,'Other Pharma &amp; Health Products'!BM:BM)+SUMIF('PSM Costs'!$B:$B,$B45,'PSM Costs'!BM:BM),"")</f>
        <v/>
      </c>
      <c r="Y45" s="234" t="str">
        <f ca="1">IF(SUMIF(Pharmaceuticals!$B:$B,$B45,Pharmaceuticals!BO:BO)+SUMIF('Health Products &amp; Equipment'!$B:$B,$B45,'Health Products &amp; Equipment'!BO:BO)+SUMIF('Other Pharma &amp; Health Products'!$B:$B,$B45,'Other Pharma &amp; Health Products'!BO:BO)+SUMIF('PSM Costs'!$B:$B,$B45,'PSM Costs'!BO:BO)&gt;0,SUMIF(Pharmaceuticals!$B:$B,$B45,Pharmaceuticals!BO:BO)+SUMIF('Health Products &amp; Equipment'!$B:$B,$B45,'Health Products &amp; Equipment'!BO:BO)+SUMIF('Other Pharma &amp; Health Products'!$B:$B,$B45,'Other Pharma &amp; Health Products'!BO:BO)+SUMIF('PSM Costs'!$B:$B,$B45,'PSM Costs'!BO:BO),"")</f>
        <v/>
      </c>
      <c r="Z45" s="234" t="str">
        <f ca="1">IF(SUMIF(Pharmaceuticals!$B:$B,$B45,Pharmaceuticals!BQ:BQ)+SUMIF('Health Products &amp; Equipment'!$B:$B,$B45,'Health Products &amp; Equipment'!BQ:BQ)+SUMIF('Other Pharma &amp; Health Products'!$B:$B,$B45,'Other Pharma &amp; Health Products'!BQ:BQ)+SUMIF('PSM Costs'!$B:$B,$B45,'PSM Costs'!BQ:BQ)&gt;0,SUMIF(Pharmaceuticals!$B:$B,$B45,Pharmaceuticals!BQ:BQ)+SUMIF('Health Products &amp; Equipment'!$B:$B,$B45,'Health Products &amp; Equipment'!BQ:BQ)+SUMIF('Other Pharma &amp; Health Products'!$B:$B,$B45,'Other Pharma &amp; Health Products'!BQ:BQ)+SUMIF('PSM Costs'!$B:$B,$B45,'PSM Costs'!BQ:BQ),"")</f>
        <v/>
      </c>
      <c r="AA45" s="234" t="str">
        <f ca="1">IF(SUMIF(Pharmaceuticals!$B:$B,$B45,Pharmaceuticals!BS:BS)+SUMIF('Health Products &amp; Equipment'!$B:$B,$B45,'Health Products &amp; Equipment'!BS:BS)+SUMIF('Other Pharma &amp; Health Products'!$B:$B,$B45,'Other Pharma &amp; Health Products'!BS:BS)+SUMIF('PSM Costs'!$B:$B,$B45,'PSM Costs'!BS:BS)&gt;0,SUMIF(Pharmaceuticals!$B:$B,$B45,Pharmaceuticals!BS:BS)+SUMIF('Health Products &amp; Equipment'!$B:$B,$B45,'Health Products &amp; Equipment'!BS:BS)+SUMIF('Other Pharma &amp; Health Products'!$B:$B,$B45,'Other Pharma &amp; Health Products'!BS:BS)+SUMIF('PSM Costs'!$B:$B,$B45,'PSM Costs'!BS:BS),"")</f>
        <v/>
      </c>
      <c r="AB45" s="233" t="str">
        <f t="shared" ca="1" si="4"/>
        <v/>
      </c>
    </row>
    <row r="46" spans="1:28" ht="22.15" customHeight="1" x14ac:dyDescent="0.2">
      <c r="A46" s="229">
        <v>36</v>
      </c>
      <c r="B46" s="229" t="str">
        <f ca="1">IFERROR(VLOOKUP(A46,'Rank unique Mod-Int-CI-PR'!I:J,2,FALSE),"")</f>
        <v/>
      </c>
      <c r="C46" s="230" t="str">
        <f ca="1">IFERROR(VLOOKUP(VALUE(LEFT(B46,FIND("-",B46)-1)),CatModules!B:C,2,FALSE),"")</f>
        <v/>
      </c>
      <c r="D46" s="230" t="str">
        <f ca="1">IFERROR(VLOOKUP(LEFT(B46,FIND("--",B46)-1),CatInt!D:E,2,FALSE),"")</f>
        <v/>
      </c>
      <c r="E46" s="230" t="str">
        <f ca="1">IFERROR(VLOOKUP(MID(B46,FIND("--",B46)+2,FIND("---",B46)-FIND("--",B46)-2),CatCostInp!D:E,2,FALSE),"")</f>
        <v/>
      </c>
      <c r="F46" s="230" t="str">
        <f ca="1">IFERROR(VLOOKUP(B46,ActivityConcat!A:C,3,FALSE),"")</f>
        <v/>
      </c>
      <c r="G46" s="231" t="str">
        <f ca="1">IFERROR(VLOOKUP(VALUE(RIGHT(B46,1)),Setup!A:D,4,FALSE),"")</f>
        <v/>
      </c>
      <c r="H46" s="232" t="str">
        <f t="shared" ca="1" si="0"/>
        <v/>
      </c>
      <c r="I46" s="233" t="str">
        <f ca="1">IF(SUMIF(Pharmaceuticals!$B:$B,$B46,Pharmaceuticals!Z:Z)+SUMIF('Health Products &amp; Equipment'!$B:$B,$B46,'Health Products &amp; Equipment'!Z:Z)+SUMIF('Other Pharma &amp; Health Products'!$B:$B,$B46,'Other Pharma &amp; Health Products'!Z:Z)+SUMIF('PSM Costs'!$B:$B,$B46,'PSM Costs'!Z:Z)&gt;0,SUMIF(Pharmaceuticals!$B:$B,$B46,Pharmaceuticals!Z:Z)+SUMIF('Health Products &amp; Equipment'!$B:$B,$B46,'Health Products &amp; Equipment'!Z:Z)+SUMIF('Other Pharma &amp; Health Products'!$B:$B,$B46,'Other Pharma &amp; Health Products'!Z:Z)+SUMIF('PSM Costs'!$B:$B,$B46,'PSM Costs'!Z:Z),"")</f>
        <v/>
      </c>
      <c r="J46" s="233" t="str">
        <f ca="1">IF(SUMIF(Pharmaceuticals!$B:$B,$B46,Pharmaceuticals!AB:AB)+SUMIF('Health Products &amp; Equipment'!$B:$B,$B46,'Health Products &amp; Equipment'!AB:AB)+SUMIF('Other Pharma &amp; Health Products'!$B:$B,$B46,'Other Pharma &amp; Health Products'!AB:AB)+SUMIF('PSM Costs'!$B:$B,$B46,'PSM Costs'!AB:AB)&gt;0,SUMIF(Pharmaceuticals!$B:$B,$B46,Pharmaceuticals!AB:AB)+SUMIF('Health Products &amp; Equipment'!$B:$B,$B46,'Health Products &amp; Equipment'!AB:AB)+SUMIF('Other Pharma &amp; Health Products'!$B:$B,$B46,'Other Pharma &amp; Health Products'!AB:AB)+SUMIF('PSM Costs'!$B:$B,$B46,'PSM Costs'!AB:AB),"")</f>
        <v/>
      </c>
      <c r="K46" s="233" t="str">
        <f ca="1">IF(SUMIF(Pharmaceuticals!$B:$B,$B46,Pharmaceuticals!AD:AD)+SUMIF('Health Products &amp; Equipment'!$B:$B,$B46,'Health Products &amp; Equipment'!AD:AD)+SUMIF('Other Pharma &amp; Health Products'!$B:$B,$B46,'Other Pharma &amp; Health Products'!AD:AD)+SUMIF('PSM Costs'!$B:$B,$B46,'PSM Costs'!AD:AD)&gt;0,SUMIF(Pharmaceuticals!$B:$B,$B46,Pharmaceuticals!AD:AD)+SUMIF('Health Products &amp; Equipment'!$B:$B,$B46,'Health Products &amp; Equipment'!AD:AD)+SUMIF('Other Pharma &amp; Health Products'!$B:$B,$B46,'Other Pharma &amp; Health Products'!AD:AD)+SUMIF('PSM Costs'!$B:$B,$B46,'PSM Costs'!AD:AD),"")</f>
        <v/>
      </c>
      <c r="L46" s="233" t="str">
        <f ca="1">IF(SUMIF(Pharmaceuticals!$B:$B,$B46,Pharmaceuticals!AF:AF)+SUMIF('Health Products &amp; Equipment'!$B:$B,$B46,'Health Products &amp; Equipment'!AF:AF)+SUMIF('Other Pharma &amp; Health Products'!$B:$B,$B46,'Other Pharma &amp; Health Products'!AF:AF)+SUMIF('PSM Costs'!$B:$B,$B46,'PSM Costs'!AF:AF)&gt;0,SUMIF(Pharmaceuticals!$B:$B,$B46,Pharmaceuticals!AF:AF)+SUMIF('Health Products &amp; Equipment'!$B:$B,$B46,'Health Products &amp; Equipment'!AF:AF)+SUMIF('Other Pharma &amp; Health Products'!$B:$B,$B46,'Other Pharma &amp; Health Products'!AF:AF)+SUMIF('PSM Costs'!$B:$B,$B46,'PSM Costs'!AF:AF),"")</f>
        <v/>
      </c>
      <c r="M46" s="231" t="str">
        <f t="shared" ca="1" si="1"/>
        <v/>
      </c>
      <c r="N46" s="234" t="str">
        <f ca="1">IF(SUMIF(Pharmaceuticals!$B:$B,$B46,Pharmaceuticals!AM:AM)+SUMIF('Health Products &amp; Equipment'!$B:$B,$B46,'Health Products &amp; Equipment'!AM:AM)+SUMIF('Other Pharma &amp; Health Products'!$B:$B,$B46,'Other Pharma &amp; Health Products'!AM:AM)+SUMIF('PSM Costs'!$B:$B,$B46,'PSM Costs'!AM:AM)&gt;0,SUMIF(Pharmaceuticals!$B:$B,$B46,Pharmaceuticals!AM:AM)+SUMIF('Health Products &amp; Equipment'!$B:$B,$B46,'Health Products &amp; Equipment'!AM:AM)+SUMIF('Other Pharma &amp; Health Products'!$B:$B,$B46,'Other Pharma &amp; Health Products'!AM:AM)+SUMIF('PSM Costs'!$B:$B,$B46,'PSM Costs'!AM:AM),"")</f>
        <v/>
      </c>
      <c r="O46" s="234" t="str">
        <f ca="1">IF(SUMIF(Pharmaceuticals!$B:$B,$B46,Pharmaceuticals!AO:AO)+SUMIF('Health Products &amp; Equipment'!$B:$B,$B46,'Health Products &amp; Equipment'!AO:AO)+SUMIF('Other Pharma &amp; Health Products'!$B:$B,$B46,'Other Pharma &amp; Health Products'!AO:AO)+SUMIF('PSM Costs'!$B:$B,$B46,'PSM Costs'!AO:AO)&gt;0,SUMIF(Pharmaceuticals!$B:$B,$B46,Pharmaceuticals!AO:AO)+SUMIF('Health Products &amp; Equipment'!$B:$B,$B46,'Health Products &amp; Equipment'!AO:AO)+SUMIF('Other Pharma &amp; Health Products'!$B:$B,$B46,'Other Pharma &amp; Health Products'!AO:AO)+SUMIF('PSM Costs'!$B:$B,$B46,'PSM Costs'!AO:AO),"")</f>
        <v/>
      </c>
      <c r="P46" s="234" t="str">
        <f ca="1">IF(SUMIF(Pharmaceuticals!$B:$B,$B46,Pharmaceuticals!AQ:AQ)+SUMIF('Health Products &amp; Equipment'!$B:$B,$B46,'Health Products &amp; Equipment'!AQ:AQ)+SUMIF('Other Pharma &amp; Health Products'!$B:$B,$B46,'Other Pharma &amp; Health Products'!AQ:AQ)+SUMIF('PSM Costs'!$B:$B,$B46,'PSM Costs'!AQ:AQ)&gt;0,SUMIF(Pharmaceuticals!$B:$B,$B46,Pharmaceuticals!AQ:AQ)+SUMIF('Health Products &amp; Equipment'!$B:$B,$B46,'Health Products &amp; Equipment'!AQ:AQ)+SUMIF('Other Pharma &amp; Health Products'!$B:$B,$B46,'Other Pharma &amp; Health Products'!AQ:AQ)+SUMIF('PSM Costs'!$B:$B,$B46,'PSM Costs'!AQ:AQ),"")</f>
        <v/>
      </c>
      <c r="Q46" s="234" t="str">
        <f ca="1">IF(SUMIF(Pharmaceuticals!$B:$B,$B46,Pharmaceuticals!AS:AS)+SUMIF('Health Products &amp; Equipment'!$B:$B,$B46,'Health Products &amp; Equipment'!AS:AS)+SUMIF('Other Pharma &amp; Health Products'!$B:$B,$B46,'Other Pharma &amp; Health Products'!AS:AS)+SUMIF('PSM Costs'!$B:$B,$B46,'PSM Costs'!AS:AS)&gt;0,SUMIF(Pharmaceuticals!$B:$B,$B46,Pharmaceuticals!AS:AS)+SUMIF('Health Products &amp; Equipment'!$B:$B,$B46,'Health Products &amp; Equipment'!AS:AS)+SUMIF('Other Pharma &amp; Health Products'!$B:$B,$B46,'Other Pharma &amp; Health Products'!AS:AS)+SUMIF('PSM Costs'!$B:$B,$B46,'PSM Costs'!AS:AS),"")</f>
        <v/>
      </c>
      <c r="R46" s="232" t="str">
        <f t="shared" ca="1" si="2"/>
        <v/>
      </c>
      <c r="S46" s="233" t="str">
        <f ca="1">IF(SUMIF(Pharmaceuticals!$B:$B,$B46,Pharmaceuticals!AZ:AZ)+SUMIF('Health Products &amp; Equipment'!$B:$B,$B46,'Health Products &amp; Equipment'!AZ:AZ)+SUMIF('Other Pharma &amp; Health Products'!$B:$B,$B46,'Other Pharma &amp; Health Products'!AZ:AZ)+SUMIF('PSM Costs'!$B:$B,$B46,'PSM Costs'!AZ:AZ)&gt;0,SUMIF(Pharmaceuticals!$B:$B,$B46,Pharmaceuticals!AZ:AZ)+SUMIF('Health Products &amp; Equipment'!$B:$B,$B46,'Health Products &amp; Equipment'!AZ:AZ)+SUMIF('Other Pharma &amp; Health Products'!$B:$B,$B46,'Other Pharma &amp; Health Products'!AZ:AZ)+SUMIF('PSM Costs'!$B:$B,$B46,'PSM Costs'!AZ:AZ),"")</f>
        <v/>
      </c>
      <c r="T46" s="233" t="str">
        <f ca="1">IF(SUMIF(Pharmaceuticals!$B:$B,$B46,Pharmaceuticals!BB:BB)+SUMIF('Health Products &amp; Equipment'!$B:$B,$B46,'Health Products &amp; Equipment'!BB:BB)+SUMIF('Other Pharma &amp; Health Products'!$B:$B,$B46,'Other Pharma &amp; Health Products'!BB:BB)+SUMIF('PSM Costs'!$B:$B,$B46,'PSM Costs'!BB:BB)&gt;0,SUMIF(Pharmaceuticals!$B:$B,$B46,Pharmaceuticals!BB:BB)+SUMIF('Health Products &amp; Equipment'!$B:$B,$B46,'Health Products &amp; Equipment'!BB:BB)+SUMIF('Other Pharma &amp; Health Products'!$B:$B,$B46,'Other Pharma &amp; Health Products'!BB:BB)+SUMIF('PSM Costs'!$B:$B,$B46,'PSM Costs'!BB:BB),"")</f>
        <v/>
      </c>
      <c r="U46" s="233" t="str">
        <f ca="1">IF(SUMIF(Pharmaceuticals!$B:$B,$B46,Pharmaceuticals!BD:BD)+SUMIF('Health Products &amp; Equipment'!$B:$B,$B46,'Health Products &amp; Equipment'!BD:BD)+SUMIF('Other Pharma &amp; Health Products'!$B:$B,$B46,'Other Pharma &amp; Health Products'!BD:BD)+SUMIF('PSM Costs'!$B:$B,$B46,'PSM Costs'!BD:BD)&gt;0,SUMIF(Pharmaceuticals!$B:$B,$B46,Pharmaceuticals!BD:BD)+SUMIF('Health Products &amp; Equipment'!$B:$B,$B46,'Health Products &amp; Equipment'!BD:BD)+SUMIF('Other Pharma &amp; Health Products'!$B:$B,$B46,'Other Pharma &amp; Health Products'!BD:BD)+SUMIF('PSM Costs'!$B:$B,$B46,'PSM Costs'!BD:BD),"")</f>
        <v/>
      </c>
      <c r="V46" s="233" t="str">
        <f ca="1">IF(SUMIF(Pharmaceuticals!$B:$B,$B46,Pharmaceuticals!BF:BF)+SUMIF('Health Products &amp; Equipment'!$B:$B,$B46,'Health Products &amp; Equipment'!BF:BF)+SUMIF('Other Pharma &amp; Health Products'!$B:$B,$B46,'Other Pharma &amp; Health Products'!BF:BF)+SUMIF('PSM Costs'!$B:$B,$B46,'PSM Costs'!BF:BF)&gt;0,SUMIF(Pharmaceuticals!$B:$B,$B46,Pharmaceuticals!BF:BF)+SUMIF('Health Products &amp; Equipment'!$B:$B,$B46,'Health Products &amp; Equipment'!BF:BF)+SUMIF('Other Pharma &amp; Health Products'!$B:$B,$B46,'Other Pharma &amp; Health Products'!BF:BF)+SUMIF('PSM Costs'!$B:$B,$B46,'PSM Costs'!BF:BF),"")</f>
        <v/>
      </c>
      <c r="W46" s="231" t="str">
        <f t="shared" ca="1" si="3"/>
        <v/>
      </c>
      <c r="X46" s="234" t="str">
        <f ca="1">IF(SUMIF(Pharmaceuticals!$B:$B,$B46,Pharmaceuticals!BM:BM)+SUMIF('Health Products &amp; Equipment'!$B:$B,$B46,'Health Products &amp; Equipment'!BM:BM)+SUMIF('Other Pharma &amp; Health Products'!$B:$B,$B46,'Other Pharma &amp; Health Products'!BM:BM)+SUMIF('PSM Costs'!$B:$B,$B46,'PSM Costs'!BM:BM)&gt;0,SUMIF(Pharmaceuticals!$B:$B,$B46,Pharmaceuticals!BM:BM)+SUMIF('Health Products &amp; Equipment'!$B:$B,$B46,'Health Products &amp; Equipment'!BM:BM)+SUMIF('Other Pharma &amp; Health Products'!$B:$B,$B46,'Other Pharma &amp; Health Products'!BM:BM)+SUMIF('PSM Costs'!$B:$B,$B46,'PSM Costs'!BM:BM),"")</f>
        <v/>
      </c>
      <c r="Y46" s="234" t="str">
        <f ca="1">IF(SUMIF(Pharmaceuticals!$B:$B,$B46,Pharmaceuticals!BO:BO)+SUMIF('Health Products &amp; Equipment'!$B:$B,$B46,'Health Products &amp; Equipment'!BO:BO)+SUMIF('Other Pharma &amp; Health Products'!$B:$B,$B46,'Other Pharma &amp; Health Products'!BO:BO)+SUMIF('PSM Costs'!$B:$B,$B46,'PSM Costs'!BO:BO)&gt;0,SUMIF(Pharmaceuticals!$B:$B,$B46,Pharmaceuticals!BO:BO)+SUMIF('Health Products &amp; Equipment'!$B:$B,$B46,'Health Products &amp; Equipment'!BO:BO)+SUMIF('Other Pharma &amp; Health Products'!$B:$B,$B46,'Other Pharma &amp; Health Products'!BO:BO)+SUMIF('PSM Costs'!$B:$B,$B46,'PSM Costs'!BO:BO),"")</f>
        <v/>
      </c>
      <c r="Z46" s="234" t="str">
        <f ca="1">IF(SUMIF(Pharmaceuticals!$B:$B,$B46,Pharmaceuticals!BQ:BQ)+SUMIF('Health Products &amp; Equipment'!$B:$B,$B46,'Health Products &amp; Equipment'!BQ:BQ)+SUMIF('Other Pharma &amp; Health Products'!$B:$B,$B46,'Other Pharma &amp; Health Products'!BQ:BQ)+SUMIF('PSM Costs'!$B:$B,$B46,'PSM Costs'!BQ:BQ)&gt;0,SUMIF(Pharmaceuticals!$B:$B,$B46,Pharmaceuticals!BQ:BQ)+SUMIF('Health Products &amp; Equipment'!$B:$B,$B46,'Health Products &amp; Equipment'!BQ:BQ)+SUMIF('Other Pharma &amp; Health Products'!$B:$B,$B46,'Other Pharma &amp; Health Products'!BQ:BQ)+SUMIF('PSM Costs'!$B:$B,$B46,'PSM Costs'!BQ:BQ),"")</f>
        <v/>
      </c>
      <c r="AA46" s="234" t="str">
        <f ca="1">IF(SUMIF(Pharmaceuticals!$B:$B,$B46,Pharmaceuticals!BS:BS)+SUMIF('Health Products &amp; Equipment'!$B:$B,$B46,'Health Products &amp; Equipment'!BS:BS)+SUMIF('Other Pharma &amp; Health Products'!$B:$B,$B46,'Other Pharma &amp; Health Products'!BS:BS)+SUMIF('PSM Costs'!$B:$B,$B46,'PSM Costs'!BS:BS)&gt;0,SUMIF(Pharmaceuticals!$B:$B,$B46,Pharmaceuticals!BS:BS)+SUMIF('Health Products &amp; Equipment'!$B:$B,$B46,'Health Products &amp; Equipment'!BS:BS)+SUMIF('Other Pharma &amp; Health Products'!$B:$B,$B46,'Other Pharma &amp; Health Products'!BS:BS)+SUMIF('PSM Costs'!$B:$B,$B46,'PSM Costs'!BS:BS),"")</f>
        <v/>
      </c>
      <c r="AB46" s="233" t="str">
        <f t="shared" ca="1" si="4"/>
        <v/>
      </c>
    </row>
    <row r="47" spans="1:28" ht="22.15" customHeight="1" x14ac:dyDescent="0.2">
      <c r="A47" s="229">
        <v>37</v>
      </c>
      <c r="B47" s="229" t="str">
        <f ca="1">IFERROR(VLOOKUP(A47,'Rank unique Mod-Int-CI-PR'!I:J,2,FALSE),"")</f>
        <v/>
      </c>
      <c r="C47" s="230" t="str">
        <f ca="1">IFERROR(VLOOKUP(VALUE(LEFT(B47,FIND("-",B47)-1)),CatModules!B:C,2,FALSE),"")</f>
        <v/>
      </c>
      <c r="D47" s="230" t="str">
        <f ca="1">IFERROR(VLOOKUP(LEFT(B47,FIND("--",B47)-1),CatInt!D:E,2,FALSE),"")</f>
        <v/>
      </c>
      <c r="E47" s="230" t="str">
        <f ca="1">IFERROR(VLOOKUP(MID(B47,FIND("--",B47)+2,FIND("---",B47)-FIND("--",B47)-2),CatCostInp!D:E,2,FALSE),"")</f>
        <v/>
      </c>
      <c r="F47" s="230" t="str">
        <f ca="1">IFERROR(VLOOKUP(B47,ActivityConcat!A:C,3,FALSE),"")</f>
        <v/>
      </c>
      <c r="G47" s="231" t="str">
        <f ca="1">IFERROR(VLOOKUP(VALUE(RIGHT(B47,1)),Setup!A:D,4,FALSE),"")</f>
        <v/>
      </c>
      <c r="H47" s="232" t="str">
        <f t="shared" ca="1" si="0"/>
        <v/>
      </c>
      <c r="I47" s="233" t="str">
        <f ca="1">IF(SUMIF(Pharmaceuticals!$B:$B,$B47,Pharmaceuticals!Z:Z)+SUMIF('Health Products &amp; Equipment'!$B:$B,$B47,'Health Products &amp; Equipment'!Z:Z)+SUMIF('Other Pharma &amp; Health Products'!$B:$B,$B47,'Other Pharma &amp; Health Products'!Z:Z)+SUMIF('PSM Costs'!$B:$B,$B47,'PSM Costs'!Z:Z)&gt;0,SUMIF(Pharmaceuticals!$B:$B,$B47,Pharmaceuticals!Z:Z)+SUMIF('Health Products &amp; Equipment'!$B:$B,$B47,'Health Products &amp; Equipment'!Z:Z)+SUMIF('Other Pharma &amp; Health Products'!$B:$B,$B47,'Other Pharma &amp; Health Products'!Z:Z)+SUMIF('PSM Costs'!$B:$B,$B47,'PSM Costs'!Z:Z),"")</f>
        <v/>
      </c>
      <c r="J47" s="233" t="str">
        <f ca="1">IF(SUMIF(Pharmaceuticals!$B:$B,$B47,Pharmaceuticals!AB:AB)+SUMIF('Health Products &amp; Equipment'!$B:$B,$B47,'Health Products &amp; Equipment'!AB:AB)+SUMIF('Other Pharma &amp; Health Products'!$B:$B,$B47,'Other Pharma &amp; Health Products'!AB:AB)+SUMIF('PSM Costs'!$B:$B,$B47,'PSM Costs'!AB:AB)&gt;0,SUMIF(Pharmaceuticals!$B:$B,$B47,Pharmaceuticals!AB:AB)+SUMIF('Health Products &amp; Equipment'!$B:$B,$B47,'Health Products &amp; Equipment'!AB:AB)+SUMIF('Other Pharma &amp; Health Products'!$B:$B,$B47,'Other Pharma &amp; Health Products'!AB:AB)+SUMIF('PSM Costs'!$B:$B,$B47,'PSM Costs'!AB:AB),"")</f>
        <v/>
      </c>
      <c r="K47" s="233" t="str">
        <f ca="1">IF(SUMIF(Pharmaceuticals!$B:$B,$B47,Pharmaceuticals!AD:AD)+SUMIF('Health Products &amp; Equipment'!$B:$B,$B47,'Health Products &amp; Equipment'!AD:AD)+SUMIF('Other Pharma &amp; Health Products'!$B:$B,$B47,'Other Pharma &amp; Health Products'!AD:AD)+SUMIF('PSM Costs'!$B:$B,$B47,'PSM Costs'!AD:AD)&gt;0,SUMIF(Pharmaceuticals!$B:$B,$B47,Pharmaceuticals!AD:AD)+SUMIF('Health Products &amp; Equipment'!$B:$B,$B47,'Health Products &amp; Equipment'!AD:AD)+SUMIF('Other Pharma &amp; Health Products'!$B:$B,$B47,'Other Pharma &amp; Health Products'!AD:AD)+SUMIF('PSM Costs'!$B:$B,$B47,'PSM Costs'!AD:AD),"")</f>
        <v/>
      </c>
      <c r="L47" s="233" t="str">
        <f ca="1">IF(SUMIF(Pharmaceuticals!$B:$B,$B47,Pharmaceuticals!AF:AF)+SUMIF('Health Products &amp; Equipment'!$B:$B,$B47,'Health Products &amp; Equipment'!AF:AF)+SUMIF('Other Pharma &amp; Health Products'!$B:$B,$B47,'Other Pharma &amp; Health Products'!AF:AF)+SUMIF('PSM Costs'!$B:$B,$B47,'PSM Costs'!AF:AF)&gt;0,SUMIF(Pharmaceuticals!$B:$B,$B47,Pharmaceuticals!AF:AF)+SUMIF('Health Products &amp; Equipment'!$B:$B,$B47,'Health Products &amp; Equipment'!AF:AF)+SUMIF('Other Pharma &amp; Health Products'!$B:$B,$B47,'Other Pharma &amp; Health Products'!AF:AF)+SUMIF('PSM Costs'!$B:$B,$B47,'PSM Costs'!AF:AF),"")</f>
        <v/>
      </c>
      <c r="M47" s="231" t="str">
        <f t="shared" ca="1" si="1"/>
        <v/>
      </c>
      <c r="N47" s="234" t="str">
        <f ca="1">IF(SUMIF(Pharmaceuticals!$B:$B,$B47,Pharmaceuticals!AM:AM)+SUMIF('Health Products &amp; Equipment'!$B:$B,$B47,'Health Products &amp; Equipment'!AM:AM)+SUMIF('Other Pharma &amp; Health Products'!$B:$B,$B47,'Other Pharma &amp; Health Products'!AM:AM)+SUMIF('PSM Costs'!$B:$B,$B47,'PSM Costs'!AM:AM)&gt;0,SUMIF(Pharmaceuticals!$B:$B,$B47,Pharmaceuticals!AM:AM)+SUMIF('Health Products &amp; Equipment'!$B:$B,$B47,'Health Products &amp; Equipment'!AM:AM)+SUMIF('Other Pharma &amp; Health Products'!$B:$B,$B47,'Other Pharma &amp; Health Products'!AM:AM)+SUMIF('PSM Costs'!$B:$B,$B47,'PSM Costs'!AM:AM),"")</f>
        <v/>
      </c>
      <c r="O47" s="234" t="str">
        <f ca="1">IF(SUMIF(Pharmaceuticals!$B:$B,$B47,Pharmaceuticals!AO:AO)+SUMIF('Health Products &amp; Equipment'!$B:$B,$B47,'Health Products &amp; Equipment'!AO:AO)+SUMIF('Other Pharma &amp; Health Products'!$B:$B,$B47,'Other Pharma &amp; Health Products'!AO:AO)+SUMIF('PSM Costs'!$B:$B,$B47,'PSM Costs'!AO:AO)&gt;0,SUMIF(Pharmaceuticals!$B:$B,$B47,Pharmaceuticals!AO:AO)+SUMIF('Health Products &amp; Equipment'!$B:$B,$B47,'Health Products &amp; Equipment'!AO:AO)+SUMIF('Other Pharma &amp; Health Products'!$B:$B,$B47,'Other Pharma &amp; Health Products'!AO:AO)+SUMIF('PSM Costs'!$B:$B,$B47,'PSM Costs'!AO:AO),"")</f>
        <v/>
      </c>
      <c r="P47" s="234" t="str">
        <f ca="1">IF(SUMIF(Pharmaceuticals!$B:$B,$B47,Pharmaceuticals!AQ:AQ)+SUMIF('Health Products &amp; Equipment'!$B:$B,$B47,'Health Products &amp; Equipment'!AQ:AQ)+SUMIF('Other Pharma &amp; Health Products'!$B:$B,$B47,'Other Pharma &amp; Health Products'!AQ:AQ)+SUMIF('PSM Costs'!$B:$B,$B47,'PSM Costs'!AQ:AQ)&gt;0,SUMIF(Pharmaceuticals!$B:$B,$B47,Pharmaceuticals!AQ:AQ)+SUMIF('Health Products &amp; Equipment'!$B:$B,$B47,'Health Products &amp; Equipment'!AQ:AQ)+SUMIF('Other Pharma &amp; Health Products'!$B:$B,$B47,'Other Pharma &amp; Health Products'!AQ:AQ)+SUMIF('PSM Costs'!$B:$B,$B47,'PSM Costs'!AQ:AQ),"")</f>
        <v/>
      </c>
      <c r="Q47" s="234" t="str">
        <f ca="1">IF(SUMIF(Pharmaceuticals!$B:$B,$B47,Pharmaceuticals!AS:AS)+SUMIF('Health Products &amp; Equipment'!$B:$B,$B47,'Health Products &amp; Equipment'!AS:AS)+SUMIF('Other Pharma &amp; Health Products'!$B:$B,$B47,'Other Pharma &amp; Health Products'!AS:AS)+SUMIF('PSM Costs'!$B:$B,$B47,'PSM Costs'!AS:AS)&gt;0,SUMIF(Pharmaceuticals!$B:$B,$B47,Pharmaceuticals!AS:AS)+SUMIF('Health Products &amp; Equipment'!$B:$B,$B47,'Health Products &amp; Equipment'!AS:AS)+SUMIF('Other Pharma &amp; Health Products'!$B:$B,$B47,'Other Pharma &amp; Health Products'!AS:AS)+SUMIF('PSM Costs'!$B:$B,$B47,'PSM Costs'!AS:AS),"")</f>
        <v/>
      </c>
      <c r="R47" s="232" t="str">
        <f t="shared" ca="1" si="2"/>
        <v/>
      </c>
      <c r="S47" s="233" t="str">
        <f ca="1">IF(SUMIF(Pharmaceuticals!$B:$B,$B47,Pharmaceuticals!AZ:AZ)+SUMIF('Health Products &amp; Equipment'!$B:$B,$B47,'Health Products &amp; Equipment'!AZ:AZ)+SUMIF('Other Pharma &amp; Health Products'!$B:$B,$B47,'Other Pharma &amp; Health Products'!AZ:AZ)+SUMIF('PSM Costs'!$B:$B,$B47,'PSM Costs'!AZ:AZ)&gt;0,SUMIF(Pharmaceuticals!$B:$B,$B47,Pharmaceuticals!AZ:AZ)+SUMIF('Health Products &amp; Equipment'!$B:$B,$B47,'Health Products &amp; Equipment'!AZ:AZ)+SUMIF('Other Pharma &amp; Health Products'!$B:$B,$B47,'Other Pharma &amp; Health Products'!AZ:AZ)+SUMIF('PSM Costs'!$B:$B,$B47,'PSM Costs'!AZ:AZ),"")</f>
        <v/>
      </c>
      <c r="T47" s="233" t="str">
        <f ca="1">IF(SUMIF(Pharmaceuticals!$B:$B,$B47,Pharmaceuticals!BB:BB)+SUMIF('Health Products &amp; Equipment'!$B:$B,$B47,'Health Products &amp; Equipment'!BB:BB)+SUMIF('Other Pharma &amp; Health Products'!$B:$B,$B47,'Other Pharma &amp; Health Products'!BB:BB)+SUMIF('PSM Costs'!$B:$B,$B47,'PSM Costs'!BB:BB)&gt;0,SUMIF(Pharmaceuticals!$B:$B,$B47,Pharmaceuticals!BB:BB)+SUMIF('Health Products &amp; Equipment'!$B:$B,$B47,'Health Products &amp; Equipment'!BB:BB)+SUMIF('Other Pharma &amp; Health Products'!$B:$B,$B47,'Other Pharma &amp; Health Products'!BB:BB)+SUMIF('PSM Costs'!$B:$B,$B47,'PSM Costs'!BB:BB),"")</f>
        <v/>
      </c>
      <c r="U47" s="233" t="str">
        <f ca="1">IF(SUMIF(Pharmaceuticals!$B:$B,$B47,Pharmaceuticals!BD:BD)+SUMIF('Health Products &amp; Equipment'!$B:$B,$B47,'Health Products &amp; Equipment'!BD:BD)+SUMIF('Other Pharma &amp; Health Products'!$B:$B,$B47,'Other Pharma &amp; Health Products'!BD:BD)+SUMIF('PSM Costs'!$B:$B,$B47,'PSM Costs'!BD:BD)&gt;0,SUMIF(Pharmaceuticals!$B:$B,$B47,Pharmaceuticals!BD:BD)+SUMIF('Health Products &amp; Equipment'!$B:$B,$B47,'Health Products &amp; Equipment'!BD:BD)+SUMIF('Other Pharma &amp; Health Products'!$B:$B,$B47,'Other Pharma &amp; Health Products'!BD:BD)+SUMIF('PSM Costs'!$B:$B,$B47,'PSM Costs'!BD:BD),"")</f>
        <v/>
      </c>
      <c r="V47" s="233" t="str">
        <f ca="1">IF(SUMIF(Pharmaceuticals!$B:$B,$B47,Pharmaceuticals!BF:BF)+SUMIF('Health Products &amp; Equipment'!$B:$B,$B47,'Health Products &amp; Equipment'!BF:BF)+SUMIF('Other Pharma &amp; Health Products'!$B:$B,$B47,'Other Pharma &amp; Health Products'!BF:BF)+SUMIF('PSM Costs'!$B:$B,$B47,'PSM Costs'!BF:BF)&gt;0,SUMIF(Pharmaceuticals!$B:$B,$B47,Pharmaceuticals!BF:BF)+SUMIF('Health Products &amp; Equipment'!$B:$B,$B47,'Health Products &amp; Equipment'!BF:BF)+SUMIF('Other Pharma &amp; Health Products'!$B:$B,$B47,'Other Pharma &amp; Health Products'!BF:BF)+SUMIF('PSM Costs'!$B:$B,$B47,'PSM Costs'!BF:BF),"")</f>
        <v/>
      </c>
      <c r="W47" s="231" t="str">
        <f t="shared" ca="1" si="3"/>
        <v/>
      </c>
      <c r="X47" s="234" t="str">
        <f ca="1">IF(SUMIF(Pharmaceuticals!$B:$B,$B47,Pharmaceuticals!BM:BM)+SUMIF('Health Products &amp; Equipment'!$B:$B,$B47,'Health Products &amp; Equipment'!BM:BM)+SUMIF('Other Pharma &amp; Health Products'!$B:$B,$B47,'Other Pharma &amp; Health Products'!BM:BM)+SUMIF('PSM Costs'!$B:$B,$B47,'PSM Costs'!BM:BM)&gt;0,SUMIF(Pharmaceuticals!$B:$B,$B47,Pharmaceuticals!BM:BM)+SUMIF('Health Products &amp; Equipment'!$B:$B,$B47,'Health Products &amp; Equipment'!BM:BM)+SUMIF('Other Pharma &amp; Health Products'!$B:$B,$B47,'Other Pharma &amp; Health Products'!BM:BM)+SUMIF('PSM Costs'!$B:$B,$B47,'PSM Costs'!BM:BM),"")</f>
        <v/>
      </c>
      <c r="Y47" s="234" t="str">
        <f ca="1">IF(SUMIF(Pharmaceuticals!$B:$B,$B47,Pharmaceuticals!BO:BO)+SUMIF('Health Products &amp; Equipment'!$B:$B,$B47,'Health Products &amp; Equipment'!BO:BO)+SUMIF('Other Pharma &amp; Health Products'!$B:$B,$B47,'Other Pharma &amp; Health Products'!BO:BO)+SUMIF('PSM Costs'!$B:$B,$B47,'PSM Costs'!BO:BO)&gt;0,SUMIF(Pharmaceuticals!$B:$B,$B47,Pharmaceuticals!BO:BO)+SUMIF('Health Products &amp; Equipment'!$B:$B,$B47,'Health Products &amp; Equipment'!BO:BO)+SUMIF('Other Pharma &amp; Health Products'!$B:$B,$B47,'Other Pharma &amp; Health Products'!BO:BO)+SUMIF('PSM Costs'!$B:$B,$B47,'PSM Costs'!BO:BO),"")</f>
        <v/>
      </c>
      <c r="Z47" s="234" t="str">
        <f ca="1">IF(SUMIF(Pharmaceuticals!$B:$B,$B47,Pharmaceuticals!BQ:BQ)+SUMIF('Health Products &amp; Equipment'!$B:$B,$B47,'Health Products &amp; Equipment'!BQ:BQ)+SUMIF('Other Pharma &amp; Health Products'!$B:$B,$B47,'Other Pharma &amp; Health Products'!BQ:BQ)+SUMIF('PSM Costs'!$B:$B,$B47,'PSM Costs'!BQ:BQ)&gt;0,SUMIF(Pharmaceuticals!$B:$B,$B47,Pharmaceuticals!BQ:BQ)+SUMIF('Health Products &amp; Equipment'!$B:$B,$B47,'Health Products &amp; Equipment'!BQ:BQ)+SUMIF('Other Pharma &amp; Health Products'!$B:$B,$B47,'Other Pharma &amp; Health Products'!BQ:BQ)+SUMIF('PSM Costs'!$B:$B,$B47,'PSM Costs'!BQ:BQ),"")</f>
        <v/>
      </c>
      <c r="AA47" s="234" t="str">
        <f ca="1">IF(SUMIF(Pharmaceuticals!$B:$B,$B47,Pharmaceuticals!BS:BS)+SUMIF('Health Products &amp; Equipment'!$B:$B,$B47,'Health Products &amp; Equipment'!BS:BS)+SUMIF('Other Pharma &amp; Health Products'!$B:$B,$B47,'Other Pharma &amp; Health Products'!BS:BS)+SUMIF('PSM Costs'!$B:$B,$B47,'PSM Costs'!BS:BS)&gt;0,SUMIF(Pharmaceuticals!$B:$B,$B47,Pharmaceuticals!BS:BS)+SUMIF('Health Products &amp; Equipment'!$B:$B,$B47,'Health Products &amp; Equipment'!BS:BS)+SUMIF('Other Pharma &amp; Health Products'!$B:$B,$B47,'Other Pharma &amp; Health Products'!BS:BS)+SUMIF('PSM Costs'!$B:$B,$B47,'PSM Costs'!BS:BS),"")</f>
        <v/>
      </c>
      <c r="AB47" s="233" t="str">
        <f t="shared" ca="1" si="4"/>
        <v/>
      </c>
    </row>
    <row r="48" spans="1:28" ht="22.15" customHeight="1" x14ac:dyDescent="0.2">
      <c r="A48" s="229">
        <v>38</v>
      </c>
      <c r="B48" s="229" t="str">
        <f ca="1">IFERROR(VLOOKUP(A48,'Rank unique Mod-Int-CI-PR'!I:J,2,FALSE),"")</f>
        <v/>
      </c>
      <c r="C48" s="230" t="str">
        <f ca="1">IFERROR(VLOOKUP(VALUE(LEFT(B48,FIND("-",B48)-1)),CatModules!B:C,2,FALSE),"")</f>
        <v/>
      </c>
      <c r="D48" s="230" t="str">
        <f ca="1">IFERROR(VLOOKUP(LEFT(B48,FIND("--",B48)-1),CatInt!D:E,2,FALSE),"")</f>
        <v/>
      </c>
      <c r="E48" s="230" t="str">
        <f ca="1">IFERROR(VLOOKUP(MID(B48,FIND("--",B48)+2,FIND("---",B48)-FIND("--",B48)-2),CatCostInp!D:E,2,FALSE),"")</f>
        <v/>
      </c>
      <c r="F48" s="230" t="str">
        <f ca="1">IFERROR(VLOOKUP(B48,ActivityConcat!A:C,3,FALSE),"")</f>
        <v/>
      </c>
      <c r="G48" s="231" t="str">
        <f ca="1">IFERROR(VLOOKUP(VALUE(RIGHT(B48,1)),Setup!A:D,4,FALSE),"")</f>
        <v/>
      </c>
      <c r="H48" s="232" t="str">
        <f t="shared" ca="1" si="0"/>
        <v/>
      </c>
      <c r="I48" s="233" t="str">
        <f ca="1">IF(SUMIF(Pharmaceuticals!$B:$B,$B48,Pharmaceuticals!Z:Z)+SUMIF('Health Products &amp; Equipment'!$B:$B,$B48,'Health Products &amp; Equipment'!Z:Z)+SUMIF('Other Pharma &amp; Health Products'!$B:$B,$B48,'Other Pharma &amp; Health Products'!Z:Z)+SUMIF('PSM Costs'!$B:$B,$B48,'PSM Costs'!Z:Z)&gt;0,SUMIF(Pharmaceuticals!$B:$B,$B48,Pharmaceuticals!Z:Z)+SUMIF('Health Products &amp; Equipment'!$B:$B,$B48,'Health Products &amp; Equipment'!Z:Z)+SUMIF('Other Pharma &amp; Health Products'!$B:$B,$B48,'Other Pharma &amp; Health Products'!Z:Z)+SUMIF('PSM Costs'!$B:$B,$B48,'PSM Costs'!Z:Z),"")</f>
        <v/>
      </c>
      <c r="J48" s="233" t="str">
        <f ca="1">IF(SUMIF(Pharmaceuticals!$B:$B,$B48,Pharmaceuticals!AB:AB)+SUMIF('Health Products &amp; Equipment'!$B:$B,$B48,'Health Products &amp; Equipment'!AB:AB)+SUMIF('Other Pharma &amp; Health Products'!$B:$B,$B48,'Other Pharma &amp; Health Products'!AB:AB)+SUMIF('PSM Costs'!$B:$B,$B48,'PSM Costs'!AB:AB)&gt;0,SUMIF(Pharmaceuticals!$B:$B,$B48,Pharmaceuticals!AB:AB)+SUMIF('Health Products &amp; Equipment'!$B:$B,$B48,'Health Products &amp; Equipment'!AB:AB)+SUMIF('Other Pharma &amp; Health Products'!$B:$B,$B48,'Other Pharma &amp; Health Products'!AB:AB)+SUMIF('PSM Costs'!$B:$B,$B48,'PSM Costs'!AB:AB),"")</f>
        <v/>
      </c>
      <c r="K48" s="233" t="str">
        <f ca="1">IF(SUMIF(Pharmaceuticals!$B:$B,$B48,Pharmaceuticals!AD:AD)+SUMIF('Health Products &amp; Equipment'!$B:$B,$B48,'Health Products &amp; Equipment'!AD:AD)+SUMIF('Other Pharma &amp; Health Products'!$B:$B,$B48,'Other Pharma &amp; Health Products'!AD:AD)+SUMIF('PSM Costs'!$B:$B,$B48,'PSM Costs'!AD:AD)&gt;0,SUMIF(Pharmaceuticals!$B:$B,$B48,Pharmaceuticals!AD:AD)+SUMIF('Health Products &amp; Equipment'!$B:$B,$B48,'Health Products &amp; Equipment'!AD:AD)+SUMIF('Other Pharma &amp; Health Products'!$B:$B,$B48,'Other Pharma &amp; Health Products'!AD:AD)+SUMIF('PSM Costs'!$B:$B,$B48,'PSM Costs'!AD:AD),"")</f>
        <v/>
      </c>
      <c r="L48" s="233" t="str">
        <f ca="1">IF(SUMIF(Pharmaceuticals!$B:$B,$B48,Pharmaceuticals!AF:AF)+SUMIF('Health Products &amp; Equipment'!$B:$B,$B48,'Health Products &amp; Equipment'!AF:AF)+SUMIF('Other Pharma &amp; Health Products'!$B:$B,$B48,'Other Pharma &amp; Health Products'!AF:AF)+SUMIF('PSM Costs'!$B:$B,$B48,'PSM Costs'!AF:AF)&gt;0,SUMIF(Pharmaceuticals!$B:$B,$B48,Pharmaceuticals!AF:AF)+SUMIF('Health Products &amp; Equipment'!$B:$B,$B48,'Health Products &amp; Equipment'!AF:AF)+SUMIF('Other Pharma &amp; Health Products'!$B:$B,$B48,'Other Pharma &amp; Health Products'!AF:AF)+SUMIF('PSM Costs'!$B:$B,$B48,'PSM Costs'!AF:AF),"")</f>
        <v/>
      </c>
      <c r="M48" s="231" t="str">
        <f t="shared" ca="1" si="1"/>
        <v/>
      </c>
      <c r="N48" s="234" t="str">
        <f ca="1">IF(SUMIF(Pharmaceuticals!$B:$B,$B48,Pharmaceuticals!AM:AM)+SUMIF('Health Products &amp; Equipment'!$B:$B,$B48,'Health Products &amp; Equipment'!AM:AM)+SUMIF('Other Pharma &amp; Health Products'!$B:$B,$B48,'Other Pharma &amp; Health Products'!AM:AM)+SUMIF('PSM Costs'!$B:$B,$B48,'PSM Costs'!AM:AM)&gt;0,SUMIF(Pharmaceuticals!$B:$B,$B48,Pharmaceuticals!AM:AM)+SUMIF('Health Products &amp; Equipment'!$B:$B,$B48,'Health Products &amp; Equipment'!AM:AM)+SUMIF('Other Pharma &amp; Health Products'!$B:$B,$B48,'Other Pharma &amp; Health Products'!AM:AM)+SUMIF('PSM Costs'!$B:$B,$B48,'PSM Costs'!AM:AM),"")</f>
        <v/>
      </c>
      <c r="O48" s="234" t="str">
        <f ca="1">IF(SUMIF(Pharmaceuticals!$B:$B,$B48,Pharmaceuticals!AO:AO)+SUMIF('Health Products &amp; Equipment'!$B:$B,$B48,'Health Products &amp; Equipment'!AO:AO)+SUMIF('Other Pharma &amp; Health Products'!$B:$B,$B48,'Other Pharma &amp; Health Products'!AO:AO)+SUMIF('PSM Costs'!$B:$B,$B48,'PSM Costs'!AO:AO)&gt;0,SUMIF(Pharmaceuticals!$B:$B,$B48,Pharmaceuticals!AO:AO)+SUMIF('Health Products &amp; Equipment'!$B:$B,$B48,'Health Products &amp; Equipment'!AO:AO)+SUMIF('Other Pharma &amp; Health Products'!$B:$B,$B48,'Other Pharma &amp; Health Products'!AO:AO)+SUMIF('PSM Costs'!$B:$B,$B48,'PSM Costs'!AO:AO),"")</f>
        <v/>
      </c>
      <c r="P48" s="234" t="str">
        <f ca="1">IF(SUMIF(Pharmaceuticals!$B:$B,$B48,Pharmaceuticals!AQ:AQ)+SUMIF('Health Products &amp; Equipment'!$B:$B,$B48,'Health Products &amp; Equipment'!AQ:AQ)+SUMIF('Other Pharma &amp; Health Products'!$B:$B,$B48,'Other Pharma &amp; Health Products'!AQ:AQ)+SUMIF('PSM Costs'!$B:$B,$B48,'PSM Costs'!AQ:AQ)&gt;0,SUMIF(Pharmaceuticals!$B:$B,$B48,Pharmaceuticals!AQ:AQ)+SUMIF('Health Products &amp; Equipment'!$B:$B,$B48,'Health Products &amp; Equipment'!AQ:AQ)+SUMIF('Other Pharma &amp; Health Products'!$B:$B,$B48,'Other Pharma &amp; Health Products'!AQ:AQ)+SUMIF('PSM Costs'!$B:$B,$B48,'PSM Costs'!AQ:AQ),"")</f>
        <v/>
      </c>
      <c r="Q48" s="234" t="str">
        <f ca="1">IF(SUMIF(Pharmaceuticals!$B:$B,$B48,Pharmaceuticals!AS:AS)+SUMIF('Health Products &amp; Equipment'!$B:$B,$B48,'Health Products &amp; Equipment'!AS:AS)+SUMIF('Other Pharma &amp; Health Products'!$B:$B,$B48,'Other Pharma &amp; Health Products'!AS:AS)+SUMIF('PSM Costs'!$B:$B,$B48,'PSM Costs'!AS:AS)&gt;0,SUMIF(Pharmaceuticals!$B:$B,$B48,Pharmaceuticals!AS:AS)+SUMIF('Health Products &amp; Equipment'!$B:$B,$B48,'Health Products &amp; Equipment'!AS:AS)+SUMIF('Other Pharma &amp; Health Products'!$B:$B,$B48,'Other Pharma &amp; Health Products'!AS:AS)+SUMIF('PSM Costs'!$B:$B,$B48,'PSM Costs'!AS:AS),"")</f>
        <v/>
      </c>
      <c r="R48" s="232" t="str">
        <f t="shared" ca="1" si="2"/>
        <v/>
      </c>
      <c r="S48" s="233" t="str">
        <f ca="1">IF(SUMIF(Pharmaceuticals!$B:$B,$B48,Pharmaceuticals!AZ:AZ)+SUMIF('Health Products &amp; Equipment'!$B:$B,$B48,'Health Products &amp; Equipment'!AZ:AZ)+SUMIF('Other Pharma &amp; Health Products'!$B:$B,$B48,'Other Pharma &amp; Health Products'!AZ:AZ)+SUMIF('PSM Costs'!$B:$B,$B48,'PSM Costs'!AZ:AZ)&gt;0,SUMIF(Pharmaceuticals!$B:$B,$B48,Pharmaceuticals!AZ:AZ)+SUMIF('Health Products &amp; Equipment'!$B:$B,$B48,'Health Products &amp; Equipment'!AZ:AZ)+SUMIF('Other Pharma &amp; Health Products'!$B:$B,$B48,'Other Pharma &amp; Health Products'!AZ:AZ)+SUMIF('PSM Costs'!$B:$B,$B48,'PSM Costs'!AZ:AZ),"")</f>
        <v/>
      </c>
      <c r="T48" s="233" t="str">
        <f ca="1">IF(SUMIF(Pharmaceuticals!$B:$B,$B48,Pharmaceuticals!BB:BB)+SUMIF('Health Products &amp; Equipment'!$B:$B,$B48,'Health Products &amp; Equipment'!BB:BB)+SUMIF('Other Pharma &amp; Health Products'!$B:$B,$B48,'Other Pharma &amp; Health Products'!BB:BB)+SUMIF('PSM Costs'!$B:$B,$B48,'PSM Costs'!BB:BB)&gt;0,SUMIF(Pharmaceuticals!$B:$B,$B48,Pharmaceuticals!BB:BB)+SUMIF('Health Products &amp; Equipment'!$B:$B,$B48,'Health Products &amp; Equipment'!BB:BB)+SUMIF('Other Pharma &amp; Health Products'!$B:$B,$B48,'Other Pharma &amp; Health Products'!BB:BB)+SUMIF('PSM Costs'!$B:$B,$B48,'PSM Costs'!BB:BB),"")</f>
        <v/>
      </c>
      <c r="U48" s="233" t="str">
        <f ca="1">IF(SUMIF(Pharmaceuticals!$B:$B,$B48,Pharmaceuticals!BD:BD)+SUMIF('Health Products &amp; Equipment'!$B:$B,$B48,'Health Products &amp; Equipment'!BD:BD)+SUMIF('Other Pharma &amp; Health Products'!$B:$B,$B48,'Other Pharma &amp; Health Products'!BD:BD)+SUMIF('PSM Costs'!$B:$B,$B48,'PSM Costs'!BD:BD)&gt;0,SUMIF(Pharmaceuticals!$B:$B,$B48,Pharmaceuticals!BD:BD)+SUMIF('Health Products &amp; Equipment'!$B:$B,$B48,'Health Products &amp; Equipment'!BD:BD)+SUMIF('Other Pharma &amp; Health Products'!$B:$B,$B48,'Other Pharma &amp; Health Products'!BD:BD)+SUMIF('PSM Costs'!$B:$B,$B48,'PSM Costs'!BD:BD),"")</f>
        <v/>
      </c>
      <c r="V48" s="233" t="str">
        <f ca="1">IF(SUMIF(Pharmaceuticals!$B:$B,$B48,Pharmaceuticals!BF:BF)+SUMIF('Health Products &amp; Equipment'!$B:$B,$B48,'Health Products &amp; Equipment'!BF:BF)+SUMIF('Other Pharma &amp; Health Products'!$B:$B,$B48,'Other Pharma &amp; Health Products'!BF:BF)+SUMIF('PSM Costs'!$B:$B,$B48,'PSM Costs'!BF:BF)&gt;0,SUMIF(Pharmaceuticals!$B:$B,$B48,Pharmaceuticals!BF:BF)+SUMIF('Health Products &amp; Equipment'!$B:$B,$B48,'Health Products &amp; Equipment'!BF:BF)+SUMIF('Other Pharma &amp; Health Products'!$B:$B,$B48,'Other Pharma &amp; Health Products'!BF:BF)+SUMIF('PSM Costs'!$B:$B,$B48,'PSM Costs'!BF:BF),"")</f>
        <v/>
      </c>
      <c r="W48" s="231" t="str">
        <f t="shared" ca="1" si="3"/>
        <v/>
      </c>
      <c r="X48" s="234" t="str">
        <f ca="1">IF(SUMIF(Pharmaceuticals!$B:$B,$B48,Pharmaceuticals!BM:BM)+SUMIF('Health Products &amp; Equipment'!$B:$B,$B48,'Health Products &amp; Equipment'!BM:BM)+SUMIF('Other Pharma &amp; Health Products'!$B:$B,$B48,'Other Pharma &amp; Health Products'!BM:BM)+SUMIF('PSM Costs'!$B:$B,$B48,'PSM Costs'!BM:BM)&gt;0,SUMIF(Pharmaceuticals!$B:$B,$B48,Pharmaceuticals!BM:BM)+SUMIF('Health Products &amp; Equipment'!$B:$B,$B48,'Health Products &amp; Equipment'!BM:BM)+SUMIF('Other Pharma &amp; Health Products'!$B:$B,$B48,'Other Pharma &amp; Health Products'!BM:BM)+SUMIF('PSM Costs'!$B:$B,$B48,'PSM Costs'!BM:BM),"")</f>
        <v/>
      </c>
      <c r="Y48" s="234" t="str">
        <f ca="1">IF(SUMIF(Pharmaceuticals!$B:$B,$B48,Pharmaceuticals!BO:BO)+SUMIF('Health Products &amp; Equipment'!$B:$B,$B48,'Health Products &amp; Equipment'!BO:BO)+SUMIF('Other Pharma &amp; Health Products'!$B:$B,$B48,'Other Pharma &amp; Health Products'!BO:BO)+SUMIF('PSM Costs'!$B:$B,$B48,'PSM Costs'!BO:BO)&gt;0,SUMIF(Pharmaceuticals!$B:$B,$B48,Pharmaceuticals!BO:BO)+SUMIF('Health Products &amp; Equipment'!$B:$B,$B48,'Health Products &amp; Equipment'!BO:BO)+SUMIF('Other Pharma &amp; Health Products'!$B:$B,$B48,'Other Pharma &amp; Health Products'!BO:BO)+SUMIF('PSM Costs'!$B:$B,$B48,'PSM Costs'!BO:BO),"")</f>
        <v/>
      </c>
      <c r="Z48" s="234" t="str">
        <f ca="1">IF(SUMIF(Pharmaceuticals!$B:$B,$B48,Pharmaceuticals!BQ:BQ)+SUMIF('Health Products &amp; Equipment'!$B:$B,$B48,'Health Products &amp; Equipment'!BQ:BQ)+SUMIF('Other Pharma &amp; Health Products'!$B:$B,$B48,'Other Pharma &amp; Health Products'!BQ:BQ)+SUMIF('PSM Costs'!$B:$B,$B48,'PSM Costs'!BQ:BQ)&gt;0,SUMIF(Pharmaceuticals!$B:$B,$B48,Pharmaceuticals!BQ:BQ)+SUMIF('Health Products &amp; Equipment'!$B:$B,$B48,'Health Products &amp; Equipment'!BQ:BQ)+SUMIF('Other Pharma &amp; Health Products'!$B:$B,$B48,'Other Pharma &amp; Health Products'!BQ:BQ)+SUMIF('PSM Costs'!$B:$B,$B48,'PSM Costs'!BQ:BQ),"")</f>
        <v/>
      </c>
      <c r="AA48" s="234" t="str">
        <f ca="1">IF(SUMIF(Pharmaceuticals!$B:$B,$B48,Pharmaceuticals!BS:BS)+SUMIF('Health Products &amp; Equipment'!$B:$B,$B48,'Health Products &amp; Equipment'!BS:BS)+SUMIF('Other Pharma &amp; Health Products'!$B:$B,$B48,'Other Pharma &amp; Health Products'!BS:BS)+SUMIF('PSM Costs'!$B:$B,$B48,'PSM Costs'!BS:BS)&gt;0,SUMIF(Pharmaceuticals!$B:$B,$B48,Pharmaceuticals!BS:BS)+SUMIF('Health Products &amp; Equipment'!$B:$B,$B48,'Health Products &amp; Equipment'!BS:BS)+SUMIF('Other Pharma &amp; Health Products'!$B:$B,$B48,'Other Pharma &amp; Health Products'!BS:BS)+SUMIF('PSM Costs'!$B:$B,$B48,'PSM Costs'!BS:BS),"")</f>
        <v/>
      </c>
      <c r="AB48" s="233" t="str">
        <f t="shared" ca="1" si="4"/>
        <v/>
      </c>
    </row>
    <row r="49" spans="1:28" ht="22.15" customHeight="1" x14ac:dyDescent="0.2">
      <c r="A49" s="229">
        <v>39</v>
      </c>
      <c r="B49" s="229" t="str">
        <f ca="1">IFERROR(VLOOKUP(A49,'Rank unique Mod-Int-CI-PR'!I:J,2,FALSE),"")</f>
        <v/>
      </c>
      <c r="C49" s="230" t="str">
        <f ca="1">IFERROR(VLOOKUP(VALUE(LEFT(B49,FIND("-",B49)-1)),CatModules!B:C,2,FALSE),"")</f>
        <v/>
      </c>
      <c r="D49" s="230" t="str">
        <f ca="1">IFERROR(VLOOKUP(LEFT(B49,FIND("--",B49)-1),CatInt!D:E,2,FALSE),"")</f>
        <v/>
      </c>
      <c r="E49" s="230" t="str">
        <f ca="1">IFERROR(VLOOKUP(MID(B49,FIND("--",B49)+2,FIND("---",B49)-FIND("--",B49)-2),CatCostInp!D:E,2,FALSE),"")</f>
        <v/>
      </c>
      <c r="F49" s="230" t="str">
        <f ca="1">IFERROR(VLOOKUP(B49,ActivityConcat!A:C,3,FALSE),"")</f>
        <v/>
      </c>
      <c r="G49" s="231" t="str">
        <f ca="1">IFERROR(VLOOKUP(VALUE(RIGHT(B49,1)),Setup!A:D,4,FALSE),"")</f>
        <v/>
      </c>
      <c r="H49" s="232" t="str">
        <f t="shared" ca="1" si="0"/>
        <v/>
      </c>
      <c r="I49" s="233" t="str">
        <f ca="1">IF(SUMIF(Pharmaceuticals!$B:$B,$B49,Pharmaceuticals!Z:Z)+SUMIF('Health Products &amp; Equipment'!$B:$B,$B49,'Health Products &amp; Equipment'!Z:Z)+SUMIF('Other Pharma &amp; Health Products'!$B:$B,$B49,'Other Pharma &amp; Health Products'!Z:Z)+SUMIF('PSM Costs'!$B:$B,$B49,'PSM Costs'!Z:Z)&gt;0,SUMIF(Pharmaceuticals!$B:$B,$B49,Pharmaceuticals!Z:Z)+SUMIF('Health Products &amp; Equipment'!$B:$B,$B49,'Health Products &amp; Equipment'!Z:Z)+SUMIF('Other Pharma &amp; Health Products'!$B:$B,$B49,'Other Pharma &amp; Health Products'!Z:Z)+SUMIF('PSM Costs'!$B:$B,$B49,'PSM Costs'!Z:Z),"")</f>
        <v/>
      </c>
      <c r="J49" s="233" t="str">
        <f ca="1">IF(SUMIF(Pharmaceuticals!$B:$B,$B49,Pharmaceuticals!AB:AB)+SUMIF('Health Products &amp; Equipment'!$B:$B,$B49,'Health Products &amp; Equipment'!AB:AB)+SUMIF('Other Pharma &amp; Health Products'!$B:$B,$B49,'Other Pharma &amp; Health Products'!AB:AB)+SUMIF('PSM Costs'!$B:$B,$B49,'PSM Costs'!AB:AB)&gt;0,SUMIF(Pharmaceuticals!$B:$B,$B49,Pharmaceuticals!AB:AB)+SUMIF('Health Products &amp; Equipment'!$B:$B,$B49,'Health Products &amp; Equipment'!AB:AB)+SUMIF('Other Pharma &amp; Health Products'!$B:$B,$B49,'Other Pharma &amp; Health Products'!AB:AB)+SUMIF('PSM Costs'!$B:$B,$B49,'PSM Costs'!AB:AB),"")</f>
        <v/>
      </c>
      <c r="K49" s="233" t="str">
        <f ca="1">IF(SUMIF(Pharmaceuticals!$B:$B,$B49,Pharmaceuticals!AD:AD)+SUMIF('Health Products &amp; Equipment'!$B:$B,$B49,'Health Products &amp; Equipment'!AD:AD)+SUMIF('Other Pharma &amp; Health Products'!$B:$B,$B49,'Other Pharma &amp; Health Products'!AD:AD)+SUMIF('PSM Costs'!$B:$B,$B49,'PSM Costs'!AD:AD)&gt;0,SUMIF(Pharmaceuticals!$B:$B,$B49,Pharmaceuticals!AD:AD)+SUMIF('Health Products &amp; Equipment'!$B:$B,$B49,'Health Products &amp; Equipment'!AD:AD)+SUMIF('Other Pharma &amp; Health Products'!$B:$B,$B49,'Other Pharma &amp; Health Products'!AD:AD)+SUMIF('PSM Costs'!$B:$B,$B49,'PSM Costs'!AD:AD),"")</f>
        <v/>
      </c>
      <c r="L49" s="233" t="str">
        <f ca="1">IF(SUMIF(Pharmaceuticals!$B:$B,$B49,Pharmaceuticals!AF:AF)+SUMIF('Health Products &amp; Equipment'!$B:$B,$B49,'Health Products &amp; Equipment'!AF:AF)+SUMIF('Other Pharma &amp; Health Products'!$B:$B,$B49,'Other Pharma &amp; Health Products'!AF:AF)+SUMIF('PSM Costs'!$B:$B,$B49,'PSM Costs'!AF:AF)&gt;0,SUMIF(Pharmaceuticals!$B:$B,$B49,Pharmaceuticals!AF:AF)+SUMIF('Health Products &amp; Equipment'!$B:$B,$B49,'Health Products &amp; Equipment'!AF:AF)+SUMIF('Other Pharma &amp; Health Products'!$B:$B,$B49,'Other Pharma &amp; Health Products'!AF:AF)+SUMIF('PSM Costs'!$B:$B,$B49,'PSM Costs'!AF:AF),"")</f>
        <v/>
      </c>
      <c r="M49" s="231" t="str">
        <f t="shared" ca="1" si="1"/>
        <v/>
      </c>
      <c r="N49" s="234" t="str">
        <f ca="1">IF(SUMIF(Pharmaceuticals!$B:$B,$B49,Pharmaceuticals!AM:AM)+SUMIF('Health Products &amp; Equipment'!$B:$B,$B49,'Health Products &amp; Equipment'!AM:AM)+SUMIF('Other Pharma &amp; Health Products'!$B:$B,$B49,'Other Pharma &amp; Health Products'!AM:AM)+SUMIF('PSM Costs'!$B:$B,$B49,'PSM Costs'!AM:AM)&gt;0,SUMIF(Pharmaceuticals!$B:$B,$B49,Pharmaceuticals!AM:AM)+SUMIF('Health Products &amp; Equipment'!$B:$B,$B49,'Health Products &amp; Equipment'!AM:AM)+SUMIF('Other Pharma &amp; Health Products'!$B:$B,$B49,'Other Pharma &amp; Health Products'!AM:AM)+SUMIF('PSM Costs'!$B:$B,$B49,'PSM Costs'!AM:AM),"")</f>
        <v/>
      </c>
      <c r="O49" s="234" t="str">
        <f ca="1">IF(SUMIF(Pharmaceuticals!$B:$B,$B49,Pharmaceuticals!AO:AO)+SUMIF('Health Products &amp; Equipment'!$B:$B,$B49,'Health Products &amp; Equipment'!AO:AO)+SUMIF('Other Pharma &amp; Health Products'!$B:$B,$B49,'Other Pharma &amp; Health Products'!AO:AO)+SUMIF('PSM Costs'!$B:$B,$B49,'PSM Costs'!AO:AO)&gt;0,SUMIF(Pharmaceuticals!$B:$B,$B49,Pharmaceuticals!AO:AO)+SUMIF('Health Products &amp; Equipment'!$B:$B,$B49,'Health Products &amp; Equipment'!AO:AO)+SUMIF('Other Pharma &amp; Health Products'!$B:$B,$B49,'Other Pharma &amp; Health Products'!AO:AO)+SUMIF('PSM Costs'!$B:$B,$B49,'PSM Costs'!AO:AO),"")</f>
        <v/>
      </c>
      <c r="P49" s="234" t="str">
        <f ca="1">IF(SUMIF(Pharmaceuticals!$B:$B,$B49,Pharmaceuticals!AQ:AQ)+SUMIF('Health Products &amp; Equipment'!$B:$B,$B49,'Health Products &amp; Equipment'!AQ:AQ)+SUMIF('Other Pharma &amp; Health Products'!$B:$B,$B49,'Other Pharma &amp; Health Products'!AQ:AQ)+SUMIF('PSM Costs'!$B:$B,$B49,'PSM Costs'!AQ:AQ)&gt;0,SUMIF(Pharmaceuticals!$B:$B,$B49,Pharmaceuticals!AQ:AQ)+SUMIF('Health Products &amp; Equipment'!$B:$B,$B49,'Health Products &amp; Equipment'!AQ:AQ)+SUMIF('Other Pharma &amp; Health Products'!$B:$B,$B49,'Other Pharma &amp; Health Products'!AQ:AQ)+SUMIF('PSM Costs'!$B:$B,$B49,'PSM Costs'!AQ:AQ),"")</f>
        <v/>
      </c>
      <c r="Q49" s="234" t="str">
        <f ca="1">IF(SUMIF(Pharmaceuticals!$B:$B,$B49,Pharmaceuticals!AS:AS)+SUMIF('Health Products &amp; Equipment'!$B:$B,$B49,'Health Products &amp; Equipment'!AS:AS)+SUMIF('Other Pharma &amp; Health Products'!$B:$B,$B49,'Other Pharma &amp; Health Products'!AS:AS)+SUMIF('PSM Costs'!$B:$B,$B49,'PSM Costs'!AS:AS)&gt;0,SUMIF(Pharmaceuticals!$B:$B,$B49,Pharmaceuticals!AS:AS)+SUMIF('Health Products &amp; Equipment'!$B:$B,$B49,'Health Products &amp; Equipment'!AS:AS)+SUMIF('Other Pharma &amp; Health Products'!$B:$B,$B49,'Other Pharma &amp; Health Products'!AS:AS)+SUMIF('PSM Costs'!$B:$B,$B49,'PSM Costs'!AS:AS),"")</f>
        <v/>
      </c>
      <c r="R49" s="232" t="str">
        <f t="shared" ca="1" si="2"/>
        <v/>
      </c>
      <c r="S49" s="233" t="str">
        <f ca="1">IF(SUMIF(Pharmaceuticals!$B:$B,$B49,Pharmaceuticals!AZ:AZ)+SUMIF('Health Products &amp; Equipment'!$B:$B,$B49,'Health Products &amp; Equipment'!AZ:AZ)+SUMIF('Other Pharma &amp; Health Products'!$B:$B,$B49,'Other Pharma &amp; Health Products'!AZ:AZ)+SUMIF('PSM Costs'!$B:$B,$B49,'PSM Costs'!AZ:AZ)&gt;0,SUMIF(Pharmaceuticals!$B:$B,$B49,Pharmaceuticals!AZ:AZ)+SUMIF('Health Products &amp; Equipment'!$B:$B,$B49,'Health Products &amp; Equipment'!AZ:AZ)+SUMIF('Other Pharma &amp; Health Products'!$B:$B,$B49,'Other Pharma &amp; Health Products'!AZ:AZ)+SUMIF('PSM Costs'!$B:$B,$B49,'PSM Costs'!AZ:AZ),"")</f>
        <v/>
      </c>
      <c r="T49" s="233" t="str">
        <f ca="1">IF(SUMIF(Pharmaceuticals!$B:$B,$B49,Pharmaceuticals!BB:BB)+SUMIF('Health Products &amp; Equipment'!$B:$B,$B49,'Health Products &amp; Equipment'!BB:BB)+SUMIF('Other Pharma &amp; Health Products'!$B:$B,$B49,'Other Pharma &amp; Health Products'!BB:BB)+SUMIF('PSM Costs'!$B:$B,$B49,'PSM Costs'!BB:BB)&gt;0,SUMIF(Pharmaceuticals!$B:$B,$B49,Pharmaceuticals!BB:BB)+SUMIF('Health Products &amp; Equipment'!$B:$B,$B49,'Health Products &amp; Equipment'!BB:BB)+SUMIF('Other Pharma &amp; Health Products'!$B:$B,$B49,'Other Pharma &amp; Health Products'!BB:BB)+SUMIF('PSM Costs'!$B:$B,$B49,'PSM Costs'!BB:BB),"")</f>
        <v/>
      </c>
      <c r="U49" s="233" t="str">
        <f ca="1">IF(SUMIF(Pharmaceuticals!$B:$B,$B49,Pharmaceuticals!BD:BD)+SUMIF('Health Products &amp; Equipment'!$B:$B,$B49,'Health Products &amp; Equipment'!BD:BD)+SUMIF('Other Pharma &amp; Health Products'!$B:$B,$B49,'Other Pharma &amp; Health Products'!BD:BD)+SUMIF('PSM Costs'!$B:$B,$B49,'PSM Costs'!BD:BD)&gt;0,SUMIF(Pharmaceuticals!$B:$B,$B49,Pharmaceuticals!BD:BD)+SUMIF('Health Products &amp; Equipment'!$B:$B,$B49,'Health Products &amp; Equipment'!BD:BD)+SUMIF('Other Pharma &amp; Health Products'!$B:$B,$B49,'Other Pharma &amp; Health Products'!BD:BD)+SUMIF('PSM Costs'!$B:$B,$B49,'PSM Costs'!BD:BD),"")</f>
        <v/>
      </c>
      <c r="V49" s="233" t="str">
        <f ca="1">IF(SUMIF(Pharmaceuticals!$B:$B,$B49,Pharmaceuticals!BF:BF)+SUMIF('Health Products &amp; Equipment'!$B:$B,$B49,'Health Products &amp; Equipment'!BF:BF)+SUMIF('Other Pharma &amp; Health Products'!$B:$B,$B49,'Other Pharma &amp; Health Products'!BF:BF)+SUMIF('PSM Costs'!$B:$B,$B49,'PSM Costs'!BF:BF)&gt;0,SUMIF(Pharmaceuticals!$B:$B,$B49,Pharmaceuticals!BF:BF)+SUMIF('Health Products &amp; Equipment'!$B:$B,$B49,'Health Products &amp; Equipment'!BF:BF)+SUMIF('Other Pharma &amp; Health Products'!$B:$B,$B49,'Other Pharma &amp; Health Products'!BF:BF)+SUMIF('PSM Costs'!$B:$B,$B49,'PSM Costs'!BF:BF),"")</f>
        <v/>
      </c>
      <c r="W49" s="231" t="str">
        <f t="shared" ca="1" si="3"/>
        <v/>
      </c>
      <c r="X49" s="234" t="str">
        <f ca="1">IF(SUMIF(Pharmaceuticals!$B:$B,$B49,Pharmaceuticals!BM:BM)+SUMIF('Health Products &amp; Equipment'!$B:$B,$B49,'Health Products &amp; Equipment'!BM:BM)+SUMIF('Other Pharma &amp; Health Products'!$B:$B,$B49,'Other Pharma &amp; Health Products'!BM:BM)+SUMIF('PSM Costs'!$B:$B,$B49,'PSM Costs'!BM:BM)&gt;0,SUMIF(Pharmaceuticals!$B:$B,$B49,Pharmaceuticals!BM:BM)+SUMIF('Health Products &amp; Equipment'!$B:$B,$B49,'Health Products &amp; Equipment'!BM:BM)+SUMIF('Other Pharma &amp; Health Products'!$B:$B,$B49,'Other Pharma &amp; Health Products'!BM:BM)+SUMIF('PSM Costs'!$B:$B,$B49,'PSM Costs'!BM:BM),"")</f>
        <v/>
      </c>
      <c r="Y49" s="234" t="str">
        <f ca="1">IF(SUMIF(Pharmaceuticals!$B:$B,$B49,Pharmaceuticals!BO:BO)+SUMIF('Health Products &amp; Equipment'!$B:$B,$B49,'Health Products &amp; Equipment'!BO:BO)+SUMIF('Other Pharma &amp; Health Products'!$B:$B,$B49,'Other Pharma &amp; Health Products'!BO:BO)+SUMIF('PSM Costs'!$B:$B,$B49,'PSM Costs'!BO:BO)&gt;0,SUMIF(Pharmaceuticals!$B:$B,$B49,Pharmaceuticals!BO:BO)+SUMIF('Health Products &amp; Equipment'!$B:$B,$B49,'Health Products &amp; Equipment'!BO:BO)+SUMIF('Other Pharma &amp; Health Products'!$B:$B,$B49,'Other Pharma &amp; Health Products'!BO:BO)+SUMIF('PSM Costs'!$B:$B,$B49,'PSM Costs'!BO:BO),"")</f>
        <v/>
      </c>
      <c r="Z49" s="234" t="str">
        <f ca="1">IF(SUMIF(Pharmaceuticals!$B:$B,$B49,Pharmaceuticals!BQ:BQ)+SUMIF('Health Products &amp; Equipment'!$B:$B,$B49,'Health Products &amp; Equipment'!BQ:BQ)+SUMIF('Other Pharma &amp; Health Products'!$B:$B,$B49,'Other Pharma &amp; Health Products'!BQ:BQ)+SUMIF('PSM Costs'!$B:$B,$B49,'PSM Costs'!BQ:BQ)&gt;0,SUMIF(Pharmaceuticals!$B:$B,$B49,Pharmaceuticals!BQ:BQ)+SUMIF('Health Products &amp; Equipment'!$B:$B,$B49,'Health Products &amp; Equipment'!BQ:BQ)+SUMIF('Other Pharma &amp; Health Products'!$B:$B,$B49,'Other Pharma &amp; Health Products'!BQ:BQ)+SUMIF('PSM Costs'!$B:$B,$B49,'PSM Costs'!BQ:BQ),"")</f>
        <v/>
      </c>
      <c r="AA49" s="234" t="str">
        <f ca="1">IF(SUMIF(Pharmaceuticals!$B:$B,$B49,Pharmaceuticals!BS:BS)+SUMIF('Health Products &amp; Equipment'!$B:$B,$B49,'Health Products &amp; Equipment'!BS:BS)+SUMIF('Other Pharma &amp; Health Products'!$B:$B,$B49,'Other Pharma &amp; Health Products'!BS:BS)+SUMIF('PSM Costs'!$B:$B,$B49,'PSM Costs'!BS:BS)&gt;0,SUMIF(Pharmaceuticals!$B:$B,$B49,Pharmaceuticals!BS:BS)+SUMIF('Health Products &amp; Equipment'!$B:$B,$B49,'Health Products &amp; Equipment'!BS:BS)+SUMIF('Other Pharma &amp; Health Products'!$B:$B,$B49,'Other Pharma &amp; Health Products'!BS:BS)+SUMIF('PSM Costs'!$B:$B,$B49,'PSM Costs'!BS:BS),"")</f>
        <v/>
      </c>
      <c r="AB49" s="233" t="str">
        <f t="shared" ca="1" si="4"/>
        <v/>
      </c>
    </row>
    <row r="50" spans="1:28" ht="22.15" customHeight="1" x14ac:dyDescent="0.2">
      <c r="A50" s="229">
        <v>40</v>
      </c>
      <c r="B50" s="229" t="str">
        <f ca="1">IFERROR(VLOOKUP(A50,'Rank unique Mod-Int-CI-PR'!I:J,2,FALSE),"")</f>
        <v/>
      </c>
      <c r="C50" s="230" t="str">
        <f ca="1">IFERROR(VLOOKUP(VALUE(LEFT(B50,FIND("-",B50)-1)),CatModules!B:C,2,FALSE),"")</f>
        <v/>
      </c>
      <c r="D50" s="230" t="str">
        <f ca="1">IFERROR(VLOOKUP(LEFT(B50,FIND("--",B50)-1),CatInt!D:E,2,FALSE),"")</f>
        <v/>
      </c>
      <c r="E50" s="230" t="str">
        <f ca="1">IFERROR(VLOOKUP(MID(B50,FIND("--",B50)+2,FIND("---",B50)-FIND("--",B50)-2),CatCostInp!D:E,2,FALSE),"")</f>
        <v/>
      </c>
      <c r="F50" s="230" t="str">
        <f ca="1">IFERROR(VLOOKUP(B50,ActivityConcat!A:C,3,FALSE),"")</f>
        <v/>
      </c>
      <c r="G50" s="231" t="str">
        <f ca="1">IFERROR(VLOOKUP(VALUE(RIGHT(B50,1)),Setup!A:D,4,FALSE),"")</f>
        <v/>
      </c>
      <c r="H50" s="232" t="str">
        <f t="shared" ca="1" si="0"/>
        <v/>
      </c>
      <c r="I50" s="233" t="str">
        <f ca="1">IF(SUMIF(Pharmaceuticals!$B:$B,$B50,Pharmaceuticals!Z:Z)+SUMIF('Health Products &amp; Equipment'!$B:$B,$B50,'Health Products &amp; Equipment'!Z:Z)+SUMIF('Other Pharma &amp; Health Products'!$B:$B,$B50,'Other Pharma &amp; Health Products'!Z:Z)+SUMIF('PSM Costs'!$B:$B,$B50,'PSM Costs'!Z:Z)&gt;0,SUMIF(Pharmaceuticals!$B:$B,$B50,Pharmaceuticals!Z:Z)+SUMIF('Health Products &amp; Equipment'!$B:$B,$B50,'Health Products &amp; Equipment'!Z:Z)+SUMIF('Other Pharma &amp; Health Products'!$B:$B,$B50,'Other Pharma &amp; Health Products'!Z:Z)+SUMIF('PSM Costs'!$B:$B,$B50,'PSM Costs'!Z:Z),"")</f>
        <v/>
      </c>
      <c r="J50" s="233" t="str">
        <f ca="1">IF(SUMIF(Pharmaceuticals!$B:$B,$B50,Pharmaceuticals!AB:AB)+SUMIF('Health Products &amp; Equipment'!$B:$B,$B50,'Health Products &amp; Equipment'!AB:AB)+SUMIF('Other Pharma &amp; Health Products'!$B:$B,$B50,'Other Pharma &amp; Health Products'!AB:AB)+SUMIF('PSM Costs'!$B:$B,$B50,'PSM Costs'!AB:AB)&gt;0,SUMIF(Pharmaceuticals!$B:$B,$B50,Pharmaceuticals!AB:AB)+SUMIF('Health Products &amp; Equipment'!$B:$B,$B50,'Health Products &amp; Equipment'!AB:AB)+SUMIF('Other Pharma &amp; Health Products'!$B:$B,$B50,'Other Pharma &amp; Health Products'!AB:AB)+SUMIF('PSM Costs'!$B:$B,$B50,'PSM Costs'!AB:AB),"")</f>
        <v/>
      </c>
      <c r="K50" s="233" t="str">
        <f ca="1">IF(SUMIF(Pharmaceuticals!$B:$B,$B50,Pharmaceuticals!AD:AD)+SUMIF('Health Products &amp; Equipment'!$B:$B,$B50,'Health Products &amp; Equipment'!AD:AD)+SUMIF('Other Pharma &amp; Health Products'!$B:$B,$B50,'Other Pharma &amp; Health Products'!AD:AD)+SUMIF('PSM Costs'!$B:$B,$B50,'PSM Costs'!AD:AD)&gt;0,SUMIF(Pharmaceuticals!$B:$B,$B50,Pharmaceuticals!AD:AD)+SUMIF('Health Products &amp; Equipment'!$B:$B,$B50,'Health Products &amp; Equipment'!AD:AD)+SUMIF('Other Pharma &amp; Health Products'!$B:$B,$B50,'Other Pharma &amp; Health Products'!AD:AD)+SUMIF('PSM Costs'!$B:$B,$B50,'PSM Costs'!AD:AD),"")</f>
        <v/>
      </c>
      <c r="L50" s="233" t="str">
        <f ca="1">IF(SUMIF(Pharmaceuticals!$B:$B,$B50,Pharmaceuticals!AF:AF)+SUMIF('Health Products &amp; Equipment'!$B:$B,$B50,'Health Products &amp; Equipment'!AF:AF)+SUMIF('Other Pharma &amp; Health Products'!$B:$B,$B50,'Other Pharma &amp; Health Products'!AF:AF)+SUMIF('PSM Costs'!$B:$B,$B50,'PSM Costs'!AF:AF)&gt;0,SUMIF(Pharmaceuticals!$B:$B,$B50,Pharmaceuticals!AF:AF)+SUMIF('Health Products &amp; Equipment'!$B:$B,$B50,'Health Products &amp; Equipment'!AF:AF)+SUMIF('Other Pharma &amp; Health Products'!$B:$B,$B50,'Other Pharma &amp; Health Products'!AF:AF)+SUMIF('PSM Costs'!$B:$B,$B50,'PSM Costs'!AF:AF),"")</f>
        <v/>
      </c>
      <c r="M50" s="231" t="str">
        <f t="shared" ca="1" si="1"/>
        <v/>
      </c>
      <c r="N50" s="234" t="str">
        <f ca="1">IF(SUMIF(Pharmaceuticals!$B:$B,$B50,Pharmaceuticals!AM:AM)+SUMIF('Health Products &amp; Equipment'!$B:$B,$B50,'Health Products &amp; Equipment'!AM:AM)+SUMIF('Other Pharma &amp; Health Products'!$B:$B,$B50,'Other Pharma &amp; Health Products'!AM:AM)+SUMIF('PSM Costs'!$B:$B,$B50,'PSM Costs'!AM:AM)&gt;0,SUMIF(Pharmaceuticals!$B:$B,$B50,Pharmaceuticals!AM:AM)+SUMIF('Health Products &amp; Equipment'!$B:$B,$B50,'Health Products &amp; Equipment'!AM:AM)+SUMIF('Other Pharma &amp; Health Products'!$B:$B,$B50,'Other Pharma &amp; Health Products'!AM:AM)+SUMIF('PSM Costs'!$B:$B,$B50,'PSM Costs'!AM:AM),"")</f>
        <v/>
      </c>
      <c r="O50" s="234" t="str">
        <f ca="1">IF(SUMIF(Pharmaceuticals!$B:$B,$B50,Pharmaceuticals!AO:AO)+SUMIF('Health Products &amp; Equipment'!$B:$B,$B50,'Health Products &amp; Equipment'!AO:AO)+SUMIF('Other Pharma &amp; Health Products'!$B:$B,$B50,'Other Pharma &amp; Health Products'!AO:AO)+SUMIF('PSM Costs'!$B:$B,$B50,'PSM Costs'!AO:AO)&gt;0,SUMIF(Pharmaceuticals!$B:$B,$B50,Pharmaceuticals!AO:AO)+SUMIF('Health Products &amp; Equipment'!$B:$B,$B50,'Health Products &amp; Equipment'!AO:AO)+SUMIF('Other Pharma &amp; Health Products'!$B:$B,$B50,'Other Pharma &amp; Health Products'!AO:AO)+SUMIF('PSM Costs'!$B:$B,$B50,'PSM Costs'!AO:AO),"")</f>
        <v/>
      </c>
      <c r="P50" s="234" t="str">
        <f ca="1">IF(SUMIF(Pharmaceuticals!$B:$B,$B50,Pharmaceuticals!AQ:AQ)+SUMIF('Health Products &amp; Equipment'!$B:$B,$B50,'Health Products &amp; Equipment'!AQ:AQ)+SUMIF('Other Pharma &amp; Health Products'!$B:$B,$B50,'Other Pharma &amp; Health Products'!AQ:AQ)+SUMIF('PSM Costs'!$B:$B,$B50,'PSM Costs'!AQ:AQ)&gt;0,SUMIF(Pharmaceuticals!$B:$B,$B50,Pharmaceuticals!AQ:AQ)+SUMIF('Health Products &amp; Equipment'!$B:$B,$B50,'Health Products &amp; Equipment'!AQ:AQ)+SUMIF('Other Pharma &amp; Health Products'!$B:$B,$B50,'Other Pharma &amp; Health Products'!AQ:AQ)+SUMIF('PSM Costs'!$B:$B,$B50,'PSM Costs'!AQ:AQ),"")</f>
        <v/>
      </c>
      <c r="Q50" s="234" t="str">
        <f ca="1">IF(SUMIF(Pharmaceuticals!$B:$B,$B50,Pharmaceuticals!AS:AS)+SUMIF('Health Products &amp; Equipment'!$B:$B,$B50,'Health Products &amp; Equipment'!AS:AS)+SUMIF('Other Pharma &amp; Health Products'!$B:$B,$B50,'Other Pharma &amp; Health Products'!AS:AS)+SUMIF('PSM Costs'!$B:$B,$B50,'PSM Costs'!AS:AS)&gt;0,SUMIF(Pharmaceuticals!$B:$B,$B50,Pharmaceuticals!AS:AS)+SUMIF('Health Products &amp; Equipment'!$B:$B,$B50,'Health Products &amp; Equipment'!AS:AS)+SUMIF('Other Pharma &amp; Health Products'!$B:$B,$B50,'Other Pharma &amp; Health Products'!AS:AS)+SUMIF('PSM Costs'!$B:$B,$B50,'PSM Costs'!AS:AS),"")</f>
        <v/>
      </c>
      <c r="R50" s="232" t="str">
        <f t="shared" ca="1" si="2"/>
        <v/>
      </c>
      <c r="S50" s="233" t="str">
        <f ca="1">IF(SUMIF(Pharmaceuticals!$B:$B,$B50,Pharmaceuticals!AZ:AZ)+SUMIF('Health Products &amp; Equipment'!$B:$B,$B50,'Health Products &amp; Equipment'!AZ:AZ)+SUMIF('Other Pharma &amp; Health Products'!$B:$B,$B50,'Other Pharma &amp; Health Products'!AZ:AZ)+SUMIF('PSM Costs'!$B:$B,$B50,'PSM Costs'!AZ:AZ)&gt;0,SUMIF(Pharmaceuticals!$B:$B,$B50,Pharmaceuticals!AZ:AZ)+SUMIF('Health Products &amp; Equipment'!$B:$B,$B50,'Health Products &amp; Equipment'!AZ:AZ)+SUMIF('Other Pharma &amp; Health Products'!$B:$B,$B50,'Other Pharma &amp; Health Products'!AZ:AZ)+SUMIF('PSM Costs'!$B:$B,$B50,'PSM Costs'!AZ:AZ),"")</f>
        <v/>
      </c>
      <c r="T50" s="233" t="str">
        <f ca="1">IF(SUMIF(Pharmaceuticals!$B:$B,$B50,Pharmaceuticals!BB:BB)+SUMIF('Health Products &amp; Equipment'!$B:$B,$B50,'Health Products &amp; Equipment'!BB:BB)+SUMIF('Other Pharma &amp; Health Products'!$B:$B,$B50,'Other Pharma &amp; Health Products'!BB:BB)+SUMIF('PSM Costs'!$B:$B,$B50,'PSM Costs'!BB:BB)&gt;0,SUMIF(Pharmaceuticals!$B:$B,$B50,Pharmaceuticals!BB:BB)+SUMIF('Health Products &amp; Equipment'!$B:$B,$B50,'Health Products &amp; Equipment'!BB:BB)+SUMIF('Other Pharma &amp; Health Products'!$B:$B,$B50,'Other Pharma &amp; Health Products'!BB:BB)+SUMIF('PSM Costs'!$B:$B,$B50,'PSM Costs'!BB:BB),"")</f>
        <v/>
      </c>
      <c r="U50" s="233" t="str">
        <f ca="1">IF(SUMIF(Pharmaceuticals!$B:$B,$B50,Pharmaceuticals!BD:BD)+SUMIF('Health Products &amp; Equipment'!$B:$B,$B50,'Health Products &amp; Equipment'!BD:BD)+SUMIF('Other Pharma &amp; Health Products'!$B:$B,$B50,'Other Pharma &amp; Health Products'!BD:BD)+SUMIF('PSM Costs'!$B:$B,$B50,'PSM Costs'!BD:BD)&gt;0,SUMIF(Pharmaceuticals!$B:$B,$B50,Pharmaceuticals!BD:BD)+SUMIF('Health Products &amp; Equipment'!$B:$B,$B50,'Health Products &amp; Equipment'!BD:BD)+SUMIF('Other Pharma &amp; Health Products'!$B:$B,$B50,'Other Pharma &amp; Health Products'!BD:BD)+SUMIF('PSM Costs'!$B:$B,$B50,'PSM Costs'!BD:BD),"")</f>
        <v/>
      </c>
      <c r="V50" s="233" t="str">
        <f ca="1">IF(SUMIF(Pharmaceuticals!$B:$B,$B50,Pharmaceuticals!BF:BF)+SUMIF('Health Products &amp; Equipment'!$B:$B,$B50,'Health Products &amp; Equipment'!BF:BF)+SUMIF('Other Pharma &amp; Health Products'!$B:$B,$B50,'Other Pharma &amp; Health Products'!BF:BF)+SUMIF('PSM Costs'!$B:$B,$B50,'PSM Costs'!BF:BF)&gt;0,SUMIF(Pharmaceuticals!$B:$B,$B50,Pharmaceuticals!BF:BF)+SUMIF('Health Products &amp; Equipment'!$B:$B,$B50,'Health Products &amp; Equipment'!BF:BF)+SUMIF('Other Pharma &amp; Health Products'!$B:$B,$B50,'Other Pharma &amp; Health Products'!BF:BF)+SUMIF('PSM Costs'!$B:$B,$B50,'PSM Costs'!BF:BF),"")</f>
        <v/>
      </c>
      <c r="W50" s="231" t="str">
        <f t="shared" ca="1" si="3"/>
        <v/>
      </c>
      <c r="X50" s="234" t="str">
        <f ca="1">IF(SUMIF(Pharmaceuticals!$B:$B,$B50,Pharmaceuticals!BM:BM)+SUMIF('Health Products &amp; Equipment'!$B:$B,$B50,'Health Products &amp; Equipment'!BM:BM)+SUMIF('Other Pharma &amp; Health Products'!$B:$B,$B50,'Other Pharma &amp; Health Products'!BM:BM)+SUMIF('PSM Costs'!$B:$B,$B50,'PSM Costs'!BM:BM)&gt;0,SUMIF(Pharmaceuticals!$B:$B,$B50,Pharmaceuticals!BM:BM)+SUMIF('Health Products &amp; Equipment'!$B:$B,$B50,'Health Products &amp; Equipment'!BM:BM)+SUMIF('Other Pharma &amp; Health Products'!$B:$B,$B50,'Other Pharma &amp; Health Products'!BM:BM)+SUMIF('PSM Costs'!$B:$B,$B50,'PSM Costs'!BM:BM),"")</f>
        <v/>
      </c>
      <c r="Y50" s="234" t="str">
        <f ca="1">IF(SUMIF(Pharmaceuticals!$B:$B,$B50,Pharmaceuticals!BO:BO)+SUMIF('Health Products &amp; Equipment'!$B:$B,$B50,'Health Products &amp; Equipment'!BO:BO)+SUMIF('Other Pharma &amp; Health Products'!$B:$B,$B50,'Other Pharma &amp; Health Products'!BO:BO)+SUMIF('PSM Costs'!$B:$B,$B50,'PSM Costs'!BO:BO)&gt;0,SUMIF(Pharmaceuticals!$B:$B,$B50,Pharmaceuticals!BO:BO)+SUMIF('Health Products &amp; Equipment'!$B:$B,$B50,'Health Products &amp; Equipment'!BO:BO)+SUMIF('Other Pharma &amp; Health Products'!$B:$B,$B50,'Other Pharma &amp; Health Products'!BO:BO)+SUMIF('PSM Costs'!$B:$B,$B50,'PSM Costs'!BO:BO),"")</f>
        <v/>
      </c>
      <c r="Z50" s="234" t="str">
        <f ca="1">IF(SUMIF(Pharmaceuticals!$B:$B,$B50,Pharmaceuticals!BQ:BQ)+SUMIF('Health Products &amp; Equipment'!$B:$B,$B50,'Health Products &amp; Equipment'!BQ:BQ)+SUMIF('Other Pharma &amp; Health Products'!$B:$B,$B50,'Other Pharma &amp; Health Products'!BQ:BQ)+SUMIF('PSM Costs'!$B:$B,$B50,'PSM Costs'!BQ:BQ)&gt;0,SUMIF(Pharmaceuticals!$B:$B,$B50,Pharmaceuticals!BQ:BQ)+SUMIF('Health Products &amp; Equipment'!$B:$B,$B50,'Health Products &amp; Equipment'!BQ:BQ)+SUMIF('Other Pharma &amp; Health Products'!$B:$B,$B50,'Other Pharma &amp; Health Products'!BQ:BQ)+SUMIF('PSM Costs'!$B:$B,$B50,'PSM Costs'!BQ:BQ),"")</f>
        <v/>
      </c>
      <c r="AA50" s="234" t="str">
        <f ca="1">IF(SUMIF(Pharmaceuticals!$B:$B,$B50,Pharmaceuticals!BS:BS)+SUMIF('Health Products &amp; Equipment'!$B:$B,$B50,'Health Products &amp; Equipment'!BS:BS)+SUMIF('Other Pharma &amp; Health Products'!$B:$B,$B50,'Other Pharma &amp; Health Products'!BS:BS)+SUMIF('PSM Costs'!$B:$B,$B50,'PSM Costs'!BS:BS)&gt;0,SUMIF(Pharmaceuticals!$B:$B,$B50,Pharmaceuticals!BS:BS)+SUMIF('Health Products &amp; Equipment'!$B:$B,$B50,'Health Products &amp; Equipment'!BS:BS)+SUMIF('Other Pharma &amp; Health Products'!$B:$B,$B50,'Other Pharma &amp; Health Products'!BS:BS)+SUMIF('PSM Costs'!$B:$B,$B50,'PSM Costs'!BS:BS),"")</f>
        <v/>
      </c>
      <c r="AB50" s="233" t="str">
        <f t="shared" ca="1" si="4"/>
        <v/>
      </c>
    </row>
    <row r="51" spans="1:28" ht="22.15" customHeight="1" x14ac:dyDescent="0.2">
      <c r="A51" s="229">
        <v>41</v>
      </c>
      <c r="B51" s="229" t="str">
        <f ca="1">IFERROR(VLOOKUP(A51,'Rank unique Mod-Int-CI-PR'!I:J,2,FALSE),"")</f>
        <v/>
      </c>
      <c r="C51" s="230" t="str">
        <f ca="1">IFERROR(VLOOKUP(VALUE(LEFT(B51,FIND("-",B51)-1)),CatModules!B:C,2,FALSE),"")</f>
        <v/>
      </c>
      <c r="D51" s="230" t="str">
        <f ca="1">IFERROR(VLOOKUP(LEFT(B51,FIND("--",B51)-1),CatInt!D:E,2,FALSE),"")</f>
        <v/>
      </c>
      <c r="E51" s="230" t="str">
        <f ca="1">IFERROR(VLOOKUP(MID(B51,FIND("--",B51)+2,FIND("---",B51)-FIND("--",B51)-2),CatCostInp!D:E,2,FALSE),"")</f>
        <v/>
      </c>
      <c r="F51" s="230" t="str">
        <f ca="1">IFERROR(VLOOKUP(B51,ActivityConcat!A:C,3,FALSE),"")</f>
        <v/>
      </c>
      <c r="G51" s="231" t="str">
        <f ca="1">IFERROR(VLOOKUP(VALUE(RIGHT(B51,1)),Setup!A:D,4,FALSE),"")</f>
        <v/>
      </c>
      <c r="H51" s="232" t="str">
        <f t="shared" ca="1" si="0"/>
        <v/>
      </c>
      <c r="I51" s="233" t="str">
        <f ca="1">IF(SUMIF(Pharmaceuticals!$B:$B,$B51,Pharmaceuticals!Z:Z)+SUMIF('Health Products &amp; Equipment'!$B:$B,$B51,'Health Products &amp; Equipment'!Z:Z)+SUMIF('Other Pharma &amp; Health Products'!$B:$B,$B51,'Other Pharma &amp; Health Products'!Z:Z)+SUMIF('PSM Costs'!$B:$B,$B51,'PSM Costs'!Z:Z)&gt;0,SUMIF(Pharmaceuticals!$B:$B,$B51,Pharmaceuticals!Z:Z)+SUMIF('Health Products &amp; Equipment'!$B:$B,$B51,'Health Products &amp; Equipment'!Z:Z)+SUMIF('Other Pharma &amp; Health Products'!$B:$B,$B51,'Other Pharma &amp; Health Products'!Z:Z)+SUMIF('PSM Costs'!$B:$B,$B51,'PSM Costs'!Z:Z),"")</f>
        <v/>
      </c>
      <c r="J51" s="233" t="str">
        <f ca="1">IF(SUMIF(Pharmaceuticals!$B:$B,$B51,Pharmaceuticals!AB:AB)+SUMIF('Health Products &amp; Equipment'!$B:$B,$B51,'Health Products &amp; Equipment'!AB:AB)+SUMIF('Other Pharma &amp; Health Products'!$B:$B,$B51,'Other Pharma &amp; Health Products'!AB:AB)+SUMIF('PSM Costs'!$B:$B,$B51,'PSM Costs'!AB:AB)&gt;0,SUMIF(Pharmaceuticals!$B:$B,$B51,Pharmaceuticals!AB:AB)+SUMIF('Health Products &amp; Equipment'!$B:$B,$B51,'Health Products &amp; Equipment'!AB:AB)+SUMIF('Other Pharma &amp; Health Products'!$B:$B,$B51,'Other Pharma &amp; Health Products'!AB:AB)+SUMIF('PSM Costs'!$B:$B,$B51,'PSM Costs'!AB:AB),"")</f>
        <v/>
      </c>
      <c r="K51" s="233" t="str">
        <f ca="1">IF(SUMIF(Pharmaceuticals!$B:$B,$B51,Pharmaceuticals!AD:AD)+SUMIF('Health Products &amp; Equipment'!$B:$B,$B51,'Health Products &amp; Equipment'!AD:AD)+SUMIF('Other Pharma &amp; Health Products'!$B:$B,$B51,'Other Pharma &amp; Health Products'!AD:AD)+SUMIF('PSM Costs'!$B:$B,$B51,'PSM Costs'!AD:AD)&gt;0,SUMIF(Pharmaceuticals!$B:$B,$B51,Pharmaceuticals!AD:AD)+SUMIF('Health Products &amp; Equipment'!$B:$B,$B51,'Health Products &amp; Equipment'!AD:AD)+SUMIF('Other Pharma &amp; Health Products'!$B:$B,$B51,'Other Pharma &amp; Health Products'!AD:AD)+SUMIF('PSM Costs'!$B:$B,$B51,'PSM Costs'!AD:AD),"")</f>
        <v/>
      </c>
      <c r="L51" s="233" t="str">
        <f ca="1">IF(SUMIF(Pharmaceuticals!$B:$B,$B51,Pharmaceuticals!AF:AF)+SUMIF('Health Products &amp; Equipment'!$B:$B,$B51,'Health Products &amp; Equipment'!AF:AF)+SUMIF('Other Pharma &amp; Health Products'!$B:$B,$B51,'Other Pharma &amp; Health Products'!AF:AF)+SUMIF('PSM Costs'!$B:$B,$B51,'PSM Costs'!AF:AF)&gt;0,SUMIF(Pharmaceuticals!$B:$B,$B51,Pharmaceuticals!AF:AF)+SUMIF('Health Products &amp; Equipment'!$B:$B,$B51,'Health Products &amp; Equipment'!AF:AF)+SUMIF('Other Pharma &amp; Health Products'!$B:$B,$B51,'Other Pharma &amp; Health Products'!AF:AF)+SUMIF('PSM Costs'!$B:$B,$B51,'PSM Costs'!AF:AF),"")</f>
        <v/>
      </c>
      <c r="M51" s="231" t="str">
        <f t="shared" ca="1" si="1"/>
        <v/>
      </c>
      <c r="N51" s="234" t="str">
        <f ca="1">IF(SUMIF(Pharmaceuticals!$B:$B,$B51,Pharmaceuticals!AM:AM)+SUMIF('Health Products &amp; Equipment'!$B:$B,$B51,'Health Products &amp; Equipment'!AM:AM)+SUMIF('Other Pharma &amp; Health Products'!$B:$B,$B51,'Other Pharma &amp; Health Products'!AM:AM)+SUMIF('PSM Costs'!$B:$B,$B51,'PSM Costs'!AM:AM)&gt;0,SUMIF(Pharmaceuticals!$B:$B,$B51,Pharmaceuticals!AM:AM)+SUMIF('Health Products &amp; Equipment'!$B:$B,$B51,'Health Products &amp; Equipment'!AM:AM)+SUMIF('Other Pharma &amp; Health Products'!$B:$B,$B51,'Other Pharma &amp; Health Products'!AM:AM)+SUMIF('PSM Costs'!$B:$B,$B51,'PSM Costs'!AM:AM),"")</f>
        <v/>
      </c>
      <c r="O51" s="234" t="str">
        <f ca="1">IF(SUMIF(Pharmaceuticals!$B:$B,$B51,Pharmaceuticals!AO:AO)+SUMIF('Health Products &amp; Equipment'!$B:$B,$B51,'Health Products &amp; Equipment'!AO:AO)+SUMIF('Other Pharma &amp; Health Products'!$B:$B,$B51,'Other Pharma &amp; Health Products'!AO:AO)+SUMIF('PSM Costs'!$B:$B,$B51,'PSM Costs'!AO:AO)&gt;0,SUMIF(Pharmaceuticals!$B:$B,$B51,Pharmaceuticals!AO:AO)+SUMIF('Health Products &amp; Equipment'!$B:$B,$B51,'Health Products &amp; Equipment'!AO:AO)+SUMIF('Other Pharma &amp; Health Products'!$B:$B,$B51,'Other Pharma &amp; Health Products'!AO:AO)+SUMIF('PSM Costs'!$B:$B,$B51,'PSM Costs'!AO:AO),"")</f>
        <v/>
      </c>
      <c r="P51" s="234" t="str">
        <f ca="1">IF(SUMIF(Pharmaceuticals!$B:$B,$B51,Pharmaceuticals!AQ:AQ)+SUMIF('Health Products &amp; Equipment'!$B:$B,$B51,'Health Products &amp; Equipment'!AQ:AQ)+SUMIF('Other Pharma &amp; Health Products'!$B:$B,$B51,'Other Pharma &amp; Health Products'!AQ:AQ)+SUMIF('PSM Costs'!$B:$B,$B51,'PSM Costs'!AQ:AQ)&gt;0,SUMIF(Pharmaceuticals!$B:$B,$B51,Pharmaceuticals!AQ:AQ)+SUMIF('Health Products &amp; Equipment'!$B:$B,$B51,'Health Products &amp; Equipment'!AQ:AQ)+SUMIF('Other Pharma &amp; Health Products'!$B:$B,$B51,'Other Pharma &amp; Health Products'!AQ:AQ)+SUMIF('PSM Costs'!$B:$B,$B51,'PSM Costs'!AQ:AQ),"")</f>
        <v/>
      </c>
      <c r="Q51" s="234" t="str">
        <f ca="1">IF(SUMIF(Pharmaceuticals!$B:$B,$B51,Pharmaceuticals!AS:AS)+SUMIF('Health Products &amp; Equipment'!$B:$B,$B51,'Health Products &amp; Equipment'!AS:AS)+SUMIF('Other Pharma &amp; Health Products'!$B:$B,$B51,'Other Pharma &amp; Health Products'!AS:AS)+SUMIF('PSM Costs'!$B:$B,$B51,'PSM Costs'!AS:AS)&gt;0,SUMIF(Pharmaceuticals!$B:$B,$B51,Pharmaceuticals!AS:AS)+SUMIF('Health Products &amp; Equipment'!$B:$B,$B51,'Health Products &amp; Equipment'!AS:AS)+SUMIF('Other Pharma &amp; Health Products'!$B:$B,$B51,'Other Pharma &amp; Health Products'!AS:AS)+SUMIF('PSM Costs'!$B:$B,$B51,'PSM Costs'!AS:AS),"")</f>
        <v/>
      </c>
      <c r="R51" s="232" t="str">
        <f t="shared" ca="1" si="2"/>
        <v/>
      </c>
      <c r="S51" s="233" t="str">
        <f ca="1">IF(SUMIF(Pharmaceuticals!$B:$B,$B51,Pharmaceuticals!AZ:AZ)+SUMIF('Health Products &amp; Equipment'!$B:$B,$B51,'Health Products &amp; Equipment'!AZ:AZ)+SUMIF('Other Pharma &amp; Health Products'!$B:$B,$B51,'Other Pharma &amp; Health Products'!AZ:AZ)+SUMIF('PSM Costs'!$B:$B,$B51,'PSM Costs'!AZ:AZ)&gt;0,SUMIF(Pharmaceuticals!$B:$B,$B51,Pharmaceuticals!AZ:AZ)+SUMIF('Health Products &amp; Equipment'!$B:$B,$B51,'Health Products &amp; Equipment'!AZ:AZ)+SUMIF('Other Pharma &amp; Health Products'!$B:$B,$B51,'Other Pharma &amp; Health Products'!AZ:AZ)+SUMIF('PSM Costs'!$B:$B,$B51,'PSM Costs'!AZ:AZ),"")</f>
        <v/>
      </c>
      <c r="T51" s="233" t="str">
        <f ca="1">IF(SUMIF(Pharmaceuticals!$B:$B,$B51,Pharmaceuticals!BB:BB)+SUMIF('Health Products &amp; Equipment'!$B:$B,$B51,'Health Products &amp; Equipment'!BB:BB)+SUMIF('Other Pharma &amp; Health Products'!$B:$B,$B51,'Other Pharma &amp; Health Products'!BB:BB)+SUMIF('PSM Costs'!$B:$B,$B51,'PSM Costs'!BB:BB)&gt;0,SUMIF(Pharmaceuticals!$B:$B,$B51,Pharmaceuticals!BB:BB)+SUMIF('Health Products &amp; Equipment'!$B:$B,$B51,'Health Products &amp; Equipment'!BB:BB)+SUMIF('Other Pharma &amp; Health Products'!$B:$B,$B51,'Other Pharma &amp; Health Products'!BB:BB)+SUMIF('PSM Costs'!$B:$B,$B51,'PSM Costs'!BB:BB),"")</f>
        <v/>
      </c>
      <c r="U51" s="233" t="str">
        <f ca="1">IF(SUMIF(Pharmaceuticals!$B:$B,$B51,Pharmaceuticals!BD:BD)+SUMIF('Health Products &amp; Equipment'!$B:$B,$B51,'Health Products &amp; Equipment'!BD:BD)+SUMIF('Other Pharma &amp; Health Products'!$B:$B,$B51,'Other Pharma &amp; Health Products'!BD:BD)+SUMIF('PSM Costs'!$B:$B,$B51,'PSM Costs'!BD:BD)&gt;0,SUMIF(Pharmaceuticals!$B:$B,$B51,Pharmaceuticals!BD:BD)+SUMIF('Health Products &amp; Equipment'!$B:$B,$B51,'Health Products &amp; Equipment'!BD:BD)+SUMIF('Other Pharma &amp; Health Products'!$B:$B,$B51,'Other Pharma &amp; Health Products'!BD:BD)+SUMIF('PSM Costs'!$B:$B,$B51,'PSM Costs'!BD:BD),"")</f>
        <v/>
      </c>
      <c r="V51" s="233" t="str">
        <f ca="1">IF(SUMIF(Pharmaceuticals!$B:$B,$B51,Pharmaceuticals!BF:BF)+SUMIF('Health Products &amp; Equipment'!$B:$B,$B51,'Health Products &amp; Equipment'!BF:BF)+SUMIF('Other Pharma &amp; Health Products'!$B:$B,$B51,'Other Pharma &amp; Health Products'!BF:BF)+SUMIF('PSM Costs'!$B:$B,$B51,'PSM Costs'!BF:BF)&gt;0,SUMIF(Pharmaceuticals!$B:$B,$B51,Pharmaceuticals!BF:BF)+SUMIF('Health Products &amp; Equipment'!$B:$B,$B51,'Health Products &amp; Equipment'!BF:BF)+SUMIF('Other Pharma &amp; Health Products'!$B:$B,$B51,'Other Pharma &amp; Health Products'!BF:BF)+SUMIF('PSM Costs'!$B:$B,$B51,'PSM Costs'!BF:BF),"")</f>
        <v/>
      </c>
      <c r="W51" s="231" t="str">
        <f t="shared" ca="1" si="3"/>
        <v/>
      </c>
      <c r="X51" s="234" t="str">
        <f ca="1">IF(SUMIF(Pharmaceuticals!$B:$B,$B51,Pharmaceuticals!BM:BM)+SUMIF('Health Products &amp; Equipment'!$B:$B,$B51,'Health Products &amp; Equipment'!BM:BM)+SUMIF('Other Pharma &amp; Health Products'!$B:$B,$B51,'Other Pharma &amp; Health Products'!BM:BM)+SUMIF('PSM Costs'!$B:$B,$B51,'PSM Costs'!BM:BM)&gt;0,SUMIF(Pharmaceuticals!$B:$B,$B51,Pharmaceuticals!BM:BM)+SUMIF('Health Products &amp; Equipment'!$B:$B,$B51,'Health Products &amp; Equipment'!BM:BM)+SUMIF('Other Pharma &amp; Health Products'!$B:$B,$B51,'Other Pharma &amp; Health Products'!BM:BM)+SUMIF('PSM Costs'!$B:$B,$B51,'PSM Costs'!BM:BM),"")</f>
        <v/>
      </c>
      <c r="Y51" s="234" t="str">
        <f ca="1">IF(SUMIF(Pharmaceuticals!$B:$B,$B51,Pharmaceuticals!BO:BO)+SUMIF('Health Products &amp; Equipment'!$B:$B,$B51,'Health Products &amp; Equipment'!BO:BO)+SUMIF('Other Pharma &amp; Health Products'!$B:$B,$B51,'Other Pharma &amp; Health Products'!BO:BO)+SUMIF('PSM Costs'!$B:$B,$B51,'PSM Costs'!BO:BO)&gt;0,SUMIF(Pharmaceuticals!$B:$B,$B51,Pharmaceuticals!BO:BO)+SUMIF('Health Products &amp; Equipment'!$B:$B,$B51,'Health Products &amp; Equipment'!BO:BO)+SUMIF('Other Pharma &amp; Health Products'!$B:$B,$B51,'Other Pharma &amp; Health Products'!BO:BO)+SUMIF('PSM Costs'!$B:$B,$B51,'PSM Costs'!BO:BO),"")</f>
        <v/>
      </c>
      <c r="Z51" s="234" t="str">
        <f ca="1">IF(SUMIF(Pharmaceuticals!$B:$B,$B51,Pharmaceuticals!BQ:BQ)+SUMIF('Health Products &amp; Equipment'!$B:$B,$B51,'Health Products &amp; Equipment'!BQ:BQ)+SUMIF('Other Pharma &amp; Health Products'!$B:$B,$B51,'Other Pharma &amp; Health Products'!BQ:BQ)+SUMIF('PSM Costs'!$B:$B,$B51,'PSM Costs'!BQ:BQ)&gt;0,SUMIF(Pharmaceuticals!$B:$B,$B51,Pharmaceuticals!BQ:BQ)+SUMIF('Health Products &amp; Equipment'!$B:$B,$B51,'Health Products &amp; Equipment'!BQ:BQ)+SUMIF('Other Pharma &amp; Health Products'!$B:$B,$B51,'Other Pharma &amp; Health Products'!BQ:BQ)+SUMIF('PSM Costs'!$B:$B,$B51,'PSM Costs'!BQ:BQ),"")</f>
        <v/>
      </c>
      <c r="AA51" s="234" t="str">
        <f ca="1">IF(SUMIF(Pharmaceuticals!$B:$B,$B51,Pharmaceuticals!BS:BS)+SUMIF('Health Products &amp; Equipment'!$B:$B,$B51,'Health Products &amp; Equipment'!BS:BS)+SUMIF('Other Pharma &amp; Health Products'!$B:$B,$B51,'Other Pharma &amp; Health Products'!BS:BS)+SUMIF('PSM Costs'!$B:$B,$B51,'PSM Costs'!BS:BS)&gt;0,SUMIF(Pharmaceuticals!$B:$B,$B51,Pharmaceuticals!BS:BS)+SUMIF('Health Products &amp; Equipment'!$B:$B,$B51,'Health Products &amp; Equipment'!BS:BS)+SUMIF('Other Pharma &amp; Health Products'!$B:$B,$B51,'Other Pharma &amp; Health Products'!BS:BS)+SUMIF('PSM Costs'!$B:$B,$B51,'PSM Costs'!BS:BS),"")</f>
        <v/>
      </c>
      <c r="AB51" s="233" t="str">
        <f t="shared" ca="1" si="4"/>
        <v/>
      </c>
    </row>
    <row r="52" spans="1:28" ht="22.15" customHeight="1" x14ac:dyDescent="0.2">
      <c r="A52" s="229">
        <v>42</v>
      </c>
      <c r="B52" s="229" t="str">
        <f ca="1">IFERROR(VLOOKUP(A52,'Rank unique Mod-Int-CI-PR'!I:J,2,FALSE),"")</f>
        <v/>
      </c>
      <c r="C52" s="230" t="str">
        <f ca="1">IFERROR(VLOOKUP(VALUE(LEFT(B52,FIND("-",B52)-1)),CatModules!B:C,2,FALSE),"")</f>
        <v/>
      </c>
      <c r="D52" s="230" t="str">
        <f ca="1">IFERROR(VLOOKUP(LEFT(B52,FIND("--",B52)-1),CatInt!D:E,2,FALSE),"")</f>
        <v/>
      </c>
      <c r="E52" s="230" t="str">
        <f ca="1">IFERROR(VLOOKUP(MID(B52,FIND("--",B52)+2,FIND("---",B52)-FIND("--",B52)-2),CatCostInp!D:E,2,FALSE),"")</f>
        <v/>
      </c>
      <c r="F52" s="230" t="str">
        <f ca="1">IFERROR(VLOOKUP(B52,ActivityConcat!A:C,3,FALSE),"")</f>
        <v/>
      </c>
      <c r="G52" s="231" t="str">
        <f ca="1">IFERROR(VLOOKUP(VALUE(RIGHT(B52,1)),Setup!A:D,4,FALSE),"")</f>
        <v/>
      </c>
      <c r="H52" s="232" t="str">
        <f t="shared" ca="1" si="0"/>
        <v/>
      </c>
      <c r="I52" s="233" t="str">
        <f ca="1">IF(SUMIF(Pharmaceuticals!$B:$B,$B52,Pharmaceuticals!Z:Z)+SUMIF('Health Products &amp; Equipment'!$B:$B,$B52,'Health Products &amp; Equipment'!Z:Z)+SUMIF('Other Pharma &amp; Health Products'!$B:$B,$B52,'Other Pharma &amp; Health Products'!Z:Z)+SUMIF('PSM Costs'!$B:$B,$B52,'PSM Costs'!Z:Z)&gt;0,SUMIF(Pharmaceuticals!$B:$B,$B52,Pharmaceuticals!Z:Z)+SUMIF('Health Products &amp; Equipment'!$B:$B,$B52,'Health Products &amp; Equipment'!Z:Z)+SUMIF('Other Pharma &amp; Health Products'!$B:$B,$B52,'Other Pharma &amp; Health Products'!Z:Z)+SUMIF('PSM Costs'!$B:$B,$B52,'PSM Costs'!Z:Z),"")</f>
        <v/>
      </c>
      <c r="J52" s="233" t="str">
        <f ca="1">IF(SUMIF(Pharmaceuticals!$B:$B,$B52,Pharmaceuticals!AB:AB)+SUMIF('Health Products &amp; Equipment'!$B:$B,$B52,'Health Products &amp; Equipment'!AB:AB)+SUMIF('Other Pharma &amp; Health Products'!$B:$B,$B52,'Other Pharma &amp; Health Products'!AB:AB)+SUMIF('PSM Costs'!$B:$B,$B52,'PSM Costs'!AB:AB)&gt;0,SUMIF(Pharmaceuticals!$B:$B,$B52,Pharmaceuticals!AB:AB)+SUMIF('Health Products &amp; Equipment'!$B:$B,$B52,'Health Products &amp; Equipment'!AB:AB)+SUMIF('Other Pharma &amp; Health Products'!$B:$B,$B52,'Other Pharma &amp; Health Products'!AB:AB)+SUMIF('PSM Costs'!$B:$B,$B52,'PSM Costs'!AB:AB),"")</f>
        <v/>
      </c>
      <c r="K52" s="233" t="str">
        <f ca="1">IF(SUMIF(Pharmaceuticals!$B:$B,$B52,Pharmaceuticals!AD:AD)+SUMIF('Health Products &amp; Equipment'!$B:$B,$B52,'Health Products &amp; Equipment'!AD:AD)+SUMIF('Other Pharma &amp; Health Products'!$B:$B,$B52,'Other Pharma &amp; Health Products'!AD:AD)+SUMIF('PSM Costs'!$B:$B,$B52,'PSM Costs'!AD:AD)&gt;0,SUMIF(Pharmaceuticals!$B:$B,$B52,Pharmaceuticals!AD:AD)+SUMIF('Health Products &amp; Equipment'!$B:$B,$B52,'Health Products &amp; Equipment'!AD:AD)+SUMIF('Other Pharma &amp; Health Products'!$B:$B,$B52,'Other Pharma &amp; Health Products'!AD:AD)+SUMIF('PSM Costs'!$B:$B,$B52,'PSM Costs'!AD:AD),"")</f>
        <v/>
      </c>
      <c r="L52" s="233" t="str">
        <f ca="1">IF(SUMIF(Pharmaceuticals!$B:$B,$B52,Pharmaceuticals!AF:AF)+SUMIF('Health Products &amp; Equipment'!$B:$B,$B52,'Health Products &amp; Equipment'!AF:AF)+SUMIF('Other Pharma &amp; Health Products'!$B:$B,$B52,'Other Pharma &amp; Health Products'!AF:AF)+SUMIF('PSM Costs'!$B:$B,$B52,'PSM Costs'!AF:AF)&gt;0,SUMIF(Pharmaceuticals!$B:$B,$B52,Pharmaceuticals!AF:AF)+SUMIF('Health Products &amp; Equipment'!$B:$B,$B52,'Health Products &amp; Equipment'!AF:AF)+SUMIF('Other Pharma &amp; Health Products'!$B:$B,$B52,'Other Pharma &amp; Health Products'!AF:AF)+SUMIF('PSM Costs'!$B:$B,$B52,'PSM Costs'!AF:AF),"")</f>
        <v/>
      </c>
      <c r="M52" s="231" t="str">
        <f t="shared" ca="1" si="1"/>
        <v/>
      </c>
      <c r="N52" s="234" t="str">
        <f ca="1">IF(SUMIF(Pharmaceuticals!$B:$B,$B52,Pharmaceuticals!AM:AM)+SUMIF('Health Products &amp; Equipment'!$B:$B,$B52,'Health Products &amp; Equipment'!AM:AM)+SUMIF('Other Pharma &amp; Health Products'!$B:$B,$B52,'Other Pharma &amp; Health Products'!AM:AM)+SUMIF('PSM Costs'!$B:$B,$B52,'PSM Costs'!AM:AM)&gt;0,SUMIF(Pharmaceuticals!$B:$B,$B52,Pharmaceuticals!AM:AM)+SUMIF('Health Products &amp; Equipment'!$B:$B,$B52,'Health Products &amp; Equipment'!AM:AM)+SUMIF('Other Pharma &amp; Health Products'!$B:$B,$B52,'Other Pharma &amp; Health Products'!AM:AM)+SUMIF('PSM Costs'!$B:$B,$B52,'PSM Costs'!AM:AM),"")</f>
        <v/>
      </c>
      <c r="O52" s="234" t="str">
        <f ca="1">IF(SUMIF(Pharmaceuticals!$B:$B,$B52,Pharmaceuticals!AO:AO)+SUMIF('Health Products &amp; Equipment'!$B:$B,$B52,'Health Products &amp; Equipment'!AO:AO)+SUMIF('Other Pharma &amp; Health Products'!$B:$B,$B52,'Other Pharma &amp; Health Products'!AO:AO)+SUMIF('PSM Costs'!$B:$B,$B52,'PSM Costs'!AO:AO)&gt;0,SUMIF(Pharmaceuticals!$B:$B,$B52,Pharmaceuticals!AO:AO)+SUMIF('Health Products &amp; Equipment'!$B:$B,$B52,'Health Products &amp; Equipment'!AO:AO)+SUMIF('Other Pharma &amp; Health Products'!$B:$B,$B52,'Other Pharma &amp; Health Products'!AO:AO)+SUMIF('PSM Costs'!$B:$B,$B52,'PSM Costs'!AO:AO),"")</f>
        <v/>
      </c>
      <c r="P52" s="234" t="str">
        <f ca="1">IF(SUMIF(Pharmaceuticals!$B:$B,$B52,Pharmaceuticals!AQ:AQ)+SUMIF('Health Products &amp; Equipment'!$B:$B,$B52,'Health Products &amp; Equipment'!AQ:AQ)+SUMIF('Other Pharma &amp; Health Products'!$B:$B,$B52,'Other Pharma &amp; Health Products'!AQ:AQ)+SUMIF('PSM Costs'!$B:$B,$B52,'PSM Costs'!AQ:AQ)&gt;0,SUMIF(Pharmaceuticals!$B:$B,$B52,Pharmaceuticals!AQ:AQ)+SUMIF('Health Products &amp; Equipment'!$B:$B,$B52,'Health Products &amp; Equipment'!AQ:AQ)+SUMIF('Other Pharma &amp; Health Products'!$B:$B,$B52,'Other Pharma &amp; Health Products'!AQ:AQ)+SUMIF('PSM Costs'!$B:$B,$B52,'PSM Costs'!AQ:AQ),"")</f>
        <v/>
      </c>
      <c r="Q52" s="234" t="str">
        <f ca="1">IF(SUMIF(Pharmaceuticals!$B:$B,$B52,Pharmaceuticals!AS:AS)+SUMIF('Health Products &amp; Equipment'!$B:$B,$B52,'Health Products &amp; Equipment'!AS:AS)+SUMIF('Other Pharma &amp; Health Products'!$B:$B,$B52,'Other Pharma &amp; Health Products'!AS:AS)+SUMIF('PSM Costs'!$B:$B,$B52,'PSM Costs'!AS:AS)&gt;0,SUMIF(Pharmaceuticals!$B:$B,$B52,Pharmaceuticals!AS:AS)+SUMIF('Health Products &amp; Equipment'!$B:$B,$B52,'Health Products &amp; Equipment'!AS:AS)+SUMIF('Other Pharma &amp; Health Products'!$B:$B,$B52,'Other Pharma &amp; Health Products'!AS:AS)+SUMIF('PSM Costs'!$B:$B,$B52,'PSM Costs'!AS:AS),"")</f>
        <v/>
      </c>
      <c r="R52" s="232" t="str">
        <f t="shared" ca="1" si="2"/>
        <v/>
      </c>
      <c r="S52" s="233" t="str">
        <f ca="1">IF(SUMIF(Pharmaceuticals!$B:$B,$B52,Pharmaceuticals!AZ:AZ)+SUMIF('Health Products &amp; Equipment'!$B:$B,$B52,'Health Products &amp; Equipment'!AZ:AZ)+SUMIF('Other Pharma &amp; Health Products'!$B:$B,$B52,'Other Pharma &amp; Health Products'!AZ:AZ)+SUMIF('PSM Costs'!$B:$B,$B52,'PSM Costs'!AZ:AZ)&gt;0,SUMIF(Pharmaceuticals!$B:$B,$B52,Pharmaceuticals!AZ:AZ)+SUMIF('Health Products &amp; Equipment'!$B:$B,$B52,'Health Products &amp; Equipment'!AZ:AZ)+SUMIF('Other Pharma &amp; Health Products'!$B:$B,$B52,'Other Pharma &amp; Health Products'!AZ:AZ)+SUMIF('PSM Costs'!$B:$B,$B52,'PSM Costs'!AZ:AZ),"")</f>
        <v/>
      </c>
      <c r="T52" s="233" t="str">
        <f ca="1">IF(SUMIF(Pharmaceuticals!$B:$B,$B52,Pharmaceuticals!BB:BB)+SUMIF('Health Products &amp; Equipment'!$B:$B,$B52,'Health Products &amp; Equipment'!BB:BB)+SUMIF('Other Pharma &amp; Health Products'!$B:$B,$B52,'Other Pharma &amp; Health Products'!BB:BB)+SUMIF('PSM Costs'!$B:$B,$B52,'PSM Costs'!BB:BB)&gt;0,SUMIF(Pharmaceuticals!$B:$B,$B52,Pharmaceuticals!BB:BB)+SUMIF('Health Products &amp; Equipment'!$B:$B,$B52,'Health Products &amp; Equipment'!BB:BB)+SUMIF('Other Pharma &amp; Health Products'!$B:$B,$B52,'Other Pharma &amp; Health Products'!BB:BB)+SUMIF('PSM Costs'!$B:$B,$B52,'PSM Costs'!BB:BB),"")</f>
        <v/>
      </c>
      <c r="U52" s="233" t="str">
        <f ca="1">IF(SUMIF(Pharmaceuticals!$B:$B,$B52,Pharmaceuticals!BD:BD)+SUMIF('Health Products &amp; Equipment'!$B:$B,$B52,'Health Products &amp; Equipment'!BD:BD)+SUMIF('Other Pharma &amp; Health Products'!$B:$B,$B52,'Other Pharma &amp; Health Products'!BD:BD)+SUMIF('PSM Costs'!$B:$B,$B52,'PSM Costs'!BD:BD)&gt;0,SUMIF(Pharmaceuticals!$B:$B,$B52,Pharmaceuticals!BD:BD)+SUMIF('Health Products &amp; Equipment'!$B:$B,$B52,'Health Products &amp; Equipment'!BD:BD)+SUMIF('Other Pharma &amp; Health Products'!$B:$B,$B52,'Other Pharma &amp; Health Products'!BD:BD)+SUMIF('PSM Costs'!$B:$B,$B52,'PSM Costs'!BD:BD),"")</f>
        <v/>
      </c>
      <c r="V52" s="233" t="str">
        <f ca="1">IF(SUMIF(Pharmaceuticals!$B:$B,$B52,Pharmaceuticals!BF:BF)+SUMIF('Health Products &amp; Equipment'!$B:$B,$B52,'Health Products &amp; Equipment'!BF:BF)+SUMIF('Other Pharma &amp; Health Products'!$B:$B,$B52,'Other Pharma &amp; Health Products'!BF:BF)+SUMIF('PSM Costs'!$B:$B,$B52,'PSM Costs'!BF:BF)&gt;0,SUMIF(Pharmaceuticals!$B:$B,$B52,Pharmaceuticals!BF:BF)+SUMIF('Health Products &amp; Equipment'!$B:$B,$B52,'Health Products &amp; Equipment'!BF:BF)+SUMIF('Other Pharma &amp; Health Products'!$B:$B,$B52,'Other Pharma &amp; Health Products'!BF:BF)+SUMIF('PSM Costs'!$B:$B,$B52,'PSM Costs'!BF:BF),"")</f>
        <v/>
      </c>
      <c r="W52" s="231" t="str">
        <f t="shared" ca="1" si="3"/>
        <v/>
      </c>
      <c r="X52" s="234" t="str">
        <f ca="1">IF(SUMIF(Pharmaceuticals!$B:$B,$B52,Pharmaceuticals!BM:BM)+SUMIF('Health Products &amp; Equipment'!$B:$B,$B52,'Health Products &amp; Equipment'!BM:BM)+SUMIF('Other Pharma &amp; Health Products'!$B:$B,$B52,'Other Pharma &amp; Health Products'!BM:BM)+SUMIF('PSM Costs'!$B:$B,$B52,'PSM Costs'!BM:BM)&gt;0,SUMIF(Pharmaceuticals!$B:$B,$B52,Pharmaceuticals!BM:BM)+SUMIF('Health Products &amp; Equipment'!$B:$B,$B52,'Health Products &amp; Equipment'!BM:BM)+SUMIF('Other Pharma &amp; Health Products'!$B:$B,$B52,'Other Pharma &amp; Health Products'!BM:BM)+SUMIF('PSM Costs'!$B:$B,$B52,'PSM Costs'!BM:BM),"")</f>
        <v/>
      </c>
      <c r="Y52" s="234" t="str">
        <f ca="1">IF(SUMIF(Pharmaceuticals!$B:$B,$B52,Pharmaceuticals!BO:BO)+SUMIF('Health Products &amp; Equipment'!$B:$B,$B52,'Health Products &amp; Equipment'!BO:BO)+SUMIF('Other Pharma &amp; Health Products'!$B:$B,$B52,'Other Pharma &amp; Health Products'!BO:BO)+SUMIF('PSM Costs'!$B:$B,$B52,'PSM Costs'!BO:BO)&gt;0,SUMIF(Pharmaceuticals!$B:$B,$B52,Pharmaceuticals!BO:BO)+SUMIF('Health Products &amp; Equipment'!$B:$B,$B52,'Health Products &amp; Equipment'!BO:BO)+SUMIF('Other Pharma &amp; Health Products'!$B:$B,$B52,'Other Pharma &amp; Health Products'!BO:BO)+SUMIF('PSM Costs'!$B:$B,$B52,'PSM Costs'!BO:BO),"")</f>
        <v/>
      </c>
      <c r="Z52" s="234" t="str">
        <f ca="1">IF(SUMIF(Pharmaceuticals!$B:$B,$B52,Pharmaceuticals!BQ:BQ)+SUMIF('Health Products &amp; Equipment'!$B:$B,$B52,'Health Products &amp; Equipment'!BQ:BQ)+SUMIF('Other Pharma &amp; Health Products'!$B:$B,$B52,'Other Pharma &amp; Health Products'!BQ:BQ)+SUMIF('PSM Costs'!$B:$B,$B52,'PSM Costs'!BQ:BQ)&gt;0,SUMIF(Pharmaceuticals!$B:$B,$B52,Pharmaceuticals!BQ:BQ)+SUMIF('Health Products &amp; Equipment'!$B:$B,$B52,'Health Products &amp; Equipment'!BQ:BQ)+SUMIF('Other Pharma &amp; Health Products'!$B:$B,$B52,'Other Pharma &amp; Health Products'!BQ:BQ)+SUMIF('PSM Costs'!$B:$B,$B52,'PSM Costs'!BQ:BQ),"")</f>
        <v/>
      </c>
      <c r="AA52" s="234" t="str">
        <f ca="1">IF(SUMIF(Pharmaceuticals!$B:$B,$B52,Pharmaceuticals!BS:BS)+SUMIF('Health Products &amp; Equipment'!$B:$B,$B52,'Health Products &amp; Equipment'!BS:BS)+SUMIF('Other Pharma &amp; Health Products'!$B:$B,$B52,'Other Pharma &amp; Health Products'!BS:BS)+SUMIF('PSM Costs'!$B:$B,$B52,'PSM Costs'!BS:BS)&gt;0,SUMIF(Pharmaceuticals!$B:$B,$B52,Pharmaceuticals!BS:BS)+SUMIF('Health Products &amp; Equipment'!$B:$B,$B52,'Health Products &amp; Equipment'!BS:BS)+SUMIF('Other Pharma &amp; Health Products'!$B:$B,$B52,'Other Pharma &amp; Health Products'!BS:BS)+SUMIF('PSM Costs'!$B:$B,$B52,'PSM Costs'!BS:BS),"")</f>
        <v/>
      </c>
      <c r="AB52" s="233" t="str">
        <f t="shared" ca="1" si="4"/>
        <v/>
      </c>
    </row>
    <row r="53" spans="1:28" ht="22.15" customHeight="1" x14ac:dyDescent="0.2">
      <c r="A53" s="229">
        <v>43</v>
      </c>
      <c r="B53" s="229" t="str">
        <f ca="1">IFERROR(VLOOKUP(A53,'Rank unique Mod-Int-CI-PR'!I:J,2,FALSE),"")</f>
        <v/>
      </c>
      <c r="C53" s="230" t="str">
        <f ca="1">IFERROR(VLOOKUP(VALUE(LEFT(B53,FIND("-",B53)-1)),CatModules!B:C,2,FALSE),"")</f>
        <v/>
      </c>
      <c r="D53" s="230" t="str">
        <f ca="1">IFERROR(VLOOKUP(LEFT(B53,FIND("--",B53)-1),CatInt!D:E,2,FALSE),"")</f>
        <v/>
      </c>
      <c r="E53" s="230" t="str">
        <f ca="1">IFERROR(VLOOKUP(MID(B53,FIND("--",B53)+2,FIND("---",B53)-FIND("--",B53)-2),CatCostInp!D:E,2,FALSE),"")</f>
        <v/>
      </c>
      <c r="F53" s="230" t="str">
        <f ca="1">IFERROR(VLOOKUP(B53,ActivityConcat!A:C,3,FALSE),"")</f>
        <v/>
      </c>
      <c r="G53" s="231" t="str">
        <f ca="1">IFERROR(VLOOKUP(VALUE(RIGHT(B53,1)),Setup!A:D,4,FALSE),"")</f>
        <v/>
      </c>
      <c r="H53" s="232" t="str">
        <f t="shared" ca="1" si="0"/>
        <v/>
      </c>
      <c r="I53" s="233" t="str">
        <f ca="1">IF(SUMIF(Pharmaceuticals!$B:$B,$B53,Pharmaceuticals!Z:Z)+SUMIF('Health Products &amp; Equipment'!$B:$B,$B53,'Health Products &amp; Equipment'!Z:Z)+SUMIF('Other Pharma &amp; Health Products'!$B:$B,$B53,'Other Pharma &amp; Health Products'!Z:Z)+SUMIF('PSM Costs'!$B:$B,$B53,'PSM Costs'!Z:Z)&gt;0,SUMIF(Pharmaceuticals!$B:$B,$B53,Pharmaceuticals!Z:Z)+SUMIF('Health Products &amp; Equipment'!$B:$B,$B53,'Health Products &amp; Equipment'!Z:Z)+SUMIF('Other Pharma &amp; Health Products'!$B:$B,$B53,'Other Pharma &amp; Health Products'!Z:Z)+SUMIF('PSM Costs'!$B:$B,$B53,'PSM Costs'!Z:Z),"")</f>
        <v/>
      </c>
      <c r="J53" s="233" t="str">
        <f ca="1">IF(SUMIF(Pharmaceuticals!$B:$B,$B53,Pharmaceuticals!AB:AB)+SUMIF('Health Products &amp; Equipment'!$B:$B,$B53,'Health Products &amp; Equipment'!AB:AB)+SUMIF('Other Pharma &amp; Health Products'!$B:$B,$B53,'Other Pharma &amp; Health Products'!AB:AB)+SUMIF('PSM Costs'!$B:$B,$B53,'PSM Costs'!AB:AB)&gt;0,SUMIF(Pharmaceuticals!$B:$B,$B53,Pharmaceuticals!AB:AB)+SUMIF('Health Products &amp; Equipment'!$B:$B,$B53,'Health Products &amp; Equipment'!AB:AB)+SUMIF('Other Pharma &amp; Health Products'!$B:$B,$B53,'Other Pharma &amp; Health Products'!AB:AB)+SUMIF('PSM Costs'!$B:$B,$B53,'PSM Costs'!AB:AB),"")</f>
        <v/>
      </c>
      <c r="K53" s="233" t="str">
        <f ca="1">IF(SUMIF(Pharmaceuticals!$B:$B,$B53,Pharmaceuticals!AD:AD)+SUMIF('Health Products &amp; Equipment'!$B:$B,$B53,'Health Products &amp; Equipment'!AD:AD)+SUMIF('Other Pharma &amp; Health Products'!$B:$B,$B53,'Other Pharma &amp; Health Products'!AD:AD)+SUMIF('PSM Costs'!$B:$B,$B53,'PSM Costs'!AD:AD)&gt;0,SUMIF(Pharmaceuticals!$B:$B,$B53,Pharmaceuticals!AD:AD)+SUMIF('Health Products &amp; Equipment'!$B:$B,$B53,'Health Products &amp; Equipment'!AD:AD)+SUMIF('Other Pharma &amp; Health Products'!$B:$B,$B53,'Other Pharma &amp; Health Products'!AD:AD)+SUMIF('PSM Costs'!$B:$B,$B53,'PSM Costs'!AD:AD),"")</f>
        <v/>
      </c>
      <c r="L53" s="233" t="str">
        <f ca="1">IF(SUMIF(Pharmaceuticals!$B:$B,$B53,Pharmaceuticals!AF:AF)+SUMIF('Health Products &amp; Equipment'!$B:$B,$B53,'Health Products &amp; Equipment'!AF:AF)+SUMIF('Other Pharma &amp; Health Products'!$B:$B,$B53,'Other Pharma &amp; Health Products'!AF:AF)+SUMIF('PSM Costs'!$B:$B,$B53,'PSM Costs'!AF:AF)&gt;0,SUMIF(Pharmaceuticals!$B:$B,$B53,Pharmaceuticals!AF:AF)+SUMIF('Health Products &amp; Equipment'!$B:$B,$B53,'Health Products &amp; Equipment'!AF:AF)+SUMIF('Other Pharma &amp; Health Products'!$B:$B,$B53,'Other Pharma &amp; Health Products'!AF:AF)+SUMIF('PSM Costs'!$B:$B,$B53,'PSM Costs'!AF:AF),"")</f>
        <v/>
      </c>
      <c r="M53" s="231" t="str">
        <f t="shared" ca="1" si="1"/>
        <v/>
      </c>
      <c r="N53" s="234" t="str">
        <f ca="1">IF(SUMIF(Pharmaceuticals!$B:$B,$B53,Pharmaceuticals!AM:AM)+SUMIF('Health Products &amp; Equipment'!$B:$B,$B53,'Health Products &amp; Equipment'!AM:AM)+SUMIF('Other Pharma &amp; Health Products'!$B:$B,$B53,'Other Pharma &amp; Health Products'!AM:AM)+SUMIF('PSM Costs'!$B:$B,$B53,'PSM Costs'!AM:AM)&gt;0,SUMIF(Pharmaceuticals!$B:$B,$B53,Pharmaceuticals!AM:AM)+SUMIF('Health Products &amp; Equipment'!$B:$B,$B53,'Health Products &amp; Equipment'!AM:AM)+SUMIF('Other Pharma &amp; Health Products'!$B:$B,$B53,'Other Pharma &amp; Health Products'!AM:AM)+SUMIF('PSM Costs'!$B:$B,$B53,'PSM Costs'!AM:AM),"")</f>
        <v/>
      </c>
      <c r="O53" s="234" t="str">
        <f ca="1">IF(SUMIF(Pharmaceuticals!$B:$B,$B53,Pharmaceuticals!AO:AO)+SUMIF('Health Products &amp; Equipment'!$B:$B,$B53,'Health Products &amp; Equipment'!AO:AO)+SUMIF('Other Pharma &amp; Health Products'!$B:$B,$B53,'Other Pharma &amp; Health Products'!AO:AO)+SUMIF('PSM Costs'!$B:$B,$B53,'PSM Costs'!AO:AO)&gt;0,SUMIF(Pharmaceuticals!$B:$B,$B53,Pharmaceuticals!AO:AO)+SUMIF('Health Products &amp; Equipment'!$B:$B,$B53,'Health Products &amp; Equipment'!AO:AO)+SUMIF('Other Pharma &amp; Health Products'!$B:$B,$B53,'Other Pharma &amp; Health Products'!AO:AO)+SUMIF('PSM Costs'!$B:$B,$B53,'PSM Costs'!AO:AO),"")</f>
        <v/>
      </c>
      <c r="P53" s="234" t="str">
        <f ca="1">IF(SUMIF(Pharmaceuticals!$B:$B,$B53,Pharmaceuticals!AQ:AQ)+SUMIF('Health Products &amp; Equipment'!$B:$B,$B53,'Health Products &amp; Equipment'!AQ:AQ)+SUMIF('Other Pharma &amp; Health Products'!$B:$B,$B53,'Other Pharma &amp; Health Products'!AQ:AQ)+SUMIF('PSM Costs'!$B:$B,$B53,'PSM Costs'!AQ:AQ)&gt;0,SUMIF(Pharmaceuticals!$B:$B,$B53,Pharmaceuticals!AQ:AQ)+SUMIF('Health Products &amp; Equipment'!$B:$B,$B53,'Health Products &amp; Equipment'!AQ:AQ)+SUMIF('Other Pharma &amp; Health Products'!$B:$B,$B53,'Other Pharma &amp; Health Products'!AQ:AQ)+SUMIF('PSM Costs'!$B:$B,$B53,'PSM Costs'!AQ:AQ),"")</f>
        <v/>
      </c>
      <c r="Q53" s="234" t="str">
        <f ca="1">IF(SUMIF(Pharmaceuticals!$B:$B,$B53,Pharmaceuticals!AS:AS)+SUMIF('Health Products &amp; Equipment'!$B:$B,$B53,'Health Products &amp; Equipment'!AS:AS)+SUMIF('Other Pharma &amp; Health Products'!$B:$B,$B53,'Other Pharma &amp; Health Products'!AS:AS)+SUMIF('PSM Costs'!$B:$B,$B53,'PSM Costs'!AS:AS)&gt;0,SUMIF(Pharmaceuticals!$B:$B,$B53,Pharmaceuticals!AS:AS)+SUMIF('Health Products &amp; Equipment'!$B:$B,$B53,'Health Products &amp; Equipment'!AS:AS)+SUMIF('Other Pharma &amp; Health Products'!$B:$B,$B53,'Other Pharma &amp; Health Products'!AS:AS)+SUMIF('PSM Costs'!$B:$B,$B53,'PSM Costs'!AS:AS),"")</f>
        <v/>
      </c>
      <c r="R53" s="232" t="str">
        <f t="shared" ca="1" si="2"/>
        <v/>
      </c>
      <c r="S53" s="233" t="str">
        <f ca="1">IF(SUMIF(Pharmaceuticals!$B:$B,$B53,Pharmaceuticals!AZ:AZ)+SUMIF('Health Products &amp; Equipment'!$B:$B,$B53,'Health Products &amp; Equipment'!AZ:AZ)+SUMIF('Other Pharma &amp; Health Products'!$B:$B,$B53,'Other Pharma &amp; Health Products'!AZ:AZ)+SUMIF('PSM Costs'!$B:$B,$B53,'PSM Costs'!AZ:AZ)&gt;0,SUMIF(Pharmaceuticals!$B:$B,$B53,Pharmaceuticals!AZ:AZ)+SUMIF('Health Products &amp; Equipment'!$B:$B,$B53,'Health Products &amp; Equipment'!AZ:AZ)+SUMIF('Other Pharma &amp; Health Products'!$B:$B,$B53,'Other Pharma &amp; Health Products'!AZ:AZ)+SUMIF('PSM Costs'!$B:$B,$B53,'PSM Costs'!AZ:AZ),"")</f>
        <v/>
      </c>
      <c r="T53" s="233" t="str">
        <f ca="1">IF(SUMIF(Pharmaceuticals!$B:$B,$B53,Pharmaceuticals!BB:BB)+SUMIF('Health Products &amp; Equipment'!$B:$B,$B53,'Health Products &amp; Equipment'!BB:BB)+SUMIF('Other Pharma &amp; Health Products'!$B:$B,$B53,'Other Pharma &amp; Health Products'!BB:BB)+SUMIF('PSM Costs'!$B:$B,$B53,'PSM Costs'!BB:BB)&gt;0,SUMIF(Pharmaceuticals!$B:$B,$B53,Pharmaceuticals!BB:BB)+SUMIF('Health Products &amp; Equipment'!$B:$B,$B53,'Health Products &amp; Equipment'!BB:BB)+SUMIF('Other Pharma &amp; Health Products'!$B:$B,$B53,'Other Pharma &amp; Health Products'!BB:BB)+SUMIF('PSM Costs'!$B:$B,$B53,'PSM Costs'!BB:BB),"")</f>
        <v/>
      </c>
      <c r="U53" s="233" t="str">
        <f ca="1">IF(SUMIF(Pharmaceuticals!$B:$B,$B53,Pharmaceuticals!BD:BD)+SUMIF('Health Products &amp; Equipment'!$B:$B,$B53,'Health Products &amp; Equipment'!BD:BD)+SUMIF('Other Pharma &amp; Health Products'!$B:$B,$B53,'Other Pharma &amp; Health Products'!BD:BD)+SUMIF('PSM Costs'!$B:$B,$B53,'PSM Costs'!BD:BD)&gt;0,SUMIF(Pharmaceuticals!$B:$B,$B53,Pharmaceuticals!BD:BD)+SUMIF('Health Products &amp; Equipment'!$B:$B,$B53,'Health Products &amp; Equipment'!BD:BD)+SUMIF('Other Pharma &amp; Health Products'!$B:$B,$B53,'Other Pharma &amp; Health Products'!BD:BD)+SUMIF('PSM Costs'!$B:$B,$B53,'PSM Costs'!BD:BD),"")</f>
        <v/>
      </c>
      <c r="V53" s="233" t="str">
        <f ca="1">IF(SUMIF(Pharmaceuticals!$B:$B,$B53,Pharmaceuticals!BF:BF)+SUMIF('Health Products &amp; Equipment'!$B:$B,$B53,'Health Products &amp; Equipment'!BF:BF)+SUMIF('Other Pharma &amp; Health Products'!$B:$B,$B53,'Other Pharma &amp; Health Products'!BF:BF)+SUMIF('PSM Costs'!$B:$B,$B53,'PSM Costs'!BF:BF)&gt;0,SUMIF(Pharmaceuticals!$B:$B,$B53,Pharmaceuticals!BF:BF)+SUMIF('Health Products &amp; Equipment'!$B:$B,$B53,'Health Products &amp; Equipment'!BF:BF)+SUMIF('Other Pharma &amp; Health Products'!$B:$B,$B53,'Other Pharma &amp; Health Products'!BF:BF)+SUMIF('PSM Costs'!$B:$B,$B53,'PSM Costs'!BF:BF),"")</f>
        <v/>
      </c>
      <c r="W53" s="231" t="str">
        <f t="shared" ca="1" si="3"/>
        <v/>
      </c>
      <c r="X53" s="234" t="str">
        <f ca="1">IF(SUMIF(Pharmaceuticals!$B:$B,$B53,Pharmaceuticals!BM:BM)+SUMIF('Health Products &amp; Equipment'!$B:$B,$B53,'Health Products &amp; Equipment'!BM:BM)+SUMIF('Other Pharma &amp; Health Products'!$B:$B,$B53,'Other Pharma &amp; Health Products'!BM:BM)+SUMIF('PSM Costs'!$B:$B,$B53,'PSM Costs'!BM:BM)&gt;0,SUMIF(Pharmaceuticals!$B:$B,$B53,Pharmaceuticals!BM:BM)+SUMIF('Health Products &amp; Equipment'!$B:$B,$B53,'Health Products &amp; Equipment'!BM:BM)+SUMIF('Other Pharma &amp; Health Products'!$B:$B,$B53,'Other Pharma &amp; Health Products'!BM:BM)+SUMIF('PSM Costs'!$B:$B,$B53,'PSM Costs'!BM:BM),"")</f>
        <v/>
      </c>
      <c r="Y53" s="234" t="str">
        <f ca="1">IF(SUMIF(Pharmaceuticals!$B:$B,$B53,Pharmaceuticals!BO:BO)+SUMIF('Health Products &amp; Equipment'!$B:$B,$B53,'Health Products &amp; Equipment'!BO:BO)+SUMIF('Other Pharma &amp; Health Products'!$B:$B,$B53,'Other Pharma &amp; Health Products'!BO:BO)+SUMIF('PSM Costs'!$B:$B,$B53,'PSM Costs'!BO:BO)&gt;0,SUMIF(Pharmaceuticals!$B:$B,$B53,Pharmaceuticals!BO:BO)+SUMIF('Health Products &amp; Equipment'!$B:$B,$B53,'Health Products &amp; Equipment'!BO:BO)+SUMIF('Other Pharma &amp; Health Products'!$B:$B,$B53,'Other Pharma &amp; Health Products'!BO:BO)+SUMIF('PSM Costs'!$B:$B,$B53,'PSM Costs'!BO:BO),"")</f>
        <v/>
      </c>
      <c r="Z53" s="234" t="str">
        <f ca="1">IF(SUMIF(Pharmaceuticals!$B:$B,$B53,Pharmaceuticals!BQ:BQ)+SUMIF('Health Products &amp; Equipment'!$B:$B,$B53,'Health Products &amp; Equipment'!BQ:BQ)+SUMIF('Other Pharma &amp; Health Products'!$B:$B,$B53,'Other Pharma &amp; Health Products'!BQ:BQ)+SUMIF('PSM Costs'!$B:$B,$B53,'PSM Costs'!BQ:BQ)&gt;0,SUMIF(Pharmaceuticals!$B:$B,$B53,Pharmaceuticals!BQ:BQ)+SUMIF('Health Products &amp; Equipment'!$B:$B,$B53,'Health Products &amp; Equipment'!BQ:BQ)+SUMIF('Other Pharma &amp; Health Products'!$B:$B,$B53,'Other Pharma &amp; Health Products'!BQ:BQ)+SUMIF('PSM Costs'!$B:$B,$B53,'PSM Costs'!BQ:BQ),"")</f>
        <v/>
      </c>
      <c r="AA53" s="234" t="str">
        <f ca="1">IF(SUMIF(Pharmaceuticals!$B:$B,$B53,Pharmaceuticals!BS:BS)+SUMIF('Health Products &amp; Equipment'!$B:$B,$B53,'Health Products &amp; Equipment'!BS:BS)+SUMIF('Other Pharma &amp; Health Products'!$B:$B,$B53,'Other Pharma &amp; Health Products'!BS:BS)+SUMIF('PSM Costs'!$B:$B,$B53,'PSM Costs'!BS:BS)&gt;0,SUMIF(Pharmaceuticals!$B:$B,$B53,Pharmaceuticals!BS:BS)+SUMIF('Health Products &amp; Equipment'!$B:$B,$B53,'Health Products &amp; Equipment'!BS:BS)+SUMIF('Other Pharma &amp; Health Products'!$B:$B,$B53,'Other Pharma &amp; Health Products'!BS:BS)+SUMIF('PSM Costs'!$B:$B,$B53,'PSM Costs'!BS:BS),"")</f>
        <v/>
      </c>
      <c r="AB53" s="233" t="str">
        <f t="shared" ca="1" si="4"/>
        <v/>
      </c>
    </row>
    <row r="54" spans="1:28" ht="22.15" customHeight="1" x14ac:dyDescent="0.2">
      <c r="A54" s="229">
        <v>44</v>
      </c>
      <c r="B54" s="229" t="str">
        <f ca="1">IFERROR(VLOOKUP(A54,'Rank unique Mod-Int-CI-PR'!I:J,2,FALSE),"")</f>
        <v/>
      </c>
      <c r="C54" s="230" t="str">
        <f ca="1">IFERROR(VLOOKUP(VALUE(LEFT(B54,FIND("-",B54)-1)),CatModules!B:C,2,FALSE),"")</f>
        <v/>
      </c>
      <c r="D54" s="230" t="str">
        <f ca="1">IFERROR(VLOOKUP(LEFT(B54,FIND("--",B54)-1),CatInt!D:E,2,FALSE),"")</f>
        <v/>
      </c>
      <c r="E54" s="230" t="str">
        <f ca="1">IFERROR(VLOOKUP(MID(B54,FIND("--",B54)+2,FIND("---",B54)-FIND("--",B54)-2),CatCostInp!D:E,2,FALSE),"")</f>
        <v/>
      </c>
      <c r="F54" s="230" t="str">
        <f ca="1">IFERROR(VLOOKUP(B54,ActivityConcat!A:C,3,FALSE),"")</f>
        <v/>
      </c>
      <c r="G54" s="231" t="str">
        <f ca="1">IFERROR(VLOOKUP(VALUE(RIGHT(B54,1)),Setup!A:D,4,FALSE),"")</f>
        <v/>
      </c>
      <c r="H54" s="232" t="str">
        <f t="shared" ca="1" si="0"/>
        <v/>
      </c>
      <c r="I54" s="233" t="str">
        <f ca="1">IF(SUMIF(Pharmaceuticals!$B:$B,$B54,Pharmaceuticals!Z:Z)+SUMIF('Health Products &amp; Equipment'!$B:$B,$B54,'Health Products &amp; Equipment'!Z:Z)+SUMIF('Other Pharma &amp; Health Products'!$B:$B,$B54,'Other Pharma &amp; Health Products'!Z:Z)+SUMIF('PSM Costs'!$B:$B,$B54,'PSM Costs'!Z:Z)&gt;0,SUMIF(Pharmaceuticals!$B:$B,$B54,Pharmaceuticals!Z:Z)+SUMIF('Health Products &amp; Equipment'!$B:$B,$B54,'Health Products &amp; Equipment'!Z:Z)+SUMIF('Other Pharma &amp; Health Products'!$B:$B,$B54,'Other Pharma &amp; Health Products'!Z:Z)+SUMIF('PSM Costs'!$B:$B,$B54,'PSM Costs'!Z:Z),"")</f>
        <v/>
      </c>
      <c r="J54" s="233" t="str">
        <f ca="1">IF(SUMIF(Pharmaceuticals!$B:$B,$B54,Pharmaceuticals!AB:AB)+SUMIF('Health Products &amp; Equipment'!$B:$B,$B54,'Health Products &amp; Equipment'!AB:AB)+SUMIF('Other Pharma &amp; Health Products'!$B:$B,$B54,'Other Pharma &amp; Health Products'!AB:AB)+SUMIF('PSM Costs'!$B:$B,$B54,'PSM Costs'!AB:AB)&gt;0,SUMIF(Pharmaceuticals!$B:$B,$B54,Pharmaceuticals!AB:AB)+SUMIF('Health Products &amp; Equipment'!$B:$B,$B54,'Health Products &amp; Equipment'!AB:AB)+SUMIF('Other Pharma &amp; Health Products'!$B:$B,$B54,'Other Pharma &amp; Health Products'!AB:AB)+SUMIF('PSM Costs'!$B:$B,$B54,'PSM Costs'!AB:AB),"")</f>
        <v/>
      </c>
      <c r="K54" s="233" t="str">
        <f ca="1">IF(SUMIF(Pharmaceuticals!$B:$B,$B54,Pharmaceuticals!AD:AD)+SUMIF('Health Products &amp; Equipment'!$B:$B,$B54,'Health Products &amp; Equipment'!AD:AD)+SUMIF('Other Pharma &amp; Health Products'!$B:$B,$B54,'Other Pharma &amp; Health Products'!AD:AD)+SUMIF('PSM Costs'!$B:$B,$B54,'PSM Costs'!AD:AD)&gt;0,SUMIF(Pharmaceuticals!$B:$B,$B54,Pharmaceuticals!AD:AD)+SUMIF('Health Products &amp; Equipment'!$B:$B,$B54,'Health Products &amp; Equipment'!AD:AD)+SUMIF('Other Pharma &amp; Health Products'!$B:$B,$B54,'Other Pharma &amp; Health Products'!AD:AD)+SUMIF('PSM Costs'!$B:$B,$B54,'PSM Costs'!AD:AD),"")</f>
        <v/>
      </c>
      <c r="L54" s="233" t="str">
        <f ca="1">IF(SUMIF(Pharmaceuticals!$B:$B,$B54,Pharmaceuticals!AF:AF)+SUMIF('Health Products &amp; Equipment'!$B:$B,$B54,'Health Products &amp; Equipment'!AF:AF)+SUMIF('Other Pharma &amp; Health Products'!$B:$B,$B54,'Other Pharma &amp; Health Products'!AF:AF)+SUMIF('PSM Costs'!$B:$B,$B54,'PSM Costs'!AF:AF)&gt;0,SUMIF(Pharmaceuticals!$B:$B,$B54,Pharmaceuticals!AF:AF)+SUMIF('Health Products &amp; Equipment'!$B:$B,$B54,'Health Products &amp; Equipment'!AF:AF)+SUMIF('Other Pharma &amp; Health Products'!$B:$B,$B54,'Other Pharma &amp; Health Products'!AF:AF)+SUMIF('PSM Costs'!$B:$B,$B54,'PSM Costs'!AF:AF),"")</f>
        <v/>
      </c>
      <c r="M54" s="231" t="str">
        <f t="shared" ca="1" si="1"/>
        <v/>
      </c>
      <c r="N54" s="234" t="str">
        <f ca="1">IF(SUMIF(Pharmaceuticals!$B:$B,$B54,Pharmaceuticals!AM:AM)+SUMIF('Health Products &amp; Equipment'!$B:$B,$B54,'Health Products &amp; Equipment'!AM:AM)+SUMIF('Other Pharma &amp; Health Products'!$B:$B,$B54,'Other Pharma &amp; Health Products'!AM:AM)+SUMIF('PSM Costs'!$B:$B,$B54,'PSM Costs'!AM:AM)&gt;0,SUMIF(Pharmaceuticals!$B:$B,$B54,Pharmaceuticals!AM:AM)+SUMIF('Health Products &amp; Equipment'!$B:$B,$B54,'Health Products &amp; Equipment'!AM:AM)+SUMIF('Other Pharma &amp; Health Products'!$B:$B,$B54,'Other Pharma &amp; Health Products'!AM:AM)+SUMIF('PSM Costs'!$B:$B,$B54,'PSM Costs'!AM:AM),"")</f>
        <v/>
      </c>
      <c r="O54" s="234" t="str">
        <f ca="1">IF(SUMIF(Pharmaceuticals!$B:$B,$B54,Pharmaceuticals!AO:AO)+SUMIF('Health Products &amp; Equipment'!$B:$B,$B54,'Health Products &amp; Equipment'!AO:AO)+SUMIF('Other Pharma &amp; Health Products'!$B:$B,$B54,'Other Pharma &amp; Health Products'!AO:AO)+SUMIF('PSM Costs'!$B:$B,$B54,'PSM Costs'!AO:AO)&gt;0,SUMIF(Pharmaceuticals!$B:$B,$B54,Pharmaceuticals!AO:AO)+SUMIF('Health Products &amp; Equipment'!$B:$B,$B54,'Health Products &amp; Equipment'!AO:AO)+SUMIF('Other Pharma &amp; Health Products'!$B:$B,$B54,'Other Pharma &amp; Health Products'!AO:AO)+SUMIF('PSM Costs'!$B:$B,$B54,'PSM Costs'!AO:AO),"")</f>
        <v/>
      </c>
      <c r="P54" s="234" t="str">
        <f ca="1">IF(SUMIF(Pharmaceuticals!$B:$B,$B54,Pharmaceuticals!AQ:AQ)+SUMIF('Health Products &amp; Equipment'!$B:$B,$B54,'Health Products &amp; Equipment'!AQ:AQ)+SUMIF('Other Pharma &amp; Health Products'!$B:$B,$B54,'Other Pharma &amp; Health Products'!AQ:AQ)+SUMIF('PSM Costs'!$B:$B,$B54,'PSM Costs'!AQ:AQ)&gt;0,SUMIF(Pharmaceuticals!$B:$B,$B54,Pharmaceuticals!AQ:AQ)+SUMIF('Health Products &amp; Equipment'!$B:$B,$B54,'Health Products &amp; Equipment'!AQ:AQ)+SUMIF('Other Pharma &amp; Health Products'!$B:$B,$B54,'Other Pharma &amp; Health Products'!AQ:AQ)+SUMIF('PSM Costs'!$B:$B,$B54,'PSM Costs'!AQ:AQ),"")</f>
        <v/>
      </c>
      <c r="Q54" s="234" t="str">
        <f ca="1">IF(SUMIF(Pharmaceuticals!$B:$B,$B54,Pharmaceuticals!AS:AS)+SUMIF('Health Products &amp; Equipment'!$B:$B,$B54,'Health Products &amp; Equipment'!AS:AS)+SUMIF('Other Pharma &amp; Health Products'!$B:$B,$B54,'Other Pharma &amp; Health Products'!AS:AS)+SUMIF('PSM Costs'!$B:$B,$B54,'PSM Costs'!AS:AS)&gt;0,SUMIF(Pharmaceuticals!$B:$B,$B54,Pharmaceuticals!AS:AS)+SUMIF('Health Products &amp; Equipment'!$B:$B,$B54,'Health Products &amp; Equipment'!AS:AS)+SUMIF('Other Pharma &amp; Health Products'!$B:$B,$B54,'Other Pharma &amp; Health Products'!AS:AS)+SUMIF('PSM Costs'!$B:$B,$B54,'PSM Costs'!AS:AS),"")</f>
        <v/>
      </c>
      <c r="R54" s="232" t="str">
        <f t="shared" ca="1" si="2"/>
        <v/>
      </c>
      <c r="S54" s="233" t="str">
        <f ca="1">IF(SUMIF(Pharmaceuticals!$B:$B,$B54,Pharmaceuticals!AZ:AZ)+SUMIF('Health Products &amp; Equipment'!$B:$B,$B54,'Health Products &amp; Equipment'!AZ:AZ)+SUMIF('Other Pharma &amp; Health Products'!$B:$B,$B54,'Other Pharma &amp; Health Products'!AZ:AZ)+SUMIF('PSM Costs'!$B:$B,$B54,'PSM Costs'!AZ:AZ)&gt;0,SUMIF(Pharmaceuticals!$B:$B,$B54,Pharmaceuticals!AZ:AZ)+SUMIF('Health Products &amp; Equipment'!$B:$B,$B54,'Health Products &amp; Equipment'!AZ:AZ)+SUMIF('Other Pharma &amp; Health Products'!$B:$B,$B54,'Other Pharma &amp; Health Products'!AZ:AZ)+SUMIF('PSM Costs'!$B:$B,$B54,'PSM Costs'!AZ:AZ),"")</f>
        <v/>
      </c>
      <c r="T54" s="233" t="str">
        <f ca="1">IF(SUMIF(Pharmaceuticals!$B:$B,$B54,Pharmaceuticals!BB:BB)+SUMIF('Health Products &amp; Equipment'!$B:$B,$B54,'Health Products &amp; Equipment'!BB:BB)+SUMIF('Other Pharma &amp; Health Products'!$B:$B,$B54,'Other Pharma &amp; Health Products'!BB:BB)+SUMIF('PSM Costs'!$B:$B,$B54,'PSM Costs'!BB:BB)&gt;0,SUMIF(Pharmaceuticals!$B:$B,$B54,Pharmaceuticals!BB:BB)+SUMIF('Health Products &amp; Equipment'!$B:$B,$B54,'Health Products &amp; Equipment'!BB:BB)+SUMIF('Other Pharma &amp; Health Products'!$B:$B,$B54,'Other Pharma &amp; Health Products'!BB:BB)+SUMIF('PSM Costs'!$B:$B,$B54,'PSM Costs'!BB:BB),"")</f>
        <v/>
      </c>
      <c r="U54" s="233" t="str">
        <f ca="1">IF(SUMIF(Pharmaceuticals!$B:$B,$B54,Pharmaceuticals!BD:BD)+SUMIF('Health Products &amp; Equipment'!$B:$B,$B54,'Health Products &amp; Equipment'!BD:BD)+SUMIF('Other Pharma &amp; Health Products'!$B:$B,$B54,'Other Pharma &amp; Health Products'!BD:BD)+SUMIF('PSM Costs'!$B:$B,$B54,'PSM Costs'!BD:BD)&gt;0,SUMIF(Pharmaceuticals!$B:$B,$B54,Pharmaceuticals!BD:BD)+SUMIF('Health Products &amp; Equipment'!$B:$B,$B54,'Health Products &amp; Equipment'!BD:BD)+SUMIF('Other Pharma &amp; Health Products'!$B:$B,$B54,'Other Pharma &amp; Health Products'!BD:BD)+SUMIF('PSM Costs'!$B:$B,$B54,'PSM Costs'!BD:BD),"")</f>
        <v/>
      </c>
      <c r="V54" s="233" t="str">
        <f ca="1">IF(SUMIF(Pharmaceuticals!$B:$B,$B54,Pharmaceuticals!BF:BF)+SUMIF('Health Products &amp; Equipment'!$B:$B,$B54,'Health Products &amp; Equipment'!BF:BF)+SUMIF('Other Pharma &amp; Health Products'!$B:$B,$B54,'Other Pharma &amp; Health Products'!BF:BF)+SUMIF('PSM Costs'!$B:$B,$B54,'PSM Costs'!BF:BF)&gt;0,SUMIF(Pharmaceuticals!$B:$B,$B54,Pharmaceuticals!BF:BF)+SUMIF('Health Products &amp; Equipment'!$B:$B,$B54,'Health Products &amp; Equipment'!BF:BF)+SUMIF('Other Pharma &amp; Health Products'!$B:$B,$B54,'Other Pharma &amp; Health Products'!BF:BF)+SUMIF('PSM Costs'!$B:$B,$B54,'PSM Costs'!BF:BF),"")</f>
        <v/>
      </c>
      <c r="W54" s="231" t="str">
        <f t="shared" ca="1" si="3"/>
        <v/>
      </c>
      <c r="X54" s="234" t="str">
        <f ca="1">IF(SUMIF(Pharmaceuticals!$B:$B,$B54,Pharmaceuticals!BM:BM)+SUMIF('Health Products &amp; Equipment'!$B:$B,$B54,'Health Products &amp; Equipment'!BM:BM)+SUMIF('Other Pharma &amp; Health Products'!$B:$B,$B54,'Other Pharma &amp; Health Products'!BM:BM)+SUMIF('PSM Costs'!$B:$B,$B54,'PSM Costs'!BM:BM)&gt;0,SUMIF(Pharmaceuticals!$B:$B,$B54,Pharmaceuticals!BM:BM)+SUMIF('Health Products &amp; Equipment'!$B:$B,$B54,'Health Products &amp; Equipment'!BM:BM)+SUMIF('Other Pharma &amp; Health Products'!$B:$B,$B54,'Other Pharma &amp; Health Products'!BM:BM)+SUMIF('PSM Costs'!$B:$B,$B54,'PSM Costs'!BM:BM),"")</f>
        <v/>
      </c>
      <c r="Y54" s="234" t="str">
        <f ca="1">IF(SUMIF(Pharmaceuticals!$B:$B,$B54,Pharmaceuticals!BO:BO)+SUMIF('Health Products &amp; Equipment'!$B:$B,$B54,'Health Products &amp; Equipment'!BO:BO)+SUMIF('Other Pharma &amp; Health Products'!$B:$B,$B54,'Other Pharma &amp; Health Products'!BO:BO)+SUMIF('PSM Costs'!$B:$B,$B54,'PSM Costs'!BO:BO)&gt;0,SUMIF(Pharmaceuticals!$B:$B,$B54,Pharmaceuticals!BO:BO)+SUMIF('Health Products &amp; Equipment'!$B:$B,$B54,'Health Products &amp; Equipment'!BO:BO)+SUMIF('Other Pharma &amp; Health Products'!$B:$B,$B54,'Other Pharma &amp; Health Products'!BO:BO)+SUMIF('PSM Costs'!$B:$B,$B54,'PSM Costs'!BO:BO),"")</f>
        <v/>
      </c>
      <c r="Z54" s="234" t="str">
        <f ca="1">IF(SUMIF(Pharmaceuticals!$B:$B,$B54,Pharmaceuticals!BQ:BQ)+SUMIF('Health Products &amp; Equipment'!$B:$B,$B54,'Health Products &amp; Equipment'!BQ:BQ)+SUMIF('Other Pharma &amp; Health Products'!$B:$B,$B54,'Other Pharma &amp; Health Products'!BQ:BQ)+SUMIF('PSM Costs'!$B:$B,$B54,'PSM Costs'!BQ:BQ)&gt;0,SUMIF(Pharmaceuticals!$B:$B,$B54,Pharmaceuticals!BQ:BQ)+SUMIF('Health Products &amp; Equipment'!$B:$B,$B54,'Health Products &amp; Equipment'!BQ:BQ)+SUMIF('Other Pharma &amp; Health Products'!$B:$B,$B54,'Other Pharma &amp; Health Products'!BQ:BQ)+SUMIF('PSM Costs'!$B:$B,$B54,'PSM Costs'!BQ:BQ),"")</f>
        <v/>
      </c>
      <c r="AA54" s="234" t="str">
        <f ca="1">IF(SUMIF(Pharmaceuticals!$B:$B,$B54,Pharmaceuticals!BS:BS)+SUMIF('Health Products &amp; Equipment'!$B:$B,$B54,'Health Products &amp; Equipment'!BS:BS)+SUMIF('Other Pharma &amp; Health Products'!$B:$B,$B54,'Other Pharma &amp; Health Products'!BS:BS)+SUMIF('PSM Costs'!$B:$B,$B54,'PSM Costs'!BS:BS)&gt;0,SUMIF(Pharmaceuticals!$B:$B,$B54,Pharmaceuticals!BS:BS)+SUMIF('Health Products &amp; Equipment'!$B:$B,$B54,'Health Products &amp; Equipment'!BS:BS)+SUMIF('Other Pharma &amp; Health Products'!$B:$B,$B54,'Other Pharma &amp; Health Products'!BS:BS)+SUMIF('PSM Costs'!$B:$B,$B54,'PSM Costs'!BS:BS),"")</f>
        <v/>
      </c>
      <c r="AB54" s="233" t="str">
        <f t="shared" ca="1" si="4"/>
        <v/>
      </c>
    </row>
    <row r="55" spans="1:28" ht="22.15" customHeight="1" x14ac:dyDescent="0.2">
      <c r="A55" s="229">
        <v>45</v>
      </c>
      <c r="B55" s="229" t="str">
        <f ca="1">IFERROR(VLOOKUP(A55,'Rank unique Mod-Int-CI-PR'!I:J,2,FALSE),"")</f>
        <v/>
      </c>
      <c r="C55" s="230" t="str">
        <f ca="1">IFERROR(VLOOKUP(VALUE(LEFT(B55,FIND("-",B55)-1)),CatModules!B:C,2,FALSE),"")</f>
        <v/>
      </c>
      <c r="D55" s="230" t="str">
        <f ca="1">IFERROR(VLOOKUP(LEFT(B55,FIND("--",B55)-1),CatInt!D:E,2,FALSE),"")</f>
        <v/>
      </c>
      <c r="E55" s="230" t="str">
        <f ca="1">IFERROR(VLOOKUP(MID(B55,FIND("--",B55)+2,FIND("---",B55)-FIND("--",B55)-2),CatCostInp!D:E,2,FALSE),"")</f>
        <v/>
      </c>
      <c r="F55" s="230" t="str">
        <f ca="1">IFERROR(VLOOKUP(B55,ActivityConcat!A:C,3,FALSE),"")</f>
        <v/>
      </c>
      <c r="G55" s="231" t="str">
        <f ca="1">IFERROR(VLOOKUP(VALUE(RIGHT(B55,1)),Setup!A:D,4,FALSE),"")</f>
        <v/>
      </c>
      <c r="H55" s="232" t="str">
        <f t="shared" ca="1" si="0"/>
        <v/>
      </c>
      <c r="I55" s="233" t="str">
        <f ca="1">IF(SUMIF(Pharmaceuticals!$B:$B,$B55,Pharmaceuticals!Z:Z)+SUMIF('Health Products &amp; Equipment'!$B:$B,$B55,'Health Products &amp; Equipment'!Z:Z)+SUMIF('Other Pharma &amp; Health Products'!$B:$B,$B55,'Other Pharma &amp; Health Products'!Z:Z)+SUMIF('PSM Costs'!$B:$B,$B55,'PSM Costs'!Z:Z)&gt;0,SUMIF(Pharmaceuticals!$B:$B,$B55,Pharmaceuticals!Z:Z)+SUMIF('Health Products &amp; Equipment'!$B:$B,$B55,'Health Products &amp; Equipment'!Z:Z)+SUMIF('Other Pharma &amp; Health Products'!$B:$B,$B55,'Other Pharma &amp; Health Products'!Z:Z)+SUMIF('PSM Costs'!$B:$B,$B55,'PSM Costs'!Z:Z),"")</f>
        <v/>
      </c>
      <c r="J55" s="233" t="str">
        <f ca="1">IF(SUMIF(Pharmaceuticals!$B:$B,$B55,Pharmaceuticals!AB:AB)+SUMIF('Health Products &amp; Equipment'!$B:$B,$B55,'Health Products &amp; Equipment'!AB:AB)+SUMIF('Other Pharma &amp; Health Products'!$B:$B,$B55,'Other Pharma &amp; Health Products'!AB:AB)+SUMIF('PSM Costs'!$B:$B,$B55,'PSM Costs'!AB:AB)&gt;0,SUMIF(Pharmaceuticals!$B:$B,$B55,Pharmaceuticals!AB:AB)+SUMIF('Health Products &amp; Equipment'!$B:$B,$B55,'Health Products &amp; Equipment'!AB:AB)+SUMIF('Other Pharma &amp; Health Products'!$B:$B,$B55,'Other Pharma &amp; Health Products'!AB:AB)+SUMIF('PSM Costs'!$B:$B,$B55,'PSM Costs'!AB:AB),"")</f>
        <v/>
      </c>
      <c r="K55" s="233" t="str">
        <f ca="1">IF(SUMIF(Pharmaceuticals!$B:$B,$B55,Pharmaceuticals!AD:AD)+SUMIF('Health Products &amp; Equipment'!$B:$B,$B55,'Health Products &amp; Equipment'!AD:AD)+SUMIF('Other Pharma &amp; Health Products'!$B:$B,$B55,'Other Pharma &amp; Health Products'!AD:AD)+SUMIF('PSM Costs'!$B:$B,$B55,'PSM Costs'!AD:AD)&gt;0,SUMIF(Pharmaceuticals!$B:$B,$B55,Pharmaceuticals!AD:AD)+SUMIF('Health Products &amp; Equipment'!$B:$B,$B55,'Health Products &amp; Equipment'!AD:AD)+SUMIF('Other Pharma &amp; Health Products'!$B:$B,$B55,'Other Pharma &amp; Health Products'!AD:AD)+SUMIF('PSM Costs'!$B:$B,$B55,'PSM Costs'!AD:AD),"")</f>
        <v/>
      </c>
      <c r="L55" s="233" t="str">
        <f ca="1">IF(SUMIF(Pharmaceuticals!$B:$B,$B55,Pharmaceuticals!AF:AF)+SUMIF('Health Products &amp; Equipment'!$B:$B,$B55,'Health Products &amp; Equipment'!AF:AF)+SUMIF('Other Pharma &amp; Health Products'!$B:$B,$B55,'Other Pharma &amp; Health Products'!AF:AF)+SUMIF('PSM Costs'!$B:$B,$B55,'PSM Costs'!AF:AF)&gt;0,SUMIF(Pharmaceuticals!$B:$B,$B55,Pharmaceuticals!AF:AF)+SUMIF('Health Products &amp; Equipment'!$B:$B,$B55,'Health Products &amp; Equipment'!AF:AF)+SUMIF('Other Pharma &amp; Health Products'!$B:$B,$B55,'Other Pharma &amp; Health Products'!AF:AF)+SUMIF('PSM Costs'!$B:$B,$B55,'PSM Costs'!AF:AF),"")</f>
        <v/>
      </c>
      <c r="M55" s="231" t="str">
        <f t="shared" ca="1" si="1"/>
        <v/>
      </c>
      <c r="N55" s="234" t="str">
        <f ca="1">IF(SUMIF(Pharmaceuticals!$B:$B,$B55,Pharmaceuticals!AM:AM)+SUMIF('Health Products &amp; Equipment'!$B:$B,$B55,'Health Products &amp; Equipment'!AM:AM)+SUMIF('Other Pharma &amp; Health Products'!$B:$B,$B55,'Other Pharma &amp; Health Products'!AM:AM)+SUMIF('PSM Costs'!$B:$B,$B55,'PSM Costs'!AM:AM)&gt;0,SUMIF(Pharmaceuticals!$B:$B,$B55,Pharmaceuticals!AM:AM)+SUMIF('Health Products &amp; Equipment'!$B:$B,$B55,'Health Products &amp; Equipment'!AM:AM)+SUMIF('Other Pharma &amp; Health Products'!$B:$B,$B55,'Other Pharma &amp; Health Products'!AM:AM)+SUMIF('PSM Costs'!$B:$B,$B55,'PSM Costs'!AM:AM),"")</f>
        <v/>
      </c>
      <c r="O55" s="234" t="str">
        <f ca="1">IF(SUMIF(Pharmaceuticals!$B:$B,$B55,Pharmaceuticals!AO:AO)+SUMIF('Health Products &amp; Equipment'!$B:$B,$B55,'Health Products &amp; Equipment'!AO:AO)+SUMIF('Other Pharma &amp; Health Products'!$B:$B,$B55,'Other Pharma &amp; Health Products'!AO:AO)+SUMIF('PSM Costs'!$B:$B,$B55,'PSM Costs'!AO:AO)&gt;0,SUMIF(Pharmaceuticals!$B:$B,$B55,Pharmaceuticals!AO:AO)+SUMIF('Health Products &amp; Equipment'!$B:$B,$B55,'Health Products &amp; Equipment'!AO:AO)+SUMIF('Other Pharma &amp; Health Products'!$B:$B,$B55,'Other Pharma &amp; Health Products'!AO:AO)+SUMIF('PSM Costs'!$B:$B,$B55,'PSM Costs'!AO:AO),"")</f>
        <v/>
      </c>
      <c r="P55" s="234" t="str">
        <f ca="1">IF(SUMIF(Pharmaceuticals!$B:$B,$B55,Pharmaceuticals!AQ:AQ)+SUMIF('Health Products &amp; Equipment'!$B:$B,$B55,'Health Products &amp; Equipment'!AQ:AQ)+SUMIF('Other Pharma &amp; Health Products'!$B:$B,$B55,'Other Pharma &amp; Health Products'!AQ:AQ)+SUMIF('PSM Costs'!$B:$B,$B55,'PSM Costs'!AQ:AQ)&gt;0,SUMIF(Pharmaceuticals!$B:$B,$B55,Pharmaceuticals!AQ:AQ)+SUMIF('Health Products &amp; Equipment'!$B:$B,$B55,'Health Products &amp; Equipment'!AQ:AQ)+SUMIF('Other Pharma &amp; Health Products'!$B:$B,$B55,'Other Pharma &amp; Health Products'!AQ:AQ)+SUMIF('PSM Costs'!$B:$B,$B55,'PSM Costs'!AQ:AQ),"")</f>
        <v/>
      </c>
      <c r="Q55" s="234" t="str">
        <f ca="1">IF(SUMIF(Pharmaceuticals!$B:$B,$B55,Pharmaceuticals!AS:AS)+SUMIF('Health Products &amp; Equipment'!$B:$B,$B55,'Health Products &amp; Equipment'!AS:AS)+SUMIF('Other Pharma &amp; Health Products'!$B:$B,$B55,'Other Pharma &amp; Health Products'!AS:AS)+SUMIF('PSM Costs'!$B:$B,$B55,'PSM Costs'!AS:AS)&gt;0,SUMIF(Pharmaceuticals!$B:$B,$B55,Pharmaceuticals!AS:AS)+SUMIF('Health Products &amp; Equipment'!$B:$B,$B55,'Health Products &amp; Equipment'!AS:AS)+SUMIF('Other Pharma &amp; Health Products'!$B:$B,$B55,'Other Pharma &amp; Health Products'!AS:AS)+SUMIF('PSM Costs'!$B:$B,$B55,'PSM Costs'!AS:AS),"")</f>
        <v/>
      </c>
      <c r="R55" s="232" t="str">
        <f t="shared" ca="1" si="2"/>
        <v/>
      </c>
      <c r="S55" s="233" t="str">
        <f ca="1">IF(SUMIF(Pharmaceuticals!$B:$B,$B55,Pharmaceuticals!AZ:AZ)+SUMIF('Health Products &amp; Equipment'!$B:$B,$B55,'Health Products &amp; Equipment'!AZ:AZ)+SUMIF('Other Pharma &amp; Health Products'!$B:$B,$B55,'Other Pharma &amp; Health Products'!AZ:AZ)+SUMIF('PSM Costs'!$B:$B,$B55,'PSM Costs'!AZ:AZ)&gt;0,SUMIF(Pharmaceuticals!$B:$B,$B55,Pharmaceuticals!AZ:AZ)+SUMIF('Health Products &amp; Equipment'!$B:$B,$B55,'Health Products &amp; Equipment'!AZ:AZ)+SUMIF('Other Pharma &amp; Health Products'!$B:$B,$B55,'Other Pharma &amp; Health Products'!AZ:AZ)+SUMIF('PSM Costs'!$B:$B,$B55,'PSM Costs'!AZ:AZ),"")</f>
        <v/>
      </c>
      <c r="T55" s="233" t="str">
        <f ca="1">IF(SUMIF(Pharmaceuticals!$B:$B,$B55,Pharmaceuticals!BB:BB)+SUMIF('Health Products &amp; Equipment'!$B:$B,$B55,'Health Products &amp; Equipment'!BB:BB)+SUMIF('Other Pharma &amp; Health Products'!$B:$B,$B55,'Other Pharma &amp; Health Products'!BB:BB)+SUMIF('PSM Costs'!$B:$B,$B55,'PSM Costs'!BB:BB)&gt;0,SUMIF(Pharmaceuticals!$B:$B,$B55,Pharmaceuticals!BB:BB)+SUMIF('Health Products &amp; Equipment'!$B:$B,$B55,'Health Products &amp; Equipment'!BB:BB)+SUMIF('Other Pharma &amp; Health Products'!$B:$B,$B55,'Other Pharma &amp; Health Products'!BB:BB)+SUMIF('PSM Costs'!$B:$B,$B55,'PSM Costs'!BB:BB),"")</f>
        <v/>
      </c>
      <c r="U55" s="233" t="str">
        <f ca="1">IF(SUMIF(Pharmaceuticals!$B:$B,$B55,Pharmaceuticals!BD:BD)+SUMIF('Health Products &amp; Equipment'!$B:$B,$B55,'Health Products &amp; Equipment'!BD:BD)+SUMIF('Other Pharma &amp; Health Products'!$B:$B,$B55,'Other Pharma &amp; Health Products'!BD:BD)+SUMIF('PSM Costs'!$B:$B,$B55,'PSM Costs'!BD:BD)&gt;0,SUMIF(Pharmaceuticals!$B:$B,$B55,Pharmaceuticals!BD:BD)+SUMIF('Health Products &amp; Equipment'!$B:$B,$B55,'Health Products &amp; Equipment'!BD:BD)+SUMIF('Other Pharma &amp; Health Products'!$B:$B,$B55,'Other Pharma &amp; Health Products'!BD:BD)+SUMIF('PSM Costs'!$B:$B,$B55,'PSM Costs'!BD:BD),"")</f>
        <v/>
      </c>
      <c r="V55" s="233" t="str">
        <f ca="1">IF(SUMIF(Pharmaceuticals!$B:$B,$B55,Pharmaceuticals!BF:BF)+SUMIF('Health Products &amp; Equipment'!$B:$B,$B55,'Health Products &amp; Equipment'!BF:BF)+SUMIF('Other Pharma &amp; Health Products'!$B:$B,$B55,'Other Pharma &amp; Health Products'!BF:BF)+SUMIF('PSM Costs'!$B:$B,$B55,'PSM Costs'!BF:BF)&gt;0,SUMIF(Pharmaceuticals!$B:$B,$B55,Pharmaceuticals!BF:BF)+SUMIF('Health Products &amp; Equipment'!$B:$B,$B55,'Health Products &amp; Equipment'!BF:BF)+SUMIF('Other Pharma &amp; Health Products'!$B:$B,$B55,'Other Pharma &amp; Health Products'!BF:BF)+SUMIF('PSM Costs'!$B:$B,$B55,'PSM Costs'!BF:BF),"")</f>
        <v/>
      </c>
      <c r="W55" s="231" t="str">
        <f t="shared" ca="1" si="3"/>
        <v/>
      </c>
      <c r="X55" s="234" t="str">
        <f ca="1">IF(SUMIF(Pharmaceuticals!$B:$B,$B55,Pharmaceuticals!BM:BM)+SUMIF('Health Products &amp; Equipment'!$B:$B,$B55,'Health Products &amp; Equipment'!BM:BM)+SUMIF('Other Pharma &amp; Health Products'!$B:$B,$B55,'Other Pharma &amp; Health Products'!BM:BM)+SUMIF('PSM Costs'!$B:$B,$B55,'PSM Costs'!BM:BM)&gt;0,SUMIF(Pharmaceuticals!$B:$B,$B55,Pharmaceuticals!BM:BM)+SUMIF('Health Products &amp; Equipment'!$B:$B,$B55,'Health Products &amp; Equipment'!BM:BM)+SUMIF('Other Pharma &amp; Health Products'!$B:$B,$B55,'Other Pharma &amp; Health Products'!BM:BM)+SUMIF('PSM Costs'!$B:$B,$B55,'PSM Costs'!BM:BM),"")</f>
        <v/>
      </c>
      <c r="Y55" s="234" t="str">
        <f ca="1">IF(SUMIF(Pharmaceuticals!$B:$B,$B55,Pharmaceuticals!BO:BO)+SUMIF('Health Products &amp; Equipment'!$B:$B,$B55,'Health Products &amp; Equipment'!BO:BO)+SUMIF('Other Pharma &amp; Health Products'!$B:$B,$B55,'Other Pharma &amp; Health Products'!BO:BO)+SUMIF('PSM Costs'!$B:$B,$B55,'PSM Costs'!BO:BO)&gt;0,SUMIF(Pharmaceuticals!$B:$B,$B55,Pharmaceuticals!BO:BO)+SUMIF('Health Products &amp; Equipment'!$B:$B,$B55,'Health Products &amp; Equipment'!BO:BO)+SUMIF('Other Pharma &amp; Health Products'!$B:$B,$B55,'Other Pharma &amp; Health Products'!BO:BO)+SUMIF('PSM Costs'!$B:$B,$B55,'PSM Costs'!BO:BO),"")</f>
        <v/>
      </c>
      <c r="Z55" s="234" t="str">
        <f ca="1">IF(SUMIF(Pharmaceuticals!$B:$B,$B55,Pharmaceuticals!BQ:BQ)+SUMIF('Health Products &amp; Equipment'!$B:$B,$B55,'Health Products &amp; Equipment'!BQ:BQ)+SUMIF('Other Pharma &amp; Health Products'!$B:$B,$B55,'Other Pharma &amp; Health Products'!BQ:BQ)+SUMIF('PSM Costs'!$B:$B,$B55,'PSM Costs'!BQ:BQ)&gt;0,SUMIF(Pharmaceuticals!$B:$B,$B55,Pharmaceuticals!BQ:BQ)+SUMIF('Health Products &amp; Equipment'!$B:$B,$B55,'Health Products &amp; Equipment'!BQ:BQ)+SUMIF('Other Pharma &amp; Health Products'!$B:$B,$B55,'Other Pharma &amp; Health Products'!BQ:BQ)+SUMIF('PSM Costs'!$B:$B,$B55,'PSM Costs'!BQ:BQ),"")</f>
        <v/>
      </c>
      <c r="AA55" s="234" t="str">
        <f ca="1">IF(SUMIF(Pharmaceuticals!$B:$B,$B55,Pharmaceuticals!BS:BS)+SUMIF('Health Products &amp; Equipment'!$B:$B,$B55,'Health Products &amp; Equipment'!BS:BS)+SUMIF('Other Pharma &amp; Health Products'!$B:$B,$B55,'Other Pharma &amp; Health Products'!BS:BS)+SUMIF('PSM Costs'!$B:$B,$B55,'PSM Costs'!BS:BS)&gt;0,SUMIF(Pharmaceuticals!$B:$B,$B55,Pharmaceuticals!BS:BS)+SUMIF('Health Products &amp; Equipment'!$B:$B,$B55,'Health Products &amp; Equipment'!BS:BS)+SUMIF('Other Pharma &amp; Health Products'!$B:$B,$B55,'Other Pharma &amp; Health Products'!BS:BS)+SUMIF('PSM Costs'!$B:$B,$B55,'PSM Costs'!BS:BS),"")</f>
        <v/>
      </c>
      <c r="AB55" s="233" t="str">
        <f t="shared" ca="1" si="4"/>
        <v/>
      </c>
    </row>
    <row r="56" spans="1:28" ht="22.15" customHeight="1" x14ac:dyDescent="0.2">
      <c r="A56" s="229">
        <v>46</v>
      </c>
      <c r="B56" s="229" t="str">
        <f ca="1">IFERROR(VLOOKUP(A56,'Rank unique Mod-Int-CI-PR'!I:J,2,FALSE),"")</f>
        <v/>
      </c>
      <c r="C56" s="230" t="str">
        <f ca="1">IFERROR(VLOOKUP(VALUE(LEFT(B56,FIND("-",B56)-1)),CatModules!B:C,2,FALSE),"")</f>
        <v/>
      </c>
      <c r="D56" s="230" t="str">
        <f ca="1">IFERROR(VLOOKUP(LEFT(B56,FIND("--",B56)-1),CatInt!D:E,2,FALSE),"")</f>
        <v/>
      </c>
      <c r="E56" s="230" t="str">
        <f ca="1">IFERROR(VLOOKUP(MID(B56,FIND("--",B56)+2,FIND("---",B56)-FIND("--",B56)-2),CatCostInp!D:E,2,FALSE),"")</f>
        <v/>
      </c>
      <c r="F56" s="230" t="str">
        <f ca="1">IFERROR(VLOOKUP(B56,ActivityConcat!A:C,3,FALSE),"")</f>
        <v/>
      </c>
      <c r="G56" s="231" t="str">
        <f ca="1">IFERROR(VLOOKUP(VALUE(RIGHT(B56,1)),Setup!A:D,4,FALSE),"")</f>
        <v/>
      </c>
      <c r="H56" s="232" t="str">
        <f t="shared" ca="1" si="0"/>
        <v/>
      </c>
      <c r="I56" s="233" t="str">
        <f ca="1">IF(SUMIF(Pharmaceuticals!$B:$B,$B56,Pharmaceuticals!Z:Z)+SUMIF('Health Products &amp; Equipment'!$B:$B,$B56,'Health Products &amp; Equipment'!Z:Z)+SUMIF('Other Pharma &amp; Health Products'!$B:$B,$B56,'Other Pharma &amp; Health Products'!Z:Z)+SUMIF('PSM Costs'!$B:$B,$B56,'PSM Costs'!Z:Z)&gt;0,SUMIF(Pharmaceuticals!$B:$B,$B56,Pharmaceuticals!Z:Z)+SUMIF('Health Products &amp; Equipment'!$B:$B,$B56,'Health Products &amp; Equipment'!Z:Z)+SUMIF('Other Pharma &amp; Health Products'!$B:$B,$B56,'Other Pharma &amp; Health Products'!Z:Z)+SUMIF('PSM Costs'!$B:$B,$B56,'PSM Costs'!Z:Z),"")</f>
        <v/>
      </c>
      <c r="J56" s="233" t="str">
        <f ca="1">IF(SUMIF(Pharmaceuticals!$B:$B,$B56,Pharmaceuticals!AB:AB)+SUMIF('Health Products &amp; Equipment'!$B:$B,$B56,'Health Products &amp; Equipment'!AB:AB)+SUMIF('Other Pharma &amp; Health Products'!$B:$B,$B56,'Other Pharma &amp; Health Products'!AB:AB)+SUMIF('PSM Costs'!$B:$B,$B56,'PSM Costs'!AB:AB)&gt;0,SUMIF(Pharmaceuticals!$B:$B,$B56,Pharmaceuticals!AB:AB)+SUMIF('Health Products &amp; Equipment'!$B:$B,$B56,'Health Products &amp; Equipment'!AB:AB)+SUMIF('Other Pharma &amp; Health Products'!$B:$B,$B56,'Other Pharma &amp; Health Products'!AB:AB)+SUMIF('PSM Costs'!$B:$B,$B56,'PSM Costs'!AB:AB),"")</f>
        <v/>
      </c>
      <c r="K56" s="233" t="str">
        <f ca="1">IF(SUMIF(Pharmaceuticals!$B:$B,$B56,Pharmaceuticals!AD:AD)+SUMIF('Health Products &amp; Equipment'!$B:$B,$B56,'Health Products &amp; Equipment'!AD:AD)+SUMIF('Other Pharma &amp; Health Products'!$B:$B,$B56,'Other Pharma &amp; Health Products'!AD:AD)+SUMIF('PSM Costs'!$B:$B,$B56,'PSM Costs'!AD:AD)&gt;0,SUMIF(Pharmaceuticals!$B:$B,$B56,Pharmaceuticals!AD:AD)+SUMIF('Health Products &amp; Equipment'!$B:$B,$B56,'Health Products &amp; Equipment'!AD:AD)+SUMIF('Other Pharma &amp; Health Products'!$B:$B,$B56,'Other Pharma &amp; Health Products'!AD:AD)+SUMIF('PSM Costs'!$B:$B,$B56,'PSM Costs'!AD:AD),"")</f>
        <v/>
      </c>
      <c r="L56" s="233" t="str">
        <f ca="1">IF(SUMIF(Pharmaceuticals!$B:$B,$B56,Pharmaceuticals!AF:AF)+SUMIF('Health Products &amp; Equipment'!$B:$B,$B56,'Health Products &amp; Equipment'!AF:AF)+SUMIF('Other Pharma &amp; Health Products'!$B:$B,$B56,'Other Pharma &amp; Health Products'!AF:AF)+SUMIF('PSM Costs'!$B:$B,$B56,'PSM Costs'!AF:AF)&gt;0,SUMIF(Pharmaceuticals!$B:$B,$B56,Pharmaceuticals!AF:AF)+SUMIF('Health Products &amp; Equipment'!$B:$B,$B56,'Health Products &amp; Equipment'!AF:AF)+SUMIF('Other Pharma &amp; Health Products'!$B:$B,$B56,'Other Pharma &amp; Health Products'!AF:AF)+SUMIF('PSM Costs'!$B:$B,$B56,'PSM Costs'!AF:AF),"")</f>
        <v/>
      </c>
      <c r="M56" s="231" t="str">
        <f t="shared" ca="1" si="1"/>
        <v/>
      </c>
      <c r="N56" s="234" t="str">
        <f ca="1">IF(SUMIF(Pharmaceuticals!$B:$B,$B56,Pharmaceuticals!AM:AM)+SUMIF('Health Products &amp; Equipment'!$B:$B,$B56,'Health Products &amp; Equipment'!AM:AM)+SUMIF('Other Pharma &amp; Health Products'!$B:$B,$B56,'Other Pharma &amp; Health Products'!AM:AM)+SUMIF('PSM Costs'!$B:$B,$B56,'PSM Costs'!AM:AM)&gt;0,SUMIF(Pharmaceuticals!$B:$B,$B56,Pharmaceuticals!AM:AM)+SUMIF('Health Products &amp; Equipment'!$B:$B,$B56,'Health Products &amp; Equipment'!AM:AM)+SUMIF('Other Pharma &amp; Health Products'!$B:$B,$B56,'Other Pharma &amp; Health Products'!AM:AM)+SUMIF('PSM Costs'!$B:$B,$B56,'PSM Costs'!AM:AM),"")</f>
        <v/>
      </c>
      <c r="O56" s="234" t="str">
        <f ca="1">IF(SUMIF(Pharmaceuticals!$B:$B,$B56,Pharmaceuticals!AO:AO)+SUMIF('Health Products &amp; Equipment'!$B:$B,$B56,'Health Products &amp; Equipment'!AO:AO)+SUMIF('Other Pharma &amp; Health Products'!$B:$B,$B56,'Other Pharma &amp; Health Products'!AO:AO)+SUMIF('PSM Costs'!$B:$B,$B56,'PSM Costs'!AO:AO)&gt;0,SUMIF(Pharmaceuticals!$B:$B,$B56,Pharmaceuticals!AO:AO)+SUMIF('Health Products &amp; Equipment'!$B:$B,$B56,'Health Products &amp; Equipment'!AO:AO)+SUMIF('Other Pharma &amp; Health Products'!$B:$B,$B56,'Other Pharma &amp; Health Products'!AO:AO)+SUMIF('PSM Costs'!$B:$B,$B56,'PSM Costs'!AO:AO),"")</f>
        <v/>
      </c>
      <c r="P56" s="234" t="str">
        <f ca="1">IF(SUMIF(Pharmaceuticals!$B:$B,$B56,Pharmaceuticals!AQ:AQ)+SUMIF('Health Products &amp; Equipment'!$B:$B,$B56,'Health Products &amp; Equipment'!AQ:AQ)+SUMIF('Other Pharma &amp; Health Products'!$B:$B,$B56,'Other Pharma &amp; Health Products'!AQ:AQ)+SUMIF('PSM Costs'!$B:$B,$B56,'PSM Costs'!AQ:AQ)&gt;0,SUMIF(Pharmaceuticals!$B:$B,$B56,Pharmaceuticals!AQ:AQ)+SUMIF('Health Products &amp; Equipment'!$B:$B,$B56,'Health Products &amp; Equipment'!AQ:AQ)+SUMIF('Other Pharma &amp; Health Products'!$B:$B,$B56,'Other Pharma &amp; Health Products'!AQ:AQ)+SUMIF('PSM Costs'!$B:$B,$B56,'PSM Costs'!AQ:AQ),"")</f>
        <v/>
      </c>
      <c r="Q56" s="234" t="str">
        <f ca="1">IF(SUMIF(Pharmaceuticals!$B:$B,$B56,Pharmaceuticals!AS:AS)+SUMIF('Health Products &amp; Equipment'!$B:$B,$B56,'Health Products &amp; Equipment'!AS:AS)+SUMIF('Other Pharma &amp; Health Products'!$B:$B,$B56,'Other Pharma &amp; Health Products'!AS:AS)+SUMIF('PSM Costs'!$B:$B,$B56,'PSM Costs'!AS:AS)&gt;0,SUMIF(Pharmaceuticals!$B:$B,$B56,Pharmaceuticals!AS:AS)+SUMIF('Health Products &amp; Equipment'!$B:$B,$B56,'Health Products &amp; Equipment'!AS:AS)+SUMIF('Other Pharma &amp; Health Products'!$B:$B,$B56,'Other Pharma &amp; Health Products'!AS:AS)+SUMIF('PSM Costs'!$B:$B,$B56,'PSM Costs'!AS:AS),"")</f>
        <v/>
      </c>
      <c r="R56" s="232" t="str">
        <f t="shared" ca="1" si="2"/>
        <v/>
      </c>
      <c r="S56" s="233" t="str">
        <f ca="1">IF(SUMIF(Pharmaceuticals!$B:$B,$B56,Pharmaceuticals!AZ:AZ)+SUMIF('Health Products &amp; Equipment'!$B:$B,$B56,'Health Products &amp; Equipment'!AZ:AZ)+SUMIF('Other Pharma &amp; Health Products'!$B:$B,$B56,'Other Pharma &amp; Health Products'!AZ:AZ)+SUMIF('PSM Costs'!$B:$B,$B56,'PSM Costs'!AZ:AZ)&gt;0,SUMIF(Pharmaceuticals!$B:$B,$B56,Pharmaceuticals!AZ:AZ)+SUMIF('Health Products &amp; Equipment'!$B:$B,$B56,'Health Products &amp; Equipment'!AZ:AZ)+SUMIF('Other Pharma &amp; Health Products'!$B:$B,$B56,'Other Pharma &amp; Health Products'!AZ:AZ)+SUMIF('PSM Costs'!$B:$B,$B56,'PSM Costs'!AZ:AZ),"")</f>
        <v/>
      </c>
      <c r="T56" s="233" t="str">
        <f ca="1">IF(SUMIF(Pharmaceuticals!$B:$B,$B56,Pharmaceuticals!BB:BB)+SUMIF('Health Products &amp; Equipment'!$B:$B,$B56,'Health Products &amp; Equipment'!BB:BB)+SUMIF('Other Pharma &amp; Health Products'!$B:$B,$B56,'Other Pharma &amp; Health Products'!BB:BB)+SUMIF('PSM Costs'!$B:$B,$B56,'PSM Costs'!BB:BB)&gt;0,SUMIF(Pharmaceuticals!$B:$B,$B56,Pharmaceuticals!BB:BB)+SUMIF('Health Products &amp; Equipment'!$B:$B,$B56,'Health Products &amp; Equipment'!BB:BB)+SUMIF('Other Pharma &amp; Health Products'!$B:$B,$B56,'Other Pharma &amp; Health Products'!BB:BB)+SUMIF('PSM Costs'!$B:$B,$B56,'PSM Costs'!BB:BB),"")</f>
        <v/>
      </c>
      <c r="U56" s="233" t="str">
        <f ca="1">IF(SUMIF(Pharmaceuticals!$B:$B,$B56,Pharmaceuticals!BD:BD)+SUMIF('Health Products &amp; Equipment'!$B:$B,$B56,'Health Products &amp; Equipment'!BD:BD)+SUMIF('Other Pharma &amp; Health Products'!$B:$B,$B56,'Other Pharma &amp; Health Products'!BD:BD)+SUMIF('PSM Costs'!$B:$B,$B56,'PSM Costs'!BD:BD)&gt;0,SUMIF(Pharmaceuticals!$B:$B,$B56,Pharmaceuticals!BD:BD)+SUMIF('Health Products &amp; Equipment'!$B:$B,$B56,'Health Products &amp; Equipment'!BD:BD)+SUMIF('Other Pharma &amp; Health Products'!$B:$B,$B56,'Other Pharma &amp; Health Products'!BD:BD)+SUMIF('PSM Costs'!$B:$B,$B56,'PSM Costs'!BD:BD),"")</f>
        <v/>
      </c>
      <c r="V56" s="233" t="str">
        <f ca="1">IF(SUMIF(Pharmaceuticals!$B:$B,$B56,Pharmaceuticals!BF:BF)+SUMIF('Health Products &amp; Equipment'!$B:$B,$B56,'Health Products &amp; Equipment'!BF:BF)+SUMIF('Other Pharma &amp; Health Products'!$B:$B,$B56,'Other Pharma &amp; Health Products'!BF:BF)+SUMIF('PSM Costs'!$B:$B,$B56,'PSM Costs'!BF:BF)&gt;0,SUMIF(Pharmaceuticals!$B:$B,$B56,Pharmaceuticals!BF:BF)+SUMIF('Health Products &amp; Equipment'!$B:$B,$B56,'Health Products &amp; Equipment'!BF:BF)+SUMIF('Other Pharma &amp; Health Products'!$B:$B,$B56,'Other Pharma &amp; Health Products'!BF:BF)+SUMIF('PSM Costs'!$B:$B,$B56,'PSM Costs'!BF:BF),"")</f>
        <v/>
      </c>
      <c r="W56" s="231" t="str">
        <f t="shared" ca="1" si="3"/>
        <v/>
      </c>
      <c r="X56" s="234" t="str">
        <f ca="1">IF(SUMIF(Pharmaceuticals!$B:$B,$B56,Pharmaceuticals!BM:BM)+SUMIF('Health Products &amp; Equipment'!$B:$B,$B56,'Health Products &amp; Equipment'!BM:BM)+SUMIF('Other Pharma &amp; Health Products'!$B:$B,$B56,'Other Pharma &amp; Health Products'!BM:BM)+SUMIF('PSM Costs'!$B:$B,$B56,'PSM Costs'!BM:BM)&gt;0,SUMIF(Pharmaceuticals!$B:$B,$B56,Pharmaceuticals!BM:BM)+SUMIF('Health Products &amp; Equipment'!$B:$B,$B56,'Health Products &amp; Equipment'!BM:BM)+SUMIF('Other Pharma &amp; Health Products'!$B:$B,$B56,'Other Pharma &amp; Health Products'!BM:BM)+SUMIF('PSM Costs'!$B:$B,$B56,'PSM Costs'!BM:BM),"")</f>
        <v/>
      </c>
      <c r="Y56" s="234" t="str">
        <f ca="1">IF(SUMIF(Pharmaceuticals!$B:$B,$B56,Pharmaceuticals!BO:BO)+SUMIF('Health Products &amp; Equipment'!$B:$B,$B56,'Health Products &amp; Equipment'!BO:BO)+SUMIF('Other Pharma &amp; Health Products'!$B:$B,$B56,'Other Pharma &amp; Health Products'!BO:BO)+SUMIF('PSM Costs'!$B:$B,$B56,'PSM Costs'!BO:BO)&gt;0,SUMIF(Pharmaceuticals!$B:$B,$B56,Pharmaceuticals!BO:BO)+SUMIF('Health Products &amp; Equipment'!$B:$B,$B56,'Health Products &amp; Equipment'!BO:BO)+SUMIF('Other Pharma &amp; Health Products'!$B:$B,$B56,'Other Pharma &amp; Health Products'!BO:BO)+SUMIF('PSM Costs'!$B:$B,$B56,'PSM Costs'!BO:BO),"")</f>
        <v/>
      </c>
      <c r="Z56" s="234" t="str">
        <f ca="1">IF(SUMIF(Pharmaceuticals!$B:$B,$B56,Pharmaceuticals!BQ:BQ)+SUMIF('Health Products &amp; Equipment'!$B:$B,$B56,'Health Products &amp; Equipment'!BQ:BQ)+SUMIF('Other Pharma &amp; Health Products'!$B:$B,$B56,'Other Pharma &amp; Health Products'!BQ:BQ)+SUMIF('PSM Costs'!$B:$B,$B56,'PSM Costs'!BQ:BQ)&gt;0,SUMIF(Pharmaceuticals!$B:$B,$B56,Pharmaceuticals!BQ:BQ)+SUMIF('Health Products &amp; Equipment'!$B:$B,$B56,'Health Products &amp; Equipment'!BQ:BQ)+SUMIF('Other Pharma &amp; Health Products'!$B:$B,$B56,'Other Pharma &amp; Health Products'!BQ:BQ)+SUMIF('PSM Costs'!$B:$B,$B56,'PSM Costs'!BQ:BQ),"")</f>
        <v/>
      </c>
      <c r="AA56" s="234" t="str">
        <f ca="1">IF(SUMIF(Pharmaceuticals!$B:$B,$B56,Pharmaceuticals!BS:BS)+SUMIF('Health Products &amp; Equipment'!$B:$B,$B56,'Health Products &amp; Equipment'!BS:BS)+SUMIF('Other Pharma &amp; Health Products'!$B:$B,$B56,'Other Pharma &amp; Health Products'!BS:BS)+SUMIF('PSM Costs'!$B:$B,$B56,'PSM Costs'!BS:BS)&gt;0,SUMIF(Pharmaceuticals!$B:$B,$B56,Pharmaceuticals!BS:BS)+SUMIF('Health Products &amp; Equipment'!$B:$B,$B56,'Health Products &amp; Equipment'!BS:BS)+SUMIF('Other Pharma &amp; Health Products'!$B:$B,$B56,'Other Pharma &amp; Health Products'!BS:BS)+SUMIF('PSM Costs'!$B:$B,$B56,'PSM Costs'!BS:BS),"")</f>
        <v/>
      </c>
      <c r="AB56" s="233" t="str">
        <f t="shared" ca="1" si="4"/>
        <v/>
      </c>
    </row>
    <row r="57" spans="1:28" ht="22.15" customHeight="1" x14ac:dyDescent="0.2">
      <c r="A57" s="229">
        <v>47</v>
      </c>
      <c r="B57" s="229" t="str">
        <f ca="1">IFERROR(VLOOKUP(A57,'Rank unique Mod-Int-CI-PR'!I:J,2,FALSE),"")</f>
        <v/>
      </c>
      <c r="C57" s="230" t="str">
        <f ca="1">IFERROR(VLOOKUP(VALUE(LEFT(B57,FIND("-",B57)-1)),CatModules!B:C,2,FALSE),"")</f>
        <v/>
      </c>
      <c r="D57" s="230" t="str">
        <f ca="1">IFERROR(VLOOKUP(LEFT(B57,FIND("--",B57)-1),CatInt!D:E,2,FALSE),"")</f>
        <v/>
      </c>
      <c r="E57" s="230" t="str">
        <f ca="1">IFERROR(VLOOKUP(MID(B57,FIND("--",B57)+2,FIND("---",B57)-FIND("--",B57)-2),CatCostInp!D:E,2,FALSE),"")</f>
        <v/>
      </c>
      <c r="F57" s="230" t="str">
        <f ca="1">IFERROR(VLOOKUP(B57,ActivityConcat!A:C,3,FALSE),"")</f>
        <v/>
      </c>
      <c r="G57" s="231" t="str">
        <f ca="1">IFERROR(VLOOKUP(VALUE(RIGHT(B57,1)),Setup!A:D,4,FALSE),"")</f>
        <v/>
      </c>
      <c r="H57" s="232" t="str">
        <f t="shared" ca="1" si="0"/>
        <v/>
      </c>
      <c r="I57" s="233" t="str">
        <f ca="1">IF(SUMIF(Pharmaceuticals!$B:$B,$B57,Pharmaceuticals!Z:Z)+SUMIF('Health Products &amp; Equipment'!$B:$B,$B57,'Health Products &amp; Equipment'!Z:Z)+SUMIF('Other Pharma &amp; Health Products'!$B:$B,$B57,'Other Pharma &amp; Health Products'!Z:Z)+SUMIF('PSM Costs'!$B:$B,$B57,'PSM Costs'!Z:Z)&gt;0,SUMIF(Pharmaceuticals!$B:$B,$B57,Pharmaceuticals!Z:Z)+SUMIF('Health Products &amp; Equipment'!$B:$B,$B57,'Health Products &amp; Equipment'!Z:Z)+SUMIF('Other Pharma &amp; Health Products'!$B:$B,$B57,'Other Pharma &amp; Health Products'!Z:Z)+SUMIF('PSM Costs'!$B:$B,$B57,'PSM Costs'!Z:Z),"")</f>
        <v/>
      </c>
      <c r="J57" s="233" t="str">
        <f ca="1">IF(SUMIF(Pharmaceuticals!$B:$B,$B57,Pharmaceuticals!AB:AB)+SUMIF('Health Products &amp; Equipment'!$B:$B,$B57,'Health Products &amp; Equipment'!AB:AB)+SUMIF('Other Pharma &amp; Health Products'!$B:$B,$B57,'Other Pharma &amp; Health Products'!AB:AB)+SUMIF('PSM Costs'!$B:$B,$B57,'PSM Costs'!AB:AB)&gt;0,SUMIF(Pharmaceuticals!$B:$B,$B57,Pharmaceuticals!AB:AB)+SUMIF('Health Products &amp; Equipment'!$B:$B,$B57,'Health Products &amp; Equipment'!AB:AB)+SUMIF('Other Pharma &amp; Health Products'!$B:$B,$B57,'Other Pharma &amp; Health Products'!AB:AB)+SUMIF('PSM Costs'!$B:$B,$B57,'PSM Costs'!AB:AB),"")</f>
        <v/>
      </c>
      <c r="K57" s="233" t="str">
        <f ca="1">IF(SUMIF(Pharmaceuticals!$B:$B,$B57,Pharmaceuticals!AD:AD)+SUMIF('Health Products &amp; Equipment'!$B:$B,$B57,'Health Products &amp; Equipment'!AD:AD)+SUMIF('Other Pharma &amp; Health Products'!$B:$B,$B57,'Other Pharma &amp; Health Products'!AD:AD)+SUMIF('PSM Costs'!$B:$B,$B57,'PSM Costs'!AD:AD)&gt;0,SUMIF(Pharmaceuticals!$B:$B,$B57,Pharmaceuticals!AD:AD)+SUMIF('Health Products &amp; Equipment'!$B:$B,$B57,'Health Products &amp; Equipment'!AD:AD)+SUMIF('Other Pharma &amp; Health Products'!$B:$B,$B57,'Other Pharma &amp; Health Products'!AD:AD)+SUMIF('PSM Costs'!$B:$B,$B57,'PSM Costs'!AD:AD),"")</f>
        <v/>
      </c>
      <c r="L57" s="233" t="str">
        <f ca="1">IF(SUMIF(Pharmaceuticals!$B:$B,$B57,Pharmaceuticals!AF:AF)+SUMIF('Health Products &amp; Equipment'!$B:$B,$B57,'Health Products &amp; Equipment'!AF:AF)+SUMIF('Other Pharma &amp; Health Products'!$B:$B,$B57,'Other Pharma &amp; Health Products'!AF:AF)+SUMIF('PSM Costs'!$B:$B,$B57,'PSM Costs'!AF:AF)&gt;0,SUMIF(Pharmaceuticals!$B:$B,$B57,Pharmaceuticals!AF:AF)+SUMIF('Health Products &amp; Equipment'!$B:$B,$B57,'Health Products &amp; Equipment'!AF:AF)+SUMIF('Other Pharma &amp; Health Products'!$B:$B,$B57,'Other Pharma &amp; Health Products'!AF:AF)+SUMIF('PSM Costs'!$B:$B,$B57,'PSM Costs'!AF:AF),"")</f>
        <v/>
      </c>
      <c r="M57" s="231" t="str">
        <f t="shared" ca="1" si="1"/>
        <v/>
      </c>
      <c r="N57" s="234" t="str">
        <f ca="1">IF(SUMIF(Pharmaceuticals!$B:$B,$B57,Pharmaceuticals!AM:AM)+SUMIF('Health Products &amp; Equipment'!$B:$B,$B57,'Health Products &amp; Equipment'!AM:AM)+SUMIF('Other Pharma &amp; Health Products'!$B:$B,$B57,'Other Pharma &amp; Health Products'!AM:AM)+SUMIF('PSM Costs'!$B:$B,$B57,'PSM Costs'!AM:AM)&gt;0,SUMIF(Pharmaceuticals!$B:$B,$B57,Pharmaceuticals!AM:AM)+SUMIF('Health Products &amp; Equipment'!$B:$B,$B57,'Health Products &amp; Equipment'!AM:AM)+SUMIF('Other Pharma &amp; Health Products'!$B:$B,$B57,'Other Pharma &amp; Health Products'!AM:AM)+SUMIF('PSM Costs'!$B:$B,$B57,'PSM Costs'!AM:AM),"")</f>
        <v/>
      </c>
      <c r="O57" s="234" t="str">
        <f ca="1">IF(SUMIF(Pharmaceuticals!$B:$B,$B57,Pharmaceuticals!AO:AO)+SUMIF('Health Products &amp; Equipment'!$B:$B,$B57,'Health Products &amp; Equipment'!AO:AO)+SUMIF('Other Pharma &amp; Health Products'!$B:$B,$B57,'Other Pharma &amp; Health Products'!AO:AO)+SUMIF('PSM Costs'!$B:$B,$B57,'PSM Costs'!AO:AO)&gt;0,SUMIF(Pharmaceuticals!$B:$B,$B57,Pharmaceuticals!AO:AO)+SUMIF('Health Products &amp; Equipment'!$B:$B,$B57,'Health Products &amp; Equipment'!AO:AO)+SUMIF('Other Pharma &amp; Health Products'!$B:$B,$B57,'Other Pharma &amp; Health Products'!AO:AO)+SUMIF('PSM Costs'!$B:$B,$B57,'PSM Costs'!AO:AO),"")</f>
        <v/>
      </c>
      <c r="P57" s="234" t="str">
        <f ca="1">IF(SUMIF(Pharmaceuticals!$B:$B,$B57,Pharmaceuticals!AQ:AQ)+SUMIF('Health Products &amp; Equipment'!$B:$B,$B57,'Health Products &amp; Equipment'!AQ:AQ)+SUMIF('Other Pharma &amp; Health Products'!$B:$B,$B57,'Other Pharma &amp; Health Products'!AQ:AQ)+SUMIF('PSM Costs'!$B:$B,$B57,'PSM Costs'!AQ:AQ)&gt;0,SUMIF(Pharmaceuticals!$B:$B,$B57,Pharmaceuticals!AQ:AQ)+SUMIF('Health Products &amp; Equipment'!$B:$B,$B57,'Health Products &amp; Equipment'!AQ:AQ)+SUMIF('Other Pharma &amp; Health Products'!$B:$B,$B57,'Other Pharma &amp; Health Products'!AQ:AQ)+SUMIF('PSM Costs'!$B:$B,$B57,'PSM Costs'!AQ:AQ),"")</f>
        <v/>
      </c>
      <c r="Q57" s="234" t="str">
        <f ca="1">IF(SUMIF(Pharmaceuticals!$B:$B,$B57,Pharmaceuticals!AS:AS)+SUMIF('Health Products &amp; Equipment'!$B:$B,$B57,'Health Products &amp; Equipment'!AS:AS)+SUMIF('Other Pharma &amp; Health Products'!$B:$B,$B57,'Other Pharma &amp; Health Products'!AS:AS)+SUMIF('PSM Costs'!$B:$B,$B57,'PSM Costs'!AS:AS)&gt;0,SUMIF(Pharmaceuticals!$B:$B,$B57,Pharmaceuticals!AS:AS)+SUMIF('Health Products &amp; Equipment'!$B:$B,$B57,'Health Products &amp; Equipment'!AS:AS)+SUMIF('Other Pharma &amp; Health Products'!$B:$B,$B57,'Other Pharma &amp; Health Products'!AS:AS)+SUMIF('PSM Costs'!$B:$B,$B57,'PSM Costs'!AS:AS),"")</f>
        <v/>
      </c>
      <c r="R57" s="232" t="str">
        <f t="shared" ca="1" si="2"/>
        <v/>
      </c>
      <c r="S57" s="233" t="str">
        <f ca="1">IF(SUMIF(Pharmaceuticals!$B:$B,$B57,Pharmaceuticals!AZ:AZ)+SUMIF('Health Products &amp; Equipment'!$B:$B,$B57,'Health Products &amp; Equipment'!AZ:AZ)+SUMIF('Other Pharma &amp; Health Products'!$B:$B,$B57,'Other Pharma &amp; Health Products'!AZ:AZ)+SUMIF('PSM Costs'!$B:$B,$B57,'PSM Costs'!AZ:AZ)&gt;0,SUMIF(Pharmaceuticals!$B:$B,$B57,Pharmaceuticals!AZ:AZ)+SUMIF('Health Products &amp; Equipment'!$B:$B,$B57,'Health Products &amp; Equipment'!AZ:AZ)+SUMIF('Other Pharma &amp; Health Products'!$B:$B,$B57,'Other Pharma &amp; Health Products'!AZ:AZ)+SUMIF('PSM Costs'!$B:$B,$B57,'PSM Costs'!AZ:AZ),"")</f>
        <v/>
      </c>
      <c r="T57" s="233" t="str">
        <f ca="1">IF(SUMIF(Pharmaceuticals!$B:$B,$B57,Pharmaceuticals!BB:BB)+SUMIF('Health Products &amp; Equipment'!$B:$B,$B57,'Health Products &amp; Equipment'!BB:BB)+SUMIF('Other Pharma &amp; Health Products'!$B:$B,$B57,'Other Pharma &amp; Health Products'!BB:BB)+SUMIF('PSM Costs'!$B:$B,$B57,'PSM Costs'!BB:BB)&gt;0,SUMIF(Pharmaceuticals!$B:$B,$B57,Pharmaceuticals!BB:BB)+SUMIF('Health Products &amp; Equipment'!$B:$B,$B57,'Health Products &amp; Equipment'!BB:BB)+SUMIF('Other Pharma &amp; Health Products'!$B:$B,$B57,'Other Pharma &amp; Health Products'!BB:BB)+SUMIF('PSM Costs'!$B:$B,$B57,'PSM Costs'!BB:BB),"")</f>
        <v/>
      </c>
      <c r="U57" s="233" t="str">
        <f ca="1">IF(SUMIF(Pharmaceuticals!$B:$B,$B57,Pharmaceuticals!BD:BD)+SUMIF('Health Products &amp; Equipment'!$B:$B,$B57,'Health Products &amp; Equipment'!BD:BD)+SUMIF('Other Pharma &amp; Health Products'!$B:$B,$B57,'Other Pharma &amp; Health Products'!BD:BD)+SUMIF('PSM Costs'!$B:$B,$B57,'PSM Costs'!BD:BD)&gt;0,SUMIF(Pharmaceuticals!$B:$B,$B57,Pharmaceuticals!BD:BD)+SUMIF('Health Products &amp; Equipment'!$B:$B,$B57,'Health Products &amp; Equipment'!BD:BD)+SUMIF('Other Pharma &amp; Health Products'!$B:$B,$B57,'Other Pharma &amp; Health Products'!BD:BD)+SUMIF('PSM Costs'!$B:$B,$B57,'PSM Costs'!BD:BD),"")</f>
        <v/>
      </c>
      <c r="V57" s="233" t="str">
        <f ca="1">IF(SUMIF(Pharmaceuticals!$B:$B,$B57,Pharmaceuticals!BF:BF)+SUMIF('Health Products &amp; Equipment'!$B:$B,$B57,'Health Products &amp; Equipment'!BF:BF)+SUMIF('Other Pharma &amp; Health Products'!$B:$B,$B57,'Other Pharma &amp; Health Products'!BF:BF)+SUMIF('PSM Costs'!$B:$B,$B57,'PSM Costs'!BF:BF)&gt;0,SUMIF(Pharmaceuticals!$B:$B,$B57,Pharmaceuticals!BF:BF)+SUMIF('Health Products &amp; Equipment'!$B:$B,$B57,'Health Products &amp; Equipment'!BF:BF)+SUMIF('Other Pharma &amp; Health Products'!$B:$B,$B57,'Other Pharma &amp; Health Products'!BF:BF)+SUMIF('PSM Costs'!$B:$B,$B57,'PSM Costs'!BF:BF),"")</f>
        <v/>
      </c>
      <c r="W57" s="231" t="str">
        <f t="shared" ca="1" si="3"/>
        <v/>
      </c>
      <c r="X57" s="234" t="str">
        <f ca="1">IF(SUMIF(Pharmaceuticals!$B:$B,$B57,Pharmaceuticals!BM:BM)+SUMIF('Health Products &amp; Equipment'!$B:$B,$B57,'Health Products &amp; Equipment'!BM:BM)+SUMIF('Other Pharma &amp; Health Products'!$B:$B,$B57,'Other Pharma &amp; Health Products'!BM:BM)+SUMIF('PSM Costs'!$B:$B,$B57,'PSM Costs'!BM:BM)&gt;0,SUMIF(Pharmaceuticals!$B:$B,$B57,Pharmaceuticals!BM:BM)+SUMIF('Health Products &amp; Equipment'!$B:$B,$B57,'Health Products &amp; Equipment'!BM:BM)+SUMIF('Other Pharma &amp; Health Products'!$B:$B,$B57,'Other Pharma &amp; Health Products'!BM:BM)+SUMIF('PSM Costs'!$B:$B,$B57,'PSM Costs'!BM:BM),"")</f>
        <v/>
      </c>
      <c r="Y57" s="234" t="str">
        <f ca="1">IF(SUMIF(Pharmaceuticals!$B:$B,$B57,Pharmaceuticals!BO:BO)+SUMIF('Health Products &amp; Equipment'!$B:$B,$B57,'Health Products &amp; Equipment'!BO:BO)+SUMIF('Other Pharma &amp; Health Products'!$B:$B,$B57,'Other Pharma &amp; Health Products'!BO:BO)+SUMIF('PSM Costs'!$B:$B,$B57,'PSM Costs'!BO:BO)&gt;0,SUMIF(Pharmaceuticals!$B:$B,$B57,Pharmaceuticals!BO:BO)+SUMIF('Health Products &amp; Equipment'!$B:$B,$B57,'Health Products &amp; Equipment'!BO:BO)+SUMIF('Other Pharma &amp; Health Products'!$B:$B,$B57,'Other Pharma &amp; Health Products'!BO:BO)+SUMIF('PSM Costs'!$B:$B,$B57,'PSM Costs'!BO:BO),"")</f>
        <v/>
      </c>
      <c r="Z57" s="234" t="str">
        <f ca="1">IF(SUMIF(Pharmaceuticals!$B:$B,$B57,Pharmaceuticals!BQ:BQ)+SUMIF('Health Products &amp; Equipment'!$B:$B,$B57,'Health Products &amp; Equipment'!BQ:BQ)+SUMIF('Other Pharma &amp; Health Products'!$B:$B,$B57,'Other Pharma &amp; Health Products'!BQ:BQ)+SUMIF('PSM Costs'!$B:$B,$B57,'PSM Costs'!BQ:BQ)&gt;0,SUMIF(Pharmaceuticals!$B:$B,$B57,Pharmaceuticals!BQ:BQ)+SUMIF('Health Products &amp; Equipment'!$B:$B,$B57,'Health Products &amp; Equipment'!BQ:BQ)+SUMIF('Other Pharma &amp; Health Products'!$B:$B,$B57,'Other Pharma &amp; Health Products'!BQ:BQ)+SUMIF('PSM Costs'!$B:$B,$B57,'PSM Costs'!BQ:BQ),"")</f>
        <v/>
      </c>
      <c r="AA57" s="234" t="str">
        <f ca="1">IF(SUMIF(Pharmaceuticals!$B:$B,$B57,Pharmaceuticals!BS:BS)+SUMIF('Health Products &amp; Equipment'!$B:$B,$B57,'Health Products &amp; Equipment'!BS:BS)+SUMIF('Other Pharma &amp; Health Products'!$B:$B,$B57,'Other Pharma &amp; Health Products'!BS:BS)+SUMIF('PSM Costs'!$B:$B,$B57,'PSM Costs'!BS:BS)&gt;0,SUMIF(Pharmaceuticals!$B:$B,$B57,Pharmaceuticals!BS:BS)+SUMIF('Health Products &amp; Equipment'!$B:$B,$B57,'Health Products &amp; Equipment'!BS:BS)+SUMIF('Other Pharma &amp; Health Products'!$B:$B,$B57,'Other Pharma &amp; Health Products'!BS:BS)+SUMIF('PSM Costs'!$B:$B,$B57,'PSM Costs'!BS:BS),"")</f>
        <v/>
      </c>
      <c r="AB57" s="233" t="str">
        <f t="shared" ca="1" si="4"/>
        <v/>
      </c>
    </row>
    <row r="58" spans="1:28" ht="22.15" customHeight="1" x14ac:dyDescent="0.2">
      <c r="A58" s="229">
        <v>48</v>
      </c>
      <c r="B58" s="229" t="str">
        <f ca="1">IFERROR(VLOOKUP(A58,'Rank unique Mod-Int-CI-PR'!I:J,2,FALSE),"")</f>
        <v/>
      </c>
      <c r="C58" s="230" t="str">
        <f ca="1">IFERROR(VLOOKUP(VALUE(LEFT(B58,FIND("-",B58)-1)),CatModules!B:C,2,FALSE),"")</f>
        <v/>
      </c>
      <c r="D58" s="230" t="str">
        <f ca="1">IFERROR(VLOOKUP(LEFT(B58,FIND("--",B58)-1),CatInt!D:E,2,FALSE),"")</f>
        <v/>
      </c>
      <c r="E58" s="230" t="str">
        <f ca="1">IFERROR(VLOOKUP(MID(B58,FIND("--",B58)+2,FIND("---",B58)-FIND("--",B58)-2),CatCostInp!D:E,2,FALSE),"")</f>
        <v/>
      </c>
      <c r="F58" s="230" t="str">
        <f ca="1">IFERROR(VLOOKUP(B58,ActivityConcat!A:C,3,FALSE),"")</f>
        <v/>
      </c>
      <c r="G58" s="231" t="str">
        <f ca="1">IFERROR(VLOOKUP(VALUE(RIGHT(B58,1)),Setup!A:D,4,FALSE),"")</f>
        <v/>
      </c>
      <c r="H58" s="232" t="str">
        <f t="shared" ca="1" si="0"/>
        <v/>
      </c>
      <c r="I58" s="233" t="str">
        <f ca="1">IF(SUMIF(Pharmaceuticals!$B:$B,$B58,Pharmaceuticals!Z:Z)+SUMIF('Health Products &amp; Equipment'!$B:$B,$B58,'Health Products &amp; Equipment'!Z:Z)+SUMIF('Other Pharma &amp; Health Products'!$B:$B,$B58,'Other Pharma &amp; Health Products'!Z:Z)+SUMIF('PSM Costs'!$B:$B,$B58,'PSM Costs'!Z:Z)&gt;0,SUMIF(Pharmaceuticals!$B:$B,$B58,Pharmaceuticals!Z:Z)+SUMIF('Health Products &amp; Equipment'!$B:$B,$B58,'Health Products &amp; Equipment'!Z:Z)+SUMIF('Other Pharma &amp; Health Products'!$B:$B,$B58,'Other Pharma &amp; Health Products'!Z:Z)+SUMIF('PSM Costs'!$B:$B,$B58,'PSM Costs'!Z:Z),"")</f>
        <v/>
      </c>
      <c r="J58" s="233" t="str">
        <f ca="1">IF(SUMIF(Pharmaceuticals!$B:$B,$B58,Pharmaceuticals!AB:AB)+SUMIF('Health Products &amp; Equipment'!$B:$B,$B58,'Health Products &amp; Equipment'!AB:AB)+SUMIF('Other Pharma &amp; Health Products'!$B:$B,$B58,'Other Pharma &amp; Health Products'!AB:AB)+SUMIF('PSM Costs'!$B:$B,$B58,'PSM Costs'!AB:AB)&gt;0,SUMIF(Pharmaceuticals!$B:$B,$B58,Pharmaceuticals!AB:AB)+SUMIF('Health Products &amp; Equipment'!$B:$B,$B58,'Health Products &amp; Equipment'!AB:AB)+SUMIF('Other Pharma &amp; Health Products'!$B:$B,$B58,'Other Pharma &amp; Health Products'!AB:AB)+SUMIF('PSM Costs'!$B:$B,$B58,'PSM Costs'!AB:AB),"")</f>
        <v/>
      </c>
      <c r="K58" s="233" t="str">
        <f ca="1">IF(SUMIF(Pharmaceuticals!$B:$B,$B58,Pharmaceuticals!AD:AD)+SUMIF('Health Products &amp; Equipment'!$B:$B,$B58,'Health Products &amp; Equipment'!AD:AD)+SUMIF('Other Pharma &amp; Health Products'!$B:$B,$B58,'Other Pharma &amp; Health Products'!AD:AD)+SUMIF('PSM Costs'!$B:$B,$B58,'PSM Costs'!AD:AD)&gt;0,SUMIF(Pharmaceuticals!$B:$B,$B58,Pharmaceuticals!AD:AD)+SUMIF('Health Products &amp; Equipment'!$B:$B,$B58,'Health Products &amp; Equipment'!AD:AD)+SUMIF('Other Pharma &amp; Health Products'!$B:$B,$B58,'Other Pharma &amp; Health Products'!AD:AD)+SUMIF('PSM Costs'!$B:$B,$B58,'PSM Costs'!AD:AD),"")</f>
        <v/>
      </c>
      <c r="L58" s="233" t="str">
        <f ca="1">IF(SUMIF(Pharmaceuticals!$B:$B,$B58,Pharmaceuticals!AF:AF)+SUMIF('Health Products &amp; Equipment'!$B:$B,$B58,'Health Products &amp; Equipment'!AF:AF)+SUMIF('Other Pharma &amp; Health Products'!$B:$B,$B58,'Other Pharma &amp; Health Products'!AF:AF)+SUMIF('PSM Costs'!$B:$B,$B58,'PSM Costs'!AF:AF)&gt;0,SUMIF(Pharmaceuticals!$B:$B,$B58,Pharmaceuticals!AF:AF)+SUMIF('Health Products &amp; Equipment'!$B:$B,$B58,'Health Products &amp; Equipment'!AF:AF)+SUMIF('Other Pharma &amp; Health Products'!$B:$B,$B58,'Other Pharma &amp; Health Products'!AF:AF)+SUMIF('PSM Costs'!$B:$B,$B58,'PSM Costs'!AF:AF),"")</f>
        <v/>
      </c>
      <c r="M58" s="231" t="str">
        <f t="shared" ca="1" si="1"/>
        <v/>
      </c>
      <c r="N58" s="234" t="str">
        <f ca="1">IF(SUMIF(Pharmaceuticals!$B:$B,$B58,Pharmaceuticals!AM:AM)+SUMIF('Health Products &amp; Equipment'!$B:$B,$B58,'Health Products &amp; Equipment'!AM:AM)+SUMIF('Other Pharma &amp; Health Products'!$B:$B,$B58,'Other Pharma &amp; Health Products'!AM:AM)+SUMIF('PSM Costs'!$B:$B,$B58,'PSM Costs'!AM:AM)&gt;0,SUMIF(Pharmaceuticals!$B:$B,$B58,Pharmaceuticals!AM:AM)+SUMIF('Health Products &amp; Equipment'!$B:$B,$B58,'Health Products &amp; Equipment'!AM:AM)+SUMIF('Other Pharma &amp; Health Products'!$B:$B,$B58,'Other Pharma &amp; Health Products'!AM:AM)+SUMIF('PSM Costs'!$B:$B,$B58,'PSM Costs'!AM:AM),"")</f>
        <v/>
      </c>
      <c r="O58" s="234" t="str">
        <f ca="1">IF(SUMIF(Pharmaceuticals!$B:$B,$B58,Pharmaceuticals!AO:AO)+SUMIF('Health Products &amp; Equipment'!$B:$B,$B58,'Health Products &amp; Equipment'!AO:AO)+SUMIF('Other Pharma &amp; Health Products'!$B:$B,$B58,'Other Pharma &amp; Health Products'!AO:AO)+SUMIF('PSM Costs'!$B:$B,$B58,'PSM Costs'!AO:AO)&gt;0,SUMIF(Pharmaceuticals!$B:$B,$B58,Pharmaceuticals!AO:AO)+SUMIF('Health Products &amp; Equipment'!$B:$B,$B58,'Health Products &amp; Equipment'!AO:AO)+SUMIF('Other Pharma &amp; Health Products'!$B:$B,$B58,'Other Pharma &amp; Health Products'!AO:AO)+SUMIF('PSM Costs'!$B:$B,$B58,'PSM Costs'!AO:AO),"")</f>
        <v/>
      </c>
      <c r="P58" s="234" t="str">
        <f ca="1">IF(SUMIF(Pharmaceuticals!$B:$B,$B58,Pharmaceuticals!AQ:AQ)+SUMIF('Health Products &amp; Equipment'!$B:$B,$B58,'Health Products &amp; Equipment'!AQ:AQ)+SUMIF('Other Pharma &amp; Health Products'!$B:$B,$B58,'Other Pharma &amp; Health Products'!AQ:AQ)+SUMIF('PSM Costs'!$B:$B,$B58,'PSM Costs'!AQ:AQ)&gt;0,SUMIF(Pharmaceuticals!$B:$B,$B58,Pharmaceuticals!AQ:AQ)+SUMIF('Health Products &amp; Equipment'!$B:$B,$B58,'Health Products &amp; Equipment'!AQ:AQ)+SUMIF('Other Pharma &amp; Health Products'!$B:$B,$B58,'Other Pharma &amp; Health Products'!AQ:AQ)+SUMIF('PSM Costs'!$B:$B,$B58,'PSM Costs'!AQ:AQ),"")</f>
        <v/>
      </c>
      <c r="Q58" s="234" t="str">
        <f ca="1">IF(SUMIF(Pharmaceuticals!$B:$B,$B58,Pharmaceuticals!AS:AS)+SUMIF('Health Products &amp; Equipment'!$B:$B,$B58,'Health Products &amp; Equipment'!AS:AS)+SUMIF('Other Pharma &amp; Health Products'!$B:$B,$B58,'Other Pharma &amp; Health Products'!AS:AS)+SUMIF('PSM Costs'!$B:$B,$B58,'PSM Costs'!AS:AS)&gt;0,SUMIF(Pharmaceuticals!$B:$B,$B58,Pharmaceuticals!AS:AS)+SUMIF('Health Products &amp; Equipment'!$B:$B,$B58,'Health Products &amp; Equipment'!AS:AS)+SUMIF('Other Pharma &amp; Health Products'!$B:$B,$B58,'Other Pharma &amp; Health Products'!AS:AS)+SUMIF('PSM Costs'!$B:$B,$B58,'PSM Costs'!AS:AS),"")</f>
        <v/>
      </c>
      <c r="R58" s="232" t="str">
        <f t="shared" ca="1" si="2"/>
        <v/>
      </c>
      <c r="S58" s="233" t="str">
        <f ca="1">IF(SUMIF(Pharmaceuticals!$B:$B,$B58,Pharmaceuticals!AZ:AZ)+SUMIF('Health Products &amp; Equipment'!$B:$B,$B58,'Health Products &amp; Equipment'!AZ:AZ)+SUMIF('Other Pharma &amp; Health Products'!$B:$B,$B58,'Other Pharma &amp; Health Products'!AZ:AZ)+SUMIF('PSM Costs'!$B:$B,$B58,'PSM Costs'!AZ:AZ)&gt;0,SUMIF(Pharmaceuticals!$B:$B,$B58,Pharmaceuticals!AZ:AZ)+SUMIF('Health Products &amp; Equipment'!$B:$B,$B58,'Health Products &amp; Equipment'!AZ:AZ)+SUMIF('Other Pharma &amp; Health Products'!$B:$B,$B58,'Other Pharma &amp; Health Products'!AZ:AZ)+SUMIF('PSM Costs'!$B:$B,$B58,'PSM Costs'!AZ:AZ),"")</f>
        <v/>
      </c>
      <c r="T58" s="233" t="str">
        <f ca="1">IF(SUMIF(Pharmaceuticals!$B:$B,$B58,Pharmaceuticals!BB:BB)+SUMIF('Health Products &amp; Equipment'!$B:$B,$B58,'Health Products &amp; Equipment'!BB:BB)+SUMIF('Other Pharma &amp; Health Products'!$B:$B,$B58,'Other Pharma &amp; Health Products'!BB:BB)+SUMIF('PSM Costs'!$B:$B,$B58,'PSM Costs'!BB:BB)&gt;0,SUMIF(Pharmaceuticals!$B:$B,$B58,Pharmaceuticals!BB:BB)+SUMIF('Health Products &amp; Equipment'!$B:$B,$B58,'Health Products &amp; Equipment'!BB:BB)+SUMIF('Other Pharma &amp; Health Products'!$B:$B,$B58,'Other Pharma &amp; Health Products'!BB:BB)+SUMIF('PSM Costs'!$B:$B,$B58,'PSM Costs'!BB:BB),"")</f>
        <v/>
      </c>
      <c r="U58" s="233" t="str">
        <f ca="1">IF(SUMIF(Pharmaceuticals!$B:$B,$B58,Pharmaceuticals!BD:BD)+SUMIF('Health Products &amp; Equipment'!$B:$B,$B58,'Health Products &amp; Equipment'!BD:BD)+SUMIF('Other Pharma &amp; Health Products'!$B:$B,$B58,'Other Pharma &amp; Health Products'!BD:BD)+SUMIF('PSM Costs'!$B:$B,$B58,'PSM Costs'!BD:BD)&gt;0,SUMIF(Pharmaceuticals!$B:$B,$B58,Pharmaceuticals!BD:BD)+SUMIF('Health Products &amp; Equipment'!$B:$B,$B58,'Health Products &amp; Equipment'!BD:BD)+SUMIF('Other Pharma &amp; Health Products'!$B:$B,$B58,'Other Pharma &amp; Health Products'!BD:BD)+SUMIF('PSM Costs'!$B:$B,$B58,'PSM Costs'!BD:BD),"")</f>
        <v/>
      </c>
      <c r="V58" s="233" t="str">
        <f ca="1">IF(SUMIF(Pharmaceuticals!$B:$B,$B58,Pharmaceuticals!BF:BF)+SUMIF('Health Products &amp; Equipment'!$B:$B,$B58,'Health Products &amp; Equipment'!BF:BF)+SUMIF('Other Pharma &amp; Health Products'!$B:$B,$B58,'Other Pharma &amp; Health Products'!BF:BF)+SUMIF('PSM Costs'!$B:$B,$B58,'PSM Costs'!BF:BF)&gt;0,SUMIF(Pharmaceuticals!$B:$B,$B58,Pharmaceuticals!BF:BF)+SUMIF('Health Products &amp; Equipment'!$B:$B,$B58,'Health Products &amp; Equipment'!BF:BF)+SUMIF('Other Pharma &amp; Health Products'!$B:$B,$B58,'Other Pharma &amp; Health Products'!BF:BF)+SUMIF('PSM Costs'!$B:$B,$B58,'PSM Costs'!BF:BF),"")</f>
        <v/>
      </c>
      <c r="W58" s="231" t="str">
        <f t="shared" ca="1" si="3"/>
        <v/>
      </c>
      <c r="X58" s="234" t="str">
        <f ca="1">IF(SUMIF(Pharmaceuticals!$B:$B,$B58,Pharmaceuticals!BM:BM)+SUMIF('Health Products &amp; Equipment'!$B:$B,$B58,'Health Products &amp; Equipment'!BM:BM)+SUMIF('Other Pharma &amp; Health Products'!$B:$B,$B58,'Other Pharma &amp; Health Products'!BM:BM)+SUMIF('PSM Costs'!$B:$B,$B58,'PSM Costs'!BM:BM)&gt;0,SUMIF(Pharmaceuticals!$B:$B,$B58,Pharmaceuticals!BM:BM)+SUMIF('Health Products &amp; Equipment'!$B:$B,$B58,'Health Products &amp; Equipment'!BM:BM)+SUMIF('Other Pharma &amp; Health Products'!$B:$B,$B58,'Other Pharma &amp; Health Products'!BM:BM)+SUMIF('PSM Costs'!$B:$B,$B58,'PSM Costs'!BM:BM),"")</f>
        <v/>
      </c>
      <c r="Y58" s="234" t="str">
        <f ca="1">IF(SUMIF(Pharmaceuticals!$B:$B,$B58,Pharmaceuticals!BO:BO)+SUMIF('Health Products &amp; Equipment'!$B:$B,$B58,'Health Products &amp; Equipment'!BO:BO)+SUMIF('Other Pharma &amp; Health Products'!$B:$B,$B58,'Other Pharma &amp; Health Products'!BO:BO)+SUMIF('PSM Costs'!$B:$B,$B58,'PSM Costs'!BO:BO)&gt;0,SUMIF(Pharmaceuticals!$B:$B,$B58,Pharmaceuticals!BO:BO)+SUMIF('Health Products &amp; Equipment'!$B:$B,$B58,'Health Products &amp; Equipment'!BO:BO)+SUMIF('Other Pharma &amp; Health Products'!$B:$B,$B58,'Other Pharma &amp; Health Products'!BO:BO)+SUMIF('PSM Costs'!$B:$B,$B58,'PSM Costs'!BO:BO),"")</f>
        <v/>
      </c>
      <c r="Z58" s="234" t="str">
        <f ca="1">IF(SUMIF(Pharmaceuticals!$B:$B,$B58,Pharmaceuticals!BQ:BQ)+SUMIF('Health Products &amp; Equipment'!$B:$B,$B58,'Health Products &amp; Equipment'!BQ:BQ)+SUMIF('Other Pharma &amp; Health Products'!$B:$B,$B58,'Other Pharma &amp; Health Products'!BQ:BQ)+SUMIF('PSM Costs'!$B:$B,$B58,'PSM Costs'!BQ:BQ)&gt;0,SUMIF(Pharmaceuticals!$B:$B,$B58,Pharmaceuticals!BQ:BQ)+SUMIF('Health Products &amp; Equipment'!$B:$B,$B58,'Health Products &amp; Equipment'!BQ:BQ)+SUMIF('Other Pharma &amp; Health Products'!$B:$B,$B58,'Other Pharma &amp; Health Products'!BQ:BQ)+SUMIF('PSM Costs'!$B:$B,$B58,'PSM Costs'!BQ:BQ),"")</f>
        <v/>
      </c>
      <c r="AA58" s="234" t="str">
        <f ca="1">IF(SUMIF(Pharmaceuticals!$B:$B,$B58,Pharmaceuticals!BS:BS)+SUMIF('Health Products &amp; Equipment'!$B:$B,$B58,'Health Products &amp; Equipment'!BS:BS)+SUMIF('Other Pharma &amp; Health Products'!$B:$B,$B58,'Other Pharma &amp; Health Products'!BS:BS)+SUMIF('PSM Costs'!$B:$B,$B58,'PSM Costs'!BS:BS)&gt;0,SUMIF(Pharmaceuticals!$B:$B,$B58,Pharmaceuticals!BS:BS)+SUMIF('Health Products &amp; Equipment'!$B:$B,$B58,'Health Products &amp; Equipment'!BS:BS)+SUMIF('Other Pharma &amp; Health Products'!$B:$B,$B58,'Other Pharma &amp; Health Products'!BS:BS)+SUMIF('PSM Costs'!$B:$B,$B58,'PSM Costs'!BS:BS),"")</f>
        <v/>
      </c>
      <c r="AB58" s="233" t="str">
        <f t="shared" ca="1" si="4"/>
        <v/>
      </c>
    </row>
    <row r="59" spans="1:28" ht="22.15" customHeight="1" x14ac:dyDescent="0.2">
      <c r="A59" s="229">
        <v>49</v>
      </c>
      <c r="B59" s="229" t="str">
        <f ca="1">IFERROR(VLOOKUP(A59,'Rank unique Mod-Int-CI-PR'!I:J,2,FALSE),"")</f>
        <v/>
      </c>
      <c r="C59" s="230" t="str">
        <f ca="1">IFERROR(VLOOKUP(VALUE(LEFT(B59,FIND("-",B59)-1)),CatModules!B:C,2,FALSE),"")</f>
        <v/>
      </c>
      <c r="D59" s="230" t="str">
        <f ca="1">IFERROR(VLOOKUP(LEFT(B59,FIND("--",B59)-1),CatInt!D:E,2,FALSE),"")</f>
        <v/>
      </c>
      <c r="E59" s="230" t="str">
        <f ca="1">IFERROR(VLOOKUP(MID(B59,FIND("--",B59)+2,FIND("---",B59)-FIND("--",B59)-2),CatCostInp!D:E,2,FALSE),"")</f>
        <v/>
      </c>
      <c r="F59" s="230" t="str">
        <f ca="1">IFERROR(VLOOKUP(B59,ActivityConcat!A:C,3,FALSE),"")</f>
        <v/>
      </c>
      <c r="G59" s="231" t="str">
        <f ca="1">IFERROR(VLOOKUP(VALUE(RIGHT(B59,1)),Setup!A:D,4,FALSE),"")</f>
        <v/>
      </c>
      <c r="H59" s="232" t="str">
        <f t="shared" ca="1" si="0"/>
        <v/>
      </c>
      <c r="I59" s="233" t="str">
        <f ca="1">IF(SUMIF(Pharmaceuticals!$B:$B,$B59,Pharmaceuticals!Z:Z)+SUMIF('Health Products &amp; Equipment'!$B:$B,$B59,'Health Products &amp; Equipment'!Z:Z)+SUMIF('Other Pharma &amp; Health Products'!$B:$B,$B59,'Other Pharma &amp; Health Products'!Z:Z)+SUMIF('PSM Costs'!$B:$B,$B59,'PSM Costs'!Z:Z)&gt;0,SUMIF(Pharmaceuticals!$B:$B,$B59,Pharmaceuticals!Z:Z)+SUMIF('Health Products &amp; Equipment'!$B:$B,$B59,'Health Products &amp; Equipment'!Z:Z)+SUMIF('Other Pharma &amp; Health Products'!$B:$B,$B59,'Other Pharma &amp; Health Products'!Z:Z)+SUMIF('PSM Costs'!$B:$B,$B59,'PSM Costs'!Z:Z),"")</f>
        <v/>
      </c>
      <c r="J59" s="233" t="str">
        <f ca="1">IF(SUMIF(Pharmaceuticals!$B:$B,$B59,Pharmaceuticals!AB:AB)+SUMIF('Health Products &amp; Equipment'!$B:$B,$B59,'Health Products &amp; Equipment'!AB:AB)+SUMIF('Other Pharma &amp; Health Products'!$B:$B,$B59,'Other Pharma &amp; Health Products'!AB:AB)+SUMIF('PSM Costs'!$B:$B,$B59,'PSM Costs'!AB:AB)&gt;0,SUMIF(Pharmaceuticals!$B:$B,$B59,Pharmaceuticals!AB:AB)+SUMIF('Health Products &amp; Equipment'!$B:$B,$B59,'Health Products &amp; Equipment'!AB:AB)+SUMIF('Other Pharma &amp; Health Products'!$B:$B,$B59,'Other Pharma &amp; Health Products'!AB:AB)+SUMIF('PSM Costs'!$B:$B,$B59,'PSM Costs'!AB:AB),"")</f>
        <v/>
      </c>
      <c r="K59" s="233" t="str">
        <f ca="1">IF(SUMIF(Pharmaceuticals!$B:$B,$B59,Pharmaceuticals!AD:AD)+SUMIF('Health Products &amp; Equipment'!$B:$B,$B59,'Health Products &amp; Equipment'!AD:AD)+SUMIF('Other Pharma &amp; Health Products'!$B:$B,$B59,'Other Pharma &amp; Health Products'!AD:AD)+SUMIF('PSM Costs'!$B:$B,$B59,'PSM Costs'!AD:AD)&gt;0,SUMIF(Pharmaceuticals!$B:$B,$B59,Pharmaceuticals!AD:AD)+SUMIF('Health Products &amp; Equipment'!$B:$B,$B59,'Health Products &amp; Equipment'!AD:AD)+SUMIF('Other Pharma &amp; Health Products'!$B:$B,$B59,'Other Pharma &amp; Health Products'!AD:AD)+SUMIF('PSM Costs'!$B:$B,$B59,'PSM Costs'!AD:AD),"")</f>
        <v/>
      </c>
      <c r="L59" s="233" t="str">
        <f ca="1">IF(SUMIF(Pharmaceuticals!$B:$B,$B59,Pharmaceuticals!AF:AF)+SUMIF('Health Products &amp; Equipment'!$B:$B,$B59,'Health Products &amp; Equipment'!AF:AF)+SUMIF('Other Pharma &amp; Health Products'!$B:$B,$B59,'Other Pharma &amp; Health Products'!AF:AF)+SUMIF('PSM Costs'!$B:$B,$B59,'PSM Costs'!AF:AF)&gt;0,SUMIF(Pharmaceuticals!$B:$B,$B59,Pharmaceuticals!AF:AF)+SUMIF('Health Products &amp; Equipment'!$B:$B,$B59,'Health Products &amp; Equipment'!AF:AF)+SUMIF('Other Pharma &amp; Health Products'!$B:$B,$B59,'Other Pharma &amp; Health Products'!AF:AF)+SUMIF('PSM Costs'!$B:$B,$B59,'PSM Costs'!AF:AF),"")</f>
        <v/>
      </c>
      <c r="M59" s="231" t="str">
        <f t="shared" ca="1" si="1"/>
        <v/>
      </c>
      <c r="N59" s="234" t="str">
        <f ca="1">IF(SUMIF(Pharmaceuticals!$B:$B,$B59,Pharmaceuticals!AM:AM)+SUMIF('Health Products &amp; Equipment'!$B:$B,$B59,'Health Products &amp; Equipment'!AM:AM)+SUMIF('Other Pharma &amp; Health Products'!$B:$B,$B59,'Other Pharma &amp; Health Products'!AM:AM)+SUMIF('PSM Costs'!$B:$B,$B59,'PSM Costs'!AM:AM)&gt;0,SUMIF(Pharmaceuticals!$B:$B,$B59,Pharmaceuticals!AM:AM)+SUMIF('Health Products &amp; Equipment'!$B:$B,$B59,'Health Products &amp; Equipment'!AM:AM)+SUMIF('Other Pharma &amp; Health Products'!$B:$B,$B59,'Other Pharma &amp; Health Products'!AM:AM)+SUMIF('PSM Costs'!$B:$B,$B59,'PSM Costs'!AM:AM),"")</f>
        <v/>
      </c>
      <c r="O59" s="234" t="str">
        <f ca="1">IF(SUMIF(Pharmaceuticals!$B:$B,$B59,Pharmaceuticals!AO:AO)+SUMIF('Health Products &amp; Equipment'!$B:$B,$B59,'Health Products &amp; Equipment'!AO:AO)+SUMIF('Other Pharma &amp; Health Products'!$B:$B,$B59,'Other Pharma &amp; Health Products'!AO:AO)+SUMIF('PSM Costs'!$B:$B,$B59,'PSM Costs'!AO:AO)&gt;0,SUMIF(Pharmaceuticals!$B:$B,$B59,Pharmaceuticals!AO:AO)+SUMIF('Health Products &amp; Equipment'!$B:$B,$B59,'Health Products &amp; Equipment'!AO:AO)+SUMIF('Other Pharma &amp; Health Products'!$B:$B,$B59,'Other Pharma &amp; Health Products'!AO:AO)+SUMIF('PSM Costs'!$B:$B,$B59,'PSM Costs'!AO:AO),"")</f>
        <v/>
      </c>
      <c r="P59" s="234" t="str">
        <f ca="1">IF(SUMIF(Pharmaceuticals!$B:$B,$B59,Pharmaceuticals!AQ:AQ)+SUMIF('Health Products &amp; Equipment'!$B:$B,$B59,'Health Products &amp; Equipment'!AQ:AQ)+SUMIF('Other Pharma &amp; Health Products'!$B:$B,$B59,'Other Pharma &amp; Health Products'!AQ:AQ)+SUMIF('PSM Costs'!$B:$B,$B59,'PSM Costs'!AQ:AQ)&gt;0,SUMIF(Pharmaceuticals!$B:$B,$B59,Pharmaceuticals!AQ:AQ)+SUMIF('Health Products &amp; Equipment'!$B:$B,$B59,'Health Products &amp; Equipment'!AQ:AQ)+SUMIF('Other Pharma &amp; Health Products'!$B:$B,$B59,'Other Pharma &amp; Health Products'!AQ:AQ)+SUMIF('PSM Costs'!$B:$B,$B59,'PSM Costs'!AQ:AQ),"")</f>
        <v/>
      </c>
      <c r="Q59" s="234" t="str">
        <f ca="1">IF(SUMIF(Pharmaceuticals!$B:$B,$B59,Pharmaceuticals!AS:AS)+SUMIF('Health Products &amp; Equipment'!$B:$B,$B59,'Health Products &amp; Equipment'!AS:AS)+SUMIF('Other Pharma &amp; Health Products'!$B:$B,$B59,'Other Pharma &amp; Health Products'!AS:AS)+SUMIF('PSM Costs'!$B:$B,$B59,'PSM Costs'!AS:AS)&gt;0,SUMIF(Pharmaceuticals!$B:$B,$B59,Pharmaceuticals!AS:AS)+SUMIF('Health Products &amp; Equipment'!$B:$B,$B59,'Health Products &amp; Equipment'!AS:AS)+SUMIF('Other Pharma &amp; Health Products'!$B:$B,$B59,'Other Pharma &amp; Health Products'!AS:AS)+SUMIF('PSM Costs'!$B:$B,$B59,'PSM Costs'!AS:AS),"")</f>
        <v/>
      </c>
      <c r="R59" s="232" t="str">
        <f t="shared" ca="1" si="2"/>
        <v/>
      </c>
      <c r="S59" s="233" t="str">
        <f ca="1">IF(SUMIF(Pharmaceuticals!$B:$B,$B59,Pharmaceuticals!AZ:AZ)+SUMIF('Health Products &amp; Equipment'!$B:$B,$B59,'Health Products &amp; Equipment'!AZ:AZ)+SUMIF('Other Pharma &amp; Health Products'!$B:$B,$B59,'Other Pharma &amp; Health Products'!AZ:AZ)+SUMIF('PSM Costs'!$B:$B,$B59,'PSM Costs'!AZ:AZ)&gt;0,SUMIF(Pharmaceuticals!$B:$B,$B59,Pharmaceuticals!AZ:AZ)+SUMIF('Health Products &amp; Equipment'!$B:$B,$B59,'Health Products &amp; Equipment'!AZ:AZ)+SUMIF('Other Pharma &amp; Health Products'!$B:$B,$B59,'Other Pharma &amp; Health Products'!AZ:AZ)+SUMIF('PSM Costs'!$B:$B,$B59,'PSM Costs'!AZ:AZ),"")</f>
        <v/>
      </c>
      <c r="T59" s="233" t="str">
        <f ca="1">IF(SUMIF(Pharmaceuticals!$B:$B,$B59,Pharmaceuticals!BB:BB)+SUMIF('Health Products &amp; Equipment'!$B:$B,$B59,'Health Products &amp; Equipment'!BB:BB)+SUMIF('Other Pharma &amp; Health Products'!$B:$B,$B59,'Other Pharma &amp; Health Products'!BB:BB)+SUMIF('PSM Costs'!$B:$B,$B59,'PSM Costs'!BB:BB)&gt;0,SUMIF(Pharmaceuticals!$B:$B,$B59,Pharmaceuticals!BB:BB)+SUMIF('Health Products &amp; Equipment'!$B:$B,$B59,'Health Products &amp; Equipment'!BB:BB)+SUMIF('Other Pharma &amp; Health Products'!$B:$B,$B59,'Other Pharma &amp; Health Products'!BB:BB)+SUMIF('PSM Costs'!$B:$B,$B59,'PSM Costs'!BB:BB),"")</f>
        <v/>
      </c>
      <c r="U59" s="233" t="str">
        <f ca="1">IF(SUMIF(Pharmaceuticals!$B:$B,$B59,Pharmaceuticals!BD:BD)+SUMIF('Health Products &amp; Equipment'!$B:$B,$B59,'Health Products &amp; Equipment'!BD:BD)+SUMIF('Other Pharma &amp; Health Products'!$B:$B,$B59,'Other Pharma &amp; Health Products'!BD:BD)+SUMIF('PSM Costs'!$B:$B,$B59,'PSM Costs'!BD:BD)&gt;0,SUMIF(Pharmaceuticals!$B:$B,$B59,Pharmaceuticals!BD:BD)+SUMIF('Health Products &amp; Equipment'!$B:$B,$B59,'Health Products &amp; Equipment'!BD:BD)+SUMIF('Other Pharma &amp; Health Products'!$B:$B,$B59,'Other Pharma &amp; Health Products'!BD:BD)+SUMIF('PSM Costs'!$B:$B,$B59,'PSM Costs'!BD:BD),"")</f>
        <v/>
      </c>
      <c r="V59" s="233" t="str">
        <f ca="1">IF(SUMIF(Pharmaceuticals!$B:$B,$B59,Pharmaceuticals!BF:BF)+SUMIF('Health Products &amp; Equipment'!$B:$B,$B59,'Health Products &amp; Equipment'!BF:BF)+SUMIF('Other Pharma &amp; Health Products'!$B:$B,$B59,'Other Pharma &amp; Health Products'!BF:BF)+SUMIF('PSM Costs'!$B:$B,$B59,'PSM Costs'!BF:BF)&gt;0,SUMIF(Pharmaceuticals!$B:$B,$B59,Pharmaceuticals!BF:BF)+SUMIF('Health Products &amp; Equipment'!$B:$B,$B59,'Health Products &amp; Equipment'!BF:BF)+SUMIF('Other Pharma &amp; Health Products'!$B:$B,$B59,'Other Pharma &amp; Health Products'!BF:BF)+SUMIF('PSM Costs'!$B:$B,$B59,'PSM Costs'!BF:BF),"")</f>
        <v/>
      </c>
      <c r="W59" s="231" t="str">
        <f t="shared" ca="1" si="3"/>
        <v/>
      </c>
      <c r="X59" s="234" t="str">
        <f ca="1">IF(SUMIF(Pharmaceuticals!$B:$B,$B59,Pharmaceuticals!BM:BM)+SUMIF('Health Products &amp; Equipment'!$B:$B,$B59,'Health Products &amp; Equipment'!BM:BM)+SUMIF('Other Pharma &amp; Health Products'!$B:$B,$B59,'Other Pharma &amp; Health Products'!BM:BM)+SUMIF('PSM Costs'!$B:$B,$B59,'PSM Costs'!BM:BM)&gt;0,SUMIF(Pharmaceuticals!$B:$B,$B59,Pharmaceuticals!BM:BM)+SUMIF('Health Products &amp; Equipment'!$B:$B,$B59,'Health Products &amp; Equipment'!BM:BM)+SUMIF('Other Pharma &amp; Health Products'!$B:$B,$B59,'Other Pharma &amp; Health Products'!BM:BM)+SUMIF('PSM Costs'!$B:$B,$B59,'PSM Costs'!BM:BM),"")</f>
        <v/>
      </c>
      <c r="Y59" s="234" t="str">
        <f ca="1">IF(SUMIF(Pharmaceuticals!$B:$B,$B59,Pharmaceuticals!BO:BO)+SUMIF('Health Products &amp; Equipment'!$B:$B,$B59,'Health Products &amp; Equipment'!BO:BO)+SUMIF('Other Pharma &amp; Health Products'!$B:$B,$B59,'Other Pharma &amp; Health Products'!BO:BO)+SUMIF('PSM Costs'!$B:$B,$B59,'PSM Costs'!BO:BO)&gt;0,SUMIF(Pharmaceuticals!$B:$B,$B59,Pharmaceuticals!BO:BO)+SUMIF('Health Products &amp; Equipment'!$B:$B,$B59,'Health Products &amp; Equipment'!BO:BO)+SUMIF('Other Pharma &amp; Health Products'!$B:$B,$B59,'Other Pharma &amp; Health Products'!BO:BO)+SUMIF('PSM Costs'!$B:$B,$B59,'PSM Costs'!BO:BO),"")</f>
        <v/>
      </c>
      <c r="Z59" s="234" t="str">
        <f ca="1">IF(SUMIF(Pharmaceuticals!$B:$B,$B59,Pharmaceuticals!BQ:BQ)+SUMIF('Health Products &amp; Equipment'!$B:$B,$B59,'Health Products &amp; Equipment'!BQ:BQ)+SUMIF('Other Pharma &amp; Health Products'!$B:$B,$B59,'Other Pharma &amp; Health Products'!BQ:BQ)+SUMIF('PSM Costs'!$B:$B,$B59,'PSM Costs'!BQ:BQ)&gt;0,SUMIF(Pharmaceuticals!$B:$B,$B59,Pharmaceuticals!BQ:BQ)+SUMIF('Health Products &amp; Equipment'!$B:$B,$B59,'Health Products &amp; Equipment'!BQ:BQ)+SUMIF('Other Pharma &amp; Health Products'!$B:$B,$B59,'Other Pharma &amp; Health Products'!BQ:BQ)+SUMIF('PSM Costs'!$B:$B,$B59,'PSM Costs'!BQ:BQ),"")</f>
        <v/>
      </c>
      <c r="AA59" s="234" t="str">
        <f ca="1">IF(SUMIF(Pharmaceuticals!$B:$B,$B59,Pharmaceuticals!BS:BS)+SUMIF('Health Products &amp; Equipment'!$B:$B,$B59,'Health Products &amp; Equipment'!BS:BS)+SUMIF('Other Pharma &amp; Health Products'!$B:$B,$B59,'Other Pharma &amp; Health Products'!BS:BS)+SUMIF('PSM Costs'!$B:$B,$B59,'PSM Costs'!BS:BS)&gt;0,SUMIF(Pharmaceuticals!$B:$B,$B59,Pharmaceuticals!BS:BS)+SUMIF('Health Products &amp; Equipment'!$B:$B,$B59,'Health Products &amp; Equipment'!BS:BS)+SUMIF('Other Pharma &amp; Health Products'!$B:$B,$B59,'Other Pharma &amp; Health Products'!BS:BS)+SUMIF('PSM Costs'!$B:$B,$B59,'PSM Costs'!BS:BS),"")</f>
        <v/>
      </c>
      <c r="AB59" s="233" t="str">
        <f t="shared" ca="1" si="4"/>
        <v/>
      </c>
    </row>
    <row r="60" spans="1:28" ht="22.15" customHeight="1" x14ac:dyDescent="0.2">
      <c r="A60" s="229">
        <v>50</v>
      </c>
      <c r="B60" s="229" t="str">
        <f ca="1">IFERROR(VLOOKUP(A60,'Rank unique Mod-Int-CI-PR'!I:J,2,FALSE),"")</f>
        <v/>
      </c>
      <c r="C60" s="230" t="str">
        <f ca="1">IFERROR(VLOOKUP(VALUE(LEFT(B60,FIND("-",B60)-1)),CatModules!B:C,2,FALSE),"")</f>
        <v/>
      </c>
      <c r="D60" s="230" t="str">
        <f ca="1">IFERROR(VLOOKUP(LEFT(B60,FIND("--",B60)-1),CatInt!D:E,2,FALSE),"")</f>
        <v/>
      </c>
      <c r="E60" s="230" t="str">
        <f ca="1">IFERROR(VLOOKUP(MID(B60,FIND("--",B60)+2,FIND("---",B60)-FIND("--",B60)-2),CatCostInp!D:E,2,FALSE),"")</f>
        <v/>
      </c>
      <c r="F60" s="230" t="str">
        <f ca="1">IFERROR(VLOOKUP(B60,ActivityConcat!A:C,3,FALSE),"")</f>
        <v/>
      </c>
      <c r="G60" s="231" t="str">
        <f ca="1">IFERROR(VLOOKUP(VALUE(RIGHT(B60,1)),Setup!A:D,4,FALSE),"")</f>
        <v/>
      </c>
      <c r="H60" s="232" t="str">
        <f t="shared" ca="1" si="0"/>
        <v/>
      </c>
      <c r="I60" s="233" t="str">
        <f ca="1">IF(SUMIF(Pharmaceuticals!$B:$B,$B60,Pharmaceuticals!Z:Z)+SUMIF('Health Products &amp; Equipment'!$B:$B,$B60,'Health Products &amp; Equipment'!Z:Z)+SUMIF('Other Pharma &amp; Health Products'!$B:$B,$B60,'Other Pharma &amp; Health Products'!Z:Z)+SUMIF('PSM Costs'!$B:$B,$B60,'PSM Costs'!Z:Z)&gt;0,SUMIF(Pharmaceuticals!$B:$B,$B60,Pharmaceuticals!Z:Z)+SUMIF('Health Products &amp; Equipment'!$B:$B,$B60,'Health Products &amp; Equipment'!Z:Z)+SUMIF('Other Pharma &amp; Health Products'!$B:$B,$B60,'Other Pharma &amp; Health Products'!Z:Z)+SUMIF('PSM Costs'!$B:$B,$B60,'PSM Costs'!Z:Z),"")</f>
        <v/>
      </c>
      <c r="J60" s="233" t="str">
        <f ca="1">IF(SUMIF(Pharmaceuticals!$B:$B,$B60,Pharmaceuticals!AB:AB)+SUMIF('Health Products &amp; Equipment'!$B:$B,$B60,'Health Products &amp; Equipment'!AB:AB)+SUMIF('Other Pharma &amp; Health Products'!$B:$B,$B60,'Other Pharma &amp; Health Products'!AB:AB)+SUMIF('PSM Costs'!$B:$B,$B60,'PSM Costs'!AB:AB)&gt;0,SUMIF(Pharmaceuticals!$B:$B,$B60,Pharmaceuticals!AB:AB)+SUMIF('Health Products &amp; Equipment'!$B:$B,$B60,'Health Products &amp; Equipment'!AB:AB)+SUMIF('Other Pharma &amp; Health Products'!$B:$B,$B60,'Other Pharma &amp; Health Products'!AB:AB)+SUMIF('PSM Costs'!$B:$B,$B60,'PSM Costs'!AB:AB),"")</f>
        <v/>
      </c>
      <c r="K60" s="233" t="str">
        <f ca="1">IF(SUMIF(Pharmaceuticals!$B:$B,$B60,Pharmaceuticals!AD:AD)+SUMIF('Health Products &amp; Equipment'!$B:$B,$B60,'Health Products &amp; Equipment'!AD:AD)+SUMIF('Other Pharma &amp; Health Products'!$B:$B,$B60,'Other Pharma &amp; Health Products'!AD:AD)+SUMIF('PSM Costs'!$B:$B,$B60,'PSM Costs'!AD:AD)&gt;0,SUMIF(Pharmaceuticals!$B:$B,$B60,Pharmaceuticals!AD:AD)+SUMIF('Health Products &amp; Equipment'!$B:$B,$B60,'Health Products &amp; Equipment'!AD:AD)+SUMIF('Other Pharma &amp; Health Products'!$B:$B,$B60,'Other Pharma &amp; Health Products'!AD:AD)+SUMIF('PSM Costs'!$B:$B,$B60,'PSM Costs'!AD:AD),"")</f>
        <v/>
      </c>
      <c r="L60" s="233" t="str">
        <f ca="1">IF(SUMIF(Pharmaceuticals!$B:$B,$B60,Pharmaceuticals!AF:AF)+SUMIF('Health Products &amp; Equipment'!$B:$B,$B60,'Health Products &amp; Equipment'!AF:AF)+SUMIF('Other Pharma &amp; Health Products'!$B:$B,$B60,'Other Pharma &amp; Health Products'!AF:AF)+SUMIF('PSM Costs'!$B:$B,$B60,'PSM Costs'!AF:AF)&gt;0,SUMIF(Pharmaceuticals!$B:$B,$B60,Pharmaceuticals!AF:AF)+SUMIF('Health Products &amp; Equipment'!$B:$B,$B60,'Health Products &amp; Equipment'!AF:AF)+SUMIF('Other Pharma &amp; Health Products'!$B:$B,$B60,'Other Pharma &amp; Health Products'!AF:AF)+SUMIF('PSM Costs'!$B:$B,$B60,'PSM Costs'!AF:AF),"")</f>
        <v/>
      </c>
      <c r="M60" s="231" t="str">
        <f t="shared" ca="1" si="1"/>
        <v/>
      </c>
      <c r="N60" s="234" t="str">
        <f ca="1">IF(SUMIF(Pharmaceuticals!$B:$B,$B60,Pharmaceuticals!AM:AM)+SUMIF('Health Products &amp; Equipment'!$B:$B,$B60,'Health Products &amp; Equipment'!AM:AM)+SUMIF('Other Pharma &amp; Health Products'!$B:$B,$B60,'Other Pharma &amp; Health Products'!AM:AM)+SUMIF('PSM Costs'!$B:$B,$B60,'PSM Costs'!AM:AM)&gt;0,SUMIF(Pharmaceuticals!$B:$B,$B60,Pharmaceuticals!AM:AM)+SUMIF('Health Products &amp; Equipment'!$B:$B,$B60,'Health Products &amp; Equipment'!AM:AM)+SUMIF('Other Pharma &amp; Health Products'!$B:$B,$B60,'Other Pharma &amp; Health Products'!AM:AM)+SUMIF('PSM Costs'!$B:$B,$B60,'PSM Costs'!AM:AM),"")</f>
        <v/>
      </c>
      <c r="O60" s="234" t="str">
        <f ca="1">IF(SUMIF(Pharmaceuticals!$B:$B,$B60,Pharmaceuticals!AO:AO)+SUMIF('Health Products &amp; Equipment'!$B:$B,$B60,'Health Products &amp; Equipment'!AO:AO)+SUMIF('Other Pharma &amp; Health Products'!$B:$B,$B60,'Other Pharma &amp; Health Products'!AO:AO)+SUMIF('PSM Costs'!$B:$B,$B60,'PSM Costs'!AO:AO)&gt;0,SUMIF(Pharmaceuticals!$B:$B,$B60,Pharmaceuticals!AO:AO)+SUMIF('Health Products &amp; Equipment'!$B:$B,$B60,'Health Products &amp; Equipment'!AO:AO)+SUMIF('Other Pharma &amp; Health Products'!$B:$B,$B60,'Other Pharma &amp; Health Products'!AO:AO)+SUMIF('PSM Costs'!$B:$B,$B60,'PSM Costs'!AO:AO),"")</f>
        <v/>
      </c>
      <c r="P60" s="234" t="str">
        <f ca="1">IF(SUMIF(Pharmaceuticals!$B:$B,$B60,Pharmaceuticals!AQ:AQ)+SUMIF('Health Products &amp; Equipment'!$B:$B,$B60,'Health Products &amp; Equipment'!AQ:AQ)+SUMIF('Other Pharma &amp; Health Products'!$B:$B,$B60,'Other Pharma &amp; Health Products'!AQ:AQ)+SUMIF('PSM Costs'!$B:$B,$B60,'PSM Costs'!AQ:AQ)&gt;0,SUMIF(Pharmaceuticals!$B:$B,$B60,Pharmaceuticals!AQ:AQ)+SUMIF('Health Products &amp; Equipment'!$B:$B,$B60,'Health Products &amp; Equipment'!AQ:AQ)+SUMIF('Other Pharma &amp; Health Products'!$B:$B,$B60,'Other Pharma &amp; Health Products'!AQ:AQ)+SUMIF('PSM Costs'!$B:$B,$B60,'PSM Costs'!AQ:AQ),"")</f>
        <v/>
      </c>
      <c r="Q60" s="234" t="str">
        <f ca="1">IF(SUMIF(Pharmaceuticals!$B:$B,$B60,Pharmaceuticals!AS:AS)+SUMIF('Health Products &amp; Equipment'!$B:$B,$B60,'Health Products &amp; Equipment'!AS:AS)+SUMIF('Other Pharma &amp; Health Products'!$B:$B,$B60,'Other Pharma &amp; Health Products'!AS:AS)+SUMIF('PSM Costs'!$B:$B,$B60,'PSM Costs'!AS:AS)&gt;0,SUMIF(Pharmaceuticals!$B:$B,$B60,Pharmaceuticals!AS:AS)+SUMIF('Health Products &amp; Equipment'!$B:$B,$B60,'Health Products &amp; Equipment'!AS:AS)+SUMIF('Other Pharma &amp; Health Products'!$B:$B,$B60,'Other Pharma &amp; Health Products'!AS:AS)+SUMIF('PSM Costs'!$B:$B,$B60,'PSM Costs'!AS:AS),"")</f>
        <v/>
      </c>
      <c r="R60" s="232" t="str">
        <f t="shared" ca="1" si="2"/>
        <v/>
      </c>
      <c r="S60" s="233" t="str">
        <f ca="1">IF(SUMIF(Pharmaceuticals!$B:$B,$B60,Pharmaceuticals!AZ:AZ)+SUMIF('Health Products &amp; Equipment'!$B:$B,$B60,'Health Products &amp; Equipment'!AZ:AZ)+SUMIF('Other Pharma &amp; Health Products'!$B:$B,$B60,'Other Pharma &amp; Health Products'!AZ:AZ)+SUMIF('PSM Costs'!$B:$B,$B60,'PSM Costs'!AZ:AZ)&gt;0,SUMIF(Pharmaceuticals!$B:$B,$B60,Pharmaceuticals!AZ:AZ)+SUMIF('Health Products &amp; Equipment'!$B:$B,$B60,'Health Products &amp; Equipment'!AZ:AZ)+SUMIF('Other Pharma &amp; Health Products'!$B:$B,$B60,'Other Pharma &amp; Health Products'!AZ:AZ)+SUMIF('PSM Costs'!$B:$B,$B60,'PSM Costs'!AZ:AZ),"")</f>
        <v/>
      </c>
      <c r="T60" s="233" t="str">
        <f ca="1">IF(SUMIF(Pharmaceuticals!$B:$B,$B60,Pharmaceuticals!BB:BB)+SUMIF('Health Products &amp; Equipment'!$B:$B,$B60,'Health Products &amp; Equipment'!BB:BB)+SUMIF('Other Pharma &amp; Health Products'!$B:$B,$B60,'Other Pharma &amp; Health Products'!BB:BB)+SUMIF('PSM Costs'!$B:$B,$B60,'PSM Costs'!BB:BB)&gt;0,SUMIF(Pharmaceuticals!$B:$B,$B60,Pharmaceuticals!BB:BB)+SUMIF('Health Products &amp; Equipment'!$B:$B,$B60,'Health Products &amp; Equipment'!BB:BB)+SUMIF('Other Pharma &amp; Health Products'!$B:$B,$B60,'Other Pharma &amp; Health Products'!BB:BB)+SUMIF('PSM Costs'!$B:$B,$B60,'PSM Costs'!BB:BB),"")</f>
        <v/>
      </c>
      <c r="U60" s="233" t="str">
        <f ca="1">IF(SUMIF(Pharmaceuticals!$B:$B,$B60,Pharmaceuticals!BD:BD)+SUMIF('Health Products &amp; Equipment'!$B:$B,$B60,'Health Products &amp; Equipment'!BD:BD)+SUMIF('Other Pharma &amp; Health Products'!$B:$B,$B60,'Other Pharma &amp; Health Products'!BD:BD)+SUMIF('PSM Costs'!$B:$B,$B60,'PSM Costs'!BD:BD)&gt;0,SUMIF(Pharmaceuticals!$B:$B,$B60,Pharmaceuticals!BD:BD)+SUMIF('Health Products &amp; Equipment'!$B:$B,$B60,'Health Products &amp; Equipment'!BD:BD)+SUMIF('Other Pharma &amp; Health Products'!$B:$B,$B60,'Other Pharma &amp; Health Products'!BD:BD)+SUMIF('PSM Costs'!$B:$B,$B60,'PSM Costs'!BD:BD),"")</f>
        <v/>
      </c>
      <c r="V60" s="233" t="str">
        <f ca="1">IF(SUMIF(Pharmaceuticals!$B:$B,$B60,Pharmaceuticals!BF:BF)+SUMIF('Health Products &amp; Equipment'!$B:$B,$B60,'Health Products &amp; Equipment'!BF:BF)+SUMIF('Other Pharma &amp; Health Products'!$B:$B,$B60,'Other Pharma &amp; Health Products'!BF:BF)+SUMIF('PSM Costs'!$B:$B,$B60,'PSM Costs'!BF:BF)&gt;0,SUMIF(Pharmaceuticals!$B:$B,$B60,Pharmaceuticals!BF:BF)+SUMIF('Health Products &amp; Equipment'!$B:$B,$B60,'Health Products &amp; Equipment'!BF:BF)+SUMIF('Other Pharma &amp; Health Products'!$B:$B,$B60,'Other Pharma &amp; Health Products'!BF:BF)+SUMIF('PSM Costs'!$B:$B,$B60,'PSM Costs'!BF:BF),"")</f>
        <v/>
      </c>
      <c r="W60" s="231" t="str">
        <f t="shared" ca="1" si="3"/>
        <v/>
      </c>
      <c r="X60" s="234" t="str">
        <f ca="1">IF(SUMIF(Pharmaceuticals!$B:$B,$B60,Pharmaceuticals!BM:BM)+SUMIF('Health Products &amp; Equipment'!$B:$B,$B60,'Health Products &amp; Equipment'!BM:BM)+SUMIF('Other Pharma &amp; Health Products'!$B:$B,$B60,'Other Pharma &amp; Health Products'!BM:BM)+SUMIF('PSM Costs'!$B:$B,$B60,'PSM Costs'!BM:BM)&gt;0,SUMIF(Pharmaceuticals!$B:$B,$B60,Pharmaceuticals!BM:BM)+SUMIF('Health Products &amp; Equipment'!$B:$B,$B60,'Health Products &amp; Equipment'!BM:BM)+SUMIF('Other Pharma &amp; Health Products'!$B:$B,$B60,'Other Pharma &amp; Health Products'!BM:BM)+SUMIF('PSM Costs'!$B:$B,$B60,'PSM Costs'!BM:BM),"")</f>
        <v/>
      </c>
      <c r="Y60" s="234" t="str">
        <f ca="1">IF(SUMIF(Pharmaceuticals!$B:$B,$B60,Pharmaceuticals!BO:BO)+SUMIF('Health Products &amp; Equipment'!$B:$B,$B60,'Health Products &amp; Equipment'!BO:BO)+SUMIF('Other Pharma &amp; Health Products'!$B:$B,$B60,'Other Pharma &amp; Health Products'!BO:BO)+SUMIF('PSM Costs'!$B:$B,$B60,'PSM Costs'!BO:BO)&gt;0,SUMIF(Pharmaceuticals!$B:$B,$B60,Pharmaceuticals!BO:BO)+SUMIF('Health Products &amp; Equipment'!$B:$B,$B60,'Health Products &amp; Equipment'!BO:BO)+SUMIF('Other Pharma &amp; Health Products'!$B:$B,$B60,'Other Pharma &amp; Health Products'!BO:BO)+SUMIF('PSM Costs'!$B:$B,$B60,'PSM Costs'!BO:BO),"")</f>
        <v/>
      </c>
      <c r="Z60" s="234" t="str">
        <f ca="1">IF(SUMIF(Pharmaceuticals!$B:$B,$B60,Pharmaceuticals!BQ:BQ)+SUMIF('Health Products &amp; Equipment'!$B:$B,$B60,'Health Products &amp; Equipment'!BQ:BQ)+SUMIF('Other Pharma &amp; Health Products'!$B:$B,$B60,'Other Pharma &amp; Health Products'!BQ:BQ)+SUMIF('PSM Costs'!$B:$B,$B60,'PSM Costs'!BQ:BQ)&gt;0,SUMIF(Pharmaceuticals!$B:$B,$B60,Pharmaceuticals!BQ:BQ)+SUMIF('Health Products &amp; Equipment'!$B:$B,$B60,'Health Products &amp; Equipment'!BQ:BQ)+SUMIF('Other Pharma &amp; Health Products'!$B:$B,$B60,'Other Pharma &amp; Health Products'!BQ:BQ)+SUMIF('PSM Costs'!$B:$B,$B60,'PSM Costs'!BQ:BQ),"")</f>
        <v/>
      </c>
      <c r="AA60" s="234" t="str">
        <f ca="1">IF(SUMIF(Pharmaceuticals!$B:$B,$B60,Pharmaceuticals!BS:BS)+SUMIF('Health Products &amp; Equipment'!$B:$B,$B60,'Health Products &amp; Equipment'!BS:BS)+SUMIF('Other Pharma &amp; Health Products'!$B:$B,$B60,'Other Pharma &amp; Health Products'!BS:BS)+SUMIF('PSM Costs'!$B:$B,$B60,'PSM Costs'!BS:BS)&gt;0,SUMIF(Pharmaceuticals!$B:$B,$B60,Pharmaceuticals!BS:BS)+SUMIF('Health Products &amp; Equipment'!$B:$B,$B60,'Health Products &amp; Equipment'!BS:BS)+SUMIF('Other Pharma &amp; Health Products'!$B:$B,$B60,'Other Pharma &amp; Health Products'!BS:BS)+SUMIF('PSM Costs'!$B:$B,$B60,'PSM Costs'!BS:BS),"")</f>
        <v/>
      </c>
      <c r="AB60" s="233" t="str">
        <f t="shared" ca="1" si="4"/>
        <v/>
      </c>
    </row>
    <row r="61" spans="1:28" ht="22.15" customHeight="1" x14ac:dyDescent="0.2">
      <c r="A61" s="229">
        <v>51</v>
      </c>
      <c r="B61" s="229" t="str">
        <f ca="1">IFERROR(VLOOKUP(A61,'Rank unique Mod-Int-CI-PR'!I:J,2,FALSE),"")</f>
        <v/>
      </c>
      <c r="C61" s="230" t="str">
        <f ca="1">IFERROR(VLOOKUP(VALUE(LEFT(B61,FIND("-",B61)-1)),CatModules!B:C,2,FALSE),"")</f>
        <v/>
      </c>
      <c r="D61" s="230" t="str">
        <f ca="1">IFERROR(VLOOKUP(LEFT(B61,FIND("--",B61)-1),CatInt!D:E,2,FALSE),"")</f>
        <v/>
      </c>
      <c r="E61" s="230" t="str">
        <f ca="1">IFERROR(VLOOKUP(MID(B61,FIND("--",B61)+2,FIND("---",B61)-FIND("--",B61)-2),CatCostInp!D:E,2,FALSE),"")</f>
        <v/>
      </c>
      <c r="F61" s="230" t="str">
        <f ca="1">IFERROR(VLOOKUP(B61,ActivityConcat!A:C,3,FALSE),"")</f>
        <v/>
      </c>
      <c r="G61" s="231" t="str">
        <f ca="1">IFERROR(VLOOKUP(VALUE(RIGHT(B61,1)),Setup!A:D,4,FALSE),"")</f>
        <v/>
      </c>
      <c r="H61" s="232" t="str">
        <f t="shared" ca="1" si="0"/>
        <v/>
      </c>
      <c r="I61" s="233" t="str">
        <f ca="1">IF(SUMIF(Pharmaceuticals!$B:$B,$B61,Pharmaceuticals!Z:Z)+SUMIF('Health Products &amp; Equipment'!$B:$B,$B61,'Health Products &amp; Equipment'!Z:Z)+SUMIF('Other Pharma &amp; Health Products'!$B:$B,$B61,'Other Pharma &amp; Health Products'!Z:Z)+SUMIF('PSM Costs'!$B:$B,$B61,'PSM Costs'!Z:Z)&gt;0,SUMIF(Pharmaceuticals!$B:$B,$B61,Pharmaceuticals!Z:Z)+SUMIF('Health Products &amp; Equipment'!$B:$B,$B61,'Health Products &amp; Equipment'!Z:Z)+SUMIF('Other Pharma &amp; Health Products'!$B:$B,$B61,'Other Pharma &amp; Health Products'!Z:Z)+SUMIF('PSM Costs'!$B:$B,$B61,'PSM Costs'!Z:Z),"")</f>
        <v/>
      </c>
      <c r="J61" s="233" t="str">
        <f ca="1">IF(SUMIF(Pharmaceuticals!$B:$B,$B61,Pharmaceuticals!AB:AB)+SUMIF('Health Products &amp; Equipment'!$B:$B,$B61,'Health Products &amp; Equipment'!AB:AB)+SUMIF('Other Pharma &amp; Health Products'!$B:$B,$B61,'Other Pharma &amp; Health Products'!AB:AB)+SUMIF('PSM Costs'!$B:$B,$B61,'PSM Costs'!AB:AB)&gt;0,SUMIF(Pharmaceuticals!$B:$B,$B61,Pharmaceuticals!AB:AB)+SUMIF('Health Products &amp; Equipment'!$B:$B,$B61,'Health Products &amp; Equipment'!AB:AB)+SUMIF('Other Pharma &amp; Health Products'!$B:$B,$B61,'Other Pharma &amp; Health Products'!AB:AB)+SUMIF('PSM Costs'!$B:$B,$B61,'PSM Costs'!AB:AB),"")</f>
        <v/>
      </c>
      <c r="K61" s="233" t="str">
        <f ca="1">IF(SUMIF(Pharmaceuticals!$B:$B,$B61,Pharmaceuticals!AD:AD)+SUMIF('Health Products &amp; Equipment'!$B:$B,$B61,'Health Products &amp; Equipment'!AD:AD)+SUMIF('Other Pharma &amp; Health Products'!$B:$B,$B61,'Other Pharma &amp; Health Products'!AD:AD)+SUMIF('PSM Costs'!$B:$B,$B61,'PSM Costs'!AD:AD)&gt;0,SUMIF(Pharmaceuticals!$B:$B,$B61,Pharmaceuticals!AD:AD)+SUMIF('Health Products &amp; Equipment'!$B:$B,$B61,'Health Products &amp; Equipment'!AD:AD)+SUMIF('Other Pharma &amp; Health Products'!$B:$B,$B61,'Other Pharma &amp; Health Products'!AD:AD)+SUMIF('PSM Costs'!$B:$B,$B61,'PSM Costs'!AD:AD),"")</f>
        <v/>
      </c>
      <c r="L61" s="233" t="str">
        <f ca="1">IF(SUMIF(Pharmaceuticals!$B:$B,$B61,Pharmaceuticals!AF:AF)+SUMIF('Health Products &amp; Equipment'!$B:$B,$B61,'Health Products &amp; Equipment'!AF:AF)+SUMIF('Other Pharma &amp; Health Products'!$B:$B,$B61,'Other Pharma &amp; Health Products'!AF:AF)+SUMIF('PSM Costs'!$B:$B,$B61,'PSM Costs'!AF:AF)&gt;0,SUMIF(Pharmaceuticals!$B:$B,$B61,Pharmaceuticals!AF:AF)+SUMIF('Health Products &amp; Equipment'!$B:$B,$B61,'Health Products &amp; Equipment'!AF:AF)+SUMIF('Other Pharma &amp; Health Products'!$B:$B,$B61,'Other Pharma &amp; Health Products'!AF:AF)+SUMIF('PSM Costs'!$B:$B,$B61,'PSM Costs'!AF:AF),"")</f>
        <v/>
      </c>
      <c r="M61" s="231" t="str">
        <f t="shared" ca="1" si="1"/>
        <v/>
      </c>
      <c r="N61" s="234" t="str">
        <f ca="1">IF(SUMIF(Pharmaceuticals!$B:$B,$B61,Pharmaceuticals!AM:AM)+SUMIF('Health Products &amp; Equipment'!$B:$B,$B61,'Health Products &amp; Equipment'!AM:AM)+SUMIF('Other Pharma &amp; Health Products'!$B:$B,$B61,'Other Pharma &amp; Health Products'!AM:AM)+SUMIF('PSM Costs'!$B:$B,$B61,'PSM Costs'!AM:AM)&gt;0,SUMIF(Pharmaceuticals!$B:$B,$B61,Pharmaceuticals!AM:AM)+SUMIF('Health Products &amp; Equipment'!$B:$B,$B61,'Health Products &amp; Equipment'!AM:AM)+SUMIF('Other Pharma &amp; Health Products'!$B:$B,$B61,'Other Pharma &amp; Health Products'!AM:AM)+SUMIF('PSM Costs'!$B:$B,$B61,'PSM Costs'!AM:AM),"")</f>
        <v/>
      </c>
      <c r="O61" s="234" t="str">
        <f ca="1">IF(SUMIF(Pharmaceuticals!$B:$B,$B61,Pharmaceuticals!AO:AO)+SUMIF('Health Products &amp; Equipment'!$B:$B,$B61,'Health Products &amp; Equipment'!AO:AO)+SUMIF('Other Pharma &amp; Health Products'!$B:$B,$B61,'Other Pharma &amp; Health Products'!AO:AO)+SUMIF('PSM Costs'!$B:$B,$B61,'PSM Costs'!AO:AO)&gt;0,SUMIF(Pharmaceuticals!$B:$B,$B61,Pharmaceuticals!AO:AO)+SUMIF('Health Products &amp; Equipment'!$B:$B,$B61,'Health Products &amp; Equipment'!AO:AO)+SUMIF('Other Pharma &amp; Health Products'!$B:$B,$B61,'Other Pharma &amp; Health Products'!AO:AO)+SUMIF('PSM Costs'!$B:$B,$B61,'PSM Costs'!AO:AO),"")</f>
        <v/>
      </c>
      <c r="P61" s="234" t="str">
        <f ca="1">IF(SUMIF(Pharmaceuticals!$B:$B,$B61,Pharmaceuticals!AQ:AQ)+SUMIF('Health Products &amp; Equipment'!$B:$B,$B61,'Health Products &amp; Equipment'!AQ:AQ)+SUMIF('Other Pharma &amp; Health Products'!$B:$B,$B61,'Other Pharma &amp; Health Products'!AQ:AQ)+SUMIF('PSM Costs'!$B:$B,$B61,'PSM Costs'!AQ:AQ)&gt;0,SUMIF(Pharmaceuticals!$B:$B,$B61,Pharmaceuticals!AQ:AQ)+SUMIF('Health Products &amp; Equipment'!$B:$B,$B61,'Health Products &amp; Equipment'!AQ:AQ)+SUMIF('Other Pharma &amp; Health Products'!$B:$B,$B61,'Other Pharma &amp; Health Products'!AQ:AQ)+SUMIF('PSM Costs'!$B:$B,$B61,'PSM Costs'!AQ:AQ),"")</f>
        <v/>
      </c>
      <c r="Q61" s="234" t="str">
        <f ca="1">IF(SUMIF(Pharmaceuticals!$B:$B,$B61,Pharmaceuticals!AS:AS)+SUMIF('Health Products &amp; Equipment'!$B:$B,$B61,'Health Products &amp; Equipment'!AS:AS)+SUMIF('Other Pharma &amp; Health Products'!$B:$B,$B61,'Other Pharma &amp; Health Products'!AS:AS)+SUMIF('PSM Costs'!$B:$B,$B61,'PSM Costs'!AS:AS)&gt;0,SUMIF(Pharmaceuticals!$B:$B,$B61,Pharmaceuticals!AS:AS)+SUMIF('Health Products &amp; Equipment'!$B:$B,$B61,'Health Products &amp; Equipment'!AS:AS)+SUMIF('Other Pharma &amp; Health Products'!$B:$B,$B61,'Other Pharma &amp; Health Products'!AS:AS)+SUMIF('PSM Costs'!$B:$B,$B61,'PSM Costs'!AS:AS),"")</f>
        <v/>
      </c>
      <c r="R61" s="232" t="str">
        <f t="shared" ca="1" si="2"/>
        <v/>
      </c>
      <c r="S61" s="233" t="str">
        <f ca="1">IF(SUMIF(Pharmaceuticals!$B:$B,$B61,Pharmaceuticals!AZ:AZ)+SUMIF('Health Products &amp; Equipment'!$B:$B,$B61,'Health Products &amp; Equipment'!AZ:AZ)+SUMIF('Other Pharma &amp; Health Products'!$B:$B,$B61,'Other Pharma &amp; Health Products'!AZ:AZ)+SUMIF('PSM Costs'!$B:$B,$B61,'PSM Costs'!AZ:AZ)&gt;0,SUMIF(Pharmaceuticals!$B:$B,$B61,Pharmaceuticals!AZ:AZ)+SUMIF('Health Products &amp; Equipment'!$B:$B,$B61,'Health Products &amp; Equipment'!AZ:AZ)+SUMIF('Other Pharma &amp; Health Products'!$B:$B,$B61,'Other Pharma &amp; Health Products'!AZ:AZ)+SUMIF('PSM Costs'!$B:$B,$B61,'PSM Costs'!AZ:AZ),"")</f>
        <v/>
      </c>
      <c r="T61" s="233" t="str">
        <f ca="1">IF(SUMIF(Pharmaceuticals!$B:$B,$B61,Pharmaceuticals!BB:BB)+SUMIF('Health Products &amp; Equipment'!$B:$B,$B61,'Health Products &amp; Equipment'!BB:BB)+SUMIF('Other Pharma &amp; Health Products'!$B:$B,$B61,'Other Pharma &amp; Health Products'!BB:BB)+SUMIF('PSM Costs'!$B:$B,$B61,'PSM Costs'!BB:BB)&gt;0,SUMIF(Pharmaceuticals!$B:$B,$B61,Pharmaceuticals!BB:BB)+SUMIF('Health Products &amp; Equipment'!$B:$B,$B61,'Health Products &amp; Equipment'!BB:BB)+SUMIF('Other Pharma &amp; Health Products'!$B:$B,$B61,'Other Pharma &amp; Health Products'!BB:BB)+SUMIF('PSM Costs'!$B:$B,$B61,'PSM Costs'!BB:BB),"")</f>
        <v/>
      </c>
      <c r="U61" s="233" t="str">
        <f ca="1">IF(SUMIF(Pharmaceuticals!$B:$B,$B61,Pharmaceuticals!BD:BD)+SUMIF('Health Products &amp; Equipment'!$B:$B,$B61,'Health Products &amp; Equipment'!BD:BD)+SUMIF('Other Pharma &amp; Health Products'!$B:$B,$B61,'Other Pharma &amp; Health Products'!BD:BD)+SUMIF('PSM Costs'!$B:$B,$B61,'PSM Costs'!BD:BD)&gt;0,SUMIF(Pharmaceuticals!$B:$B,$B61,Pharmaceuticals!BD:BD)+SUMIF('Health Products &amp; Equipment'!$B:$B,$B61,'Health Products &amp; Equipment'!BD:BD)+SUMIF('Other Pharma &amp; Health Products'!$B:$B,$B61,'Other Pharma &amp; Health Products'!BD:BD)+SUMIF('PSM Costs'!$B:$B,$B61,'PSM Costs'!BD:BD),"")</f>
        <v/>
      </c>
      <c r="V61" s="233" t="str">
        <f ca="1">IF(SUMIF(Pharmaceuticals!$B:$B,$B61,Pharmaceuticals!BF:BF)+SUMIF('Health Products &amp; Equipment'!$B:$B,$B61,'Health Products &amp; Equipment'!BF:BF)+SUMIF('Other Pharma &amp; Health Products'!$B:$B,$B61,'Other Pharma &amp; Health Products'!BF:BF)+SUMIF('PSM Costs'!$B:$B,$B61,'PSM Costs'!BF:BF)&gt;0,SUMIF(Pharmaceuticals!$B:$B,$B61,Pharmaceuticals!BF:BF)+SUMIF('Health Products &amp; Equipment'!$B:$B,$B61,'Health Products &amp; Equipment'!BF:BF)+SUMIF('Other Pharma &amp; Health Products'!$B:$B,$B61,'Other Pharma &amp; Health Products'!BF:BF)+SUMIF('PSM Costs'!$B:$B,$B61,'PSM Costs'!BF:BF),"")</f>
        <v/>
      </c>
      <c r="W61" s="231" t="str">
        <f t="shared" ca="1" si="3"/>
        <v/>
      </c>
      <c r="X61" s="234" t="str">
        <f ca="1">IF(SUMIF(Pharmaceuticals!$B:$B,$B61,Pharmaceuticals!BM:BM)+SUMIF('Health Products &amp; Equipment'!$B:$B,$B61,'Health Products &amp; Equipment'!BM:BM)+SUMIF('Other Pharma &amp; Health Products'!$B:$B,$B61,'Other Pharma &amp; Health Products'!BM:BM)+SUMIF('PSM Costs'!$B:$B,$B61,'PSM Costs'!BM:BM)&gt;0,SUMIF(Pharmaceuticals!$B:$B,$B61,Pharmaceuticals!BM:BM)+SUMIF('Health Products &amp; Equipment'!$B:$B,$B61,'Health Products &amp; Equipment'!BM:BM)+SUMIF('Other Pharma &amp; Health Products'!$B:$B,$B61,'Other Pharma &amp; Health Products'!BM:BM)+SUMIF('PSM Costs'!$B:$B,$B61,'PSM Costs'!BM:BM),"")</f>
        <v/>
      </c>
      <c r="Y61" s="234" t="str">
        <f ca="1">IF(SUMIF(Pharmaceuticals!$B:$B,$B61,Pharmaceuticals!BO:BO)+SUMIF('Health Products &amp; Equipment'!$B:$B,$B61,'Health Products &amp; Equipment'!BO:BO)+SUMIF('Other Pharma &amp; Health Products'!$B:$B,$B61,'Other Pharma &amp; Health Products'!BO:BO)+SUMIF('PSM Costs'!$B:$B,$B61,'PSM Costs'!BO:BO)&gt;0,SUMIF(Pharmaceuticals!$B:$B,$B61,Pharmaceuticals!BO:BO)+SUMIF('Health Products &amp; Equipment'!$B:$B,$B61,'Health Products &amp; Equipment'!BO:BO)+SUMIF('Other Pharma &amp; Health Products'!$B:$B,$B61,'Other Pharma &amp; Health Products'!BO:BO)+SUMIF('PSM Costs'!$B:$B,$B61,'PSM Costs'!BO:BO),"")</f>
        <v/>
      </c>
      <c r="Z61" s="234" t="str">
        <f ca="1">IF(SUMIF(Pharmaceuticals!$B:$B,$B61,Pharmaceuticals!BQ:BQ)+SUMIF('Health Products &amp; Equipment'!$B:$B,$B61,'Health Products &amp; Equipment'!BQ:BQ)+SUMIF('Other Pharma &amp; Health Products'!$B:$B,$B61,'Other Pharma &amp; Health Products'!BQ:BQ)+SUMIF('PSM Costs'!$B:$B,$B61,'PSM Costs'!BQ:BQ)&gt;0,SUMIF(Pharmaceuticals!$B:$B,$B61,Pharmaceuticals!BQ:BQ)+SUMIF('Health Products &amp; Equipment'!$B:$B,$B61,'Health Products &amp; Equipment'!BQ:BQ)+SUMIF('Other Pharma &amp; Health Products'!$B:$B,$B61,'Other Pharma &amp; Health Products'!BQ:BQ)+SUMIF('PSM Costs'!$B:$B,$B61,'PSM Costs'!BQ:BQ),"")</f>
        <v/>
      </c>
      <c r="AA61" s="234" t="str">
        <f ca="1">IF(SUMIF(Pharmaceuticals!$B:$B,$B61,Pharmaceuticals!BS:BS)+SUMIF('Health Products &amp; Equipment'!$B:$B,$B61,'Health Products &amp; Equipment'!BS:BS)+SUMIF('Other Pharma &amp; Health Products'!$B:$B,$B61,'Other Pharma &amp; Health Products'!BS:BS)+SUMIF('PSM Costs'!$B:$B,$B61,'PSM Costs'!BS:BS)&gt;0,SUMIF(Pharmaceuticals!$B:$B,$B61,Pharmaceuticals!BS:BS)+SUMIF('Health Products &amp; Equipment'!$B:$B,$B61,'Health Products &amp; Equipment'!BS:BS)+SUMIF('Other Pharma &amp; Health Products'!$B:$B,$B61,'Other Pharma &amp; Health Products'!BS:BS)+SUMIF('PSM Costs'!$B:$B,$B61,'PSM Costs'!BS:BS),"")</f>
        <v/>
      </c>
      <c r="AB61" s="233" t="str">
        <f t="shared" ca="1" si="4"/>
        <v/>
      </c>
    </row>
    <row r="62" spans="1:28" ht="22.15" customHeight="1" x14ac:dyDescent="0.2">
      <c r="A62" s="229">
        <v>52</v>
      </c>
      <c r="B62" s="229" t="str">
        <f ca="1">IFERROR(VLOOKUP(A62,'Rank unique Mod-Int-CI-PR'!I:J,2,FALSE),"")</f>
        <v/>
      </c>
      <c r="C62" s="230" t="str">
        <f ca="1">IFERROR(VLOOKUP(VALUE(LEFT(B62,FIND("-",B62)-1)),CatModules!B:C,2,FALSE),"")</f>
        <v/>
      </c>
      <c r="D62" s="230" t="str">
        <f ca="1">IFERROR(VLOOKUP(LEFT(B62,FIND("--",B62)-1),CatInt!D:E,2,FALSE),"")</f>
        <v/>
      </c>
      <c r="E62" s="230" t="str">
        <f ca="1">IFERROR(VLOOKUP(MID(B62,FIND("--",B62)+2,FIND("---",B62)-FIND("--",B62)-2),CatCostInp!D:E,2,FALSE),"")</f>
        <v/>
      </c>
      <c r="F62" s="230" t="str">
        <f ca="1">IFERROR(VLOOKUP(B62,ActivityConcat!A:C,3,FALSE),"")</f>
        <v/>
      </c>
      <c r="G62" s="231" t="str">
        <f ca="1">IFERROR(VLOOKUP(VALUE(RIGHT(B62,1)),Setup!A:D,4,FALSE),"")</f>
        <v/>
      </c>
      <c r="H62" s="232" t="str">
        <f t="shared" ca="1" si="0"/>
        <v/>
      </c>
      <c r="I62" s="233" t="str">
        <f ca="1">IF(SUMIF(Pharmaceuticals!$B:$B,$B62,Pharmaceuticals!Z:Z)+SUMIF('Health Products &amp; Equipment'!$B:$B,$B62,'Health Products &amp; Equipment'!Z:Z)+SUMIF('Other Pharma &amp; Health Products'!$B:$B,$B62,'Other Pharma &amp; Health Products'!Z:Z)+SUMIF('PSM Costs'!$B:$B,$B62,'PSM Costs'!Z:Z)&gt;0,SUMIF(Pharmaceuticals!$B:$B,$B62,Pharmaceuticals!Z:Z)+SUMIF('Health Products &amp; Equipment'!$B:$B,$B62,'Health Products &amp; Equipment'!Z:Z)+SUMIF('Other Pharma &amp; Health Products'!$B:$B,$B62,'Other Pharma &amp; Health Products'!Z:Z)+SUMIF('PSM Costs'!$B:$B,$B62,'PSM Costs'!Z:Z),"")</f>
        <v/>
      </c>
      <c r="J62" s="233" t="str">
        <f ca="1">IF(SUMIF(Pharmaceuticals!$B:$B,$B62,Pharmaceuticals!AB:AB)+SUMIF('Health Products &amp; Equipment'!$B:$B,$B62,'Health Products &amp; Equipment'!AB:AB)+SUMIF('Other Pharma &amp; Health Products'!$B:$B,$B62,'Other Pharma &amp; Health Products'!AB:AB)+SUMIF('PSM Costs'!$B:$B,$B62,'PSM Costs'!AB:AB)&gt;0,SUMIF(Pharmaceuticals!$B:$B,$B62,Pharmaceuticals!AB:AB)+SUMIF('Health Products &amp; Equipment'!$B:$B,$B62,'Health Products &amp; Equipment'!AB:AB)+SUMIF('Other Pharma &amp; Health Products'!$B:$B,$B62,'Other Pharma &amp; Health Products'!AB:AB)+SUMIF('PSM Costs'!$B:$B,$B62,'PSM Costs'!AB:AB),"")</f>
        <v/>
      </c>
      <c r="K62" s="233" t="str">
        <f ca="1">IF(SUMIF(Pharmaceuticals!$B:$B,$B62,Pharmaceuticals!AD:AD)+SUMIF('Health Products &amp; Equipment'!$B:$B,$B62,'Health Products &amp; Equipment'!AD:AD)+SUMIF('Other Pharma &amp; Health Products'!$B:$B,$B62,'Other Pharma &amp; Health Products'!AD:AD)+SUMIF('PSM Costs'!$B:$B,$B62,'PSM Costs'!AD:AD)&gt;0,SUMIF(Pharmaceuticals!$B:$B,$B62,Pharmaceuticals!AD:AD)+SUMIF('Health Products &amp; Equipment'!$B:$B,$B62,'Health Products &amp; Equipment'!AD:AD)+SUMIF('Other Pharma &amp; Health Products'!$B:$B,$B62,'Other Pharma &amp; Health Products'!AD:AD)+SUMIF('PSM Costs'!$B:$B,$B62,'PSM Costs'!AD:AD),"")</f>
        <v/>
      </c>
      <c r="L62" s="233" t="str">
        <f ca="1">IF(SUMIF(Pharmaceuticals!$B:$B,$B62,Pharmaceuticals!AF:AF)+SUMIF('Health Products &amp; Equipment'!$B:$B,$B62,'Health Products &amp; Equipment'!AF:AF)+SUMIF('Other Pharma &amp; Health Products'!$B:$B,$B62,'Other Pharma &amp; Health Products'!AF:AF)+SUMIF('PSM Costs'!$B:$B,$B62,'PSM Costs'!AF:AF)&gt;0,SUMIF(Pharmaceuticals!$B:$B,$B62,Pharmaceuticals!AF:AF)+SUMIF('Health Products &amp; Equipment'!$B:$B,$B62,'Health Products &amp; Equipment'!AF:AF)+SUMIF('Other Pharma &amp; Health Products'!$B:$B,$B62,'Other Pharma &amp; Health Products'!AF:AF)+SUMIF('PSM Costs'!$B:$B,$B62,'PSM Costs'!AF:AF),"")</f>
        <v/>
      </c>
      <c r="M62" s="231" t="str">
        <f t="shared" ca="1" si="1"/>
        <v/>
      </c>
      <c r="N62" s="234" t="str">
        <f ca="1">IF(SUMIF(Pharmaceuticals!$B:$B,$B62,Pharmaceuticals!AM:AM)+SUMIF('Health Products &amp; Equipment'!$B:$B,$B62,'Health Products &amp; Equipment'!AM:AM)+SUMIF('Other Pharma &amp; Health Products'!$B:$B,$B62,'Other Pharma &amp; Health Products'!AM:AM)+SUMIF('PSM Costs'!$B:$B,$B62,'PSM Costs'!AM:AM)&gt;0,SUMIF(Pharmaceuticals!$B:$B,$B62,Pharmaceuticals!AM:AM)+SUMIF('Health Products &amp; Equipment'!$B:$B,$B62,'Health Products &amp; Equipment'!AM:AM)+SUMIF('Other Pharma &amp; Health Products'!$B:$B,$B62,'Other Pharma &amp; Health Products'!AM:AM)+SUMIF('PSM Costs'!$B:$B,$B62,'PSM Costs'!AM:AM),"")</f>
        <v/>
      </c>
      <c r="O62" s="234" t="str">
        <f ca="1">IF(SUMIF(Pharmaceuticals!$B:$B,$B62,Pharmaceuticals!AO:AO)+SUMIF('Health Products &amp; Equipment'!$B:$B,$B62,'Health Products &amp; Equipment'!AO:AO)+SUMIF('Other Pharma &amp; Health Products'!$B:$B,$B62,'Other Pharma &amp; Health Products'!AO:AO)+SUMIF('PSM Costs'!$B:$B,$B62,'PSM Costs'!AO:AO)&gt;0,SUMIF(Pharmaceuticals!$B:$B,$B62,Pharmaceuticals!AO:AO)+SUMIF('Health Products &amp; Equipment'!$B:$B,$B62,'Health Products &amp; Equipment'!AO:AO)+SUMIF('Other Pharma &amp; Health Products'!$B:$B,$B62,'Other Pharma &amp; Health Products'!AO:AO)+SUMIF('PSM Costs'!$B:$B,$B62,'PSM Costs'!AO:AO),"")</f>
        <v/>
      </c>
      <c r="P62" s="234" t="str">
        <f ca="1">IF(SUMIF(Pharmaceuticals!$B:$B,$B62,Pharmaceuticals!AQ:AQ)+SUMIF('Health Products &amp; Equipment'!$B:$B,$B62,'Health Products &amp; Equipment'!AQ:AQ)+SUMIF('Other Pharma &amp; Health Products'!$B:$B,$B62,'Other Pharma &amp; Health Products'!AQ:AQ)+SUMIF('PSM Costs'!$B:$B,$B62,'PSM Costs'!AQ:AQ)&gt;0,SUMIF(Pharmaceuticals!$B:$B,$B62,Pharmaceuticals!AQ:AQ)+SUMIF('Health Products &amp; Equipment'!$B:$B,$B62,'Health Products &amp; Equipment'!AQ:AQ)+SUMIF('Other Pharma &amp; Health Products'!$B:$B,$B62,'Other Pharma &amp; Health Products'!AQ:AQ)+SUMIF('PSM Costs'!$B:$B,$B62,'PSM Costs'!AQ:AQ),"")</f>
        <v/>
      </c>
      <c r="Q62" s="234" t="str">
        <f ca="1">IF(SUMIF(Pharmaceuticals!$B:$B,$B62,Pharmaceuticals!AS:AS)+SUMIF('Health Products &amp; Equipment'!$B:$B,$B62,'Health Products &amp; Equipment'!AS:AS)+SUMIF('Other Pharma &amp; Health Products'!$B:$B,$B62,'Other Pharma &amp; Health Products'!AS:AS)+SUMIF('PSM Costs'!$B:$B,$B62,'PSM Costs'!AS:AS)&gt;0,SUMIF(Pharmaceuticals!$B:$B,$B62,Pharmaceuticals!AS:AS)+SUMIF('Health Products &amp; Equipment'!$B:$B,$B62,'Health Products &amp; Equipment'!AS:AS)+SUMIF('Other Pharma &amp; Health Products'!$B:$B,$B62,'Other Pharma &amp; Health Products'!AS:AS)+SUMIF('PSM Costs'!$B:$B,$B62,'PSM Costs'!AS:AS),"")</f>
        <v/>
      </c>
      <c r="R62" s="232" t="str">
        <f t="shared" ca="1" si="2"/>
        <v/>
      </c>
      <c r="S62" s="233" t="str">
        <f ca="1">IF(SUMIF(Pharmaceuticals!$B:$B,$B62,Pharmaceuticals!AZ:AZ)+SUMIF('Health Products &amp; Equipment'!$B:$B,$B62,'Health Products &amp; Equipment'!AZ:AZ)+SUMIF('Other Pharma &amp; Health Products'!$B:$B,$B62,'Other Pharma &amp; Health Products'!AZ:AZ)+SUMIF('PSM Costs'!$B:$B,$B62,'PSM Costs'!AZ:AZ)&gt;0,SUMIF(Pharmaceuticals!$B:$B,$B62,Pharmaceuticals!AZ:AZ)+SUMIF('Health Products &amp; Equipment'!$B:$B,$B62,'Health Products &amp; Equipment'!AZ:AZ)+SUMIF('Other Pharma &amp; Health Products'!$B:$B,$B62,'Other Pharma &amp; Health Products'!AZ:AZ)+SUMIF('PSM Costs'!$B:$B,$B62,'PSM Costs'!AZ:AZ),"")</f>
        <v/>
      </c>
      <c r="T62" s="233" t="str">
        <f ca="1">IF(SUMIF(Pharmaceuticals!$B:$B,$B62,Pharmaceuticals!BB:BB)+SUMIF('Health Products &amp; Equipment'!$B:$B,$B62,'Health Products &amp; Equipment'!BB:BB)+SUMIF('Other Pharma &amp; Health Products'!$B:$B,$B62,'Other Pharma &amp; Health Products'!BB:BB)+SUMIF('PSM Costs'!$B:$B,$B62,'PSM Costs'!BB:BB)&gt;0,SUMIF(Pharmaceuticals!$B:$B,$B62,Pharmaceuticals!BB:BB)+SUMIF('Health Products &amp; Equipment'!$B:$B,$B62,'Health Products &amp; Equipment'!BB:BB)+SUMIF('Other Pharma &amp; Health Products'!$B:$B,$B62,'Other Pharma &amp; Health Products'!BB:BB)+SUMIF('PSM Costs'!$B:$B,$B62,'PSM Costs'!BB:BB),"")</f>
        <v/>
      </c>
      <c r="U62" s="233" t="str">
        <f ca="1">IF(SUMIF(Pharmaceuticals!$B:$B,$B62,Pharmaceuticals!BD:BD)+SUMIF('Health Products &amp; Equipment'!$B:$B,$B62,'Health Products &amp; Equipment'!BD:BD)+SUMIF('Other Pharma &amp; Health Products'!$B:$B,$B62,'Other Pharma &amp; Health Products'!BD:BD)+SUMIF('PSM Costs'!$B:$B,$B62,'PSM Costs'!BD:BD)&gt;0,SUMIF(Pharmaceuticals!$B:$B,$B62,Pharmaceuticals!BD:BD)+SUMIF('Health Products &amp; Equipment'!$B:$B,$B62,'Health Products &amp; Equipment'!BD:BD)+SUMIF('Other Pharma &amp; Health Products'!$B:$B,$B62,'Other Pharma &amp; Health Products'!BD:BD)+SUMIF('PSM Costs'!$B:$B,$B62,'PSM Costs'!BD:BD),"")</f>
        <v/>
      </c>
      <c r="V62" s="233" t="str">
        <f ca="1">IF(SUMIF(Pharmaceuticals!$B:$B,$B62,Pharmaceuticals!BF:BF)+SUMIF('Health Products &amp; Equipment'!$B:$B,$B62,'Health Products &amp; Equipment'!BF:BF)+SUMIF('Other Pharma &amp; Health Products'!$B:$B,$B62,'Other Pharma &amp; Health Products'!BF:BF)+SUMIF('PSM Costs'!$B:$B,$B62,'PSM Costs'!BF:BF)&gt;0,SUMIF(Pharmaceuticals!$B:$B,$B62,Pharmaceuticals!BF:BF)+SUMIF('Health Products &amp; Equipment'!$B:$B,$B62,'Health Products &amp; Equipment'!BF:BF)+SUMIF('Other Pharma &amp; Health Products'!$B:$B,$B62,'Other Pharma &amp; Health Products'!BF:BF)+SUMIF('PSM Costs'!$B:$B,$B62,'PSM Costs'!BF:BF),"")</f>
        <v/>
      </c>
      <c r="W62" s="231" t="str">
        <f t="shared" ca="1" si="3"/>
        <v/>
      </c>
      <c r="X62" s="234" t="str">
        <f ca="1">IF(SUMIF(Pharmaceuticals!$B:$B,$B62,Pharmaceuticals!BM:BM)+SUMIF('Health Products &amp; Equipment'!$B:$B,$B62,'Health Products &amp; Equipment'!BM:BM)+SUMIF('Other Pharma &amp; Health Products'!$B:$B,$B62,'Other Pharma &amp; Health Products'!BM:BM)+SUMIF('PSM Costs'!$B:$B,$B62,'PSM Costs'!BM:BM)&gt;0,SUMIF(Pharmaceuticals!$B:$B,$B62,Pharmaceuticals!BM:BM)+SUMIF('Health Products &amp; Equipment'!$B:$B,$B62,'Health Products &amp; Equipment'!BM:BM)+SUMIF('Other Pharma &amp; Health Products'!$B:$B,$B62,'Other Pharma &amp; Health Products'!BM:BM)+SUMIF('PSM Costs'!$B:$B,$B62,'PSM Costs'!BM:BM),"")</f>
        <v/>
      </c>
      <c r="Y62" s="234" t="str">
        <f ca="1">IF(SUMIF(Pharmaceuticals!$B:$B,$B62,Pharmaceuticals!BO:BO)+SUMIF('Health Products &amp; Equipment'!$B:$B,$B62,'Health Products &amp; Equipment'!BO:BO)+SUMIF('Other Pharma &amp; Health Products'!$B:$B,$B62,'Other Pharma &amp; Health Products'!BO:BO)+SUMIF('PSM Costs'!$B:$B,$B62,'PSM Costs'!BO:BO)&gt;0,SUMIF(Pharmaceuticals!$B:$B,$B62,Pharmaceuticals!BO:BO)+SUMIF('Health Products &amp; Equipment'!$B:$B,$B62,'Health Products &amp; Equipment'!BO:BO)+SUMIF('Other Pharma &amp; Health Products'!$B:$B,$B62,'Other Pharma &amp; Health Products'!BO:BO)+SUMIF('PSM Costs'!$B:$B,$B62,'PSM Costs'!BO:BO),"")</f>
        <v/>
      </c>
      <c r="Z62" s="234" t="str">
        <f ca="1">IF(SUMIF(Pharmaceuticals!$B:$B,$B62,Pharmaceuticals!BQ:BQ)+SUMIF('Health Products &amp; Equipment'!$B:$B,$B62,'Health Products &amp; Equipment'!BQ:BQ)+SUMIF('Other Pharma &amp; Health Products'!$B:$B,$B62,'Other Pharma &amp; Health Products'!BQ:BQ)+SUMIF('PSM Costs'!$B:$B,$B62,'PSM Costs'!BQ:BQ)&gt;0,SUMIF(Pharmaceuticals!$B:$B,$B62,Pharmaceuticals!BQ:BQ)+SUMIF('Health Products &amp; Equipment'!$B:$B,$B62,'Health Products &amp; Equipment'!BQ:BQ)+SUMIF('Other Pharma &amp; Health Products'!$B:$B,$B62,'Other Pharma &amp; Health Products'!BQ:BQ)+SUMIF('PSM Costs'!$B:$B,$B62,'PSM Costs'!BQ:BQ),"")</f>
        <v/>
      </c>
      <c r="AA62" s="234" t="str">
        <f ca="1">IF(SUMIF(Pharmaceuticals!$B:$B,$B62,Pharmaceuticals!BS:BS)+SUMIF('Health Products &amp; Equipment'!$B:$B,$B62,'Health Products &amp; Equipment'!BS:BS)+SUMIF('Other Pharma &amp; Health Products'!$B:$B,$B62,'Other Pharma &amp; Health Products'!BS:BS)+SUMIF('PSM Costs'!$B:$B,$B62,'PSM Costs'!BS:BS)&gt;0,SUMIF(Pharmaceuticals!$B:$B,$B62,Pharmaceuticals!BS:BS)+SUMIF('Health Products &amp; Equipment'!$B:$B,$B62,'Health Products &amp; Equipment'!BS:BS)+SUMIF('Other Pharma &amp; Health Products'!$B:$B,$B62,'Other Pharma &amp; Health Products'!BS:BS)+SUMIF('PSM Costs'!$B:$B,$B62,'PSM Costs'!BS:BS),"")</f>
        <v/>
      </c>
      <c r="AB62" s="233" t="str">
        <f t="shared" ca="1" si="4"/>
        <v/>
      </c>
    </row>
    <row r="63" spans="1:28" ht="22.15" customHeight="1" x14ac:dyDescent="0.2">
      <c r="A63" s="229">
        <v>53</v>
      </c>
      <c r="B63" s="229" t="str">
        <f ca="1">IFERROR(VLOOKUP(A63,'Rank unique Mod-Int-CI-PR'!I:J,2,FALSE),"")</f>
        <v/>
      </c>
      <c r="C63" s="230" t="str">
        <f ca="1">IFERROR(VLOOKUP(VALUE(LEFT(B63,FIND("-",B63)-1)),CatModules!B:C,2,FALSE),"")</f>
        <v/>
      </c>
      <c r="D63" s="230" t="str">
        <f ca="1">IFERROR(VLOOKUP(LEFT(B63,FIND("--",B63)-1),CatInt!D:E,2,FALSE),"")</f>
        <v/>
      </c>
      <c r="E63" s="230" t="str">
        <f ca="1">IFERROR(VLOOKUP(MID(B63,FIND("--",B63)+2,FIND("---",B63)-FIND("--",B63)-2),CatCostInp!D:E,2,FALSE),"")</f>
        <v/>
      </c>
      <c r="F63" s="230" t="str">
        <f ca="1">IFERROR(VLOOKUP(B63,ActivityConcat!A:C,3,FALSE),"")</f>
        <v/>
      </c>
      <c r="G63" s="231" t="str">
        <f ca="1">IFERROR(VLOOKUP(VALUE(RIGHT(B63,1)),Setup!A:D,4,FALSE),"")</f>
        <v/>
      </c>
      <c r="H63" s="232" t="str">
        <f t="shared" ca="1" si="0"/>
        <v/>
      </c>
      <c r="I63" s="233" t="str">
        <f ca="1">IF(SUMIF(Pharmaceuticals!$B:$B,$B63,Pharmaceuticals!Z:Z)+SUMIF('Health Products &amp; Equipment'!$B:$B,$B63,'Health Products &amp; Equipment'!Z:Z)+SUMIF('Other Pharma &amp; Health Products'!$B:$B,$B63,'Other Pharma &amp; Health Products'!Z:Z)+SUMIF('PSM Costs'!$B:$B,$B63,'PSM Costs'!Z:Z)&gt;0,SUMIF(Pharmaceuticals!$B:$B,$B63,Pharmaceuticals!Z:Z)+SUMIF('Health Products &amp; Equipment'!$B:$B,$B63,'Health Products &amp; Equipment'!Z:Z)+SUMIF('Other Pharma &amp; Health Products'!$B:$B,$B63,'Other Pharma &amp; Health Products'!Z:Z)+SUMIF('PSM Costs'!$B:$B,$B63,'PSM Costs'!Z:Z),"")</f>
        <v/>
      </c>
      <c r="J63" s="233" t="str">
        <f ca="1">IF(SUMIF(Pharmaceuticals!$B:$B,$B63,Pharmaceuticals!AB:AB)+SUMIF('Health Products &amp; Equipment'!$B:$B,$B63,'Health Products &amp; Equipment'!AB:AB)+SUMIF('Other Pharma &amp; Health Products'!$B:$B,$B63,'Other Pharma &amp; Health Products'!AB:AB)+SUMIF('PSM Costs'!$B:$B,$B63,'PSM Costs'!AB:AB)&gt;0,SUMIF(Pharmaceuticals!$B:$B,$B63,Pharmaceuticals!AB:AB)+SUMIF('Health Products &amp; Equipment'!$B:$B,$B63,'Health Products &amp; Equipment'!AB:AB)+SUMIF('Other Pharma &amp; Health Products'!$B:$B,$B63,'Other Pharma &amp; Health Products'!AB:AB)+SUMIF('PSM Costs'!$B:$B,$B63,'PSM Costs'!AB:AB),"")</f>
        <v/>
      </c>
      <c r="K63" s="233" t="str">
        <f ca="1">IF(SUMIF(Pharmaceuticals!$B:$B,$B63,Pharmaceuticals!AD:AD)+SUMIF('Health Products &amp; Equipment'!$B:$B,$B63,'Health Products &amp; Equipment'!AD:AD)+SUMIF('Other Pharma &amp; Health Products'!$B:$B,$B63,'Other Pharma &amp; Health Products'!AD:AD)+SUMIF('PSM Costs'!$B:$B,$B63,'PSM Costs'!AD:AD)&gt;0,SUMIF(Pharmaceuticals!$B:$B,$B63,Pharmaceuticals!AD:AD)+SUMIF('Health Products &amp; Equipment'!$B:$B,$B63,'Health Products &amp; Equipment'!AD:AD)+SUMIF('Other Pharma &amp; Health Products'!$B:$B,$B63,'Other Pharma &amp; Health Products'!AD:AD)+SUMIF('PSM Costs'!$B:$B,$B63,'PSM Costs'!AD:AD),"")</f>
        <v/>
      </c>
      <c r="L63" s="233" t="str">
        <f ca="1">IF(SUMIF(Pharmaceuticals!$B:$B,$B63,Pharmaceuticals!AF:AF)+SUMIF('Health Products &amp; Equipment'!$B:$B,$B63,'Health Products &amp; Equipment'!AF:AF)+SUMIF('Other Pharma &amp; Health Products'!$B:$B,$B63,'Other Pharma &amp; Health Products'!AF:AF)+SUMIF('PSM Costs'!$B:$B,$B63,'PSM Costs'!AF:AF)&gt;0,SUMIF(Pharmaceuticals!$B:$B,$B63,Pharmaceuticals!AF:AF)+SUMIF('Health Products &amp; Equipment'!$B:$B,$B63,'Health Products &amp; Equipment'!AF:AF)+SUMIF('Other Pharma &amp; Health Products'!$B:$B,$B63,'Other Pharma &amp; Health Products'!AF:AF)+SUMIF('PSM Costs'!$B:$B,$B63,'PSM Costs'!AF:AF),"")</f>
        <v/>
      </c>
      <c r="M63" s="231" t="str">
        <f t="shared" ca="1" si="1"/>
        <v/>
      </c>
      <c r="N63" s="234" t="str">
        <f ca="1">IF(SUMIF(Pharmaceuticals!$B:$B,$B63,Pharmaceuticals!AM:AM)+SUMIF('Health Products &amp; Equipment'!$B:$B,$B63,'Health Products &amp; Equipment'!AM:AM)+SUMIF('Other Pharma &amp; Health Products'!$B:$B,$B63,'Other Pharma &amp; Health Products'!AM:AM)+SUMIF('PSM Costs'!$B:$B,$B63,'PSM Costs'!AM:AM)&gt;0,SUMIF(Pharmaceuticals!$B:$B,$B63,Pharmaceuticals!AM:AM)+SUMIF('Health Products &amp; Equipment'!$B:$B,$B63,'Health Products &amp; Equipment'!AM:AM)+SUMIF('Other Pharma &amp; Health Products'!$B:$B,$B63,'Other Pharma &amp; Health Products'!AM:AM)+SUMIF('PSM Costs'!$B:$B,$B63,'PSM Costs'!AM:AM),"")</f>
        <v/>
      </c>
      <c r="O63" s="234" t="str">
        <f ca="1">IF(SUMIF(Pharmaceuticals!$B:$B,$B63,Pharmaceuticals!AO:AO)+SUMIF('Health Products &amp; Equipment'!$B:$B,$B63,'Health Products &amp; Equipment'!AO:AO)+SUMIF('Other Pharma &amp; Health Products'!$B:$B,$B63,'Other Pharma &amp; Health Products'!AO:AO)+SUMIF('PSM Costs'!$B:$B,$B63,'PSM Costs'!AO:AO)&gt;0,SUMIF(Pharmaceuticals!$B:$B,$B63,Pharmaceuticals!AO:AO)+SUMIF('Health Products &amp; Equipment'!$B:$B,$B63,'Health Products &amp; Equipment'!AO:AO)+SUMIF('Other Pharma &amp; Health Products'!$B:$B,$B63,'Other Pharma &amp; Health Products'!AO:AO)+SUMIF('PSM Costs'!$B:$B,$B63,'PSM Costs'!AO:AO),"")</f>
        <v/>
      </c>
      <c r="P63" s="234" t="str">
        <f ca="1">IF(SUMIF(Pharmaceuticals!$B:$B,$B63,Pharmaceuticals!AQ:AQ)+SUMIF('Health Products &amp; Equipment'!$B:$B,$B63,'Health Products &amp; Equipment'!AQ:AQ)+SUMIF('Other Pharma &amp; Health Products'!$B:$B,$B63,'Other Pharma &amp; Health Products'!AQ:AQ)+SUMIF('PSM Costs'!$B:$B,$B63,'PSM Costs'!AQ:AQ)&gt;0,SUMIF(Pharmaceuticals!$B:$B,$B63,Pharmaceuticals!AQ:AQ)+SUMIF('Health Products &amp; Equipment'!$B:$B,$B63,'Health Products &amp; Equipment'!AQ:AQ)+SUMIF('Other Pharma &amp; Health Products'!$B:$B,$B63,'Other Pharma &amp; Health Products'!AQ:AQ)+SUMIF('PSM Costs'!$B:$B,$B63,'PSM Costs'!AQ:AQ),"")</f>
        <v/>
      </c>
      <c r="Q63" s="234" t="str">
        <f ca="1">IF(SUMIF(Pharmaceuticals!$B:$B,$B63,Pharmaceuticals!AS:AS)+SUMIF('Health Products &amp; Equipment'!$B:$B,$B63,'Health Products &amp; Equipment'!AS:AS)+SUMIF('Other Pharma &amp; Health Products'!$B:$B,$B63,'Other Pharma &amp; Health Products'!AS:AS)+SUMIF('PSM Costs'!$B:$B,$B63,'PSM Costs'!AS:AS)&gt;0,SUMIF(Pharmaceuticals!$B:$B,$B63,Pharmaceuticals!AS:AS)+SUMIF('Health Products &amp; Equipment'!$B:$B,$B63,'Health Products &amp; Equipment'!AS:AS)+SUMIF('Other Pharma &amp; Health Products'!$B:$B,$B63,'Other Pharma &amp; Health Products'!AS:AS)+SUMIF('PSM Costs'!$B:$B,$B63,'PSM Costs'!AS:AS),"")</f>
        <v/>
      </c>
      <c r="R63" s="232" t="str">
        <f t="shared" ca="1" si="2"/>
        <v/>
      </c>
      <c r="S63" s="233" t="str">
        <f ca="1">IF(SUMIF(Pharmaceuticals!$B:$B,$B63,Pharmaceuticals!AZ:AZ)+SUMIF('Health Products &amp; Equipment'!$B:$B,$B63,'Health Products &amp; Equipment'!AZ:AZ)+SUMIF('Other Pharma &amp; Health Products'!$B:$B,$B63,'Other Pharma &amp; Health Products'!AZ:AZ)+SUMIF('PSM Costs'!$B:$B,$B63,'PSM Costs'!AZ:AZ)&gt;0,SUMIF(Pharmaceuticals!$B:$B,$B63,Pharmaceuticals!AZ:AZ)+SUMIF('Health Products &amp; Equipment'!$B:$B,$B63,'Health Products &amp; Equipment'!AZ:AZ)+SUMIF('Other Pharma &amp; Health Products'!$B:$B,$B63,'Other Pharma &amp; Health Products'!AZ:AZ)+SUMIF('PSM Costs'!$B:$B,$B63,'PSM Costs'!AZ:AZ),"")</f>
        <v/>
      </c>
      <c r="T63" s="233" t="str">
        <f ca="1">IF(SUMIF(Pharmaceuticals!$B:$B,$B63,Pharmaceuticals!BB:BB)+SUMIF('Health Products &amp; Equipment'!$B:$B,$B63,'Health Products &amp; Equipment'!BB:BB)+SUMIF('Other Pharma &amp; Health Products'!$B:$B,$B63,'Other Pharma &amp; Health Products'!BB:BB)+SUMIF('PSM Costs'!$B:$B,$B63,'PSM Costs'!BB:BB)&gt;0,SUMIF(Pharmaceuticals!$B:$B,$B63,Pharmaceuticals!BB:BB)+SUMIF('Health Products &amp; Equipment'!$B:$B,$B63,'Health Products &amp; Equipment'!BB:BB)+SUMIF('Other Pharma &amp; Health Products'!$B:$B,$B63,'Other Pharma &amp; Health Products'!BB:BB)+SUMIF('PSM Costs'!$B:$B,$B63,'PSM Costs'!BB:BB),"")</f>
        <v/>
      </c>
      <c r="U63" s="233" t="str">
        <f ca="1">IF(SUMIF(Pharmaceuticals!$B:$B,$B63,Pharmaceuticals!BD:BD)+SUMIF('Health Products &amp; Equipment'!$B:$B,$B63,'Health Products &amp; Equipment'!BD:BD)+SUMIF('Other Pharma &amp; Health Products'!$B:$B,$B63,'Other Pharma &amp; Health Products'!BD:BD)+SUMIF('PSM Costs'!$B:$B,$B63,'PSM Costs'!BD:BD)&gt;0,SUMIF(Pharmaceuticals!$B:$B,$B63,Pharmaceuticals!BD:BD)+SUMIF('Health Products &amp; Equipment'!$B:$B,$B63,'Health Products &amp; Equipment'!BD:BD)+SUMIF('Other Pharma &amp; Health Products'!$B:$B,$B63,'Other Pharma &amp; Health Products'!BD:BD)+SUMIF('PSM Costs'!$B:$B,$B63,'PSM Costs'!BD:BD),"")</f>
        <v/>
      </c>
      <c r="V63" s="233" t="str">
        <f ca="1">IF(SUMIF(Pharmaceuticals!$B:$B,$B63,Pharmaceuticals!BF:BF)+SUMIF('Health Products &amp; Equipment'!$B:$B,$B63,'Health Products &amp; Equipment'!BF:BF)+SUMIF('Other Pharma &amp; Health Products'!$B:$B,$B63,'Other Pharma &amp; Health Products'!BF:BF)+SUMIF('PSM Costs'!$B:$B,$B63,'PSM Costs'!BF:BF)&gt;0,SUMIF(Pharmaceuticals!$B:$B,$B63,Pharmaceuticals!BF:BF)+SUMIF('Health Products &amp; Equipment'!$B:$B,$B63,'Health Products &amp; Equipment'!BF:BF)+SUMIF('Other Pharma &amp; Health Products'!$B:$B,$B63,'Other Pharma &amp; Health Products'!BF:BF)+SUMIF('PSM Costs'!$B:$B,$B63,'PSM Costs'!BF:BF),"")</f>
        <v/>
      </c>
      <c r="W63" s="231" t="str">
        <f t="shared" ca="1" si="3"/>
        <v/>
      </c>
      <c r="X63" s="234" t="str">
        <f ca="1">IF(SUMIF(Pharmaceuticals!$B:$B,$B63,Pharmaceuticals!BM:BM)+SUMIF('Health Products &amp; Equipment'!$B:$B,$B63,'Health Products &amp; Equipment'!BM:BM)+SUMIF('Other Pharma &amp; Health Products'!$B:$B,$B63,'Other Pharma &amp; Health Products'!BM:BM)+SUMIF('PSM Costs'!$B:$B,$B63,'PSM Costs'!BM:BM)&gt;0,SUMIF(Pharmaceuticals!$B:$B,$B63,Pharmaceuticals!BM:BM)+SUMIF('Health Products &amp; Equipment'!$B:$B,$B63,'Health Products &amp; Equipment'!BM:BM)+SUMIF('Other Pharma &amp; Health Products'!$B:$B,$B63,'Other Pharma &amp; Health Products'!BM:BM)+SUMIF('PSM Costs'!$B:$B,$B63,'PSM Costs'!BM:BM),"")</f>
        <v/>
      </c>
      <c r="Y63" s="234" t="str">
        <f ca="1">IF(SUMIF(Pharmaceuticals!$B:$B,$B63,Pharmaceuticals!BO:BO)+SUMIF('Health Products &amp; Equipment'!$B:$B,$B63,'Health Products &amp; Equipment'!BO:BO)+SUMIF('Other Pharma &amp; Health Products'!$B:$B,$B63,'Other Pharma &amp; Health Products'!BO:BO)+SUMIF('PSM Costs'!$B:$B,$B63,'PSM Costs'!BO:BO)&gt;0,SUMIF(Pharmaceuticals!$B:$B,$B63,Pharmaceuticals!BO:BO)+SUMIF('Health Products &amp; Equipment'!$B:$B,$B63,'Health Products &amp; Equipment'!BO:BO)+SUMIF('Other Pharma &amp; Health Products'!$B:$B,$B63,'Other Pharma &amp; Health Products'!BO:BO)+SUMIF('PSM Costs'!$B:$B,$B63,'PSM Costs'!BO:BO),"")</f>
        <v/>
      </c>
      <c r="Z63" s="234" t="str">
        <f ca="1">IF(SUMIF(Pharmaceuticals!$B:$B,$B63,Pharmaceuticals!BQ:BQ)+SUMIF('Health Products &amp; Equipment'!$B:$B,$B63,'Health Products &amp; Equipment'!BQ:BQ)+SUMIF('Other Pharma &amp; Health Products'!$B:$B,$B63,'Other Pharma &amp; Health Products'!BQ:BQ)+SUMIF('PSM Costs'!$B:$B,$B63,'PSM Costs'!BQ:BQ)&gt;0,SUMIF(Pharmaceuticals!$B:$B,$B63,Pharmaceuticals!BQ:BQ)+SUMIF('Health Products &amp; Equipment'!$B:$B,$B63,'Health Products &amp; Equipment'!BQ:BQ)+SUMIF('Other Pharma &amp; Health Products'!$B:$B,$B63,'Other Pharma &amp; Health Products'!BQ:BQ)+SUMIF('PSM Costs'!$B:$B,$B63,'PSM Costs'!BQ:BQ),"")</f>
        <v/>
      </c>
      <c r="AA63" s="234" t="str">
        <f ca="1">IF(SUMIF(Pharmaceuticals!$B:$B,$B63,Pharmaceuticals!BS:BS)+SUMIF('Health Products &amp; Equipment'!$B:$B,$B63,'Health Products &amp; Equipment'!BS:BS)+SUMIF('Other Pharma &amp; Health Products'!$B:$B,$B63,'Other Pharma &amp; Health Products'!BS:BS)+SUMIF('PSM Costs'!$B:$B,$B63,'PSM Costs'!BS:BS)&gt;0,SUMIF(Pharmaceuticals!$B:$B,$B63,Pharmaceuticals!BS:BS)+SUMIF('Health Products &amp; Equipment'!$B:$B,$B63,'Health Products &amp; Equipment'!BS:BS)+SUMIF('Other Pharma &amp; Health Products'!$B:$B,$B63,'Other Pharma &amp; Health Products'!BS:BS)+SUMIF('PSM Costs'!$B:$B,$B63,'PSM Costs'!BS:BS),"")</f>
        <v/>
      </c>
      <c r="AB63" s="233" t="str">
        <f t="shared" ca="1" si="4"/>
        <v/>
      </c>
    </row>
    <row r="64" spans="1:28" ht="22.15" customHeight="1" x14ac:dyDescent="0.2">
      <c r="A64" s="229">
        <v>54</v>
      </c>
      <c r="B64" s="229" t="str">
        <f ca="1">IFERROR(VLOOKUP(A64,'Rank unique Mod-Int-CI-PR'!I:J,2,FALSE),"")</f>
        <v/>
      </c>
      <c r="C64" s="230" t="str">
        <f ca="1">IFERROR(VLOOKUP(VALUE(LEFT(B64,FIND("-",B64)-1)),CatModules!B:C,2,FALSE),"")</f>
        <v/>
      </c>
      <c r="D64" s="230" t="str">
        <f ca="1">IFERROR(VLOOKUP(LEFT(B64,FIND("--",B64)-1),CatInt!D:E,2,FALSE),"")</f>
        <v/>
      </c>
      <c r="E64" s="230" t="str">
        <f ca="1">IFERROR(VLOOKUP(MID(B64,FIND("--",B64)+2,FIND("---",B64)-FIND("--",B64)-2),CatCostInp!D:E,2,FALSE),"")</f>
        <v/>
      </c>
      <c r="F64" s="230" t="str">
        <f ca="1">IFERROR(VLOOKUP(B64,ActivityConcat!A:C,3,FALSE),"")</f>
        <v/>
      </c>
      <c r="G64" s="231" t="str">
        <f ca="1">IFERROR(VLOOKUP(VALUE(RIGHT(B64,1)),Setup!A:D,4,FALSE),"")</f>
        <v/>
      </c>
      <c r="H64" s="232" t="str">
        <f t="shared" ca="1" si="0"/>
        <v/>
      </c>
      <c r="I64" s="233" t="str">
        <f ca="1">IF(SUMIF(Pharmaceuticals!$B:$B,$B64,Pharmaceuticals!Z:Z)+SUMIF('Health Products &amp; Equipment'!$B:$B,$B64,'Health Products &amp; Equipment'!Z:Z)+SUMIF('Other Pharma &amp; Health Products'!$B:$B,$B64,'Other Pharma &amp; Health Products'!Z:Z)+SUMIF('PSM Costs'!$B:$B,$B64,'PSM Costs'!Z:Z)&gt;0,SUMIF(Pharmaceuticals!$B:$B,$B64,Pharmaceuticals!Z:Z)+SUMIF('Health Products &amp; Equipment'!$B:$B,$B64,'Health Products &amp; Equipment'!Z:Z)+SUMIF('Other Pharma &amp; Health Products'!$B:$B,$B64,'Other Pharma &amp; Health Products'!Z:Z)+SUMIF('PSM Costs'!$B:$B,$B64,'PSM Costs'!Z:Z),"")</f>
        <v/>
      </c>
      <c r="J64" s="233" t="str">
        <f ca="1">IF(SUMIF(Pharmaceuticals!$B:$B,$B64,Pharmaceuticals!AB:AB)+SUMIF('Health Products &amp; Equipment'!$B:$B,$B64,'Health Products &amp; Equipment'!AB:AB)+SUMIF('Other Pharma &amp; Health Products'!$B:$B,$B64,'Other Pharma &amp; Health Products'!AB:AB)+SUMIF('PSM Costs'!$B:$B,$B64,'PSM Costs'!AB:AB)&gt;0,SUMIF(Pharmaceuticals!$B:$B,$B64,Pharmaceuticals!AB:AB)+SUMIF('Health Products &amp; Equipment'!$B:$B,$B64,'Health Products &amp; Equipment'!AB:AB)+SUMIF('Other Pharma &amp; Health Products'!$B:$B,$B64,'Other Pharma &amp; Health Products'!AB:AB)+SUMIF('PSM Costs'!$B:$B,$B64,'PSM Costs'!AB:AB),"")</f>
        <v/>
      </c>
      <c r="K64" s="233" t="str">
        <f ca="1">IF(SUMIF(Pharmaceuticals!$B:$B,$B64,Pharmaceuticals!AD:AD)+SUMIF('Health Products &amp; Equipment'!$B:$B,$B64,'Health Products &amp; Equipment'!AD:AD)+SUMIF('Other Pharma &amp; Health Products'!$B:$B,$B64,'Other Pharma &amp; Health Products'!AD:AD)+SUMIF('PSM Costs'!$B:$B,$B64,'PSM Costs'!AD:AD)&gt;0,SUMIF(Pharmaceuticals!$B:$B,$B64,Pharmaceuticals!AD:AD)+SUMIF('Health Products &amp; Equipment'!$B:$B,$B64,'Health Products &amp; Equipment'!AD:AD)+SUMIF('Other Pharma &amp; Health Products'!$B:$B,$B64,'Other Pharma &amp; Health Products'!AD:AD)+SUMIF('PSM Costs'!$B:$B,$B64,'PSM Costs'!AD:AD),"")</f>
        <v/>
      </c>
      <c r="L64" s="233" t="str">
        <f ca="1">IF(SUMIF(Pharmaceuticals!$B:$B,$B64,Pharmaceuticals!AF:AF)+SUMIF('Health Products &amp; Equipment'!$B:$B,$B64,'Health Products &amp; Equipment'!AF:AF)+SUMIF('Other Pharma &amp; Health Products'!$B:$B,$B64,'Other Pharma &amp; Health Products'!AF:AF)+SUMIF('PSM Costs'!$B:$B,$B64,'PSM Costs'!AF:AF)&gt;0,SUMIF(Pharmaceuticals!$B:$B,$B64,Pharmaceuticals!AF:AF)+SUMIF('Health Products &amp; Equipment'!$B:$B,$B64,'Health Products &amp; Equipment'!AF:AF)+SUMIF('Other Pharma &amp; Health Products'!$B:$B,$B64,'Other Pharma &amp; Health Products'!AF:AF)+SUMIF('PSM Costs'!$B:$B,$B64,'PSM Costs'!AF:AF),"")</f>
        <v/>
      </c>
      <c r="M64" s="231" t="str">
        <f t="shared" ca="1" si="1"/>
        <v/>
      </c>
      <c r="N64" s="234" t="str">
        <f ca="1">IF(SUMIF(Pharmaceuticals!$B:$B,$B64,Pharmaceuticals!AM:AM)+SUMIF('Health Products &amp; Equipment'!$B:$B,$B64,'Health Products &amp; Equipment'!AM:AM)+SUMIF('Other Pharma &amp; Health Products'!$B:$B,$B64,'Other Pharma &amp; Health Products'!AM:AM)+SUMIF('PSM Costs'!$B:$B,$B64,'PSM Costs'!AM:AM)&gt;0,SUMIF(Pharmaceuticals!$B:$B,$B64,Pharmaceuticals!AM:AM)+SUMIF('Health Products &amp; Equipment'!$B:$B,$B64,'Health Products &amp; Equipment'!AM:AM)+SUMIF('Other Pharma &amp; Health Products'!$B:$B,$B64,'Other Pharma &amp; Health Products'!AM:AM)+SUMIF('PSM Costs'!$B:$B,$B64,'PSM Costs'!AM:AM),"")</f>
        <v/>
      </c>
      <c r="O64" s="234" t="str">
        <f ca="1">IF(SUMIF(Pharmaceuticals!$B:$B,$B64,Pharmaceuticals!AO:AO)+SUMIF('Health Products &amp; Equipment'!$B:$B,$B64,'Health Products &amp; Equipment'!AO:AO)+SUMIF('Other Pharma &amp; Health Products'!$B:$B,$B64,'Other Pharma &amp; Health Products'!AO:AO)+SUMIF('PSM Costs'!$B:$B,$B64,'PSM Costs'!AO:AO)&gt;0,SUMIF(Pharmaceuticals!$B:$B,$B64,Pharmaceuticals!AO:AO)+SUMIF('Health Products &amp; Equipment'!$B:$B,$B64,'Health Products &amp; Equipment'!AO:AO)+SUMIF('Other Pharma &amp; Health Products'!$B:$B,$B64,'Other Pharma &amp; Health Products'!AO:AO)+SUMIF('PSM Costs'!$B:$B,$B64,'PSM Costs'!AO:AO),"")</f>
        <v/>
      </c>
      <c r="P64" s="234" t="str">
        <f ca="1">IF(SUMIF(Pharmaceuticals!$B:$B,$B64,Pharmaceuticals!AQ:AQ)+SUMIF('Health Products &amp; Equipment'!$B:$B,$B64,'Health Products &amp; Equipment'!AQ:AQ)+SUMIF('Other Pharma &amp; Health Products'!$B:$B,$B64,'Other Pharma &amp; Health Products'!AQ:AQ)+SUMIF('PSM Costs'!$B:$B,$B64,'PSM Costs'!AQ:AQ)&gt;0,SUMIF(Pharmaceuticals!$B:$B,$B64,Pharmaceuticals!AQ:AQ)+SUMIF('Health Products &amp; Equipment'!$B:$B,$B64,'Health Products &amp; Equipment'!AQ:AQ)+SUMIF('Other Pharma &amp; Health Products'!$B:$B,$B64,'Other Pharma &amp; Health Products'!AQ:AQ)+SUMIF('PSM Costs'!$B:$B,$B64,'PSM Costs'!AQ:AQ),"")</f>
        <v/>
      </c>
      <c r="Q64" s="234" t="str">
        <f ca="1">IF(SUMIF(Pharmaceuticals!$B:$B,$B64,Pharmaceuticals!AS:AS)+SUMIF('Health Products &amp; Equipment'!$B:$B,$B64,'Health Products &amp; Equipment'!AS:AS)+SUMIF('Other Pharma &amp; Health Products'!$B:$B,$B64,'Other Pharma &amp; Health Products'!AS:AS)+SUMIF('PSM Costs'!$B:$B,$B64,'PSM Costs'!AS:AS)&gt;0,SUMIF(Pharmaceuticals!$B:$B,$B64,Pharmaceuticals!AS:AS)+SUMIF('Health Products &amp; Equipment'!$B:$B,$B64,'Health Products &amp; Equipment'!AS:AS)+SUMIF('Other Pharma &amp; Health Products'!$B:$B,$B64,'Other Pharma &amp; Health Products'!AS:AS)+SUMIF('PSM Costs'!$B:$B,$B64,'PSM Costs'!AS:AS),"")</f>
        <v/>
      </c>
      <c r="R64" s="232" t="str">
        <f t="shared" ca="1" si="2"/>
        <v/>
      </c>
      <c r="S64" s="233" t="str">
        <f ca="1">IF(SUMIF(Pharmaceuticals!$B:$B,$B64,Pharmaceuticals!AZ:AZ)+SUMIF('Health Products &amp; Equipment'!$B:$B,$B64,'Health Products &amp; Equipment'!AZ:AZ)+SUMIF('Other Pharma &amp; Health Products'!$B:$B,$B64,'Other Pharma &amp; Health Products'!AZ:AZ)+SUMIF('PSM Costs'!$B:$B,$B64,'PSM Costs'!AZ:AZ)&gt;0,SUMIF(Pharmaceuticals!$B:$B,$B64,Pharmaceuticals!AZ:AZ)+SUMIF('Health Products &amp; Equipment'!$B:$B,$B64,'Health Products &amp; Equipment'!AZ:AZ)+SUMIF('Other Pharma &amp; Health Products'!$B:$B,$B64,'Other Pharma &amp; Health Products'!AZ:AZ)+SUMIF('PSM Costs'!$B:$B,$B64,'PSM Costs'!AZ:AZ),"")</f>
        <v/>
      </c>
      <c r="T64" s="233" t="str">
        <f ca="1">IF(SUMIF(Pharmaceuticals!$B:$B,$B64,Pharmaceuticals!BB:BB)+SUMIF('Health Products &amp; Equipment'!$B:$B,$B64,'Health Products &amp; Equipment'!BB:BB)+SUMIF('Other Pharma &amp; Health Products'!$B:$B,$B64,'Other Pharma &amp; Health Products'!BB:BB)+SUMIF('PSM Costs'!$B:$B,$B64,'PSM Costs'!BB:BB)&gt;0,SUMIF(Pharmaceuticals!$B:$B,$B64,Pharmaceuticals!BB:BB)+SUMIF('Health Products &amp; Equipment'!$B:$B,$B64,'Health Products &amp; Equipment'!BB:BB)+SUMIF('Other Pharma &amp; Health Products'!$B:$B,$B64,'Other Pharma &amp; Health Products'!BB:BB)+SUMIF('PSM Costs'!$B:$B,$B64,'PSM Costs'!BB:BB),"")</f>
        <v/>
      </c>
      <c r="U64" s="233" t="str">
        <f ca="1">IF(SUMIF(Pharmaceuticals!$B:$B,$B64,Pharmaceuticals!BD:BD)+SUMIF('Health Products &amp; Equipment'!$B:$B,$B64,'Health Products &amp; Equipment'!BD:BD)+SUMIF('Other Pharma &amp; Health Products'!$B:$B,$B64,'Other Pharma &amp; Health Products'!BD:BD)+SUMIF('PSM Costs'!$B:$B,$B64,'PSM Costs'!BD:BD)&gt;0,SUMIF(Pharmaceuticals!$B:$B,$B64,Pharmaceuticals!BD:BD)+SUMIF('Health Products &amp; Equipment'!$B:$B,$B64,'Health Products &amp; Equipment'!BD:BD)+SUMIF('Other Pharma &amp; Health Products'!$B:$B,$B64,'Other Pharma &amp; Health Products'!BD:BD)+SUMIF('PSM Costs'!$B:$B,$B64,'PSM Costs'!BD:BD),"")</f>
        <v/>
      </c>
      <c r="V64" s="233" t="str">
        <f ca="1">IF(SUMIF(Pharmaceuticals!$B:$B,$B64,Pharmaceuticals!BF:BF)+SUMIF('Health Products &amp; Equipment'!$B:$B,$B64,'Health Products &amp; Equipment'!BF:BF)+SUMIF('Other Pharma &amp; Health Products'!$B:$B,$B64,'Other Pharma &amp; Health Products'!BF:BF)+SUMIF('PSM Costs'!$B:$B,$B64,'PSM Costs'!BF:BF)&gt;0,SUMIF(Pharmaceuticals!$B:$B,$B64,Pharmaceuticals!BF:BF)+SUMIF('Health Products &amp; Equipment'!$B:$B,$B64,'Health Products &amp; Equipment'!BF:BF)+SUMIF('Other Pharma &amp; Health Products'!$B:$B,$B64,'Other Pharma &amp; Health Products'!BF:BF)+SUMIF('PSM Costs'!$B:$B,$B64,'PSM Costs'!BF:BF),"")</f>
        <v/>
      </c>
      <c r="W64" s="231" t="str">
        <f t="shared" ca="1" si="3"/>
        <v/>
      </c>
      <c r="X64" s="234" t="str">
        <f ca="1">IF(SUMIF(Pharmaceuticals!$B:$B,$B64,Pharmaceuticals!BM:BM)+SUMIF('Health Products &amp; Equipment'!$B:$B,$B64,'Health Products &amp; Equipment'!BM:BM)+SUMIF('Other Pharma &amp; Health Products'!$B:$B,$B64,'Other Pharma &amp; Health Products'!BM:BM)+SUMIF('PSM Costs'!$B:$B,$B64,'PSM Costs'!BM:BM)&gt;0,SUMIF(Pharmaceuticals!$B:$B,$B64,Pharmaceuticals!BM:BM)+SUMIF('Health Products &amp; Equipment'!$B:$B,$B64,'Health Products &amp; Equipment'!BM:BM)+SUMIF('Other Pharma &amp; Health Products'!$B:$B,$B64,'Other Pharma &amp; Health Products'!BM:BM)+SUMIF('PSM Costs'!$B:$B,$B64,'PSM Costs'!BM:BM),"")</f>
        <v/>
      </c>
      <c r="Y64" s="234" t="str">
        <f ca="1">IF(SUMIF(Pharmaceuticals!$B:$B,$B64,Pharmaceuticals!BO:BO)+SUMIF('Health Products &amp; Equipment'!$B:$B,$B64,'Health Products &amp; Equipment'!BO:BO)+SUMIF('Other Pharma &amp; Health Products'!$B:$B,$B64,'Other Pharma &amp; Health Products'!BO:BO)+SUMIF('PSM Costs'!$B:$B,$B64,'PSM Costs'!BO:BO)&gt;0,SUMIF(Pharmaceuticals!$B:$B,$B64,Pharmaceuticals!BO:BO)+SUMIF('Health Products &amp; Equipment'!$B:$B,$B64,'Health Products &amp; Equipment'!BO:BO)+SUMIF('Other Pharma &amp; Health Products'!$B:$B,$B64,'Other Pharma &amp; Health Products'!BO:BO)+SUMIF('PSM Costs'!$B:$B,$B64,'PSM Costs'!BO:BO),"")</f>
        <v/>
      </c>
      <c r="Z64" s="234" t="str">
        <f ca="1">IF(SUMIF(Pharmaceuticals!$B:$B,$B64,Pharmaceuticals!BQ:BQ)+SUMIF('Health Products &amp; Equipment'!$B:$B,$B64,'Health Products &amp; Equipment'!BQ:BQ)+SUMIF('Other Pharma &amp; Health Products'!$B:$B,$B64,'Other Pharma &amp; Health Products'!BQ:BQ)+SUMIF('PSM Costs'!$B:$B,$B64,'PSM Costs'!BQ:BQ)&gt;0,SUMIF(Pharmaceuticals!$B:$B,$B64,Pharmaceuticals!BQ:BQ)+SUMIF('Health Products &amp; Equipment'!$B:$B,$B64,'Health Products &amp; Equipment'!BQ:BQ)+SUMIF('Other Pharma &amp; Health Products'!$B:$B,$B64,'Other Pharma &amp; Health Products'!BQ:BQ)+SUMIF('PSM Costs'!$B:$B,$B64,'PSM Costs'!BQ:BQ),"")</f>
        <v/>
      </c>
      <c r="AA64" s="234" t="str">
        <f ca="1">IF(SUMIF(Pharmaceuticals!$B:$B,$B64,Pharmaceuticals!BS:BS)+SUMIF('Health Products &amp; Equipment'!$B:$B,$B64,'Health Products &amp; Equipment'!BS:BS)+SUMIF('Other Pharma &amp; Health Products'!$B:$B,$B64,'Other Pharma &amp; Health Products'!BS:BS)+SUMIF('PSM Costs'!$B:$B,$B64,'PSM Costs'!BS:BS)&gt;0,SUMIF(Pharmaceuticals!$B:$B,$B64,Pharmaceuticals!BS:BS)+SUMIF('Health Products &amp; Equipment'!$B:$B,$B64,'Health Products &amp; Equipment'!BS:BS)+SUMIF('Other Pharma &amp; Health Products'!$B:$B,$B64,'Other Pharma &amp; Health Products'!BS:BS)+SUMIF('PSM Costs'!$B:$B,$B64,'PSM Costs'!BS:BS),"")</f>
        <v/>
      </c>
      <c r="AB64" s="233" t="str">
        <f t="shared" ca="1" si="4"/>
        <v/>
      </c>
    </row>
    <row r="65" spans="1:28" ht="22.15" customHeight="1" x14ac:dyDescent="0.2">
      <c r="A65" s="229">
        <v>55</v>
      </c>
      <c r="B65" s="229" t="str">
        <f ca="1">IFERROR(VLOOKUP(A65,'Rank unique Mod-Int-CI-PR'!I:J,2,FALSE),"")</f>
        <v/>
      </c>
      <c r="C65" s="230" t="str">
        <f ca="1">IFERROR(VLOOKUP(VALUE(LEFT(B65,FIND("-",B65)-1)),CatModules!B:C,2,FALSE),"")</f>
        <v/>
      </c>
      <c r="D65" s="230" t="str">
        <f ca="1">IFERROR(VLOOKUP(LEFT(B65,FIND("--",B65)-1),CatInt!D:E,2,FALSE),"")</f>
        <v/>
      </c>
      <c r="E65" s="230" t="str">
        <f ca="1">IFERROR(VLOOKUP(MID(B65,FIND("--",B65)+2,FIND("---",B65)-FIND("--",B65)-2),CatCostInp!D:E,2,FALSE),"")</f>
        <v/>
      </c>
      <c r="F65" s="230" t="str">
        <f ca="1">IFERROR(VLOOKUP(B65,ActivityConcat!A:C,3,FALSE),"")</f>
        <v/>
      </c>
      <c r="G65" s="231" t="str">
        <f ca="1">IFERROR(VLOOKUP(VALUE(RIGHT(B65,1)),Setup!A:D,4,FALSE),"")</f>
        <v/>
      </c>
      <c r="H65" s="232" t="str">
        <f t="shared" ca="1" si="0"/>
        <v/>
      </c>
      <c r="I65" s="233" t="str">
        <f ca="1">IF(SUMIF(Pharmaceuticals!$B:$B,$B65,Pharmaceuticals!Z:Z)+SUMIF('Health Products &amp; Equipment'!$B:$B,$B65,'Health Products &amp; Equipment'!Z:Z)+SUMIF('Other Pharma &amp; Health Products'!$B:$B,$B65,'Other Pharma &amp; Health Products'!Z:Z)+SUMIF('PSM Costs'!$B:$B,$B65,'PSM Costs'!Z:Z)&gt;0,SUMIF(Pharmaceuticals!$B:$B,$B65,Pharmaceuticals!Z:Z)+SUMIF('Health Products &amp; Equipment'!$B:$B,$B65,'Health Products &amp; Equipment'!Z:Z)+SUMIF('Other Pharma &amp; Health Products'!$B:$B,$B65,'Other Pharma &amp; Health Products'!Z:Z)+SUMIF('PSM Costs'!$B:$B,$B65,'PSM Costs'!Z:Z),"")</f>
        <v/>
      </c>
      <c r="J65" s="233" t="str">
        <f ca="1">IF(SUMIF(Pharmaceuticals!$B:$B,$B65,Pharmaceuticals!AB:AB)+SUMIF('Health Products &amp; Equipment'!$B:$B,$B65,'Health Products &amp; Equipment'!AB:AB)+SUMIF('Other Pharma &amp; Health Products'!$B:$B,$B65,'Other Pharma &amp; Health Products'!AB:AB)+SUMIF('PSM Costs'!$B:$B,$B65,'PSM Costs'!AB:AB)&gt;0,SUMIF(Pharmaceuticals!$B:$B,$B65,Pharmaceuticals!AB:AB)+SUMIF('Health Products &amp; Equipment'!$B:$B,$B65,'Health Products &amp; Equipment'!AB:AB)+SUMIF('Other Pharma &amp; Health Products'!$B:$B,$B65,'Other Pharma &amp; Health Products'!AB:AB)+SUMIF('PSM Costs'!$B:$B,$B65,'PSM Costs'!AB:AB),"")</f>
        <v/>
      </c>
      <c r="K65" s="233" t="str">
        <f ca="1">IF(SUMIF(Pharmaceuticals!$B:$B,$B65,Pharmaceuticals!AD:AD)+SUMIF('Health Products &amp; Equipment'!$B:$B,$B65,'Health Products &amp; Equipment'!AD:AD)+SUMIF('Other Pharma &amp; Health Products'!$B:$B,$B65,'Other Pharma &amp; Health Products'!AD:AD)+SUMIF('PSM Costs'!$B:$B,$B65,'PSM Costs'!AD:AD)&gt;0,SUMIF(Pharmaceuticals!$B:$B,$B65,Pharmaceuticals!AD:AD)+SUMIF('Health Products &amp; Equipment'!$B:$B,$B65,'Health Products &amp; Equipment'!AD:AD)+SUMIF('Other Pharma &amp; Health Products'!$B:$B,$B65,'Other Pharma &amp; Health Products'!AD:AD)+SUMIF('PSM Costs'!$B:$B,$B65,'PSM Costs'!AD:AD),"")</f>
        <v/>
      </c>
      <c r="L65" s="233" t="str">
        <f ca="1">IF(SUMIF(Pharmaceuticals!$B:$B,$B65,Pharmaceuticals!AF:AF)+SUMIF('Health Products &amp; Equipment'!$B:$B,$B65,'Health Products &amp; Equipment'!AF:AF)+SUMIF('Other Pharma &amp; Health Products'!$B:$B,$B65,'Other Pharma &amp; Health Products'!AF:AF)+SUMIF('PSM Costs'!$B:$B,$B65,'PSM Costs'!AF:AF)&gt;0,SUMIF(Pharmaceuticals!$B:$B,$B65,Pharmaceuticals!AF:AF)+SUMIF('Health Products &amp; Equipment'!$B:$B,$B65,'Health Products &amp; Equipment'!AF:AF)+SUMIF('Other Pharma &amp; Health Products'!$B:$B,$B65,'Other Pharma &amp; Health Products'!AF:AF)+SUMIF('PSM Costs'!$B:$B,$B65,'PSM Costs'!AF:AF),"")</f>
        <v/>
      </c>
      <c r="M65" s="231" t="str">
        <f t="shared" ca="1" si="1"/>
        <v/>
      </c>
      <c r="N65" s="234" t="str">
        <f ca="1">IF(SUMIF(Pharmaceuticals!$B:$B,$B65,Pharmaceuticals!AM:AM)+SUMIF('Health Products &amp; Equipment'!$B:$B,$B65,'Health Products &amp; Equipment'!AM:AM)+SUMIF('Other Pharma &amp; Health Products'!$B:$B,$B65,'Other Pharma &amp; Health Products'!AM:AM)+SUMIF('PSM Costs'!$B:$B,$B65,'PSM Costs'!AM:AM)&gt;0,SUMIF(Pharmaceuticals!$B:$B,$B65,Pharmaceuticals!AM:AM)+SUMIF('Health Products &amp; Equipment'!$B:$B,$B65,'Health Products &amp; Equipment'!AM:AM)+SUMIF('Other Pharma &amp; Health Products'!$B:$B,$B65,'Other Pharma &amp; Health Products'!AM:AM)+SUMIF('PSM Costs'!$B:$B,$B65,'PSM Costs'!AM:AM),"")</f>
        <v/>
      </c>
      <c r="O65" s="234" t="str">
        <f ca="1">IF(SUMIF(Pharmaceuticals!$B:$B,$B65,Pharmaceuticals!AO:AO)+SUMIF('Health Products &amp; Equipment'!$B:$B,$B65,'Health Products &amp; Equipment'!AO:AO)+SUMIF('Other Pharma &amp; Health Products'!$B:$B,$B65,'Other Pharma &amp; Health Products'!AO:AO)+SUMIF('PSM Costs'!$B:$B,$B65,'PSM Costs'!AO:AO)&gt;0,SUMIF(Pharmaceuticals!$B:$B,$B65,Pharmaceuticals!AO:AO)+SUMIF('Health Products &amp; Equipment'!$B:$B,$B65,'Health Products &amp; Equipment'!AO:AO)+SUMIF('Other Pharma &amp; Health Products'!$B:$B,$B65,'Other Pharma &amp; Health Products'!AO:AO)+SUMIF('PSM Costs'!$B:$B,$B65,'PSM Costs'!AO:AO),"")</f>
        <v/>
      </c>
      <c r="P65" s="234" t="str">
        <f ca="1">IF(SUMIF(Pharmaceuticals!$B:$B,$B65,Pharmaceuticals!AQ:AQ)+SUMIF('Health Products &amp; Equipment'!$B:$B,$B65,'Health Products &amp; Equipment'!AQ:AQ)+SUMIF('Other Pharma &amp; Health Products'!$B:$B,$B65,'Other Pharma &amp; Health Products'!AQ:AQ)+SUMIF('PSM Costs'!$B:$B,$B65,'PSM Costs'!AQ:AQ)&gt;0,SUMIF(Pharmaceuticals!$B:$B,$B65,Pharmaceuticals!AQ:AQ)+SUMIF('Health Products &amp; Equipment'!$B:$B,$B65,'Health Products &amp; Equipment'!AQ:AQ)+SUMIF('Other Pharma &amp; Health Products'!$B:$B,$B65,'Other Pharma &amp; Health Products'!AQ:AQ)+SUMIF('PSM Costs'!$B:$B,$B65,'PSM Costs'!AQ:AQ),"")</f>
        <v/>
      </c>
      <c r="Q65" s="234" t="str">
        <f ca="1">IF(SUMIF(Pharmaceuticals!$B:$B,$B65,Pharmaceuticals!AS:AS)+SUMIF('Health Products &amp; Equipment'!$B:$B,$B65,'Health Products &amp; Equipment'!AS:AS)+SUMIF('Other Pharma &amp; Health Products'!$B:$B,$B65,'Other Pharma &amp; Health Products'!AS:AS)+SUMIF('PSM Costs'!$B:$B,$B65,'PSM Costs'!AS:AS)&gt;0,SUMIF(Pharmaceuticals!$B:$B,$B65,Pharmaceuticals!AS:AS)+SUMIF('Health Products &amp; Equipment'!$B:$B,$B65,'Health Products &amp; Equipment'!AS:AS)+SUMIF('Other Pharma &amp; Health Products'!$B:$B,$B65,'Other Pharma &amp; Health Products'!AS:AS)+SUMIF('PSM Costs'!$B:$B,$B65,'PSM Costs'!AS:AS),"")</f>
        <v/>
      </c>
      <c r="R65" s="232" t="str">
        <f t="shared" ca="1" si="2"/>
        <v/>
      </c>
      <c r="S65" s="233" t="str">
        <f ca="1">IF(SUMIF(Pharmaceuticals!$B:$B,$B65,Pharmaceuticals!AZ:AZ)+SUMIF('Health Products &amp; Equipment'!$B:$B,$B65,'Health Products &amp; Equipment'!AZ:AZ)+SUMIF('Other Pharma &amp; Health Products'!$B:$B,$B65,'Other Pharma &amp; Health Products'!AZ:AZ)+SUMIF('PSM Costs'!$B:$B,$B65,'PSM Costs'!AZ:AZ)&gt;0,SUMIF(Pharmaceuticals!$B:$B,$B65,Pharmaceuticals!AZ:AZ)+SUMIF('Health Products &amp; Equipment'!$B:$B,$B65,'Health Products &amp; Equipment'!AZ:AZ)+SUMIF('Other Pharma &amp; Health Products'!$B:$B,$B65,'Other Pharma &amp; Health Products'!AZ:AZ)+SUMIF('PSM Costs'!$B:$B,$B65,'PSM Costs'!AZ:AZ),"")</f>
        <v/>
      </c>
      <c r="T65" s="233" t="str">
        <f ca="1">IF(SUMIF(Pharmaceuticals!$B:$B,$B65,Pharmaceuticals!BB:BB)+SUMIF('Health Products &amp; Equipment'!$B:$B,$B65,'Health Products &amp; Equipment'!BB:BB)+SUMIF('Other Pharma &amp; Health Products'!$B:$B,$B65,'Other Pharma &amp; Health Products'!BB:BB)+SUMIF('PSM Costs'!$B:$B,$B65,'PSM Costs'!BB:BB)&gt;0,SUMIF(Pharmaceuticals!$B:$B,$B65,Pharmaceuticals!BB:BB)+SUMIF('Health Products &amp; Equipment'!$B:$B,$B65,'Health Products &amp; Equipment'!BB:BB)+SUMIF('Other Pharma &amp; Health Products'!$B:$B,$B65,'Other Pharma &amp; Health Products'!BB:BB)+SUMIF('PSM Costs'!$B:$B,$B65,'PSM Costs'!BB:BB),"")</f>
        <v/>
      </c>
      <c r="U65" s="233" t="str">
        <f ca="1">IF(SUMIF(Pharmaceuticals!$B:$B,$B65,Pharmaceuticals!BD:BD)+SUMIF('Health Products &amp; Equipment'!$B:$B,$B65,'Health Products &amp; Equipment'!BD:BD)+SUMIF('Other Pharma &amp; Health Products'!$B:$B,$B65,'Other Pharma &amp; Health Products'!BD:BD)+SUMIF('PSM Costs'!$B:$B,$B65,'PSM Costs'!BD:BD)&gt;0,SUMIF(Pharmaceuticals!$B:$B,$B65,Pharmaceuticals!BD:BD)+SUMIF('Health Products &amp; Equipment'!$B:$B,$B65,'Health Products &amp; Equipment'!BD:BD)+SUMIF('Other Pharma &amp; Health Products'!$B:$B,$B65,'Other Pharma &amp; Health Products'!BD:BD)+SUMIF('PSM Costs'!$B:$B,$B65,'PSM Costs'!BD:BD),"")</f>
        <v/>
      </c>
      <c r="V65" s="233" t="str">
        <f ca="1">IF(SUMIF(Pharmaceuticals!$B:$B,$B65,Pharmaceuticals!BF:BF)+SUMIF('Health Products &amp; Equipment'!$B:$B,$B65,'Health Products &amp; Equipment'!BF:BF)+SUMIF('Other Pharma &amp; Health Products'!$B:$B,$B65,'Other Pharma &amp; Health Products'!BF:BF)+SUMIF('PSM Costs'!$B:$B,$B65,'PSM Costs'!BF:BF)&gt;0,SUMIF(Pharmaceuticals!$B:$B,$B65,Pharmaceuticals!BF:BF)+SUMIF('Health Products &amp; Equipment'!$B:$B,$B65,'Health Products &amp; Equipment'!BF:BF)+SUMIF('Other Pharma &amp; Health Products'!$B:$B,$B65,'Other Pharma &amp; Health Products'!BF:BF)+SUMIF('PSM Costs'!$B:$B,$B65,'PSM Costs'!BF:BF),"")</f>
        <v/>
      </c>
      <c r="W65" s="231" t="str">
        <f t="shared" ca="1" si="3"/>
        <v/>
      </c>
      <c r="X65" s="234" t="str">
        <f ca="1">IF(SUMIF(Pharmaceuticals!$B:$B,$B65,Pharmaceuticals!BM:BM)+SUMIF('Health Products &amp; Equipment'!$B:$B,$B65,'Health Products &amp; Equipment'!BM:BM)+SUMIF('Other Pharma &amp; Health Products'!$B:$B,$B65,'Other Pharma &amp; Health Products'!BM:BM)+SUMIF('PSM Costs'!$B:$B,$B65,'PSM Costs'!BM:BM)&gt;0,SUMIF(Pharmaceuticals!$B:$B,$B65,Pharmaceuticals!BM:BM)+SUMIF('Health Products &amp; Equipment'!$B:$B,$B65,'Health Products &amp; Equipment'!BM:BM)+SUMIF('Other Pharma &amp; Health Products'!$B:$B,$B65,'Other Pharma &amp; Health Products'!BM:BM)+SUMIF('PSM Costs'!$B:$B,$B65,'PSM Costs'!BM:BM),"")</f>
        <v/>
      </c>
      <c r="Y65" s="234" t="str">
        <f ca="1">IF(SUMIF(Pharmaceuticals!$B:$B,$B65,Pharmaceuticals!BO:BO)+SUMIF('Health Products &amp; Equipment'!$B:$B,$B65,'Health Products &amp; Equipment'!BO:BO)+SUMIF('Other Pharma &amp; Health Products'!$B:$B,$B65,'Other Pharma &amp; Health Products'!BO:BO)+SUMIF('PSM Costs'!$B:$B,$B65,'PSM Costs'!BO:BO)&gt;0,SUMIF(Pharmaceuticals!$B:$B,$B65,Pharmaceuticals!BO:BO)+SUMIF('Health Products &amp; Equipment'!$B:$B,$B65,'Health Products &amp; Equipment'!BO:BO)+SUMIF('Other Pharma &amp; Health Products'!$B:$B,$B65,'Other Pharma &amp; Health Products'!BO:BO)+SUMIF('PSM Costs'!$B:$B,$B65,'PSM Costs'!BO:BO),"")</f>
        <v/>
      </c>
      <c r="Z65" s="234" t="str">
        <f ca="1">IF(SUMIF(Pharmaceuticals!$B:$B,$B65,Pharmaceuticals!BQ:BQ)+SUMIF('Health Products &amp; Equipment'!$B:$B,$B65,'Health Products &amp; Equipment'!BQ:BQ)+SUMIF('Other Pharma &amp; Health Products'!$B:$B,$B65,'Other Pharma &amp; Health Products'!BQ:BQ)+SUMIF('PSM Costs'!$B:$B,$B65,'PSM Costs'!BQ:BQ)&gt;0,SUMIF(Pharmaceuticals!$B:$B,$B65,Pharmaceuticals!BQ:BQ)+SUMIF('Health Products &amp; Equipment'!$B:$B,$B65,'Health Products &amp; Equipment'!BQ:BQ)+SUMIF('Other Pharma &amp; Health Products'!$B:$B,$B65,'Other Pharma &amp; Health Products'!BQ:BQ)+SUMIF('PSM Costs'!$B:$B,$B65,'PSM Costs'!BQ:BQ),"")</f>
        <v/>
      </c>
      <c r="AA65" s="234" t="str">
        <f ca="1">IF(SUMIF(Pharmaceuticals!$B:$B,$B65,Pharmaceuticals!BS:BS)+SUMIF('Health Products &amp; Equipment'!$B:$B,$B65,'Health Products &amp; Equipment'!BS:BS)+SUMIF('Other Pharma &amp; Health Products'!$B:$B,$B65,'Other Pharma &amp; Health Products'!BS:BS)+SUMIF('PSM Costs'!$B:$B,$B65,'PSM Costs'!BS:BS)&gt;0,SUMIF(Pharmaceuticals!$B:$B,$B65,Pharmaceuticals!BS:BS)+SUMIF('Health Products &amp; Equipment'!$B:$B,$B65,'Health Products &amp; Equipment'!BS:BS)+SUMIF('Other Pharma &amp; Health Products'!$B:$B,$B65,'Other Pharma &amp; Health Products'!BS:BS)+SUMIF('PSM Costs'!$B:$B,$B65,'PSM Costs'!BS:BS),"")</f>
        <v/>
      </c>
      <c r="AB65" s="233" t="str">
        <f t="shared" ca="1" si="4"/>
        <v/>
      </c>
    </row>
    <row r="66" spans="1:28" ht="22.15" customHeight="1" x14ac:dyDescent="0.2">
      <c r="A66" s="229">
        <v>56</v>
      </c>
      <c r="B66" s="229" t="str">
        <f ca="1">IFERROR(VLOOKUP(A66,'Rank unique Mod-Int-CI-PR'!I:J,2,FALSE),"")</f>
        <v/>
      </c>
      <c r="C66" s="230" t="str">
        <f ca="1">IFERROR(VLOOKUP(VALUE(LEFT(B66,FIND("-",B66)-1)),CatModules!B:C,2,FALSE),"")</f>
        <v/>
      </c>
      <c r="D66" s="230" t="str">
        <f ca="1">IFERROR(VLOOKUP(LEFT(B66,FIND("--",B66)-1),CatInt!D:E,2,FALSE),"")</f>
        <v/>
      </c>
      <c r="E66" s="230" t="str">
        <f ca="1">IFERROR(VLOOKUP(MID(B66,FIND("--",B66)+2,FIND("---",B66)-FIND("--",B66)-2),CatCostInp!D:E,2,FALSE),"")</f>
        <v/>
      </c>
      <c r="F66" s="230" t="str">
        <f ca="1">IFERROR(VLOOKUP(B66,ActivityConcat!A:C,3,FALSE),"")</f>
        <v/>
      </c>
      <c r="G66" s="231" t="str">
        <f ca="1">IFERROR(VLOOKUP(VALUE(RIGHT(B66,1)),Setup!A:D,4,FALSE),"")</f>
        <v/>
      </c>
      <c r="H66" s="232" t="str">
        <f t="shared" ca="1" si="0"/>
        <v/>
      </c>
      <c r="I66" s="233" t="str">
        <f ca="1">IF(SUMIF(Pharmaceuticals!$B:$B,$B66,Pharmaceuticals!Z:Z)+SUMIF('Health Products &amp; Equipment'!$B:$B,$B66,'Health Products &amp; Equipment'!Z:Z)+SUMIF('Other Pharma &amp; Health Products'!$B:$B,$B66,'Other Pharma &amp; Health Products'!Z:Z)+SUMIF('PSM Costs'!$B:$B,$B66,'PSM Costs'!Z:Z)&gt;0,SUMIF(Pharmaceuticals!$B:$B,$B66,Pharmaceuticals!Z:Z)+SUMIF('Health Products &amp; Equipment'!$B:$B,$B66,'Health Products &amp; Equipment'!Z:Z)+SUMIF('Other Pharma &amp; Health Products'!$B:$B,$B66,'Other Pharma &amp; Health Products'!Z:Z)+SUMIF('PSM Costs'!$B:$B,$B66,'PSM Costs'!Z:Z),"")</f>
        <v/>
      </c>
      <c r="J66" s="233" t="str">
        <f ca="1">IF(SUMIF(Pharmaceuticals!$B:$B,$B66,Pharmaceuticals!AB:AB)+SUMIF('Health Products &amp; Equipment'!$B:$B,$B66,'Health Products &amp; Equipment'!AB:AB)+SUMIF('Other Pharma &amp; Health Products'!$B:$B,$B66,'Other Pharma &amp; Health Products'!AB:AB)+SUMIF('PSM Costs'!$B:$B,$B66,'PSM Costs'!AB:AB)&gt;0,SUMIF(Pharmaceuticals!$B:$B,$B66,Pharmaceuticals!AB:AB)+SUMIF('Health Products &amp; Equipment'!$B:$B,$B66,'Health Products &amp; Equipment'!AB:AB)+SUMIF('Other Pharma &amp; Health Products'!$B:$B,$B66,'Other Pharma &amp; Health Products'!AB:AB)+SUMIF('PSM Costs'!$B:$B,$B66,'PSM Costs'!AB:AB),"")</f>
        <v/>
      </c>
      <c r="K66" s="233" t="str">
        <f ca="1">IF(SUMIF(Pharmaceuticals!$B:$B,$B66,Pharmaceuticals!AD:AD)+SUMIF('Health Products &amp; Equipment'!$B:$B,$B66,'Health Products &amp; Equipment'!AD:AD)+SUMIF('Other Pharma &amp; Health Products'!$B:$B,$B66,'Other Pharma &amp; Health Products'!AD:AD)+SUMIF('PSM Costs'!$B:$B,$B66,'PSM Costs'!AD:AD)&gt;0,SUMIF(Pharmaceuticals!$B:$B,$B66,Pharmaceuticals!AD:AD)+SUMIF('Health Products &amp; Equipment'!$B:$B,$B66,'Health Products &amp; Equipment'!AD:AD)+SUMIF('Other Pharma &amp; Health Products'!$B:$B,$B66,'Other Pharma &amp; Health Products'!AD:AD)+SUMIF('PSM Costs'!$B:$B,$B66,'PSM Costs'!AD:AD),"")</f>
        <v/>
      </c>
      <c r="L66" s="233" t="str">
        <f ca="1">IF(SUMIF(Pharmaceuticals!$B:$B,$B66,Pharmaceuticals!AF:AF)+SUMIF('Health Products &amp; Equipment'!$B:$B,$B66,'Health Products &amp; Equipment'!AF:AF)+SUMIF('Other Pharma &amp; Health Products'!$B:$B,$B66,'Other Pharma &amp; Health Products'!AF:AF)+SUMIF('PSM Costs'!$B:$B,$B66,'PSM Costs'!AF:AF)&gt;0,SUMIF(Pharmaceuticals!$B:$B,$B66,Pharmaceuticals!AF:AF)+SUMIF('Health Products &amp; Equipment'!$B:$B,$B66,'Health Products &amp; Equipment'!AF:AF)+SUMIF('Other Pharma &amp; Health Products'!$B:$B,$B66,'Other Pharma &amp; Health Products'!AF:AF)+SUMIF('PSM Costs'!$B:$B,$B66,'PSM Costs'!AF:AF),"")</f>
        <v/>
      </c>
      <c r="M66" s="231" t="str">
        <f t="shared" ca="1" si="1"/>
        <v/>
      </c>
      <c r="N66" s="234" t="str">
        <f ca="1">IF(SUMIF(Pharmaceuticals!$B:$B,$B66,Pharmaceuticals!AM:AM)+SUMIF('Health Products &amp; Equipment'!$B:$B,$B66,'Health Products &amp; Equipment'!AM:AM)+SUMIF('Other Pharma &amp; Health Products'!$B:$B,$B66,'Other Pharma &amp; Health Products'!AM:AM)+SUMIF('PSM Costs'!$B:$B,$B66,'PSM Costs'!AM:AM)&gt;0,SUMIF(Pharmaceuticals!$B:$B,$B66,Pharmaceuticals!AM:AM)+SUMIF('Health Products &amp; Equipment'!$B:$B,$B66,'Health Products &amp; Equipment'!AM:AM)+SUMIF('Other Pharma &amp; Health Products'!$B:$B,$B66,'Other Pharma &amp; Health Products'!AM:AM)+SUMIF('PSM Costs'!$B:$B,$B66,'PSM Costs'!AM:AM),"")</f>
        <v/>
      </c>
      <c r="O66" s="234" t="str">
        <f ca="1">IF(SUMIF(Pharmaceuticals!$B:$B,$B66,Pharmaceuticals!AO:AO)+SUMIF('Health Products &amp; Equipment'!$B:$B,$B66,'Health Products &amp; Equipment'!AO:AO)+SUMIF('Other Pharma &amp; Health Products'!$B:$B,$B66,'Other Pharma &amp; Health Products'!AO:AO)+SUMIF('PSM Costs'!$B:$B,$B66,'PSM Costs'!AO:AO)&gt;0,SUMIF(Pharmaceuticals!$B:$B,$B66,Pharmaceuticals!AO:AO)+SUMIF('Health Products &amp; Equipment'!$B:$B,$B66,'Health Products &amp; Equipment'!AO:AO)+SUMIF('Other Pharma &amp; Health Products'!$B:$B,$B66,'Other Pharma &amp; Health Products'!AO:AO)+SUMIF('PSM Costs'!$B:$B,$B66,'PSM Costs'!AO:AO),"")</f>
        <v/>
      </c>
      <c r="P66" s="234" t="str">
        <f ca="1">IF(SUMIF(Pharmaceuticals!$B:$B,$B66,Pharmaceuticals!AQ:AQ)+SUMIF('Health Products &amp; Equipment'!$B:$B,$B66,'Health Products &amp; Equipment'!AQ:AQ)+SUMIF('Other Pharma &amp; Health Products'!$B:$B,$B66,'Other Pharma &amp; Health Products'!AQ:AQ)+SUMIF('PSM Costs'!$B:$B,$B66,'PSM Costs'!AQ:AQ)&gt;0,SUMIF(Pharmaceuticals!$B:$B,$B66,Pharmaceuticals!AQ:AQ)+SUMIF('Health Products &amp; Equipment'!$B:$B,$B66,'Health Products &amp; Equipment'!AQ:AQ)+SUMIF('Other Pharma &amp; Health Products'!$B:$B,$B66,'Other Pharma &amp; Health Products'!AQ:AQ)+SUMIF('PSM Costs'!$B:$B,$B66,'PSM Costs'!AQ:AQ),"")</f>
        <v/>
      </c>
      <c r="Q66" s="234" t="str">
        <f ca="1">IF(SUMIF(Pharmaceuticals!$B:$B,$B66,Pharmaceuticals!AS:AS)+SUMIF('Health Products &amp; Equipment'!$B:$B,$B66,'Health Products &amp; Equipment'!AS:AS)+SUMIF('Other Pharma &amp; Health Products'!$B:$B,$B66,'Other Pharma &amp; Health Products'!AS:AS)+SUMIF('PSM Costs'!$B:$B,$B66,'PSM Costs'!AS:AS)&gt;0,SUMIF(Pharmaceuticals!$B:$B,$B66,Pharmaceuticals!AS:AS)+SUMIF('Health Products &amp; Equipment'!$B:$B,$B66,'Health Products &amp; Equipment'!AS:AS)+SUMIF('Other Pharma &amp; Health Products'!$B:$B,$B66,'Other Pharma &amp; Health Products'!AS:AS)+SUMIF('PSM Costs'!$B:$B,$B66,'PSM Costs'!AS:AS),"")</f>
        <v/>
      </c>
      <c r="R66" s="232" t="str">
        <f t="shared" ca="1" si="2"/>
        <v/>
      </c>
      <c r="S66" s="233" t="str">
        <f ca="1">IF(SUMIF(Pharmaceuticals!$B:$B,$B66,Pharmaceuticals!AZ:AZ)+SUMIF('Health Products &amp; Equipment'!$B:$B,$B66,'Health Products &amp; Equipment'!AZ:AZ)+SUMIF('Other Pharma &amp; Health Products'!$B:$B,$B66,'Other Pharma &amp; Health Products'!AZ:AZ)+SUMIF('PSM Costs'!$B:$B,$B66,'PSM Costs'!AZ:AZ)&gt;0,SUMIF(Pharmaceuticals!$B:$B,$B66,Pharmaceuticals!AZ:AZ)+SUMIF('Health Products &amp; Equipment'!$B:$B,$B66,'Health Products &amp; Equipment'!AZ:AZ)+SUMIF('Other Pharma &amp; Health Products'!$B:$B,$B66,'Other Pharma &amp; Health Products'!AZ:AZ)+SUMIF('PSM Costs'!$B:$B,$B66,'PSM Costs'!AZ:AZ),"")</f>
        <v/>
      </c>
      <c r="T66" s="233" t="str">
        <f ca="1">IF(SUMIF(Pharmaceuticals!$B:$B,$B66,Pharmaceuticals!BB:BB)+SUMIF('Health Products &amp; Equipment'!$B:$B,$B66,'Health Products &amp; Equipment'!BB:BB)+SUMIF('Other Pharma &amp; Health Products'!$B:$B,$B66,'Other Pharma &amp; Health Products'!BB:BB)+SUMIF('PSM Costs'!$B:$B,$B66,'PSM Costs'!BB:BB)&gt;0,SUMIF(Pharmaceuticals!$B:$B,$B66,Pharmaceuticals!BB:BB)+SUMIF('Health Products &amp; Equipment'!$B:$B,$B66,'Health Products &amp; Equipment'!BB:BB)+SUMIF('Other Pharma &amp; Health Products'!$B:$B,$B66,'Other Pharma &amp; Health Products'!BB:BB)+SUMIF('PSM Costs'!$B:$B,$B66,'PSM Costs'!BB:BB),"")</f>
        <v/>
      </c>
      <c r="U66" s="233" t="str">
        <f ca="1">IF(SUMIF(Pharmaceuticals!$B:$B,$B66,Pharmaceuticals!BD:BD)+SUMIF('Health Products &amp; Equipment'!$B:$B,$B66,'Health Products &amp; Equipment'!BD:BD)+SUMIF('Other Pharma &amp; Health Products'!$B:$B,$B66,'Other Pharma &amp; Health Products'!BD:BD)+SUMIF('PSM Costs'!$B:$B,$B66,'PSM Costs'!BD:BD)&gt;0,SUMIF(Pharmaceuticals!$B:$B,$B66,Pharmaceuticals!BD:BD)+SUMIF('Health Products &amp; Equipment'!$B:$B,$B66,'Health Products &amp; Equipment'!BD:BD)+SUMIF('Other Pharma &amp; Health Products'!$B:$B,$B66,'Other Pharma &amp; Health Products'!BD:BD)+SUMIF('PSM Costs'!$B:$B,$B66,'PSM Costs'!BD:BD),"")</f>
        <v/>
      </c>
      <c r="V66" s="233" t="str">
        <f ca="1">IF(SUMIF(Pharmaceuticals!$B:$B,$B66,Pharmaceuticals!BF:BF)+SUMIF('Health Products &amp; Equipment'!$B:$B,$B66,'Health Products &amp; Equipment'!BF:BF)+SUMIF('Other Pharma &amp; Health Products'!$B:$B,$B66,'Other Pharma &amp; Health Products'!BF:BF)+SUMIF('PSM Costs'!$B:$B,$B66,'PSM Costs'!BF:BF)&gt;0,SUMIF(Pharmaceuticals!$B:$B,$B66,Pharmaceuticals!BF:BF)+SUMIF('Health Products &amp; Equipment'!$B:$B,$B66,'Health Products &amp; Equipment'!BF:BF)+SUMIF('Other Pharma &amp; Health Products'!$B:$B,$B66,'Other Pharma &amp; Health Products'!BF:BF)+SUMIF('PSM Costs'!$B:$B,$B66,'PSM Costs'!BF:BF),"")</f>
        <v/>
      </c>
      <c r="W66" s="231" t="str">
        <f t="shared" ca="1" si="3"/>
        <v/>
      </c>
      <c r="X66" s="234" t="str">
        <f ca="1">IF(SUMIF(Pharmaceuticals!$B:$B,$B66,Pharmaceuticals!BM:BM)+SUMIF('Health Products &amp; Equipment'!$B:$B,$B66,'Health Products &amp; Equipment'!BM:BM)+SUMIF('Other Pharma &amp; Health Products'!$B:$B,$B66,'Other Pharma &amp; Health Products'!BM:BM)+SUMIF('PSM Costs'!$B:$B,$B66,'PSM Costs'!BM:BM)&gt;0,SUMIF(Pharmaceuticals!$B:$B,$B66,Pharmaceuticals!BM:BM)+SUMIF('Health Products &amp; Equipment'!$B:$B,$B66,'Health Products &amp; Equipment'!BM:BM)+SUMIF('Other Pharma &amp; Health Products'!$B:$B,$B66,'Other Pharma &amp; Health Products'!BM:BM)+SUMIF('PSM Costs'!$B:$B,$B66,'PSM Costs'!BM:BM),"")</f>
        <v/>
      </c>
      <c r="Y66" s="234" t="str">
        <f ca="1">IF(SUMIF(Pharmaceuticals!$B:$B,$B66,Pharmaceuticals!BO:BO)+SUMIF('Health Products &amp; Equipment'!$B:$B,$B66,'Health Products &amp; Equipment'!BO:BO)+SUMIF('Other Pharma &amp; Health Products'!$B:$B,$B66,'Other Pharma &amp; Health Products'!BO:BO)+SUMIF('PSM Costs'!$B:$B,$B66,'PSM Costs'!BO:BO)&gt;0,SUMIF(Pharmaceuticals!$B:$B,$B66,Pharmaceuticals!BO:BO)+SUMIF('Health Products &amp; Equipment'!$B:$B,$B66,'Health Products &amp; Equipment'!BO:BO)+SUMIF('Other Pharma &amp; Health Products'!$B:$B,$B66,'Other Pharma &amp; Health Products'!BO:BO)+SUMIF('PSM Costs'!$B:$B,$B66,'PSM Costs'!BO:BO),"")</f>
        <v/>
      </c>
      <c r="Z66" s="234" t="str">
        <f ca="1">IF(SUMIF(Pharmaceuticals!$B:$B,$B66,Pharmaceuticals!BQ:BQ)+SUMIF('Health Products &amp; Equipment'!$B:$B,$B66,'Health Products &amp; Equipment'!BQ:BQ)+SUMIF('Other Pharma &amp; Health Products'!$B:$B,$B66,'Other Pharma &amp; Health Products'!BQ:BQ)+SUMIF('PSM Costs'!$B:$B,$B66,'PSM Costs'!BQ:BQ)&gt;0,SUMIF(Pharmaceuticals!$B:$B,$B66,Pharmaceuticals!BQ:BQ)+SUMIF('Health Products &amp; Equipment'!$B:$B,$B66,'Health Products &amp; Equipment'!BQ:BQ)+SUMIF('Other Pharma &amp; Health Products'!$B:$B,$B66,'Other Pharma &amp; Health Products'!BQ:BQ)+SUMIF('PSM Costs'!$B:$B,$B66,'PSM Costs'!BQ:BQ),"")</f>
        <v/>
      </c>
      <c r="AA66" s="234" t="str">
        <f ca="1">IF(SUMIF(Pharmaceuticals!$B:$B,$B66,Pharmaceuticals!BS:BS)+SUMIF('Health Products &amp; Equipment'!$B:$B,$B66,'Health Products &amp; Equipment'!BS:BS)+SUMIF('Other Pharma &amp; Health Products'!$B:$B,$B66,'Other Pharma &amp; Health Products'!BS:BS)+SUMIF('PSM Costs'!$B:$B,$B66,'PSM Costs'!BS:BS)&gt;0,SUMIF(Pharmaceuticals!$B:$B,$B66,Pharmaceuticals!BS:BS)+SUMIF('Health Products &amp; Equipment'!$B:$B,$B66,'Health Products &amp; Equipment'!BS:BS)+SUMIF('Other Pharma &amp; Health Products'!$B:$B,$B66,'Other Pharma &amp; Health Products'!BS:BS)+SUMIF('PSM Costs'!$B:$B,$B66,'PSM Costs'!BS:BS),"")</f>
        <v/>
      </c>
      <c r="AB66" s="233" t="str">
        <f t="shared" ca="1" si="4"/>
        <v/>
      </c>
    </row>
    <row r="67" spans="1:28" ht="22.15" customHeight="1" x14ac:dyDescent="0.2">
      <c r="A67" s="229">
        <v>57</v>
      </c>
      <c r="B67" s="229" t="str">
        <f ca="1">IFERROR(VLOOKUP(A67,'Rank unique Mod-Int-CI-PR'!I:J,2,FALSE),"")</f>
        <v/>
      </c>
      <c r="C67" s="230" t="str">
        <f ca="1">IFERROR(VLOOKUP(VALUE(LEFT(B67,FIND("-",B67)-1)),CatModules!B:C,2,FALSE),"")</f>
        <v/>
      </c>
      <c r="D67" s="230" t="str">
        <f ca="1">IFERROR(VLOOKUP(LEFT(B67,FIND("--",B67)-1),CatInt!D:E,2,FALSE),"")</f>
        <v/>
      </c>
      <c r="E67" s="230" t="str">
        <f ca="1">IFERROR(VLOOKUP(MID(B67,FIND("--",B67)+2,FIND("---",B67)-FIND("--",B67)-2),CatCostInp!D:E,2,FALSE),"")</f>
        <v/>
      </c>
      <c r="F67" s="230" t="str">
        <f ca="1">IFERROR(VLOOKUP(B67,ActivityConcat!A:C,3,FALSE),"")</f>
        <v/>
      </c>
      <c r="G67" s="231" t="str">
        <f ca="1">IFERROR(VLOOKUP(VALUE(RIGHT(B67,1)),Setup!A:D,4,FALSE),"")</f>
        <v/>
      </c>
      <c r="H67" s="232" t="str">
        <f t="shared" ca="1" si="0"/>
        <v/>
      </c>
      <c r="I67" s="233" t="str">
        <f ca="1">IF(SUMIF(Pharmaceuticals!$B:$B,$B67,Pharmaceuticals!Z:Z)+SUMIF('Health Products &amp; Equipment'!$B:$B,$B67,'Health Products &amp; Equipment'!Z:Z)+SUMIF('Other Pharma &amp; Health Products'!$B:$B,$B67,'Other Pharma &amp; Health Products'!Z:Z)+SUMIF('PSM Costs'!$B:$B,$B67,'PSM Costs'!Z:Z)&gt;0,SUMIF(Pharmaceuticals!$B:$B,$B67,Pharmaceuticals!Z:Z)+SUMIF('Health Products &amp; Equipment'!$B:$B,$B67,'Health Products &amp; Equipment'!Z:Z)+SUMIF('Other Pharma &amp; Health Products'!$B:$B,$B67,'Other Pharma &amp; Health Products'!Z:Z)+SUMIF('PSM Costs'!$B:$B,$B67,'PSM Costs'!Z:Z),"")</f>
        <v/>
      </c>
      <c r="J67" s="233" t="str">
        <f ca="1">IF(SUMIF(Pharmaceuticals!$B:$B,$B67,Pharmaceuticals!AB:AB)+SUMIF('Health Products &amp; Equipment'!$B:$B,$B67,'Health Products &amp; Equipment'!AB:AB)+SUMIF('Other Pharma &amp; Health Products'!$B:$B,$B67,'Other Pharma &amp; Health Products'!AB:AB)+SUMIF('PSM Costs'!$B:$B,$B67,'PSM Costs'!AB:AB)&gt;0,SUMIF(Pharmaceuticals!$B:$B,$B67,Pharmaceuticals!AB:AB)+SUMIF('Health Products &amp; Equipment'!$B:$B,$B67,'Health Products &amp; Equipment'!AB:AB)+SUMIF('Other Pharma &amp; Health Products'!$B:$B,$B67,'Other Pharma &amp; Health Products'!AB:AB)+SUMIF('PSM Costs'!$B:$B,$B67,'PSM Costs'!AB:AB),"")</f>
        <v/>
      </c>
      <c r="K67" s="233" t="str">
        <f ca="1">IF(SUMIF(Pharmaceuticals!$B:$B,$B67,Pharmaceuticals!AD:AD)+SUMIF('Health Products &amp; Equipment'!$B:$B,$B67,'Health Products &amp; Equipment'!AD:AD)+SUMIF('Other Pharma &amp; Health Products'!$B:$B,$B67,'Other Pharma &amp; Health Products'!AD:AD)+SUMIF('PSM Costs'!$B:$B,$B67,'PSM Costs'!AD:AD)&gt;0,SUMIF(Pharmaceuticals!$B:$B,$B67,Pharmaceuticals!AD:AD)+SUMIF('Health Products &amp; Equipment'!$B:$B,$B67,'Health Products &amp; Equipment'!AD:AD)+SUMIF('Other Pharma &amp; Health Products'!$B:$B,$B67,'Other Pharma &amp; Health Products'!AD:AD)+SUMIF('PSM Costs'!$B:$B,$B67,'PSM Costs'!AD:AD),"")</f>
        <v/>
      </c>
      <c r="L67" s="233" t="str">
        <f ca="1">IF(SUMIF(Pharmaceuticals!$B:$B,$B67,Pharmaceuticals!AF:AF)+SUMIF('Health Products &amp; Equipment'!$B:$B,$B67,'Health Products &amp; Equipment'!AF:AF)+SUMIF('Other Pharma &amp; Health Products'!$B:$B,$B67,'Other Pharma &amp; Health Products'!AF:AF)+SUMIF('PSM Costs'!$B:$B,$B67,'PSM Costs'!AF:AF)&gt;0,SUMIF(Pharmaceuticals!$B:$B,$B67,Pharmaceuticals!AF:AF)+SUMIF('Health Products &amp; Equipment'!$B:$B,$B67,'Health Products &amp; Equipment'!AF:AF)+SUMIF('Other Pharma &amp; Health Products'!$B:$B,$B67,'Other Pharma &amp; Health Products'!AF:AF)+SUMIF('PSM Costs'!$B:$B,$B67,'PSM Costs'!AF:AF),"")</f>
        <v/>
      </c>
      <c r="M67" s="231" t="str">
        <f t="shared" ca="1" si="1"/>
        <v/>
      </c>
      <c r="N67" s="234" t="str">
        <f ca="1">IF(SUMIF(Pharmaceuticals!$B:$B,$B67,Pharmaceuticals!AM:AM)+SUMIF('Health Products &amp; Equipment'!$B:$B,$B67,'Health Products &amp; Equipment'!AM:AM)+SUMIF('Other Pharma &amp; Health Products'!$B:$B,$B67,'Other Pharma &amp; Health Products'!AM:AM)+SUMIF('PSM Costs'!$B:$B,$B67,'PSM Costs'!AM:AM)&gt;0,SUMIF(Pharmaceuticals!$B:$B,$B67,Pharmaceuticals!AM:AM)+SUMIF('Health Products &amp; Equipment'!$B:$B,$B67,'Health Products &amp; Equipment'!AM:AM)+SUMIF('Other Pharma &amp; Health Products'!$B:$B,$B67,'Other Pharma &amp; Health Products'!AM:AM)+SUMIF('PSM Costs'!$B:$B,$B67,'PSM Costs'!AM:AM),"")</f>
        <v/>
      </c>
      <c r="O67" s="234" t="str">
        <f ca="1">IF(SUMIF(Pharmaceuticals!$B:$B,$B67,Pharmaceuticals!AO:AO)+SUMIF('Health Products &amp; Equipment'!$B:$B,$B67,'Health Products &amp; Equipment'!AO:AO)+SUMIF('Other Pharma &amp; Health Products'!$B:$B,$B67,'Other Pharma &amp; Health Products'!AO:AO)+SUMIF('PSM Costs'!$B:$B,$B67,'PSM Costs'!AO:AO)&gt;0,SUMIF(Pharmaceuticals!$B:$B,$B67,Pharmaceuticals!AO:AO)+SUMIF('Health Products &amp; Equipment'!$B:$B,$B67,'Health Products &amp; Equipment'!AO:AO)+SUMIF('Other Pharma &amp; Health Products'!$B:$B,$B67,'Other Pharma &amp; Health Products'!AO:AO)+SUMIF('PSM Costs'!$B:$B,$B67,'PSM Costs'!AO:AO),"")</f>
        <v/>
      </c>
      <c r="P67" s="234" t="str">
        <f ca="1">IF(SUMIF(Pharmaceuticals!$B:$B,$B67,Pharmaceuticals!AQ:AQ)+SUMIF('Health Products &amp; Equipment'!$B:$B,$B67,'Health Products &amp; Equipment'!AQ:AQ)+SUMIF('Other Pharma &amp; Health Products'!$B:$B,$B67,'Other Pharma &amp; Health Products'!AQ:AQ)+SUMIF('PSM Costs'!$B:$B,$B67,'PSM Costs'!AQ:AQ)&gt;0,SUMIF(Pharmaceuticals!$B:$B,$B67,Pharmaceuticals!AQ:AQ)+SUMIF('Health Products &amp; Equipment'!$B:$B,$B67,'Health Products &amp; Equipment'!AQ:AQ)+SUMIF('Other Pharma &amp; Health Products'!$B:$B,$B67,'Other Pharma &amp; Health Products'!AQ:AQ)+SUMIF('PSM Costs'!$B:$B,$B67,'PSM Costs'!AQ:AQ),"")</f>
        <v/>
      </c>
      <c r="Q67" s="234" t="str">
        <f ca="1">IF(SUMIF(Pharmaceuticals!$B:$B,$B67,Pharmaceuticals!AS:AS)+SUMIF('Health Products &amp; Equipment'!$B:$B,$B67,'Health Products &amp; Equipment'!AS:AS)+SUMIF('Other Pharma &amp; Health Products'!$B:$B,$B67,'Other Pharma &amp; Health Products'!AS:AS)+SUMIF('PSM Costs'!$B:$B,$B67,'PSM Costs'!AS:AS)&gt;0,SUMIF(Pharmaceuticals!$B:$B,$B67,Pharmaceuticals!AS:AS)+SUMIF('Health Products &amp; Equipment'!$B:$B,$B67,'Health Products &amp; Equipment'!AS:AS)+SUMIF('Other Pharma &amp; Health Products'!$B:$B,$B67,'Other Pharma &amp; Health Products'!AS:AS)+SUMIF('PSM Costs'!$B:$B,$B67,'PSM Costs'!AS:AS),"")</f>
        <v/>
      </c>
      <c r="R67" s="232" t="str">
        <f t="shared" ca="1" si="2"/>
        <v/>
      </c>
      <c r="S67" s="233" t="str">
        <f ca="1">IF(SUMIF(Pharmaceuticals!$B:$B,$B67,Pharmaceuticals!AZ:AZ)+SUMIF('Health Products &amp; Equipment'!$B:$B,$B67,'Health Products &amp; Equipment'!AZ:AZ)+SUMIF('Other Pharma &amp; Health Products'!$B:$B,$B67,'Other Pharma &amp; Health Products'!AZ:AZ)+SUMIF('PSM Costs'!$B:$B,$B67,'PSM Costs'!AZ:AZ)&gt;0,SUMIF(Pharmaceuticals!$B:$B,$B67,Pharmaceuticals!AZ:AZ)+SUMIF('Health Products &amp; Equipment'!$B:$B,$B67,'Health Products &amp; Equipment'!AZ:AZ)+SUMIF('Other Pharma &amp; Health Products'!$B:$B,$B67,'Other Pharma &amp; Health Products'!AZ:AZ)+SUMIF('PSM Costs'!$B:$B,$B67,'PSM Costs'!AZ:AZ),"")</f>
        <v/>
      </c>
      <c r="T67" s="233" t="str">
        <f ca="1">IF(SUMIF(Pharmaceuticals!$B:$B,$B67,Pharmaceuticals!BB:BB)+SUMIF('Health Products &amp; Equipment'!$B:$B,$B67,'Health Products &amp; Equipment'!BB:BB)+SUMIF('Other Pharma &amp; Health Products'!$B:$B,$B67,'Other Pharma &amp; Health Products'!BB:BB)+SUMIF('PSM Costs'!$B:$B,$B67,'PSM Costs'!BB:BB)&gt;0,SUMIF(Pharmaceuticals!$B:$B,$B67,Pharmaceuticals!BB:BB)+SUMIF('Health Products &amp; Equipment'!$B:$B,$B67,'Health Products &amp; Equipment'!BB:BB)+SUMIF('Other Pharma &amp; Health Products'!$B:$B,$B67,'Other Pharma &amp; Health Products'!BB:BB)+SUMIF('PSM Costs'!$B:$B,$B67,'PSM Costs'!BB:BB),"")</f>
        <v/>
      </c>
      <c r="U67" s="233" t="str">
        <f ca="1">IF(SUMIF(Pharmaceuticals!$B:$B,$B67,Pharmaceuticals!BD:BD)+SUMIF('Health Products &amp; Equipment'!$B:$B,$B67,'Health Products &amp; Equipment'!BD:BD)+SUMIF('Other Pharma &amp; Health Products'!$B:$B,$B67,'Other Pharma &amp; Health Products'!BD:BD)+SUMIF('PSM Costs'!$B:$B,$B67,'PSM Costs'!BD:BD)&gt;0,SUMIF(Pharmaceuticals!$B:$B,$B67,Pharmaceuticals!BD:BD)+SUMIF('Health Products &amp; Equipment'!$B:$B,$B67,'Health Products &amp; Equipment'!BD:BD)+SUMIF('Other Pharma &amp; Health Products'!$B:$B,$B67,'Other Pharma &amp; Health Products'!BD:BD)+SUMIF('PSM Costs'!$B:$B,$B67,'PSM Costs'!BD:BD),"")</f>
        <v/>
      </c>
      <c r="V67" s="233" t="str">
        <f ca="1">IF(SUMIF(Pharmaceuticals!$B:$B,$B67,Pharmaceuticals!BF:BF)+SUMIF('Health Products &amp; Equipment'!$B:$B,$B67,'Health Products &amp; Equipment'!BF:BF)+SUMIF('Other Pharma &amp; Health Products'!$B:$B,$B67,'Other Pharma &amp; Health Products'!BF:BF)+SUMIF('PSM Costs'!$B:$B,$B67,'PSM Costs'!BF:BF)&gt;0,SUMIF(Pharmaceuticals!$B:$B,$B67,Pharmaceuticals!BF:BF)+SUMIF('Health Products &amp; Equipment'!$B:$B,$B67,'Health Products &amp; Equipment'!BF:BF)+SUMIF('Other Pharma &amp; Health Products'!$B:$B,$B67,'Other Pharma &amp; Health Products'!BF:BF)+SUMIF('PSM Costs'!$B:$B,$B67,'PSM Costs'!BF:BF),"")</f>
        <v/>
      </c>
      <c r="W67" s="231" t="str">
        <f t="shared" ca="1" si="3"/>
        <v/>
      </c>
      <c r="X67" s="234" t="str">
        <f ca="1">IF(SUMIF(Pharmaceuticals!$B:$B,$B67,Pharmaceuticals!BM:BM)+SUMIF('Health Products &amp; Equipment'!$B:$B,$B67,'Health Products &amp; Equipment'!BM:BM)+SUMIF('Other Pharma &amp; Health Products'!$B:$B,$B67,'Other Pharma &amp; Health Products'!BM:BM)+SUMIF('PSM Costs'!$B:$B,$B67,'PSM Costs'!BM:BM)&gt;0,SUMIF(Pharmaceuticals!$B:$B,$B67,Pharmaceuticals!BM:BM)+SUMIF('Health Products &amp; Equipment'!$B:$B,$B67,'Health Products &amp; Equipment'!BM:BM)+SUMIF('Other Pharma &amp; Health Products'!$B:$B,$B67,'Other Pharma &amp; Health Products'!BM:BM)+SUMIF('PSM Costs'!$B:$B,$B67,'PSM Costs'!BM:BM),"")</f>
        <v/>
      </c>
      <c r="Y67" s="234" t="str">
        <f ca="1">IF(SUMIF(Pharmaceuticals!$B:$B,$B67,Pharmaceuticals!BO:BO)+SUMIF('Health Products &amp; Equipment'!$B:$B,$B67,'Health Products &amp; Equipment'!BO:BO)+SUMIF('Other Pharma &amp; Health Products'!$B:$B,$B67,'Other Pharma &amp; Health Products'!BO:BO)+SUMIF('PSM Costs'!$B:$B,$B67,'PSM Costs'!BO:BO)&gt;0,SUMIF(Pharmaceuticals!$B:$B,$B67,Pharmaceuticals!BO:BO)+SUMIF('Health Products &amp; Equipment'!$B:$B,$B67,'Health Products &amp; Equipment'!BO:BO)+SUMIF('Other Pharma &amp; Health Products'!$B:$B,$B67,'Other Pharma &amp; Health Products'!BO:BO)+SUMIF('PSM Costs'!$B:$B,$B67,'PSM Costs'!BO:BO),"")</f>
        <v/>
      </c>
      <c r="Z67" s="234" t="str">
        <f ca="1">IF(SUMIF(Pharmaceuticals!$B:$B,$B67,Pharmaceuticals!BQ:BQ)+SUMIF('Health Products &amp; Equipment'!$B:$B,$B67,'Health Products &amp; Equipment'!BQ:BQ)+SUMIF('Other Pharma &amp; Health Products'!$B:$B,$B67,'Other Pharma &amp; Health Products'!BQ:BQ)+SUMIF('PSM Costs'!$B:$B,$B67,'PSM Costs'!BQ:BQ)&gt;0,SUMIF(Pharmaceuticals!$B:$B,$B67,Pharmaceuticals!BQ:BQ)+SUMIF('Health Products &amp; Equipment'!$B:$B,$B67,'Health Products &amp; Equipment'!BQ:BQ)+SUMIF('Other Pharma &amp; Health Products'!$B:$B,$B67,'Other Pharma &amp; Health Products'!BQ:BQ)+SUMIF('PSM Costs'!$B:$B,$B67,'PSM Costs'!BQ:BQ),"")</f>
        <v/>
      </c>
      <c r="AA67" s="234" t="str">
        <f ca="1">IF(SUMIF(Pharmaceuticals!$B:$B,$B67,Pharmaceuticals!BS:BS)+SUMIF('Health Products &amp; Equipment'!$B:$B,$B67,'Health Products &amp; Equipment'!BS:BS)+SUMIF('Other Pharma &amp; Health Products'!$B:$B,$B67,'Other Pharma &amp; Health Products'!BS:BS)+SUMIF('PSM Costs'!$B:$B,$B67,'PSM Costs'!BS:BS)&gt;0,SUMIF(Pharmaceuticals!$B:$B,$B67,Pharmaceuticals!BS:BS)+SUMIF('Health Products &amp; Equipment'!$B:$B,$B67,'Health Products &amp; Equipment'!BS:BS)+SUMIF('Other Pharma &amp; Health Products'!$B:$B,$B67,'Other Pharma &amp; Health Products'!BS:BS)+SUMIF('PSM Costs'!$B:$B,$B67,'PSM Costs'!BS:BS),"")</f>
        <v/>
      </c>
      <c r="AB67" s="233" t="str">
        <f t="shared" ca="1" si="4"/>
        <v/>
      </c>
    </row>
    <row r="68" spans="1:28" ht="22.15" customHeight="1" x14ac:dyDescent="0.2">
      <c r="A68" s="229">
        <v>58</v>
      </c>
      <c r="B68" s="229" t="str">
        <f ca="1">IFERROR(VLOOKUP(A68,'Rank unique Mod-Int-CI-PR'!I:J,2,FALSE),"")</f>
        <v/>
      </c>
      <c r="C68" s="230" t="str">
        <f ca="1">IFERROR(VLOOKUP(VALUE(LEFT(B68,FIND("-",B68)-1)),CatModules!B:C,2,FALSE),"")</f>
        <v/>
      </c>
      <c r="D68" s="230" t="str">
        <f ca="1">IFERROR(VLOOKUP(LEFT(B68,FIND("--",B68)-1),CatInt!D:E,2,FALSE),"")</f>
        <v/>
      </c>
      <c r="E68" s="230" t="str">
        <f ca="1">IFERROR(VLOOKUP(MID(B68,FIND("--",B68)+2,FIND("---",B68)-FIND("--",B68)-2),CatCostInp!D:E,2,FALSE),"")</f>
        <v/>
      </c>
      <c r="F68" s="230" t="str">
        <f ca="1">IFERROR(VLOOKUP(B68,ActivityConcat!A:C,3,FALSE),"")</f>
        <v/>
      </c>
      <c r="G68" s="231" t="str">
        <f ca="1">IFERROR(VLOOKUP(VALUE(RIGHT(B68,1)),Setup!A:D,4,FALSE),"")</f>
        <v/>
      </c>
      <c r="H68" s="232" t="str">
        <f t="shared" ca="1" si="0"/>
        <v/>
      </c>
      <c r="I68" s="233" t="str">
        <f ca="1">IF(SUMIF(Pharmaceuticals!$B:$B,$B68,Pharmaceuticals!Z:Z)+SUMIF('Health Products &amp; Equipment'!$B:$B,$B68,'Health Products &amp; Equipment'!Z:Z)+SUMIF('Other Pharma &amp; Health Products'!$B:$B,$B68,'Other Pharma &amp; Health Products'!Z:Z)+SUMIF('PSM Costs'!$B:$B,$B68,'PSM Costs'!Z:Z)&gt;0,SUMIF(Pharmaceuticals!$B:$B,$B68,Pharmaceuticals!Z:Z)+SUMIF('Health Products &amp; Equipment'!$B:$B,$B68,'Health Products &amp; Equipment'!Z:Z)+SUMIF('Other Pharma &amp; Health Products'!$B:$B,$B68,'Other Pharma &amp; Health Products'!Z:Z)+SUMIF('PSM Costs'!$B:$B,$B68,'PSM Costs'!Z:Z),"")</f>
        <v/>
      </c>
      <c r="J68" s="233" t="str">
        <f ca="1">IF(SUMIF(Pharmaceuticals!$B:$B,$B68,Pharmaceuticals!AB:AB)+SUMIF('Health Products &amp; Equipment'!$B:$B,$B68,'Health Products &amp; Equipment'!AB:AB)+SUMIF('Other Pharma &amp; Health Products'!$B:$B,$B68,'Other Pharma &amp; Health Products'!AB:AB)+SUMIF('PSM Costs'!$B:$B,$B68,'PSM Costs'!AB:AB)&gt;0,SUMIF(Pharmaceuticals!$B:$B,$B68,Pharmaceuticals!AB:AB)+SUMIF('Health Products &amp; Equipment'!$B:$B,$B68,'Health Products &amp; Equipment'!AB:AB)+SUMIF('Other Pharma &amp; Health Products'!$B:$B,$B68,'Other Pharma &amp; Health Products'!AB:AB)+SUMIF('PSM Costs'!$B:$B,$B68,'PSM Costs'!AB:AB),"")</f>
        <v/>
      </c>
      <c r="K68" s="233" t="str">
        <f ca="1">IF(SUMIF(Pharmaceuticals!$B:$B,$B68,Pharmaceuticals!AD:AD)+SUMIF('Health Products &amp; Equipment'!$B:$B,$B68,'Health Products &amp; Equipment'!AD:AD)+SUMIF('Other Pharma &amp; Health Products'!$B:$B,$B68,'Other Pharma &amp; Health Products'!AD:AD)+SUMIF('PSM Costs'!$B:$B,$B68,'PSM Costs'!AD:AD)&gt;0,SUMIF(Pharmaceuticals!$B:$B,$B68,Pharmaceuticals!AD:AD)+SUMIF('Health Products &amp; Equipment'!$B:$B,$B68,'Health Products &amp; Equipment'!AD:AD)+SUMIF('Other Pharma &amp; Health Products'!$B:$B,$B68,'Other Pharma &amp; Health Products'!AD:AD)+SUMIF('PSM Costs'!$B:$B,$B68,'PSM Costs'!AD:AD),"")</f>
        <v/>
      </c>
      <c r="L68" s="233" t="str">
        <f ca="1">IF(SUMIF(Pharmaceuticals!$B:$B,$B68,Pharmaceuticals!AF:AF)+SUMIF('Health Products &amp; Equipment'!$B:$B,$B68,'Health Products &amp; Equipment'!AF:AF)+SUMIF('Other Pharma &amp; Health Products'!$B:$B,$B68,'Other Pharma &amp; Health Products'!AF:AF)+SUMIF('PSM Costs'!$B:$B,$B68,'PSM Costs'!AF:AF)&gt;0,SUMIF(Pharmaceuticals!$B:$B,$B68,Pharmaceuticals!AF:AF)+SUMIF('Health Products &amp; Equipment'!$B:$B,$B68,'Health Products &amp; Equipment'!AF:AF)+SUMIF('Other Pharma &amp; Health Products'!$B:$B,$B68,'Other Pharma &amp; Health Products'!AF:AF)+SUMIF('PSM Costs'!$B:$B,$B68,'PSM Costs'!AF:AF),"")</f>
        <v/>
      </c>
      <c r="M68" s="231" t="str">
        <f t="shared" ca="1" si="1"/>
        <v/>
      </c>
      <c r="N68" s="234" t="str">
        <f ca="1">IF(SUMIF(Pharmaceuticals!$B:$B,$B68,Pharmaceuticals!AM:AM)+SUMIF('Health Products &amp; Equipment'!$B:$B,$B68,'Health Products &amp; Equipment'!AM:AM)+SUMIF('Other Pharma &amp; Health Products'!$B:$B,$B68,'Other Pharma &amp; Health Products'!AM:AM)+SUMIF('PSM Costs'!$B:$B,$B68,'PSM Costs'!AM:AM)&gt;0,SUMIF(Pharmaceuticals!$B:$B,$B68,Pharmaceuticals!AM:AM)+SUMIF('Health Products &amp; Equipment'!$B:$B,$B68,'Health Products &amp; Equipment'!AM:AM)+SUMIF('Other Pharma &amp; Health Products'!$B:$B,$B68,'Other Pharma &amp; Health Products'!AM:AM)+SUMIF('PSM Costs'!$B:$B,$B68,'PSM Costs'!AM:AM),"")</f>
        <v/>
      </c>
      <c r="O68" s="234" t="str">
        <f ca="1">IF(SUMIF(Pharmaceuticals!$B:$B,$B68,Pharmaceuticals!AO:AO)+SUMIF('Health Products &amp; Equipment'!$B:$B,$B68,'Health Products &amp; Equipment'!AO:AO)+SUMIF('Other Pharma &amp; Health Products'!$B:$B,$B68,'Other Pharma &amp; Health Products'!AO:AO)+SUMIF('PSM Costs'!$B:$B,$B68,'PSM Costs'!AO:AO)&gt;0,SUMIF(Pharmaceuticals!$B:$B,$B68,Pharmaceuticals!AO:AO)+SUMIF('Health Products &amp; Equipment'!$B:$B,$B68,'Health Products &amp; Equipment'!AO:AO)+SUMIF('Other Pharma &amp; Health Products'!$B:$B,$B68,'Other Pharma &amp; Health Products'!AO:AO)+SUMIF('PSM Costs'!$B:$B,$B68,'PSM Costs'!AO:AO),"")</f>
        <v/>
      </c>
      <c r="P68" s="234" t="str">
        <f ca="1">IF(SUMIF(Pharmaceuticals!$B:$B,$B68,Pharmaceuticals!AQ:AQ)+SUMIF('Health Products &amp; Equipment'!$B:$B,$B68,'Health Products &amp; Equipment'!AQ:AQ)+SUMIF('Other Pharma &amp; Health Products'!$B:$B,$B68,'Other Pharma &amp; Health Products'!AQ:AQ)+SUMIF('PSM Costs'!$B:$B,$B68,'PSM Costs'!AQ:AQ)&gt;0,SUMIF(Pharmaceuticals!$B:$B,$B68,Pharmaceuticals!AQ:AQ)+SUMIF('Health Products &amp; Equipment'!$B:$B,$B68,'Health Products &amp; Equipment'!AQ:AQ)+SUMIF('Other Pharma &amp; Health Products'!$B:$B,$B68,'Other Pharma &amp; Health Products'!AQ:AQ)+SUMIF('PSM Costs'!$B:$B,$B68,'PSM Costs'!AQ:AQ),"")</f>
        <v/>
      </c>
      <c r="Q68" s="234" t="str">
        <f ca="1">IF(SUMIF(Pharmaceuticals!$B:$B,$B68,Pharmaceuticals!AS:AS)+SUMIF('Health Products &amp; Equipment'!$B:$B,$B68,'Health Products &amp; Equipment'!AS:AS)+SUMIF('Other Pharma &amp; Health Products'!$B:$B,$B68,'Other Pharma &amp; Health Products'!AS:AS)+SUMIF('PSM Costs'!$B:$B,$B68,'PSM Costs'!AS:AS)&gt;0,SUMIF(Pharmaceuticals!$B:$B,$B68,Pharmaceuticals!AS:AS)+SUMIF('Health Products &amp; Equipment'!$B:$B,$B68,'Health Products &amp; Equipment'!AS:AS)+SUMIF('Other Pharma &amp; Health Products'!$B:$B,$B68,'Other Pharma &amp; Health Products'!AS:AS)+SUMIF('PSM Costs'!$B:$B,$B68,'PSM Costs'!AS:AS),"")</f>
        <v/>
      </c>
      <c r="R68" s="232" t="str">
        <f t="shared" ca="1" si="2"/>
        <v/>
      </c>
      <c r="S68" s="233" t="str">
        <f ca="1">IF(SUMIF(Pharmaceuticals!$B:$B,$B68,Pharmaceuticals!AZ:AZ)+SUMIF('Health Products &amp; Equipment'!$B:$B,$B68,'Health Products &amp; Equipment'!AZ:AZ)+SUMIF('Other Pharma &amp; Health Products'!$B:$B,$B68,'Other Pharma &amp; Health Products'!AZ:AZ)+SUMIF('PSM Costs'!$B:$B,$B68,'PSM Costs'!AZ:AZ)&gt;0,SUMIF(Pharmaceuticals!$B:$B,$B68,Pharmaceuticals!AZ:AZ)+SUMIF('Health Products &amp; Equipment'!$B:$B,$B68,'Health Products &amp; Equipment'!AZ:AZ)+SUMIF('Other Pharma &amp; Health Products'!$B:$B,$B68,'Other Pharma &amp; Health Products'!AZ:AZ)+SUMIF('PSM Costs'!$B:$B,$B68,'PSM Costs'!AZ:AZ),"")</f>
        <v/>
      </c>
      <c r="T68" s="233" t="str">
        <f ca="1">IF(SUMIF(Pharmaceuticals!$B:$B,$B68,Pharmaceuticals!BB:BB)+SUMIF('Health Products &amp; Equipment'!$B:$B,$B68,'Health Products &amp; Equipment'!BB:BB)+SUMIF('Other Pharma &amp; Health Products'!$B:$B,$B68,'Other Pharma &amp; Health Products'!BB:BB)+SUMIF('PSM Costs'!$B:$B,$B68,'PSM Costs'!BB:BB)&gt;0,SUMIF(Pharmaceuticals!$B:$B,$B68,Pharmaceuticals!BB:BB)+SUMIF('Health Products &amp; Equipment'!$B:$B,$B68,'Health Products &amp; Equipment'!BB:BB)+SUMIF('Other Pharma &amp; Health Products'!$B:$B,$B68,'Other Pharma &amp; Health Products'!BB:BB)+SUMIF('PSM Costs'!$B:$B,$B68,'PSM Costs'!BB:BB),"")</f>
        <v/>
      </c>
      <c r="U68" s="233" t="str">
        <f ca="1">IF(SUMIF(Pharmaceuticals!$B:$B,$B68,Pharmaceuticals!BD:BD)+SUMIF('Health Products &amp; Equipment'!$B:$B,$B68,'Health Products &amp; Equipment'!BD:BD)+SUMIF('Other Pharma &amp; Health Products'!$B:$B,$B68,'Other Pharma &amp; Health Products'!BD:BD)+SUMIF('PSM Costs'!$B:$B,$B68,'PSM Costs'!BD:BD)&gt;0,SUMIF(Pharmaceuticals!$B:$B,$B68,Pharmaceuticals!BD:BD)+SUMIF('Health Products &amp; Equipment'!$B:$B,$B68,'Health Products &amp; Equipment'!BD:BD)+SUMIF('Other Pharma &amp; Health Products'!$B:$B,$B68,'Other Pharma &amp; Health Products'!BD:BD)+SUMIF('PSM Costs'!$B:$B,$B68,'PSM Costs'!BD:BD),"")</f>
        <v/>
      </c>
      <c r="V68" s="233" t="str">
        <f ca="1">IF(SUMIF(Pharmaceuticals!$B:$B,$B68,Pharmaceuticals!BF:BF)+SUMIF('Health Products &amp; Equipment'!$B:$B,$B68,'Health Products &amp; Equipment'!BF:BF)+SUMIF('Other Pharma &amp; Health Products'!$B:$B,$B68,'Other Pharma &amp; Health Products'!BF:BF)+SUMIF('PSM Costs'!$B:$B,$B68,'PSM Costs'!BF:BF)&gt;0,SUMIF(Pharmaceuticals!$B:$B,$B68,Pharmaceuticals!BF:BF)+SUMIF('Health Products &amp; Equipment'!$B:$B,$B68,'Health Products &amp; Equipment'!BF:BF)+SUMIF('Other Pharma &amp; Health Products'!$B:$B,$B68,'Other Pharma &amp; Health Products'!BF:BF)+SUMIF('PSM Costs'!$B:$B,$B68,'PSM Costs'!BF:BF),"")</f>
        <v/>
      </c>
      <c r="W68" s="231" t="str">
        <f t="shared" ca="1" si="3"/>
        <v/>
      </c>
      <c r="X68" s="234" t="str">
        <f ca="1">IF(SUMIF(Pharmaceuticals!$B:$B,$B68,Pharmaceuticals!BM:BM)+SUMIF('Health Products &amp; Equipment'!$B:$B,$B68,'Health Products &amp; Equipment'!BM:BM)+SUMIF('Other Pharma &amp; Health Products'!$B:$B,$B68,'Other Pharma &amp; Health Products'!BM:BM)+SUMIF('PSM Costs'!$B:$B,$B68,'PSM Costs'!BM:BM)&gt;0,SUMIF(Pharmaceuticals!$B:$B,$B68,Pharmaceuticals!BM:BM)+SUMIF('Health Products &amp; Equipment'!$B:$B,$B68,'Health Products &amp; Equipment'!BM:BM)+SUMIF('Other Pharma &amp; Health Products'!$B:$B,$B68,'Other Pharma &amp; Health Products'!BM:BM)+SUMIF('PSM Costs'!$B:$B,$B68,'PSM Costs'!BM:BM),"")</f>
        <v/>
      </c>
      <c r="Y68" s="234" t="str">
        <f ca="1">IF(SUMIF(Pharmaceuticals!$B:$B,$B68,Pharmaceuticals!BO:BO)+SUMIF('Health Products &amp; Equipment'!$B:$B,$B68,'Health Products &amp; Equipment'!BO:BO)+SUMIF('Other Pharma &amp; Health Products'!$B:$B,$B68,'Other Pharma &amp; Health Products'!BO:BO)+SUMIF('PSM Costs'!$B:$B,$B68,'PSM Costs'!BO:BO)&gt;0,SUMIF(Pharmaceuticals!$B:$B,$B68,Pharmaceuticals!BO:BO)+SUMIF('Health Products &amp; Equipment'!$B:$B,$B68,'Health Products &amp; Equipment'!BO:BO)+SUMIF('Other Pharma &amp; Health Products'!$B:$B,$B68,'Other Pharma &amp; Health Products'!BO:BO)+SUMIF('PSM Costs'!$B:$B,$B68,'PSM Costs'!BO:BO),"")</f>
        <v/>
      </c>
      <c r="Z68" s="234" t="str">
        <f ca="1">IF(SUMIF(Pharmaceuticals!$B:$B,$B68,Pharmaceuticals!BQ:BQ)+SUMIF('Health Products &amp; Equipment'!$B:$B,$B68,'Health Products &amp; Equipment'!BQ:BQ)+SUMIF('Other Pharma &amp; Health Products'!$B:$B,$B68,'Other Pharma &amp; Health Products'!BQ:BQ)+SUMIF('PSM Costs'!$B:$B,$B68,'PSM Costs'!BQ:BQ)&gt;0,SUMIF(Pharmaceuticals!$B:$B,$B68,Pharmaceuticals!BQ:BQ)+SUMIF('Health Products &amp; Equipment'!$B:$B,$B68,'Health Products &amp; Equipment'!BQ:BQ)+SUMIF('Other Pharma &amp; Health Products'!$B:$B,$B68,'Other Pharma &amp; Health Products'!BQ:BQ)+SUMIF('PSM Costs'!$B:$B,$B68,'PSM Costs'!BQ:BQ),"")</f>
        <v/>
      </c>
      <c r="AA68" s="234" t="str">
        <f ca="1">IF(SUMIF(Pharmaceuticals!$B:$B,$B68,Pharmaceuticals!BS:BS)+SUMIF('Health Products &amp; Equipment'!$B:$B,$B68,'Health Products &amp; Equipment'!BS:BS)+SUMIF('Other Pharma &amp; Health Products'!$B:$B,$B68,'Other Pharma &amp; Health Products'!BS:BS)+SUMIF('PSM Costs'!$B:$B,$B68,'PSM Costs'!BS:BS)&gt;0,SUMIF(Pharmaceuticals!$B:$B,$B68,Pharmaceuticals!BS:BS)+SUMIF('Health Products &amp; Equipment'!$B:$B,$B68,'Health Products &amp; Equipment'!BS:BS)+SUMIF('Other Pharma &amp; Health Products'!$B:$B,$B68,'Other Pharma &amp; Health Products'!BS:BS)+SUMIF('PSM Costs'!$B:$B,$B68,'PSM Costs'!BS:BS),"")</f>
        <v/>
      </c>
      <c r="AB68" s="233" t="str">
        <f t="shared" ca="1" si="4"/>
        <v/>
      </c>
    </row>
    <row r="69" spans="1:28" ht="22.15" customHeight="1" x14ac:dyDescent="0.2">
      <c r="A69" s="229">
        <v>59</v>
      </c>
      <c r="B69" s="229" t="str">
        <f ca="1">IFERROR(VLOOKUP(A69,'Rank unique Mod-Int-CI-PR'!I:J,2,FALSE),"")</f>
        <v/>
      </c>
      <c r="C69" s="230" t="str">
        <f ca="1">IFERROR(VLOOKUP(VALUE(LEFT(B69,FIND("-",B69)-1)),CatModules!B:C,2,FALSE),"")</f>
        <v/>
      </c>
      <c r="D69" s="230" t="str">
        <f ca="1">IFERROR(VLOOKUP(LEFT(B69,FIND("--",B69)-1),CatInt!D:E,2,FALSE),"")</f>
        <v/>
      </c>
      <c r="E69" s="230" t="str">
        <f ca="1">IFERROR(VLOOKUP(MID(B69,FIND("--",B69)+2,FIND("---",B69)-FIND("--",B69)-2),CatCostInp!D:E,2,FALSE),"")</f>
        <v/>
      </c>
      <c r="F69" s="230" t="str">
        <f ca="1">IFERROR(VLOOKUP(B69,ActivityConcat!A:C,3,FALSE),"")</f>
        <v/>
      </c>
      <c r="G69" s="231" t="str">
        <f ca="1">IFERROR(VLOOKUP(VALUE(RIGHT(B69,1)),Setup!A:D,4,FALSE),"")</f>
        <v/>
      </c>
      <c r="H69" s="232" t="str">
        <f t="shared" ca="1" si="0"/>
        <v/>
      </c>
      <c r="I69" s="233" t="str">
        <f ca="1">IF(SUMIF(Pharmaceuticals!$B:$B,$B69,Pharmaceuticals!Z:Z)+SUMIF('Health Products &amp; Equipment'!$B:$B,$B69,'Health Products &amp; Equipment'!Z:Z)+SUMIF('Other Pharma &amp; Health Products'!$B:$B,$B69,'Other Pharma &amp; Health Products'!Z:Z)+SUMIF('PSM Costs'!$B:$B,$B69,'PSM Costs'!Z:Z)&gt;0,SUMIF(Pharmaceuticals!$B:$B,$B69,Pharmaceuticals!Z:Z)+SUMIF('Health Products &amp; Equipment'!$B:$B,$B69,'Health Products &amp; Equipment'!Z:Z)+SUMIF('Other Pharma &amp; Health Products'!$B:$B,$B69,'Other Pharma &amp; Health Products'!Z:Z)+SUMIF('PSM Costs'!$B:$B,$B69,'PSM Costs'!Z:Z),"")</f>
        <v/>
      </c>
      <c r="J69" s="233" t="str">
        <f ca="1">IF(SUMIF(Pharmaceuticals!$B:$B,$B69,Pharmaceuticals!AB:AB)+SUMIF('Health Products &amp; Equipment'!$B:$B,$B69,'Health Products &amp; Equipment'!AB:AB)+SUMIF('Other Pharma &amp; Health Products'!$B:$B,$B69,'Other Pharma &amp; Health Products'!AB:AB)+SUMIF('PSM Costs'!$B:$B,$B69,'PSM Costs'!AB:AB)&gt;0,SUMIF(Pharmaceuticals!$B:$B,$B69,Pharmaceuticals!AB:AB)+SUMIF('Health Products &amp; Equipment'!$B:$B,$B69,'Health Products &amp; Equipment'!AB:AB)+SUMIF('Other Pharma &amp; Health Products'!$B:$B,$B69,'Other Pharma &amp; Health Products'!AB:AB)+SUMIF('PSM Costs'!$B:$B,$B69,'PSM Costs'!AB:AB),"")</f>
        <v/>
      </c>
      <c r="K69" s="233" t="str">
        <f ca="1">IF(SUMIF(Pharmaceuticals!$B:$B,$B69,Pharmaceuticals!AD:AD)+SUMIF('Health Products &amp; Equipment'!$B:$B,$B69,'Health Products &amp; Equipment'!AD:AD)+SUMIF('Other Pharma &amp; Health Products'!$B:$B,$B69,'Other Pharma &amp; Health Products'!AD:AD)+SUMIF('PSM Costs'!$B:$B,$B69,'PSM Costs'!AD:AD)&gt;0,SUMIF(Pharmaceuticals!$B:$B,$B69,Pharmaceuticals!AD:AD)+SUMIF('Health Products &amp; Equipment'!$B:$B,$B69,'Health Products &amp; Equipment'!AD:AD)+SUMIF('Other Pharma &amp; Health Products'!$B:$B,$B69,'Other Pharma &amp; Health Products'!AD:AD)+SUMIF('PSM Costs'!$B:$B,$B69,'PSM Costs'!AD:AD),"")</f>
        <v/>
      </c>
      <c r="L69" s="233" t="str">
        <f ca="1">IF(SUMIF(Pharmaceuticals!$B:$B,$B69,Pharmaceuticals!AF:AF)+SUMIF('Health Products &amp; Equipment'!$B:$B,$B69,'Health Products &amp; Equipment'!AF:AF)+SUMIF('Other Pharma &amp; Health Products'!$B:$B,$B69,'Other Pharma &amp; Health Products'!AF:AF)+SUMIF('PSM Costs'!$B:$B,$B69,'PSM Costs'!AF:AF)&gt;0,SUMIF(Pharmaceuticals!$B:$B,$B69,Pharmaceuticals!AF:AF)+SUMIF('Health Products &amp; Equipment'!$B:$B,$B69,'Health Products &amp; Equipment'!AF:AF)+SUMIF('Other Pharma &amp; Health Products'!$B:$B,$B69,'Other Pharma &amp; Health Products'!AF:AF)+SUMIF('PSM Costs'!$B:$B,$B69,'PSM Costs'!AF:AF),"")</f>
        <v/>
      </c>
      <c r="M69" s="231" t="str">
        <f t="shared" ca="1" si="1"/>
        <v/>
      </c>
      <c r="N69" s="234" t="str">
        <f ca="1">IF(SUMIF(Pharmaceuticals!$B:$B,$B69,Pharmaceuticals!AM:AM)+SUMIF('Health Products &amp; Equipment'!$B:$B,$B69,'Health Products &amp; Equipment'!AM:AM)+SUMIF('Other Pharma &amp; Health Products'!$B:$B,$B69,'Other Pharma &amp; Health Products'!AM:AM)+SUMIF('PSM Costs'!$B:$B,$B69,'PSM Costs'!AM:AM)&gt;0,SUMIF(Pharmaceuticals!$B:$B,$B69,Pharmaceuticals!AM:AM)+SUMIF('Health Products &amp; Equipment'!$B:$B,$B69,'Health Products &amp; Equipment'!AM:AM)+SUMIF('Other Pharma &amp; Health Products'!$B:$B,$B69,'Other Pharma &amp; Health Products'!AM:AM)+SUMIF('PSM Costs'!$B:$B,$B69,'PSM Costs'!AM:AM),"")</f>
        <v/>
      </c>
      <c r="O69" s="234" t="str">
        <f ca="1">IF(SUMIF(Pharmaceuticals!$B:$B,$B69,Pharmaceuticals!AO:AO)+SUMIF('Health Products &amp; Equipment'!$B:$B,$B69,'Health Products &amp; Equipment'!AO:AO)+SUMIF('Other Pharma &amp; Health Products'!$B:$B,$B69,'Other Pharma &amp; Health Products'!AO:AO)+SUMIF('PSM Costs'!$B:$B,$B69,'PSM Costs'!AO:AO)&gt;0,SUMIF(Pharmaceuticals!$B:$B,$B69,Pharmaceuticals!AO:AO)+SUMIF('Health Products &amp; Equipment'!$B:$B,$B69,'Health Products &amp; Equipment'!AO:AO)+SUMIF('Other Pharma &amp; Health Products'!$B:$B,$B69,'Other Pharma &amp; Health Products'!AO:AO)+SUMIF('PSM Costs'!$B:$B,$B69,'PSM Costs'!AO:AO),"")</f>
        <v/>
      </c>
      <c r="P69" s="234" t="str">
        <f ca="1">IF(SUMIF(Pharmaceuticals!$B:$B,$B69,Pharmaceuticals!AQ:AQ)+SUMIF('Health Products &amp; Equipment'!$B:$B,$B69,'Health Products &amp; Equipment'!AQ:AQ)+SUMIF('Other Pharma &amp; Health Products'!$B:$B,$B69,'Other Pharma &amp; Health Products'!AQ:AQ)+SUMIF('PSM Costs'!$B:$B,$B69,'PSM Costs'!AQ:AQ)&gt;0,SUMIF(Pharmaceuticals!$B:$B,$B69,Pharmaceuticals!AQ:AQ)+SUMIF('Health Products &amp; Equipment'!$B:$B,$B69,'Health Products &amp; Equipment'!AQ:AQ)+SUMIF('Other Pharma &amp; Health Products'!$B:$B,$B69,'Other Pharma &amp; Health Products'!AQ:AQ)+SUMIF('PSM Costs'!$B:$B,$B69,'PSM Costs'!AQ:AQ),"")</f>
        <v/>
      </c>
      <c r="Q69" s="234" t="str">
        <f ca="1">IF(SUMIF(Pharmaceuticals!$B:$B,$B69,Pharmaceuticals!AS:AS)+SUMIF('Health Products &amp; Equipment'!$B:$B,$B69,'Health Products &amp; Equipment'!AS:AS)+SUMIF('Other Pharma &amp; Health Products'!$B:$B,$B69,'Other Pharma &amp; Health Products'!AS:AS)+SUMIF('PSM Costs'!$B:$B,$B69,'PSM Costs'!AS:AS)&gt;0,SUMIF(Pharmaceuticals!$B:$B,$B69,Pharmaceuticals!AS:AS)+SUMIF('Health Products &amp; Equipment'!$B:$B,$B69,'Health Products &amp; Equipment'!AS:AS)+SUMIF('Other Pharma &amp; Health Products'!$B:$B,$B69,'Other Pharma &amp; Health Products'!AS:AS)+SUMIF('PSM Costs'!$B:$B,$B69,'PSM Costs'!AS:AS),"")</f>
        <v/>
      </c>
      <c r="R69" s="232" t="str">
        <f t="shared" ca="1" si="2"/>
        <v/>
      </c>
      <c r="S69" s="233" t="str">
        <f ca="1">IF(SUMIF(Pharmaceuticals!$B:$B,$B69,Pharmaceuticals!AZ:AZ)+SUMIF('Health Products &amp; Equipment'!$B:$B,$B69,'Health Products &amp; Equipment'!AZ:AZ)+SUMIF('Other Pharma &amp; Health Products'!$B:$B,$B69,'Other Pharma &amp; Health Products'!AZ:AZ)+SUMIF('PSM Costs'!$B:$B,$B69,'PSM Costs'!AZ:AZ)&gt;0,SUMIF(Pharmaceuticals!$B:$B,$B69,Pharmaceuticals!AZ:AZ)+SUMIF('Health Products &amp; Equipment'!$B:$B,$B69,'Health Products &amp; Equipment'!AZ:AZ)+SUMIF('Other Pharma &amp; Health Products'!$B:$B,$B69,'Other Pharma &amp; Health Products'!AZ:AZ)+SUMIF('PSM Costs'!$B:$B,$B69,'PSM Costs'!AZ:AZ),"")</f>
        <v/>
      </c>
      <c r="T69" s="233" t="str">
        <f ca="1">IF(SUMIF(Pharmaceuticals!$B:$B,$B69,Pharmaceuticals!BB:BB)+SUMIF('Health Products &amp; Equipment'!$B:$B,$B69,'Health Products &amp; Equipment'!BB:BB)+SUMIF('Other Pharma &amp; Health Products'!$B:$B,$B69,'Other Pharma &amp; Health Products'!BB:BB)+SUMIF('PSM Costs'!$B:$B,$B69,'PSM Costs'!BB:BB)&gt;0,SUMIF(Pharmaceuticals!$B:$B,$B69,Pharmaceuticals!BB:BB)+SUMIF('Health Products &amp; Equipment'!$B:$B,$B69,'Health Products &amp; Equipment'!BB:BB)+SUMIF('Other Pharma &amp; Health Products'!$B:$B,$B69,'Other Pharma &amp; Health Products'!BB:BB)+SUMIF('PSM Costs'!$B:$B,$B69,'PSM Costs'!BB:BB),"")</f>
        <v/>
      </c>
      <c r="U69" s="233" t="str">
        <f ca="1">IF(SUMIF(Pharmaceuticals!$B:$B,$B69,Pharmaceuticals!BD:BD)+SUMIF('Health Products &amp; Equipment'!$B:$B,$B69,'Health Products &amp; Equipment'!BD:BD)+SUMIF('Other Pharma &amp; Health Products'!$B:$B,$B69,'Other Pharma &amp; Health Products'!BD:BD)+SUMIF('PSM Costs'!$B:$B,$B69,'PSM Costs'!BD:BD)&gt;0,SUMIF(Pharmaceuticals!$B:$B,$B69,Pharmaceuticals!BD:BD)+SUMIF('Health Products &amp; Equipment'!$B:$B,$B69,'Health Products &amp; Equipment'!BD:BD)+SUMIF('Other Pharma &amp; Health Products'!$B:$B,$B69,'Other Pharma &amp; Health Products'!BD:BD)+SUMIF('PSM Costs'!$B:$B,$B69,'PSM Costs'!BD:BD),"")</f>
        <v/>
      </c>
      <c r="V69" s="233" t="str">
        <f ca="1">IF(SUMIF(Pharmaceuticals!$B:$B,$B69,Pharmaceuticals!BF:BF)+SUMIF('Health Products &amp; Equipment'!$B:$B,$B69,'Health Products &amp; Equipment'!BF:BF)+SUMIF('Other Pharma &amp; Health Products'!$B:$B,$B69,'Other Pharma &amp; Health Products'!BF:BF)+SUMIF('PSM Costs'!$B:$B,$B69,'PSM Costs'!BF:BF)&gt;0,SUMIF(Pharmaceuticals!$B:$B,$B69,Pharmaceuticals!BF:BF)+SUMIF('Health Products &amp; Equipment'!$B:$B,$B69,'Health Products &amp; Equipment'!BF:BF)+SUMIF('Other Pharma &amp; Health Products'!$B:$B,$B69,'Other Pharma &amp; Health Products'!BF:BF)+SUMIF('PSM Costs'!$B:$B,$B69,'PSM Costs'!BF:BF),"")</f>
        <v/>
      </c>
      <c r="W69" s="231" t="str">
        <f t="shared" ca="1" si="3"/>
        <v/>
      </c>
      <c r="X69" s="234" t="str">
        <f ca="1">IF(SUMIF(Pharmaceuticals!$B:$B,$B69,Pharmaceuticals!BM:BM)+SUMIF('Health Products &amp; Equipment'!$B:$B,$B69,'Health Products &amp; Equipment'!BM:BM)+SUMIF('Other Pharma &amp; Health Products'!$B:$B,$B69,'Other Pharma &amp; Health Products'!BM:BM)+SUMIF('PSM Costs'!$B:$B,$B69,'PSM Costs'!BM:BM)&gt;0,SUMIF(Pharmaceuticals!$B:$B,$B69,Pharmaceuticals!BM:BM)+SUMIF('Health Products &amp; Equipment'!$B:$B,$B69,'Health Products &amp; Equipment'!BM:BM)+SUMIF('Other Pharma &amp; Health Products'!$B:$B,$B69,'Other Pharma &amp; Health Products'!BM:BM)+SUMIF('PSM Costs'!$B:$B,$B69,'PSM Costs'!BM:BM),"")</f>
        <v/>
      </c>
      <c r="Y69" s="234" t="str">
        <f ca="1">IF(SUMIF(Pharmaceuticals!$B:$B,$B69,Pharmaceuticals!BO:BO)+SUMIF('Health Products &amp; Equipment'!$B:$B,$B69,'Health Products &amp; Equipment'!BO:BO)+SUMIF('Other Pharma &amp; Health Products'!$B:$B,$B69,'Other Pharma &amp; Health Products'!BO:BO)+SUMIF('PSM Costs'!$B:$B,$B69,'PSM Costs'!BO:BO)&gt;0,SUMIF(Pharmaceuticals!$B:$B,$B69,Pharmaceuticals!BO:BO)+SUMIF('Health Products &amp; Equipment'!$B:$B,$B69,'Health Products &amp; Equipment'!BO:BO)+SUMIF('Other Pharma &amp; Health Products'!$B:$B,$B69,'Other Pharma &amp; Health Products'!BO:BO)+SUMIF('PSM Costs'!$B:$B,$B69,'PSM Costs'!BO:BO),"")</f>
        <v/>
      </c>
      <c r="Z69" s="234" t="str">
        <f ca="1">IF(SUMIF(Pharmaceuticals!$B:$B,$B69,Pharmaceuticals!BQ:BQ)+SUMIF('Health Products &amp; Equipment'!$B:$B,$B69,'Health Products &amp; Equipment'!BQ:BQ)+SUMIF('Other Pharma &amp; Health Products'!$B:$B,$B69,'Other Pharma &amp; Health Products'!BQ:BQ)+SUMIF('PSM Costs'!$B:$B,$B69,'PSM Costs'!BQ:BQ)&gt;0,SUMIF(Pharmaceuticals!$B:$B,$B69,Pharmaceuticals!BQ:BQ)+SUMIF('Health Products &amp; Equipment'!$B:$B,$B69,'Health Products &amp; Equipment'!BQ:BQ)+SUMIF('Other Pharma &amp; Health Products'!$B:$B,$B69,'Other Pharma &amp; Health Products'!BQ:BQ)+SUMIF('PSM Costs'!$B:$B,$B69,'PSM Costs'!BQ:BQ),"")</f>
        <v/>
      </c>
      <c r="AA69" s="234" t="str">
        <f ca="1">IF(SUMIF(Pharmaceuticals!$B:$B,$B69,Pharmaceuticals!BS:BS)+SUMIF('Health Products &amp; Equipment'!$B:$B,$B69,'Health Products &amp; Equipment'!BS:BS)+SUMIF('Other Pharma &amp; Health Products'!$B:$B,$B69,'Other Pharma &amp; Health Products'!BS:BS)+SUMIF('PSM Costs'!$B:$B,$B69,'PSM Costs'!BS:BS)&gt;0,SUMIF(Pharmaceuticals!$B:$B,$B69,Pharmaceuticals!BS:BS)+SUMIF('Health Products &amp; Equipment'!$B:$B,$B69,'Health Products &amp; Equipment'!BS:BS)+SUMIF('Other Pharma &amp; Health Products'!$B:$B,$B69,'Other Pharma &amp; Health Products'!BS:BS)+SUMIF('PSM Costs'!$B:$B,$B69,'PSM Costs'!BS:BS),"")</f>
        <v/>
      </c>
      <c r="AB69" s="233" t="str">
        <f t="shared" ca="1" si="4"/>
        <v/>
      </c>
    </row>
    <row r="70" spans="1:28" ht="22.15" customHeight="1" x14ac:dyDescent="0.2">
      <c r="A70" s="229">
        <v>60</v>
      </c>
      <c r="B70" s="229" t="str">
        <f ca="1">IFERROR(VLOOKUP(A70,'Rank unique Mod-Int-CI-PR'!I:J,2,FALSE),"")</f>
        <v/>
      </c>
      <c r="C70" s="230" t="str">
        <f ca="1">IFERROR(VLOOKUP(VALUE(LEFT(B70,FIND("-",B70)-1)),CatModules!B:C,2,FALSE),"")</f>
        <v/>
      </c>
      <c r="D70" s="230" t="str">
        <f ca="1">IFERROR(VLOOKUP(LEFT(B70,FIND("--",B70)-1),CatInt!D:E,2,FALSE),"")</f>
        <v/>
      </c>
      <c r="E70" s="230" t="str">
        <f ca="1">IFERROR(VLOOKUP(MID(B70,FIND("--",B70)+2,FIND("---",B70)-FIND("--",B70)-2),CatCostInp!D:E,2,FALSE),"")</f>
        <v/>
      </c>
      <c r="F70" s="230" t="str">
        <f ca="1">IFERROR(VLOOKUP(B70,ActivityConcat!A:C,3,FALSE),"")</f>
        <v/>
      </c>
      <c r="G70" s="231" t="str">
        <f ca="1">IFERROR(VLOOKUP(VALUE(RIGHT(B70,1)),Setup!A:D,4,FALSE),"")</f>
        <v/>
      </c>
      <c r="H70" s="232" t="str">
        <f t="shared" ca="1" si="0"/>
        <v/>
      </c>
      <c r="I70" s="233" t="str">
        <f ca="1">IF(SUMIF(Pharmaceuticals!$B:$B,$B70,Pharmaceuticals!Z:Z)+SUMIF('Health Products &amp; Equipment'!$B:$B,$B70,'Health Products &amp; Equipment'!Z:Z)+SUMIF('Other Pharma &amp; Health Products'!$B:$B,$B70,'Other Pharma &amp; Health Products'!Z:Z)+SUMIF('PSM Costs'!$B:$B,$B70,'PSM Costs'!Z:Z)&gt;0,SUMIF(Pharmaceuticals!$B:$B,$B70,Pharmaceuticals!Z:Z)+SUMIF('Health Products &amp; Equipment'!$B:$B,$B70,'Health Products &amp; Equipment'!Z:Z)+SUMIF('Other Pharma &amp; Health Products'!$B:$B,$B70,'Other Pharma &amp; Health Products'!Z:Z)+SUMIF('PSM Costs'!$B:$B,$B70,'PSM Costs'!Z:Z),"")</f>
        <v/>
      </c>
      <c r="J70" s="233" t="str">
        <f ca="1">IF(SUMIF(Pharmaceuticals!$B:$B,$B70,Pharmaceuticals!AB:AB)+SUMIF('Health Products &amp; Equipment'!$B:$B,$B70,'Health Products &amp; Equipment'!AB:AB)+SUMIF('Other Pharma &amp; Health Products'!$B:$B,$B70,'Other Pharma &amp; Health Products'!AB:AB)+SUMIF('PSM Costs'!$B:$B,$B70,'PSM Costs'!AB:AB)&gt;0,SUMIF(Pharmaceuticals!$B:$B,$B70,Pharmaceuticals!AB:AB)+SUMIF('Health Products &amp; Equipment'!$B:$B,$B70,'Health Products &amp; Equipment'!AB:AB)+SUMIF('Other Pharma &amp; Health Products'!$B:$B,$B70,'Other Pharma &amp; Health Products'!AB:AB)+SUMIF('PSM Costs'!$B:$B,$B70,'PSM Costs'!AB:AB),"")</f>
        <v/>
      </c>
      <c r="K70" s="233" t="str">
        <f ca="1">IF(SUMIF(Pharmaceuticals!$B:$B,$B70,Pharmaceuticals!AD:AD)+SUMIF('Health Products &amp; Equipment'!$B:$B,$B70,'Health Products &amp; Equipment'!AD:AD)+SUMIF('Other Pharma &amp; Health Products'!$B:$B,$B70,'Other Pharma &amp; Health Products'!AD:AD)+SUMIF('PSM Costs'!$B:$B,$B70,'PSM Costs'!AD:AD)&gt;0,SUMIF(Pharmaceuticals!$B:$B,$B70,Pharmaceuticals!AD:AD)+SUMIF('Health Products &amp; Equipment'!$B:$B,$B70,'Health Products &amp; Equipment'!AD:AD)+SUMIF('Other Pharma &amp; Health Products'!$B:$B,$B70,'Other Pharma &amp; Health Products'!AD:AD)+SUMIF('PSM Costs'!$B:$B,$B70,'PSM Costs'!AD:AD),"")</f>
        <v/>
      </c>
      <c r="L70" s="233" t="str">
        <f ca="1">IF(SUMIF(Pharmaceuticals!$B:$B,$B70,Pharmaceuticals!AF:AF)+SUMIF('Health Products &amp; Equipment'!$B:$B,$B70,'Health Products &amp; Equipment'!AF:AF)+SUMIF('Other Pharma &amp; Health Products'!$B:$B,$B70,'Other Pharma &amp; Health Products'!AF:AF)+SUMIF('PSM Costs'!$B:$B,$B70,'PSM Costs'!AF:AF)&gt;0,SUMIF(Pharmaceuticals!$B:$B,$B70,Pharmaceuticals!AF:AF)+SUMIF('Health Products &amp; Equipment'!$B:$B,$B70,'Health Products &amp; Equipment'!AF:AF)+SUMIF('Other Pharma &amp; Health Products'!$B:$B,$B70,'Other Pharma &amp; Health Products'!AF:AF)+SUMIF('PSM Costs'!$B:$B,$B70,'PSM Costs'!AF:AF),"")</f>
        <v/>
      </c>
      <c r="M70" s="231" t="str">
        <f t="shared" ca="1" si="1"/>
        <v/>
      </c>
      <c r="N70" s="234" t="str">
        <f ca="1">IF(SUMIF(Pharmaceuticals!$B:$B,$B70,Pharmaceuticals!AM:AM)+SUMIF('Health Products &amp; Equipment'!$B:$B,$B70,'Health Products &amp; Equipment'!AM:AM)+SUMIF('Other Pharma &amp; Health Products'!$B:$B,$B70,'Other Pharma &amp; Health Products'!AM:AM)+SUMIF('PSM Costs'!$B:$B,$B70,'PSM Costs'!AM:AM)&gt;0,SUMIF(Pharmaceuticals!$B:$B,$B70,Pharmaceuticals!AM:AM)+SUMIF('Health Products &amp; Equipment'!$B:$B,$B70,'Health Products &amp; Equipment'!AM:AM)+SUMIF('Other Pharma &amp; Health Products'!$B:$B,$B70,'Other Pharma &amp; Health Products'!AM:AM)+SUMIF('PSM Costs'!$B:$B,$B70,'PSM Costs'!AM:AM),"")</f>
        <v/>
      </c>
      <c r="O70" s="234" t="str">
        <f ca="1">IF(SUMIF(Pharmaceuticals!$B:$B,$B70,Pharmaceuticals!AO:AO)+SUMIF('Health Products &amp; Equipment'!$B:$B,$B70,'Health Products &amp; Equipment'!AO:AO)+SUMIF('Other Pharma &amp; Health Products'!$B:$B,$B70,'Other Pharma &amp; Health Products'!AO:AO)+SUMIF('PSM Costs'!$B:$B,$B70,'PSM Costs'!AO:AO)&gt;0,SUMIF(Pharmaceuticals!$B:$B,$B70,Pharmaceuticals!AO:AO)+SUMIF('Health Products &amp; Equipment'!$B:$B,$B70,'Health Products &amp; Equipment'!AO:AO)+SUMIF('Other Pharma &amp; Health Products'!$B:$B,$B70,'Other Pharma &amp; Health Products'!AO:AO)+SUMIF('PSM Costs'!$B:$B,$B70,'PSM Costs'!AO:AO),"")</f>
        <v/>
      </c>
      <c r="P70" s="234" t="str">
        <f ca="1">IF(SUMIF(Pharmaceuticals!$B:$B,$B70,Pharmaceuticals!AQ:AQ)+SUMIF('Health Products &amp; Equipment'!$B:$B,$B70,'Health Products &amp; Equipment'!AQ:AQ)+SUMIF('Other Pharma &amp; Health Products'!$B:$B,$B70,'Other Pharma &amp; Health Products'!AQ:AQ)+SUMIF('PSM Costs'!$B:$B,$B70,'PSM Costs'!AQ:AQ)&gt;0,SUMIF(Pharmaceuticals!$B:$B,$B70,Pharmaceuticals!AQ:AQ)+SUMIF('Health Products &amp; Equipment'!$B:$B,$B70,'Health Products &amp; Equipment'!AQ:AQ)+SUMIF('Other Pharma &amp; Health Products'!$B:$B,$B70,'Other Pharma &amp; Health Products'!AQ:AQ)+SUMIF('PSM Costs'!$B:$B,$B70,'PSM Costs'!AQ:AQ),"")</f>
        <v/>
      </c>
      <c r="Q70" s="234" t="str">
        <f ca="1">IF(SUMIF(Pharmaceuticals!$B:$B,$B70,Pharmaceuticals!AS:AS)+SUMIF('Health Products &amp; Equipment'!$B:$B,$B70,'Health Products &amp; Equipment'!AS:AS)+SUMIF('Other Pharma &amp; Health Products'!$B:$B,$B70,'Other Pharma &amp; Health Products'!AS:AS)+SUMIF('PSM Costs'!$B:$B,$B70,'PSM Costs'!AS:AS)&gt;0,SUMIF(Pharmaceuticals!$B:$B,$B70,Pharmaceuticals!AS:AS)+SUMIF('Health Products &amp; Equipment'!$B:$B,$B70,'Health Products &amp; Equipment'!AS:AS)+SUMIF('Other Pharma &amp; Health Products'!$B:$B,$B70,'Other Pharma &amp; Health Products'!AS:AS)+SUMIF('PSM Costs'!$B:$B,$B70,'PSM Costs'!AS:AS),"")</f>
        <v/>
      </c>
      <c r="R70" s="232" t="str">
        <f t="shared" ca="1" si="2"/>
        <v/>
      </c>
      <c r="S70" s="233" t="str">
        <f ca="1">IF(SUMIF(Pharmaceuticals!$B:$B,$B70,Pharmaceuticals!AZ:AZ)+SUMIF('Health Products &amp; Equipment'!$B:$B,$B70,'Health Products &amp; Equipment'!AZ:AZ)+SUMIF('Other Pharma &amp; Health Products'!$B:$B,$B70,'Other Pharma &amp; Health Products'!AZ:AZ)+SUMIF('PSM Costs'!$B:$B,$B70,'PSM Costs'!AZ:AZ)&gt;0,SUMIF(Pharmaceuticals!$B:$B,$B70,Pharmaceuticals!AZ:AZ)+SUMIF('Health Products &amp; Equipment'!$B:$B,$B70,'Health Products &amp; Equipment'!AZ:AZ)+SUMIF('Other Pharma &amp; Health Products'!$B:$B,$B70,'Other Pharma &amp; Health Products'!AZ:AZ)+SUMIF('PSM Costs'!$B:$B,$B70,'PSM Costs'!AZ:AZ),"")</f>
        <v/>
      </c>
      <c r="T70" s="233" t="str">
        <f ca="1">IF(SUMIF(Pharmaceuticals!$B:$B,$B70,Pharmaceuticals!BB:BB)+SUMIF('Health Products &amp; Equipment'!$B:$B,$B70,'Health Products &amp; Equipment'!BB:BB)+SUMIF('Other Pharma &amp; Health Products'!$B:$B,$B70,'Other Pharma &amp; Health Products'!BB:BB)+SUMIF('PSM Costs'!$B:$B,$B70,'PSM Costs'!BB:BB)&gt;0,SUMIF(Pharmaceuticals!$B:$B,$B70,Pharmaceuticals!BB:BB)+SUMIF('Health Products &amp; Equipment'!$B:$B,$B70,'Health Products &amp; Equipment'!BB:BB)+SUMIF('Other Pharma &amp; Health Products'!$B:$B,$B70,'Other Pharma &amp; Health Products'!BB:BB)+SUMIF('PSM Costs'!$B:$B,$B70,'PSM Costs'!BB:BB),"")</f>
        <v/>
      </c>
      <c r="U70" s="233" t="str">
        <f ca="1">IF(SUMIF(Pharmaceuticals!$B:$B,$B70,Pharmaceuticals!BD:BD)+SUMIF('Health Products &amp; Equipment'!$B:$B,$B70,'Health Products &amp; Equipment'!BD:BD)+SUMIF('Other Pharma &amp; Health Products'!$B:$B,$B70,'Other Pharma &amp; Health Products'!BD:BD)+SUMIF('PSM Costs'!$B:$B,$B70,'PSM Costs'!BD:BD)&gt;0,SUMIF(Pharmaceuticals!$B:$B,$B70,Pharmaceuticals!BD:BD)+SUMIF('Health Products &amp; Equipment'!$B:$B,$B70,'Health Products &amp; Equipment'!BD:BD)+SUMIF('Other Pharma &amp; Health Products'!$B:$B,$B70,'Other Pharma &amp; Health Products'!BD:BD)+SUMIF('PSM Costs'!$B:$B,$B70,'PSM Costs'!BD:BD),"")</f>
        <v/>
      </c>
      <c r="V70" s="233" t="str">
        <f ca="1">IF(SUMIF(Pharmaceuticals!$B:$B,$B70,Pharmaceuticals!BF:BF)+SUMIF('Health Products &amp; Equipment'!$B:$B,$B70,'Health Products &amp; Equipment'!BF:BF)+SUMIF('Other Pharma &amp; Health Products'!$B:$B,$B70,'Other Pharma &amp; Health Products'!BF:BF)+SUMIF('PSM Costs'!$B:$B,$B70,'PSM Costs'!BF:BF)&gt;0,SUMIF(Pharmaceuticals!$B:$B,$B70,Pharmaceuticals!BF:BF)+SUMIF('Health Products &amp; Equipment'!$B:$B,$B70,'Health Products &amp; Equipment'!BF:BF)+SUMIF('Other Pharma &amp; Health Products'!$B:$B,$B70,'Other Pharma &amp; Health Products'!BF:BF)+SUMIF('PSM Costs'!$B:$B,$B70,'PSM Costs'!BF:BF),"")</f>
        <v/>
      </c>
      <c r="W70" s="231" t="str">
        <f t="shared" ca="1" si="3"/>
        <v/>
      </c>
      <c r="X70" s="234" t="str">
        <f ca="1">IF(SUMIF(Pharmaceuticals!$B:$B,$B70,Pharmaceuticals!BM:BM)+SUMIF('Health Products &amp; Equipment'!$B:$B,$B70,'Health Products &amp; Equipment'!BM:BM)+SUMIF('Other Pharma &amp; Health Products'!$B:$B,$B70,'Other Pharma &amp; Health Products'!BM:BM)+SUMIF('PSM Costs'!$B:$B,$B70,'PSM Costs'!BM:BM)&gt;0,SUMIF(Pharmaceuticals!$B:$B,$B70,Pharmaceuticals!BM:BM)+SUMIF('Health Products &amp; Equipment'!$B:$B,$B70,'Health Products &amp; Equipment'!BM:BM)+SUMIF('Other Pharma &amp; Health Products'!$B:$B,$B70,'Other Pharma &amp; Health Products'!BM:BM)+SUMIF('PSM Costs'!$B:$B,$B70,'PSM Costs'!BM:BM),"")</f>
        <v/>
      </c>
      <c r="Y70" s="234" t="str">
        <f ca="1">IF(SUMIF(Pharmaceuticals!$B:$B,$B70,Pharmaceuticals!BO:BO)+SUMIF('Health Products &amp; Equipment'!$B:$B,$B70,'Health Products &amp; Equipment'!BO:BO)+SUMIF('Other Pharma &amp; Health Products'!$B:$B,$B70,'Other Pharma &amp; Health Products'!BO:BO)+SUMIF('PSM Costs'!$B:$B,$B70,'PSM Costs'!BO:BO)&gt;0,SUMIF(Pharmaceuticals!$B:$B,$B70,Pharmaceuticals!BO:BO)+SUMIF('Health Products &amp; Equipment'!$B:$B,$B70,'Health Products &amp; Equipment'!BO:BO)+SUMIF('Other Pharma &amp; Health Products'!$B:$B,$B70,'Other Pharma &amp; Health Products'!BO:BO)+SUMIF('PSM Costs'!$B:$B,$B70,'PSM Costs'!BO:BO),"")</f>
        <v/>
      </c>
      <c r="Z70" s="234" t="str">
        <f ca="1">IF(SUMIF(Pharmaceuticals!$B:$B,$B70,Pharmaceuticals!BQ:BQ)+SUMIF('Health Products &amp; Equipment'!$B:$B,$B70,'Health Products &amp; Equipment'!BQ:BQ)+SUMIF('Other Pharma &amp; Health Products'!$B:$B,$B70,'Other Pharma &amp; Health Products'!BQ:BQ)+SUMIF('PSM Costs'!$B:$B,$B70,'PSM Costs'!BQ:BQ)&gt;0,SUMIF(Pharmaceuticals!$B:$B,$B70,Pharmaceuticals!BQ:BQ)+SUMIF('Health Products &amp; Equipment'!$B:$B,$B70,'Health Products &amp; Equipment'!BQ:BQ)+SUMIF('Other Pharma &amp; Health Products'!$B:$B,$B70,'Other Pharma &amp; Health Products'!BQ:BQ)+SUMIF('PSM Costs'!$B:$B,$B70,'PSM Costs'!BQ:BQ),"")</f>
        <v/>
      </c>
      <c r="AA70" s="234" t="str">
        <f ca="1">IF(SUMIF(Pharmaceuticals!$B:$B,$B70,Pharmaceuticals!BS:BS)+SUMIF('Health Products &amp; Equipment'!$B:$B,$B70,'Health Products &amp; Equipment'!BS:BS)+SUMIF('Other Pharma &amp; Health Products'!$B:$B,$B70,'Other Pharma &amp; Health Products'!BS:BS)+SUMIF('PSM Costs'!$B:$B,$B70,'PSM Costs'!BS:BS)&gt;0,SUMIF(Pharmaceuticals!$B:$B,$B70,Pharmaceuticals!BS:BS)+SUMIF('Health Products &amp; Equipment'!$B:$B,$B70,'Health Products &amp; Equipment'!BS:BS)+SUMIF('Other Pharma &amp; Health Products'!$B:$B,$B70,'Other Pharma &amp; Health Products'!BS:BS)+SUMIF('PSM Costs'!$B:$B,$B70,'PSM Costs'!BS:BS),"")</f>
        <v/>
      </c>
      <c r="AB70" s="233" t="str">
        <f t="shared" ca="1" si="4"/>
        <v/>
      </c>
    </row>
    <row r="71" spans="1:28" ht="22.15" customHeight="1" x14ac:dyDescent="0.2">
      <c r="A71" s="229">
        <v>61</v>
      </c>
      <c r="B71" s="229" t="str">
        <f ca="1">IFERROR(VLOOKUP(A71,'Rank unique Mod-Int-CI-PR'!I:J,2,FALSE),"")</f>
        <v/>
      </c>
      <c r="C71" s="230" t="str">
        <f ca="1">IFERROR(VLOOKUP(VALUE(LEFT(B71,FIND("-",B71)-1)),CatModules!B:C,2,FALSE),"")</f>
        <v/>
      </c>
      <c r="D71" s="230" t="str">
        <f ca="1">IFERROR(VLOOKUP(LEFT(B71,FIND("--",B71)-1),CatInt!D:E,2,FALSE),"")</f>
        <v/>
      </c>
      <c r="E71" s="230" t="str">
        <f ca="1">IFERROR(VLOOKUP(MID(B71,FIND("--",B71)+2,FIND("---",B71)-FIND("--",B71)-2),CatCostInp!D:E,2,FALSE),"")</f>
        <v/>
      </c>
      <c r="F71" s="230" t="str">
        <f ca="1">IFERROR(VLOOKUP(B71,ActivityConcat!A:C,3,FALSE),"")</f>
        <v/>
      </c>
      <c r="G71" s="231" t="str">
        <f ca="1">IFERROR(VLOOKUP(VALUE(RIGHT(B71,1)),Setup!A:D,4,FALSE),"")</f>
        <v/>
      </c>
      <c r="H71" s="232" t="str">
        <f t="shared" ca="1" si="0"/>
        <v/>
      </c>
      <c r="I71" s="233" t="str">
        <f ca="1">IF(SUMIF(Pharmaceuticals!$B:$B,$B71,Pharmaceuticals!Z:Z)+SUMIF('Health Products &amp; Equipment'!$B:$B,$B71,'Health Products &amp; Equipment'!Z:Z)+SUMIF('Other Pharma &amp; Health Products'!$B:$B,$B71,'Other Pharma &amp; Health Products'!Z:Z)+SUMIF('PSM Costs'!$B:$B,$B71,'PSM Costs'!Z:Z)&gt;0,SUMIF(Pharmaceuticals!$B:$B,$B71,Pharmaceuticals!Z:Z)+SUMIF('Health Products &amp; Equipment'!$B:$B,$B71,'Health Products &amp; Equipment'!Z:Z)+SUMIF('Other Pharma &amp; Health Products'!$B:$B,$B71,'Other Pharma &amp; Health Products'!Z:Z)+SUMIF('PSM Costs'!$B:$B,$B71,'PSM Costs'!Z:Z),"")</f>
        <v/>
      </c>
      <c r="J71" s="233" t="str">
        <f ca="1">IF(SUMIF(Pharmaceuticals!$B:$B,$B71,Pharmaceuticals!AB:AB)+SUMIF('Health Products &amp; Equipment'!$B:$B,$B71,'Health Products &amp; Equipment'!AB:AB)+SUMIF('Other Pharma &amp; Health Products'!$B:$B,$B71,'Other Pharma &amp; Health Products'!AB:AB)+SUMIF('PSM Costs'!$B:$B,$B71,'PSM Costs'!AB:AB)&gt;0,SUMIF(Pharmaceuticals!$B:$B,$B71,Pharmaceuticals!AB:AB)+SUMIF('Health Products &amp; Equipment'!$B:$B,$B71,'Health Products &amp; Equipment'!AB:AB)+SUMIF('Other Pharma &amp; Health Products'!$B:$B,$B71,'Other Pharma &amp; Health Products'!AB:AB)+SUMIF('PSM Costs'!$B:$B,$B71,'PSM Costs'!AB:AB),"")</f>
        <v/>
      </c>
      <c r="K71" s="233" t="str">
        <f ca="1">IF(SUMIF(Pharmaceuticals!$B:$B,$B71,Pharmaceuticals!AD:AD)+SUMIF('Health Products &amp; Equipment'!$B:$B,$B71,'Health Products &amp; Equipment'!AD:AD)+SUMIF('Other Pharma &amp; Health Products'!$B:$B,$B71,'Other Pharma &amp; Health Products'!AD:AD)+SUMIF('PSM Costs'!$B:$B,$B71,'PSM Costs'!AD:AD)&gt;0,SUMIF(Pharmaceuticals!$B:$B,$B71,Pharmaceuticals!AD:AD)+SUMIF('Health Products &amp; Equipment'!$B:$B,$B71,'Health Products &amp; Equipment'!AD:AD)+SUMIF('Other Pharma &amp; Health Products'!$B:$B,$B71,'Other Pharma &amp; Health Products'!AD:AD)+SUMIF('PSM Costs'!$B:$B,$B71,'PSM Costs'!AD:AD),"")</f>
        <v/>
      </c>
      <c r="L71" s="233" t="str">
        <f ca="1">IF(SUMIF(Pharmaceuticals!$B:$B,$B71,Pharmaceuticals!AF:AF)+SUMIF('Health Products &amp; Equipment'!$B:$B,$B71,'Health Products &amp; Equipment'!AF:AF)+SUMIF('Other Pharma &amp; Health Products'!$B:$B,$B71,'Other Pharma &amp; Health Products'!AF:AF)+SUMIF('PSM Costs'!$B:$B,$B71,'PSM Costs'!AF:AF)&gt;0,SUMIF(Pharmaceuticals!$B:$B,$B71,Pharmaceuticals!AF:AF)+SUMIF('Health Products &amp; Equipment'!$B:$B,$B71,'Health Products &amp; Equipment'!AF:AF)+SUMIF('Other Pharma &amp; Health Products'!$B:$B,$B71,'Other Pharma &amp; Health Products'!AF:AF)+SUMIF('PSM Costs'!$B:$B,$B71,'PSM Costs'!AF:AF),"")</f>
        <v/>
      </c>
      <c r="M71" s="231" t="str">
        <f t="shared" ca="1" si="1"/>
        <v/>
      </c>
      <c r="N71" s="234" t="str">
        <f ca="1">IF(SUMIF(Pharmaceuticals!$B:$B,$B71,Pharmaceuticals!AM:AM)+SUMIF('Health Products &amp; Equipment'!$B:$B,$B71,'Health Products &amp; Equipment'!AM:AM)+SUMIF('Other Pharma &amp; Health Products'!$B:$B,$B71,'Other Pharma &amp; Health Products'!AM:AM)+SUMIF('PSM Costs'!$B:$B,$B71,'PSM Costs'!AM:AM)&gt;0,SUMIF(Pharmaceuticals!$B:$B,$B71,Pharmaceuticals!AM:AM)+SUMIF('Health Products &amp; Equipment'!$B:$B,$B71,'Health Products &amp; Equipment'!AM:AM)+SUMIF('Other Pharma &amp; Health Products'!$B:$B,$B71,'Other Pharma &amp; Health Products'!AM:AM)+SUMIF('PSM Costs'!$B:$B,$B71,'PSM Costs'!AM:AM),"")</f>
        <v/>
      </c>
      <c r="O71" s="234" t="str">
        <f ca="1">IF(SUMIF(Pharmaceuticals!$B:$B,$B71,Pharmaceuticals!AO:AO)+SUMIF('Health Products &amp; Equipment'!$B:$B,$B71,'Health Products &amp; Equipment'!AO:AO)+SUMIF('Other Pharma &amp; Health Products'!$B:$B,$B71,'Other Pharma &amp; Health Products'!AO:AO)+SUMIF('PSM Costs'!$B:$B,$B71,'PSM Costs'!AO:AO)&gt;0,SUMIF(Pharmaceuticals!$B:$B,$B71,Pharmaceuticals!AO:AO)+SUMIF('Health Products &amp; Equipment'!$B:$B,$B71,'Health Products &amp; Equipment'!AO:AO)+SUMIF('Other Pharma &amp; Health Products'!$B:$B,$B71,'Other Pharma &amp; Health Products'!AO:AO)+SUMIF('PSM Costs'!$B:$B,$B71,'PSM Costs'!AO:AO),"")</f>
        <v/>
      </c>
      <c r="P71" s="234" t="str">
        <f ca="1">IF(SUMIF(Pharmaceuticals!$B:$B,$B71,Pharmaceuticals!AQ:AQ)+SUMIF('Health Products &amp; Equipment'!$B:$B,$B71,'Health Products &amp; Equipment'!AQ:AQ)+SUMIF('Other Pharma &amp; Health Products'!$B:$B,$B71,'Other Pharma &amp; Health Products'!AQ:AQ)+SUMIF('PSM Costs'!$B:$B,$B71,'PSM Costs'!AQ:AQ)&gt;0,SUMIF(Pharmaceuticals!$B:$B,$B71,Pharmaceuticals!AQ:AQ)+SUMIF('Health Products &amp; Equipment'!$B:$B,$B71,'Health Products &amp; Equipment'!AQ:AQ)+SUMIF('Other Pharma &amp; Health Products'!$B:$B,$B71,'Other Pharma &amp; Health Products'!AQ:AQ)+SUMIF('PSM Costs'!$B:$B,$B71,'PSM Costs'!AQ:AQ),"")</f>
        <v/>
      </c>
      <c r="Q71" s="234" t="str">
        <f ca="1">IF(SUMIF(Pharmaceuticals!$B:$B,$B71,Pharmaceuticals!AS:AS)+SUMIF('Health Products &amp; Equipment'!$B:$B,$B71,'Health Products &amp; Equipment'!AS:AS)+SUMIF('Other Pharma &amp; Health Products'!$B:$B,$B71,'Other Pharma &amp; Health Products'!AS:AS)+SUMIF('PSM Costs'!$B:$B,$B71,'PSM Costs'!AS:AS)&gt;0,SUMIF(Pharmaceuticals!$B:$B,$B71,Pharmaceuticals!AS:AS)+SUMIF('Health Products &amp; Equipment'!$B:$B,$B71,'Health Products &amp; Equipment'!AS:AS)+SUMIF('Other Pharma &amp; Health Products'!$B:$B,$B71,'Other Pharma &amp; Health Products'!AS:AS)+SUMIF('PSM Costs'!$B:$B,$B71,'PSM Costs'!AS:AS),"")</f>
        <v/>
      </c>
      <c r="R71" s="232" t="str">
        <f t="shared" ca="1" si="2"/>
        <v/>
      </c>
      <c r="S71" s="233" t="str">
        <f ca="1">IF(SUMIF(Pharmaceuticals!$B:$B,$B71,Pharmaceuticals!AZ:AZ)+SUMIF('Health Products &amp; Equipment'!$B:$B,$B71,'Health Products &amp; Equipment'!AZ:AZ)+SUMIF('Other Pharma &amp; Health Products'!$B:$B,$B71,'Other Pharma &amp; Health Products'!AZ:AZ)+SUMIF('PSM Costs'!$B:$B,$B71,'PSM Costs'!AZ:AZ)&gt;0,SUMIF(Pharmaceuticals!$B:$B,$B71,Pharmaceuticals!AZ:AZ)+SUMIF('Health Products &amp; Equipment'!$B:$B,$B71,'Health Products &amp; Equipment'!AZ:AZ)+SUMIF('Other Pharma &amp; Health Products'!$B:$B,$B71,'Other Pharma &amp; Health Products'!AZ:AZ)+SUMIF('PSM Costs'!$B:$B,$B71,'PSM Costs'!AZ:AZ),"")</f>
        <v/>
      </c>
      <c r="T71" s="233" t="str">
        <f ca="1">IF(SUMIF(Pharmaceuticals!$B:$B,$B71,Pharmaceuticals!BB:BB)+SUMIF('Health Products &amp; Equipment'!$B:$B,$B71,'Health Products &amp; Equipment'!BB:BB)+SUMIF('Other Pharma &amp; Health Products'!$B:$B,$B71,'Other Pharma &amp; Health Products'!BB:BB)+SUMIF('PSM Costs'!$B:$B,$B71,'PSM Costs'!BB:BB)&gt;0,SUMIF(Pharmaceuticals!$B:$B,$B71,Pharmaceuticals!BB:BB)+SUMIF('Health Products &amp; Equipment'!$B:$B,$B71,'Health Products &amp; Equipment'!BB:BB)+SUMIF('Other Pharma &amp; Health Products'!$B:$B,$B71,'Other Pharma &amp; Health Products'!BB:BB)+SUMIF('PSM Costs'!$B:$B,$B71,'PSM Costs'!BB:BB),"")</f>
        <v/>
      </c>
      <c r="U71" s="233" t="str">
        <f ca="1">IF(SUMIF(Pharmaceuticals!$B:$B,$B71,Pharmaceuticals!BD:BD)+SUMIF('Health Products &amp; Equipment'!$B:$B,$B71,'Health Products &amp; Equipment'!BD:BD)+SUMIF('Other Pharma &amp; Health Products'!$B:$B,$B71,'Other Pharma &amp; Health Products'!BD:BD)+SUMIF('PSM Costs'!$B:$B,$B71,'PSM Costs'!BD:BD)&gt;0,SUMIF(Pharmaceuticals!$B:$B,$B71,Pharmaceuticals!BD:BD)+SUMIF('Health Products &amp; Equipment'!$B:$B,$B71,'Health Products &amp; Equipment'!BD:BD)+SUMIF('Other Pharma &amp; Health Products'!$B:$B,$B71,'Other Pharma &amp; Health Products'!BD:BD)+SUMIF('PSM Costs'!$B:$B,$B71,'PSM Costs'!BD:BD),"")</f>
        <v/>
      </c>
      <c r="V71" s="233" t="str">
        <f ca="1">IF(SUMIF(Pharmaceuticals!$B:$B,$B71,Pharmaceuticals!BF:BF)+SUMIF('Health Products &amp; Equipment'!$B:$B,$B71,'Health Products &amp; Equipment'!BF:BF)+SUMIF('Other Pharma &amp; Health Products'!$B:$B,$B71,'Other Pharma &amp; Health Products'!BF:BF)+SUMIF('PSM Costs'!$B:$B,$B71,'PSM Costs'!BF:BF)&gt;0,SUMIF(Pharmaceuticals!$B:$B,$B71,Pharmaceuticals!BF:BF)+SUMIF('Health Products &amp; Equipment'!$B:$B,$B71,'Health Products &amp; Equipment'!BF:BF)+SUMIF('Other Pharma &amp; Health Products'!$B:$B,$B71,'Other Pharma &amp; Health Products'!BF:BF)+SUMIF('PSM Costs'!$B:$B,$B71,'PSM Costs'!BF:BF),"")</f>
        <v/>
      </c>
      <c r="W71" s="231" t="str">
        <f t="shared" ca="1" si="3"/>
        <v/>
      </c>
      <c r="X71" s="234" t="str">
        <f ca="1">IF(SUMIF(Pharmaceuticals!$B:$B,$B71,Pharmaceuticals!BM:BM)+SUMIF('Health Products &amp; Equipment'!$B:$B,$B71,'Health Products &amp; Equipment'!BM:BM)+SUMIF('Other Pharma &amp; Health Products'!$B:$B,$B71,'Other Pharma &amp; Health Products'!BM:BM)+SUMIF('PSM Costs'!$B:$B,$B71,'PSM Costs'!BM:BM)&gt;0,SUMIF(Pharmaceuticals!$B:$B,$B71,Pharmaceuticals!BM:BM)+SUMIF('Health Products &amp; Equipment'!$B:$B,$B71,'Health Products &amp; Equipment'!BM:BM)+SUMIF('Other Pharma &amp; Health Products'!$B:$B,$B71,'Other Pharma &amp; Health Products'!BM:BM)+SUMIF('PSM Costs'!$B:$B,$B71,'PSM Costs'!BM:BM),"")</f>
        <v/>
      </c>
      <c r="Y71" s="234" t="str">
        <f ca="1">IF(SUMIF(Pharmaceuticals!$B:$B,$B71,Pharmaceuticals!BO:BO)+SUMIF('Health Products &amp; Equipment'!$B:$B,$B71,'Health Products &amp; Equipment'!BO:BO)+SUMIF('Other Pharma &amp; Health Products'!$B:$B,$B71,'Other Pharma &amp; Health Products'!BO:BO)+SUMIF('PSM Costs'!$B:$B,$B71,'PSM Costs'!BO:BO)&gt;0,SUMIF(Pharmaceuticals!$B:$B,$B71,Pharmaceuticals!BO:BO)+SUMIF('Health Products &amp; Equipment'!$B:$B,$B71,'Health Products &amp; Equipment'!BO:BO)+SUMIF('Other Pharma &amp; Health Products'!$B:$B,$B71,'Other Pharma &amp; Health Products'!BO:BO)+SUMIF('PSM Costs'!$B:$B,$B71,'PSM Costs'!BO:BO),"")</f>
        <v/>
      </c>
      <c r="Z71" s="234" t="str">
        <f ca="1">IF(SUMIF(Pharmaceuticals!$B:$B,$B71,Pharmaceuticals!BQ:BQ)+SUMIF('Health Products &amp; Equipment'!$B:$B,$B71,'Health Products &amp; Equipment'!BQ:BQ)+SUMIF('Other Pharma &amp; Health Products'!$B:$B,$B71,'Other Pharma &amp; Health Products'!BQ:BQ)+SUMIF('PSM Costs'!$B:$B,$B71,'PSM Costs'!BQ:BQ)&gt;0,SUMIF(Pharmaceuticals!$B:$B,$B71,Pharmaceuticals!BQ:BQ)+SUMIF('Health Products &amp; Equipment'!$B:$B,$B71,'Health Products &amp; Equipment'!BQ:BQ)+SUMIF('Other Pharma &amp; Health Products'!$B:$B,$B71,'Other Pharma &amp; Health Products'!BQ:BQ)+SUMIF('PSM Costs'!$B:$B,$B71,'PSM Costs'!BQ:BQ),"")</f>
        <v/>
      </c>
      <c r="AA71" s="234" t="str">
        <f ca="1">IF(SUMIF(Pharmaceuticals!$B:$B,$B71,Pharmaceuticals!BS:BS)+SUMIF('Health Products &amp; Equipment'!$B:$B,$B71,'Health Products &amp; Equipment'!BS:BS)+SUMIF('Other Pharma &amp; Health Products'!$B:$B,$B71,'Other Pharma &amp; Health Products'!BS:BS)+SUMIF('PSM Costs'!$B:$B,$B71,'PSM Costs'!BS:BS)&gt;0,SUMIF(Pharmaceuticals!$B:$B,$B71,Pharmaceuticals!BS:BS)+SUMIF('Health Products &amp; Equipment'!$B:$B,$B71,'Health Products &amp; Equipment'!BS:BS)+SUMIF('Other Pharma &amp; Health Products'!$B:$B,$B71,'Other Pharma &amp; Health Products'!BS:BS)+SUMIF('PSM Costs'!$B:$B,$B71,'PSM Costs'!BS:BS),"")</f>
        <v/>
      </c>
      <c r="AB71" s="233" t="str">
        <f t="shared" ca="1" si="4"/>
        <v/>
      </c>
    </row>
    <row r="72" spans="1:28" ht="22.15" customHeight="1" x14ac:dyDescent="0.2">
      <c r="A72" s="229">
        <v>62</v>
      </c>
      <c r="B72" s="229" t="str">
        <f ca="1">IFERROR(VLOOKUP(A72,'Rank unique Mod-Int-CI-PR'!I:J,2,FALSE),"")</f>
        <v/>
      </c>
      <c r="C72" s="230" t="str">
        <f ca="1">IFERROR(VLOOKUP(VALUE(LEFT(B72,FIND("-",B72)-1)),CatModules!B:C,2,FALSE),"")</f>
        <v/>
      </c>
      <c r="D72" s="230" t="str">
        <f ca="1">IFERROR(VLOOKUP(LEFT(B72,FIND("--",B72)-1),CatInt!D:E,2,FALSE),"")</f>
        <v/>
      </c>
      <c r="E72" s="230" t="str">
        <f ca="1">IFERROR(VLOOKUP(MID(B72,FIND("--",B72)+2,FIND("---",B72)-FIND("--",B72)-2),CatCostInp!D:E,2,FALSE),"")</f>
        <v/>
      </c>
      <c r="F72" s="230" t="str">
        <f ca="1">IFERROR(VLOOKUP(B72,ActivityConcat!A:C,3,FALSE),"")</f>
        <v/>
      </c>
      <c r="G72" s="231" t="str">
        <f ca="1">IFERROR(VLOOKUP(VALUE(RIGHT(B72,1)),Setup!A:D,4,FALSE),"")</f>
        <v/>
      </c>
      <c r="H72" s="232" t="str">
        <f t="shared" ca="1" si="0"/>
        <v/>
      </c>
      <c r="I72" s="233" t="str">
        <f ca="1">IF(SUMIF(Pharmaceuticals!$B:$B,$B72,Pharmaceuticals!Z:Z)+SUMIF('Health Products &amp; Equipment'!$B:$B,$B72,'Health Products &amp; Equipment'!Z:Z)+SUMIF('Other Pharma &amp; Health Products'!$B:$B,$B72,'Other Pharma &amp; Health Products'!Z:Z)+SUMIF('PSM Costs'!$B:$B,$B72,'PSM Costs'!Z:Z)&gt;0,SUMIF(Pharmaceuticals!$B:$B,$B72,Pharmaceuticals!Z:Z)+SUMIF('Health Products &amp; Equipment'!$B:$B,$B72,'Health Products &amp; Equipment'!Z:Z)+SUMIF('Other Pharma &amp; Health Products'!$B:$B,$B72,'Other Pharma &amp; Health Products'!Z:Z)+SUMIF('PSM Costs'!$B:$B,$B72,'PSM Costs'!Z:Z),"")</f>
        <v/>
      </c>
      <c r="J72" s="233" t="str">
        <f ca="1">IF(SUMIF(Pharmaceuticals!$B:$B,$B72,Pharmaceuticals!AB:AB)+SUMIF('Health Products &amp; Equipment'!$B:$B,$B72,'Health Products &amp; Equipment'!AB:AB)+SUMIF('Other Pharma &amp; Health Products'!$B:$B,$B72,'Other Pharma &amp; Health Products'!AB:AB)+SUMIF('PSM Costs'!$B:$B,$B72,'PSM Costs'!AB:AB)&gt;0,SUMIF(Pharmaceuticals!$B:$B,$B72,Pharmaceuticals!AB:AB)+SUMIF('Health Products &amp; Equipment'!$B:$B,$B72,'Health Products &amp; Equipment'!AB:AB)+SUMIF('Other Pharma &amp; Health Products'!$B:$B,$B72,'Other Pharma &amp; Health Products'!AB:AB)+SUMIF('PSM Costs'!$B:$B,$B72,'PSM Costs'!AB:AB),"")</f>
        <v/>
      </c>
      <c r="K72" s="233" t="str">
        <f ca="1">IF(SUMIF(Pharmaceuticals!$B:$B,$B72,Pharmaceuticals!AD:AD)+SUMIF('Health Products &amp; Equipment'!$B:$B,$B72,'Health Products &amp; Equipment'!AD:AD)+SUMIF('Other Pharma &amp; Health Products'!$B:$B,$B72,'Other Pharma &amp; Health Products'!AD:AD)+SUMIF('PSM Costs'!$B:$B,$B72,'PSM Costs'!AD:AD)&gt;0,SUMIF(Pharmaceuticals!$B:$B,$B72,Pharmaceuticals!AD:AD)+SUMIF('Health Products &amp; Equipment'!$B:$B,$B72,'Health Products &amp; Equipment'!AD:AD)+SUMIF('Other Pharma &amp; Health Products'!$B:$B,$B72,'Other Pharma &amp; Health Products'!AD:AD)+SUMIF('PSM Costs'!$B:$B,$B72,'PSM Costs'!AD:AD),"")</f>
        <v/>
      </c>
      <c r="L72" s="233" t="str">
        <f ca="1">IF(SUMIF(Pharmaceuticals!$B:$B,$B72,Pharmaceuticals!AF:AF)+SUMIF('Health Products &amp; Equipment'!$B:$B,$B72,'Health Products &amp; Equipment'!AF:AF)+SUMIF('Other Pharma &amp; Health Products'!$B:$B,$B72,'Other Pharma &amp; Health Products'!AF:AF)+SUMIF('PSM Costs'!$B:$B,$B72,'PSM Costs'!AF:AF)&gt;0,SUMIF(Pharmaceuticals!$B:$B,$B72,Pharmaceuticals!AF:AF)+SUMIF('Health Products &amp; Equipment'!$B:$B,$B72,'Health Products &amp; Equipment'!AF:AF)+SUMIF('Other Pharma &amp; Health Products'!$B:$B,$B72,'Other Pharma &amp; Health Products'!AF:AF)+SUMIF('PSM Costs'!$B:$B,$B72,'PSM Costs'!AF:AF),"")</f>
        <v/>
      </c>
      <c r="M72" s="231" t="str">
        <f t="shared" ca="1" si="1"/>
        <v/>
      </c>
      <c r="N72" s="234" t="str">
        <f ca="1">IF(SUMIF(Pharmaceuticals!$B:$B,$B72,Pharmaceuticals!AM:AM)+SUMIF('Health Products &amp; Equipment'!$B:$B,$B72,'Health Products &amp; Equipment'!AM:AM)+SUMIF('Other Pharma &amp; Health Products'!$B:$B,$B72,'Other Pharma &amp; Health Products'!AM:AM)+SUMIF('PSM Costs'!$B:$B,$B72,'PSM Costs'!AM:AM)&gt;0,SUMIF(Pharmaceuticals!$B:$B,$B72,Pharmaceuticals!AM:AM)+SUMIF('Health Products &amp; Equipment'!$B:$B,$B72,'Health Products &amp; Equipment'!AM:AM)+SUMIF('Other Pharma &amp; Health Products'!$B:$B,$B72,'Other Pharma &amp; Health Products'!AM:AM)+SUMIF('PSM Costs'!$B:$B,$B72,'PSM Costs'!AM:AM),"")</f>
        <v/>
      </c>
      <c r="O72" s="234" t="str">
        <f ca="1">IF(SUMIF(Pharmaceuticals!$B:$B,$B72,Pharmaceuticals!AO:AO)+SUMIF('Health Products &amp; Equipment'!$B:$B,$B72,'Health Products &amp; Equipment'!AO:AO)+SUMIF('Other Pharma &amp; Health Products'!$B:$B,$B72,'Other Pharma &amp; Health Products'!AO:AO)+SUMIF('PSM Costs'!$B:$B,$B72,'PSM Costs'!AO:AO)&gt;0,SUMIF(Pharmaceuticals!$B:$B,$B72,Pharmaceuticals!AO:AO)+SUMIF('Health Products &amp; Equipment'!$B:$B,$B72,'Health Products &amp; Equipment'!AO:AO)+SUMIF('Other Pharma &amp; Health Products'!$B:$B,$B72,'Other Pharma &amp; Health Products'!AO:AO)+SUMIF('PSM Costs'!$B:$B,$B72,'PSM Costs'!AO:AO),"")</f>
        <v/>
      </c>
      <c r="P72" s="234" t="str">
        <f ca="1">IF(SUMIF(Pharmaceuticals!$B:$B,$B72,Pharmaceuticals!AQ:AQ)+SUMIF('Health Products &amp; Equipment'!$B:$B,$B72,'Health Products &amp; Equipment'!AQ:AQ)+SUMIF('Other Pharma &amp; Health Products'!$B:$B,$B72,'Other Pharma &amp; Health Products'!AQ:AQ)+SUMIF('PSM Costs'!$B:$B,$B72,'PSM Costs'!AQ:AQ)&gt;0,SUMIF(Pharmaceuticals!$B:$B,$B72,Pharmaceuticals!AQ:AQ)+SUMIF('Health Products &amp; Equipment'!$B:$B,$B72,'Health Products &amp; Equipment'!AQ:AQ)+SUMIF('Other Pharma &amp; Health Products'!$B:$B,$B72,'Other Pharma &amp; Health Products'!AQ:AQ)+SUMIF('PSM Costs'!$B:$B,$B72,'PSM Costs'!AQ:AQ),"")</f>
        <v/>
      </c>
      <c r="Q72" s="234" t="str">
        <f ca="1">IF(SUMIF(Pharmaceuticals!$B:$B,$B72,Pharmaceuticals!AS:AS)+SUMIF('Health Products &amp; Equipment'!$B:$B,$B72,'Health Products &amp; Equipment'!AS:AS)+SUMIF('Other Pharma &amp; Health Products'!$B:$B,$B72,'Other Pharma &amp; Health Products'!AS:AS)+SUMIF('PSM Costs'!$B:$B,$B72,'PSM Costs'!AS:AS)&gt;0,SUMIF(Pharmaceuticals!$B:$B,$B72,Pharmaceuticals!AS:AS)+SUMIF('Health Products &amp; Equipment'!$B:$B,$B72,'Health Products &amp; Equipment'!AS:AS)+SUMIF('Other Pharma &amp; Health Products'!$B:$B,$B72,'Other Pharma &amp; Health Products'!AS:AS)+SUMIF('PSM Costs'!$B:$B,$B72,'PSM Costs'!AS:AS),"")</f>
        <v/>
      </c>
      <c r="R72" s="232" t="str">
        <f t="shared" ca="1" si="2"/>
        <v/>
      </c>
      <c r="S72" s="233" t="str">
        <f ca="1">IF(SUMIF(Pharmaceuticals!$B:$B,$B72,Pharmaceuticals!AZ:AZ)+SUMIF('Health Products &amp; Equipment'!$B:$B,$B72,'Health Products &amp; Equipment'!AZ:AZ)+SUMIF('Other Pharma &amp; Health Products'!$B:$B,$B72,'Other Pharma &amp; Health Products'!AZ:AZ)+SUMIF('PSM Costs'!$B:$B,$B72,'PSM Costs'!AZ:AZ)&gt;0,SUMIF(Pharmaceuticals!$B:$B,$B72,Pharmaceuticals!AZ:AZ)+SUMIF('Health Products &amp; Equipment'!$B:$B,$B72,'Health Products &amp; Equipment'!AZ:AZ)+SUMIF('Other Pharma &amp; Health Products'!$B:$B,$B72,'Other Pharma &amp; Health Products'!AZ:AZ)+SUMIF('PSM Costs'!$B:$B,$B72,'PSM Costs'!AZ:AZ),"")</f>
        <v/>
      </c>
      <c r="T72" s="233" t="str">
        <f ca="1">IF(SUMIF(Pharmaceuticals!$B:$B,$B72,Pharmaceuticals!BB:BB)+SUMIF('Health Products &amp; Equipment'!$B:$B,$B72,'Health Products &amp; Equipment'!BB:BB)+SUMIF('Other Pharma &amp; Health Products'!$B:$B,$B72,'Other Pharma &amp; Health Products'!BB:BB)+SUMIF('PSM Costs'!$B:$B,$B72,'PSM Costs'!BB:BB)&gt;0,SUMIF(Pharmaceuticals!$B:$B,$B72,Pharmaceuticals!BB:BB)+SUMIF('Health Products &amp; Equipment'!$B:$B,$B72,'Health Products &amp; Equipment'!BB:BB)+SUMIF('Other Pharma &amp; Health Products'!$B:$B,$B72,'Other Pharma &amp; Health Products'!BB:BB)+SUMIF('PSM Costs'!$B:$B,$B72,'PSM Costs'!BB:BB),"")</f>
        <v/>
      </c>
      <c r="U72" s="233" t="str">
        <f ca="1">IF(SUMIF(Pharmaceuticals!$B:$B,$B72,Pharmaceuticals!BD:BD)+SUMIF('Health Products &amp; Equipment'!$B:$B,$B72,'Health Products &amp; Equipment'!BD:BD)+SUMIF('Other Pharma &amp; Health Products'!$B:$B,$B72,'Other Pharma &amp; Health Products'!BD:BD)+SUMIF('PSM Costs'!$B:$B,$B72,'PSM Costs'!BD:BD)&gt;0,SUMIF(Pharmaceuticals!$B:$B,$B72,Pharmaceuticals!BD:BD)+SUMIF('Health Products &amp; Equipment'!$B:$B,$B72,'Health Products &amp; Equipment'!BD:BD)+SUMIF('Other Pharma &amp; Health Products'!$B:$B,$B72,'Other Pharma &amp; Health Products'!BD:BD)+SUMIF('PSM Costs'!$B:$B,$B72,'PSM Costs'!BD:BD),"")</f>
        <v/>
      </c>
      <c r="V72" s="233" t="str">
        <f ca="1">IF(SUMIF(Pharmaceuticals!$B:$B,$B72,Pharmaceuticals!BF:BF)+SUMIF('Health Products &amp; Equipment'!$B:$B,$B72,'Health Products &amp; Equipment'!BF:BF)+SUMIF('Other Pharma &amp; Health Products'!$B:$B,$B72,'Other Pharma &amp; Health Products'!BF:BF)+SUMIF('PSM Costs'!$B:$B,$B72,'PSM Costs'!BF:BF)&gt;0,SUMIF(Pharmaceuticals!$B:$B,$B72,Pharmaceuticals!BF:BF)+SUMIF('Health Products &amp; Equipment'!$B:$B,$B72,'Health Products &amp; Equipment'!BF:BF)+SUMIF('Other Pharma &amp; Health Products'!$B:$B,$B72,'Other Pharma &amp; Health Products'!BF:BF)+SUMIF('PSM Costs'!$B:$B,$B72,'PSM Costs'!BF:BF),"")</f>
        <v/>
      </c>
      <c r="W72" s="231" t="str">
        <f t="shared" ca="1" si="3"/>
        <v/>
      </c>
      <c r="X72" s="234" t="str">
        <f ca="1">IF(SUMIF(Pharmaceuticals!$B:$B,$B72,Pharmaceuticals!BM:BM)+SUMIF('Health Products &amp; Equipment'!$B:$B,$B72,'Health Products &amp; Equipment'!BM:BM)+SUMIF('Other Pharma &amp; Health Products'!$B:$B,$B72,'Other Pharma &amp; Health Products'!BM:BM)+SUMIF('PSM Costs'!$B:$B,$B72,'PSM Costs'!BM:BM)&gt;0,SUMIF(Pharmaceuticals!$B:$B,$B72,Pharmaceuticals!BM:BM)+SUMIF('Health Products &amp; Equipment'!$B:$B,$B72,'Health Products &amp; Equipment'!BM:BM)+SUMIF('Other Pharma &amp; Health Products'!$B:$B,$B72,'Other Pharma &amp; Health Products'!BM:BM)+SUMIF('PSM Costs'!$B:$B,$B72,'PSM Costs'!BM:BM),"")</f>
        <v/>
      </c>
      <c r="Y72" s="234" t="str">
        <f ca="1">IF(SUMIF(Pharmaceuticals!$B:$B,$B72,Pharmaceuticals!BO:BO)+SUMIF('Health Products &amp; Equipment'!$B:$B,$B72,'Health Products &amp; Equipment'!BO:BO)+SUMIF('Other Pharma &amp; Health Products'!$B:$B,$B72,'Other Pharma &amp; Health Products'!BO:BO)+SUMIF('PSM Costs'!$B:$B,$B72,'PSM Costs'!BO:BO)&gt;0,SUMIF(Pharmaceuticals!$B:$B,$B72,Pharmaceuticals!BO:BO)+SUMIF('Health Products &amp; Equipment'!$B:$B,$B72,'Health Products &amp; Equipment'!BO:BO)+SUMIF('Other Pharma &amp; Health Products'!$B:$B,$B72,'Other Pharma &amp; Health Products'!BO:BO)+SUMIF('PSM Costs'!$B:$B,$B72,'PSM Costs'!BO:BO),"")</f>
        <v/>
      </c>
      <c r="Z72" s="234" t="str">
        <f ca="1">IF(SUMIF(Pharmaceuticals!$B:$B,$B72,Pharmaceuticals!BQ:BQ)+SUMIF('Health Products &amp; Equipment'!$B:$B,$B72,'Health Products &amp; Equipment'!BQ:BQ)+SUMIF('Other Pharma &amp; Health Products'!$B:$B,$B72,'Other Pharma &amp; Health Products'!BQ:BQ)+SUMIF('PSM Costs'!$B:$B,$B72,'PSM Costs'!BQ:BQ)&gt;0,SUMIF(Pharmaceuticals!$B:$B,$B72,Pharmaceuticals!BQ:BQ)+SUMIF('Health Products &amp; Equipment'!$B:$B,$B72,'Health Products &amp; Equipment'!BQ:BQ)+SUMIF('Other Pharma &amp; Health Products'!$B:$B,$B72,'Other Pharma &amp; Health Products'!BQ:BQ)+SUMIF('PSM Costs'!$B:$B,$B72,'PSM Costs'!BQ:BQ),"")</f>
        <v/>
      </c>
      <c r="AA72" s="234" t="str">
        <f ca="1">IF(SUMIF(Pharmaceuticals!$B:$B,$B72,Pharmaceuticals!BS:BS)+SUMIF('Health Products &amp; Equipment'!$B:$B,$B72,'Health Products &amp; Equipment'!BS:BS)+SUMIF('Other Pharma &amp; Health Products'!$B:$B,$B72,'Other Pharma &amp; Health Products'!BS:BS)+SUMIF('PSM Costs'!$B:$B,$B72,'PSM Costs'!BS:BS)&gt;0,SUMIF(Pharmaceuticals!$B:$B,$B72,Pharmaceuticals!BS:BS)+SUMIF('Health Products &amp; Equipment'!$B:$B,$B72,'Health Products &amp; Equipment'!BS:BS)+SUMIF('Other Pharma &amp; Health Products'!$B:$B,$B72,'Other Pharma &amp; Health Products'!BS:BS)+SUMIF('PSM Costs'!$B:$B,$B72,'PSM Costs'!BS:BS),"")</f>
        <v/>
      </c>
      <c r="AB72" s="233" t="str">
        <f t="shared" ca="1" si="4"/>
        <v/>
      </c>
    </row>
    <row r="73" spans="1:28" ht="22.15" customHeight="1" x14ac:dyDescent="0.2">
      <c r="A73" s="229">
        <v>63</v>
      </c>
      <c r="B73" s="229" t="str">
        <f ca="1">IFERROR(VLOOKUP(A73,'Rank unique Mod-Int-CI-PR'!I:J,2,FALSE),"")</f>
        <v/>
      </c>
      <c r="C73" s="230" t="str">
        <f ca="1">IFERROR(VLOOKUP(VALUE(LEFT(B73,FIND("-",B73)-1)),CatModules!B:C,2,FALSE),"")</f>
        <v/>
      </c>
      <c r="D73" s="230" t="str">
        <f ca="1">IFERROR(VLOOKUP(LEFT(B73,FIND("--",B73)-1),CatInt!D:E,2,FALSE),"")</f>
        <v/>
      </c>
      <c r="E73" s="230" t="str">
        <f ca="1">IFERROR(VLOOKUP(MID(B73,FIND("--",B73)+2,FIND("---",B73)-FIND("--",B73)-2),CatCostInp!D:E,2,FALSE),"")</f>
        <v/>
      </c>
      <c r="F73" s="230" t="str">
        <f ca="1">IFERROR(VLOOKUP(B73,ActivityConcat!A:C,3,FALSE),"")</f>
        <v/>
      </c>
      <c r="G73" s="231" t="str">
        <f ca="1">IFERROR(VLOOKUP(VALUE(RIGHT(B73,1)),Setup!A:D,4,FALSE),"")</f>
        <v/>
      </c>
      <c r="H73" s="232" t="str">
        <f t="shared" ca="1" si="0"/>
        <v/>
      </c>
      <c r="I73" s="233" t="str">
        <f ca="1">IF(SUMIF(Pharmaceuticals!$B:$B,$B73,Pharmaceuticals!Z:Z)+SUMIF('Health Products &amp; Equipment'!$B:$B,$B73,'Health Products &amp; Equipment'!Z:Z)+SUMIF('Other Pharma &amp; Health Products'!$B:$B,$B73,'Other Pharma &amp; Health Products'!Z:Z)+SUMIF('PSM Costs'!$B:$B,$B73,'PSM Costs'!Z:Z)&gt;0,SUMIF(Pharmaceuticals!$B:$B,$B73,Pharmaceuticals!Z:Z)+SUMIF('Health Products &amp; Equipment'!$B:$B,$B73,'Health Products &amp; Equipment'!Z:Z)+SUMIF('Other Pharma &amp; Health Products'!$B:$B,$B73,'Other Pharma &amp; Health Products'!Z:Z)+SUMIF('PSM Costs'!$B:$B,$B73,'PSM Costs'!Z:Z),"")</f>
        <v/>
      </c>
      <c r="J73" s="233" t="str">
        <f ca="1">IF(SUMIF(Pharmaceuticals!$B:$B,$B73,Pharmaceuticals!AB:AB)+SUMIF('Health Products &amp; Equipment'!$B:$B,$B73,'Health Products &amp; Equipment'!AB:AB)+SUMIF('Other Pharma &amp; Health Products'!$B:$B,$B73,'Other Pharma &amp; Health Products'!AB:AB)+SUMIF('PSM Costs'!$B:$B,$B73,'PSM Costs'!AB:AB)&gt;0,SUMIF(Pharmaceuticals!$B:$B,$B73,Pharmaceuticals!AB:AB)+SUMIF('Health Products &amp; Equipment'!$B:$B,$B73,'Health Products &amp; Equipment'!AB:AB)+SUMIF('Other Pharma &amp; Health Products'!$B:$B,$B73,'Other Pharma &amp; Health Products'!AB:AB)+SUMIF('PSM Costs'!$B:$B,$B73,'PSM Costs'!AB:AB),"")</f>
        <v/>
      </c>
      <c r="K73" s="233" t="str">
        <f ca="1">IF(SUMIF(Pharmaceuticals!$B:$B,$B73,Pharmaceuticals!AD:AD)+SUMIF('Health Products &amp; Equipment'!$B:$B,$B73,'Health Products &amp; Equipment'!AD:AD)+SUMIF('Other Pharma &amp; Health Products'!$B:$B,$B73,'Other Pharma &amp; Health Products'!AD:AD)+SUMIF('PSM Costs'!$B:$B,$B73,'PSM Costs'!AD:AD)&gt;0,SUMIF(Pharmaceuticals!$B:$B,$B73,Pharmaceuticals!AD:AD)+SUMIF('Health Products &amp; Equipment'!$B:$B,$B73,'Health Products &amp; Equipment'!AD:AD)+SUMIF('Other Pharma &amp; Health Products'!$B:$B,$B73,'Other Pharma &amp; Health Products'!AD:AD)+SUMIF('PSM Costs'!$B:$B,$B73,'PSM Costs'!AD:AD),"")</f>
        <v/>
      </c>
      <c r="L73" s="233" t="str">
        <f ca="1">IF(SUMIF(Pharmaceuticals!$B:$B,$B73,Pharmaceuticals!AF:AF)+SUMIF('Health Products &amp; Equipment'!$B:$B,$B73,'Health Products &amp; Equipment'!AF:AF)+SUMIF('Other Pharma &amp; Health Products'!$B:$B,$B73,'Other Pharma &amp; Health Products'!AF:AF)+SUMIF('PSM Costs'!$B:$B,$B73,'PSM Costs'!AF:AF)&gt;0,SUMIF(Pharmaceuticals!$B:$B,$B73,Pharmaceuticals!AF:AF)+SUMIF('Health Products &amp; Equipment'!$B:$B,$B73,'Health Products &amp; Equipment'!AF:AF)+SUMIF('Other Pharma &amp; Health Products'!$B:$B,$B73,'Other Pharma &amp; Health Products'!AF:AF)+SUMIF('PSM Costs'!$B:$B,$B73,'PSM Costs'!AF:AF),"")</f>
        <v/>
      </c>
      <c r="M73" s="231" t="str">
        <f t="shared" ca="1" si="1"/>
        <v/>
      </c>
      <c r="N73" s="234" t="str">
        <f ca="1">IF(SUMIF(Pharmaceuticals!$B:$B,$B73,Pharmaceuticals!AM:AM)+SUMIF('Health Products &amp; Equipment'!$B:$B,$B73,'Health Products &amp; Equipment'!AM:AM)+SUMIF('Other Pharma &amp; Health Products'!$B:$B,$B73,'Other Pharma &amp; Health Products'!AM:AM)+SUMIF('PSM Costs'!$B:$B,$B73,'PSM Costs'!AM:AM)&gt;0,SUMIF(Pharmaceuticals!$B:$B,$B73,Pharmaceuticals!AM:AM)+SUMIF('Health Products &amp; Equipment'!$B:$B,$B73,'Health Products &amp; Equipment'!AM:AM)+SUMIF('Other Pharma &amp; Health Products'!$B:$B,$B73,'Other Pharma &amp; Health Products'!AM:AM)+SUMIF('PSM Costs'!$B:$B,$B73,'PSM Costs'!AM:AM),"")</f>
        <v/>
      </c>
      <c r="O73" s="234" t="str">
        <f ca="1">IF(SUMIF(Pharmaceuticals!$B:$B,$B73,Pharmaceuticals!AO:AO)+SUMIF('Health Products &amp; Equipment'!$B:$B,$B73,'Health Products &amp; Equipment'!AO:AO)+SUMIF('Other Pharma &amp; Health Products'!$B:$B,$B73,'Other Pharma &amp; Health Products'!AO:AO)+SUMIF('PSM Costs'!$B:$B,$B73,'PSM Costs'!AO:AO)&gt;0,SUMIF(Pharmaceuticals!$B:$B,$B73,Pharmaceuticals!AO:AO)+SUMIF('Health Products &amp; Equipment'!$B:$B,$B73,'Health Products &amp; Equipment'!AO:AO)+SUMIF('Other Pharma &amp; Health Products'!$B:$B,$B73,'Other Pharma &amp; Health Products'!AO:AO)+SUMIF('PSM Costs'!$B:$B,$B73,'PSM Costs'!AO:AO),"")</f>
        <v/>
      </c>
      <c r="P73" s="234" t="str">
        <f ca="1">IF(SUMIF(Pharmaceuticals!$B:$B,$B73,Pharmaceuticals!AQ:AQ)+SUMIF('Health Products &amp; Equipment'!$B:$B,$B73,'Health Products &amp; Equipment'!AQ:AQ)+SUMIF('Other Pharma &amp; Health Products'!$B:$B,$B73,'Other Pharma &amp; Health Products'!AQ:AQ)+SUMIF('PSM Costs'!$B:$B,$B73,'PSM Costs'!AQ:AQ)&gt;0,SUMIF(Pharmaceuticals!$B:$B,$B73,Pharmaceuticals!AQ:AQ)+SUMIF('Health Products &amp; Equipment'!$B:$B,$B73,'Health Products &amp; Equipment'!AQ:AQ)+SUMIF('Other Pharma &amp; Health Products'!$B:$B,$B73,'Other Pharma &amp; Health Products'!AQ:AQ)+SUMIF('PSM Costs'!$B:$B,$B73,'PSM Costs'!AQ:AQ),"")</f>
        <v/>
      </c>
      <c r="Q73" s="234" t="str">
        <f ca="1">IF(SUMIF(Pharmaceuticals!$B:$B,$B73,Pharmaceuticals!AS:AS)+SUMIF('Health Products &amp; Equipment'!$B:$B,$B73,'Health Products &amp; Equipment'!AS:AS)+SUMIF('Other Pharma &amp; Health Products'!$B:$B,$B73,'Other Pharma &amp; Health Products'!AS:AS)+SUMIF('PSM Costs'!$B:$B,$B73,'PSM Costs'!AS:AS)&gt;0,SUMIF(Pharmaceuticals!$B:$B,$B73,Pharmaceuticals!AS:AS)+SUMIF('Health Products &amp; Equipment'!$B:$B,$B73,'Health Products &amp; Equipment'!AS:AS)+SUMIF('Other Pharma &amp; Health Products'!$B:$B,$B73,'Other Pharma &amp; Health Products'!AS:AS)+SUMIF('PSM Costs'!$B:$B,$B73,'PSM Costs'!AS:AS),"")</f>
        <v/>
      </c>
      <c r="R73" s="232" t="str">
        <f t="shared" ca="1" si="2"/>
        <v/>
      </c>
      <c r="S73" s="233" t="str">
        <f ca="1">IF(SUMIF(Pharmaceuticals!$B:$B,$B73,Pharmaceuticals!AZ:AZ)+SUMIF('Health Products &amp; Equipment'!$B:$B,$B73,'Health Products &amp; Equipment'!AZ:AZ)+SUMIF('Other Pharma &amp; Health Products'!$B:$B,$B73,'Other Pharma &amp; Health Products'!AZ:AZ)+SUMIF('PSM Costs'!$B:$B,$B73,'PSM Costs'!AZ:AZ)&gt;0,SUMIF(Pharmaceuticals!$B:$B,$B73,Pharmaceuticals!AZ:AZ)+SUMIF('Health Products &amp; Equipment'!$B:$B,$B73,'Health Products &amp; Equipment'!AZ:AZ)+SUMIF('Other Pharma &amp; Health Products'!$B:$B,$B73,'Other Pharma &amp; Health Products'!AZ:AZ)+SUMIF('PSM Costs'!$B:$B,$B73,'PSM Costs'!AZ:AZ),"")</f>
        <v/>
      </c>
      <c r="T73" s="233" t="str">
        <f ca="1">IF(SUMIF(Pharmaceuticals!$B:$B,$B73,Pharmaceuticals!BB:BB)+SUMIF('Health Products &amp; Equipment'!$B:$B,$B73,'Health Products &amp; Equipment'!BB:BB)+SUMIF('Other Pharma &amp; Health Products'!$B:$B,$B73,'Other Pharma &amp; Health Products'!BB:BB)+SUMIF('PSM Costs'!$B:$B,$B73,'PSM Costs'!BB:BB)&gt;0,SUMIF(Pharmaceuticals!$B:$B,$B73,Pharmaceuticals!BB:BB)+SUMIF('Health Products &amp; Equipment'!$B:$B,$B73,'Health Products &amp; Equipment'!BB:BB)+SUMIF('Other Pharma &amp; Health Products'!$B:$B,$B73,'Other Pharma &amp; Health Products'!BB:BB)+SUMIF('PSM Costs'!$B:$B,$B73,'PSM Costs'!BB:BB),"")</f>
        <v/>
      </c>
      <c r="U73" s="233" t="str">
        <f ca="1">IF(SUMIF(Pharmaceuticals!$B:$B,$B73,Pharmaceuticals!BD:BD)+SUMIF('Health Products &amp; Equipment'!$B:$B,$B73,'Health Products &amp; Equipment'!BD:BD)+SUMIF('Other Pharma &amp; Health Products'!$B:$B,$B73,'Other Pharma &amp; Health Products'!BD:BD)+SUMIF('PSM Costs'!$B:$B,$B73,'PSM Costs'!BD:BD)&gt;0,SUMIF(Pharmaceuticals!$B:$B,$B73,Pharmaceuticals!BD:BD)+SUMIF('Health Products &amp; Equipment'!$B:$B,$B73,'Health Products &amp; Equipment'!BD:BD)+SUMIF('Other Pharma &amp; Health Products'!$B:$B,$B73,'Other Pharma &amp; Health Products'!BD:BD)+SUMIF('PSM Costs'!$B:$B,$B73,'PSM Costs'!BD:BD),"")</f>
        <v/>
      </c>
      <c r="V73" s="233" t="str">
        <f ca="1">IF(SUMIF(Pharmaceuticals!$B:$B,$B73,Pharmaceuticals!BF:BF)+SUMIF('Health Products &amp; Equipment'!$B:$B,$B73,'Health Products &amp; Equipment'!BF:BF)+SUMIF('Other Pharma &amp; Health Products'!$B:$B,$B73,'Other Pharma &amp; Health Products'!BF:BF)+SUMIF('PSM Costs'!$B:$B,$B73,'PSM Costs'!BF:BF)&gt;0,SUMIF(Pharmaceuticals!$B:$B,$B73,Pharmaceuticals!BF:BF)+SUMIF('Health Products &amp; Equipment'!$B:$B,$B73,'Health Products &amp; Equipment'!BF:BF)+SUMIF('Other Pharma &amp; Health Products'!$B:$B,$B73,'Other Pharma &amp; Health Products'!BF:BF)+SUMIF('PSM Costs'!$B:$B,$B73,'PSM Costs'!BF:BF),"")</f>
        <v/>
      </c>
      <c r="W73" s="231" t="str">
        <f t="shared" ca="1" si="3"/>
        <v/>
      </c>
      <c r="X73" s="234" t="str">
        <f ca="1">IF(SUMIF(Pharmaceuticals!$B:$B,$B73,Pharmaceuticals!BM:BM)+SUMIF('Health Products &amp; Equipment'!$B:$B,$B73,'Health Products &amp; Equipment'!BM:BM)+SUMIF('Other Pharma &amp; Health Products'!$B:$B,$B73,'Other Pharma &amp; Health Products'!BM:BM)+SUMIF('PSM Costs'!$B:$B,$B73,'PSM Costs'!BM:BM)&gt;0,SUMIF(Pharmaceuticals!$B:$B,$B73,Pharmaceuticals!BM:BM)+SUMIF('Health Products &amp; Equipment'!$B:$B,$B73,'Health Products &amp; Equipment'!BM:BM)+SUMIF('Other Pharma &amp; Health Products'!$B:$B,$B73,'Other Pharma &amp; Health Products'!BM:BM)+SUMIF('PSM Costs'!$B:$B,$B73,'PSM Costs'!BM:BM),"")</f>
        <v/>
      </c>
      <c r="Y73" s="234" t="str">
        <f ca="1">IF(SUMIF(Pharmaceuticals!$B:$B,$B73,Pharmaceuticals!BO:BO)+SUMIF('Health Products &amp; Equipment'!$B:$B,$B73,'Health Products &amp; Equipment'!BO:BO)+SUMIF('Other Pharma &amp; Health Products'!$B:$B,$B73,'Other Pharma &amp; Health Products'!BO:BO)+SUMIF('PSM Costs'!$B:$B,$B73,'PSM Costs'!BO:BO)&gt;0,SUMIF(Pharmaceuticals!$B:$B,$B73,Pharmaceuticals!BO:BO)+SUMIF('Health Products &amp; Equipment'!$B:$B,$B73,'Health Products &amp; Equipment'!BO:BO)+SUMIF('Other Pharma &amp; Health Products'!$B:$B,$B73,'Other Pharma &amp; Health Products'!BO:BO)+SUMIF('PSM Costs'!$B:$B,$B73,'PSM Costs'!BO:BO),"")</f>
        <v/>
      </c>
      <c r="Z73" s="234" t="str">
        <f ca="1">IF(SUMIF(Pharmaceuticals!$B:$B,$B73,Pharmaceuticals!BQ:BQ)+SUMIF('Health Products &amp; Equipment'!$B:$B,$B73,'Health Products &amp; Equipment'!BQ:BQ)+SUMIF('Other Pharma &amp; Health Products'!$B:$B,$B73,'Other Pharma &amp; Health Products'!BQ:BQ)+SUMIF('PSM Costs'!$B:$B,$B73,'PSM Costs'!BQ:BQ)&gt;0,SUMIF(Pharmaceuticals!$B:$B,$B73,Pharmaceuticals!BQ:BQ)+SUMIF('Health Products &amp; Equipment'!$B:$B,$B73,'Health Products &amp; Equipment'!BQ:BQ)+SUMIF('Other Pharma &amp; Health Products'!$B:$B,$B73,'Other Pharma &amp; Health Products'!BQ:BQ)+SUMIF('PSM Costs'!$B:$B,$B73,'PSM Costs'!BQ:BQ),"")</f>
        <v/>
      </c>
      <c r="AA73" s="234" t="str">
        <f ca="1">IF(SUMIF(Pharmaceuticals!$B:$B,$B73,Pharmaceuticals!BS:BS)+SUMIF('Health Products &amp; Equipment'!$B:$B,$B73,'Health Products &amp; Equipment'!BS:BS)+SUMIF('Other Pharma &amp; Health Products'!$B:$B,$B73,'Other Pharma &amp; Health Products'!BS:BS)+SUMIF('PSM Costs'!$B:$B,$B73,'PSM Costs'!BS:BS)&gt;0,SUMIF(Pharmaceuticals!$B:$B,$B73,Pharmaceuticals!BS:BS)+SUMIF('Health Products &amp; Equipment'!$B:$B,$B73,'Health Products &amp; Equipment'!BS:BS)+SUMIF('Other Pharma &amp; Health Products'!$B:$B,$B73,'Other Pharma &amp; Health Products'!BS:BS)+SUMIF('PSM Costs'!$B:$B,$B73,'PSM Costs'!BS:BS),"")</f>
        <v/>
      </c>
      <c r="AB73" s="233" t="str">
        <f t="shared" ca="1" si="4"/>
        <v/>
      </c>
    </row>
    <row r="74" spans="1:28" ht="22.15" customHeight="1" x14ac:dyDescent="0.2">
      <c r="A74" s="229">
        <v>64</v>
      </c>
      <c r="B74" s="229" t="str">
        <f ca="1">IFERROR(VLOOKUP(A74,'Rank unique Mod-Int-CI-PR'!I:J,2,FALSE),"")</f>
        <v/>
      </c>
      <c r="C74" s="230" t="str">
        <f ca="1">IFERROR(VLOOKUP(VALUE(LEFT(B74,FIND("-",B74)-1)),CatModules!B:C,2,FALSE),"")</f>
        <v/>
      </c>
      <c r="D74" s="230" t="str">
        <f ca="1">IFERROR(VLOOKUP(LEFT(B74,FIND("--",B74)-1),CatInt!D:E,2,FALSE),"")</f>
        <v/>
      </c>
      <c r="E74" s="230" t="str">
        <f ca="1">IFERROR(VLOOKUP(MID(B74,FIND("--",B74)+2,FIND("---",B74)-FIND("--",B74)-2),CatCostInp!D:E,2,FALSE),"")</f>
        <v/>
      </c>
      <c r="F74" s="230" t="str">
        <f ca="1">IFERROR(VLOOKUP(B74,ActivityConcat!A:C,3,FALSE),"")</f>
        <v/>
      </c>
      <c r="G74" s="231" t="str">
        <f ca="1">IFERROR(VLOOKUP(VALUE(RIGHT(B74,1)),Setup!A:D,4,FALSE),"")</f>
        <v/>
      </c>
      <c r="H74" s="232" t="str">
        <f t="shared" ca="1" si="0"/>
        <v/>
      </c>
      <c r="I74" s="233" t="str">
        <f ca="1">IF(SUMIF(Pharmaceuticals!$B:$B,$B74,Pharmaceuticals!Z:Z)+SUMIF('Health Products &amp; Equipment'!$B:$B,$B74,'Health Products &amp; Equipment'!Z:Z)+SUMIF('Other Pharma &amp; Health Products'!$B:$B,$B74,'Other Pharma &amp; Health Products'!Z:Z)+SUMIF('PSM Costs'!$B:$B,$B74,'PSM Costs'!Z:Z)&gt;0,SUMIF(Pharmaceuticals!$B:$B,$B74,Pharmaceuticals!Z:Z)+SUMIF('Health Products &amp; Equipment'!$B:$B,$B74,'Health Products &amp; Equipment'!Z:Z)+SUMIF('Other Pharma &amp; Health Products'!$B:$B,$B74,'Other Pharma &amp; Health Products'!Z:Z)+SUMIF('PSM Costs'!$B:$B,$B74,'PSM Costs'!Z:Z),"")</f>
        <v/>
      </c>
      <c r="J74" s="233" t="str">
        <f ca="1">IF(SUMIF(Pharmaceuticals!$B:$B,$B74,Pharmaceuticals!AB:AB)+SUMIF('Health Products &amp; Equipment'!$B:$B,$B74,'Health Products &amp; Equipment'!AB:AB)+SUMIF('Other Pharma &amp; Health Products'!$B:$B,$B74,'Other Pharma &amp; Health Products'!AB:AB)+SUMIF('PSM Costs'!$B:$B,$B74,'PSM Costs'!AB:AB)&gt;0,SUMIF(Pharmaceuticals!$B:$B,$B74,Pharmaceuticals!AB:AB)+SUMIF('Health Products &amp; Equipment'!$B:$B,$B74,'Health Products &amp; Equipment'!AB:AB)+SUMIF('Other Pharma &amp; Health Products'!$B:$B,$B74,'Other Pharma &amp; Health Products'!AB:AB)+SUMIF('PSM Costs'!$B:$B,$B74,'PSM Costs'!AB:AB),"")</f>
        <v/>
      </c>
      <c r="K74" s="233" t="str">
        <f ca="1">IF(SUMIF(Pharmaceuticals!$B:$B,$B74,Pharmaceuticals!AD:AD)+SUMIF('Health Products &amp; Equipment'!$B:$B,$B74,'Health Products &amp; Equipment'!AD:AD)+SUMIF('Other Pharma &amp; Health Products'!$B:$B,$B74,'Other Pharma &amp; Health Products'!AD:AD)+SUMIF('PSM Costs'!$B:$B,$B74,'PSM Costs'!AD:AD)&gt;0,SUMIF(Pharmaceuticals!$B:$B,$B74,Pharmaceuticals!AD:AD)+SUMIF('Health Products &amp; Equipment'!$B:$B,$B74,'Health Products &amp; Equipment'!AD:AD)+SUMIF('Other Pharma &amp; Health Products'!$B:$B,$B74,'Other Pharma &amp; Health Products'!AD:AD)+SUMIF('PSM Costs'!$B:$B,$B74,'PSM Costs'!AD:AD),"")</f>
        <v/>
      </c>
      <c r="L74" s="233" t="str">
        <f ca="1">IF(SUMIF(Pharmaceuticals!$B:$B,$B74,Pharmaceuticals!AF:AF)+SUMIF('Health Products &amp; Equipment'!$B:$B,$B74,'Health Products &amp; Equipment'!AF:AF)+SUMIF('Other Pharma &amp; Health Products'!$B:$B,$B74,'Other Pharma &amp; Health Products'!AF:AF)+SUMIF('PSM Costs'!$B:$B,$B74,'PSM Costs'!AF:AF)&gt;0,SUMIF(Pharmaceuticals!$B:$B,$B74,Pharmaceuticals!AF:AF)+SUMIF('Health Products &amp; Equipment'!$B:$B,$B74,'Health Products &amp; Equipment'!AF:AF)+SUMIF('Other Pharma &amp; Health Products'!$B:$B,$B74,'Other Pharma &amp; Health Products'!AF:AF)+SUMIF('PSM Costs'!$B:$B,$B74,'PSM Costs'!AF:AF),"")</f>
        <v/>
      </c>
      <c r="M74" s="231" t="str">
        <f t="shared" ca="1" si="1"/>
        <v/>
      </c>
      <c r="N74" s="234" t="str">
        <f ca="1">IF(SUMIF(Pharmaceuticals!$B:$B,$B74,Pharmaceuticals!AM:AM)+SUMIF('Health Products &amp; Equipment'!$B:$B,$B74,'Health Products &amp; Equipment'!AM:AM)+SUMIF('Other Pharma &amp; Health Products'!$B:$B,$B74,'Other Pharma &amp; Health Products'!AM:AM)+SUMIF('PSM Costs'!$B:$B,$B74,'PSM Costs'!AM:AM)&gt;0,SUMIF(Pharmaceuticals!$B:$B,$B74,Pharmaceuticals!AM:AM)+SUMIF('Health Products &amp; Equipment'!$B:$B,$B74,'Health Products &amp; Equipment'!AM:AM)+SUMIF('Other Pharma &amp; Health Products'!$B:$B,$B74,'Other Pharma &amp; Health Products'!AM:AM)+SUMIF('PSM Costs'!$B:$B,$B74,'PSM Costs'!AM:AM),"")</f>
        <v/>
      </c>
      <c r="O74" s="234" t="str">
        <f ca="1">IF(SUMIF(Pharmaceuticals!$B:$B,$B74,Pharmaceuticals!AO:AO)+SUMIF('Health Products &amp; Equipment'!$B:$B,$B74,'Health Products &amp; Equipment'!AO:AO)+SUMIF('Other Pharma &amp; Health Products'!$B:$B,$B74,'Other Pharma &amp; Health Products'!AO:AO)+SUMIF('PSM Costs'!$B:$B,$B74,'PSM Costs'!AO:AO)&gt;0,SUMIF(Pharmaceuticals!$B:$B,$B74,Pharmaceuticals!AO:AO)+SUMIF('Health Products &amp; Equipment'!$B:$B,$B74,'Health Products &amp; Equipment'!AO:AO)+SUMIF('Other Pharma &amp; Health Products'!$B:$B,$B74,'Other Pharma &amp; Health Products'!AO:AO)+SUMIF('PSM Costs'!$B:$B,$B74,'PSM Costs'!AO:AO),"")</f>
        <v/>
      </c>
      <c r="P74" s="234" t="str">
        <f ca="1">IF(SUMIF(Pharmaceuticals!$B:$B,$B74,Pharmaceuticals!AQ:AQ)+SUMIF('Health Products &amp; Equipment'!$B:$B,$B74,'Health Products &amp; Equipment'!AQ:AQ)+SUMIF('Other Pharma &amp; Health Products'!$B:$B,$B74,'Other Pharma &amp; Health Products'!AQ:AQ)+SUMIF('PSM Costs'!$B:$B,$B74,'PSM Costs'!AQ:AQ)&gt;0,SUMIF(Pharmaceuticals!$B:$B,$B74,Pharmaceuticals!AQ:AQ)+SUMIF('Health Products &amp; Equipment'!$B:$B,$B74,'Health Products &amp; Equipment'!AQ:AQ)+SUMIF('Other Pharma &amp; Health Products'!$B:$B,$B74,'Other Pharma &amp; Health Products'!AQ:AQ)+SUMIF('PSM Costs'!$B:$B,$B74,'PSM Costs'!AQ:AQ),"")</f>
        <v/>
      </c>
      <c r="Q74" s="234" t="str">
        <f ca="1">IF(SUMIF(Pharmaceuticals!$B:$B,$B74,Pharmaceuticals!AS:AS)+SUMIF('Health Products &amp; Equipment'!$B:$B,$B74,'Health Products &amp; Equipment'!AS:AS)+SUMIF('Other Pharma &amp; Health Products'!$B:$B,$B74,'Other Pharma &amp; Health Products'!AS:AS)+SUMIF('PSM Costs'!$B:$B,$B74,'PSM Costs'!AS:AS)&gt;0,SUMIF(Pharmaceuticals!$B:$B,$B74,Pharmaceuticals!AS:AS)+SUMIF('Health Products &amp; Equipment'!$B:$B,$B74,'Health Products &amp; Equipment'!AS:AS)+SUMIF('Other Pharma &amp; Health Products'!$B:$B,$B74,'Other Pharma &amp; Health Products'!AS:AS)+SUMIF('PSM Costs'!$B:$B,$B74,'PSM Costs'!AS:AS),"")</f>
        <v/>
      </c>
      <c r="R74" s="232" t="str">
        <f t="shared" ca="1" si="2"/>
        <v/>
      </c>
      <c r="S74" s="233" t="str">
        <f ca="1">IF(SUMIF(Pharmaceuticals!$B:$B,$B74,Pharmaceuticals!AZ:AZ)+SUMIF('Health Products &amp; Equipment'!$B:$B,$B74,'Health Products &amp; Equipment'!AZ:AZ)+SUMIF('Other Pharma &amp; Health Products'!$B:$B,$B74,'Other Pharma &amp; Health Products'!AZ:AZ)+SUMIF('PSM Costs'!$B:$B,$B74,'PSM Costs'!AZ:AZ)&gt;0,SUMIF(Pharmaceuticals!$B:$B,$B74,Pharmaceuticals!AZ:AZ)+SUMIF('Health Products &amp; Equipment'!$B:$B,$B74,'Health Products &amp; Equipment'!AZ:AZ)+SUMIF('Other Pharma &amp; Health Products'!$B:$B,$B74,'Other Pharma &amp; Health Products'!AZ:AZ)+SUMIF('PSM Costs'!$B:$B,$B74,'PSM Costs'!AZ:AZ),"")</f>
        <v/>
      </c>
      <c r="T74" s="233" t="str">
        <f ca="1">IF(SUMIF(Pharmaceuticals!$B:$B,$B74,Pharmaceuticals!BB:BB)+SUMIF('Health Products &amp; Equipment'!$B:$B,$B74,'Health Products &amp; Equipment'!BB:BB)+SUMIF('Other Pharma &amp; Health Products'!$B:$B,$B74,'Other Pharma &amp; Health Products'!BB:BB)+SUMIF('PSM Costs'!$B:$B,$B74,'PSM Costs'!BB:BB)&gt;0,SUMIF(Pharmaceuticals!$B:$B,$B74,Pharmaceuticals!BB:BB)+SUMIF('Health Products &amp; Equipment'!$B:$B,$B74,'Health Products &amp; Equipment'!BB:BB)+SUMIF('Other Pharma &amp; Health Products'!$B:$B,$B74,'Other Pharma &amp; Health Products'!BB:BB)+SUMIF('PSM Costs'!$B:$B,$B74,'PSM Costs'!BB:BB),"")</f>
        <v/>
      </c>
      <c r="U74" s="233" t="str">
        <f ca="1">IF(SUMIF(Pharmaceuticals!$B:$B,$B74,Pharmaceuticals!BD:BD)+SUMIF('Health Products &amp; Equipment'!$B:$B,$B74,'Health Products &amp; Equipment'!BD:BD)+SUMIF('Other Pharma &amp; Health Products'!$B:$B,$B74,'Other Pharma &amp; Health Products'!BD:BD)+SUMIF('PSM Costs'!$B:$B,$B74,'PSM Costs'!BD:BD)&gt;0,SUMIF(Pharmaceuticals!$B:$B,$B74,Pharmaceuticals!BD:BD)+SUMIF('Health Products &amp; Equipment'!$B:$B,$B74,'Health Products &amp; Equipment'!BD:BD)+SUMIF('Other Pharma &amp; Health Products'!$B:$B,$B74,'Other Pharma &amp; Health Products'!BD:BD)+SUMIF('PSM Costs'!$B:$B,$B74,'PSM Costs'!BD:BD),"")</f>
        <v/>
      </c>
      <c r="V74" s="233" t="str">
        <f ca="1">IF(SUMIF(Pharmaceuticals!$B:$B,$B74,Pharmaceuticals!BF:BF)+SUMIF('Health Products &amp; Equipment'!$B:$B,$B74,'Health Products &amp; Equipment'!BF:BF)+SUMIF('Other Pharma &amp; Health Products'!$B:$B,$B74,'Other Pharma &amp; Health Products'!BF:BF)+SUMIF('PSM Costs'!$B:$B,$B74,'PSM Costs'!BF:BF)&gt;0,SUMIF(Pharmaceuticals!$B:$B,$B74,Pharmaceuticals!BF:BF)+SUMIF('Health Products &amp; Equipment'!$B:$B,$B74,'Health Products &amp; Equipment'!BF:BF)+SUMIF('Other Pharma &amp; Health Products'!$B:$B,$B74,'Other Pharma &amp; Health Products'!BF:BF)+SUMIF('PSM Costs'!$B:$B,$B74,'PSM Costs'!BF:BF),"")</f>
        <v/>
      </c>
      <c r="W74" s="231" t="str">
        <f t="shared" ca="1" si="3"/>
        <v/>
      </c>
      <c r="X74" s="234" t="str">
        <f ca="1">IF(SUMIF(Pharmaceuticals!$B:$B,$B74,Pharmaceuticals!BM:BM)+SUMIF('Health Products &amp; Equipment'!$B:$B,$B74,'Health Products &amp; Equipment'!BM:BM)+SUMIF('Other Pharma &amp; Health Products'!$B:$B,$B74,'Other Pharma &amp; Health Products'!BM:BM)+SUMIF('PSM Costs'!$B:$B,$B74,'PSM Costs'!BM:BM)&gt;0,SUMIF(Pharmaceuticals!$B:$B,$B74,Pharmaceuticals!BM:BM)+SUMIF('Health Products &amp; Equipment'!$B:$B,$B74,'Health Products &amp; Equipment'!BM:BM)+SUMIF('Other Pharma &amp; Health Products'!$B:$B,$B74,'Other Pharma &amp; Health Products'!BM:BM)+SUMIF('PSM Costs'!$B:$B,$B74,'PSM Costs'!BM:BM),"")</f>
        <v/>
      </c>
      <c r="Y74" s="234" t="str">
        <f ca="1">IF(SUMIF(Pharmaceuticals!$B:$B,$B74,Pharmaceuticals!BO:BO)+SUMIF('Health Products &amp; Equipment'!$B:$B,$B74,'Health Products &amp; Equipment'!BO:BO)+SUMIF('Other Pharma &amp; Health Products'!$B:$B,$B74,'Other Pharma &amp; Health Products'!BO:BO)+SUMIF('PSM Costs'!$B:$B,$B74,'PSM Costs'!BO:BO)&gt;0,SUMIF(Pharmaceuticals!$B:$B,$B74,Pharmaceuticals!BO:BO)+SUMIF('Health Products &amp; Equipment'!$B:$B,$B74,'Health Products &amp; Equipment'!BO:BO)+SUMIF('Other Pharma &amp; Health Products'!$B:$B,$B74,'Other Pharma &amp; Health Products'!BO:BO)+SUMIF('PSM Costs'!$B:$B,$B74,'PSM Costs'!BO:BO),"")</f>
        <v/>
      </c>
      <c r="Z74" s="234" t="str">
        <f ca="1">IF(SUMIF(Pharmaceuticals!$B:$B,$B74,Pharmaceuticals!BQ:BQ)+SUMIF('Health Products &amp; Equipment'!$B:$B,$B74,'Health Products &amp; Equipment'!BQ:BQ)+SUMIF('Other Pharma &amp; Health Products'!$B:$B,$B74,'Other Pharma &amp; Health Products'!BQ:BQ)+SUMIF('PSM Costs'!$B:$B,$B74,'PSM Costs'!BQ:BQ)&gt;0,SUMIF(Pharmaceuticals!$B:$B,$B74,Pharmaceuticals!BQ:BQ)+SUMIF('Health Products &amp; Equipment'!$B:$B,$B74,'Health Products &amp; Equipment'!BQ:BQ)+SUMIF('Other Pharma &amp; Health Products'!$B:$B,$B74,'Other Pharma &amp; Health Products'!BQ:BQ)+SUMIF('PSM Costs'!$B:$B,$B74,'PSM Costs'!BQ:BQ),"")</f>
        <v/>
      </c>
      <c r="AA74" s="234" t="str">
        <f ca="1">IF(SUMIF(Pharmaceuticals!$B:$B,$B74,Pharmaceuticals!BS:BS)+SUMIF('Health Products &amp; Equipment'!$B:$B,$B74,'Health Products &amp; Equipment'!BS:BS)+SUMIF('Other Pharma &amp; Health Products'!$B:$B,$B74,'Other Pharma &amp; Health Products'!BS:BS)+SUMIF('PSM Costs'!$B:$B,$B74,'PSM Costs'!BS:BS)&gt;0,SUMIF(Pharmaceuticals!$B:$B,$B74,Pharmaceuticals!BS:BS)+SUMIF('Health Products &amp; Equipment'!$B:$B,$B74,'Health Products &amp; Equipment'!BS:BS)+SUMIF('Other Pharma &amp; Health Products'!$B:$B,$B74,'Other Pharma &amp; Health Products'!BS:BS)+SUMIF('PSM Costs'!$B:$B,$B74,'PSM Costs'!BS:BS),"")</f>
        <v/>
      </c>
      <c r="AB74" s="233" t="str">
        <f t="shared" ca="1" si="4"/>
        <v/>
      </c>
    </row>
    <row r="75" spans="1:28" ht="22.15" customHeight="1" x14ac:dyDescent="0.2">
      <c r="A75" s="229">
        <v>65</v>
      </c>
      <c r="B75" s="229" t="str">
        <f ca="1">IFERROR(VLOOKUP(A75,'Rank unique Mod-Int-CI-PR'!I:J,2,FALSE),"")</f>
        <v/>
      </c>
      <c r="C75" s="230" t="str">
        <f ca="1">IFERROR(VLOOKUP(VALUE(LEFT(B75,FIND("-",B75)-1)),CatModules!B:C,2,FALSE),"")</f>
        <v/>
      </c>
      <c r="D75" s="230" t="str">
        <f ca="1">IFERROR(VLOOKUP(LEFT(B75,FIND("--",B75)-1),CatInt!D:E,2,FALSE),"")</f>
        <v/>
      </c>
      <c r="E75" s="230" t="str">
        <f ca="1">IFERROR(VLOOKUP(MID(B75,FIND("--",B75)+2,FIND("---",B75)-FIND("--",B75)-2),CatCostInp!D:E,2,FALSE),"")</f>
        <v/>
      </c>
      <c r="F75" s="230" t="str">
        <f ca="1">IFERROR(VLOOKUP(B75,ActivityConcat!A:C,3,FALSE),"")</f>
        <v/>
      </c>
      <c r="G75" s="231" t="str">
        <f ca="1">IFERROR(VLOOKUP(VALUE(RIGHT(B75,1)),Setup!A:D,4,FALSE),"")</f>
        <v/>
      </c>
      <c r="H75" s="232" t="str">
        <f t="shared" ca="1" si="0"/>
        <v/>
      </c>
      <c r="I75" s="233" t="str">
        <f ca="1">IF(SUMIF(Pharmaceuticals!$B:$B,$B75,Pharmaceuticals!Z:Z)+SUMIF('Health Products &amp; Equipment'!$B:$B,$B75,'Health Products &amp; Equipment'!Z:Z)+SUMIF('Other Pharma &amp; Health Products'!$B:$B,$B75,'Other Pharma &amp; Health Products'!Z:Z)+SUMIF('PSM Costs'!$B:$B,$B75,'PSM Costs'!Z:Z)&gt;0,SUMIF(Pharmaceuticals!$B:$B,$B75,Pharmaceuticals!Z:Z)+SUMIF('Health Products &amp; Equipment'!$B:$B,$B75,'Health Products &amp; Equipment'!Z:Z)+SUMIF('Other Pharma &amp; Health Products'!$B:$B,$B75,'Other Pharma &amp; Health Products'!Z:Z)+SUMIF('PSM Costs'!$B:$B,$B75,'PSM Costs'!Z:Z),"")</f>
        <v/>
      </c>
      <c r="J75" s="233" t="str">
        <f ca="1">IF(SUMIF(Pharmaceuticals!$B:$B,$B75,Pharmaceuticals!AB:AB)+SUMIF('Health Products &amp; Equipment'!$B:$B,$B75,'Health Products &amp; Equipment'!AB:AB)+SUMIF('Other Pharma &amp; Health Products'!$B:$B,$B75,'Other Pharma &amp; Health Products'!AB:AB)+SUMIF('PSM Costs'!$B:$B,$B75,'PSM Costs'!AB:AB)&gt;0,SUMIF(Pharmaceuticals!$B:$B,$B75,Pharmaceuticals!AB:AB)+SUMIF('Health Products &amp; Equipment'!$B:$B,$B75,'Health Products &amp; Equipment'!AB:AB)+SUMIF('Other Pharma &amp; Health Products'!$B:$B,$B75,'Other Pharma &amp; Health Products'!AB:AB)+SUMIF('PSM Costs'!$B:$B,$B75,'PSM Costs'!AB:AB),"")</f>
        <v/>
      </c>
      <c r="K75" s="233" t="str">
        <f ca="1">IF(SUMIF(Pharmaceuticals!$B:$B,$B75,Pharmaceuticals!AD:AD)+SUMIF('Health Products &amp; Equipment'!$B:$B,$B75,'Health Products &amp; Equipment'!AD:AD)+SUMIF('Other Pharma &amp; Health Products'!$B:$B,$B75,'Other Pharma &amp; Health Products'!AD:AD)+SUMIF('PSM Costs'!$B:$B,$B75,'PSM Costs'!AD:AD)&gt;0,SUMIF(Pharmaceuticals!$B:$B,$B75,Pharmaceuticals!AD:AD)+SUMIF('Health Products &amp; Equipment'!$B:$B,$B75,'Health Products &amp; Equipment'!AD:AD)+SUMIF('Other Pharma &amp; Health Products'!$B:$B,$B75,'Other Pharma &amp; Health Products'!AD:AD)+SUMIF('PSM Costs'!$B:$B,$B75,'PSM Costs'!AD:AD),"")</f>
        <v/>
      </c>
      <c r="L75" s="233" t="str">
        <f ca="1">IF(SUMIF(Pharmaceuticals!$B:$B,$B75,Pharmaceuticals!AF:AF)+SUMIF('Health Products &amp; Equipment'!$B:$B,$B75,'Health Products &amp; Equipment'!AF:AF)+SUMIF('Other Pharma &amp; Health Products'!$B:$B,$B75,'Other Pharma &amp; Health Products'!AF:AF)+SUMIF('PSM Costs'!$B:$B,$B75,'PSM Costs'!AF:AF)&gt;0,SUMIF(Pharmaceuticals!$B:$B,$B75,Pharmaceuticals!AF:AF)+SUMIF('Health Products &amp; Equipment'!$B:$B,$B75,'Health Products &amp; Equipment'!AF:AF)+SUMIF('Other Pharma &amp; Health Products'!$B:$B,$B75,'Other Pharma &amp; Health Products'!AF:AF)+SUMIF('PSM Costs'!$B:$B,$B75,'PSM Costs'!AF:AF),"")</f>
        <v/>
      </c>
      <c r="M75" s="231" t="str">
        <f t="shared" ca="1" si="1"/>
        <v/>
      </c>
      <c r="N75" s="234" t="str">
        <f ca="1">IF(SUMIF(Pharmaceuticals!$B:$B,$B75,Pharmaceuticals!AM:AM)+SUMIF('Health Products &amp; Equipment'!$B:$B,$B75,'Health Products &amp; Equipment'!AM:AM)+SUMIF('Other Pharma &amp; Health Products'!$B:$B,$B75,'Other Pharma &amp; Health Products'!AM:AM)+SUMIF('PSM Costs'!$B:$B,$B75,'PSM Costs'!AM:AM)&gt;0,SUMIF(Pharmaceuticals!$B:$B,$B75,Pharmaceuticals!AM:AM)+SUMIF('Health Products &amp; Equipment'!$B:$B,$B75,'Health Products &amp; Equipment'!AM:AM)+SUMIF('Other Pharma &amp; Health Products'!$B:$B,$B75,'Other Pharma &amp; Health Products'!AM:AM)+SUMIF('PSM Costs'!$B:$B,$B75,'PSM Costs'!AM:AM),"")</f>
        <v/>
      </c>
      <c r="O75" s="234" t="str">
        <f ca="1">IF(SUMIF(Pharmaceuticals!$B:$B,$B75,Pharmaceuticals!AO:AO)+SUMIF('Health Products &amp; Equipment'!$B:$B,$B75,'Health Products &amp; Equipment'!AO:AO)+SUMIF('Other Pharma &amp; Health Products'!$B:$B,$B75,'Other Pharma &amp; Health Products'!AO:AO)+SUMIF('PSM Costs'!$B:$B,$B75,'PSM Costs'!AO:AO)&gt;0,SUMIF(Pharmaceuticals!$B:$B,$B75,Pharmaceuticals!AO:AO)+SUMIF('Health Products &amp; Equipment'!$B:$B,$B75,'Health Products &amp; Equipment'!AO:AO)+SUMIF('Other Pharma &amp; Health Products'!$B:$B,$B75,'Other Pharma &amp; Health Products'!AO:AO)+SUMIF('PSM Costs'!$B:$B,$B75,'PSM Costs'!AO:AO),"")</f>
        <v/>
      </c>
      <c r="P75" s="234" t="str">
        <f ca="1">IF(SUMIF(Pharmaceuticals!$B:$B,$B75,Pharmaceuticals!AQ:AQ)+SUMIF('Health Products &amp; Equipment'!$B:$B,$B75,'Health Products &amp; Equipment'!AQ:AQ)+SUMIF('Other Pharma &amp; Health Products'!$B:$B,$B75,'Other Pharma &amp; Health Products'!AQ:AQ)+SUMIF('PSM Costs'!$B:$B,$B75,'PSM Costs'!AQ:AQ)&gt;0,SUMIF(Pharmaceuticals!$B:$B,$B75,Pharmaceuticals!AQ:AQ)+SUMIF('Health Products &amp; Equipment'!$B:$B,$B75,'Health Products &amp; Equipment'!AQ:AQ)+SUMIF('Other Pharma &amp; Health Products'!$B:$B,$B75,'Other Pharma &amp; Health Products'!AQ:AQ)+SUMIF('PSM Costs'!$B:$B,$B75,'PSM Costs'!AQ:AQ),"")</f>
        <v/>
      </c>
      <c r="Q75" s="234" t="str">
        <f ca="1">IF(SUMIF(Pharmaceuticals!$B:$B,$B75,Pharmaceuticals!AS:AS)+SUMIF('Health Products &amp; Equipment'!$B:$B,$B75,'Health Products &amp; Equipment'!AS:AS)+SUMIF('Other Pharma &amp; Health Products'!$B:$B,$B75,'Other Pharma &amp; Health Products'!AS:AS)+SUMIF('PSM Costs'!$B:$B,$B75,'PSM Costs'!AS:AS)&gt;0,SUMIF(Pharmaceuticals!$B:$B,$B75,Pharmaceuticals!AS:AS)+SUMIF('Health Products &amp; Equipment'!$B:$B,$B75,'Health Products &amp; Equipment'!AS:AS)+SUMIF('Other Pharma &amp; Health Products'!$B:$B,$B75,'Other Pharma &amp; Health Products'!AS:AS)+SUMIF('PSM Costs'!$B:$B,$B75,'PSM Costs'!AS:AS),"")</f>
        <v/>
      </c>
      <c r="R75" s="232" t="str">
        <f t="shared" ca="1" si="2"/>
        <v/>
      </c>
      <c r="S75" s="233" t="str">
        <f ca="1">IF(SUMIF(Pharmaceuticals!$B:$B,$B75,Pharmaceuticals!AZ:AZ)+SUMIF('Health Products &amp; Equipment'!$B:$B,$B75,'Health Products &amp; Equipment'!AZ:AZ)+SUMIF('Other Pharma &amp; Health Products'!$B:$B,$B75,'Other Pharma &amp; Health Products'!AZ:AZ)+SUMIF('PSM Costs'!$B:$B,$B75,'PSM Costs'!AZ:AZ)&gt;0,SUMIF(Pharmaceuticals!$B:$B,$B75,Pharmaceuticals!AZ:AZ)+SUMIF('Health Products &amp; Equipment'!$B:$B,$B75,'Health Products &amp; Equipment'!AZ:AZ)+SUMIF('Other Pharma &amp; Health Products'!$B:$B,$B75,'Other Pharma &amp; Health Products'!AZ:AZ)+SUMIF('PSM Costs'!$B:$B,$B75,'PSM Costs'!AZ:AZ),"")</f>
        <v/>
      </c>
      <c r="T75" s="233" t="str">
        <f ca="1">IF(SUMIF(Pharmaceuticals!$B:$B,$B75,Pharmaceuticals!BB:BB)+SUMIF('Health Products &amp; Equipment'!$B:$B,$B75,'Health Products &amp; Equipment'!BB:BB)+SUMIF('Other Pharma &amp; Health Products'!$B:$B,$B75,'Other Pharma &amp; Health Products'!BB:BB)+SUMIF('PSM Costs'!$B:$B,$B75,'PSM Costs'!BB:BB)&gt;0,SUMIF(Pharmaceuticals!$B:$B,$B75,Pharmaceuticals!BB:BB)+SUMIF('Health Products &amp; Equipment'!$B:$B,$B75,'Health Products &amp; Equipment'!BB:BB)+SUMIF('Other Pharma &amp; Health Products'!$B:$B,$B75,'Other Pharma &amp; Health Products'!BB:BB)+SUMIF('PSM Costs'!$B:$B,$B75,'PSM Costs'!BB:BB),"")</f>
        <v/>
      </c>
      <c r="U75" s="233" t="str">
        <f ca="1">IF(SUMIF(Pharmaceuticals!$B:$B,$B75,Pharmaceuticals!BD:BD)+SUMIF('Health Products &amp; Equipment'!$B:$B,$B75,'Health Products &amp; Equipment'!BD:BD)+SUMIF('Other Pharma &amp; Health Products'!$B:$B,$B75,'Other Pharma &amp; Health Products'!BD:BD)+SUMIF('PSM Costs'!$B:$B,$B75,'PSM Costs'!BD:BD)&gt;0,SUMIF(Pharmaceuticals!$B:$B,$B75,Pharmaceuticals!BD:BD)+SUMIF('Health Products &amp; Equipment'!$B:$B,$B75,'Health Products &amp; Equipment'!BD:BD)+SUMIF('Other Pharma &amp; Health Products'!$B:$B,$B75,'Other Pharma &amp; Health Products'!BD:BD)+SUMIF('PSM Costs'!$B:$B,$B75,'PSM Costs'!BD:BD),"")</f>
        <v/>
      </c>
      <c r="V75" s="233" t="str">
        <f ca="1">IF(SUMIF(Pharmaceuticals!$B:$B,$B75,Pharmaceuticals!BF:BF)+SUMIF('Health Products &amp; Equipment'!$B:$B,$B75,'Health Products &amp; Equipment'!BF:BF)+SUMIF('Other Pharma &amp; Health Products'!$B:$B,$B75,'Other Pharma &amp; Health Products'!BF:BF)+SUMIF('PSM Costs'!$B:$B,$B75,'PSM Costs'!BF:BF)&gt;0,SUMIF(Pharmaceuticals!$B:$B,$B75,Pharmaceuticals!BF:BF)+SUMIF('Health Products &amp; Equipment'!$B:$B,$B75,'Health Products &amp; Equipment'!BF:BF)+SUMIF('Other Pharma &amp; Health Products'!$B:$B,$B75,'Other Pharma &amp; Health Products'!BF:BF)+SUMIF('PSM Costs'!$B:$B,$B75,'PSM Costs'!BF:BF),"")</f>
        <v/>
      </c>
      <c r="W75" s="231" t="str">
        <f t="shared" ca="1" si="3"/>
        <v/>
      </c>
      <c r="X75" s="234" t="str">
        <f ca="1">IF(SUMIF(Pharmaceuticals!$B:$B,$B75,Pharmaceuticals!BM:BM)+SUMIF('Health Products &amp; Equipment'!$B:$B,$B75,'Health Products &amp; Equipment'!BM:BM)+SUMIF('Other Pharma &amp; Health Products'!$B:$B,$B75,'Other Pharma &amp; Health Products'!BM:BM)+SUMIF('PSM Costs'!$B:$B,$B75,'PSM Costs'!BM:BM)&gt;0,SUMIF(Pharmaceuticals!$B:$B,$B75,Pharmaceuticals!BM:BM)+SUMIF('Health Products &amp; Equipment'!$B:$B,$B75,'Health Products &amp; Equipment'!BM:BM)+SUMIF('Other Pharma &amp; Health Products'!$B:$B,$B75,'Other Pharma &amp; Health Products'!BM:BM)+SUMIF('PSM Costs'!$B:$B,$B75,'PSM Costs'!BM:BM),"")</f>
        <v/>
      </c>
      <c r="Y75" s="234" t="str">
        <f ca="1">IF(SUMIF(Pharmaceuticals!$B:$B,$B75,Pharmaceuticals!BO:BO)+SUMIF('Health Products &amp; Equipment'!$B:$B,$B75,'Health Products &amp; Equipment'!BO:BO)+SUMIF('Other Pharma &amp; Health Products'!$B:$B,$B75,'Other Pharma &amp; Health Products'!BO:BO)+SUMIF('PSM Costs'!$B:$B,$B75,'PSM Costs'!BO:BO)&gt;0,SUMIF(Pharmaceuticals!$B:$B,$B75,Pharmaceuticals!BO:BO)+SUMIF('Health Products &amp; Equipment'!$B:$B,$B75,'Health Products &amp; Equipment'!BO:BO)+SUMIF('Other Pharma &amp; Health Products'!$B:$B,$B75,'Other Pharma &amp; Health Products'!BO:BO)+SUMIF('PSM Costs'!$B:$B,$B75,'PSM Costs'!BO:BO),"")</f>
        <v/>
      </c>
      <c r="Z75" s="234" t="str">
        <f ca="1">IF(SUMIF(Pharmaceuticals!$B:$B,$B75,Pharmaceuticals!BQ:BQ)+SUMIF('Health Products &amp; Equipment'!$B:$B,$B75,'Health Products &amp; Equipment'!BQ:BQ)+SUMIF('Other Pharma &amp; Health Products'!$B:$B,$B75,'Other Pharma &amp; Health Products'!BQ:BQ)+SUMIF('PSM Costs'!$B:$B,$B75,'PSM Costs'!BQ:BQ)&gt;0,SUMIF(Pharmaceuticals!$B:$B,$B75,Pharmaceuticals!BQ:BQ)+SUMIF('Health Products &amp; Equipment'!$B:$B,$B75,'Health Products &amp; Equipment'!BQ:BQ)+SUMIF('Other Pharma &amp; Health Products'!$B:$B,$B75,'Other Pharma &amp; Health Products'!BQ:BQ)+SUMIF('PSM Costs'!$B:$B,$B75,'PSM Costs'!BQ:BQ),"")</f>
        <v/>
      </c>
      <c r="AA75" s="234" t="str">
        <f ca="1">IF(SUMIF(Pharmaceuticals!$B:$B,$B75,Pharmaceuticals!BS:BS)+SUMIF('Health Products &amp; Equipment'!$B:$B,$B75,'Health Products &amp; Equipment'!BS:BS)+SUMIF('Other Pharma &amp; Health Products'!$B:$B,$B75,'Other Pharma &amp; Health Products'!BS:BS)+SUMIF('PSM Costs'!$B:$B,$B75,'PSM Costs'!BS:BS)&gt;0,SUMIF(Pharmaceuticals!$B:$B,$B75,Pharmaceuticals!BS:BS)+SUMIF('Health Products &amp; Equipment'!$B:$B,$B75,'Health Products &amp; Equipment'!BS:BS)+SUMIF('Other Pharma &amp; Health Products'!$B:$B,$B75,'Other Pharma &amp; Health Products'!BS:BS)+SUMIF('PSM Costs'!$B:$B,$B75,'PSM Costs'!BS:BS),"")</f>
        <v/>
      </c>
      <c r="AB75" s="233" t="str">
        <f t="shared" ca="1" si="4"/>
        <v/>
      </c>
    </row>
    <row r="76" spans="1:28" ht="22.15" customHeight="1" x14ac:dyDescent="0.2">
      <c r="A76" s="229">
        <v>66</v>
      </c>
      <c r="B76" s="229" t="str">
        <f ca="1">IFERROR(VLOOKUP(A76,'Rank unique Mod-Int-CI-PR'!I:J,2,FALSE),"")</f>
        <v/>
      </c>
      <c r="C76" s="230" t="str">
        <f ca="1">IFERROR(VLOOKUP(VALUE(LEFT(B76,FIND("-",B76)-1)),CatModules!B:C,2,FALSE),"")</f>
        <v/>
      </c>
      <c r="D76" s="230" t="str">
        <f ca="1">IFERROR(VLOOKUP(LEFT(B76,FIND("--",B76)-1),CatInt!D:E,2,FALSE),"")</f>
        <v/>
      </c>
      <c r="E76" s="230" t="str">
        <f ca="1">IFERROR(VLOOKUP(MID(B76,FIND("--",B76)+2,FIND("---",B76)-FIND("--",B76)-2),CatCostInp!D:E,2,FALSE),"")</f>
        <v/>
      </c>
      <c r="F76" s="230" t="str">
        <f ca="1">IFERROR(VLOOKUP(B76,ActivityConcat!A:C,3,FALSE),"")</f>
        <v/>
      </c>
      <c r="G76" s="231" t="str">
        <f ca="1">IFERROR(VLOOKUP(VALUE(RIGHT(B76,1)),Setup!A:D,4,FALSE),"")</f>
        <v/>
      </c>
      <c r="H76" s="232" t="str">
        <f t="shared" ref="H76:H110" ca="1" si="5">IF(SUM(I76:L76)&gt;0,1,"")</f>
        <v/>
      </c>
      <c r="I76" s="233" t="str">
        <f ca="1">IF(SUMIF(Pharmaceuticals!$B:$B,$B76,Pharmaceuticals!Z:Z)+SUMIF('Health Products &amp; Equipment'!$B:$B,$B76,'Health Products &amp; Equipment'!Z:Z)+SUMIF('Other Pharma &amp; Health Products'!$B:$B,$B76,'Other Pharma &amp; Health Products'!Z:Z)+SUMIF('PSM Costs'!$B:$B,$B76,'PSM Costs'!Z:Z)&gt;0,SUMIF(Pharmaceuticals!$B:$B,$B76,Pharmaceuticals!Z:Z)+SUMIF('Health Products &amp; Equipment'!$B:$B,$B76,'Health Products &amp; Equipment'!Z:Z)+SUMIF('Other Pharma &amp; Health Products'!$B:$B,$B76,'Other Pharma &amp; Health Products'!Z:Z)+SUMIF('PSM Costs'!$B:$B,$B76,'PSM Costs'!Z:Z),"")</f>
        <v/>
      </c>
      <c r="J76" s="233" t="str">
        <f ca="1">IF(SUMIF(Pharmaceuticals!$B:$B,$B76,Pharmaceuticals!AB:AB)+SUMIF('Health Products &amp; Equipment'!$B:$B,$B76,'Health Products &amp; Equipment'!AB:AB)+SUMIF('Other Pharma &amp; Health Products'!$B:$B,$B76,'Other Pharma &amp; Health Products'!AB:AB)+SUMIF('PSM Costs'!$B:$B,$B76,'PSM Costs'!AB:AB)&gt;0,SUMIF(Pharmaceuticals!$B:$B,$B76,Pharmaceuticals!AB:AB)+SUMIF('Health Products &amp; Equipment'!$B:$B,$B76,'Health Products &amp; Equipment'!AB:AB)+SUMIF('Other Pharma &amp; Health Products'!$B:$B,$B76,'Other Pharma &amp; Health Products'!AB:AB)+SUMIF('PSM Costs'!$B:$B,$B76,'PSM Costs'!AB:AB),"")</f>
        <v/>
      </c>
      <c r="K76" s="233" t="str">
        <f ca="1">IF(SUMIF(Pharmaceuticals!$B:$B,$B76,Pharmaceuticals!AD:AD)+SUMIF('Health Products &amp; Equipment'!$B:$B,$B76,'Health Products &amp; Equipment'!AD:AD)+SUMIF('Other Pharma &amp; Health Products'!$B:$B,$B76,'Other Pharma &amp; Health Products'!AD:AD)+SUMIF('PSM Costs'!$B:$B,$B76,'PSM Costs'!AD:AD)&gt;0,SUMIF(Pharmaceuticals!$B:$B,$B76,Pharmaceuticals!AD:AD)+SUMIF('Health Products &amp; Equipment'!$B:$B,$B76,'Health Products &amp; Equipment'!AD:AD)+SUMIF('Other Pharma &amp; Health Products'!$B:$B,$B76,'Other Pharma &amp; Health Products'!AD:AD)+SUMIF('PSM Costs'!$B:$B,$B76,'PSM Costs'!AD:AD),"")</f>
        <v/>
      </c>
      <c r="L76" s="233" t="str">
        <f ca="1">IF(SUMIF(Pharmaceuticals!$B:$B,$B76,Pharmaceuticals!AF:AF)+SUMIF('Health Products &amp; Equipment'!$B:$B,$B76,'Health Products &amp; Equipment'!AF:AF)+SUMIF('Other Pharma &amp; Health Products'!$B:$B,$B76,'Other Pharma &amp; Health Products'!AF:AF)+SUMIF('PSM Costs'!$B:$B,$B76,'PSM Costs'!AF:AF)&gt;0,SUMIF(Pharmaceuticals!$B:$B,$B76,Pharmaceuticals!AF:AF)+SUMIF('Health Products &amp; Equipment'!$B:$B,$B76,'Health Products &amp; Equipment'!AF:AF)+SUMIF('Other Pharma &amp; Health Products'!$B:$B,$B76,'Other Pharma &amp; Health Products'!AF:AF)+SUMIF('PSM Costs'!$B:$B,$B76,'PSM Costs'!AF:AF),"")</f>
        <v/>
      </c>
      <c r="M76" s="231" t="str">
        <f t="shared" ref="M76:M110" ca="1" si="6">IF(SUM(N76:Q76)&gt;0,1,"")</f>
        <v/>
      </c>
      <c r="N76" s="234" t="str">
        <f ca="1">IF(SUMIF(Pharmaceuticals!$B:$B,$B76,Pharmaceuticals!AM:AM)+SUMIF('Health Products &amp; Equipment'!$B:$B,$B76,'Health Products &amp; Equipment'!AM:AM)+SUMIF('Other Pharma &amp; Health Products'!$B:$B,$B76,'Other Pharma &amp; Health Products'!AM:AM)+SUMIF('PSM Costs'!$B:$B,$B76,'PSM Costs'!AM:AM)&gt;0,SUMIF(Pharmaceuticals!$B:$B,$B76,Pharmaceuticals!AM:AM)+SUMIF('Health Products &amp; Equipment'!$B:$B,$B76,'Health Products &amp; Equipment'!AM:AM)+SUMIF('Other Pharma &amp; Health Products'!$B:$B,$B76,'Other Pharma &amp; Health Products'!AM:AM)+SUMIF('PSM Costs'!$B:$B,$B76,'PSM Costs'!AM:AM),"")</f>
        <v/>
      </c>
      <c r="O76" s="234" t="str">
        <f ca="1">IF(SUMIF(Pharmaceuticals!$B:$B,$B76,Pharmaceuticals!AO:AO)+SUMIF('Health Products &amp; Equipment'!$B:$B,$B76,'Health Products &amp; Equipment'!AO:AO)+SUMIF('Other Pharma &amp; Health Products'!$B:$B,$B76,'Other Pharma &amp; Health Products'!AO:AO)+SUMIF('PSM Costs'!$B:$B,$B76,'PSM Costs'!AO:AO)&gt;0,SUMIF(Pharmaceuticals!$B:$B,$B76,Pharmaceuticals!AO:AO)+SUMIF('Health Products &amp; Equipment'!$B:$B,$B76,'Health Products &amp; Equipment'!AO:AO)+SUMIF('Other Pharma &amp; Health Products'!$B:$B,$B76,'Other Pharma &amp; Health Products'!AO:AO)+SUMIF('PSM Costs'!$B:$B,$B76,'PSM Costs'!AO:AO),"")</f>
        <v/>
      </c>
      <c r="P76" s="234" t="str">
        <f ca="1">IF(SUMIF(Pharmaceuticals!$B:$B,$B76,Pharmaceuticals!AQ:AQ)+SUMIF('Health Products &amp; Equipment'!$B:$B,$B76,'Health Products &amp; Equipment'!AQ:AQ)+SUMIF('Other Pharma &amp; Health Products'!$B:$B,$B76,'Other Pharma &amp; Health Products'!AQ:AQ)+SUMIF('PSM Costs'!$B:$B,$B76,'PSM Costs'!AQ:AQ)&gt;0,SUMIF(Pharmaceuticals!$B:$B,$B76,Pharmaceuticals!AQ:AQ)+SUMIF('Health Products &amp; Equipment'!$B:$B,$B76,'Health Products &amp; Equipment'!AQ:AQ)+SUMIF('Other Pharma &amp; Health Products'!$B:$B,$B76,'Other Pharma &amp; Health Products'!AQ:AQ)+SUMIF('PSM Costs'!$B:$B,$B76,'PSM Costs'!AQ:AQ),"")</f>
        <v/>
      </c>
      <c r="Q76" s="234" t="str">
        <f ca="1">IF(SUMIF(Pharmaceuticals!$B:$B,$B76,Pharmaceuticals!AS:AS)+SUMIF('Health Products &amp; Equipment'!$B:$B,$B76,'Health Products &amp; Equipment'!AS:AS)+SUMIF('Other Pharma &amp; Health Products'!$B:$B,$B76,'Other Pharma &amp; Health Products'!AS:AS)+SUMIF('PSM Costs'!$B:$B,$B76,'PSM Costs'!AS:AS)&gt;0,SUMIF(Pharmaceuticals!$B:$B,$B76,Pharmaceuticals!AS:AS)+SUMIF('Health Products &amp; Equipment'!$B:$B,$B76,'Health Products &amp; Equipment'!AS:AS)+SUMIF('Other Pharma &amp; Health Products'!$B:$B,$B76,'Other Pharma &amp; Health Products'!AS:AS)+SUMIF('PSM Costs'!$B:$B,$B76,'PSM Costs'!AS:AS),"")</f>
        <v/>
      </c>
      <c r="R76" s="232" t="str">
        <f t="shared" ref="R76:R110" ca="1" si="7">IF(SUM(S76:V76)&gt;0,1,"")</f>
        <v/>
      </c>
      <c r="S76" s="233" t="str">
        <f ca="1">IF(SUMIF(Pharmaceuticals!$B:$B,$B76,Pharmaceuticals!AZ:AZ)+SUMIF('Health Products &amp; Equipment'!$B:$B,$B76,'Health Products &amp; Equipment'!AZ:AZ)+SUMIF('Other Pharma &amp; Health Products'!$B:$B,$B76,'Other Pharma &amp; Health Products'!AZ:AZ)+SUMIF('PSM Costs'!$B:$B,$B76,'PSM Costs'!AZ:AZ)&gt;0,SUMIF(Pharmaceuticals!$B:$B,$B76,Pharmaceuticals!AZ:AZ)+SUMIF('Health Products &amp; Equipment'!$B:$B,$B76,'Health Products &amp; Equipment'!AZ:AZ)+SUMIF('Other Pharma &amp; Health Products'!$B:$B,$B76,'Other Pharma &amp; Health Products'!AZ:AZ)+SUMIF('PSM Costs'!$B:$B,$B76,'PSM Costs'!AZ:AZ),"")</f>
        <v/>
      </c>
      <c r="T76" s="233" t="str">
        <f ca="1">IF(SUMIF(Pharmaceuticals!$B:$B,$B76,Pharmaceuticals!BB:BB)+SUMIF('Health Products &amp; Equipment'!$B:$B,$B76,'Health Products &amp; Equipment'!BB:BB)+SUMIF('Other Pharma &amp; Health Products'!$B:$B,$B76,'Other Pharma &amp; Health Products'!BB:BB)+SUMIF('PSM Costs'!$B:$B,$B76,'PSM Costs'!BB:BB)&gt;0,SUMIF(Pharmaceuticals!$B:$B,$B76,Pharmaceuticals!BB:BB)+SUMIF('Health Products &amp; Equipment'!$B:$B,$B76,'Health Products &amp; Equipment'!BB:BB)+SUMIF('Other Pharma &amp; Health Products'!$B:$B,$B76,'Other Pharma &amp; Health Products'!BB:BB)+SUMIF('PSM Costs'!$B:$B,$B76,'PSM Costs'!BB:BB),"")</f>
        <v/>
      </c>
      <c r="U76" s="233" t="str">
        <f ca="1">IF(SUMIF(Pharmaceuticals!$B:$B,$B76,Pharmaceuticals!BD:BD)+SUMIF('Health Products &amp; Equipment'!$B:$B,$B76,'Health Products &amp; Equipment'!BD:BD)+SUMIF('Other Pharma &amp; Health Products'!$B:$B,$B76,'Other Pharma &amp; Health Products'!BD:BD)+SUMIF('PSM Costs'!$B:$B,$B76,'PSM Costs'!BD:BD)&gt;0,SUMIF(Pharmaceuticals!$B:$B,$B76,Pharmaceuticals!BD:BD)+SUMIF('Health Products &amp; Equipment'!$B:$B,$B76,'Health Products &amp; Equipment'!BD:BD)+SUMIF('Other Pharma &amp; Health Products'!$B:$B,$B76,'Other Pharma &amp; Health Products'!BD:BD)+SUMIF('PSM Costs'!$B:$B,$B76,'PSM Costs'!BD:BD),"")</f>
        <v/>
      </c>
      <c r="V76" s="233" t="str">
        <f ca="1">IF(SUMIF(Pharmaceuticals!$B:$B,$B76,Pharmaceuticals!BF:BF)+SUMIF('Health Products &amp; Equipment'!$B:$B,$B76,'Health Products &amp; Equipment'!BF:BF)+SUMIF('Other Pharma &amp; Health Products'!$B:$B,$B76,'Other Pharma &amp; Health Products'!BF:BF)+SUMIF('PSM Costs'!$B:$B,$B76,'PSM Costs'!BF:BF)&gt;0,SUMIF(Pharmaceuticals!$B:$B,$B76,Pharmaceuticals!BF:BF)+SUMIF('Health Products &amp; Equipment'!$B:$B,$B76,'Health Products &amp; Equipment'!BF:BF)+SUMIF('Other Pharma &amp; Health Products'!$B:$B,$B76,'Other Pharma &amp; Health Products'!BF:BF)+SUMIF('PSM Costs'!$B:$B,$B76,'PSM Costs'!BF:BF),"")</f>
        <v/>
      </c>
      <c r="W76" s="231" t="str">
        <f t="shared" ref="W76:W110" ca="1" si="8">IF(SUM(X76:AA76)&gt;0,1,"")</f>
        <v/>
      </c>
      <c r="X76" s="234" t="str">
        <f ca="1">IF(SUMIF(Pharmaceuticals!$B:$B,$B76,Pharmaceuticals!BM:BM)+SUMIF('Health Products &amp; Equipment'!$B:$B,$B76,'Health Products &amp; Equipment'!BM:BM)+SUMIF('Other Pharma &amp; Health Products'!$B:$B,$B76,'Other Pharma &amp; Health Products'!BM:BM)+SUMIF('PSM Costs'!$B:$B,$B76,'PSM Costs'!BM:BM)&gt;0,SUMIF(Pharmaceuticals!$B:$B,$B76,Pharmaceuticals!BM:BM)+SUMIF('Health Products &amp; Equipment'!$B:$B,$B76,'Health Products &amp; Equipment'!BM:BM)+SUMIF('Other Pharma &amp; Health Products'!$B:$B,$B76,'Other Pharma &amp; Health Products'!BM:BM)+SUMIF('PSM Costs'!$B:$B,$B76,'PSM Costs'!BM:BM),"")</f>
        <v/>
      </c>
      <c r="Y76" s="234" t="str">
        <f ca="1">IF(SUMIF(Pharmaceuticals!$B:$B,$B76,Pharmaceuticals!BO:BO)+SUMIF('Health Products &amp; Equipment'!$B:$B,$B76,'Health Products &amp; Equipment'!BO:BO)+SUMIF('Other Pharma &amp; Health Products'!$B:$B,$B76,'Other Pharma &amp; Health Products'!BO:BO)+SUMIF('PSM Costs'!$B:$B,$B76,'PSM Costs'!BO:BO)&gt;0,SUMIF(Pharmaceuticals!$B:$B,$B76,Pharmaceuticals!BO:BO)+SUMIF('Health Products &amp; Equipment'!$B:$B,$B76,'Health Products &amp; Equipment'!BO:BO)+SUMIF('Other Pharma &amp; Health Products'!$B:$B,$B76,'Other Pharma &amp; Health Products'!BO:BO)+SUMIF('PSM Costs'!$B:$B,$B76,'PSM Costs'!BO:BO),"")</f>
        <v/>
      </c>
      <c r="Z76" s="234" t="str">
        <f ca="1">IF(SUMIF(Pharmaceuticals!$B:$B,$B76,Pharmaceuticals!BQ:BQ)+SUMIF('Health Products &amp; Equipment'!$B:$B,$B76,'Health Products &amp; Equipment'!BQ:BQ)+SUMIF('Other Pharma &amp; Health Products'!$B:$B,$B76,'Other Pharma &amp; Health Products'!BQ:BQ)+SUMIF('PSM Costs'!$B:$B,$B76,'PSM Costs'!BQ:BQ)&gt;0,SUMIF(Pharmaceuticals!$B:$B,$B76,Pharmaceuticals!BQ:BQ)+SUMIF('Health Products &amp; Equipment'!$B:$B,$B76,'Health Products &amp; Equipment'!BQ:BQ)+SUMIF('Other Pharma &amp; Health Products'!$B:$B,$B76,'Other Pharma &amp; Health Products'!BQ:BQ)+SUMIF('PSM Costs'!$B:$B,$B76,'PSM Costs'!BQ:BQ),"")</f>
        <v/>
      </c>
      <c r="AA76" s="234" t="str">
        <f ca="1">IF(SUMIF(Pharmaceuticals!$B:$B,$B76,Pharmaceuticals!BS:BS)+SUMIF('Health Products &amp; Equipment'!$B:$B,$B76,'Health Products &amp; Equipment'!BS:BS)+SUMIF('Other Pharma &amp; Health Products'!$B:$B,$B76,'Other Pharma &amp; Health Products'!BS:BS)+SUMIF('PSM Costs'!$B:$B,$B76,'PSM Costs'!BS:BS)&gt;0,SUMIF(Pharmaceuticals!$B:$B,$B76,Pharmaceuticals!BS:BS)+SUMIF('Health Products &amp; Equipment'!$B:$B,$B76,'Health Products &amp; Equipment'!BS:BS)+SUMIF('Other Pharma &amp; Health Products'!$B:$B,$B76,'Other Pharma &amp; Health Products'!BS:BS)+SUMIF('PSM Costs'!$B:$B,$B76,'PSM Costs'!BS:BS),"")</f>
        <v/>
      </c>
      <c r="AB76" s="233" t="str">
        <f t="shared" ref="AB76:AB110" ca="1" si="9">IF(SUM(I76:L76,N76:Q76,S76:V76,X76:AA76)&gt;0,SUM(I76:L76,N76:Q76,S76:V76,X76:AA76),"")</f>
        <v/>
      </c>
    </row>
    <row r="77" spans="1:28" ht="22.15" customHeight="1" x14ac:dyDescent="0.2">
      <c r="A77" s="229">
        <v>67</v>
      </c>
      <c r="B77" s="229" t="str">
        <f ca="1">IFERROR(VLOOKUP(A77,'Rank unique Mod-Int-CI-PR'!I:J,2,FALSE),"")</f>
        <v/>
      </c>
      <c r="C77" s="230" t="str">
        <f ca="1">IFERROR(VLOOKUP(VALUE(LEFT(B77,FIND("-",B77)-1)),CatModules!B:C,2,FALSE),"")</f>
        <v/>
      </c>
      <c r="D77" s="230" t="str">
        <f ca="1">IFERROR(VLOOKUP(LEFT(B77,FIND("--",B77)-1),CatInt!D:E,2,FALSE),"")</f>
        <v/>
      </c>
      <c r="E77" s="230" t="str">
        <f ca="1">IFERROR(VLOOKUP(MID(B77,FIND("--",B77)+2,FIND("---",B77)-FIND("--",B77)-2),CatCostInp!D:E,2,FALSE),"")</f>
        <v/>
      </c>
      <c r="F77" s="230" t="str">
        <f ca="1">IFERROR(VLOOKUP(B77,ActivityConcat!A:C,3,FALSE),"")</f>
        <v/>
      </c>
      <c r="G77" s="231" t="str">
        <f ca="1">IFERROR(VLOOKUP(VALUE(RIGHT(B77,1)),Setup!A:D,4,FALSE),"")</f>
        <v/>
      </c>
      <c r="H77" s="232" t="str">
        <f t="shared" ca="1" si="5"/>
        <v/>
      </c>
      <c r="I77" s="233" t="str">
        <f ca="1">IF(SUMIF(Pharmaceuticals!$B:$B,$B77,Pharmaceuticals!Z:Z)+SUMIF('Health Products &amp; Equipment'!$B:$B,$B77,'Health Products &amp; Equipment'!Z:Z)+SUMIF('Other Pharma &amp; Health Products'!$B:$B,$B77,'Other Pharma &amp; Health Products'!Z:Z)+SUMIF('PSM Costs'!$B:$B,$B77,'PSM Costs'!Z:Z)&gt;0,SUMIF(Pharmaceuticals!$B:$B,$B77,Pharmaceuticals!Z:Z)+SUMIF('Health Products &amp; Equipment'!$B:$B,$B77,'Health Products &amp; Equipment'!Z:Z)+SUMIF('Other Pharma &amp; Health Products'!$B:$B,$B77,'Other Pharma &amp; Health Products'!Z:Z)+SUMIF('PSM Costs'!$B:$B,$B77,'PSM Costs'!Z:Z),"")</f>
        <v/>
      </c>
      <c r="J77" s="233" t="str">
        <f ca="1">IF(SUMIF(Pharmaceuticals!$B:$B,$B77,Pharmaceuticals!AB:AB)+SUMIF('Health Products &amp; Equipment'!$B:$B,$B77,'Health Products &amp; Equipment'!AB:AB)+SUMIF('Other Pharma &amp; Health Products'!$B:$B,$B77,'Other Pharma &amp; Health Products'!AB:AB)+SUMIF('PSM Costs'!$B:$B,$B77,'PSM Costs'!AB:AB)&gt;0,SUMIF(Pharmaceuticals!$B:$B,$B77,Pharmaceuticals!AB:AB)+SUMIF('Health Products &amp; Equipment'!$B:$B,$B77,'Health Products &amp; Equipment'!AB:AB)+SUMIF('Other Pharma &amp; Health Products'!$B:$B,$B77,'Other Pharma &amp; Health Products'!AB:AB)+SUMIF('PSM Costs'!$B:$B,$B77,'PSM Costs'!AB:AB),"")</f>
        <v/>
      </c>
      <c r="K77" s="233" t="str">
        <f ca="1">IF(SUMIF(Pharmaceuticals!$B:$B,$B77,Pharmaceuticals!AD:AD)+SUMIF('Health Products &amp; Equipment'!$B:$B,$B77,'Health Products &amp; Equipment'!AD:AD)+SUMIF('Other Pharma &amp; Health Products'!$B:$B,$B77,'Other Pharma &amp; Health Products'!AD:AD)+SUMIF('PSM Costs'!$B:$B,$B77,'PSM Costs'!AD:AD)&gt;0,SUMIF(Pharmaceuticals!$B:$B,$B77,Pharmaceuticals!AD:AD)+SUMIF('Health Products &amp; Equipment'!$B:$B,$B77,'Health Products &amp; Equipment'!AD:AD)+SUMIF('Other Pharma &amp; Health Products'!$B:$B,$B77,'Other Pharma &amp; Health Products'!AD:AD)+SUMIF('PSM Costs'!$B:$B,$B77,'PSM Costs'!AD:AD),"")</f>
        <v/>
      </c>
      <c r="L77" s="233" t="str">
        <f ca="1">IF(SUMIF(Pharmaceuticals!$B:$B,$B77,Pharmaceuticals!AF:AF)+SUMIF('Health Products &amp; Equipment'!$B:$B,$B77,'Health Products &amp; Equipment'!AF:AF)+SUMIF('Other Pharma &amp; Health Products'!$B:$B,$B77,'Other Pharma &amp; Health Products'!AF:AF)+SUMIF('PSM Costs'!$B:$B,$B77,'PSM Costs'!AF:AF)&gt;0,SUMIF(Pharmaceuticals!$B:$B,$B77,Pharmaceuticals!AF:AF)+SUMIF('Health Products &amp; Equipment'!$B:$B,$B77,'Health Products &amp; Equipment'!AF:AF)+SUMIF('Other Pharma &amp; Health Products'!$B:$B,$B77,'Other Pharma &amp; Health Products'!AF:AF)+SUMIF('PSM Costs'!$B:$B,$B77,'PSM Costs'!AF:AF),"")</f>
        <v/>
      </c>
      <c r="M77" s="231" t="str">
        <f t="shared" ca="1" si="6"/>
        <v/>
      </c>
      <c r="N77" s="234" t="str">
        <f ca="1">IF(SUMIF(Pharmaceuticals!$B:$B,$B77,Pharmaceuticals!AM:AM)+SUMIF('Health Products &amp; Equipment'!$B:$B,$B77,'Health Products &amp; Equipment'!AM:AM)+SUMIF('Other Pharma &amp; Health Products'!$B:$B,$B77,'Other Pharma &amp; Health Products'!AM:AM)+SUMIF('PSM Costs'!$B:$B,$B77,'PSM Costs'!AM:AM)&gt;0,SUMIF(Pharmaceuticals!$B:$B,$B77,Pharmaceuticals!AM:AM)+SUMIF('Health Products &amp; Equipment'!$B:$B,$B77,'Health Products &amp; Equipment'!AM:AM)+SUMIF('Other Pharma &amp; Health Products'!$B:$B,$B77,'Other Pharma &amp; Health Products'!AM:AM)+SUMIF('PSM Costs'!$B:$B,$B77,'PSM Costs'!AM:AM),"")</f>
        <v/>
      </c>
      <c r="O77" s="234" t="str">
        <f ca="1">IF(SUMIF(Pharmaceuticals!$B:$B,$B77,Pharmaceuticals!AO:AO)+SUMIF('Health Products &amp; Equipment'!$B:$B,$B77,'Health Products &amp; Equipment'!AO:AO)+SUMIF('Other Pharma &amp; Health Products'!$B:$B,$B77,'Other Pharma &amp; Health Products'!AO:AO)+SUMIF('PSM Costs'!$B:$B,$B77,'PSM Costs'!AO:AO)&gt;0,SUMIF(Pharmaceuticals!$B:$B,$B77,Pharmaceuticals!AO:AO)+SUMIF('Health Products &amp; Equipment'!$B:$B,$B77,'Health Products &amp; Equipment'!AO:AO)+SUMIF('Other Pharma &amp; Health Products'!$B:$B,$B77,'Other Pharma &amp; Health Products'!AO:AO)+SUMIF('PSM Costs'!$B:$B,$B77,'PSM Costs'!AO:AO),"")</f>
        <v/>
      </c>
      <c r="P77" s="234" t="str">
        <f ca="1">IF(SUMIF(Pharmaceuticals!$B:$B,$B77,Pharmaceuticals!AQ:AQ)+SUMIF('Health Products &amp; Equipment'!$B:$B,$B77,'Health Products &amp; Equipment'!AQ:AQ)+SUMIF('Other Pharma &amp; Health Products'!$B:$B,$B77,'Other Pharma &amp; Health Products'!AQ:AQ)+SUMIF('PSM Costs'!$B:$B,$B77,'PSM Costs'!AQ:AQ)&gt;0,SUMIF(Pharmaceuticals!$B:$B,$B77,Pharmaceuticals!AQ:AQ)+SUMIF('Health Products &amp; Equipment'!$B:$B,$B77,'Health Products &amp; Equipment'!AQ:AQ)+SUMIF('Other Pharma &amp; Health Products'!$B:$B,$B77,'Other Pharma &amp; Health Products'!AQ:AQ)+SUMIF('PSM Costs'!$B:$B,$B77,'PSM Costs'!AQ:AQ),"")</f>
        <v/>
      </c>
      <c r="Q77" s="234" t="str">
        <f ca="1">IF(SUMIF(Pharmaceuticals!$B:$B,$B77,Pharmaceuticals!AS:AS)+SUMIF('Health Products &amp; Equipment'!$B:$B,$B77,'Health Products &amp; Equipment'!AS:AS)+SUMIF('Other Pharma &amp; Health Products'!$B:$B,$B77,'Other Pharma &amp; Health Products'!AS:AS)+SUMIF('PSM Costs'!$B:$B,$B77,'PSM Costs'!AS:AS)&gt;0,SUMIF(Pharmaceuticals!$B:$B,$B77,Pharmaceuticals!AS:AS)+SUMIF('Health Products &amp; Equipment'!$B:$B,$B77,'Health Products &amp; Equipment'!AS:AS)+SUMIF('Other Pharma &amp; Health Products'!$B:$B,$B77,'Other Pharma &amp; Health Products'!AS:AS)+SUMIF('PSM Costs'!$B:$B,$B77,'PSM Costs'!AS:AS),"")</f>
        <v/>
      </c>
      <c r="R77" s="232" t="str">
        <f t="shared" ca="1" si="7"/>
        <v/>
      </c>
      <c r="S77" s="233" t="str">
        <f ca="1">IF(SUMIF(Pharmaceuticals!$B:$B,$B77,Pharmaceuticals!AZ:AZ)+SUMIF('Health Products &amp; Equipment'!$B:$B,$B77,'Health Products &amp; Equipment'!AZ:AZ)+SUMIF('Other Pharma &amp; Health Products'!$B:$B,$B77,'Other Pharma &amp; Health Products'!AZ:AZ)+SUMIF('PSM Costs'!$B:$B,$B77,'PSM Costs'!AZ:AZ)&gt;0,SUMIF(Pharmaceuticals!$B:$B,$B77,Pharmaceuticals!AZ:AZ)+SUMIF('Health Products &amp; Equipment'!$B:$B,$B77,'Health Products &amp; Equipment'!AZ:AZ)+SUMIF('Other Pharma &amp; Health Products'!$B:$B,$B77,'Other Pharma &amp; Health Products'!AZ:AZ)+SUMIF('PSM Costs'!$B:$B,$B77,'PSM Costs'!AZ:AZ),"")</f>
        <v/>
      </c>
      <c r="T77" s="233" t="str">
        <f ca="1">IF(SUMIF(Pharmaceuticals!$B:$B,$B77,Pharmaceuticals!BB:BB)+SUMIF('Health Products &amp; Equipment'!$B:$B,$B77,'Health Products &amp; Equipment'!BB:BB)+SUMIF('Other Pharma &amp; Health Products'!$B:$B,$B77,'Other Pharma &amp; Health Products'!BB:BB)+SUMIF('PSM Costs'!$B:$B,$B77,'PSM Costs'!BB:BB)&gt;0,SUMIF(Pharmaceuticals!$B:$B,$B77,Pharmaceuticals!BB:BB)+SUMIF('Health Products &amp; Equipment'!$B:$B,$B77,'Health Products &amp; Equipment'!BB:BB)+SUMIF('Other Pharma &amp; Health Products'!$B:$B,$B77,'Other Pharma &amp; Health Products'!BB:BB)+SUMIF('PSM Costs'!$B:$B,$B77,'PSM Costs'!BB:BB),"")</f>
        <v/>
      </c>
      <c r="U77" s="233" t="str">
        <f ca="1">IF(SUMIF(Pharmaceuticals!$B:$B,$B77,Pharmaceuticals!BD:BD)+SUMIF('Health Products &amp; Equipment'!$B:$B,$B77,'Health Products &amp; Equipment'!BD:BD)+SUMIF('Other Pharma &amp; Health Products'!$B:$B,$B77,'Other Pharma &amp; Health Products'!BD:BD)+SUMIF('PSM Costs'!$B:$B,$B77,'PSM Costs'!BD:BD)&gt;0,SUMIF(Pharmaceuticals!$B:$B,$B77,Pharmaceuticals!BD:BD)+SUMIF('Health Products &amp; Equipment'!$B:$B,$B77,'Health Products &amp; Equipment'!BD:BD)+SUMIF('Other Pharma &amp; Health Products'!$B:$B,$B77,'Other Pharma &amp; Health Products'!BD:BD)+SUMIF('PSM Costs'!$B:$B,$B77,'PSM Costs'!BD:BD),"")</f>
        <v/>
      </c>
      <c r="V77" s="233" t="str">
        <f ca="1">IF(SUMIF(Pharmaceuticals!$B:$B,$B77,Pharmaceuticals!BF:BF)+SUMIF('Health Products &amp; Equipment'!$B:$B,$B77,'Health Products &amp; Equipment'!BF:BF)+SUMIF('Other Pharma &amp; Health Products'!$B:$B,$B77,'Other Pharma &amp; Health Products'!BF:BF)+SUMIF('PSM Costs'!$B:$B,$B77,'PSM Costs'!BF:BF)&gt;0,SUMIF(Pharmaceuticals!$B:$B,$B77,Pharmaceuticals!BF:BF)+SUMIF('Health Products &amp; Equipment'!$B:$B,$B77,'Health Products &amp; Equipment'!BF:BF)+SUMIF('Other Pharma &amp; Health Products'!$B:$B,$B77,'Other Pharma &amp; Health Products'!BF:BF)+SUMIF('PSM Costs'!$B:$B,$B77,'PSM Costs'!BF:BF),"")</f>
        <v/>
      </c>
      <c r="W77" s="231" t="str">
        <f t="shared" ca="1" si="8"/>
        <v/>
      </c>
      <c r="X77" s="234" t="str">
        <f ca="1">IF(SUMIF(Pharmaceuticals!$B:$B,$B77,Pharmaceuticals!BM:BM)+SUMIF('Health Products &amp; Equipment'!$B:$B,$B77,'Health Products &amp; Equipment'!BM:BM)+SUMIF('Other Pharma &amp; Health Products'!$B:$B,$B77,'Other Pharma &amp; Health Products'!BM:BM)+SUMIF('PSM Costs'!$B:$B,$B77,'PSM Costs'!BM:BM)&gt;0,SUMIF(Pharmaceuticals!$B:$B,$B77,Pharmaceuticals!BM:BM)+SUMIF('Health Products &amp; Equipment'!$B:$B,$B77,'Health Products &amp; Equipment'!BM:BM)+SUMIF('Other Pharma &amp; Health Products'!$B:$B,$B77,'Other Pharma &amp; Health Products'!BM:BM)+SUMIF('PSM Costs'!$B:$B,$B77,'PSM Costs'!BM:BM),"")</f>
        <v/>
      </c>
      <c r="Y77" s="234" t="str">
        <f ca="1">IF(SUMIF(Pharmaceuticals!$B:$B,$B77,Pharmaceuticals!BO:BO)+SUMIF('Health Products &amp; Equipment'!$B:$B,$B77,'Health Products &amp; Equipment'!BO:BO)+SUMIF('Other Pharma &amp; Health Products'!$B:$B,$B77,'Other Pharma &amp; Health Products'!BO:BO)+SUMIF('PSM Costs'!$B:$B,$B77,'PSM Costs'!BO:BO)&gt;0,SUMIF(Pharmaceuticals!$B:$B,$B77,Pharmaceuticals!BO:BO)+SUMIF('Health Products &amp; Equipment'!$B:$B,$B77,'Health Products &amp; Equipment'!BO:BO)+SUMIF('Other Pharma &amp; Health Products'!$B:$B,$B77,'Other Pharma &amp; Health Products'!BO:BO)+SUMIF('PSM Costs'!$B:$B,$B77,'PSM Costs'!BO:BO),"")</f>
        <v/>
      </c>
      <c r="Z77" s="234" t="str">
        <f ca="1">IF(SUMIF(Pharmaceuticals!$B:$B,$B77,Pharmaceuticals!BQ:BQ)+SUMIF('Health Products &amp; Equipment'!$B:$B,$B77,'Health Products &amp; Equipment'!BQ:BQ)+SUMIF('Other Pharma &amp; Health Products'!$B:$B,$B77,'Other Pharma &amp; Health Products'!BQ:BQ)+SUMIF('PSM Costs'!$B:$B,$B77,'PSM Costs'!BQ:BQ)&gt;0,SUMIF(Pharmaceuticals!$B:$B,$B77,Pharmaceuticals!BQ:BQ)+SUMIF('Health Products &amp; Equipment'!$B:$B,$B77,'Health Products &amp; Equipment'!BQ:BQ)+SUMIF('Other Pharma &amp; Health Products'!$B:$B,$B77,'Other Pharma &amp; Health Products'!BQ:BQ)+SUMIF('PSM Costs'!$B:$B,$B77,'PSM Costs'!BQ:BQ),"")</f>
        <v/>
      </c>
      <c r="AA77" s="234" t="str">
        <f ca="1">IF(SUMIF(Pharmaceuticals!$B:$B,$B77,Pharmaceuticals!BS:BS)+SUMIF('Health Products &amp; Equipment'!$B:$B,$B77,'Health Products &amp; Equipment'!BS:BS)+SUMIF('Other Pharma &amp; Health Products'!$B:$B,$B77,'Other Pharma &amp; Health Products'!BS:BS)+SUMIF('PSM Costs'!$B:$B,$B77,'PSM Costs'!BS:BS)&gt;0,SUMIF(Pharmaceuticals!$B:$B,$B77,Pharmaceuticals!BS:BS)+SUMIF('Health Products &amp; Equipment'!$B:$B,$B77,'Health Products &amp; Equipment'!BS:BS)+SUMIF('Other Pharma &amp; Health Products'!$B:$B,$B77,'Other Pharma &amp; Health Products'!BS:BS)+SUMIF('PSM Costs'!$B:$B,$B77,'PSM Costs'!BS:BS),"")</f>
        <v/>
      </c>
      <c r="AB77" s="233" t="str">
        <f t="shared" ca="1" si="9"/>
        <v/>
      </c>
    </row>
    <row r="78" spans="1:28" ht="22.15" customHeight="1" x14ac:dyDescent="0.2">
      <c r="A78" s="229">
        <v>68</v>
      </c>
      <c r="B78" s="229" t="str">
        <f ca="1">IFERROR(VLOOKUP(A78,'Rank unique Mod-Int-CI-PR'!I:J,2,FALSE),"")</f>
        <v/>
      </c>
      <c r="C78" s="230" t="str">
        <f ca="1">IFERROR(VLOOKUP(VALUE(LEFT(B78,FIND("-",B78)-1)),CatModules!B:C,2,FALSE),"")</f>
        <v/>
      </c>
      <c r="D78" s="230" t="str">
        <f ca="1">IFERROR(VLOOKUP(LEFT(B78,FIND("--",B78)-1),CatInt!D:E,2,FALSE),"")</f>
        <v/>
      </c>
      <c r="E78" s="230" t="str">
        <f ca="1">IFERROR(VLOOKUP(MID(B78,FIND("--",B78)+2,FIND("---",B78)-FIND("--",B78)-2),CatCostInp!D:E,2,FALSE),"")</f>
        <v/>
      </c>
      <c r="F78" s="230" t="str">
        <f ca="1">IFERROR(VLOOKUP(B78,ActivityConcat!A:C,3,FALSE),"")</f>
        <v/>
      </c>
      <c r="G78" s="231" t="str">
        <f ca="1">IFERROR(VLOOKUP(VALUE(RIGHT(B78,1)),Setup!A:D,4,FALSE),"")</f>
        <v/>
      </c>
      <c r="H78" s="232" t="str">
        <f t="shared" ca="1" si="5"/>
        <v/>
      </c>
      <c r="I78" s="233" t="str">
        <f ca="1">IF(SUMIF(Pharmaceuticals!$B:$B,$B78,Pharmaceuticals!Z:Z)+SUMIF('Health Products &amp; Equipment'!$B:$B,$B78,'Health Products &amp; Equipment'!Z:Z)+SUMIF('Other Pharma &amp; Health Products'!$B:$B,$B78,'Other Pharma &amp; Health Products'!Z:Z)+SUMIF('PSM Costs'!$B:$B,$B78,'PSM Costs'!Z:Z)&gt;0,SUMIF(Pharmaceuticals!$B:$B,$B78,Pharmaceuticals!Z:Z)+SUMIF('Health Products &amp; Equipment'!$B:$B,$B78,'Health Products &amp; Equipment'!Z:Z)+SUMIF('Other Pharma &amp; Health Products'!$B:$B,$B78,'Other Pharma &amp; Health Products'!Z:Z)+SUMIF('PSM Costs'!$B:$B,$B78,'PSM Costs'!Z:Z),"")</f>
        <v/>
      </c>
      <c r="J78" s="233" t="str">
        <f ca="1">IF(SUMIF(Pharmaceuticals!$B:$B,$B78,Pharmaceuticals!AB:AB)+SUMIF('Health Products &amp; Equipment'!$B:$B,$B78,'Health Products &amp; Equipment'!AB:AB)+SUMIF('Other Pharma &amp; Health Products'!$B:$B,$B78,'Other Pharma &amp; Health Products'!AB:AB)+SUMIF('PSM Costs'!$B:$B,$B78,'PSM Costs'!AB:AB)&gt;0,SUMIF(Pharmaceuticals!$B:$B,$B78,Pharmaceuticals!AB:AB)+SUMIF('Health Products &amp; Equipment'!$B:$B,$B78,'Health Products &amp; Equipment'!AB:AB)+SUMIF('Other Pharma &amp; Health Products'!$B:$B,$B78,'Other Pharma &amp; Health Products'!AB:AB)+SUMIF('PSM Costs'!$B:$B,$B78,'PSM Costs'!AB:AB),"")</f>
        <v/>
      </c>
      <c r="K78" s="233" t="str">
        <f ca="1">IF(SUMIF(Pharmaceuticals!$B:$B,$B78,Pharmaceuticals!AD:AD)+SUMIF('Health Products &amp; Equipment'!$B:$B,$B78,'Health Products &amp; Equipment'!AD:AD)+SUMIF('Other Pharma &amp; Health Products'!$B:$B,$B78,'Other Pharma &amp; Health Products'!AD:AD)+SUMIF('PSM Costs'!$B:$B,$B78,'PSM Costs'!AD:AD)&gt;0,SUMIF(Pharmaceuticals!$B:$B,$B78,Pharmaceuticals!AD:AD)+SUMIF('Health Products &amp; Equipment'!$B:$B,$B78,'Health Products &amp; Equipment'!AD:AD)+SUMIF('Other Pharma &amp; Health Products'!$B:$B,$B78,'Other Pharma &amp; Health Products'!AD:AD)+SUMIF('PSM Costs'!$B:$B,$B78,'PSM Costs'!AD:AD),"")</f>
        <v/>
      </c>
      <c r="L78" s="233" t="str">
        <f ca="1">IF(SUMIF(Pharmaceuticals!$B:$B,$B78,Pharmaceuticals!AF:AF)+SUMIF('Health Products &amp; Equipment'!$B:$B,$B78,'Health Products &amp; Equipment'!AF:AF)+SUMIF('Other Pharma &amp; Health Products'!$B:$B,$B78,'Other Pharma &amp; Health Products'!AF:AF)+SUMIF('PSM Costs'!$B:$B,$B78,'PSM Costs'!AF:AF)&gt;0,SUMIF(Pharmaceuticals!$B:$B,$B78,Pharmaceuticals!AF:AF)+SUMIF('Health Products &amp; Equipment'!$B:$B,$B78,'Health Products &amp; Equipment'!AF:AF)+SUMIF('Other Pharma &amp; Health Products'!$B:$B,$B78,'Other Pharma &amp; Health Products'!AF:AF)+SUMIF('PSM Costs'!$B:$B,$B78,'PSM Costs'!AF:AF),"")</f>
        <v/>
      </c>
      <c r="M78" s="231" t="str">
        <f t="shared" ca="1" si="6"/>
        <v/>
      </c>
      <c r="N78" s="234" t="str">
        <f ca="1">IF(SUMIF(Pharmaceuticals!$B:$B,$B78,Pharmaceuticals!AM:AM)+SUMIF('Health Products &amp; Equipment'!$B:$B,$B78,'Health Products &amp; Equipment'!AM:AM)+SUMIF('Other Pharma &amp; Health Products'!$B:$B,$B78,'Other Pharma &amp; Health Products'!AM:AM)+SUMIF('PSM Costs'!$B:$B,$B78,'PSM Costs'!AM:AM)&gt;0,SUMIF(Pharmaceuticals!$B:$B,$B78,Pharmaceuticals!AM:AM)+SUMIF('Health Products &amp; Equipment'!$B:$B,$B78,'Health Products &amp; Equipment'!AM:AM)+SUMIF('Other Pharma &amp; Health Products'!$B:$B,$B78,'Other Pharma &amp; Health Products'!AM:AM)+SUMIF('PSM Costs'!$B:$B,$B78,'PSM Costs'!AM:AM),"")</f>
        <v/>
      </c>
      <c r="O78" s="234" t="str">
        <f ca="1">IF(SUMIF(Pharmaceuticals!$B:$B,$B78,Pharmaceuticals!AO:AO)+SUMIF('Health Products &amp; Equipment'!$B:$B,$B78,'Health Products &amp; Equipment'!AO:AO)+SUMIF('Other Pharma &amp; Health Products'!$B:$B,$B78,'Other Pharma &amp; Health Products'!AO:AO)+SUMIF('PSM Costs'!$B:$B,$B78,'PSM Costs'!AO:AO)&gt;0,SUMIF(Pharmaceuticals!$B:$B,$B78,Pharmaceuticals!AO:AO)+SUMIF('Health Products &amp; Equipment'!$B:$B,$B78,'Health Products &amp; Equipment'!AO:AO)+SUMIF('Other Pharma &amp; Health Products'!$B:$B,$B78,'Other Pharma &amp; Health Products'!AO:AO)+SUMIF('PSM Costs'!$B:$B,$B78,'PSM Costs'!AO:AO),"")</f>
        <v/>
      </c>
      <c r="P78" s="234" t="str">
        <f ca="1">IF(SUMIF(Pharmaceuticals!$B:$B,$B78,Pharmaceuticals!AQ:AQ)+SUMIF('Health Products &amp; Equipment'!$B:$B,$B78,'Health Products &amp; Equipment'!AQ:AQ)+SUMIF('Other Pharma &amp; Health Products'!$B:$B,$B78,'Other Pharma &amp; Health Products'!AQ:AQ)+SUMIF('PSM Costs'!$B:$B,$B78,'PSM Costs'!AQ:AQ)&gt;0,SUMIF(Pharmaceuticals!$B:$B,$B78,Pharmaceuticals!AQ:AQ)+SUMIF('Health Products &amp; Equipment'!$B:$B,$B78,'Health Products &amp; Equipment'!AQ:AQ)+SUMIF('Other Pharma &amp; Health Products'!$B:$B,$B78,'Other Pharma &amp; Health Products'!AQ:AQ)+SUMIF('PSM Costs'!$B:$B,$B78,'PSM Costs'!AQ:AQ),"")</f>
        <v/>
      </c>
      <c r="Q78" s="234" t="str">
        <f ca="1">IF(SUMIF(Pharmaceuticals!$B:$B,$B78,Pharmaceuticals!AS:AS)+SUMIF('Health Products &amp; Equipment'!$B:$B,$B78,'Health Products &amp; Equipment'!AS:AS)+SUMIF('Other Pharma &amp; Health Products'!$B:$B,$B78,'Other Pharma &amp; Health Products'!AS:AS)+SUMIF('PSM Costs'!$B:$B,$B78,'PSM Costs'!AS:AS)&gt;0,SUMIF(Pharmaceuticals!$B:$B,$B78,Pharmaceuticals!AS:AS)+SUMIF('Health Products &amp; Equipment'!$B:$B,$B78,'Health Products &amp; Equipment'!AS:AS)+SUMIF('Other Pharma &amp; Health Products'!$B:$B,$B78,'Other Pharma &amp; Health Products'!AS:AS)+SUMIF('PSM Costs'!$B:$B,$B78,'PSM Costs'!AS:AS),"")</f>
        <v/>
      </c>
      <c r="R78" s="232" t="str">
        <f t="shared" ca="1" si="7"/>
        <v/>
      </c>
      <c r="S78" s="233" t="str">
        <f ca="1">IF(SUMIF(Pharmaceuticals!$B:$B,$B78,Pharmaceuticals!AZ:AZ)+SUMIF('Health Products &amp; Equipment'!$B:$B,$B78,'Health Products &amp; Equipment'!AZ:AZ)+SUMIF('Other Pharma &amp; Health Products'!$B:$B,$B78,'Other Pharma &amp; Health Products'!AZ:AZ)+SUMIF('PSM Costs'!$B:$B,$B78,'PSM Costs'!AZ:AZ)&gt;0,SUMIF(Pharmaceuticals!$B:$B,$B78,Pharmaceuticals!AZ:AZ)+SUMIF('Health Products &amp; Equipment'!$B:$B,$B78,'Health Products &amp; Equipment'!AZ:AZ)+SUMIF('Other Pharma &amp; Health Products'!$B:$B,$B78,'Other Pharma &amp; Health Products'!AZ:AZ)+SUMIF('PSM Costs'!$B:$B,$B78,'PSM Costs'!AZ:AZ),"")</f>
        <v/>
      </c>
      <c r="T78" s="233" t="str">
        <f ca="1">IF(SUMIF(Pharmaceuticals!$B:$B,$B78,Pharmaceuticals!BB:BB)+SUMIF('Health Products &amp; Equipment'!$B:$B,$B78,'Health Products &amp; Equipment'!BB:BB)+SUMIF('Other Pharma &amp; Health Products'!$B:$B,$B78,'Other Pharma &amp; Health Products'!BB:BB)+SUMIF('PSM Costs'!$B:$B,$B78,'PSM Costs'!BB:BB)&gt;0,SUMIF(Pharmaceuticals!$B:$B,$B78,Pharmaceuticals!BB:BB)+SUMIF('Health Products &amp; Equipment'!$B:$B,$B78,'Health Products &amp; Equipment'!BB:BB)+SUMIF('Other Pharma &amp; Health Products'!$B:$B,$B78,'Other Pharma &amp; Health Products'!BB:BB)+SUMIF('PSM Costs'!$B:$B,$B78,'PSM Costs'!BB:BB),"")</f>
        <v/>
      </c>
      <c r="U78" s="233" t="str">
        <f ca="1">IF(SUMIF(Pharmaceuticals!$B:$B,$B78,Pharmaceuticals!BD:BD)+SUMIF('Health Products &amp; Equipment'!$B:$B,$B78,'Health Products &amp; Equipment'!BD:BD)+SUMIF('Other Pharma &amp; Health Products'!$B:$B,$B78,'Other Pharma &amp; Health Products'!BD:BD)+SUMIF('PSM Costs'!$B:$B,$B78,'PSM Costs'!BD:BD)&gt;0,SUMIF(Pharmaceuticals!$B:$B,$B78,Pharmaceuticals!BD:BD)+SUMIF('Health Products &amp; Equipment'!$B:$B,$B78,'Health Products &amp; Equipment'!BD:BD)+SUMIF('Other Pharma &amp; Health Products'!$B:$B,$B78,'Other Pharma &amp; Health Products'!BD:BD)+SUMIF('PSM Costs'!$B:$B,$B78,'PSM Costs'!BD:BD),"")</f>
        <v/>
      </c>
      <c r="V78" s="233" t="str">
        <f ca="1">IF(SUMIF(Pharmaceuticals!$B:$B,$B78,Pharmaceuticals!BF:BF)+SUMIF('Health Products &amp; Equipment'!$B:$B,$B78,'Health Products &amp; Equipment'!BF:BF)+SUMIF('Other Pharma &amp; Health Products'!$B:$B,$B78,'Other Pharma &amp; Health Products'!BF:BF)+SUMIF('PSM Costs'!$B:$B,$B78,'PSM Costs'!BF:BF)&gt;0,SUMIF(Pharmaceuticals!$B:$B,$B78,Pharmaceuticals!BF:BF)+SUMIF('Health Products &amp; Equipment'!$B:$B,$B78,'Health Products &amp; Equipment'!BF:BF)+SUMIF('Other Pharma &amp; Health Products'!$B:$B,$B78,'Other Pharma &amp; Health Products'!BF:BF)+SUMIF('PSM Costs'!$B:$B,$B78,'PSM Costs'!BF:BF),"")</f>
        <v/>
      </c>
      <c r="W78" s="231" t="str">
        <f t="shared" ca="1" si="8"/>
        <v/>
      </c>
      <c r="X78" s="234" t="str">
        <f ca="1">IF(SUMIF(Pharmaceuticals!$B:$B,$B78,Pharmaceuticals!BM:BM)+SUMIF('Health Products &amp; Equipment'!$B:$B,$B78,'Health Products &amp; Equipment'!BM:BM)+SUMIF('Other Pharma &amp; Health Products'!$B:$B,$B78,'Other Pharma &amp; Health Products'!BM:BM)+SUMIF('PSM Costs'!$B:$B,$B78,'PSM Costs'!BM:BM)&gt;0,SUMIF(Pharmaceuticals!$B:$B,$B78,Pharmaceuticals!BM:BM)+SUMIF('Health Products &amp; Equipment'!$B:$B,$B78,'Health Products &amp; Equipment'!BM:BM)+SUMIF('Other Pharma &amp; Health Products'!$B:$B,$B78,'Other Pharma &amp; Health Products'!BM:BM)+SUMIF('PSM Costs'!$B:$B,$B78,'PSM Costs'!BM:BM),"")</f>
        <v/>
      </c>
      <c r="Y78" s="234" t="str">
        <f ca="1">IF(SUMIF(Pharmaceuticals!$B:$B,$B78,Pharmaceuticals!BO:BO)+SUMIF('Health Products &amp; Equipment'!$B:$B,$B78,'Health Products &amp; Equipment'!BO:BO)+SUMIF('Other Pharma &amp; Health Products'!$B:$B,$B78,'Other Pharma &amp; Health Products'!BO:BO)+SUMIF('PSM Costs'!$B:$B,$B78,'PSM Costs'!BO:BO)&gt;0,SUMIF(Pharmaceuticals!$B:$B,$B78,Pharmaceuticals!BO:BO)+SUMIF('Health Products &amp; Equipment'!$B:$B,$B78,'Health Products &amp; Equipment'!BO:BO)+SUMIF('Other Pharma &amp; Health Products'!$B:$B,$B78,'Other Pharma &amp; Health Products'!BO:BO)+SUMIF('PSM Costs'!$B:$B,$B78,'PSM Costs'!BO:BO),"")</f>
        <v/>
      </c>
      <c r="Z78" s="234" t="str">
        <f ca="1">IF(SUMIF(Pharmaceuticals!$B:$B,$B78,Pharmaceuticals!BQ:BQ)+SUMIF('Health Products &amp; Equipment'!$B:$B,$B78,'Health Products &amp; Equipment'!BQ:BQ)+SUMIF('Other Pharma &amp; Health Products'!$B:$B,$B78,'Other Pharma &amp; Health Products'!BQ:BQ)+SUMIF('PSM Costs'!$B:$B,$B78,'PSM Costs'!BQ:BQ)&gt;0,SUMIF(Pharmaceuticals!$B:$B,$B78,Pharmaceuticals!BQ:BQ)+SUMIF('Health Products &amp; Equipment'!$B:$B,$B78,'Health Products &amp; Equipment'!BQ:BQ)+SUMIF('Other Pharma &amp; Health Products'!$B:$B,$B78,'Other Pharma &amp; Health Products'!BQ:BQ)+SUMIF('PSM Costs'!$B:$B,$B78,'PSM Costs'!BQ:BQ),"")</f>
        <v/>
      </c>
      <c r="AA78" s="234" t="str">
        <f ca="1">IF(SUMIF(Pharmaceuticals!$B:$B,$B78,Pharmaceuticals!BS:BS)+SUMIF('Health Products &amp; Equipment'!$B:$B,$B78,'Health Products &amp; Equipment'!BS:BS)+SUMIF('Other Pharma &amp; Health Products'!$B:$B,$B78,'Other Pharma &amp; Health Products'!BS:BS)+SUMIF('PSM Costs'!$B:$B,$B78,'PSM Costs'!BS:BS)&gt;0,SUMIF(Pharmaceuticals!$B:$B,$B78,Pharmaceuticals!BS:BS)+SUMIF('Health Products &amp; Equipment'!$B:$B,$B78,'Health Products &amp; Equipment'!BS:BS)+SUMIF('Other Pharma &amp; Health Products'!$B:$B,$B78,'Other Pharma &amp; Health Products'!BS:BS)+SUMIF('PSM Costs'!$B:$B,$B78,'PSM Costs'!BS:BS),"")</f>
        <v/>
      </c>
      <c r="AB78" s="233" t="str">
        <f t="shared" ca="1" si="9"/>
        <v/>
      </c>
    </row>
    <row r="79" spans="1:28" ht="22.15" customHeight="1" x14ac:dyDescent="0.2">
      <c r="A79" s="229">
        <v>69</v>
      </c>
      <c r="B79" s="229" t="str">
        <f ca="1">IFERROR(VLOOKUP(A79,'Rank unique Mod-Int-CI-PR'!I:J,2,FALSE),"")</f>
        <v/>
      </c>
      <c r="C79" s="230" t="str">
        <f ca="1">IFERROR(VLOOKUP(VALUE(LEFT(B79,FIND("-",B79)-1)),CatModules!B:C,2,FALSE),"")</f>
        <v/>
      </c>
      <c r="D79" s="230" t="str">
        <f ca="1">IFERROR(VLOOKUP(LEFT(B79,FIND("--",B79)-1),CatInt!D:E,2,FALSE),"")</f>
        <v/>
      </c>
      <c r="E79" s="230" t="str">
        <f ca="1">IFERROR(VLOOKUP(MID(B79,FIND("--",B79)+2,FIND("---",B79)-FIND("--",B79)-2),CatCostInp!D:E,2,FALSE),"")</f>
        <v/>
      </c>
      <c r="F79" s="230" t="str">
        <f ca="1">IFERROR(VLOOKUP(B79,ActivityConcat!A:C,3,FALSE),"")</f>
        <v/>
      </c>
      <c r="G79" s="231" t="str">
        <f ca="1">IFERROR(VLOOKUP(VALUE(RIGHT(B79,1)),Setup!A:D,4,FALSE),"")</f>
        <v/>
      </c>
      <c r="H79" s="232" t="str">
        <f t="shared" ca="1" si="5"/>
        <v/>
      </c>
      <c r="I79" s="233" t="str">
        <f ca="1">IF(SUMIF(Pharmaceuticals!$B:$B,$B79,Pharmaceuticals!Z:Z)+SUMIF('Health Products &amp; Equipment'!$B:$B,$B79,'Health Products &amp; Equipment'!Z:Z)+SUMIF('Other Pharma &amp; Health Products'!$B:$B,$B79,'Other Pharma &amp; Health Products'!Z:Z)+SUMIF('PSM Costs'!$B:$B,$B79,'PSM Costs'!Z:Z)&gt;0,SUMIF(Pharmaceuticals!$B:$B,$B79,Pharmaceuticals!Z:Z)+SUMIF('Health Products &amp; Equipment'!$B:$B,$B79,'Health Products &amp; Equipment'!Z:Z)+SUMIF('Other Pharma &amp; Health Products'!$B:$B,$B79,'Other Pharma &amp; Health Products'!Z:Z)+SUMIF('PSM Costs'!$B:$B,$B79,'PSM Costs'!Z:Z),"")</f>
        <v/>
      </c>
      <c r="J79" s="233" t="str">
        <f ca="1">IF(SUMIF(Pharmaceuticals!$B:$B,$B79,Pharmaceuticals!AB:AB)+SUMIF('Health Products &amp; Equipment'!$B:$B,$B79,'Health Products &amp; Equipment'!AB:AB)+SUMIF('Other Pharma &amp; Health Products'!$B:$B,$B79,'Other Pharma &amp; Health Products'!AB:AB)+SUMIF('PSM Costs'!$B:$B,$B79,'PSM Costs'!AB:AB)&gt;0,SUMIF(Pharmaceuticals!$B:$B,$B79,Pharmaceuticals!AB:AB)+SUMIF('Health Products &amp; Equipment'!$B:$B,$B79,'Health Products &amp; Equipment'!AB:AB)+SUMIF('Other Pharma &amp; Health Products'!$B:$B,$B79,'Other Pharma &amp; Health Products'!AB:AB)+SUMIF('PSM Costs'!$B:$B,$B79,'PSM Costs'!AB:AB),"")</f>
        <v/>
      </c>
      <c r="K79" s="233" t="str">
        <f ca="1">IF(SUMIF(Pharmaceuticals!$B:$B,$B79,Pharmaceuticals!AD:AD)+SUMIF('Health Products &amp; Equipment'!$B:$B,$B79,'Health Products &amp; Equipment'!AD:AD)+SUMIF('Other Pharma &amp; Health Products'!$B:$B,$B79,'Other Pharma &amp; Health Products'!AD:AD)+SUMIF('PSM Costs'!$B:$B,$B79,'PSM Costs'!AD:AD)&gt;0,SUMIF(Pharmaceuticals!$B:$B,$B79,Pharmaceuticals!AD:AD)+SUMIF('Health Products &amp; Equipment'!$B:$B,$B79,'Health Products &amp; Equipment'!AD:AD)+SUMIF('Other Pharma &amp; Health Products'!$B:$B,$B79,'Other Pharma &amp; Health Products'!AD:AD)+SUMIF('PSM Costs'!$B:$B,$B79,'PSM Costs'!AD:AD),"")</f>
        <v/>
      </c>
      <c r="L79" s="233" t="str">
        <f ca="1">IF(SUMIF(Pharmaceuticals!$B:$B,$B79,Pharmaceuticals!AF:AF)+SUMIF('Health Products &amp; Equipment'!$B:$B,$B79,'Health Products &amp; Equipment'!AF:AF)+SUMIF('Other Pharma &amp; Health Products'!$B:$B,$B79,'Other Pharma &amp; Health Products'!AF:AF)+SUMIF('PSM Costs'!$B:$B,$B79,'PSM Costs'!AF:AF)&gt;0,SUMIF(Pharmaceuticals!$B:$B,$B79,Pharmaceuticals!AF:AF)+SUMIF('Health Products &amp; Equipment'!$B:$B,$B79,'Health Products &amp; Equipment'!AF:AF)+SUMIF('Other Pharma &amp; Health Products'!$B:$B,$B79,'Other Pharma &amp; Health Products'!AF:AF)+SUMIF('PSM Costs'!$B:$B,$B79,'PSM Costs'!AF:AF),"")</f>
        <v/>
      </c>
      <c r="M79" s="231" t="str">
        <f t="shared" ca="1" si="6"/>
        <v/>
      </c>
      <c r="N79" s="234" t="str">
        <f ca="1">IF(SUMIF(Pharmaceuticals!$B:$B,$B79,Pharmaceuticals!AM:AM)+SUMIF('Health Products &amp; Equipment'!$B:$B,$B79,'Health Products &amp; Equipment'!AM:AM)+SUMIF('Other Pharma &amp; Health Products'!$B:$B,$B79,'Other Pharma &amp; Health Products'!AM:AM)+SUMIF('PSM Costs'!$B:$B,$B79,'PSM Costs'!AM:AM)&gt;0,SUMIF(Pharmaceuticals!$B:$B,$B79,Pharmaceuticals!AM:AM)+SUMIF('Health Products &amp; Equipment'!$B:$B,$B79,'Health Products &amp; Equipment'!AM:AM)+SUMIF('Other Pharma &amp; Health Products'!$B:$B,$B79,'Other Pharma &amp; Health Products'!AM:AM)+SUMIF('PSM Costs'!$B:$B,$B79,'PSM Costs'!AM:AM),"")</f>
        <v/>
      </c>
      <c r="O79" s="234" t="str">
        <f ca="1">IF(SUMIF(Pharmaceuticals!$B:$B,$B79,Pharmaceuticals!AO:AO)+SUMIF('Health Products &amp; Equipment'!$B:$B,$B79,'Health Products &amp; Equipment'!AO:AO)+SUMIF('Other Pharma &amp; Health Products'!$B:$B,$B79,'Other Pharma &amp; Health Products'!AO:AO)+SUMIF('PSM Costs'!$B:$B,$B79,'PSM Costs'!AO:AO)&gt;0,SUMIF(Pharmaceuticals!$B:$B,$B79,Pharmaceuticals!AO:AO)+SUMIF('Health Products &amp; Equipment'!$B:$B,$B79,'Health Products &amp; Equipment'!AO:AO)+SUMIF('Other Pharma &amp; Health Products'!$B:$B,$B79,'Other Pharma &amp; Health Products'!AO:AO)+SUMIF('PSM Costs'!$B:$B,$B79,'PSM Costs'!AO:AO),"")</f>
        <v/>
      </c>
      <c r="P79" s="234" t="str">
        <f ca="1">IF(SUMIF(Pharmaceuticals!$B:$B,$B79,Pharmaceuticals!AQ:AQ)+SUMIF('Health Products &amp; Equipment'!$B:$B,$B79,'Health Products &amp; Equipment'!AQ:AQ)+SUMIF('Other Pharma &amp; Health Products'!$B:$B,$B79,'Other Pharma &amp; Health Products'!AQ:AQ)+SUMIF('PSM Costs'!$B:$B,$B79,'PSM Costs'!AQ:AQ)&gt;0,SUMIF(Pharmaceuticals!$B:$B,$B79,Pharmaceuticals!AQ:AQ)+SUMIF('Health Products &amp; Equipment'!$B:$B,$B79,'Health Products &amp; Equipment'!AQ:AQ)+SUMIF('Other Pharma &amp; Health Products'!$B:$B,$B79,'Other Pharma &amp; Health Products'!AQ:AQ)+SUMIF('PSM Costs'!$B:$B,$B79,'PSM Costs'!AQ:AQ),"")</f>
        <v/>
      </c>
      <c r="Q79" s="234" t="str">
        <f ca="1">IF(SUMIF(Pharmaceuticals!$B:$B,$B79,Pharmaceuticals!AS:AS)+SUMIF('Health Products &amp; Equipment'!$B:$B,$B79,'Health Products &amp; Equipment'!AS:AS)+SUMIF('Other Pharma &amp; Health Products'!$B:$B,$B79,'Other Pharma &amp; Health Products'!AS:AS)+SUMIF('PSM Costs'!$B:$B,$B79,'PSM Costs'!AS:AS)&gt;0,SUMIF(Pharmaceuticals!$B:$B,$B79,Pharmaceuticals!AS:AS)+SUMIF('Health Products &amp; Equipment'!$B:$B,$B79,'Health Products &amp; Equipment'!AS:AS)+SUMIF('Other Pharma &amp; Health Products'!$B:$B,$B79,'Other Pharma &amp; Health Products'!AS:AS)+SUMIF('PSM Costs'!$B:$B,$B79,'PSM Costs'!AS:AS),"")</f>
        <v/>
      </c>
      <c r="R79" s="232" t="str">
        <f t="shared" ca="1" si="7"/>
        <v/>
      </c>
      <c r="S79" s="233" t="str">
        <f ca="1">IF(SUMIF(Pharmaceuticals!$B:$B,$B79,Pharmaceuticals!AZ:AZ)+SUMIF('Health Products &amp; Equipment'!$B:$B,$B79,'Health Products &amp; Equipment'!AZ:AZ)+SUMIF('Other Pharma &amp; Health Products'!$B:$B,$B79,'Other Pharma &amp; Health Products'!AZ:AZ)+SUMIF('PSM Costs'!$B:$B,$B79,'PSM Costs'!AZ:AZ)&gt;0,SUMIF(Pharmaceuticals!$B:$B,$B79,Pharmaceuticals!AZ:AZ)+SUMIF('Health Products &amp; Equipment'!$B:$B,$B79,'Health Products &amp; Equipment'!AZ:AZ)+SUMIF('Other Pharma &amp; Health Products'!$B:$B,$B79,'Other Pharma &amp; Health Products'!AZ:AZ)+SUMIF('PSM Costs'!$B:$B,$B79,'PSM Costs'!AZ:AZ),"")</f>
        <v/>
      </c>
      <c r="T79" s="233" t="str">
        <f ca="1">IF(SUMIF(Pharmaceuticals!$B:$B,$B79,Pharmaceuticals!BB:BB)+SUMIF('Health Products &amp; Equipment'!$B:$B,$B79,'Health Products &amp; Equipment'!BB:BB)+SUMIF('Other Pharma &amp; Health Products'!$B:$B,$B79,'Other Pharma &amp; Health Products'!BB:BB)+SUMIF('PSM Costs'!$B:$B,$B79,'PSM Costs'!BB:BB)&gt;0,SUMIF(Pharmaceuticals!$B:$B,$B79,Pharmaceuticals!BB:BB)+SUMIF('Health Products &amp; Equipment'!$B:$B,$B79,'Health Products &amp; Equipment'!BB:BB)+SUMIF('Other Pharma &amp; Health Products'!$B:$B,$B79,'Other Pharma &amp; Health Products'!BB:BB)+SUMIF('PSM Costs'!$B:$B,$B79,'PSM Costs'!BB:BB),"")</f>
        <v/>
      </c>
      <c r="U79" s="233" t="str">
        <f ca="1">IF(SUMIF(Pharmaceuticals!$B:$B,$B79,Pharmaceuticals!BD:BD)+SUMIF('Health Products &amp; Equipment'!$B:$B,$B79,'Health Products &amp; Equipment'!BD:BD)+SUMIF('Other Pharma &amp; Health Products'!$B:$B,$B79,'Other Pharma &amp; Health Products'!BD:BD)+SUMIF('PSM Costs'!$B:$B,$B79,'PSM Costs'!BD:BD)&gt;0,SUMIF(Pharmaceuticals!$B:$B,$B79,Pharmaceuticals!BD:BD)+SUMIF('Health Products &amp; Equipment'!$B:$B,$B79,'Health Products &amp; Equipment'!BD:BD)+SUMIF('Other Pharma &amp; Health Products'!$B:$B,$B79,'Other Pharma &amp; Health Products'!BD:BD)+SUMIF('PSM Costs'!$B:$B,$B79,'PSM Costs'!BD:BD),"")</f>
        <v/>
      </c>
      <c r="V79" s="233" t="str">
        <f ca="1">IF(SUMIF(Pharmaceuticals!$B:$B,$B79,Pharmaceuticals!BF:BF)+SUMIF('Health Products &amp; Equipment'!$B:$B,$B79,'Health Products &amp; Equipment'!BF:BF)+SUMIF('Other Pharma &amp; Health Products'!$B:$B,$B79,'Other Pharma &amp; Health Products'!BF:BF)+SUMIF('PSM Costs'!$B:$B,$B79,'PSM Costs'!BF:BF)&gt;0,SUMIF(Pharmaceuticals!$B:$B,$B79,Pharmaceuticals!BF:BF)+SUMIF('Health Products &amp; Equipment'!$B:$B,$B79,'Health Products &amp; Equipment'!BF:BF)+SUMIF('Other Pharma &amp; Health Products'!$B:$B,$B79,'Other Pharma &amp; Health Products'!BF:BF)+SUMIF('PSM Costs'!$B:$B,$B79,'PSM Costs'!BF:BF),"")</f>
        <v/>
      </c>
      <c r="W79" s="231" t="str">
        <f t="shared" ca="1" si="8"/>
        <v/>
      </c>
      <c r="X79" s="234" t="str">
        <f ca="1">IF(SUMIF(Pharmaceuticals!$B:$B,$B79,Pharmaceuticals!BM:BM)+SUMIF('Health Products &amp; Equipment'!$B:$B,$B79,'Health Products &amp; Equipment'!BM:BM)+SUMIF('Other Pharma &amp; Health Products'!$B:$B,$B79,'Other Pharma &amp; Health Products'!BM:BM)+SUMIF('PSM Costs'!$B:$B,$B79,'PSM Costs'!BM:BM)&gt;0,SUMIF(Pharmaceuticals!$B:$B,$B79,Pharmaceuticals!BM:BM)+SUMIF('Health Products &amp; Equipment'!$B:$B,$B79,'Health Products &amp; Equipment'!BM:BM)+SUMIF('Other Pharma &amp; Health Products'!$B:$B,$B79,'Other Pharma &amp; Health Products'!BM:BM)+SUMIF('PSM Costs'!$B:$B,$B79,'PSM Costs'!BM:BM),"")</f>
        <v/>
      </c>
      <c r="Y79" s="234" t="str">
        <f ca="1">IF(SUMIF(Pharmaceuticals!$B:$B,$B79,Pharmaceuticals!BO:BO)+SUMIF('Health Products &amp; Equipment'!$B:$B,$B79,'Health Products &amp; Equipment'!BO:BO)+SUMIF('Other Pharma &amp; Health Products'!$B:$B,$B79,'Other Pharma &amp; Health Products'!BO:BO)+SUMIF('PSM Costs'!$B:$B,$B79,'PSM Costs'!BO:BO)&gt;0,SUMIF(Pharmaceuticals!$B:$B,$B79,Pharmaceuticals!BO:BO)+SUMIF('Health Products &amp; Equipment'!$B:$B,$B79,'Health Products &amp; Equipment'!BO:BO)+SUMIF('Other Pharma &amp; Health Products'!$B:$B,$B79,'Other Pharma &amp; Health Products'!BO:BO)+SUMIF('PSM Costs'!$B:$B,$B79,'PSM Costs'!BO:BO),"")</f>
        <v/>
      </c>
      <c r="Z79" s="234" t="str">
        <f ca="1">IF(SUMIF(Pharmaceuticals!$B:$B,$B79,Pharmaceuticals!BQ:BQ)+SUMIF('Health Products &amp; Equipment'!$B:$B,$B79,'Health Products &amp; Equipment'!BQ:BQ)+SUMIF('Other Pharma &amp; Health Products'!$B:$B,$B79,'Other Pharma &amp; Health Products'!BQ:BQ)+SUMIF('PSM Costs'!$B:$B,$B79,'PSM Costs'!BQ:BQ)&gt;0,SUMIF(Pharmaceuticals!$B:$B,$B79,Pharmaceuticals!BQ:BQ)+SUMIF('Health Products &amp; Equipment'!$B:$B,$B79,'Health Products &amp; Equipment'!BQ:BQ)+SUMIF('Other Pharma &amp; Health Products'!$B:$B,$B79,'Other Pharma &amp; Health Products'!BQ:BQ)+SUMIF('PSM Costs'!$B:$B,$B79,'PSM Costs'!BQ:BQ),"")</f>
        <v/>
      </c>
      <c r="AA79" s="234" t="str">
        <f ca="1">IF(SUMIF(Pharmaceuticals!$B:$B,$B79,Pharmaceuticals!BS:BS)+SUMIF('Health Products &amp; Equipment'!$B:$B,$B79,'Health Products &amp; Equipment'!BS:BS)+SUMIF('Other Pharma &amp; Health Products'!$B:$B,$B79,'Other Pharma &amp; Health Products'!BS:BS)+SUMIF('PSM Costs'!$B:$B,$B79,'PSM Costs'!BS:BS)&gt;0,SUMIF(Pharmaceuticals!$B:$B,$B79,Pharmaceuticals!BS:BS)+SUMIF('Health Products &amp; Equipment'!$B:$B,$B79,'Health Products &amp; Equipment'!BS:BS)+SUMIF('Other Pharma &amp; Health Products'!$B:$B,$B79,'Other Pharma &amp; Health Products'!BS:BS)+SUMIF('PSM Costs'!$B:$B,$B79,'PSM Costs'!BS:BS),"")</f>
        <v/>
      </c>
      <c r="AB79" s="233" t="str">
        <f t="shared" ca="1" si="9"/>
        <v/>
      </c>
    </row>
    <row r="80" spans="1:28" ht="22.15" customHeight="1" x14ac:dyDescent="0.2">
      <c r="A80" s="229">
        <v>70</v>
      </c>
      <c r="B80" s="229" t="str">
        <f ca="1">IFERROR(VLOOKUP(A80,'Rank unique Mod-Int-CI-PR'!I:J,2,FALSE),"")</f>
        <v/>
      </c>
      <c r="C80" s="230" t="str">
        <f ca="1">IFERROR(VLOOKUP(VALUE(LEFT(B80,FIND("-",B80)-1)),CatModules!B:C,2,FALSE),"")</f>
        <v/>
      </c>
      <c r="D80" s="230" t="str">
        <f ca="1">IFERROR(VLOOKUP(LEFT(B80,FIND("--",B80)-1),CatInt!D:E,2,FALSE),"")</f>
        <v/>
      </c>
      <c r="E80" s="230" t="str">
        <f ca="1">IFERROR(VLOOKUP(MID(B80,FIND("--",B80)+2,FIND("---",B80)-FIND("--",B80)-2),CatCostInp!D:E,2,FALSE),"")</f>
        <v/>
      </c>
      <c r="F80" s="230" t="str">
        <f ca="1">IFERROR(VLOOKUP(B80,ActivityConcat!A:C,3,FALSE),"")</f>
        <v/>
      </c>
      <c r="G80" s="231" t="str">
        <f ca="1">IFERROR(VLOOKUP(VALUE(RIGHT(B80,1)),Setup!A:D,4,FALSE),"")</f>
        <v/>
      </c>
      <c r="H80" s="232" t="str">
        <f t="shared" ca="1" si="5"/>
        <v/>
      </c>
      <c r="I80" s="233" t="str">
        <f ca="1">IF(SUMIF(Pharmaceuticals!$B:$B,$B80,Pharmaceuticals!Z:Z)+SUMIF('Health Products &amp; Equipment'!$B:$B,$B80,'Health Products &amp; Equipment'!Z:Z)+SUMIF('Other Pharma &amp; Health Products'!$B:$B,$B80,'Other Pharma &amp; Health Products'!Z:Z)+SUMIF('PSM Costs'!$B:$B,$B80,'PSM Costs'!Z:Z)&gt;0,SUMIF(Pharmaceuticals!$B:$B,$B80,Pharmaceuticals!Z:Z)+SUMIF('Health Products &amp; Equipment'!$B:$B,$B80,'Health Products &amp; Equipment'!Z:Z)+SUMIF('Other Pharma &amp; Health Products'!$B:$B,$B80,'Other Pharma &amp; Health Products'!Z:Z)+SUMIF('PSM Costs'!$B:$B,$B80,'PSM Costs'!Z:Z),"")</f>
        <v/>
      </c>
      <c r="J80" s="233" t="str">
        <f ca="1">IF(SUMIF(Pharmaceuticals!$B:$B,$B80,Pharmaceuticals!AB:AB)+SUMIF('Health Products &amp; Equipment'!$B:$B,$B80,'Health Products &amp; Equipment'!AB:AB)+SUMIF('Other Pharma &amp; Health Products'!$B:$B,$B80,'Other Pharma &amp; Health Products'!AB:AB)+SUMIF('PSM Costs'!$B:$B,$B80,'PSM Costs'!AB:AB)&gt;0,SUMIF(Pharmaceuticals!$B:$B,$B80,Pharmaceuticals!AB:AB)+SUMIF('Health Products &amp; Equipment'!$B:$B,$B80,'Health Products &amp; Equipment'!AB:AB)+SUMIF('Other Pharma &amp; Health Products'!$B:$B,$B80,'Other Pharma &amp; Health Products'!AB:AB)+SUMIF('PSM Costs'!$B:$B,$B80,'PSM Costs'!AB:AB),"")</f>
        <v/>
      </c>
      <c r="K80" s="233" t="str">
        <f ca="1">IF(SUMIF(Pharmaceuticals!$B:$B,$B80,Pharmaceuticals!AD:AD)+SUMIF('Health Products &amp; Equipment'!$B:$B,$B80,'Health Products &amp; Equipment'!AD:AD)+SUMIF('Other Pharma &amp; Health Products'!$B:$B,$B80,'Other Pharma &amp; Health Products'!AD:AD)+SUMIF('PSM Costs'!$B:$B,$B80,'PSM Costs'!AD:AD)&gt;0,SUMIF(Pharmaceuticals!$B:$B,$B80,Pharmaceuticals!AD:AD)+SUMIF('Health Products &amp; Equipment'!$B:$B,$B80,'Health Products &amp; Equipment'!AD:AD)+SUMIF('Other Pharma &amp; Health Products'!$B:$B,$B80,'Other Pharma &amp; Health Products'!AD:AD)+SUMIF('PSM Costs'!$B:$B,$B80,'PSM Costs'!AD:AD),"")</f>
        <v/>
      </c>
      <c r="L80" s="233" t="str">
        <f ca="1">IF(SUMIF(Pharmaceuticals!$B:$B,$B80,Pharmaceuticals!AF:AF)+SUMIF('Health Products &amp; Equipment'!$B:$B,$B80,'Health Products &amp; Equipment'!AF:AF)+SUMIF('Other Pharma &amp; Health Products'!$B:$B,$B80,'Other Pharma &amp; Health Products'!AF:AF)+SUMIF('PSM Costs'!$B:$B,$B80,'PSM Costs'!AF:AF)&gt;0,SUMIF(Pharmaceuticals!$B:$B,$B80,Pharmaceuticals!AF:AF)+SUMIF('Health Products &amp; Equipment'!$B:$B,$B80,'Health Products &amp; Equipment'!AF:AF)+SUMIF('Other Pharma &amp; Health Products'!$B:$B,$B80,'Other Pharma &amp; Health Products'!AF:AF)+SUMIF('PSM Costs'!$B:$B,$B80,'PSM Costs'!AF:AF),"")</f>
        <v/>
      </c>
      <c r="M80" s="231" t="str">
        <f t="shared" ca="1" si="6"/>
        <v/>
      </c>
      <c r="N80" s="234" t="str">
        <f ca="1">IF(SUMIF(Pharmaceuticals!$B:$B,$B80,Pharmaceuticals!AM:AM)+SUMIF('Health Products &amp; Equipment'!$B:$B,$B80,'Health Products &amp; Equipment'!AM:AM)+SUMIF('Other Pharma &amp; Health Products'!$B:$B,$B80,'Other Pharma &amp; Health Products'!AM:AM)+SUMIF('PSM Costs'!$B:$B,$B80,'PSM Costs'!AM:AM)&gt;0,SUMIF(Pharmaceuticals!$B:$B,$B80,Pharmaceuticals!AM:AM)+SUMIF('Health Products &amp; Equipment'!$B:$B,$B80,'Health Products &amp; Equipment'!AM:AM)+SUMIF('Other Pharma &amp; Health Products'!$B:$B,$B80,'Other Pharma &amp; Health Products'!AM:AM)+SUMIF('PSM Costs'!$B:$B,$B80,'PSM Costs'!AM:AM),"")</f>
        <v/>
      </c>
      <c r="O80" s="234" t="str">
        <f ca="1">IF(SUMIF(Pharmaceuticals!$B:$B,$B80,Pharmaceuticals!AO:AO)+SUMIF('Health Products &amp; Equipment'!$B:$B,$B80,'Health Products &amp; Equipment'!AO:AO)+SUMIF('Other Pharma &amp; Health Products'!$B:$B,$B80,'Other Pharma &amp; Health Products'!AO:AO)+SUMIF('PSM Costs'!$B:$B,$B80,'PSM Costs'!AO:AO)&gt;0,SUMIF(Pharmaceuticals!$B:$B,$B80,Pharmaceuticals!AO:AO)+SUMIF('Health Products &amp; Equipment'!$B:$B,$B80,'Health Products &amp; Equipment'!AO:AO)+SUMIF('Other Pharma &amp; Health Products'!$B:$B,$B80,'Other Pharma &amp; Health Products'!AO:AO)+SUMIF('PSM Costs'!$B:$B,$B80,'PSM Costs'!AO:AO),"")</f>
        <v/>
      </c>
      <c r="P80" s="234" t="str">
        <f ca="1">IF(SUMIF(Pharmaceuticals!$B:$B,$B80,Pharmaceuticals!AQ:AQ)+SUMIF('Health Products &amp; Equipment'!$B:$B,$B80,'Health Products &amp; Equipment'!AQ:AQ)+SUMIF('Other Pharma &amp; Health Products'!$B:$B,$B80,'Other Pharma &amp; Health Products'!AQ:AQ)+SUMIF('PSM Costs'!$B:$B,$B80,'PSM Costs'!AQ:AQ)&gt;0,SUMIF(Pharmaceuticals!$B:$B,$B80,Pharmaceuticals!AQ:AQ)+SUMIF('Health Products &amp; Equipment'!$B:$B,$B80,'Health Products &amp; Equipment'!AQ:AQ)+SUMIF('Other Pharma &amp; Health Products'!$B:$B,$B80,'Other Pharma &amp; Health Products'!AQ:AQ)+SUMIF('PSM Costs'!$B:$B,$B80,'PSM Costs'!AQ:AQ),"")</f>
        <v/>
      </c>
      <c r="Q80" s="234" t="str">
        <f ca="1">IF(SUMIF(Pharmaceuticals!$B:$B,$B80,Pharmaceuticals!AS:AS)+SUMIF('Health Products &amp; Equipment'!$B:$B,$B80,'Health Products &amp; Equipment'!AS:AS)+SUMIF('Other Pharma &amp; Health Products'!$B:$B,$B80,'Other Pharma &amp; Health Products'!AS:AS)+SUMIF('PSM Costs'!$B:$B,$B80,'PSM Costs'!AS:AS)&gt;0,SUMIF(Pharmaceuticals!$B:$B,$B80,Pharmaceuticals!AS:AS)+SUMIF('Health Products &amp; Equipment'!$B:$B,$B80,'Health Products &amp; Equipment'!AS:AS)+SUMIF('Other Pharma &amp; Health Products'!$B:$B,$B80,'Other Pharma &amp; Health Products'!AS:AS)+SUMIF('PSM Costs'!$B:$B,$B80,'PSM Costs'!AS:AS),"")</f>
        <v/>
      </c>
      <c r="R80" s="232" t="str">
        <f t="shared" ca="1" si="7"/>
        <v/>
      </c>
      <c r="S80" s="233" t="str">
        <f ca="1">IF(SUMIF(Pharmaceuticals!$B:$B,$B80,Pharmaceuticals!AZ:AZ)+SUMIF('Health Products &amp; Equipment'!$B:$B,$B80,'Health Products &amp; Equipment'!AZ:AZ)+SUMIF('Other Pharma &amp; Health Products'!$B:$B,$B80,'Other Pharma &amp; Health Products'!AZ:AZ)+SUMIF('PSM Costs'!$B:$B,$B80,'PSM Costs'!AZ:AZ)&gt;0,SUMIF(Pharmaceuticals!$B:$B,$B80,Pharmaceuticals!AZ:AZ)+SUMIF('Health Products &amp; Equipment'!$B:$B,$B80,'Health Products &amp; Equipment'!AZ:AZ)+SUMIF('Other Pharma &amp; Health Products'!$B:$B,$B80,'Other Pharma &amp; Health Products'!AZ:AZ)+SUMIF('PSM Costs'!$B:$B,$B80,'PSM Costs'!AZ:AZ),"")</f>
        <v/>
      </c>
      <c r="T80" s="233" t="str">
        <f ca="1">IF(SUMIF(Pharmaceuticals!$B:$B,$B80,Pharmaceuticals!BB:BB)+SUMIF('Health Products &amp; Equipment'!$B:$B,$B80,'Health Products &amp; Equipment'!BB:BB)+SUMIF('Other Pharma &amp; Health Products'!$B:$B,$B80,'Other Pharma &amp; Health Products'!BB:BB)+SUMIF('PSM Costs'!$B:$B,$B80,'PSM Costs'!BB:BB)&gt;0,SUMIF(Pharmaceuticals!$B:$B,$B80,Pharmaceuticals!BB:BB)+SUMIF('Health Products &amp; Equipment'!$B:$B,$B80,'Health Products &amp; Equipment'!BB:BB)+SUMIF('Other Pharma &amp; Health Products'!$B:$B,$B80,'Other Pharma &amp; Health Products'!BB:BB)+SUMIF('PSM Costs'!$B:$B,$B80,'PSM Costs'!BB:BB),"")</f>
        <v/>
      </c>
      <c r="U80" s="233" t="str">
        <f ca="1">IF(SUMIF(Pharmaceuticals!$B:$B,$B80,Pharmaceuticals!BD:BD)+SUMIF('Health Products &amp; Equipment'!$B:$B,$B80,'Health Products &amp; Equipment'!BD:BD)+SUMIF('Other Pharma &amp; Health Products'!$B:$B,$B80,'Other Pharma &amp; Health Products'!BD:BD)+SUMIF('PSM Costs'!$B:$B,$B80,'PSM Costs'!BD:BD)&gt;0,SUMIF(Pharmaceuticals!$B:$B,$B80,Pharmaceuticals!BD:BD)+SUMIF('Health Products &amp; Equipment'!$B:$B,$B80,'Health Products &amp; Equipment'!BD:BD)+SUMIF('Other Pharma &amp; Health Products'!$B:$B,$B80,'Other Pharma &amp; Health Products'!BD:BD)+SUMIF('PSM Costs'!$B:$B,$B80,'PSM Costs'!BD:BD),"")</f>
        <v/>
      </c>
      <c r="V80" s="233" t="str">
        <f ca="1">IF(SUMIF(Pharmaceuticals!$B:$B,$B80,Pharmaceuticals!BF:BF)+SUMIF('Health Products &amp; Equipment'!$B:$B,$B80,'Health Products &amp; Equipment'!BF:BF)+SUMIF('Other Pharma &amp; Health Products'!$B:$B,$B80,'Other Pharma &amp; Health Products'!BF:BF)+SUMIF('PSM Costs'!$B:$B,$B80,'PSM Costs'!BF:BF)&gt;0,SUMIF(Pharmaceuticals!$B:$B,$B80,Pharmaceuticals!BF:BF)+SUMIF('Health Products &amp; Equipment'!$B:$B,$B80,'Health Products &amp; Equipment'!BF:BF)+SUMIF('Other Pharma &amp; Health Products'!$B:$B,$B80,'Other Pharma &amp; Health Products'!BF:BF)+SUMIF('PSM Costs'!$B:$B,$B80,'PSM Costs'!BF:BF),"")</f>
        <v/>
      </c>
      <c r="W80" s="231" t="str">
        <f t="shared" ca="1" si="8"/>
        <v/>
      </c>
      <c r="X80" s="234" t="str">
        <f ca="1">IF(SUMIF(Pharmaceuticals!$B:$B,$B80,Pharmaceuticals!BM:BM)+SUMIF('Health Products &amp; Equipment'!$B:$B,$B80,'Health Products &amp; Equipment'!BM:BM)+SUMIF('Other Pharma &amp; Health Products'!$B:$B,$B80,'Other Pharma &amp; Health Products'!BM:BM)+SUMIF('PSM Costs'!$B:$B,$B80,'PSM Costs'!BM:BM)&gt;0,SUMIF(Pharmaceuticals!$B:$B,$B80,Pharmaceuticals!BM:BM)+SUMIF('Health Products &amp; Equipment'!$B:$B,$B80,'Health Products &amp; Equipment'!BM:BM)+SUMIF('Other Pharma &amp; Health Products'!$B:$B,$B80,'Other Pharma &amp; Health Products'!BM:BM)+SUMIF('PSM Costs'!$B:$B,$B80,'PSM Costs'!BM:BM),"")</f>
        <v/>
      </c>
      <c r="Y80" s="234" t="str">
        <f ca="1">IF(SUMIF(Pharmaceuticals!$B:$B,$B80,Pharmaceuticals!BO:BO)+SUMIF('Health Products &amp; Equipment'!$B:$B,$B80,'Health Products &amp; Equipment'!BO:BO)+SUMIF('Other Pharma &amp; Health Products'!$B:$B,$B80,'Other Pharma &amp; Health Products'!BO:BO)+SUMIF('PSM Costs'!$B:$B,$B80,'PSM Costs'!BO:BO)&gt;0,SUMIF(Pharmaceuticals!$B:$B,$B80,Pharmaceuticals!BO:BO)+SUMIF('Health Products &amp; Equipment'!$B:$B,$B80,'Health Products &amp; Equipment'!BO:BO)+SUMIF('Other Pharma &amp; Health Products'!$B:$B,$B80,'Other Pharma &amp; Health Products'!BO:BO)+SUMIF('PSM Costs'!$B:$B,$B80,'PSM Costs'!BO:BO),"")</f>
        <v/>
      </c>
      <c r="Z80" s="234" t="str">
        <f ca="1">IF(SUMIF(Pharmaceuticals!$B:$B,$B80,Pharmaceuticals!BQ:BQ)+SUMIF('Health Products &amp; Equipment'!$B:$B,$B80,'Health Products &amp; Equipment'!BQ:BQ)+SUMIF('Other Pharma &amp; Health Products'!$B:$B,$B80,'Other Pharma &amp; Health Products'!BQ:BQ)+SUMIF('PSM Costs'!$B:$B,$B80,'PSM Costs'!BQ:BQ)&gt;0,SUMIF(Pharmaceuticals!$B:$B,$B80,Pharmaceuticals!BQ:BQ)+SUMIF('Health Products &amp; Equipment'!$B:$B,$B80,'Health Products &amp; Equipment'!BQ:BQ)+SUMIF('Other Pharma &amp; Health Products'!$B:$B,$B80,'Other Pharma &amp; Health Products'!BQ:BQ)+SUMIF('PSM Costs'!$B:$B,$B80,'PSM Costs'!BQ:BQ),"")</f>
        <v/>
      </c>
      <c r="AA80" s="234" t="str">
        <f ca="1">IF(SUMIF(Pharmaceuticals!$B:$B,$B80,Pharmaceuticals!BS:BS)+SUMIF('Health Products &amp; Equipment'!$B:$B,$B80,'Health Products &amp; Equipment'!BS:BS)+SUMIF('Other Pharma &amp; Health Products'!$B:$B,$B80,'Other Pharma &amp; Health Products'!BS:BS)+SUMIF('PSM Costs'!$B:$B,$B80,'PSM Costs'!BS:BS)&gt;0,SUMIF(Pharmaceuticals!$B:$B,$B80,Pharmaceuticals!BS:BS)+SUMIF('Health Products &amp; Equipment'!$B:$B,$B80,'Health Products &amp; Equipment'!BS:BS)+SUMIF('Other Pharma &amp; Health Products'!$B:$B,$B80,'Other Pharma &amp; Health Products'!BS:BS)+SUMIF('PSM Costs'!$B:$B,$B80,'PSM Costs'!BS:BS),"")</f>
        <v/>
      </c>
      <c r="AB80" s="233" t="str">
        <f t="shared" ca="1" si="9"/>
        <v/>
      </c>
    </row>
    <row r="81" spans="1:28" ht="22.15" customHeight="1" x14ac:dyDescent="0.2">
      <c r="A81" s="229">
        <v>71</v>
      </c>
      <c r="B81" s="229" t="str">
        <f ca="1">IFERROR(VLOOKUP(A81,'Rank unique Mod-Int-CI-PR'!I:J,2,FALSE),"")</f>
        <v/>
      </c>
      <c r="C81" s="230" t="str">
        <f ca="1">IFERROR(VLOOKUP(VALUE(LEFT(B81,FIND("-",B81)-1)),CatModules!B:C,2,FALSE),"")</f>
        <v/>
      </c>
      <c r="D81" s="230" t="str">
        <f ca="1">IFERROR(VLOOKUP(LEFT(B81,FIND("--",B81)-1),CatInt!D:E,2,FALSE),"")</f>
        <v/>
      </c>
      <c r="E81" s="230" t="str">
        <f ca="1">IFERROR(VLOOKUP(MID(B81,FIND("--",B81)+2,FIND("---",B81)-FIND("--",B81)-2),CatCostInp!D:E,2,FALSE),"")</f>
        <v/>
      </c>
      <c r="F81" s="230" t="str">
        <f ca="1">IFERROR(VLOOKUP(B81,ActivityConcat!A:C,3,FALSE),"")</f>
        <v/>
      </c>
      <c r="G81" s="231" t="str">
        <f ca="1">IFERROR(VLOOKUP(VALUE(RIGHT(B81,1)),Setup!A:D,4,FALSE),"")</f>
        <v/>
      </c>
      <c r="H81" s="232" t="str">
        <f t="shared" ca="1" si="5"/>
        <v/>
      </c>
      <c r="I81" s="233" t="str">
        <f ca="1">IF(SUMIF(Pharmaceuticals!$B:$B,$B81,Pharmaceuticals!Z:Z)+SUMIF('Health Products &amp; Equipment'!$B:$B,$B81,'Health Products &amp; Equipment'!Z:Z)+SUMIF('Other Pharma &amp; Health Products'!$B:$B,$B81,'Other Pharma &amp; Health Products'!Z:Z)+SUMIF('PSM Costs'!$B:$B,$B81,'PSM Costs'!Z:Z)&gt;0,SUMIF(Pharmaceuticals!$B:$B,$B81,Pharmaceuticals!Z:Z)+SUMIF('Health Products &amp; Equipment'!$B:$B,$B81,'Health Products &amp; Equipment'!Z:Z)+SUMIF('Other Pharma &amp; Health Products'!$B:$B,$B81,'Other Pharma &amp; Health Products'!Z:Z)+SUMIF('PSM Costs'!$B:$B,$B81,'PSM Costs'!Z:Z),"")</f>
        <v/>
      </c>
      <c r="J81" s="233" t="str">
        <f ca="1">IF(SUMIF(Pharmaceuticals!$B:$B,$B81,Pharmaceuticals!AB:AB)+SUMIF('Health Products &amp; Equipment'!$B:$B,$B81,'Health Products &amp; Equipment'!AB:AB)+SUMIF('Other Pharma &amp; Health Products'!$B:$B,$B81,'Other Pharma &amp; Health Products'!AB:AB)+SUMIF('PSM Costs'!$B:$B,$B81,'PSM Costs'!AB:AB)&gt;0,SUMIF(Pharmaceuticals!$B:$B,$B81,Pharmaceuticals!AB:AB)+SUMIF('Health Products &amp; Equipment'!$B:$B,$B81,'Health Products &amp; Equipment'!AB:AB)+SUMIF('Other Pharma &amp; Health Products'!$B:$B,$B81,'Other Pharma &amp; Health Products'!AB:AB)+SUMIF('PSM Costs'!$B:$B,$B81,'PSM Costs'!AB:AB),"")</f>
        <v/>
      </c>
      <c r="K81" s="233" t="str">
        <f ca="1">IF(SUMIF(Pharmaceuticals!$B:$B,$B81,Pharmaceuticals!AD:AD)+SUMIF('Health Products &amp; Equipment'!$B:$B,$B81,'Health Products &amp; Equipment'!AD:AD)+SUMIF('Other Pharma &amp; Health Products'!$B:$B,$B81,'Other Pharma &amp; Health Products'!AD:AD)+SUMIF('PSM Costs'!$B:$B,$B81,'PSM Costs'!AD:AD)&gt;0,SUMIF(Pharmaceuticals!$B:$B,$B81,Pharmaceuticals!AD:AD)+SUMIF('Health Products &amp; Equipment'!$B:$B,$B81,'Health Products &amp; Equipment'!AD:AD)+SUMIF('Other Pharma &amp; Health Products'!$B:$B,$B81,'Other Pharma &amp; Health Products'!AD:AD)+SUMIF('PSM Costs'!$B:$B,$B81,'PSM Costs'!AD:AD),"")</f>
        <v/>
      </c>
      <c r="L81" s="233" t="str">
        <f ca="1">IF(SUMIF(Pharmaceuticals!$B:$B,$B81,Pharmaceuticals!AF:AF)+SUMIF('Health Products &amp; Equipment'!$B:$B,$B81,'Health Products &amp; Equipment'!AF:AF)+SUMIF('Other Pharma &amp; Health Products'!$B:$B,$B81,'Other Pharma &amp; Health Products'!AF:AF)+SUMIF('PSM Costs'!$B:$B,$B81,'PSM Costs'!AF:AF)&gt;0,SUMIF(Pharmaceuticals!$B:$B,$B81,Pharmaceuticals!AF:AF)+SUMIF('Health Products &amp; Equipment'!$B:$B,$B81,'Health Products &amp; Equipment'!AF:AF)+SUMIF('Other Pharma &amp; Health Products'!$B:$B,$B81,'Other Pharma &amp; Health Products'!AF:AF)+SUMIF('PSM Costs'!$B:$B,$B81,'PSM Costs'!AF:AF),"")</f>
        <v/>
      </c>
      <c r="M81" s="231" t="str">
        <f t="shared" ca="1" si="6"/>
        <v/>
      </c>
      <c r="N81" s="234" t="str">
        <f ca="1">IF(SUMIF(Pharmaceuticals!$B:$B,$B81,Pharmaceuticals!AM:AM)+SUMIF('Health Products &amp; Equipment'!$B:$B,$B81,'Health Products &amp; Equipment'!AM:AM)+SUMIF('Other Pharma &amp; Health Products'!$B:$B,$B81,'Other Pharma &amp; Health Products'!AM:AM)+SUMIF('PSM Costs'!$B:$B,$B81,'PSM Costs'!AM:AM)&gt;0,SUMIF(Pharmaceuticals!$B:$B,$B81,Pharmaceuticals!AM:AM)+SUMIF('Health Products &amp; Equipment'!$B:$B,$B81,'Health Products &amp; Equipment'!AM:AM)+SUMIF('Other Pharma &amp; Health Products'!$B:$B,$B81,'Other Pharma &amp; Health Products'!AM:AM)+SUMIF('PSM Costs'!$B:$B,$B81,'PSM Costs'!AM:AM),"")</f>
        <v/>
      </c>
      <c r="O81" s="234" t="str">
        <f ca="1">IF(SUMIF(Pharmaceuticals!$B:$B,$B81,Pharmaceuticals!AO:AO)+SUMIF('Health Products &amp; Equipment'!$B:$B,$B81,'Health Products &amp; Equipment'!AO:AO)+SUMIF('Other Pharma &amp; Health Products'!$B:$B,$B81,'Other Pharma &amp; Health Products'!AO:AO)+SUMIF('PSM Costs'!$B:$B,$B81,'PSM Costs'!AO:AO)&gt;0,SUMIF(Pharmaceuticals!$B:$B,$B81,Pharmaceuticals!AO:AO)+SUMIF('Health Products &amp; Equipment'!$B:$B,$B81,'Health Products &amp; Equipment'!AO:AO)+SUMIF('Other Pharma &amp; Health Products'!$B:$B,$B81,'Other Pharma &amp; Health Products'!AO:AO)+SUMIF('PSM Costs'!$B:$B,$B81,'PSM Costs'!AO:AO),"")</f>
        <v/>
      </c>
      <c r="P81" s="234" t="str">
        <f ca="1">IF(SUMIF(Pharmaceuticals!$B:$B,$B81,Pharmaceuticals!AQ:AQ)+SUMIF('Health Products &amp; Equipment'!$B:$B,$B81,'Health Products &amp; Equipment'!AQ:AQ)+SUMIF('Other Pharma &amp; Health Products'!$B:$B,$B81,'Other Pharma &amp; Health Products'!AQ:AQ)+SUMIF('PSM Costs'!$B:$B,$B81,'PSM Costs'!AQ:AQ)&gt;0,SUMIF(Pharmaceuticals!$B:$B,$B81,Pharmaceuticals!AQ:AQ)+SUMIF('Health Products &amp; Equipment'!$B:$B,$B81,'Health Products &amp; Equipment'!AQ:AQ)+SUMIF('Other Pharma &amp; Health Products'!$B:$B,$B81,'Other Pharma &amp; Health Products'!AQ:AQ)+SUMIF('PSM Costs'!$B:$B,$B81,'PSM Costs'!AQ:AQ),"")</f>
        <v/>
      </c>
      <c r="Q81" s="234" t="str">
        <f ca="1">IF(SUMIF(Pharmaceuticals!$B:$B,$B81,Pharmaceuticals!AS:AS)+SUMIF('Health Products &amp; Equipment'!$B:$B,$B81,'Health Products &amp; Equipment'!AS:AS)+SUMIF('Other Pharma &amp; Health Products'!$B:$B,$B81,'Other Pharma &amp; Health Products'!AS:AS)+SUMIF('PSM Costs'!$B:$B,$B81,'PSM Costs'!AS:AS)&gt;0,SUMIF(Pharmaceuticals!$B:$B,$B81,Pharmaceuticals!AS:AS)+SUMIF('Health Products &amp; Equipment'!$B:$B,$B81,'Health Products &amp; Equipment'!AS:AS)+SUMIF('Other Pharma &amp; Health Products'!$B:$B,$B81,'Other Pharma &amp; Health Products'!AS:AS)+SUMIF('PSM Costs'!$B:$B,$B81,'PSM Costs'!AS:AS),"")</f>
        <v/>
      </c>
      <c r="R81" s="232" t="str">
        <f t="shared" ca="1" si="7"/>
        <v/>
      </c>
      <c r="S81" s="233" t="str">
        <f ca="1">IF(SUMIF(Pharmaceuticals!$B:$B,$B81,Pharmaceuticals!AZ:AZ)+SUMIF('Health Products &amp; Equipment'!$B:$B,$B81,'Health Products &amp; Equipment'!AZ:AZ)+SUMIF('Other Pharma &amp; Health Products'!$B:$B,$B81,'Other Pharma &amp; Health Products'!AZ:AZ)+SUMIF('PSM Costs'!$B:$B,$B81,'PSM Costs'!AZ:AZ)&gt;0,SUMIF(Pharmaceuticals!$B:$B,$B81,Pharmaceuticals!AZ:AZ)+SUMIF('Health Products &amp; Equipment'!$B:$B,$B81,'Health Products &amp; Equipment'!AZ:AZ)+SUMIF('Other Pharma &amp; Health Products'!$B:$B,$B81,'Other Pharma &amp; Health Products'!AZ:AZ)+SUMIF('PSM Costs'!$B:$B,$B81,'PSM Costs'!AZ:AZ),"")</f>
        <v/>
      </c>
      <c r="T81" s="233" t="str">
        <f ca="1">IF(SUMIF(Pharmaceuticals!$B:$B,$B81,Pharmaceuticals!BB:BB)+SUMIF('Health Products &amp; Equipment'!$B:$B,$B81,'Health Products &amp; Equipment'!BB:BB)+SUMIF('Other Pharma &amp; Health Products'!$B:$B,$B81,'Other Pharma &amp; Health Products'!BB:BB)+SUMIF('PSM Costs'!$B:$B,$B81,'PSM Costs'!BB:BB)&gt;0,SUMIF(Pharmaceuticals!$B:$B,$B81,Pharmaceuticals!BB:BB)+SUMIF('Health Products &amp; Equipment'!$B:$B,$B81,'Health Products &amp; Equipment'!BB:BB)+SUMIF('Other Pharma &amp; Health Products'!$B:$B,$B81,'Other Pharma &amp; Health Products'!BB:BB)+SUMIF('PSM Costs'!$B:$B,$B81,'PSM Costs'!BB:BB),"")</f>
        <v/>
      </c>
      <c r="U81" s="233" t="str">
        <f ca="1">IF(SUMIF(Pharmaceuticals!$B:$B,$B81,Pharmaceuticals!BD:BD)+SUMIF('Health Products &amp; Equipment'!$B:$B,$B81,'Health Products &amp; Equipment'!BD:BD)+SUMIF('Other Pharma &amp; Health Products'!$B:$B,$B81,'Other Pharma &amp; Health Products'!BD:BD)+SUMIF('PSM Costs'!$B:$B,$B81,'PSM Costs'!BD:BD)&gt;0,SUMIF(Pharmaceuticals!$B:$B,$B81,Pharmaceuticals!BD:BD)+SUMIF('Health Products &amp; Equipment'!$B:$B,$B81,'Health Products &amp; Equipment'!BD:BD)+SUMIF('Other Pharma &amp; Health Products'!$B:$B,$B81,'Other Pharma &amp; Health Products'!BD:BD)+SUMIF('PSM Costs'!$B:$B,$B81,'PSM Costs'!BD:BD),"")</f>
        <v/>
      </c>
      <c r="V81" s="233" t="str">
        <f ca="1">IF(SUMIF(Pharmaceuticals!$B:$B,$B81,Pharmaceuticals!BF:BF)+SUMIF('Health Products &amp; Equipment'!$B:$B,$B81,'Health Products &amp; Equipment'!BF:BF)+SUMIF('Other Pharma &amp; Health Products'!$B:$B,$B81,'Other Pharma &amp; Health Products'!BF:BF)+SUMIF('PSM Costs'!$B:$B,$B81,'PSM Costs'!BF:BF)&gt;0,SUMIF(Pharmaceuticals!$B:$B,$B81,Pharmaceuticals!BF:BF)+SUMIF('Health Products &amp; Equipment'!$B:$B,$B81,'Health Products &amp; Equipment'!BF:BF)+SUMIF('Other Pharma &amp; Health Products'!$B:$B,$B81,'Other Pharma &amp; Health Products'!BF:BF)+SUMIF('PSM Costs'!$B:$B,$B81,'PSM Costs'!BF:BF),"")</f>
        <v/>
      </c>
      <c r="W81" s="231" t="str">
        <f t="shared" ca="1" si="8"/>
        <v/>
      </c>
      <c r="X81" s="234" t="str">
        <f ca="1">IF(SUMIF(Pharmaceuticals!$B:$B,$B81,Pharmaceuticals!BM:BM)+SUMIF('Health Products &amp; Equipment'!$B:$B,$B81,'Health Products &amp; Equipment'!BM:BM)+SUMIF('Other Pharma &amp; Health Products'!$B:$B,$B81,'Other Pharma &amp; Health Products'!BM:BM)+SUMIF('PSM Costs'!$B:$B,$B81,'PSM Costs'!BM:BM)&gt;0,SUMIF(Pharmaceuticals!$B:$B,$B81,Pharmaceuticals!BM:BM)+SUMIF('Health Products &amp; Equipment'!$B:$B,$B81,'Health Products &amp; Equipment'!BM:BM)+SUMIF('Other Pharma &amp; Health Products'!$B:$B,$B81,'Other Pharma &amp; Health Products'!BM:BM)+SUMIF('PSM Costs'!$B:$B,$B81,'PSM Costs'!BM:BM),"")</f>
        <v/>
      </c>
      <c r="Y81" s="234" t="str">
        <f ca="1">IF(SUMIF(Pharmaceuticals!$B:$B,$B81,Pharmaceuticals!BO:BO)+SUMIF('Health Products &amp; Equipment'!$B:$B,$B81,'Health Products &amp; Equipment'!BO:BO)+SUMIF('Other Pharma &amp; Health Products'!$B:$B,$B81,'Other Pharma &amp; Health Products'!BO:BO)+SUMIF('PSM Costs'!$B:$B,$B81,'PSM Costs'!BO:BO)&gt;0,SUMIF(Pharmaceuticals!$B:$B,$B81,Pharmaceuticals!BO:BO)+SUMIF('Health Products &amp; Equipment'!$B:$B,$B81,'Health Products &amp; Equipment'!BO:BO)+SUMIF('Other Pharma &amp; Health Products'!$B:$B,$B81,'Other Pharma &amp; Health Products'!BO:BO)+SUMIF('PSM Costs'!$B:$B,$B81,'PSM Costs'!BO:BO),"")</f>
        <v/>
      </c>
      <c r="Z81" s="234" t="str">
        <f ca="1">IF(SUMIF(Pharmaceuticals!$B:$B,$B81,Pharmaceuticals!BQ:BQ)+SUMIF('Health Products &amp; Equipment'!$B:$B,$B81,'Health Products &amp; Equipment'!BQ:BQ)+SUMIF('Other Pharma &amp; Health Products'!$B:$B,$B81,'Other Pharma &amp; Health Products'!BQ:BQ)+SUMIF('PSM Costs'!$B:$B,$B81,'PSM Costs'!BQ:BQ)&gt;0,SUMIF(Pharmaceuticals!$B:$B,$B81,Pharmaceuticals!BQ:BQ)+SUMIF('Health Products &amp; Equipment'!$B:$B,$B81,'Health Products &amp; Equipment'!BQ:BQ)+SUMIF('Other Pharma &amp; Health Products'!$B:$B,$B81,'Other Pharma &amp; Health Products'!BQ:BQ)+SUMIF('PSM Costs'!$B:$B,$B81,'PSM Costs'!BQ:BQ),"")</f>
        <v/>
      </c>
      <c r="AA81" s="234" t="str">
        <f ca="1">IF(SUMIF(Pharmaceuticals!$B:$B,$B81,Pharmaceuticals!BS:BS)+SUMIF('Health Products &amp; Equipment'!$B:$B,$B81,'Health Products &amp; Equipment'!BS:BS)+SUMIF('Other Pharma &amp; Health Products'!$B:$B,$B81,'Other Pharma &amp; Health Products'!BS:BS)+SUMIF('PSM Costs'!$B:$B,$B81,'PSM Costs'!BS:BS)&gt;0,SUMIF(Pharmaceuticals!$B:$B,$B81,Pharmaceuticals!BS:BS)+SUMIF('Health Products &amp; Equipment'!$B:$B,$B81,'Health Products &amp; Equipment'!BS:BS)+SUMIF('Other Pharma &amp; Health Products'!$B:$B,$B81,'Other Pharma &amp; Health Products'!BS:BS)+SUMIF('PSM Costs'!$B:$B,$B81,'PSM Costs'!BS:BS),"")</f>
        <v/>
      </c>
      <c r="AB81" s="233" t="str">
        <f t="shared" ca="1" si="9"/>
        <v/>
      </c>
    </row>
    <row r="82" spans="1:28" ht="22.15" customHeight="1" x14ac:dyDescent="0.2">
      <c r="A82" s="229">
        <v>72</v>
      </c>
      <c r="B82" s="229" t="str">
        <f ca="1">IFERROR(VLOOKUP(A82,'Rank unique Mod-Int-CI-PR'!I:J,2,FALSE),"")</f>
        <v/>
      </c>
      <c r="C82" s="230" t="str">
        <f ca="1">IFERROR(VLOOKUP(VALUE(LEFT(B82,FIND("-",B82)-1)),CatModules!B:C,2,FALSE),"")</f>
        <v/>
      </c>
      <c r="D82" s="230" t="str">
        <f ca="1">IFERROR(VLOOKUP(LEFT(B82,FIND("--",B82)-1),CatInt!D:E,2,FALSE),"")</f>
        <v/>
      </c>
      <c r="E82" s="230" t="str">
        <f ca="1">IFERROR(VLOOKUP(MID(B82,FIND("--",B82)+2,FIND("---",B82)-FIND("--",B82)-2),CatCostInp!D:E,2,FALSE),"")</f>
        <v/>
      </c>
      <c r="F82" s="230" t="str">
        <f ca="1">IFERROR(VLOOKUP(B82,ActivityConcat!A:C,3,FALSE),"")</f>
        <v/>
      </c>
      <c r="G82" s="231" t="str">
        <f ca="1">IFERROR(VLOOKUP(VALUE(RIGHT(B82,1)),Setup!A:D,4,FALSE),"")</f>
        <v/>
      </c>
      <c r="H82" s="232" t="str">
        <f t="shared" ca="1" si="5"/>
        <v/>
      </c>
      <c r="I82" s="233" t="str">
        <f ca="1">IF(SUMIF(Pharmaceuticals!$B:$B,$B82,Pharmaceuticals!Z:Z)+SUMIF('Health Products &amp; Equipment'!$B:$B,$B82,'Health Products &amp; Equipment'!Z:Z)+SUMIF('Other Pharma &amp; Health Products'!$B:$B,$B82,'Other Pharma &amp; Health Products'!Z:Z)+SUMIF('PSM Costs'!$B:$B,$B82,'PSM Costs'!Z:Z)&gt;0,SUMIF(Pharmaceuticals!$B:$B,$B82,Pharmaceuticals!Z:Z)+SUMIF('Health Products &amp; Equipment'!$B:$B,$B82,'Health Products &amp; Equipment'!Z:Z)+SUMIF('Other Pharma &amp; Health Products'!$B:$B,$B82,'Other Pharma &amp; Health Products'!Z:Z)+SUMIF('PSM Costs'!$B:$B,$B82,'PSM Costs'!Z:Z),"")</f>
        <v/>
      </c>
      <c r="J82" s="233" t="str">
        <f ca="1">IF(SUMIF(Pharmaceuticals!$B:$B,$B82,Pharmaceuticals!AB:AB)+SUMIF('Health Products &amp; Equipment'!$B:$B,$B82,'Health Products &amp; Equipment'!AB:AB)+SUMIF('Other Pharma &amp; Health Products'!$B:$B,$B82,'Other Pharma &amp; Health Products'!AB:AB)+SUMIF('PSM Costs'!$B:$B,$B82,'PSM Costs'!AB:AB)&gt;0,SUMIF(Pharmaceuticals!$B:$B,$B82,Pharmaceuticals!AB:AB)+SUMIF('Health Products &amp; Equipment'!$B:$B,$B82,'Health Products &amp; Equipment'!AB:AB)+SUMIF('Other Pharma &amp; Health Products'!$B:$B,$B82,'Other Pharma &amp; Health Products'!AB:AB)+SUMIF('PSM Costs'!$B:$B,$B82,'PSM Costs'!AB:AB),"")</f>
        <v/>
      </c>
      <c r="K82" s="233" t="str">
        <f ca="1">IF(SUMIF(Pharmaceuticals!$B:$B,$B82,Pharmaceuticals!AD:AD)+SUMIF('Health Products &amp; Equipment'!$B:$B,$B82,'Health Products &amp; Equipment'!AD:AD)+SUMIF('Other Pharma &amp; Health Products'!$B:$B,$B82,'Other Pharma &amp; Health Products'!AD:AD)+SUMIF('PSM Costs'!$B:$B,$B82,'PSM Costs'!AD:AD)&gt;0,SUMIF(Pharmaceuticals!$B:$B,$B82,Pharmaceuticals!AD:AD)+SUMIF('Health Products &amp; Equipment'!$B:$B,$B82,'Health Products &amp; Equipment'!AD:AD)+SUMIF('Other Pharma &amp; Health Products'!$B:$B,$B82,'Other Pharma &amp; Health Products'!AD:AD)+SUMIF('PSM Costs'!$B:$B,$B82,'PSM Costs'!AD:AD),"")</f>
        <v/>
      </c>
      <c r="L82" s="233" t="str">
        <f ca="1">IF(SUMIF(Pharmaceuticals!$B:$B,$B82,Pharmaceuticals!AF:AF)+SUMIF('Health Products &amp; Equipment'!$B:$B,$B82,'Health Products &amp; Equipment'!AF:AF)+SUMIF('Other Pharma &amp; Health Products'!$B:$B,$B82,'Other Pharma &amp; Health Products'!AF:AF)+SUMIF('PSM Costs'!$B:$B,$B82,'PSM Costs'!AF:AF)&gt;0,SUMIF(Pharmaceuticals!$B:$B,$B82,Pharmaceuticals!AF:AF)+SUMIF('Health Products &amp; Equipment'!$B:$B,$B82,'Health Products &amp; Equipment'!AF:AF)+SUMIF('Other Pharma &amp; Health Products'!$B:$B,$B82,'Other Pharma &amp; Health Products'!AF:AF)+SUMIF('PSM Costs'!$B:$B,$B82,'PSM Costs'!AF:AF),"")</f>
        <v/>
      </c>
      <c r="M82" s="231" t="str">
        <f t="shared" ca="1" si="6"/>
        <v/>
      </c>
      <c r="N82" s="234" t="str">
        <f ca="1">IF(SUMIF(Pharmaceuticals!$B:$B,$B82,Pharmaceuticals!AM:AM)+SUMIF('Health Products &amp; Equipment'!$B:$B,$B82,'Health Products &amp; Equipment'!AM:AM)+SUMIF('Other Pharma &amp; Health Products'!$B:$B,$B82,'Other Pharma &amp; Health Products'!AM:AM)+SUMIF('PSM Costs'!$B:$B,$B82,'PSM Costs'!AM:AM)&gt;0,SUMIF(Pharmaceuticals!$B:$B,$B82,Pharmaceuticals!AM:AM)+SUMIF('Health Products &amp; Equipment'!$B:$B,$B82,'Health Products &amp; Equipment'!AM:AM)+SUMIF('Other Pharma &amp; Health Products'!$B:$B,$B82,'Other Pharma &amp; Health Products'!AM:AM)+SUMIF('PSM Costs'!$B:$B,$B82,'PSM Costs'!AM:AM),"")</f>
        <v/>
      </c>
      <c r="O82" s="234" t="str">
        <f ca="1">IF(SUMIF(Pharmaceuticals!$B:$B,$B82,Pharmaceuticals!AO:AO)+SUMIF('Health Products &amp; Equipment'!$B:$B,$B82,'Health Products &amp; Equipment'!AO:AO)+SUMIF('Other Pharma &amp; Health Products'!$B:$B,$B82,'Other Pharma &amp; Health Products'!AO:AO)+SUMIF('PSM Costs'!$B:$B,$B82,'PSM Costs'!AO:AO)&gt;0,SUMIF(Pharmaceuticals!$B:$B,$B82,Pharmaceuticals!AO:AO)+SUMIF('Health Products &amp; Equipment'!$B:$B,$B82,'Health Products &amp; Equipment'!AO:AO)+SUMIF('Other Pharma &amp; Health Products'!$B:$B,$B82,'Other Pharma &amp; Health Products'!AO:AO)+SUMIF('PSM Costs'!$B:$B,$B82,'PSM Costs'!AO:AO),"")</f>
        <v/>
      </c>
      <c r="P82" s="234" t="str">
        <f ca="1">IF(SUMIF(Pharmaceuticals!$B:$B,$B82,Pharmaceuticals!AQ:AQ)+SUMIF('Health Products &amp; Equipment'!$B:$B,$B82,'Health Products &amp; Equipment'!AQ:AQ)+SUMIF('Other Pharma &amp; Health Products'!$B:$B,$B82,'Other Pharma &amp; Health Products'!AQ:AQ)+SUMIF('PSM Costs'!$B:$B,$B82,'PSM Costs'!AQ:AQ)&gt;0,SUMIF(Pharmaceuticals!$B:$B,$B82,Pharmaceuticals!AQ:AQ)+SUMIF('Health Products &amp; Equipment'!$B:$B,$B82,'Health Products &amp; Equipment'!AQ:AQ)+SUMIF('Other Pharma &amp; Health Products'!$B:$B,$B82,'Other Pharma &amp; Health Products'!AQ:AQ)+SUMIF('PSM Costs'!$B:$B,$B82,'PSM Costs'!AQ:AQ),"")</f>
        <v/>
      </c>
      <c r="Q82" s="234" t="str">
        <f ca="1">IF(SUMIF(Pharmaceuticals!$B:$B,$B82,Pharmaceuticals!AS:AS)+SUMIF('Health Products &amp; Equipment'!$B:$B,$B82,'Health Products &amp; Equipment'!AS:AS)+SUMIF('Other Pharma &amp; Health Products'!$B:$B,$B82,'Other Pharma &amp; Health Products'!AS:AS)+SUMIF('PSM Costs'!$B:$B,$B82,'PSM Costs'!AS:AS)&gt;0,SUMIF(Pharmaceuticals!$B:$B,$B82,Pharmaceuticals!AS:AS)+SUMIF('Health Products &amp; Equipment'!$B:$B,$B82,'Health Products &amp; Equipment'!AS:AS)+SUMIF('Other Pharma &amp; Health Products'!$B:$B,$B82,'Other Pharma &amp; Health Products'!AS:AS)+SUMIF('PSM Costs'!$B:$B,$B82,'PSM Costs'!AS:AS),"")</f>
        <v/>
      </c>
      <c r="R82" s="232" t="str">
        <f t="shared" ca="1" si="7"/>
        <v/>
      </c>
      <c r="S82" s="233" t="str">
        <f ca="1">IF(SUMIF(Pharmaceuticals!$B:$B,$B82,Pharmaceuticals!AZ:AZ)+SUMIF('Health Products &amp; Equipment'!$B:$B,$B82,'Health Products &amp; Equipment'!AZ:AZ)+SUMIF('Other Pharma &amp; Health Products'!$B:$B,$B82,'Other Pharma &amp; Health Products'!AZ:AZ)+SUMIF('PSM Costs'!$B:$B,$B82,'PSM Costs'!AZ:AZ)&gt;0,SUMIF(Pharmaceuticals!$B:$B,$B82,Pharmaceuticals!AZ:AZ)+SUMIF('Health Products &amp; Equipment'!$B:$B,$B82,'Health Products &amp; Equipment'!AZ:AZ)+SUMIF('Other Pharma &amp; Health Products'!$B:$B,$B82,'Other Pharma &amp; Health Products'!AZ:AZ)+SUMIF('PSM Costs'!$B:$B,$B82,'PSM Costs'!AZ:AZ),"")</f>
        <v/>
      </c>
      <c r="T82" s="233" t="str">
        <f ca="1">IF(SUMIF(Pharmaceuticals!$B:$B,$B82,Pharmaceuticals!BB:BB)+SUMIF('Health Products &amp; Equipment'!$B:$B,$B82,'Health Products &amp; Equipment'!BB:BB)+SUMIF('Other Pharma &amp; Health Products'!$B:$B,$B82,'Other Pharma &amp; Health Products'!BB:BB)+SUMIF('PSM Costs'!$B:$B,$B82,'PSM Costs'!BB:BB)&gt;0,SUMIF(Pharmaceuticals!$B:$B,$B82,Pharmaceuticals!BB:BB)+SUMIF('Health Products &amp; Equipment'!$B:$B,$B82,'Health Products &amp; Equipment'!BB:BB)+SUMIF('Other Pharma &amp; Health Products'!$B:$B,$B82,'Other Pharma &amp; Health Products'!BB:BB)+SUMIF('PSM Costs'!$B:$B,$B82,'PSM Costs'!BB:BB),"")</f>
        <v/>
      </c>
      <c r="U82" s="233" t="str">
        <f ca="1">IF(SUMIF(Pharmaceuticals!$B:$B,$B82,Pharmaceuticals!BD:BD)+SUMIF('Health Products &amp; Equipment'!$B:$B,$B82,'Health Products &amp; Equipment'!BD:BD)+SUMIF('Other Pharma &amp; Health Products'!$B:$B,$B82,'Other Pharma &amp; Health Products'!BD:BD)+SUMIF('PSM Costs'!$B:$B,$B82,'PSM Costs'!BD:BD)&gt;0,SUMIF(Pharmaceuticals!$B:$B,$B82,Pharmaceuticals!BD:BD)+SUMIF('Health Products &amp; Equipment'!$B:$B,$B82,'Health Products &amp; Equipment'!BD:BD)+SUMIF('Other Pharma &amp; Health Products'!$B:$B,$B82,'Other Pharma &amp; Health Products'!BD:BD)+SUMIF('PSM Costs'!$B:$B,$B82,'PSM Costs'!BD:BD),"")</f>
        <v/>
      </c>
      <c r="V82" s="233" t="str">
        <f ca="1">IF(SUMIF(Pharmaceuticals!$B:$B,$B82,Pharmaceuticals!BF:BF)+SUMIF('Health Products &amp; Equipment'!$B:$B,$B82,'Health Products &amp; Equipment'!BF:BF)+SUMIF('Other Pharma &amp; Health Products'!$B:$B,$B82,'Other Pharma &amp; Health Products'!BF:BF)+SUMIF('PSM Costs'!$B:$B,$B82,'PSM Costs'!BF:BF)&gt;0,SUMIF(Pharmaceuticals!$B:$B,$B82,Pharmaceuticals!BF:BF)+SUMIF('Health Products &amp; Equipment'!$B:$B,$B82,'Health Products &amp; Equipment'!BF:BF)+SUMIF('Other Pharma &amp; Health Products'!$B:$B,$B82,'Other Pharma &amp; Health Products'!BF:BF)+SUMIF('PSM Costs'!$B:$B,$B82,'PSM Costs'!BF:BF),"")</f>
        <v/>
      </c>
      <c r="W82" s="231" t="str">
        <f t="shared" ca="1" si="8"/>
        <v/>
      </c>
      <c r="X82" s="234" t="str">
        <f ca="1">IF(SUMIF(Pharmaceuticals!$B:$B,$B82,Pharmaceuticals!BM:BM)+SUMIF('Health Products &amp; Equipment'!$B:$B,$B82,'Health Products &amp; Equipment'!BM:BM)+SUMIF('Other Pharma &amp; Health Products'!$B:$B,$B82,'Other Pharma &amp; Health Products'!BM:BM)+SUMIF('PSM Costs'!$B:$B,$B82,'PSM Costs'!BM:BM)&gt;0,SUMIF(Pharmaceuticals!$B:$B,$B82,Pharmaceuticals!BM:BM)+SUMIF('Health Products &amp; Equipment'!$B:$B,$B82,'Health Products &amp; Equipment'!BM:BM)+SUMIF('Other Pharma &amp; Health Products'!$B:$B,$B82,'Other Pharma &amp; Health Products'!BM:BM)+SUMIF('PSM Costs'!$B:$B,$B82,'PSM Costs'!BM:BM),"")</f>
        <v/>
      </c>
      <c r="Y82" s="234" t="str">
        <f ca="1">IF(SUMIF(Pharmaceuticals!$B:$B,$B82,Pharmaceuticals!BO:BO)+SUMIF('Health Products &amp; Equipment'!$B:$B,$B82,'Health Products &amp; Equipment'!BO:BO)+SUMIF('Other Pharma &amp; Health Products'!$B:$B,$B82,'Other Pharma &amp; Health Products'!BO:BO)+SUMIF('PSM Costs'!$B:$B,$B82,'PSM Costs'!BO:BO)&gt;0,SUMIF(Pharmaceuticals!$B:$B,$B82,Pharmaceuticals!BO:BO)+SUMIF('Health Products &amp; Equipment'!$B:$B,$B82,'Health Products &amp; Equipment'!BO:BO)+SUMIF('Other Pharma &amp; Health Products'!$B:$B,$B82,'Other Pharma &amp; Health Products'!BO:BO)+SUMIF('PSM Costs'!$B:$B,$B82,'PSM Costs'!BO:BO),"")</f>
        <v/>
      </c>
      <c r="Z82" s="234" t="str">
        <f ca="1">IF(SUMIF(Pharmaceuticals!$B:$B,$B82,Pharmaceuticals!BQ:BQ)+SUMIF('Health Products &amp; Equipment'!$B:$B,$B82,'Health Products &amp; Equipment'!BQ:BQ)+SUMIF('Other Pharma &amp; Health Products'!$B:$B,$B82,'Other Pharma &amp; Health Products'!BQ:BQ)+SUMIF('PSM Costs'!$B:$B,$B82,'PSM Costs'!BQ:BQ)&gt;0,SUMIF(Pharmaceuticals!$B:$B,$B82,Pharmaceuticals!BQ:BQ)+SUMIF('Health Products &amp; Equipment'!$B:$B,$B82,'Health Products &amp; Equipment'!BQ:BQ)+SUMIF('Other Pharma &amp; Health Products'!$B:$B,$B82,'Other Pharma &amp; Health Products'!BQ:BQ)+SUMIF('PSM Costs'!$B:$B,$B82,'PSM Costs'!BQ:BQ),"")</f>
        <v/>
      </c>
      <c r="AA82" s="234" t="str">
        <f ca="1">IF(SUMIF(Pharmaceuticals!$B:$B,$B82,Pharmaceuticals!BS:BS)+SUMIF('Health Products &amp; Equipment'!$B:$B,$B82,'Health Products &amp; Equipment'!BS:BS)+SUMIF('Other Pharma &amp; Health Products'!$B:$B,$B82,'Other Pharma &amp; Health Products'!BS:BS)+SUMIF('PSM Costs'!$B:$B,$B82,'PSM Costs'!BS:BS)&gt;0,SUMIF(Pharmaceuticals!$B:$B,$B82,Pharmaceuticals!BS:BS)+SUMIF('Health Products &amp; Equipment'!$B:$B,$B82,'Health Products &amp; Equipment'!BS:BS)+SUMIF('Other Pharma &amp; Health Products'!$B:$B,$B82,'Other Pharma &amp; Health Products'!BS:BS)+SUMIF('PSM Costs'!$B:$B,$B82,'PSM Costs'!BS:BS),"")</f>
        <v/>
      </c>
      <c r="AB82" s="233" t="str">
        <f t="shared" ca="1" si="9"/>
        <v/>
      </c>
    </row>
    <row r="83" spans="1:28" ht="22.15" customHeight="1" x14ac:dyDescent="0.2">
      <c r="A83" s="229">
        <v>73</v>
      </c>
      <c r="B83" s="229" t="str">
        <f ca="1">IFERROR(VLOOKUP(A83,'Rank unique Mod-Int-CI-PR'!I:J,2,FALSE),"")</f>
        <v/>
      </c>
      <c r="C83" s="230" t="str">
        <f ca="1">IFERROR(VLOOKUP(VALUE(LEFT(B83,FIND("-",B83)-1)),CatModules!B:C,2,FALSE),"")</f>
        <v/>
      </c>
      <c r="D83" s="230" t="str">
        <f ca="1">IFERROR(VLOOKUP(LEFT(B83,FIND("--",B83)-1),CatInt!D:E,2,FALSE),"")</f>
        <v/>
      </c>
      <c r="E83" s="230" t="str">
        <f ca="1">IFERROR(VLOOKUP(MID(B83,FIND("--",B83)+2,FIND("---",B83)-FIND("--",B83)-2),CatCostInp!D:E,2,FALSE),"")</f>
        <v/>
      </c>
      <c r="F83" s="230" t="str">
        <f ca="1">IFERROR(VLOOKUP(B83,ActivityConcat!A:C,3,FALSE),"")</f>
        <v/>
      </c>
      <c r="G83" s="231" t="str">
        <f ca="1">IFERROR(VLOOKUP(VALUE(RIGHT(B83,1)),Setup!A:D,4,FALSE),"")</f>
        <v/>
      </c>
      <c r="H83" s="232" t="str">
        <f t="shared" ca="1" si="5"/>
        <v/>
      </c>
      <c r="I83" s="233" t="str">
        <f ca="1">IF(SUMIF(Pharmaceuticals!$B:$B,$B83,Pharmaceuticals!Z:Z)+SUMIF('Health Products &amp; Equipment'!$B:$B,$B83,'Health Products &amp; Equipment'!Z:Z)+SUMIF('Other Pharma &amp; Health Products'!$B:$B,$B83,'Other Pharma &amp; Health Products'!Z:Z)+SUMIF('PSM Costs'!$B:$B,$B83,'PSM Costs'!Z:Z)&gt;0,SUMIF(Pharmaceuticals!$B:$B,$B83,Pharmaceuticals!Z:Z)+SUMIF('Health Products &amp; Equipment'!$B:$B,$B83,'Health Products &amp; Equipment'!Z:Z)+SUMIF('Other Pharma &amp; Health Products'!$B:$B,$B83,'Other Pharma &amp; Health Products'!Z:Z)+SUMIF('PSM Costs'!$B:$B,$B83,'PSM Costs'!Z:Z),"")</f>
        <v/>
      </c>
      <c r="J83" s="233" t="str">
        <f ca="1">IF(SUMIF(Pharmaceuticals!$B:$B,$B83,Pharmaceuticals!AB:AB)+SUMIF('Health Products &amp; Equipment'!$B:$B,$B83,'Health Products &amp; Equipment'!AB:AB)+SUMIF('Other Pharma &amp; Health Products'!$B:$B,$B83,'Other Pharma &amp; Health Products'!AB:AB)+SUMIF('PSM Costs'!$B:$B,$B83,'PSM Costs'!AB:AB)&gt;0,SUMIF(Pharmaceuticals!$B:$B,$B83,Pharmaceuticals!AB:AB)+SUMIF('Health Products &amp; Equipment'!$B:$B,$B83,'Health Products &amp; Equipment'!AB:AB)+SUMIF('Other Pharma &amp; Health Products'!$B:$B,$B83,'Other Pharma &amp; Health Products'!AB:AB)+SUMIF('PSM Costs'!$B:$B,$B83,'PSM Costs'!AB:AB),"")</f>
        <v/>
      </c>
      <c r="K83" s="233" t="str">
        <f ca="1">IF(SUMIF(Pharmaceuticals!$B:$B,$B83,Pharmaceuticals!AD:AD)+SUMIF('Health Products &amp; Equipment'!$B:$B,$B83,'Health Products &amp; Equipment'!AD:AD)+SUMIF('Other Pharma &amp; Health Products'!$B:$B,$B83,'Other Pharma &amp; Health Products'!AD:AD)+SUMIF('PSM Costs'!$B:$B,$B83,'PSM Costs'!AD:AD)&gt;0,SUMIF(Pharmaceuticals!$B:$B,$B83,Pharmaceuticals!AD:AD)+SUMIF('Health Products &amp; Equipment'!$B:$B,$B83,'Health Products &amp; Equipment'!AD:AD)+SUMIF('Other Pharma &amp; Health Products'!$B:$B,$B83,'Other Pharma &amp; Health Products'!AD:AD)+SUMIF('PSM Costs'!$B:$B,$B83,'PSM Costs'!AD:AD),"")</f>
        <v/>
      </c>
      <c r="L83" s="233" t="str">
        <f ca="1">IF(SUMIF(Pharmaceuticals!$B:$B,$B83,Pharmaceuticals!AF:AF)+SUMIF('Health Products &amp; Equipment'!$B:$B,$B83,'Health Products &amp; Equipment'!AF:AF)+SUMIF('Other Pharma &amp; Health Products'!$B:$B,$B83,'Other Pharma &amp; Health Products'!AF:AF)+SUMIF('PSM Costs'!$B:$B,$B83,'PSM Costs'!AF:AF)&gt;0,SUMIF(Pharmaceuticals!$B:$B,$B83,Pharmaceuticals!AF:AF)+SUMIF('Health Products &amp; Equipment'!$B:$B,$B83,'Health Products &amp; Equipment'!AF:AF)+SUMIF('Other Pharma &amp; Health Products'!$B:$B,$B83,'Other Pharma &amp; Health Products'!AF:AF)+SUMIF('PSM Costs'!$B:$B,$B83,'PSM Costs'!AF:AF),"")</f>
        <v/>
      </c>
      <c r="M83" s="231" t="str">
        <f t="shared" ca="1" si="6"/>
        <v/>
      </c>
      <c r="N83" s="234" t="str">
        <f ca="1">IF(SUMIF(Pharmaceuticals!$B:$B,$B83,Pharmaceuticals!AM:AM)+SUMIF('Health Products &amp; Equipment'!$B:$B,$B83,'Health Products &amp; Equipment'!AM:AM)+SUMIF('Other Pharma &amp; Health Products'!$B:$B,$B83,'Other Pharma &amp; Health Products'!AM:AM)+SUMIF('PSM Costs'!$B:$B,$B83,'PSM Costs'!AM:AM)&gt;0,SUMIF(Pharmaceuticals!$B:$B,$B83,Pharmaceuticals!AM:AM)+SUMIF('Health Products &amp; Equipment'!$B:$B,$B83,'Health Products &amp; Equipment'!AM:AM)+SUMIF('Other Pharma &amp; Health Products'!$B:$B,$B83,'Other Pharma &amp; Health Products'!AM:AM)+SUMIF('PSM Costs'!$B:$B,$B83,'PSM Costs'!AM:AM),"")</f>
        <v/>
      </c>
      <c r="O83" s="234" t="str">
        <f ca="1">IF(SUMIF(Pharmaceuticals!$B:$B,$B83,Pharmaceuticals!AO:AO)+SUMIF('Health Products &amp; Equipment'!$B:$B,$B83,'Health Products &amp; Equipment'!AO:AO)+SUMIF('Other Pharma &amp; Health Products'!$B:$B,$B83,'Other Pharma &amp; Health Products'!AO:AO)+SUMIF('PSM Costs'!$B:$B,$B83,'PSM Costs'!AO:AO)&gt;0,SUMIF(Pharmaceuticals!$B:$B,$B83,Pharmaceuticals!AO:AO)+SUMIF('Health Products &amp; Equipment'!$B:$B,$B83,'Health Products &amp; Equipment'!AO:AO)+SUMIF('Other Pharma &amp; Health Products'!$B:$B,$B83,'Other Pharma &amp; Health Products'!AO:AO)+SUMIF('PSM Costs'!$B:$B,$B83,'PSM Costs'!AO:AO),"")</f>
        <v/>
      </c>
      <c r="P83" s="234" t="str">
        <f ca="1">IF(SUMIF(Pharmaceuticals!$B:$B,$B83,Pharmaceuticals!AQ:AQ)+SUMIF('Health Products &amp; Equipment'!$B:$B,$B83,'Health Products &amp; Equipment'!AQ:AQ)+SUMIF('Other Pharma &amp; Health Products'!$B:$B,$B83,'Other Pharma &amp; Health Products'!AQ:AQ)+SUMIF('PSM Costs'!$B:$B,$B83,'PSM Costs'!AQ:AQ)&gt;0,SUMIF(Pharmaceuticals!$B:$B,$B83,Pharmaceuticals!AQ:AQ)+SUMIF('Health Products &amp; Equipment'!$B:$B,$B83,'Health Products &amp; Equipment'!AQ:AQ)+SUMIF('Other Pharma &amp; Health Products'!$B:$B,$B83,'Other Pharma &amp; Health Products'!AQ:AQ)+SUMIF('PSM Costs'!$B:$B,$B83,'PSM Costs'!AQ:AQ),"")</f>
        <v/>
      </c>
      <c r="Q83" s="234" t="str">
        <f ca="1">IF(SUMIF(Pharmaceuticals!$B:$B,$B83,Pharmaceuticals!AS:AS)+SUMIF('Health Products &amp; Equipment'!$B:$B,$B83,'Health Products &amp; Equipment'!AS:AS)+SUMIF('Other Pharma &amp; Health Products'!$B:$B,$B83,'Other Pharma &amp; Health Products'!AS:AS)+SUMIF('PSM Costs'!$B:$B,$B83,'PSM Costs'!AS:AS)&gt;0,SUMIF(Pharmaceuticals!$B:$B,$B83,Pharmaceuticals!AS:AS)+SUMIF('Health Products &amp; Equipment'!$B:$B,$B83,'Health Products &amp; Equipment'!AS:AS)+SUMIF('Other Pharma &amp; Health Products'!$B:$B,$B83,'Other Pharma &amp; Health Products'!AS:AS)+SUMIF('PSM Costs'!$B:$B,$B83,'PSM Costs'!AS:AS),"")</f>
        <v/>
      </c>
      <c r="R83" s="232" t="str">
        <f t="shared" ca="1" si="7"/>
        <v/>
      </c>
      <c r="S83" s="233" t="str">
        <f ca="1">IF(SUMIF(Pharmaceuticals!$B:$B,$B83,Pharmaceuticals!AZ:AZ)+SUMIF('Health Products &amp; Equipment'!$B:$B,$B83,'Health Products &amp; Equipment'!AZ:AZ)+SUMIF('Other Pharma &amp; Health Products'!$B:$B,$B83,'Other Pharma &amp; Health Products'!AZ:AZ)+SUMIF('PSM Costs'!$B:$B,$B83,'PSM Costs'!AZ:AZ)&gt;0,SUMIF(Pharmaceuticals!$B:$B,$B83,Pharmaceuticals!AZ:AZ)+SUMIF('Health Products &amp; Equipment'!$B:$B,$B83,'Health Products &amp; Equipment'!AZ:AZ)+SUMIF('Other Pharma &amp; Health Products'!$B:$B,$B83,'Other Pharma &amp; Health Products'!AZ:AZ)+SUMIF('PSM Costs'!$B:$B,$B83,'PSM Costs'!AZ:AZ),"")</f>
        <v/>
      </c>
      <c r="T83" s="233" t="str">
        <f ca="1">IF(SUMIF(Pharmaceuticals!$B:$B,$B83,Pharmaceuticals!BB:BB)+SUMIF('Health Products &amp; Equipment'!$B:$B,$B83,'Health Products &amp; Equipment'!BB:BB)+SUMIF('Other Pharma &amp; Health Products'!$B:$B,$B83,'Other Pharma &amp; Health Products'!BB:BB)+SUMIF('PSM Costs'!$B:$B,$B83,'PSM Costs'!BB:BB)&gt;0,SUMIF(Pharmaceuticals!$B:$B,$B83,Pharmaceuticals!BB:BB)+SUMIF('Health Products &amp; Equipment'!$B:$B,$B83,'Health Products &amp; Equipment'!BB:BB)+SUMIF('Other Pharma &amp; Health Products'!$B:$B,$B83,'Other Pharma &amp; Health Products'!BB:BB)+SUMIF('PSM Costs'!$B:$B,$B83,'PSM Costs'!BB:BB),"")</f>
        <v/>
      </c>
      <c r="U83" s="233" t="str">
        <f ca="1">IF(SUMIF(Pharmaceuticals!$B:$B,$B83,Pharmaceuticals!BD:BD)+SUMIF('Health Products &amp; Equipment'!$B:$B,$B83,'Health Products &amp; Equipment'!BD:BD)+SUMIF('Other Pharma &amp; Health Products'!$B:$B,$B83,'Other Pharma &amp; Health Products'!BD:BD)+SUMIF('PSM Costs'!$B:$B,$B83,'PSM Costs'!BD:BD)&gt;0,SUMIF(Pharmaceuticals!$B:$B,$B83,Pharmaceuticals!BD:BD)+SUMIF('Health Products &amp; Equipment'!$B:$B,$B83,'Health Products &amp; Equipment'!BD:BD)+SUMIF('Other Pharma &amp; Health Products'!$B:$B,$B83,'Other Pharma &amp; Health Products'!BD:BD)+SUMIF('PSM Costs'!$B:$B,$B83,'PSM Costs'!BD:BD),"")</f>
        <v/>
      </c>
      <c r="V83" s="233" t="str">
        <f ca="1">IF(SUMIF(Pharmaceuticals!$B:$B,$B83,Pharmaceuticals!BF:BF)+SUMIF('Health Products &amp; Equipment'!$B:$B,$B83,'Health Products &amp; Equipment'!BF:BF)+SUMIF('Other Pharma &amp; Health Products'!$B:$B,$B83,'Other Pharma &amp; Health Products'!BF:BF)+SUMIF('PSM Costs'!$B:$B,$B83,'PSM Costs'!BF:BF)&gt;0,SUMIF(Pharmaceuticals!$B:$B,$B83,Pharmaceuticals!BF:BF)+SUMIF('Health Products &amp; Equipment'!$B:$B,$B83,'Health Products &amp; Equipment'!BF:BF)+SUMIF('Other Pharma &amp; Health Products'!$B:$B,$B83,'Other Pharma &amp; Health Products'!BF:BF)+SUMIF('PSM Costs'!$B:$B,$B83,'PSM Costs'!BF:BF),"")</f>
        <v/>
      </c>
      <c r="W83" s="231" t="str">
        <f t="shared" ca="1" si="8"/>
        <v/>
      </c>
      <c r="X83" s="234" t="str">
        <f ca="1">IF(SUMIF(Pharmaceuticals!$B:$B,$B83,Pharmaceuticals!BM:BM)+SUMIF('Health Products &amp; Equipment'!$B:$B,$B83,'Health Products &amp; Equipment'!BM:BM)+SUMIF('Other Pharma &amp; Health Products'!$B:$B,$B83,'Other Pharma &amp; Health Products'!BM:BM)+SUMIF('PSM Costs'!$B:$B,$B83,'PSM Costs'!BM:BM)&gt;0,SUMIF(Pharmaceuticals!$B:$B,$B83,Pharmaceuticals!BM:BM)+SUMIF('Health Products &amp; Equipment'!$B:$B,$B83,'Health Products &amp; Equipment'!BM:BM)+SUMIF('Other Pharma &amp; Health Products'!$B:$B,$B83,'Other Pharma &amp; Health Products'!BM:BM)+SUMIF('PSM Costs'!$B:$B,$B83,'PSM Costs'!BM:BM),"")</f>
        <v/>
      </c>
      <c r="Y83" s="234" t="str">
        <f ca="1">IF(SUMIF(Pharmaceuticals!$B:$B,$B83,Pharmaceuticals!BO:BO)+SUMIF('Health Products &amp; Equipment'!$B:$B,$B83,'Health Products &amp; Equipment'!BO:BO)+SUMIF('Other Pharma &amp; Health Products'!$B:$B,$B83,'Other Pharma &amp; Health Products'!BO:BO)+SUMIF('PSM Costs'!$B:$B,$B83,'PSM Costs'!BO:BO)&gt;0,SUMIF(Pharmaceuticals!$B:$B,$B83,Pharmaceuticals!BO:BO)+SUMIF('Health Products &amp; Equipment'!$B:$B,$B83,'Health Products &amp; Equipment'!BO:BO)+SUMIF('Other Pharma &amp; Health Products'!$B:$B,$B83,'Other Pharma &amp; Health Products'!BO:BO)+SUMIF('PSM Costs'!$B:$B,$B83,'PSM Costs'!BO:BO),"")</f>
        <v/>
      </c>
      <c r="Z83" s="234" t="str">
        <f ca="1">IF(SUMIF(Pharmaceuticals!$B:$B,$B83,Pharmaceuticals!BQ:BQ)+SUMIF('Health Products &amp; Equipment'!$B:$B,$B83,'Health Products &amp; Equipment'!BQ:BQ)+SUMIF('Other Pharma &amp; Health Products'!$B:$B,$B83,'Other Pharma &amp; Health Products'!BQ:BQ)+SUMIF('PSM Costs'!$B:$B,$B83,'PSM Costs'!BQ:BQ)&gt;0,SUMIF(Pharmaceuticals!$B:$B,$B83,Pharmaceuticals!BQ:BQ)+SUMIF('Health Products &amp; Equipment'!$B:$B,$B83,'Health Products &amp; Equipment'!BQ:BQ)+SUMIF('Other Pharma &amp; Health Products'!$B:$B,$B83,'Other Pharma &amp; Health Products'!BQ:BQ)+SUMIF('PSM Costs'!$B:$B,$B83,'PSM Costs'!BQ:BQ),"")</f>
        <v/>
      </c>
      <c r="AA83" s="234" t="str">
        <f ca="1">IF(SUMIF(Pharmaceuticals!$B:$B,$B83,Pharmaceuticals!BS:BS)+SUMIF('Health Products &amp; Equipment'!$B:$B,$B83,'Health Products &amp; Equipment'!BS:BS)+SUMIF('Other Pharma &amp; Health Products'!$B:$B,$B83,'Other Pharma &amp; Health Products'!BS:BS)+SUMIF('PSM Costs'!$B:$B,$B83,'PSM Costs'!BS:BS)&gt;0,SUMIF(Pharmaceuticals!$B:$B,$B83,Pharmaceuticals!BS:BS)+SUMIF('Health Products &amp; Equipment'!$B:$B,$B83,'Health Products &amp; Equipment'!BS:BS)+SUMIF('Other Pharma &amp; Health Products'!$B:$B,$B83,'Other Pharma &amp; Health Products'!BS:BS)+SUMIF('PSM Costs'!$B:$B,$B83,'PSM Costs'!BS:BS),"")</f>
        <v/>
      </c>
      <c r="AB83" s="233" t="str">
        <f t="shared" ca="1" si="9"/>
        <v/>
      </c>
    </row>
    <row r="84" spans="1:28" ht="22.15" customHeight="1" x14ac:dyDescent="0.2">
      <c r="A84" s="229">
        <v>74</v>
      </c>
      <c r="B84" s="229" t="str">
        <f ca="1">IFERROR(VLOOKUP(A84,'Rank unique Mod-Int-CI-PR'!I:J,2,FALSE),"")</f>
        <v/>
      </c>
      <c r="C84" s="230" t="str">
        <f ca="1">IFERROR(VLOOKUP(VALUE(LEFT(B84,FIND("-",B84)-1)),CatModules!B:C,2,FALSE),"")</f>
        <v/>
      </c>
      <c r="D84" s="230" t="str">
        <f ca="1">IFERROR(VLOOKUP(LEFT(B84,FIND("--",B84)-1),CatInt!D:E,2,FALSE),"")</f>
        <v/>
      </c>
      <c r="E84" s="230" t="str">
        <f ca="1">IFERROR(VLOOKUP(MID(B84,FIND("--",B84)+2,FIND("---",B84)-FIND("--",B84)-2),CatCostInp!D:E,2,FALSE),"")</f>
        <v/>
      </c>
      <c r="F84" s="230" t="str">
        <f ca="1">IFERROR(VLOOKUP(B84,ActivityConcat!A:C,3,FALSE),"")</f>
        <v/>
      </c>
      <c r="G84" s="231" t="str">
        <f ca="1">IFERROR(VLOOKUP(VALUE(RIGHT(B84,1)),Setup!A:D,4,FALSE),"")</f>
        <v/>
      </c>
      <c r="H84" s="232" t="str">
        <f t="shared" ca="1" si="5"/>
        <v/>
      </c>
      <c r="I84" s="233" t="str">
        <f ca="1">IF(SUMIF(Pharmaceuticals!$B:$B,$B84,Pharmaceuticals!Z:Z)+SUMIF('Health Products &amp; Equipment'!$B:$B,$B84,'Health Products &amp; Equipment'!Z:Z)+SUMIF('Other Pharma &amp; Health Products'!$B:$B,$B84,'Other Pharma &amp; Health Products'!Z:Z)+SUMIF('PSM Costs'!$B:$B,$B84,'PSM Costs'!Z:Z)&gt;0,SUMIF(Pharmaceuticals!$B:$B,$B84,Pharmaceuticals!Z:Z)+SUMIF('Health Products &amp; Equipment'!$B:$B,$B84,'Health Products &amp; Equipment'!Z:Z)+SUMIF('Other Pharma &amp; Health Products'!$B:$B,$B84,'Other Pharma &amp; Health Products'!Z:Z)+SUMIF('PSM Costs'!$B:$B,$B84,'PSM Costs'!Z:Z),"")</f>
        <v/>
      </c>
      <c r="J84" s="233" t="str">
        <f ca="1">IF(SUMIF(Pharmaceuticals!$B:$B,$B84,Pharmaceuticals!AB:AB)+SUMIF('Health Products &amp; Equipment'!$B:$B,$B84,'Health Products &amp; Equipment'!AB:AB)+SUMIF('Other Pharma &amp; Health Products'!$B:$B,$B84,'Other Pharma &amp; Health Products'!AB:AB)+SUMIF('PSM Costs'!$B:$B,$B84,'PSM Costs'!AB:AB)&gt;0,SUMIF(Pharmaceuticals!$B:$B,$B84,Pharmaceuticals!AB:AB)+SUMIF('Health Products &amp; Equipment'!$B:$B,$B84,'Health Products &amp; Equipment'!AB:AB)+SUMIF('Other Pharma &amp; Health Products'!$B:$B,$B84,'Other Pharma &amp; Health Products'!AB:AB)+SUMIF('PSM Costs'!$B:$B,$B84,'PSM Costs'!AB:AB),"")</f>
        <v/>
      </c>
      <c r="K84" s="233" t="str">
        <f ca="1">IF(SUMIF(Pharmaceuticals!$B:$B,$B84,Pharmaceuticals!AD:AD)+SUMIF('Health Products &amp; Equipment'!$B:$B,$B84,'Health Products &amp; Equipment'!AD:AD)+SUMIF('Other Pharma &amp; Health Products'!$B:$B,$B84,'Other Pharma &amp; Health Products'!AD:AD)+SUMIF('PSM Costs'!$B:$B,$B84,'PSM Costs'!AD:AD)&gt;0,SUMIF(Pharmaceuticals!$B:$B,$B84,Pharmaceuticals!AD:AD)+SUMIF('Health Products &amp; Equipment'!$B:$B,$B84,'Health Products &amp; Equipment'!AD:AD)+SUMIF('Other Pharma &amp; Health Products'!$B:$B,$B84,'Other Pharma &amp; Health Products'!AD:AD)+SUMIF('PSM Costs'!$B:$B,$B84,'PSM Costs'!AD:AD),"")</f>
        <v/>
      </c>
      <c r="L84" s="233" t="str">
        <f ca="1">IF(SUMIF(Pharmaceuticals!$B:$B,$B84,Pharmaceuticals!AF:AF)+SUMIF('Health Products &amp; Equipment'!$B:$B,$B84,'Health Products &amp; Equipment'!AF:AF)+SUMIF('Other Pharma &amp; Health Products'!$B:$B,$B84,'Other Pharma &amp; Health Products'!AF:AF)+SUMIF('PSM Costs'!$B:$B,$B84,'PSM Costs'!AF:AF)&gt;0,SUMIF(Pharmaceuticals!$B:$B,$B84,Pharmaceuticals!AF:AF)+SUMIF('Health Products &amp; Equipment'!$B:$B,$B84,'Health Products &amp; Equipment'!AF:AF)+SUMIF('Other Pharma &amp; Health Products'!$B:$B,$B84,'Other Pharma &amp; Health Products'!AF:AF)+SUMIF('PSM Costs'!$B:$B,$B84,'PSM Costs'!AF:AF),"")</f>
        <v/>
      </c>
      <c r="M84" s="231" t="str">
        <f t="shared" ca="1" si="6"/>
        <v/>
      </c>
      <c r="N84" s="234" t="str">
        <f ca="1">IF(SUMIF(Pharmaceuticals!$B:$B,$B84,Pharmaceuticals!AM:AM)+SUMIF('Health Products &amp; Equipment'!$B:$B,$B84,'Health Products &amp; Equipment'!AM:AM)+SUMIF('Other Pharma &amp; Health Products'!$B:$B,$B84,'Other Pharma &amp; Health Products'!AM:AM)+SUMIF('PSM Costs'!$B:$B,$B84,'PSM Costs'!AM:AM)&gt;0,SUMIF(Pharmaceuticals!$B:$B,$B84,Pharmaceuticals!AM:AM)+SUMIF('Health Products &amp; Equipment'!$B:$B,$B84,'Health Products &amp; Equipment'!AM:AM)+SUMIF('Other Pharma &amp; Health Products'!$B:$B,$B84,'Other Pharma &amp; Health Products'!AM:AM)+SUMIF('PSM Costs'!$B:$B,$B84,'PSM Costs'!AM:AM),"")</f>
        <v/>
      </c>
      <c r="O84" s="234" t="str">
        <f ca="1">IF(SUMIF(Pharmaceuticals!$B:$B,$B84,Pharmaceuticals!AO:AO)+SUMIF('Health Products &amp; Equipment'!$B:$B,$B84,'Health Products &amp; Equipment'!AO:AO)+SUMIF('Other Pharma &amp; Health Products'!$B:$B,$B84,'Other Pharma &amp; Health Products'!AO:AO)+SUMIF('PSM Costs'!$B:$B,$B84,'PSM Costs'!AO:AO)&gt;0,SUMIF(Pharmaceuticals!$B:$B,$B84,Pharmaceuticals!AO:AO)+SUMIF('Health Products &amp; Equipment'!$B:$B,$B84,'Health Products &amp; Equipment'!AO:AO)+SUMIF('Other Pharma &amp; Health Products'!$B:$B,$B84,'Other Pharma &amp; Health Products'!AO:AO)+SUMIF('PSM Costs'!$B:$B,$B84,'PSM Costs'!AO:AO),"")</f>
        <v/>
      </c>
      <c r="P84" s="234" t="str">
        <f ca="1">IF(SUMIF(Pharmaceuticals!$B:$B,$B84,Pharmaceuticals!AQ:AQ)+SUMIF('Health Products &amp; Equipment'!$B:$B,$B84,'Health Products &amp; Equipment'!AQ:AQ)+SUMIF('Other Pharma &amp; Health Products'!$B:$B,$B84,'Other Pharma &amp; Health Products'!AQ:AQ)+SUMIF('PSM Costs'!$B:$B,$B84,'PSM Costs'!AQ:AQ)&gt;0,SUMIF(Pharmaceuticals!$B:$B,$B84,Pharmaceuticals!AQ:AQ)+SUMIF('Health Products &amp; Equipment'!$B:$B,$B84,'Health Products &amp; Equipment'!AQ:AQ)+SUMIF('Other Pharma &amp; Health Products'!$B:$B,$B84,'Other Pharma &amp; Health Products'!AQ:AQ)+SUMIF('PSM Costs'!$B:$B,$B84,'PSM Costs'!AQ:AQ),"")</f>
        <v/>
      </c>
      <c r="Q84" s="234" t="str">
        <f ca="1">IF(SUMIF(Pharmaceuticals!$B:$B,$B84,Pharmaceuticals!AS:AS)+SUMIF('Health Products &amp; Equipment'!$B:$B,$B84,'Health Products &amp; Equipment'!AS:AS)+SUMIF('Other Pharma &amp; Health Products'!$B:$B,$B84,'Other Pharma &amp; Health Products'!AS:AS)+SUMIF('PSM Costs'!$B:$B,$B84,'PSM Costs'!AS:AS)&gt;0,SUMIF(Pharmaceuticals!$B:$B,$B84,Pharmaceuticals!AS:AS)+SUMIF('Health Products &amp; Equipment'!$B:$B,$B84,'Health Products &amp; Equipment'!AS:AS)+SUMIF('Other Pharma &amp; Health Products'!$B:$B,$B84,'Other Pharma &amp; Health Products'!AS:AS)+SUMIF('PSM Costs'!$B:$B,$B84,'PSM Costs'!AS:AS),"")</f>
        <v/>
      </c>
      <c r="R84" s="232" t="str">
        <f t="shared" ca="1" si="7"/>
        <v/>
      </c>
      <c r="S84" s="233" t="str">
        <f ca="1">IF(SUMIF(Pharmaceuticals!$B:$B,$B84,Pharmaceuticals!AZ:AZ)+SUMIF('Health Products &amp; Equipment'!$B:$B,$B84,'Health Products &amp; Equipment'!AZ:AZ)+SUMIF('Other Pharma &amp; Health Products'!$B:$B,$B84,'Other Pharma &amp; Health Products'!AZ:AZ)+SUMIF('PSM Costs'!$B:$B,$B84,'PSM Costs'!AZ:AZ)&gt;0,SUMIF(Pharmaceuticals!$B:$B,$B84,Pharmaceuticals!AZ:AZ)+SUMIF('Health Products &amp; Equipment'!$B:$B,$B84,'Health Products &amp; Equipment'!AZ:AZ)+SUMIF('Other Pharma &amp; Health Products'!$B:$B,$B84,'Other Pharma &amp; Health Products'!AZ:AZ)+SUMIF('PSM Costs'!$B:$B,$B84,'PSM Costs'!AZ:AZ),"")</f>
        <v/>
      </c>
      <c r="T84" s="233" t="str">
        <f ca="1">IF(SUMIF(Pharmaceuticals!$B:$B,$B84,Pharmaceuticals!BB:BB)+SUMIF('Health Products &amp; Equipment'!$B:$B,$B84,'Health Products &amp; Equipment'!BB:BB)+SUMIF('Other Pharma &amp; Health Products'!$B:$B,$B84,'Other Pharma &amp; Health Products'!BB:BB)+SUMIF('PSM Costs'!$B:$B,$B84,'PSM Costs'!BB:BB)&gt;0,SUMIF(Pharmaceuticals!$B:$B,$B84,Pharmaceuticals!BB:BB)+SUMIF('Health Products &amp; Equipment'!$B:$B,$B84,'Health Products &amp; Equipment'!BB:BB)+SUMIF('Other Pharma &amp; Health Products'!$B:$B,$B84,'Other Pharma &amp; Health Products'!BB:BB)+SUMIF('PSM Costs'!$B:$B,$B84,'PSM Costs'!BB:BB),"")</f>
        <v/>
      </c>
      <c r="U84" s="233" t="str">
        <f ca="1">IF(SUMIF(Pharmaceuticals!$B:$B,$B84,Pharmaceuticals!BD:BD)+SUMIF('Health Products &amp; Equipment'!$B:$B,$B84,'Health Products &amp; Equipment'!BD:BD)+SUMIF('Other Pharma &amp; Health Products'!$B:$B,$B84,'Other Pharma &amp; Health Products'!BD:BD)+SUMIF('PSM Costs'!$B:$B,$B84,'PSM Costs'!BD:BD)&gt;0,SUMIF(Pharmaceuticals!$B:$B,$B84,Pharmaceuticals!BD:BD)+SUMIF('Health Products &amp; Equipment'!$B:$B,$B84,'Health Products &amp; Equipment'!BD:BD)+SUMIF('Other Pharma &amp; Health Products'!$B:$B,$B84,'Other Pharma &amp; Health Products'!BD:BD)+SUMIF('PSM Costs'!$B:$B,$B84,'PSM Costs'!BD:BD),"")</f>
        <v/>
      </c>
      <c r="V84" s="233" t="str">
        <f ca="1">IF(SUMIF(Pharmaceuticals!$B:$B,$B84,Pharmaceuticals!BF:BF)+SUMIF('Health Products &amp; Equipment'!$B:$B,$B84,'Health Products &amp; Equipment'!BF:BF)+SUMIF('Other Pharma &amp; Health Products'!$B:$B,$B84,'Other Pharma &amp; Health Products'!BF:BF)+SUMIF('PSM Costs'!$B:$B,$B84,'PSM Costs'!BF:BF)&gt;0,SUMIF(Pharmaceuticals!$B:$B,$B84,Pharmaceuticals!BF:BF)+SUMIF('Health Products &amp; Equipment'!$B:$B,$B84,'Health Products &amp; Equipment'!BF:BF)+SUMIF('Other Pharma &amp; Health Products'!$B:$B,$B84,'Other Pharma &amp; Health Products'!BF:BF)+SUMIF('PSM Costs'!$B:$B,$B84,'PSM Costs'!BF:BF),"")</f>
        <v/>
      </c>
      <c r="W84" s="231" t="str">
        <f t="shared" ca="1" si="8"/>
        <v/>
      </c>
      <c r="X84" s="234" t="str">
        <f ca="1">IF(SUMIF(Pharmaceuticals!$B:$B,$B84,Pharmaceuticals!BM:BM)+SUMIF('Health Products &amp; Equipment'!$B:$B,$B84,'Health Products &amp; Equipment'!BM:BM)+SUMIF('Other Pharma &amp; Health Products'!$B:$B,$B84,'Other Pharma &amp; Health Products'!BM:BM)+SUMIF('PSM Costs'!$B:$B,$B84,'PSM Costs'!BM:BM)&gt;0,SUMIF(Pharmaceuticals!$B:$B,$B84,Pharmaceuticals!BM:BM)+SUMIF('Health Products &amp; Equipment'!$B:$B,$B84,'Health Products &amp; Equipment'!BM:BM)+SUMIF('Other Pharma &amp; Health Products'!$B:$B,$B84,'Other Pharma &amp; Health Products'!BM:BM)+SUMIF('PSM Costs'!$B:$B,$B84,'PSM Costs'!BM:BM),"")</f>
        <v/>
      </c>
      <c r="Y84" s="234" t="str">
        <f ca="1">IF(SUMIF(Pharmaceuticals!$B:$B,$B84,Pharmaceuticals!BO:BO)+SUMIF('Health Products &amp; Equipment'!$B:$B,$B84,'Health Products &amp; Equipment'!BO:BO)+SUMIF('Other Pharma &amp; Health Products'!$B:$B,$B84,'Other Pharma &amp; Health Products'!BO:BO)+SUMIF('PSM Costs'!$B:$B,$B84,'PSM Costs'!BO:BO)&gt;0,SUMIF(Pharmaceuticals!$B:$B,$B84,Pharmaceuticals!BO:BO)+SUMIF('Health Products &amp; Equipment'!$B:$B,$B84,'Health Products &amp; Equipment'!BO:BO)+SUMIF('Other Pharma &amp; Health Products'!$B:$B,$B84,'Other Pharma &amp; Health Products'!BO:BO)+SUMIF('PSM Costs'!$B:$B,$B84,'PSM Costs'!BO:BO),"")</f>
        <v/>
      </c>
      <c r="Z84" s="234" t="str">
        <f ca="1">IF(SUMIF(Pharmaceuticals!$B:$B,$B84,Pharmaceuticals!BQ:BQ)+SUMIF('Health Products &amp; Equipment'!$B:$B,$B84,'Health Products &amp; Equipment'!BQ:BQ)+SUMIF('Other Pharma &amp; Health Products'!$B:$B,$B84,'Other Pharma &amp; Health Products'!BQ:BQ)+SUMIF('PSM Costs'!$B:$B,$B84,'PSM Costs'!BQ:BQ)&gt;0,SUMIF(Pharmaceuticals!$B:$B,$B84,Pharmaceuticals!BQ:BQ)+SUMIF('Health Products &amp; Equipment'!$B:$B,$B84,'Health Products &amp; Equipment'!BQ:BQ)+SUMIF('Other Pharma &amp; Health Products'!$B:$B,$B84,'Other Pharma &amp; Health Products'!BQ:BQ)+SUMIF('PSM Costs'!$B:$B,$B84,'PSM Costs'!BQ:BQ),"")</f>
        <v/>
      </c>
      <c r="AA84" s="234" t="str">
        <f ca="1">IF(SUMIF(Pharmaceuticals!$B:$B,$B84,Pharmaceuticals!BS:BS)+SUMIF('Health Products &amp; Equipment'!$B:$B,$B84,'Health Products &amp; Equipment'!BS:BS)+SUMIF('Other Pharma &amp; Health Products'!$B:$B,$B84,'Other Pharma &amp; Health Products'!BS:BS)+SUMIF('PSM Costs'!$B:$B,$B84,'PSM Costs'!BS:BS)&gt;0,SUMIF(Pharmaceuticals!$B:$B,$B84,Pharmaceuticals!BS:BS)+SUMIF('Health Products &amp; Equipment'!$B:$B,$B84,'Health Products &amp; Equipment'!BS:BS)+SUMIF('Other Pharma &amp; Health Products'!$B:$B,$B84,'Other Pharma &amp; Health Products'!BS:BS)+SUMIF('PSM Costs'!$B:$B,$B84,'PSM Costs'!BS:BS),"")</f>
        <v/>
      </c>
      <c r="AB84" s="233" t="str">
        <f t="shared" ca="1" si="9"/>
        <v/>
      </c>
    </row>
    <row r="85" spans="1:28" ht="22.15" customHeight="1" x14ac:dyDescent="0.2">
      <c r="A85" s="229">
        <v>75</v>
      </c>
      <c r="B85" s="229" t="str">
        <f ca="1">IFERROR(VLOOKUP(A85,'Rank unique Mod-Int-CI-PR'!I:J,2,FALSE),"")</f>
        <v/>
      </c>
      <c r="C85" s="230" t="str">
        <f ca="1">IFERROR(VLOOKUP(VALUE(LEFT(B85,FIND("-",B85)-1)),CatModules!B:C,2,FALSE),"")</f>
        <v/>
      </c>
      <c r="D85" s="230" t="str">
        <f ca="1">IFERROR(VLOOKUP(LEFT(B85,FIND("--",B85)-1),CatInt!D:E,2,FALSE),"")</f>
        <v/>
      </c>
      <c r="E85" s="230" t="str">
        <f ca="1">IFERROR(VLOOKUP(MID(B85,FIND("--",B85)+2,FIND("---",B85)-FIND("--",B85)-2),CatCostInp!D:E,2,FALSE),"")</f>
        <v/>
      </c>
      <c r="F85" s="230" t="str">
        <f ca="1">IFERROR(VLOOKUP(B85,ActivityConcat!A:C,3,FALSE),"")</f>
        <v/>
      </c>
      <c r="G85" s="231" t="str">
        <f ca="1">IFERROR(VLOOKUP(VALUE(RIGHT(B85,1)),Setup!A:D,4,FALSE),"")</f>
        <v/>
      </c>
      <c r="H85" s="232" t="str">
        <f t="shared" ca="1" si="5"/>
        <v/>
      </c>
      <c r="I85" s="233" t="str">
        <f ca="1">IF(SUMIF(Pharmaceuticals!$B:$B,$B85,Pharmaceuticals!Z:Z)+SUMIF('Health Products &amp; Equipment'!$B:$B,$B85,'Health Products &amp; Equipment'!Z:Z)+SUMIF('Other Pharma &amp; Health Products'!$B:$B,$B85,'Other Pharma &amp; Health Products'!Z:Z)+SUMIF('PSM Costs'!$B:$B,$B85,'PSM Costs'!Z:Z)&gt;0,SUMIF(Pharmaceuticals!$B:$B,$B85,Pharmaceuticals!Z:Z)+SUMIF('Health Products &amp; Equipment'!$B:$B,$B85,'Health Products &amp; Equipment'!Z:Z)+SUMIF('Other Pharma &amp; Health Products'!$B:$B,$B85,'Other Pharma &amp; Health Products'!Z:Z)+SUMIF('PSM Costs'!$B:$B,$B85,'PSM Costs'!Z:Z),"")</f>
        <v/>
      </c>
      <c r="J85" s="233" t="str">
        <f ca="1">IF(SUMIF(Pharmaceuticals!$B:$B,$B85,Pharmaceuticals!AB:AB)+SUMIF('Health Products &amp; Equipment'!$B:$B,$B85,'Health Products &amp; Equipment'!AB:AB)+SUMIF('Other Pharma &amp; Health Products'!$B:$B,$B85,'Other Pharma &amp; Health Products'!AB:AB)+SUMIF('PSM Costs'!$B:$B,$B85,'PSM Costs'!AB:AB)&gt;0,SUMIF(Pharmaceuticals!$B:$B,$B85,Pharmaceuticals!AB:AB)+SUMIF('Health Products &amp; Equipment'!$B:$B,$B85,'Health Products &amp; Equipment'!AB:AB)+SUMIF('Other Pharma &amp; Health Products'!$B:$B,$B85,'Other Pharma &amp; Health Products'!AB:AB)+SUMIF('PSM Costs'!$B:$B,$B85,'PSM Costs'!AB:AB),"")</f>
        <v/>
      </c>
      <c r="K85" s="233" t="str">
        <f ca="1">IF(SUMIF(Pharmaceuticals!$B:$B,$B85,Pharmaceuticals!AD:AD)+SUMIF('Health Products &amp; Equipment'!$B:$B,$B85,'Health Products &amp; Equipment'!AD:AD)+SUMIF('Other Pharma &amp; Health Products'!$B:$B,$B85,'Other Pharma &amp; Health Products'!AD:AD)+SUMIF('PSM Costs'!$B:$B,$B85,'PSM Costs'!AD:AD)&gt;0,SUMIF(Pharmaceuticals!$B:$B,$B85,Pharmaceuticals!AD:AD)+SUMIF('Health Products &amp; Equipment'!$B:$B,$B85,'Health Products &amp; Equipment'!AD:AD)+SUMIF('Other Pharma &amp; Health Products'!$B:$B,$B85,'Other Pharma &amp; Health Products'!AD:AD)+SUMIF('PSM Costs'!$B:$B,$B85,'PSM Costs'!AD:AD),"")</f>
        <v/>
      </c>
      <c r="L85" s="233" t="str">
        <f ca="1">IF(SUMIF(Pharmaceuticals!$B:$B,$B85,Pharmaceuticals!AF:AF)+SUMIF('Health Products &amp; Equipment'!$B:$B,$B85,'Health Products &amp; Equipment'!AF:AF)+SUMIF('Other Pharma &amp; Health Products'!$B:$B,$B85,'Other Pharma &amp; Health Products'!AF:AF)+SUMIF('PSM Costs'!$B:$B,$B85,'PSM Costs'!AF:AF)&gt;0,SUMIF(Pharmaceuticals!$B:$B,$B85,Pharmaceuticals!AF:AF)+SUMIF('Health Products &amp; Equipment'!$B:$B,$B85,'Health Products &amp; Equipment'!AF:AF)+SUMIF('Other Pharma &amp; Health Products'!$B:$B,$B85,'Other Pharma &amp; Health Products'!AF:AF)+SUMIF('PSM Costs'!$B:$B,$B85,'PSM Costs'!AF:AF),"")</f>
        <v/>
      </c>
      <c r="M85" s="231" t="str">
        <f t="shared" ca="1" si="6"/>
        <v/>
      </c>
      <c r="N85" s="234" t="str">
        <f ca="1">IF(SUMIF(Pharmaceuticals!$B:$B,$B85,Pharmaceuticals!AM:AM)+SUMIF('Health Products &amp; Equipment'!$B:$B,$B85,'Health Products &amp; Equipment'!AM:AM)+SUMIF('Other Pharma &amp; Health Products'!$B:$B,$B85,'Other Pharma &amp; Health Products'!AM:AM)+SUMIF('PSM Costs'!$B:$B,$B85,'PSM Costs'!AM:AM)&gt;0,SUMIF(Pharmaceuticals!$B:$B,$B85,Pharmaceuticals!AM:AM)+SUMIF('Health Products &amp; Equipment'!$B:$B,$B85,'Health Products &amp; Equipment'!AM:AM)+SUMIF('Other Pharma &amp; Health Products'!$B:$B,$B85,'Other Pharma &amp; Health Products'!AM:AM)+SUMIF('PSM Costs'!$B:$B,$B85,'PSM Costs'!AM:AM),"")</f>
        <v/>
      </c>
      <c r="O85" s="234" t="str">
        <f ca="1">IF(SUMIF(Pharmaceuticals!$B:$B,$B85,Pharmaceuticals!AO:AO)+SUMIF('Health Products &amp; Equipment'!$B:$B,$B85,'Health Products &amp; Equipment'!AO:AO)+SUMIF('Other Pharma &amp; Health Products'!$B:$B,$B85,'Other Pharma &amp; Health Products'!AO:AO)+SUMIF('PSM Costs'!$B:$B,$B85,'PSM Costs'!AO:AO)&gt;0,SUMIF(Pharmaceuticals!$B:$B,$B85,Pharmaceuticals!AO:AO)+SUMIF('Health Products &amp; Equipment'!$B:$B,$B85,'Health Products &amp; Equipment'!AO:AO)+SUMIF('Other Pharma &amp; Health Products'!$B:$B,$B85,'Other Pharma &amp; Health Products'!AO:AO)+SUMIF('PSM Costs'!$B:$B,$B85,'PSM Costs'!AO:AO),"")</f>
        <v/>
      </c>
      <c r="P85" s="234" t="str">
        <f ca="1">IF(SUMIF(Pharmaceuticals!$B:$B,$B85,Pharmaceuticals!AQ:AQ)+SUMIF('Health Products &amp; Equipment'!$B:$B,$B85,'Health Products &amp; Equipment'!AQ:AQ)+SUMIF('Other Pharma &amp; Health Products'!$B:$B,$B85,'Other Pharma &amp; Health Products'!AQ:AQ)+SUMIF('PSM Costs'!$B:$B,$B85,'PSM Costs'!AQ:AQ)&gt;0,SUMIF(Pharmaceuticals!$B:$B,$B85,Pharmaceuticals!AQ:AQ)+SUMIF('Health Products &amp; Equipment'!$B:$B,$B85,'Health Products &amp; Equipment'!AQ:AQ)+SUMIF('Other Pharma &amp; Health Products'!$B:$B,$B85,'Other Pharma &amp; Health Products'!AQ:AQ)+SUMIF('PSM Costs'!$B:$B,$B85,'PSM Costs'!AQ:AQ),"")</f>
        <v/>
      </c>
      <c r="Q85" s="234" t="str">
        <f ca="1">IF(SUMIF(Pharmaceuticals!$B:$B,$B85,Pharmaceuticals!AS:AS)+SUMIF('Health Products &amp; Equipment'!$B:$B,$B85,'Health Products &amp; Equipment'!AS:AS)+SUMIF('Other Pharma &amp; Health Products'!$B:$B,$B85,'Other Pharma &amp; Health Products'!AS:AS)+SUMIF('PSM Costs'!$B:$B,$B85,'PSM Costs'!AS:AS)&gt;0,SUMIF(Pharmaceuticals!$B:$B,$B85,Pharmaceuticals!AS:AS)+SUMIF('Health Products &amp; Equipment'!$B:$B,$B85,'Health Products &amp; Equipment'!AS:AS)+SUMIF('Other Pharma &amp; Health Products'!$B:$B,$B85,'Other Pharma &amp; Health Products'!AS:AS)+SUMIF('PSM Costs'!$B:$B,$B85,'PSM Costs'!AS:AS),"")</f>
        <v/>
      </c>
      <c r="R85" s="232" t="str">
        <f t="shared" ca="1" si="7"/>
        <v/>
      </c>
      <c r="S85" s="233" t="str">
        <f ca="1">IF(SUMIF(Pharmaceuticals!$B:$B,$B85,Pharmaceuticals!AZ:AZ)+SUMIF('Health Products &amp; Equipment'!$B:$B,$B85,'Health Products &amp; Equipment'!AZ:AZ)+SUMIF('Other Pharma &amp; Health Products'!$B:$B,$B85,'Other Pharma &amp; Health Products'!AZ:AZ)+SUMIF('PSM Costs'!$B:$B,$B85,'PSM Costs'!AZ:AZ)&gt;0,SUMIF(Pharmaceuticals!$B:$B,$B85,Pharmaceuticals!AZ:AZ)+SUMIF('Health Products &amp; Equipment'!$B:$B,$B85,'Health Products &amp; Equipment'!AZ:AZ)+SUMIF('Other Pharma &amp; Health Products'!$B:$B,$B85,'Other Pharma &amp; Health Products'!AZ:AZ)+SUMIF('PSM Costs'!$B:$B,$B85,'PSM Costs'!AZ:AZ),"")</f>
        <v/>
      </c>
      <c r="T85" s="233" t="str">
        <f ca="1">IF(SUMIF(Pharmaceuticals!$B:$B,$B85,Pharmaceuticals!BB:BB)+SUMIF('Health Products &amp; Equipment'!$B:$B,$B85,'Health Products &amp; Equipment'!BB:BB)+SUMIF('Other Pharma &amp; Health Products'!$B:$B,$B85,'Other Pharma &amp; Health Products'!BB:BB)+SUMIF('PSM Costs'!$B:$B,$B85,'PSM Costs'!BB:BB)&gt;0,SUMIF(Pharmaceuticals!$B:$B,$B85,Pharmaceuticals!BB:BB)+SUMIF('Health Products &amp; Equipment'!$B:$B,$B85,'Health Products &amp; Equipment'!BB:BB)+SUMIF('Other Pharma &amp; Health Products'!$B:$B,$B85,'Other Pharma &amp; Health Products'!BB:BB)+SUMIF('PSM Costs'!$B:$B,$B85,'PSM Costs'!BB:BB),"")</f>
        <v/>
      </c>
      <c r="U85" s="233" t="str">
        <f ca="1">IF(SUMIF(Pharmaceuticals!$B:$B,$B85,Pharmaceuticals!BD:BD)+SUMIF('Health Products &amp; Equipment'!$B:$B,$B85,'Health Products &amp; Equipment'!BD:BD)+SUMIF('Other Pharma &amp; Health Products'!$B:$B,$B85,'Other Pharma &amp; Health Products'!BD:BD)+SUMIF('PSM Costs'!$B:$B,$B85,'PSM Costs'!BD:BD)&gt;0,SUMIF(Pharmaceuticals!$B:$B,$B85,Pharmaceuticals!BD:BD)+SUMIF('Health Products &amp; Equipment'!$B:$B,$B85,'Health Products &amp; Equipment'!BD:BD)+SUMIF('Other Pharma &amp; Health Products'!$B:$B,$B85,'Other Pharma &amp; Health Products'!BD:BD)+SUMIF('PSM Costs'!$B:$B,$B85,'PSM Costs'!BD:BD),"")</f>
        <v/>
      </c>
      <c r="V85" s="233" t="str">
        <f ca="1">IF(SUMIF(Pharmaceuticals!$B:$B,$B85,Pharmaceuticals!BF:BF)+SUMIF('Health Products &amp; Equipment'!$B:$B,$B85,'Health Products &amp; Equipment'!BF:BF)+SUMIF('Other Pharma &amp; Health Products'!$B:$B,$B85,'Other Pharma &amp; Health Products'!BF:BF)+SUMIF('PSM Costs'!$B:$B,$B85,'PSM Costs'!BF:BF)&gt;0,SUMIF(Pharmaceuticals!$B:$B,$B85,Pharmaceuticals!BF:BF)+SUMIF('Health Products &amp; Equipment'!$B:$B,$B85,'Health Products &amp; Equipment'!BF:BF)+SUMIF('Other Pharma &amp; Health Products'!$B:$B,$B85,'Other Pharma &amp; Health Products'!BF:BF)+SUMIF('PSM Costs'!$B:$B,$B85,'PSM Costs'!BF:BF),"")</f>
        <v/>
      </c>
      <c r="W85" s="231" t="str">
        <f t="shared" ca="1" si="8"/>
        <v/>
      </c>
      <c r="X85" s="234" t="str">
        <f ca="1">IF(SUMIF(Pharmaceuticals!$B:$B,$B85,Pharmaceuticals!BM:BM)+SUMIF('Health Products &amp; Equipment'!$B:$B,$B85,'Health Products &amp; Equipment'!BM:BM)+SUMIF('Other Pharma &amp; Health Products'!$B:$B,$B85,'Other Pharma &amp; Health Products'!BM:BM)+SUMIF('PSM Costs'!$B:$B,$B85,'PSM Costs'!BM:BM)&gt;0,SUMIF(Pharmaceuticals!$B:$B,$B85,Pharmaceuticals!BM:BM)+SUMIF('Health Products &amp; Equipment'!$B:$B,$B85,'Health Products &amp; Equipment'!BM:BM)+SUMIF('Other Pharma &amp; Health Products'!$B:$B,$B85,'Other Pharma &amp; Health Products'!BM:BM)+SUMIF('PSM Costs'!$B:$B,$B85,'PSM Costs'!BM:BM),"")</f>
        <v/>
      </c>
      <c r="Y85" s="234" t="str">
        <f ca="1">IF(SUMIF(Pharmaceuticals!$B:$B,$B85,Pharmaceuticals!BO:BO)+SUMIF('Health Products &amp; Equipment'!$B:$B,$B85,'Health Products &amp; Equipment'!BO:BO)+SUMIF('Other Pharma &amp; Health Products'!$B:$B,$B85,'Other Pharma &amp; Health Products'!BO:BO)+SUMIF('PSM Costs'!$B:$B,$B85,'PSM Costs'!BO:BO)&gt;0,SUMIF(Pharmaceuticals!$B:$B,$B85,Pharmaceuticals!BO:BO)+SUMIF('Health Products &amp; Equipment'!$B:$B,$B85,'Health Products &amp; Equipment'!BO:BO)+SUMIF('Other Pharma &amp; Health Products'!$B:$B,$B85,'Other Pharma &amp; Health Products'!BO:BO)+SUMIF('PSM Costs'!$B:$B,$B85,'PSM Costs'!BO:BO),"")</f>
        <v/>
      </c>
      <c r="Z85" s="234" t="str">
        <f ca="1">IF(SUMIF(Pharmaceuticals!$B:$B,$B85,Pharmaceuticals!BQ:BQ)+SUMIF('Health Products &amp; Equipment'!$B:$B,$B85,'Health Products &amp; Equipment'!BQ:BQ)+SUMIF('Other Pharma &amp; Health Products'!$B:$B,$B85,'Other Pharma &amp; Health Products'!BQ:BQ)+SUMIF('PSM Costs'!$B:$B,$B85,'PSM Costs'!BQ:BQ)&gt;0,SUMIF(Pharmaceuticals!$B:$B,$B85,Pharmaceuticals!BQ:BQ)+SUMIF('Health Products &amp; Equipment'!$B:$B,$B85,'Health Products &amp; Equipment'!BQ:BQ)+SUMIF('Other Pharma &amp; Health Products'!$B:$B,$B85,'Other Pharma &amp; Health Products'!BQ:BQ)+SUMIF('PSM Costs'!$B:$B,$B85,'PSM Costs'!BQ:BQ),"")</f>
        <v/>
      </c>
      <c r="AA85" s="234" t="str">
        <f ca="1">IF(SUMIF(Pharmaceuticals!$B:$B,$B85,Pharmaceuticals!BS:BS)+SUMIF('Health Products &amp; Equipment'!$B:$B,$B85,'Health Products &amp; Equipment'!BS:BS)+SUMIF('Other Pharma &amp; Health Products'!$B:$B,$B85,'Other Pharma &amp; Health Products'!BS:BS)+SUMIF('PSM Costs'!$B:$B,$B85,'PSM Costs'!BS:BS)&gt;0,SUMIF(Pharmaceuticals!$B:$B,$B85,Pharmaceuticals!BS:BS)+SUMIF('Health Products &amp; Equipment'!$B:$B,$B85,'Health Products &amp; Equipment'!BS:BS)+SUMIF('Other Pharma &amp; Health Products'!$B:$B,$B85,'Other Pharma &amp; Health Products'!BS:BS)+SUMIF('PSM Costs'!$B:$B,$B85,'PSM Costs'!BS:BS),"")</f>
        <v/>
      </c>
      <c r="AB85" s="233" t="str">
        <f t="shared" ca="1" si="9"/>
        <v/>
      </c>
    </row>
    <row r="86" spans="1:28" ht="22.15" customHeight="1" x14ac:dyDescent="0.2">
      <c r="A86" s="229">
        <v>76</v>
      </c>
      <c r="B86" s="229" t="str">
        <f ca="1">IFERROR(VLOOKUP(A86,'Rank unique Mod-Int-CI-PR'!I:J,2,FALSE),"")</f>
        <v/>
      </c>
      <c r="C86" s="230" t="str">
        <f ca="1">IFERROR(VLOOKUP(VALUE(LEFT(B86,FIND("-",B86)-1)),CatModules!B:C,2,FALSE),"")</f>
        <v/>
      </c>
      <c r="D86" s="230" t="str">
        <f ca="1">IFERROR(VLOOKUP(LEFT(B86,FIND("--",B86)-1),CatInt!D:E,2,FALSE),"")</f>
        <v/>
      </c>
      <c r="E86" s="230" t="str">
        <f ca="1">IFERROR(VLOOKUP(MID(B86,FIND("--",B86)+2,FIND("---",B86)-FIND("--",B86)-2),CatCostInp!D:E,2,FALSE),"")</f>
        <v/>
      </c>
      <c r="F86" s="230" t="str">
        <f ca="1">IFERROR(VLOOKUP(B86,ActivityConcat!A:C,3,FALSE),"")</f>
        <v/>
      </c>
      <c r="G86" s="231" t="str">
        <f ca="1">IFERROR(VLOOKUP(VALUE(RIGHT(B86,1)),Setup!A:D,4,FALSE),"")</f>
        <v/>
      </c>
      <c r="H86" s="232" t="str">
        <f t="shared" ca="1" si="5"/>
        <v/>
      </c>
      <c r="I86" s="233" t="str">
        <f ca="1">IF(SUMIF(Pharmaceuticals!$B:$B,$B86,Pharmaceuticals!Z:Z)+SUMIF('Health Products &amp; Equipment'!$B:$B,$B86,'Health Products &amp; Equipment'!Z:Z)+SUMIF('Other Pharma &amp; Health Products'!$B:$B,$B86,'Other Pharma &amp; Health Products'!Z:Z)+SUMIF('PSM Costs'!$B:$B,$B86,'PSM Costs'!Z:Z)&gt;0,SUMIF(Pharmaceuticals!$B:$B,$B86,Pharmaceuticals!Z:Z)+SUMIF('Health Products &amp; Equipment'!$B:$B,$B86,'Health Products &amp; Equipment'!Z:Z)+SUMIF('Other Pharma &amp; Health Products'!$B:$B,$B86,'Other Pharma &amp; Health Products'!Z:Z)+SUMIF('PSM Costs'!$B:$B,$B86,'PSM Costs'!Z:Z),"")</f>
        <v/>
      </c>
      <c r="J86" s="233" t="str">
        <f ca="1">IF(SUMIF(Pharmaceuticals!$B:$B,$B86,Pharmaceuticals!AB:AB)+SUMIF('Health Products &amp; Equipment'!$B:$B,$B86,'Health Products &amp; Equipment'!AB:AB)+SUMIF('Other Pharma &amp; Health Products'!$B:$B,$B86,'Other Pharma &amp; Health Products'!AB:AB)+SUMIF('PSM Costs'!$B:$B,$B86,'PSM Costs'!AB:AB)&gt;0,SUMIF(Pharmaceuticals!$B:$B,$B86,Pharmaceuticals!AB:AB)+SUMIF('Health Products &amp; Equipment'!$B:$B,$B86,'Health Products &amp; Equipment'!AB:AB)+SUMIF('Other Pharma &amp; Health Products'!$B:$B,$B86,'Other Pharma &amp; Health Products'!AB:AB)+SUMIF('PSM Costs'!$B:$B,$B86,'PSM Costs'!AB:AB),"")</f>
        <v/>
      </c>
      <c r="K86" s="233" t="str">
        <f ca="1">IF(SUMIF(Pharmaceuticals!$B:$B,$B86,Pharmaceuticals!AD:AD)+SUMIF('Health Products &amp; Equipment'!$B:$B,$B86,'Health Products &amp; Equipment'!AD:AD)+SUMIF('Other Pharma &amp; Health Products'!$B:$B,$B86,'Other Pharma &amp; Health Products'!AD:AD)+SUMIF('PSM Costs'!$B:$B,$B86,'PSM Costs'!AD:AD)&gt;0,SUMIF(Pharmaceuticals!$B:$B,$B86,Pharmaceuticals!AD:AD)+SUMIF('Health Products &amp; Equipment'!$B:$B,$B86,'Health Products &amp; Equipment'!AD:AD)+SUMIF('Other Pharma &amp; Health Products'!$B:$B,$B86,'Other Pharma &amp; Health Products'!AD:AD)+SUMIF('PSM Costs'!$B:$B,$B86,'PSM Costs'!AD:AD),"")</f>
        <v/>
      </c>
      <c r="L86" s="233" t="str">
        <f ca="1">IF(SUMIF(Pharmaceuticals!$B:$B,$B86,Pharmaceuticals!AF:AF)+SUMIF('Health Products &amp; Equipment'!$B:$B,$B86,'Health Products &amp; Equipment'!AF:AF)+SUMIF('Other Pharma &amp; Health Products'!$B:$B,$B86,'Other Pharma &amp; Health Products'!AF:AF)+SUMIF('PSM Costs'!$B:$B,$B86,'PSM Costs'!AF:AF)&gt;0,SUMIF(Pharmaceuticals!$B:$B,$B86,Pharmaceuticals!AF:AF)+SUMIF('Health Products &amp; Equipment'!$B:$B,$B86,'Health Products &amp; Equipment'!AF:AF)+SUMIF('Other Pharma &amp; Health Products'!$B:$B,$B86,'Other Pharma &amp; Health Products'!AF:AF)+SUMIF('PSM Costs'!$B:$B,$B86,'PSM Costs'!AF:AF),"")</f>
        <v/>
      </c>
      <c r="M86" s="231" t="str">
        <f t="shared" ca="1" si="6"/>
        <v/>
      </c>
      <c r="N86" s="234" t="str">
        <f ca="1">IF(SUMIF(Pharmaceuticals!$B:$B,$B86,Pharmaceuticals!AM:AM)+SUMIF('Health Products &amp; Equipment'!$B:$B,$B86,'Health Products &amp; Equipment'!AM:AM)+SUMIF('Other Pharma &amp; Health Products'!$B:$B,$B86,'Other Pharma &amp; Health Products'!AM:AM)+SUMIF('PSM Costs'!$B:$B,$B86,'PSM Costs'!AM:AM)&gt;0,SUMIF(Pharmaceuticals!$B:$B,$B86,Pharmaceuticals!AM:AM)+SUMIF('Health Products &amp; Equipment'!$B:$B,$B86,'Health Products &amp; Equipment'!AM:AM)+SUMIF('Other Pharma &amp; Health Products'!$B:$B,$B86,'Other Pharma &amp; Health Products'!AM:AM)+SUMIF('PSM Costs'!$B:$B,$B86,'PSM Costs'!AM:AM),"")</f>
        <v/>
      </c>
      <c r="O86" s="234" t="str">
        <f ca="1">IF(SUMIF(Pharmaceuticals!$B:$B,$B86,Pharmaceuticals!AO:AO)+SUMIF('Health Products &amp; Equipment'!$B:$B,$B86,'Health Products &amp; Equipment'!AO:AO)+SUMIF('Other Pharma &amp; Health Products'!$B:$B,$B86,'Other Pharma &amp; Health Products'!AO:AO)+SUMIF('PSM Costs'!$B:$B,$B86,'PSM Costs'!AO:AO)&gt;0,SUMIF(Pharmaceuticals!$B:$B,$B86,Pharmaceuticals!AO:AO)+SUMIF('Health Products &amp; Equipment'!$B:$B,$B86,'Health Products &amp; Equipment'!AO:AO)+SUMIF('Other Pharma &amp; Health Products'!$B:$B,$B86,'Other Pharma &amp; Health Products'!AO:AO)+SUMIF('PSM Costs'!$B:$B,$B86,'PSM Costs'!AO:AO),"")</f>
        <v/>
      </c>
      <c r="P86" s="234" t="str">
        <f ca="1">IF(SUMIF(Pharmaceuticals!$B:$B,$B86,Pharmaceuticals!AQ:AQ)+SUMIF('Health Products &amp; Equipment'!$B:$B,$B86,'Health Products &amp; Equipment'!AQ:AQ)+SUMIF('Other Pharma &amp; Health Products'!$B:$B,$B86,'Other Pharma &amp; Health Products'!AQ:AQ)+SUMIF('PSM Costs'!$B:$B,$B86,'PSM Costs'!AQ:AQ)&gt;0,SUMIF(Pharmaceuticals!$B:$B,$B86,Pharmaceuticals!AQ:AQ)+SUMIF('Health Products &amp; Equipment'!$B:$B,$B86,'Health Products &amp; Equipment'!AQ:AQ)+SUMIF('Other Pharma &amp; Health Products'!$B:$B,$B86,'Other Pharma &amp; Health Products'!AQ:AQ)+SUMIF('PSM Costs'!$B:$B,$B86,'PSM Costs'!AQ:AQ),"")</f>
        <v/>
      </c>
      <c r="Q86" s="234" t="str">
        <f ca="1">IF(SUMIF(Pharmaceuticals!$B:$B,$B86,Pharmaceuticals!AS:AS)+SUMIF('Health Products &amp; Equipment'!$B:$B,$B86,'Health Products &amp; Equipment'!AS:AS)+SUMIF('Other Pharma &amp; Health Products'!$B:$B,$B86,'Other Pharma &amp; Health Products'!AS:AS)+SUMIF('PSM Costs'!$B:$B,$B86,'PSM Costs'!AS:AS)&gt;0,SUMIF(Pharmaceuticals!$B:$B,$B86,Pharmaceuticals!AS:AS)+SUMIF('Health Products &amp; Equipment'!$B:$B,$B86,'Health Products &amp; Equipment'!AS:AS)+SUMIF('Other Pharma &amp; Health Products'!$B:$B,$B86,'Other Pharma &amp; Health Products'!AS:AS)+SUMIF('PSM Costs'!$B:$B,$B86,'PSM Costs'!AS:AS),"")</f>
        <v/>
      </c>
      <c r="R86" s="232" t="str">
        <f t="shared" ca="1" si="7"/>
        <v/>
      </c>
      <c r="S86" s="233" t="str">
        <f ca="1">IF(SUMIF(Pharmaceuticals!$B:$B,$B86,Pharmaceuticals!AZ:AZ)+SUMIF('Health Products &amp; Equipment'!$B:$B,$B86,'Health Products &amp; Equipment'!AZ:AZ)+SUMIF('Other Pharma &amp; Health Products'!$B:$B,$B86,'Other Pharma &amp; Health Products'!AZ:AZ)+SUMIF('PSM Costs'!$B:$B,$B86,'PSM Costs'!AZ:AZ)&gt;0,SUMIF(Pharmaceuticals!$B:$B,$B86,Pharmaceuticals!AZ:AZ)+SUMIF('Health Products &amp; Equipment'!$B:$B,$B86,'Health Products &amp; Equipment'!AZ:AZ)+SUMIF('Other Pharma &amp; Health Products'!$B:$B,$B86,'Other Pharma &amp; Health Products'!AZ:AZ)+SUMIF('PSM Costs'!$B:$B,$B86,'PSM Costs'!AZ:AZ),"")</f>
        <v/>
      </c>
      <c r="T86" s="233" t="str">
        <f ca="1">IF(SUMIF(Pharmaceuticals!$B:$B,$B86,Pharmaceuticals!BB:BB)+SUMIF('Health Products &amp; Equipment'!$B:$B,$B86,'Health Products &amp; Equipment'!BB:BB)+SUMIF('Other Pharma &amp; Health Products'!$B:$B,$B86,'Other Pharma &amp; Health Products'!BB:BB)+SUMIF('PSM Costs'!$B:$B,$B86,'PSM Costs'!BB:BB)&gt;0,SUMIF(Pharmaceuticals!$B:$B,$B86,Pharmaceuticals!BB:BB)+SUMIF('Health Products &amp; Equipment'!$B:$B,$B86,'Health Products &amp; Equipment'!BB:BB)+SUMIF('Other Pharma &amp; Health Products'!$B:$B,$B86,'Other Pharma &amp; Health Products'!BB:BB)+SUMIF('PSM Costs'!$B:$B,$B86,'PSM Costs'!BB:BB),"")</f>
        <v/>
      </c>
      <c r="U86" s="233" t="str">
        <f ca="1">IF(SUMIF(Pharmaceuticals!$B:$B,$B86,Pharmaceuticals!BD:BD)+SUMIF('Health Products &amp; Equipment'!$B:$B,$B86,'Health Products &amp; Equipment'!BD:BD)+SUMIF('Other Pharma &amp; Health Products'!$B:$B,$B86,'Other Pharma &amp; Health Products'!BD:BD)+SUMIF('PSM Costs'!$B:$B,$B86,'PSM Costs'!BD:BD)&gt;0,SUMIF(Pharmaceuticals!$B:$B,$B86,Pharmaceuticals!BD:BD)+SUMIF('Health Products &amp; Equipment'!$B:$B,$B86,'Health Products &amp; Equipment'!BD:BD)+SUMIF('Other Pharma &amp; Health Products'!$B:$B,$B86,'Other Pharma &amp; Health Products'!BD:BD)+SUMIF('PSM Costs'!$B:$B,$B86,'PSM Costs'!BD:BD),"")</f>
        <v/>
      </c>
      <c r="V86" s="233" t="str">
        <f ca="1">IF(SUMIF(Pharmaceuticals!$B:$B,$B86,Pharmaceuticals!BF:BF)+SUMIF('Health Products &amp; Equipment'!$B:$B,$B86,'Health Products &amp; Equipment'!BF:BF)+SUMIF('Other Pharma &amp; Health Products'!$B:$B,$B86,'Other Pharma &amp; Health Products'!BF:BF)+SUMIF('PSM Costs'!$B:$B,$B86,'PSM Costs'!BF:BF)&gt;0,SUMIF(Pharmaceuticals!$B:$B,$B86,Pharmaceuticals!BF:BF)+SUMIF('Health Products &amp; Equipment'!$B:$B,$B86,'Health Products &amp; Equipment'!BF:BF)+SUMIF('Other Pharma &amp; Health Products'!$B:$B,$B86,'Other Pharma &amp; Health Products'!BF:BF)+SUMIF('PSM Costs'!$B:$B,$B86,'PSM Costs'!BF:BF),"")</f>
        <v/>
      </c>
      <c r="W86" s="231" t="str">
        <f t="shared" ca="1" si="8"/>
        <v/>
      </c>
      <c r="X86" s="234" t="str">
        <f ca="1">IF(SUMIF(Pharmaceuticals!$B:$B,$B86,Pharmaceuticals!BM:BM)+SUMIF('Health Products &amp; Equipment'!$B:$B,$B86,'Health Products &amp; Equipment'!BM:BM)+SUMIF('Other Pharma &amp; Health Products'!$B:$B,$B86,'Other Pharma &amp; Health Products'!BM:BM)+SUMIF('PSM Costs'!$B:$B,$B86,'PSM Costs'!BM:BM)&gt;0,SUMIF(Pharmaceuticals!$B:$B,$B86,Pharmaceuticals!BM:BM)+SUMIF('Health Products &amp; Equipment'!$B:$B,$B86,'Health Products &amp; Equipment'!BM:BM)+SUMIF('Other Pharma &amp; Health Products'!$B:$B,$B86,'Other Pharma &amp; Health Products'!BM:BM)+SUMIF('PSM Costs'!$B:$B,$B86,'PSM Costs'!BM:BM),"")</f>
        <v/>
      </c>
      <c r="Y86" s="234" t="str">
        <f ca="1">IF(SUMIF(Pharmaceuticals!$B:$B,$B86,Pharmaceuticals!BO:BO)+SUMIF('Health Products &amp; Equipment'!$B:$B,$B86,'Health Products &amp; Equipment'!BO:BO)+SUMIF('Other Pharma &amp; Health Products'!$B:$B,$B86,'Other Pharma &amp; Health Products'!BO:BO)+SUMIF('PSM Costs'!$B:$B,$B86,'PSM Costs'!BO:BO)&gt;0,SUMIF(Pharmaceuticals!$B:$B,$B86,Pharmaceuticals!BO:BO)+SUMIF('Health Products &amp; Equipment'!$B:$B,$B86,'Health Products &amp; Equipment'!BO:BO)+SUMIF('Other Pharma &amp; Health Products'!$B:$B,$B86,'Other Pharma &amp; Health Products'!BO:BO)+SUMIF('PSM Costs'!$B:$B,$B86,'PSM Costs'!BO:BO),"")</f>
        <v/>
      </c>
      <c r="Z86" s="234" t="str">
        <f ca="1">IF(SUMIF(Pharmaceuticals!$B:$B,$B86,Pharmaceuticals!BQ:BQ)+SUMIF('Health Products &amp; Equipment'!$B:$B,$B86,'Health Products &amp; Equipment'!BQ:BQ)+SUMIF('Other Pharma &amp; Health Products'!$B:$B,$B86,'Other Pharma &amp; Health Products'!BQ:BQ)+SUMIF('PSM Costs'!$B:$B,$B86,'PSM Costs'!BQ:BQ)&gt;0,SUMIF(Pharmaceuticals!$B:$B,$B86,Pharmaceuticals!BQ:BQ)+SUMIF('Health Products &amp; Equipment'!$B:$B,$B86,'Health Products &amp; Equipment'!BQ:BQ)+SUMIF('Other Pharma &amp; Health Products'!$B:$B,$B86,'Other Pharma &amp; Health Products'!BQ:BQ)+SUMIF('PSM Costs'!$B:$B,$B86,'PSM Costs'!BQ:BQ),"")</f>
        <v/>
      </c>
      <c r="AA86" s="234" t="str">
        <f ca="1">IF(SUMIF(Pharmaceuticals!$B:$B,$B86,Pharmaceuticals!BS:BS)+SUMIF('Health Products &amp; Equipment'!$B:$B,$B86,'Health Products &amp; Equipment'!BS:BS)+SUMIF('Other Pharma &amp; Health Products'!$B:$B,$B86,'Other Pharma &amp; Health Products'!BS:BS)+SUMIF('PSM Costs'!$B:$B,$B86,'PSM Costs'!BS:BS)&gt;0,SUMIF(Pharmaceuticals!$B:$B,$B86,Pharmaceuticals!BS:BS)+SUMIF('Health Products &amp; Equipment'!$B:$B,$B86,'Health Products &amp; Equipment'!BS:BS)+SUMIF('Other Pharma &amp; Health Products'!$B:$B,$B86,'Other Pharma &amp; Health Products'!BS:BS)+SUMIF('PSM Costs'!$B:$B,$B86,'PSM Costs'!BS:BS),"")</f>
        <v/>
      </c>
      <c r="AB86" s="233" t="str">
        <f t="shared" ca="1" si="9"/>
        <v/>
      </c>
    </row>
    <row r="87" spans="1:28" ht="22.15" customHeight="1" x14ac:dyDescent="0.2">
      <c r="A87" s="229">
        <v>77</v>
      </c>
      <c r="B87" s="229" t="str">
        <f ca="1">IFERROR(VLOOKUP(A87,'Rank unique Mod-Int-CI-PR'!I:J,2,FALSE),"")</f>
        <v/>
      </c>
      <c r="C87" s="230" t="str">
        <f ca="1">IFERROR(VLOOKUP(VALUE(LEFT(B87,FIND("-",B87)-1)),CatModules!B:C,2,FALSE),"")</f>
        <v/>
      </c>
      <c r="D87" s="230" t="str">
        <f ca="1">IFERROR(VLOOKUP(LEFT(B87,FIND("--",B87)-1),CatInt!D:E,2,FALSE),"")</f>
        <v/>
      </c>
      <c r="E87" s="230" t="str">
        <f ca="1">IFERROR(VLOOKUP(MID(B87,FIND("--",B87)+2,FIND("---",B87)-FIND("--",B87)-2),CatCostInp!D:E,2,FALSE),"")</f>
        <v/>
      </c>
      <c r="F87" s="230" t="str">
        <f ca="1">IFERROR(VLOOKUP(B87,ActivityConcat!A:C,3,FALSE),"")</f>
        <v/>
      </c>
      <c r="G87" s="231" t="str">
        <f ca="1">IFERROR(VLOOKUP(VALUE(RIGHT(B87,1)),Setup!A:D,4,FALSE),"")</f>
        <v/>
      </c>
      <c r="H87" s="232" t="str">
        <f t="shared" ca="1" si="5"/>
        <v/>
      </c>
      <c r="I87" s="233" t="str">
        <f ca="1">IF(SUMIF(Pharmaceuticals!$B:$B,$B87,Pharmaceuticals!Z:Z)+SUMIF('Health Products &amp; Equipment'!$B:$B,$B87,'Health Products &amp; Equipment'!Z:Z)+SUMIF('Other Pharma &amp; Health Products'!$B:$B,$B87,'Other Pharma &amp; Health Products'!Z:Z)+SUMIF('PSM Costs'!$B:$B,$B87,'PSM Costs'!Z:Z)&gt;0,SUMIF(Pharmaceuticals!$B:$B,$B87,Pharmaceuticals!Z:Z)+SUMIF('Health Products &amp; Equipment'!$B:$B,$B87,'Health Products &amp; Equipment'!Z:Z)+SUMIF('Other Pharma &amp; Health Products'!$B:$B,$B87,'Other Pharma &amp; Health Products'!Z:Z)+SUMIF('PSM Costs'!$B:$B,$B87,'PSM Costs'!Z:Z),"")</f>
        <v/>
      </c>
      <c r="J87" s="233" t="str">
        <f ca="1">IF(SUMIF(Pharmaceuticals!$B:$B,$B87,Pharmaceuticals!AB:AB)+SUMIF('Health Products &amp; Equipment'!$B:$B,$B87,'Health Products &amp; Equipment'!AB:AB)+SUMIF('Other Pharma &amp; Health Products'!$B:$B,$B87,'Other Pharma &amp; Health Products'!AB:AB)+SUMIF('PSM Costs'!$B:$B,$B87,'PSM Costs'!AB:AB)&gt;0,SUMIF(Pharmaceuticals!$B:$B,$B87,Pharmaceuticals!AB:AB)+SUMIF('Health Products &amp; Equipment'!$B:$B,$B87,'Health Products &amp; Equipment'!AB:AB)+SUMIF('Other Pharma &amp; Health Products'!$B:$B,$B87,'Other Pharma &amp; Health Products'!AB:AB)+SUMIF('PSM Costs'!$B:$B,$B87,'PSM Costs'!AB:AB),"")</f>
        <v/>
      </c>
      <c r="K87" s="233" t="str">
        <f ca="1">IF(SUMIF(Pharmaceuticals!$B:$B,$B87,Pharmaceuticals!AD:AD)+SUMIF('Health Products &amp; Equipment'!$B:$B,$B87,'Health Products &amp; Equipment'!AD:AD)+SUMIF('Other Pharma &amp; Health Products'!$B:$B,$B87,'Other Pharma &amp; Health Products'!AD:AD)+SUMIF('PSM Costs'!$B:$B,$B87,'PSM Costs'!AD:AD)&gt;0,SUMIF(Pharmaceuticals!$B:$B,$B87,Pharmaceuticals!AD:AD)+SUMIF('Health Products &amp; Equipment'!$B:$B,$B87,'Health Products &amp; Equipment'!AD:AD)+SUMIF('Other Pharma &amp; Health Products'!$B:$B,$B87,'Other Pharma &amp; Health Products'!AD:AD)+SUMIF('PSM Costs'!$B:$B,$B87,'PSM Costs'!AD:AD),"")</f>
        <v/>
      </c>
      <c r="L87" s="233" t="str">
        <f ca="1">IF(SUMIF(Pharmaceuticals!$B:$B,$B87,Pharmaceuticals!AF:AF)+SUMIF('Health Products &amp; Equipment'!$B:$B,$B87,'Health Products &amp; Equipment'!AF:AF)+SUMIF('Other Pharma &amp; Health Products'!$B:$B,$B87,'Other Pharma &amp; Health Products'!AF:AF)+SUMIF('PSM Costs'!$B:$B,$B87,'PSM Costs'!AF:AF)&gt;0,SUMIF(Pharmaceuticals!$B:$B,$B87,Pharmaceuticals!AF:AF)+SUMIF('Health Products &amp; Equipment'!$B:$B,$B87,'Health Products &amp; Equipment'!AF:AF)+SUMIF('Other Pharma &amp; Health Products'!$B:$B,$B87,'Other Pharma &amp; Health Products'!AF:AF)+SUMIF('PSM Costs'!$B:$B,$B87,'PSM Costs'!AF:AF),"")</f>
        <v/>
      </c>
      <c r="M87" s="231" t="str">
        <f t="shared" ca="1" si="6"/>
        <v/>
      </c>
      <c r="N87" s="234" t="str">
        <f ca="1">IF(SUMIF(Pharmaceuticals!$B:$B,$B87,Pharmaceuticals!AM:AM)+SUMIF('Health Products &amp; Equipment'!$B:$B,$B87,'Health Products &amp; Equipment'!AM:AM)+SUMIF('Other Pharma &amp; Health Products'!$B:$B,$B87,'Other Pharma &amp; Health Products'!AM:AM)+SUMIF('PSM Costs'!$B:$B,$B87,'PSM Costs'!AM:AM)&gt;0,SUMIF(Pharmaceuticals!$B:$B,$B87,Pharmaceuticals!AM:AM)+SUMIF('Health Products &amp; Equipment'!$B:$B,$B87,'Health Products &amp; Equipment'!AM:AM)+SUMIF('Other Pharma &amp; Health Products'!$B:$B,$B87,'Other Pharma &amp; Health Products'!AM:AM)+SUMIF('PSM Costs'!$B:$B,$B87,'PSM Costs'!AM:AM),"")</f>
        <v/>
      </c>
      <c r="O87" s="234" t="str">
        <f ca="1">IF(SUMIF(Pharmaceuticals!$B:$B,$B87,Pharmaceuticals!AO:AO)+SUMIF('Health Products &amp; Equipment'!$B:$B,$B87,'Health Products &amp; Equipment'!AO:AO)+SUMIF('Other Pharma &amp; Health Products'!$B:$B,$B87,'Other Pharma &amp; Health Products'!AO:AO)+SUMIF('PSM Costs'!$B:$B,$B87,'PSM Costs'!AO:AO)&gt;0,SUMIF(Pharmaceuticals!$B:$B,$B87,Pharmaceuticals!AO:AO)+SUMIF('Health Products &amp; Equipment'!$B:$B,$B87,'Health Products &amp; Equipment'!AO:AO)+SUMIF('Other Pharma &amp; Health Products'!$B:$B,$B87,'Other Pharma &amp; Health Products'!AO:AO)+SUMIF('PSM Costs'!$B:$B,$B87,'PSM Costs'!AO:AO),"")</f>
        <v/>
      </c>
      <c r="P87" s="234" t="str">
        <f ca="1">IF(SUMIF(Pharmaceuticals!$B:$B,$B87,Pharmaceuticals!AQ:AQ)+SUMIF('Health Products &amp; Equipment'!$B:$B,$B87,'Health Products &amp; Equipment'!AQ:AQ)+SUMIF('Other Pharma &amp; Health Products'!$B:$B,$B87,'Other Pharma &amp; Health Products'!AQ:AQ)+SUMIF('PSM Costs'!$B:$B,$B87,'PSM Costs'!AQ:AQ)&gt;0,SUMIF(Pharmaceuticals!$B:$B,$B87,Pharmaceuticals!AQ:AQ)+SUMIF('Health Products &amp; Equipment'!$B:$B,$B87,'Health Products &amp; Equipment'!AQ:AQ)+SUMIF('Other Pharma &amp; Health Products'!$B:$B,$B87,'Other Pharma &amp; Health Products'!AQ:AQ)+SUMIF('PSM Costs'!$B:$B,$B87,'PSM Costs'!AQ:AQ),"")</f>
        <v/>
      </c>
      <c r="Q87" s="234" t="str">
        <f ca="1">IF(SUMIF(Pharmaceuticals!$B:$B,$B87,Pharmaceuticals!AS:AS)+SUMIF('Health Products &amp; Equipment'!$B:$B,$B87,'Health Products &amp; Equipment'!AS:AS)+SUMIF('Other Pharma &amp; Health Products'!$B:$B,$B87,'Other Pharma &amp; Health Products'!AS:AS)+SUMIF('PSM Costs'!$B:$B,$B87,'PSM Costs'!AS:AS)&gt;0,SUMIF(Pharmaceuticals!$B:$B,$B87,Pharmaceuticals!AS:AS)+SUMIF('Health Products &amp; Equipment'!$B:$B,$B87,'Health Products &amp; Equipment'!AS:AS)+SUMIF('Other Pharma &amp; Health Products'!$B:$B,$B87,'Other Pharma &amp; Health Products'!AS:AS)+SUMIF('PSM Costs'!$B:$B,$B87,'PSM Costs'!AS:AS),"")</f>
        <v/>
      </c>
      <c r="R87" s="232" t="str">
        <f t="shared" ca="1" si="7"/>
        <v/>
      </c>
      <c r="S87" s="233" t="str">
        <f ca="1">IF(SUMIF(Pharmaceuticals!$B:$B,$B87,Pharmaceuticals!AZ:AZ)+SUMIF('Health Products &amp; Equipment'!$B:$B,$B87,'Health Products &amp; Equipment'!AZ:AZ)+SUMIF('Other Pharma &amp; Health Products'!$B:$B,$B87,'Other Pharma &amp; Health Products'!AZ:AZ)+SUMIF('PSM Costs'!$B:$B,$B87,'PSM Costs'!AZ:AZ)&gt;0,SUMIF(Pharmaceuticals!$B:$B,$B87,Pharmaceuticals!AZ:AZ)+SUMIF('Health Products &amp; Equipment'!$B:$B,$B87,'Health Products &amp; Equipment'!AZ:AZ)+SUMIF('Other Pharma &amp; Health Products'!$B:$B,$B87,'Other Pharma &amp; Health Products'!AZ:AZ)+SUMIF('PSM Costs'!$B:$B,$B87,'PSM Costs'!AZ:AZ),"")</f>
        <v/>
      </c>
      <c r="T87" s="233" t="str">
        <f ca="1">IF(SUMIF(Pharmaceuticals!$B:$B,$B87,Pharmaceuticals!BB:BB)+SUMIF('Health Products &amp; Equipment'!$B:$B,$B87,'Health Products &amp; Equipment'!BB:BB)+SUMIF('Other Pharma &amp; Health Products'!$B:$B,$B87,'Other Pharma &amp; Health Products'!BB:BB)+SUMIF('PSM Costs'!$B:$B,$B87,'PSM Costs'!BB:BB)&gt;0,SUMIF(Pharmaceuticals!$B:$B,$B87,Pharmaceuticals!BB:BB)+SUMIF('Health Products &amp; Equipment'!$B:$B,$B87,'Health Products &amp; Equipment'!BB:BB)+SUMIF('Other Pharma &amp; Health Products'!$B:$B,$B87,'Other Pharma &amp; Health Products'!BB:BB)+SUMIF('PSM Costs'!$B:$B,$B87,'PSM Costs'!BB:BB),"")</f>
        <v/>
      </c>
      <c r="U87" s="233" t="str">
        <f ca="1">IF(SUMIF(Pharmaceuticals!$B:$B,$B87,Pharmaceuticals!BD:BD)+SUMIF('Health Products &amp; Equipment'!$B:$B,$B87,'Health Products &amp; Equipment'!BD:BD)+SUMIF('Other Pharma &amp; Health Products'!$B:$B,$B87,'Other Pharma &amp; Health Products'!BD:BD)+SUMIF('PSM Costs'!$B:$B,$B87,'PSM Costs'!BD:BD)&gt;0,SUMIF(Pharmaceuticals!$B:$B,$B87,Pharmaceuticals!BD:BD)+SUMIF('Health Products &amp; Equipment'!$B:$B,$B87,'Health Products &amp; Equipment'!BD:BD)+SUMIF('Other Pharma &amp; Health Products'!$B:$B,$B87,'Other Pharma &amp; Health Products'!BD:BD)+SUMIF('PSM Costs'!$B:$B,$B87,'PSM Costs'!BD:BD),"")</f>
        <v/>
      </c>
      <c r="V87" s="233" t="str">
        <f ca="1">IF(SUMIF(Pharmaceuticals!$B:$B,$B87,Pharmaceuticals!BF:BF)+SUMIF('Health Products &amp; Equipment'!$B:$B,$B87,'Health Products &amp; Equipment'!BF:BF)+SUMIF('Other Pharma &amp; Health Products'!$B:$B,$B87,'Other Pharma &amp; Health Products'!BF:BF)+SUMIF('PSM Costs'!$B:$B,$B87,'PSM Costs'!BF:BF)&gt;0,SUMIF(Pharmaceuticals!$B:$B,$B87,Pharmaceuticals!BF:BF)+SUMIF('Health Products &amp; Equipment'!$B:$B,$B87,'Health Products &amp; Equipment'!BF:BF)+SUMIF('Other Pharma &amp; Health Products'!$B:$B,$B87,'Other Pharma &amp; Health Products'!BF:BF)+SUMIF('PSM Costs'!$B:$B,$B87,'PSM Costs'!BF:BF),"")</f>
        <v/>
      </c>
      <c r="W87" s="231" t="str">
        <f t="shared" ca="1" si="8"/>
        <v/>
      </c>
      <c r="X87" s="234" t="str">
        <f ca="1">IF(SUMIF(Pharmaceuticals!$B:$B,$B87,Pharmaceuticals!BM:BM)+SUMIF('Health Products &amp; Equipment'!$B:$B,$B87,'Health Products &amp; Equipment'!BM:BM)+SUMIF('Other Pharma &amp; Health Products'!$B:$B,$B87,'Other Pharma &amp; Health Products'!BM:BM)+SUMIF('PSM Costs'!$B:$B,$B87,'PSM Costs'!BM:BM)&gt;0,SUMIF(Pharmaceuticals!$B:$B,$B87,Pharmaceuticals!BM:BM)+SUMIF('Health Products &amp; Equipment'!$B:$B,$B87,'Health Products &amp; Equipment'!BM:BM)+SUMIF('Other Pharma &amp; Health Products'!$B:$B,$B87,'Other Pharma &amp; Health Products'!BM:BM)+SUMIF('PSM Costs'!$B:$B,$B87,'PSM Costs'!BM:BM),"")</f>
        <v/>
      </c>
      <c r="Y87" s="234" t="str">
        <f ca="1">IF(SUMIF(Pharmaceuticals!$B:$B,$B87,Pharmaceuticals!BO:BO)+SUMIF('Health Products &amp; Equipment'!$B:$B,$B87,'Health Products &amp; Equipment'!BO:BO)+SUMIF('Other Pharma &amp; Health Products'!$B:$B,$B87,'Other Pharma &amp; Health Products'!BO:BO)+SUMIF('PSM Costs'!$B:$B,$B87,'PSM Costs'!BO:BO)&gt;0,SUMIF(Pharmaceuticals!$B:$B,$B87,Pharmaceuticals!BO:BO)+SUMIF('Health Products &amp; Equipment'!$B:$B,$B87,'Health Products &amp; Equipment'!BO:BO)+SUMIF('Other Pharma &amp; Health Products'!$B:$B,$B87,'Other Pharma &amp; Health Products'!BO:BO)+SUMIF('PSM Costs'!$B:$B,$B87,'PSM Costs'!BO:BO),"")</f>
        <v/>
      </c>
      <c r="Z87" s="234" t="str">
        <f ca="1">IF(SUMIF(Pharmaceuticals!$B:$B,$B87,Pharmaceuticals!BQ:BQ)+SUMIF('Health Products &amp; Equipment'!$B:$B,$B87,'Health Products &amp; Equipment'!BQ:BQ)+SUMIF('Other Pharma &amp; Health Products'!$B:$B,$B87,'Other Pharma &amp; Health Products'!BQ:BQ)+SUMIF('PSM Costs'!$B:$B,$B87,'PSM Costs'!BQ:BQ)&gt;0,SUMIF(Pharmaceuticals!$B:$B,$B87,Pharmaceuticals!BQ:BQ)+SUMIF('Health Products &amp; Equipment'!$B:$B,$B87,'Health Products &amp; Equipment'!BQ:BQ)+SUMIF('Other Pharma &amp; Health Products'!$B:$B,$B87,'Other Pharma &amp; Health Products'!BQ:BQ)+SUMIF('PSM Costs'!$B:$B,$B87,'PSM Costs'!BQ:BQ),"")</f>
        <v/>
      </c>
      <c r="AA87" s="234" t="str">
        <f ca="1">IF(SUMIF(Pharmaceuticals!$B:$B,$B87,Pharmaceuticals!BS:BS)+SUMIF('Health Products &amp; Equipment'!$B:$B,$B87,'Health Products &amp; Equipment'!BS:BS)+SUMIF('Other Pharma &amp; Health Products'!$B:$B,$B87,'Other Pharma &amp; Health Products'!BS:BS)+SUMIF('PSM Costs'!$B:$B,$B87,'PSM Costs'!BS:BS)&gt;0,SUMIF(Pharmaceuticals!$B:$B,$B87,Pharmaceuticals!BS:BS)+SUMIF('Health Products &amp; Equipment'!$B:$B,$B87,'Health Products &amp; Equipment'!BS:BS)+SUMIF('Other Pharma &amp; Health Products'!$B:$B,$B87,'Other Pharma &amp; Health Products'!BS:BS)+SUMIF('PSM Costs'!$B:$B,$B87,'PSM Costs'!BS:BS),"")</f>
        <v/>
      </c>
      <c r="AB87" s="233" t="str">
        <f t="shared" ca="1" si="9"/>
        <v/>
      </c>
    </row>
    <row r="88" spans="1:28" ht="22.15" customHeight="1" x14ac:dyDescent="0.2">
      <c r="A88" s="229">
        <v>78</v>
      </c>
      <c r="B88" s="229" t="str">
        <f ca="1">IFERROR(VLOOKUP(A88,'Rank unique Mod-Int-CI-PR'!I:J,2,FALSE),"")</f>
        <v/>
      </c>
      <c r="C88" s="230" t="str">
        <f ca="1">IFERROR(VLOOKUP(VALUE(LEFT(B88,FIND("-",B88)-1)),CatModules!B:C,2,FALSE),"")</f>
        <v/>
      </c>
      <c r="D88" s="230" t="str">
        <f ca="1">IFERROR(VLOOKUP(LEFT(B88,FIND("--",B88)-1),CatInt!D:E,2,FALSE),"")</f>
        <v/>
      </c>
      <c r="E88" s="230" t="str">
        <f ca="1">IFERROR(VLOOKUP(MID(B88,FIND("--",B88)+2,FIND("---",B88)-FIND("--",B88)-2),CatCostInp!D:E,2,FALSE),"")</f>
        <v/>
      </c>
      <c r="F88" s="230" t="str">
        <f ca="1">IFERROR(VLOOKUP(B88,ActivityConcat!A:C,3,FALSE),"")</f>
        <v/>
      </c>
      <c r="G88" s="231" t="str">
        <f ca="1">IFERROR(VLOOKUP(VALUE(RIGHT(B88,1)),Setup!A:D,4,FALSE),"")</f>
        <v/>
      </c>
      <c r="H88" s="232" t="str">
        <f t="shared" ca="1" si="5"/>
        <v/>
      </c>
      <c r="I88" s="233" t="str">
        <f ca="1">IF(SUMIF(Pharmaceuticals!$B:$B,$B88,Pharmaceuticals!Z:Z)+SUMIF('Health Products &amp; Equipment'!$B:$B,$B88,'Health Products &amp; Equipment'!Z:Z)+SUMIF('Other Pharma &amp; Health Products'!$B:$B,$B88,'Other Pharma &amp; Health Products'!Z:Z)+SUMIF('PSM Costs'!$B:$B,$B88,'PSM Costs'!Z:Z)&gt;0,SUMIF(Pharmaceuticals!$B:$B,$B88,Pharmaceuticals!Z:Z)+SUMIF('Health Products &amp; Equipment'!$B:$B,$B88,'Health Products &amp; Equipment'!Z:Z)+SUMIF('Other Pharma &amp; Health Products'!$B:$B,$B88,'Other Pharma &amp; Health Products'!Z:Z)+SUMIF('PSM Costs'!$B:$B,$B88,'PSM Costs'!Z:Z),"")</f>
        <v/>
      </c>
      <c r="J88" s="233" t="str">
        <f ca="1">IF(SUMIF(Pharmaceuticals!$B:$B,$B88,Pharmaceuticals!AB:AB)+SUMIF('Health Products &amp; Equipment'!$B:$B,$B88,'Health Products &amp; Equipment'!AB:AB)+SUMIF('Other Pharma &amp; Health Products'!$B:$B,$B88,'Other Pharma &amp; Health Products'!AB:AB)+SUMIF('PSM Costs'!$B:$B,$B88,'PSM Costs'!AB:AB)&gt;0,SUMIF(Pharmaceuticals!$B:$B,$B88,Pharmaceuticals!AB:AB)+SUMIF('Health Products &amp; Equipment'!$B:$B,$B88,'Health Products &amp; Equipment'!AB:AB)+SUMIF('Other Pharma &amp; Health Products'!$B:$B,$B88,'Other Pharma &amp; Health Products'!AB:AB)+SUMIF('PSM Costs'!$B:$B,$B88,'PSM Costs'!AB:AB),"")</f>
        <v/>
      </c>
      <c r="K88" s="233" t="str">
        <f ca="1">IF(SUMIF(Pharmaceuticals!$B:$B,$B88,Pharmaceuticals!AD:AD)+SUMIF('Health Products &amp; Equipment'!$B:$B,$B88,'Health Products &amp; Equipment'!AD:AD)+SUMIF('Other Pharma &amp; Health Products'!$B:$B,$B88,'Other Pharma &amp; Health Products'!AD:AD)+SUMIF('PSM Costs'!$B:$B,$B88,'PSM Costs'!AD:AD)&gt;0,SUMIF(Pharmaceuticals!$B:$B,$B88,Pharmaceuticals!AD:AD)+SUMIF('Health Products &amp; Equipment'!$B:$B,$B88,'Health Products &amp; Equipment'!AD:AD)+SUMIF('Other Pharma &amp; Health Products'!$B:$B,$B88,'Other Pharma &amp; Health Products'!AD:AD)+SUMIF('PSM Costs'!$B:$B,$B88,'PSM Costs'!AD:AD),"")</f>
        <v/>
      </c>
      <c r="L88" s="233" t="str">
        <f ca="1">IF(SUMIF(Pharmaceuticals!$B:$B,$B88,Pharmaceuticals!AF:AF)+SUMIF('Health Products &amp; Equipment'!$B:$B,$B88,'Health Products &amp; Equipment'!AF:AF)+SUMIF('Other Pharma &amp; Health Products'!$B:$B,$B88,'Other Pharma &amp; Health Products'!AF:AF)+SUMIF('PSM Costs'!$B:$B,$B88,'PSM Costs'!AF:AF)&gt;0,SUMIF(Pharmaceuticals!$B:$B,$B88,Pharmaceuticals!AF:AF)+SUMIF('Health Products &amp; Equipment'!$B:$B,$B88,'Health Products &amp; Equipment'!AF:AF)+SUMIF('Other Pharma &amp; Health Products'!$B:$B,$B88,'Other Pharma &amp; Health Products'!AF:AF)+SUMIF('PSM Costs'!$B:$B,$B88,'PSM Costs'!AF:AF),"")</f>
        <v/>
      </c>
      <c r="M88" s="231" t="str">
        <f t="shared" ca="1" si="6"/>
        <v/>
      </c>
      <c r="N88" s="234" t="str">
        <f ca="1">IF(SUMIF(Pharmaceuticals!$B:$B,$B88,Pharmaceuticals!AM:AM)+SUMIF('Health Products &amp; Equipment'!$B:$B,$B88,'Health Products &amp; Equipment'!AM:AM)+SUMIF('Other Pharma &amp; Health Products'!$B:$B,$B88,'Other Pharma &amp; Health Products'!AM:AM)+SUMIF('PSM Costs'!$B:$B,$B88,'PSM Costs'!AM:AM)&gt;0,SUMIF(Pharmaceuticals!$B:$B,$B88,Pharmaceuticals!AM:AM)+SUMIF('Health Products &amp; Equipment'!$B:$B,$B88,'Health Products &amp; Equipment'!AM:AM)+SUMIF('Other Pharma &amp; Health Products'!$B:$B,$B88,'Other Pharma &amp; Health Products'!AM:AM)+SUMIF('PSM Costs'!$B:$B,$B88,'PSM Costs'!AM:AM),"")</f>
        <v/>
      </c>
      <c r="O88" s="234" t="str">
        <f ca="1">IF(SUMIF(Pharmaceuticals!$B:$B,$B88,Pharmaceuticals!AO:AO)+SUMIF('Health Products &amp; Equipment'!$B:$B,$B88,'Health Products &amp; Equipment'!AO:AO)+SUMIF('Other Pharma &amp; Health Products'!$B:$B,$B88,'Other Pharma &amp; Health Products'!AO:AO)+SUMIF('PSM Costs'!$B:$B,$B88,'PSM Costs'!AO:AO)&gt;0,SUMIF(Pharmaceuticals!$B:$B,$B88,Pharmaceuticals!AO:AO)+SUMIF('Health Products &amp; Equipment'!$B:$B,$B88,'Health Products &amp; Equipment'!AO:AO)+SUMIF('Other Pharma &amp; Health Products'!$B:$B,$B88,'Other Pharma &amp; Health Products'!AO:AO)+SUMIF('PSM Costs'!$B:$B,$B88,'PSM Costs'!AO:AO),"")</f>
        <v/>
      </c>
      <c r="P88" s="234" t="str">
        <f ca="1">IF(SUMIF(Pharmaceuticals!$B:$B,$B88,Pharmaceuticals!AQ:AQ)+SUMIF('Health Products &amp; Equipment'!$B:$B,$B88,'Health Products &amp; Equipment'!AQ:AQ)+SUMIF('Other Pharma &amp; Health Products'!$B:$B,$B88,'Other Pharma &amp; Health Products'!AQ:AQ)+SUMIF('PSM Costs'!$B:$B,$B88,'PSM Costs'!AQ:AQ)&gt;0,SUMIF(Pharmaceuticals!$B:$B,$B88,Pharmaceuticals!AQ:AQ)+SUMIF('Health Products &amp; Equipment'!$B:$B,$B88,'Health Products &amp; Equipment'!AQ:AQ)+SUMIF('Other Pharma &amp; Health Products'!$B:$B,$B88,'Other Pharma &amp; Health Products'!AQ:AQ)+SUMIF('PSM Costs'!$B:$B,$B88,'PSM Costs'!AQ:AQ),"")</f>
        <v/>
      </c>
      <c r="Q88" s="234" t="str">
        <f ca="1">IF(SUMIF(Pharmaceuticals!$B:$B,$B88,Pharmaceuticals!AS:AS)+SUMIF('Health Products &amp; Equipment'!$B:$B,$B88,'Health Products &amp; Equipment'!AS:AS)+SUMIF('Other Pharma &amp; Health Products'!$B:$B,$B88,'Other Pharma &amp; Health Products'!AS:AS)+SUMIF('PSM Costs'!$B:$B,$B88,'PSM Costs'!AS:AS)&gt;0,SUMIF(Pharmaceuticals!$B:$B,$B88,Pharmaceuticals!AS:AS)+SUMIF('Health Products &amp; Equipment'!$B:$B,$B88,'Health Products &amp; Equipment'!AS:AS)+SUMIF('Other Pharma &amp; Health Products'!$B:$B,$B88,'Other Pharma &amp; Health Products'!AS:AS)+SUMIF('PSM Costs'!$B:$B,$B88,'PSM Costs'!AS:AS),"")</f>
        <v/>
      </c>
      <c r="R88" s="232" t="str">
        <f t="shared" ca="1" si="7"/>
        <v/>
      </c>
      <c r="S88" s="233" t="str">
        <f ca="1">IF(SUMIF(Pharmaceuticals!$B:$B,$B88,Pharmaceuticals!AZ:AZ)+SUMIF('Health Products &amp; Equipment'!$B:$B,$B88,'Health Products &amp; Equipment'!AZ:AZ)+SUMIF('Other Pharma &amp; Health Products'!$B:$B,$B88,'Other Pharma &amp; Health Products'!AZ:AZ)+SUMIF('PSM Costs'!$B:$B,$B88,'PSM Costs'!AZ:AZ)&gt;0,SUMIF(Pharmaceuticals!$B:$B,$B88,Pharmaceuticals!AZ:AZ)+SUMIF('Health Products &amp; Equipment'!$B:$B,$B88,'Health Products &amp; Equipment'!AZ:AZ)+SUMIF('Other Pharma &amp; Health Products'!$B:$B,$B88,'Other Pharma &amp; Health Products'!AZ:AZ)+SUMIF('PSM Costs'!$B:$B,$B88,'PSM Costs'!AZ:AZ),"")</f>
        <v/>
      </c>
      <c r="T88" s="233" t="str">
        <f ca="1">IF(SUMIF(Pharmaceuticals!$B:$B,$B88,Pharmaceuticals!BB:BB)+SUMIF('Health Products &amp; Equipment'!$B:$B,$B88,'Health Products &amp; Equipment'!BB:BB)+SUMIF('Other Pharma &amp; Health Products'!$B:$B,$B88,'Other Pharma &amp; Health Products'!BB:BB)+SUMIF('PSM Costs'!$B:$B,$B88,'PSM Costs'!BB:BB)&gt;0,SUMIF(Pharmaceuticals!$B:$B,$B88,Pharmaceuticals!BB:BB)+SUMIF('Health Products &amp; Equipment'!$B:$B,$B88,'Health Products &amp; Equipment'!BB:BB)+SUMIF('Other Pharma &amp; Health Products'!$B:$B,$B88,'Other Pharma &amp; Health Products'!BB:BB)+SUMIF('PSM Costs'!$B:$B,$B88,'PSM Costs'!BB:BB),"")</f>
        <v/>
      </c>
      <c r="U88" s="233" t="str">
        <f ca="1">IF(SUMIF(Pharmaceuticals!$B:$B,$B88,Pharmaceuticals!BD:BD)+SUMIF('Health Products &amp; Equipment'!$B:$B,$B88,'Health Products &amp; Equipment'!BD:BD)+SUMIF('Other Pharma &amp; Health Products'!$B:$B,$B88,'Other Pharma &amp; Health Products'!BD:BD)+SUMIF('PSM Costs'!$B:$B,$B88,'PSM Costs'!BD:BD)&gt;0,SUMIF(Pharmaceuticals!$B:$B,$B88,Pharmaceuticals!BD:BD)+SUMIF('Health Products &amp; Equipment'!$B:$B,$B88,'Health Products &amp; Equipment'!BD:BD)+SUMIF('Other Pharma &amp; Health Products'!$B:$B,$B88,'Other Pharma &amp; Health Products'!BD:BD)+SUMIF('PSM Costs'!$B:$B,$B88,'PSM Costs'!BD:BD),"")</f>
        <v/>
      </c>
      <c r="V88" s="233" t="str">
        <f ca="1">IF(SUMIF(Pharmaceuticals!$B:$B,$B88,Pharmaceuticals!BF:BF)+SUMIF('Health Products &amp; Equipment'!$B:$B,$B88,'Health Products &amp; Equipment'!BF:BF)+SUMIF('Other Pharma &amp; Health Products'!$B:$B,$B88,'Other Pharma &amp; Health Products'!BF:BF)+SUMIF('PSM Costs'!$B:$B,$B88,'PSM Costs'!BF:BF)&gt;0,SUMIF(Pharmaceuticals!$B:$B,$B88,Pharmaceuticals!BF:BF)+SUMIF('Health Products &amp; Equipment'!$B:$B,$B88,'Health Products &amp; Equipment'!BF:BF)+SUMIF('Other Pharma &amp; Health Products'!$B:$B,$B88,'Other Pharma &amp; Health Products'!BF:BF)+SUMIF('PSM Costs'!$B:$B,$B88,'PSM Costs'!BF:BF),"")</f>
        <v/>
      </c>
      <c r="W88" s="231" t="str">
        <f t="shared" ca="1" si="8"/>
        <v/>
      </c>
      <c r="X88" s="234" t="str">
        <f ca="1">IF(SUMIF(Pharmaceuticals!$B:$B,$B88,Pharmaceuticals!BM:BM)+SUMIF('Health Products &amp; Equipment'!$B:$B,$B88,'Health Products &amp; Equipment'!BM:BM)+SUMIF('Other Pharma &amp; Health Products'!$B:$B,$B88,'Other Pharma &amp; Health Products'!BM:BM)+SUMIF('PSM Costs'!$B:$B,$B88,'PSM Costs'!BM:BM)&gt;0,SUMIF(Pharmaceuticals!$B:$B,$B88,Pharmaceuticals!BM:BM)+SUMIF('Health Products &amp; Equipment'!$B:$B,$B88,'Health Products &amp; Equipment'!BM:BM)+SUMIF('Other Pharma &amp; Health Products'!$B:$B,$B88,'Other Pharma &amp; Health Products'!BM:BM)+SUMIF('PSM Costs'!$B:$B,$B88,'PSM Costs'!BM:BM),"")</f>
        <v/>
      </c>
      <c r="Y88" s="234" t="str">
        <f ca="1">IF(SUMIF(Pharmaceuticals!$B:$B,$B88,Pharmaceuticals!BO:BO)+SUMIF('Health Products &amp; Equipment'!$B:$B,$B88,'Health Products &amp; Equipment'!BO:BO)+SUMIF('Other Pharma &amp; Health Products'!$B:$B,$B88,'Other Pharma &amp; Health Products'!BO:BO)+SUMIF('PSM Costs'!$B:$B,$B88,'PSM Costs'!BO:BO)&gt;0,SUMIF(Pharmaceuticals!$B:$B,$B88,Pharmaceuticals!BO:BO)+SUMIF('Health Products &amp; Equipment'!$B:$B,$B88,'Health Products &amp; Equipment'!BO:BO)+SUMIF('Other Pharma &amp; Health Products'!$B:$B,$B88,'Other Pharma &amp; Health Products'!BO:BO)+SUMIF('PSM Costs'!$B:$B,$B88,'PSM Costs'!BO:BO),"")</f>
        <v/>
      </c>
      <c r="Z88" s="234" t="str">
        <f ca="1">IF(SUMIF(Pharmaceuticals!$B:$B,$B88,Pharmaceuticals!BQ:BQ)+SUMIF('Health Products &amp; Equipment'!$B:$B,$B88,'Health Products &amp; Equipment'!BQ:BQ)+SUMIF('Other Pharma &amp; Health Products'!$B:$B,$B88,'Other Pharma &amp; Health Products'!BQ:BQ)+SUMIF('PSM Costs'!$B:$B,$B88,'PSM Costs'!BQ:BQ)&gt;0,SUMIF(Pharmaceuticals!$B:$B,$B88,Pharmaceuticals!BQ:BQ)+SUMIF('Health Products &amp; Equipment'!$B:$B,$B88,'Health Products &amp; Equipment'!BQ:BQ)+SUMIF('Other Pharma &amp; Health Products'!$B:$B,$B88,'Other Pharma &amp; Health Products'!BQ:BQ)+SUMIF('PSM Costs'!$B:$B,$B88,'PSM Costs'!BQ:BQ),"")</f>
        <v/>
      </c>
      <c r="AA88" s="234" t="str">
        <f ca="1">IF(SUMIF(Pharmaceuticals!$B:$B,$B88,Pharmaceuticals!BS:BS)+SUMIF('Health Products &amp; Equipment'!$B:$B,$B88,'Health Products &amp; Equipment'!BS:BS)+SUMIF('Other Pharma &amp; Health Products'!$B:$B,$B88,'Other Pharma &amp; Health Products'!BS:BS)+SUMIF('PSM Costs'!$B:$B,$B88,'PSM Costs'!BS:BS)&gt;0,SUMIF(Pharmaceuticals!$B:$B,$B88,Pharmaceuticals!BS:BS)+SUMIF('Health Products &amp; Equipment'!$B:$B,$B88,'Health Products &amp; Equipment'!BS:BS)+SUMIF('Other Pharma &amp; Health Products'!$B:$B,$B88,'Other Pharma &amp; Health Products'!BS:BS)+SUMIF('PSM Costs'!$B:$B,$B88,'PSM Costs'!BS:BS),"")</f>
        <v/>
      </c>
      <c r="AB88" s="233" t="str">
        <f t="shared" ca="1" si="9"/>
        <v/>
      </c>
    </row>
    <row r="89" spans="1:28" ht="22.15" customHeight="1" x14ac:dyDescent="0.2">
      <c r="A89" s="229">
        <v>79</v>
      </c>
      <c r="B89" s="229" t="str">
        <f ca="1">IFERROR(VLOOKUP(A89,'Rank unique Mod-Int-CI-PR'!I:J,2,FALSE),"")</f>
        <v/>
      </c>
      <c r="C89" s="230" t="str">
        <f ca="1">IFERROR(VLOOKUP(VALUE(LEFT(B89,FIND("-",B89)-1)),CatModules!B:C,2,FALSE),"")</f>
        <v/>
      </c>
      <c r="D89" s="230" t="str">
        <f ca="1">IFERROR(VLOOKUP(LEFT(B89,FIND("--",B89)-1),CatInt!D:E,2,FALSE),"")</f>
        <v/>
      </c>
      <c r="E89" s="230" t="str">
        <f ca="1">IFERROR(VLOOKUP(MID(B89,FIND("--",B89)+2,FIND("---",B89)-FIND("--",B89)-2),CatCostInp!D:E,2,FALSE),"")</f>
        <v/>
      </c>
      <c r="F89" s="230" t="str">
        <f ca="1">IFERROR(VLOOKUP(B89,ActivityConcat!A:C,3,FALSE),"")</f>
        <v/>
      </c>
      <c r="G89" s="231" t="str">
        <f ca="1">IFERROR(VLOOKUP(VALUE(RIGHT(B89,1)),Setup!A:D,4,FALSE),"")</f>
        <v/>
      </c>
      <c r="H89" s="232" t="str">
        <f t="shared" ca="1" si="5"/>
        <v/>
      </c>
      <c r="I89" s="233" t="str">
        <f ca="1">IF(SUMIF(Pharmaceuticals!$B:$B,$B89,Pharmaceuticals!Z:Z)+SUMIF('Health Products &amp; Equipment'!$B:$B,$B89,'Health Products &amp; Equipment'!Z:Z)+SUMIF('Other Pharma &amp; Health Products'!$B:$B,$B89,'Other Pharma &amp; Health Products'!Z:Z)+SUMIF('PSM Costs'!$B:$B,$B89,'PSM Costs'!Z:Z)&gt;0,SUMIF(Pharmaceuticals!$B:$B,$B89,Pharmaceuticals!Z:Z)+SUMIF('Health Products &amp; Equipment'!$B:$B,$B89,'Health Products &amp; Equipment'!Z:Z)+SUMIF('Other Pharma &amp; Health Products'!$B:$B,$B89,'Other Pharma &amp; Health Products'!Z:Z)+SUMIF('PSM Costs'!$B:$B,$B89,'PSM Costs'!Z:Z),"")</f>
        <v/>
      </c>
      <c r="J89" s="233" t="str">
        <f ca="1">IF(SUMIF(Pharmaceuticals!$B:$B,$B89,Pharmaceuticals!AB:AB)+SUMIF('Health Products &amp; Equipment'!$B:$B,$B89,'Health Products &amp; Equipment'!AB:AB)+SUMIF('Other Pharma &amp; Health Products'!$B:$B,$B89,'Other Pharma &amp; Health Products'!AB:AB)+SUMIF('PSM Costs'!$B:$B,$B89,'PSM Costs'!AB:AB)&gt;0,SUMIF(Pharmaceuticals!$B:$B,$B89,Pharmaceuticals!AB:AB)+SUMIF('Health Products &amp; Equipment'!$B:$B,$B89,'Health Products &amp; Equipment'!AB:AB)+SUMIF('Other Pharma &amp; Health Products'!$B:$B,$B89,'Other Pharma &amp; Health Products'!AB:AB)+SUMIF('PSM Costs'!$B:$B,$B89,'PSM Costs'!AB:AB),"")</f>
        <v/>
      </c>
      <c r="K89" s="233" t="str">
        <f ca="1">IF(SUMIF(Pharmaceuticals!$B:$B,$B89,Pharmaceuticals!AD:AD)+SUMIF('Health Products &amp; Equipment'!$B:$B,$B89,'Health Products &amp; Equipment'!AD:AD)+SUMIF('Other Pharma &amp; Health Products'!$B:$B,$B89,'Other Pharma &amp; Health Products'!AD:AD)+SUMIF('PSM Costs'!$B:$B,$B89,'PSM Costs'!AD:AD)&gt;0,SUMIF(Pharmaceuticals!$B:$B,$B89,Pharmaceuticals!AD:AD)+SUMIF('Health Products &amp; Equipment'!$B:$B,$B89,'Health Products &amp; Equipment'!AD:AD)+SUMIF('Other Pharma &amp; Health Products'!$B:$B,$B89,'Other Pharma &amp; Health Products'!AD:AD)+SUMIF('PSM Costs'!$B:$B,$B89,'PSM Costs'!AD:AD),"")</f>
        <v/>
      </c>
      <c r="L89" s="233" t="str">
        <f ca="1">IF(SUMIF(Pharmaceuticals!$B:$B,$B89,Pharmaceuticals!AF:AF)+SUMIF('Health Products &amp; Equipment'!$B:$B,$B89,'Health Products &amp; Equipment'!AF:AF)+SUMIF('Other Pharma &amp; Health Products'!$B:$B,$B89,'Other Pharma &amp; Health Products'!AF:AF)+SUMIF('PSM Costs'!$B:$B,$B89,'PSM Costs'!AF:AF)&gt;0,SUMIF(Pharmaceuticals!$B:$B,$B89,Pharmaceuticals!AF:AF)+SUMIF('Health Products &amp; Equipment'!$B:$B,$B89,'Health Products &amp; Equipment'!AF:AF)+SUMIF('Other Pharma &amp; Health Products'!$B:$B,$B89,'Other Pharma &amp; Health Products'!AF:AF)+SUMIF('PSM Costs'!$B:$B,$B89,'PSM Costs'!AF:AF),"")</f>
        <v/>
      </c>
      <c r="M89" s="231" t="str">
        <f t="shared" ca="1" si="6"/>
        <v/>
      </c>
      <c r="N89" s="234" t="str">
        <f ca="1">IF(SUMIF(Pharmaceuticals!$B:$B,$B89,Pharmaceuticals!AM:AM)+SUMIF('Health Products &amp; Equipment'!$B:$B,$B89,'Health Products &amp; Equipment'!AM:AM)+SUMIF('Other Pharma &amp; Health Products'!$B:$B,$B89,'Other Pharma &amp; Health Products'!AM:AM)+SUMIF('PSM Costs'!$B:$B,$B89,'PSM Costs'!AM:AM)&gt;0,SUMIF(Pharmaceuticals!$B:$B,$B89,Pharmaceuticals!AM:AM)+SUMIF('Health Products &amp; Equipment'!$B:$B,$B89,'Health Products &amp; Equipment'!AM:AM)+SUMIF('Other Pharma &amp; Health Products'!$B:$B,$B89,'Other Pharma &amp; Health Products'!AM:AM)+SUMIF('PSM Costs'!$B:$B,$B89,'PSM Costs'!AM:AM),"")</f>
        <v/>
      </c>
      <c r="O89" s="234" t="str">
        <f ca="1">IF(SUMIF(Pharmaceuticals!$B:$B,$B89,Pharmaceuticals!AO:AO)+SUMIF('Health Products &amp; Equipment'!$B:$B,$B89,'Health Products &amp; Equipment'!AO:AO)+SUMIF('Other Pharma &amp; Health Products'!$B:$B,$B89,'Other Pharma &amp; Health Products'!AO:AO)+SUMIF('PSM Costs'!$B:$B,$B89,'PSM Costs'!AO:AO)&gt;0,SUMIF(Pharmaceuticals!$B:$B,$B89,Pharmaceuticals!AO:AO)+SUMIF('Health Products &amp; Equipment'!$B:$B,$B89,'Health Products &amp; Equipment'!AO:AO)+SUMIF('Other Pharma &amp; Health Products'!$B:$B,$B89,'Other Pharma &amp; Health Products'!AO:AO)+SUMIF('PSM Costs'!$B:$B,$B89,'PSM Costs'!AO:AO),"")</f>
        <v/>
      </c>
      <c r="P89" s="234" t="str">
        <f ca="1">IF(SUMIF(Pharmaceuticals!$B:$B,$B89,Pharmaceuticals!AQ:AQ)+SUMIF('Health Products &amp; Equipment'!$B:$B,$B89,'Health Products &amp; Equipment'!AQ:AQ)+SUMIF('Other Pharma &amp; Health Products'!$B:$B,$B89,'Other Pharma &amp; Health Products'!AQ:AQ)+SUMIF('PSM Costs'!$B:$B,$B89,'PSM Costs'!AQ:AQ)&gt;0,SUMIF(Pharmaceuticals!$B:$B,$B89,Pharmaceuticals!AQ:AQ)+SUMIF('Health Products &amp; Equipment'!$B:$B,$B89,'Health Products &amp; Equipment'!AQ:AQ)+SUMIF('Other Pharma &amp; Health Products'!$B:$B,$B89,'Other Pharma &amp; Health Products'!AQ:AQ)+SUMIF('PSM Costs'!$B:$B,$B89,'PSM Costs'!AQ:AQ),"")</f>
        <v/>
      </c>
      <c r="Q89" s="234" t="str">
        <f ca="1">IF(SUMIF(Pharmaceuticals!$B:$B,$B89,Pharmaceuticals!AS:AS)+SUMIF('Health Products &amp; Equipment'!$B:$B,$B89,'Health Products &amp; Equipment'!AS:AS)+SUMIF('Other Pharma &amp; Health Products'!$B:$B,$B89,'Other Pharma &amp; Health Products'!AS:AS)+SUMIF('PSM Costs'!$B:$B,$B89,'PSM Costs'!AS:AS)&gt;0,SUMIF(Pharmaceuticals!$B:$B,$B89,Pharmaceuticals!AS:AS)+SUMIF('Health Products &amp; Equipment'!$B:$B,$B89,'Health Products &amp; Equipment'!AS:AS)+SUMIF('Other Pharma &amp; Health Products'!$B:$B,$B89,'Other Pharma &amp; Health Products'!AS:AS)+SUMIF('PSM Costs'!$B:$B,$B89,'PSM Costs'!AS:AS),"")</f>
        <v/>
      </c>
      <c r="R89" s="232" t="str">
        <f t="shared" ca="1" si="7"/>
        <v/>
      </c>
      <c r="S89" s="233" t="str">
        <f ca="1">IF(SUMIF(Pharmaceuticals!$B:$B,$B89,Pharmaceuticals!AZ:AZ)+SUMIF('Health Products &amp; Equipment'!$B:$B,$B89,'Health Products &amp; Equipment'!AZ:AZ)+SUMIF('Other Pharma &amp; Health Products'!$B:$B,$B89,'Other Pharma &amp; Health Products'!AZ:AZ)+SUMIF('PSM Costs'!$B:$B,$B89,'PSM Costs'!AZ:AZ)&gt;0,SUMIF(Pharmaceuticals!$B:$B,$B89,Pharmaceuticals!AZ:AZ)+SUMIF('Health Products &amp; Equipment'!$B:$B,$B89,'Health Products &amp; Equipment'!AZ:AZ)+SUMIF('Other Pharma &amp; Health Products'!$B:$B,$B89,'Other Pharma &amp; Health Products'!AZ:AZ)+SUMIF('PSM Costs'!$B:$B,$B89,'PSM Costs'!AZ:AZ),"")</f>
        <v/>
      </c>
      <c r="T89" s="233" t="str">
        <f ca="1">IF(SUMIF(Pharmaceuticals!$B:$B,$B89,Pharmaceuticals!BB:BB)+SUMIF('Health Products &amp; Equipment'!$B:$B,$B89,'Health Products &amp; Equipment'!BB:BB)+SUMIF('Other Pharma &amp; Health Products'!$B:$B,$B89,'Other Pharma &amp; Health Products'!BB:BB)+SUMIF('PSM Costs'!$B:$B,$B89,'PSM Costs'!BB:BB)&gt;0,SUMIF(Pharmaceuticals!$B:$B,$B89,Pharmaceuticals!BB:BB)+SUMIF('Health Products &amp; Equipment'!$B:$B,$B89,'Health Products &amp; Equipment'!BB:BB)+SUMIF('Other Pharma &amp; Health Products'!$B:$B,$B89,'Other Pharma &amp; Health Products'!BB:BB)+SUMIF('PSM Costs'!$B:$B,$B89,'PSM Costs'!BB:BB),"")</f>
        <v/>
      </c>
      <c r="U89" s="233" t="str">
        <f ca="1">IF(SUMIF(Pharmaceuticals!$B:$B,$B89,Pharmaceuticals!BD:BD)+SUMIF('Health Products &amp; Equipment'!$B:$B,$B89,'Health Products &amp; Equipment'!BD:BD)+SUMIF('Other Pharma &amp; Health Products'!$B:$B,$B89,'Other Pharma &amp; Health Products'!BD:BD)+SUMIF('PSM Costs'!$B:$B,$B89,'PSM Costs'!BD:BD)&gt;0,SUMIF(Pharmaceuticals!$B:$B,$B89,Pharmaceuticals!BD:BD)+SUMIF('Health Products &amp; Equipment'!$B:$B,$B89,'Health Products &amp; Equipment'!BD:BD)+SUMIF('Other Pharma &amp; Health Products'!$B:$B,$B89,'Other Pharma &amp; Health Products'!BD:BD)+SUMIF('PSM Costs'!$B:$B,$B89,'PSM Costs'!BD:BD),"")</f>
        <v/>
      </c>
      <c r="V89" s="233" t="str">
        <f ca="1">IF(SUMIF(Pharmaceuticals!$B:$B,$B89,Pharmaceuticals!BF:BF)+SUMIF('Health Products &amp; Equipment'!$B:$B,$B89,'Health Products &amp; Equipment'!BF:BF)+SUMIF('Other Pharma &amp; Health Products'!$B:$B,$B89,'Other Pharma &amp; Health Products'!BF:BF)+SUMIF('PSM Costs'!$B:$B,$B89,'PSM Costs'!BF:BF)&gt;0,SUMIF(Pharmaceuticals!$B:$B,$B89,Pharmaceuticals!BF:BF)+SUMIF('Health Products &amp; Equipment'!$B:$B,$B89,'Health Products &amp; Equipment'!BF:BF)+SUMIF('Other Pharma &amp; Health Products'!$B:$B,$B89,'Other Pharma &amp; Health Products'!BF:BF)+SUMIF('PSM Costs'!$B:$B,$B89,'PSM Costs'!BF:BF),"")</f>
        <v/>
      </c>
      <c r="W89" s="231" t="str">
        <f t="shared" ca="1" si="8"/>
        <v/>
      </c>
      <c r="X89" s="234" t="str">
        <f ca="1">IF(SUMIF(Pharmaceuticals!$B:$B,$B89,Pharmaceuticals!BM:BM)+SUMIF('Health Products &amp; Equipment'!$B:$B,$B89,'Health Products &amp; Equipment'!BM:BM)+SUMIF('Other Pharma &amp; Health Products'!$B:$B,$B89,'Other Pharma &amp; Health Products'!BM:BM)+SUMIF('PSM Costs'!$B:$B,$B89,'PSM Costs'!BM:BM)&gt;0,SUMIF(Pharmaceuticals!$B:$B,$B89,Pharmaceuticals!BM:BM)+SUMIF('Health Products &amp; Equipment'!$B:$B,$B89,'Health Products &amp; Equipment'!BM:BM)+SUMIF('Other Pharma &amp; Health Products'!$B:$B,$B89,'Other Pharma &amp; Health Products'!BM:BM)+SUMIF('PSM Costs'!$B:$B,$B89,'PSM Costs'!BM:BM),"")</f>
        <v/>
      </c>
      <c r="Y89" s="234" t="str">
        <f ca="1">IF(SUMIF(Pharmaceuticals!$B:$B,$B89,Pharmaceuticals!BO:BO)+SUMIF('Health Products &amp; Equipment'!$B:$B,$B89,'Health Products &amp; Equipment'!BO:BO)+SUMIF('Other Pharma &amp; Health Products'!$B:$B,$B89,'Other Pharma &amp; Health Products'!BO:BO)+SUMIF('PSM Costs'!$B:$B,$B89,'PSM Costs'!BO:BO)&gt;0,SUMIF(Pharmaceuticals!$B:$B,$B89,Pharmaceuticals!BO:BO)+SUMIF('Health Products &amp; Equipment'!$B:$B,$B89,'Health Products &amp; Equipment'!BO:BO)+SUMIF('Other Pharma &amp; Health Products'!$B:$B,$B89,'Other Pharma &amp; Health Products'!BO:BO)+SUMIF('PSM Costs'!$B:$B,$B89,'PSM Costs'!BO:BO),"")</f>
        <v/>
      </c>
      <c r="Z89" s="234" t="str">
        <f ca="1">IF(SUMIF(Pharmaceuticals!$B:$B,$B89,Pharmaceuticals!BQ:BQ)+SUMIF('Health Products &amp; Equipment'!$B:$B,$B89,'Health Products &amp; Equipment'!BQ:BQ)+SUMIF('Other Pharma &amp; Health Products'!$B:$B,$B89,'Other Pharma &amp; Health Products'!BQ:BQ)+SUMIF('PSM Costs'!$B:$B,$B89,'PSM Costs'!BQ:BQ)&gt;0,SUMIF(Pharmaceuticals!$B:$B,$B89,Pharmaceuticals!BQ:BQ)+SUMIF('Health Products &amp; Equipment'!$B:$B,$B89,'Health Products &amp; Equipment'!BQ:BQ)+SUMIF('Other Pharma &amp; Health Products'!$B:$B,$B89,'Other Pharma &amp; Health Products'!BQ:BQ)+SUMIF('PSM Costs'!$B:$B,$B89,'PSM Costs'!BQ:BQ),"")</f>
        <v/>
      </c>
      <c r="AA89" s="234" t="str">
        <f ca="1">IF(SUMIF(Pharmaceuticals!$B:$B,$B89,Pharmaceuticals!BS:BS)+SUMIF('Health Products &amp; Equipment'!$B:$B,$B89,'Health Products &amp; Equipment'!BS:BS)+SUMIF('Other Pharma &amp; Health Products'!$B:$B,$B89,'Other Pharma &amp; Health Products'!BS:BS)+SUMIF('PSM Costs'!$B:$B,$B89,'PSM Costs'!BS:BS)&gt;0,SUMIF(Pharmaceuticals!$B:$B,$B89,Pharmaceuticals!BS:BS)+SUMIF('Health Products &amp; Equipment'!$B:$B,$B89,'Health Products &amp; Equipment'!BS:BS)+SUMIF('Other Pharma &amp; Health Products'!$B:$B,$B89,'Other Pharma &amp; Health Products'!BS:BS)+SUMIF('PSM Costs'!$B:$B,$B89,'PSM Costs'!BS:BS),"")</f>
        <v/>
      </c>
      <c r="AB89" s="233" t="str">
        <f t="shared" ca="1" si="9"/>
        <v/>
      </c>
    </row>
    <row r="90" spans="1:28" ht="22.15" customHeight="1" x14ac:dyDescent="0.2">
      <c r="A90" s="229">
        <v>80</v>
      </c>
      <c r="B90" s="229" t="str">
        <f ca="1">IFERROR(VLOOKUP(A90,'Rank unique Mod-Int-CI-PR'!I:J,2,FALSE),"")</f>
        <v/>
      </c>
      <c r="C90" s="230" t="str">
        <f ca="1">IFERROR(VLOOKUP(VALUE(LEFT(B90,FIND("-",B90)-1)),CatModules!B:C,2,FALSE),"")</f>
        <v/>
      </c>
      <c r="D90" s="230" t="str">
        <f ca="1">IFERROR(VLOOKUP(LEFT(B90,FIND("--",B90)-1),CatInt!D:E,2,FALSE),"")</f>
        <v/>
      </c>
      <c r="E90" s="230" t="str">
        <f ca="1">IFERROR(VLOOKUP(MID(B90,FIND("--",B90)+2,FIND("---",B90)-FIND("--",B90)-2),CatCostInp!D:E,2,FALSE),"")</f>
        <v/>
      </c>
      <c r="F90" s="230" t="str">
        <f ca="1">IFERROR(VLOOKUP(B90,ActivityConcat!A:C,3,FALSE),"")</f>
        <v/>
      </c>
      <c r="G90" s="231" t="str">
        <f ca="1">IFERROR(VLOOKUP(VALUE(RIGHT(B90,1)),Setup!A:D,4,FALSE),"")</f>
        <v/>
      </c>
      <c r="H90" s="232" t="str">
        <f t="shared" ca="1" si="5"/>
        <v/>
      </c>
      <c r="I90" s="233" t="str">
        <f ca="1">IF(SUMIF(Pharmaceuticals!$B:$B,$B90,Pharmaceuticals!Z:Z)+SUMIF('Health Products &amp; Equipment'!$B:$B,$B90,'Health Products &amp; Equipment'!Z:Z)+SUMIF('Other Pharma &amp; Health Products'!$B:$B,$B90,'Other Pharma &amp; Health Products'!Z:Z)+SUMIF('PSM Costs'!$B:$B,$B90,'PSM Costs'!Z:Z)&gt;0,SUMIF(Pharmaceuticals!$B:$B,$B90,Pharmaceuticals!Z:Z)+SUMIF('Health Products &amp; Equipment'!$B:$B,$B90,'Health Products &amp; Equipment'!Z:Z)+SUMIF('Other Pharma &amp; Health Products'!$B:$B,$B90,'Other Pharma &amp; Health Products'!Z:Z)+SUMIF('PSM Costs'!$B:$B,$B90,'PSM Costs'!Z:Z),"")</f>
        <v/>
      </c>
      <c r="J90" s="233" t="str">
        <f ca="1">IF(SUMIF(Pharmaceuticals!$B:$B,$B90,Pharmaceuticals!AB:AB)+SUMIF('Health Products &amp; Equipment'!$B:$B,$B90,'Health Products &amp; Equipment'!AB:AB)+SUMIF('Other Pharma &amp; Health Products'!$B:$B,$B90,'Other Pharma &amp; Health Products'!AB:AB)+SUMIF('PSM Costs'!$B:$B,$B90,'PSM Costs'!AB:AB)&gt;0,SUMIF(Pharmaceuticals!$B:$B,$B90,Pharmaceuticals!AB:AB)+SUMIF('Health Products &amp; Equipment'!$B:$B,$B90,'Health Products &amp; Equipment'!AB:AB)+SUMIF('Other Pharma &amp; Health Products'!$B:$B,$B90,'Other Pharma &amp; Health Products'!AB:AB)+SUMIF('PSM Costs'!$B:$B,$B90,'PSM Costs'!AB:AB),"")</f>
        <v/>
      </c>
      <c r="K90" s="233" t="str">
        <f ca="1">IF(SUMIF(Pharmaceuticals!$B:$B,$B90,Pharmaceuticals!AD:AD)+SUMIF('Health Products &amp; Equipment'!$B:$B,$B90,'Health Products &amp; Equipment'!AD:AD)+SUMIF('Other Pharma &amp; Health Products'!$B:$B,$B90,'Other Pharma &amp; Health Products'!AD:AD)+SUMIF('PSM Costs'!$B:$B,$B90,'PSM Costs'!AD:AD)&gt;0,SUMIF(Pharmaceuticals!$B:$B,$B90,Pharmaceuticals!AD:AD)+SUMIF('Health Products &amp; Equipment'!$B:$B,$B90,'Health Products &amp; Equipment'!AD:AD)+SUMIF('Other Pharma &amp; Health Products'!$B:$B,$B90,'Other Pharma &amp; Health Products'!AD:AD)+SUMIF('PSM Costs'!$B:$B,$B90,'PSM Costs'!AD:AD),"")</f>
        <v/>
      </c>
      <c r="L90" s="233" t="str">
        <f ca="1">IF(SUMIF(Pharmaceuticals!$B:$B,$B90,Pharmaceuticals!AF:AF)+SUMIF('Health Products &amp; Equipment'!$B:$B,$B90,'Health Products &amp; Equipment'!AF:AF)+SUMIF('Other Pharma &amp; Health Products'!$B:$B,$B90,'Other Pharma &amp; Health Products'!AF:AF)+SUMIF('PSM Costs'!$B:$B,$B90,'PSM Costs'!AF:AF)&gt;0,SUMIF(Pharmaceuticals!$B:$B,$B90,Pharmaceuticals!AF:AF)+SUMIF('Health Products &amp; Equipment'!$B:$B,$B90,'Health Products &amp; Equipment'!AF:AF)+SUMIF('Other Pharma &amp; Health Products'!$B:$B,$B90,'Other Pharma &amp; Health Products'!AF:AF)+SUMIF('PSM Costs'!$B:$B,$B90,'PSM Costs'!AF:AF),"")</f>
        <v/>
      </c>
      <c r="M90" s="231" t="str">
        <f t="shared" ca="1" si="6"/>
        <v/>
      </c>
      <c r="N90" s="234" t="str">
        <f ca="1">IF(SUMIF(Pharmaceuticals!$B:$B,$B90,Pharmaceuticals!AM:AM)+SUMIF('Health Products &amp; Equipment'!$B:$B,$B90,'Health Products &amp; Equipment'!AM:AM)+SUMIF('Other Pharma &amp; Health Products'!$B:$B,$B90,'Other Pharma &amp; Health Products'!AM:AM)+SUMIF('PSM Costs'!$B:$B,$B90,'PSM Costs'!AM:AM)&gt;0,SUMIF(Pharmaceuticals!$B:$B,$B90,Pharmaceuticals!AM:AM)+SUMIF('Health Products &amp; Equipment'!$B:$B,$B90,'Health Products &amp; Equipment'!AM:AM)+SUMIF('Other Pharma &amp; Health Products'!$B:$B,$B90,'Other Pharma &amp; Health Products'!AM:AM)+SUMIF('PSM Costs'!$B:$B,$B90,'PSM Costs'!AM:AM),"")</f>
        <v/>
      </c>
      <c r="O90" s="234" t="str">
        <f ca="1">IF(SUMIF(Pharmaceuticals!$B:$B,$B90,Pharmaceuticals!AO:AO)+SUMIF('Health Products &amp; Equipment'!$B:$B,$B90,'Health Products &amp; Equipment'!AO:AO)+SUMIF('Other Pharma &amp; Health Products'!$B:$B,$B90,'Other Pharma &amp; Health Products'!AO:AO)+SUMIF('PSM Costs'!$B:$B,$B90,'PSM Costs'!AO:AO)&gt;0,SUMIF(Pharmaceuticals!$B:$B,$B90,Pharmaceuticals!AO:AO)+SUMIF('Health Products &amp; Equipment'!$B:$B,$B90,'Health Products &amp; Equipment'!AO:AO)+SUMIF('Other Pharma &amp; Health Products'!$B:$B,$B90,'Other Pharma &amp; Health Products'!AO:AO)+SUMIF('PSM Costs'!$B:$B,$B90,'PSM Costs'!AO:AO),"")</f>
        <v/>
      </c>
      <c r="P90" s="234" t="str">
        <f ca="1">IF(SUMIF(Pharmaceuticals!$B:$B,$B90,Pharmaceuticals!AQ:AQ)+SUMIF('Health Products &amp; Equipment'!$B:$B,$B90,'Health Products &amp; Equipment'!AQ:AQ)+SUMIF('Other Pharma &amp; Health Products'!$B:$B,$B90,'Other Pharma &amp; Health Products'!AQ:AQ)+SUMIF('PSM Costs'!$B:$B,$B90,'PSM Costs'!AQ:AQ)&gt;0,SUMIF(Pharmaceuticals!$B:$B,$B90,Pharmaceuticals!AQ:AQ)+SUMIF('Health Products &amp; Equipment'!$B:$B,$B90,'Health Products &amp; Equipment'!AQ:AQ)+SUMIF('Other Pharma &amp; Health Products'!$B:$B,$B90,'Other Pharma &amp; Health Products'!AQ:AQ)+SUMIF('PSM Costs'!$B:$B,$B90,'PSM Costs'!AQ:AQ),"")</f>
        <v/>
      </c>
      <c r="Q90" s="234" t="str">
        <f ca="1">IF(SUMIF(Pharmaceuticals!$B:$B,$B90,Pharmaceuticals!AS:AS)+SUMIF('Health Products &amp; Equipment'!$B:$B,$B90,'Health Products &amp; Equipment'!AS:AS)+SUMIF('Other Pharma &amp; Health Products'!$B:$B,$B90,'Other Pharma &amp; Health Products'!AS:AS)+SUMIF('PSM Costs'!$B:$B,$B90,'PSM Costs'!AS:AS)&gt;0,SUMIF(Pharmaceuticals!$B:$B,$B90,Pharmaceuticals!AS:AS)+SUMIF('Health Products &amp; Equipment'!$B:$B,$B90,'Health Products &amp; Equipment'!AS:AS)+SUMIF('Other Pharma &amp; Health Products'!$B:$B,$B90,'Other Pharma &amp; Health Products'!AS:AS)+SUMIF('PSM Costs'!$B:$B,$B90,'PSM Costs'!AS:AS),"")</f>
        <v/>
      </c>
      <c r="R90" s="232" t="str">
        <f t="shared" ca="1" si="7"/>
        <v/>
      </c>
      <c r="S90" s="233" t="str">
        <f ca="1">IF(SUMIF(Pharmaceuticals!$B:$B,$B90,Pharmaceuticals!AZ:AZ)+SUMIF('Health Products &amp; Equipment'!$B:$B,$B90,'Health Products &amp; Equipment'!AZ:AZ)+SUMIF('Other Pharma &amp; Health Products'!$B:$B,$B90,'Other Pharma &amp; Health Products'!AZ:AZ)+SUMIF('PSM Costs'!$B:$B,$B90,'PSM Costs'!AZ:AZ)&gt;0,SUMIF(Pharmaceuticals!$B:$B,$B90,Pharmaceuticals!AZ:AZ)+SUMIF('Health Products &amp; Equipment'!$B:$B,$B90,'Health Products &amp; Equipment'!AZ:AZ)+SUMIF('Other Pharma &amp; Health Products'!$B:$B,$B90,'Other Pharma &amp; Health Products'!AZ:AZ)+SUMIF('PSM Costs'!$B:$B,$B90,'PSM Costs'!AZ:AZ),"")</f>
        <v/>
      </c>
      <c r="T90" s="233" t="str">
        <f ca="1">IF(SUMIF(Pharmaceuticals!$B:$B,$B90,Pharmaceuticals!BB:BB)+SUMIF('Health Products &amp; Equipment'!$B:$B,$B90,'Health Products &amp; Equipment'!BB:BB)+SUMIF('Other Pharma &amp; Health Products'!$B:$B,$B90,'Other Pharma &amp; Health Products'!BB:BB)+SUMIF('PSM Costs'!$B:$B,$B90,'PSM Costs'!BB:BB)&gt;0,SUMIF(Pharmaceuticals!$B:$B,$B90,Pharmaceuticals!BB:BB)+SUMIF('Health Products &amp; Equipment'!$B:$B,$B90,'Health Products &amp; Equipment'!BB:BB)+SUMIF('Other Pharma &amp; Health Products'!$B:$B,$B90,'Other Pharma &amp; Health Products'!BB:BB)+SUMIF('PSM Costs'!$B:$B,$B90,'PSM Costs'!BB:BB),"")</f>
        <v/>
      </c>
      <c r="U90" s="233" t="str">
        <f ca="1">IF(SUMIF(Pharmaceuticals!$B:$B,$B90,Pharmaceuticals!BD:BD)+SUMIF('Health Products &amp; Equipment'!$B:$B,$B90,'Health Products &amp; Equipment'!BD:BD)+SUMIF('Other Pharma &amp; Health Products'!$B:$B,$B90,'Other Pharma &amp; Health Products'!BD:BD)+SUMIF('PSM Costs'!$B:$B,$B90,'PSM Costs'!BD:BD)&gt;0,SUMIF(Pharmaceuticals!$B:$B,$B90,Pharmaceuticals!BD:BD)+SUMIF('Health Products &amp; Equipment'!$B:$B,$B90,'Health Products &amp; Equipment'!BD:BD)+SUMIF('Other Pharma &amp; Health Products'!$B:$B,$B90,'Other Pharma &amp; Health Products'!BD:BD)+SUMIF('PSM Costs'!$B:$B,$B90,'PSM Costs'!BD:BD),"")</f>
        <v/>
      </c>
      <c r="V90" s="233" t="str">
        <f ca="1">IF(SUMIF(Pharmaceuticals!$B:$B,$B90,Pharmaceuticals!BF:BF)+SUMIF('Health Products &amp; Equipment'!$B:$B,$B90,'Health Products &amp; Equipment'!BF:BF)+SUMIF('Other Pharma &amp; Health Products'!$B:$B,$B90,'Other Pharma &amp; Health Products'!BF:BF)+SUMIF('PSM Costs'!$B:$B,$B90,'PSM Costs'!BF:BF)&gt;0,SUMIF(Pharmaceuticals!$B:$B,$B90,Pharmaceuticals!BF:BF)+SUMIF('Health Products &amp; Equipment'!$B:$B,$B90,'Health Products &amp; Equipment'!BF:BF)+SUMIF('Other Pharma &amp; Health Products'!$B:$B,$B90,'Other Pharma &amp; Health Products'!BF:BF)+SUMIF('PSM Costs'!$B:$B,$B90,'PSM Costs'!BF:BF),"")</f>
        <v/>
      </c>
      <c r="W90" s="231" t="str">
        <f t="shared" ca="1" si="8"/>
        <v/>
      </c>
      <c r="X90" s="234" t="str">
        <f ca="1">IF(SUMIF(Pharmaceuticals!$B:$B,$B90,Pharmaceuticals!BM:BM)+SUMIF('Health Products &amp; Equipment'!$B:$B,$B90,'Health Products &amp; Equipment'!BM:BM)+SUMIF('Other Pharma &amp; Health Products'!$B:$B,$B90,'Other Pharma &amp; Health Products'!BM:BM)+SUMIF('PSM Costs'!$B:$B,$B90,'PSM Costs'!BM:BM)&gt;0,SUMIF(Pharmaceuticals!$B:$B,$B90,Pharmaceuticals!BM:BM)+SUMIF('Health Products &amp; Equipment'!$B:$B,$B90,'Health Products &amp; Equipment'!BM:BM)+SUMIF('Other Pharma &amp; Health Products'!$B:$B,$B90,'Other Pharma &amp; Health Products'!BM:BM)+SUMIF('PSM Costs'!$B:$B,$B90,'PSM Costs'!BM:BM),"")</f>
        <v/>
      </c>
      <c r="Y90" s="234" t="str">
        <f ca="1">IF(SUMIF(Pharmaceuticals!$B:$B,$B90,Pharmaceuticals!BO:BO)+SUMIF('Health Products &amp; Equipment'!$B:$B,$B90,'Health Products &amp; Equipment'!BO:BO)+SUMIF('Other Pharma &amp; Health Products'!$B:$B,$B90,'Other Pharma &amp; Health Products'!BO:BO)+SUMIF('PSM Costs'!$B:$B,$B90,'PSM Costs'!BO:BO)&gt;0,SUMIF(Pharmaceuticals!$B:$B,$B90,Pharmaceuticals!BO:BO)+SUMIF('Health Products &amp; Equipment'!$B:$B,$B90,'Health Products &amp; Equipment'!BO:BO)+SUMIF('Other Pharma &amp; Health Products'!$B:$B,$B90,'Other Pharma &amp; Health Products'!BO:BO)+SUMIF('PSM Costs'!$B:$B,$B90,'PSM Costs'!BO:BO),"")</f>
        <v/>
      </c>
      <c r="Z90" s="234" t="str">
        <f ca="1">IF(SUMIF(Pharmaceuticals!$B:$B,$B90,Pharmaceuticals!BQ:BQ)+SUMIF('Health Products &amp; Equipment'!$B:$B,$B90,'Health Products &amp; Equipment'!BQ:BQ)+SUMIF('Other Pharma &amp; Health Products'!$B:$B,$B90,'Other Pharma &amp; Health Products'!BQ:BQ)+SUMIF('PSM Costs'!$B:$B,$B90,'PSM Costs'!BQ:BQ)&gt;0,SUMIF(Pharmaceuticals!$B:$B,$B90,Pharmaceuticals!BQ:BQ)+SUMIF('Health Products &amp; Equipment'!$B:$B,$B90,'Health Products &amp; Equipment'!BQ:BQ)+SUMIF('Other Pharma &amp; Health Products'!$B:$B,$B90,'Other Pharma &amp; Health Products'!BQ:BQ)+SUMIF('PSM Costs'!$B:$B,$B90,'PSM Costs'!BQ:BQ),"")</f>
        <v/>
      </c>
      <c r="AA90" s="234" t="str">
        <f ca="1">IF(SUMIF(Pharmaceuticals!$B:$B,$B90,Pharmaceuticals!BS:BS)+SUMIF('Health Products &amp; Equipment'!$B:$B,$B90,'Health Products &amp; Equipment'!BS:BS)+SUMIF('Other Pharma &amp; Health Products'!$B:$B,$B90,'Other Pharma &amp; Health Products'!BS:BS)+SUMIF('PSM Costs'!$B:$B,$B90,'PSM Costs'!BS:BS)&gt;0,SUMIF(Pharmaceuticals!$B:$B,$B90,Pharmaceuticals!BS:BS)+SUMIF('Health Products &amp; Equipment'!$B:$B,$B90,'Health Products &amp; Equipment'!BS:BS)+SUMIF('Other Pharma &amp; Health Products'!$B:$B,$B90,'Other Pharma &amp; Health Products'!BS:BS)+SUMIF('PSM Costs'!$B:$B,$B90,'PSM Costs'!BS:BS),"")</f>
        <v/>
      </c>
      <c r="AB90" s="233" t="str">
        <f t="shared" ca="1" si="9"/>
        <v/>
      </c>
    </row>
    <row r="91" spans="1:28" ht="22.15" customHeight="1" x14ac:dyDescent="0.2">
      <c r="A91" s="229">
        <v>81</v>
      </c>
      <c r="B91" s="229" t="str">
        <f ca="1">IFERROR(VLOOKUP(A91,'Rank unique Mod-Int-CI-PR'!I:J,2,FALSE),"")</f>
        <v/>
      </c>
      <c r="C91" s="230" t="str">
        <f ca="1">IFERROR(VLOOKUP(VALUE(LEFT(B91,FIND("-",B91)-1)),CatModules!B:C,2,FALSE),"")</f>
        <v/>
      </c>
      <c r="D91" s="230" t="str">
        <f ca="1">IFERROR(VLOOKUP(LEFT(B91,FIND("--",B91)-1),CatInt!D:E,2,FALSE),"")</f>
        <v/>
      </c>
      <c r="E91" s="230" t="str">
        <f ca="1">IFERROR(VLOOKUP(MID(B91,FIND("--",B91)+2,FIND("---",B91)-FIND("--",B91)-2),CatCostInp!D:E,2,FALSE),"")</f>
        <v/>
      </c>
      <c r="F91" s="230" t="str">
        <f ca="1">IFERROR(VLOOKUP(B91,ActivityConcat!A:C,3,FALSE),"")</f>
        <v/>
      </c>
      <c r="G91" s="231" t="str">
        <f ca="1">IFERROR(VLOOKUP(VALUE(RIGHT(B91,1)),Setup!A:D,4,FALSE),"")</f>
        <v/>
      </c>
      <c r="H91" s="232" t="str">
        <f t="shared" ca="1" si="5"/>
        <v/>
      </c>
      <c r="I91" s="233" t="str">
        <f ca="1">IF(SUMIF(Pharmaceuticals!$B:$B,$B91,Pharmaceuticals!Z:Z)+SUMIF('Health Products &amp; Equipment'!$B:$B,$B91,'Health Products &amp; Equipment'!Z:Z)+SUMIF('Other Pharma &amp; Health Products'!$B:$B,$B91,'Other Pharma &amp; Health Products'!Z:Z)+SUMIF('PSM Costs'!$B:$B,$B91,'PSM Costs'!Z:Z)&gt;0,SUMIF(Pharmaceuticals!$B:$B,$B91,Pharmaceuticals!Z:Z)+SUMIF('Health Products &amp; Equipment'!$B:$B,$B91,'Health Products &amp; Equipment'!Z:Z)+SUMIF('Other Pharma &amp; Health Products'!$B:$B,$B91,'Other Pharma &amp; Health Products'!Z:Z)+SUMIF('PSM Costs'!$B:$B,$B91,'PSM Costs'!Z:Z),"")</f>
        <v/>
      </c>
      <c r="J91" s="233" t="str">
        <f ca="1">IF(SUMIF(Pharmaceuticals!$B:$B,$B91,Pharmaceuticals!AB:AB)+SUMIF('Health Products &amp; Equipment'!$B:$B,$B91,'Health Products &amp; Equipment'!AB:AB)+SUMIF('Other Pharma &amp; Health Products'!$B:$B,$B91,'Other Pharma &amp; Health Products'!AB:AB)+SUMIF('PSM Costs'!$B:$B,$B91,'PSM Costs'!AB:AB)&gt;0,SUMIF(Pharmaceuticals!$B:$B,$B91,Pharmaceuticals!AB:AB)+SUMIF('Health Products &amp; Equipment'!$B:$B,$B91,'Health Products &amp; Equipment'!AB:AB)+SUMIF('Other Pharma &amp; Health Products'!$B:$B,$B91,'Other Pharma &amp; Health Products'!AB:AB)+SUMIF('PSM Costs'!$B:$B,$B91,'PSM Costs'!AB:AB),"")</f>
        <v/>
      </c>
      <c r="K91" s="233" t="str">
        <f ca="1">IF(SUMIF(Pharmaceuticals!$B:$B,$B91,Pharmaceuticals!AD:AD)+SUMIF('Health Products &amp; Equipment'!$B:$B,$B91,'Health Products &amp; Equipment'!AD:AD)+SUMIF('Other Pharma &amp; Health Products'!$B:$B,$B91,'Other Pharma &amp; Health Products'!AD:AD)+SUMIF('PSM Costs'!$B:$B,$B91,'PSM Costs'!AD:AD)&gt;0,SUMIF(Pharmaceuticals!$B:$B,$B91,Pharmaceuticals!AD:AD)+SUMIF('Health Products &amp; Equipment'!$B:$B,$B91,'Health Products &amp; Equipment'!AD:AD)+SUMIF('Other Pharma &amp; Health Products'!$B:$B,$B91,'Other Pharma &amp; Health Products'!AD:AD)+SUMIF('PSM Costs'!$B:$B,$B91,'PSM Costs'!AD:AD),"")</f>
        <v/>
      </c>
      <c r="L91" s="233" t="str">
        <f ca="1">IF(SUMIF(Pharmaceuticals!$B:$B,$B91,Pharmaceuticals!AF:AF)+SUMIF('Health Products &amp; Equipment'!$B:$B,$B91,'Health Products &amp; Equipment'!AF:AF)+SUMIF('Other Pharma &amp; Health Products'!$B:$B,$B91,'Other Pharma &amp; Health Products'!AF:AF)+SUMIF('PSM Costs'!$B:$B,$B91,'PSM Costs'!AF:AF)&gt;0,SUMIF(Pharmaceuticals!$B:$B,$B91,Pharmaceuticals!AF:AF)+SUMIF('Health Products &amp; Equipment'!$B:$B,$B91,'Health Products &amp; Equipment'!AF:AF)+SUMIF('Other Pharma &amp; Health Products'!$B:$B,$B91,'Other Pharma &amp; Health Products'!AF:AF)+SUMIF('PSM Costs'!$B:$B,$B91,'PSM Costs'!AF:AF),"")</f>
        <v/>
      </c>
      <c r="M91" s="231" t="str">
        <f t="shared" ca="1" si="6"/>
        <v/>
      </c>
      <c r="N91" s="234" t="str">
        <f ca="1">IF(SUMIF(Pharmaceuticals!$B:$B,$B91,Pharmaceuticals!AM:AM)+SUMIF('Health Products &amp; Equipment'!$B:$B,$B91,'Health Products &amp; Equipment'!AM:AM)+SUMIF('Other Pharma &amp; Health Products'!$B:$B,$B91,'Other Pharma &amp; Health Products'!AM:AM)+SUMIF('PSM Costs'!$B:$B,$B91,'PSM Costs'!AM:AM)&gt;0,SUMIF(Pharmaceuticals!$B:$B,$B91,Pharmaceuticals!AM:AM)+SUMIF('Health Products &amp; Equipment'!$B:$B,$B91,'Health Products &amp; Equipment'!AM:AM)+SUMIF('Other Pharma &amp; Health Products'!$B:$B,$B91,'Other Pharma &amp; Health Products'!AM:AM)+SUMIF('PSM Costs'!$B:$B,$B91,'PSM Costs'!AM:AM),"")</f>
        <v/>
      </c>
      <c r="O91" s="234" t="str">
        <f ca="1">IF(SUMIF(Pharmaceuticals!$B:$B,$B91,Pharmaceuticals!AO:AO)+SUMIF('Health Products &amp; Equipment'!$B:$B,$B91,'Health Products &amp; Equipment'!AO:AO)+SUMIF('Other Pharma &amp; Health Products'!$B:$B,$B91,'Other Pharma &amp; Health Products'!AO:AO)+SUMIF('PSM Costs'!$B:$B,$B91,'PSM Costs'!AO:AO)&gt;0,SUMIF(Pharmaceuticals!$B:$B,$B91,Pharmaceuticals!AO:AO)+SUMIF('Health Products &amp; Equipment'!$B:$B,$B91,'Health Products &amp; Equipment'!AO:AO)+SUMIF('Other Pharma &amp; Health Products'!$B:$B,$B91,'Other Pharma &amp; Health Products'!AO:AO)+SUMIF('PSM Costs'!$B:$B,$B91,'PSM Costs'!AO:AO),"")</f>
        <v/>
      </c>
      <c r="P91" s="234" t="str">
        <f ca="1">IF(SUMIF(Pharmaceuticals!$B:$B,$B91,Pharmaceuticals!AQ:AQ)+SUMIF('Health Products &amp; Equipment'!$B:$B,$B91,'Health Products &amp; Equipment'!AQ:AQ)+SUMIF('Other Pharma &amp; Health Products'!$B:$B,$B91,'Other Pharma &amp; Health Products'!AQ:AQ)+SUMIF('PSM Costs'!$B:$B,$B91,'PSM Costs'!AQ:AQ)&gt;0,SUMIF(Pharmaceuticals!$B:$B,$B91,Pharmaceuticals!AQ:AQ)+SUMIF('Health Products &amp; Equipment'!$B:$B,$B91,'Health Products &amp; Equipment'!AQ:AQ)+SUMIF('Other Pharma &amp; Health Products'!$B:$B,$B91,'Other Pharma &amp; Health Products'!AQ:AQ)+SUMIF('PSM Costs'!$B:$B,$B91,'PSM Costs'!AQ:AQ),"")</f>
        <v/>
      </c>
      <c r="Q91" s="234" t="str">
        <f ca="1">IF(SUMIF(Pharmaceuticals!$B:$B,$B91,Pharmaceuticals!AS:AS)+SUMIF('Health Products &amp; Equipment'!$B:$B,$B91,'Health Products &amp; Equipment'!AS:AS)+SUMIF('Other Pharma &amp; Health Products'!$B:$B,$B91,'Other Pharma &amp; Health Products'!AS:AS)+SUMIF('PSM Costs'!$B:$B,$B91,'PSM Costs'!AS:AS)&gt;0,SUMIF(Pharmaceuticals!$B:$B,$B91,Pharmaceuticals!AS:AS)+SUMIF('Health Products &amp; Equipment'!$B:$B,$B91,'Health Products &amp; Equipment'!AS:AS)+SUMIF('Other Pharma &amp; Health Products'!$B:$B,$B91,'Other Pharma &amp; Health Products'!AS:AS)+SUMIF('PSM Costs'!$B:$B,$B91,'PSM Costs'!AS:AS),"")</f>
        <v/>
      </c>
      <c r="R91" s="232" t="str">
        <f t="shared" ca="1" si="7"/>
        <v/>
      </c>
      <c r="S91" s="233" t="str">
        <f ca="1">IF(SUMIF(Pharmaceuticals!$B:$B,$B91,Pharmaceuticals!AZ:AZ)+SUMIF('Health Products &amp; Equipment'!$B:$B,$B91,'Health Products &amp; Equipment'!AZ:AZ)+SUMIF('Other Pharma &amp; Health Products'!$B:$B,$B91,'Other Pharma &amp; Health Products'!AZ:AZ)+SUMIF('PSM Costs'!$B:$B,$B91,'PSM Costs'!AZ:AZ)&gt;0,SUMIF(Pharmaceuticals!$B:$B,$B91,Pharmaceuticals!AZ:AZ)+SUMIF('Health Products &amp; Equipment'!$B:$B,$B91,'Health Products &amp; Equipment'!AZ:AZ)+SUMIF('Other Pharma &amp; Health Products'!$B:$B,$B91,'Other Pharma &amp; Health Products'!AZ:AZ)+SUMIF('PSM Costs'!$B:$B,$B91,'PSM Costs'!AZ:AZ),"")</f>
        <v/>
      </c>
      <c r="T91" s="233" t="str">
        <f ca="1">IF(SUMIF(Pharmaceuticals!$B:$B,$B91,Pharmaceuticals!BB:BB)+SUMIF('Health Products &amp; Equipment'!$B:$B,$B91,'Health Products &amp; Equipment'!BB:BB)+SUMIF('Other Pharma &amp; Health Products'!$B:$B,$B91,'Other Pharma &amp; Health Products'!BB:BB)+SUMIF('PSM Costs'!$B:$B,$B91,'PSM Costs'!BB:BB)&gt;0,SUMIF(Pharmaceuticals!$B:$B,$B91,Pharmaceuticals!BB:BB)+SUMIF('Health Products &amp; Equipment'!$B:$B,$B91,'Health Products &amp; Equipment'!BB:BB)+SUMIF('Other Pharma &amp; Health Products'!$B:$B,$B91,'Other Pharma &amp; Health Products'!BB:BB)+SUMIF('PSM Costs'!$B:$B,$B91,'PSM Costs'!BB:BB),"")</f>
        <v/>
      </c>
      <c r="U91" s="233" t="str">
        <f ca="1">IF(SUMIF(Pharmaceuticals!$B:$B,$B91,Pharmaceuticals!BD:BD)+SUMIF('Health Products &amp; Equipment'!$B:$B,$B91,'Health Products &amp; Equipment'!BD:BD)+SUMIF('Other Pharma &amp; Health Products'!$B:$B,$B91,'Other Pharma &amp; Health Products'!BD:BD)+SUMIF('PSM Costs'!$B:$B,$B91,'PSM Costs'!BD:BD)&gt;0,SUMIF(Pharmaceuticals!$B:$B,$B91,Pharmaceuticals!BD:BD)+SUMIF('Health Products &amp; Equipment'!$B:$B,$B91,'Health Products &amp; Equipment'!BD:BD)+SUMIF('Other Pharma &amp; Health Products'!$B:$B,$B91,'Other Pharma &amp; Health Products'!BD:BD)+SUMIF('PSM Costs'!$B:$B,$B91,'PSM Costs'!BD:BD),"")</f>
        <v/>
      </c>
      <c r="V91" s="233" t="str">
        <f ca="1">IF(SUMIF(Pharmaceuticals!$B:$B,$B91,Pharmaceuticals!BF:BF)+SUMIF('Health Products &amp; Equipment'!$B:$B,$B91,'Health Products &amp; Equipment'!BF:BF)+SUMIF('Other Pharma &amp; Health Products'!$B:$B,$B91,'Other Pharma &amp; Health Products'!BF:BF)+SUMIF('PSM Costs'!$B:$B,$B91,'PSM Costs'!BF:BF)&gt;0,SUMIF(Pharmaceuticals!$B:$B,$B91,Pharmaceuticals!BF:BF)+SUMIF('Health Products &amp; Equipment'!$B:$B,$B91,'Health Products &amp; Equipment'!BF:BF)+SUMIF('Other Pharma &amp; Health Products'!$B:$B,$B91,'Other Pharma &amp; Health Products'!BF:BF)+SUMIF('PSM Costs'!$B:$B,$B91,'PSM Costs'!BF:BF),"")</f>
        <v/>
      </c>
      <c r="W91" s="231" t="str">
        <f t="shared" ca="1" si="8"/>
        <v/>
      </c>
      <c r="X91" s="234" t="str">
        <f ca="1">IF(SUMIF(Pharmaceuticals!$B:$B,$B91,Pharmaceuticals!BM:BM)+SUMIF('Health Products &amp; Equipment'!$B:$B,$B91,'Health Products &amp; Equipment'!BM:BM)+SUMIF('Other Pharma &amp; Health Products'!$B:$B,$B91,'Other Pharma &amp; Health Products'!BM:BM)+SUMIF('PSM Costs'!$B:$B,$B91,'PSM Costs'!BM:BM)&gt;0,SUMIF(Pharmaceuticals!$B:$B,$B91,Pharmaceuticals!BM:BM)+SUMIF('Health Products &amp; Equipment'!$B:$B,$B91,'Health Products &amp; Equipment'!BM:BM)+SUMIF('Other Pharma &amp; Health Products'!$B:$B,$B91,'Other Pharma &amp; Health Products'!BM:BM)+SUMIF('PSM Costs'!$B:$B,$B91,'PSM Costs'!BM:BM),"")</f>
        <v/>
      </c>
      <c r="Y91" s="234" t="str">
        <f ca="1">IF(SUMIF(Pharmaceuticals!$B:$B,$B91,Pharmaceuticals!BO:BO)+SUMIF('Health Products &amp; Equipment'!$B:$B,$B91,'Health Products &amp; Equipment'!BO:BO)+SUMIF('Other Pharma &amp; Health Products'!$B:$B,$B91,'Other Pharma &amp; Health Products'!BO:BO)+SUMIF('PSM Costs'!$B:$B,$B91,'PSM Costs'!BO:BO)&gt;0,SUMIF(Pharmaceuticals!$B:$B,$B91,Pharmaceuticals!BO:BO)+SUMIF('Health Products &amp; Equipment'!$B:$B,$B91,'Health Products &amp; Equipment'!BO:BO)+SUMIF('Other Pharma &amp; Health Products'!$B:$B,$B91,'Other Pharma &amp; Health Products'!BO:BO)+SUMIF('PSM Costs'!$B:$B,$B91,'PSM Costs'!BO:BO),"")</f>
        <v/>
      </c>
      <c r="Z91" s="234" t="str">
        <f ca="1">IF(SUMIF(Pharmaceuticals!$B:$B,$B91,Pharmaceuticals!BQ:BQ)+SUMIF('Health Products &amp; Equipment'!$B:$B,$B91,'Health Products &amp; Equipment'!BQ:BQ)+SUMIF('Other Pharma &amp; Health Products'!$B:$B,$B91,'Other Pharma &amp; Health Products'!BQ:BQ)+SUMIF('PSM Costs'!$B:$B,$B91,'PSM Costs'!BQ:BQ)&gt;0,SUMIF(Pharmaceuticals!$B:$B,$B91,Pharmaceuticals!BQ:BQ)+SUMIF('Health Products &amp; Equipment'!$B:$B,$B91,'Health Products &amp; Equipment'!BQ:BQ)+SUMIF('Other Pharma &amp; Health Products'!$B:$B,$B91,'Other Pharma &amp; Health Products'!BQ:BQ)+SUMIF('PSM Costs'!$B:$B,$B91,'PSM Costs'!BQ:BQ),"")</f>
        <v/>
      </c>
      <c r="AA91" s="234" t="str">
        <f ca="1">IF(SUMIF(Pharmaceuticals!$B:$B,$B91,Pharmaceuticals!BS:BS)+SUMIF('Health Products &amp; Equipment'!$B:$B,$B91,'Health Products &amp; Equipment'!BS:BS)+SUMIF('Other Pharma &amp; Health Products'!$B:$B,$B91,'Other Pharma &amp; Health Products'!BS:BS)+SUMIF('PSM Costs'!$B:$B,$B91,'PSM Costs'!BS:BS)&gt;0,SUMIF(Pharmaceuticals!$B:$B,$B91,Pharmaceuticals!BS:BS)+SUMIF('Health Products &amp; Equipment'!$B:$B,$B91,'Health Products &amp; Equipment'!BS:BS)+SUMIF('Other Pharma &amp; Health Products'!$B:$B,$B91,'Other Pharma &amp; Health Products'!BS:BS)+SUMIF('PSM Costs'!$B:$B,$B91,'PSM Costs'!BS:BS),"")</f>
        <v/>
      </c>
      <c r="AB91" s="233" t="str">
        <f t="shared" ca="1" si="9"/>
        <v/>
      </c>
    </row>
    <row r="92" spans="1:28" ht="22.15" customHeight="1" x14ac:dyDescent="0.2">
      <c r="A92" s="229">
        <v>82</v>
      </c>
      <c r="B92" s="229" t="str">
        <f ca="1">IFERROR(VLOOKUP(A92,'Rank unique Mod-Int-CI-PR'!I:J,2,FALSE),"")</f>
        <v/>
      </c>
      <c r="C92" s="230" t="str">
        <f ca="1">IFERROR(VLOOKUP(VALUE(LEFT(B92,FIND("-",B92)-1)),CatModules!B:C,2,FALSE),"")</f>
        <v/>
      </c>
      <c r="D92" s="230" t="str">
        <f ca="1">IFERROR(VLOOKUP(LEFT(B92,FIND("--",B92)-1),CatInt!D:E,2,FALSE),"")</f>
        <v/>
      </c>
      <c r="E92" s="230" t="str">
        <f ca="1">IFERROR(VLOOKUP(MID(B92,FIND("--",B92)+2,FIND("---",B92)-FIND("--",B92)-2),CatCostInp!D:E,2,FALSE),"")</f>
        <v/>
      </c>
      <c r="F92" s="230" t="str">
        <f ca="1">IFERROR(VLOOKUP(B92,ActivityConcat!A:C,3,FALSE),"")</f>
        <v/>
      </c>
      <c r="G92" s="231" t="str">
        <f ca="1">IFERROR(VLOOKUP(VALUE(RIGHT(B92,1)),Setup!A:D,4,FALSE),"")</f>
        <v/>
      </c>
      <c r="H92" s="232" t="str">
        <f t="shared" ca="1" si="5"/>
        <v/>
      </c>
      <c r="I92" s="233" t="str">
        <f ca="1">IF(SUMIF(Pharmaceuticals!$B:$B,$B92,Pharmaceuticals!Z:Z)+SUMIF('Health Products &amp; Equipment'!$B:$B,$B92,'Health Products &amp; Equipment'!Z:Z)+SUMIF('Other Pharma &amp; Health Products'!$B:$B,$B92,'Other Pharma &amp; Health Products'!Z:Z)+SUMIF('PSM Costs'!$B:$B,$B92,'PSM Costs'!Z:Z)&gt;0,SUMIF(Pharmaceuticals!$B:$B,$B92,Pharmaceuticals!Z:Z)+SUMIF('Health Products &amp; Equipment'!$B:$B,$B92,'Health Products &amp; Equipment'!Z:Z)+SUMIF('Other Pharma &amp; Health Products'!$B:$B,$B92,'Other Pharma &amp; Health Products'!Z:Z)+SUMIF('PSM Costs'!$B:$B,$B92,'PSM Costs'!Z:Z),"")</f>
        <v/>
      </c>
      <c r="J92" s="233" t="str">
        <f ca="1">IF(SUMIF(Pharmaceuticals!$B:$B,$B92,Pharmaceuticals!AB:AB)+SUMIF('Health Products &amp; Equipment'!$B:$B,$B92,'Health Products &amp; Equipment'!AB:AB)+SUMIF('Other Pharma &amp; Health Products'!$B:$B,$B92,'Other Pharma &amp; Health Products'!AB:AB)+SUMIF('PSM Costs'!$B:$B,$B92,'PSM Costs'!AB:AB)&gt;0,SUMIF(Pharmaceuticals!$B:$B,$B92,Pharmaceuticals!AB:AB)+SUMIF('Health Products &amp; Equipment'!$B:$B,$B92,'Health Products &amp; Equipment'!AB:AB)+SUMIF('Other Pharma &amp; Health Products'!$B:$B,$B92,'Other Pharma &amp; Health Products'!AB:AB)+SUMIF('PSM Costs'!$B:$B,$B92,'PSM Costs'!AB:AB),"")</f>
        <v/>
      </c>
      <c r="K92" s="233" t="str">
        <f ca="1">IF(SUMIF(Pharmaceuticals!$B:$B,$B92,Pharmaceuticals!AD:AD)+SUMIF('Health Products &amp; Equipment'!$B:$B,$B92,'Health Products &amp; Equipment'!AD:AD)+SUMIF('Other Pharma &amp; Health Products'!$B:$B,$B92,'Other Pharma &amp; Health Products'!AD:AD)+SUMIF('PSM Costs'!$B:$B,$B92,'PSM Costs'!AD:AD)&gt;0,SUMIF(Pharmaceuticals!$B:$B,$B92,Pharmaceuticals!AD:AD)+SUMIF('Health Products &amp; Equipment'!$B:$B,$B92,'Health Products &amp; Equipment'!AD:AD)+SUMIF('Other Pharma &amp; Health Products'!$B:$B,$B92,'Other Pharma &amp; Health Products'!AD:AD)+SUMIF('PSM Costs'!$B:$B,$B92,'PSM Costs'!AD:AD),"")</f>
        <v/>
      </c>
      <c r="L92" s="233" t="str">
        <f ca="1">IF(SUMIF(Pharmaceuticals!$B:$B,$B92,Pharmaceuticals!AF:AF)+SUMIF('Health Products &amp; Equipment'!$B:$B,$B92,'Health Products &amp; Equipment'!AF:AF)+SUMIF('Other Pharma &amp; Health Products'!$B:$B,$B92,'Other Pharma &amp; Health Products'!AF:AF)+SUMIF('PSM Costs'!$B:$B,$B92,'PSM Costs'!AF:AF)&gt;0,SUMIF(Pharmaceuticals!$B:$B,$B92,Pharmaceuticals!AF:AF)+SUMIF('Health Products &amp; Equipment'!$B:$B,$B92,'Health Products &amp; Equipment'!AF:AF)+SUMIF('Other Pharma &amp; Health Products'!$B:$B,$B92,'Other Pharma &amp; Health Products'!AF:AF)+SUMIF('PSM Costs'!$B:$B,$B92,'PSM Costs'!AF:AF),"")</f>
        <v/>
      </c>
      <c r="M92" s="231" t="str">
        <f t="shared" ca="1" si="6"/>
        <v/>
      </c>
      <c r="N92" s="234" t="str">
        <f ca="1">IF(SUMIF(Pharmaceuticals!$B:$B,$B92,Pharmaceuticals!AM:AM)+SUMIF('Health Products &amp; Equipment'!$B:$B,$B92,'Health Products &amp; Equipment'!AM:AM)+SUMIF('Other Pharma &amp; Health Products'!$B:$B,$B92,'Other Pharma &amp; Health Products'!AM:AM)+SUMIF('PSM Costs'!$B:$B,$B92,'PSM Costs'!AM:AM)&gt;0,SUMIF(Pharmaceuticals!$B:$B,$B92,Pharmaceuticals!AM:AM)+SUMIF('Health Products &amp; Equipment'!$B:$B,$B92,'Health Products &amp; Equipment'!AM:AM)+SUMIF('Other Pharma &amp; Health Products'!$B:$B,$B92,'Other Pharma &amp; Health Products'!AM:AM)+SUMIF('PSM Costs'!$B:$B,$B92,'PSM Costs'!AM:AM),"")</f>
        <v/>
      </c>
      <c r="O92" s="234" t="str">
        <f ca="1">IF(SUMIF(Pharmaceuticals!$B:$B,$B92,Pharmaceuticals!AO:AO)+SUMIF('Health Products &amp; Equipment'!$B:$B,$B92,'Health Products &amp; Equipment'!AO:AO)+SUMIF('Other Pharma &amp; Health Products'!$B:$B,$B92,'Other Pharma &amp; Health Products'!AO:AO)+SUMIF('PSM Costs'!$B:$B,$B92,'PSM Costs'!AO:AO)&gt;0,SUMIF(Pharmaceuticals!$B:$B,$B92,Pharmaceuticals!AO:AO)+SUMIF('Health Products &amp; Equipment'!$B:$B,$B92,'Health Products &amp; Equipment'!AO:AO)+SUMIF('Other Pharma &amp; Health Products'!$B:$B,$B92,'Other Pharma &amp; Health Products'!AO:AO)+SUMIF('PSM Costs'!$B:$B,$B92,'PSM Costs'!AO:AO),"")</f>
        <v/>
      </c>
      <c r="P92" s="234" t="str">
        <f ca="1">IF(SUMIF(Pharmaceuticals!$B:$B,$B92,Pharmaceuticals!AQ:AQ)+SUMIF('Health Products &amp; Equipment'!$B:$B,$B92,'Health Products &amp; Equipment'!AQ:AQ)+SUMIF('Other Pharma &amp; Health Products'!$B:$B,$B92,'Other Pharma &amp; Health Products'!AQ:AQ)+SUMIF('PSM Costs'!$B:$B,$B92,'PSM Costs'!AQ:AQ)&gt;0,SUMIF(Pharmaceuticals!$B:$B,$B92,Pharmaceuticals!AQ:AQ)+SUMIF('Health Products &amp; Equipment'!$B:$B,$B92,'Health Products &amp; Equipment'!AQ:AQ)+SUMIF('Other Pharma &amp; Health Products'!$B:$B,$B92,'Other Pharma &amp; Health Products'!AQ:AQ)+SUMIF('PSM Costs'!$B:$B,$B92,'PSM Costs'!AQ:AQ),"")</f>
        <v/>
      </c>
      <c r="Q92" s="234" t="str">
        <f ca="1">IF(SUMIF(Pharmaceuticals!$B:$B,$B92,Pharmaceuticals!AS:AS)+SUMIF('Health Products &amp; Equipment'!$B:$B,$B92,'Health Products &amp; Equipment'!AS:AS)+SUMIF('Other Pharma &amp; Health Products'!$B:$B,$B92,'Other Pharma &amp; Health Products'!AS:AS)+SUMIF('PSM Costs'!$B:$B,$B92,'PSM Costs'!AS:AS)&gt;0,SUMIF(Pharmaceuticals!$B:$B,$B92,Pharmaceuticals!AS:AS)+SUMIF('Health Products &amp; Equipment'!$B:$B,$B92,'Health Products &amp; Equipment'!AS:AS)+SUMIF('Other Pharma &amp; Health Products'!$B:$B,$B92,'Other Pharma &amp; Health Products'!AS:AS)+SUMIF('PSM Costs'!$B:$B,$B92,'PSM Costs'!AS:AS),"")</f>
        <v/>
      </c>
      <c r="R92" s="232" t="str">
        <f t="shared" ca="1" si="7"/>
        <v/>
      </c>
      <c r="S92" s="233" t="str">
        <f ca="1">IF(SUMIF(Pharmaceuticals!$B:$B,$B92,Pharmaceuticals!AZ:AZ)+SUMIF('Health Products &amp; Equipment'!$B:$B,$B92,'Health Products &amp; Equipment'!AZ:AZ)+SUMIF('Other Pharma &amp; Health Products'!$B:$B,$B92,'Other Pharma &amp; Health Products'!AZ:AZ)+SUMIF('PSM Costs'!$B:$B,$B92,'PSM Costs'!AZ:AZ)&gt;0,SUMIF(Pharmaceuticals!$B:$B,$B92,Pharmaceuticals!AZ:AZ)+SUMIF('Health Products &amp; Equipment'!$B:$B,$B92,'Health Products &amp; Equipment'!AZ:AZ)+SUMIF('Other Pharma &amp; Health Products'!$B:$B,$B92,'Other Pharma &amp; Health Products'!AZ:AZ)+SUMIF('PSM Costs'!$B:$B,$B92,'PSM Costs'!AZ:AZ),"")</f>
        <v/>
      </c>
      <c r="T92" s="233" t="str">
        <f ca="1">IF(SUMIF(Pharmaceuticals!$B:$B,$B92,Pharmaceuticals!BB:BB)+SUMIF('Health Products &amp; Equipment'!$B:$B,$B92,'Health Products &amp; Equipment'!BB:BB)+SUMIF('Other Pharma &amp; Health Products'!$B:$B,$B92,'Other Pharma &amp; Health Products'!BB:BB)+SUMIF('PSM Costs'!$B:$B,$B92,'PSM Costs'!BB:BB)&gt;0,SUMIF(Pharmaceuticals!$B:$B,$B92,Pharmaceuticals!BB:BB)+SUMIF('Health Products &amp; Equipment'!$B:$B,$B92,'Health Products &amp; Equipment'!BB:BB)+SUMIF('Other Pharma &amp; Health Products'!$B:$B,$B92,'Other Pharma &amp; Health Products'!BB:BB)+SUMIF('PSM Costs'!$B:$B,$B92,'PSM Costs'!BB:BB),"")</f>
        <v/>
      </c>
      <c r="U92" s="233" t="str">
        <f ca="1">IF(SUMIF(Pharmaceuticals!$B:$B,$B92,Pharmaceuticals!BD:BD)+SUMIF('Health Products &amp; Equipment'!$B:$B,$B92,'Health Products &amp; Equipment'!BD:BD)+SUMIF('Other Pharma &amp; Health Products'!$B:$B,$B92,'Other Pharma &amp; Health Products'!BD:BD)+SUMIF('PSM Costs'!$B:$B,$B92,'PSM Costs'!BD:BD)&gt;0,SUMIF(Pharmaceuticals!$B:$B,$B92,Pharmaceuticals!BD:BD)+SUMIF('Health Products &amp; Equipment'!$B:$B,$B92,'Health Products &amp; Equipment'!BD:BD)+SUMIF('Other Pharma &amp; Health Products'!$B:$B,$B92,'Other Pharma &amp; Health Products'!BD:BD)+SUMIF('PSM Costs'!$B:$B,$B92,'PSM Costs'!BD:BD),"")</f>
        <v/>
      </c>
      <c r="V92" s="233" t="str">
        <f ca="1">IF(SUMIF(Pharmaceuticals!$B:$B,$B92,Pharmaceuticals!BF:BF)+SUMIF('Health Products &amp; Equipment'!$B:$B,$B92,'Health Products &amp; Equipment'!BF:BF)+SUMIF('Other Pharma &amp; Health Products'!$B:$B,$B92,'Other Pharma &amp; Health Products'!BF:BF)+SUMIF('PSM Costs'!$B:$B,$B92,'PSM Costs'!BF:BF)&gt;0,SUMIF(Pharmaceuticals!$B:$B,$B92,Pharmaceuticals!BF:BF)+SUMIF('Health Products &amp; Equipment'!$B:$B,$B92,'Health Products &amp; Equipment'!BF:BF)+SUMIF('Other Pharma &amp; Health Products'!$B:$B,$B92,'Other Pharma &amp; Health Products'!BF:BF)+SUMIF('PSM Costs'!$B:$B,$B92,'PSM Costs'!BF:BF),"")</f>
        <v/>
      </c>
      <c r="W92" s="231" t="str">
        <f t="shared" ca="1" si="8"/>
        <v/>
      </c>
      <c r="X92" s="234" t="str">
        <f ca="1">IF(SUMIF(Pharmaceuticals!$B:$B,$B92,Pharmaceuticals!BM:BM)+SUMIF('Health Products &amp; Equipment'!$B:$B,$B92,'Health Products &amp; Equipment'!BM:BM)+SUMIF('Other Pharma &amp; Health Products'!$B:$B,$B92,'Other Pharma &amp; Health Products'!BM:BM)+SUMIF('PSM Costs'!$B:$B,$B92,'PSM Costs'!BM:BM)&gt;0,SUMIF(Pharmaceuticals!$B:$B,$B92,Pharmaceuticals!BM:BM)+SUMIF('Health Products &amp; Equipment'!$B:$B,$B92,'Health Products &amp; Equipment'!BM:BM)+SUMIF('Other Pharma &amp; Health Products'!$B:$B,$B92,'Other Pharma &amp; Health Products'!BM:BM)+SUMIF('PSM Costs'!$B:$B,$B92,'PSM Costs'!BM:BM),"")</f>
        <v/>
      </c>
      <c r="Y92" s="234" t="str">
        <f ca="1">IF(SUMIF(Pharmaceuticals!$B:$B,$B92,Pharmaceuticals!BO:BO)+SUMIF('Health Products &amp; Equipment'!$B:$B,$B92,'Health Products &amp; Equipment'!BO:BO)+SUMIF('Other Pharma &amp; Health Products'!$B:$B,$B92,'Other Pharma &amp; Health Products'!BO:BO)+SUMIF('PSM Costs'!$B:$B,$B92,'PSM Costs'!BO:BO)&gt;0,SUMIF(Pharmaceuticals!$B:$B,$B92,Pharmaceuticals!BO:BO)+SUMIF('Health Products &amp; Equipment'!$B:$B,$B92,'Health Products &amp; Equipment'!BO:BO)+SUMIF('Other Pharma &amp; Health Products'!$B:$B,$B92,'Other Pharma &amp; Health Products'!BO:BO)+SUMIF('PSM Costs'!$B:$B,$B92,'PSM Costs'!BO:BO),"")</f>
        <v/>
      </c>
      <c r="Z92" s="234" t="str">
        <f ca="1">IF(SUMIF(Pharmaceuticals!$B:$B,$B92,Pharmaceuticals!BQ:BQ)+SUMIF('Health Products &amp; Equipment'!$B:$B,$B92,'Health Products &amp; Equipment'!BQ:BQ)+SUMIF('Other Pharma &amp; Health Products'!$B:$B,$B92,'Other Pharma &amp; Health Products'!BQ:BQ)+SUMIF('PSM Costs'!$B:$B,$B92,'PSM Costs'!BQ:BQ)&gt;0,SUMIF(Pharmaceuticals!$B:$B,$B92,Pharmaceuticals!BQ:BQ)+SUMIF('Health Products &amp; Equipment'!$B:$B,$B92,'Health Products &amp; Equipment'!BQ:BQ)+SUMIF('Other Pharma &amp; Health Products'!$B:$B,$B92,'Other Pharma &amp; Health Products'!BQ:BQ)+SUMIF('PSM Costs'!$B:$B,$B92,'PSM Costs'!BQ:BQ),"")</f>
        <v/>
      </c>
      <c r="AA92" s="234" t="str">
        <f ca="1">IF(SUMIF(Pharmaceuticals!$B:$B,$B92,Pharmaceuticals!BS:BS)+SUMIF('Health Products &amp; Equipment'!$B:$B,$B92,'Health Products &amp; Equipment'!BS:BS)+SUMIF('Other Pharma &amp; Health Products'!$B:$B,$B92,'Other Pharma &amp; Health Products'!BS:BS)+SUMIF('PSM Costs'!$B:$B,$B92,'PSM Costs'!BS:BS)&gt;0,SUMIF(Pharmaceuticals!$B:$B,$B92,Pharmaceuticals!BS:BS)+SUMIF('Health Products &amp; Equipment'!$B:$B,$B92,'Health Products &amp; Equipment'!BS:BS)+SUMIF('Other Pharma &amp; Health Products'!$B:$B,$B92,'Other Pharma &amp; Health Products'!BS:BS)+SUMIF('PSM Costs'!$B:$B,$B92,'PSM Costs'!BS:BS),"")</f>
        <v/>
      </c>
      <c r="AB92" s="233" t="str">
        <f t="shared" ca="1" si="9"/>
        <v/>
      </c>
    </row>
    <row r="93" spans="1:28" ht="22.15" customHeight="1" x14ac:dyDescent="0.2">
      <c r="A93" s="229">
        <v>83</v>
      </c>
      <c r="B93" s="229" t="str">
        <f ca="1">IFERROR(VLOOKUP(A93,'Rank unique Mod-Int-CI-PR'!I:J,2,FALSE),"")</f>
        <v/>
      </c>
      <c r="C93" s="230" t="str">
        <f ca="1">IFERROR(VLOOKUP(VALUE(LEFT(B93,FIND("-",B93)-1)),CatModules!B:C,2,FALSE),"")</f>
        <v/>
      </c>
      <c r="D93" s="230" t="str">
        <f ca="1">IFERROR(VLOOKUP(LEFT(B93,FIND("--",B93)-1),CatInt!D:E,2,FALSE),"")</f>
        <v/>
      </c>
      <c r="E93" s="230" t="str">
        <f ca="1">IFERROR(VLOOKUP(MID(B93,FIND("--",B93)+2,FIND("---",B93)-FIND("--",B93)-2),CatCostInp!D:E,2,FALSE),"")</f>
        <v/>
      </c>
      <c r="F93" s="230" t="str">
        <f ca="1">IFERROR(VLOOKUP(B93,ActivityConcat!A:C,3,FALSE),"")</f>
        <v/>
      </c>
      <c r="G93" s="231" t="str">
        <f ca="1">IFERROR(VLOOKUP(VALUE(RIGHT(B93,1)),Setup!A:D,4,FALSE),"")</f>
        <v/>
      </c>
      <c r="H93" s="232" t="str">
        <f t="shared" ca="1" si="5"/>
        <v/>
      </c>
      <c r="I93" s="233" t="str">
        <f ca="1">IF(SUMIF(Pharmaceuticals!$B:$B,$B93,Pharmaceuticals!Z:Z)+SUMIF('Health Products &amp; Equipment'!$B:$B,$B93,'Health Products &amp; Equipment'!Z:Z)+SUMIF('Other Pharma &amp; Health Products'!$B:$B,$B93,'Other Pharma &amp; Health Products'!Z:Z)+SUMIF('PSM Costs'!$B:$B,$B93,'PSM Costs'!Z:Z)&gt;0,SUMIF(Pharmaceuticals!$B:$B,$B93,Pharmaceuticals!Z:Z)+SUMIF('Health Products &amp; Equipment'!$B:$B,$B93,'Health Products &amp; Equipment'!Z:Z)+SUMIF('Other Pharma &amp; Health Products'!$B:$B,$B93,'Other Pharma &amp; Health Products'!Z:Z)+SUMIF('PSM Costs'!$B:$B,$B93,'PSM Costs'!Z:Z),"")</f>
        <v/>
      </c>
      <c r="J93" s="233" t="str">
        <f ca="1">IF(SUMIF(Pharmaceuticals!$B:$B,$B93,Pharmaceuticals!AB:AB)+SUMIF('Health Products &amp; Equipment'!$B:$B,$B93,'Health Products &amp; Equipment'!AB:AB)+SUMIF('Other Pharma &amp; Health Products'!$B:$B,$B93,'Other Pharma &amp; Health Products'!AB:AB)+SUMIF('PSM Costs'!$B:$B,$B93,'PSM Costs'!AB:AB)&gt;0,SUMIF(Pharmaceuticals!$B:$B,$B93,Pharmaceuticals!AB:AB)+SUMIF('Health Products &amp; Equipment'!$B:$B,$B93,'Health Products &amp; Equipment'!AB:AB)+SUMIF('Other Pharma &amp; Health Products'!$B:$B,$B93,'Other Pharma &amp; Health Products'!AB:AB)+SUMIF('PSM Costs'!$B:$B,$B93,'PSM Costs'!AB:AB),"")</f>
        <v/>
      </c>
      <c r="K93" s="233" t="str">
        <f ca="1">IF(SUMIF(Pharmaceuticals!$B:$B,$B93,Pharmaceuticals!AD:AD)+SUMIF('Health Products &amp; Equipment'!$B:$B,$B93,'Health Products &amp; Equipment'!AD:AD)+SUMIF('Other Pharma &amp; Health Products'!$B:$B,$B93,'Other Pharma &amp; Health Products'!AD:AD)+SUMIF('PSM Costs'!$B:$B,$B93,'PSM Costs'!AD:AD)&gt;0,SUMIF(Pharmaceuticals!$B:$B,$B93,Pharmaceuticals!AD:AD)+SUMIF('Health Products &amp; Equipment'!$B:$B,$B93,'Health Products &amp; Equipment'!AD:AD)+SUMIF('Other Pharma &amp; Health Products'!$B:$B,$B93,'Other Pharma &amp; Health Products'!AD:AD)+SUMIF('PSM Costs'!$B:$B,$B93,'PSM Costs'!AD:AD),"")</f>
        <v/>
      </c>
      <c r="L93" s="233" t="str">
        <f ca="1">IF(SUMIF(Pharmaceuticals!$B:$B,$B93,Pharmaceuticals!AF:AF)+SUMIF('Health Products &amp; Equipment'!$B:$B,$B93,'Health Products &amp; Equipment'!AF:AF)+SUMIF('Other Pharma &amp; Health Products'!$B:$B,$B93,'Other Pharma &amp; Health Products'!AF:AF)+SUMIF('PSM Costs'!$B:$B,$B93,'PSM Costs'!AF:AF)&gt;0,SUMIF(Pharmaceuticals!$B:$B,$B93,Pharmaceuticals!AF:AF)+SUMIF('Health Products &amp; Equipment'!$B:$B,$B93,'Health Products &amp; Equipment'!AF:AF)+SUMIF('Other Pharma &amp; Health Products'!$B:$B,$B93,'Other Pharma &amp; Health Products'!AF:AF)+SUMIF('PSM Costs'!$B:$B,$B93,'PSM Costs'!AF:AF),"")</f>
        <v/>
      </c>
      <c r="M93" s="231" t="str">
        <f t="shared" ca="1" si="6"/>
        <v/>
      </c>
      <c r="N93" s="234" t="str">
        <f ca="1">IF(SUMIF(Pharmaceuticals!$B:$B,$B93,Pharmaceuticals!AM:AM)+SUMIF('Health Products &amp; Equipment'!$B:$B,$B93,'Health Products &amp; Equipment'!AM:AM)+SUMIF('Other Pharma &amp; Health Products'!$B:$B,$B93,'Other Pharma &amp; Health Products'!AM:AM)+SUMIF('PSM Costs'!$B:$B,$B93,'PSM Costs'!AM:AM)&gt;0,SUMIF(Pharmaceuticals!$B:$B,$B93,Pharmaceuticals!AM:AM)+SUMIF('Health Products &amp; Equipment'!$B:$B,$B93,'Health Products &amp; Equipment'!AM:AM)+SUMIF('Other Pharma &amp; Health Products'!$B:$B,$B93,'Other Pharma &amp; Health Products'!AM:AM)+SUMIF('PSM Costs'!$B:$B,$B93,'PSM Costs'!AM:AM),"")</f>
        <v/>
      </c>
      <c r="O93" s="234" t="str">
        <f ca="1">IF(SUMIF(Pharmaceuticals!$B:$B,$B93,Pharmaceuticals!AO:AO)+SUMIF('Health Products &amp; Equipment'!$B:$B,$B93,'Health Products &amp; Equipment'!AO:AO)+SUMIF('Other Pharma &amp; Health Products'!$B:$B,$B93,'Other Pharma &amp; Health Products'!AO:AO)+SUMIF('PSM Costs'!$B:$B,$B93,'PSM Costs'!AO:AO)&gt;0,SUMIF(Pharmaceuticals!$B:$B,$B93,Pharmaceuticals!AO:AO)+SUMIF('Health Products &amp; Equipment'!$B:$B,$B93,'Health Products &amp; Equipment'!AO:AO)+SUMIF('Other Pharma &amp; Health Products'!$B:$B,$B93,'Other Pharma &amp; Health Products'!AO:AO)+SUMIF('PSM Costs'!$B:$B,$B93,'PSM Costs'!AO:AO),"")</f>
        <v/>
      </c>
      <c r="P93" s="234" t="str">
        <f ca="1">IF(SUMIF(Pharmaceuticals!$B:$B,$B93,Pharmaceuticals!AQ:AQ)+SUMIF('Health Products &amp; Equipment'!$B:$B,$B93,'Health Products &amp; Equipment'!AQ:AQ)+SUMIF('Other Pharma &amp; Health Products'!$B:$B,$B93,'Other Pharma &amp; Health Products'!AQ:AQ)+SUMIF('PSM Costs'!$B:$B,$B93,'PSM Costs'!AQ:AQ)&gt;0,SUMIF(Pharmaceuticals!$B:$B,$B93,Pharmaceuticals!AQ:AQ)+SUMIF('Health Products &amp; Equipment'!$B:$B,$B93,'Health Products &amp; Equipment'!AQ:AQ)+SUMIF('Other Pharma &amp; Health Products'!$B:$B,$B93,'Other Pharma &amp; Health Products'!AQ:AQ)+SUMIF('PSM Costs'!$B:$B,$B93,'PSM Costs'!AQ:AQ),"")</f>
        <v/>
      </c>
      <c r="Q93" s="234" t="str">
        <f ca="1">IF(SUMIF(Pharmaceuticals!$B:$B,$B93,Pharmaceuticals!AS:AS)+SUMIF('Health Products &amp; Equipment'!$B:$B,$B93,'Health Products &amp; Equipment'!AS:AS)+SUMIF('Other Pharma &amp; Health Products'!$B:$B,$B93,'Other Pharma &amp; Health Products'!AS:AS)+SUMIF('PSM Costs'!$B:$B,$B93,'PSM Costs'!AS:AS)&gt;0,SUMIF(Pharmaceuticals!$B:$B,$B93,Pharmaceuticals!AS:AS)+SUMIF('Health Products &amp; Equipment'!$B:$B,$B93,'Health Products &amp; Equipment'!AS:AS)+SUMIF('Other Pharma &amp; Health Products'!$B:$B,$B93,'Other Pharma &amp; Health Products'!AS:AS)+SUMIF('PSM Costs'!$B:$B,$B93,'PSM Costs'!AS:AS),"")</f>
        <v/>
      </c>
      <c r="R93" s="232" t="str">
        <f t="shared" ca="1" si="7"/>
        <v/>
      </c>
      <c r="S93" s="233" t="str">
        <f ca="1">IF(SUMIF(Pharmaceuticals!$B:$B,$B93,Pharmaceuticals!AZ:AZ)+SUMIF('Health Products &amp; Equipment'!$B:$B,$B93,'Health Products &amp; Equipment'!AZ:AZ)+SUMIF('Other Pharma &amp; Health Products'!$B:$B,$B93,'Other Pharma &amp; Health Products'!AZ:AZ)+SUMIF('PSM Costs'!$B:$B,$B93,'PSM Costs'!AZ:AZ)&gt;0,SUMIF(Pharmaceuticals!$B:$B,$B93,Pharmaceuticals!AZ:AZ)+SUMIF('Health Products &amp; Equipment'!$B:$B,$B93,'Health Products &amp; Equipment'!AZ:AZ)+SUMIF('Other Pharma &amp; Health Products'!$B:$B,$B93,'Other Pharma &amp; Health Products'!AZ:AZ)+SUMIF('PSM Costs'!$B:$B,$B93,'PSM Costs'!AZ:AZ),"")</f>
        <v/>
      </c>
      <c r="T93" s="233" t="str">
        <f ca="1">IF(SUMIF(Pharmaceuticals!$B:$B,$B93,Pharmaceuticals!BB:BB)+SUMIF('Health Products &amp; Equipment'!$B:$B,$B93,'Health Products &amp; Equipment'!BB:BB)+SUMIF('Other Pharma &amp; Health Products'!$B:$B,$B93,'Other Pharma &amp; Health Products'!BB:BB)+SUMIF('PSM Costs'!$B:$B,$B93,'PSM Costs'!BB:BB)&gt;0,SUMIF(Pharmaceuticals!$B:$B,$B93,Pharmaceuticals!BB:BB)+SUMIF('Health Products &amp; Equipment'!$B:$B,$B93,'Health Products &amp; Equipment'!BB:BB)+SUMIF('Other Pharma &amp; Health Products'!$B:$B,$B93,'Other Pharma &amp; Health Products'!BB:BB)+SUMIF('PSM Costs'!$B:$B,$B93,'PSM Costs'!BB:BB),"")</f>
        <v/>
      </c>
      <c r="U93" s="233" t="str">
        <f ca="1">IF(SUMIF(Pharmaceuticals!$B:$B,$B93,Pharmaceuticals!BD:BD)+SUMIF('Health Products &amp; Equipment'!$B:$B,$B93,'Health Products &amp; Equipment'!BD:BD)+SUMIF('Other Pharma &amp; Health Products'!$B:$B,$B93,'Other Pharma &amp; Health Products'!BD:BD)+SUMIF('PSM Costs'!$B:$B,$B93,'PSM Costs'!BD:BD)&gt;0,SUMIF(Pharmaceuticals!$B:$B,$B93,Pharmaceuticals!BD:BD)+SUMIF('Health Products &amp; Equipment'!$B:$B,$B93,'Health Products &amp; Equipment'!BD:BD)+SUMIF('Other Pharma &amp; Health Products'!$B:$B,$B93,'Other Pharma &amp; Health Products'!BD:BD)+SUMIF('PSM Costs'!$B:$B,$B93,'PSM Costs'!BD:BD),"")</f>
        <v/>
      </c>
      <c r="V93" s="233" t="str">
        <f ca="1">IF(SUMIF(Pharmaceuticals!$B:$B,$B93,Pharmaceuticals!BF:BF)+SUMIF('Health Products &amp; Equipment'!$B:$B,$B93,'Health Products &amp; Equipment'!BF:BF)+SUMIF('Other Pharma &amp; Health Products'!$B:$B,$B93,'Other Pharma &amp; Health Products'!BF:BF)+SUMIF('PSM Costs'!$B:$B,$B93,'PSM Costs'!BF:BF)&gt;0,SUMIF(Pharmaceuticals!$B:$B,$B93,Pharmaceuticals!BF:BF)+SUMIF('Health Products &amp; Equipment'!$B:$B,$B93,'Health Products &amp; Equipment'!BF:BF)+SUMIF('Other Pharma &amp; Health Products'!$B:$B,$B93,'Other Pharma &amp; Health Products'!BF:BF)+SUMIF('PSM Costs'!$B:$B,$B93,'PSM Costs'!BF:BF),"")</f>
        <v/>
      </c>
      <c r="W93" s="231" t="str">
        <f t="shared" ca="1" si="8"/>
        <v/>
      </c>
      <c r="X93" s="234" t="str">
        <f ca="1">IF(SUMIF(Pharmaceuticals!$B:$B,$B93,Pharmaceuticals!BM:BM)+SUMIF('Health Products &amp; Equipment'!$B:$B,$B93,'Health Products &amp; Equipment'!BM:BM)+SUMIF('Other Pharma &amp; Health Products'!$B:$B,$B93,'Other Pharma &amp; Health Products'!BM:BM)+SUMIF('PSM Costs'!$B:$B,$B93,'PSM Costs'!BM:BM)&gt;0,SUMIF(Pharmaceuticals!$B:$B,$B93,Pharmaceuticals!BM:BM)+SUMIF('Health Products &amp; Equipment'!$B:$B,$B93,'Health Products &amp; Equipment'!BM:BM)+SUMIF('Other Pharma &amp; Health Products'!$B:$B,$B93,'Other Pharma &amp; Health Products'!BM:BM)+SUMIF('PSM Costs'!$B:$B,$B93,'PSM Costs'!BM:BM),"")</f>
        <v/>
      </c>
      <c r="Y93" s="234" t="str">
        <f ca="1">IF(SUMIF(Pharmaceuticals!$B:$B,$B93,Pharmaceuticals!BO:BO)+SUMIF('Health Products &amp; Equipment'!$B:$B,$B93,'Health Products &amp; Equipment'!BO:BO)+SUMIF('Other Pharma &amp; Health Products'!$B:$B,$B93,'Other Pharma &amp; Health Products'!BO:BO)+SUMIF('PSM Costs'!$B:$B,$B93,'PSM Costs'!BO:BO)&gt;0,SUMIF(Pharmaceuticals!$B:$B,$B93,Pharmaceuticals!BO:BO)+SUMIF('Health Products &amp; Equipment'!$B:$B,$B93,'Health Products &amp; Equipment'!BO:BO)+SUMIF('Other Pharma &amp; Health Products'!$B:$B,$B93,'Other Pharma &amp; Health Products'!BO:BO)+SUMIF('PSM Costs'!$B:$B,$B93,'PSM Costs'!BO:BO),"")</f>
        <v/>
      </c>
      <c r="Z93" s="234" t="str">
        <f ca="1">IF(SUMIF(Pharmaceuticals!$B:$B,$B93,Pharmaceuticals!BQ:BQ)+SUMIF('Health Products &amp; Equipment'!$B:$B,$B93,'Health Products &amp; Equipment'!BQ:BQ)+SUMIF('Other Pharma &amp; Health Products'!$B:$B,$B93,'Other Pharma &amp; Health Products'!BQ:BQ)+SUMIF('PSM Costs'!$B:$B,$B93,'PSM Costs'!BQ:BQ)&gt;0,SUMIF(Pharmaceuticals!$B:$B,$B93,Pharmaceuticals!BQ:BQ)+SUMIF('Health Products &amp; Equipment'!$B:$B,$B93,'Health Products &amp; Equipment'!BQ:BQ)+SUMIF('Other Pharma &amp; Health Products'!$B:$B,$B93,'Other Pharma &amp; Health Products'!BQ:BQ)+SUMIF('PSM Costs'!$B:$B,$B93,'PSM Costs'!BQ:BQ),"")</f>
        <v/>
      </c>
      <c r="AA93" s="234" t="str">
        <f ca="1">IF(SUMIF(Pharmaceuticals!$B:$B,$B93,Pharmaceuticals!BS:BS)+SUMIF('Health Products &amp; Equipment'!$B:$B,$B93,'Health Products &amp; Equipment'!BS:BS)+SUMIF('Other Pharma &amp; Health Products'!$B:$B,$B93,'Other Pharma &amp; Health Products'!BS:BS)+SUMIF('PSM Costs'!$B:$B,$B93,'PSM Costs'!BS:BS)&gt;0,SUMIF(Pharmaceuticals!$B:$B,$B93,Pharmaceuticals!BS:BS)+SUMIF('Health Products &amp; Equipment'!$B:$B,$B93,'Health Products &amp; Equipment'!BS:BS)+SUMIF('Other Pharma &amp; Health Products'!$B:$B,$B93,'Other Pharma &amp; Health Products'!BS:BS)+SUMIF('PSM Costs'!$B:$B,$B93,'PSM Costs'!BS:BS),"")</f>
        <v/>
      </c>
      <c r="AB93" s="233" t="str">
        <f t="shared" ca="1" si="9"/>
        <v/>
      </c>
    </row>
    <row r="94" spans="1:28" ht="22.15" customHeight="1" x14ac:dyDescent="0.2">
      <c r="A94" s="229">
        <v>84</v>
      </c>
      <c r="B94" s="229" t="str">
        <f ca="1">IFERROR(VLOOKUP(A94,'Rank unique Mod-Int-CI-PR'!I:J,2,FALSE),"")</f>
        <v/>
      </c>
      <c r="C94" s="230" t="str">
        <f ca="1">IFERROR(VLOOKUP(VALUE(LEFT(B94,FIND("-",B94)-1)),CatModules!B:C,2,FALSE),"")</f>
        <v/>
      </c>
      <c r="D94" s="230" t="str">
        <f ca="1">IFERROR(VLOOKUP(LEFT(B94,FIND("--",B94)-1),CatInt!D:E,2,FALSE),"")</f>
        <v/>
      </c>
      <c r="E94" s="230" t="str">
        <f ca="1">IFERROR(VLOOKUP(MID(B94,FIND("--",B94)+2,FIND("---",B94)-FIND("--",B94)-2),CatCostInp!D:E,2,FALSE),"")</f>
        <v/>
      </c>
      <c r="F94" s="230" t="str">
        <f ca="1">IFERROR(VLOOKUP(B94,ActivityConcat!A:C,3,FALSE),"")</f>
        <v/>
      </c>
      <c r="G94" s="231" t="str">
        <f ca="1">IFERROR(VLOOKUP(VALUE(RIGHT(B94,1)),Setup!A:D,4,FALSE),"")</f>
        <v/>
      </c>
      <c r="H94" s="232" t="str">
        <f t="shared" ca="1" si="5"/>
        <v/>
      </c>
      <c r="I94" s="233" t="str">
        <f ca="1">IF(SUMIF(Pharmaceuticals!$B:$B,$B94,Pharmaceuticals!Z:Z)+SUMIF('Health Products &amp; Equipment'!$B:$B,$B94,'Health Products &amp; Equipment'!Z:Z)+SUMIF('Other Pharma &amp; Health Products'!$B:$B,$B94,'Other Pharma &amp; Health Products'!Z:Z)+SUMIF('PSM Costs'!$B:$B,$B94,'PSM Costs'!Z:Z)&gt;0,SUMIF(Pharmaceuticals!$B:$B,$B94,Pharmaceuticals!Z:Z)+SUMIF('Health Products &amp; Equipment'!$B:$B,$B94,'Health Products &amp; Equipment'!Z:Z)+SUMIF('Other Pharma &amp; Health Products'!$B:$B,$B94,'Other Pharma &amp; Health Products'!Z:Z)+SUMIF('PSM Costs'!$B:$B,$B94,'PSM Costs'!Z:Z),"")</f>
        <v/>
      </c>
      <c r="J94" s="233" t="str">
        <f ca="1">IF(SUMIF(Pharmaceuticals!$B:$B,$B94,Pharmaceuticals!AB:AB)+SUMIF('Health Products &amp; Equipment'!$B:$B,$B94,'Health Products &amp; Equipment'!AB:AB)+SUMIF('Other Pharma &amp; Health Products'!$B:$B,$B94,'Other Pharma &amp; Health Products'!AB:AB)+SUMIF('PSM Costs'!$B:$B,$B94,'PSM Costs'!AB:AB)&gt;0,SUMIF(Pharmaceuticals!$B:$B,$B94,Pharmaceuticals!AB:AB)+SUMIF('Health Products &amp; Equipment'!$B:$B,$B94,'Health Products &amp; Equipment'!AB:AB)+SUMIF('Other Pharma &amp; Health Products'!$B:$B,$B94,'Other Pharma &amp; Health Products'!AB:AB)+SUMIF('PSM Costs'!$B:$B,$B94,'PSM Costs'!AB:AB),"")</f>
        <v/>
      </c>
      <c r="K94" s="233" t="str">
        <f ca="1">IF(SUMIF(Pharmaceuticals!$B:$B,$B94,Pharmaceuticals!AD:AD)+SUMIF('Health Products &amp; Equipment'!$B:$B,$B94,'Health Products &amp; Equipment'!AD:AD)+SUMIF('Other Pharma &amp; Health Products'!$B:$B,$B94,'Other Pharma &amp; Health Products'!AD:AD)+SUMIF('PSM Costs'!$B:$B,$B94,'PSM Costs'!AD:AD)&gt;0,SUMIF(Pharmaceuticals!$B:$B,$B94,Pharmaceuticals!AD:AD)+SUMIF('Health Products &amp; Equipment'!$B:$B,$B94,'Health Products &amp; Equipment'!AD:AD)+SUMIF('Other Pharma &amp; Health Products'!$B:$B,$B94,'Other Pharma &amp; Health Products'!AD:AD)+SUMIF('PSM Costs'!$B:$B,$B94,'PSM Costs'!AD:AD),"")</f>
        <v/>
      </c>
      <c r="L94" s="233" t="str">
        <f ca="1">IF(SUMIF(Pharmaceuticals!$B:$B,$B94,Pharmaceuticals!AF:AF)+SUMIF('Health Products &amp; Equipment'!$B:$B,$B94,'Health Products &amp; Equipment'!AF:AF)+SUMIF('Other Pharma &amp; Health Products'!$B:$B,$B94,'Other Pharma &amp; Health Products'!AF:AF)+SUMIF('PSM Costs'!$B:$B,$B94,'PSM Costs'!AF:AF)&gt;0,SUMIF(Pharmaceuticals!$B:$B,$B94,Pharmaceuticals!AF:AF)+SUMIF('Health Products &amp; Equipment'!$B:$B,$B94,'Health Products &amp; Equipment'!AF:AF)+SUMIF('Other Pharma &amp; Health Products'!$B:$B,$B94,'Other Pharma &amp; Health Products'!AF:AF)+SUMIF('PSM Costs'!$B:$B,$B94,'PSM Costs'!AF:AF),"")</f>
        <v/>
      </c>
      <c r="M94" s="231" t="str">
        <f t="shared" ca="1" si="6"/>
        <v/>
      </c>
      <c r="N94" s="234" t="str">
        <f ca="1">IF(SUMIF(Pharmaceuticals!$B:$B,$B94,Pharmaceuticals!AM:AM)+SUMIF('Health Products &amp; Equipment'!$B:$B,$B94,'Health Products &amp; Equipment'!AM:AM)+SUMIF('Other Pharma &amp; Health Products'!$B:$B,$B94,'Other Pharma &amp; Health Products'!AM:AM)+SUMIF('PSM Costs'!$B:$B,$B94,'PSM Costs'!AM:AM)&gt;0,SUMIF(Pharmaceuticals!$B:$B,$B94,Pharmaceuticals!AM:AM)+SUMIF('Health Products &amp; Equipment'!$B:$B,$B94,'Health Products &amp; Equipment'!AM:AM)+SUMIF('Other Pharma &amp; Health Products'!$B:$B,$B94,'Other Pharma &amp; Health Products'!AM:AM)+SUMIF('PSM Costs'!$B:$B,$B94,'PSM Costs'!AM:AM),"")</f>
        <v/>
      </c>
      <c r="O94" s="234" t="str">
        <f ca="1">IF(SUMIF(Pharmaceuticals!$B:$B,$B94,Pharmaceuticals!AO:AO)+SUMIF('Health Products &amp; Equipment'!$B:$B,$B94,'Health Products &amp; Equipment'!AO:AO)+SUMIF('Other Pharma &amp; Health Products'!$B:$B,$B94,'Other Pharma &amp; Health Products'!AO:AO)+SUMIF('PSM Costs'!$B:$B,$B94,'PSM Costs'!AO:AO)&gt;0,SUMIF(Pharmaceuticals!$B:$B,$B94,Pharmaceuticals!AO:AO)+SUMIF('Health Products &amp; Equipment'!$B:$B,$B94,'Health Products &amp; Equipment'!AO:AO)+SUMIF('Other Pharma &amp; Health Products'!$B:$B,$B94,'Other Pharma &amp; Health Products'!AO:AO)+SUMIF('PSM Costs'!$B:$B,$B94,'PSM Costs'!AO:AO),"")</f>
        <v/>
      </c>
      <c r="P94" s="234" t="str">
        <f ca="1">IF(SUMIF(Pharmaceuticals!$B:$B,$B94,Pharmaceuticals!AQ:AQ)+SUMIF('Health Products &amp; Equipment'!$B:$B,$B94,'Health Products &amp; Equipment'!AQ:AQ)+SUMIF('Other Pharma &amp; Health Products'!$B:$B,$B94,'Other Pharma &amp; Health Products'!AQ:AQ)+SUMIF('PSM Costs'!$B:$B,$B94,'PSM Costs'!AQ:AQ)&gt;0,SUMIF(Pharmaceuticals!$B:$B,$B94,Pharmaceuticals!AQ:AQ)+SUMIF('Health Products &amp; Equipment'!$B:$B,$B94,'Health Products &amp; Equipment'!AQ:AQ)+SUMIF('Other Pharma &amp; Health Products'!$B:$B,$B94,'Other Pharma &amp; Health Products'!AQ:AQ)+SUMIF('PSM Costs'!$B:$B,$B94,'PSM Costs'!AQ:AQ),"")</f>
        <v/>
      </c>
      <c r="Q94" s="234" t="str">
        <f ca="1">IF(SUMIF(Pharmaceuticals!$B:$B,$B94,Pharmaceuticals!AS:AS)+SUMIF('Health Products &amp; Equipment'!$B:$B,$B94,'Health Products &amp; Equipment'!AS:AS)+SUMIF('Other Pharma &amp; Health Products'!$B:$B,$B94,'Other Pharma &amp; Health Products'!AS:AS)+SUMIF('PSM Costs'!$B:$B,$B94,'PSM Costs'!AS:AS)&gt;0,SUMIF(Pharmaceuticals!$B:$B,$B94,Pharmaceuticals!AS:AS)+SUMIF('Health Products &amp; Equipment'!$B:$B,$B94,'Health Products &amp; Equipment'!AS:AS)+SUMIF('Other Pharma &amp; Health Products'!$B:$B,$B94,'Other Pharma &amp; Health Products'!AS:AS)+SUMIF('PSM Costs'!$B:$B,$B94,'PSM Costs'!AS:AS),"")</f>
        <v/>
      </c>
      <c r="R94" s="232" t="str">
        <f t="shared" ca="1" si="7"/>
        <v/>
      </c>
      <c r="S94" s="233" t="str">
        <f ca="1">IF(SUMIF(Pharmaceuticals!$B:$B,$B94,Pharmaceuticals!AZ:AZ)+SUMIF('Health Products &amp; Equipment'!$B:$B,$B94,'Health Products &amp; Equipment'!AZ:AZ)+SUMIF('Other Pharma &amp; Health Products'!$B:$B,$B94,'Other Pharma &amp; Health Products'!AZ:AZ)+SUMIF('PSM Costs'!$B:$B,$B94,'PSM Costs'!AZ:AZ)&gt;0,SUMIF(Pharmaceuticals!$B:$B,$B94,Pharmaceuticals!AZ:AZ)+SUMIF('Health Products &amp; Equipment'!$B:$B,$B94,'Health Products &amp; Equipment'!AZ:AZ)+SUMIF('Other Pharma &amp; Health Products'!$B:$B,$B94,'Other Pharma &amp; Health Products'!AZ:AZ)+SUMIF('PSM Costs'!$B:$B,$B94,'PSM Costs'!AZ:AZ),"")</f>
        <v/>
      </c>
      <c r="T94" s="233" t="str">
        <f ca="1">IF(SUMIF(Pharmaceuticals!$B:$B,$B94,Pharmaceuticals!BB:BB)+SUMIF('Health Products &amp; Equipment'!$B:$B,$B94,'Health Products &amp; Equipment'!BB:BB)+SUMIF('Other Pharma &amp; Health Products'!$B:$B,$B94,'Other Pharma &amp; Health Products'!BB:BB)+SUMIF('PSM Costs'!$B:$B,$B94,'PSM Costs'!BB:BB)&gt;0,SUMIF(Pharmaceuticals!$B:$B,$B94,Pharmaceuticals!BB:BB)+SUMIF('Health Products &amp; Equipment'!$B:$B,$B94,'Health Products &amp; Equipment'!BB:BB)+SUMIF('Other Pharma &amp; Health Products'!$B:$B,$B94,'Other Pharma &amp; Health Products'!BB:BB)+SUMIF('PSM Costs'!$B:$B,$B94,'PSM Costs'!BB:BB),"")</f>
        <v/>
      </c>
      <c r="U94" s="233" t="str">
        <f ca="1">IF(SUMIF(Pharmaceuticals!$B:$B,$B94,Pharmaceuticals!BD:BD)+SUMIF('Health Products &amp; Equipment'!$B:$B,$B94,'Health Products &amp; Equipment'!BD:BD)+SUMIF('Other Pharma &amp; Health Products'!$B:$B,$B94,'Other Pharma &amp; Health Products'!BD:BD)+SUMIF('PSM Costs'!$B:$B,$B94,'PSM Costs'!BD:BD)&gt;0,SUMIF(Pharmaceuticals!$B:$B,$B94,Pharmaceuticals!BD:BD)+SUMIF('Health Products &amp; Equipment'!$B:$B,$B94,'Health Products &amp; Equipment'!BD:BD)+SUMIF('Other Pharma &amp; Health Products'!$B:$B,$B94,'Other Pharma &amp; Health Products'!BD:BD)+SUMIF('PSM Costs'!$B:$B,$B94,'PSM Costs'!BD:BD),"")</f>
        <v/>
      </c>
      <c r="V94" s="233" t="str">
        <f ca="1">IF(SUMIF(Pharmaceuticals!$B:$B,$B94,Pharmaceuticals!BF:BF)+SUMIF('Health Products &amp; Equipment'!$B:$B,$B94,'Health Products &amp; Equipment'!BF:BF)+SUMIF('Other Pharma &amp; Health Products'!$B:$B,$B94,'Other Pharma &amp; Health Products'!BF:BF)+SUMIF('PSM Costs'!$B:$B,$B94,'PSM Costs'!BF:BF)&gt;0,SUMIF(Pharmaceuticals!$B:$B,$B94,Pharmaceuticals!BF:BF)+SUMIF('Health Products &amp; Equipment'!$B:$B,$B94,'Health Products &amp; Equipment'!BF:BF)+SUMIF('Other Pharma &amp; Health Products'!$B:$B,$B94,'Other Pharma &amp; Health Products'!BF:BF)+SUMIF('PSM Costs'!$B:$B,$B94,'PSM Costs'!BF:BF),"")</f>
        <v/>
      </c>
      <c r="W94" s="231" t="str">
        <f t="shared" ca="1" si="8"/>
        <v/>
      </c>
      <c r="X94" s="234" t="str">
        <f ca="1">IF(SUMIF(Pharmaceuticals!$B:$B,$B94,Pharmaceuticals!BM:BM)+SUMIF('Health Products &amp; Equipment'!$B:$B,$B94,'Health Products &amp; Equipment'!BM:BM)+SUMIF('Other Pharma &amp; Health Products'!$B:$B,$B94,'Other Pharma &amp; Health Products'!BM:BM)+SUMIF('PSM Costs'!$B:$B,$B94,'PSM Costs'!BM:BM)&gt;0,SUMIF(Pharmaceuticals!$B:$B,$B94,Pharmaceuticals!BM:BM)+SUMIF('Health Products &amp; Equipment'!$B:$B,$B94,'Health Products &amp; Equipment'!BM:BM)+SUMIF('Other Pharma &amp; Health Products'!$B:$B,$B94,'Other Pharma &amp; Health Products'!BM:BM)+SUMIF('PSM Costs'!$B:$B,$B94,'PSM Costs'!BM:BM),"")</f>
        <v/>
      </c>
      <c r="Y94" s="234" t="str">
        <f ca="1">IF(SUMIF(Pharmaceuticals!$B:$B,$B94,Pharmaceuticals!BO:BO)+SUMIF('Health Products &amp; Equipment'!$B:$B,$B94,'Health Products &amp; Equipment'!BO:BO)+SUMIF('Other Pharma &amp; Health Products'!$B:$B,$B94,'Other Pharma &amp; Health Products'!BO:BO)+SUMIF('PSM Costs'!$B:$B,$B94,'PSM Costs'!BO:BO)&gt;0,SUMIF(Pharmaceuticals!$B:$B,$B94,Pharmaceuticals!BO:BO)+SUMIF('Health Products &amp; Equipment'!$B:$B,$B94,'Health Products &amp; Equipment'!BO:BO)+SUMIF('Other Pharma &amp; Health Products'!$B:$B,$B94,'Other Pharma &amp; Health Products'!BO:BO)+SUMIF('PSM Costs'!$B:$B,$B94,'PSM Costs'!BO:BO),"")</f>
        <v/>
      </c>
      <c r="Z94" s="234" t="str">
        <f ca="1">IF(SUMIF(Pharmaceuticals!$B:$B,$B94,Pharmaceuticals!BQ:BQ)+SUMIF('Health Products &amp; Equipment'!$B:$B,$B94,'Health Products &amp; Equipment'!BQ:BQ)+SUMIF('Other Pharma &amp; Health Products'!$B:$B,$B94,'Other Pharma &amp; Health Products'!BQ:BQ)+SUMIF('PSM Costs'!$B:$B,$B94,'PSM Costs'!BQ:BQ)&gt;0,SUMIF(Pharmaceuticals!$B:$B,$B94,Pharmaceuticals!BQ:BQ)+SUMIF('Health Products &amp; Equipment'!$B:$B,$B94,'Health Products &amp; Equipment'!BQ:BQ)+SUMIF('Other Pharma &amp; Health Products'!$B:$B,$B94,'Other Pharma &amp; Health Products'!BQ:BQ)+SUMIF('PSM Costs'!$B:$B,$B94,'PSM Costs'!BQ:BQ),"")</f>
        <v/>
      </c>
      <c r="AA94" s="234" t="str">
        <f ca="1">IF(SUMIF(Pharmaceuticals!$B:$B,$B94,Pharmaceuticals!BS:BS)+SUMIF('Health Products &amp; Equipment'!$B:$B,$B94,'Health Products &amp; Equipment'!BS:BS)+SUMIF('Other Pharma &amp; Health Products'!$B:$B,$B94,'Other Pharma &amp; Health Products'!BS:BS)+SUMIF('PSM Costs'!$B:$B,$B94,'PSM Costs'!BS:BS)&gt;0,SUMIF(Pharmaceuticals!$B:$B,$B94,Pharmaceuticals!BS:BS)+SUMIF('Health Products &amp; Equipment'!$B:$B,$B94,'Health Products &amp; Equipment'!BS:BS)+SUMIF('Other Pharma &amp; Health Products'!$B:$B,$B94,'Other Pharma &amp; Health Products'!BS:BS)+SUMIF('PSM Costs'!$B:$B,$B94,'PSM Costs'!BS:BS),"")</f>
        <v/>
      </c>
      <c r="AB94" s="233" t="str">
        <f t="shared" ca="1" si="9"/>
        <v/>
      </c>
    </row>
    <row r="95" spans="1:28" ht="22.15" customHeight="1" x14ac:dyDescent="0.2">
      <c r="A95" s="229">
        <v>85</v>
      </c>
      <c r="B95" s="229" t="str">
        <f ca="1">IFERROR(VLOOKUP(A95,'Rank unique Mod-Int-CI-PR'!I:J,2,FALSE),"")</f>
        <v/>
      </c>
      <c r="C95" s="230" t="str">
        <f ca="1">IFERROR(VLOOKUP(VALUE(LEFT(B95,FIND("-",B95)-1)),CatModules!B:C,2,FALSE),"")</f>
        <v/>
      </c>
      <c r="D95" s="230" t="str">
        <f ca="1">IFERROR(VLOOKUP(LEFT(B95,FIND("--",B95)-1),CatInt!D:E,2,FALSE),"")</f>
        <v/>
      </c>
      <c r="E95" s="230" t="str">
        <f ca="1">IFERROR(VLOOKUP(MID(B95,FIND("--",B95)+2,FIND("---",B95)-FIND("--",B95)-2),CatCostInp!D:E,2,FALSE),"")</f>
        <v/>
      </c>
      <c r="F95" s="230" t="str">
        <f ca="1">IFERROR(VLOOKUP(B95,ActivityConcat!A:C,3,FALSE),"")</f>
        <v/>
      </c>
      <c r="G95" s="231" t="str">
        <f ca="1">IFERROR(VLOOKUP(VALUE(RIGHT(B95,1)),Setup!A:D,4,FALSE),"")</f>
        <v/>
      </c>
      <c r="H95" s="232" t="str">
        <f t="shared" ca="1" si="5"/>
        <v/>
      </c>
      <c r="I95" s="233" t="str">
        <f ca="1">IF(SUMIF(Pharmaceuticals!$B:$B,$B95,Pharmaceuticals!Z:Z)+SUMIF('Health Products &amp; Equipment'!$B:$B,$B95,'Health Products &amp; Equipment'!Z:Z)+SUMIF('Other Pharma &amp; Health Products'!$B:$B,$B95,'Other Pharma &amp; Health Products'!Z:Z)+SUMIF('PSM Costs'!$B:$B,$B95,'PSM Costs'!Z:Z)&gt;0,SUMIF(Pharmaceuticals!$B:$B,$B95,Pharmaceuticals!Z:Z)+SUMIF('Health Products &amp; Equipment'!$B:$B,$B95,'Health Products &amp; Equipment'!Z:Z)+SUMIF('Other Pharma &amp; Health Products'!$B:$B,$B95,'Other Pharma &amp; Health Products'!Z:Z)+SUMIF('PSM Costs'!$B:$B,$B95,'PSM Costs'!Z:Z),"")</f>
        <v/>
      </c>
      <c r="J95" s="233" t="str">
        <f ca="1">IF(SUMIF(Pharmaceuticals!$B:$B,$B95,Pharmaceuticals!AB:AB)+SUMIF('Health Products &amp; Equipment'!$B:$B,$B95,'Health Products &amp; Equipment'!AB:AB)+SUMIF('Other Pharma &amp; Health Products'!$B:$B,$B95,'Other Pharma &amp; Health Products'!AB:AB)+SUMIF('PSM Costs'!$B:$B,$B95,'PSM Costs'!AB:AB)&gt;0,SUMIF(Pharmaceuticals!$B:$B,$B95,Pharmaceuticals!AB:AB)+SUMIF('Health Products &amp; Equipment'!$B:$B,$B95,'Health Products &amp; Equipment'!AB:AB)+SUMIF('Other Pharma &amp; Health Products'!$B:$B,$B95,'Other Pharma &amp; Health Products'!AB:AB)+SUMIF('PSM Costs'!$B:$B,$B95,'PSM Costs'!AB:AB),"")</f>
        <v/>
      </c>
      <c r="K95" s="233" t="str">
        <f ca="1">IF(SUMIF(Pharmaceuticals!$B:$B,$B95,Pharmaceuticals!AD:AD)+SUMIF('Health Products &amp; Equipment'!$B:$B,$B95,'Health Products &amp; Equipment'!AD:AD)+SUMIF('Other Pharma &amp; Health Products'!$B:$B,$B95,'Other Pharma &amp; Health Products'!AD:AD)+SUMIF('PSM Costs'!$B:$B,$B95,'PSM Costs'!AD:AD)&gt;0,SUMIF(Pharmaceuticals!$B:$B,$B95,Pharmaceuticals!AD:AD)+SUMIF('Health Products &amp; Equipment'!$B:$B,$B95,'Health Products &amp; Equipment'!AD:AD)+SUMIF('Other Pharma &amp; Health Products'!$B:$B,$B95,'Other Pharma &amp; Health Products'!AD:AD)+SUMIF('PSM Costs'!$B:$B,$B95,'PSM Costs'!AD:AD),"")</f>
        <v/>
      </c>
      <c r="L95" s="233" t="str">
        <f ca="1">IF(SUMIF(Pharmaceuticals!$B:$B,$B95,Pharmaceuticals!AF:AF)+SUMIF('Health Products &amp; Equipment'!$B:$B,$B95,'Health Products &amp; Equipment'!AF:AF)+SUMIF('Other Pharma &amp; Health Products'!$B:$B,$B95,'Other Pharma &amp; Health Products'!AF:AF)+SUMIF('PSM Costs'!$B:$B,$B95,'PSM Costs'!AF:AF)&gt;0,SUMIF(Pharmaceuticals!$B:$B,$B95,Pharmaceuticals!AF:AF)+SUMIF('Health Products &amp; Equipment'!$B:$B,$B95,'Health Products &amp; Equipment'!AF:AF)+SUMIF('Other Pharma &amp; Health Products'!$B:$B,$B95,'Other Pharma &amp; Health Products'!AF:AF)+SUMIF('PSM Costs'!$B:$B,$B95,'PSM Costs'!AF:AF),"")</f>
        <v/>
      </c>
      <c r="M95" s="231" t="str">
        <f t="shared" ca="1" si="6"/>
        <v/>
      </c>
      <c r="N95" s="234" t="str">
        <f ca="1">IF(SUMIF(Pharmaceuticals!$B:$B,$B95,Pharmaceuticals!AM:AM)+SUMIF('Health Products &amp; Equipment'!$B:$B,$B95,'Health Products &amp; Equipment'!AM:AM)+SUMIF('Other Pharma &amp; Health Products'!$B:$B,$B95,'Other Pharma &amp; Health Products'!AM:AM)+SUMIF('PSM Costs'!$B:$B,$B95,'PSM Costs'!AM:AM)&gt;0,SUMIF(Pharmaceuticals!$B:$B,$B95,Pharmaceuticals!AM:AM)+SUMIF('Health Products &amp; Equipment'!$B:$B,$B95,'Health Products &amp; Equipment'!AM:AM)+SUMIF('Other Pharma &amp; Health Products'!$B:$B,$B95,'Other Pharma &amp; Health Products'!AM:AM)+SUMIF('PSM Costs'!$B:$B,$B95,'PSM Costs'!AM:AM),"")</f>
        <v/>
      </c>
      <c r="O95" s="234" t="str">
        <f ca="1">IF(SUMIF(Pharmaceuticals!$B:$B,$B95,Pharmaceuticals!AO:AO)+SUMIF('Health Products &amp; Equipment'!$B:$B,$B95,'Health Products &amp; Equipment'!AO:AO)+SUMIF('Other Pharma &amp; Health Products'!$B:$B,$B95,'Other Pharma &amp; Health Products'!AO:AO)+SUMIF('PSM Costs'!$B:$B,$B95,'PSM Costs'!AO:AO)&gt;0,SUMIF(Pharmaceuticals!$B:$B,$B95,Pharmaceuticals!AO:AO)+SUMIF('Health Products &amp; Equipment'!$B:$B,$B95,'Health Products &amp; Equipment'!AO:AO)+SUMIF('Other Pharma &amp; Health Products'!$B:$B,$B95,'Other Pharma &amp; Health Products'!AO:AO)+SUMIF('PSM Costs'!$B:$B,$B95,'PSM Costs'!AO:AO),"")</f>
        <v/>
      </c>
      <c r="P95" s="234" t="str">
        <f ca="1">IF(SUMIF(Pharmaceuticals!$B:$B,$B95,Pharmaceuticals!AQ:AQ)+SUMIF('Health Products &amp; Equipment'!$B:$B,$B95,'Health Products &amp; Equipment'!AQ:AQ)+SUMIF('Other Pharma &amp; Health Products'!$B:$B,$B95,'Other Pharma &amp; Health Products'!AQ:AQ)+SUMIF('PSM Costs'!$B:$B,$B95,'PSM Costs'!AQ:AQ)&gt;0,SUMIF(Pharmaceuticals!$B:$B,$B95,Pharmaceuticals!AQ:AQ)+SUMIF('Health Products &amp; Equipment'!$B:$B,$B95,'Health Products &amp; Equipment'!AQ:AQ)+SUMIF('Other Pharma &amp; Health Products'!$B:$B,$B95,'Other Pharma &amp; Health Products'!AQ:AQ)+SUMIF('PSM Costs'!$B:$B,$B95,'PSM Costs'!AQ:AQ),"")</f>
        <v/>
      </c>
      <c r="Q95" s="234" t="str">
        <f ca="1">IF(SUMIF(Pharmaceuticals!$B:$B,$B95,Pharmaceuticals!AS:AS)+SUMIF('Health Products &amp; Equipment'!$B:$B,$B95,'Health Products &amp; Equipment'!AS:AS)+SUMIF('Other Pharma &amp; Health Products'!$B:$B,$B95,'Other Pharma &amp; Health Products'!AS:AS)+SUMIF('PSM Costs'!$B:$B,$B95,'PSM Costs'!AS:AS)&gt;0,SUMIF(Pharmaceuticals!$B:$B,$B95,Pharmaceuticals!AS:AS)+SUMIF('Health Products &amp; Equipment'!$B:$B,$B95,'Health Products &amp; Equipment'!AS:AS)+SUMIF('Other Pharma &amp; Health Products'!$B:$B,$B95,'Other Pharma &amp; Health Products'!AS:AS)+SUMIF('PSM Costs'!$B:$B,$B95,'PSM Costs'!AS:AS),"")</f>
        <v/>
      </c>
      <c r="R95" s="232" t="str">
        <f t="shared" ca="1" si="7"/>
        <v/>
      </c>
      <c r="S95" s="233" t="str">
        <f ca="1">IF(SUMIF(Pharmaceuticals!$B:$B,$B95,Pharmaceuticals!AZ:AZ)+SUMIF('Health Products &amp; Equipment'!$B:$B,$B95,'Health Products &amp; Equipment'!AZ:AZ)+SUMIF('Other Pharma &amp; Health Products'!$B:$B,$B95,'Other Pharma &amp; Health Products'!AZ:AZ)+SUMIF('PSM Costs'!$B:$B,$B95,'PSM Costs'!AZ:AZ)&gt;0,SUMIF(Pharmaceuticals!$B:$B,$B95,Pharmaceuticals!AZ:AZ)+SUMIF('Health Products &amp; Equipment'!$B:$B,$B95,'Health Products &amp; Equipment'!AZ:AZ)+SUMIF('Other Pharma &amp; Health Products'!$B:$B,$B95,'Other Pharma &amp; Health Products'!AZ:AZ)+SUMIF('PSM Costs'!$B:$B,$B95,'PSM Costs'!AZ:AZ),"")</f>
        <v/>
      </c>
      <c r="T95" s="233" t="str">
        <f ca="1">IF(SUMIF(Pharmaceuticals!$B:$B,$B95,Pharmaceuticals!BB:BB)+SUMIF('Health Products &amp; Equipment'!$B:$B,$B95,'Health Products &amp; Equipment'!BB:BB)+SUMIF('Other Pharma &amp; Health Products'!$B:$B,$B95,'Other Pharma &amp; Health Products'!BB:BB)+SUMIF('PSM Costs'!$B:$B,$B95,'PSM Costs'!BB:BB)&gt;0,SUMIF(Pharmaceuticals!$B:$B,$B95,Pharmaceuticals!BB:BB)+SUMIF('Health Products &amp; Equipment'!$B:$B,$B95,'Health Products &amp; Equipment'!BB:BB)+SUMIF('Other Pharma &amp; Health Products'!$B:$B,$B95,'Other Pharma &amp; Health Products'!BB:BB)+SUMIF('PSM Costs'!$B:$B,$B95,'PSM Costs'!BB:BB),"")</f>
        <v/>
      </c>
      <c r="U95" s="233" t="str">
        <f ca="1">IF(SUMIF(Pharmaceuticals!$B:$B,$B95,Pharmaceuticals!BD:BD)+SUMIF('Health Products &amp; Equipment'!$B:$B,$B95,'Health Products &amp; Equipment'!BD:BD)+SUMIF('Other Pharma &amp; Health Products'!$B:$B,$B95,'Other Pharma &amp; Health Products'!BD:BD)+SUMIF('PSM Costs'!$B:$B,$B95,'PSM Costs'!BD:BD)&gt;0,SUMIF(Pharmaceuticals!$B:$B,$B95,Pharmaceuticals!BD:BD)+SUMIF('Health Products &amp; Equipment'!$B:$B,$B95,'Health Products &amp; Equipment'!BD:BD)+SUMIF('Other Pharma &amp; Health Products'!$B:$B,$B95,'Other Pharma &amp; Health Products'!BD:BD)+SUMIF('PSM Costs'!$B:$B,$B95,'PSM Costs'!BD:BD),"")</f>
        <v/>
      </c>
      <c r="V95" s="233" t="str">
        <f ca="1">IF(SUMIF(Pharmaceuticals!$B:$B,$B95,Pharmaceuticals!BF:BF)+SUMIF('Health Products &amp; Equipment'!$B:$B,$B95,'Health Products &amp; Equipment'!BF:BF)+SUMIF('Other Pharma &amp; Health Products'!$B:$B,$B95,'Other Pharma &amp; Health Products'!BF:BF)+SUMIF('PSM Costs'!$B:$B,$B95,'PSM Costs'!BF:BF)&gt;0,SUMIF(Pharmaceuticals!$B:$B,$B95,Pharmaceuticals!BF:BF)+SUMIF('Health Products &amp; Equipment'!$B:$B,$B95,'Health Products &amp; Equipment'!BF:BF)+SUMIF('Other Pharma &amp; Health Products'!$B:$B,$B95,'Other Pharma &amp; Health Products'!BF:BF)+SUMIF('PSM Costs'!$B:$B,$B95,'PSM Costs'!BF:BF),"")</f>
        <v/>
      </c>
      <c r="W95" s="231" t="str">
        <f t="shared" ca="1" si="8"/>
        <v/>
      </c>
      <c r="X95" s="234" t="str">
        <f ca="1">IF(SUMIF(Pharmaceuticals!$B:$B,$B95,Pharmaceuticals!BM:BM)+SUMIF('Health Products &amp; Equipment'!$B:$B,$B95,'Health Products &amp; Equipment'!BM:BM)+SUMIF('Other Pharma &amp; Health Products'!$B:$B,$B95,'Other Pharma &amp; Health Products'!BM:BM)+SUMIF('PSM Costs'!$B:$B,$B95,'PSM Costs'!BM:BM)&gt;0,SUMIF(Pharmaceuticals!$B:$B,$B95,Pharmaceuticals!BM:BM)+SUMIF('Health Products &amp; Equipment'!$B:$B,$B95,'Health Products &amp; Equipment'!BM:BM)+SUMIF('Other Pharma &amp; Health Products'!$B:$B,$B95,'Other Pharma &amp; Health Products'!BM:BM)+SUMIF('PSM Costs'!$B:$B,$B95,'PSM Costs'!BM:BM),"")</f>
        <v/>
      </c>
      <c r="Y95" s="234" t="str">
        <f ca="1">IF(SUMIF(Pharmaceuticals!$B:$B,$B95,Pharmaceuticals!BO:BO)+SUMIF('Health Products &amp; Equipment'!$B:$B,$B95,'Health Products &amp; Equipment'!BO:BO)+SUMIF('Other Pharma &amp; Health Products'!$B:$B,$B95,'Other Pharma &amp; Health Products'!BO:BO)+SUMIF('PSM Costs'!$B:$B,$B95,'PSM Costs'!BO:BO)&gt;0,SUMIF(Pharmaceuticals!$B:$B,$B95,Pharmaceuticals!BO:BO)+SUMIF('Health Products &amp; Equipment'!$B:$B,$B95,'Health Products &amp; Equipment'!BO:BO)+SUMIF('Other Pharma &amp; Health Products'!$B:$B,$B95,'Other Pharma &amp; Health Products'!BO:BO)+SUMIF('PSM Costs'!$B:$B,$B95,'PSM Costs'!BO:BO),"")</f>
        <v/>
      </c>
      <c r="Z95" s="234" t="str">
        <f ca="1">IF(SUMIF(Pharmaceuticals!$B:$B,$B95,Pharmaceuticals!BQ:BQ)+SUMIF('Health Products &amp; Equipment'!$B:$B,$B95,'Health Products &amp; Equipment'!BQ:BQ)+SUMIF('Other Pharma &amp; Health Products'!$B:$B,$B95,'Other Pharma &amp; Health Products'!BQ:BQ)+SUMIF('PSM Costs'!$B:$B,$B95,'PSM Costs'!BQ:BQ)&gt;0,SUMIF(Pharmaceuticals!$B:$B,$B95,Pharmaceuticals!BQ:BQ)+SUMIF('Health Products &amp; Equipment'!$B:$B,$B95,'Health Products &amp; Equipment'!BQ:BQ)+SUMIF('Other Pharma &amp; Health Products'!$B:$B,$B95,'Other Pharma &amp; Health Products'!BQ:BQ)+SUMIF('PSM Costs'!$B:$B,$B95,'PSM Costs'!BQ:BQ),"")</f>
        <v/>
      </c>
      <c r="AA95" s="234" t="str">
        <f ca="1">IF(SUMIF(Pharmaceuticals!$B:$B,$B95,Pharmaceuticals!BS:BS)+SUMIF('Health Products &amp; Equipment'!$B:$B,$B95,'Health Products &amp; Equipment'!BS:BS)+SUMIF('Other Pharma &amp; Health Products'!$B:$B,$B95,'Other Pharma &amp; Health Products'!BS:BS)+SUMIF('PSM Costs'!$B:$B,$B95,'PSM Costs'!BS:BS)&gt;0,SUMIF(Pharmaceuticals!$B:$B,$B95,Pharmaceuticals!BS:BS)+SUMIF('Health Products &amp; Equipment'!$B:$B,$B95,'Health Products &amp; Equipment'!BS:BS)+SUMIF('Other Pharma &amp; Health Products'!$B:$B,$B95,'Other Pharma &amp; Health Products'!BS:BS)+SUMIF('PSM Costs'!$B:$B,$B95,'PSM Costs'!BS:BS),"")</f>
        <v/>
      </c>
      <c r="AB95" s="233" t="str">
        <f t="shared" ca="1" si="9"/>
        <v/>
      </c>
    </row>
    <row r="96" spans="1:28" ht="22.15" customHeight="1" x14ac:dyDescent="0.2">
      <c r="A96" s="229">
        <v>86</v>
      </c>
      <c r="B96" s="229" t="str">
        <f ca="1">IFERROR(VLOOKUP(A96,'Rank unique Mod-Int-CI-PR'!I:J,2,FALSE),"")</f>
        <v/>
      </c>
      <c r="C96" s="230" t="str">
        <f ca="1">IFERROR(VLOOKUP(VALUE(LEFT(B96,FIND("-",B96)-1)),CatModules!B:C,2,FALSE),"")</f>
        <v/>
      </c>
      <c r="D96" s="230" t="str">
        <f ca="1">IFERROR(VLOOKUP(LEFT(B96,FIND("--",B96)-1),CatInt!D:E,2,FALSE),"")</f>
        <v/>
      </c>
      <c r="E96" s="230" t="str">
        <f ca="1">IFERROR(VLOOKUP(MID(B96,FIND("--",B96)+2,FIND("---",B96)-FIND("--",B96)-2),CatCostInp!D:E,2,FALSE),"")</f>
        <v/>
      </c>
      <c r="F96" s="230" t="str">
        <f ca="1">IFERROR(VLOOKUP(B96,ActivityConcat!A:C,3,FALSE),"")</f>
        <v/>
      </c>
      <c r="G96" s="231" t="str">
        <f ca="1">IFERROR(VLOOKUP(VALUE(RIGHT(B96,1)),Setup!A:D,4,FALSE),"")</f>
        <v/>
      </c>
      <c r="H96" s="232" t="str">
        <f t="shared" ca="1" si="5"/>
        <v/>
      </c>
      <c r="I96" s="233" t="str">
        <f ca="1">IF(SUMIF(Pharmaceuticals!$B:$B,$B96,Pharmaceuticals!Z:Z)+SUMIF('Health Products &amp; Equipment'!$B:$B,$B96,'Health Products &amp; Equipment'!Z:Z)+SUMIF('Other Pharma &amp; Health Products'!$B:$B,$B96,'Other Pharma &amp; Health Products'!Z:Z)+SUMIF('PSM Costs'!$B:$B,$B96,'PSM Costs'!Z:Z)&gt;0,SUMIF(Pharmaceuticals!$B:$B,$B96,Pharmaceuticals!Z:Z)+SUMIF('Health Products &amp; Equipment'!$B:$B,$B96,'Health Products &amp; Equipment'!Z:Z)+SUMIF('Other Pharma &amp; Health Products'!$B:$B,$B96,'Other Pharma &amp; Health Products'!Z:Z)+SUMIF('PSM Costs'!$B:$B,$B96,'PSM Costs'!Z:Z),"")</f>
        <v/>
      </c>
      <c r="J96" s="233" t="str">
        <f ca="1">IF(SUMIF(Pharmaceuticals!$B:$B,$B96,Pharmaceuticals!AB:AB)+SUMIF('Health Products &amp; Equipment'!$B:$B,$B96,'Health Products &amp; Equipment'!AB:AB)+SUMIF('Other Pharma &amp; Health Products'!$B:$B,$B96,'Other Pharma &amp; Health Products'!AB:AB)+SUMIF('PSM Costs'!$B:$B,$B96,'PSM Costs'!AB:AB)&gt;0,SUMIF(Pharmaceuticals!$B:$B,$B96,Pharmaceuticals!AB:AB)+SUMIF('Health Products &amp; Equipment'!$B:$B,$B96,'Health Products &amp; Equipment'!AB:AB)+SUMIF('Other Pharma &amp; Health Products'!$B:$B,$B96,'Other Pharma &amp; Health Products'!AB:AB)+SUMIF('PSM Costs'!$B:$B,$B96,'PSM Costs'!AB:AB),"")</f>
        <v/>
      </c>
      <c r="K96" s="233" t="str">
        <f ca="1">IF(SUMIF(Pharmaceuticals!$B:$B,$B96,Pharmaceuticals!AD:AD)+SUMIF('Health Products &amp; Equipment'!$B:$B,$B96,'Health Products &amp; Equipment'!AD:AD)+SUMIF('Other Pharma &amp; Health Products'!$B:$B,$B96,'Other Pharma &amp; Health Products'!AD:AD)+SUMIF('PSM Costs'!$B:$B,$B96,'PSM Costs'!AD:AD)&gt;0,SUMIF(Pharmaceuticals!$B:$B,$B96,Pharmaceuticals!AD:AD)+SUMIF('Health Products &amp; Equipment'!$B:$B,$B96,'Health Products &amp; Equipment'!AD:AD)+SUMIF('Other Pharma &amp; Health Products'!$B:$B,$B96,'Other Pharma &amp; Health Products'!AD:AD)+SUMIF('PSM Costs'!$B:$B,$B96,'PSM Costs'!AD:AD),"")</f>
        <v/>
      </c>
      <c r="L96" s="233" t="str">
        <f ca="1">IF(SUMIF(Pharmaceuticals!$B:$B,$B96,Pharmaceuticals!AF:AF)+SUMIF('Health Products &amp; Equipment'!$B:$B,$B96,'Health Products &amp; Equipment'!AF:AF)+SUMIF('Other Pharma &amp; Health Products'!$B:$B,$B96,'Other Pharma &amp; Health Products'!AF:AF)+SUMIF('PSM Costs'!$B:$B,$B96,'PSM Costs'!AF:AF)&gt;0,SUMIF(Pharmaceuticals!$B:$B,$B96,Pharmaceuticals!AF:AF)+SUMIF('Health Products &amp; Equipment'!$B:$B,$B96,'Health Products &amp; Equipment'!AF:AF)+SUMIF('Other Pharma &amp; Health Products'!$B:$B,$B96,'Other Pharma &amp; Health Products'!AF:AF)+SUMIF('PSM Costs'!$B:$B,$B96,'PSM Costs'!AF:AF),"")</f>
        <v/>
      </c>
      <c r="M96" s="231" t="str">
        <f t="shared" ca="1" si="6"/>
        <v/>
      </c>
      <c r="N96" s="234" t="str">
        <f ca="1">IF(SUMIF(Pharmaceuticals!$B:$B,$B96,Pharmaceuticals!AM:AM)+SUMIF('Health Products &amp; Equipment'!$B:$B,$B96,'Health Products &amp; Equipment'!AM:AM)+SUMIF('Other Pharma &amp; Health Products'!$B:$B,$B96,'Other Pharma &amp; Health Products'!AM:AM)+SUMIF('PSM Costs'!$B:$B,$B96,'PSM Costs'!AM:AM)&gt;0,SUMIF(Pharmaceuticals!$B:$B,$B96,Pharmaceuticals!AM:AM)+SUMIF('Health Products &amp; Equipment'!$B:$B,$B96,'Health Products &amp; Equipment'!AM:AM)+SUMIF('Other Pharma &amp; Health Products'!$B:$B,$B96,'Other Pharma &amp; Health Products'!AM:AM)+SUMIF('PSM Costs'!$B:$B,$B96,'PSM Costs'!AM:AM),"")</f>
        <v/>
      </c>
      <c r="O96" s="234" t="str">
        <f ca="1">IF(SUMIF(Pharmaceuticals!$B:$B,$B96,Pharmaceuticals!AO:AO)+SUMIF('Health Products &amp; Equipment'!$B:$B,$B96,'Health Products &amp; Equipment'!AO:AO)+SUMIF('Other Pharma &amp; Health Products'!$B:$B,$B96,'Other Pharma &amp; Health Products'!AO:AO)+SUMIF('PSM Costs'!$B:$B,$B96,'PSM Costs'!AO:AO)&gt;0,SUMIF(Pharmaceuticals!$B:$B,$B96,Pharmaceuticals!AO:AO)+SUMIF('Health Products &amp; Equipment'!$B:$B,$B96,'Health Products &amp; Equipment'!AO:AO)+SUMIF('Other Pharma &amp; Health Products'!$B:$B,$B96,'Other Pharma &amp; Health Products'!AO:AO)+SUMIF('PSM Costs'!$B:$B,$B96,'PSM Costs'!AO:AO),"")</f>
        <v/>
      </c>
      <c r="P96" s="234" t="str">
        <f ca="1">IF(SUMIF(Pharmaceuticals!$B:$B,$B96,Pharmaceuticals!AQ:AQ)+SUMIF('Health Products &amp; Equipment'!$B:$B,$B96,'Health Products &amp; Equipment'!AQ:AQ)+SUMIF('Other Pharma &amp; Health Products'!$B:$B,$B96,'Other Pharma &amp; Health Products'!AQ:AQ)+SUMIF('PSM Costs'!$B:$B,$B96,'PSM Costs'!AQ:AQ)&gt;0,SUMIF(Pharmaceuticals!$B:$B,$B96,Pharmaceuticals!AQ:AQ)+SUMIF('Health Products &amp; Equipment'!$B:$B,$B96,'Health Products &amp; Equipment'!AQ:AQ)+SUMIF('Other Pharma &amp; Health Products'!$B:$B,$B96,'Other Pharma &amp; Health Products'!AQ:AQ)+SUMIF('PSM Costs'!$B:$B,$B96,'PSM Costs'!AQ:AQ),"")</f>
        <v/>
      </c>
      <c r="Q96" s="234" t="str">
        <f ca="1">IF(SUMIF(Pharmaceuticals!$B:$B,$B96,Pharmaceuticals!AS:AS)+SUMIF('Health Products &amp; Equipment'!$B:$B,$B96,'Health Products &amp; Equipment'!AS:AS)+SUMIF('Other Pharma &amp; Health Products'!$B:$B,$B96,'Other Pharma &amp; Health Products'!AS:AS)+SUMIF('PSM Costs'!$B:$B,$B96,'PSM Costs'!AS:AS)&gt;0,SUMIF(Pharmaceuticals!$B:$B,$B96,Pharmaceuticals!AS:AS)+SUMIF('Health Products &amp; Equipment'!$B:$B,$B96,'Health Products &amp; Equipment'!AS:AS)+SUMIF('Other Pharma &amp; Health Products'!$B:$B,$B96,'Other Pharma &amp; Health Products'!AS:AS)+SUMIF('PSM Costs'!$B:$B,$B96,'PSM Costs'!AS:AS),"")</f>
        <v/>
      </c>
      <c r="R96" s="232" t="str">
        <f t="shared" ca="1" si="7"/>
        <v/>
      </c>
      <c r="S96" s="233" t="str">
        <f ca="1">IF(SUMIF(Pharmaceuticals!$B:$B,$B96,Pharmaceuticals!AZ:AZ)+SUMIF('Health Products &amp; Equipment'!$B:$B,$B96,'Health Products &amp; Equipment'!AZ:AZ)+SUMIF('Other Pharma &amp; Health Products'!$B:$B,$B96,'Other Pharma &amp; Health Products'!AZ:AZ)+SUMIF('PSM Costs'!$B:$B,$B96,'PSM Costs'!AZ:AZ)&gt;0,SUMIF(Pharmaceuticals!$B:$B,$B96,Pharmaceuticals!AZ:AZ)+SUMIF('Health Products &amp; Equipment'!$B:$B,$B96,'Health Products &amp; Equipment'!AZ:AZ)+SUMIF('Other Pharma &amp; Health Products'!$B:$B,$B96,'Other Pharma &amp; Health Products'!AZ:AZ)+SUMIF('PSM Costs'!$B:$B,$B96,'PSM Costs'!AZ:AZ),"")</f>
        <v/>
      </c>
      <c r="T96" s="233" t="str">
        <f ca="1">IF(SUMIF(Pharmaceuticals!$B:$B,$B96,Pharmaceuticals!BB:BB)+SUMIF('Health Products &amp; Equipment'!$B:$B,$B96,'Health Products &amp; Equipment'!BB:BB)+SUMIF('Other Pharma &amp; Health Products'!$B:$B,$B96,'Other Pharma &amp; Health Products'!BB:BB)+SUMIF('PSM Costs'!$B:$B,$B96,'PSM Costs'!BB:BB)&gt;0,SUMIF(Pharmaceuticals!$B:$B,$B96,Pharmaceuticals!BB:BB)+SUMIF('Health Products &amp; Equipment'!$B:$B,$B96,'Health Products &amp; Equipment'!BB:BB)+SUMIF('Other Pharma &amp; Health Products'!$B:$B,$B96,'Other Pharma &amp; Health Products'!BB:BB)+SUMIF('PSM Costs'!$B:$B,$B96,'PSM Costs'!BB:BB),"")</f>
        <v/>
      </c>
      <c r="U96" s="233" t="str">
        <f ca="1">IF(SUMIF(Pharmaceuticals!$B:$B,$B96,Pharmaceuticals!BD:BD)+SUMIF('Health Products &amp; Equipment'!$B:$B,$B96,'Health Products &amp; Equipment'!BD:BD)+SUMIF('Other Pharma &amp; Health Products'!$B:$B,$B96,'Other Pharma &amp; Health Products'!BD:BD)+SUMIF('PSM Costs'!$B:$B,$B96,'PSM Costs'!BD:BD)&gt;0,SUMIF(Pharmaceuticals!$B:$B,$B96,Pharmaceuticals!BD:BD)+SUMIF('Health Products &amp; Equipment'!$B:$B,$B96,'Health Products &amp; Equipment'!BD:BD)+SUMIF('Other Pharma &amp; Health Products'!$B:$B,$B96,'Other Pharma &amp; Health Products'!BD:BD)+SUMIF('PSM Costs'!$B:$B,$B96,'PSM Costs'!BD:BD),"")</f>
        <v/>
      </c>
      <c r="V96" s="233" t="str">
        <f ca="1">IF(SUMIF(Pharmaceuticals!$B:$B,$B96,Pharmaceuticals!BF:BF)+SUMIF('Health Products &amp; Equipment'!$B:$B,$B96,'Health Products &amp; Equipment'!BF:BF)+SUMIF('Other Pharma &amp; Health Products'!$B:$B,$B96,'Other Pharma &amp; Health Products'!BF:BF)+SUMIF('PSM Costs'!$B:$B,$B96,'PSM Costs'!BF:BF)&gt;0,SUMIF(Pharmaceuticals!$B:$B,$B96,Pharmaceuticals!BF:BF)+SUMIF('Health Products &amp; Equipment'!$B:$B,$B96,'Health Products &amp; Equipment'!BF:BF)+SUMIF('Other Pharma &amp; Health Products'!$B:$B,$B96,'Other Pharma &amp; Health Products'!BF:BF)+SUMIF('PSM Costs'!$B:$B,$B96,'PSM Costs'!BF:BF),"")</f>
        <v/>
      </c>
      <c r="W96" s="231" t="str">
        <f t="shared" ca="1" si="8"/>
        <v/>
      </c>
      <c r="X96" s="234" t="str">
        <f ca="1">IF(SUMIF(Pharmaceuticals!$B:$B,$B96,Pharmaceuticals!BM:BM)+SUMIF('Health Products &amp; Equipment'!$B:$B,$B96,'Health Products &amp; Equipment'!BM:BM)+SUMIF('Other Pharma &amp; Health Products'!$B:$B,$B96,'Other Pharma &amp; Health Products'!BM:BM)+SUMIF('PSM Costs'!$B:$B,$B96,'PSM Costs'!BM:BM)&gt;0,SUMIF(Pharmaceuticals!$B:$B,$B96,Pharmaceuticals!BM:BM)+SUMIF('Health Products &amp; Equipment'!$B:$B,$B96,'Health Products &amp; Equipment'!BM:BM)+SUMIF('Other Pharma &amp; Health Products'!$B:$B,$B96,'Other Pharma &amp; Health Products'!BM:BM)+SUMIF('PSM Costs'!$B:$B,$B96,'PSM Costs'!BM:BM),"")</f>
        <v/>
      </c>
      <c r="Y96" s="234" t="str">
        <f ca="1">IF(SUMIF(Pharmaceuticals!$B:$B,$B96,Pharmaceuticals!BO:BO)+SUMIF('Health Products &amp; Equipment'!$B:$B,$B96,'Health Products &amp; Equipment'!BO:BO)+SUMIF('Other Pharma &amp; Health Products'!$B:$B,$B96,'Other Pharma &amp; Health Products'!BO:BO)+SUMIF('PSM Costs'!$B:$B,$B96,'PSM Costs'!BO:BO)&gt;0,SUMIF(Pharmaceuticals!$B:$B,$B96,Pharmaceuticals!BO:BO)+SUMIF('Health Products &amp; Equipment'!$B:$B,$B96,'Health Products &amp; Equipment'!BO:BO)+SUMIF('Other Pharma &amp; Health Products'!$B:$B,$B96,'Other Pharma &amp; Health Products'!BO:BO)+SUMIF('PSM Costs'!$B:$B,$B96,'PSM Costs'!BO:BO),"")</f>
        <v/>
      </c>
      <c r="Z96" s="234" t="str">
        <f ca="1">IF(SUMIF(Pharmaceuticals!$B:$B,$B96,Pharmaceuticals!BQ:BQ)+SUMIF('Health Products &amp; Equipment'!$B:$B,$B96,'Health Products &amp; Equipment'!BQ:BQ)+SUMIF('Other Pharma &amp; Health Products'!$B:$B,$B96,'Other Pharma &amp; Health Products'!BQ:BQ)+SUMIF('PSM Costs'!$B:$B,$B96,'PSM Costs'!BQ:BQ)&gt;0,SUMIF(Pharmaceuticals!$B:$B,$B96,Pharmaceuticals!BQ:BQ)+SUMIF('Health Products &amp; Equipment'!$B:$B,$B96,'Health Products &amp; Equipment'!BQ:BQ)+SUMIF('Other Pharma &amp; Health Products'!$B:$B,$B96,'Other Pharma &amp; Health Products'!BQ:BQ)+SUMIF('PSM Costs'!$B:$B,$B96,'PSM Costs'!BQ:BQ),"")</f>
        <v/>
      </c>
      <c r="AA96" s="234" t="str">
        <f ca="1">IF(SUMIF(Pharmaceuticals!$B:$B,$B96,Pharmaceuticals!BS:BS)+SUMIF('Health Products &amp; Equipment'!$B:$B,$B96,'Health Products &amp; Equipment'!BS:BS)+SUMIF('Other Pharma &amp; Health Products'!$B:$B,$B96,'Other Pharma &amp; Health Products'!BS:BS)+SUMIF('PSM Costs'!$B:$B,$B96,'PSM Costs'!BS:BS)&gt;0,SUMIF(Pharmaceuticals!$B:$B,$B96,Pharmaceuticals!BS:BS)+SUMIF('Health Products &amp; Equipment'!$B:$B,$B96,'Health Products &amp; Equipment'!BS:BS)+SUMIF('Other Pharma &amp; Health Products'!$B:$B,$B96,'Other Pharma &amp; Health Products'!BS:BS)+SUMIF('PSM Costs'!$B:$B,$B96,'PSM Costs'!BS:BS),"")</f>
        <v/>
      </c>
      <c r="AB96" s="233" t="str">
        <f t="shared" ca="1" si="9"/>
        <v/>
      </c>
    </row>
    <row r="97" spans="1:28" ht="22.15" customHeight="1" x14ac:dyDescent="0.2">
      <c r="A97" s="229">
        <v>87</v>
      </c>
      <c r="B97" s="229" t="str">
        <f ca="1">IFERROR(VLOOKUP(A97,'Rank unique Mod-Int-CI-PR'!I:J,2,FALSE),"")</f>
        <v/>
      </c>
      <c r="C97" s="230" t="str">
        <f ca="1">IFERROR(VLOOKUP(VALUE(LEFT(B97,FIND("-",B97)-1)),CatModules!B:C,2,FALSE),"")</f>
        <v/>
      </c>
      <c r="D97" s="230" t="str">
        <f ca="1">IFERROR(VLOOKUP(LEFT(B97,FIND("--",B97)-1),CatInt!D:E,2,FALSE),"")</f>
        <v/>
      </c>
      <c r="E97" s="230" t="str">
        <f ca="1">IFERROR(VLOOKUP(MID(B97,FIND("--",B97)+2,FIND("---",B97)-FIND("--",B97)-2),CatCostInp!D:E,2,FALSE),"")</f>
        <v/>
      </c>
      <c r="F97" s="230" t="str">
        <f ca="1">IFERROR(VLOOKUP(B97,ActivityConcat!A:C,3,FALSE),"")</f>
        <v/>
      </c>
      <c r="G97" s="231" t="str">
        <f ca="1">IFERROR(VLOOKUP(VALUE(RIGHT(B97,1)),Setup!A:D,4,FALSE),"")</f>
        <v/>
      </c>
      <c r="H97" s="232" t="str">
        <f t="shared" ca="1" si="5"/>
        <v/>
      </c>
      <c r="I97" s="233" t="str">
        <f ca="1">IF(SUMIF(Pharmaceuticals!$B:$B,$B97,Pharmaceuticals!Z:Z)+SUMIF('Health Products &amp; Equipment'!$B:$B,$B97,'Health Products &amp; Equipment'!Z:Z)+SUMIF('Other Pharma &amp; Health Products'!$B:$B,$B97,'Other Pharma &amp; Health Products'!Z:Z)+SUMIF('PSM Costs'!$B:$B,$B97,'PSM Costs'!Z:Z)&gt;0,SUMIF(Pharmaceuticals!$B:$B,$B97,Pharmaceuticals!Z:Z)+SUMIF('Health Products &amp; Equipment'!$B:$B,$B97,'Health Products &amp; Equipment'!Z:Z)+SUMIF('Other Pharma &amp; Health Products'!$B:$B,$B97,'Other Pharma &amp; Health Products'!Z:Z)+SUMIF('PSM Costs'!$B:$B,$B97,'PSM Costs'!Z:Z),"")</f>
        <v/>
      </c>
      <c r="J97" s="233" t="str">
        <f ca="1">IF(SUMIF(Pharmaceuticals!$B:$B,$B97,Pharmaceuticals!AB:AB)+SUMIF('Health Products &amp; Equipment'!$B:$B,$B97,'Health Products &amp; Equipment'!AB:AB)+SUMIF('Other Pharma &amp; Health Products'!$B:$B,$B97,'Other Pharma &amp; Health Products'!AB:AB)+SUMIF('PSM Costs'!$B:$B,$B97,'PSM Costs'!AB:AB)&gt;0,SUMIF(Pharmaceuticals!$B:$B,$B97,Pharmaceuticals!AB:AB)+SUMIF('Health Products &amp; Equipment'!$B:$B,$B97,'Health Products &amp; Equipment'!AB:AB)+SUMIF('Other Pharma &amp; Health Products'!$B:$B,$B97,'Other Pharma &amp; Health Products'!AB:AB)+SUMIF('PSM Costs'!$B:$B,$B97,'PSM Costs'!AB:AB),"")</f>
        <v/>
      </c>
      <c r="K97" s="233" t="str">
        <f ca="1">IF(SUMIF(Pharmaceuticals!$B:$B,$B97,Pharmaceuticals!AD:AD)+SUMIF('Health Products &amp; Equipment'!$B:$B,$B97,'Health Products &amp; Equipment'!AD:AD)+SUMIF('Other Pharma &amp; Health Products'!$B:$B,$B97,'Other Pharma &amp; Health Products'!AD:AD)+SUMIF('PSM Costs'!$B:$B,$B97,'PSM Costs'!AD:AD)&gt;0,SUMIF(Pharmaceuticals!$B:$B,$B97,Pharmaceuticals!AD:AD)+SUMIF('Health Products &amp; Equipment'!$B:$B,$B97,'Health Products &amp; Equipment'!AD:AD)+SUMIF('Other Pharma &amp; Health Products'!$B:$B,$B97,'Other Pharma &amp; Health Products'!AD:AD)+SUMIF('PSM Costs'!$B:$B,$B97,'PSM Costs'!AD:AD),"")</f>
        <v/>
      </c>
      <c r="L97" s="233" t="str">
        <f ca="1">IF(SUMIF(Pharmaceuticals!$B:$B,$B97,Pharmaceuticals!AF:AF)+SUMIF('Health Products &amp; Equipment'!$B:$B,$B97,'Health Products &amp; Equipment'!AF:AF)+SUMIF('Other Pharma &amp; Health Products'!$B:$B,$B97,'Other Pharma &amp; Health Products'!AF:AF)+SUMIF('PSM Costs'!$B:$B,$B97,'PSM Costs'!AF:AF)&gt;0,SUMIF(Pharmaceuticals!$B:$B,$B97,Pharmaceuticals!AF:AF)+SUMIF('Health Products &amp; Equipment'!$B:$B,$B97,'Health Products &amp; Equipment'!AF:AF)+SUMIF('Other Pharma &amp; Health Products'!$B:$B,$B97,'Other Pharma &amp; Health Products'!AF:AF)+SUMIF('PSM Costs'!$B:$B,$B97,'PSM Costs'!AF:AF),"")</f>
        <v/>
      </c>
      <c r="M97" s="231" t="str">
        <f t="shared" ca="1" si="6"/>
        <v/>
      </c>
      <c r="N97" s="234" t="str">
        <f ca="1">IF(SUMIF(Pharmaceuticals!$B:$B,$B97,Pharmaceuticals!AM:AM)+SUMIF('Health Products &amp; Equipment'!$B:$B,$B97,'Health Products &amp; Equipment'!AM:AM)+SUMIF('Other Pharma &amp; Health Products'!$B:$B,$B97,'Other Pharma &amp; Health Products'!AM:AM)+SUMIF('PSM Costs'!$B:$B,$B97,'PSM Costs'!AM:AM)&gt;0,SUMIF(Pharmaceuticals!$B:$B,$B97,Pharmaceuticals!AM:AM)+SUMIF('Health Products &amp; Equipment'!$B:$B,$B97,'Health Products &amp; Equipment'!AM:AM)+SUMIF('Other Pharma &amp; Health Products'!$B:$B,$B97,'Other Pharma &amp; Health Products'!AM:AM)+SUMIF('PSM Costs'!$B:$B,$B97,'PSM Costs'!AM:AM),"")</f>
        <v/>
      </c>
      <c r="O97" s="234" t="str">
        <f ca="1">IF(SUMIF(Pharmaceuticals!$B:$B,$B97,Pharmaceuticals!AO:AO)+SUMIF('Health Products &amp; Equipment'!$B:$B,$B97,'Health Products &amp; Equipment'!AO:AO)+SUMIF('Other Pharma &amp; Health Products'!$B:$B,$B97,'Other Pharma &amp; Health Products'!AO:AO)+SUMIF('PSM Costs'!$B:$B,$B97,'PSM Costs'!AO:AO)&gt;0,SUMIF(Pharmaceuticals!$B:$B,$B97,Pharmaceuticals!AO:AO)+SUMIF('Health Products &amp; Equipment'!$B:$B,$B97,'Health Products &amp; Equipment'!AO:AO)+SUMIF('Other Pharma &amp; Health Products'!$B:$B,$B97,'Other Pharma &amp; Health Products'!AO:AO)+SUMIF('PSM Costs'!$B:$B,$B97,'PSM Costs'!AO:AO),"")</f>
        <v/>
      </c>
      <c r="P97" s="234" t="str">
        <f ca="1">IF(SUMIF(Pharmaceuticals!$B:$B,$B97,Pharmaceuticals!AQ:AQ)+SUMIF('Health Products &amp; Equipment'!$B:$B,$B97,'Health Products &amp; Equipment'!AQ:AQ)+SUMIF('Other Pharma &amp; Health Products'!$B:$B,$B97,'Other Pharma &amp; Health Products'!AQ:AQ)+SUMIF('PSM Costs'!$B:$B,$B97,'PSM Costs'!AQ:AQ)&gt;0,SUMIF(Pharmaceuticals!$B:$B,$B97,Pharmaceuticals!AQ:AQ)+SUMIF('Health Products &amp; Equipment'!$B:$B,$B97,'Health Products &amp; Equipment'!AQ:AQ)+SUMIF('Other Pharma &amp; Health Products'!$B:$B,$B97,'Other Pharma &amp; Health Products'!AQ:AQ)+SUMIF('PSM Costs'!$B:$B,$B97,'PSM Costs'!AQ:AQ),"")</f>
        <v/>
      </c>
      <c r="Q97" s="234" t="str">
        <f ca="1">IF(SUMIF(Pharmaceuticals!$B:$B,$B97,Pharmaceuticals!AS:AS)+SUMIF('Health Products &amp; Equipment'!$B:$B,$B97,'Health Products &amp; Equipment'!AS:AS)+SUMIF('Other Pharma &amp; Health Products'!$B:$B,$B97,'Other Pharma &amp; Health Products'!AS:AS)+SUMIF('PSM Costs'!$B:$B,$B97,'PSM Costs'!AS:AS)&gt;0,SUMIF(Pharmaceuticals!$B:$B,$B97,Pharmaceuticals!AS:AS)+SUMIF('Health Products &amp; Equipment'!$B:$B,$B97,'Health Products &amp; Equipment'!AS:AS)+SUMIF('Other Pharma &amp; Health Products'!$B:$B,$B97,'Other Pharma &amp; Health Products'!AS:AS)+SUMIF('PSM Costs'!$B:$B,$B97,'PSM Costs'!AS:AS),"")</f>
        <v/>
      </c>
      <c r="R97" s="232" t="str">
        <f t="shared" ca="1" si="7"/>
        <v/>
      </c>
      <c r="S97" s="233" t="str">
        <f ca="1">IF(SUMIF(Pharmaceuticals!$B:$B,$B97,Pharmaceuticals!AZ:AZ)+SUMIF('Health Products &amp; Equipment'!$B:$B,$B97,'Health Products &amp; Equipment'!AZ:AZ)+SUMIF('Other Pharma &amp; Health Products'!$B:$B,$B97,'Other Pharma &amp; Health Products'!AZ:AZ)+SUMIF('PSM Costs'!$B:$B,$B97,'PSM Costs'!AZ:AZ)&gt;0,SUMIF(Pharmaceuticals!$B:$B,$B97,Pharmaceuticals!AZ:AZ)+SUMIF('Health Products &amp; Equipment'!$B:$B,$B97,'Health Products &amp; Equipment'!AZ:AZ)+SUMIF('Other Pharma &amp; Health Products'!$B:$B,$B97,'Other Pharma &amp; Health Products'!AZ:AZ)+SUMIF('PSM Costs'!$B:$B,$B97,'PSM Costs'!AZ:AZ),"")</f>
        <v/>
      </c>
      <c r="T97" s="233" t="str">
        <f ca="1">IF(SUMIF(Pharmaceuticals!$B:$B,$B97,Pharmaceuticals!BB:BB)+SUMIF('Health Products &amp; Equipment'!$B:$B,$B97,'Health Products &amp; Equipment'!BB:BB)+SUMIF('Other Pharma &amp; Health Products'!$B:$B,$B97,'Other Pharma &amp; Health Products'!BB:BB)+SUMIF('PSM Costs'!$B:$B,$B97,'PSM Costs'!BB:BB)&gt;0,SUMIF(Pharmaceuticals!$B:$B,$B97,Pharmaceuticals!BB:BB)+SUMIF('Health Products &amp; Equipment'!$B:$B,$B97,'Health Products &amp; Equipment'!BB:BB)+SUMIF('Other Pharma &amp; Health Products'!$B:$B,$B97,'Other Pharma &amp; Health Products'!BB:BB)+SUMIF('PSM Costs'!$B:$B,$B97,'PSM Costs'!BB:BB),"")</f>
        <v/>
      </c>
      <c r="U97" s="233" t="str">
        <f ca="1">IF(SUMIF(Pharmaceuticals!$B:$B,$B97,Pharmaceuticals!BD:BD)+SUMIF('Health Products &amp; Equipment'!$B:$B,$B97,'Health Products &amp; Equipment'!BD:BD)+SUMIF('Other Pharma &amp; Health Products'!$B:$B,$B97,'Other Pharma &amp; Health Products'!BD:BD)+SUMIF('PSM Costs'!$B:$B,$B97,'PSM Costs'!BD:BD)&gt;0,SUMIF(Pharmaceuticals!$B:$B,$B97,Pharmaceuticals!BD:BD)+SUMIF('Health Products &amp; Equipment'!$B:$B,$B97,'Health Products &amp; Equipment'!BD:BD)+SUMIF('Other Pharma &amp; Health Products'!$B:$B,$B97,'Other Pharma &amp; Health Products'!BD:BD)+SUMIF('PSM Costs'!$B:$B,$B97,'PSM Costs'!BD:BD),"")</f>
        <v/>
      </c>
      <c r="V97" s="233" t="str">
        <f ca="1">IF(SUMIF(Pharmaceuticals!$B:$B,$B97,Pharmaceuticals!BF:BF)+SUMIF('Health Products &amp; Equipment'!$B:$B,$B97,'Health Products &amp; Equipment'!BF:BF)+SUMIF('Other Pharma &amp; Health Products'!$B:$B,$B97,'Other Pharma &amp; Health Products'!BF:BF)+SUMIF('PSM Costs'!$B:$B,$B97,'PSM Costs'!BF:BF)&gt;0,SUMIF(Pharmaceuticals!$B:$B,$B97,Pharmaceuticals!BF:BF)+SUMIF('Health Products &amp; Equipment'!$B:$B,$B97,'Health Products &amp; Equipment'!BF:BF)+SUMIF('Other Pharma &amp; Health Products'!$B:$B,$B97,'Other Pharma &amp; Health Products'!BF:BF)+SUMIF('PSM Costs'!$B:$B,$B97,'PSM Costs'!BF:BF),"")</f>
        <v/>
      </c>
      <c r="W97" s="231" t="str">
        <f t="shared" ca="1" si="8"/>
        <v/>
      </c>
      <c r="X97" s="234" t="str">
        <f ca="1">IF(SUMIF(Pharmaceuticals!$B:$B,$B97,Pharmaceuticals!BM:BM)+SUMIF('Health Products &amp; Equipment'!$B:$B,$B97,'Health Products &amp; Equipment'!BM:BM)+SUMIF('Other Pharma &amp; Health Products'!$B:$B,$B97,'Other Pharma &amp; Health Products'!BM:BM)+SUMIF('PSM Costs'!$B:$B,$B97,'PSM Costs'!BM:BM)&gt;0,SUMIF(Pharmaceuticals!$B:$B,$B97,Pharmaceuticals!BM:BM)+SUMIF('Health Products &amp; Equipment'!$B:$B,$B97,'Health Products &amp; Equipment'!BM:BM)+SUMIF('Other Pharma &amp; Health Products'!$B:$B,$B97,'Other Pharma &amp; Health Products'!BM:BM)+SUMIF('PSM Costs'!$B:$B,$B97,'PSM Costs'!BM:BM),"")</f>
        <v/>
      </c>
      <c r="Y97" s="234" t="str">
        <f ca="1">IF(SUMIF(Pharmaceuticals!$B:$B,$B97,Pharmaceuticals!BO:BO)+SUMIF('Health Products &amp; Equipment'!$B:$B,$B97,'Health Products &amp; Equipment'!BO:BO)+SUMIF('Other Pharma &amp; Health Products'!$B:$B,$B97,'Other Pharma &amp; Health Products'!BO:BO)+SUMIF('PSM Costs'!$B:$B,$B97,'PSM Costs'!BO:BO)&gt;0,SUMIF(Pharmaceuticals!$B:$B,$B97,Pharmaceuticals!BO:BO)+SUMIF('Health Products &amp; Equipment'!$B:$B,$B97,'Health Products &amp; Equipment'!BO:BO)+SUMIF('Other Pharma &amp; Health Products'!$B:$B,$B97,'Other Pharma &amp; Health Products'!BO:BO)+SUMIF('PSM Costs'!$B:$B,$B97,'PSM Costs'!BO:BO),"")</f>
        <v/>
      </c>
      <c r="Z97" s="234" t="str">
        <f ca="1">IF(SUMIF(Pharmaceuticals!$B:$B,$B97,Pharmaceuticals!BQ:BQ)+SUMIF('Health Products &amp; Equipment'!$B:$B,$B97,'Health Products &amp; Equipment'!BQ:BQ)+SUMIF('Other Pharma &amp; Health Products'!$B:$B,$B97,'Other Pharma &amp; Health Products'!BQ:BQ)+SUMIF('PSM Costs'!$B:$B,$B97,'PSM Costs'!BQ:BQ)&gt;0,SUMIF(Pharmaceuticals!$B:$B,$B97,Pharmaceuticals!BQ:BQ)+SUMIF('Health Products &amp; Equipment'!$B:$B,$B97,'Health Products &amp; Equipment'!BQ:BQ)+SUMIF('Other Pharma &amp; Health Products'!$B:$B,$B97,'Other Pharma &amp; Health Products'!BQ:BQ)+SUMIF('PSM Costs'!$B:$B,$B97,'PSM Costs'!BQ:BQ),"")</f>
        <v/>
      </c>
      <c r="AA97" s="234" t="str">
        <f ca="1">IF(SUMIF(Pharmaceuticals!$B:$B,$B97,Pharmaceuticals!BS:BS)+SUMIF('Health Products &amp; Equipment'!$B:$B,$B97,'Health Products &amp; Equipment'!BS:BS)+SUMIF('Other Pharma &amp; Health Products'!$B:$B,$B97,'Other Pharma &amp; Health Products'!BS:BS)+SUMIF('PSM Costs'!$B:$B,$B97,'PSM Costs'!BS:BS)&gt;0,SUMIF(Pharmaceuticals!$B:$B,$B97,Pharmaceuticals!BS:BS)+SUMIF('Health Products &amp; Equipment'!$B:$B,$B97,'Health Products &amp; Equipment'!BS:BS)+SUMIF('Other Pharma &amp; Health Products'!$B:$B,$B97,'Other Pharma &amp; Health Products'!BS:BS)+SUMIF('PSM Costs'!$B:$B,$B97,'PSM Costs'!BS:BS),"")</f>
        <v/>
      </c>
      <c r="AB97" s="233" t="str">
        <f t="shared" ca="1" si="9"/>
        <v/>
      </c>
    </row>
    <row r="98" spans="1:28" ht="22.15" customHeight="1" x14ac:dyDescent="0.2">
      <c r="A98" s="229">
        <v>88</v>
      </c>
      <c r="B98" s="229" t="str">
        <f ca="1">IFERROR(VLOOKUP(A98,'Rank unique Mod-Int-CI-PR'!I:J,2,FALSE),"")</f>
        <v/>
      </c>
      <c r="C98" s="230" t="str">
        <f ca="1">IFERROR(VLOOKUP(VALUE(LEFT(B98,FIND("-",B98)-1)),CatModules!B:C,2,FALSE),"")</f>
        <v/>
      </c>
      <c r="D98" s="230" t="str">
        <f ca="1">IFERROR(VLOOKUP(LEFT(B98,FIND("--",B98)-1),CatInt!D:E,2,FALSE),"")</f>
        <v/>
      </c>
      <c r="E98" s="230" t="str">
        <f ca="1">IFERROR(VLOOKUP(MID(B98,FIND("--",B98)+2,FIND("---",B98)-FIND("--",B98)-2),CatCostInp!D:E,2,FALSE),"")</f>
        <v/>
      </c>
      <c r="F98" s="230" t="str">
        <f ca="1">IFERROR(VLOOKUP(B98,ActivityConcat!A:C,3,FALSE),"")</f>
        <v/>
      </c>
      <c r="G98" s="231" t="str">
        <f ca="1">IFERROR(VLOOKUP(VALUE(RIGHT(B98,1)),Setup!A:D,4,FALSE),"")</f>
        <v/>
      </c>
      <c r="H98" s="232" t="str">
        <f t="shared" ca="1" si="5"/>
        <v/>
      </c>
      <c r="I98" s="233" t="str">
        <f ca="1">IF(SUMIF(Pharmaceuticals!$B:$B,$B98,Pharmaceuticals!Z:Z)+SUMIF('Health Products &amp; Equipment'!$B:$B,$B98,'Health Products &amp; Equipment'!Z:Z)+SUMIF('Other Pharma &amp; Health Products'!$B:$B,$B98,'Other Pharma &amp; Health Products'!Z:Z)+SUMIF('PSM Costs'!$B:$B,$B98,'PSM Costs'!Z:Z)&gt;0,SUMIF(Pharmaceuticals!$B:$B,$B98,Pharmaceuticals!Z:Z)+SUMIF('Health Products &amp; Equipment'!$B:$B,$B98,'Health Products &amp; Equipment'!Z:Z)+SUMIF('Other Pharma &amp; Health Products'!$B:$B,$B98,'Other Pharma &amp; Health Products'!Z:Z)+SUMIF('PSM Costs'!$B:$B,$B98,'PSM Costs'!Z:Z),"")</f>
        <v/>
      </c>
      <c r="J98" s="233" t="str">
        <f ca="1">IF(SUMIF(Pharmaceuticals!$B:$B,$B98,Pharmaceuticals!AB:AB)+SUMIF('Health Products &amp; Equipment'!$B:$B,$B98,'Health Products &amp; Equipment'!AB:AB)+SUMIF('Other Pharma &amp; Health Products'!$B:$B,$B98,'Other Pharma &amp; Health Products'!AB:AB)+SUMIF('PSM Costs'!$B:$B,$B98,'PSM Costs'!AB:AB)&gt;0,SUMIF(Pharmaceuticals!$B:$B,$B98,Pharmaceuticals!AB:AB)+SUMIF('Health Products &amp; Equipment'!$B:$B,$B98,'Health Products &amp; Equipment'!AB:AB)+SUMIF('Other Pharma &amp; Health Products'!$B:$B,$B98,'Other Pharma &amp; Health Products'!AB:AB)+SUMIF('PSM Costs'!$B:$B,$B98,'PSM Costs'!AB:AB),"")</f>
        <v/>
      </c>
      <c r="K98" s="233" t="str">
        <f ca="1">IF(SUMIF(Pharmaceuticals!$B:$B,$B98,Pharmaceuticals!AD:AD)+SUMIF('Health Products &amp; Equipment'!$B:$B,$B98,'Health Products &amp; Equipment'!AD:AD)+SUMIF('Other Pharma &amp; Health Products'!$B:$B,$B98,'Other Pharma &amp; Health Products'!AD:AD)+SUMIF('PSM Costs'!$B:$B,$B98,'PSM Costs'!AD:AD)&gt;0,SUMIF(Pharmaceuticals!$B:$B,$B98,Pharmaceuticals!AD:AD)+SUMIF('Health Products &amp; Equipment'!$B:$B,$B98,'Health Products &amp; Equipment'!AD:AD)+SUMIF('Other Pharma &amp; Health Products'!$B:$B,$B98,'Other Pharma &amp; Health Products'!AD:AD)+SUMIF('PSM Costs'!$B:$B,$B98,'PSM Costs'!AD:AD),"")</f>
        <v/>
      </c>
      <c r="L98" s="233" t="str">
        <f ca="1">IF(SUMIF(Pharmaceuticals!$B:$B,$B98,Pharmaceuticals!AF:AF)+SUMIF('Health Products &amp; Equipment'!$B:$B,$B98,'Health Products &amp; Equipment'!AF:AF)+SUMIF('Other Pharma &amp; Health Products'!$B:$B,$B98,'Other Pharma &amp; Health Products'!AF:AF)+SUMIF('PSM Costs'!$B:$B,$B98,'PSM Costs'!AF:AF)&gt;0,SUMIF(Pharmaceuticals!$B:$B,$B98,Pharmaceuticals!AF:AF)+SUMIF('Health Products &amp; Equipment'!$B:$B,$B98,'Health Products &amp; Equipment'!AF:AF)+SUMIF('Other Pharma &amp; Health Products'!$B:$B,$B98,'Other Pharma &amp; Health Products'!AF:AF)+SUMIF('PSM Costs'!$B:$B,$B98,'PSM Costs'!AF:AF),"")</f>
        <v/>
      </c>
      <c r="M98" s="231" t="str">
        <f t="shared" ca="1" si="6"/>
        <v/>
      </c>
      <c r="N98" s="234" t="str">
        <f ca="1">IF(SUMIF(Pharmaceuticals!$B:$B,$B98,Pharmaceuticals!AM:AM)+SUMIF('Health Products &amp; Equipment'!$B:$B,$B98,'Health Products &amp; Equipment'!AM:AM)+SUMIF('Other Pharma &amp; Health Products'!$B:$B,$B98,'Other Pharma &amp; Health Products'!AM:AM)+SUMIF('PSM Costs'!$B:$B,$B98,'PSM Costs'!AM:AM)&gt;0,SUMIF(Pharmaceuticals!$B:$B,$B98,Pharmaceuticals!AM:AM)+SUMIF('Health Products &amp; Equipment'!$B:$B,$B98,'Health Products &amp; Equipment'!AM:AM)+SUMIF('Other Pharma &amp; Health Products'!$B:$B,$B98,'Other Pharma &amp; Health Products'!AM:AM)+SUMIF('PSM Costs'!$B:$B,$B98,'PSM Costs'!AM:AM),"")</f>
        <v/>
      </c>
      <c r="O98" s="234" t="str">
        <f ca="1">IF(SUMIF(Pharmaceuticals!$B:$B,$B98,Pharmaceuticals!AO:AO)+SUMIF('Health Products &amp; Equipment'!$B:$B,$B98,'Health Products &amp; Equipment'!AO:AO)+SUMIF('Other Pharma &amp; Health Products'!$B:$B,$B98,'Other Pharma &amp; Health Products'!AO:AO)+SUMIF('PSM Costs'!$B:$B,$B98,'PSM Costs'!AO:AO)&gt;0,SUMIF(Pharmaceuticals!$B:$B,$B98,Pharmaceuticals!AO:AO)+SUMIF('Health Products &amp; Equipment'!$B:$B,$B98,'Health Products &amp; Equipment'!AO:AO)+SUMIF('Other Pharma &amp; Health Products'!$B:$B,$B98,'Other Pharma &amp; Health Products'!AO:AO)+SUMIF('PSM Costs'!$B:$B,$B98,'PSM Costs'!AO:AO),"")</f>
        <v/>
      </c>
      <c r="P98" s="234" t="str">
        <f ca="1">IF(SUMIF(Pharmaceuticals!$B:$B,$B98,Pharmaceuticals!AQ:AQ)+SUMIF('Health Products &amp; Equipment'!$B:$B,$B98,'Health Products &amp; Equipment'!AQ:AQ)+SUMIF('Other Pharma &amp; Health Products'!$B:$B,$B98,'Other Pharma &amp; Health Products'!AQ:AQ)+SUMIF('PSM Costs'!$B:$B,$B98,'PSM Costs'!AQ:AQ)&gt;0,SUMIF(Pharmaceuticals!$B:$B,$B98,Pharmaceuticals!AQ:AQ)+SUMIF('Health Products &amp; Equipment'!$B:$B,$B98,'Health Products &amp; Equipment'!AQ:AQ)+SUMIF('Other Pharma &amp; Health Products'!$B:$B,$B98,'Other Pharma &amp; Health Products'!AQ:AQ)+SUMIF('PSM Costs'!$B:$B,$B98,'PSM Costs'!AQ:AQ),"")</f>
        <v/>
      </c>
      <c r="Q98" s="234" t="str">
        <f ca="1">IF(SUMIF(Pharmaceuticals!$B:$B,$B98,Pharmaceuticals!AS:AS)+SUMIF('Health Products &amp; Equipment'!$B:$B,$B98,'Health Products &amp; Equipment'!AS:AS)+SUMIF('Other Pharma &amp; Health Products'!$B:$B,$B98,'Other Pharma &amp; Health Products'!AS:AS)+SUMIF('PSM Costs'!$B:$B,$B98,'PSM Costs'!AS:AS)&gt;0,SUMIF(Pharmaceuticals!$B:$B,$B98,Pharmaceuticals!AS:AS)+SUMIF('Health Products &amp; Equipment'!$B:$B,$B98,'Health Products &amp; Equipment'!AS:AS)+SUMIF('Other Pharma &amp; Health Products'!$B:$B,$B98,'Other Pharma &amp; Health Products'!AS:AS)+SUMIF('PSM Costs'!$B:$B,$B98,'PSM Costs'!AS:AS),"")</f>
        <v/>
      </c>
      <c r="R98" s="232" t="str">
        <f t="shared" ca="1" si="7"/>
        <v/>
      </c>
      <c r="S98" s="233" t="str">
        <f ca="1">IF(SUMIF(Pharmaceuticals!$B:$B,$B98,Pharmaceuticals!AZ:AZ)+SUMIF('Health Products &amp; Equipment'!$B:$B,$B98,'Health Products &amp; Equipment'!AZ:AZ)+SUMIF('Other Pharma &amp; Health Products'!$B:$B,$B98,'Other Pharma &amp; Health Products'!AZ:AZ)+SUMIF('PSM Costs'!$B:$B,$B98,'PSM Costs'!AZ:AZ)&gt;0,SUMIF(Pharmaceuticals!$B:$B,$B98,Pharmaceuticals!AZ:AZ)+SUMIF('Health Products &amp; Equipment'!$B:$B,$B98,'Health Products &amp; Equipment'!AZ:AZ)+SUMIF('Other Pharma &amp; Health Products'!$B:$B,$B98,'Other Pharma &amp; Health Products'!AZ:AZ)+SUMIF('PSM Costs'!$B:$B,$B98,'PSM Costs'!AZ:AZ),"")</f>
        <v/>
      </c>
      <c r="T98" s="233" t="str">
        <f ca="1">IF(SUMIF(Pharmaceuticals!$B:$B,$B98,Pharmaceuticals!BB:BB)+SUMIF('Health Products &amp; Equipment'!$B:$B,$B98,'Health Products &amp; Equipment'!BB:BB)+SUMIF('Other Pharma &amp; Health Products'!$B:$B,$B98,'Other Pharma &amp; Health Products'!BB:BB)+SUMIF('PSM Costs'!$B:$B,$B98,'PSM Costs'!BB:BB)&gt;0,SUMIF(Pharmaceuticals!$B:$B,$B98,Pharmaceuticals!BB:BB)+SUMIF('Health Products &amp; Equipment'!$B:$B,$B98,'Health Products &amp; Equipment'!BB:BB)+SUMIF('Other Pharma &amp; Health Products'!$B:$B,$B98,'Other Pharma &amp; Health Products'!BB:BB)+SUMIF('PSM Costs'!$B:$B,$B98,'PSM Costs'!BB:BB),"")</f>
        <v/>
      </c>
      <c r="U98" s="233" t="str">
        <f ca="1">IF(SUMIF(Pharmaceuticals!$B:$B,$B98,Pharmaceuticals!BD:BD)+SUMIF('Health Products &amp; Equipment'!$B:$B,$B98,'Health Products &amp; Equipment'!BD:BD)+SUMIF('Other Pharma &amp; Health Products'!$B:$B,$B98,'Other Pharma &amp; Health Products'!BD:BD)+SUMIF('PSM Costs'!$B:$B,$B98,'PSM Costs'!BD:BD)&gt;0,SUMIF(Pharmaceuticals!$B:$B,$B98,Pharmaceuticals!BD:BD)+SUMIF('Health Products &amp; Equipment'!$B:$B,$B98,'Health Products &amp; Equipment'!BD:BD)+SUMIF('Other Pharma &amp; Health Products'!$B:$B,$B98,'Other Pharma &amp; Health Products'!BD:BD)+SUMIF('PSM Costs'!$B:$B,$B98,'PSM Costs'!BD:BD),"")</f>
        <v/>
      </c>
      <c r="V98" s="233" t="str">
        <f ca="1">IF(SUMIF(Pharmaceuticals!$B:$B,$B98,Pharmaceuticals!BF:BF)+SUMIF('Health Products &amp; Equipment'!$B:$B,$B98,'Health Products &amp; Equipment'!BF:BF)+SUMIF('Other Pharma &amp; Health Products'!$B:$B,$B98,'Other Pharma &amp; Health Products'!BF:BF)+SUMIF('PSM Costs'!$B:$B,$B98,'PSM Costs'!BF:BF)&gt;0,SUMIF(Pharmaceuticals!$B:$B,$B98,Pharmaceuticals!BF:BF)+SUMIF('Health Products &amp; Equipment'!$B:$B,$B98,'Health Products &amp; Equipment'!BF:BF)+SUMIF('Other Pharma &amp; Health Products'!$B:$B,$B98,'Other Pharma &amp; Health Products'!BF:BF)+SUMIF('PSM Costs'!$B:$B,$B98,'PSM Costs'!BF:BF),"")</f>
        <v/>
      </c>
      <c r="W98" s="231" t="str">
        <f t="shared" ca="1" si="8"/>
        <v/>
      </c>
      <c r="X98" s="234" t="str">
        <f ca="1">IF(SUMIF(Pharmaceuticals!$B:$B,$B98,Pharmaceuticals!BM:BM)+SUMIF('Health Products &amp; Equipment'!$B:$B,$B98,'Health Products &amp; Equipment'!BM:BM)+SUMIF('Other Pharma &amp; Health Products'!$B:$B,$B98,'Other Pharma &amp; Health Products'!BM:BM)+SUMIF('PSM Costs'!$B:$B,$B98,'PSM Costs'!BM:BM)&gt;0,SUMIF(Pharmaceuticals!$B:$B,$B98,Pharmaceuticals!BM:BM)+SUMIF('Health Products &amp; Equipment'!$B:$B,$B98,'Health Products &amp; Equipment'!BM:BM)+SUMIF('Other Pharma &amp; Health Products'!$B:$B,$B98,'Other Pharma &amp; Health Products'!BM:BM)+SUMIF('PSM Costs'!$B:$B,$B98,'PSM Costs'!BM:BM),"")</f>
        <v/>
      </c>
      <c r="Y98" s="234" t="str">
        <f ca="1">IF(SUMIF(Pharmaceuticals!$B:$B,$B98,Pharmaceuticals!BO:BO)+SUMIF('Health Products &amp; Equipment'!$B:$B,$B98,'Health Products &amp; Equipment'!BO:BO)+SUMIF('Other Pharma &amp; Health Products'!$B:$B,$B98,'Other Pharma &amp; Health Products'!BO:BO)+SUMIF('PSM Costs'!$B:$B,$B98,'PSM Costs'!BO:BO)&gt;0,SUMIF(Pharmaceuticals!$B:$B,$B98,Pharmaceuticals!BO:BO)+SUMIF('Health Products &amp; Equipment'!$B:$B,$B98,'Health Products &amp; Equipment'!BO:BO)+SUMIF('Other Pharma &amp; Health Products'!$B:$B,$B98,'Other Pharma &amp; Health Products'!BO:BO)+SUMIF('PSM Costs'!$B:$B,$B98,'PSM Costs'!BO:BO),"")</f>
        <v/>
      </c>
      <c r="Z98" s="234" t="str">
        <f ca="1">IF(SUMIF(Pharmaceuticals!$B:$B,$B98,Pharmaceuticals!BQ:BQ)+SUMIF('Health Products &amp; Equipment'!$B:$B,$B98,'Health Products &amp; Equipment'!BQ:BQ)+SUMIF('Other Pharma &amp; Health Products'!$B:$B,$B98,'Other Pharma &amp; Health Products'!BQ:BQ)+SUMIF('PSM Costs'!$B:$B,$B98,'PSM Costs'!BQ:BQ)&gt;0,SUMIF(Pharmaceuticals!$B:$B,$B98,Pharmaceuticals!BQ:BQ)+SUMIF('Health Products &amp; Equipment'!$B:$B,$B98,'Health Products &amp; Equipment'!BQ:BQ)+SUMIF('Other Pharma &amp; Health Products'!$B:$B,$B98,'Other Pharma &amp; Health Products'!BQ:BQ)+SUMIF('PSM Costs'!$B:$B,$B98,'PSM Costs'!BQ:BQ),"")</f>
        <v/>
      </c>
      <c r="AA98" s="234" t="str">
        <f ca="1">IF(SUMIF(Pharmaceuticals!$B:$B,$B98,Pharmaceuticals!BS:BS)+SUMIF('Health Products &amp; Equipment'!$B:$B,$B98,'Health Products &amp; Equipment'!BS:BS)+SUMIF('Other Pharma &amp; Health Products'!$B:$B,$B98,'Other Pharma &amp; Health Products'!BS:BS)+SUMIF('PSM Costs'!$B:$B,$B98,'PSM Costs'!BS:BS)&gt;0,SUMIF(Pharmaceuticals!$B:$B,$B98,Pharmaceuticals!BS:BS)+SUMIF('Health Products &amp; Equipment'!$B:$B,$B98,'Health Products &amp; Equipment'!BS:BS)+SUMIF('Other Pharma &amp; Health Products'!$B:$B,$B98,'Other Pharma &amp; Health Products'!BS:BS)+SUMIF('PSM Costs'!$B:$B,$B98,'PSM Costs'!BS:BS),"")</f>
        <v/>
      </c>
      <c r="AB98" s="233" t="str">
        <f t="shared" ca="1" si="9"/>
        <v/>
      </c>
    </row>
    <row r="99" spans="1:28" ht="22.15" customHeight="1" x14ac:dyDescent="0.2">
      <c r="A99" s="229">
        <v>89</v>
      </c>
      <c r="B99" s="229" t="str">
        <f ca="1">IFERROR(VLOOKUP(A99,'Rank unique Mod-Int-CI-PR'!I:J,2,FALSE),"")</f>
        <v/>
      </c>
      <c r="C99" s="230" t="str">
        <f ca="1">IFERROR(VLOOKUP(VALUE(LEFT(B99,FIND("-",B99)-1)),CatModules!B:C,2,FALSE),"")</f>
        <v/>
      </c>
      <c r="D99" s="230" t="str">
        <f ca="1">IFERROR(VLOOKUP(LEFT(B99,FIND("--",B99)-1),CatInt!D:E,2,FALSE),"")</f>
        <v/>
      </c>
      <c r="E99" s="230" t="str">
        <f ca="1">IFERROR(VLOOKUP(MID(B99,FIND("--",B99)+2,FIND("---",B99)-FIND("--",B99)-2),CatCostInp!D:E,2,FALSE),"")</f>
        <v/>
      </c>
      <c r="F99" s="230" t="str">
        <f ca="1">IFERROR(VLOOKUP(B99,ActivityConcat!A:C,3,FALSE),"")</f>
        <v/>
      </c>
      <c r="G99" s="231" t="str">
        <f ca="1">IFERROR(VLOOKUP(VALUE(RIGHT(B99,1)),Setup!A:D,4,FALSE),"")</f>
        <v/>
      </c>
      <c r="H99" s="232" t="str">
        <f t="shared" ca="1" si="5"/>
        <v/>
      </c>
      <c r="I99" s="233" t="str">
        <f ca="1">IF(SUMIF(Pharmaceuticals!$B:$B,$B99,Pharmaceuticals!Z:Z)+SUMIF('Health Products &amp; Equipment'!$B:$B,$B99,'Health Products &amp; Equipment'!Z:Z)+SUMIF('Other Pharma &amp; Health Products'!$B:$B,$B99,'Other Pharma &amp; Health Products'!Z:Z)+SUMIF('PSM Costs'!$B:$B,$B99,'PSM Costs'!Z:Z)&gt;0,SUMIF(Pharmaceuticals!$B:$B,$B99,Pharmaceuticals!Z:Z)+SUMIF('Health Products &amp; Equipment'!$B:$B,$B99,'Health Products &amp; Equipment'!Z:Z)+SUMIF('Other Pharma &amp; Health Products'!$B:$B,$B99,'Other Pharma &amp; Health Products'!Z:Z)+SUMIF('PSM Costs'!$B:$B,$B99,'PSM Costs'!Z:Z),"")</f>
        <v/>
      </c>
      <c r="J99" s="233" t="str">
        <f ca="1">IF(SUMIF(Pharmaceuticals!$B:$B,$B99,Pharmaceuticals!AB:AB)+SUMIF('Health Products &amp; Equipment'!$B:$B,$B99,'Health Products &amp; Equipment'!AB:AB)+SUMIF('Other Pharma &amp; Health Products'!$B:$B,$B99,'Other Pharma &amp; Health Products'!AB:AB)+SUMIF('PSM Costs'!$B:$B,$B99,'PSM Costs'!AB:AB)&gt;0,SUMIF(Pharmaceuticals!$B:$B,$B99,Pharmaceuticals!AB:AB)+SUMIF('Health Products &amp; Equipment'!$B:$B,$B99,'Health Products &amp; Equipment'!AB:AB)+SUMIF('Other Pharma &amp; Health Products'!$B:$B,$B99,'Other Pharma &amp; Health Products'!AB:AB)+SUMIF('PSM Costs'!$B:$B,$B99,'PSM Costs'!AB:AB),"")</f>
        <v/>
      </c>
      <c r="K99" s="233" t="str">
        <f ca="1">IF(SUMIF(Pharmaceuticals!$B:$B,$B99,Pharmaceuticals!AD:AD)+SUMIF('Health Products &amp; Equipment'!$B:$B,$B99,'Health Products &amp; Equipment'!AD:AD)+SUMIF('Other Pharma &amp; Health Products'!$B:$B,$B99,'Other Pharma &amp; Health Products'!AD:AD)+SUMIF('PSM Costs'!$B:$B,$B99,'PSM Costs'!AD:AD)&gt;0,SUMIF(Pharmaceuticals!$B:$B,$B99,Pharmaceuticals!AD:AD)+SUMIF('Health Products &amp; Equipment'!$B:$B,$B99,'Health Products &amp; Equipment'!AD:AD)+SUMIF('Other Pharma &amp; Health Products'!$B:$B,$B99,'Other Pharma &amp; Health Products'!AD:AD)+SUMIF('PSM Costs'!$B:$B,$B99,'PSM Costs'!AD:AD),"")</f>
        <v/>
      </c>
      <c r="L99" s="233" t="str">
        <f ca="1">IF(SUMIF(Pharmaceuticals!$B:$B,$B99,Pharmaceuticals!AF:AF)+SUMIF('Health Products &amp; Equipment'!$B:$B,$B99,'Health Products &amp; Equipment'!AF:AF)+SUMIF('Other Pharma &amp; Health Products'!$B:$B,$B99,'Other Pharma &amp; Health Products'!AF:AF)+SUMIF('PSM Costs'!$B:$B,$B99,'PSM Costs'!AF:AF)&gt;0,SUMIF(Pharmaceuticals!$B:$B,$B99,Pharmaceuticals!AF:AF)+SUMIF('Health Products &amp; Equipment'!$B:$B,$B99,'Health Products &amp; Equipment'!AF:AF)+SUMIF('Other Pharma &amp; Health Products'!$B:$B,$B99,'Other Pharma &amp; Health Products'!AF:AF)+SUMIF('PSM Costs'!$B:$B,$B99,'PSM Costs'!AF:AF),"")</f>
        <v/>
      </c>
      <c r="M99" s="231" t="str">
        <f t="shared" ca="1" si="6"/>
        <v/>
      </c>
      <c r="N99" s="234" t="str">
        <f ca="1">IF(SUMIF(Pharmaceuticals!$B:$B,$B99,Pharmaceuticals!AM:AM)+SUMIF('Health Products &amp; Equipment'!$B:$B,$B99,'Health Products &amp; Equipment'!AM:AM)+SUMIF('Other Pharma &amp; Health Products'!$B:$B,$B99,'Other Pharma &amp; Health Products'!AM:AM)+SUMIF('PSM Costs'!$B:$B,$B99,'PSM Costs'!AM:AM)&gt;0,SUMIF(Pharmaceuticals!$B:$B,$B99,Pharmaceuticals!AM:AM)+SUMIF('Health Products &amp; Equipment'!$B:$B,$B99,'Health Products &amp; Equipment'!AM:AM)+SUMIF('Other Pharma &amp; Health Products'!$B:$B,$B99,'Other Pharma &amp; Health Products'!AM:AM)+SUMIF('PSM Costs'!$B:$B,$B99,'PSM Costs'!AM:AM),"")</f>
        <v/>
      </c>
      <c r="O99" s="234" t="str">
        <f ca="1">IF(SUMIF(Pharmaceuticals!$B:$B,$B99,Pharmaceuticals!AO:AO)+SUMIF('Health Products &amp; Equipment'!$B:$B,$B99,'Health Products &amp; Equipment'!AO:AO)+SUMIF('Other Pharma &amp; Health Products'!$B:$B,$B99,'Other Pharma &amp; Health Products'!AO:AO)+SUMIF('PSM Costs'!$B:$B,$B99,'PSM Costs'!AO:AO)&gt;0,SUMIF(Pharmaceuticals!$B:$B,$B99,Pharmaceuticals!AO:AO)+SUMIF('Health Products &amp; Equipment'!$B:$B,$B99,'Health Products &amp; Equipment'!AO:AO)+SUMIF('Other Pharma &amp; Health Products'!$B:$B,$B99,'Other Pharma &amp; Health Products'!AO:AO)+SUMIF('PSM Costs'!$B:$B,$B99,'PSM Costs'!AO:AO),"")</f>
        <v/>
      </c>
      <c r="P99" s="234" t="str">
        <f ca="1">IF(SUMIF(Pharmaceuticals!$B:$B,$B99,Pharmaceuticals!AQ:AQ)+SUMIF('Health Products &amp; Equipment'!$B:$B,$B99,'Health Products &amp; Equipment'!AQ:AQ)+SUMIF('Other Pharma &amp; Health Products'!$B:$B,$B99,'Other Pharma &amp; Health Products'!AQ:AQ)+SUMIF('PSM Costs'!$B:$B,$B99,'PSM Costs'!AQ:AQ)&gt;0,SUMIF(Pharmaceuticals!$B:$B,$B99,Pharmaceuticals!AQ:AQ)+SUMIF('Health Products &amp; Equipment'!$B:$B,$B99,'Health Products &amp; Equipment'!AQ:AQ)+SUMIF('Other Pharma &amp; Health Products'!$B:$B,$B99,'Other Pharma &amp; Health Products'!AQ:AQ)+SUMIF('PSM Costs'!$B:$B,$B99,'PSM Costs'!AQ:AQ),"")</f>
        <v/>
      </c>
      <c r="Q99" s="234" t="str">
        <f ca="1">IF(SUMIF(Pharmaceuticals!$B:$B,$B99,Pharmaceuticals!AS:AS)+SUMIF('Health Products &amp; Equipment'!$B:$B,$B99,'Health Products &amp; Equipment'!AS:AS)+SUMIF('Other Pharma &amp; Health Products'!$B:$B,$B99,'Other Pharma &amp; Health Products'!AS:AS)+SUMIF('PSM Costs'!$B:$B,$B99,'PSM Costs'!AS:AS)&gt;0,SUMIF(Pharmaceuticals!$B:$B,$B99,Pharmaceuticals!AS:AS)+SUMIF('Health Products &amp; Equipment'!$B:$B,$B99,'Health Products &amp; Equipment'!AS:AS)+SUMIF('Other Pharma &amp; Health Products'!$B:$B,$B99,'Other Pharma &amp; Health Products'!AS:AS)+SUMIF('PSM Costs'!$B:$B,$B99,'PSM Costs'!AS:AS),"")</f>
        <v/>
      </c>
      <c r="R99" s="232" t="str">
        <f t="shared" ca="1" si="7"/>
        <v/>
      </c>
      <c r="S99" s="233" t="str">
        <f ca="1">IF(SUMIF(Pharmaceuticals!$B:$B,$B99,Pharmaceuticals!AZ:AZ)+SUMIF('Health Products &amp; Equipment'!$B:$B,$B99,'Health Products &amp; Equipment'!AZ:AZ)+SUMIF('Other Pharma &amp; Health Products'!$B:$B,$B99,'Other Pharma &amp; Health Products'!AZ:AZ)+SUMIF('PSM Costs'!$B:$B,$B99,'PSM Costs'!AZ:AZ)&gt;0,SUMIF(Pharmaceuticals!$B:$B,$B99,Pharmaceuticals!AZ:AZ)+SUMIF('Health Products &amp; Equipment'!$B:$B,$B99,'Health Products &amp; Equipment'!AZ:AZ)+SUMIF('Other Pharma &amp; Health Products'!$B:$B,$B99,'Other Pharma &amp; Health Products'!AZ:AZ)+SUMIF('PSM Costs'!$B:$B,$B99,'PSM Costs'!AZ:AZ),"")</f>
        <v/>
      </c>
      <c r="T99" s="233" t="str">
        <f ca="1">IF(SUMIF(Pharmaceuticals!$B:$B,$B99,Pharmaceuticals!BB:BB)+SUMIF('Health Products &amp; Equipment'!$B:$B,$B99,'Health Products &amp; Equipment'!BB:BB)+SUMIF('Other Pharma &amp; Health Products'!$B:$B,$B99,'Other Pharma &amp; Health Products'!BB:BB)+SUMIF('PSM Costs'!$B:$B,$B99,'PSM Costs'!BB:BB)&gt;0,SUMIF(Pharmaceuticals!$B:$B,$B99,Pharmaceuticals!BB:BB)+SUMIF('Health Products &amp; Equipment'!$B:$B,$B99,'Health Products &amp; Equipment'!BB:BB)+SUMIF('Other Pharma &amp; Health Products'!$B:$B,$B99,'Other Pharma &amp; Health Products'!BB:BB)+SUMIF('PSM Costs'!$B:$B,$B99,'PSM Costs'!BB:BB),"")</f>
        <v/>
      </c>
      <c r="U99" s="233" t="str">
        <f ca="1">IF(SUMIF(Pharmaceuticals!$B:$B,$B99,Pharmaceuticals!BD:BD)+SUMIF('Health Products &amp; Equipment'!$B:$B,$B99,'Health Products &amp; Equipment'!BD:BD)+SUMIF('Other Pharma &amp; Health Products'!$B:$B,$B99,'Other Pharma &amp; Health Products'!BD:BD)+SUMIF('PSM Costs'!$B:$B,$B99,'PSM Costs'!BD:BD)&gt;0,SUMIF(Pharmaceuticals!$B:$B,$B99,Pharmaceuticals!BD:BD)+SUMIF('Health Products &amp; Equipment'!$B:$B,$B99,'Health Products &amp; Equipment'!BD:BD)+SUMIF('Other Pharma &amp; Health Products'!$B:$B,$B99,'Other Pharma &amp; Health Products'!BD:BD)+SUMIF('PSM Costs'!$B:$B,$B99,'PSM Costs'!BD:BD),"")</f>
        <v/>
      </c>
      <c r="V99" s="233" t="str">
        <f ca="1">IF(SUMIF(Pharmaceuticals!$B:$B,$B99,Pharmaceuticals!BF:BF)+SUMIF('Health Products &amp; Equipment'!$B:$B,$B99,'Health Products &amp; Equipment'!BF:BF)+SUMIF('Other Pharma &amp; Health Products'!$B:$B,$B99,'Other Pharma &amp; Health Products'!BF:BF)+SUMIF('PSM Costs'!$B:$B,$B99,'PSM Costs'!BF:BF)&gt;0,SUMIF(Pharmaceuticals!$B:$B,$B99,Pharmaceuticals!BF:BF)+SUMIF('Health Products &amp; Equipment'!$B:$B,$B99,'Health Products &amp; Equipment'!BF:BF)+SUMIF('Other Pharma &amp; Health Products'!$B:$B,$B99,'Other Pharma &amp; Health Products'!BF:BF)+SUMIF('PSM Costs'!$B:$B,$B99,'PSM Costs'!BF:BF),"")</f>
        <v/>
      </c>
      <c r="W99" s="231" t="str">
        <f t="shared" ca="1" si="8"/>
        <v/>
      </c>
      <c r="X99" s="234" t="str">
        <f ca="1">IF(SUMIF(Pharmaceuticals!$B:$B,$B99,Pharmaceuticals!BM:BM)+SUMIF('Health Products &amp; Equipment'!$B:$B,$B99,'Health Products &amp; Equipment'!BM:BM)+SUMIF('Other Pharma &amp; Health Products'!$B:$B,$B99,'Other Pharma &amp; Health Products'!BM:BM)+SUMIF('PSM Costs'!$B:$B,$B99,'PSM Costs'!BM:BM)&gt;0,SUMIF(Pharmaceuticals!$B:$B,$B99,Pharmaceuticals!BM:BM)+SUMIF('Health Products &amp; Equipment'!$B:$B,$B99,'Health Products &amp; Equipment'!BM:BM)+SUMIF('Other Pharma &amp; Health Products'!$B:$B,$B99,'Other Pharma &amp; Health Products'!BM:BM)+SUMIF('PSM Costs'!$B:$B,$B99,'PSM Costs'!BM:BM),"")</f>
        <v/>
      </c>
      <c r="Y99" s="234" t="str">
        <f ca="1">IF(SUMIF(Pharmaceuticals!$B:$B,$B99,Pharmaceuticals!BO:BO)+SUMIF('Health Products &amp; Equipment'!$B:$B,$B99,'Health Products &amp; Equipment'!BO:BO)+SUMIF('Other Pharma &amp; Health Products'!$B:$B,$B99,'Other Pharma &amp; Health Products'!BO:BO)+SUMIF('PSM Costs'!$B:$B,$B99,'PSM Costs'!BO:BO)&gt;0,SUMIF(Pharmaceuticals!$B:$B,$B99,Pharmaceuticals!BO:BO)+SUMIF('Health Products &amp; Equipment'!$B:$B,$B99,'Health Products &amp; Equipment'!BO:BO)+SUMIF('Other Pharma &amp; Health Products'!$B:$B,$B99,'Other Pharma &amp; Health Products'!BO:BO)+SUMIF('PSM Costs'!$B:$B,$B99,'PSM Costs'!BO:BO),"")</f>
        <v/>
      </c>
      <c r="Z99" s="234" t="str">
        <f ca="1">IF(SUMIF(Pharmaceuticals!$B:$B,$B99,Pharmaceuticals!BQ:BQ)+SUMIF('Health Products &amp; Equipment'!$B:$B,$B99,'Health Products &amp; Equipment'!BQ:BQ)+SUMIF('Other Pharma &amp; Health Products'!$B:$B,$B99,'Other Pharma &amp; Health Products'!BQ:BQ)+SUMIF('PSM Costs'!$B:$B,$B99,'PSM Costs'!BQ:BQ)&gt;0,SUMIF(Pharmaceuticals!$B:$B,$B99,Pharmaceuticals!BQ:BQ)+SUMIF('Health Products &amp; Equipment'!$B:$B,$B99,'Health Products &amp; Equipment'!BQ:BQ)+SUMIF('Other Pharma &amp; Health Products'!$B:$B,$B99,'Other Pharma &amp; Health Products'!BQ:BQ)+SUMIF('PSM Costs'!$B:$B,$B99,'PSM Costs'!BQ:BQ),"")</f>
        <v/>
      </c>
      <c r="AA99" s="234" t="str">
        <f ca="1">IF(SUMIF(Pharmaceuticals!$B:$B,$B99,Pharmaceuticals!BS:BS)+SUMIF('Health Products &amp; Equipment'!$B:$B,$B99,'Health Products &amp; Equipment'!BS:BS)+SUMIF('Other Pharma &amp; Health Products'!$B:$B,$B99,'Other Pharma &amp; Health Products'!BS:BS)+SUMIF('PSM Costs'!$B:$B,$B99,'PSM Costs'!BS:BS)&gt;0,SUMIF(Pharmaceuticals!$B:$B,$B99,Pharmaceuticals!BS:BS)+SUMIF('Health Products &amp; Equipment'!$B:$B,$B99,'Health Products &amp; Equipment'!BS:BS)+SUMIF('Other Pharma &amp; Health Products'!$B:$B,$B99,'Other Pharma &amp; Health Products'!BS:BS)+SUMIF('PSM Costs'!$B:$B,$B99,'PSM Costs'!BS:BS),"")</f>
        <v/>
      </c>
      <c r="AB99" s="233" t="str">
        <f t="shared" ca="1" si="9"/>
        <v/>
      </c>
    </row>
    <row r="100" spans="1:28" ht="22.15" customHeight="1" x14ac:dyDescent="0.2">
      <c r="A100" s="229">
        <v>90</v>
      </c>
      <c r="B100" s="229" t="str">
        <f ca="1">IFERROR(VLOOKUP(A100,'Rank unique Mod-Int-CI-PR'!I:J,2,FALSE),"")</f>
        <v/>
      </c>
      <c r="C100" s="230" t="str">
        <f ca="1">IFERROR(VLOOKUP(VALUE(LEFT(B100,FIND("-",B100)-1)),CatModules!B:C,2,FALSE),"")</f>
        <v/>
      </c>
      <c r="D100" s="230" t="str">
        <f ca="1">IFERROR(VLOOKUP(LEFT(B100,FIND("--",B100)-1),CatInt!D:E,2,FALSE),"")</f>
        <v/>
      </c>
      <c r="E100" s="230" t="str">
        <f ca="1">IFERROR(VLOOKUP(MID(B100,FIND("--",B100)+2,FIND("---",B100)-FIND("--",B100)-2),CatCostInp!D:E,2,FALSE),"")</f>
        <v/>
      </c>
      <c r="F100" s="230" t="str">
        <f ca="1">IFERROR(VLOOKUP(B100,ActivityConcat!A:C,3,FALSE),"")</f>
        <v/>
      </c>
      <c r="G100" s="231" t="str">
        <f ca="1">IFERROR(VLOOKUP(VALUE(RIGHT(B100,1)),Setup!A:D,4,FALSE),"")</f>
        <v/>
      </c>
      <c r="H100" s="232" t="str">
        <f t="shared" ca="1" si="5"/>
        <v/>
      </c>
      <c r="I100" s="233" t="str">
        <f ca="1">IF(SUMIF(Pharmaceuticals!$B:$B,$B100,Pharmaceuticals!Z:Z)+SUMIF('Health Products &amp; Equipment'!$B:$B,$B100,'Health Products &amp; Equipment'!Z:Z)+SUMIF('Other Pharma &amp; Health Products'!$B:$B,$B100,'Other Pharma &amp; Health Products'!Z:Z)+SUMIF('PSM Costs'!$B:$B,$B100,'PSM Costs'!Z:Z)&gt;0,SUMIF(Pharmaceuticals!$B:$B,$B100,Pharmaceuticals!Z:Z)+SUMIF('Health Products &amp; Equipment'!$B:$B,$B100,'Health Products &amp; Equipment'!Z:Z)+SUMIF('Other Pharma &amp; Health Products'!$B:$B,$B100,'Other Pharma &amp; Health Products'!Z:Z)+SUMIF('PSM Costs'!$B:$B,$B100,'PSM Costs'!Z:Z),"")</f>
        <v/>
      </c>
      <c r="J100" s="233" t="str">
        <f ca="1">IF(SUMIF(Pharmaceuticals!$B:$B,$B100,Pharmaceuticals!AB:AB)+SUMIF('Health Products &amp; Equipment'!$B:$B,$B100,'Health Products &amp; Equipment'!AB:AB)+SUMIF('Other Pharma &amp; Health Products'!$B:$B,$B100,'Other Pharma &amp; Health Products'!AB:AB)+SUMIF('PSM Costs'!$B:$B,$B100,'PSM Costs'!AB:AB)&gt;0,SUMIF(Pharmaceuticals!$B:$B,$B100,Pharmaceuticals!AB:AB)+SUMIF('Health Products &amp; Equipment'!$B:$B,$B100,'Health Products &amp; Equipment'!AB:AB)+SUMIF('Other Pharma &amp; Health Products'!$B:$B,$B100,'Other Pharma &amp; Health Products'!AB:AB)+SUMIF('PSM Costs'!$B:$B,$B100,'PSM Costs'!AB:AB),"")</f>
        <v/>
      </c>
      <c r="K100" s="233" t="str">
        <f ca="1">IF(SUMIF(Pharmaceuticals!$B:$B,$B100,Pharmaceuticals!AD:AD)+SUMIF('Health Products &amp; Equipment'!$B:$B,$B100,'Health Products &amp; Equipment'!AD:AD)+SUMIF('Other Pharma &amp; Health Products'!$B:$B,$B100,'Other Pharma &amp; Health Products'!AD:AD)+SUMIF('PSM Costs'!$B:$B,$B100,'PSM Costs'!AD:AD)&gt;0,SUMIF(Pharmaceuticals!$B:$B,$B100,Pharmaceuticals!AD:AD)+SUMIF('Health Products &amp; Equipment'!$B:$B,$B100,'Health Products &amp; Equipment'!AD:AD)+SUMIF('Other Pharma &amp; Health Products'!$B:$B,$B100,'Other Pharma &amp; Health Products'!AD:AD)+SUMIF('PSM Costs'!$B:$B,$B100,'PSM Costs'!AD:AD),"")</f>
        <v/>
      </c>
      <c r="L100" s="233" t="str">
        <f ca="1">IF(SUMIF(Pharmaceuticals!$B:$B,$B100,Pharmaceuticals!AF:AF)+SUMIF('Health Products &amp; Equipment'!$B:$B,$B100,'Health Products &amp; Equipment'!AF:AF)+SUMIF('Other Pharma &amp; Health Products'!$B:$B,$B100,'Other Pharma &amp; Health Products'!AF:AF)+SUMIF('PSM Costs'!$B:$B,$B100,'PSM Costs'!AF:AF)&gt;0,SUMIF(Pharmaceuticals!$B:$B,$B100,Pharmaceuticals!AF:AF)+SUMIF('Health Products &amp; Equipment'!$B:$B,$B100,'Health Products &amp; Equipment'!AF:AF)+SUMIF('Other Pharma &amp; Health Products'!$B:$B,$B100,'Other Pharma &amp; Health Products'!AF:AF)+SUMIF('PSM Costs'!$B:$B,$B100,'PSM Costs'!AF:AF),"")</f>
        <v/>
      </c>
      <c r="M100" s="231" t="str">
        <f t="shared" ca="1" si="6"/>
        <v/>
      </c>
      <c r="N100" s="234" t="str">
        <f ca="1">IF(SUMIF(Pharmaceuticals!$B:$B,$B100,Pharmaceuticals!AM:AM)+SUMIF('Health Products &amp; Equipment'!$B:$B,$B100,'Health Products &amp; Equipment'!AM:AM)+SUMIF('Other Pharma &amp; Health Products'!$B:$B,$B100,'Other Pharma &amp; Health Products'!AM:AM)+SUMIF('PSM Costs'!$B:$B,$B100,'PSM Costs'!AM:AM)&gt;0,SUMIF(Pharmaceuticals!$B:$B,$B100,Pharmaceuticals!AM:AM)+SUMIF('Health Products &amp; Equipment'!$B:$B,$B100,'Health Products &amp; Equipment'!AM:AM)+SUMIF('Other Pharma &amp; Health Products'!$B:$B,$B100,'Other Pharma &amp; Health Products'!AM:AM)+SUMIF('PSM Costs'!$B:$B,$B100,'PSM Costs'!AM:AM),"")</f>
        <v/>
      </c>
      <c r="O100" s="234" t="str">
        <f ca="1">IF(SUMIF(Pharmaceuticals!$B:$B,$B100,Pharmaceuticals!AO:AO)+SUMIF('Health Products &amp; Equipment'!$B:$B,$B100,'Health Products &amp; Equipment'!AO:AO)+SUMIF('Other Pharma &amp; Health Products'!$B:$B,$B100,'Other Pharma &amp; Health Products'!AO:AO)+SUMIF('PSM Costs'!$B:$B,$B100,'PSM Costs'!AO:AO)&gt;0,SUMIF(Pharmaceuticals!$B:$B,$B100,Pharmaceuticals!AO:AO)+SUMIF('Health Products &amp; Equipment'!$B:$B,$B100,'Health Products &amp; Equipment'!AO:AO)+SUMIF('Other Pharma &amp; Health Products'!$B:$B,$B100,'Other Pharma &amp; Health Products'!AO:AO)+SUMIF('PSM Costs'!$B:$B,$B100,'PSM Costs'!AO:AO),"")</f>
        <v/>
      </c>
      <c r="P100" s="234" t="str">
        <f ca="1">IF(SUMIF(Pharmaceuticals!$B:$B,$B100,Pharmaceuticals!AQ:AQ)+SUMIF('Health Products &amp; Equipment'!$B:$B,$B100,'Health Products &amp; Equipment'!AQ:AQ)+SUMIF('Other Pharma &amp; Health Products'!$B:$B,$B100,'Other Pharma &amp; Health Products'!AQ:AQ)+SUMIF('PSM Costs'!$B:$B,$B100,'PSM Costs'!AQ:AQ)&gt;0,SUMIF(Pharmaceuticals!$B:$B,$B100,Pharmaceuticals!AQ:AQ)+SUMIF('Health Products &amp; Equipment'!$B:$B,$B100,'Health Products &amp; Equipment'!AQ:AQ)+SUMIF('Other Pharma &amp; Health Products'!$B:$B,$B100,'Other Pharma &amp; Health Products'!AQ:AQ)+SUMIF('PSM Costs'!$B:$B,$B100,'PSM Costs'!AQ:AQ),"")</f>
        <v/>
      </c>
      <c r="Q100" s="234" t="str">
        <f ca="1">IF(SUMIF(Pharmaceuticals!$B:$B,$B100,Pharmaceuticals!AS:AS)+SUMIF('Health Products &amp; Equipment'!$B:$B,$B100,'Health Products &amp; Equipment'!AS:AS)+SUMIF('Other Pharma &amp; Health Products'!$B:$B,$B100,'Other Pharma &amp; Health Products'!AS:AS)+SUMIF('PSM Costs'!$B:$B,$B100,'PSM Costs'!AS:AS)&gt;0,SUMIF(Pharmaceuticals!$B:$B,$B100,Pharmaceuticals!AS:AS)+SUMIF('Health Products &amp; Equipment'!$B:$B,$B100,'Health Products &amp; Equipment'!AS:AS)+SUMIF('Other Pharma &amp; Health Products'!$B:$B,$B100,'Other Pharma &amp; Health Products'!AS:AS)+SUMIF('PSM Costs'!$B:$B,$B100,'PSM Costs'!AS:AS),"")</f>
        <v/>
      </c>
      <c r="R100" s="232" t="str">
        <f t="shared" ca="1" si="7"/>
        <v/>
      </c>
      <c r="S100" s="233" t="str">
        <f ca="1">IF(SUMIF(Pharmaceuticals!$B:$B,$B100,Pharmaceuticals!AZ:AZ)+SUMIF('Health Products &amp; Equipment'!$B:$B,$B100,'Health Products &amp; Equipment'!AZ:AZ)+SUMIF('Other Pharma &amp; Health Products'!$B:$B,$B100,'Other Pharma &amp; Health Products'!AZ:AZ)+SUMIF('PSM Costs'!$B:$B,$B100,'PSM Costs'!AZ:AZ)&gt;0,SUMIF(Pharmaceuticals!$B:$B,$B100,Pharmaceuticals!AZ:AZ)+SUMIF('Health Products &amp; Equipment'!$B:$B,$B100,'Health Products &amp; Equipment'!AZ:AZ)+SUMIF('Other Pharma &amp; Health Products'!$B:$B,$B100,'Other Pharma &amp; Health Products'!AZ:AZ)+SUMIF('PSM Costs'!$B:$B,$B100,'PSM Costs'!AZ:AZ),"")</f>
        <v/>
      </c>
      <c r="T100" s="233" t="str">
        <f ca="1">IF(SUMIF(Pharmaceuticals!$B:$B,$B100,Pharmaceuticals!BB:BB)+SUMIF('Health Products &amp; Equipment'!$B:$B,$B100,'Health Products &amp; Equipment'!BB:BB)+SUMIF('Other Pharma &amp; Health Products'!$B:$B,$B100,'Other Pharma &amp; Health Products'!BB:BB)+SUMIF('PSM Costs'!$B:$B,$B100,'PSM Costs'!BB:BB)&gt;0,SUMIF(Pharmaceuticals!$B:$B,$B100,Pharmaceuticals!BB:BB)+SUMIF('Health Products &amp; Equipment'!$B:$B,$B100,'Health Products &amp; Equipment'!BB:BB)+SUMIF('Other Pharma &amp; Health Products'!$B:$B,$B100,'Other Pharma &amp; Health Products'!BB:BB)+SUMIF('PSM Costs'!$B:$B,$B100,'PSM Costs'!BB:BB),"")</f>
        <v/>
      </c>
      <c r="U100" s="233" t="str">
        <f ca="1">IF(SUMIF(Pharmaceuticals!$B:$B,$B100,Pharmaceuticals!BD:BD)+SUMIF('Health Products &amp; Equipment'!$B:$B,$B100,'Health Products &amp; Equipment'!BD:BD)+SUMIF('Other Pharma &amp; Health Products'!$B:$B,$B100,'Other Pharma &amp; Health Products'!BD:BD)+SUMIF('PSM Costs'!$B:$B,$B100,'PSM Costs'!BD:BD)&gt;0,SUMIF(Pharmaceuticals!$B:$B,$B100,Pharmaceuticals!BD:BD)+SUMIF('Health Products &amp; Equipment'!$B:$B,$B100,'Health Products &amp; Equipment'!BD:BD)+SUMIF('Other Pharma &amp; Health Products'!$B:$B,$B100,'Other Pharma &amp; Health Products'!BD:BD)+SUMIF('PSM Costs'!$B:$B,$B100,'PSM Costs'!BD:BD),"")</f>
        <v/>
      </c>
      <c r="V100" s="233" t="str">
        <f ca="1">IF(SUMIF(Pharmaceuticals!$B:$B,$B100,Pharmaceuticals!BF:BF)+SUMIF('Health Products &amp; Equipment'!$B:$B,$B100,'Health Products &amp; Equipment'!BF:BF)+SUMIF('Other Pharma &amp; Health Products'!$B:$B,$B100,'Other Pharma &amp; Health Products'!BF:BF)+SUMIF('PSM Costs'!$B:$B,$B100,'PSM Costs'!BF:BF)&gt;0,SUMIF(Pharmaceuticals!$B:$B,$B100,Pharmaceuticals!BF:BF)+SUMIF('Health Products &amp; Equipment'!$B:$B,$B100,'Health Products &amp; Equipment'!BF:BF)+SUMIF('Other Pharma &amp; Health Products'!$B:$B,$B100,'Other Pharma &amp; Health Products'!BF:BF)+SUMIF('PSM Costs'!$B:$B,$B100,'PSM Costs'!BF:BF),"")</f>
        <v/>
      </c>
      <c r="W100" s="231" t="str">
        <f t="shared" ca="1" si="8"/>
        <v/>
      </c>
      <c r="X100" s="234" t="str">
        <f ca="1">IF(SUMIF(Pharmaceuticals!$B:$B,$B100,Pharmaceuticals!BM:BM)+SUMIF('Health Products &amp; Equipment'!$B:$B,$B100,'Health Products &amp; Equipment'!BM:BM)+SUMIF('Other Pharma &amp; Health Products'!$B:$B,$B100,'Other Pharma &amp; Health Products'!BM:BM)+SUMIF('PSM Costs'!$B:$B,$B100,'PSM Costs'!BM:BM)&gt;0,SUMIF(Pharmaceuticals!$B:$B,$B100,Pharmaceuticals!BM:BM)+SUMIF('Health Products &amp; Equipment'!$B:$B,$B100,'Health Products &amp; Equipment'!BM:BM)+SUMIF('Other Pharma &amp; Health Products'!$B:$B,$B100,'Other Pharma &amp; Health Products'!BM:BM)+SUMIF('PSM Costs'!$B:$B,$B100,'PSM Costs'!BM:BM),"")</f>
        <v/>
      </c>
      <c r="Y100" s="234" t="str">
        <f ca="1">IF(SUMIF(Pharmaceuticals!$B:$B,$B100,Pharmaceuticals!BO:BO)+SUMIF('Health Products &amp; Equipment'!$B:$B,$B100,'Health Products &amp; Equipment'!BO:BO)+SUMIF('Other Pharma &amp; Health Products'!$B:$B,$B100,'Other Pharma &amp; Health Products'!BO:BO)+SUMIF('PSM Costs'!$B:$B,$B100,'PSM Costs'!BO:BO)&gt;0,SUMIF(Pharmaceuticals!$B:$B,$B100,Pharmaceuticals!BO:BO)+SUMIF('Health Products &amp; Equipment'!$B:$B,$B100,'Health Products &amp; Equipment'!BO:BO)+SUMIF('Other Pharma &amp; Health Products'!$B:$B,$B100,'Other Pharma &amp; Health Products'!BO:BO)+SUMIF('PSM Costs'!$B:$B,$B100,'PSM Costs'!BO:BO),"")</f>
        <v/>
      </c>
      <c r="Z100" s="234" t="str">
        <f ca="1">IF(SUMIF(Pharmaceuticals!$B:$B,$B100,Pharmaceuticals!BQ:BQ)+SUMIF('Health Products &amp; Equipment'!$B:$B,$B100,'Health Products &amp; Equipment'!BQ:BQ)+SUMIF('Other Pharma &amp; Health Products'!$B:$B,$B100,'Other Pharma &amp; Health Products'!BQ:BQ)+SUMIF('PSM Costs'!$B:$B,$B100,'PSM Costs'!BQ:BQ)&gt;0,SUMIF(Pharmaceuticals!$B:$B,$B100,Pharmaceuticals!BQ:BQ)+SUMIF('Health Products &amp; Equipment'!$B:$B,$B100,'Health Products &amp; Equipment'!BQ:BQ)+SUMIF('Other Pharma &amp; Health Products'!$B:$B,$B100,'Other Pharma &amp; Health Products'!BQ:BQ)+SUMIF('PSM Costs'!$B:$B,$B100,'PSM Costs'!BQ:BQ),"")</f>
        <v/>
      </c>
      <c r="AA100" s="234" t="str">
        <f ca="1">IF(SUMIF(Pharmaceuticals!$B:$B,$B100,Pharmaceuticals!BS:BS)+SUMIF('Health Products &amp; Equipment'!$B:$B,$B100,'Health Products &amp; Equipment'!BS:BS)+SUMIF('Other Pharma &amp; Health Products'!$B:$B,$B100,'Other Pharma &amp; Health Products'!BS:BS)+SUMIF('PSM Costs'!$B:$B,$B100,'PSM Costs'!BS:BS)&gt;0,SUMIF(Pharmaceuticals!$B:$B,$B100,Pharmaceuticals!BS:BS)+SUMIF('Health Products &amp; Equipment'!$B:$B,$B100,'Health Products &amp; Equipment'!BS:BS)+SUMIF('Other Pharma &amp; Health Products'!$B:$B,$B100,'Other Pharma &amp; Health Products'!BS:BS)+SUMIF('PSM Costs'!$B:$B,$B100,'PSM Costs'!BS:BS),"")</f>
        <v/>
      </c>
      <c r="AB100" s="233" t="str">
        <f t="shared" ca="1" si="9"/>
        <v/>
      </c>
    </row>
    <row r="101" spans="1:28" ht="22.15" customHeight="1" x14ac:dyDescent="0.2">
      <c r="A101" s="229">
        <v>91</v>
      </c>
      <c r="B101" s="229" t="str">
        <f ca="1">IFERROR(VLOOKUP(A101,'Rank unique Mod-Int-CI-PR'!I:J,2,FALSE),"")</f>
        <v/>
      </c>
      <c r="C101" s="230" t="str">
        <f ca="1">IFERROR(VLOOKUP(VALUE(LEFT(B101,FIND("-",B101)-1)),CatModules!B:C,2,FALSE),"")</f>
        <v/>
      </c>
      <c r="D101" s="230" t="str">
        <f ca="1">IFERROR(VLOOKUP(LEFT(B101,FIND("--",B101)-1),CatInt!D:E,2,FALSE),"")</f>
        <v/>
      </c>
      <c r="E101" s="230" t="str">
        <f ca="1">IFERROR(VLOOKUP(MID(B101,FIND("--",B101)+2,FIND("---",B101)-FIND("--",B101)-2),CatCostInp!D:E,2,FALSE),"")</f>
        <v/>
      </c>
      <c r="F101" s="230" t="str">
        <f ca="1">IFERROR(VLOOKUP(B101,ActivityConcat!A:C,3,FALSE),"")</f>
        <v/>
      </c>
      <c r="G101" s="231" t="str">
        <f ca="1">IFERROR(VLOOKUP(VALUE(RIGHT(B101,1)),Setup!A:D,4,FALSE),"")</f>
        <v/>
      </c>
      <c r="H101" s="232" t="str">
        <f t="shared" ca="1" si="5"/>
        <v/>
      </c>
      <c r="I101" s="233" t="str">
        <f ca="1">IF(SUMIF(Pharmaceuticals!$B:$B,$B101,Pharmaceuticals!Z:Z)+SUMIF('Health Products &amp; Equipment'!$B:$B,$B101,'Health Products &amp; Equipment'!Z:Z)+SUMIF('Other Pharma &amp; Health Products'!$B:$B,$B101,'Other Pharma &amp; Health Products'!Z:Z)+SUMIF('PSM Costs'!$B:$B,$B101,'PSM Costs'!Z:Z)&gt;0,SUMIF(Pharmaceuticals!$B:$B,$B101,Pharmaceuticals!Z:Z)+SUMIF('Health Products &amp; Equipment'!$B:$B,$B101,'Health Products &amp; Equipment'!Z:Z)+SUMIF('Other Pharma &amp; Health Products'!$B:$B,$B101,'Other Pharma &amp; Health Products'!Z:Z)+SUMIF('PSM Costs'!$B:$B,$B101,'PSM Costs'!Z:Z),"")</f>
        <v/>
      </c>
      <c r="J101" s="233" t="str">
        <f ca="1">IF(SUMIF(Pharmaceuticals!$B:$B,$B101,Pharmaceuticals!AB:AB)+SUMIF('Health Products &amp; Equipment'!$B:$B,$B101,'Health Products &amp; Equipment'!AB:AB)+SUMIF('Other Pharma &amp; Health Products'!$B:$B,$B101,'Other Pharma &amp; Health Products'!AB:AB)+SUMIF('PSM Costs'!$B:$B,$B101,'PSM Costs'!AB:AB)&gt;0,SUMIF(Pharmaceuticals!$B:$B,$B101,Pharmaceuticals!AB:AB)+SUMIF('Health Products &amp; Equipment'!$B:$B,$B101,'Health Products &amp; Equipment'!AB:AB)+SUMIF('Other Pharma &amp; Health Products'!$B:$B,$B101,'Other Pharma &amp; Health Products'!AB:AB)+SUMIF('PSM Costs'!$B:$B,$B101,'PSM Costs'!AB:AB),"")</f>
        <v/>
      </c>
      <c r="K101" s="233" t="str">
        <f ca="1">IF(SUMIF(Pharmaceuticals!$B:$B,$B101,Pharmaceuticals!AD:AD)+SUMIF('Health Products &amp; Equipment'!$B:$B,$B101,'Health Products &amp; Equipment'!AD:AD)+SUMIF('Other Pharma &amp; Health Products'!$B:$B,$B101,'Other Pharma &amp; Health Products'!AD:AD)+SUMIF('PSM Costs'!$B:$B,$B101,'PSM Costs'!AD:AD)&gt;0,SUMIF(Pharmaceuticals!$B:$B,$B101,Pharmaceuticals!AD:AD)+SUMIF('Health Products &amp; Equipment'!$B:$B,$B101,'Health Products &amp; Equipment'!AD:AD)+SUMIF('Other Pharma &amp; Health Products'!$B:$B,$B101,'Other Pharma &amp; Health Products'!AD:AD)+SUMIF('PSM Costs'!$B:$B,$B101,'PSM Costs'!AD:AD),"")</f>
        <v/>
      </c>
      <c r="L101" s="233" t="str">
        <f ca="1">IF(SUMIF(Pharmaceuticals!$B:$B,$B101,Pharmaceuticals!AF:AF)+SUMIF('Health Products &amp; Equipment'!$B:$B,$B101,'Health Products &amp; Equipment'!AF:AF)+SUMIF('Other Pharma &amp; Health Products'!$B:$B,$B101,'Other Pharma &amp; Health Products'!AF:AF)+SUMIF('PSM Costs'!$B:$B,$B101,'PSM Costs'!AF:AF)&gt;0,SUMIF(Pharmaceuticals!$B:$B,$B101,Pharmaceuticals!AF:AF)+SUMIF('Health Products &amp; Equipment'!$B:$B,$B101,'Health Products &amp; Equipment'!AF:AF)+SUMIF('Other Pharma &amp; Health Products'!$B:$B,$B101,'Other Pharma &amp; Health Products'!AF:AF)+SUMIF('PSM Costs'!$B:$B,$B101,'PSM Costs'!AF:AF),"")</f>
        <v/>
      </c>
      <c r="M101" s="231" t="str">
        <f t="shared" ca="1" si="6"/>
        <v/>
      </c>
      <c r="N101" s="234" t="str">
        <f ca="1">IF(SUMIF(Pharmaceuticals!$B:$B,$B101,Pharmaceuticals!AM:AM)+SUMIF('Health Products &amp; Equipment'!$B:$B,$B101,'Health Products &amp; Equipment'!AM:AM)+SUMIF('Other Pharma &amp; Health Products'!$B:$B,$B101,'Other Pharma &amp; Health Products'!AM:AM)+SUMIF('PSM Costs'!$B:$B,$B101,'PSM Costs'!AM:AM)&gt;0,SUMIF(Pharmaceuticals!$B:$B,$B101,Pharmaceuticals!AM:AM)+SUMIF('Health Products &amp; Equipment'!$B:$B,$B101,'Health Products &amp; Equipment'!AM:AM)+SUMIF('Other Pharma &amp; Health Products'!$B:$B,$B101,'Other Pharma &amp; Health Products'!AM:AM)+SUMIF('PSM Costs'!$B:$B,$B101,'PSM Costs'!AM:AM),"")</f>
        <v/>
      </c>
      <c r="O101" s="234" t="str">
        <f ca="1">IF(SUMIF(Pharmaceuticals!$B:$B,$B101,Pharmaceuticals!AO:AO)+SUMIF('Health Products &amp; Equipment'!$B:$B,$B101,'Health Products &amp; Equipment'!AO:AO)+SUMIF('Other Pharma &amp; Health Products'!$B:$B,$B101,'Other Pharma &amp; Health Products'!AO:AO)+SUMIF('PSM Costs'!$B:$B,$B101,'PSM Costs'!AO:AO)&gt;0,SUMIF(Pharmaceuticals!$B:$B,$B101,Pharmaceuticals!AO:AO)+SUMIF('Health Products &amp; Equipment'!$B:$B,$B101,'Health Products &amp; Equipment'!AO:AO)+SUMIF('Other Pharma &amp; Health Products'!$B:$B,$B101,'Other Pharma &amp; Health Products'!AO:AO)+SUMIF('PSM Costs'!$B:$B,$B101,'PSM Costs'!AO:AO),"")</f>
        <v/>
      </c>
      <c r="P101" s="234" t="str">
        <f ca="1">IF(SUMIF(Pharmaceuticals!$B:$B,$B101,Pharmaceuticals!AQ:AQ)+SUMIF('Health Products &amp; Equipment'!$B:$B,$B101,'Health Products &amp; Equipment'!AQ:AQ)+SUMIF('Other Pharma &amp; Health Products'!$B:$B,$B101,'Other Pharma &amp; Health Products'!AQ:AQ)+SUMIF('PSM Costs'!$B:$B,$B101,'PSM Costs'!AQ:AQ)&gt;0,SUMIF(Pharmaceuticals!$B:$B,$B101,Pharmaceuticals!AQ:AQ)+SUMIF('Health Products &amp; Equipment'!$B:$B,$B101,'Health Products &amp; Equipment'!AQ:AQ)+SUMIF('Other Pharma &amp; Health Products'!$B:$B,$B101,'Other Pharma &amp; Health Products'!AQ:AQ)+SUMIF('PSM Costs'!$B:$B,$B101,'PSM Costs'!AQ:AQ),"")</f>
        <v/>
      </c>
      <c r="Q101" s="234" t="str">
        <f ca="1">IF(SUMIF(Pharmaceuticals!$B:$B,$B101,Pharmaceuticals!AS:AS)+SUMIF('Health Products &amp; Equipment'!$B:$B,$B101,'Health Products &amp; Equipment'!AS:AS)+SUMIF('Other Pharma &amp; Health Products'!$B:$B,$B101,'Other Pharma &amp; Health Products'!AS:AS)+SUMIF('PSM Costs'!$B:$B,$B101,'PSM Costs'!AS:AS)&gt;0,SUMIF(Pharmaceuticals!$B:$B,$B101,Pharmaceuticals!AS:AS)+SUMIF('Health Products &amp; Equipment'!$B:$B,$B101,'Health Products &amp; Equipment'!AS:AS)+SUMIF('Other Pharma &amp; Health Products'!$B:$B,$B101,'Other Pharma &amp; Health Products'!AS:AS)+SUMIF('PSM Costs'!$B:$B,$B101,'PSM Costs'!AS:AS),"")</f>
        <v/>
      </c>
      <c r="R101" s="232" t="str">
        <f t="shared" ca="1" si="7"/>
        <v/>
      </c>
      <c r="S101" s="233" t="str">
        <f ca="1">IF(SUMIF(Pharmaceuticals!$B:$B,$B101,Pharmaceuticals!AZ:AZ)+SUMIF('Health Products &amp; Equipment'!$B:$B,$B101,'Health Products &amp; Equipment'!AZ:AZ)+SUMIF('Other Pharma &amp; Health Products'!$B:$B,$B101,'Other Pharma &amp; Health Products'!AZ:AZ)+SUMIF('PSM Costs'!$B:$B,$B101,'PSM Costs'!AZ:AZ)&gt;0,SUMIF(Pharmaceuticals!$B:$B,$B101,Pharmaceuticals!AZ:AZ)+SUMIF('Health Products &amp; Equipment'!$B:$B,$B101,'Health Products &amp; Equipment'!AZ:AZ)+SUMIF('Other Pharma &amp; Health Products'!$B:$B,$B101,'Other Pharma &amp; Health Products'!AZ:AZ)+SUMIF('PSM Costs'!$B:$B,$B101,'PSM Costs'!AZ:AZ),"")</f>
        <v/>
      </c>
      <c r="T101" s="233" t="str">
        <f ca="1">IF(SUMIF(Pharmaceuticals!$B:$B,$B101,Pharmaceuticals!BB:BB)+SUMIF('Health Products &amp; Equipment'!$B:$B,$B101,'Health Products &amp; Equipment'!BB:BB)+SUMIF('Other Pharma &amp; Health Products'!$B:$B,$B101,'Other Pharma &amp; Health Products'!BB:BB)+SUMIF('PSM Costs'!$B:$B,$B101,'PSM Costs'!BB:BB)&gt;0,SUMIF(Pharmaceuticals!$B:$B,$B101,Pharmaceuticals!BB:BB)+SUMIF('Health Products &amp; Equipment'!$B:$B,$B101,'Health Products &amp; Equipment'!BB:BB)+SUMIF('Other Pharma &amp; Health Products'!$B:$B,$B101,'Other Pharma &amp; Health Products'!BB:BB)+SUMIF('PSM Costs'!$B:$B,$B101,'PSM Costs'!BB:BB),"")</f>
        <v/>
      </c>
      <c r="U101" s="233" t="str">
        <f ca="1">IF(SUMIF(Pharmaceuticals!$B:$B,$B101,Pharmaceuticals!BD:BD)+SUMIF('Health Products &amp; Equipment'!$B:$B,$B101,'Health Products &amp; Equipment'!BD:BD)+SUMIF('Other Pharma &amp; Health Products'!$B:$B,$B101,'Other Pharma &amp; Health Products'!BD:BD)+SUMIF('PSM Costs'!$B:$B,$B101,'PSM Costs'!BD:BD)&gt;0,SUMIF(Pharmaceuticals!$B:$B,$B101,Pharmaceuticals!BD:BD)+SUMIF('Health Products &amp; Equipment'!$B:$B,$B101,'Health Products &amp; Equipment'!BD:BD)+SUMIF('Other Pharma &amp; Health Products'!$B:$B,$B101,'Other Pharma &amp; Health Products'!BD:BD)+SUMIF('PSM Costs'!$B:$B,$B101,'PSM Costs'!BD:BD),"")</f>
        <v/>
      </c>
      <c r="V101" s="233" t="str">
        <f ca="1">IF(SUMIF(Pharmaceuticals!$B:$B,$B101,Pharmaceuticals!BF:BF)+SUMIF('Health Products &amp; Equipment'!$B:$B,$B101,'Health Products &amp; Equipment'!BF:BF)+SUMIF('Other Pharma &amp; Health Products'!$B:$B,$B101,'Other Pharma &amp; Health Products'!BF:BF)+SUMIF('PSM Costs'!$B:$B,$B101,'PSM Costs'!BF:BF)&gt;0,SUMIF(Pharmaceuticals!$B:$B,$B101,Pharmaceuticals!BF:BF)+SUMIF('Health Products &amp; Equipment'!$B:$B,$B101,'Health Products &amp; Equipment'!BF:BF)+SUMIF('Other Pharma &amp; Health Products'!$B:$B,$B101,'Other Pharma &amp; Health Products'!BF:BF)+SUMIF('PSM Costs'!$B:$B,$B101,'PSM Costs'!BF:BF),"")</f>
        <v/>
      </c>
      <c r="W101" s="231" t="str">
        <f t="shared" ca="1" si="8"/>
        <v/>
      </c>
      <c r="X101" s="234" t="str">
        <f ca="1">IF(SUMIF(Pharmaceuticals!$B:$B,$B101,Pharmaceuticals!BM:BM)+SUMIF('Health Products &amp; Equipment'!$B:$B,$B101,'Health Products &amp; Equipment'!BM:BM)+SUMIF('Other Pharma &amp; Health Products'!$B:$B,$B101,'Other Pharma &amp; Health Products'!BM:BM)+SUMIF('PSM Costs'!$B:$B,$B101,'PSM Costs'!BM:BM)&gt;0,SUMIF(Pharmaceuticals!$B:$B,$B101,Pharmaceuticals!BM:BM)+SUMIF('Health Products &amp; Equipment'!$B:$B,$B101,'Health Products &amp; Equipment'!BM:BM)+SUMIF('Other Pharma &amp; Health Products'!$B:$B,$B101,'Other Pharma &amp; Health Products'!BM:BM)+SUMIF('PSM Costs'!$B:$B,$B101,'PSM Costs'!BM:BM),"")</f>
        <v/>
      </c>
      <c r="Y101" s="234" t="str">
        <f ca="1">IF(SUMIF(Pharmaceuticals!$B:$B,$B101,Pharmaceuticals!BO:BO)+SUMIF('Health Products &amp; Equipment'!$B:$B,$B101,'Health Products &amp; Equipment'!BO:BO)+SUMIF('Other Pharma &amp; Health Products'!$B:$B,$B101,'Other Pharma &amp; Health Products'!BO:BO)+SUMIF('PSM Costs'!$B:$B,$B101,'PSM Costs'!BO:BO)&gt;0,SUMIF(Pharmaceuticals!$B:$B,$B101,Pharmaceuticals!BO:BO)+SUMIF('Health Products &amp; Equipment'!$B:$B,$B101,'Health Products &amp; Equipment'!BO:BO)+SUMIF('Other Pharma &amp; Health Products'!$B:$B,$B101,'Other Pharma &amp; Health Products'!BO:BO)+SUMIF('PSM Costs'!$B:$B,$B101,'PSM Costs'!BO:BO),"")</f>
        <v/>
      </c>
      <c r="Z101" s="234" t="str">
        <f ca="1">IF(SUMIF(Pharmaceuticals!$B:$B,$B101,Pharmaceuticals!BQ:BQ)+SUMIF('Health Products &amp; Equipment'!$B:$B,$B101,'Health Products &amp; Equipment'!BQ:BQ)+SUMIF('Other Pharma &amp; Health Products'!$B:$B,$B101,'Other Pharma &amp; Health Products'!BQ:BQ)+SUMIF('PSM Costs'!$B:$B,$B101,'PSM Costs'!BQ:BQ)&gt;0,SUMIF(Pharmaceuticals!$B:$B,$B101,Pharmaceuticals!BQ:BQ)+SUMIF('Health Products &amp; Equipment'!$B:$B,$B101,'Health Products &amp; Equipment'!BQ:BQ)+SUMIF('Other Pharma &amp; Health Products'!$B:$B,$B101,'Other Pharma &amp; Health Products'!BQ:BQ)+SUMIF('PSM Costs'!$B:$B,$B101,'PSM Costs'!BQ:BQ),"")</f>
        <v/>
      </c>
      <c r="AA101" s="234" t="str">
        <f ca="1">IF(SUMIF(Pharmaceuticals!$B:$B,$B101,Pharmaceuticals!BS:BS)+SUMIF('Health Products &amp; Equipment'!$B:$B,$B101,'Health Products &amp; Equipment'!BS:BS)+SUMIF('Other Pharma &amp; Health Products'!$B:$B,$B101,'Other Pharma &amp; Health Products'!BS:BS)+SUMIF('PSM Costs'!$B:$B,$B101,'PSM Costs'!BS:BS)&gt;0,SUMIF(Pharmaceuticals!$B:$B,$B101,Pharmaceuticals!BS:BS)+SUMIF('Health Products &amp; Equipment'!$B:$B,$B101,'Health Products &amp; Equipment'!BS:BS)+SUMIF('Other Pharma &amp; Health Products'!$B:$B,$B101,'Other Pharma &amp; Health Products'!BS:BS)+SUMIF('PSM Costs'!$B:$B,$B101,'PSM Costs'!BS:BS),"")</f>
        <v/>
      </c>
      <c r="AB101" s="233" t="str">
        <f t="shared" ca="1" si="9"/>
        <v/>
      </c>
    </row>
    <row r="102" spans="1:28" ht="22.15" customHeight="1" x14ac:dyDescent="0.2">
      <c r="A102" s="229">
        <v>92</v>
      </c>
      <c r="B102" s="229" t="str">
        <f ca="1">IFERROR(VLOOKUP(A102,'Rank unique Mod-Int-CI-PR'!I:J,2,FALSE),"")</f>
        <v/>
      </c>
      <c r="C102" s="230" t="str">
        <f ca="1">IFERROR(VLOOKUP(VALUE(LEFT(B102,FIND("-",B102)-1)),CatModules!B:C,2,FALSE),"")</f>
        <v/>
      </c>
      <c r="D102" s="230" t="str">
        <f ca="1">IFERROR(VLOOKUP(LEFT(B102,FIND("--",B102)-1),CatInt!D:E,2,FALSE),"")</f>
        <v/>
      </c>
      <c r="E102" s="230" t="str">
        <f ca="1">IFERROR(VLOOKUP(MID(B102,FIND("--",B102)+2,FIND("---",B102)-FIND("--",B102)-2),CatCostInp!D:E,2,FALSE),"")</f>
        <v/>
      </c>
      <c r="F102" s="230" t="str">
        <f ca="1">IFERROR(VLOOKUP(B102,ActivityConcat!A:C,3,FALSE),"")</f>
        <v/>
      </c>
      <c r="G102" s="231" t="str">
        <f ca="1">IFERROR(VLOOKUP(VALUE(RIGHT(B102,1)),Setup!A:D,4,FALSE),"")</f>
        <v/>
      </c>
      <c r="H102" s="232" t="str">
        <f t="shared" ca="1" si="5"/>
        <v/>
      </c>
      <c r="I102" s="233" t="str">
        <f ca="1">IF(SUMIF(Pharmaceuticals!$B:$B,$B102,Pharmaceuticals!Z:Z)+SUMIF('Health Products &amp; Equipment'!$B:$B,$B102,'Health Products &amp; Equipment'!Z:Z)+SUMIF('Other Pharma &amp; Health Products'!$B:$B,$B102,'Other Pharma &amp; Health Products'!Z:Z)+SUMIF('PSM Costs'!$B:$B,$B102,'PSM Costs'!Z:Z)&gt;0,SUMIF(Pharmaceuticals!$B:$B,$B102,Pharmaceuticals!Z:Z)+SUMIF('Health Products &amp; Equipment'!$B:$B,$B102,'Health Products &amp; Equipment'!Z:Z)+SUMIF('Other Pharma &amp; Health Products'!$B:$B,$B102,'Other Pharma &amp; Health Products'!Z:Z)+SUMIF('PSM Costs'!$B:$B,$B102,'PSM Costs'!Z:Z),"")</f>
        <v/>
      </c>
      <c r="J102" s="233" t="str">
        <f ca="1">IF(SUMIF(Pharmaceuticals!$B:$B,$B102,Pharmaceuticals!AB:AB)+SUMIF('Health Products &amp; Equipment'!$B:$B,$B102,'Health Products &amp; Equipment'!AB:AB)+SUMIF('Other Pharma &amp; Health Products'!$B:$B,$B102,'Other Pharma &amp; Health Products'!AB:AB)+SUMIF('PSM Costs'!$B:$B,$B102,'PSM Costs'!AB:AB)&gt;0,SUMIF(Pharmaceuticals!$B:$B,$B102,Pharmaceuticals!AB:AB)+SUMIF('Health Products &amp; Equipment'!$B:$B,$B102,'Health Products &amp; Equipment'!AB:AB)+SUMIF('Other Pharma &amp; Health Products'!$B:$B,$B102,'Other Pharma &amp; Health Products'!AB:AB)+SUMIF('PSM Costs'!$B:$B,$B102,'PSM Costs'!AB:AB),"")</f>
        <v/>
      </c>
      <c r="K102" s="233" t="str">
        <f ca="1">IF(SUMIF(Pharmaceuticals!$B:$B,$B102,Pharmaceuticals!AD:AD)+SUMIF('Health Products &amp; Equipment'!$B:$B,$B102,'Health Products &amp; Equipment'!AD:AD)+SUMIF('Other Pharma &amp; Health Products'!$B:$B,$B102,'Other Pharma &amp; Health Products'!AD:AD)+SUMIF('PSM Costs'!$B:$B,$B102,'PSM Costs'!AD:AD)&gt;0,SUMIF(Pharmaceuticals!$B:$B,$B102,Pharmaceuticals!AD:AD)+SUMIF('Health Products &amp; Equipment'!$B:$B,$B102,'Health Products &amp; Equipment'!AD:AD)+SUMIF('Other Pharma &amp; Health Products'!$B:$B,$B102,'Other Pharma &amp; Health Products'!AD:AD)+SUMIF('PSM Costs'!$B:$B,$B102,'PSM Costs'!AD:AD),"")</f>
        <v/>
      </c>
      <c r="L102" s="233" t="str">
        <f ca="1">IF(SUMIF(Pharmaceuticals!$B:$B,$B102,Pharmaceuticals!AF:AF)+SUMIF('Health Products &amp; Equipment'!$B:$B,$B102,'Health Products &amp; Equipment'!AF:AF)+SUMIF('Other Pharma &amp; Health Products'!$B:$B,$B102,'Other Pharma &amp; Health Products'!AF:AF)+SUMIF('PSM Costs'!$B:$B,$B102,'PSM Costs'!AF:AF)&gt;0,SUMIF(Pharmaceuticals!$B:$B,$B102,Pharmaceuticals!AF:AF)+SUMIF('Health Products &amp; Equipment'!$B:$B,$B102,'Health Products &amp; Equipment'!AF:AF)+SUMIF('Other Pharma &amp; Health Products'!$B:$B,$B102,'Other Pharma &amp; Health Products'!AF:AF)+SUMIF('PSM Costs'!$B:$B,$B102,'PSM Costs'!AF:AF),"")</f>
        <v/>
      </c>
      <c r="M102" s="231" t="str">
        <f t="shared" ca="1" si="6"/>
        <v/>
      </c>
      <c r="N102" s="234" t="str">
        <f ca="1">IF(SUMIF(Pharmaceuticals!$B:$B,$B102,Pharmaceuticals!AM:AM)+SUMIF('Health Products &amp; Equipment'!$B:$B,$B102,'Health Products &amp; Equipment'!AM:AM)+SUMIF('Other Pharma &amp; Health Products'!$B:$B,$B102,'Other Pharma &amp; Health Products'!AM:AM)+SUMIF('PSM Costs'!$B:$B,$B102,'PSM Costs'!AM:AM)&gt;0,SUMIF(Pharmaceuticals!$B:$B,$B102,Pharmaceuticals!AM:AM)+SUMIF('Health Products &amp; Equipment'!$B:$B,$B102,'Health Products &amp; Equipment'!AM:AM)+SUMIF('Other Pharma &amp; Health Products'!$B:$B,$B102,'Other Pharma &amp; Health Products'!AM:AM)+SUMIF('PSM Costs'!$B:$B,$B102,'PSM Costs'!AM:AM),"")</f>
        <v/>
      </c>
      <c r="O102" s="234" t="str">
        <f ca="1">IF(SUMIF(Pharmaceuticals!$B:$B,$B102,Pharmaceuticals!AO:AO)+SUMIF('Health Products &amp; Equipment'!$B:$B,$B102,'Health Products &amp; Equipment'!AO:AO)+SUMIF('Other Pharma &amp; Health Products'!$B:$B,$B102,'Other Pharma &amp; Health Products'!AO:AO)+SUMIF('PSM Costs'!$B:$B,$B102,'PSM Costs'!AO:AO)&gt;0,SUMIF(Pharmaceuticals!$B:$B,$B102,Pharmaceuticals!AO:AO)+SUMIF('Health Products &amp; Equipment'!$B:$B,$B102,'Health Products &amp; Equipment'!AO:AO)+SUMIF('Other Pharma &amp; Health Products'!$B:$B,$B102,'Other Pharma &amp; Health Products'!AO:AO)+SUMIF('PSM Costs'!$B:$B,$B102,'PSM Costs'!AO:AO),"")</f>
        <v/>
      </c>
      <c r="P102" s="234" t="str">
        <f ca="1">IF(SUMIF(Pharmaceuticals!$B:$B,$B102,Pharmaceuticals!AQ:AQ)+SUMIF('Health Products &amp; Equipment'!$B:$B,$B102,'Health Products &amp; Equipment'!AQ:AQ)+SUMIF('Other Pharma &amp; Health Products'!$B:$B,$B102,'Other Pharma &amp; Health Products'!AQ:AQ)+SUMIF('PSM Costs'!$B:$B,$B102,'PSM Costs'!AQ:AQ)&gt;0,SUMIF(Pharmaceuticals!$B:$B,$B102,Pharmaceuticals!AQ:AQ)+SUMIF('Health Products &amp; Equipment'!$B:$B,$B102,'Health Products &amp; Equipment'!AQ:AQ)+SUMIF('Other Pharma &amp; Health Products'!$B:$B,$B102,'Other Pharma &amp; Health Products'!AQ:AQ)+SUMIF('PSM Costs'!$B:$B,$B102,'PSM Costs'!AQ:AQ),"")</f>
        <v/>
      </c>
      <c r="Q102" s="234" t="str">
        <f ca="1">IF(SUMIF(Pharmaceuticals!$B:$B,$B102,Pharmaceuticals!AS:AS)+SUMIF('Health Products &amp; Equipment'!$B:$B,$B102,'Health Products &amp; Equipment'!AS:AS)+SUMIF('Other Pharma &amp; Health Products'!$B:$B,$B102,'Other Pharma &amp; Health Products'!AS:AS)+SUMIF('PSM Costs'!$B:$B,$B102,'PSM Costs'!AS:AS)&gt;0,SUMIF(Pharmaceuticals!$B:$B,$B102,Pharmaceuticals!AS:AS)+SUMIF('Health Products &amp; Equipment'!$B:$B,$B102,'Health Products &amp; Equipment'!AS:AS)+SUMIF('Other Pharma &amp; Health Products'!$B:$B,$B102,'Other Pharma &amp; Health Products'!AS:AS)+SUMIF('PSM Costs'!$B:$B,$B102,'PSM Costs'!AS:AS),"")</f>
        <v/>
      </c>
      <c r="R102" s="232" t="str">
        <f t="shared" ca="1" si="7"/>
        <v/>
      </c>
      <c r="S102" s="233" t="str">
        <f ca="1">IF(SUMIF(Pharmaceuticals!$B:$B,$B102,Pharmaceuticals!AZ:AZ)+SUMIF('Health Products &amp; Equipment'!$B:$B,$B102,'Health Products &amp; Equipment'!AZ:AZ)+SUMIF('Other Pharma &amp; Health Products'!$B:$B,$B102,'Other Pharma &amp; Health Products'!AZ:AZ)+SUMIF('PSM Costs'!$B:$B,$B102,'PSM Costs'!AZ:AZ)&gt;0,SUMIF(Pharmaceuticals!$B:$B,$B102,Pharmaceuticals!AZ:AZ)+SUMIF('Health Products &amp; Equipment'!$B:$B,$B102,'Health Products &amp; Equipment'!AZ:AZ)+SUMIF('Other Pharma &amp; Health Products'!$B:$B,$B102,'Other Pharma &amp; Health Products'!AZ:AZ)+SUMIF('PSM Costs'!$B:$B,$B102,'PSM Costs'!AZ:AZ),"")</f>
        <v/>
      </c>
      <c r="T102" s="233" t="str">
        <f ca="1">IF(SUMIF(Pharmaceuticals!$B:$B,$B102,Pharmaceuticals!BB:BB)+SUMIF('Health Products &amp; Equipment'!$B:$B,$B102,'Health Products &amp; Equipment'!BB:BB)+SUMIF('Other Pharma &amp; Health Products'!$B:$B,$B102,'Other Pharma &amp; Health Products'!BB:BB)+SUMIF('PSM Costs'!$B:$B,$B102,'PSM Costs'!BB:BB)&gt;0,SUMIF(Pharmaceuticals!$B:$B,$B102,Pharmaceuticals!BB:BB)+SUMIF('Health Products &amp; Equipment'!$B:$B,$B102,'Health Products &amp; Equipment'!BB:BB)+SUMIF('Other Pharma &amp; Health Products'!$B:$B,$B102,'Other Pharma &amp; Health Products'!BB:BB)+SUMIF('PSM Costs'!$B:$B,$B102,'PSM Costs'!BB:BB),"")</f>
        <v/>
      </c>
      <c r="U102" s="233" t="str">
        <f ca="1">IF(SUMIF(Pharmaceuticals!$B:$B,$B102,Pharmaceuticals!BD:BD)+SUMIF('Health Products &amp; Equipment'!$B:$B,$B102,'Health Products &amp; Equipment'!BD:BD)+SUMIF('Other Pharma &amp; Health Products'!$B:$B,$B102,'Other Pharma &amp; Health Products'!BD:BD)+SUMIF('PSM Costs'!$B:$B,$B102,'PSM Costs'!BD:BD)&gt;0,SUMIF(Pharmaceuticals!$B:$B,$B102,Pharmaceuticals!BD:BD)+SUMIF('Health Products &amp; Equipment'!$B:$B,$B102,'Health Products &amp; Equipment'!BD:BD)+SUMIF('Other Pharma &amp; Health Products'!$B:$B,$B102,'Other Pharma &amp; Health Products'!BD:BD)+SUMIF('PSM Costs'!$B:$B,$B102,'PSM Costs'!BD:BD),"")</f>
        <v/>
      </c>
      <c r="V102" s="233" t="str">
        <f ca="1">IF(SUMIF(Pharmaceuticals!$B:$B,$B102,Pharmaceuticals!BF:BF)+SUMIF('Health Products &amp; Equipment'!$B:$B,$B102,'Health Products &amp; Equipment'!BF:BF)+SUMIF('Other Pharma &amp; Health Products'!$B:$B,$B102,'Other Pharma &amp; Health Products'!BF:BF)+SUMIF('PSM Costs'!$B:$B,$B102,'PSM Costs'!BF:BF)&gt;0,SUMIF(Pharmaceuticals!$B:$B,$B102,Pharmaceuticals!BF:BF)+SUMIF('Health Products &amp; Equipment'!$B:$B,$B102,'Health Products &amp; Equipment'!BF:BF)+SUMIF('Other Pharma &amp; Health Products'!$B:$B,$B102,'Other Pharma &amp; Health Products'!BF:BF)+SUMIF('PSM Costs'!$B:$B,$B102,'PSM Costs'!BF:BF),"")</f>
        <v/>
      </c>
      <c r="W102" s="231" t="str">
        <f t="shared" ca="1" si="8"/>
        <v/>
      </c>
      <c r="X102" s="234" t="str">
        <f ca="1">IF(SUMIF(Pharmaceuticals!$B:$B,$B102,Pharmaceuticals!BM:BM)+SUMIF('Health Products &amp; Equipment'!$B:$B,$B102,'Health Products &amp; Equipment'!BM:BM)+SUMIF('Other Pharma &amp; Health Products'!$B:$B,$B102,'Other Pharma &amp; Health Products'!BM:BM)+SUMIF('PSM Costs'!$B:$B,$B102,'PSM Costs'!BM:BM)&gt;0,SUMIF(Pharmaceuticals!$B:$B,$B102,Pharmaceuticals!BM:BM)+SUMIF('Health Products &amp; Equipment'!$B:$B,$B102,'Health Products &amp; Equipment'!BM:BM)+SUMIF('Other Pharma &amp; Health Products'!$B:$B,$B102,'Other Pharma &amp; Health Products'!BM:BM)+SUMIF('PSM Costs'!$B:$B,$B102,'PSM Costs'!BM:BM),"")</f>
        <v/>
      </c>
      <c r="Y102" s="234" t="str">
        <f ca="1">IF(SUMIF(Pharmaceuticals!$B:$B,$B102,Pharmaceuticals!BO:BO)+SUMIF('Health Products &amp; Equipment'!$B:$B,$B102,'Health Products &amp; Equipment'!BO:BO)+SUMIF('Other Pharma &amp; Health Products'!$B:$B,$B102,'Other Pharma &amp; Health Products'!BO:BO)+SUMIF('PSM Costs'!$B:$B,$B102,'PSM Costs'!BO:BO)&gt;0,SUMIF(Pharmaceuticals!$B:$B,$B102,Pharmaceuticals!BO:BO)+SUMIF('Health Products &amp; Equipment'!$B:$B,$B102,'Health Products &amp; Equipment'!BO:BO)+SUMIF('Other Pharma &amp; Health Products'!$B:$B,$B102,'Other Pharma &amp; Health Products'!BO:BO)+SUMIF('PSM Costs'!$B:$B,$B102,'PSM Costs'!BO:BO),"")</f>
        <v/>
      </c>
      <c r="Z102" s="234" t="str">
        <f ca="1">IF(SUMIF(Pharmaceuticals!$B:$B,$B102,Pharmaceuticals!BQ:BQ)+SUMIF('Health Products &amp; Equipment'!$B:$B,$B102,'Health Products &amp; Equipment'!BQ:BQ)+SUMIF('Other Pharma &amp; Health Products'!$B:$B,$B102,'Other Pharma &amp; Health Products'!BQ:BQ)+SUMIF('PSM Costs'!$B:$B,$B102,'PSM Costs'!BQ:BQ)&gt;0,SUMIF(Pharmaceuticals!$B:$B,$B102,Pharmaceuticals!BQ:BQ)+SUMIF('Health Products &amp; Equipment'!$B:$B,$B102,'Health Products &amp; Equipment'!BQ:BQ)+SUMIF('Other Pharma &amp; Health Products'!$B:$B,$B102,'Other Pharma &amp; Health Products'!BQ:BQ)+SUMIF('PSM Costs'!$B:$B,$B102,'PSM Costs'!BQ:BQ),"")</f>
        <v/>
      </c>
      <c r="AA102" s="234" t="str">
        <f ca="1">IF(SUMIF(Pharmaceuticals!$B:$B,$B102,Pharmaceuticals!BS:BS)+SUMIF('Health Products &amp; Equipment'!$B:$B,$B102,'Health Products &amp; Equipment'!BS:BS)+SUMIF('Other Pharma &amp; Health Products'!$B:$B,$B102,'Other Pharma &amp; Health Products'!BS:BS)+SUMIF('PSM Costs'!$B:$B,$B102,'PSM Costs'!BS:BS)&gt;0,SUMIF(Pharmaceuticals!$B:$B,$B102,Pharmaceuticals!BS:BS)+SUMIF('Health Products &amp; Equipment'!$B:$B,$B102,'Health Products &amp; Equipment'!BS:BS)+SUMIF('Other Pharma &amp; Health Products'!$B:$B,$B102,'Other Pharma &amp; Health Products'!BS:BS)+SUMIF('PSM Costs'!$B:$B,$B102,'PSM Costs'!BS:BS),"")</f>
        <v/>
      </c>
      <c r="AB102" s="233" t="str">
        <f t="shared" ca="1" si="9"/>
        <v/>
      </c>
    </row>
    <row r="103" spans="1:28" ht="22.15" customHeight="1" x14ac:dyDescent="0.2">
      <c r="A103" s="229">
        <v>93</v>
      </c>
      <c r="B103" s="229" t="str">
        <f ca="1">IFERROR(VLOOKUP(A103,'Rank unique Mod-Int-CI-PR'!I:J,2,FALSE),"")</f>
        <v/>
      </c>
      <c r="C103" s="230" t="str">
        <f ca="1">IFERROR(VLOOKUP(VALUE(LEFT(B103,FIND("-",B103)-1)),CatModules!B:C,2,FALSE),"")</f>
        <v/>
      </c>
      <c r="D103" s="230" t="str">
        <f ca="1">IFERROR(VLOOKUP(LEFT(B103,FIND("--",B103)-1),CatInt!D:E,2,FALSE),"")</f>
        <v/>
      </c>
      <c r="E103" s="230" t="str">
        <f ca="1">IFERROR(VLOOKUP(MID(B103,FIND("--",B103)+2,FIND("---",B103)-FIND("--",B103)-2),CatCostInp!D:E,2,FALSE),"")</f>
        <v/>
      </c>
      <c r="F103" s="230" t="str">
        <f ca="1">IFERROR(VLOOKUP(B103,ActivityConcat!A:C,3,FALSE),"")</f>
        <v/>
      </c>
      <c r="G103" s="231" t="str">
        <f ca="1">IFERROR(VLOOKUP(VALUE(RIGHT(B103,1)),Setup!A:D,4,FALSE),"")</f>
        <v/>
      </c>
      <c r="H103" s="232" t="str">
        <f t="shared" ca="1" si="5"/>
        <v/>
      </c>
      <c r="I103" s="233" t="str">
        <f ca="1">IF(SUMIF(Pharmaceuticals!$B:$B,$B103,Pharmaceuticals!Z:Z)+SUMIF('Health Products &amp; Equipment'!$B:$B,$B103,'Health Products &amp; Equipment'!Z:Z)+SUMIF('Other Pharma &amp; Health Products'!$B:$B,$B103,'Other Pharma &amp; Health Products'!Z:Z)+SUMIF('PSM Costs'!$B:$B,$B103,'PSM Costs'!Z:Z)&gt;0,SUMIF(Pharmaceuticals!$B:$B,$B103,Pharmaceuticals!Z:Z)+SUMIF('Health Products &amp; Equipment'!$B:$B,$B103,'Health Products &amp; Equipment'!Z:Z)+SUMIF('Other Pharma &amp; Health Products'!$B:$B,$B103,'Other Pharma &amp; Health Products'!Z:Z)+SUMIF('PSM Costs'!$B:$B,$B103,'PSM Costs'!Z:Z),"")</f>
        <v/>
      </c>
      <c r="J103" s="233" t="str">
        <f ca="1">IF(SUMIF(Pharmaceuticals!$B:$B,$B103,Pharmaceuticals!AB:AB)+SUMIF('Health Products &amp; Equipment'!$B:$B,$B103,'Health Products &amp; Equipment'!AB:AB)+SUMIF('Other Pharma &amp; Health Products'!$B:$B,$B103,'Other Pharma &amp; Health Products'!AB:AB)+SUMIF('PSM Costs'!$B:$B,$B103,'PSM Costs'!AB:AB)&gt;0,SUMIF(Pharmaceuticals!$B:$B,$B103,Pharmaceuticals!AB:AB)+SUMIF('Health Products &amp; Equipment'!$B:$B,$B103,'Health Products &amp; Equipment'!AB:AB)+SUMIF('Other Pharma &amp; Health Products'!$B:$B,$B103,'Other Pharma &amp; Health Products'!AB:AB)+SUMIF('PSM Costs'!$B:$B,$B103,'PSM Costs'!AB:AB),"")</f>
        <v/>
      </c>
      <c r="K103" s="233" t="str">
        <f ca="1">IF(SUMIF(Pharmaceuticals!$B:$B,$B103,Pharmaceuticals!AD:AD)+SUMIF('Health Products &amp; Equipment'!$B:$B,$B103,'Health Products &amp; Equipment'!AD:AD)+SUMIF('Other Pharma &amp; Health Products'!$B:$B,$B103,'Other Pharma &amp; Health Products'!AD:AD)+SUMIF('PSM Costs'!$B:$B,$B103,'PSM Costs'!AD:AD)&gt;0,SUMIF(Pharmaceuticals!$B:$B,$B103,Pharmaceuticals!AD:AD)+SUMIF('Health Products &amp; Equipment'!$B:$B,$B103,'Health Products &amp; Equipment'!AD:AD)+SUMIF('Other Pharma &amp; Health Products'!$B:$B,$B103,'Other Pharma &amp; Health Products'!AD:AD)+SUMIF('PSM Costs'!$B:$B,$B103,'PSM Costs'!AD:AD),"")</f>
        <v/>
      </c>
      <c r="L103" s="233" t="str">
        <f ca="1">IF(SUMIF(Pharmaceuticals!$B:$B,$B103,Pharmaceuticals!AF:AF)+SUMIF('Health Products &amp; Equipment'!$B:$B,$B103,'Health Products &amp; Equipment'!AF:AF)+SUMIF('Other Pharma &amp; Health Products'!$B:$B,$B103,'Other Pharma &amp; Health Products'!AF:AF)+SUMIF('PSM Costs'!$B:$B,$B103,'PSM Costs'!AF:AF)&gt;0,SUMIF(Pharmaceuticals!$B:$B,$B103,Pharmaceuticals!AF:AF)+SUMIF('Health Products &amp; Equipment'!$B:$B,$B103,'Health Products &amp; Equipment'!AF:AF)+SUMIF('Other Pharma &amp; Health Products'!$B:$B,$B103,'Other Pharma &amp; Health Products'!AF:AF)+SUMIF('PSM Costs'!$B:$B,$B103,'PSM Costs'!AF:AF),"")</f>
        <v/>
      </c>
      <c r="M103" s="231" t="str">
        <f t="shared" ca="1" si="6"/>
        <v/>
      </c>
      <c r="N103" s="234" t="str">
        <f ca="1">IF(SUMIF(Pharmaceuticals!$B:$B,$B103,Pharmaceuticals!AM:AM)+SUMIF('Health Products &amp; Equipment'!$B:$B,$B103,'Health Products &amp; Equipment'!AM:AM)+SUMIF('Other Pharma &amp; Health Products'!$B:$B,$B103,'Other Pharma &amp; Health Products'!AM:AM)+SUMIF('PSM Costs'!$B:$B,$B103,'PSM Costs'!AM:AM)&gt;0,SUMIF(Pharmaceuticals!$B:$B,$B103,Pharmaceuticals!AM:AM)+SUMIF('Health Products &amp; Equipment'!$B:$B,$B103,'Health Products &amp; Equipment'!AM:AM)+SUMIF('Other Pharma &amp; Health Products'!$B:$B,$B103,'Other Pharma &amp; Health Products'!AM:AM)+SUMIF('PSM Costs'!$B:$B,$B103,'PSM Costs'!AM:AM),"")</f>
        <v/>
      </c>
      <c r="O103" s="234" t="str">
        <f ca="1">IF(SUMIF(Pharmaceuticals!$B:$B,$B103,Pharmaceuticals!AO:AO)+SUMIF('Health Products &amp; Equipment'!$B:$B,$B103,'Health Products &amp; Equipment'!AO:AO)+SUMIF('Other Pharma &amp; Health Products'!$B:$B,$B103,'Other Pharma &amp; Health Products'!AO:AO)+SUMIF('PSM Costs'!$B:$B,$B103,'PSM Costs'!AO:AO)&gt;0,SUMIF(Pharmaceuticals!$B:$B,$B103,Pharmaceuticals!AO:AO)+SUMIF('Health Products &amp; Equipment'!$B:$B,$B103,'Health Products &amp; Equipment'!AO:AO)+SUMIF('Other Pharma &amp; Health Products'!$B:$B,$B103,'Other Pharma &amp; Health Products'!AO:AO)+SUMIF('PSM Costs'!$B:$B,$B103,'PSM Costs'!AO:AO),"")</f>
        <v/>
      </c>
      <c r="P103" s="234" t="str">
        <f ca="1">IF(SUMIF(Pharmaceuticals!$B:$B,$B103,Pharmaceuticals!AQ:AQ)+SUMIF('Health Products &amp; Equipment'!$B:$B,$B103,'Health Products &amp; Equipment'!AQ:AQ)+SUMIF('Other Pharma &amp; Health Products'!$B:$B,$B103,'Other Pharma &amp; Health Products'!AQ:AQ)+SUMIF('PSM Costs'!$B:$B,$B103,'PSM Costs'!AQ:AQ)&gt;0,SUMIF(Pharmaceuticals!$B:$B,$B103,Pharmaceuticals!AQ:AQ)+SUMIF('Health Products &amp; Equipment'!$B:$B,$B103,'Health Products &amp; Equipment'!AQ:AQ)+SUMIF('Other Pharma &amp; Health Products'!$B:$B,$B103,'Other Pharma &amp; Health Products'!AQ:AQ)+SUMIF('PSM Costs'!$B:$B,$B103,'PSM Costs'!AQ:AQ),"")</f>
        <v/>
      </c>
      <c r="Q103" s="234" t="str">
        <f ca="1">IF(SUMIF(Pharmaceuticals!$B:$B,$B103,Pharmaceuticals!AS:AS)+SUMIF('Health Products &amp; Equipment'!$B:$B,$B103,'Health Products &amp; Equipment'!AS:AS)+SUMIF('Other Pharma &amp; Health Products'!$B:$B,$B103,'Other Pharma &amp; Health Products'!AS:AS)+SUMIF('PSM Costs'!$B:$B,$B103,'PSM Costs'!AS:AS)&gt;0,SUMIF(Pharmaceuticals!$B:$B,$B103,Pharmaceuticals!AS:AS)+SUMIF('Health Products &amp; Equipment'!$B:$B,$B103,'Health Products &amp; Equipment'!AS:AS)+SUMIF('Other Pharma &amp; Health Products'!$B:$B,$B103,'Other Pharma &amp; Health Products'!AS:AS)+SUMIF('PSM Costs'!$B:$B,$B103,'PSM Costs'!AS:AS),"")</f>
        <v/>
      </c>
      <c r="R103" s="232" t="str">
        <f t="shared" ca="1" si="7"/>
        <v/>
      </c>
      <c r="S103" s="233" t="str">
        <f ca="1">IF(SUMIF(Pharmaceuticals!$B:$B,$B103,Pharmaceuticals!AZ:AZ)+SUMIF('Health Products &amp; Equipment'!$B:$B,$B103,'Health Products &amp; Equipment'!AZ:AZ)+SUMIF('Other Pharma &amp; Health Products'!$B:$B,$B103,'Other Pharma &amp; Health Products'!AZ:AZ)+SUMIF('PSM Costs'!$B:$B,$B103,'PSM Costs'!AZ:AZ)&gt;0,SUMIF(Pharmaceuticals!$B:$B,$B103,Pharmaceuticals!AZ:AZ)+SUMIF('Health Products &amp; Equipment'!$B:$B,$B103,'Health Products &amp; Equipment'!AZ:AZ)+SUMIF('Other Pharma &amp; Health Products'!$B:$B,$B103,'Other Pharma &amp; Health Products'!AZ:AZ)+SUMIF('PSM Costs'!$B:$B,$B103,'PSM Costs'!AZ:AZ),"")</f>
        <v/>
      </c>
      <c r="T103" s="233" t="str">
        <f ca="1">IF(SUMIF(Pharmaceuticals!$B:$B,$B103,Pharmaceuticals!BB:BB)+SUMIF('Health Products &amp; Equipment'!$B:$B,$B103,'Health Products &amp; Equipment'!BB:BB)+SUMIF('Other Pharma &amp; Health Products'!$B:$B,$B103,'Other Pharma &amp; Health Products'!BB:BB)+SUMIF('PSM Costs'!$B:$B,$B103,'PSM Costs'!BB:BB)&gt;0,SUMIF(Pharmaceuticals!$B:$B,$B103,Pharmaceuticals!BB:BB)+SUMIF('Health Products &amp; Equipment'!$B:$B,$B103,'Health Products &amp; Equipment'!BB:BB)+SUMIF('Other Pharma &amp; Health Products'!$B:$B,$B103,'Other Pharma &amp; Health Products'!BB:BB)+SUMIF('PSM Costs'!$B:$B,$B103,'PSM Costs'!BB:BB),"")</f>
        <v/>
      </c>
      <c r="U103" s="233" t="str">
        <f ca="1">IF(SUMIF(Pharmaceuticals!$B:$B,$B103,Pharmaceuticals!BD:BD)+SUMIF('Health Products &amp; Equipment'!$B:$B,$B103,'Health Products &amp; Equipment'!BD:BD)+SUMIF('Other Pharma &amp; Health Products'!$B:$B,$B103,'Other Pharma &amp; Health Products'!BD:BD)+SUMIF('PSM Costs'!$B:$B,$B103,'PSM Costs'!BD:BD)&gt;0,SUMIF(Pharmaceuticals!$B:$B,$B103,Pharmaceuticals!BD:BD)+SUMIF('Health Products &amp; Equipment'!$B:$B,$B103,'Health Products &amp; Equipment'!BD:BD)+SUMIF('Other Pharma &amp; Health Products'!$B:$B,$B103,'Other Pharma &amp; Health Products'!BD:BD)+SUMIF('PSM Costs'!$B:$B,$B103,'PSM Costs'!BD:BD),"")</f>
        <v/>
      </c>
      <c r="V103" s="233" t="str">
        <f ca="1">IF(SUMIF(Pharmaceuticals!$B:$B,$B103,Pharmaceuticals!BF:BF)+SUMIF('Health Products &amp; Equipment'!$B:$B,$B103,'Health Products &amp; Equipment'!BF:BF)+SUMIF('Other Pharma &amp; Health Products'!$B:$B,$B103,'Other Pharma &amp; Health Products'!BF:BF)+SUMIF('PSM Costs'!$B:$B,$B103,'PSM Costs'!BF:BF)&gt;0,SUMIF(Pharmaceuticals!$B:$B,$B103,Pharmaceuticals!BF:BF)+SUMIF('Health Products &amp; Equipment'!$B:$B,$B103,'Health Products &amp; Equipment'!BF:BF)+SUMIF('Other Pharma &amp; Health Products'!$B:$B,$B103,'Other Pharma &amp; Health Products'!BF:BF)+SUMIF('PSM Costs'!$B:$B,$B103,'PSM Costs'!BF:BF),"")</f>
        <v/>
      </c>
      <c r="W103" s="231" t="str">
        <f t="shared" ca="1" si="8"/>
        <v/>
      </c>
      <c r="X103" s="234" t="str">
        <f ca="1">IF(SUMIF(Pharmaceuticals!$B:$B,$B103,Pharmaceuticals!BM:BM)+SUMIF('Health Products &amp; Equipment'!$B:$B,$B103,'Health Products &amp; Equipment'!BM:BM)+SUMIF('Other Pharma &amp; Health Products'!$B:$B,$B103,'Other Pharma &amp; Health Products'!BM:BM)+SUMIF('PSM Costs'!$B:$B,$B103,'PSM Costs'!BM:BM)&gt;0,SUMIF(Pharmaceuticals!$B:$B,$B103,Pharmaceuticals!BM:BM)+SUMIF('Health Products &amp; Equipment'!$B:$B,$B103,'Health Products &amp; Equipment'!BM:BM)+SUMIF('Other Pharma &amp; Health Products'!$B:$B,$B103,'Other Pharma &amp; Health Products'!BM:BM)+SUMIF('PSM Costs'!$B:$B,$B103,'PSM Costs'!BM:BM),"")</f>
        <v/>
      </c>
      <c r="Y103" s="234" t="str">
        <f ca="1">IF(SUMIF(Pharmaceuticals!$B:$B,$B103,Pharmaceuticals!BO:BO)+SUMIF('Health Products &amp; Equipment'!$B:$B,$B103,'Health Products &amp; Equipment'!BO:BO)+SUMIF('Other Pharma &amp; Health Products'!$B:$B,$B103,'Other Pharma &amp; Health Products'!BO:BO)+SUMIF('PSM Costs'!$B:$B,$B103,'PSM Costs'!BO:BO)&gt;0,SUMIF(Pharmaceuticals!$B:$B,$B103,Pharmaceuticals!BO:BO)+SUMIF('Health Products &amp; Equipment'!$B:$B,$B103,'Health Products &amp; Equipment'!BO:BO)+SUMIF('Other Pharma &amp; Health Products'!$B:$B,$B103,'Other Pharma &amp; Health Products'!BO:BO)+SUMIF('PSM Costs'!$B:$B,$B103,'PSM Costs'!BO:BO),"")</f>
        <v/>
      </c>
      <c r="Z103" s="234" t="str">
        <f ca="1">IF(SUMIF(Pharmaceuticals!$B:$B,$B103,Pharmaceuticals!BQ:BQ)+SUMIF('Health Products &amp; Equipment'!$B:$B,$B103,'Health Products &amp; Equipment'!BQ:BQ)+SUMIF('Other Pharma &amp; Health Products'!$B:$B,$B103,'Other Pharma &amp; Health Products'!BQ:BQ)+SUMIF('PSM Costs'!$B:$B,$B103,'PSM Costs'!BQ:BQ)&gt;0,SUMIF(Pharmaceuticals!$B:$B,$B103,Pharmaceuticals!BQ:BQ)+SUMIF('Health Products &amp; Equipment'!$B:$B,$B103,'Health Products &amp; Equipment'!BQ:BQ)+SUMIF('Other Pharma &amp; Health Products'!$B:$B,$B103,'Other Pharma &amp; Health Products'!BQ:BQ)+SUMIF('PSM Costs'!$B:$B,$B103,'PSM Costs'!BQ:BQ),"")</f>
        <v/>
      </c>
      <c r="AA103" s="234" t="str">
        <f ca="1">IF(SUMIF(Pharmaceuticals!$B:$B,$B103,Pharmaceuticals!BS:BS)+SUMIF('Health Products &amp; Equipment'!$B:$B,$B103,'Health Products &amp; Equipment'!BS:BS)+SUMIF('Other Pharma &amp; Health Products'!$B:$B,$B103,'Other Pharma &amp; Health Products'!BS:BS)+SUMIF('PSM Costs'!$B:$B,$B103,'PSM Costs'!BS:BS)&gt;0,SUMIF(Pharmaceuticals!$B:$B,$B103,Pharmaceuticals!BS:BS)+SUMIF('Health Products &amp; Equipment'!$B:$B,$B103,'Health Products &amp; Equipment'!BS:BS)+SUMIF('Other Pharma &amp; Health Products'!$B:$B,$B103,'Other Pharma &amp; Health Products'!BS:BS)+SUMIF('PSM Costs'!$B:$B,$B103,'PSM Costs'!BS:BS),"")</f>
        <v/>
      </c>
      <c r="AB103" s="233" t="str">
        <f t="shared" ca="1" si="9"/>
        <v/>
      </c>
    </row>
    <row r="104" spans="1:28" ht="22.15" customHeight="1" x14ac:dyDescent="0.2">
      <c r="A104" s="229">
        <v>94</v>
      </c>
      <c r="B104" s="229" t="str">
        <f ca="1">IFERROR(VLOOKUP(A104,'Rank unique Mod-Int-CI-PR'!I:J,2,FALSE),"")</f>
        <v/>
      </c>
      <c r="C104" s="230" t="str">
        <f ca="1">IFERROR(VLOOKUP(VALUE(LEFT(B104,FIND("-",B104)-1)),CatModules!B:C,2,FALSE),"")</f>
        <v/>
      </c>
      <c r="D104" s="230" t="str">
        <f ca="1">IFERROR(VLOOKUP(LEFT(B104,FIND("--",B104)-1),CatInt!D:E,2,FALSE),"")</f>
        <v/>
      </c>
      <c r="E104" s="230" t="str">
        <f ca="1">IFERROR(VLOOKUP(MID(B104,FIND("--",B104)+2,FIND("---",B104)-FIND("--",B104)-2),CatCostInp!D:E,2,FALSE),"")</f>
        <v/>
      </c>
      <c r="F104" s="230" t="str">
        <f ca="1">IFERROR(VLOOKUP(B104,ActivityConcat!A:C,3,FALSE),"")</f>
        <v/>
      </c>
      <c r="G104" s="231" t="str">
        <f ca="1">IFERROR(VLOOKUP(VALUE(RIGHT(B104,1)),Setup!A:D,4,FALSE),"")</f>
        <v/>
      </c>
      <c r="H104" s="232" t="str">
        <f t="shared" ca="1" si="5"/>
        <v/>
      </c>
      <c r="I104" s="233" t="str">
        <f ca="1">IF(SUMIF(Pharmaceuticals!$B:$B,$B104,Pharmaceuticals!Z:Z)+SUMIF('Health Products &amp; Equipment'!$B:$B,$B104,'Health Products &amp; Equipment'!Z:Z)+SUMIF('Other Pharma &amp; Health Products'!$B:$B,$B104,'Other Pharma &amp; Health Products'!Z:Z)+SUMIF('PSM Costs'!$B:$B,$B104,'PSM Costs'!Z:Z)&gt;0,SUMIF(Pharmaceuticals!$B:$B,$B104,Pharmaceuticals!Z:Z)+SUMIF('Health Products &amp; Equipment'!$B:$B,$B104,'Health Products &amp; Equipment'!Z:Z)+SUMIF('Other Pharma &amp; Health Products'!$B:$B,$B104,'Other Pharma &amp; Health Products'!Z:Z)+SUMIF('PSM Costs'!$B:$B,$B104,'PSM Costs'!Z:Z),"")</f>
        <v/>
      </c>
      <c r="J104" s="233" t="str">
        <f ca="1">IF(SUMIF(Pharmaceuticals!$B:$B,$B104,Pharmaceuticals!AB:AB)+SUMIF('Health Products &amp; Equipment'!$B:$B,$B104,'Health Products &amp; Equipment'!AB:AB)+SUMIF('Other Pharma &amp; Health Products'!$B:$B,$B104,'Other Pharma &amp; Health Products'!AB:AB)+SUMIF('PSM Costs'!$B:$B,$B104,'PSM Costs'!AB:AB)&gt;0,SUMIF(Pharmaceuticals!$B:$B,$B104,Pharmaceuticals!AB:AB)+SUMIF('Health Products &amp; Equipment'!$B:$B,$B104,'Health Products &amp; Equipment'!AB:AB)+SUMIF('Other Pharma &amp; Health Products'!$B:$B,$B104,'Other Pharma &amp; Health Products'!AB:AB)+SUMIF('PSM Costs'!$B:$B,$B104,'PSM Costs'!AB:AB),"")</f>
        <v/>
      </c>
      <c r="K104" s="233" t="str">
        <f ca="1">IF(SUMIF(Pharmaceuticals!$B:$B,$B104,Pharmaceuticals!AD:AD)+SUMIF('Health Products &amp; Equipment'!$B:$B,$B104,'Health Products &amp; Equipment'!AD:AD)+SUMIF('Other Pharma &amp; Health Products'!$B:$B,$B104,'Other Pharma &amp; Health Products'!AD:AD)+SUMIF('PSM Costs'!$B:$B,$B104,'PSM Costs'!AD:AD)&gt;0,SUMIF(Pharmaceuticals!$B:$B,$B104,Pharmaceuticals!AD:AD)+SUMIF('Health Products &amp; Equipment'!$B:$B,$B104,'Health Products &amp; Equipment'!AD:AD)+SUMIF('Other Pharma &amp; Health Products'!$B:$B,$B104,'Other Pharma &amp; Health Products'!AD:AD)+SUMIF('PSM Costs'!$B:$B,$B104,'PSM Costs'!AD:AD),"")</f>
        <v/>
      </c>
      <c r="L104" s="233" t="str">
        <f ca="1">IF(SUMIF(Pharmaceuticals!$B:$B,$B104,Pharmaceuticals!AF:AF)+SUMIF('Health Products &amp; Equipment'!$B:$B,$B104,'Health Products &amp; Equipment'!AF:AF)+SUMIF('Other Pharma &amp; Health Products'!$B:$B,$B104,'Other Pharma &amp; Health Products'!AF:AF)+SUMIF('PSM Costs'!$B:$B,$B104,'PSM Costs'!AF:AF)&gt;0,SUMIF(Pharmaceuticals!$B:$B,$B104,Pharmaceuticals!AF:AF)+SUMIF('Health Products &amp; Equipment'!$B:$B,$B104,'Health Products &amp; Equipment'!AF:AF)+SUMIF('Other Pharma &amp; Health Products'!$B:$B,$B104,'Other Pharma &amp; Health Products'!AF:AF)+SUMIF('PSM Costs'!$B:$B,$B104,'PSM Costs'!AF:AF),"")</f>
        <v/>
      </c>
      <c r="M104" s="231" t="str">
        <f t="shared" ca="1" si="6"/>
        <v/>
      </c>
      <c r="N104" s="234" t="str">
        <f ca="1">IF(SUMIF(Pharmaceuticals!$B:$B,$B104,Pharmaceuticals!AM:AM)+SUMIF('Health Products &amp; Equipment'!$B:$B,$B104,'Health Products &amp; Equipment'!AM:AM)+SUMIF('Other Pharma &amp; Health Products'!$B:$B,$B104,'Other Pharma &amp; Health Products'!AM:AM)+SUMIF('PSM Costs'!$B:$B,$B104,'PSM Costs'!AM:AM)&gt;0,SUMIF(Pharmaceuticals!$B:$B,$B104,Pharmaceuticals!AM:AM)+SUMIF('Health Products &amp; Equipment'!$B:$B,$B104,'Health Products &amp; Equipment'!AM:AM)+SUMIF('Other Pharma &amp; Health Products'!$B:$B,$B104,'Other Pharma &amp; Health Products'!AM:AM)+SUMIF('PSM Costs'!$B:$B,$B104,'PSM Costs'!AM:AM),"")</f>
        <v/>
      </c>
      <c r="O104" s="234" t="str">
        <f ca="1">IF(SUMIF(Pharmaceuticals!$B:$B,$B104,Pharmaceuticals!AO:AO)+SUMIF('Health Products &amp; Equipment'!$B:$B,$B104,'Health Products &amp; Equipment'!AO:AO)+SUMIF('Other Pharma &amp; Health Products'!$B:$B,$B104,'Other Pharma &amp; Health Products'!AO:AO)+SUMIF('PSM Costs'!$B:$B,$B104,'PSM Costs'!AO:AO)&gt;0,SUMIF(Pharmaceuticals!$B:$B,$B104,Pharmaceuticals!AO:AO)+SUMIF('Health Products &amp; Equipment'!$B:$B,$B104,'Health Products &amp; Equipment'!AO:AO)+SUMIF('Other Pharma &amp; Health Products'!$B:$B,$B104,'Other Pharma &amp; Health Products'!AO:AO)+SUMIF('PSM Costs'!$B:$B,$B104,'PSM Costs'!AO:AO),"")</f>
        <v/>
      </c>
      <c r="P104" s="234" t="str">
        <f ca="1">IF(SUMIF(Pharmaceuticals!$B:$B,$B104,Pharmaceuticals!AQ:AQ)+SUMIF('Health Products &amp; Equipment'!$B:$B,$B104,'Health Products &amp; Equipment'!AQ:AQ)+SUMIF('Other Pharma &amp; Health Products'!$B:$B,$B104,'Other Pharma &amp; Health Products'!AQ:AQ)+SUMIF('PSM Costs'!$B:$B,$B104,'PSM Costs'!AQ:AQ)&gt;0,SUMIF(Pharmaceuticals!$B:$B,$B104,Pharmaceuticals!AQ:AQ)+SUMIF('Health Products &amp; Equipment'!$B:$B,$B104,'Health Products &amp; Equipment'!AQ:AQ)+SUMIF('Other Pharma &amp; Health Products'!$B:$B,$B104,'Other Pharma &amp; Health Products'!AQ:AQ)+SUMIF('PSM Costs'!$B:$B,$B104,'PSM Costs'!AQ:AQ),"")</f>
        <v/>
      </c>
      <c r="Q104" s="234" t="str">
        <f ca="1">IF(SUMIF(Pharmaceuticals!$B:$B,$B104,Pharmaceuticals!AS:AS)+SUMIF('Health Products &amp; Equipment'!$B:$B,$B104,'Health Products &amp; Equipment'!AS:AS)+SUMIF('Other Pharma &amp; Health Products'!$B:$B,$B104,'Other Pharma &amp; Health Products'!AS:AS)+SUMIF('PSM Costs'!$B:$B,$B104,'PSM Costs'!AS:AS)&gt;0,SUMIF(Pharmaceuticals!$B:$B,$B104,Pharmaceuticals!AS:AS)+SUMIF('Health Products &amp; Equipment'!$B:$B,$B104,'Health Products &amp; Equipment'!AS:AS)+SUMIF('Other Pharma &amp; Health Products'!$B:$B,$B104,'Other Pharma &amp; Health Products'!AS:AS)+SUMIF('PSM Costs'!$B:$B,$B104,'PSM Costs'!AS:AS),"")</f>
        <v/>
      </c>
      <c r="R104" s="232" t="str">
        <f t="shared" ca="1" si="7"/>
        <v/>
      </c>
      <c r="S104" s="233" t="str">
        <f ca="1">IF(SUMIF(Pharmaceuticals!$B:$B,$B104,Pharmaceuticals!AZ:AZ)+SUMIF('Health Products &amp; Equipment'!$B:$B,$B104,'Health Products &amp; Equipment'!AZ:AZ)+SUMIF('Other Pharma &amp; Health Products'!$B:$B,$B104,'Other Pharma &amp; Health Products'!AZ:AZ)+SUMIF('PSM Costs'!$B:$B,$B104,'PSM Costs'!AZ:AZ)&gt;0,SUMIF(Pharmaceuticals!$B:$B,$B104,Pharmaceuticals!AZ:AZ)+SUMIF('Health Products &amp; Equipment'!$B:$B,$B104,'Health Products &amp; Equipment'!AZ:AZ)+SUMIF('Other Pharma &amp; Health Products'!$B:$B,$B104,'Other Pharma &amp; Health Products'!AZ:AZ)+SUMIF('PSM Costs'!$B:$B,$B104,'PSM Costs'!AZ:AZ),"")</f>
        <v/>
      </c>
      <c r="T104" s="233" t="str">
        <f ca="1">IF(SUMIF(Pharmaceuticals!$B:$B,$B104,Pharmaceuticals!BB:BB)+SUMIF('Health Products &amp; Equipment'!$B:$B,$B104,'Health Products &amp; Equipment'!BB:BB)+SUMIF('Other Pharma &amp; Health Products'!$B:$B,$B104,'Other Pharma &amp; Health Products'!BB:BB)+SUMIF('PSM Costs'!$B:$B,$B104,'PSM Costs'!BB:BB)&gt;0,SUMIF(Pharmaceuticals!$B:$B,$B104,Pharmaceuticals!BB:BB)+SUMIF('Health Products &amp; Equipment'!$B:$B,$B104,'Health Products &amp; Equipment'!BB:BB)+SUMIF('Other Pharma &amp; Health Products'!$B:$B,$B104,'Other Pharma &amp; Health Products'!BB:BB)+SUMIF('PSM Costs'!$B:$B,$B104,'PSM Costs'!BB:BB),"")</f>
        <v/>
      </c>
      <c r="U104" s="233" t="str">
        <f ca="1">IF(SUMIF(Pharmaceuticals!$B:$B,$B104,Pharmaceuticals!BD:BD)+SUMIF('Health Products &amp; Equipment'!$B:$B,$B104,'Health Products &amp; Equipment'!BD:BD)+SUMIF('Other Pharma &amp; Health Products'!$B:$B,$B104,'Other Pharma &amp; Health Products'!BD:BD)+SUMIF('PSM Costs'!$B:$B,$B104,'PSM Costs'!BD:BD)&gt;0,SUMIF(Pharmaceuticals!$B:$B,$B104,Pharmaceuticals!BD:BD)+SUMIF('Health Products &amp; Equipment'!$B:$B,$B104,'Health Products &amp; Equipment'!BD:BD)+SUMIF('Other Pharma &amp; Health Products'!$B:$B,$B104,'Other Pharma &amp; Health Products'!BD:BD)+SUMIF('PSM Costs'!$B:$B,$B104,'PSM Costs'!BD:BD),"")</f>
        <v/>
      </c>
      <c r="V104" s="233" t="str">
        <f ca="1">IF(SUMIF(Pharmaceuticals!$B:$B,$B104,Pharmaceuticals!BF:BF)+SUMIF('Health Products &amp; Equipment'!$B:$B,$B104,'Health Products &amp; Equipment'!BF:BF)+SUMIF('Other Pharma &amp; Health Products'!$B:$B,$B104,'Other Pharma &amp; Health Products'!BF:BF)+SUMIF('PSM Costs'!$B:$B,$B104,'PSM Costs'!BF:BF)&gt;0,SUMIF(Pharmaceuticals!$B:$B,$B104,Pharmaceuticals!BF:BF)+SUMIF('Health Products &amp; Equipment'!$B:$B,$B104,'Health Products &amp; Equipment'!BF:BF)+SUMIF('Other Pharma &amp; Health Products'!$B:$B,$B104,'Other Pharma &amp; Health Products'!BF:BF)+SUMIF('PSM Costs'!$B:$B,$B104,'PSM Costs'!BF:BF),"")</f>
        <v/>
      </c>
      <c r="W104" s="231" t="str">
        <f t="shared" ca="1" si="8"/>
        <v/>
      </c>
      <c r="X104" s="234" t="str">
        <f ca="1">IF(SUMIF(Pharmaceuticals!$B:$B,$B104,Pharmaceuticals!BM:BM)+SUMIF('Health Products &amp; Equipment'!$B:$B,$B104,'Health Products &amp; Equipment'!BM:BM)+SUMIF('Other Pharma &amp; Health Products'!$B:$B,$B104,'Other Pharma &amp; Health Products'!BM:BM)+SUMIF('PSM Costs'!$B:$B,$B104,'PSM Costs'!BM:BM)&gt;0,SUMIF(Pharmaceuticals!$B:$B,$B104,Pharmaceuticals!BM:BM)+SUMIF('Health Products &amp; Equipment'!$B:$B,$B104,'Health Products &amp; Equipment'!BM:BM)+SUMIF('Other Pharma &amp; Health Products'!$B:$B,$B104,'Other Pharma &amp; Health Products'!BM:BM)+SUMIF('PSM Costs'!$B:$B,$B104,'PSM Costs'!BM:BM),"")</f>
        <v/>
      </c>
      <c r="Y104" s="234" t="str">
        <f ca="1">IF(SUMIF(Pharmaceuticals!$B:$B,$B104,Pharmaceuticals!BO:BO)+SUMIF('Health Products &amp; Equipment'!$B:$B,$B104,'Health Products &amp; Equipment'!BO:BO)+SUMIF('Other Pharma &amp; Health Products'!$B:$B,$B104,'Other Pharma &amp; Health Products'!BO:BO)+SUMIF('PSM Costs'!$B:$B,$B104,'PSM Costs'!BO:BO)&gt;0,SUMIF(Pharmaceuticals!$B:$B,$B104,Pharmaceuticals!BO:BO)+SUMIF('Health Products &amp; Equipment'!$B:$B,$B104,'Health Products &amp; Equipment'!BO:BO)+SUMIF('Other Pharma &amp; Health Products'!$B:$B,$B104,'Other Pharma &amp; Health Products'!BO:BO)+SUMIF('PSM Costs'!$B:$B,$B104,'PSM Costs'!BO:BO),"")</f>
        <v/>
      </c>
      <c r="Z104" s="234" t="str">
        <f ca="1">IF(SUMIF(Pharmaceuticals!$B:$B,$B104,Pharmaceuticals!BQ:BQ)+SUMIF('Health Products &amp; Equipment'!$B:$B,$B104,'Health Products &amp; Equipment'!BQ:BQ)+SUMIF('Other Pharma &amp; Health Products'!$B:$B,$B104,'Other Pharma &amp; Health Products'!BQ:BQ)+SUMIF('PSM Costs'!$B:$B,$B104,'PSM Costs'!BQ:BQ)&gt;0,SUMIF(Pharmaceuticals!$B:$B,$B104,Pharmaceuticals!BQ:BQ)+SUMIF('Health Products &amp; Equipment'!$B:$B,$B104,'Health Products &amp; Equipment'!BQ:BQ)+SUMIF('Other Pharma &amp; Health Products'!$B:$B,$B104,'Other Pharma &amp; Health Products'!BQ:BQ)+SUMIF('PSM Costs'!$B:$B,$B104,'PSM Costs'!BQ:BQ),"")</f>
        <v/>
      </c>
      <c r="AA104" s="234" t="str">
        <f ca="1">IF(SUMIF(Pharmaceuticals!$B:$B,$B104,Pharmaceuticals!BS:BS)+SUMIF('Health Products &amp; Equipment'!$B:$B,$B104,'Health Products &amp; Equipment'!BS:BS)+SUMIF('Other Pharma &amp; Health Products'!$B:$B,$B104,'Other Pharma &amp; Health Products'!BS:BS)+SUMIF('PSM Costs'!$B:$B,$B104,'PSM Costs'!BS:BS)&gt;0,SUMIF(Pharmaceuticals!$B:$B,$B104,Pharmaceuticals!BS:BS)+SUMIF('Health Products &amp; Equipment'!$B:$B,$B104,'Health Products &amp; Equipment'!BS:BS)+SUMIF('Other Pharma &amp; Health Products'!$B:$B,$B104,'Other Pharma &amp; Health Products'!BS:BS)+SUMIF('PSM Costs'!$B:$B,$B104,'PSM Costs'!BS:BS),"")</f>
        <v/>
      </c>
      <c r="AB104" s="233" t="str">
        <f t="shared" ca="1" si="9"/>
        <v/>
      </c>
    </row>
    <row r="105" spans="1:28" ht="22.15" customHeight="1" x14ac:dyDescent="0.2">
      <c r="A105" s="229">
        <v>95</v>
      </c>
      <c r="B105" s="229" t="str">
        <f ca="1">IFERROR(VLOOKUP(A105,'Rank unique Mod-Int-CI-PR'!I:J,2,FALSE),"")</f>
        <v/>
      </c>
      <c r="C105" s="230" t="str">
        <f ca="1">IFERROR(VLOOKUP(VALUE(LEFT(B105,FIND("-",B105)-1)),CatModules!B:C,2,FALSE),"")</f>
        <v/>
      </c>
      <c r="D105" s="230" t="str">
        <f ca="1">IFERROR(VLOOKUP(LEFT(B105,FIND("--",B105)-1),CatInt!D:E,2,FALSE),"")</f>
        <v/>
      </c>
      <c r="E105" s="230" t="str">
        <f ca="1">IFERROR(VLOOKUP(MID(B105,FIND("--",B105)+2,FIND("---",B105)-FIND("--",B105)-2),CatCostInp!D:E,2,FALSE),"")</f>
        <v/>
      </c>
      <c r="F105" s="230" t="str">
        <f ca="1">IFERROR(VLOOKUP(B105,ActivityConcat!A:C,3,FALSE),"")</f>
        <v/>
      </c>
      <c r="G105" s="231" t="str">
        <f ca="1">IFERROR(VLOOKUP(VALUE(RIGHT(B105,1)),Setup!A:D,4,FALSE),"")</f>
        <v/>
      </c>
      <c r="H105" s="232" t="str">
        <f t="shared" ca="1" si="5"/>
        <v/>
      </c>
      <c r="I105" s="233" t="str">
        <f ca="1">IF(SUMIF(Pharmaceuticals!$B:$B,$B105,Pharmaceuticals!Z:Z)+SUMIF('Health Products &amp; Equipment'!$B:$B,$B105,'Health Products &amp; Equipment'!Z:Z)+SUMIF('Other Pharma &amp; Health Products'!$B:$B,$B105,'Other Pharma &amp; Health Products'!Z:Z)+SUMIF('PSM Costs'!$B:$B,$B105,'PSM Costs'!Z:Z)&gt;0,SUMIF(Pharmaceuticals!$B:$B,$B105,Pharmaceuticals!Z:Z)+SUMIF('Health Products &amp; Equipment'!$B:$B,$B105,'Health Products &amp; Equipment'!Z:Z)+SUMIF('Other Pharma &amp; Health Products'!$B:$B,$B105,'Other Pharma &amp; Health Products'!Z:Z)+SUMIF('PSM Costs'!$B:$B,$B105,'PSM Costs'!Z:Z),"")</f>
        <v/>
      </c>
      <c r="J105" s="233" t="str">
        <f ca="1">IF(SUMIF(Pharmaceuticals!$B:$B,$B105,Pharmaceuticals!AB:AB)+SUMIF('Health Products &amp; Equipment'!$B:$B,$B105,'Health Products &amp; Equipment'!AB:AB)+SUMIF('Other Pharma &amp; Health Products'!$B:$B,$B105,'Other Pharma &amp; Health Products'!AB:AB)+SUMIF('PSM Costs'!$B:$B,$B105,'PSM Costs'!AB:AB)&gt;0,SUMIF(Pharmaceuticals!$B:$B,$B105,Pharmaceuticals!AB:AB)+SUMIF('Health Products &amp; Equipment'!$B:$B,$B105,'Health Products &amp; Equipment'!AB:AB)+SUMIF('Other Pharma &amp; Health Products'!$B:$B,$B105,'Other Pharma &amp; Health Products'!AB:AB)+SUMIF('PSM Costs'!$B:$B,$B105,'PSM Costs'!AB:AB),"")</f>
        <v/>
      </c>
      <c r="K105" s="233" t="str">
        <f ca="1">IF(SUMIF(Pharmaceuticals!$B:$B,$B105,Pharmaceuticals!AD:AD)+SUMIF('Health Products &amp; Equipment'!$B:$B,$B105,'Health Products &amp; Equipment'!AD:AD)+SUMIF('Other Pharma &amp; Health Products'!$B:$B,$B105,'Other Pharma &amp; Health Products'!AD:AD)+SUMIF('PSM Costs'!$B:$B,$B105,'PSM Costs'!AD:AD)&gt;0,SUMIF(Pharmaceuticals!$B:$B,$B105,Pharmaceuticals!AD:AD)+SUMIF('Health Products &amp; Equipment'!$B:$B,$B105,'Health Products &amp; Equipment'!AD:AD)+SUMIF('Other Pharma &amp; Health Products'!$B:$B,$B105,'Other Pharma &amp; Health Products'!AD:AD)+SUMIF('PSM Costs'!$B:$B,$B105,'PSM Costs'!AD:AD),"")</f>
        <v/>
      </c>
      <c r="L105" s="233" t="str">
        <f ca="1">IF(SUMIF(Pharmaceuticals!$B:$B,$B105,Pharmaceuticals!AF:AF)+SUMIF('Health Products &amp; Equipment'!$B:$B,$B105,'Health Products &amp; Equipment'!AF:AF)+SUMIF('Other Pharma &amp; Health Products'!$B:$B,$B105,'Other Pharma &amp; Health Products'!AF:AF)+SUMIF('PSM Costs'!$B:$B,$B105,'PSM Costs'!AF:AF)&gt;0,SUMIF(Pharmaceuticals!$B:$B,$B105,Pharmaceuticals!AF:AF)+SUMIF('Health Products &amp; Equipment'!$B:$B,$B105,'Health Products &amp; Equipment'!AF:AF)+SUMIF('Other Pharma &amp; Health Products'!$B:$B,$B105,'Other Pharma &amp; Health Products'!AF:AF)+SUMIF('PSM Costs'!$B:$B,$B105,'PSM Costs'!AF:AF),"")</f>
        <v/>
      </c>
      <c r="M105" s="231" t="str">
        <f t="shared" ca="1" si="6"/>
        <v/>
      </c>
      <c r="N105" s="234" t="str">
        <f ca="1">IF(SUMIF(Pharmaceuticals!$B:$B,$B105,Pharmaceuticals!AM:AM)+SUMIF('Health Products &amp; Equipment'!$B:$B,$B105,'Health Products &amp; Equipment'!AM:AM)+SUMIF('Other Pharma &amp; Health Products'!$B:$B,$B105,'Other Pharma &amp; Health Products'!AM:AM)+SUMIF('PSM Costs'!$B:$B,$B105,'PSM Costs'!AM:AM)&gt;0,SUMIF(Pharmaceuticals!$B:$B,$B105,Pharmaceuticals!AM:AM)+SUMIF('Health Products &amp; Equipment'!$B:$B,$B105,'Health Products &amp; Equipment'!AM:AM)+SUMIF('Other Pharma &amp; Health Products'!$B:$B,$B105,'Other Pharma &amp; Health Products'!AM:AM)+SUMIF('PSM Costs'!$B:$B,$B105,'PSM Costs'!AM:AM),"")</f>
        <v/>
      </c>
      <c r="O105" s="234" t="str">
        <f ca="1">IF(SUMIF(Pharmaceuticals!$B:$B,$B105,Pharmaceuticals!AO:AO)+SUMIF('Health Products &amp; Equipment'!$B:$B,$B105,'Health Products &amp; Equipment'!AO:AO)+SUMIF('Other Pharma &amp; Health Products'!$B:$B,$B105,'Other Pharma &amp; Health Products'!AO:AO)+SUMIF('PSM Costs'!$B:$B,$B105,'PSM Costs'!AO:AO)&gt;0,SUMIF(Pharmaceuticals!$B:$B,$B105,Pharmaceuticals!AO:AO)+SUMIF('Health Products &amp; Equipment'!$B:$B,$B105,'Health Products &amp; Equipment'!AO:AO)+SUMIF('Other Pharma &amp; Health Products'!$B:$B,$B105,'Other Pharma &amp; Health Products'!AO:AO)+SUMIF('PSM Costs'!$B:$B,$B105,'PSM Costs'!AO:AO),"")</f>
        <v/>
      </c>
      <c r="P105" s="234" t="str">
        <f ca="1">IF(SUMIF(Pharmaceuticals!$B:$B,$B105,Pharmaceuticals!AQ:AQ)+SUMIF('Health Products &amp; Equipment'!$B:$B,$B105,'Health Products &amp; Equipment'!AQ:AQ)+SUMIF('Other Pharma &amp; Health Products'!$B:$B,$B105,'Other Pharma &amp; Health Products'!AQ:AQ)+SUMIF('PSM Costs'!$B:$B,$B105,'PSM Costs'!AQ:AQ)&gt;0,SUMIF(Pharmaceuticals!$B:$B,$B105,Pharmaceuticals!AQ:AQ)+SUMIF('Health Products &amp; Equipment'!$B:$B,$B105,'Health Products &amp; Equipment'!AQ:AQ)+SUMIF('Other Pharma &amp; Health Products'!$B:$B,$B105,'Other Pharma &amp; Health Products'!AQ:AQ)+SUMIF('PSM Costs'!$B:$B,$B105,'PSM Costs'!AQ:AQ),"")</f>
        <v/>
      </c>
      <c r="Q105" s="234" t="str">
        <f ca="1">IF(SUMIF(Pharmaceuticals!$B:$B,$B105,Pharmaceuticals!AS:AS)+SUMIF('Health Products &amp; Equipment'!$B:$B,$B105,'Health Products &amp; Equipment'!AS:AS)+SUMIF('Other Pharma &amp; Health Products'!$B:$B,$B105,'Other Pharma &amp; Health Products'!AS:AS)+SUMIF('PSM Costs'!$B:$B,$B105,'PSM Costs'!AS:AS)&gt;0,SUMIF(Pharmaceuticals!$B:$B,$B105,Pharmaceuticals!AS:AS)+SUMIF('Health Products &amp; Equipment'!$B:$B,$B105,'Health Products &amp; Equipment'!AS:AS)+SUMIF('Other Pharma &amp; Health Products'!$B:$B,$B105,'Other Pharma &amp; Health Products'!AS:AS)+SUMIF('PSM Costs'!$B:$B,$B105,'PSM Costs'!AS:AS),"")</f>
        <v/>
      </c>
      <c r="R105" s="232" t="str">
        <f t="shared" ca="1" si="7"/>
        <v/>
      </c>
      <c r="S105" s="233" t="str">
        <f ca="1">IF(SUMIF(Pharmaceuticals!$B:$B,$B105,Pharmaceuticals!AZ:AZ)+SUMIF('Health Products &amp; Equipment'!$B:$B,$B105,'Health Products &amp; Equipment'!AZ:AZ)+SUMIF('Other Pharma &amp; Health Products'!$B:$B,$B105,'Other Pharma &amp; Health Products'!AZ:AZ)+SUMIF('PSM Costs'!$B:$B,$B105,'PSM Costs'!AZ:AZ)&gt;0,SUMIF(Pharmaceuticals!$B:$B,$B105,Pharmaceuticals!AZ:AZ)+SUMIF('Health Products &amp; Equipment'!$B:$B,$B105,'Health Products &amp; Equipment'!AZ:AZ)+SUMIF('Other Pharma &amp; Health Products'!$B:$B,$B105,'Other Pharma &amp; Health Products'!AZ:AZ)+SUMIF('PSM Costs'!$B:$B,$B105,'PSM Costs'!AZ:AZ),"")</f>
        <v/>
      </c>
      <c r="T105" s="233" t="str">
        <f ca="1">IF(SUMIF(Pharmaceuticals!$B:$B,$B105,Pharmaceuticals!BB:BB)+SUMIF('Health Products &amp; Equipment'!$B:$B,$B105,'Health Products &amp; Equipment'!BB:BB)+SUMIF('Other Pharma &amp; Health Products'!$B:$B,$B105,'Other Pharma &amp; Health Products'!BB:BB)+SUMIF('PSM Costs'!$B:$B,$B105,'PSM Costs'!BB:BB)&gt;0,SUMIF(Pharmaceuticals!$B:$B,$B105,Pharmaceuticals!BB:BB)+SUMIF('Health Products &amp; Equipment'!$B:$B,$B105,'Health Products &amp; Equipment'!BB:BB)+SUMIF('Other Pharma &amp; Health Products'!$B:$B,$B105,'Other Pharma &amp; Health Products'!BB:BB)+SUMIF('PSM Costs'!$B:$B,$B105,'PSM Costs'!BB:BB),"")</f>
        <v/>
      </c>
      <c r="U105" s="233" t="str">
        <f ca="1">IF(SUMIF(Pharmaceuticals!$B:$B,$B105,Pharmaceuticals!BD:BD)+SUMIF('Health Products &amp; Equipment'!$B:$B,$B105,'Health Products &amp; Equipment'!BD:BD)+SUMIF('Other Pharma &amp; Health Products'!$B:$B,$B105,'Other Pharma &amp; Health Products'!BD:BD)+SUMIF('PSM Costs'!$B:$B,$B105,'PSM Costs'!BD:BD)&gt;0,SUMIF(Pharmaceuticals!$B:$B,$B105,Pharmaceuticals!BD:BD)+SUMIF('Health Products &amp; Equipment'!$B:$B,$B105,'Health Products &amp; Equipment'!BD:BD)+SUMIF('Other Pharma &amp; Health Products'!$B:$B,$B105,'Other Pharma &amp; Health Products'!BD:BD)+SUMIF('PSM Costs'!$B:$B,$B105,'PSM Costs'!BD:BD),"")</f>
        <v/>
      </c>
      <c r="V105" s="233" t="str">
        <f ca="1">IF(SUMIF(Pharmaceuticals!$B:$B,$B105,Pharmaceuticals!BF:BF)+SUMIF('Health Products &amp; Equipment'!$B:$B,$B105,'Health Products &amp; Equipment'!BF:BF)+SUMIF('Other Pharma &amp; Health Products'!$B:$B,$B105,'Other Pharma &amp; Health Products'!BF:BF)+SUMIF('PSM Costs'!$B:$B,$B105,'PSM Costs'!BF:BF)&gt;0,SUMIF(Pharmaceuticals!$B:$B,$B105,Pharmaceuticals!BF:BF)+SUMIF('Health Products &amp; Equipment'!$B:$B,$B105,'Health Products &amp; Equipment'!BF:BF)+SUMIF('Other Pharma &amp; Health Products'!$B:$B,$B105,'Other Pharma &amp; Health Products'!BF:BF)+SUMIF('PSM Costs'!$B:$B,$B105,'PSM Costs'!BF:BF),"")</f>
        <v/>
      </c>
      <c r="W105" s="231" t="str">
        <f t="shared" ca="1" si="8"/>
        <v/>
      </c>
      <c r="X105" s="234" t="str">
        <f ca="1">IF(SUMIF(Pharmaceuticals!$B:$B,$B105,Pharmaceuticals!BM:BM)+SUMIF('Health Products &amp; Equipment'!$B:$B,$B105,'Health Products &amp; Equipment'!BM:BM)+SUMIF('Other Pharma &amp; Health Products'!$B:$B,$B105,'Other Pharma &amp; Health Products'!BM:BM)+SUMIF('PSM Costs'!$B:$B,$B105,'PSM Costs'!BM:BM)&gt;0,SUMIF(Pharmaceuticals!$B:$B,$B105,Pharmaceuticals!BM:BM)+SUMIF('Health Products &amp; Equipment'!$B:$B,$B105,'Health Products &amp; Equipment'!BM:BM)+SUMIF('Other Pharma &amp; Health Products'!$B:$B,$B105,'Other Pharma &amp; Health Products'!BM:BM)+SUMIF('PSM Costs'!$B:$B,$B105,'PSM Costs'!BM:BM),"")</f>
        <v/>
      </c>
      <c r="Y105" s="234" t="str">
        <f ca="1">IF(SUMIF(Pharmaceuticals!$B:$B,$B105,Pharmaceuticals!BO:BO)+SUMIF('Health Products &amp; Equipment'!$B:$B,$B105,'Health Products &amp; Equipment'!BO:BO)+SUMIF('Other Pharma &amp; Health Products'!$B:$B,$B105,'Other Pharma &amp; Health Products'!BO:BO)+SUMIF('PSM Costs'!$B:$B,$B105,'PSM Costs'!BO:BO)&gt;0,SUMIF(Pharmaceuticals!$B:$B,$B105,Pharmaceuticals!BO:BO)+SUMIF('Health Products &amp; Equipment'!$B:$B,$B105,'Health Products &amp; Equipment'!BO:BO)+SUMIF('Other Pharma &amp; Health Products'!$B:$B,$B105,'Other Pharma &amp; Health Products'!BO:BO)+SUMIF('PSM Costs'!$B:$B,$B105,'PSM Costs'!BO:BO),"")</f>
        <v/>
      </c>
      <c r="Z105" s="234" t="str">
        <f ca="1">IF(SUMIF(Pharmaceuticals!$B:$B,$B105,Pharmaceuticals!BQ:BQ)+SUMIF('Health Products &amp; Equipment'!$B:$B,$B105,'Health Products &amp; Equipment'!BQ:BQ)+SUMIF('Other Pharma &amp; Health Products'!$B:$B,$B105,'Other Pharma &amp; Health Products'!BQ:BQ)+SUMIF('PSM Costs'!$B:$B,$B105,'PSM Costs'!BQ:BQ)&gt;0,SUMIF(Pharmaceuticals!$B:$B,$B105,Pharmaceuticals!BQ:BQ)+SUMIF('Health Products &amp; Equipment'!$B:$B,$B105,'Health Products &amp; Equipment'!BQ:BQ)+SUMIF('Other Pharma &amp; Health Products'!$B:$B,$B105,'Other Pharma &amp; Health Products'!BQ:BQ)+SUMIF('PSM Costs'!$B:$B,$B105,'PSM Costs'!BQ:BQ),"")</f>
        <v/>
      </c>
      <c r="AA105" s="234" t="str">
        <f ca="1">IF(SUMIF(Pharmaceuticals!$B:$B,$B105,Pharmaceuticals!BS:BS)+SUMIF('Health Products &amp; Equipment'!$B:$B,$B105,'Health Products &amp; Equipment'!BS:BS)+SUMIF('Other Pharma &amp; Health Products'!$B:$B,$B105,'Other Pharma &amp; Health Products'!BS:BS)+SUMIF('PSM Costs'!$B:$B,$B105,'PSM Costs'!BS:BS)&gt;0,SUMIF(Pharmaceuticals!$B:$B,$B105,Pharmaceuticals!BS:BS)+SUMIF('Health Products &amp; Equipment'!$B:$B,$B105,'Health Products &amp; Equipment'!BS:BS)+SUMIF('Other Pharma &amp; Health Products'!$B:$B,$B105,'Other Pharma &amp; Health Products'!BS:BS)+SUMIF('PSM Costs'!$B:$B,$B105,'PSM Costs'!BS:BS),"")</f>
        <v/>
      </c>
      <c r="AB105" s="233" t="str">
        <f t="shared" ca="1" si="9"/>
        <v/>
      </c>
    </row>
    <row r="106" spans="1:28" ht="22.15" customHeight="1" x14ac:dyDescent="0.2">
      <c r="A106" s="229">
        <v>96</v>
      </c>
      <c r="B106" s="229" t="str">
        <f ca="1">IFERROR(VLOOKUP(A106,'Rank unique Mod-Int-CI-PR'!I:J,2,FALSE),"")</f>
        <v/>
      </c>
      <c r="C106" s="230" t="str">
        <f ca="1">IFERROR(VLOOKUP(VALUE(LEFT(B106,FIND("-",B106)-1)),CatModules!B:C,2,FALSE),"")</f>
        <v/>
      </c>
      <c r="D106" s="230" t="str">
        <f ca="1">IFERROR(VLOOKUP(LEFT(B106,FIND("--",B106)-1),CatInt!D:E,2,FALSE),"")</f>
        <v/>
      </c>
      <c r="E106" s="230" t="str">
        <f ca="1">IFERROR(VLOOKUP(MID(B106,FIND("--",B106)+2,FIND("---",B106)-FIND("--",B106)-2),CatCostInp!D:E,2,FALSE),"")</f>
        <v/>
      </c>
      <c r="F106" s="230" t="str">
        <f ca="1">IFERROR(VLOOKUP(B106,ActivityConcat!A:C,3,FALSE),"")</f>
        <v/>
      </c>
      <c r="G106" s="231" t="str">
        <f ca="1">IFERROR(VLOOKUP(VALUE(RIGHT(B106,1)),Setup!A:D,4,FALSE),"")</f>
        <v/>
      </c>
      <c r="H106" s="232" t="str">
        <f t="shared" ca="1" si="5"/>
        <v/>
      </c>
      <c r="I106" s="233" t="str">
        <f ca="1">IF(SUMIF(Pharmaceuticals!$B:$B,$B106,Pharmaceuticals!Z:Z)+SUMIF('Health Products &amp; Equipment'!$B:$B,$B106,'Health Products &amp; Equipment'!Z:Z)+SUMIF('Other Pharma &amp; Health Products'!$B:$B,$B106,'Other Pharma &amp; Health Products'!Z:Z)+SUMIF('PSM Costs'!$B:$B,$B106,'PSM Costs'!Z:Z)&gt;0,SUMIF(Pharmaceuticals!$B:$B,$B106,Pharmaceuticals!Z:Z)+SUMIF('Health Products &amp; Equipment'!$B:$B,$B106,'Health Products &amp; Equipment'!Z:Z)+SUMIF('Other Pharma &amp; Health Products'!$B:$B,$B106,'Other Pharma &amp; Health Products'!Z:Z)+SUMIF('PSM Costs'!$B:$B,$B106,'PSM Costs'!Z:Z),"")</f>
        <v/>
      </c>
      <c r="J106" s="233" t="str">
        <f ca="1">IF(SUMIF(Pharmaceuticals!$B:$B,$B106,Pharmaceuticals!AB:AB)+SUMIF('Health Products &amp; Equipment'!$B:$B,$B106,'Health Products &amp; Equipment'!AB:AB)+SUMIF('Other Pharma &amp; Health Products'!$B:$B,$B106,'Other Pharma &amp; Health Products'!AB:AB)+SUMIF('PSM Costs'!$B:$B,$B106,'PSM Costs'!AB:AB)&gt;0,SUMIF(Pharmaceuticals!$B:$B,$B106,Pharmaceuticals!AB:AB)+SUMIF('Health Products &amp; Equipment'!$B:$B,$B106,'Health Products &amp; Equipment'!AB:AB)+SUMIF('Other Pharma &amp; Health Products'!$B:$B,$B106,'Other Pharma &amp; Health Products'!AB:AB)+SUMIF('PSM Costs'!$B:$B,$B106,'PSM Costs'!AB:AB),"")</f>
        <v/>
      </c>
      <c r="K106" s="233" t="str">
        <f ca="1">IF(SUMIF(Pharmaceuticals!$B:$B,$B106,Pharmaceuticals!AD:AD)+SUMIF('Health Products &amp; Equipment'!$B:$B,$B106,'Health Products &amp; Equipment'!AD:AD)+SUMIF('Other Pharma &amp; Health Products'!$B:$B,$B106,'Other Pharma &amp; Health Products'!AD:AD)+SUMIF('PSM Costs'!$B:$B,$B106,'PSM Costs'!AD:AD)&gt;0,SUMIF(Pharmaceuticals!$B:$B,$B106,Pharmaceuticals!AD:AD)+SUMIF('Health Products &amp; Equipment'!$B:$B,$B106,'Health Products &amp; Equipment'!AD:AD)+SUMIF('Other Pharma &amp; Health Products'!$B:$B,$B106,'Other Pharma &amp; Health Products'!AD:AD)+SUMIF('PSM Costs'!$B:$B,$B106,'PSM Costs'!AD:AD),"")</f>
        <v/>
      </c>
      <c r="L106" s="233" t="str">
        <f ca="1">IF(SUMIF(Pharmaceuticals!$B:$B,$B106,Pharmaceuticals!AF:AF)+SUMIF('Health Products &amp; Equipment'!$B:$B,$B106,'Health Products &amp; Equipment'!AF:AF)+SUMIF('Other Pharma &amp; Health Products'!$B:$B,$B106,'Other Pharma &amp; Health Products'!AF:AF)+SUMIF('PSM Costs'!$B:$B,$B106,'PSM Costs'!AF:AF)&gt;0,SUMIF(Pharmaceuticals!$B:$B,$B106,Pharmaceuticals!AF:AF)+SUMIF('Health Products &amp; Equipment'!$B:$B,$B106,'Health Products &amp; Equipment'!AF:AF)+SUMIF('Other Pharma &amp; Health Products'!$B:$B,$B106,'Other Pharma &amp; Health Products'!AF:AF)+SUMIF('PSM Costs'!$B:$B,$B106,'PSM Costs'!AF:AF),"")</f>
        <v/>
      </c>
      <c r="M106" s="231" t="str">
        <f t="shared" ca="1" si="6"/>
        <v/>
      </c>
      <c r="N106" s="234" t="str">
        <f ca="1">IF(SUMIF(Pharmaceuticals!$B:$B,$B106,Pharmaceuticals!AM:AM)+SUMIF('Health Products &amp; Equipment'!$B:$B,$B106,'Health Products &amp; Equipment'!AM:AM)+SUMIF('Other Pharma &amp; Health Products'!$B:$B,$B106,'Other Pharma &amp; Health Products'!AM:AM)+SUMIF('PSM Costs'!$B:$B,$B106,'PSM Costs'!AM:AM)&gt;0,SUMIF(Pharmaceuticals!$B:$B,$B106,Pharmaceuticals!AM:AM)+SUMIF('Health Products &amp; Equipment'!$B:$B,$B106,'Health Products &amp; Equipment'!AM:AM)+SUMIF('Other Pharma &amp; Health Products'!$B:$B,$B106,'Other Pharma &amp; Health Products'!AM:AM)+SUMIF('PSM Costs'!$B:$B,$B106,'PSM Costs'!AM:AM),"")</f>
        <v/>
      </c>
      <c r="O106" s="234" t="str">
        <f ca="1">IF(SUMIF(Pharmaceuticals!$B:$B,$B106,Pharmaceuticals!AO:AO)+SUMIF('Health Products &amp; Equipment'!$B:$B,$B106,'Health Products &amp; Equipment'!AO:AO)+SUMIF('Other Pharma &amp; Health Products'!$B:$B,$B106,'Other Pharma &amp; Health Products'!AO:AO)+SUMIF('PSM Costs'!$B:$B,$B106,'PSM Costs'!AO:AO)&gt;0,SUMIF(Pharmaceuticals!$B:$B,$B106,Pharmaceuticals!AO:AO)+SUMIF('Health Products &amp; Equipment'!$B:$B,$B106,'Health Products &amp; Equipment'!AO:AO)+SUMIF('Other Pharma &amp; Health Products'!$B:$B,$B106,'Other Pharma &amp; Health Products'!AO:AO)+SUMIF('PSM Costs'!$B:$B,$B106,'PSM Costs'!AO:AO),"")</f>
        <v/>
      </c>
      <c r="P106" s="234" t="str">
        <f ca="1">IF(SUMIF(Pharmaceuticals!$B:$B,$B106,Pharmaceuticals!AQ:AQ)+SUMIF('Health Products &amp; Equipment'!$B:$B,$B106,'Health Products &amp; Equipment'!AQ:AQ)+SUMIF('Other Pharma &amp; Health Products'!$B:$B,$B106,'Other Pharma &amp; Health Products'!AQ:AQ)+SUMIF('PSM Costs'!$B:$B,$B106,'PSM Costs'!AQ:AQ)&gt;0,SUMIF(Pharmaceuticals!$B:$B,$B106,Pharmaceuticals!AQ:AQ)+SUMIF('Health Products &amp; Equipment'!$B:$B,$B106,'Health Products &amp; Equipment'!AQ:AQ)+SUMIF('Other Pharma &amp; Health Products'!$B:$B,$B106,'Other Pharma &amp; Health Products'!AQ:AQ)+SUMIF('PSM Costs'!$B:$B,$B106,'PSM Costs'!AQ:AQ),"")</f>
        <v/>
      </c>
      <c r="Q106" s="234" t="str">
        <f ca="1">IF(SUMIF(Pharmaceuticals!$B:$B,$B106,Pharmaceuticals!AS:AS)+SUMIF('Health Products &amp; Equipment'!$B:$B,$B106,'Health Products &amp; Equipment'!AS:AS)+SUMIF('Other Pharma &amp; Health Products'!$B:$B,$B106,'Other Pharma &amp; Health Products'!AS:AS)+SUMIF('PSM Costs'!$B:$B,$B106,'PSM Costs'!AS:AS)&gt;0,SUMIF(Pharmaceuticals!$B:$B,$B106,Pharmaceuticals!AS:AS)+SUMIF('Health Products &amp; Equipment'!$B:$B,$B106,'Health Products &amp; Equipment'!AS:AS)+SUMIF('Other Pharma &amp; Health Products'!$B:$B,$B106,'Other Pharma &amp; Health Products'!AS:AS)+SUMIF('PSM Costs'!$B:$B,$B106,'PSM Costs'!AS:AS),"")</f>
        <v/>
      </c>
      <c r="R106" s="232" t="str">
        <f t="shared" ca="1" si="7"/>
        <v/>
      </c>
      <c r="S106" s="233" t="str">
        <f ca="1">IF(SUMIF(Pharmaceuticals!$B:$B,$B106,Pharmaceuticals!AZ:AZ)+SUMIF('Health Products &amp; Equipment'!$B:$B,$B106,'Health Products &amp; Equipment'!AZ:AZ)+SUMIF('Other Pharma &amp; Health Products'!$B:$B,$B106,'Other Pharma &amp; Health Products'!AZ:AZ)+SUMIF('PSM Costs'!$B:$B,$B106,'PSM Costs'!AZ:AZ)&gt;0,SUMIF(Pharmaceuticals!$B:$B,$B106,Pharmaceuticals!AZ:AZ)+SUMIF('Health Products &amp; Equipment'!$B:$B,$B106,'Health Products &amp; Equipment'!AZ:AZ)+SUMIF('Other Pharma &amp; Health Products'!$B:$B,$B106,'Other Pharma &amp; Health Products'!AZ:AZ)+SUMIF('PSM Costs'!$B:$B,$B106,'PSM Costs'!AZ:AZ),"")</f>
        <v/>
      </c>
      <c r="T106" s="233" t="str">
        <f ca="1">IF(SUMIF(Pharmaceuticals!$B:$B,$B106,Pharmaceuticals!BB:BB)+SUMIF('Health Products &amp; Equipment'!$B:$B,$B106,'Health Products &amp; Equipment'!BB:BB)+SUMIF('Other Pharma &amp; Health Products'!$B:$B,$B106,'Other Pharma &amp; Health Products'!BB:BB)+SUMIF('PSM Costs'!$B:$B,$B106,'PSM Costs'!BB:BB)&gt;0,SUMIF(Pharmaceuticals!$B:$B,$B106,Pharmaceuticals!BB:BB)+SUMIF('Health Products &amp; Equipment'!$B:$B,$B106,'Health Products &amp; Equipment'!BB:BB)+SUMIF('Other Pharma &amp; Health Products'!$B:$B,$B106,'Other Pharma &amp; Health Products'!BB:BB)+SUMIF('PSM Costs'!$B:$B,$B106,'PSM Costs'!BB:BB),"")</f>
        <v/>
      </c>
      <c r="U106" s="233" t="str">
        <f ca="1">IF(SUMIF(Pharmaceuticals!$B:$B,$B106,Pharmaceuticals!BD:BD)+SUMIF('Health Products &amp; Equipment'!$B:$B,$B106,'Health Products &amp; Equipment'!BD:BD)+SUMIF('Other Pharma &amp; Health Products'!$B:$B,$B106,'Other Pharma &amp; Health Products'!BD:BD)+SUMIF('PSM Costs'!$B:$B,$B106,'PSM Costs'!BD:BD)&gt;0,SUMIF(Pharmaceuticals!$B:$B,$B106,Pharmaceuticals!BD:BD)+SUMIF('Health Products &amp; Equipment'!$B:$B,$B106,'Health Products &amp; Equipment'!BD:BD)+SUMIF('Other Pharma &amp; Health Products'!$B:$B,$B106,'Other Pharma &amp; Health Products'!BD:BD)+SUMIF('PSM Costs'!$B:$B,$B106,'PSM Costs'!BD:BD),"")</f>
        <v/>
      </c>
      <c r="V106" s="233" t="str">
        <f ca="1">IF(SUMIF(Pharmaceuticals!$B:$B,$B106,Pharmaceuticals!BF:BF)+SUMIF('Health Products &amp; Equipment'!$B:$B,$B106,'Health Products &amp; Equipment'!BF:BF)+SUMIF('Other Pharma &amp; Health Products'!$B:$B,$B106,'Other Pharma &amp; Health Products'!BF:BF)+SUMIF('PSM Costs'!$B:$B,$B106,'PSM Costs'!BF:BF)&gt;0,SUMIF(Pharmaceuticals!$B:$B,$B106,Pharmaceuticals!BF:BF)+SUMIF('Health Products &amp; Equipment'!$B:$B,$B106,'Health Products &amp; Equipment'!BF:BF)+SUMIF('Other Pharma &amp; Health Products'!$B:$B,$B106,'Other Pharma &amp; Health Products'!BF:BF)+SUMIF('PSM Costs'!$B:$B,$B106,'PSM Costs'!BF:BF),"")</f>
        <v/>
      </c>
      <c r="W106" s="231" t="str">
        <f t="shared" ca="1" si="8"/>
        <v/>
      </c>
      <c r="X106" s="234" t="str">
        <f ca="1">IF(SUMIF(Pharmaceuticals!$B:$B,$B106,Pharmaceuticals!BM:BM)+SUMIF('Health Products &amp; Equipment'!$B:$B,$B106,'Health Products &amp; Equipment'!BM:BM)+SUMIF('Other Pharma &amp; Health Products'!$B:$B,$B106,'Other Pharma &amp; Health Products'!BM:BM)+SUMIF('PSM Costs'!$B:$B,$B106,'PSM Costs'!BM:BM)&gt;0,SUMIF(Pharmaceuticals!$B:$B,$B106,Pharmaceuticals!BM:BM)+SUMIF('Health Products &amp; Equipment'!$B:$B,$B106,'Health Products &amp; Equipment'!BM:BM)+SUMIF('Other Pharma &amp; Health Products'!$B:$B,$B106,'Other Pharma &amp; Health Products'!BM:BM)+SUMIF('PSM Costs'!$B:$B,$B106,'PSM Costs'!BM:BM),"")</f>
        <v/>
      </c>
      <c r="Y106" s="234" t="str">
        <f ca="1">IF(SUMIF(Pharmaceuticals!$B:$B,$B106,Pharmaceuticals!BO:BO)+SUMIF('Health Products &amp; Equipment'!$B:$B,$B106,'Health Products &amp; Equipment'!BO:BO)+SUMIF('Other Pharma &amp; Health Products'!$B:$B,$B106,'Other Pharma &amp; Health Products'!BO:BO)+SUMIF('PSM Costs'!$B:$B,$B106,'PSM Costs'!BO:BO)&gt;0,SUMIF(Pharmaceuticals!$B:$B,$B106,Pharmaceuticals!BO:BO)+SUMIF('Health Products &amp; Equipment'!$B:$B,$B106,'Health Products &amp; Equipment'!BO:BO)+SUMIF('Other Pharma &amp; Health Products'!$B:$B,$B106,'Other Pharma &amp; Health Products'!BO:BO)+SUMIF('PSM Costs'!$B:$B,$B106,'PSM Costs'!BO:BO),"")</f>
        <v/>
      </c>
      <c r="Z106" s="234" t="str">
        <f ca="1">IF(SUMIF(Pharmaceuticals!$B:$B,$B106,Pharmaceuticals!BQ:BQ)+SUMIF('Health Products &amp; Equipment'!$B:$B,$B106,'Health Products &amp; Equipment'!BQ:BQ)+SUMIF('Other Pharma &amp; Health Products'!$B:$B,$B106,'Other Pharma &amp; Health Products'!BQ:BQ)+SUMIF('PSM Costs'!$B:$B,$B106,'PSM Costs'!BQ:BQ)&gt;0,SUMIF(Pharmaceuticals!$B:$B,$B106,Pharmaceuticals!BQ:BQ)+SUMIF('Health Products &amp; Equipment'!$B:$B,$B106,'Health Products &amp; Equipment'!BQ:BQ)+SUMIF('Other Pharma &amp; Health Products'!$B:$B,$B106,'Other Pharma &amp; Health Products'!BQ:BQ)+SUMIF('PSM Costs'!$B:$B,$B106,'PSM Costs'!BQ:BQ),"")</f>
        <v/>
      </c>
      <c r="AA106" s="234" t="str">
        <f ca="1">IF(SUMIF(Pharmaceuticals!$B:$B,$B106,Pharmaceuticals!BS:BS)+SUMIF('Health Products &amp; Equipment'!$B:$B,$B106,'Health Products &amp; Equipment'!BS:BS)+SUMIF('Other Pharma &amp; Health Products'!$B:$B,$B106,'Other Pharma &amp; Health Products'!BS:BS)+SUMIF('PSM Costs'!$B:$B,$B106,'PSM Costs'!BS:BS)&gt;0,SUMIF(Pharmaceuticals!$B:$B,$B106,Pharmaceuticals!BS:BS)+SUMIF('Health Products &amp; Equipment'!$B:$B,$B106,'Health Products &amp; Equipment'!BS:BS)+SUMIF('Other Pharma &amp; Health Products'!$B:$B,$B106,'Other Pharma &amp; Health Products'!BS:BS)+SUMIF('PSM Costs'!$B:$B,$B106,'PSM Costs'!BS:BS),"")</f>
        <v/>
      </c>
      <c r="AB106" s="233" t="str">
        <f t="shared" ca="1" si="9"/>
        <v/>
      </c>
    </row>
    <row r="107" spans="1:28" ht="22.15" customHeight="1" x14ac:dyDescent="0.2">
      <c r="A107" s="229">
        <v>97</v>
      </c>
      <c r="B107" s="229" t="str">
        <f ca="1">IFERROR(VLOOKUP(A107,'Rank unique Mod-Int-CI-PR'!I:J,2,FALSE),"")</f>
        <v/>
      </c>
      <c r="C107" s="230" t="str">
        <f ca="1">IFERROR(VLOOKUP(VALUE(LEFT(B107,FIND("-",B107)-1)),CatModules!B:C,2,FALSE),"")</f>
        <v/>
      </c>
      <c r="D107" s="230" t="str">
        <f ca="1">IFERROR(VLOOKUP(LEFT(B107,FIND("--",B107)-1),CatInt!D:E,2,FALSE),"")</f>
        <v/>
      </c>
      <c r="E107" s="230" t="str">
        <f ca="1">IFERROR(VLOOKUP(MID(B107,FIND("--",B107)+2,FIND("---",B107)-FIND("--",B107)-2),CatCostInp!D:E,2,FALSE),"")</f>
        <v/>
      </c>
      <c r="F107" s="230" t="str">
        <f ca="1">IFERROR(VLOOKUP(B107,ActivityConcat!A:C,3,FALSE),"")</f>
        <v/>
      </c>
      <c r="G107" s="231" t="str">
        <f ca="1">IFERROR(VLOOKUP(VALUE(RIGHT(B107,1)),Setup!A:D,4,FALSE),"")</f>
        <v/>
      </c>
      <c r="H107" s="232" t="str">
        <f t="shared" ca="1" si="5"/>
        <v/>
      </c>
      <c r="I107" s="233" t="str">
        <f ca="1">IF(SUMIF(Pharmaceuticals!$B:$B,$B107,Pharmaceuticals!Z:Z)+SUMIF('Health Products &amp; Equipment'!$B:$B,$B107,'Health Products &amp; Equipment'!Z:Z)+SUMIF('Other Pharma &amp; Health Products'!$B:$B,$B107,'Other Pharma &amp; Health Products'!Z:Z)+SUMIF('PSM Costs'!$B:$B,$B107,'PSM Costs'!Z:Z)&gt;0,SUMIF(Pharmaceuticals!$B:$B,$B107,Pharmaceuticals!Z:Z)+SUMIF('Health Products &amp; Equipment'!$B:$B,$B107,'Health Products &amp; Equipment'!Z:Z)+SUMIF('Other Pharma &amp; Health Products'!$B:$B,$B107,'Other Pharma &amp; Health Products'!Z:Z)+SUMIF('PSM Costs'!$B:$B,$B107,'PSM Costs'!Z:Z),"")</f>
        <v/>
      </c>
      <c r="J107" s="233" t="str">
        <f ca="1">IF(SUMIF(Pharmaceuticals!$B:$B,$B107,Pharmaceuticals!AB:AB)+SUMIF('Health Products &amp; Equipment'!$B:$B,$B107,'Health Products &amp; Equipment'!AB:AB)+SUMIF('Other Pharma &amp; Health Products'!$B:$B,$B107,'Other Pharma &amp; Health Products'!AB:AB)+SUMIF('PSM Costs'!$B:$B,$B107,'PSM Costs'!AB:AB)&gt;0,SUMIF(Pharmaceuticals!$B:$B,$B107,Pharmaceuticals!AB:AB)+SUMIF('Health Products &amp; Equipment'!$B:$B,$B107,'Health Products &amp; Equipment'!AB:AB)+SUMIF('Other Pharma &amp; Health Products'!$B:$B,$B107,'Other Pharma &amp; Health Products'!AB:AB)+SUMIF('PSM Costs'!$B:$B,$B107,'PSM Costs'!AB:AB),"")</f>
        <v/>
      </c>
      <c r="K107" s="233" t="str">
        <f ca="1">IF(SUMIF(Pharmaceuticals!$B:$B,$B107,Pharmaceuticals!AD:AD)+SUMIF('Health Products &amp; Equipment'!$B:$B,$B107,'Health Products &amp; Equipment'!AD:AD)+SUMIF('Other Pharma &amp; Health Products'!$B:$B,$B107,'Other Pharma &amp; Health Products'!AD:AD)+SUMIF('PSM Costs'!$B:$B,$B107,'PSM Costs'!AD:AD)&gt;0,SUMIF(Pharmaceuticals!$B:$B,$B107,Pharmaceuticals!AD:AD)+SUMIF('Health Products &amp; Equipment'!$B:$B,$B107,'Health Products &amp; Equipment'!AD:AD)+SUMIF('Other Pharma &amp; Health Products'!$B:$B,$B107,'Other Pharma &amp; Health Products'!AD:AD)+SUMIF('PSM Costs'!$B:$B,$B107,'PSM Costs'!AD:AD),"")</f>
        <v/>
      </c>
      <c r="L107" s="233" t="str">
        <f ca="1">IF(SUMIF(Pharmaceuticals!$B:$B,$B107,Pharmaceuticals!AF:AF)+SUMIF('Health Products &amp; Equipment'!$B:$B,$B107,'Health Products &amp; Equipment'!AF:AF)+SUMIF('Other Pharma &amp; Health Products'!$B:$B,$B107,'Other Pharma &amp; Health Products'!AF:AF)+SUMIF('PSM Costs'!$B:$B,$B107,'PSM Costs'!AF:AF)&gt;0,SUMIF(Pharmaceuticals!$B:$B,$B107,Pharmaceuticals!AF:AF)+SUMIF('Health Products &amp; Equipment'!$B:$B,$B107,'Health Products &amp; Equipment'!AF:AF)+SUMIF('Other Pharma &amp; Health Products'!$B:$B,$B107,'Other Pharma &amp; Health Products'!AF:AF)+SUMIF('PSM Costs'!$B:$B,$B107,'PSM Costs'!AF:AF),"")</f>
        <v/>
      </c>
      <c r="M107" s="231" t="str">
        <f t="shared" ca="1" si="6"/>
        <v/>
      </c>
      <c r="N107" s="234" t="str">
        <f ca="1">IF(SUMIF(Pharmaceuticals!$B:$B,$B107,Pharmaceuticals!AM:AM)+SUMIF('Health Products &amp; Equipment'!$B:$B,$B107,'Health Products &amp; Equipment'!AM:AM)+SUMIF('Other Pharma &amp; Health Products'!$B:$B,$B107,'Other Pharma &amp; Health Products'!AM:AM)+SUMIF('PSM Costs'!$B:$B,$B107,'PSM Costs'!AM:AM)&gt;0,SUMIF(Pharmaceuticals!$B:$B,$B107,Pharmaceuticals!AM:AM)+SUMIF('Health Products &amp; Equipment'!$B:$B,$B107,'Health Products &amp; Equipment'!AM:AM)+SUMIF('Other Pharma &amp; Health Products'!$B:$B,$B107,'Other Pharma &amp; Health Products'!AM:AM)+SUMIF('PSM Costs'!$B:$B,$B107,'PSM Costs'!AM:AM),"")</f>
        <v/>
      </c>
      <c r="O107" s="234" t="str">
        <f ca="1">IF(SUMIF(Pharmaceuticals!$B:$B,$B107,Pharmaceuticals!AO:AO)+SUMIF('Health Products &amp; Equipment'!$B:$B,$B107,'Health Products &amp; Equipment'!AO:AO)+SUMIF('Other Pharma &amp; Health Products'!$B:$B,$B107,'Other Pharma &amp; Health Products'!AO:AO)+SUMIF('PSM Costs'!$B:$B,$B107,'PSM Costs'!AO:AO)&gt;0,SUMIF(Pharmaceuticals!$B:$B,$B107,Pharmaceuticals!AO:AO)+SUMIF('Health Products &amp; Equipment'!$B:$B,$B107,'Health Products &amp; Equipment'!AO:AO)+SUMIF('Other Pharma &amp; Health Products'!$B:$B,$B107,'Other Pharma &amp; Health Products'!AO:AO)+SUMIF('PSM Costs'!$B:$B,$B107,'PSM Costs'!AO:AO),"")</f>
        <v/>
      </c>
      <c r="P107" s="234" t="str">
        <f ca="1">IF(SUMIF(Pharmaceuticals!$B:$B,$B107,Pharmaceuticals!AQ:AQ)+SUMIF('Health Products &amp; Equipment'!$B:$B,$B107,'Health Products &amp; Equipment'!AQ:AQ)+SUMIF('Other Pharma &amp; Health Products'!$B:$B,$B107,'Other Pharma &amp; Health Products'!AQ:AQ)+SUMIF('PSM Costs'!$B:$B,$B107,'PSM Costs'!AQ:AQ)&gt;0,SUMIF(Pharmaceuticals!$B:$B,$B107,Pharmaceuticals!AQ:AQ)+SUMIF('Health Products &amp; Equipment'!$B:$B,$B107,'Health Products &amp; Equipment'!AQ:AQ)+SUMIF('Other Pharma &amp; Health Products'!$B:$B,$B107,'Other Pharma &amp; Health Products'!AQ:AQ)+SUMIF('PSM Costs'!$B:$B,$B107,'PSM Costs'!AQ:AQ),"")</f>
        <v/>
      </c>
      <c r="Q107" s="234" t="str">
        <f ca="1">IF(SUMIF(Pharmaceuticals!$B:$B,$B107,Pharmaceuticals!AS:AS)+SUMIF('Health Products &amp; Equipment'!$B:$B,$B107,'Health Products &amp; Equipment'!AS:AS)+SUMIF('Other Pharma &amp; Health Products'!$B:$B,$B107,'Other Pharma &amp; Health Products'!AS:AS)+SUMIF('PSM Costs'!$B:$B,$B107,'PSM Costs'!AS:AS)&gt;0,SUMIF(Pharmaceuticals!$B:$B,$B107,Pharmaceuticals!AS:AS)+SUMIF('Health Products &amp; Equipment'!$B:$B,$B107,'Health Products &amp; Equipment'!AS:AS)+SUMIF('Other Pharma &amp; Health Products'!$B:$B,$B107,'Other Pharma &amp; Health Products'!AS:AS)+SUMIF('PSM Costs'!$B:$B,$B107,'PSM Costs'!AS:AS),"")</f>
        <v/>
      </c>
      <c r="R107" s="232" t="str">
        <f t="shared" ca="1" si="7"/>
        <v/>
      </c>
      <c r="S107" s="233" t="str">
        <f ca="1">IF(SUMIF(Pharmaceuticals!$B:$B,$B107,Pharmaceuticals!AZ:AZ)+SUMIF('Health Products &amp; Equipment'!$B:$B,$B107,'Health Products &amp; Equipment'!AZ:AZ)+SUMIF('Other Pharma &amp; Health Products'!$B:$B,$B107,'Other Pharma &amp; Health Products'!AZ:AZ)+SUMIF('PSM Costs'!$B:$B,$B107,'PSM Costs'!AZ:AZ)&gt;0,SUMIF(Pharmaceuticals!$B:$B,$B107,Pharmaceuticals!AZ:AZ)+SUMIF('Health Products &amp; Equipment'!$B:$B,$B107,'Health Products &amp; Equipment'!AZ:AZ)+SUMIF('Other Pharma &amp; Health Products'!$B:$B,$B107,'Other Pharma &amp; Health Products'!AZ:AZ)+SUMIF('PSM Costs'!$B:$B,$B107,'PSM Costs'!AZ:AZ),"")</f>
        <v/>
      </c>
      <c r="T107" s="233" t="str">
        <f ca="1">IF(SUMIF(Pharmaceuticals!$B:$B,$B107,Pharmaceuticals!BB:BB)+SUMIF('Health Products &amp; Equipment'!$B:$B,$B107,'Health Products &amp; Equipment'!BB:BB)+SUMIF('Other Pharma &amp; Health Products'!$B:$B,$B107,'Other Pharma &amp; Health Products'!BB:BB)+SUMIF('PSM Costs'!$B:$B,$B107,'PSM Costs'!BB:BB)&gt;0,SUMIF(Pharmaceuticals!$B:$B,$B107,Pharmaceuticals!BB:BB)+SUMIF('Health Products &amp; Equipment'!$B:$B,$B107,'Health Products &amp; Equipment'!BB:BB)+SUMIF('Other Pharma &amp; Health Products'!$B:$B,$B107,'Other Pharma &amp; Health Products'!BB:BB)+SUMIF('PSM Costs'!$B:$B,$B107,'PSM Costs'!BB:BB),"")</f>
        <v/>
      </c>
      <c r="U107" s="233" t="str">
        <f ca="1">IF(SUMIF(Pharmaceuticals!$B:$B,$B107,Pharmaceuticals!BD:BD)+SUMIF('Health Products &amp; Equipment'!$B:$B,$B107,'Health Products &amp; Equipment'!BD:BD)+SUMIF('Other Pharma &amp; Health Products'!$B:$B,$B107,'Other Pharma &amp; Health Products'!BD:BD)+SUMIF('PSM Costs'!$B:$B,$B107,'PSM Costs'!BD:BD)&gt;0,SUMIF(Pharmaceuticals!$B:$B,$B107,Pharmaceuticals!BD:BD)+SUMIF('Health Products &amp; Equipment'!$B:$B,$B107,'Health Products &amp; Equipment'!BD:BD)+SUMIF('Other Pharma &amp; Health Products'!$B:$B,$B107,'Other Pharma &amp; Health Products'!BD:BD)+SUMIF('PSM Costs'!$B:$B,$B107,'PSM Costs'!BD:BD),"")</f>
        <v/>
      </c>
      <c r="V107" s="233" t="str">
        <f ca="1">IF(SUMIF(Pharmaceuticals!$B:$B,$B107,Pharmaceuticals!BF:BF)+SUMIF('Health Products &amp; Equipment'!$B:$B,$B107,'Health Products &amp; Equipment'!BF:BF)+SUMIF('Other Pharma &amp; Health Products'!$B:$B,$B107,'Other Pharma &amp; Health Products'!BF:BF)+SUMIF('PSM Costs'!$B:$B,$B107,'PSM Costs'!BF:BF)&gt;0,SUMIF(Pharmaceuticals!$B:$B,$B107,Pharmaceuticals!BF:BF)+SUMIF('Health Products &amp; Equipment'!$B:$B,$B107,'Health Products &amp; Equipment'!BF:BF)+SUMIF('Other Pharma &amp; Health Products'!$B:$B,$B107,'Other Pharma &amp; Health Products'!BF:BF)+SUMIF('PSM Costs'!$B:$B,$B107,'PSM Costs'!BF:BF),"")</f>
        <v/>
      </c>
      <c r="W107" s="231" t="str">
        <f t="shared" ca="1" si="8"/>
        <v/>
      </c>
      <c r="X107" s="234" t="str">
        <f ca="1">IF(SUMIF(Pharmaceuticals!$B:$B,$B107,Pharmaceuticals!BM:BM)+SUMIF('Health Products &amp; Equipment'!$B:$B,$B107,'Health Products &amp; Equipment'!BM:BM)+SUMIF('Other Pharma &amp; Health Products'!$B:$B,$B107,'Other Pharma &amp; Health Products'!BM:BM)+SUMIF('PSM Costs'!$B:$B,$B107,'PSM Costs'!BM:BM)&gt;0,SUMIF(Pharmaceuticals!$B:$B,$B107,Pharmaceuticals!BM:BM)+SUMIF('Health Products &amp; Equipment'!$B:$B,$B107,'Health Products &amp; Equipment'!BM:BM)+SUMIF('Other Pharma &amp; Health Products'!$B:$B,$B107,'Other Pharma &amp; Health Products'!BM:BM)+SUMIF('PSM Costs'!$B:$B,$B107,'PSM Costs'!BM:BM),"")</f>
        <v/>
      </c>
      <c r="Y107" s="234" t="str">
        <f ca="1">IF(SUMIF(Pharmaceuticals!$B:$B,$B107,Pharmaceuticals!BO:BO)+SUMIF('Health Products &amp; Equipment'!$B:$B,$B107,'Health Products &amp; Equipment'!BO:BO)+SUMIF('Other Pharma &amp; Health Products'!$B:$B,$B107,'Other Pharma &amp; Health Products'!BO:BO)+SUMIF('PSM Costs'!$B:$B,$B107,'PSM Costs'!BO:BO)&gt;0,SUMIF(Pharmaceuticals!$B:$B,$B107,Pharmaceuticals!BO:BO)+SUMIF('Health Products &amp; Equipment'!$B:$B,$B107,'Health Products &amp; Equipment'!BO:BO)+SUMIF('Other Pharma &amp; Health Products'!$B:$B,$B107,'Other Pharma &amp; Health Products'!BO:BO)+SUMIF('PSM Costs'!$B:$B,$B107,'PSM Costs'!BO:BO),"")</f>
        <v/>
      </c>
      <c r="Z107" s="234" t="str">
        <f ca="1">IF(SUMIF(Pharmaceuticals!$B:$B,$B107,Pharmaceuticals!BQ:BQ)+SUMIF('Health Products &amp; Equipment'!$B:$B,$B107,'Health Products &amp; Equipment'!BQ:BQ)+SUMIF('Other Pharma &amp; Health Products'!$B:$B,$B107,'Other Pharma &amp; Health Products'!BQ:BQ)+SUMIF('PSM Costs'!$B:$B,$B107,'PSM Costs'!BQ:BQ)&gt;0,SUMIF(Pharmaceuticals!$B:$B,$B107,Pharmaceuticals!BQ:BQ)+SUMIF('Health Products &amp; Equipment'!$B:$B,$B107,'Health Products &amp; Equipment'!BQ:BQ)+SUMIF('Other Pharma &amp; Health Products'!$B:$B,$B107,'Other Pharma &amp; Health Products'!BQ:BQ)+SUMIF('PSM Costs'!$B:$B,$B107,'PSM Costs'!BQ:BQ),"")</f>
        <v/>
      </c>
      <c r="AA107" s="234" t="str">
        <f ca="1">IF(SUMIF(Pharmaceuticals!$B:$B,$B107,Pharmaceuticals!BS:BS)+SUMIF('Health Products &amp; Equipment'!$B:$B,$B107,'Health Products &amp; Equipment'!BS:BS)+SUMIF('Other Pharma &amp; Health Products'!$B:$B,$B107,'Other Pharma &amp; Health Products'!BS:BS)+SUMIF('PSM Costs'!$B:$B,$B107,'PSM Costs'!BS:BS)&gt;0,SUMIF(Pharmaceuticals!$B:$B,$B107,Pharmaceuticals!BS:BS)+SUMIF('Health Products &amp; Equipment'!$B:$B,$B107,'Health Products &amp; Equipment'!BS:BS)+SUMIF('Other Pharma &amp; Health Products'!$B:$B,$B107,'Other Pharma &amp; Health Products'!BS:BS)+SUMIF('PSM Costs'!$B:$B,$B107,'PSM Costs'!BS:BS),"")</f>
        <v/>
      </c>
      <c r="AB107" s="233" t="str">
        <f t="shared" ca="1" si="9"/>
        <v/>
      </c>
    </row>
    <row r="108" spans="1:28" ht="22.15" customHeight="1" x14ac:dyDescent="0.2">
      <c r="A108" s="229">
        <v>98</v>
      </c>
      <c r="B108" s="229" t="str">
        <f ca="1">IFERROR(VLOOKUP(A108,'Rank unique Mod-Int-CI-PR'!I:J,2,FALSE),"")</f>
        <v/>
      </c>
      <c r="C108" s="230" t="str">
        <f ca="1">IFERROR(VLOOKUP(VALUE(LEFT(B108,FIND("-",B108)-1)),CatModules!B:C,2,FALSE),"")</f>
        <v/>
      </c>
      <c r="D108" s="230" t="str">
        <f ca="1">IFERROR(VLOOKUP(LEFT(B108,FIND("--",B108)-1),CatInt!D:E,2,FALSE),"")</f>
        <v/>
      </c>
      <c r="E108" s="230" t="str">
        <f ca="1">IFERROR(VLOOKUP(MID(B108,FIND("--",B108)+2,FIND("---",B108)-FIND("--",B108)-2),CatCostInp!D:E,2,FALSE),"")</f>
        <v/>
      </c>
      <c r="F108" s="230" t="str">
        <f ca="1">IFERROR(VLOOKUP(B108,ActivityConcat!A:C,3,FALSE),"")</f>
        <v/>
      </c>
      <c r="G108" s="231" t="str">
        <f ca="1">IFERROR(VLOOKUP(VALUE(RIGHT(B108,1)),Setup!A:D,4,FALSE),"")</f>
        <v/>
      </c>
      <c r="H108" s="232" t="str">
        <f t="shared" ca="1" si="5"/>
        <v/>
      </c>
      <c r="I108" s="233" t="str">
        <f ca="1">IF(SUMIF(Pharmaceuticals!$B:$B,$B108,Pharmaceuticals!Z:Z)+SUMIF('Health Products &amp; Equipment'!$B:$B,$B108,'Health Products &amp; Equipment'!Z:Z)+SUMIF('Other Pharma &amp; Health Products'!$B:$B,$B108,'Other Pharma &amp; Health Products'!Z:Z)+SUMIF('PSM Costs'!$B:$B,$B108,'PSM Costs'!Z:Z)&gt;0,SUMIF(Pharmaceuticals!$B:$B,$B108,Pharmaceuticals!Z:Z)+SUMIF('Health Products &amp; Equipment'!$B:$B,$B108,'Health Products &amp; Equipment'!Z:Z)+SUMIF('Other Pharma &amp; Health Products'!$B:$B,$B108,'Other Pharma &amp; Health Products'!Z:Z)+SUMIF('PSM Costs'!$B:$B,$B108,'PSM Costs'!Z:Z),"")</f>
        <v/>
      </c>
      <c r="J108" s="233" t="str">
        <f ca="1">IF(SUMIF(Pharmaceuticals!$B:$B,$B108,Pharmaceuticals!AB:AB)+SUMIF('Health Products &amp; Equipment'!$B:$B,$B108,'Health Products &amp; Equipment'!AB:AB)+SUMIF('Other Pharma &amp; Health Products'!$B:$B,$B108,'Other Pharma &amp; Health Products'!AB:AB)+SUMIF('PSM Costs'!$B:$B,$B108,'PSM Costs'!AB:AB)&gt;0,SUMIF(Pharmaceuticals!$B:$B,$B108,Pharmaceuticals!AB:AB)+SUMIF('Health Products &amp; Equipment'!$B:$B,$B108,'Health Products &amp; Equipment'!AB:AB)+SUMIF('Other Pharma &amp; Health Products'!$B:$B,$B108,'Other Pharma &amp; Health Products'!AB:AB)+SUMIF('PSM Costs'!$B:$B,$B108,'PSM Costs'!AB:AB),"")</f>
        <v/>
      </c>
      <c r="K108" s="233" t="str">
        <f ca="1">IF(SUMIF(Pharmaceuticals!$B:$B,$B108,Pharmaceuticals!AD:AD)+SUMIF('Health Products &amp; Equipment'!$B:$B,$B108,'Health Products &amp; Equipment'!AD:AD)+SUMIF('Other Pharma &amp; Health Products'!$B:$B,$B108,'Other Pharma &amp; Health Products'!AD:AD)+SUMIF('PSM Costs'!$B:$B,$B108,'PSM Costs'!AD:AD)&gt;0,SUMIF(Pharmaceuticals!$B:$B,$B108,Pharmaceuticals!AD:AD)+SUMIF('Health Products &amp; Equipment'!$B:$B,$B108,'Health Products &amp; Equipment'!AD:AD)+SUMIF('Other Pharma &amp; Health Products'!$B:$B,$B108,'Other Pharma &amp; Health Products'!AD:AD)+SUMIF('PSM Costs'!$B:$B,$B108,'PSM Costs'!AD:AD),"")</f>
        <v/>
      </c>
      <c r="L108" s="233" t="str">
        <f ca="1">IF(SUMIF(Pharmaceuticals!$B:$B,$B108,Pharmaceuticals!AF:AF)+SUMIF('Health Products &amp; Equipment'!$B:$B,$B108,'Health Products &amp; Equipment'!AF:AF)+SUMIF('Other Pharma &amp; Health Products'!$B:$B,$B108,'Other Pharma &amp; Health Products'!AF:AF)+SUMIF('PSM Costs'!$B:$B,$B108,'PSM Costs'!AF:AF)&gt;0,SUMIF(Pharmaceuticals!$B:$B,$B108,Pharmaceuticals!AF:AF)+SUMIF('Health Products &amp; Equipment'!$B:$B,$B108,'Health Products &amp; Equipment'!AF:AF)+SUMIF('Other Pharma &amp; Health Products'!$B:$B,$B108,'Other Pharma &amp; Health Products'!AF:AF)+SUMIF('PSM Costs'!$B:$B,$B108,'PSM Costs'!AF:AF),"")</f>
        <v/>
      </c>
      <c r="M108" s="231" t="str">
        <f t="shared" ca="1" si="6"/>
        <v/>
      </c>
      <c r="N108" s="234" t="str">
        <f ca="1">IF(SUMIF(Pharmaceuticals!$B:$B,$B108,Pharmaceuticals!AM:AM)+SUMIF('Health Products &amp; Equipment'!$B:$B,$B108,'Health Products &amp; Equipment'!AM:AM)+SUMIF('Other Pharma &amp; Health Products'!$B:$B,$B108,'Other Pharma &amp; Health Products'!AM:AM)+SUMIF('PSM Costs'!$B:$B,$B108,'PSM Costs'!AM:AM)&gt;0,SUMIF(Pharmaceuticals!$B:$B,$B108,Pharmaceuticals!AM:AM)+SUMIF('Health Products &amp; Equipment'!$B:$B,$B108,'Health Products &amp; Equipment'!AM:AM)+SUMIF('Other Pharma &amp; Health Products'!$B:$B,$B108,'Other Pharma &amp; Health Products'!AM:AM)+SUMIF('PSM Costs'!$B:$B,$B108,'PSM Costs'!AM:AM),"")</f>
        <v/>
      </c>
      <c r="O108" s="234" t="str">
        <f ca="1">IF(SUMIF(Pharmaceuticals!$B:$B,$B108,Pharmaceuticals!AO:AO)+SUMIF('Health Products &amp; Equipment'!$B:$B,$B108,'Health Products &amp; Equipment'!AO:AO)+SUMIF('Other Pharma &amp; Health Products'!$B:$B,$B108,'Other Pharma &amp; Health Products'!AO:AO)+SUMIF('PSM Costs'!$B:$B,$B108,'PSM Costs'!AO:AO)&gt;0,SUMIF(Pharmaceuticals!$B:$B,$B108,Pharmaceuticals!AO:AO)+SUMIF('Health Products &amp; Equipment'!$B:$B,$B108,'Health Products &amp; Equipment'!AO:AO)+SUMIF('Other Pharma &amp; Health Products'!$B:$B,$B108,'Other Pharma &amp; Health Products'!AO:AO)+SUMIF('PSM Costs'!$B:$B,$B108,'PSM Costs'!AO:AO),"")</f>
        <v/>
      </c>
      <c r="P108" s="234" t="str">
        <f ca="1">IF(SUMIF(Pharmaceuticals!$B:$B,$B108,Pharmaceuticals!AQ:AQ)+SUMIF('Health Products &amp; Equipment'!$B:$B,$B108,'Health Products &amp; Equipment'!AQ:AQ)+SUMIF('Other Pharma &amp; Health Products'!$B:$B,$B108,'Other Pharma &amp; Health Products'!AQ:AQ)+SUMIF('PSM Costs'!$B:$B,$B108,'PSM Costs'!AQ:AQ)&gt;0,SUMIF(Pharmaceuticals!$B:$B,$B108,Pharmaceuticals!AQ:AQ)+SUMIF('Health Products &amp; Equipment'!$B:$B,$B108,'Health Products &amp; Equipment'!AQ:AQ)+SUMIF('Other Pharma &amp; Health Products'!$B:$B,$B108,'Other Pharma &amp; Health Products'!AQ:AQ)+SUMIF('PSM Costs'!$B:$B,$B108,'PSM Costs'!AQ:AQ),"")</f>
        <v/>
      </c>
      <c r="Q108" s="234" t="str">
        <f ca="1">IF(SUMIF(Pharmaceuticals!$B:$B,$B108,Pharmaceuticals!AS:AS)+SUMIF('Health Products &amp; Equipment'!$B:$B,$B108,'Health Products &amp; Equipment'!AS:AS)+SUMIF('Other Pharma &amp; Health Products'!$B:$B,$B108,'Other Pharma &amp; Health Products'!AS:AS)+SUMIF('PSM Costs'!$B:$B,$B108,'PSM Costs'!AS:AS)&gt;0,SUMIF(Pharmaceuticals!$B:$B,$B108,Pharmaceuticals!AS:AS)+SUMIF('Health Products &amp; Equipment'!$B:$B,$B108,'Health Products &amp; Equipment'!AS:AS)+SUMIF('Other Pharma &amp; Health Products'!$B:$B,$B108,'Other Pharma &amp; Health Products'!AS:AS)+SUMIF('PSM Costs'!$B:$B,$B108,'PSM Costs'!AS:AS),"")</f>
        <v/>
      </c>
      <c r="R108" s="232" t="str">
        <f t="shared" ca="1" si="7"/>
        <v/>
      </c>
      <c r="S108" s="233" t="str">
        <f ca="1">IF(SUMIF(Pharmaceuticals!$B:$B,$B108,Pharmaceuticals!AZ:AZ)+SUMIF('Health Products &amp; Equipment'!$B:$B,$B108,'Health Products &amp; Equipment'!AZ:AZ)+SUMIF('Other Pharma &amp; Health Products'!$B:$B,$B108,'Other Pharma &amp; Health Products'!AZ:AZ)+SUMIF('PSM Costs'!$B:$B,$B108,'PSM Costs'!AZ:AZ)&gt;0,SUMIF(Pharmaceuticals!$B:$B,$B108,Pharmaceuticals!AZ:AZ)+SUMIF('Health Products &amp; Equipment'!$B:$B,$B108,'Health Products &amp; Equipment'!AZ:AZ)+SUMIF('Other Pharma &amp; Health Products'!$B:$B,$B108,'Other Pharma &amp; Health Products'!AZ:AZ)+SUMIF('PSM Costs'!$B:$B,$B108,'PSM Costs'!AZ:AZ),"")</f>
        <v/>
      </c>
      <c r="T108" s="233" t="str">
        <f ca="1">IF(SUMIF(Pharmaceuticals!$B:$B,$B108,Pharmaceuticals!BB:BB)+SUMIF('Health Products &amp; Equipment'!$B:$B,$B108,'Health Products &amp; Equipment'!BB:BB)+SUMIF('Other Pharma &amp; Health Products'!$B:$B,$B108,'Other Pharma &amp; Health Products'!BB:BB)+SUMIF('PSM Costs'!$B:$B,$B108,'PSM Costs'!BB:BB)&gt;0,SUMIF(Pharmaceuticals!$B:$B,$B108,Pharmaceuticals!BB:BB)+SUMIF('Health Products &amp; Equipment'!$B:$B,$B108,'Health Products &amp; Equipment'!BB:BB)+SUMIF('Other Pharma &amp; Health Products'!$B:$B,$B108,'Other Pharma &amp; Health Products'!BB:BB)+SUMIF('PSM Costs'!$B:$B,$B108,'PSM Costs'!BB:BB),"")</f>
        <v/>
      </c>
      <c r="U108" s="233" t="str">
        <f ca="1">IF(SUMIF(Pharmaceuticals!$B:$B,$B108,Pharmaceuticals!BD:BD)+SUMIF('Health Products &amp; Equipment'!$B:$B,$B108,'Health Products &amp; Equipment'!BD:BD)+SUMIF('Other Pharma &amp; Health Products'!$B:$B,$B108,'Other Pharma &amp; Health Products'!BD:BD)+SUMIF('PSM Costs'!$B:$B,$B108,'PSM Costs'!BD:BD)&gt;0,SUMIF(Pharmaceuticals!$B:$B,$B108,Pharmaceuticals!BD:BD)+SUMIF('Health Products &amp; Equipment'!$B:$B,$B108,'Health Products &amp; Equipment'!BD:BD)+SUMIF('Other Pharma &amp; Health Products'!$B:$B,$B108,'Other Pharma &amp; Health Products'!BD:BD)+SUMIF('PSM Costs'!$B:$B,$B108,'PSM Costs'!BD:BD),"")</f>
        <v/>
      </c>
      <c r="V108" s="233" t="str">
        <f ca="1">IF(SUMIF(Pharmaceuticals!$B:$B,$B108,Pharmaceuticals!BF:BF)+SUMIF('Health Products &amp; Equipment'!$B:$B,$B108,'Health Products &amp; Equipment'!BF:BF)+SUMIF('Other Pharma &amp; Health Products'!$B:$B,$B108,'Other Pharma &amp; Health Products'!BF:BF)+SUMIF('PSM Costs'!$B:$B,$B108,'PSM Costs'!BF:BF)&gt;0,SUMIF(Pharmaceuticals!$B:$B,$B108,Pharmaceuticals!BF:BF)+SUMIF('Health Products &amp; Equipment'!$B:$B,$B108,'Health Products &amp; Equipment'!BF:BF)+SUMIF('Other Pharma &amp; Health Products'!$B:$B,$B108,'Other Pharma &amp; Health Products'!BF:BF)+SUMIF('PSM Costs'!$B:$B,$B108,'PSM Costs'!BF:BF),"")</f>
        <v/>
      </c>
      <c r="W108" s="231" t="str">
        <f t="shared" ca="1" si="8"/>
        <v/>
      </c>
      <c r="X108" s="234" t="str">
        <f ca="1">IF(SUMIF(Pharmaceuticals!$B:$B,$B108,Pharmaceuticals!BM:BM)+SUMIF('Health Products &amp; Equipment'!$B:$B,$B108,'Health Products &amp; Equipment'!BM:BM)+SUMIF('Other Pharma &amp; Health Products'!$B:$B,$B108,'Other Pharma &amp; Health Products'!BM:BM)+SUMIF('PSM Costs'!$B:$B,$B108,'PSM Costs'!BM:BM)&gt;0,SUMIF(Pharmaceuticals!$B:$B,$B108,Pharmaceuticals!BM:BM)+SUMIF('Health Products &amp; Equipment'!$B:$B,$B108,'Health Products &amp; Equipment'!BM:BM)+SUMIF('Other Pharma &amp; Health Products'!$B:$B,$B108,'Other Pharma &amp; Health Products'!BM:BM)+SUMIF('PSM Costs'!$B:$B,$B108,'PSM Costs'!BM:BM),"")</f>
        <v/>
      </c>
      <c r="Y108" s="234" t="str">
        <f ca="1">IF(SUMIF(Pharmaceuticals!$B:$B,$B108,Pharmaceuticals!BO:BO)+SUMIF('Health Products &amp; Equipment'!$B:$B,$B108,'Health Products &amp; Equipment'!BO:BO)+SUMIF('Other Pharma &amp; Health Products'!$B:$B,$B108,'Other Pharma &amp; Health Products'!BO:BO)+SUMIF('PSM Costs'!$B:$B,$B108,'PSM Costs'!BO:BO)&gt;0,SUMIF(Pharmaceuticals!$B:$B,$B108,Pharmaceuticals!BO:BO)+SUMIF('Health Products &amp; Equipment'!$B:$B,$B108,'Health Products &amp; Equipment'!BO:BO)+SUMIF('Other Pharma &amp; Health Products'!$B:$B,$B108,'Other Pharma &amp; Health Products'!BO:BO)+SUMIF('PSM Costs'!$B:$B,$B108,'PSM Costs'!BO:BO),"")</f>
        <v/>
      </c>
      <c r="Z108" s="234" t="str">
        <f ca="1">IF(SUMIF(Pharmaceuticals!$B:$B,$B108,Pharmaceuticals!BQ:BQ)+SUMIF('Health Products &amp; Equipment'!$B:$B,$B108,'Health Products &amp; Equipment'!BQ:BQ)+SUMIF('Other Pharma &amp; Health Products'!$B:$B,$B108,'Other Pharma &amp; Health Products'!BQ:BQ)+SUMIF('PSM Costs'!$B:$B,$B108,'PSM Costs'!BQ:BQ)&gt;0,SUMIF(Pharmaceuticals!$B:$B,$B108,Pharmaceuticals!BQ:BQ)+SUMIF('Health Products &amp; Equipment'!$B:$B,$B108,'Health Products &amp; Equipment'!BQ:BQ)+SUMIF('Other Pharma &amp; Health Products'!$B:$B,$B108,'Other Pharma &amp; Health Products'!BQ:BQ)+SUMIF('PSM Costs'!$B:$B,$B108,'PSM Costs'!BQ:BQ),"")</f>
        <v/>
      </c>
      <c r="AA108" s="234" t="str">
        <f ca="1">IF(SUMIF(Pharmaceuticals!$B:$B,$B108,Pharmaceuticals!BS:BS)+SUMIF('Health Products &amp; Equipment'!$B:$B,$B108,'Health Products &amp; Equipment'!BS:BS)+SUMIF('Other Pharma &amp; Health Products'!$B:$B,$B108,'Other Pharma &amp; Health Products'!BS:BS)+SUMIF('PSM Costs'!$B:$B,$B108,'PSM Costs'!BS:BS)&gt;0,SUMIF(Pharmaceuticals!$B:$B,$B108,Pharmaceuticals!BS:BS)+SUMIF('Health Products &amp; Equipment'!$B:$B,$B108,'Health Products &amp; Equipment'!BS:BS)+SUMIF('Other Pharma &amp; Health Products'!$B:$B,$B108,'Other Pharma &amp; Health Products'!BS:BS)+SUMIF('PSM Costs'!$B:$B,$B108,'PSM Costs'!BS:BS),"")</f>
        <v/>
      </c>
      <c r="AB108" s="233" t="str">
        <f t="shared" ca="1" si="9"/>
        <v/>
      </c>
    </row>
    <row r="109" spans="1:28" ht="22.15" customHeight="1" x14ac:dyDescent="0.2">
      <c r="A109" s="229">
        <v>99</v>
      </c>
      <c r="B109" s="229" t="str">
        <f ca="1">IFERROR(VLOOKUP(A109,'Rank unique Mod-Int-CI-PR'!I:J,2,FALSE),"")</f>
        <v/>
      </c>
      <c r="C109" s="230" t="str">
        <f ca="1">IFERROR(VLOOKUP(VALUE(LEFT(B109,FIND("-",B109)-1)),CatModules!B:C,2,FALSE),"")</f>
        <v/>
      </c>
      <c r="D109" s="230" t="str">
        <f ca="1">IFERROR(VLOOKUP(LEFT(B109,FIND("--",B109)-1),CatInt!D:E,2,FALSE),"")</f>
        <v/>
      </c>
      <c r="E109" s="230" t="str">
        <f ca="1">IFERROR(VLOOKUP(MID(B109,FIND("--",B109)+2,FIND("---",B109)-FIND("--",B109)-2),CatCostInp!D:E,2,FALSE),"")</f>
        <v/>
      </c>
      <c r="F109" s="230" t="str">
        <f ca="1">IFERROR(VLOOKUP(B109,ActivityConcat!A:C,3,FALSE),"")</f>
        <v/>
      </c>
      <c r="G109" s="231" t="str">
        <f ca="1">IFERROR(VLOOKUP(VALUE(RIGHT(B109,1)),Setup!A:D,4,FALSE),"")</f>
        <v/>
      </c>
      <c r="H109" s="232" t="str">
        <f t="shared" ca="1" si="5"/>
        <v/>
      </c>
      <c r="I109" s="233" t="str">
        <f ca="1">IF(SUMIF(Pharmaceuticals!$B:$B,$B109,Pharmaceuticals!Z:Z)+SUMIF('Health Products &amp; Equipment'!$B:$B,$B109,'Health Products &amp; Equipment'!Z:Z)+SUMIF('Other Pharma &amp; Health Products'!$B:$B,$B109,'Other Pharma &amp; Health Products'!Z:Z)+SUMIF('PSM Costs'!$B:$B,$B109,'PSM Costs'!Z:Z)&gt;0,SUMIF(Pharmaceuticals!$B:$B,$B109,Pharmaceuticals!Z:Z)+SUMIF('Health Products &amp; Equipment'!$B:$B,$B109,'Health Products &amp; Equipment'!Z:Z)+SUMIF('Other Pharma &amp; Health Products'!$B:$B,$B109,'Other Pharma &amp; Health Products'!Z:Z)+SUMIF('PSM Costs'!$B:$B,$B109,'PSM Costs'!Z:Z),"")</f>
        <v/>
      </c>
      <c r="J109" s="233" t="str">
        <f ca="1">IF(SUMIF(Pharmaceuticals!$B:$B,$B109,Pharmaceuticals!AB:AB)+SUMIF('Health Products &amp; Equipment'!$B:$B,$B109,'Health Products &amp; Equipment'!AB:AB)+SUMIF('Other Pharma &amp; Health Products'!$B:$B,$B109,'Other Pharma &amp; Health Products'!AB:AB)+SUMIF('PSM Costs'!$B:$B,$B109,'PSM Costs'!AB:AB)&gt;0,SUMIF(Pharmaceuticals!$B:$B,$B109,Pharmaceuticals!AB:AB)+SUMIF('Health Products &amp; Equipment'!$B:$B,$B109,'Health Products &amp; Equipment'!AB:AB)+SUMIF('Other Pharma &amp; Health Products'!$B:$B,$B109,'Other Pharma &amp; Health Products'!AB:AB)+SUMIF('PSM Costs'!$B:$B,$B109,'PSM Costs'!AB:AB),"")</f>
        <v/>
      </c>
      <c r="K109" s="233" t="str">
        <f ca="1">IF(SUMIF(Pharmaceuticals!$B:$B,$B109,Pharmaceuticals!AD:AD)+SUMIF('Health Products &amp; Equipment'!$B:$B,$B109,'Health Products &amp; Equipment'!AD:AD)+SUMIF('Other Pharma &amp; Health Products'!$B:$B,$B109,'Other Pharma &amp; Health Products'!AD:AD)+SUMIF('PSM Costs'!$B:$B,$B109,'PSM Costs'!AD:AD)&gt;0,SUMIF(Pharmaceuticals!$B:$B,$B109,Pharmaceuticals!AD:AD)+SUMIF('Health Products &amp; Equipment'!$B:$B,$B109,'Health Products &amp; Equipment'!AD:AD)+SUMIF('Other Pharma &amp; Health Products'!$B:$B,$B109,'Other Pharma &amp; Health Products'!AD:AD)+SUMIF('PSM Costs'!$B:$B,$B109,'PSM Costs'!AD:AD),"")</f>
        <v/>
      </c>
      <c r="L109" s="233" t="str">
        <f ca="1">IF(SUMIF(Pharmaceuticals!$B:$B,$B109,Pharmaceuticals!AF:AF)+SUMIF('Health Products &amp; Equipment'!$B:$B,$B109,'Health Products &amp; Equipment'!AF:AF)+SUMIF('Other Pharma &amp; Health Products'!$B:$B,$B109,'Other Pharma &amp; Health Products'!AF:AF)+SUMIF('PSM Costs'!$B:$B,$B109,'PSM Costs'!AF:AF)&gt;0,SUMIF(Pharmaceuticals!$B:$B,$B109,Pharmaceuticals!AF:AF)+SUMIF('Health Products &amp; Equipment'!$B:$B,$B109,'Health Products &amp; Equipment'!AF:AF)+SUMIF('Other Pharma &amp; Health Products'!$B:$B,$B109,'Other Pharma &amp; Health Products'!AF:AF)+SUMIF('PSM Costs'!$B:$B,$B109,'PSM Costs'!AF:AF),"")</f>
        <v/>
      </c>
      <c r="M109" s="231" t="str">
        <f t="shared" ca="1" si="6"/>
        <v/>
      </c>
      <c r="N109" s="234" t="str">
        <f ca="1">IF(SUMIF(Pharmaceuticals!$B:$B,$B109,Pharmaceuticals!AM:AM)+SUMIF('Health Products &amp; Equipment'!$B:$B,$B109,'Health Products &amp; Equipment'!AM:AM)+SUMIF('Other Pharma &amp; Health Products'!$B:$B,$B109,'Other Pharma &amp; Health Products'!AM:AM)+SUMIF('PSM Costs'!$B:$B,$B109,'PSM Costs'!AM:AM)&gt;0,SUMIF(Pharmaceuticals!$B:$B,$B109,Pharmaceuticals!AM:AM)+SUMIF('Health Products &amp; Equipment'!$B:$B,$B109,'Health Products &amp; Equipment'!AM:AM)+SUMIF('Other Pharma &amp; Health Products'!$B:$B,$B109,'Other Pharma &amp; Health Products'!AM:AM)+SUMIF('PSM Costs'!$B:$B,$B109,'PSM Costs'!AM:AM),"")</f>
        <v/>
      </c>
      <c r="O109" s="234" t="str">
        <f ca="1">IF(SUMIF(Pharmaceuticals!$B:$B,$B109,Pharmaceuticals!AO:AO)+SUMIF('Health Products &amp; Equipment'!$B:$B,$B109,'Health Products &amp; Equipment'!AO:AO)+SUMIF('Other Pharma &amp; Health Products'!$B:$B,$B109,'Other Pharma &amp; Health Products'!AO:AO)+SUMIF('PSM Costs'!$B:$B,$B109,'PSM Costs'!AO:AO)&gt;0,SUMIF(Pharmaceuticals!$B:$B,$B109,Pharmaceuticals!AO:AO)+SUMIF('Health Products &amp; Equipment'!$B:$B,$B109,'Health Products &amp; Equipment'!AO:AO)+SUMIF('Other Pharma &amp; Health Products'!$B:$B,$B109,'Other Pharma &amp; Health Products'!AO:AO)+SUMIF('PSM Costs'!$B:$B,$B109,'PSM Costs'!AO:AO),"")</f>
        <v/>
      </c>
      <c r="P109" s="234" t="str">
        <f ca="1">IF(SUMIF(Pharmaceuticals!$B:$B,$B109,Pharmaceuticals!AQ:AQ)+SUMIF('Health Products &amp; Equipment'!$B:$B,$B109,'Health Products &amp; Equipment'!AQ:AQ)+SUMIF('Other Pharma &amp; Health Products'!$B:$B,$B109,'Other Pharma &amp; Health Products'!AQ:AQ)+SUMIF('PSM Costs'!$B:$B,$B109,'PSM Costs'!AQ:AQ)&gt;0,SUMIF(Pharmaceuticals!$B:$B,$B109,Pharmaceuticals!AQ:AQ)+SUMIF('Health Products &amp; Equipment'!$B:$B,$B109,'Health Products &amp; Equipment'!AQ:AQ)+SUMIF('Other Pharma &amp; Health Products'!$B:$B,$B109,'Other Pharma &amp; Health Products'!AQ:AQ)+SUMIF('PSM Costs'!$B:$B,$B109,'PSM Costs'!AQ:AQ),"")</f>
        <v/>
      </c>
      <c r="Q109" s="234" t="str">
        <f ca="1">IF(SUMIF(Pharmaceuticals!$B:$B,$B109,Pharmaceuticals!AS:AS)+SUMIF('Health Products &amp; Equipment'!$B:$B,$B109,'Health Products &amp; Equipment'!AS:AS)+SUMIF('Other Pharma &amp; Health Products'!$B:$B,$B109,'Other Pharma &amp; Health Products'!AS:AS)+SUMIF('PSM Costs'!$B:$B,$B109,'PSM Costs'!AS:AS)&gt;0,SUMIF(Pharmaceuticals!$B:$B,$B109,Pharmaceuticals!AS:AS)+SUMIF('Health Products &amp; Equipment'!$B:$B,$B109,'Health Products &amp; Equipment'!AS:AS)+SUMIF('Other Pharma &amp; Health Products'!$B:$B,$B109,'Other Pharma &amp; Health Products'!AS:AS)+SUMIF('PSM Costs'!$B:$B,$B109,'PSM Costs'!AS:AS),"")</f>
        <v/>
      </c>
      <c r="R109" s="232" t="str">
        <f t="shared" ca="1" si="7"/>
        <v/>
      </c>
      <c r="S109" s="233" t="str">
        <f ca="1">IF(SUMIF(Pharmaceuticals!$B:$B,$B109,Pharmaceuticals!AZ:AZ)+SUMIF('Health Products &amp; Equipment'!$B:$B,$B109,'Health Products &amp; Equipment'!AZ:AZ)+SUMIF('Other Pharma &amp; Health Products'!$B:$B,$B109,'Other Pharma &amp; Health Products'!AZ:AZ)+SUMIF('PSM Costs'!$B:$B,$B109,'PSM Costs'!AZ:AZ)&gt;0,SUMIF(Pharmaceuticals!$B:$B,$B109,Pharmaceuticals!AZ:AZ)+SUMIF('Health Products &amp; Equipment'!$B:$B,$B109,'Health Products &amp; Equipment'!AZ:AZ)+SUMIF('Other Pharma &amp; Health Products'!$B:$B,$B109,'Other Pharma &amp; Health Products'!AZ:AZ)+SUMIF('PSM Costs'!$B:$B,$B109,'PSM Costs'!AZ:AZ),"")</f>
        <v/>
      </c>
      <c r="T109" s="233" t="str">
        <f ca="1">IF(SUMIF(Pharmaceuticals!$B:$B,$B109,Pharmaceuticals!BB:BB)+SUMIF('Health Products &amp; Equipment'!$B:$B,$B109,'Health Products &amp; Equipment'!BB:BB)+SUMIF('Other Pharma &amp; Health Products'!$B:$B,$B109,'Other Pharma &amp; Health Products'!BB:BB)+SUMIF('PSM Costs'!$B:$B,$B109,'PSM Costs'!BB:BB)&gt;0,SUMIF(Pharmaceuticals!$B:$B,$B109,Pharmaceuticals!BB:BB)+SUMIF('Health Products &amp; Equipment'!$B:$B,$B109,'Health Products &amp; Equipment'!BB:BB)+SUMIF('Other Pharma &amp; Health Products'!$B:$B,$B109,'Other Pharma &amp; Health Products'!BB:BB)+SUMIF('PSM Costs'!$B:$B,$B109,'PSM Costs'!BB:BB),"")</f>
        <v/>
      </c>
      <c r="U109" s="233" t="str">
        <f ca="1">IF(SUMIF(Pharmaceuticals!$B:$B,$B109,Pharmaceuticals!BD:BD)+SUMIF('Health Products &amp; Equipment'!$B:$B,$B109,'Health Products &amp; Equipment'!BD:BD)+SUMIF('Other Pharma &amp; Health Products'!$B:$B,$B109,'Other Pharma &amp; Health Products'!BD:BD)+SUMIF('PSM Costs'!$B:$B,$B109,'PSM Costs'!BD:BD)&gt;0,SUMIF(Pharmaceuticals!$B:$B,$B109,Pharmaceuticals!BD:BD)+SUMIF('Health Products &amp; Equipment'!$B:$B,$B109,'Health Products &amp; Equipment'!BD:BD)+SUMIF('Other Pharma &amp; Health Products'!$B:$B,$B109,'Other Pharma &amp; Health Products'!BD:BD)+SUMIF('PSM Costs'!$B:$B,$B109,'PSM Costs'!BD:BD),"")</f>
        <v/>
      </c>
      <c r="V109" s="233" t="str">
        <f ca="1">IF(SUMIF(Pharmaceuticals!$B:$B,$B109,Pharmaceuticals!BF:BF)+SUMIF('Health Products &amp; Equipment'!$B:$B,$B109,'Health Products &amp; Equipment'!BF:BF)+SUMIF('Other Pharma &amp; Health Products'!$B:$B,$B109,'Other Pharma &amp; Health Products'!BF:BF)+SUMIF('PSM Costs'!$B:$B,$B109,'PSM Costs'!BF:BF)&gt;0,SUMIF(Pharmaceuticals!$B:$B,$B109,Pharmaceuticals!BF:BF)+SUMIF('Health Products &amp; Equipment'!$B:$B,$B109,'Health Products &amp; Equipment'!BF:BF)+SUMIF('Other Pharma &amp; Health Products'!$B:$B,$B109,'Other Pharma &amp; Health Products'!BF:BF)+SUMIF('PSM Costs'!$B:$B,$B109,'PSM Costs'!BF:BF),"")</f>
        <v/>
      </c>
      <c r="W109" s="231" t="str">
        <f t="shared" ca="1" si="8"/>
        <v/>
      </c>
      <c r="X109" s="234" t="str">
        <f ca="1">IF(SUMIF(Pharmaceuticals!$B:$B,$B109,Pharmaceuticals!BM:BM)+SUMIF('Health Products &amp; Equipment'!$B:$B,$B109,'Health Products &amp; Equipment'!BM:BM)+SUMIF('Other Pharma &amp; Health Products'!$B:$B,$B109,'Other Pharma &amp; Health Products'!BM:BM)+SUMIF('PSM Costs'!$B:$B,$B109,'PSM Costs'!BM:BM)&gt;0,SUMIF(Pharmaceuticals!$B:$B,$B109,Pharmaceuticals!BM:BM)+SUMIF('Health Products &amp; Equipment'!$B:$B,$B109,'Health Products &amp; Equipment'!BM:BM)+SUMIF('Other Pharma &amp; Health Products'!$B:$B,$B109,'Other Pharma &amp; Health Products'!BM:BM)+SUMIF('PSM Costs'!$B:$B,$B109,'PSM Costs'!BM:BM),"")</f>
        <v/>
      </c>
      <c r="Y109" s="234" t="str">
        <f ca="1">IF(SUMIF(Pharmaceuticals!$B:$B,$B109,Pharmaceuticals!BO:BO)+SUMIF('Health Products &amp; Equipment'!$B:$B,$B109,'Health Products &amp; Equipment'!BO:BO)+SUMIF('Other Pharma &amp; Health Products'!$B:$B,$B109,'Other Pharma &amp; Health Products'!BO:BO)+SUMIF('PSM Costs'!$B:$B,$B109,'PSM Costs'!BO:BO)&gt;0,SUMIF(Pharmaceuticals!$B:$B,$B109,Pharmaceuticals!BO:BO)+SUMIF('Health Products &amp; Equipment'!$B:$B,$B109,'Health Products &amp; Equipment'!BO:BO)+SUMIF('Other Pharma &amp; Health Products'!$B:$B,$B109,'Other Pharma &amp; Health Products'!BO:BO)+SUMIF('PSM Costs'!$B:$B,$B109,'PSM Costs'!BO:BO),"")</f>
        <v/>
      </c>
      <c r="Z109" s="234" t="str">
        <f ca="1">IF(SUMIF(Pharmaceuticals!$B:$B,$B109,Pharmaceuticals!BQ:BQ)+SUMIF('Health Products &amp; Equipment'!$B:$B,$B109,'Health Products &amp; Equipment'!BQ:BQ)+SUMIF('Other Pharma &amp; Health Products'!$B:$B,$B109,'Other Pharma &amp; Health Products'!BQ:BQ)+SUMIF('PSM Costs'!$B:$B,$B109,'PSM Costs'!BQ:BQ)&gt;0,SUMIF(Pharmaceuticals!$B:$B,$B109,Pharmaceuticals!BQ:BQ)+SUMIF('Health Products &amp; Equipment'!$B:$B,$B109,'Health Products &amp; Equipment'!BQ:BQ)+SUMIF('Other Pharma &amp; Health Products'!$B:$B,$B109,'Other Pharma &amp; Health Products'!BQ:BQ)+SUMIF('PSM Costs'!$B:$B,$B109,'PSM Costs'!BQ:BQ),"")</f>
        <v/>
      </c>
      <c r="AA109" s="234" t="str">
        <f ca="1">IF(SUMIF(Pharmaceuticals!$B:$B,$B109,Pharmaceuticals!BS:BS)+SUMIF('Health Products &amp; Equipment'!$B:$B,$B109,'Health Products &amp; Equipment'!BS:BS)+SUMIF('Other Pharma &amp; Health Products'!$B:$B,$B109,'Other Pharma &amp; Health Products'!BS:BS)+SUMIF('PSM Costs'!$B:$B,$B109,'PSM Costs'!BS:BS)&gt;0,SUMIF(Pharmaceuticals!$B:$B,$B109,Pharmaceuticals!BS:BS)+SUMIF('Health Products &amp; Equipment'!$B:$B,$B109,'Health Products &amp; Equipment'!BS:BS)+SUMIF('Other Pharma &amp; Health Products'!$B:$B,$B109,'Other Pharma &amp; Health Products'!BS:BS)+SUMIF('PSM Costs'!$B:$B,$B109,'PSM Costs'!BS:BS),"")</f>
        <v/>
      </c>
      <c r="AB109" s="233" t="str">
        <f t="shared" ca="1" si="9"/>
        <v/>
      </c>
    </row>
    <row r="110" spans="1:28" ht="22.15" customHeight="1" x14ac:dyDescent="0.2">
      <c r="A110" s="229">
        <v>100</v>
      </c>
      <c r="B110" s="229" t="str">
        <f ca="1">IFERROR(VLOOKUP(A110,'Rank unique Mod-Int-CI-PR'!I:J,2,FALSE),"")</f>
        <v/>
      </c>
      <c r="C110" s="230" t="str">
        <f ca="1">IFERROR(VLOOKUP(VALUE(LEFT(B110,FIND("-",B110)-1)),CatModules!B:C,2,FALSE),"")</f>
        <v/>
      </c>
      <c r="D110" s="230" t="str">
        <f ca="1">IFERROR(VLOOKUP(LEFT(B110,FIND("--",B110)-1),CatInt!D:E,2,FALSE),"")</f>
        <v/>
      </c>
      <c r="E110" s="230" t="str">
        <f ca="1">IFERROR(VLOOKUP(MID(B110,FIND("--",B110)+2,FIND("---",B110)-FIND("--",B110)-2),CatCostInp!D:E,2,FALSE),"")</f>
        <v/>
      </c>
      <c r="F110" s="230" t="str">
        <f ca="1">IFERROR(VLOOKUP(B110,ActivityConcat!A:C,3,FALSE),"")</f>
        <v/>
      </c>
      <c r="G110" s="231" t="str">
        <f ca="1">IFERROR(VLOOKUP(VALUE(RIGHT(B110,1)),Setup!A:D,4,FALSE),"")</f>
        <v/>
      </c>
      <c r="H110" s="232" t="str">
        <f t="shared" ca="1" si="5"/>
        <v/>
      </c>
      <c r="I110" s="233" t="str">
        <f ca="1">IF(SUMIF(Pharmaceuticals!$B:$B,$B110,Pharmaceuticals!Z:Z)+SUMIF('Health Products &amp; Equipment'!$B:$B,$B110,'Health Products &amp; Equipment'!Z:Z)+SUMIF('Other Pharma &amp; Health Products'!$B:$B,$B110,'Other Pharma &amp; Health Products'!Z:Z)+SUMIF('PSM Costs'!$B:$B,$B110,'PSM Costs'!Z:Z)&gt;0,SUMIF(Pharmaceuticals!$B:$B,$B110,Pharmaceuticals!Z:Z)+SUMIF('Health Products &amp; Equipment'!$B:$B,$B110,'Health Products &amp; Equipment'!Z:Z)+SUMIF('Other Pharma &amp; Health Products'!$B:$B,$B110,'Other Pharma &amp; Health Products'!Z:Z)+SUMIF('PSM Costs'!$B:$B,$B110,'PSM Costs'!Z:Z),"")</f>
        <v/>
      </c>
      <c r="J110" s="233" t="str">
        <f ca="1">IF(SUMIF(Pharmaceuticals!$B:$B,$B110,Pharmaceuticals!AB:AB)+SUMIF('Health Products &amp; Equipment'!$B:$B,$B110,'Health Products &amp; Equipment'!AB:AB)+SUMIF('Other Pharma &amp; Health Products'!$B:$B,$B110,'Other Pharma &amp; Health Products'!AB:AB)+SUMIF('PSM Costs'!$B:$B,$B110,'PSM Costs'!AB:AB)&gt;0,SUMIF(Pharmaceuticals!$B:$B,$B110,Pharmaceuticals!AB:AB)+SUMIF('Health Products &amp; Equipment'!$B:$B,$B110,'Health Products &amp; Equipment'!AB:AB)+SUMIF('Other Pharma &amp; Health Products'!$B:$B,$B110,'Other Pharma &amp; Health Products'!AB:AB)+SUMIF('PSM Costs'!$B:$B,$B110,'PSM Costs'!AB:AB),"")</f>
        <v/>
      </c>
      <c r="K110" s="233" t="str">
        <f ca="1">IF(SUMIF(Pharmaceuticals!$B:$B,$B110,Pharmaceuticals!AD:AD)+SUMIF('Health Products &amp; Equipment'!$B:$B,$B110,'Health Products &amp; Equipment'!AD:AD)+SUMIF('Other Pharma &amp; Health Products'!$B:$B,$B110,'Other Pharma &amp; Health Products'!AD:AD)+SUMIF('PSM Costs'!$B:$B,$B110,'PSM Costs'!AD:AD)&gt;0,SUMIF(Pharmaceuticals!$B:$B,$B110,Pharmaceuticals!AD:AD)+SUMIF('Health Products &amp; Equipment'!$B:$B,$B110,'Health Products &amp; Equipment'!AD:AD)+SUMIF('Other Pharma &amp; Health Products'!$B:$B,$B110,'Other Pharma &amp; Health Products'!AD:AD)+SUMIF('PSM Costs'!$B:$B,$B110,'PSM Costs'!AD:AD),"")</f>
        <v/>
      </c>
      <c r="L110" s="233" t="str">
        <f ca="1">IF(SUMIF(Pharmaceuticals!$B:$B,$B110,Pharmaceuticals!AF:AF)+SUMIF('Health Products &amp; Equipment'!$B:$B,$B110,'Health Products &amp; Equipment'!AF:AF)+SUMIF('Other Pharma &amp; Health Products'!$B:$B,$B110,'Other Pharma &amp; Health Products'!AF:AF)+SUMIF('PSM Costs'!$B:$B,$B110,'PSM Costs'!AF:AF)&gt;0,SUMIF(Pharmaceuticals!$B:$B,$B110,Pharmaceuticals!AF:AF)+SUMIF('Health Products &amp; Equipment'!$B:$B,$B110,'Health Products &amp; Equipment'!AF:AF)+SUMIF('Other Pharma &amp; Health Products'!$B:$B,$B110,'Other Pharma &amp; Health Products'!AF:AF)+SUMIF('PSM Costs'!$B:$B,$B110,'PSM Costs'!AF:AF),"")</f>
        <v/>
      </c>
      <c r="M110" s="231" t="str">
        <f t="shared" ca="1" si="6"/>
        <v/>
      </c>
      <c r="N110" s="234" t="str">
        <f ca="1">IF(SUMIF(Pharmaceuticals!$B:$B,$B110,Pharmaceuticals!AM:AM)+SUMIF('Health Products &amp; Equipment'!$B:$B,$B110,'Health Products &amp; Equipment'!AM:AM)+SUMIF('Other Pharma &amp; Health Products'!$B:$B,$B110,'Other Pharma &amp; Health Products'!AM:AM)+SUMIF('PSM Costs'!$B:$B,$B110,'PSM Costs'!AM:AM)&gt;0,SUMIF(Pharmaceuticals!$B:$B,$B110,Pharmaceuticals!AM:AM)+SUMIF('Health Products &amp; Equipment'!$B:$B,$B110,'Health Products &amp; Equipment'!AM:AM)+SUMIF('Other Pharma &amp; Health Products'!$B:$B,$B110,'Other Pharma &amp; Health Products'!AM:AM)+SUMIF('PSM Costs'!$B:$B,$B110,'PSM Costs'!AM:AM),"")</f>
        <v/>
      </c>
      <c r="O110" s="234" t="str">
        <f ca="1">IF(SUMIF(Pharmaceuticals!$B:$B,$B110,Pharmaceuticals!AO:AO)+SUMIF('Health Products &amp; Equipment'!$B:$B,$B110,'Health Products &amp; Equipment'!AO:AO)+SUMIF('Other Pharma &amp; Health Products'!$B:$B,$B110,'Other Pharma &amp; Health Products'!AO:AO)+SUMIF('PSM Costs'!$B:$B,$B110,'PSM Costs'!AO:AO)&gt;0,SUMIF(Pharmaceuticals!$B:$B,$B110,Pharmaceuticals!AO:AO)+SUMIF('Health Products &amp; Equipment'!$B:$B,$B110,'Health Products &amp; Equipment'!AO:AO)+SUMIF('Other Pharma &amp; Health Products'!$B:$B,$B110,'Other Pharma &amp; Health Products'!AO:AO)+SUMIF('PSM Costs'!$B:$B,$B110,'PSM Costs'!AO:AO),"")</f>
        <v/>
      </c>
      <c r="P110" s="234" t="str">
        <f ca="1">IF(SUMIF(Pharmaceuticals!$B:$B,$B110,Pharmaceuticals!AQ:AQ)+SUMIF('Health Products &amp; Equipment'!$B:$B,$B110,'Health Products &amp; Equipment'!AQ:AQ)+SUMIF('Other Pharma &amp; Health Products'!$B:$B,$B110,'Other Pharma &amp; Health Products'!AQ:AQ)+SUMIF('PSM Costs'!$B:$B,$B110,'PSM Costs'!AQ:AQ)&gt;0,SUMIF(Pharmaceuticals!$B:$B,$B110,Pharmaceuticals!AQ:AQ)+SUMIF('Health Products &amp; Equipment'!$B:$B,$B110,'Health Products &amp; Equipment'!AQ:AQ)+SUMIF('Other Pharma &amp; Health Products'!$B:$B,$B110,'Other Pharma &amp; Health Products'!AQ:AQ)+SUMIF('PSM Costs'!$B:$B,$B110,'PSM Costs'!AQ:AQ),"")</f>
        <v/>
      </c>
      <c r="Q110" s="234" t="str">
        <f ca="1">IF(SUMIF(Pharmaceuticals!$B:$B,$B110,Pharmaceuticals!AS:AS)+SUMIF('Health Products &amp; Equipment'!$B:$B,$B110,'Health Products &amp; Equipment'!AS:AS)+SUMIF('Other Pharma &amp; Health Products'!$B:$B,$B110,'Other Pharma &amp; Health Products'!AS:AS)+SUMIF('PSM Costs'!$B:$B,$B110,'PSM Costs'!AS:AS)&gt;0,SUMIF(Pharmaceuticals!$B:$B,$B110,Pharmaceuticals!AS:AS)+SUMIF('Health Products &amp; Equipment'!$B:$B,$B110,'Health Products &amp; Equipment'!AS:AS)+SUMIF('Other Pharma &amp; Health Products'!$B:$B,$B110,'Other Pharma &amp; Health Products'!AS:AS)+SUMIF('PSM Costs'!$B:$B,$B110,'PSM Costs'!AS:AS),"")</f>
        <v/>
      </c>
      <c r="R110" s="232" t="str">
        <f t="shared" ca="1" si="7"/>
        <v/>
      </c>
      <c r="S110" s="233" t="str">
        <f ca="1">IF(SUMIF(Pharmaceuticals!$B:$B,$B110,Pharmaceuticals!AZ:AZ)+SUMIF('Health Products &amp; Equipment'!$B:$B,$B110,'Health Products &amp; Equipment'!AZ:AZ)+SUMIF('Other Pharma &amp; Health Products'!$B:$B,$B110,'Other Pharma &amp; Health Products'!AZ:AZ)+SUMIF('PSM Costs'!$B:$B,$B110,'PSM Costs'!AZ:AZ)&gt;0,SUMIF(Pharmaceuticals!$B:$B,$B110,Pharmaceuticals!AZ:AZ)+SUMIF('Health Products &amp; Equipment'!$B:$B,$B110,'Health Products &amp; Equipment'!AZ:AZ)+SUMIF('Other Pharma &amp; Health Products'!$B:$B,$B110,'Other Pharma &amp; Health Products'!AZ:AZ)+SUMIF('PSM Costs'!$B:$B,$B110,'PSM Costs'!AZ:AZ),"")</f>
        <v/>
      </c>
      <c r="T110" s="233" t="str">
        <f ca="1">IF(SUMIF(Pharmaceuticals!$B:$B,$B110,Pharmaceuticals!BB:BB)+SUMIF('Health Products &amp; Equipment'!$B:$B,$B110,'Health Products &amp; Equipment'!BB:BB)+SUMIF('Other Pharma &amp; Health Products'!$B:$B,$B110,'Other Pharma &amp; Health Products'!BB:BB)+SUMIF('PSM Costs'!$B:$B,$B110,'PSM Costs'!BB:BB)&gt;0,SUMIF(Pharmaceuticals!$B:$B,$B110,Pharmaceuticals!BB:BB)+SUMIF('Health Products &amp; Equipment'!$B:$B,$B110,'Health Products &amp; Equipment'!BB:BB)+SUMIF('Other Pharma &amp; Health Products'!$B:$B,$B110,'Other Pharma &amp; Health Products'!BB:BB)+SUMIF('PSM Costs'!$B:$B,$B110,'PSM Costs'!BB:BB),"")</f>
        <v/>
      </c>
      <c r="U110" s="233" t="str">
        <f ca="1">IF(SUMIF(Pharmaceuticals!$B:$B,$B110,Pharmaceuticals!BD:BD)+SUMIF('Health Products &amp; Equipment'!$B:$B,$B110,'Health Products &amp; Equipment'!BD:BD)+SUMIF('Other Pharma &amp; Health Products'!$B:$B,$B110,'Other Pharma &amp; Health Products'!BD:BD)+SUMIF('PSM Costs'!$B:$B,$B110,'PSM Costs'!BD:BD)&gt;0,SUMIF(Pharmaceuticals!$B:$B,$B110,Pharmaceuticals!BD:BD)+SUMIF('Health Products &amp; Equipment'!$B:$B,$B110,'Health Products &amp; Equipment'!BD:BD)+SUMIF('Other Pharma &amp; Health Products'!$B:$B,$B110,'Other Pharma &amp; Health Products'!BD:BD)+SUMIF('PSM Costs'!$B:$B,$B110,'PSM Costs'!BD:BD),"")</f>
        <v/>
      </c>
      <c r="V110" s="233" t="str">
        <f ca="1">IF(SUMIF(Pharmaceuticals!$B:$B,$B110,Pharmaceuticals!BF:BF)+SUMIF('Health Products &amp; Equipment'!$B:$B,$B110,'Health Products &amp; Equipment'!BF:BF)+SUMIF('Other Pharma &amp; Health Products'!$B:$B,$B110,'Other Pharma &amp; Health Products'!BF:BF)+SUMIF('PSM Costs'!$B:$B,$B110,'PSM Costs'!BF:BF)&gt;0,SUMIF(Pharmaceuticals!$B:$B,$B110,Pharmaceuticals!BF:BF)+SUMIF('Health Products &amp; Equipment'!$B:$B,$B110,'Health Products &amp; Equipment'!BF:BF)+SUMIF('Other Pharma &amp; Health Products'!$B:$B,$B110,'Other Pharma &amp; Health Products'!BF:BF)+SUMIF('PSM Costs'!$B:$B,$B110,'PSM Costs'!BF:BF),"")</f>
        <v/>
      </c>
      <c r="W110" s="231" t="str">
        <f t="shared" ca="1" si="8"/>
        <v/>
      </c>
      <c r="X110" s="234" t="str">
        <f ca="1">IF(SUMIF(Pharmaceuticals!$B:$B,$B110,Pharmaceuticals!BM:BM)+SUMIF('Health Products &amp; Equipment'!$B:$B,$B110,'Health Products &amp; Equipment'!BM:BM)+SUMIF('Other Pharma &amp; Health Products'!$B:$B,$B110,'Other Pharma &amp; Health Products'!BM:BM)+SUMIF('PSM Costs'!$B:$B,$B110,'PSM Costs'!BM:BM)&gt;0,SUMIF(Pharmaceuticals!$B:$B,$B110,Pharmaceuticals!BM:BM)+SUMIF('Health Products &amp; Equipment'!$B:$B,$B110,'Health Products &amp; Equipment'!BM:BM)+SUMIF('Other Pharma &amp; Health Products'!$B:$B,$B110,'Other Pharma &amp; Health Products'!BM:BM)+SUMIF('PSM Costs'!$B:$B,$B110,'PSM Costs'!BM:BM),"")</f>
        <v/>
      </c>
      <c r="Y110" s="234" t="str">
        <f ca="1">IF(SUMIF(Pharmaceuticals!$B:$B,$B110,Pharmaceuticals!BO:BO)+SUMIF('Health Products &amp; Equipment'!$B:$B,$B110,'Health Products &amp; Equipment'!BO:BO)+SUMIF('Other Pharma &amp; Health Products'!$B:$B,$B110,'Other Pharma &amp; Health Products'!BO:BO)+SUMIF('PSM Costs'!$B:$B,$B110,'PSM Costs'!BO:BO)&gt;0,SUMIF(Pharmaceuticals!$B:$B,$B110,Pharmaceuticals!BO:BO)+SUMIF('Health Products &amp; Equipment'!$B:$B,$B110,'Health Products &amp; Equipment'!BO:BO)+SUMIF('Other Pharma &amp; Health Products'!$B:$B,$B110,'Other Pharma &amp; Health Products'!BO:BO)+SUMIF('PSM Costs'!$B:$B,$B110,'PSM Costs'!BO:BO),"")</f>
        <v/>
      </c>
      <c r="Z110" s="234" t="str">
        <f ca="1">IF(SUMIF(Pharmaceuticals!$B:$B,$B110,Pharmaceuticals!BQ:BQ)+SUMIF('Health Products &amp; Equipment'!$B:$B,$B110,'Health Products &amp; Equipment'!BQ:BQ)+SUMIF('Other Pharma &amp; Health Products'!$B:$B,$B110,'Other Pharma &amp; Health Products'!BQ:BQ)+SUMIF('PSM Costs'!$B:$B,$B110,'PSM Costs'!BQ:BQ)&gt;0,SUMIF(Pharmaceuticals!$B:$B,$B110,Pharmaceuticals!BQ:BQ)+SUMIF('Health Products &amp; Equipment'!$B:$B,$B110,'Health Products &amp; Equipment'!BQ:BQ)+SUMIF('Other Pharma &amp; Health Products'!$B:$B,$B110,'Other Pharma &amp; Health Products'!BQ:BQ)+SUMIF('PSM Costs'!$B:$B,$B110,'PSM Costs'!BQ:BQ),"")</f>
        <v/>
      </c>
      <c r="AA110" s="234" t="str">
        <f ca="1">IF(SUMIF(Pharmaceuticals!$B:$B,$B110,Pharmaceuticals!BS:BS)+SUMIF('Health Products &amp; Equipment'!$B:$B,$B110,'Health Products &amp; Equipment'!BS:BS)+SUMIF('Other Pharma &amp; Health Products'!$B:$B,$B110,'Other Pharma &amp; Health Products'!BS:BS)+SUMIF('PSM Costs'!$B:$B,$B110,'PSM Costs'!BS:BS)&gt;0,SUMIF(Pharmaceuticals!$B:$B,$B110,Pharmaceuticals!BS:BS)+SUMIF('Health Products &amp; Equipment'!$B:$B,$B110,'Health Products &amp; Equipment'!BS:BS)+SUMIF('Other Pharma &amp; Health Products'!$B:$B,$B110,'Other Pharma &amp; Health Products'!BS:BS)+SUMIF('PSM Costs'!$B:$B,$B110,'PSM Costs'!BS:BS),"")</f>
        <v/>
      </c>
      <c r="AB110" s="233" t="str">
        <f t="shared" ca="1" si="9"/>
        <v/>
      </c>
    </row>
    <row r="111" spans="1:28" ht="22.15" customHeight="1" x14ac:dyDescent="0.2">
      <c r="A111" s="229">
        <v>101</v>
      </c>
      <c r="B111" s="229" t="str">
        <f ca="1">IFERROR(VLOOKUP(A111,'Rank unique Mod-Int-CI-PR'!I:J,2,FALSE),"")</f>
        <v/>
      </c>
      <c r="C111" s="230" t="str">
        <f ca="1">IFERROR(VLOOKUP(VALUE(LEFT(B111,FIND("-",B111)-1)),CatModules!B:C,2,FALSE),"")</f>
        <v/>
      </c>
      <c r="D111" s="230" t="str">
        <f ca="1">IFERROR(VLOOKUP(LEFT(B111,FIND("--",B111)-1),CatInt!D:E,2,FALSE),"")</f>
        <v/>
      </c>
      <c r="E111" s="230" t="str">
        <f ca="1">IFERROR(VLOOKUP(MID(B111,FIND("--",B111)+2,FIND("---",B111)-FIND("--",B111)-2),CatCostInp!D:E,2,FALSE),"")</f>
        <v/>
      </c>
      <c r="F111" s="230" t="str">
        <f ca="1">IFERROR(VLOOKUP(B111,ActivityConcat!A:C,3,FALSE),"")</f>
        <v/>
      </c>
      <c r="G111" s="231" t="str">
        <f ca="1">IFERROR(VLOOKUP(VALUE(RIGHT(B111,1)),Setup!A:D,4,FALSE),"")</f>
        <v/>
      </c>
      <c r="H111" s="232" t="str">
        <f ca="1">IF(SUM(I111:L111)&gt;0,1,"")</f>
        <v/>
      </c>
      <c r="I111" s="233" t="str">
        <f ca="1">IF(SUMIF(Pharmaceuticals!$B:$B,$B111,Pharmaceuticals!Z:Z)+SUMIF('Health Products &amp; Equipment'!$B:$B,$B111,'Health Products &amp; Equipment'!Z:Z)+SUMIF('Other Pharma &amp; Health Products'!$B:$B,$B111,'Other Pharma &amp; Health Products'!Z:Z)+SUMIF('PSM Costs'!$B:$B,$B111,'PSM Costs'!Z:Z)&gt;0,SUMIF(Pharmaceuticals!$B:$B,$B111,Pharmaceuticals!Z:Z)+SUMIF('Health Products &amp; Equipment'!$B:$B,$B111,'Health Products &amp; Equipment'!Z:Z)+SUMIF('Other Pharma &amp; Health Products'!$B:$B,$B111,'Other Pharma &amp; Health Products'!Z:Z)+SUMIF('PSM Costs'!$B:$B,$B111,'PSM Costs'!Z:Z),"")</f>
        <v/>
      </c>
      <c r="J111" s="233" t="str">
        <f ca="1">IF(SUMIF(Pharmaceuticals!$B:$B,$B111,Pharmaceuticals!AB:AB)+SUMIF('Health Products &amp; Equipment'!$B:$B,$B111,'Health Products &amp; Equipment'!AB:AB)+SUMIF('Other Pharma &amp; Health Products'!$B:$B,$B111,'Other Pharma &amp; Health Products'!AB:AB)+SUMIF('PSM Costs'!$B:$B,$B111,'PSM Costs'!AB:AB)&gt;0,SUMIF(Pharmaceuticals!$B:$B,$B111,Pharmaceuticals!AB:AB)+SUMIF('Health Products &amp; Equipment'!$B:$B,$B111,'Health Products &amp; Equipment'!AB:AB)+SUMIF('Other Pharma &amp; Health Products'!$B:$B,$B111,'Other Pharma &amp; Health Products'!AB:AB)+SUMIF('PSM Costs'!$B:$B,$B111,'PSM Costs'!AB:AB),"")</f>
        <v/>
      </c>
      <c r="K111" s="233" t="str">
        <f ca="1">IF(SUMIF(Pharmaceuticals!$B:$B,$B111,Pharmaceuticals!AD:AD)+SUMIF('Health Products &amp; Equipment'!$B:$B,$B111,'Health Products &amp; Equipment'!AD:AD)+SUMIF('Other Pharma &amp; Health Products'!$B:$B,$B111,'Other Pharma &amp; Health Products'!AD:AD)+SUMIF('PSM Costs'!$B:$B,$B111,'PSM Costs'!AD:AD)&gt;0,SUMIF(Pharmaceuticals!$B:$B,$B111,Pharmaceuticals!AD:AD)+SUMIF('Health Products &amp; Equipment'!$B:$B,$B111,'Health Products &amp; Equipment'!AD:AD)+SUMIF('Other Pharma &amp; Health Products'!$B:$B,$B111,'Other Pharma &amp; Health Products'!AD:AD)+SUMIF('PSM Costs'!$B:$B,$B111,'PSM Costs'!AD:AD),"")</f>
        <v/>
      </c>
      <c r="L111" s="233" t="str">
        <f ca="1">IF(SUMIF(Pharmaceuticals!$B:$B,$B111,Pharmaceuticals!AF:AF)+SUMIF('Health Products &amp; Equipment'!$B:$B,$B111,'Health Products &amp; Equipment'!AF:AF)+SUMIF('Other Pharma &amp; Health Products'!$B:$B,$B111,'Other Pharma &amp; Health Products'!AF:AF)+SUMIF('PSM Costs'!$B:$B,$B111,'PSM Costs'!AF:AF)&gt;0,SUMIF(Pharmaceuticals!$B:$B,$B111,Pharmaceuticals!AF:AF)+SUMIF('Health Products &amp; Equipment'!$B:$B,$B111,'Health Products &amp; Equipment'!AF:AF)+SUMIF('Other Pharma &amp; Health Products'!$B:$B,$B111,'Other Pharma &amp; Health Products'!AF:AF)+SUMIF('PSM Costs'!$B:$B,$B111,'PSM Costs'!AF:AF),"")</f>
        <v/>
      </c>
      <c r="M111" s="231" t="str">
        <f ca="1">IF(SUM(N111:Q111)&gt;0,1,"")</f>
        <v/>
      </c>
      <c r="N111" s="234" t="str">
        <f ca="1">IF(SUMIF(Pharmaceuticals!$B:$B,$B111,Pharmaceuticals!AM:AM)+SUMIF('Health Products &amp; Equipment'!$B:$B,$B111,'Health Products &amp; Equipment'!AM:AM)+SUMIF('Other Pharma &amp; Health Products'!$B:$B,$B111,'Other Pharma &amp; Health Products'!AM:AM)+SUMIF('PSM Costs'!$B:$B,$B111,'PSM Costs'!AM:AM)&gt;0,SUMIF(Pharmaceuticals!$B:$B,$B111,Pharmaceuticals!AM:AM)+SUMIF('Health Products &amp; Equipment'!$B:$B,$B111,'Health Products &amp; Equipment'!AM:AM)+SUMIF('Other Pharma &amp; Health Products'!$B:$B,$B111,'Other Pharma &amp; Health Products'!AM:AM)+SUMIF('PSM Costs'!$B:$B,$B111,'PSM Costs'!AM:AM),"")</f>
        <v/>
      </c>
      <c r="O111" s="234" t="str">
        <f ca="1">IF(SUMIF(Pharmaceuticals!$B:$B,$B111,Pharmaceuticals!AO:AO)+SUMIF('Health Products &amp; Equipment'!$B:$B,$B111,'Health Products &amp; Equipment'!AO:AO)+SUMIF('Other Pharma &amp; Health Products'!$B:$B,$B111,'Other Pharma &amp; Health Products'!AO:AO)+SUMIF('PSM Costs'!$B:$B,$B111,'PSM Costs'!AO:AO)&gt;0,SUMIF(Pharmaceuticals!$B:$B,$B111,Pharmaceuticals!AO:AO)+SUMIF('Health Products &amp; Equipment'!$B:$B,$B111,'Health Products &amp; Equipment'!AO:AO)+SUMIF('Other Pharma &amp; Health Products'!$B:$B,$B111,'Other Pharma &amp; Health Products'!AO:AO)+SUMIF('PSM Costs'!$B:$B,$B111,'PSM Costs'!AO:AO),"")</f>
        <v/>
      </c>
      <c r="P111" s="234" t="str">
        <f ca="1">IF(SUMIF(Pharmaceuticals!$B:$B,$B111,Pharmaceuticals!AQ:AQ)+SUMIF('Health Products &amp; Equipment'!$B:$B,$B111,'Health Products &amp; Equipment'!AQ:AQ)+SUMIF('Other Pharma &amp; Health Products'!$B:$B,$B111,'Other Pharma &amp; Health Products'!AQ:AQ)+SUMIF('PSM Costs'!$B:$B,$B111,'PSM Costs'!AQ:AQ)&gt;0,SUMIF(Pharmaceuticals!$B:$B,$B111,Pharmaceuticals!AQ:AQ)+SUMIF('Health Products &amp; Equipment'!$B:$B,$B111,'Health Products &amp; Equipment'!AQ:AQ)+SUMIF('Other Pharma &amp; Health Products'!$B:$B,$B111,'Other Pharma &amp; Health Products'!AQ:AQ)+SUMIF('PSM Costs'!$B:$B,$B111,'PSM Costs'!AQ:AQ),"")</f>
        <v/>
      </c>
      <c r="Q111" s="234" t="str">
        <f ca="1">IF(SUMIF(Pharmaceuticals!$B:$B,$B111,Pharmaceuticals!AS:AS)+SUMIF('Health Products &amp; Equipment'!$B:$B,$B111,'Health Products &amp; Equipment'!AS:AS)+SUMIF('Other Pharma &amp; Health Products'!$B:$B,$B111,'Other Pharma &amp; Health Products'!AS:AS)+SUMIF('PSM Costs'!$B:$B,$B111,'PSM Costs'!AS:AS)&gt;0,SUMIF(Pharmaceuticals!$B:$B,$B111,Pharmaceuticals!AS:AS)+SUMIF('Health Products &amp; Equipment'!$B:$B,$B111,'Health Products &amp; Equipment'!AS:AS)+SUMIF('Other Pharma &amp; Health Products'!$B:$B,$B111,'Other Pharma &amp; Health Products'!AS:AS)+SUMIF('PSM Costs'!$B:$B,$B111,'PSM Costs'!AS:AS),"")</f>
        <v/>
      </c>
      <c r="R111" s="232" t="str">
        <f ca="1">IF(SUM(S111:V111)&gt;0,1,"")</f>
        <v/>
      </c>
      <c r="S111" s="233" t="str">
        <f ca="1">IF(SUMIF(Pharmaceuticals!$B:$B,$B111,Pharmaceuticals!AZ:AZ)+SUMIF('Health Products &amp; Equipment'!$B:$B,$B111,'Health Products &amp; Equipment'!AZ:AZ)+SUMIF('Other Pharma &amp; Health Products'!$B:$B,$B111,'Other Pharma &amp; Health Products'!AZ:AZ)+SUMIF('PSM Costs'!$B:$B,$B111,'PSM Costs'!AZ:AZ)&gt;0,SUMIF(Pharmaceuticals!$B:$B,$B111,Pharmaceuticals!AZ:AZ)+SUMIF('Health Products &amp; Equipment'!$B:$B,$B111,'Health Products &amp; Equipment'!AZ:AZ)+SUMIF('Other Pharma &amp; Health Products'!$B:$B,$B111,'Other Pharma &amp; Health Products'!AZ:AZ)+SUMIF('PSM Costs'!$B:$B,$B111,'PSM Costs'!AZ:AZ),"")</f>
        <v/>
      </c>
      <c r="T111" s="233" t="str">
        <f ca="1">IF(SUMIF(Pharmaceuticals!$B:$B,$B111,Pharmaceuticals!BB:BB)+SUMIF('Health Products &amp; Equipment'!$B:$B,$B111,'Health Products &amp; Equipment'!BB:BB)+SUMIF('Other Pharma &amp; Health Products'!$B:$B,$B111,'Other Pharma &amp; Health Products'!BB:BB)+SUMIF('PSM Costs'!$B:$B,$B111,'PSM Costs'!BB:BB)&gt;0,SUMIF(Pharmaceuticals!$B:$B,$B111,Pharmaceuticals!BB:BB)+SUMIF('Health Products &amp; Equipment'!$B:$B,$B111,'Health Products &amp; Equipment'!BB:BB)+SUMIF('Other Pharma &amp; Health Products'!$B:$B,$B111,'Other Pharma &amp; Health Products'!BB:BB)+SUMIF('PSM Costs'!$B:$B,$B111,'PSM Costs'!BB:BB),"")</f>
        <v/>
      </c>
      <c r="U111" s="233" t="str">
        <f ca="1">IF(SUMIF(Pharmaceuticals!$B:$B,$B111,Pharmaceuticals!BD:BD)+SUMIF('Health Products &amp; Equipment'!$B:$B,$B111,'Health Products &amp; Equipment'!BD:BD)+SUMIF('Other Pharma &amp; Health Products'!$B:$B,$B111,'Other Pharma &amp; Health Products'!BD:BD)+SUMIF('PSM Costs'!$B:$B,$B111,'PSM Costs'!BD:BD)&gt;0,SUMIF(Pharmaceuticals!$B:$B,$B111,Pharmaceuticals!BD:BD)+SUMIF('Health Products &amp; Equipment'!$B:$B,$B111,'Health Products &amp; Equipment'!BD:BD)+SUMIF('Other Pharma &amp; Health Products'!$B:$B,$B111,'Other Pharma &amp; Health Products'!BD:BD)+SUMIF('PSM Costs'!$B:$B,$B111,'PSM Costs'!BD:BD),"")</f>
        <v/>
      </c>
      <c r="V111" s="233" t="str">
        <f ca="1">IF(SUMIF(Pharmaceuticals!$B:$B,$B111,Pharmaceuticals!BF:BF)+SUMIF('Health Products &amp; Equipment'!$B:$B,$B111,'Health Products &amp; Equipment'!BF:BF)+SUMIF('Other Pharma &amp; Health Products'!$B:$B,$B111,'Other Pharma &amp; Health Products'!BF:BF)+SUMIF('PSM Costs'!$B:$B,$B111,'PSM Costs'!BF:BF)&gt;0,SUMIF(Pharmaceuticals!$B:$B,$B111,Pharmaceuticals!BF:BF)+SUMIF('Health Products &amp; Equipment'!$B:$B,$B111,'Health Products &amp; Equipment'!BF:BF)+SUMIF('Other Pharma &amp; Health Products'!$B:$B,$B111,'Other Pharma &amp; Health Products'!BF:BF)+SUMIF('PSM Costs'!$B:$B,$B111,'PSM Costs'!BF:BF),"")</f>
        <v/>
      </c>
      <c r="W111" s="231" t="str">
        <f ca="1">IF(SUM(X111:AA111)&gt;0,1,"")</f>
        <v/>
      </c>
      <c r="X111" s="234" t="str">
        <f ca="1">IF(SUMIF(Pharmaceuticals!$B:$B,$B111,Pharmaceuticals!BM:BM)+SUMIF('Health Products &amp; Equipment'!$B:$B,$B111,'Health Products &amp; Equipment'!BM:BM)+SUMIF('Other Pharma &amp; Health Products'!$B:$B,$B111,'Other Pharma &amp; Health Products'!BM:BM)+SUMIF('PSM Costs'!$B:$B,$B111,'PSM Costs'!BM:BM)&gt;0,SUMIF(Pharmaceuticals!$B:$B,$B111,Pharmaceuticals!BM:BM)+SUMIF('Health Products &amp; Equipment'!$B:$B,$B111,'Health Products &amp; Equipment'!BM:BM)+SUMIF('Other Pharma &amp; Health Products'!$B:$B,$B111,'Other Pharma &amp; Health Products'!BM:BM)+SUMIF('PSM Costs'!$B:$B,$B111,'PSM Costs'!BM:BM),"")</f>
        <v/>
      </c>
      <c r="Y111" s="234" t="str">
        <f ca="1">IF(SUMIF(Pharmaceuticals!$B:$B,$B111,Pharmaceuticals!BO:BO)+SUMIF('Health Products &amp; Equipment'!$B:$B,$B111,'Health Products &amp; Equipment'!BO:BO)+SUMIF('Other Pharma &amp; Health Products'!$B:$B,$B111,'Other Pharma &amp; Health Products'!BO:BO)+SUMIF('PSM Costs'!$B:$B,$B111,'PSM Costs'!BO:BO)&gt;0,SUMIF(Pharmaceuticals!$B:$B,$B111,Pharmaceuticals!BO:BO)+SUMIF('Health Products &amp; Equipment'!$B:$B,$B111,'Health Products &amp; Equipment'!BO:BO)+SUMIF('Other Pharma &amp; Health Products'!$B:$B,$B111,'Other Pharma &amp; Health Products'!BO:BO)+SUMIF('PSM Costs'!$B:$B,$B111,'PSM Costs'!BO:BO),"")</f>
        <v/>
      </c>
      <c r="Z111" s="234" t="str">
        <f ca="1">IF(SUMIF(Pharmaceuticals!$B:$B,$B111,Pharmaceuticals!BQ:BQ)+SUMIF('Health Products &amp; Equipment'!$B:$B,$B111,'Health Products &amp; Equipment'!BQ:BQ)+SUMIF('Other Pharma &amp; Health Products'!$B:$B,$B111,'Other Pharma &amp; Health Products'!BQ:BQ)+SUMIF('PSM Costs'!$B:$B,$B111,'PSM Costs'!BQ:BQ)&gt;0,SUMIF(Pharmaceuticals!$B:$B,$B111,Pharmaceuticals!BQ:BQ)+SUMIF('Health Products &amp; Equipment'!$B:$B,$B111,'Health Products &amp; Equipment'!BQ:BQ)+SUMIF('Other Pharma &amp; Health Products'!$B:$B,$B111,'Other Pharma &amp; Health Products'!BQ:BQ)+SUMIF('PSM Costs'!$B:$B,$B111,'PSM Costs'!BQ:BQ),"")</f>
        <v/>
      </c>
      <c r="AA111" s="234" t="str">
        <f ca="1">IF(SUMIF(Pharmaceuticals!$B:$B,$B111,Pharmaceuticals!BS:BS)+SUMIF('Health Products &amp; Equipment'!$B:$B,$B111,'Health Products &amp; Equipment'!BS:BS)+SUMIF('Other Pharma &amp; Health Products'!$B:$B,$B111,'Other Pharma &amp; Health Products'!BS:BS)+SUMIF('PSM Costs'!$B:$B,$B111,'PSM Costs'!BS:BS)&gt;0,SUMIF(Pharmaceuticals!$B:$B,$B111,Pharmaceuticals!BS:BS)+SUMIF('Health Products &amp; Equipment'!$B:$B,$B111,'Health Products &amp; Equipment'!BS:BS)+SUMIF('Other Pharma &amp; Health Products'!$B:$B,$B111,'Other Pharma &amp; Health Products'!BS:BS)+SUMIF('PSM Costs'!$B:$B,$B111,'PSM Costs'!BS:BS),"")</f>
        <v/>
      </c>
      <c r="AB111" s="233" t="str">
        <f ca="1">IF(SUM(I111:L111,N111:Q111,S111:V111,X111:AA111)&gt;0,SUM(I111:L111,N111:Q111,S111:V111,X111:AA111),"")</f>
        <v/>
      </c>
    </row>
    <row r="112" spans="1:28" ht="22.15" customHeight="1" x14ac:dyDescent="0.2">
      <c r="A112" s="229">
        <v>102</v>
      </c>
      <c r="B112" s="229" t="str">
        <f ca="1">IFERROR(VLOOKUP(A112,'Rank unique Mod-Int-CI-PR'!I:J,2,FALSE),"")</f>
        <v/>
      </c>
      <c r="C112" s="230" t="str">
        <f ca="1">IFERROR(VLOOKUP(VALUE(LEFT(B112,FIND("-",B112)-1)),CatModules!B:C,2,FALSE),"")</f>
        <v/>
      </c>
      <c r="D112" s="230" t="str">
        <f ca="1">IFERROR(VLOOKUP(LEFT(B112,FIND("--",B112)-1),CatInt!D:E,2,FALSE),"")</f>
        <v/>
      </c>
      <c r="E112" s="230" t="str">
        <f ca="1">IFERROR(VLOOKUP(MID(B112,FIND("--",B112)+2,FIND("---",B112)-FIND("--",B112)-2),CatCostInp!D:E,2,FALSE),"")</f>
        <v/>
      </c>
      <c r="F112" s="230" t="str">
        <f ca="1">IFERROR(VLOOKUP(B112,ActivityConcat!A:C,3,FALSE),"")</f>
        <v/>
      </c>
      <c r="G112" s="231" t="str">
        <f ca="1">IFERROR(VLOOKUP(VALUE(RIGHT(B112,1)),Setup!A:D,4,FALSE),"")</f>
        <v/>
      </c>
      <c r="H112" s="232" t="str">
        <f t="shared" ref="H112:H175" ca="1" si="10">IF(SUM(I112:L112)&gt;0,1,"")</f>
        <v/>
      </c>
      <c r="I112" s="233" t="str">
        <f ca="1">IF(SUMIF(Pharmaceuticals!$B:$B,$B112,Pharmaceuticals!Z:Z)+SUMIF('Health Products &amp; Equipment'!$B:$B,$B112,'Health Products &amp; Equipment'!Z:Z)+SUMIF('Other Pharma &amp; Health Products'!$B:$B,$B112,'Other Pharma &amp; Health Products'!Z:Z)+SUMIF('PSM Costs'!$B:$B,$B112,'PSM Costs'!Z:Z)&gt;0,SUMIF(Pharmaceuticals!$B:$B,$B112,Pharmaceuticals!Z:Z)+SUMIF('Health Products &amp; Equipment'!$B:$B,$B112,'Health Products &amp; Equipment'!Z:Z)+SUMIF('Other Pharma &amp; Health Products'!$B:$B,$B112,'Other Pharma &amp; Health Products'!Z:Z)+SUMIF('PSM Costs'!$B:$B,$B112,'PSM Costs'!Z:Z),"")</f>
        <v/>
      </c>
      <c r="J112" s="233" t="str">
        <f ca="1">IF(SUMIF(Pharmaceuticals!$B:$B,$B112,Pharmaceuticals!AB:AB)+SUMIF('Health Products &amp; Equipment'!$B:$B,$B112,'Health Products &amp; Equipment'!AB:AB)+SUMIF('Other Pharma &amp; Health Products'!$B:$B,$B112,'Other Pharma &amp; Health Products'!AB:AB)+SUMIF('PSM Costs'!$B:$B,$B112,'PSM Costs'!AB:AB)&gt;0,SUMIF(Pharmaceuticals!$B:$B,$B112,Pharmaceuticals!AB:AB)+SUMIF('Health Products &amp; Equipment'!$B:$B,$B112,'Health Products &amp; Equipment'!AB:AB)+SUMIF('Other Pharma &amp; Health Products'!$B:$B,$B112,'Other Pharma &amp; Health Products'!AB:AB)+SUMIF('PSM Costs'!$B:$B,$B112,'PSM Costs'!AB:AB),"")</f>
        <v/>
      </c>
      <c r="K112" s="233" t="str">
        <f ca="1">IF(SUMIF(Pharmaceuticals!$B:$B,$B112,Pharmaceuticals!AD:AD)+SUMIF('Health Products &amp; Equipment'!$B:$B,$B112,'Health Products &amp; Equipment'!AD:AD)+SUMIF('Other Pharma &amp; Health Products'!$B:$B,$B112,'Other Pharma &amp; Health Products'!AD:AD)+SUMIF('PSM Costs'!$B:$B,$B112,'PSM Costs'!AD:AD)&gt;0,SUMIF(Pharmaceuticals!$B:$B,$B112,Pharmaceuticals!AD:AD)+SUMIF('Health Products &amp; Equipment'!$B:$B,$B112,'Health Products &amp; Equipment'!AD:AD)+SUMIF('Other Pharma &amp; Health Products'!$B:$B,$B112,'Other Pharma &amp; Health Products'!AD:AD)+SUMIF('PSM Costs'!$B:$B,$B112,'PSM Costs'!AD:AD),"")</f>
        <v/>
      </c>
      <c r="L112" s="233" t="str">
        <f ca="1">IF(SUMIF(Pharmaceuticals!$B:$B,$B112,Pharmaceuticals!AF:AF)+SUMIF('Health Products &amp; Equipment'!$B:$B,$B112,'Health Products &amp; Equipment'!AF:AF)+SUMIF('Other Pharma &amp; Health Products'!$B:$B,$B112,'Other Pharma &amp; Health Products'!AF:AF)+SUMIF('PSM Costs'!$B:$B,$B112,'PSM Costs'!AF:AF)&gt;0,SUMIF(Pharmaceuticals!$B:$B,$B112,Pharmaceuticals!AF:AF)+SUMIF('Health Products &amp; Equipment'!$B:$B,$B112,'Health Products &amp; Equipment'!AF:AF)+SUMIF('Other Pharma &amp; Health Products'!$B:$B,$B112,'Other Pharma &amp; Health Products'!AF:AF)+SUMIF('PSM Costs'!$B:$B,$B112,'PSM Costs'!AF:AF),"")</f>
        <v/>
      </c>
      <c r="M112" s="231" t="str">
        <f t="shared" ref="M112:M175" ca="1" si="11">IF(SUM(N112:Q112)&gt;0,1,"")</f>
        <v/>
      </c>
      <c r="N112" s="234" t="str">
        <f ca="1">IF(SUMIF(Pharmaceuticals!$B:$B,$B112,Pharmaceuticals!AM:AM)+SUMIF('Health Products &amp; Equipment'!$B:$B,$B112,'Health Products &amp; Equipment'!AM:AM)+SUMIF('Other Pharma &amp; Health Products'!$B:$B,$B112,'Other Pharma &amp; Health Products'!AM:AM)+SUMIF('PSM Costs'!$B:$B,$B112,'PSM Costs'!AM:AM)&gt;0,SUMIF(Pharmaceuticals!$B:$B,$B112,Pharmaceuticals!AM:AM)+SUMIF('Health Products &amp; Equipment'!$B:$B,$B112,'Health Products &amp; Equipment'!AM:AM)+SUMIF('Other Pharma &amp; Health Products'!$B:$B,$B112,'Other Pharma &amp; Health Products'!AM:AM)+SUMIF('PSM Costs'!$B:$B,$B112,'PSM Costs'!AM:AM),"")</f>
        <v/>
      </c>
      <c r="O112" s="234" t="str">
        <f ca="1">IF(SUMIF(Pharmaceuticals!$B:$B,$B112,Pharmaceuticals!AO:AO)+SUMIF('Health Products &amp; Equipment'!$B:$B,$B112,'Health Products &amp; Equipment'!AO:AO)+SUMIF('Other Pharma &amp; Health Products'!$B:$B,$B112,'Other Pharma &amp; Health Products'!AO:AO)+SUMIF('PSM Costs'!$B:$B,$B112,'PSM Costs'!AO:AO)&gt;0,SUMIF(Pharmaceuticals!$B:$B,$B112,Pharmaceuticals!AO:AO)+SUMIF('Health Products &amp; Equipment'!$B:$B,$B112,'Health Products &amp; Equipment'!AO:AO)+SUMIF('Other Pharma &amp; Health Products'!$B:$B,$B112,'Other Pharma &amp; Health Products'!AO:AO)+SUMIF('PSM Costs'!$B:$B,$B112,'PSM Costs'!AO:AO),"")</f>
        <v/>
      </c>
      <c r="P112" s="234" t="str">
        <f ca="1">IF(SUMIF(Pharmaceuticals!$B:$B,$B112,Pharmaceuticals!AQ:AQ)+SUMIF('Health Products &amp; Equipment'!$B:$B,$B112,'Health Products &amp; Equipment'!AQ:AQ)+SUMIF('Other Pharma &amp; Health Products'!$B:$B,$B112,'Other Pharma &amp; Health Products'!AQ:AQ)+SUMIF('PSM Costs'!$B:$B,$B112,'PSM Costs'!AQ:AQ)&gt;0,SUMIF(Pharmaceuticals!$B:$B,$B112,Pharmaceuticals!AQ:AQ)+SUMIF('Health Products &amp; Equipment'!$B:$B,$B112,'Health Products &amp; Equipment'!AQ:AQ)+SUMIF('Other Pharma &amp; Health Products'!$B:$B,$B112,'Other Pharma &amp; Health Products'!AQ:AQ)+SUMIF('PSM Costs'!$B:$B,$B112,'PSM Costs'!AQ:AQ),"")</f>
        <v/>
      </c>
      <c r="Q112" s="234" t="str">
        <f ca="1">IF(SUMIF(Pharmaceuticals!$B:$B,$B112,Pharmaceuticals!AS:AS)+SUMIF('Health Products &amp; Equipment'!$B:$B,$B112,'Health Products &amp; Equipment'!AS:AS)+SUMIF('Other Pharma &amp; Health Products'!$B:$B,$B112,'Other Pharma &amp; Health Products'!AS:AS)+SUMIF('PSM Costs'!$B:$B,$B112,'PSM Costs'!AS:AS)&gt;0,SUMIF(Pharmaceuticals!$B:$B,$B112,Pharmaceuticals!AS:AS)+SUMIF('Health Products &amp; Equipment'!$B:$B,$B112,'Health Products &amp; Equipment'!AS:AS)+SUMIF('Other Pharma &amp; Health Products'!$B:$B,$B112,'Other Pharma &amp; Health Products'!AS:AS)+SUMIF('PSM Costs'!$B:$B,$B112,'PSM Costs'!AS:AS),"")</f>
        <v/>
      </c>
      <c r="R112" s="232" t="str">
        <f t="shared" ref="R112:R175" ca="1" si="12">IF(SUM(S112:V112)&gt;0,1,"")</f>
        <v/>
      </c>
      <c r="S112" s="233" t="str">
        <f ca="1">IF(SUMIF(Pharmaceuticals!$B:$B,$B112,Pharmaceuticals!AZ:AZ)+SUMIF('Health Products &amp; Equipment'!$B:$B,$B112,'Health Products &amp; Equipment'!AZ:AZ)+SUMIF('Other Pharma &amp; Health Products'!$B:$B,$B112,'Other Pharma &amp; Health Products'!AZ:AZ)+SUMIF('PSM Costs'!$B:$B,$B112,'PSM Costs'!AZ:AZ)&gt;0,SUMIF(Pharmaceuticals!$B:$B,$B112,Pharmaceuticals!AZ:AZ)+SUMIF('Health Products &amp; Equipment'!$B:$B,$B112,'Health Products &amp; Equipment'!AZ:AZ)+SUMIF('Other Pharma &amp; Health Products'!$B:$B,$B112,'Other Pharma &amp; Health Products'!AZ:AZ)+SUMIF('PSM Costs'!$B:$B,$B112,'PSM Costs'!AZ:AZ),"")</f>
        <v/>
      </c>
      <c r="T112" s="233" t="str">
        <f ca="1">IF(SUMIF(Pharmaceuticals!$B:$B,$B112,Pharmaceuticals!BB:BB)+SUMIF('Health Products &amp; Equipment'!$B:$B,$B112,'Health Products &amp; Equipment'!BB:BB)+SUMIF('Other Pharma &amp; Health Products'!$B:$B,$B112,'Other Pharma &amp; Health Products'!BB:BB)+SUMIF('PSM Costs'!$B:$B,$B112,'PSM Costs'!BB:BB)&gt;0,SUMIF(Pharmaceuticals!$B:$B,$B112,Pharmaceuticals!BB:BB)+SUMIF('Health Products &amp; Equipment'!$B:$B,$B112,'Health Products &amp; Equipment'!BB:BB)+SUMIF('Other Pharma &amp; Health Products'!$B:$B,$B112,'Other Pharma &amp; Health Products'!BB:BB)+SUMIF('PSM Costs'!$B:$B,$B112,'PSM Costs'!BB:BB),"")</f>
        <v/>
      </c>
      <c r="U112" s="233" t="str">
        <f ca="1">IF(SUMIF(Pharmaceuticals!$B:$B,$B112,Pharmaceuticals!BD:BD)+SUMIF('Health Products &amp; Equipment'!$B:$B,$B112,'Health Products &amp; Equipment'!BD:BD)+SUMIF('Other Pharma &amp; Health Products'!$B:$B,$B112,'Other Pharma &amp; Health Products'!BD:BD)+SUMIF('PSM Costs'!$B:$B,$B112,'PSM Costs'!BD:BD)&gt;0,SUMIF(Pharmaceuticals!$B:$B,$B112,Pharmaceuticals!BD:BD)+SUMIF('Health Products &amp; Equipment'!$B:$B,$B112,'Health Products &amp; Equipment'!BD:BD)+SUMIF('Other Pharma &amp; Health Products'!$B:$B,$B112,'Other Pharma &amp; Health Products'!BD:BD)+SUMIF('PSM Costs'!$B:$B,$B112,'PSM Costs'!BD:BD),"")</f>
        <v/>
      </c>
      <c r="V112" s="233" t="str">
        <f ca="1">IF(SUMIF(Pharmaceuticals!$B:$B,$B112,Pharmaceuticals!BF:BF)+SUMIF('Health Products &amp; Equipment'!$B:$B,$B112,'Health Products &amp; Equipment'!BF:BF)+SUMIF('Other Pharma &amp; Health Products'!$B:$B,$B112,'Other Pharma &amp; Health Products'!BF:BF)+SUMIF('PSM Costs'!$B:$B,$B112,'PSM Costs'!BF:BF)&gt;0,SUMIF(Pharmaceuticals!$B:$B,$B112,Pharmaceuticals!BF:BF)+SUMIF('Health Products &amp; Equipment'!$B:$B,$B112,'Health Products &amp; Equipment'!BF:BF)+SUMIF('Other Pharma &amp; Health Products'!$B:$B,$B112,'Other Pharma &amp; Health Products'!BF:BF)+SUMIF('PSM Costs'!$B:$B,$B112,'PSM Costs'!BF:BF),"")</f>
        <v/>
      </c>
      <c r="W112" s="231" t="str">
        <f t="shared" ref="W112:W175" ca="1" si="13">IF(SUM(X112:AA112)&gt;0,1,"")</f>
        <v/>
      </c>
      <c r="X112" s="234" t="str">
        <f ca="1">IF(SUMIF(Pharmaceuticals!$B:$B,$B112,Pharmaceuticals!BM:BM)+SUMIF('Health Products &amp; Equipment'!$B:$B,$B112,'Health Products &amp; Equipment'!BM:BM)+SUMIF('Other Pharma &amp; Health Products'!$B:$B,$B112,'Other Pharma &amp; Health Products'!BM:BM)+SUMIF('PSM Costs'!$B:$B,$B112,'PSM Costs'!BM:BM)&gt;0,SUMIF(Pharmaceuticals!$B:$B,$B112,Pharmaceuticals!BM:BM)+SUMIF('Health Products &amp; Equipment'!$B:$B,$B112,'Health Products &amp; Equipment'!BM:BM)+SUMIF('Other Pharma &amp; Health Products'!$B:$B,$B112,'Other Pharma &amp; Health Products'!BM:BM)+SUMIF('PSM Costs'!$B:$B,$B112,'PSM Costs'!BM:BM),"")</f>
        <v/>
      </c>
      <c r="Y112" s="234" t="str">
        <f ca="1">IF(SUMIF(Pharmaceuticals!$B:$B,$B112,Pharmaceuticals!BO:BO)+SUMIF('Health Products &amp; Equipment'!$B:$B,$B112,'Health Products &amp; Equipment'!BO:BO)+SUMIF('Other Pharma &amp; Health Products'!$B:$B,$B112,'Other Pharma &amp; Health Products'!BO:BO)+SUMIF('PSM Costs'!$B:$B,$B112,'PSM Costs'!BO:BO)&gt;0,SUMIF(Pharmaceuticals!$B:$B,$B112,Pharmaceuticals!BO:BO)+SUMIF('Health Products &amp; Equipment'!$B:$B,$B112,'Health Products &amp; Equipment'!BO:BO)+SUMIF('Other Pharma &amp; Health Products'!$B:$B,$B112,'Other Pharma &amp; Health Products'!BO:BO)+SUMIF('PSM Costs'!$B:$B,$B112,'PSM Costs'!BO:BO),"")</f>
        <v/>
      </c>
      <c r="Z112" s="234" t="str">
        <f ca="1">IF(SUMIF(Pharmaceuticals!$B:$B,$B112,Pharmaceuticals!BQ:BQ)+SUMIF('Health Products &amp; Equipment'!$B:$B,$B112,'Health Products &amp; Equipment'!BQ:BQ)+SUMIF('Other Pharma &amp; Health Products'!$B:$B,$B112,'Other Pharma &amp; Health Products'!BQ:BQ)+SUMIF('PSM Costs'!$B:$B,$B112,'PSM Costs'!BQ:BQ)&gt;0,SUMIF(Pharmaceuticals!$B:$B,$B112,Pharmaceuticals!BQ:BQ)+SUMIF('Health Products &amp; Equipment'!$B:$B,$B112,'Health Products &amp; Equipment'!BQ:BQ)+SUMIF('Other Pharma &amp; Health Products'!$B:$B,$B112,'Other Pharma &amp; Health Products'!BQ:BQ)+SUMIF('PSM Costs'!$B:$B,$B112,'PSM Costs'!BQ:BQ),"")</f>
        <v/>
      </c>
      <c r="AA112" s="234" t="str">
        <f ca="1">IF(SUMIF(Pharmaceuticals!$B:$B,$B112,Pharmaceuticals!BS:BS)+SUMIF('Health Products &amp; Equipment'!$B:$B,$B112,'Health Products &amp; Equipment'!BS:BS)+SUMIF('Other Pharma &amp; Health Products'!$B:$B,$B112,'Other Pharma &amp; Health Products'!BS:BS)+SUMIF('PSM Costs'!$B:$B,$B112,'PSM Costs'!BS:BS)&gt;0,SUMIF(Pharmaceuticals!$B:$B,$B112,Pharmaceuticals!BS:BS)+SUMIF('Health Products &amp; Equipment'!$B:$B,$B112,'Health Products &amp; Equipment'!BS:BS)+SUMIF('Other Pharma &amp; Health Products'!$B:$B,$B112,'Other Pharma &amp; Health Products'!BS:BS)+SUMIF('PSM Costs'!$B:$B,$B112,'PSM Costs'!BS:BS),"")</f>
        <v/>
      </c>
      <c r="AB112" s="233" t="str">
        <f t="shared" ref="AB112:AB175" ca="1" si="14">IF(SUM(I112:L112,N112:Q112,S112:V112,X112:AA112)&gt;0,SUM(I112:L112,N112:Q112,S112:V112,X112:AA112),"")</f>
        <v/>
      </c>
    </row>
    <row r="113" spans="1:28" ht="22.15" customHeight="1" x14ac:dyDescent="0.2">
      <c r="A113" s="229">
        <v>103</v>
      </c>
      <c r="B113" s="229" t="str">
        <f ca="1">IFERROR(VLOOKUP(A113,'Rank unique Mod-Int-CI-PR'!I:J,2,FALSE),"")</f>
        <v/>
      </c>
      <c r="C113" s="230" t="str">
        <f ca="1">IFERROR(VLOOKUP(VALUE(LEFT(B113,FIND("-",B113)-1)),CatModules!B:C,2,FALSE),"")</f>
        <v/>
      </c>
      <c r="D113" s="230" t="str">
        <f ca="1">IFERROR(VLOOKUP(LEFT(B113,FIND("--",B113)-1),CatInt!D:E,2,FALSE),"")</f>
        <v/>
      </c>
      <c r="E113" s="230" t="str">
        <f ca="1">IFERROR(VLOOKUP(MID(B113,FIND("--",B113)+2,FIND("---",B113)-FIND("--",B113)-2),CatCostInp!D:E,2,FALSE),"")</f>
        <v/>
      </c>
      <c r="F113" s="230" t="str">
        <f ca="1">IFERROR(VLOOKUP(B113,ActivityConcat!A:C,3,FALSE),"")</f>
        <v/>
      </c>
      <c r="G113" s="231" t="str">
        <f ca="1">IFERROR(VLOOKUP(VALUE(RIGHT(B113,1)),Setup!A:D,4,FALSE),"")</f>
        <v/>
      </c>
      <c r="H113" s="232" t="str">
        <f t="shared" ca="1" si="10"/>
        <v/>
      </c>
      <c r="I113" s="233" t="str">
        <f ca="1">IF(SUMIF(Pharmaceuticals!$B:$B,$B113,Pharmaceuticals!Z:Z)+SUMIF('Health Products &amp; Equipment'!$B:$B,$B113,'Health Products &amp; Equipment'!Z:Z)+SUMIF('Other Pharma &amp; Health Products'!$B:$B,$B113,'Other Pharma &amp; Health Products'!Z:Z)+SUMIF('PSM Costs'!$B:$B,$B113,'PSM Costs'!Z:Z)&gt;0,SUMIF(Pharmaceuticals!$B:$B,$B113,Pharmaceuticals!Z:Z)+SUMIF('Health Products &amp; Equipment'!$B:$B,$B113,'Health Products &amp; Equipment'!Z:Z)+SUMIF('Other Pharma &amp; Health Products'!$B:$B,$B113,'Other Pharma &amp; Health Products'!Z:Z)+SUMIF('PSM Costs'!$B:$B,$B113,'PSM Costs'!Z:Z),"")</f>
        <v/>
      </c>
      <c r="J113" s="233" t="str">
        <f ca="1">IF(SUMIF(Pharmaceuticals!$B:$B,$B113,Pharmaceuticals!AB:AB)+SUMIF('Health Products &amp; Equipment'!$B:$B,$B113,'Health Products &amp; Equipment'!AB:AB)+SUMIF('Other Pharma &amp; Health Products'!$B:$B,$B113,'Other Pharma &amp; Health Products'!AB:AB)+SUMIF('PSM Costs'!$B:$B,$B113,'PSM Costs'!AB:AB)&gt;0,SUMIF(Pharmaceuticals!$B:$B,$B113,Pharmaceuticals!AB:AB)+SUMIF('Health Products &amp; Equipment'!$B:$B,$B113,'Health Products &amp; Equipment'!AB:AB)+SUMIF('Other Pharma &amp; Health Products'!$B:$B,$B113,'Other Pharma &amp; Health Products'!AB:AB)+SUMIF('PSM Costs'!$B:$B,$B113,'PSM Costs'!AB:AB),"")</f>
        <v/>
      </c>
      <c r="K113" s="233" t="str">
        <f ca="1">IF(SUMIF(Pharmaceuticals!$B:$B,$B113,Pharmaceuticals!AD:AD)+SUMIF('Health Products &amp; Equipment'!$B:$B,$B113,'Health Products &amp; Equipment'!AD:AD)+SUMIF('Other Pharma &amp; Health Products'!$B:$B,$B113,'Other Pharma &amp; Health Products'!AD:AD)+SUMIF('PSM Costs'!$B:$B,$B113,'PSM Costs'!AD:AD)&gt;0,SUMIF(Pharmaceuticals!$B:$B,$B113,Pharmaceuticals!AD:AD)+SUMIF('Health Products &amp; Equipment'!$B:$B,$B113,'Health Products &amp; Equipment'!AD:AD)+SUMIF('Other Pharma &amp; Health Products'!$B:$B,$B113,'Other Pharma &amp; Health Products'!AD:AD)+SUMIF('PSM Costs'!$B:$B,$B113,'PSM Costs'!AD:AD),"")</f>
        <v/>
      </c>
      <c r="L113" s="233" t="str">
        <f ca="1">IF(SUMIF(Pharmaceuticals!$B:$B,$B113,Pharmaceuticals!AF:AF)+SUMIF('Health Products &amp; Equipment'!$B:$B,$B113,'Health Products &amp; Equipment'!AF:AF)+SUMIF('Other Pharma &amp; Health Products'!$B:$B,$B113,'Other Pharma &amp; Health Products'!AF:AF)+SUMIF('PSM Costs'!$B:$B,$B113,'PSM Costs'!AF:AF)&gt;0,SUMIF(Pharmaceuticals!$B:$B,$B113,Pharmaceuticals!AF:AF)+SUMIF('Health Products &amp; Equipment'!$B:$B,$B113,'Health Products &amp; Equipment'!AF:AF)+SUMIF('Other Pharma &amp; Health Products'!$B:$B,$B113,'Other Pharma &amp; Health Products'!AF:AF)+SUMIF('PSM Costs'!$B:$B,$B113,'PSM Costs'!AF:AF),"")</f>
        <v/>
      </c>
      <c r="M113" s="231" t="str">
        <f t="shared" ca="1" si="11"/>
        <v/>
      </c>
      <c r="N113" s="234" t="str">
        <f ca="1">IF(SUMIF(Pharmaceuticals!$B:$B,$B113,Pharmaceuticals!AM:AM)+SUMIF('Health Products &amp; Equipment'!$B:$B,$B113,'Health Products &amp; Equipment'!AM:AM)+SUMIF('Other Pharma &amp; Health Products'!$B:$B,$B113,'Other Pharma &amp; Health Products'!AM:AM)+SUMIF('PSM Costs'!$B:$B,$B113,'PSM Costs'!AM:AM)&gt;0,SUMIF(Pharmaceuticals!$B:$B,$B113,Pharmaceuticals!AM:AM)+SUMIF('Health Products &amp; Equipment'!$B:$B,$B113,'Health Products &amp; Equipment'!AM:AM)+SUMIF('Other Pharma &amp; Health Products'!$B:$B,$B113,'Other Pharma &amp; Health Products'!AM:AM)+SUMIF('PSM Costs'!$B:$B,$B113,'PSM Costs'!AM:AM),"")</f>
        <v/>
      </c>
      <c r="O113" s="234" t="str">
        <f ca="1">IF(SUMIF(Pharmaceuticals!$B:$B,$B113,Pharmaceuticals!AO:AO)+SUMIF('Health Products &amp; Equipment'!$B:$B,$B113,'Health Products &amp; Equipment'!AO:AO)+SUMIF('Other Pharma &amp; Health Products'!$B:$B,$B113,'Other Pharma &amp; Health Products'!AO:AO)+SUMIF('PSM Costs'!$B:$B,$B113,'PSM Costs'!AO:AO)&gt;0,SUMIF(Pharmaceuticals!$B:$B,$B113,Pharmaceuticals!AO:AO)+SUMIF('Health Products &amp; Equipment'!$B:$B,$B113,'Health Products &amp; Equipment'!AO:AO)+SUMIF('Other Pharma &amp; Health Products'!$B:$B,$B113,'Other Pharma &amp; Health Products'!AO:AO)+SUMIF('PSM Costs'!$B:$B,$B113,'PSM Costs'!AO:AO),"")</f>
        <v/>
      </c>
      <c r="P113" s="234" t="str">
        <f ca="1">IF(SUMIF(Pharmaceuticals!$B:$B,$B113,Pharmaceuticals!AQ:AQ)+SUMIF('Health Products &amp; Equipment'!$B:$B,$B113,'Health Products &amp; Equipment'!AQ:AQ)+SUMIF('Other Pharma &amp; Health Products'!$B:$B,$B113,'Other Pharma &amp; Health Products'!AQ:AQ)+SUMIF('PSM Costs'!$B:$B,$B113,'PSM Costs'!AQ:AQ)&gt;0,SUMIF(Pharmaceuticals!$B:$B,$B113,Pharmaceuticals!AQ:AQ)+SUMIF('Health Products &amp; Equipment'!$B:$B,$B113,'Health Products &amp; Equipment'!AQ:AQ)+SUMIF('Other Pharma &amp; Health Products'!$B:$B,$B113,'Other Pharma &amp; Health Products'!AQ:AQ)+SUMIF('PSM Costs'!$B:$B,$B113,'PSM Costs'!AQ:AQ),"")</f>
        <v/>
      </c>
      <c r="Q113" s="234" t="str">
        <f ca="1">IF(SUMIF(Pharmaceuticals!$B:$B,$B113,Pharmaceuticals!AS:AS)+SUMIF('Health Products &amp; Equipment'!$B:$B,$B113,'Health Products &amp; Equipment'!AS:AS)+SUMIF('Other Pharma &amp; Health Products'!$B:$B,$B113,'Other Pharma &amp; Health Products'!AS:AS)+SUMIF('PSM Costs'!$B:$B,$B113,'PSM Costs'!AS:AS)&gt;0,SUMIF(Pharmaceuticals!$B:$B,$B113,Pharmaceuticals!AS:AS)+SUMIF('Health Products &amp; Equipment'!$B:$B,$B113,'Health Products &amp; Equipment'!AS:AS)+SUMIF('Other Pharma &amp; Health Products'!$B:$B,$B113,'Other Pharma &amp; Health Products'!AS:AS)+SUMIF('PSM Costs'!$B:$B,$B113,'PSM Costs'!AS:AS),"")</f>
        <v/>
      </c>
      <c r="R113" s="232" t="str">
        <f t="shared" ca="1" si="12"/>
        <v/>
      </c>
      <c r="S113" s="233" t="str">
        <f ca="1">IF(SUMIF(Pharmaceuticals!$B:$B,$B113,Pharmaceuticals!AZ:AZ)+SUMIF('Health Products &amp; Equipment'!$B:$B,$B113,'Health Products &amp; Equipment'!AZ:AZ)+SUMIF('Other Pharma &amp; Health Products'!$B:$B,$B113,'Other Pharma &amp; Health Products'!AZ:AZ)+SUMIF('PSM Costs'!$B:$B,$B113,'PSM Costs'!AZ:AZ)&gt;0,SUMIF(Pharmaceuticals!$B:$B,$B113,Pharmaceuticals!AZ:AZ)+SUMIF('Health Products &amp; Equipment'!$B:$B,$B113,'Health Products &amp; Equipment'!AZ:AZ)+SUMIF('Other Pharma &amp; Health Products'!$B:$B,$B113,'Other Pharma &amp; Health Products'!AZ:AZ)+SUMIF('PSM Costs'!$B:$B,$B113,'PSM Costs'!AZ:AZ),"")</f>
        <v/>
      </c>
      <c r="T113" s="233" t="str">
        <f ca="1">IF(SUMIF(Pharmaceuticals!$B:$B,$B113,Pharmaceuticals!BB:BB)+SUMIF('Health Products &amp; Equipment'!$B:$B,$B113,'Health Products &amp; Equipment'!BB:BB)+SUMIF('Other Pharma &amp; Health Products'!$B:$B,$B113,'Other Pharma &amp; Health Products'!BB:BB)+SUMIF('PSM Costs'!$B:$B,$B113,'PSM Costs'!BB:BB)&gt;0,SUMIF(Pharmaceuticals!$B:$B,$B113,Pharmaceuticals!BB:BB)+SUMIF('Health Products &amp; Equipment'!$B:$B,$B113,'Health Products &amp; Equipment'!BB:BB)+SUMIF('Other Pharma &amp; Health Products'!$B:$B,$B113,'Other Pharma &amp; Health Products'!BB:BB)+SUMIF('PSM Costs'!$B:$B,$B113,'PSM Costs'!BB:BB),"")</f>
        <v/>
      </c>
      <c r="U113" s="233" t="str">
        <f ca="1">IF(SUMIF(Pharmaceuticals!$B:$B,$B113,Pharmaceuticals!BD:BD)+SUMIF('Health Products &amp; Equipment'!$B:$B,$B113,'Health Products &amp; Equipment'!BD:BD)+SUMIF('Other Pharma &amp; Health Products'!$B:$B,$B113,'Other Pharma &amp; Health Products'!BD:BD)+SUMIF('PSM Costs'!$B:$B,$B113,'PSM Costs'!BD:BD)&gt;0,SUMIF(Pharmaceuticals!$B:$B,$B113,Pharmaceuticals!BD:BD)+SUMIF('Health Products &amp; Equipment'!$B:$B,$B113,'Health Products &amp; Equipment'!BD:BD)+SUMIF('Other Pharma &amp; Health Products'!$B:$B,$B113,'Other Pharma &amp; Health Products'!BD:BD)+SUMIF('PSM Costs'!$B:$B,$B113,'PSM Costs'!BD:BD),"")</f>
        <v/>
      </c>
      <c r="V113" s="233" t="str">
        <f ca="1">IF(SUMIF(Pharmaceuticals!$B:$B,$B113,Pharmaceuticals!BF:BF)+SUMIF('Health Products &amp; Equipment'!$B:$B,$B113,'Health Products &amp; Equipment'!BF:BF)+SUMIF('Other Pharma &amp; Health Products'!$B:$B,$B113,'Other Pharma &amp; Health Products'!BF:BF)+SUMIF('PSM Costs'!$B:$B,$B113,'PSM Costs'!BF:BF)&gt;0,SUMIF(Pharmaceuticals!$B:$B,$B113,Pharmaceuticals!BF:BF)+SUMIF('Health Products &amp; Equipment'!$B:$B,$B113,'Health Products &amp; Equipment'!BF:BF)+SUMIF('Other Pharma &amp; Health Products'!$B:$B,$B113,'Other Pharma &amp; Health Products'!BF:BF)+SUMIF('PSM Costs'!$B:$B,$B113,'PSM Costs'!BF:BF),"")</f>
        <v/>
      </c>
      <c r="W113" s="231" t="str">
        <f t="shared" ca="1" si="13"/>
        <v/>
      </c>
      <c r="X113" s="234" t="str">
        <f ca="1">IF(SUMIF(Pharmaceuticals!$B:$B,$B113,Pharmaceuticals!BM:BM)+SUMIF('Health Products &amp; Equipment'!$B:$B,$B113,'Health Products &amp; Equipment'!BM:BM)+SUMIF('Other Pharma &amp; Health Products'!$B:$B,$B113,'Other Pharma &amp; Health Products'!BM:BM)+SUMIF('PSM Costs'!$B:$B,$B113,'PSM Costs'!BM:BM)&gt;0,SUMIF(Pharmaceuticals!$B:$B,$B113,Pharmaceuticals!BM:BM)+SUMIF('Health Products &amp; Equipment'!$B:$B,$B113,'Health Products &amp; Equipment'!BM:BM)+SUMIF('Other Pharma &amp; Health Products'!$B:$B,$B113,'Other Pharma &amp; Health Products'!BM:BM)+SUMIF('PSM Costs'!$B:$B,$B113,'PSM Costs'!BM:BM),"")</f>
        <v/>
      </c>
      <c r="Y113" s="234" t="str">
        <f ca="1">IF(SUMIF(Pharmaceuticals!$B:$B,$B113,Pharmaceuticals!BO:BO)+SUMIF('Health Products &amp; Equipment'!$B:$B,$B113,'Health Products &amp; Equipment'!BO:BO)+SUMIF('Other Pharma &amp; Health Products'!$B:$B,$B113,'Other Pharma &amp; Health Products'!BO:BO)+SUMIF('PSM Costs'!$B:$B,$B113,'PSM Costs'!BO:BO)&gt;0,SUMIF(Pharmaceuticals!$B:$B,$B113,Pharmaceuticals!BO:BO)+SUMIF('Health Products &amp; Equipment'!$B:$B,$B113,'Health Products &amp; Equipment'!BO:BO)+SUMIF('Other Pharma &amp; Health Products'!$B:$B,$B113,'Other Pharma &amp; Health Products'!BO:BO)+SUMIF('PSM Costs'!$B:$B,$B113,'PSM Costs'!BO:BO),"")</f>
        <v/>
      </c>
      <c r="Z113" s="234" t="str">
        <f ca="1">IF(SUMIF(Pharmaceuticals!$B:$B,$B113,Pharmaceuticals!BQ:BQ)+SUMIF('Health Products &amp; Equipment'!$B:$B,$B113,'Health Products &amp; Equipment'!BQ:BQ)+SUMIF('Other Pharma &amp; Health Products'!$B:$B,$B113,'Other Pharma &amp; Health Products'!BQ:BQ)+SUMIF('PSM Costs'!$B:$B,$B113,'PSM Costs'!BQ:BQ)&gt;0,SUMIF(Pharmaceuticals!$B:$B,$B113,Pharmaceuticals!BQ:BQ)+SUMIF('Health Products &amp; Equipment'!$B:$B,$B113,'Health Products &amp; Equipment'!BQ:BQ)+SUMIF('Other Pharma &amp; Health Products'!$B:$B,$B113,'Other Pharma &amp; Health Products'!BQ:BQ)+SUMIF('PSM Costs'!$B:$B,$B113,'PSM Costs'!BQ:BQ),"")</f>
        <v/>
      </c>
      <c r="AA113" s="234" t="str">
        <f ca="1">IF(SUMIF(Pharmaceuticals!$B:$B,$B113,Pharmaceuticals!BS:BS)+SUMIF('Health Products &amp; Equipment'!$B:$B,$B113,'Health Products &amp; Equipment'!BS:BS)+SUMIF('Other Pharma &amp; Health Products'!$B:$B,$B113,'Other Pharma &amp; Health Products'!BS:BS)+SUMIF('PSM Costs'!$B:$B,$B113,'PSM Costs'!BS:BS)&gt;0,SUMIF(Pharmaceuticals!$B:$B,$B113,Pharmaceuticals!BS:BS)+SUMIF('Health Products &amp; Equipment'!$B:$B,$B113,'Health Products &amp; Equipment'!BS:BS)+SUMIF('Other Pharma &amp; Health Products'!$B:$B,$B113,'Other Pharma &amp; Health Products'!BS:BS)+SUMIF('PSM Costs'!$B:$B,$B113,'PSM Costs'!BS:BS),"")</f>
        <v/>
      </c>
      <c r="AB113" s="233" t="str">
        <f t="shared" ca="1" si="14"/>
        <v/>
      </c>
    </row>
    <row r="114" spans="1:28" ht="22.15" customHeight="1" x14ac:dyDescent="0.2">
      <c r="A114" s="229">
        <v>104</v>
      </c>
      <c r="B114" s="229" t="str">
        <f ca="1">IFERROR(VLOOKUP(A114,'Rank unique Mod-Int-CI-PR'!I:J,2,FALSE),"")</f>
        <v/>
      </c>
      <c r="C114" s="230" t="str">
        <f ca="1">IFERROR(VLOOKUP(VALUE(LEFT(B114,FIND("-",B114)-1)),CatModules!B:C,2,FALSE),"")</f>
        <v/>
      </c>
      <c r="D114" s="230" t="str">
        <f ca="1">IFERROR(VLOOKUP(LEFT(B114,FIND("--",B114)-1),CatInt!D:E,2,FALSE),"")</f>
        <v/>
      </c>
      <c r="E114" s="230" t="str">
        <f ca="1">IFERROR(VLOOKUP(MID(B114,FIND("--",B114)+2,FIND("---",B114)-FIND("--",B114)-2),CatCostInp!D:E,2,FALSE),"")</f>
        <v/>
      </c>
      <c r="F114" s="230" t="str">
        <f ca="1">IFERROR(VLOOKUP(B114,ActivityConcat!A:C,3,FALSE),"")</f>
        <v/>
      </c>
      <c r="G114" s="231" t="str">
        <f ca="1">IFERROR(VLOOKUP(VALUE(RIGHT(B114,1)),Setup!A:D,4,FALSE),"")</f>
        <v/>
      </c>
      <c r="H114" s="232" t="str">
        <f t="shared" ca="1" si="10"/>
        <v/>
      </c>
      <c r="I114" s="233" t="str">
        <f ca="1">IF(SUMIF(Pharmaceuticals!$B:$B,$B114,Pharmaceuticals!Z:Z)+SUMIF('Health Products &amp; Equipment'!$B:$B,$B114,'Health Products &amp; Equipment'!Z:Z)+SUMIF('Other Pharma &amp; Health Products'!$B:$B,$B114,'Other Pharma &amp; Health Products'!Z:Z)+SUMIF('PSM Costs'!$B:$B,$B114,'PSM Costs'!Z:Z)&gt;0,SUMIF(Pharmaceuticals!$B:$B,$B114,Pharmaceuticals!Z:Z)+SUMIF('Health Products &amp; Equipment'!$B:$B,$B114,'Health Products &amp; Equipment'!Z:Z)+SUMIF('Other Pharma &amp; Health Products'!$B:$B,$B114,'Other Pharma &amp; Health Products'!Z:Z)+SUMIF('PSM Costs'!$B:$B,$B114,'PSM Costs'!Z:Z),"")</f>
        <v/>
      </c>
      <c r="J114" s="233" t="str">
        <f ca="1">IF(SUMIF(Pharmaceuticals!$B:$B,$B114,Pharmaceuticals!AB:AB)+SUMIF('Health Products &amp; Equipment'!$B:$B,$B114,'Health Products &amp; Equipment'!AB:AB)+SUMIF('Other Pharma &amp; Health Products'!$B:$B,$B114,'Other Pharma &amp; Health Products'!AB:AB)+SUMIF('PSM Costs'!$B:$B,$B114,'PSM Costs'!AB:AB)&gt;0,SUMIF(Pharmaceuticals!$B:$B,$B114,Pharmaceuticals!AB:AB)+SUMIF('Health Products &amp; Equipment'!$B:$B,$B114,'Health Products &amp; Equipment'!AB:AB)+SUMIF('Other Pharma &amp; Health Products'!$B:$B,$B114,'Other Pharma &amp; Health Products'!AB:AB)+SUMIF('PSM Costs'!$B:$B,$B114,'PSM Costs'!AB:AB),"")</f>
        <v/>
      </c>
      <c r="K114" s="233" t="str">
        <f ca="1">IF(SUMIF(Pharmaceuticals!$B:$B,$B114,Pharmaceuticals!AD:AD)+SUMIF('Health Products &amp; Equipment'!$B:$B,$B114,'Health Products &amp; Equipment'!AD:AD)+SUMIF('Other Pharma &amp; Health Products'!$B:$B,$B114,'Other Pharma &amp; Health Products'!AD:AD)+SUMIF('PSM Costs'!$B:$B,$B114,'PSM Costs'!AD:AD)&gt;0,SUMIF(Pharmaceuticals!$B:$B,$B114,Pharmaceuticals!AD:AD)+SUMIF('Health Products &amp; Equipment'!$B:$B,$B114,'Health Products &amp; Equipment'!AD:AD)+SUMIF('Other Pharma &amp; Health Products'!$B:$B,$B114,'Other Pharma &amp; Health Products'!AD:AD)+SUMIF('PSM Costs'!$B:$B,$B114,'PSM Costs'!AD:AD),"")</f>
        <v/>
      </c>
      <c r="L114" s="233" t="str">
        <f ca="1">IF(SUMIF(Pharmaceuticals!$B:$B,$B114,Pharmaceuticals!AF:AF)+SUMIF('Health Products &amp; Equipment'!$B:$B,$B114,'Health Products &amp; Equipment'!AF:AF)+SUMIF('Other Pharma &amp; Health Products'!$B:$B,$B114,'Other Pharma &amp; Health Products'!AF:AF)+SUMIF('PSM Costs'!$B:$B,$B114,'PSM Costs'!AF:AF)&gt;0,SUMIF(Pharmaceuticals!$B:$B,$B114,Pharmaceuticals!AF:AF)+SUMIF('Health Products &amp; Equipment'!$B:$B,$B114,'Health Products &amp; Equipment'!AF:AF)+SUMIF('Other Pharma &amp; Health Products'!$B:$B,$B114,'Other Pharma &amp; Health Products'!AF:AF)+SUMIF('PSM Costs'!$B:$B,$B114,'PSM Costs'!AF:AF),"")</f>
        <v/>
      </c>
      <c r="M114" s="231" t="str">
        <f t="shared" ca="1" si="11"/>
        <v/>
      </c>
      <c r="N114" s="234" t="str">
        <f ca="1">IF(SUMIF(Pharmaceuticals!$B:$B,$B114,Pharmaceuticals!AM:AM)+SUMIF('Health Products &amp; Equipment'!$B:$B,$B114,'Health Products &amp; Equipment'!AM:AM)+SUMIF('Other Pharma &amp; Health Products'!$B:$B,$B114,'Other Pharma &amp; Health Products'!AM:AM)+SUMIF('PSM Costs'!$B:$B,$B114,'PSM Costs'!AM:AM)&gt;0,SUMIF(Pharmaceuticals!$B:$B,$B114,Pharmaceuticals!AM:AM)+SUMIF('Health Products &amp; Equipment'!$B:$B,$B114,'Health Products &amp; Equipment'!AM:AM)+SUMIF('Other Pharma &amp; Health Products'!$B:$B,$B114,'Other Pharma &amp; Health Products'!AM:AM)+SUMIF('PSM Costs'!$B:$B,$B114,'PSM Costs'!AM:AM),"")</f>
        <v/>
      </c>
      <c r="O114" s="234" t="str">
        <f ca="1">IF(SUMIF(Pharmaceuticals!$B:$B,$B114,Pharmaceuticals!AO:AO)+SUMIF('Health Products &amp; Equipment'!$B:$B,$B114,'Health Products &amp; Equipment'!AO:AO)+SUMIF('Other Pharma &amp; Health Products'!$B:$B,$B114,'Other Pharma &amp; Health Products'!AO:AO)+SUMIF('PSM Costs'!$B:$B,$B114,'PSM Costs'!AO:AO)&gt;0,SUMIF(Pharmaceuticals!$B:$B,$B114,Pharmaceuticals!AO:AO)+SUMIF('Health Products &amp; Equipment'!$B:$B,$B114,'Health Products &amp; Equipment'!AO:AO)+SUMIF('Other Pharma &amp; Health Products'!$B:$B,$B114,'Other Pharma &amp; Health Products'!AO:AO)+SUMIF('PSM Costs'!$B:$B,$B114,'PSM Costs'!AO:AO),"")</f>
        <v/>
      </c>
      <c r="P114" s="234" t="str">
        <f ca="1">IF(SUMIF(Pharmaceuticals!$B:$B,$B114,Pharmaceuticals!AQ:AQ)+SUMIF('Health Products &amp; Equipment'!$B:$B,$B114,'Health Products &amp; Equipment'!AQ:AQ)+SUMIF('Other Pharma &amp; Health Products'!$B:$B,$B114,'Other Pharma &amp; Health Products'!AQ:AQ)+SUMIF('PSM Costs'!$B:$B,$B114,'PSM Costs'!AQ:AQ)&gt;0,SUMIF(Pharmaceuticals!$B:$B,$B114,Pharmaceuticals!AQ:AQ)+SUMIF('Health Products &amp; Equipment'!$B:$B,$B114,'Health Products &amp; Equipment'!AQ:AQ)+SUMIF('Other Pharma &amp; Health Products'!$B:$B,$B114,'Other Pharma &amp; Health Products'!AQ:AQ)+SUMIF('PSM Costs'!$B:$B,$B114,'PSM Costs'!AQ:AQ),"")</f>
        <v/>
      </c>
      <c r="Q114" s="234" t="str">
        <f ca="1">IF(SUMIF(Pharmaceuticals!$B:$B,$B114,Pharmaceuticals!AS:AS)+SUMIF('Health Products &amp; Equipment'!$B:$B,$B114,'Health Products &amp; Equipment'!AS:AS)+SUMIF('Other Pharma &amp; Health Products'!$B:$B,$B114,'Other Pharma &amp; Health Products'!AS:AS)+SUMIF('PSM Costs'!$B:$B,$B114,'PSM Costs'!AS:AS)&gt;0,SUMIF(Pharmaceuticals!$B:$B,$B114,Pharmaceuticals!AS:AS)+SUMIF('Health Products &amp; Equipment'!$B:$B,$B114,'Health Products &amp; Equipment'!AS:AS)+SUMIF('Other Pharma &amp; Health Products'!$B:$B,$B114,'Other Pharma &amp; Health Products'!AS:AS)+SUMIF('PSM Costs'!$B:$B,$B114,'PSM Costs'!AS:AS),"")</f>
        <v/>
      </c>
      <c r="R114" s="232" t="str">
        <f t="shared" ca="1" si="12"/>
        <v/>
      </c>
      <c r="S114" s="233" t="str">
        <f ca="1">IF(SUMIF(Pharmaceuticals!$B:$B,$B114,Pharmaceuticals!AZ:AZ)+SUMIF('Health Products &amp; Equipment'!$B:$B,$B114,'Health Products &amp; Equipment'!AZ:AZ)+SUMIF('Other Pharma &amp; Health Products'!$B:$B,$B114,'Other Pharma &amp; Health Products'!AZ:AZ)+SUMIF('PSM Costs'!$B:$B,$B114,'PSM Costs'!AZ:AZ)&gt;0,SUMIF(Pharmaceuticals!$B:$B,$B114,Pharmaceuticals!AZ:AZ)+SUMIF('Health Products &amp; Equipment'!$B:$B,$B114,'Health Products &amp; Equipment'!AZ:AZ)+SUMIF('Other Pharma &amp; Health Products'!$B:$B,$B114,'Other Pharma &amp; Health Products'!AZ:AZ)+SUMIF('PSM Costs'!$B:$B,$B114,'PSM Costs'!AZ:AZ),"")</f>
        <v/>
      </c>
      <c r="T114" s="233" t="str">
        <f ca="1">IF(SUMIF(Pharmaceuticals!$B:$B,$B114,Pharmaceuticals!BB:BB)+SUMIF('Health Products &amp; Equipment'!$B:$B,$B114,'Health Products &amp; Equipment'!BB:BB)+SUMIF('Other Pharma &amp; Health Products'!$B:$B,$B114,'Other Pharma &amp; Health Products'!BB:BB)+SUMIF('PSM Costs'!$B:$B,$B114,'PSM Costs'!BB:BB)&gt;0,SUMIF(Pharmaceuticals!$B:$B,$B114,Pharmaceuticals!BB:BB)+SUMIF('Health Products &amp; Equipment'!$B:$B,$B114,'Health Products &amp; Equipment'!BB:BB)+SUMIF('Other Pharma &amp; Health Products'!$B:$B,$B114,'Other Pharma &amp; Health Products'!BB:BB)+SUMIF('PSM Costs'!$B:$B,$B114,'PSM Costs'!BB:BB),"")</f>
        <v/>
      </c>
      <c r="U114" s="233" t="str">
        <f ca="1">IF(SUMIF(Pharmaceuticals!$B:$B,$B114,Pharmaceuticals!BD:BD)+SUMIF('Health Products &amp; Equipment'!$B:$B,$B114,'Health Products &amp; Equipment'!BD:BD)+SUMIF('Other Pharma &amp; Health Products'!$B:$B,$B114,'Other Pharma &amp; Health Products'!BD:BD)+SUMIF('PSM Costs'!$B:$B,$B114,'PSM Costs'!BD:BD)&gt;0,SUMIF(Pharmaceuticals!$B:$B,$B114,Pharmaceuticals!BD:BD)+SUMIF('Health Products &amp; Equipment'!$B:$B,$B114,'Health Products &amp; Equipment'!BD:BD)+SUMIF('Other Pharma &amp; Health Products'!$B:$B,$B114,'Other Pharma &amp; Health Products'!BD:BD)+SUMIF('PSM Costs'!$B:$B,$B114,'PSM Costs'!BD:BD),"")</f>
        <v/>
      </c>
      <c r="V114" s="233" t="str">
        <f ca="1">IF(SUMIF(Pharmaceuticals!$B:$B,$B114,Pharmaceuticals!BF:BF)+SUMIF('Health Products &amp; Equipment'!$B:$B,$B114,'Health Products &amp; Equipment'!BF:BF)+SUMIF('Other Pharma &amp; Health Products'!$B:$B,$B114,'Other Pharma &amp; Health Products'!BF:BF)+SUMIF('PSM Costs'!$B:$B,$B114,'PSM Costs'!BF:BF)&gt;0,SUMIF(Pharmaceuticals!$B:$B,$B114,Pharmaceuticals!BF:BF)+SUMIF('Health Products &amp; Equipment'!$B:$B,$B114,'Health Products &amp; Equipment'!BF:BF)+SUMIF('Other Pharma &amp; Health Products'!$B:$B,$B114,'Other Pharma &amp; Health Products'!BF:BF)+SUMIF('PSM Costs'!$B:$B,$B114,'PSM Costs'!BF:BF),"")</f>
        <v/>
      </c>
      <c r="W114" s="231" t="str">
        <f t="shared" ca="1" si="13"/>
        <v/>
      </c>
      <c r="X114" s="234" t="str">
        <f ca="1">IF(SUMIF(Pharmaceuticals!$B:$B,$B114,Pharmaceuticals!BM:BM)+SUMIF('Health Products &amp; Equipment'!$B:$B,$B114,'Health Products &amp; Equipment'!BM:BM)+SUMIF('Other Pharma &amp; Health Products'!$B:$B,$B114,'Other Pharma &amp; Health Products'!BM:BM)+SUMIF('PSM Costs'!$B:$B,$B114,'PSM Costs'!BM:BM)&gt;0,SUMIF(Pharmaceuticals!$B:$B,$B114,Pharmaceuticals!BM:BM)+SUMIF('Health Products &amp; Equipment'!$B:$B,$B114,'Health Products &amp; Equipment'!BM:BM)+SUMIF('Other Pharma &amp; Health Products'!$B:$B,$B114,'Other Pharma &amp; Health Products'!BM:BM)+SUMIF('PSM Costs'!$B:$B,$B114,'PSM Costs'!BM:BM),"")</f>
        <v/>
      </c>
      <c r="Y114" s="234" t="str">
        <f ca="1">IF(SUMIF(Pharmaceuticals!$B:$B,$B114,Pharmaceuticals!BO:BO)+SUMIF('Health Products &amp; Equipment'!$B:$B,$B114,'Health Products &amp; Equipment'!BO:BO)+SUMIF('Other Pharma &amp; Health Products'!$B:$B,$B114,'Other Pharma &amp; Health Products'!BO:BO)+SUMIF('PSM Costs'!$B:$B,$B114,'PSM Costs'!BO:BO)&gt;0,SUMIF(Pharmaceuticals!$B:$B,$B114,Pharmaceuticals!BO:BO)+SUMIF('Health Products &amp; Equipment'!$B:$B,$B114,'Health Products &amp; Equipment'!BO:BO)+SUMIF('Other Pharma &amp; Health Products'!$B:$B,$B114,'Other Pharma &amp; Health Products'!BO:BO)+SUMIF('PSM Costs'!$B:$B,$B114,'PSM Costs'!BO:BO),"")</f>
        <v/>
      </c>
      <c r="Z114" s="234" t="str">
        <f ca="1">IF(SUMIF(Pharmaceuticals!$B:$B,$B114,Pharmaceuticals!BQ:BQ)+SUMIF('Health Products &amp; Equipment'!$B:$B,$B114,'Health Products &amp; Equipment'!BQ:BQ)+SUMIF('Other Pharma &amp; Health Products'!$B:$B,$B114,'Other Pharma &amp; Health Products'!BQ:BQ)+SUMIF('PSM Costs'!$B:$B,$B114,'PSM Costs'!BQ:BQ)&gt;0,SUMIF(Pharmaceuticals!$B:$B,$B114,Pharmaceuticals!BQ:BQ)+SUMIF('Health Products &amp; Equipment'!$B:$B,$B114,'Health Products &amp; Equipment'!BQ:BQ)+SUMIF('Other Pharma &amp; Health Products'!$B:$B,$B114,'Other Pharma &amp; Health Products'!BQ:BQ)+SUMIF('PSM Costs'!$B:$B,$B114,'PSM Costs'!BQ:BQ),"")</f>
        <v/>
      </c>
      <c r="AA114" s="234" t="str">
        <f ca="1">IF(SUMIF(Pharmaceuticals!$B:$B,$B114,Pharmaceuticals!BS:BS)+SUMIF('Health Products &amp; Equipment'!$B:$B,$B114,'Health Products &amp; Equipment'!BS:BS)+SUMIF('Other Pharma &amp; Health Products'!$B:$B,$B114,'Other Pharma &amp; Health Products'!BS:BS)+SUMIF('PSM Costs'!$B:$B,$B114,'PSM Costs'!BS:BS)&gt;0,SUMIF(Pharmaceuticals!$B:$B,$B114,Pharmaceuticals!BS:BS)+SUMIF('Health Products &amp; Equipment'!$B:$B,$B114,'Health Products &amp; Equipment'!BS:BS)+SUMIF('Other Pharma &amp; Health Products'!$B:$B,$B114,'Other Pharma &amp; Health Products'!BS:BS)+SUMIF('PSM Costs'!$B:$B,$B114,'PSM Costs'!BS:BS),"")</f>
        <v/>
      </c>
      <c r="AB114" s="233" t="str">
        <f t="shared" ca="1" si="14"/>
        <v/>
      </c>
    </row>
    <row r="115" spans="1:28" ht="22.15" customHeight="1" x14ac:dyDescent="0.2">
      <c r="A115" s="229">
        <v>105</v>
      </c>
      <c r="B115" s="229" t="str">
        <f ca="1">IFERROR(VLOOKUP(A115,'Rank unique Mod-Int-CI-PR'!I:J,2,FALSE),"")</f>
        <v/>
      </c>
      <c r="C115" s="230" t="str">
        <f ca="1">IFERROR(VLOOKUP(VALUE(LEFT(B115,FIND("-",B115)-1)),CatModules!B:C,2,FALSE),"")</f>
        <v/>
      </c>
      <c r="D115" s="230" t="str">
        <f ca="1">IFERROR(VLOOKUP(LEFT(B115,FIND("--",B115)-1),CatInt!D:E,2,FALSE),"")</f>
        <v/>
      </c>
      <c r="E115" s="230" t="str">
        <f ca="1">IFERROR(VLOOKUP(MID(B115,FIND("--",B115)+2,FIND("---",B115)-FIND("--",B115)-2),CatCostInp!D:E,2,FALSE),"")</f>
        <v/>
      </c>
      <c r="F115" s="230" t="str">
        <f ca="1">IFERROR(VLOOKUP(B115,ActivityConcat!A:C,3,FALSE),"")</f>
        <v/>
      </c>
      <c r="G115" s="231" t="str">
        <f ca="1">IFERROR(VLOOKUP(VALUE(RIGHT(B115,1)),Setup!A:D,4,FALSE),"")</f>
        <v/>
      </c>
      <c r="H115" s="232" t="str">
        <f t="shared" ca="1" si="10"/>
        <v/>
      </c>
      <c r="I115" s="233" t="str">
        <f ca="1">IF(SUMIF(Pharmaceuticals!$B:$B,$B115,Pharmaceuticals!Z:Z)+SUMIF('Health Products &amp; Equipment'!$B:$B,$B115,'Health Products &amp; Equipment'!Z:Z)+SUMIF('Other Pharma &amp; Health Products'!$B:$B,$B115,'Other Pharma &amp; Health Products'!Z:Z)+SUMIF('PSM Costs'!$B:$B,$B115,'PSM Costs'!Z:Z)&gt;0,SUMIF(Pharmaceuticals!$B:$B,$B115,Pharmaceuticals!Z:Z)+SUMIF('Health Products &amp; Equipment'!$B:$B,$B115,'Health Products &amp; Equipment'!Z:Z)+SUMIF('Other Pharma &amp; Health Products'!$B:$B,$B115,'Other Pharma &amp; Health Products'!Z:Z)+SUMIF('PSM Costs'!$B:$B,$B115,'PSM Costs'!Z:Z),"")</f>
        <v/>
      </c>
      <c r="J115" s="233" t="str">
        <f ca="1">IF(SUMIF(Pharmaceuticals!$B:$B,$B115,Pharmaceuticals!AB:AB)+SUMIF('Health Products &amp; Equipment'!$B:$B,$B115,'Health Products &amp; Equipment'!AB:AB)+SUMIF('Other Pharma &amp; Health Products'!$B:$B,$B115,'Other Pharma &amp; Health Products'!AB:AB)+SUMIF('PSM Costs'!$B:$B,$B115,'PSM Costs'!AB:AB)&gt;0,SUMIF(Pharmaceuticals!$B:$B,$B115,Pharmaceuticals!AB:AB)+SUMIF('Health Products &amp; Equipment'!$B:$B,$B115,'Health Products &amp; Equipment'!AB:AB)+SUMIF('Other Pharma &amp; Health Products'!$B:$B,$B115,'Other Pharma &amp; Health Products'!AB:AB)+SUMIF('PSM Costs'!$B:$B,$B115,'PSM Costs'!AB:AB),"")</f>
        <v/>
      </c>
      <c r="K115" s="233" t="str">
        <f ca="1">IF(SUMIF(Pharmaceuticals!$B:$B,$B115,Pharmaceuticals!AD:AD)+SUMIF('Health Products &amp; Equipment'!$B:$B,$B115,'Health Products &amp; Equipment'!AD:AD)+SUMIF('Other Pharma &amp; Health Products'!$B:$B,$B115,'Other Pharma &amp; Health Products'!AD:AD)+SUMIF('PSM Costs'!$B:$B,$B115,'PSM Costs'!AD:AD)&gt;0,SUMIF(Pharmaceuticals!$B:$B,$B115,Pharmaceuticals!AD:AD)+SUMIF('Health Products &amp; Equipment'!$B:$B,$B115,'Health Products &amp; Equipment'!AD:AD)+SUMIF('Other Pharma &amp; Health Products'!$B:$B,$B115,'Other Pharma &amp; Health Products'!AD:AD)+SUMIF('PSM Costs'!$B:$B,$B115,'PSM Costs'!AD:AD),"")</f>
        <v/>
      </c>
      <c r="L115" s="233" t="str">
        <f ca="1">IF(SUMIF(Pharmaceuticals!$B:$B,$B115,Pharmaceuticals!AF:AF)+SUMIF('Health Products &amp; Equipment'!$B:$B,$B115,'Health Products &amp; Equipment'!AF:AF)+SUMIF('Other Pharma &amp; Health Products'!$B:$B,$B115,'Other Pharma &amp; Health Products'!AF:AF)+SUMIF('PSM Costs'!$B:$B,$B115,'PSM Costs'!AF:AF)&gt;0,SUMIF(Pharmaceuticals!$B:$B,$B115,Pharmaceuticals!AF:AF)+SUMIF('Health Products &amp; Equipment'!$B:$B,$B115,'Health Products &amp; Equipment'!AF:AF)+SUMIF('Other Pharma &amp; Health Products'!$B:$B,$B115,'Other Pharma &amp; Health Products'!AF:AF)+SUMIF('PSM Costs'!$B:$B,$B115,'PSM Costs'!AF:AF),"")</f>
        <v/>
      </c>
      <c r="M115" s="231" t="str">
        <f t="shared" ca="1" si="11"/>
        <v/>
      </c>
      <c r="N115" s="234" t="str">
        <f ca="1">IF(SUMIF(Pharmaceuticals!$B:$B,$B115,Pharmaceuticals!AM:AM)+SUMIF('Health Products &amp; Equipment'!$B:$B,$B115,'Health Products &amp; Equipment'!AM:AM)+SUMIF('Other Pharma &amp; Health Products'!$B:$B,$B115,'Other Pharma &amp; Health Products'!AM:AM)+SUMIF('PSM Costs'!$B:$B,$B115,'PSM Costs'!AM:AM)&gt;0,SUMIF(Pharmaceuticals!$B:$B,$B115,Pharmaceuticals!AM:AM)+SUMIF('Health Products &amp; Equipment'!$B:$B,$B115,'Health Products &amp; Equipment'!AM:AM)+SUMIF('Other Pharma &amp; Health Products'!$B:$B,$B115,'Other Pharma &amp; Health Products'!AM:AM)+SUMIF('PSM Costs'!$B:$B,$B115,'PSM Costs'!AM:AM),"")</f>
        <v/>
      </c>
      <c r="O115" s="234" t="str">
        <f ca="1">IF(SUMIF(Pharmaceuticals!$B:$B,$B115,Pharmaceuticals!AO:AO)+SUMIF('Health Products &amp; Equipment'!$B:$B,$B115,'Health Products &amp; Equipment'!AO:AO)+SUMIF('Other Pharma &amp; Health Products'!$B:$B,$B115,'Other Pharma &amp; Health Products'!AO:AO)+SUMIF('PSM Costs'!$B:$B,$B115,'PSM Costs'!AO:AO)&gt;0,SUMIF(Pharmaceuticals!$B:$B,$B115,Pharmaceuticals!AO:AO)+SUMIF('Health Products &amp; Equipment'!$B:$B,$B115,'Health Products &amp; Equipment'!AO:AO)+SUMIF('Other Pharma &amp; Health Products'!$B:$B,$B115,'Other Pharma &amp; Health Products'!AO:AO)+SUMIF('PSM Costs'!$B:$B,$B115,'PSM Costs'!AO:AO),"")</f>
        <v/>
      </c>
      <c r="P115" s="234" t="str">
        <f ca="1">IF(SUMIF(Pharmaceuticals!$B:$B,$B115,Pharmaceuticals!AQ:AQ)+SUMIF('Health Products &amp; Equipment'!$B:$B,$B115,'Health Products &amp; Equipment'!AQ:AQ)+SUMIF('Other Pharma &amp; Health Products'!$B:$B,$B115,'Other Pharma &amp; Health Products'!AQ:AQ)+SUMIF('PSM Costs'!$B:$B,$B115,'PSM Costs'!AQ:AQ)&gt;0,SUMIF(Pharmaceuticals!$B:$B,$B115,Pharmaceuticals!AQ:AQ)+SUMIF('Health Products &amp; Equipment'!$B:$B,$B115,'Health Products &amp; Equipment'!AQ:AQ)+SUMIF('Other Pharma &amp; Health Products'!$B:$B,$B115,'Other Pharma &amp; Health Products'!AQ:AQ)+SUMIF('PSM Costs'!$B:$B,$B115,'PSM Costs'!AQ:AQ),"")</f>
        <v/>
      </c>
      <c r="Q115" s="234" t="str">
        <f ca="1">IF(SUMIF(Pharmaceuticals!$B:$B,$B115,Pharmaceuticals!AS:AS)+SUMIF('Health Products &amp; Equipment'!$B:$B,$B115,'Health Products &amp; Equipment'!AS:AS)+SUMIF('Other Pharma &amp; Health Products'!$B:$B,$B115,'Other Pharma &amp; Health Products'!AS:AS)+SUMIF('PSM Costs'!$B:$B,$B115,'PSM Costs'!AS:AS)&gt;0,SUMIF(Pharmaceuticals!$B:$B,$B115,Pharmaceuticals!AS:AS)+SUMIF('Health Products &amp; Equipment'!$B:$B,$B115,'Health Products &amp; Equipment'!AS:AS)+SUMIF('Other Pharma &amp; Health Products'!$B:$B,$B115,'Other Pharma &amp; Health Products'!AS:AS)+SUMIF('PSM Costs'!$B:$B,$B115,'PSM Costs'!AS:AS),"")</f>
        <v/>
      </c>
      <c r="R115" s="232" t="str">
        <f t="shared" ca="1" si="12"/>
        <v/>
      </c>
      <c r="S115" s="233" t="str">
        <f ca="1">IF(SUMIF(Pharmaceuticals!$B:$B,$B115,Pharmaceuticals!AZ:AZ)+SUMIF('Health Products &amp; Equipment'!$B:$B,$B115,'Health Products &amp; Equipment'!AZ:AZ)+SUMIF('Other Pharma &amp; Health Products'!$B:$B,$B115,'Other Pharma &amp; Health Products'!AZ:AZ)+SUMIF('PSM Costs'!$B:$B,$B115,'PSM Costs'!AZ:AZ)&gt;0,SUMIF(Pharmaceuticals!$B:$B,$B115,Pharmaceuticals!AZ:AZ)+SUMIF('Health Products &amp; Equipment'!$B:$B,$B115,'Health Products &amp; Equipment'!AZ:AZ)+SUMIF('Other Pharma &amp; Health Products'!$B:$B,$B115,'Other Pharma &amp; Health Products'!AZ:AZ)+SUMIF('PSM Costs'!$B:$B,$B115,'PSM Costs'!AZ:AZ),"")</f>
        <v/>
      </c>
      <c r="T115" s="233" t="str">
        <f ca="1">IF(SUMIF(Pharmaceuticals!$B:$B,$B115,Pharmaceuticals!BB:BB)+SUMIF('Health Products &amp; Equipment'!$B:$B,$B115,'Health Products &amp; Equipment'!BB:BB)+SUMIF('Other Pharma &amp; Health Products'!$B:$B,$B115,'Other Pharma &amp; Health Products'!BB:BB)+SUMIF('PSM Costs'!$B:$B,$B115,'PSM Costs'!BB:BB)&gt;0,SUMIF(Pharmaceuticals!$B:$B,$B115,Pharmaceuticals!BB:BB)+SUMIF('Health Products &amp; Equipment'!$B:$B,$B115,'Health Products &amp; Equipment'!BB:BB)+SUMIF('Other Pharma &amp; Health Products'!$B:$B,$B115,'Other Pharma &amp; Health Products'!BB:BB)+SUMIF('PSM Costs'!$B:$B,$B115,'PSM Costs'!BB:BB),"")</f>
        <v/>
      </c>
      <c r="U115" s="233" t="str">
        <f ca="1">IF(SUMIF(Pharmaceuticals!$B:$B,$B115,Pharmaceuticals!BD:BD)+SUMIF('Health Products &amp; Equipment'!$B:$B,$B115,'Health Products &amp; Equipment'!BD:BD)+SUMIF('Other Pharma &amp; Health Products'!$B:$B,$B115,'Other Pharma &amp; Health Products'!BD:BD)+SUMIF('PSM Costs'!$B:$B,$B115,'PSM Costs'!BD:BD)&gt;0,SUMIF(Pharmaceuticals!$B:$B,$B115,Pharmaceuticals!BD:BD)+SUMIF('Health Products &amp; Equipment'!$B:$B,$B115,'Health Products &amp; Equipment'!BD:BD)+SUMIF('Other Pharma &amp; Health Products'!$B:$B,$B115,'Other Pharma &amp; Health Products'!BD:BD)+SUMIF('PSM Costs'!$B:$B,$B115,'PSM Costs'!BD:BD),"")</f>
        <v/>
      </c>
      <c r="V115" s="233" t="str">
        <f ca="1">IF(SUMIF(Pharmaceuticals!$B:$B,$B115,Pharmaceuticals!BF:BF)+SUMIF('Health Products &amp; Equipment'!$B:$B,$B115,'Health Products &amp; Equipment'!BF:BF)+SUMIF('Other Pharma &amp; Health Products'!$B:$B,$B115,'Other Pharma &amp; Health Products'!BF:BF)+SUMIF('PSM Costs'!$B:$B,$B115,'PSM Costs'!BF:BF)&gt;0,SUMIF(Pharmaceuticals!$B:$B,$B115,Pharmaceuticals!BF:BF)+SUMIF('Health Products &amp; Equipment'!$B:$B,$B115,'Health Products &amp; Equipment'!BF:BF)+SUMIF('Other Pharma &amp; Health Products'!$B:$B,$B115,'Other Pharma &amp; Health Products'!BF:BF)+SUMIF('PSM Costs'!$B:$B,$B115,'PSM Costs'!BF:BF),"")</f>
        <v/>
      </c>
      <c r="W115" s="231" t="str">
        <f t="shared" ca="1" si="13"/>
        <v/>
      </c>
      <c r="X115" s="234" t="str">
        <f ca="1">IF(SUMIF(Pharmaceuticals!$B:$B,$B115,Pharmaceuticals!BM:BM)+SUMIF('Health Products &amp; Equipment'!$B:$B,$B115,'Health Products &amp; Equipment'!BM:BM)+SUMIF('Other Pharma &amp; Health Products'!$B:$B,$B115,'Other Pharma &amp; Health Products'!BM:BM)+SUMIF('PSM Costs'!$B:$B,$B115,'PSM Costs'!BM:BM)&gt;0,SUMIF(Pharmaceuticals!$B:$B,$B115,Pharmaceuticals!BM:BM)+SUMIF('Health Products &amp; Equipment'!$B:$B,$B115,'Health Products &amp; Equipment'!BM:BM)+SUMIF('Other Pharma &amp; Health Products'!$B:$B,$B115,'Other Pharma &amp; Health Products'!BM:BM)+SUMIF('PSM Costs'!$B:$B,$B115,'PSM Costs'!BM:BM),"")</f>
        <v/>
      </c>
      <c r="Y115" s="234" t="str">
        <f ca="1">IF(SUMIF(Pharmaceuticals!$B:$B,$B115,Pharmaceuticals!BO:BO)+SUMIF('Health Products &amp; Equipment'!$B:$B,$B115,'Health Products &amp; Equipment'!BO:BO)+SUMIF('Other Pharma &amp; Health Products'!$B:$B,$B115,'Other Pharma &amp; Health Products'!BO:BO)+SUMIF('PSM Costs'!$B:$B,$B115,'PSM Costs'!BO:BO)&gt;0,SUMIF(Pharmaceuticals!$B:$B,$B115,Pharmaceuticals!BO:BO)+SUMIF('Health Products &amp; Equipment'!$B:$B,$B115,'Health Products &amp; Equipment'!BO:BO)+SUMIF('Other Pharma &amp; Health Products'!$B:$B,$B115,'Other Pharma &amp; Health Products'!BO:BO)+SUMIF('PSM Costs'!$B:$B,$B115,'PSM Costs'!BO:BO),"")</f>
        <v/>
      </c>
      <c r="Z115" s="234" t="str">
        <f ca="1">IF(SUMIF(Pharmaceuticals!$B:$B,$B115,Pharmaceuticals!BQ:BQ)+SUMIF('Health Products &amp; Equipment'!$B:$B,$B115,'Health Products &amp; Equipment'!BQ:BQ)+SUMIF('Other Pharma &amp; Health Products'!$B:$B,$B115,'Other Pharma &amp; Health Products'!BQ:BQ)+SUMIF('PSM Costs'!$B:$B,$B115,'PSM Costs'!BQ:BQ)&gt;0,SUMIF(Pharmaceuticals!$B:$B,$B115,Pharmaceuticals!BQ:BQ)+SUMIF('Health Products &amp; Equipment'!$B:$B,$B115,'Health Products &amp; Equipment'!BQ:BQ)+SUMIF('Other Pharma &amp; Health Products'!$B:$B,$B115,'Other Pharma &amp; Health Products'!BQ:BQ)+SUMIF('PSM Costs'!$B:$B,$B115,'PSM Costs'!BQ:BQ),"")</f>
        <v/>
      </c>
      <c r="AA115" s="234" t="str">
        <f ca="1">IF(SUMIF(Pharmaceuticals!$B:$B,$B115,Pharmaceuticals!BS:BS)+SUMIF('Health Products &amp; Equipment'!$B:$B,$B115,'Health Products &amp; Equipment'!BS:BS)+SUMIF('Other Pharma &amp; Health Products'!$B:$B,$B115,'Other Pharma &amp; Health Products'!BS:BS)+SUMIF('PSM Costs'!$B:$B,$B115,'PSM Costs'!BS:BS)&gt;0,SUMIF(Pharmaceuticals!$B:$B,$B115,Pharmaceuticals!BS:BS)+SUMIF('Health Products &amp; Equipment'!$B:$B,$B115,'Health Products &amp; Equipment'!BS:BS)+SUMIF('Other Pharma &amp; Health Products'!$B:$B,$B115,'Other Pharma &amp; Health Products'!BS:BS)+SUMIF('PSM Costs'!$B:$B,$B115,'PSM Costs'!BS:BS),"")</f>
        <v/>
      </c>
      <c r="AB115" s="233" t="str">
        <f t="shared" ca="1" si="14"/>
        <v/>
      </c>
    </row>
    <row r="116" spans="1:28" ht="22.15" customHeight="1" x14ac:dyDescent="0.2">
      <c r="A116" s="229">
        <v>106</v>
      </c>
      <c r="B116" s="229" t="str">
        <f ca="1">IFERROR(VLOOKUP(A116,'Rank unique Mod-Int-CI-PR'!I:J,2,FALSE),"")</f>
        <v/>
      </c>
      <c r="C116" s="230" t="str">
        <f ca="1">IFERROR(VLOOKUP(VALUE(LEFT(B116,FIND("-",B116)-1)),CatModules!B:C,2,FALSE),"")</f>
        <v/>
      </c>
      <c r="D116" s="230" t="str">
        <f ca="1">IFERROR(VLOOKUP(LEFT(B116,FIND("--",B116)-1),CatInt!D:E,2,FALSE),"")</f>
        <v/>
      </c>
      <c r="E116" s="230" t="str">
        <f ca="1">IFERROR(VLOOKUP(MID(B116,FIND("--",B116)+2,FIND("---",B116)-FIND("--",B116)-2),CatCostInp!D:E,2,FALSE),"")</f>
        <v/>
      </c>
      <c r="F116" s="230" t="str">
        <f ca="1">IFERROR(VLOOKUP(B116,ActivityConcat!A:C,3,FALSE),"")</f>
        <v/>
      </c>
      <c r="G116" s="231" t="str">
        <f ca="1">IFERROR(VLOOKUP(VALUE(RIGHT(B116,1)),Setup!A:D,4,FALSE),"")</f>
        <v/>
      </c>
      <c r="H116" s="232" t="str">
        <f t="shared" ca="1" si="10"/>
        <v/>
      </c>
      <c r="I116" s="233" t="str">
        <f ca="1">IF(SUMIF(Pharmaceuticals!$B:$B,$B116,Pharmaceuticals!Z:Z)+SUMIF('Health Products &amp; Equipment'!$B:$B,$B116,'Health Products &amp; Equipment'!Z:Z)+SUMIF('Other Pharma &amp; Health Products'!$B:$B,$B116,'Other Pharma &amp; Health Products'!Z:Z)+SUMIF('PSM Costs'!$B:$B,$B116,'PSM Costs'!Z:Z)&gt;0,SUMIF(Pharmaceuticals!$B:$B,$B116,Pharmaceuticals!Z:Z)+SUMIF('Health Products &amp; Equipment'!$B:$B,$B116,'Health Products &amp; Equipment'!Z:Z)+SUMIF('Other Pharma &amp; Health Products'!$B:$B,$B116,'Other Pharma &amp; Health Products'!Z:Z)+SUMIF('PSM Costs'!$B:$B,$B116,'PSM Costs'!Z:Z),"")</f>
        <v/>
      </c>
      <c r="J116" s="233" t="str">
        <f ca="1">IF(SUMIF(Pharmaceuticals!$B:$B,$B116,Pharmaceuticals!AB:AB)+SUMIF('Health Products &amp; Equipment'!$B:$B,$B116,'Health Products &amp; Equipment'!AB:AB)+SUMIF('Other Pharma &amp; Health Products'!$B:$B,$B116,'Other Pharma &amp; Health Products'!AB:AB)+SUMIF('PSM Costs'!$B:$B,$B116,'PSM Costs'!AB:AB)&gt;0,SUMIF(Pharmaceuticals!$B:$B,$B116,Pharmaceuticals!AB:AB)+SUMIF('Health Products &amp; Equipment'!$B:$B,$B116,'Health Products &amp; Equipment'!AB:AB)+SUMIF('Other Pharma &amp; Health Products'!$B:$B,$B116,'Other Pharma &amp; Health Products'!AB:AB)+SUMIF('PSM Costs'!$B:$B,$B116,'PSM Costs'!AB:AB),"")</f>
        <v/>
      </c>
      <c r="K116" s="233" t="str">
        <f ca="1">IF(SUMIF(Pharmaceuticals!$B:$B,$B116,Pharmaceuticals!AD:AD)+SUMIF('Health Products &amp; Equipment'!$B:$B,$B116,'Health Products &amp; Equipment'!AD:AD)+SUMIF('Other Pharma &amp; Health Products'!$B:$B,$B116,'Other Pharma &amp; Health Products'!AD:AD)+SUMIF('PSM Costs'!$B:$B,$B116,'PSM Costs'!AD:AD)&gt;0,SUMIF(Pharmaceuticals!$B:$B,$B116,Pharmaceuticals!AD:AD)+SUMIF('Health Products &amp; Equipment'!$B:$B,$B116,'Health Products &amp; Equipment'!AD:AD)+SUMIF('Other Pharma &amp; Health Products'!$B:$B,$B116,'Other Pharma &amp; Health Products'!AD:AD)+SUMIF('PSM Costs'!$B:$B,$B116,'PSM Costs'!AD:AD),"")</f>
        <v/>
      </c>
      <c r="L116" s="233" t="str">
        <f ca="1">IF(SUMIF(Pharmaceuticals!$B:$B,$B116,Pharmaceuticals!AF:AF)+SUMIF('Health Products &amp; Equipment'!$B:$B,$B116,'Health Products &amp; Equipment'!AF:AF)+SUMIF('Other Pharma &amp; Health Products'!$B:$B,$B116,'Other Pharma &amp; Health Products'!AF:AF)+SUMIF('PSM Costs'!$B:$B,$B116,'PSM Costs'!AF:AF)&gt;0,SUMIF(Pharmaceuticals!$B:$B,$B116,Pharmaceuticals!AF:AF)+SUMIF('Health Products &amp; Equipment'!$B:$B,$B116,'Health Products &amp; Equipment'!AF:AF)+SUMIF('Other Pharma &amp; Health Products'!$B:$B,$B116,'Other Pharma &amp; Health Products'!AF:AF)+SUMIF('PSM Costs'!$B:$B,$B116,'PSM Costs'!AF:AF),"")</f>
        <v/>
      </c>
      <c r="M116" s="231" t="str">
        <f t="shared" ca="1" si="11"/>
        <v/>
      </c>
      <c r="N116" s="234" t="str">
        <f ca="1">IF(SUMIF(Pharmaceuticals!$B:$B,$B116,Pharmaceuticals!AM:AM)+SUMIF('Health Products &amp; Equipment'!$B:$B,$B116,'Health Products &amp; Equipment'!AM:AM)+SUMIF('Other Pharma &amp; Health Products'!$B:$B,$B116,'Other Pharma &amp; Health Products'!AM:AM)+SUMIF('PSM Costs'!$B:$B,$B116,'PSM Costs'!AM:AM)&gt;0,SUMIF(Pharmaceuticals!$B:$B,$B116,Pharmaceuticals!AM:AM)+SUMIF('Health Products &amp; Equipment'!$B:$B,$B116,'Health Products &amp; Equipment'!AM:AM)+SUMIF('Other Pharma &amp; Health Products'!$B:$B,$B116,'Other Pharma &amp; Health Products'!AM:AM)+SUMIF('PSM Costs'!$B:$B,$B116,'PSM Costs'!AM:AM),"")</f>
        <v/>
      </c>
      <c r="O116" s="234" t="str">
        <f ca="1">IF(SUMIF(Pharmaceuticals!$B:$B,$B116,Pharmaceuticals!AO:AO)+SUMIF('Health Products &amp; Equipment'!$B:$B,$B116,'Health Products &amp; Equipment'!AO:AO)+SUMIF('Other Pharma &amp; Health Products'!$B:$B,$B116,'Other Pharma &amp; Health Products'!AO:AO)+SUMIF('PSM Costs'!$B:$B,$B116,'PSM Costs'!AO:AO)&gt;0,SUMIF(Pharmaceuticals!$B:$B,$B116,Pharmaceuticals!AO:AO)+SUMIF('Health Products &amp; Equipment'!$B:$B,$B116,'Health Products &amp; Equipment'!AO:AO)+SUMIF('Other Pharma &amp; Health Products'!$B:$B,$B116,'Other Pharma &amp; Health Products'!AO:AO)+SUMIF('PSM Costs'!$B:$B,$B116,'PSM Costs'!AO:AO),"")</f>
        <v/>
      </c>
      <c r="P116" s="234" t="str">
        <f ca="1">IF(SUMIF(Pharmaceuticals!$B:$B,$B116,Pharmaceuticals!AQ:AQ)+SUMIF('Health Products &amp; Equipment'!$B:$B,$B116,'Health Products &amp; Equipment'!AQ:AQ)+SUMIF('Other Pharma &amp; Health Products'!$B:$B,$B116,'Other Pharma &amp; Health Products'!AQ:AQ)+SUMIF('PSM Costs'!$B:$B,$B116,'PSM Costs'!AQ:AQ)&gt;0,SUMIF(Pharmaceuticals!$B:$B,$B116,Pharmaceuticals!AQ:AQ)+SUMIF('Health Products &amp; Equipment'!$B:$B,$B116,'Health Products &amp; Equipment'!AQ:AQ)+SUMIF('Other Pharma &amp; Health Products'!$B:$B,$B116,'Other Pharma &amp; Health Products'!AQ:AQ)+SUMIF('PSM Costs'!$B:$B,$B116,'PSM Costs'!AQ:AQ),"")</f>
        <v/>
      </c>
      <c r="Q116" s="234" t="str">
        <f ca="1">IF(SUMIF(Pharmaceuticals!$B:$B,$B116,Pharmaceuticals!AS:AS)+SUMIF('Health Products &amp; Equipment'!$B:$B,$B116,'Health Products &amp; Equipment'!AS:AS)+SUMIF('Other Pharma &amp; Health Products'!$B:$B,$B116,'Other Pharma &amp; Health Products'!AS:AS)+SUMIF('PSM Costs'!$B:$B,$B116,'PSM Costs'!AS:AS)&gt;0,SUMIF(Pharmaceuticals!$B:$B,$B116,Pharmaceuticals!AS:AS)+SUMIF('Health Products &amp; Equipment'!$B:$B,$B116,'Health Products &amp; Equipment'!AS:AS)+SUMIF('Other Pharma &amp; Health Products'!$B:$B,$B116,'Other Pharma &amp; Health Products'!AS:AS)+SUMIF('PSM Costs'!$B:$B,$B116,'PSM Costs'!AS:AS),"")</f>
        <v/>
      </c>
      <c r="R116" s="232" t="str">
        <f t="shared" ca="1" si="12"/>
        <v/>
      </c>
      <c r="S116" s="233" t="str">
        <f ca="1">IF(SUMIF(Pharmaceuticals!$B:$B,$B116,Pharmaceuticals!AZ:AZ)+SUMIF('Health Products &amp; Equipment'!$B:$B,$B116,'Health Products &amp; Equipment'!AZ:AZ)+SUMIF('Other Pharma &amp; Health Products'!$B:$B,$B116,'Other Pharma &amp; Health Products'!AZ:AZ)+SUMIF('PSM Costs'!$B:$B,$B116,'PSM Costs'!AZ:AZ)&gt;0,SUMIF(Pharmaceuticals!$B:$B,$B116,Pharmaceuticals!AZ:AZ)+SUMIF('Health Products &amp; Equipment'!$B:$B,$B116,'Health Products &amp; Equipment'!AZ:AZ)+SUMIF('Other Pharma &amp; Health Products'!$B:$B,$B116,'Other Pharma &amp; Health Products'!AZ:AZ)+SUMIF('PSM Costs'!$B:$B,$B116,'PSM Costs'!AZ:AZ),"")</f>
        <v/>
      </c>
      <c r="T116" s="233" t="str">
        <f ca="1">IF(SUMIF(Pharmaceuticals!$B:$B,$B116,Pharmaceuticals!BB:BB)+SUMIF('Health Products &amp; Equipment'!$B:$B,$B116,'Health Products &amp; Equipment'!BB:BB)+SUMIF('Other Pharma &amp; Health Products'!$B:$B,$B116,'Other Pharma &amp; Health Products'!BB:BB)+SUMIF('PSM Costs'!$B:$B,$B116,'PSM Costs'!BB:BB)&gt;0,SUMIF(Pharmaceuticals!$B:$B,$B116,Pharmaceuticals!BB:BB)+SUMIF('Health Products &amp; Equipment'!$B:$B,$B116,'Health Products &amp; Equipment'!BB:BB)+SUMIF('Other Pharma &amp; Health Products'!$B:$B,$B116,'Other Pharma &amp; Health Products'!BB:BB)+SUMIF('PSM Costs'!$B:$B,$B116,'PSM Costs'!BB:BB),"")</f>
        <v/>
      </c>
      <c r="U116" s="233" t="str">
        <f ca="1">IF(SUMIF(Pharmaceuticals!$B:$B,$B116,Pharmaceuticals!BD:BD)+SUMIF('Health Products &amp; Equipment'!$B:$B,$B116,'Health Products &amp; Equipment'!BD:BD)+SUMIF('Other Pharma &amp; Health Products'!$B:$B,$B116,'Other Pharma &amp; Health Products'!BD:BD)+SUMIF('PSM Costs'!$B:$B,$B116,'PSM Costs'!BD:BD)&gt;0,SUMIF(Pharmaceuticals!$B:$B,$B116,Pharmaceuticals!BD:BD)+SUMIF('Health Products &amp; Equipment'!$B:$B,$B116,'Health Products &amp; Equipment'!BD:BD)+SUMIF('Other Pharma &amp; Health Products'!$B:$B,$B116,'Other Pharma &amp; Health Products'!BD:BD)+SUMIF('PSM Costs'!$B:$B,$B116,'PSM Costs'!BD:BD),"")</f>
        <v/>
      </c>
      <c r="V116" s="233" t="str">
        <f ca="1">IF(SUMIF(Pharmaceuticals!$B:$B,$B116,Pharmaceuticals!BF:BF)+SUMIF('Health Products &amp; Equipment'!$B:$B,$B116,'Health Products &amp; Equipment'!BF:BF)+SUMIF('Other Pharma &amp; Health Products'!$B:$B,$B116,'Other Pharma &amp; Health Products'!BF:BF)+SUMIF('PSM Costs'!$B:$B,$B116,'PSM Costs'!BF:BF)&gt;0,SUMIF(Pharmaceuticals!$B:$B,$B116,Pharmaceuticals!BF:BF)+SUMIF('Health Products &amp; Equipment'!$B:$B,$B116,'Health Products &amp; Equipment'!BF:BF)+SUMIF('Other Pharma &amp; Health Products'!$B:$B,$B116,'Other Pharma &amp; Health Products'!BF:BF)+SUMIF('PSM Costs'!$B:$B,$B116,'PSM Costs'!BF:BF),"")</f>
        <v/>
      </c>
      <c r="W116" s="231" t="str">
        <f t="shared" ca="1" si="13"/>
        <v/>
      </c>
      <c r="X116" s="234" t="str">
        <f ca="1">IF(SUMIF(Pharmaceuticals!$B:$B,$B116,Pharmaceuticals!BM:BM)+SUMIF('Health Products &amp; Equipment'!$B:$B,$B116,'Health Products &amp; Equipment'!BM:BM)+SUMIF('Other Pharma &amp; Health Products'!$B:$B,$B116,'Other Pharma &amp; Health Products'!BM:BM)+SUMIF('PSM Costs'!$B:$B,$B116,'PSM Costs'!BM:BM)&gt;0,SUMIF(Pharmaceuticals!$B:$B,$B116,Pharmaceuticals!BM:BM)+SUMIF('Health Products &amp; Equipment'!$B:$B,$B116,'Health Products &amp; Equipment'!BM:BM)+SUMIF('Other Pharma &amp; Health Products'!$B:$B,$B116,'Other Pharma &amp; Health Products'!BM:BM)+SUMIF('PSM Costs'!$B:$B,$B116,'PSM Costs'!BM:BM),"")</f>
        <v/>
      </c>
      <c r="Y116" s="234" t="str">
        <f ca="1">IF(SUMIF(Pharmaceuticals!$B:$B,$B116,Pharmaceuticals!BO:BO)+SUMIF('Health Products &amp; Equipment'!$B:$B,$B116,'Health Products &amp; Equipment'!BO:BO)+SUMIF('Other Pharma &amp; Health Products'!$B:$B,$B116,'Other Pharma &amp; Health Products'!BO:BO)+SUMIF('PSM Costs'!$B:$B,$B116,'PSM Costs'!BO:BO)&gt;0,SUMIF(Pharmaceuticals!$B:$B,$B116,Pharmaceuticals!BO:BO)+SUMIF('Health Products &amp; Equipment'!$B:$B,$B116,'Health Products &amp; Equipment'!BO:BO)+SUMIF('Other Pharma &amp; Health Products'!$B:$B,$B116,'Other Pharma &amp; Health Products'!BO:BO)+SUMIF('PSM Costs'!$B:$B,$B116,'PSM Costs'!BO:BO),"")</f>
        <v/>
      </c>
      <c r="Z116" s="234" t="str">
        <f ca="1">IF(SUMIF(Pharmaceuticals!$B:$B,$B116,Pharmaceuticals!BQ:BQ)+SUMIF('Health Products &amp; Equipment'!$B:$B,$B116,'Health Products &amp; Equipment'!BQ:BQ)+SUMIF('Other Pharma &amp; Health Products'!$B:$B,$B116,'Other Pharma &amp; Health Products'!BQ:BQ)+SUMIF('PSM Costs'!$B:$B,$B116,'PSM Costs'!BQ:BQ)&gt;0,SUMIF(Pharmaceuticals!$B:$B,$B116,Pharmaceuticals!BQ:BQ)+SUMIF('Health Products &amp; Equipment'!$B:$B,$B116,'Health Products &amp; Equipment'!BQ:BQ)+SUMIF('Other Pharma &amp; Health Products'!$B:$B,$B116,'Other Pharma &amp; Health Products'!BQ:BQ)+SUMIF('PSM Costs'!$B:$B,$B116,'PSM Costs'!BQ:BQ),"")</f>
        <v/>
      </c>
      <c r="AA116" s="234" t="str">
        <f ca="1">IF(SUMIF(Pharmaceuticals!$B:$B,$B116,Pharmaceuticals!BS:BS)+SUMIF('Health Products &amp; Equipment'!$B:$B,$B116,'Health Products &amp; Equipment'!BS:BS)+SUMIF('Other Pharma &amp; Health Products'!$B:$B,$B116,'Other Pharma &amp; Health Products'!BS:BS)+SUMIF('PSM Costs'!$B:$B,$B116,'PSM Costs'!BS:BS)&gt;0,SUMIF(Pharmaceuticals!$B:$B,$B116,Pharmaceuticals!BS:BS)+SUMIF('Health Products &amp; Equipment'!$B:$B,$B116,'Health Products &amp; Equipment'!BS:BS)+SUMIF('Other Pharma &amp; Health Products'!$B:$B,$B116,'Other Pharma &amp; Health Products'!BS:BS)+SUMIF('PSM Costs'!$B:$B,$B116,'PSM Costs'!BS:BS),"")</f>
        <v/>
      </c>
      <c r="AB116" s="233" t="str">
        <f t="shared" ca="1" si="14"/>
        <v/>
      </c>
    </row>
    <row r="117" spans="1:28" ht="22.15" customHeight="1" x14ac:dyDescent="0.2">
      <c r="A117" s="229">
        <v>107</v>
      </c>
      <c r="B117" s="229" t="str">
        <f ca="1">IFERROR(VLOOKUP(A117,'Rank unique Mod-Int-CI-PR'!I:J,2,FALSE),"")</f>
        <v/>
      </c>
      <c r="C117" s="230" t="str">
        <f ca="1">IFERROR(VLOOKUP(VALUE(LEFT(B117,FIND("-",B117)-1)),CatModules!B:C,2,FALSE),"")</f>
        <v/>
      </c>
      <c r="D117" s="230" t="str">
        <f ca="1">IFERROR(VLOOKUP(LEFT(B117,FIND("--",B117)-1),CatInt!D:E,2,FALSE),"")</f>
        <v/>
      </c>
      <c r="E117" s="230" t="str">
        <f ca="1">IFERROR(VLOOKUP(MID(B117,FIND("--",B117)+2,FIND("---",B117)-FIND("--",B117)-2),CatCostInp!D:E,2,FALSE),"")</f>
        <v/>
      </c>
      <c r="F117" s="230" t="str">
        <f ca="1">IFERROR(VLOOKUP(B117,ActivityConcat!A:C,3,FALSE),"")</f>
        <v/>
      </c>
      <c r="G117" s="231" t="str">
        <f ca="1">IFERROR(VLOOKUP(VALUE(RIGHT(B117,1)),Setup!A:D,4,FALSE),"")</f>
        <v/>
      </c>
      <c r="H117" s="232" t="str">
        <f t="shared" ca="1" si="10"/>
        <v/>
      </c>
      <c r="I117" s="233" t="str">
        <f ca="1">IF(SUMIF(Pharmaceuticals!$B:$B,$B117,Pharmaceuticals!Z:Z)+SUMIF('Health Products &amp; Equipment'!$B:$B,$B117,'Health Products &amp; Equipment'!Z:Z)+SUMIF('Other Pharma &amp; Health Products'!$B:$B,$B117,'Other Pharma &amp; Health Products'!Z:Z)+SUMIF('PSM Costs'!$B:$B,$B117,'PSM Costs'!Z:Z)&gt;0,SUMIF(Pharmaceuticals!$B:$B,$B117,Pharmaceuticals!Z:Z)+SUMIF('Health Products &amp; Equipment'!$B:$B,$B117,'Health Products &amp; Equipment'!Z:Z)+SUMIF('Other Pharma &amp; Health Products'!$B:$B,$B117,'Other Pharma &amp; Health Products'!Z:Z)+SUMIF('PSM Costs'!$B:$B,$B117,'PSM Costs'!Z:Z),"")</f>
        <v/>
      </c>
      <c r="J117" s="233" t="str">
        <f ca="1">IF(SUMIF(Pharmaceuticals!$B:$B,$B117,Pharmaceuticals!AB:AB)+SUMIF('Health Products &amp; Equipment'!$B:$B,$B117,'Health Products &amp; Equipment'!AB:AB)+SUMIF('Other Pharma &amp; Health Products'!$B:$B,$B117,'Other Pharma &amp; Health Products'!AB:AB)+SUMIF('PSM Costs'!$B:$B,$B117,'PSM Costs'!AB:AB)&gt;0,SUMIF(Pharmaceuticals!$B:$B,$B117,Pharmaceuticals!AB:AB)+SUMIF('Health Products &amp; Equipment'!$B:$B,$B117,'Health Products &amp; Equipment'!AB:AB)+SUMIF('Other Pharma &amp; Health Products'!$B:$B,$B117,'Other Pharma &amp; Health Products'!AB:AB)+SUMIF('PSM Costs'!$B:$B,$B117,'PSM Costs'!AB:AB),"")</f>
        <v/>
      </c>
      <c r="K117" s="233" t="str">
        <f ca="1">IF(SUMIF(Pharmaceuticals!$B:$B,$B117,Pharmaceuticals!AD:AD)+SUMIF('Health Products &amp; Equipment'!$B:$B,$B117,'Health Products &amp; Equipment'!AD:AD)+SUMIF('Other Pharma &amp; Health Products'!$B:$B,$B117,'Other Pharma &amp; Health Products'!AD:AD)+SUMIF('PSM Costs'!$B:$B,$B117,'PSM Costs'!AD:AD)&gt;0,SUMIF(Pharmaceuticals!$B:$B,$B117,Pharmaceuticals!AD:AD)+SUMIF('Health Products &amp; Equipment'!$B:$B,$B117,'Health Products &amp; Equipment'!AD:AD)+SUMIF('Other Pharma &amp; Health Products'!$B:$B,$B117,'Other Pharma &amp; Health Products'!AD:AD)+SUMIF('PSM Costs'!$B:$B,$B117,'PSM Costs'!AD:AD),"")</f>
        <v/>
      </c>
      <c r="L117" s="233" t="str">
        <f ca="1">IF(SUMIF(Pharmaceuticals!$B:$B,$B117,Pharmaceuticals!AF:AF)+SUMIF('Health Products &amp; Equipment'!$B:$B,$B117,'Health Products &amp; Equipment'!AF:AF)+SUMIF('Other Pharma &amp; Health Products'!$B:$B,$B117,'Other Pharma &amp; Health Products'!AF:AF)+SUMIF('PSM Costs'!$B:$B,$B117,'PSM Costs'!AF:AF)&gt;0,SUMIF(Pharmaceuticals!$B:$B,$B117,Pharmaceuticals!AF:AF)+SUMIF('Health Products &amp; Equipment'!$B:$B,$B117,'Health Products &amp; Equipment'!AF:AF)+SUMIF('Other Pharma &amp; Health Products'!$B:$B,$B117,'Other Pharma &amp; Health Products'!AF:AF)+SUMIF('PSM Costs'!$B:$B,$B117,'PSM Costs'!AF:AF),"")</f>
        <v/>
      </c>
      <c r="M117" s="231" t="str">
        <f t="shared" ca="1" si="11"/>
        <v/>
      </c>
      <c r="N117" s="234" t="str">
        <f ca="1">IF(SUMIF(Pharmaceuticals!$B:$B,$B117,Pharmaceuticals!AM:AM)+SUMIF('Health Products &amp; Equipment'!$B:$B,$B117,'Health Products &amp; Equipment'!AM:AM)+SUMIF('Other Pharma &amp; Health Products'!$B:$B,$B117,'Other Pharma &amp; Health Products'!AM:AM)+SUMIF('PSM Costs'!$B:$B,$B117,'PSM Costs'!AM:AM)&gt;0,SUMIF(Pharmaceuticals!$B:$B,$B117,Pharmaceuticals!AM:AM)+SUMIF('Health Products &amp; Equipment'!$B:$B,$B117,'Health Products &amp; Equipment'!AM:AM)+SUMIF('Other Pharma &amp; Health Products'!$B:$B,$B117,'Other Pharma &amp; Health Products'!AM:AM)+SUMIF('PSM Costs'!$B:$B,$B117,'PSM Costs'!AM:AM),"")</f>
        <v/>
      </c>
      <c r="O117" s="234" t="str">
        <f ca="1">IF(SUMIF(Pharmaceuticals!$B:$B,$B117,Pharmaceuticals!AO:AO)+SUMIF('Health Products &amp; Equipment'!$B:$B,$B117,'Health Products &amp; Equipment'!AO:AO)+SUMIF('Other Pharma &amp; Health Products'!$B:$B,$B117,'Other Pharma &amp; Health Products'!AO:AO)+SUMIF('PSM Costs'!$B:$B,$B117,'PSM Costs'!AO:AO)&gt;0,SUMIF(Pharmaceuticals!$B:$B,$B117,Pharmaceuticals!AO:AO)+SUMIF('Health Products &amp; Equipment'!$B:$B,$B117,'Health Products &amp; Equipment'!AO:AO)+SUMIF('Other Pharma &amp; Health Products'!$B:$B,$B117,'Other Pharma &amp; Health Products'!AO:AO)+SUMIF('PSM Costs'!$B:$B,$B117,'PSM Costs'!AO:AO),"")</f>
        <v/>
      </c>
      <c r="P117" s="234" t="str">
        <f ca="1">IF(SUMIF(Pharmaceuticals!$B:$B,$B117,Pharmaceuticals!AQ:AQ)+SUMIF('Health Products &amp; Equipment'!$B:$B,$B117,'Health Products &amp; Equipment'!AQ:AQ)+SUMIF('Other Pharma &amp; Health Products'!$B:$B,$B117,'Other Pharma &amp; Health Products'!AQ:AQ)+SUMIF('PSM Costs'!$B:$B,$B117,'PSM Costs'!AQ:AQ)&gt;0,SUMIF(Pharmaceuticals!$B:$B,$B117,Pharmaceuticals!AQ:AQ)+SUMIF('Health Products &amp; Equipment'!$B:$B,$B117,'Health Products &amp; Equipment'!AQ:AQ)+SUMIF('Other Pharma &amp; Health Products'!$B:$B,$B117,'Other Pharma &amp; Health Products'!AQ:AQ)+SUMIF('PSM Costs'!$B:$B,$B117,'PSM Costs'!AQ:AQ),"")</f>
        <v/>
      </c>
      <c r="Q117" s="234" t="str">
        <f ca="1">IF(SUMIF(Pharmaceuticals!$B:$B,$B117,Pharmaceuticals!AS:AS)+SUMIF('Health Products &amp; Equipment'!$B:$B,$B117,'Health Products &amp; Equipment'!AS:AS)+SUMIF('Other Pharma &amp; Health Products'!$B:$B,$B117,'Other Pharma &amp; Health Products'!AS:AS)+SUMIF('PSM Costs'!$B:$B,$B117,'PSM Costs'!AS:AS)&gt;0,SUMIF(Pharmaceuticals!$B:$B,$B117,Pharmaceuticals!AS:AS)+SUMIF('Health Products &amp; Equipment'!$B:$B,$B117,'Health Products &amp; Equipment'!AS:AS)+SUMIF('Other Pharma &amp; Health Products'!$B:$B,$B117,'Other Pharma &amp; Health Products'!AS:AS)+SUMIF('PSM Costs'!$B:$B,$B117,'PSM Costs'!AS:AS),"")</f>
        <v/>
      </c>
      <c r="R117" s="232" t="str">
        <f t="shared" ca="1" si="12"/>
        <v/>
      </c>
      <c r="S117" s="233" t="str">
        <f ca="1">IF(SUMIF(Pharmaceuticals!$B:$B,$B117,Pharmaceuticals!AZ:AZ)+SUMIF('Health Products &amp; Equipment'!$B:$B,$B117,'Health Products &amp; Equipment'!AZ:AZ)+SUMIF('Other Pharma &amp; Health Products'!$B:$B,$B117,'Other Pharma &amp; Health Products'!AZ:AZ)+SUMIF('PSM Costs'!$B:$B,$B117,'PSM Costs'!AZ:AZ)&gt;0,SUMIF(Pharmaceuticals!$B:$B,$B117,Pharmaceuticals!AZ:AZ)+SUMIF('Health Products &amp; Equipment'!$B:$B,$B117,'Health Products &amp; Equipment'!AZ:AZ)+SUMIF('Other Pharma &amp; Health Products'!$B:$B,$B117,'Other Pharma &amp; Health Products'!AZ:AZ)+SUMIF('PSM Costs'!$B:$B,$B117,'PSM Costs'!AZ:AZ),"")</f>
        <v/>
      </c>
      <c r="T117" s="233" t="str">
        <f ca="1">IF(SUMIF(Pharmaceuticals!$B:$B,$B117,Pharmaceuticals!BB:BB)+SUMIF('Health Products &amp; Equipment'!$B:$B,$B117,'Health Products &amp; Equipment'!BB:BB)+SUMIF('Other Pharma &amp; Health Products'!$B:$B,$B117,'Other Pharma &amp; Health Products'!BB:BB)+SUMIF('PSM Costs'!$B:$B,$B117,'PSM Costs'!BB:BB)&gt;0,SUMIF(Pharmaceuticals!$B:$B,$B117,Pharmaceuticals!BB:BB)+SUMIF('Health Products &amp; Equipment'!$B:$B,$B117,'Health Products &amp; Equipment'!BB:BB)+SUMIF('Other Pharma &amp; Health Products'!$B:$B,$B117,'Other Pharma &amp; Health Products'!BB:BB)+SUMIF('PSM Costs'!$B:$B,$B117,'PSM Costs'!BB:BB),"")</f>
        <v/>
      </c>
      <c r="U117" s="233" t="str">
        <f ca="1">IF(SUMIF(Pharmaceuticals!$B:$B,$B117,Pharmaceuticals!BD:BD)+SUMIF('Health Products &amp; Equipment'!$B:$B,$B117,'Health Products &amp; Equipment'!BD:BD)+SUMIF('Other Pharma &amp; Health Products'!$B:$B,$B117,'Other Pharma &amp; Health Products'!BD:BD)+SUMIF('PSM Costs'!$B:$B,$B117,'PSM Costs'!BD:BD)&gt;0,SUMIF(Pharmaceuticals!$B:$B,$B117,Pharmaceuticals!BD:BD)+SUMIF('Health Products &amp; Equipment'!$B:$B,$B117,'Health Products &amp; Equipment'!BD:BD)+SUMIF('Other Pharma &amp; Health Products'!$B:$B,$B117,'Other Pharma &amp; Health Products'!BD:BD)+SUMIF('PSM Costs'!$B:$B,$B117,'PSM Costs'!BD:BD),"")</f>
        <v/>
      </c>
      <c r="V117" s="233" t="str">
        <f ca="1">IF(SUMIF(Pharmaceuticals!$B:$B,$B117,Pharmaceuticals!BF:BF)+SUMIF('Health Products &amp; Equipment'!$B:$B,$B117,'Health Products &amp; Equipment'!BF:BF)+SUMIF('Other Pharma &amp; Health Products'!$B:$B,$B117,'Other Pharma &amp; Health Products'!BF:BF)+SUMIF('PSM Costs'!$B:$B,$B117,'PSM Costs'!BF:BF)&gt;0,SUMIF(Pharmaceuticals!$B:$B,$B117,Pharmaceuticals!BF:BF)+SUMIF('Health Products &amp; Equipment'!$B:$B,$B117,'Health Products &amp; Equipment'!BF:BF)+SUMIF('Other Pharma &amp; Health Products'!$B:$B,$B117,'Other Pharma &amp; Health Products'!BF:BF)+SUMIF('PSM Costs'!$B:$B,$B117,'PSM Costs'!BF:BF),"")</f>
        <v/>
      </c>
      <c r="W117" s="231" t="str">
        <f t="shared" ca="1" si="13"/>
        <v/>
      </c>
      <c r="X117" s="234" t="str">
        <f ca="1">IF(SUMIF(Pharmaceuticals!$B:$B,$B117,Pharmaceuticals!BM:BM)+SUMIF('Health Products &amp; Equipment'!$B:$B,$B117,'Health Products &amp; Equipment'!BM:BM)+SUMIF('Other Pharma &amp; Health Products'!$B:$B,$B117,'Other Pharma &amp; Health Products'!BM:BM)+SUMIF('PSM Costs'!$B:$B,$B117,'PSM Costs'!BM:BM)&gt;0,SUMIF(Pharmaceuticals!$B:$B,$B117,Pharmaceuticals!BM:BM)+SUMIF('Health Products &amp; Equipment'!$B:$B,$B117,'Health Products &amp; Equipment'!BM:BM)+SUMIF('Other Pharma &amp; Health Products'!$B:$B,$B117,'Other Pharma &amp; Health Products'!BM:BM)+SUMIF('PSM Costs'!$B:$B,$B117,'PSM Costs'!BM:BM),"")</f>
        <v/>
      </c>
      <c r="Y117" s="234" t="str">
        <f ca="1">IF(SUMIF(Pharmaceuticals!$B:$B,$B117,Pharmaceuticals!BO:BO)+SUMIF('Health Products &amp; Equipment'!$B:$B,$B117,'Health Products &amp; Equipment'!BO:BO)+SUMIF('Other Pharma &amp; Health Products'!$B:$B,$B117,'Other Pharma &amp; Health Products'!BO:BO)+SUMIF('PSM Costs'!$B:$B,$B117,'PSM Costs'!BO:BO)&gt;0,SUMIF(Pharmaceuticals!$B:$B,$B117,Pharmaceuticals!BO:BO)+SUMIF('Health Products &amp; Equipment'!$B:$B,$B117,'Health Products &amp; Equipment'!BO:BO)+SUMIF('Other Pharma &amp; Health Products'!$B:$B,$B117,'Other Pharma &amp; Health Products'!BO:BO)+SUMIF('PSM Costs'!$B:$B,$B117,'PSM Costs'!BO:BO),"")</f>
        <v/>
      </c>
      <c r="Z117" s="234" t="str">
        <f ca="1">IF(SUMIF(Pharmaceuticals!$B:$B,$B117,Pharmaceuticals!BQ:BQ)+SUMIF('Health Products &amp; Equipment'!$B:$B,$B117,'Health Products &amp; Equipment'!BQ:BQ)+SUMIF('Other Pharma &amp; Health Products'!$B:$B,$B117,'Other Pharma &amp; Health Products'!BQ:BQ)+SUMIF('PSM Costs'!$B:$B,$B117,'PSM Costs'!BQ:BQ)&gt;0,SUMIF(Pharmaceuticals!$B:$B,$B117,Pharmaceuticals!BQ:BQ)+SUMIF('Health Products &amp; Equipment'!$B:$B,$B117,'Health Products &amp; Equipment'!BQ:BQ)+SUMIF('Other Pharma &amp; Health Products'!$B:$B,$B117,'Other Pharma &amp; Health Products'!BQ:BQ)+SUMIF('PSM Costs'!$B:$B,$B117,'PSM Costs'!BQ:BQ),"")</f>
        <v/>
      </c>
      <c r="AA117" s="234" t="str">
        <f ca="1">IF(SUMIF(Pharmaceuticals!$B:$B,$B117,Pharmaceuticals!BS:BS)+SUMIF('Health Products &amp; Equipment'!$B:$B,$B117,'Health Products &amp; Equipment'!BS:BS)+SUMIF('Other Pharma &amp; Health Products'!$B:$B,$B117,'Other Pharma &amp; Health Products'!BS:BS)+SUMIF('PSM Costs'!$B:$B,$B117,'PSM Costs'!BS:BS)&gt;0,SUMIF(Pharmaceuticals!$B:$B,$B117,Pharmaceuticals!BS:BS)+SUMIF('Health Products &amp; Equipment'!$B:$B,$B117,'Health Products &amp; Equipment'!BS:BS)+SUMIF('Other Pharma &amp; Health Products'!$B:$B,$B117,'Other Pharma &amp; Health Products'!BS:BS)+SUMIF('PSM Costs'!$B:$B,$B117,'PSM Costs'!BS:BS),"")</f>
        <v/>
      </c>
      <c r="AB117" s="233" t="str">
        <f t="shared" ca="1" si="14"/>
        <v/>
      </c>
    </row>
    <row r="118" spans="1:28" ht="22.15" customHeight="1" x14ac:dyDescent="0.2">
      <c r="A118" s="229">
        <v>108</v>
      </c>
      <c r="B118" s="229" t="str">
        <f ca="1">IFERROR(VLOOKUP(A118,'Rank unique Mod-Int-CI-PR'!I:J,2,FALSE),"")</f>
        <v/>
      </c>
      <c r="C118" s="230" t="str">
        <f ca="1">IFERROR(VLOOKUP(VALUE(LEFT(B118,FIND("-",B118)-1)),CatModules!B:C,2,FALSE),"")</f>
        <v/>
      </c>
      <c r="D118" s="230" t="str">
        <f ca="1">IFERROR(VLOOKUP(LEFT(B118,FIND("--",B118)-1),CatInt!D:E,2,FALSE),"")</f>
        <v/>
      </c>
      <c r="E118" s="230" t="str">
        <f ca="1">IFERROR(VLOOKUP(MID(B118,FIND("--",B118)+2,FIND("---",B118)-FIND("--",B118)-2),CatCostInp!D:E,2,FALSE),"")</f>
        <v/>
      </c>
      <c r="F118" s="230" t="str">
        <f ca="1">IFERROR(VLOOKUP(B118,ActivityConcat!A:C,3,FALSE),"")</f>
        <v/>
      </c>
      <c r="G118" s="231" t="str">
        <f ca="1">IFERROR(VLOOKUP(VALUE(RIGHT(B118,1)),Setup!A:D,4,FALSE),"")</f>
        <v/>
      </c>
      <c r="H118" s="232" t="str">
        <f t="shared" ca="1" si="10"/>
        <v/>
      </c>
      <c r="I118" s="233" t="str">
        <f ca="1">IF(SUMIF(Pharmaceuticals!$B:$B,$B118,Pharmaceuticals!Z:Z)+SUMIF('Health Products &amp; Equipment'!$B:$B,$B118,'Health Products &amp; Equipment'!Z:Z)+SUMIF('Other Pharma &amp; Health Products'!$B:$B,$B118,'Other Pharma &amp; Health Products'!Z:Z)+SUMIF('PSM Costs'!$B:$B,$B118,'PSM Costs'!Z:Z)&gt;0,SUMIF(Pharmaceuticals!$B:$B,$B118,Pharmaceuticals!Z:Z)+SUMIF('Health Products &amp; Equipment'!$B:$B,$B118,'Health Products &amp; Equipment'!Z:Z)+SUMIF('Other Pharma &amp; Health Products'!$B:$B,$B118,'Other Pharma &amp; Health Products'!Z:Z)+SUMIF('PSM Costs'!$B:$B,$B118,'PSM Costs'!Z:Z),"")</f>
        <v/>
      </c>
      <c r="J118" s="233" t="str">
        <f ca="1">IF(SUMIF(Pharmaceuticals!$B:$B,$B118,Pharmaceuticals!AB:AB)+SUMIF('Health Products &amp; Equipment'!$B:$B,$B118,'Health Products &amp; Equipment'!AB:AB)+SUMIF('Other Pharma &amp; Health Products'!$B:$B,$B118,'Other Pharma &amp; Health Products'!AB:AB)+SUMIF('PSM Costs'!$B:$B,$B118,'PSM Costs'!AB:AB)&gt;0,SUMIF(Pharmaceuticals!$B:$B,$B118,Pharmaceuticals!AB:AB)+SUMIF('Health Products &amp; Equipment'!$B:$B,$B118,'Health Products &amp; Equipment'!AB:AB)+SUMIF('Other Pharma &amp; Health Products'!$B:$B,$B118,'Other Pharma &amp; Health Products'!AB:AB)+SUMIF('PSM Costs'!$B:$B,$B118,'PSM Costs'!AB:AB),"")</f>
        <v/>
      </c>
      <c r="K118" s="233" t="str">
        <f ca="1">IF(SUMIF(Pharmaceuticals!$B:$B,$B118,Pharmaceuticals!AD:AD)+SUMIF('Health Products &amp; Equipment'!$B:$B,$B118,'Health Products &amp; Equipment'!AD:AD)+SUMIF('Other Pharma &amp; Health Products'!$B:$B,$B118,'Other Pharma &amp; Health Products'!AD:AD)+SUMIF('PSM Costs'!$B:$B,$B118,'PSM Costs'!AD:AD)&gt;0,SUMIF(Pharmaceuticals!$B:$B,$B118,Pharmaceuticals!AD:AD)+SUMIF('Health Products &amp; Equipment'!$B:$B,$B118,'Health Products &amp; Equipment'!AD:AD)+SUMIF('Other Pharma &amp; Health Products'!$B:$B,$B118,'Other Pharma &amp; Health Products'!AD:AD)+SUMIF('PSM Costs'!$B:$B,$B118,'PSM Costs'!AD:AD),"")</f>
        <v/>
      </c>
      <c r="L118" s="233" t="str">
        <f ca="1">IF(SUMIF(Pharmaceuticals!$B:$B,$B118,Pharmaceuticals!AF:AF)+SUMIF('Health Products &amp; Equipment'!$B:$B,$B118,'Health Products &amp; Equipment'!AF:AF)+SUMIF('Other Pharma &amp; Health Products'!$B:$B,$B118,'Other Pharma &amp; Health Products'!AF:AF)+SUMIF('PSM Costs'!$B:$B,$B118,'PSM Costs'!AF:AF)&gt;0,SUMIF(Pharmaceuticals!$B:$B,$B118,Pharmaceuticals!AF:AF)+SUMIF('Health Products &amp; Equipment'!$B:$B,$B118,'Health Products &amp; Equipment'!AF:AF)+SUMIF('Other Pharma &amp; Health Products'!$B:$B,$B118,'Other Pharma &amp; Health Products'!AF:AF)+SUMIF('PSM Costs'!$B:$B,$B118,'PSM Costs'!AF:AF),"")</f>
        <v/>
      </c>
      <c r="M118" s="231" t="str">
        <f t="shared" ca="1" si="11"/>
        <v/>
      </c>
      <c r="N118" s="234" t="str">
        <f ca="1">IF(SUMIF(Pharmaceuticals!$B:$B,$B118,Pharmaceuticals!AM:AM)+SUMIF('Health Products &amp; Equipment'!$B:$B,$B118,'Health Products &amp; Equipment'!AM:AM)+SUMIF('Other Pharma &amp; Health Products'!$B:$B,$B118,'Other Pharma &amp; Health Products'!AM:AM)+SUMIF('PSM Costs'!$B:$B,$B118,'PSM Costs'!AM:AM)&gt;0,SUMIF(Pharmaceuticals!$B:$B,$B118,Pharmaceuticals!AM:AM)+SUMIF('Health Products &amp; Equipment'!$B:$B,$B118,'Health Products &amp; Equipment'!AM:AM)+SUMIF('Other Pharma &amp; Health Products'!$B:$B,$B118,'Other Pharma &amp; Health Products'!AM:AM)+SUMIF('PSM Costs'!$B:$B,$B118,'PSM Costs'!AM:AM),"")</f>
        <v/>
      </c>
      <c r="O118" s="234" t="str">
        <f ca="1">IF(SUMIF(Pharmaceuticals!$B:$B,$B118,Pharmaceuticals!AO:AO)+SUMIF('Health Products &amp; Equipment'!$B:$B,$B118,'Health Products &amp; Equipment'!AO:AO)+SUMIF('Other Pharma &amp; Health Products'!$B:$B,$B118,'Other Pharma &amp; Health Products'!AO:AO)+SUMIF('PSM Costs'!$B:$B,$B118,'PSM Costs'!AO:AO)&gt;0,SUMIF(Pharmaceuticals!$B:$B,$B118,Pharmaceuticals!AO:AO)+SUMIF('Health Products &amp; Equipment'!$B:$B,$B118,'Health Products &amp; Equipment'!AO:AO)+SUMIF('Other Pharma &amp; Health Products'!$B:$B,$B118,'Other Pharma &amp; Health Products'!AO:AO)+SUMIF('PSM Costs'!$B:$B,$B118,'PSM Costs'!AO:AO),"")</f>
        <v/>
      </c>
      <c r="P118" s="234" t="str">
        <f ca="1">IF(SUMIF(Pharmaceuticals!$B:$B,$B118,Pharmaceuticals!AQ:AQ)+SUMIF('Health Products &amp; Equipment'!$B:$B,$B118,'Health Products &amp; Equipment'!AQ:AQ)+SUMIF('Other Pharma &amp; Health Products'!$B:$B,$B118,'Other Pharma &amp; Health Products'!AQ:AQ)+SUMIF('PSM Costs'!$B:$B,$B118,'PSM Costs'!AQ:AQ)&gt;0,SUMIF(Pharmaceuticals!$B:$B,$B118,Pharmaceuticals!AQ:AQ)+SUMIF('Health Products &amp; Equipment'!$B:$B,$B118,'Health Products &amp; Equipment'!AQ:AQ)+SUMIF('Other Pharma &amp; Health Products'!$B:$B,$B118,'Other Pharma &amp; Health Products'!AQ:AQ)+SUMIF('PSM Costs'!$B:$B,$B118,'PSM Costs'!AQ:AQ),"")</f>
        <v/>
      </c>
      <c r="Q118" s="234" t="str">
        <f ca="1">IF(SUMIF(Pharmaceuticals!$B:$B,$B118,Pharmaceuticals!AS:AS)+SUMIF('Health Products &amp; Equipment'!$B:$B,$B118,'Health Products &amp; Equipment'!AS:AS)+SUMIF('Other Pharma &amp; Health Products'!$B:$B,$B118,'Other Pharma &amp; Health Products'!AS:AS)+SUMIF('PSM Costs'!$B:$B,$B118,'PSM Costs'!AS:AS)&gt;0,SUMIF(Pharmaceuticals!$B:$B,$B118,Pharmaceuticals!AS:AS)+SUMIF('Health Products &amp; Equipment'!$B:$B,$B118,'Health Products &amp; Equipment'!AS:AS)+SUMIF('Other Pharma &amp; Health Products'!$B:$B,$B118,'Other Pharma &amp; Health Products'!AS:AS)+SUMIF('PSM Costs'!$B:$B,$B118,'PSM Costs'!AS:AS),"")</f>
        <v/>
      </c>
      <c r="R118" s="232" t="str">
        <f t="shared" ca="1" si="12"/>
        <v/>
      </c>
      <c r="S118" s="233" t="str">
        <f ca="1">IF(SUMIF(Pharmaceuticals!$B:$B,$B118,Pharmaceuticals!AZ:AZ)+SUMIF('Health Products &amp; Equipment'!$B:$B,$B118,'Health Products &amp; Equipment'!AZ:AZ)+SUMIF('Other Pharma &amp; Health Products'!$B:$B,$B118,'Other Pharma &amp; Health Products'!AZ:AZ)+SUMIF('PSM Costs'!$B:$B,$B118,'PSM Costs'!AZ:AZ)&gt;0,SUMIF(Pharmaceuticals!$B:$B,$B118,Pharmaceuticals!AZ:AZ)+SUMIF('Health Products &amp; Equipment'!$B:$B,$B118,'Health Products &amp; Equipment'!AZ:AZ)+SUMIF('Other Pharma &amp; Health Products'!$B:$B,$B118,'Other Pharma &amp; Health Products'!AZ:AZ)+SUMIF('PSM Costs'!$B:$B,$B118,'PSM Costs'!AZ:AZ),"")</f>
        <v/>
      </c>
      <c r="T118" s="233" t="str">
        <f ca="1">IF(SUMIF(Pharmaceuticals!$B:$B,$B118,Pharmaceuticals!BB:BB)+SUMIF('Health Products &amp; Equipment'!$B:$B,$B118,'Health Products &amp; Equipment'!BB:BB)+SUMIF('Other Pharma &amp; Health Products'!$B:$B,$B118,'Other Pharma &amp; Health Products'!BB:BB)+SUMIF('PSM Costs'!$B:$B,$B118,'PSM Costs'!BB:BB)&gt;0,SUMIF(Pharmaceuticals!$B:$B,$B118,Pharmaceuticals!BB:BB)+SUMIF('Health Products &amp; Equipment'!$B:$B,$B118,'Health Products &amp; Equipment'!BB:BB)+SUMIF('Other Pharma &amp; Health Products'!$B:$B,$B118,'Other Pharma &amp; Health Products'!BB:BB)+SUMIF('PSM Costs'!$B:$B,$B118,'PSM Costs'!BB:BB),"")</f>
        <v/>
      </c>
      <c r="U118" s="233" t="str">
        <f ca="1">IF(SUMIF(Pharmaceuticals!$B:$B,$B118,Pharmaceuticals!BD:BD)+SUMIF('Health Products &amp; Equipment'!$B:$B,$B118,'Health Products &amp; Equipment'!BD:BD)+SUMIF('Other Pharma &amp; Health Products'!$B:$B,$B118,'Other Pharma &amp; Health Products'!BD:BD)+SUMIF('PSM Costs'!$B:$B,$B118,'PSM Costs'!BD:BD)&gt;0,SUMIF(Pharmaceuticals!$B:$B,$B118,Pharmaceuticals!BD:BD)+SUMIF('Health Products &amp; Equipment'!$B:$B,$B118,'Health Products &amp; Equipment'!BD:BD)+SUMIF('Other Pharma &amp; Health Products'!$B:$B,$B118,'Other Pharma &amp; Health Products'!BD:BD)+SUMIF('PSM Costs'!$B:$B,$B118,'PSM Costs'!BD:BD),"")</f>
        <v/>
      </c>
      <c r="V118" s="233" t="str">
        <f ca="1">IF(SUMIF(Pharmaceuticals!$B:$B,$B118,Pharmaceuticals!BF:BF)+SUMIF('Health Products &amp; Equipment'!$B:$B,$B118,'Health Products &amp; Equipment'!BF:BF)+SUMIF('Other Pharma &amp; Health Products'!$B:$B,$B118,'Other Pharma &amp; Health Products'!BF:BF)+SUMIF('PSM Costs'!$B:$B,$B118,'PSM Costs'!BF:BF)&gt;0,SUMIF(Pharmaceuticals!$B:$B,$B118,Pharmaceuticals!BF:BF)+SUMIF('Health Products &amp; Equipment'!$B:$B,$B118,'Health Products &amp; Equipment'!BF:BF)+SUMIF('Other Pharma &amp; Health Products'!$B:$B,$B118,'Other Pharma &amp; Health Products'!BF:BF)+SUMIF('PSM Costs'!$B:$B,$B118,'PSM Costs'!BF:BF),"")</f>
        <v/>
      </c>
      <c r="W118" s="231" t="str">
        <f t="shared" ca="1" si="13"/>
        <v/>
      </c>
      <c r="X118" s="234" t="str">
        <f ca="1">IF(SUMIF(Pharmaceuticals!$B:$B,$B118,Pharmaceuticals!BM:BM)+SUMIF('Health Products &amp; Equipment'!$B:$B,$B118,'Health Products &amp; Equipment'!BM:BM)+SUMIF('Other Pharma &amp; Health Products'!$B:$B,$B118,'Other Pharma &amp; Health Products'!BM:BM)+SUMIF('PSM Costs'!$B:$B,$B118,'PSM Costs'!BM:BM)&gt;0,SUMIF(Pharmaceuticals!$B:$B,$B118,Pharmaceuticals!BM:BM)+SUMIF('Health Products &amp; Equipment'!$B:$B,$B118,'Health Products &amp; Equipment'!BM:BM)+SUMIF('Other Pharma &amp; Health Products'!$B:$B,$B118,'Other Pharma &amp; Health Products'!BM:BM)+SUMIF('PSM Costs'!$B:$B,$B118,'PSM Costs'!BM:BM),"")</f>
        <v/>
      </c>
      <c r="Y118" s="234" t="str">
        <f ca="1">IF(SUMIF(Pharmaceuticals!$B:$B,$B118,Pharmaceuticals!BO:BO)+SUMIF('Health Products &amp; Equipment'!$B:$B,$B118,'Health Products &amp; Equipment'!BO:BO)+SUMIF('Other Pharma &amp; Health Products'!$B:$B,$B118,'Other Pharma &amp; Health Products'!BO:BO)+SUMIF('PSM Costs'!$B:$B,$B118,'PSM Costs'!BO:BO)&gt;0,SUMIF(Pharmaceuticals!$B:$B,$B118,Pharmaceuticals!BO:BO)+SUMIF('Health Products &amp; Equipment'!$B:$B,$B118,'Health Products &amp; Equipment'!BO:BO)+SUMIF('Other Pharma &amp; Health Products'!$B:$B,$B118,'Other Pharma &amp; Health Products'!BO:BO)+SUMIF('PSM Costs'!$B:$B,$B118,'PSM Costs'!BO:BO),"")</f>
        <v/>
      </c>
      <c r="Z118" s="234" t="str">
        <f ca="1">IF(SUMIF(Pharmaceuticals!$B:$B,$B118,Pharmaceuticals!BQ:BQ)+SUMIF('Health Products &amp; Equipment'!$B:$B,$B118,'Health Products &amp; Equipment'!BQ:BQ)+SUMIF('Other Pharma &amp; Health Products'!$B:$B,$B118,'Other Pharma &amp; Health Products'!BQ:BQ)+SUMIF('PSM Costs'!$B:$B,$B118,'PSM Costs'!BQ:BQ)&gt;0,SUMIF(Pharmaceuticals!$B:$B,$B118,Pharmaceuticals!BQ:BQ)+SUMIF('Health Products &amp; Equipment'!$B:$B,$B118,'Health Products &amp; Equipment'!BQ:BQ)+SUMIF('Other Pharma &amp; Health Products'!$B:$B,$B118,'Other Pharma &amp; Health Products'!BQ:BQ)+SUMIF('PSM Costs'!$B:$B,$B118,'PSM Costs'!BQ:BQ),"")</f>
        <v/>
      </c>
      <c r="AA118" s="234" t="str">
        <f ca="1">IF(SUMIF(Pharmaceuticals!$B:$B,$B118,Pharmaceuticals!BS:BS)+SUMIF('Health Products &amp; Equipment'!$B:$B,$B118,'Health Products &amp; Equipment'!BS:BS)+SUMIF('Other Pharma &amp; Health Products'!$B:$B,$B118,'Other Pharma &amp; Health Products'!BS:BS)+SUMIF('PSM Costs'!$B:$B,$B118,'PSM Costs'!BS:BS)&gt;0,SUMIF(Pharmaceuticals!$B:$B,$B118,Pharmaceuticals!BS:BS)+SUMIF('Health Products &amp; Equipment'!$B:$B,$B118,'Health Products &amp; Equipment'!BS:BS)+SUMIF('Other Pharma &amp; Health Products'!$B:$B,$B118,'Other Pharma &amp; Health Products'!BS:BS)+SUMIF('PSM Costs'!$B:$B,$B118,'PSM Costs'!BS:BS),"")</f>
        <v/>
      </c>
      <c r="AB118" s="233" t="str">
        <f t="shared" ca="1" si="14"/>
        <v/>
      </c>
    </row>
    <row r="119" spans="1:28" ht="22.15" customHeight="1" x14ac:dyDescent="0.2">
      <c r="A119" s="229">
        <v>109</v>
      </c>
      <c r="B119" s="229" t="str">
        <f ca="1">IFERROR(VLOOKUP(A119,'Rank unique Mod-Int-CI-PR'!I:J,2,FALSE),"")</f>
        <v/>
      </c>
      <c r="C119" s="230" t="str">
        <f ca="1">IFERROR(VLOOKUP(VALUE(LEFT(B119,FIND("-",B119)-1)),CatModules!B:C,2,FALSE),"")</f>
        <v/>
      </c>
      <c r="D119" s="230" t="str">
        <f ca="1">IFERROR(VLOOKUP(LEFT(B119,FIND("--",B119)-1),CatInt!D:E,2,FALSE),"")</f>
        <v/>
      </c>
      <c r="E119" s="230" t="str">
        <f ca="1">IFERROR(VLOOKUP(MID(B119,FIND("--",B119)+2,FIND("---",B119)-FIND("--",B119)-2),CatCostInp!D:E,2,FALSE),"")</f>
        <v/>
      </c>
      <c r="F119" s="230" t="str">
        <f ca="1">IFERROR(VLOOKUP(B119,ActivityConcat!A:C,3,FALSE),"")</f>
        <v/>
      </c>
      <c r="G119" s="231" t="str">
        <f ca="1">IFERROR(VLOOKUP(VALUE(RIGHT(B119,1)),Setup!A:D,4,FALSE),"")</f>
        <v/>
      </c>
      <c r="H119" s="232" t="str">
        <f t="shared" ca="1" si="10"/>
        <v/>
      </c>
      <c r="I119" s="233" t="str">
        <f ca="1">IF(SUMIF(Pharmaceuticals!$B:$B,$B119,Pharmaceuticals!Z:Z)+SUMIF('Health Products &amp; Equipment'!$B:$B,$B119,'Health Products &amp; Equipment'!Z:Z)+SUMIF('Other Pharma &amp; Health Products'!$B:$B,$B119,'Other Pharma &amp; Health Products'!Z:Z)+SUMIF('PSM Costs'!$B:$B,$B119,'PSM Costs'!Z:Z)&gt;0,SUMIF(Pharmaceuticals!$B:$B,$B119,Pharmaceuticals!Z:Z)+SUMIF('Health Products &amp; Equipment'!$B:$B,$B119,'Health Products &amp; Equipment'!Z:Z)+SUMIF('Other Pharma &amp; Health Products'!$B:$B,$B119,'Other Pharma &amp; Health Products'!Z:Z)+SUMIF('PSM Costs'!$B:$B,$B119,'PSM Costs'!Z:Z),"")</f>
        <v/>
      </c>
      <c r="J119" s="233" t="str">
        <f ca="1">IF(SUMIF(Pharmaceuticals!$B:$B,$B119,Pharmaceuticals!AB:AB)+SUMIF('Health Products &amp; Equipment'!$B:$B,$B119,'Health Products &amp; Equipment'!AB:AB)+SUMIF('Other Pharma &amp; Health Products'!$B:$B,$B119,'Other Pharma &amp; Health Products'!AB:AB)+SUMIF('PSM Costs'!$B:$B,$B119,'PSM Costs'!AB:AB)&gt;0,SUMIF(Pharmaceuticals!$B:$B,$B119,Pharmaceuticals!AB:AB)+SUMIF('Health Products &amp; Equipment'!$B:$B,$B119,'Health Products &amp; Equipment'!AB:AB)+SUMIF('Other Pharma &amp; Health Products'!$B:$B,$B119,'Other Pharma &amp; Health Products'!AB:AB)+SUMIF('PSM Costs'!$B:$B,$B119,'PSM Costs'!AB:AB),"")</f>
        <v/>
      </c>
      <c r="K119" s="233" t="str">
        <f ca="1">IF(SUMIF(Pharmaceuticals!$B:$B,$B119,Pharmaceuticals!AD:AD)+SUMIF('Health Products &amp; Equipment'!$B:$B,$B119,'Health Products &amp; Equipment'!AD:AD)+SUMIF('Other Pharma &amp; Health Products'!$B:$B,$B119,'Other Pharma &amp; Health Products'!AD:AD)+SUMIF('PSM Costs'!$B:$B,$B119,'PSM Costs'!AD:AD)&gt;0,SUMIF(Pharmaceuticals!$B:$B,$B119,Pharmaceuticals!AD:AD)+SUMIF('Health Products &amp; Equipment'!$B:$B,$B119,'Health Products &amp; Equipment'!AD:AD)+SUMIF('Other Pharma &amp; Health Products'!$B:$B,$B119,'Other Pharma &amp; Health Products'!AD:AD)+SUMIF('PSM Costs'!$B:$B,$B119,'PSM Costs'!AD:AD),"")</f>
        <v/>
      </c>
      <c r="L119" s="233" t="str">
        <f ca="1">IF(SUMIF(Pharmaceuticals!$B:$B,$B119,Pharmaceuticals!AF:AF)+SUMIF('Health Products &amp; Equipment'!$B:$B,$B119,'Health Products &amp; Equipment'!AF:AF)+SUMIF('Other Pharma &amp; Health Products'!$B:$B,$B119,'Other Pharma &amp; Health Products'!AF:AF)+SUMIF('PSM Costs'!$B:$B,$B119,'PSM Costs'!AF:AF)&gt;0,SUMIF(Pharmaceuticals!$B:$B,$B119,Pharmaceuticals!AF:AF)+SUMIF('Health Products &amp; Equipment'!$B:$B,$B119,'Health Products &amp; Equipment'!AF:AF)+SUMIF('Other Pharma &amp; Health Products'!$B:$B,$B119,'Other Pharma &amp; Health Products'!AF:AF)+SUMIF('PSM Costs'!$B:$B,$B119,'PSM Costs'!AF:AF),"")</f>
        <v/>
      </c>
      <c r="M119" s="231" t="str">
        <f t="shared" ca="1" si="11"/>
        <v/>
      </c>
      <c r="N119" s="234" t="str">
        <f ca="1">IF(SUMIF(Pharmaceuticals!$B:$B,$B119,Pharmaceuticals!AM:AM)+SUMIF('Health Products &amp; Equipment'!$B:$B,$B119,'Health Products &amp; Equipment'!AM:AM)+SUMIF('Other Pharma &amp; Health Products'!$B:$B,$B119,'Other Pharma &amp; Health Products'!AM:AM)+SUMIF('PSM Costs'!$B:$B,$B119,'PSM Costs'!AM:AM)&gt;0,SUMIF(Pharmaceuticals!$B:$B,$B119,Pharmaceuticals!AM:AM)+SUMIF('Health Products &amp; Equipment'!$B:$B,$B119,'Health Products &amp; Equipment'!AM:AM)+SUMIF('Other Pharma &amp; Health Products'!$B:$B,$B119,'Other Pharma &amp; Health Products'!AM:AM)+SUMIF('PSM Costs'!$B:$B,$B119,'PSM Costs'!AM:AM),"")</f>
        <v/>
      </c>
      <c r="O119" s="234" t="str">
        <f ca="1">IF(SUMIF(Pharmaceuticals!$B:$B,$B119,Pharmaceuticals!AO:AO)+SUMIF('Health Products &amp; Equipment'!$B:$B,$B119,'Health Products &amp; Equipment'!AO:AO)+SUMIF('Other Pharma &amp; Health Products'!$B:$B,$B119,'Other Pharma &amp; Health Products'!AO:AO)+SUMIF('PSM Costs'!$B:$B,$B119,'PSM Costs'!AO:AO)&gt;0,SUMIF(Pharmaceuticals!$B:$B,$B119,Pharmaceuticals!AO:AO)+SUMIF('Health Products &amp; Equipment'!$B:$B,$B119,'Health Products &amp; Equipment'!AO:AO)+SUMIF('Other Pharma &amp; Health Products'!$B:$B,$B119,'Other Pharma &amp; Health Products'!AO:AO)+SUMIF('PSM Costs'!$B:$B,$B119,'PSM Costs'!AO:AO),"")</f>
        <v/>
      </c>
      <c r="P119" s="234" t="str">
        <f ca="1">IF(SUMIF(Pharmaceuticals!$B:$B,$B119,Pharmaceuticals!AQ:AQ)+SUMIF('Health Products &amp; Equipment'!$B:$B,$B119,'Health Products &amp; Equipment'!AQ:AQ)+SUMIF('Other Pharma &amp; Health Products'!$B:$B,$B119,'Other Pharma &amp; Health Products'!AQ:AQ)+SUMIF('PSM Costs'!$B:$B,$B119,'PSM Costs'!AQ:AQ)&gt;0,SUMIF(Pharmaceuticals!$B:$B,$B119,Pharmaceuticals!AQ:AQ)+SUMIF('Health Products &amp; Equipment'!$B:$B,$B119,'Health Products &amp; Equipment'!AQ:AQ)+SUMIF('Other Pharma &amp; Health Products'!$B:$B,$B119,'Other Pharma &amp; Health Products'!AQ:AQ)+SUMIF('PSM Costs'!$B:$B,$B119,'PSM Costs'!AQ:AQ),"")</f>
        <v/>
      </c>
      <c r="Q119" s="234" t="str">
        <f ca="1">IF(SUMIF(Pharmaceuticals!$B:$B,$B119,Pharmaceuticals!AS:AS)+SUMIF('Health Products &amp; Equipment'!$B:$B,$B119,'Health Products &amp; Equipment'!AS:AS)+SUMIF('Other Pharma &amp; Health Products'!$B:$B,$B119,'Other Pharma &amp; Health Products'!AS:AS)+SUMIF('PSM Costs'!$B:$B,$B119,'PSM Costs'!AS:AS)&gt;0,SUMIF(Pharmaceuticals!$B:$B,$B119,Pharmaceuticals!AS:AS)+SUMIF('Health Products &amp; Equipment'!$B:$B,$B119,'Health Products &amp; Equipment'!AS:AS)+SUMIF('Other Pharma &amp; Health Products'!$B:$B,$B119,'Other Pharma &amp; Health Products'!AS:AS)+SUMIF('PSM Costs'!$B:$B,$B119,'PSM Costs'!AS:AS),"")</f>
        <v/>
      </c>
      <c r="R119" s="232" t="str">
        <f t="shared" ca="1" si="12"/>
        <v/>
      </c>
      <c r="S119" s="233" t="str">
        <f ca="1">IF(SUMIF(Pharmaceuticals!$B:$B,$B119,Pharmaceuticals!AZ:AZ)+SUMIF('Health Products &amp; Equipment'!$B:$B,$B119,'Health Products &amp; Equipment'!AZ:AZ)+SUMIF('Other Pharma &amp; Health Products'!$B:$B,$B119,'Other Pharma &amp; Health Products'!AZ:AZ)+SUMIF('PSM Costs'!$B:$B,$B119,'PSM Costs'!AZ:AZ)&gt;0,SUMIF(Pharmaceuticals!$B:$B,$B119,Pharmaceuticals!AZ:AZ)+SUMIF('Health Products &amp; Equipment'!$B:$B,$B119,'Health Products &amp; Equipment'!AZ:AZ)+SUMIF('Other Pharma &amp; Health Products'!$B:$B,$B119,'Other Pharma &amp; Health Products'!AZ:AZ)+SUMIF('PSM Costs'!$B:$B,$B119,'PSM Costs'!AZ:AZ),"")</f>
        <v/>
      </c>
      <c r="T119" s="233" t="str">
        <f ca="1">IF(SUMIF(Pharmaceuticals!$B:$B,$B119,Pharmaceuticals!BB:BB)+SUMIF('Health Products &amp; Equipment'!$B:$B,$B119,'Health Products &amp; Equipment'!BB:BB)+SUMIF('Other Pharma &amp; Health Products'!$B:$B,$B119,'Other Pharma &amp; Health Products'!BB:BB)+SUMIF('PSM Costs'!$B:$B,$B119,'PSM Costs'!BB:BB)&gt;0,SUMIF(Pharmaceuticals!$B:$B,$B119,Pharmaceuticals!BB:BB)+SUMIF('Health Products &amp; Equipment'!$B:$B,$B119,'Health Products &amp; Equipment'!BB:BB)+SUMIF('Other Pharma &amp; Health Products'!$B:$B,$B119,'Other Pharma &amp; Health Products'!BB:BB)+SUMIF('PSM Costs'!$B:$B,$B119,'PSM Costs'!BB:BB),"")</f>
        <v/>
      </c>
      <c r="U119" s="233" t="str">
        <f ca="1">IF(SUMIF(Pharmaceuticals!$B:$B,$B119,Pharmaceuticals!BD:BD)+SUMIF('Health Products &amp; Equipment'!$B:$B,$B119,'Health Products &amp; Equipment'!BD:BD)+SUMIF('Other Pharma &amp; Health Products'!$B:$B,$B119,'Other Pharma &amp; Health Products'!BD:BD)+SUMIF('PSM Costs'!$B:$B,$B119,'PSM Costs'!BD:BD)&gt;0,SUMIF(Pharmaceuticals!$B:$B,$B119,Pharmaceuticals!BD:BD)+SUMIF('Health Products &amp; Equipment'!$B:$B,$B119,'Health Products &amp; Equipment'!BD:BD)+SUMIF('Other Pharma &amp; Health Products'!$B:$B,$B119,'Other Pharma &amp; Health Products'!BD:BD)+SUMIF('PSM Costs'!$B:$B,$B119,'PSM Costs'!BD:BD),"")</f>
        <v/>
      </c>
      <c r="V119" s="233" t="str">
        <f ca="1">IF(SUMIF(Pharmaceuticals!$B:$B,$B119,Pharmaceuticals!BF:BF)+SUMIF('Health Products &amp; Equipment'!$B:$B,$B119,'Health Products &amp; Equipment'!BF:BF)+SUMIF('Other Pharma &amp; Health Products'!$B:$B,$B119,'Other Pharma &amp; Health Products'!BF:BF)+SUMIF('PSM Costs'!$B:$B,$B119,'PSM Costs'!BF:BF)&gt;0,SUMIF(Pharmaceuticals!$B:$B,$B119,Pharmaceuticals!BF:BF)+SUMIF('Health Products &amp; Equipment'!$B:$B,$B119,'Health Products &amp; Equipment'!BF:BF)+SUMIF('Other Pharma &amp; Health Products'!$B:$B,$B119,'Other Pharma &amp; Health Products'!BF:BF)+SUMIF('PSM Costs'!$B:$B,$B119,'PSM Costs'!BF:BF),"")</f>
        <v/>
      </c>
      <c r="W119" s="231" t="str">
        <f t="shared" ca="1" si="13"/>
        <v/>
      </c>
      <c r="X119" s="234" t="str">
        <f ca="1">IF(SUMIF(Pharmaceuticals!$B:$B,$B119,Pharmaceuticals!BM:BM)+SUMIF('Health Products &amp; Equipment'!$B:$B,$B119,'Health Products &amp; Equipment'!BM:BM)+SUMIF('Other Pharma &amp; Health Products'!$B:$B,$B119,'Other Pharma &amp; Health Products'!BM:BM)+SUMIF('PSM Costs'!$B:$B,$B119,'PSM Costs'!BM:BM)&gt;0,SUMIF(Pharmaceuticals!$B:$B,$B119,Pharmaceuticals!BM:BM)+SUMIF('Health Products &amp; Equipment'!$B:$B,$B119,'Health Products &amp; Equipment'!BM:BM)+SUMIF('Other Pharma &amp; Health Products'!$B:$B,$B119,'Other Pharma &amp; Health Products'!BM:BM)+SUMIF('PSM Costs'!$B:$B,$B119,'PSM Costs'!BM:BM),"")</f>
        <v/>
      </c>
      <c r="Y119" s="234" t="str">
        <f ca="1">IF(SUMIF(Pharmaceuticals!$B:$B,$B119,Pharmaceuticals!BO:BO)+SUMIF('Health Products &amp; Equipment'!$B:$B,$B119,'Health Products &amp; Equipment'!BO:BO)+SUMIF('Other Pharma &amp; Health Products'!$B:$B,$B119,'Other Pharma &amp; Health Products'!BO:BO)+SUMIF('PSM Costs'!$B:$B,$B119,'PSM Costs'!BO:BO)&gt;0,SUMIF(Pharmaceuticals!$B:$B,$B119,Pharmaceuticals!BO:BO)+SUMIF('Health Products &amp; Equipment'!$B:$B,$B119,'Health Products &amp; Equipment'!BO:BO)+SUMIF('Other Pharma &amp; Health Products'!$B:$B,$B119,'Other Pharma &amp; Health Products'!BO:BO)+SUMIF('PSM Costs'!$B:$B,$B119,'PSM Costs'!BO:BO),"")</f>
        <v/>
      </c>
      <c r="Z119" s="234" t="str">
        <f ca="1">IF(SUMIF(Pharmaceuticals!$B:$B,$B119,Pharmaceuticals!BQ:BQ)+SUMIF('Health Products &amp; Equipment'!$B:$B,$B119,'Health Products &amp; Equipment'!BQ:BQ)+SUMIF('Other Pharma &amp; Health Products'!$B:$B,$B119,'Other Pharma &amp; Health Products'!BQ:BQ)+SUMIF('PSM Costs'!$B:$B,$B119,'PSM Costs'!BQ:BQ)&gt;0,SUMIF(Pharmaceuticals!$B:$B,$B119,Pharmaceuticals!BQ:BQ)+SUMIF('Health Products &amp; Equipment'!$B:$B,$B119,'Health Products &amp; Equipment'!BQ:BQ)+SUMIF('Other Pharma &amp; Health Products'!$B:$B,$B119,'Other Pharma &amp; Health Products'!BQ:BQ)+SUMIF('PSM Costs'!$B:$B,$B119,'PSM Costs'!BQ:BQ),"")</f>
        <v/>
      </c>
      <c r="AA119" s="234" t="str">
        <f ca="1">IF(SUMIF(Pharmaceuticals!$B:$B,$B119,Pharmaceuticals!BS:BS)+SUMIF('Health Products &amp; Equipment'!$B:$B,$B119,'Health Products &amp; Equipment'!BS:BS)+SUMIF('Other Pharma &amp; Health Products'!$B:$B,$B119,'Other Pharma &amp; Health Products'!BS:BS)+SUMIF('PSM Costs'!$B:$B,$B119,'PSM Costs'!BS:BS)&gt;0,SUMIF(Pharmaceuticals!$B:$B,$B119,Pharmaceuticals!BS:BS)+SUMIF('Health Products &amp; Equipment'!$B:$B,$B119,'Health Products &amp; Equipment'!BS:BS)+SUMIF('Other Pharma &amp; Health Products'!$B:$B,$B119,'Other Pharma &amp; Health Products'!BS:BS)+SUMIF('PSM Costs'!$B:$B,$B119,'PSM Costs'!BS:BS),"")</f>
        <v/>
      </c>
      <c r="AB119" s="233" t="str">
        <f t="shared" ca="1" si="14"/>
        <v/>
      </c>
    </row>
    <row r="120" spans="1:28" ht="22.15" customHeight="1" x14ac:dyDescent="0.2">
      <c r="A120" s="229">
        <v>110</v>
      </c>
      <c r="B120" s="229" t="str">
        <f ca="1">IFERROR(VLOOKUP(A120,'Rank unique Mod-Int-CI-PR'!I:J,2,FALSE),"")</f>
        <v/>
      </c>
      <c r="C120" s="230" t="str">
        <f ca="1">IFERROR(VLOOKUP(VALUE(LEFT(B120,FIND("-",B120)-1)),CatModules!B:C,2,FALSE),"")</f>
        <v/>
      </c>
      <c r="D120" s="230" t="str">
        <f ca="1">IFERROR(VLOOKUP(LEFT(B120,FIND("--",B120)-1),CatInt!D:E,2,FALSE),"")</f>
        <v/>
      </c>
      <c r="E120" s="230" t="str">
        <f ca="1">IFERROR(VLOOKUP(MID(B120,FIND("--",B120)+2,FIND("---",B120)-FIND("--",B120)-2),CatCostInp!D:E,2,FALSE),"")</f>
        <v/>
      </c>
      <c r="F120" s="230" t="str">
        <f ca="1">IFERROR(VLOOKUP(B120,ActivityConcat!A:C,3,FALSE),"")</f>
        <v/>
      </c>
      <c r="G120" s="231" t="str">
        <f ca="1">IFERROR(VLOOKUP(VALUE(RIGHT(B120,1)),Setup!A:D,4,FALSE),"")</f>
        <v/>
      </c>
      <c r="H120" s="232" t="str">
        <f t="shared" ca="1" si="10"/>
        <v/>
      </c>
      <c r="I120" s="233" t="str">
        <f ca="1">IF(SUMIF(Pharmaceuticals!$B:$B,$B120,Pharmaceuticals!Z:Z)+SUMIF('Health Products &amp; Equipment'!$B:$B,$B120,'Health Products &amp; Equipment'!Z:Z)+SUMIF('Other Pharma &amp; Health Products'!$B:$B,$B120,'Other Pharma &amp; Health Products'!Z:Z)+SUMIF('PSM Costs'!$B:$B,$B120,'PSM Costs'!Z:Z)&gt;0,SUMIF(Pharmaceuticals!$B:$B,$B120,Pharmaceuticals!Z:Z)+SUMIF('Health Products &amp; Equipment'!$B:$B,$B120,'Health Products &amp; Equipment'!Z:Z)+SUMIF('Other Pharma &amp; Health Products'!$B:$B,$B120,'Other Pharma &amp; Health Products'!Z:Z)+SUMIF('PSM Costs'!$B:$B,$B120,'PSM Costs'!Z:Z),"")</f>
        <v/>
      </c>
      <c r="J120" s="233" t="str">
        <f ca="1">IF(SUMIF(Pharmaceuticals!$B:$B,$B120,Pharmaceuticals!AB:AB)+SUMIF('Health Products &amp; Equipment'!$B:$B,$B120,'Health Products &amp; Equipment'!AB:AB)+SUMIF('Other Pharma &amp; Health Products'!$B:$B,$B120,'Other Pharma &amp; Health Products'!AB:AB)+SUMIF('PSM Costs'!$B:$B,$B120,'PSM Costs'!AB:AB)&gt;0,SUMIF(Pharmaceuticals!$B:$B,$B120,Pharmaceuticals!AB:AB)+SUMIF('Health Products &amp; Equipment'!$B:$B,$B120,'Health Products &amp; Equipment'!AB:AB)+SUMIF('Other Pharma &amp; Health Products'!$B:$B,$B120,'Other Pharma &amp; Health Products'!AB:AB)+SUMIF('PSM Costs'!$B:$B,$B120,'PSM Costs'!AB:AB),"")</f>
        <v/>
      </c>
      <c r="K120" s="233" t="str">
        <f ca="1">IF(SUMIF(Pharmaceuticals!$B:$B,$B120,Pharmaceuticals!AD:AD)+SUMIF('Health Products &amp; Equipment'!$B:$B,$B120,'Health Products &amp; Equipment'!AD:AD)+SUMIF('Other Pharma &amp; Health Products'!$B:$B,$B120,'Other Pharma &amp; Health Products'!AD:AD)+SUMIF('PSM Costs'!$B:$B,$B120,'PSM Costs'!AD:AD)&gt;0,SUMIF(Pharmaceuticals!$B:$B,$B120,Pharmaceuticals!AD:AD)+SUMIF('Health Products &amp; Equipment'!$B:$B,$B120,'Health Products &amp; Equipment'!AD:AD)+SUMIF('Other Pharma &amp; Health Products'!$B:$B,$B120,'Other Pharma &amp; Health Products'!AD:AD)+SUMIF('PSM Costs'!$B:$B,$B120,'PSM Costs'!AD:AD),"")</f>
        <v/>
      </c>
      <c r="L120" s="233" t="str">
        <f ca="1">IF(SUMIF(Pharmaceuticals!$B:$B,$B120,Pharmaceuticals!AF:AF)+SUMIF('Health Products &amp; Equipment'!$B:$B,$B120,'Health Products &amp; Equipment'!AF:AF)+SUMIF('Other Pharma &amp; Health Products'!$B:$B,$B120,'Other Pharma &amp; Health Products'!AF:AF)+SUMIF('PSM Costs'!$B:$B,$B120,'PSM Costs'!AF:AF)&gt;0,SUMIF(Pharmaceuticals!$B:$B,$B120,Pharmaceuticals!AF:AF)+SUMIF('Health Products &amp; Equipment'!$B:$B,$B120,'Health Products &amp; Equipment'!AF:AF)+SUMIF('Other Pharma &amp; Health Products'!$B:$B,$B120,'Other Pharma &amp; Health Products'!AF:AF)+SUMIF('PSM Costs'!$B:$B,$B120,'PSM Costs'!AF:AF),"")</f>
        <v/>
      </c>
      <c r="M120" s="231" t="str">
        <f t="shared" ca="1" si="11"/>
        <v/>
      </c>
      <c r="N120" s="234" t="str">
        <f ca="1">IF(SUMIF(Pharmaceuticals!$B:$B,$B120,Pharmaceuticals!AM:AM)+SUMIF('Health Products &amp; Equipment'!$B:$B,$B120,'Health Products &amp; Equipment'!AM:AM)+SUMIF('Other Pharma &amp; Health Products'!$B:$B,$B120,'Other Pharma &amp; Health Products'!AM:AM)+SUMIF('PSM Costs'!$B:$B,$B120,'PSM Costs'!AM:AM)&gt;0,SUMIF(Pharmaceuticals!$B:$B,$B120,Pharmaceuticals!AM:AM)+SUMIF('Health Products &amp; Equipment'!$B:$B,$B120,'Health Products &amp; Equipment'!AM:AM)+SUMIF('Other Pharma &amp; Health Products'!$B:$B,$B120,'Other Pharma &amp; Health Products'!AM:AM)+SUMIF('PSM Costs'!$B:$B,$B120,'PSM Costs'!AM:AM),"")</f>
        <v/>
      </c>
      <c r="O120" s="234" t="str">
        <f ca="1">IF(SUMIF(Pharmaceuticals!$B:$B,$B120,Pharmaceuticals!AO:AO)+SUMIF('Health Products &amp; Equipment'!$B:$B,$B120,'Health Products &amp; Equipment'!AO:AO)+SUMIF('Other Pharma &amp; Health Products'!$B:$B,$B120,'Other Pharma &amp; Health Products'!AO:AO)+SUMIF('PSM Costs'!$B:$B,$B120,'PSM Costs'!AO:AO)&gt;0,SUMIF(Pharmaceuticals!$B:$B,$B120,Pharmaceuticals!AO:AO)+SUMIF('Health Products &amp; Equipment'!$B:$B,$B120,'Health Products &amp; Equipment'!AO:AO)+SUMIF('Other Pharma &amp; Health Products'!$B:$B,$B120,'Other Pharma &amp; Health Products'!AO:AO)+SUMIF('PSM Costs'!$B:$B,$B120,'PSM Costs'!AO:AO),"")</f>
        <v/>
      </c>
      <c r="P120" s="234" t="str">
        <f ca="1">IF(SUMIF(Pharmaceuticals!$B:$B,$B120,Pharmaceuticals!AQ:AQ)+SUMIF('Health Products &amp; Equipment'!$B:$B,$B120,'Health Products &amp; Equipment'!AQ:AQ)+SUMIF('Other Pharma &amp; Health Products'!$B:$B,$B120,'Other Pharma &amp; Health Products'!AQ:AQ)+SUMIF('PSM Costs'!$B:$B,$B120,'PSM Costs'!AQ:AQ)&gt;0,SUMIF(Pharmaceuticals!$B:$B,$B120,Pharmaceuticals!AQ:AQ)+SUMIF('Health Products &amp; Equipment'!$B:$B,$B120,'Health Products &amp; Equipment'!AQ:AQ)+SUMIF('Other Pharma &amp; Health Products'!$B:$B,$B120,'Other Pharma &amp; Health Products'!AQ:AQ)+SUMIF('PSM Costs'!$B:$B,$B120,'PSM Costs'!AQ:AQ),"")</f>
        <v/>
      </c>
      <c r="Q120" s="234" t="str">
        <f ca="1">IF(SUMIF(Pharmaceuticals!$B:$B,$B120,Pharmaceuticals!AS:AS)+SUMIF('Health Products &amp; Equipment'!$B:$B,$B120,'Health Products &amp; Equipment'!AS:AS)+SUMIF('Other Pharma &amp; Health Products'!$B:$B,$B120,'Other Pharma &amp; Health Products'!AS:AS)+SUMIF('PSM Costs'!$B:$B,$B120,'PSM Costs'!AS:AS)&gt;0,SUMIF(Pharmaceuticals!$B:$B,$B120,Pharmaceuticals!AS:AS)+SUMIF('Health Products &amp; Equipment'!$B:$B,$B120,'Health Products &amp; Equipment'!AS:AS)+SUMIF('Other Pharma &amp; Health Products'!$B:$B,$B120,'Other Pharma &amp; Health Products'!AS:AS)+SUMIF('PSM Costs'!$B:$B,$B120,'PSM Costs'!AS:AS),"")</f>
        <v/>
      </c>
      <c r="R120" s="232" t="str">
        <f t="shared" ca="1" si="12"/>
        <v/>
      </c>
      <c r="S120" s="233" t="str">
        <f ca="1">IF(SUMIF(Pharmaceuticals!$B:$B,$B120,Pharmaceuticals!AZ:AZ)+SUMIF('Health Products &amp; Equipment'!$B:$B,$B120,'Health Products &amp; Equipment'!AZ:AZ)+SUMIF('Other Pharma &amp; Health Products'!$B:$B,$B120,'Other Pharma &amp; Health Products'!AZ:AZ)+SUMIF('PSM Costs'!$B:$B,$B120,'PSM Costs'!AZ:AZ)&gt;0,SUMIF(Pharmaceuticals!$B:$B,$B120,Pharmaceuticals!AZ:AZ)+SUMIF('Health Products &amp; Equipment'!$B:$B,$B120,'Health Products &amp; Equipment'!AZ:AZ)+SUMIF('Other Pharma &amp; Health Products'!$B:$B,$B120,'Other Pharma &amp; Health Products'!AZ:AZ)+SUMIF('PSM Costs'!$B:$B,$B120,'PSM Costs'!AZ:AZ),"")</f>
        <v/>
      </c>
      <c r="T120" s="233" t="str">
        <f ca="1">IF(SUMIF(Pharmaceuticals!$B:$B,$B120,Pharmaceuticals!BB:BB)+SUMIF('Health Products &amp; Equipment'!$B:$B,$B120,'Health Products &amp; Equipment'!BB:BB)+SUMIF('Other Pharma &amp; Health Products'!$B:$B,$B120,'Other Pharma &amp; Health Products'!BB:BB)+SUMIF('PSM Costs'!$B:$B,$B120,'PSM Costs'!BB:BB)&gt;0,SUMIF(Pharmaceuticals!$B:$B,$B120,Pharmaceuticals!BB:BB)+SUMIF('Health Products &amp; Equipment'!$B:$B,$B120,'Health Products &amp; Equipment'!BB:BB)+SUMIF('Other Pharma &amp; Health Products'!$B:$B,$B120,'Other Pharma &amp; Health Products'!BB:BB)+SUMIF('PSM Costs'!$B:$B,$B120,'PSM Costs'!BB:BB),"")</f>
        <v/>
      </c>
      <c r="U120" s="233" t="str">
        <f ca="1">IF(SUMIF(Pharmaceuticals!$B:$B,$B120,Pharmaceuticals!BD:BD)+SUMIF('Health Products &amp; Equipment'!$B:$B,$B120,'Health Products &amp; Equipment'!BD:BD)+SUMIF('Other Pharma &amp; Health Products'!$B:$B,$B120,'Other Pharma &amp; Health Products'!BD:BD)+SUMIF('PSM Costs'!$B:$B,$B120,'PSM Costs'!BD:BD)&gt;0,SUMIF(Pharmaceuticals!$B:$B,$B120,Pharmaceuticals!BD:BD)+SUMIF('Health Products &amp; Equipment'!$B:$B,$B120,'Health Products &amp; Equipment'!BD:BD)+SUMIF('Other Pharma &amp; Health Products'!$B:$B,$B120,'Other Pharma &amp; Health Products'!BD:BD)+SUMIF('PSM Costs'!$B:$B,$B120,'PSM Costs'!BD:BD),"")</f>
        <v/>
      </c>
      <c r="V120" s="233" t="str">
        <f ca="1">IF(SUMIF(Pharmaceuticals!$B:$B,$B120,Pharmaceuticals!BF:BF)+SUMIF('Health Products &amp; Equipment'!$B:$B,$B120,'Health Products &amp; Equipment'!BF:BF)+SUMIF('Other Pharma &amp; Health Products'!$B:$B,$B120,'Other Pharma &amp; Health Products'!BF:BF)+SUMIF('PSM Costs'!$B:$B,$B120,'PSM Costs'!BF:BF)&gt;0,SUMIF(Pharmaceuticals!$B:$B,$B120,Pharmaceuticals!BF:BF)+SUMIF('Health Products &amp; Equipment'!$B:$B,$B120,'Health Products &amp; Equipment'!BF:BF)+SUMIF('Other Pharma &amp; Health Products'!$B:$B,$B120,'Other Pharma &amp; Health Products'!BF:BF)+SUMIF('PSM Costs'!$B:$B,$B120,'PSM Costs'!BF:BF),"")</f>
        <v/>
      </c>
      <c r="W120" s="231" t="str">
        <f t="shared" ca="1" si="13"/>
        <v/>
      </c>
      <c r="X120" s="234" t="str">
        <f ca="1">IF(SUMIF(Pharmaceuticals!$B:$B,$B120,Pharmaceuticals!BM:BM)+SUMIF('Health Products &amp; Equipment'!$B:$B,$B120,'Health Products &amp; Equipment'!BM:BM)+SUMIF('Other Pharma &amp; Health Products'!$B:$B,$B120,'Other Pharma &amp; Health Products'!BM:BM)+SUMIF('PSM Costs'!$B:$B,$B120,'PSM Costs'!BM:BM)&gt;0,SUMIF(Pharmaceuticals!$B:$B,$B120,Pharmaceuticals!BM:BM)+SUMIF('Health Products &amp; Equipment'!$B:$B,$B120,'Health Products &amp; Equipment'!BM:BM)+SUMIF('Other Pharma &amp; Health Products'!$B:$B,$B120,'Other Pharma &amp; Health Products'!BM:BM)+SUMIF('PSM Costs'!$B:$B,$B120,'PSM Costs'!BM:BM),"")</f>
        <v/>
      </c>
      <c r="Y120" s="234" t="str">
        <f ca="1">IF(SUMIF(Pharmaceuticals!$B:$B,$B120,Pharmaceuticals!BO:BO)+SUMIF('Health Products &amp; Equipment'!$B:$B,$B120,'Health Products &amp; Equipment'!BO:BO)+SUMIF('Other Pharma &amp; Health Products'!$B:$B,$B120,'Other Pharma &amp; Health Products'!BO:BO)+SUMIF('PSM Costs'!$B:$B,$B120,'PSM Costs'!BO:BO)&gt;0,SUMIF(Pharmaceuticals!$B:$B,$B120,Pharmaceuticals!BO:BO)+SUMIF('Health Products &amp; Equipment'!$B:$B,$B120,'Health Products &amp; Equipment'!BO:BO)+SUMIF('Other Pharma &amp; Health Products'!$B:$B,$B120,'Other Pharma &amp; Health Products'!BO:BO)+SUMIF('PSM Costs'!$B:$B,$B120,'PSM Costs'!BO:BO),"")</f>
        <v/>
      </c>
      <c r="Z120" s="234" t="str">
        <f ca="1">IF(SUMIF(Pharmaceuticals!$B:$B,$B120,Pharmaceuticals!BQ:BQ)+SUMIF('Health Products &amp; Equipment'!$B:$B,$B120,'Health Products &amp; Equipment'!BQ:BQ)+SUMIF('Other Pharma &amp; Health Products'!$B:$B,$B120,'Other Pharma &amp; Health Products'!BQ:BQ)+SUMIF('PSM Costs'!$B:$B,$B120,'PSM Costs'!BQ:BQ)&gt;0,SUMIF(Pharmaceuticals!$B:$B,$B120,Pharmaceuticals!BQ:BQ)+SUMIF('Health Products &amp; Equipment'!$B:$B,$B120,'Health Products &amp; Equipment'!BQ:BQ)+SUMIF('Other Pharma &amp; Health Products'!$B:$B,$B120,'Other Pharma &amp; Health Products'!BQ:BQ)+SUMIF('PSM Costs'!$B:$B,$B120,'PSM Costs'!BQ:BQ),"")</f>
        <v/>
      </c>
      <c r="AA120" s="234" t="str">
        <f ca="1">IF(SUMIF(Pharmaceuticals!$B:$B,$B120,Pharmaceuticals!BS:BS)+SUMIF('Health Products &amp; Equipment'!$B:$B,$B120,'Health Products &amp; Equipment'!BS:BS)+SUMIF('Other Pharma &amp; Health Products'!$B:$B,$B120,'Other Pharma &amp; Health Products'!BS:BS)+SUMIF('PSM Costs'!$B:$B,$B120,'PSM Costs'!BS:BS)&gt;0,SUMIF(Pharmaceuticals!$B:$B,$B120,Pharmaceuticals!BS:BS)+SUMIF('Health Products &amp; Equipment'!$B:$B,$B120,'Health Products &amp; Equipment'!BS:BS)+SUMIF('Other Pharma &amp; Health Products'!$B:$B,$B120,'Other Pharma &amp; Health Products'!BS:BS)+SUMIF('PSM Costs'!$B:$B,$B120,'PSM Costs'!BS:BS),"")</f>
        <v/>
      </c>
      <c r="AB120" s="233" t="str">
        <f t="shared" ca="1" si="14"/>
        <v/>
      </c>
    </row>
    <row r="121" spans="1:28" ht="22.15" customHeight="1" x14ac:dyDescent="0.2">
      <c r="A121" s="229">
        <v>111</v>
      </c>
      <c r="B121" s="229" t="str">
        <f ca="1">IFERROR(VLOOKUP(A121,'Rank unique Mod-Int-CI-PR'!I:J,2,FALSE),"")</f>
        <v/>
      </c>
      <c r="C121" s="230" t="str">
        <f ca="1">IFERROR(VLOOKUP(VALUE(LEFT(B121,FIND("-",B121)-1)),CatModules!B:C,2,FALSE),"")</f>
        <v/>
      </c>
      <c r="D121" s="230" t="str">
        <f ca="1">IFERROR(VLOOKUP(LEFT(B121,FIND("--",B121)-1),CatInt!D:E,2,FALSE),"")</f>
        <v/>
      </c>
      <c r="E121" s="230" t="str">
        <f ca="1">IFERROR(VLOOKUP(MID(B121,FIND("--",B121)+2,FIND("---",B121)-FIND("--",B121)-2),CatCostInp!D:E,2,FALSE),"")</f>
        <v/>
      </c>
      <c r="F121" s="230" t="str">
        <f ca="1">IFERROR(VLOOKUP(B121,ActivityConcat!A:C,3,FALSE),"")</f>
        <v/>
      </c>
      <c r="G121" s="231" t="str">
        <f ca="1">IFERROR(VLOOKUP(VALUE(RIGHT(B121,1)),Setup!A:D,4,FALSE),"")</f>
        <v/>
      </c>
      <c r="H121" s="232" t="str">
        <f t="shared" ca="1" si="10"/>
        <v/>
      </c>
      <c r="I121" s="233" t="str">
        <f ca="1">IF(SUMIF(Pharmaceuticals!$B:$B,$B121,Pharmaceuticals!Z:Z)+SUMIF('Health Products &amp; Equipment'!$B:$B,$B121,'Health Products &amp; Equipment'!Z:Z)+SUMIF('Other Pharma &amp; Health Products'!$B:$B,$B121,'Other Pharma &amp; Health Products'!Z:Z)+SUMIF('PSM Costs'!$B:$B,$B121,'PSM Costs'!Z:Z)&gt;0,SUMIF(Pharmaceuticals!$B:$B,$B121,Pharmaceuticals!Z:Z)+SUMIF('Health Products &amp; Equipment'!$B:$B,$B121,'Health Products &amp; Equipment'!Z:Z)+SUMIF('Other Pharma &amp; Health Products'!$B:$B,$B121,'Other Pharma &amp; Health Products'!Z:Z)+SUMIF('PSM Costs'!$B:$B,$B121,'PSM Costs'!Z:Z),"")</f>
        <v/>
      </c>
      <c r="J121" s="233" t="str">
        <f ca="1">IF(SUMIF(Pharmaceuticals!$B:$B,$B121,Pharmaceuticals!AB:AB)+SUMIF('Health Products &amp; Equipment'!$B:$B,$B121,'Health Products &amp; Equipment'!AB:AB)+SUMIF('Other Pharma &amp; Health Products'!$B:$B,$B121,'Other Pharma &amp; Health Products'!AB:AB)+SUMIF('PSM Costs'!$B:$B,$B121,'PSM Costs'!AB:AB)&gt;0,SUMIF(Pharmaceuticals!$B:$B,$B121,Pharmaceuticals!AB:AB)+SUMIF('Health Products &amp; Equipment'!$B:$B,$B121,'Health Products &amp; Equipment'!AB:AB)+SUMIF('Other Pharma &amp; Health Products'!$B:$B,$B121,'Other Pharma &amp; Health Products'!AB:AB)+SUMIF('PSM Costs'!$B:$B,$B121,'PSM Costs'!AB:AB),"")</f>
        <v/>
      </c>
      <c r="K121" s="233" t="str">
        <f ca="1">IF(SUMIF(Pharmaceuticals!$B:$B,$B121,Pharmaceuticals!AD:AD)+SUMIF('Health Products &amp; Equipment'!$B:$B,$B121,'Health Products &amp; Equipment'!AD:AD)+SUMIF('Other Pharma &amp; Health Products'!$B:$B,$B121,'Other Pharma &amp; Health Products'!AD:AD)+SUMIF('PSM Costs'!$B:$B,$B121,'PSM Costs'!AD:AD)&gt;0,SUMIF(Pharmaceuticals!$B:$B,$B121,Pharmaceuticals!AD:AD)+SUMIF('Health Products &amp; Equipment'!$B:$B,$B121,'Health Products &amp; Equipment'!AD:AD)+SUMIF('Other Pharma &amp; Health Products'!$B:$B,$B121,'Other Pharma &amp; Health Products'!AD:AD)+SUMIF('PSM Costs'!$B:$B,$B121,'PSM Costs'!AD:AD),"")</f>
        <v/>
      </c>
      <c r="L121" s="233" t="str">
        <f ca="1">IF(SUMIF(Pharmaceuticals!$B:$B,$B121,Pharmaceuticals!AF:AF)+SUMIF('Health Products &amp; Equipment'!$B:$B,$B121,'Health Products &amp; Equipment'!AF:AF)+SUMIF('Other Pharma &amp; Health Products'!$B:$B,$B121,'Other Pharma &amp; Health Products'!AF:AF)+SUMIF('PSM Costs'!$B:$B,$B121,'PSM Costs'!AF:AF)&gt;0,SUMIF(Pharmaceuticals!$B:$B,$B121,Pharmaceuticals!AF:AF)+SUMIF('Health Products &amp; Equipment'!$B:$B,$B121,'Health Products &amp; Equipment'!AF:AF)+SUMIF('Other Pharma &amp; Health Products'!$B:$B,$B121,'Other Pharma &amp; Health Products'!AF:AF)+SUMIF('PSM Costs'!$B:$B,$B121,'PSM Costs'!AF:AF),"")</f>
        <v/>
      </c>
      <c r="M121" s="231" t="str">
        <f t="shared" ca="1" si="11"/>
        <v/>
      </c>
      <c r="N121" s="234" t="str">
        <f ca="1">IF(SUMIF(Pharmaceuticals!$B:$B,$B121,Pharmaceuticals!AM:AM)+SUMIF('Health Products &amp; Equipment'!$B:$B,$B121,'Health Products &amp; Equipment'!AM:AM)+SUMIF('Other Pharma &amp; Health Products'!$B:$B,$B121,'Other Pharma &amp; Health Products'!AM:AM)+SUMIF('PSM Costs'!$B:$B,$B121,'PSM Costs'!AM:AM)&gt;0,SUMIF(Pharmaceuticals!$B:$B,$B121,Pharmaceuticals!AM:AM)+SUMIF('Health Products &amp; Equipment'!$B:$B,$B121,'Health Products &amp; Equipment'!AM:AM)+SUMIF('Other Pharma &amp; Health Products'!$B:$B,$B121,'Other Pharma &amp; Health Products'!AM:AM)+SUMIF('PSM Costs'!$B:$B,$B121,'PSM Costs'!AM:AM),"")</f>
        <v/>
      </c>
      <c r="O121" s="234" t="str">
        <f ca="1">IF(SUMIF(Pharmaceuticals!$B:$B,$B121,Pharmaceuticals!AO:AO)+SUMIF('Health Products &amp; Equipment'!$B:$B,$B121,'Health Products &amp; Equipment'!AO:AO)+SUMIF('Other Pharma &amp; Health Products'!$B:$B,$B121,'Other Pharma &amp; Health Products'!AO:AO)+SUMIF('PSM Costs'!$B:$B,$B121,'PSM Costs'!AO:AO)&gt;0,SUMIF(Pharmaceuticals!$B:$B,$B121,Pharmaceuticals!AO:AO)+SUMIF('Health Products &amp; Equipment'!$B:$B,$B121,'Health Products &amp; Equipment'!AO:AO)+SUMIF('Other Pharma &amp; Health Products'!$B:$B,$B121,'Other Pharma &amp; Health Products'!AO:AO)+SUMIF('PSM Costs'!$B:$B,$B121,'PSM Costs'!AO:AO),"")</f>
        <v/>
      </c>
      <c r="P121" s="234" t="str">
        <f ca="1">IF(SUMIF(Pharmaceuticals!$B:$B,$B121,Pharmaceuticals!AQ:AQ)+SUMIF('Health Products &amp; Equipment'!$B:$B,$B121,'Health Products &amp; Equipment'!AQ:AQ)+SUMIF('Other Pharma &amp; Health Products'!$B:$B,$B121,'Other Pharma &amp; Health Products'!AQ:AQ)+SUMIF('PSM Costs'!$B:$B,$B121,'PSM Costs'!AQ:AQ)&gt;0,SUMIF(Pharmaceuticals!$B:$B,$B121,Pharmaceuticals!AQ:AQ)+SUMIF('Health Products &amp; Equipment'!$B:$B,$B121,'Health Products &amp; Equipment'!AQ:AQ)+SUMIF('Other Pharma &amp; Health Products'!$B:$B,$B121,'Other Pharma &amp; Health Products'!AQ:AQ)+SUMIF('PSM Costs'!$B:$B,$B121,'PSM Costs'!AQ:AQ),"")</f>
        <v/>
      </c>
      <c r="Q121" s="234" t="str">
        <f ca="1">IF(SUMIF(Pharmaceuticals!$B:$B,$B121,Pharmaceuticals!AS:AS)+SUMIF('Health Products &amp; Equipment'!$B:$B,$B121,'Health Products &amp; Equipment'!AS:AS)+SUMIF('Other Pharma &amp; Health Products'!$B:$B,$B121,'Other Pharma &amp; Health Products'!AS:AS)+SUMIF('PSM Costs'!$B:$B,$B121,'PSM Costs'!AS:AS)&gt;0,SUMIF(Pharmaceuticals!$B:$B,$B121,Pharmaceuticals!AS:AS)+SUMIF('Health Products &amp; Equipment'!$B:$B,$B121,'Health Products &amp; Equipment'!AS:AS)+SUMIF('Other Pharma &amp; Health Products'!$B:$B,$B121,'Other Pharma &amp; Health Products'!AS:AS)+SUMIF('PSM Costs'!$B:$B,$B121,'PSM Costs'!AS:AS),"")</f>
        <v/>
      </c>
      <c r="R121" s="232" t="str">
        <f t="shared" ca="1" si="12"/>
        <v/>
      </c>
      <c r="S121" s="233" t="str">
        <f ca="1">IF(SUMIF(Pharmaceuticals!$B:$B,$B121,Pharmaceuticals!AZ:AZ)+SUMIF('Health Products &amp; Equipment'!$B:$B,$B121,'Health Products &amp; Equipment'!AZ:AZ)+SUMIF('Other Pharma &amp; Health Products'!$B:$B,$B121,'Other Pharma &amp; Health Products'!AZ:AZ)+SUMIF('PSM Costs'!$B:$B,$B121,'PSM Costs'!AZ:AZ)&gt;0,SUMIF(Pharmaceuticals!$B:$B,$B121,Pharmaceuticals!AZ:AZ)+SUMIF('Health Products &amp; Equipment'!$B:$B,$B121,'Health Products &amp; Equipment'!AZ:AZ)+SUMIF('Other Pharma &amp; Health Products'!$B:$B,$B121,'Other Pharma &amp; Health Products'!AZ:AZ)+SUMIF('PSM Costs'!$B:$B,$B121,'PSM Costs'!AZ:AZ),"")</f>
        <v/>
      </c>
      <c r="T121" s="233" t="str">
        <f ca="1">IF(SUMIF(Pharmaceuticals!$B:$B,$B121,Pharmaceuticals!BB:BB)+SUMIF('Health Products &amp; Equipment'!$B:$B,$B121,'Health Products &amp; Equipment'!BB:BB)+SUMIF('Other Pharma &amp; Health Products'!$B:$B,$B121,'Other Pharma &amp; Health Products'!BB:BB)+SUMIF('PSM Costs'!$B:$B,$B121,'PSM Costs'!BB:BB)&gt;0,SUMIF(Pharmaceuticals!$B:$B,$B121,Pharmaceuticals!BB:BB)+SUMIF('Health Products &amp; Equipment'!$B:$B,$B121,'Health Products &amp; Equipment'!BB:BB)+SUMIF('Other Pharma &amp; Health Products'!$B:$B,$B121,'Other Pharma &amp; Health Products'!BB:BB)+SUMIF('PSM Costs'!$B:$B,$B121,'PSM Costs'!BB:BB),"")</f>
        <v/>
      </c>
      <c r="U121" s="233" t="str">
        <f ca="1">IF(SUMIF(Pharmaceuticals!$B:$B,$B121,Pharmaceuticals!BD:BD)+SUMIF('Health Products &amp; Equipment'!$B:$B,$B121,'Health Products &amp; Equipment'!BD:BD)+SUMIF('Other Pharma &amp; Health Products'!$B:$B,$B121,'Other Pharma &amp; Health Products'!BD:BD)+SUMIF('PSM Costs'!$B:$B,$B121,'PSM Costs'!BD:BD)&gt;0,SUMIF(Pharmaceuticals!$B:$B,$B121,Pharmaceuticals!BD:BD)+SUMIF('Health Products &amp; Equipment'!$B:$B,$B121,'Health Products &amp; Equipment'!BD:BD)+SUMIF('Other Pharma &amp; Health Products'!$B:$B,$B121,'Other Pharma &amp; Health Products'!BD:BD)+SUMIF('PSM Costs'!$B:$B,$B121,'PSM Costs'!BD:BD),"")</f>
        <v/>
      </c>
      <c r="V121" s="233" t="str">
        <f ca="1">IF(SUMIF(Pharmaceuticals!$B:$B,$B121,Pharmaceuticals!BF:BF)+SUMIF('Health Products &amp; Equipment'!$B:$B,$B121,'Health Products &amp; Equipment'!BF:BF)+SUMIF('Other Pharma &amp; Health Products'!$B:$B,$B121,'Other Pharma &amp; Health Products'!BF:BF)+SUMIF('PSM Costs'!$B:$B,$B121,'PSM Costs'!BF:BF)&gt;0,SUMIF(Pharmaceuticals!$B:$B,$B121,Pharmaceuticals!BF:BF)+SUMIF('Health Products &amp; Equipment'!$B:$B,$B121,'Health Products &amp; Equipment'!BF:BF)+SUMIF('Other Pharma &amp; Health Products'!$B:$B,$B121,'Other Pharma &amp; Health Products'!BF:BF)+SUMIF('PSM Costs'!$B:$B,$B121,'PSM Costs'!BF:BF),"")</f>
        <v/>
      </c>
      <c r="W121" s="231" t="str">
        <f t="shared" ca="1" si="13"/>
        <v/>
      </c>
      <c r="X121" s="234" t="str">
        <f ca="1">IF(SUMIF(Pharmaceuticals!$B:$B,$B121,Pharmaceuticals!BM:BM)+SUMIF('Health Products &amp; Equipment'!$B:$B,$B121,'Health Products &amp; Equipment'!BM:BM)+SUMIF('Other Pharma &amp; Health Products'!$B:$B,$B121,'Other Pharma &amp; Health Products'!BM:BM)+SUMIF('PSM Costs'!$B:$B,$B121,'PSM Costs'!BM:BM)&gt;0,SUMIF(Pharmaceuticals!$B:$B,$B121,Pharmaceuticals!BM:BM)+SUMIF('Health Products &amp; Equipment'!$B:$B,$B121,'Health Products &amp; Equipment'!BM:BM)+SUMIF('Other Pharma &amp; Health Products'!$B:$B,$B121,'Other Pharma &amp; Health Products'!BM:BM)+SUMIF('PSM Costs'!$B:$B,$B121,'PSM Costs'!BM:BM),"")</f>
        <v/>
      </c>
      <c r="Y121" s="234" t="str">
        <f ca="1">IF(SUMIF(Pharmaceuticals!$B:$B,$B121,Pharmaceuticals!BO:BO)+SUMIF('Health Products &amp; Equipment'!$B:$B,$B121,'Health Products &amp; Equipment'!BO:BO)+SUMIF('Other Pharma &amp; Health Products'!$B:$B,$B121,'Other Pharma &amp; Health Products'!BO:BO)+SUMIF('PSM Costs'!$B:$B,$B121,'PSM Costs'!BO:BO)&gt;0,SUMIF(Pharmaceuticals!$B:$B,$B121,Pharmaceuticals!BO:BO)+SUMIF('Health Products &amp; Equipment'!$B:$B,$B121,'Health Products &amp; Equipment'!BO:BO)+SUMIF('Other Pharma &amp; Health Products'!$B:$B,$B121,'Other Pharma &amp; Health Products'!BO:BO)+SUMIF('PSM Costs'!$B:$B,$B121,'PSM Costs'!BO:BO),"")</f>
        <v/>
      </c>
      <c r="Z121" s="234" t="str">
        <f ca="1">IF(SUMIF(Pharmaceuticals!$B:$B,$B121,Pharmaceuticals!BQ:BQ)+SUMIF('Health Products &amp; Equipment'!$B:$B,$B121,'Health Products &amp; Equipment'!BQ:BQ)+SUMIF('Other Pharma &amp; Health Products'!$B:$B,$B121,'Other Pharma &amp; Health Products'!BQ:BQ)+SUMIF('PSM Costs'!$B:$B,$B121,'PSM Costs'!BQ:BQ)&gt;0,SUMIF(Pharmaceuticals!$B:$B,$B121,Pharmaceuticals!BQ:BQ)+SUMIF('Health Products &amp; Equipment'!$B:$B,$B121,'Health Products &amp; Equipment'!BQ:BQ)+SUMIF('Other Pharma &amp; Health Products'!$B:$B,$B121,'Other Pharma &amp; Health Products'!BQ:BQ)+SUMIF('PSM Costs'!$B:$B,$B121,'PSM Costs'!BQ:BQ),"")</f>
        <v/>
      </c>
      <c r="AA121" s="234" t="str">
        <f ca="1">IF(SUMIF(Pharmaceuticals!$B:$B,$B121,Pharmaceuticals!BS:BS)+SUMIF('Health Products &amp; Equipment'!$B:$B,$B121,'Health Products &amp; Equipment'!BS:BS)+SUMIF('Other Pharma &amp; Health Products'!$B:$B,$B121,'Other Pharma &amp; Health Products'!BS:BS)+SUMIF('PSM Costs'!$B:$B,$B121,'PSM Costs'!BS:BS)&gt;0,SUMIF(Pharmaceuticals!$B:$B,$B121,Pharmaceuticals!BS:BS)+SUMIF('Health Products &amp; Equipment'!$B:$B,$B121,'Health Products &amp; Equipment'!BS:BS)+SUMIF('Other Pharma &amp; Health Products'!$B:$B,$B121,'Other Pharma &amp; Health Products'!BS:BS)+SUMIF('PSM Costs'!$B:$B,$B121,'PSM Costs'!BS:BS),"")</f>
        <v/>
      </c>
      <c r="AB121" s="233" t="str">
        <f t="shared" ca="1" si="14"/>
        <v/>
      </c>
    </row>
    <row r="122" spans="1:28" ht="22.15" customHeight="1" x14ac:dyDescent="0.2">
      <c r="A122" s="229">
        <v>112</v>
      </c>
      <c r="B122" s="229" t="str">
        <f ca="1">IFERROR(VLOOKUP(A122,'Rank unique Mod-Int-CI-PR'!I:J,2,FALSE),"")</f>
        <v/>
      </c>
      <c r="C122" s="230" t="str">
        <f ca="1">IFERROR(VLOOKUP(VALUE(LEFT(B122,FIND("-",B122)-1)),CatModules!B:C,2,FALSE),"")</f>
        <v/>
      </c>
      <c r="D122" s="230" t="str">
        <f ca="1">IFERROR(VLOOKUP(LEFT(B122,FIND("--",B122)-1),CatInt!D:E,2,FALSE),"")</f>
        <v/>
      </c>
      <c r="E122" s="230" t="str">
        <f ca="1">IFERROR(VLOOKUP(MID(B122,FIND("--",B122)+2,FIND("---",B122)-FIND("--",B122)-2),CatCostInp!D:E,2,FALSE),"")</f>
        <v/>
      </c>
      <c r="F122" s="230" t="str">
        <f ca="1">IFERROR(VLOOKUP(B122,ActivityConcat!A:C,3,FALSE),"")</f>
        <v/>
      </c>
      <c r="G122" s="231" t="str">
        <f ca="1">IFERROR(VLOOKUP(VALUE(RIGHT(B122,1)),Setup!A:D,4,FALSE),"")</f>
        <v/>
      </c>
      <c r="H122" s="232" t="str">
        <f t="shared" ca="1" si="10"/>
        <v/>
      </c>
      <c r="I122" s="233" t="str">
        <f ca="1">IF(SUMIF(Pharmaceuticals!$B:$B,$B122,Pharmaceuticals!Z:Z)+SUMIF('Health Products &amp; Equipment'!$B:$B,$B122,'Health Products &amp; Equipment'!Z:Z)+SUMIF('Other Pharma &amp; Health Products'!$B:$B,$B122,'Other Pharma &amp; Health Products'!Z:Z)+SUMIF('PSM Costs'!$B:$B,$B122,'PSM Costs'!Z:Z)&gt;0,SUMIF(Pharmaceuticals!$B:$B,$B122,Pharmaceuticals!Z:Z)+SUMIF('Health Products &amp; Equipment'!$B:$B,$B122,'Health Products &amp; Equipment'!Z:Z)+SUMIF('Other Pharma &amp; Health Products'!$B:$B,$B122,'Other Pharma &amp; Health Products'!Z:Z)+SUMIF('PSM Costs'!$B:$B,$B122,'PSM Costs'!Z:Z),"")</f>
        <v/>
      </c>
      <c r="J122" s="233" t="str">
        <f ca="1">IF(SUMIF(Pharmaceuticals!$B:$B,$B122,Pharmaceuticals!AB:AB)+SUMIF('Health Products &amp; Equipment'!$B:$B,$B122,'Health Products &amp; Equipment'!AB:AB)+SUMIF('Other Pharma &amp; Health Products'!$B:$B,$B122,'Other Pharma &amp; Health Products'!AB:AB)+SUMIF('PSM Costs'!$B:$B,$B122,'PSM Costs'!AB:AB)&gt;0,SUMIF(Pharmaceuticals!$B:$B,$B122,Pharmaceuticals!AB:AB)+SUMIF('Health Products &amp; Equipment'!$B:$B,$B122,'Health Products &amp; Equipment'!AB:AB)+SUMIF('Other Pharma &amp; Health Products'!$B:$B,$B122,'Other Pharma &amp; Health Products'!AB:AB)+SUMIF('PSM Costs'!$B:$B,$B122,'PSM Costs'!AB:AB),"")</f>
        <v/>
      </c>
      <c r="K122" s="233" t="str">
        <f ca="1">IF(SUMIF(Pharmaceuticals!$B:$B,$B122,Pharmaceuticals!AD:AD)+SUMIF('Health Products &amp; Equipment'!$B:$B,$B122,'Health Products &amp; Equipment'!AD:AD)+SUMIF('Other Pharma &amp; Health Products'!$B:$B,$B122,'Other Pharma &amp; Health Products'!AD:AD)+SUMIF('PSM Costs'!$B:$B,$B122,'PSM Costs'!AD:AD)&gt;0,SUMIF(Pharmaceuticals!$B:$B,$B122,Pharmaceuticals!AD:AD)+SUMIF('Health Products &amp; Equipment'!$B:$B,$B122,'Health Products &amp; Equipment'!AD:AD)+SUMIF('Other Pharma &amp; Health Products'!$B:$B,$B122,'Other Pharma &amp; Health Products'!AD:AD)+SUMIF('PSM Costs'!$B:$B,$B122,'PSM Costs'!AD:AD),"")</f>
        <v/>
      </c>
      <c r="L122" s="233" t="str">
        <f ca="1">IF(SUMIF(Pharmaceuticals!$B:$B,$B122,Pharmaceuticals!AF:AF)+SUMIF('Health Products &amp; Equipment'!$B:$B,$B122,'Health Products &amp; Equipment'!AF:AF)+SUMIF('Other Pharma &amp; Health Products'!$B:$B,$B122,'Other Pharma &amp; Health Products'!AF:AF)+SUMIF('PSM Costs'!$B:$B,$B122,'PSM Costs'!AF:AF)&gt;0,SUMIF(Pharmaceuticals!$B:$B,$B122,Pharmaceuticals!AF:AF)+SUMIF('Health Products &amp; Equipment'!$B:$B,$B122,'Health Products &amp; Equipment'!AF:AF)+SUMIF('Other Pharma &amp; Health Products'!$B:$B,$B122,'Other Pharma &amp; Health Products'!AF:AF)+SUMIF('PSM Costs'!$B:$B,$B122,'PSM Costs'!AF:AF),"")</f>
        <v/>
      </c>
      <c r="M122" s="231" t="str">
        <f t="shared" ca="1" si="11"/>
        <v/>
      </c>
      <c r="N122" s="234" t="str">
        <f ca="1">IF(SUMIF(Pharmaceuticals!$B:$B,$B122,Pharmaceuticals!AM:AM)+SUMIF('Health Products &amp; Equipment'!$B:$B,$B122,'Health Products &amp; Equipment'!AM:AM)+SUMIF('Other Pharma &amp; Health Products'!$B:$B,$B122,'Other Pharma &amp; Health Products'!AM:AM)+SUMIF('PSM Costs'!$B:$B,$B122,'PSM Costs'!AM:AM)&gt;0,SUMIF(Pharmaceuticals!$B:$B,$B122,Pharmaceuticals!AM:AM)+SUMIF('Health Products &amp; Equipment'!$B:$B,$B122,'Health Products &amp; Equipment'!AM:AM)+SUMIF('Other Pharma &amp; Health Products'!$B:$B,$B122,'Other Pharma &amp; Health Products'!AM:AM)+SUMIF('PSM Costs'!$B:$B,$B122,'PSM Costs'!AM:AM),"")</f>
        <v/>
      </c>
      <c r="O122" s="234" t="str">
        <f ca="1">IF(SUMIF(Pharmaceuticals!$B:$B,$B122,Pharmaceuticals!AO:AO)+SUMIF('Health Products &amp; Equipment'!$B:$B,$B122,'Health Products &amp; Equipment'!AO:AO)+SUMIF('Other Pharma &amp; Health Products'!$B:$B,$B122,'Other Pharma &amp; Health Products'!AO:AO)+SUMIF('PSM Costs'!$B:$B,$B122,'PSM Costs'!AO:AO)&gt;0,SUMIF(Pharmaceuticals!$B:$B,$B122,Pharmaceuticals!AO:AO)+SUMIF('Health Products &amp; Equipment'!$B:$B,$B122,'Health Products &amp; Equipment'!AO:AO)+SUMIF('Other Pharma &amp; Health Products'!$B:$B,$B122,'Other Pharma &amp; Health Products'!AO:AO)+SUMIF('PSM Costs'!$B:$B,$B122,'PSM Costs'!AO:AO),"")</f>
        <v/>
      </c>
      <c r="P122" s="234" t="str">
        <f ca="1">IF(SUMIF(Pharmaceuticals!$B:$B,$B122,Pharmaceuticals!AQ:AQ)+SUMIF('Health Products &amp; Equipment'!$B:$B,$B122,'Health Products &amp; Equipment'!AQ:AQ)+SUMIF('Other Pharma &amp; Health Products'!$B:$B,$B122,'Other Pharma &amp; Health Products'!AQ:AQ)+SUMIF('PSM Costs'!$B:$B,$B122,'PSM Costs'!AQ:AQ)&gt;0,SUMIF(Pharmaceuticals!$B:$B,$B122,Pharmaceuticals!AQ:AQ)+SUMIF('Health Products &amp; Equipment'!$B:$B,$B122,'Health Products &amp; Equipment'!AQ:AQ)+SUMIF('Other Pharma &amp; Health Products'!$B:$B,$B122,'Other Pharma &amp; Health Products'!AQ:AQ)+SUMIF('PSM Costs'!$B:$B,$B122,'PSM Costs'!AQ:AQ),"")</f>
        <v/>
      </c>
      <c r="Q122" s="234" t="str">
        <f ca="1">IF(SUMIF(Pharmaceuticals!$B:$B,$B122,Pharmaceuticals!AS:AS)+SUMIF('Health Products &amp; Equipment'!$B:$B,$B122,'Health Products &amp; Equipment'!AS:AS)+SUMIF('Other Pharma &amp; Health Products'!$B:$B,$B122,'Other Pharma &amp; Health Products'!AS:AS)+SUMIF('PSM Costs'!$B:$B,$B122,'PSM Costs'!AS:AS)&gt;0,SUMIF(Pharmaceuticals!$B:$B,$B122,Pharmaceuticals!AS:AS)+SUMIF('Health Products &amp; Equipment'!$B:$B,$B122,'Health Products &amp; Equipment'!AS:AS)+SUMIF('Other Pharma &amp; Health Products'!$B:$B,$B122,'Other Pharma &amp; Health Products'!AS:AS)+SUMIF('PSM Costs'!$B:$B,$B122,'PSM Costs'!AS:AS),"")</f>
        <v/>
      </c>
      <c r="R122" s="232" t="str">
        <f t="shared" ca="1" si="12"/>
        <v/>
      </c>
      <c r="S122" s="233" t="str">
        <f ca="1">IF(SUMIF(Pharmaceuticals!$B:$B,$B122,Pharmaceuticals!AZ:AZ)+SUMIF('Health Products &amp; Equipment'!$B:$B,$B122,'Health Products &amp; Equipment'!AZ:AZ)+SUMIF('Other Pharma &amp; Health Products'!$B:$B,$B122,'Other Pharma &amp; Health Products'!AZ:AZ)+SUMIF('PSM Costs'!$B:$B,$B122,'PSM Costs'!AZ:AZ)&gt;0,SUMIF(Pharmaceuticals!$B:$B,$B122,Pharmaceuticals!AZ:AZ)+SUMIF('Health Products &amp; Equipment'!$B:$B,$B122,'Health Products &amp; Equipment'!AZ:AZ)+SUMIF('Other Pharma &amp; Health Products'!$B:$B,$B122,'Other Pharma &amp; Health Products'!AZ:AZ)+SUMIF('PSM Costs'!$B:$B,$B122,'PSM Costs'!AZ:AZ),"")</f>
        <v/>
      </c>
      <c r="T122" s="233" t="str">
        <f ca="1">IF(SUMIF(Pharmaceuticals!$B:$B,$B122,Pharmaceuticals!BB:BB)+SUMIF('Health Products &amp; Equipment'!$B:$B,$B122,'Health Products &amp; Equipment'!BB:BB)+SUMIF('Other Pharma &amp; Health Products'!$B:$B,$B122,'Other Pharma &amp; Health Products'!BB:BB)+SUMIF('PSM Costs'!$B:$B,$B122,'PSM Costs'!BB:BB)&gt;0,SUMIF(Pharmaceuticals!$B:$B,$B122,Pharmaceuticals!BB:BB)+SUMIF('Health Products &amp; Equipment'!$B:$B,$B122,'Health Products &amp; Equipment'!BB:BB)+SUMIF('Other Pharma &amp; Health Products'!$B:$B,$B122,'Other Pharma &amp; Health Products'!BB:BB)+SUMIF('PSM Costs'!$B:$B,$B122,'PSM Costs'!BB:BB),"")</f>
        <v/>
      </c>
      <c r="U122" s="233" t="str">
        <f ca="1">IF(SUMIF(Pharmaceuticals!$B:$B,$B122,Pharmaceuticals!BD:BD)+SUMIF('Health Products &amp; Equipment'!$B:$B,$B122,'Health Products &amp; Equipment'!BD:BD)+SUMIF('Other Pharma &amp; Health Products'!$B:$B,$B122,'Other Pharma &amp; Health Products'!BD:BD)+SUMIF('PSM Costs'!$B:$B,$B122,'PSM Costs'!BD:BD)&gt;0,SUMIF(Pharmaceuticals!$B:$B,$B122,Pharmaceuticals!BD:BD)+SUMIF('Health Products &amp; Equipment'!$B:$B,$B122,'Health Products &amp; Equipment'!BD:BD)+SUMIF('Other Pharma &amp; Health Products'!$B:$B,$B122,'Other Pharma &amp; Health Products'!BD:BD)+SUMIF('PSM Costs'!$B:$B,$B122,'PSM Costs'!BD:BD),"")</f>
        <v/>
      </c>
      <c r="V122" s="233" t="str">
        <f ca="1">IF(SUMIF(Pharmaceuticals!$B:$B,$B122,Pharmaceuticals!BF:BF)+SUMIF('Health Products &amp; Equipment'!$B:$B,$B122,'Health Products &amp; Equipment'!BF:BF)+SUMIF('Other Pharma &amp; Health Products'!$B:$B,$B122,'Other Pharma &amp; Health Products'!BF:BF)+SUMIF('PSM Costs'!$B:$B,$B122,'PSM Costs'!BF:BF)&gt;0,SUMIF(Pharmaceuticals!$B:$B,$B122,Pharmaceuticals!BF:BF)+SUMIF('Health Products &amp; Equipment'!$B:$B,$B122,'Health Products &amp; Equipment'!BF:BF)+SUMIF('Other Pharma &amp; Health Products'!$B:$B,$B122,'Other Pharma &amp; Health Products'!BF:BF)+SUMIF('PSM Costs'!$B:$B,$B122,'PSM Costs'!BF:BF),"")</f>
        <v/>
      </c>
      <c r="W122" s="231" t="str">
        <f t="shared" ca="1" si="13"/>
        <v/>
      </c>
      <c r="X122" s="234" t="str">
        <f ca="1">IF(SUMIF(Pharmaceuticals!$B:$B,$B122,Pharmaceuticals!BM:BM)+SUMIF('Health Products &amp; Equipment'!$B:$B,$B122,'Health Products &amp; Equipment'!BM:BM)+SUMIF('Other Pharma &amp; Health Products'!$B:$B,$B122,'Other Pharma &amp; Health Products'!BM:BM)+SUMIF('PSM Costs'!$B:$B,$B122,'PSM Costs'!BM:BM)&gt;0,SUMIF(Pharmaceuticals!$B:$B,$B122,Pharmaceuticals!BM:BM)+SUMIF('Health Products &amp; Equipment'!$B:$B,$B122,'Health Products &amp; Equipment'!BM:BM)+SUMIF('Other Pharma &amp; Health Products'!$B:$B,$B122,'Other Pharma &amp; Health Products'!BM:BM)+SUMIF('PSM Costs'!$B:$B,$B122,'PSM Costs'!BM:BM),"")</f>
        <v/>
      </c>
      <c r="Y122" s="234" t="str">
        <f ca="1">IF(SUMIF(Pharmaceuticals!$B:$B,$B122,Pharmaceuticals!BO:BO)+SUMIF('Health Products &amp; Equipment'!$B:$B,$B122,'Health Products &amp; Equipment'!BO:BO)+SUMIF('Other Pharma &amp; Health Products'!$B:$B,$B122,'Other Pharma &amp; Health Products'!BO:BO)+SUMIF('PSM Costs'!$B:$B,$B122,'PSM Costs'!BO:BO)&gt;0,SUMIF(Pharmaceuticals!$B:$B,$B122,Pharmaceuticals!BO:BO)+SUMIF('Health Products &amp; Equipment'!$B:$B,$B122,'Health Products &amp; Equipment'!BO:BO)+SUMIF('Other Pharma &amp; Health Products'!$B:$B,$B122,'Other Pharma &amp; Health Products'!BO:BO)+SUMIF('PSM Costs'!$B:$B,$B122,'PSM Costs'!BO:BO),"")</f>
        <v/>
      </c>
      <c r="Z122" s="234" t="str">
        <f ca="1">IF(SUMIF(Pharmaceuticals!$B:$B,$B122,Pharmaceuticals!BQ:BQ)+SUMIF('Health Products &amp; Equipment'!$B:$B,$B122,'Health Products &amp; Equipment'!BQ:BQ)+SUMIF('Other Pharma &amp; Health Products'!$B:$B,$B122,'Other Pharma &amp; Health Products'!BQ:BQ)+SUMIF('PSM Costs'!$B:$B,$B122,'PSM Costs'!BQ:BQ)&gt;0,SUMIF(Pharmaceuticals!$B:$B,$B122,Pharmaceuticals!BQ:BQ)+SUMIF('Health Products &amp; Equipment'!$B:$B,$B122,'Health Products &amp; Equipment'!BQ:BQ)+SUMIF('Other Pharma &amp; Health Products'!$B:$B,$B122,'Other Pharma &amp; Health Products'!BQ:BQ)+SUMIF('PSM Costs'!$B:$B,$B122,'PSM Costs'!BQ:BQ),"")</f>
        <v/>
      </c>
      <c r="AA122" s="234" t="str">
        <f ca="1">IF(SUMIF(Pharmaceuticals!$B:$B,$B122,Pharmaceuticals!BS:BS)+SUMIF('Health Products &amp; Equipment'!$B:$B,$B122,'Health Products &amp; Equipment'!BS:BS)+SUMIF('Other Pharma &amp; Health Products'!$B:$B,$B122,'Other Pharma &amp; Health Products'!BS:BS)+SUMIF('PSM Costs'!$B:$B,$B122,'PSM Costs'!BS:BS)&gt;0,SUMIF(Pharmaceuticals!$B:$B,$B122,Pharmaceuticals!BS:BS)+SUMIF('Health Products &amp; Equipment'!$B:$B,$B122,'Health Products &amp; Equipment'!BS:BS)+SUMIF('Other Pharma &amp; Health Products'!$B:$B,$B122,'Other Pharma &amp; Health Products'!BS:BS)+SUMIF('PSM Costs'!$B:$B,$B122,'PSM Costs'!BS:BS),"")</f>
        <v/>
      </c>
      <c r="AB122" s="233" t="str">
        <f t="shared" ca="1" si="14"/>
        <v/>
      </c>
    </row>
    <row r="123" spans="1:28" ht="22.15" customHeight="1" x14ac:dyDescent="0.2">
      <c r="A123" s="229">
        <v>113</v>
      </c>
      <c r="B123" s="229" t="str">
        <f ca="1">IFERROR(VLOOKUP(A123,'Rank unique Mod-Int-CI-PR'!I:J,2,FALSE),"")</f>
        <v/>
      </c>
      <c r="C123" s="230" t="str">
        <f ca="1">IFERROR(VLOOKUP(VALUE(LEFT(B123,FIND("-",B123)-1)),CatModules!B:C,2,FALSE),"")</f>
        <v/>
      </c>
      <c r="D123" s="230" t="str">
        <f ca="1">IFERROR(VLOOKUP(LEFT(B123,FIND("--",B123)-1),CatInt!D:E,2,FALSE),"")</f>
        <v/>
      </c>
      <c r="E123" s="230" t="str">
        <f ca="1">IFERROR(VLOOKUP(MID(B123,FIND("--",B123)+2,FIND("---",B123)-FIND("--",B123)-2),CatCostInp!D:E,2,FALSE),"")</f>
        <v/>
      </c>
      <c r="F123" s="230" t="str">
        <f ca="1">IFERROR(VLOOKUP(B123,ActivityConcat!A:C,3,FALSE),"")</f>
        <v/>
      </c>
      <c r="G123" s="231" t="str">
        <f ca="1">IFERROR(VLOOKUP(VALUE(RIGHT(B123,1)),Setup!A:D,4,FALSE),"")</f>
        <v/>
      </c>
      <c r="H123" s="232" t="str">
        <f t="shared" ca="1" si="10"/>
        <v/>
      </c>
      <c r="I123" s="233" t="str">
        <f ca="1">IF(SUMIF(Pharmaceuticals!$B:$B,$B123,Pharmaceuticals!Z:Z)+SUMIF('Health Products &amp; Equipment'!$B:$B,$B123,'Health Products &amp; Equipment'!Z:Z)+SUMIF('Other Pharma &amp; Health Products'!$B:$B,$B123,'Other Pharma &amp; Health Products'!Z:Z)+SUMIF('PSM Costs'!$B:$B,$B123,'PSM Costs'!Z:Z)&gt;0,SUMIF(Pharmaceuticals!$B:$B,$B123,Pharmaceuticals!Z:Z)+SUMIF('Health Products &amp; Equipment'!$B:$B,$B123,'Health Products &amp; Equipment'!Z:Z)+SUMIF('Other Pharma &amp; Health Products'!$B:$B,$B123,'Other Pharma &amp; Health Products'!Z:Z)+SUMIF('PSM Costs'!$B:$B,$B123,'PSM Costs'!Z:Z),"")</f>
        <v/>
      </c>
      <c r="J123" s="233" t="str">
        <f ca="1">IF(SUMIF(Pharmaceuticals!$B:$B,$B123,Pharmaceuticals!AB:AB)+SUMIF('Health Products &amp; Equipment'!$B:$B,$B123,'Health Products &amp; Equipment'!AB:AB)+SUMIF('Other Pharma &amp; Health Products'!$B:$B,$B123,'Other Pharma &amp; Health Products'!AB:AB)+SUMIF('PSM Costs'!$B:$B,$B123,'PSM Costs'!AB:AB)&gt;0,SUMIF(Pharmaceuticals!$B:$B,$B123,Pharmaceuticals!AB:AB)+SUMIF('Health Products &amp; Equipment'!$B:$B,$B123,'Health Products &amp; Equipment'!AB:AB)+SUMIF('Other Pharma &amp; Health Products'!$B:$B,$B123,'Other Pharma &amp; Health Products'!AB:AB)+SUMIF('PSM Costs'!$B:$B,$B123,'PSM Costs'!AB:AB),"")</f>
        <v/>
      </c>
      <c r="K123" s="233" t="str">
        <f ca="1">IF(SUMIF(Pharmaceuticals!$B:$B,$B123,Pharmaceuticals!AD:AD)+SUMIF('Health Products &amp; Equipment'!$B:$B,$B123,'Health Products &amp; Equipment'!AD:AD)+SUMIF('Other Pharma &amp; Health Products'!$B:$B,$B123,'Other Pharma &amp; Health Products'!AD:AD)+SUMIF('PSM Costs'!$B:$B,$B123,'PSM Costs'!AD:AD)&gt;0,SUMIF(Pharmaceuticals!$B:$B,$B123,Pharmaceuticals!AD:AD)+SUMIF('Health Products &amp; Equipment'!$B:$B,$B123,'Health Products &amp; Equipment'!AD:AD)+SUMIF('Other Pharma &amp; Health Products'!$B:$B,$B123,'Other Pharma &amp; Health Products'!AD:AD)+SUMIF('PSM Costs'!$B:$B,$B123,'PSM Costs'!AD:AD),"")</f>
        <v/>
      </c>
      <c r="L123" s="233" t="str">
        <f ca="1">IF(SUMIF(Pharmaceuticals!$B:$B,$B123,Pharmaceuticals!AF:AF)+SUMIF('Health Products &amp; Equipment'!$B:$B,$B123,'Health Products &amp; Equipment'!AF:AF)+SUMIF('Other Pharma &amp; Health Products'!$B:$B,$B123,'Other Pharma &amp; Health Products'!AF:AF)+SUMIF('PSM Costs'!$B:$B,$B123,'PSM Costs'!AF:AF)&gt;0,SUMIF(Pharmaceuticals!$B:$B,$B123,Pharmaceuticals!AF:AF)+SUMIF('Health Products &amp; Equipment'!$B:$B,$B123,'Health Products &amp; Equipment'!AF:AF)+SUMIF('Other Pharma &amp; Health Products'!$B:$B,$B123,'Other Pharma &amp; Health Products'!AF:AF)+SUMIF('PSM Costs'!$B:$B,$B123,'PSM Costs'!AF:AF),"")</f>
        <v/>
      </c>
      <c r="M123" s="231" t="str">
        <f t="shared" ca="1" si="11"/>
        <v/>
      </c>
      <c r="N123" s="234" t="str">
        <f ca="1">IF(SUMIF(Pharmaceuticals!$B:$B,$B123,Pharmaceuticals!AM:AM)+SUMIF('Health Products &amp; Equipment'!$B:$B,$B123,'Health Products &amp; Equipment'!AM:AM)+SUMIF('Other Pharma &amp; Health Products'!$B:$B,$B123,'Other Pharma &amp; Health Products'!AM:AM)+SUMIF('PSM Costs'!$B:$B,$B123,'PSM Costs'!AM:AM)&gt;0,SUMIF(Pharmaceuticals!$B:$B,$B123,Pharmaceuticals!AM:AM)+SUMIF('Health Products &amp; Equipment'!$B:$B,$B123,'Health Products &amp; Equipment'!AM:AM)+SUMIF('Other Pharma &amp; Health Products'!$B:$B,$B123,'Other Pharma &amp; Health Products'!AM:AM)+SUMIF('PSM Costs'!$B:$B,$B123,'PSM Costs'!AM:AM),"")</f>
        <v/>
      </c>
      <c r="O123" s="234" t="str">
        <f ca="1">IF(SUMIF(Pharmaceuticals!$B:$B,$B123,Pharmaceuticals!AO:AO)+SUMIF('Health Products &amp; Equipment'!$B:$B,$B123,'Health Products &amp; Equipment'!AO:AO)+SUMIF('Other Pharma &amp; Health Products'!$B:$B,$B123,'Other Pharma &amp; Health Products'!AO:AO)+SUMIF('PSM Costs'!$B:$B,$B123,'PSM Costs'!AO:AO)&gt;0,SUMIF(Pharmaceuticals!$B:$B,$B123,Pharmaceuticals!AO:AO)+SUMIF('Health Products &amp; Equipment'!$B:$B,$B123,'Health Products &amp; Equipment'!AO:AO)+SUMIF('Other Pharma &amp; Health Products'!$B:$B,$B123,'Other Pharma &amp; Health Products'!AO:AO)+SUMIF('PSM Costs'!$B:$B,$B123,'PSM Costs'!AO:AO),"")</f>
        <v/>
      </c>
      <c r="P123" s="234" t="str">
        <f ca="1">IF(SUMIF(Pharmaceuticals!$B:$B,$B123,Pharmaceuticals!AQ:AQ)+SUMIF('Health Products &amp; Equipment'!$B:$B,$B123,'Health Products &amp; Equipment'!AQ:AQ)+SUMIF('Other Pharma &amp; Health Products'!$B:$B,$B123,'Other Pharma &amp; Health Products'!AQ:AQ)+SUMIF('PSM Costs'!$B:$B,$B123,'PSM Costs'!AQ:AQ)&gt;0,SUMIF(Pharmaceuticals!$B:$B,$B123,Pharmaceuticals!AQ:AQ)+SUMIF('Health Products &amp; Equipment'!$B:$B,$B123,'Health Products &amp; Equipment'!AQ:AQ)+SUMIF('Other Pharma &amp; Health Products'!$B:$B,$B123,'Other Pharma &amp; Health Products'!AQ:AQ)+SUMIF('PSM Costs'!$B:$B,$B123,'PSM Costs'!AQ:AQ),"")</f>
        <v/>
      </c>
      <c r="Q123" s="234" t="str">
        <f ca="1">IF(SUMIF(Pharmaceuticals!$B:$B,$B123,Pharmaceuticals!AS:AS)+SUMIF('Health Products &amp; Equipment'!$B:$B,$B123,'Health Products &amp; Equipment'!AS:AS)+SUMIF('Other Pharma &amp; Health Products'!$B:$B,$B123,'Other Pharma &amp; Health Products'!AS:AS)+SUMIF('PSM Costs'!$B:$B,$B123,'PSM Costs'!AS:AS)&gt;0,SUMIF(Pharmaceuticals!$B:$B,$B123,Pharmaceuticals!AS:AS)+SUMIF('Health Products &amp; Equipment'!$B:$B,$B123,'Health Products &amp; Equipment'!AS:AS)+SUMIF('Other Pharma &amp; Health Products'!$B:$B,$B123,'Other Pharma &amp; Health Products'!AS:AS)+SUMIF('PSM Costs'!$B:$B,$B123,'PSM Costs'!AS:AS),"")</f>
        <v/>
      </c>
      <c r="R123" s="232" t="str">
        <f t="shared" ca="1" si="12"/>
        <v/>
      </c>
      <c r="S123" s="233" t="str">
        <f ca="1">IF(SUMIF(Pharmaceuticals!$B:$B,$B123,Pharmaceuticals!AZ:AZ)+SUMIF('Health Products &amp; Equipment'!$B:$B,$B123,'Health Products &amp; Equipment'!AZ:AZ)+SUMIF('Other Pharma &amp; Health Products'!$B:$B,$B123,'Other Pharma &amp; Health Products'!AZ:AZ)+SUMIF('PSM Costs'!$B:$B,$B123,'PSM Costs'!AZ:AZ)&gt;0,SUMIF(Pharmaceuticals!$B:$B,$B123,Pharmaceuticals!AZ:AZ)+SUMIF('Health Products &amp; Equipment'!$B:$B,$B123,'Health Products &amp; Equipment'!AZ:AZ)+SUMIF('Other Pharma &amp; Health Products'!$B:$B,$B123,'Other Pharma &amp; Health Products'!AZ:AZ)+SUMIF('PSM Costs'!$B:$B,$B123,'PSM Costs'!AZ:AZ),"")</f>
        <v/>
      </c>
      <c r="T123" s="233" t="str">
        <f ca="1">IF(SUMIF(Pharmaceuticals!$B:$B,$B123,Pharmaceuticals!BB:BB)+SUMIF('Health Products &amp; Equipment'!$B:$B,$B123,'Health Products &amp; Equipment'!BB:BB)+SUMIF('Other Pharma &amp; Health Products'!$B:$B,$B123,'Other Pharma &amp; Health Products'!BB:BB)+SUMIF('PSM Costs'!$B:$B,$B123,'PSM Costs'!BB:BB)&gt;0,SUMIF(Pharmaceuticals!$B:$B,$B123,Pharmaceuticals!BB:BB)+SUMIF('Health Products &amp; Equipment'!$B:$B,$B123,'Health Products &amp; Equipment'!BB:BB)+SUMIF('Other Pharma &amp; Health Products'!$B:$B,$B123,'Other Pharma &amp; Health Products'!BB:BB)+SUMIF('PSM Costs'!$B:$B,$B123,'PSM Costs'!BB:BB),"")</f>
        <v/>
      </c>
      <c r="U123" s="233" t="str">
        <f ca="1">IF(SUMIF(Pharmaceuticals!$B:$B,$B123,Pharmaceuticals!BD:BD)+SUMIF('Health Products &amp; Equipment'!$B:$B,$B123,'Health Products &amp; Equipment'!BD:BD)+SUMIF('Other Pharma &amp; Health Products'!$B:$B,$B123,'Other Pharma &amp; Health Products'!BD:BD)+SUMIF('PSM Costs'!$B:$B,$B123,'PSM Costs'!BD:BD)&gt;0,SUMIF(Pharmaceuticals!$B:$B,$B123,Pharmaceuticals!BD:BD)+SUMIF('Health Products &amp; Equipment'!$B:$B,$B123,'Health Products &amp; Equipment'!BD:BD)+SUMIF('Other Pharma &amp; Health Products'!$B:$B,$B123,'Other Pharma &amp; Health Products'!BD:BD)+SUMIF('PSM Costs'!$B:$B,$B123,'PSM Costs'!BD:BD),"")</f>
        <v/>
      </c>
      <c r="V123" s="233" t="str">
        <f ca="1">IF(SUMIF(Pharmaceuticals!$B:$B,$B123,Pharmaceuticals!BF:BF)+SUMIF('Health Products &amp; Equipment'!$B:$B,$B123,'Health Products &amp; Equipment'!BF:BF)+SUMIF('Other Pharma &amp; Health Products'!$B:$B,$B123,'Other Pharma &amp; Health Products'!BF:BF)+SUMIF('PSM Costs'!$B:$B,$B123,'PSM Costs'!BF:BF)&gt;0,SUMIF(Pharmaceuticals!$B:$B,$B123,Pharmaceuticals!BF:BF)+SUMIF('Health Products &amp; Equipment'!$B:$B,$B123,'Health Products &amp; Equipment'!BF:BF)+SUMIF('Other Pharma &amp; Health Products'!$B:$B,$B123,'Other Pharma &amp; Health Products'!BF:BF)+SUMIF('PSM Costs'!$B:$B,$B123,'PSM Costs'!BF:BF),"")</f>
        <v/>
      </c>
      <c r="W123" s="231" t="str">
        <f t="shared" ca="1" si="13"/>
        <v/>
      </c>
      <c r="X123" s="234" t="str">
        <f ca="1">IF(SUMIF(Pharmaceuticals!$B:$B,$B123,Pharmaceuticals!BM:BM)+SUMIF('Health Products &amp; Equipment'!$B:$B,$B123,'Health Products &amp; Equipment'!BM:BM)+SUMIF('Other Pharma &amp; Health Products'!$B:$B,$B123,'Other Pharma &amp; Health Products'!BM:BM)+SUMIF('PSM Costs'!$B:$B,$B123,'PSM Costs'!BM:BM)&gt;0,SUMIF(Pharmaceuticals!$B:$B,$B123,Pharmaceuticals!BM:BM)+SUMIF('Health Products &amp; Equipment'!$B:$B,$B123,'Health Products &amp; Equipment'!BM:BM)+SUMIF('Other Pharma &amp; Health Products'!$B:$B,$B123,'Other Pharma &amp; Health Products'!BM:BM)+SUMIF('PSM Costs'!$B:$B,$B123,'PSM Costs'!BM:BM),"")</f>
        <v/>
      </c>
      <c r="Y123" s="234" t="str">
        <f ca="1">IF(SUMIF(Pharmaceuticals!$B:$B,$B123,Pharmaceuticals!BO:BO)+SUMIF('Health Products &amp; Equipment'!$B:$B,$B123,'Health Products &amp; Equipment'!BO:BO)+SUMIF('Other Pharma &amp; Health Products'!$B:$B,$B123,'Other Pharma &amp; Health Products'!BO:BO)+SUMIF('PSM Costs'!$B:$B,$B123,'PSM Costs'!BO:BO)&gt;0,SUMIF(Pharmaceuticals!$B:$B,$B123,Pharmaceuticals!BO:BO)+SUMIF('Health Products &amp; Equipment'!$B:$B,$B123,'Health Products &amp; Equipment'!BO:BO)+SUMIF('Other Pharma &amp; Health Products'!$B:$B,$B123,'Other Pharma &amp; Health Products'!BO:BO)+SUMIF('PSM Costs'!$B:$B,$B123,'PSM Costs'!BO:BO),"")</f>
        <v/>
      </c>
      <c r="Z123" s="234" t="str">
        <f ca="1">IF(SUMIF(Pharmaceuticals!$B:$B,$B123,Pharmaceuticals!BQ:BQ)+SUMIF('Health Products &amp; Equipment'!$B:$B,$B123,'Health Products &amp; Equipment'!BQ:BQ)+SUMIF('Other Pharma &amp; Health Products'!$B:$B,$B123,'Other Pharma &amp; Health Products'!BQ:BQ)+SUMIF('PSM Costs'!$B:$B,$B123,'PSM Costs'!BQ:BQ)&gt;0,SUMIF(Pharmaceuticals!$B:$B,$B123,Pharmaceuticals!BQ:BQ)+SUMIF('Health Products &amp; Equipment'!$B:$B,$B123,'Health Products &amp; Equipment'!BQ:BQ)+SUMIF('Other Pharma &amp; Health Products'!$B:$B,$B123,'Other Pharma &amp; Health Products'!BQ:BQ)+SUMIF('PSM Costs'!$B:$B,$B123,'PSM Costs'!BQ:BQ),"")</f>
        <v/>
      </c>
      <c r="AA123" s="234" t="str">
        <f ca="1">IF(SUMIF(Pharmaceuticals!$B:$B,$B123,Pharmaceuticals!BS:BS)+SUMIF('Health Products &amp; Equipment'!$B:$B,$B123,'Health Products &amp; Equipment'!BS:BS)+SUMIF('Other Pharma &amp; Health Products'!$B:$B,$B123,'Other Pharma &amp; Health Products'!BS:BS)+SUMIF('PSM Costs'!$B:$B,$B123,'PSM Costs'!BS:BS)&gt;0,SUMIF(Pharmaceuticals!$B:$B,$B123,Pharmaceuticals!BS:BS)+SUMIF('Health Products &amp; Equipment'!$B:$B,$B123,'Health Products &amp; Equipment'!BS:BS)+SUMIF('Other Pharma &amp; Health Products'!$B:$B,$B123,'Other Pharma &amp; Health Products'!BS:BS)+SUMIF('PSM Costs'!$B:$B,$B123,'PSM Costs'!BS:BS),"")</f>
        <v/>
      </c>
      <c r="AB123" s="233" t="str">
        <f t="shared" ca="1" si="14"/>
        <v/>
      </c>
    </row>
    <row r="124" spans="1:28" ht="22.15" customHeight="1" x14ac:dyDescent="0.2">
      <c r="A124" s="229">
        <v>114</v>
      </c>
      <c r="B124" s="229" t="str">
        <f ca="1">IFERROR(VLOOKUP(A124,'Rank unique Mod-Int-CI-PR'!I:J,2,FALSE),"")</f>
        <v/>
      </c>
      <c r="C124" s="230" t="str">
        <f ca="1">IFERROR(VLOOKUP(VALUE(LEFT(B124,FIND("-",B124)-1)),CatModules!B:C,2,FALSE),"")</f>
        <v/>
      </c>
      <c r="D124" s="230" t="str">
        <f ca="1">IFERROR(VLOOKUP(LEFT(B124,FIND("--",B124)-1),CatInt!D:E,2,FALSE),"")</f>
        <v/>
      </c>
      <c r="E124" s="230" t="str">
        <f ca="1">IFERROR(VLOOKUP(MID(B124,FIND("--",B124)+2,FIND("---",B124)-FIND("--",B124)-2),CatCostInp!D:E,2,FALSE),"")</f>
        <v/>
      </c>
      <c r="F124" s="230" t="str">
        <f ca="1">IFERROR(VLOOKUP(B124,ActivityConcat!A:C,3,FALSE),"")</f>
        <v/>
      </c>
      <c r="G124" s="231" t="str">
        <f ca="1">IFERROR(VLOOKUP(VALUE(RIGHT(B124,1)),Setup!A:D,4,FALSE),"")</f>
        <v/>
      </c>
      <c r="H124" s="232" t="str">
        <f t="shared" ca="1" si="10"/>
        <v/>
      </c>
      <c r="I124" s="233" t="str">
        <f ca="1">IF(SUMIF(Pharmaceuticals!$B:$B,$B124,Pharmaceuticals!Z:Z)+SUMIF('Health Products &amp; Equipment'!$B:$B,$B124,'Health Products &amp; Equipment'!Z:Z)+SUMIF('Other Pharma &amp; Health Products'!$B:$B,$B124,'Other Pharma &amp; Health Products'!Z:Z)+SUMIF('PSM Costs'!$B:$B,$B124,'PSM Costs'!Z:Z)&gt;0,SUMIF(Pharmaceuticals!$B:$B,$B124,Pharmaceuticals!Z:Z)+SUMIF('Health Products &amp; Equipment'!$B:$B,$B124,'Health Products &amp; Equipment'!Z:Z)+SUMIF('Other Pharma &amp; Health Products'!$B:$B,$B124,'Other Pharma &amp; Health Products'!Z:Z)+SUMIF('PSM Costs'!$B:$B,$B124,'PSM Costs'!Z:Z),"")</f>
        <v/>
      </c>
      <c r="J124" s="233" t="str">
        <f ca="1">IF(SUMIF(Pharmaceuticals!$B:$B,$B124,Pharmaceuticals!AB:AB)+SUMIF('Health Products &amp; Equipment'!$B:$B,$B124,'Health Products &amp; Equipment'!AB:AB)+SUMIF('Other Pharma &amp; Health Products'!$B:$B,$B124,'Other Pharma &amp; Health Products'!AB:AB)+SUMIF('PSM Costs'!$B:$B,$B124,'PSM Costs'!AB:AB)&gt;0,SUMIF(Pharmaceuticals!$B:$B,$B124,Pharmaceuticals!AB:AB)+SUMIF('Health Products &amp; Equipment'!$B:$B,$B124,'Health Products &amp; Equipment'!AB:AB)+SUMIF('Other Pharma &amp; Health Products'!$B:$B,$B124,'Other Pharma &amp; Health Products'!AB:AB)+SUMIF('PSM Costs'!$B:$B,$B124,'PSM Costs'!AB:AB),"")</f>
        <v/>
      </c>
      <c r="K124" s="233" t="str">
        <f ca="1">IF(SUMIF(Pharmaceuticals!$B:$B,$B124,Pharmaceuticals!AD:AD)+SUMIF('Health Products &amp; Equipment'!$B:$B,$B124,'Health Products &amp; Equipment'!AD:AD)+SUMIF('Other Pharma &amp; Health Products'!$B:$B,$B124,'Other Pharma &amp; Health Products'!AD:AD)+SUMIF('PSM Costs'!$B:$B,$B124,'PSM Costs'!AD:AD)&gt;0,SUMIF(Pharmaceuticals!$B:$B,$B124,Pharmaceuticals!AD:AD)+SUMIF('Health Products &amp; Equipment'!$B:$B,$B124,'Health Products &amp; Equipment'!AD:AD)+SUMIF('Other Pharma &amp; Health Products'!$B:$B,$B124,'Other Pharma &amp; Health Products'!AD:AD)+SUMIF('PSM Costs'!$B:$B,$B124,'PSM Costs'!AD:AD),"")</f>
        <v/>
      </c>
      <c r="L124" s="233" t="str">
        <f ca="1">IF(SUMIF(Pharmaceuticals!$B:$B,$B124,Pharmaceuticals!AF:AF)+SUMIF('Health Products &amp; Equipment'!$B:$B,$B124,'Health Products &amp; Equipment'!AF:AF)+SUMIF('Other Pharma &amp; Health Products'!$B:$B,$B124,'Other Pharma &amp; Health Products'!AF:AF)+SUMIF('PSM Costs'!$B:$B,$B124,'PSM Costs'!AF:AF)&gt;0,SUMIF(Pharmaceuticals!$B:$B,$B124,Pharmaceuticals!AF:AF)+SUMIF('Health Products &amp; Equipment'!$B:$B,$B124,'Health Products &amp; Equipment'!AF:AF)+SUMIF('Other Pharma &amp; Health Products'!$B:$B,$B124,'Other Pharma &amp; Health Products'!AF:AF)+SUMIF('PSM Costs'!$B:$B,$B124,'PSM Costs'!AF:AF),"")</f>
        <v/>
      </c>
      <c r="M124" s="231" t="str">
        <f t="shared" ca="1" si="11"/>
        <v/>
      </c>
      <c r="N124" s="234" t="str">
        <f ca="1">IF(SUMIF(Pharmaceuticals!$B:$B,$B124,Pharmaceuticals!AM:AM)+SUMIF('Health Products &amp; Equipment'!$B:$B,$B124,'Health Products &amp; Equipment'!AM:AM)+SUMIF('Other Pharma &amp; Health Products'!$B:$B,$B124,'Other Pharma &amp; Health Products'!AM:AM)+SUMIF('PSM Costs'!$B:$B,$B124,'PSM Costs'!AM:AM)&gt;0,SUMIF(Pharmaceuticals!$B:$B,$B124,Pharmaceuticals!AM:AM)+SUMIF('Health Products &amp; Equipment'!$B:$B,$B124,'Health Products &amp; Equipment'!AM:AM)+SUMIF('Other Pharma &amp; Health Products'!$B:$B,$B124,'Other Pharma &amp; Health Products'!AM:AM)+SUMIF('PSM Costs'!$B:$B,$B124,'PSM Costs'!AM:AM),"")</f>
        <v/>
      </c>
      <c r="O124" s="234" t="str">
        <f ca="1">IF(SUMIF(Pharmaceuticals!$B:$B,$B124,Pharmaceuticals!AO:AO)+SUMIF('Health Products &amp; Equipment'!$B:$B,$B124,'Health Products &amp; Equipment'!AO:AO)+SUMIF('Other Pharma &amp; Health Products'!$B:$B,$B124,'Other Pharma &amp; Health Products'!AO:AO)+SUMIF('PSM Costs'!$B:$B,$B124,'PSM Costs'!AO:AO)&gt;0,SUMIF(Pharmaceuticals!$B:$B,$B124,Pharmaceuticals!AO:AO)+SUMIF('Health Products &amp; Equipment'!$B:$B,$B124,'Health Products &amp; Equipment'!AO:AO)+SUMIF('Other Pharma &amp; Health Products'!$B:$B,$B124,'Other Pharma &amp; Health Products'!AO:AO)+SUMIF('PSM Costs'!$B:$B,$B124,'PSM Costs'!AO:AO),"")</f>
        <v/>
      </c>
      <c r="P124" s="234" t="str">
        <f ca="1">IF(SUMIF(Pharmaceuticals!$B:$B,$B124,Pharmaceuticals!AQ:AQ)+SUMIF('Health Products &amp; Equipment'!$B:$B,$B124,'Health Products &amp; Equipment'!AQ:AQ)+SUMIF('Other Pharma &amp; Health Products'!$B:$B,$B124,'Other Pharma &amp; Health Products'!AQ:AQ)+SUMIF('PSM Costs'!$B:$B,$B124,'PSM Costs'!AQ:AQ)&gt;0,SUMIF(Pharmaceuticals!$B:$B,$B124,Pharmaceuticals!AQ:AQ)+SUMIF('Health Products &amp; Equipment'!$B:$B,$B124,'Health Products &amp; Equipment'!AQ:AQ)+SUMIF('Other Pharma &amp; Health Products'!$B:$B,$B124,'Other Pharma &amp; Health Products'!AQ:AQ)+SUMIF('PSM Costs'!$B:$B,$B124,'PSM Costs'!AQ:AQ),"")</f>
        <v/>
      </c>
      <c r="Q124" s="234" t="str">
        <f ca="1">IF(SUMIF(Pharmaceuticals!$B:$B,$B124,Pharmaceuticals!AS:AS)+SUMIF('Health Products &amp; Equipment'!$B:$B,$B124,'Health Products &amp; Equipment'!AS:AS)+SUMIF('Other Pharma &amp; Health Products'!$B:$B,$B124,'Other Pharma &amp; Health Products'!AS:AS)+SUMIF('PSM Costs'!$B:$B,$B124,'PSM Costs'!AS:AS)&gt;0,SUMIF(Pharmaceuticals!$B:$B,$B124,Pharmaceuticals!AS:AS)+SUMIF('Health Products &amp; Equipment'!$B:$B,$B124,'Health Products &amp; Equipment'!AS:AS)+SUMIF('Other Pharma &amp; Health Products'!$B:$B,$B124,'Other Pharma &amp; Health Products'!AS:AS)+SUMIF('PSM Costs'!$B:$B,$B124,'PSM Costs'!AS:AS),"")</f>
        <v/>
      </c>
      <c r="R124" s="232" t="str">
        <f t="shared" ca="1" si="12"/>
        <v/>
      </c>
      <c r="S124" s="233" t="str">
        <f ca="1">IF(SUMIF(Pharmaceuticals!$B:$B,$B124,Pharmaceuticals!AZ:AZ)+SUMIF('Health Products &amp; Equipment'!$B:$B,$B124,'Health Products &amp; Equipment'!AZ:AZ)+SUMIF('Other Pharma &amp; Health Products'!$B:$B,$B124,'Other Pharma &amp; Health Products'!AZ:AZ)+SUMIF('PSM Costs'!$B:$B,$B124,'PSM Costs'!AZ:AZ)&gt;0,SUMIF(Pharmaceuticals!$B:$B,$B124,Pharmaceuticals!AZ:AZ)+SUMIF('Health Products &amp; Equipment'!$B:$B,$B124,'Health Products &amp; Equipment'!AZ:AZ)+SUMIF('Other Pharma &amp; Health Products'!$B:$B,$B124,'Other Pharma &amp; Health Products'!AZ:AZ)+SUMIF('PSM Costs'!$B:$B,$B124,'PSM Costs'!AZ:AZ),"")</f>
        <v/>
      </c>
      <c r="T124" s="233" t="str">
        <f ca="1">IF(SUMIF(Pharmaceuticals!$B:$B,$B124,Pharmaceuticals!BB:BB)+SUMIF('Health Products &amp; Equipment'!$B:$B,$B124,'Health Products &amp; Equipment'!BB:BB)+SUMIF('Other Pharma &amp; Health Products'!$B:$B,$B124,'Other Pharma &amp; Health Products'!BB:BB)+SUMIF('PSM Costs'!$B:$B,$B124,'PSM Costs'!BB:BB)&gt;0,SUMIF(Pharmaceuticals!$B:$B,$B124,Pharmaceuticals!BB:BB)+SUMIF('Health Products &amp; Equipment'!$B:$B,$B124,'Health Products &amp; Equipment'!BB:BB)+SUMIF('Other Pharma &amp; Health Products'!$B:$B,$B124,'Other Pharma &amp; Health Products'!BB:BB)+SUMIF('PSM Costs'!$B:$B,$B124,'PSM Costs'!BB:BB),"")</f>
        <v/>
      </c>
      <c r="U124" s="233" t="str">
        <f ca="1">IF(SUMIF(Pharmaceuticals!$B:$B,$B124,Pharmaceuticals!BD:BD)+SUMIF('Health Products &amp; Equipment'!$B:$B,$B124,'Health Products &amp; Equipment'!BD:BD)+SUMIF('Other Pharma &amp; Health Products'!$B:$B,$B124,'Other Pharma &amp; Health Products'!BD:BD)+SUMIF('PSM Costs'!$B:$B,$B124,'PSM Costs'!BD:BD)&gt;0,SUMIF(Pharmaceuticals!$B:$B,$B124,Pharmaceuticals!BD:BD)+SUMIF('Health Products &amp; Equipment'!$B:$B,$B124,'Health Products &amp; Equipment'!BD:BD)+SUMIF('Other Pharma &amp; Health Products'!$B:$B,$B124,'Other Pharma &amp; Health Products'!BD:BD)+SUMIF('PSM Costs'!$B:$B,$B124,'PSM Costs'!BD:BD),"")</f>
        <v/>
      </c>
      <c r="V124" s="233" t="str">
        <f ca="1">IF(SUMIF(Pharmaceuticals!$B:$B,$B124,Pharmaceuticals!BF:BF)+SUMIF('Health Products &amp; Equipment'!$B:$B,$B124,'Health Products &amp; Equipment'!BF:BF)+SUMIF('Other Pharma &amp; Health Products'!$B:$B,$B124,'Other Pharma &amp; Health Products'!BF:BF)+SUMIF('PSM Costs'!$B:$B,$B124,'PSM Costs'!BF:BF)&gt;0,SUMIF(Pharmaceuticals!$B:$B,$B124,Pharmaceuticals!BF:BF)+SUMIF('Health Products &amp; Equipment'!$B:$B,$B124,'Health Products &amp; Equipment'!BF:BF)+SUMIF('Other Pharma &amp; Health Products'!$B:$B,$B124,'Other Pharma &amp; Health Products'!BF:BF)+SUMIF('PSM Costs'!$B:$B,$B124,'PSM Costs'!BF:BF),"")</f>
        <v/>
      </c>
      <c r="W124" s="231" t="str">
        <f t="shared" ca="1" si="13"/>
        <v/>
      </c>
      <c r="X124" s="234" t="str">
        <f ca="1">IF(SUMIF(Pharmaceuticals!$B:$B,$B124,Pharmaceuticals!BM:BM)+SUMIF('Health Products &amp; Equipment'!$B:$B,$B124,'Health Products &amp; Equipment'!BM:BM)+SUMIF('Other Pharma &amp; Health Products'!$B:$B,$B124,'Other Pharma &amp; Health Products'!BM:BM)+SUMIF('PSM Costs'!$B:$B,$B124,'PSM Costs'!BM:BM)&gt;0,SUMIF(Pharmaceuticals!$B:$B,$B124,Pharmaceuticals!BM:BM)+SUMIF('Health Products &amp; Equipment'!$B:$B,$B124,'Health Products &amp; Equipment'!BM:BM)+SUMIF('Other Pharma &amp; Health Products'!$B:$B,$B124,'Other Pharma &amp; Health Products'!BM:BM)+SUMIF('PSM Costs'!$B:$B,$B124,'PSM Costs'!BM:BM),"")</f>
        <v/>
      </c>
      <c r="Y124" s="234" t="str">
        <f ca="1">IF(SUMIF(Pharmaceuticals!$B:$B,$B124,Pharmaceuticals!BO:BO)+SUMIF('Health Products &amp; Equipment'!$B:$B,$B124,'Health Products &amp; Equipment'!BO:BO)+SUMIF('Other Pharma &amp; Health Products'!$B:$B,$B124,'Other Pharma &amp; Health Products'!BO:BO)+SUMIF('PSM Costs'!$B:$B,$B124,'PSM Costs'!BO:BO)&gt;0,SUMIF(Pharmaceuticals!$B:$B,$B124,Pharmaceuticals!BO:BO)+SUMIF('Health Products &amp; Equipment'!$B:$B,$B124,'Health Products &amp; Equipment'!BO:BO)+SUMIF('Other Pharma &amp; Health Products'!$B:$B,$B124,'Other Pharma &amp; Health Products'!BO:BO)+SUMIF('PSM Costs'!$B:$B,$B124,'PSM Costs'!BO:BO),"")</f>
        <v/>
      </c>
      <c r="Z124" s="234" t="str">
        <f ca="1">IF(SUMIF(Pharmaceuticals!$B:$B,$B124,Pharmaceuticals!BQ:BQ)+SUMIF('Health Products &amp; Equipment'!$B:$B,$B124,'Health Products &amp; Equipment'!BQ:BQ)+SUMIF('Other Pharma &amp; Health Products'!$B:$B,$B124,'Other Pharma &amp; Health Products'!BQ:BQ)+SUMIF('PSM Costs'!$B:$B,$B124,'PSM Costs'!BQ:BQ)&gt;0,SUMIF(Pharmaceuticals!$B:$B,$B124,Pharmaceuticals!BQ:BQ)+SUMIF('Health Products &amp; Equipment'!$B:$B,$B124,'Health Products &amp; Equipment'!BQ:BQ)+SUMIF('Other Pharma &amp; Health Products'!$B:$B,$B124,'Other Pharma &amp; Health Products'!BQ:BQ)+SUMIF('PSM Costs'!$B:$B,$B124,'PSM Costs'!BQ:BQ),"")</f>
        <v/>
      </c>
      <c r="AA124" s="234" t="str">
        <f ca="1">IF(SUMIF(Pharmaceuticals!$B:$B,$B124,Pharmaceuticals!BS:BS)+SUMIF('Health Products &amp; Equipment'!$B:$B,$B124,'Health Products &amp; Equipment'!BS:BS)+SUMIF('Other Pharma &amp; Health Products'!$B:$B,$B124,'Other Pharma &amp; Health Products'!BS:BS)+SUMIF('PSM Costs'!$B:$B,$B124,'PSM Costs'!BS:BS)&gt;0,SUMIF(Pharmaceuticals!$B:$B,$B124,Pharmaceuticals!BS:BS)+SUMIF('Health Products &amp; Equipment'!$B:$B,$B124,'Health Products &amp; Equipment'!BS:BS)+SUMIF('Other Pharma &amp; Health Products'!$B:$B,$B124,'Other Pharma &amp; Health Products'!BS:BS)+SUMIF('PSM Costs'!$B:$B,$B124,'PSM Costs'!BS:BS),"")</f>
        <v/>
      </c>
      <c r="AB124" s="233" t="str">
        <f t="shared" ca="1" si="14"/>
        <v/>
      </c>
    </row>
    <row r="125" spans="1:28" ht="22.15" customHeight="1" x14ac:dyDescent="0.2">
      <c r="A125" s="229">
        <v>115</v>
      </c>
      <c r="B125" s="229" t="str">
        <f ca="1">IFERROR(VLOOKUP(A125,'Rank unique Mod-Int-CI-PR'!I:J,2,FALSE),"")</f>
        <v/>
      </c>
      <c r="C125" s="230" t="str">
        <f ca="1">IFERROR(VLOOKUP(VALUE(LEFT(B125,FIND("-",B125)-1)),CatModules!B:C,2,FALSE),"")</f>
        <v/>
      </c>
      <c r="D125" s="230" t="str">
        <f ca="1">IFERROR(VLOOKUP(LEFT(B125,FIND("--",B125)-1),CatInt!D:E,2,FALSE),"")</f>
        <v/>
      </c>
      <c r="E125" s="230" t="str">
        <f ca="1">IFERROR(VLOOKUP(MID(B125,FIND("--",B125)+2,FIND("---",B125)-FIND("--",B125)-2),CatCostInp!D:E,2,FALSE),"")</f>
        <v/>
      </c>
      <c r="F125" s="230" t="str">
        <f ca="1">IFERROR(VLOOKUP(B125,ActivityConcat!A:C,3,FALSE),"")</f>
        <v/>
      </c>
      <c r="G125" s="231" t="str">
        <f ca="1">IFERROR(VLOOKUP(VALUE(RIGHT(B125,1)),Setup!A:D,4,FALSE),"")</f>
        <v/>
      </c>
      <c r="H125" s="232" t="str">
        <f t="shared" ca="1" si="10"/>
        <v/>
      </c>
      <c r="I125" s="233" t="str">
        <f ca="1">IF(SUMIF(Pharmaceuticals!$B:$B,$B125,Pharmaceuticals!Z:Z)+SUMIF('Health Products &amp; Equipment'!$B:$B,$B125,'Health Products &amp; Equipment'!Z:Z)+SUMIF('Other Pharma &amp; Health Products'!$B:$B,$B125,'Other Pharma &amp; Health Products'!Z:Z)+SUMIF('PSM Costs'!$B:$B,$B125,'PSM Costs'!Z:Z)&gt;0,SUMIF(Pharmaceuticals!$B:$B,$B125,Pharmaceuticals!Z:Z)+SUMIF('Health Products &amp; Equipment'!$B:$B,$B125,'Health Products &amp; Equipment'!Z:Z)+SUMIF('Other Pharma &amp; Health Products'!$B:$B,$B125,'Other Pharma &amp; Health Products'!Z:Z)+SUMIF('PSM Costs'!$B:$B,$B125,'PSM Costs'!Z:Z),"")</f>
        <v/>
      </c>
      <c r="J125" s="233" t="str">
        <f ca="1">IF(SUMIF(Pharmaceuticals!$B:$B,$B125,Pharmaceuticals!AB:AB)+SUMIF('Health Products &amp; Equipment'!$B:$B,$B125,'Health Products &amp; Equipment'!AB:AB)+SUMIF('Other Pharma &amp; Health Products'!$B:$B,$B125,'Other Pharma &amp; Health Products'!AB:AB)+SUMIF('PSM Costs'!$B:$B,$B125,'PSM Costs'!AB:AB)&gt;0,SUMIF(Pharmaceuticals!$B:$B,$B125,Pharmaceuticals!AB:AB)+SUMIF('Health Products &amp; Equipment'!$B:$B,$B125,'Health Products &amp; Equipment'!AB:AB)+SUMIF('Other Pharma &amp; Health Products'!$B:$B,$B125,'Other Pharma &amp; Health Products'!AB:AB)+SUMIF('PSM Costs'!$B:$B,$B125,'PSM Costs'!AB:AB),"")</f>
        <v/>
      </c>
      <c r="K125" s="233" t="str">
        <f ca="1">IF(SUMIF(Pharmaceuticals!$B:$B,$B125,Pharmaceuticals!AD:AD)+SUMIF('Health Products &amp; Equipment'!$B:$B,$B125,'Health Products &amp; Equipment'!AD:AD)+SUMIF('Other Pharma &amp; Health Products'!$B:$B,$B125,'Other Pharma &amp; Health Products'!AD:AD)+SUMIF('PSM Costs'!$B:$B,$B125,'PSM Costs'!AD:AD)&gt;0,SUMIF(Pharmaceuticals!$B:$B,$B125,Pharmaceuticals!AD:AD)+SUMIF('Health Products &amp; Equipment'!$B:$B,$B125,'Health Products &amp; Equipment'!AD:AD)+SUMIF('Other Pharma &amp; Health Products'!$B:$B,$B125,'Other Pharma &amp; Health Products'!AD:AD)+SUMIF('PSM Costs'!$B:$B,$B125,'PSM Costs'!AD:AD),"")</f>
        <v/>
      </c>
      <c r="L125" s="233" t="str">
        <f ca="1">IF(SUMIF(Pharmaceuticals!$B:$B,$B125,Pharmaceuticals!AF:AF)+SUMIF('Health Products &amp; Equipment'!$B:$B,$B125,'Health Products &amp; Equipment'!AF:AF)+SUMIF('Other Pharma &amp; Health Products'!$B:$B,$B125,'Other Pharma &amp; Health Products'!AF:AF)+SUMIF('PSM Costs'!$B:$B,$B125,'PSM Costs'!AF:AF)&gt;0,SUMIF(Pharmaceuticals!$B:$B,$B125,Pharmaceuticals!AF:AF)+SUMIF('Health Products &amp; Equipment'!$B:$B,$B125,'Health Products &amp; Equipment'!AF:AF)+SUMIF('Other Pharma &amp; Health Products'!$B:$B,$B125,'Other Pharma &amp; Health Products'!AF:AF)+SUMIF('PSM Costs'!$B:$B,$B125,'PSM Costs'!AF:AF),"")</f>
        <v/>
      </c>
      <c r="M125" s="231" t="str">
        <f t="shared" ca="1" si="11"/>
        <v/>
      </c>
      <c r="N125" s="234" t="str">
        <f ca="1">IF(SUMIF(Pharmaceuticals!$B:$B,$B125,Pharmaceuticals!AM:AM)+SUMIF('Health Products &amp; Equipment'!$B:$B,$B125,'Health Products &amp; Equipment'!AM:AM)+SUMIF('Other Pharma &amp; Health Products'!$B:$B,$B125,'Other Pharma &amp; Health Products'!AM:AM)+SUMIF('PSM Costs'!$B:$B,$B125,'PSM Costs'!AM:AM)&gt;0,SUMIF(Pharmaceuticals!$B:$B,$B125,Pharmaceuticals!AM:AM)+SUMIF('Health Products &amp; Equipment'!$B:$B,$B125,'Health Products &amp; Equipment'!AM:AM)+SUMIF('Other Pharma &amp; Health Products'!$B:$B,$B125,'Other Pharma &amp; Health Products'!AM:AM)+SUMIF('PSM Costs'!$B:$B,$B125,'PSM Costs'!AM:AM),"")</f>
        <v/>
      </c>
      <c r="O125" s="234" t="str">
        <f ca="1">IF(SUMIF(Pharmaceuticals!$B:$B,$B125,Pharmaceuticals!AO:AO)+SUMIF('Health Products &amp; Equipment'!$B:$B,$B125,'Health Products &amp; Equipment'!AO:AO)+SUMIF('Other Pharma &amp; Health Products'!$B:$B,$B125,'Other Pharma &amp; Health Products'!AO:AO)+SUMIF('PSM Costs'!$B:$B,$B125,'PSM Costs'!AO:AO)&gt;0,SUMIF(Pharmaceuticals!$B:$B,$B125,Pharmaceuticals!AO:AO)+SUMIF('Health Products &amp; Equipment'!$B:$B,$B125,'Health Products &amp; Equipment'!AO:AO)+SUMIF('Other Pharma &amp; Health Products'!$B:$B,$B125,'Other Pharma &amp; Health Products'!AO:AO)+SUMIF('PSM Costs'!$B:$B,$B125,'PSM Costs'!AO:AO),"")</f>
        <v/>
      </c>
      <c r="P125" s="234" t="str">
        <f ca="1">IF(SUMIF(Pharmaceuticals!$B:$B,$B125,Pharmaceuticals!AQ:AQ)+SUMIF('Health Products &amp; Equipment'!$B:$B,$B125,'Health Products &amp; Equipment'!AQ:AQ)+SUMIF('Other Pharma &amp; Health Products'!$B:$B,$B125,'Other Pharma &amp; Health Products'!AQ:AQ)+SUMIF('PSM Costs'!$B:$B,$B125,'PSM Costs'!AQ:AQ)&gt;0,SUMIF(Pharmaceuticals!$B:$B,$B125,Pharmaceuticals!AQ:AQ)+SUMIF('Health Products &amp; Equipment'!$B:$B,$B125,'Health Products &amp; Equipment'!AQ:AQ)+SUMIF('Other Pharma &amp; Health Products'!$B:$B,$B125,'Other Pharma &amp; Health Products'!AQ:AQ)+SUMIF('PSM Costs'!$B:$B,$B125,'PSM Costs'!AQ:AQ),"")</f>
        <v/>
      </c>
      <c r="Q125" s="234" t="str">
        <f ca="1">IF(SUMIF(Pharmaceuticals!$B:$B,$B125,Pharmaceuticals!AS:AS)+SUMIF('Health Products &amp; Equipment'!$B:$B,$B125,'Health Products &amp; Equipment'!AS:AS)+SUMIF('Other Pharma &amp; Health Products'!$B:$B,$B125,'Other Pharma &amp; Health Products'!AS:AS)+SUMIF('PSM Costs'!$B:$B,$B125,'PSM Costs'!AS:AS)&gt;0,SUMIF(Pharmaceuticals!$B:$B,$B125,Pharmaceuticals!AS:AS)+SUMIF('Health Products &amp; Equipment'!$B:$B,$B125,'Health Products &amp; Equipment'!AS:AS)+SUMIF('Other Pharma &amp; Health Products'!$B:$B,$B125,'Other Pharma &amp; Health Products'!AS:AS)+SUMIF('PSM Costs'!$B:$B,$B125,'PSM Costs'!AS:AS),"")</f>
        <v/>
      </c>
      <c r="R125" s="232" t="str">
        <f t="shared" ca="1" si="12"/>
        <v/>
      </c>
      <c r="S125" s="233" t="str">
        <f ca="1">IF(SUMIF(Pharmaceuticals!$B:$B,$B125,Pharmaceuticals!AZ:AZ)+SUMIF('Health Products &amp; Equipment'!$B:$B,$B125,'Health Products &amp; Equipment'!AZ:AZ)+SUMIF('Other Pharma &amp; Health Products'!$B:$B,$B125,'Other Pharma &amp; Health Products'!AZ:AZ)+SUMIF('PSM Costs'!$B:$B,$B125,'PSM Costs'!AZ:AZ)&gt;0,SUMIF(Pharmaceuticals!$B:$B,$B125,Pharmaceuticals!AZ:AZ)+SUMIF('Health Products &amp; Equipment'!$B:$B,$B125,'Health Products &amp; Equipment'!AZ:AZ)+SUMIF('Other Pharma &amp; Health Products'!$B:$B,$B125,'Other Pharma &amp; Health Products'!AZ:AZ)+SUMIF('PSM Costs'!$B:$B,$B125,'PSM Costs'!AZ:AZ),"")</f>
        <v/>
      </c>
      <c r="T125" s="233" t="str">
        <f ca="1">IF(SUMIF(Pharmaceuticals!$B:$B,$B125,Pharmaceuticals!BB:BB)+SUMIF('Health Products &amp; Equipment'!$B:$B,$B125,'Health Products &amp; Equipment'!BB:BB)+SUMIF('Other Pharma &amp; Health Products'!$B:$B,$B125,'Other Pharma &amp; Health Products'!BB:BB)+SUMIF('PSM Costs'!$B:$B,$B125,'PSM Costs'!BB:BB)&gt;0,SUMIF(Pharmaceuticals!$B:$B,$B125,Pharmaceuticals!BB:BB)+SUMIF('Health Products &amp; Equipment'!$B:$B,$B125,'Health Products &amp; Equipment'!BB:BB)+SUMIF('Other Pharma &amp; Health Products'!$B:$B,$B125,'Other Pharma &amp; Health Products'!BB:BB)+SUMIF('PSM Costs'!$B:$B,$B125,'PSM Costs'!BB:BB),"")</f>
        <v/>
      </c>
      <c r="U125" s="233" t="str">
        <f ca="1">IF(SUMIF(Pharmaceuticals!$B:$B,$B125,Pharmaceuticals!BD:BD)+SUMIF('Health Products &amp; Equipment'!$B:$B,$B125,'Health Products &amp; Equipment'!BD:BD)+SUMIF('Other Pharma &amp; Health Products'!$B:$B,$B125,'Other Pharma &amp; Health Products'!BD:BD)+SUMIF('PSM Costs'!$B:$B,$B125,'PSM Costs'!BD:BD)&gt;0,SUMIF(Pharmaceuticals!$B:$B,$B125,Pharmaceuticals!BD:BD)+SUMIF('Health Products &amp; Equipment'!$B:$B,$B125,'Health Products &amp; Equipment'!BD:BD)+SUMIF('Other Pharma &amp; Health Products'!$B:$B,$B125,'Other Pharma &amp; Health Products'!BD:BD)+SUMIF('PSM Costs'!$B:$B,$B125,'PSM Costs'!BD:BD),"")</f>
        <v/>
      </c>
      <c r="V125" s="233" t="str">
        <f ca="1">IF(SUMIF(Pharmaceuticals!$B:$B,$B125,Pharmaceuticals!BF:BF)+SUMIF('Health Products &amp; Equipment'!$B:$B,$B125,'Health Products &amp; Equipment'!BF:BF)+SUMIF('Other Pharma &amp; Health Products'!$B:$B,$B125,'Other Pharma &amp; Health Products'!BF:BF)+SUMIF('PSM Costs'!$B:$B,$B125,'PSM Costs'!BF:BF)&gt;0,SUMIF(Pharmaceuticals!$B:$B,$B125,Pharmaceuticals!BF:BF)+SUMIF('Health Products &amp; Equipment'!$B:$B,$B125,'Health Products &amp; Equipment'!BF:BF)+SUMIF('Other Pharma &amp; Health Products'!$B:$B,$B125,'Other Pharma &amp; Health Products'!BF:BF)+SUMIF('PSM Costs'!$B:$B,$B125,'PSM Costs'!BF:BF),"")</f>
        <v/>
      </c>
      <c r="W125" s="231" t="str">
        <f t="shared" ca="1" si="13"/>
        <v/>
      </c>
      <c r="X125" s="234" t="str">
        <f ca="1">IF(SUMIF(Pharmaceuticals!$B:$B,$B125,Pharmaceuticals!BM:BM)+SUMIF('Health Products &amp; Equipment'!$B:$B,$B125,'Health Products &amp; Equipment'!BM:BM)+SUMIF('Other Pharma &amp; Health Products'!$B:$B,$B125,'Other Pharma &amp; Health Products'!BM:BM)+SUMIF('PSM Costs'!$B:$B,$B125,'PSM Costs'!BM:BM)&gt;0,SUMIF(Pharmaceuticals!$B:$B,$B125,Pharmaceuticals!BM:BM)+SUMIF('Health Products &amp; Equipment'!$B:$B,$B125,'Health Products &amp; Equipment'!BM:BM)+SUMIF('Other Pharma &amp; Health Products'!$B:$B,$B125,'Other Pharma &amp; Health Products'!BM:BM)+SUMIF('PSM Costs'!$B:$B,$B125,'PSM Costs'!BM:BM),"")</f>
        <v/>
      </c>
      <c r="Y125" s="234" t="str">
        <f ca="1">IF(SUMIF(Pharmaceuticals!$B:$B,$B125,Pharmaceuticals!BO:BO)+SUMIF('Health Products &amp; Equipment'!$B:$B,$B125,'Health Products &amp; Equipment'!BO:BO)+SUMIF('Other Pharma &amp; Health Products'!$B:$B,$B125,'Other Pharma &amp; Health Products'!BO:BO)+SUMIF('PSM Costs'!$B:$B,$B125,'PSM Costs'!BO:BO)&gt;0,SUMIF(Pharmaceuticals!$B:$B,$B125,Pharmaceuticals!BO:BO)+SUMIF('Health Products &amp; Equipment'!$B:$B,$B125,'Health Products &amp; Equipment'!BO:BO)+SUMIF('Other Pharma &amp; Health Products'!$B:$B,$B125,'Other Pharma &amp; Health Products'!BO:BO)+SUMIF('PSM Costs'!$B:$B,$B125,'PSM Costs'!BO:BO),"")</f>
        <v/>
      </c>
      <c r="Z125" s="234" t="str">
        <f ca="1">IF(SUMIF(Pharmaceuticals!$B:$B,$B125,Pharmaceuticals!BQ:BQ)+SUMIF('Health Products &amp; Equipment'!$B:$B,$B125,'Health Products &amp; Equipment'!BQ:BQ)+SUMIF('Other Pharma &amp; Health Products'!$B:$B,$B125,'Other Pharma &amp; Health Products'!BQ:BQ)+SUMIF('PSM Costs'!$B:$B,$B125,'PSM Costs'!BQ:BQ)&gt;0,SUMIF(Pharmaceuticals!$B:$B,$B125,Pharmaceuticals!BQ:BQ)+SUMIF('Health Products &amp; Equipment'!$B:$B,$B125,'Health Products &amp; Equipment'!BQ:BQ)+SUMIF('Other Pharma &amp; Health Products'!$B:$B,$B125,'Other Pharma &amp; Health Products'!BQ:BQ)+SUMIF('PSM Costs'!$B:$B,$B125,'PSM Costs'!BQ:BQ),"")</f>
        <v/>
      </c>
      <c r="AA125" s="234" t="str">
        <f ca="1">IF(SUMIF(Pharmaceuticals!$B:$B,$B125,Pharmaceuticals!BS:BS)+SUMIF('Health Products &amp; Equipment'!$B:$B,$B125,'Health Products &amp; Equipment'!BS:BS)+SUMIF('Other Pharma &amp; Health Products'!$B:$B,$B125,'Other Pharma &amp; Health Products'!BS:BS)+SUMIF('PSM Costs'!$B:$B,$B125,'PSM Costs'!BS:BS)&gt;0,SUMIF(Pharmaceuticals!$B:$B,$B125,Pharmaceuticals!BS:BS)+SUMIF('Health Products &amp; Equipment'!$B:$B,$B125,'Health Products &amp; Equipment'!BS:BS)+SUMIF('Other Pharma &amp; Health Products'!$B:$B,$B125,'Other Pharma &amp; Health Products'!BS:BS)+SUMIF('PSM Costs'!$B:$B,$B125,'PSM Costs'!BS:BS),"")</f>
        <v/>
      </c>
      <c r="AB125" s="233" t="str">
        <f t="shared" ca="1" si="14"/>
        <v/>
      </c>
    </row>
    <row r="126" spans="1:28" ht="22.15" customHeight="1" x14ac:dyDescent="0.2">
      <c r="A126" s="229">
        <v>116</v>
      </c>
      <c r="B126" s="229" t="str">
        <f ca="1">IFERROR(VLOOKUP(A126,'Rank unique Mod-Int-CI-PR'!I:J,2,FALSE),"")</f>
        <v/>
      </c>
      <c r="C126" s="230" t="str">
        <f ca="1">IFERROR(VLOOKUP(VALUE(LEFT(B126,FIND("-",B126)-1)),CatModules!B:C,2,FALSE),"")</f>
        <v/>
      </c>
      <c r="D126" s="230" t="str">
        <f ca="1">IFERROR(VLOOKUP(LEFT(B126,FIND("--",B126)-1),CatInt!D:E,2,FALSE),"")</f>
        <v/>
      </c>
      <c r="E126" s="230" t="str">
        <f ca="1">IFERROR(VLOOKUP(MID(B126,FIND("--",B126)+2,FIND("---",B126)-FIND("--",B126)-2),CatCostInp!D:E,2,FALSE),"")</f>
        <v/>
      </c>
      <c r="F126" s="230" t="str">
        <f ca="1">IFERROR(VLOOKUP(B126,ActivityConcat!A:C,3,FALSE),"")</f>
        <v/>
      </c>
      <c r="G126" s="231" t="str">
        <f ca="1">IFERROR(VLOOKUP(VALUE(RIGHT(B126,1)),Setup!A:D,4,FALSE),"")</f>
        <v/>
      </c>
      <c r="H126" s="232" t="str">
        <f t="shared" ca="1" si="10"/>
        <v/>
      </c>
      <c r="I126" s="233" t="str">
        <f ca="1">IF(SUMIF(Pharmaceuticals!$B:$B,$B126,Pharmaceuticals!Z:Z)+SUMIF('Health Products &amp; Equipment'!$B:$B,$B126,'Health Products &amp; Equipment'!Z:Z)+SUMIF('Other Pharma &amp; Health Products'!$B:$B,$B126,'Other Pharma &amp; Health Products'!Z:Z)+SUMIF('PSM Costs'!$B:$B,$B126,'PSM Costs'!Z:Z)&gt;0,SUMIF(Pharmaceuticals!$B:$B,$B126,Pharmaceuticals!Z:Z)+SUMIF('Health Products &amp; Equipment'!$B:$B,$B126,'Health Products &amp; Equipment'!Z:Z)+SUMIF('Other Pharma &amp; Health Products'!$B:$B,$B126,'Other Pharma &amp; Health Products'!Z:Z)+SUMIF('PSM Costs'!$B:$B,$B126,'PSM Costs'!Z:Z),"")</f>
        <v/>
      </c>
      <c r="J126" s="233" t="str">
        <f ca="1">IF(SUMIF(Pharmaceuticals!$B:$B,$B126,Pharmaceuticals!AB:AB)+SUMIF('Health Products &amp; Equipment'!$B:$B,$B126,'Health Products &amp; Equipment'!AB:AB)+SUMIF('Other Pharma &amp; Health Products'!$B:$B,$B126,'Other Pharma &amp; Health Products'!AB:AB)+SUMIF('PSM Costs'!$B:$B,$B126,'PSM Costs'!AB:AB)&gt;0,SUMIF(Pharmaceuticals!$B:$B,$B126,Pharmaceuticals!AB:AB)+SUMIF('Health Products &amp; Equipment'!$B:$B,$B126,'Health Products &amp; Equipment'!AB:AB)+SUMIF('Other Pharma &amp; Health Products'!$B:$B,$B126,'Other Pharma &amp; Health Products'!AB:AB)+SUMIF('PSM Costs'!$B:$B,$B126,'PSM Costs'!AB:AB),"")</f>
        <v/>
      </c>
      <c r="K126" s="233" t="str">
        <f ca="1">IF(SUMIF(Pharmaceuticals!$B:$B,$B126,Pharmaceuticals!AD:AD)+SUMIF('Health Products &amp; Equipment'!$B:$B,$B126,'Health Products &amp; Equipment'!AD:AD)+SUMIF('Other Pharma &amp; Health Products'!$B:$B,$B126,'Other Pharma &amp; Health Products'!AD:AD)+SUMIF('PSM Costs'!$B:$B,$B126,'PSM Costs'!AD:AD)&gt;0,SUMIF(Pharmaceuticals!$B:$B,$B126,Pharmaceuticals!AD:AD)+SUMIF('Health Products &amp; Equipment'!$B:$B,$B126,'Health Products &amp; Equipment'!AD:AD)+SUMIF('Other Pharma &amp; Health Products'!$B:$B,$B126,'Other Pharma &amp; Health Products'!AD:AD)+SUMIF('PSM Costs'!$B:$B,$B126,'PSM Costs'!AD:AD),"")</f>
        <v/>
      </c>
      <c r="L126" s="233" t="str">
        <f ca="1">IF(SUMIF(Pharmaceuticals!$B:$B,$B126,Pharmaceuticals!AF:AF)+SUMIF('Health Products &amp; Equipment'!$B:$B,$B126,'Health Products &amp; Equipment'!AF:AF)+SUMIF('Other Pharma &amp; Health Products'!$B:$B,$B126,'Other Pharma &amp; Health Products'!AF:AF)+SUMIF('PSM Costs'!$B:$B,$B126,'PSM Costs'!AF:AF)&gt;0,SUMIF(Pharmaceuticals!$B:$B,$B126,Pharmaceuticals!AF:AF)+SUMIF('Health Products &amp; Equipment'!$B:$B,$B126,'Health Products &amp; Equipment'!AF:AF)+SUMIF('Other Pharma &amp; Health Products'!$B:$B,$B126,'Other Pharma &amp; Health Products'!AF:AF)+SUMIF('PSM Costs'!$B:$B,$B126,'PSM Costs'!AF:AF),"")</f>
        <v/>
      </c>
      <c r="M126" s="231" t="str">
        <f t="shared" ca="1" si="11"/>
        <v/>
      </c>
      <c r="N126" s="234" t="str">
        <f ca="1">IF(SUMIF(Pharmaceuticals!$B:$B,$B126,Pharmaceuticals!AM:AM)+SUMIF('Health Products &amp; Equipment'!$B:$B,$B126,'Health Products &amp; Equipment'!AM:AM)+SUMIF('Other Pharma &amp; Health Products'!$B:$B,$B126,'Other Pharma &amp; Health Products'!AM:AM)+SUMIF('PSM Costs'!$B:$B,$B126,'PSM Costs'!AM:AM)&gt;0,SUMIF(Pharmaceuticals!$B:$B,$B126,Pharmaceuticals!AM:AM)+SUMIF('Health Products &amp; Equipment'!$B:$B,$B126,'Health Products &amp; Equipment'!AM:AM)+SUMIF('Other Pharma &amp; Health Products'!$B:$B,$B126,'Other Pharma &amp; Health Products'!AM:AM)+SUMIF('PSM Costs'!$B:$B,$B126,'PSM Costs'!AM:AM),"")</f>
        <v/>
      </c>
      <c r="O126" s="234" t="str">
        <f ca="1">IF(SUMIF(Pharmaceuticals!$B:$B,$B126,Pharmaceuticals!AO:AO)+SUMIF('Health Products &amp; Equipment'!$B:$B,$B126,'Health Products &amp; Equipment'!AO:AO)+SUMIF('Other Pharma &amp; Health Products'!$B:$B,$B126,'Other Pharma &amp; Health Products'!AO:AO)+SUMIF('PSM Costs'!$B:$B,$B126,'PSM Costs'!AO:AO)&gt;0,SUMIF(Pharmaceuticals!$B:$B,$B126,Pharmaceuticals!AO:AO)+SUMIF('Health Products &amp; Equipment'!$B:$B,$B126,'Health Products &amp; Equipment'!AO:AO)+SUMIF('Other Pharma &amp; Health Products'!$B:$B,$B126,'Other Pharma &amp; Health Products'!AO:AO)+SUMIF('PSM Costs'!$B:$B,$B126,'PSM Costs'!AO:AO),"")</f>
        <v/>
      </c>
      <c r="P126" s="234" t="str">
        <f ca="1">IF(SUMIF(Pharmaceuticals!$B:$B,$B126,Pharmaceuticals!AQ:AQ)+SUMIF('Health Products &amp; Equipment'!$B:$B,$B126,'Health Products &amp; Equipment'!AQ:AQ)+SUMIF('Other Pharma &amp; Health Products'!$B:$B,$B126,'Other Pharma &amp; Health Products'!AQ:AQ)+SUMIF('PSM Costs'!$B:$B,$B126,'PSM Costs'!AQ:AQ)&gt;0,SUMIF(Pharmaceuticals!$B:$B,$B126,Pharmaceuticals!AQ:AQ)+SUMIF('Health Products &amp; Equipment'!$B:$B,$B126,'Health Products &amp; Equipment'!AQ:AQ)+SUMIF('Other Pharma &amp; Health Products'!$B:$B,$B126,'Other Pharma &amp; Health Products'!AQ:AQ)+SUMIF('PSM Costs'!$B:$B,$B126,'PSM Costs'!AQ:AQ),"")</f>
        <v/>
      </c>
      <c r="Q126" s="234" t="str">
        <f ca="1">IF(SUMIF(Pharmaceuticals!$B:$B,$B126,Pharmaceuticals!AS:AS)+SUMIF('Health Products &amp; Equipment'!$B:$B,$B126,'Health Products &amp; Equipment'!AS:AS)+SUMIF('Other Pharma &amp; Health Products'!$B:$B,$B126,'Other Pharma &amp; Health Products'!AS:AS)+SUMIF('PSM Costs'!$B:$B,$B126,'PSM Costs'!AS:AS)&gt;0,SUMIF(Pharmaceuticals!$B:$B,$B126,Pharmaceuticals!AS:AS)+SUMIF('Health Products &amp; Equipment'!$B:$B,$B126,'Health Products &amp; Equipment'!AS:AS)+SUMIF('Other Pharma &amp; Health Products'!$B:$B,$B126,'Other Pharma &amp; Health Products'!AS:AS)+SUMIF('PSM Costs'!$B:$B,$B126,'PSM Costs'!AS:AS),"")</f>
        <v/>
      </c>
      <c r="R126" s="232" t="str">
        <f t="shared" ca="1" si="12"/>
        <v/>
      </c>
      <c r="S126" s="233" t="str">
        <f ca="1">IF(SUMIF(Pharmaceuticals!$B:$B,$B126,Pharmaceuticals!AZ:AZ)+SUMIF('Health Products &amp; Equipment'!$B:$B,$B126,'Health Products &amp; Equipment'!AZ:AZ)+SUMIF('Other Pharma &amp; Health Products'!$B:$B,$B126,'Other Pharma &amp; Health Products'!AZ:AZ)+SUMIF('PSM Costs'!$B:$B,$B126,'PSM Costs'!AZ:AZ)&gt;0,SUMIF(Pharmaceuticals!$B:$B,$B126,Pharmaceuticals!AZ:AZ)+SUMIF('Health Products &amp; Equipment'!$B:$B,$B126,'Health Products &amp; Equipment'!AZ:AZ)+SUMIF('Other Pharma &amp; Health Products'!$B:$B,$B126,'Other Pharma &amp; Health Products'!AZ:AZ)+SUMIF('PSM Costs'!$B:$B,$B126,'PSM Costs'!AZ:AZ),"")</f>
        <v/>
      </c>
      <c r="T126" s="233" t="str">
        <f ca="1">IF(SUMIF(Pharmaceuticals!$B:$B,$B126,Pharmaceuticals!BB:BB)+SUMIF('Health Products &amp; Equipment'!$B:$B,$B126,'Health Products &amp; Equipment'!BB:BB)+SUMIF('Other Pharma &amp; Health Products'!$B:$B,$B126,'Other Pharma &amp; Health Products'!BB:BB)+SUMIF('PSM Costs'!$B:$B,$B126,'PSM Costs'!BB:BB)&gt;0,SUMIF(Pharmaceuticals!$B:$B,$B126,Pharmaceuticals!BB:BB)+SUMIF('Health Products &amp; Equipment'!$B:$B,$B126,'Health Products &amp; Equipment'!BB:BB)+SUMIF('Other Pharma &amp; Health Products'!$B:$B,$B126,'Other Pharma &amp; Health Products'!BB:BB)+SUMIF('PSM Costs'!$B:$B,$B126,'PSM Costs'!BB:BB),"")</f>
        <v/>
      </c>
      <c r="U126" s="233" t="str">
        <f ca="1">IF(SUMIF(Pharmaceuticals!$B:$B,$B126,Pharmaceuticals!BD:BD)+SUMIF('Health Products &amp; Equipment'!$B:$B,$B126,'Health Products &amp; Equipment'!BD:BD)+SUMIF('Other Pharma &amp; Health Products'!$B:$B,$B126,'Other Pharma &amp; Health Products'!BD:BD)+SUMIF('PSM Costs'!$B:$B,$B126,'PSM Costs'!BD:BD)&gt;0,SUMIF(Pharmaceuticals!$B:$B,$B126,Pharmaceuticals!BD:BD)+SUMIF('Health Products &amp; Equipment'!$B:$B,$B126,'Health Products &amp; Equipment'!BD:BD)+SUMIF('Other Pharma &amp; Health Products'!$B:$B,$B126,'Other Pharma &amp; Health Products'!BD:BD)+SUMIF('PSM Costs'!$B:$B,$B126,'PSM Costs'!BD:BD),"")</f>
        <v/>
      </c>
      <c r="V126" s="233" t="str">
        <f ca="1">IF(SUMIF(Pharmaceuticals!$B:$B,$B126,Pharmaceuticals!BF:BF)+SUMIF('Health Products &amp; Equipment'!$B:$B,$B126,'Health Products &amp; Equipment'!BF:BF)+SUMIF('Other Pharma &amp; Health Products'!$B:$B,$B126,'Other Pharma &amp; Health Products'!BF:BF)+SUMIF('PSM Costs'!$B:$B,$B126,'PSM Costs'!BF:BF)&gt;0,SUMIF(Pharmaceuticals!$B:$B,$B126,Pharmaceuticals!BF:BF)+SUMIF('Health Products &amp; Equipment'!$B:$B,$B126,'Health Products &amp; Equipment'!BF:BF)+SUMIF('Other Pharma &amp; Health Products'!$B:$B,$B126,'Other Pharma &amp; Health Products'!BF:BF)+SUMIF('PSM Costs'!$B:$B,$B126,'PSM Costs'!BF:BF),"")</f>
        <v/>
      </c>
      <c r="W126" s="231" t="str">
        <f t="shared" ca="1" si="13"/>
        <v/>
      </c>
      <c r="X126" s="234" t="str">
        <f ca="1">IF(SUMIF(Pharmaceuticals!$B:$B,$B126,Pharmaceuticals!BM:BM)+SUMIF('Health Products &amp; Equipment'!$B:$B,$B126,'Health Products &amp; Equipment'!BM:BM)+SUMIF('Other Pharma &amp; Health Products'!$B:$B,$B126,'Other Pharma &amp; Health Products'!BM:BM)+SUMIF('PSM Costs'!$B:$B,$B126,'PSM Costs'!BM:BM)&gt;0,SUMIF(Pharmaceuticals!$B:$B,$B126,Pharmaceuticals!BM:BM)+SUMIF('Health Products &amp; Equipment'!$B:$B,$B126,'Health Products &amp; Equipment'!BM:BM)+SUMIF('Other Pharma &amp; Health Products'!$B:$B,$B126,'Other Pharma &amp; Health Products'!BM:BM)+SUMIF('PSM Costs'!$B:$B,$B126,'PSM Costs'!BM:BM),"")</f>
        <v/>
      </c>
      <c r="Y126" s="234" t="str">
        <f ca="1">IF(SUMIF(Pharmaceuticals!$B:$B,$B126,Pharmaceuticals!BO:BO)+SUMIF('Health Products &amp; Equipment'!$B:$B,$B126,'Health Products &amp; Equipment'!BO:BO)+SUMIF('Other Pharma &amp; Health Products'!$B:$B,$B126,'Other Pharma &amp; Health Products'!BO:BO)+SUMIF('PSM Costs'!$B:$B,$B126,'PSM Costs'!BO:BO)&gt;0,SUMIF(Pharmaceuticals!$B:$B,$B126,Pharmaceuticals!BO:BO)+SUMIF('Health Products &amp; Equipment'!$B:$B,$B126,'Health Products &amp; Equipment'!BO:BO)+SUMIF('Other Pharma &amp; Health Products'!$B:$B,$B126,'Other Pharma &amp; Health Products'!BO:BO)+SUMIF('PSM Costs'!$B:$B,$B126,'PSM Costs'!BO:BO),"")</f>
        <v/>
      </c>
      <c r="Z126" s="234" t="str">
        <f ca="1">IF(SUMIF(Pharmaceuticals!$B:$B,$B126,Pharmaceuticals!BQ:BQ)+SUMIF('Health Products &amp; Equipment'!$B:$B,$B126,'Health Products &amp; Equipment'!BQ:BQ)+SUMIF('Other Pharma &amp; Health Products'!$B:$B,$B126,'Other Pharma &amp; Health Products'!BQ:BQ)+SUMIF('PSM Costs'!$B:$B,$B126,'PSM Costs'!BQ:BQ)&gt;0,SUMIF(Pharmaceuticals!$B:$B,$B126,Pharmaceuticals!BQ:BQ)+SUMIF('Health Products &amp; Equipment'!$B:$B,$B126,'Health Products &amp; Equipment'!BQ:BQ)+SUMIF('Other Pharma &amp; Health Products'!$B:$B,$B126,'Other Pharma &amp; Health Products'!BQ:BQ)+SUMIF('PSM Costs'!$B:$B,$B126,'PSM Costs'!BQ:BQ),"")</f>
        <v/>
      </c>
      <c r="AA126" s="234" t="str">
        <f ca="1">IF(SUMIF(Pharmaceuticals!$B:$B,$B126,Pharmaceuticals!BS:BS)+SUMIF('Health Products &amp; Equipment'!$B:$B,$B126,'Health Products &amp; Equipment'!BS:BS)+SUMIF('Other Pharma &amp; Health Products'!$B:$B,$B126,'Other Pharma &amp; Health Products'!BS:BS)+SUMIF('PSM Costs'!$B:$B,$B126,'PSM Costs'!BS:BS)&gt;0,SUMIF(Pharmaceuticals!$B:$B,$B126,Pharmaceuticals!BS:BS)+SUMIF('Health Products &amp; Equipment'!$B:$B,$B126,'Health Products &amp; Equipment'!BS:BS)+SUMIF('Other Pharma &amp; Health Products'!$B:$B,$B126,'Other Pharma &amp; Health Products'!BS:BS)+SUMIF('PSM Costs'!$B:$B,$B126,'PSM Costs'!BS:BS),"")</f>
        <v/>
      </c>
      <c r="AB126" s="233" t="str">
        <f t="shared" ca="1" si="14"/>
        <v/>
      </c>
    </row>
    <row r="127" spans="1:28" ht="22.15" customHeight="1" x14ac:dyDescent="0.2">
      <c r="A127" s="229">
        <v>117</v>
      </c>
      <c r="B127" s="229" t="str">
        <f ca="1">IFERROR(VLOOKUP(A127,'Rank unique Mod-Int-CI-PR'!I:J,2,FALSE),"")</f>
        <v/>
      </c>
      <c r="C127" s="230" t="str">
        <f ca="1">IFERROR(VLOOKUP(VALUE(LEFT(B127,FIND("-",B127)-1)),CatModules!B:C,2,FALSE),"")</f>
        <v/>
      </c>
      <c r="D127" s="230" t="str">
        <f ca="1">IFERROR(VLOOKUP(LEFT(B127,FIND("--",B127)-1),CatInt!D:E,2,FALSE),"")</f>
        <v/>
      </c>
      <c r="E127" s="230" t="str">
        <f ca="1">IFERROR(VLOOKUP(MID(B127,FIND("--",B127)+2,FIND("---",B127)-FIND("--",B127)-2),CatCostInp!D:E,2,FALSE),"")</f>
        <v/>
      </c>
      <c r="F127" s="230" t="str">
        <f ca="1">IFERROR(VLOOKUP(B127,ActivityConcat!A:C,3,FALSE),"")</f>
        <v/>
      </c>
      <c r="G127" s="231" t="str">
        <f ca="1">IFERROR(VLOOKUP(VALUE(RIGHT(B127,1)),Setup!A:D,4,FALSE),"")</f>
        <v/>
      </c>
      <c r="H127" s="232" t="str">
        <f t="shared" ca="1" si="10"/>
        <v/>
      </c>
      <c r="I127" s="233" t="str">
        <f ca="1">IF(SUMIF(Pharmaceuticals!$B:$B,$B127,Pharmaceuticals!Z:Z)+SUMIF('Health Products &amp; Equipment'!$B:$B,$B127,'Health Products &amp; Equipment'!Z:Z)+SUMIF('Other Pharma &amp; Health Products'!$B:$B,$B127,'Other Pharma &amp; Health Products'!Z:Z)+SUMIF('PSM Costs'!$B:$B,$B127,'PSM Costs'!Z:Z)&gt;0,SUMIF(Pharmaceuticals!$B:$B,$B127,Pharmaceuticals!Z:Z)+SUMIF('Health Products &amp; Equipment'!$B:$B,$B127,'Health Products &amp; Equipment'!Z:Z)+SUMIF('Other Pharma &amp; Health Products'!$B:$B,$B127,'Other Pharma &amp; Health Products'!Z:Z)+SUMIF('PSM Costs'!$B:$B,$B127,'PSM Costs'!Z:Z),"")</f>
        <v/>
      </c>
      <c r="J127" s="233" t="str">
        <f ca="1">IF(SUMIF(Pharmaceuticals!$B:$B,$B127,Pharmaceuticals!AB:AB)+SUMIF('Health Products &amp; Equipment'!$B:$B,$B127,'Health Products &amp; Equipment'!AB:AB)+SUMIF('Other Pharma &amp; Health Products'!$B:$B,$B127,'Other Pharma &amp; Health Products'!AB:AB)+SUMIF('PSM Costs'!$B:$B,$B127,'PSM Costs'!AB:AB)&gt;0,SUMIF(Pharmaceuticals!$B:$B,$B127,Pharmaceuticals!AB:AB)+SUMIF('Health Products &amp; Equipment'!$B:$B,$B127,'Health Products &amp; Equipment'!AB:AB)+SUMIF('Other Pharma &amp; Health Products'!$B:$B,$B127,'Other Pharma &amp; Health Products'!AB:AB)+SUMIF('PSM Costs'!$B:$B,$B127,'PSM Costs'!AB:AB),"")</f>
        <v/>
      </c>
      <c r="K127" s="233" t="str">
        <f ca="1">IF(SUMIF(Pharmaceuticals!$B:$B,$B127,Pharmaceuticals!AD:AD)+SUMIF('Health Products &amp; Equipment'!$B:$B,$B127,'Health Products &amp; Equipment'!AD:AD)+SUMIF('Other Pharma &amp; Health Products'!$B:$B,$B127,'Other Pharma &amp; Health Products'!AD:AD)+SUMIF('PSM Costs'!$B:$B,$B127,'PSM Costs'!AD:AD)&gt;0,SUMIF(Pharmaceuticals!$B:$B,$B127,Pharmaceuticals!AD:AD)+SUMIF('Health Products &amp; Equipment'!$B:$B,$B127,'Health Products &amp; Equipment'!AD:AD)+SUMIF('Other Pharma &amp; Health Products'!$B:$B,$B127,'Other Pharma &amp; Health Products'!AD:AD)+SUMIF('PSM Costs'!$B:$B,$B127,'PSM Costs'!AD:AD),"")</f>
        <v/>
      </c>
      <c r="L127" s="233" t="str">
        <f ca="1">IF(SUMIF(Pharmaceuticals!$B:$B,$B127,Pharmaceuticals!AF:AF)+SUMIF('Health Products &amp; Equipment'!$B:$B,$B127,'Health Products &amp; Equipment'!AF:AF)+SUMIF('Other Pharma &amp; Health Products'!$B:$B,$B127,'Other Pharma &amp; Health Products'!AF:AF)+SUMIF('PSM Costs'!$B:$B,$B127,'PSM Costs'!AF:AF)&gt;0,SUMIF(Pharmaceuticals!$B:$B,$B127,Pharmaceuticals!AF:AF)+SUMIF('Health Products &amp; Equipment'!$B:$B,$B127,'Health Products &amp; Equipment'!AF:AF)+SUMIF('Other Pharma &amp; Health Products'!$B:$B,$B127,'Other Pharma &amp; Health Products'!AF:AF)+SUMIF('PSM Costs'!$B:$B,$B127,'PSM Costs'!AF:AF),"")</f>
        <v/>
      </c>
      <c r="M127" s="231" t="str">
        <f t="shared" ca="1" si="11"/>
        <v/>
      </c>
      <c r="N127" s="234" t="str">
        <f ca="1">IF(SUMIF(Pharmaceuticals!$B:$B,$B127,Pharmaceuticals!AM:AM)+SUMIF('Health Products &amp; Equipment'!$B:$B,$B127,'Health Products &amp; Equipment'!AM:AM)+SUMIF('Other Pharma &amp; Health Products'!$B:$B,$B127,'Other Pharma &amp; Health Products'!AM:AM)+SUMIF('PSM Costs'!$B:$B,$B127,'PSM Costs'!AM:AM)&gt;0,SUMIF(Pharmaceuticals!$B:$B,$B127,Pharmaceuticals!AM:AM)+SUMIF('Health Products &amp; Equipment'!$B:$B,$B127,'Health Products &amp; Equipment'!AM:AM)+SUMIF('Other Pharma &amp; Health Products'!$B:$B,$B127,'Other Pharma &amp; Health Products'!AM:AM)+SUMIF('PSM Costs'!$B:$B,$B127,'PSM Costs'!AM:AM),"")</f>
        <v/>
      </c>
      <c r="O127" s="234" t="str">
        <f ca="1">IF(SUMIF(Pharmaceuticals!$B:$B,$B127,Pharmaceuticals!AO:AO)+SUMIF('Health Products &amp; Equipment'!$B:$B,$B127,'Health Products &amp; Equipment'!AO:AO)+SUMIF('Other Pharma &amp; Health Products'!$B:$B,$B127,'Other Pharma &amp; Health Products'!AO:AO)+SUMIF('PSM Costs'!$B:$B,$B127,'PSM Costs'!AO:AO)&gt;0,SUMIF(Pharmaceuticals!$B:$B,$B127,Pharmaceuticals!AO:AO)+SUMIF('Health Products &amp; Equipment'!$B:$B,$B127,'Health Products &amp; Equipment'!AO:AO)+SUMIF('Other Pharma &amp; Health Products'!$B:$B,$B127,'Other Pharma &amp; Health Products'!AO:AO)+SUMIF('PSM Costs'!$B:$B,$B127,'PSM Costs'!AO:AO),"")</f>
        <v/>
      </c>
      <c r="P127" s="234" t="str">
        <f ca="1">IF(SUMIF(Pharmaceuticals!$B:$B,$B127,Pharmaceuticals!AQ:AQ)+SUMIF('Health Products &amp; Equipment'!$B:$B,$B127,'Health Products &amp; Equipment'!AQ:AQ)+SUMIF('Other Pharma &amp; Health Products'!$B:$B,$B127,'Other Pharma &amp; Health Products'!AQ:AQ)+SUMIF('PSM Costs'!$B:$B,$B127,'PSM Costs'!AQ:AQ)&gt;0,SUMIF(Pharmaceuticals!$B:$B,$B127,Pharmaceuticals!AQ:AQ)+SUMIF('Health Products &amp; Equipment'!$B:$B,$B127,'Health Products &amp; Equipment'!AQ:AQ)+SUMIF('Other Pharma &amp; Health Products'!$B:$B,$B127,'Other Pharma &amp; Health Products'!AQ:AQ)+SUMIF('PSM Costs'!$B:$B,$B127,'PSM Costs'!AQ:AQ),"")</f>
        <v/>
      </c>
      <c r="Q127" s="234" t="str">
        <f ca="1">IF(SUMIF(Pharmaceuticals!$B:$B,$B127,Pharmaceuticals!AS:AS)+SUMIF('Health Products &amp; Equipment'!$B:$B,$B127,'Health Products &amp; Equipment'!AS:AS)+SUMIF('Other Pharma &amp; Health Products'!$B:$B,$B127,'Other Pharma &amp; Health Products'!AS:AS)+SUMIF('PSM Costs'!$B:$B,$B127,'PSM Costs'!AS:AS)&gt;0,SUMIF(Pharmaceuticals!$B:$B,$B127,Pharmaceuticals!AS:AS)+SUMIF('Health Products &amp; Equipment'!$B:$B,$B127,'Health Products &amp; Equipment'!AS:AS)+SUMIF('Other Pharma &amp; Health Products'!$B:$B,$B127,'Other Pharma &amp; Health Products'!AS:AS)+SUMIF('PSM Costs'!$B:$B,$B127,'PSM Costs'!AS:AS),"")</f>
        <v/>
      </c>
      <c r="R127" s="232" t="str">
        <f t="shared" ca="1" si="12"/>
        <v/>
      </c>
      <c r="S127" s="233" t="str">
        <f ca="1">IF(SUMIF(Pharmaceuticals!$B:$B,$B127,Pharmaceuticals!AZ:AZ)+SUMIF('Health Products &amp; Equipment'!$B:$B,$B127,'Health Products &amp; Equipment'!AZ:AZ)+SUMIF('Other Pharma &amp; Health Products'!$B:$B,$B127,'Other Pharma &amp; Health Products'!AZ:AZ)+SUMIF('PSM Costs'!$B:$B,$B127,'PSM Costs'!AZ:AZ)&gt;0,SUMIF(Pharmaceuticals!$B:$B,$B127,Pharmaceuticals!AZ:AZ)+SUMIF('Health Products &amp; Equipment'!$B:$B,$B127,'Health Products &amp; Equipment'!AZ:AZ)+SUMIF('Other Pharma &amp; Health Products'!$B:$B,$B127,'Other Pharma &amp; Health Products'!AZ:AZ)+SUMIF('PSM Costs'!$B:$B,$B127,'PSM Costs'!AZ:AZ),"")</f>
        <v/>
      </c>
      <c r="T127" s="233" t="str">
        <f ca="1">IF(SUMIF(Pharmaceuticals!$B:$B,$B127,Pharmaceuticals!BB:BB)+SUMIF('Health Products &amp; Equipment'!$B:$B,$B127,'Health Products &amp; Equipment'!BB:BB)+SUMIF('Other Pharma &amp; Health Products'!$B:$B,$B127,'Other Pharma &amp; Health Products'!BB:BB)+SUMIF('PSM Costs'!$B:$B,$B127,'PSM Costs'!BB:BB)&gt;0,SUMIF(Pharmaceuticals!$B:$B,$B127,Pharmaceuticals!BB:BB)+SUMIF('Health Products &amp; Equipment'!$B:$B,$B127,'Health Products &amp; Equipment'!BB:BB)+SUMIF('Other Pharma &amp; Health Products'!$B:$B,$B127,'Other Pharma &amp; Health Products'!BB:BB)+SUMIF('PSM Costs'!$B:$B,$B127,'PSM Costs'!BB:BB),"")</f>
        <v/>
      </c>
      <c r="U127" s="233" t="str">
        <f ca="1">IF(SUMIF(Pharmaceuticals!$B:$B,$B127,Pharmaceuticals!BD:BD)+SUMIF('Health Products &amp; Equipment'!$B:$B,$B127,'Health Products &amp; Equipment'!BD:BD)+SUMIF('Other Pharma &amp; Health Products'!$B:$B,$B127,'Other Pharma &amp; Health Products'!BD:BD)+SUMIF('PSM Costs'!$B:$B,$B127,'PSM Costs'!BD:BD)&gt;0,SUMIF(Pharmaceuticals!$B:$B,$B127,Pharmaceuticals!BD:BD)+SUMIF('Health Products &amp; Equipment'!$B:$B,$B127,'Health Products &amp; Equipment'!BD:BD)+SUMIF('Other Pharma &amp; Health Products'!$B:$B,$B127,'Other Pharma &amp; Health Products'!BD:BD)+SUMIF('PSM Costs'!$B:$B,$B127,'PSM Costs'!BD:BD),"")</f>
        <v/>
      </c>
      <c r="V127" s="233" t="str">
        <f ca="1">IF(SUMIF(Pharmaceuticals!$B:$B,$B127,Pharmaceuticals!BF:BF)+SUMIF('Health Products &amp; Equipment'!$B:$B,$B127,'Health Products &amp; Equipment'!BF:BF)+SUMIF('Other Pharma &amp; Health Products'!$B:$B,$B127,'Other Pharma &amp; Health Products'!BF:BF)+SUMIF('PSM Costs'!$B:$B,$B127,'PSM Costs'!BF:BF)&gt;0,SUMIF(Pharmaceuticals!$B:$B,$B127,Pharmaceuticals!BF:BF)+SUMIF('Health Products &amp; Equipment'!$B:$B,$B127,'Health Products &amp; Equipment'!BF:BF)+SUMIF('Other Pharma &amp; Health Products'!$B:$B,$B127,'Other Pharma &amp; Health Products'!BF:BF)+SUMIF('PSM Costs'!$B:$B,$B127,'PSM Costs'!BF:BF),"")</f>
        <v/>
      </c>
      <c r="W127" s="231" t="str">
        <f t="shared" ca="1" si="13"/>
        <v/>
      </c>
      <c r="X127" s="234" t="str">
        <f ca="1">IF(SUMIF(Pharmaceuticals!$B:$B,$B127,Pharmaceuticals!BM:BM)+SUMIF('Health Products &amp; Equipment'!$B:$B,$B127,'Health Products &amp; Equipment'!BM:BM)+SUMIF('Other Pharma &amp; Health Products'!$B:$B,$B127,'Other Pharma &amp; Health Products'!BM:BM)+SUMIF('PSM Costs'!$B:$B,$B127,'PSM Costs'!BM:BM)&gt;0,SUMIF(Pharmaceuticals!$B:$B,$B127,Pharmaceuticals!BM:BM)+SUMIF('Health Products &amp; Equipment'!$B:$B,$B127,'Health Products &amp; Equipment'!BM:BM)+SUMIF('Other Pharma &amp; Health Products'!$B:$B,$B127,'Other Pharma &amp; Health Products'!BM:BM)+SUMIF('PSM Costs'!$B:$B,$B127,'PSM Costs'!BM:BM),"")</f>
        <v/>
      </c>
      <c r="Y127" s="234" t="str">
        <f ca="1">IF(SUMIF(Pharmaceuticals!$B:$B,$B127,Pharmaceuticals!BO:BO)+SUMIF('Health Products &amp; Equipment'!$B:$B,$B127,'Health Products &amp; Equipment'!BO:BO)+SUMIF('Other Pharma &amp; Health Products'!$B:$B,$B127,'Other Pharma &amp; Health Products'!BO:BO)+SUMIF('PSM Costs'!$B:$B,$B127,'PSM Costs'!BO:BO)&gt;0,SUMIF(Pharmaceuticals!$B:$B,$B127,Pharmaceuticals!BO:BO)+SUMIF('Health Products &amp; Equipment'!$B:$B,$B127,'Health Products &amp; Equipment'!BO:BO)+SUMIF('Other Pharma &amp; Health Products'!$B:$B,$B127,'Other Pharma &amp; Health Products'!BO:BO)+SUMIF('PSM Costs'!$B:$B,$B127,'PSM Costs'!BO:BO),"")</f>
        <v/>
      </c>
      <c r="Z127" s="234" t="str">
        <f ca="1">IF(SUMIF(Pharmaceuticals!$B:$B,$B127,Pharmaceuticals!BQ:BQ)+SUMIF('Health Products &amp; Equipment'!$B:$B,$B127,'Health Products &amp; Equipment'!BQ:BQ)+SUMIF('Other Pharma &amp; Health Products'!$B:$B,$B127,'Other Pharma &amp; Health Products'!BQ:BQ)+SUMIF('PSM Costs'!$B:$B,$B127,'PSM Costs'!BQ:BQ)&gt;0,SUMIF(Pharmaceuticals!$B:$B,$B127,Pharmaceuticals!BQ:BQ)+SUMIF('Health Products &amp; Equipment'!$B:$B,$B127,'Health Products &amp; Equipment'!BQ:BQ)+SUMIF('Other Pharma &amp; Health Products'!$B:$B,$B127,'Other Pharma &amp; Health Products'!BQ:BQ)+SUMIF('PSM Costs'!$B:$B,$B127,'PSM Costs'!BQ:BQ),"")</f>
        <v/>
      </c>
      <c r="AA127" s="234" t="str">
        <f ca="1">IF(SUMIF(Pharmaceuticals!$B:$B,$B127,Pharmaceuticals!BS:BS)+SUMIF('Health Products &amp; Equipment'!$B:$B,$B127,'Health Products &amp; Equipment'!BS:BS)+SUMIF('Other Pharma &amp; Health Products'!$B:$B,$B127,'Other Pharma &amp; Health Products'!BS:BS)+SUMIF('PSM Costs'!$B:$B,$B127,'PSM Costs'!BS:BS)&gt;0,SUMIF(Pharmaceuticals!$B:$B,$B127,Pharmaceuticals!BS:BS)+SUMIF('Health Products &amp; Equipment'!$B:$B,$B127,'Health Products &amp; Equipment'!BS:BS)+SUMIF('Other Pharma &amp; Health Products'!$B:$B,$B127,'Other Pharma &amp; Health Products'!BS:BS)+SUMIF('PSM Costs'!$B:$B,$B127,'PSM Costs'!BS:BS),"")</f>
        <v/>
      </c>
      <c r="AB127" s="233" t="str">
        <f t="shared" ca="1" si="14"/>
        <v/>
      </c>
    </row>
    <row r="128" spans="1:28" ht="22.15" customHeight="1" x14ac:dyDescent="0.2">
      <c r="A128" s="229">
        <v>118</v>
      </c>
      <c r="B128" s="229" t="str">
        <f ca="1">IFERROR(VLOOKUP(A128,'Rank unique Mod-Int-CI-PR'!I:J,2,FALSE),"")</f>
        <v/>
      </c>
      <c r="C128" s="230" t="str">
        <f ca="1">IFERROR(VLOOKUP(VALUE(LEFT(B128,FIND("-",B128)-1)),CatModules!B:C,2,FALSE),"")</f>
        <v/>
      </c>
      <c r="D128" s="230" t="str">
        <f ca="1">IFERROR(VLOOKUP(LEFT(B128,FIND("--",B128)-1),CatInt!D:E,2,FALSE),"")</f>
        <v/>
      </c>
      <c r="E128" s="230" t="str">
        <f ca="1">IFERROR(VLOOKUP(MID(B128,FIND("--",B128)+2,FIND("---",B128)-FIND("--",B128)-2),CatCostInp!D:E,2,FALSE),"")</f>
        <v/>
      </c>
      <c r="F128" s="230" t="str">
        <f ca="1">IFERROR(VLOOKUP(B128,ActivityConcat!A:C,3,FALSE),"")</f>
        <v/>
      </c>
      <c r="G128" s="231" t="str">
        <f ca="1">IFERROR(VLOOKUP(VALUE(RIGHT(B128,1)),Setup!A:D,4,FALSE),"")</f>
        <v/>
      </c>
      <c r="H128" s="232" t="str">
        <f t="shared" ca="1" si="10"/>
        <v/>
      </c>
      <c r="I128" s="233" t="str">
        <f ca="1">IF(SUMIF(Pharmaceuticals!$B:$B,$B128,Pharmaceuticals!Z:Z)+SUMIF('Health Products &amp; Equipment'!$B:$B,$B128,'Health Products &amp; Equipment'!Z:Z)+SUMIF('Other Pharma &amp; Health Products'!$B:$B,$B128,'Other Pharma &amp; Health Products'!Z:Z)+SUMIF('PSM Costs'!$B:$B,$B128,'PSM Costs'!Z:Z)&gt;0,SUMIF(Pharmaceuticals!$B:$B,$B128,Pharmaceuticals!Z:Z)+SUMIF('Health Products &amp; Equipment'!$B:$B,$B128,'Health Products &amp; Equipment'!Z:Z)+SUMIF('Other Pharma &amp; Health Products'!$B:$B,$B128,'Other Pharma &amp; Health Products'!Z:Z)+SUMIF('PSM Costs'!$B:$B,$B128,'PSM Costs'!Z:Z),"")</f>
        <v/>
      </c>
      <c r="J128" s="233" t="str">
        <f ca="1">IF(SUMIF(Pharmaceuticals!$B:$B,$B128,Pharmaceuticals!AB:AB)+SUMIF('Health Products &amp; Equipment'!$B:$B,$B128,'Health Products &amp; Equipment'!AB:AB)+SUMIF('Other Pharma &amp; Health Products'!$B:$B,$B128,'Other Pharma &amp; Health Products'!AB:AB)+SUMIF('PSM Costs'!$B:$B,$B128,'PSM Costs'!AB:AB)&gt;0,SUMIF(Pharmaceuticals!$B:$B,$B128,Pharmaceuticals!AB:AB)+SUMIF('Health Products &amp; Equipment'!$B:$B,$B128,'Health Products &amp; Equipment'!AB:AB)+SUMIF('Other Pharma &amp; Health Products'!$B:$B,$B128,'Other Pharma &amp; Health Products'!AB:AB)+SUMIF('PSM Costs'!$B:$B,$B128,'PSM Costs'!AB:AB),"")</f>
        <v/>
      </c>
      <c r="K128" s="233" t="str">
        <f ca="1">IF(SUMIF(Pharmaceuticals!$B:$B,$B128,Pharmaceuticals!AD:AD)+SUMIF('Health Products &amp; Equipment'!$B:$B,$B128,'Health Products &amp; Equipment'!AD:AD)+SUMIF('Other Pharma &amp; Health Products'!$B:$B,$B128,'Other Pharma &amp; Health Products'!AD:AD)+SUMIF('PSM Costs'!$B:$B,$B128,'PSM Costs'!AD:AD)&gt;0,SUMIF(Pharmaceuticals!$B:$B,$B128,Pharmaceuticals!AD:AD)+SUMIF('Health Products &amp; Equipment'!$B:$B,$B128,'Health Products &amp; Equipment'!AD:AD)+SUMIF('Other Pharma &amp; Health Products'!$B:$B,$B128,'Other Pharma &amp; Health Products'!AD:AD)+SUMIF('PSM Costs'!$B:$B,$B128,'PSM Costs'!AD:AD),"")</f>
        <v/>
      </c>
      <c r="L128" s="233" t="str">
        <f ca="1">IF(SUMIF(Pharmaceuticals!$B:$B,$B128,Pharmaceuticals!AF:AF)+SUMIF('Health Products &amp; Equipment'!$B:$B,$B128,'Health Products &amp; Equipment'!AF:AF)+SUMIF('Other Pharma &amp; Health Products'!$B:$B,$B128,'Other Pharma &amp; Health Products'!AF:AF)+SUMIF('PSM Costs'!$B:$B,$B128,'PSM Costs'!AF:AF)&gt;0,SUMIF(Pharmaceuticals!$B:$B,$B128,Pharmaceuticals!AF:AF)+SUMIF('Health Products &amp; Equipment'!$B:$B,$B128,'Health Products &amp; Equipment'!AF:AF)+SUMIF('Other Pharma &amp; Health Products'!$B:$B,$B128,'Other Pharma &amp; Health Products'!AF:AF)+SUMIF('PSM Costs'!$B:$B,$B128,'PSM Costs'!AF:AF),"")</f>
        <v/>
      </c>
      <c r="M128" s="231" t="str">
        <f t="shared" ca="1" si="11"/>
        <v/>
      </c>
      <c r="N128" s="234" t="str">
        <f ca="1">IF(SUMIF(Pharmaceuticals!$B:$B,$B128,Pharmaceuticals!AM:AM)+SUMIF('Health Products &amp; Equipment'!$B:$B,$B128,'Health Products &amp; Equipment'!AM:AM)+SUMIF('Other Pharma &amp; Health Products'!$B:$B,$B128,'Other Pharma &amp; Health Products'!AM:AM)+SUMIF('PSM Costs'!$B:$B,$B128,'PSM Costs'!AM:AM)&gt;0,SUMIF(Pharmaceuticals!$B:$B,$B128,Pharmaceuticals!AM:AM)+SUMIF('Health Products &amp; Equipment'!$B:$B,$B128,'Health Products &amp; Equipment'!AM:AM)+SUMIF('Other Pharma &amp; Health Products'!$B:$B,$B128,'Other Pharma &amp; Health Products'!AM:AM)+SUMIF('PSM Costs'!$B:$B,$B128,'PSM Costs'!AM:AM),"")</f>
        <v/>
      </c>
      <c r="O128" s="234" t="str">
        <f ca="1">IF(SUMIF(Pharmaceuticals!$B:$B,$B128,Pharmaceuticals!AO:AO)+SUMIF('Health Products &amp; Equipment'!$B:$B,$B128,'Health Products &amp; Equipment'!AO:AO)+SUMIF('Other Pharma &amp; Health Products'!$B:$B,$B128,'Other Pharma &amp; Health Products'!AO:AO)+SUMIF('PSM Costs'!$B:$B,$B128,'PSM Costs'!AO:AO)&gt;0,SUMIF(Pharmaceuticals!$B:$B,$B128,Pharmaceuticals!AO:AO)+SUMIF('Health Products &amp; Equipment'!$B:$B,$B128,'Health Products &amp; Equipment'!AO:AO)+SUMIF('Other Pharma &amp; Health Products'!$B:$B,$B128,'Other Pharma &amp; Health Products'!AO:AO)+SUMIF('PSM Costs'!$B:$B,$B128,'PSM Costs'!AO:AO),"")</f>
        <v/>
      </c>
      <c r="P128" s="234" t="str">
        <f ca="1">IF(SUMIF(Pharmaceuticals!$B:$B,$B128,Pharmaceuticals!AQ:AQ)+SUMIF('Health Products &amp; Equipment'!$B:$B,$B128,'Health Products &amp; Equipment'!AQ:AQ)+SUMIF('Other Pharma &amp; Health Products'!$B:$B,$B128,'Other Pharma &amp; Health Products'!AQ:AQ)+SUMIF('PSM Costs'!$B:$B,$B128,'PSM Costs'!AQ:AQ)&gt;0,SUMIF(Pharmaceuticals!$B:$B,$B128,Pharmaceuticals!AQ:AQ)+SUMIF('Health Products &amp; Equipment'!$B:$B,$B128,'Health Products &amp; Equipment'!AQ:AQ)+SUMIF('Other Pharma &amp; Health Products'!$B:$B,$B128,'Other Pharma &amp; Health Products'!AQ:AQ)+SUMIF('PSM Costs'!$B:$B,$B128,'PSM Costs'!AQ:AQ),"")</f>
        <v/>
      </c>
      <c r="Q128" s="234" t="str">
        <f ca="1">IF(SUMIF(Pharmaceuticals!$B:$B,$B128,Pharmaceuticals!AS:AS)+SUMIF('Health Products &amp; Equipment'!$B:$B,$B128,'Health Products &amp; Equipment'!AS:AS)+SUMIF('Other Pharma &amp; Health Products'!$B:$B,$B128,'Other Pharma &amp; Health Products'!AS:AS)+SUMIF('PSM Costs'!$B:$B,$B128,'PSM Costs'!AS:AS)&gt;0,SUMIF(Pharmaceuticals!$B:$B,$B128,Pharmaceuticals!AS:AS)+SUMIF('Health Products &amp; Equipment'!$B:$B,$B128,'Health Products &amp; Equipment'!AS:AS)+SUMIF('Other Pharma &amp; Health Products'!$B:$B,$B128,'Other Pharma &amp; Health Products'!AS:AS)+SUMIF('PSM Costs'!$B:$B,$B128,'PSM Costs'!AS:AS),"")</f>
        <v/>
      </c>
      <c r="R128" s="232" t="str">
        <f t="shared" ca="1" si="12"/>
        <v/>
      </c>
      <c r="S128" s="233" t="str">
        <f ca="1">IF(SUMIF(Pharmaceuticals!$B:$B,$B128,Pharmaceuticals!AZ:AZ)+SUMIF('Health Products &amp; Equipment'!$B:$B,$B128,'Health Products &amp; Equipment'!AZ:AZ)+SUMIF('Other Pharma &amp; Health Products'!$B:$B,$B128,'Other Pharma &amp; Health Products'!AZ:AZ)+SUMIF('PSM Costs'!$B:$B,$B128,'PSM Costs'!AZ:AZ)&gt;0,SUMIF(Pharmaceuticals!$B:$B,$B128,Pharmaceuticals!AZ:AZ)+SUMIF('Health Products &amp; Equipment'!$B:$B,$B128,'Health Products &amp; Equipment'!AZ:AZ)+SUMIF('Other Pharma &amp; Health Products'!$B:$B,$B128,'Other Pharma &amp; Health Products'!AZ:AZ)+SUMIF('PSM Costs'!$B:$B,$B128,'PSM Costs'!AZ:AZ),"")</f>
        <v/>
      </c>
      <c r="T128" s="233" t="str">
        <f ca="1">IF(SUMIF(Pharmaceuticals!$B:$B,$B128,Pharmaceuticals!BB:BB)+SUMIF('Health Products &amp; Equipment'!$B:$B,$B128,'Health Products &amp; Equipment'!BB:BB)+SUMIF('Other Pharma &amp; Health Products'!$B:$B,$B128,'Other Pharma &amp; Health Products'!BB:BB)+SUMIF('PSM Costs'!$B:$B,$B128,'PSM Costs'!BB:BB)&gt;0,SUMIF(Pharmaceuticals!$B:$B,$B128,Pharmaceuticals!BB:BB)+SUMIF('Health Products &amp; Equipment'!$B:$B,$B128,'Health Products &amp; Equipment'!BB:BB)+SUMIF('Other Pharma &amp; Health Products'!$B:$B,$B128,'Other Pharma &amp; Health Products'!BB:BB)+SUMIF('PSM Costs'!$B:$B,$B128,'PSM Costs'!BB:BB),"")</f>
        <v/>
      </c>
      <c r="U128" s="233" t="str">
        <f ca="1">IF(SUMIF(Pharmaceuticals!$B:$B,$B128,Pharmaceuticals!BD:BD)+SUMIF('Health Products &amp; Equipment'!$B:$B,$B128,'Health Products &amp; Equipment'!BD:BD)+SUMIF('Other Pharma &amp; Health Products'!$B:$B,$B128,'Other Pharma &amp; Health Products'!BD:BD)+SUMIF('PSM Costs'!$B:$B,$B128,'PSM Costs'!BD:BD)&gt;0,SUMIF(Pharmaceuticals!$B:$B,$B128,Pharmaceuticals!BD:BD)+SUMIF('Health Products &amp; Equipment'!$B:$B,$B128,'Health Products &amp; Equipment'!BD:BD)+SUMIF('Other Pharma &amp; Health Products'!$B:$B,$B128,'Other Pharma &amp; Health Products'!BD:BD)+SUMIF('PSM Costs'!$B:$B,$B128,'PSM Costs'!BD:BD),"")</f>
        <v/>
      </c>
      <c r="V128" s="233" t="str">
        <f ca="1">IF(SUMIF(Pharmaceuticals!$B:$B,$B128,Pharmaceuticals!BF:BF)+SUMIF('Health Products &amp; Equipment'!$B:$B,$B128,'Health Products &amp; Equipment'!BF:BF)+SUMIF('Other Pharma &amp; Health Products'!$B:$B,$B128,'Other Pharma &amp; Health Products'!BF:BF)+SUMIF('PSM Costs'!$B:$B,$B128,'PSM Costs'!BF:BF)&gt;0,SUMIF(Pharmaceuticals!$B:$B,$B128,Pharmaceuticals!BF:BF)+SUMIF('Health Products &amp; Equipment'!$B:$B,$B128,'Health Products &amp; Equipment'!BF:BF)+SUMIF('Other Pharma &amp; Health Products'!$B:$B,$B128,'Other Pharma &amp; Health Products'!BF:BF)+SUMIF('PSM Costs'!$B:$B,$B128,'PSM Costs'!BF:BF),"")</f>
        <v/>
      </c>
      <c r="W128" s="231" t="str">
        <f t="shared" ca="1" si="13"/>
        <v/>
      </c>
      <c r="X128" s="234" t="str">
        <f ca="1">IF(SUMIF(Pharmaceuticals!$B:$B,$B128,Pharmaceuticals!BM:BM)+SUMIF('Health Products &amp; Equipment'!$B:$B,$B128,'Health Products &amp; Equipment'!BM:BM)+SUMIF('Other Pharma &amp; Health Products'!$B:$B,$B128,'Other Pharma &amp; Health Products'!BM:BM)+SUMIF('PSM Costs'!$B:$B,$B128,'PSM Costs'!BM:BM)&gt;0,SUMIF(Pharmaceuticals!$B:$B,$B128,Pharmaceuticals!BM:BM)+SUMIF('Health Products &amp; Equipment'!$B:$B,$B128,'Health Products &amp; Equipment'!BM:BM)+SUMIF('Other Pharma &amp; Health Products'!$B:$B,$B128,'Other Pharma &amp; Health Products'!BM:BM)+SUMIF('PSM Costs'!$B:$B,$B128,'PSM Costs'!BM:BM),"")</f>
        <v/>
      </c>
      <c r="Y128" s="234" t="str">
        <f ca="1">IF(SUMIF(Pharmaceuticals!$B:$B,$B128,Pharmaceuticals!BO:BO)+SUMIF('Health Products &amp; Equipment'!$B:$B,$B128,'Health Products &amp; Equipment'!BO:BO)+SUMIF('Other Pharma &amp; Health Products'!$B:$B,$B128,'Other Pharma &amp; Health Products'!BO:BO)+SUMIF('PSM Costs'!$B:$B,$B128,'PSM Costs'!BO:BO)&gt;0,SUMIF(Pharmaceuticals!$B:$B,$B128,Pharmaceuticals!BO:BO)+SUMIF('Health Products &amp; Equipment'!$B:$B,$B128,'Health Products &amp; Equipment'!BO:BO)+SUMIF('Other Pharma &amp; Health Products'!$B:$B,$B128,'Other Pharma &amp; Health Products'!BO:BO)+SUMIF('PSM Costs'!$B:$B,$B128,'PSM Costs'!BO:BO),"")</f>
        <v/>
      </c>
      <c r="Z128" s="234" t="str">
        <f ca="1">IF(SUMIF(Pharmaceuticals!$B:$B,$B128,Pharmaceuticals!BQ:BQ)+SUMIF('Health Products &amp; Equipment'!$B:$B,$B128,'Health Products &amp; Equipment'!BQ:BQ)+SUMIF('Other Pharma &amp; Health Products'!$B:$B,$B128,'Other Pharma &amp; Health Products'!BQ:BQ)+SUMIF('PSM Costs'!$B:$B,$B128,'PSM Costs'!BQ:BQ)&gt;0,SUMIF(Pharmaceuticals!$B:$B,$B128,Pharmaceuticals!BQ:BQ)+SUMIF('Health Products &amp; Equipment'!$B:$B,$B128,'Health Products &amp; Equipment'!BQ:BQ)+SUMIF('Other Pharma &amp; Health Products'!$B:$B,$B128,'Other Pharma &amp; Health Products'!BQ:BQ)+SUMIF('PSM Costs'!$B:$B,$B128,'PSM Costs'!BQ:BQ),"")</f>
        <v/>
      </c>
      <c r="AA128" s="234" t="str">
        <f ca="1">IF(SUMIF(Pharmaceuticals!$B:$B,$B128,Pharmaceuticals!BS:BS)+SUMIF('Health Products &amp; Equipment'!$B:$B,$B128,'Health Products &amp; Equipment'!BS:BS)+SUMIF('Other Pharma &amp; Health Products'!$B:$B,$B128,'Other Pharma &amp; Health Products'!BS:BS)+SUMIF('PSM Costs'!$B:$B,$B128,'PSM Costs'!BS:BS)&gt;0,SUMIF(Pharmaceuticals!$B:$B,$B128,Pharmaceuticals!BS:BS)+SUMIF('Health Products &amp; Equipment'!$B:$B,$B128,'Health Products &amp; Equipment'!BS:BS)+SUMIF('Other Pharma &amp; Health Products'!$B:$B,$B128,'Other Pharma &amp; Health Products'!BS:BS)+SUMIF('PSM Costs'!$B:$B,$B128,'PSM Costs'!BS:BS),"")</f>
        <v/>
      </c>
      <c r="AB128" s="233" t="str">
        <f t="shared" ca="1" si="14"/>
        <v/>
      </c>
    </row>
    <row r="129" spans="1:28" ht="22.15" customHeight="1" x14ac:dyDescent="0.2">
      <c r="A129" s="229">
        <v>119</v>
      </c>
      <c r="B129" s="229" t="str">
        <f ca="1">IFERROR(VLOOKUP(A129,'Rank unique Mod-Int-CI-PR'!I:J,2,FALSE),"")</f>
        <v/>
      </c>
      <c r="C129" s="230" t="str">
        <f ca="1">IFERROR(VLOOKUP(VALUE(LEFT(B129,FIND("-",B129)-1)),CatModules!B:C,2,FALSE),"")</f>
        <v/>
      </c>
      <c r="D129" s="230" t="str">
        <f ca="1">IFERROR(VLOOKUP(LEFT(B129,FIND("--",B129)-1),CatInt!D:E,2,FALSE),"")</f>
        <v/>
      </c>
      <c r="E129" s="230" t="str">
        <f ca="1">IFERROR(VLOOKUP(MID(B129,FIND("--",B129)+2,FIND("---",B129)-FIND("--",B129)-2),CatCostInp!D:E,2,FALSE),"")</f>
        <v/>
      </c>
      <c r="F129" s="230" t="str">
        <f ca="1">IFERROR(VLOOKUP(B129,ActivityConcat!A:C,3,FALSE),"")</f>
        <v/>
      </c>
      <c r="G129" s="231" t="str">
        <f ca="1">IFERROR(VLOOKUP(VALUE(RIGHT(B129,1)),Setup!A:D,4,FALSE),"")</f>
        <v/>
      </c>
      <c r="H129" s="232" t="str">
        <f t="shared" ca="1" si="10"/>
        <v/>
      </c>
      <c r="I129" s="233" t="str">
        <f ca="1">IF(SUMIF(Pharmaceuticals!$B:$B,$B129,Pharmaceuticals!Z:Z)+SUMIF('Health Products &amp; Equipment'!$B:$B,$B129,'Health Products &amp; Equipment'!Z:Z)+SUMIF('Other Pharma &amp; Health Products'!$B:$B,$B129,'Other Pharma &amp; Health Products'!Z:Z)+SUMIF('PSM Costs'!$B:$B,$B129,'PSM Costs'!Z:Z)&gt;0,SUMIF(Pharmaceuticals!$B:$B,$B129,Pharmaceuticals!Z:Z)+SUMIF('Health Products &amp; Equipment'!$B:$B,$B129,'Health Products &amp; Equipment'!Z:Z)+SUMIF('Other Pharma &amp; Health Products'!$B:$B,$B129,'Other Pharma &amp; Health Products'!Z:Z)+SUMIF('PSM Costs'!$B:$B,$B129,'PSM Costs'!Z:Z),"")</f>
        <v/>
      </c>
      <c r="J129" s="233" t="str">
        <f ca="1">IF(SUMIF(Pharmaceuticals!$B:$B,$B129,Pharmaceuticals!AB:AB)+SUMIF('Health Products &amp; Equipment'!$B:$B,$B129,'Health Products &amp; Equipment'!AB:AB)+SUMIF('Other Pharma &amp; Health Products'!$B:$B,$B129,'Other Pharma &amp; Health Products'!AB:AB)+SUMIF('PSM Costs'!$B:$B,$B129,'PSM Costs'!AB:AB)&gt;0,SUMIF(Pharmaceuticals!$B:$B,$B129,Pharmaceuticals!AB:AB)+SUMIF('Health Products &amp; Equipment'!$B:$B,$B129,'Health Products &amp; Equipment'!AB:AB)+SUMIF('Other Pharma &amp; Health Products'!$B:$B,$B129,'Other Pharma &amp; Health Products'!AB:AB)+SUMIF('PSM Costs'!$B:$B,$B129,'PSM Costs'!AB:AB),"")</f>
        <v/>
      </c>
      <c r="K129" s="233" t="str">
        <f ca="1">IF(SUMIF(Pharmaceuticals!$B:$B,$B129,Pharmaceuticals!AD:AD)+SUMIF('Health Products &amp; Equipment'!$B:$B,$B129,'Health Products &amp; Equipment'!AD:AD)+SUMIF('Other Pharma &amp; Health Products'!$B:$B,$B129,'Other Pharma &amp; Health Products'!AD:AD)+SUMIF('PSM Costs'!$B:$B,$B129,'PSM Costs'!AD:AD)&gt;0,SUMIF(Pharmaceuticals!$B:$B,$B129,Pharmaceuticals!AD:AD)+SUMIF('Health Products &amp; Equipment'!$B:$B,$B129,'Health Products &amp; Equipment'!AD:AD)+SUMIF('Other Pharma &amp; Health Products'!$B:$B,$B129,'Other Pharma &amp; Health Products'!AD:AD)+SUMIF('PSM Costs'!$B:$B,$B129,'PSM Costs'!AD:AD),"")</f>
        <v/>
      </c>
      <c r="L129" s="233" t="str">
        <f ca="1">IF(SUMIF(Pharmaceuticals!$B:$B,$B129,Pharmaceuticals!AF:AF)+SUMIF('Health Products &amp; Equipment'!$B:$B,$B129,'Health Products &amp; Equipment'!AF:AF)+SUMIF('Other Pharma &amp; Health Products'!$B:$B,$B129,'Other Pharma &amp; Health Products'!AF:AF)+SUMIF('PSM Costs'!$B:$B,$B129,'PSM Costs'!AF:AF)&gt;0,SUMIF(Pharmaceuticals!$B:$B,$B129,Pharmaceuticals!AF:AF)+SUMIF('Health Products &amp; Equipment'!$B:$B,$B129,'Health Products &amp; Equipment'!AF:AF)+SUMIF('Other Pharma &amp; Health Products'!$B:$B,$B129,'Other Pharma &amp; Health Products'!AF:AF)+SUMIF('PSM Costs'!$B:$B,$B129,'PSM Costs'!AF:AF),"")</f>
        <v/>
      </c>
      <c r="M129" s="231" t="str">
        <f t="shared" ca="1" si="11"/>
        <v/>
      </c>
      <c r="N129" s="234" t="str">
        <f ca="1">IF(SUMIF(Pharmaceuticals!$B:$B,$B129,Pharmaceuticals!AM:AM)+SUMIF('Health Products &amp; Equipment'!$B:$B,$B129,'Health Products &amp; Equipment'!AM:AM)+SUMIF('Other Pharma &amp; Health Products'!$B:$B,$B129,'Other Pharma &amp; Health Products'!AM:AM)+SUMIF('PSM Costs'!$B:$B,$B129,'PSM Costs'!AM:AM)&gt;0,SUMIF(Pharmaceuticals!$B:$B,$B129,Pharmaceuticals!AM:AM)+SUMIF('Health Products &amp; Equipment'!$B:$B,$B129,'Health Products &amp; Equipment'!AM:AM)+SUMIF('Other Pharma &amp; Health Products'!$B:$B,$B129,'Other Pharma &amp; Health Products'!AM:AM)+SUMIF('PSM Costs'!$B:$B,$B129,'PSM Costs'!AM:AM),"")</f>
        <v/>
      </c>
      <c r="O129" s="234" t="str">
        <f ca="1">IF(SUMIF(Pharmaceuticals!$B:$B,$B129,Pharmaceuticals!AO:AO)+SUMIF('Health Products &amp; Equipment'!$B:$B,$B129,'Health Products &amp; Equipment'!AO:AO)+SUMIF('Other Pharma &amp; Health Products'!$B:$B,$B129,'Other Pharma &amp; Health Products'!AO:AO)+SUMIF('PSM Costs'!$B:$B,$B129,'PSM Costs'!AO:AO)&gt;0,SUMIF(Pharmaceuticals!$B:$B,$B129,Pharmaceuticals!AO:AO)+SUMIF('Health Products &amp; Equipment'!$B:$B,$B129,'Health Products &amp; Equipment'!AO:AO)+SUMIF('Other Pharma &amp; Health Products'!$B:$B,$B129,'Other Pharma &amp; Health Products'!AO:AO)+SUMIF('PSM Costs'!$B:$B,$B129,'PSM Costs'!AO:AO),"")</f>
        <v/>
      </c>
      <c r="P129" s="234" t="str">
        <f ca="1">IF(SUMIF(Pharmaceuticals!$B:$B,$B129,Pharmaceuticals!AQ:AQ)+SUMIF('Health Products &amp; Equipment'!$B:$B,$B129,'Health Products &amp; Equipment'!AQ:AQ)+SUMIF('Other Pharma &amp; Health Products'!$B:$B,$B129,'Other Pharma &amp; Health Products'!AQ:AQ)+SUMIF('PSM Costs'!$B:$B,$B129,'PSM Costs'!AQ:AQ)&gt;0,SUMIF(Pharmaceuticals!$B:$B,$B129,Pharmaceuticals!AQ:AQ)+SUMIF('Health Products &amp; Equipment'!$B:$B,$B129,'Health Products &amp; Equipment'!AQ:AQ)+SUMIF('Other Pharma &amp; Health Products'!$B:$B,$B129,'Other Pharma &amp; Health Products'!AQ:AQ)+SUMIF('PSM Costs'!$B:$B,$B129,'PSM Costs'!AQ:AQ),"")</f>
        <v/>
      </c>
      <c r="Q129" s="234" t="str">
        <f ca="1">IF(SUMIF(Pharmaceuticals!$B:$B,$B129,Pharmaceuticals!AS:AS)+SUMIF('Health Products &amp; Equipment'!$B:$B,$B129,'Health Products &amp; Equipment'!AS:AS)+SUMIF('Other Pharma &amp; Health Products'!$B:$B,$B129,'Other Pharma &amp; Health Products'!AS:AS)+SUMIF('PSM Costs'!$B:$B,$B129,'PSM Costs'!AS:AS)&gt;0,SUMIF(Pharmaceuticals!$B:$B,$B129,Pharmaceuticals!AS:AS)+SUMIF('Health Products &amp; Equipment'!$B:$B,$B129,'Health Products &amp; Equipment'!AS:AS)+SUMIF('Other Pharma &amp; Health Products'!$B:$B,$B129,'Other Pharma &amp; Health Products'!AS:AS)+SUMIF('PSM Costs'!$B:$B,$B129,'PSM Costs'!AS:AS),"")</f>
        <v/>
      </c>
      <c r="R129" s="232" t="str">
        <f t="shared" ca="1" si="12"/>
        <v/>
      </c>
      <c r="S129" s="233" t="str">
        <f ca="1">IF(SUMIF(Pharmaceuticals!$B:$B,$B129,Pharmaceuticals!AZ:AZ)+SUMIF('Health Products &amp; Equipment'!$B:$B,$B129,'Health Products &amp; Equipment'!AZ:AZ)+SUMIF('Other Pharma &amp; Health Products'!$B:$B,$B129,'Other Pharma &amp; Health Products'!AZ:AZ)+SUMIF('PSM Costs'!$B:$B,$B129,'PSM Costs'!AZ:AZ)&gt;0,SUMIF(Pharmaceuticals!$B:$B,$B129,Pharmaceuticals!AZ:AZ)+SUMIF('Health Products &amp; Equipment'!$B:$B,$B129,'Health Products &amp; Equipment'!AZ:AZ)+SUMIF('Other Pharma &amp; Health Products'!$B:$B,$B129,'Other Pharma &amp; Health Products'!AZ:AZ)+SUMIF('PSM Costs'!$B:$B,$B129,'PSM Costs'!AZ:AZ),"")</f>
        <v/>
      </c>
      <c r="T129" s="233" t="str">
        <f ca="1">IF(SUMIF(Pharmaceuticals!$B:$B,$B129,Pharmaceuticals!BB:BB)+SUMIF('Health Products &amp; Equipment'!$B:$B,$B129,'Health Products &amp; Equipment'!BB:BB)+SUMIF('Other Pharma &amp; Health Products'!$B:$B,$B129,'Other Pharma &amp; Health Products'!BB:BB)+SUMIF('PSM Costs'!$B:$B,$B129,'PSM Costs'!BB:BB)&gt;0,SUMIF(Pharmaceuticals!$B:$B,$B129,Pharmaceuticals!BB:BB)+SUMIF('Health Products &amp; Equipment'!$B:$B,$B129,'Health Products &amp; Equipment'!BB:BB)+SUMIF('Other Pharma &amp; Health Products'!$B:$B,$B129,'Other Pharma &amp; Health Products'!BB:BB)+SUMIF('PSM Costs'!$B:$B,$B129,'PSM Costs'!BB:BB),"")</f>
        <v/>
      </c>
      <c r="U129" s="233" t="str">
        <f ca="1">IF(SUMIF(Pharmaceuticals!$B:$B,$B129,Pharmaceuticals!BD:BD)+SUMIF('Health Products &amp; Equipment'!$B:$B,$B129,'Health Products &amp; Equipment'!BD:BD)+SUMIF('Other Pharma &amp; Health Products'!$B:$B,$B129,'Other Pharma &amp; Health Products'!BD:BD)+SUMIF('PSM Costs'!$B:$B,$B129,'PSM Costs'!BD:BD)&gt;0,SUMIF(Pharmaceuticals!$B:$B,$B129,Pharmaceuticals!BD:BD)+SUMIF('Health Products &amp; Equipment'!$B:$B,$B129,'Health Products &amp; Equipment'!BD:BD)+SUMIF('Other Pharma &amp; Health Products'!$B:$B,$B129,'Other Pharma &amp; Health Products'!BD:BD)+SUMIF('PSM Costs'!$B:$B,$B129,'PSM Costs'!BD:BD),"")</f>
        <v/>
      </c>
      <c r="V129" s="233" t="str">
        <f ca="1">IF(SUMIF(Pharmaceuticals!$B:$B,$B129,Pharmaceuticals!BF:BF)+SUMIF('Health Products &amp; Equipment'!$B:$B,$B129,'Health Products &amp; Equipment'!BF:BF)+SUMIF('Other Pharma &amp; Health Products'!$B:$B,$B129,'Other Pharma &amp; Health Products'!BF:BF)+SUMIF('PSM Costs'!$B:$B,$B129,'PSM Costs'!BF:BF)&gt;0,SUMIF(Pharmaceuticals!$B:$B,$B129,Pharmaceuticals!BF:BF)+SUMIF('Health Products &amp; Equipment'!$B:$B,$B129,'Health Products &amp; Equipment'!BF:BF)+SUMIF('Other Pharma &amp; Health Products'!$B:$B,$B129,'Other Pharma &amp; Health Products'!BF:BF)+SUMIF('PSM Costs'!$B:$B,$B129,'PSM Costs'!BF:BF),"")</f>
        <v/>
      </c>
      <c r="W129" s="231" t="str">
        <f t="shared" ca="1" si="13"/>
        <v/>
      </c>
      <c r="X129" s="234" t="str">
        <f ca="1">IF(SUMIF(Pharmaceuticals!$B:$B,$B129,Pharmaceuticals!BM:BM)+SUMIF('Health Products &amp; Equipment'!$B:$B,$B129,'Health Products &amp; Equipment'!BM:BM)+SUMIF('Other Pharma &amp; Health Products'!$B:$B,$B129,'Other Pharma &amp; Health Products'!BM:BM)+SUMIF('PSM Costs'!$B:$B,$B129,'PSM Costs'!BM:BM)&gt;0,SUMIF(Pharmaceuticals!$B:$B,$B129,Pharmaceuticals!BM:BM)+SUMIF('Health Products &amp; Equipment'!$B:$B,$B129,'Health Products &amp; Equipment'!BM:BM)+SUMIF('Other Pharma &amp; Health Products'!$B:$B,$B129,'Other Pharma &amp; Health Products'!BM:BM)+SUMIF('PSM Costs'!$B:$B,$B129,'PSM Costs'!BM:BM),"")</f>
        <v/>
      </c>
      <c r="Y129" s="234" t="str">
        <f ca="1">IF(SUMIF(Pharmaceuticals!$B:$B,$B129,Pharmaceuticals!BO:BO)+SUMIF('Health Products &amp; Equipment'!$B:$B,$B129,'Health Products &amp; Equipment'!BO:BO)+SUMIF('Other Pharma &amp; Health Products'!$B:$B,$B129,'Other Pharma &amp; Health Products'!BO:BO)+SUMIF('PSM Costs'!$B:$B,$B129,'PSM Costs'!BO:BO)&gt;0,SUMIF(Pharmaceuticals!$B:$B,$B129,Pharmaceuticals!BO:BO)+SUMIF('Health Products &amp; Equipment'!$B:$B,$B129,'Health Products &amp; Equipment'!BO:BO)+SUMIF('Other Pharma &amp; Health Products'!$B:$B,$B129,'Other Pharma &amp; Health Products'!BO:BO)+SUMIF('PSM Costs'!$B:$B,$B129,'PSM Costs'!BO:BO),"")</f>
        <v/>
      </c>
      <c r="Z129" s="234" t="str">
        <f ca="1">IF(SUMIF(Pharmaceuticals!$B:$B,$B129,Pharmaceuticals!BQ:BQ)+SUMIF('Health Products &amp; Equipment'!$B:$B,$B129,'Health Products &amp; Equipment'!BQ:BQ)+SUMIF('Other Pharma &amp; Health Products'!$B:$B,$B129,'Other Pharma &amp; Health Products'!BQ:BQ)+SUMIF('PSM Costs'!$B:$B,$B129,'PSM Costs'!BQ:BQ)&gt;0,SUMIF(Pharmaceuticals!$B:$B,$B129,Pharmaceuticals!BQ:BQ)+SUMIF('Health Products &amp; Equipment'!$B:$B,$B129,'Health Products &amp; Equipment'!BQ:BQ)+SUMIF('Other Pharma &amp; Health Products'!$B:$B,$B129,'Other Pharma &amp; Health Products'!BQ:BQ)+SUMIF('PSM Costs'!$B:$B,$B129,'PSM Costs'!BQ:BQ),"")</f>
        <v/>
      </c>
      <c r="AA129" s="234" t="str">
        <f ca="1">IF(SUMIF(Pharmaceuticals!$B:$B,$B129,Pharmaceuticals!BS:BS)+SUMIF('Health Products &amp; Equipment'!$B:$B,$B129,'Health Products &amp; Equipment'!BS:BS)+SUMIF('Other Pharma &amp; Health Products'!$B:$B,$B129,'Other Pharma &amp; Health Products'!BS:BS)+SUMIF('PSM Costs'!$B:$B,$B129,'PSM Costs'!BS:BS)&gt;0,SUMIF(Pharmaceuticals!$B:$B,$B129,Pharmaceuticals!BS:BS)+SUMIF('Health Products &amp; Equipment'!$B:$B,$B129,'Health Products &amp; Equipment'!BS:BS)+SUMIF('Other Pharma &amp; Health Products'!$B:$B,$B129,'Other Pharma &amp; Health Products'!BS:BS)+SUMIF('PSM Costs'!$B:$B,$B129,'PSM Costs'!BS:BS),"")</f>
        <v/>
      </c>
      <c r="AB129" s="233" t="str">
        <f t="shared" ca="1" si="14"/>
        <v/>
      </c>
    </row>
    <row r="130" spans="1:28" ht="22.15" customHeight="1" x14ac:dyDescent="0.2">
      <c r="A130" s="229">
        <v>120</v>
      </c>
      <c r="B130" s="229" t="str">
        <f ca="1">IFERROR(VLOOKUP(A130,'Rank unique Mod-Int-CI-PR'!I:J,2,FALSE),"")</f>
        <v/>
      </c>
      <c r="C130" s="230" t="str">
        <f ca="1">IFERROR(VLOOKUP(VALUE(LEFT(B130,FIND("-",B130)-1)),CatModules!B:C,2,FALSE),"")</f>
        <v/>
      </c>
      <c r="D130" s="230" t="str">
        <f ca="1">IFERROR(VLOOKUP(LEFT(B130,FIND("--",B130)-1),CatInt!D:E,2,FALSE),"")</f>
        <v/>
      </c>
      <c r="E130" s="230" t="str">
        <f ca="1">IFERROR(VLOOKUP(MID(B130,FIND("--",B130)+2,FIND("---",B130)-FIND("--",B130)-2),CatCostInp!D:E,2,FALSE),"")</f>
        <v/>
      </c>
      <c r="F130" s="230" t="str">
        <f ca="1">IFERROR(VLOOKUP(B130,ActivityConcat!A:C,3,FALSE),"")</f>
        <v/>
      </c>
      <c r="G130" s="231" t="str">
        <f ca="1">IFERROR(VLOOKUP(VALUE(RIGHT(B130,1)),Setup!A:D,4,FALSE),"")</f>
        <v/>
      </c>
      <c r="H130" s="232" t="str">
        <f t="shared" ca="1" si="10"/>
        <v/>
      </c>
      <c r="I130" s="233" t="str">
        <f ca="1">IF(SUMIF(Pharmaceuticals!$B:$B,$B130,Pharmaceuticals!Z:Z)+SUMIF('Health Products &amp; Equipment'!$B:$B,$B130,'Health Products &amp; Equipment'!Z:Z)+SUMIF('Other Pharma &amp; Health Products'!$B:$B,$B130,'Other Pharma &amp; Health Products'!Z:Z)+SUMIF('PSM Costs'!$B:$B,$B130,'PSM Costs'!Z:Z)&gt;0,SUMIF(Pharmaceuticals!$B:$B,$B130,Pharmaceuticals!Z:Z)+SUMIF('Health Products &amp; Equipment'!$B:$B,$B130,'Health Products &amp; Equipment'!Z:Z)+SUMIF('Other Pharma &amp; Health Products'!$B:$B,$B130,'Other Pharma &amp; Health Products'!Z:Z)+SUMIF('PSM Costs'!$B:$B,$B130,'PSM Costs'!Z:Z),"")</f>
        <v/>
      </c>
      <c r="J130" s="233" t="str">
        <f ca="1">IF(SUMIF(Pharmaceuticals!$B:$B,$B130,Pharmaceuticals!AB:AB)+SUMIF('Health Products &amp; Equipment'!$B:$B,$B130,'Health Products &amp; Equipment'!AB:AB)+SUMIF('Other Pharma &amp; Health Products'!$B:$B,$B130,'Other Pharma &amp; Health Products'!AB:AB)+SUMIF('PSM Costs'!$B:$B,$B130,'PSM Costs'!AB:AB)&gt;0,SUMIF(Pharmaceuticals!$B:$B,$B130,Pharmaceuticals!AB:AB)+SUMIF('Health Products &amp; Equipment'!$B:$B,$B130,'Health Products &amp; Equipment'!AB:AB)+SUMIF('Other Pharma &amp; Health Products'!$B:$B,$B130,'Other Pharma &amp; Health Products'!AB:AB)+SUMIF('PSM Costs'!$B:$B,$B130,'PSM Costs'!AB:AB),"")</f>
        <v/>
      </c>
      <c r="K130" s="233" t="str">
        <f ca="1">IF(SUMIF(Pharmaceuticals!$B:$B,$B130,Pharmaceuticals!AD:AD)+SUMIF('Health Products &amp; Equipment'!$B:$B,$B130,'Health Products &amp; Equipment'!AD:AD)+SUMIF('Other Pharma &amp; Health Products'!$B:$B,$B130,'Other Pharma &amp; Health Products'!AD:AD)+SUMIF('PSM Costs'!$B:$B,$B130,'PSM Costs'!AD:AD)&gt;0,SUMIF(Pharmaceuticals!$B:$B,$B130,Pharmaceuticals!AD:AD)+SUMIF('Health Products &amp; Equipment'!$B:$B,$B130,'Health Products &amp; Equipment'!AD:AD)+SUMIF('Other Pharma &amp; Health Products'!$B:$B,$B130,'Other Pharma &amp; Health Products'!AD:AD)+SUMIF('PSM Costs'!$B:$B,$B130,'PSM Costs'!AD:AD),"")</f>
        <v/>
      </c>
      <c r="L130" s="233" t="str">
        <f ca="1">IF(SUMIF(Pharmaceuticals!$B:$B,$B130,Pharmaceuticals!AF:AF)+SUMIF('Health Products &amp; Equipment'!$B:$B,$B130,'Health Products &amp; Equipment'!AF:AF)+SUMIF('Other Pharma &amp; Health Products'!$B:$B,$B130,'Other Pharma &amp; Health Products'!AF:AF)+SUMIF('PSM Costs'!$B:$B,$B130,'PSM Costs'!AF:AF)&gt;0,SUMIF(Pharmaceuticals!$B:$B,$B130,Pharmaceuticals!AF:AF)+SUMIF('Health Products &amp; Equipment'!$B:$B,$B130,'Health Products &amp; Equipment'!AF:AF)+SUMIF('Other Pharma &amp; Health Products'!$B:$B,$B130,'Other Pharma &amp; Health Products'!AF:AF)+SUMIF('PSM Costs'!$B:$B,$B130,'PSM Costs'!AF:AF),"")</f>
        <v/>
      </c>
      <c r="M130" s="231" t="str">
        <f t="shared" ca="1" si="11"/>
        <v/>
      </c>
      <c r="N130" s="234" t="str">
        <f ca="1">IF(SUMIF(Pharmaceuticals!$B:$B,$B130,Pharmaceuticals!AM:AM)+SUMIF('Health Products &amp; Equipment'!$B:$B,$B130,'Health Products &amp; Equipment'!AM:AM)+SUMIF('Other Pharma &amp; Health Products'!$B:$B,$B130,'Other Pharma &amp; Health Products'!AM:AM)+SUMIF('PSM Costs'!$B:$B,$B130,'PSM Costs'!AM:AM)&gt;0,SUMIF(Pharmaceuticals!$B:$B,$B130,Pharmaceuticals!AM:AM)+SUMIF('Health Products &amp; Equipment'!$B:$B,$B130,'Health Products &amp; Equipment'!AM:AM)+SUMIF('Other Pharma &amp; Health Products'!$B:$B,$B130,'Other Pharma &amp; Health Products'!AM:AM)+SUMIF('PSM Costs'!$B:$B,$B130,'PSM Costs'!AM:AM),"")</f>
        <v/>
      </c>
      <c r="O130" s="234" t="str">
        <f ca="1">IF(SUMIF(Pharmaceuticals!$B:$B,$B130,Pharmaceuticals!AO:AO)+SUMIF('Health Products &amp; Equipment'!$B:$B,$B130,'Health Products &amp; Equipment'!AO:AO)+SUMIF('Other Pharma &amp; Health Products'!$B:$B,$B130,'Other Pharma &amp; Health Products'!AO:AO)+SUMIF('PSM Costs'!$B:$B,$B130,'PSM Costs'!AO:AO)&gt;0,SUMIF(Pharmaceuticals!$B:$B,$B130,Pharmaceuticals!AO:AO)+SUMIF('Health Products &amp; Equipment'!$B:$B,$B130,'Health Products &amp; Equipment'!AO:AO)+SUMIF('Other Pharma &amp; Health Products'!$B:$B,$B130,'Other Pharma &amp; Health Products'!AO:AO)+SUMIF('PSM Costs'!$B:$B,$B130,'PSM Costs'!AO:AO),"")</f>
        <v/>
      </c>
      <c r="P130" s="234" t="str">
        <f ca="1">IF(SUMIF(Pharmaceuticals!$B:$B,$B130,Pharmaceuticals!AQ:AQ)+SUMIF('Health Products &amp; Equipment'!$B:$B,$B130,'Health Products &amp; Equipment'!AQ:AQ)+SUMIF('Other Pharma &amp; Health Products'!$B:$B,$B130,'Other Pharma &amp; Health Products'!AQ:AQ)+SUMIF('PSM Costs'!$B:$B,$B130,'PSM Costs'!AQ:AQ)&gt;0,SUMIF(Pharmaceuticals!$B:$B,$B130,Pharmaceuticals!AQ:AQ)+SUMIF('Health Products &amp; Equipment'!$B:$B,$B130,'Health Products &amp; Equipment'!AQ:AQ)+SUMIF('Other Pharma &amp; Health Products'!$B:$B,$B130,'Other Pharma &amp; Health Products'!AQ:AQ)+SUMIF('PSM Costs'!$B:$B,$B130,'PSM Costs'!AQ:AQ),"")</f>
        <v/>
      </c>
      <c r="Q130" s="234" t="str">
        <f ca="1">IF(SUMIF(Pharmaceuticals!$B:$B,$B130,Pharmaceuticals!AS:AS)+SUMIF('Health Products &amp; Equipment'!$B:$B,$B130,'Health Products &amp; Equipment'!AS:AS)+SUMIF('Other Pharma &amp; Health Products'!$B:$B,$B130,'Other Pharma &amp; Health Products'!AS:AS)+SUMIF('PSM Costs'!$B:$B,$B130,'PSM Costs'!AS:AS)&gt;0,SUMIF(Pharmaceuticals!$B:$B,$B130,Pharmaceuticals!AS:AS)+SUMIF('Health Products &amp; Equipment'!$B:$B,$B130,'Health Products &amp; Equipment'!AS:AS)+SUMIF('Other Pharma &amp; Health Products'!$B:$B,$B130,'Other Pharma &amp; Health Products'!AS:AS)+SUMIF('PSM Costs'!$B:$B,$B130,'PSM Costs'!AS:AS),"")</f>
        <v/>
      </c>
      <c r="R130" s="232" t="str">
        <f t="shared" ca="1" si="12"/>
        <v/>
      </c>
      <c r="S130" s="233" t="str">
        <f ca="1">IF(SUMIF(Pharmaceuticals!$B:$B,$B130,Pharmaceuticals!AZ:AZ)+SUMIF('Health Products &amp; Equipment'!$B:$B,$B130,'Health Products &amp; Equipment'!AZ:AZ)+SUMIF('Other Pharma &amp; Health Products'!$B:$B,$B130,'Other Pharma &amp; Health Products'!AZ:AZ)+SUMIF('PSM Costs'!$B:$B,$B130,'PSM Costs'!AZ:AZ)&gt;0,SUMIF(Pharmaceuticals!$B:$B,$B130,Pharmaceuticals!AZ:AZ)+SUMIF('Health Products &amp; Equipment'!$B:$B,$B130,'Health Products &amp; Equipment'!AZ:AZ)+SUMIF('Other Pharma &amp; Health Products'!$B:$B,$B130,'Other Pharma &amp; Health Products'!AZ:AZ)+SUMIF('PSM Costs'!$B:$B,$B130,'PSM Costs'!AZ:AZ),"")</f>
        <v/>
      </c>
      <c r="T130" s="233" t="str">
        <f ca="1">IF(SUMIF(Pharmaceuticals!$B:$B,$B130,Pharmaceuticals!BB:BB)+SUMIF('Health Products &amp; Equipment'!$B:$B,$B130,'Health Products &amp; Equipment'!BB:BB)+SUMIF('Other Pharma &amp; Health Products'!$B:$B,$B130,'Other Pharma &amp; Health Products'!BB:BB)+SUMIF('PSM Costs'!$B:$B,$B130,'PSM Costs'!BB:BB)&gt;0,SUMIF(Pharmaceuticals!$B:$B,$B130,Pharmaceuticals!BB:BB)+SUMIF('Health Products &amp; Equipment'!$B:$B,$B130,'Health Products &amp; Equipment'!BB:BB)+SUMIF('Other Pharma &amp; Health Products'!$B:$B,$B130,'Other Pharma &amp; Health Products'!BB:BB)+SUMIF('PSM Costs'!$B:$B,$B130,'PSM Costs'!BB:BB),"")</f>
        <v/>
      </c>
      <c r="U130" s="233" t="str">
        <f ca="1">IF(SUMIF(Pharmaceuticals!$B:$B,$B130,Pharmaceuticals!BD:BD)+SUMIF('Health Products &amp; Equipment'!$B:$B,$B130,'Health Products &amp; Equipment'!BD:BD)+SUMIF('Other Pharma &amp; Health Products'!$B:$B,$B130,'Other Pharma &amp; Health Products'!BD:BD)+SUMIF('PSM Costs'!$B:$B,$B130,'PSM Costs'!BD:BD)&gt;0,SUMIF(Pharmaceuticals!$B:$B,$B130,Pharmaceuticals!BD:BD)+SUMIF('Health Products &amp; Equipment'!$B:$B,$B130,'Health Products &amp; Equipment'!BD:BD)+SUMIF('Other Pharma &amp; Health Products'!$B:$B,$B130,'Other Pharma &amp; Health Products'!BD:BD)+SUMIF('PSM Costs'!$B:$B,$B130,'PSM Costs'!BD:BD),"")</f>
        <v/>
      </c>
      <c r="V130" s="233" t="str">
        <f ca="1">IF(SUMIF(Pharmaceuticals!$B:$B,$B130,Pharmaceuticals!BF:BF)+SUMIF('Health Products &amp; Equipment'!$B:$B,$B130,'Health Products &amp; Equipment'!BF:BF)+SUMIF('Other Pharma &amp; Health Products'!$B:$B,$B130,'Other Pharma &amp; Health Products'!BF:BF)+SUMIF('PSM Costs'!$B:$B,$B130,'PSM Costs'!BF:BF)&gt;0,SUMIF(Pharmaceuticals!$B:$B,$B130,Pharmaceuticals!BF:BF)+SUMIF('Health Products &amp; Equipment'!$B:$B,$B130,'Health Products &amp; Equipment'!BF:BF)+SUMIF('Other Pharma &amp; Health Products'!$B:$B,$B130,'Other Pharma &amp; Health Products'!BF:BF)+SUMIF('PSM Costs'!$B:$B,$B130,'PSM Costs'!BF:BF),"")</f>
        <v/>
      </c>
      <c r="W130" s="231" t="str">
        <f t="shared" ca="1" si="13"/>
        <v/>
      </c>
      <c r="X130" s="234" t="str">
        <f ca="1">IF(SUMIF(Pharmaceuticals!$B:$B,$B130,Pharmaceuticals!BM:BM)+SUMIF('Health Products &amp; Equipment'!$B:$B,$B130,'Health Products &amp; Equipment'!BM:BM)+SUMIF('Other Pharma &amp; Health Products'!$B:$B,$B130,'Other Pharma &amp; Health Products'!BM:BM)+SUMIF('PSM Costs'!$B:$B,$B130,'PSM Costs'!BM:BM)&gt;0,SUMIF(Pharmaceuticals!$B:$B,$B130,Pharmaceuticals!BM:BM)+SUMIF('Health Products &amp; Equipment'!$B:$B,$B130,'Health Products &amp; Equipment'!BM:BM)+SUMIF('Other Pharma &amp; Health Products'!$B:$B,$B130,'Other Pharma &amp; Health Products'!BM:BM)+SUMIF('PSM Costs'!$B:$B,$B130,'PSM Costs'!BM:BM),"")</f>
        <v/>
      </c>
      <c r="Y130" s="234" t="str">
        <f ca="1">IF(SUMIF(Pharmaceuticals!$B:$B,$B130,Pharmaceuticals!BO:BO)+SUMIF('Health Products &amp; Equipment'!$B:$B,$B130,'Health Products &amp; Equipment'!BO:BO)+SUMIF('Other Pharma &amp; Health Products'!$B:$B,$B130,'Other Pharma &amp; Health Products'!BO:BO)+SUMIF('PSM Costs'!$B:$B,$B130,'PSM Costs'!BO:BO)&gt;0,SUMIF(Pharmaceuticals!$B:$B,$B130,Pharmaceuticals!BO:BO)+SUMIF('Health Products &amp; Equipment'!$B:$B,$B130,'Health Products &amp; Equipment'!BO:BO)+SUMIF('Other Pharma &amp; Health Products'!$B:$B,$B130,'Other Pharma &amp; Health Products'!BO:BO)+SUMIF('PSM Costs'!$B:$B,$B130,'PSM Costs'!BO:BO),"")</f>
        <v/>
      </c>
      <c r="Z130" s="234" t="str">
        <f ca="1">IF(SUMIF(Pharmaceuticals!$B:$B,$B130,Pharmaceuticals!BQ:BQ)+SUMIF('Health Products &amp; Equipment'!$B:$B,$B130,'Health Products &amp; Equipment'!BQ:BQ)+SUMIF('Other Pharma &amp; Health Products'!$B:$B,$B130,'Other Pharma &amp; Health Products'!BQ:BQ)+SUMIF('PSM Costs'!$B:$B,$B130,'PSM Costs'!BQ:BQ)&gt;0,SUMIF(Pharmaceuticals!$B:$B,$B130,Pharmaceuticals!BQ:BQ)+SUMIF('Health Products &amp; Equipment'!$B:$B,$B130,'Health Products &amp; Equipment'!BQ:BQ)+SUMIF('Other Pharma &amp; Health Products'!$B:$B,$B130,'Other Pharma &amp; Health Products'!BQ:BQ)+SUMIF('PSM Costs'!$B:$B,$B130,'PSM Costs'!BQ:BQ),"")</f>
        <v/>
      </c>
      <c r="AA130" s="234" t="str">
        <f ca="1">IF(SUMIF(Pharmaceuticals!$B:$B,$B130,Pharmaceuticals!BS:BS)+SUMIF('Health Products &amp; Equipment'!$B:$B,$B130,'Health Products &amp; Equipment'!BS:BS)+SUMIF('Other Pharma &amp; Health Products'!$B:$B,$B130,'Other Pharma &amp; Health Products'!BS:BS)+SUMIF('PSM Costs'!$B:$B,$B130,'PSM Costs'!BS:BS)&gt;0,SUMIF(Pharmaceuticals!$B:$B,$B130,Pharmaceuticals!BS:BS)+SUMIF('Health Products &amp; Equipment'!$B:$B,$B130,'Health Products &amp; Equipment'!BS:BS)+SUMIF('Other Pharma &amp; Health Products'!$B:$B,$B130,'Other Pharma &amp; Health Products'!BS:BS)+SUMIF('PSM Costs'!$B:$B,$B130,'PSM Costs'!BS:BS),"")</f>
        <v/>
      </c>
      <c r="AB130" s="233" t="str">
        <f t="shared" ca="1" si="14"/>
        <v/>
      </c>
    </row>
    <row r="131" spans="1:28" ht="22.15" customHeight="1" x14ac:dyDescent="0.2">
      <c r="A131" s="229">
        <v>121</v>
      </c>
      <c r="B131" s="229" t="str">
        <f ca="1">IFERROR(VLOOKUP(A131,'Rank unique Mod-Int-CI-PR'!I:J,2,FALSE),"")</f>
        <v/>
      </c>
      <c r="C131" s="230" t="str">
        <f ca="1">IFERROR(VLOOKUP(VALUE(LEFT(B131,FIND("-",B131)-1)),CatModules!B:C,2,FALSE),"")</f>
        <v/>
      </c>
      <c r="D131" s="230" t="str">
        <f ca="1">IFERROR(VLOOKUP(LEFT(B131,FIND("--",B131)-1),CatInt!D:E,2,FALSE),"")</f>
        <v/>
      </c>
      <c r="E131" s="230" t="str">
        <f ca="1">IFERROR(VLOOKUP(MID(B131,FIND("--",B131)+2,FIND("---",B131)-FIND("--",B131)-2),CatCostInp!D:E,2,FALSE),"")</f>
        <v/>
      </c>
      <c r="F131" s="230" t="str">
        <f ca="1">IFERROR(VLOOKUP(B131,ActivityConcat!A:C,3,FALSE),"")</f>
        <v/>
      </c>
      <c r="G131" s="231" t="str">
        <f ca="1">IFERROR(VLOOKUP(VALUE(RIGHT(B131,1)),Setup!A:D,4,FALSE),"")</f>
        <v/>
      </c>
      <c r="H131" s="232" t="str">
        <f t="shared" ca="1" si="10"/>
        <v/>
      </c>
      <c r="I131" s="233" t="str">
        <f ca="1">IF(SUMIF(Pharmaceuticals!$B:$B,$B131,Pharmaceuticals!Z:Z)+SUMIF('Health Products &amp; Equipment'!$B:$B,$B131,'Health Products &amp; Equipment'!Z:Z)+SUMIF('Other Pharma &amp; Health Products'!$B:$B,$B131,'Other Pharma &amp; Health Products'!Z:Z)+SUMIF('PSM Costs'!$B:$B,$B131,'PSM Costs'!Z:Z)&gt;0,SUMIF(Pharmaceuticals!$B:$B,$B131,Pharmaceuticals!Z:Z)+SUMIF('Health Products &amp; Equipment'!$B:$B,$B131,'Health Products &amp; Equipment'!Z:Z)+SUMIF('Other Pharma &amp; Health Products'!$B:$B,$B131,'Other Pharma &amp; Health Products'!Z:Z)+SUMIF('PSM Costs'!$B:$B,$B131,'PSM Costs'!Z:Z),"")</f>
        <v/>
      </c>
      <c r="J131" s="233" t="str">
        <f ca="1">IF(SUMIF(Pharmaceuticals!$B:$B,$B131,Pharmaceuticals!AB:AB)+SUMIF('Health Products &amp; Equipment'!$B:$B,$B131,'Health Products &amp; Equipment'!AB:AB)+SUMIF('Other Pharma &amp; Health Products'!$B:$B,$B131,'Other Pharma &amp; Health Products'!AB:AB)+SUMIF('PSM Costs'!$B:$B,$B131,'PSM Costs'!AB:AB)&gt;0,SUMIF(Pharmaceuticals!$B:$B,$B131,Pharmaceuticals!AB:AB)+SUMIF('Health Products &amp; Equipment'!$B:$B,$B131,'Health Products &amp; Equipment'!AB:AB)+SUMIF('Other Pharma &amp; Health Products'!$B:$B,$B131,'Other Pharma &amp; Health Products'!AB:AB)+SUMIF('PSM Costs'!$B:$B,$B131,'PSM Costs'!AB:AB),"")</f>
        <v/>
      </c>
      <c r="K131" s="233" t="str">
        <f ca="1">IF(SUMIF(Pharmaceuticals!$B:$B,$B131,Pharmaceuticals!AD:AD)+SUMIF('Health Products &amp; Equipment'!$B:$B,$B131,'Health Products &amp; Equipment'!AD:AD)+SUMIF('Other Pharma &amp; Health Products'!$B:$B,$B131,'Other Pharma &amp; Health Products'!AD:AD)+SUMIF('PSM Costs'!$B:$B,$B131,'PSM Costs'!AD:AD)&gt;0,SUMIF(Pharmaceuticals!$B:$B,$B131,Pharmaceuticals!AD:AD)+SUMIF('Health Products &amp; Equipment'!$B:$B,$B131,'Health Products &amp; Equipment'!AD:AD)+SUMIF('Other Pharma &amp; Health Products'!$B:$B,$B131,'Other Pharma &amp; Health Products'!AD:AD)+SUMIF('PSM Costs'!$B:$B,$B131,'PSM Costs'!AD:AD),"")</f>
        <v/>
      </c>
      <c r="L131" s="233" t="str">
        <f ca="1">IF(SUMIF(Pharmaceuticals!$B:$B,$B131,Pharmaceuticals!AF:AF)+SUMIF('Health Products &amp; Equipment'!$B:$B,$B131,'Health Products &amp; Equipment'!AF:AF)+SUMIF('Other Pharma &amp; Health Products'!$B:$B,$B131,'Other Pharma &amp; Health Products'!AF:AF)+SUMIF('PSM Costs'!$B:$B,$B131,'PSM Costs'!AF:AF)&gt;0,SUMIF(Pharmaceuticals!$B:$B,$B131,Pharmaceuticals!AF:AF)+SUMIF('Health Products &amp; Equipment'!$B:$B,$B131,'Health Products &amp; Equipment'!AF:AF)+SUMIF('Other Pharma &amp; Health Products'!$B:$B,$B131,'Other Pharma &amp; Health Products'!AF:AF)+SUMIF('PSM Costs'!$B:$B,$B131,'PSM Costs'!AF:AF),"")</f>
        <v/>
      </c>
      <c r="M131" s="231" t="str">
        <f t="shared" ca="1" si="11"/>
        <v/>
      </c>
      <c r="N131" s="234" t="str">
        <f ca="1">IF(SUMIF(Pharmaceuticals!$B:$B,$B131,Pharmaceuticals!AM:AM)+SUMIF('Health Products &amp; Equipment'!$B:$B,$B131,'Health Products &amp; Equipment'!AM:AM)+SUMIF('Other Pharma &amp; Health Products'!$B:$B,$B131,'Other Pharma &amp; Health Products'!AM:AM)+SUMIF('PSM Costs'!$B:$B,$B131,'PSM Costs'!AM:AM)&gt;0,SUMIF(Pharmaceuticals!$B:$B,$B131,Pharmaceuticals!AM:AM)+SUMIF('Health Products &amp; Equipment'!$B:$B,$B131,'Health Products &amp; Equipment'!AM:AM)+SUMIF('Other Pharma &amp; Health Products'!$B:$B,$B131,'Other Pharma &amp; Health Products'!AM:AM)+SUMIF('PSM Costs'!$B:$B,$B131,'PSM Costs'!AM:AM),"")</f>
        <v/>
      </c>
      <c r="O131" s="234" t="str">
        <f ca="1">IF(SUMIF(Pharmaceuticals!$B:$B,$B131,Pharmaceuticals!AO:AO)+SUMIF('Health Products &amp; Equipment'!$B:$B,$B131,'Health Products &amp; Equipment'!AO:AO)+SUMIF('Other Pharma &amp; Health Products'!$B:$B,$B131,'Other Pharma &amp; Health Products'!AO:AO)+SUMIF('PSM Costs'!$B:$B,$B131,'PSM Costs'!AO:AO)&gt;0,SUMIF(Pharmaceuticals!$B:$B,$B131,Pharmaceuticals!AO:AO)+SUMIF('Health Products &amp; Equipment'!$B:$B,$B131,'Health Products &amp; Equipment'!AO:AO)+SUMIF('Other Pharma &amp; Health Products'!$B:$B,$B131,'Other Pharma &amp; Health Products'!AO:AO)+SUMIF('PSM Costs'!$B:$B,$B131,'PSM Costs'!AO:AO),"")</f>
        <v/>
      </c>
      <c r="P131" s="234" t="str">
        <f ca="1">IF(SUMIF(Pharmaceuticals!$B:$B,$B131,Pharmaceuticals!AQ:AQ)+SUMIF('Health Products &amp; Equipment'!$B:$B,$B131,'Health Products &amp; Equipment'!AQ:AQ)+SUMIF('Other Pharma &amp; Health Products'!$B:$B,$B131,'Other Pharma &amp; Health Products'!AQ:AQ)+SUMIF('PSM Costs'!$B:$B,$B131,'PSM Costs'!AQ:AQ)&gt;0,SUMIF(Pharmaceuticals!$B:$B,$B131,Pharmaceuticals!AQ:AQ)+SUMIF('Health Products &amp; Equipment'!$B:$B,$B131,'Health Products &amp; Equipment'!AQ:AQ)+SUMIF('Other Pharma &amp; Health Products'!$B:$B,$B131,'Other Pharma &amp; Health Products'!AQ:AQ)+SUMIF('PSM Costs'!$B:$B,$B131,'PSM Costs'!AQ:AQ),"")</f>
        <v/>
      </c>
      <c r="Q131" s="234" t="str">
        <f ca="1">IF(SUMIF(Pharmaceuticals!$B:$B,$B131,Pharmaceuticals!AS:AS)+SUMIF('Health Products &amp; Equipment'!$B:$B,$B131,'Health Products &amp; Equipment'!AS:AS)+SUMIF('Other Pharma &amp; Health Products'!$B:$B,$B131,'Other Pharma &amp; Health Products'!AS:AS)+SUMIF('PSM Costs'!$B:$B,$B131,'PSM Costs'!AS:AS)&gt;0,SUMIF(Pharmaceuticals!$B:$B,$B131,Pharmaceuticals!AS:AS)+SUMIF('Health Products &amp; Equipment'!$B:$B,$B131,'Health Products &amp; Equipment'!AS:AS)+SUMIF('Other Pharma &amp; Health Products'!$B:$B,$B131,'Other Pharma &amp; Health Products'!AS:AS)+SUMIF('PSM Costs'!$B:$B,$B131,'PSM Costs'!AS:AS),"")</f>
        <v/>
      </c>
      <c r="R131" s="232" t="str">
        <f t="shared" ca="1" si="12"/>
        <v/>
      </c>
      <c r="S131" s="233" t="str">
        <f ca="1">IF(SUMIF(Pharmaceuticals!$B:$B,$B131,Pharmaceuticals!AZ:AZ)+SUMIF('Health Products &amp; Equipment'!$B:$B,$B131,'Health Products &amp; Equipment'!AZ:AZ)+SUMIF('Other Pharma &amp; Health Products'!$B:$B,$B131,'Other Pharma &amp; Health Products'!AZ:AZ)+SUMIF('PSM Costs'!$B:$B,$B131,'PSM Costs'!AZ:AZ)&gt;0,SUMIF(Pharmaceuticals!$B:$B,$B131,Pharmaceuticals!AZ:AZ)+SUMIF('Health Products &amp; Equipment'!$B:$B,$B131,'Health Products &amp; Equipment'!AZ:AZ)+SUMIF('Other Pharma &amp; Health Products'!$B:$B,$B131,'Other Pharma &amp; Health Products'!AZ:AZ)+SUMIF('PSM Costs'!$B:$B,$B131,'PSM Costs'!AZ:AZ),"")</f>
        <v/>
      </c>
      <c r="T131" s="233" t="str">
        <f ca="1">IF(SUMIF(Pharmaceuticals!$B:$B,$B131,Pharmaceuticals!BB:BB)+SUMIF('Health Products &amp; Equipment'!$B:$B,$B131,'Health Products &amp; Equipment'!BB:BB)+SUMIF('Other Pharma &amp; Health Products'!$B:$B,$B131,'Other Pharma &amp; Health Products'!BB:BB)+SUMIF('PSM Costs'!$B:$B,$B131,'PSM Costs'!BB:BB)&gt;0,SUMIF(Pharmaceuticals!$B:$B,$B131,Pharmaceuticals!BB:BB)+SUMIF('Health Products &amp; Equipment'!$B:$B,$B131,'Health Products &amp; Equipment'!BB:BB)+SUMIF('Other Pharma &amp; Health Products'!$B:$B,$B131,'Other Pharma &amp; Health Products'!BB:BB)+SUMIF('PSM Costs'!$B:$B,$B131,'PSM Costs'!BB:BB),"")</f>
        <v/>
      </c>
      <c r="U131" s="233" t="str">
        <f ca="1">IF(SUMIF(Pharmaceuticals!$B:$B,$B131,Pharmaceuticals!BD:BD)+SUMIF('Health Products &amp; Equipment'!$B:$B,$B131,'Health Products &amp; Equipment'!BD:BD)+SUMIF('Other Pharma &amp; Health Products'!$B:$B,$B131,'Other Pharma &amp; Health Products'!BD:BD)+SUMIF('PSM Costs'!$B:$B,$B131,'PSM Costs'!BD:BD)&gt;0,SUMIF(Pharmaceuticals!$B:$B,$B131,Pharmaceuticals!BD:BD)+SUMIF('Health Products &amp; Equipment'!$B:$B,$B131,'Health Products &amp; Equipment'!BD:BD)+SUMIF('Other Pharma &amp; Health Products'!$B:$B,$B131,'Other Pharma &amp; Health Products'!BD:BD)+SUMIF('PSM Costs'!$B:$B,$B131,'PSM Costs'!BD:BD),"")</f>
        <v/>
      </c>
      <c r="V131" s="233" t="str">
        <f ca="1">IF(SUMIF(Pharmaceuticals!$B:$B,$B131,Pharmaceuticals!BF:BF)+SUMIF('Health Products &amp; Equipment'!$B:$B,$B131,'Health Products &amp; Equipment'!BF:BF)+SUMIF('Other Pharma &amp; Health Products'!$B:$B,$B131,'Other Pharma &amp; Health Products'!BF:BF)+SUMIF('PSM Costs'!$B:$B,$B131,'PSM Costs'!BF:BF)&gt;0,SUMIF(Pharmaceuticals!$B:$B,$B131,Pharmaceuticals!BF:BF)+SUMIF('Health Products &amp; Equipment'!$B:$B,$B131,'Health Products &amp; Equipment'!BF:BF)+SUMIF('Other Pharma &amp; Health Products'!$B:$B,$B131,'Other Pharma &amp; Health Products'!BF:BF)+SUMIF('PSM Costs'!$B:$B,$B131,'PSM Costs'!BF:BF),"")</f>
        <v/>
      </c>
      <c r="W131" s="231" t="str">
        <f t="shared" ca="1" si="13"/>
        <v/>
      </c>
      <c r="X131" s="234" t="str">
        <f ca="1">IF(SUMIF(Pharmaceuticals!$B:$B,$B131,Pharmaceuticals!BM:BM)+SUMIF('Health Products &amp; Equipment'!$B:$B,$B131,'Health Products &amp; Equipment'!BM:BM)+SUMIF('Other Pharma &amp; Health Products'!$B:$B,$B131,'Other Pharma &amp; Health Products'!BM:BM)+SUMIF('PSM Costs'!$B:$B,$B131,'PSM Costs'!BM:BM)&gt;0,SUMIF(Pharmaceuticals!$B:$B,$B131,Pharmaceuticals!BM:BM)+SUMIF('Health Products &amp; Equipment'!$B:$B,$B131,'Health Products &amp; Equipment'!BM:BM)+SUMIF('Other Pharma &amp; Health Products'!$B:$B,$B131,'Other Pharma &amp; Health Products'!BM:BM)+SUMIF('PSM Costs'!$B:$B,$B131,'PSM Costs'!BM:BM),"")</f>
        <v/>
      </c>
      <c r="Y131" s="234" t="str">
        <f ca="1">IF(SUMIF(Pharmaceuticals!$B:$B,$B131,Pharmaceuticals!BO:BO)+SUMIF('Health Products &amp; Equipment'!$B:$B,$B131,'Health Products &amp; Equipment'!BO:BO)+SUMIF('Other Pharma &amp; Health Products'!$B:$B,$B131,'Other Pharma &amp; Health Products'!BO:BO)+SUMIF('PSM Costs'!$B:$B,$B131,'PSM Costs'!BO:BO)&gt;0,SUMIF(Pharmaceuticals!$B:$B,$B131,Pharmaceuticals!BO:BO)+SUMIF('Health Products &amp; Equipment'!$B:$B,$B131,'Health Products &amp; Equipment'!BO:BO)+SUMIF('Other Pharma &amp; Health Products'!$B:$B,$B131,'Other Pharma &amp; Health Products'!BO:BO)+SUMIF('PSM Costs'!$B:$B,$B131,'PSM Costs'!BO:BO),"")</f>
        <v/>
      </c>
      <c r="Z131" s="234" t="str">
        <f ca="1">IF(SUMIF(Pharmaceuticals!$B:$B,$B131,Pharmaceuticals!BQ:BQ)+SUMIF('Health Products &amp; Equipment'!$B:$B,$B131,'Health Products &amp; Equipment'!BQ:BQ)+SUMIF('Other Pharma &amp; Health Products'!$B:$B,$B131,'Other Pharma &amp; Health Products'!BQ:BQ)+SUMIF('PSM Costs'!$B:$B,$B131,'PSM Costs'!BQ:BQ)&gt;0,SUMIF(Pharmaceuticals!$B:$B,$B131,Pharmaceuticals!BQ:BQ)+SUMIF('Health Products &amp; Equipment'!$B:$B,$B131,'Health Products &amp; Equipment'!BQ:BQ)+SUMIF('Other Pharma &amp; Health Products'!$B:$B,$B131,'Other Pharma &amp; Health Products'!BQ:BQ)+SUMIF('PSM Costs'!$B:$B,$B131,'PSM Costs'!BQ:BQ),"")</f>
        <v/>
      </c>
      <c r="AA131" s="234" t="str">
        <f ca="1">IF(SUMIF(Pharmaceuticals!$B:$B,$B131,Pharmaceuticals!BS:BS)+SUMIF('Health Products &amp; Equipment'!$B:$B,$B131,'Health Products &amp; Equipment'!BS:BS)+SUMIF('Other Pharma &amp; Health Products'!$B:$B,$B131,'Other Pharma &amp; Health Products'!BS:BS)+SUMIF('PSM Costs'!$B:$B,$B131,'PSM Costs'!BS:BS)&gt;0,SUMIF(Pharmaceuticals!$B:$B,$B131,Pharmaceuticals!BS:BS)+SUMIF('Health Products &amp; Equipment'!$B:$B,$B131,'Health Products &amp; Equipment'!BS:BS)+SUMIF('Other Pharma &amp; Health Products'!$B:$B,$B131,'Other Pharma &amp; Health Products'!BS:BS)+SUMIF('PSM Costs'!$B:$B,$B131,'PSM Costs'!BS:BS),"")</f>
        <v/>
      </c>
      <c r="AB131" s="233" t="str">
        <f t="shared" ca="1" si="14"/>
        <v/>
      </c>
    </row>
    <row r="132" spans="1:28" ht="22.15" customHeight="1" x14ac:dyDescent="0.2">
      <c r="A132" s="229">
        <v>122</v>
      </c>
      <c r="B132" s="229" t="str">
        <f ca="1">IFERROR(VLOOKUP(A132,'Rank unique Mod-Int-CI-PR'!I:J,2,FALSE),"")</f>
        <v/>
      </c>
      <c r="C132" s="230" t="str">
        <f ca="1">IFERROR(VLOOKUP(VALUE(LEFT(B132,FIND("-",B132)-1)),CatModules!B:C,2,FALSE),"")</f>
        <v/>
      </c>
      <c r="D132" s="230" t="str">
        <f ca="1">IFERROR(VLOOKUP(LEFT(B132,FIND("--",B132)-1),CatInt!D:E,2,FALSE),"")</f>
        <v/>
      </c>
      <c r="E132" s="230" t="str">
        <f ca="1">IFERROR(VLOOKUP(MID(B132,FIND("--",B132)+2,FIND("---",B132)-FIND("--",B132)-2),CatCostInp!D:E,2,FALSE),"")</f>
        <v/>
      </c>
      <c r="F132" s="230" t="str">
        <f ca="1">IFERROR(VLOOKUP(B132,ActivityConcat!A:C,3,FALSE),"")</f>
        <v/>
      </c>
      <c r="G132" s="231" t="str">
        <f ca="1">IFERROR(VLOOKUP(VALUE(RIGHT(B132,1)),Setup!A:D,4,FALSE),"")</f>
        <v/>
      </c>
      <c r="H132" s="232" t="str">
        <f t="shared" ca="1" si="10"/>
        <v/>
      </c>
      <c r="I132" s="233" t="str">
        <f ca="1">IF(SUMIF(Pharmaceuticals!$B:$B,$B132,Pharmaceuticals!Z:Z)+SUMIF('Health Products &amp; Equipment'!$B:$B,$B132,'Health Products &amp; Equipment'!Z:Z)+SUMIF('Other Pharma &amp; Health Products'!$B:$B,$B132,'Other Pharma &amp; Health Products'!Z:Z)+SUMIF('PSM Costs'!$B:$B,$B132,'PSM Costs'!Z:Z)&gt;0,SUMIF(Pharmaceuticals!$B:$B,$B132,Pharmaceuticals!Z:Z)+SUMIF('Health Products &amp; Equipment'!$B:$B,$B132,'Health Products &amp; Equipment'!Z:Z)+SUMIF('Other Pharma &amp; Health Products'!$B:$B,$B132,'Other Pharma &amp; Health Products'!Z:Z)+SUMIF('PSM Costs'!$B:$B,$B132,'PSM Costs'!Z:Z),"")</f>
        <v/>
      </c>
      <c r="J132" s="233" t="str">
        <f ca="1">IF(SUMIF(Pharmaceuticals!$B:$B,$B132,Pharmaceuticals!AB:AB)+SUMIF('Health Products &amp; Equipment'!$B:$B,$B132,'Health Products &amp; Equipment'!AB:AB)+SUMIF('Other Pharma &amp; Health Products'!$B:$B,$B132,'Other Pharma &amp; Health Products'!AB:AB)+SUMIF('PSM Costs'!$B:$B,$B132,'PSM Costs'!AB:AB)&gt;0,SUMIF(Pharmaceuticals!$B:$B,$B132,Pharmaceuticals!AB:AB)+SUMIF('Health Products &amp; Equipment'!$B:$B,$B132,'Health Products &amp; Equipment'!AB:AB)+SUMIF('Other Pharma &amp; Health Products'!$B:$B,$B132,'Other Pharma &amp; Health Products'!AB:AB)+SUMIF('PSM Costs'!$B:$B,$B132,'PSM Costs'!AB:AB),"")</f>
        <v/>
      </c>
      <c r="K132" s="233" t="str">
        <f ca="1">IF(SUMIF(Pharmaceuticals!$B:$B,$B132,Pharmaceuticals!AD:AD)+SUMIF('Health Products &amp; Equipment'!$B:$B,$B132,'Health Products &amp; Equipment'!AD:AD)+SUMIF('Other Pharma &amp; Health Products'!$B:$B,$B132,'Other Pharma &amp; Health Products'!AD:AD)+SUMIF('PSM Costs'!$B:$B,$B132,'PSM Costs'!AD:AD)&gt;0,SUMIF(Pharmaceuticals!$B:$B,$B132,Pharmaceuticals!AD:AD)+SUMIF('Health Products &amp; Equipment'!$B:$B,$B132,'Health Products &amp; Equipment'!AD:AD)+SUMIF('Other Pharma &amp; Health Products'!$B:$B,$B132,'Other Pharma &amp; Health Products'!AD:AD)+SUMIF('PSM Costs'!$B:$B,$B132,'PSM Costs'!AD:AD),"")</f>
        <v/>
      </c>
      <c r="L132" s="233" t="str">
        <f ca="1">IF(SUMIF(Pharmaceuticals!$B:$B,$B132,Pharmaceuticals!AF:AF)+SUMIF('Health Products &amp; Equipment'!$B:$B,$B132,'Health Products &amp; Equipment'!AF:AF)+SUMIF('Other Pharma &amp; Health Products'!$B:$B,$B132,'Other Pharma &amp; Health Products'!AF:AF)+SUMIF('PSM Costs'!$B:$B,$B132,'PSM Costs'!AF:AF)&gt;0,SUMIF(Pharmaceuticals!$B:$B,$B132,Pharmaceuticals!AF:AF)+SUMIF('Health Products &amp; Equipment'!$B:$B,$B132,'Health Products &amp; Equipment'!AF:AF)+SUMIF('Other Pharma &amp; Health Products'!$B:$B,$B132,'Other Pharma &amp; Health Products'!AF:AF)+SUMIF('PSM Costs'!$B:$B,$B132,'PSM Costs'!AF:AF),"")</f>
        <v/>
      </c>
      <c r="M132" s="231" t="str">
        <f t="shared" ca="1" si="11"/>
        <v/>
      </c>
      <c r="N132" s="234" t="str">
        <f ca="1">IF(SUMIF(Pharmaceuticals!$B:$B,$B132,Pharmaceuticals!AM:AM)+SUMIF('Health Products &amp; Equipment'!$B:$B,$B132,'Health Products &amp; Equipment'!AM:AM)+SUMIF('Other Pharma &amp; Health Products'!$B:$B,$B132,'Other Pharma &amp; Health Products'!AM:AM)+SUMIF('PSM Costs'!$B:$B,$B132,'PSM Costs'!AM:AM)&gt;0,SUMIF(Pharmaceuticals!$B:$B,$B132,Pharmaceuticals!AM:AM)+SUMIF('Health Products &amp; Equipment'!$B:$B,$B132,'Health Products &amp; Equipment'!AM:AM)+SUMIF('Other Pharma &amp; Health Products'!$B:$B,$B132,'Other Pharma &amp; Health Products'!AM:AM)+SUMIF('PSM Costs'!$B:$B,$B132,'PSM Costs'!AM:AM),"")</f>
        <v/>
      </c>
      <c r="O132" s="234" t="str">
        <f ca="1">IF(SUMIF(Pharmaceuticals!$B:$B,$B132,Pharmaceuticals!AO:AO)+SUMIF('Health Products &amp; Equipment'!$B:$B,$B132,'Health Products &amp; Equipment'!AO:AO)+SUMIF('Other Pharma &amp; Health Products'!$B:$B,$B132,'Other Pharma &amp; Health Products'!AO:AO)+SUMIF('PSM Costs'!$B:$B,$B132,'PSM Costs'!AO:AO)&gt;0,SUMIF(Pharmaceuticals!$B:$B,$B132,Pharmaceuticals!AO:AO)+SUMIF('Health Products &amp; Equipment'!$B:$B,$B132,'Health Products &amp; Equipment'!AO:AO)+SUMIF('Other Pharma &amp; Health Products'!$B:$B,$B132,'Other Pharma &amp; Health Products'!AO:AO)+SUMIF('PSM Costs'!$B:$B,$B132,'PSM Costs'!AO:AO),"")</f>
        <v/>
      </c>
      <c r="P132" s="234" t="str">
        <f ca="1">IF(SUMIF(Pharmaceuticals!$B:$B,$B132,Pharmaceuticals!AQ:AQ)+SUMIF('Health Products &amp; Equipment'!$B:$B,$B132,'Health Products &amp; Equipment'!AQ:AQ)+SUMIF('Other Pharma &amp; Health Products'!$B:$B,$B132,'Other Pharma &amp; Health Products'!AQ:AQ)+SUMIF('PSM Costs'!$B:$B,$B132,'PSM Costs'!AQ:AQ)&gt;0,SUMIF(Pharmaceuticals!$B:$B,$B132,Pharmaceuticals!AQ:AQ)+SUMIF('Health Products &amp; Equipment'!$B:$B,$B132,'Health Products &amp; Equipment'!AQ:AQ)+SUMIF('Other Pharma &amp; Health Products'!$B:$B,$B132,'Other Pharma &amp; Health Products'!AQ:AQ)+SUMIF('PSM Costs'!$B:$B,$B132,'PSM Costs'!AQ:AQ),"")</f>
        <v/>
      </c>
      <c r="Q132" s="234" t="str">
        <f ca="1">IF(SUMIF(Pharmaceuticals!$B:$B,$B132,Pharmaceuticals!AS:AS)+SUMIF('Health Products &amp; Equipment'!$B:$B,$B132,'Health Products &amp; Equipment'!AS:AS)+SUMIF('Other Pharma &amp; Health Products'!$B:$B,$B132,'Other Pharma &amp; Health Products'!AS:AS)+SUMIF('PSM Costs'!$B:$B,$B132,'PSM Costs'!AS:AS)&gt;0,SUMIF(Pharmaceuticals!$B:$B,$B132,Pharmaceuticals!AS:AS)+SUMIF('Health Products &amp; Equipment'!$B:$B,$B132,'Health Products &amp; Equipment'!AS:AS)+SUMIF('Other Pharma &amp; Health Products'!$B:$B,$B132,'Other Pharma &amp; Health Products'!AS:AS)+SUMIF('PSM Costs'!$B:$B,$B132,'PSM Costs'!AS:AS),"")</f>
        <v/>
      </c>
      <c r="R132" s="232" t="str">
        <f t="shared" ca="1" si="12"/>
        <v/>
      </c>
      <c r="S132" s="233" t="str">
        <f ca="1">IF(SUMIF(Pharmaceuticals!$B:$B,$B132,Pharmaceuticals!AZ:AZ)+SUMIF('Health Products &amp; Equipment'!$B:$B,$B132,'Health Products &amp; Equipment'!AZ:AZ)+SUMIF('Other Pharma &amp; Health Products'!$B:$B,$B132,'Other Pharma &amp; Health Products'!AZ:AZ)+SUMIF('PSM Costs'!$B:$B,$B132,'PSM Costs'!AZ:AZ)&gt;0,SUMIF(Pharmaceuticals!$B:$B,$B132,Pharmaceuticals!AZ:AZ)+SUMIF('Health Products &amp; Equipment'!$B:$B,$B132,'Health Products &amp; Equipment'!AZ:AZ)+SUMIF('Other Pharma &amp; Health Products'!$B:$B,$B132,'Other Pharma &amp; Health Products'!AZ:AZ)+SUMIF('PSM Costs'!$B:$B,$B132,'PSM Costs'!AZ:AZ),"")</f>
        <v/>
      </c>
      <c r="T132" s="233" t="str">
        <f ca="1">IF(SUMIF(Pharmaceuticals!$B:$B,$B132,Pharmaceuticals!BB:BB)+SUMIF('Health Products &amp; Equipment'!$B:$B,$B132,'Health Products &amp; Equipment'!BB:BB)+SUMIF('Other Pharma &amp; Health Products'!$B:$B,$B132,'Other Pharma &amp; Health Products'!BB:BB)+SUMIF('PSM Costs'!$B:$B,$B132,'PSM Costs'!BB:BB)&gt;0,SUMIF(Pharmaceuticals!$B:$B,$B132,Pharmaceuticals!BB:BB)+SUMIF('Health Products &amp; Equipment'!$B:$B,$B132,'Health Products &amp; Equipment'!BB:BB)+SUMIF('Other Pharma &amp; Health Products'!$B:$B,$B132,'Other Pharma &amp; Health Products'!BB:BB)+SUMIF('PSM Costs'!$B:$B,$B132,'PSM Costs'!BB:BB),"")</f>
        <v/>
      </c>
      <c r="U132" s="233" t="str">
        <f ca="1">IF(SUMIF(Pharmaceuticals!$B:$B,$B132,Pharmaceuticals!BD:BD)+SUMIF('Health Products &amp; Equipment'!$B:$B,$B132,'Health Products &amp; Equipment'!BD:BD)+SUMIF('Other Pharma &amp; Health Products'!$B:$B,$B132,'Other Pharma &amp; Health Products'!BD:BD)+SUMIF('PSM Costs'!$B:$B,$B132,'PSM Costs'!BD:BD)&gt;0,SUMIF(Pharmaceuticals!$B:$B,$B132,Pharmaceuticals!BD:BD)+SUMIF('Health Products &amp; Equipment'!$B:$B,$B132,'Health Products &amp; Equipment'!BD:BD)+SUMIF('Other Pharma &amp; Health Products'!$B:$B,$B132,'Other Pharma &amp; Health Products'!BD:BD)+SUMIF('PSM Costs'!$B:$B,$B132,'PSM Costs'!BD:BD),"")</f>
        <v/>
      </c>
      <c r="V132" s="233" t="str">
        <f ca="1">IF(SUMIF(Pharmaceuticals!$B:$B,$B132,Pharmaceuticals!BF:BF)+SUMIF('Health Products &amp; Equipment'!$B:$B,$B132,'Health Products &amp; Equipment'!BF:BF)+SUMIF('Other Pharma &amp; Health Products'!$B:$B,$B132,'Other Pharma &amp; Health Products'!BF:BF)+SUMIF('PSM Costs'!$B:$B,$B132,'PSM Costs'!BF:BF)&gt;0,SUMIF(Pharmaceuticals!$B:$B,$B132,Pharmaceuticals!BF:BF)+SUMIF('Health Products &amp; Equipment'!$B:$B,$B132,'Health Products &amp; Equipment'!BF:BF)+SUMIF('Other Pharma &amp; Health Products'!$B:$B,$B132,'Other Pharma &amp; Health Products'!BF:BF)+SUMIF('PSM Costs'!$B:$B,$B132,'PSM Costs'!BF:BF),"")</f>
        <v/>
      </c>
      <c r="W132" s="231" t="str">
        <f t="shared" ca="1" si="13"/>
        <v/>
      </c>
      <c r="X132" s="234" t="str">
        <f ca="1">IF(SUMIF(Pharmaceuticals!$B:$B,$B132,Pharmaceuticals!BM:BM)+SUMIF('Health Products &amp; Equipment'!$B:$B,$B132,'Health Products &amp; Equipment'!BM:BM)+SUMIF('Other Pharma &amp; Health Products'!$B:$B,$B132,'Other Pharma &amp; Health Products'!BM:BM)+SUMIF('PSM Costs'!$B:$B,$B132,'PSM Costs'!BM:BM)&gt;0,SUMIF(Pharmaceuticals!$B:$B,$B132,Pharmaceuticals!BM:BM)+SUMIF('Health Products &amp; Equipment'!$B:$B,$B132,'Health Products &amp; Equipment'!BM:BM)+SUMIF('Other Pharma &amp; Health Products'!$B:$B,$B132,'Other Pharma &amp; Health Products'!BM:BM)+SUMIF('PSM Costs'!$B:$B,$B132,'PSM Costs'!BM:BM),"")</f>
        <v/>
      </c>
      <c r="Y132" s="234" t="str">
        <f ca="1">IF(SUMIF(Pharmaceuticals!$B:$B,$B132,Pharmaceuticals!BO:BO)+SUMIF('Health Products &amp; Equipment'!$B:$B,$B132,'Health Products &amp; Equipment'!BO:BO)+SUMIF('Other Pharma &amp; Health Products'!$B:$B,$B132,'Other Pharma &amp; Health Products'!BO:BO)+SUMIF('PSM Costs'!$B:$B,$B132,'PSM Costs'!BO:BO)&gt;0,SUMIF(Pharmaceuticals!$B:$B,$B132,Pharmaceuticals!BO:BO)+SUMIF('Health Products &amp; Equipment'!$B:$B,$B132,'Health Products &amp; Equipment'!BO:BO)+SUMIF('Other Pharma &amp; Health Products'!$B:$B,$B132,'Other Pharma &amp; Health Products'!BO:BO)+SUMIF('PSM Costs'!$B:$B,$B132,'PSM Costs'!BO:BO),"")</f>
        <v/>
      </c>
      <c r="Z132" s="234" t="str">
        <f ca="1">IF(SUMIF(Pharmaceuticals!$B:$B,$B132,Pharmaceuticals!BQ:BQ)+SUMIF('Health Products &amp; Equipment'!$B:$B,$B132,'Health Products &amp; Equipment'!BQ:BQ)+SUMIF('Other Pharma &amp; Health Products'!$B:$B,$B132,'Other Pharma &amp; Health Products'!BQ:BQ)+SUMIF('PSM Costs'!$B:$B,$B132,'PSM Costs'!BQ:BQ)&gt;0,SUMIF(Pharmaceuticals!$B:$B,$B132,Pharmaceuticals!BQ:BQ)+SUMIF('Health Products &amp; Equipment'!$B:$B,$B132,'Health Products &amp; Equipment'!BQ:BQ)+SUMIF('Other Pharma &amp; Health Products'!$B:$B,$B132,'Other Pharma &amp; Health Products'!BQ:BQ)+SUMIF('PSM Costs'!$B:$B,$B132,'PSM Costs'!BQ:BQ),"")</f>
        <v/>
      </c>
      <c r="AA132" s="234" t="str">
        <f ca="1">IF(SUMIF(Pharmaceuticals!$B:$B,$B132,Pharmaceuticals!BS:BS)+SUMIF('Health Products &amp; Equipment'!$B:$B,$B132,'Health Products &amp; Equipment'!BS:BS)+SUMIF('Other Pharma &amp; Health Products'!$B:$B,$B132,'Other Pharma &amp; Health Products'!BS:BS)+SUMIF('PSM Costs'!$B:$B,$B132,'PSM Costs'!BS:BS)&gt;0,SUMIF(Pharmaceuticals!$B:$B,$B132,Pharmaceuticals!BS:BS)+SUMIF('Health Products &amp; Equipment'!$B:$B,$B132,'Health Products &amp; Equipment'!BS:BS)+SUMIF('Other Pharma &amp; Health Products'!$B:$B,$B132,'Other Pharma &amp; Health Products'!BS:BS)+SUMIF('PSM Costs'!$B:$B,$B132,'PSM Costs'!BS:BS),"")</f>
        <v/>
      </c>
      <c r="AB132" s="233" t="str">
        <f t="shared" ca="1" si="14"/>
        <v/>
      </c>
    </row>
    <row r="133" spans="1:28" ht="22.15" customHeight="1" x14ac:dyDescent="0.2">
      <c r="A133" s="229">
        <v>123</v>
      </c>
      <c r="B133" s="229" t="str">
        <f ca="1">IFERROR(VLOOKUP(A133,'Rank unique Mod-Int-CI-PR'!I:J,2,FALSE),"")</f>
        <v/>
      </c>
      <c r="C133" s="230" t="str">
        <f ca="1">IFERROR(VLOOKUP(VALUE(LEFT(B133,FIND("-",B133)-1)),CatModules!B:C,2,FALSE),"")</f>
        <v/>
      </c>
      <c r="D133" s="230" t="str">
        <f ca="1">IFERROR(VLOOKUP(LEFT(B133,FIND("--",B133)-1),CatInt!D:E,2,FALSE),"")</f>
        <v/>
      </c>
      <c r="E133" s="230" t="str">
        <f ca="1">IFERROR(VLOOKUP(MID(B133,FIND("--",B133)+2,FIND("---",B133)-FIND("--",B133)-2),CatCostInp!D:E,2,FALSE),"")</f>
        <v/>
      </c>
      <c r="F133" s="230" t="str">
        <f ca="1">IFERROR(VLOOKUP(B133,ActivityConcat!A:C,3,FALSE),"")</f>
        <v/>
      </c>
      <c r="G133" s="231" t="str">
        <f ca="1">IFERROR(VLOOKUP(VALUE(RIGHT(B133,1)),Setup!A:D,4,FALSE),"")</f>
        <v/>
      </c>
      <c r="H133" s="232" t="str">
        <f t="shared" ca="1" si="10"/>
        <v/>
      </c>
      <c r="I133" s="233" t="str">
        <f ca="1">IF(SUMIF(Pharmaceuticals!$B:$B,$B133,Pharmaceuticals!Z:Z)+SUMIF('Health Products &amp; Equipment'!$B:$B,$B133,'Health Products &amp; Equipment'!Z:Z)+SUMIF('Other Pharma &amp; Health Products'!$B:$B,$B133,'Other Pharma &amp; Health Products'!Z:Z)+SUMIF('PSM Costs'!$B:$B,$B133,'PSM Costs'!Z:Z)&gt;0,SUMIF(Pharmaceuticals!$B:$B,$B133,Pharmaceuticals!Z:Z)+SUMIF('Health Products &amp; Equipment'!$B:$B,$B133,'Health Products &amp; Equipment'!Z:Z)+SUMIF('Other Pharma &amp; Health Products'!$B:$B,$B133,'Other Pharma &amp; Health Products'!Z:Z)+SUMIF('PSM Costs'!$B:$B,$B133,'PSM Costs'!Z:Z),"")</f>
        <v/>
      </c>
      <c r="J133" s="233" t="str">
        <f ca="1">IF(SUMIF(Pharmaceuticals!$B:$B,$B133,Pharmaceuticals!AB:AB)+SUMIF('Health Products &amp; Equipment'!$B:$B,$B133,'Health Products &amp; Equipment'!AB:AB)+SUMIF('Other Pharma &amp; Health Products'!$B:$B,$B133,'Other Pharma &amp; Health Products'!AB:AB)+SUMIF('PSM Costs'!$B:$B,$B133,'PSM Costs'!AB:AB)&gt;0,SUMIF(Pharmaceuticals!$B:$B,$B133,Pharmaceuticals!AB:AB)+SUMIF('Health Products &amp; Equipment'!$B:$B,$B133,'Health Products &amp; Equipment'!AB:AB)+SUMIF('Other Pharma &amp; Health Products'!$B:$B,$B133,'Other Pharma &amp; Health Products'!AB:AB)+SUMIF('PSM Costs'!$B:$B,$B133,'PSM Costs'!AB:AB),"")</f>
        <v/>
      </c>
      <c r="K133" s="233" t="str">
        <f ca="1">IF(SUMIF(Pharmaceuticals!$B:$B,$B133,Pharmaceuticals!AD:AD)+SUMIF('Health Products &amp; Equipment'!$B:$B,$B133,'Health Products &amp; Equipment'!AD:AD)+SUMIF('Other Pharma &amp; Health Products'!$B:$B,$B133,'Other Pharma &amp; Health Products'!AD:AD)+SUMIF('PSM Costs'!$B:$B,$B133,'PSM Costs'!AD:AD)&gt;0,SUMIF(Pharmaceuticals!$B:$B,$B133,Pharmaceuticals!AD:AD)+SUMIF('Health Products &amp; Equipment'!$B:$B,$B133,'Health Products &amp; Equipment'!AD:AD)+SUMIF('Other Pharma &amp; Health Products'!$B:$B,$B133,'Other Pharma &amp; Health Products'!AD:AD)+SUMIF('PSM Costs'!$B:$B,$B133,'PSM Costs'!AD:AD),"")</f>
        <v/>
      </c>
      <c r="L133" s="233" t="str">
        <f ca="1">IF(SUMIF(Pharmaceuticals!$B:$B,$B133,Pharmaceuticals!AF:AF)+SUMIF('Health Products &amp; Equipment'!$B:$B,$B133,'Health Products &amp; Equipment'!AF:AF)+SUMIF('Other Pharma &amp; Health Products'!$B:$B,$B133,'Other Pharma &amp; Health Products'!AF:AF)+SUMIF('PSM Costs'!$B:$B,$B133,'PSM Costs'!AF:AF)&gt;0,SUMIF(Pharmaceuticals!$B:$B,$B133,Pharmaceuticals!AF:AF)+SUMIF('Health Products &amp; Equipment'!$B:$B,$B133,'Health Products &amp; Equipment'!AF:AF)+SUMIF('Other Pharma &amp; Health Products'!$B:$B,$B133,'Other Pharma &amp; Health Products'!AF:AF)+SUMIF('PSM Costs'!$B:$B,$B133,'PSM Costs'!AF:AF),"")</f>
        <v/>
      </c>
      <c r="M133" s="231" t="str">
        <f t="shared" ca="1" si="11"/>
        <v/>
      </c>
      <c r="N133" s="234" t="str">
        <f ca="1">IF(SUMIF(Pharmaceuticals!$B:$B,$B133,Pharmaceuticals!AM:AM)+SUMIF('Health Products &amp; Equipment'!$B:$B,$B133,'Health Products &amp; Equipment'!AM:AM)+SUMIF('Other Pharma &amp; Health Products'!$B:$B,$B133,'Other Pharma &amp; Health Products'!AM:AM)+SUMIF('PSM Costs'!$B:$B,$B133,'PSM Costs'!AM:AM)&gt;0,SUMIF(Pharmaceuticals!$B:$B,$B133,Pharmaceuticals!AM:AM)+SUMIF('Health Products &amp; Equipment'!$B:$B,$B133,'Health Products &amp; Equipment'!AM:AM)+SUMIF('Other Pharma &amp; Health Products'!$B:$B,$B133,'Other Pharma &amp; Health Products'!AM:AM)+SUMIF('PSM Costs'!$B:$B,$B133,'PSM Costs'!AM:AM),"")</f>
        <v/>
      </c>
      <c r="O133" s="234" t="str">
        <f ca="1">IF(SUMIF(Pharmaceuticals!$B:$B,$B133,Pharmaceuticals!AO:AO)+SUMIF('Health Products &amp; Equipment'!$B:$B,$B133,'Health Products &amp; Equipment'!AO:AO)+SUMIF('Other Pharma &amp; Health Products'!$B:$B,$B133,'Other Pharma &amp; Health Products'!AO:AO)+SUMIF('PSM Costs'!$B:$B,$B133,'PSM Costs'!AO:AO)&gt;0,SUMIF(Pharmaceuticals!$B:$B,$B133,Pharmaceuticals!AO:AO)+SUMIF('Health Products &amp; Equipment'!$B:$B,$B133,'Health Products &amp; Equipment'!AO:AO)+SUMIF('Other Pharma &amp; Health Products'!$B:$B,$B133,'Other Pharma &amp; Health Products'!AO:AO)+SUMIF('PSM Costs'!$B:$B,$B133,'PSM Costs'!AO:AO),"")</f>
        <v/>
      </c>
      <c r="P133" s="234" t="str">
        <f ca="1">IF(SUMIF(Pharmaceuticals!$B:$B,$B133,Pharmaceuticals!AQ:AQ)+SUMIF('Health Products &amp; Equipment'!$B:$B,$B133,'Health Products &amp; Equipment'!AQ:AQ)+SUMIF('Other Pharma &amp; Health Products'!$B:$B,$B133,'Other Pharma &amp; Health Products'!AQ:AQ)+SUMIF('PSM Costs'!$B:$B,$B133,'PSM Costs'!AQ:AQ)&gt;0,SUMIF(Pharmaceuticals!$B:$B,$B133,Pharmaceuticals!AQ:AQ)+SUMIF('Health Products &amp; Equipment'!$B:$B,$B133,'Health Products &amp; Equipment'!AQ:AQ)+SUMIF('Other Pharma &amp; Health Products'!$B:$B,$B133,'Other Pharma &amp; Health Products'!AQ:AQ)+SUMIF('PSM Costs'!$B:$B,$B133,'PSM Costs'!AQ:AQ),"")</f>
        <v/>
      </c>
      <c r="Q133" s="234" t="str">
        <f ca="1">IF(SUMIF(Pharmaceuticals!$B:$B,$B133,Pharmaceuticals!AS:AS)+SUMIF('Health Products &amp; Equipment'!$B:$B,$B133,'Health Products &amp; Equipment'!AS:AS)+SUMIF('Other Pharma &amp; Health Products'!$B:$B,$B133,'Other Pharma &amp; Health Products'!AS:AS)+SUMIF('PSM Costs'!$B:$B,$B133,'PSM Costs'!AS:AS)&gt;0,SUMIF(Pharmaceuticals!$B:$B,$B133,Pharmaceuticals!AS:AS)+SUMIF('Health Products &amp; Equipment'!$B:$B,$B133,'Health Products &amp; Equipment'!AS:AS)+SUMIF('Other Pharma &amp; Health Products'!$B:$B,$B133,'Other Pharma &amp; Health Products'!AS:AS)+SUMIF('PSM Costs'!$B:$B,$B133,'PSM Costs'!AS:AS),"")</f>
        <v/>
      </c>
      <c r="R133" s="232" t="str">
        <f t="shared" ca="1" si="12"/>
        <v/>
      </c>
      <c r="S133" s="233" t="str">
        <f ca="1">IF(SUMIF(Pharmaceuticals!$B:$B,$B133,Pharmaceuticals!AZ:AZ)+SUMIF('Health Products &amp; Equipment'!$B:$B,$B133,'Health Products &amp; Equipment'!AZ:AZ)+SUMIF('Other Pharma &amp; Health Products'!$B:$B,$B133,'Other Pharma &amp; Health Products'!AZ:AZ)+SUMIF('PSM Costs'!$B:$B,$B133,'PSM Costs'!AZ:AZ)&gt;0,SUMIF(Pharmaceuticals!$B:$B,$B133,Pharmaceuticals!AZ:AZ)+SUMIF('Health Products &amp; Equipment'!$B:$B,$B133,'Health Products &amp; Equipment'!AZ:AZ)+SUMIF('Other Pharma &amp; Health Products'!$B:$B,$B133,'Other Pharma &amp; Health Products'!AZ:AZ)+SUMIF('PSM Costs'!$B:$B,$B133,'PSM Costs'!AZ:AZ),"")</f>
        <v/>
      </c>
      <c r="T133" s="233" t="str">
        <f ca="1">IF(SUMIF(Pharmaceuticals!$B:$B,$B133,Pharmaceuticals!BB:BB)+SUMIF('Health Products &amp; Equipment'!$B:$B,$B133,'Health Products &amp; Equipment'!BB:BB)+SUMIF('Other Pharma &amp; Health Products'!$B:$B,$B133,'Other Pharma &amp; Health Products'!BB:BB)+SUMIF('PSM Costs'!$B:$B,$B133,'PSM Costs'!BB:BB)&gt;0,SUMIF(Pharmaceuticals!$B:$B,$B133,Pharmaceuticals!BB:BB)+SUMIF('Health Products &amp; Equipment'!$B:$B,$B133,'Health Products &amp; Equipment'!BB:BB)+SUMIF('Other Pharma &amp; Health Products'!$B:$B,$B133,'Other Pharma &amp; Health Products'!BB:BB)+SUMIF('PSM Costs'!$B:$B,$B133,'PSM Costs'!BB:BB),"")</f>
        <v/>
      </c>
      <c r="U133" s="233" t="str">
        <f ca="1">IF(SUMIF(Pharmaceuticals!$B:$B,$B133,Pharmaceuticals!BD:BD)+SUMIF('Health Products &amp; Equipment'!$B:$B,$B133,'Health Products &amp; Equipment'!BD:BD)+SUMIF('Other Pharma &amp; Health Products'!$B:$B,$B133,'Other Pharma &amp; Health Products'!BD:BD)+SUMIF('PSM Costs'!$B:$B,$B133,'PSM Costs'!BD:BD)&gt;0,SUMIF(Pharmaceuticals!$B:$B,$B133,Pharmaceuticals!BD:BD)+SUMIF('Health Products &amp; Equipment'!$B:$B,$B133,'Health Products &amp; Equipment'!BD:BD)+SUMIF('Other Pharma &amp; Health Products'!$B:$B,$B133,'Other Pharma &amp; Health Products'!BD:BD)+SUMIF('PSM Costs'!$B:$B,$B133,'PSM Costs'!BD:BD),"")</f>
        <v/>
      </c>
      <c r="V133" s="233" t="str">
        <f ca="1">IF(SUMIF(Pharmaceuticals!$B:$B,$B133,Pharmaceuticals!BF:BF)+SUMIF('Health Products &amp; Equipment'!$B:$B,$B133,'Health Products &amp; Equipment'!BF:BF)+SUMIF('Other Pharma &amp; Health Products'!$B:$B,$B133,'Other Pharma &amp; Health Products'!BF:BF)+SUMIF('PSM Costs'!$B:$B,$B133,'PSM Costs'!BF:BF)&gt;0,SUMIF(Pharmaceuticals!$B:$B,$B133,Pharmaceuticals!BF:BF)+SUMIF('Health Products &amp; Equipment'!$B:$B,$B133,'Health Products &amp; Equipment'!BF:BF)+SUMIF('Other Pharma &amp; Health Products'!$B:$B,$B133,'Other Pharma &amp; Health Products'!BF:BF)+SUMIF('PSM Costs'!$B:$B,$B133,'PSM Costs'!BF:BF),"")</f>
        <v/>
      </c>
      <c r="W133" s="231" t="str">
        <f t="shared" ca="1" si="13"/>
        <v/>
      </c>
      <c r="X133" s="234" t="str">
        <f ca="1">IF(SUMIF(Pharmaceuticals!$B:$B,$B133,Pharmaceuticals!BM:BM)+SUMIF('Health Products &amp; Equipment'!$B:$B,$B133,'Health Products &amp; Equipment'!BM:BM)+SUMIF('Other Pharma &amp; Health Products'!$B:$B,$B133,'Other Pharma &amp; Health Products'!BM:BM)+SUMIF('PSM Costs'!$B:$B,$B133,'PSM Costs'!BM:BM)&gt;0,SUMIF(Pharmaceuticals!$B:$B,$B133,Pharmaceuticals!BM:BM)+SUMIF('Health Products &amp; Equipment'!$B:$B,$B133,'Health Products &amp; Equipment'!BM:BM)+SUMIF('Other Pharma &amp; Health Products'!$B:$B,$B133,'Other Pharma &amp; Health Products'!BM:BM)+SUMIF('PSM Costs'!$B:$B,$B133,'PSM Costs'!BM:BM),"")</f>
        <v/>
      </c>
      <c r="Y133" s="234" t="str">
        <f ca="1">IF(SUMIF(Pharmaceuticals!$B:$B,$B133,Pharmaceuticals!BO:BO)+SUMIF('Health Products &amp; Equipment'!$B:$B,$B133,'Health Products &amp; Equipment'!BO:BO)+SUMIF('Other Pharma &amp; Health Products'!$B:$B,$B133,'Other Pharma &amp; Health Products'!BO:BO)+SUMIF('PSM Costs'!$B:$B,$B133,'PSM Costs'!BO:BO)&gt;0,SUMIF(Pharmaceuticals!$B:$B,$B133,Pharmaceuticals!BO:BO)+SUMIF('Health Products &amp; Equipment'!$B:$B,$B133,'Health Products &amp; Equipment'!BO:BO)+SUMIF('Other Pharma &amp; Health Products'!$B:$B,$B133,'Other Pharma &amp; Health Products'!BO:BO)+SUMIF('PSM Costs'!$B:$B,$B133,'PSM Costs'!BO:BO),"")</f>
        <v/>
      </c>
      <c r="Z133" s="234" t="str">
        <f ca="1">IF(SUMIF(Pharmaceuticals!$B:$B,$B133,Pharmaceuticals!BQ:BQ)+SUMIF('Health Products &amp; Equipment'!$B:$B,$B133,'Health Products &amp; Equipment'!BQ:BQ)+SUMIF('Other Pharma &amp; Health Products'!$B:$B,$B133,'Other Pharma &amp; Health Products'!BQ:BQ)+SUMIF('PSM Costs'!$B:$B,$B133,'PSM Costs'!BQ:BQ)&gt;0,SUMIF(Pharmaceuticals!$B:$B,$B133,Pharmaceuticals!BQ:BQ)+SUMIF('Health Products &amp; Equipment'!$B:$B,$B133,'Health Products &amp; Equipment'!BQ:BQ)+SUMIF('Other Pharma &amp; Health Products'!$B:$B,$B133,'Other Pharma &amp; Health Products'!BQ:BQ)+SUMIF('PSM Costs'!$B:$B,$B133,'PSM Costs'!BQ:BQ),"")</f>
        <v/>
      </c>
      <c r="AA133" s="234" t="str">
        <f ca="1">IF(SUMIF(Pharmaceuticals!$B:$B,$B133,Pharmaceuticals!BS:BS)+SUMIF('Health Products &amp; Equipment'!$B:$B,$B133,'Health Products &amp; Equipment'!BS:BS)+SUMIF('Other Pharma &amp; Health Products'!$B:$B,$B133,'Other Pharma &amp; Health Products'!BS:BS)+SUMIF('PSM Costs'!$B:$B,$B133,'PSM Costs'!BS:BS)&gt;0,SUMIF(Pharmaceuticals!$B:$B,$B133,Pharmaceuticals!BS:BS)+SUMIF('Health Products &amp; Equipment'!$B:$B,$B133,'Health Products &amp; Equipment'!BS:BS)+SUMIF('Other Pharma &amp; Health Products'!$B:$B,$B133,'Other Pharma &amp; Health Products'!BS:BS)+SUMIF('PSM Costs'!$B:$B,$B133,'PSM Costs'!BS:BS),"")</f>
        <v/>
      </c>
      <c r="AB133" s="233" t="str">
        <f t="shared" ca="1" si="14"/>
        <v/>
      </c>
    </row>
    <row r="134" spans="1:28" ht="22.15" customHeight="1" x14ac:dyDescent="0.2">
      <c r="A134" s="229">
        <v>124</v>
      </c>
      <c r="B134" s="229" t="str">
        <f ca="1">IFERROR(VLOOKUP(A134,'Rank unique Mod-Int-CI-PR'!I:J,2,FALSE),"")</f>
        <v/>
      </c>
      <c r="C134" s="230" t="str">
        <f ca="1">IFERROR(VLOOKUP(VALUE(LEFT(B134,FIND("-",B134)-1)),CatModules!B:C,2,FALSE),"")</f>
        <v/>
      </c>
      <c r="D134" s="230" t="str">
        <f ca="1">IFERROR(VLOOKUP(LEFT(B134,FIND("--",B134)-1),CatInt!D:E,2,FALSE),"")</f>
        <v/>
      </c>
      <c r="E134" s="230" t="str">
        <f ca="1">IFERROR(VLOOKUP(MID(B134,FIND("--",B134)+2,FIND("---",B134)-FIND("--",B134)-2),CatCostInp!D:E,2,FALSE),"")</f>
        <v/>
      </c>
      <c r="F134" s="230" t="str">
        <f ca="1">IFERROR(VLOOKUP(B134,ActivityConcat!A:C,3,FALSE),"")</f>
        <v/>
      </c>
      <c r="G134" s="231" t="str">
        <f ca="1">IFERROR(VLOOKUP(VALUE(RIGHT(B134,1)),Setup!A:D,4,FALSE),"")</f>
        <v/>
      </c>
      <c r="H134" s="232" t="str">
        <f t="shared" ca="1" si="10"/>
        <v/>
      </c>
      <c r="I134" s="233" t="str">
        <f ca="1">IF(SUMIF(Pharmaceuticals!$B:$B,$B134,Pharmaceuticals!Z:Z)+SUMIF('Health Products &amp; Equipment'!$B:$B,$B134,'Health Products &amp; Equipment'!Z:Z)+SUMIF('Other Pharma &amp; Health Products'!$B:$B,$B134,'Other Pharma &amp; Health Products'!Z:Z)+SUMIF('PSM Costs'!$B:$B,$B134,'PSM Costs'!Z:Z)&gt;0,SUMIF(Pharmaceuticals!$B:$B,$B134,Pharmaceuticals!Z:Z)+SUMIF('Health Products &amp; Equipment'!$B:$B,$B134,'Health Products &amp; Equipment'!Z:Z)+SUMIF('Other Pharma &amp; Health Products'!$B:$B,$B134,'Other Pharma &amp; Health Products'!Z:Z)+SUMIF('PSM Costs'!$B:$B,$B134,'PSM Costs'!Z:Z),"")</f>
        <v/>
      </c>
      <c r="J134" s="233" t="str">
        <f ca="1">IF(SUMIF(Pharmaceuticals!$B:$B,$B134,Pharmaceuticals!AB:AB)+SUMIF('Health Products &amp; Equipment'!$B:$B,$B134,'Health Products &amp; Equipment'!AB:AB)+SUMIF('Other Pharma &amp; Health Products'!$B:$B,$B134,'Other Pharma &amp; Health Products'!AB:AB)+SUMIF('PSM Costs'!$B:$B,$B134,'PSM Costs'!AB:AB)&gt;0,SUMIF(Pharmaceuticals!$B:$B,$B134,Pharmaceuticals!AB:AB)+SUMIF('Health Products &amp; Equipment'!$B:$B,$B134,'Health Products &amp; Equipment'!AB:AB)+SUMIF('Other Pharma &amp; Health Products'!$B:$B,$B134,'Other Pharma &amp; Health Products'!AB:AB)+SUMIF('PSM Costs'!$B:$B,$B134,'PSM Costs'!AB:AB),"")</f>
        <v/>
      </c>
      <c r="K134" s="233" t="str">
        <f ca="1">IF(SUMIF(Pharmaceuticals!$B:$B,$B134,Pharmaceuticals!AD:AD)+SUMIF('Health Products &amp; Equipment'!$B:$B,$B134,'Health Products &amp; Equipment'!AD:AD)+SUMIF('Other Pharma &amp; Health Products'!$B:$B,$B134,'Other Pharma &amp; Health Products'!AD:AD)+SUMIF('PSM Costs'!$B:$B,$B134,'PSM Costs'!AD:AD)&gt;0,SUMIF(Pharmaceuticals!$B:$B,$B134,Pharmaceuticals!AD:AD)+SUMIF('Health Products &amp; Equipment'!$B:$B,$B134,'Health Products &amp; Equipment'!AD:AD)+SUMIF('Other Pharma &amp; Health Products'!$B:$B,$B134,'Other Pharma &amp; Health Products'!AD:AD)+SUMIF('PSM Costs'!$B:$B,$B134,'PSM Costs'!AD:AD),"")</f>
        <v/>
      </c>
      <c r="L134" s="233" t="str">
        <f ca="1">IF(SUMIF(Pharmaceuticals!$B:$B,$B134,Pharmaceuticals!AF:AF)+SUMIF('Health Products &amp; Equipment'!$B:$B,$B134,'Health Products &amp; Equipment'!AF:AF)+SUMIF('Other Pharma &amp; Health Products'!$B:$B,$B134,'Other Pharma &amp; Health Products'!AF:AF)+SUMIF('PSM Costs'!$B:$B,$B134,'PSM Costs'!AF:AF)&gt;0,SUMIF(Pharmaceuticals!$B:$B,$B134,Pharmaceuticals!AF:AF)+SUMIF('Health Products &amp; Equipment'!$B:$B,$B134,'Health Products &amp; Equipment'!AF:AF)+SUMIF('Other Pharma &amp; Health Products'!$B:$B,$B134,'Other Pharma &amp; Health Products'!AF:AF)+SUMIF('PSM Costs'!$B:$B,$B134,'PSM Costs'!AF:AF),"")</f>
        <v/>
      </c>
      <c r="M134" s="231" t="str">
        <f t="shared" ca="1" si="11"/>
        <v/>
      </c>
      <c r="N134" s="234" t="str">
        <f ca="1">IF(SUMIF(Pharmaceuticals!$B:$B,$B134,Pharmaceuticals!AM:AM)+SUMIF('Health Products &amp; Equipment'!$B:$B,$B134,'Health Products &amp; Equipment'!AM:AM)+SUMIF('Other Pharma &amp; Health Products'!$B:$B,$B134,'Other Pharma &amp; Health Products'!AM:AM)+SUMIF('PSM Costs'!$B:$B,$B134,'PSM Costs'!AM:AM)&gt;0,SUMIF(Pharmaceuticals!$B:$B,$B134,Pharmaceuticals!AM:AM)+SUMIF('Health Products &amp; Equipment'!$B:$B,$B134,'Health Products &amp; Equipment'!AM:AM)+SUMIF('Other Pharma &amp; Health Products'!$B:$B,$B134,'Other Pharma &amp; Health Products'!AM:AM)+SUMIF('PSM Costs'!$B:$B,$B134,'PSM Costs'!AM:AM),"")</f>
        <v/>
      </c>
      <c r="O134" s="234" t="str">
        <f ca="1">IF(SUMIF(Pharmaceuticals!$B:$B,$B134,Pharmaceuticals!AO:AO)+SUMIF('Health Products &amp; Equipment'!$B:$B,$B134,'Health Products &amp; Equipment'!AO:AO)+SUMIF('Other Pharma &amp; Health Products'!$B:$B,$B134,'Other Pharma &amp; Health Products'!AO:AO)+SUMIF('PSM Costs'!$B:$B,$B134,'PSM Costs'!AO:AO)&gt;0,SUMIF(Pharmaceuticals!$B:$B,$B134,Pharmaceuticals!AO:AO)+SUMIF('Health Products &amp; Equipment'!$B:$B,$B134,'Health Products &amp; Equipment'!AO:AO)+SUMIF('Other Pharma &amp; Health Products'!$B:$B,$B134,'Other Pharma &amp; Health Products'!AO:AO)+SUMIF('PSM Costs'!$B:$B,$B134,'PSM Costs'!AO:AO),"")</f>
        <v/>
      </c>
      <c r="P134" s="234" t="str">
        <f ca="1">IF(SUMIF(Pharmaceuticals!$B:$B,$B134,Pharmaceuticals!AQ:AQ)+SUMIF('Health Products &amp; Equipment'!$B:$B,$B134,'Health Products &amp; Equipment'!AQ:AQ)+SUMIF('Other Pharma &amp; Health Products'!$B:$B,$B134,'Other Pharma &amp; Health Products'!AQ:AQ)+SUMIF('PSM Costs'!$B:$B,$B134,'PSM Costs'!AQ:AQ)&gt;0,SUMIF(Pharmaceuticals!$B:$B,$B134,Pharmaceuticals!AQ:AQ)+SUMIF('Health Products &amp; Equipment'!$B:$B,$B134,'Health Products &amp; Equipment'!AQ:AQ)+SUMIF('Other Pharma &amp; Health Products'!$B:$B,$B134,'Other Pharma &amp; Health Products'!AQ:AQ)+SUMIF('PSM Costs'!$B:$B,$B134,'PSM Costs'!AQ:AQ),"")</f>
        <v/>
      </c>
      <c r="Q134" s="234" t="str">
        <f ca="1">IF(SUMIF(Pharmaceuticals!$B:$B,$B134,Pharmaceuticals!AS:AS)+SUMIF('Health Products &amp; Equipment'!$B:$B,$B134,'Health Products &amp; Equipment'!AS:AS)+SUMIF('Other Pharma &amp; Health Products'!$B:$B,$B134,'Other Pharma &amp; Health Products'!AS:AS)+SUMIF('PSM Costs'!$B:$B,$B134,'PSM Costs'!AS:AS)&gt;0,SUMIF(Pharmaceuticals!$B:$B,$B134,Pharmaceuticals!AS:AS)+SUMIF('Health Products &amp; Equipment'!$B:$B,$B134,'Health Products &amp; Equipment'!AS:AS)+SUMIF('Other Pharma &amp; Health Products'!$B:$B,$B134,'Other Pharma &amp; Health Products'!AS:AS)+SUMIF('PSM Costs'!$B:$B,$B134,'PSM Costs'!AS:AS),"")</f>
        <v/>
      </c>
      <c r="R134" s="232" t="str">
        <f t="shared" ca="1" si="12"/>
        <v/>
      </c>
      <c r="S134" s="233" t="str">
        <f ca="1">IF(SUMIF(Pharmaceuticals!$B:$B,$B134,Pharmaceuticals!AZ:AZ)+SUMIF('Health Products &amp; Equipment'!$B:$B,$B134,'Health Products &amp; Equipment'!AZ:AZ)+SUMIF('Other Pharma &amp; Health Products'!$B:$B,$B134,'Other Pharma &amp; Health Products'!AZ:AZ)+SUMIF('PSM Costs'!$B:$B,$B134,'PSM Costs'!AZ:AZ)&gt;0,SUMIF(Pharmaceuticals!$B:$B,$B134,Pharmaceuticals!AZ:AZ)+SUMIF('Health Products &amp; Equipment'!$B:$B,$B134,'Health Products &amp; Equipment'!AZ:AZ)+SUMIF('Other Pharma &amp; Health Products'!$B:$B,$B134,'Other Pharma &amp; Health Products'!AZ:AZ)+SUMIF('PSM Costs'!$B:$B,$B134,'PSM Costs'!AZ:AZ),"")</f>
        <v/>
      </c>
      <c r="T134" s="233" t="str">
        <f ca="1">IF(SUMIF(Pharmaceuticals!$B:$B,$B134,Pharmaceuticals!BB:BB)+SUMIF('Health Products &amp; Equipment'!$B:$B,$B134,'Health Products &amp; Equipment'!BB:BB)+SUMIF('Other Pharma &amp; Health Products'!$B:$B,$B134,'Other Pharma &amp; Health Products'!BB:BB)+SUMIF('PSM Costs'!$B:$B,$B134,'PSM Costs'!BB:BB)&gt;0,SUMIF(Pharmaceuticals!$B:$B,$B134,Pharmaceuticals!BB:BB)+SUMIF('Health Products &amp; Equipment'!$B:$B,$B134,'Health Products &amp; Equipment'!BB:BB)+SUMIF('Other Pharma &amp; Health Products'!$B:$B,$B134,'Other Pharma &amp; Health Products'!BB:BB)+SUMIF('PSM Costs'!$B:$B,$B134,'PSM Costs'!BB:BB),"")</f>
        <v/>
      </c>
      <c r="U134" s="233" t="str">
        <f ca="1">IF(SUMIF(Pharmaceuticals!$B:$B,$B134,Pharmaceuticals!BD:BD)+SUMIF('Health Products &amp; Equipment'!$B:$B,$B134,'Health Products &amp; Equipment'!BD:BD)+SUMIF('Other Pharma &amp; Health Products'!$B:$B,$B134,'Other Pharma &amp; Health Products'!BD:BD)+SUMIF('PSM Costs'!$B:$B,$B134,'PSM Costs'!BD:BD)&gt;0,SUMIF(Pharmaceuticals!$B:$B,$B134,Pharmaceuticals!BD:BD)+SUMIF('Health Products &amp; Equipment'!$B:$B,$B134,'Health Products &amp; Equipment'!BD:BD)+SUMIF('Other Pharma &amp; Health Products'!$B:$B,$B134,'Other Pharma &amp; Health Products'!BD:BD)+SUMIF('PSM Costs'!$B:$B,$B134,'PSM Costs'!BD:BD),"")</f>
        <v/>
      </c>
      <c r="V134" s="233" t="str">
        <f ca="1">IF(SUMIF(Pharmaceuticals!$B:$B,$B134,Pharmaceuticals!BF:BF)+SUMIF('Health Products &amp; Equipment'!$B:$B,$B134,'Health Products &amp; Equipment'!BF:BF)+SUMIF('Other Pharma &amp; Health Products'!$B:$B,$B134,'Other Pharma &amp; Health Products'!BF:BF)+SUMIF('PSM Costs'!$B:$B,$B134,'PSM Costs'!BF:BF)&gt;0,SUMIF(Pharmaceuticals!$B:$B,$B134,Pharmaceuticals!BF:BF)+SUMIF('Health Products &amp; Equipment'!$B:$B,$B134,'Health Products &amp; Equipment'!BF:BF)+SUMIF('Other Pharma &amp; Health Products'!$B:$B,$B134,'Other Pharma &amp; Health Products'!BF:BF)+SUMIF('PSM Costs'!$B:$B,$B134,'PSM Costs'!BF:BF),"")</f>
        <v/>
      </c>
      <c r="W134" s="231" t="str">
        <f t="shared" ca="1" si="13"/>
        <v/>
      </c>
      <c r="X134" s="234" t="str">
        <f ca="1">IF(SUMIF(Pharmaceuticals!$B:$B,$B134,Pharmaceuticals!BM:BM)+SUMIF('Health Products &amp; Equipment'!$B:$B,$B134,'Health Products &amp; Equipment'!BM:BM)+SUMIF('Other Pharma &amp; Health Products'!$B:$B,$B134,'Other Pharma &amp; Health Products'!BM:BM)+SUMIF('PSM Costs'!$B:$B,$B134,'PSM Costs'!BM:BM)&gt;0,SUMIF(Pharmaceuticals!$B:$B,$B134,Pharmaceuticals!BM:BM)+SUMIF('Health Products &amp; Equipment'!$B:$B,$B134,'Health Products &amp; Equipment'!BM:BM)+SUMIF('Other Pharma &amp; Health Products'!$B:$B,$B134,'Other Pharma &amp; Health Products'!BM:BM)+SUMIF('PSM Costs'!$B:$B,$B134,'PSM Costs'!BM:BM),"")</f>
        <v/>
      </c>
      <c r="Y134" s="234" t="str">
        <f ca="1">IF(SUMIF(Pharmaceuticals!$B:$B,$B134,Pharmaceuticals!BO:BO)+SUMIF('Health Products &amp; Equipment'!$B:$B,$B134,'Health Products &amp; Equipment'!BO:BO)+SUMIF('Other Pharma &amp; Health Products'!$B:$B,$B134,'Other Pharma &amp; Health Products'!BO:BO)+SUMIF('PSM Costs'!$B:$B,$B134,'PSM Costs'!BO:BO)&gt;0,SUMIF(Pharmaceuticals!$B:$B,$B134,Pharmaceuticals!BO:BO)+SUMIF('Health Products &amp; Equipment'!$B:$B,$B134,'Health Products &amp; Equipment'!BO:BO)+SUMIF('Other Pharma &amp; Health Products'!$B:$B,$B134,'Other Pharma &amp; Health Products'!BO:BO)+SUMIF('PSM Costs'!$B:$B,$B134,'PSM Costs'!BO:BO),"")</f>
        <v/>
      </c>
      <c r="Z134" s="234" t="str">
        <f ca="1">IF(SUMIF(Pharmaceuticals!$B:$B,$B134,Pharmaceuticals!BQ:BQ)+SUMIF('Health Products &amp; Equipment'!$B:$B,$B134,'Health Products &amp; Equipment'!BQ:BQ)+SUMIF('Other Pharma &amp; Health Products'!$B:$B,$B134,'Other Pharma &amp; Health Products'!BQ:BQ)+SUMIF('PSM Costs'!$B:$B,$B134,'PSM Costs'!BQ:BQ)&gt;0,SUMIF(Pharmaceuticals!$B:$B,$B134,Pharmaceuticals!BQ:BQ)+SUMIF('Health Products &amp; Equipment'!$B:$B,$B134,'Health Products &amp; Equipment'!BQ:BQ)+SUMIF('Other Pharma &amp; Health Products'!$B:$B,$B134,'Other Pharma &amp; Health Products'!BQ:BQ)+SUMIF('PSM Costs'!$B:$B,$B134,'PSM Costs'!BQ:BQ),"")</f>
        <v/>
      </c>
      <c r="AA134" s="234" t="str">
        <f ca="1">IF(SUMIF(Pharmaceuticals!$B:$B,$B134,Pharmaceuticals!BS:BS)+SUMIF('Health Products &amp; Equipment'!$B:$B,$B134,'Health Products &amp; Equipment'!BS:BS)+SUMIF('Other Pharma &amp; Health Products'!$B:$B,$B134,'Other Pharma &amp; Health Products'!BS:BS)+SUMIF('PSM Costs'!$B:$B,$B134,'PSM Costs'!BS:BS)&gt;0,SUMIF(Pharmaceuticals!$B:$B,$B134,Pharmaceuticals!BS:BS)+SUMIF('Health Products &amp; Equipment'!$B:$B,$B134,'Health Products &amp; Equipment'!BS:BS)+SUMIF('Other Pharma &amp; Health Products'!$B:$B,$B134,'Other Pharma &amp; Health Products'!BS:BS)+SUMIF('PSM Costs'!$B:$B,$B134,'PSM Costs'!BS:BS),"")</f>
        <v/>
      </c>
      <c r="AB134" s="233" t="str">
        <f t="shared" ca="1" si="14"/>
        <v/>
      </c>
    </row>
    <row r="135" spans="1:28" ht="22.15" customHeight="1" x14ac:dyDescent="0.2">
      <c r="A135" s="229">
        <v>125</v>
      </c>
      <c r="B135" s="229" t="str">
        <f ca="1">IFERROR(VLOOKUP(A135,'Rank unique Mod-Int-CI-PR'!I:J,2,FALSE),"")</f>
        <v/>
      </c>
      <c r="C135" s="230" t="str">
        <f ca="1">IFERROR(VLOOKUP(VALUE(LEFT(B135,FIND("-",B135)-1)),CatModules!B:C,2,FALSE),"")</f>
        <v/>
      </c>
      <c r="D135" s="230" t="str">
        <f ca="1">IFERROR(VLOOKUP(LEFT(B135,FIND("--",B135)-1),CatInt!D:E,2,FALSE),"")</f>
        <v/>
      </c>
      <c r="E135" s="230" t="str">
        <f ca="1">IFERROR(VLOOKUP(MID(B135,FIND("--",B135)+2,FIND("---",B135)-FIND("--",B135)-2),CatCostInp!D:E,2,FALSE),"")</f>
        <v/>
      </c>
      <c r="F135" s="230" t="str">
        <f ca="1">IFERROR(VLOOKUP(B135,ActivityConcat!A:C,3,FALSE),"")</f>
        <v/>
      </c>
      <c r="G135" s="231" t="str">
        <f ca="1">IFERROR(VLOOKUP(VALUE(RIGHT(B135,1)),Setup!A:D,4,FALSE),"")</f>
        <v/>
      </c>
      <c r="H135" s="232" t="str">
        <f t="shared" ca="1" si="10"/>
        <v/>
      </c>
      <c r="I135" s="233" t="str">
        <f ca="1">IF(SUMIF(Pharmaceuticals!$B:$B,$B135,Pharmaceuticals!Z:Z)+SUMIF('Health Products &amp; Equipment'!$B:$B,$B135,'Health Products &amp; Equipment'!Z:Z)+SUMIF('Other Pharma &amp; Health Products'!$B:$B,$B135,'Other Pharma &amp; Health Products'!Z:Z)+SUMIF('PSM Costs'!$B:$B,$B135,'PSM Costs'!Z:Z)&gt;0,SUMIF(Pharmaceuticals!$B:$B,$B135,Pharmaceuticals!Z:Z)+SUMIF('Health Products &amp; Equipment'!$B:$B,$B135,'Health Products &amp; Equipment'!Z:Z)+SUMIF('Other Pharma &amp; Health Products'!$B:$B,$B135,'Other Pharma &amp; Health Products'!Z:Z)+SUMIF('PSM Costs'!$B:$B,$B135,'PSM Costs'!Z:Z),"")</f>
        <v/>
      </c>
      <c r="J135" s="233" t="str">
        <f ca="1">IF(SUMIF(Pharmaceuticals!$B:$B,$B135,Pharmaceuticals!AB:AB)+SUMIF('Health Products &amp; Equipment'!$B:$B,$B135,'Health Products &amp; Equipment'!AB:AB)+SUMIF('Other Pharma &amp; Health Products'!$B:$B,$B135,'Other Pharma &amp; Health Products'!AB:AB)+SUMIF('PSM Costs'!$B:$B,$B135,'PSM Costs'!AB:AB)&gt;0,SUMIF(Pharmaceuticals!$B:$B,$B135,Pharmaceuticals!AB:AB)+SUMIF('Health Products &amp; Equipment'!$B:$B,$B135,'Health Products &amp; Equipment'!AB:AB)+SUMIF('Other Pharma &amp; Health Products'!$B:$B,$B135,'Other Pharma &amp; Health Products'!AB:AB)+SUMIF('PSM Costs'!$B:$B,$B135,'PSM Costs'!AB:AB),"")</f>
        <v/>
      </c>
      <c r="K135" s="233" t="str">
        <f ca="1">IF(SUMIF(Pharmaceuticals!$B:$B,$B135,Pharmaceuticals!AD:AD)+SUMIF('Health Products &amp; Equipment'!$B:$B,$B135,'Health Products &amp; Equipment'!AD:AD)+SUMIF('Other Pharma &amp; Health Products'!$B:$B,$B135,'Other Pharma &amp; Health Products'!AD:AD)+SUMIF('PSM Costs'!$B:$B,$B135,'PSM Costs'!AD:AD)&gt;0,SUMIF(Pharmaceuticals!$B:$B,$B135,Pharmaceuticals!AD:AD)+SUMIF('Health Products &amp; Equipment'!$B:$B,$B135,'Health Products &amp; Equipment'!AD:AD)+SUMIF('Other Pharma &amp; Health Products'!$B:$B,$B135,'Other Pharma &amp; Health Products'!AD:AD)+SUMIF('PSM Costs'!$B:$B,$B135,'PSM Costs'!AD:AD),"")</f>
        <v/>
      </c>
      <c r="L135" s="233" t="str">
        <f ca="1">IF(SUMIF(Pharmaceuticals!$B:$B,$B135,Pharmaceuticals!AF:AF)+SUMIF('Health Products &amp; Equipment'!$B:$B,$B135,'Health Products &amp; Equipment'!AF:AF)+SUMIF('Other Pharma &amp; Health Products'!$B:$B,$B135,'Other Pharma &amp; Health Products'!AF:AF)+SUMIF('PSM Costs'!$B:$B,$B135,'PSM Costs'!AF:AF)&gt;0,SUMIF(Pharmaceuticals!$B:$B,$B135,Pharmaceuticals!AF:AF)+SUMIF('Health Products &amp; Equipment'!$B:$B,$B135,'Health Products &amp; Equipment'!AF:AF)+SUMIF('Other Pharma &amp; Health Products'!$B:$B,$B135,'Other Pharma &amp; Health Products'!AF:AF)+SUMIF('PSM Costs'!$B:$B,$B135,'PSM Costs'!AF:AF),"")</f>
        <v/>
      </c>
      <c r="M135" s="231" t="str">
        <f t="shared" ca="1" si="11"/>
        <v/>
      </c>
      <c r="N135" s="234" t="str">
        <f ca="1">IF(SUMIF(Pharmaceuticals!$B:$B,$B135,Pharmaceuticals!AM:AM)+SUMIF('Health Products &amp; Equipment'!$B:$B,$B135,'Health Products &amp; Equipment'!AM:AM)+SUMIF('Other Pharma &amp; Health Products'!$B:$B,$B135,'Other Pharma &amp; Health Products'!AM:AM)+SUMIF('PSM Costs'!$B:$B,$B135,'PSM Costs'!AM:AM)&gt;0,SUMIF(Pharmaceuticals!$B:$B,$B135,Pharmaceuticals!AM:AM)+SUMIF('Health Products &amp; Equipment'!$B:$B,$B135,'Health Products &amp; Equipment'!AM:AM)+SUMIF('Other Pharma &amp; Health Products'!$B:$B,$B135,'Other Pharma &amp; Health Products'!AM:AM)+SUMIF('PSM Costs'!$B:$B,$B135,'PSM Costs'!AM:AM),"")</f>
        <v/>
      </c>
      <c r="O135" s="234" t="str">
        <f ca="1">IF(SUMIF(Pharmaceuticals!$B:$B,$B135,Pharmaceuticals!AO:AO)+SUMIF('Health Products &amp; Equipment'!$B:$B,$B135,'Health Products &amp; Equipment'!AO:AO)+SUMIF('Other Pharma &amp; Health Products'!$B:$B,$B135,'Other Pharma &amp; Health Products'!AO:AO)+SUMIF('PSM Costs'!$B:$B,$B135,'PSM Costs'!AO:AO)&gt;0,SUMIF(Pharmaceuticals!$B:$B,$B135,Pharmaceuticals!AO:AO)+SUMIF('Health Products &amp; Equipment'!$B:$B,$B135,'Health Products &amp; Equipment'!AO:AO)+SUMIF('Other Pharma &amp; Health Products'!$B:$B,$B135,'Other Pharma &amp; Health Products'!AO:AO)+SUMIF('PSM Costs'!$B:$B,$B135,'PSM Costs'!AO:AO),"")</f>
        <v/>
      </c>
      <c r="P135" s="234" t="str">
        <f ca="1">IF(SUMIF(Pharmaceuticals!$B:$B,$B135,Pharmaceuticals!AQ:AQ)+SUMIF('Health Products &amp; Equipment'!$B:$B,$B135,'Health Products &amp; Equipment'!AQ:AQ)+SUMIF('Other Pharma &amp; Health Products'!$B:$B,$B135,'Other Pharma &amp; Health Products'!AQ:AQ)+SUMIF('PSM Costs'!$B:$B,$B135,'PSM Costs'!AQ:AQ)&gt;0,SUMIF(Pharmaceuticals!$B:$B,$B135,Pharmaceuticals!AQ:AQ)+SUMIF('Health Products &amp; Equipment'!$B:$B,$B135,'Health Products &amp; Equipment'!AQ:AQ)+SUMIF('Other Pharma &amp; Health Products'!$B:$B,$B135,'Other Pharma &amp; Health Products'!AQ:AQ)+SUMIF('PSM Costs'!$B:$B,$B135,'PSM Costs'!AQ:AQ),"")</f>
        <v/>
      </c>
      <c r="Q135" s="234" t="str">
        <f ca="1">IF(SUMIF(Pharmaceuticals!$B:$B,$B135,Pharmaceuticals!AS:AS)+SUMIF('Health Products &amp; Equipment'!$B:$B,$B135,'Health Products &amp; Equipment'!AS:AS)+SUMIF('Other Pharma &amp; Health Products'!$B:$B,$B135,'Other Pharma &amp; Health Products'!AS:AS)+SUMIF('PSM Costs'!$B:$B,$B135,'PSM Costs'!AS:AS)&gt;0,SUMIF(Pharmaceuticals!$B:$B,$B135,Pharmaceuticals!AS:AS)+SUMIF('Health Products &amp; Equipment'!$B:$B,$B135,'Health Products &amp; Equipment'!AS:AS)+SUMIF('Other Pharma &amp; Health Products'!$B:$B,$B135,'Other Pharma &amp; Health Products'!AS:AS)+SUMIF('PSM Costs'!$B:$B,$B135,'PSM Costs'!AS:AS),"")</f>
        <v/>
      </c>
      <c r="R135" s="232" t="str">
        <f t="shared" ca="1" si="12"/>
        <v/>
      </c>
      <c r="S135" s="233" t="str">
        <f ca="1">IF(SUMIF(Pharmaceuticals!$B:$B,$B135,Pharmaceuticals!AZ:AZ)+SUMIF('Health Products &amp; Equipment'!$B:$B,$B135,'Health Products &amp; Equipment'!AZ:AZ)+SUMIF('Other Pharma &amp; Health Products'!$B:$B,$B135,'Other Pharma &amp; Health Products'!AZ:AZ)+SUMIF('PSM Costs'!$B:$B,$B135,'PSM Costs'!AZ:AZ)&gt;0,SUMIF(Pharmaceuticals!$B:$B,$B135,Pharmaceuticals!AZ:AZ)+SUMIF('Health Products &amp; Equipment'!$B:$B,$B135,'Health Products &amp; Equipment'!AZ:AZ)+SUMIF('Other Pharma &amp; Health Products'!$B:$B,$B135,'Other Pharma &amp; Health Products'!AZ:AZ)+SUMIF('PSM Costs'!$B:$B,$B135,'PSM Costs'!AZ:AZ),"")</f>
        <v/>
      </c>
      <c r="T135" s="233" t="str">
        <f ca="1">IF(SUMIF(Pharmaceuticals!$B:$B,$B135,Pharmaceuticals!BB:BB)+SUMIF('Health Products &amp; Equipment'!$B:$B,$B135,'Health Products &amp; Equipment'!BB:BB)+SUMIF('Other Pharma &amp; Health Products'!$B:$B,$B135,'Other Pharma &amp; Health Products'!BB:BB)+SUMIF('PSM Costs'!$B:$B,$B135,'PSM Costs'!BB:BB)&gt;0,SUMIF(Pharmaceuticals!$B:$B,$B135,Pharmaceuticals!BB:BB)+SUMIF('Health Products &amp; Equipment'!$B:$B,$B135,'Health Products &amp; Equipment'!BB:BB)+SUMIF('Other Pharma &amp; Health Products'!$B:$B,$B135,'Other Pharma &amp; Health Products'!BB:BB)+SUMIF('PSM Costs'!$B:$B,$B135,'PSM Costs'!BB:BB),"")</f>
        <v/>
      </c>
      <c r="U135" s="233" t="str">
        <f ca="1">IF(SUMIF(Pharmaceuticals!$B:$B,$B135,Pharmaceuticals!BD:BD)+SUMIF('Health Products &amp; Equipment'!$B:$B,$B135,'Health Products &amp; Equipment'!BD:BD)+SUMIF('Other Pharma &amp; Health Products'!$B:$B,$B135,'Other Pharma &amp; Health Products'!BD:BD)+SUMIF('PSM Costs'!$B:$B,$B135,'PSM Costs'!BD:BD)&gt;0,SUMIF(Pharmaceuticals!$B:$B,$B135,Pharmaceuticals!BD:BD)+SUMIF('Health Products &amp; Equipment'!$B:$B,$B135,'Health Products &amp; Equipment'!BD:BD)+SUMIF('Other Pharma &amp; Health Products'!$B:$B,$B135,'Other Pharma &amp; Health Products'!BD:BD)+SUMIF('PSM Costs'!$B:$B,$B135,'PSM Costs'!BD:BD),"")</f>
        <v/>
      </c>
      <c r="V135" s="233" t="str">
        <f ca="1">IF(SUMIF(Pharmaceuticals!$B:$B,$B135,Pharmaceuticals!BF:BF)+SUMIF('Health Products &amp; Equipment'!$B:$B,$B135,'Health Products &amp; Equipment'!BF:BF)+SUMIF('Other Pharma &amp; Health Products'!$B:$B,$B135,'Other Pharma &amp; Health Products'!BF:BF)+SUMIF('PSM Costs'!$B:$B,$B135,'PSM Costs'!BF:BF)&gt;0,SUMIF(Pharmaceuticals!$B:$B,$B135,Pharmaceuticals!BF:BF)+SUMIF('Health Products &amp; Equipment'!$B:$B,$B135,'Health Products &amp; Equipment'!BF:BF)+SUMIF('Other Pharma &amp; Health Products'!$B:$B,$B135,'Other Pharma &amp; Health Products'!BF:BF)+SUMIF('PSM Costs'!$B:$B,$B135,'PSM Costs'!BF:BF),"")</f>
        <v/>
      </c>
      <c r="W135" s="231" t="str">
        <f t="shared" ca="1" si="13"/>
        <v/>
      </c>
      <c r="X135" s="234" t="str">
        <f ca="1">IF(SUMIF(Pharmaceuticals!$B:$B,$B135,Pharmaceuticals!BM:BM)+SUMIF('Health Products &amp; Equipment'!$B:$B,$B135,'Health Products &amp; Equipment'!BM:BM)+SUMIF('Other Pharma &amp; Health Products'!$B:$B,$B135,'Other Pharma &amp; Health Products'!BM:BM)+SUMIF('PSM Costs'!$B:$B,$B135,'PSM Costs'!BM:BM)&gt;0,SUMIF(Pharmaceuticals!$B:$B,$B135,Pharmaceuticals!BM:BM)+SUMIF('Health Products &amp; Equipment'!$B:$B,$B135,'Health Products &amp; Equipment'!BM:BM)+SUMIF('Other Pharma &amp; Health Products'!$B:$B,$B135,'Other Pharma &amp; Health Products'!BM:BM)+SUMIF('PSM Costs'!$B:$B,$B135,'PSM Costs'!BM:BM),"")</f>
        <v/>
      </c>
      <c r="Y135" s="234" t="str">
        <f ca="1">IF(SUMIF(Pharmaceuticals!$B:$B,$B135,Pharmaceuticals!BO:BO)+SUMIF('Health Products &amp; Equipment'!$B:$B,$B135,'Health Products &amp; Equipment'!BO:BO)+SUMIF('Other Pharma &amp; Health Products'!$B:$B,$B135,'Other Pharma &amp; Health Products'!BO:BO)+SUMIF('PSM Costs'!$B:$B,$B135,'PSM Costs'!BO:BO)&gt;0,SUMIF(Pharmaceuticals!$B:$B,$B135,Pharmaceuticals!BO:BO)+SUMIF('Health Products &amp; Equipment'!$B:$B,$B135,'Health Products &amp; Equipment'!BO:BO)+SUMIF('Other Pharma &amp; Health Products'!$B:$B,$B135,'Other Pharma &amp; Health Products'!BO:BO)+SUMIF('PSM Costs'!$B:$B,$B135,'PSM Costs'!BO:BO),"")</f>
        <v/>
      </c>
      <c r="Z135" s="234" t="str">
        <f ca="1">IF(SUMIF(Pharmaceuticals!$B:$B,$B135,Pharmaceuticals!BQ:BQ)+SUMIF('Health Products &amp; Equipment'!$B:$B,$B135,'Health Products &amp; Equipment'!BQ:BQ)+SUMIF('Other Pharma &amp; Health Products'!$B:$B,$B135,'Other Pharma &amp; Health Products'!BQ:BQ)+SUMIF('PSM Costs'!$B:$B,$B135,'PSM Costs'!BQ:BQ)&gt;0,SUMIF(Pharmaceuticals!$B:$B,$B135,Pharmaceuticals!BQ:BQ)+SUMIF('Health Products &amp; Equipment'!$B:$B,$B135,'Health Products &amp; Equipment'!BQ:BQ)+SUMIF('Other Pharma &amp; Health Products'!$B:$B,$B135,'Other Pharma &amp; Health Products'!BQ:BQ)+SUMIF('PSM Costs'!$B:$B,$B135,'PSM Costs'!BQ:BQ),"")</f>
        <v/>
      </c>
      <c r="AA135" s="234" t="str">
        <f ca="1">IF(SUMIF(Pharmaceuticals!$B:$B,$B135,Pharmaceuticals!BS:BS)+SUMIF('Health Products &amp; Equipment'!$B:$B,$B135,'Health Products &amp; Equipment'!BS:BS)+SUMIF('Other Pharma &amp; Health Products'!$B:$B,$B135,'Other Pharma &amp; Health Products'!BS:BS)+SUMIF('PSM Costs'!$B:$B,$B135,'PSM Costs'!BS:BS)&gt;0,SUMIF(Pharmaceuticals!$B:$B,$B135,Pharmaceuticals!BS:BS)+SUMIF('Health Products &amp; Equipment'!$B:$B,$B135,'Health Products &amp; Equipment'!BS:BS)+SUMIF('Other Pharma &amp; Health Products'!$B:$B,$B135,'Other Pharma &amp; Health Products'!BS:BS)+SUMIF('PSM Costs'!$B:$B,$B135,'PSM Costs'!BS:BS),"")</f>
        <v/>
      </c>
      <c r="AB135" s="233" t="str">
        <f t="shared" ca="1" si="14"/>
        <v/>
      </c>
    </row>
    <row r="136" spans="1:28" ht="22.15" customHeight="1" x14ac:dyDescent="0.2">
      <c r="A136" s="229">
        <v>126</v>
      </c>
      <c r="B136" s="229" t="str">
        <f ca="1">IFERROR(VLOOKUP(A136,'Rank unique Mod-Int-CI-PR'!I:J,2,FALSE),"")</f>
        <v/>
      </c>
      <c r="C136" s="230" t="str">
        <f ca="1">IFERROR(VLOOKUP(VALUE(LEFT(B136,FIND("-",B136)-1)),CatModules!B:C,2,FALSE),"")</f>
        <v/>
      </c>
      <c r="D136" s="230" t="str">
        <f ca="1">IFERROR(VLOOKUP(LEFT(B136,FIND("--",B136)-1),CatInt!D:E,2,FALSE),"")</f>
        <v/>
      </c>
      <c r="E136" s="230" t="str">
        <f ca="1">IFERROR(VLOOKUP(MID(B136,FIND("--",B136)+2,FIND("---",B136)-FIND("--",B136)-2),CatCostInp!D:E,2,FALSE),"")</f>
        <v/>
      </c>
      <c r="F136" s="230" t="str">
        <f ca="1">IFERROR(VLOOKUP(B136,ActivityConcat!A:C,3,FALSE),"")</f>
        <v/>
      </c>
      <c r="G136" s="231" t="str">
        <f ca="1">IFERROR(VLOOKUP(VALUE(RIGHT(B136,1)),Setup!A:D,4,FALSE),"")</f>
        <v/>
      </c>
      <c r="H136" s="232" t="str">
        <f t="shared" ca="1" si="10"/>
        <v/>
      </c>
      <c r="I136" s="233" t="str">
        <f ca="1">IF(SUMIF(Pharmaceuticals!$B:$B,$B136,Pharmaceuticals!Z:Z)+SUMIF('Health Products &amp; Equipment'!$B:$B,$B136,'Health Products &amp; Equipment'!Z:Z)+SUMIF('Other Pharma &amp; Health Products'!$B:$B,$B136,'Other Pharma &amp; Health Products'!Z:Z)+SUMIF('PSM Costs'!$B:$B,$B136,'PSM Costs'!Z:Z)&gt;0,SUMIF(Pharmaceuticals!$B:$B,$B136,Pharmaceuticals!Z:Z)+SUMIF('Health Products &amp; Equipment'!$B:$B,$B136,'Health Products &amp; Equipment'!Z:Z)+SUMIF('Other Pharma &amp; Health Products'!$B:$B,$B136,'Other Pharma &amp; Health Products'!Z:Z)+SUMIF('PSM Costs'!$B:$B,$B136,'PSM Costs'!Z:Z),"")</f>
        <v/>
      </c>
      <c r="J136" s="233" t="str">
        <f ca="1">IF(SUMIF(Pharmaceuticals!$B:$B,$B136,Pharmaceuticals!AB:AB)+SUMIF('Health Products &amp; Equipment'!$B:$B,$B136,'Health Products &amp; Equipment'!AB:AB)+SUMIF('Other Pharma &amp; Health Products'!$B:$B,$B136,'Other Pharma &amp; Health Products'!AB:AB)+SUMIF('PSM Costs'!$B:$B,$B136,'PSM Costs'!AB:AB)&gt;0,SUMIF(Pharmaceuticals!$B:$B,$B136,Pharmaceuticals!AB:AB)+SUMIF('Health Products &amp; Equipment'!$B:$B,$B136,'Health Products &amp; Equipment'!AB:AB)+SUMIF('Other Pharma &amp; Health Products'!$B:$B,$B136,'Other Pharma &amp; Health Products'!AB:AB)+SUMIF('PSM Costs'!$B:$B,$B136,'PSM Costs'!AB:AB),"")</f>
        <v/>
      </c>
      <c r="K136" s="233" t="str">
        <f ca="1">IF(SUMIF(Pharmaceuticals!$B:$B,$B136,Pharmaceuticals!AD:AD)+SUMIF('Health Products &amp; Equipment'!$B:$B,$B136,'Health Products &amp; Equipment'!AD:AD)+SUMIF('Other Pharma &amp; Health Products'!$B:$B,$B136,'Other Pharma &amp; Health Products'!AD:AD)+SUMIF('PSM Costs'!$B:$B,$B136,'PSM Costs'!AD:AD)&gt;0,SUMIF(Pharmaceuticals!$B:$B,$B136,Pharmaceuticals!AD:AD)+SUMIF('Health Products &amp; Equipment'!$B:$B,$B136,'Health Products &amp; Equipment'!AD:AD)+SUMIF('Other Pharma &amp; Health Products'!$B:$B,$B136,'Other Pharma &amp; Health Products'!AD:AD)+SUMIF('PSM Costs'!$B:$B,$B136,'PSM Costs'!AD:AD),"")</f>
        <v/>
      </c>
      <c r="L136" s="233" t="str">
        <f ca="1">IF(SUMIF(Pharmaceuticals!$B:$B,$B136,Pharmaceuticals!AF:AF)+SUMIF('Health Products &amp; Equipment'!$B:$B,$B136,'Health Products &amp; Equipment'!AF:AF)+SUMIF('Other Pharma &amp; Health Products'!$B:$B,$B136,'Other Pharma &amp; Health Products'!AF:AF)+SUMIF('PSM Costs'!$B:$B,$B136,'PSM Costs'!AF:AF)&gt;0,SUMIF(Pharmaceuticals!$B:$B,$B136,Pharmaceuticals!AF:AF)+SUMIF('Health Products &amp; Equipment'!$B:$B,$B136,'Health Products &amp; Equipment'!AF:AF)+SUMIF('Other Pharma &amp; Health Products'!$B:$B,$B136,'Other Pharma &amp; Health Products'!AF:AF)+SUMIF('PSM Costs'!$B:$B,$B136,'PSM Costs'!AF:AF),"")</f>
        <v/>
      </c>
      <c r="M136" s="231" t="str">
        <f t="shared" ca="1" si="11"/>
        <v/>
      </c>
      <c r="N136" s="234" t="str">
        <f ca="1">IF(SUMIF(Pharmaceuticals!$B:$B,$B136,Pharmaceuticals!AM:AM)+SUMIF('Health Products &amp; Equipment'!$B:$B,$B136,'Health Products &amp; Equipment'!AM:AM)+SUMIF('Other Pharma &amp; Health Products'!$B:$B,$B136,'Other Pharma &amp; Health Products'!AM:AM)+SUMIF('PSM Costs'!$B:$B,$B136,'PSM Costs'!AM:AM)&gt;0,SUMIF(Pharmaceuticals!$B:$B,$B136,Pharmaceuticals!AM:AM)+SUMIF('Health Products &amp; Equipment'!$B:$B,$B136,'Health Products &amp; Equipment'!AM:AM)+SUMIF('Other Pharma &amp; Health Products'!$B:$B,$B136,'Other Pharma &amp; Health Products'!AM:AM)+SUMIF('PSM Costs'!$B:$B,$B136,'PSM Costs'!AM:AM),"")</f>
        <v/>
      </c>
      <c r="O136" s="234" t="str">
        <f ca="1">IF(SUMIF(Pharmaceuticals!$B:$B,$B136,Pharmaceuticals!AO:AO)+SUMIF('Health Products &amp; Equipment'!$B:$B,$B136,'Health Products &amp; Equipment'!AO:AO)+SUMIF('Other Pharma &amp; Health Products'!$B:$B,$B136,'Other Pharma &amp; Health Products'!AO:AO)+SUMIF('PSM Costs'!$B:$B,$B136,'PSM Costs'!AO:AO)&gt;0,SUMIF(Pharmaceuticals!$B:$B,$B136,Pharmaceuticals!AO:AO)+SUMIF('Health Products &amp; Equipment'!$B:$B,$B136,'Health Products &amp; Equipment'!AO:AO)+SUMIF('Other Pharma &amp; Health Products'!$B:$B,$B136,'Other Pharma &amp; Health Products'!AO:AO)+SUMIF('PSM Costs'!$B:$B,$B136,'PSM Costs'!AO:AO),"")</f>
        <v/>
      </c>
      <c r="P136" s="234" t="str">
        <f ca="1">IF(SUMIF(Pharmaceuticals!$B:$B,$B136,Pharmaceuticals!AQ:AQ)+SUMIF('Health Products &amp; Equipment'!$B:$B,$B136,'Health Products &amp; Equipment'!AQ:AQ)+SUMIF('Other Pharma &amp; Health Products'!$B:$B,$B136,'Other Pharma &amp; Health Products'!AQ:AQ)+SUMIF('PSM Costs'!$B:$B,$B136,'PSM Costs'!AQ:AQ)&gt;0,SUMIF(Pharmaceuticals!$B:$B,$B136,Pharmaceuticals!AQ:AQ)+SUMIF('Health Products &amp; Equipment'!$B:$B,$B136,'Health Products &amp; Equipment'!AQ:AQ)+SUMIF('Other Pharma &amp; Health Products'!$B:$B,$B136,'Other Pharma &amp; Health Products'!AQ:AQ)+SUMIF('PSM Costs'!$B:$B,$B136,'PSM Costs'!AQ:AQ),"")</f>
        <v/>
      </c>
      <c r="Q136" s="234" t="str">
        <f ca="1">IF(SUMIF(Pharmaceuticals!$B:$B,$B136,Pharmaceuticals!AS:AS)+SUMIF('Health Products &amp; Equipment'!$B:$B,$B136,'Health Products &amp; Equipment'!AS:AS)+SUMIF('Other Pharma &amp; Health Products'!$B:$B,$B136,'Other Pharma &amp; Health Products'!AS:AS)+SUMIF('PSM Costs'!$B:$B,$B136,'PSM Costs'!AS:AS)&gt;0,SUMIF(Pharmaceuticals!$B:$B,$B136,Pharmaceuticals!AS:AS)+SUMIF('Health Products &amp; Equipment'!$B:$B,$B136,'Health Products &amp; Equipment'!AS:AS)+SUMIF('Other Pharma &amp; Health Products'!$B:$B,$B136,'Other Pharma &amp; Health Products'!AS:AS)+SUMIF('PSM Costs'!$B:$B,$B136,'PSM Costs'!AS:AS),"")</f>
        <v/>
      </c>
      <c r="R136" s="232" t="str">
        <f t="shared" ca="1" si="12"/>
        <v/>
      </c>
      <c r="S136" s="233" t="str">
        <f ca="1">IF(SUMIF(Pharmaceuticals!$B:$B,$B136,Pharmaceuticals!AZ:AZ)+SUMIF('Health Products &amp; Equipment'!$B:$B,$B136,'Health Products &amp; Equipment'!AZ:AZ)+SUMIF('Other Pharma &amp; Health Products'!$B:$B,$B136,'Other Pharma &amp; Health Products'!AZ:AZ)+SUMIF('PSM Costs'!$B:$B,$B136,'PSM Costs'!AZ:AZ)&gt;0,SUMIF(Pharmaceuticals!$B:$B,$B136,Pharmaceuticals!AZ:AZ)+SUMIF('Health Products &amp; Equipment'!$B:$B,$B136,'Health Products &amp; Equipment'!AZ:AZ)+SUMIF('Other Pharma &amp; Health Products'!$B:$B,$B136,'Other Pharma &amp; Health Products'!AZ:AZ)+SUMIF('PSM Costs'!$B:$B,$B136,'PSM Costs'!AZ:AZ),"")</f>
        <v/>
      </c>
      <c r="T136" s="233" t="str">
        <f ca="1">IF(SUMIF(Pharmaceuticals!$B:$B,$B136,Pharmaceuticals!BB:BB)+SUMIF('Health Products &amp; Equipment'!$B:$B,$B136,'Health Products &amp; Equipment'!BB:BB)+SUMIF('Other Pharma &amp; Health Products'!$B:$B,$B136,'Other Pharma &amp; Health Products'!BB:BB)+SUMIF('PSM Costs'!$B:$B,$B136,'PSM Costs'!BB:BB)&gt;0,SUMIF(Pharmaceuticals!$B:$B,$B136,Pharmaceuticals!BB:BB)+SUMIF('Health Products &amp; Equipment'!$B:$B,$B136,'Health Products &amp; Equipment'!BB:BB)+SUMIF('Other Pharma &amp; Health Products'!$B:$B,$B136,'Other Pharma &amp; Health Products'!BB:BB)+SUMIF('PSM Costs'!$B:$B,$B136,'PSM Costs'!BB:BB),"")</f>
        <v/>
      </c>
      <c r="U136" s="233" t="str">
        <f ca="1">IF(SUMIF(Pharmaceuticals!$B:$B,$B136,Pharmaceuticals!BD:BD)+SUMIF('Health Products &amp; Equipment'!$B:$B,$B136,'Health Products &amp; Equipment'!BD:BD)+SUMIF('Other Pharma &amp; Health Products'!$B:$B,$B136,'Other Pharma &amp; Health Products'!BD:BD)+SUMIF('PSM Costs'!$B:$B,$B136,'PSM Costs'!BD:BD)&gt;0,SUMIF(Pharmaceuticals!$B:$B,$B136,Pharmaceuticals!BD:BD)+SUMIF('Health Products &amp; Equipment'!$B:$B,$B136,'Health Products &amp; Equipment'!BD:BD)+SUMIF('Other Pharma &amp; Health Products'!$B:$B,$B136,'Other Pharma &amp; Health Products'!BD:BD)+SUMIF('PSM Costs'!$B:$B,$B136,'PSM Costs'!BD:BD),"")</f>
        <v/>
      </c>
      <c r="V136" s="233" t="str">
        <f ca="1">IF(SUMIF(Pharmaceuticals!$B:$B,$B136,Pharmaceuticals!BF:BF)+SUMIF('Health Products &amp; Equipment'!$B:$B,$B136,'Health Products &amp; Equipment'!BF:BF)+SUMIF('Other Pharma &amp; Health Products'!$B:$B,$B136,'Other Pharma &amp; Health Products'!BF:BF)+SUMIF('PSM Costs'!$B:$B,$B136,'PSM Costs'!BF:BF)&gt;0,SUMIF(Pharmaceuticals!$B:$B,$B136,Pharmaceuticals!BF:BF)+SUMIF('Health Products &amp; Equipment'!$B:$B,$B136,'Health Products &amp; Equipment'!BF:BF)+SUMIF('Other Pharma &amp; Health Products'!$B:$B,$B136,'Other Pharma &amp; Health Products'!BF:BF)+SUMIF('PSM Costs'!$B:$B,$B136,'PSM Costs'!BF:BF),"")</f>
        <v/>
      </c>
      <c r="W136" s="231" t="str">
        <f t="shared" ca="1" si="13"/>
        <v/>
      </c>
      <c r="X136" s="234" t="str">
        <f ca="1">IF(SUMIF(Pharmaceuticals!$B:$B,$B136,Pharmaceuticals!BM:BM)+SUMIF('Health Products &amp; Equipment'!$B:$B,$B136,'Health Products &amp; Equipment'!BM:BM)+SUMIF('Other Pharma &amp; Health Products'!$B:$B,$B136,'Other Pharma &amp; Health Products'!BM:BM)+SUMIF('PSM Costs'!$B:$B,$B136,'PSM Costs'!BM:BM)&gt;0,SUMIF(Pharmaceuticals!$B:$B,$B136,Pharmaceuticals!BM:BM)+SUMIF('Health Products &amp; Equipment'!$B:$B,$B136,'Health Products &amp; Equipment'!BM:BM)+SUMIF('Other Pharma &amp; Health Products'!$B:$B,$B136,'Other Pharma &amp; Health Products'!BM:BM)+SUMIF('PSM Costs'!$B:$B,$B136,'PSM Costs'!BM:BM),"")</f>
        <v/>
      </c>
      <c r="Y136" s="234" t="str">
        <f ca="1">IF(SUMIF(Pharmaceuticals!$B:$B,$B136,Pharmaceuticals!BO:BO)+SUMIF('Health Products &amp; Equipment'!$B:$B,$B136,'Health Products &amp; Equipment'!BO:BO)+SUMIF('Other Pharma &amp; Health Products'!$B:$B,$B136,'Other Pharma &amp; Health Products'!BO:BO)+SUMIF('PSM Costs'!$B:$B,$B136,'PSM Costs'!BO:BO)&gt;0,SUMIF(Pharmaceuticals!$B:$B,$B136,Pharmaceuticals!BO:BO)+SUMIF('Health Products &amp; Equipment'!$B:$B,$B136,'Health Products &amp; Equipment'!BO:BO)+SUMIF('Other Pharma &amp; Health Products'!$B:$B,$B136,'Other Pharma &amp; Health Products'!BO:BO)+SUMIF('PSM Costs'!$B:$B,$B136,'PSM Costs'!BO:BO),"")</f>
        <v/>
      </c>
      <c r="Z136" s="234" t="str">
        <f ca="1">IF(SUMIF(Pharmaceuticals!$B:$B,$B136,Pharmaceuticals!BQ:BQ)+SUMIF('Health Products &amp; Equipment'!$B:$B,$B136,'Health Products &amp; Equipment'!BQ:BQ)+SUMIF('Other Pharma &amp; Health Products'!$B:$B,$B136,'Other Pharma &amp; Health Products'!BQ:BQ)+SUMIF('PSM Costs'!$B:$B,$B136,'PSM Costs'!BQ:BQ)&gt;0,SUMIF(Pharmaceuticals!$B:$B,$B136,Pharmaceuticals!BQ:BQ)+SUMIF('Health Products &amp; Equipment'!$B:$B,$B136,'Health Products &amp; Equipment'!BQ:BQ)+SUMIF('Other Pharma &amp; Health Products'!$B:$B,$B136,'Other Pharma &amp; Health Products'!BQ:BQ)+SUMIF('PSM Costs'!$B:$B,$B136,'PSM Costs'!BQ:BQ),"")</f>
        <v/>
      </c>
      <c r="AA136" s="234" t="str">
        <f ca="1">IF(SUMIF(Pharmaceuticals!$B:$B,$B136,Pharmaceuticals!BS:BS)+SUMIF('Health Products &amp; Equipment'!$B:$B,$B136,'Health Products &amp; Equipment'!BS:BS)+SUMIF('Other Pharma &amp; Health Products'!$B:$B,$B136,'Other Pharma &amp; Health Products'!BS:BS)+SUMIF('PSM Costs'!$B:$B,$B136,'PSM Costs'!BS:BS)&gt;0,SUMIF(Pharmaceuticals!$B:$B,$B136,Pharmaceuticals!BS:BS)+SUMIF('Health Products &amp; Equipment'!$B:$B,$B136,'Health Products &amp; Equipment'!BS:BS)+SUMIF('Other Pharma &amp; Health Products'!$B:$B,$B136,'Other Pharma &amp; Health Products'!BS:BS)+SUMIF('PSM Costs'!$B:$B,$B136,'PSM Costs'!BS:BS),"")</f>
        <v/>
      </c>
      <c r="AB136" s="233" t="str">
        <f t="shared" ca="1" si="14"/>
        <v/>
      </c>
    </row>
    <row r="137" spans="1:28" ht="22.15" customHeight="1" x14ac:dyDescent="0.2">
      <c r="A137" s="229">
        <v>127</v>
      </c>
      <c r="B137" s="229" t="str">
        <f ca="1">IFERROR(VLOOKUP(A137,'Rank unique Mod-Int-CI-PR'!I:J,2,FALSE),"")</f>
        <v/>
      </c>
      <c r="C137" s="230" t="str">
        <f ca="1">IFERROR(VLOOKUP(VALUE(LEFT(B137,FIND("-",B137)-1)),CatModules!B:C,2,FALSE),"")</f>
        <v/>
      </c>
      <c r="D137" s="230" t="str">
        <f ca="1">IFERROR(VLOOKUP(LEFT(B137,FIND("--",B137)-1),CatInt!D:E,2,FALSE),"")</f>
        <v/>
      </c>
      <c r="E137" s="230" t="str">
        <f ca="1">IFERROR(VLOOKUP(MID(B137,FIND("--",B137)+2,FIND("---",B137)-FIND("--",B137)-2),CatCostInp!D:E,2,FALSE),"")</f>
        <v/>
      </c>
      <c r="F137" s="230" t="str">
        <f ca="1">IFERROR(VLOOKUP(B137,ActivityConcat!A:C,3,FALSE),"")</f>
        <v/>
      </c>
      <c r="G137" s="231" t="str">
        <f ca="1">IFERROR(VLOOKUP(VALUE(RIGHT(B137,1)),Setup!A:D,4,FALSE),"")</f>
        <v/>
      </c>
      <c r="H137" s="232" t="str">
        <f t="shared" ca="1" si="10"/>
        <v/>
      </c>
      <c r="I137" s="233" t="str">
        <f ca="1">IF(SUMIF(Pharmaceuticals!$B:$B,$B137,Pharmaceuticals!Z:Z)+SUMIF('Health Products &amp; Equipment'!$B:$B,$B137,'Health Products &amp; Equipment'!Z:Z)+SUMIF('Other Pharma &amp; Health Products'!$B:$B,$B137,'Other Pharma &amp; Health Products'!Z:Z)+SUMIF('PSM Costs'!$B:$B,$B137,'PSM Costs'!Z:Z)&gt;0,SUMIF(Pharmaceuticals!$B:$B,$B137,Pharmaceuticals!Z:Z)+SUMIF('Health Products &amp; Equipment'!$B:$B,$B137,'Health Products &amp; Equipment'!Z:Z)+SUMIF('Other Pharma &amp; Health Products'!$B:$B,$B137,'Other Pharma &amp; Health Products'!Z:Z)+SUMIF('PSM Costs'!$B:$B,$B137,'PSM Costs'!Z:Z),"")</f>
        <v/>
      </c>
      <c r="J137" s="233" t="str">
        <f ca="1">IF(SUMIF(Pharmaceuticals!$B:$B,$B137,Pharmaceuticals!AB:AB)+SUMIF('Health Products &amp; Equipment'!$B:$B,$B137,'Health Products &amp; Equipment'!AB:AB)+SUMIF('Other Pharma &amp; Health Products'!$B:$B,$B137,'Other Pharma &amp; Health Products'!AB:AB)+SUMIF('PSM Costs'!$B:$B,$B137,'PSM Costs'!AB:AB)&gt;0,SUMIF(Pharmaceuticals!$B:$B,$B137,Pharmaceuticals!AB:AB)+SUMIF('Health Products &amp; Equipment'!$B:$B,$B137,'Health Products &amp; Equipment'!AB:AB)+SUMIF('Other Pharma &amp; Health Products'!$B:$B,$B137,'Other Pharma &amp; Health Products'!AB:AB)+SUMIF('PSM Costs'!$B:$B,$B137,'PSM Costs'!AB:AB),"")</f>
        <v/>
      </c>
      <c r="K137" s="233" t="str">
        <f ca="1">IF(SUMIF(Pharmaceuticals!$B:$B,$B137,Pharmaceuticals!AD:AD)+SUMIF('Health Products &amp; Equipment'!$B:$B,$B137,'Health Products &amp; Equipment'!AD:AD)+SUMIF('Other Pharma &amp; Health Products'!$B:$B,$B137,'Other Pharma &amp; Health Products'!AD:AD)+SUMIF('PSM Costs'!$B:$B,$B137,'PSM Costs'!AD:AD)&gt;0,SUMIF(Pharmaceuticals!$B:$B,$B137,Pharmaceuticals!AD:AD)+SUMIF('Health Products &amp; Equipment'!$B:$B,$B137,'Health Products &amp; Equipment'!AD:AD)+SUMIF('Other Pharma &amp; Health Products'!$B:$B,$B137,'Other Pharma &amp; Health Products'!AD:AD)+SUMIF('PSM Costs'!$B:$B,$B137,'PSM Costs'!AD:AD),"")</f>
        <v/>
      </c>
      <c r="L137" s="233" t="str">
        <f ca="1">IF(SUMIF(Pharmaceuticals!$B:$B,$B137,Pharmaceuticals!AF:AF)+SUMIF('Health Products &amp; Equipment'!$B:$B,$B137,'Health Products &amp; Equipment'!AF:AF)+SUMIF('Other Pharma &amp; Health Products'!$B:$B,$B137,'Other Pharma &amp; Health Products'!AF:AF)+SUMIF('PSM Costs'!$B:$B,$B137,'PSM Costs'!AF:AF)&gt;0,SUMIF(Pharmaceuticals!$B:$B,$B137,Pharmaceuticals!AF:AF)+SUMIF('Health Products &amp; Equipment'!$B:$B,$B137,'Health Products &amp; Equipment'!AF:AF)+SUMIF('Other Pharma &amp; Health Products'!$B:$B,$B137,'Other Pharma &amp; Health Products'!AF:AF)+SUMIF('PSM Costs'!$B:$B,$B137,'PSM Costs'!AF:AF),"")</f>
        <v/>
      </c>
      <c r="M137" s="231" t="str">
        <f t="shared" ca="1" si="11"/>
        <v/>
      </c>
      <c r="N137" s="234" t="str">
        <f ca="1">IF(SUMIF(Pharmaceuticals!$B:$B,$B137,Pharmaceuticals!AM:AM)+SUMIF('Health Products &amp; Equipment'!$B:$B,$B137,'Health Products &amp; Equipment'!AM:AM)+SUMIF('Other Pharma &amp; Health Products'!$B:$B,$B137,'Other Pharma &amp; Health Products'!AM:AM)+SUMIF('PSM Costs'!$B:$B,$B137,'PSM Costs'!AM:AM)&gt;0,SUMIF(Pharmaceuticals!$B:$B,$B137,Pharmaceuticals!AM:AM)+SUMIF('Health Products &amp; Equipment'!$B:$B,$B137,'Health Products &amp; Equipment'!AM:AM)+SUMIF('Other Pharma &amp; Health Products'!$B:$B,$B137,'Other Pharma &amp; Health Products'!AM:AM)+SUMIF('PSM Costs'!$B:$B,$B137,'PSM Costs'!AM:AM),"")</f>
        <v/>
      </c>
      <c r="O137" s="234" t="str">
        <f ca="1">IF(SUMIF(Pharmaceuticals!$B:$B,$B137,Pharmaceuticals!AO:AO)+SUMIF('Health Products &amp; Equipment'!$B:$B,$B137,'Health Products &amp; Equipment'!AO:AO)+SUMIF('Other Pharma &amp; Health Products'!$B:$B,$B137,'Other Pharma &amp; Health Products'!AO:AO)+SUMIF('PSM Costs'!$B:$B,$B137,'PSM Costs'!AO:AO)&gt;0,SUMIF(Pharmaceuticals!$B:$B,$B137,Pharmaceuticals!AO:AO)+SUMIF('Health Products &amp; Equipment'!$B:$B,$B137,'Health Products &amp; Equipment'!AO:AO)+SUMIF('Other Pharma &amp; Health Products'!$B:$B,$B137,'Other Pharma &amp; Health Products'!AO:AO)+SUMIF('PSM Costs'!$B:$B,$B137,'PSM Costs'!AO:AO),"")</f>
        <v/>
      </c>
      <c r="P137" s="234" t="str">
        <f ca="1">IF(SUMIF(Pharmaceuticals!$B:$B,$B137,Pharmaceuticals!AQ:AQ)+SUMIF('Health Products &amp; Equipment'!$B:$B,$B137,'Health Products &amp; Equipment'!AQ:AQ)+SUMIF('Other Pharma &amp; Health Products'!$B:$B,$B137,'Other Pharma &amp; Health Products'!AQ:AQ)+SUMIF('PSM Costs'!$B:$B,$B137,'PSM Costs'!AQ:AQ)&gt;0,SUMIF(Pharmaceuticals!$B:$B,$B137,Pharmaceuticals!AQ:AQ)+SUMIF('Health Products &amp; Equipment'!$B:$B,$B137,'Health Products &amp; Equipment'!AQ:AQ)+SUMIF('Other Pharma &amp; Health Products'!$B:$B,$B137,'Other Pharma &amp; Health Products'!AQ:AQ)+SUMIF('PSM Costs'!$B:$B,$B137,'PSM Costs'!AQ:AQ),"")</f>
        <v/>
      </c>
      <c r="Q137" s="234" t="str">
        <f ca="1">IF(SUMIF(Pharmaceuticals!$B:$B,$B137,Pharmaceuticals!AS:AS)+SUMIF('Health Products &amp; Equipment'!$B:$B,$B137,'Health Products &amp; Equipment'!AS:AS)+SUMIF('Other Pharma &amp; Health Products'!$B:$B,$B137,'Other Pharma &amp; Health Products'!AS:AS)+SUMIF('PSM Costs'!$B:$B,$B137,'PSM Costs'!AS:AS)&gt;0,SUMIF(Pharmaceuticals!$B:$B,$B137,Pharmaceuticals!AS:AS)+SUMIF('Health Products &amp; Equipment'!$B:$B,$B137,'Health Products &amp; Equipment'!AS:AS)+SUMIF('Other Pharma &amp; Health Products'!$B:$B,$B137,'Other Pharma &amp; Health Products'!AS:AS)+SUMIF('PSM Costs'!$B:$B,$B137,'PSM Costs'!AS:AS),"")</f>
        <v/>
      </c>
      <c r="R137" s="232" t="str">
        <f t="shared" ca="1" si="12"/>
        <v/>
      </c>
      <c r="S137" s="233" t="str">
        <f ca="1">IF(SUMIF(Pharmaceuticals!$B:$B,$B137,Pharmaceuticals!AZ:AZ)+SUMIF('Health Products &amp; Equipment'!$B:$B,$B137,'Health Products &amp; Equipment'!AZ:AZ)+SUMIF('Other Pharma &amp; Health Products'!$B:$B,$B137,'Other Pharma &amp; Health Products'!AZ:AZ)+SUMIF('PSM Costs'!$B:$B,$B137,'PSM Costs'!AZ:AZ)&gt;0,SUMIF(Pharmaceuticals!$B:$B,$B137,Pharmaceuticals!AZ:AZ)+SUMIF('Health Products &amp; Equipment'!$B:$B,$B137,'Health Products &amp; Equipment'!AZ:AZ)+SUMIF('Other Pharma &amp; Health Products'!$B:$B,$B137,'Other Pharma &amp; Health Products'!AZ:AZ)+SUMIF('PSM Costs'!$B:$B,$B137,'PSM Costs'!AZ:AZ),"")</f>
        <v/>
      </c>
      <c r="T137" s="233" t="str">
        <f ca="1">IF(SUMIF(Pharmaceuticals!$B:$B,$B137,Pharmaceuticals!BB:BB)+SUMIF('Health Products &amp; Equipment'!$B:$B,$B137,'Health Products &amp; Equipment'!BB:BB)+SUMIF('Other Pharma &amp; Health Products'!$B:$B,$B137,'Other Pharma &amp; Health Products'!BB:BB)+SUMIF('PSM Costs'!$B:$B,$B137,'PSM Costs'!BB:BB)&gt;0,SUMIF(Pharmaceuticals!$B:$B,$B137,Pharmaceuticals!BB:BB)+SUMIF('Health Products &amp; Equipment'!$B:$B,$B137,'Health Products &amp; Equipment'!BB:BB)+SUMIF('Other Pharma &amp; Health Products'!$B:$B,$B137,'Other Pharma &amp; Health Products'!BB:BB)+SUMIF('PSM Costs'!$B:$B,$B137,'PSM Costs'!BB:BB),"")</f>
        <v/>
      </c>
      <c r="U137" s="233" t="str">
        <f ca="1">IF(SUMIF(Pharmaceuticals!$B:$B,$B137,Pharmaceuticals!BD:BD)+SUMIF('Health Products &amp; Equipment'!$B:$B,$B137,'Health Products &amp; Equipment'!BD:BD)+SUMIF('Other Pharma &amp; Health Products'!$B:$B,$B137,'Other Pharma &amp; Health Products'!BD:BD)+SUMIF('PSM Costs'!$B:$B,$B137,'PSM Costs'!BD:BD)&gt;0,SUMIF(Pharmaceuticals!$B:$B,$B137,Pharmaceuticals!BD:BD)+SUMIF('Health Products &amp; Equipment'!$B:$B,$B137,'Health Products &amp; Equipment'!BD:BD)+SUMIF('Other Pharma &amp; Health Products'!$B:$B,$B137,'Other Pharma &amp; Health Products'!BD:BD)+SUMIF('PSM Costs'!$B:$B,$B137,'PSM Costs'!BD:BD),"")</f>
        <v/>
      </c>
      <c r="V137" s="233" t="str">
        <f ca="1">IF(SUMIF(Pharmaceuticals!$B:$B,$B137,Pharmaceuticals!BF:BF)+SUMIF('Health Products &amp; Equipment'!$B:$B,$B137,'Health Products &amp; Equipment'!BF:BF)+SUMIF('Other Pharma &amp; Health Products'!$B:$B,$B137,'Other Pharma &amp; Health Products'!BF:BF)+SUMIF('PSM Costs'!$B:$B,$B137,'PSM Costs'!BF:BF)&gt;0,SUMIF(Pharmaceuticals!$B:$B,$B137,Pharmaceuticals!BF:BF)+SUMIF('Health Products &amp; Equipment'!$B:$B,$B137,'Health Products &amp; Equipment'!BF:BF)+SUMIF('Other Pharma &amp; Health Products'!$B:$B,$B137,'Other Pharma &amp; Health Products'!BF:BF)+SUMIF('PSM Costs'!$B:$B,$B137,'PSM Costs'!BF:BF),"")</f>
        <v/>
      </c>
      <c r="W137" s="231" t="str">
        <f t="shared" ca="1" si="13"/>
        <v/>
      </c>
      <c r="X137" s="234" t="str">
        <f ca="1">IF(SUMIF(Pharmaceuticals!$B:$B,$B137,Pharmaceuticals!BM:BM)+SUMIF('Health Products &amp; Equipment'!$B:$B,$B137,'Health Products &amp; Equipment'!BM:BM)+SUMIF('Other Pharma &amp; Health Products'!$B:$B,$B137,'Other Pharma &amp; Health Products'!BM:BM)+SUMIF('PSM Costs'!$B:$B,$B137,'PSM Costs'!BM:BM)&gt;0,SUMIF(Pharmaceuticals!$B:$B,$B137,Pharmaceuticals!BM:BM)+SUMIF('Health Products &amp; Equipment'!$B:$B,$B137,'Health Products &amp; Equipment'!BM:BM)+SUMIF('Other Pharma &amp; Health Products'!$B:$B,$B137,'Other Pharma &amp; Health Products'!BM:BM)+SUMIF('PSM Costs'!$B:$B,$B137,'PSM Costs'!BM:BM),"")</f>
        <v/>
      </c>
      <c r="Y137" s="234" t="str">
        <f ca="1">IF(SUMIF(Pharmaceuticals!$B:$B,$B137,Pharmaceuticals!BO:BO)+SUMIF('Health Products &amp; Equipment'!$B:$B,$B137,'Health Products &amp; Equipment'!BO:BO)+SUMIF('Other Pharma &amp; Health Products'!$B:$B,$B137,'Other Pharma &amp; Health Products'!BO:BO)+SUMIF('PSM Costs'!$B:$B,$B137,'PSM Costs'!BO:BO)&gt;0,SUMIF(Pharmaceuticals!$B:$B,$B137,Pharmaceuticals!BO:BO)+SUMIF('Health Products &amp; Equipment'!$B:$B,$B137,'Health Products &amp; Equipment'!BO:BO)+SUMIF('Other Pharma &amp; Health Products'!$B:$B,$B137,'Other Pharma &amp; Health Products'!BO:BO)+SUMIF('PSM Costs'!$B:$B,$B137,'PSM Costs'!BO:BO),"")</f>
        <v/>
      </c>
      <c r="Z137" s="234" t="str">
        <f ca="1">IF(SUMIF(Pharmaceuticals!$B:$B,$B137,Pharmaceuticals!BQ:BQ)+SUMIF('Health Products &amp; Equipment'!$B:$B,$B137,'Health Products &amp; Equipment'!BQ:BQ)+SUMIF('Other Pharma &amp; Health Products'!$B:$B,$B137,'Other Pharma &amp; Health Products'!BQ:BQ)+SUMIF('PSM Costs'!$B:$B,$B137,'PSM Costs'!BQ:BQ)&gt;0,SUMIF(Pharmaceuticals!$B:$B,$B137,Pharmaceuticals!BQ:BQ)+SUMIF('Health Products &amp; Equipment'!$B:$B,$B137,'Health Products &amp; Equipment'!BQ:BQ)+SUMIF('Other Pharma &amp; Health Products'!$B:$B,$B137,'Other Pharma &amp; Health Products'!BQ:BQ)+SUMIF('PSM Costs'!$B:$B,$B137,'PSM Costs'!BQ:BQ),"")</f>
        <v/>
      </c>
      <c r="AA137" s="234" t="str">
        <f ca="1">IF(SUMIF(Pharmaceuticals!$B:$B,$B137,Pharmaceuticals!BS:BS)+SUMIF('Health Products &amp; Equipment'!$B:$B,$B137,'Health Products &amp; Equipment'!BS:BS)+SUMIF('Other Pharma &amp; Health Products'!$B:$B,$B137,'Other Pharma &amp; Health Products'!BS:BS)+SUMIF('PSM Costs'!$B:$B,$B137,'PSM Costs'!BS:BS)&gt;0,SUMIF(Pharmaceuticals!$B:$B,$B137,Pharmaceuticals!BS:BS)+SUMIF('Health Products &amp; Equipment'!$B:$B,$B137,'Health Products &amp; Equipment'!BS:BS)+SUMIF('Other Pharma &amp; Health Products'!$B:$B,$B137,'Other Pharma &amp; Health Products'!BS:BS)+SUMIF('PSM Costs'!$B:$B,$B137,'PSM Costs'!BS:BS),"")</f>
        <v/>
      </c>
      <c r="AB137" s="233" t="str">
        <f t="shared" ca="1" si="14"/>
        <v/>
      </c>
    </row>
    <row r="138" spans="1:28" ht="22.15" customHeight="1" x14ac:dyDescent="0.2">
      <c r="A138" s="229">
        <v>128</v>
      </c>
      <c r="B138" s="229" t="str">
        <f ca="1">IFERROR(VLOOKUP(A138,'Rank unique Mod-Int-CI-PR'!I:J,2,FALSE),"")</f>
        <v/>
      </c>
      <c r="C138" s="230" t="str">
        <f ca="1">IFERROR(VLOOKUP(VALUE(LEFT(B138,FIND("-",B138)-1)),CatModules!B:C,2,FALSE),"")</f>
        <v/>
      </c>
      <c r="D138" s="230" t="str">
        <f ca="1">IFERROR(VLOOKUP(LEFT(B138,FIND("--",B138)-1),CatInt!D:E,2,FALSE),"")</f>
        <v/>
      </c>
      <c r="E138" s="230" t="str">
        <f ca="1">IFERROR(VLOOKUP(MID(B138,FIND("--",B138)+2,FIND("---",B138)-FIND("--",B138)-2),CatCostInp!D:E,2,FALSE),"")</f>
        <v/>
      </c>
      <c r="F138" s="230" t="str">
        <f ca="1">IFERROR(VLOOKUP(B138,ActivityConcat!A:C,3,FALSE),"")</f>
        <v/>
      </c>
      <c r="G138" s="231" t="str">
        <f ca="1">IFERROR(VLOOKUP(VALUE(RIGHT(B138,1)),Setup!A:D,4,FALSE),"")</f>
        <v/>
      </c>
      <c r="H138" s="232" t="str">
        <f t="shared" ca="1" si="10"/>
        <v/>
      </c>
      <c r="I138" s="233" t="str">
        <f ca="1">IF(SUMIF(Pharmaceuticals!$B:$B,$B138,Pharmaceuticals!Z:Z)+SUMIF('Health Products &amp; Equipment'!$B:$B,$B138,'Health Products &amp; Equipment'!Z:Z)+SUMIF('Other Pharma &amp; Health Products'!$B:$B,$B138,'Other Pharma &amp; Health Products'!Z:Z)+SUMIF('PSM Costs'!$B:$B,$B138,'PSM Costs'!Z:Z)&gt;0,SUMIF(Pharmaceuticals!$B:$B,$B138,Pharmaceuticals!Z:Z)+SUMIF('Health Products &amp; Equipment'!$B:$B,$B138,'Health Products &amp; Equipment'!Z:Z)+SUMIF('Other Pharma &amp; Health Products'!$B:$B,$B138,'Other Pharma &amp; Health Products'!Z:Z)+SUMIF('PSM Costs'!$B:$B,$B138,'PSM Costs'!Z:Z),"")</f>
        <v/>
      </c>
      <c r="J138" s="233" t="str">
        <f ca="1">IF(SUMIF(Pharmaceuticals!$B:$B,$B138,Pharmaceuticals!AB:AB)+SUMIF('Health Products &amp; Equipment'!$B:$B,$B138,'Health Products &amp; Equipment'!AB:AB)+SUMIF('Other Pharma &amp; Health Products'!$B:$B,$B138,'Other Pharma &amp; Health Products'!AB:AB)+SUMIF('PSM Costs'!$B:$B,$B138,'PSM Costs'!AB:AB)&gt;0,SUMIF(Pharmaceuticals!$B:$B,$B138,Pharmaceuticals!AB:AB)+SUMIF('Health Products &amp; Equipment'!$B:$B,$B138,'Health Products &amp; Equipment'!AB:AB)+SUMIF('Other Pharma &amp; Health Products'!$B:$B,$B138,'Other Pharma &amp; Health Products'!AB:AB)+SUMIF('PSM Costs'!$B:$B,$B138,'PSM Costs'!AB:AB),"")</f>
        <v/>
      </c>
      <c r="K138" s="233" t="str">
        <f ca="1">IF(SUMIF(Pharmaceuticals!$B:$B,$B138,Pharmaceuticals!AD:AD)+SUMIF('Health Products &amp; Equipment'!$B:$B,$B138,'Health Products &amp; Equipment'!AD:AD)+SUMIF('Other Pharma &amp; Health Products'!$B:$B,$B138,'Other Pharma &amp; Health Products'!AD:AD)+SUMIF('PSM Costs'!$B:$B,$B138,'PSM Costs'!AD:AD)&gt;0,SUMIF(Pharmaceuticals!$B:$B,$B138,Pharmaceuticals!AD:AD)+SUMIF('Health Products &amp; Equipment'!$B:$B,$B138,'Health Products &amp; Equipment'!AD:AD)+SUMIF('Other Pharma &amp; Health Products'!$B:$B,$B138,'Other Pharma &amp; Health Products'!AD:AD)+SUMIF('PSM Costs'!$B:$B,$B138,'PSM Costs'!AD:AD),"")</f>
        <v/>
      </c>
      <c r="L138" s="233" t="str">
        <f ca="1">IF(SUMIF(Pharmaceuticals!$B:$B,$B138,Pharmaceuticals!AF:AF)+SUMIF('Health Products &amp; Equipment'!$B:$B,$B138,'Health Products &amp; Equipment'!AF:AF)+SUMIF('Other Pharma &amp; Health Products'!$B:$B,$B138,'Other Pharma &amp; Health Products'!AF:AF)+SUMIF('PSM Costs'!$B:$B,$B138,'PSM Costs'!AF:AF)&gt;0,SUMIF(Pharmaceuticals!$B:$B,$B138,Pharmaceuticals!AF:AF)+SUMIF('Health Products &amp; Equipment'!$B:$B,$B138,'Health Products &amp; Equipment'!AF:AF)+SUMIF('Other Pharma &amp; Health Products'!$B:$B,$B138,'Other Pharma &amp; Health Products'!AF:AF)+SUMIF('PSM Costs'!$B:$B,$B138,'PSM Costs'!AF:AF),"")</f>
        <v/>
      </c>
      <c r="M138" s="231" t="str">
        <f t="shared" ca="1" si="11"/>
        <v/>
      </c>
      <c r="N138" s="234" t="str">
        <f ca="1">IF(SUMIF(Pharmaceuticals!$B:$B,$B138,Pharmaceuticals!AM:AM)+SUMIF('Health Products &amp; Equipment'!$B:$B,$B138,'Health Products &amp; Equipment'!AM:AM)+SUMIF('Other Pharma &amp; Health Products'!$B:$B,$B138,'Other Pharma &amp; Health Products'!AM:AM)+SUMIF('PSM Costs'!$B:$B,$B138,'PSM Costs'!AM:AM)&gt;0,SUMIF(Pharmaceuticals!$B:$B,$B138,Pharmaceuticals!AM:AM)+SUMIF('Health Products &amp; Equipment'!$B:$B,$B138,'Health Products &amp; Equipment'!AM:AM)+SUMIF('Other Pharma &amp; Health Products'!$B:$B,$B138,'Other Pharma &amp; Health Products'!AM:AM)+SUMIF('PSM Costs'!$B:$B,$B138,'PSM Costs'!AM:AM),"")</f>
        <v/>
      </c>
      <c r="O138" s="234" t="str">
        <f ca="1">IF(SUMIF(Pharmaceuticals!$B:$B,$B138,Pharmaceuticals!AO:AO)+SUMIF('Health Products &amp; Equipment'!$B:$B,$B138,'Health Products &amp; Equipment'!AO:AO)+SUMIF('Other Pharma &amp; Health Products'!$B:$B,$B138,'Other Pharma &amp; Health Products'!AO:AO)+SUMIF('PSM Costs'!$B:$B,$B138,'PSM Costs'!AO:AO)&gt;0,SUMIF(Pharmaceuticals!$B:$B,$B138,Pharmaceuticals!AO:AO)+SUMIF('Health Products &amp; Equipment'!$B:$B,$B138,'Health Products &amp; Equipment'!AO:AO)+SUMIF('Other Pharma &amp; Health Products'!$B:$B,$B138,'Other Pharma &amp; Health Products'!AO:AO)+SUMIF('PSM Costs'!$B:$B,$B138,'PSM Costs'!AO:AO),"")</f>
        <v/>
      </c>
      <c r="P138" s="234" t="str">
        <f ca="1">IF(SUMIF(Pharmaceuticals!$B:$B,$B138,Pharmaceuticals!AQ:AQ)+SUMIF('Health Products &amp; Equipment'!$B:$B,$B138,'Health Products &amp; Equipment'!AQ:AQ)+SUMIF('Other Pharma &amp; Health Products'!$B:$B,$B138,'Other Pharma &amp; Health Products'!AQ:AQ)+SUMIF('PSM Costs'!$B:$B,$B138,'PSM Costs'!AQ:AQ)&gt;0,SUMIF(Pharmaceuticals!$B:$B,$B138,Pharmaceuticals!AQ:AQ)+SUMIF('Health Products &amp; Equipment'!$B:$B,$B138,'Health Products &amp; Equipment'!AQ:AQ)+SUMIF('Other Pharma &amp; Health Products'!$B:$B,$B138,'Other Pharma &amp; Health Products'!AQ:AQ)+SUMIF('PSM Costs'!$B:$B,$B138,'PSM Costs'!AQ:AQ),"")</f>
        <v/>
      </c>
      <c r="Q138" s="234" t="str">
        <f ca="1">IF(SUMIF(Pharmaceuticals!$B:$B,$B138,Pharmaceuticals!AS:AS)+SUMIF('Health Products &amp; Equipment'!$B:$B,$B138,'Health Products &amp; Equipment'!AS:AS)+SUMIF('Other Pharma &amp; Health Products'!$B:$B,$B138,'Other Pharma &amp; Health Products'!AS:AS)+SUMIF('PSM Costs'!$B:$B,$B138,'PSM Costs'!AS:AS)&gt;0,SUMIF(Pharmaceuticals!$B:$B,$B138,Pharmaceuticals!AS:AS)+SUMIF('Health Products &amp; Equipment'!$B:$B,$B138,'Health Products &amp; Equipment'!AS:AS)+SUMIF('Other Pharma &amp; Health Products'!$B:$B,$B138,'Other Pharma &amp; Health Products'!AS:AS)+SUMIF('PSM Costs'!$B:$B,$B138,'PSM Costs'!AS:AS),"")</f>
        <v/>
      </c>
      <c r="R138" s="232" t="str">
        <f t="shared" ca="1" si="12"/>
        <v/>
      </c>
      <c r="S138" s="233" t="str">
        <f ca="1">IF(SUMIF(Pharmaceuticals!$B:$B,$B138,Pharmaceuticals!AZ:AZ)+SUMIF('Health Products &amp; Equipment'!$B:$B,$B138,'Health Products &amp; Equipment'!AZ:AZ)+SUMIF('Other Pharma &amp; Health Products'!$B:$B,$B138,'Other Pharma &amp; Health Products'!AZ:AZ)+SUMIF('PSM Costs'!$B:$B,$B138,'PSM Costs'!AZ:AZ)&gt;0,SUMIF(Pharmaceuticals!$B:$B,$B138,Pharmaceuticals!AZ:AZ)+SUMIF('Health Products &amp; Equipment'!$B:$B,$B138,'Health Products &amp; Equipment'!AZ:AZ)+SUMIF('Other Pharma &amp; Health Products'!$B:$B,$B138,'Other Pharma &amp; Health Products'!AZ:AZ)+SUMIF('PSM Costs'!$B:$B,$B138,'PSM Costs'!AZ:AZ),"")</f>
        <v/>
      </c>
      <c r="T138" s="233" t="str">
        <f ca="1">IF(SUMIF(Pharmaceuticals!$B:$B,$B138,Pharmaceuticals!BB:BB)+SUMIF('Health Products &amp; Equipment'!$B:$B,$B138,'Health Products &amp; Equipment'!BB:BB)+SUMIF('Other Pharma &amp; Health Products'!$B:$B,$B138,'Other Pharma &amp; Health Products'!BB:BB)+SUMIF('PSM Costs'!$B:$B,$B138,'PSM Costs'!BB:BB)&gt;0,SUMIF(Pharmaceuticals!$B:$B,$B138,Pharmaceuticals!BB:BB)+SUMIF('Health Products &amp; Equipment'!$B:$B,$B138,'Health Products &amp; Equipment'!BB:BB)+SUMIF('Other Pharma &amp; Health Products'!$B:$B,$B138,'Other Pharma &amp; Health Products'!BB:BB)+SUMIF('PSM Costs'!$B:$B,$B138,'PSM Costs'!BB:BB),"")</f>
        <v/>
      </c>
      <c r="U138" s="233" t="str">
        <f ca="1">IF(SUMIF(Pharmaceuticals!$B:$B,$B138,Pharmaceuticals!BD:BD)+SUMIF('Health Products &amp; Equipment'!$B:$B,$B138,'Health Products &amp; Equipment'!BD:BD)+SUMIF('Other Pharma &amp; Health Products'!$B:$B,$B138,'Other Pharma &amp; Health Products'!BD:BD)+SUMIF('PSM Costs'!$B:$B,$B138,'PSM Costs'!BD:BD)&gt;0,SUMIF(Pharmaceuticals!$B:$B,$B138,Pharmaceuticals!BD:BD)+SUMIF('Health Products &amp; Equipment'!$B:$B,$B138,'Health Products &amp; Equipment'!BD:BD)+SUMIF('Other Pharma &amp; Health Products'!$B:$B,$B138,'Other Pharma &amp; Health Products'!BD:BD)+SUMIF('PSM Costs'!$B:$B,$B138,'PSM Costs'!BD:BD),"")</f>
        <v/>
      </c>
      <c r="V138" s="233" t="str">
        <f ca="1">IF(SUMIF(Pharmaceuticals!$B:$B,$B138,Pharmaceuticals!BF:BF)+SUMIF('Health Products &amp; Equipment'!$B:$B,$B138,'Health Products &amp; Equipment'!BF:BF)+SUMIF('Other Pharma &amp; Health Products'!$B:$B,$B138,'Other Pharma &amp; Health Products'!BF:BF)+SUMIF('PSM Costs'!$B:$B,$B138,'PSM Costs'!BF:BF)&gt;0,SUMIF(Pharmaceuticals!$B:$B,$B138,Pharmaceuticals!BF:BF)+SUMIF('Health Products &amp; Equipment'!$B:$B,$B138,'Health Products &amp; Equipment'!BF:BF)+SUMIF('Other Pharma &amp; Health Products'!$B:$B,$B138,'Other Pharma &amp; Health Products'!BF:BF)+SUMIF('PSM Costs'!$B:$B,$B138,'PSM Costs'!BF:BF),"")</f>
        <v/>
      </c>
      <c r="W138" s="231" t="str">
        <f t="shared" ca="1" si="13"/>
        <v/>
      </c>
      <c r="X138" s="234" t="str">
        <f ca="1">IF(SUMIF(Pharmaceuticals!$B:$B,$B138,Pharmaceuticals!BM:BM)+SUMIF('Health Products &amp; Equipment'!$B:$B,$B138,'Health Products &amp; Equipment'!BM:BM)+SUMIF('Other Pharma &amp; Health Products'!$B:$B,$B138,'Other Pharma &amp; Health Products'!BM:BM)+SUMIF('PSM Costs'!$B:$B,$B138,'PSM Costs'!BM:BM)&gt;0,SUMIF(Pharmaceuticals!$B:$B,$B138,Pharmaceuticals!BM:BM)+SUMIF('Health Products &amp; Equipment'!$B:$B,$B138,'Health Products &amp; Equipment'!BM:BM)+SUMIF('Other Pharma &amp; Health Products'!$B:$B,$B138,'Other Pharma &amp; Health Products'!BM:BM)+SUMIF('PSM Costs'!$B:$B,$B138,'PSM Costs'!BM:BM),"")</f>
        <v/>
      </c>
      <c r="Y138" s="234" t="str">
        <f ca="1">IF(SUMIF(Pharmaceuticals!$B:$B,$B138,Pharmaceuticals!BO:BO)+SUMIF('Health Products &amp; Equipment'!$B:$B,$B138,'Health Products &amp; Equipment'!BO:BO)+SUMIF('Other Pharma &amp; Health Products'!$B:$B,$B138,'Other Pharma &amp; Health Products'!BO:BO)+SUMIF('PSM Costs'!$B:$B,$B138,'PSM Costs'!BO:BO)&gt;0,SUMIF(Pharmaceuticals!$B:$B,$B138,Pharmaceuticals!BO:BO)+SUMIF('Health Products &amp; Equipment'!$B:$B,$B138,'Health Products &amp; Equipment'!BO:BO)+SUMIF('Other Pharma &amp; Health Products'!$B:$B,$B138,'Other Pharma &amp; Health Products'!BO:BO)+SUMIF('PSM Costs'!$B:$B,$B138,'PSM Costs'!BO:BO),"")</f>
        <v/>
      </c>
      <c r="Z138" s="234" t="str">
        <f ca="1">IF(SUMIF(Pharmaceuticals!$B:$B,$B138,Pharmaceuticals!BQ:BQ)+SUMIF('Health Products &amp; Equipment'!$B:$B,$B138,'Health Products &amp; Equipment'!BQ:BQ)+SUMIF('Other Pharma &amp; Health Products'!$B:$B,$B138,'Other Pharma &amp; Health Products'!BQ:BQ)+SUMIF('PSM Costs'!$B:$B,$B138,'PSM Costs'!BQ:BQ)&gt;0,SUMIF(Pharmaceuticals!$B:$B,$B138,Pharmaceuticals!BQ:BQ)+SUMIF('Health Products &amp; Equipment'!$B:$B,$B138,'Health Products &amp; Equipment'!BQ:BQ)+SUMIF('Other Pharma &amp; Health Products'!$B:$B,$B138,'Other Pharma &amp; Health Products'!BQ:BQ)+SUMIF('PSM Costs'!$B:$B,$B138,'PSM Costs'!BQ:BQ),"")</f>
        <v/>
      </c>
      <c r="AA138" s="234" t="str">
        <f ca="1">IF(SUMIF(Pharmaceuticals!$B:$B,$B138,Pharmaceuticals!BS:BS)+SUMIF('Health Products &amp; Equipment'!$B:$B,$B138,'Health Products &amp; Equipment'!BS:BS)+SUMIF('Other Pharma &amp; Health Products'!$B:$B,$B138,'Other Pharma &amp; Health Products'!BS:BS)+SUMIF('PSM Costs'!$B:$B,$B138,'PSM Costs'!BS:BS)&gt;0,SUMIF(Pharmaceuticals!$B:$B,$B138,Pharmaceuticals!BS:BS)+SUMIF('Health Products &amp; Equipment'!$B:$B,$B138,'Health Products &amp; Equipment'!BS:BS)+SUMIF('Other Pharma &amp; Health Products'!$B:$B,$B138,'Other Pharma &amp; Health Products'!BS:BS)+SUMIF('PSM Costs'!$B:$B,$B138,'PSM Costs'!BS:BS),"")</f>
        <v/>
      </c>
      <c r="AB138" s="233" t="str">
        <f t="shared" ca="1" si="14"/>
        <v/>
      </c>
    </row>
    <row r="139" spans="1:28" ht="22.15" customHeight="1" x14ac:dyDescent="0.2">
      <c r="A139" s="229">
        <v>129</v>
      </c>
      <c r="B139" s="229" t="str">
        <f ca="1">IFERROR(VLOOKUP(A139,'Rank unique Mod-Int-CI-PR'!I:J,2,FALSE),"")</f>
        <v/>
      </c>
      <c r="C139" s="230" t="str">
        <f ca="1">IFERROR(VLOOKUP(VALUE(LEFT(B139,FIND("-",B139)-1)),CatModules!B:C,2,FALSE),"")</f>
        <v/>
      </c>
      <c r="D139" s="230" t="str">
        <f ca="1">IFERROR(VLOOKUP(LEFT(B139,FIND("--",B139)-1),CatInt!D:E,2,FALSE),"")</f>
        <v/>
      </c>
      <c r="E139" s="230" t="str">
        <f ca="1">IFERROR(VLOOKUP(MID(B139,FIND("--",B139)+2,FIND("---",B139)-FIND("--",B139)-2),CatCostInp!D:E,2,FALSE),"")</f>
        <v/>
      </c>
      <c r="F139" s="230" t="str">
        <f ca="1">IFERROR(VLOOKUP(B139,ActivityConcat!A:C,3,FALSE),"")</f>
        <v/>
      </c>
      <c r="G139" s="231" t="str">
        <f ca="1">IFERROR(VLOOKUP(VALUE(RIGHT(B139,1)),Setup!A:D,4,FALSE),"")</f>
        <v/>
      </c>
      <c r="H139" s="232" t="str">
        <f t="shared" ca="1" si="10"/>
        <v/>
      </c>
      <c r="I139" s="233" t="str">
        <f ca="1">IF(SUMIF(Pharmaceuticals!$B:$B,$B139,Pharmaceuticals!Z:Z)+SUMIF('Health Products &amp; Equipment'!$B:$B,$B139,'Health Products &amp; Equipment'!Z:Z)+SUMIF('Other Pharma &amp; Health Products'!$B:$B,$B139,'Other Pharma &amp; Health Products'!Z:Z)+SUMIF('PSM Costs'!$B:$B,$B139,'PSM Costs'!Z:Z)&gt;0,SUMIF(Pharmaceuticals!$B:$B,$B139,Pharmaceuticals!Z:Z)+SUMIF('Health Products &amp; Equipment'!$B:$B,$B139,'Health Products &amp; Equipment'!Z:Z)+SUMIF('Other Pharma &amp; Health Products'!$B:$B,$B139,'Other Pharma &amp; Health Products'!Z:Z)+SUMIF('PSM Costs'!$B:$B,$B139,'PSM Costs'!Z:Z),"")</f>
        <v/>
      </c>
      <c r="J139" s="233" t="str">
        <f ca="1">IF(SUMIF(Pharmaceuticals!$B:$B,$B139,Pharmaceuticals!AB:AB)+SUMIF('Health Products &amp; Equipment'!$B:$B,$B139,'Health Products &amp; Equipment'!AB:AB)+SUMIF('Other Pharma &amp; Health Products'!$B:$B,$B139,'Other Pharma &amp; Health Products'!AB:AB)+SUMIF('PSM Costs'!$B:$B,$B139,'PSM Costs'!AB:AB)&gt;0,SUMIF(Pharmaceuticals!$B:$B,$B139,Pharmaceuticals!AB:AB)+SUMIF('Health Products &amp; Equipment'!$B:$B,$B139,'Health Products &amp; Equipment'!AB:AB)+SUMIF('Other Pharma &amp; Health Products'!$B:$B,$B139,'Other Pharma &amp; Health Products'!AB:AB)+SUMIF('PSM Costs'!$B:$B,$B139,'PSM Costs'!AB:AB),"")</f>
        <v/>
      </c>
      <c r="K139" s="233" t="str">
        <f ca="1">IF(SUMIF(Pharmaceuticals!$B:$B,$B139,Pharmaceuticals!AD:AD)+SUMIF('Health Products &amp; Equipment'!$B:$B,$B139,'Health Products &amp; Equipment'!AD:AD)+SUMIF('Other Pharma &amp; Health Products'!$B:$B,$B139,'Other Pharma &amp; Health Products'!AD:AD)+SUMIF('PSM Costs'!$B:$B,$B139,'PSM Costs'!AD:AD)&gt;0,SUMIF(Pharmaceuticals!$B:$B,$B139,Pharmaceuticals!AD:AD)+SUMIF('Health Products &amp; Equipment'!$B:$B,$B139,'Health Products &amp; Equipment'!AD:AD)+SUMIF('Other Pharma &amp; Health Products'!$B:$B,$B139,'Other Pharma &amp; Health Products'!AD:AD)+SUMIF('PSM Costs'!$B:$B,$B139,'PSM Costs'!AD:AD),"")</f>
        <v/>
      </c>
      <c r="L139" s="233" t="str">
        <f ca="1">IF(SUMIF(Pharmaceuticals!$B:$B,$B139,Pharmaceuticals!AF:AF)+SUMIF('Health Products &amp; Equipment'!$B:$B,$B139,'Health Products &amp; Equipment'!AF:AF)+SUMIF('Other Pharma &amp; Health Products'!$B:$B,$B139,'Other Pharma &amp; Health Products'!AF:AF)+SUMIF('PSM Costs'!$B:$B,$B139,'PSM Costs'!AF:AF)&gt;0,SUMIF(Pharmaceuticals!$B:$B,$B139,Pharmaceuticals!AF:AF)+SUMIF('Health Products &amp; Equipment'!$B:$B,$B139,'Health Products &amp; Equipment'!AF:AF)+SUMIF('Other Pharma &amp; Health Products'!$B:$B,$B139,'Other Pharma &amp; Health Products'!AF:AF)+SUMIF('PSM Costs'!$B:$B,$B139,'PSM Costs'!AF:AF),"")</f>
        <v/>
      </c>
      <c r="M139" s="231" t="str">
        <f t="shared" ca="1" si="11"/>
        <v/>
      </c>
      <c r="N139" s="234" t="str">
        <f ca="1">IF(SUMIF(Pharmaceuticals!$B:$B,$B139,Pharmaceuticals!AM:AM)+SUMIF('Health Products &amp; Equipment'!$B:$B,$B139,'Health Products &amp; Equipment'!AM:AM)+SUMIF('Other Pharma &amp; Health Products'!$B:$B,$B139,'Other Pharma &amp; Health Products'!AM:AM)+SUMIF('PSM Costs'!$B:$B,$B139,'PSM Costs'!AM:AM)&gt;0,SUMIF(Pharmaceuticals!$B:$B,$B139,Pharmaceuticals!AM:AM)+SUMIF('Health Products &amp; Equipment'!$B:$B,$B139,'Health Products &amp; Equipment'!AM:AM)+SUMIF('Other Pharma &amp; Health Products'!$B:$B,$B139,'Other Pharma &amp; Health Products'!AM:AM)+SUMIF('PSM Costs'!$B:$B,$B139,'PSM Costs'!AM:AM),"")</f>
        <v/>
      </c>
      <c r="O139" s="234" t="str">
        <f ca="1">IF(SUMIF(Pharmaceuticals!$B:$B,$B139,Pharmaceuticals!AO:AO)+SUMIF('Health Products &amp; Equipment'!$B:$B,$B139,'Health Products &amp; Equipment'!AO:AO)+SUMIF('Other Pharma &amp; Health Products'!$B:$B,$B139,'Other Pharma &amp; Health Products'!AO:AO)+SUMIF('PSM Costs'!$B:$B,$B139,'PSM Costs'!AO:AO)&gt;0,SUMIF(Pharmaceuticals!$B:$B,$B139,Pharmaceuticals!AO:AO)+SUMIF('Health Products &amp; Equipment'!$B:$B,$B139,'Health Products &amp; Equipment'!AO:AO)+SUMIF('Other Pharma &amp; Health Products'!$B:$B,$B139,'Other Pharma &amp; Health Products'!AO:AO)+SUMIF('PSM Costs'!$B:$B,$B139,'PSM Costs'!AO:AO),"")</f>
        <v/>
      </c>
      <c r="P139" s="234" t="str">
        <f ca="1">IF(SUMIF(Pharmaceuticals!$B:$B,$B139,Pharmaceuticals!AQ:AQ)+SUMIF('Health Products &amp; Equipment'!$B:$B,$B139,'Health Products &amp; Equipment'!AQ:AQ)+SUMIF('Other Pharma &amp; Health Products'!$B:$B,$B139,'Other Pharma &amp; Health Products'!AQ:AQ)+SUMIF('PSM Costs'!$B:$B,$B139,'PSM Costs'!AQ:AQ)&gt;0,SUMIF(Pharmaceuticals!$B:$B,$B139,Pharmaceuticals!AQ:AQ)+SUMIF('Health Products &amp; Equipment'!$B:$B,$B139,'Health Products &amp; Equipment'!AQ:AQ)+SUMIF('Other Pharma &amp; Health Products'!$B:$B,$B139,'Other Pharma &amp; Health Products'!AQ:AQ)+SUMIF('PSM Costs'!$B:$B,$B139,'PSM Costs'!AQ:AQ),"")</f>
        <v/>
      </c>
      <c r="Q139" s="234" t="str">
        <f ca="1">IF(SUMIF(Pharmaceuticals!$B:$B,$B139,Pharmaceuticals!AS:AS)+SUMIF('Health Products &amp; Equipment'!$B:$B,$B139,'Health Products &amp; Equipment'!AS:AS)+SUMIF('Other Pharma &amp; Health Products'!$B:$B,$B139,'Other Pharma &amp; Health Products'!AS:AS)+SUMIF('PSM Costs'!$B:$B,$B139,'PSM Costs'!AS:AS)&gt;0,SUMIF(Pharmaceuticals!$B:$B,$B139,Pharmaceuticals!AS:AS)+SUMIF('Health Products &amp; Equipment'!$B:$B,$B139,'Health Products &amp; Equipment'!AS:AS)+SUMIF('Other Pharma &amp; Health Products'!$B:$B,$B139,'Other Pharma &amp; Health Products'!AS:AS)+SUMIF('PSM Costs'!$B:$B,$B139,'PSM Costs'!AS:AS),"")</f>
        <v/>
      </c>
      <c r="R139" s="232" t="str">
        <f t="shared" ca="1" si="12"/>
        <v/>
      </c>
      <c r="S139" s="233" t="str">
        <f ca="1">IF(SUMIF(Pharmaceuticals!$B:$B,$B139,Pharmaceuticals!AZ:AZ)+SUMIF('Health Products &amp; Equipment'!$B:$B,$B139,'Health Products &amp; Equipment'!AZ:AZ)+SUMIF('Other Pharma &amp; Health Products'!$B:$B,$B139,'Other Pharma &amp; Health Products'!AZ:AZ)+SUMIF('PSM Costs'!$B:$B,$B139,'PSM Costs'!AZ:AZ)&gt;0,SUMIF(Pharmaceuticals!$B:$B,$B139,Pharmaceuticals!AZ:AZ)+SUMIF('Health Products &amp; Equipment'!$B:$B,$B139,'Health Products &amp; Equipment'!AZ:AZ)+SUMIF('Other Pharma &amp; Health Products'!$B:$B,$B139,'Other Pharma &amp; Health Products'!AZ:AZ)+SUMIF('PSM Costs'!$B:$B,$B139,'PSM Costs'!AZ:AZ),"")</f>
        <v/>
      </c>
      <c r="T139" s="233" t="str">
        <f ca="1">IF(SUMIF(Pharmaceuticals!$B:$B,$B139,Pharmaceuticals!BB:BB)+SUMIF('Health Products &amp; Equipment'!$B:$B,$B139,'Health Products &amp; Equipment'!BB:BB)+SUMIF('Other Pharma &amp; Health Products'!$B:$B,$B139,'Other Pharma &amp; Health Products'!BB:BB)+SUMIF('PSM Costs'!$B:$B,$B139,'PSM Costs'!BB:BB)&gt;0,SUMIF(Pharmaceuticals!$B:$B,$B139,Pharmaceuticals!BB:BB)+SUMIF('Health Products &amp; Equipment'!$B:$B,$B139,'Health Products &amp; Equipment'!BB:BB)+SUMIF('Other Pharma &amp; Health Products'!$B:$B,$B139,'Other Pharma &amp; Health Products'!BB:BB)+SUMIF('PSM Costs'!$B:$B,$B139,'PSM Costs'!BB:BB),"")</f>
        <v/>
      </c>
      <c r="U139" s="233" t="str">
        <f ca="1">IF(SUMIF(Pharmaceuticals!$B:$B,$B139,Pharmaceuticals!BD:BD)+SUMIF('Health Products &amp; Equipment'!$B:$B,$B139,'Health Products &amp; Equipment'!BD:BD)+SUMIF('Other Pharma &amp; Health Products'!$B:$B,$B139,'Other Pharma &amp; Health Products'!BD:BD)+SUMIF('PSM Costs'!$B:$B,$B139,'PSM Costs'!BD:BD)&gt;0,SUMIF(Pharmaceuticals!$B:$B,$B139,Pharmaceuticals!BD:BD)+SUMIF('Health Products &amp; Equipment'!$B:$B,$B139,'Health Products &amp; Equipment'!BD:BD)+SUMIF('Other Pharma &amp; Health Products'!$B:$B,$B139,'Other Pharma &amp; Health Products'!BD:BD)+SUMIF('PSM Costs'!$B:$B,$B139,'PSM Costs'!BD:BD),"")</f>
        <v/>
      </c>
      <c r="V139" s="233" t="str">
        <f ca="1">IF(SUMIF(Pharmaceuticals!$B:$B,$B139,Pharmaceuticals!BF:BF)+SUMIF('Health Products &amp; Equipment'!$B:$B,$B139,'Health Products &amp; Equipment'!BF:BF)+SUMIF('Other Pharma &amp; Health Products'!$B:$B,$B139,'Other Pharma &amp; Health Products'!BF:BF)+SUMIF('PSM Costs'!$B:$B,$B139,'PSM Costs'!BF:BF)&gt;0,SUMIF(Pharmaceuticals!$B:$B,$B139,Pharmaceuticals!BF:BF)+SUMIF('Health Products &amp; Equipment'!$B:$B,$B139,'Health Products &amp; Equipment'!BF:BF)+SUMIF('Other Pharma &amp; Health Products'!$B:$B,$B139,'Other Pharma &amp; Health Products'!BF:BF)+SUMIF('PSM Costs'!$B:$B,$B139,'PSM Costs'!BF:BF),"")</f>
        <v/>
      </c>
      <c r="W139" s="231" t="str">
        <f t="shared" ca="1" si="13"/>
        <v/>
      </c>
      <c r="X139" s="234" t="str">
        <f ca="1">IF(SUMIF(Pharmaceuticals!$B:$B,$B139,Pharmaceuticals!BM:BM)+SUMIF('Health Products &amp; Equipment'!$B:$B,$B139,'Health Products &amp; Equipment'!BM:BM)+SUMIF('Other Pharma &amp; Health Products'!$B:$B,$B139,'Other Pharma &amp; Health Products'!BM:BM)+SUMIF('PSM Costs'!$B:$B,$B139,'PSM Costs'!BM:BM)&gt;0,SUMIF(Pharmaceuticals!$B:$B,$B139,Pharmaceuticals!BM:BM)+SUMIF('Health Products &amp; Equipment'!$B:$B,$B139,'Health Products &amp; Equipment'!BM:BM)+SUMIF('Other Pharma &amp; Health Products'!$B:$B,$B139,'Other Pharma &amp; Health Products'!BM:BM)+SUMIF('PSM Costs'!$B:$B,$B139,'PSM Costs'!BM:BM),"")</f>
        <v/>
      </c>
      <c r="Y139" s="234" t="str">
        <f ca="1">IF(SUMIF(Pharmaceuticals!$B:$B,$B139,Pharmaceuticals!BO:BO)+SUMIF('Health Products &amp; Equipment'!$B:$B,$B139,'Health Products &amp; Equipment'!BO:BO)+SUMIF('Other Pharma &amp; Health Products'!$B:$B,$B139,'Other Pharma &amp; Health Products'!BO:BO)+SUMIF('PSM Costs'!$B:$B,$B139,'PSM Costs'!BO:BO)&gt;0,SUMIF(Pharmaceuticals!$B:$B,$B139,Pharmaceuticals!BO:BO)+SUMIF('Health Products &amp; Equipment'!$B:$B,$B139,'Health Products &amp; Equipment'!BO:BO)+SUMIF('Other Pharma &amp; Health Products'!$B:$B,$B139,'Other Pharma &amp; Health Products'!BO:BO)+SUMIF('PSM Costs'!$B:$B,$B139,'PSM Costs'!BO:BO),"")</f>
        <v/>
      </c>
      <c r="Z139" s="234" t="str">
        <f ca="1">IF(SUMIF(Pharmaceuticals!$B:$B,$B139,Pharmaceuticals!BQ:BQ)+SUMIF('Health Products &amp; Equipment'!$B:$B,$B139,'Health Products &amp; Equipment'!BQ:BQ)+SUMIF('Other Pharma &amp; Health Products'!$B:$B,$B139,'Other Pharma &amp; Health Products'!BQ:BQ)+SUMIF('PSM Costs'!$B:$B,$B139,'PSM Costs'!BQ:BQ)&gt;0,SUMIF(Pharmaceuticals!$B:$B,$B139,Pharmaceuticals!BQ:BQ)+SUMIF('Health Products &amp; Equipment'!$B:$B,$B139,'Health Products &amp; Equipment'!BQ:BQ)+SUMIF('Other Pharma &amp; Health Products'!$B:$B,$B139,'Other Pharma &amp; Health Products'!BQ:BQ)+SUMIF('PSM Costs'!$B:$B,$B139,'PSM Costs'!BQ:BQ),"")</f>
        <v/>
      </c>
      <c r="AA139" s="234" t="str">
        <f ca="1">IF(SUMIF(Pharmaceuticals!$B:$B,$B139,Pharmaceuticals!BS:BS)+SUMIF('Health Products &amp; Equipment'!$B:$B,$B139,'Health Products &amp; Equipment'!BS:BS)+SUMIF('Other Pharma &amp; Health Products'!$B:$B,$B139,'Other Pharma &amp; Health Products'!BS:BS)+SUMIF('PSM Costs'!$B:$B,$B139,'PSM Costs'!BS:BS)&gt;0,SUMIF(Pharmaceuticals!$B:$B,$B139,Pharmaceuticals!BS:BS)+SUMIF('Health Products &amp; Equipment'!$B:$B,$B139,'Health Products &amp; Equipment'!BS:BS)+SUMIF('Other Pharma &amp; Health Products'!$B:$B,$B139,'Other Pharma &amp; Health Products'!BS:BS)+SUMIF('PSM Costs'!$B:$B,$B139,'PSM Costs'!BS:BS),"")</f>
        <v/>
      </c>
      <c r="AB139" s="233" t="str">
        <f t="shared" ca="1" si="14"/>
        <v/>
      </c>
    </row>
    <row r="140" spans="1:28" ht="22.15" customHeight="1" x14ac:dyDescent="0.2">
      <c r="A140" s="229">
        <v>130</v>
      </c>
      <c r="B140" s="229" t="str">
        <f ca="1">IFERROR(VLOOKUP(A140,'Rank unique Mod-Int-CI-PR'!I:J,2,FALSE),"")</f>
        <v/>
      </c>
      <c r="C140" s="230" t="str">
        <f ca="1">IFERROR(VLOOKUP(VALUE(LEFT(B140,FIND("-",B140)-1)),CatModules!B:C,2,FALSE),"")</f>
        <v/>
      </c>
      <c r="D140" s="230" t="str">
        <f ca="1">IFERROR(VLOOKUP(LEFT(B140,FIND("--",B140)-1),CatInt!D:E,2,FALSE),"")</f>
        <v/>
      </c>
      <c r="E140" s="230" t="str">
        <f ca="1">IFERROR(VLOOKUP(MID(B140,FIND("--",B140)+2,FIND("---",B140)-FIND("--",B140)-2),CatCostInp!D:E,2,FALSE),"")</f>
        <v/>
      </c>
      <c r="F140" s="230" t="str">
        <f ca="1">IFERROR(VLOOKUP(B140,ActivityConcat!A:C,3,FALSE),"")</f>
        <v/>
      </c>
      <c r="G140" s="231" t="str">
        <f ca="1">IFERROR(VLOOKUP(VALUE(RIGHT(B140,1)),Setup!A:D,4,FALSE),"")</f>
        <v/>
      </c>
      <c r="H140" s="232" t="str">
        <f t="shared" ca="1" si="10"/>
        <v/>
      </c>
      <c r="I140" s="233" t="str">
        <f ca="1">IF(SUMIF(Pharmaceuticals!$B:$B,$B140,Pharmaceuticals!Z:Z)+SUMIF('Health Products &amp; Equipment'!$B:$B,$B140,'Health Products &amp; Equipment'!Z:Z)+SUMIF('Other Pharma &amp; Health Products'!$B:$B,$B140,'Other Pharma &amp; Health Products'!Z:Z)+SUMIF('PSM Costs'!$B:$B,$B140,'PSM Costs'!Z:Z)&gt;0,SUMIF(Pharmaceuticals!$B:$B,$B140,Pharmaceuticals!Z:Z)+SUMIF('Health Products &amp; Equipment'!$B:$B,$B140,'Health Products &amp; Equipment'!Z:Z)+SUMIF('Other Pharma &amp; Health Products'!$B:$B,$B140,'Other Pharma &amp; Health Products'!Z:Z)+SUMIF('PSM Costs'!$B:$B,$B140,'PSM Costs'!Z:Z),"")</f>
        <v/>
      </c>
      <c r="J140" s="233" t="str">
        <f ca="1">IF(SUMIF(Pharmaceuticals!$B:$B,$B140,Pharmaceuticals!AB:AB)+SUMIF('Health Products &amp; Equipment'!$B:$B,$B140,'Health Products &amp; Equipment'!AB:AB)+SUMIF('Other Pharma &amp; Health Products'!$B:$B,$B140,'Other Pharma &amp; Health Products'!AB:AB)+SUMIF('PSM Costs'!$B:$B,$B140,'PSM Costs'!AB:AB)&gt;0,SUMIF(Pharmaceuticals!$B:$B,$B140,Pharmaceuticals!AB:AB)+SUMIF('Health Products &amp; Equipment'!$B:$B,$B140,'Health Products &amp; Equipment'!AB:AB)+SUMIF('Other Pharma &amp; Health Products'!$B:$B,$B140,'Other Pharma &amp; Health Products'!AB:AB)+SUMIF('PSM Costs'!$B:$B,$B140,'PSM Costs'!AB:AB),"")</f>
        <v/>
      </c>
      <c r="K140" s="233" t="str">
        <f ca="1">IF(SUMIF(Pharmaceuticals!$B:$B,$B140,Pharmaceuticals!AD:AD)+SUMIF('Health Products &amp; Equipment'!$B:$B,$B140,'Health Products &amp; Equipment'!AD:AD)+SUMIF('Other Pharma &amp; Health Products'!$B:$B,$B140,'Other Pharma &amp; Health Products'!AD:AD)+SUMIF('PSM Costs'!$B:$B,$B140,'PSM Costs'!AD:AD)&gt;0,SUMIF(Pharmaceuticals!$B:$B,$B140,Pharmaceuticals!AD:AD)+SUMIF('Health Products &amp; Equipment'!$B:$B,$B140,'Health Products &amp; Equipment'!AD:AD)+SUMIF('Other Pharma &amp; Health Products'!$B:$B,$B140,'Other Pharma &amp; Health Products'!AD:AD)+SUMIF('PSM Costs'!$B:$B,$B140,'PSM Costs'!AD:AD),"")</f>
        <v/>
      </c>
      <c r="L140" s="233" t="str">
        <f ca="1">IF(SUMIF(Pharmaceuticals!$B:$B,$B140,Pharmaceuticals!AF:AF)+SUMIF('Health Products &amp; Equipment'!$B:$B,$B140,'Health Products &amp; Equipment'!AF:AF)+SUMIF('Other Pharma &amp; Health Products'!$B:$B,$B140,'Other Pharma &amp; Health Products'!AF:AF)+SUMIF('PSM Costs'!$B:$B,$B140,'PSM Costs'!AF:AF)&gt;0,SUMIF(Pharmaceuticals!$B:$B,$B140,Pharmaceuticals!AF:AF)+SUMIF('Health Products &amp; Equipment'!$B:$B,$B140,'Health Products &amp; Equipment'!AF:AF)+SUMIF('Other Pharma &amp; Health Products'!$B:$B,$B140,'Other Pharma &amp; Health Products'!AF:AF)+SUMIF('PSM Costs'!$B:$B,$B140,'PSM Costs'!AF:AF),"")</f>
        <v/>
      </c>
      <c r="M140" s="231" t="str">
        <f t="shared" ca="1" si="11"/>
        <v/>
      </c>
      <c r="N140" s="234" t="str">
        <f ca="1">IF(SUMIF(Pharmaceuticals!$B:$B,$B140,Pharmaceuticals!AM:AM)+SUMIF('Health Products &amp; Equipment'!$B:$B,$B140,'Health Products &amp; Equipment'!AM:AM)+SUMIF('Other Pharma &amp; Health Products'!$B:$B,$B140,'Other Pharma &amp; Health Products'!AM:AM)+SUMIF('PSM Costs'!$B:$B,$B140,'PSM Costs'!AM:AM)&gt;0,SUMIF(Pharmaceuticals!$B:$B,$B140,Pharmaceuticals!AM:AM)+SUMIF('Health Products &amp; Equipment'!$B:$B,$B140,'Health Products &amp; Equipment'!AM:AM)+SUMIF('Other Pharma &amp; Health Products'!$B:$B,$B140,'Other Pharma &amp; Health Products'!AM:AM)+SUMIF('PSM Costs'!$B:$B,$B140,'PSM Costs'!AM:AM),"")</f>
        <v/>
      </c>
      <c r="O140" s="234" t="str">
        <f ca="1">IF(SUMIF(Pharmaceuticals!$B:$B,$B140,Pharmaceuticals!AO:AO)+SUMIF('Health Products &amp; Equipment'!$B:$B,$B140,'Health Products &amp; Equipment'!AO:AO)+SUMIF('Other Pharma &amp; Health Products'!$B:$B,$B140,'Other Pharma &amp; Health Products'!AO:AO)+SUMIF('PSM Costs'!$B:$B,$B140,'PSM Costs'!AO:AO)&gt;0,SUMIF(Pharmaceuticals!$B:$B,$B140,Pharmaceuticals!AO:AO)+SUMIF('Health Products &amp; Equipment'!$B:$B,$B140,'Health Products &amp; Equipment'!AO:AO)+SUMIF('Other Pharma &amp; Health Products'!$B:$B,$B140,'Other Pharma &amp; Health Products'!AO:AO)+SUMIF('PSM Costs'!$B:$B,$B140,'PSM Costs'!AO:AO),"")</f>
        <v/>
      </c>
      <c r="P140" s="234" t="str">
        <f ca="1">IF(SUMIF(Pharmaceuticals!$B:$B,$B140,Pharmaceuticals!AQ:AQ)+SUMIF('Health Products &amp; Equipment'!$B:$B,$B140,'Health Products &amp; Equipment'!AQ:AQ)+SUMIF('Other Pharma &amp; Health Products'!$B:$B,$B140,'Other Pharma &amp; Health Products'!AQ:AQ)+SUMIF('PSM Costs'!$B:$B,$B140,'PSM Costs'!AQ:AQ)&gt;0,SUMIF(Pharmaceuticals!$B:$B,$B140,Pharmaceuticals!AQ:AQ)+SUMIF('Health Products &amp; Equipment'!$B:$B,$B140,'Health Products &amp; Equipment'!AQ:AQ)+SUMIF('Other Pharma &amp; Health Products'!$B:$B,$B140,'Other Pharma &amp; Health Products'!AQ:AQ)+SUMIF('PSM Costs'!$B:$B,$B140,'PSM Costs'!AQ:AQ),"")</f>
        <v/>
      </c>
      <c r="Q140" s="234" t="str">
        <f ca="1">IF(SUMIF(Pharmaceuticals!$B:$B,$B140,Pharmaceuticals!AS:AS)+SUMIF('Health Products &amp; Equipment'!$B:$B,$B140,'Health Products &amp; Equipment'!AS:AS)+SUMIF('Other Pharma &amp; Health Products'!$B:$B,$B140,'Other Pharma &amp; Health Products'!AS:AS)+SUMIF('PSM Costs'!$B:$B,$B140,'PSM Costs'!AS:AS)&gt;0,SUMIF(Pharmaceuticals!$B:$B,$B140,Pharmaceuticals!AS:AS)+SUMIF('Health Products &amp; Equipment'!$B:$B,$B140,'Health Products &amp; Equipment'!AS:AS)+SUMIF('Other Pharma &amp; Health Products'!$B:$B,$B140,'Other Pharma &amp; Health Products'!AS:AS)+SUMIF('PSM Costs'!$B:$B,$B140,'PSM Costs'!AS:AS),"")</f>
        <v/>
      </c>
      <c r="R140" s="232" t="str">
        <f t="shared" ca="1" si="12"/>
        <v/>
      </c>
      <c r="S140" s="233" t="str">
        <f ca="1">IF(SUMIF(Pharmaceuticals!$B:$B,$B140,Pharmaceuticals!AZ:AZ)+SUMIF('Health Products &amp; Equipment'!$B:$B,$B140,'Health Products &amp; Equipment'!AZ:AZ)+SUMIF('Other Pharma &amp; Health Products'!$B:$B,$B140,'Other Pharma &amp; Health Products'!AZ:AZ)+SUMIF('PSM Costs'!$B:$B,$B140,'PSM Costs'!AZ:AZ)&gt;0,SUMIF(Pharmaceuticals!$B:$B,$B140,Pharmaceuticals!AZ:AZ)+SUMIF('Health Products &amp; Equipment'!$B:$B,$B140,'Health Products &amp; Equipment'!AZ:AZ)+SUMIF('Other Pharma &amp; Health Products'!$B:$B,$B140,'Other Pharma &amp; Health Products'!AZ:AZ)+SUMIF('PSM Costs'!$B:$B,$B140,'PSM Costs'!AZ:AZ),"")</f>
        <v/>
      </c>
      <c r="T140" s="233" t="str">
        <f ca="1">IF(SUMIF(Pharmaceuticals!$B:$B,$B140,Pharmaceuticals!BB:BB)+SUMIF('Health Products &amp; Equipment'!$B:$B,$B140,'Health Products &amp; Equipment'!BB:BB)+SUMIF('Other Pharma &amp; Health Products'!$B:$B,$B140,'Other Pharma &amp; Health Products'!BB:BB)+SUMIF('PSM Costs'!$B:$B,$B140,'PSM Costs'!BB:BB)&gt;0,SUMIF(Pharmaceuticals!$B:$B,$B140,Pharmaceuticals!BB:BB)+SUMIF('Health Products &amp; Equipment'!$B:$B,$B140,'Health Products &amp; Equipment'!BB:BB)+SUMIF('Other Pharma &amp; Health Products'!$B:$B,$B140,'Other Pharma &amp; Health Products'!BB:BB)+SUMIF('PSM Costs'!$B:$B,$B140,'PSM Costs'!BB:BB),"")</f>
        <v/>
      </c>
      <c r="U140" s="233" t="str">
        <f ca="1">IF(SUMIF(Pharmaceuticals!$B:$B,$B140,Pharmaceuticals!BD:BD)+SUMIF('Health Products &amp; Equipment'!$B:$B,$B140,'Health Products &amp; Equipment'!BD:BD)+SUMIF('Other Pharma &amp; Health Products'!$B:$B,$B140,'Other Pharma &amp; Health Products'!BD:BD)+SUMIF('PSM Costs'!$B:$B,$B140,'PSM Costs'!BD:BD)&gt;0,SUMIF(Pharmaceuticals!$B:$B,$B140,Pharmaceuticals!BD:BD)+SUMIF('Health Products &amp; Equipment'!$B:$B,$B140,'Health Products &amp; Equipment'!BD:BD)+SUMIF('Other Pharma &amp; Health Products'!$B:$B,$B140,'Other Pharma &amp; Health Products'!BD:BD)+SUMIF('PSM Costs'!$B:$B,$B140,'PSM Costs'!BD:BD),"")</f>
        <v/>
      </c>
      <c r="V140" s="233" t="str">
        <f ca="1">IF(SUMIF(Pharmaceuticals!$B:$B,$B140,Pharmaceuticals!BF:BF)+SUMIF('Health Products &amp; Equipment'!$B:$B,$B140,'Health Products &amp; Equipment'!BF:BF)+SUMIF('Other Pharma &amp; Health Products'!$B:$B,$B140,'Other Pharma &amp; Health Products'!BF:BF)+SUMIF('PSM Costs'!$B:$B,$B140,'PSM Costs'!BF:BF)&gt;0,SUMIF(Pharmaceuticals!$B:$B,$B140,Pharmaceuticals!BF:BF)+SUMIF('Health Products &amp; Equipment'!$B:$B,$B140,'Health Products &amp; Equipment'!BF:BF)+SUMIF('Other Pharma &amp; Health Products'!$B:$B,$B140,'Other Pharma &amp; Health Products'!BF:BF)+SUMIF('PSM Costs'!$B:$B,$B140,'PSM Costs'!BF:BF),"")</f>
        <v/>
      </c>
      <c r="W140" s="231" t="str">
        <f t="shared" ca="1" si="13"/>
        <v/>
      </c>
      <c r="X140" s="234" t="str">
        <f ca="1">IF(SUMIF(Pharmaceuticals!$B:$B,$B140,Pharmaceuticals!BM:BM)+SUMIF('Health Products &amp; Equipment'!$B:$B,$B140,'Health Products &amp; Equipment'!BM:BM)+SUMIF('Other Pharma &amp; Health Products'!$B:$B,$B140,'Other Pharma &amp; Health Products'!BM:BM)+SUMIF('PSM Costs'!$B:$B,$B140,'PSM Costs'!BM:BM)&gt;0,SUMIF(Pharmaceuticals!$B:$B,$B140,Pharmaceuticals!BM:BM)+SUMIF('Health Products &amp; Equipment'!$B:$B,$B140,'Health Products &amp; Equipment'!BM:BM)+SUMIF('Other Pharma &amp; Health Products'!$B:$B,$B140,'Other Pharma &amp; Health Products'!BM:BM)+SUMIF('PSM Costs'!$B:$B,$B140,'PSM Costs'!BM:BM),"")</f>
        <v/>
      </c>
      <c r="Y140" s="234" t="str">
        <f ca="1">IF(SUMIF(Pharmaceuticals!$B:$B,$B140,Pharmaceuticals!BO:BO)+SUMIF('Health Products &amp; Equipment'!$B:$B,$B140,'Health Products &amp; Equipment'!BO:BO)+SUMIF('Other Pharma &amp; Health Products'!$B:$B,$B140,'Other Pharma &amp; Health Products'!BO:BO)+SUMIF('PSM Costs'!$B:$B,$B140,'PSM Costs'!BO:BO)&gt;0,SUMIF(Pharmaceuticals!$B:$B,$B140,Pharmaceuticals!BO:BO)+SUMIF('Health Products &amp; Equipment'!$B:$B,$B140,'Health Products &amp; Equipment'!BO:BO)+SUMIF('Other Pharma &amp; Health Products'!$B:$B,$B140,'Other Pharma &amp; Health Products'!BO:BO)+SUMIF('PSM Costs'!$B:$B,$B140,'PSM Costs'!BO:BO),"")</f>
        <v/>
      </c>
      <c r="Z140" s="234" t="str">
        <f ca="1">IF(SUMIF(Pharmaceuticals!$B:$B,$B140,Pharmaceuticals!BQ:BQ)+SUMIF('Health Products &amp; Equipment'!$B:$B,$B140,'Health Products &amp; Equipment'!BQ:BQ)+SUMIF('Other Pharma &amp; Health Products'!$B:$B,$B140,'Other Pharma &amp; Health Products'!BQ:BQ)+SUMIF('PSM Costs'!$B:$B,$B140,'PSM Costs'!BQ:BQ)&gt;0,SUMIF(Pharmaceuticals!$B:$B,$B140,Pharmaceuticals!BQ:BQ)+SUMIF('Health Products &amp; Equipment'!$B:$B,$B140,'Health Products &amp; Equipment'!BQ:BQ)+SUMIF('Other Pharma &amp; Health Products'!$B:$B,$B140,'Other Pharma &amp; Health Products'!BQ:BQ)+SUMIF('PSM Costs'!$B:$B,$B140,'PSM Costs'!BQ:BQ),"")</f>
        <v/>
      </c>
      <c r="AA140" s="234" t="str">
        <f ca="1">IF(SUMIF(Pharmaceuticals!$B:$B,$B140,Pharmaceuticals!BS:BS)+SUMIF('Health Products &amp; Equipment'!$B:$B,$B140,'Health Products &amp; Equipment'!BS:BS)+SUMIF('Other Pharma &amp; Health Products'!$B:$B,$B140,'Other Pharma &amp; Health Products'!BS:BS)+SUMIF('PSM Costs'!$B:$B,$B140,'PSM Costs'!BS:BS)&gt;0,SUMIF(Pharmaceuticals!$B:$B,$B140,Pharmaceuticals!BS:BS)+SUMIF('Health Products &amp; Equipment'!$B:$B,$B140,'Health Products &amp; Equipment'!BS:BS)+SUMIF('Other Pharma &amp; Health Products'!$B:$B,$B140,'Other Pharma &amp; Health Products'!BS:BS)+SUMIF('PSM Costs'!$B:$B,$B140,'PSM Costs'!BS:BS),"")</f>
        <v/>
      </c>
      <c r="AB140" s="233" t="str">
        <f t="shared" ca="1" si="14"/>
        <v/>
      </c>
    </row>
    <row r="141" spans="1:28" ht="22.15" customHeight="1" x14ac:dyDescent="0.2">
      <c r="A141" s="229">
        <v>131</v>
      </c>
      <c r="B141" s="229" t="str">
        <f ca="1">IFERROR(VLOOKUP(A141,'Rank unique Mod-Int-CI-PR'!I:J,2,FALSE),"")</f>
        <v/>
      </c>
      <c r="C141" s="230" t="str">
        <f ca="1">IFERROR(VLOOKUP(VALUE(LEFT(B141,FIND("-",B141)-1)),CatModules!B:C,2,FALSE),"")</f>
        <v/>
      </c>
      <c r="D141" s="230" t="str">
        <f ca="1">IFERROR(VLOOKUP(LEFT(B141,FIND("--",B141)-1),CatInt!D:E,2,FALSE),"")</f>
        <v/>
      </c>
      <c r="E141" s="230" t="str">
        <f ca="1">IFERROR(VLOOKUP(MID(B141,FIND("--",B141)+2,FIND("---",B141)-FIND("--",B141)-2),CatCostInp!D:E,2,FALSE),"")</f>
        <v/>
      </c>
      <c r="F141" s="230" t="str">
        <f ca="1">IFERROR(VLOOKUP(B141,ActivityConcat!A:C,3,FALSE),"")</f>
        <v/>
      </c>
      <c r="G141" s="231" t="str">
        <f ca="1">IFERROR(VLOOKUP(VALUE(RIGHT(B141,1)),Setup!A:D,4,FALSE),"")</f>
        <v/>
      </c>
      <c r="H141" s="232" t="str">
        <f t="shared" ca="1" si="10"/>
        <v/>
      </c>
      <c r="I141" s="233" t="str">
        <f ca="1">IF(SUMIF(Pharmaceuticals!$B:$B,$B141,Pharmaceuticals!Z:Z)+SUMIF('Health Products &amp; Equipment'!$B:$B,$B141,'Health Products &amp; Equipment'!Z:Z)+SUMIF('Other Pharma &amp; Health Products'!$B:$B,$B141,'Other Pharma &amp; Health Products'!Z:Z)+SUMIF('PSM Costs'!$B:$B,$B141,'PSM Costs'!Z:Z)&gt;0,SUMIF(Pharmaceuticals!$B:$B,$B141,Pharmaceuticals!Z:Z)+SUMIF('Health Products &amp; Equipment'!$B:$B,$B141,'Health Products &amp; Equipment'!Z:Z)+SUMIF('Other Pharma &amp; Health Products'!$B:$B,$B141,'Other Pharma &amp; Health Products'!Z:Z)+SUMIF('PSM Costs'!$B:$B,$B141,'PSM Costs'!Z:Z),"")</f>
        <v/>
      </c>
      <c r="J141" s="233" t="str">
        <f ca="1">IF(SUMIF(Pharmaceuticals!$B:$B,$B141,Pharmaceuticals!AB:AB)+SUMIF('Health Products &amp; Equipment'!$B:$B,$B141,'Health Products &amp; Equipment'!AB:AB)+SUMIF('Other Pharma &amp; Health Products'!$B:$B,$B141,'Other Pharma &amp; Health Products'!AB:AB)+SUMIF('PSM Costs'!$B:$B,$B141,'PSM Costs'!AB:AB)&gt;0,SUMIF(Pharmaceuticals!$B:$B,$B141,Pharmaceuticals!AB:AB)+SUMIF('Health Products &amp; Equipment'!$B:$B,$B141,'Health Products &amp; Equipment'!AB:AB)+SUMIF('Other Pharma &amp; Health Products'!$B:$B,$B141,'Other Pharma &amp; Health Products'!AB:AB)+SUMIF('PSM Costs'!$B:$B,$B141,'PSM Costs'!AB:AB),"")</f>
        <v/>
      </c>
      <c r="K141" s="233" t="str">
        <f ca="1">IF(SUMIF(Pharmaceuticals!$B:$B,$B141,Pharmaceuticals!AD:AD)+SUMIF('Health Products &amp; Equipment'!$B:$B,$B141,'Health Products &amp; Equipment'!AD:AD)+SUMIF('Other Pharma &amp; Health Products'!$B:$B,$B141,'Other Pharma &amp; Health Products'!AD:AD)+SUMIF('PSM Costs'!$B:$B,$B141,'PSM Costs'!AD:AD)&gt;0,SUMIF(Pharmaceuticals!$B:$B,$B141,Pharmaceuticals!AD:AD)+SUMIF('Health Products &amp; Equipment'!$B:$B,$B141,'Health Products &amp; Equipment'!AD:AD)+SUMIF('Other Pharma &amp; Health Products'!$B:$B,$B141,'Other Pharma &amp; Health Products'!AD:AD)+SUMIF('PSM Costs'!$B:$B,$B141,'PSM Costs'!AD:AD),"")</f>
        <v/>
      </c>
      <c r="L141" s="233" t="str">
        <f ca="1">IF(SUMIF(Pharmaceuticals!$B:$B,$B141,Pharmaceuticals!AF:AF)+SUMIF('Health Products &amp; Equipment'!$B:$B,$B141,'Health Products &amp; Equipment'!AF:AF)+SUMIF('Other Pharma &amp; Health Products'!$B:$B,$B141,'Other Pharma &amp; Health Products'!AF:AF)+SUMIF('PSM Costs'!$B:$B,$B141,'PSM Costs'!AF:AF)&gt;0,SUMIF(Pharmaceuticals!$B:$B,$B141,Pharmaceuticals!AF:AF)+SUMIF('Health Products &amp; Equipment'!$B:$B,$B141,'Health Products &amp; Equipment'!AF:AF)+SUMIF('Other Pharma &amp; Health Products'!$B:$B,$B141,'Other Pharma &amp; Health Products'!AF:AF)+SUMIF('PSM Costs'!$B:$B,$B141,'PSM Costs'!AF:AF),"")</f>
        <v/>
      </c>
      <c r="M141" s="231" t="str">
        <f t="shared" ca="1" si="11"/>
        <v/>
      </c>
      <c r="N141" s="234" t="str">
        <f ca="1">IF(SUMIF(Pharmaceuticals!$B:$B,$B141,Pharmaceuticals!AM:AM)+SUMIF('Health Products &amp; Equipment'!$B:$B,$B141,'Health Products &amp; Equipment'!AM:AM)+SUMIF('Other Pharma &amp; Health Products'!$B:$B,$B141,'Other Pharma &amp; Health Products'!AM:AM)+SUMIF('PSM Costs'!$B:$B,$B141,'PSM Costs'!AM:AM)&gt;0,SUMIF(Pharmaceuticals!$B:$B,$B141,Pharmaceuticals!AM:AM)+SUMIF('Health Products &amp; Equipment'!$B:$B,$B141,'Health Products &amp; Equipment'!AM:AM)+SUMIF('Other Pharma &amp; Health Products'!$B:$B,$B141,'Other Pharma &amp; Health Products'!AM:AM)+SUMIF('PSM Costs'!$B:$B,$B141,'PSM Costs'!AM:AM),"")</f>
        <v/>
      </c>
      <c r="O141" s="234" t="str">
        <f ca="1">IF(SUMIF(Pharmaceuticals!$B:$B,$B141,Pharmaceuticals!AO:AO)+SUMIF('Health Products &amp; Equipment'!$B:$B,$B141,'Health Products &amp; Equipment'!AO:AO)+SUMIF('Other Pharma &amp; Health Products'!$B:$B,$B141,'Other Pharma &amp; Health Products'!AO:AO)+SUMIF('PSM Costs'!$B:$B,$B141,'PSM Costs'!AO:AO)&gt;0,SUMIF(Pharmaceuticals!$B:$B,$B141,Pharmaceuticals!AO:AO)+SUMIF('Health Products &amp; Equipment'!$B:$B,$B141,'Health Products &amp; Equipment'!AO:AO)+SUMIF('Other Pharma &amp; Health Products'!$B:$B,$B141,'Other Pharma &amp; Health Products'!AO:AO)+SUMIF('PSM Costs'!$B:$B,$B141,'PSM Costs'!AO:AO),"")</f>
        <v/>
      </c>
      <c r="P141" s="234" t="str">
        <f ca="1">IF(SUMIF(Pharmaceuticals!$B:$B,$B141,Pharmaceuticals!AQ:AQ)+SUMIF('Health Products &amp; Equipment'!$B:$B,$B141,'Health Products &amp; Equipment'!AQ:AQ)+SUMIF('Other Pharma &amp; Health Products'!$B:$B,$B141,'Other Pharma &amp; Health Products'!AQ:AQ)+SUMIF('PSM Costs'!$B:$B,$B141,'PSM Costs'!AQ:AQ)&gt;0,SUMIF(Pharmaceuticals!$B:$B,$B141,Pharmaceuticals!AQ:AQ)+SUMIF('Health Products &amp; Equipment'!$B:$B,$B141,'Health Products &amp; Equipment'!AQ:AQ)+SUMIF('Other Pharma &amp; Health Products'!$B:$B,$B141,'Other Pharma &amp; Health Products'!AQ:AQ)+SUMIF('PSM Costs'!$B:$B,$B141,'PSM Costs'!AQ:AQ),"")</f>
        <v/>
      </c>
      <c r="Q141" s="234" t="str">
        <f ca="1">IF(SUMIF(Pharmaceuticals!$B:$B,$B141,Pharmaceuticals!AS:AS)+SUMIF('Health Products &amp; Equipment'!$B:$B,$B141,'Health Products &amp; Equipment'!AS:AS)+SUMIF('Other Pharma &amp; Health Products'!$B:$B,$B141,'Other Pharma &amp; Health Products'!AS:AS)+SUMIF('PSM Costs'!$B:$B,$B141,'PSM Costs'!AS:AS)&gt;0,SUMIF(Pharmaceuticals!$B:$B,$B141,Pharmaceuticals!AS:AS)+SUMIF('Health Products &amp; Equipment'!$B:$B,$B141,'Health Products &amp; Equipment'!AS:AS)+SUMIF('Other Pharma &amp; Health Products'!$B:$B,$B141,'Other Pharma &amp; Health Products'!AS:AS)+SUMIF('PSM Costs'!$B:$B,$B141,'PSM Costs'!AS:AS),"")</f>
        <v/>
      </c>
      <c r="R141" s="232" t="str">
        <f t="shared" ca="1" si="12"/>
        <v/>
      </c>
      <c r="S141" s="233" t="str">
        <f ca="1">IF(SUMIF(Pharmaceuticals!$B:$B,$B141,Pharmaceuticals!AZ:AZ)+SUMIF('Health Products &amp; Equipment'!$B:$B,$B141,'Health Products &amp; Equipment'!AZ:AZ)+SUMIF('Other Pharma &amp; Health Products'!$B:$B,$B141,'Other Pharma &amp; Health Products'!AZ:AZ)+SUMIF('PSM Costs'!$B:$B,$B141,'PSM Costs'!AZ:AZ)&gt;0,SUMIF(Pharmaceuticals!$B:$B,$B141,Pharmaceuticals!AZ:AZ)+SUMIF('Health Products &amp; Equipment'!$B:$B,$B141,'Health Products &amp; Equipment'!AZ:AZ)+SUMIF('Other Pharma &amp; Health Products'!$B:$B,$B141,'Other Pharma &amp; Health Products'!AZ:AZ)+SUMIF('PSM Costs'!$B:$B,$B141,'PSM Costs'!AZ:AZ),"")</f>
        <v/>
      </c>
      <c r="T141" s="233" t="str">
        <f ca="1">IF(SUMIF(Pharmaceuticals!$B:$B,$B141,Pharmaceuticals!BB:BB)+SUMIF('Health Products &amp; Equipment'!$B:$B,$B141,'Health Products &amp; Equipment'!BB:BB)+SUMIF('Other Pharma &amp; Health Products'!$B:$B,$B141,'Other Pharma &amp; Health Products'!BB:BB)+SUMIF('PSM Costs'!$B:$B,$B141,'PSM Costs'!BB:BB)&gt;0,SUMIF(Pharmaceuticals!$B:$B,$B141,Pharmaceuticals!BB:BB)+SUMIF('Health Products &amp; Equipment'!$B:$B,$B141,'Health Products &amp; Equipment'!BB:BB)+SUMIF('Other Pharma &amp; Health Products'!$B:$B,$B141,'Other Pharma &amp; Health Products'!BB:BB)+SUMIF('PSM Costs'!$B:$B,$B141,'PSM Costs'!BB:BB),"")</f>
        <v/>
      </c>
      <c r="U141" s="233" t="str">
        <f ca="1">IF(SUMIF(Pharmaceuticals!$B:$B,$B141,Pharmaceuticals!BD:BD)+SUMIF('Health Products &amp; Equipment'!$B:$B,$B141,'Health Products &amp; Equipment'!BD:BD)+SUMIF('Other Pharma &amp; Health Products'!$B:$B,$B141,'Other Pharma &amp; Health Products'!BD:BD)+SUMIF('PSM Costs'!$B:$B,$B141,'PSM Costs'!BD:BD)&gt;0,SUMIF(Pharmaceuticals!$B:$B,$B141,Pharmaceuticals!BD:BD)+SUMIF('Health Products &amp; Equipment'!$B:$B,$B141,'Health Products &amp; Equipment'!BD:BD)+SUMIF('Other Pharma &amp; Health Products'!$B:$B,$B141,'Other Pharma &amp; Health Products'!BD:BD)+SUMIF('PSM Costs'!$B:$B,$B141,'PSM Costs'!BD:BD),"")</f>
        <v/>
      </c>
      <c r="V141" s="233" t="str">
        <f ca="1">IF(SUMIF(Pharmaceuticals!$B:$B,$B141,Pharmaceuticals!BF:BF)+SUMIF('Health Products &amp; Equipment'!$B:$B,$B141,'Health Products &amp; Equipment'!BF:BF)+SUMIF('Other Pharma &amp; Health Products'!$B:$B,$B141,'Other Pharma &amp; Health Products'!BF:BF)+SUMIF('PSM Costs'!$B:$B,$B141,'PSM Costs'!BF:BF)&gt;0,SUMIF(Pharmaceuticals!$B:$B,$B141,Pharmaceuticals!BF:BF)+SUMIF('Health Products &amp; Equipment'!$B:$B,$B141,'Health Products &amp; Equipment'!BF:BF)+SUMIF('Other Pharma &amp; Health Products'!$B:$B,$B141,'Other Pharma &amp; Health Products'!BF:BF)+SUMIF('PSM Costs'!$B:$B,$B141,'PSM Costs'!BF:BF),"")</f>
        <v/>
      </c>
      <c r="W141" s="231" t="str">
        <f t="shared" ca="1" si="13"/>
        <v/>
      </c>
      <c r="X141" s="234" t="str">
        <f ca="1">IF(SUMIF(Pharmaceuticals!$B:$B,$B141,Pharmaceuticals!BM:BM)+SUMIF('Health Products &amp; Equipment'!$B:$B,$B141,'Health Products &amp; Equipment'!BM:BM)+SUMIF('Other Pharma &amp; Health Products'!$B:$B,$B141,'Other Pharma &amp; Health Products'!BM:BM)+SUMIF('PSM Costs'!$B:$B,$B141,'PSM Costs'!BM:BM)&gt;0,SUMIF(Pharmaceuticals!$B:$B,$B141,Pharmaceuticals!BM:BM)+SUMIF('Health Products &amp; Equipment'!$B:$B,$B141,'Health Products &amp; Equipment'!BM:BM)+SUMIF('Other Pharma &amp; Health Products'!$B:$B,$B141,'Other Pharma &amp; Health Products'!BM:BM)+SUMIF('PSM Costs'!$B:$B,$B141,'PSM Costs'!BM:BM),"")</f>
        <v/>
      </c>
      <c r="Y141" s="234" t="str">
        <f ca="1">IF(SUMIF(Pharmaceuticals!$B:$B,$B141,Pharmaceuticals!BO:BO)+SUMIF('Health Products &amp; Equipment'!$B:$B,$B141,'Health Products &amp; Equipment'!BO:BO)+SUMIF('Other Pharma &amp; Health Products'!$B:$B,$B141,'Other Pharma &amp; Health Products'!BO:BO)+SUMIF('PSM Costs'!$B:$B,$B141,'PSM Costs'!BO:BO)&gt;0,SUMIF(Pharmaceuticals!$B:$B,$B141,Pharmaceuticals!BO:BO)+SUMIF('Health Products &amp; Equipment'!$B:$B,$B141,'Health Products &amp; Equipment'!BO:BO)+SUMIF('Other Pharma &amp; Health Products'!$B:$B,$B141,'Other Pharma &amp; Health Products'!BO:BO)+SUMIF('PSM Costs'!$B:$B,$B141,'PSM Costs'!BO:BO),"")</f>
        <v/>
      </c>
      <c r="Z141" s="234" t="str">
        <f ca="1">IF(SUMIF(Pharmaceuticals!$B:$B,$B141,Pharmaceuticals!BQ:BQ)+SUMIF('Health Products &amp; Equipment'!$B:$B,$B141,'Health Products &amp; Equipment'!BQ:BQ)+SUMIF('Other Pharma &amp; Health Products'!$B:$B,$B141,'Other Pharma &amp; Health Products'!BQ:BQ)+SUMIF('PSM Costs'!$B:$B,$B141,'PSM Costs'!BQ:BQ)&gt;0,SUMIF(Pharmaceuticals!$B:$B,$B141,Pharmaceuticals!BQ:BQ)+SUMIF('Health Products &amp; Equipment'!$B:$B,$B141,'Health Products &amp; Equipment'!BQ:BQ)+SUMIF('Other Pharma &amp; Health Products'!$B:$B,$B141,'Other Pharma &amp; Health Products'!BQ:BQ)+SUMIF('PSM Costs'!$B:$B,$B141,'PSM Costs'!BQ:BQ),"")</f>
        <v/>
      </c>
      <c r="AA141" s="234" t="str">
        <f ca="1">IF(SUMIF(Pharmaceuticals!$B:$B,$B141,Pharmaceuticals!BS:BS)+SUMIF('Health Products &amp; Equipment'!$B:$B,$B141,'Health Products &amp; Equipment'!BS:BS)+SUMIF('Other Pharma &amp; Health Products'!$B:$B,$B141,'Other Pharma &amp; Health Products'!BS:BS)+SUMIF('PSM Costs'!$B:$B,$B141,'PSM Costs'!BS:BS)&gt;0,SUMIF(Pharmaceuticals!$B:$B,$B141,Pharmaceuticals!BS:BS)+SUMIF('Health Products &amp; Equipment'!$B:$B,$B141,'Health Products &amp; Equipment'!BS:BS)+SUMIF('Other Pharma &amp; Health Products'!$B:$B,$B141,'Other Pharma &amp; Health Products'!BS:BS)+SUMIF('PSM Costs'!$B:$B,$B141,'PSM Costs'!BS:BS),"")</f>
        <v/>
      </c>
      <c r="AB141" s="233" t="str">
        <f t="shared" ca="1" si="14"/>
        <v/>
      </c>
    </row>
    <row r="142" spans="1:28" ht="22.15" customHeight="1" x14ac:dyDescent="0.2">
      <c r="A142" s="229">
        <v>132</v>
      </c>
      <c r="B142" s="229" t="str">
        <f ca="1">IFERROR(VLOOKUP(A142,'Rank unique Mod-Int-CI-PR'!I:J,2,FALSE),"")</f>
        <v/>
      </c>
      <c r="C142" s="230" t="str">
        <f ca="1">IFERROR(VLOOKUP(VALUE(LEFT(B142,FIND("-",B142)-1)),CatModules!B:C,2,FALSE),"")</f>
        <v/>
      </c>
      <c r="D142" s="230" t="str">
        <f ca="1">IFERROR(VLOOKUP(LEFT(B142,FIND("--",B142)-1),CatInt!D:E,2,FALSE),"")</f>
        <v/>
      </c>
      <c r="E142" s="230" t="str">
        <f ca="1">IFERROR(VLOOKUP(MID(B142,FIND("--",B142)+2,FIND("---",B142)-FIND("--",B142)-2),CatCostInp!D:E,2,FALSE),"")</f>
        <v/>
      </c>
      <c r="F142" s="230" t="str">
        <f ca="1">IFERROR(VLOOKUP(B142,ActivityConcat!A:C,3,FALSE),"")</f>
        <v/>
      </c>
      <c r="G142" s="231" t="str">
        <f ca="1">IFERROR(VLOOKUP(VALUE(RIGHT(B142,1)),Setup!A:D,4,FALSE),"")</f>
        <v/>
      </c>
      <c r="H142" s="232" t="str">
        <f t="shared" ca="1" si="10"/>
        <v/>
      </c>
      <c r="I142" s="233" t="str">
        <f ca="1">IF(SUMIF(Pharmaceuticals!$B:$B,$B142,Pharmaceuticals!Z:Z)+SUMIF('Health Products &amp; Equipment'!$B:$B,$B142,'Health Products &amp; Equipment'!Z:Z)+SUMIF('Other Pharma &amp; Health Products'!$B:$B,$B142,'Other Pharma &amp; Health Products'!Z:Z)+SUMIF('PSM Costs'!$B:$B,$B142,'PSM Costs'!Z:Z)&gt;0,SUMIF(Pharmaceuticals!$B:$B,$B142,Pharmaceuticals!Z:Z)+SUMIF('Health Products &amp; Equipment'!$B:$B,$B142,'Health Products &amp; Equipment'!Z:Z)+SUMIF('Other Pharma &amp; Health Products'!$B:$B,$B142,'Other Pharma &amp; Health Products'!Z:Z)+SUMIF('PSM Costs'!$B:$B,$B142,'PSM Costs'!Z:Z),"")</f>
        <v/>
      </c>
      <c r="J142" s="233" t="str">
        <f ca="1">IF(SUMIF(Pharmaceuticals!$B:$B,$B142,Pharmaceuticals!AB:AB)+SUMIF('Health Products &amp; Equipment'!$B:$B,$B142,'Health Products &amp; Equipment'!AB:AB)+SUMIF('Other Pharma &amp; Health Products'!$B:$B,$B142,'Other Pharma &amp; Health Products'!AB:AB)+SUMIF('PSM Costs'!$B:$B,$B142,'PSM Costs'!AB:AB)&gt;0,SUMIF(Pharmaceuticals!$B:$B,$B142,Pharmaceuticals!AB:AB)+SUMIF('Health Products &amp; Equipment'!$B:$B,$B142,'Health Products &amp; Equipment'!AB:AB)+SUMIF('Other Pharma &amp; Health Products'!$B:$B,$B142,'Other Pharma &amp; Health Products'!AB:AB)+SUMIF('PSM Costs'!$B:$B,$B142,'PSM Costs'!AB:AB),"")</f>
        <v/>
      </c>
      <c r="K142" s="233" t="str">
        <f ca="1">IF(SUMIF(Pharmaceuticals!$B:$B,$B142,Pharmaceuticals!AD:AD)+SUMIF('Health Products &amp; Equipment'!$B:$B,$B142,'Health Products &amp; Equipment'!AD:AD)+SUMIF('Other Pharma &amp; Health Products'!$B:$B,$B142,'Other Pharma &amp; Health Products'!AD:AD)+SUMIF('PSM Costs'!$B:$B,$B142,'PSM Costs'!AD:AD)&gt;0,SUMIF(Pharmaceuticals!$B:$B,$B142,Pharmaceuticals!AD:AD)+SUMIF('Health Products &amp; Equipment'!$B:$B,$B142,'Health Products &amp; Equipment'!AD:AD)+SUMIF('Other Pharma &amp; Health Products'!$B:$B,$B142,'Other Pharma &amp; Health Products'!AD:AD)+SUMIF('PSM Costs'!$B:$B,$B142,'PSM Costs'!AD:AD),"")</f>
        <v/>
      </c>
      <c r="L142" s="233" t="str">
        <f ca="1">IF(SUMIF(Pharmaceuticals!$B:$B,$B142,Pharmaceuticals!AF:AF)+SUMIF('Health Products &amp; Equipment'!$B:$B,$B142,'Health Products &amp; Equipment'!AF:AF)+SUMIF('Other Pharma &amp; Health Products'!$B:$B,$B142,'Other Pharma &amp; Health Products'!AF:AF)+SUMIF('PSM Costs'!$B:$B,$B142,'PSM Costs'!AF:AF)&gt;0,SUMIF(Pharmaceuticals!$B:$B,$B142,Pharmaceuticals!AF:AF)+SUMIF('Health Products &amp; Equipment'!$B:$B,$B142,'Health Products &amp; Equipment'!AF:AF)+SUMIF('Other Pharma &amp; Health Products'!$B:$B,$B142,'Other Pharma &amp; Health Products'!AF:AF)+SUMIF('PSM Costs'!$B:$B,$B142,'PSM Costs'!AF:AF),"")</f>
        <v/>
      </c>
      <c r="M142" s="231" t="str">
        <f t="shared" ca="1" si="11"/>
        <v/>
      </c>
      <c r="N142" s="234" t="str">
        <f ca="1">IF(SUMIF(Pharmaceuticals!$B:$B,$B142,Pharmaceuticals!AM:AM)+SUMIF('Health Products &amp; Equipment'!$B:$B,$B142,'Health Products &amp; Equipment'!AM:AM)+SUMIF('Other Pharma &amp; Health Products'!$B:$B,$B142,'Other Pharma &amp; Health Products'!AM:AM)+SUMIF('PSM Costs'!$B:$B,$B142,'PSM Costs'!AM:AM)&gt;0,SUMIF(Pharmaceuticals!$B:$B,$B142,Pharmaceuticals!AM:AM)+SUMIF('Health Products &amp; Equipment'!$B:$B,$B142,'Health Products &amp; Equipment'!AM:AM)+SUMIF('Other Pharma &amp; Health Products'!$B:$B,$B142,'Other Pharma &amp; Health Products'!AM:AM)+SUMIF('PSM Costs'!$B:$B,$B142,'PSM Costs'!AM:AM),"")</f>
        <v/>
      </c>
      <c r="O142" s="234" t="str">
        <f ca="1">IF(SUMIF(Pharmaceuticals!$B:$B,$B142,Pharmaceuticals!AO:AO)+SUMIF('Health Products &amp; Equipment'!$B:$B,$B142,'Health Products &amp; Equipment'!AO:AO)+SUMIF('Other Pharma &amp; Health Products'!$B:$B,$B142,'Other Pharma &amp; Health Products'!AO:AO)+SUMIF('PSM Costs'!$B:$B,$B142,'PSM Costs'!AO:AO)&gt;0,SUMIF(Pharmaceuticals!$B:$B,$B142,Pharmaceuticals!AO:AO)+SUMIF('Health Products &amp; Equipment'!$B:$B,$B142,'Health Products &amp; Equipment'!AO:AO)+SUMIF('Other Pharma &amp; Health Products'!$B:$B,$B142,'Other Pharma &amp; Health Products'!AO:AO)+SUMIF('PSM Costs'!$B:$B,$B142,'PSM Costs'!AO:AO),"")</f>
        <v/>
      </c>
      <c r="P142" s="234" t="str">
        <f ca="1">IF(SUMIF(Pharmaceuticals!$B:$B,$B142,Pharmaceuticals!AQ:AQ)+SUMIF('Health Products &amp; Equipment'!$B:$B,$B142,'Health Products &amp; Equipment'!AQ:AQ)+SUMIF('Other Pharma &amp; Health Products'!$B:$B,$B142,'Other Pharma &amp; Health Products'!AQ:AQ)+SUMIF('PSM Costs'!$B:$B,$B142,'PSM Costs'!AQ:AQ)&gt;0,SUMIF(Pharmaceuticals!$B:$B,$B142,Pharmaceuticals!AQ:AQ)+SUMIF('Health Products &amp; Equipment'!$B:$B,$B142,'Health Products &amp; Equipment'!AQ:AQ)+SUMIF('Other Pharma &amp; Health Products'!$B:$B,$B142,'Other Pharma &amp; Health Products'!AQ:AQ)+SUMIF('PSM Costs'!$B:$B,$B142,'PSM Costs'!AQ:AQ),"")</f>
        <v/>
      </c>
      <c r="Q142" s="234" t="str">
        <f ca="1">IF(SUMIF(Pharmaceuticals!$B:$B,$B142,Pharmaceuticals!AS:AS)+SUMIF('Health Products &amp; Equipment'!$B:$B,$B142,'Health Products &amp; Equipment'!AS:AS)+SUMIF('Other Pharma &amp; Health Products'!$B:$B,$B142,'Other Pharma &amp; Health Products'!AS:AS)+SUMIF('PSM Costs'!$B:$B,$B142,'PSM Costs'!AS:AS)&gt;0,SUMIF(Pharmaceuticals!$B:$B,$B142,Pharmaceuticals!AS:AS)+SUMIF('Health Products &amp; Equipment'!$B:$B,$B142,'Health Products &amp; Equipment'!AS:AS)+SUMIF('Other Pharma &amp; Health Products'!$B:$B,$B142,'Other Pharma &amp; Health Products'!AS:AS)+SUMIF('PSM Costs'!$B:$B,$B142,'PSM Costs'!AS:AS),"")</f>
        <v/>
      </c>
      <c r="R142" s="232" t="str">
        <f t="shared" ca="1" si="12"/>
        <v/>
      </c>
      <c r="S142" s="233" t="str">
        <f ca="1">IF(SUMIF(Pharmaceuticals!$B:$B,$B142,Pharmaceuticals!AZ:AZ)+SUMIF('Health Products &amp; Equipment'!$B:$B,$B142,'Health Products &amp; Equipment'!AZ:AZ)+SUMIF('Other Pharma &amp; Health Products'!$B:$B,$B142,'Other Pharma &amp; Health Products'!AZ:AZ)+SUMIF('PSM Costs'!$B:$B,$B142,'PSM Costs'!AZ:AZ)&gt;0,SUMIF(Pharmaceuticals!$B:$B,$B142,Pharmaceuticals!AZ:AZ)+SUMIF('Health Products &amp; Equipment'!$B:$B,$B142,'Health Products &amp; Equipment'!AZ:AZ)+SUMIF('Other Pharma &amp; Health Products'!$B:$B,$B142,'Other Pharma &amp; Health Products'!AZ:AZ)+SUMIF('PSM Costs'!$B:$B,$B142,'PSM Costs'!AZ:AZ),"")</f>
        <v/>
      </c>
      <c r="T142" s="233" t="str">
        <f ca="1">IF(SUMIF(Pharmaceuticals!$B:$B,$B142,Pharmaceuticals!BB:BB)+SUMIF('Health Products &amp; Equipment'!$B:$B,$B142,'Health Products &amp; Equipment'!BB:BB)+SUMIF('Other Pharma &amp; Health Products'!$B:$B,$B142,'Other Pharma &amp; Health Products'!BB:BB)+SUMIF('PSM Costs'!$B:$B,$B142,'PSM Costs'!BB:BB)&gt;0,SUMIF(Pharmaceuticals!$B:$B,$B142,Pharmaceuticals!BB:BB)+SUMIF('Health Products &amp; Equipment'!$B:$B,$B142,'Health Products &amp; Equipment'!BB:BB)+SUMIF('Other Pharma &amp; Health Products'!$B:$B,$B142,'Other Pharma &amp; Health Products'!BB:BB)+SUMIF('PSM Costs'!$B:$B,$B142,'PSM Costs'!BB:BB),"")</f>
        <v/>
      </c>
      <c r="U142" s="233" t="str">
        <f ca="1">IF(SUMIF(Pharmaceuticals!$B:$B,$B142,Pharmaceuticals!BD:BD)+SUMIF('Health Products &amp; Equipment'!$B:$B,$B142,'Health Products &amp; Equipment'!BD:BD)+SUMIF('Other Pharma &amp; Health Products'!$B:$B,$B142,'Other Pharma &amp; Health Products'!BD:BD)+SUMIF('PSM Costs'!$B:$B,$B142,'PSM Costs'!BD:BD)&gt;0,SUMIF(Pharmaceuticals!$B:$B,$B142,Pharmaceuticals!BD:BD)+SUMIF('Health Products &amp; Equipment'!$B:$B,$B142,'Health Products &amp; Equipment'!BD:BD)+SUMIF('Other Pharma &amp; Health Products'!$B:$B,$B142,'Other Pharma &amp; Health Products'!BD:BD)+SUMIF('PSM Costs'!$B:$B,$B142,'PSM Costs'!BD:BD),"")</f>
        <v/>
      </c>
      <c r="V142" s="233" t="str">
        <f ca="1">IF(SUMIF(Pharmaceuticals!$B:$B,$B142,Pharmaceuticals!BF:BF)+SUMIF('Health Products &amp; Equipment'!$B:$B,$B142,'Health Products &amp; Equipment'!BF:BF)+SUMIF('Other Pharma &amp; Health Products'!$B:$B,$B142,'Other Pharma &amp; Health Products'!BF:BF)+SUMIF('PSM Costs'!$B:$B,$B142,'PSM Costs'!BF:BF)&gt;0,SUMIF(Pharmaceuticals!$B:$B,$B142,Pharmaceuticals!BF:BF)+SUMIF('Health Products &amp; Equipment'!$B:$B,$B142,'Health Products &amp; Equipment'!BF:BF)+SUMIF('Other Pharma &amp; Health Products'!$B:$B,$B142,'Other Pharma &amp; Health Products'!BF:BF)+SUMIF('PSM Costs'!$B:$B,$B142,'PSM Costs'!BF:BF),"")</f>
        <v/>
      </c>
      <c r="W142" s="231" t="str">
        <f t="shared" ca="1" si="13"/>
        <v/>
      </c>
      <c r="X142" s="234" t="str">
        <f ca="1">IF(SUMIF(Pharmaceuticals!$B:$B,$B142,Pharmaceuticals!BM:BM)+SUMIF('Health Products &amp; Equipment'!$B:$B,$B142,'Health Products &amp; Equipment'!BM:BM)+SUMIF('Other Pharma &amp; Health Products'!$B:$B,$B142,'Other Pharma &amp; Health Products'!BM:BM)+SUMIF('PSM Costs'!$B:$B,$B142,'PSM Costs'!BM:BM)&gt;0,SUMIF(Pharmaceuticals!$B:$B,$B142,Pharmaceuticals!BM:BM)+SUMIF('Health Products &amp; Equipment'!$B:$B,$B142,'Health Products &amp; Equipment'!BM:BM)+SUMIF('Other Pharma &amp; Health Products'!$B:$B,$B142,'Other Pharma &amp; Health Products'!BM:BM)+SUMIF('PSM Costs'!$B:$B,$B142,'PSM Costs'!BM:BM),"")</f>
        <v/>
      </c>
      <c r="Y142" s="234" t="str">
        <f ca="1">IF(SUMIF(Pharmaceuticals!$B:$B,$B142,Pharmaceuticals!BO:BO)+SUMIF('Health Products &amp; Equipment'!$B:$B,$B142,'Health Products &amp; Equipment'!BO:BO)+SUMIF('Other Pharma &amp; Health Products'!$B:$B,$B142,'Other Pharma &amp; Health Products'!BO:BO)+SUMIF('PSM Costs'!$B:$B,$B142,'PSM Costs'!BO:BO)&gt;0,SUMIF(Pharmaceuticals!$B:$B,$B142,Pharmaceuticals!BO:BO)+SUMIF('Health Products &amp; Equipment'!$B:$B,$B142,'Health Products &amp; Equipment'!BO:BO)+SUMIF('Other Pharma &amp; Health Products'!$B:$B,$B142,'Other Pharma &amp; Health Products'!BO:BO)+SUMIF('PSM Costs'!$B:$B,$B142,'PSM Costs'!BO:BO),"")</f>
        <v/>
      </c>
      <c r="Z142" s="234" t="str">
        <f ca="1">IF(SUMIF(Pharmaceuticals!$B:$B,$B142,Pharmaceuticals!BQ:BQ)+SUMIF('Health Products &amp; Equipment'!$B:$B,$B142,'Health Products &amp; Equipment'!BQ:BQ)+SUMIF('Other Pharma &amp; Health Products'!$B:$B,$B142,'Other Pharma &amp; Health Products'!BQ:BQ)+SUMIF('PSM Costs'!$B:$B,$B142,'PSM Costs'!BQ:BQ)&gt;0,SUMIF(Pharmaceuticals!$B:$B,$B142,Pharmaceuticals!BQ:BQ)+SUMIF('Health Products &amp; Equipment'!$B:$B,$B142,'Health Products &amp; Equipment'!BQ:BQ)+SUMIF('Other Pharma &amp; Health Products'!$B:$B,$B142,'Other Pharma &amp; Health Products'!BQ:BQ)+SUMIF('PSM Costs'!$B:$B,$B142,'PSM Costs'!BQ:BQ),"")</f>
        <v/>
      </c>
      <c r="AA142" s="234" t="str">
        <f ca="1">IF(SUMIF(Pharmaceuticals!$B:$B,$B142,Pharmaceuticals!BS:BS)+SUMIF('Health Products &amp; Equipment'!$B:$B,$B142,'Health Products &amp; Equipment'!BS:BS)+SUMIF('Other Pharma &amp; Health Products'!$B:$B,$B142,'Other Pharma &amp; Health Products'!BS:BS)+SUMIF('PSM Costs'!$B:$B,$B142,'PSM Costs'!BS:BS)&gt;0,SUMIF(Pharmaceuticals!$B:$B,$B142,Pharmaceuticals!BS:BS)+SUMIF('Health Products &amp; Equipment'!$B:$B,$B142,'Health Products &amp; Equipment'!BS:BS)+SUMIF('Other Pharma &amp; Health Products'!$B:$B,$B142,'Other Pharma &amp; Health Products'!BS:BS)+SUMIF('PSM Costs'!$B:$B,$B142,'PSM Costs'!BS:BS),"")</f>
        <v/>
      </c>
      <c r="AB142" s="233" t="str">
        <f t="shared" ca="1" si="14"/>
        <v/>
      </c>
    </row>
    <row r="143" spans="1:28" ht="22.15" customHeight="1" x14ac:dyDescent="0.2">
      <c r="A143" s="229">
        <v>133</v>
      </c>
      <c r="B143" s="229" t="str">
        <f ca="1">IFERROR(VLOOKUP(A143,'Rank unique Mod-Int-CI-PR'!I:J,2,FALSE),"")</f>
        <v/>
      </c>
      <c r="C143" s="230" t="str">
        <f ca="1">IFERROR(VLOOKUP(VALUE(LEFT(B143,FIND("-",B143)-1)),CatModules!B:C,2,FALSE),"")</f>
        <v/>
      </c>
      <c r="D143" s="230" t="str">
        <f ca="1">IFERROR(VLOOKUP(LEFT(B143,FIND("--",B143)-1),CatInt!D:E,2,FALSE),"")</f>
        <v/>
      </c>
      <c r="E143" s="230" t="str">
        <f ca="1">IFERROR(VLOOKUP(MID(B143,FIND("--",B143)+2,FIND("---",B143)-FIND("--",B143)-2),CatCostInp!D:E,2,FALSE),"")</f>
        <v/>
      </c>
      <c r="F143" s="230" t="str">
        <f ca="1">IFERROR(VLOOKUP(B143,ActivityConcat!A:C,3,FALSE),"")</f>
        <v/>
      </c>
      <c r="G143" s="231" t="str">
        <f ca="1">IFERROR(VLOOKUP(VALUE(RIGHT(B143,1)),Setup!A:D,4,FALSE),"")</f>
        <v/>
      </c>
      <c r="H143" s="232" t="str">
        <f t="shared" ca="1" si="10"/>
        <v/>
      </c>
      <c r="I143" s="233" t="str">
        <f ca="1">IF(SUMIF(Pharmaceuticals!$B:$B,$B143,Pharmaceuticals!Z:Z)+SUMIF('Health Products &amp; Equipment'!$B:$B,$B143,'Health Products &amp; Equipment'!Z:Z)+SUMIF('Other Pharma &amp; Health Products'!$B:$B,$B143,'Other Pharma &amp; Health Products'!Z:Z)+SUMIF('PSM Costs'!$B:$B,$B143,'PSM Costs'!Z:Z)&gt;0,SUMIF(Pharmaceuticals!$B:$B,$B143,Pharmaceuticals!Z:Z)+SUMIF('Health Products &amp; Equipment'!$B:$B,$B143,'Health Products &amp; Equipment'!Z:Z)+SUMIF('Other Pharma &amp; Health Products'!$B:$B,$B143,'Other Pharma &amp; Health Products'!Z:Z)+SUMIF('PSM Costs'!$B:$B,$B143,'PSM Costs'!Z:Z),"")</f>
        <v/>
      </c>
      <c r="J143" s="233" t="str">
        <f ca="1">IF(SUMIF(Pharmaceuticals!$B:$B,$B143,Pharmaceuticals!AB:AB)+SUMIF('Health Products &amp; Equipment'!$B:$B,$B143,'Health Products &amp; Equipment'!AB:AB)+SUMIF('Other Pharma &amp; Health Products'!$B:$B,$B143,'Other Pharma &amp; Health Products'!AB:AB)+SUMIF('PSM Costs'!$B:$B,$B143,'PSM Costs'!AB:AB)&gt;0,SUMIF(Pharmaceuticals!$B:$B,$B143,Pharmaceuticals!AB:AB)+SUMIF('Health Products &amp; Equipment'!$B:$B,$B143,'Health Products &amp; Equipment'!AB:AB)+SUMIF('Other Pharma &amp; Health Products'!$B:$B,$B143,'Other Pharma &amp; Health Products'!AB:AB)+SUMIF('PSM Costs'!$B:$B,$B143,'PSM Costs'!AB:AB),"")</f>
        <v/>
      </c>
      <c r="K143" s="233" t="str">
        <f ca="1">IF(SUMIF(Pharmaceuticals!$B:$B,$B143,Pharmaceuticals!AD:AD)+SUMIF('Health Products &amp; Equipment'!$B:$B,$B143,'Health Products &amp; Equipment'!AD:AD)+SUMIF('Other Pharma &amp; Health Products'!$B:$B,$B143,'Other Pharma &amp; Health Products'!AD:AD)+SUMIF('PSM Costs'!$B:$B,$B143,'PSM Costs'!AD:AD)&gt;0,SUMIF(Pharmaceuticals!$B:$B,$B143,Pharmaceuticals!AD:AD)+SUMIF('Health Products &amp; Equipment'!$B:$B,$B143,'Health Products &amp; Equipment'!AD:AD)+SUMIF('Other Pharma &amp; Health Products'!$B:$B,$B143,'Other Pharma &amp; Health Products'!AD:AD)+SUMIF('PSM Costs'!$B:$B,$B143,'PSM Costs'!AD:AD),"")</f>
        <v/>
      </c>
      <c r="L143" s="233" t="str">
        <f ca="1">IF(SUMIF(Pharmaceuticals!$B:$B,$B143,Pharmaceuticals!AF:AF)+SUMIF('Health Products &amp; Equipment'!$B:$B,$B143,'Health Products &amp; Equipment'!AF:AF)+SUMIF('Other Pharma &amp; Health Products'!$B:$B,$B143,'Other Pharma &amp; Health Products'!AF:AF)+SUMIF('PSM Costs'!$B:$B,$B143,'PSM Costs'!AF:AF)&gt;0,SUMIF(Pharmaceuticals!$B:$B,$B143,Pharmaceuticals!AF:AF)+SUMIF('Health Products &amp; Equipment'!$B:$B,$B143,'Health Products &amp; Equipment'!AF:AF)+SUMIF('Other Pharma &amp; Health Products'!$B:$B,$B143,'Other Pharma &amp; Health Products'!AF:AF)+SUMIF('PSM Costs'!$B:$B,$B143,'PSM Costs'!AF:AF),"")</f>
        <v/>
      </c>
      <c r="M143" s="231" t="str">
        <f t="shared" ca="1" si="11"/>
        <v/>
      </c>
      <c r="N143" s="234" t="str">
        <f ca="1">IF(SUMIF(Pharmaceuticals!$B:$B,$B143,Pharmaceuticals!AM:AM)+SUMIF('Health Products &amp; Equipment'!$B:$B,$B143,'Health Products &amp; Equipment'!AM:AM)+SUMIF('Other Pharma &amp; Health Products'!$B:$B,$B143,'Other Pharma &amp; Health Products'!AM:AM)+SUMIF('PSM Costs'!$B:$B,$B143,'PSM Costs'!AM:AM)&gt;0,SUMIF(Pharmaceuticals!$B:$B,$B143,Pharmaceuticals!AM:AM)+SUMIF('Health Products &amp; Equipment'!$B:$B,$B143,'Health Products &amp; Equipment'!AM:AM)+SUMIF('Other Pharma &amp; Health Products'!$B:$B,$B143,'Other Pharma &amp; Health Products'!AM:AM)+SUMIF('PSM Costs'!$B:$B,$B143,'PSM Costs'!AM:AM),"")</f>
        <v/>
      </c>
      <c r="O143" s="234" t="str">
        <f ca="1">IF(SUMIF(Pharmaceuticals!$B:$B,$B143,Pharmaceuticals!AO:AO)+SUMIF('Health Products &amp; Equipment'!$B:$B,$B143,'Health Products &amp; Equipment'!AO:AO)+SUMIF('Other Pharma &amp; Health Products'!$B:$B,$B143,'Other Pharma &amp; Health Products'!AO:AO)+SUMIF('PSM Costs'!$B:$B,$B143,'PSM Costs'!AO:AO)&gt;0,SUMIF(Pharmaceuticals!$B:$B,$B143,Pharmaceuticals!AO:AO)+SUMIF('Health Products &amp; Equipment'!$B:$B,$B143,'Health Products &amp; Equipment'!AO:AO)+SUMIF('Other Pharma &amp; Health Products'!$B:$B,$B143,'Other Pharma &amp; Health Products'!AO:AO)+SUMIF('PSM Costs'!$B:$B,$B143,'PSM Costs'!AO:AO),"")</f>
        <v/>
      </c>
      <c r="P143" s="234" t="str">
        <f ca="1">IF(SUMIF(Pharmaceuticals!$B:$B,$B143,Pharmaceuticals!AQ:AQ)+SUMIF('Health Products &amp; Equipment'!$B:$B,$B143,'Health Products &amp; Equipment'!AQ:AQ)+SUMIF('Other Pharma &amp; Health Products'!$B:$B,$B143,'Other Pharma &amp; Health Products'!AQ:AQ)+SUMIF('PSM Costs'!$B:$B,$B143,'PSM Costs'!AQ:AQ)&gt;0,SUMIF(Pharmaceuticals!$B:$B,$B143,Pharmaceuticals!AQ:AQ)+SUMIF('Health Products &amp; Equipment'!$B:$B,$B143,'Health Products &amp; Equipment'!AQ:AQ)+SUMIF('Other Pharma &amp; Health Products'!$B:$B,$B143,'Other Pharma &amp; Health Products'!AQ:AQ)+SUMIF('PSM Costs'!$B:$B,$B143,'PSM Costs'!AQ:AQ),"")</f>
        <v/>
      </c>
      <c r="Q143" s="234" t="str">
        <f ca="1">IF(SUMIF(Pharmaceuticals!$B:$B,$B143,Pharmaceuticals!AS:AS)+SUMIF('Health Products &amp; Equipment'!$B:$B,$B143,'Health Products &amp; Equipment'!AS:AS)+SUMIF('Other Pharma &amp; Health Products'!$B:$B,$B143,'Other Pharma &amp; Health Products'!AS:AS)+SUMIF('PSM Costs'!$B:$B,$B143,'PSM Costs'!AS:AS)&gt;0,SUMIF(Pharmaceuticals!$B:$B,$B143,Pharmaceuticals!AS:AS)+SUMIF('Health Products &amp; Equipment'!$B:$B,$B143,'Health Products &amp; Equipment'!AS:AS)+SUMIF('Other Pharma &amp; Health Products'!$B:$B,$B143,'Other Pharma &amp; Health Products'!AS:AS)+SUMIF('PSM Costs'!$B:$B,$B143,'PSM Costs'!AS:AS),"")</f>
        <v/>
      </c>
      <c r="R143" s="232" t="str">
        <f t="shared" ca="1" si="12"/>
        <v/>
      </c>
      <c r="S143" s="233" t="str">
        <f ca="1">IF(SUMIF(Pharmaceuticals!$B:$B,$B143,Pharmaceuticals!AZ:AZ)+SUMIF('Health Products &amp; Equipment'!$B:$B,$B143,'Health Products &amp; Equipment'!AZ:AZ)+SUMIF('Other Pharma &amp; Health Products'!$B:$B,$B143,'Other Pharma &amp; Health Products'!AZ:AZ)+SUMIF('PSM Costs'!$B:$B,$B143,'PSM Costs'!AZ:AZ)&gt;0,SUMIF(Pharmaceuticals!$B:$B,$B143,Pharmaceuticals!AZ:AZ)+SUMIF('Health Products &amp; Equipment'!$B:$B,$B143,'Health Products &amp; Equipment'!AZ:AZ)+SUMIF('Other Pharma &amp; Health Products'!$B:$B,$B143,'Other Pharma &amp; Health Products'!AZ:AZ)+SUMIF('PSM Costs'!$B:$B,$B143,'PSM Costs'!AZ:AZ),"")</f>
        <v/>
      </c>
      <c r="T143" s="233" t="str">
        <f ca="1">IF(SUMIF(Pharmaceuticals!$B:$B,$B143,Pharmaceuticals!BB:BB)+SUMIF('Health Products &amp; Equipment'!$B:$B,$B143,'Health Products &amp; Equipment'!BB:BB)+SUMIF('Other Pharma &amp; Health Products'!$B:$B,$B143,'Other Pharma &amp; Health Products'!BB:BB)+SUMIF('PSM Costs'!$B:$B,$B143,'PSM Costs'!BB:BB)&gt;0,SUMIF(Pharmaceuticals!$B:$B,$B143,Pharmaceuticals!BB:BB)+SUMIF('Health Products &amp; Equipment'!$B:$B,$B143,'Health Products &amp; Equipment'!BB:BB)+SUMIF('Other Pharma &amp; Health Products'!$B:$B,$B143,'Other Pharma &amp; Health Products'!BB:BB)+SUMIF('PSM Costs'!$B:$B,$B143,'PSM Costs'!BB:BB),"")</f>
        <v/>
      </c>
      <c r="U143" s="233" t="str">
        <f ca="1">IF(SUMIF(Pharmaceuticals!$B:$B,$B143,Pharmaceuticals!BD:BD)+SUMIF('Health Products &amp; Equipment'!$B:$B,$B143,'Health Products &amp; Equipment'!BD:BD)+SUMIF('Other Pharma &amp; Health Products'!$B:$B,$B143,'Other Pharma &amp; Health Products'!BD:BD)+SUMIF('PSM Costs'!$B:$B,$B143,'PSM Costs'!BD:BD)&gt;0,SUMIF(Pharmaceuticals!$B:$B,$B143,Pharmaceuticals!BD:BD)+SUMIF('Health Products &amp; Equipment'!$B:$B,$B143,'Health Products &amp; Equipment'!BD:BD)+SUMIF('Other Pharma &amp; Health Products'!$B:$B,$B143,'Other Pharma &amp; Health Products'!BD:BD)+SUMIF('PSM Costs'!$B:$B,$B143,'PSM Costs'!BD:BD),"")</f>
        <v/>
      </c>
      <c r="V143" s="233" t="str">
        <f ca="1">IF(SUMIF(Pharmaceuticals!$B:$B,$B143,Pharmaceuticals!BF:BF)+SUMIF('Health Products &amp; Equipment'!$B:$B,$B143,'Health Products &amp; Equipment'!BF:BF)+SUMIF('Other Pharma &amp; Health Products'!$B:$B,$B143,'Other Pharma &amp; Health Products'!BF:BF)+SUMIF('PSM Costs'!$B:$B,$B143,'PSM Costs'!BF:BF)&gt;0,SUMIF(Pharmaceuticals!$B:$B,$B143,Pharmaceuticals!BF:BF)+SUMIF('Health Products &amp; Equipment'!$B:$B,$B143,'Health Products &amp; Equipment'!BF:BF)+SUMIF('Other Pharma &amp; Health Products'!$B:$B,$B143,'Other Pharma &amp; Health Products'!BF:BF)+SUMIF('PSM Costs'!$B:$B,$B143,'PSM Costs'!BF:BF),"")</f>
        <v/>
      </c>
      <c r="W143" s="231" t="str">
        <f t="shared" ca="1" si="13"/>
        <v/>
      </c>
      <c r="X143" s="234" t="str">
        <f ca="1">IF(SUMIF(Pharmaceuticals!$B:$B,$B143,Pharmaceuticals!BM:BM)+SUMIF('Health Products &amp; Equipment'!$B:$B,$B143,'Health Products &amp; Equipment'!BM:BM)+SUMIF('Other Pharma &amp; Health Products'!$B:$B,$B143,'Other Pharma &amp; Health Products'!BM:BM)+SUMIF('PSM Costs'!$B:$B,$B143,'PSM Costs'!BM:BM)&gt;0,SUMIF(Pharmaceuticals!$B:$B,$B143,Pharmaceuticals!BM:BM)+SUMIF('Health Products &amp; Equipment'!$B:$B,$B143,'Health Products &amp; Equipment'!BM:BM)+SUMIF('Other Pharma &amp; Health Products'!$B:$B,$B143,'Other Pharma &amp; Health Products'!BM:BM)+SUMIF('PSM Costs'!$B:$B,$B143,'PSM Costs'!BM:BM),"")</f>
        <v/>
      </c>
      <c r="Y143" s="234" t="str">
        <f ca="1">IF(SUMIF(Pharmaceuticals!$B:$B,$B143,Pharmaceuticals!BO:BO)+SUMIF('Health Products &amp; Equipment'!$B:$B,$B143,'Health Products &amp; Equipment'!BO:BO)+SUMIF('Other Pharma &amp; Health Products'!$B:$B,$B143,'Other Pharma &amp; Health Products'!BO:BO)+SUMIF('PSM Costs'!$B:$B,$B143,'PSM Costs'!BO:BO)&gt;0,SUMIF(Pharmaceuticals!$B:$B,$B143,Pharmaceuticals!BO:BO)+SUMIF('Health Products &amp; Equipment'!$B:$B,$B143,'Health Products &amp; Equipment'!BO:BO)+SUMIF('Other Pharma &amp; Health Products'!$B:$B,$B143,'Other Pharma &amp; Health Products'!BO:BO)+SUMIF('PSM Costs'!$B:$B,$B143,'PSM Costs'!BO:BO),"")</f>
        <v/>
      </c>
      <c r="Z143" s="234" t="str">
        <f ca="1">IF(SUMIF(Pharmaceuticals!$B:$B,$B143,Pharmaceuticals!BQ:BQ)+SUMIF('Health Products &amp; Equipment'!$B:$B,$B143,'Health Products &amp; Equipment'!BQ:BQ)+SUMIF('Other Pharma &amp; Health Products'!$B:$B,$B143,'Other Pharma &amp; Health Products'!BQ:BQ)+SUMIF('PSM Costs'!$B:$B,$B143,'PSM Costs'!BQ:BQ)&gt;0,SUMIF(Pharmaceuticals!$B:$B,$B143,Pharmaceuticals!BQ:BQ)+SUMIF('Health Products &amp; Equipment'!$B:$B,$B143,'Health Products &amp; Equipment'!BQ:BQ)+SUMIF('Other Pharma &amp; Health Products'!$B:$B,$B143,'Other Pharma &amp; Health Products'!BQ:BQ)+SUMIF('PSM Costs'!$B:$B,$B143,'PSM Costs'!BQ:BQ),"")</f>
        <v/>
      </c>
      <c r="AA143" s="234" t="str">
        <f ca="1">IF(SUMIF(Pharmaceuticals!$B:$B,$B143,Pharmaceuticals!BS:BS)+SUMIF('Health Products &amp; Equipment'!$B:$B,$B143,'Health Products &amp; Equipment'!BS:BS)+SUMIF('Other Pharma &amp; Health Products'!$B:$B,$B143,'Other Pharma &amp; Health Products'!BS:BS)+SUMIF('PSM Costs'!$B:$B,$B143,'PSM Costs'!BS:BS)&gt;0,SUMIF(Pharmaceuticals!$B:$B,$B143,Pharmaceuticals!BS:BS)+SUMIF('Health Products &amp; Equipment'!$B:$B,$B143,'Health Products &amp; Equipment'!BS:BS)+SUMIF('Other Pharma &amp; Health Products'!$B:$B,$B143,'Other Pharma &amp; Health Products'!BS:BS)+SUMIF('PSM Costs'!$B:$B,$B143,'PSM Costs'!BS:BS),"")</f>
        <v/>
      </c>
      <c r="AB143" s="233" t="str">
        <f t="shared" ca="1" si="14"/>
        <v/>
      </c>
    </row>
    <row r="144" spans="1:28" ht="22.15" customHeight="1" x14ac:dyDescent="0.2">
      <c r="A144" s="229">
        <v>134</v>
      </c>
      <c r="B144" s="229" t="str">
        <f ca="1">IFERROR(VLOOKUP(A144,'Rank unique Mod-Int-CI-PR'!I:J,2,FALSE),"")</f>
        <v/>
      </c>
      <c r="C144" s="230" t="str">
        <f ca="1">IFERROR(VLOOKUP(VALUE(LEFT(B144,FIND("-",B144)-1)),CatModules!B:C,2,FALSE),"")</f>
        <v/>
      </c>
      <c r="D144" s="230" t="str">
        <f ca="1">IFERROR(VLOOKUP(LEFT(B144,FIND("--",B144)-1),CatInt!D:E,2,FALSE),"")</f>
        <v/>
      </c>
      <c r="E144" s="230" t="str">
        <f ca="1">IFERROR(VLOOKUP(MID(B144,FIND("--",B144)+2,FIND("---",B144)-FIND("--",B144)-2),CatCostInp!D:E,2,FALSE),"")</f>
        <v/>
      </c>
      <c r="F144" s="230" t="str">
        <f ca="1">IFERROR(VLOOKUP(B144,ActivityConcat!A:C,3,FALSE),"")</f>
        <v/>
      </c>
      <c r="G144" s="231" t="str">
        <f ca="1">IFERROR(VLOOKUP(VALUE(RIGHT(B144,1)),Setup!A:D,4,FALSE),"")</f>
        <v/>
      </c>
      <c r="H144" s="232" t="str">
        <f t="shared" ca="1" si="10"/>
        <v/>
      </c>
      <c r="I144" s="233" t="str">
        <f ca="1">IF(SUMIF(Pharmaceuticals!$B:$B,$B144,Pharmaceuticals!Z:Z)+SUMIF('Health Products &amp; Equipment'!$B:$B,$B144,'Health Products &amp; Equipment'!Z:Z)+SUMIF('Other Pharma &amp; Health Products'!$B:$B,$B144,'Other Pharma &amp; Health Products'!Z:Z)+SUMIF('PSM Costs'!$B:$B,$B144,'PSM Costs'!Z:Z)&gt;0,SUMIF(Pharmaceuticals!$B:$B,$B144,Pharmaceuticals!Z:Z)+SUMIF('Health Products &amp; Equipment'!$B:$B,$B144,'Health Products &amp; Equipment'!Z:Z)+SUMIF('Other Pharma &amp; Health Products'!$B:$B,$B144,'Other Pharma &amp; Health Products'!Z:Z)+SUMIF('PSM Costs'!$B:$B,$B144,'PSM Costs'!Z:Z),"")</f>
        <v/>
      </c>
      <c r="J144" s="233" t="str">
        <f ca="1">IF(SUMIF(Pharmaceuticals!$B:$B,$B144,Pharmaceuticals!AB:AB)+SUMIF('Health Products &amp; Equipment'!$B:$B,$B144,'Health Products &amp; Equipment'!AB:AB)+SUMIF('Other Pharma &amp; Health Products'!$B:$B,$B144,'Other Pharma &amp; Health Products'!AB:AB)+SUMIF('PSM Costs'!$B:$B,$B144,'PSM Costs'!AB:AB)&gt;0,SUMIF(Pharmaceuticals!$B:$B,$B144,Pharmaceuticals!AB:AB)+SUMIF('Health Products &amp; Equipment'!$B:$B,$B144,'Health Products &amp; Equipment'!AB:AB)+SUMIF('Other Pharma &amp; Health Products'!$B:$B,$B144,'Other Pharma &amp; Health Products'!AB:AB)+SUMIF('PSM Costs'!$B:$B,$B144,'PSM Costs'!AB:AB),"")</f>
        <v/>
      </c>
      <c r="K144" s="233" t="str">
        <f ca="1">IF(SUMIF(Pharmaceuticals!$B:$B,$B144,Pharmaceuticals!AD:AD)+SUMIF('Health Products &amp; Equipment'!$B:$B,$B144,'Health Products &amp; Equipment'!AD:AD)+SUMIF('Other Pharma &amp; Health Products'!$B:$B,$B144,'Other Pharma &amp; Health Products'!AD:AD)+SUMIF('PSM Costs'!$B:$B,$B144,'PSM Costs'!AD:AD)&gt;0,SUMIF(Pharmaceuticals!$B:$B,$B144,Pharmaceuticals!AD:AD)+SUMIF('Health Products &amp; Equipment'!$B:$B,$B144,'Health Products &amp; Equipment'!AD:AD)+SUMIF('Other Pharma &amp; Health Products'!$B:$B,$B144,'Other Pharma &amp; Health Products'!AD:AD)+SUMIF('PSM Costs'!$B:$B,$B144,'PSM Costs'!AD:AD),"")</f>
        <v/>
      </c>
      <c r="L144" s="233" t="str">
        <f ca="1">IF(SUMIF(Pharmaceuticals!$B:$B,$B144,Pharmaceuticals!AF:AF)+SUMIF('Health Products &amp; Equipment'!$B:$B,$B144,'Health Products &amp; Equipment'!AF:AF)+SUMIF('Other Pharma &amp; Health Products'!$B:$B,$B144,'Other Pharma &amp; Health Products'!AF:AF)+SUMIF('PSM Costs'!$B:$B,$B144,'PSM Costs'!AF:AF)&gt;0,SUMIF(Pharmaceuticals!$B:$B,$B144,Pharmaceuticals!AF:AF)+SUMIF('Health Products &amp; Equipment'!$B:$B,$B144,'Health Products &amp; Equipment'!AF:AF)+SUMIF('Other Pharma &amp; Health Products'!$B:$B,$B144,'Other Pharma &amp; Health Products'!AF:AF)+SUMIF('PSM Costs'!$B:$B,$B144,'PSM Costs'!AF:AF),"")</f>
        <v/>
      </c>
      <c r="M144" s="231" t="str">
        <f t="shared" ca="1" si="11"/>
        <v/>
      </c>
      <c r="N144" s="234" t="str">
        <f ca="1">IF(SUMIF(Pharmaceuticals!$B:$B,$B144,Pharmaceuticals!AM:AM)+SUMIF('Health Products &amp; Equipment'!$B:$B,$B144,'Health Products &amp; Equipment'!AM:AM)+SUMIF('Other Pharma &amp; Health Products'!$B:$B,$B144,'Other Pharma &amp; Health Products'!AM:AM)+SUMIF('PSM Costs'!$B:$B,$B144,'PSM Costs'!AM:AM)&gt;0,SUMIF(Pharmaceuticals!$B:$B,$B144,Pharmaceuticals!AM:AM)+SUMIF('Health Products &amp; Equipment'!$B:$B,$B144,'Health Products &amp; Equipment'!AM:AM)+SUMIF('Other Pharma &amp; Health Products'!$B:$B,$B144,'Other Pharma &amp; Health Products'!AM:AM)+SUMIF('PSM Costs'!$B:$B,$B144,'PSM Costs'!AM:AM),"")</f>
        <v/>
      </c>
      <c r="O144" s="234" t="str">
        <f ca="1">IF(SUMIF(Pharmaceuticals!$B:$B,$B144,Pharmaceuticals!AO:AO)+SUMIF('Health Products &amp; Equipment'!$B:$B,$B144,'Health Products &amp; Equipment'!AO:AO)+SUMIF('Other Pharma &amp; Health Products'!$B:$B,$B144,'Other Pharma &amp; Health Products'!AO:AO)+SUMIF('PSM Costs'!$B:$B,$B144,'PSM Costs'!AO:AO)&gt;0,SUMIF(Pharmaceuticals!$B:$B,$B144,Pharmaceuticals!AO:AO)+SUMIF('Health Products &amp; Equipment'!$B:$B,$B144,'Health Products &amp; Equipment'!AO:AO)+SUMIF('Other Pharma &amp; Health Products'!$B:$B,$B144,'Other Pharma &amp; Health Products'!AO:AO)+SUMIF('PSM Costs'!$B:$B,$B144,'PSM Costs'!AO:AO),"")</f>
        <v/>
      </c>
      <c r="P144" s="234" t="str">
        <f ca="1">IF(SUMIF(Pharmaceuticals!$B:$B,$B144,Pharmaceuticals!AQ:AQ)+SUMIF('Health Products &amp; Equipment'!$B:$B,$B144,'Health Products &amp; Equipment'!AQ:AQ)+SUMIF('Other Pharma &amp; Health Products'!$B:$B,$B144,'Other Pharma &amp; Health Products'!AQ:AQ)+SUMIF('PSM Costs'!$B:$B,$B144,'PSM Costs'!AQ:AQ)&gt;0,SUMIF(Pharmaceuticals!$B:$B,$B144,Pharmaceuticals!AQ:AQ)+SUMIF('Health Products &amp; Equipment'!$B:$B,$B144,'Health Products &amp; Equipment'!AQ:AQ)+SUMIF('Other Pharma &amp; Health Products'!$B:$B,$B144,'Other Pharma &amp; Health Products'!AQ:AQ)+SUMIF('PSM Costs'!$B:$B,$B144,'PSM Costs'!AQ:AQ),"")</f>
        <v/>
      </c>
      <c r="Q144" s="234" t="str">
        <f ca="1">IF(SUMIF(Pharmaceuticals!$B:$B,$B144,Pharmaceuticals!AS:AS)+SUMIF('Health Products &amp; Equipment'!$B:$B,$B144,'Health Products &amp; Equipment'!AS:AS)+SUMIF('Other Pharma &amp; Health Products'!$B:$B,$B144,'Other Pharma &amp; Health Products'!AS:AS)+SUMIF('PSM Costs'!$B:$B,$B144,'PSM Costs'!AS:AS)&gt;0,SUMIF(Pharmaceuticals!$B:$B,$B144,Pharmaceuticals!AS:AS)+SUMIF('Health Products &amp; Equipment'!$B:$B,$B144,'Health Products &amp; Equipment'!AS:AS)+SUMIF('Other Pharma &amp; Health Products'!$B:$B,$B144,'Other Pharma &amp; Health Products'!AS:AS)+SUMIF('PSM Costs'!$B:$B,$B144,'PSM Costs'!AS:AS),"")</f>
        <v/>
      </c>
      <c r="R144" s="232" t="str">
        <f t="shared" ca="1" si="12"/>
        <v/>
      </c>
      <c r="S144" s="233" t="str">
        <f ca="1">IF(SUMIF(Pharmaceuticals!$B:$B,$B144,Pharmaceuticals!AZ:AZ)+SUMIF('Health Products &amp; Equipment'!$B:$B,$B144,'Health Products &amp; Equipment'!AZ:AZ)+SUMIF('Other Pharma &amp; Health Products'!$B:$B,$B144,'Other Pharma &amp; Health Products'!AZ:AZ)+SUMIF('PSM Costs'!$B:$B,$B144,'PSM Costs'!AZ:AZ)&gt;0,SUMIF(Pharmaceuticals!$B:$B,$B144,Pharmaceuticals!AZ:AZ)+SUMIF('Health Products &amp; Equipment'!$B:$B,$B144,'Health Products &amp; Equipment'!AZ:AZ)+SUMIF('Other Pharma &amp; Health Products'!$B:$B,$B144,'Other Pharma &amp; Health Products'!AZ:AZ)+SUMIF('PSM Costs'!$B:$B,$B144,'PSM Costs'!AZ:AZ),"")</f>
        <v/>
      </c>
      <c r="T144" s="233" t="str">
        <f ca="1">IF(SUMIF(Pharmaceuticals!$B:$B,$B144,Pharmaceuticals!BB:BB)+SUMIF('Health Products &amp; Equipment'!$B:$B,$B144,'Health Products &amp; Equipment'!BB:BB)+SUMIF('Other Pharma &amp; Health Products'!$B:$B,$B144,'Other Pharma &amp; Health Products'!BB:BB)+SUMIF('PSM Costs'!$B:$B,$B144,'PSM Costs'!BB:BB)&gt;0,SUMIF(Pharmaceuticals!$B:$B,$B144,Pharmaceuticals!BB:BB)+SUMIF('Health Products &amp; Equipment'!$B:$B,$B144,'Health Products &amp; Equipment'!BB:BB)+SUMIF('Other Pharma &amp; Health Products'!$B:$B,$B144,'Other Pharma &amp; Health Products'!BB:BB)+SUMIF('PSM Costs'!$B:$B,$B144,'PSM Costs'!BB:BB),"")</f>
        <v/>
      </c>
      <c r="U144" s="233" t="str">
        <f ca="1">IF(SUMIF(Pharmaceuticals!$B:$B,$B144,Pharmaceuticals!BD:BD)+SUMIF('Health Products &amp; Equipment'!$B:$B,$B144,'Health Products &amp; Equipment'!BD:BD)+SUMIF('Other Pharma &amp; Health Products'!$B:$B,$B144,'Other Pharma &amp; Health Products'!BD:BD)+SUMIF('PSM Costs'!$B:$B,$B144,'PSM Costs'!BD:BD)&gt;0,SUMIF(Pharmaceuticals!$B:$B,$B144,Pharmaceuticals!BD:BD)+SUMIF('Health Products &amp; Equipment'!$B:$B,$B144,'Health Products &amp; Equipment'!BD:BD)+SUMIF('Other Pharma &amp; Health Products'!$B:$B,$B144,'Other Pharma &amp; Health Products'!BD:BD)+SUMIF('PSM Costs'!$B:$B,$B144,'PSM Costs'!BD:BD),"")</f>
        <v/>
      </c>
      <c r="V144" s="233" t="str">
        <f ca="1">IF(SUMIF(Pharmaceuticals!$B:$B,$B144,Pharmaceuticals!BF:BF)+SUMIF('Health Products &amp; Equipment'!$B:$B,$B144,'Health Products &amp; Equipment'!BF:BF)+SUMIF('Other Pharma &amp; Health Products'!$B:$B,$B144,'Other Pharma &amp; Health Products'!BF:BF)+SUMIF('PSM Costs'!$B:$B,$B144,'PSM Costs'!BF:BF)&gt;0,SUMIF(Pharmaceuticals!$B:$B,$B144,Pharmaceuticals!BF:BF)+SUMIF('Health Products &amp; Equipment'!$B:$B,$B144,'Health Products &amp; Equipment'!BF:BF)+SUMIF('Other Pharma &amp; Health Products'!$B:$B,$B144,'Other Pharma &amp; Health Products'!BF:BF)+SUMIF('PSM Costs'!$B:$B,$B144,'PSM Costs'!BF:BF),"")</f>
        <v/>
      </c>
      <c r="W144" s="231" t="str">
        <f t="shared" ca="1" si="13"/>
        <v/>
      </c>
      <c r="X144" s="234" t="str">
        <f ca="1">IF(SUMIF(Pharmaceuticals!$B:$B,$B144,Pharmaceuticals!BM:BM)+SUMIF('Health Products &amp; Equipment'!$B:$B,$B144,'Health Products &amp; Equipment'!BM:BM)+SUMIF('Other Pharma &amp; Health Products'!$B:$B,$B144,'Other Pharma &amp; Health Products'!BM:BM)+SUMIF('PSM Costs'!$B:$B,$B144,'PSM Costs'!BM:BM)&gt;0,SUMIF(Pharmaceuticals!$B:$B,$B144,Pharmaceuticals!BM:BM)+SUMIF('Health Products &amp; Equipment'!$B:$B,$B144,'Health Products &amp; Equipment'!BM:BM)+SUMIF('Other Pharma &amp; Health Products'!$B:$B,$B144,'Other Pharma &amp; Health Products'!BM:BM)+SUMIF('PSM Costs'!$B:$B,$B144,'PSM Costs'!BM:BM),"")</f>
        <v/>
      </c>
      <c r="Y144" s="234" t="str">
        <f ca="1">IF(SUMIF(Pharmaceuticals!$B:$B,$B144,Pharmaceuticals!BO:BO)+SUMIF('Health Products &amp; Equipment'!$B:$B,$B144,'Health Products &amp; Equipment'!BO:BO)+SUMIF('Other Pharma &amp; Health Products'!$B:$B,$B144,'Other Pharma &amp; Health Products'!BO:BO)+SUMIF('PSM Costs'!$B:$B,$B144,'PSM Costs'!BO:BO)&gt;0,SUMIF(Pharmaceuticals!$B:$B,$B144,Pharmaceuticals!BO:BO)+SUMIF('Health Products &amp; Equipment'!$B:$B,$B144,'Health Products &amp; Equipment'!BO:BO)+SUMIF('Other Pharma &amp; Health Products'!$B:$B,$B144,'Other Pharma &amp; Health Products'!BO:BO)+SUMIF('PSM Costs'!$B:$B,$B144,'PSM Costs'!BO:BO),"")</f>
        <v/>
      </c>
      <c r="Z144" s="234" t="str">
        <f ca="1">IF(SUMIF(Pharmaceuticals!$B:$B,$B144,Pharmaceuticals!BQ:BQ)+SUMIF('Health Products &amp; Equipment'!$B:$B,$B144,'Health Products &amp; Equipment'!BQ:BQ)+SUMIF('Other Pharma &amp; Health Products'!$B:$B,$B144,'Other Pharma &amp; Health Products'!BQ:BQ)+SUMIF('PSM Costs'!$B:$B,$B144,'PSM Costs'!BQ:BQ)&gt;0,SUMIF(Pharmaceuticals!$B:$B,$B144,Pharmaceuticals!BQ:BQ)+SUMIF('Health Products &amp; Equipment'!$B:$B,$B144,'Health Products &amp; Equipment'!BQ:BQ)+SUMIF('Other Pharma &amp; Health Products'!$B:$B,$B144,'Other Pharma &amp; Health Products'!BQ:BQ)+SUMIF('PSM Costs'!$B:$B,$B144,'PSM Costs'!BQ:BQ),"")</f>
        <v/>
      </c>
      <c r="AA144" s="234" t="str">
        <f ca="1">IF(SUMIF(Pharmaceuticals!$B:$B,$B144,Pharmaceuticals!BS:BS)+SUMIF('Health Products &amp; Equipment'!$B:$B,$B144,'Health Products &amp; Equipment'!BS:BS)+SUMIF('Other Pharma &amp; Health Products'!$B:$B,$B144,'Other Pharma &amp; Health Products'!BS:BS)+SUMIF('PSM Costs'!$B:$B,$B144,'PSM Costs'!BS:BS)&gt;0,SUMIF(Pharmaceuticals!$B:$B,$B144,Pharmaceuticals!BS:BS)+SUMIF('Health Products &amp; Equipment'!$B:$B,$B144,'Health Products &amp; Equipment'!BS:BS)+SUMIF('Other Pharma &amp; Health Products'!$B:$B,$B144,'Other Pharma &amp; Health Products'!BS:BS)+SUMIF('PSM Costs'!$B:$B,$B144,'PSM Costs'!BS:BS),"")</f>
        <v/>
      </c>
      <c r="AB144" s="233" t="str">
        <f t="shared" ca="1" si="14"/>
        <v/>
      </c>
    </row>
    <row r="145" spans="1:28" ht="22.15" customHeight="1" x14ac:dyDescent="0.2">
      <c r="A145" s="229">
        <v>135</v>
      </c>
      <c r="B145" s="229" t="str">
        <f ca="1">IFERROR(VLOOKUP(A145,'Rank unique Mod-Int-CI-PR'!I:J,2,FALSE),"")</f>
        <v/>
      </c>
      <c r="C145" s="230" t="str">
        <f ca="1">IFERROR(VLOOKUP(VALUE(LEFT(B145,FIND("-",B145)-1)),CatModules!B:C,2,FALSE),"")</f>
        <v/>
      </c>
      <c r="D145" s="230" t="str">
        <f ca="1">IFERROR(VLOOKUP(LEFT(B145,FIND("--",B145)-1),CatInt!D:E,2,FALSE),"")</f>
        <v/>
      </c>
      <c r="E145" s="230" t="str">
        <f ca="1">IFERROR(VLOOKUP(MID(B145,FIND("--",B145)+2,FIND("---",B145)-FIND("--",B145)-2),CatCostInp!D:E,2,FALSE),"")</f>
        <v/>
      </c>
      <c r="F145" s="230" t="str">
        <f ca="1">IFERROR(VLOOKUP(B145,ActivityConcat!A:C,3,FALSE),"")</f>
        <v/>
      </c>
      <c r="G145" s="231" t="str">
        <f ca="1">IFERROR(VLOOKUP(VALUE(RIGHT(B145,1)),Setup!A:D,4,FALSE),"")</f>
        <v/>
      </c>
      <c r="H145" s="232" t="str">
        <f t="shared" ca="1" si="10"/>
        <v/>
      </c>
      <c r="I145" s="233" t="str">
        <f ca="1">IF(SUMIF(Pharmaceuticals!$B:$B,$B145,Pharmaceuticals!Z:Z)+SUMIF('Health Products &amp; Equipment'!$B:$B,$B145,'Health Products &amp; Equipment'!Z:Z)+SUMIF('Other Pharma &amp; Health Products'!$B:$B,$B145,'Other Pharma &amp; Health Products'!Z:Z)+SUMIF('PSM Costs'!$B:$B,$B145,'PSM Costs'!Z:Z)&gt;0,SUMIF(Pharmaceuticals!$B:$B,$B145,Pharmaceuticals!Z:Z)+SUMIF('Health Products &amp; Equipment'!$B:$B,$B145,'Health Products &amp; Equipment'!Z:Z)+SUMIF('Other Pharma &amp; Health Products'!$B:$B,$B145,'Other Pharma &amp; Health Products'!Z:Z)+SUMIF('PSM Costs'!$B:$B,$B145,'PSM Costs'!Z:Z),"")</f>
        <v/>
      </c>
      <c r="J145" s="233" t="str">
        <f ca="1">IF(SUMIF(Pharmaceuticals!$B:$B,$B145,Pharmaceuticals!AB:AB)+SUMIF('Health Products &amp; Equipment'!$B:$B,$B145,'Health Products &amp; Equipment'!AB:AB)+SUMIF('Other Pharma &amp; Health Products'!$B:$B,$B145,'Other Pharma &amp; Health Products'!AB:AB)+SUMIF('PSM Costs'!$B:$B,$B145,'PSM Costs'!AB:AB)&gt;0,SUMIF(Pharmaceuticals!$B:$B,$B145,Pharmaceuticals!AB:AB)+SUMIF('Health Products &amp; Equipment'!$B:$B,$B145,'Health Products &amp; Equipment'!AB:AB)+SUMIF('Other Pharma &amp; Health Products'!$B:$B,$B145,'Other Pharma &amp; Health Products'!AB:AB)+SUMIF('PSM Costs'!$B:$B,$B145,'PSM Costs'!AB:AB),"")</f>
        <v/>
      </c>
      <c r="K145" s="233" t="str">
        <f ca="1">IF(SUMIF(Pharmaceuticals!$B:$B,$B145,Pharmaceuticals!AD:AD)+SUMIF('Health Products &amp; Equipment'!$B:$B,$B145,'Health Products &amp; Equipment'!AD:AD)+SUMIF('Other Pharma &amp; Health Products'!$B:$B,$B145,'Other Pharma &amp; Health Products'!AD:AD)+SUMIF('PSM Costs'!$B:$B,$B145,'PSM Costs'!AD:AD)&gt;0,SUMIF(Pharmaceuticals!$B:$B,$B145,Pharmaceuticals!AD:AD)+SUMIF('Health Products &amp; Equipment'!$B:$B,$B145,'Health Products &amp; Equipment'!AD:AD)+SUMIF('Other Pharma &amp; Health Products'!$B:$B,$B145,'Other Pharma &amp; Health Products'!AD:AD)+SUMIF('PSM Costs'!$B:$B,$B145,'PSM Costs'!AD:AD),"")</f>
        <v/>
      </c>
      <c r="L145" s="233" t="str">
        <f ca="1">IF(SUMIF(Pharmaceuticals!$B:$B,$B145,Pharmaceuticals!AF:AF)+SUMIF('Health Products &amp; Equipment'!$B:$B,$B145,'Health Products &amp; Equipment'!AF:AF)+SUMIF('Other Pharma &amp; Health Products'!$B:$B,$B145,'Other Pharma &amp; Health Products'!AF:AF)+SUMIF('PSM Costs'!$B:$B,$B145,'PSM Costs'!AF:AF)&gt;0,SUMIF(Pharmaceuticals!$B:$B,$B145,Pharmaceuticals!AF:AF)+SUMIF('Health Products &amp; Equipment'!$B:$B,$B145,'Health Products &amp; Equipment'!AF:AF)+SUMIF('Other Pharma &amp; Health Products'!$B:$B,$B145,'Other Pharma &amp; Health Products'!AF:AF)+SUMIF('PSM Costs'!$B:$B,$B145,'PSM Costs'!AF:AF),"")</f>
        <v/>
      </c>
      <c r="M145" s="231" t="str">
        <f t="shared" ca="1" si="11"/>
        <v/>
      </c>
      <c r="N145" s="234" t="str">
        <f ca="1">IF(SUMIF(Pharmaceuticals!$B:$B,$B145,Pharmaceuticals!AM:AM)+SUMIF('Health Products &amp; Equipment'!$B:$B,$B145,'Health Products &amp; Equipment'!AM:AM)+SUMIF('Other Pharma &amp; Health Products'!$B:$B,$B145,'Other Pharma &amp; Health Products'!AM:AM)+SUMIF('PSM Costs'!$B:$B,$B145,'PSM Costs'!AM:AM)&gt;0,SUMIF(Pharmaceuticals!$B:$B,$B145,Pharmaceuticals!AM:AM)+SUMIF('Health Products &amp; Equipment'!$B:$B,$B145,'Health Products &amp; Equipment'!AM:AM)+SUMIF('Other Pharma &amp; Health Products'!$B:$B,$B145,'Other Pharma &amp; Health Products'!AM:AM)+SUMIF('PSM Costs'!$B:$B,$B145,'PSM Costs'!AM:AM),"")</f>
        <v/>
      </c>
      <c r="O145" s="234" t="str">
        <f ca="1">IF(SUMIF(Pharmaceuticals!$B:$B,$B145,Pharmaceuticals!AO:AO)+SUMIF('Health Products &amp; Equipment'!$B:$B,$B145,'Health Products &amp; Equipment'!AO:AO)+SUMIF('Other Pharma &amp; Health Products'!$B:$B,$B145,'Other Pharma &amp; Health Products'!AO:AO)+SUMIF('PSM Costs'!$B:$B,$B145,'PSM Costs'!AO:AO)&gt;0,SUMIF(Pharmaceuticals!$B:$B,$B145,Pharmaceuticals!AO:AO)+SUMIF('Health Products &amp; Equipment'!$B:$B,$B145,'Health Products &amp; Equipment'!AO:AO)+SUMIF('Other Pharma &amp; Health Products'!$B:$B,$B145,'Other Pharma &amp; Health Products'!AO:AO)+SUMIF('PSM Costs'!$B:$B,$B145,'PSM Costs'!AO:AO),"")</f>
        <v/>
      </c>
      <c r="P145" s="234" t="str">
        <f ca="1">IF(SUMIF(Pharmaceuticals!$B:$B,$B145,Pharmaceuticals!AQ:AQ)+SUMIF('Health Products &amp; Equipment'!$B:$B,$B145,'Health Products &amp; Equipment'!AQ:AQ)+SUMIF('Other Pharma &amp; Health Products'!$B:$B,$B145,'Other Pharma &amp; Health Products'!AQ:AQ)+SUMIF('PSM Costs'!$B:$B,$B145,'PSM Costs'!AQ:AQ)&gt;0,SUMIF(Pharmaceuticals!$B:$B,$B145,Pharmaceuticals!AQ:AQ)+SUMIF('Health Products &amp; Equipment'!$B:$B,$B145,'Health Products &amp; Equipment'!AQ:AQ)+SUMIF('Other Pharma &amp; Health Products'!$B:$B,$B145,'Other Pharma &amp; Health Products'!AQ:AQ)+SUMIF('PSM Costs'!$B:$B,$B145,'PSM Costs'!AQ:AQ),"")</f>
        <v/>
      </c>
      <c r="Q145" s="234" t="str">
        <f ca="1">IF(SUMIF(Pharmaceuticals!$B:$B,$B145,Pharmaceuticals!AS:AS)+SUMIF('Health Products &amp; Equipment'!$B:$B,$B145,'Health Products &amp; Equipment'!AS:AS)+SUMIF('Other Pharma &amp; Health Products'!$B:$B,$B145,'Other Pharma &amp; Health Products'!AS:AS)+SUMIF('PSM Costs'!$B:$B,$B145,'PSM Costs'!AS:AS)&gt;0,SUMIF(Pharmaceuticals!$B:$B,$B145,Pharmaceuticals!AS:AS)+SUMIF('Health Products &amp; Equipment'!$B:$B,$B145,'Health Products &amp; Equipment'!AS:AS)+SUMIF('Other Pharma &amp; Health Products'!$B:$B,$B145,'Other Pharma &amp; Health Products'!AS:AS)+SUMIF('PSM Costs'!$B:$B,$B145,'PSM Costs'!AS:AS),"")</f>
        <v/>
      </c>
      <c r="R145" s="232" t="str">
        <f t="shared" ca="1" si="12"/>
        <v/>
      </c>
      <c r="S145" s="233" t="str">
        <f ca="1">IF(SUMIF(Pharmaceuticals!$B:$B,$B145,Pharmaceuticals!AZ:AZ)+SUMIF('Health Products &amp; Equipment'!$B:$B,$B145,'Health Products &amp; Equipment'!AZ:AZ)+SUMIF('Other Pharma &amp; Health Products'!$B:$B,$B145,'Other Pharma &amp; Health Products'!AZ:AZ)+SUMIF('PSM Costs'!$B:$B,$B145,'PSM Costs'!AZ:AZ)&gt;0,SUMIF(Pharmaceuticals!$B:$B,$B145,Pharmaceuticals!AZ:AZ)+SUMIF('Health Products &amp; Equipment'!$B:$B,$B145,'Health Products &amp; Equipment'!AZ:AZ)+SUMIF('Other Pharma &amp; Health Products'!$B:$B,$B145,'Other Pharma &amp; Health Products'!AZ:AZ)+SUMIF('PSM Costs'!$B:$B,$B145,'PSM Costs'!AZ:AZ),"")</f>
        <v/>
      </c>
      <c r="T145" s="233" t="str">
        <f ca="1">IF(SUMIF(Pharmaceuticals!$B:$B,$B145,Pharmaceuticals!BB:BB)+SUMIF('Health Products &amp; Equipment'!$B:$B,$B145,'Health Products &amp; Equipment'!BB:BB)+SUMIF('Other Pharma &amp; Health Products'!$B:$B,$B145,'Other Pharma &amp; Health Products'!BB:BB)+SUMIF('PSM Costs'!$B:$B,$B145,'PSM Costs'!BB:BB)&gt;0,SUMIF(Pharmaceuticals!$B:$B,$B145,Pharmaceuticals!BB:BB)+SUMIF('Health Products &amp; Equipment'!$B:$B,$B145,'Health Products &amp; Equipment'!BB:BB)+SUMIF('Other Pharma &amp; Health Products'!$B:$B,$B145,'Other Pharma &amp; Health Products'!BB:BB)+SUMIF('PSM Costs'!$B:$B,$B145,'PSM Costs'!BB:BB),"")</f>
        <v/>
      </c>
      <c r="U145" s="233" t="str">
        <f ca="1">IF(SUMIF(Pharmaceuticals!$B:$B,$B145,Pharmaceuticals!BD:BD)+SUMIF('Health Products &amp; Equipment'!$B:$B,$B145,'Health Products &amp; Equipment'!BD:BD)+SUMIF('Other Pharma &amp; Health Products'!$B:$B,$B145,'Other Pharma &amp; Health Products'!BD:BD)+SUMIF('PSM Costs'!$B:$B,$B145,'PSM Costs'!BD:BD)&gt;0,SUMIF(Pharmaceuticals!$B:$B,$B145,Pharmaceuticals!BD:BD)+SUMIF('Health Products &amp; Equipment'!$B:$B,$B145,'Health Products &amp; Equipment'!BD:BD)+SUMIF('Other Pharma &amp; Health Products'!$B:$B,$B145,'Other Pharma &amp; Health Products'!BD:BD)+SUMIF('PSM Costs'!$B:$B,$B145,'PSM Costs'!BD:BD),"")</f>
        <v/>
      </c>
      <c r="V145" s="233" t="str">
        <f ca="1">IF(SUMIF(Pharmaceuticals!$B:$B,$B145,Pharmaceuticals!BF:BF)+SUMIF('Health Products &amp; Equipment'!$B:$B,$B145,'Health Products &amp; Equipment'!BF:BF)+SUMIF('Other Pharma &amp; Health Products'!$B:$B,$B145,'Other Pharma &amp; Health Products'!BF:BF)+SUMIF('PSM Costs'!$B:$B,$B145,'PSM Costs'!BF:BF)&gt;0,SUMIF(Pharmaceuticals!$B:$B,$B145,Pharmaceuticals!BF:BF)+SUMIF('Health Products &amp; Equipment'!$B:$B,$B145,'Health Products &amp; Equipment'!BF:BF)+SUMIF('Other Pharma &amp; Health Products'!$B:$B,$B145,'Other Pharma &amp; Health Products'!BF:BF)+SUMIF('PSM Costs'!$B:$B,$B145,'PSM Costs'!BF:BF),"")</f>
        <v/>
      </c>
      <c r="W145" s="231" t="str">
        <f t="shared" ca="1" si="13"/>
        <v/>
      </c>
      <c r="X145" s="234" t="str">
        <f ca="1">IF(SUMIF(Pharmaceuticals!$B:$B,$B145,Pharmaceuticals!BM:BM)+SUMIF('Health Products &amp; Equipment'!$B:$B,$B145,'Health Products &amp; Equipment'!BM:BM)+SUMIF('Other Pharma &amp; Health Products'!$B:$B,$B145,'Other Pharma &amp; Health Products'!BM:BM)+SUMIF('PSM Costs'!$B:$B,$B145,'PSM Costs'!BM:BM)&gt;0,SUMIF(Pharmaceuticals!$B:$B,$B145,Pharmaceuticals!BM:BM)+SUMIF('Health Products &amp; Equipment'!$B:$B,$B145,'Health Products &amp; Equipment'!BM:BM)+SUMIF('Other Pharma &amp; Health Products'!$B:$B,$B145,'Other Pharma &amp; Health Products'!BM:BM)+SUMIF('PSM Costs'!$B:$B,$B145,'PSM Costs'!BM:BM),"")</f>
        <v/>
      </c>
      <c r="Y145" s="234" t="str">
        <f ca="1">IF(SUMIF(Pharmaceuticals!$B:$B,$B145,Pharmaceuticals!BO:BO)+SUMIF('Health Products &amp; Equipment'!$B:$B,$B145,'Health Products &amp; Equipment'!BO:BO)+SUMIF('Other Pharma &amp; Health Products'!$B:$B,$B145,'Other Pharma &amp; Health Products'!BO:BO)+SUMIF('PSM Costs'!$B:$B,$B145,'PSM Costs'!BO:BO)&gt;0,SUMIF(Pharmaceuticals!$B:$B,$B145,Pharmaceuticals!BO:BO)+SUMIF('Health Products &amp; Equipment'!$B:$B,$B145,'Health Products &amp; Equipment'!BO:BO)+SUMIF('Other Pharma &amp; Health Products'!$B:$B,$B145,'Other Pharma &amp; Health Products'!BO:BO)+SUMIF('PSM Costs'!$B:$B,$B145,'PSM Costs'!BO:BO),"")</f>
        <v/>
      </c>
      <c r="Z145" s="234" t="str">
        <f ca="1">IF(SUMIF(Pharmaceuticals!$B:$B,$B145,Pharmaceuticals!BQ:BQ)+SUMIF('Health Products &amp; Equipment'!$B:$B,$B145,'Health Products &amp; Equipment'!BQ:BQ)+SUMIF('Other Pharma &amp; Health Products'!$B:$B,$B145,'Other Pharma &amp; Health Products'!BQ:BQ)+SUMIF('PSM Costs'!$B:$B,$B145,'PSM Costs'!BQ:BQ)&gt;0,SUMIF(Pharmaceuticals!$B:$B,$B145,Pharmaceuticals!BQ:BQ)+SUMIF('Health Products &amp; Equipment'!$B:$B,$B145,'Health Products &amp; Equipment'!BQ:BQ)+SUMIF('Other Pharma &amp; Health Products'!$B:$B,$B145,'Other Pharma &amp; Health Products'!BQ:BQ)+SUMIF('PSM Costs'!$B:$B,$B145,'PSM Costs'!BQ:BQ),"")</f>
        <v/>
      </c>
      <c r="AA145" s="234" t="str">
        <f ca="1">IF(SUMIF(Pharmaceuticals!$B:$B,$B145,Pharmaceuticals!BS:BS)+SUMIF('Health Products &amp; Equipment'!$B:$B,$B145,'Health Products &amp; Equipment'!BS:BS)+SUMIF('Other Pharma &amp; Health Products'!$B:$B,$B145,'Other Pharma &amp; Health Products'!BS:BS)+SUMIF('PSM Costs'!$B:$B,$B145,'PSM Costs'!BS:BS)&gt;0,SUMIF(Pharmaceuticals!$B:$B,$B145,Pharmaceuticals!BS:BS)+SUMIF('Health Products &amp; Equipment'!$B:$B,$B145,'Health Products &amp; Equipment'!BS:BS)+SUMIF('Other Pharma &amp; Health Products'!$B:$B,$B145,'Other Pharma &amp; Health Products'!BS:BS)+SUMIF('PSM Costs'!$B:$B,$B145,'PSM Costs'!BS:BS),"")</f>
        <v/>
      </c>
      <c r="AB145" s="233" t="str">
        <f t="shared" ca="1" si="14"/>
        <v/>
      </c>
    </row>
    <row r="146" spans="1:28" ht="22.15" customHeight="1" x14ac:dyDescent="0.2">
      <c r="A146" s="229">
        <v>136</v>
      </c>
      <c r="B146" s="229" t="str">
        <f ca="1">IFERROR(VLOOKUP(A146,'Rank unique Mod-Int-CI-PR'!I:J,2,FALSE),"")</f>
        <v/>
      </c>
      <c r="C146" s="230" t="str">
        <f ca="1">IFERROR(VLOOKUP(VALUE(LEFT(B146,FIND("-",B146)-1)),CatModules!B:C,2,FALSE),"")</f>
        <v/>
      </c>
      <c r="D146" s="230" t="str">
        <f ca="1">IFERROR(VLOOKUP(LEFT(B146,FIND("--",B146)-1),CatInt!D:E,2,FALSE),"")</f>
        <v/>
      </c>
      <c r="E146" s="230" t="str">
        <f ca="1">IFERROR(VLOOKUP(MID(B146,FIND("--",B146)+2,FIND("---",B146)-FIND("--",B146)-2),CatCostInp!D:E,2,FALSE),"")</f>
        <v/>
      </c>
      <c r="F146" s="230" t="str">
        <f ca="1">IFERROR(VLOOKUP(B146,ActivityConcat!A:C,3,FALSE),"")</f>
        <v/>
      </c>
      <c r="G146" s="231" t="str">
        <f ca="1">IFERROR(VLOOKUP(VALUE(RIGHT(B146,1)),Setup!A:D,4,FALSE),"")</f>
        <v/>
      </c>
      <c r="H146" s="232" t="str">
        <f t="shared" ca="1" si="10"/>
        <v/>
      </c>
      <c r="I146" s="233" t="str">
        <f ca="1">IF(SUMIF(Pharmaceuticals!$B:$B,$B146,Pharmaceuticals!Z:Z)+SUMIF('Health Products &amp; Equipment'!$B:$B,$B146,'Health Products &amp; Equipment'!Z:Z)+SUMIF('Other Pharma &amp; Health Products'!$B:$B,$B146,'Other Pharma &amp; Health Products'!Z:Z)+SUMIF('PSM Costs'!$B:$B,$B146,'PSM Costs'!Z:Z)&gt;0,SUMIF(Pharmaceuticals!$B:$B,$B146,Pharmaceuticals!Z:Z)+SUMIF('Health Products &amp; Equipment'!$B:$B,$B146,'Health Products &amp; Equipment'!Z:Z)+SUMIF('Other Pharma &amp; Health Products'!$B:$B,$B146,'Other Pharma &amp; Health Products'!Z:Z)+SUMIF('PSM Costs'!$B:$B,$B146,'PSM Costs'!Z:Z),"")</f>
        <v/>
      </c>
      <c r="J146" s="233" t="str">
        <f ca="1">IF(SUMIF(Pharmaceuticals!$B:$B,$B146,Pharmaceuticals!AB:AB)+SUMIF('Health Products &amp; Equipment'!$B:$B,$B146,'Health Products &amp; Equipment'!AB:AB)+SUMIF('Other Pharma &amp; Health Products'!$B:$B,$B146,'Other Pharma &amp; Health Products'!AB:AB)+SUMIF('PSM Costs'!$B:$B,$B146,'PSM Costs'!AB:AB)&gt;0,SUMIF(Pharmaceuticals!$B:$B,$B146,Pharmaceuticals!AB:AB)+SUMIF('Health Products &amp; Equipment'!$B:$B,$B146,'Health Products &amp; Equipment'!AB:AB)+SUMIF('Other Pharma &amp; Health Products'!$B:$B,$B146,'Other Pharma &amp; Health Products'!AB:AB)+SUMIF('PSM Costs'!$B:$B,$B146,'PSM Costs'!AB:AB),"")</f>
        <v/>
      </c>
      <c r="K146" s="233" t="str">
        <f ca="1">IF(SUMIF(Pharmaceuticals!$B:$B,$B146,Pharmaceuticals!AD:AD)+SUMIF('Health Products &amp; Equipment'!$B:$B,$B146,'Health Products &amp; Equipment'!AD:AD)+SUMIF('Other Pharma &amp; Health Products'!$B:$B,$B146,'Other Pharma &amp; Health Products'!AD:AD)+SUMIF('PSM Costs'!$B:$B,$B146,'PSM Costs'!AD:AD)&gt;0,SUMIF(Pharmaceuticals!$B:$B,$B146,Pharmaceuticals!AD:AD)+SUMIF('Health Products &amp; Equipment'!$B:$B,$B146,'Health Products &amp; Equipment'!AD:AD)+SUMIF('Other Pharma &amp; Health Products'!$B:$B,$B146,'Other Pharma &amp; Health Products'!AD:AD)+SUMIF('PSM Costs'!$B:$B,$B146,'PSM Costs'!AD:AD),"")</f>
        <v/>
      </c>
      <c r="L146" s="233" t="str">
        <f ca="1">IF(SUMIF(Pharmaceuticals!$B:$B,$B146,Pharmaceuticals!AF:AF)+SUMIF('Health Products &amp; Equipment'!$B:$B,$B146,'Health Products &amp; Equipment'!AF:AF)+SUMIF('Other Pharma &amp; Health Products'!$B:$B,$B146,'Other Pharma &amp; Health Products'!AF:AF)+SUMIF('PSM Costs'!$B:$B,$B146,'PSM Costs'!AF:AF)&gt;0,SUMIF(Pharmaceuticals!$B:$B,$B146,Pharmaceuticals!AF:AF)+SUMIF('Health Products &amp; Equipment'!$B:$B,$B146,'Health Products &amp; Equipment'!AF:AF)+SUMIF('Other Pharma &amp; Health Products'!$B:$B,$B146,'Other Pharma &amp; Health Products'!AF:AF)+SUMIF('PSM Costs'!$B:$B,$B146,'PSM Costs'!AF:AF),"")</f>
        <v/>
      </c>
      <c r="M146" s="231" t="str">
        <f t="shared" ca="1" si="11"/>
        <v/>
      </c>
      <c r="N146" s="234" t="str">
        <f ca="1">IF(SUMIF(Pharmaceuticals!$B:$B,$B146,Pharmaceuticals!AM:AM)+SUMIF('Health Products &amp; Equipment'!$B:$B,$B146,'Health Products &amp; Equipment'!AM:AM)+SUMIF('Other Pharma &amp; Health Products'!$B:$B,$B146,'Other Pharma &amp; Health Products'!AM:AM)+SUMIF('PSM Costs'!$B:$B,$B146,'PSM Costs'!AM:AM)&gt;0,SUMIF(Pharmaceuticals!$B:$B,$B146,Pharmaceuticals!AM:AM)+SUMIF('Health Products &amp; Equipment'!$B:$B,$B146,'Health Products &amp; Equipment'!AM:AM)+SUMIF('Other Pharma &amp; Health Products'!$B:$B,$B146,'Other Pharma &amp; Health Products'!AM:AM)+SUMIF('PSM Costs'!$B:$B,$B146,'PSM Costs'!AM:AM),"")</f>
        <v/>
      </c>
      <c r="O146" s="234" t="str">
        <f ca="1">IF(SUMIF(Pharmaceuticals!$B:$B,$B146,Pharmaceuticals!AO:AO)+SUMIF('Health Products &amp; Equipment'!$B:$B,$B146,'Health Products &amp; Equipment'!AO:AO)+SUMIF('Other Pharma &amp; Health Products'!$B:$B,$B146,'Other Pharma &amp; Health Products'!AO:AO)+SUMIF('PSM Costs'!$B:$B,$B146,'PSM Costs'!AO:AO)&gt;0,SUMIF(Pharmaceuticals!$B:$B,$B146,Pharmaceuticals!AO:AO)+SUMIF('Health Products &amp; Equipment'!$B:$B,$B146,'Health Products &amp; Equipment'!AO:AO)+SUMIF('Other Pharma &amp; Health Products'!$B:$B,$B146,'Other Pharma &amp; Health Products'!AO:AO)+SUMIF('PSM Costs'!$B:$B,$B146,'PSM Costs'!AO:AO),"")</f>
        <v/>
      </c>
      <c r="P146" s="234" t="str">
        <f ca="1">IF(SUMIF(Pharmaceuticals!$B:$B,$B146,Pharmaceuticals!AQ:AQ)+SUMIF('Health Products &amp; Equipment'!$B:$B,$B146,'Health Products &amp; Equipment'!AQ:AQ)+SUMIF('Other Pharma &amp; Health Products'!$B:$B,$B146,'Other Pharma &amp; Health Products'!AQ:AQ)+SUMIF('PSM Costs'!$B:$B,$B146,'PSM Costs'!AQ:AQ)&gt;0,SUMIF(Pharmaceuticals!$B:$B,$B146,Pharmaceuticals!AQ:AQ)+SUMIF('Health Products &amp; Equipment'!$B:$B,$B146,'Health Products &amp; Equipment'!AQ:AQ)+SUMIF('Other Pharma &amp; Health Products'!$B:$B,$B146,'Other Pharma &amp; Health Products'!AQ:AQ)+SUMIF('PSM Costs'!$B:$B,$B146,'PSM Costs'!AQ:AQ),"")</f>
        <v/>
      </c>
      <c r="Q146" s="234" t="str">
        <f ca="1">IF(SUMIF(Pharmaceuticals!$B:$B,$B146,Pharmaceuticals!AS:AS)+SUMIF('Health Products &amp; Equipment'!$B:$B,$B146,'Health Products &amp; Equipment'!AS:AS)+SUMIF('Other Pharma &amp; Health Products'!$B:$B,$B146,'Other Pharma &amp; Health Products'!AS:AS)+SUMIF('PSM Costs'!$B:$B,$B146,'PSM Costs'!AS:AS)&gt;0,SUMIF(Pharmaceuticals!$B:$B,$B146,Pharmaceuticals!AS:AS)+SUMIF('Health Products &amp; Equipment'!$B:$B,$B146,'Health Products &amp; Equipment'!AS:AS)+SUMIF('Other Pharma &amp; Health Products'!$B:$B,$B146,'Other Pharma &amp; Health Products'!AS:AS)+SUMIF('PSM Costs'!$B:$B,$B146,'PSM Costs'!AS:AS),"")</f>
        <v/>
      </c>
      <c r="R146" s="232" t="str">
        <f t="shared" ca="1" si="12"/>
        <v/>
      </c>
      <c r="S146" s="233" t="str">
        <f ca="1">IF(SUMIF(Pharmaceuticals!$B:$B,$B146,Pharmaceuticals!AZ:AZ)+SUMIF('Health Products &amp; Equipment'!$B:$B,$B146,'Health Products &amp; Equipment'!AZ:AZ)+SUMIF('Other Pharma &amp; Health Products'!$B:$B,$B146,'Other Pharma &amp; Health Products'!AZ:AZ)+SUMIF('PSM Costs'!$B:$B,$B146,'PSM Costs'!AZ:AZ)&gt;0,SUMIF(Pharmaceuticals!$B:$B,$B146,Pharmaceuticals!AZ:AZ)+SUMIF('Health Products &amp; Equipment'!$B:$B,$B146,'Health Products &amp; Equipment'!AZ:AZ)+SUMIF('Other Pharma &amp; Health Products'!$B:$B,$B146,'Other Pharma &amp; Health Products'!AZ:AZ)+SUMIF('PSM Costs'!$B:$B,$B146,'PSM Costs'!AZ:AZ),"")</f>
        <v/>
      </c>
      <c r="T146" s="233" t="str">
        <f ca="1">IF(SUMIF(Pharmaceuticals!$B:$B,$B146,Pharmaceuticals!BB:BB)+SUMIF('Health Products &amp; Equipment'!$B:$B,$B146,'Health Products &amp; Equipment'!BB:BB)+SUMIF('Other Pharma &amp; Health Products'!$B:$B,$B146,'Other Pharma &amp; Health Products'!BB:BB)+SUMIF('PSM Costs'!$B:$B,$B146,'PSM Costs'!BB:BB)&gt;0,SUMIF(Pharmaceuticals!$B:$B,$B146,Pharmaceuticals!BB:BB)+SUMIF('Health Products &amp; Equipment'!$B:$B,$B146,'Health Products &amp; Equipment'!BB:BB)+SUMIF('Other Pharma &amp; Health Products'!$B:$B,$B146,'Other Pharma &amp; Health Products'!BB:BB)+SUMIF('PSM Costs'!$B:$B,$B146,'PSM Costs'!BB:BB),"")</f>
        <v/>
      </c>
      <c r="U146" s="233" t="str">
        <f ca="1">IF(SUMIF(Pharmaceuticals!$B:$B,$B146,Pharmaceuticals!BD:BD)+SUMIF('Health Products &amp; Equipment'!$B:$B,$B146,'Health Products &amp; Equipment'!BD:BD)+SUMIF('Other Pharma &amp; Health Products'!$B:$B,$B146,'Other Pharma &amp; Health Products'!BD:BD)+SUMIF('PSM Costs'!$B:$B,$B146,'PSM Costs'!BD:BD)&gt;0,SUMIF(Pharmaceuticals!$B:$B,$B146,Pharmaceuticals!BD:BD)+SUMIF('Health Products &amp; Equipment'!$B:$B,$B146,'Health Products &amp; Equipment'!BD:BD)+SUMIF('Other Pharma &amp; Health Products'!$B:$B,$B146,'Other Pharma &amp; Health Products'!BD:BD)+SUMIF('PSM Costs'!$B:$B,$B146,'PSM Costs'!BD:BD),"")</f>
        <v/>
      </c>
      <c r="V146" s="233" t="str">
        <f ca="1">IF(SUMIF(Pharmaceuticals!$B:$B,$B146,Pharmaceuticals!BF:BF)+SUMIF('Health Products &amp; Equipment'!$B:$B,$B146,'Health Products &amp; Equipment'!BF:BF)+SUMIF('Other Pharma &amp; Health Products'!$B:$B,$B146,'Other Pharma &amp; Health Products'!BF:BF)+SUMIF('PSM Costs'!$B:$B,$B146,'PSM Costs'!BF:BF)&gt;0,SUMIF(Pharmaceuticals!$B:$B,$B146,Pharmaceuticals!BF:BF)+SUMIF('Health Products &amp; Equipment'!$B:$B,$B146,'Health Products &amp; Equipment'!BF:BF)+SUMIF('Other Pharma &amp; Health Products'!$B:$B,$B146,'Other Pharma &amp; Health Products'!BF:BF)+SUMIF('PSM Costs'!$B:$B,$B146,'PSM Costs'!BF:BF),"")</f>
        <v/>
      </c>
      <c r="W146" s="231" t="str">
        <f t="shared" ca="1" si="13"/>
        <v/>
      </c>
      <c r="X146" s="234" t="str">
        <f ca="1">IF(SUMIF(Pharmaceuticals!$B:$B,$B146,Pharmaceuticals!BM:BM)+SUMIF('Health Products &amp; Equipment'!$B:$B,$B146,'Health Products &amp; Equipment'!BM:BM)+SUMIF('Other Pharma &amp; Health Products'!$B:$B,$B146,'Other Pharma &amp; Health Products'!BM:BM)+SUMIF('PSM Costs'!$B:$B,$B146,'PSM Costs'!BM:BM)&gt;0,SUMIF(Pharmaceuticals!$B:$B,$B146,Pharmaceuticals!BM:BM)+SUMIF('Health Products &amp; Equipment'!$B:$B,$B146,'Health Products &amp; Equipment'!BM:BM)+SUMIF('Other Pharma &amp; Health Products'!$B:$B,$B146,'Other Pharma &amp; Health Products'!BM:BM)+SUMIF('PSM Costs'!$B:$B,$B146,'PSM Costs'!BM:BM),"")</f>
        <v/>
      </c>
      <c r="Y146" s="234" t="str">
        <f ca="1">IF(SUMIF(Pharmaceuticals!$B:$B,$B146,Pharmaceuticals!BO:BO)+SUMIF('Health Products &amp; Equipment'!$B:$B,$B146,'Health Products &amp; Equipment'!BO:BO)+SUMIF('Other Pharma &amp; Health Products'!$B:$B,$B146,'Other Pharma &amp; Health Products'!BO:BO)+SUMIF('PSM Costs'!$B:$B,$B146,'PSM Costs'!BO:BO)&gt;0,SUMIF(Pharmaceuticals!$B:$B,$B146,Pharmaceuticals!BO:BO)+SUMIF('Health Products &amp; Equipment'!$B:$B,$B146,'Health Products &amp; Equipment'!BO:BO)+SUMIF('Other Pharma &amp; Health Products'!$B:$B,$B146,'Other Pharma &amp; Health Products'!BO:BO)+SUMIF('PSM Costs'!$B:$B,$B146,'PSM Costs'!BO:BO),"")</f>
        <v/>
      </c>
      <c r="Z146" s="234" t="str">
        <f ca="1">IF(SUMIF(Pharmaceuticals!$B:$B,$B146,Pharmaceuticals!BQ:BQ)+SUMIF('Health Products &amp; Equipment'!$B:$B,$B146,'Health Products &amp; Equipment'!BQ:BQ)+SUMIF('Other Pharma &amp; Health Products'!$B:$B,$B146,'Other Pharma &amp; Health Products'!BQ:BQ)+SUMIF('PSM Costs'!$B:$B,$B146,'PSM Costs'!BQ:BQ)&gt;0,SUMIF(Pharmaceuticals!$B:$B,$B146,Pharmaceuticals!BQ:BQ)+SUMIF('Health Products &amp; Equipment'!$B:$B,$B146,'Health Products &amp; Equipment'!BQ:BQ)+SUMIF('Other Pharma &amp; Health Products'!$B:$B,$B146,'Other Pharma &amp; Health Products'!BQ:BQ)+SUMIF('PSM Costs'!$B:$B,$B146,'PSM Costs'!BQ:BQ),"")</f>
        <v/>
      </c>
      <c r="AA146" s="234" t="str">
        <f ca="1">IF(SUMIF(Pharmaceuticals!$B:$B,$B146,Pharmaceuticals!BS:BS)+SUMIF('Health Products &amp; Equipment'!$B:$B,$B146,'Health Products &amp; Equipment'!BS:BS)+SUMIF('Other Pharma &amp; Health Products'!$B:$B,$B146,'Other Pharma &amp; Health Products'!BS:BS)+SUMIF('PSM Costs'!$B:$B,$B146,'PSM Costs'!BS:BS)&gt;0,SUMIF(Pharmaceuticals!$B:$B,$B146,Pharmaceuticals!BS:BS)+SUMIF('Health Products &amp; Equipment'!$B:$B,$B146,'Health Products &amp; Equipment'!BS:BS)+SUMIF('Other Pharma &amp; Health Products'!$B:$B,$B146,'Other Pharma &amp; Health Products'!BS:BS)+SUMIF('PSM Costs'!$B:$B,$B146,'PSM Costs'!BS:BS),"")</f>
        <v/>
      </c>
      <c r="AB146" s="233" t="str">
        <f t="shared" ca="1" si="14"/>
        <v/>
      </c>
    </row>
    <row r="147" spans="1:28" ht="22.15" customHeight="1" x14ac:dyDescent="0.2">
      <c r="A147" s="229">
        <v>137</v>
      </c>
      <c r="B147" s="229" t="str">
        <f ca="1">IFERROR(VLOOKUP(A147,'Rank unique Mod-Int-CI-PR'!I:J,2,FALSE),"")</f>
        <v/>
      </c>
      <c r="C147" s="230" t="str">
        <f ca="1">IFERROR(VLOOKUP(VALUE(LEFT(B147,FIND("-",B147)-1)),CatModules!B:C,2,FALSE),"")</f>
        <v/>
      </c>
      <c r="D147" s="230" t="str">
        <f ca="1">IFERROR(VLOOKUP(LEFT(B147,FIND("--",B147)-1),CatInt!D:E,2,FALSE),"")</f>
        <v/>
      </c>
      <c r="E147" s="230" t="str">
        <f ca="1">IFERROR(VLOOKUP(MID(B147,FIND("--",B147)+2,FIND("---",B147)-FIND("--",B147)-2),CatCostInp!D:E,2,FALSE),"")</f>
        <v/>
      </c>
      <c r="F147" s="230" t="str">
        <f ca="1">IFERROR(VLOOKUP(B147,ActivityConcat!A:C,3,FALSE),"")</f>
        <v/>
      </c>
      <c r="G147" s="231" t="str">
        <f ca="1">IFERROR(VLOOKUP(VALUE(RIGHT(B147,1)),Setup!A:D,4,FALSE),"")</f>
        <v/>
      </c>
      <c r="H147" s="232" t="str">
        <f t="shared" ca="1" si="10"/>
        <v/>
      </c>
      <c r="I147" s="233" t="str">
        <f ca="1">IF(SUMIF(Pharmaceuticals!$B:$B,$B147,Pharmaceuticals!Z:Z)+SUMIF('Health Products &amp; Equipment'!$B:$B,$B147,'Health Products &amp; Equipment'!Z:Z)+SUMIF('Other Pharma &amp; Health Products'!$B:$B,$B147,'Other Pharma &amp; Health Products'!Z:Z)+SUMIF('PSM Costs'!$B:$B,$B147,'PSM Costs'!Z:Z)&gt;0,SUMIF(Pharmaceuticals!$B:$B,$B147,Pharmaceuticals!Z:Z)+SUMIF('Health Products &amp; Equipment'!$B:$B,$B147,'Health Products &amp; Equipment'!Z:Z)+SUMIF('Other Pharma &amp; Health Products'!$B:$B,$B147,'Other Pharma &amp; Health Products'!Z:Z)+SUMIF('PSM Costs'!$B:$B,$B147,'PSM Costs'!Z:Z),"")</f>
        <v/>
      </c>
      <c r="J147" s="233" t="str">
        <f ca="1">IF(SUMIF(Pharmaceuticals!$B:$B,$B147,Pharmaceuticals!AB:AB)+SUMIF('Health Products &amp; Equipment'!$B:$B,$B147,'Health Products &amp; Equipment'!AB:AB)+SUMIF('Other Pharma &amp; Health Products'!$B:$B,$B147,'Other Pharma &amp; Health Products'!AB:AB)+SUMIF('PSM Costs'!$B:$B,$B147,'PSM Costs'!AB:AB)&gt;0,SUMIF(Pharmaceuticals!$B:$B,$B147,Pharmaceuticals!AB:AB)+SUMIF('Health Products &amp; Equipment'!$B:$B,$B147,'Health Products &amp; Equipment'!AB:AB)+SUMIF('Other Pharma &amp; Health Products'!$B:$B,$B147,'Other Pharma &amp; Health Products'!AB:AB)+SUMIF('PSM Costs'!$B:$B,$B147,'PSM Costs'!AB:AB),"")</f>
        <v/>
      </c>
      <c r="K147" s="233" t="str">
        <f ca="1">IF(SUMIF(Pharmaceuticals!$B:$B,$B147,Pharmaceuticals!AD:AD)+SUMIF('Health Products &amp; Equipment'!$B:$B,$B147,'Health Products &amp; Equipment'!AD:AD)+SUMIF('Other Pharma &amp; Health Products'!$B:$B,$B147,'Other Pharma &amp; Health Products'!AD:AD)+SUMIF('PSM Costs'!$B:$B,$B147,'PSM Costs'!AD:AD)&gt;0,SUMIF(Pharmaceuticals!$B:$B,$B147,Pharmaceuticals!AD:AD)+SUMIF('Health Products &amp; Equipment'!$B:$B,$B147,'Health Products &amp; Equipment'!AD:AD)+SUMIF('Other Pharma &amp; Health Products'!$B:$B,$B147,'Other Pharma &amp; Health Products'!AD:AD)+SUMIF('PSM Costs'!$B:$B,$B147,'PSM Costs'!AD:AD),"")</f>
        <v/>
      </c>
      <c r="L147" s="233" t="str">
        <f ca="1">IF(SUMIF(Pharmaceuticals!$B:$B,$B147,Pharmaceuticals!AF:AF)+SUMIF('Health Products &amp; Equipment'!$B:$B,$B147,'Health Products &amp; Equipment'!AF:AF)+SUMIF('Other Pharma &amp; Health Products'!$B:$B,$B147,'Other Pharma &amp; Health Products'!AF:AF)+SUMIF('PSM Costs'!$B:$B,$B147,'PSM Costs'!AF:AF)&gt;0,SUMIF(Pharmaceuticals!$B:$B,$B147,Pharmaceuticals!AF:AF)+SUMIF('Health Products &amp; Equipment'!$B:$B,$B147,'Health Products &amp; Equipment'!AF:AF)+SUMIF('Other Pharma &amp; Health Products'!$B:$B,$B147,'Other Pharma &amp; Health Products'!AF:AF)+SUMIF('PSM Costs'!$B:$B,$B147,'PSM Costs'!AF:AF),"")</f>
        <v/>
      </c>
      <c r="M147" s="231" t="str">
        <f t="shared" ca="1" si="11"/>
        <v/>
      </c>
      <c r="N147" s="234" t="str">
        <f ca="1">IF(SUMIF(Pharmaceuticals!$B:$B,$B147,Pharmaceuticals!AM:AM)+SUMIF('Health Products &amp; Equipment'!$B:$B,$B147,'Health Products &amp; Equipment'!AM:AM)+SUMIF('Other Pharma &amp; Health Products'!$B:$B,$B147,'Other Pharma &amp; Health Products'!AM:AM)+SUMIF('PSM Costs'!$B:$B,$B147,'PSM Costs'!AM:AM)&gt;0,SUMIF(Pharmaceuticals!$B:$B,$B147,Pharmaceuticals!AM:AM)+SUMIF('Health Products &amp; Equipment'!$B:$B,$B147,'Health Products &amp; Equipment'!AM:AM)+SUMIF('Other Pharma &amp; Health Products'!$B:$B,$B147,'Other Pharma &amp; Health Products'!AM:AM)+SUMIF('PSM Costs'!$B:$B,$B147,'PSM Costs'!AM:AM),"")</f>
        <v/>
      </c>
      <c r="O147" s="234" t="str">
        <f ca="1">IF(SUMIF(Pharmaceuticals!$B:$B,$B147,Pharmaceuticals!AO:AO)+SUMIF('Health Products &amp; Equipment'!$B:$B,$B147,'Health Products &amp; Equipment'!AO:AO)+SUMIF('Other Pharma &amp; Health Products'!$B:$B,$B147,'Other Pharma &amp; Health Products'!AO:AO)+SUMIF('PSM Costs'!$B:$B,$B147,'PSM Costs'!AO:AO)&gt;0,SUMIF(Pharmaceuticals!$B:$B,$B147,Pharmaceuticals!AO:AO)+SUMIF('Health Products &amp; Equipment'!$B:$B,$B147,'Health Products &amp; Equipment'!AO:AO)+SUMIF('Other Pharma &amp; Health Products'!$B:$B,$B147,'Other Pharma &amp; Health Products'!AO:AO)+SUMIF('PSM Costs'!$B:$B,$B147,'PSM Costs'!AO:AO),"")</f>
        <v/>
      </c>
      <c r="P147" s="234" t="str">
        <f ca="1">IF(SUMIF(Pharmaceuticals!$B:$B,$B147,Pharmaceuticals!AQ:AQ)+SUMIF('Health Products &amp; Equipment'!$B:$B,$B147,'Health Products &amp; Equipment'!AQ:AQ)+SUMIF('Other Pharma &amp; Health Products'!$B:$B,$B147,'Other Pharma &amp; Health Products'!AQ:AQ)+SUMIF('PSM Costs'!$B:$B,$B147,'PSM Costs'!AQ:AQ)&gt;0,SUMIF(Pharmaceuticals!$B:$B,$B147,Pharmaceuticals!AQ:AQ)+SUMIF('Health Products &amp; Equipment'!$B:$B,$B147,'Health Products &amp; Equipment'!AQ:AQ)+SUMIF('Other Pharma &amp; Health Products'!$B:$B,$B147,'Other Pharma &amp; Health Products'!AQ:AQ)+SUMIF('PSM Costs'!$B:$B,$B147,'PSM Costs'!AQ:AQ),"")</f>
        <v/>
      </c>
      <c r="Q147" s="234" t="str">
        <f ca="1">IF(SUMIF(Pharmaceuticals!$B:$B,$B147,Pharmaceuticals!AS:AS)+SUMIF('Health Products &amp; Equipment'!$B:$B,$B147,'Health Products &amp; Equipment'!AS:AS)+SUMIF('Other Pharma &amp; Health Products'!$B:$B,$B147,'Other Pharma &amp; Health Products'!AS:AS)+SUMIF('PSM Costs'!$B:$B,$B147,'PSM Costs'!AS:AS)&gt;0,SUMIF(Pharmaceuticals!$B:$B,$B147,Pharmaceuticals!AS:AS)+SUMIF('Health Products &amp; Equipment'!$B:$B,$B147,'Health Products &amp; Equipment'!AS:AS)+SUMIF('Other Pharma &amp; Health Products'!$B:$B,$B147,'Other Pharma &amp; Health Products'!AS:AS)+SUMIF('PSM Costs'!$B:$B,$B147,'PSM Costs'!AS:AS),"")</f>
        <v/>
      </c>
      <c r="R147" s="232" t="str">
        <f t="shared" ca="1" si="12"/>
        <v/>
      </c>
      <c r="S147" s="233" t="str">
        <f ca="1">IF(SUMIF(Pharmaceuticals!$B:$B,$B147,Pharmaceuticals!AZ:AZ)+SUMIF('Health Products &amp; Equipment'!$B:$B,$B147,'Health Products &amp; Equipment'!AZ:AZ)+SUMIF('Other Pharma &amp; Health Products'!$B:$B,$B147,'Other Pharma &amp; Health Products'!AZ:AZ)+SUMIF('PSM Costs'!$B:$B,$B147,'PSM Costs'!AZ:AZ)&gt;0,SUMIF(Pharmaceuticals!$B:$B,$B147,Pharmaceuticals!AZ:AZ)+SUMIF('Health Products &amp; Equipment'!$B:$B,$B147,'Health Products &amp; Equipment'!AZ:AZ)+SUMIF('Other Pharma &amp; Health Products'!$B:$B,$B147,'Other Pharma &amp; Health Products'!AZ:AZ)+SUMIF('PSM Costs'!$B:$B,$B147,'PSM Costs'!AZ:AZ),"")</f>
        <v/>
      </c>
      <c r="T147" s="233" t="str">
        <f ca="1">IF(SUMIF(Pharmaceuticals!$B:$B,$B147,Pharmaceuticals!BB:BB)+SUMIF('Health Products &amp; Equipment'!$B:$B,$B147,'Health Products &amp; Equipment'!BB:BB)+SUMIF('Other Pharma &amp; Health Products'!$B:$B,$B147,'Other Pharma &amp; Health Products'!BB:BB)+SUMIF('PSM Costs'!$B:$B,$B147,'PSM Costs'!BB:BB)&gt;0,SUMIF(Pharmaceuticals!$B:$B,$B147,Pharmaceuticals!BB:BB)+SUMIF('Health Products &amp; Equipment'!$B:$B,$B147,'Health Products &amp; Equipment'!BB:BB)+SUMIF('Other Pharma &amp; Health Products'!$B:$B,$B147,'Other Pharma &amp; Health Products'!BB:BB)+SUMIF('PSM Costs'!$B:$B,$B147,'PSM Costs'!BB:BB),"")</f>
        <v/>
      </c>
      <c r="U147" s="233" t="str">
        <f ca="1">IF(SUMIF(Pharmaceuticals!$B:$B,$B147,Pharmaceuticals!BD:BD)+SUMIF('Health Products &amp; Equipment'!$B:$B,$B147,'Health Products &amp; Equipment'!BD:BD)+SUMIF('Other Pharma &amp; Health Products'!$B:$B,$B147,'Other Pharma &amp; Health Products'!BD:BD)+SUMIF('PSM Costs'!$B:$B,$B147,'PSM Costs'!BD:BD)&gt;0,SUMIF(Pharmaceuticals!$B:$B,$B147,Pharmaceuticals!BD:BD)+SUMIF('Health Products &amp; Equipment'!$B:$B,$B147,'Health Products &amp; Equipment'!BD:BD)+SUMIF('Other Pharma &amp; Health Products'!$B:$B,$B147,'Other Pharma &amp; Health Products'!BD:BD)+SUMIF('PSM Costs'!$B:$B,$B147,'PSM Costs'!BD:BD),"")</f>
        <v/>
      </c>
      <c r="V147" s="233" t="str">
        <f ca="1">IF(SUMIF(Pharmaceuticals!$B:$B,$B147,Pharmaceuticals!BF:BF)+SUMIF('Health Products &amp; Equipment'!$B:$B,$B147,'Health Products &amp; Equipment'!BF:BF)+SUMIF('Other Pharma &amp; Health Products'!$B:$B,$B147,'Other Pharma &amp; Health Products'!BF:BF)+SUMIF('PSM Costs'!$B:$B,$B147,'PSM Costs'!BF:BF)&gt;0,SUMIF(Pharmaceuticals!$B:$B,$B147,Pharmaceuticals!BF:BF)+SUMIF('Health Products &amp; Equipment'!$B:$B,$B147,'Health Products &amp; Equipment'!BF:BF)+SUMIF('Other Pharma &amp; Health Products'!$B:$B,$B147,'Other Pharma &amp; Health Products'!BF:BF)+SUMIF('PSM Costs'!$B:$B,$B147,'PSM Costs'!BF:BF),"")</f>
        <v/>
      </c>
      <c r="W147" s="231" t="str">
        <f t="shared" ca="1" si="13"/>
        <v/>
      </c>
      <c r="X147" s="234" t="str">
        <f ca="1">IF(SUMIF(Pharmaceuticals!$B:$B,$B147,Pharmaceuticals!BM:BM)+SUMIF('Health Products &amp; Equipment'!$B:$B,$B147,'Health Products &amp; Equipment'!BM:BM)+SUMIF('Other Pharma &amp; Health Products'!$B:$B,$B147,'Other Pharma &amp; Health Products'!BM:BM)+SUMIF('PSM Costs'!$B:$B,$B147,'PSM Costs'!BM:BM)&gt;0,SUMIF(Pharmaceuticals!$B:$B,$B147,Pharmaceuticals!BM:BM)+SUMIF('Health Products &amp; Equipment'!$B:$B,$B147,'Health Products &amp; Equipment'!BM:BM)+SUMIF('Other Pharma &amp; Health Products'!$B:$B,$B147,'Other Pharma &amp; Health Products'!BM:BM)+SUMIF('PSM Costs'!$B:$B,$B147,'PSM Costs'!BM:BM),"")</f>
        <v/>
      </c>
      <c r="Y147" s="234" t="str">
        <f ca="1">IF(SUMIF(Pharmaceuticals!$B:$B,$B147,Pharmaceuticals!BO:BO)+SUMIF('Health Products &amp; Equipment'!$B:$B,$B147,'Health Products &amp; Equipment'!BO:BO)+SUMIF('Other Pharma &amp; Health Products'!$B:$B,$B147,'Other Pharma &amp; Health Products'!BO:BO)+SUMIF('PSM Costs'!$B:$B,$B147,'PSM Costs'!BO:BO)&gt;0,SUMIF(Pharmaceuticals!$B:$B,$B147,Pharmaceuticals!BO:BO)+SUMIF('Health Products &amp; Equipment'!$B:$B,$B147,'Health Products &amp; Equipment'!BO:BO)+SUMIF('Other Pharma &amp; Health Products'!$B:$B,$B147,'Other Pharma &amp; Health Products'!BO:BO)+SUMIF('PSM Costs'!$B:$B,$B147,'PSM Costs'!BO:BO),"")</f>
        <v/>
      </c>
      <c r="Z147" s="234" t="str">
        <f ca="1">IF(SUMIF(Pharmaceuticals!$B:$B,$B147,Pharmaceuticals!BQ:BQ)+SUMIF('Health Products &amp; Equipment'!$B:$B,$B147,'Health Products &amp; Equipment'!BQ:BQ)+SUMIF('Other Pharma &amp; Health Products'!$B:$B,$B147,'Other Pharma &amp; Health Products'!BQ:BQ)+SUMIF('PSM Costs'!$B:$B,$B147,'PSM Costs'!BQ:BQ)&gt;0,SUMIF(Pharmaceuticals!$B:$B,$B147,Pharmaceuticals!BQ:BQ)+SUMIF('Health Products &amp; Equipment'!$B:$B,$B147,'Health Products &amp; Equipment'!BQ:BQ)+SUMIF('Other Pharma &amp; Health Products'!$B:$B,$B147,'Other Pharma &amp; Health Products'!BQ:BQ)+SUMIF('PSM Costs'!$B:$B,$B147,'PSM Costs'!BQ:BQ),"")</f>
        <v/>
      </c>
      <c r="AA147" s="234" t="str">
        <f ca="1">IF(SUMIF(Pharmaceuticals!$B:$B,$B147,Pharmaceuticals!BS:BS)+SUMIF('Health Products &amp; Equipment'!$B:$B,$B147,'Health Products &amp; Equipment'!BS:BS)+SUMIF('Other Pharma &amp; Health Products'!$B:$B,$B147,'Other Pharma &amp; Health Products'!BS:BS)+SUMIF('PSM Costs'!$B:$B,$B147,'PSM Costs'!BS:BS)&gt;0,SUMIF(Pharmaceuticals!$B:$B,$B147,Pharmaceuticals!BS:BS)+SUMIF('Health Products &amp; Equipment'!$B:$B,$B147,'Health Products &amp; Equipment'!BS:BS)+SUMIF('Other Pharma &amp; Health Products'!$B:$B,$B147,'Other Pharma &amp; Health Products'!BS:BS)+SUMIF('PSM Costs'!$B:$B,$B147,'PSM Costs'!BS:BS),"")</f>
        <v/>
      </c>
      <c r="AB147" s="233" t="str">
        <f t="shared" ca="1" si="14"/>
        <v/>
      </c>
    </row>
    <row r="148" spans="1:28" ht="22.15" customHeight="1" x14ac:dyDescent="0.2">
      <c r="A148" s="229">
        <v>138</v>
      </c>
      <c r="B148" s="229" t="str">
        <f ca="1">IFERROR(VLOOKUP(A148,'Rank unique Mod-Int-CI-PR'!I:J,2,FALSE),"")</f>
        <v/>
      </c>
      <c r="C148" s="230" t="str">
        <f ca="1">IFERROR(VLOOKUP(VALUE(LEFT(B148,FIND("-",B148)-1)),CatModules!B:C,2,FALSE),"")</f>
        <v/>
      </c>
      <c r="D148" s="230" t="str">
        <f ca="1">IFERROR(VLOOKUP(LEFT(B148,FIND("--",B148)-1),CatInt!D:E,2,FALSE),"")</f>
        <v/>
      </c>
      <c r="E148" s="230" t="str">
        <f ca="1">IFERROR(VLOOKUP(MID(B148,FIND("--",B148)+2,FIND("---",B148)-FIND("--",B148)-2),CatCostInp!D:E,2,FALSE),"")</f>
        <v/>
      </c>
      <c r="F148" s="230" t="str">
        <f ca="1">IFERROR(VLOOKUP(B148,ActivityConcat!A:C,3,FALSE),"")</f>
        <v/>
      </c>
      <c r="G148" s="231" t="str">
        <f ca="1">IFERROR(VLOOKUP(VALUE(RIGHT(B148,1)),Setup!A:D,4,FALSE),"")</f>
        <v/>
      </c>
      <c r="H148" s="232" t="str">
        <f t="shared" ca="1" si="10"/>
        <v/>
      </c>
      <c r="I148" s="233" t="str">
        <f ca="1">IF(SUMIF(Pharmaceuticals!$B:$B,$B148,Pharmaceuticals!Z:Z)+SUMIF('Health Products &amp; Equipment'!$B:$B,$B148,'Health Products &amp; Equipment'!Z:Z)+SUMIF('Other Pharma &amp; Health Products'!$B:$B,$B148,'Other Pharma &amp; Health Products'!Z:Z)+SUMIF('PSM Costs'!$B:$B,$B148,'PSM Costs'!Z:Z)&gt;0,SUMIF(Pharmaceuticals!$B:$B,$B148,Pharmaceuticals!Z:Z)+SUMIF('Health Products &amp; Equipment'!$B:$B,$B148,'Health Products &amp; Equipment'!Z:Z)+SUMIF('Other Pharma &amp; Health Products'!$B:$B,$B148,'Other Pharma &amp; Health Products'!Z:Z)+SUMIF('PSM Costs'!$B:$B,$B148,'PSM Costs'!Z:Z),"")</f>
        <v/>
      </c>
      <c r="J148" s="233" t="str">
        <f ca="1">IF(SUMIF(Pharmaceuticals!$B:$B,$B148,Pharmaceuticals!AB:AB)+SUMIF('Health Products &amp; Equipment'!$B:$B,$B148,'Health Products &amp; Equipment'!AB:AB)+SUMIF('Other Pharma &amp; Health Products'!$B:$B,$B148,'Other Pharma &amp; Health Products'!AB:AB)+SUMIF('PSM Costs'!$B:$B,$B148,'PSM Costs'!AB:AB)&gt;0,SUMIF(Pharmaceuticals!$B:$B,$B148,Pharmaceuticals!AB:AB)+SUMIF('Health Products &amp; Equipment'!$B:$B,$B148,'Health Products &amp; Equipment'!AB:AB)+SUMIF('Other Pharma &amp; Health Products'!$B:$B,$B148,'Other Pharma &amp; Health Products'!AB:AB)+SUMIF('PSM Costs'!$B:$B,$B148,'PSM Costs'!AB:AB),"")</f>
        <v/>
      </c>
      <c r="K148" s="233" t="str">
        <f ca="1">IF(SUMIF(Pharmaceuticals!$B:$B,$B148,Pharmaceuticals!AD:AD)+SUMIF('Health Products &amp; Equipment'!$B:$B,$B148,'Health Products &amp; Equipment'!AD:AD)+SUMIF('Other Pharma &amp; Health Products'!$B:$B,$B148,'Other Pharma &amp; Health Products'!AD:AD)+SUMIF('PSM Costs'!$B:$B,$B148,'PSM Costs'!AD:AD)&gt;0,SUMIF(Pharmaceuticals!$B:$B,$B148,Pharmaceuticals!AD:AD)+SUMIF('Health Products &amp; Equipment'!$B:$B,$B148,'Health Products &amp; Equipment'!AD:AD)+SUMIF('Other Pharma &amp; Health Products'!$B:$B,$B148,'Other Pharma &amp; Health Products'!AD:AD)+SUMIF('PSM Costs'!$B:$B,$B148,'PSM Costs'!AD:AD),"")</f>
        <v/>
      </c>
      <c r="L148" s="233" t="str">
        <f ca="1">IF(SUMIF(Pharmaceuticals!$B:$B,$B148,Pharmaceuticals!AF:AF)+SUMIF('Health Products &amp; Equipment'!$B:$B,$B148,'Health Products &amp; Equipment'!AF:AF)+SUMIF('Other Pharma &amp; Health Products'!$B:$B,$B148,'Other Pharma &amp; Health Products'!AF:AF)+SUMIF('PSM Costs'!$B:$B,$B148,'PSM Costs'!AF:AF)&gt;0,SUMIF(Pharmaceuticals!$B:$B,$B148,Pharmaceuticals!AF:AF)+SUMIF('Health Products &amp; Equipment'!$B:$B,$B148,'Health Products &amp; Equipment'!AF:AF)+SUMIF('Other Pharma &amp; Health Products'!$B:$B,$B148,'Other Pharma &amp; Health Products'!AF:AF)+SUMIF('PSM Costs'!$B:$B,$B148,'PSM Costs'!AF:AF),"")</f>
        <v/>
      </c>
      <c r="M148" s="231" t="str">
        <f t="shared" ca="1" si="11"/>
        <v/>
      </c>
      <c r="N148" s="234" t="str">
        <f ca="1">IF(SUMIF(Pharmaceuticals!$B:$B,$B148,Pharmaceuticals!AM:AM)+SUMIF('Health Products &amp; Equipment'!$B:$B,$B148,'Health Products &amp; Equipment'!AM:AM)+SUMIF('Other Pharma &amp; Health Products'!$B:$B,$B148,'Other Pharma &amp; Health Products'!AM:AM)+SUMIF('PSM Costs'!$B:$B,$B148,'PSM Costs'!AM:AM)&gt;0,SUMIF(Pharmaceuticals!$B:$B,$B148,Pharmaceuticals!AM:AM)+SUMIF('Health Products &amp; Equipment'!$B:$B,$B148,'Health Products &amp; Equipment'!AM:AM)+SUMIF('Other Pharma &amp; Health Products'!$B:$B,$B148,'Other Pharma &amp; Health Products'!AM:AM)+SUMIF('PSM Costs'!$B:$B,$B148,'PSM Costs'!AM:AM),"")</f>
        <v/>
      </c>
      <c r="O148" s="234" t="str">
        <f ca="1">IF(SUMIF(Pharmaceuticals!$B:$B,$B148,Pharmaceuticals!AO:AO)+SUMIF('Health Products &amp; Equipment'!$B:$B,$B148,'Health Products &amp; Equipment'!AO:AO)+SUMIF('Other Pharma &amp; Health Products'!$B:$B,$B148,'Other Pharma &amp; Health Products'!AO:AO)+SUMIF('PSM Costs'!$B:$B,$B148,'PSM Costs'!AO:AO)&gt;0,SUMIF(Pharmaceuticals!$B:$B,$B148,Pharmaceuticals!AO:AO)+SUMIF('Health Products &amp; Equipment'!$B:$B,$B148,'Health Products &amp; Equipment'!AO:AO)+SUMIF('Other Pharma &amp; Health Products'!$B:$B,$B148,'Other Pharma &amp; Health Products'!AO:AO)+SUMIF('PSM Costs'!$B:$B,$B148,'PSM Costs'!AO:AO),"")</f>
        <v/>
      </c>
      <c r="P148" s="234" t="str">
        <f ca="1">IF(SUMIF(Pharmaceuticals!$B:$B,$B148,Pharmaceuticals!AQ:AQ)+SUMIF('Health Products &amp; Equipment'!$B:$B,$B148,'Health Products &amp; Equipment'!AQ:AQ)+SUMIF('Other Pharma &amp; Health Products'!$B:$B,$B148,'Other Pharma &amp; Health Products'!AQ:AQ)+SUMIF('PSM Costs'!$B:$B,$B148,'PSM Costs'!AQ:AQ)&gt;0,SUMIF(Pharmaceuticals!$B:$B,$B148,Pharmaceuticals!AQ:AQ)+SUMIF('Health Products &amp; Equipment'!$B:$B,$B148,'Health Products &amp; Equipment'!AQ:AQ)+SUMIF('Other Pharma &amp; Health Products'!$B:$B,$B148,'Other Pharma &amp; Health Products'!AQ:AQ)+SUMIF('PSM Costs'!$B:$B,$B148,'PSM Costs'!AQ:AQ),"")</f>
        <v/>
      </c>
      <c r="Q148" s="234" t="str">
        <f ca="1">IF(SUMIF(Pharmaceuticals!$B:$B,$B148,Pharmaceuticals!AS:AS)+SUMIF('Health Products &amp; Equipment'!$B:$B,$B148,'Health Products &amp; Equipment'!AS:AS)+SUMIF('Other Pharma &amp; Health Products'!$B:$B,$B148,'Other Pharma &amp; Health Products'!AS:AS)+SUMIF('PSM Costs'!$B:$B,$B148,'PSM Costs'!AS:AS)&gt;0,SUMIF(Pharmaceuticals!$B:$B,$B148,Pharmaceuticals!AS:AS)+SUMIF('Health Products &amp; Equipment'!$B:$B,$B148,'Health Products &amp; Equipment'!AS:AS)+SUMIF('Other Pharma &amp; Health Products'!$B:$B,$B148,'Other Pharma &amp; Health Products'!AS:AS)+SUMIF('PSM Costs'!$B:$B,$B148,'PSM Costs'!AS:AS),"")</f>
        <v/>
      </c>
      <c r="R148" s="232" t="str">
        <f t="shared" ca="1" si="12"/>
        <v/>
      </c>
      <c r="S148" s="233" t="str">
        <f ca="1">IF(SUMIF(Pharmaceuticals!$B:$B,$B148,Pharmaceuticals!AZ:AZ)+SUMIF('Health Products &amp; Equipment'!$B:$B,$B148,'Health Products &amp; Equipment'!AZ:AZ)+SUMIF('Other Pharma &amp; Health Products'!$B:$B,$B148,'Other Pharma &amp; Health Products'!AZ:AZ)+SUMIF('PSM Costs'!$B:$B,$B148,'PSM Costs'!AZ:AZ)&gt;0,SUMIF(Pharmaceuticals!$B:$B,$B148,Pharmaceuticals!AZ:AZ)+SUMIF('Health Products &amp; Equipment'!$B:$B,$B148,'Health Products &amp; Equipment'!AZ:AZ)+SUMIF('Other Pharma &amp; Health Products'!$B:$B,$B148,'Other Pharma &amp; Health Products'!AZ:AZ)+SUMIF('PSM Costs'!$B:$B,$B148,'PSM Costs'!AZ:AZ),"")</f>
        <v/>
      </c>
      <c r="T148" s="233" t="str">
        <f ca="1">IF(SUMIF(Pharmaceuticals!$B:$B,$B148,Pharmaceuticals!BB:BB)+SUMIF('Health Products &amp; Equipment'!$B:$B,$B148,'Health Products &amp; Equipment'!BB:BB)+SUMIF('Other Pharma &amp; Health Products'!$B:$B,$B148,'Other Pharma &amp; Health Products'!BB:BB)+SUMIF('PSM Costs'!$B:$B,$B148,'PSM Costs'!BB:BB)&gt;0,SUMIF(Pharmaceuticals!$B:$B,$B148,Pharmaceuticals!BB:BB)+SUMIF('Health Products &amp; Equipment'!$B:$B,$B148,'Health Products &amp; Equipment'!BB:BB)+SUMIF('Other Pharma &amp; Health Products'!$B:$B,$B148,'Other Pharma &amp; Health Products'!BB:BB)+SUMIF('PSM Costs'!$B:$B,$B148,'PSM Costs'!BB:BB),"")</f>
        <v/>
      </c>
      <c r="U148" s="233" t="str">
        <f ca="1">IF(SUMIF(Pharmaceuticals!$B:$B,$B148,Pharmaceuticals!BD:BD)+SUMIF('Health Products &amp; Equipment'!$B:$B,$B148,'Health Products &amp; Equipment'!BD:BD)+SUMIF('Other Pharma &amp; Health Products'!$B:$B,$B148,'Other Pharma &amp; Health Products'!BD:BD)+SUMIF('PSM Costs'!$B:$B,$B148,'PSM Costs'!BD:BD)&gt;0,SUMIF(Pharmaceuticals!$B:$B,$B148,Pharmaceuticals!BD:BD)+SUMIF('Health Products &amp; Equipment'!$B:$B,$B148,'Health Products &amp; Equipment'!BD:BD)+SUMIF('Other Pharma &amp; Health Products'!$B:$B,$B148,'Other Pharma &amp; Health Products'!BD:BD)+SUMIF('PSM Costs'!$B:$B,$B148,'PSM Costs'!BD:BD),"")</f>
        <v/>
      </c>
      <c r="V148" s="233" t="str">
        <f ca="1">IF(SUMIF(Pharmaceuticals!$B:$B,$B148,Pharmaceuticals!BF:BF)+SUMIF('Health Products &amp; Equipment'!$B:$B,$B148,'Health Products &amp; Equipment'!BF:BF)+SUMIF('Other Pharma &amp; Health Products'!$B:$B,$B148,'Other Pharma &amp; Health Products'!BF:BF)+SUMIF('PSM Costs'!$B:$B,$B148,'PSM Costs'!BF:BF)&gt;0,SUMIF(Pharmaceuticals!$B:$B,$B148,Pharmaceuticals!BF:BF)+SUMIF('Health Products &amp; Equipment'!$B:$B,$B148,'Health Products &amp; Equipment'!BF:BF)+SUMIF('Other Pharma &amp; Health Products'!$B:$B,$B148,'Other Pharma &amp; Health Products'!BF:BF)+SUMIF('PSM Costs'!$B:$B,$B148,'PSM Costs'!BF:BF),"")</f>
        <v/>
      </c>
      <c r="W148" s="231" t="str">
        <f t="shared" ca="1" si="13"/>
        <v/>
      </c>
      <c r="X148" s="234" t="str">
        <f ca="1">IF(SUMIF(Pharmaceuticals!$B:$B,$B148,Pharmaceuticals!BM:BM)+SUMIF('Health Products &amp; Equipment'!$B:$B,$B148,'Health Products &amp; Equipment'!BM:BM)+SUMIF('Other Pharma &amp; Health Products'!$B:$B,$B148,'Other Pharma &amp; Health Products'!BM:BM)+SUMIF('PSM Costs'!$B:$B,$B148,'PSM Costs'!BM:BM)&gt;0,SUMIF(Pharmaceuticals!$B:$B,$B148,Pharmaceuticals!BM:BM)+SUMIF('Health Products &amp; Equipment'!$B:$B,$B148,'Health Products &amp; Equipment'!BM:BM)+SUMIF('Other Pharma &amp; Health Products'!$B:$B,$B148,'Other Pharma &amp; Health Products'!BM:BM)+SUMIF('PSM Costs'!$B:$B,$B148,'PSM Costs'!BM:BM),"")</f>
        <v/>
      </c>
      <c r="Y148" s="234" t="str">
        <f ca="1">IF(SUMIF(Pharmaceuticals!$B:$B,$B148,Pharmaceuticals!BO:BO)+SUMIF('Health Products &amp; Equipment'!$B:$B,$B148,'Health Products &amp; Equipment'!BO:BO)+SUMIF('Other Pharma &amp; Health Products'!$B:$B,$B148,'Other Pharma &amp; Health Products'!BO:BO)+SUMIF('PSM Costs'!$B:$B,$B148,'PSM Costs'!BO:BO)&gt;0,SUMIF(Pharmaceuticals!$B:$B,$B148,Pharmaceuticals!BO:BO)+SUMIF('Health Products &amp; Equipment'!$B:$B,$B148,'Health Products &amp; Equipment'!BO:BO)+SUMIF('Other Pharma &amp; Health Products'!$B:$B,$B148,'Other Pharma &amp; Health Products'!BO:BO)+SUMIF('PSM Costs'!$B:$B,$B148,'PSM Costs'!BO:BO),"")</f>
        <v/>
      </c>
      <c r="Z148" s="234" t="str">
        <f ca="1">IF(SUMIF(Pharmaceuticals!$B:$B,$B148,Pharmaceuticals!BQ:BQ)+SUMIF('Health Products &amp; Equipment'!$B:$B,$B148,'Health Products &amp; Equipment'!BQ:BQ)+SUMIF('Other Pharma &amp; Health Products'!$B:$B,$B148,'Other Pharma &amp; Health Products'!BQ:BQ)+SUMIF('PSM Costs'!$B:$B,$B148,'PSM Costs'!BQ:BQ)&gt;0,SUMIF(Pharmaceuticals!$B:$B,$B148,Pharmaceuticals!BQ:BQ)+SUMIF('Health Products &amp; Equipment'!$B:$B,$B148,'Health Products &amp; Equipment'!BQ:BQ)+SUMIF('Other Pharma &amp; Health Products'!$B:$B,$B148,'Other Pharma &amp; Health Products'!BQ:BQ)+SUMIF('PSM Costs'!$B:$B,$B148,'PSM Costs'!BQ:BQ),"")</f>
        <v/>
      </c>
      <c r="AA148" s="234" t="str">
        <f ca="1">IF(SUMIF(Pharmaceuticals!$B:$B,$B148,Pharmaceuticals!BS:BS)+SUMIF('Health Products &amp; Equipment'!$B:$B,$B148,'Health Products &amp; Equipment'!BS:BS)+SUMIF('Other Pharma &amp; Health Products'!$B:$B,$B148,'Other Pharma &amp; Health Products'!BS:BS)+SUMIF('PSM Costs'!$B:$B,$B148,'PSM Costs'!BS:BS)&gt;0,SUMIF(Pharmaceuticals!$B:$B,$B148,Pharmaceuticals!BS:BS)+SUMIF('Health Products &amp; Equipment'!$B:$B,$B148,'Health Products &amp; Equipment'!BS:BS)+SUMIF('Other Pharma &amp; Health Products'!$B:$B,$B148,'Other Pharma &amp; Health Products'!BS:BS)+SUMIF('PSM Costs'!$B:$B,$B148,'PSM Costs'!BS:BS),"")</f>
        <v/>
      </c>
      <c r="AB148" s="233" t="str">
        <f t="shared" ca="1" si="14"/>
        <v/>
      </c>
    </row>
    <row r="149" spans="1:28" ht="22.15" customHeight="1" x14ac:dyDescent="0.2">
      <c r="A149" s="229">
        <v>139</v>
      </c>
      <c r="B149" s="229" t="str">
        <f ca="1">IFERROR(VLOOKUP(A149,'Rank unique Mod-Int-CI-PR'!I:J,2,FALSE),"")</f>
        <v/>
      </c>
      <c r="C149" s="230" t="str">
        <f ca="1">IFERROR(VLOOKUP(VALUE(LEFT(B149,FIND("-",B149)-1)),CatModules!B:C,2,FALSE),"")</f>
        <v/>
      </c>
      <c r="D149" s="230" t="str">
        <f ca="1">IFERROR(VLOOKUP(LEFT(B149,FIND("--",B149)-1),CatInt!D:E,2,FALSE),"")</f>
        <v/>
      </c>
      <c r="E149" s="230" t="str">
        <f ca="1">IFERROR(VLOOKUP(MID(B149,FIND("--",B149)+2,FIND("---",B149)-FIND("--",B149)-2),CatCostInp!D:E,2,FALSE),"")</f>
        <v/>
      </c>
      <c r="F149" s="230" t="str">
        <f ca="1">IFERROR(VLOOKUP(B149,ActivityConcat!A:C,3,FALSE),"")</f>
        <v/>
      </c>
      <c r="G149" s="231" t="str">
        <f ca="1">IFERROR(VLOOKUP(VALUE(RIGHT(B149,1)),Setup!A:D,4,FALSE),"")</f>
        <v/>
      </c>
      <c r="H149" s="232" t="str">
        <f t="shared" ca="1" si="10"/>
        <v/>
      </c>
      <c r="I149" s="233" t="str">
        <f ca="1">IF(SUMIF(Pharmaceuticals!$B:$B,$B149,Pharmaceuticals!Z:Z)+SUMIF('Health Products &amp; Equipment'!$B:$B,$B149,'Health Products &amp; Equipment'!Z:Z)+SUMIF('Other Pharma &amp; Health Products'!$B:$B,$B149,'Other Pharma &amp; Health Products'!Z:Z)+SUMIF('PSM Costs'!$B:$B,$B149,'PSM Costs'!Z:Z)&gt;0,SUMIF(Pharmaceuticals!$B:$B,$B149,Pharmaceuticals!Z:Z)+SUMIF('Health Products &amp; Equipment'!$B:$B,$B149,'Health Products &amp; Equipment'!Z:Z)+SUMIF('Other Pharma &amp; Health Products'!$B:$B,$B149,'Other Pharma &amp; Health Products'!Z:Z)+SUMIF('PSM Costs'!$B:$B,$B149,'PSM Costs'!Z:Z),"")</f>
        <v/>
      </c>
      <c r="J149" s="233" t="str">
        <f ca="1">IF(SUMIF(Pharmaceuticals!$B:$B,$B149,Pharmaceuticals!AB:AB)+SUMIF('Health Products &amp; Equipment'!$B:$B,$B149,'Health Products &amp; Equipment'!AB:AB)+SUMIF('Other Pharma &amp; Health Products'!$B:$B,$B149,'Other Pharma &amp; Health Products'!AB:AB)+SUMIF('PSM Costs'!$B:$B,$B149,'PSM Costs'!AB:AB)&gt;0,SUMIF(Pharmaceuticals!$B:$B,$B149,Pharmaceuticals!AB:AB)+SUMIF('Health Products &amp; Equipment'!$B:$B,$B149,'Health Products &amp; Equipment'!AB:AB)+SUMIF('Other Pharma &amp; Health Products'!$B:$B,$B149,'Other Pharma &amp; Health Products'!AB:AB)+SUMIF('PSM Costs'!$B:$B,$B149,'PSM Costs'!AB:AB),"")</f>
        <v/>
      </c>
      <c r="K149" s="233" t="str">
        <f ca="1">IF(SUMIF(Pharmaceuticals!$B:$B,$B149,Pharmaceuticals!AD:AD)+SUMIF('Health Products &amp; Equipment'!$B:$B,$B149,'Health Products &amp; Equipment'!AD:AD)+SUMIF('Other Pharma &amp; Health Products'!$B:$B,$B149,'Other Pharma &amp; Health Products'!AD:AD)+SUMIF('PSM Costs'!$B:$B,$B149,'PSM Costs'!AD:AD)&gt;0,SUMIF(Pharmaceuticals!$B:$B,$B149,Pharmaceuticals!AD:AD)+SUMIF('Health Products &amp; Equipment'!$B:$B,$B149,'Health Products &amp; Equipment'!AD:AD)+SUMIF('Other Pharma &amp; Health Products'!$B:$B,$B149,'Other Pharma &amp; Health Products'!AD:AD)+SUMIF('PSM Costs'!$B:$B,$B149,'PSM Costs'!AD:AD),"")</f>
        <v/>
      </c>
      <c r="L149" s="233" t="str">
        <f ca="1">IF(SUMIF(Pharmaceuticals!$B:$B,$B149,Pharmaceuticals!AF:AF)+SUMIF('Health Products &amp; Equipment'!$B:$B,$B149,'Health Products &amp; Equipment'!AF:AF)+SUMIF('Other Pharma &amp; Health Products'!$B:$B,$B149,'Other Pharma &amp; Health Products'!AF:AF)+SUMIF('PSM Costs'!$B:$B,$B149,'PSM Costs'!AF:AF)&gt;0,SUMIF(Pharmaceuticals!$B:$B,$B149,Pharmaceuticals!AF:AF)+SUMIF('Health Products &amp; Equipment'!$B:$B,$B149,'Health Products &amp; Equipment'!AF:AF)+SUMIF('Other Pharma &amp; Health Products'!$B:$B,$B149,'Other Pharma &amp; Health Products'!AF:AF)+SUMIF('PSM Costs'!$B:$B,$B149,'PSM Costs'!AF:AF),"")</f>
        <v/>
      </c>
      <c r="M149" s="231" t="str">
        <f t="shared" ca="1" si="11"/>
        <v/>
      </c>
      <c r="N149" s="234" t="str">
        <f ca="1">IF(SUMIF(Pharmaceuticals!$B:$B,$B149,Pharmaceuticals!AM:AM)+SUMIF('Health Products &amp; Equipment'!$B:$B,$B149,'Health Products &amp; Equipment'!AM:AM)+SUMIF('Other Pharma &amp; Health Products'!$B:$B,$B149,'Other Pharma &amp; Health Products'!AM:AM)+SUMIF('PSM Costs'!$B:$B,$B149,'PSM Costs'!AM:AM)&gt;0,SUMIF(Pharmaceuticals!$B:$B,$B149,Pharmaceuticals!AM:AM)+SUMIF('Health Products &amp; Equipment'!$B:$B,$B149,'Health Products &amp; Equipment'!AM:AM)+SUMIF('Other Pharma &amp; Health Products'!$B:$B,$B149,'Other Pharma &amp; Health Products'!AM:AM)+SUMIF('PSM Costs'!$B:$B,$B149,'PSM Costs'!AM:AM),"")</f>
        <v/>
      </c>
      <c r="O149" s="234" t="str">
        <f ca="1">IF(SUMIF(Pharmaceuticals!$B:$B,$B149,Pharmaceuticals!AO:AO)+SUMIF('Health Products &amp; Equipment'!$B:$B,$B149,'Health Products &amp; Equipment'!AO:AO)+SUMIF('Other Pharma &amp; Health Products'!$B:$B,$B149,'Other Pharma &amp; Health Products'!AO:AO)+SUMIF('PSM Costs'!$B:$B,$B149,'PSM Costs'!AO:AO)&gt;0,SUMIF(Pharmaceuticals!$B:$B,$B149,Pharmaceuticals!AO:AO)+SUMIF('Health Products &amp; Equipment'!$B:$B,$B149,'Health Products &amp; Equipment'!AO:AO)+SUMIF('Other Pharma &amp; Health Products'!$B:$B,$B149,'Other Pharma &amp; Health Products'!AO:AO)+SUMIF('PSM Costs'!$B:$B,$B149,'PSM Costs'!AO:AO),"")</f>
        <v/>
      </c>
      <c r="P149" s="234" t="str">
        <f ca="1">IF(SUMIF(Pharmaceuticals!$B:$B,$B149,Pharmaceuticals!AQ:AQ)+SUMIF('Health Products &amp; Equipment'!$B:$B,$B149,'Health Products &amp; Equipment'!AQ:AQ)+SUMIF('Other Pharma &amp; Health Products'!$B:$B,$B149,'Other Pharma &amp; Health Products'!AQ:AQ)+SUMIF('PSM Costs'!$B:$B,$B149,'PSM Costs'!AQ:AQ)&gt;0,SUMIF(Pharmaceuticals!$B:$B,$B149,Pharmaceuticals!AQ:AQ)+SUMIF('Health Products &amp; Equipment'!$B:$B,$B149,'Health Products &amp; Equipment'!AQ:AQ)+SUMIF('Other Pharma &amp; Health Products'!$B:$B,$B149,'Other Pharma &amp; Health Products'!AQ:AQ)+SUMIF('PSM Costs'!$B:$B,$B149,'PSM Costs'!AQ:AQ),"")</f>
        <v/>
      </c>
      <c r="Q149" s="234" t="str">
        <f ca="1">IF(SUMIF(Pharmaceuticals!$B:$B,$B149,Pharmaceuticals!AS:AS)+SUMIF('Health Products &amp; Equipment'!$B:$B,$B149,'Health Products &amp; Equipment'!AS:AS)+SUMIF('Other Pharma &amp; Health Products'!$B:$B,$B149,'Other Pharma &amp; Health Products'!AS:AS)+SUMIF('PSM Costs'!$B:$B,$B149,'PSM Costs'!AS:AS)&gt;0,SUMIF(Pharmaceuticals!$B:$B,$B149,Pharmaceuticals!AS:AS)+SUMIF('Health Products &amp; Equipment'!$B:$B,$B149,'Health Products &amp; Equipment'!AS:AS)+SUMIF('Other Pharma &amp; Health Products'!$B:$B,$B149,'Other Pharma &amp; Health Products'!AS:AS)+SUMIF('PSM Costs'!$B:$B,$B149,'PSM Costs'!AS:AS),"")</f>
        <v/>
      </c>
      <c r="R149" s="232" t="str">
        <f t="shared" ca="1" si="12"/>
        <v/>
      </c>
      <c r="S149" s="233" t="str">
        <f ca="1">IF(SUMIF(Pharmaceuticals!$B:$B,$B149,Pharmaceuticals!AZ:AZ)+SUMIF('Health Products &amp; Equipment'!$B:$B,$B149,'Health Products &amp; Equipment'!AZ:AZ)+SUMIF('Other Pharma &amp; Health Products'!$B:$B,$B149,'Other Pharma &amp; Health Products'!AZ:AZ)+SUMIF('PSM Costs'!$B:$B,$B149,'PSM Costs'!AZ:AZ)&gt;0,SUMIF(Pharmaceuticals!$B:$B,$B149,Pharmaceuticals!AZ:AZ)+SUMIF('Health Products &amp; Equipment'!$B:$B,$B149,'Health Products &amp; Equipment'!AZ:AZ)+SUMIF('Other Pharma &amp; Health Products'!$B:$B,$B149,'Other Pharma &amp; Health Products'!AZ:AZ)+SUMIF('PSM Costs'!$B:$B,$B149,'PSM Costs'!AZ:AZ),"")</f>
        <v/>
      </c>
      <c r="T149" s="233" t="str">
        <f ca="1">IF(SUMIF(Pharmaceuticals!$B:$B,$B149,Pharmaceuticals!BB:BB)+SUMIF('Health Products &amp; Equipment'!$B:$B,$B149,'Health Products &amp; Equipment'!BB:BB)+SUMIF('Other Pharma &amp; Health Products'!$B:$B,$B149,'Other Pharma &amp; Health Products'!BB:BB)+SUMIF('PSM Costs'!$B:$B,$B149,'PSM Costs'!BB:BB)&gt;0,SUMIF(Pharmaceuticals!$B:$B,$B149,Pharmaceuticals!BB:BB)+SUMIF('Health Products &amp; Equipment'!$B:$B,$B149,'Health Products &amp; Equipment'!BB:BB)+SUMIF('Other Pharma &amp; Health Products'!$B:$B,$B149,'Other Pharma &amp; Health Products'!BB:BB)+SUMIF('PSM Costs'!$B:$B,$B149,'PSM Costs'!BB:BB),"")</f>
        <v/>
      </c>
      <c r="U149" s="233" t="str">
        <f ca="1">IF(SUMIF(Pharmaceuticals!$B:$B,$B149,Pharmaceuticals!BD:BD)+SUMIF('Health Products &amp; Equipment'!$B:$B,$B149,'Health Products &amp; Equipment'!BD:BD)+SUMIF('Other Pharma &amp; Health Products'!$B:$B,$B149,'Other Pharma &amp; Health Products'!BD:BD)+SUMIF('PSM Costs'!$B:$B,$B149,'PSM Costs'!BD:BD)&gt;0,SUMIF(Pharmaceuticals!$B:$B,$B149,Pharmaceuticals!BD:BD)+SUMIF('Health Products &amp; Equipment'!$B:$B,$B149,'Health Products &amp; Equipment'!BD:BD)+SUMIF('Other Pharma &amp; Health Products'!$B:$B,$B149,'Other Pharma &amp; Health Products'!BD:BD)+SUMIF('PSM Costs'!$B:$B,$B149,'PSM Costs'!BD:BD),"")</f>
        <v/>
      </c>
      <c r="V149" s="233" t="str">
        <f ca="1">IF(SUMIF(Pharmaceuticals!$B:$B,$B149,Pharmaceuticals!BF:BF)+SUMIF('Health Products &amp; Equipment'!$B:$B,$B149,'Health Products &amp; Equipment'!BF:BF)+SUMIF('Other Pharma &amp; Health Products'!$B:$B,$B149,'Other Pharma &amp; Health Products'!BF:BF)+SUMIF('PSM Costs'!$B:$B,$B149,'PSM Costs'!BF:BF)&gt;0,SUMIF(Pharmaceuticals!$B:$B,$B149,Pharmaceuticals!BF:BF)+SUMIF('Health Products &amp; Equipment'!$B:$B,$B149,'Health Products &amp; Equipment'!BF:BF)+SUMIF('Other Pharma &amp; Health Products'!$B:$B,$B149,'Other Pharma &amp; Health Products'!BF:BF)+SUMIF('PSM Costs'!$B:$B,$B149,'PSM Costs'!BF:BF),"")</f>
        <v/>
      </c>
      <c r="W149" s="231" t="str">
        <f t="shared" ca="1" si="13"/>
        <v/>
      </c>
      <c r="X149" s="234" t="str">
        <f ca="1">IF(SUMIF(Pharmaceuticals!$B:$B,$B149,Pharmaceuticals!BM:BM)+SUMIF('Health Products &amp; Equipment'!$B:$B,$B149,'Health Products &amp; Equipment'!BM:BM)+SUMIF('Other Pharma &amp; Health Products'!$B:$B,$B149,'Other Pharma &amp; Health Products'!BM:BM)+SUMIF('PSM Costs'!$B:$B,$B149,'PSM Costs'!BM:BM)&gt;0,SUMIF(Pharmaceuticals!$B:$B,$B149,Pharmaceuticals!BM:BM)+SUMIF('Health Products &amp; Equipment'!$B:$B,$B149,'Health Products &amp; Equipment'!BM:BM)+SUMIF('Other Pharma &amp; Health Products'!$B:$B,$B149,'Other Pharma &amp; Health Products'!BM:BM)+SUMIF('PSM Costs'!$B:$B,$B149,'PSM Costs'!BM:BM),"")</f>
        <v/>
      </c>
      <c r="Y149" s="234" t="str">
        <f ca="1">IF(SUMIF(Pharmaceuticals!$B:$B,$B149,Pharmaceuticals!BO:BO)+SUMIF('Health Products &amp; Equipment'!$B:$B,$B149,'Health Products &amp; Equipment'!BO:BO)+SUMIF('Other Pharma &amp; Health Products'!$B:$B,$B149,'Other Pharma &amp; Health Products'!BO:BO)+SUMIF('PSM Costs'!$B:$B,$B149,'PSM Costs'!BO:BO)&gt;0,SUMIF(Pharmaceuticals!$B:$B,$B149,Pharmaceuticals!BO:BO)+SUMIF('Health Products &amp; Equipment'!$B:$B,$B149,'Health Products &amp; Equipment'!BO:BO)+SUMIF('Other Pharma &amp; Health Products'!$B:$B,$B149,'Other Pharma &amp; Health Products'!BO:BO)+SUMIF('PSM Costs'!$B:$B,$B149,'PSM Costs'!BO:BO),"")</f>
        <v/>
      </c>
      <c r="Z149" s="234" t="str">
        <f ca="1">IF(SUMIF(Pharmaceuticals!$B:$B,$B149,Pharmaceuticals!BQ:BQ)+SUMIF('Health Products &amp; Equipment'!$B:$B,$B149,'Health Products &amp; Equipment'!BQ:BQ)+SUMIF('Other Pharma &amp; Health Products'!$B:$B,$B149,'Other Pharma &amp; Health Products'!BQ:BQ)+SUMIF('PSM Costs'!$B:$B,$B149,'PSM Costs'!BQ:BQ)&gt;0,SUMIF(Pharmaceuticals!$B:$B,$B149,Pharmaceuticals!BQ:BQ)+SUMIF('Health Products &amp; Equipment'!$B:$B,$B149,'Health Products &amp; Equipment'!BQ:BQ)+SUMIF('Other Pharma &amp; Health Products'!$B:$B,$B149,'Other Pharma &amp; Health Products'!BQ:BQ)+SUMIF('PSM Costs'!$B:$B,$B149,'PSM Costs'!BQ:BQ),"")</f>
        <v/>
      </c>
      <c r="AA149" s="234" t="str">
        <f ca="1">IF(SUMIF(Pharmaceuticals!$B:$B,$B149,Pharmaceuticals!BS:BS)+SUMIF('Health Products &amp; Equipment'!$B:$B,$B149,'Health Products &amp; Equipment'!BS:BS)+SUMIF('Other Pharma &amp; Health Products'!$B:$B,$B149,'Other Pharma &amp; Health Products'!BS:BS)+SUMIF('PSM Costs'!$B:$B,$B149,'PSM Costs'!BS:BS)&gt;0,SUMIF(Pharmaceuticals!$B:$B,$B149,Pharmaceuticals!BS:BS)+SUMIF('Health Products &amp; Equipment'!$B:$B,$B149,'Health Products &amp; Equipment'!BS:BS)+SUMIF('Other Pharma &amp; Health Products'!$B:$B,$B149,'Other Pharma &amp; Health Products'!BS:BS)+SUMIF('PSM Costs'!$B:$B,$B149,'PSM Costs'!BS:BS),"")</f>
        <v/>
      </c>
      <c r="AB149" s="233" t="str">
        <f t="shared" ca="1" si="14"/>
        <v/>
      </c>
    </row>
    <row r="150" spans="1:28" ht="22.15" customHeight="1" x14ac:dyDescent="0.2">
      <c r="A150" s="229">
        <v>140</v>
      </c>
      <c r="B150" s="229" t="str">
        <f ca="1">IFERROR(VLOOKUP(A150,'Rank unique Mod-Int-CI-PR'!I:J,2,FALSE),"")</f>
        <v/>
      </c>
      <c r="C150" s="230" t="str">
        <f ca="1">IFERROR(VLOOKUP(VALUE(LEFT(B150,FIND("-",B150)-1)),CatModules!B:C,2,FALSE),"")</f>
        <v/>
      </c>
      <c r="D150" s="230" t="str">
        <f ca="1">IFERROR(VLOOKUP(LEFT(B150,FIND("--",B150)-1),CatInt!D:E,2,FALSE),"")</f>
        <v/>
      </c>
      <c r="E150" s="230" t="str">
        <f ca="1">IFERROR(VLOOKUP(MID(B150,FIND("--",B150)+2,FIND("---",B150)-FIND("--",B150)-2),CatCostInp!D:E,2,FALSE),"")</f>
        <v/>
      </c>
      <c r="F150" s="230" t="str">
        <f ca="1">IFERROR(VLOOKUP(B150,ActivityConcat!A:C,3,FALSE),"")</f>
        <v/>
      </c>
      <c r="G150" s="231" t="str">
        <f ca="1">IFERROR(VLOOKUP(VALUE(RIGHT(B150,1)),Setup!A:D,4,FALSE),"")</f>
        <v/>
      </c>
      <c r="H150" s="232" t="str">
        <f t="shared" ca="1" si="10"/>
        <v/>
      </c>
      <c r="I150" s="233" t="str">
        <f ca="1">IF(SUMIF(Pharmaceuticals!$B:$B,$B150,Pharmaceuticals!Z:Z)+SUMIF('Health Products &amp; Equipment'!$B:$B,$B150,'Health Products &amp; Equipment'!Z:Z)+SUMIF('Other Pharma &amp; Health Products'!$B:$B,$B150,'Other Pharma &amp; Health Products'!Z:Z)+SUMIF('PSM Costs'!$B:$B,$B150,'PSM Costs'!Z:Z)&gt;0,SUMIF(Pharmaceuticals!$B:$B,$B150,Pharmaceuticals!Z:Z)+SUMIF('Health Products &amp; Equipment'!$B:$B,$B150,'Health Products &amp; Equipment'!Z:Z)+SUMIF('Other Pharma &amp; Health Products'!$B:$B,$B150,'Other Pharma &amp; Health Products'!Z:Z)+SUMIF('PSM Costs'!$B:$B,$B150,'PSM Costs'!Z:Z),"")</f>
        <v/>
      </c>
      <c r="J150" s="233" t="str">
        <f ca="1">IF(SUMIF(Pharmaceuticals!$B:$B,$B150,Pharmaceuticals!AB:AB)+SUMIF('Health Products &amp; Equipment'!$B:$B,$B150,'Health Products &amp; Equipment'!AB:AB)+SUMIF('Other Pharma &amp; Health Products'!$B:$B,$B150,'Other Pharma &amp; Health Products'!AB:AB)+SUMIF('PSM Costs'!$B:$B,$B150,'PSM Costs'!AB:AB)&gt;0,SUMIF(Pharmaceuticals!$B:$B,$B150,Pharmaceuticals!AB:AB)+SUMIF('Health Products &amp; Equipment'!$B:$B,$B150,'Health Products &amp; Equipment'!AB:AB)+SUMIF('Other Pharma &amp; Health Products'!$B:$B,$B150,'Other Pharma &amp; Health Products'!AB:AB)+SUMIF('PSM Costs'!$B:$B,$B150,'PSM Costs'!AB:AB),"")</f>
        <v/>
      </c>
      <c r="K150" s="233" t="str">
        <f ca="1">IF(SUMIF(Pharmaceuticals!$B:$B,$B150,Pharmaceuticals!AD:AD)+SUMIF('Health Products &amp; Equipment'!$B:$B,$B150,'Health Products &amp; Equipment'!AD:AD)+SUMIF('Other Pharma &amp; Health Products'!$B:$B,$B150,'Other Pharma &amp; Health Products'!AD:AD)+SUMIF('PSM Costs'!$B:$B,$B150,'PSM Costs'!AD:AD)&gt;0,SUMIF(Pharmaceuticals!$B:$B,$B150,Pharmaceuticals!AD:AD)+SUMIF('Health Products &amp; Equipment'!$B:$B,$B150,'Health Products &amp; Equipment'!AD:AD)+SUMIF('Other Pharma &amp; Health Products'!$B:$B,$B150,'Other Pharma &amp; Health Products'!AD:AD)+SUMIF('PSM Costs'!$B:$B,$B150,'PSM Costs'!AD:AD),"")</f>
        <v/>
      </c>
      <c r="L150" s="233" t="str">
        <f ca="1">IF(SUMIF(Pharmaceuticals!$B:$B,$B150,Pharmaceuticals!AF:AF)+SUMIF('Health Products &amp; Equipment'!$B:$B,$B150,'Health Products &amp; Equipment'!AF:AF)+SUMIF('Other Pharma &amp; Health Products'!$B:$B,$B150,'Other Pharma &amp; Health Products'!AF:AF)+SUMIF('PSM Costs'!$B:$B,$B150,'PSM Costs'!AF:AF)&gt;0,SUMIF(Pharmaceuticals!$B:$B,$B150,Pharmaceuticals!AF:AF)+SUMIF('Health Products &amp; Equipment'!$B:$B,$B150,'Health Products &amp; Equipment'!AF:AF)+SUMIF('Other Pharma &amp; Health Products'!$B:$B,$B150,'Other Pharma &amp; Health Products'!AF:AF)+SUMIF('PSM Costs'!$B:$B,$B150,'PSM Costs'!AF:AF),"")</f>
        <v/>
      </c>
      <c r="M150" s="231" t="str">
        <f t="shared" ca="1" si="11"/>
        <v/>
      </c>
      <c r="N150" s="234" t="str">
        <f ca="1">IF(SUMIF(Pharmaceuticals!$B:$B,$B150,Pharmaceuticals!AM:AM)+SUMIF('Health Products &amp; Equipment'!$B:$B,$B150,'Health Products &amp; Equipment'!AM:AM)+SUMIF('Other Pharma &amp; Health Products'!$B:$B,$B150,'Other Pharma &amp; Health Products'!AM:AM)+SUMIF('PSM Costs'!$B:$B,$B150,'PSM Costs'!AM:AM)&gt;0,SUMIF(Pharmaceuticals!$B:$B,$B150,Pharmaceuticals!AM:AM)+SUMIF('Health Products &amp; Equipment'!$B:$B,$B150,'Health Products &amp; Equipment'!AM:AM)+SUMIF('Other Pharma &amp; Health Products'!$B:$B,$B150,'Other Pharma &amp; Health Products'!AM:AM)+SUMIF('PSM Costs'!$B:$B,$B150,'PSM Costs'!AM:AM),"")</f>
        <v/>
      </c>
      <c r="O150" s="234" t="str">
        <f ca="1">IF(SUMIF(Pharmaceuticals!$B:$B,$B150,Pharmaceuticals!AO:AO)+SUMIF('Health Products &amp; Equipment'!$B:$B,$B150,'Health Products &amp; Equipment'!AO:AO)+SUMIF('Other Pharma &amp; Health Products'!$B:$B,$B150,'Other Pharma &amp; Health Products'!AO:AO)+SUMIF('PSM Costs'!$B:$B,$B150,'PSM Costs'!AO:AO)&gt;0,SUMIF(Pharmaceuticals!$B:$B,$B150,Pharmaceuticals!AO:AO)+SUMIF('Health Products &amp; Equipment'!$B:$B,$B150,'Health Products &amp; Equipment'!AO:AO)+SUMIF('Other Pharma &amp; Health Products'!$B:$B,$B150,'Other Pharma &amp; Health Products'!AO:AO)+SUMIF('PSM Costs'!$B:$B,$B150,'PSM Costs'!AO:AO),"")</f>
        <v/>
      </c>
      <c r="P150" s="234" t="str">
        <f ca="1">IF(SUMIF(Pharmaceuticals!$B:$B,$B150,Pharmaceuticals!AQ:AQ)+SUMIF('Health Products &amp; Equipment'!$B:$B,$B150,'Health Products &amp; Equipment'!AQ:AQ)+SUMIF('Other Pharma &amp; Health Products'!$B:$B,$B150,'Other Pharma &amp; Health Products'!AQ:AQ)+SUMIF('PSM Costs'!$B:$B,$B150,'PSM Costs'!AQ:AQ)&gt;0,SUMIF(Pharmaceuticals!$B:$B,$B150,Pharmaceuticals!AQ:AQ)+SUMIF('Health Products &amp; Equipment'!$B:$B,$B150,'Health Products &amp; Equipment'!AQ:AQ)+SUMIF('Other Pharma &amp; Health Products'!$B:$B,$B150,'Other Pharma &amp; Health Products'!AQ:AQ)+SUMIF('PSM Costs'!$B:$B,$B150,'PSM Costs'!AQ:AQ),"")</f>
        <v/>
      </c>
      <c r="Q150" s="234" t="str">
        <f ca="1">IF(SUMIF(Pharmaceuticals!$B:$B,$B150,Pharmaceuticals!AS:AS)+SUMIF('Health Products &amp; Equipment'!$B:$B,$B150,'Health Products &amp; Equipment'!AS:AS)+SUMIF('Other Pharma &amp; Health Products'!$B:$B,$B150,'Other Pharma &amp; Health Products'!AS:AS)+SUMIF('PSM Costs'!$B:$B,$B150,'PSM Costs'!AS:AS)&gt;0,SUMIF(Pharmaceuticals!$B:$B,$B150,Pharmaceuticals!AS:AS)+SUMIF('Health Products &amp; Equipment'!$B:$B,$B150,'Health Products &amp; Equipment'!AS:AS)+SUMIF('Other Pharma &amp; Health Products'!$B:$B,$B150,'Other Pharma &amp; Health Products'!AS:AS)+SUMIF('PSM Costs'!$B:$B,$B150,'PSM Costs'!AS:AS),"")</f>
        <v/>
      </c>
      <c r="R150" s="232" t="str">
        <f t="shared" ca="1" si="12"/>
        <v/>
      </c>
      <c r="S150" s="233" t="str">
        <f ca="1">IF(SUMIF(Pharmaceuticals!$B:$B,$B150,Pharmaceuticals!AZ:AZ)+SUMIF('Health Products &amp; Equipment'!$B:$B,$B150,'Health Products &amp; Equipment'!AZ:AZ)+SUMIF('Other Pharma &amp; Health Products'!$B:$B,$B150,'Other Pharma &amp; Health Products'!AZ:AZ)+SUMIF('PSM Costs'!$B:$B,$B150,'PSM Costs'!AZ:AZ)&gt;0,SUMIF(Pharmaceuticals!$B:$B,$B150,Pharmaceuticals!AZ:AZ)+SUMIF('Health Products &amp; Equipment'!$B:$B,$B150,'Health Products &amp; Equipment'!AZ:AZ)+SUMIF('Other Pharma &amp; Health Products'!$B:$B,$B150,'Other Pharma &amp; Health Products'!AZ:AZ)+SUMIF('PSM Costs'!$B:$B,$B150,'PSM Costs'!AZ:AZ),"")</f>
        <v/>
      </c>
      <c r="T150" s="233" t="str">
        <f ca="1">IF(SUMIF(Pharmaceuticals!$B:$B,$B150,Pharmaceuticals!BB:BB)+SUMIF('Health Products &amp; Equipment'!$B:$B,$B150,'Health Products &amp; Equipment'!BB:BB)+SUMIF('Other Pharma &amp; Health Products'!$B:$B,$B150,'Other Pharma &amp; Health Products'!BB:BB)+SUMIF('PSM Costs'!$B:$B,$B150,'PSM Costs'!BB:BB)&gt;0,SUMIF(Pharmaceuticals!$B:$B,$B150,Pharmaceuticals!BB:BB)+SUMIF('Health Products &amp; Equipment'!$B:$B,$B150,'Health Products &amp; Equipment'!BB:BB)+SUMIF('Other Pharma &amp; Health Products'!$B:$B,$B150,'Other Pharma &amp; Health Products'!BB:BB)+SUMIF('PSM Costs'!$B:$B,$B150,'PSM Costs'!BB:BB),"")</f>
        <v/>
      </c>
      <c r="U150" s="233" t="str">
        <f ca="1">IF(SUMIF(Pharmaceuticals!$B:$B,$B150,Pharmaceuticals!BD:BD)+SUMIF('Health Products &amp; Equipment'!$B:$B,$B150,'Health Products &amp; Equipment'!BD:BD)+SUMIF('Other Pharma &amp; Health Products'!$B:$B,$B150,'Other Pharma &amp; Health Products'!BD:BD)+SUMIF('PSM Costs'!$B:$B,$B150,'PSM Costs'!BD:BD)&gt;0,SUMIF(Pharmaceuticals!$B:$B,$B150,Pharmaceuticals!BD:BD)+SUMIF('Health Products &amp; Equipment'!$B:$B,$B150,'Health Products &amp; Equipment'!BD:BD)+SUMIF('Other Pharma &amp; Health Products'!$B:$B,$B150,'Other Pharma &amp; Health Products'!BD:BD)+SUMIF('PSM Costs'!$B:$B,$B150,'PSM Costs'!BD:BD),"")</f>
        <v/>
      </c>
      <c r="V150" s="233" t="str">
        <f ca="1">IF(SUMIF(Pharmaceuticals!$B:$B,$B150,Pharmaceuticals!BF:BF)+SUMIF('Health Products &amp; Equipment'!$B:$B,$B150,'Health Products &amp; Equipment'!BF:BF)+SUMIF('Other Pharma &amp; Health Products'!$B:$B,$B150,'Other Pharma &amp; Health Products'!BF:BF)+SUMIF('PSM Costs'!$B:$B,$B150,'PSM Costs'!BF:BF)&gt;0,SUMIF(Pharmaceuticals!$B:$B,$B150,Pharmaceuticals!BF:BF)+SUMIF('Health Products &amp; Equipment'!$B:$B,$B150,'Health Products &amp; Equipment'!BF:BF)+SUMIF('Other Pharma &amp; Health Products'!$B:$B,$B150,'Other Pharma &amp; Health Products'!BF:BF)+SUMIF('PSM Costs'!$B:$B,$B150,'PSM Costs'!BF:BF),"")</f>
        <v/>
      </c>
      <c r="W150" s="231" t="str">
        <f t="shared" ca="1" si="13"/>
        <v/>
      </c>
      <c r="X150" s="234" t="str">
        <f ca="1">IF(SUMIF(Pharmaceuticals!$B:$B,$B150,Pharmaceuticals!BM:BM)+SUMIF('Health Products &amp; Equipment'!$B:$B,$B150,'Health Products &amp; Equipment'!BM:BM)+SUMIF('Other Pharma &amp; Health Products'!$B:$B,$B150,'Other Pharma &amp; Health Products'!BM:BM)+SUMIF('PSM Costs'!$B:$B,$B150,'PSM Costs'!BM:BM)&gt;0,SUMIF(Pharmaceuticals!$B:$B,$B150,Pharmaceuticals!BM:BM)+SUMIF('Health Products &amp; Equipment'!$B:$B,$B150,'Health Products &amp; Equipment'!BM:BM)+SUMIF('Other Pharma &amp; Health Products'!$B:$B,$B150,'Other Pharma &amp; Health Products'!BM:BM)+SUMIF('PSM Costs'!$B:$B,$B150,'PSM Costs'!BM:BM),"")</f>
        <v/>
      </c>
      <c r="Y150" s="234" t="str">
        <f ca="1">IF(SUMIF(Pharmaceuticals!$B:$B,$B150,Pharmaceuticals!BO:BO)+SUMIF('Health Products &amp; Equipment'!$B:$B,$B150,'Health Products &amp; Equipment'!BO:BO)+SUMIF('Other Pharma &amp; Health Products'!$B:$B,$B150,'Other Pharma &amp; Health Products'!BO:BO)+SUMIF('PSM Costs'!$B:$B,$B150,'PSM Costs'!BO:BO)&gt;0,SUMIF(Pharmaceuticals!$B:$B,$B150,Pharmaceuticals!BO:BO)+SUMIF('Health Products &amp; Equipment'!$B:$B,$B150,'Health Products &amp; Equipment'!BO:BO)+SUMIF('Other Pharma &amp; Health Products'!$B:$B,$B150,'Other Pharma &amp; Health Products'!BO:BO)+SUMIF('PSM Costs'!$B:$B,$B150,'PSM Costs'!BO:BO),"")</f>
        <v/>
      </c>
      <c r="Z150" s="234" t="str">
        <f ca="1">IF(SUMIF(Pharmaceuticals!$B:$B,$B150,Pharmaceuticals!BQ:BQ)+SUMIF('Health Products &amp; Equipment'!$B:$B,$B150,'Health Products &amp; Equipment'!BQ:BQ)+SUMIF('Other Pharma &amp; Health Products'!$B:$B,$B150,'Other Pharma &amp; Health Products'!BQ:BQ)+SUMIF('PSM Costs'!$B:$B,$B150,'PSM Costs'!BQ:BQ)&gt;0,SUMIF(Pharmaceuticals!$B:$B,$B150,Pharmaceuticals!BQ:BQ)+SUMIF('Health Products &amp; Equipment'!$B:$B,$B150,'Health Products &amp; Equipment'!BQ:BQ)+SUMIF('Other Pharma &amp; Health Products'!$B:$B,$B150,'Other Pharma &amp; Health Products'!BQ:BQ)+SUMIF('PSM Costs'!$B:$B,$B150,'PSM Costs'!BQ:BQ),"")</f>
        <v/>
      </c>
      <c r="AA150" s="234" t="str">
        <f ca="1">IF(SUMIF(Pharmaceuticals!$B:$B,$B150,Pharmaceuticals!BS:BS)+SUMIF('Health Products &amp; Equipment'!$B:$B,$B150,'Health Products &amp; Equipment'!BS:BS)+SUMIF('Other Pharma &amp; Health Products'!$B:$B,$B150,'Other Pharma &amp; Health Products'!BS:BS)+SUMIF('PSM Costs'!$B:$B,$B150,'PSM Costs'!BS:BS)&gt;0,SUMIF(Pharmaceuticals!$B:$B,$B150,Pharmaceuticals!BS:BS)+SUMIF('Health Products &amp; Equipment'!$B:$B,$B150,'Health Products &amp; Equipment'!BS:BS)+SUMIF('Other Pharma &amp; Health Products'!$B:$B,$B150,'Other Pharma &amp; Health Products'!BS:BS)+SUMIF('PSM Costs'!$B:$B,$B150,'PSM Costs'!BS:BS),"")</f>
        <v/>
      </c>
      <c r="AB150" s="233" t="str">
        <f t="shared" ca="1" si="14"/>
        <v/>
      </c>
    </row>
    <row r="151" spans="1:28" ht="22.15" customHeight="1" x14ac:dyDescent="0.2">
      <c r="A151" s="229">
        <v>141</v>
      </c>
      <c r="B151" s="229" t="str">
        <f ca="1">IFERROR(VLOOKUP(A151,'Rank unique Mod-Int-CI-PR'!I:J,2,FALSE),"")</f>
        <v/>
      </c>
      <c r="C151" s="230" t="str">
        <f ca="1">IFERROR(VLOOKUP(VALUE(LEFT(B151,FIND("-",B151)-1)),CatModules!B:C,2,FALSE),"")</f>
        <v/>
      </c>
      <c r="D151" s="230" t="str">
        <f ca="1">IFERROR(VLOOKUP(LEFT(B151,FIND("--",B151)-1),CatInt!D:E,2,FALSE),"")</f>
        <v/>
      </c>
      <c r="E151" s="230" t="str">
        <f ca="1">IFERROR(VLOOKUP(MID(B151,FIND("--",B151)+2,FIND("---",B151)-FIND("--",B151)-2),CatCostInp!D:E,2,FALSE),"")</f>
        <v/>
      </c>
      <c r="F151" s="230" t="str">
        <f ca="1">IFERROR(VLOOKUP(B151,ActivityConcat!A:C,3,FALSE),"")</f>
        <v/>
      </c>
      <c r="G151" s="231" t="str">
        <f ca="1">IFERROR(VLOOKUP(VALUE(RIGHT(B151,1)),Setup!A:D,4,FALSE),"")</f>
        <v/>
      </c>
      <c r="H151" s="232" t="str">
        <f t="shared" ca="1" si="10"/>
        <v/>
      </c>
      <c r="I151" s="233" t="str">
        <f ca="1">IF(SUMIF(Pharmaceuticals!$B:$B,$B151,Pharmaceuticals!Z:Z)+SUMIF('Health Products &amp; Equipment'!$B:$B,$B151,'Health Products &amp; Equipment'!Z:Z)+SUMIF('Other Pharma &amp; Health Products'!$B:$B,$B151,'Other Pharma &amp; Health Products'!Z:Z)+SUMIF('PSM Costs'!$B:$B,$B151,'PSM Costs'!Z:Z)&gt;0,SUMIF(Pharmaceuticals!$B:$B,$B151,Pharmaceuticals!Z:Z)+SUMIF('Health Products &amp; Equipment'!$B:$B,$B151,'Health Products &amp; Equipment'!Z:Z)+SUMIF('Other Pharma &amp; Health Products'!$B:$B,$B151,'Other Pharma &amp; Health Products'!Z:Z)+SUMIF('PSM Costs'!$B:$B,$B151,'PSM Costs'!Z:Z),"")</f>
        <v/>
      </c>
      <c r="J151" s="233" t="str">
        <f ca="1">IF(SUMIF(Pharmaceuticals!$B:$B,$B151,Pharmaceuticals!AB:AB)+SUMIF('Health Products &amp; Equipment'!$B:$B,$B151,'Health Products &amp; Equipment'!AB:AB)+SUMIF('Other Pharma &amp; Health Products'!$B:$B,$B151,'Other Pharma &amp; Health Products'!AB:AB)+SUMIF('PSM Costs'!$B:$B,$B151,'PSM Costs'!AB:AB)&gt;0,SUMIF(Pharmaceuticals!$B:$B,$B151,Pharmaceuticals!AB:AB)+SUMIF('Health Products &amp; Equipment'!$B:$B,$B151,'Health Products &amp; Equipment'!AB:AB)+SUMIF('Other Pharma &amp; Health Products'!$B:$B,$B151,'Other Pharma &amp; Health Products'!AB:AB)+SUMIF('PSM Costs'!$B:$B,$B151,'PSM Costs'!AB:AB),"")</f>
        <v/>
      </c>
      <c r="K151" s="233" t="str">
        <f ca="1">IF(SUMIF(Pharmaceuticals!$B:$B,$B151,Pharmaceuticals!AD:AD)+SUMIF('Health Products &amp; Equipment'!$B:$B,$B151,'Health Products &amp; Equipment'!AD:AD)+SUMIF('Other Pharma &amp; Health Products'!$B:$B,$B151,'Other Pharma &amp; Health Products'!AD:AD)+SUMIF('PSM Costs'!$B:$B,$B151,'PSM Costs'!AD:AD)&gt;0,SUMIF(Pharmaceuticals!$B:$B,$B151,Pharmaceuticals!AD:AD)+SUMIF('Health Products &amp; Equipment'!$B:$B,$B151,'Health Products &amp; Equipment'!AD:AD)+SUMIF('Other Pharma &amp; Health Products'!$B:$B,$B151,'Other Pharma &amp; Health Products'!AD:AD)+SUMIF('PSM Costs'!$B:$B,$B151,'PSM Costs'!AD:AD),"")</f>
        <v/>
      </c>
      <c r="L151" s="233" t="str">
        <f ca="1">IF(SUMIF(Pharmaceuticals!$B:$B,$B151,Pharmaceuticals!AF:AF)+SUMIF('Health Products &amp; Equipment'!$B:$B,$B151,'Health Products &amp; Equipment'!AF:AF)+SUMIF('Other Pharma &amp; Health Products'!$B:$B,$B151,'Other Pharma &amp; Health Products'!AF:AF)+SUMIF('PSM Costs'!$B:$B,$B151,'PSM Costs'!AF:AF)&gt;0,SUMIF(Pharmaceuticals!$B:$B,$B151,Pharmaceuticals!AF:AF)+SUMIF('Health Products &amp; Equipment'!$B:$B,$B151,'Health Products &amp; Equipment'!AF:AF)+SUMIF('Other Pharma &amp; Health Products'!$B:$B,$B151,'Other Pharma &amp; Health Products'!AF:AF)+SUMIF('PSM Costs'!$B:$B,$B151,'PSM Costs'!AF:AF),"")</f>
        <v/>
      </c>
      <c r="M151" s="231" t="str">
        <f t="shared" ca="1" si="11"/>
        <v/>
      </c>
      <c r="N151" s="234" t="str">
        <f ca="1">IF(SUMIF(Pharmaceuticals!$B:$B,$B151,Pharmaceuticals!AM:AM)+SUMIF('Health Products &amp; Equipment'!$B:$B,$B151,'Health Products &amp; Equipment'!AM:AM)+SUMIF('Other Pharma &amp; Health Products'!$B:$B,$B151,'Other Pharma &amp; Health Products'!AM:AM)+SUMIF('PSM Costs'!$B:$B,$B151,'PSM Costs'!AM:AM)&gt;0,SUMIF(Pharmaceuticals!$B:$B,$B151,Pharmaceuticals!AM:AM)+SUMIF('Health Products &amp; Equipment'!$B:$B,$B151,'Health Products &amp; Equipment'!AM:AM)+SUMIF('Other Pharma &amp; Health Products'!$B:$B,$B151,'Other Pharma &amp; Health Products'!AM:AM)+SUMIF('PSM Costs'!$B:$B,$B151,'PSM Costs'!AM:AM),"")</f>
        <v/>
      </c>
      <c r="O151" s="234" t="str">
        <f ca="1">IF(SUMIF(Pharmaceuticals!$B:$B,$B151,Pharmaceuticals!AO:AO)+SUMIF('Health Products &amp; Equipment'!$B:$B,$B151,'Health Products &amp; Equipment'!AO:AO)+SUMIF('Other Pharma &amp; Health Products'!$B:$B,$B151,'Other Pharma &amp; Health Products'!AO:AO)+SUMIF('PSM Costs'!$B:$B,$B151,'PSM Costs'!AO:AO)&gt;0,SUMIF(Pharmaceuticals!$B:$B,$B151,Pharmaceuticals!AO:AO)+SUMIF('Health Products &amp; Equipment'!$B:$B,$B151,'Health Products &amp; Equipment'!AO:AO)+SUMIF('Other Pharma &amp; Health Products'!$B:$B,$B151,'Other Pharma &amp; Health Products'!AO:AO)+SUMIF('PSM Costs'!$B:$B,$B151,'PSM Costs'!AO:AO),"")</f>
        <v/>
      </c>
      <c r="P151" s="234" t="str">
        <f ca="1">IF(SUMIF(Pharmaceuticals!$B:$B,$B151,Pharmaceuticals!AQ:AQ)+SUMIF('Health Products &amp; Equipment'!$B:$B,$B151,'Health Products &amp; Equipment'!AQ:AQ)+SUMIF('Other Pharma &amp; Health Products'!$B:$B,$B151,'Other Pharma &amp; Health Products'!AQ:AQ)+SUMIF('PSM Costs'!$B:$B,$B151,'PSM Costs'!AQ:AQ)&gt;0,SUMIF(Pharmaceuticals!$B:$B,$B151,Pharmaceuticals!AQ:AQ)+SUMIF('Health Products &amp; Equipment'!$B:$B,$B151,'Health Products &amp; Equipment'!AQ:AQ)+SUMIF('Other Pharma &amp; Health Products'!$B:$B,$B151,'Other Pharma &amp; Health Products'!AQ:AQ)+SUMIF('PSM Costs'!$B:$B,$B151,'PSM Costs'!AQ:AQ),"")</f>
        <v/>
      </c>
      <c r="Q151" s="234" t="str">
        <f ca="1">IF(SUMIF(Pharmaceuticals!$B:$B,$B151,Pharmaceuticals!AS:AS)+SUMIF('Health Products &amp; Equipment'!$B:$B,$B151,'Health Products &amp; Equipment'!AS:AS)+SUMIF('Other Pharma &amp; Health Products'!$B:$B,$B151,'Other Pharma &amp; Health Products'!AS:AS)+SUMIF('PSM Costs'!$B:$B,$B151,'PSM Costs'!AS:AS)&gt;0,SUMIF(Pharmaceuticals!$B:$B,$B151,Pharmaceuticals!AS:AS)+SUMIF('Health Products &amp; Equipment'!$B:$B,$B151,'Health Products &amp; Equipment'!AS:AS)+SUMIF('Other Pharma &amp; Health Products'!$B:$B,$B151,'Other Pharma &amp; Health Products'!AS:AS)+SUMIF('PSM Costs'!$B:$B,$B151,'PSM Costs'!AS:AS),"")</f>
        <v/>
      </c>
      <c r="R151" s="232" t="str">
        <f t="shared" ca="1" si="12"/>
        <v/>
      </c>
      <c r="S151" s="233" t="str">
        <f ca="1">IF(SUMIF(Pharmaceuticals!$B:$B,$B151,Pharmaceuticals!AZ:AZ)+SUMIF('Health Products &amp; Equipment'!$B:$B,$B151,'Health Products &amp; Equipment'!AZ:AZ)+SUMIF('Other Pharma &amp; Health Products'!$B:$B,$B151,'Other Pharma &amp; Health Products'!AZ:AZ)+SUMIF('PSM Costs'!$B:$B,$B151,'PSM Costs'!AZ:AZ)&gt;0,SUMIF(Pharmaceuticals!$B:$B,$B151,Pharmaceuticals!AZ:AZ)+SUMIF('Health Products &amp; Equipment'!$B:$B,$B151,'Health Products &amp; Equipment'!AZ:AZ)+SUMIF('Other Pharma &amp; Health Products'!$B:$B,$B151,'Other Pharma &amp; Health Products'!AZ:AZ)+SUMIF('PSM Costs'!$B:$B,$B151,'PSM Costs'!AZ:AZ),"")</f>
        <v/>
      </c>
      <c r="T151" s="233" t="str">
        <f ca="1">IF(SUMIF(Pharmaceuticals!$B:$B,$B151,Pharmaceuticals!BB:BB)+SUMIF('Health Products &amp; Equipment'!$B:$B,$B151,'Health Products &amp; Equipment'!BB:BB)+SUMIF('Other Pharma &amp; Health Products'!$B:$B,$B151,'Other Pharma &amp; Health Products'!BB:BB)+SUMIF('PSM Costs'!$B:$B,$B151,'PSM Costs'!BB:BB)&gt;0,SUMIF(Pharmaceuticals!$B:$B,$B151,Pharmaceuticals!BB:BB)+SUMIF('Health Products &amp; Equipment'!$B:$B,$B151,'Health Products &amp; Equipment'!BB:BB)+SUMIF('Other Pharma &amp; Health Products'!$B:$B,$B151,'Other Pharma &amp; Health Products'!BB:BB)+SUMIF('PSM Costs'!$B:$B,$B151,'PSM Costs'!BB:BB),"")</f>
        <v/>
      </c>
      <c r="U151" s="233" t="str">
        <f ca="1">IF(SUMIF(Pharmaceuticals!$B:$B,$B151,Pharmaceuticals!BD:BD)+SUMIF('Health Products &amp; Equipment'!$B:$B,$B151,'Health Products &amp; Equipment'!BD:BD)+SUMIF('Other Pharma &amp; Health Products'!$B:$B,$B151,'Other Pharma &amp; Health Products'!BD:BD)+SUMIF('PSM Costs'!$B:$B,$B151,'PSM Costs'!BD:BD)&gt;0,SUMIF(Pharmaceuticals!$B:$B,$B151,Pharmaceuticals!BD:BD)+SUMIF('Health Products &amp; Equipment'!$B:$B,$B151,'Health Products &amp; Equipment'!BD:BD)+SUMIF('Other Pharma &amp; Health Products'!$B:$B,$B151,'Other Pharma &amp; Health Products'!BD:BD)+SUMIF('PSM Costs'!$B:$B,$B151,'PSM Costs'!BD:BD),"")</f>
        <v/>
      </c>
      <c r="V151" s="233" t="str">
        <f ca="1">IF(SUMIF(Pharmaceuticals!$B:$B,$B151,Pharmaceuticals!BF:BF)+SUMIF('Health Products &amp; Equipment'!$B:$B,$B151,'Health Products &amp; Equipment'!BF:BF)+SUMIF('Other Pharma &amp; Health Products'!$B:$B,$B151,'Other Pharma &amp; Health Products'!BF:BF)+SUMIF('PSM Costs'!$B:$B,$B151,'PSM Costs'!BF:BF)&gt;0,SUMIF(Pharmaceuticals!$B:$B,$B151,Pharmaceuticals!BF:BF)+SUMIF('Health Products &amp; Equipment'!$B:$B,$B151,'Health Products &amp; Equipment'!BF:BF)+SUMIF('Other Pharma &amp; Health Products'!$B:$B,$B151,'Other Pharma &amp; Health Products'!BF:BF)+SUMIF('PSM Costs'!$B:$B,$B151,'PSM Costs'!BF:BF),"")</f>
        <v/>
      </c>
      <c r="W151" s="231" t="str">
        <f t="shared" ca="1" si="13"/>
        <v/>
      </c>
      <c r="X151" s="234" t="str">
        <f ca="1">IF(SUMIF(Pharmaceuticals!$B:$B,$B151,Pharmaceuticals!BM:BM)+SUMIF('Health Products &amp; Equipment'!$B:$B,$B151,'Health Products &amp; Equipment'!BM:BM)+SUMIF('Other Pharma &amp; Health Products'!$B:$B,$B151,'Other Pharma &amp; Health Products'!BM:BM)+SUMIF('PSM Costs'!$B:$B,$B151,'PSM Costs'!BM:BM)&gt;0,SUMIF(Pharmaceuticals!$B:$B,$B151,Pharmaceuticals!BM:BM)+SUMIF('Health Products &amp; Equipment'!$B:$B,$B151,'Health Products &amp; Equipment'!BM:BM)+SUMIF('Other Pharma &amp; Health Products'!$B:$B,$B151,'Other Pharma &amp; Health Products'!BM:BM)+SUMIF('PSM Costs'!$B:$B,$B151,'PSM Costs'!BM:BM),"")</f>
        <v/>
      </c>
      <c r="Y151" s="234" t="str">
        <f ca="1">IF(SUMIF(Pharmaceuticals!$B:$B,$B151,Pharmaceuticals!BO:BO)+SUMIF('Health Products &amp; Equipment'!$B:$B,$B151,'Health Products &amp; Equipment'!BO:BO)+SUMIF('Other Pharma &amp; Health Products'!$B:$B,$B151,'Other Pharma &amp; Health Products'!BO:BO)+SUMIF('PSM Costs'!$B:$B,$B151,'PSM Costs'!BO:BO)&gt;0,SUMIF(Pharmaceuticals!$B:$B,$B151,Pharmaceuticals!BO:BO)+SUMIF('Health Products &amp; Equipment'!$B:$B,$B151,'Health Products &amp; Equipment'!BO:BO)+SUMIF('Other Pharma &amp; Health Products'!$B:$B,$B151,'Other Pharma &amp; Health Products'!BO:BO)+SUMIF('PSM Costs'!$B:$B,$B151,'PSM Costs'!BO:BO),"")</f>
        <v/>
      </c>
      <c r="Z151" s="234" t="str">
        <f ca="1">IF(SUMIF(Pharmaceuticals!$B:$B,$B151,Pharmaceuticals!BQ:BQ)+SUMIF('Health Products &amp; Equipment'!$B:$B,$B151,'Health Products &amp; Equipment'!BQ:BQ)+SUMIF('Other Pharma &amp; Health Products'!$B:$B,$B151,'Other Pharma &amp; Health Products'!BQ:BQ)+SUMIF('PSM Costs'!$B:$B,$B151,'PSM Costs'!BQ:BQ)&gt;0,SUMIF(Pharmaceuticals!$B:$B,$B151,Pharmaceuticals!BQ:BQ)+SUMIF('Health Products &amp; Equipment'!$B:$B,$B151,'Health Products &amp; Equipment'!BQ:BQ)+SUMIF('Other Pharma &amp; Health Products'!$B:$B,$B151,'Other Pharma &amp; Health Products'!BQ:BQ)+SUMIF('PSM Costs'!$B:$B,$B151,'PSM Costs'!BQ:BQ),"")</f>
        <v/>
      </c>
      <c r="AA151" s="234" t="str">
        <f ca="1">IF(SUMIF(Pharmaceuticals!$B:$B,$B151,Pharmaceuticals!BS:BS)+SUMIF('Health Products &amp; Equipment'!$B:$B,$B151,'Health Products &amp; Equipment'!BS:BS)+SUMIF('Other Pharma &amp; Health Products'!$B:$B,$B151,'Other Pharma &amp; Health Products'!BS:BS)+SUMIF('PSM Costs'!$B:$B,$B151,'PSM Costs'!BS:BS)&gt;0,SUMIF(Pharmaceuticals!$B:$B,$B151,Pharmaceuticals!BS:BS)+SUMIF('Health Products &amp; Equipment'!$B:$B,$B151,'Health Products &amp; Equipment'!BS:BS)+SUMIF('Other Pharma &amp; Health Products'!$B:$B,$B151,'Other Pharma &amp; Health Products'!BS:BS)+SUMIF('PSM Costs'!$B:$B,$B151,'PSM Costs'!BS:BS),"")</f>
        <v/>
      </c>
      <c r="AB151" s="233" t="str">
        <f t="shared" ca="1" si="14"/>
        <v/>
      </c>
    </row>
    <row r="152" spans="1:28" ht="22.15" customHeight="1" x14ac:dyDescent="0.2">
      <c r="A152" s="229">
        <v>142</v>
      </c>
      <c r="B152" s="229" t="str">
        <f ca="1">IFERROR(VLOOKUP(A152,'Rank unique Mod-Int-CI-PR'!I:J,2,FALSE),"")</f>
        <v/>
      </c>
      <c r="C152" s="230" t="str">
        <f ca="1">IFERROR(VLOOKUP(VALUE(LEFT(B152,FIND("-",B152)-1)),CatModules!B:C,2,FALSE),"")</f>
        <v/>
      </c>
      <c r="D152" s="230" t="str">
        <f ca="1">IFERROR(VLOOKUP(LEFT(B152,FIND("--",B152)-1),CatInt!D:E,2,FALSE),"")</f>
        <v/>
      </c>
      <c r="E152" s="230" t="str">
        <f ca="1">IFERROR(VLOOKUP(MID(B152,FIND("--",B152)+2,FIND("---",B152)-FIND("--",B152)-2),CatCostInp!D:E,2,FALSE),"")</f>
        <v/>
      </c>
      <c r="F152" s="230" t="str">
        <f ca="1">IFERROR(VLOOKUP(B152,ActivityConcat!A:C,3,FALSE),"")</f>
        <v/>
      </c>
      <c r="G152" s="231" t="str">
        <f ca="1">IFERROR(VLOOKUP(VALUE(RIGHT(B152,1)),Setup!A:D,4,FALSE),"")</f>
        <v/>
      </c>
      <c r="H152" s="232" t="str">
        <f t="shared" ca="1" si="10"/>
        <v/>
      </c>
      <c r="I152" s="233" t="str">
        <f ca="1">IF(SUMIF(Pharmaceuticals!$B:$B,$B152,Pharmaceuticals!Z:Z)+SUMIF('Health Products &amp; Equipment'!$B:$B,$B152,'Health Products &amp; Equipment'!Z:Z)+SUMIF('Other Pharma &amp; Health Products'!$B:$B,$B152,'Other Pharma &amp; Health Products'!Z:Z)+SUMIF('PSM Costs'!$B:$B,$B152,'PSM Costs'!Z:Z)&gt;0,SUMIF(Pharmaceuticals!$B:$B,$B152,Pharmaceuticals!Z:Z)+SUMIF('Health Products &amp; Equipment'!$B:$B,$B152,'Health Products &amp; Equipment'!Z:Z)+SUMIF('Other Pharma &amp; Health Products'!$B:$B,$B152,'Other Pharma &amp; Health Products'!Z:Z)+SUMIF('PSM Costs'!$B:$B,$B152,'PSM Costs'!Z:Z),"")</f>
        <v/>
      </c>
      <c r="J152" s="233" t="str">
        <f ca="1">IF(SUMIF(Pharmaceuticals!$B:$B,$B152,Pharmaceuticals!AB:AB)+SUMIF('Health Products &amp; Equipment'!$B:$B,$B152,'Health Products &amp; Equipment'!AB:AB)+SUMIF('Other Pharma &amp; Health Products'!$B:$B,$B152,'Other Pharma &amp; Health Products'!AB:AB)+SUMIF('PSM Costs'!$B:$B,$B152,'PSM Costs'!AB:AB)&gt;0,SUMIF(Pharmaceuticals!$B:$B,$B152,Pharmaceuticals!AB:AB)+SUMIF('Health Products &amp; Equipment'!$B:$B,$B152,'Health Products &amp; Equipment'!AB:AB)+SUMIF('Other Pharma &amp; Health Products'!$B:$B,$B152,'Other Pharma &amp; Health Products'!AB:AB)+SUMIF('PSM Costs'!$B:$B,$B152,'PSM Costs'!AB:AB),"")</f>
        <v/>
      </c>
      <c r="K152" s="233" t="str">
        <f ca="1">IF(SUMIF(Pharmaceuticals!$B:$B,$B152,Pharmaceuticals!AD:AD)+SUMIF('Health Products &amp; Equipment'!$B:$B,$B152,'Health Products &amp; Equipment'!AD:AD)+SUMIF('Other Pharma &amp; Health Products'!$B:$B,$B152,'Other Pharma &amp; Health Products'!AD:AD)+SUMIF('PSM Costs'!$B:$B,$B152,'PSM Costs'!AD:AD)&gt;0,SUMIF(Pharmaceuticals!$B:$B,$B152,Pharmaceuticals!AD:AD)+SUMIF('Health Products &amp; Equipment'!$B:$B,$B152,'Health Products &amp; Equipment'!AD:AD)+SUMIF('Other Pharma &amp; Health Products'!$B:$B,$B152,'Other Pharma &amp; Health Products'!AD:AD)+SUMIF('PSM Costs'!$B:$B,$B152,'PSM Costs'!AD:AD),"")</f>
        <v/>
      </c>
      <c r="L152" s="233" t="str">
        <f ca="1">IF(SUMIF(Pharmaceuticals!$B:$B,$B152,Pharmaceuticals!AF:AF)+SUMIF('Health Products &amp; Equipment'!$B:$B,$B152,'Health Products &amp; Equipment'!AF:AF)+SUMIF('Other Pharma &amp; Health Products'!$B:$B,$B152,'Other Pharma &amp; Health Products'!AF:AF)+SUMIF('PSM Costs'!$B:$B,$B152,'PSM Costs'!AF:AF)&gt;0,SUMIF(Pharmaceuticals!$B:$B,$B152,Pharmaceuticals!AF:AF)+SUMIF('Health Products &amp; Equipment'!$B:$B,$B152,'Health Products &amp; Equipment'!AF:AF)+SUMIF('Other Pharma &amp; Health Products'!$B:$B,$B152,'Other Pharma &amp; Health Products'!AF:AF)+SUMIF('PSM Costs'!$B:$B,$B152,'PSM Costs'!AF:AF),"")</f>
        <v/>
      </c>
      <c r="M152" s="231" t="str">
        <f t="shared" ca="1" si="11"/>
        <v/>
      </c>
      <c r="N152" s="234" t="str">
        <f ca="1">IF(SUMIF(Pharmaceuticals!$B:$B,$B152,Pharmaceuticals!AM:AM)+SUMIF('Health Products &amp; Equipment'!$B:$B,$B152,'Health Products &amp; Equipment'!AM:AM)+SUMIF('Other Pharma &amp; Health Products'!$B:$B,$B152,'Other Pharma &amp; Health Products'!AM:AM)+SUMIF('PSM Costs'!$B:$B,$B152,'PSM Costs'!AM:AM)&gt;0,SUMIF(Pharmaceuticals!$B:$B,$B152,Pharmaceuticals!AM:AM)+SUMIF('Health Products &amp; Equipment'!$B:$B,$B152,'Health Products &amp; Equipment'!AM:AM)+SUMIF('Other Pharma &amp; Health Products'!$B:$B,$B152,'Other Pharma &amp; Health Products'!AM:AM)+SUMIF('PSM Costs'!$B:$B,$B152,'PSM Costs'!AM:AM),"")</f>
        <v/>
      </c>
      <c r="O152" s="234" t="str">
        <f ca="1">IF(SUMIF(Pharmaceuticals!$B:$B,$B152,Pharmaceuticals!AO:AO)+SUMIF('Health Products &amp; Equipment'!$B:$B,$B152,'Health Products &amp; Equipment'!AO:AO)+SUMIF('Other Pharma &amp; Health Products'!$B:$B,$B152,'Other Pharma &amp; Health Products'!AO:AO)+SUMIF('PSM Costs'!$B:$B,$B152,'PSM Costs'!AO:AO)&gt;0,SUMIF(Pharmaceuticals!$B:$B,$B152,Pharmaceuticals!AO:AO)+SUMIF('Health Products &amp; Equipment'!$B:$B,$B152,'Health Products &amp; Equipment'!AO:AO)+SUMIF('Other Pharma &amp; Health Products'!$B:$B,$B152,'Other Pharma &amp; Health Products'!AO:AO)+SUMIF('PSM Costs'!$B:$B,$B152,'PSM Costs'!AO:AO),"")</f>
        <v/>
      </c>
      <c r="P152" s="234" t="str">
        <f ca="1">IF(SUMIF(Pharmaceuticals!$B:$B,$B152,Pharmaceuticals!AQ:AQ)+SUMIF('Health Products &amp; Equipment'!$B:$B,$B152,'Health Products &amp; Equipment'!AQ:AQ)+SUMIF('Other Pharma &amp; Health Products'!$B:$B,$B152,'Other Pharma &amp; Health Products'!AQ:AQ)+SUMIF('PSM Costs'!$B:$B,$B152,'PSM Costs'!AQ:AQ)&gt;0,SUMIF(Pharmaceuticals!$B:$B,$B152,Pharmaceuticals!AQ:AQ)+SUMIF('Health Products &amp; Equipment'!$B:$B,$B152,'Health Products &amp; Equipment'!AQ:AQ)+SUMIF('Other Pharma &amp; Health Products'!$B:$B,$B152,'Other Pharma &amp; Health Products'!AQ:AQ)+SUMIF('PSM Costs'!$B:$B,$B152,'PSM Costs'!AQ:AQ),"")</f>
        <v/>
      </c>
      <c r="Q152" s="234" t="str">
        <f ca="1">IF(SUMIF(Pharmaceuticals!$B:$B,$B152,Pharmaceuticals!AS:AS)+SUMIF('Health Products &amp; Equipment'!$B:$B,$B152,'Health Products &amp; Equipment'!AS:AS)+SUMIF('Other Pharma &amp; Health Products'!$B:$B,$B152,'Other Pharma &amp; Health Products'!AS:AS)+SUMIF('PSM Costs'!$B:$B,$B152,'PSM Costs'!AS:AS)&gt;0,SUMIF(Pharmaceuticals!$B:$B,$B152,Pharmaceuticals!AS:AS)+SUMIF('Health Products &amp; Equipment'!$B:$B,$B152,'Health Products &amp; Equipment'!AS:AS)+SUMIF('Other Pharma &amp; Health Products'!$B:$B,$B152,'Other Pharma &amp; Health Products'!AS:AS)+SUMIF('PSM Costs'!$B:$B,$B152,'PSM Costs'!AS:AS),"")</f>
        <v/>
      </c>
      <c r="R152" s="232" t="str">
        <f t="shared" ca="1" si="12"/>
        <v/>
      </c>
      <c r="S152" s="233" t="str">
        <f ca="1">IF(SUMIF(Pharmaceuticals!$B:$B,$B152,Pharmaceuticals!AZ:AZ)+SUMIF('Health Products &amp; Equipment'!$B:$B,$B152,'Health Products &amp; Equipment'!AZ:AZ)+SUMIF('Other Pharma &amp; Health Products'!$B:$B,$B152,'Other Pharma &amp; Health Products'!AZ:AZ)+SUMIF('PSM Costs'!$B:$B,$B152,'PSM Costs'!AZ:AZ)&gt;0,SUMIF(Pharmaceuticals!$B:$B,$B152,Pharmaceuticals!AZ:AZ)+SUMIF('Health Products &amp; Equipment'!$B:$B,$B152,'Health Products &amp; Equipment'!AZ:AZ)+SUMIF('Other Pharma &amp; Health Products'!$B:$B,$B152,'Other Pharma &amp; Health Products'!AZ:AZ)+SUMIF('PSM Costs'!$B:$B,$B152,'PSM Costs'!AZ:AZ),"")</f>
        <v/>
      </c>
      <c r="T152" s="233" t="str">
        <f ca="1">IF(SUMIF(Pharmaceuticals!$B:$B,$B152,Pharmaceuticals!BB:BB)+SUMIF('Health Products &amp; Equipment'!$B:$B,$B152,'Health Products &amp; Equipment'!BB:BB)+SUMIF('Other Pharma &amp; Health Products'!$B:$B,$B152,'Other Pharma &amp; Health Products'!BB:BB)+SUMIF('PSM Costs'!$B:$B,$B152,'PSM Costs'!BB:BB)&gt;0,SUMIF(Pharmaceuticals!$B:$B,$B152,Pharmaceuticals!BB:BB)+SUMIF('Health Products &amp; Equipment'!$B:$B,$B152,'Health Products &amp; Equipment'!BB:BB)+SUMIF('Other Pharma &amp; Health Products'!$B:$B,$B152,'Other Pharma &amp; Health Products'!BB:BB)+SUMIF('PSM Costs'!$B:$B,$B152,'PSM Costs'!BB:BB),"")</f>
        <v/>
      </c>
      <c r="U152" s="233" t="str">
        <f ca="1">IF(SUMIF(Pharmaceuticals!$B:$B,$B152,Pharmaceuticals!BD:BD)+SUMIF('Health Products &amp; Equipment'!$B:$B,$B152,'Health Products &amp; Equipment'!BD:BD)+SUMIF('Other Pharma &amp; Health Products'!$B:$B,$B152,'Other Pharma &amp; Health Products'!BD:BD)+SUMIF('PSM Costs'!$B:$B,$B152,'PSM Costs'!BD:BD)&gt;0,SUMIF(Pharmaceuticals!$B:$B,$B152,Pharmaceuticals!BD:BD)+SUMIF('Health Products &amp; Equipment'!$B:$B,$B152,'Health Products &amp; Equipment'!BD:BD)+SUMIF('Other Pharma &amp; Health Products'!$B:$B,$B152,'Other Pharma &amp; Health Products'!BD:BD)+SUMIF('PSM Costs'!$B:$B,$B152,'PSM Costs'!BD:BD),"")</f>
        <v/>
      </c>
      <c r="V152" s="233" t="str">
        <f ca="1">IF(SUMIF(Pharmaceuticals!$B:$B,$B152,Pharmaceuticals!BF:BF)+SUMIF('Health Products &amp; Equipment'!$B:$B,$B152,'Health Products &amp; Equipment'!BF:BF)+SUMIF('Other Pharma &amp; Health Products'!$B:$B,$B152,'Other Pharma &amp; Health Products'!BF:BF)+SUMIF('PSM Costs'!$B:$B,$B152,'PSM Costs'!BF:BF)&gt;0,SUMIF(Pharmaceuticals!$B:$B,$B152,Pharmaceuticals!BF:BF)+SUMIF('Health Products &amp; Equipment'!$B:$B,$B152,'Health Products &amp; Equipment'!BF:BF)+SUMIF('Other Pharma &amp; Health Products'!$B:$B,$B152,'Other Pharma &amp; Health Products'!BF:BF)+SUMIF('PSM Costs'!$B:$B,$B152,'PSM Costs'!BF:BF),"")</f>
        <v/>
      </c>
      <c r="W152" s="231" t="str">
        <f t="shared" ca="1" si="13"/>
        <v/>
      </c>
      <c r="X152" s="234" t="str">
        <f ca="1">IF(SUMIF(Pharmaceuticals!$B:$B,$B152,Pharmaceuticals!BM:BM)+SUMIF('Health Products &amp; Equipment'!$B:$B,$B152,'Health Products &amp; Equipment'!BM:BM)+SUMIF('Other Pharma &amp; Health Products'!$B:$B,$B152,'Other Pharma &amp; Health Products'!BM:BM)+SUMIF('PSM Costs'!$B:$B,$B152,'PSM Costs'!BM:BM)&gt;0,SUMIF(Pharmaceuticals!$B:$B,$B152,Pharmaceuticals!BM:BM)+SUMIF('Health Products &amp; Equipment'!$B:$B,$B152,'Health Products &amp; Equipment'!BM:BM)+SUMIF('Other Pharma &amp; Health Products'!$B:$B,$B152,'Other Pharma &amp; Health Products'!BM:BM)+SUMIF('PSM Costs'!$B:$B,$B152,'PSM Costs'!BM:BM),"")</f>
        <v/>
      </c>
      <c r="Y152" s="234" t="str">
        <f ca="1">IF(SUMIF(Pharmaceuticals!$B:$B,$B152,Pharmaceuticals!BO:BO)+SUMIF('Health Products &amp; Equipment'!$B:$B,$B152,'Health Products &amp; Equipment'!BO:BO)+SUMIF('Other Pharma &amp; Health Products'!$B:$B,$B152,'Other Pharma &amp; Health Products'!BO:BO)+SUMIF('PSM Costs'!$B:$B,$B152,'PSM Costs'!BO:BO)&gt;0,SUMIF(Pharmaceuticals!$B:$B,$B152,Pharmaceuticals!BO:BO)+SUMIF('Health Products &amp; Equipment'!$B:$B,$B152,'Health Products &amp; Equipment'!BO:BO)+SUMIF('Other Pharma &amp; Health Products'!$B:$B,$B152,'Other Pharma &amp; Health Products'!BO:BO)+SUMIF('PSM Costs'!$B:$B,$B152,'PSM Costs'!BO:BO),"")</f>
        <v/>
      </c>
      <c r="Z152" s="234" t="str">
        <f ca="1">IF(SUMIF(Pharmaceuticals!$B:$B,$B152,Pharmaceuticals!BQ:BQ)+SUMIF('Health Products &amp; Equipment'!$B:$B,$B152,'Health Products &amp; Equipment'!BQ:BQ)+SUMIF('Other Pharma &amp; Health Products'!$B:$B,$B152,'Other Pharma &amp; Health Products'!BQ:BQ)+SUMIF('PSM Costs'!$B:$B,$B152,'PSM Costs'!BQ:BQ)&gt;0,SUMIF(Pharmaceuticals!$B:$B,$B152,Pharmaceuticals!BQ:BQ)+SUMIF('Health Products &amp; Equipment'!$B:$B,$B152,'Health Products &amp; Equipment'!BQ:BQ)+SUMIF('Other Pharma &amp; Health Products'!$B:$B,$B152,'Other Pharma &amp; Health Products'!BQ:BQ)+SUMIF('PSM Costs'!$B:$B,$B152,'PSM Costs'!BQ:BQ),"")</f>
        <v/>
      </c>
      <c r="AA152" s="234" t="str">
        <f ca="1">IF(SUMIF(Pharmaceuticals!$B:$B,$B152,Pharmaceuticals!BS:BS)+SUMIF('Health Products &amp; Equipment'!$B:$B,$B152,'Health Products &amp; Equipment'!BS:BS)+SUMIF('Other Pharma &amp; Health Products'!$B:$B,$B152,'Other Pharma &amp; Health Products'!BS:BS)+SUMIF('PSM Costs'!$B:$B,$B152,'PSM Costs'!BS:BS)&gt;0,SUMIF(Pharmaceuticals!$B:$B,$B152,Pharmaceuticals!BS:BS)+SUMIF('Health Products &amp; Equipment'!$B:$B,$B152,'Health Products &amp; Equipment'!BS:BS)+SUMIF('Other Pharma &amp; Health Products'!$B:$B,$B152,'Other Pharma &amp; Health Products'!BS:BS)+SUMIF('PSM Costs'!$B:$B,$B152,'PSM Costs'!BS:BS),"")</f>
        <v/>
      </c>
      <c r="AB152" s="233" t="str">
        <f t="shared" ca="1" si="14"/>
        <v/>
      </c>
    </row>
    <row r="153" spans="1:28" ht="22.15" customHeight="1" x14ac:dyDescent="0.2">
      <c r="A153" s="229">
        <v>143</v>
      </c>
      <c r="B153" s="229" t="str">
        <f ca="1">IFERROR(VLOOKUP(A153,'Rank unique Mod-Int-CI-PR'!I:J,2,FALSE),"")</f>
        <v/>
      </c>
      <c r="C153" s="230" t="str">
        <f ca="1">IFERROR(VLOOKUP(VALUE(LEFT(B153,FIND("-",B153)-1)),CatModules!B:C,2,FALSE),"")</f>
        <v/>
      </c>
      <c r="D153" s="230" t="str">
        <f ca="1">IFERROR(VLOOKUP(LEFT(B153,FIND("--",B153)-1),CatInt!D:E,2,FALSE),"")</f>
        <v/>
      </c>
      <c r="E153" s="230" t="str">
        <f ca="1">IFERROR(VLOOKUP(MID(B153,FIND("--",B153)+2,FIND("---",B153)-FIND("--",B153)-2),CatCostInp!D:E,2,FALSE),"")</f>
        <v/>
      </c>
      <c r="F153" s="230" t="str">
        <f ca="1">IFERROR(VLOOKUP(B153,ActivityConcat!A:C,3,FALSE),"")</f>
        <v/>
      </c>
      <c r="G153" s="231" t="str">
        <f ca="1">IFERROR(VLOOKUP(VALUE(RIGHT(B153,1)),Setup!A:D,4,FALSE),"")</f>
        <v/>
      </c>
      <c r="H153" s="232" t="str">
        <f t="shared" ca="1" si="10"/>
        <v/>
      </c>
      <c r="I153" s="233" t="str">
        <f ca="1">IF(SUMIF(Pharmaceuticals!$B:$B,$B153,Pharmaceuticals!Z:Z)+SUMIF('Health Products &amp; Equipment'!$B:$B,$B153,'Health Products &amp; Equipment'!Z:Z)+SUMIF('Other Pharma &amp; Health Products'!$B:$B,$B153,'Other Pharma &amp; Health Products'!Z:Z)+SUMIF('PSM Costs'!$B:$B,$B153,'PSM Costs'!Z:Z)&gt;0,SUMIF(Pharmaceuticals!$B:$B,$B153,Pharmaceuticals!Z:Z)+SUMIF('Health Products &amp; Equipment'!$B:$B,$B153,'Health Products &amp; Equipment'!Z:Z)+SUMIF('Other Pharma &amp; Health Products'!$B:$B,$B153,'Other Pharma &amp; Health Products'!Z:Z)+SUMIF('PSM Costs'!$B:$B,$B153,'PSM Costs'!Z:Z),"")</f>
        <v/>
      </c>
      <c r="J153" s="233" t="str">
        <f ca="1">IF(SUMIF(Pharmaceuticals!$B:$B,$B153,Pharmaceuticals!AB:AB)+SUMIF('Health Products &amp; Equipment'!$B:$B,$B153,'Health Products &amp; Equipment'!AB:AB)+SUMIF('Other Pharma &amp; Health Products'!$B:$B,$B153,'Other Pharma &amp; Health Products'!AB:AB)+SUMIF('PSM Costs'!$B:$B,$B153,'PSM Costs'!AB:AB)&gt;0,SUMIF(Pharmaceuticals!$B:$B,$B153,Pharmaceuticals!AB:AB)+SUMIF('Health Products &amp; Equipment'!$B:$B,$B153,'Health Products &amp; Equipment'!AB:AB)+SUMIF('Other Pharma &amp; Health Products'!$B:$B,$B153,'Other Pharma &amp; Health Products'!AB:AB)+SUMIF('PSM Costs'!$B:$B,$B153,'PSM Costs'!AB:AB),"")</f>
        <v/>
      </c>
      <c r="K153" s="233" t="str">
        <f ca="1">IF(SUMIF(Pharmaceuticals!$B:$B,$B153,Pharmaceuticals!AD:AD)+SUMIF('Health Products &amp; Equipment'!$B:$B,$B153,'Health Products &amp; Equipment'!AD:AD)+SUMIF('Other Pharma &amp; Health Products'!$B:$B,$B153,'Other Pharma &amp; Health Products'!AD:AD)+SUMIF('PSM Costs'!$B:$B,$B153,'PSM Costs'!AD:AD)&gt;0,SUMIF(Pharmaceuticals!$B:$B,$B153,Pharmaceuticals!AD:AD)+SUMIF('Health Products &amp; Equipment'!$B:$B,$B153,'Health Products &amp; Equipment'!AD:AD)+SUMIF('Other Pharma &amp; Health Products'!$B:$B,$B153,'Other Pharma &amp; Health Products'!AD:AD)+SUMIF('PSM Costs'!$B:$B,$B153,'PSM Costs'!AD:AD),"")</f>
        <v/>
      </c>
      <c r="L153" s="233" t="str">
        <f ca="1">IF(SUMIF(Pharmaceuticals!$B:$B,$B153,Pharmaceuticals!AF:AF)+SUMIF('Health Products &amp; Equipment'!$B:$B,$B153,'Health Products &amp; Equipment'!AF:AF)+SUMIF('Other Pharma &amp; Health Products'!$B:$B,$B153,'Other Pharma &amp; Health Products'!AF:AF)+SUMIF('PSM Costs'!$B:$B,$B153,'PSM Costs'!AF:AF)&gt;0,SUMIF(Pharmaceuticals!$B:$B,$B153,Pharmaceuticals!AF:AF)+SUMIF('Health Products &amp; Equipment'!$B:$B,$B153,'Health Products &amp; Equipment'!AF:AF)+SUMIF('Other Pharma &amp; Health Products'!$B:$B,$B153,'Other Pharma &amp; Health Products'!AF:AF)+SUMIF('PSM Costs'!$B:$B,$B153,'PSM Costs'!AF:AF),"")</f>
        <v/>
      </c>
      <c r="M153" s="231" t="str">
        <f t="shared" ca="1" si="11"/>
        <v/>
      </c>
      <c r="N153" s="234" t="str">
        <f ca="1">IF(SUMIF(Pharmaceuticals!$B:$B,$B153,Pharmaceuticals!AM:AM)+SUMIF('Health Products &amp; Equipment'!$B:$B,$B153,'Health Products &amp; Equipment'!AM:AM)+SUMIF('Other Pharma &amp; Health Products'!$B:$B,$B153,'Other Pharma &amp; Health Products'!AM:AM)+SUMIF('PSM Costs'!$B:$B,$B153,'PSM Costs'!AM:AM)&gt;0,SUMIF(Pharmaceuticals!$B:$B,$B153,Pharmaceuticals!AM:AM)+SUMIF('Health Products &amp; Equipment'!$B:$B,$B153,'Health Products &amp; Equipment'!AM:AM)+SUMIF('Other Pharma &amp; Health Products'!$B:$B,$B153,'Other Pharma &amp; Health Products'!AM:AM)+SUMIF('PSM Costs'!$B:$B,$B153,'PSM Costs'!AM:AM),"")</f>
        <v/>
      </c>
      <c r="O153" s="234" t="str">
        <f ca="1">IF(SUMIF(Pharmaceuticals!$B:$B,$B153,Pharmaceuticals!AO:AO)+SUMIF('Health Products &amp; Equipment'!$B:$B,$B153,'Health Products &amp; Equipment'!AO:AO)+SUMIF('Other Pharma &amp; Health Products'!$B:$B,$B153,'Other Pharma &amp; Health Products'!AO:AO)+SUMIF('PSM Costs'!$B:$B,$B153,'PSM Costs'!AO:AO)&gt;0,SUMIF(Pharmaceuticals!$B:$B,$B153,Pharmaceuticals!AO:AO)+SUMIF('Health Products &amp; Equipment'!$B:$B,$B153,'Health Products &amp; Equipment'!AO:AO)+SUMIF('Other Pharma &amp; Health Products'!$B:$B,$B153,'Other Pharma &amp; Health Products'!AO:AO)+SUMIF('PSM Costs'!$B:$B,$B153,'PSM Costs'!AO:AO),"")</f>
        <v/>
      </c>
      <c r="P153" s="234" t="str">
        <f ca="1">IF(SUMIF(Pharmaceuticals!$B:$B,$B153,Pharmaceuticals!AQ:AQ)+SUMIF('Health Products &amp; Equipment'!$B:$B,$B153,'Health Products &amp; Equipment'!AQ:AQ)+SUMIF('Other Pharma &amp; Health Products'!$B:$B,$B153,'Other Pharma &amp; Health Products'!AQ:AQ)+SUMIF('PSM Costs'!$B:$B,$B153,'PSM Costs'!AQ:AQ)&gt;0,SUMIF(Pharmaceuticals!$B:$B,$B153,Pharmaceuticals!AQ:AQ)+SUMIF('Health Products &amp; Equipment'!$B:$B,$B153,'Health Products &amp; Equipment'!AQ:AQ)+SUMIF('Other Pharma &amp; Health Products'!$B:$B,$B153,'Other Pharma &amp; Health Products'!AQ:AQ)+SUMIF('PSM Costs'!$B:$B,$B153,'PSM Costs'!AQ:AQ),"")</f>
        <v/>
      </c>
      <c r="Q153" s="234" t="str">
        <f ca="1">IF(SUMIF(Pharmaceuticals!$B:$B,$B153,Pharmaceuticals!AS:AS)+SUMIF('Health Products &amp; Equipment'!$B:$B,$B153,'Health Products &amp; Equipment'!AS:AS)+SUMIF('Other Pharma &amp; Health Products'!$B:$B,$B153,'Other Pharma &amp; Health Products'!AS:AS)+SUMIF('PSM Costs'!$B:$B,$B153,'PSM Costs'!AS:AS)&gt;0,SUMIF(Pharmaceuticals!$B:$B,$B153,Pharmaceuticals!AS:AS)+SUMIF('Health Products &amp; Equipment'!$B:$B,$B153,'Health Products &amp; Equipment'!AS:AS)+SUMIF('Other Pharma &amp; Health Products'!$B:$B,$B153,'Other Pharma &amp; Health Products'!AS:AS)+SUMIF('PSM Costs'!$B:$B,$B153,'PSM Costs'!AS:AS),"")</f>
        <v/>
      </c>
      <c r="R153" s="232" t="str">
        <f t="shared" ca="1" si="12"/>
        <v/>
      </c>
      <c r="S153" s="233" t="str">
        <f ca="1">IF(SUMIF(Pharmaceuticals!$B:$B,$B153,Pharmaceuticals!AZ:AZ)+SUMIF('Health Products &amp; Equipment'!$B:$B,$B153,'Health Products &amp; Equipment'!AZ:AZ)+SUMIF('Other Pharma &amp; Health Products'!$B:$B,$B153,'Other Pharma &amp; Health Products'!AZ:AZ)+SUMIF('PSM Costs'!$B:$B,$B153,'PSM Costs'!AZ:AZ)&gt;0,SUMIF(Pharmaceuticals!$B:$B,$B153,Pharmaceuticals!AZ:AZ)+SUMIF('Health Products &amp; Equipment'!$B:$B,$B153,'Health Products &amp; Equipment'!AZ:AZ)+SUMIF('Other Pharma &amp; Health Products'!$B:$B,$B153,'Other Pharma &amp; Health Products'!AZ:AZ)+SUMIF('PSM Costs'!$B:$B,$B153,'PSM Costs'!AZ:AZ),"")</f>
        <v/>
      </c>
      <c r="T153" s="233" t="str">
        <f ca="1">IF(SUMIF(Pharmaceuticals!$B:$B,$B153,Pharmaceuticals!BB:BB)+SUMIF('Health Products &amp; Equipment'!$B:$B,$B153,'Health Products &amp; Equipment'!BB:BB)+SUMIF('Other Pharma &amp; Health Products'!$B:$B,$B153,'Other Pharma &amp; Health Products'!BB:BB)+SUMIF('PSM Costs'!$B:$B,$B153,'PSM Costs'!BB:BB)&gt;0,SUMIF(Pharmaceuticals!$B:$B,$B153,Pharmaceuticals!BB:BB)+SUMIF('Health Products &amp; Equipment'!$B:$B,$B153,'Health Products &amp; Equipment'!BB:BB)+SUMIF('Other Pharma &amp; Health Products'!$B:$B,$B153,'Other Pharma &amp; Health Products'!BB:BB)+SUMIF('PSM Costs'!$B:$B,$B153,'PSM Costs'!BB:BB),"")</f>
        <v/>
      </c>
      <c r="U153" s="233" t="str">
        <f ca="1">IF(SUMIF(Pharmaceuticals!$B:$B,$B153,Pharmaceuticals!BD:BD)+SUMIF('Health Products &amp; Equipment'!$B:$B,$B153,'Health Products &amp; Equipment'!BD:BD)+SUMIF('Other Pharma &amp; Health Products'!$B:$B,$B153,'Other Pharma &amp; Health Products'!BD:BD)+SUMIF('PSM Costs'!$B:$B,$B153,'PSM Costs'!BD:BD)&gt;0,SUMIF(Pharmaceuticals!$B:$B,$B153,Pharmaceuticals!BD:BD)+SUMIF('Health Products &amp; Equipment'!$B:$B,$B153,'Health Products &amp; Equipment'!BD:BD)+SUMIF('Other Pharma &amp; Health Products'!$B:$B,$B153,'Other Pharma &amp; Health Products'!BD:BD)+SUMIF('PSM Costs'!$B:$B,$B153,'PSM Costs'!BD:BD),"")</f>
        <v/>
      </c>
      <c r="V153" s="233" t="str">
        <f ca="1">IF(SUMIF(Pharmaceuticals!$B:$B,$B153,Pharmaceuticals!BF:BF)+SUMIF('Health Products &amp; Equipment'!$B:$B,$B153,'Health Products &amp; Equipment'!BF:BF)+SUMIF('Other Pharma &amp; Health Products'!$B:$B,$B153,'Other Pharma &amp; Health Products'!BF:BF)+SUMIF('PSM Costs'!$B:$B,$B153,'PSM Costs'!BF:BF)&gt;0,SUMIF(Pharmaceuticals!$B:$B,$B153,Pharmaceuticals!BF:BF)+SUMIF('Health Products &amp; Equipment'!$B:$B,$B153,'Health Products &amp; Equipment'!BF:BF)+SUMIF('Other Pharma &amp; Health Products'!$B:$B,$B153,'Other Pharma &amp; Health Products'!BF:BF)+SUMIF('PSM Costs'!$B:$B,$B153,'PSM Costs'!BF:BF),"")</f>
        <v/>
      </c>
      <c r="W153" s="231" t="str">
        <f t="shared" ca="1" si="13"/>
        <v/>
      </c>
      <c r="X153" s="234" t="str">
        <f ca="1">IF(SUMIF(Pharmaceuticals!$B:$B,$B153,Pharmaceuticals!BM:BM)+SUMIF('Health Products &amp; Equipment'!$B:$B,$B153,'Health Products &amp; Equipment'!BM:BM)+SUMIF('Other Pharma &amp; Health Products'!$B:$B,$B153,'Other Pharma &amp; Health Products'!BM:BM)+SUMIF('PSM Costs'!$B:$B,$B153,'PSM Costs'!BM:BM)&gt;0,SUMIF(Pharmaceuticals!$B:$B,$B153,Pharmaceuticals!BM:BM)+SUMIF('Health Products &amp; Equipment'!$B:$B,$B153,'Health Products &amp; Equipment'!BM:BM)+SUMIF('Other Pharma &amp; Health Products'!$B:$B,$B153,'Other Pharma &amp; Health Products'!BM:BM)+SUMIF('PSM Costs'!$B:$B,$B153,'PSM Costs'!BM:BM),"")</f>
        <v/>
      </c>
      <c r="Y153" s="234" t="str">
        <f ca="1">IF(SUMIF(Pharmaceuticals!$B:$B,$B153,Pharmaceuticals!BO:BO)+SUMIF('Health Products &amp; Equipment'!$B:$B,$B153,'Health Products &amp; Equipment'!BO:BO)+SUMIF('Other Pharma &amp; Health Products'!$B:$B,$B153,'Other Pharma &amp; Health Products'!BO:BO)+SUMIF('PSM Costs'!$B:$B,$B153,'PSM Costs'!BO:BO)&gt;0,SUMIF(Pharmaceuticals!$B:$B,$B153,Pharmaceuticals!BO:BO)+SUMIF('Health Products &amp; Equipment'!$B:$B,$B153,'Health Products &amp; Equipment'!BO:BO)+SUMIF('Other Pharma &amp; Health Products'!$B:$B,$B153,'Other Pharma &amp; Health Products'!BO:BO)+SUMIF('PSM Costs'!$B:$B,$B153,'PSM Costs'!BO:BO),"")</f>
        <v/>
      </c>
      <c r="Z153" s="234" t="str">
        <f ca="1">IF(SUMIF(Pharmaceuticals!$B:$B,$B153,Pharmaceuticals!BQ:BQ)+SUMIF('Health Products &amp; Equipment'!$B:$B,$B153,'Health Products &amp; Equipment'!BQ:BQ)+SUMIF('Other Pharma &amp; Health Products'!$B:$B,$B153,'Other Pharma &amp; Health Products'!BQ:BQ)+SUMIF('PSM Costs'!$B:$B,$B153,'PSM Costs'!BQ:BQ)&gt;0,SUMIF(Pharmaceuticals!$B:$B,$B153,Pharmaceuticals!BQ:BQ)+SUMIF('Health Products &amp; Equipment'!$B:$B,$B153,'Health Products &amp; Equipment'!BQ:BQ)+SUMIF('Other Pharma &amp; Health Products'!$B:$B,$B153,'Other Pharma &amp; Health Products'!BQ:BQ)+SUMIF('PSM Costs'!$B:$B,$B153,'PSM Costs'!BQ:BQ),"")</f>
        <v/>
      </c>
      <c r="AA153" s="234" t="str">
        <f ca="1">IF(SUMIF(Pharmaceuticals!$B:$B,$B153,Pharmaceuticals!BS:BS)+SUMIF('Health Products &amp; Equipment'!$B:$B,$B153,'Health Products &amp; Equipment'!BS:BS)+SUMIF('Other Pharma &amp; Health Products'!$B:$B,$B153,'Other Pharma &amp; Health Products'!BS:BS)+SUMIF('PSM Costs'!$B:$B,$B153,'PSM Costs'!BS:BS)&gt;0,SUMIF(Pharmaceuticals!$B:$B,$B153,Pharmaceuticals!BS:BS)+SUMIF('Health Products &amp; Equipment'!$B:$B,$B153,'Health Products &amp; Equipment'!BS:BS)+SUMIF('Other Pharma &amp; Health Products'!$B:$B,$B153,'Other Pharma &amp; Health Products'!BS:BS)+SUMIF('PSM Costs'!$B:$B,$B153,'PSM Costs'!BS:BS),"")</f>
        <v/>
      </c>
      <c r="AB153" s="233" t="str">
        <f t="shared" ca="1" si="14"/>
        <v/>
      </c>
    </row>
    <row r="154" spans="1:28" ht="22.15" customHeight="1" x14ac:dyDescent="0.2">
      <c r="A154" s="229">
        <v>144</v>
      </c>
      <c r="B154" s="229" t="str">
        <f ca="1">IFERROR(VLOOKUP(A154,'Rank unique Mod-Int-CI-PR'!I:J,2,FALSE),"")</f>
        <v/>
      </c>
      <c r="C154" s="230" t="str">
        <f ca="1">IFERROR(VLOOKUP(VALUE(LEFT(B154,FIND("-",B154)-1)),CatModules!B:C,2,FALSE),"")</f>
        <v/>
      </c>
      <c r="D154" s="230" t="str">
        <f ca="1">IFERROR(VLOOKUP(LEFT(B154,FIND("--",B154)-1),CatInt!D:E,2,FALSE),"")</f>
        <v/>
      </c>
      <c r="E154" s="230" t="str">
        <f ca="1">IFERROR(VLOOKUP(MID(B154,FIND("--",B154)+2,FIND("---",B154)-FIND("--",B154)-2),CatCostInp!D:E,2,FALSE),"")</f>
        <v/>
      </c>
      <c r="F154" s="230" t="str">
        <f ca="1">IFERROR(VLOOKUP(B154,ActivityConcat!A:C,3,FALSE),"")</f>
        <v/>
      </c>
      <c r="G154" s="231" t="str">
        <f ca="1">IFERROR(VLOOKUP(VALUE(RIGHT(B154,1)),Setup!A:D,4,FALSE),"")</f>
        <v/>
      </c>
      <c r="H154" s="232" t="str">
        <f t="shared" ca="1" si="10"/>
        <v/>
      </c>
      <c r="I154" s="233" t="str">
        <f ca="1">IF(SUMIF(Pharmaceuticals!$B:$B,$B154,Pharmaceuticals!Z:Z)+SUMIF('Health Products &amp; Equipment'!$B:$B,$B154,'Health Products &amp; Equipment'!Z:Z)+SUMIF('Other Pharma &amp; Health Products'!$B:$B,$B154,'Other Pharma &amp; Health Products'!Z:Z)+SUMIF('PSM Costs'!$B:$B,$B154,'PSM Costs'!Z:Z)&gt;0,SUMIF(Pharmaceuticals!$B:$B,$B154,Pharmaceuticals!Z:Z)+SUMIF('Health Products &amp; Equipment'!$B:$B,$B154,'Health Products &amp; Equipment'!Z:Z)+SUMIF('Other Pharma &amp; Health Products'!$B:$B,$B154,'Other Pharma &amp; Health Products'!Z:Z)+SUMIF('PSM Costs'!$B:$B,$B154,'PSM Costs'!Z:Z),"")</f>
        <v/>
      </c>
      <c r="J154" s="233" t="str">
        <f ca="1">IF(SUMIF(Pharmaceuticals!$B:$B,$B154,Pharmaceuticals!AB:AB)+SUMIF('Health Products &amp; Equipment'!$B:$B,$B154,'Health Products &amp; Equipment'!AB:AB)+SUMIF('Other Pharma &amp; Health Products'!$B:$B,$B154,'Other Pharma &amp; Health Products'!AB:AB)+SUMIF('PSM Costs'!$B:$B,$B154,'PSM Costs'!AB:AB)&gt;0,SUMIF(Pharmaceuticals!$B:$B,$B154,Pharmaceuticals!AB:AB)+SUMIF('Health Products &amp; Equipment'!$B:$B,$B154,'Health Products &amp; Equipment'!AB:AB)+SUMIF('Other Pharma &amp; Health Products'!$B:$B,$B154,'Other Pharma &amp; Health Products'!AB:AB)+SUMIF('PSM Costs'!$B:$B,$B154,'PSM Costs'!AB:AB),"")</f>
        <v/>
      </c>
      <c r="K154" s="233" t="str">
        <f ca="1">IF(SUMIF(Pharmaceuticals!$B:$B,$B154,Pharmaceuticals!AD:AD)+SUMIF('Health Products &amp; Equipment'!$B:$B,$B154,'Health Products &amp; Equipment'!AD:AD)+SUMIF('Other Pharma &amp; Health Products'!$B:$B,$B154,'Other Pharma &amp; Health Products'!AD:AD)+SUMIF('PSM Costs'!$B:$B,$B154,'PSM Costs'!AD:AD)&gt;0,SUMIF(Pharmaceuticals!$B:$B,$B154,Pharmaceuticals!AD:AD)+SUMIF('Health Products &amp; Equipment'!$B:$B,$B154,'Health Products &amp; Equipment'!AD:AD)+SUMIF('Other Pharma &amp; Health Products'!$B:$B,$B154,'Other Pharma &amp; Health Products'!AD:AD)+SUMIF('PSM Costs'!$B:$B,$B154,'PSM Costs'!AD:AD),"")</f>
        <v/>
      </c>
      <c r="L154" s="233" t="str">
        <f ca="1">IF(SUMIF(Pharmaceuticals!$B:$B,$B154,Pharmaceuticals!AF:AF)+SUMIF('Health Products &amp; Equipment'!$B:$B,$B154,'Health Products &amp; Equipment'!AF:AF)+SUMIF('Other Pharma &amp; Health Products'!$B:$B,$B154,'Other Pharma &amp; Health Products'!AF:AF)+SUMIF('PSM Costs'!$B:$B,$B154,'PSM Costs'!AF:AF)&gt;0,SUMIF(Pharmaceuticals!$B:$B,$B154,Pharmaceuticals!AF:AF)+SUMIF('Health Products &amp; Equipment'!$B:$B,$B154,'Health Products &amp; Equipment'!AF:AF)+SUMIF('Other Pharma &amp; Health Products'!$B:$B,$B154,'Other Pharma &amp; Health Products'!AF:AF)+SUMIF('PSM Costs'!$B:$B,$B154,'PSM Costs'!AF:AF),"")</f>
        <v/>
      </c>
      <c r="M154" s="231" t="str">
        <f t="shared" ca="1" si="11"/>
        <v/>
      </c>
      <c r="N154" s="234" t="str">
        <f ca="1">IF(SUMIF(Pharmaceuticals!$B:$B,$B154,Pharmaceuticals!AM:AM)+SUMIF('Health Products &amp; Equipment'!$B:$B,$B154,'Health Products &amp; Equipment'!AM:AM)+SUMIF('Other Pharma &amp; Health Products'!$B:$B,$B154,'Other Pharma &amp; Health Products'!AM:AM)+SUMIF('PSM Costs'!$B:$B,$B154,'PSM Costs'!AM:AM)&gt;0,SUMIF(Pharmaceuticals!$B:$B,$B154,Pharmaceuticals!AM:AM)+SUMIF('Health Products &amp; Equipment'!$B:$B,$B154,'Health Products &amp; Equipment'!AM:AM)+SUMIF('Other Pharma &amp; Health Products'!$B:$B,$B154,'Other Pharma &amp; Health Products'!AM:AM)+SUMIF('PSM Costs'!$B:$B,$B154,'PSM Costs'!AM:AM),"")</f>
        <v/>
      </c>
      <c r="O154" s="234" t="str">
        <f ca="1">IF(SUMIF(Pharmaceuticals!$B:$B,$B154,Pharmaceuticals!AO:AO)+SUMIF('Health Products &amp; Equipment'!$B:$B,$B154,'Health Products &amp; Equipment'!AO:AO)+SUMIF('Other Pharma &amp; Health Products'!$B:$B,$B154,'Other Pharma &amp; Health Products'!AO:AO)+SUMIF('PSM Costs'!$B:$B,$B154,'PSM Costs'!AO:AO)&gt;0,SUMIF(Pharmaceuticals!$B:$B,$B154,Pharmaceuticals!AO:AO)+SUMIF('Health Products &amp; Equipment'!$B:$B,$B154,'Health Products &amp; Equipment'!AO:AO)+SUMIF('Other Pharma &amp; Health Products'!$B:$B,$B154,'Other Pharma &amp; Health Products'!AO:AO)+SUMIF('PSM Costs'!$B:$B,$B154,'PSM Costs'!AO:AO),"")</f>
        <v/>
      </c>
      <c r="P154" s="234" t="str">
        <f ca="1">IF(SUMIF(Pharmaceuticals!$B:$B,$B154,Pharmaceuticals!AQ:AQ)+SUMIF('Health Products &amp; Equipment'!$B:$B,$B154,'Health Products &amp; Equipment'!AQ:AQ)+SUMIF('Other Pharma &amp; Health Products'!$B:$B,$B154,'Other Pharma &amp; Health Products'!AQ:AQ)+SUMIF('PSM Costs'!$B:$B,$B154,'PSM Costs'!AQ:AQ)&gt;0,SUMIF(Pharmaceuticals!$B:$B,$B154,Pharmaceuticals!AQ:AQ)+SUMIF('Health Products &amp; Equipment'!$B:$B,$B154,'Health Products &amp; Equipment'!AQ:AQ)+SUMIF('Other Pharma &amp; Health Products'!$B:$B,$B154,'Other Pharma &amp; Health Products'!AQ:AQ)+SUMIF('PSM Costs'!$B:$B,$B154,'PSM Costs'!AQ:AQ),"")</f>
        <v/>
      </c>
      <c r="Q154" s="234" t="str">
        <f ca="1">IF(SUMIF(Pharmaceuticals!$B:$B,$B154,Pharmaceuticals!AS:AS)+SUMIF('Health Products &amp; Equipment'!$B:$B,$B154,'Health Products &amp; Equipment'!AS:AS)+SUMIF('Other Pharma &amp; Health Products'!$B:$B,$B154,'Other Pharma &amp; Health Products'!AS:AS)+SUMIF('PSM Costs'!$B:$B,$B154,'PSM Costs'!AS:AS)&gt;0,SUMIF(Pharmaceuticals!$B:$B,$B154,Pharmaceuticals!AS:AS)+SUMIF('Health Products &amp; Equipment'!$B:$B,$B154,'Health Products &amp; Equipment'!AS:AS)+SUMIF('Other Pharma &amp; Health Products'!$B:$B,$B154,'Other Pharma &amp; Health Products'!AS:AS)+SUMIF('PSM Costs'!$B:$B,$B154,'PSM Costs'!AS:AS),"")</f>
        <v/>
      </c>
      <c r="R154" s="232" t="str">
        <f t="shared" ca="1" si="12"/>
        <v/>
      </c>
      <c r="S154" s="233" t="str">
        <f ca="1">IF(SUMIF(Pharmaceuticals!$B:$B,$B154,Pharmaceuticals!AZ:AZ)+SUMIF('Health Products &amp; Equipment'!$B:$B,$B154,'Health Products &amp; Equipment'!AZ:AZ)+SUMIF('Other Pharma &amp; Health Products'!$B:$B,$B154,'Other Pharma &amp; Health Products'!AZ:AZ)+SUMIF('PSM Costs'!$B:$B,$B154,'PSM Costs'!AZ:AZ)&gt;0,SUMIF(Pharmaceuticals!$B:$B,$B154,Pharmaceuticals!AZ:AZ)+SUMIF('Health Products &amp; Equipment'!$B:$B,$B154,'Health Products &amp; Equipment'!AZ:AZ)+SUMIF('Other Pharma &amp; Health Products'!$B:$B,$B154,'Other Pharma &amp; Health Products'!AZ:AZ)+SUMIF('PSM Costs'!$B:$B,$B154,'PSM Costs'!AZ:AZ),"")</f>
        <v/>
      </c>
      <c r="T154" s="233" t="str">
        <f ca="1">IF(SUMIF(Pharmaceuticals!$B:$B,$B154,Pharmaceuticals!BB:BB)+SUMIF('Health Products &amp; Equipment'!$B:$B,$B154,'Health Products &amp; Equipment'!BB:BB)+SUMIF('Other Pharma &amp; Health Products'!$B:$B,$B154,'Other Pharma &amp; Health Products'!BB:BB)+SUMIF('PSM Costs'!$B:$B,$B154,'PSM Costs'!BB:BB)&gt;0,SUMIF(Pharmaceuticals!$B:$B,$B154,Pharmaceuticals!BB:BB)+SUMIF('Health Products &amp; Equipment'!$B:$B,$B154,'Health Products &amp; Equipment'!BB:BB)+SUMIF('Other Pharma &amp; Health Products'!$B:$B,$B154,'Other Pharma &amp; Health Products'!BB:BB)+SUMIF('PSM Costs'!$B:$B,$B154,'PSM Costs'!BB:BB),"")</f>
        <v/>
      </c>
      <c r="U154" s="233" t="str">
        <f ca="1">IF(SUMIF(Pharmaceuticals!$B:$B,$B154,Pharmaceuticals!BD:BD)+SUMIF('Health Products &amp; Equipment'!$B:$B,$B154,'Health Products &amp; Equipment'!BD:BD)+SUMIF('Other Pharma &amp; Health Products'!$B:$B,$B154,'Other Pharma &amp; Health Products'!BD:BD)+SUMIF('PSM Costs'!$B:$B,$B154,'PSM Costs'!BD:BD)&gt;0,SUMIF(Pharmaceuticals!$B:$B,$B154,Pharmaceuticals!BD:BD)+SUMIF('Health Products &amp; Equipment'!$B:$B,$B154,'Health Products &amp; Equipment'!BD:BD)+SUMIF('Other Pharma &amp; Health Products'!$B:$B,$B154,'Other Pharma &amp; Health Products'!BD:BD)+SUMIF('PSM Costs'!$B:$B,$B154,'PSM Costs'!BD:BD),"")</f>
        <v/>
      </c>
      <c r="V154" s="233" t="str">
        <f ca="1">IF(SUMIF(Pharmaceuticals!$B:$B,$B154,Pharmaceuticals!BF:BF)+SUMIF('Health Products &amp; Equipment'!$B:$B,$B154,'Health Products &amp; Equipment'!BF:BF)+SUMIF('Other Pharma &amp; Health Products'!$B:$B,$B154,'Other Pharma &amp; Health Products'!BF:BF)+SUMIF('PSM Costs'!$B:$B,$B154,'PSM Costs'!BF:BF)&gt;0,SUMIF(Pharmaceuticals!$B:$B,$B154,Pharmaceuticals!BF:BF)+SUMIF('Health Products &amp; Equipment'!$B:$B,$B154,'Health Products &amp; Equipment'!BF:BF)+SUMIF('Other Pharma &amp; Health Products'!$B:$B,$B154,'Other Pharma &amp; Health Products'!BF:BF)+SUMIF('PSM Costs'!$B:$B,$B154,'PSM Costs'!BF:BF),"")</f>
        <v/>
      </c>
      <c r="W154" s="231" t="str">
        <f t="shared" ca="1" si="13"/>
        <v/>
      </c>
      <c r="X154" s="234" t="str">
        <f ca="1">IF(SUMIF(Pharmaceuticals!$B:$B,$B154,Pharmaceuticals!BM:BM)+SUMIF('Health Products &amp; Equipment'!$B:$B,$B154,'Health Products &amp; Equipment'!BM:BM)+SUMIF('Other Pharma &amp; Health Products'!$B:$B,$B154,'Other Pharma &amp; Health Products'!BM:BM)+SUMIF('PSM Costs'!$B:$B,$B154,'PSM Costs'!BM:BM)&gt;0,SUMIF(Pharmaceuticals!$B:$B,$B154,Pharmaceuticals!BM:BM)+SUMIF('Health Products &amp; Equipment'!$B:$B,$B154,'Health Products &amp; Equipment'!BM:BM)+SUMIF('Other Pharma &amp; Health Products'!$B:$B,$B154,'Other Pharma &amp; Health Products'!BM:BM)+SUMIF('PSM Costs'!$B:$B,$B154,'PSM Costs'!BM:BM),"")</f>
        <v/>
      </c>
      <c r="Y154" s="234" t="str">
        <f ca="1">IF(SUMIF(Pharmaceuticals!$B:$B,$B154,Pharmaceuticals!BO:BO)+SUMIF('Health Products &amp; Equipment'!$B:$B,$B154,'Health Products &amp; Equipment'!BO:BO)+SUMIF('Other Pharma &amp; Health Products'!$B:$B,$B154,'Other Pharma &amp; Health Products'!BO:BO)+SUMIF('PSM Costs'!$B:$B,$B154,'PSM Costs'!BO:BO)&gt;0,SUMIF(Pharmaceuticals!$B:$B,$B154,Pharmaceuticals!BO:BO)+SUMIF('Health Products &amp; Equipment'!$B:$B,$B154,'Health Products &amp; Equipment'!BO:BO)+SUMIF('Other Pharma &amp; Health Products'!$B:$B,$B154,'Other Pharma &amp; Health Products'!BO:BO)+SUMIF('PSM Costs'!$B:$B,$B154,'PSM Costs'!BO:BO),"")</f>
        <v/>
      </c>
      <c r="Z154" s="234" t="str">
        <f ca="1">IF(SUMIF(Pharmaceuticals!$B:$B,$B154,Pharmaceuticals!BQ:BQ)+SUMIF('Health Products &amp; Equipment'!$B:$B,$B154,'Health Products &amp; Equipment'!BQ:BQ)+SUMIF('Other Pharma &amp; Health Products'!$B:$B,$B154,'Other Pharma &amp; Health Products'!BQ:BQ)+SUMIF('PSM Costs'!$B:$B,$B154,'PSM Costs'!BQ:BQ)&gt;0,SUMIF(Pharmaceuticals!$B:$B,$B154,Pharmaceuticals!BQ:BQ)+SUMIF('Health Products &amp; Equipment'!$B:$B,$B154,'Health Products &amp; Equipment'!BQ:BQ)+SUMIF('Other Pharma &amp; Health Products'!$B:$B,$B154,'Other Pharma &amp; Health Products'!BQ:BQ)+SUMIF('PSM Costs'!$B:$B,$B154,'PSM Costs'!BQ:BQ),"")</f>
        <v/>
      </c>
      <c r="AA154" s="234" t="str">
        <f ca="1">IF(SUMIF(Pharmaceuticals!$B:$B,$B154,Pharmaceuticals!BS:BS)+SUMIF('Health Products &amp; Equipment'!$B:$B,$B154,'Health Products &amp; Equipment'!BS:BS)+SUMIF('Other Pharma &amp; Health Products'!$B:$B,$B154,'Other Pharma &amp; Health Products'!BS:BS)+SUMIF('PSM Costs'!$B:$B,$B154,'PSM Costs'!BS:BS)&gt;0,SUMIF(Pharmaceuticals!$B:$B,$B154,Pharmaceuticals!BS:BS)+SUMIF('Health Products &amp; Equipment'!$B:$B,$B154,'Health Products &amp; Equipment'!BS:BS)+SUMIF('Other Pharma &amp; Health Products'!$B:$B,$B154,'Other Pharma &amp; Health Products'!BS:BS)+SUMIF('PSM Costs'!$B:$B,$B154,'PSM Costs'!BS:BS),"")</f>
        <v/>
      </c>
      <c r="AB154" s="233" t="str">
        <f t="shared" ca="1" si="14"/>
        <v/>
      </c>
    </row>
    <row r="155" spans="1:28" ht="22.15" customHeight="1" x14ac:dyDescent="0.2">
      <c r="A155" s="229">
        <v>145</v>
      </c>
      <c r="B155" s="229" t="str">
        <f ca="1">IFERROR(VLOOKUP(A155,'Rank unique Mod-Int-CI-PR'!I:J,2,FALSE),"")</f>
        <v/>
      </c>
      <c r="C155" s="230" t="str">
        <f ca="1">IFERROR(VLOOKUP(VALUE(LEFT(B155,FIND("-",B155)-1)),CatModules!B:C,2,FALSE),"")</f>
        <v/>
      </c>
      <c r="D155" s="230" t="str">
        <f ca="1">IFERROR(VLOOKUP(LEFT(B155,FIND("--",B155)-1),CatInt!D:E,2,FALSE),"")</f>
        <v/>
      </c>
      <c r="E155" s="230" t="str">
        <f ca="1">IFERROR(VLOOKUP(MID(B155,FIND("--",B155)+2,FIND("---",B155)-FIND("--",B155)-2),CatCostInp!D:E,2,FALSE),"")</f>
        <v/>
      </c>
      <c r="F155" s="230" t="str">
        <f ca="1">IFERROR(VLOOKUP(B155,ActivityConcat!A:C,3,FALSE),"")</f>
        <v/>
      </c>
      <c r="G155" s="231" t="str">
        <f ca="1">IFERROR(VLOOKUP(VALUE(RIGHT(B155,1)),Setup!A:D,4,FALSE),"")</f>
        <v/>
      </c>
      <c r="H155" s="232" t="str">
        <f t="shared" ca="1" si="10"/>
        <v/>
      </c>
      <c r="I155" s="233" t="str">
        <f ca="1">IF(SUMIF(Pharmaceuticals!$B:$B,$B155,Pharmaceuticals!Z:Z)+SUMIF('Health Products &amp; Equipment'!$B:$B,$B155,'Health Products &amp; Equipment'!Z:Z)+SUMIF('Other Pharma &amp; Health Products'!$B:$B,$B155,'Other Pharma &amp; Health Products'!Z:Z)+SUMIF('PSM Costs'!$B:$B,$B155,'PSM Costs'!Z:Z)&gt;0,SUMIF(Pharmaceuticals!$B:$B,$B155,Pharmaceuticals!Z:Z)+SUMIF('Health Products &amp; Equipment'!$B:$B,$B155,'Health Products &amp; Equipment'!Z:Z)+SUMIF('Other Pharma &amp; Health Products'!$B:$B,$B155,'Other Pharma &amp; Health Products'!Z:Z)+SUMIF('PSM Costs'!$B:$B,$B155,'PSM Costs'!Z:Z),"")</f>
        <v/>
      </c>
      <c r="J155" s="233" t="str">
        <f ca="1">IF(SUMIF(Pharmaceuticals!$B:$B,$B155,Pharmaceuticals!AB:AB)+SUMIF('Health Products &amp; Equipment'!$B:$B,$B155,'Health Products &amp; Equipment'!AB:AB)+SUMIF('Other Pharma &amp; Health Products'!$B:$B,$B155,'Other Pharma &amp; Health Products'!AB:AB)+SUMIF('PSM Costs'!$B:$B,$B155,'PSM Costs'!AB:AB)&gt;0,SUMIF(Pharmaceuticals!$B:$B,$B155,Pharmaceuticals!AB:AB)+SUMIF('Health Products &amp; Equipment'!$B:$B,$B155,'Health Products &amp; Equipment'!AB:AB)+SUMIF('Other Pharma &amp; Health Products'!$B:$B,$B155,'Other Pharma &amp; Health Products'!AB:AB)+SUMIF('PSM Costs'!$B:$B,$B155,'PSM Costs'!AB:AB),"")</f>
        <v/>
      </c>
      <c r="K155" s="233" t="str">
        <f ca="1">IF(SUMIF(Pharmaceuticals!$B:$B,$B155,Pharmaceuticals!AD:AD)+SUMIF('Health Products &amp; Equipment'!$B:$B,$B155,'Health Products &amp; Equipment'!AD:AD)+SUMIF('Other Pharma &amp; Health Products'!$B:$B,$B155,'Other Pharma &amp; Health Products'!AD:AD)+SUMIF('PSM Costs'!$B:$B,$B155,'PSM Costs'!AD:AD)&gt;0,SUMIF(Pharmaceuticals!$B:$B,$B155,Pharmaceuticals!AD:AD)+SUMIF('Health Products &amp; Equipment'!$B:$B,$B155,'Health Products &amp; Equipment'!AD:AD)+SUMIF('Other Pharma &amp; Health Products'!$B:$B,$B155,'Other Pharma &amp; Health Products'!AD:AD)+SUMIF('PSM Costs'!$B:$B,$B155,'PSM Costs'!AD:AD),"")</f>
        <v/>
      </c>
      <c r="L155" s="233" t="str">
        <f ca="1">IF(SUMIF(Pharmaceuticals!$B:$B,$B155,Pharmaceuticals!AF:AF)+SUMIF('Health Products &amp; Equipment'!$B:$B,$B155,'Health Products &amp; Equipment'!AF:AF)+SUMIF('Other Pharma &amp; Health Products'!$B:$B,$B155,'Other Pharma &amp; Health Products'!AF:AF)+SUMIF('PSM Costs'!$B:$B,$B155,'PSM Costs'!AF:AF)&gt;0,SUMIF(Pharmaceuticals!$B:$B,$B155,Pharmaceuticals!AF:AF)+SUMIF('Health Products &amp; Equipment'!$B:$B,$B155,'Health Products &amp; Equipment'!AF:AF)+SUMIF('Other Pharma &amp; Health Products'!$B:$B,$B155,'Other Pharma &amp; Health Products'!AF:AF)+SUMIF('PSM Costs'!$B:$B,$B155,'PSM Costs'!AF:AF),"")</f>
        <v/>
      </c>
      <c r="M155" s="231" t="str">
        <f t="shared" ca="1" si="11"/>
        <v/>
      </c>
      <c r="N155" s="234" t="str">
        <f ca="1">IF(SUMIF(Pharmaceuticals!$B:$B,$B155,Pharmaceuticals!AM:AM)+SUMIF('Health Products &amp; Equipment'!$B:$B,$B155,'Health Products &amp; Equipment'!AM:AM)+SUMIF('Other Pharma &amp; Health Products'!$B:$B,$B155,'Other Pharma &amp; Health Products'!AM:AM)+SUMIF('PSM Costs'!$B:$B,$B155,'PSM Costs'!AM:AM)&gt;0,SUMIF(Pharmaceuticals!$B:$B,$B155,Pharmaceuticals!AM:AM)+SUMIF('Health Products &amp; Equipment'!$B:$B,$B155,'Health Products &amp; Equipment'!AM:AM)+SUMIF('Other Pharma &amp; Health Products'!$B:$B,$B155,'Other Pharma &amp; Health Products'!AM:AM)+SUMIF('PSM Costs'!$B:$B,$B155,'PSM Costs'!AM:AM),"")</f>
        <v/>
      </c>
      <c r="O155" s="234" t="str">
        <f ca="1">IF(SUMIF(Pharmaceuticals!$B:$B,$B155,Pharmaceuticals!AO:AO)+SUMIF('Health Products &amp; Equipment'!$B:$B,$B155,'Health Products &amp; Equipment'!AO:AO)+SUMIF('Other Pharma &amp; Health Products'!$B:$B,$B155,'Other Pharma &amp; Health Products'!AO:AO)+SUMIF('PSM Costs'!$B:$B,$B155,'PSM Costs'!AO:AO)&gt;0,SUMIF(Pharmaceuticals!$B:$B,$B155,Pharmaceuticals!AO:AO)+SUMIF('Health Products &amp; Equipment'!$B:$B,$B155,'Health Products &amp; Equipment'!AO:AO)+SUMIF('Other Pharma &amp; Health Products'!$B:$B,$B155,'Other Pharma &amp; Health Products'!AO:AO)+SUMIF('PSM Costs'!$B:$B,$B155,'PSM Costs'!AO:AO),"")</f>
        <v/>
      </c>
      <c r="P155" s="234" t="str">
        <f ca="1">IF(SUMIF(Pharmaceuticals!$B:$B,$B155,Pharmaceuticals!AQ:AQ)+SUMIF('Health Products &amp; Equipment'!$B:$B,$B155,'Health Products &amp; Equipment'!AQ:AQ)+SUMIF('Other Pharma &amp; Health Products'!$B:$B,$B155,'Other Pharma &amp; Health Products'!AQ:AQ)+SUMIF('PSM Costs'!$B:$B,$B155,'PSM Costs'!AQ:AQ)&gt;0,SUMIF(Pharmaceuticals!$B:$B,$B155,Pharmaceuticals!AQ:AQ)+SUMIF('Health Products &amp; Equipment'!$B:$B,$B155,'Health Products &amp; Equipment'!AQ:AQ)+SUMIF('Other Pharma &amp; Health Products'!$B:$B,$B155,'Other Pharma &amp; Health Products'!AQ:AQ)+SUMIF('PSM Costs'!$B:$B,$B155,'PSM Costs'!AQ:AQ),"")</f>
        <v/>
      </c>
      <c r="Q155" s="234" t="str">
        <f ca="1">IF(SUMIF(Pharmaceuticals!$B:$B,$B155,Pharmaceuticals!AS:AS)+SUMIF('Health Products &amp; Equipment'!$B:$B,$B155,'Health Products &amp; Equipment'!AS:AS)+SUMIF('Other Pharma &amp; Health Products'!$B:$B,$B155,'Other Pharma &amp; Health Products'!AS:AS)+SUMIF('PSM Costs'!$B:$B,$B155,'PSM Costs'!AS:AS)&gt;0,SUMIF(Pharmaceuticals!$B:$B,$B155,Pharmaceuticals!AS:AS)+SUMIF('Health Products &amp; Equipment'!$B:$B,$B155,'Health Products &amp; Equipment'!AS:AS)+SUMIF('Other Pharma &amp; Health Products'!$B:$B,$B155,'Other Pharma &amp; Health Products'!AS:AS)+SUMIF('PSM Costs'!$B:$B,$B155,'PSM Costs'!AS:AS),"")</f>
        <v/>
      </c>
      <c r="R155" s="232" t="str">
        <f t="shared" ca="1" si="12"/>
        <v/>
      </c>
      <c r="S155" s="233" t="str">
        <f ca="1">IF(SUMIF(Pharmaceuticals!$B:$B,$B155,Pharmaceuticals!AZ:AZ)+SUMIF('Health Products &amp; Equipment'!$B:$B,$B155,'Health Products &amp; Equipment'!AZ:AZ)+SUMIF('Other Pharma &amp; Health Products'!$B:$B,$B155,'Other Pharma &amp; Health Products'!AZ:AZ)+SUMIF('PSM Costs'!$B:$B,$B155,'PSM Costs'!AZ:AZ)&gt;0,SUMIF(Pharmaceuticals!$B:$B,$B155,Pharmaceuticals!AZ:AZ)+SUMIF('Health Products &amp; Equipment'!$B:$B,$B155,'Health Products &amp; Equipment'!AZ:AZ)+SUMIF('Other Pharma &amp; Health Products'!$B:$B,$B155,'Other Pharma &amp; Health Products'!AZ:AZ)+SUMIF('PSM Costs'!$B:$B,$B155,'PSM Costs'!AZ:AZ),"")</f>
        <v/>
      </c>
      <c r="T155" s="233" t="str">
        <f ca="1">IF(SUMIF(Pharmaceuticals!$B:$B,$B155,Pharmaceuticals!BB:BB)+SUMIF('Health Products &amp; Equipment'!$B:$B,$B155,'Health Products &amp; Equipment'!BB:BB)+SUMIF('Other Pharma &amp; Health Products'!$B:$B,$B155,'Other Pharma &amp; Health Products'!BB:BB)+SUMIF('PSM Costs'!$B:$B,$B155,'PSM Costs'!BB:BB)&gt;0,SUMIF(Pharmaceuticals!$B:$B,$B155,Pharmaceuticals!BB:BB)+SUMIF('Health Products &amp; Equipment'!$B:$B,$B155,'Health Products &amp; Equipment'!BB:BB)+SUMIF('Other Pharma &amp; Health Products'!$B:$B,$B155,'Other Pharma &amp; Health Products'!BB:BB)+SUMIF('PSM Costs'!$B:$B,$B155,'PSM Costs'!BB:BB),"")</f>
        <v/>
      </c>
      <c r="U155" s="233" t="str">
        <f ca="1">IF(SUMIF(Pharmaceuticals!$B:$B,$B155,Pharmaceuticals!BD:BD)+SUMIF('Health Products &amp; Equipment'!$B:$B,$B155,'Health Products &amp; Equipment'!BD:BD)+SUMIF('Other Pharma &amp; Health Products'!$B:$B,$B155,'Other Pharma &amp; Health Products'!BD:BD)+SUMIF('PSM Costs'!$B:$B,$B155,'PSM Costs'!BD:BD)&gt;0,SUMIF(Pharmaceuticals!$B:$B,$B155,Pharmaceuticals!BD:BD)+SUMIF('Health Products &amp; Equipment'!$B:$B,$B155,'Health Products &amp; Equipment'!BD:BD)+SUMIF('Other Pharma &amp; Health Products'!$B:$B,$B155,'Other Pharma &amp; Health Products'!BD:BD)+SUMIF('PSM Costs'!$B:$B,$B155,'PSM Costs'!BD:BD),"")</f>
        <v/>
      </c>
      <c r="V155" s="233" t="str">
        <f ca="1">IF(SUMIF(Pharmaceuticals!$B:$B,$B155,Pharmaceuticals!BF:BF)+SUMIF('Health Products &amp; Equipment'!$B:$B,$B155,'Health Products &amp; Equipment'!BF:BF)+SUMIF('Other Pharma &amp; Health Products'!$B:$B,$B155,'Other Pharma &amp; Health Products'!BF:BF)+SUMIF('PSM Costs'!$B:$B,$B155,'PSM Costs'!BF:BF)&gt;0,SUMIF(Pharmaceuticals!$B:$B,$B155,Pharmaceuticals!BF:BF)+SUMIF('Health Products &amp; Equipment'!$B:$B,$B155,'Health Products &amp; Equipment'!BF:BF)+SUMIF('Other Pharma &amp; Health Products'!$B:$B,$B155,'Other Pharma &amp; Health Products'!BF:BF)+SUMIF('PSM Costs'!$B:$B,$B155,'PSM Costs'!BF:BF),"")</f>
        <v/>
      </c>
      <c r="W155" s="231" t="str">
        <f t="shared" ca="1" si="13"/>
        <v/>
      </c>
      <c r="X155" s="234" t="str">
        <f ca="1">IF(SUMIF(Pharmaceuticals!$B:$B,$B155,Pharmaceuticals!BM:BM)+SUMIF('Health Products &amp; Equipment'!$B:$B,$B155,'Health Products &amp; Equipment'!BM:BM)+SUMIF('Other Pharma &amp; Health Products'!$B:$B,$B155,'Other Pharma &amp; Health Products'!BM:BM)+SUMIF('PSM Costs'!$B:$B,$B155,'PSM Costs'!BM:BM)&gt;0,SUMIF(Pharmaceuticals!$B:$B,$B155,Pharmaceuticals!BM:BM)+SUMIF('Health Products &amp; Equipment'!$B:$B,$B155,'Health Products &amp; Equipment'!BM:BM)+SUMIF('Other Pharma &amp; Health Products'!$B:$B,$B155,'Other Pharma &amp; Health Products'!BM:BM)+SUMIF('PSM Costs'!$B:$B,$B155,'PSM Costs'!BM:BM),"")</f>
        <v/>
      </c>
      <c r="Y155" s="234" t="str">
        <f ca="1">IF(SUMIF(Pharmaceuticals!$B:$B,$B155,Pharmaceuticals!BO:BO)+SUMIF('Health Products &amp; Equipment'!$B:$B,$B155,'Health Products &amp; Equipment'!BO:BO)+SUMIF('Other Pharma &amp; Health Products'!$B:$B,$B155,'Other Pharma &amp; Health Products'!BO:BO)+SUMIF('PSM Costs'!$B:$B,$B155,'PSM Costs'!BO:BO)&gt;0,SUMIF(Pharmaceuticals!$B:$B,$B155,Pharmaceuticals!BO:BO)+SUMIF('Health Products &amp; Equipment'!$B:$B,$B155,'Health Products &amp; Equipment'!BO:BO)+SUMIF('Other Pharma &amp; Health Products'!$B:$B,$B155,'Other Pharma &amp; Health Products'!BO:BO)+SUMIF('PSM Costs'!$B:$B,$B155,'PSM Costs'!BO:BO),"")</f>
        <v/>
      </c>
      <c r="Z155" s="234" t="str">
        <f ca="1">IF(SUMIF(Pharmaceuticals!$B:$B,$B155,Pharmaceuticals!BQ:BQ)+SUMIF('Health Products &amp; Equipment'!$B:$B,$B155,'Health Products &amp; Equipment'!BQ:BQ)+SUMIF('Other Pharma &amp; Health Products'!$B:$B,$B155,'Other Pharma &amp; Health Products'!BQ:BQ)+SUMIF('PSM Costs'!$B:$B,$B155,'PSM Costs'!BQ:BQ)&gt;0,SUMIF(Pharmaceuticals!$B:$B,$B155,Pharmaceuticals!BQ:BQ)+SUMIF('Health Products &amp; Equipment'!$B:$B,$B155,'Health Products &amp; Equipment'!BQ:BQ)+SUMIF('Other Pharma &amp; Health Products'!$B:$B,$B155,'Other Pharma &amp; Health Products'!BQ:BQ)+SUMIF('PSM Costs'!$B:$B,$B155,'PSM Costs'!BQ:BQ),"")</f>
        <v/>
      </c>
      <c r="AA155" s="234" t="str">
        <f ca="1">IF(SUMIF(Pharmaceuticals!$B:$B,$B155,Pharmaceuticals!BS:BS)+SUMIF('Health Products &amp; Equipment'!$B:$B,$B155,'Health Products &amp; Equipment'!BS:BS)+SUMIF('Other Pharma &amp; Health Products'!$B:$B,$B155,'Other Pharma &amp; Health Products'!BS:BS)+SUMIF('PSM Costs'!$B:$B,$B155,'PSM Costs'!BS:BS)&gt;0,SUMIF(Pharmaceuticals!$B:$B,$B155,Pharmaceuticals!BS:BS)+SUMIF('Health Products &amp; Equipment'!$B:$B,$B155,'Health Products &amp; Equipment'!BS:BS)+SUMIF('Other Pharma &amp; Health Products'!$B:$B,$B155,'Other Pharma &amp; Health Products'!BS:BS)+SUMIF('PSM Costs'!$B:$B,$B155,'PSM Costs'!BS:BS),"")</f>
        <v/>
      </c>
      <c r="AB155" s="233" t="str">
        <f t="shared" ca="1" si="14"/>
        <v/>
      </c>
    </row>
    <row r="156" spans="1:28" ht="22.15" customHeight="1" x14ac:dyDescent="0.2">
      <c r="A156" s="229">
        <v>146</v>
      </c>
      <c r="B156" s="229" t="str">
        <f ca="1">IFERROR(VLOOKUP(A156,'Rank unique Mod-Int-CI-PR'!I:J,2,FALSE),"")</f>
        <v/>
      </c>
      <c r="C156" s="230" t="str">
        <f ca="1">IFERROR(VLOOKUP(VALUE(LEFT(B156,FIND("-",B156)-1)),CatModules!B:C,2,FALSE),"")</f>
        <v/>
      </c>
      <c r="D156" s="230" t="str">
        <f ca="1">IFERROR(VLOOKUP(LEFT(B156,FIND("--",B156)-1),CatInt!D:E,2,FALSE),"")</f>
        <v/>
      </c>
      <c r="E156" s="230" t="str">
        <f ca="1">IFERROR(VLOOKUP(MID(B156,FIND("--",B156)+2,FIND("---",B156)-FIND("--",B156)-2),CatCostInp!D:E,2,FALSE),"")</f>
        <v/>
      </c>
      <c r="F156" s="230" t="str">
        <f ca="1">IFERROR(VLOOKUP(B156,ActivityConcat!A:C,3,FALSE),"")</f>
        <v/>
      </c>
      <c r="G156" s="231" t="str">
        <f ca="1">IFERROR(VLOOKUP(VALUE(RIGHT(B156,1)),Setup!A:D,4,FALSE),"")</f>
        <v/>
      </c>
      <c r="H156" s="232" t="str">
        <f t="shared" ca="1" si="10"/>
        <v/>
      </c>
      <c r="I156" s="233" t="str">
        <f ca="1">IF(SUMIF(Pharmaceuticals!$B:$B,$B156,Pharmaceuticals!Z:Z)+SUMIF('Health Products &amp; Equipment'!$B:$B,$B156,'Health Products &amp; Equipment'!Z:Z)+SUMIF('Other Pharma &amp; Health Products'!$B:$B,$B156,'Other Pharma &amp; Health Products'!Z:Z)+SUMIF('PSM Costs'!$B:$B,$B156,'PSM Costs'!Z:Z)&gt;0,SUMIF(Pharmaceuticals!$B:$B,$B156,Pharmaceuticals!Z:Z)+SUMIF('Health Products &amp; Equipment'!$B:$B,$B156,'Health Products &amp; Equipment'!Z:Z)+SUMIF('Other Pharma &amp; Health Products'!$B:$B,$B156,'Other Pharma &amp; Health Products'!Z:Z)+SUMIF('PSM Costs'!$B:$B,$B156,'PSM Costs'!Z:Z),"")</f>
        <v/>
      </c>
      <c r="J156" s="233" t="str">
        <f ca="1">IF(SUMIF(Pharmaceuticals!$B:$B,$B156,Pharmaceuticals!AB:AB)+SUMIF('Health Products &amp; Equipment'!$B:$B,$B156,'Health Products &amp; Equipment'!AB:AB)+SUMIF('Other Pharma &amp; Health Products'!$B:$B,$B156,'Other Pharma &amp; Health Products'!AB:AB)+SUMIF('PSM Costs'!$B:$B,$B156,'PSM Costs'!AB:AB)&gt;0,SUMIF(Pharmaceuticals!$B:$B,$B156,Pharmaceuticals!AB:AB)+SUMIF('Health Products &amp; Equipment'!$B:$B,$B156,'Health Products &amp; Equipment'!AB:AB)+SUMIF('Other Pharma &amp; Health Products'!$B:$B,$B156,'Other Pharma &amp; Health Products'!AB:AB)+SUMIF('PSM Costs'!$B:$B,$B156,'PSM Costs'!AB:AB),"")</f>
        <v/>
      </c>
      <c r="K156" s="233" t="str">
        <f ca="1">IF(SUMIF(Pharmaceuticals!$B:$B,$B156,Pharmaceuticals!AD:AD)+SUMIF('Health Products &amp; Equipment'!$B:$B,$B156,'Health Products &amp; Equipment'!AD:AD)+SUMIF('Other Pharma &amp; Health Products'!$B:$B,$B156,'Other Pharma &amp; Health Products'!AD:AD)+SUMIF('PSM Costs'!$B:$B,$B156,'PSM Costs'!AD:AD)&gt;0,SUMIF(Pharmaceuticals!$B:$B,$B156,Pharmaceuticals!AD:AD)+SUMIF('Health Products &amp; Equipment'!$B:$B,$B156,'Health Products &amp; Equipment'!AD:AD)+SUMIF('Other Pharma &amp; Health Products'!$B:$B,$B156,'Other Pharma &amp; Health Products'!AD:AD)+SUMIF('PSM Costs'!$B:$B,$B156,'PSM Costs'!AD:AD),"")</f>
        <v/>
      </c>
      <c r="L156" s="233" t="str">
        <f ca="1">IF(SUMIF(Pharmaceuticals!$B:$B,$B156,Pharmaceuticals!AF:AF)+SUMIF('Health Products &amp; Equipment'!$B:$B,$B156,'Health Products &amp; Equipment'!AF:AF)+SUMIF('Other Pharma &amp; Health Products'!$B:$B,$B156,'Other Pharma &amp; Health Products'!AF:AF)+SUMIF('PSM Costs'!$B:$B,$B156,'PSM Costs'!AF:AF)&gt;0,SUMIF(Pharmaceuticals!$B:$B,$B156,Pharmaceuticals!AF:AF)+SUMIF('Health Products &amp; Equipment'!$B:$B,$B156,'Health Products &amp; Equipment'!AF:AF)+SUMIF('Other Pharma &amp; Health Products'!$B:$B,$B156,'Other Pharma &amp; Health Products'!AF:AF)+SUMIF('PSM Costs'!$B:$B,$B156,'PSM Costs'!AF:AF),"")</f>
        <v/>
      </c>
      <c r="M156" s="231" t="str">
        <f t="shared" ca="1" si="11"/>
        <v/>
      </c>
      <c r="N156" s="234" t="str">
        <f ca="1">IF(SUMIF(Pharmaceuticals!$B:$B,$B156,Pharmaceuticals!AM:AM)+SUMIF('Health Products &amp; Equipment'!$B:$B,$B156,'Health Products &amp; Equipment'!AM:AM)+SUMIF('Other Pharma &amp; Health Products'!$B:$B,$B156,'Other Pharma &amp; Health Products'!AM:AM)+SUMIF('PSM Costs'!$B:$B,$B156,'PSM Costs'!AM:AM)&gt;0,SUMIF(Pharmaceuticals!$B:$B,$B156,Pharmaceuticals!AM:AM)+SUMIF('Health Products &amp; Equipment'!$B:$B,$B156,'Health Products &amp; Equipment'!AM:AM)+SUMIF('Other Pharma &amp; Health Products'!$B:$B,$B156,'Other Pharma &amp; Health Products'!AM:AM)+SUMIF('PSM Costs'!$B:$B,$B156,'PSM Costs'!AM:AM),"")</f>
        <v/>
      </c>
      <c r="O156" s="234" t="str">
        <f ca="1">IF(SUMIF(Pharmaceuticals!$B:$B,$B156,Pharmaceuticals!AO:AO)+SUMIF('Health Products &amp; Equipment'!$B:$B,$B156,'Health Products &amp; Equipment'!AO:AO)+SUMIF('Other Pharma &amp; Health Products'!$B:$B,$B156,'Other Pharma &amp; Health Products'!AO:AO)+SUMIF('PSM Costs'!$B:$B,$B156,'PSM Costs'!AO:AO)&gt;0,SUMIF(Pharmaceuticals!$B:$B,$B156,Pharmaceuticals!AO:AO)+SUMIF('Health Products &amp; Equipment'!$B:$B,$B156,'Health Products &amp; Equipment'!AO:AO)+SUMIF('Other Pharma &amp; Health Products'!$B:$B,$B156,'Other Pharma &amp; Health Products'!AO:AO)+SUMIF('PSM Costs'!$B:$B,$B156,'PSM Costs'!AO:AO),"")</f>
        <v/>
      </c>
      <c r="P156" s="234" t="str">
        <f ca="1">IF(SUMIF(Pharmaceuticals!$B:$B,$B156,Pharmaceuticals!AQ:AQ)+SUMIF('Health Products &amp; Equipment'!$B:$B,$B156,'Health Products &amp; Equipment'!AQ:AQ)+SUMIF('Other Pharma &amp; Health Products'!$B:$B,$B156,'Other Pharma &amp; Health Products'!AQ:AQ)+SUMIF('PSM Costs'!$B:$B,$B156,'PSM Costs'!AQ:AQ)&gt;0,SUMIF(Pharmaceuticals!$B:$B,$B156,Pharmaceuticals!AQ:AQ)+SUMIF('Health Products &amp; Equipment'!$B:$B,$B156,'Health Products &amp; Equipment'!AQ:AQ)+SUMIF('Other Pharma &amp; Health Products'!$B:$B,$B156,'Other Pharma &amp; Health Products'!AQ:AQ)+SUMIF('PSM Costs'!$B:$B,$B156,'PSM Costs'!AQ:AQ),"")</f>
        <v/>
      </c>
      <c r="Q156" s="234" t="str">
        <f ca="1">IF(SUMIF(Pharmaceuticals!$B:$B,$B156,Pharmaceuticals!AS:AS)+SUMIF('Health Products &amp; Equipment'!$B:$B,$B156,'Health Products &amp; Equipment'!AS:AS)+SUMIF('Other Pharma &amp; Health Products'!$B:$B,$B156,'Other Pharma &amp; Health Products'!AS:AS)+SUMIF('PSM Costs'!$B:$B,$B156,'PSM Costs'!AS:AS)&gt;0,SUMIF(Pharmaceuticals!$B:$B,$B156,Pharmaceuticals!AS:AS)+SUMIF('Health Products &amp; Equipment'!$B:$B,$B156,'Health Products &amp; Equipment'!AS:AS)+SUMIF('Other Pharma &amp; Health Products'!$B:$B,$B156,'Other Pharma &amp; Health Products'!AS:AS)+SUMIF('PSM Costs'!$B:$B,$B156,'PSM Costs'!AS:AS),"")</f>
        <v/>
      </c>
      <c r="R156" s="232" t="str">
        <f t="shared" ca="1" si="12"/>
        <v/>
      </c>
      <c r="S156" s="233" t="str">
        <f ca="1">IF(SUMIF(Pharmaceuticals!$B:$B,$B156,Pharmaceuticals!AZ:AZ)+SUMIF('Health Products &amp; Equipment'!$B:$B,$B156,'Health Products &amp; Equipment'!AZ:AZ)+SUMIF('Other Pharma &amp; Health Products'!$B:$B,$B156,'Other Pharma &amp; Health Products'!AZ:AZ)+SUMIF('PSM Costs'!$B:$B,$B156,'PSM Costs'!AZ:AZ)&gt;0,SUMIF(Pharmaceuticals!$B:$B,$B156,Pharmaceuticals!AZ:AZ)+SUMIF('Health Products &amp; Equipment'!$B:$B,$B156,'Health Products &amp; Equipment'!AZ:AZ)+SUMIF('Other Pharma &amp; Health Products'!$B:$B,$B156,'Other Pharma &amp; Health Products'!AZ:AZ)+SUMIF('PSM Costs'!$B:$B,$B156,'PSM Costs'!AZ:AZ),"")</f>
        <v/>
      </c>
      <c r="T156" s="233" t="str">
        <f ca="1">IF(SUMIF(Pharmaceuticals!$B:$B,$B156,Pharmaceuticals!BB:BB)+SUMIF('Health Products &amp; Equipment'!$B:$B,$B156,'Health Products &amp; Equipment'!BB:BB)+SUMIF('Other Pharma &amp; Health Products'!$B:$B,$B156,'Other Pharma &amp; Health Products'!BB:BB)+SUMIF('PSM Costs'!$B:$B,$B156,'PSM Costs'!BB:BB)&gt;0,SUMIF(Pharmaceuticals!$B:$B,$B156,Pharmaceuticals!BB:BB)+SUMIF('Health Products &amp; Equipment'!$B:$B,$B156,'Health Products &amp; Equipment'!BB:BB)+SUMIF('Other Pharma &amp; Health Products'!$B:$B,$B156,'Other Pharma &amp; Health Products'!BB:BB)+SUMIF('PSM Costs'!$B:$B,$B156,'PSM Costs'!BB:BB),"")</f>
        <v/>
      </c>
      <c r="U156" s="233" t="str">
        <f ca="1">IF(SUMIF(Pharmaceuticals!$B:$B,$B156,Pharmaceuticals!BD:BD)+SUMIF('Health Products &amp; Equipment'!$B:$B,$B156,'Health Products &amp; Equipment'!BD:BD)+SUMIF('Other Pharma &amp; Health Products'!$B:$B,$B156,'Other Pharma &amp; Health Products'!BD:BD)+SUMIF('PSM Costs'!$B:$B,$B156,'PSM Costs'!BD:BD)&gt;0,SUMIF(Pharmaceuticals!$B:$B,$B156,Pharmaceuticals!BD:BD)+SUMIF('Health Products &amp; Equipment'!$B:$B,$B156,'Health Products &amp; Equipment'!BD:BD)+SUMIF('Other Pharma &amp; Health Products'!$B:$B,$B156,'Other Pharma &amp; Health Products'!BD:BD)+SUMIF('PSM Costs'!$B:$B,$B156,'PSM Costs'!BD:BD),"")</f>
        <v/>
      </c>
      <c r="V156" s="233" t="str">
        <f ca="1">IF(SUMIF(Pharmaceuticals!$B:$B,$B156,Pharmaceuticals!BF:BF)+SUMIF('Health Products &amp; Equipment'!$B:$B,$B156,'Health Products &amp; Equipment'!BF:BF)+SUMIF('Other Pharma &amp; Health Products'!$B:$B,$B156,'Other Pharma &amp; Health Products'!BF:BF)+SUMIF('PSM Costs'!$B:$B,$B156,'PSM Costs'!BF:BF)&gt;0,SUMIF(Pharmaceuticals!$B:$B,$B156,Pharmaceuticals!BF:BF)+SUMIF('Health Products &amp; Equipment'!$B:$B,$B156,'Health Products &amp; Equipment'!BF:BF)+SUMIF('Other Pharma &amp; Health Products'!$B:$B,$B156,'Other Pharma &amp; Health Products'!BF:BF)+SUMIF('PSM Costs'!$B:$B,$B156,'PSM Costs'!BF:BF),"")</f>
        <v/>
      </c>
      <c r="W156" s="231" t="str">
        <f t="shared" ca="1" si="13"/>
        <v/>
      </c>
      <c r="X156" s="234" t="str">
        <f ca="1">IF(SUMIF(Pharmaceuticals!$B:$B,$B156,Pharmaceuticals!BM:BM)+SUMIF('Health Products &amp; Equipment'!$B:$B,$B156,'Health Products &amp; Equipment'!BM:BM)+SUMIF('Other Pharma &amp; Health Products'!$B:$B,$B156,'Other Pharma &amp; Health Products'!BM:BM)+SUMIF('PSM Costs'!$B:$B,$B156,'PSM Costs'!BM:BM)&gt;0,SUMIF(Pharmaceuticals!$B:$B,$B156,Pharmaceuticals!BM:BM)+SUMIF('Health Products &amp; Equipment'!$B:$B,$B156,'Health Products &amp; Equipment'!BM:BM)+SUMIF('Other Pharma &amp; Health Products'!$B:$B,$B156,'Other Pharma &amp; Health Products'!BM:BM)+SUMIF('PSM Costs'!$B:$B,$B156,'PSM Costs'!BM:BM),"")</f>
        <v/>
      </c>
      <c r="Y156" s="234" t="str">
        <f ca="1">IF(SUMIF(Pharmaceuticals!$B:$B,$B156,Pharmaceuticals!BO:BO)+SUMIF('Health Products &amp; Equipment'!$B:$B,$B156,'Health Products &amp; Equipment'!BO:BO)+SUMIF('Other Pharma &amp; Health Products'!$B:$B,$B156,'Other Pharma &amp; Health Products'!BO:BO)+SUMIF('PSM Costs'!$B:$B,$B156,'PSM Costs'!BO:BO)&gt;0,SUMIF(Pharmaceuticals!$B:$B,$B156,Pharmaceuticals!BO:BO)+SUMIF('Health Products &amp; Equipment'!$B:$B,$B156,'Health Products &amp; Equipment'!BO:BO)+SUMIF('Other Pharma &amp; Health Products'!$B:$B,$B156,'Other Pharma &amp; Health Products'!BO:BO)+SUMIF('PSM Costs'!$B:$B,$B156,'PSM Costs'!BO:BO),"")</f>
        <v/>
      </c>
      <c r="Z156" s="234" t="str">
        <f ca="1">IF(SUMIF(Pharmaceuticals!$B:$B,$B156,Pharmaceuticals!BQ:BQ)+SUMIF('Health Products &amp; Equipment'!$B:$B,$B156,'Health Products &amp; Equipment'!BQ:BQ)+SUMIF('Other Pharma &amp; Health Products'!$B:$B,$B156,'Other Pharma &amp; Health Products'!BQ:BQ)+SUMIF('PSM Costs'!$B:$B,$B156,'PSM Costs'!BQ:BQ)&gt;0,SUMIF(Pharmaceuticals!$B:$B,$B156,Pharmaceuticals!BQ:BQ)+SUMIF('Health Products &amp; Equipment'!$B:$B,$B156,'Health Products &amp; Equipment'!BQ:BQ)+SUMIF('Other Pharma &amp; Health Products'!$B:$B,$B156,'Other Pharma &amp; Health Products'!BQ:BQ)+SUMIF('PSM Costs'!$B:$B,$B156,'PSM Costs'!BQ:BQ),"")</f>
        <v/>
      </c>
      <c r="AA156" s="234" t="str">
        <f ca="1">IF(SUMIF(Pharmaceuticals!$B:$B,$B156,Pharmaceuticals!BS:BS)+SUMIF('Health Products &amp; Equipment'!$B:$B,$B156,'Health Products &amp; Equipment'!BS:BS)+SUMIF('Other Pharma &amp; Health Products'!$B:$B,$B156,'Other Pharma &amp; Health Products'!BS:BS)+SUMIF('PSM Costs'!$B:$B,$B156,'PSM Costs'!BS:BS)&gt;0,SUMIF(Pharmaceuticals!$B:$B,$B156,Pharmaceuticals!BS:BS)+SUMIF('Health Products &amp; Equipment'!$B:$B,$B156,'Health Products &amp; Equipment'!BS:BS)+SUMIF('Other Pharma &amp; Health Products'!$B:$B,$B156,'Other Pharma &amp; Health Products'!BS:BS)+SUMIF('PSM Costs'!$B:$B,$B156,'PSM Costs'!BS:BS),"")</f>
        <v/>
      </c>
      <c r="AB156" s="233" t="str">
        <f t="shared" ca="1" si="14"/>
        <v/>
      </c>
    </row>
    <row r="157" spans="1:28" ht="22.15" customHeight="1" x14ac:dyDescent="0.2">
      <c r="A157" s="229">
        <v>147</v>
      </c>
      <c r="B157" s="229" t="str">
        <f ca="1">IFERROR(VLOOKUP(A157,'Rank unique Mod-Int-CI-PR'!I:J,2,FALSE),"")</f>
        <v/>
      </c>
      <c r="C157" s="230" t="str">
        <f ca="1">IFERROR(VLOOKUP(VALUE(LEFT(B157,FIND("-",B157)-1)),CatModules!B:C,2,FALSE),"")</f>
        <v/>
      </c>
      <c r="D157" s="230" t="str">
        <f ca="1">IFERROR(VLOOKUP(LEFT(B157,FIND("--",B157)-1),CatInt!D:E,2,FALSE),"")</f>
        <v/>
      </c>
      <c r="E157" s="230" t="str">
        <f ca="1">IFERROR(VLOOKUP(MID(B157,FIND("--",B157)+2,FIND("---",B157)-FIND("--",B157)-2),CatCostInp!D:E,2,FALSE),"")</f>
        <v/>
      </c>
      <c r="F157" s="230" t="str">
        <f ca="1">IFERROR(VLOOKUP(B157,ActivityConcat!A:C,3,FALSE),"")</f>
        <v/>
      </c>
      <c r="G157" s="231" t="str">
        <f ca="1">IFERROR(VLOOKUP(VALUE(RIGHT(B157,1)),Setup!A:D,4,FALSE),"")</f>
        <v/>
      </c>
      <c r="H157" s="232" t="str">
        <f t="shared" ca="1" si="10"/>
        <v/>
      </c>
      <c r="I157" s="233" t="str">
        <f ca="1">IF(SUMIF(Pharmaceuticals!$B:$B,$B157,Pharmaceuticals!Z:Z)+SUMIF('Health Products &amp; Equipment'!$B:$B,$B157,'Health Products &amp; Equipment'!Z:Z)+SUMIF('Other Pharma &amp; Health Products'!$B:$B,$B157,'Other Pharma &amp; Health Products'!Z:Z)+SUMIF('PSM Costs'!$B:$B,$B157,'PSM Costs'!Z:Z)&gt;0,SUMIF(Pharmaceuticals!$B:$B,$B157,Pharmaceuticals!Z:Z)+SUMIF('Health Products &amp; Equipment'!$B:$B,$B157,'Health Products &amp; Equipment'!Z:Z)+SUMIF('Other Pharma &amp; Health Products'!$B:$B,$B157,'Other Pharma &amp; Health Products'!Z:Z)+SUMIF('PSM Costs'!$B:$B,$B157,'PSM Costs'!Z:Z),"")</f>
        <v/>
      </c>
      <c r="J157" s="233" t="str">
        <f ca="1">IF(SUMIF(Pharmaceuticals!$B:$B,$B157,Pharmaceuticals!AB:AB)+SUMIF('Health Products &amp; Equipment'!$B:$B,$B157,'Health Products &amp; Equipment'!AB:AB)+SUMIF('Other Pharma &amp; Health Products'!$B:$B,$B157,'Other Pharma &amp; Health Products'!AB:AB)+SUMIF('PSM Costs'!$B:$B,$B157,'PSM Costs'!AB:AB)&gt;0,SUMIF(Pharmaceuticals!$B:$B,$B157,Pharmaceuticals!AB:AB)+SUMIF('Health Products &amp; Equipment'!$B:$B,$B157,'Health Products &amp; Equipment'!AB:AB)+SUMIF('Other Pharma &amp; Health Products'!$B:$B,$B157,'Other Pharma &amp; Health Products'!AB:AB)+SUMIF('PSM Costs'!$B:$B,$B157,'PSM Costs'!AB:AB),"")</f>
        <v/>
      </c>
      <c r="K157" s="233" t="str">
        <f ca="1">IF(SUMIF(Pharmaceuticals!$B:$B,$B157,Pharmaceuticals!AD:AD)+SUMIF('Health Products &amp; Equipment'!$B:$B,$B157,'Health Products &amp; Equipment'!AD:AD)+SUMIF('Other Pharma &amp; Health Products'!$B:$B,$B157,'Other Pharma &amp; Health Products'!AD:AD)+SUMIF('PSM Costs'!$B:$B,$B157,'PSM Costs'!AD:AD)&gt;0,SUMIF(Pharmaceuticals!$B:$B,$B157,Pharmaceuticals!AD:AD)+SUMIF('Health Products &amp; Equipment'!$B:$B,$B157,'Health Products &amp; Equipment'!AD:AD)+SUMIF('Other Pharma &amp; Health Products'!$B:$B,$B157,'Other Pharma &amp; Health Products'!AD:AD)+SUMIF('PSM Costs'!$B:$B,$B157,'PSM Costs'!AD:AD),"")</f>
        <v/>
      </c>
      <c r="L157" s="233" t="str">
        <f ca="1">IF(SUMIF(Pharmaceuticals!$B:$B,$B157,Pharmaceuticals!AF:AF)+SUMIF('Health Products &amp; Equipment'!$B:$B,$B157,'Health Products &amp; Equipment'!AF:AF)+SUMIF('Other Pharma &amp; Health Products'!$B:$B,$B157,'Other Pharma &amp; Health Products'!AF:AF)+SUMIF('PSM Costs'!$B:$B,$B157,'PSM Costs'!AF:AF)&gt;0,SUMIF(Pharmaceuticals!$B:$B,$B157,Pharmaceuticals!AF:AF)+SUMIF('Health Products &amp; Equipment'!$B:$B,$B157,'Health Products &amp; Equipment'!AF:AF)+SUMIF('Other Pharma &amp; Health Products'!$B:$B,$B157,'Other Pharma &amp; Health Products'!AF:AF)+SUMIF('PSM Costs'!$B:$B,$B157,'PSM Costs'!AF:AF),"")</f>
        <v/>
      </c>
      <c r="M157" s="231" t="str">
        <f t="shared" ca="1" si="11"/>
        <v/>
      </c>
      <c r="N157" s="234" t="str">
        <f ca="1">IF(SUMIF(Pharmaceuticals!$B:$B,$B157,Pharmaceuticals!AM:AM)+SUMIF('Health Products &amp; Equipment'!$B:$B,$B157,'Health Products &amp; Equipment'!AM:AM)+SUMIF('Other Pharma &amp; Health Products'!$B:$B,$B157,'Other Pharma &amp; Health Products'!AM:AM)+SUMIF('PSM Costs'!$B:$B,$B157,'PSM Costs'!AM:AM)&gt;0,SUMIF(Pharmaceuticals!$B:$B,$B157,Pharmaceuticals!AM:AM)+SUMIF('Health Products &amp; Equipment'!$B:$B,$B157,'Health Products &amp; Equipment'!AM:AM)+SUMIF('Other Pharma &amp; Health Products'!$B:$B,$B157,'Other Pharma &amp; Health Products'!AM:AM)+SUMIF('PSM Costs'!$B:$B,$B157,'PSM Costs'!AM:AM),"")</f>
        <v/>
      </c>
      <c r="O157" s="234" t="str">
        <f ca="1">IF(SUMIF(Pharmaceuticals!$B:$B,$B157,Pharmaceuticals!AO:AO)+SUMIF('Health Products &amp; Equipment'!$B:$B,$B157,'Health Products &amp; Equipment'!AO:AO)+SUMIF('Other Pharma &amp; Health Products'!$B:$B,$B157,'Other Pharma &amp; Health Products'!AO:AO)+SUMIF('PSM Costs'!$B:$B,$B157,'PSM Costs'!AO:AO)&gt;0,SUMIF(Pharmaceuticals!$B:$B,$B157,Pharmaceuticals!AO:AO)+SUMIF('Health Products &amp; Equipment'!$B:$B,$B157,'Health Products &amp; Equipment'!AO:AO)+SUMIF('Other Pharma &amp; Health Products'!$B:$B,$B157,'Other Pharma &amp; Health Products'!AO:AO)+SUMIF('PSM Costs'!$B:$B,$B157,'PSM Costs'!AO:AO),"")</f>
        <v/>
      </c>
      <c r="P157" s="234" t="str">
        <f ca="1">IF(SUMIF(Pharmaceuticals!$B:$B,$B157,Pharmaceuticals!AQ:AQ)+SUMIF('Health Products &amp; Equipment'!$B:$B,$B157,'Health Products &amp; Equipment'!AQ:AQ)+SUMIF('Other Pharma &amp; Health Products'!$B:$B,$B157,'Other Pharma &amp; Health Products'!AQ:AQ)+SUMIF('PSM Costs'!$B:$B,$B157,'PSM Costs'!AQ:AQ)&gt;0,SUMIF(Pharmaceuticals!$B:$B,$B157,Pharmaceuticals!AQ:AQ)+SUMIF('Health Products &amp; Equipment'!$B:$B,$B157,'Health Products &amp; Equipment'!AQ:AQ)+SUMIF('Other Pharma &amp; Health Products'!$B:$B,$B157,'Other Pharma &amp; Health Products'!AQ:AQ)+SUMIF('PSM Costs'!$B:$B,$B157,'PSM Costs'!AQ:AQ),"")</f>
        <v/>
      </c>
      <c r="Q157" s="234" t="str">
        <f ca="1">IF(SUMIF(Pharmaceuticals!$B:$B,$B157,Pharmaceuticals!AS:AS)+SUMIF('Health Products &amp; Equipment'!$B:$B,$B157,'Health Products &amp; Equipment'!AS:AS)+SUMIF('Other Pharma &amp; Health Products'!$B:$B,$B157,'Other Pharma &amp; Health Products'!AS:AS)+SUMIF('PSM Costs'!$B:$B,$B157,'PSM Costs'!AS:AS)&gt;0,SUMIF(Pharmaceuticals!$B:$B,$B157,Pharmaceuticals!AS:AS)+SUMIF('Health Products &amp; Equipment'!$B:$B,$B157,'Health Products &amp; Equipment'!AS:AS)+SUMIF('Other Pharma &amp; Health Products'!$B:$B,$B157,'Other Pharma &amp; Health Products'!AS:AS)+SUMIF('PSM Costs'!$B:$B,$B157,'PSM Costs'!AS:AS),"")</f>
        <v/>
      </c>
      <c r="R157" s="232" t="str">
        <f t="shared" ca="1" si="12"/>
        <v/>
      </c>
      <c r="S157" s="233" t="str">
        <f ca="1">IF(SUMIF(Pharmaceuticals!$B:$B,$B157,Pharmaceuticals!AZ:AZ)+SUMIF('Health Products &amp; Equipment'!$B:$B,$B157,'Health Products &amp; Equipment'!AZ:AZ)+SUMIF('Other Pharma &amp; Health Products'!$B:$B,$B157,'Other Pharma &amp; Health Products'!AZ:AZ)+SUMIF('PSM Costs'!$B:$B,$B157,'PSM Costs'!AZ:AZ)&gt;0,SUMIF(Pharmaceuticals!$B:$B,$B157,Pharmaceuticals!AZ:AZ)+SUMIF('Health Products &amp; Equipment'!$B:$B,$B157,'Health Products &amp; Equipment'!AZ:AZ)+SUMIF('Other Pharma &amp; Health Products'!$B:$B,$B157,'Other Pharma &amp; Health Products'!AZ:AZ)+SUMIF('PSM Costs'!$B:$B,$B157,'PSM Costs'!AZ:AZ),"")</f>
        <v/>
      </c>
      <c r="T157" s="233" t="str">
        <f ca="1">IF(SUMIF(Pharmaceuticals!$B:$B,$B157,Pharmaceuticals!BB:BB)+SUMIF('Health Products &amp; Equipment'!$B:$B,$B157,'Health Products &amp; Equipment'!BB:BB)+SUMIF('Other Pharma &amp; Health Products'!$B:$B,$B157,'Other Pharma &amp; Health Products'!BB:BB)+SUMIF('PSM Costs'!$B:$B,$B157,'PSM Costs'!BB:BB)&gt;0,SUMIF(Pharmaceuticals!$B:$B,$B157,Pharmaceuticals!BB:BB)+SUMIF('Health Products &amp; Equipment'!$B:$B,$B157,'Health Products &amp; Equipment'!BB:BB)+SUMIF('Other Pharma &amp; Health Products'!$B:$B,$B157,'Other Pharma &amp; Health Products'!BB:BB)+SUMIF('PSM Costs'!$B:$B,$B157,'PSM Costs'!BB:BB),"")</f>
        <v/>
      </c>
      <c r="U157" s="233" t="str">
        <f ca="1">IF(SUMIF(Pharmaceuticals!$B:$B,$B157,Pharmaceuticals!BD:BD)+SUMIF('Health Products &amp; Equipment'!$B:$B,$B157,'Health Products &amp; Equipment'!BD:BD)+SUMIF('Other Pharma &amp; Health Products'!$B:$B,$B157,'Other Pharma &amp; Health Products'!BD:BD)+SUMIF('PSM Costs'!$B:$B,$B157,'PSM Costs'!BD:BD)&gt;0,SUMIF(Pharmaceuticals!$B:$B,$B157,Pharmaceuticals!BD:BD)+SUMIF('Health Products &amp; Equipment'!$B:$B,$B157,'Health Products &amp; Equipment'!BD:BD)+SUMIF('Other Pharma &amp; Health Products'!$B:$B,$B157,'Other Pharma &amp; Health Products'!BD:BD)+SUMIF('PSM Costs'!$B:$B,$B157,'PSM Costs'!BD:BD),"")</f>
        <v/>
      </c>
      <c r="V157" s="233" t="str">
        <f ca="1">IF(SUMIF(Pharmaceuticals!$B:$B,$B157,Pharmaceuticals!BF:BF)+SUMIF('Health Products &amp; Equipment'!$B:$B,$B157,'Health Products &amp; Equipment'!BF:BF)+SUMIF('Other Pharma &amp; Health Products'!$B:$B,$B157,'Other Pharma &amp; Health Products'!BF:BF)+SUMIF('PSM Costs'!$B:$B,$B157,'PSM Costs'!BF:BF)&gt;0,SUMIF(Pharmaceuticals!$B:$B,$B157,Pharmaceuticals!BF:BF)+SUMIF('Health Products &amp; Equipment'!$B:$B,$B157,'Health Products &amp; Equipment'!BF:BF)+SUMIF('Other Pharma &amp; Health Products'!$B:$B,$B157,'Other Pharma &amp; Health Products'!BF:BF)+SUMIF('PSM Costs'!$B:$B,$B157,'PSM Costs'!BF:BF),"")</f>
        <v/>
      </c>
      <c r="W157" s="231" t="str">
        <f t="shared" ca="1" si="13"/>
        <v/>
      </c>
      <c r="X157" s="234" t="str">
        <f ca="1">IF(SUMIF(Pharmaceuticals!$B:$B,$B157,Pharmaceuticals!BM:BM)+SUMIF('Health Products &amp; Equipment'!$B:$B,$B157,'Health Products &amp; Equipment'!BM:BM)+SUMIF('Other Pharma &amp; Health Products'!$B:$B,$B157,'Other Pharma &amp; Health Products'!BM:BM)+SUMIF('PSM Costs'!$B:$B,$B157,'PSM Costs'!BM:BM)&gt;0,SUMIF(Pharmaceuticals!$B:$B,$B157,Pharmaceuticals!BM:BM)+SUMIF('Health Products &amp; Equipment'!$B:$B,$B157,'Health Products &amp; Equipment'!BM:BM)+SUMIF('Other Pharma &amp; Health Products'!$B:$B,$B157,'Other Pharma &amp; Health Products'!BM:BM)+SUMIF('PSM Costs'!$B:$B,$B157,'PSM Costs'!BM:BM),"")</f>
        <v/>
      </c>
      <c r="Y157" s="234" t="str">
        <f ca="1">IF(SUMIF(Pharmaceuticals!$B:$B,$B157,Pharmaceuticals!BO:BO)+SUMIF('Health Products &amp; Equipment'!$B:$B,$B157,'Health Products &amp; Equipment'!BO:BO)+SUMIF('Other Pharma &amp; Health Products'!$B:$B,$B157,'Other Pharma &amp; Health Products'!BO:BO)+SUMIF('PSM Costs'!$B:$B,$B157,'PSM Costs'!BO:BO)&gt;0,SUMIF(Pharmaceuticals!$B:$B,$B157,Pharmaceuticals!BO:BO)+SUMIF('Health Products &amp; Equipment'!$B:$B,$B157,'Health Products &amp; Equipment'!BO:BO)+SUMIF('Other Pharma &amp; Health Products'!$B:$B,$B157,'Other Pharma &amp; Health Products'!BO:BO)+SUMIF('PSM Costs'!$B:$B,$B157,'PSM Costs'!BO:BO),"")</f>
        <v/>
      </c>
      <c r="Z157" s="234" t="str">
        <f ca="1">IF(SUMIF(Pharmaceuticals!$B:$B,$B157,Pharmaceuticals!BQ:BQ)+SUMIF('Health Products &amp; Equipment'!$B:$B,$B157,'Health Products &amp; Equipment'!BQ:BQ)+SUMIF('Other Pharma &amp; Health Products'!$B:$B,$B157,'Other Pharma &amp; Health Products'!BQ:BQ)+SUMIF('PSM Costs'!$B:$B,$B157,'PSM Costs'!BQ:BQ)&gt;0,SUMIF(Pharmaceuticals!$B:$B,$B157,Pharmaceuticals!BQ:BQ)+SUMIF('Health Products &amp; Equipment'!$B:$B,$B157,'Health Products &amp; Equipment'!BQ:BQ)+SUMIF('Other Pharma &amp; Health Products'!$B:$B,$B157,'Other Pharma &amp; Health Products'!BQ:BQ)+SUMIF('PSM Costs'!$B:$B,$B157,'PSM Costs'!BQ:BQ),"")</f>
        <v/>
      </c>
      <c r="AA157" s="234" t="str">
        <f ca="1">IF(SUMIF(Pharmaceuticals!$B:$B,$B157,Pharmaceuticals!BS:BS)+SUMIF('Health Products &amp; Equipment'!$B:$B,$B157,'Health Products &amp; Equipment'!BS:BS)+SUMIF('Other Pharma &amp; Health Products'!$B:$B,$B157,'Other Pharma &amp; Health Products'!BS:BS)+SUMIF('PSM Costs'!$B:$B,$B157,'PSM Costs'!BS:BS)&gt;0,SUMIF(Pharmaceuticals!$B:$B,$B157,Pharmaceuticals!BS:BS)+SUMIF('Health Products &amp; Equipment'!$B:$B,$B157,'Health Products &amp; Equipment'!BS:BS)+SUMIF('Other Pharma &amp; Health Products'!$B:$B,$B157,'Other Pharma &amp; Health Products'!BS:BS)+SUMIF('PSM Costs'!$B:$B,$B157,'PSM Costs'!BS:BS),"")</f>
        <v/>
      </c>
      <c r="AB157" s="233" t="str">
        <f t="shared" ca="1" si="14"/>
        <v/>
      </c>
    </row>
    <row r="158" spans="1:28" ht="22.15" customHeight="1" x14ac:dyDescent="0.2">
      <c r="A158" s="229">
        <v>148</v>
      </c>
      <c r="B158" s="229" t="str">
        <f ca="1">IFERROR(VLOOKUP(A158,'Rank unique Mod-Int-CI-PR'!I:J,2,FALSE),"")</f>
        <v/>
      </c>
      <c r="C158" s="230" t="str">
        <f ca="1">IFERROR(VLOOKUP(VALUE(LEFT(B158,FIND("-",B158)-1)),CatModules!B:C,2,FALSE),"")</f>
        <v/>
      </c>
      <c r="D158" s="230" t="str">
        <f ca="1">IFERROR(VLOOKUP(LEFT(B158,FIND("--",B158)-1),CatInt!D:E,2,FALSE),"")</f>
        <v/>
      </c>
      <c r="E158" s="230" t="str">
        <f ca="1">IFERROR(VLOOKUP(MID(B158,FIND("--",B158)+2,FIND("---",B158)-FIND("--",B158)-2),CatCostInp!D:E,2,FALSE),"")</f>
        <v/>
      </c>
      <c r="F158" s="230" t="str">
        <f ca="1">IFERROR(VLOOKUP(B158,ActivityConcat!A:C,3,FALSE),"")</f>
        <v/>
      </c>
      <c r="G158" s="231" t="str">
        <f ca="1">IFERROR(VLOOKUP(VALUE(RIGHT(B158,1)),Setup!A:D,4,FALSE),"")</f>
        <v/>
      </c>
      <c r="H158" s="232" t="str">
        <f t="shared" ca="1" si="10"/>
        <v/>
      </c>
      <c r="I158" s="233" t="str">
        <f ca="1">IF(SUMIF(Pharmaceuticals!$B:$B,$B158,Pharmaceuticals!Z:Z)+SUMIF('Health Products &amp; Equipment'!$B:$B,$B158,'Health Products &amp; Equipment'!Z:Z)+SUMIF('Other Pharma &amp; Health Products'!$B:$B,$B158,'Other Pharma &amp; Health Products'!Z:Z)+SUMIF('PSM Costs'!$B:$B,$B158,'PSM Costs'!Z:Z)&gt;0,SUMIF(Pharmaceuticals!$B:$B,$B158,Pharmaceuticals!Z:Z)+SUMIF('Health Products &amp; Equipment'!$B:$B,$B158,'Health Products &amp; Equipment'!Z:Z)+SUMIF('Other Pharma &amp; Health Products'!$B:$B,$B158,'Other Pharma &amp; Health Products'!Z:Z)+SUMIF('PSM Costs'!$B:$B,$B158,'PSM Costs'!Z:Z),"")</f>
        <v/>
      </c>
      <c r="J158" s="233" t="str">
        <f ca="1">IF(SUMIF(Pharmaceuticals!$B:$B,$B158,Pharmaceuticals!AB:AB)+SUMIF('Health Products &amp; Equipment'!$B:$B,$B158,'Health Products &amp; Equipment'!AB:AB)+SUMIF('Other Pharma &amp; Health Products'!$B:$B,$B158,'Other Pharma &amp; Health Products'!AB:AB)+SUMIF('PSM Costs'!$B:$B,$B158,'PSM Costs'!AB:AB)&gt;0,SUMIF(Pharmaceuticals!$B:$B,$B158,Pharmaceuticals!AB:AB)+SUMIF('Health Products &amp; Equipment'!$B:$B,$B158,'Health Products &amp; Equipment'!AB:AB)+SUMIF('Other Pharma &amp; Health Products'!$B:$B,$B158,'Other Pharma &amp; Health Products'!AB:AB)+SUMIF('PSM Costs'!$B:$B,$B158,'PSM Costs'!AB:AB),"")</f>
        <v/>
      </c>
      <c r="K158" s="233" t="str">
        <f ca="1">IF(SUMIF(Pharmaceuticals!$B:$B,$B158,Pharmaceuticals!AD:AD)+SUMIF('Health Products &amp; Equipment'!$B:$B,$B158,'Health Products &amp; Equipment'!AD:AD)+SUMIF('Other Pharma &amp; Health Products'!$B:$B,$B158,'Other Pharma &amp; Health Products'!AD:AD)+SUMIF('PSM Costs'!$B:$B,$B158,'PSM Costs'!AD:AD)&gt;0,SUMIF(Pharmaceuticals!$B:$B,$B158,Pharmaceuticals!AD:AD)+SUMIF('Health Products &amp; Equipment'!$B:$B,$B158,'Health Products &amp; Equipment'!AD:AD)+SUMIF('Other Pharma &amp; Health Products'!$B:$B,$B158,'Other Pharma &amp; Health Products'!AD:AD)+SUMIF('PSM Costs'!$B:$B,$B158,'PSM Costs'!AD:AD),"")</f>
        <v/>
      </c>
      <c r="L158" s="233" t="str">
        <f ca="1">IF(SUMIF(Pharmaceuticals!$B:$B,$B158,Pharmaceuticals!AF:AF)+SUMIF('Health Products &amp; Equipment'!$B:$B,$B158,'Health Products &amp; Equipment'!AF:AF)+SUMIF('Other Pharma &amp; Health Products'!$B:$B,$B158,'Other Pharma &amp; Health Products'!AF:AF)+SUMIF('PSM Costs'!$B:$B,$B158,'PSM Costs'!AF:AF)&gt;0,SUMIF(Pharmaceuticals!$B:$B,$B158,Pharmaceuticals!AF:AF)+SUMIF('Health Products &amp; Equipment'!$B:$B,$B158,'Health Products &amp; Equipment'!AF:AF)+SUMIF('Other Pharma &amp; Health Products'!$B:$B,$B158,'Other Pharma &amp; Health Products'!AF:AF)+SUMIF('PSM Costs'!$B:$B,$B158,'PSM Costs'!AF:AF),"")</f>
        <v/>
      </c>
      <c r="M158" s="231" t="str">
        <f t="shared" ca="1" si="11"/>
        <v/>
      </c>
      <c r="N158" s="234" t="str">
        <f ca="1">IF(SUMIF(Pharmaceuticals!$B:$B,$B158,Pharmaceuticals!AM:AM)+SUMIF('Health Products &amp; Equipment'!$B:$B,$B158,'Health Products &amp; Equipment'!AM:AM)+SUMIF('Other Pharma &amp; Health Products'!$B:$B,$B158,'Other Pharma &amp; Health Products'!AM:AM)+SUMIF('PSM Costs'!$B:$B,$B158,'PSM Costs'!AM:AM)&gt;0,SUMIF(Pharmaceuticals!$B:$B,$B158,Pharmaceuticals!AM:AM)+SUMIF('Health Products &amp; Equipment'!$B:$B,$B158,'Health Products &amp; Equipment'!AM:AM)+SUMIF('Other Pharma &amp; Health Products'!$B:$B,$B158,'Other Pharma &amp; Health Products'!AM:AM)+SUMIF('PSM Costs'!$B:$B,$B158,'PSM Costs'!AM:AM),"")</f>
        <v/>
      </c>
      <c r="O158" s="234" t="str">
        <f ca="1">IF(SUMIF(Pharmaceuticals!$B:$B,$B158,Pharmaceuticals!AO:AO)+SUMIF('Health Products &amp; Equipment'!$B:$B,$B158,'Health Products &amp; Equipment'!AO:AO)+SUMIF('Other Pharma &amp; Health Products'!$B:$B,$B158,'Other Pharma &amp; Health Products'!AO:AO)+SUMIF('PSM Costs'!$B:$B,$B158,'PSM Costs'!AO:AO)&gt;0,SUMIF(Pharmaceuticals!$B:$B,$B158,Pharmaceuticals!AO:AO)+SUMIF('Health Products &amp; Equipment'!$B:$B,$B158,'Health Products &amp; Equipment'!AO:AO)+SUMIF('Other Pharma &amp; Health Products'!$B:$B,$B158,'Other Pharma &amp; Health Products'!AO:AO)+SUMIF('PSM Costs'!$B:$B,$B158,'PSM Costs'!AO:AO),"")</f>
        <v/>
      </c>
      <c r="P158" s="234" t="str">
        <f ca="1">IF(SUMIF(Pharmaceuticals!$B:$B,$B158,Pharmaceuticals!AQ:AQ)+SUMIF('Health Products &amp; Equipment'!$B:$B,$B158,'Health Products &amp; Equipment'!AQ:AQ)+SUMIF('Other Pharma &amp; Health Products'!$B:$B,$B158,'Other Pharma &amp; Health Products'!AQ:AQ)+SUMIF('PSM Costs'!$B:$B,$B158,'PSM Costs'!AQ:AQ)&gt;0,SUMIF(Pharmaceuticals!$B:$B,$B158,Pharmaceuticals!AQ:AQ)+SUMIF('Health Products &amp; Equipment'!$B:$B,$B158,'Health Products &amp; Equipment'!AQ:AQ)+SUMIF('Other Pharma &amp; Health Products'!$B:$B,$B158,'Other Pharma &amp; Health Products'!AQ:AQ)+SUMIF('PSM Costs'!$B:$B,$B158,'PSM Costs'!AQ:AQ),"")</f>
        <v/>
      </c>
      <c r="Q158" s="234" t="str">
        <f ca="1">IF(SUMIF(Pharmaceuticals!$B:$B,$B158,Pharmaceuticals!AS:AS)+SUMIF('Health Products &amp; Equipment'!$B:$B,$B158,'Health Products &amp; Equipment'!AS:AS)+SUMIF('Other Pharma &amp; Health Products'!$B:$B,$B158,'Other Pharma &amp; Health Products'!AS:AS)+SUMIF('PSM Costs'!$B:$B,$B158,'PSM Costs'!AS:AS)&gt;0,SUMIF(Pharmaceuticals!$B:$B,$B158,Pharmaceuticals!AS:AS)+SUMIF('Health Products &amp; Equipment'!$B:$B,$B158,'Health Products &amp; Equipment'!AS:AS)+SUMIF('Other Pharma &amp; Health Products'!$B:$B,$B158,'Other Pharma &amp; Health Products'!AS:AS)+SUMIF('PSM Costs'!$B:$B,$B158,'PSM Costs'!AS:AS),"")</f>
        <v/>
      </c>
      <c r="R158" s="232" t="str">
        <f t="shared" ca="1" si="12"/>
        <v/>
      </c>
      <c r="S158" s="233" t="str">
        <f ca="1">IF(SUMIF(Pharmaceuticals!$B:$B,$B158,Pharmaceuticals!AZ:AZ)+SUMIF('Health Products &amp; Equipment'!$B:$B,$B158,'Health Products &amp; Equipment'!AZ:AZ)+SUMIF('Other Pharma &amp; Health Products'!$B:$B,$B158,'Other Pharma &amp; Health Products'!AZ:AZ)+SUMIF('PSM Costs'!$B:$B,$B158,'PSM Costs'!AZ:AZ)&gt;0,SUMIF(Pharmaceuticals!$B:$B,$B158,Pharmaceuticals!AZ:AZ)+SUMIF('Health Products &amp; Equipment'!$B:$B,$B158,'Health Products &amp; Equipment'!AZ:AZ)+SUMIF('Other Pharma &amp; Health Products'!$B:$B,$B158,'Other Pharma &amp; Health Products'!AZ:AZ)+SUMIF('PSM Costs'!$B:$B,$B158,'PSM Costs'!AZ:AZ),"")</f>
        <v/>
      </c>
      <c r="T158" s="233" t="str">
        <f ca="1">IF(SUMIF(Pharmaceuticals!$B:$B,$B158,Pharmaceuticals!BB:BB)+SUMIF('Health Products &amp; Equipment'!$B:$B,$B158,'Health Products &amp; Equipment'!BB:BB)+SUMIF('Other Pharma &amp; Health Products'!$B:$B,$B158,'Other Pharma &amp; Health Products'!BB:BB)+SUMIF('PSM Costs'!$B:$B,$B158,'PSM Costs'!BB:BB)&gt;0,SUMIF(Pharmaceuticals!$B:$B,$B158,Pharmaceuticals!BB:BB)+SUMIF('Health Products &amp; Equipment'!$B:$B,$B158,'Health Products &amp; Equipment'!BB:BB)+SUMIF('Other Pharma &amp; Health Products'!$B:$B,$B158,'Other Pharma &amp; Health Products'!BB:BB)+SUMIF('PSM Costs'!$B:$B,$B158,'PSM Costs'!BB:BB),"")</f>
        <v/>
      </c>
      <c r="U158" s="233" t="str">
        <f ca="1">IF(SUMIF(Pharmaceuticals!$B:$B,$B158,Pharmaceuticals!BD:BD)+SUMIF('Health Products &amp; Equipment'!$B:$B,$B158,'Health Products &amp; Equipment'!BD:BD)+SUMIF('Other Pharma &amp; Health Products'!$B:$B,$B158,'Other Pharma &amp; Health Products'!BD:BD)+SUMIF('PSM Costs'!$B:$B,$B158,'PSM Costs'!BD:BD)&gt;0,SUMIF(Pharmaceuticals!$B:$B,$B158,Pharmaceuticals!BD:BD)+SUMIF('Health Products &amp; Equipment'!$B:$B,$B158,'Health Products &amp; Equipment'!BD:BD)+SUMIF('Other Pharma &amp; Health Products'!$B:$B,$B158,'Other Pharma &amp; Health Products'!BD:BD)+SUMIF('PSM Costs'!$B:$B,$B158,'PSM Costs'!BD:BD),"")</f>
        <v/>
      </c>
      <c r="V158" s="233" t="str">
        <f ca="1">IF(SUMIF(Pharmaceuticals!$B:$B,$B158,Pharmaceuticals!BF:BF)+SUMIF('Health Products &amp; Equipment'!$B:$B,$B158,'Health Products &amp; Equipment'!BF:BF)+SUMIF('Other Pharma &amp; Health Products'!$B:$B,$B158,'Other Pharma &amp; Health Products'!BF:BF)+SUMIF('PSM Costs'!$B:$B,$B158,'PSM Costs'!BF:BF)&gt;0,SUMIF(Pharmaceuticals!$B:$B,$B158,Pharmaceuticals!BF:BF)+SUMIF('Health Products &amp; Equipment'!$B:$B,$B158,'Health Products &amp; Equipment'!BF:BF)+SUMIF('Other Pharma &amp; Health Products'!$B:$B,$B158,'Other Pharma &amp; Health Products'!BF:BF)+SUMIF('PSM Costs'!$B:$B,$B158,'PSM Costs'!BF:BF),"")</f>
        <v/>
      </c>
      <c r="W158" s="231" t="str">
        <f t="shared" ca="1" si="13"/>
        <v/>
      </c>
      <c r="X158" s="234" t="str">
        <f ca="1">IF(SUMIF(Pharmaceuticals!$B:$B,$B158,Pharmaceuticals!BM:BM)+SUMIF('Health Products &amp; Equipment'!$B:$B,$B158,'Health Products &amp; Equipment'!BM:BM)+SUMIF('Other Pharma &amp; Health Products'!$B:$B,$B158,'Other Pharma &amp; Health Products'!BM:BM)+SUMIF('PSM Costs'!$B:$B,$B158,'PSM Costs'!BM:BM)&gt;0,SUMIF(Pharmaceuticals!$B:$B,$B158,Pharmaceuticals!BM:BM)+SUMIF('Health Products &amp; Equipment'!$B:$B,$B158,'Health Products &amp; Equipment'!BM:BM)+SUMIF('Other Pharma &amp; Health Products'!$B:$B,$B158,'Other Pharma &amp; Health Products'!BM:BM)+SUMIF('PSM Costs'!$B:$B,$B158,'PSM Costs'!BM:BM),"")</f>
        <v/>
      </c>
      <c r="Y158" s="234" t="str">
        <f ca="1">IF(SUMIF(Pharmaceuticals!$B:$B,$B158,Pharmaceuticals!BO:BO)+SUMIF('Health Products &amp; Equipment'!$B:$B,$B158,'Health Products &amp; Equipment'!BO:BO)+SUMIF('Other Pharma &amp; Health Products'!$B:$B,$B158,'Other Pharma &amp; Health Products'!BO:BO)+SUMIF('PSM Costs'!$B:$B,$B158,'PSM Costs'!BO:BO)&gt;0,SUMIF(Pharmaceuticals!$B:$B,$B158,Pharmaceuticals!BO:BO)+SUMIF('Health Products &amp; Equipment'!$B:$B,$B158,'Health Products &amp; Equipment'!BO:BO)+SUMIF('Other Pharma &amp; Health Products'!$B:$B,$B158,'Other Pharma &amp; Health Products'!BO:BO)+SUMIF('PSM Costs'!$B:$B,$B158,'PSM Costs'!BO:BO),"")</f>
        <v/>
      </c>
      <c r="Z158" s="234" t="str">
        <f ca="1">IF(SUMIF(Pharmaceuticals!$B:$B,$B158,Pharmaceuticals!BQ:BQ)+SUMIF('Health Products &amp; Equipment'!$B:$B,$B158,'Health Products &amp; Equipment'!BQ:BQ)+SUMIF('Other Pharma &amp; Health Products'!$B:$B,$B158,'Other Pharma &amp; Health Products'!BQ:BQ)+SUMIF('PSM Costs'!$B:$B,$B158,'PSM Costs'!BQ:BQ)&gt;0,SUMIF(Pharmaceuticals!$B:$B,$B158,Pharmaceuticals!BQ:BQ)+SUMIF('Health Products &amp; Equipment'!$B:$B,$B158,'Health Products &amp; Equipment'!BQ:BQ)+SUMIF('Other Pharma &amp; Health Products'!$B:$B,$B158,'Other Pharma &amp; Health Products'!BQ:BQ)+SUMIF('PSM Costs'!$B:$B,$B158,'PSM Costs'!BQ:BQ),"")</f>
        <v/>
      </c>
      <c r="AA158" s="234" t="str">
        <f ca="1">IF(SUMIF(Pharmaceuticals!$B:$B,$B158,Pharmaceuticals!BS:BS)+SUMIF('Health Products &amp; Equipment'!$B:$B,$B158,'Health Products &amp; Equipment'!BS:BS)+SUMIF('Other Pharma &amp; Health Products'!$B:$B,$B158,'Other Pharma &amp; Health Products'!BS:BS)+SUMIF('PSM Costs'!$B:$B,$B158,'PSM Costs'!BS:BS)&gt;0,SUMIF(Pharmaceuticals!$B:$B,$B158,Pharmaceuticals!BS:BS)+SUMIF('Health Products &amp; Equipment'!$B:$B,$B158,'Health Products &amp; Equipment'!BS:BS)+SUMIF('Other Pharma &amp; Health Products'!$B:$B,$B158,'Other Pharma &amp; Health Products'!BS:BS)+SUMIF('PSM Costs'!$B:$B,$B158,'PSM Costs'!BS:BS),"")</f>
        <v/>
      </c>
      <c r="AB158" s="233" t="str">
        <f t="shared" ca="1" si="14"/>
        <v/>
      </c>
    </row>
    <row r="159" spans="1:28" ht="22.15" customHeight="1" x14ac:dyDescent="0.2">
      <c r="A159" s="229">
        <v>149</v>
      </c>
      <c r="B159" s="229" t="str">
        <f ca="1">IFERROR(VLOOKUP(A159,'Rank unique Mod-Int-CI-PR'!I:J,2,FALSE),"")</f>
        <v/>
      </c>
      <c r="C159" s="230" t="str">
        <f ca="1">IFERROR(VLOOKUP(VALUE(LEFT(B159,FIND("-",B159)-1)),CatModules!B:C,2,FALSE),"")</f>
        <v/>
      </c>
      <c r="D159" s="230" t="str">
        <f ca="1">IFERROR(VLOOKUP(LEFT(B159,FIND("--",B159)-1),CatInt!D:E,2,FALSE),"")</f>
        <v/>
      </c>
      <c r="E159" s="230" t="str">
        <f ca="1">IFERROR(VLOOKUP(MID(B159,FIND("--",B159)+2,FIND("---",B159)-FIND("--",B159)-2),CatCostInp!D:E,2,FALSE),"")</f>
        <v/>
      </c>
      <c r="F159" s="230" t="str">
        <f ca="1">IFERROR(VLOOKUP(B159,ActivityConcat!A:C,3,FALSE),"")</f>
        <v/>
      </c>
      <c r="G159" s="231" t="str">
        <f ca="1">IFERROR(VLOOKUP(VALUE(RIGHT(B159,1)),Setup!A:D,4,FALSE),"")</f>
        <v/>
      </c>
      <c r="H159" s="232" t="str">
        <f t="shared" ca="1" si="10"/>
        <v/>
      </c>
      <c r="I159" s="233" t="str">
        <f ca="1">IF(SUMIF(Pharmaceuticals!$B:$B,$B159,Pharmaceuticals!Z:Z)+SUMIF('Health Products &amp; Equipment'!$B:$B,$B159,'Health Products &amp; Equipment'!Z:Z)+SUMIF('Other Pharma &amp; Health Products'!$B:$B,$B159,'Other Pharma &amp; Health Products'!Z:Z)+SUMIF('PSM Costs'!$B:$B,$B159,'PSM Costs'!Z:Z)&gt;0,SUMIF(Pharmaceuticals!$B:$B,$B159,Pharmaceuticals!Z:Z)+SUMIF('Health Products &amp; Equipment'!$B:$B,$B159,'Health Products &amp; Equipment'!Z:Z)+SUMIF('Other Pharma &amp; Health Products'!$B:$B,$B159,'Other Pharma &amp; Health Products'!Z:Z)+SUMIF('PSM Costs'!$B:$B,$B159,'PSM Costs'!Z:Z),"")</f>
        <v/>
      </c>
      <c r="J159" s="233" t="str">
        <f ca="1">IF(SUMIF(Pharmaceuticals!$B:$B,$B159,Pharmaceuticals!AB:AB)+SUMIF('Health Products &amp; Equipment'!$B:$B,$B159,'Health Products &amp; Equipment'!AB:AB)+SUMIF('Other Pharma &amp; Health Products'!$B:$B,$B159,'Other Pharma &amp; Health Products'!AB:AB)+SUMIF('PSM Costs'!$B:$B,$B159,'PSM Costs'!AB:AB)&gt;0,SUMIF(Pharmaceuticals!$B:$B,$B159,Pharmaceuticals!AB:AB)+SUMIF('Health Products &amp; Equipment'!$B:$B,$B159,'Health Products &amp; Equipment'!AB:AB)+SUMIF('Other Pharma &amp; Health Products'!$B:$B,$B159,'Other Pharma &amp; Health Products'!AB:AB)+SUMIF('PSM Costs'!$B:$B,$B159,'PSM Costs'!AB:AB),"")</f>
        <v/>
      </c>
      <c r="K159" s="233" t="str">
        <f ca="1">IF(SUMIF(Pharmaceuticals!$B:$B,$B159,Pharmaceuticals!AD:AD)+SUMIF('Health Products &amp; Equipment'!$B:$B,$B159,'Health Products &amp; Equipment'!AD:AD)+SUMIF('Other Pharma &amp; Health Products'!$B:$B,$B159,'Other Pharma &amp; Health Products'!AD:AD)+SUMIF('PSM Costs'!$B:$B,$B159,'PSM Costs'!AD:AD)&gt;0,SUMIF(Pharmaceuticals!$B:$B,$B159,Pharmaceuticals!AD:AD)+SUMIF('Health Products &amp; Equipment'!$B:$B,$B159,'Health Products &amp; Equipment'!AD:AD)+SUMIF('Other Pharma &amp; Health Products'!$B:$B,$B159,'Other Pharma &amp; Health Products'!AD:AD)+SUMIF('PSM Costs'!$B:$B,$B159,'PSM Costs'!AD:AD),"")</f>
        <v/>
      </c>
      <c r="L159" s="233" t="str">
        <f ca="1">IF(SUMIF(Pharmaceuticals!$B:$B,$B159,Pharmaceuticals!AF:AF)+SUMIF('Health Products &amp; Equipment'!$B:$B,$B159,'Health Products &amp; Equipment'!AF:AF)+SUMIF('Other Pharma &amp; Health Products'!$B:$B,$B159,'Other Pharma &amp; Health Products'!AF:AF)+SUMIF('PSM Costs'!$B:$B,$B159,'PSM Costs'!AF:AF)&gt;0,SUMIF(Pharmaceuticals!$B:$B,$B159,Pharmaceuticals!AF:AF)+SUMIF('Health Products &amp; Equipment'!$B:$B,$B159,'Health Products &amp; Equipment'!AF:AF)+SUMIF('Other Pharma &amp; Health Products'!$B:$B,$B159,'Other Pharma &amp; Health Products'!AF:AF)+SUMIF('PSM Costs'!$B:$B,$B159,'PSM Costs'!AF:AF),"")</f>
        <v/>
      </c>
      <c r="M159" s="231" t="str">
        <f t="shared" ca="1" si="11"/>
        <v/>
      </c>
      <c r="N159" s="234" t="str">
        <f ca="1">IF(SUMIF(Pharmaceuticals!$B:$B,$B159,Pharmaceuticals!AM:AM)+SUMIF('Health Products &amp; Equipment'!$B:$B,$B159,'Health Products &amp; Equipment'!AM:AM)+SUMIF('Other Pharma &amp; Health Products'!$B:$B,$B159,'Other Pharma &amp; Health Products'!AM:AM)+SUMIF('PSM Costs'!$B:$B,$B159,'PSM Costs'!AM:AM)&gt;0,SUMIF(Pharmaceuticals!$B:$B,$B159,Pharmaceuticals!AM:AM)+SUMIF('Health Products &amp; Equipment'!$B:$B,$B159,'Health Products &amp; Equipment'!AM:AM)+SUMIF('Other Pharma &amp; Health Products'!$B:$B,$B159,'Other Pharma &amp; Health Products'!AM:AM)+SUMIF('PSM Costs'!$B:$B,$B159,'PSM Costs'!AM:AM),"")</f>
        <v/>
      </c>
      <c r="O159" s="234" t="str">
        <f ca="1">IF(SUMIF(Pharmaceuticals!$B:$B,$B159,Pharmaceuticals!AO:AO)+SUMIF('Health Products &amp; Equipment'!$B:$B,$B159,'Health Products &amp; Equipment'!AO:AO)+SUMIF('Other Pharma &amp; Health Products'!$B:$B,$B159,'Other Pharma &amp; Health Products'!AO:AO)+SUMIF('PSM Costs'!$B:$B,$B159,'PSM Costs'!AO:AO)&gt;0,SUMIF(Pharmaceuticals!$B:$B,$B159,Pharmaceuticals!AO:AO)+SUMIF('Health Products &amp; Equipment'!$B:$B,$B159,'Health Products &amp; Equipment'!AO:AO)+SUMIF('Other Pharma &amp; Health Products'!$B:$B,$B159,'Other Pharma &amp; Health Products'!AO:AO)+SUMIF('PSM Costs'!$B:$B,$B159,'PSM Costs'!AO:AO),"")</f>
        <v/>
      </c>
      <c r="P159" s="234" t="str">
        <f ca="1">IF(SUMIF(Pharmaceuticals!$B:$B,$B159,Pharmaceuticals!AQ:AQ)+SUMIF('Health Products &amp; Equipment'!$B:$B,$B159,'Health Products &amp; Equipment'!AQ:AQ)+SUMIF('Other Pharma &amp; Health Products'!$B:$B,$B159,'Other Pharma &amp; Health Products'!AQ:AQ)+SUMIF('PSM Costs'!$B:$B,$B159,'PSM Costs'!AQ:AQ)&gt;0,SUMIF(Pharmaceuticals!$B:$B,$B159,Pharmaceuticals!AQ:AQ)+SUMIF('Health Products &amp; Equipment'!$B:$B,$B159,'Health Products &amp; Equipment'!AQ:AQ)+SUMIF('Other Pharma &amp; Health Products'!$B:$B,$B159,'Other Pharma &amp; Health Products'!AQ:AQ)+SUMIF('PSM Costs'!$B:$B,$B159,'PSM Costs'!AQ:AQ),"")</f>
        <v/>
      </c>
      <c r="Q159" s="234" t="str">
        <f ca="1">IF(SUMIF(Pharmaceuticals!$B:$B,$B159,Pharmaceuticals!AS:AS)+SUMIF('Health Products &amp; Equipment'!$B:$B,$B159,'Health Products &amp; Equipment'!AS:AS)+SUMIF('Other Pharma &amp; Health Products'!$B:$B,$B159,'Other Pharma &amp; Health Products'!AS:AS)+SUMIF('PSM Costs'!$B:$B,$B159,'PSM Costs'!AS:AS)&gt;0,SUMIF(Pharmaceuticals!$B:$B,$B159,Pharmaceuticals!AS:AS)+SUMIF('Health Products &amp; Equipment'!$B:$B,$B159,'Health Products &amp; Equipment'!AS:AS)+SUMIF('Other Pharma &amp; Health Products'!$B:$B,$B159,'Other Pharma &amp; Health Products'!AS:AS)+SUMIF('PSM Costs'!$B:$B,$B159,'PSM Costs'!AS:AS),"")</f>
        <v/>
      </c>
      <c r="R159" s="232" t="str">
        <f t="shared" ca="1" si="12"/>
        <v/>
      </c>
      <c r="S159" s="233" t="str">
        <f ca="1">IF(SUMIF(Pharmaceuticals!$B:$B,$B159,Pharmaceuticals!AZ:AZ)+SUMIF('Health Products &amp; Equipment'!$B:$B,$B159,'Health Products &amp; Equipment'!AZ:AZ)+SUMIF('Other Pharma &amp; Health Products'!$B:$B,$B159,'Other Pharma &amp; Health Products'!AZ:AZ)+SUMIF('PSM Costs'!$B:$B,$B159,'PSM Costs'!AZ:AZ)&gt;0,SUMIF(Pharmaceuticals!$B:$B,$B159,Pharmaceuticals!AZ:AZ)+SUMIF('Health Products &amp; Equipment'!$B:$B,$B159,'Health Products &amp; Equipment'!AZ:AZ)+SUMIF('Other Pharma &amp; Health Products'!$B:$B,$B159,'Other Pharma &amp; Health Products'!AZ:AZ)+SUMIF('PSM Costs'!$B:$B,$B159,'PSM Costs'!AZ:AZ),"")</f>
        <v/>
      </c>
      <c r="T159" s="233" t="str">
        <f ca="1">IF(SUMIF(Pharmaceuticals!$B:$B,$B159,Pharmaceuticals!BB:BB)+SUMIF('Health Products &amp; Equipment'!$B:$B,$B159,'Health Products &amp; Equipment'!BB:BB)+SUMIF('Other Pharma &amp; Health Products'!$B:$B,$B159,'Other Pharma &amp; Health Products'!BB:BB)+SUMIF('PSM Costs'!$B:$B,$B159,'PSM Costs'!BB:BB)&gt;0,SUMIF(Pharmaceuticals!$B:$B,$B159,Pharmaceuticals!BB:BB)+SUMIF('Health Products &amp; Equipment'!$B:$B,$B159,'Health Products &amp; Equipment'!BB:BB)+SUMIF('Other Pharma &amp; Health Products'!$B:$B,$B159,'Other Pharma &amp; Health Products'!BB:BB)+SUMIF('PSM Costs'!$B:$B,$B159,'PSM Costs'!BB:BB),"")</f>
        <v/>
      </c>
      <c r="U159" s="233" t="str">
        <f ca="1">IF(SUMIF(Pharmaceuticals!$B:$B,$B159,Pharmaceuticals!BD:BD)+SUMIF('Health Products &amp; Equipment'!$B:$B,$B159,'Health Products &amp; Equipment'!BD:BD)+SUMIF('Other Pharma &amp; Health Products'!$B:$B,$B159,'Other Pharma &amp; Health Products'!BD:BD)+SUMIF('PSM Costs'!$B:$B,$B159,'PSM Costs'!BD:BD)&gt;0,SUMIF(Pharmaceuticals!$B:$B,$B159,Pharmaceuticals!BD:BD)+SUMIF('Health Products &amp; Equipment'!$B:$B,$B159,'Health Products &amp; Equipment'!BD:BD)+SUMIF('Other Pharma &amp; Health Products'!$B:$B,$B159,'Other Pharma &amp; Health Products'!BD:BD)+SUMIF('PSM Costs'!$B:$B,$B159,'PSM Costs'!BD:BD),"")</f>
        <v/>
      </c>
      <c r="V159" s="233" t="str">
        <f ca="1">IF(SUMIF(Pharmaceuticals!$B:$B,$B159,Pharmaceuticals!BF:BF)+SUMIF('Health Products &amp; Equipment'!$B:$B,$B159,'Health Products &amp; Equipment'!BF:BF)+SUMIF('Other Pharma &amp; Health Products'!$B:$B,$B159,'Other Pharma &amp; Health Products'!BF:BF)+SUMIF('PSM Costs'!$B:$B,$B159,'PSM Costs'!BF:BF)&gt;0,SUMIF(Pharmaceuticals!$B:$B,$B159,Pharmaceuticals!BF:BF)+SUMIF('Health Products &amp; Equipment'!$B:$B,$B159,'Health Products &amp; Equipment'!BF:BF)+SUMIF('Other Pharma &amp; Health Products'!$B:$B,$B159,'Other Pharma &amp; Health Products'!BF:BF)+SUMIF('PSM Costs'!$B:$B,$B159,'PSM Costs'!BF:BF),"")</f>
        <v/>
      </c>
      <c r="W159" s="231" t="str">
        <f t="shared" ca="1" si="13"/>
        <v/>
      </c>
      <c r="X159" s="234" t="str">
        <f ca="1">IF(SUMIF(Pharmaceuticals!$B:$B,$B159,Pharmaceuticals!BM:BM)+SUMIF('Health Products &amp; Equipment'!$B:$B,$B159,'Health Products &amp; Equipment'!BM:BM)+SUMIF('Other Pharma &amp; Health Products'!$B:$B,$B159,'Other Pharma &amp; Health Products'!BM:BM)+SUMIF('PSM Costs'!$B:$B,$B159,'PSM Costs'!BM:BM)&gt;0,SUMIF(Pharmaceuticals!$B:$B,$B159,Pharmaceuticals!BM:BM)+SUMIF('Health Products &amp; Equipment'!$B:$B,$B159,'Health Products &amp; Equipment'!BM:BM)+SUMIF('Other Pharma &amp; Health Products'!$B:$B,$B159,'Other Pharma &amp; Health Products'!BM:BM)+SUMIF('PSM Costs'!$B:$B,$B159,'PSM Costs'!BM:BM),"")</f>
        <v/>
      </c>
      <c r="Y159" s="234" t="str">
        <f ca="1">IF(SUMIF(Pharmaceuticals!$B:$B,$B159,Pharmaceuticals!BO:BO)+SUMIF('Health Products &amp; Equipment'!$B:$B,$B159,'Health Products &amp; Equipment'!BO:BO)+SUMIF('Other Pharma &amp; Health Products'!$B:$B,$B159,'Other Pharma &amp; Health Products'!BO:BO)+SUMIF('PSM Costs'!$B:$B,$B159,'PSM Costs'!BO:BO)&gt;0,SUMIF(Pharmaceuticals!$B:$B,$B159,Pharmaceuticals!BO:BO)+SUMIF('Health Products &amp; Equipment'!$B:$B,$B159,'Health Products &amp; Equipment'!BO:BO)+SUMIF('Other Pharma &amp; Health Products'!$B:$B,$B159,'Other Pharma &amp; Health Products'!BO:BO)+SUMIF('PSM Costs'!$B:$B,$B159,'PSM Costs'!BO:BO),"")</f>
        <v/>
      </c>
      <c r="Z159" s="234" t="str">
        <f ca="1">IF(SUMIF(Pharmaceuticals!$B:$B,$B159,Pharmaceuticals!BQ:BQ)+SUMIF('Health Products &amp; Equipment'!$B:$B,$B159,'Health Products &amp; Equipment'!BQ:BQ)+SUMIF('Other Pharma &amp; Health Products'!$B:$B,$B159,'Other Pharma &amp; Health Products'!BQ:BQ)+SUMIF('PSM Costs'!$B:$B,$B159,'PSM Costs'!BQ:BQ)&gt;0,SUMIF(Pharmaceuticals!$B:$B,$B159,Pharmaceuticals!BQ:BQ)+SUMIF('Health Products &amp; Equipment'!$B:$B,$B159,'Health Products &amp; Equipment'!BQ:BQ)+SUMIF('Other Pharma &amp; Health Products'!$B:$B,$B159,'Other Pharma &amp; Health Products'!BQ:BQ)+SUMIF('PSM Costs'!$B:$B,$B159,'PSM Costs'!BQ:BQ),"")</f>
        <v/>
      </c>
      <c r="AA159" s="234" t="str">
        <f ca="1">IF(SUMIF(Pharmaceuticals!$B:$B,$B159,Pharmaceuticals!BS:BS)+SUMIF('Health Products &amp; Equipment'!$B:$B,$B159,'Health Products &amp; Equipment'!BS:BS)+SUMIF('Other Pharma &amp; Health Products'!$B:$B,$B159,'Other Pharma &amp; Health Products'!BS:BS)+SUMIF('PSM Costs'!$B:$B,$B159,'PSM Costs'!BS:BS)&gt;0,SUMIF(Pharmaceuticals!$B:$B,$B159,Pharmaceuticals!BS:BS)+SUMIF('Health Products &amp; Equipment'!$B:$B,$B159,'Health Products &amp; Equipment'!BS:BS)+SUMIF('Other Pharma &amp; Health Products'!$B:$B,$B159,'Other Pharma &amp; Health Products'!BS:BS)+SUMIF('PSM Costs'!$B:$B,$B159,'PSM Costs'!BS:BS),"")</f>
        <v/>
      </c>
      <c r="AB159" s="233" t="str">
        <f t="shared" ca="1" si="14"/>
        <v/>
      </c>
    </row>
    <row r="160" spans="1:28" ht="22.15" customHeight="1" x14ac:dyDescent="0.2">
      <c r="A160" s="229">
        <v>150</v>
      </c>
      <c r="B160" s="229" t="str">
        <f ca="1">IFERROR(VLOOKUP(A160,'Rank unique Mod-Int-CI-PR'!I:J,2,FALSE),"")</f>
        <v/>
      </c>
      <c r="C160" s="230" t="str">
        <f ca="1">IFERROR(VLOOKUP(VALUE(LEFT(B160,FIND("-",B160)-1)),CatModules!B:C,2,FALSE),"")</f>
        <v/>
      </c>
      <c r="D160" s="230" t="str">
        <f ca="1">IFERROR(VLOOKUP(LEFT(B160,FIND("--",B160)-1),CatInt!D:E,2,FALSE),"")</f>
        <v/>
      </c>
      <c r="E160" s="230" t="str">
        <f ca="1">IFERROR(VLOOKUP(MID(B160,FIND("--",B160)+2,FIND("---",B160)-FIND("--",B160)-2),CatCostInp!D:E,2,FALSE),"")</f>
        <v/>
      </c>
      <c r="F160" s="230" t="str">
        <f ca="1">IFERROR(VLOOKUP(B160,ActivityConcat!A:C,3,FALSE),"")</f>
        <v/>
      </c>
      <c r="G160" s="231" t="str">
        <f ca="1">IFERROR(VLOOKUP(VALUE(RIGHT(B160,1)),Setup!A:D,4,FALSE),"")</f>
        <v/>
      </c>
      <c r="H160" s="232" t="str">
        <f t="shared" ca="1" si="10"/>
        <v/>
      </c>
      <c r="I160" s="233" t="str">
        <f ca="1">IF(SUMIF(Pharmaceuticals!$B:$B,$B160,Pharmaceuticals!Z:Z)+SUMIF('Health Products &amp; Equipment'!$B:$B,$B160,'Health Products &amp; Equipment'!Z:Z)+SUMIF('Other Pharma &amp; Health Products'!$B:$B,$B160,'Other Pharma &amp; Health Products'!Z:Z)+SUMIF('PSM Costs'!$B:$B,$B160,'PSM Costs'!Z:Z)&gt;0,SUMIF(Pharmaceuticals!$B:$B,$B160,Pharmaceuticals!Z:Z)+SUMIF('Health Products &amp; Equipment'!$B:$B,$B160,'Health Products &amp; Equipment'!Z:Z)+SUMIF('Other Pharma &amp; Health Products'!$B:$B,$B160,'Other Pharma &amp; Health Products'!Z:Z)+SUMIF('PSM Costs'!$B:$B,$B160,'PSM Costs'!Z:Z),"")</f>
        <v/>
      </c>
      <c r="J160" s="233" t="str">
        <f ca="1">IF(SUMIF(Pharmaceuticals!$B:$B,$B160,Pharmaceuticals!AB:AB)+SUMIF('Health Products &amp; Equipment'!$B:$B,$B160,'Health Products &amp; Equipment'!AB:AB)+SUMIF('Other Pharma &amp; Health Products'!$B:$B,$B160,'Other Pharma &amp; Health Products'!AB:AB)+SUMIF('PSM Costs'!$B:$B,$B160,'PSM Costs'!AB:AB)&gt;0,SUMIF(Pharmaceuticals!$B:$B,$B160,Pharmaceuticals!AB:AB)+SUMIF('Health Products &amp; Equipment'!$B:$B,$B160,'Health Products &amp; Equipment'!AB:AB)+SUMIF('Other Pharma &amp; Health Products'!$B:$B,$B160,'Other Pharma &amp; Health Products'!AB:AB)+SUMIF('PSM Costs'!$B:$B,$B160,'PSM Costs'!AB:AB),"")</f>
        <v/>
      </c>
      <c r="K160" s="233" t="str">
        <f ca="1">IF(SUMIF(Pharmaceuticals!$B:$B,$B160,Pharmaceuticals!AD:AD)+SUMIF('Health Products &amp; Equipment'!$B:$B,$B160,'Health Products &amp; Equipment'!AD:AD)+SUMIF('Other Pharma &amp; Health Products'!$B:$B,$B160,'Other Pharma &amp; Health Products'!AD:AD)+SUMIF('PSM Costs'!$B:$B,$B160,'PSM Costs'!AD:AD)&gt;0,SUMIF(Pharmaceuticals!$B:$B,$B160,Pharmaceuticals!AD:AD)+SUMIF('Health Products &amp; Equipment'!$B:$B,$B160,'Health Products &amp; Equipment'!AD:AD)+SUMIF('Other Pharma &amp; Health Products'!$B:$B,$B160,'Other Pharma &amp; Health Products'!AD:AD)+SUMIF('PSM Costs'!$B:$B,$B160,'PSM Costs'!AD:AD),"")</f>
        <v/>
      </c>
      <c r="L160" s="233" t="str">
        <f ca="1">IF(SUMIF(Pharmaceuticals!$B:$B,$B160,Pharmaceuticals!AF:AF)+SUMIF('Health Products &amp; Equipment'!$B:$B,$B160,'Health Products &amp; Equipment'!AF:AF)+SUMIF('Other Pharma &amp; Health Products'!$B:$B,$B160,'Other Pharma &amp; Health Products'!AF:AF)+SUMIF('PSM Costs'!$B:$B,$B160,'PSM Costs'!AF:AF)&gt;0,SUMIF(Pharmaceuticals!$B:$B,$B160,Pharmaceuticals!AF:AF)+SUMIF('Health Products &amp; Equipment'!$B:$B,$B160,'Health Products &amp; Equipment'!AF:AF)+SUMIF('Other Pharma &amp; Health Products'!$B:$B,$B160,'Other Pharma &amp; Health Products'!AF:AF)+SUMIF('PSM Costs'!$B:$B,$B160,'PSM Costs'!AF:AF),"")</f>
        <v/>
      </c>
      <c r="M160" s="231" t="str">
        <f t="shared" ca="1" si="11"/>
        <v/>
      </c>
      <c r="N160" s="234" t="str">
        <f ca="1">IF(SUMIF(Pharmaceuticals!$B:$B,$B160,Pharmaceuticals!AM:AM)+SUMIF('Health Products &amp; Equipment'!$B:$B,$B160,'Health Products &amp; Equipment'!AM:AM)+SUMIF('Other Pharma &amp; Health Products'!$B:$B,$B160,'Other Pharma &amp; Health Products'!AM:AM)+SUMIF('PSM Costs'!$B:$B,$B160,'PSM Costs'!AM:AM)&gt;0,SUMIF(Pharmaceuticals!$B:$B,$B160,Pharmaceuticals!AM:AM)+SUMIF('Health Products &amp; Equipment'!$B:$B,$B160,'Health Products &amp; Equipment'!AM:AM)+SUMIF('Other Pharma &amp; Health Products'!$B:$B,$B160,'Other Pharma &amp; Health Products'!AM:AM)+SUMIF('PSM Costs'!$B:$B,$B160,'PSM Costs'!AM:AM),"")</f>
        <v/>
      </c>
      <c r="O160" s="234" t="str">
        <f ca="1">IF(SUMIF(Pharmaceuticals!$B:$B,$B160,Pharmaceuticals!AO:AO)+SUMIF('Health Products &amp; Equipment'!$B:$B,$B160,'Health Products &amp; Equipment'!AO:AO)+SUMIF('Other Pharma &amp; Health Products'!$B:$B,$B160,'Other Pharma &amp; Health Products'!AO:AO)+SUMIF('PSM Costs'!$B:$B,$B160,'PSM Costs'!AO:AO)&gt;0,SUMIF(Pharmaceuticals!$B:$B,$B160,Pharmaceuticals!AO:AO)+SUMIF('Health Products &amp; Equipment'!$B:$B,$B160,'Health Products &amp; Equipment'!AO:AO)+SUMIF('Other Pharma &amp; Health Products'!$B:$B,$B160,'Other Pharma &amp; Health Products'!AO:AO)+SUMIF('PSM Costs'!$B:$B,$B160,'PSM Costs'!AO:AO),"")</f>
        <v/>
      </c>
      <c r="P160" s="234" t="str">
        <f ca="1">IF(SUMIF(Pharmaceuticals!$B:$B,$B160,Pharmaceuticals!AQ:AQ)+SUMIF('Health Products &amp; Equipment'!$B:$B,$B160,'Health Products &amp; Equipment'!AQ:AQ)+SUMIF('Other Pharma &amp; Health Products'!$B:$B,$B160,'Other Pharma &amp; Health Products'!AQ:AQ)+SUMIF('PSM Costs'!$B:$B,$B160,'PSM Costs'!AQ:AQ)&gt;0,SUMIF(Pharmaceuticals!$B:$B,$B160,Pharmaceuticals!AQ:AQ)+SUMIF('Health Products &amp; Equipment'!$B:$B,$B160,'Health Products &amp; Equipment'!AQ:AQ)+SUMIF('Other Pharma &amp; Health Products'!$B:$B,$B160,'Other Pharma &amp; Health Products'!AQ:AQ)+SUMIF('PSM Costs'!$B:$B,$B160,'PSM Costs'!AQ:AQ),"")</f>
        <v/>
      </c>
      <c r="Q160" s="234" t="str">
        <f ca="1">IF(SUMIF(Pharmaceuticals!$B:$B,$B160,Pharmaceuticals!AS:AS)+SUMIF('Health Products &amp; Equipment'!$B:$B,$B160,'Health Products &amp; Equipment'!AS:AS)+SUMIF('Other Pharma &amp; Health Products'!$B:$B,$B160,'Other Pharma &amp; Health Products'!AS:AS)+SUMIF('PSM Costs'!$B:$B,$B160,'PSM Costs'!AS:AS)&gt;0,SUMIF(Pharmaceuticals!$B:$B,$B160,Pharmaceuticals!AS:AS)+SUMIF('Health Products &amp; Equipment'!$B:$B,$B160,'Health Products &amp; Equipment'!AS:AS)+SUMIF('Other Pharma &amp; Health Products'!$B:$B,$B160,'Other Pharma &amp; Health Products'!AS:AS)+SUMIF('PSM Costs'!$B:$B,$B160,'PSM Costs'!AS:AS),"")</f>
        <v/>
      </c>
      <c r="R160" s="232" t="str">
        <f t="shared" ca="1" si="12"/>
        <v/>
      </c>
      <c r="S160" s="233" t="str">
        <f ca="1">IF(SUMIF(Pharmaceuticals!$B:$B,$B160,Pharmaceuticals!AZ:AZ)+SUMIF('Health Products &amp; Equipment'!$B:$B,$B160,'Health Products &amp; Equipment'!AZ:AZ)+SUMIF('Other Pharma &amp; Health Products'!$B:$B,$B160,'Other Pharma &amp; Health Products'!AZ:AZ)+SUMIF('PSM Costs'!$B:$B,$B160,'PSM Costs'!AZ:AZ)&gt;0,SUMIF(Pharmaceuticals!$B:$B,$B160,Pharmaceuticals!AZ:AZ)+SUMIF('Health Products &amp; Equipment'!$B:$B,$B160,'Health Products &amp; Equipment'!AZ:AZ)+SUMIF('Other Pharma &amp; Health Products'!$B:$B,$B160,'Other Pharma &amp; Health Products'!AZ:AZ)+SUMIF('PSM Costs'!$B:$B,$B160,'PSM Costs'!AZ:AZ),"")</f>
        <v/>
      </c>
      <c r="T160" s="233" t="str">
        <f ca="1">IF(SUMIF(Pharmaceuticals!$B:$B,$B160,Pharmaceuticals!BB:BB)+SUMIF('Health Products &amp; Equipment'!$B:$B,$B160,'Health Products &amp; Equipment'!BB:BB)+SUMIF('Other Pharma &amp; Health Products'!$B:$B,$B160,'Other Pharma &amp; Health Products'!BB:BB)+SUMIF('PSM Costs'!$B:$B,$B160,'PSM Costs'!BB:BB)&gt;0,SUMIF(Pharmaceuticals!$B:$B,$B160,Pharmaceuticals!BB:BB)+SUMIF('Health Products &amp; Equipment'!$B:$B,$B160,'Health Products &amp; Equipment'!BB:BB)+SUMIF('Other Pharma &amp; Health Products'!$B:$B,$B160,'Other Pharma &amp; Health Products'!BB:BB)+SUMIF('PSM Costs'!$B:$B,$B160,'PSM Costs'!BB:BB),"")</f>
        <v/>
      </c>
      <c r="U160" s="233" t="str">
        <f ca="1">IF(SUMIF(Pharmaceuticals!$B:$B,$B160,Pharmaceuticals!BD:BD)+SUMIF('Health Products &amp; Equipment'!$B:$B,$B160,'Health Products &amp; Equipment'!BD:BD)+SUMIF('Other Pharma &amp; Health Products'!$B:$B,$B160,'Other Pharma &amp; Health Products'!BD:BD)+SUMIF('PSM Costs'!$B:$B,$B160,'PSM Costs'!BD:BD)&gt;0,SUMIF(Pharmaceuticals!$B:$B,$B160,Pharmaceuticals!BD:BD)+SUMIF('Health Products &amp; Equipment'!$B:$B,$B160,'Health Products &amp; Equipment'!BD:BD)+SUMIF('Other Pharma &amp; Health Products'!$B:$B,$B160,'Other Pharma &amp; Health Products'!BD:BD)+SUMIF('PSM Costs'!$B:$B,$B160,'PSM Costs'!BD:BD),"")</f>
        <v/>
      </c>
      <c r="V160" s="233" t="str">
        <f ca="1">IF(SUMIF(Pharmaceuticals!$B:$B,$B160,Pharmaceuticals!BF:BF)+SUMIF('Health Products &amp; Equipment'!$B:$B,$B160,'Health Products &amp; Equipment'!BF:BF)+SUMIF('Other Pharma &amp; Health Products'!$B:$B,$B160,'Other Pharma &amp; Health Products'!BF:BF)+SUMIF('PSM Costs'!$B:$B,$B160,'PSM Costs'!BF:BF)&gt;0,SUMIF(Pharmaceuticals!$B:$B,$B160,Pharmaceuticals!BF:BF)+SUMIF('Health Products &amp; Equipment'!$B:$B,$B160,'Health Products &amp; Equipment'!BF:BF)+SUMIF('Other Pharma &amp; Health Products'!$B:$B,$B160,'Other Pharma &amp; Health Products'!BF:BF)+SUMIF('PSM Costs'!$B:$B,$B160,'PSM Costs'!BF:BF),"")</f>
        <v/>
      </c>
      <c r="W160" s="231" t="str">
        <f t="shared" ca="1" si="13"/>
        <v/>
      </c>
      <c r="X160" s="234" t="str">
        <f ca="1">IF(SUMIF(Pharmaceuticals!$B:$B,$B160,Pharmaceuticals!BM:BM)+SUMIF('Health Products &amp; Equipment'!$B:$B,$B160,'Health Products &amp; Equipment'!BM:BM)+SUMIF('Other Pharma &amp; Health Products'!$B:$B,$B160,'Other Pharma &amp; Health Products'!BM:BM)+SUMIF('PSM Costs'!$B:$B,$B160,'PSM Costs'!BM:BM)&gt;0,SUMIF(Pharmaceuticals!$B:$B,$B160,Pharmaceuticals!BM:BM)+SUMIF('Health Products &amp; Equipment'!$B:$B,$B160,'Health Products &amp; Equipment'!BM:BM)+SUMIF('Other Pharma &amp; Health Products'!$B:$B,$B160,'Other Pharma &amp; Health Products'!BM:BM)+SUMIF('PSM Costs'!$B:$B,$B160,'PSM Costs'!BM:BM),"")</f>
        <v/>
      </c>
      <c r="Y160" s="234" t="str">
        <f ca="1">IF(SUMIF(Pharmaceuticals!$B:$B,$B160,Pharmaceuticals!BO:BO)+SUMIF('Health Products &amp; Equipment'!$B:$B,$B160,'Health Products &amp; Equipment'!BO:BO)+SUMIF('Other Pharma &amp; Health Products'!$B:$B,$B160,'Other Pharma &amp; Health Products'!BO:BO)+SUMIF('PSM Costs'!$B:$B,$B160,'PSM Costs'!BO:BO)&gt;0,SUMIF(Pharmaceuticals!$B:$B,$B160,Pharmaceuticals!BO:BO)+SUMIF('Health Products &amp; Equipment'!$B:$B,$B160,'Health Products &amp; Equipment'!BO:BO)+SUMIF('Other Pharma &amp; Health Products'!$B:$B,$B160,'Other Pharma &amp; Health Products'!BO:BO)+SUMIF('PSM Costs'!$B:$B,$B160,'PSM Costs'!BO:BO),"")</f>
        <v/>
      </c>
      <c r="Z160" s="234" t="str">
        <f ca="1">IF(SUMIF(Pharmaceuticals!$B:$B,$B160,Pharmaceuticals!BQ:BQ)+SUMIF('Health Products &amp; Equipment'!$B:$B,$B160,'Health Products &amp; Equipment'!BQ:BQ)+SUMIF('Other Pharma &amp; Health Products'!$B:$B,$B160,'Other Pharma &amp; Health Products'!BQ:BQ)+SUMIF('PSM Costs'!$B:$B,$B160,'PSM Costs'!BQ:BQ)&gt;0,SUMIF(Pharmaceuticals!$B:$B,$B160,Pharmaceuticals!BQ:BQ)+SUMIF('Health Products &amp; Equipment'!$B:$B,$B160,'Health Products &amp; Equipment'!BQ:BQ)+SUMIF('Other Pharma &amp; Health Products'!$B:$B,$B160,'Other Pharma &amp; Health Products'!BQ:BQ)+SUMIF('PSM Costs'!$B:$B,$B160,'PSM Costs'!BQ:BQ),"")</f>
        <v/>
      </c>
      <c r="AA160" s="234" t="str">
        <f ca="1">IF(SUMIF(Pharmaceuticals!$B:$B,$B160,Pharmaceuticals!BS:BS)+SUMIF('Health Products &amp; Equipment'!$B:$B,$B160,'Health Products &amp; Equipment'!BS:BS)+SUMIF('Other Pharma &amp; Health Products'!$B:$B,$B160,'Other Pharma &amp; Health Products'!BS:BS)+SUMIF('PSM Costs'!$B:$B,$B160,'PSM Costs'!BS:BS)&gt;0,SUMIF(Pharmaceuticals!$B:$B,$B160,Pharmaceuticals!BS:BS)+SUMIF('Health Products &amp; Equipment'!$B:$B,$B160,'Health Products &amp; Equipment'!BS:BS)+SUMIF('Other Pharma &amp; Health Products'!$B:$B,$B160,'Other Pharma &amp; Health Products'!BS:BS)+SUMIF('PSM Costs'!$B:$B,$B160,'PSM Costs'!BS:BS),"")</f>
        <v/>
      </c>
      <c r="AB160" s="233" t="str">
        <f t="shared" ca="1" si="14"/>
        <v/>
      </c>
    </row>
    <row r="161" spans="1:28" ht="22.15" customHeight="1" x14ac:dyDescent="0.2">
      <c r="A161" s="229">
        <v>151</v>
      </c>
      <c r="B161" s="229" t="str">
        <f ca="1">IFERROR(VLOOKUP(A161,'Rank unique Mod-Int-CI-PR'!I:J,2,FALSE),"")</f>
        <v/>
      </c>
      <c r="C161" s="230" t="str">
        <f ca="1">IFERROR(VLOOKUP(VALUE(LEFT(B161,FIND("-",B161)-1)),CatModules!B:C,2,FALSE),"")</f>
        <v/>
      </c>
      <c r="D161" s="230" t="str">
        <f ca="1">IFERROR(VLOOKUP(LEFT(B161,FIND("--",B161)-1),CatInt!D:E,2,FALSE),"")</f>
        <v/>
      </c>
      <c r="E161" s="230" t="str">
        <f ca="1">IFERROR(VLOOKUP(MID(B161,FIND("--",B161)+2,FIND("---",B161)-FIND("--",B161)-2),CatCostInp!D:E,2,FALSE),"")</f>
        <v/>
      </c>
      <c r="F161" s="230" t="str">
        <f ca="1">IFERROR(VLOOKUP(B161,ActivityConcat!A:C,3,FALSE),"")</f>
        <v/>
      </c>
      <c r="G161" s="231" t="str">
        <f ca="1">IFERROR(VLOOKUP(VALUE(RIGHT(B161,1)),Setup!A:D,4,FALSE),"")</f>
        <v/>
      </c>
      <c r="H161" s="232" t="str">
        <f t="shared" ca="1" si="10"/>
        <v/>
      </c>
      <c r="I161" s="233" t="str">
        <f ca="1">IF(SUMIF(Pharmaceuticals!$B:$B,$B161,Pharmaceuticals!Z:Z)+SUMIF('Health Products &amp; Equipment'!$B:$B,$B161,'Health Products &amp; Equipment'!Z:Z)+SUMIF('Other Pharma &amp; Health Products'!$B:$B,$B161,'Other Pharma &amp; Health Products'!Z:Z)+SUMIF('PSM Costs'!$B:$B,$B161,'PSM Costs'!Z:Z)&gt;0,SUMIF(Pharmaceuticals!$B:$B,$B161,Pharmaceuticals!Z:Z)+SUMIF('Health Products &amp; Equipment'!$B:$B,$B161,'Health Products &amp; Equipment'!Z:Z)+SUMIF('Other Pharma &amp; Health Products'!$B:$B,$B161,'Other Pharma &amp; Health Products'!Z:Z)+SUMIF('PSM Costs'!$B:$B,$B161,'PSM Costs'!Z:Z),"")</f>
        <v/>
      </c>
      <c r="J161" s="233" t="str">
        <f ca="1">IF(SUMIF(Pharmaceuticals!$B:$B,$B161,Pharmaceuticals!AB:AB)+SUMIF('Health Products &amp; Equipment'!$B:$B,$B161,'Health Products &amp; Equipment'!AB:AB)+SUMIF('Other Pharma &amp; Health Products'!$B:$B,$B161,'Other Pharma &amp; Health Products'!AB:AB)+SUMIF('PSM Costs'!$B:$B,$B161,'PSM Costs'!AB:AB)&gt;0,SUMIF(Pharmaceuticals!$B:$B,$B161,Pharmaceuticals!AB:AB)+SUMIF('Health Products &amp; Equipment'!$B:$B,$B161,'Health Products &amp; Equipment'!AB:AB)+SUMIF('Other Pharma &amp; Health Products'!$B:$B,$B161,'Other Pharma &amp; Health Products'!AB:AB)+SUMIF('PSM Costs'!$B:$B,$B161,'PSM Costs'!AB:AB),"")</f>
        <v/>
      </c>
      <c r="K161" s="233" t="str">
        <f ca="1">IF(SUMIF(Pharmaceuticals!$B:$B,$B161,Pharmaceuticals!AD:AD)+SUMIF('Health Products &amp; Equipment'!$B:$B,$B161,'Health Products &amp; Equipment'!AD:AD)+SUMIF('Other Pharma &amp; Health Products'!$B:$B,$B161,'Other Pharma &amp; Health Products'!AD:AD)+SUMIF('PSM Costs'!$B:$B,$B161,'PSM Costs'!AD:AD)&gt;0,SUMIF(Pharmaceuticals!$B:$B,$B161,Pharmaceuticals!AD:AD)+SUMIF('Health Products &amp; Equipment'!$B:$B,$B161,'Health Products &amp; Equipment'!AD:AD)+SUMIF('Other Pharma &amp; Health Products'!$B:$B,$B161,'Other Pharma &amp; Health Products'!AD:AD)+SUMIF('PSM Costs'!$B:$B,$B161,'PSM Costs'!AD:AD),"")</f>
        <v/>
      </c>
      <c r="L161" s="233" t="str">
        <f ca="1">IF(SUMIF(Pharmaceuticals!$B:$B,$B161,Pharmaceuticals!AF:AF)+SUMIF('Health Products &amp; Equipment'!$B:$B,$B161,'Health Products &amp; Equipment'!AF:AF)+SUMIF('Other Pharma &amp; Health Products'!$B:$B,$B161,'Other Pharma &amp; Health Products'!AF:AF)+SUMIF('PSM Costs'!$B:$B,$B161,'PSM Costs'!AF:AF)&gt;0,SUMIF(Pharmaceuticals!$B:$B,$B161,Pharmaceuticals!AF:AF)+SUMIF('Health Products &amp; Equipment'!$B:$B,$B161,'Health Products &amp; Equipment'!AF:AF)+SUMIF('Other Pharma &amp; Health Products'!$B:$B,$B161,'Other Pharma &amp; Health Products'!AF:AF)+SUMIF('PSM Costs'!$B:$B,$B161,'PSM Costs'!AF:AF),"")</f>
        <v/>
      </c>
      <c r="M161" s="231" t="str">
        <f t="shared" ca="1" si="11"/>
        <v/>
      </c>
      <c r="N161" s="234" t="str">
        <f ca="1">IF(SUMIF(Pharmaceuticals!$B:$B,$B161,Pharmaceuticals!AM:AM)+SUMIF('Health Products &amp; Equipment'!$B:$B,$B161,'Health Products &amp; Equipment'!AM:AM)+SUMIF('Other Pharma &amp; Health Products'!$B:$B,$B161,'Other Pharma &amp; Health Products'!AM:AM)+SUMIF('PSM Costs'!$B:$B,$B161,'PSM Costs'!AM:AM)&gt;0,SUMIF(Pharmaceuticals!$B:$B,$B161,Pharmaceuticals!AM:AM)+SUMIF('Health Products &amp; Equipment'!$B:$B,$B161,'Health Products &amp; Equipment'!AM:AM)+SUMIF('Other Pharma &amp; Health Products'!$B:$B,$B161,'Other Pharma &amp; Health Products'!AM:AM)+SUMIF('PSM Costs'!$B:$B,$B161,'PSM Costs'!AM:AM),"")</f>
        <v/>
      </c>
      <c r="O161" s="234" t="str">
        <f ca="1">IF(SUMIF(Pharmaceuticals!$B:$B,$B161,Pharmaceuticals!AO:AO)+SUMIF('Health Products &amp; Equipment'!$B:$B,$B161,'Health Products &amp; Equipment'!AO:AO)+SUMIF('Other Pharma &amp; Health Products'!$B:$B,$B161,'Other Pharma &amp; Health Products'!AO:AO)+SUMIF('PSM Costs'!$B:$B,$B161,'PSM Costs'!AO:AO)&gt;0,SUMIF(Pharmaceuticals!$B:$B,$B161,Pharmaceuticals!AO:AO)+SUMIF('Health Products &amp; Equipment'!$B:$B,$B161,'Health Products &amp; Equipment'!AO:AO)+SUMIF('Other Pharma &amp; Health Products'!$B:$B,$B161,'Other Pharma &amp; Health Products'!AO:AO)+SUMIF('PSM Costs'!$B:$B,$B161,'PSM Costs'!AO:AO),"")</f>
        <v/>
      </c>
      <c r="P161" s="234" t="str">
        <f ca="1">IF(SUMIF(Pharmaceuticals!$B:$B,$B161,Pharmaceuticals!AQ:AQ)+SUMIF('Health Products &amp; Equipment'!$B:$B,$B161,'Health Products &amp; Equipment'!AQ:AQ)+SUMIF('Other Pharma &amp; Health Products'!$B:$B,$B161,'Other Pharma &amp; Health Products'!AQ:AQ)+SUMIF('PSM Costs'!$B:$B,$B161,'PSM Costs'!AQ:AQ)&gt;0,SUMIF(Pharmaceuticals!$B:$B,$B161,Pharmaceuticals!AQ:AQ)+SUMIF('Health Products &amp; Equipment'!$B:$B,$B161,'Health Products &amp; Equipment'!AQ:AQ)+SUMIF('Other Pharma &amp; Health Products'!$B:$B,$B161,'Other Pharma &amp; Health Products'!AQ:AQ)+SUMIF('PSM Costs'!$B:$B,$B161,'PSM Costs'!AQ:AQ),"")</f>
        <v/>
      </c>
      <c r="Q161" s="234" t="str">
        <f ca="1">IF(SUMIF(Pharmaceuticals!$B:$B,$B161,Pharmaceuticals!AS:AS)+SUMIF('Health Products &amp; Equipment'!$B:$B,$B161,'Health Products &amp; Equipment'!AS:AS)+SUMIF('Other Pharma &amp; Health Products'!$B:$B,$B161,'Other Pharma &amp; Health Products'!AS:AS)+SUMIF('PSM Costs'!$B:$B,$B161,'PSM Costs'!AS:AS)&gt;0,SUMIF(Pharmaceuticals!$B:$B,$B161,Pharmaceuticals!AS:AS)+SUMIF('Health Products &amp; Equipment'!$B:$B,$B161,'Health Products &amp; Equipment'!AS:AS)+SUMIF('Other Pharma &amp; Health Products'!$B:$B,$B161,'Other Pharma &amp; Health Products'!AS:AS)+SUMIF('PSM Costs'!$B:$B,$B161,'PSM Costs'!AS:AS),"")</f>
        <v/>
      </c>
      <c r="R161" s="232" t="str">
        <f t="shared" ca="1" si="12"/>
        <v/>
      </c>
      <c r="S161" s="233" t="str">
        <f ca="1">IF(SUMIF(Pharmaceuticals!$B:$B,$B161,Pharmaceuticals!AZ:AZ)+SUMIF('Health Products &amp; Equipment'!$B:$B,$B161,'Health Products &amp; Equipment'!AZ:AZ)+SUMIF('Other Pharma &amp; Health Products'!$B:$B,$B161,'Other Pharma &amp; Health Products'!AZ:AZ)+SUMIF('PSM Costs'!$B:$B,$B161,'PSM Costs'!AZ:AZ)&gt;0,SUMIF(Pharmaceuticals!$B:$B,$B161,Pharmaceuticals!AZ:AZ)+SUMIF('Health Products &amp; Equipment'!$B:$B,$B161,'Health Products &amp; Equipment'!AZ:AZ)+SUMIF('Other Pharma &amp; Health Products'!$B:$B,$B161,'Other Pharma &amp; Health Products'!AZ:AZ)+SUMIF('PSM Costs'!$B:$B,$B161,'PSM Costs'!AZ:AZ),"")</f>
        <v/>
      </c>
      <c r="T161" s="233" t="str">
        <f ca="1">IF(SUMIF(Pharmaceuticals!$B:$B,$B161,Pharmaceuticals!BB:BB)+SUMIF('Health Products &amp; Equipment'!$B:$B,$B161,'Health Products &amp; Equipment'!BB:BB)+SUMIF('Other Pharma &amp; Health Products'!$B:$B,$B161,'Other Pharma &amp; Health Products'!BB:BB)+SUMIF('PSM Costs'!$B:$B,$B161,'PSM Costs'!BB:BB)&gt;0,SUMIF(Pharmaceuticals!$B:$B,$B161,Pharmaceuticals!BB:BB)+SUMIF('Health Products &amp; Equipment'!$B:$B,$B161,'Health Products &amp; Equipment'!BB:BB)+SUMIF('Other Pharma &amp; Health Products'!$B:$B,$B161,'Other Pharma &amp; Health Products'!BB:BB)+SUMIF('PSM Costs'!$B:$B,$B161,'PSM Costs'!BB:BB),"")</f>
        <v/>
      </c>
      <c r="U161" s="233" t="str">
        <f ca="1">IF(SUMIF(Pharmaceuticals!$B:$B,$B161,Pharmaceuticals!BD:BD)+SUMIF('Health Products &amp; Equipment'!$B:$B,$B161,'Health Products &amp; Equipment'!BD:BD)+SUMIF('Other Pharma &amp; Health Products'!$B:$B,$B161,'Other Pharma &amp; Health Products'!BD:BD)+SUMIF('PSM Costs'!$B:$B,$B161,'PSM Costs'!BD:BD)&gt;0,SUMIF(Pharmaceuticals!$B:$B,$B161,Pharmaceuticals!BD:BD)+SUMIF('Health Products &amp; Equipment'!$B:$B,$B161,'Health Products &amp; Equipment'!BD:BD)+SUMIF('Other Pharma &amp; Health Products'!$B:$B,$B161,'Other Pharma &amp; Health Products'!BD:BD)+SUMIF('PSM Costs'!$B:$B,$B161,'PSM Costs'!BD:BD),"")</f>
        <v/>
      </c>
      <c r="V161" s="233" t="str">
        <f ca="1">IF(SUMIF(Pharmaceuticals!$B:$B,$B161,Pharmaceuticals!BF:BF)+SUMIF('Health Products &amp; Equipment'!$B:$B,$B161,'Health Products &amp; Equipment'!BF:BF)+SUMIF('Other Pharma &amp; Health Products'!$B:$B,$B161,'Other Pharma &amp; Health Products'!BF:BF)+SUMIF('PSM Costs'!$B:$B,$B161,'PSM Costs'!BF:BF)&gt;0,SUMIF(Pharmaceuticals!$B:$B,$B161,Pharmaceuticals!BF:BF)+SUMIF('Health Products &amp; Equipment'!$B:$B,$B161,'Health Products &amp; Equipment'!BF:BF)+SUMIF('Other Pharma &amp; Health Products'!$B:$B,$B161,'Other Pharma &amp; Health Products'!BF:BF)+SUMIF('PSM Costs'!$B:$B,$B161,'PSM Costs'!BF:BF),"")</f>
        <v/>
      </c>
      <c r="W161" s="231" t="str">
        <f t="shared" ca="1" si="13"/>
        <v/>
      </c>
      <c r="X161" s="234" t="str">
        <f ca="1">IF(SUMIF(Pharmaceuticals!$B:$B,$B161,Pharmaceuticals!BM:BM)+SUMIF('Health Products &amp; Equipment'!$B:$B,$B161,'Health Products &amp; Equipment'!BM:BM)+SUMIF('Other Pharma &amp; Health Products'!$B:$B,$B161,'Other Pharma &amp; Health Products'!BM:BM)+SUMIF('PSM Costs'!$B:$B,$B161,'PSM Costs'!BM:BM)&gt;0,SUMIF(Pharmaceuticals!$B:$B,$B161,Pharmaceuticals!BM:BM)+SUMIF('Health Products &amp; Equipment'!$B:$B,$B161,'Health Products &amp; Equipment'!BM:BM)+SUMIF('Other Pharma &amp; Health Products'!$B:$B,$B161,'Other Pharma &amp; Health Products'!BM:BM)+SUMIF('PSM Costs'!$B:$B,$B161,'PSM Costs'!BM:BM),"")</f>
        <v/>
      </c>
      <c r="Y161" s="234" t="str">
        <f ca="1">IF(SUMIF(Pharmaceuticals!$B:$B,$B161,Pharmaceuticals!BO:BO)+SUMIF('Health Products &amp; Equipment'!$B:$B,$B161,'Health Products &amp; Equipment'!BO:BO)+SUMIF('Other Pharma &amp; Health Products'!$B:$B,$B161,'Other Pharma &amp; Health Products'!BO:BO)+SUMIF('PSM Costs'!$B:$B,$B161,'PSM Costs'!BO:BO)&gt;0,SUMIF(Pharmaceuticals!$B:$B,$B161,Pharmaceuticals!BO:BO)+SUMIF('Health Products &amp; Equipment'!$B:$B,$B161,'Health Products &amp; Equipment'!BO:BO)+SUMIF('Other Pharma &amp; Health Products'!$B:$B,$B161,'Other Pharma &amp; Health Products'!BO:BO)+SUMIF('PSM Costs'!$B:$B,$B161,'PSM Costs'!BO:BO),"")</f>
        <v/>
      </c>
      <c r="Z161" s="234" t="str">
        <f ca="1">IF(SUMIF(Pharmaceuticals!$B:$B,$B161,Pharmaceuticals!BQ:BQ)+SUMIF('Health Products &amp; Equipment'!$B:$B,$B161,'Health Products &amp; Equipment'!BQ:BQ)+SUMIF('Other Pharma &amp; Health Products'!$B:$B,$B161,'Other Pharma &amp; Health Products'!BQ:BQ)+SUMIF('PSM Costs'!$B:$B,$B161,'PSM Costs'!BQ:BQ)&gt;0,SUMIF(Pharmaceuticals!$B:$B,$B161,Pharmaceuticals!BQ:BQ)+SUMIF('Health Products &amp; Equipment'!$B:$B,$B161,'Health Products &amp; Equipment'!BQ:BQ)+SUMIF('Other Pharma &amp; Health Products'!$B:$B,$B161,'Other Pharma &amp; Health Products'!BQ:BQ)+SUMIF('PSM Costs'!$B:$B,$B161,'PSM Costs'!BQ:BQ),"")</f>
        <v/>
      </c>
      <c r="AA161" s="234" t="str">
        <f ca="1">IF(SUMIF(Pharmaceuticals!$B:$B,$B161,Pharmaceuticals!BS:BS)+SUMIF('Health Products &amp; Equipment'!$B:$B,$B161,'Health Products &amp; Equipment'!BS:BS)+SUMIF('Other Pharma &amp; Health Products'!$B:$B,$B161,'Other Pharma &amp; Health Products'!BS:BS)+SUMIF('PSM Costs'!$B:$B,$B161,'PSM Costs'!BS:BS)&gt;0,SUMIF(Pharmaceuticals!$B:$B,$B161,Pharmaceuticals!BS:BS)+SUMIF('Health Products &amp; Equipment'!$B:$B,$B161,'Health Products &amp; Equipment'!BS:BS)+SUMIF('Other Pharma &amp; Health Products'!$B:$B,$B161,'Other Pharma &amp; Health Products'!BS:BS)+SUMIF('PSM Costs'!$B:$B,$B161,'PSM Costs'!BS:BS),"")</f>
        <v/>
      </c>
      <c r="AB161" s="233" t="str">
        <f t="shared" ca="1" si="14"/>
        <v/>
      </c>
    </row>
    <row r="162" spans="1:28" ht="22.15" customHeight="1" x14ac:dyDescent="0.2">
      <c r="A162" s="229">
        <v>152</v>
      </c>
      <c r="B162" s="229" t="str">
        <f ca="1">IFERROR(VLOOKUP(A162,'Rank unique Mod-Int-CI-PR'!I:J,2,FALSE),"")</f>
        <v/>
      </c>
      <c r="C162" s="230" t="str">
        <f ca="1">IFERROR(VLOOKUP(VALUE(LEFT(B162,FIND("-",B162)-1)),CatModules!B:C,2,FALSE),"")</f>
        <v/>
      </c>
      <c r="D162" s="230" t="str">
        <f ca="1">IFERROR(VLOOKUP(LEFT(B162,FIND("--",B162)-1),CatInt!D:E,2,FALSE),"")</f>
        <v/>
      </c>
      <c r="E162" s="230" t="str">
        <f ca="1">IFERROR(VLOOKUP(MID(B162,FIND("--",B162)+2,FIND("---",B162)-FIND("--",B162)-2),CatCostInp!D:E,2,FALSE),"")</f>
        <v/>
      </c>
      <c r="F162" s="230" t="str">
        <f ca="1">IFERROR(VLOOKUP(B162,ActivityConcat!A:C,3,FALSE),"")</f>
        <v/>
      </c>
      <c r="G162" s="231" t="str">
        <f ca="1">IFERROR(VLOOKUP(VALUE(RIGHT(B162,1)),Setup!A:D,4,FALSE),"")</f>
        <v/>
      </c>
      <c r="H162" s="232" t="str">
        <f t="shared" ca="1" si="10"/>
        <v/>
      </c>
      <c r="I162" s="233" t="str">
        <f ca="1">IF(SUMIF(Pharmaceuticals!$B:$B,$B162,Pharmaceuticals!Z:Z)+SUMIF('Health Products &amp; Equipment'!$B:$B,$B162,'Health Products &amp; Equipment'!Z:Z)+SUMIF('Other Pharma &amp; Health Products'!$B:$B,$B162,'Other Pharma &amp; Health Products'!Z:Z)+SUMIF('PSM Costs'!$B:$B,$B162,'PSM Costs'!Z:Z)&gt;0,SUMIF(Pharmaceuticals!$B:$B,$B162,Pharmaceuticals!Z:Z)+SUMIF('Health Products &amp; Equipment'!$B:$B,$B162,'Health Products &amp; Equipment'!Z:Z)+SUMIF('Other Pharma &amp; Health Products'!$B:$B,$B162,'Other Pharma &amp; Health Products'!Z:Z)+SUMIF('PSM Costs'!$B:$B,$B162,'PSM Costs'!Z:Z),"")</f>
        <v/>
      </c>
      <c r="J162" s="233" t="str">
        <f ca="1">IF(SUMIF(Pharmaceuticals!$B:$B,$B162,Pharmaceuticals!AB:AB)+SUMIF('Health Products &amp; Equipment'!$B:$B,$B162,'Health Products &amp; Equipment'!AB:AB)+SUMIF('Other Pharma &amp; Health Products'!$B:$B,$B162,'Other Pharma &amp; Health Products'!AB:AB)+SUMIF('PSM Costs'!$B:$B,$B162,'PSM Costs'!AB:AB)&gt;0,SUMIF(Pharmaceuticals!$B:$B,$B162,Pharmaceuticals!AB:AB)+SUMIF('Health Products &amp; Equipment'!$B:$B,$B162,'Health Products &amp; Equipment'!AB:AB)+SUMIF('Other Pharma &amp; Health Products'!$B:$B,$B162,'Other Pharma &amp; Health Products'!AB:AB)+SUMIF('PSM Costs'!$B:$B,$B162,'PSM Costs'!AB:AB),"")</f>
        <v/>
      </c>
      <c r="K162" s="233" t="str">
        <f ca="1">IF(SUMIF(Pharmaceuticals!$B:$B,$B162,Pharmaceuticals!AD:AD)+SUMIF('Health Products &amp; Equipment'!$B:$B,$B162,'Health Products &amp; Equipment'!AD:AD)+SUMIF('Other Pharma &amp; Health Products'!$B:$B,$B162,'Other Pharma &amp; Health Products'!AD:AD)+SUMIF('PSM Costs'!$B:$B,$B162,'PSM Costs'!AD:AD)&gt;0,SUMIF(Pharmaceuticals!$B:$B,$B162,Pharmaceuticals!AD:AD)+SUMIF('Health Products &amp; Equipment'!$B:$B,$B162,'Health Products &amp; Equipment'!AD:AD)+SUMIF('Other Pharma &amp; Health Products'!$B:$B,$B162,'Other Pharma &amp; Health Products'!AD:AD)+SUMIF('PSM Costs'!$B:$B,$B162,'PSM Costs'!AD:AD),"")</f>
        <v/>
      </c>
      <c r="L162" s="233" t="str">
        <f ca="1">IF(SUMIF(Pharmaceuticals!$B:$B,$B162,Pharmaceuticals!AF:AF)+SUMIF('Health Products &amp; Equipment'!$B:$B,$B162,'Health Products &amp; Equipment'!AF:AF)+SUMIF('Other Pharma &amp; Health Products'!$B:$B,$B162,'Other Pharma &amp; Health Products'!AF:AF)+SUMIF('PSM Costs'!$B:$B,$B162,'PSM Costs'!AF:AF)&gt;0,SUMIF(Pharmaceuticals!$B:$B,$B162,Pharmaceuticals!AF:AF)+SUMIF('Health Products &amp; Equipment'!$B:$B,$B162,'Health Products &amp; Equipment'!AF:AF)+SUMIF('Other Pharma &amp; Health Products'!$B:$B,$B162,'Other Pharma &amp; Health Products'!AF:AF)+SUMIF('PSM Costs'!$B:$B,$B162,'PSM Costs'!AF:AF),"")</f>
        <v/>
      </c>
      <c r="M162" s="231" t="str">
        <f t="shared" ca="1" si="11"/>
        <v/>
      </c>
      <c r="N162" s="234" t="str">
        <f ca="1">IF(SUMIF(Pharmaceuticals!$B:$B,$B162,Pharmaceuticals!AM:AM)+SUMIF('Health Products &amp; Equipment'!$B:$B,$B162,'Health Products &amp; Equipment'!AM:AM)+SUMIF('Other Pharma &amp; Health Products'!$B:$B,$B162,'Other Pharma &amp; Health Products'!AM:AM)+SUMIF('PSM Costs'!$B:$B,$B162,'PSM Costs'!AM:AM)&gt;0,SUMIF(Pharmaceuticals!$B:$B,$B162,Pharmaceuticals!AM:AM)+SUMIF('Health Products &amp; Equipment'!$B:$B,$B162,'Health Products &amp; Equipment'!AM:AM)+SUMIF('Other Pharma &amp; Health Products'!$B:$B,$B162,'Other Pharma &amp; Health Products'!AM:AM)+SUMIF('PSM Costs'!$B:$B,$B162,'PSM Costs'!AM:AM),"")</f>
        <v/>
      </c>
      <c r="O162" s="234" t="str">
        <f ca="1">IF(SUMIF(Pharmaceuticals!$B:$B,$B162,Pharmaceuticals!AO:AO)+SUMIF('Health Products &amp; Equipment'!$B:$B,$B162,'Health Products &amp; Equipment'!AO:AO)+SUMIF('Other Pharma &amp; Health Products'!$B:$B,$B162,'Other Pharma &amp; Health Products'!AO:AO)+SUMIF('PSM Costs'!$B:$B,$B162,'PSM Costs'!AO:AO)&gt;0,SUMIF(Pharmaceuticals!$B:$B,$B162,Pharmaceuticals!AO:AO)+SUMIF('Health Products &amp; Equipment'!$B:$B,$B162,'Health Products &amp; Equipment'!AO:AO)+SUMIF('Other Pharma &amp; Health Products'!$B:$B,$B162,'Other Pharma &amp; Health Products'!AO:AO)+SUMIF('PSM Costs'!$B:$B,$B162,'PSM Costs'!AO:AO),"")</f>
        <v/>
      </c>
      <c r="P162" s="234" t="str">
        <f ca="1">IF(SUMIF(Pharmaceuticals!$B:$B,$B162,Pharmaceuticals!AQ:AQ)+SUMIF('Health Products &amp; Equipment'!$B:$B,$B162,'Health Products &amp; Equipment'!AQ:AQ)+SUMIF('Other Pharma &amp; Health Products'!$B:$B,$B162,'Other Pharma &amp; Health Products'!AQ:AQ)+SUMIF('PSM Costs'!$B:$B,$B162,'PSM Costs'!AQ:AQ)&gt;0,SUMIF(Pharmaceuticals!$B:$B,$B162,Pharmaceuticals!AQ:AQ)+SUMIF('Health Products &amp; Equipment'!$B:$B,$B162,'Health Products &amp; Equipment'!AQ:AQ)+SUMIF('Other Pharma &amp; Health Products'!$B:$B,$B162,'Other Pharma &amp; Health Products'!AQ:AQ)+SUMIF('PSM Costs'!$B:$B,$B162,'PSM Costs'!AQ:AQ),"")</f>
        <v/>
      </c>
      <c r="Q162" s="234" t="str">
        <f ca="1">IF(SUMIF(Pharmaceuticals!$B:$B,$B162,Pharmaceuticals!AS:AS)+SUMIF('Health Products &amp; Equipment'!$B:$B,$B162,'Health Products &amp; Equipment'!AS:AS)+SUMIF('Other Pharma &amp; Health Products'!$B:$B,$B162,'Other Pharma &amp; Health Products'!AS:AS)+SUMIF('PSM Costs'!$B:$B,$B162,'PSM Costs'!AS:AS)&gt;0,SUMIF(Pharmaceuticals!$B:$B,$B162,Pharmaceuticals!AS:AS)+SUMIF('Health Products &amp; Equipment'!$B:$B,$B162,'Health Products &amp; Equipment'!AS:AS)+SUMIF('Other Pharma &amp; Health Products'!$B:$B,$B162,'Other Pharma &amp; Health Products'!AS:AS)+SUMIF('PSM Costs'!$B:$B,$B162,'PSM Costs'!AS:AS),"")</f>
        <v/>
      </c>
      <c r="R162" s="232" t="str">
        <f t="shared" ca="1" si="12"/>
        <v/>
      </c>
      <c r="S162" s="233" t="str">
        <f ca="1">IF(SUMIF(Pharmaceuticals!$B:$B,$B162,Pharmaceuticals!AZ:AZ)+SUMIF('Health Products &amp; Equipment'!$B:$B,$B162,'Health Products &amp; Equipment'!AZ:AZ)+SUMIF('Other Pharma &amp; Health Products'!$B:$B,$B162,'Other Pharma &amp; Health Products'!AZ:AZ)+SUMIF('PSM Costs'!$B:$B,$B162,'PSM Costs'!AZ:AZ)&gt;0,SUMIF(Pharmaceuticals!$B:$B,$B162,Pharmaceuticals!AZ:AZ)+SUMIF('Health Products &amp; Equipment'!$B:$B,$B162,'Health Products &amp; Equipment'!AZ:AZ)+SUMIF('Other Pharma &amp; Health Products'!$B:$B,$B162,'Other Pharma &amp; Health Products'!AZ:AZ)+SUMIF('PSM Costs'!$B:$B,$B162,'PSM Costs'!AZ:AZ),"")</f>
        <v/>
      </c>
      <c r="T162" s="233" t="str">
        <f ca="1">IF(SUMIF(Pharmaceuticals!$B:$B,$B162,Pharmaceuticals!BB:BB)+SUMIF('Health Products &amp; Equipment'!$B:$B,$B162,'Health Products &amp; Equipment'!BB:BB)+SUMIF('Other Pharma &amp; Health Products'!$B:$B,$B162,'Other Pharma &amp; Health Products'!BB:BB)+SUMIF('PSM Costs'!$B:$B,$B162,'PSM Costs'!BB:BB)&gt;0,SUMIF(Pharmaceuticals!$B:$B,$B162,Pharmaceuticals!BB:BB)+SUMIF('Health Products &amp; Equipment'!$B:$B,$B162,'Health Products &amp; Equipment'!BB:BB)+SUMIF('Other Pharma &amp; Health Products'!$B:$B,$B162,'Other Pharma &amp; Health Products'!BB:BB)+SUMIF('PSM Costs'!$B:$B,$B162,'PSM Costs'!BB:BB),"")</f>
        <v/>
      </c>
      <c r="U162" s="233" t="str">
        <f ca="1">IF(SUMIF(Pharmaceuticals!$B:$B,$B162,Pharmaceuticals!BD:BD)+SUMIF('Health Products &amp; Equipment'!$B:$B,$B162,'Health Products &amp; Equipment'!BD:BD)+SUMIF('Other Pharma &amp; Health Products'!$B:$B,$B162,'Other Pharma &amp; Health Products'!BD:BD)+SUMIF('PSM Costs'!$B:$B,$B162,'PSM Costs'!BD:BD)&gt;0,SUMIF(Pharmaceuticals!$B:$B,$B162,Pharmaceuticals!BD:BD)+SUMIF('Health Products &amp; Equipment'!$B:$B,$B162,'Health Products &amp; Equipment'!BD:BD)+SUMIF('Other Pharma &amp; Health Products'!$B:$B,$B162,'Other Pharma &amp; Health Products'!BD:BD)+SUMIF('PSM Costs'!$B:$B,$B162,'PSM Costs'!BD:BD),"")</f>
        <v/>
      </c>
      <c r="V162" s="233" t="str">
        <f ca="1">IF(SUMIF(Pharmaceuticals!$B:$B,$B162,Pharmaceuticals!BF:BF)+SUMIF('Health Products &amp; Equipment'!$B:$B,$B162,'Health Products &amp; Equipment'!BF:BF)+SUMIF('Other Pharma &amp; Health Products'!$B:$B,$B162,'Other Pharma &amp; Health Products'!BF:BF)+SUMIF('PSM Costs'!$B:$B,$B162,'PSM Costs'!BF:BF)&gt;0,SUMIF(Pharmaceuticals!$B:$B,$B162,Pharmaceuticals!BF:BF)+SUMIF('Health Products &amp; Equipment'!$B:$B,$B162,'Health Products &amp; Equipment'!BF:BF)+SUMIF('Other Pharma &amp; Health Products'!$B:$B,$B162,'Other Pharma &amp; Health Products'!BF:BF)+SUMIF('PSM Costs'!$B:$B,$B162,'PSM Costs'!BF:BF),"")</f>
        <v/>
      </c>
      <c r="W162" s="231" t="str">
        <f t="shared" ca="1" si="13"/>
        <v/>
      </c>
      <c r="X162" s="234" t="str">
        <f ca="1">IF(SUMIF(Pharmaceuticals!$B:$B,$B162,Pharmaceuticals!BM:BM)+SUMIF('Health Products &amp; Equipment'!$B:$B,$B162,'Health Products &amp; Equipment'!BM:BM)+SUMIF('Other Pharma &amp; Health Products'!$B:$B,$B162,'Other Pharma &amp; Health Products'!BM:BM)+SUMIF('PSM Costs'!$B:$B,$B162,'PSM Costs'!BM:BM)&gt;0,SUMIF(Pharmaceuticals!$B:$B,$B162,Pharmaceuticals!BM:BM)+SUMIF('Health Products &amp; Equipment'!$B:$B,$B162,'Health Products &amp; Equipment'!BM:BM)+SUMIF('Other Pharma &amp; Health Products'!$B:$B,$B162,'Other Pharma &amp; Health Products'!BM:BM)+SUMIF('PSM Costs'!$B:$B,$B162,'PSM Costs'!BM:BM),"")</f>
        <v/>
      </c>
      <c r="Y162" s="234" t="str">
        <f ca="1">IF(SUMIF(Pharmaceuticals!$B:$B,$B162,Pharmaceuticals!BO:BO)+SUMIF('Health Products &amp; Equipment'!$B:$B,$B162,'Health Products &amp; Equipment'!BO:BO)+SUMIF('Other Pharma &amp; Health Products'!$B:$B,$B162,'Other Pharma &amp; Health Products'!BO:BO)+SUMIF('PSM Costs'!$B:$B,$B162,'PSM Costs'!BO:BO)&gt;0,SUMIF(Pharmaceuticals!$B:$B,$B162,Pharmaceuticals!BO:BO)+SUMIF('Health Products &amp; Equipment'!$B:$B,$B162,'Health Products &amp; Equipment'!BO:BO)+SUMIF('Other Pharma &amp; Health Products'!$B:$B,$B162,'Other Pharma &amp; Health Products'!BO:BO)+SUMIF('PSM Costs'!$B:$B,$B162,'PSM Costs'!BO:BO),"")</f>
        <v/>
      </c>
      <c r="Z162" s="234" t="str">
        <f ca="1">IF(SUMIF(Pharmaceuticals!$B:$B,$B162,Pharmaceuticals!BQ:BQ)+SUMIF('Health Products &amp; Equipment'!$B:$B,$B162,'Health Products &amp; Equipment'!BQ:BQ)+SUMIF('Other Pharma &amp; Health Products'!$B:$B,$B162,'Other Pharma &amp; Health Products'!BQ:BQ)+SUMIF('PSM Costs'!$B:$B,$B162,'PSM Costs'!BQ:BQ)&gt;0,SUMIF(Pharmaceuticals!$B:$B,$B162,Pharmaceuticals!BQ:BQ)+SUMIF('Health Products &amp; Equipment'!$B:$B,$B162,'Health Products &amp; Equipment'!BQ:BQ)+SUMIF('Other Pharma &amp; Health Products'!$B:$B,$B162,'Other Pharma &amp; Health Products'!BQ:BQ)+SUMIF('PSM Costs'!$B:$B,$B162,'PSM Costs'!BQ:BQ),"")</f>
        <v/>
      </c>
      <c r="AA162" s="234" t="str">
        <f ca="1">IF(SUMIF(Pharmaceuticals!$B:$B,$B162,Pharmaceuticals!BS:BS)+SUMIF('Health Products &amp; Equipment'!$B:$B,$B162,'Health Products &amp; Equipment'!BS:BS)+SUMIF('Other Pharma &amp; Health Products'!$B:$B,$B162,'Other Pharma &amp; Health Products'!BS:BS)+SUMIF('PSM Costs'!$B:$B,$B162,'PSM Costs'!BS:BS)&gt;0,SUMIF(Pharmaceuticals!$B:$B,$B162,Pharmaceuticals!BS:BS)+SUMIF('Health Products &amp; Equipment'!$B:$B,$B162,'Health Products &amp; Equipment'!BS:BS)+SUMIF('Other Pharma &amp; Health Products'!$B:$B,$B162,'Other Pharma &amp; Health Products'!BS:BS)+SUMIF('PSM Costs'!$B:$B,$B162,'PSM Costs'!BS:BS),"")</f>
        <v/>
      </c>
      <c r="AB162" s="233" t="str">
        <f t="shared" ca="1" si="14"/>
        <v/>
      </c>
    </row>
    <row r="163" spans="1:28" ht="22.15" customHeight="1" x14ac:dyDescent="0.2">
      <c r="A163" s="229">
        <v>153</v>
      </c>
      <c r="B163" s="229" t="str">
        <f ca="1">IFERROR(VLOOKUP(A163,'Rank unique Mod-Int-CI-PR'!I:J,2,FALSE),"")</f>
        <v/>
      </c>
      <c r="C163" s="230" t="str">
        <f ca="1">IFERROR(VLOOKUP(VALUE(LEFT(B163,FIND("-",B163)-1)),CatModules!B:C,2,FALSE),"")</f>
        <v/>
      </c>
      <c r="D163" s="230" t="str">
        <f ca="1">IFERROR(VLOOKUP(LEFT(B163,FIND("--",B163)-1),CatInt!D:E,2,FALSE),"")</f>
        <v/>
      </c>
      <c r="E163" s="230" t="str">
        <f ca="1">IFERROR(VLOOKUP(MID(B163,FIND("--",B163)+2,FIND("---",B163)-FIND("--",B163)-2),CatCostInp!D:E,2,FALSE),"")</f>
        <v/>
      </c>
      <c r="F163" s="230" t="str">
        <f ca="1">IFERROR(VLOOKUP(B163,ActivityConcat!A:C,3,FALSE),"")</f>
        <v/>
      </c>
      <c r="G163" s="231" t="str">
        <f ca="1">IFERROR(VLOOKUP(VALUE(RIGHT(B163,1)),Setup!A:D,4,FALSE),"")</f>
        <v/>
      </c>
      <c r="H163" s="232" t="str">
        <f t="shared" ca="1" si="10"/>
        <v/>
      </c>
      <c r="I163" s="233" t="str">
        <f ca="1">IF(SUMIF(Pharmaceuticals!$B:$B,$B163,Pharmaceuticals!Z:Z)+SUMIF('Health Products &amp; Equipment'!$B:$B,$B163,'Health Products &amp; Equipment'!Z:Z)+SUMIF('Other Pharma &amp; Health Products'!$B:$B,$B163,'Other Pharma &amp; Health Products'!Z:Z)+SUMIF('PSM Costs'!$B:$B,$B163,'PSM Costs'!Z:Z)&gt;0,SUMIF(Pharmaceuticals!$B:$B,$B163,Pharmaceuticals!Z:Z)+SUMIF('Health Products &amp; Equipment'!$B:$B,$B163,'Health Products &amp; Equipment'!Z:Z)+SUMIF('Other Pharma &amp; Health Products'!$B:$B,$B163,'Other Pharma &amp; Health Products'!Z:Z)+SUMIF('PSM Costs'!$B:$B,$B163,'PSM Costs'!Z:Z),"")</f>
        <v/>
      </c>
      <c r="J163" s="233" t="str">
        <f ca="1">IF(SUMIF(Pharmaceuticals!$B:$B,$B163,Pharmaceuticals!AB:AB)+SUMIF('Health Products &amp; Equipment'!$B:$B,$B163,'Health Products &amp; Equipment'!AB:AB)+SUMIF('Other Pharma &amp; Health Products'!$B:$B,$B163,'Other Pharma &amp; Health Products'!AB:AB)+SUMIF('PSM Costs'!$B:$B,$B163,'PSM Costs'!AB:AB)&gt;0,SUMIF(Pharmaceuticals!$B:$B,$B163,Pharmaceuticals!AB:AB)+SUMIF('Health Products &amp; Equipment'!$B:$B,$B163,'Health Products &amp; Equipment'!AB:AB)+SUMIF('Other Pharma &amp; Health Products'!$B:$B,$B163,'Other Pharma &amp; Health Products'!AB:AB)+SUMIF('PSM Costs'!$B:$B,$B163,'PSM Costs'!AB:AB),"")</f>
        <v/>
      </c>
      <c r="K163" s="233" t="str">
        <f ca="1">IF(SUMIF(Pharmaceuticals!$B:$B,$B163,Pharmaceuticals!AD:AD)+SUMIF('Health Products &amp; Equipment'!$B:$B,$B163,'Health Products &amp; Equipment'!AD:AD)+SUMIF('Other Pharma &amp; Health Products'!$B:$B,$B163,'Other Pharma &amp; Health Products'!AD:AD)+SUMIF('PSM Costs'!$B:$B,$B163,'PSM Costs'!AD:AD)&gt;0,SUMIF(Pharmaceuticals!$B:$B,$B163,Pharmaceuticals!AD:AD)+SUMIF('Health Products &amp; Equipment'!$B:$B,$B163,'Health Products &amp; Equipment'!AD:AD)+SUMIF('Other Pharma &amp; Health Products'!$B:$B,$B163,'Other Pharma &amp; Health Products'!AD:AD)+SUMIF('PSM Costs'!$B:$B,$B163,'PSM Costs'!AD:AD),"")</f>
        <v/>
      </c>
      <c r="L163" s="233" t="str">
        <f ca="1">IF(SUMIF(Pharmaceuticals!$B:$B,$B163,Pharmaceuticals!AF:AF)+SUMIF('Health Products &amp; Equipment'!$B:$B,$B163,'Health Products &amp; Equipment'!AF:AF)+SUMIF('Other Pharma &amp; Health Products'!$B:$B,$B163,'Other Pharma &amp; Health Products'!AF:AF)+SUMIF('PSM Costs'!$B:$B,$B163,'PSM Costs'!AF:AF)&gt;0,SUMIF(Pharmaceuticals!$B:$B,$B163,Pharmaceuticals!AF:AF)+SUMIF('Health Products &amp; Equipment'!$B:$B,$B163,'Health Products &amp; Equipment'!AF:AF)+SUMIF('Other Pharma &amp; Health Products'!$B:$B,$B163,'Other Pharma &amp; Health Products'!AF:AF)+SUMIF('PSM Costs'!$B:$B,$B163,'PSM Costs'!AF:AF),"")</f>
        <v/>
      </c>
      <c r="M163" s="231" t="str">
        <f t="shared" ca="1" si="11"/>
        <v/>
      </c>
      <c r="N163" s="234" t="str">
        <f ca="1">IF(SUMIF(Pharmaceuticals!$B:$B,$B163,Pharmaceuticals!AM:AM)+SUMIF('Health Products &amp; Equipment'!$B:$B,$B163,'Health Products &amp; Equipment'!AM:AM)+SUMIF('Other Pharma &amp; Health Products'!$B:$B,$B163,'Other Pharma &amp; Health Products'!AM:AM)+SUMIF('PSM Costs'!$B:$B,$B163,'PSM Costs'!AM:AM)&gt;0,SUMIF(Pharmaceuticals!$B:$B,$B163,Pharmaceuticals!AM:AM)+SUMIF('Health Products &amp; Equipment'!$B:$B,$B163,'Health Products &amp; Equipment'!AM:AM)+SUMIF('Other Pharma &amp; Health Products'!$B:$B,$B163,'Other Pharma &amp; Health Products'!AM:AM)+SUMIF('PSM Costs'!$B:$B,$B163,'PSM Costs'!AM:AM),"")</f>
        <v/>
      </c>
      <c r="O163" s="234" t="str">
        <f ca="1">IF(SUMIF(Pharmaceuticals!$B:$B,$B163,Pharmaceuticals!AO:AO)+SUMIF('Health Products &amp; Equipment'!$B:$B,$B163,'Health Products &amp; Equipment'!AO:AO)+SUMIF('Other Pharma &amp; Health Products'!$B:$B,$B163,'Other Pharma &amp; Health Products'!AO:AO)+SUMIF('PSM Costs'!$B:$B,$B163,'PSM Costs'!AO:AO)&gt;0,SUMIF(Pharmaceuticals!$B:$B,$B163,Pharmaceuticals!AO:AO)+SUMIF('Health Products &amp; Equipment'!$B:$B,$B163,'Health Products &amp; Equipment'!AO:AO)+SUMIF('Other Pharma &amp; Health Products'!$B:$B,$B163,'Other Pharma &amp; Health Products'!AO:AO)+SUMIF('PSM Costs'!$B:$B,$B163,'PSM Costs'!AO:AO),"")</f>
        <v/>
      </c>
      <c r="P163" s="234" t="str">
        <f ca="1">IF(SUMIF(Pharmaceuticals!$B:$B,$B163,Pharmaceuticals!AQ:AQ)+SUMIF('Health Products &amp; Equipment'!$B:$B,$B163,'Health Products &amp; Equipment'!AQ:AQ)+SUMIF('Other Pharma &amp; Health Products'!$B:$B,$B163,'Other Pharma &amp; Health Products'!AQ:AQ)+SUMIF('PSM Costs'!$B:$B,$B163,'PSM Costs'!AQ:AQ)&gt;0,SUMIF(Pharmaceuticals!$B:$B,$B163,Pharmaceuticals!AQ:AQ)+SUMIF('Health Products &amp; Equipment'!$B:$B,$B163,'Health Products &amp; Equipment'!AQ:AQ)+SUMIF('Other Pharma &amp; Health Products'!$B:$B,$B163,'Other Pharma &amp; Health Products'!AQ:AQ)+SUMIF('PSM Costs'!$B:$B,$B163,'PSM Costs'!AQ:AQ),"")</f>
        <v/>
      </c>
      <c r="Q163" s="234" t="str">
        <f ca="1">IF(SUMIF(Pharmaceuticals!$B:$B,$B163,Pharmaceuticals!AS:AS)+SUMIF('Health Products &amp; Equipment'!$B:$B,$B163,'Health Products &amp; Equipment'!AS:AS)+SUMIF('Other Pharma &amp; Health Products'!$B:$B,$B163,'Other Pharma &amp; Health Products'!AS:AS)+SUMIF('PSM Costs'!$B:$B,$B163,'PSM Costs'!AS:AS)&gt;0,SUMIF(Pharmaceuticals!$B:$B,$B163,Pharmaceuticals!AS:AS)+SUMIF('Health Products &amp; Equipment'!$B:$B,$B163,'Health Products &amp; Equipment'!AS:AS)+SUMIF('Other Pharma &amp; Health Products'!$B:$B,$B163,'Other Pharma &amp; Health Products'!AS:AS)+SUMIF('PSM Costs'!$B:$B,$B163,'PSM Costs'!AS:AS),"")</f>
        <v/>
      </c>
      <c r="R163" s="232" t="str">
        <f t="shared" ca="1" si="12"/>
        <v/>
      </c>
      <c r="S163" s="233" t="str">
        <f ca="1">IF(SUMIF(Pharmaceuticals!$B:$B,$B163,Pharmaceuticals!AZ:AZ)+SUMIF('Health Products &amp; Equipment'!$B:$B,$B163,'Health Products &amp; Equipment'!AZ:AZ)+SUMIF('Other Pharma &amp; Health Products'!$B:$B,$B163,'Other Pharma &amp; Health Products'!AZ:AZ)+SUMIF('PSM Costs'!$B:$B,$B163,'PSM Costs'!AZ:AZ)&gt;0,SUMIF(Pharmaceuticals!$B:$B,$B163,Pharmaceuticals!AZ:AZ)+SUMIF('Health Products &amp; Equipment'!$B:$B,$B163,'Health Products &amp; Equipment'!AZ:AZ)+SUMIF('Other Pharma &amp; Health Products'!$B:$B,$B163,'Other Pharma &amp; Health Products'!AZ:AZ)+SUMIF('PSM Costs'!$B:$B,$B163,'PSM Costs'!AZ:AZ),"")</f>
        <v/>
      </c>
      <c r="T163" s="233" t="str">
        <f ca="1">IF(SUMIF(Pharmaceuticals!$B:$B,$B163,Pharmaceuticals!BB:BB)+SUMIF('Health Products &amp; Equipment'!$B:$B,$B163,'Health Products &amp; Equipment'!BB:BB)+SUMIF('Other Pharma &amp; Health Products'!$B:$B,$B163,'Other Pharma &amp; Health Products'!BB:BB)+SUMIF('PSM Costs'!$B:$B,$B163,'PSM Costs'!BB:BB)&gt;0,SUMIF(Pharmaceuticals!$B:$B,$B163,Pharmaceuticals!BB:BB)+SUMIF('Health Products &amp; Equipment'!$B:$B,$B163,'Health Products &amp; Equipment'!BB:BB)+SUMIF('Other Pharma &amp; Health Products'!$B:$B,$B163,'Other Pharma &amp; Health Products'!BB:BB)+SUMIF('PSM Costs'!$B:$B,$B163,'PSM Costs'!BB:BB),"")</f>
        <v/>
      </c>
      <c r="U163" s="233" t="str">
        <f ca="1">IF(SUMIF(Pharmaceuticals!$B:$B,$B163,Pharmaceuticals!BD:BD)+SUMIF('Health Products &amp; Equipment'!$B:$B,$B163,'Health Products &amp; Equipment'!BD:BD)+SUMIF('Other Pharma &amp; Health Products'!$B:$B,$B163,'Other Pharma &amp; Health Products'!BD:BD)+SUMIF('PSM Costs'!$B:$B,$B163,'PSM Costs'!BD:BD)&gt;0,SUMIF(Pharmaceuticals!$B:$B,$B163,Pharmaceuticals!BD:BD)+SUMIF('Health Products &amp; Equipment'!$B:$B,$B163,'Health Products &amp; Equipment'!BD:BD)+SUMIF('Other Pharma &amp; Health Products'!$B:$B,$B163,'Other Pharma &amp; Health Products'!BD:BD)+SUMIF('PSM Costs'!$B:$B,$B163,'PSM Costs'!BD:BD),"")</f>
        <v/>
      </c>
      <c r="V163" s="233" t="str">
        <f ca="1">IF(SUMIF(Pharmaceuticals!$B:$B,$B163,Pharmaceuticals!BF:BF)+SUMIF('Health Products &amp; Equipment'!$B:$B,$B163,'Health Products &amp; Equipment'!BF:BF)+SUMIF('Other Pharma &amp; Health Products'!$B:$B,$B163,'Other Pharma &amp; Health Products'!BF:BF)+SUMIF('PSM Costs'!$B:$B,$B163,'PSM Costs'!BF:BF)&gt;0,SUMIF(Pharmaceuticals!$B:$B,$B163,Pharmaceuticals!BF:BF)+SUMIF('Health Products &amp; Equipment'!$B:$B,$B163,'Health Products &amp; Equipment'!BF:BF)+SUMIF('Other Pharma &amp; Health Products'!$B:$B,$B163,'Other Pharma &amp; Health Products'!BF:BF)+SUMIF('PSM Costs'!$B:$B,$B163,'PSM Costs'!BF:BF),"")</f>
        <v/>
      </c>
      <c r="W163" s="231" t="str">
        <f t="shared" ca="1" si="13"/>
        <v/>
      </c>
      <c r="X163" s="234" t="str">
        <f ca="1">IF(SUMIF(Pharmaceuticals!$B:$B,$B163,Pharmaceuticals!BM:BM)+SUMIF('Health Products &amp; Equipment'!$B:$B,$B163,'Health Products &amp; Equipment'!BM:BM)+SUMIF('Other Pharma &amp; Health Products'!$B:$B,$B163,'Other Pharma &amp; Health Products'!BM:BM)+SUMIF('PSM Costs'!$B:$B,$B163,'PSM Costs'!BM:BM)&gt;0,SUMIF(Pharmaceuticals!$B:$B,$B163,Pharmaceuticals!BM:BM)+SUMIF('Health Products &amp; Equipment'!$B:$B,$B163,'Health Products &amp; Equipment'!BM:BM)+SUMIF('Other Pharma &amp; Health Products'!$B:$B,$B163,'Other Pharma &amp; Health Products'!BM:BM)+SUMIF('PSM Costs'!$B:$B,$B163,'PSM Costs'!BM:BM),"")</f>
        <v/>
      </c>
      <c r="Y163" s="234" t="str">
        <f ca="1">IF(SUMIF(Pharmaceuticals!$B:$B,$B163,Pharmaceuticals!BO:BO)+SUMIF('Health Products &amp; Equipment'!$B:$B,$B163,'Health Products &amp; Equipment'!BO:BO)+SUMIF('Other Pharma &amp; Health Products'!$B:$B,$B163,'Other Pharma &amp; Health Products'!BO:BO)+SUMIF('PSM Costs'!$B:$B,$B163,'PSM Costs'!BO:BO)&gt;0,SUMIF(Pharmaceuticals!$B:$B,$B163,Pharmaceuticals!BO:BO)+SUMIF('Health Products &amp; Equipment'!$B:$B,$B163,'Health Products &amp; Equipment'!BO:BO)+SUMIF('Other Pharma &amp; Health Products'!$B:$B,$B163,'Other Pharma &amp; Health Products'!BO:BO)+SUMIF('PSM Costs'!$B:$B,$B163,'PSM Costs'!BO:BO),"")</f>
        <v/>
      </c>
      <c r="Z163" s="234" t="str">
        <f ca="1">IF(SUMIF(Pharmaceuticals!$B:$B,$B163,Pharmaceuticals!BQ:BQ)+SUMIF('Health Products &amp; Equipment'!$B:$B,$B163,'Health Products &amp; Equipment'!BQ:BQ)+SUMIF('Other Pharma &amp; Health Products'!$B:$B,$B163,'Other Pharma &amp; Health Products'!BQ:BQ)+SUMIF('PSM Costs'!$B:$B,$B163,'PSM Costs'!BQ:BQ)&gt;0,SUMIF(Pharmaceuticals!$B:$B,$B163,Pharmaceuticals!BQ:BQ)+SUMIF('Health Products &amp; Equipment'!$B:$B,$B163,'Health Products &amp; Equipment'!BQ:BQ)+SUMIF('Other Pharma &amp; Health Products'!$B:$B,$B163,'Other Pharma &amp; Health Products'!BQ:BQ)+SUMIF('PSM Costs'!$B:$B,$B163,'PSM Costs'!BQ:BQ),"")</f>
        <v/>
      </c>
      <c r="AA163" s="234" t="str">
        <f ca="1">IF(SUMIF(Pharmaceuticals!$B:$B,$B163,Pharmaceuticals!BS:BS)+SUMIF('Health Products &amp; Equipment'!$B:$B,$B163,'Health Products &amp; Equipment'!BS:BS)+SUMIF('Other Pharma &amp; Health Products'!$B:$B,$B163,'Other Pharma &amp; Health Products'!BS:BS)+SUMIF('PSM Costs'!$B:$B,$B163,'PSM Costs'!BS:BS)&gt;0,SUMIF(Pharmaceuticals!$B:$B,$B163,Pharmaceuticals!BS:BS)+SUMIF('Health Products &amp; Equipment'!$B:$B,$B163,'Health Products &amp; Equipment'!BS:BS)+SUMIF('Other Pharma &amp; Health Products'!$B:$B,$B163,'Other Pharma &amp; Health Products'!BS:BS)+SUMIF('PSM Costs'!$B:$B,$B163,'PSM Costs'!BS:BS),"")</f>
        <v/>
      </c>
      <c r="AB163" s="233" t="str">
        <f t="shared" ca="1" si="14"/>
        <v/>
      </c>
    </row>
    <row r="164" spans="1:28" ht="22.15" customHeight="1" x14ac:dyDescent="0.2">
      <c r="A164" s="229">
        <v>154</v>
      </c>
      <c r="B164" s="229" t="str">
        <f ca="1">IFERROR(VLOOKUP(A164,'Rank unique Mod-Int-CI-PR'!I:J,2,FALSE),"")</f>
        <v/>
      </c>
      <c r="C164" s="230" t="str">
        <f ca="1">IFERROR(VLOOKUP(VALUE(LEFT(B164,FIND("-",B164)-1)),CatModules!B:C,2,FALSE),"")</f>
        <v/>
      </c>
      <c r="D164" s="230" t="str">
        <f ca="1">IFERROR(VLOOKUP(LEFT(B164,FIND("--",B164)-1),CatInt!D:E,2,FALSE),"")</f>
        <v/>
      </c>
      <c r="E164" s="230" t="str">
        <f ca="1">IFERROR(VLOOKUP(MID(B164,FIND("--",B164)+2,FIND("---",B164)-FIND("--",B164)-2),CatCostInp!D:E,2,FALSE),"")</f>
        <v/>
      </c>
      <c r="F164" s="230" t="str">
        <f ca="1">IFERROR(VLOOKUP(B164,ActivityConcat!A:C,3,FALSE),"")</f>
        <v/>
      </c>
      <c r="G164" s="231" t="str">
        <f ca="1">IFERROR(VLOOKUP(VALUE(RIGHT(B164,1)),Setup!A:D,4,FALSE),"")</f>
        <v/>
      </c>
      <c r="H164" s="232" t="str">
        <f t="shared" ca="1" si="10"/>
        <v/>
      </c>
      <c r="I164" s="233" t="str">
        <f ca="1">IF(SUMIF(Pharmaceuticals!$B:$B,$B164,Pharmaceuticals!Z:Z)+SUMIF('Health Products &amp; Equipment'!$B:$B,$B164,'Health Products &amp; Equipment'!Z:Z)+SUMIF('Other Pharma &amp; Health Products'!$B:$B,$B164,'Other Pharma &amp; Health Products'!Z:Z)+SUMIF('PSM Costs'!$B:$B,$B164,'PSM Costs'!Z:Z)&gt;0,SUMIF(Pharmaceuticals!$B:$B,$B164,Pharmaceuticals!Z:Z)+SUMIF('Health Products &amp; Equipment'!$B:$B,$B164,'Health Products &amp; Equipment'!Z:Z)+SUMIF('Other Pharma &amp; Health Products'!$B:$B,$B164,'Other Pharma &amp; Health Products'!Z:Z)+SUMIF('PSM Costs'!$B:$B,$B164,'PSM Costs'!Z:Z),"")</f>
        <v/>
      </c>
      <c r="J164" s="233" t="str">
        <f ca="1">IF(SUMIF(Pharmaceuticals!$B:$B,$B164,Pharmaceuticals!AB:AB)+SUMIF('Health Products &amp; Equipment'!$B:$B,$B164,'Health Products &amp; Equipment'!AB:AB)+SUMIF('Other Pharma &amp; Health Products'!$B:$B,$B164,'Other Pharma &amp; Health Products'!AB:AB)+SUMIF('PSM Costs'!$B:$B,$B164,'PSM Costs'!AB:AB)&gt;0,SUMIF(Pharmaceuticals!$B:$B,$B164,Pharmaceuticals!AB:AB)+SUMIF('Health Products &amp; Equipment'!$B:$B,$B164,'Health Products &amp; Equipment'!AB:AB)+SUMIF('Other Pharma &amp; Health Products'!$B:$B,$B164,'Other Pharma &amp; Health Products'!AB:AB)+SUMIF('PSM Costs'!$B:$B,$B164,'PSM Costs'!AB:AB),"")</f>
        <v/>
      </c>
      <c r="K164" s="233" t="str">
        <f ca="1">IF(SUMIF(Pharmaceuticals!$B:$B,$B164,Pharmaceuticals!AD:AD)+SUMIF('Health Products &amp; Equipment'!$B:$B,$B164,'Health Products &amp; Equipment'!AD:AD)+SUMIF('Other Pharma &amp; Health Products'!$B:$B,$B164,'Other Pharma &amp; Health Products'!AD:AD)+SUMIF('PSM Costs'!$B:$B,$B164,'PSM Costs'!AD:AD)&gt;0,SUMIF(Pharmaceuticals!$B:$B,$B164,Pharmaceuticals!AD:AD)+SUMIF('Health Products &amp; Equipment'!$B:$B,$B164,'Health Products &amp; Equipment'!AD:AD)+SUMIF('Other Pharma &amp; Health Products'!$B:$B,$B164,'Other Pharma &amp; Health Products'!AD:AD)+SUMIF('PSM Costs'!$B:$B,$B164,'PSM Costs'!AD:AD),"")</f>
        <v/>
      </c>
      <c r="L164" s="233" t="str">
        <f ca="1">IF(SUMIF(Pharmaceuticals!$B:$B,$B164,Pharmaceuticals!AF:AF)+SUMIF('Health Products &amp; Equipment'!$B:$B,$B164,'Health Products &amp; Equipment'!AF:AF)+SUMIF('Other Pharma &amp; Health Products'!$B:$B,$B164,'Other Pharma &amp; Health Products'!AF:AF)+SUMIF('PSM Costs'!$B:$B,$B164,'PSM Costs'!AF:AF)&gt;0,SUMIF(Pharmaceuticals!$B:$B,$B164,Pharmaceuticals!AF:AF)+SUMIF('Health Products &amp; Equipment'!$B:$B,$B164,'Health Products &amp; Equipment'!AF:AF)+SUMIF('Other Pharma &amp; Health Products'!$B:$B,$B164,'Other Pharma &amp; Health Products'!AF:AF)+SUMIF('PSM Costs'!$B:$B,$B164,'PSM Costs'!AF:AF),"")</f>
        <v/>
      </c>
      <c r="M164" s="231" t="str">
        <f t="shared" ca="1" si="11"/>
        <v/>
      </c>
      <c r="N164" s="234" t="str">
        <f ca="1">IF(SUMIF(Pharmaceuticals!$B:$B,$B164,Pharmaceuticals!AM:AM)+SUMIF('Health Products &amp; Equipment'!$B:$B,$B164,'Health Products &amp; Equipment'!AM:AM)+SUMIF('Other Pharma &amp; Health Products'!$B:$B,$B164,'Other Pharma &amp; Health Products'!AM:AM)+SUMIF('PSM Costs'!$B:$B,$B164,'PSM Costs'!AM:AM)&gt;0,SUMIF(Pharmaceuticals!$B:$B,$B164,Pharmaceuticals!AM:AM)+SUMIF('Health Products &amp; Equipment'!$B:$B,$B164,'Health Products &amp; Equipment'!AM:AM)+SUMIF('Other Pharma &amp; Health Products'!$B:$B,$B164,'Other Pharma &amp; Health Products'!AM:AM)+SUMIF('PSM Costs'!$B:$B,$B164,'PSM Costs'!AM:AM),"")</f>
        <v/>
      </c>
      <c r="O164" s="234" t="str">
        <f ca="1">IF(SUMIF(Pharmaceuticals!$B:$B,$B164,Pharmaceuticals!AO:AO)+SUMIF('Health Products &amp; Equipment'!$B:$B,$B164,'Health Products &amp; Equipment'!AO:AO)+SUMIF('Other Pharma &amp; Health Products'!$B:$B,$B164,'Other Pharma &amp; Health Products'!AO:AO)+SUMIF('PSM Costs'!$B:$B,$B164,'PSM Costs'!AO:AO)&gt;0,SUMIF(Pharmaceuticals!$B:$B,$B164,Pharmaceuticals!AO:AO)+SUMIF('Health Products &amp; Equipment'!$B:$B,$B164,'Health Products &amp; Equipment'!AO:AO)+SUMIF('Other Pharma &amp; Health Products'!$B:$B,$B164,'Other Pharma &amp; Health Products'!AO:AO)+SUMIF('PSM Costs'!$B:$B,$B164,'PSM Costs'!AO:AO),"")</f>
        <v/>
      </c>
      <c r="P164" s="234" t="str">
        <f ca="1">IF(SUMIF(Pharmaceuticals!$B:$B,$B164,Pharmaceuticals!AQ:AQ)+SUMIF('Health Products &amp; Equipment'!$B:$B,$B164,'Health Products &amp; Equipment'!AQ:AQ)+SUMIF('Other Pharma &amp; Health Products'!$B:$B,$B164,'Other Pharma &amp; Health Products'!AQ:AQ)+SUMIF('PSM Costs'!$B:$B,$B164,'PSM Costs'!AQ:AQ)&gt;0,SUMIF(Pharmaceuticals!$B:$B,$B164,Pharmaceuticals!AQ:AQ)+SUMIF('Health Products &amp; Equipment'!$B:$B,$B164,'Health Products &amp; Equipment'!AQ:AQ)+SUMIF('Other Pharma &amp; Health Products'!$B:$B,$B164,'Other Pharma &amp; Health Products'!AQ:AQ)+SUMIF('PSM Costs'!$B:$B,$B164,'PSM Costs'!AQ:AQ),"")</f>
        <v/>
      </c>
      <c r="Q164" s="234" t="str">
        <f ca="1">IF(SUMIF(Pharmaceuticals!$B:$B,$B164,Pharmaceuticals!AS:AS)+SUMIF('Health Products &amp; Equipment'!$B:$B,$B164,'Health Products &amp; Equipment'!AS:AS)+SUMIF('Other Pharma &amp; Health Products'!$B:$B,$B164,'Other Pharma &amp; Health Products'!AS:AS)+SUMIF('PSM Costs'!$B:$B,$B164,'PSM Costs'!AS:AS)&gt;0,SUMIF(Pharmaceuticals!$B:$B,$B164,Pharmaceuticals!AS:AS)+SUMIF('Health Products &amp; Equipment'!$B:$B,$B164,'Health Products &amp; Equipment'!AS:AS)+SUMIF('Other Pharma &amp; Health Products'!$B:$B,$B164,'Other Pharma &amp; Health Products'!AS:AS)+SUMIF('PSM Costs'!$B:$B,$B164,'PSM Costs'!AS:AS),"")</f>
        <v/>
      </c>
      <c r="R164" s="232" t="str">
        <f t="shared" ca="1" si="12"/>
        <v/>
      </c>
      <c r="S164" s="233" t="str">
        <f ca="1">IF(SUMIF(Pharmaceuticals!$B:$B,$B164,Pharmaceuticals!AZ:AZ)+SUMIF('Health Products &amp; Equipment'!$B:$B,$B164,'Health Products &amp; Equipment'!AZ:AZ)+SUMIF('Other Pharma &amp; Health Products'!$B:$B,$B164,'Other Pharma &amp; Health Products'!AZ:AZ)+SUMIF('PSM Costs'!$B:$B,$B164,'PSM Costs'!AZ:AZ)&gt;0,SUMIF(Pharmaceuticals!$B:$B,$B164,Pharmaceuticals!AZ:AZ)+SUMIF('Health Products &amp; Equipment'!$B:$B,$B164,'Health Products &amp; Equipment'!AZ:AZ)+SUMIF('Other Pharma &amp; Health Products'!$B:$B,$B164,'Other Pharma &amp; Health Products'!AZ:AZ)+SUMIF('PSM Costs'!$B:$B,$B164,'PSM Costs'!AZ:AZ),"")</f>
        <v/>
      </c>
      <c r="T164" s="233" t="str">
        <f ca="1">IF(SUMIF(Pharmaceuticals!$B:$B,$B164,Pharmaceuticals!BB:BB)+SUMIF('Health Products &amp; Equipment'!$B:$B,$B164,'Health Products &amp; Equipment'!BB:BB)+SUMIF('Other Pharma &amp; Health Products'!$B:$B,$B164,'Other Pharma &amp; Health Products'!BB:BB)+SUMIF('PSM Costs'!$B:$B,$B164,'PSM Costs'!BB:BB)&gt;0,SUMIF(Pharmaceuticals!$B:$B,$B164,Pharmaceuticals!BB:BB)+SUMIF('Health Products &amp; Equipment'!$B:$B,$B164,'Health Products &amp; Equipment'!BB:BB)+SUMIF('Other Pharma &amp; Health Products'!$B:$B,$B164,'Other Pharma &amp; Health Products'!BB:BB)+SUMIF('PSM Costs'!$B:$B,$B164,'PSM Costs'!BB:BB),"")</f>
        <v/>
      </c>
      <c r="U164" s="233" t="str">
        <f ca="1">IF(SUMIF(Pharmaceuticals!$B:$B,$B164,Pharmaceuticals!BD:BD)+SUMIF('Health Products &amp; Equipment'!$B:$B,$B164,'Health Products &amp; Equipment'!BD:BD)+SUMIF('Other Pharma &amp; Health Products'!$B:$B,$B164,'Other Pharma &amp; Health Products'!BD:BD)+SUMIF('PSM Costs'!$B:$B,$B164,'PSM Costs'!BD:BD)&gt;0,SUMIF(Pharmaceuticals!$B:$B,$B164,Pharmaceuticals!BD:BD)+SUMIF('Health Products &amp; Equipment'!$B:$B,$B164,'Health Products &amp; Equipment'!BD:BD)+SUMIF('Other Pharma &amp; Health Products'!$B:$B,$B164,'Other Pharma &amp; Health Products'!BD:BD)+SUMIF('PSM Costs'!$B:$B,$B164,'PSM Costs'!BD:BD),"")</f>
        <v/>
      </c>
      <c r="V164" s="233" t="str">
        <f ca="1">IF(SUMIF(Pharmaceuticals!$B:$B,$B164,Pharmaceuticals!BF:BF)+SUMIF('Health Products &amp; Equipment'!$B:$B,$B164,'Health Products &amp; Equipment'!BF:BF)+SUMIF('Other Pharma &amp; Health Products'!$B:$B,$B164,'Other Pharma &amp; Health Products'!BF:BF)+SUMIF('PSM Costs'!$B:$B,$B164,'PSM Costs'!BF:BF)&gt;0,SUMIF(Pharmaceuticals!$B:$B,$B164,Pharmaceuticals!BF:BF)+SUMIF('Health Products &amp; Equipment'!$B:$B,$B164,'Health Products &amp; Equipment'!BF:BF)+SUMIF('Other Pharma &amp; Health Products'!$B:$B,$B164,'Other Pharma &amp; Health Products'!BF:BF)+SUMIF('PSM Costs'!$B:$B,$B164,'PSM Costs'!BF:BF),"")</f>
        <v/>
      </c>
      <c r="W164" s="231" t="str">
        <f t="shared" ca="1" si="13"/>
        <v/>
      </c>
      <c r="X164" s="234" t="str">
        <f ca="1">IF(SUMIF(Pharmaceuticals!$B:$B,$B164,Pharmaceuticals!BM:BM)+SUMIF('Health Products &amp; Equipment'!$B:$B,$B164,'Health Products &amp; Equipment'!BM:BM)+SUMIF('Other Pharma &amp; Health Products'!$B:$B,$B164,'Other Pharma &amp; Health Products'!BM:BM)+SUMIF('PSM Costs'!$B:$B,$B164,'PSM Costs'!BM:BM)&gt;0,SUMIF(Pharmaceuticals!$B:$B,$B164,Pharmaceuticals!BM:BM)+SUMIF('Health Products &amp; Equipment'!$B:$B,$B164,'Health Products &amp; Equipment'!BM:BM)+SUMIF('Other Pharma &amp; Health Products'!$B:$B,$B164,'Other Pharma &amp; Health Products'!BM:BM)+SUMIF('PSM Costs'!$B:$B,$B164,'PSM Costs'!BM:BM),"")</f>
        <v/>
      </c>
      <c r="Y164" s="234" t="str">
        <f ca="1">IF(SUMIF(Pharmaceuticals!$B:$B,$B164,Pharmaceuticals!BO:BO)+SUMIF('Health Products &amp; Equipment'!$B:$B,$B164,'Health Products &amp; Equipment'!BO:BO)+SUMIF('Other Pharma &amp; Health Products'!$B:$B,$B164,'Other Pharma &amp; Health Products'!BO:BO)+SUMIF('PSM Costs'!$B:$B,$B164,'PSM Costs'!BO:BO)&gt;0,SUMIF(Pharmaceuticals!$B:$B,$B164,Pharmaceuticals!BO:BO)+SUMIF('Health Products &amp; Equipment'!$B:$B,$B164,'Health Products &amp; Equipment'!BO:BO)+SUMIF('Other Pharma &amp; Health Products'!$B:$B,$B164,'Other Pharma &amp; Health Products'!BO:BO)+SUMIF('PSM Costs'!$B:$B,$B164,'PSM Costs'!BO:BO),"")</f>
        <v/>
      </c>
      <c r="Z164" s="234" t="str">
        <f ca="1">IF(SUMIF(Pharmaceuticals!$B:$B,$B164,Pharmaceuticals!BQ:BQ)+SUMIF('Health Products &amp; Equipment'!$B:$B,$B164,'Health Products &amp; Equipment'!BQ:BQ)+SUMIF('Other Pharma &amp; Health Products'!$B:$B,$B164,'Other Pharma &amp; Health Products'!BQ:BQ)+SUMIF('PSM Costs'!$B:$B,$B164,'PSM Costs'!BQ:BQ)&gt;0,SUMIF(Pharmaceuticals!$B:$B,$B164,Pharmaceuticals!BQ:BQ)+SUMIF('Health Products &amp; Equipment'!$B:$B,$B164,'Health Products &amp; Equipment'!BQ:BQ)+SUMIF('Other Pharma &amp; Health Products'!$B:$B,$B164,'Other Pharma &amp; Health Products'!BQ:BQ)+SUMIF('PSM Costs'!$B:$B,$B164,'PSM Costs'!BQ:BQ),"")</f>
        <v/>
      </c>
      <c r="AA164" s="234" t="str">
        <f ca="1">IF(SUMIF(Pharmaceuticals!$B:$B,$B164,Pharmaceuticals!BS:BS)+SUMIF('Health Products &amp; Equipment'!$B:$B,$B164,'Health Products &amp; Equipment'!BS:BS)+SUMIF('Other Pharma &amp; Health Products'!$B:$B,$B164,'Other Pharma &amp; Health Products'!BS:BS)+SUMIF('PSM Costs'!$B:$B,$B164,'PSM Costs'!BS:BS)&gt;0,SUMIF(Pharmaceuticals!$B:$B,$B164,Pharmaceuticals!BS:BS)+SUMIF('Health Products &amp; Equipment'!$B:$B,$B164,'Health Products &amp; Equipment'!BS:BS)+SUMIF('Other Pharma &amp; Health Products'!$B:$B,$B164,'Other Pharma &amp; Health Products'!BS:BS)+SUMIF('PSM Costs'!$B:$B,$B164,'PSM Costs'!BS:BS),"")</f>
        <v/>
      </c>
      <c r="AB164" s="233" t="str">
        <f t="shared" ca="1" si="14"/>
        <v/>
      </c>
    </row>
    <row r="165" spans="1:28" ht="22.15" customHeight="1" x14ac:dyDescent="0.2">
      <c r="A165" s="229">
        <v>155</v>
      </c>
      <c r="B165" s="229" t="str">
        <f ca="1">IFERROR(VLOOKUP(A165,'Rank unique Mod-Int-CI-PR'!I:J,2,FALSE),"")</f>
        <v/>
      </c>
      <c r="C165" s="230" t="str">
        <f ca="1">IFERROR(VLOOKUP(VALUE(LEFT(B165,FIND("-",B165)-1)),CatModules!B:C,2,FALSE),"")</f>
        <v/>
      </c>
      <c r="D165" s="230" t="str">
        <f ca="1">IFERROR(VLOOKUP(LEFT(B165,FIND("--",B165)-1),CatInt!D:E,2,FALSE),"")</f>
        <v/>
      </c>
      <c r="E165" s="230" t="str">
        <f ca="1">IFERROR(VLOOKUP(MID(B165,FIND("--",B165)+2,FIND("---",B165)-FIND("--",B165)-2),CatCostInp!D:E,2,FALSE),"")</f>
        <v/>
      </c>
      <c r="F165" s="230" t="str">
        <f ca="1">IFERROR(VLOOKUP(B165,ActivityConcat!A:C,3,FALSE),"")</f>
        <v/>
      </c>
      <c r="G165" s="231" t="str">
        <f ca="1">IFERROR(VLOOKUP(VALUE(RIGHT(B165,1)),Setup!A:D,4,FALSE),"")</f>
        <v/>
      </c>
      <c r="H165" s="232" t="str">
        <f t="shared" ca="1" si="10"/>
        <v/>
      </c>
      <c r="I165" s="233" t="str">
        <f ca="1">IF(SUMIF(Pharmaceuticals!$B:$B,$B165,Pharmaceuticals!Z:Z)+SUMIF('Health Products &amp; Equipment'!$B:$B,$B165,'Health Products &amp; Equipment'!Z:Z)+SUMIF('Other Pharma &amp; Health Products'!$B:$B,$B165,'Other Pharma &amp; Health Products'!Z:Z)+SUMIF('PSM Costs'!$B:$B,$B165,'PSM Costs'!Z:Z)&gt;0,SUMIF(Pharmaceuticals!$B:$B,$B165,Pharmaceuticals!Z:Z)+SUMIF('Health Products &amp; Equipment'!$B:$B,$B165,'Health Products &amp; Equipment'!Z:Z)+SUMIF('Other Pharma &amp; Health Products'!$B:$B,$B165,'Other Pharma &amp; Health Products'!Z:Z)+SUMIF('PSM Costs'!$B:$B,$B165,'PSM Costs'!Z:Z),"")</f>
        <v/>
      </c>
      <c r="J165" s="233" t="str">
        <f ca="1">IF(SUMIF(Pharmaceuticals!$B:$B,$B165,Pharmaceuticals!AB:AB)+SUMIF('Health Products &amp; Equipment'!$B:$B,$B165,'Health Products &amp; Equipment'!AB:AB)+SUMIF('Other Pharma &amp; Health Products'!$B:$B,$B165,'Other Pharma &amp; Health Products'!AB:AB)+SUMIF('PSM Costs'!$B:$B,$B165,'PSM Costs'!AB:AB)&gt;0,SUMIF(Pharmaceuticals!$B:$B,$B165,Pharmaceuticals!AB:AB)+SUMIF('Health Products &amp; Equipment'!$B:$B,$B165,'Health Products &amp; Equipment'!AB:AB)+SUMIF('Other Pharma &amp; Health Products'!$B:$B,$B165,'Other Pharma &amp; Health Products'!AB:AB)+SUMIF('PSM Costs'!$B:$B,$B165,'PSM Costs'!AB:AB),"")</f>
        <v/>
      </c>
      <c r="K165" s="233" t="str">
        <f ca="1">IF(SUMIF(Pharmaceuticals!$B:$B,$B165,Pharmaceuticals!AD:AD)+SUMIF('Health Products &amp; Equipment'!$B:$B,$B165,'Health Products &amp; Equipment'!AD:AD)+SUMIF('Other Pharma &amp; Health Products'!$B:$B,$B165,'Other Pharma &amp; Health Products'!AD:AD)+SUMIF('PSM Costs'!$B:$B,$B165,'PSM Costs'!AD:AD)&gt;0,SUMIF(Pharmaceuticals!$B:$B,$B165,Pharmaceuticals!AD:AD)+SUMIF('Health Products &amp; Equipment'!$B:$B,$B165,'Health Products &amp; Equipment'!AD:AD)+SUMIF('Other Pharma &amp; Health Products'!$B:$B,$B165,'Other Pharma &amp; Health Products'!AD:AD)+SUMIF('PSM Costs'!$B:$B,$B165,'PSM Costs'!AD:AD),"")</f>
        <v/>
      </c>
      <c r="L165" s="233" t="str">
        <f ca="1">IF(SUMIF(Pharmaceuticals!$B:$B,$B165,Pharmaceuticals!AF:AF)+SUMIF('Health Products &amp; Equipment'!$B:$B,$B165,'Health Products &amp; Equipment'!AF:AF)+SUMIF('Other Pharma &amp; Health Products'!$B:$B,$B165,'Other Pharma &amp; Health Products'!AF:AF)+SUMIF('PSM Costs'!$B:$B,$B165,'PSM Costs'!AF:AF)&gt;0,SUMIF(Pharmaceuticals!$B:$B,$B165,Pharmaceuticals!AF:AF)+SUMIF('Health Products &amp; Equipment'!$B:$B,$B165,'Health Products &amp; Equipment'!AF:AF)+SUMIF('Other Pharma &amp; Health Products'!$B:$B,$B165,'Other Pharma &amp; Health Products'!AF:AF)+SUMIF('PSM Costs'!$B:$B,$B165,'PSM Costs'!AF:AF),"")</f>
        <v/>
      </c>
      <c r="M165" s="231" t="str">
        <f t="shared" ca="1" si="11"/>
        <v/>
      </c>
      <c r="N165" s="234" t="str">
        <f ca="1">IF(SUMIF(Pharmaceuticals!$B:$B,$B165,Pharmaceuticals!AM:AM)+SUMIF('Health Products &amp; Equipment'!$B:$B,$B165,'Health Products &amp; Equipment'!AM:AM)+SUMIF('Other Pharma &amp; Health Products'!$B:$B,$B165,'Other Pharma &amp; Health Products'!AM:AM)+SUMIF('PSM Costs'!$B:$B,$B165,'PSM Costs'!AM:AM)&gt;0,SUMIF(Pharmaceuticals!$B:$B,$B165,Pharmaceuticals!AM:AM)+SUMIF('Health Products &amp; Equipment'!$B:$B,$B165,'Health Products &amp; Equipment'!AM:AM)+SUMIF('Other Pharma &amp; Health Products'!$B:$B,$B165,'Other Pharma &amp; Health Products'!AM:AM)+SUMIF('PSM Costs'!$B:$B,$B165,'PSM Costs'!AM:AM),"")</f>
        <v/>
      </c>
      <c r="O165" s="234" t="str">
        <f ca="1">IF(SUMIF(Pharmaceuticals!$B:$B,$B165,Pharmaceuticals!AO:AO)+SUMIF('Health Products &amp; Equipment'!$B:$B,$B165,'Health Products &amp; Equipment'!AO:AO)+SUMIF('Other Pharma &amp; Health Products'!$B:$B,$B165,'Other Pharma &amp; Health Products'!AO:AO)+SUMIF('PSM Costs'!$B:$B,$B165,'PSM Costs'!AO:AO)&gt;0,SUMIF(Pharmaceuticals!$B:$B,$B165,Pharmaceuticals!AO:AO)+SUMIF('Health Products &amp; Equipment'!$B:$B,$B165,'Health Products &amp; Equipment'!AO:AO)+SUMIF('Other Pharma &amp; Health Products'!$B:$B,$B165,'Other Pharma &amp; Health Products'!AO:AO)+SUMIF('PSM Costs'!$B:$B,$B165,'PSM Costs'!AO:AO),"")</f>
        <v/>
      </c>
      <c r="P165" s="234" t="str">
        <f ca="1">IF(SUMIF(Pharmaceuticals!$B:$B,$B165,Pharmaceuticals!AQ:AQ)+SUMIF('Health Products &amp; Equipment'!$B:$B,$B165,'Health Products &amp; Equipment'!AQ:AQ)+SUMIF('Other Pharma &amp; Health Products'!$B:$B,$B165,'Other Pharma &amp; Health Products'!AQ:AQ)+SUMIF('PSM Costs'!$B:$B,$B165,'PSM Costs'!AQ:AQ)&gt;0,SUMIF(Pharmaceuticals!$B:$B,$B165,Pharmaceuticals!AQ:AQ)+SUMIF('Health Products &amp; Equipment'!$B:$B,$B165,'Health Products &amp; Equipment'!AQ:AQ)+SUMIF('Other Pharma &amp; Health Products'!$B:$B,$B165,'Other Pharma &amp; Health Products'!AQ:AQ)+SUMIF('PSM Costs'!$B:$B,$B165,'PSM Costs'!AQ:AQ),"")</f>
        <v/>
      </c>
      <c r="Q165" s="234" t="str">
        <f ca="1">IF(SUMIF(Pharmaceuticals!$B:$B,$B165,Pharmaceuticals!AS:AS)+SUMIF('Health Products &amp; Equipment'!$B:$B,$B165,'Health Products &amp; Equipment'!AS:AS)+SUMIF('Other Pharma &amp; Health Products'!$B:$B,$B165,'Other Pharma &amp; Health Products'!AS:AS)+SUMIF('PSM Costs'!$B:$B,$B165,'PSM Costs'!AS:AS)&gt;0,SUMIF(Pharmaceuticals!$B:$B,$B165,Pharmaceuticals!AS:AS)+SUMIF('Health Products &amp; Equipment'!$B:$B,$B165,'Health Products &amp; Equipment'!AS:AS)+SUMIF('Other Pharma &amp; Health Products'!$B:$B,$B165,'Other Pharma &amp; Health Products'!AS:AS)+SUMIF('PSM Costs'!$B:$B,$B165,'PSM Costs'!AS:AS),"")</f>
        <v/>
      </c>
      <c r="R165" s="232" t="str">
        <f t="shared" ca="1" si="12"/>
        <v/>
      </c>
      <c r="S165" s="233" t="str">
        <f ca="1">IF(SUMIF(Pharmaceuticals!$B:$B,$B165,Pharmaceuticals!AZ:AZ)+SUMIF('Health Products &amp; Equipment'!$B:$B,$B165,'Health Products &amp; Equipment'!AZ:AZ)+SUMIF('Other Pharma &amp; Health Products'!$B:$B,$B165,'Other Pharma &amp; Health Products'!AZ:AZ)+SUMIF('PSM Costs'!$B:$B,$B165,'PSM Costs'!AZ:AZ)&gt;0,SUMIF(Pharmaceuticals!$B:$B,$B165,Pharmaceuticals!AZ:AZ)+SUMIF('Health Products &amp; Equipment'!$B:$B,$B165,'Health Products &amp; Equipment'!AZ:AZ)+SUMIF('Other Pharma &amp; Health Products'!$B:$B,$B165,'Other Pharma &amp; Health Products'!AZ:AZ)+SUMIF('PSM Costs'!$B:$B,$B165,'PSM Costs'!AZ:AZ),"")</f>
        <v/>
      </c>
      <c r="T165" s="233" t="str">
        <f ca="1">IF(SUMIF(Pharmaceuticals!$B:$B,$B165,Pharmaceuticals!BB:BB)+SUMIF('Health Products &amp; Equipment'!$B:$B,$B165,'Health Products &amp; Equipment'!BB:BB)+SUMIF('Other Pharma &amp; Health Products'!$B:$B,$B165,'Other Pharma &amp; Health Products'!BB:BB)+SUMIF('PSM Costs'!$B:$B,$B165,'PSM Costs'!BB:BB)&gt;0,SUMIF(Pharmaceuticals!$B:$B,$B165,Pharmaceuticals!BB:BB)+SUMIF('Health Products &amp; Equipment'!$B:$B,$B165,'Health Products &amp; Equipment'!BB:BB)+SUMIF('Other Pharma &amp; Health Products'!$B:$B,$B165,'Other Pharma &amp; Health Products'!BB:BB)+SUMIF('PSM Costs'!$B:$B,$B165,'PSM Costs'!BB:BB),"")</f>
        <v/>
      </c>
      <c r="U165" s="233" t="str">
        <f ca="1">IF(SUMIF(Pharmaceuticals!$B:$B,$B165,Pharmaceuticals!BD:BD)+SUMIF('Health Products &amp; Equipment'!$B:$B,$B165,'Health Products &amp; Equipment'!BD:BD)+SUMIF('Other Pharma &amp; Health Products'!$B:$B,$B165,'Other Pharma &amp; Health Products'!BD:BD)+SUMIF('PSM Costs'!$B:$B,$B165,'PSM Costs'!BD:BD)&gt;0,SUMIF(Pharmaceuticals!$B:$B,$B165,Pharmaceuticals!BD:BD)+SUMIF('Health Products &amp; Equipment'!$B:$B,$B165,'Health Products &amp; Equipment'!BD:BD)+SUMIF('Other Pharma &amp; Health Products'!$B:$B,$B165,'Other Pharma &amp; Health Products'!BD:BD)+SUMIF('PSM Costs'!$B:$B,$B165,'PSM Costs'!BD:BD),"")</f>
        <v/>
      </c>
      <c r="V165" s="233" t="str">
        <f ca="1">IF(SUMIF(Pharmaceuticals!$B:$B,$B165,Pharmaceuticals!BF:BF)+SUMIF('Health Products &amp; Equipment'!$B:$B,$B165,'Health Products &amp; Equipment'!BF:BF)+SUMIF('Other Pharma &amp; Health Products'!$B:$B,$B165,'Other Pharma &amp; Health Products'!BF:BF)+SUMIF('PSM Costs'!$B:$B,$B165,'PSM Costs'!BF:BF)&gt;0,SUMIF(Pharmaceuticals!$B:$B,$B165,Pharmaceuticals!BF:BF)+SUMIF('Health Products &amp; Equipment'!$B:$B,$B165,'Health Products &amp; Equipment'!BF:BF)+SUMIF('Other Pharma &amp; Health Products'!$B:$B,$B165,'Other Pharma &amp; Health Products'!BF:BF)+SUMIF('PSM Costs'!$B:$B,$B165,'PSM Costs'!BF:BF),"")</f>
        <v/>
      </c>
      <c r="W165" s="231" t="str">
        <f t="shared" ca="1" si="13"/>
        <v/>
      </c>
      <c r="X165" s="234" t="str">
        <f ca="1">IF(SUMIF(Pharmaceuticals!$B:$B,$B165,Pharmaceuticals!BM:BM)+SUMIF('Health Products &amp; Equipment'!$B:$B,$B165,'Health Products &amp; Equipment'!BM:BM)+SUMIF('Other Pharma &amp; Health Products'!$B:$B,$B165,'Other Pharma &amp; Health Products'!BM:BM)+SUMIF('PSM Costs'!$B:$B,$B165,'PSM Costs'!BM:BM)&gt;0,SUMIF(Pharmaceuticals!$B:$B,$B165,Pharmaceuticals!BM:BM)+SUMIF('Health Products &amp; Equipment'!$B:$B,$B165,'Health Products &amp; Equipment'!BM:BM)+SUMIF('Other Pharma &amp; Health Products'!$B:$B,$B165,'Other Pharma &amp; Health Products'!BM:BM)+SUMIF('PSM Costs'!$B:$B,$B165,'PSM Costs'!BM:BM),"")</f>
        <v/>
      </c>
      <c r="Y165" s="234" t="str">
        <f ca="1">IF(SUMIF(Pharmaceuticals!$B:$B,$B165,Pharmaceuticals!BO:BO)+SUMIF('Health Products &amp; Equipment'!$B:$B,$B165,'Health Products &amp; Equipment'!BO:BO)+SUMIF('Other Pharma &amp; Health Products'!$B:$B,$B165,'Other Pharma &amp; Health Products'!BO:BO)+SUMIF('PSM Costs'!$B:$B,$B165,'PSM Costs'!BO:BO)&gt;0,SUMIF(Pharmaceuticals!$B:$B,$B165,Pharmaceuticals!BO:BO)+SUMIF('Health Products &amp; Equipment'!$B:$B,$B165,'Health Products &amp; Equipment'!BO:BO)+SUMIF('Other Pharma &amp; Health Products'!$B:$B,$B165,'Other Pharma &amp; Health Products'!BO:BO)+SUMIF('PSM Costs'!$B:$B,$B165,'PSM Costs'!BO:BO),"")</f>
        <v/>
      </c>
      <c r="Z165" s="234" t="str">
        <f ca="1">IF(SUMIF(Pharmaceuticals!$B:$B,$B165,Pharmaceuticals!BQ:BQ)+SUMIF('Health Products &amp; Equipment'!$B:$B,$B165,'Health Products &amp; Equipment'!BQ:BQ)+SUMIF('Other Pharma &amp; Health Products'!$B:$B,$B165,'Other Pharma &amp; Health Products'!BQ:BQ)+SUMIF('PSM Costs'!$B:$B,$B165,'PSM Costs'!BQ:BQ)&gt;0,SUMIF(Pharmaceuticals!$B:$B,$B165,Pharmaceuticals!BQ:BQ)+SUMIF('Health Products &amp; Equipment'!$B:$B,$B165,'Health Products &amp; Equipment'!BQ:BQ)+SUMIF('Other Pharma &amp; Health Products'!$B:$B,$B165,'Other Pharma &amp; Health Products'!BQ:BQ)+SUMIF('PSM Costs'!$B:$B,$B165,'PSM Costs'!BQ:BQ),"")</f>
        <v/>
      </c>
      <c r="AA165" s="234" t="str">
        <f ca="1">IF(SUMIF(Pharmaceuticals!$B:$B,$B165,Pharmaceuticals!BS:BS)+SUMIF('Health Products &amp; Equipment'!$B:$B,$B165,'Health Products &amp; Equipment'!BS:BS)+SUMIF('Other Pharma &amp; Health Products'!$B:$B,$B165,'Other Pharma &amp; Health Products'!BS:BS)+SUMIF('PSM Costs'!$B:$B,$B165,'PSM Costs'!BS:BS)&gt;0,SUMIF(Pharmaceuticals!$B:$B,$B165,Pharmaceuticals!BS:BS)+SUMIF('Health Products &amp; Equipment'!$B:$B,$B165,'Health Products &amp; Equipment'!BS:BS)+SUMIF('Other Pharma &amp; Health Products'!$B:$B,$B165,'Other Pharma &amp; Health Products'!BS:BS)+SUMIF('PSM Costs'!$B:$B,$B165,'PSM Costs'!BS:BS),"")</f>
        <v/>
      </c>
      <c r="AB165" s="233" t="str">
        <f t="shared" ca="1" si="14"/>
        <v/>
      </c>
    </row>
    <row r="166" spans="1:28" ht="22.15" customHeight="1" x14ac:dyDescent="0.2">
      <c r="A166" s="229">
        <v>156</v>
      </c>
      <c r="B166" s="229" t="str">
        <f ca="1">IFERROR(VLOOKUP(A166,'Rank unique Mod-Int-CI-PR'!I:J,2,FALSE),"")</f>
        <v/>
      </c>
      <c r="C166" s="230" t="str">
        <f ca="1">IFERROR(VLOOKUP(VALUE(LEFT(B166,FIND("-",B166)-1)),CatModules!B:C,2,FALSE),"")</f>
        <v/>
      </c>
      <c r="D166" s="230" t="str">
        <f ca="1">IFERROR(VLOOKUP(LEFT(B166,FIND("--",B166)-1),CatInt!D:E,2,FALSE),"")</f>
        <v/>
      </c>
      <c r="E166" s="230" t="str">
        <f ca="1">IFERROR(VLOOKUP(MID(B166,FIND("--",B166)+2,FIND("---",B166)-FIND("--",B166)-2),CatCostInp!D:E,2,FALSE),"")</f>
        <v/>
      </c>
      <c r="F166" s="230" t="str">
        <f ca="1">IFERROR(VLOOKUP(B166,ActivityConcat!A:C,3,FALSE),"")</f>
        <v/>
      </c>
      <c r="G166" s="231" t="str">
        <f ca="1">IFERROR(VLOOKUP(VALUE(RIGHT(B166,1)),Setup!A:D,4,FALSE),"")</f>
        <v/>
      </c>
      <c r="H166" s="232" t="str">
        <f t="shared" ca="1" si="10"/>
        <v/>
      </c>
      <c r="I166" s="233" t="str">
        <f ca="1">IF(SUMIF(Pharmaceuticals!$B:$B,$B166,Pharmaceuticals!Z:Z)+SUMIF('Health Products &amp; Equipment'!$B:$B,$B166,'Health Products &amp; Equipment'!Z:Z)+SUMIF('Other Pharma &amp; Health Products'!$B:$B,$B166,'Other Pharma &amp; Health Products'!Z:Z)+SUMIF('PSM Costs'!$B:$B,$B166,'PSM Costs'!Z:Z)&gt;0,SUMIF(Pharmaceuticals!$B:$B,$B166,Pharmaceuticals!Z:Z)+SUMIF('Health Products &amp; Equipment'!$B:$B,$B166,'Health Products &amp; Equipment'!Z:Z)+SUMIF('Other Pharma &amp; Health Products'!$B:$B,$B166,'Other Pharma &amp; Health Products'!Z:Z)+SUMIF('PSM Costs'!$B:$B,$B166,'PSM Costs'!Z:Z),"")</f>
        <v/>
      </c>
      <c r="J166" s="233" t="str">
        <f ca="1">IF(SUMIF(Pharmaceuticals!$B:$B,$B166,Pharmaceuticals!AB:AB)+SUMIF('Health Products &amp; Equipment'!$B:$B,$B166,'Health Products &amp; Equipment'!AB:AB)+SUMIF('Other Pharma &amp; Health Products'!$B:$B,$B166,'Other Pharma &amp; Health Products'!AB:AB)+SUMIF('PSM Costs'!$B:$B,$B166,'PSM Costs'!AB:AB)&gt;0,SUMIF(Pharmaceuticals!$B:$B,$B166,Pharmaceuticals!AB:AB)+SUMIF('Health Products &amp; Equipment'!$B:$B,$B166,'Health Products &amp; Equipment'!AB:AB)+SUMIF('Other Pharma &amp; Health Products'!$B:$B,$B166,'Other Pharma &amp; Health Products'!AB:AB)+SUMIF('PSM Costs'!$B:$B,$B166,'PSM Costs'!AB:AB),"")</f>
        <v/>
      </c>
      <c r="K166" s="233" t="str">
        <f ca="1">IF(SUMIF(Pharmaceuticals!$B:$B,$B166,Pharmaceuticals!AD:AD)+SUMIF('Health Products &amp; Equipment'!$B:$B,$B166,'Health Products &amp; Equipment'!AD:AD)+SUMIF('Other Pharma &amp; Health Products'!$B:$B,$B166,'Other Pharma &amp; Health Products'!AD:AD)+SUMIF('PSM Costs'!$B:$B,$B166,'PSM Costs'!AD:AD)&gt;0,SUMIF(Pharmaceuticals!$B:$B,$B166,Pharmaceuticals!AD:AD)+SUMIF('Health Products &amp; Equipment'!$B:$B,$B166,'Health Products &amp; Equipment'!AD:AD)+SUMIF('Other Pharma &amp; Health Products'!$B:$B,$B166,'Other Pharma &amp; Health Products'!AD:AD)+SUMIF('PSM Costs'!$B:$B,$B166,'PSM Costs'!AD:AD),"")</f>
        <v/>
      </c>
      <c r="L166" s="233" t="str">
        <f ca="1">IF(SUMIF(Pharmaceuticals!$B:$B,$B166,Pharmaceuticals!AF:AF)+SUMIF('Health Products &amp; Equipment'!$B:$B,$B166,'Health Products &amp; Equipment'!AF:AF)+SUMIF('Other Pharma &amp; Health Products'!$B:$B,$B166,'Other Pharma &amp; Health Products'!AF:AF)+SUMIF('PSM Costs'!$B:$B,$B166,'PSM Costs'!AF:AF)&gt;0,SUMIF(Pharmaceuticals!$B:$B,$B166,Pharmaceuticals!AF:AF)+SUMIF('Health Products &amp; Equipment'!$B:$B,$B166,'Health Products &amp; Equipment'!AF:AF)+SUMIF('Other Pharma &amp; Health Products'!$B:$B,$B166,'Other Pharma &amp; Health Products'!AF:AF)+SUMIF('PSM Costs'!$B:$B,$B166,'PSM Costs'!AF:AF),"")</f>
        <v/>
      </c>
      <c r="M166" s="231" t="str">
        <f t="shared" ca="1" si="11"/>
        <v/>
      </c>
      <c r="N166" s="234" t="str">
        <f ca="1">IF(SUMIF(Pharmaceuticals!$B:$B,$B166,Pharmaceuticals!AM:AM)+SUMIF('Health Products &amp; Equipment'!$B:$B,$B166,'Health Products &amp; Equipment'!AM:AM)+SUMIF('Other Pharma &amp; Health Products'!$B:$B,$B166,'Other Pharma &amp; Health Products'!AM:AM)+SUMIF('PSM Costs'!$B:$B,$B166,'PSM Costs'!AM:AM)&gt;0,SUMIF(Pharmaceuticals!$B:$B,$B166,Pharmaceuticals!AM:AM)+SUMIF('Health Products &amp; Equipment'!$B:$B,$B166,'Health Products &amp; Equipment'!AM:AM)+SUMIF('Other Pharma &amp; Health Products'!$B:$B,$B166,'Other Pharma &amp; Health Products'!AM:AM)+SUMIF('PSM Costs'!$B:$B,$B166,'PSM Costs'!AM:AM),"")</f>
        <v/>
      </c>
      <c r="O166" s="234" t="str">
        <f ca="1">IF(SUMIF(Pharmaceuticals!$B:$B,$B166,Pharmaceuticals!AO:AO)+SUMIF('Health Products &amp; Equipment'!$B:$B,$B166,'Health Products &amp; Equipment'!AO:AO)+SUMIF('Other Pharma &amp; Health Products'!$B:$B,$B166,'Other Pharma &amp; Health Products'!AO:AO)+SUMIF('PSM Costs'!$B:$B,$B166,'PSM Costs'!AO:AO)&gt;0,SUMIF(Pharmaceuticals!$B:$B,$B166,Pharmaceuticals!AO:AO)+SUMIF('Health Products &amp; Equipment'!$B:$B,$B166,'Health Products &amp; Equipment'!AO:AO)+SUMIF('Other Pharma &amp; Health Products'!$B:$B,$B166,'Other Pharma &amp; Health Products'!AO:AO)+SUMIF('PSM Costs'!$B:$B,$B166,'PSM Costs'!AO:AO),"")</f>
        <v/>
      </c>
      <c r="P166" s="234" t="str">
        <f ca="1">IF(SUMIF(Pharmaceuticals!$B:$B,$B166,Pharmaceuticals!AQ:AQ)+SUMIF('Health Products &amp; Equipment'!$B:$B,$B166,'Health Products &amp; Equipment'!AQ:AQ)+SUMIF('Other Pharma &amp; Health Products'!$B:$B,$B166,'Other Pharma &amp; Health Products'!AQ:AQ)+SUMIF('PSM Costs'!$B:$B,$B166,'PSM Costs'!AQ:AQ)&gt;0,SUMIF(Pharmaceuticals!$B:$B,$B166,Pharmaceuticals!AQ:AQ)+SUMIF('Health Products &amp; Equipment'!$B:$B,$B166,'Health Products &amp; Equipment'!AQ:AQ)+SUMIF('Other Pharma &amp; Health Products'!$B:$B,$B166,'Other Pharma &amp; Health Products'!AQ:AQ)+SUMIF('PSM Costs'!$B:$B,$B166,'PSM Costs'!AQ:AQ),"")</f>
        <v/>
      </c>
      <c r="Q166" s="234" t="str">
        <f ca="1">IF(SUMIF(Pharmaceuticals!$B:$B,$B166,Pharmaceuticals!AS:AS)+SUMIF('Health Products &amp; Equipment'!$B:$B,$B166,'Health Products &amp; Equipment'!AS:AS)+SUMIF('Other Pharma &amp; Health Products'!$B:$B,$B166,'Other Pharma &amp; Health Products'!AS:AS)+SUMIF('PSM Costs'!$B:$B,$B166,'PSM Costs'!AS:AS)&gt;0,SUMIF(Pharmaceuticals!$B:$B,$B166,Pharmaceuticals!AS:AS)+SUMIF('Health Products &amp; Equipment'!$B:$B,$B166,'Health Products &amp; Equipment'!AS:AS)+SUMIF('Other Pharma &amp; Health Products'!$B:$B,$B166,'Other Pharma &amp; Health Products'!AS:AS)+SUMIF('PSM Costs'!$B:$B,$B166,'PSM Costs'!AS:AS),"")</f>
        <v/>
      </c>
      <c r="R166" s="232" t="str">
        <f t="shared" ca="1" si="12"/>
        <v/>
      </c>
      <c r="S166" s="233" t="str">
        <f ca="1">IF(SUMIF(Pharmaceuticals!$B:$B,$B166,Pharmaceuticals!AZ:AZ)+SUMIF('Health Products &amp; Equipment'!$B:$B,$B166,'Health Products &amp; Equipment'!AZ:AZ)+SUMIF('Other Pharma &amp; Health Products'!$B:$B,$B166,'Other Pharma &amp; Health Products'!AZ:AZ)+SUMIF('PSM Costs'!$B:$B,$B166,'PSM Costs'!AZ:AZ)&gt;0,SUMIF(Pharmaceuticals!$B:$B,$B166,Pharmaceuticals!AZ:AZ)+SUMIF('Health Products &amp; Equipment'!$B:$B,$B166,'Health Products &amp; Equipment'!AZ:AZ)+SUMIF('Other Pharma &amp; Health Products'!$B:$B,$B166,'Other Pharma &amp; Health Products'!AZ:AZ)+SUMIF('PSM Costs'!$B:$B,$B166,'PSM Costs'!AZ:AZ),"")</f>
        <v/>
      </c>
      <c r="T166" s="233" t="str">
        <f ca="1">IF(SUMIF(Pharmaceuticals!$B:$B,$B166,Pharmaceuticals!BB:BB)+SUMIF('Health Products &amp; Equipment'!$B:$B,$B166,'Health Products &amp; Equipment'!BB:BB)+SUMIF('Other Pharma &amp; Health Products'!$B:$B,$B166,'Other Pharma &amp; Health Products'!BB:BB)+SUMIF('PSM Costs'!$B:$B,$B166,'PSM Costs'!BB:BB)&gt;0,SUMIF(Pharmaceuticals!$B:$B,$B166,Pharmaceuticals!BB:BB)+SUMIF('Health Products &amp; Equipment'!$B:$B,$B166,'Health Products &amp; Equipment'!BB:BB)+SUMIF('Other Pharma &amp; Health Products'!$B:$B,$B166,'Other Pharma &amp; Health Products'!BB:BB)+SUMIF('PSM Costs'!$B:$B,$B166,'PSM Costs'!BB:BB),"")</f>
        <v/>
      </c>
      <c r="U166" s="233" t="str">
        <f ca="1">IF(SUMIF(Pharmaceuticals!$B:$B,$B166,Pharmaceuticals!BD:BD)+SUMIF('Health Products &amp; Equipment'!$B:$B,$B166,'Health Products &amp; Equipment'!BD:BD)+SUMIF('Other Pharma &amp; Health Products'!$B:$B,$B166,'Other Pharma &amp; Health Products'!BD:BD)+SUMIF('PSM Costs'!$B:$B,$B166,'PSM Costs'!BD:BD)&gt;0,SUMIF(Pharmaceuticals!$B:$B,$B166,Pharmaceuticals!BD:BD)+SUMIF('Health Products &amp; Equipment'!$B:$B,$B166,'Health Products &amp; Equipment'!BD:BD)+SUMIF('Other Pharma &amp; Health Products'!$B:$B,$B166,'Other Pharma &amp; Health Products'!BD:BD)+SUMIF('PSM Costs'!$B:$B,$B166,'PSM Costs'!BD:BD),"")</f>
        <v/>
      </c>
      <c r="V166" s="233" t="str">
        <f ca="1">IF(SUMIF(Pharmaceuticals!$B:$B,$B166,Pharmaceuticals!BF:BF)+SUMIF('Health Products &amp; Equipment'!$B:$B,$B166,'Health Products &amp; Equipment'!BF:BF)+SUMIF('Other Pharma &amp; Health Products'!$B:$B,$B166,'Other Pharma &amp; Health Products'!BF:BF)+SUMIF('PSM Costs'!$B:$B,$B166,'PSM Costs'!BF:BF)&gt;0,SUMIF(Pharmaceuticals!$B:$B,$B166,Pharmaceuticals!BF:BF)+SUMIF('Health Products &amp; Equipment'!$B:$B,$B166,'Health Products &amp; Equipment'!BF:BF)+SUMIF('Other Pharma &amp; Health Products'!$B:$B,$B166,'Other Pharma &amp; Health Products'!BF:BF)+SUMIF('PSM Costs'!$B:$B,$B166,'PSM Costs'!BF:BF),"")</f>
        <v/>
      </c>
      <c r="W166" s="231" t="str">
        <f t="shared" ca="1" si="13"/>
        <v/>
      </c>
      <c r="X166" s="234" t="str">
        <f ca="1">IF(SUMIF(Pharmaceuticals!$B:$B,$B166,Pharmaceuticals!BM:BM)+SUMIF('Health Products &amp; Equipment'!$B:$B,$B166,'Health Products &amp; Equipment'!BM:BM)+SUMIF('Other Pharma &amp; Health Products'!$B:$B,$B166,'Other Pharma &amp; Health Products'!BM:BM)+SUMIF('PSM Costs'!$B:$B,$B166,'PSM Costs'!BM:BM)&gt;0,SUMIF(Pharmaceuticals!$B:$B,$B166,Pharmaceuticals!BM:BM)+SUMIF('Health Products &amp; Equipment'!$B:$B,$B166,'Health Products &amp; Equipment'!BM:BM)+SUMIF('Other Pharma &amp; Health Products'!$B:$B,$B166,'Other Pharma &amp; Health Products'!BM:BM)+SUMIF('PSM Costs'!$B:$B,$B166,'PSM Costs'!BM:BM),"")</f>
        <v/>
      </c>
      <c r="Y166" s="234" t="str">
        <f ca="1">IF(SUMIF(Pharmaceuticals!$B:$B,$B166,Pharmaceuticals!BO:BO)+SUMIF('Health Products &amp; Equipment'!$B:$B,$B166,'Health Products &amp; Equipment'!BO:BO)+SUMIF('Other Pharma &amp; Health Products'!$B:$B,$B166,'Other Pharma &amp; Health Products'!BO:BO)+SUMIF('PSM Costs'!$B:$B,$B166,'PSM Costs'!BO:BO)&gt;0,SUMIF(Pharmaceuticals!$B:$B,$B166,Pharmaceuticals!BO:BO)+SUMIF('Health Products &amp; Equipment'!$B:$B,$B166,'Health Products &amp; Equipment'!BO:BO)+SUMIF('Other Pharma &amp; Health Products'!$B:$B,$B166,'Other Pharma &amp; Health Products'!BO:BO)+SUMIF('PSM Costs'!$B:$B,$B166,'PSM Costs'!BO:BO),"")</f>
        <v/>
      </c>
      <c r="Z166" s="234" t="str">
        <f ca="1">IF(SUMIF(Pharmaceuticals!$B:$B,$B166,Pharmaceuticals!BQ:BQ)+SUMIF('Health Products &amp; Equipment'!$B:$B,$B166,'Health Products &amp; Equipment'!BQ:BQ)+SUMIF('Other Pharma &amp; Health Products'!$B:$B,$B166,'Other Pharma &amp; Health Products'!BQ:BQ)+SUMIF('PSM Costs'!$B:$B,$B166,'PSM Costs'!BQ:BQ)&gt;0,SUMIF(Pharmaceuticals!$B:$B,$B166,Pharmaceuticals!BQ:BQ)+SUMIF('Health Products &amp; Equipment'!$B:$B,$B166,'Health Products &amp; Equipment'!BQ:BQ)+SUMIF('Other Pharma &amp; Health Products'!$B:$B,$B166,'Other Pharma &amp; Health Products'!BQ:BQ)+SUMIF('PSM Costs'!$B:$B,$B166,'PSM Costs'!BQ:BQ),"")</f>
        <v/>
      </c>
      <c r="AA166" s="234" t="str">
        <f ca="1">IF(SUMIF(Pharmaceuticals!$B:$B,$B166,Pharmaceuticals!BS:BS)+SUMIF('Health Products &amp; Equipment'!$B:$B,$B166,'Health Products &amp; Equipment'!BS:BS)+SUMIF('Other Pharma &amp; Health Products'!$B:$B,$B166,'Other Pharma &amp; Health Products'!BS:BS)+SUMIF('PSM Costs'!$B:$B,$B166,'PSM Costs'!BS:BS)&gt;0,SUMIF(Pharmaceuticals!$B:$B,$B166,Pharmaceuticals!BS:BS)+SUMIF('Health Products &amp; Equipment'!$B:$B,$B166,'Health Products &amp; Equipment'!BS:BS)+SUMIF('Other Pharma &amp; Health Products'!$B:$B,$B166,'Other Pharma &amp; Health Products'!BS:BS)+SUMIF('PSM Costs'!$B:$B,$B166,'PSM Costs'!BS:BS),"")</f>
        <v/>
      </c>
      <c r="AB166" s="233" t="str">
        <f t="shared" ca="1" si="14"/>
        <v/>
      </c>
    </row>
    <row r="167" spans="1:28" ht="22.15" customHeight="1" x14ac:dyDescent="0.2">
      <c r="A167" s="229">
        <v>157</v>
      </c>
      <c r="B167" s="229" t="str">
        <f ca="1">IFERROR(VLOOKUP(A167,'Rank unique Mod-Int-CI-PR'!I:J,2,FALSE),"")</f>
        <v/>
      </c>
      <c r="C167" s="230" t="str">
        <f ca="1">IFERROR(VLOOKUP(VALUE(LEFT(B167,FIND("-",B167)-1)),CatModules!B:C,2,FALSE),"")</f>
        <v/>
      </c>
      <c r="D167" s="230" t="str">
        <f ca="1">IFERROR(VLOOKUP(LEFT(B167,FIND("--",B167)-1),CatInt!D:E,2,FALSE),"")</f>
        <v/>
      </c>
      <c r="E167" s="230" t="str">
        <f ca="1">IFERROR(VLOOKUP(MID(B167,FIND("--",B167)+2,FIND("---",B167)-FIND("--",B167)-2),CatCostInp!D:E,2,FALSE),"")</f>
        <v/>
      </c>
      <c r="F167" s="230" t="str">
        <f ca="1">IFERROR(VLOOKUP(B167,ActivityConcat!A:C,3,FALSE),"")</f>
        <v/>
      </c>
      <c r="G167" s="231" t="str">
        <f ca="1">IFERROR(VLOOKUP(VALUE(RIGHT(B167,1)),Setup!A:D,4,FALSE),"")</f>
        <v/>
      </c>
      <c r="H167" s="232" t="str">
        <f t="shared" ca="1" si="10"/>
        <v/>
      </c>
      <c r="I167" s="233" t="str">
        <f ca="1">IF(SUMIF(Pharmaceuticals!$B:$B,$B167,Pharmaceuticals!Z:Z)+SUMIF('Health Products &amp; Equipment'!$B:$B,$B167,'Health Products &amp; Equipment'!Z:Z)+SUMIF('Other Pharma &amp; Health Products'!$B:$B,$B167,'Other Pharma &amp; Health Products'!Z:Z)+SUMIF('PSM Costs'!$B:$B,$B167,'PSM Costs'!Z:Z)&gt;0,SUMIF(Pharmaceuticals!$B:$B,$B167,Pharmaceuticals!Z:Z)+SUMIF('Health Products &amp; Equipment'!$B:$B,$B167,'Health Products &amp; Equipment'!Z:Z)+SUMIF('Other Pharma &amp; Health Products'!$B:$B,$B167,'Other Pharma &amp; Health Products'!Z:Z)+SUMIF('PSM Costs'!$B:$B,$B167,'PSM Costs'!Z:Z),"")</f>
        <v/>
      </c>
      <c r="J167" s="233" t="str">
        <f ca="1">IF(SUMIF(Pharmaceuticals!$B:$B,$B167,Pharmaceuticals!AB:AB)+SUMIF('Health Products &amp; Equipment'!$B:$B,$B167,'Health Products &amp; Equipment'!AB:AB)+SUMIF('Other Pharma &amp; Health Products'!$B:$B,$B167,'Other Pharma &amp; Health Products'!AB:AB)+SUMIF('PSM Costs'!$B:$B,$B167,'PSM Costs'!AB:AB)&gt;0,SUMIF(Pharmaceuticals!$B:$B,$B167,Pharmaceuticals!AB:AB)+SUMIF('Health Products &amp; Equipment'!$B:$B,$B167,'Health Products &amp; Equipment'!AB:AB)+SUMIF('Other Pharma &amp; Health Products'!$B:$B,$B167,'Other Pharma &amp; Health Products'!AB:AB)+SUMIF('PSM Costs'!$B:$B,$B167,'PSM Costs'!AB:AB),"")</f>
        <v/>
      </c>
      <c r="K167" s="233" t="str">
        <f ca="1">IF(SUMIF(Pharmaceuticals!$B:$B,$B167,Pharmaceuticals!AD:AD)+SUMIF('Health Products &amp; Equipment'!$B:$B,$B167,'Health Products &amp; Equipment'!AD:AD)+SUMIF('Other Pharma &amp; Health Products'!$B:$B,$B167,'Other Pharma &amp; Health Products'!AD:AD)+SUMIF('PSM Costs'!$B:$B,$B167,'PSM Costs'!AD:AD)&gt;0,SUMIF(Pharmaceuticals!$B:$B,$B167,Pharmaceuticals!AD:AD)+SUMIF('Health Products &amp; Equipment'!$B:$B,$B167,'Health Products &amp; Equipment'!AD:AD)+SUMIF('Other Pharma &amp; Health Products'!$B:$B,$B167,'Other Pharma &amp; Health Products'!AD:AD)+SUMIF('PSM Costs'!$B:$B,$B167,'PSM Costs'!AD:AD),"")</f>
        <v/>
      </c>
      <c r="L167" s="233" t="str">
        <f ca="1">IF(SUMIF(Pharmaceuticals!$B:$B,$B167,Pharmaceuticals!AF:AF)+SUMIF('Health Products &amp; Equipment'!$B:$B,$B167,'Health Products &amp; Equipment'!AF:AF)+SUMIF('Other Pharma &amp; Health Products'!$B:$B,$B167,'Other Pharma &amp; Health Products'!AF:AF)+SUMIF('PSM Costs'!$B:$B,$B167,'PSM Costs'!AF:AF)&gt;0,SUMIF(Pharmaceuticals!$B:$B,$B167,Pharmaceuticals!AF:AF)+SUMIF('Health Products &amp; Equipment'!$B:$B,$B167,'Health Products &amp; Equipment'!AF:AF)+SUMIF('Other Pharma &amp; Health Products'!$B:$B,$B167,'Other Pharma &amp; Health Products'!AF:AF)+SUMIF('PSM Costs'!$B:$B,$B167,'PSM Costs'!AF:AF),"")</f>
        <v/>
      </c>
      <c r="M167" s="231" t="str">
        <f t="shared" ca="1" si="11"/>
        <v/>
      </c>
      <c r="N167" s="234" t="str">
        <f ca="1">IF(SUMIF(Pharmaceuticals!$B:$B,$B167,Pharmaceuticals!AM:AM)+SUMIF('Health Products &amp; Equipment'!$B:$B,$B167,'Health Products &amp; Equipment'!AM:AM)+SUMIF('Other Pharma &amp; Health Products'!$B:$B,$B167,'Other Pharma &amp; Health Products'!AM:AM)+SUMIF('PSM Costs'!$B:$B,$B167,'PSM Costs'!AM:AM)&gt;0,SUMIF(Pharmaceuticals!$B:$B,$B167,Pharmaceuticals!AM:AM)+SUMIF('Health Products &amp; Equipment'!$B:$B,$B167,'Health Products &amp; Equipment'!AM:AM)+SUMIF('Other Pharma &amp; Health Products'!$B:$B,$B167,'Other Pharma &amp; Health Products'!AM:AM)+SUMIF('PSM Costs'!$B:$B,$B167,'PSM Costs'!AM:AM),"")</f>
        <v/>
      </c>
      <c r="O167" s="234" t="str">
        <f ca="1">IF(SUMIF(Pharmaceuticals!$B:$B,$B167,Pharmaceuticals!AO:AO)+SUMIF('Health Products &amp; Equipment'!$B:$B,$B167,'Health Products &amp; Equipment'!AO:AO)+SUMIF('Other Pharma &amp; Health Products'!$B:$B,$B167,'Other Pharma &amp; Health Products'!AO:AO)+SUMIF('PSM Costs'!$B:$B,$B167,'PSM Costs'!AO:AO)&gt;0,SUMIF(Pharmaceuticals!$B:$B,$B167,Pharmaceuticals!AO:AO)+SUMIF('Health Products &amp; Equipment'!$B:$B,$B167,'Health Products &amp; Equipment'!AO:AO)+SUMIF('Other Pharma &amp; Health Products'!$B:$B,$B167,'Other Pharma &amp; Health Products'!AO:AO)+SUMIF('PSM Costs'!$B:$B,$B167,'PSM Costs'!AO:AO),"")</f>
        <v/>
      </c>
      <c r="P167" s="234" t="str">
        <f ca="1">IF(SUMIF(Pharmaceuticals!$B:$B,$B167,Pharmaceuticals!AQ:AQ)+SUMIF('Health Products &amp; Equipment'!$B:$B,$B167,'Health Products &amp; Equipment'!AQ:AQ)+SUMIF('Other Pharma &amp; Health Products'!$B:$B,$B167,'Other Pharma &amp; Health Products'!AQ:AQ)+SUMIF('PSM Costs'!$B:$B,$B167,'PSM Costs'!AQ:AQ)&gt;0,SUMIF(Pharmaceuticals!$B:$B,$B167,Pharmaceuticals!AQ:AQ)+SUMIF('Health Products &amp; Equipment'!$B:$B,$B167,'Health Products &amp; Equipment'!AQ:AQ)+SUMIF('Other Pharma &amp; Health Products'!$B:$B,$B167,'Other Pharma &amp; Health Products'!AQ:AQ)+SUMIF('PSM Costs'!$B:$B,$B167,'PSM Costs'!AQ:AQ),"")</f>
        <v/>
      </c>
      <c r="Q167" s="234" t="str">
        <f ca="1">IF(SUMIF(Pharmaceuticals!$B:$B,$B167,Pharmaceuticals!AS:AS)+SUMIF('Health Products &amp; Equipment'!$B:$B,$B167,'Health Products &amp; Equipment'!AS:AS)+SUMIF('Other Pharma &amp; Health Products'!$B:$B,$B167,'Other Pharma &amp; Health Products'!AS:AS)+SUMIF('PSM Costs'!$B:$B,$B167,'PSM Costs'!AS:AS)&gt;0,SUMIF(Pharmaceuticals!$B:$B,$B167,Pharmaceuticals!AS:AS)+SUMIF('Health Products &amp; Equipment'!$B:$B,$B167,'Health Products &amp; Equipment'!AS:AS)+SUMIF('Other Pharma &amp; Health Products'!$B:$B,$B167,'Other Pharma &amp; Health Products'!AS:AS)+SUMIF('PSM Costs'!$B:$B,$B167,'PSM Costs'!AS:AS),"")</f>
        <v/>
      </c>
      <c r="R167" s="232" t="str">
        <f t="shared" ca="1" si="12"/>
        <v/>
      </c>
      <c r="S167" s="233" t="str">
        <f ca="1">IF(SUMIF(Pharmaceuticals!$B:$B,$B167,Pharmaceuticals!AZ:AZ)+SUMIF('Health Products &amp; Equipment'!$B:$B,$B167,'Health Products &amp; Equipment'!AZ:AZ)+SUMIF('Other Pharma &amp; Health Products'!$B:$B,$B167,'Other Pharma &amp; Health Products'!AZ:AZ)+SUMIF('PSM Costs'!$B:$B,$B167,'PSM Costs'!AZ:AZ)&gt;0,SUMIF(Pharmaceuticals!$B:$B,$B167,Pharmaceuticals!AZ:AZ)+SUMIF('Health Products &amp; Equipment'!$B:$B,$B167,'Health Products &amp; Equipment'!AZ:AZ)+SUMIF('Other Pharma &amp; Health Products'!$B:$B,$B167,'Other Pharma &amp; Health Products'!AZ:AZ)+SUMIF('PSM Costs'!$B:$B,$B167,'PSM Costs'!AZ:AZ),"")</f>
        <v/>
      </c>
      <c r="T167" s="233" t="str">
        <f ca="1">IF(SUMIF(Pharmaceuticals!$B:$B,$B167,Pharmaceuticals!BB:BB)+SUMIF('Health Products &amp; Equipment'!$B:$B,$B167,'Health Products &amp; Equipment'!BB:BB)+SUMIF('Other Pharma &amp; Health Products'!$B:$B,$B167,'Other Pharma &amp; Health Products'!BB:BB)+SUMIF('PSM Costs'!$B:$B,$B167,'PSM Costs'!BB:BB)&gt;0,SUMIF(Pharmaceuticals!$B:$B,$B167,Pharmaceuticals!BB:BB)+SUMIF('Health Products &amp; Equipment'!$B:$B,$B167,'Health Products &amp; Equipment'!BB:BB)+SUMIF('Other Pharma &amp; Health Products'!$B:$B,$B167,'Other Pharma &amp; Health Products'!BB:BB)+SUMIF('PSM Costs'!$B:$B,$B167,'PSM Costs'!BB:BB),"")</f>
        <v/>
      </c>
      <c r="U167" s="233" t="str">
        <f ca="1">IF(SUMIF(Pharmaceuticals!$B:$B,$B167,Pharmaceuticals!BD:BD)+SUMIF('Health Products &amp; Equipment'!$B:$B,$B167,'Health Products &amp; Equipment'!BD:BD)+SUMIF('Other Pharma &amp; Health Products'!$B:$B,$B167,'Other Pharma &amp; Health Products'!BD:BD)+SUMIF('PSM Costs'!$B:$B,$B167,'PSM Costs'!BD:BD)&gt;0,SUMIF(Pharmaceuticals!$B:$B,$B167,Pharmaceuticals!BD:BD)+SUMIF('Health Products &amp; Equipment'!$B:$B,$B167,'Health Products &amp; Equipment'!BD:BD)+SUMIF('Other Pharma &amp; Health Products'!$B:$B,$B167,'Other Pharma &amp; Health Products'!BD:BD)+SUMIF('PSM Costs'!$B:$B,$B167,'PSM Costs'!BD:BD),"")</f>
        <v/>
      </c>
      <c r="V167" s="233" t="str">
        <f ca="1">IF(SUMIF(Pharmaceuticals!$B:$B,$B167,Pharmaceuticals!BF:BF)+SUMIF('Health Products &amp; Equipment'!$B:$B,$B167,'Health Products &amp; Equipment'!BF:BF)+SUMIF('Other Pharma &amp; Health Products'!$B:$B,$B167,'Other Pharma &amp; Health Products'!BF:BF)+SUMIF('PSM Costs'!$B:$B,$B167,'PSM Costs'!BF:BF)&gt;0,SUMIF(Pharmaceuticals!$B:$B,$B167,Pharmaceuticals!BF:BF)+SUMIF('Health Products &amp; Equipment'!$B:$B,$B167,'Health Products &amp; Equipment'!BF:BF)+SUMIF('Other Pharma &amp; Health Products'!$B:$B,$B167,'Other Pharma &amp; Health Products'!BF:BF)+SUMIF('PSM Costs'!$B:$B,$B167,'PSM Costs'!BF:BF),"")</f>
        <v/>
      </c>
      <c r="W167" s="231" t="str">
        <f t="shared" ca="1" si="13"/>
        <v/>
      </c>
      <c r="X167" s="234" t="str">
        <f ca="1">IF(SUMIF(Pharmaceuticals!$B:$B,$B167,Pharmaceuticals!BM:BM)+SUMIF('Health Products &amp; Equipment'!$B:$B,$B167,'Health Products &amp; Equipment'!BM:BM)+SUMIF('Other Pharma &amp; Health Products'!$B:$B,$B167,'Other Pharma &amp; Health Products'!BM:BM)+SUMIF('PSM Costs'!$B:$B,$B167,'PSM Costs'!BM:BM)&gt;0,SUMIF(Pharmaceuticals!$B:$B,$B167,Pharmaceuticals!BM:BM)+SUMIF('Health Products &amp; Equipment'!$B:$B,$B167,'Health Products &amp; Equipment'!BM:BM)+SUMIF('Other Pharma &amp; Health Products'!$B:$B,$B167,'Other Pharma &amp; Health Products'!BM:BM)+SUMIF('PSM Costs'!$B:$B,$B167,'PSM Costs'!BM:BM),"")</f>
        <v/>
      </c>
      <c r="Y167" s="234" t="str">
        <f ca="1">IF(SUMIF(Pharmaceuticals!$B:$B,$B167,Pharmaceuticals!BO:BO)+SUMIF('Health Products &amp; Equipment'!$B:$B,$B167,'Health Products &amp; Equipment'!BO:BO)+SUMIF('Other Pharma &amp; Health Products'!$B:$B,$B167,'Other Pharma &amp; Health Products'!BO:BO)+SUMIF('PSM Costs'!$B:$B,$B167,'PSM Costs'!BO:BO)&gt;0,SUMIF(Pharmaceuticals!$B:$B,$B167,Pharmaceuticals!BO:BO)+SUMIF('Health Products &amp; Equipment'!$B:$B,$B167,'Health Products &amp; Equipment'!BO:BO)+SUMIF('Other Pharma &amp; Health Products'!$B:$B,$B167,'Other Pharma &amp; Health Products'!BO:BO)+SUMIF('PSM Costs'!$B:$B,$B167,'PSM Costs'!BO:BO),"")</f>
        <v/>
      </c>
      <c r="Z167" s="234" t="str">
        <f ca="1">IF(SUMIF(Pharmaceuticals!$B:$B,$B167,Pharmaceuticals!BQ:BQ)+SUMIF('Health Products &amp; Equipment'!$B:$B,$B167,'Health Products &amp; Equipment'!BQ:BQ)+SUMIF('Other Pharma &amp; Health Products'!$B:$B,$B167,'Other Pharma &amp; Health Products'!BQ:BQ)+SUMIF('PSM Costs'!$B:$B,$B167,'PSM Costs'!BQ:BQ)&gt;0,SUMIF(Pharmaceuticals!$B:$B,$B167,Pharmaceuticals!BQ:BQ)+SUMIF('Health Products &amp; Equipment'!$B:$B,$B167,'Health Products &amp; Equipment'!BQ:BQ)+SUMIF('Other Pharma &amp; Health Products'!$B:$B,$B167,'Other Pharma &amp; Health Products'!BQ:BQ)+SUMIF('PSM Costs'!$B:$B,$B167,'PSM Costs'!BQ:BQ),"")</f>
        <v/>
      </c>
      <c r="AA167" s="234" t="str">
        <f ca="1">IF(SUMIF(Pharmaceuticals!$B:$B,$B167,Pharmaceuticals!BS:BS)+SUMIF('Health Products &amp; Equipment'!$B:$B,$B167,'Health Products &amp; Equipment'!BS:BS)+SUMIF('Other Pharma &amp; Health Products'!$B:$B,$B167,'Other Pharma &amp; Health Products'!BS:BS)+SUMIF('PSM Costs'!$B:$B,$B167,'PSM Costs'!BS:BS)&gt;0,SUMIF(Pharmaceuticals!$B:$B,$B167,Pharmaceuticals!BS:BS)+SUMIF('Health Products &amp; Equipment'!$B:$B,$B167,'Health Products &amp; Equipment'!BS:BS)+SUMIF('Other Pharma &amp; Health Products'!$B:$B,$B167,'Other Pharma &amp; Health Products'!BS:BS)+SUMIF('PSM Costs'!$B:$B,$B167,'PSM Costs'!BS:BS),"")</f>
        <v/>
      </c>
      <c r="AB167" s="233" t="str">
        <f t="shared" ca="1" si="14"/>
        <v/>
      </c>
    </row>
    <row r="168" spans="1:28" ht="22.15" customHeight="1" x14ac:dyDescent="0.2">
      <c r="A168" s="229">
        <v>158</v>
      </c>
      <c r="B168" s="229" t="str">
        <f ca="1">IFERROR(VLOOKUP(A168,'Rank unique Mod-Int-CI-PR'!I:J,2,FALSE),"")</f>
        <v/>
      </c>
      <c r="C168" s="230" t="str">
        <f ca="1">IFERROR(VLOOKUP(VALUE(LEFT(B168,FIND("-",B168)-1)),CatModules!B:C,2,FALSE),"")</f>
        <v/>
      </c>
      <c r="D168" s="230" t="str">
        <f ca="1">IFERROR(VLOOKUP(LEFT(B168,FIND("--",B168)-1),CatInt!D:E,2,FALSE),"")</f>
        <v/>
      </c>
      <c r="E168" s="230" t="str">
        <f ca="1">IFERROR(VLOOKUP(MID(B168,FIND("--",B168)+2,FIND("---",B168)-FIND("--",B168)-2),CatCostInp!D:E,2,FALSE),"")</f>
        <v/>
      </c>
      <c r="F168" s="230" t="str">
        <f ca="1">IFERROR(VLOOKUP(B168,ActivityConcat!A:C,3,FALSE),"")</f>
        <v/>
      </c>
      <c r="G168" s="231" t="str">
        <f ca="1">IFERROR(VLOOKUP(VALUE(RIGHT(B168,1)),Setup!A:D,4,FALSE),"")</f>
        <v/>
      </c>
      <c r="H168" s="232" t="str">
        <f t="shared" ca="1" si="10"/>
        <v/>
      </c>
      <c r="I168" s="233" t="str">
        <f ca="1">IF(SUMIF(Pharmaceuticals!$B:$B,$B168,Pharmaceuticals!Z:Z)+SUMIF('Health Products &amp; Equipment'!$B:$B,$B168,'Health Products &amp; Equipment'!Z:Z)+SUMIF('Other Pharma &amp; Health Products'!$B:$B,$B168,'Other Pharma &amp; Health Products'!Z:Z)+SUMIF('PSM Costs'!$B:$B,$B168,'PSM Costs'!Z:Z)&gt;0,SUMIF(Pharmaceuticals!$B:$B,$B168,Pharmaceuticals!Z:Z)+SUMIF('Health Products &amp; Equipment'!$B:$B,$B168,'Health Products &amp; Equipment'!Z:Z)+SUMIF('Other Pharma &amp; Health Products'!$B:$B,$B168,'Other Pharma &amp; Health Products'!Z:Z)+SUMIF('PSM Costs'!$B:$B,$B168,'PSM Costs'!Z:Z),"")</f>
        <v/>
      </c>
      <c r="J168" s="233" t="str">
        <f ca="1">IF(SUMIF(Pharmaceuticals!$B:$B,$B168,Pharmaceuticals!AB:AB)+SUMIF('Health Products &amp; Equipment'!$B:$B,$B168,'Health Products &amp; Equipment'!AB:AB)+SUMIF('Other Pharma &amp; Health Products'!$B:$B,$B168,'Other Pharma &amp; Health Products'!AB:AB)+SUMIF('PSM Costs'!$B:$B,$B168,'PSM Costs'!AB:AB)&gt;0,SUMIF(Pharmaceuticals!$B:$B,$B168,Pharmaceuticals!AB:AB)+SUMIF('Health Products &amp; Equipment'!$B:$B,$B168,'Health Products &amp; Equipment'!AB:AB)+SUMIF('Other Pharma &amp; Health Products'!$B:$B,$B168,'Other Pharma &amp; Health Products'!AB:AB)+SUMIF('PSM Costs'!$B:$B,$B168,'PSM Costs'!AB:AB),"")</f>
        <v/>
      </c>
      <c r="K168" s="233" t="str">
        <f ca="1">IF(SUMIF(Pharmaceuticals!$B:$B,$B168,Pharmaceuticals!AD:AD)+SUMIF('Health Products &amp; Equipment'!$B:$B,$B168,'Health Products &amp; Equipment'!AD:AD)+SUMIF('Other Pharma &amp; Health Products'!$B:$B,$B168,'Other Pharma &amp; Health Products'!AD:AD)+SUMIF('PSM Costs'!$B:$B,$B168,'PSM Costs'!AD:AD)&gt;0,SUMIF(Pharmaceuticals!$B:$B,$B168,Pharmaceuticals!AD:AD)+SUMIF('Health Products &amp; Equipment'!$B:$B,$B168,'Health Products &amp; Equipment'!AD:AD)+SUMIF('Other Pharma &amp; Health Products'!$B:$B,$B168,'Other Pharma &amp; Health Products'!AD:AD)+SUMIF('PSM Costs'!$B:$B,$B168,'PSM Costs'!AD:AD),"")</f>
        <v/>
      </c>
      <c r="L168" s="233" t="str">
        <f ca="1">IF(SUMIF(Pharmaceuticals!$B:$B,$B168,Pharmaceuticals!AF:AF)+SUMIF('Health Products &amp; Equipment'!$B:$B,$B168,'Health Products &amp; Equipment'!AF:AF)+SUMIF('Other Pharma &amp; Health Products'!$B:$B,$B168,'Other Pharma &amp; Health Products'!AF:AF)+SUMIF('PSM Costs'!$B:$B,$B168,'PSM Costs'!AF:AF)&gt;0,SUMIF(Pharmaceuticals!$B:$B,$B168,Pharmaceuticals!AF:AF)+SUMIF('Health Products &amp; Equipment'!$B:$B,$B168,'Health Products &amp; Equipment'!AF:AF)+SUMIF('Other Pharma &amp; Health Products'!$B:$B,$B168,'Other Pharma &amp; Health Products'!AF:AF)+SUMIF('PSM Costs'!$B:$B,$B168,'PSM Costs'!AF:AF),"")</f>
        <v/>
      </c>
      <c r="M168" s="231" t="str">
        <f t="shared" ca="1" si="11"/>
        <v/>
      </c>
      <c r="N168" s="234" t="str">
        <f ca="1">IF(SUMIF(Pharmaceuticals!$B:$B,$B168,Pharmaceuticals!AM:AM)+SUMIF('Health Products &amp; Equipment'!$B:$B,$B168,'Health Products &amp; Equipment'!AM:AM)+SUMIF('Other Pharma &amp; Health Products'!$B:$B,$B168,'Other Pharma &amp; Health Products'!AM:AM)+SUMIF('PSM Costs'!$B:$B,$B168,'PSM Costs'!AM:AM)&gt;0,SUMIF(Pharmaceuticals!$B:$B,$B168,Pharmaceuticals!AM:AM)+SUMIF('Health Products &amp; Equipment'!$B:$B,$B168,'Health Products &amp; Equipment'!AM:AM)+SUMIF('Other Pharma &amp; Health Products'!$B:$B,$B168,'Other Pharma &amp; Health Products'!AM:AM)+SUMIF('PSM Costs'!$B:$B,$B168,'PSM Costs'!AM:AM),"")</f>
        <v/>
      </c>
      <c r="O168" s="234" t="str">
        <f ca="1">IF(SUMIF(Pharmaceuticals!$B:$B,$B168,Pharmaceuticals!AO:AO)+SUMIF('Health Products &amp; Equipment'!$B:$B,$B168,'Health Products &amp; Equipment'!AO:AO)+SUMIF('Other Pharma &amp; Health Products'!$B:$B,$B168,'Other Pharma &amp; Health Products'!AO:AO)+SUMIF('PSM Costs'!$B:$B,$B168,'PSM Costs'!AO:AO)&gt;0,SUMIF(Pharmaceuticals!$B:$B,$B168,Pharmaceuticals!AO:AO)+SUMIF('Health Products &amp; Equipment'!$B:$B,$B168,'Health Products &amp; Equipment'!AO:AO)+SUMIF('Other Pharma &amp; Health Products'!$B:$B,$B168,'Other Pharma &amp; Health Products'!AO:AO)+SUMIF('PSM Costs'!$B:$B,$B168,'PSM Costs'!AO:AO),"")</f>
        <v/>
      </c>
      <c r="P168" s="234" t="str">
        <f ca="1">IF(SUMIF(Pharmaceuticals!$B:$B,$B168,Pharmaceuticals!AQ:AQ)+SUMIF('Health Products &amp; Equipment'!$B:$B,$B168,'Health Products &amp; Equipment'!AQ:AQ)+SUMIF('Other Pharma &amp; Health Products'!$B:$B,$B168,'Other Pharma &amp; Health Products'!AQ:AQ)+SUMIF('PSM Costs'!$B:$B,$B168,'PSM Costs'!AQ:AQ)&gt;0,SUMIF(Pharmaceuticals!$B:$B,$B168,Pharmaceuticals!AQ:AQ)+SUMIF('Health Products &amp; Equipment'!$B:$B,$B168,'Health Products &amp; Equipment'!AQ:AQ)+SUMIF('Other Pharma &amp; Health Products'!$B:$B,$B168,'Other Pharma &amp; Health Products'!AQ:AQ)+SUMIF('PSM Costs'!$B:$B,$B168,'PSM Costs'!AQ:AQ),"")</f>
        <v/>
      </c>
      <c r="Q168" s="234" t="str">
        <f ca="1">IF(SUMIF(Pharmaceuticals!$B:$B,$B168,Pharmaceuticals!AS:AS)+SUMIF('Health Products &amp; Equipment'!$B:$B,$B168,'Health Products &amp; Equipment'!AS:AS)+SUMIF('Other Pharma &amp; Health Products'!$B:$B,$B168,'Other Pharma &amp; Health Products'!AS:AS)+SUMIF('PSM Costs'!$B:$B,$B168,'PSM Costs'!AS:AS)&gt;0,SUMIF(Pharmaceuticals!$B:$B,$B168,Pharmaceuticals!AS:AS)+SUMIF('Health Products &amp; Equipment'!$B:$B,$B168,'Health Products &amp; Equipment'!AS:AS)+SUMIF('Other Pharma &amp; Health Products'!$B:$B,$B168,'Other Pharma &amp; Health Products'!AS:AS)+SUMIF('PSM Costs'!$B:$B,$B168,'PSM Costs'!AS:AS),"")</f>
        <v/>
      </c>
      <c r="R168" s="232" t="str">
        <f t="shared" ca="1" si="12"/>
        <v/>
      </c>
      <c r="S168" s="233" t="str">
        <f ca="1">IF(SUMIF(Pharmaceuticals!$B:$B,$B168,Pharmaceuticals!AZ:AZ)+SUMIF('Health Products &amp; Equipment'!$B:$B,$B168,'Health Products &amp; Equipment'!AZ:AZ)+SUMIF('Other Pharma &amp; Health Products'!$B:$B,$B168,'Other Pharma &amp; Health Products'!AZ:AZ)+SUMIF('PSM Costs'!$B:$B,$B168,'PSM Costs'!AZ:AZ)&gt;0,SUMIF(Pharmaceuticals!$B:$B,$B168,Pharmaceuticals!AZ:AZ)+SUMIF('Health Products &amp; Equipment'!$B:$B,$B168,'Health Products &amp; Equipment'!AZ:AZ)+SUMIF('Other Pharma &amp; Health Products'!$B:$B,$B168,'Other Pharma &amp; Health Products'!AZ:AZ)+SUMIF('PSM Costs'!$B:$B,$B168,'PSM Costs'!AZ:AZ),"")</f>
        <v/>
      </c>
      <c r="T168" s="233" t="str">
        <f ca="1">IF(SUMIF(Pharmaceuticals!$B:$B,$B168,Pharmaceuticals!BB:BB)+SUMIF('Health Products &amp; Equipment'!$B:$B,$B168,'Health Products &amp; Equipment'!BB:BB)+SUMIF('Other Pharma &amp; Health Products'!$B:$B,$B168,'Other Pharma &amp; Health Products'!BB:BB)+SUMIF('PSM Costs'!$B:$B,$B168,'PSM Costs'!BB:BB)&gt;0,SUMIF(Pharmaceuticals!$B:$B,$B168,Pharmaceuticals!BB:BB)+SUMIF('Health Products &amp; Equipment'!$B:$B,$B168,'Health Products &amp; Equipment'!BB:BB)+SUMIF('Other Pharma &amp; Health Products'!$B:$B,$B168,'Other Pharma &amp; Health Products'!BB:BB)+SUMIF('PSM Costs'!$B:$B,$B168,'PSM Costs'!BB:BB),"")</f>
        <v/>
      </c>
      <c r="U168" s="233" t="str">
        <f ca="1">IF(SUMIF(Pharmaceuticals!$B:$B,$B168,Pharmaceuticals!BD:BD)+SUMIF('Health Products &amp; Equipment'!$B:$B,$B168,'Health Products &amp; Equipment'!BD:BD)+SUMIF('Other Pharma &amp; Health Products'!$B:$B,$B168,'Other Pharma &amp; Health Products'!BD:BD)+SUMIF('PSM Costs'!$B:$B,$B168,'PSM Costs'!BD:BD)&gt;0,SUMIF(Pharmaceuticals!$B:$B,$B168,Pharmaceuticals!BD:BD)+SUMIF('Health Products &amp; Equipment'!$B:$B,$B168,'Health Products &amp; Equipment'!BD:BD)+SUMIF('Other Pharma &amp; Health Products'!$B:$B,$B168,'Other Pharma &amp; Health Products'!BD:BD)+SUMIF('PSM Costs'!$B:$B,$B168,'PSM Costs'!BD:BD),"")</f>
        <v/>
      </c>
      <c r="V168" s="233" t="str">
        <f ca="1">IF(SUMIF(Pharmaceuticals!$B:$B,$B168,Pharmaceuticals!BF:BF)+SUMIF('Health Products &amp; Equipment'!$B:$B,$B168,'Health Products &amp; Equipment'!BF:BF)+SUMIF('Other Pharma &amp; Health Products'!$B:$B,$B168,'Other Pharma &amp; Health Products'!BF:BF)+SUMIF('PSM Costs'!$B:$B,$B168,'PSM Costs'!BF:BF)&gt;0,SUMIF(Pharmaceuticals!$B:$B,$B168,Pharmaceuticals!BF:BF)+SUMIF('Health Products &amp; Equipment'!$B:$B,$B168,'Health Products &amp; Equipment'!BF:BF)+SUMIF('Other Pharma &amp; Health Products'!$B:$B,$B168,'Other Pharma &amp; Health Products'!BF:BF)+SUMIF('PSM Costs'!$B:$B,$B168,'PSM Costs'!BF:BF),"")</f>
        <v/>
      </c>
      <c r="W168" s="231" t="str">
        <f t="shared" ca="1" si="13"/>
        <v/>
      </c>
      <c r="X168" s="234" t="str">
        <f ca="1">IF(SUMIF(Pharmaceuticals!$B:$B,$B168,Pharmaceuticals!BM:BM)+SUMIF('Health Products &amp; Equipment'!$B:$B,$B168,'Health Products &amp; Equipment'!BM:BM)+SUMIF('Other Pharma &amp; Health Products'!$B:$B,$B168,'Other Pharma &amp; Health Products'!BM:BM)+SUMIF('PSM Costs'!$B:$B,$B168,'PSM Costs'!BM:BM)&gt;0,SUMIF(Pharmaceuticals!$B:$B,$B168,Pharmaceuticals!BM:BM)+SUMIF('Health Products &amp; Equipment'!$B:$B,$B168,'Health Products &amp; Equipment'!BM:BM)+SUMIF('Other Pharma &amp; Health Products'!$B:$B,$B168,'Other Pharma &amp; Health Products'!BM:BM)+SUMIF('PSM Costs'!$B:$B,$B168,'PSM Costs'!BM:BM),"")</f>
        <v/>
      </c>
      <c r="Y168" s="234" t="str">
        <f ca="1">IF(SUMIF(Pharmaceuticals!$B:$B,$B168,Pharmaceuticals!BO:BO)+SUMIF('Health Products &amp; Equipment'!$B:$B,$B168,'Health Products &amp; Equipment'!BO:BO)+SUMIF('Other Pharma &amp; Health Products'!$B:$B,$B168,'Other Pharma &amp; Health Products'!BO:BO)+SUMIF('PSM Costs'!$B:$B,$B168,'PSM Costs'!BO:BO)&gt;0,SUMIF(Pharmaceuticals!$B:$B,$B168,Pharmaceuticals!BO:BO)+SUMIF('Health Products &amp; Equipment'!$B:$B,$B168,'Health Products &amp; Equipment'!BO:BO)+SUMIF('Other Pharma &amp; Health Products'!$B:$B,$B168,'Other Pharma &amp; Health Products'!BO:BO)+SUMIF('PSM Costs'!$B:$B,$B168,'PSM Costs'!BO:BO),"")</f>
        <v/>
      </c>
      <c r="Z168" s="234" t="str">
        <f ca="1">IF(SUMIF(Pharmaceuticals!$B:$B,$B168,Pharmaceuticals!BQ:BQ)+SUMIF('Health Products &amp; Equipment'!$B:$B,$B168,'Health Products &amp; Equipment'!BQ:BQ)+SUMIF('Other Pharma &amp; Health Products'!$B:$B,$B168,'Other Pharma &amp; Health Products'!BQ:BQ)+SUMIF('PSM Costs'!$B:$B,$B168,'PSM Costs'!BQ:BQ)&gt;0,SUMIF(Pharmaceuticals!$B:$B,$B168,Pharmaceuticals!BQ:BQ)+SUMIF('Health Products &amp; Equipment'!$B:$B,$B168,'Health Products &amp; Equipment'!BQ:BQ)+SUMIF('Other Pharma &amp; Health Products'!$B:$B,$B168,'Other Pharma &amp; Health Products'!BQ:BQ)+SUMIF('PSM Costs'!$B:$B,$B168,'PSM Costs'!BQ:BQ),"")</f>
        <v/>
      </c>
      <c r="AA168" s="234" t="str">
        <f ca="1">IF(SUMIF(Pharmaceuticals!$B:$B,$B168,Pharmaceuticals!BS:BS)+SUMIF('Health Products &amp; Equipment'!$B:$B,$B168,'Health Products &amp; Equipment'!BS:BS)+SUMIF('Other Pharma &amp; Health Products'!$B:$B,$B168,'Other Pharma &amp; Health Products'!BS:BS)+SUMIF('PSM Costs'!$B:$B,$B168,'PSM Costs'!BS:BS)&gt;0,SUMIF(Pharmaceuticals!$B:$B,$B168,Pharmaceuticals!BS:BS)+SUMIF('Health Products &amp; Equipment'!$B:$B,$B168,'Health Products &amp; Equipment'!BS:BS)+SUMIF('Other Pharma &amp; Health Products'!$B:$B,$B168,'Other Pharma &amp; Health Products'!BS:BS)+SUMIF('PSM Costs'!$B:$B,$B168,'PSM Costs'!BS:BS),"")</f>
        <v/>
      </c>
      <c r="AB168" s="233" t="str">
        <f t="shared" ca="1" si="14"/>
        <v/>
      </c>
    </row>
    <row r="169" spans="1:28" ht="22.15" customHeight="1" x14ac:dyDescent="0.2">
      <c r="A169" s="229">
        <v>159</v>
      </c>
      <c r="B169" s="229" t="str">
        <f ca="1">IFERROR(VLOOKUP(A169,'Rank unique Mod-Int-CI-PR'!I:J,2,FALSE),"")</f>
        <v/>
      </c>
      <c r="C169" s="230" t="str">
        <f ca="1">IFERROR(VLOOKUP(VALUE(LEFT(B169,FIND("-",B169)-1)),CatModules!B:C,2,FALSE),"")</f>
        <v/>
      </c>
      <c r="D169" s="230" t="str">
        <f ca="1">IFERROR(VLOOKUP(LEFT(B169,FIND("--",B169)-1),CatInt!D:E,2,FALSE),"")</f>
        <v/>
      </c>
      <c r="E169" s="230" t="str">
        <f ca="1">IFERROR(VLOOKUP(MID(B169,FIND("--",B169)+2,FIND("---",B169)-FIND("--",B169)-2),CatCostInp!D:E,2,FALSE),"")</f>
        <v/>
      </c>
      <c r="F169" s="230" t="str">
        <f ca="1">IFERROR(VLOOKUP(B169,ActivityConcat!A:C,3,FALSE),"")</f>
        <v/>
      </c>
      <c r="G169" s="231" t="str">
        <f ca="1">IFERROR(VLOOKUP(VALUE(RIGHT(B169,1)),Setup!A:D,4,FALSE),"")</f>
        <v/>
      </c>
      <c r="H169" s="232" t="str">
        <f t="shared" ca="1" si="10"/>
        <v/>
      </c>
      <c r="I169" s="233" t="str">
        <f ca="1">IF(SUMIF(Pharmaceuticals!$B:$B,$B169,Pharmaceuticals!Z:Z)+SUMIF('Health Products &amp; Equipment'!$B:$B,$B169,'Health Products &amp; Equipment'!Z:Z)+SUMIF('Other Pharma &amp; Health Products'!$B:$B,$B169,'Other Pharma &amp; Health Products'!Z:Z)+SUMIF('PSM Costs'!$B:$B,$B169,'PSM Costs'!Z:Z)&gt;0,SUMIF(Pharmaceuticals!$B:$B,$B169,Pharmaceuticals!Z:Z)+SUMIF('Health Products &amp; Equipment'!$B:$B,$B169,'Health Products &amp; Equipment'!Z:Z)+SUMIF('Other Pharma &amp; Health Products'!$B:$B,$B169,'Other Pharma &amp; Health Products'!Z:Z)+SUMIF('PSM Costs'!$B:$B,$B169,'PSM Costs'!Z:Z),"")</f>
        <v/>
      </c>
      <c r="J169" s="233" t="str">
        <f ca="1">IF(SUMIF(Pharmaceuticals!$B:$B,$B169,Pharmaceuticals!AB:AB)+SUMIF('Health Products &amp; Equipment'!$B:$B,$B169,'Health Products &amp; Equipment'!AB:AB)+SUMIF('Other Pharma &amp; Health Products'!$B:$B,$B169,'Other Pharma &amp; Health Products'!AB:AB)+SUMIF('PSM Costs'!$B:$B,$B169,'PSM Costs'!AB:AB)&gt;0,SUMIF(Pharmaceuticals!$B:$B,$B169,Pharmaceuticals!AB:AB)+SUMIF('Health Products &amp; Equipment'!$B:$B,$B169,'Health Products &amp; Equipment'!AB:AB)+SUMIF('Other Pharma &amp; Health Products'!$B:$B,$B169,'Other Pharma &amp; Health Products'!AB:AB)+SUMIF('PSM Costs'!$B:$B,$B169,'PSM Costs'!AB:AB),"")</f>
        <v/>
      </c>
      <c r="K169" s="233" t="str">
        <f ca="1">IF(SUMIF(Pharmaceuticals!$B:$B,$B169,Pharmaceuticals!AD:AD)+SUMIF('Health Products &amp; Equipment'!$B:$B,$B169,'Health Products &amp; Equipment'!AD:AD)+SUMIF('Other Pharma &amp; Health Products'!$B:$B,$B169,'Other Pharma &amp; Health Products'!AD:AD)+SUMIF('PSM Costs'!$B:$B,$B169,'PSM Costs'!AD:AD)&gt;0,SUMIF(Pharmaceuticals!$B:$B,$B169,Pharmaceuticals!AD:AD)+SUMIF('Health Products &amp; Equipment'!$B:$B,$B169,'Health Products &amp; Equipment'!AD:AD)+SUMIF('Other Pharma &amp; Health Products'!$B:$B,$B169,'Other Pharma &amp; Health Products'!AD:AD)+SUMIF('PSM Costs'!$B:$B,$B169,'PSM Costs'!AD:AD),"")</f>
        <v/>
      </c>
      <c r="L169" s="233" t="str">
        <f ca="1">IF(SUMIF(Pharmaceuticals!$B:$B,$B169,Pharmaceuticals!AF:AF)+SUMIF('Health Products &amp; Equipment'!$B:$B,$B169,'Health Products &amp; Equipment'!AF:AF)+SUMIF('Other Pharma &amp; Health Products'!$B:$B,$B169,'Other Pharma &amp; Health Products'!AF:AF)+SUMIF('PSM Costs'!$B:$B,$B169,'PSM Costs'!AF:AF)&gt;0,SUMIF(Pharmaceuticals!$B:$B,$B169,Pharmaceuticals!AF:AF)+SUMIF('Health Products &amp; Equipment'!$B:$B,$B169,'Health Products &amp; Equipment'!AF:AF)+SUMIF('Other Pharma &amp; Health Products'!$B:$B,$B169,'Other Pharma &amp; Health Products'!AF:AF)+SUMIF('PSM Costs'!$B:$B,$B169,'PSM Costs'!AF:AF),"")</f>
        <v/>
      </c>
      <c r="M169" s="231" t="str">
        <f t="shared" ca="1" si="11"/>
        <v/>
      </c>
      <c r="N169" s="234" t="str">
        <f ca="1">IF(SUMIF(Pharmaceuticals!$B:$B,$B169,Pharmaceuticals!AM:AM)+SUMIF('Health Products &amp; Equipment'!$B:$B,$B169,'Health Products &amp; Equipment'!AM:AM)+SUMIF('Other Pharma &amp; Health Products'!$B:$B,$B169,'Other Pharma &amp; Health Products'!AM:AM)+SUMIF('PSM Costs'!$B:$B,$B169,'PSM Costs'!AM:AM)&gt;0,SUMIF(Pharmaceuticals!$B:$B,$B169,Pharmaceuticals!AM:AM)+SUMIF('Health Products &amp; Equipment'!$B:$B,$B169,'Health Products &amp; Equipment'!AM:AM)+SUMIF('Other Pharma &amp; Health Products'!$B:$B,$B169,'Other Pharma &amp; Health Products'!AM:AM)+SUMIF('PSM Costs'!$B:$B,$B169,'PSM Costs'!AM:AM),"")</f>
        <v/>
      </c>
      <c r="O169" s="234" t="str">
        <f ca="1">IF(SUMIF(Pharmaceuticals!$B:$B,$B169,Pharmaceuticals!AO:AO)+SUMIF('Health Products &amp; Equipment'!$B:$B,$B169,'Health Products &amp; Equipment'!AO:AO)+SUMIF('Other Pharma &amp; Health Products'!$B:$B,$B169,'Other Pharma &amp; Health Products'!AO:AO)+SUMIF('PSM Costs'!$B:$B,$B169,'PSM Costs'!AO:AO)&gt;0,SUMIF(Pharmaceuticals!$B:$B,$B169,Pharmaceuticals!AO:AO)+SUMIF('Health Products &amp; Equipment'!$B:$B,$B169,'Health Products &amp; Equipment'!AO:AO)+SUMIF('Other Pharma &amp; Health Products'!$B:$B,$B169,'Other Pharma &amp; Health Products'!AO:AO)+SUMIF('PSM Costs'!$B:$B,$B169,'PSM Costs'!AO:AO),"")</f>
        <v/>
      </c>
      <c r="P169" s="234" t="str">
        <f ca="1">IF(SUMIF(Pharmaceuticals!$B:$B,$B169,Pharmaceuticals!AQ:AQ)+SUMIF('Health Products &amp; Equipment'!$B:$B,$B169,'Health Products &amp; Equipment'!AQ:AQ)+SUMIF('Other Pharma &amp; Health Products'!$B:$B,$B169,'Other Pharma &amp; Health Products'!AQ:AQ)+SUMIF('PSM Costs'!$B:$B,$B169,'PSM Costs'!AQ:AQ)&gt;0,SUMIF(Pharmaceuticals!$B:$B,$B169,Pharmaceuticals!AQ:AQ)+SUMIF('Health Products &amp; Equipment'!$B:$B,$B169,'Health Products &amp; Equipment'!AQ:AQ)+SUMIF('Other Pharma &amp; Health Products'!$B:$B,$B169,'Other Pharma &amp; Health Products'!AQ:AQ)+SUMIF('PSM Costs'!$B:$B,$B169,'PSM Costs'!AQ:AQ),"")</f>
        <v/>
      </c>
      <c r="Q169" s="234" t="str">
        <f ca="1">IF(SUMIF(Pharmaceuticals!$B:$B,$B169,Pharmaceuticals!AS:AS)+SUMIF('Health Products &amp; Equipment'!$B:$B,$B169,'Health Products &amp; Equipment'!AS:AS)+SUMIF('Other Pharma &amp; Health Products'!$B:$B,$B169,'Other Pharma &amp; Health Products'!AS:AS)+SUMIF('PSM Costs'!$B:$B,$B169,'PSM Costs'!AS:AS)&gt;0,SUMIF(Pharmaceuticals!$B:$B,$B169,Pharmaceuticals!AS:AS)+SUMIF('Health Products &amp; Equipment'!$B:$B,$B169,'Health Products &amp; Equipment'!AS:AS)+SUMIF('Other Pharma &amp; Health Products'!$B:$B,$B169,'Other Pharma &amp; Health Products'!AS:AS)+SUMIF('PSM Costs'!$B:$B,$B169,'PSM Costs'!AS:AS),"")</f>
        <v/>
      </c>
      <c r="R169" s="232" t="str">
        <f t="shared" ca="1" si="12"/>
        <v/>
      </c>
      <c r="S169" s="233" t="str">
        <f ca="1">IF(SUMIF(Pharmaceuticals!$B:$B,$B169,Pharmaceuticals!AZ:AZ)+SUMIF('Health Products &amp; Equipment'!$B:$B,$B169,'Health Products &amp; Equipment'!AZ:AZ)+SUMIF('Other Pharma &amp; Health Products'!$B:$B,$B169,'Other Pharma &amp; Health Products'!AZ:AZ)+SUMIF('PSM Costs'!$B:$B,$B169,'PSM Costs'!AZ:AZ)&gt;0,SUMIF(Pharmaceuticals!$B:$B,$B169,Pharmaceuticals!AZ:AZ)+SUMIF('Health Products &amp; Equipment'!$B:$B,$B169,'Health Products &amp; Equipment'!AZ:AZ)+SUMIF('Other Pharma &amp; Health Products'!$B:$B,$B169,'Other Pharma &amp; Health Products'!AZ:AZ)+SUMIF('PSM Costs'!$B:$B,$B169,'PSM Costs'!AZ:AZ),"")</f>
        <v/>
      </c>
      <c r="T169" s="233" t="str">
        <f ca="1">IF(SUMIF(Pharmaceuticals!$B:$B,$B169,Pharmaceuticals!BB:BB)+SUMIF('Health Products &amp; Equipment'!$B:$B,$B169,'Health Products &amp; Equipment'!BB:BB)+SUMIF('Other Pharma &amp; Health Products'!$B:$B,$B169,'Other Pharma &amp; Health Products'!BB:BB)+SUMIF('PSM Costs'!$B:$B,$B169,'PSM Costs'!BB:BB)&gt;0,SUMIF(Pharmaceuticals!$B:$B,$B169,Pharmaceuticals!BB:BB)+SUMIF('Health Products &amp; Equipment'!$B:$B,$B169,'Health Products &amp; Equipment'!BB:BB)+SUMIF('Other Pharma &amp; Health Products'!$B:$B,$B169,'Other Pharma &amp; Health Products'!BB:BB)+SUMIF('PSM Costs'!$B:$B,$B169,'PSM Costs'!BB:BB),"")</f>
        <v/>
      </c>
      <c r="U169" s="233" t="str">
        <f ca="1">IF(SUMIF(Pharmaceuticals!$B:$B,$B169,Pharmaceuticals!BD:BD)+SUMIF('Health Products &amp; Equipment'!$B:$B,$B169,'Health Products &amp; Equipment'!BD:BD)+SUMIF('Other Pharma &amp; Health Products'!$B:$B,$B169,'Other Pharma &amp; Health Products'!BD:BD)+SUMIF('PSM Costs'!$B:$B,$B169,'PSM Costs'!BD:BD)&gt;0,SUMIF(Pharmaceuticals!$B:$B,$B169,Pharmaceuticals!BD:BD)+SUMIF('Health Products &amp; Equipment'!$B:$B,$B169,'Health Products &amp; Equipment'!BD:BD)+SUMIF('Other Pharma &amp; Health Products'!$B:$B,$B169,'Other Pharma &amp; Health Products'!BD:BD)+SUMIF('PSM Costs'!$B:$B,$B169,'PSM Costs'!BD:BD),"")</f>
        <v/>
      </c>
      <c r="V169" s="233" t="str">
        <f ca="1">IF(SUMIF(Pharmaceuticals!$B:$B,$B169,Pharmaceuticals!BF:BF)+SUMIF('Health Products &amp; Equipment'!$B:$B,$B169,'Health Products &amp; Equipment'!BF:BF)+SUMIF('Other Pharma &amp; Health Products'!$B:$B,$B169,'Other Pharma &amp; Health Products'!BF:BF)+SUMIF('PSM Costs'!$B:$B,$B169,'PSM Costs'!BF:BF)&gt;0,SUMIF(Pharmaceuticals!$B:$B,$B169,Pharmaceuticals!BF:BF)+SUMIF('Health Products &amp; Equipment'!$B:$B,$B169,'Health Products &amp; Equipment'!BF:BF)+SUMIF('Other Pharma &amp; Health Products'!$B:$B,$B169,'Other Pharma &amp; Health Products'!BF:BF)+SUMIF('PSM Costs'!$B:$B,$B169,'PSM Costs'!BF:BF),"")</f>
        <v/>
      </c>
      <c r="W169" s="231" t="str">
        <f t="shared" ca="1" si="13"/>
        <v/>
      </c>
      <c r="X169" s="234" t="str">
        <f ca="1">IF(SUMIF(Pharmaceuticals!$B:$B,$B169,Pharmaceuticals!BM:BM)+SUMIF('Health Products &amp; Equipment'!$B:$B,$B169,'Health Products &amp; Equipment'!BM:BM)+SUMIF('Other Pharma &amp; Health Products'!$B:$B,$B169,'Other Pharma &amp; Health Products'!BM:BM)+SUMIF('PSM Costs'!$B:$B,$B169,'PSM Costs'!BM:BM)&gt;0,SUMIF(Pharmaceuticals!$B:$B,$B169,Pharmaceuticals!BM:BM)+SUMIF('Health Products &amp; Equipment'!$B:$B,$B169,'Health Products &amp; Equipment'!BM:BM)+SUMIF('Other Pharma &amp; Health Products'!$B:$B,$B169,'Other Pharma &amp; Health Products'!BM:BM)+SUMIF('PSM Costs'!$B:$B,$B169,'PSM Costs'!BM:BM),"")</f>
        <v/>
      </c>
      <c r="Y169" s="234" t="str">
        <f ca="1">IF(SUMIF(Pharmaceuticals!$B:$B,$B169,Pharmaceuticals!BO:BO)+SUMIF('Health Products &amp; Equipment'!$B:$B,$B169,'Health Products &amp; Equipment'!BO:BO)+SUMIF('Other Pharma &amp; Health Products'!$B:$B,$B169,'Other Pharma &amp; Health Products'!BO:BO)+SUMIF('PSM Costs'!$B:$B,$B169,'PSM Costs'!BO:BO)&gt;0,SUMIF(Pharmaceuticals!$B:$B,$B169,Pharmaceuticals!BO:BO)+SUMIF('Health Products &amp; Equipment'!$B:$B,$B169,'Health Products &amp; Equipment'!BO:BO)+SUMIF('Other Pharma &amp; Health Products'!$B:$B,$B169,'Other Pharma &amp; Health Products'!BO:BO)+SUMIF('PSM Costs'!$B:$B,$B169,'PSM Costs'!BO:BO),"")</f>
        <v/>
      </c>
      <c r="Z169" s="234" t="str">
        <f ca="1">IF(SUMIF(Pharmaceuticals!$B:$B,$B169,Pharmaceuticals!BQ:BQ)+SUMIF('Health Products &amp; Equipment'!$B:$B,$B169,'Health Products &amp; Equipment'!BQ:BQ)+SUMIF('Other Pharma &amp; Health Products'!$B:$B,$B169,'Other Pharma &amp; Health Products'!BQ:BQ)+SUMIF('PSM Costs'!$B:$B,$B169,'PSM Costs'!BQ:BQ)&gt;0,SUMIF(Pharmaceuticals!$B:$B,$B169,Pharmaceuticals!BQ:BQ)+SUMIF('Health Products &amp; Equipment'!$B:$B,$B169,'Health Products &amp; Equipment'!BQ:BQ)+SUMIF('Other Pharma &amp; Health Products'!$B:$B,$B169,'Other Pharma &amp; Health Products'!BQ:BQ)+SUMIF('PSM Costs'!$B:$B,$B169,'PSM Costs'!BQ:BQ),"")</f>
        <v/>
      </c>
      <c r="AA169" s="234" t="str">
        <f ca="1">IF(SUMIF(Pharmaceuticals!$B:$B,$B169,Pharmaceuticals!BS:BS)+SUMIF('Health Products &amp; Equipment'!$B:$B,$B169,'Health Products &amp; Equipment'!BS:BS)+SUMIF('Other Pharma &amp; Health Products'!$B:$B,$B169,'Other Pharma &amp; Health Products'!BS:BS)+SUMIF('PSM Costs'!$B:$B,$B169,'PSM Costs'!BS:BS)&gt;0,SUMIF(Pharmaceuticals!$B:$B,$B169,Pharmaceuticals!BS:BS)+SUMIF('Health Products &amp; Equipment'!$B:$B,$B169,'Health Products &amp; Equipment'!BS:BS)+SUMIF('Other Pharma &amp; Health Products'!$B:$B,$B169,'Other Pharma &amp; Health Products'!BS:BS)+SUMIF('PSM Costs'!$B:$B,$B169,'PSM Costs'!BS:BS),"")</f>
        <v/>
      </c>
      <c r="AB169" s="233" t="str">
        <f t="shared" ca="1" si="14"/>
        <v/>
      </c>
    </row>
    <row r="170" spans="1:28" ht="22.15" customHeight="1" x14ac:dyDescent="0.2">
      <c r="A170" s="229">
        <v>160</v>
      </c>
      <c r="B170" s="229" t="str">
        <f ca="1">IFERROR(VLOOKUP(A170,'Rank unique Mod-Int-CI-PR'!I:J,2,FALSE),"")</f>
        <v/>
      </c>
      <c r="C170" s="230" t="str">
        <f ca="1">IFERROR(VLOOKUP(VALUE(LEFT(B170,FIND("-",B170)-1)),CatModules!B:C,2,FALSE),"")</f>
        <v/>
      </c>
      <c r="D170" s="230" t="str">
        <f ca="1">IFERROR(VLOOKUP(LEFT(B170,FIND("--",B170)-1),CatInt!D:E,2,FALSE),"")</f>
        <v/>
      </c>
      <c r="E170" s="230" t="str">
        <f ca="1">IFERROR(VLOOKUP(MID(B170,FIND("--",B170)+2,FIND("---",B170)-FIND("--",B170)-2),CatCostInp!D:E,2,FALSE),"")</f>
        <v/>
      </c>
      <c r="F170" s="230" t="str">
        <f ca="1">IFERROR(VLOOKUP(B170,ActivityConcat!A:C,3,FALSE),"")</f>
        <v/>
      </c>
      <c r="G170" s="231" t="str">
        <f ca="1">IFERROR(VLOOKUP(VALUE(RIGHT(B170,1)),Setup!A:D,4,FALSE),"")</f>
        <v/>
      </c>
      <c r="H170" s="232" t="str">
        <f t="shared" ca="1" si="10"/>
        <v/>
      </c>
      <c r="I170" s="233" t="str">
        <f ca="1">IF(SUMIF(Pharmaceuticals!$B:$B,$B170,Pharmaceuticals!Z:Z)+SUMIF('Health Products &amp; Equipment'!$B:$B,$B170,'Health Products &amp; Equipment'!Z:Z)+SUMIF('Other Pharma &amp; Health Products'!$B:$B,$B170,'Other Pharma &amp; Health Products'!Z:Z)+SUMIF('PSM Costs'!$B:$B,$B170,'PSM Costs'!Z:Z)&gt;0,SUMIF(Pharmaceuticals!$B:$B,$B170,Pharmaceuticals!Z:Z)+SUMIF('Health Products &amp; Equipment'!$B:$B,$B170,'Health Products &amp; Equipment'!Z:Z)+SUMIF('Other Pharma &amp; Health Products'!$B:$B,$B170,'Other Pharma &amp; Health Products'!Z:Z)+SUMIF('PSM Costs'!$B:$B,$B170,'PSM Costs'!Z:Z),"")</f>
        <v/>
      </c>
      <c r="J170" s="233" t="str">
        <f ca="1">IF(SUMIF(Pharmaceuticals!$B:$B,$B170,Pharmaceuticals!AB:AB)+SUMIF('Health Products &amp; Equipment'!$B:$B,$B170,'Health Products &amp; Equipment'!AB:AB)+SUMIF('Other Pharma &amp; Health Products'!$B:$B,$B170,'Other Pharma &amp; Health Products'!AB:AB)+SUMIF('PSM Costs'!$B:$B,$B170,'PSM Costs'!AB:AB)&gt;0,SUMIF(Pharmaceuticals!$B:$B,$B170,Pharmaceuticals!AB:AB)+SUMIF('Health Products &amp; Equipment'!$B:$B,$B170,'Health Products &amp; Equipment'!AB:AB)+SUMIF('Other Pharma &amp; Health Products'!$B:$B,$B170,'Other Pharma &amp; Health Products'!AB:AB)+SUMIF('PSM Costs'!$B:$B,$B170,'PSM Costs'!AB:AB),"")</f>
        <v/>
      </c>
      <c r="K170" s="233" t="str">
        <f ca="1">IF(SUMIF(Pharmaceuticals!$B:$B,$B170,Pharmaceuticals!AD:AD)+SUMIF('Health Products &amp; Equipment'!$B:$B,$B170,'Health Products &amp; Equipment'!AD:AD)+SUMIF('Other Pharma &amp; Health Products'!$B:$B,$B170,'Other Pharma &amp; Health Products'!AD:AD)+SUMIF('PSM Costs'!$B:$B,$B170,'PSM Costs'!AD:AD)&gt;0,SUMIF(Pharmaceuticals!$B:$B,$B170,Pharmaceuticals!AD:AD)+SUMIF('Health Products &amp; Equipment'!$B:$B,$B170,'Health Products &amp; Equipment'!AD:AD)+SUMIF('Other Pharma &amp; Health Products'!$B:$B,$B170,'Other Pharma &amp; Health Products'!AD:AD)+SUMIF('PSM Costs'!$B:$B,$B170,'PSM Costs'!AD:AD),"")</f>
        <v/>
      </c>
      <c r="L170" s="233" t="str">
        <f ca="1">IF(SUMIF(Pharmaceuticals!$B:$B,$B170,Pharmaceuticals!AF:AF)+SUMIF('Health Products &amp; Equipment'!$B:$B,$B170,'Health Products &amp; Equipment'!AF:AF)+SUMIF('Other Pharma &amp; Health Products'!$B:$B,$B170,'Other Pharma &amp; Health Products'!AF:AF)+SUMIF('PSM Costs'!$B:$B,$B170,'PSM Costs'!AF:AF)&gt;0,SUMIF(Pharmaceuticals!$B:$B,$B170,Pharmaceuticals!AF:AF)+SUMIF('Health Products &amp; Equipment'!$B:$B,$B170,'Health Products &amp; Equipment'!AF:AF)+SUMIF('Other Pharma &amp; Health Products'!$B:$B,$B170,'Other Pharma &amp; Health Products'!AF:AF)+SUMIF('PSM Costs'!$B:$B,$B170,'PSM Costs'!AF:AF),"")</f>
        <v/>
      </c>
      <c r="M170" s="231" t="str">
        <f t="shared" ca="1" si="11"/>
        <v/>
      </c>
      <c r="N170" s="234" t="str">
        <f ca="1">IF(SUMIF(Pharmaceuticals!$B:$B,$B170,Pharmaceuticals!AM:AM)+SUMIF('Health Products &amp; Equipment'!$B:$B,$B170,'Health Products &amp; Equipment'!AM:AM)+SUMIF('Other Pharma &amp; Health Products'!$B:$B,$B170,'Other Pharma &amp; Health Products'!AM:AM)+SUMIF('PSM Costs'!$B:$B,$B170,'PSM Costs'!AM:AM)&gt;0,SUMIF(Pharmaceuticals!$B:$B,$B170,Pharmaceuticals!AM:AM)+SUMIF('Health Products &amp; Equipment'!$B:$B,$B170,'Health Products &amp; Equipment'!AM:AM)+SUMIF('Other Pharma &amp; Health Products'!$B:$B,$B170,'Other Pharma &amp; Health Products'!AM:AM)+SUMIF('PSM Costs'!$B:$B,$B170,'PSM Costs'!AM:AM),"")</f>
        <v/>
      </c>
      <c r="O170" s="234" t="str">
        <f ca="1">IF(SUMIF(Pharmaceuticals!$B:$B,$B170,Pharmaceuticals!AO:AO)+SUMIF('Health Products &amp; Equipment'!$B:$B,$B170,'Health Products &amp; Equipment'!AO:AO)+SUMIF('Other Pharma &amp; Health Products'!$B:$B,$B170,'Other Pharma &amp; Health Products'!AO:AO)+SUMIF('PSM Costs'!$B:$B,$B170,'PSM Costs'!AO:AO)&gt;0,SUMIF(Pharmaceuticals!$B:$B,$B170,Pharmaceuticals!AO:AO)+SUMIF('Health Products &amp; Equipment'!$B:$B,$B170,'Health Products &amp; Equipment'!AO:AO)+SUMIF('Other Pharma &amp; Health Products'!$B:$B,$B170,'Other Pharma &amp; Health Products'!AO:AO)+SUMIF('PSM Costs'!$B:$B,$B170,'PSM Costs'!AO:AO),"")</f>
        <v/>
      </c>
      <c r="P170" s="234" t="str">
        <f ca="1">IF(SUMIF(Pharmaceuticals!$B:$B,$B170,Pharmaceuticals!AQ:AQ)+SUMIF('Health Products &amp; Equipment'!$B:$B,$B170,'Health Products &amp; Equipment'!AQ:AQ)+SUMIF('Other Pharma &amp; Health Products'!$B:$B,$B170,'Other Pharma &amp; Health Products'!AQ:AQ)+SUMIF('PSM Costs'!$B:$B,$B170,'PSM Costs'!AQ:AQ)&gt;0,SUMIF(Pharmaceuticals!$B:$B,$B170,Pharmaceuticals!AQ:AQ)+SUMIF('Health Products &amp; Equipment'!$B:$B,$B170,'Health Products &amp; Equipment'!AQ:AQ)+SUMIF('Other Pharma &amp; Health Products'!$B:$B,$B170,'Other Pharma &amp; Health Products'!AQ:AQ)+SUMIF('PSM Costs'!$B:$B,$B170,'PSM Costs'!AQ:AQ),"")</f>
        <v/>
      </c>
      <c r="Q170" s="234" t="str">
        <f ca="1">IF(SUMIF(Pharmaceuticals!$B:$B,$B170,Pharmaceuticals!AS:AS)+SUMIF('Health Products &amp; Equipment'!$B:$B,$B170,'Health Products &amp; Equipment'!AS:AS)+SUMIF('Other Pharma &amp; Health Products'!$B:$B,$B170,'Other Pharma &amp; Health Products'!AS:AS)+SUMIF('PSM Costs'!$B:$B,$B170,'PSM Costs'!AS:AS)&gt;0,SUMIF(Pharmaceuticals!$B:$B,$B170,Pharmaceuticals!AS:AS)+SUMIF('Health Products &amp; Equipment'!$B:$B,$B170,'Health Products &amp; Equipment'!AS:AS)+SUMIF('Other Pharma &amp; Health Products'!$B:$B,$B170,'Other Pharma &amp; Health Products'!AS:AS)+SUMIF('PSM Costs'!$B:$B,$B170,'PSM Costs'!AS:AS),"")</f>
        <v/>
      </c>
      <c r="R170" s="232" t="str">
        <f t="shared" ca="1" si="12"/>
        <v/>
      </c>
      <c r="S170" s="233" t="str">
        <f ca="1">IF(SUMIF(Pharmaceuticals!$B:$B,$B170,Pharmaceuticals!AZ:AZ)+SUMIF('Health Products &amp; Equipment'!$B:$B,$B170,'Health Products &amp; Equipment'!AZ:AZ)+SUMIF('Other Pharma &amp; Health Products'!$B:$B,$B170,'Other Pharma &amp; Health Products'!AZ:AZ)+SUMIF('PSM Costs'!$B:$B,$B170,'PSM Costs'!AZ:AZ)&gt;0,SUMIF(Pharmaceuticals!$B:$B,$B170,Pharmaceuticals!AZ:AZ)+SUMIF('Health Products &amp; Equipment'!$B:$B,$B170,'Health Products &amp; Equipment'!AZ:AZ)+SUMIF('Other Pharma &amp; Health Products'!$B:$B,$B170,'Other Pharma &amp; Health Products'!AZ:AZ)+SUMIF('PSM Costs'!$B:$B,$B170,'PSM Costs'!AZ:AZ),"")</f>
        <v/>
      </c>
      <c r="T170" s="233" t="str">
        <f ca="1">IF(SUMIF(Pharmaceuticals!$B:$B,$B170,Pharmaceuticals!BB:BB)+SUMIF('Health Products &amp; Equipment'!$B:$B,$B170,'Health Products &amp; Equipment'!BB:BB)+SUMIF('Other Pharma &amp; Health Products'!$B:$B,$B170,'Other Pharma &amp; Health Products'!BB:BB)+SUMIF('PSM Costs'!$B:$B,$B170,'PSM Costs'!BB:BB)&gt;0,SUMIF(Pharmaceuticals!$B:$B,$B170,Pharmaceuticals!BB:BB)+SUMIF('Health Products &amp; Equipment'!$B:$B,$B170,'Health Products &amp; Equipment'!BB:BB)+SUMIF('Other Pharma &amp; Health Products'!$B:$B,$B170,'Other Pharma &amp; Health Products'!BB:BB)+SUMIF('PSM Costs'!$B:$B,$B170,'PSM Costs'!BB:BB),"")</f>
        <v/>
      </c>
      <c r="U170" s="233" t="str">
        <f ca="1">IF(SUMIF(Pharmaceuticals!$B:$B,$B170,Pharmaceuticals!BD:BD)+SUMIF('Health Products &amp; Equipment'!$B:$B,$B170,'Health Products &amp; Equipment'!BD:BD)+SUMIF('Other Pharma &amp; Health Products'!$B:$B,$B170,'Other Pharma &amp; Health Products'!BD:BD)+SUMIF('PSM Costs'!$B:$B,$B170,'PSM Costs'!BD:BD)&gt;0,SUMIF(Pharmaceuticals!$B:$B,$B170,Pharmaceuticals!BD:BD)+SUMIF('Health Products &amp; Equipment'!$B:$B,$B170,'Health Products &amp; Equipment'!BD:BD)+SUMIF('Other Pharma &amp; Health Products'!$B:$B,$B170,'Other Pharma &amp; Health Products'!BD:BD)+SUMIF('PSM Costs'!$B:$B,$B170,'PSM Costs'!BD:BD),"")</f>
        <v/>
      </c>
      <c r="V170" s="233" t="str">
        <f ca="1">IF(SUMIF(Pharmaceuticals!$B:$B,$B170,Pharmaceuticals!BF:BF)+SUMIF('Health Products &amp; Equipment'!$B:$B,$B170,'Health Products &amp; Equipment'!BF:BF)+SUMIF('Other Pharma &amp; Health Products'!$B:$B,$B170,'Other Pharma &amp; Health Products'!BF:BF)+SUMIF('PSM Costs'!$B:$B,$B170,'PSM Costs'!BF:BF)&gt;0,SUMIF(Pharmaceuticals!$B:$B,$B170,Pharmaceuticals!BF:BF)+SUMIF('Health Products &amp; Equipment'!$B:$B,$B170,'Health Products &amp; Equipment'!BF:BF)+SUMIF('Other Pharma &amp; Health Products'!$B:$B,$B170,'Other Pharma &amp; Health Products'!BF:BF)+SUMIF('PSM Costs'!$B:$B,$B170,'PSM Costs'!BF:BF),"")</f>
        <v/>
      </c>
      <c r="W170" s="231" t="str">
        <f t="shared" ca="1" si="13"/>
        <v/>
      </c>
      <c r="X170" s="234" t="str">
        <f ca="1">IF(SUMIF(Pharmaceuticals!$B:$B,$B170,Pharmaceuticals!BM:BM)+SUMIF('Health Products &amp; Equipment'!$B:$B,$B170,'Health Products &amp; Equipment'!BM:BM)+SUMIF('Other Pharma &amp; Health Products'!$B:$B,$B170,'Other Pharma &amp; Health Products'!BM:BM)+SUMIF('PSM Costs'!$B:$B,$B170,'PSM Costs'!BM:BM)&gt;0,SUMIF(Pharmaceuticals!$B:$B,$B170,Pharmaceuticals!BM:BM)+SUMIF('Health Products &amp; Equipment'!$B:$B,$B170,'Health Products &amp; Equipment'!BM:BM)+SUMIF('Other Pharma &amp; Health Products'!$B:$B,$B170,'Other Pharma &amp; Health Products'!BM:BM)+SUMIF('PSM Costs'!$B:$B,$B170,'PSM Costs'!BM:BM),"")</f>
        <v/>
      </c>
      <c r="Y170" s="234" t="str">
        <f ca="1">IF(SUMIF(Pharmaceuticals!$B:$B,$B170,Pharmaceuticals!BO:BO)+SUMIF('Health Products &amp; Equipment'!$B:$B,$B170,'Health Products &amp; Equipment'!BO:BO)+SUMIF('Other Pharma &amp; Health Products'!$B:$B,$B170,'Other Pharma &amp; Health Products'!BO:BO)+SUMIF('PSM Costs'!$B:$B,$B170,'PSM Costs'!BO:BO)&gt;0,SUMIF(Pharmaceuticals!$B:$B,$B170,Pharmaceuticals!BO:BO)+SUMIF('Health Products &amp; Equipment'!$B:$B,$B170,'Health Products &amp; Equipment'!BO:BO)+SUMIF('Other Pharma &amp; Health Products'!$B:$B,$B170,'Other Pharma &amp; Health Products'!BO:BO)+SUMIF('PSM Costs'!$B:$B,$B170,'PSM Costs'!BO:BO),"")</f>
        <v/>
      </c>
      <c r="Z170" s="234" t="str">
        <f ca="1">IF(SUMIF(Pharmaceuticals!$B:$B,$B170,Pharmaceuticals!BQ:BQ)+SUMIF('Health Products &amp; Equipment'!$B:$B,$B170,'Health Products &amp; Equipment'!BQ:BQ)+SUMIF('Other Pharma &amp; Health Products'!$B:$B,$B170,'Other Pharma &amp; Health Products'!BQ:BQ)+SUMIF('PSM Costs'!$B:$B,$B170,'PSM Costs'!BQ:BQ)&gt;0,SUMIF(Pharmaceuticals!$B:$B,$B170,Pharmaceuticals!BQ:BQ)+SUMIF('Health Products &amp; Equipment'!$B:$B,$B170,'Health Products &amp; Equipment'!BQ:BQ)+SUMIF('Other Pharma &amp; Health Products'!$B:$B,$B170,'Other Pharma &amp; Health Products'!BQ:BQ)+SUMIF('PSM Costs'!$B:$B,$B170,'PSM Costs'!BQ:BQ),"")</f>
        <v/>
      </c>
      <c r="AA170" s="234" t="str">
        <f ca="1">IF(SUMIF(Pharmaceuticals!$B:$B,$B170,Pharmaceuticals!BS:BS)+SUMIF('Health Products &amp; Equipment'!$B:$B,$B170,'Health Products &amp; Equipment'!BS:BS)+SUMIF('Other Pharma &amp; Health Products'!$B:$B,$B170,'Other Pharma &amp; Health Products'!BS:BS)+SUMIF('PSM Costs'!$B:$B,$B170,'PSM Costs'!BS:BS)&gt;0,SUMIF(Pharmaceuticals!$B:$B,$B170,Pharmaceuticals!BS:BS)+SUMIF('Health Products &amp; Equipment'!$B:$B,$B170,'Health Products &amp; Equipment'!BS:BS)+SUMIF('Other Pharma &amp; Health Products'!$B:$B,$B170,'Other Pharma &amp; Health Products'!BS:BS)+SUMIF('PSM Costs'!$B:$B,$B170,'PSM Costs'!BS:BS),"")</f>
        <v/>
      </c>
      <c r="AB170" s="233" t="str">
        <f t="shared" ca="1" si="14"/>
        <v/>
      </c>
    </row>
    <row r="171" spans="1:28" ht="22.15" customHeight="1" x14ac:dyDescent="0.2">
      <c r="A171" s="229">
        <v>161</v>
      </c>
      <c r="B171" s="229" t="str">
        <f ca="1">IFERROR(VLOOKUP(A171,'Rank unique Mod-Int-CI-PR'!I:J,2,FALSE),"")</f>
        <v/>
      </c>
      <c r="C171" s="230" t="str">
        <f ca="1">IFERROR(VLOOKUP(VALUE(LEFT(B171,FIND("-",B171)-1)),CatModules!B:C,2,FALSE),"")</f>
        <v/>
      </c>
      <c r="D171" s="230" t="str">
        <f ca="1">IFERROR(VLOOKUP(LEFT(B171,FIND("--",B171)-1),CatInt!D:E,2,FALSE),"")</f>
        <v/>
      </c>
      <c r="E171" s="230" t="str">
        <f ca="1">IFERROR(VLOOKUP(MID(B171,FIND("--",B171)+2,FIND("---",B171)-FIND("--",B171)-2),CatCostInp!D:E,2,FALSE),"")</f>
        <v/>
      </c>
      <c r="F171" s="230" t="str">
        <f ca="1">IFERROR(VLOOKUP(B171,ActivityConcat!A:C,3,FALSE),"")</f>
        <v/>
      </c>
      <c r="G171" s="231" t="str">
        <f ca="1">IFERROR(VLOOKUP(VALUE(RIGHT(B171,1)),Setup!A:D,4,FALSE),"")</f>
        <v/>
      </c>
      <c r="H171" s="232" t="str">
        <f t="shared" ca="1" si="10"/>
        <v/>
      </c>
      <c r="I171" s="233" t="str">
        <f ca="1">IF(SUMIF(Pharmaceuticals!$B:$B,$B171,Pharmaceuticals!Z:Z)+SUMIF('Health Products &amp; Equipment'!$B:$B,$B171,'Health Products &amp; Equipment'!Z:Z)+SUMIF('Other Pharma &amp; Health Products'!$B:$B,$B171,'Other Pharma &amp; Health Products'!Z:Z)+SUMIF('PSM Costs'!$B:$B,$B171,'PSM Costs'!Z:Z)&gt;0,SUMIF(Pharmaceuticals!$B:$B,$B171,Pharmaceuticals!Z:Z)+SUMIF('Health Products &amp; Equipment'!$B:$B,$B171,'Health Products &amp; Equipment'!Z:Z)+SUMIF('Other Pharma &amp; Health Products'!$B:$B,$B171,'Other Pharma &amp; Health Products'!Z:Z)+SUMIF('PSM Costs'!$B:$B,$B171,'PSM Costs'!Z:Z),"")</f>
        <v/>
      </c>
      <c r="J171" s="233" t="str">
        <f ca="1">IF(SUMIF(Pharmaceuticals!$B:$B,$B171,Pharmaceuticals!AB:AB)+SUMIF('Health Products &amp; Equipment'!$B:$B,$B171,'Health Products &amp; Equipment'!AB:AB)+SUMIF('Other Pharma &amp; Health Products'!$B:$B,$B171,'Other Pharma &amp; Health Products'!AB:AB)+SUMIF('PSM Costs'!$B:$B,$B171,'PSM Costs'!AB:AB)&gt;0,SUMIF(Pharmaceuticals!$B:$B,$B171,Pharmaceuticals!AB:AB)+SUMIF('Health Products &amp; Equipment'!$B:$B,$B171,'Health Products &amp; Equipment'!AB:AB)+SUMIF('Other Pharma &amp; Health Products'!$B:$B,$B171,'Other Pharma &amp; Health Products'!AB:AB)+SUMIF('PSM Costs'!$B:$B,$B171,'PSM Costs'!AB:AB),"")</f>
        <v/>
      </c>
      <c r="K171" s="233" t="str">
        <f ca="1">IF(SUMIF(Pharmaceuticals!$B:$B,$B171,Pharmaceuticals!AD:AD)+SUMIF('Health Products &amp; Equipment'!$B:$B,$B171,'Health Products &amp; Equipment'!AD:AD)+SUMIF('Other Pharma &amp; Health Products'!$B:$B,$B171,'Other Pharma &amp; Health Products'!AD:AD)+SUMIF('PSM Costs'!$B:$B,$B171,'PSM Costs'!AD:AD)&gt;0,SUMIF(Pharmaceuticals!$B:$B,$B171,Pharmaceuticals!AD:AD)+SUMIF('Health Products &amp; Equipment'!$B:$B,$B171,'Health Products &amp; Equipment'!AD:AD)+SUMIF('Other Pharma &amp; Health Products'!$B:$B,$B171,'Other Pharma &amp; Health Products'!AD:AD)+SUMIF('PSM Costs'!$B:$B,$B171,'PSM Costs'!AD:AD),"")</f>
        <v/>
      </c>
      <c r="L171" s="233" t="str">
        <f ca="1">IF(SUMIF(Pharmaceuticals!$B:$B,$B171,Pharmaceuticals!AF:AF)+SUMIF('Health Products &amp; Equipment'!$B:$B,$B171,'Health Products &amp; Equipment'!AF:AF)+SUMIF('Other Pharma &amp; Health Products'!$B:$B,$B171,'Other Pharma &amp; Health Products'!AF:AF)+SUMIF('PSM Costs'!$B:$B,$B171,'PSM Costs'!AF:AF)&gt;0,SUMIF(Pharmaceuticals!$B:$B,$B171,Pharmaceuticals!AF:AF)+SUMIF('Health Products &amp; Equipment'!$B:$B,$B171,'Health Products &amp; Equipment'!AF:AF)+SUMIF('Other Pharma &amp; Health Products'!$B:$B,$B171,'Other Pharma &amp; Health Products'!AF:AF)+SUMIF('PSM Costs'!$B:$B,$B171,'PSM Costs'!AF:AF),"")</f>
        <v/>
      </c>
      <c r="M171" s="231" t="str">
        <f t="shared" ca="1" si="11"/>
        <v/>
      </c>
      <c r="N171" s="234" t="str">
        <f ca="1">IF(SUMIF(Pharmaceuticals!$B:$B,$B171,Pharmaceuticals!AM:AM)+SUMIF('Health Products &amp; Equipment'!$B:$B,$B171,'Health Products &amp; Equipment'!AM:AM)+SUMIF('Other Pharma &amp; Health Products'!$B:$B,$B171,'Other Pharma &amp; Health Products'!AM:AM)+SUMIF('PSM Costs'!$B:$B,$B171,'PSM Costs'!AM:AM)&gt;0,SUMIF(Pharmaceuticals!$B:$B,$B171,Pharmaceuticals!AM:AM)+SUMIF('Health Products &amp; Equipment'!$B:$B,$B171,'Health Products &amp; Equipment'!AM:AM)+SUMIF('Other Pharma &amp; Health Products'!$B:$B,$B171,'Other Pharma &amp; Health Products'!AM:AM)+SUMIF('PSM Costs'!$B:$B,$B171,'PSM Costs'!AM:AM),"")</f>
        <v/>
      </c>
      <c r="O171" s="234" t="str">
        <f ca="1">IF(SUMIF(Pharmaceuticals!$B:$B,$B171,Pharmaceuticals!AO:AO)+SUMIF('Health Products &amp; Equipment'!$B:$B,$B171,'Health Products &amp; Equipment'!AO:AO)+SUMIF('Other Pharma &amp; Health Products'!$B:$B,$B171,'Other Pharma &amp; Health Products'!AO:AO)+SUMIF('PSM Costs'!$B:$B,$B171,'PSM Costs'!AO:AO)&gt;0,SUMIF(Pharmaceuticals!$B:$B,$B171,Pharmaceuticals!AO:AO)+SUMIF('Health Products &amp; Equipment'!$B:$B,$B171,'Health Products &amp; Equipment'!AO:AO)+SUMIF('Other Pharma &amp; Health Products'!$B:$B,$B171,'Other Pharma &amp; Health Products'!AO:AO)+SUMIF('PSM Costs'!$B:$B,$B171,'PSM Costs'!AO:AO),"")</f>
        <v/>
      </c>
      <c r="P171" s="234" t="str">
        <f ca="1">IF(SUMIF(Pharmaceuticals!$B:$B,$B171,Pharmaceuticals!AQ:AQ)+SUMIF('Health Products &amp; Equipment'!$B:$B,$B171,'Health Products &amp; Equipment'!AQ:AQ)+SUMIF('Other Pharma &amp; Health Products'!$B:$B,$B171,'Other Pharma &amp; Health Products'!AQ:AQ)+SUMIF('PSM Costs'!$B:$B,$B171,'PSM Costs'!AQ:AQ)&gt;0,SUMIF(Pharmaceuticals!$B:$B,$B171,Pharmaceuticals!AQ:AQ)+SUMIF('Health Products &amp; Equipment'!$B:$B,$B171,'Health Products &amp; Equipment'!AQ:AQ)+SUMIF('Other Pharma &amp; Health Products'!$B:$B,$B171,'Other Pharma &amp; Health Products'!AQ:AQ)+SUMIF('PSM Costs'!$B:$B,$B171,'PSM Costs'!AQ:AQ),"")</f>
        <v/>
      </c>
      <c r="Q171" s="234" t="str">
        <f ca="1">IF(SUMIF(Pharmaceuticals!$B:$B,$B171,Pharmaceuticals!AS:AS)+SUMIF('Health Products &amp; Equipment'!$B:$B,$B171,'Health Products &amp; Equipment'!AS:AS)+SUMIF('Other Pharma &amp; Health Products'!$B:$B,$B171,'Other Pharma &amp; Health Products'!AS:AS)+SUMIF('PSM Costs'!$B:$B,$B171,'PSM Costs'!AS:AS)&gt;0,SUMIF(Pharmaceuticals!$B:$B,$B171,Pharmaceuticals!AS:AS)+SUMIF('Health Products &amp; Equipment'!$B:$B,$B171,'Health Products &amp; Equipment'!AS:AS)+SUMIF('Other Pharma &amp; Health Products'!$B:$B,$B171,'Other Pharma &amp; Health Products'!AS:AS)+SUMIF('PSM Costs'!$B:$B,$B171,'PSM Costs'!AS:AS),"")</f>
        <v/>
      </c>
      <c r="R171" s="232" t="str">
        <f t="shared" ca="1" si="12"/>
        <v/>
      </c>
      <c r="S171" s="233" t="str">
        <f ca="1">IF(SUMIF(Pharmaceuticals!$B:$B,$B171,Pharmaceuticals!AZ:AZ)+SUMIF('Health Products &amp; Equipment'!$B:$B,$B171,'Health Products &amp; Equipment'!AZ:AZ)+SUMIF('Other Pharma &amp; Health Products'!$B:$B,$B171,'Other Pharma &amp; Health Products'!AZ:AZ)+SUMIF('PSM Costs'!$B:$B,$B171,'PSM Costs'!AZ:AZ)&gt;0,SUMIF(Pharmaceuticals!$B:$B,$B171,Pharmaceuticals!AZ:AZ)+SUMIF('Health Products &amp; Equipment'!$B:$B,$B171,'Health Products &amp; Equipment'!AZ:AZ)+SUMIF('Other Pharma &amp; Health Products'!$B:$B,$B171,'Other Pharma &amp; Health Products'!AZ:AZ)+SUMIF('PSM Costs'!$B:$B,$B171,'PSM Costs'!AZ:AZ),"")</f>
        <v/>
      </c>
      <c r="T171" s="233" t="str">
        <f ca="1">IF(SUMIF(Pharmaceuticals!$B:$B,$B171,Pharmaceuticals!BB:BB)+SUMIF('Health Products &amp; Equipment'!$B:$B,$B171,'Health Products &amp; Equipment'!BB:BB)+SUMIF('Other Pharma &amp; Health Products'!$B:$B,$B171,'Other Pharma &amp; Health Products'!BB:BB)+SUMIF('PSM Costs'!$B:$B,$B171,'PSM Costs'!BB:BB)&gt;0,SUMIF(Pharmaceuticals!$B:$B,$B171,Pharmaceuticals!BB:BB)+SUMIF('Health Products &amp; Equipment'!$B:$B,$B171,'Health Products &amp; Equipment'!BB:BB)+SUMIF('Other Pharma &amp; Health Products'!$B:$B,$B171,'Other Pharma &amp; Health Products'!BB:BB)+SUMIF('PSM Costs'!$B:$B,$B171,'PSM Costs'!BB:BB),"")</f>
        <v/>
      </c>
      <c r="U171" s="233" t="str">
        <f ca="1">IF(SUMIF(Pharmaceuticals!$B:$B,$B171,Pharmaceuticals!BD:BD)+SUMIF('Health Products &amp; Equipment'!$B:$B,$B171,'Health Products &amp; Equipment'!BD:BD)+SUMIF('Other Pharma &amp; Health Products'!$B:$B,$B171,'Other Pharma &amp; Health Products'!BD:BD)+SUMIF('PSM Costs'!$B:$B,$B171,'PSM Costs'!BD:BD)&gt;0,SUMIF(Pharmaceuticals!$B:$B,$B171,Pharmaceuticals!BD:BD)+SUMIF('Health Products &amp; Equipment'!$B:$B,$B171,'Health Products &amp; Equipment'!BD:BD)+SUMIF('Other Pharma &amp; Health Products'!$B:$B,$B171,'Other Pharma &amp; Health Products'!BD:BD)+SUMIF('PSM Costs'!$B:$B,$B171,'PSM Costs'!BD:BD),"")</f>
        <v/>
      </c>
      <c r="V171" s="233" t="str">
        <f ca="1">IF(SUMIF(Pharmaceuticals!$B:$B,$B171,Pharmaceuticals!BF:BF)+SUMIF('Health Products &amp; Equipment'!$B:$B,$B171,'Health Products &amp; Equipment'!BF:BF)+SUMIF('Other Pharma &amp; Health Products'!$B:$B,$B171,'Other Pharma &amp; Health Products'!BF:BF)+SUMIF('PSM Costs'!$B:$B,$B171,'PSM Costs'!BF:BF)&gt;0,SUMIF(Pharmaceuticals!$B:$B,$B171,Pharmaceuticals!BF:BF)+SUMIF('Health Products &amp; Equipment'!$B:$B,$B171,'Health Products &amp; Equipment'!BF:BF)+SUMIF('Other Pharma &amp; Health Products'!$B:$B,$B171,'Other Pharma &amp; Health Products'!BF:BF)+SUMIF('PSM Costs'!$B:$B,$B171,'PSM Costs'!BF:BF),"")</f>
        <v/>
      </c>
      <c r="W171" s="231" t="str">
        <f t="shared" ca="1" si="13"/>
        <v/>
      </c>
      <c r="X171" s="234" t="str">
        <f ca="1">IF(SUMIF(Pharmaceuticals!$B:$B,$B171,Pharmaceuticals!BM:BM)+SUMIF('Health Products &amp; Equipment'!$B:$B,$B171,'Health Products &amp; Equipment'!BM:BM)+SUMIF('Other Pharma &amp; Health Products'!$B:$B,$B171,'Other Pharma &amp; Health Products'!BM:BM)+SUMIF('PSM Costs'!$B:$B,$B171,'PSM Costs'!BM:BM)&gt;0,SUMIF(Pharmaceuticals!$B:$B,$B171,Pharmaceuticals!BM:BM)+SUMIF('Health Products &amp; Equipment'!$B:$B,$B171,'Health Products &amp; Equipment'!BM:BM)+SUMIF('Other Pharma &amp; Health Products'!$B:$B,$B171,'Other Pharma &amp; Health Products'!BM:BM)+SUMIF('PSM Costs'!$B:$B,$B171,'PSM Costs'!BM:BM),"")</f>
        <v/>
      </c>
      <c r="Y171" s="234" t="str">
        <f ca="1">IF(SUMIF(Pharmaceuticals!$B:$B,$B171,Pharmaceuticals!BO:BO)+SUMIF('Health Products &amp; Equipment'!$B:$B,$B171,'Health Products &amp; Equipment'!BO:BO)+SUMIF('Other Pharma &amp; Health Products'!$B:$B,$B171,'Other Pharma &amp; Health Products'!BO:BO)+SUMIF('PSM Costs'!$B:$B,$B171,'PSM Costs'!BO:BO)&gt;0,SUMIF(Pharmaceuticals!$B:$B,$B171,Pharmaceuticals!BO:BO)+SUMIF('Health Products &amp; Equipment'!$B:$B,$B171,'Health Products &amp; Equipment'!BO:BO)+SUMIF('Other Pharma &amp; Health Products'!$B:$B,$B171,'Other Pharma &amp; Health Products'!BO:BO)+SUMIF('PSM Costs'!$B:$B,$B171,'PSM Costs'!BO:BO),"")</f>
        <v/>
      </c>
      <c r="Z171" s="234" t="str">
        <f ca="1">IF(SUMIF(Pharmaceuticals!$B:$B,$B171,Pharmaceuticals!BQ:BQ)+SUMIF('Health Products &amp; Equipment'!$B:$B,$B171,'Health Products &amp; Equipment'!BQ:BQ)+SUMIF('Other Pharma &amp; Health Products'!$B:$B,$B171,'Other Pharma &amp; Health Products'!BQ:BQ)+SUMIF('PSM Costs'!$B:$B,$B171,'PSM Costs'!BQ:BQ)&gt;0,SUMIF(Pharmaceuticals!$B:$B,$B171,Pharmaceuticals!BQ:BQ)+SUMIF('Health Products &amp; Equipment'!$B:$B,$B171,'Health Products &amp; Equipment'!BQ:BQ)+SUMIF('Other Pharma &amp; Health Products'!$B:$B,$B171,'Other Pharma &amp; Health Products'!BQ:BQ)+SUMIF('PSM Costs'!$B:$B,$B171,'PSM Costs'!BQ:BQ),"")</f>
        <v/>
      </c>
      <c r="AA171" s="234" t="str">
        <f ca="1">IF(SUMIF(Pharmaceuticals!$B:$B,$B171,Pharmaceuticals!BS:BS)+SUMIF('Health Products &amp; Equipment'!$B:$B,$B171,'Health Products &amp; Equipment'!BS:BS)+SUMIF('Other Pharma &amp; Health Products'!$B:$B,$B171,'Other Pharma &amp; Health Products'!BS:BS)+SUMIF('PSM Costs'!$B:$B,$B171,'PSM Costs'!BS:BS)&gt;0,SUMIF(Pharmaceuticals!$B:$B,$B171,Pharmaceuticals!BS:BS)+SUMIF('Health Products &amp; Equipment'!$B:$B,$B171,'Health Products &amp; Equipment'!BS:BS)+SUMIF('Other Pharma &amp; Health Products'!$B:$B,$B171,'Other Pharma &amp; Health Products'!BS:BS)+SUMIF('PSM Costs'!$B:$B,$B171,'PSM Costs'!BS:BS),"")</f>
        <v/>
      </c>
      <c r="AB171" s="233" t="str">
        <f t="shared" ca="1" si="14"/>
        <v/>
      </c>
    </row>
    <row r="172" spans="1:28" ht="22.15" customHeight="1" x14ac:dyDescent="0.2">
      <c r="A172" s="229">
        <v>162</v>
      </c>
      <c r="B172" s="229" t="str">
        <f ca="1">IFERROR(VLOOKUP(A172,'Rank unique Mod-Int-CI-PR'!I:J,2,FALSE),"")</f>
        <v/>
      </c>
      <c r="C172" s="230" t="str">
        <f ca="1">IFERROR(VLOOKUP(VALUE(LEFT(B172,FIND("-",B172)-1)),CatModules!B:C,2,FALSE),"")</f>
        <v/>
      </c>
      <c r="D172" s="230" t="str">
        <f ca="1">IFERROR(VLOOKUP(LEFT(B172,FIND("--",B172)-1),CatInt!D:E,2,FALSE),"")</f>
        <v/>
      </c>
      <c r="E172" s="230" t="str">
        <f ca="1">IFERROR(VLOOKUP(MID(B172,FIND("--",B172)+2,FIND("---",B172)-FIND("--",B172)-2),CatCostInp!D:E,2,FALSE),"")</f>
        <v/>
      </c>
      <c r="F172" s="230" t="str">
        <f ca="1">IFERROR(VLOOKUP(B172,ActivityConcat!A:C,3,FALSE),"")</f>
        <v/>
      </c>
      <c r="G172" s="231" t="str">
        <f ca="1">IFERROR(VLOOKUP(VALUE(RIGHT(B172,1)),Setup!A:D,4,FALSE),"")</f>
        <v/>
      </c>
      <c r="H172" s="232" t="str">
        <f t="shared" ca="1" si="10"/>
        <v/>
      </c>
      <c r="I172" s="233" t="str">
        <f ca="1">IF(SUMIF(Pharmaceuticals!$B:$B,$B172,Pharmaceuticals!Z:Z)+SUMIF('Health Products &amp; Equipment'!$B:$B,$B172,'Health Products &amp; Equipment'!Z:Z)+SUMIF('Other Pharma &amp; Health Products'!$B:$B,$B172,'Other Pharma &amp; Health Products'!Z:Z)+SUMIF('PSM Costs'!$B:$B,$B172,'PSM Costs'!Z:Z)&gt;0,SUMIF(Pharmaceuticals!$B:$B,$B172,Pharmaceuticals!Z:Z)+SUMIF('Health Products &amp; Equipment'!$B:$B,$B172,'Health Products &amp; Equipment'!Z:Z)+SUMIF('Other Pharma &amp; Health Products'!$B:$B,$B172,'Other Pharma &amp; Health Products'!Z:Z)+SUMIF('PSM Costs'!$B:$B,$B172,'PSM Costs'!Z:Z),"")</f>
        <v/>
      </c>
      <c r="J172" s="233" t="str">
        <f ca="1">IF(SUMIF(Pharmaceuticals!$B:$B,$B172,Pharmaceuticals!AB:AB)+SUMIF('Health Products &amp; Equipment'!$B:$B,$B172,'Health Products &amp; Equipment'!AB:AB)+SUMIF('Other Pharma &amp; Health Products'!$B:$B,$B172,'Other Pharma &amp; Health Products'!AB:AB)+SUMIF('PSM Costs'!$B:$B,$B172,'PSM Costs'!AB:AB)&gt;0,SUMIF(Pharmaceuticals!$B:$B,$B172,Pharmaceuticals!AB:AB)+SUMIF('Health Products &amp; Equipment'!$B:$B,$B172,'Health Products &amp; Equipment'!AB:AB)+SUMIF('Other Pharma &amp; Health Products'!$B:$B,$B172,'Other Pharma &amp; Health Products'!AB:AB)+SUMIF('PSM Costs'!$B:$B,$B172,'PSM Costs'!AB:AB),"")</f>
        <v/>
      </c>
      <c r="K172" s="233" t="str">
        <f ca="1">IF(SUMIF(Pharmaceuticals!$B:$B,$B172,Pharmaceuticals!AD:AD)+SUMIF('Health Products &amp; Equipment'!$B:$B,$B172,'Health Products &amp; Equipment'!AD:AD)+SUMIF('Other Pharma &amp; Health Products'!$B:$B,$B172,'Other Pharma &amp; Health Products'!AD:AD)+SUMIF('PSM Costs'!$B:$B,$B172,'PSM Costs'!AD:AD)&gt;0,SUMIF(Pharmaceuticals!$B:$B,$B172,Pharmaceuticals!AD:AD)+SUMIF('Health Products &amp; Equipment'!$B:$B,$B172,'Health Products &amp; Equipment'!AD:AD)+SUMIF('Other Pharma &amp; Health Products'!$B:$B,$B172,'Other Pharma &amp; Health Products'!AD:AD)+SUMIF('PSM Costs'!$B:$B,$B172,'PSM Costs'!AD:AD),"")</f>
        <v/>
      </c>
      <c r="L172" s="233" t="str">
        <f ca="1">IF(SUMIF(Pharmaceuticals!$B:$B,$B172,Pharmaceuticals!AF:AF)+SUMIF('Health Products &amp; Equipment'!$B:$B,$B172,'Health Products &amp; Equipment'!AF:AF)+SUMIF('Other Pharma &amp; Health Products'!$B:$B,$B172,'Other Pharma &amp; Health Products'!AF:AF)+SUMIF('PSM Costs'!$B:$B,$B172,'PSM Costs'!AF:AF)&gt;0,SUMIF(Pharmaceuticals!$B:$B,$B172,Pharmaceuticals!AF:AF)+SUMIF('Health Products &amp; Equipment'!$B:$B,$B172,'Health Products &amp; Equipment'!AF:AF)+SUMIF('Other Pharma &amp; Health Products'!$B:$B,$B172,'Other Pharma &amp; Health Products'!AF:AF)+SUMIF('PSM Costs'!$B:$B,$B172,'PSM Costs'!AF:AF),"")</f>
        <v/>
      </c>
      <c r="M172" s="231" t="str">
        <f t="shared" ca="1" si="11"/>
        <v/>
      </c>
      <c r="N172" s="234" t="str">
        <f ca="1">IF(SUMIF(Pharmaceuticals!$B:$B,$B172,Pharmaceuticals!AM:AM)+SUMIF('Health Products &amp; Equipment'!$B:$B,$B172,'Health Products &amp; Equipment'!AM:AM)+SUMIF('Other Pharma &amp; Health Products'!$B:$B,$B172,'Other Pharma &amp; Health Products'!AM:AM)+SUMIF('PSM Costs'!$B:$B,$B172,'PSM Costs'!AM:AM)&gt;0,SUMIF(Pharmaceuticals!$B:$B,$B172,Pharmaceuticals!AM:AM)+SUMIF('Health Products &amp; Equipment'!$B:$B,$B172,'Health Products &amp; Equipment'!AM:AM)+SUMIF('Other Pharma &amp; Health Products'!$B:$B,$B172,'Other Pharma &amp; Health Products'!AM:AM)+SUMIF('PSM Costs'!$B:$B,$B172,'PSM Costs'!AM:AM),"")</f>
        <v/>
      </c>
      <c r="O172" s="234" t="str">
        <f ca="1">IF(SUMIF(Pharmaceuticals!$B:$B,$B172,Pharmaceuticals!AO:AO)+SUMIF('Health Products &amp; Equipment'!$B:$B,$B172,'Health Products &amp; Equipment'!AO:AO)+SUMIF('Other Pharma &amp; Health Products'!$B:$B,$B172,'Other Pharma &amp; Health Products'!AO:AO)+SUMIF('PSM Costs'!$B:$B,$B172,'PSM Costs'!AO:AO)&gt;0,SUMIF(Pharmaceuticals!$B:$B,$B172,Pharmaceuticals!AO:AO)+SUMIF('Health Products &amp; Equipment'!$B:$B,$B172,'Health Products &amp; Equipment'!AO:AO)+SUMIF('Other Pharma &amp; Health Products'!$B:$B,$B172,'Other Pharma &amp; Health Products'!AO:AO)+SUMIF('PSM Costs'!$B:$B,$B172,'PSM Costs'!AO:AO),"")</f>
        <v/>
      </c>
      <c r="P172" s="234" t="str">
        <f ca="1">IF(SUMIF(Pharmaceuticals!$B:$B,$B172,Pharmaceuticals!AQ:AQ)+SUMIF('Health Products &amp; Equipment'!$B:$B,$B172,'Health Products &amp; Equipment'!AQ:AQ)+SUMIF('Other Pharma &amp; Health Products'!$B:$B,$B172,'Other Pharma &amp; Health Products'!AQ:AQ)+SUMIF('PSM Costs'!$B:$B,$B172,'PSM Costs'!AQ:AQ)&gt;0,SUMIF(Pharmaceuticals!$B:$B,$B172,Pharmaceuticals!AQ:AQ)+SUMIF('Health Products &amp; Equipment'!$B:$B,$B172,'Health Products &amp; Equipment'!AQ:AQ)+SUMIF('Other Pharma &amp; Health Products'!$B:$B,$B172,'Other Pharma &amp; Health Products'!AQ:AQ)+SUMIF('PSM Costs'!$B:$B,$B172,'PSM Costs'!AQ:AQ),"")</f>
        <v/>
      </c>
      <c r="Q172" s="234" t="str">
        <f ca="1">IF(SUMIF(Pharmaceuticals!$B:$B,$B172,Pharmaceuticals!AS:AS)+SUMIF('Health Products &amp; Equipment'!$B:$B,$B172,'Health Products &amp; Equipment'!AS:AS)+SUMIF('Other Pharma &amp; Health Products'!$B:$B,$B172,'Other Pharma &amp; Health Products'!AS:AS)+SUMIF('PSM Costs'!$B:$B,$B172,'PSM Costs'!AS:AS)&gt;0,SUMIF(Pharmaceuticals!$B:$B,$B172,Pharmaceuticals!AS:AS)+SUMIF('Health Products &amp; Equipment'!$B:$B,$B172,'Health Products &amp; Equipment'!AS:AS)+SUMIF('Other Pharma &amp; Health Products'!$B:$B,$B172,'Other Pharma &amp; Health Products'!AS:AS)+SUMIF('PSM Costs'!$B:$B,$B172,'PSM Costs'!AS:AS),"")</f>
        <v/>
      </c>
      <c r="R172" s="232" t="str">
        <f t="shared" ca="1" si="12"/>
        <v/>
      </c>
      <c r="S172" s="233" t="str">
        <f ca="1">IF(SUMIF(Pharmaceuticals!$B:$B,$B172,Pharmaceuticals!AZ:AZ)+SUMIF('Health Products &amp; Equipment'!$B:$B,$B172,'Health Products &amp; Equipment'!AZ:AZ)+SUMIF('Other Pharma &amp; Health Products'!$B:$B,$B172,'Other Pharma &amp; Health Products'!AZ:AZ)+SUMIF('PSM Costs'!$B:$B,$B172,'PSM Costs'!AZ:AZ)&gt;0,SUMIF(Pharmaceuticals!$B:$B,$B172,Pharmaceuticals!AZ:AZ)+SUMIF('Health Products &amp; Equipment'!$B:$B,$B172,'Health Products &amp; Equipment'!AZ:AZ)+SUMIF('Other Pharma &amp; Health Products'!$B:$B,$B172,'Other Pharma &amp; Health Products'!AZ:AZ)+SUMIF('PSM Costs'!$B:$B,$B172,'PSM Costs'!AZ:AZ),"")</f>
        <v/>
      </c>
      <c r="T172" s="233" t="str">
        <f ca="1">IF(SUMIF(Pharmaceuticals!$B:$B,$B172,Pharmaceuticals!BB:BB)+SUMIF('Health Products &amp; Equipment'!$B:$B,$B172,'Health Products &amp; Equipment'!BB:BB)+SUMIF('Other Pharma &amp; Health Products'!$B:$B,$B172,'Other Pharma &amp; Health Products'!BB:BB)+SUMIF('PSM Costs'!$B:$B,$B172,'PSM Costs'!BB:BB)&gt;0,SUMIF(Pharmaceuticals!$B:$B,$B172,Pharmaceuticals!BB:BB)+SUMIF('Health Products &amp; Equipment'!$B:$B,$B172,'Health Products &amp; Equipment'!BB:BB)+SUMIF('Other Pharma &amp; Health Products'!$B:$B,$B172,'Other Pharma &amp; Health Products'!BB:BB)+SUMIF('PSM Costs'!$B:$B,$B172,'PSM Costs'!BB:BB),"")</f>
        <v/>
      </c>
      <c r="U172" s="233" t="str">
        <f ca="1">IF(SUMIF(Pharmaceuticals!$B:$B,$B172,Pharmaceuticals!BD:BD)+SUMIF('Health Products &amp; Equipment'!$B:$B,$B172,'Health Products &amp; Equipment'!BD:BD)+SUMIF('Other Pharma &amp; Health Products'!$B:$B,$B172,'Other Pharma &amp; Health Products'!BD:BD)+SUMIF('PSM Costs'!$B:$B,$B172,'PSM Costs'!BD:BD)&gt;0,SUMIF(Pharmaceuticals!$B:$B,$B172,Pharmaceuticals!BD:BD)+SUMIF('Health Products &amp; Equipment'!$B:$B,$B172,'Health Products &amp; Equipment'!BD:BD)+SUMIF('Other Pharma &amp; Health Products'!$B:$B,$B172,'Other Pharma &amp; Health Products'!BD:BD)+SUMIF('PSM Costs'!$B:$B,$B172,'PSM Costs'!BD:BD),"")</f>
        <v/>
      </c>
      <c r="V172" s="233" t="str">
        <f ca="1">IF(SUMIF(Pharmaceuticals!$B:$B,$B172,Pharmaceuticals!BF:BF)+SUMIF('Health Products &amp; Equipment'!$B:$B,$B172,'Health Products &amp; Equipment'!BF:BF)+SUMIF('Other Pharma &amp; Health Products'!$B:$B,$B172,'Other Pharma &amp; Health Products'!BF:BF)+SUMIF('PSM Costs'!$B:$B,$B172,'PSM Costs'!BF:BF)&gt;0,SUMIF(Pharmaceuticals!$B:$B,$B172,Pharmaceuticals!BF:BF)+SUMIF('Health Products &amp; Equipment'!$B:$B,$B172,'Health Products &amp; Equipment'!BF:BF)+SUMIF('Other Pharma &amp; Health Products'!$B:$B,$B172,'Other Pharma &amp; Health Products'!BF:BF)+SUMIF('PSM Costs'!$B:$B,$B172,'PSM Costs'!BF:BF),"")</f>
        <v/>
      </c>
      <c r="W172" s="231" t="str">
        <f t="shared" ca="1" si="13"/>
        <v/>
      </c>
      <c r="X172" s="234" t="str">
        <f ca="1">IF(SUMIF(Pharmaceuticals!$B:$B,$B172,Pharmaceuticals!BM:BM)+SUMIF('Health Products &amp; Equipment'!$B:$B,$B172,'Health Products &amp; Equipment'!BM:BM)+SUMIF('Other Pharma &amp; Health Products'!$B:$B,$B172,'Other Pharma &amp; Health Products'!BM:BM)+SUMIF('PSM Costs'!$B:$B,$B172,'PSM Costs'!BM:BM)&gt;0,SUMIF(Pharmaceuticals!$B:$B,$B172,Pharmaceuticals!BM:BM)+SUMIF('Health Products &amp; Equipment'!$B:$B,$B172,'Health Products &amp; Equipment'!BM:BM)+SUMIF('Other Pharma &amp; Health Products'!$B:$B,$B172,'Other Pharma &amp; Health Products'!BM:BM)+SUMIF('PSM Costs'!$B:$B,$B172,'PSM Costs'!BM:BM),"")</f>
        <v/>
      </c>
      <c r="Y172" s="234" t="str">
        <f ca="1">IF(SUMIF(Pharmaceuticals!$B:$B,$B172,Pharmaceuticals!BO:BO)+SUMIF('Health Products &amp; Equipment'!$B:$B,$B172,'Health Products &amp; Equipment'!BO:BO)+SUMIF('Other Pharma &amp; Health Products'!$B:$B,$B172,'Other Pharma &amp; Health Products'!BO:BO)+SUMIF('PSM Costs'!$B:$B,$B172,'PSM Costs'!BO:BO)&gt;0,SUMIF(Pharmaceuticals!$B:$B,$B172,Pharmaceuticals!BO:BO)+SUMIF('Health Products &amp; Equipment'!$B:$B,$B172,'Health Products &amp; Equipment'!BO:BO)+SUMIF('Other Pharma &amp; Health Products'!$B:$B,$B172,'Other Pharma &amp; Health Products'!BO:BO)+SUMIF('PSM Costs'!$B:$B,$B172,'PSM Costs'!BO:BO),"")</f>
        <v/>
      </c>
      <c r="Z172" s="234" t="str">
        <f ca="1">IF(SUMIF(Pharmaceuticals!$B:$B,$B172,Pharmaceuticals!BQ:BQ)+SUMIF('Health Products &amp; Equipment'!$B:$B,$B172,'Health Products &amp; Equipment'!BQ:BQ)+SUMIF('Other Pharma &amp; Health Products'!$B:$B,$B172,'Other Pharma &amp; Health Products'!BQ:BQ)+SUMIF('PSM Costs'!$B:$B,$B172,'PSM Costs'!BQ:BQ)&gt;0,SUMIF(Pharmaceuticals!$B:$B,$B172,Pharmaceuticals!BQ:BQ)+SUMIF('Health Products &amp; Equipment'!$B:$B,$B172,'Health Products &amp; Equipment'!BQ:BQ)+SUMIF('Other Pharma &amp; Health Products'!$B:$B,$B172,'Other Pharma &amp; Health Products'!BQ:BQ)+SUMIF('PSM Costs'!$B:$B,$B172,'PSM Costs'!BQ:BQ),"")</f>
        <v/>
      </c>
      <c r="AA172" s="234" t="str">
        <f ca="1">IF(SUMIF(Pharmaceuticals!$B:$B,$B172,Pharmaceuticals!BS:BS)+SUMIF('Health Products &amp; Equipment'!$B:$B,$B172,'Health Products &amp; Equipment'!BS:BS)+SUMIF('Other Pharma &amp; Health Products'!$B:$B,$B172,'Other Pharma &amp; Health Products'!BS:BS)+SUMIF('PSM Costs'!$B:$B,$B172,'PSM Costs'!BS:BS)&gt;0,SUMIF(Pharmaceuticals!$B:$B,$B172,Pharmaceuticals!BS:BS)+SUMIF('Health Products &amp; Equipment'!$B:$B,$B172,'Health Products &amp; Equipment'!BS:BS)+SUMIF('Other Pharma &amp; Health Products'!$B:$B,$B172,'Other Pharma &amp; Health Products'!BS:BS)+SUMIF('PSM Costs'!$B:$B,$B172,'PSM Costs'!BS:BS),"")</f>
        <v/>
      </c>
      <c r="AB172" s="233" t="str">
        <f t="shared" ca="1" si="14"/>
        <v/>
      </c>
    </row>
    <row r="173" spans="1:28" ht="22.15" customHeight="1" x14ac:dyDescent="0.2">
      <c r="A173" s="229">
        <v>163</v>
      </c>
      <c r="B173" s="229" t="str">
        <f ca="1">IFERROR(VLOOKUP(A173,'Rank unique Mod-Int-CI-PR'!I:J,2,FALSE),"")</f>
        <v/>
      </c>
      <c r="C173" s="230" t="str">
        <f ca="1">IFERROR(VLOOKUP(VALUE(LEFT(B173,FIND("-",B173)-1)),CatModules!B:C,2,FALSE),"")</f>
        <v/>
      </c>
      <c r="D173" s="230" t="str">
        <f ca="1">IFERROR(VLOOKUP(LEFT(B173,FIND("--",B173)-1),CatInt!D:E,2,FALSE),"")</f>
        <v/>
      </c>
      <c r="E173" s="230" t="str">
        <f ca="1">IFERROR(VLOOKUP(MID(B173,FIND("--",B173)+2,FIND("---",B173)-FIND("--",B173)-2),CatCostInp!D:E,2,FALSE),"")</f>
        <v/>
      </c>
      <c r="F173" s="230" t="str">
        <f ca="1">IFERROR(VLOOKUP(B173,ActivityConcat!A:C,3,FALSE),"")</f>
        <v/>
      </c>
      <c r="G173" s="231" t="str">
        <f ca="1">IFERROR(VLOOKUP(VALUE(RIGHT(B173,1)),Setup!A:D,4,FALSE),"")</f>
        <v/>
      </c>
      <c r="H173" s="232" t="str">
        <f t="shared" ca="1" si="10"/>
        <v/>
      </c>
      <c r="I173" s="233" t="str">
        <f ca="1">IF(SUMIF(Pharmaceuticals!$B:$B,$B173,Pharmaceuticals!Z:Z)+SUMIF('Health Products &amp; Equipment'!$B:$B,$B173,'Health Products &amp; Equipment'!Z:Z)+SUMIF('Other Pharma &amp; Health Products'!$B:$B,$B173,'Other Pharma &amp; Health Products'!Z:Z)+SUMIF('PSM Costs'!$B:$B,$B173,'PSM Costs'!Z:Z)&gt;0,SUMIF(Pharmaceuticals!$B:$B,$B173,Pharmaceuticals!Z:Z)+SUMIF('Health Products &amp; Equipment'!$B:$B,$B173,'Health Products &amp; Equipment'!Z:Z)+SUMIF('Other Pharma &amp; Health Products'!$B:$B,$B173,'Other Pharma &amp; Health Products'!Z:Z)+SUMIF('PSM Costs'!$B:$B,$B173,'PSM Costs'!Z:Z),"")</f>
        <v/>
      </c>
      <c r="J173" s="233" t="str">
        <f ca="1">IF(SUMIF(Pharmaceuticals!$B:$B,$B173,Pharmaceuticals!AB:AB)+SUMIF('Health Products &amp; Equipment'!$B:$B,$B173,'Health Products &amp; Equipment'!AB:AB)+SUMIF('Other Pharma &amp; Health Products'!$B:$B,$B173,'Other Pharma &amp; Health Products'!AB:AB)+SUMIF('PSM Costs'!$B:$B,$B173,'PSM Costs'!AB:AB)&gt;0,SUMIF(Pharmaceuticals!$B:$B,$B173,Pharmaceuticals!AB:AB)+SUMIF('Health Products &amp; Equipment'!$B:$B,$B173,'Health Products &amp; Equipment'!AB:AB)+SUMIF('Other Pharma &amp; Health Products'!$B:$B,$B173,'Other Pharma &amp; Health Products'!AB:AB)+SUMIF('PSM Costs'!$B:$B,$B173,'PSM Costs'!AB:AB),"")</f>
        <v/>
      </c>
      <c r="K173" s="233" t="str">
        <f ca="1">IF(SUMIF(Pharmaceuticals!$B:$B,$B173,Pharmaceuticals!AD:AD)+SUMIF('Health Products &amp; Equipment'!$B:$B,$B173,'Health Products &amp; Equipment'!AD:AD)+SUMIF('Other Pharma &amp; Health Products'!$B:$B,$B173,'Other Pharma &amp; Health Products'!AD:AD)+SUMIF('PSM Costs'!$B:$B,$B173,'PSM Costs'!AD:AD)&gt;0,SUMIF(Pharmaceuticals!$B:$B,$B173,Pharmaceuticals!AD:AD)+SUMIF('Health Products &amp; Equipment'!$B:$B,$B173,'Health Products &amp; Equipment'!AD:AD)+SUMIF('Other Pharma &amp; Health Products'!$B:$B,$B173,'Other Pharma &amp; Health Products'!AD:AD)+SUMIF('PSM Costs'!$B:$B,$B173,'PSM Costs'!AD:AD),"")</f>
        <v/>
      </c>
      <c r="L173" s="233" t="str">
        <f ca="1">IF(SUMIF(Pharmaceuticals!$B:$B,$B173,Pharmaceuticals!AF:AF)+SUMIF('Health Products &amp; Equipment'!$B:$B,$B173,'Health Products &amp; Equipment'!AF:AF)+SUMIF('Other Pharma &amp; Health Products'!$B:$B,$B173,'Other Pharma &amp; Health Products'!AF:AF)+SUMIF('PSM Costs'!$B:$B,$B173,'PSM Costs'!AF:AF)&gt;0,SUMIF(Pharmaceuticals!$B:$B,$B173,Pharmaceuticals!AF:AF)+SUMIF('Health Products &amp; Equipment'!$B:$B,$B173,'Health Products &amp; Equipment'!AF:AF)+SUMIF('Other Pharma &amp; Health Products'!$B:$B,$B173,'Other Pharma &amp; Health Products'!AF:AF)+SUMIF('PSM Costs'!$B:$B,$B173,'PSM Costs'!AF:AF),"")</f>
        <v/>
      </c>
      <c r="M173" s="231" t="str">
        <f t="shared" ca="1" si="11"/>
        <v/>
      </c>
      <c r="N173" s="234" t="str">
        <f ca="1">IF(SUMIF(Pharmaceuticals!$B:$B,$B173,Pharmaceuticals!AM:AM)+SUMIF('Health Products &amp; Equipment'!$B:$B,$B173,'Health Products &amp; Equipment'!AM:AM)+SUMIF('Other Pharma &amp; Health Products'!$B:$B,$B173,'Other Pharma &amp; Health Products'!AM:AM)+SUMIF('PSM Costs'!$B:$B,$B173,'PSM Costs'!AM:AM)&gt;0,SUMIF(Pharmaceuticals!$B:$B,$B173,Pharmaceuticals!AM:AM)+SUMIF('Health Products &amp; Equipment'!$B:$B,$B173,'Health Products &amp; Equipment'!AM:AM)+SUMIF('Other Pharma &amp; Health Products'!$B:$B,$B173,'Other Pharma &amp; Health Products'!AM:AM)+SUMIF('PSM Costs'!$B:$B,$B173,'PSM Costs'!AM:AM),"")</f>
        <v/>
      </c>
      <c r="O173" s="234" t="str">
        <f ca="1">IF(SUMIF(Pharmaceuticals!$B:$B,$B173,Pharmaceuticals!AO:AO)+SUMIF('Health Products &amp; Equipment'!$B:$B,$B173,'Health Products &amp; Equipment'!AO:AO)+SUMIF('Other Pharma &amp; Health Products'!$B:$B,$B173,'Other Pharma &amp; Health Products'!AO:AO)+SUMIF('PSM Costs'!$B:$B,$B173,'PSM Costs'!AO:AO)&gt;0,SUMIF(Pharmaceuticals!$B:$B,$B173,Pharmaceuticals!AO:AO)+SUMIF('Health Products &amp; Equipment'!$B:$B,$B173,'Health Products &amp; Equipment'!AO:AO)+SUMIF('Other Pharma &amp; Health Products'!$B:$B,$B173,'Other Pharma &amp; Health Products'!AO:AO)+SUMIF('PSM Costs'!$B:$B,$B173,'PSM Costs'!AO:AO),"")</f>
        <v/>
      </c>
      <c r="P173" s="234" t="str">
        <f ca="1">IF(SUMIF(Pharmaceuticals!$B:$B,$B173,Pharmaceuticals!AQ:AQ)+SUMIF('Health Products &amp; Equipment'!$B:$B,$B173,'Health Products &amp; Equipment'!AQ:AQ)+SUMIF('Other Pharma &amp; Health Products'!$B:$B,$B173,'Other Pharma &amp; Health Products'!AQ:AQ)+SUMIF('PSM Costs'!$B:$B,$B173,'PSM Costs'!AQ:AQ)&gt;0,SUMIF(Pharmaceuticals!$B:$B,$B173,Pharmaceuticals!AQ:AQ)+SUMIF('Health Products &amp; Equipment'!$B:$B,$B173,'Health Products &amp; Equipment'!AQ:AQ)+SUMIF('Other Pharma &amp; Health Products'!$B:$B,$B173,'Other Pharma &amp; Health Products'!AQ:AQ)+SUMIF('PSM Costs'!$B:$B,$B173,'PSM Costs'!AQ:AQ),"")</f>
        <v/>
      </c>
      <c r="Q173" s="234" t="str">
        <f ca="1">IF(SUMIF(Pharmaceuticals!$B:$B,$B173,Pharmaceuticals!AS:AS)+SUMIF('Health Products &amp; Equipment'!$B:$B,$B173,'Health Products &amp; Equipment'!AS:AS)+SUMIF('Other Pharma &amp; Health Products'!$B:$B,$B173,'Other Pharma &amp; Health Products'!AS:AS)+SUMIF('PSM Costs'!$B:$B,$B173,'PSM Costs'!AS:AS)&gt;0,SUMIF(Pharmaceuticals!$B:$B,$B173,Pharmaceuticals!AS:AS)+SUMIF('Health Products &amp; Equipment'!$B:$B,$B173,'Health Products &amp; Equipment'!AS:AS)+SUMIF('Other Pharma &amp; Health Products'!$B:$B,$B173,'Other Pharma &amp; Health Products'!AS:AS)+SUMIF('PSM Costs'!$B:$B,$B173,'PSM Costs'!AS:AS),"")</f>
        <v/>
      </c>
      <c r="R173" s="232" t="str">
        <f t="shared" ca="1" si="12"/>
        <v/>
      </c>
      <c r="S173" s="233" t="str">
        <f ca="1">IF(SUMIF(Pharmaceuticals!$B:$B,$B173,Pharmaceuticals!AZ:AZ)+SUMIF('Health Products &amp; Equipment'!$B:$B,$B173,'Health Products &amp; Equipment'!AZ:AZ)+SUMIF('Other Pharma &amp; Health Products'!$B:$B,$B173,'Other Pharma &amp; Health Products'!AZ:AZ)+SUMIF('PSM Costs'!$B:$B,$B173,'PSM Costs'!AZ:AZ)&gt;0,SUMIF(Pharmaceuticals!$B:$B,$B173,Pharmaceuticals!AZ:AZ)+SUMIF('Health Products &amp; Equipment'!$B:$B,$B173,'Health Products &amp; Equipment'!AZ:AZ)+SUMIF('Other Pharma &amp; Health Products'!$B:$B,$B173,'Other Pharma &amp; Health Products'!AZ:AZ)+SUMIF('PSM Costs'!$B:$B,$B173,'PSM Costs'!AZ:AZ),"")</f>
        <v/>
      </c>
      <c r="T173" s="233" t="str">
        <f ca="1">IF(SUMIF(Pharmaceuticals!$B:$B,$B173,Pharmaceuticals!BB:BB)+SUMIF('Health Products &amp; Equipment'!$B:$B,$B173,'Health Products &amp; Equipment'!BB:BB)+SUMIF('Other Pharma &amp; Health Products'!$B:$B,$B173,'Other Pharma &amp; Health Products'!BB:BB)+SUMIF('PSM Costs'!$B:$B,$B173,'PSM Costs'!BB:BB)&gt;0,SUMIF(Pharmaceuticals!$B:$B,$B173,Pharmaceuticals!BB:BB)+SUMIF('Health Products &amp; Equipment'!$B:$B,$B173,'Health Products &amp; Equipment'!BB:BB)+SUMIF('Other Pharma &amp; Health Products'!$B:$B,$B173,'Other Pharma &amp; Health Products'!BB:BB)+SUMIF('PSM Costs'!$B:$B,$B173,'PSM Costs'!BB:BB),"")</f>
        <v/>
      </c>
      <c r="U173" s="233" t="str">
        <f ca="1">IF(SUMIF(Pharmaceuticals!$B:$B,$B173,Pharmaceuticals!BD:BD)+SUMIF('Health Products &amp; Equipment'!$B:$B,$B173,'Health Products &amp; Equipment'!BD:BD)+SUMIF('Other Pharma &amp; Health Products'!$B:$B,$B173,'Other Pharma &amp; Health Products'!BD:BD)+SUMIF('PSM Costs'!$B:$B,$B173,'PSM Costs'!BD:BD)&gt;0,SUMIF(Pharmaceuticals!$B:$B,$B173,Pharmaceuticals!BD:BD)+SUMIF('Health Products &amp; Equipment'!$B:$B,$B173,'Health Products &amp; Equipment'!BD:BD)+SUMIF('Other Pharma &amp; Health Products'!$B:$B,$B173,'Other Pharma &amp; Health Products'!BD:BD)+SUMIF('PSM Costs'!$B:$B,$B173,'PSM Costs'!BD:BD),"")</f>
        <v/>
      </c>
      <c r="V173" s="233" t="str">
        <f ca="1">IF(SUMIF(Pharmaceuticals!$B:$B,$B173,Pharmaceuticals!BF:BF)+SUMIF('Health Products &amp; Equipment'!$B:$B,$B173,'Health Products &amp; Equipment'!BF:BF)+SUMIF('Other Pharma &amp; Health Products'!$B:$B,$B173,'Other Pharma &amp; Health Products'!BF:BF)+SUMIF('PSM Costs'!$B:$B,$B173,'PSM Costs'!BF:BF)&gt;0,SUMIF(Pharmaceuticals!$B:$B,$B173,Pharmaceuticals!BF:BF)+SUMIF('Health Products &amp; Equipment'!$B:$B,$B173,'Health Products &amp; Equipment'!BF:BF)+SUMIF('Other Pharma &amp; Health Products'!$B:$B,$B173,'Other Pharma &amp; Health Products'!BF:BF)+SUMIF('PSM Costs'!$B:$B,$B173,'PSM Costs'!BF:BF),"")</f>
        <v/>
      </c>
      <c r="W173" s="231" t="str">
        <f t="shared" ca="1" si="13"/>
        <v/>
      </c>
      <c r="X173" s="234" t="str">
        <f ca="1">IF(SUMIF(Pharmaceuticals!$B:$B,$B173,Pharmaceuticals!BM:BM)+SUMIF('Health Products &amp; Equipment'!$B:$B,$B173,'Health Products &amp; Equipment'!BM:BM)+SUMIF('Other Pharma &amp; Health Products'!$B:$B,$B173,'Other Pharma &amp; Health Products'!BM:BM)+SUMIF('PSM Costs'!$B:$B,$B173,'PSM Costs'!BM:BM)&gt;0,SUMIF(Pharmaceuticals!$B:$B,$B173,Pharmaceuticals!BM:BM)+SUMIF('Health Products &amp; Equipment'!$B:$B,$B173,'Health Products &amp; Equipment'!BM:BM)+SUMIF('Other Pharma &amp; Health Products'!$B:$B,$B173,'Other Pharma &amp; Health Products'!BM:BM)+SUMIF('PSM Costs'!$B:$B,$B173,'PSM Costs'!BM:BM),"")</f>
        <v/>
      </c>
      <c r="Y173" s="234" t="str">
        <f ca="1">IF(SUMIF(Pharmaceuticals!$B:$B,$B173,Pharmaceuticals!BO:BO)+SUMIF('Health Products &amp; Equipment'!$B:$B,$B173,'Health Products &amp; Equipment'!BO:BO)+SUMIF('Other Pharma &amp; Health Products'!$B:$B,$B173,'Other Pharma &amp; Health Products'!BO:BO)+SUMIF('PSM Costs'!$B:$B,$B173,'PSM Costs'!BO:BO)&gt;0,SUMIF(Pharmaceuticals!$B:$B,$B173,Pharmaceuticals!BO:BO)+SUMIF('Health Products &amp; Equipment'!$B:$B,$B173,'Health Products &amp; Equipment'!BO:BO)+SUMIF('Other Pharma &amp; Health Products'!$B:$B,$B173,'Other Pharma &amp; Health Products'!BO:BO)+SUMIF('PSM Costs'!$B:$B,$B173,'PSM Costs'!BO:BO),"")</f>
        <v/>
      </c>
      <c r="Z173" s="234" t="str">
        <f ca="1">IF(SUMIF(Pharmaceuticals!$B:$B,$B173,Pharmaceuticals!BQ:BQ)+SUMIF('Health Products &amp; Equipment'!$B:$B,$B173,'Health Products &amp; Equipment'!BQ:BQ)+SUMIF('Other Pharma &amp; Health Products'!$B:$B,$B173,'Other Pharma &amp; Health Products'!BQ:BQ)+SUMIF('PSM Costs'!$B:$B,$B173,'PSM Costs'!BQ:BQ)&gt;0,SUMIF(Pharmaceuticals!$B:$B,$B173,Pharmaceuticals!BQ:BQ)+SUMIF('Health Products &amp; Equipment'!$B:$B,$B173,'Health Products &amp; Equipment'!BQ:BQ)+SUMIF('Other Pharma &amp; Health Products'!$B:$B,$B173,'Other Pharma &amp; Health Products'!BQ:BQ)+SUMIF('PSM Costs'!$B:$B,$B173,'PSM Costs'!BQ:BQ),"")</f>
        <v/>
      </c>
      <c r="AA173" s="234" t="str">
        <f ca="1">IF(SUMIF(Pharmaceuticals!$B:$B,$B173,Pharmaceuticals!BS:BS)+SUMIF('Health Products &amp; Equipment'!$B:$B,$B173,'Health Products &amp; Equipment'!BS:BS)+SUMIF('Other Pharma &amp; Health Products'!$B:$B,$B173,'Other Pharma &amp; Health Products'!BS:BS)+SUMIF('PSM Costs'!$B:$B,$B173,'PSM Costs'!BS:BS)&gt;0,SUMIF(Pharmaceuticals!$B:$B,$B173,Pharmaceuticals!BS:BS)+SUMIF('Health Products &amp; Equipment'!$B:$B,$B173,'Health Products &amp; Equipment'!BS:BS)+SUMIF('Other Pharma &amp; Health Products'!$B:$B,$B173,'Other Pharma &amp; Health Products'!BS:BS)+SUMIF('PSM Costs'!$B:$B,$B173,'PSM Costs'!BS:BS),"")</f>
        <v/>
      </c>
      <c r="AB173" s="233" t="str">
        <f t="shared" ca="1" si="14"/>
        <v/>
      </c>
    </row>
    <row r="174" spans="1:28" ht="22.15" customHeight="1" x14ac:dyDescent="0.2">
      <c r="A174" s="229">
        <v>164</v>
      </c>
      <c r="B174" s="229" t="str">
        <f ca="1">IFERROR(VLOOKUP(A174,'Rank unique Mod-Int-CI-PR'!I:J,2,FALSE),"")</f>
        <v/>
      </c>
      <c r="C174" s="230" t="str">
        <f ca="1">IFERROR(VLOOKUP(VALUE(LEFT(B174,FIND("-",B174)-1)),CatModules!B:C,2,FALSE),"")</f>
        <v/>
      </c>
      <c r="D174" s="230" t="str">
        <f ca="1">IFERROR(VLOOKUP(LEFT(B174,FIND("--",B174)-1),CatInt!D:E,2,FALSE),"")</f>
        <v/>
      </c>
      <c r="E174" s="230" t="str">
        <f ca="1">IFERROR(VLOOKUP(MID(B174,FIND("--",B174)+2,FIND("---",B174)-FIND("--",B174)-2),CatCostInp!D:E,2,FALSE),"")</f>
        <v/>
      </c>
      <c r="F174" s="230" t="str">
        <f ca="1">IFERROR(VLOOKUP(B174,ActivityConcat!A:C,3,FALSE),"")</f>
        <v/>
      </c>
      <c r="G174" s="231" t="str">
        <f ca="1">IFERROR(VLOOKUP(VALUE(RIGHT(B174,1)),Setup!A:D,4,FALSE),"")</f>
        <v/>
      </c>
      <c r="H174" s="232" t="str">
        <f t="shared" ca="1" si="10"/>
        <v/>
      </c>
      <c r="I174" s="233" t="str">
        <f ca="1">IF(SUMIF(Pharmaceuticals!$B:$B,$B174,Pharmaceuticals!Z:Z)+SUMIF('Health Products &amp; Equipment'!$B:$B,$B174,'Health Products &amp; Equipment'!Z:Z)+SUMIF('Other Pharma &amp; Health Products'!$B:$B,$B174,'Other Pharma &amp; Health Products'!Z:Z)+SUMIF('PSM Costs'!$B:$B,$B174,'PSM Costs'!Z:Z)&gt;0,SUMIF(Pharmaceuticals!$B:$B,$B174,Pharmaceuticals!Z:Z)+SUMIF('Health Products &amp; Equipment'!$B:$B,$B174,'Health Products &amp; Equipment'!Z:Z)+SUMIF('Other Pharma &amp; Health Products'!$B:$B,$B174,'Other Pharma &amp; Health Products'!Z:Z)+SUMIF('PSM Costs'!$B:$B,$B174,'PSM Costs'!Z:Z),"")</f>
        <v/>
      </c>
      <c r="J174" s="233" t="str">
        <f ca="1">IF(SUMIF(Pharmaceuticals!$B:$B,$B174,Pharmaceuticals!AB:AB)+SUMIF('Health Products &amp; Equipment'!$B:$B,$B174,'Health Products &amp; Equipment'!AB:AB)+SUMIF('Other Pharma &amp; Health Products'!$B:$B,$B174,'Other Pharma &amp; Health Products'!AB:AB)+SUMIF('PSM Costs'!$B:$B,$B174,'PSM Costs'!AB:AB)&gt;0,SUMIF(Pharmaceuticals!$B:$B,$B174,Pharmaceuticals!AB:AB)+SUMIF('Health Products &amp; Equipment'!$B:$B,$B174,'Health Products &amp; Equipment'!AB:AB)+SUMIF('Other Pharma &amp; Health Products'!$B:$B,$B174,'Other Pharma &amp; Health Products'!AB:AB)+SUMIF('PSM Costs'!$B:$B,$B174,'PSM Costs'!AB:AB),"")</f>
        <v/>
      </c>
      <c r="K174" s="233" t="str">
        <f ca="1">IF(SUMIF(Pharmaceuticals!$B:$B,$B174,Pharmaceuticals!AD:AD)+SUMIF('Health Products &amp; Equipment'!$B:$B,$B174,'Health Products &amp; Equipment'!AD:AD)+SUMIF('Other Pharma &amp; Health Products'!$B:$B,$B174,'Other Pharma &amp; Health Products'!AD:AD)+SUMIF('PSM Costs'!$B:$B,$B174,'PSM Costs'!AD:AD)&gt;0,SUMIF(Pharmaceuticals!$B:$B,$B174,Pharmaceuticals!AD:AD)+SUMIF('Health Products &amp; Equipment'!$B:$B,$B174,'Health Products &amp; Equipment'!AD:AD)+SUMIF('Other Pharma &amp; Health Products'!$B:$B,$B174,'Other Pharma &amp; Health Products'!AD:AD)+SUMIF('PSM Costs'!$B:$B,$B174,'PSM Costs'!AD:AD),"")</f>
        <v/>
      </c>
      <c r="L174" s="233" t="str">
        <f ca="1">IF(SUMIF(Pharmaceuticals!$B:$B,$B174,Pharmaceuticals!AF:AF)+SUMIF('Health Products &amp; Equipment'!$B:$B,$B174,'Health Products &amp; Equipment'!AF:AF)+SUMIF('Other Pharma &amp; Health Products'!$B:$B,$B174,'Other Pharma &amp; Health Products'!AF:AF)+SUMIF('PSM Costs'!$B:$B,$B174,'PSM Costs'!AF:AF)&gt;0,SUMIF(Pharmaceuticals!$B:$B,$B174,Pharmaceuticals!AF:AF)+SUMIF('Health Products &amp; Equipment'!$B:$B,$B174,'Health Products &amp; Equipment'!AF:AF)+SUMIF('Other Pharma &amp; Health Products'!$B:$B,$B174,'Other Pharma &amp; Health Products'!AF:AF)+SUMIF('PSM Costs'!$B:$B,$B174,'PSM Costs'!AF:AF),"")</f>
        <v/>
      </c>
      <c r="M174" s="231" t="str">
        <f t="shared" ca="1" si="11"/>
        <v/>
      </c>
      <c r="N174" s="234" t="str">
        <f ca="1">IF(SUMIF(Pharmaceuticals!$B:$B,$B174,Pharmaceuticals!AM:AM)+SUMIF('Health Products &amp; Equipment'!$B:$B,$B174,'Health Products &amp; Equipment'!AM:AM)+SUMIF('Other Pharma &amp; Health Products'!$B:$B,$B174,'Other Pharma &amp; Health Products'!AM:AM)+SUMIF('PSM Costs'!$B:$B,$B174,'PSM Costs'!AM:AM)&gt;0,SUMIF(Pharmaceuticals!$B:$B,$B174,Pharmaceuticals!AM:AM)+SUMIF('Health Products &amp; Equipment'!$B:$B,$B174,'Health Products &amp; Equipment'!AM:AM)+SUMIF('Other Pharma &amp; Health Products'!$B:$B,$B174,'Other Pharma &amp; Health Products'!AM:AM)+SUMIF('PSM Costs'!$B:$B,$B174,'PSM Costs'!AM:AM),"")</f>
        <v/>
      </c>
      <c r="O174" s="234" t="str">
        <f ca="1">IF(SUMIF(Pharmaceuticals!$B:$B,$B174,Pharmaceuticals!AO:AO)+SUMIF('Health Products &amp; Equipment'!$B:$B,$B174,'Health Products &amp; Equipment'!AO:AO)+SUMIF('Other Pharma &amp; Health Products'!$B:$B,$B174,'Other Pharma &amp; Health Products'!AO:AO)+SUMIF('PSM Costs'!$B:$B,$B174,'PSM Costs'!AO:AO)&gt;0,SUMIF(Pharmaceuticals!$B:$B,$B174,Pharmaceuticals!AO:AO)+SUMIF('Health Products &amp; Equipment'!$B:$B,$B174,'Health Products &amp; Equipment'!AO:AO)+SUMIF('Other Pharma &amp; Health Products'!$B:$B,$B174,'Other Pharma &amp; Health Products'!AO:AO)+SUMIF('PSM Costs'!$B:$B,$B174,'PSM Costs'!AO:AO),"")</f>
        <v/>
      </c>
      <c r="P174" s="234" t="str">
        <f ca="1">IF(SUMIF(Pharmaceuticals!$B:$B,$B174,Pharmaceuticals!AQ:AQ)+SUMIF('Health Products &amp; Equipment'!$B:$B,$B174,'Health Products &amp; Equipment'!AQ:AQ)+SUMIF('Other Pharma &amp; Health Products'!$B:$B,$B174,'Other Pharma &amp; Health Products'!AQ:AQ)+SUMIF('PSM Costs'!$B:$B,$B174,'PSM Costs'!AQ:AQ)&gt;0,SUMIF(Pharmaceuticals!$B:$B,$B174,Pharmaceuticals!AQ:AQ)+SUMIF('Health Products &amp; Equipment'!$B:$B,$B174,'Health Products &amp; Equipment'!AQ:AQ)+SUMIF('Other Pharma &amp; Health Products'!$B:$B,$B174,'Other Pharma &amp; Health Products'!AQ:AQ)+SUMIF('PSM Costs'!$B:$B,$B174,'PSM Costs'!AQ:AQ),"")</f>
        <v/>
      </c>
      <c r="Q174" s="234" t="str">
        <f ca="1">IF(SUMIF(Pharmaceuticals!$B:$B,$B174,Pharmaceuticals!AS:AS)+SUMIF('Health Products &amp; Equipment'!$B:$B,$B174,'Health Products &amp; Equipment'!AS:AS)+SUMIF('Other Pharma &amp; Health Products'!$B:$B,$B174,'Other Pharma &amp; Health Products'!AS:AS)+SUMIF('PSM Costs'!$B:$B,$B174,'PSM Costs'!AS:AS)&gt;0,SUMIF(Pharmaceuticals!$B:$B,$B174,Pharmaceuticals!AS:AS)+SUMIF('Health Products &amp; Equipment'!$B:$B,$B174,'Health Products &amp; Equipment'!AS:AS)+SUMIF('Other Pharma &amp; Health Products'!$B:$B,$B174,'Other Pharma &amp; Health Products'!AS:AS)+SUMIF('PSM Costs'!$B:$B,$B174,'PSM Costs'!AS:AS),"")</f>
        <v/>
      </c>
      <c r="R174" s="232" t="str">
        <f t="shared" ca="1" si="12"/>
        <v/>
      </c>
      <c r="S174" s="233" t="str">
        <f ca="1">IF(SUMIF(Pharmaceuticals!$B:$B,$B174,Pharmaceuticals!AZ:AZ)+SUMIF('Health Products &amp; Equipment'!$B:$B,$B174,'Health Products &amp; Equipment'!AZ:AZ)+SUMIF('Other Pharma &amp; Health Products'!$B:$B,$B174,'Other Pharma &amp; Health Products'!AZ:AZ)+SUMIF('PSM Costs'!$B:$B,$B174,'PSM Costs'!AZ:AZ)&gt;0,SUMIF(Pharmaceuticals!$B:$B,$B174,Pharmaceuticals!AZ:AZ)+SUMIF('Health Products &amp; Equipment'!$B:$B,$B174,'Health Products &amp; Equipment'!AZ:AZ)+SUMIF('Other Pharma &amp; Health Products'!$B:$B,$B174,'Other Pharma &amp; Health Products'!AZ:AZ)+SUMIF('PSM Costs'!$B:$B,$B174,'PSM Costs'!AZ:AZ),"")</f>
        <v/>
      </c>
      <c r="T174" s="233" t="str">
        <f ca="1">IF(SUMIF(Pharmaceuticals!$B:$B,$B174,Pharmaceuticals!BB:BB)+SUMIF('Health Products &amp; Equipment'!$B:$B,$B174,'Health Products &amp; Equipment'!BB:BB)+SUMIF('Other Pharma &amp; Health Products'!$B:$B,$B174,'Other Pharma &amp; Health Products'!BB:BB)+SUMIF('PSM Costs'!$B:$B,$B174,'PSM Costs'!BB:BB)&gt;0,SUMIF(Pharmaceuticals!$B:$B,$B174,Pharmaceuticals!BB:BB)+SUMIF('Health Products &amp; Equipment'!$B:$B,$B174,'Health Products &amp; Equipment'!BB:BB)+SUMIF('Other Pharma &amp; Health Products'!$B:$B,$B174,'Other Pharma &amp; Health Products'!BB:BB)+SUMIF('PSM Costs'!$B:$B,$B174,'PSM Costs'!BB:BB),"")</f>
        <v/>
      </c>
      <c r="U174" s="233" t="str">
        <f ca="1">IF(SUMIF(Pharmaceuticals!$B:$B,$B174,Pharmaceuticals!BD:BD)+SUMIF('Health Products &amp; Equipment'!$B:$B,$B174,'Health Products &amp; Equipment'!BD:BD)+SUMIF('Other Pharma &amp; Health Products'!$B:$B,$B174,'Other Pharma &amp; Health Products'!BD:BD)+SUMIF('PSM Costs'!$B:$B,$B174,'PSM Costs'!BD:BD)&gt;0,SUMIF(Pharmaceuticals!$B:$B,$B174,Pharmaceuticals!BD:BD)+SUMIF('Health Products &amp; Equipment'!$B:$B,$B174,'Health Products &amp; Equipment'!BD:BD)+SUMIF('Other Pharma &amp; Health Products'!$B:$B,$B174,'Other Pharma &amp; Health Products'!BD:BD)+SUMIF('PSM Costs'!$B:$B,$B174,'PSM Costs'!BD:BD),"")</f>
        <v/>
      </c>
      <c r="V174" s="233" t="str">
        <f ca="1">IF(SUMIF(Pharmaceuticals!$B:$B,$B174,Pharmaceuticals!BF:BF)+SUMIF('Health Products &amp; Equipment'!$B:$B,$B174,'Health Products &amp; Equipment'!BF:BF)+SUMIF('Other Pharma &amp; Health Products'!$B:$B,$B174,'Other Pharma &amp; Health Products'!BF:BF)+SUMIF('PSM Costs'!$B:$B,$B174,'PSM Costs'!BF:BF)&gt;0,SUMIF(Pharmaceuticals!$B:$B,$B174,Pharmaceuticals!BF:BF)+SUMIF('Health Products &amp; Equipment'!$B:$B,$B174,'Health Products &amp; Equipment'!BF:BF)+SUMIF('Other Pharma &amp; Health Products'!$B:$B,$B174,'Other Pharma &amp; Health Products'!BF:BF)+SUMIF('PSM Costs'!$B:$B,$B174,'PSM Costs'!BF:BF),"")</f>
        <v/>
      </c>
      <c r="W174" s="231" t="str">
        <f t="shared" ca="1" si="13"/>
        <v/>
      </c>
      <c r="X174" s="234" t="str">
        <f ca="1">IF(SUMIF(Pharmaceuticals!$B:$B,$B174,Pharmaceuticals!BM:BM)+SUMIF('Health Products &amp; Equipment'!$B:$B,$B174,'Health Products &amp; Equipment'!BM:BM)+SUMIF('Other Pharma &amp; Health Products'!$B:$B,$B174,'Other Pharma &amp; Health Products'!BM:BM)+SUMIF('PSM Costs'!$B:$B,$B174,'PSM Costs'!BM:BM)&gt;0,SUMIF(Pharmaceuticals!$B:$B,$B174,Pharmaceuticals!BM:BM)+SUMIF('Health Products &amp; Equipment'!$B:$B,$B174,'Health Products &amp; Equipment'!BM:BM)+SUMIF('Other Pharma &amp; Health Products'!$B:$B,$B174,'Other Pharma &amp; Health Products'!BM:BM)+SUMIF('PSM Costs'!$B:$B,$B174,'PSM Costs'!BM:BM),"")</f>
        <v/>
      </c>
      <c r="Y174" s="234" t="str">
        <f ca="1">IF(SUMIF(Pharmaceuticals!$B:$B,$B174,Pharmaceuticals!BO:BO)+SUMIF('Health Products &amp; Equipment'!$B:$B,$B174,'Health Products &amp; Equipment'!BO:BO)+SUMIF('Other Pharma &amp; Health Products'!$B:$B,$B174,'Other Pharma &amp; Health Products'!BO:BO)+SUMIF('PSM Costs'!$B:$B,$B174,'PSM Costs'!BO:BO)&gt;0,SUMIF(Pharmaceuticals!$B:$B,$B174,Pharmaceuticals!BO:BO)+SUMIF('Health Products &amp; Equipment'!$B:$B,$B174,'Health Products &amp; Equipment'!BO:BO)+SUMIF('Other Pharma &amp; Health Products'!$B:$B,$B174,'Other Pharma &amp; Health Products'!BO:BO)+SUMIF('PSM Costs'!$B:$B,$B174,'PSM Costs'!BO:BO),"")</f>
        <v/>
      </c>
      <c r="Z174" s="234" t="str">
        <f ca="1">IF(SUMIF(Pharmaceuticals!$B:$B,$B174,Pharmaceuticals!BQ:BQ)+SUMIF('Health Products &amp; Equipment'!$B:$B,$B174,'Health Products &amp; Equipment'!BQ:BQ)+SUMIF('Other Pharma &amp; Health Products'!$B:$B,$B174,'Other Pharma &amp; Health Products'!BQ:BQ)+SUMIF('PSM Costs'!$B:$B,$B174,'PSM Costs'!BQ:BQ)&gt;0,SUMIF(Pharmaceuticals!$B:$B,$B174,Pharmaceuticals!BQ:BQ)+SUMIF('Health Products &amp; Equipment'!$B:$B,$B174,'Health Products &amp; Equipment'!BQ:BQ)+SUMIF('Other Pharma &amp; Health Products'!$B:$B,$B174,'Other Pharma &amp; Health Products'!BQ:BQ)+SUMIF('PSM Costs'!$B:$B,$B174,'PSM Costs'!BQ:BQ),"")</f>
        <v/>
      </c>
      <c r="AA174" s="234" t="str">
        <f ca="1">IF(SUMIF(Pharmaceuticals!$B:$B,$B174,Pharmaceuticals!BS:BS)+SUMIF('Health Products &amp; Equipment'!$B:$B,$B174,'Health Products &amp; Equipment'!BS:BS)+SUMIF('Other Pharma &amp; Health Products'!$B:$B,$B174,'Other Pharma &amp; Health Products'!BS:BS)+SUMIF('PSM Costs'!$B:$B,$B174,'PSM Costs'!BS:BS)&gt;0,SUMIF(Pharmaceuticals!$B:$B,$B174,Pharmaceuticals!BS:BS)+SUMIF('Health Products &amp; Equipment'!$B:$B,$B174,'Health Products &amp; Equipment'!BS:BS)+SUMIF('Other Pharma &amp; Health Products'!$B:$B,$B174,'Other Pharma &amp; Health Products'!BS:BS)+SUMIF('PSM Costs'!$B:$B,$B174,'PSM Costs'!BS:BS),"")</f>
        <v/>
      </c>
      <c r="AB174" s="233" t="str">
        <f t="shared" ca="1" si="14"/>
        <v/>
      </c>
    </row>
    <row r="175" spans="1:28" ht="22.15" customHeight="1" x14ac:dyDescent="0.2">
      <c r="A175" s="229">
        <v>165</v>
      </c>
      <c r="B175" s="229" t="str">
        <f ca="1">IFERROR(VLOOKUP(A175,'Rank unique Mod-Int-CI-PR'!I:J,2,FALSE),"")</f>
        <v/>
      </c>
      <c r="C175" s="230" t="str">
        <f ca="1">IFERROR(VLOOKUP(VALUE(LEFT(B175,FIND("-",B175)-1)),CatModules!B:C,2,FALSE),"")</f>
        <v/>
      </c>
      <c r="D175" s="230" t="str">
        <f ca="1">IFERROR(VLOOKUP(LEFT(B175,FIND("--",B175)-1),CatInt!D:E,2,FALSE),"")</f>
        <v/>
      </c>
      <c r="E175" s="230" t="str">
        <f ca="1">IFERROR(VLOOKUP(MID(B175,FIND("--",B175)+2,FIND("---",B175)-FIND("--",B175)-2),CatCostInp!D:E,2,FALSE),"")</f>
        <v/>
      </c>
      <c r="F175" s="230" t="str">
        <f ca="1">IFERROR(VLOOKUP(B175,ActivityConcat!A:C,3,FALSE),"")</f>
        <v/>
      </c>
      <c r="G175" s="231" t="str">
        <f ca="1">IFERROR(VLOOKUP(VALUE(RIGHT(B175,1)),Setup!A:D,4,FALSE),"")</f>
        <v/>
      </c>
      <c r="H175" s="232" t="str">
        <f t="shared" ca="1" si="10"/>
        <v/>
      </c>
      <c r="I175" s="233" t="str">
        <f ca="1">IF(SUMIF(Pharmaceuticals!$B:$B,$B175,Pharmaceuticals!Z:Z)+SUMIF('Health Products &amp; Equipment'!$B:$B,$B175,'Health Products &amp; Equipment'!Z:Z)+SUMIF('Other Pharma &amp; Health Products'!$B:$B,$B175,'Other Pharma &amp; Health Products'!Z:Z)+SUMIF('PSM Costs'!$B:$B,$B175,'PSM Costs'!Z:Z)&gt;0,SUMIF(Pharmaceuticals!$B:$B,$B175,Pharmaceuticals!Z:Z)+SUMIF('Health Products &amp; Equipment'!$B:$B,$B175,'Health Products &amp; Equipment'!Z:Z)+SUMIF('Other Pharma &amp; Health Products'!$B:$B,$B175,'Other Pharma &amp; Health Products'!Z:Z)+SUMIF('PSM Costs'!$B:$B,$B175,'PSM Costs'!Z:Z),"")</f>
        <v/>
      </c>
      <c r="J175" s="233" t="str">
        <f ca="1">IF(SUMIF(Pharmaceuticals!$B:$B,$B175,Pharmaceuticals!AB:AB)+SUMIF('Health Products &amp; Equipment'!$B:$B,$B175,'Health Products &amp; Equipment'!AB:AB)+SUMIF('Other Pharma &amp; Health Products'!$B:$B,$B175,'Other Pharma &amp; Health Products'!AB:AB)+SUMIF('PSM Costs'!$B:$B,$B175,'PSM Costs'!AB:AB)&gt;0,SUMIF(Pharmaceuticals!$B:$B,$B175,Pharmaceuticals!AB:AB)+SUMIF('Health Products &amp; Equipment'!$B:$B,$B175,'Health Products &amp; Equipment'!AB:AB)+SUMIF('Other Pharma &amp; Health Products'!$B:$B,$B175,'Other Pharma &amp; Health Products'!AB:AB)+SUMIF('PSM Costs'!$B:$B,$B175,'PSM Costs'!AB:AB),"")</f>
        <v/>
      </c>
      <c r="K175" s="233" t="str">
        <f ca="1">IF(SUMIF(Pharmaceuticals!$B:$B,$B175,Pharmaceuticals!AD:AD)+SUMIF('Health Products &amp; Equipment'!$B:$B,$B175,'Health Products &amp; Equipment'!AD:AD)+SUMIF('Other Pharma &amp; Health Products'!$B:$B,$B175,'Other Pharma &amp; Health Products'!AD:AD)+SUMIF('PSM Costs'!$B:$B,$B175,'PSM Costs'!AD:AD)&gt;0,SUMIF(Pharmaceuticals!$B:$B,$B175,Pharmaceuticals!AD:AD)+SUMIF('Health Products &amp; Equipment'!$B:$B,$B175,'Health Products &amp; Equipment'!AD:AD)+SUMIF('Other Pharma &amp; Health Products'!$B:$B,$B175,'Other Pharma &amp; Health Products'!AD:AD)+SUMIF('PSM Costs'!$B:$B,$B175,'PSM Costs'!AD:AD),"")</f>
        <v/>
      </c>
      <c r="L175" s="233" t="str">
        <f ca="1">IF(SUMIF(Pharmaceuticals!$B:$B,$B175,Pharmaceuticals!AF:AF)+SUMIF('Health Products &amp; Equipment'!$B:$B,$B175,'Health Products &amp; Equipment'!AF:AF)+SUMIF('Other Pharma &amp; Health Products'!$B:$B,$B175,'Other Pharma &amp; Health Products'!AF:AF)+SUMIF('PSM Costs'!$B:$B,$B175,'PSM Costs'!AF:AF)&gt;0,SUMIF(Pharmaceuticals!$B:$B,$B175,Pharmaceuticals!AF:AF)+SUMIF('Health Products &amp; Equipment'!$B:$B,$B175,'Health Products &amp; Equipment'!AF:AF)+SUMIF('Other Pharma &amp; Health Products'!$B:$B,$B175,'Other Pharma &amp; Health Products'!AF:AF)+SUMIF('PSM Costs'!$B:$B,$B175,'PSM Costs'!AF:AF),"")</f>
        <v/>
      </c>
      <c r="M175" s="231" t="str">
        <f t="shared" ca="1" si="11"/>
        <v/>
      </c>
      <c r="N175" s="234" t="str">
        <f ca="1">IF(SUMIF(Pharmaceuticals!$B:$B,$B175,Pharmaceuticals!AM:AM)+SUMIF('Health Products &amp; Equipment'!$B:$B,$B175,'Health Products &amp; Equipment'!AM:AM)+SUMIF('Other Pharma &amp; Health Products'!$B:$B,$B175,'Other Pharma &amp; Health Products'!AM:AM)+SUMIF('PSM Costs'!$B:$B,$B175,'PSM Costs'!AM:AM)&gt;0,SUMIF(Pharmaceuticals!$B:$B,$B175,Pharmaceuticals!AM:AM)+SUMIF('Health Products &amp; Equipment'!$B:$B,$B175,'Health Products &amp; Equipment'!AM:AM)+SUMIF('Other Pharma &amp; Health Products'!$B:$B,$B175,'Other Pharma &amp; Health Products'!AM:AM)+SUMIF('PSM Costs'!$B:$B,$B175,'PSM Costs'!AM:AM),"")</f>
        <v/>
      </c>
      <c r="O175" s="234" t="str">
        <f ca="1">IF(SUMIF(Pharmaceuticals!$B:$B,$B175,Pharmaceuticals!AO:AO)+SUMIF('Health Products &amp; Equipment'!$B:$B,$B175,'Health Products &amp; Equipment'!AO:AO)+SUMIF('Other Pharma &amp; Health Products'!$B:$B,$B175,'Other Pharma &amp; Health Products'!AO:AO)+SUMIF('PSM Costs'!$B:$B,$B175,'PSM Costs'!AO:AO)&gt;0,SUMIF(Pharmaceuticals!$B:$B,$B175,Pharmaceuticals!AO:AO)+SUMIF('Health Products &amp; Equipment'!$B:$B,$B175,'Health Products &amp; Equipment'!AO:AO)+SUMIF('Other Pharma &amp; Health Products'!$B:$B,$B175,'Other Pharma &amp; Health Products'!AO:AO)+SUMIF('PSM Costs'!$B:$B,$B175,'PSM Costs'!AO:AO),"")</f>
        <v/>
      </c>
      <c r="P175" s="234" t="str">
        <f ca="1">IF(SUMIF(Pharmaceuticals!$B:$B,$B175,Pharmaceuticals!AQ:AQ)+SUMIF('Health Products &amp; Equipment'!$B:$B,$B175,'Health Products &amp; Equipment'!AQ:AQ)+SUMIF('Other Pharma &amp; Health Products'!$B:$B,$B175,'Other Pharma &amp; Health Products'!AQ:AQ)+SUMIF('PSM Costs'!$B:$B,$B175,'PSM Costs'!AQ:AQ)&gt;0,SUMIF(Pharmaceuticals!$B:$B,$B175,Pharmaceuticals!AQ:AQ)+SUMIF('Health Products &amp; Equipment'!$B:$B,$B175,'Health Products &amp; Equipment'!AQ:AQ)+SUMIF('Other Pharma &amp; Health Products'!$B:$B,$B175,'Other Pharma &amp; Health Products'!AQ:AQ)+SUMIF('PSM Costs'!$B:$B,$B175,'PSM Costs'!AQ:AQ),"")</f>
        <v/>
      </c>
      <c r="Q175" s="234" t="str">
        <f ca="1">IF(SUMIF(Pharmaceuticals!$B:$B,$B175,Pharmaceuticals!AS:AS)+SUMIF('Health Products &amp; Equipment'!$B:$B,$B175,'Health Products &amp; Equipment'!AS:AS)+SUMIF('Other Pharma &amp; Health Products'!$B:$B,$B175,'Other Pharma &amp; Health Products'!AS:AS)+SUMIF('PSM Costs'!$B:$B,$B175,'PSM Costs'!AS:AS)&gt;0,SUMIF(Pharmaceuticals!$B:$B,$B175,Pharmaceuticals!AS:AS)+SUMIF('Health Products &amp; Equipment'!$B:$B,$B175,'Health Products &amp; Equipment'!AS:AS)+SUMIF('Other Pharma &amp; Health Products'!$B:$B,$B175,'Other Pharma &amp; Health Products'!AS:AS)+SUMIF('PSM Costs'!$B:$B,$B175,'PSM Costs'!AS:AS),"")</f>
        <v/>
      </c>
      <c r="R175" s="232" t="str">
        <f t="shared" ca="1" si="12"/>
        <v/>
      </c>
      <c r="S175" s="233" t="str">
        <f ca="1">IF(SUMIF(Pharmaceuticals!$B:$B,$B175,Pharmaceuticals!AZ:AZ)+SUMIF('Health Products &amp; Equipment'!$B:$B,$B175,'Health Products &amp; Equipment'!AZ:AZ)+SUMIF('Other Pharma &amp; Health Products'!$B:$B,$B175,'Other Pharma &amp; Health Products'!AZ:AZ)+SUMIF('PSM Costs'!$B:$B,$B175,'PSM Costs'!AZ:AZ)&gt;0,SUMIF(Pharmaceuticals!$B:$B,$B175,Pharmaceuticals!AZ:AZ)+SUMIF('Health Products &amp; Equipment'!$B:$B,$B175,'Health Products &amp; Equipment'!AZ:AZ)+SUMIF('Other Pharma &amp; Health Products'!$B:$B,$B175,'Other Pharma &amp; Health Products'!AZ:AZ)+SUMIF('PSM Costs'!$B:$B,$B175,'PSM Costs'!AZ:AZ),"")</f>
        <v/>
      </c>
      <c r="T175" s="233" t="str">
        <f ca="1">IF(SUMIF(Pharmaceuticals!$B:$B,$B175,Pharmaceuticals!BB:BB)+SUMIF('Health Products &amp; Equipment'!$B:$B,$B175,'Health Products &amp; Equipment'!BB:BB)+SUMIF('Other Pharma &amp; Health Products'!$B:$B,$B175,'Other Pharma &amp; Health Products'!BB:BB)+SUMIF('PSM Costs'!$B:$B,$B175,'PSM Costs'!BB:BB)&gt;0,SUMIF(Pharmaceuticals!$B:$B,$B175,Pharmaceuticals!BB:BB)+SUMIF('Health Products &amp; Equipment'!$B:$B,$B175,'Health Products &amp; Equipment'!BB:BB)+SUMIF('Other Pharma &amp; Health Products'!$B:$B,$B175,'Other Pharma &amp; Health Products'!BB:BB)+SUMIF('PSM Costs'!$B:$B,$B175,'PSM Costs'!BB:BB),"")</f>
        <v/>
      </c>
      <c r="U175" s="233" t="str">
        <f ca="1">IF(SUMIF(Pharmaceuticals!$B:$B,$B175,Pharmaceuticals!BD:BD)+SUMIF('Health Products &amp; Equipment'!$B:$B,$B175,'Health Products &amp; Equipment'!BD:BD)+SUMIF('Other Pharma &amp; Health Products'!$B:$B,$B175,'Other Pharma &amp; Health Products'!BD:BD)+SUMIF('PSM Costs'!$B:$B,$B175,'PSM Costs'!BD:BD)&gt;0,SUMIF(Pharmaceuticals!$B:$B,$B175,Pharmaceuticals!BD:BD)+SUMIF('Health Products &amp; Equipment'!$B:$B,$B175,'Health Products &amp; Equipment'!BD:BD)+SUMIF('Other Pharma &amp; Health Products'!$B:$B,$B175,'Other Pharma &amp; Health Products'!BD:BD)+SUMIF('PSM Costs'!$B:$B,$B175,'PSM Costs'!BD:BD),"")</f>
        <v/>
      </c>
      <c r="V175" s="233" t="str">
        <f ca="1">IF(SUMIF(Pharmaceuticals!$B:$B,$B175,Pharmaceuticals!BF:BF)+SUMIF('Health Products &amp; Equipment'!$B:$B,$B175,'Health Products &amp; Equipment'!BF:BF)+SUMIF('Other Pharma &amp; Health Products'!$B:$B,$B175,'Other Pharma &amp; Health Products'!BF:BF)+SUMIF('PSM Costs'!$B:$B,$B175,'PSM Costs'!BF:BF)&gt;0,SUMIF(Pharmaceuticals!$B:$B,$B175,Pharmaceuticals!BF:BF)+SUMIF('Health Products &amp; Equipment'!$B:$B,$B175,'Health Products &amp; Equipment'!BF:BF)+SUMIF('Other Pharma &amp; Health Products'!$B:$B,$B175,'Other Pharma &amp; Health Products'!BF:BF)+SUMIF('PSM Costs'!$B:$B,$B175,'PSM Costs'!BF:BF),"")</f>
        <v/>
      </c>
      <c r="W175" s="231" t="str">
        <f t="shared" ca="1" si="13"/>
        <v/>
      </c>
      <c r="X175" s="234" t="str">
        <f ca="1">IF(SUMIF(Pharmaceuticals!$B:$B,$B175,Pharmaceuticals!BM:BM)+SUMIF('Health Products &amp; Equipment'!$B:$B,$B175,'Health Products &amp; Equipment'!BM:BM)+SUMIF('Other Pharma &amp; Health Products'!$B:$B,$B175,'Other Pharma &amp; Health Products'!BM:BM)+SUMIF('PSM Costs'!$B:$B,$B175,'PSM Costs'!BM:BM)&gt;0,SUMIF(Pharmaceuticals!$B:$B,$B175,Pharmaceuticals!BM:BM)+SUMIF('Health Products &amp; Equipment'!$B:$B,$B175,'Health Products &amp; Equipment'!BM:BM)+SUMIF('Other Pharma &amp; Health Products'!$B:$B,$B175,'Other Pharma &amp; Health Products'!BM:BM)+SUMIF('PSM Costs'!$B:$B,$B175,'PSM Costs'!BM:BM),"")</f>
        <v/>
      </c>
      <c r="Y175" s="234" t="str">
        <f ca="1">IF(SUMIF(Pharmaceuticals!$B:$B,$B175,Pharmaceuticals!BO:BO)+SUMIF('Health Products &amp; Equipment'!$B:$B,$B175,'Health Products &amp; Equipment'!BO:BO)+SUMIF('Other Pharma &amp; Health Products'!$B:$B,$B175,'Other Pharma &amp; Health Products'!BO:BO)+SUMIF('PSM Costs'!$B:$B,$B175,'PSM Costs'!BO:BO)&gt;0,SUMIF(Pharmaceuticals!$B:$B,$B175,Pharmaceuticals!BO:BO)+SUMIF('Health Products &amp; Equipment'!$B:$B,$B175,'Health Products &amp; Equipment'!BO:BO)+SUMIF('Other Pharma &amp; Health Products'!$B:$B,$B175,'Other Pharma &amp; Health Products'!BO:BO)+SUMIF('PSM Costs'!$B:$B,$B175,'PSM Costs'!BO:BO),"")</f>
        <v/>
      </c>
      <c r="Z175" s="234" t="str">
        <f ca="1">IF(SUMIF(Pharmaceuticals!$B:$B,$B175,Pharmaceuticals!BQ:BQ)+SUMIF('Health Products &amp; Equipment'!$B:$B,$B175,'Health Products &amp; Equipment'!BQ:BQ)+SUMIF('Other Pharma &amp; Health Products'!$B:$B,$B175,'Other Pharma &amp; Health Products'!BQ:BQ)+SUMIF('PSM Costs'!$B:$B,$B175,'PSM Costs'!BQ:BQ)&gt;0,SUMIF(Pharmaceuticals!$B:$B,$B175,Pharmaceuticals!BQ:BQ)+SUMIF('Health Products &amp; Equipment'!$B:$B,$B175,'Health Products &amp; Equipment'!BQ:BQ)+SUMIF('Other Pharma &amp; Health Products'!$B:$B,$B175,'Other Pharma &amp; Health Products'!BQ:BQ)+SUMIF('PSM Costs'!$B:$B,$B175,'PSM Costs'!BQ:BQ),"")</f>
        <v/>
      </c>
      <c r="AA175" s="234" t="str">
        <f ca="1">IF(SUMIF(Pharmaceuticals!$B:$B,$B175,Pharmaceuticals!BS:BS)+SUMIF('Health Products &amp; Equipment'!$B:$B,$B175,'Health Products &amp; Equipment'!BS:BS)+SUMIF('Other Pharma &amp; Health Products'!$B:$B,$B175,'Other Pharma &amp; Health Products'!BS:BS)+SUMIF('PSM Costs'!$B:$B,$B175,'PSM Costs'!BS:BS)&gt;0,SUMIF(Pharmaceuticals!$B:$B,$B175,Pharmaceuticals!BS:BS)+SUMIF('Health Products &amp; Equipment'!$B:$B,$B175,'Health Products &amp; Equipment'!BS:BS)+SUMIF('Other Pharma &amp; Health Products'!$B:$B,$B175,'Other Pharma &amp; Health Products'!BS:BS)+SUMIF('PSM Costs'!$B:$B,$B175,'PSM Costs'!BS:BS),"")</f>
        <v/>
      </c>
      <c r="AB175" s="233" t="str">
        <f t="shared" ca="1" si="14"/>
        <v/>
      </c>
    </row>
    <row r="176" spans="1:28" ht="22.15" customHeight="1" x14ac:dyDescent="0.2">
      <c r="A176" s="229">
        <v>166</v>
      </c>
      <c r="B176" s="229" t="str">
        <f ca="1">IFERROR(VLOOKUP(A176,'Rank unique Mod-Int-CI-PR'!I:J,2,FALSE),"")</f>
        <v/>
      </c>
      <c r="C176" s="230" t="str">
        <f ca="1">IFERROR(VLOOKUP(VALUE(LEFT(B176,FIND("-",B176)-1)),CatModules!B:C,2,FALSE),"")</f>
        <v/>
      </c>
      <c r="D176" s="230" t="str">
        <f ca="1">IFERROR(VLOOKUP(LEFT(B176,FIND("--",B176)-1),CatInt!D:E,2,FALSE),"")</f>
        <v/>
      </c>
      <c r="E176" s="230" t="str">
        <f ca="1">IFERROR(VLOOKUP(MID(B176,FIND("--",B176)+2,FIND("---",B176)-FIND("--",B176)-2),CatCostInp!D:E,2,FALSE),"")</f>
        <v/>
      </c>
      <c r="F176" s="230" t="str">
        <f ca="1">IFERROR(VLOOKUP(B176,ActivityConcat!A:C,3,FALSE),"")</f>
        <v/>
      </c>
      <c r="G176" s="231" t="str">
        <f ca="1">IFERROR(VLOOKUP(VALUE(RIGHT(B176,1)),Setup!A:D,4,FALSE),"")</f>
        <v/>
      </c>
      <c r="H176" s="232" t="str">
        <f t="shared" ref="H176:H239" ca="1" si="15">IF(SUM(I176:L176)&gt;0,1,"")</f>
        <v/>
      </c>
      <c r="I176" s="233" t="str">
        <f ca="1">IF(SUMIF(Pharmaceuticals!$B:$B,$B176,Pharmaceuticals!Z:Z)+SUMIF('Health Products &amp; Equipment'!$B:$B,$B176,'Health Products &amp; Equipment'!Z:Z)+SUMIF('Other Pharma &amp; Health Products'!$B:$B,$B176,'Other Pharma &amp; Health Products'!Z:Z)+SUMIF('PSM Costs'!$B:$B,$B176,'PSM Costs'!Z:Z)&gt;0,SUMIF(Pharmaceuticals!$B:$B,$B176,Pharmaceuticals!Z:Z)+SUMIF('Health Products &amp; Equipment'!$B:$B,$B176,'Health Products &amp; Equipment'!Z:Z)+SUMIF('Other Pharma &amp; Health Products'!$B:$B,$B176,'Other Pharma &amp; Health Products'!Z:Z)+SUMIF('PSM Costs'!$B:$B,$B176,'PSM Costs'!Z:Z),"")</f>
        <v/>
      </c>
      <c r="J176" s="233" t="str">
        <f ca="1">IF(SUMIF(Pharmaceuticals!$B:$B,$B176,Pharmaceuticals!AB:AB)+SUMIF('Health Products &amp; Equipment'!$B:$B,$B176,'Health Products &amp; Equipment'!AB:AB)+SUMIF('Other Pharma &amp; Health Products'!$B:$B,$B176,'Other Pharma &amp; Health Products'!AB:AB)+SUMIF('PSM Costs'!$B:$B,$B176,'PSM Costs'!AB:AB)&gt;0,SUMIF(Pharmaceuticals!$B:$B,$B176,Pharmaceuticals!AB:AB)+SUMIF('Health Products &amp; Equipment'!$B:$B,$B176,'Health Products &amp; Equipment'!AB:AB)+SUMIF('Other Pharma &amp; Health Products'!$B:$B,$B176,'Other Pharma &amp; Health Products'!AB:AB)+SUMIF('PSM Costs'!$B:$B,$B176,'PSM Costs'!AB:AB),"")</f>
        <v/>
      </c>
      <c r="K176" s="233" t="str">
        <f ca="1">IF(SUMIF(Pharmaceuticals!$B:$B,$B176,Pharmaceuticals!AD:AD)+SUMIF('Health Products &amp; Equipment'!$B:$B,$B176,'Health Products &amp; Equipment'!AD:AD)+SUMIF('Other Pharma &amp; Health Products'!$B:$B,$B176,'Other Pharma &amp; Health Products'!AD:AD)+SUMIF('PSM Costs'!$B:$B,$B176,'PSM Costs'!AD:AD)&gt;0,SUMIF(Pharmaceuticals!$B:$B,$B176,Pharmaceuticals!AD:AD)+SUMIF('Health Products &amp; Equipment'!$B:$B,$B176,'Health Products &amp; Equipment'!AD:AD)+SUMIF('Other Pharma &amp; Health Products'!$B:$B,$B176,'Other Pharma &amp; Health Products'!AD:AD)+SUMIF('PSM Costs'!$B:$B,$B176,'PSM Costs'!AD:AD),"")</f>
        <v/>
      </c>
      <c r="L176" s="233" t="str">
        <f ca="1">IF(SUMIF(Pharmaceuticals!$B:$B,$B176,Pharmaceuticals!AF:AF)+SUMIF('Health Products &amp; Equipment'!$B:$B,$B176,'Health Products &amp; Equipment'!AF:AF)+SUMIF('Other Pharma &amp; Health Products'!$B:$B,$B176,'Other Pharma &amp; Health Products'!AF:AF)+SUMIF('PSM Costs'!$B:$B,$B176,'PSM Costs'!AF:AF)&gt;0,SUMIF(Pharmaceuticals!$B:$B,$B176,Pharmaceuticals!AF:AF)+SUMIF('Health Products &amp; Equipment'!$B:$B,$B176,'Health Products &amp; Equipment'!AF:AF)+SUMIF('Other Pharma &amp; Health Products'!$B:$B,$B176,'Other Pharma &amp; Health Products'!AF:AF)+SUMIF('PSM Costs'!$B:$B,$B176,'PSM Costs'!AF:AF),"")</f>
        <v/>
      </c>
      <c r="M176" s="231" t="str">
        <f t="shared" ref="M176:M239" ca="1" si="16">IF(SUM(N176:Q176)&gt;0,1,"")</f>
        <v/>
      </c>
      <c r="N176" s="234" t="str">
        <f ca="1">IF(SUMIF(Pharmaceuticals!$B:$B,$B176,Pharmaceuticals!AM:AM)+SUMIF('Health Products &amp; Equipment'!$B:$B,$B176,'Health Products &amp; Equipment'!AM:AM)+SUMIF('Other Pharma &amp; Health Products'!$B:$B,$B176,'Other Pharma &amp; Health Products'!AM:AM)+SUMIF('PSM Costs'!$B:$B,$B176,'PSM Costs'!AM:AM)&gt;0,SUMIF(Pharmaceuticals!$B:$B,$B176,Pharmaceuticals!AM:AM)+SUMIF('Health Products &amp; Equipment'!$B:$B,$B176,'Health Products &amp; Equipment'!AM:AM)+SUMIF('Other Pharma &amp; Health Products'!$B:$B,$B176,'Other Pharma &amp; Health Products'!AM:AM)+SUMIF('PSM Costs'!$B:$B,$B176,'PSM Costs'!AM:AM),"")</f>
        <v/>
      </c>
      <c r="O176" s="234" t="str">
        <f ca="1">IF(SUMIF(Pharmaceuticals!$B:$B,$B176,Pharmaceuticals!AO:AO)+SUMIF('Health Products &amp; Equipment'!$B:$B,$B176,'Health Products &amp; Equipment'!AO:AO)+SUMIF('Other Pharma &amp; Health Products'!$B:$B,$B176,'Other Pharma &amp; Health Products'!AO:AO)+SUMIF('PSM Costs'!$B:$B,$B176,'PSM Costs'!AO:AO)&gt;0,SUMIF(Pharmaceuticals!$B:$B,$B176,Pharmaceuticals!AO:AO)+SUMIF('Health Products &amp; Equipment'!$B:$B,$B176,'Health Products &amp; Equipment'!AO:AO)+SUMIF('Other Pharma &amp; Health Products'!$B:$B,$B176,'Other Pharma &amp; Health Products'!AO:AO)+SUMIF('PSM Costs'!$B:$B,$B176,'PSM Costs'!AO:AO),"")</f>
        <v/>
      </c>
      <c r="P176" s="234" t="str">
        <f ca="1">IF(SUMIF(Pharmaceuticals!$B:$B,$B176,Pharmaceuticals!AQ:AQ)+SUMIF('Health Products &amp; Equipment'!$B:$B,$B176,'Health Products &amp; Equipment'!AQ:AQ)+SUMIF('Other Pharma &amp; Health Products'!$B:$B,$B176,'Other Pharma &amp; Health Products'!AQ:AQ)+SUMIF('PSM Costs'!$B:$B,$B176,'PSM Costs'!AQ:AQ)&gt;0,SUMIF(Pharmaceuticals!$B:$B,$B176,Pharmaceuticals!AQ:AQ)+SUMIF('Health Products &amp; Equipment'!$B:$B,$B176,'Health Products &amp; Equipment'!AQ:AQ)+SUMIF('Other Pharma &amp; Health Products'!$B:$B,$B176,'Other Pharma &amp; Health Products'!AQ:AQ)+SUMIF('PSM Costs'!$B:$B,$B176,'PSM Costs'!AQ:AQ),"")</f>
        <v/>
      </c>
      <c r="Q176" s="234" t="str">
        <f ca="1">IF(SUMIF(Pharmaceuticals!$B:$B,$B176,Pharmaceuticals!AS:AS)+SUMIF('Health Products &amp; Equipment'!$B:$B,$B176,'Health Products &amp; Equipment'!AS:AS)+SUMIF('Other Pharma &amp; Health Products'!$B:$B,$B176,'Other Pharma &amp; Health Products'!AS:AS)+SUMIF('PSM Costs'!$B:$B,$B176,'PSM Costs'!AS:AS)&gt;0,SUMIF(Pharmaceuticals!$B:$B,$B176,Pharmaceuticals!AS:AS)+SUMIF('Health Products &amp; Equipment'!$B:$B,$B176,'Health Products &amp; Equipment'!AS:AS)+SUMIF('Other Pharma &amp; Health Products'!$B:$B,$B176,'Other Pharma &amp; Health Products'!AS:AS)+SUMIF('PSM Costs'!$B:$B,$B176,'PSM Costs'!AS:AS),"")</f>
        <v/>
      </c>
      <c r="R176" s="232" t="str">
        <f t="shared" ref="R176:R239" ca="1" si="17">IF(SUM(S176:V176)&gt;0,1,"")</f>
        <v/>
      </c>
      <c r="S176" s="233" t="str">
        <f ca="1">IF(SUMIF(Pharmaceuticals!$B:$B,$B176,Pharmaceuticals!AZ:AZ)+SUMIF('Health Products &amp; Equipment'!$B:$B,$B176,'Health Products &amp; Equipment'!AZ:AZ)+SUMIF('Other Pharma &amp; Health Products'!$B:$B,$B176,'Other Pharma &amp; Health Products'!AZ:AZ)+SUMIF('PSM Costs'!$B:$B,$B176,'PSM Costs'!AZ:AZ)&gt;0,SUMIF(Pharmaceuticals!$B:$B,$B176,Pharmaceuticals!AZ:AZ)+SUMIF('Health Products &amp; Equipment'!$B:$B,$B176,'Health Products &amp; Equipment'!AZ:AZ)+SUMIF('Other Pharma &amp; Health Products'!$B:$B,$B176,'Other Pharma &amp; Health Products'!AZ:AZ)+SUMIF('PSM Costs'!$B:$B,$B176,'PSM Costs'!AZ:AZ),"")</f>
        <v/>
      </c>
      <c r="T176" s="233" t="str">
        <f ca="1">IF(SUMIF(Pharmaceuticals!$B:$B,$B176,Pharmaceuticals!BB:BB)+SUMIF('Health Products &amp; Equipment'!$B:$B,$B176,'Health Products &amp; Equipment'!BB:BB)+SUMIF('Other Pharma &amp; Health Products'!$B:$B,$B176,'Other Pharma &amp; Health Products'!BB:BB)+SUMIF('PSM Costs'!$B:$B,$B176,'PSM Costs'!BB:BB)&gt;0,SUMIF(Pharmaceuticals!$B:$B,$B176,Pharmaceuticals!BB:BB)+SUMIF('Health Products &amp; Equipment'!$B:$B,$B176,'Health Products &amp; Equipment'!BB:BB)+SUMIF('Other Pharma &amp; Health Products'!$B:$B,$B176,'Other Pharma &amp; Health Products'!BB:BB)+SUMIF('PSM Costs'!$B:$B,$B176,'PSM Costs'!BB:BB),"")</f>
        <v/>
      </c>
      <c r="U176" s="233" t="str">
        <f ca="1">IF(SUMIF(Pharmaceuticals!$B:$B,$B176,Pharmaceuticals!BD:BD)+SUMIF('Health Products &amp; Equipment'!$B:$B,$B176,'Health Products &amp; Equipment'!BD:BD)+SUMIF('Other Pharma &amp; Health Products'!$B:$B,$B176,'Other Pharma &amp; Health Products'!BD:BD)+SUMIF('PSM Costs'!$B:$B,$B176,'PSM Costs'!BD:BD)&gt;0,SUMIF(Pharmaceuticals!$B:$B,$B176,Pharmaceuticals!BD:BD)+SUMIF('Health Products &amp; Equipment'!$B:$B,$B176,'Health Products &amp; Equipment'!BD:BD)+SUMIF('Other Pharma &amp; Health Products'!$B:$B,$B176,'Other Pharma &amp; Health Products'!BD:BD)+SUMIF('PSM Costs'!$B:$B,$B176,'PSM Costs'!BD:BD),"")</f>
        <v/>
      </c>
      <c r="V176" s="233" t="str">
        <f ca="1">IF(SUMIF(Pharmaceuticals!$B:$B,$B176,Pharmaceuticals!BF:BF)+SUMIF('Health Products &amp; Equipment'!$B:$B,$B176,'Health Products &amp; Equipment'!BF:BF)+SUMIF('Other Pharma &amp; Health Products'!$B:$B,$B176,'Other Pharma &amp; Health Products'!BF:BF)+SUMIF('PSM Costs'!$B:$B,$B176,'PSM Costs'!BF:BF)&gt;0,SUMIF(Pharmaceuticals!$B:$B,$B176,Pharmaceuticals!BF:BF)+SUMIF('Health Products &amp; Equipment'!$B:$B,$B176,'Health Products &amp; Equipment'!BF:BF)+SUMIF('Other Pharma &amp; Health Products'!$B:$B,$B176,'Other Pharma &amp; Health Products'!BF:BF)+SUMIF('PSM Costs'!$B:$B,$B176,'PSM Costs'!BF:BF),"")</f>
        <v/>
      </c>
      <c r="W176" s="231" t="str">
        <f t="shared" ref="W176:W239" ca="1" si="18">IF(SUM(X176:AA176)&gt;0,1,"")</f>
        <v/>
      </c>
      <c r="X176" s="234" t="str">
        <f ca="1">IF(SUMIF(Pharmaceuticals!$B:$B,$B176,Pharmaceuticals!BM:BM)+SUMIF('Health Products &amp; Equipment'!$B:$B,$B176,'Health Products &amp; Equipment'!BM:BM)+SUMIF('Other Pharma &amp; Health Products'!$B:$B,$B176,'Other Pharma &amp; Health Products'!BM:BM)+SUMIF('PSM Costs'!$B:$B,$B176,'PSM Costs'!BM:BM)&gt;0,SUMIF(Pharmaceuticals!$B:$B,$B176,Pharmaceuticals!BM:BM)+SUMIF('Health Products &amp; Equipment'!$B:$B,$B176,'Health Products &amp; Equipment'!BM:BM)+SUMIF('Other Pharma &amp; Health Products'!$B:$B,$B176,'Other Pharma &amp; Health Products'!BM:BM)+SUMIF('PSM Costs'!$B:$B,$B176,'PSM Costs'!BM:BM),"")</f>
        <v/>
      </c>
      <c r="Y176" s="234" t="str">
        <f ca="1">IF(SUMIF(Pharmaceuticals!$B:$B,$B176,Pharmaceuticals!BO:BO)+SUMIF('Health Products &amp; Equipment'!$B:$B,$B176,'Health Products &amp; Equipment'!BO:BO)+SUMIF('Other Pharma &amp; Health Products'!$B:$B,$B176,'Other Pharma &amp; Health Products'!BO:BO)+SUMIF('PSM Costs'!$B:$B,$B176,'PSM Costs'!BO:BO)&gt;0,SUMIF(Pharmaceuticals!$B:$B,$B176,Pharmaceuticals!BO:BO)+SUMIF('Health Products &amp; Equipment'!$B:$B,$B176,'Health Products &amp; Equipment'!BO:BO)+SUMIF('Other Pharma &amp; Health Products'!$B:$B,$B176,'Other Pharma &amp; Health Products'!BO:BO)+SUMIF('PSM Costs'!$B:$B,$B176,'PSM Costs'!BO:BO),"")</f>
        <v/>
      </c>
      <c r="Z176" s="234" t="str">
        <f ca="1">IF(SUMIF(Pharmaceuticals!$B:$B,$B176,Pharmaceuticals!BQ:BQ)+SUMIF('Health Products &amp; Equipment'!$B:$B,$B176,'Health Products &amp; Equipment'!BQ:BQ)+SUMIF('Other Pharma &amp; Health Products'!$B:$B,$B176,'Other Pharma &amp; Health Products'!BQ:BQ)+SUMIF('PSM Costs'!$B:$B,$B176,'PSM Costs'!BQ:BQ)&gt;0,SUMIF(Pharmaceuticals!$B:$B,$B176,Pharmaceuticals!BQ:BQ)+SUMIF('Health Products &amp; Equipment'!$B:$B,$B176,'Health Products &amp; Equipment'!BQ:BQ)+SUMIF('Other Pharma &amp; Health Products'!$B:$B,$B176,'Other Pharma &amp; Health Products'!BQ:BQ)+SUMIF('PSM Costs'!$B:$B,$B176,'PSM Costs'!BQ:BQ),"")</f>
        <v/>
      </c>
      <c r="AA176" s="234" t="str">
        <f ca="1">IF(SUMIF(Pharmaceuticals!$B:$B,$B176,Pharmaceuticals!BS:BS)+SUMIF('Health Products &amp; Equipment'!$B:$B,$B176,'Health Products &amp; Equipment'!BS:BS)+SUMIF('Other Pharma &amp; Health Products'!$B:$B,$B176,'Other Pharma &amp; Health Products'!BS:BS)+SUMIF('PSM Costs'!$B:$B,$B176,'PSM Costs'!BS:BS)&gt;0,SUMIF(Pharmaceuticals!$B:$B,$B176,Pharmaceuticals!BS:BS)+SUMIF('Health Products &amp; Equipment'!$B:$B,$B176,'Health Products &amp; Equipment'!BS:BS)+SUMIF('Other Pharma &amp; Health Products'!$B:$B,$B176,'Other Pharma &amp; Health Products'!BS:BS)+SUMIF('PSM Costs'!$B:$B,$B176,'PSM Costs'!BS:BS),"")</f>
        <v/>
      </c>
      <c r="AB176" s="233" t="str">
        <f t="shared" ref="AB176:AB239" ca="1" si="19">IF(SUM(I176:L176,N176:Q176,S176:V176,X176:AA176)&gt;0,SUM(I176:L176,N176:Q176,S176:V176,X176:AA176),"")</f>
        <v/>
      </c>
    </row>
    <row r="177" spans="1:28" ht="22.15" customHeight="1" x14ac:dyDescent="0.2">
      <c r="A177" s="229">
        <v>167</v>
      </c>
      <c r="B177" s="229" t="str">
        <f ca="1">IFERROR(VLOOKUP(A177,'Rank unique Mod-Int-CI-PR'!I:J,2,FALSE),"")</f>
        <v/>
      </c>
      <c r="C177" s="230" t="str">
        <f ca="1">IFERROR(VLOOKUP(VALUE(LEFT(B177,FIND("-",B177)-1)),CatModules!B:C,2,FALSE),"")</f>
        <v/>
      </c>
      <c r="D177" s="230" t="str">
        <f ca="1">IFERROR(VLOOKUP(LEFT(B177,FIND("--",B177)-1),CatInt!D:E,2,FALSE),"")</f>
        <v/>
      </c>
      <c r="E177" s="230" t="str">
        <f ca="1">IFERROR(VLOOKUP(MID(B177,FIND("--",B177)+2,FIND("---",B177)-FIND("--",B177)-2),CatCostInp!D:E,2,FALSE),"")</f>
        <v/>
      </c>
      <c r="F177" s="230" t="str">
        <f ca="1">IFERROR(VLOOKUP(B177,ActivityConcat!A:C,3,FALSE),"")</f>
        <v/>
      </c>
      <c r="G177" s="231" t="str">
        <f ca="1">IFERROR(VLOOKUP(VALUE(RIGHT(B177,1)),Setup!A:D,4,FALSE),"")</f>
        <v/>
      </c>
      <c r="H177" s="232" t="str">
        <f t="shared" ca="1" si="15"/>
        <v/>
      </c>
      <c r="I177" s="233" t="str">
        <f ca="1">IF(SUMIF(Pharmaceuticals!$B:$B,$B177,Pharmaceuticals!Z:Z)+SUMIF('Health Products &amp; Equipment'!$B:$B,$B177,'Health Products &amp; Equipment'!Z:Z)+SUMIF('Other Pharma &amp; Health Products'!$B:$B,$B177,'Other Pharma &amp; Health Products'!Z:Z)+SUMIF('PSM Costs'!$B:$B,$B177,'PSM Costs'!Z:Z)&gt;0,SUMIF(Pharmaceuticals!$B:$B,$B177,Pharmaceuticals!Z:Z)+SUMIF('Health Products &amp; Equipment'!$B:$B,$B177,'Health Products &amp; Equipment'!Z:Z)+SUMIF('Other Pharma &amp; Health Products'!$B:$B,$B177,'Other Pharma &amp; Health Products'!Z:Z)+SUMIF('PSM Costs'!$B:$B,$B177,'PSM Costs'!Z:Z),"")</f>
        <v/>
      </c>
      <c r="J177" s="233" t="str">
        <f ca="1">IF(SUMIF(Pharmaceuticals!$B:$B,$B177,Pharmaceuticals!AB:AB)+SUMIF('Health Products &amp; Equipment'!$B:$B,$B177,'Health Products &amp; Equipment'!AB:AB)+SUMIF('Other Pharma &amp; Health Products'!$B:$B,$B177,'Other Pharma &amp; Health Products'!AB:AB)+SUMIF('PSM Costs'!$B:$B,$B177,'PSM Costs'!AB:AB)&gt;0,SUMIF(Pharmaceuticals!$B:$B,$B177,Pharmaceuticals!AB:AB)+SUMIF('Health Products &amp; Equipment'!$B:$B,$B177,'Health Products &amp; Equipment'!AB:AB)+SUMIF('Other Pharma &amp; Health Products'!$B:$B,$B177,'Other Pharma &amp; Health Products'!AB:AB)+SUMIF('PSM Costs'!$B:$B,$B177,'PSM Costs'!AB:AB),"")</f>
        <v/>
      </c>
      <c r="K177" s="233" t="str">
        <f ca="1">IF(SUMIF(Pharmaceuticals!$B:$B,$B177,Pharmaceuticals!AD:AD)+SUMIF('Health Products &amp; Equipment'!$B:$B,$B177,'Health Products &amp; Equipment'!AD:AD)+SUMIF('Other Pharma &amp; Health Products'!$B:$B,$B177,'Other Pharma &amp; Health Products'!AD:AD)+SUMIF('PSM Costs'!$B:$B,$B177,'PSM Costs'!AD:AD)&gt;0,SUMIF(Pharmaceuticals!$B:$B,$B177,Pharmaceuticals!AD:AD)+SUMIF('Health Products &amp; Equipment'!$B:$B,$B177,'Health Products &amp; Equipment'!AD:AD)+SUMIF('Other Pharma &amp; Health Products'!$B:$B,$B177,'Other Pharma &amp; Health Products'!AD:AD)+SUMIF('PSM Costs'!$B:$B,$B177,'PSM Costs'!AD:AD),"")</f>
        <v/>
      </c>
      <c r="L177" s="233" t="str">
        <f ca="1">IF(SUMIF(Pharmaceuticals!$B:$B,$B177,Pharmaceuticals!AF:AF)+SUMIF('Health Products &amp; Equipment'!$B:$B,$B177,'Health Products &amp; Equipment'!AF:AF)+SUMIF('Other Pharma &amp; Health Products'!$B:$B,$B177,'Other Pharma &amp; Health Products'!AF:AF)+SUMIF('PSM Costs'!$B:$B,$B177,'PSM Costs'!AF:AF)&gt;0,SUMIF(Pharmaceuticals!$B:$B,$B177,Pharmaceuticals!AF:AF)+SUMIF('Health Products &amp; Equipment'!$B:$B,$B177,'Health Products &amp; Equipment'!AF:AF)+SUMIF('Other Pharma &amp; Health Products'!$B:$B,$B177,'Other Pharma &amp; Health Products'!AF:AF)+SUMIF('PSM Costs'!$B:$B,$B177,'PSM Costs'!AF:AF),"")</f>
        <v/>
      </c>
      <c r="M177" s="231" t="str">
        <f t="shared" ca="1" si="16"/>
        <v/>
      </c>
      <c r="N177" s="234" t="str">
        <f ca="1">IF(SUMIF(Pharmaceuticals!$B:$B,$B177,Pharmaceuticals!AM:AM)+SUMIF('Health Products &amp; Equipment'!$B:$B,$B177,'Health Products &amp; Equipment'!AM:AM)+SUMIF('Other Pharma &amp; Health Products'!$B:$B,$B177,'Other Pharma &amp; Health Products'!AM:AM)+SUMIF('PSM Costs'!$B:$B,$B177,'PSM Costs'!AM:AM)&gt;0,SUMIF(Pharmaceuticals!$B:$B,$B177,Pharmaceuticals!AM:AM)+SUMIF('Health Products &amp; Equipment'!$B:$B,$B177,'Health Products &amp; Equipment'!AM:AM)+SUMIF('Other Pharma &amp; Health Products'!$B:$B,$B177,'Other Pharma &amp; Health Products'!AM:AM)+SUMIF('PSM Costs'!$B:$B,$B177,'PSM Costs'!AM:AM),"")</f>
        <v/>
      </c>
      <c r="O177" s="234" t="str">
        <f ca="1">IF(SUMIF(Pharmaceuticals!$B:$B,$B177,Pharmaceuticals!AO:AO)+SUMIF('Health Products &amp; Equipment'!$B:$B,$B177,'Health Products &amp; Equipment'!AO:AO)+SUMIF('Other Pharma &amp; Health Products'!$B:$B,$B177,'Other Pharma &amp; Health Products'!AO:AO)+SUMIF('PSM Costs'!$B:$B,$B177,'PSM Costs'!AO:AO)&gt;0,SUMIF(Pharmaceuticals!$B:$B,$B177,Pharmaceuticals!AO:AO)+SUMIF('Health Products &amp; Equipment'!$B:$B,$B177,'Health Products &amp; Equipment'!AO:AO)+SUMIF('Other Pharma &amp; Health Products'!$B:$B,$B177,'Other Pharma &amp; Health Products'!AO:AO)+SUMIF('PSM Costs'!$B:$B,$B177,'PSM Costs'!AO:AO),"")</f>
        <v/>
      </c>
      <c r="P177" s="234" t="str">
        <f ca="1">IF(SUMIF(Pharmaceuticals!$B:$B,$B177,Pharmaceuticals!AQ:AQ)+SUMIF('Health Products &amp; Equipment'!$B:$B,$B177,'Health Products &amp; Equipment'!AQ:AQ)+SUMIF('Other Pharma &amp; Health Products'!$B:$B,$B177,'Other Pharma &amp; Health Products'!AQ:AQ)+SUMIF('PSM Costs'!$B:$B,$B177,'PSM Costs'!AQ:AQ)&gt;0,SUMIF(Pharmaceuticals!$B:$B,$B177,Pharmaceuticals!AQ:AQ)+SUMIF('Health Products &amp; Equipment'!$B:$B,$B177,'Health Products &amp; Equipment'!AQ:AQ)+SUMIF('Other Pharma &amp; Health Products'!$B:$B,$B177,'Other Pharma &amp; Health Products'!AQ:AQ)+SUMIF('PSM Costs'!$B:$B,$B177,'PSM Costs'!AQ:AQ),"")</f>
        <v/>
      </c>
      <c r="Q177" s="234" t="str">
        <f ca="1">IF(SUMIF(Pharmaceuticals!$B:$B,$B177,Pharmaceuticals!AS:AS)+SUMIF('Health Products &amp; Equipment'!$B:$B,$B177,'Health Products &amp; Equipment'!AS:AS)+SUMIF('Other Pharma &amp; Health Products'!$B:$B,$B177,'Other Pharma &amp; Health Products'!AS:AS)+SUMIF('PSM Costs'!$B:$B,$B177,'PSM Costs'!AS:AS)&gt;0,SUMIF(Pharmaceuticals!$B:$B,$B177,Pharmaceuticals!AS:AS)+SUMIF('Health Products &amp; Equipment'!$B:$B,$B177,'Health Products &amp; Equipment'!AS:AS)+SUMIF('Other Pharma &amp; Health Products'!$B:$B,$B177,'Other Pharma &amp; Health Products'!AS:AS)+SUMIF('PSM Costs'!$B:$B,$B177,'PSM Costs'!AS:AS),"")</f>
        <v/>
      </c>
      <c r="R177" s="232" t="str">
        <f t="shared" ca="1" si="17"/>
        <v/>
      </c>
      <c r="S177" s="233" t="str">
        <f ca="1">IF(SUMIF(Pharmaceuticals!$B:$B,$B177,Pharmaceuticals!AZ:AZ)+SUMIF('Health Products &amp; Equipment'!$B:$B,$B177,'Health Products &amp; Equipment'!AZ:AZ)+SUMIF('Other Pharma &amp; Health Products'!$B:$B,$B177,'Other Pharma &amp; Health Products'!AZ:AZ)+SUMIF('PSM Costs'!$B:$B,$B177,'PSM Costs'!AZ:AZ)&gt;0,SUMIF(Pharmaceuticals!$B:$B,$B177,Pharmaceuticals!AZ:AZ)+SUMIF('Health Products &amp; Equipment'!$B:$B,$B177,'Health Products &amp; Equipment'!AZ:AZ)+SUMIF('Other Pharma &amp; Health Products'!$B:$B,$B177,'Other Pharma &amp; Health Products'!AZ:AZ)+SUMIF('PSM Costs'!$B:$B,$B177,'PSM Costs'!AZ:AZ),"")</f>
        <v/>
      </c>
      <c r="T177" s="233" t="str">
        <f ca="1">IF(SUMIF(Pharmaceuticals!$B:$B,$B177,Pharmaceuticals!BB:BB)+SUMIF('Health Products &amp; Equipment'!$B:$B,$B177,'Health Products &amp; Equipment'!BB:BB)+SUMIF('Other Pharma &amp; Health Products'!$B:$B,$B177,'Other Pharma &amp; Health Products'!BB:BB)+SUMIF('PSM Costs'!$B:$B,$B177,'PSM Costs'!BB:BB)&gt;0,SUMIF(Pharmaceuticals!$B:$B,$B177,Pharmaceuticals!BB:BB)+SUMIF('Health Products &amp; Equipment'!$B:$B,$B177,'Health Products &amp; Equipment'!BB:BB)+SUMIF('Other Pharma &amp; Health Products'!$B:$B,$B177,'Other Pharma &amp; Health Products'!BB:BB)+SUMIF('PSM Costs'!$B:$B,$B177,'PSM Costs'!BB:BB),"")</f>
        <v/>
      </c>
      <c r="U177" s="233" t="str">
        <f ca="1">IF(SUMIF(Pharmaceuticals!$B:$B,$B177,Pharmaceuticals!BD:BD)+SUMIF('Health Products &amp; Equipment'!$B:$B,$B177,'Health Products &amp; Equipment'!BD:BD)+SUMIF('Other Pharma &amp; Health Products'!$B:$B,$B177,'Other Pharma &amp; Health Products'!BD:BD)+SUMIF('PSM Costs'!$B:$B,$B177,'PSM Costs'!BD:BD)&gt;0,SUMIF(Pharmaceuticals!$B:$B,$B177,Pharmaceuticals!BD:BD)+SUMIF('Health Products &amp; Equipment'!$B:$B,$B177,'Health Products &amp; Equipment'!BD:BD)+SUMIF('Other Pharma &amp; Health Products'!$B:$B,$B177,'Other Pharma &amp; Health Products'!BD:BD)+SUMIF('PSM Costs'!$B:$B,$B177,'PSM Costs'!BD:BD),"")</f>
        <v/>
      </c>
      <c r="V177" s="233" t="str">
        <f ca="1">IF(SUMIF(Pharmaceuticals!$B:$B,$B177,Pharmaceuticals!BF:BF)+SUMIF('Health Products &amp; Equipment'!$B:$B,$B177,'Health Products &amp; Equipment'!BF:BF)+SUMIF('Other Pharma &amp; Health Products'!$B:$B,$B177,'Other Pharma &amp; Health Products'!BF:BF)+SUMIF('PSM Costs'!$B:$B,$B177,'PSM Costs'!BF:BF)&gt;0,SUMIF(Pharmaceuticals!$B:$B,$B177,Pharmaceuticals!BF:BF)+SUMIF('Health Products &amp; Equipment'!$B:$B,$B177,'Health Products &amp; Equipment'!BF:BF)+SUMIF('Other Pharma &amp; Health Products'!$B:$B,$B177,'Other Pharma &amp; Health Products'!BF:BF)+SUMIF('PSM Costs'!$B:$B,$B177,'PSM Costs'!BF:BF),"")</f>
        <v/>
      </c>
      <c r="W177" s="231" t="str">
        <f t="shared" ca="1" si="18"/>
        <v/>
      </c>
      <c r="X177" s="234" t="str">
        <f ca="1">IF(SUMIF(Pharmaceuticals!$B:$B,$B177,Pharmaceuticals!BM:BM)+SUMIF('Health Products &amp; Equipment'!$B:$B,$B177,'Health Products &amp; Equipment'!BM:BM)+SUMIF('Other Pharma &amp; Health Products'!$B:$B,$B177,'Other Pharma &amp; Health Products'!BM:BM)+SUMIF('PSM Costs'!$B:$B,$B177,'PSM Costs'!BM:BM)&gt;0,SUMIF(Pharmaceuticals!$B:$B,$B177,Pharmaceuticals!BM:BM)+SUMIF('Health Products &amp; Equipment'!$B:$B,$B177,'Health Products &amp; Equipment'!BM:BM)+SUMIF('Other Pharma &amp; Health Products'!$B:$B,$B177,'Other Pharma &amp; Health Products'!BM:BM)+SUMIF('PSM Costs'!$B:$B,$B177,'PSM Costs'!BM:BM),"")</f>
        <v/>
      </c>
      <c r="Y177" s="234" t="str">
        <f ca="1">IF(SUMIF(Pharmaceuticals!$B:$B,$B177,Pharmaceuticals!BO:BO)+SUMIF('Health Products &amp; Equipment'!$B:$B,$B177,'Health Products &amp; Equipment'!BO:BO)+SUMIF('Other Pharma &amp; Health Products'!$B:$B,$B177,'Other Pharma &amp; Health Products'!BO:BO)+SUMIF('PSM Costs'!$B:$B,$B177,'PSM Costs'!BO:BO)&gt;0,SUMIF(Pharmaceuticals!$B:$B,$B177,Pharmaceuticals!BO:BO)+SUMIF('Health Products &amp; Equipment'!$B:$B,$B177,'Health Products &amp; Equipment'!BO:BO)+SUMIF('Other Pharma &amp; Health Products'!$B:$B,$B177,'Other Pharma &amp; Health Products'!BO:BO)+SUMIF('PSM Costs'!$B:$B,$B177,'PSM Costs'!BO:BO),"")</f>
        <v/>
      </c>
      <c r="Z177" s="234" t="str">
        <f ca="1">IF(SUMIF(Pharmaceuticals!$B:$B,$B177,Pharmaceuticals!BQ:BQ)+SUMIF('Health Products &amp; Equipment'!$B:$B,$B177,'Health Products &amp; Equipment'!BQ:BQ)+SUMIF('Other Pharma &amp; Health Products'!$B:$B,$B177,'Other Pharma &amp; Health Products'!BQ:BQ)+SUMIF('PSM Costs'!$B:$B,$B177,'PSM Costs'!BQ:BQ)&gt;0,SUMIF(Pharmaceuticals!$B:$B,$B177,Pharmaceuticals!BQ:BQ)+SUMIF('Health Products &amp; Equipment'!$B:$B,$B177,'Health Products &amp; Equipment'!BQ:BQ)+SUMIF('Other Pharma &amp; Health Products'!$B:$B,$B177,'Other Pharma &amp; Health Products'!BQ:BQ)+SUMIF('PSM Costs'!$B:$B,$B177,'PSM Costs'!BQ:BQ),"")</f>
        <v/>
      </c>
      <c r="AA177" s="234" t="str">
        <f ca="1">IF(SUMIF(Pharmaceuticals!$B:$B,$B177,Pharmaceuticals!BS:BS)+SUMIF('Health Products &amp; Equipment'!$B:$B,$B177,'Health Products &amp; Equipment'!BS:BS)+SUMIF('Other Pharma &amp; Health Products'!$B:$B,$B177,'Other Pharma &amp; Health Products'!BS:BS)+SUMIF('PSM Costs'!$B:$B,$B177,'PSM Costs'!BS:BS)&gt;0,SUMIF(Pharmaceuticals!$B:$B,$B177,Pharmaceuticals!BS:BS)+SUMIF('Health Products &amp; Equipment'!$B:$B,$B177,'Health Products &amp; Equipment'!BS:BS)+SUMIF('Other Pharma &amp; Health Products'!$B:$B,$B177,'Other Pharma &amp; Health Products'!BS:BS)+SUMIF('PSM Costs'!$B:$B,$B177,'PSM Costs'!BS:BS),"")</f>
        <v/>
      </c>
      <c r="AB177" s="233" t="str">
        <f t="shared" ca="1" si="19"/>
        <v/>
      </c>
    </row>
    <row r="178" spans="1:28" ht="22.15" customHeight="1" x14ac:dyDescent="0.2">
      <c r="A178" s="229">
        <v>168</v>
      </c>
      <c r="B178" s="229" t="str">
        <f ca="1">IFERROR(VLOOKUP(A178,'Rank unique Mod-Int-CI-PR'!I:J,2,FALSE),"")</f>
        <v/>
      </c>
      <c r="C178" s="230" t="str">
        <f ca="1">IFERROR(VLOOKUP(VALUE(LEFT(B178,FIND("-",B178)-1)),CatModules!B:C,2,FALSE),"")</f>
        <v/>
      </c>
      <c r="D178" s="230" t="str">
        <f ca="1">IFERROR(VLOOKUP(LEFT(B178,FIND("--",B178)-1),CatInt!D:E,2,FALSE),"")</f>
        <v/>
      </c>
      <c r="E178" s="230" t="str">
        <f ca="1">IFERROR(VLOOKUP(MID(B178,FIND("--",B178)+2,FIND("---",B178)-FIND("--",B178)-2),CatCostInp!D:E,2,FALSE),"")</f>
        <v/>
      </c>
      <c r="F178" s="230" t="str">
        <f ca="1">IFERROR(VLOOKUP(B178,ActivityConcat!A:C,3,FALSE),"")</f>
        <v/>
      </c>
      <c r="G178" s="231" t="str">
        <f ca="1">IFERROR(VLOOKUP(VALUE(RIGHT(B178,1)),Setup!A:D,4,FALSE),"")</f>
        <v/>
      </c>
      <c r="H178" s="232" t="str">
        <f t="shared" ca="1" si="15"/>
        <v/>
      </c>
      <c r="I178" s="233" t="str">
        <f ca="1">IF(SUMIF(Pharmaceuticals!$B:$B,$B178,Pharmaceuticals!Z:Z)+SUMIF('Health Products &amp; Equipment'!$B:$B,$B178,'Health Products &amp; Equipment'!Z:Z)+SUMIF('Other Pharma &amp; Health Products'!$B:$B,$B178,'Other Pharma &amp; Health Products'!Z:Z)+SUMIF('PSM Costs'!$B:$B,$B178,'PSM Costs'!Z:Z)&gt;0,SUMIF(Pharmaceuticals!$B:$B,$B178,Pharmaceuticals!Z:Z)+SUMIF('Health Products &amp; Equipment'!$B:$B,$B178,'Health Products &amp; Equipment'!Z:Z)+SUMIF('Other Pharma &amp; Health Products'!$B:$B,$B178,'Other Pharma &amp; Health Products'!Z:Z)+SUMIF('PSM Costs'!$B:$B,$B178,'PSM Costs'!Z:Z),"")</f>
        <v/>
      </c>
      <c r="J178" s="233" t="str">
        <f ca="1">IF(SUMIF(Pharmaceuticals!$B:$B,$B178,Pharmaceuticals!AB:AB)+SUMIF('Health Products &amp; Equipment'!$B:$B,$B178,'Health Products &amp; Equipment'!AB:AB)+SUMIF('Other Pharma &amp; Health Products'!$B:$B,$B178,'Other Pharma &amp; Health Products'!AB:AB)+SUMIF('PSM Costs'!$B:$B,$B178,'PSM Costs'!AB:AB)&gt;0,SUMIF(Pharmaceuticals!$B:$B,$B178,Pharmaceuticals!AB:AB)+SUMIF('Health Products &amp; Equipment'!$B:$B,$B178,'Health Products &amp; Equipment'!AB:AB)+SUMIF('Other Pharma &amp; Health Products'!$B:$B,$B178,'Other Pharma &amp; Health Products'!AB:AB)+SUMIF('PSM Costs'!$B:$B,$B178,'PSM Costs'!AB:AB),"")</f>
        <v/>
      </c>
      <c r="K178" s="233" t="str">
        <f ca="1">IF(SUMIF(Pharmaceuticals!$B:$B,$B178,Pharmaceuticals!AD:AD)+SUMIF('Health Products &amp; Equipment'!$B:$B,$B178,'Health Products &amp; Equipment'!AD:AD)+SUMIF('Other Pharma &amp; Health Products'!$B:$B,$B178,'Other Pharma &amp; Health Products'!AD:AD)+SUMIF('PSM Costs'!$B:$B,$B178,'PSM Costs'!AD:AD)&gt;0,SUMIF(Pharmaceuticals!$B:$B,$B178,Pharmaceuticals!AD:AD)+SUMIF('Health Products &amp; Equipment'!$B:$B,$B178,'Health Products &amp; Equipment'!AD:AD)+SUMIF('Other Pharma &amp; Health Products'!$B:$B,$B178,'Other Pharma &amp; Health Products'!AD:AD)+SUMIF('PSM Costs'!$B:$B,$B178,'PSM Costs'!AD:AD),"")</f>
        <v/>
      </c>
      <c r="L178" s="233" t="str">
        <f ca="1">IF(SUMIF(Pharmaceuticals!$B:$B,$B178,Pharmaceuticals!AF:AF)+SUMIF('Health Products &amp; Equipment'!$B:$B,$B178,'Health Products &amp; Equipment'!AF:AF)+SUMIF('Other Pharma &amp; Health Products'!$B:$B,$B178,'Other Pharma &amp; Health Products'!AF:AF)+SUMIF('PSM Costs'!$B:$B,$B178,'PSM Costs'!AF:AF)&gt;0,SUMIF(Pharmaceuticals!$B:$B,$B178,Pharmaceuticals!AF:AF)+SUMIF('Health Products &amp; Equipment'!$B:$B,$B178,'Health Products &amp; Equipment'!AF:AF)+SUMIF('Other Pharma &amp; Health Products'!$B:$B,$B178,'Other Pharma &amp; Health Products'!AF:AF)+SUMIF('PSM Costs'!$B:$B,$B178,'PSM Costs'!AF:AF),"")</f>
        <v/>
      </c>
      <c r="M178" s="231" t="str">
        <f t="shared" ca="1" si="16"/>
        <v/>
      </c>
      <c r="N178" s="234" t="str">
        <f ca="1">IF(SUMIF(Pharmaceuticals!$B:$B,$B178,Pharmaceuticals!AM:AM)+SUMIF('Health Products &amp; Equipment'!$B:$B,$B178,'Health Products &amp; Equipment'!AM:AM)+SUMIF('Other Pharma &amp; Health Products'!$B:$B,$B178,'Other Pharma &amp; Health Products'!AM:AM)+SUMIF('PSM Costs'!$B:$B,$B178,'PSM Costs'!AM:AM)&gt;0,SUMIF(Pharmaceuticals!$B:$B,$B178,Pharmaceuticals!AM:AM)+SUMIF('Health Products &amp; Equipment'!$B:$B,$B178,'Health Products &amp; Equipment'!AM:AM)+SUMIF('Other Pharma &amp; Health Products'!$B:$B,$B178,'Other Pharma &amp; Health Products'!AM:AM)+SUMIF('PSM Costs'!$B:$B,$B178,'PSM Costs'!AM:AM),"")</f>
        <v/>
      </c>
      <c r="O178" s="234" t="str">
        <f ca="1">IF(SUMIF(Pharmaceuticals!$B:$B,$B178,Pharmaceuticals!AO:AO)+SUMIF('Health Products &amp; Equipment'!$B:$B,$B178,'Health Products &amp; Equipment'!AO:AO)+SUMIF('Other Pharma &amp; Health Products'!$B:$B,$B178,'Other Pharma &amp; Health Products'!AO:AO)+SUMIF('PSM Costs'!$B:$B,$B178,'PSM Costs'!AO:AO)&gt;0,SUMIF(Pharmaceuticals!$B:$B,$B178,Pharmaceuticals!AO:AO)+SUMIF('Health Products &amp; Equipment'!$B:$B,$B178,'Health Products &amp; Equipment'!AO:AO)+SUMIF('Other Pharma &amp; Health Products'!$B:$B,$B178,'Other Pharma &amp; Health Products'!AO:AO)+SUMIF('PSM Costs'!$B:$B,$B178,'PSM Costs'!AO:AO),"")</f>
        <v/>
      </c>
      <c r="P178" s="234" t="str">
        <f ca="1">IF(SUMIF(Pharmaceuticals!$B:$B,$B178,Pharmaceuticals!AQ:AQ)+SUMIF('Health Products &amp; Equipment'!$B:$B,$B178,'Health Products &amp; Equipment'!AQ:AQ)+SUMIF('Other Pharma &amp; Health Products'!$B:$B,$B178,'Other Pharma &amp; Health Products'!AQ:AQ)+SUMIF('PSM Costs'!$B:$B,$B178,'PSM Costs'!AQ:AQ)&gt;0,SUMIF(Pharmaceuticals!$B:$B,$B178,Pharmaceuticals!AQ:AQ)+SUMIF('Health Products &amp; Equipment'!$B:$B,$B178,'Health Products &amp; Equipment'!AQ:AQ)+SUMIF('Other Pharma &amp; Health Products'!$B:$B,$B178,'Other Pharma &amp; Health Products'!AQ:AQ)+SUMIF('PSM Costs'!$B:$B,$B178,'PSM Costs'!AQ:AQ),"")</f>
        <v/>
      </c>
      <c r="Q178" s="234" t="str">
        <f ca="1">IF(SUMIF(Pharmaceuticals!$B:$B,$B178,Pharmaceuticals!AS:AS)+SUMIF('Health Products &amp; Equipment'!$B:$B,$B178,'Health Products &amp; Equipment'!AS:AS)+SUMIF('Other Pharma &amp; Health Products'!$B:$B,$B178,'Other Pharma &amp; Health Products'!AS:AS)+SUMIF('PSM Costs'!$B:$B,$B178,'PSM Costs'!AS:AS)&gt;0,SUMIF(Pharmaceuticals!$B:$B,$B178,Pharmaceuticals!AS:AS)+SUMIF('Health Products &amp; Equipment'!$B:$B,$B178,'Health Products &amp; Equipment'!AS:AS)+SUMIF('Other Pharma &amp; Health Products'!$B:$B,$B178,'Other Pharma &amp; Health Products'!AS:AS)+SUMIF('PSM Costs'!$B:$B,$B178,'PSM Costs'!AS:AS),"")</f>
        <v/>
      </c>
      <c r="R178" s="232" t="str">
        <f t="shared" ca="1" si="17"/>
        <v/>
      </c>
      <c r="S178" s="233" t="str">
        <f ca="1">IF(SUMIF(Pharmaceuticals!$B:$B,$B178,Pharmaceuticals!AZ:AZ)+SUMIF('Health Products &amp; Equipment'!$B:$B,$B178,'Health Products &amp; Equipment'!AZ:AZ)+SUMIF('Other Pharma &amp; Health Products'!$B:$B,$B178,'Other Pharma &amp; Health Products'!AZ:AZ)+SUMIF('PSM Costs'!$B:$B,$B178,'PSM Costs'!AZ:AZ)&gt;0,SUMIF(Pharmaceuticals!$B:$B,$B178,Pharmaceuticals!AZ:AZ)+SUMIF('Health Products &amp; Equipment'!$B:$B,$B178,'Health Products &amp; Equipment'!AZ:AZ)+SUMIF('Other Pharma &amp; Health Products'!$B:$B,$B178,'Other Pharma &amp; Health Products'!AZ:AZ)+SUMIF('PSM Costs'!$B:$B,$B178,'PSM Costs'!AZ:AZ),"")</f>
        <v/>
      </c>
      <c r="T178" s="233" t="str">
        <f ca="1">IF(SUMIF(Pharmaceuticals!$B:$B,$B178,Pharmaceuticals!BB:BB)+SUMIF('Health Products &amp; Equipment'!$B:$B,$B178,'Health Products &amp; Equipment'!BB:BB)+SUMIF('Other Pharma &amp; Health Products'!$B:$B,$B178,'Other Pharma &amp; Health Products'!BB:BB)+SUMIF('PSM Costs'!$B:$B,$B178,'PSM Costs'!BB:BB)&gt;0,SUMIF(Pharmaceuticals!$B:$B,$B178,Pharmaceuticals!BB:BB)+SUMIF('Health Products &amp; Equipment'!$B:$B,$B178,'Health Products &amp; Equipment'!BB:BB)+SUMIF('Other Pharma &amp; Health Products'!$B:$B,$B178,'Other Pharma &amp; Health Products'!BB:BB)+SUMIF('PSM Costs'!$B:$B,$B178,'PSM Costs'!BB:BB),"")</f>
        <v/>
      </c>
      <c r="U178" s="233" t="str">
        <f ca="1">IF(SUMIF(Pharmaceuticals!$B:$B,$B178,Pharmaceuticals!BD:BD)+SUMIF('Health Products &amp; Equipment'!$B:$B,$B178,'Health Products &amp; Equipment'!BD:BD)+SUMIF('Other Pharma &amp; Health Products'!$B:$B,$B178,'Other Pharma &amp; Health Products'!BD:BD)+SUMIF('PSM Costs'!$B:$B,$B178,'PSM Costs'!BD:BD)&gt;0,SUMIF(Pharmaceuticals!$B:$B,$B178,Pharmaceuticals!BD:BD)+SUMIF('Health Products &amp; Equipment'!$B:$B,$B178,'Health Products &amp; Equipment'!BD:BD)+SUMIF('Other Pharma &amp; Health Products'!$B:$B,$B178,'Other Pharma &amp; Health Products'!BD:BD)+SUMIF('PSM Costs'!$B:$B,$B178,'PSM Costs'!BD:BD),"")</f>
        <v/>
      </c>
      <c r="V178" s="233" t="str">
        <f ca="1">IF(SUMIF(Pharmaceuticals!$B:$B,$B178,Pharmaceuticals!BF:BF)+SUMIF('Health Products &amp; Equipment'!$B:$B,$B178,'Health Products &amp; Equipment'!BF:BF)+SUMIF('Other Pharma &amp; Health Products'!$B:$B,$B178,'Other Pharma &amp; Health Products'!BF:BF)+SUMIF('PSM Costs'!$B:$B,$B178,'PSM Costs'!BF:BF)&gt;0,SUMIF(Pharmaceuticals!$B:$B,$B178,Pharmaceuticals!BF:BF)+SUMIF('Health Products &amp; Equipment'!$B:$B,$B178,'Health Products &amp; Equipment'!BF:BF)+SUMIF('Other Pharma &amp; Health Products'!$B:$B,$B178,'Other Pharma &amp; Health Products'!BF:BF)+SUMIF('PSM Costs'!$B:$B,$B178,'PSM Costs'!BF:BF),"")</f>
        <v/>
      </c>
      <c r="W178" s="231" t="str">
        <f t="shared" ca="1" si="18"/>
        <v/>
      </c>
      <c r="X178" s="234" t="str">
        <f ca="1">IF(SUMIF(Pharmaceuticals!$B:$B,$B178,Pharmaceuticals!BM:BM)+SUMIF('Health Products &amp; Equipment'!$B:$B,$B178,'Health Products &amp; Equipment'!BM:BM)+SUMIF('Other Pharma &amp; Health Products'!$B:$B,$B178,'Other Pharma &amp; Health Products'!BM:BM)+SUMIF('PSM Costs'!$B:$B,$B178,'PSM Costs'!BM:BM)&gt;0,SUMIF(Pharmaceuticals!$B:$B,$B178,Pharmaceuticals!BM:BM)+SUMIF('Health Products &amp; Equipment'!$B:$B,$B178,'Health Products &amp; Equipment'!BM:BM)+SUMIF('Other Pharma &amp; Health Products'!$B:$B,$B178,'Other Pharma &amp; Health Products'!BM:BM)+SUMIF('PSM Costs'!$B:$B,$B178,'PSM Costs'!BM:BM),"")</f>
        <v/>
      </c>
      <c r="Y178" s="234" t="str">
        <f ca="1">IF(SUMIF(Pharmaceuticals!$B:$B,$B178,Pharmaceuticals!BO:BO)+SUMIF('Health Products &amp; Equipment'!$B:$B,$B178,'Health Products &amp; Equipment'!BO:BO)+SUMIF('Other Pharma &amp; Health Products'!$B:$B,$B178,'Other Pharma &amp; Health Products'!BO:BO)+SUMIF('PSM Costs'!$B:$B,$B178,'PSM Costs'!BO:BO)&gt;0,SUMIF(Pharmaceuticals!$B:$B,$B178,Pharmaceuticals!BO:BO)+SUMIF('Health Products &amp; Equipment'!$B:$B,$B178,'Health Products &amp; Equipment'!BO:BO)+SUMIF('Other Pharma &amp; Health Products'!$B:$B,$B178,'Other Pharma &amp; Health Products'!BO:BO)+SUMIF('PSM Costs'!$B:$B,$B178,'PSM Costs'!BO:BO),"")</f>
        <v/>
      </c>
      <c r="Z178" s="234" t="str">
        <f ca="1">IF(SUMIF(Pharmaceuticals!$B:$B,$B178,Pharmaceuticals!BQ:BQ)+SUMIF('Health Products &amp; Equipment'!$B:$B,$B178,'Health Products &amp; Equipment'!BQ:BQ)+SUMIF('Other Pharma &amp; Health Products'!$B:$B,$B178,'Other Pharma &amp; Health Products'!BQ:BQ)+SUMIF('PSM Costs'!$B:$B,$B178,'PSM Costs'!BQ:BQ)&gt;0,SUMIF(Pharmaceuticals!$B:$B,$B178,Pharmaceuticals!BQ:BQ)+SUMIF('Health Products &amp; Equipment'!$B:$B,$B178,'Health Products &amp; Equipment'!BQ:BQ)+SUMIF('Other Pharma &amp; Health Products'!$B:$B,$B178,'Other Pharma &amp; Health Products'!BQ:BQ)+SUMIF('PSM Costs'!$B:$B,$B178,'PSM Costs'!BQ:BQ),"")</f>
        <v/>
      </c>
      <c r="AA178" s="234" t="str">
        <f ca="1">IF(SUMIF(Pharmaceuticals!$B:$B,$B178,Pharmaceuticals!BS:BS)+SUMIF('Health Products &amp; Equipment'!$B:$B,$B178,'Health Products &amp; Equipment'!BS:BS)+SUMIF('Other Pharma &amp; Health Products'!$B:$B,$B178,'Other Pharma &amp; Health Products'!BS:BS)+SUMIF('PSM Costs'!$B:$B,$B178,'PSM Costs'!BS:BS)&gt;0,SUMIF(Pharmaceuticals!$B:$B,$B178,Pharmaceuticals!BS:BS)+SUMIF('Health Products &amp; Equipment'!$B:$B,$B178,'Health Products &amp; Equipment'!BS:BS)+SUMIF('Other Pharma &amp; Health Products'!$B:$B,$B178,'Other Pharma &amp; Health Products'!BS:BS)+SUMIF('PSM Costs'!$B:$B,$B178,'PSM Costs'!BS:BS),"")</f>
        <v/>
      </c>
      <c r="AB178" s="233" t="str">
        <f t="shared" ca="1" si="19"/>
        <v/>
      </c>
    </row>
    <row r="179" spans="1:28" ht="22.15" customHeight="1" x14ac:dyDescent="0.2">
      <c r="A179" s="229">
        <v>169</v>
      </c>
      <c r="B179" s="229" t="str">
        <f ca="1">IFERROR(VLOOKUP(A179,'Rank unique Mod-Int-CI-PR'!I:J,2,FALSE),"")</f>
        <v/>
      </c>
      <c r="C179" s="230" t="str">
        <f ca="1">IFERROR(VLOOKUP(VALUE(LEFT(B179,FIND("-",B179)-1)),CatModules!B:C,2,FALSE),"")</f>
        <v/>
      </c>
      <c r="D179" s="230" t="str">
        <f ca="1">IFERROR(VLOOKUP(LEFT(B179,FIND("--",B179)-1),CatInt!D:E,2,FALSE),"")</f>
        <v/>
      </c>
      <c r="E179" s="230" t="str">
        <f ca="1">IFERROR(VLOOKUP(MID(B179,FIND("--",B179)+2,FIND("---",B179)-FIND("--",B179)-2),CatCostInp!D:E,2,FALSE),"")</f>
        <v/>
      </c>
      <c r="F179" s="230" t="str">
        <f ca="1">IFERROR(VLOOKUP(B179,ActivityConcat!A:C,3,FALSE),"")</f>
        <v/>
      </c>
      <c r="G179" s="231" t="str">
        <f ca="1">IFERROR(VLOOKUP(VALUE(RIGHT(B179,1)),Setup!A:D,4,FALSE),"")</f>
        <v/>
      </c>
      <c r="H179" s="232" t="str">
        <f t="shared" ca="1" si="15"/>
        <v/>
      </c>
      <c r="I179" s="233" t="str">
        <f ca="1">IF(SUMIF(Pharmaceuticals!$B:$B,$B179,Pharmaceuticals!Z:Z)+SUMIF('Health Products &amp; Equipment'!$B:$B,$B179,'Health Products &amp; Equipment'!Z:Z)+SUMIF('Other Pharma &amp; Health Products'!$B:$B,$B179,'Other Pharma &amp; Health Products'!Z:Z)+SUMIF('PSM Costs'!$B:$B,$B179,'PSM Costs'!Z:Z)&gt;0,SUMIF(Pharmaceuticals!$B:$B,$B179,Pharmaceuticals!Z:Z)+SUMIF('Health Products &amp; Equipment'!$B:$B,$B179,'Health Products &amp; Equipment'!Z:Z)+SUMIF('Other Pharma &amp; Health Products'!$B:$B,$B179,'Other Pharma &amp; Health Products'!Z:Z)+SUMIF('PSM Costs'!$B:$B,$B179,'PSM Costs'!Z:Z),"")</f>
        <v/>
      </c>
      <c r="J179" s="233" t="str">
        <f ca="1">IF(SUMIF(Pharmaceuticals!$B:$B,$B179,Pharmaceuticals!AB:AB)+SUMIF('Health Products &amp; Equipment'!$B:$B,$B179,'Health Products &amp; Equipment'!AB:AB)+SUMIF('Other Pharma &amp; Health Products'!$B:$B,$B179,'Other Pharma &amp; Health Products'!AB:AB)+SUMIF('PSM Costs'!$B:$B,$B179,'PSM Costs'!AB:AB)&gt;0,SUMIF(Pharmaceuticals!$B:$B,$B179,Pharmaceuticals!AB:AB)+SUMIF('Health Products &amp; Equipment'!$B:$B,$B179,'Health Products &amp; Equipment'!AB:AB)+SUMIF('Other Pharma &amp; Health Products'!$B:$B,$B179,'Other Pharma &amp; Health Products'!AB:AB)+SUMIF('PSM Costs'!$B:$B,$B179,'PSM Costs'!AB:AB),"")</f>
        <v/>
      </c>
      <c r="K179" s="233" t="str">
        <f ca="1">IF(SUMIF(Pharmaceuticals!$B:$B,$B179,Pharmaceuticals!AD:AD)+SUMIF('Health Products &amp; Equipment'!$B:$B,$B179,'Health Products &amp; Equipment'!AD:AD)+SUMIF('Other Pharma &amp; Health Products'!$B:$B,$B179,'Other Pharma &amp; Health Products'!AD:AD)+SUMIF('PSM Costs'!$B:$B,$B179,'PSM Costs'!AD:AD)&gt;0,SUMIF(Pharmaceuticals!$B:$B,$B179,Pharmaceuticals!AD:AD)+SUMIF('Health Products &amp; Equipment'!$B:$B,$B179,'Health Products &amp; Equipment'!AD:AD)+SUMIF('Other Pharma &amp; Health Products'!$B:$B,$B179,'Other Pharma &amp; Health Products'!AD:AD)+SUMIF('PSM Costs'!$B:$B,$B179,'PSM Costs'!AD:AD),"")</f>
        <v/>
      </c>
      <c r="L179" s="233" t="str">
        <f ca="1">IF(SUMIF(Pharmaceuticals!$B:$B,$B179,Pharmaceuticals!AF:AF)+SUMIF('Health Products &amp; Equipment'!$B:$B,$B179,'Health Products &amp; Equipment'!AF:AF)+SUMIF('Other Pharma &amp; Health Products'!$B:$B,$B179,'Other Pharma &amp; Health Products'!AF:AF)+SUMIF('PSM Costs'!$B:$B,$B179,'PSM Costs'!AF:AF)&gt;0,SUMIF(Pharmaceuticals!$B:$B,$B179,Pharmaceuticals!AF:AF)+SUMIF('Health Products &amp; Equipment'!$B:$B,$B179,'Health Products &amp; Equipment'!AF:AF)+SUMIF('Other Pharma &amp; Health Products'!$B:$B,$B179,'Other Pharma &amp; Health Products'!AF:AF)+SUMIF('PSM Costs'!$B:$B,$B179,'PSM Costs'!AF:AF),"")</f>
        <v/>
      </c>
      <c r="M179" s="231" t="str">
        <f t="shared" ca="1" si="16"/>
        <v/>
      </c>
      <c r="N179" s="234" t="str">
        <f ca="1">IF(SUMIF(Pharmaceuticals!$B:$B,$B179,Pharmaceuticals!AM:AM)+SUMIF('Health Products &amp; Equipment'!$B:$B,$B179,'Health Products &amp; Equipment'!AM:AM)+SUMIF('Other Pharma &amp; Health Products'!$B:$B,$B179,'Other Pharma &amp; Health Products'!AM:AM)+SUMIF('PSM Costs'!$B:$B,$B179,'PSM Costs'!AM:AM)&gt;0,SUMIF(Pharmaceuticals!$B:$B,$B179,Pharmaceuticals!AM:AM)+SUMIF('Health Products &amp; Equipment'!$B:$B,$B179,'Health Products &amp; Equipment'!AM:AM)+SUMIF('Other Pharma &amp; Health Products'!$B:$B,$B179,'Other Pharma &amp; Health Products'!AM:AM)+SUMIF('PSM Costs'!$B:$B,$B179,'PSM Costs'!AM:AM),"")</f>
        <v/>
      </c>
      <c r="O179" s="234" t="str">
        <f ca="1">IF(SUMIF(Pharmaceuticals!$B:$B,$B179,Pharmaceuticals!AO:AO)+SUMIF('Health Products &amp; Equipment'!$B:$B,$B179,'Health Products &amp; Equipment'!AO:AO)+SUMIF('Other Pharma &amp; Health Products'!$B:$B,$B179,'Other Pharma &amp; Health Products'!AO:AO)+SUMIF('PSM Costs'!$B:$B,$B179,'PSM Costs'!AO:AO)&gt;0,SUMIF(Pharmaceuticals!$B:$B,$B179,Pharmaceuticals!AO:AO)+SUMIF('Health Products &amp; Equipment'!$B:$B,$B179,'Health Products &amp; Equipment'!AO:AO)+SUMIF('Other Pharma &amp; Health Products'!$B:$B,$B179,'Other Pharma &amp; Health Products'!AO:AO)+SUMIF('PSM Costs'!$B:$B,$B179,'PSM Costs'!AO:AO),"")</f>
        <v/>
      </c>
      <c r="P179" s="234" t="str">
        <f ca="1">IF(SUMIF(Pharmaceuticals!$B:$B,$B179,Pharmaceuticals!AQ:AQ)+SUMIF('Health Products &amp; Equipment'!$B:$B,$B179,'Health Products &amp; Equipment'!AQ:AQ)+SUMIF('Other Pharma &amp; Health Products'!$B:$B,$B179,'Other Pharma &amp; Health Products'!AQ:AQ)+SUMIF('PSM Costs'!$B:$B,$B179,'PSM Costs'!AQ:AQ)&gt;0,SUMIF(Pharmaceuticals!$B:$B,$B179,Pharmaceuticals!AQ:AQ)+SUMIF('Health Products &amp; Equipment'!$B:$B,$B179,'Health Products &amp; Equipment'!AQ:AQ)+SUMIF('Other Pharma &amp; Health Products'!$B:$B,$B179,'Other Pharma &amp; Health Products'!AQ:AQ)+SUMIF('PSM Costs'!$B:$B,$B179,'PSM Costs'!AQ:AQ),"")</f>
        <v/>
      </c>
      <c r="Q179" s="234" t="str">
        <f ca="1">IF(SUMIF(Pharmaceuticals!$B:$B,$B179,Pharmaceuticals!AS:AS)+SUMIF('Health Products &amp; Equipment'!$B:$B,$B179,'Health Products &amp; Equipment'!AS:AS)+SUMIF('Other Pharma &amp; Health Products'!$B:$B,$B179,'Other Pharma &amp; Health Products'!AS:AS)+SUMIF('PSM Costs'!$B:$B,$B179,'PSM Costs'!AS:AS)&gt;0,SUMIF(Pharmaceuticals!$B:$B,$B179,Pharmaceuticals!AS:AS)+SUMIF('Health Products &amp; Equipment'!$B:$B,$B179,'Health Products &amp; Equipment'!AS:AS)+SUMIF('Other Pharma &amp; Health Products'!$B:$B,$B179,'Other Pharma &amp; Health Products'!AS:AS)+SUMIF('PSM Costs'!$B:$B,$B179,'PSM Costs'!AS:AS),"")</f>
        <v/>
      </c>
      <c r="R179" s="232" t="str">
        <f t="shared" ca="1" si="17"/>
        <v/>
      </c>
      <c r="S179" s="233" t="str">
        <f ca="1">IF(SUMIF(Pharmaceuticals!$B:$B,$B179,Pharmaceuticals!AZ:AZ)+SUMIF('Health Products &amp; Equipment'!$B:$B,$B179,'Health Products &amp; Equipment'!AZ:AZ)+SUMIF('Other Pharma &amp; Health Products'!$B:$B,$B179,'Other Pharma &amp; Health Products'!AZ:AZ)+SUMIF('PSM Costs'!$B:$B,$B179,'PSM Costs'!AZ:AZ)&gt;0,SUMIF(Pharmaceuticals!$B:$B,$B179,Pharmaceuticals!AZ:AZ)+SUMIF('Health Products &amp; Equipment'!$B:$B,$B179,'Health Products &amp; Equipment'!AZ:AZ)+SUMIF('Other Pharma &amp; Health Products'!$B:$B,$B179,'Other Pharma &amp; Health Products'!AZ:AZ)+SUMIF('PSM Costs'!$B:$B,$B179,'PSM Costs'!AZ:AZ),"")</f>
        <v/>
      </c>
      <c r="T179" s="233" t="str">
        <f ca="1">IF(SUMIF(Pharmaceuticals!$B:$B,$B179,Pharmaceuticals!BB:BB)+SUMIF('Health Products &amp; Equipment'!$B:$B,$B179,'Health Products &amp; Equipment'!BB:BB)+SUMIF('Other Pharma &amp; Health Products'!$B:$B,$B179,'Other Pharma &amp; Health Products'!BB:BB)+SUMIF('PSM Costs'!$B:$B,$B179,'PSM Costs'!BB:BB)&gt;0,SUMIF(Pharmaceuticals!$B:$B,$B179,Pharmaceuticals!BB:BB)+SUMIF('Health Products &amp; Equipment'!$B:$B,$B179,'Health Products &amp; Equipment'!BB:BB)+SUMIF('Other Pharma &amp; Health Products'!$B:$B,$B179,'Other Pharma &amp; Health Products'!BB:BB)+SUMIF('PSM Costs'!$B:$B,$B179,'PSM Costs'!BB:BB),"")</f>
        <v/>
      </c>
      <c r="U179" s="233" t="str">
        <f ca="1">IF(SUMIF(Pharmaceuticals!$B:$B,$B179,Pharmaceuticals!BD:BD)+SUMIF('Health Products &amp; Equipment'!$B:$B,$B179,'Health Products &amp; Equipment'!BD:BD)+SUMIF('Other Pharma &amp; Health Products'!$B:$B,$B179,'Other Pharma &amp; Health Products'!BD:BD)+SUMIF('PSM Costs'!$B:$B,$B179,'PSM Costs'!BD:BD)&gt;0,SUMIF(Pharmaceuticals!$B:$B,$B179,Pharmaceuticals!BD:BD)+SUMIF('Health Products &amp; Equipment'!$B:$B,$B179,'Health Products &amp; Equipment'!BD:BD)+SUMIF('Other Pharma &amp; Health Products'!$B:$B,$B179,'Other Pharma &amp; Health Products'!BD:BD)+SUMIF('PSM Costs'!$B:$B,$B179,'PSM Costs'!BD:BD),"")</f>
        <v/>
      </c>
      <c r="V179" s="233" t="str">
        <f ca="1">IF(SUMIF(Pharmaceuticals!$B:$B,$B179,Pharmaceuticals!BF:BF)+SUMIF('Health Products &amp; Equipment'!$B:$B,$B179,'Health Products &amp; Equipment'!BF:BF)+SUMIF('Other Pharma &amp; Health Products'!$B:$B,$B179,'Other Pharma &amp; Health Products'!BF:BF)+SUMIF('PSM Costs'!$B:$B,$B179,'PSM Costs'!BF:BF)&gt;0,SUMIF(Pharmaceuticals!$B:$B,$B179,Pharmaceuticals!BF:BF)+SUMIF('Health Products &amp; Equipment'!$B:$B,$B179,'Health Products &amp; Equipment'!BF:BF)+SUMIF('Other Pharma &amp; Health Products'!$B:$B,$B179,'Other Pharma &amp; Health Products'!BF:BF)+SUMIF('PSM Costs'!$B:$B,$B179,'PSM Costs'!BF:BF),"")</f>
        <v/>
      </c>
      <c r="W179" s="231" t="str">
        <f t="shared" ca="1" si="18"/>
        <v/>
      </c>
      <c r="X179" s="234" t="str">
        <f ca="1">IF(SUMIF(Pharmaceuticals!$B:$B,$B179,Pharmaceuticals!BM:BM)+SUMIF('Health Products &amp; Equipment'!$B:$B,$B179,'Health Products &amp; Equipment'!BM:BM)+SUMIF('Other Pharma &amp; Health Products'!$B:$B,$B179,'Other Pharma &amp; Health Products'!BM:BM)+SUMIF('PSM Costs'!$B:$B,$B179,'PSM Costs'!BM:BM)&gt;0,SUMIF(Pharmaceuticals!$B:$B,$B179,Pharmaceuticals!BM:BM)+SUMIF('Health Products &amp; Equipment'!$B:$B,$B179,'Health Products &amp; Equipment'!BM:BM)+SUMIF('Other Pharma &amp; Health Products'!$B:$B,$B179,'Other Pharma &amp; Health Products'!BM:BM)+SUMIF('PSM Costs'!$B:$B,$B179,'PSM Costs'!BM:BM),"")</f>
        <v/>
      </c>
      <c r="Y179" s="234" t="str">
        <f ca="1">IF(SUMIF(Pharmaceuticals!$B:$B,$B179,Pharmaceuticals!BO:BO)+SUMIF('Health Products &amp; Equipment'!$B:$B,$B179,'Health Products &amp; Equipment'!BO:BO)+SUMIF('Other Pharma &amp; Health Products'!$B:$B,$B179,'Other Pharma &amp; Health Products'!BO:BO)+SUMIF('PSM Costs'!$B:$B,$B179,'PSM Costs'!BO:BO)&gt;0,SUMIF(Pharmaceuticals!$B:$B,$B179,Pharmaceuticals!BO:BO)+SUMIF('Health Products &amp; Equipment'!$B:$B,$B179,'Health Products &amp; Equipment'!BO:BO)+SUMIF('Other Pharma &amp; Health Products'!$B:$B,$B179,'Other Pharma &amp; Health Products'!BO:BO)+SUMIF('PSM Costs'!$B:$B,$B179,'PSM Costs'!BO:BO),"")</f>
        <v/>
      </c>
      <c r="Z179" s="234" t="str">
        <f ca="1">IF(SUMIF(Pharmaceuticals!$B:$B,$B179,Pharmaceuticals!BQ:BQ)+SUMIF('Health Products &amp; Equipment'!$B:$B,$B179,'Health Products &amp; Equipment'!BQ:BQ)+SUMIF('Other Pharma &amp; Health Products'!$B:$B,$B179,'Other Pharma &amp; Health Products'!BQ:BQ)+SUMIF('PSM Costs'!$B:$B,$B179,'PSM Costs'!BQ:BQ)&gt;0,SUMIF(Pharmaceuticals!$B:$B,$B179,Pharmaceuticals!BQ:BQ)+SUMIF('Health Products &amp; Equipment'!$B:$B,$B179,'Health Products &amp; Equipment'!BQ:BQ)+SUMIF('Other Pharma &amp; Health Products'!$B:$B,$B179,'Other Pharma &amp; Health Products'!BQ:BQ)+SUMIF('PSM Costs'!$B:$B,$B179,'PSM Costs'!BQ:BQ),"")</f>
        <v/>
      </c>
      <c r="AA179" s="234" t="str">
        <f ca="1">IF(SUMIF(Pharmaceuticals!$B:$B,$B179,Pharmaceuticals!BS:BS)+SUMIF('Health Products &amp; Equipment'!$B:$B,$B179,'Health Products &amp; Equipment'!BS:BS)+SUMIF('Other Pharma &amp; Health Products'!$B:$B,$B179,'Other Pharma &amp; Health Products'!BS:BS)+SUMIF('PSM Costs'!$B:$B,$B179,'PSM Costs'!BS:BS)&gt;0,SUMIF(Pharmaceuticals!$B:$B,$B179,Pharmaceuticals!BS:BS)+SUMIF('Health Products &amp; Equipment'!$B:$B,$B179,'Health Products &amp; Equipment'!BS:BS)+SUMIF('Other Pharma &amp; Health Products'!$B:$B,$B179,'Other Pharma &amp; Health Products'!BS:BS)+SUMIF('PSM Costs'!$B:$B,$B179,'PSM Costs'!BS:BS),"")</f>
        <v/>
      </c>
      <c r="AB179" s="233" t="str">
        <f t="shared" ca="1" si="19"/>
        <v/>
      </c>
    </row>
    <row r="180" spans="1:28" ht="22.15" customHeight="1" x14ac:dyDescent="0.2">
      <c r="A180" s="229">
        <v>170</v>
      </c>
      <c r="B180" s="229" t="str">
        <f ca="1">IFERROR(VLOOKUP(A180,'Rank unique Mod-Int-CI-PR'!I:J,2,FALSE),"")</f>
        <v/>
      </c>
      <c r="C180" s="230" t="str">
        <f ca="1">IFERROR(VLOOKUP(VALUE(LEFT(B180,FIND("-",B180)-1)),CatModules!B:C,2,FALSE),"")</f>
        <v/>
      </c>
      <c r="D180" s="230" t="str">
        <f ca="1">IFERROR(VLOOKUP(LEFT(B180,FIND("--",B180)-1),CatInt!D:E,2,FALSE),"")</f>
        <v/>
      </c>
      <c r="E180" s="230" t="str">
        <f ca="1">IFERROR(VLOOKUP(MID(B180,FIND("--",B180)+2,FIND("---",B180)-FIND("--",B180)-2),CatCostInp!D:E,2,FALSE),"")</f>
        <v/>
      </c>
      <c r="F180" s="230" t="str">
        <f ca="1">IFERROR(VLOOKUP(B180,ActivityConcat!A:C,3,FALSE),"")</f>
        <v/>
      </c>
      <c r="G180" s="231" t="str">
        <f ca="1">IFERROR(VLOOKUP(VALUE(RIGHT(B180,1)),Setup!A:D,4,FALSE),"")</f>
        <v/>
      </c>
      <c r="H180" s="232" t="str">
        <f t="shared" ca="1" si="15"/>
        <v/>
      </c>
      <c r="I180" s="233" t="str">
        <f ca="1">IF(SUMIF(Pharmaceuticals!$B:$B,$B180,Pharmaceuticals!Z:Z)+SUMIF('Health Products &amp; Equipment'!$B:$B,$B180,'Health Products &amp; Equipment'!Z:Z)+SUMIF('Other Pharma &amp; Health Products'!$B:$B,$B180,'Other Pharma &amp; Health Products'!Z:Z)+SUMIF('PSM Costs'!$B:$B,$B180,'PSM Costs'!Z:Z)&gt;0,SUMIF(Pharmaceuticals!$B:$B,$B180,Pharmaceuticals!Z:Z)+SUMIF('Health Products &amp; Equipment'!$B:$B,$B180,'Health Products &amp; Equipment'!Z:Z)+SUMIF('Other Pharma &amp; Health Products'!$B:$B,$B180,'Other Pharma &amp; Health Products'!Z:Z)+SUMIF('PSM Costs'!$B:$B,$B180,'PSM Costs'!Z:Z),"")</f>
        <v/>
      </c>
      <c r="J180" s="233" t="str">
        <f ca="1">IF(SUMIF(Pharmaceuticals!$B:$B,$B180,Pharmaceuticals!AB:AB)+SUMIF('Health Products &amp; Equipment'!$B:$B,$B180,'Health Products &amp; Equipment'!AB:AB)+SUMIF('Other Pharma &amp; Health Products'!$B:$B,$B180,'Other Pharma &amp; Health Products'!AB:AB)+SUMIF('PSM Costs'!$B:$B,$B180,'PSM Costs'!AB:AB)&gt;0,SUMIF(Pharmaceuticals!$B:$B,$B180,Pharmaceuticals!AB:AB)+SUMIF('Health Products &amp; Equipment'!$B:$B,$B180,'Health Products &amp; Equipment'!AB:AB)+SUMIF('Other Pharma &amp; Health Products'!$B:$B,$B180,'Other Pharma &amp; Health Products'!AB:AB)+SUMIF('PSM Costs'!$B:$B,$B180,'PSM Costs'!AB:AB),"")</f>
        <v/>
      </c>
      <c r="K180" s="233" t="str">
        <f ca="1">IF(SUMIF(Pharmaceuticals!$B:$B,$B180,Pharmaceuticals!AD:AD)+SUMIF('Health Products &amp; Equipment'!$B:$B,$B180,'Health Products &amp; Equipment'!AD:AD)+SUMIF('Other Pharma &amp; Health Products'!$B:$B,$B180,'Other Pharma &amp; Health Products'!AD:AD)+SUMIF('PSM Costs'!$B:$B,$B180,'PSM Costs'!AD:AD)&gt;0,SUMIF(Pharmaceuticals!$B:$B,$B180,Pharmaceuticals!AD:AD)+SUMIF('Health Products &amp; Equipment'!$B:$B,$B180,'Health Products &amp; Equipment'!AD:AD)+SUMIF('Other Pharma &amp; Health Products'!$B:$B,$B180,'Other Pharma &amp; Health Products'!AD:AD)+SUMIF('PSM Costs'!$B:$B,$B180,'PSM Costs'!AD:AD),"")</f>
        <v/>
      </c>
      <c r="L180" s="233" t="str">
        <f ca="1">IF(SUMIF(Pharmaceuticals!$B:$B,$B180,Pharmaceuticals!AF:AF)+SUMIF('Health Products &amp; Equipment'!$B:$B,$B180,'Health Products &amp; Equipment'!AF:AF)+SUMIF('Other Pharma &amp; Health Products'!$B:$B,$B180,'Other Pharma &amp; Health Products'!AF:AF)+SUMIF('PSM Costs'!$B:$B,$B180,'PSM Costs'!AF:AF)&gt;0,SUMIF(Pharmaceuticals!$B:$B,$B180,Pharmaceuticals!AF:AF)+SUMIF('Health Products &amp; Equipment'!$B:$B,$B180,'Health Products &amp; Equipment'!AF:AF)+SUMIF('Other Pharma &amp; Health Products'!$B:$B,$B180,'Other Pharma &amp; Health Products'!AF:AF)+SUMIF('PSM Costs'!$B:$B,$B180,'PSM Costs'!AF:AF),"")</f>
        <v/>
      </c>
      <c r="M180" s="231" t="str">
        <f t="shared" ca="1" si="16"/>
        <v/>
      </c>
      <c r="N180" s="234" t="str">
        <f ca="1">IF(SUMIF(Pharmaceuticals!$B:$B,$B180,Pharmaceuticals!AM:AM)+SUMIF('Health Products &amp; Equipment'!$B:$B,$B180,'Health Products &amp; Equipment'!AM:AM)+SUMIF('Other Pharma &amp; Health Products'!$B:$B,$B180,'Other Pharma &amp; Health Products'!AM:AM)+SUMIF('PSM Costs'!$B:$B,$B180,'PSM Costs'!AM:AM)&gt;0,SUMIF(Pharmaceuticals!$B:$B,$B180,Pharmaceuticals!AM:AM)+SUMIF('Health Products &amp; Equipment'!$B:$B,$B180,'Health Products &amp; Equipment'!AM:AM)+SUMIF('Other Pharma &amp; Health Products'!$B:$B,$B180,'Other Pharma &amp; Health Products'!AM:AM)+SUMIF('PSM Costs'!$B:$B,$B180,'PSM Costs'!AM:AM),"")</f>
        <v/>
      </c>
      <c r="O180" s="234" t="str">
        <f ca="1">IF(SUMIF(Pharmaceuticals!$B:$B,$B180,Pharmaceuticals!AO:AO)+SUMIF('Health Products &amp; Equipment'!$B:$B,$B180,'Health Products &amp; Equipment'!AO:AO)+SUMIF('Other Pharma &amp; Health Products'!$B:$B,$B180,'Other Pharma &amp; Health Products'!AO:AO)+SUMIF('PSM Costs'!$B:$B,$B180,'PSM Costs'!AO:AO)&gt;0,SUMIF(Pharmaceuticals!$B:$B,$B180,Pharmaceuticals!AO:AO)+SUMIF('Health Products &amp; Equipment'!$B:$B,$B180,'Health Products &amp; Equipment'!AO:AO)+SUMIF('Other Pharma &amp; Health Products'!$B:$B,$B180,'Other Pharma &amp; Health Products'!AO:AO)+SUMIF('PSM Costs'!$B:$B,$B180,'PSM Costs'!AO:AO),"")</f>
        <v/>
      </c>
      <c r="P180" s="234" t="str">
        <f ca="1">IF(SUMIF(Pharmaceuticals!$B:$B,$B180,Pharmaceuticals!AQ:AQ)+SUMIF('Health Products &amp; Equipment'!$B:$B,$B180,'Health Products &amp; Equipment'!AQ:AQ)+SUMIF('Other Pharma &amp; Health Products'!$B:$B,$B180,'Other Pharma &amp; Health Products'!AQ:AQ)+SUMIF('PSM Costs'!$B:$B,$B180,'PSM Costs'!AQ:AQ)&gt;0,SUMIF(Pharmaceuticals!$B:$B,$B180,Pharmaceuticals!AQ:AQ)+SUMIF('Health Products &amp; Equipment'!$B:$B,$B180,'Health Products &amp; Equipment'!AQ:AQ)+SUMIF('Other Pharma &amp; Health Products'!$B:$B,$B180,'Other Pharma &amp; Health Products'!AQ:AQ)+SUMIF('PSM Costs'!$B:$B,$B180,'PSM Costs'!AQ:AQ),"")</f>
        <v/>
      </c>
      <c r="Q180" s="234" t="str">
        <f ca="1">IF(SUMIF(Pharmaceuticals!$B:$B,$B180,Pharmaceuticals!AS:AS)+SUMIF('Health Products &amp; Equipment'!$B:$B,$B180,'Health Products &amp; Equipment'!AS:AS)+SUMIF('Other Pharma &amp; Health Products'!$B:$B,$B180,'Other Pharma &amp; Health Products'!AS:AS)+SUMIF('PSM Costs'!$B:$B,$B180,'PSM Costs'!AS:AS)&gt;0,SUMIF(Pharmaceuticals!$B:$B,$B180,Pharmaceuticals!AS:AS)+SUMIF('Health Products &amp; Equipment'!$B:$B,$B180,'Health Products &amp; Equipment'!AS:AS)+SUMIF('Other Pharma &amp; Health Products'!$B:$B,$B180,'Other Pharma &amp; Health Products'!AS:AS)+SUMIF('PSM Costs'!$B:$B,$B180,'PSM Costs'!AS:AS),"")</f>
        <v/>
      </c>
      <c r="R180" s="232" t="str">
        <f t="shared" ca="1" si="17"/>
        <v/>
      </c>
      <c r="S180" s="233" t="str">
        <f ca="1">IF(SUMIF(Pharmaceuticals!$B:$B,$B180,Pharmaceuticals!AZ:AZ)+SUMIF('Health Products &amp; Equipment'!$B:$B,$B180,'Health Products &amp; Equipment'!AZ:AZ)+SUMIF('Other Pharma &amp; Health Products'!$B:$B,$B180,'Other Pharma &amp; Health Products'!AZ:AZ)+SUMIF('PSM Costs'!$B:$B,$B180,'PSM Costs'!AZ:AZ)&gt;0,SUMIF(Pharmaceuticals!$B:$B,$B180,Pharmaceuticals!AZ:AZ)+SUMIF('Health Products &amp; Equipment'!$B:$B,$B180,'Health Products &amp; Equipment'!AZ:AZ)+SUMIF('Other Pharma &amp; Health Products'!$B:$B,$B180,'Other Pharma &amp; Health Products'!AZ:AZ)+SUMIF('PSM Costs'!$B:$B,$B180,'PSM Costs'!AZ:AZ),"")</f>
        <v/>
      </c>
      <c r="T180" s="233" t="str">
        <f ca="1">IF(SUMIF(Pharmaceuticals!$B:$B,$B180,Pharmaceuticals!BB:BB)+SUMIF('Health Products &amp; Equipment'!$B:$B,$B180,'Health Products &amp; Equipment'!BB:BB)+SUMIF('Other Pharma &amp; Health Products'!$B:$B,$B180,'Other Pharma &amp; Health Products'!BB:BB)+SUMIF('PSM Costs'!$B:$B,$B180,'PSM Costs'!BB:BB)&gt;0,SUMIF(Pharmaceuticals!$B:$B,$B180,Pharmaceuticals!BB:BB)+SUMIF('Health Products &amp; Equipment'!$B:$B,$B180,'Health Products &amp; Equipment'!BB:BB)+SUMIF('Other Pharma &amp; Health Products'!$B:$B,$B180,'Other Pharma &amp; Health Products'!BB:BB)+SUMIF('PSM Costs'!$B:$B,$B180,'PSM Costs'!BB:BB),"")</f>
        <v/>
      </c>
      <c r="U180" s="233" t="str">
        <f ca="1">IF(SUMIF(Pharmaceuticals!$B:$B,$B180,Pharmaceuticals!BD:BD)+SUMIF('Health Products &amp; Equipment'!$B:$B,$B180,'Health Products &amp; Equipment'!BD:BD)+SUMIF('Other Pharma &amp; Health Products'!$B:$B,$B180,'Other Pharma &amp; Health Products'!BD:BD)+SUMIF('PSM Costs'!$B:$B,$B180,'PSM Costs'!BD:BD)&gt;0,SUMIF(Pharmaceuticals!$B:$B,$B180,Pharmaceuticals!BD:BD)+SUMIF('Health Products &amp; Equipment'!$B:$B,$B180,'Health Products &amp; Equipment'!BD:BD)+SUMIF('Other Pharma &amp; Health Products'!$B:$B,$B180,'Other Pharma &amp; Health Products'!BD:BD)+SUMIF('PSM Costs'!$B:$B,$B180,'PSM Costs'!BD:BD),"")</f>
        <v/>
      </c>
      <c r="V180" s="233" t="str">
        <f ca="1">IF(SUMIF(Pharmaceuticals!$B:$B,$B180,Pharmaceuticals!BF:BF)+SUMIF('Health Products &amp; Equipment'!$B:$B,$B180,'Health Products &amp; Equipment'!BF:BF)+SUMIF('Other Pharma &amp; Health Products'!$B:$B,$B180,'Other Pharma &amp; Health Products'!BF:BF)+SUMIF('PSM Costs'!$B:$B,$B180,'PSM Costs'!BF:BF)&gt;0,SUMIF(Pharmaceuticals!$B:$B,$B180,Pharmaceuticals!BF:BF)+SUMIF('Health Products &amp; Equipment'!$B:$B,$B180,'Health Products &amp; Equipment'!BF:BF)+SUMIF('Other Pharma &amp; Health Products'!$B:$B,$B180,'Other Pharma &amp; Health Products'!BF:BF)+SUMIF('PSM Costs'!$B:$B,$B180,'PSM Costs'!BF:BF),"")</f>
        <v/>
      </c>
      <c r="W180" s="231" t="str">
        <f t="shared" ca="1" si="18"/>
        <v/>
      </c>
      <c r="X180" s="234" t="str">
        <f ca="1">IF(SUMIF(Pharmaceuticals!$B:$B,$B180,Pharmaceuticals!BM:BM)+SUMIF('Health Products &amp; Equipment'!$B:$B,$B180,'Health Products &amp; Equipment'!BM:BM)+SUMIF('Other Pharma &amp; Health Products'!$B:$B,$B180,'Other Pharma &amp; Health Products'!BM:BM)+SUMIF('PSM Costs'!$B:$B,$B180,'PSM Costs'!BM:BM)&gt;0,SUMIF(Pharmaceuticals!$B:$B,$B180,Pharmaceuticals!BM:BM)+SUMIF('Health Products &amp; Equipment'!$B:$B,$B180,'Health Products &amp; Equipment'!BM:BM)+SUMIF('Other Pharma &amp; Health Products'!$B:$B,$B180,'Other Pharma &amp; Health Products'!BM:BM)+SUMIF('PSM Costs'!$B:$B,$B180,'PSM Costs'!BM:BM),"")</f>
        <v/>
      </c>
      <c r="Y180" s="234" t="str">
        <f ca="1">IF(SUMIF(Pharmaceuticals!$B:$B,$B180,Pharmaceuticals!BO:BO)+SUMIF('Health Products &amp; Equipment'!$B:$B,$B180,'Health Products &amp; Equipment'!BO:BO)+SUMIF('Other Pharma &amp; Health Products'!$B:$B,$B180,'Other Pharma &amp; Health Products'!BO:BO)+SUMIF('PSM Costs'!$B:$B,$B180,'PSM Costs'!BO:BO)&gt;0,SUMIF(Pharmaceuticals!$B:$B,$B180,Pharmaceuticals!BO:BO)+SUMIF('Health Products &amp; Equipment'!$B:$B,$B180,'Health Products &amp; Equipment'!BO:BO)+SUMIF('Other Pharma &amp; Health Products'!$B:$B,$B180,'Other Pharma &amp; Health Products'!BO:BO)+SUMIF('PSM Costs'!$B:$B,$B180,'PSM Costs'!BO:BO),"")</f>
        <v/>
      </c>
      <c r="Z180" s="234" t="str">
        <f ca="1">IF(SUMIF(Pharmaceuticals!$B:$B,$B180,Pharmaceuticals!BQ:BQ)+SUMIF('Health Products &amp; Equipment'!$B:$B,$B180,'Health Products &amp; Equipment'!BQ:BQ)+SUMIF('Other Pharma &amp; Health Products'!$B:$B,$B180,'Other Pharma &amp; Health Products'!BQ:BQ)+SUMIF('PSM Costs'!$B:$B,$B180,'PSM Costs'!BQ:BQ)&gt;0,SUMIF(Pharmaceuticals!$B:$B,$B180,Pharmaceuticals!BQ:BQ)+SUMIF('Health Products &amp; Equipment'!$B:$B,$B180,'Health Products &amp; Equipment'!BQ:BQ)+SUMIF('Other Pharma &amp; Health Products'!$B:$B,$B180,'Other Pharma &amp; Health Products'!BQ:BQ)+SUMIF('PSM Costs'!$B:$B,$B180,'PSM Costs'!BQ:BQ),"")</f>
        <v/>
      </c>
      <c r="AA180" s="234" t="str">
        <f ca="1">IF(SUMIF(Pharmaceuticals!$B:$B,$B180,Pharmaceuticals!BS:BS)+SUMIF('Health Products &amp; Equipment'!$B:$B,$B180,'Health Products &amp; Equipment'!BS:BS)+SUMIF('Other Pharma &amp; Health Products'!$B:$B,$B180,'Other Pharma &amp; Health Products'!BS:BS)+SUMIF('PSM Costs'!$B:$B,$B180,'PSM Costs'!BS:BS)&gt;0,SUMIF(Pharmaceuticals!$B:$B,$B180,Pharmaceuticals!BS:BS)+SUMIF('Health Products &amp; Equipment'!$B:$B,$B180,'Health Products &amp; Equipment'!BS:BS)+SUMIF('Other Pharma &amp; Health Products'!$B:$B,$B180,'Other Pharma &amp; Health Products'!BS:BS)+SUMIF('PSM Costs'!$B:$B,$B180,'PSM Costs'!BS:BS),"")</f>
        <v/>
      </c>
      <c r="AB180" s="233" t="str">
        <f t="shared" ca="1" si="19"/>
        <v/>
      </c>
    </row>
    <row r="181" spans="1:28" ht="22.15" customHeight="1" x14ac:dyDescent="0.2">
      <c r="A181" s="229">
        <v>171</v>
      </c>
      <c r="B181" s="229" t="str">
        <f ca="1">IFERROR(VLOOKUP(A181,'Rank unique Mod-Int-CI-PR'!I:J,2,FALSE),"")</f>
        <v/>
      </c>
      <c r="C181" s="230" t="str">
        <f ca="1">IFERROR(VLOOKUP(VALUE(LEFT(B181,FIND("-",B181)-1)),CatModules!B:C,2,FALSE),"")</f>
        <v/>
      </c>
      <c r="D181" s="230" t="str">
        <f ca="1">IFERROR(VLOOKUP(LEFT(B181,FIND("--",B181)-1),CatInt!D:E,2,FALSE),"")</f>
        <v/>
      </c>
      <c r="E181" s="230" t="str">
        <f ca="1">IFERROR(VLOOKUP(MID(B181,FIND("--",B181)+2,FIND("---",B181)-FIND("--",B181)-2),CatCostInp!D:E,2,FALSE),"")</f>
        <v/>
      </c>
      <c r="F181" s="230" t="str">
        <f ca="1">IFERROR(VLOOKUP(B181,ActivityConcat!A:C,3,FALSE),"")</f>
        <v/>
      </c>
      <c r="G181" s="231" t="str">
        <f ca="1">IFERROR(VLOOKUP(VALUE(RIGHT(B181,1)),Setup!A:D,4,FALSE),"")</f>
        <v/>
      </c>
      <c r="H181" s="232" t="str">
        <f t="shared" ca="1" si="15"/>
        <v/>
      </c>
      <c r="I181" s="233" t="str">
        <f ca="1">IF(SUMIF(Pharmaceuticals!$B:$B,$B181,Pharmaceuticals!Z:Z)+SUMIF('Health Products &amp; Equipment'!$B:$B,$B181,'Health Products &amp; Equipment'!Z:Z)+SUMIF('Other Pharma &amp; Health Products'!$B:$B,$B181,'Other Pharma &amp; Health Products'!Z:Z)+SUMIF('PSM Costs'!$B:$B,$B181,'PSM Costs'!Z:Z)&gt;0,SUMIF(Pharmaceuticals!$B:$B,$B181,Pharmaceuticals!Z:Z)+SUMIF('Health Products &amp; Equipment'!$B:$B,$B181,'Health Products &amp; Equipment'!Z:Z)+SUMIF('Other Pharma &amp; Health Products'!$B:$B,$B181,'Other Pharma &amp; Health Products'!Z:Z)+SUMIF('PSM Costs'!$B:$B,$B181,'PSM Costs'!Z:Z),"")</f>
        <v/>
      </c>
      <c r="J181" s="233" t="str">
        <f ca="1">IF(SUMIF(Pharmaceuticals!$B:$B,$B181,Pharmaceuticals!AB:AB)+SUMIF('Health Products &amp; Equipment'!$B:$B,$B181,'Health Products &amp; Equipment'!AB:AB)+SUMIF('Other Pharma &amp; Health Products'!$B:$B,$B181,'Other Pharma &amp; Health Products'!AB:AB)+SUMIF('PSM Costs'!$B:$B,$B181,'PSM Costs'!AB:AB)&gt;0,SUMIF(Pharmaceuticals!$B:$B,$B181,Pharmaceuticals!AB:AB)+SUMIF('Health Products &amp; Equipment'!$B:$B,$B181,'Health Products &amp; Equipment'!AB:AB)+SUMIF('Other Pharma &amp; Health Products'!$B:$B,$B181,'Other Pharma &amp; Health Products'!AB:AB)+SUMIF('PSM Costs'!$B:$B,$B181,'PSM Costs'!AB:AB),"")</f>
        <v/>
      </c>
      <c r="K181" s="233" t="str">
        <f ca="1">IF(SUMIF(Pharmaceuticals!$B:$B,$B181,Pharmaceuticals!AD:AD)+SUMIF('Health Products &amp; Equipment'!$B:$B,$B181,'Health Products &amp; Equipment'!AD:AD)+SUMIF('Other Pharma &amp; Health Products'!$B:$B,$B181,'Other Pharma &amp; Health Products'!AD:AD)+SUMIF('PSM Costs'!$B:$B,$B181,'PSM Costs'!AD:AD)&gt;0,SUMIF(Pharmaceuticals!$B:$B,$B181,Pharmaceuticals!AD:AD)+SUMIF('Health Products &amp; Equipment'!$B:$B,$B181,'Health Products &amp; Equipment'!AD:AD)+SUMIF('Other Pharma &amp; Health Products'!$B:$B,$B181,'Other Pharma &amp; Health Products'!AD:AD)+SUMIF('PSM Costs'!$B:$B,$B181,'PSM Costs'!AD:AD),"")</f>
        <v/>
      </c>
      <c r="L181" s="233" t="str">
        <f ca="1">IF(SUMIF(Pharmaceuticals!$B:$B,$B181,Pharmaceuticals!AF:AF)+SUMIF('Health Products &amp; Equipment'!$B:$B,$B181,'Health Products &amp; Equipment'!AF:AF)+SUMIF('Other Pharma &amp; Health Products'!$B:$B,$B181,'Other Pharma &amp; Health Products'!AF:AF)+SUMIF('PSM Costs'!$B:$B,$B181,'PSM Costs'!AF:AF)&gt;0,SUMIF(Pharmaceuticals!$B:$B,$B181,Pharmaceuticals!AF:AF)+SUMIF('Health Products &amp; Equipment'!$B:$B,$B181,'Health Products &amp; Equipment'!AF:AF)+SUMIF('Other Pharma &amp; Health Products'!$B:$B,$B181,'Other Pharma &amp; Health Products'!AF:AF)+SUMIF('PSM Costs'!$B:$B,$B181,'PSM Costs'!AF:AF),"")</f>
        <v/>
      </c>
      <c r="M181" s="231" t="str">
        <f t="shared" ca="1" si="16"/>
        <v/>
      </c>
      <c r="N181" s="234" t="str">
        <f ca="1">IF(SUMIF(Pharmaceuticals!$B:$B,$B181,Pharmaceuticals!AM:AM)+SUMIF('Health Products &amp; Equipment'!$B:$B,$B181,'Health Products &amp; Equipment'!AM:AM)+SUMIF('Other Pharma &amp; Health Products'!$B:$B,$B181,'Other Pharma &amp; Health Products'!AM:AM)+SUMIF('PSM Costs'!$B:$B,$B181,'PSM Costs'!AM:AM)&gt;0,SUMIF(Pharmaceuticals!$B:$B,$B181,Pharmaceuticals!AM:AM)+SUMIF('Health Products &amp; Equipment'!$B:$B,$B181,'Health Products &amp; Equipment'!AM:AM)+SUMIF('Other Pharma &amp; Health Products'!$B:$B,$B181,'Other Pharma &amp; Health Products'!AM:AM)+SUMIF('PSM Costs'!$B:$B,$B181,'PSM Costs'!AM:AM),"")</f>
        <v/>
      </c>
      <c r="O181" s="234" t="str">
        <f ca="1">IF(SUMIF(Pharmaceuticals!$B:$B,$B181,Pharmaceuticals!AO:AO)+SUMIF('Health Products &amp; Equipment'!$B:$B,$B181,'Health Products &amp; Equipment'!AO:AO)+SUMIF('Other Pharma &amp; Health Products'!$B:$B,$B181,'Other Pharma &amp; Health Products'!AO:AO)+SUMIF('PSM Costs'!$B:$B,$B181,'PSM Costs'!AO:AO)&gt;0,SUMIF(Pharmaceuticals!$B:$B,$B181,Pharmaceuticals!AO:AO)+SUMIF('Health Products &amp; Equipment'!$B:$B,$B181,'Health Products &amp; Equipment'!AO:AO)+SUMIF('Other Pharma &amp; Health Products'!$B:$B,$B181,'Other Pharma &amp; Health Products'!AO:AO)+SUMIF('PSM Costs'!$B:$B,$B181,'PSM Costs'!AO:AO),"")</f>
        <v/>
      </c>
      <c r="P181" s="234" t="str">
        <f ca="1">IF(SUMIF(Pharmaceuticals!$B:$B,$B181,Pharmaceuticals!AQ:AQ)+SUMIF('Health Products &amp; Equipment'!$B:$B,$B181,'Health Products &amp; Equipment'!AQ:AQ)+SUMIF('Other Pharma &amp; Health Products'!$B:$B,$B181,'Other Pharma &amp; Health Products'!AQ:AQ)+SUMIF('PSM Costs'!$B:$B,$B181,'PSM Costs'!AQ:AQ)&gt;0,SUMIF(Pharmaceuticals!$B:$B,$B181,Pharmaceuticals!AQ:AQ)+SUMIF('Health Products &amp; Equipment'!$B:$B,$B181,'Health Products &amp; Equipment'!AQ:AQ)+SUMIF('Other Pharma &amp; Health Products'!$B:$B,$B181,'Other Pharma &amp; Health Products'!AQ:AQ)+SUMIF('PSM Costs'!$B:$B,$B181,'PSM Costs'!AQ:AQ),"")</f>
        <v/>
      </c>
      <c r="Q181" s="234" t="str">
        <f ca="1">IF(SUMIF(Pharmaceuticals!$B:$B,$B181,Pharmaceuticals!AS:AS)+SUMIF('Health Products &amp; Equipment'!$B:$B,$B181,'Health Products &amp; Equipment'!AS:AS)+SUMIF('Other Pharma &amp; Health Products'!$B:$B,$B181,'Other Pharma &amp; Health Products'!AS:AS)+SUMIF('PSM Costs'!$B:$B,$B181,'PSM Costs'!AS:AS)&gt;0,SUMIF(Pharmaceuticals!$B:$B,$B181,Pharmaceuticals!AS:AS)+SUMIF('Health Products &amp; Equipment'!$B:$B,$B181,'Health Products &amp; Equipment'!AS:AS)+SUMIF('Other Pharma &amp; Health Products'!$B:$B,$B181,'Other Pharma &amp; Health Products'!AS:AS)+SUMIF('PSM Costs'!$B:$B,$B181,'PSM Costs'!AS:AS),"")</f>
        <v/>
      </c>
      <c r="R181" s="232" t="str">
        <f t="shared" ca="1" si="17"/>
        <v/>
      </c>
      <c r="S181" s="233" t="str">
        <f ca="1">IF(SUMIF(Pharmaceuticals!$B:$B,$B181,Pharmaceuticals!AZ:AZ)+SUMIF('Health Products &amp; Equipment'!$B:$B,$B181,'Health Products &amp; Equipment'!AZ:AZ)+SUMIF('Other Pharma &amp; Health Products'!$B:$B,$B181,'Other Pharma &amp; Health Products'!AZ:AZ)+SUMIF('PSM Costs'!$B:$B,$B181,'PSM Costs'!AZ:AZ)&gt;0,SUMIF(Pharmaceuticals!$B:$B,$B181,Pharmaceuticals!AZ:AZ)+SUMIF('Health Products &amp; Equipment'!$B:$B,$B181,'Health Products &amp; Equipment'!AZ:AZ)+SUMIF('Other Pharma &amp; Health Products'!$B:$B,$B181,'Other Pharma &amp; Health Products'!AZ:AZ)+SUMIF('PSM Costs'!$B:$B,$B181,'PSM Costs'!AZ:AZ),"")</f>
        <v/>
      </c>
      <c r="T181" s="233" t="str">
        <f ca="1">IF(SUMIF(Pharmaceuticals!$B:$B,$B181,Pharmaceuticals!BB:BB)+SUMIF('Health Products &amp; Equipment'!$B:$B,$B181,'Health Products &amp; Equipment'!BB:BB)+SUMIF('Other Pharma &amp; Health Products'!$B:$B,$B181,'Other Pharma &amp; Health Products'!BB:BB)+SUMIF('PSM Costs'!$B:$B,$B181,'PSM Costs'!BB:BB)&gt;0,SUMIF(Pharmaceuticals!$B:$B,$B181,Pharmaceuticals!BB:BB)+SUMIF('Health Products &amp; Equipment'!$B:$B,$B181,'Health Products &amp; Equipment'!BB:BB)+SUMIF('Other Pharma &amp; Health Products'!$B:$B,$B181,'Other Pharma &amp; Health Products'!BB:BB)+SUMIF('PSM Costs'!$B:$B,$B181,'PSM Costs'!BB:BB),"")</f>
        <v/>
      </c>
      <c r="U181" s="233" t="str">
        <f ca="1">IF(SUMIF(Pharmaceuticals!$B:$B,$B181,Pharmaceuticals!BD:BD)+SUMIF('Health Products &amp; Equipment'!$B:$B,$B181,'Health Products &amp; Equipment'!BD:BD)+SUMIF('Other Pharma &amp; Health Products'!$B:$B,$B181,'Other Pharma &amp; Health Products'!BD:BD)+SUMIF('PSM Costs'!$B:$B,$B181,'PSM Costs'!BD:BD)&gt;0,SUMIF(Pharmaceuticals!$B:$B,$B181,Pharmaceuticals!BD:BD)+SUMIF('Health Products &amp; Equipment'!$B:$B,$B181,'Health Products &amp; Equipment'!BD:BD)+SUMIF('Other Pharma &amp; Health Products'!$B:$B,$B181,'Other Pharma &amp; Health Products'!BD:BD)+SUMIF('PSM Costs'!$B:$B,$B181,'PSM Costs'!BD:BD),"")</f>
        <v/>
      </c>
      <c r="V181" s="233" t="str">
        <f ca="1">IF(SUMIF(Pharmaceuticals!$B:$B,$B181,Pharmaceuticals!BF:BF)+SUMIF('Health Products &amp; Equipment'!$B:$B,$B181,'Health Products &amp; Equipment'!BF:BF)+SUMIF('Other Pharma &amp; Health Products'!$B:$B,$B181,'Other Pharma &amp; Health Products'!BF:BF)+SUMIF('PSM Costs'!$B:$B,$B181,'PSM Costs'!BF:BF)&gt;0,SUMIF(Pharmaceuticals!$B:$B,$B181,Pharmaceuticals!BF:BF)+SUMIF('Health Products &amp; Equipment'!$B:$B,$B181,'Health Products &amp; Equipment'!BF:BF)+SUMIF('Other Pharma &amp; Health Products'!$B:$B,$B181,'Other Pharma &amp; Health Products'!BF:BF)+SUMIF('PSM Costs'!$B:$B,$B181,'PSM Costs'!BF:BF),"")</f>
        <v/>
      </c>
      <c r="W181" s="231" t="str">
        <f t="shared" ca="1" si="18"/>
        <v/>
      </c>
      <c r="X181" s="234" t="str">
        <f ca="1">IF(SUMIF(Pharmaceuticals!$B:$B,$B181,Pharmaceuticals!BM:BM)+SUMIF('Health Products &amp; Equipment'!$B:$B,$B181,'Health Products &amp; Equipment'!BM:BM)+SUMIF('Other Pharma &amp; Health Products'!$B:$B,$B181,'Other Pharma &amp; Health Products'!BM:BM)+SUMIF('PSM Costs'!$B:$B,$B181,'PSM Costs'!BM:BM)&gt;0,SUMIF(Pharmaceuticals!$B:$B,$B181,Pharmaceuticals!BM:BM)+SUMIF('Health Products &amp; Equipment'!$B:$B,$B181,'Health Products &amp; Equipment'!BM:BM)+SUMIF('Other Pharma &amp; Health Products'!$B:$B,$B181,'Other Pharma &amp; Health Products'!BM:BM)+SUMIF('PSM Costs'!$B:$B,$B181,'PSM Costs'!BM:BM),"")</f>
        <v/>
      </c>
      <c r="Y181" s="234" t="str">
        <f ca="1">IF(SUMIF(Pharmaceuticals!$B:$B,$B181,Pharmaceuticals!BO:BO)+SUMIF('Health Products &amp; Equipment'!$B:$B,$B181,'Health Products &amp; Equipment'!BO:BO)+SUMIF('Other Pharma &amp; Health Products'!$B:$B,$B181,'Other Pharma &amp; Health Products'!BO:BO)+SUMIF('PSM Costs'!$B:$B,$B181,'PSM Costs'!BO:BO)&gt;0,SUMIF(Pharmaceuticals!$B:$B,$B181,Pharmaceuticals!BO:BO)+SUMIF('Health Products &amp; Equipment'!$B:$B,$B181,'Health Products &amp; Equipment'!BO:BO)+SUMIF('Other Pharma &amp; Health Products'!$B:$B,$B181,'Other Pharma &amp; Health Products'!BO:BO)+SUMIF('PSM Costs'!$B:$B,$B181,'PSM Costs'!BO:BO),"")</f>
        <v/>
      </c>
      <c r="Z181" s="234" t="str">
        <f ca="1">IF(SUMIF(Pharmaceuticals!$B:$B,$B181,Pharmaceuticals!BQ:BQ)+SUMIF('Health Products &amp; Equipment'!$B:$B,$B181,'Health Products &amp; Equipment'!BQ:BQ)+SUMIF('Other Pharma &amp; Health Products'!$B:$B,$B181,'Other Pharma &amp; Health Products'!BQ:BQ)+SUMIF('PSM Costs'!$B:$B,$B181,'PSM Costs'!BQ:BQ)&gt;0,SUMIF(Pharmaceuticals!$B:$B,$B181,Pharmaceuticals!BQ:BQ)+SUMIF('Health Products &amp; Equipment'!$B:$B,$B181,'Health Products &amp; Equipment'!BQ:BQ)+SUMIF('Other Pharma &amp; Health Products'!$B:$B,$B181,'Other Pharma &amp; Health Products'!BQ:BQ)+SUMIF('PSM Costs'!$B:$B,$B181,'PSM Costs'!BQ:BQ),"")</f>
        <v/>
      </c>
      <c r="AA181" s="234" t="str">
        <f ca="1">IF(SUMIF(Pharmaceuticals!$B:$B,$B181,Pharmaceuticals!BS:BS)+SUMIF('Health Products &amp; Equipment'!$B:$B,$B181,'Health Products &amp; Equipment'!BS:BS)+SUMIF('Other Pharma &amp; Health Products'!$B:$B,$B181,'Other Pharma &amp; Health Products'!BS:BS)+SUMIF('PSM Costs'!$B:$B,$B181,'PSM Costs'!BS:BS)&gt;0,SUMIF(Pharmaceuticals!$B:$B,$B181,Pharmaceuticals!BS:BS)+SUMIF('Health Products &amp; Equipment'!$B:$B,$B181,'Health Products &amp; Equipment'!BS:BS)+SUMIF('Other Pharma &amp; Health Products'!$B:$B,$B181,'Other Pharma &amp; Health Products'!BS:BS)+SUMIF('PSM Costs'!$B:$B,$B181,'PSM Costs'!BS:BS),"")</f>
        <v/>
      </c>
      <c r="AB181" s="233" t="str">
        <f t="shared" ca="1" si="19"/>
        <v/>
      </c>
    </row>
    <row r="182" spans="1:28" ht="22.15" customHeight="1" x14ac:dyDescent="0.2">
      <c r="A182" s="229">
        <v>172</v>
      </c>
      <c r="B182" s="229" t="str">
        <f ca="1">IFERROR(VLOOKUP(A182,'Rank unique Mod-Int-CI-PR'!I:J,2,FALSE),"")</f>
        <v/>
      </c>
      <c r="C182" s="230" t="str">
        <f ca="1">IFERROR(VLOOKUP(VALUE(LEFT(B182,FIND("-",B182)-1)),CatModules!B:C,2,FALSE),"")</f>
        <v/>
      </c>
      <c r="D182" s="230" t="str">
        <f ca="1">IFERROR(VLOOKUP(LEFT(B182,FIND("--",B182)-1),CatInt!D:E,2,FALSE),"")</f>
        <v/>
      </c>
      <c r="E182" s="230" t="str">
        <f ca="1">IFERROR(VLOOKUP(MID(B182,FIND("--",B182)+2,FIND("---",B182)-FIND("--",B182)-2),CatCostInp!D:E,2,FALSE),"")</f>
        <v/>
      </c>
      <c r="F182" s="230" t="str">
        <f ca="1">IFERROR(VLOOKUP(B182,ActivityConcat!A:C,3,FALSE),"")</f>
        <v/>
      </c>
      <c r="G182" s="231" t="str">
        <f ca="1">IFERROR(VLOOKUP(VALUE(RIGHT(B182,1)),Setup!A:D,4,FALSE),"")</f>
        <v/>
      </c>
      <c r="H182" s="232" t="str">
        <f t="shared" ca="1" si="15"/>
        <v/>
      </c>
      <c r="I182" s="233" t="str">
        <f ca="1">IF(SUMIF(Pharmaceuticals!$B:$B,$B182,Pharmaceuticals!Z:Z)+SUMIF('Health Products &amp; Equipment'!$B:$B,$B182,'Health Products &amp; Equipment'!Z:Z)+SUMIF('Other Pharma &amp; Health Products'!$B:$B,$B182,'Other Pharma &amp; Health Products'!Z:Z)+SUMIF('PSM Costs'!$B:$B,$B182,'PSM Costs'!Z:Z)&gt;0,SUMIF(Pharmaceuticals!$B:$B,$B182,Pharmaceuticals!Z:Z)+SUMIF('Health Products &amp; Equipment'!$B:$B,$B182,'Health Products &amp; Equipment'!Z:Z)+SUMIF('Other Pharma &amp; Health Products'!$B:$B,$B182,'Other Pharma &amp; Health Products'!Z:Z)+SUMIF('PSM Costs'!$B:$B,$B182,'PSM Costs'!Z:Z),"")</f>
        <v/>
      </c>
      <c r="J182" s="233" t="str">
        <f ca="1">IF(SUMIF(Pharmaceuticals!$B:$B,$B182,Pharmaceuticals!AB:AB)+SUMIF('Health Products &amp; Equipment'!$B:$B,$B182,'Health Products &amp; Equipment'!AB:AB)+SUMIF('Other Pharma &amp; Health Products'!$B:$B,$B182,'Other Pharma &amp; Health Products'!AB:AB)+SUMIF('PSM Costs'!$B:$B,$B182,'PSM Costs'!AB:AB)&gt;0,SUMIF(Pharmaceuticals!$B:$B,$B182,Pharmaceuticals!AB:AB)+SUMIF('Health Products &amp; Equipment'!$B:$B,$B182,'Health Products &amp; Equipment'!AB:AB)+SUMIF('Other Pharma &amp; Health Products'!$B:$B,$B182,'Other Pharma &amp; Health Products'!AB:AB)+SUMIF('PSM Costs'!$B:$B,$B182,'PSM Costs'!AB:AB),"")</f>
        <v/>
      </c>
      <c r="K182" s="233" t="str">
        <f ca="1">IF(SUMIF(Pharmaceuticals!$B:$B,$B182,Pharmaceuticals!AD:AD)+SUMIF('Health Products &amp; Equipment'!$B:$B,$B182,'Health Products &amp; Equipment'!AD:AD)+SUMIF('Other Pharma &amp; Health Products'!$B:$B,$B182,'Other Pharma &amp; Health Products'!AD:AD)+SUMIF('PSM Costs'!$B:$B,$B182,'PSM Costs'!AD:AD)&gt;0,SUMIF(Pharmaceuticals!$B:$B,$B182,Pharmaceuticals!AD:AD)+SUMIF('Health Products &amp; Equipment'!$B:$B,$B182,'Health Products &amp; Equipment'!AD:AD)+SUMIF('Other Pharma &amp; Health Products'!$B:$B,$B182,'Other Pharma &amp; Health Products'!AD:AD)+SUMIF('PSM Costs'!$B:$B,$B182,'PSM Costs'!AD:AD),"")</f>
        <v/>
      </c>
      <c r="L182" s="233" t="str">
        <f ca="1">IF(SUMIF(Pharmaceuticals!$B:$B,$B182,Pharmaceuticals!AF:AF)+SUMIF('Health Products &amp; Equipment'!$B:$B,$B182,'Health Products &amp; Equipment'!AF:AF)+SUMIF('Other Pharma &amp; Health Products'!$B:$B,$B182,'Other Pharma &amp; Health Products'!AF:AF)+SUMIF('PSM Costs'!$B:$B,$B182,'PSM Costs'!AF:AF)&gt;0,SUMIF(Pharmaceuticals!$B:$B,$B182,Pharmaceuticals!AF:AF)+SUMIF('Health Products &amp; Equipment'!$B:$B,$B182,'Health Products &amp; Equipment'!AF:AF)+SUMIF('Other Pharma &amp; Health Products'!$B:$B,$B182,'Other Pharma &amp; Health Products'!AF:AF)+SUMIF('PSM Costs'!$B:$B,$B182,'PSM Costs'!AF:AF),"")</f>
        <v/>
      </c>
      <c r="M182" s="231" t="str">
        <f t="shared" ca="1" si="16"/>
        <v/>
      </c>
      <c r="N182" s="234" t="str">
        <f ca="1">IF(SUMIF(Pharmaceuticals!$B:$B,$B182,Pharmaceuticals!AM:AM)+SUMIF('Health Products &amp; Equipment'!$B:$B,$B182,'Health Products &amp; Equipment'!AM:AM)+SUMIF('Other Pharma &amp; Health Products'!$B:$B,$B182,'Other Pharma &amp; Health Products'!AM:AM)+SUMIF('PSM Costs'!$B:$B,$B182,'PSM Costs'!AM:AM)&gt;0,SUMIF(Pharmaceuticals!$B:$B,$B182,Pharmaceuticals!AM:AM)+SUMIF('Health Products &amp; Equipment'!$B:$B,$B182,'Health Products &amp; Equipment'!AM:AM)+SUMIF('Other Pharma &amp; Health Products'!$B:$B,$B182,'Other Pharma &amp; Health Products'!AM:AM)+SUMIF('PSM Costs'!$B:$B,$B182,'PSM Costs'!AM:AM),"")</f>
        <v/>
      </c>
      <c r="O182" s="234" t="str">
        <f ca="1">IF(SUMIF(Pharmaceuticals!$B:$B,$B182,Pharmaceuticals!AO:AO)+SUMIF('Health Products &amp; Equipment'!$B:$B,$B182,'Health Products &amp; Equipment'!AO:AO)+SUMIF('Other Pharma &amp; Health Products'!$B:$B,$B182,'Other Pharma &amp; Health Products'!AO:AO)+SUMIF('PSM Costs'!$B:$B,$B182,'PSM Costs'!AO:AO)&gt;0,SUMIF(Pharmaceuticals!$B:$B,$B182,Pharmaceuticals!AO:AO)+SUMIF('Health Products &amp; Equipment'!$B:$B,$B182,'Health Products &amp; Equipment'!AO:AO)+SUMIF('Other Pharma &amp; Health Products'!$B:$B,$B182,'Other Pharma &amp; Health Products'!AO:AO)+SUMIF('PSM Costs'!$B:$B,$B182,'PSM Costs'!AO:AO),"")</f>
        <v/>
      </c>
      <c r="P182" s="234" t="str">
        <f ca="1">IF(SUMIF(Pharmaceuticals!$B:$B,$B182,Pharmaceuticals!AQ:AQ)+SUMIF('Health Products &amp; Equipment'!$B:$B,$B182,'Health Products &amp; Equipment'!AQ:AQ)+SUMIF('Other Pharma &amp; Health Products'!$B:$B,$B182,'Other Pharma &amp; Health Products'!AQ:AQ)+SUMIF('PSM Costs'!$B:$B,$B182,'PSM Costs'!AQ:AQ)&gt;0,SUMIF(Pharmaceuticals!$B:$B,$B182,Pharmaceuticals!AQ:AQ)+SUMIF('Health Products &amp; Equipment'!$B:$B,$B182,'Health Products &amp; Equipment'!AQ:AQ)+SUMIF('Other Pharma &amp; Health Products'!$B:$B,$B182,'Other Pharma &amp; Health Products'!AQ:AQ)+SUMIF('PSM Costs'!$B:$B,$B182,'PSM Costs'!AQ:AQ),"")</f>
        <v/>
      </c>
      <c r="Q182" s="234" t="str">
        <f ca="1">IF(SUMIF(Pharmaceuticals!$B:$B,$B182,Pharmaceuticals!AS:AS)+SUMIF('Health Products &amp; Equipment'!$B:$B,$B182,'Health Products &amp; Equipment'!AS:AS)+SUMIF('Other Pharma &amp; Health Products'!$B:$B,$B182,'Other Pharma &amp; Health Products'!AS:AS)+SUMIF('PSM Costs'!$B:$B,$B182,'PSM Costs'!AS:AS)&gt;0,SUMIF(Pharmaceuticals!$B:$B,$B182,Pharmaceuticals!AS:AS)+SUMIF('Health Products &amp; Equipment'!$B:$B,$B182,'Health Products &amp; Equipment'!AS:AS)+SUMIF('Other Pharma &amp; Health Products'!$B:$B,$B182,'Other Pharma &amp; Health Products'!AS:AS)+SUMIF('PSM Costs'!$B:$B,$B182,'PSM Costs'!AS:AS),"")</f>
        <v/>
      </c>
      <c r="R182" s="232" t="str">
        <f t="shared" ca="1" si="17"/>
        <v/>
      </c>
      <c r="S182" s="233" t="str">
        <f ca="1">IF(SUMIF(Pharmaceuticals!$B:$B,$B182,Pharmaceuticals!AZ:AZ)+SUMIF('Health Products &amp; Equipment'!$B:$B,$B182,'Health Products &amp; Equipment'!AZ:AZ)+SUMIF('Other Pharma &amp; Health Products'!$B:$B,$B182,'Other Pharma &amp; Health Products'!AZ:AZ)+SUMIF('PSM Costs'!$B:$B,$B182,'PSM Costs'!AZ:AZ)&gt;0,SUMIF(Pharmaceuticals!$B:$B,$B182,Pharmaceuticals!AZ:AZ)+SUMIF('Health Products &amp; Equipment'!$B:$B,$B182,'Health Products &amp; Equipment'!AZ:AZ)+SUMIF('Other Pharma &amp; Health Products'!$B:$B,$B182,'Other Pharma &amp; Health Products'!AZ:AZ)+SUMIF('PSM Costs'!$B:$B,$B182,'PSM Costs'!AZ:AZ),"")</f>
        <v/>
      </c>
      <c r="T182" s="233" t="str">
        <f ca="1">IF(SUMIF(Pharmaceuticals!$B:$B,$B182,Pharmaceuticals!BB:BB)+SUMIF('Health Products &amp; Equipment'!$B:$B,$B182,'Health Products &amp; Equipment'!BB:BB)+SUMIF('Other Pharma &amp; Health Products'!$B:$B,$B182,'Other Pharma &amp; Health Products'!BB:BB)+SUMIF('PSM Costs'!$B:$B,$B182,'PSM Costs'!BB:BB)&gt;0,SUMIF(Pharmaceuticals!$B:$B,$B182,Pharmaceuticals!BB:BB)+SUMIF('Health Products &amp; Equipment'!$B:$B,$B182,'Health Products &amp; Equipment'!BB:BB)+SUMIF('Other Pharma &amp; Health Products'!$B:$B,$B182,'Other Pharma &amp; Health Products'!BB:BB)+SUMIF('PSM Costs'!$B:$B,$B182,'PSM Costs'!BB:BB),"")</f>
        <v/>
      </c>
      <c r="U182" s="233" t="str">
        <f ca="1">IF(SUMIF(Pharmaceuticals!$B:$B,$B182,Pharmaceuticals!BD:BD)+SUMIF('Health Products &amp; Equipment'!$B:$B,$B182,'Health Products &amp; Equipment'!BD:BD)+SUMIF('Other Pharma &amp; Health Products'!$B:$B,$B182,'Other Pharma &amp; Health Products'!BD:BD)+SUMIF('PSM Costs'!$B:$B,$B182,'PSM Costs'!BD:BD)&gt;0,SUMIF(Pharmaceuticals!$B:$B,$B182,Pharmaceuticals!BD:BD)+SUMIF('Health Products &amp; Equipment'!$B:$B,$B182,'Health Products &amp; Equipment'!BD:BD)+SUMIF('Other Pharma &amp; Health Products'!$B:$B,$B182,'Other Pharma &amp; Health Products'!BD:BD)+SUMIF('PSM Costs'!$B:$B,$B182,'PSM Costs'!BD:BD),"")</f>
        <v/>
      </c>
      <c r="V182" s="233" t="str">
        <f ca="1">IF(SUMIF(Pharmaceuticals!$B:$B,$B182,Pharmaceuticals!BF:BF)+SUMIF('Health Products &amp; Equipment'!$B:$B,$B182,'Health Products &amp; Equipment'!BF:BF)+SUMIF('Other Pharma &amp; Health Products'!$B:$B,$B182,'Other Pharma &amp; Health Products'!BF:BF)+SUMIF('PSM Costs'!$B:$B,$B182,'PSM Costs'!BF:BF)&gt;0,SUMIF(Pharmaceuticals!$B:$B,$B182,Pharmaceuticals!BF:BF)+SUMIF('Health Products &amp; Equipment'!$B:$B,$B182,'Health Products &amp; Equipment'!BF:BF)+SUMIF('Other Pharma &amp; Health Products'!$B:$B,$B182,'Other Pharma &amp; Health Products'!BF:BF)+SUMIF('PSM Costs'!$B:$B,$B182,'PSM Costs'!BF:BF),"")</f>
        <v/>
      </c>
      <c r="W182" s="231" t="str">
        <f t="shared" ca="1" si="18"/>
        <v/>
      </c>
      <c r="X182" s="234" t="str">
        <f ca="1">IF(SUMIF(Pharmaceuticals!$B:$B,$B182,Pharmaceuticals!BM:BM)+SUMIF('Health Products &amp; Equipment'!$B:$B,$B182,'Health Products &amp; Equipment'!BM:BM)+SUMIF('Other Pharma &amp; Health Products'!$B:$B,$B182,'Other Pharma &amp; Health Products'!BM:BM)+SUMIF('PSM Costs'!$B:$B,$B182,'PSM Costs'!BM:BM)&gt;0,SUMIF(Pharmaceuticals!$B:$B,$B182,Pharmaceuticals!BM:BM)+SUMIF('Health Products &amp; Equipment'!$B:$B,$B182,'Health Products &amp; Equipment'!BM:BM)+SUMIF('Other Pharma &amp; Health Products'!$B:$B,$B182,'Other Pharma &amp; Health Products'!BM:BM)+SUMIF('PSM Costs'!$B:$B,$B182,'PSM Costs'!BM:BM),"")</f>
        <v/>
      </c>
      <c r="Y182" s="234" t="str">
        <f ca="1">IF(SUMIF(Pharmaceuticals!$B:$B,$B182,Pharmaceuticals!BO:BO)+SUMIF('Health Products &amp; Equipment'!$B:$B,$B182,'Health Products &amp; Equipment'!BO:BO)+SUMIF('Other Pharma &amp; Health Products'!$B:$B,$B182,'Other Pharma &amp; Health Products'!BO:BO)+SUMIF('PSM Costs'!$B:$B,$B182,'PSM Costs'!BO:BO)&gt;0,SUMIF(Pharmaceuticals!$B:$B,$B182,Pharmaceuticals!BO:BO)+SUMIF('Health Products &amp; Equipment'!$B:$B,$B182,'Health Products &amp; Equipment'!BO:BO)+SUMIF('Other Pharma &amp; Health Products'!$B:$B,$B182,'Other Pharma &amp; Health Products'!BO:BO)+SUMIF('PSM Costs'!$B:$B,$B182,'PSM Costs'!BO:BO),"")</f>
        <v/>
      </c>
      <c r="Z182" s="234" t="str">
        <f ca="1">IF(SUMIF(Pharmaceuticals!$B:$B,$B182,Pharmaceuticals!BQ:BQ)+SUMIF('Health Products &amp; Equipment'!$B:$B,$B182,'Health Products &amp; Equipment'!BQ:BQ)+SUMIF('Other Pharma &amp; Health Products'!$B:$B,$B182,'Other Pharma &amp; Health Products'!BQ:BQ)+SUMIF('PSM Costs'!$B:$B,$B182,'PSM Costs'!BQ:BQ)&gt;0,SUMIF(Pharmaceuticals!$B:$B,$B182,Pharmaceuticals!BQ:BQ)+SUMIF('Health Products &amp; Equipment'!$B:$B,$B182,'Health Products &amp; Equipment'!BQ:BQ)+SUMIF('Other Pharma &amp; Health Products'!$B:$B,$B182,'Other Pharma &amp; Health Products'!BQ:BQ)+SUMIF('PSM Costs'!$B:$B,$B182,'PSM Costs'!BQ:BQ),"")</f>
        <v/>
      </c>
      <c r="AA182" s="234" t="str">
        <f ca="1">IF(SUMIF(Pharmaceuticals!$B:$B,$B182,Pharmaceuticals!BS:BS)+SUMIF('Health Products &amp; Equipment'!$B:$B,$B182,'Health Products &amp; Equipment'!BS:BS)+SUMIF('Other Pharma &amp; Health Products'!$B:$B,$B182,'Other Pharma &amp; Health Products'!BS:BS)+SUMIF('PSM Costs'!$B:$B,$B182,'PSM Costs'!BS:BS)&gt;0,SUMIF(Pharmaceuticals!$B:$B,$B182,Pharmaceuticals!BS:BS)+SUMIF('Health Products &amp; Equipment'!$B:$B,$B182,'Health Products &amp; Equipment'!BS:BS)+SUMIF('Other Pharma &amp; Health Products'!$B:$B,$B182,'Other Pharma &amp; Health Products'!BS:BS)+SUMIF('PSM Costs'!$B:$B,$B182,'PSM Costs'!BS:BS),"")</f>
        <v/>
      </c>
      <c r="AB182" s="233" t="str">
        <f t="shared" ca="1" si="19"/>
        <v/>
      </c>
    </row>
    <row r="183" spans="1:28" ht="22.15" customHeight="1" x14ac:dyDescent="0.2">
      <c r="A183" s="229">
        <v>173</v>
      </c>
      <c r="B183" s="229" t="str">
        <f ca="1">IFERROR(VLOOKUP(A183,'Rank unique Mod-Int-CI-PR'!I:J,2,FALSE),"")</f>
        <v/>
      </c>
      <c r="C183" s="230" t="str">
        <f ca="1">IFERROR(VLOOKUP(VALUE(LEFT(B183,FIND("-",B183)-1)),CatModules!B:C,2,FALSE),"")</f>
        <v/>
      </c>
      <c r="D183" s="230" t="str">
        <f ca="1">IFERROR(VLOOKUP(LEFT(B183,FIND("--",B183)-1),CatInt!D:E,2,FALSE),"")</f>
        <v/>
      </c>
      <c r="E183" s="230" t="str">
        <f ca="1">IFERROR(VLOOKUP(MID(B183,FIND("--",B183)+2,FIND("---",B183)-FIND("--",B183)-2),CatCostInp!D:E,2,FALSE),"")</f>
        <v/>
      </c>
      <c r="F183" s="230" t="str">
        <f ca="1">IFERROR(VLOOKUP(B183,ActivityConcat!A:C,3,FALSE),"")</f>
        <v/>
      </c>
      <c r="G183" s="231" t="str">
        <f ca="1">IFERROR(VLOOKUP(VALUE(RIGHT(B183,1)),Setup!A:D,4,FALSE),"")</f>
        <v/>
      </c>
      <c r="H183" s="232" t="str">
        <f t="shared" ca="1" si="15"/>
        <v/>
      </c>
      <c r="I183" s="233" t="str">
        <f ca="1">IF(SUMIF(Pharmaceuticals!$B:$B,$B183,Pharmaceuticals!Z:Z)+SUMIF('Health Products &amp; Equipment'!$B:$B,$B183,'Health Products &amp; Equipment'!Z:Z)+SUMIF('Other Pharma &amp; Health Products'!$B:$B,$B183,'Other Pharma &amp; Health Products'!Z:Z)+SUMIF('PSM Costs'!$B:$B,$B183,'PSM Costs'!Z:Z)&gt;0,SUMIF(Pharmaceuticals!$B:$B,$B183,Pharmaceuticals!Z:Z)+SUMIF('Health Products &amp; Equipment'!$B:$B,$B183,'Health Products &amp; Equipment'!Z:Z)+SUMIF('Other Pharma &amp; Health Products'!$B:$B,$B183,'Other Pharma &amp; Health Products'!Z:Z)+SUMIF('PSM Costs'!$B:$B,$B183,'PSM Costs'!Z:Z),"")</f>
        <v/>
      </c>
      <c r="J183" s="233" t="str">
        <f ca="1">IF(SUMIF(Pharmaceuticals!$B:$B,$B183,Pharmaceuticals!AB:AB)+SUMIF('Health Products &amp; Equipment'!$B:$B,$B183,'Health Products &amp; Equipment'!AB:AB)+SUMIF('Other Pharma &amp; Health Products'!$B:$B,$B183,'Other Pharma &amp; Health Products'!AB:AB)+SUMIF('PSM Costs'!$B:$B,$B183,'PSM Costs'!AB:AB)&gt;0,SUMIF(Pharmaceuticals!$B:$B,$B183,Pharmaceuticals!AB:AB)+SUMIF('Health Products &amp; Equipment'!$B:$B,$B183,'Health Products &amp; Equipment'!AB:AB)+SUMIF('Other Pharma &amp; Health Products'!$B:$B,$B183,'Other Pharma &amp; Health Products'!AB:AB)+SUMIF('PSM Costs'!$B:$B,$B183,'PSM Costs'!AB:AB),"")</f>
        <v/>
      </c>
      <c r="K183" s="233" t="str">
        <f ca="1">IF(SUMIF(Pharmaceuticals!$B:$B,$B183,Pharmaceuticals!AD:AD)+SUMIF('Health Products &amp; Equipment'!$B:$B,$B183,'Health Products &amp; Equipment'!AD:AD)+SUMIF('Other Pharma &amp; Health Products'!$B:$B,$B183,'Other Pharma &amp; Health Products'!AD:AD)+SUMIF('PSM Costs'!$B:$B,$B183,'PSM Costs'!AD:AD)&gt;0,SUMIF(Pharmaceuticals!$B:$B,$B183,Pharmaceuticals!AD:AD)+SUMIF('Health Products &amp; Equipment'!$B:$B,$B183,'Health Products &amp; Equipment'!AD:AD)+SUMIF('Other Pharma &amp; Health Products'!$B:$B,$B183,'Other Pharma &amp; Health Products'!AD:AD)+SUMIF('PSM Costs'!$B:$B,$B183,'PSM Costs'!AD:AD),"")</f>
        <v/>
      </c>
      <c r="L183" s="233" t="str">
        <f ca="1">IF(SUMIF(Pharmaceuticals!$B:$B,$B183,Pharmaceuticals!AF:AF)+SUMIF('Health Products &amp; Equipment'!$B:$B,$B183,'Health Products &amp; Equipment'!AF:AF)+SUMIF('Other Pharma &amp; Health Products'!$B:$B,$B183,'Other Pharma &amp; Health Products'!AF:AF)+SUMIF('PSM Costs'!$B:$B,$B183,'PSM Costs'!AF:AF)&gt;0,SUMIF(Pharmaceuticals!$B:$B,$B183,Pharmaceuticals!AF:AF)+SUMIF('Health Products &amp; Equipment'!$B:$B,$B183,'Health Products &amp; Equipment'!AF:AF)+SUMIF('Other Pharma &amp; Health Products'!$B:$B,$B183,'Other Pharma &amp; Health Products'!AF:AF)+SUMIF('PSM Costs'!$B:$B,$B183,'PSM Costs'!AF:AF),"")</f>
        <v/>
      </c>
      <c r="M183" s="231" t="str">
        <f t="shared" ca="1" si="16"/>
        <v/>
      </c>
      <c r="N183" s="234" t="str">
        <f ca="1">IF(SUMIF(Pharmaceuticals!$B:$B,$B183,Pharmaceuticals!AM:AM)+SUMIF('Health Products &amp; Equipment'!$B:$B,$B183,'Health Products &amp; Equipment'!AM:AM)+SUMIF('Other Pharma &amp; Health Products'!$B:$B,$B183,'Other Pharma &amp; Health Products'!AM:AM)+SUMIF('PSM Costs'!$B:$B,$B183,'PSM Costs'!AM:AM)&gt;0,SUMIF(Pharmaceuticals!$B:$B,$B183,Pharmaceuticals!AM:AM)+SUMIF('Health Products &amp; Equipment'!$B:$B,$B183,'Health Products &amp; Equipment'!AM:AM)+SUMIF('Other Pharma &amp; Health Products'!$B:$B,$B183,'Other Pharma &amp; Health Products'!AM:AM)+SUMIF('PSM Costs'!$B:$B,$B183,'PSM Costs'!AM:AM),"")</f>
        <v/>
      </c>
      <c r="O183" s="234" t="str">
        <f ca="1">IF(SUMIF(Pharmaceuticals!$B:$B,$B183,Pharmaceuticals!AO:AO)+SUMIF('Health Products &amp; Equipment'!$B:$B,$B183,'Health Products &amp; Equipment'!AO:AO)+SUMIF('Other Pharma &amp; Health Products'!$B:$B,$B183,'Other Pharma &amp; Health Products'!AO:AO)+SUMIF('PSM Costs'!$B:$B,$B183,'PSM Costs'!AO:AO)&gt;0,SUMIF(Pharmaceuticals!$B:$B,$B183,Pharmaceuticals!AO:AO)+SUMIF('Health Products &amp; Equipment'!$B:$B,$B183,'Health Products &amp; Equipment'!AO:AO)+SUMIF('Other Pharma &amp; Health Products'!$B:$B,$B183,'Other Pharma &amp; Health Products'!AO:AO)+SUMIF('PSM Costs'!$B:$B,$B183,'PSM Costs'!AO:AO),"")</f>
        <v/>
      </c>
      <c r="P183" s="234" t="str">
        <f ca="1">IF(SUMIF(Pharmaceuticals!$B:$B,$B183,Pharmaceuticals!AQ:AQ)+SUMIF('Health Products &amp; Equipment'!$B:$B,$B183,'Health Products &amp; Equipment'!AQ:AQ)+SUMIF('Other Pharma &amp; Health Products'!$B:$B,$B183,'Other Pharma &amp; Health Products'!AQ:AQ)+SUMIF('PSM Costs'!$B:$B,$B183,'PSM Costs'!AQ:AQ)&gt;0,SUMIF(Pharmaceuticals!$B:$B,$B183,Pharmaceuticals!AQ:AQ)+SUMIF('Health Products &amp; Equipment'!$B:$B,$B183,'Health Products &amp; Equipment'!AQ:AQ)+SUMIF('Other Pharma &amp; Health Products'!$B:$B,$B183,'Other Pharma &amp; Health Products'!AQ:AQ)+SUMIF('PSM Costs'!$B:$B,$B183,'PSM Costs'!AQ:AQ),"")</f>
        <v/>
      </c>
      <c r="Q183" s="234" t="str">
        <f ca="1">IF(SUMIF(Pharmaceuticals!$B:$B,$B183,Pharmaceuticals!AS:AS)+SUMIF('Health Products &amp; Equipment'!$B:$B,$B183,'Health Products &amp; Equipment'!AS:AS)+SUMIF('Other Pharma &amp; Health Products'!$B:$B,$B183,'Other Pharma &amp; Health Products'!AS:AS)+SUMIF('PSM Costs'!$B:$B,$B183,'PSM Costs'!AS:AS)&gt;0,SUMIF(Pharmaceuticals!$B:$B,$B183,Pharmaceuticals!AS:AS)+SUMIF('Health Products &amp; Equipment'!$B:$B,$B183,'Health Products &amp; Equipment'!AS:AS)+SUMIF('Other Pharma &amp; Health Products'!$B:$B,$B183,'Other Pharma &amp; Health Products'!AS:AS)+SUMIF('PSM Costs'!$B:$B,$B183,'PSM Costs'!AS:AS),"")</f>
        <v/>
      </c>
      <c r="R183" s="232" t="str">
        <f t="shared" ca="1" si="17"/>
        <v/>
      </c>
      <c r="S183" s="233" t="str">
        <f ca="1">IF(SUMIF(Pharmaceuticals!$B:$B,$B183,Pharmaceuticals!AZ:AZ)+SUMIF('Health Products &amp; Equipment'!$B:$B,$B183,'Health Products &amp; Equipment'!AZ:AZ)+SUMIF('Other Pharma &amp; Health Products'!$B:$B,$B183,'Other Pharma &amp; Health Products'!AZ:AZ)+SUMIF('PSM Costs'!$B:$B,$B183,'PSM Costs'!AZ:AZ)&gt;0,SUMIF(Pharmaceuticals!$B:$B,$B183,Pharmaceuticals!AZ:AZ)+SUMIF('Health Products &amp; Equipment'!$B:$B,$B183,'Health Products &amp; Equipment'!AZ:AZ)+SUMIF('Other Pharma &amp; Health Products'!$B:$B,$B183,'Other Pharma &amp; Health Products'!AZ:AZ)+SUMIF('PSM Costs'!$B:$B,$B183,'PSM Costs'!AZ:AZ),"")</f>
        <v/>
      </c>
      <c r="T183" s="233" t="str">
        <f ca="1">IF(SUMIF(Pharmaceuticals!$B:$B,$B183,Pharmaceuticals!BB:BB)+SUMIF('Health Products &amp; Equipment'!$B:$B,$B183,'Health Products &amp; Equipment'!BB:BB)+SUMIF('Other Pharma &amp; Health Products'!$B:$B,$B183,'Other Pharma &amp; Health Products'!BB:BB)+SUMIF('PSM Costs'!$B:$B,$B183,'PSM Costs'!BB:BB)&gt;0,SUMIF(Pharmaceuticals!$B:$B,$B183,Pharmaceuticals!BB:BB)+SUMIF('Health Products &amp; Equipment'!$B:$B,$B183,'Health Products &amp; Equipment'!BB:BB)+SUMIF('Other Pharma &amp; Health Products'!$B:$B,$B183,'Other Pharma &amp; Health Products'!BB:BB)+SUMIF('PSM Costs'!$B:$B,$B183,'PSM Costs'!BB:BB),"")</f>
        <v/>
      </c>
      <c r="U183" s="233" t="str">
        <f ca="1">IF(SUMIF(Pharmaceuticals!$B:$B,$B183,Pharmaceuticals!BD:BD)+SUMIF('Health Products &amp; Equipment'!$B:$B,$B183,'Health Products &amp; Equipment'!BD:BD)+SUMIF('Other Pharma &amp; Health Products'!$B:$B,$B183,'Other Pharma &amp; Health Products'!BD:BD)+SUMIF('PSM Costs'!$B:$B,$B183,'PSM Costs'!BD:BD)&gt;0,SUMIF(Pharmaceuticals!$B:$B,$B183,Pharmaceuticals!BD:BD)+SUMIF('Health Products &amp; Equipment'!$B:$B,$B183,'Health Products &amp; Equipment'!BD:BD)+SUMIF('Other Pharma &amp; Health Products'!$B:$B,$B183,'Other Pharma &amp; Health Products'!BD:BD)+SUMIF('PSM Costs'!$B:$B,$B183,'PSM Costs'!BD:BD),"")</f>
        <v/>
      </c>
      <c r="V183" s="233" t="str">
        <f ca="1">IF(SUMIF(Pharmaceuticals!$B:$B,$B183,Pharmaceuticals!BF:BF)+SUMIF('Health Products &amp; Equipment'!$B:$B,$B183,'Health Products &amp; Equipment'!BF:BF)+SUMIF('Other Pharma &amp; Health Products'!$B:$B,$B183,'Other Pharma &amp; Health Products'!BF:BF)+SUMIF('PSM Costs'!$B:$B,$B183,'PSM Costs'!BF:BF)&gt;0,SUMIF(Pharmaceuticals!$B:$B,$B183,Pharmaceuticals!BF:BF)+SUMIF('Health Products &amp; Equipment'!$B:$B,$B183,'Health Products &amp; Equipment'!BF:BF)+SUMIF('Other Pharma &amp; Health Products'!$B:$B,$B183,'Other Pharma &amp; Health Products'!BF:BF)+SUMIF('PSM Costs'!$B:$B,$B183,'PSM Costs'!BF:BF),"")</f>
        <v/>
      </c>
      <c r="W183" s="231" t="str">
        <f t="shared" ca="1" si="18"/>
        <v/>
      </c>
      <c r="X183" s="234" t="str">
        <f ca="1">IF(SUMIF(Pharmaceuticals!$B:$B,$B183,Pharmaceuticals!BM:BM)+SUMIF('Health Products &amp; Equipment'!$B:$B,$B183,'Health Products &amp; Equipment'!BM:BM)+SUMIF('Other Pharma &amp; Health Products'!$B:$B,$B183,'Other Pharma &amp; Health Products'!BM:BM)+SUMIF('PSM Costs'!$B:$B,$B183,'PSM Costs'!BM:BM)&gt;0,SUMIF(Pharmaceuticals!$B:$B,$B183,Pharmaceuticals!BM:BM)+SUMIF('Health Products &amp; Equipment'!$B:$B,$B183,'Health Products &amp; Equipment'!BM:BM)+SUMIF('Other Pharma &amp; Health Products'!$B:$B,$B183,'Other Pharma &amp; Health Products'!BM:BM)+SUMIF('PSM Costs'!$B:$B,$B183,'PSM Costs'!BM:BM),"")</f>
        <v/>
      </c>
      <c r="Y183" s="234" t="str">
        <f ca="1">IF(SUMIF(Pharmaceuticals!$B:$B,$B183,Pharmaceuticals!BO:BO)+SUMIF('Health Products &amp; Equipment'!$B:$B,$B183,'Health Products &amp; Equipment'!BO:BO)+SUMIF('Other Pharma &amp; Health Products'!$B:$B,$B183,'Other Pharma &amp; Health Products'!BO:BO)+SUMIF('PSM Costs'!$B:$B,$B183,'PSM Costs'!BO:BO)&gt;0,SUMIF(Pharmaceuticals!$B:$B,$B183,Pharmaceuticals!BO:BO)+SUMIF('Health Products &amp; Equipment'!$B:$B,$B183,'Health Products &amp; Equipment'!BO:BO)+SUMIF('Other Pharma &amp; Health Products'!$B:$B,$B183,'Other Pharma &amp; Health Products'!BO:BO)+SUMIF('PSM Costs'!$B:$B,$B183,'PSM Costs'!BO:BO),"")</f>
        <v/>
      </c>
      <c r="Z183" s="234" t="str">
        <f ca="1">IF(SUMIF(Pharmaceuticals!$B:$B,$B183,Pharmaceuticals!BQ:BQ)+SUMIF('Health Products &amp; Equipment'!$B:$B,$B183,'Health Products &amp; Equipment'!BQ:BQ)+SUMIF('Other Pharma &amp; Health Products'!$B:$B,$B183,'Other Pharma &amp; Health Products'!BQ:BQ)+SUMIF('PSM Costs'!$B:$B,$B183,'PSM Costs'!BQ:BQ)&gt;0,SUMIF(Pharmaceuticals!$B:$B,$B183,Pharmaceuticals!BQ:BQ)+SUMIF('Health Products &amp; Equipment'!$B:$B,$B183,'Health Products &amp; Equipment'!BQ:BQ)+SUMIF('Other Pharma &amp; Health Products'!$B:$B,$B183,'Other Pharma &amp; Health Products'!BQ:BQ)+SUMIF('PSM Costs'!$B:$B,$B183,'PSM Costs'!BQ:BQ),"")</f>
        <v/>
      </c>
      <c r="AA183" s="234" t="str">
        <f ca="1">IF(SUMIF(Pharmaceuticals!$B:$B,$B183,Pharmaceuticals!BS:BS)+SUMIF('Health Products &amp; Equipment'!$B:$B,$B183,'Health Products &amp; Equipment'!BS:BS)+SUMIF('Other Pharma &amp; Health Products'!$B:$B,$B183,'Other Pharma &amp; Health Products'!BS:BS)+SUMIF('PSM Costs'!$B:$B,$B183,'PSM Costs'!BS:BS)&gt;0,SUMIF(Pharmaceuticals!$B:$B,$B183,Pharmaceuticals!BS:BS)+SUMIF('Health Products &amp; Equipment'!$B:$B,$B183,'Health Products &amp; Equipment'!BS:BS)+SUMIF('Other Pharma &amp; Health Products'!$B:$B,$B183,'Other Pharma &amp; Health Products'!BS:BS)+SUMIF('PSM Costs'!$B:$B,$B183,'PSM Costs'!BS:BS),"")</f>
        <v/>
      </c>
      <c r="AB183" s="233" t="str">
        <f t="shared" ca="1" si="19"/>
        <v/>
      </c>
    </row>
    <row r="184" spans="1:28" ht="22.15" customHeight="1" x14ac:dyDescent="0.2">
      <c r="A184" s="229">
        <v>174</v>
      </c>
      <c r="B184" s="229" t="str">
        <f ca="1">IFERROR(VLOOKUP(A184,'Rank unique Mod-Int-CI-PR'!I:J,2,FALSE),"")</f>
        <v/>
      </c>
      <c r="C184" s="230" t="str">
        <f ca="1">IFERROR(VLOOKUP(VALUE(LEFT(B184,FIND("-",B184)-1)),CatModules!B:C,2,FALSE),"")</f>
        <v/>
      </c>
      <c r="D184" s="230" t="str">
        <f ca="1">IFERROR(VLOOKUP(LEFT(B184,FIND("--",B184)-1),CatInt!D:E,2,FALSE),"")</f>
        <v/>
      </c>
      <c r="E184" s="230" t="str">
        <f ca="1">IFERROR(VLOOKUP(MID(B184,FIND("--",B184)+2,FIND("---",B184)-FIND("--",B184)-2),CatCostInp!D:E,2,FALSE),"")</f>
        <v/>
      </c>
      <c r="F184" s="230" t="str">
        <f ca="1">IFERROR(VLOOKUP(B184,ActivityConcat!A:C,3,FALSE),"")</f>
        <v/>
      </c>
      <c r="G184" s="231" t="str">
        <f ca="1">IFERROR(VLOOKUP(VALUE(RIGHT(B184,1)),Setup!A:D,4,FALSE),"")</f>
        <v/>
      </c>
      <c r="H184" s="232" t="str">
        <f t="shared" ca="1" si="15"/>
        <v/>
      </c>
      <c r="I184" s="233" t="str">
        <f ca="1">IF(SUMIF(Pharmaceuticals!$B:$B,$B184,Pharmaceuticals!Z:Z)+SUMIF('Health Products &amp; Equipment'!$B:$B,$B184,'Health Products &amp; Equipment'!Z:Z)+SUMIF('Other Pharma &amp; Health Products'!$B:$B,$B184,'Other Pharma &amp; Health Products'!Z:Z)+SUMIF('PSM Costs'!$B:$B,$B184,'PSM Costs'!Z:Z)&gt;0,SUMIF(Pharmaceuticals!$B:$B,$B184,Pharmaceuticals!Z:Z)+SUMIF('Health Products &amp; Equipment'!$B:$B,$B184,'Health Products &amp; Equipment'!Z:Z)+SUMIF('Other Pharma &amp; Health Products'!$B:$B,$B184,'Other Pharma &amp; Health Products'!Z:Z)+SUMIF('PSM Costs'!$B:$B,$B184,'PSM Costs'!Z:Z),"")</f>
        <v/>
      </c>
      <c r="J184" s="233" t="str">
        <f ca="1">IF(SUMIF(Pharmaceuticals!$B:$B,$B184,Pharmaceuticals!AB:AB)+SUMIF('Health Products &amp; Equipment'!$B:$B,$B184,'Health Products &amp; Equipment'!AB:AB)+SUMIF('Other Pharma &amp; Health Products'!$B:$B,$B184,'Other Pharma &amp; Health Products'!AB:AB)+SUMIF('PSM Costs'!$B:$B,$B184,'PSM Costs'!AB:AB)&gt;0,SUMIF(Pharmaceuticals!$B:$B,$B184,Pharmaceuticals!AB:AB)+SUMIF('Health Products &amp; Equipment'!$B:$B,$B184,'Health Products &amp; Equipment'!AB:AB)+SUMIF('Other Pharma &amp; Health Products'!$B:$B,$B184,'Other Pharma &amp; Health Products'!AB:AB)+SUMIF('PSM Costs'!$B:$B,$B184,'PSM Costs'!AB:AB),"")</f>
        <v/>
      </c>
      <c r="K184" s="233" t="str">
        <f ca="1">IF(SUMIF(Pharmaceuticals!$B:$B,$B184,Pharmaceuticals!AD:AD)+SUMIF('Health Products &amp; Equipment'!$B:$B,$B184,'Health Products &amp; Equipment'!AD:AD)+SUMIF('Other Pharma &amp; Health Products'!$B:$B,$B184,'Other Pharma &amp; Health Products'!AD:AD)+SUMIF('PSM Costs'!$B:$B,$B184,'PSM Costs'!AD:AD)&gt;0,SUMIF(Pharmaceuticals!$B:$B,$B184,Pharmaceuticals!AD:AD)+SUMIF('Health Products &amp; Equipment'!$B:$B,$B184,'Health Products &amp; Equipment'!AD:AD)+SUMIF('Other Pharma &amp; Health Products'!$B:$B,$B184,'Other Pharma &amp; Health Products'!AD:AD)+SUMIF('PSM Costs'!$B:$B,$B184,'PSM Costs'!AD:AD),"")</f>
        <v/>
      </c>
      <c r="L184" s="233" t="str">
        <f ca="1">IF(SUMIF(Pharmaceuticals!$B:$B,$B184,Pharmaceuticals!AF:AF)+SUMIF('Health Products &amp; Equipment'!$B:$B,$B184,'Health Products &amp; Equipment'!AF:AF)+SUMIF('Other Pharma &amp; Health Products'!$B:$B,$B184,'Other Pharma &amp; Health Products'!AF:AF)+SUMIF('PSM Costs'!$B:$B,$B184,'PSM Costs'!AF:AF)&gt;0,SUMIF(Pharmaceuticals!$B:$B,$B184,Pharmaceuticals!AF:AF)+SUMIF('Health Products &amp; Equipment'!$B:$B,$B184,'Health Products &amp; Equipment'!AF:AF)+SUMIF('Other Pharma &amp; Health Products'!$B:$B,$B184,'Other Pharma &amp; Health Products'!AF:AF)+SUMIF('PSM Costs'!$B:$B,$B184,'PSM Costs'!AF:AF),"")</f>
        <v/>
      </c>
      <c r="M184" s="231" t="str">
        <f t="shared" ca="1" si="16"/>
        <v/>
      </c>
      <c r="N184" s="234" t="str">
        <f ca="1">IF(SUMIF(Pharmaceuticals!$B:$B,$B184,Pharmaceuticals!AM:AM)+SUMIF('Health Products &amp; Equipment'!$B:$B,$B184,'Health Products &amp; Equipment'!AM:AM)+SUMIF('Other Pharma &amp; Health Products'!$B:$B,$B184,'Other Pharma &amp; Health Products'!AM:AM)+SUMIF('PSM Costs'!$B:$B,$B184,'PSM Costs'!AM:AM)&gt;0,SUMIF(Pharmaceuticals!$B:$B,$B184,Pharmaceuticals!AM:AM)+SUMIF('Health Products &amp; Equipment'!$B:$B,$B184,'Health Products &amp; Equipment'!AM:AM)+SUMIF('Other Pharma &amp; Health Products'!$B:$B,$B184,'Other Pharma &amp; Health Products'!AM:AM)+SUMIF('PSM Costs'!$B:$B,$B184,'PSM Costs'!AM:AM),"")</f>
        <v/>
      </c>
      <c r="O184" s="234" t="str">
        <f ca="1">IF(SUMIF(Pharmaceuticals!$B:$B,$B184,Pharmaceuticals!AO:AO)+SUMIF('Health Products &amp; Equipment'!$B:$B,$B184,'Health Products &amp; Equipment'!AO:AO)+SUMIF('Other Pharma &amp; Health Products'!$B:$B,$B184,'Other Pharma &amp; Health Products'!AO:AO)+SUMIF('PSM Costs'!$B:$B,$B184,'PSM Costs'!AO:AO)&gt;0,SUMIF(Pharmaceuticals!$B:$B,$B184,Pharmaceuticals!AO:AO)+SUMIF('Health Products &amp; Equipment'!$B:$B,$B184,'Health Products &amp; Equipment'!AO:AO)+SUMIF('Other Pharma &amp; Health Products'!$B:$B,$B184,'Other Pharma &amp; Health Products'!AO:AO)+SUMIF('PSM Costs'!$B:$B,$B184,'PSM Costs'!AO:AO),"")</f>
        <v/>
      </c>
      <c r="P184" s="234" t="str">
        <f ca="1">IF(SUMIF(Pharmaceuticals!$B:$B,$B184,Pharmaceuticals!AQ:AQ)+SUMIF('Health Products &amp; Equipment'!$B:$B,$B184,'Health Products &amp; Equipment'!AQ:AQ)+SUMIF('Other Pharma &amp; Health Products'!$B:$B,$B184,'Other Pharma &amp; Health Products'!AQ:AQ)+SUMIF('PSM Costs'!$B:$B,$B184,'PSM Costs'!AQ:AQ)&gt;0,SUMIF(Pharmaceuticals!$B:$B,$B184,Pharmaceuticals!AQ:AQ)+SUMIF('Health Products &amp; Equipment'!$B:$B,$B184,'Health Products &amp; Equipment'!AQ:AQ)+SUMIF('Other Pharma &amp; Health Products'!$B:$B,$B184,'Other Pharma &amp; Health Products'!AQ:AQ)+SUMIF('PSM Costs'!$B:$B,$B184,'PSM Costs'!AQ:AQ),"")</f>
        <v/>
      </c>
      <c r="Q184" s="234" t="str">
        <f ca="1">IF(SUMIF(Pharmaceuticals!$B:$B,$B184,Pharmaceuticals!AS:AS)+SUMIF('Health Products &amp; Equipment'!$B:$B,$B184,'Health Products &amp; Equipment'!AS:AS)+SUMIF('Other Pharma &amp; Health Products'!$B:$B,$B184,'Other Pharma &amp; Health Products'!AS:AS)+SUMIF('PSM Costs'!$B:$B,$B184,'PSM Costs'!AS:AS)&gt;0,SUMIF(Pharmaceuticals!$B:$B,$B184,Pharmaceuticals!AS:AS)+SUMIF('Health Products &amp; Equipment'!$B:$B,$B184,'Health Products &amp; Equipment'!AS:AS)+SUMIF('Other Pharma &amp; Health Products'!$B:$B,$B184,'Other Pharma &amp; Health Products'!AS:AS)+SUMIF('PSM Costs'!$B:$B,$B184,'PSM Costs'!AS:AS),"")</f>
        <v/>
      </c>
      <c r="R184" s="232" t="str">
        <f t="shared" ca="1" si="17"/>
        <v/>
      </c>
      <c r="S184" s="233" t="str">
        <f ca="1">IF(SUMIF(Pharmaceuticals!$B:$B,$B184,Pharmaceuticals!AZ:AZ)+SUMIF('Health Products &amp; Equipment'!$B:$B,$B184,'Health Products &amp; Equipment'!AZ:AZ)+SUMIF('Other Pharma &amp; Health Products'!$B:$B,$B184,'Other Pharma &amp; Health Products'!AZ:AZ)+SUMIF('PSM Costs'!$B:$B,$B184,'PSM Costs'!AZ:AZ)&gt;0,SUMIF(Pharmaceuticals!$B:$B,$B184,Pharmaceuticals!AZ:AZ)+SUMIF('Health Products &amp; Equipment'!$B:$B,$B184,'Health Products &amp; Equipment'!AZ:AZ)+SUMIF('Other Pharma &amp; Health Products'!$B:$B,$B184,'Other Pharma &amp; Health Products'!AZ:AZ)+SUMIF('PSM Costs'!$B:$B,$B184,'PSM Costs'!AZ:AZ),"")</f>
        <v/>
      </c>
      <c r="T184" s="233" t="str">
        <f ca="1">IF(SUMIF(Pharmaceuticals!$B:$B,$B184,Pharmaceuticals!BB:BB)+SUMIF('Health Products &amp; Equipment'!$B:$B,$B184,'Health Products &amp; Equipment'!BB:BB)+SUMIF('Other Pharma &amp; Health Products'!$B:$B,$B184,'Other Pharma &amp; Health Products'!BB:BB)+SUMIF('PSM Costs'!$B:$B,$B184,'PSM Costs'!BB:BB)&gt;0,SUMIF(Pharmaceuticals!$B:$B,$B184,Pharmaceuticals!BB:BB)+SUMIF('Health Products &amp; Equipment'!$B:$B,$B184,'Health Products &amp; Equipment'!BB:BB)+SUMIF('Other Pharma &amp; Health Products'!$B:$B,$B184,'Other Pharma &amp; Health Products'!BB:BB)+SUMIF('PSM Costs'!$B:$B,$B184,'PSM Costs'!BB:BB),"")</f>
        <v/>
      </c>
      <c r="U184" s="233" t="str">
        <f ca="1">IF(SUMIF(Pharmaceuticals!$B:$B,$B184,Pharmaceuticals!BD:BD)+SUMIF('Health Products &amp; Equipment'!$B:$B,$B184,'Health Products &amp; Equipment'!BD:BD)+SUMIF('Other Pharma &amp; Health Products'!$B:$B,$B184,'Other Pharma &amp; Health Products'!BD:BD)+SUMIF('PSM Costs'!$B:$B,$B184,'PSM Costs'!BD:BD)&gt;0,SUMIF(Pharmaceuticals!$B:$B,$B184,Pharmaceuticals!BD:BD)+SUMIF('Health Products &amp; Equipment'!$B:$B,$B184,'Health Products &amp; Equipment'!BD:BD)+SUMIF('Other Pharma &amp; Health Products'!$B:$B,$B184,'Other Pharma &amp; Health Products'!BD:BD)+SUMIF('PSM Costs'!$B:$B,$B184,'PSM Costs'!BD:BD),"")</f>
        <v/>
      </c>
      <c r="V184" s="233" t="str">
        <f ca="1">IF(SUMIF(Pharmaceuticals!$B:$B,$B184,Pharmaceuticals!BF:BF)+SUMIF('Health Products &amp; Equipment'!$B:$B,$B184,'Health Products &amp; Equipment'!BF:BF)+SUMIF('Other Pharma &amp; Health Products'!$B:$B,$B184,'Other Pharma &amp; Health Products'!BF:BF)+SUMIF('PSM Costs'!$B:$B,$B184,'PSM Costs'!BF:BF)&gt;0,SUMIF(Pharmaceuticals!$B:$B,$B184,Pharmaceuticals!BF:BF)+SUMIF('Health Products &amp; Equipment'!$B:$B,$B184,'Health Products &amp; Equipment'!BF:BF)+SUMIF('Other Pharma &amp; Health Products'!$B:$B,$B184,'Other Pharma &amp; Health Products'!BF:BF)+SUMIF('PSM Costs'!$B:$B,$B184,'PSM Costs'!BF:BF),"")</f>
        <v/>
      </c>
      <c r="W184" s="231" t="str">
        <f t="shared" ca="1" si="18"/>
        <v/>
      </c>
      <c r="X184" s="234" t="str">
        <f ca="1">IF(SUMIF(Pharmaceuticals!$B:$B,$B184,Pharmaceuticals!BM:BM)+SUMIF('Health Products &amp; Equipment'!$B:$B,$B184,'Health Products &amp; Equipment'!BM:BM)+SUMIF('Other Pharma &amp; Health Products'!$B:$B,$B184,'Other Pharma &amp; Health Products'!BM:BM)+SUMIF('PSM Costs'!$B:$B,$B184,'PSM Costs'!BM:BM)&gt;0,SUMIF(Pharmaceuticals!$B:$B,$B184,Pharmaceuticals!BM:BM)+SUMIF('Health Products &amp; Equipment'!$B:$B,$B184,'Health Products &amp; Equipment'!BM:BM)+SUMIF('Other Pharma &amp; Health Products'!$B:$B,$B184,'Other Pharma &amp; Health Products'!BM:BM)+SUMIF('PSM Costs'!$B:$B,$B184,'PSM Costs'!BM:BM),"")</f>
        <v/>
      </c>
      <c r="Y184" s="234" t="str">
        <f ca="1">IF(SUMIF(Pharmaceuticals!$B:$B,$B184,Pharmaceuticals!BO:BO)+SUMIF('Health Products &amp; Equipment'!$B:$B,$B184,'Health Products &amp; Equipment'!BO:BO)+SUMIF('Other Pharma &amp; Health Products'!$B:$B,$B184,'Other Pharma &amp; Health Products'!BO:BO)+SUMIF('PSM Costs'!$B:$B,$B184,'PSM Costs'!BO:BO)&gt;0,SUMIF(Pharmaceuticals!$B:$B,$B184,Pharmaceuticals!BO:BO)+SUMIF('Health Products &amp; Equipment'!$B:$B,$B184,'Health Products &amp; Equipment'!BO:BO)+SUMIF('Other Pharma &amp; Health Products'!$B:$B,$B184,'Other Pharma &amp; Health Products'!BO:BO)+SUMIF('PSM Costs'!$B:$B,$B184,'PSM Costs'!BO:BO),"")</f>
        <v/>
      </c>
      <c r="Z184" s="234" t="str">
        <f ca="1">IF(SUMIF(Pharmaceuticals!$B:$B,$B184,Pharmaceuticals!BQ:BQ)+SUMIF('Health Products &amp; Equipment'!$B:$B,$B184,'Health Products &amp; Equipment'!BQ:BQ)+SUMIF('Other Pharma &amp; Health Products'!$B:$B,$B184,'Other Pharma &amp; Health Products'!BQ:BQ)+SUMIF('PSM Costs'!$B:$B,$B184,'PSM Costs'!BQ:BQ)&gt;0,SUMIF(Pharmaceuticals!$B:$B,$B184,Pharmaceuticals!BQ:BQ)+SUMIF('Health Products &amp; Equipment'!$B:$B,$B184,'Health Products &amp; Equipment'!BQ:BQ)+SUMIF('Other Pharma &amp; Health Products'!$B:$B,$B184,'Other Pharma &amp; Health Products'!BQ:BQ)+SUMIF('PSM Costs'!$B:$B,$B184,'PSM Costs'!BQ:BQ),"")</f>
        <v/>
      </c>
      <c r="AA184" s="234" t="str">
        <f ca="1">IF(SUMIF(Pharmaceuticals!$B:$B,$B184,Pharmaceuticals!BS:BS)+SUMIF('Health Products &amp; Equipment'!$B:$B,$B184,'Health Products &amp; Equipment'!BS:BS)+SUMIF('Other Pharma &amp; Health Products'!$B:$B,$B184,'Other Pharma &amp; Health Products'!BS:BS)+SUMIF('PSM Costs'!$B:$B,$B184,'PSM Costs'!BS:BS)&gt;0,SUMIF(Pharmaceuticals!$B:$B,$B184,Pharmaceuticals!BS:BS)+SUMIF('Health Products &amp; Equipment'!$B:$B,$B184,'Health Products &amp; Equipment'!BS:BS)+SUMIF('Other Pharma &amp; Health Products'!$B:$B,$B184,'Other Pharma &amp; Health Products'!BS:BS)+SUMIF('PSM Costs'!$B:$B,$B184,'PSM Costs'!BS:BS),"")</f>
        <v/>
      </c>
      <c r="AB184" s="233" t="str">
        <f t="shared" ca="1" si="19"/>
        <v/>
      </c>
    </row>
    <row r="185" spans="1:28" ht="22.15" customHeight="1" x14ac:dyDescent="0.2">
      <c r="A185" s="229">
        <v>175</v>
      </c>
      <c r="B185" s="229" t="str">
        <f ca="1">IFERROR(VLOOKUP(A185,'Rank unique Mod-Int-CI-PR'!I:J,2,FALSE),"")</f>
        <v/>
      </c>
      <c r="C185" s="230" t="str">
        <f ca="1">IFERROR(VLOOKUP(VALUE(LEFT(B185,FIND("-",B185)-1)),CatModules!B:C,2,FALSE),"")</f>
        <v/>
      </c>
      <c r="D185" s="230" t="str">
        <f ca="1">IFERROR(VLOOKUP(LEFT(B185,FIND("--",B185)-1),CatInt!D:E,2,FALSE),"")</f>
        <v/>
      </c>
      <c r="E185" s="230" t="str">
        <f ca="1">IFERROR(VLOOKUP(MID(B185,FIND("--",B185)+2,FIND("---",B185)-FIND("--",B185)-2),CatCostInp!D:E,2,FALSE),"")</f>
        <v/>
      </c>
      <c r="F185" s="230" t="str">
        <f ca="1">IFERROR(VLOOKUP(B185,ActivityConcat!A:C,3,FALSE),"")</f>
        <v/>
      </c>
      <c r="G185" s="231" t="str">
        <f ca="1">IFERROR(VLOOKUP(VALUE(RIGHT(B185,1)),Setup!A:D,4,FALSE),"")</f>
        <v/>
      </c>
      <c r="H185" s="232" t="str">
        <f t="shared" ca="1" si="15"/>
        <v/>
      </c>
      <c r="I185" s="233" t="str">
        <f ca="1">IF(SUMIF(Pharmaceuticals!$B:$B,$B185,Pharmaceuticals!Z:Z)+SUMIF('Health Products &amp; Equipment'!$B:$B,$B185,'Health Products &amp; Equipment'!Z:Z)+SUMIF('Other Pharma &amp; Health Products'!$B:$B,$B185,'Other Pharma &amp; Health Products'!Z:Z)+SUMIF('PSM Costs'!$B:$B,$B185,'PSM Costs'!Z:Z)&gt;0,SUMIF(Pharmaceuticals!$B:$B,$B185,Pharmaceuticals!Z:Z)+SUMIF('Health Products &amp; Equipment'!$B:$B,$B185,'Health Products &amp; Equipment'!Z:Z)+SUMIF('Other Pharma &amp; Health Products'!$B:$B,$B185,'Other Pharma &amp; Health Products'!Z:Z)+SUMIF('PSM Costs'!$B:$B,$B185,'PSM Costs'!Z:Z),"")</f>
        <v/>
      </c>
      <c r="J185" s="233" t="str">
        <f ca="1">IF(SUMIF(Pharmaceuticals!$B:$B,$B185,Pharmaceuticals!AB:AB)+SUMIF('Health Products &amp; Equipment'!$B:$B,$B185,'Health Products &amp; Equipment'!AB:AB)+SUMIF('Other Pharma &amp; Health Products'!$B:$B,$B185,'Other Pharma &amp; Health Products'!AB:AB)+SUMIF('PSM Costs'!$B:$B,$B185,'PSM Costs'!AB:AB)&gt;0,SUMIF(Pharmaceuticals!$B:$B,$B185,Pharmaceuticals!AB:AB)+SUMIF('Health Products &amp; Equipment'!$B:$B,$B185,'Health Products &amp; Equipment'!AB:AB)+SUMIF('Other Pharma &amp; Health Products'!$B:$B,$B185,'Other Pharma &amp; Health Products'!AB:AB)+SUMIF('PSM Costs'!$B:$B,$B185,'PSM Costs'!AB:AB),"")</f>
        <v/>
      </c>
      <c r="K185" s="233" t="str">
        <f ca="1">IF(SUMIF(Pharmaceuticals!$B:$B,$B185,Pharmaceuticals!AD:AD)+SUMIF('Health Products &amp; Equipment'!$B:$B,$B185,'Health Products &amp; Equipment'!AD:AD)+SUMIF('Other Pharma &amp; Health Products'!$B:$B,$B185,'Other Pharma &amp; Health Products'!AD:AD)+SUMIF('PSM Costs'!$B:$B,$B185,'PSM Costs'!AD:AD)&gt;0,SUMIF(Pharmaceuticals!$B:$B,$B185,Pharmaceuticals!AD:AD)+SUMIF('Health Products &amp; Equipment'!$B:$B,$B185,'Health Products &amp; Equipment'!AD:AD)+SUMIF('Other Pharma &amp; Health Products'!$B:$B,$B185,'Other Pharma &amp; Health Products'!AD:AD)+SUMIF('PSM Costs'!$B:$B,$B185,'PSM Costs'!AD:AD),"")</f>
        <v/>
      </c>
      <c r="L185" s="233" t="str">
        <f ca="1">IF(SUMIF(Pharmaceuticals!$B:$B,$B185,Pharmaceuticals!AF:AF)+SUMIF('Health Products &amp; Equipment'!$B:$B,$B185,'Health Products &amp; Equipment'!AF:AF)+SUMIF('Other Pharma &amp; Health Products'!$B:$B,$B185,'Other Pharma &amp; Health Products'!AF:AF)+SUMIF('PSM Costs'!$B:$B,$B185,'PSM Costs'!AF:AF)&gt;0,SUMIF(Pharmaceuticals!$B:$B,$B185,Pharmaceuticals!AF:AF)+SUMIF('Health Products &amp; Equipment'!$B:$B,$B185,'Health Products &amp; Equipment'!AF:AF)+SUMIF('Other Pharma &amp; Health Products'!$B:$B,$B185,'Other Pharma &amp; Health Products'!AF:AF)+SUMIF('PSM Costs'!$B:$B,$B185,'PSM Costs'!AF:AF),"")</f>
        <v/>
      </c>
      <c r="M185" s="231" t="str">
        <f t="shared" ca="1" si="16"/>
        <v/>
      </c>
      <c r="N185" s="234" t="str">
        <f ca="1">IF(SUMIF(Pharmaceuticals!$B:$B,$B185,Pharmaceuticals!AM:AM)+SUMIF('Health Products &amp; Equipment'!$B:$B,$B185,'Health Products &amp; Equipment'!AM:AM)+SUMIF('Other Pharma &amp; Health Products'!$B:$B,$B185,'Other Pharma &amp; Health Products'!AM:AM)+SUMIF('PSM Costs'!$B:$B,$B185,'PSM Costs'!AM:AM)&gt;0,SUMIF(Pharmaceuticals!$B:$B,$B185,Pharmaceuticals!AM:AM)+SUMIF('Health Products &amp; Equipment'!$B:$B,$B185,'Health Products &amp; Equipment'!AM:AM)+SUMIF('Other Pharma &amp; Health Products'!$B:$B,$B185,'Other Pharma &amp; Health Products'!AM:AM)+SUMIF('PSM Costs'!$B:$B,$B185,'PSM Costs'!AM:AM),"")</f>
        <v/>
      </c>
      <c r="O185" s="234" t="str">
        <f ca="1">IF(SUMIF(Pharmaceuticals!$B:$B,$B185,Pharmaceuticals!AO:AO)+SUMIF('Health Products &amp; Equipment'!$B:$B,$B185,'Health Products &amp; Equipment'!AO:AO)+SUMIF('Other Pharma &amp; Health Products'!$B:$B,$B185,'Other Pharma &amp; Health Products'!AO:AO)+SUMIF('PSM Costs'!$B:$B,$B185,'PSM Costs'!AO:AO)&gt;0,SUMIF(Pharmaceuticals!$B:$B,$B185,Pharmaceuticals!AO:AO)+SUMIF('Health Products &amp; Equipment'!$B:$B,$B185,'Health Products &amp; Equipment'!AO:AO)+SUMIF('Other Pharma &amp; Health Products'!$B:$B,$B185,'Other Pharma &amp; Health Products'!AO:AO)+SUMIF('PSM Costs'!$B:$B,$B185,'PSM Costs'!AO:AO),"")</f>
        <v/>
      </c>
      <c r="P185" s="234" t="str">
        <f ca="1">IF(SUMIF(Pharmaceuticals!$B:$B,$B185,Pharmaceuticals!AQ:AQ)+SUMIF('Health Products &amp; Equipment'!$B:$B,$B185,'Health Products &amp; Equipment'!AQ:AQ)+SUMIF('Other Pharma &amp; Health Products'!$B:$B,$B185,'Other Pharma &amp; Health Products'!AQ:AQ)+SUMIF('PSM Costs'!$B:$B,$B185,'PSM Costs'!AQ:AQ)&gt;0,SUMIF(Pharmaceuticals!$B:$B,$B185,Pharmaceuticals!AQ:AQ)+SUMIF('Health Products &amp; Equipment'!$B:$B,$B185,'Health Products &amp; Equipment'!AQ:AQ)+SUMIF('Other Pharma &amp; Health Products'!$B:$B,$B185,'Other Pharma &amp; Health Products'!AQ:AQ)+SUMIF('PSM Costs'!$B:$B,$B185,'PSM Costs'!AQ:AQ),"")</f>
        <v/>
      </c>
      <c r="Q185" s="234" t="str">
        <f ca="1">IF(SUMIF(Pharmaceuticals!$B:$B,$B185,Pharmaceuticals!AS:AS)+SUMIF('Health Products &amp; Equipment'!$B:$B,$B185,'Health Products &amp; Equipment'!AS:AS)+SUMIF('Other Pharma &amp; Health Products'!$B:$B,$B185,'Other Pharma &amp; Health Products'!AS:AS)+SUMIF('PSM Costs'!$B:$B,$B185,'PSM Costs'!AS:AS)&gt;0,SUMIF(Pharmaceuticals!$B:$B,$B185,Pharmaceuticals!AS:AS)+SUMIF('Health Products &amp; Equipment'!$B:$B,$B185,'Health Products &amp; Equipment'!AS:AS)+SUMIF('Other Pharma &amp; Health Products'!$B:$B,$B185,'Other Pharma &amp; Health Products'!AS:AS)+SUMIF('PSM Costs'!$B:$B,$B185,'PSM Costs'!AS:AS),"")</f>
        <v/>
      </c>
      <c r="R185" s="232" t="str">
        <f t="shared" ca="1" si="17"/>
        <v/>
      </c>
      <c r="S185" s="233" t="str">
        <f ca="1">IF(SUMIF(Pharmaceuticals!$B:$B,$B185,Pharmaceuticals!AZ:AZ)+SUMIF('Health Products &amp; Equipment'!$B:$B,$B185,'Health Products &amp; Equipment'!AZ:AZ)+SUMIF('Other Pharma &amp; Health Products'!$B:$B,$B185,'Other Pharma &amp; Health Products'!AZ:AZ)+SUMIF('PSM Costs'!$B:$B,$B185,'PSM Costs'!AZ:AZ)&gt;0,SUMIF(Pharmaceuticals!$B:$B,$B185,Pharmaceuticals!AZ:AZ)+SUMIF('Health Products &amp; Equipment'!$B:$B,$B185,'Health Products &amp; Equipment'!AZ:AZ)+SUMIF('Other Pharma &amp; Health Products'!$B:$B,$B185,'Other Pharma &amp; Health Products'!AZ:AZ)+SUMIF('PSM Costs'!$B:$B,$B185,'PSM Costs'!AZ:AZ),"")</f>
        <v/>
      </c>
      <c r="T185" s="233" t="str">
        <f ca="1">IF(SUMIF(Pharmaceuticals!$B:$B,$B185,Pharmaceuticals!BB:BB)+SUMIF('Health Products &amp; Equipment'!$B:$B,$B185,'Health Products &amp; Equipment'!BB:BB)+SUMIF('Other Pharma &amp; Health Products'!$B:$B,$B185,'Other Pharma &amp; Health Products'!BB:BB)+SUMIF('PSM Costs'!$B:$B,$B185,'PSM Costs'!BB:BB)&gt;0,SUMIF(Pharmaceuticals!$B:$B,$B185,Pharmaceuticals!BB:BB)+SUMIF('Health Products &amp; Equipment'!$B:$B,$B185,'Health Products &amp; Equipment'!BB:BB)+SUMIF('Other Pharma &amp; Health Products'!$B:$B,$B185,'Other Pharma &amp; Health Products'!BB:BB)+SUMIF('PSM Costs'!$B:$B,$B185,'PSM Costs'!BB:BB),"")</f>
        <v/>
      </c>
      <c r="U185" s="233" t="str">
        <f ca="1">IF(SUMIF(Pharmaceuticals!$B:$B,$B185,Pharmaceuticals!BD:BD)+SUMIF('Health Products &amp; Equipment'!$B:$B,$B185,'Health Products &amp; Equipment'!BD:BD)+SUMIF('Other Pharma &amp; Health Products'!$B:$B,$B185,'Other Pharma &amp; Health Products'!BD:BD)+SUMIF('PSM Costs'!$B:$B,$B185,'PSM Costs'!BD:BD)&gt;0,SUMIF(Pharmaceuticals!$B:$B,$B185,Pharmaceuticals!BD:BD)+SUMIF('Health Products &amp; Equipment'!$B:$B,$B185,'Health Products &amp; Equipment'!BD:BD)+SUMIF('Other Pharma &amp; Health Products'!$B:$B,$B185,'Other Pharma &amp; Health Products'!BD:BD)+SUMIF('PSM Costs'!$B:$B,$B185,'PSM Costs'!BD:BD),"")</f>
        <v/>
      </c>
      <c r="V185" s="233" t="str">
        <f ca="1">IF(SUMIF(Pharmaceuticals!$B:$B,$B185,Pharmaceuticals!BF:BF)+SUMIF('Health Products &amp; Equipment'!$B:$B,$B185,'Health Products &amp; Equipment'!BF:BF)+SUMIF('Other Pharma &amp; Health Products'!$B:$B,$B185,'Other Pharma &amp; Health Products'!BF:BF)+SUMIF('PSM Costs'!$B:$B,$B185,'PSM Costs'!BF:BF)&gt;0,SUMIF(Pharmaceuticals!$B:$B,$B185,Pharmaceuticals!BF:BF)+SUMIF('Health Products &amp; Equipment'!$B:$B,$B185,'Health Products &amp; Equipment'!BF:BF)+SUMIF('Other Pharma &amp; Health Products'!$B:$B,$B185,'Other Pharma &amp; Health Products'!BF:BF)+SUMIF('PSM Costs'!$B:$B,$B185,'PSM Costs'!BF:BF),"")</f>
        <v/>
      </c>
      <c r="W185" s="231" t="str">
        <f t="shared" ca="1" si="18"/>
        <v/>
      </c>
      <c r="X185" s="234" t="str">
        <f ca="1">IF(SUMIF(Pharmaceuticals!$B:$B,$B185,Pharmaceuticals!BM:BM)+SUMIF('Health Products &amp; Equipment'!$B:$B,$B185,'Health Products &amp; Equipment'!BM:BM)+SUMIF('Other Pharma &amp; Health Products'!$B:$B,$B185,'Other Pharma &amp; Health Products'!BM:BM)+SUMIF('PSM Costs'!$B:$B,$B185,'PSM Costs'!BM:BM)&gt;0,SUMIF(Pharmaceuticals!$B:$B,$B185,Pharmaceuticals!BM:BM)+SUMIF('Health Products &amp; Equipment'!$B:$B,$B185,'Health Products &amp; Equipment'!BM:BM)+SUMIF('Other Pharma &amp; Health Products'!$B:$B,$B185,'Other Pharma &amp; Health Products'!BM:BM)+SUMIF('PSM Costs'!$B:$B,$B185,'PSM Costs'!BM:BM),"")</f>
        <v/>
      </c>
      <c r="Y185" s="234" t="str">
        <f ca="1">IF(SUMIF(Pharmaceuticals!$B:$B,$B185,Pharmaceuticals!BO:BO)+SUMIF('Health Products &amp; Equipment'!$B:$B,$B185,'Health Products &amp; Equipment'!BO:BO)+SUMIF('Other Pharma &amp; Health Products'!$B:$B,$B185,'Other Pharma &amp; Health Products'!BO:BO)+SUMIF('PSM Costs'!$B:$B,$B185,'PSM Costs'!BO:BO)&gt;0,SUMIF(Pharmaceuticals!$B:$B,$B185,Pharmaceuticals!BO:BO)+SUMIF('Health Products &amp; Equipment'!$B:$B,$B185,'Health Products &amp; Equipment'!BO:BO)+SUMIF('Other Pharma &amp; Health Products'!$B:$B,$B185,'Other Pharma &amp; Health Products'!BO:BO)+SUMIF('PSM Costs'!$B:$B,$B185,'PSM Costs'!BO:BO),"")</f>
        <v/>
      </c>
      <c r="Z185" s="234" t="str">
        <f ca="1">IF(SUMIF(Pharmaceuticals!$B:$B,$B185,Pharmaceuticals!BQ:BQ)+SUMIF('Health Products &amp; Equipment'!$B:$B,$B185,'Health Products &amp; Equipment'!BQ:BQ)+SUMIF('Other Pharma &amp; Health Products'!$B:$B,$B185,'Other Pharma &amp; Health Products'!BQ:BQ)+SUMIF('PSM Costs'!$B:$B,$B185,'PSM Costs'!BQ:BQ)&gt;0,SUMIF(Pharmaceuticals!$B:$B,$B185,Pharmaceuticals!BQ:BQ)+SUMIF('Health Products &amp; Equipment'!$B:$B,$B185,'Health Products &amp; Equipment'!BQ:BQ)+SUMIF('Other Pharma &amp; Health Products'!$B:$B,$B185,'Other Pharma &amp; Health Products'!BQ:BQ)+SUMIF('PSM Costs'!$B:$B,$B185,'PSM Costs'!BQ:BQ),"")</f>
        <v/>
      </c>
      <c r="AA185" s="234" t="str">
        <f ca="1">IF(SUMIF(Pharmaceuticals!$B:$B,$B185,Pharmaceuticals!BS:BS)+SUMIF('Health Products &amp; Equipment'!$B:$B,$B185,'Health Products &amp; Equipment'!BS:BS)+SUMIF('Other Pharma &amp; Health Products'!$B:$B,$B185,'Other Pharma &amp; Health Products'!BS:BS)+SUMIF('PSM Costs'!$B:$B,$B185,'PSM Costs'!BS:BS)&gt;0,SUMIF(Pharmaceuticals!$B:$B,$B185,Pharmaceuticals!BS:BS)+SUMIF('Health Products &amp; Equipment'!$B:$B,$B185,'Health Products &amp; Equipment'!BS:BS)+SUMIF('Other Pharma &amp; Health Products'!$B:$B,$B185,'Other Pharma &amp; Health Products'!BS:BS)+SUMIF('PSM Costs'!$B:$B,$B185,'PSM Costs'!BS:BS),"")</f>
        <v/>
      </c>
      <c r="AB185" s="233" t="str">
        <f t="shared" ca="1" si="19"/>
        <v/>
      </c>
    </row>
    <row r="186" spans="1:28" ht="22.15" customHeight="1" x14ac:dyDescent="0.2">
      <c r="A186" s="229">
        <v>176</v>
      </c>
      <c r="B186" s="229" t="str">
        <f ca="1">IFERROR(VLOOKUP(A186,'Rank unique Mod-Int-CI-PR'!I:J,2,FALSE),"")</f>
        <v/>
      </c>
      <c r="C186" s="230" t="str">
        <f ca="1">IFERROR(VLOOKUP(VALUE(LEFT(B186,FIND("-",B186)-1)),CatModules!B:C,2,FALSE),"")</f>
        <v/>
      </c>
      <c r="D186" s="230" t="str">
        <f ca="1">IFERROR(VLOOKUP(LEFT(B186,FIND("--",B186)-1),CatInt!D:E,2,FALSE),"")</f>
        <v/>
      </c>
      <c r="E186" s="230" t="str">
        <f ca="1">IFERROR(VLOOKUP(MID(B186,FIND("--",B186)+2,FIND("---",B186)-FIND("--",B186)-2),CatCostInp!D:E,2,FALSE),"")</f>
        <v/>
      </c>
      <c r="F186" s="230" t="str">
        <f ca="1">IFERROR(VLOOKUP(B186,ActivityConcat!A:C,3,FALSE),"")</f>
        <v/>
      </c>
      <c r="G186" s="231" t="str">
        <f ca="1">IFERROR(VLOOKUP(VALUE(RIGHT(B186,1)),Setup!A:D,4,FALSE),"")</f>
        <v/>
      </c>
      <c r="H186" s="232" t="str">
        <f t="shared" ca="1" si="15"/>
        <v/>
      </c>
      <c r="I186" s="233" t="str">
        <f ca="1">IF(SUMIF(Pharmaceuticals!$B:$B,$B186,Pharmaceuticals!Z:Z)+SUMIF('Health Products &amp; Equipment'!$B:$B,$B186,'Health Products &amp; Equipment'!Z:Z)+SUMIF('Other Pharma &amp; Health Products'!$B:$B,$B186,'Other Pharma &amp; Health Products'!Z:Z)+SUMIF('PSM Costs'!$B:$B,$B186,'PSM Costs'!Z:Z)&gt;0,SUMIF(Pharmaceuticals!$B:$B,$B186,Pharmaceuticals!Z:Z)+SUMIF('Health Products &amp; Equipment'!$B:$B,$B186,'Health Products &amp; Equipment'!Z:Z)+SUMIF('Other Pharma &amp; Health Products'!$B:$B,$B186,'Other Pharma &amp; Health Products'!Z:Z)+SUMIF('PSM Costs'!$B:$B,$B186,'PSM Costs'!Z:Z),"")</f>
        <v/>
      </c>
      <c r="J186" s="233" t="str">
        <f ca="1">IF(SUMIF(Pharmaceuticals!$B:$B,$B186,Pharmaceuticals!AB:AB)+SUMIF('Health Products &amp; Equipment'!$B:$B,$B186,'Health Products &amp; Equipment'!AB:AB)+SUMIF('Other Pharma &amp; Health Products'!$B:$B,$B186,'Other Pharma &amp; Health Products'!AB:AB)+SUMIF('PSM Costs'!$B:$B,$B186,'PSM Costs'!AB:AB)&gt;0,SUMIF(Pharmaceuticals!$B:$B,$B186,Pharmaceuticals!AB:AB)+SUMIF('Health Products &amp; Equipment'!$B:$B,$B186,'Health Products &amp; Equipment'!AB:AB)+SUMIF('Other Pharma &amp; Health Products'!$B:$B,$B186,'Other Pharma &amp; Health Products'!AB:AB)+SUMIF('PSM Costs'!$B:$B,$B186,'PSM Costs'!AB:AB),"")</f>
        <v/>
      </c>
      <c r="K186" s="233" t="str">
        <f ca="1">IF(SUMIF(Pharmaceuticals!$B:$B,$B186,Pharmaceuticals!AD:AD)+SUMIF('Health Products &amp; Equipment'!$B:$B,$B186,'Health Products &amp; Equipment'!AD:AD)+SUMIF('Other Pharma &amp; Health Products'!$B:$B,$B186,'Other Pharma &amp; Health Products'!AD:AD)+SUMIF('PSM Costs'!$B:$B,$B186,'PSM Costs'!AD:AD)&gt;0,SUMIF(Pharmaceuticals!$B:$B,$B186,Pharmaceuticals!AD:AD)+SUMIF('Health Products &amp; Equipment'!$B:$B,$B186,'Health Products &amp; Equipment'!AD:AD)+SUMIF('Other Pharma &amp; Health Products'!$B:$B,$B186,'Other Pharma &amp; Health Products'!AD:AD)+SUMIF('PSM Costs'!$B:$B,$B186,'PSM Costs'!AD:AD),"")</f>
        <v/>
      </c>
      <c r="L186" s="233" t="str">
        <f ca="1">IF(SUMIF(Pharmaceuticals!$B:$B,$B186,Pharmaceuticals!AF:AF)+SUMIF('Health Products &amp; Equipment'!$B:$B,$B186,'Health Products &amp; Equipment'!AF:AF)+SUMIF('Other Pharma &amp; Health Products'!$B:$B,$B186,'Other Pharma &amp; Health Products'!AF:AF)+SUMIF('PSM Costs'!$B:$B,$B186,'PSM Costs'!AF:AF)&gt;0,SUMIF(Pharmaceuticals!$B:$B,$B186,Pharmaceuticals!AF:AF)+SUMIF('Health Products &amp; Equipment'!$B:$B,$B186,'Health Products &amp; Equipment'!AF:AF)+SUMIF('Other Pharma &amp; Health Products'!$B:$B,$B186,'Other Pharma &amp; Health Products'!AF:AF)+SUMIF('PSM Costs'!$B:$B,$B186,'PSM Costs'!AF:AF),"")</f>
        <v/>
      </c>
      <c r="M186" s="231" t="str">
        <f t="shared" ca="1" si="16"/>
        <v/>
      </c>
      <c r="N186" s="234" t="str">
        <f ca="1">IF(SUMIF(Pharmaceuticals!$B:$B,$B186,Pharmaceuticals!AM:AM)+SUMIF('Health Products &amp; Equipment'!$B:$B,$B186,'Health Products &amp; Equipment'!AM:AM)+SUMIF('Other Pharma &amp; Health Products'!$B:$B,$B186,'Other Pharma &amp; Health Products'!AM:AM)+SUMIF('PSM Costs'!$B:$B,$B186,'PSM Costs'!AM:AM)&gt;0,SUMIF(Pharmaceuticals!$B:$B,$B186,Pharmaceuticals!AM:AM)+SUMIF('Health Products &amp; Equipment'!$B:$B,$B186,'Health Products &amp; Equipment'!AM:AM)+SUMIF('Other Pharma &amp; Health Products'!$B:$B,$B186,'Other Pharma &amp; Health Products'!AM:AM)+SUMIF('PSM Costs'!$B:$B,$B186,'PSM Costs'!AM:AM),"")</f>
        <v/>
      </c>
      <c r="O186" s="234" t="str">
        <f ca="1">IF(SUMIF(Pharmaceuticals!$B:$B,$B186,Pharmaceuticals!AO:AO)+SUMIF('Health Products &amp; Equipment'!$B:$B,$B186,'Health Products &amp; Equipment'!AO:AO)+SUMIF('Other Pharma &amp; Health Products'!$B:$B,$B186,'Other Pharma &amp; Health Products'!AO:AO)+SUMIF('PSM Costs'!$B:$B,$B186,'PSM Costs'!AO:AO)&gt;0,SUMIF(Pharmaceuticals!$B:$B,$B186,Pharmaceuticals!AO:AO)+SUMIF('Health Products &amp; Equipment'!$B:$B,$B186,'Health Products &amp; Equipment'!AO:AO)+SUMIF('Other Pharma &amp; Health Products'!$B:$B,$B186,'Other Pharma &amp; Health Products'!AO:AO)+SUMIF('PSM Costs'!$B:$B,$B186,'PSM Costs'!AO:AO),"")</f>
        <v/>
      </c>
      <c r="P186" s="234" t="str">
        <f ca="1">IF(SUMIF(Pharmaceuticals!$B:$B,$B186,Pharmaceuticals!AQ:AQ)+SUMIF('Health Products &amp; Equipment'!$B:$B,$B186,'Health Products &amp; Equipment'!AQ:AQ)+SUMIF('Other Pharma &amp; Health Products'!$B:$B,$B186,'Other Pharma &amp; Health Products'!AQ:AQ)+SUMIF('PSM Costs'!$B:$B,$B186,'PSM Costs'!AQ:AQ)&gt;0,SUMIF(Pharmaceuticals!$B:$B,$B186,Pharmaceuticals!AQ:AQ)+SUMIF('Health Products &amp; Equipment'!$B:$B,$B186,'Health Products &amp; Equipment'!AQ:AQ)+SUMIF('Other Pharma &amp; Health Products'!$B:$B,$B186,'Other Pharma &amp; Health Products'!AQ:AQ)+SUMIF('PSM Costs'!$B:$B,$B186,'PSM Costs'!AQ:AQ),"")</f>
        <v/>
      </c>
      <c r="Q186" s="234" t="str">
        <f ca="1">IF(SUMIF(Pharmaceuticals!$B:$B,$B186,Pharmaceuticals!AS:AS)+SUMIF('Health Products &amp; Equipment'!$B:$B,$B186,'Health Products &amp; Equipment'!AS:AS)+SUMIF('Other Pharma &amp; Health Products'!$B:$B,$B186,'Other Pharma &amp; Health Products'!AS:AS)+SUMIF('PSM Costs'!$B:$B,$B186,'PSM Costs'!AS:AS)&gt;0,SUMIF(Pharmaceuticals!$B:$B,$B186,Pharmaceuticals!AS:AS)+SUMIF('Health Products &amp; Equipment'!$B:$B,$B186,'Health Products &amp; Equipment'!AS:AS)+SUMIF('Other Pharma &amp; Health Products'!$B:$B,$B186,'Other Pharma &amp; Health Products'!AS:AS)+SUMIF('PSM Costs'!$B:$B,$B186,'PSM Costs'!AS:AS),"")</f>
        <v/>
      </c>
      <c r="R186" s="232" t="str">
        <f t="shared" ca="1" si="17"/>
        <v/>
      </c>
      <c r="S186" s="233" t="str">
        <f ca="1">IF(SUMIF(Pharmaceuticals!$B:$B,$B186,Pharmaceuticals!AZ:AZ)+SUMIF('Health Products &amp; Equipment'!$B:$B,$B186,'Health Products &amp; Equipment'!AZ:AZ)+SUMIF('Other Pharma &amp; Health Products'!$B:$B,$B186,'Other Pharma &amp; Health Products'!AZ:AZ)+SUMIF('PSM Costs'!$B:$B,$B186,'PSM Costs'!AZ:AZ)&gt;0,SUMIF(Pharmaceuticals!$B:$B,$B186,Pharmaceuticals!AZ:AZ)+SUMIF('Health Products &amp; Equipment'!$B:$B,$B186,'Health Products &amp; Equipment'!AZ:AZ)+SUMIF('Other Pharma &amp; Health Products'!$B:$B,$B186,'Other Pharma &amp; Health Products'!AZ:AZ)+SUMIF('PSM Costs'!$B:$B,$B186,'PSM Costs'!AZ:AZ),"")</f>
        <v/>
      </c>
      <c r="T186" s="233" t="str">
        <f ca="1">IF(SUMIF(Pharmaceuticals!$B:$B,$B186,Pharmaceuticals!BB:BB)+SUMIF('Health Products &amp; Equipment'!$B:$B,$B186,'Health Products &amp; Equipment'!BB:BB)+SUMIF('Other Pharma &amp; Health Products'!$B:$B,$B186,'Other Pharma &amp; Health Products'!BB:BB)+SUMIF('PSM Costs'!$B:$B,$B186,'PSM Costs'!BB:BB)&gt;0,SUMIF(Pharmaceuticals!$B:$B,$B186,Pharmaceuticals!BB:BB)+SUMIF('Health Products &amp; Equipment'!$B:$B,$B186,'Health Products &amp; Equipment'!BB:BB)+SUMIF('Other Pharma &amp; Health Products'!$B:$B,$B186,'Other Pharma &amp; Health Products'!BB:BB)+SUMIF('PSM Costs'!$B:$B,$B186,'PSM Costs'!BB:BB),"")</f>
        <v/>
      </c>
      <c r="U186" s="233" t="str">
        <f ca="1">IF(SUMIF(Pharmaceuticals!$B:$B,$B186,Pharmaceuticals!BD:BD)+SUMIF('Health Products &amp; Equipment'!$B:$B,$B186,'Health Products &amp; Equipment'!BD:BD)+SUMIF('Other Pharma &amp; Health Products'!$B:$B,$B186,'Other Pharma &amp; Health Products'!BD:BD)+SUMIF('PSM Costs'!$B:$B,$B186,'PSM Costs'!BD:BD)&gt;0,SUMIF(Pharmaceuticals!$B:$B,$B186,Pharmaceuticals!BD:BD)+SUMIF('Health Products &amp; Equipment'!$B:$B,$B186,'Health Products &amp; Equipment'!BD:BD)+SUMIF('Other Pharma &amp; Health Products'!$B:$B,$B186,'Other Pharma &amp; Health Products'!BD:BD)+SUMIF('PSM Costs'!$B:$B,$B186,'PSM Costs'!BD:BD),"")</f>
        <v/>
      </c>
      <c r="V186" s="233" t="str">
        <f ca="1">IF(SUMIF(Pharmaceuticals!$B:$B,$B186,Pharmaceuticals!BF:BF)+SUMIF('Health Products &amp; Equipment'!$B:$B,$B186,'Health Products &amp; Equipment'!BF:BF)+SUMIF('Other Pharma &amp; Health Products'!$B:$B,$B186,'Other Pharma &amp; Health Products'!BF:BF)+SUMIF('PSM Costs'!$B:$B,$B186,'PSM Costs'!BF:BF)&gt;0,SUMIF(Pharmaceuticals!$B:$B,$B186,Pharmaceuticals!BF:BF)+SUMIF('Health Products &amp; Equipment'!$B:$B,$B186,'Health Products &amp; Equipment'!BF:BF)+SUMIF('Other Pharma &amp; Health Products'!$B:$B,$B186,'Other Pharma &amp; Health Products'!BF:BF)+SUMIF('PSM Costs'!$B:$B,$B186,'PSM Costs'!BF:BF),"")</f>
        <v/>
      </c>
      <c r="W186" s="231" t="str">
        <f t="shared" ca="1" si="18"/>
        <v/>
      </c>
      <c r="X186" s="234" t="str">
        <f ca="1">IF(SUMIF(Pharmaceuticals!$B:$B,$B186,Pharmaceuticals!BM:BM)+SUMIF('Health Products &amp; Equipment'!$B:$B,$B186,'Health Products &amp; Equipment'!BM:BM)+SUMIF('Other Pharma &amp; Health Products'!$B:$B,$B186,'Other Pharma &amp; Health Products'!BM:BM)+SUMIF('PSM Costs'!$B:$B,$B186,'PSM Costs'!BM:BM)&gt;0,SUMIF(Pharmaceuticals!$B:$B,$B186,Pharmaceuticals!BM:BM)+SUMIF('Health Products &amp; Equipment'!$B:$B,$B186,'Health Products &amp; Equipment'!BM:BM)+SUMIF('Other Pharma &amp; Health Products'!$B:$B,$B186,'Other Pharma &amp; Health Products'!BM:BM)+SUMIF('PSM Costs'!$B:$B,$B186,'PSM Costs'!BM:BM),"")</f>
        <v/>
      </c>
      <c r="Y186" s="234" t="str">
        <f ca="1">IF(SUMIF(Pharmaceuticals!$B:$B,$B186,Pharmaceuticals!BO:BO)+SUMIF('Health Products &amp; Equipment'!$B:$B,$B186,'Health Products &amp; Equipment'!BO:BO)+SUMIF('Other Pharma &amp; Health Products'!$B:$B,$B186,'Other Pharma &amp; Health Products'!BO:BO)+SUMIF('PSM Costs'!$B:$B,$B186,'PSM Costs'!BO:BO)&gt;0,SUMIF(Pharmaceuticals!$B:$B,$B186,Pharmaceuticals!BO:BO)+SUMIF('Health Products &amp; Equipment'!$B:$B,$B186,'Health Products &amp; Equipment'!BO:BO)+SUMIF('Other Pharma &amp; Health Products'!$B:$B,$B186,'Other Pharma &amp; Health Products'!BO:BO)+SUMIF('PSM Costs'!$B:$B,$B186,'PSM Costs'!BO:BO),"")</f>
        <v/>
      </c>
      <c r="Z186" s="234" t="str">
        <f ca="1">IF(SUMIF(Pharmaceuticals!$B:$B,$B186,Pharmaceuticals!BQ:BQ)+SUMIF('Health Products &amp; Equipment'!$B:$B,$B186,'Health Products &amp; Equipment'!BQ:BQ)+SUMIF('Other Pharma &amp; Health Products'!$B:$B,$B186,'Other Pharma &amp; Health Products'!BQ:BQ)+SUMIF('PSM Costs'!$B:$B,$B186,'PSM Costs'!BQ:BQ)&gt;0,SUMIF(Pharmaceuticals!$B:$B,$B186,Pharmaceuticals!BQ:BQ)+SUMIF('Health Products &amp; Equipment'!$B:$B,$B186,'Health Products &amp; Equipment'!BQ:BQ)+SUMIF('Other Pharma &amp; Health Products'!$B:$B,$B186,'Other Pharma &amp; Health Products'!BQ:BQ)+SUMIF('PSM Costs'!$B:$B,$B186,'PSM Costs'!BQ:BQ),"")</f>
        <v/>
      </c>
      <c r="AA186" s="234" t="str">
        <f ca="1">IF(SUMIF(Pharmaceuticals!$B:$B,$B186,Pharmaceuticals!BS:BS)+SUMIF('Health Products &amp; Equipment'!$B:$B,$B186,'Health Products &amp; Equipment'!BS:BS)+SUMIF('Other Pharma &amp; Health Products'!$B:$B,$B186,'Other Pharma &amp; Health Products'!BS:BS)+SUMIF('PSM Costs'!$B:$B,$B186,'PSM Costs'!BS:BS)&gt;0,SUMIF(Pharmaceuticals!$B:$B,$B186,Pharmaceuticals!BS:BS)+SUMIF('Health Products &amp; Equipment'!$B:$B,$B186,'Health Products &amp; Equipment'!BS:BS)+SUMIF('Other Pharma &amp; Health Products'!$B:$B,$B186,'Other Pharma &amp; Health Products'!BS:BS)+SUMIF('PSM Costs'!$B:$B,$B186,'PSM Costs'!BS:BS),"")</f>
        <v/>
      </c>
      <c r="AB186" s="233" t="str">
        <f t="shared" ca="1" si="19"/>
        <v/>
      </c>
    </row>
    <row r="187" spans="1:28" ht="22.15" customHeight="1" x14ac:dyDescent="0.2">
      <c r="A187" s="229">
        <v>177</v>
      </c>
      <c r="B187" s="229" t="str">
        <f ca="1">IFERROR(VLOOKUP(A187,'Rank unique Mod-Int-CI-PR'!I:J,2,FALSE),"")</f>
        <v/>
      </c>
      <c r="C187" s="230" t="str">
        <f ca="1">IFERROR(VLOOKUP(VALUE(LEFT(B187,FIND("-",B187)-1)),CatModules!B:C,2,FALSE),"")</f>
        <v/>
      </c>
      <c r="D187" s="230" t="str">
        <f ca="1">IFERROR(VLOOKUP(LEFT(B187,FIND("--",B187)-1),CatInt!D:E,2,FALSE),"")</f>
        <v/>
      </c>
      <c r="E187" s="230" t="str">
        <f ca="1">IFERROR(VLOOKUP(MID(B187,FIND("--",B187)+2,FIND("---",B187)-FIND("--",B187)-2),CatCostInp!D:E,2,FALSE),"")</f>
        <v/>
      </c>
      <c r="F187" s="230" t="str">
        <f ca="1">IFERROR(VLOOKUP(B187,ActivityConcat!A:C,3,FALSE),"")</f>
        <v/>
      </c>
      <c r="G187" s="231" t="str">
        <f ca="1">IFERROR(VLOOKUP(VALUE(RIGHT(B187,1)),Setup!A:D,4,FALSE),"")</f>
        <v/>
      </c>
      <c r="H187" s="232" t="str">
        <f t="shared" ca="1" si="15"/>
        <v/>
      </c>
      <c r="I187" s="233" t="str">
        <f ca="1">IF(SUMIF(Pharmaceuticals!$B:$B,$B187,Pharmaceuticals!Z:Z)+SUMIF('Health Products &amp; Equipment'!$B:$B,$B187,'Health Products &amp; Equipment'!Z:Z)+SUMIF('Other Pharma &amp; Health Products'!$B:$B,$B187,'Other Pharma &amp; Health Products'!Z:Z)+SUMIF('PSM Costs'!$B:$B,$B187,'PSM Costs'!Z:Z)&gt;0,SUMIF(Pharmaceuticals!$B:$B,$B187,Pharmaceuticals!Z:Z)+SUMIF('Health Products &amp; Equipment'!$B:$B,$B187,'Health Products &amp; Equipment'!Z:Z)+SUMIF('Other Pharma &amp; Health Products'!$B:$B,$B187,'Other Pharma &amp; Health Products'!Z:Z)+SUMIF('PSM Costs'!$B:$B,$B187,'PSM Costs'!Z:Z),"")</f>
        <v/>
      </c>
      <c r="J187" s="233" t="str">
        <f ca="1">IF(SUMIF(Pharmaceuticals!$B:$B,$B187,Pharmaceuticals!AB:AB)+SUMIF('Health Products &amp; Equipment'!$B:$B,$B187,'Health Products &amp; Equipment'!AB:AB)+SUMIF('Other Pharma &amp; Health Products'!$B:$B,$B187,'Other Pharma &amp; Health Products'!AB:AB)+SUMIF('PSM Costs'!$B:$B,$B187,'PSM Costs'!AB:AB)&gt;0,SUMIF(Pharmaceuticals!$B:$B,$B187,Pharmaceuticals!AB:AB)+SUMIF('Health Products &amp; Equipment'!$B:$B,$B187,'Health Products &amp; Equipment'!AB:AB)+SUMIF('Other Pharma &amp; Health Products'!$B:$B,$B187,'Other Pharma &amp; Health Products'!AB:AB)+SUMIF('PSM Costs'!$B:$B,$B187,'PSM Costs'!AB:AB),"")</f>
        <v/>
      </c>
      <c r="K187" s="233" t="str">
        <f ca="1">IF(SUMIF(Pharmaceuticals!$B:$B,$B187,Pharmaceuticals!AD:AD)+SUMIF('Health Products &amp; Equipment'!$B:$B,$B187,'Health Products &amp; Equipment'!AD:AD)+SUMIF('Other Pharma &amp; Health Products'!$B:$B,$B187,'Other Pharma &amp; Health Products'!AD:AD)+SUMIF('PSM Costs'!$B:$B,$B187,'PSM Costs'!AD:AD)&gt;0,SUMIF(Pharmaceuticals!$B:$B,$B187,Pharmaceuticals!AD:AD)+SUMIF('Health Products &amp; Equipment'!$B:$B,$B187,'Health Products &amp; Equipment'!AD:AD)+SUMIF('Other Pharma &amp; Health Products'!$B:$B,$B187,'Other Pharma &amp; Health Products'!AD:AD)+SUMIF('PSM Costs'!$B:$B,$B187,'PSM Costs'!AD:AD),"")</f>
        <v/>
      </c>
      <c r="L187" s="233" t="str">
        <f ca="1">IF(SUMIF(Pharmaceuticals!$B:$B,$B187,Pharmaceuticals!AF:AF)+SUMIF('Health Products &amp; Equipment'!$B:$B,$B187,'Health Products &amp; Equipment'!AF:AF)+SUMIF('Other Pharma &amp; Health Products'!$B:$B,$B187,'Other Pharma &amp; Health Products'!AF:AF)+SUMIF('PSM Costs'!$B:$B,$B187,'PSM Costs'!AF:AF)&gt;0,SUMIF(Pharmaceuticals!$B:$B,$B187,Pharmaceuticals!AF:AF)+SUMIF('Health Products &amp; Equipment'!$B:$B,$B187,'Health Products &amp; Equipment'!AF:AF)+SUMIF('Other Pharma &amp; Health Products'!$B:$B,$B187,'Other Pharma &amp; Health Products'!AF:AF)+SUMIF('PSM Costs'!$B:$B,$B187,'PSM Costs'!AF:AF),"")</f>
        <v/>
      </c>
      <c r="M187" s="231" t="str">
        <f t="shared" ca="1" si="16"/>
        <v/>
      </c>
      <c r="N187" s="234" t="str">
        <f ca="1">IF(SUMIF(Pharmaceuticals!$B:$B,$B187,Pharmaceuticals!AM:AM)+SUMIF('Health Products &amp; Equipment'!$B:$B,$B187,'Health Products &amp; Equipment'!AM:AM)+SUMIF('Other Pharma &amp; Health Products'!$B:$B,$B187,'Other Pharma &amp; Health Products'!AM:AM)+SUMIF('PSM Costs'!$B:$B,$B187,'PSM Costs'!AM:AM)&gt;0,SUMIF(Pharmaceuticals!$B:$B,$B187,Pharmaceuticals!AM:AM)+SUMIF('Health Products &amp; Equipment'!$B:$B,$B187,'Health Products &amp; Equipment'!AM:AM)+SUMIF('Other Pharma &amp; Health Products'!$B:$B,$B187,'Other Pharma &amp; Health Products'!AM:AM)+SUMIF('PSM Costs'!$B:$B,$B187,'PSM Costs'!AM:AM),"")</f>
        <v/>
      </c>
      <c r="O187" s="234" t="str">
        <f ca="1">IF(SUMIF(Pharmaceuticals!$B:$B,$B187,Pharmaceuticals!AO:AO)+SUMIF('Health Products &amp; Equipment'!$B:$B,$B187,'Health Products &amp; Equipment'!AO:AO)+SUMIF('Other Pharma &amp; Health Products'!$B:$B,$B187,'Other Pharma &amp; Health Products'!AO:AO)+SUMIF('PSM Costs'!$B:$B,$B187,'PSM Costs'!AO:AO)&gt;0,SUMIF(Pharmaceuticals!$B:$B,$B187,Pharmaceuticals!AO:AO)+SUMIF('Health Products &amp; Equipment'!$B:$B,$B187,'Health Products &amp; Equipment'!AO:AO)+SUMIF('Other Pharma &amp; Health Products'!$B:$B,$B187,'Other Pharma &amp; Health Products'!AO:AO)+SUMIF('PSM Costs'!$B:$B,$B187,'PSM Costs'!AO:AO),"")</f>
        <v/>
      </c>
      <c r="P187" s="234" t="str">
        <f ca="1">IF(SUMIF(Pharmaceuticals!$B:$B,$B187,Pharmaceuticals!AQ:AQ)+SUMIF('Health Products &amp; Equipment'!$B:$B,$B187,'Health Products &amp; Equipment'!AQ:AQ)+SUMIF('Other Pharma &amp; Health Products'!$B:$B,$B187,'Other Pharma &amp; Health Products'!AQ:AQ)+SUMIF('PSM Costs'!$B:$B,$B187,'PSM Costs'!AQ:AQ)&gt;0,SUMIF(Pharmaceuticals!$B:$B,$B187,Pharmaceuticals!AQ:AQ)+SUMIF('Health Products &amp; Equipment'!$B:$B,$B187,'Health Products &amp; Equipment'!AQ:AQ)+SUMIF('Other Pharma &amp; Health Products'!$B:$B,$B187,'Other Pharma &amp; Health Products'!AQ:AQ)+SUMIF('PSM Costs'!$B:$B,$B187,'PSM Costs'!AQ:AQ),"")</f>
        <v/>
      </c>
      <c r="Q187" s="234" t="str">
        <f ca="1">IF(SUMIF(Pharmaceuticals!$B:$B,$B187,Pharmaceuticals!AS:AS)+SUMIF('Health Products &amp; Equipment'!$B:$B,$B187,'Health Products &amp; Equipment'!AS:AS)+SUMIF('Other Pharma &amp; Health Products'!$B:$B,$B187,'Other Pharma &amp; Health Products'!AS:AS)+SUMIF('PSM Costs'!$B:$B,$B187,'PSM Costs'!AS:AS)&gt;0,SUMIF(Pharmaceuticals!$B:$B,$B187,Pharmaceuticals!AS:AS)+SUMIF('Health Products &amp; Equipment'!$B:$B,$B187,'Health Products &amp; Equipment'!AS:AS)+SUMIF('Other Pharma &amp; Health Products'!$B:$B,$B187,'Other Pharma &amp; Health Products'!AS:AS)+SUMIF('PSM Costs'!$B:$B,$B187,'PSM Costs'!AS:AS),"")</f>
        <v/>
      </c>
      <c r="R187" s="232" t="str">
        <f t="shared" ca="1" si="17"/>
        <v/>
      </c>
      <c r="S187" s="233" t="str">
        <f ca="1">IF(SUMIF(Pharmaceuticals!$B:$B,$B187,Pharmaceuticals!AZ:AZ)+SUMIF('Health Products &amp; Equipment'!$B:$B,$B187,'Health Products &amp; Equipment'!AZ:AZ)+SUMIF('Other Pharma &amp; Health Products'!$B:$B,$B187,'Other Pharma &amp; Health Products'!AZ:AZ)+SUMIF('PSM Costs'!$B:$B,$B187,'PSM Costs'!AZ:AZ)&gt;0,SUMIF(Pharmaceuticals!$B:$B,$B187,Pharmaceuticals!AZ:AZ)+SUMIF('Health Products &amp; Equipment'!$B:$B,$B187,'Health Products &amp; Equipment'!AZ:AZ)+SUMIF('Other Pharma &amp; Health Products'!$B:$B,$B187,'Other Pharma &amp; Health Products'!AZ:AZ)+SUMIF('PSM Costs'!$B:$B,$B187,'PSM Costs'!AZ:AZ),"")</f>
        <v/>
      </c>
      <c r="T187" s="233" t="str">
        <f ca="1">IF(SUMIF(Pharmaceuticals!$B:$B,$B187,Pharmaceuticals!BB:BB)+SUMIF('Health Products &amp; Equipment'!$B:$B,$B187,'Health Products &amp; Equipment'!BB:BB)+SUMIF('Other Pharma &amp; Health Products'!$B:$B,$B187,'Other Pharma &amp; Health Products'!BB:BB)+SUMIF('PSM Costs'!$B:$B,$B187,'PSM Costs'!BB:BB)&gt;0,SUMIF(Pharmaceuticals!$B:$B,$B187,Pharmaceuticals!BB:BB)+SUMIF('Health Products &amp; Equipment'!$B:$B,$B187,'Health Products &amp; Equipment'!BB:BB)+SUMIF('Other Pharma &amp; Health Products'!$B:$B,$B187,'Other Pharma &amp; Health Products'!BB:BB)+SUMIF('PSM Costs'!$B:$B,$B187,'PSM Costs'!BB:BB),"")</f>
        <v/>
      </c>
      <c r="U187" s="233" t="str">
        <f ca="1">IF(SUMIF(Pharmaceuticals!$B:$B,$B187,Pharmaceuticals!BD:BD)+SUMIF('Health Products &amp; Equipment'!$B:$B,$B187,'Health Products &amp; Equipment'!BD:BD)+SUMIF('Other Pharma &amp; Health Products'!$B:$B,$B187,'Other Pharma &amp; Health Products'!BD:BD)+SUMIF('PSM Costs'!$B:$B,$B187,'PSM Costs'!BD:BD)&gt;0,SUMIF(Pharmaceuticals!$B:$B,$B187,Pharmaceuticals!BD:BD)+SUMIF('Health Products &amp; Equipment'!$B:$B,$B187,'Health Products &amp; Equipment'!BD:BD)+SUMIF('Other Pharma &amp; Health Products'!$B:$B,$B187,'Other Pharma &amp; Health Products'!BD:BD)+SUMIF('PSM Costs'!$B:$B,$B187,'PSM Costs'!BD:BD),"")</f>
        <v/>
      </c>
      <c r="V187" s="233" t="str">
        <f ca="1">IF(SUMIF(Pharmaceuticals!$B:$B,$B187,Pharmaceuticals!BF:BF)+SUMIF('Health Products &amp; Equipment'!$B:$B,$B187,'Health Products &amp; Equipment'!BF:BF)+SUMIF('Other Pharma &amp; Health Products'!$B:$B,$B187,'Other Pharma &amp; Health Products'!BF:BF)+SUMIF('PSM Costs'!$B:$B,$B187,'PSM Costs'!BF:BF)&gt;0,SUMIF(Pharmaceuticals!$B:$B,$B187,Pharmaceuticals!BF:BF)+SUMIF('Health Products &amp; Equipment'!$B:$B,$B187,'Health Products &amp; Equipment'!BF:BF)+SUMIF('Other Pharma &amp; Health Products'!$B:$B,$B187,'Other Pharma &amp; Health Products'!BF:BF)+SUMIF('PSM Costs'!$B:$B,$B187,'PSM Costs'!BF:BF),"")</f>
        <v/>
      </c>
      <c r="W187" s="231" t="str">
        <f t="shared" ca="1" si="18"/>
        <v/>
      </c>
      <c r="X187" s="234" t="str">
        <f ca="1">IF(SUMIF(Pharmaceuticals!$B:$B,$B187,Pharmaceuticals!BM:BM)+SUMIF('Health Products &amp; Equipment'!$B:$B,$B187,'Health Products &amp; Equipment'!BM:BM)+SUMIF('Other Pharma &amp; Health Products'!$B:$B,$B187,'Other Pharma &amp; Health Products'!BM:BM)+SUMIF('PSM Costs'!$B:$B,$B187,'PSM Costs'!BM:BM)&gt;0,SUMIF(Pharmaceuticals!$B:$B,$B187,Pharmaceuticals!BM:BM)+SUMIF('Health Products &amp; Equipment'!$B:$B,$B187,'Health Products &amp; Equipment'!BM:BM)+SUMIF('Other Pharma &amp; Health Products'!$B:$B,$B187,'Other Pharma &amp; Health Products'!BM:BM)+SUMIF('PSM Costs'!$B:$B,$B187,'PSM Costs'!BM:BM),"")</f>
        <v/>
      </c>
      <c r="Y187" s="234" t="str">
        <f ca="1">IF(SUMIF(Pharmaceuticals!$B:$B,$B187,Pharmaceuticals!BO:BO)+SUMIF('Health Products &amp; Equipment'!$B:$B,$B187,'Health Products &amp; Equipment'!BO:BO)+SUMIF('Other Pharma &amp; Health Products'!$B:$B,$B187,'Other Pharma &amp; Health Products'!BO:BO)+SUMIF('PSM Costs'!$B:$B,$B187,'PSM Costs'!BO:BO)&gt;0,SUMIF(Pharmaceuticals!$B:$B,$B187,Pharmaceuticals!BO:BO)+SUMIF('Health Products &amp; Equipment'!$B:$B,$B187,'Health Products &amp; Equipment'!BO:BO)+SUMIF('Other Pharma &amp; Health Products'!$B:$B,$B187,'Other Pharma &amp; Health Products'!BO:BO)+SUMIF('PSM Costs'!$B:$B,$B187,'PSM Costs'!BO:BO),"")</f>
        <v/>
      </c>
      <c r="Z187" s="234" t="str">
        <f ca="1">IF(SUMIF(Pharmaceuticals!$B:$B,$B187,Pharmaceuticals!BQ:BQ)+SUMIF('Health Products &amp; Equipment'!$B:$B,$B187,'Health Products &amp; Equipment'!BQ:BQ)+SUMIF('Other Pharma &amp; Health Products'!$B:$B,$B187,'Other Pharma &amp; Health Products'!BQ:BQ)+SUMIF('PSM Costs'!$B:$B,$B187,'PSM Costs'!BQ:BQ)&gt;0,SUMIF(Pharmaceuticals!$B:$B,$B187,Pharmaceuticals!BQ:BQ)+SUMIF('Health Products &amp; Equipment'!$B:$B,$B187,'Health Products &amp; Equipment'!BQ:BQ)+SUMIF('Other Pharma &amp; Health Products'!$B:$B,$B187,'Other Pharma &amp; Health Products'!BQ:BQ)+SUMIF('PSM Costs'!$B:$B,$B187,'PSM Costs'!BQ:BQ),"")</f>
        <v/>
      </c>
      <c r="AA187" s="234" t="str">
        <f ca="1">IF(SUMIF(Pharmaceuticals!$B:$B,$B187,Pharmaceuticals!BS:BS)+SUMIF('Health Products &amp; Equipment'!$B:$B,$B187,'Health Products &amp; Equipment'!BS:BS)+SUMIF('Other Pharma &amp; Health Products'!$B:$B,$B187,'Other Pharma &amp; Health Products'!BS:BS)+SUMIF('PSM Costs'!$B:$B,$B187,'PSM Costs'!BS:BS)&gt;0,SUMIF(Pharmaceuticals!$B:$B,$B187,Pharmaceuticals!BS:BS)+SUMIF('Health Products &amp; Equipment'!$B:$B,$B187,'Health Products &amp; Equipment'!BS:BS)+SUMIF('Other Pharma &amp; Health Products'!$B:$B,$B187,'Other Pharma &amp; Health Products'!BS:BS)+SUMIF('PSM Costs'!$B:$B,$B187,'PSM Costs'!BS:BS),"")</f>
        <v/>
      </c>
      <c r="AB187" s="233" t="str">
        <f t="shared" ca="1" si="19"/>
        <v/>
      </c>
    </row>
    <row r="188" spans="1:28" ht="22.15" customHeight="1" x14ac:dyDescent="0.2">
      <c r="A188" s="229">
        <v>178</v>
      </c>
      <c r="B188" s="229" t="str">
        <f ca="1">IFERROR(VLOOKUP(A188,'Rank unique Mod-Int-CI-PR'!I:J,2,FALSE),"")</f>
        <v/>
      </c>
      <c r="C188" s="230" t="str">
        <f ca="1">IFERROR(VLOOKUP(VALUE(LEFT(B188,FIND("-",B188)-1)),CatModules!B:C,2,FALSE),"")</f>
        <v/>
      </c>
      <c r="D188" s="230" t="str">
        <f ca="1">IFERROR(VLOOKUP(LEFT(B188,FIND("--",B188)-1),CatInt!D:E,2,FALSE),"")</f>
        <v/>
      </c>
      <c r="E188" s="230" t="str">
        <f ca="1">IFERROR(VLOOKUP(MID(B188,FIND("--",B188)+2,FIND("---",B188)-FIND("--",B188)-2),CatCostInp!D:E,2,FALSE),"")</f>
        <v/>
      </c>
      <c r="F188" s="230" t="str">
        <f ca="1">IFERROR(VLOOKUP(B188,ActivityConcat!A:C,3,FALSE),"")</f>
        <v/>
      </c>
      <c r="G188" s="231" t="str">
        <f ca="1">IFERROR(VLOOKUP(VALUE(RIGHT(B188,1)),Setup!A:D,4,FALSE),"")</f>
        <v/>
      </c>
      <c r="H188" s="232" t="str">
        <f t="shared" ca="1" si="15"/>
        <v/>
      </c>
      <c r="I188" s="233" t="str">
        <f ca="1">IF(SUMIF(Pharmaceuticals!$B:$B,$B188,Pharmaceuticals!Z:Z)+SUMIF('Health Products &amp; Equipment'!$B:$B,$B188,'Health Products &amp; Equipment'!Z:Z)+SUMIF('Other Pharma &amp; Health Products'!$B:$B,$B188,'Other Pharma &amp; Health Products'!Z:Z)+SUMIF('PSM Costs'!$B:$B,$B188,'PSM Costs'!Z:Z)&gt;0,SUMIF(Pharmaceuticals!$B:$B,$B188,Pharmaceuticals!Z:Z)+SUMIF('Health Products &amp; Equipment'!$B:$B,$B188,'Health Products &amp; Equipment'!Z:Z)+SUMIF('Other Pharma &amp; Health Products'!$B:$B,$B188,'Other Pharma &amp; Health Products'!Z:Z)+SUMIF('PSM Costs'!$B:$B,$B188,'PSM Costs'!Z:Z),"")</f>
        <v/>
      </c>
      <c r="J188" s="233" t="str">
        <f ca="1">IF(SUMIF(Pharmaceuticals!$B:$B,$B188,Pharmaceuticals!AB:AB)+SUMIF('Health Products &amp; Equipment'!$B:$B,$B188,'Health Products &amp; Equipment'!AB:AB)+SUMIF('Other Pharma &amp; Health Products'!$B:$B,$B188,'Other Pharma &amp; Health Products'!AB:AB)+SUMIF('PSM Costs'!$B:$B,$B188,'PSM Costs'!AB:AB)&gt;0,SUMIF(Pharmaceuticals!$B:$B,$B188,Pharmaceuticals!AB:AB)+SUMIF('Health Products &amp; Equipment'!$B:$B,$B188,'Health Products &amp; Equipment'!AB:AB)+SUMIF('Other Pharma &amp; Health Products'!$B:$B,$B188,'Other Pharma &amp; Health Products'!AB:AB)+SUMIF('PSM Costs'!$B:$B,$B188,'PSM Costs'!AB:AB),"")</f>
        <v/>
      </c>
      <c r="K188" s="233" t="str">
        <f ca="1">IF(SUMIF(Pharmaceuticals!$B:$B,$B188,Pharmaceuticals!AD:AD)+SUMIF('Health Products &amp; Equipment'!$B:$B,$B188,'Health Products &amp; Equipment'!AD:AD)+SUMIF('Other Pharma &amp; Health Products'!$B:$B,$B188,'Other Pharma &amp; Health Products'!AD:AD)+SUMIF('PSM Costs'!$B:$B,$B188,'PSM Costs'!AD:AD)&gt;0,SUMIF(Pharmaceuticals!$B:$B,$B188,Pharmaceuticals!AD:AD)+SUMIF('Health Products &amp; Equipment'!$B:$B,$B188,'Health Products &amp; Equipment'!AD:AD)+SUMIF('Other Pharma &amp; Health Products'!$B:$B,$B188,'Other Pharma &amp; Health Products'!AD:AD)+SUMIF('PSM Costs'!$B:$B,$B188,'PSM Costs'!AD:AD),"")</f>
        <v/>
      </c>
      <c r="L188" s="233" t="str">
        <f ca="1">IF(SUMIF(Pharmaceuticals!$B:$B,$B188,Pharmaceuticals!AF:AF)+SUMIF('Health Products &amp; Equipment'!$B:$B,$B188,'Health Products &amp; Equipment'!AF:AF)+SUMIF('Other Pharma &amp; Health Products'!$B:$B,$B188,'Other Pharma &amp; Health Products'!AF:AF)+SUMIF('PSM Costs'!$B:$B,$B188,'PSM Costs'!AF:AF)&gt;0,SUMIF(Pharmaceuticals!$B:$B,$B188,Pharmaceuticals!AF:AF)+SUMIF('Health Products &amp; Equipment'!$B:$B,$B188,'Health Products &amp; Equipment'!AF:AF)+SUMIF('Other Pharma &amp; Health Products'!$B:$B,$B188,'Other Pharma &amp; Health Products'!AF:AF)+SUMIF('PSM Costs'!$B:$B,$B188,'PSM Costs'!AF:AF),"")</f>
        <v/>
      </c>
      <c r="M188" s="231" t="str">
        <f t="shared" ca="1" si="16"/>
        <v/>
      </c>
      <c r="N188" s="234" t="str">
        <f ca="1">IF(SUMIF(Pharmaceuticals!$B:$B,$B188,Pharmaceuticals!AM:AM)+SUMIF('Health Products &amp; Equipment'!$B:$B,$B188,'Health Products &amp; Equipment'!AM:AM)+SUMIF('Other Pharma &amp; Health Products'!$B:$B,$B188,'Other Pharma &amp; Health Products'!AM:AM)+SUMIF('PSM Costs'!$B:$B,$B188,'PSM Costs'!AM:AM)&gt;0,SUMIF(Pharmaceuticals!$B:$B,$B188,Pharmaceuticals!AM:AM)+SUMIF('Health Products &amp; Equipment'!$B:$B,$B188,'Health Products &amp; Equipment'!AM:AM)+SUMIF('Other Pharma &amp; Health Products'!$B:$B,$B188,'Other Pharma &amp; Health Products'!AM:AM)+SUMIF('PSM Costs'!$B:$B,$B188,'PSM Costs'!AM:AM),"")</f>
        <v/>
      </c>
      <c r="O188" s="234" t="str">
        <f ca="1">IF(SUMIF(Pharmaceuticals!$B:$B,$B188,Pharmaceuticals!AO:AO)+SUMIF('Health Products &amp; Equipment'!$B:$B,$B188,'Health Products &amp; Equipment'!AO:AO)+SUMIF('Other Pharma &amp; Health Products'!$B:$B,$B188,'Other Pharma &amp; Health Products'!AO:AO)+SUMIF('PSM Costs'!$B:$B,$B188,'PSM Costs'!AO:AO)&gt;0,SUMIF(Pharmaceuticals!$B:$B,$B188,Pharmaceuticals!AO:AO)+SUMIF('Health Products &amp; Equipment'!$B:$B,$B188,'Health Products &amp; Equipment'!AO:AO)+SUMIF('Other Pharma &amp; Health Products'!$B:$B,$B188,'Other Pharma &amp; Health Products'!AO:AO)+SUMIF('PSM Costs'!$B:$B,$B188,'PSM Costs'!AO:AO),"")</f>
        <v/>
      </c>
      <c r="P188" s="234" t="str">
        <f ca="1">IF(SUMIF(Pharmaceuticals!$B:$B,$B188,Pharmaceuticals!AQ:AQ)+SUMIF('Health Products &amp; Equipment'!$B:$B,$B188,'Health Products &amp; Equipment'!AQ:AQ)+SUMIF('Other Pharma &amp; Health Products'!$B:$B,$B188,'Other Pharma &amp; Health Products'!AQ:AQ)+SUMIF('PSM Costs'!$B:$B,$B188,'PSM Costs'!AQ:AQ)&gt;0,SUMIF(Pharmaceuticals!$B:$B,$B188,Pharmaceuticals!AQ:AQ)+SUMIF('Health Products &amp; Equipment'!$B:$B,$B188,'Health Products &amp; Equipment'!AQ:AQ)+SUMIF('Other Pharma &amp; Health Products'!$B:$B,$B188,'Other Pharma &amp; Health Products'!AQ:AQ)+SUMIF('PSM Costs'!$B:$B,$B188,'PSM Costs'!AQ:AQ),"")</f>
        <v/>
      </c>
      <c r="Q188" s="234" t="str">
        <f ca="1">IF(SUMIF(Pharmaceuticals!$B:$B,$B188,Pharmaceuticals!AS:AS)+SUMIF('Health Products &amp; Equipment'!$B:$B,$B188,'Health Products &amp; Equipment'!AS:AS)+SUMIF('Other Pharma &amp; Health Products'!$B:$B,$B188,'Other Pharma &amp; Health Products'!AS:AS)+SUMIF('PSM Costs'!$B:$B,$B188,'PSM Costs'!AS:AS)&gt;0,SUMIF(Pharmaceuticals!$B:$B,$B188,Pharmaceuticals!AS:AS)+SUMIF('Health Products &amp; Equipment'!$B:$B,$B188,'Health Products &amp; Equipment'!AS:AS)+SUMIF('Other Pharma &amp; Health Products'!$B:$B,$B188,'Other Pharma &amp; Health Products'!AS:AS)+SUMIF('PSM Costs'!$B:$B,$B188,'PSM Costs'!AS:AS),"")</f>
        <v/>
      </c>
      <c r="R188" s="232" t="str">
        <f t="shared" ca="1" si="17"/>
        <v/>
      </c>
      <c r="S188" s="233" t="str">
        <f ca="1">IF(SUMIF(Pharmaceuticals!$B:$B,$B188,Pharmaceuticals!AZ:AZ)+SUMIF('Health Products &amp; Equipment'!$B:$B,$B188,'Health Products &amp; Equipment'!AZ:AZ)+SUMIF('Other Pharma &amp; Health Products'!$B:$B,$B188,'Other Pharma &amp; Health Products'!AZ:AZ)+SUMIF('PSM Costs'!$B:$B,$B188,'PSM Costs'!AZ:AZ)&gt;0,SUMIF(Pharmaceuticals!$B:$B,$B188,Pharmaceuticals!AZ:AZ)+SUMIF('Health Products &amp; Equipment'!$B:$B,$B188,'Health Products &amp; Equipment'!AZ:AZ)+SUMIF('Other Pharma &amp; Health Products'!$B:$B,$B188,'Other Pharma &amp; Health Products'!AZ:AZ)+SUMIF('PSM Costs'!$B:$B,$B188,'PSM Costs'!AZ:AZ),"")</f>
        <v/>
      </c>
      <c r="T188" s="233" t="str">
        <f ca="1">IF(SUMIF(Pharmaceuticals!$B:$B,$B188,Pharmaceuticals!BB:BB)+SUMIF('Health Products &amp; Equipment'!$B:$B,$B188,'Health Products &amp; Equipment'!BB:BB)+SUMIF('Other Pharma &amp; Health Products'!$B:$B,$B188,'Other Pharma &amp; Health Products'!BB:BB)+SUMIF('PSM Costs'!$B:$B,$B188,'PSM Costs'!BB:BB)&gt;0,SUMIF(Pharmaceuticals!$B:$B,$B188,Pharmaceuticals!BB:BB)+SUMIF('Health Products &amp; Equipment'!$B:$B,$B188,'Health Products &amp; Equipment'!BB:BB)+SUMIF('Other Pharma &amp; Health Products'!$B:$B,$B188,'Other Pharma &amp; Health Products'!BB:BB)+SUMIF('PSM Costs'!$B:$B,$B188,'PSM Costs'!BB:BB),"")</f>
        <v/>
      </c>
      <c r="U188" s="233" t="str">
        <f ca="1">IF(SUMIF(Pharmaceuticals!$B:$B,$B188,Pharmaceuticals!BD:BD)+SUMIF('Health Products &amp; Equipment'!$B:$B,$B188,'Health Products &amp; Equipment'!BD:BD)+SUMIF('Other Pharma &amp; Health Products'!$B:$B,$B188,'Other Pharma &amp; Health Products'!BD:BD)+SUMIF('PSM Costs'!$B:$B,$B188,'PSM Costs'!BD:BD)&gt;0,SUMIF(Pharmaceuticals!$B:$B,$B188,Pharmaceuticals!BD:BD)+SUMIF('Health Products &amp; Equipment'!$B:$B,$B188,'Health Products &amp; Equipment'!BD:BD)+SUMIF('Other Pharma &amp; Health Products'!$B:$B,$B188,'Other Pharma &amp; Health Products'!BD:BD)+SUMIF('PSM Costs'!$B:$B,$B188,'PSM Costs'!BD:BD),"")</f>
        <v/>
      </c>
      <c r="V188" s="233" t="str">
        <f ca="1">IF(SUMIF(Pharmaceuticals!$B:$B,$B188,Pharmaceuticals!BF:BF)+SUMIF('Health Products &amp; Equipment'!$B:$B,$B188,'Health Products &amp; Equipment'!BF:BF)+SUMIF('Other Pharma &amp; Health Products'!$B:$B,$B188,'Other Pharma &amp; Health Products'!BF:BF)+SUMIF('PSM Costs'!$B:$B,$B188,'PSM Costs'!BF:BF)&gt;0,SUMIF(Pharmaceuticals!$B:$B,$B188,Pharmaceuticals!BF:BF)+SUMIF('Health Products &amp; Equipment'!$B:$B,$B188,'Health Products &amp; Equipment'!BF:BF)+SUMIF('Other Pharma &amp; Health Products'!$B:$B,$B188,'Other Pharma &amp; Health Products'!BF:BF)+SUMIF('PSM Costs'!$B:$B,$B188,'PSM Costs'!BF:BF),"")</f>
        <v/>
      </c>
      <c r="W188" s="231" t="str">
        <f t="shared" ca="1" si="18"/>
        <v/>
      </c>
      <c r="X188" s="234" t="str">
        <f ca="1">IF(SUMIF(Pharmaceuticals!$B:$B,$B188,Pharmaceuticals!BM:BM)+SUMIF('Health Products &amp; Equipment'!$B:$B,$B188,'Health Products &amp; Equipment'!BM:BM)+SUMIF('Other Pharma &amp; Health Products'!$B:$B,$B188,'Other Pharma &amp; Health Products'!BM:BM)+SUMIF('PSM Costs'!$B:$B,$B188,'PSM Costs'!BM:BM)&gt;0,SUMIF(Pharmaceuticals!$B:$B,$B188,Pharmaceuticals!BM:BM)+SUMIF('Health Products &amp; Equipment'!$B:$B,$B188,'Health Products &amp; Equipment'!BM:BM)+SUMIF('Other Pharma &amp; Health Products'!$B:$B,$B188,'Other Pharma &amp; Health Products'!BM:BM)+SUMIF('PSM Costs'!$B:$B,$B188,'PSM Costs'!BM:BM),"")</f>
        <v/>
      </c>
      <c r="Y188" s="234" t="str">
        <f ca="1">IF(SUMIF(Pharmaceuticals!$B:$B,$B188,Pharmaceuticals!BO:BO)+SUMIF('Health Products &amp; Equipment'!$B:$B,$B188,'Health Products &amp; Equipment'!BO:BO)+SUMIF('Other Pharma &amp; Health Products'!$B:$B,$B188,'Other Pharma &amp; Health Products'!BO:BO)+SUMIF('PSM Costs'!$B:$B,$B188,'PSM Costs'!BO:BO)&gt;0,SUMIF(Pharmaceuticals!$B:$B,$B188,Pharmaceuticals!BO:BO)+SUMIF('Health Products &amp; Equipment'!$B:$B,$B188,'Health Products &amp; Equipment'!BO:BO)+SUMIF('Other Pharma &amp; Health Products'!$B:$B,$B188,'Other Pharma &amp; Health Products'!BO:BO)+SUMIF('PSM Costs'!$B:$B,$B188,'PSM Costs'!BO:BO),"")</f>
        <v/>
      </c>
      <c r="Z188" s="234" t="str">
        <f ca="1">IF(SUMIF(Pharmaceuticals!$B:$B,$B188,Pharmaceuticals!BQ:BQ)+SUMIF('Health Products &amp; Equipment'!$B:$B,$B188,'Health Products &amp; Equipment'!BQ:BQ)+SUMIF('Other Pharma &amp; Health Products'!$B:$B,$B188,'Other Pharma &amp; Health Products'!BQ:BQ)+SUMIF('PSM Costs'!$B:$B,$B188,'PSM Costs'!BQ:BQ)&gt;0,SUMIF(Pharmaceuticals!$B:$B,$B188,Pharmaceuticals!BQ:BQ)+SUMIF('Health Products &amp; Equipment'!$B:$B,$B188,'Health Products &amp; Equipment'!BQ:BQ)+SUMIF('Other Pharma &amp; Health Products'!$B:$B,$B188,'Other Pharma &amp; Health Products'!BQ:BQ)+SUMIF('PSM Costs'!$B:$B,$B188,'PSM Costs'!BQ:BQ),"")</f>
        <v/>
      </c>
      <c r="AA188" s="234" t="str">
        <f ca="1">IF(SUMIF(Pharmaceuticals!$B:$B,$B188,Pharmaceuticals!BS:BS)+SUMIF('Health Products &amp; Equipment'!$B:$B,$B188,'Health Products &amp; Equipment'!BS:BS)+SUMIF('Other Pharma &amp; Health Products'!$B:$B,$B188,'Other Pharma &amp; Health Products'!BS:BS)+SUMIF('PSM Costs'!$B:$B,$B188,'PSM Costs'!BS:BS)&gt;0,SUMIF(Pharmaceuticals!$B:$B,$B188,Pharmaceuticals!BS:BS)+SUMIF('Health Products &amp; Equipment'!$B:$B,$B188,'Health Products &amp; Equipment'!BS:BS)+SUMIF('Other Pharma &amp; Health Products'!$B:$B,$B188,'Other Pharma &amp; Health Products'!BS:BS)+SUMIF('PSM Costs'!$B:$B,$B188,'PSM Costs'!BS:BS),"")</f>
        <v/>
      </c>
      <c r="AB188" s="233" t="str">
        <f t="shared" ca="1" si="19"/>
        <v/>
      </c>
    </row>
    <row r="189" spans="1:28" ht="22.15" customHeight="1" x14ac:dyDescent="0.2">
      <c r="A189" s="229">
        <v>179</v>
      </c>
      <c r="B189" s="229" t="str">
        <f ca="1">IFERROR(VLOOKUP(A189,'Rank unique Mod-Int-CI-PR'!I:J,2,FALSE),"")</f>
        <v/>
      </c>
      <c r="C189" s="230" t="str">
        <f ca="1">IFERROR(VLOOKUP(VALUE(LEFT(B189,FIND("-",B189)-1)),CatModules!B:C,2,FALSE),"")</f>
        <v/>
      </c>
      <c r="D189" s="230" t="str">
        <f ca="1">IFERROR(VLOOKUP(LEFT(B189,FIND("--",B189)-1),CatInt!D:E,2,FALSE),"")</f>
        <v/>
      </c>
      <c r="E189" s="230" t="str">
        <f ca="1">IFERROR(VLOOKUP(MID(B189,FIND("--",B189)+2,FIND("---",B189)-FIND("--",B189)-2),CatCostInp!D:E,2,FALSE),"")</f>
        <v/>
      </c>
      <c r="F189" s="230" t="str">
        <f ca="1">IFERROR(VLOOKUP(B189,ActivityConcat!A:C,3,FALSE),"")</f>
        <v/>
      </c>
      <c r="G189" s="231" t="str">
        <f ca="1">IFERROR(VLOOKUP(VALUE(RIGHT(B189,1)),Setup!A:D,4,FALSE),"")</f>
        <v/>
      </c>
      <c r="H189" s="232" t="str">
        <f t="shared" ca="1" si="15"/>
        <v/>
      </c>
      <c r="I189" s="233" t="str">
        <f ca="1">IF(SUMIF(Pharmaceuticals!$B:$B,$B189,Pharmaceuticals!Z:Z)+SUMIF('Health Products &amp; Equipment'!$B:$B,$B189,'Health Products &amp; Equipment'!Z:Z)+SUMIF('Other Pharma &amp; Health Products'!$B:$B,$B189,'Other Pharma &amp; Health Products'!Z:Z)+SUMIF('PSM Costs'!$B:$B,$B189,'PSM Costs'!Z:Z)&gt;0,SUMIF(Pharmaceuticals!$B:$B,$B189,Pharmaceuticals!Z:Z)+SUMIF('Health Products &amp; Equipment'!$B:$B,$B189,'Health Products &amp; Equipment'!Z:Z)+SUMIF('Other Pharma &amp; Health Products'!$B:$B,$B189,'Other Pharma &amp; Health Products'!Z:Z)+SUMIF('PSM Costs'!$B:$B,$B189,'PSM Costs'!Z:Z),"")</f>
        <v/>
      </c>
      <c r="J189" s="233" t="str">
        <f ca="1">IF(SUMIF(Pharmaceuticals!$B:$B,$B189,Pharmaceuticals!AB:AB)+SUMIF('Health Products &amp; Equipment'!$B:$B,$B189,'Health Products &amp; Equipment'!AB:AB)+SUMIF('Other Pharma &amp; Health Products'!$B:$B,$B189,'Other Pharma &amp; Health Products'!AB:AB)+SUMIF('PSM Costs'!$B:$B,$B189,'PSM Costs'!AB:AB)&gt;0,SUMIF(Pharmaceuticals!$B:$B,$B189,Pharmaceuticals!AB:AB)+SUMIF('Health Products &amp; Equipment'!$B:$B,$B189,'Health Products &amp; Equipment'!AB:AB)+SUMIF('Other Pharma &amp; Health Products'!$B:$B,$B189,'Other Pharma &amp; Health Products'!AB:AB)+SUMIF('PSM Costs'!$B:$B,$B189,'PSM Costs'!AB:AB),"")</f>
        <v/>
      </c>
      <c r="K189" s="233" t="str">
        <f ca="1">IF(SUMIF(Pharmaceuticals!$B:$B,$B189,Pharmaceuticals!AD:AD)+SUMIF('Health Products &amp; Equipment'!$B:$B,$B189,'Health Products &amp; Equipment'!AD:AD)+SUMIF('Other Pharma &amp; Health Products'!$B:$B,$B189,'Other Pharma &amp; Health Products'!AD:AD)+SUMIF('PSM Costs'!$B:$B,$B189,'PSM Costs'!AD:AD)&gt;0,SUMIF(Pharmaceuticals!$B:$B,$B189,Pharmaceuticals!AD:AD)+SUMIF('Health Products &amp; Equipment'!$B:$B,$B189,'Health Products &amp; Equipment'!AD:AD)+SUMIF('Other Pharma &amp; Health Products'!$B:$B,$B189,'Other Pharma &amp; Health Products'!AD:AD)+SUMIF('PSM Costs'!$B:$B,$B189,'PSM Costs'!AD:AD),"")</f>
        <v/>
      </c>
      <c r="L189" s="233" t="str">
        <f ca="1">IF(SUMIF(Pharmaceuticals!$B:$B,$B189,Pharmaceuticals!AF:AF)+SUMIF('Health Products &amp; Equipment'!$B:$B,$B189,'Health Products &amp; Equipment'!AF:AF)+SUMIF('Other Pharma &amp; Health Products'!$B:$B,$B189,'Other Pharma &amp; Health Products'!AF:AF)+SUMIF('PSM Costs'!$B:$B,$B189,'PSM Costs'!AF:AF)&gt;0,SUMIF(Pharmaceuticals!$B:$B,$B189,Pharmaceuticals!AF:AF)+SUMIF('Health Products &amp; Equipment'!$B:$B,$B189,'Health Products &amp; Equipment'!AF:AF)+SUMIF('Other Pharma &amp; Health Products'!$B:$B,$B189,'Other Pharma &amp; Health Products'!AF:AF)+SUMIF('PSM Costs'!$B:$B,$B189,'PSM Costs'!AF:AF),"")</f>
        <v/>
      </c>
      <c r="M189" s="231" t="str">
        <f t="shared" ca="1" si="16"/>
        <v/>
      </c>
      <c r="N189" s="234" t="str">
        <f ca="1">IF(SUMIF(Pharmaceuticals!$B:$B,$B189,Pharmaceuticals!AM:AM)+SUMIF('Health Products &amp; Equipment'!$B:$B,$B189,'Health Products &amp; Equipment'!AM:AM)+SUMIF('Other Pharma &amp; Health Products'!$B:$B,$B189,'Other Pharma &amp; Health Products'!AM:AM)+SUMIF('PSM Costs'!$B:$B,$B189,'PSM Costs'!AM:AM)&gt;0,SUMIF(Pharmaceuticals!$B:$B,$B189,Pharmaceuticals!AM:AM)+SUMIF('Health Products &amp; Equipment'!$B:$B,$B189,'Health Products &amp; Equipment'!AM:AM)+SUMIF('Other Pharma &amp; Health Products'!$B:$B,$B189,'Other Pharma &amp; Health Products'!AM:AM)+SUMIF('PSM Costs'!$B:$B,$B189,'PSM Costs'!AM:AM),"")</f>
        <v/>
      </c>
      <c r="O189" s="234" t="str">
        <f ca="1">IF(SUMIF(Pharmaceuticals!$B:$B,$B189,Pharmaceuticals!AO:AO)+SUMIF('Health Products &amp; Equipment'!$B:$B,$B189,'Health Products &amp; Equipment'!AO:AO)+SUMIF('Other Pharma &amp; Health Products'!$B:$B,$B189,'Other Pharma &amp; Health Products'!AO:AO)+SUMIF('PSM Costs'!$B:$B,$B189,'PSM Costs'!AO:AO)&gt;0,SUMIF(Pharmaceuticals!$B:$B,$B189,Pharmaceuticals!AO:AO)+SUMIF('Health Products &amp; Equipment'!$B:$B,$B189,'Health Products &amp; Equipment'!AO:AO)+SUMIF('Other Pharma &amp; Health Products'!$B:$B,$B189,'Other Pharma &amp; Health Products'!AO:AO)+SUMIF('PSM Costs'!$B:$B,$B189,'PSM Costs'!AO:AO),"")</f>
        <v/>
      </c>
      <c r="P189" s="234" t="str">
        <f ca="1">IF(SUMIF(Pharmaceuticals!$B:$B,$B189,Pharmaceuticals!AQ:AQ)+SUMIF('Health Products &amp; Equipment'!$B:$B,$B189,'Health Products &amp; Equipment'!AQ:AQ)+SUMIF('Other Pharma &amp; Health Products'!$B:$B,$B189,'Other Pharma &amp; Health Products'!AQ:AQ)+SUMIF('PSM Costs'!$B:$B,$B189,'PSM Costs'!AQ:AQ)&gt;0,SUMIF(Pharmaceuticals!$B:$B,$B189,Pharmaceuticals!AQ:AQ)+SUMIF('Health Products &amp; Equipment'!$B:$B,$B189,'Health Products &amp; Equipment'!AQ:AQ)+SUMIF('Other Pharma &amp; Health Products'!$B:$B,$B189,'Other Pharma &amp; Health Products'!AQ:AQ)+SUMIF('PSM Costs'!$B:$B,$B189,'PSM Costs'!AQ:AQ),"")</f>
        <v/>
      </c>
      <c r="Q189" s="234" t="str">
        <f ca="1">IF(SUMIF(Pharmaceuticals!$B:$B,$B189,Pharmaceuticals!AS:AS)+SUMIF('Health Products &amp; Equipment'!$B:$B,$B189,'Health Products &amp; Equipment'!AS:AS)+SUMIF('Other Pharma &amp; Health Products'!$B:$B,$B189,'Other Pharma &amp; Health Products'!AS:AS)+SUMIF('PSM Costs'!$B:$B,$B189,'PSM Costs'!AS:AS)&gt;0,SUMIF(Pharmaceuticals!$B:$B,$B189,Pharmaceuticals!AS:AS)+SUMIF('Health Products &amp; Equipment'!$B:$B,$B189,'Health Products &amp; Equipment'!AS:AS)+SUMIF('Other Pharma &amp; Health Products'!$B:$B,$B189,'Other Pharma &amp; Health Products'!AS:AS)+SUMIF('PSM Costs'!$B:$B,$B189,'PSM Costs'!AS:AS),"")</f>
        <v/>
      </c>
      <c r="R189" s="232" t="str">
        <f t="shared" ca="1" si="17"/>
        <v/>
      </c>
      <c r="S189" s="233" t="str">
        <f ca="1">IF(SUMIF(Pharmaceuticals!$B:$B,$B189,Pharmaceuticals!AZ:AZ)+SUMIF('Health Products &amp; Equipment'!$B:$B,$B189,'Health Products &amp; Equipment'!AZ:AZ)+SUMIF('Other Pharma &amp; Health Products'!$B:$B,$B189,'Other Pharma &amp; Health Products'!AZ:AZ)+SUMIF('PSM Costs'!$B:$B,$B189,'PSM Costs'!AZ:AZ)&gt;0,SUMIF(Pharmaceuticals!$B:$B,$B189,Pharmaceuticals!AZ:AZ)+SUMIF('Health Products &amp; Equipment'!$B:$B,$B189,'Health Products &amp; Equipment'!AZ:AZ)+SUMIF('Other Pharma &amp; Health Products'!$B:$B,$B189,'Other Pharma &amp; Health Products'!AZ:AZ)+SUMIF('PSM Costs'!$B:$B,$B189,'PSM Costs'!AZ:AZ),"")</f>
        <v/>
      </c>
      <c r="T189" s="233" t="str">
        <f ca="1">IF(SUMIF(Pharmaceuticals!$B:$B,$B189,Pharmaceuticals!BB:BB)+SUMIF('Health Products &amp; Equipment'!$B:$B,$B189,'Health Products &amp; Equipment'!BB:BB)+SUMIF('Other Pharma &amp; Health Products'!$B:$B,$B189,'Other Pharma &amp; Health Products'!BB:BB)+SUMIF('PSM Costs'!$B:$B,$B189,'PSM Costs'!BB:BB)&gt;0,SUMIF(Pharmaceuticals!$B:$B,$B189,Pharmaceuticals!BB:BB)+SUMIF('Health Products &amp; Equipment'!$B:$B,$B189,'Health Products &amp; Equipment'!BB:BB)+SUMIF('Other Pharma &amp; Health Products'!$B:$B,$B189,'Other Pharma &amp; Health Products'!BB:BB)+SUMIF('PSM Costs'!$B:$B,$B189,'PSM Costs'!BB:BB),"")</f>
        <v/>
      </c>
      <c r="U189" s="233" t="str">
        <f ca="1">IF(SUMIF(Pharmaceuticals!$B:$B,$B189,Pharmaceuticals!BD:BD)+SUMIF('Health Products &amp; Equipment'!$B:$B,$B189,'Health Products &amp; Equipment'!BD:BD)+SUMIF('Other Pharma &amp; Health Products'!$B:$B,$B189,'Other Pharma &amp; Health Products'!BD:BD)+SUMIF('PSM Costs'!$B:$B,$B189,'PSM Costs'!BD:BD)&gt;0,SUMIF(Pharmaceuticals!$B:$B,$B189,Pharmaceuticals!BD:BD)+SUMIF('Health Products &amp; Equipment'!$B:$B,$B189,'Health Products &amp; Equipment'!BD:BD)+SUMIF('Other Pharma &amp; Health Products'!$B:$B,$B189,'Other Pharma &amp; Health Products'!BD:BD)+SUMIF('PSM Costs'!$B:$B,$B189,'PSM Costs'!BD:BD),"")</f>
        <v/>
      </c>
      <c r="V189" s="233" t="str">
        <f ca="1">IF(SUMIF(Pharmaceuticals!$B:$B,$B189,Pharmaceuticals!BF:BF)+SUMIF('Health Products &amp; Equipment'!$B:$B,$B189,'Health Products &amp; Equipment'!BF:BF)+SUMIF('Other Pharma &amp; Health Products'!$B:$B,$B189,'Other Pharma &amp; Health Products'!BF:BF)+SUMIF('PSM Costs'!$B:$B,$B189,'PSM Costs'!BF:BF)&gt;0,SUMIF(Pharmaceuticals!$B:$B,$B189,Pharmaceuticals!BF:BF)+SUMIF('Health Products &amp; Equipment'!$B:$B,$B189,'Health Products &amp; Equipment'!BF:BF)+SUMIF('Other Pharma &amp; Health Products'!$B:$B,$B189,'Other Pharma &amp; Health Products'!BF:BF)+SUMIF('PSM Costs'!$B:$B,$B189,'PSM Costs'!BF:BF),"")</f>
        <v/>
      </c>
      <c r="W189" s="231" t="str">
        <f t="shared" ca="1" si="18"/>
        <v/>
      </c>
      <c r="X189" s="234" t="str">
        <f ca="1">IF(SUMIF(Pharmaceuticals!$B:$B,$B189,Pharmaceuticals!BM:BM)+SUMIF('Health Products &amp; Equipment'!$B:$B,$B189,'Health Products &amp; Equipment'!BM:BM)+SUMIF('Other Pharma &amp; Health Products'!$B:$B,$B189,'Other Pharma &amp; Health Products'!BM:BM)+SUMIF('PSM Costs'!$B:$B,$B189,'PSM Costs'!BM:BM)&gt;0,SUMIF(Pharmaceuticals!$B:$B,$B189,Pharmaceuticals!BM:BM)+SUMIF('Health Products &amp; Equipment'!$B:$B,$B189,'Health Products &amp; Equipment'!BM:BM)+SUMIF('Other Pharma &amp; Health Products'!$B:$B,$B189,'Other Pharma &amp; Health Products'!BM:BM)+SUMIF('PSM Costs'!$B:$B,$B189,'PSM Costs'!BM:BM),"")</f>
        <v/>
      </c>
      <c r="Y189" s="234" t="str">
        <f ca="1">IF(SUMIF(Pharmaceuticals!$B:$B,$B189,Pharmaceuticals!BO:BO)+SUMIF('Health Products &amp; Equipment'!$B:$B,$B189,'Health Products &amp; Equipment'!BO:BO)+SUMIF('Other Pharma &amp; Health Products'!$B:$B,$B189,'Other Pharma &amp; Health Products'!BO:BO)+SUMIF('PSM Costs'!$B:$B,$B189,'PSM Costs'!BO:BO)&gt;0,SUMIF(Pharmaceuticals!$B:$B,$B189,Pharmaceuticals!BO:BO)+SUMIF('Health Products &amp; Equipment'!$B:$B,$B189,'Health Products &amp; Equipment'!BO:BO)+SUMIF('Other Pharma &amp; Health Products'!$B:$B,$B189,'Other Pharma &amp; Health Products'!BO:BO)+SUMIF('PSM Costs'!$B:$B,$B189,'PSM Costs'!BO:BO),"")</f>
        <v/>
      </c>
      <c r="Z189" s="234" t="str">
        <f ca="1">IF(SUMIF(Pharmaceuticals!$B:$B,$B189,Pharmaceuticals!BQ:BQ)+SUMIF('Health Products &amp; Equipment'!$B:$B,$B189,'Health Products &amp; Equipment'!BQ:BQ)+SUMIF('Other Pharma &amp; Health Products'!$B:$B,$B189,'Other Pharma &amp; Health Products'!BQ:BQ)+SUMIF('PSM Costs'!$B:$B,$B189,'PSM Costs'!BQ:BQ)&gt;0,SUMIF(Pharmaceuticals!$B:$B,$B189,Pharmaceuticals!BQ:BQ)+SUMIF('Health Products &amp; Equipment'!$B:$B,$B189,'Health Products &amp; Equipment'!BQ:BQ)+SUMIF('Other Pharma &amp; Health Products'!$B:$B,$B189,'Other Pharma &amp; Health Products'!BQ:BQ)+SUMIF('PSM Costs'!$B:$B,$B189,'PSM Costs'!BQ:BQ),"")</f>
        <v/>
      </c>
      <c r="AA189" s="234" t="str">
        <f ca="1">IF(SUMIF(Pharmaceuticals!$B:$B,$B189,Pharmaceuticals!BS:BS)+SUMIF('Health Products &amp; Equipment'!$B:$B,$B189,'Health Products &amp; Equipment'!BS:BS)+SUMIF('Other Pharma &amp; Health Products'!$B:$B,$B189,'Other Pharma &amp; Health Products'!BS:BS)+SUMIF('PSM Costs'!$B:$B,$B189,'PSM Costs'!BS:BS)&gt;0,SUMIF(Pharmaceuticals!$B:$B,$B189,Pharmaceuticals!BS:BS)+SUMIF('Health Products &amp; Equipment'!$B:$B,$B189,'Health Products &amp; Equipment'!BS:BS)+SUMIF('Other Pharma &amp; Health Products'!$B:$B,$B189,'Other Pharma &amp; Health Products'!BS:BS)+SUMIF('PSM Costs'!$B:$B,$B189,'PSM Costs'!BS:BS),"")</f>
        <v/>
      </c>
      <c r="AB189" s="233" t="str">
        <f t="shared" ca="1" si="19"/>
        <v/>
      </c>
    </row>
    <row r="190" spans="1:28" ht="22.15" customHeight="1" x14ac:dyDescent="0.2">
      <c r="A190" s="229">
        <v>180</v>
      </c>
      <c r="B190" s="229" t="str">
        <f ca="1">IFERROR(VLOOKUP(A190,'Rank unique Mod-Int-CI-PR'!I:J,2,FALSE),"")</f>
        <v/>
      </c>
      <c r="C190" s="230" t="str">
        <f ca="1">IFERROR(VLOOKUP(VALUE(LEFT(B190,FIND("-",B190)-1)),CatModules!B:C,2,FALSE),"")</f>
        <v/>
      </c>
      <c r="D190" s="230" t="str">
        <f ca="1">IFERROR(VLOOKUP(LEFT(B190,FIND("--",B190)-1),CatInt!D:E,2,FALSE),"")</f>
        <v/>
      </c>
      <c r="E190" s="230" t="str">
        <f ca="1">IFERROR(VLOOKUP(MID(B190,FIND("--",B190)+2,FIND("---",B190)-FIND("--",B190)-2),CatCostInp!D:E,2,FALSE),"")</f>
        <v/>
      </c>
      <c r="F190" s="230" t="str">
        <f ca="1">IFERROR(VLOOKUP(B190,ActivityConcat!A:C,3,FALSE),"")</f>
        <v/>
      </c>
      <c r="G190" s="231" t="str">
        <f ca="1">IFERROR(VLOOKUP(VALUE(RIGHT(B190,1)),Setup!A:D,4,FALSE),"")</f>
        <v/>
      </c>
      <c r="H190" s="232" t="str">
        <f t="shared" ca="1" si="15"/>
        <v/>
      </c>
      <c r="I190" s="233" t="str">
        <f ca="1">IF(SUMIF(Pharmaceuticals!$B:$B,$B190,Pharmaceuticals!Z:Z)+SUMIF('Health Products &amp; Equipment'!$B:$B,$B190,'Health Products &amp; Equipment'!Z:Z)+SUMIF('Other Pharma &amp; Health Products'!$B:$B,$B190,'Other Pharma &amp; Health Products'!Z:Z)+SUMIF('PSM Costs'!$B:$B,$B190,'PSM Costs'!Z:Z)&gt;0,SUMIF(Pharmaceuticals!$B:$B,$B190,Pharmaceuticals!Z:Z)+SUMIF('Health Products &amp; Equipment'!$B:$B,$B190,'Health Products &amp; Equipment'!Z:Z)+SUMIF('Other Pharma &amp; Health Products'!$B:$B,$B190,'Other Pharma &amp; Health Products'!Z:Z)+SUMIF('PSM Costs'!$B:$B,$B190,'PSM Costs'!Z:Z),"")</f>
        <v/>
      </c>
      <c r="J190" s="233" t="str">
        <f ca="1">IF(SUMIF(Pharmaceuticals!$B:$B,$B190,Pharmaceuticals!AB:AB)+SUMIF('Health Products &amp; Equipment'!$B:$B,$B190,'Health Products &amp; Equipment'!AB:AB)+SUMIF('Other Pharma &amp; Health Products'!$B:$B,$B190,'Other Pharma &amp; Health Products'!AB:AB)+SUMIF('PSM Costs'!$B:$B,$B190,'PSM Costs'!AB:AB)&gt;0,SUMIF(Pharmaceuticals!$B:$B,$B190,Pharmaceuticals!AB:AB)+SUMIF('Health Products &amp; Equipment'!$B:$B,$B190,'Health Products &amp; Equipment'!AB:AB)+SUMIF('Other Pharma &amp; Health Products'!$B:$B,$B190,'Other Pharma &amp; Health Products'!AB:AB)+SUMIF('PSM Costs'!$B:$B,$B190,'PSM Costs'!AB:AB),"")</f>
        <v/>
      </c>
      <c r="K190" s="233" t="str">
        <f ca="1">IF(SUMIF(Pharmaceuticals!$B:$B,$B190,Pharmaceuticals!AD:AD)+SUMIF('Health Products &amp; Equipment'!$B:$B,$B190,'Health Products &amp; Equipment'!AD:AD)+SUMIF('Other Pharma &amp; Health Products'!$B:$B,$B190,'Other Pharma &amp; Health Products'!AD:AD)+SUMIF('PSM Costs'!$B:$B,$B190,'PSM Costs'!AD:AD)&gt;0,SUMIF(Pharmaceuticals!$B:$B,$B190,Pharmaceuticals!AD:AD)+SUMIF('Health Products &amp; Equipment'!$B:$B,$B190,'Health Products &amp; Equipment'!AD:AD)+SUMIF('Other Pharma &amp; Health Products'!$B:$B,$B190,'Other Pharma &amp; Health Products'!AD:AD)+SUMIF('PSM Costs'!$B:$B,$B190,'PSM Costs'!AD:AD),"")</f>
        <v/>
      </c>
      <c r="L190" s="233" t="str">
        <f ca="1">IF(SUMIF(Pharmaceuticals!$B:$B,$B190,Pharmaceuticals!AF:AF)+SUMIF('Health Products &amp; Equipment'!$B:$B,$B190,'Health Products &amp; Equipment'!AF:AF)+SUMIF('Other Pharma &amp; Health Products'!$B:$B,$B190,'Other Pharma &amp; Health Products'!AF:AF)+SUMIF('PSM Costs'!$B:$B,$B190,'PSM Costs'!AF:AF)&gt;0,SUMIF(Pharmaceuticals!$B:$B,$B190,Pharmaceuticals!AF:AF)+SUMIF('Health Products &amp; Equipment'!$B:$B,$B190,'Health Products &amp; Equipment'!AF:AF)+SUMIF('Other Pharma &amp; Health Products'!$B:$B,$B190,'Other Pharma &amp; Health Products'!AF:AF)+SUMIF('PSM Costs'!$B:$B,$B190,'PSM Costs'!AF:AF),"")</f>
        <v/>
      </c>
      <c r="M190" s="231" t="str">
        <f t="shared" ca="1" si="16"/>
        <v/>
      </c>
      <c r="N190" s="234" t="str">
        <f ca="1">IF(SUMIF(Pharmaceuticals!$B:$B,$B190,Pharmaceuticals!AM:AM)+SUMIF('Health Products &amp; Equipment'!$B:$B,$B190,'Health Products &amp; Equipment'!AM:AM)+SUMIF('Other Pharma &amp; Health Products'!$B:$B,$B190,'Other Pharma &amp; Health Products'!AM:AM)+SUMIF('PSM Costs'!$B:$B,$B190,'PSM Costs'!AM:AM)&gt;0,SUMIF(Pharmaceuticals!$B:$B,$B190,Pharmaceuticals!AM:AM)+SUMIF('Health Products &amp; Equipment'!$B:$B,$B190,'Health Products &amp; Equipment'!AM:AM)+SUMIF('Other Pharma &amp; Health Products'!$B:$B,$B190,'Other Pharma &amp; Health Products'!AM:AM)+SUMIF('PSM Costs'!$B:$B,$B190,'PSM Costs'!AM:AM),"")</f>
        <v/>
      </c>
      <c r="O190" s="234" t="str">
        <f ca="1">IF(SUMIF(Pharmaceuticals!$B:$B,$B190,Pharmaceuticals!AO:AO)+SUMIF('Health Products &amp; Equipment'!$B:$B,$B190,'Health Products &amp; Equipment'!AO:AO)+SUMIF('Other Pharma &amp; Health Products'!$B:$B,$B190,'Other Pharma &amp; Health Products'!AO:AO)+SUMIF('PSM Costs'!$B:$B,$B190,'PSM Costs'!AO:AO)&gt;0,SUMIF(Pharmaceuticals!$B:$B,$B190,Pharmaceuticals!AO:AO)+SUMIF('Health Products &amp; Equipment'!$B:$B,$B190,'Health Products &amp; Equipment'!AO:AO)+SUMIF('Other Pharma &amp; Health Products'!$B:$B,$B190,'Other Pharma &amp; Health Products'!AO:AO)+SUMIF('PSM Costs'!$B:$B,$B190,'PSM Costs'!AO:AO),"")</f>
        <v/>
      </c>
      <c r="P190" s="234" t="str">
        <f ca="1">IF(SUMIF(Pharmaceuticals!$B:$B,$B190,Pharmaceuticals!AQ:AQ)+SUMIF('Health Products &amp; Equipment'!$B:$B,$B190,'Health Products &amp; Equipment'!AQ:AQ)+SUMIF('Other Pharma &amp; Health Products'!$B:$B,$B190,'Other Pharma &amp; Health Products'!AQ:AQ)+SUMIF('PSM Costs'!$B:$B,$B190,'PSM Costs'!AQ:AQ)&gt;0,SUMIF(Pharmaceuticals!$B:$B,$B190,Pharmaceuticals!AQ:AQ)+SUMIF('Health Products &amp; Equipment'!$B:$B,$B190,'Health Products &amp; Equipment'!AQ:AQ)+SUMIF('Other Pharma &amp; Health Products'!$B:$B,$B190,'Other Pharma &amp; Health Products'!AQ:AQ)+SUMIF('PSM Costs'!$B:$B,$B190,'PSM Costs'!AQ:AQ),"")</f>
        <v/>
      </c>
      <c r="Q190" s="234" t="str">
        <f ca="1">IF(SUMIF(Pharmaceuticals!$B:$B,$B190,Pharmaceuticals!AS:AS)+SUMIF('Health Products &amp; Equipment'!$B:$B,$B190,'Health Products &amp; Equipment'!AS:AS)+SUMIF('Other Pharma &amp; Health Products'!$B:$B,$B190,'Other Pharma &amp; Health Products'!AS:AS)+SUMIF('PSM Costs'!$B:$B,$B190,'PSM Costs'!AS:AS)&gt;0,SUMIF(Pharmaceuticals!$B:$B,$B190,Pharmaceuticals!AS:AS)+SUMIF('Health Products &amp; Equipment'!$B:$B,$B190,'Health Products &amp; Equipment'!AS:AS)+SUMIF('Other Pharma &amp; Health Products'!$B:$B,$B190,'Other Pharma &amp; Health Products'!AS:AS)+SUMIF('PSM Costs'!$B:$B,$B190,'PSM Costs'!AS:AS),"")</f>
        <v/>
      </c>
      <c r="R190" s="232" t="str">
        <f t="shared" ca="1" si="17"/>
        <v/>
      </c>
      <c r="S190" s="233" t="str">
        <f ca="1">IF(SUMIF(Pharmaceuticals!$B:$B,$B190,Pharmaceuticals!AZ:AZ)+SUMIF('Health Products &amp; Equipment'!$B:$B,$B190,'Health Products &amp; Equipment'!AZ:AZ)+SUMIF('Other Pharma &amp; Health Products'!$B:$B,$B190,'Other Pharma &amp; Health Products'!AZ:AZ)+SUMIF('PSM Costs'!$B:$B,$B190,'PSM Costs'!AZ:AZ)&gt;0,SUMIF(Pharmaceuticals!$B:$B,$B190,Pharmaceuticals!AZ:AZ)+SUMIF('Health Products &amp; Equipment'!$B:$B,$B190,'Health Products &amp; Equipment'!AZ:AZ)+SUMIF('Other Pharma &amp; Health Products'!$B:$B,$B190,'Other Pharma &amp; Health Products'!AZ:AZ)+SUMIF('PSM Costs'!$B:$B,$B190,'PSM Costs'!AZ:AZ),"")</f>
        <v/>
      </c>
      <c r="T190" s="233" t="str">
        <f ca="1">IF(SUMIF(Pharmaceuticals!$B:$B,$B190,Pharmaceuticals!BB:BB)+SUMIF('Health Products &amp; Equipment'!$B:$B,$B190,'Health Products &amp; Equipment'!BB:BB)+SUMIF('Other Pharma &amp; Health Products'!$B:$B,$B190,'Other Pharma &amp; Health Products'!BB:BB)+SUMIF('PSM Costs'!$B:$B,$B190,'PSM Costs'!BB:BB)&gt;0,SUMIF(Pharmaceuticals!$B:$B,$B190,Pharmaceuticals!BB:BB)+SUMIF('Health Products &amp; Equipment'!$B:$B,$B190,'Health Products &amp; Equipment'!BB:BB)+SUMIF('Other Pharma &amp; Health Products'!$B:$B,$B190,'Other Pharma &amp; Health Products'!BB:BB)+SUMIF('PSM Costs'!$B:$B,$B190,'PSM Costs'!BB:BB),"")</f>
        <v/>
      </c>
      <c r="U190" s="233" t="str">
        <f ca="1">IF(SUMIF(Pharmaceuticals!$B:$B,$B190,Pharmaceuticals!BD:BD)+SUMIF('Health Products &amp; Equipment'!$B:$B,$B190,'Health Products &amp; Equipment'!BD:BD)+SUMIF('Other Pharma &amp; Health Products'!$B:$B,$B190,'Other Pharma &amp; Health Products'!BD:BD)+SUMIF('PSM Costs'!$B:$B,$B190,'PSM Costs'!BD:BD)&gt;0,SUMIF(Pharmaceuticals!$B:$B,$B190,Pharmaceuticals!BD:BD)+SUMIF('Health Products &amp; Equipment'!$B:$B,$B190,'Health Products &amp; Equipment'!BD:BD)+SUMIF('Other Pharma &amp; Health Products'!$B:$B,$B190,'Other Pharma &amp; Health Products'!BD:BD)+SUMIF('PSM Costs'!$B:$B,$B190,'PSM Costs'!BD:BD),"")</f>
        <v/>
      </c>
      <c r="V190" s="233" t="str">
        <f ca="1">IF(SUMIF(Pharmaceuticals!$B:$B,$B190,Pharmaceuticals!BF:BF)+SUMIF('Health Products &amp; Equipment'!$B:$B,$B190,'Health Products &amp; Equipment'!BF:BF)+SUMIF('Other Pharma &amp; Health Products'!$B:$B,$B190,'Other Pharma &amp; Health Products'!BF:BF)+SUMIF('PSM Costs'!$B:$B,$B190,'PSM Costs'!BF:BF)&gt;0,SUMIF(Pharmaceuticals!$B:$B,$B190,Pharmaceuticals!BF:BF)+SUMIF('Health Products &amp; Equipment'!$B:$B,$B190,'Health Products &amp; Equipment'!BF:BF)+SUMIF('Other Pharma &amp; Health Products'!$B:$B,$B190,'Other Pharma &amp; Health Products'!BF:BF)+SUMIF('PSM Costs'!$B:$B,$B190,'PSM Costs'!BF:BF),"")</f>
        <v/>
      </c>
      <c r="W190" s="231" t="str">
        <f t="shared" ca="1" si="18"/>
        <v/>
      </c>
      <c r="X190" s="234" t="str">
        <f ca="1">IF(SUMIF(Pharmaceuticals!$B:$B,$B190,Pharmaceuticals!BM:BM)+SUMIF('Health Products &amp; Equipment'!$B:$B,$B190,'Health Products &amp; Equipment'!BM:BM)+SUMIF('Other Pharma &amp; Health Products'!$B:$B,$B190,'Other Pharma &amp; Health Products'!BM:BM)+SUMIF('PSM Costs'!$B:$B,$B190,'PSM Costs'!BM:BM)&gt;0,SUMIF(Pharmaceuticals!$B:$B,$B190,Pharmaceuticals!BM:BM)+SUMIF('Health Products &amp; Equipment'!$B:$B,$B190,'Health Products &amp; Equipment'!BM:BM)+SUMIF('Other Pharma &amp; Health Products'!$B:$B,$B190,'Other Pharma &amp; Health Products'!BM:BM)+SUMIF('PSM Costs'!$B:$B,$B190,'PSM Costs'!BM:BM),"")</f>
        <v/>
      </c>
      <c r="Y190" s="234" t="str">
        <f ca="1">IF(SUMIF(Pharmaceuticals!$B:$B,$B190,Pharmaceuticals!BO:BO)+SUMIF('Health Products &amp; Equipment'!$B:$B,$B190,'Health Products &amp; Equipment'!BO:BO)+SUMIF('Other Pharma &amp; Health Products'!$B:$B,$B190,'Other Pharma &amp; Health Products'!BO:BO)+SUMIF('PSM Costs'!$B:$B,$B190,'PSM Costs'!BO:BO)&gt;0,SUMIF(Pharmaceuticals!$B:$B,$B190,Pharmaceuticals!BO:BO)+SUMIF('Health Products &amp; Equipment'!$B:$B,$B190,'Health Products &amp; Equipment'!BO:BO)+SUMIF('Other Pharma &amp; Health Products'!$B:$B,$B190,'Other Pharma &amp; Health Products'!BO:BO)+SUMIF('PSM Costs'!$B:$B,$B190,'PSM Costs'!BO:BO),"")</f>
        <v/>
      </c>
      <c r="Z190" s="234" t="str">
        <f ca="1">IF(SUMIF(Pharmaceuticals!$B:$B,$B190,Pharmaceuticals!BQ:BQ)+SUMIF('Health Products &amp; Equipment'!$B:$B,$B190,'Health Products &amp; Equipment'!BQ:BQ)+SUMIF('Other Pharma &amp; Health Products'!$B:$B,$B190,'Other Pharma &amp; Health Products'!BQ:BQ)+SUMIF('PSM Costs'!$B:$B,$B190,'PSM Costs'!BQ:BQ)&gt;0,SUMIF(Pharmaceuticals!$B:$B,$B190,Pharmaceuticals!BQ:BQ)+SUMIF('Health Products &amp; Equipment'!$B:$B,$B190,'Health Products &amp; Equipment'!BQ:BQ)+SUMIF('Other Pharma &amp; Health Products'!$B:$B,$B190,'Other Pharma &amp; Health Products'!BQ:BQ)+SUMIF('PSM Costs'!$B:$B,$B190,'PSM Costs'!BQ:BQ),"")</f>
        <v/>
      </c>
      <c r="AA190" s="234" t="str">
        <f ca="1">IF(SUMIF(Pharmaceuticals!$B:$B,$B190,Pharmaceuticals!BS:BS)+SUMIF('Health Products &amp; Equipment'!$B:$B,$B190,'Health Products &amp; Equipment'!BS:BS)+SUMIF('Other Pharma &amp; Health Products'!$B:$B,$B190,'Other Pharma &amp; Health Products'!BS:BS)+SUMIF('PSM Costs'!$B:$B,$B190,'PSM Costs'!BS:BS)&gt;0,SUMIF(Pharmaceuticals!$B:$B,$B190,Pharmaceuticals!BS:BS)+SUMIF('Health Products &amp; Equipment'!$B:$B,$B190,'Health Products &amp; Equipment'!BS:BS)+SUMIF('Other Pharma &amp; Health Products'!$B:$B,$B190,'Other Pharma &amp; Health Products'!BS:BS)+SUMIF('PSM Costs'!$B:$B,$B190,'PSM Costs'!BS:BS),"")</f>
        <v/>
      </c>
      <c r="AB190" s="233" t="str">
        <f t="shared" ca="1" si="19"/>
        <v/>
      </c>
    </row>
    <row r="191" spans="1:28" ht="22.15" customHeight="1" x14ac:dyDescent="0.2">
      <c r="A191" s="229">
        <v>181</v>
      </c>
      <c r="B191" s="229" t="str">
        <f ca="1">IFERROR(VLOOKUP(A191,'Rank unique Mod-Int-CI-PR'!I:J,2,FALSE),"")</f>
        <v/>
      </c>
      <c r="C191" s="230" t="str">
        <f ca="1">IFERROR(VLOOKUP(VALUE(LEFT(B191,FIND("-",B191)-1)),CatModules!B:C,2,FALSE),"")</f>
        <v/>
      </c>
      <c r="D191" s="230" t="str">
        <f ca="1">IFERROR(VLOOKUP(LEFT(B191,FIND("--",B191)-1),CatInt!D:E,2,FALSE),"")</f>
        <v/>
      </c>
      <c r="E191" s="230" t="str">
        <f ca="1">IFERROR(VLOOKUP(MID(B191,FIND("--",B191)+2,FIND("---",B191)-FIND("--",B191)-2),CatCostInp!D:E,2,FALSE),"")</f>
        <v/>
      </c>
      <c r="F191" s="230" t="str">
        <f ca="1">IFERROR(VLOOKUP(B191,ActivityConcat!A:C,3,FALSE),"")</f>
        <v/>
      </c>
      <c r="G191" s="231" t="str">
        <f ca="1">IFERROR(VLOOKUP(VALUE(RIGHT(B191,1)),Setup!A:D,4,FALSE),"")</f>
        <v/>
      </c>
      <c r="H191" s="232" t="str">
        <f t="shared" ca="1" si="15"/>
        <v/>
      </c>
      <c r="I191" s="233" t="str">
        <f ca="1">IF(SUMIF(Pharmaceuticals!$B:$B,$B191,Pharmaceuticals!Z:Z)+SUMIF('Health Products &amp; Equipment'!$B:$B,$B191,'Health Products &amp; Equipment'!Z:Z)+SUMIF('Other Pharma &amp; Health Products'!$B:$B,$B191,'Other Pharma &amp; Health Products'!Z:Z)+SUMIF('PSM Costs'!$B:$B,$B191,'PSM Costs'!Z:Z)&gt;0,SUMIF(Pharmaceuticals!$B:$B,$B191,Pharmaceuticals!Z:Z)+SUMIF('Health Products &amp; Equipment'!$B:$B,$B191,'Health Products &amp; Equipment'!Z:Z)+SUMIF('Other Pharma &amp; Health Products'!$B:$B,$B191,'Other Pharma &amp; Health Products'!Z:Z)+SUMIF('PSM Costs'!$B:$B,$B191,'PSM Costs'!Z:Z),"")</f>
        <v/>
      </c>
      <c r="J191" s="233" t="str">
        <f ca="1">IF(SUMIF(Pharmaceuticals!$B:$B,$B191,Pharmaceuticals!AB:AB)+SUMIF('Health Products &amp; Equipment'!$B:$B,$B191,'Health Products &amp; Equipment'!AB:AB)+SUMIF('Other Pharma &amp; Health Products'!$B:$B,$B191,'Other Pharma &amp; Health Products'!AB:AB)+SUMIF('PSM Costs'!$B:$B,$B191,'PSM Costs'!AB:AB)&gt;0,SUMIF(Pharmaceuticals!$B:$B,$B191,Pharmaceuticals!AB:AB)+SUMIF('Health Products &amp; Equipment'!$B:$B,$B191,'Health Products &amp; Equipment'!AB:AB)+SUMIF('Other Pharma &amp; Health Products'!$B:$B,$B191,'Other Pharma &amp; Health Products'!AB:AB)+SUMIF('PSM Costs'!$B:$B,$B191,'PSM Costs'!AB:AB),"")</f>
        <v/>
      </c>
      <c r="K191" s="233" t="str">
        <f ca="1">IF(SUMIF(Pharmaceuticals!$B:$B,$B191,Pharmaceuticals!AD:AD)+SUMIF('Health Products &amp; Equipment'!$B:$B,$B191,'Health Products &amp; Equipment'!AD:AD)+SUMIF('Other Pharma &amp; Health Products'!$B:$B,$B191,'Other Pharma &amp; Health Products'!AD:AD)+SUMIF('PSM Costs'!$B:$B,$B191,'PSM Costs'!AD:AD)&gt;0,SUMIF(Pharmaceuticals!$B:$B,$B191,Pharmaceuticals!AD:AD)+SUMIF('Health Products &amp; Equipment'!$B:$B,$B191,'Health Products &amp; Equipment'!AD:AD)+SUMIF('Other Pharma &amp; Health Products'!$B:$B,$B191,'Other Pharma &amp; Health Products'!AD:AD)+SUMIF('PSM Costs'!$B:$B,$B191,'PSM Costs'!AD:AD),"")</f>
        <v/>
      </c>
      <c r="L191" s="233" t="str">
        <f ca="1">IF(SUMIF(Pharmaceuticals!$B:$B,$B191,Pharmaceuticals!AF:AF)+SUMIF('Health Products &amp; Equipment'!$B:$B,$B191,'Health Products &amp; Equipment'!AF:AF)+SUMIF('Other Pharma &amp; Health Products'!$B:$B,$B191,'Other Pharma &amp; Health Products'!AF:AF)+SUMIF('PSM Costs'!$B:$B,$B191,'PSM Costs'!AF:AF)&gt;0,SUMIF(Pharmaceuticals!$B:$B,$B191,Pharmaceuticals!AF:AF)+SUMIF('Health Products &amp; Equipment'!$B:$B,$B191,'Health Products &amp; Equipment'!AF:AF)+SUMIF('Other Pharma &amp; Health Products'!$B:$B,$B191,'Other Pharma &amp; Health Products'!AF:AF)+SUMIF('PSM Costs'!$B:$B,$B191,'PSM Costs'!AF:AF),"")</f>
        <v/>
      </c>
      <c r="M191" s="231" t="str">
        <f t="shared" ca="1" si="16"/>
        <v/>
      </c>
      <c r="N191" s="234" t="str">
        <f ca="1">IF(SUMIF(Pharmaceuticals!$B:$B,$B191,Pharmaceuticals!AM:AM)+SUMIF('Health Products &amp; Equipment'!$B:$B,$B191,'Health Products &amp; Equipment'!AM:AM)+SUMIF('Other Pharma &amp; Health Products'!$B:$B,$B191,'Other Pharma &amp; Health Products'!AM:AM)+SUMIF('PSM Costs'!$B:$B,$B191,'PSM Costs'!AM:AM)&gt;0,SUMIF(Pharmaceuticals!$B:$B,$B191,Pharmaceuticals!AM:AM)+SUMIF('Health Products &amp; Equipment'!$B:$B,$B191,'Health Products &amp; Equipment'!AM:AM)+SUMIF('Other Pharma &amp; Health Products'!$B:$B,$B191,'Other Pharma &amp; Health Products'!AM:AM)+SUMIF('PSM Costs'!$B:$B,$B191,'PSM Costs'!AM:AM),"")</f>
        <v/>
      </c>
      <c r="O191" s="234" t="str">
        <f ca="1">IF(SUMIF(Pharmaceuticals!$B:$B,$B191,Pharmaceuticals!AO:AO)+SUMIF('Health Products &amp; Equipment'!$B:$B,$B191,'Health Products &amp; Equipment'!AO:AO)+SUMIF('Other Pharma &amp; Health Products'!$B:$B,$B191,'Other Pharma &amp; Health Products'!AO:AO)+SUMIF('PSM Costs'!$B:$B,$B191,'PSM Costs'!AO:AO)&gt;0,SUMIF(Pharmaceuticals!$B:$B,$B191,Pharmaceuticals!AO:AO)+SUMIF('Health Products &amp; Equipment'!$B:$B,$B191,'Health Products &amp; Equipment'!AO:AO)+SUMIF('Other Pharma &amp; Health Products'!$B:$B,$B191,'Other Pharma &amp; Health Products'!AO:AO)+SUMIF('PSM Costs'!$B:$B,$B191,'PSM Costs'!AO:AO),"")</f>
        <v/>
      </c>
      <c r="P191" s="234" t="str">
        <f ca="1">IF(SUMIF(Pharmaceuticals!$B:$B,$B191,Pharmaceuticals!AQ:AQ)+SUMIF('Health Products &amp; Equipment'!$B:$B,$B191,'Health Products &amp; Equipment'!AQ:AQ)+SUMIF('Other Pharma &amp; Health Products'!$B:$B,$B191,'Other Pharma &amp; Health Products'!AQ:AQ)+SUMIF('PSM Costs'!$B:$B,$B191,'PSM Costs'!AQ:AQ)&gt;0,SUMIF(Pharmaceuticals!$B:$B,$B191,Pharmaceuticals!AQ:AQ)+SUMIF('Health Products &amp; Equipment'!$B:$B,$B191,'Health Products &amp; Equipment'!AQ:AQ)+SUMIF('Other Pharma &amp; Health Products'!$B:$B,$B191,'Other Pharma &amp; Health Products'!AQ:AQ)+SUMIF('PSM Costs'!$B:$B,$B191,'PSM Costs'!AQ:AQ),"")</f>
        <v/>
      </c>
      <c r="Q191" s="234" t="str">
        <f ca="1">IF(SUMIF(Pharmaceuticals!$B:$B,$B191,Pharmaceuticals!AS:AS)+SUMIF('Health Products &amp; Equipment'!$B:$B,$B191,'Health Products &amp; Equipment'!AS:AS)+SUMIF('Other Pharma &amp; Health Products'!$B:$B,$B191,'Other Pharma &amp; Health Products'!AS:AS)+SUMIF('PSM Costs'!$B:$B,$B191,'PSM Costs'!AS:AS)&gt;0,SUMIF(Pharmaceuticals!$B:$B,$B191,Pharmaceuticals!AS:AS)+SUMIF('Health Products &amp; Equipment'!$B:$B,$B191,'Health Products &amp; Equipment'!AS:AS)+SUMIF('Other Pharma &amp; Health Products'!$B:$B,$B191,'Other Pharma &amp; Health Products'!AS:AS)+SUMIF('PSM Costs'!$B:$B,$B191,'PSM Costs'!AS:AS),"")</f>
        <v/>
      </c>
      <c r="R191" s="232" t="str">
        <f t="shared" ca="1" si="17"/>
        <v/>
      </c>
      <c r="S191" s="233" t="str">
        <f ca="1">IF(SUMIF(Pharmaceuticals!$B:$B,$B191,Pharmaceuticals!AZ:AZ)+SUMIF('Health Products &amp; Equipment'!$B:$B,$B191,'Health Products &amp; Equipment'!AZ:AZ)+SUMIF('Other Pharma &amp; Health Products'!$B:$B,$B191,'Other Pharma &amp; Health Products'!AZ:AZ)+SUMIF('PSM Costs'!$B:$B,$B191,'PSM Costs'!AZ:AZ)&gt;0,SUMIF(Pharmaceuticals!$B:$B,$B191,Pharmaceuticals!AZ:AZ)+SUMIF('Health Products &amp; Equipment'!$B:$B,$B191,'Health Products &amp; Equipment'!AZ:AZ)+SUMIF('Other Pharma &amp; Health Products'!$B:$B,$B191,'Other Pharma &amp; Health Products'!AZ:AZ)+SUMIF('PSM Costs'!$B:$B,$B191,'PSM Costs'!AZ:AZ),"")</f>
        <v/>
      </c>
      <c r="T191" s="233" t="str">
        <f ca="1">IF(SUMIF(Pharmaceuticals!$B:$B,$B191,Pharmaceuticals!BB:BB)+SUMIF('Health Products &amp; Equipment'!$B:$B,$B191,'Health Products &amp; Equipment'!BB:BB)+SUMIF('Other Pharma &amp; Health Products'!$B:$B,$B191,'Other Pharma &amp; Health Products'!BB:BB)+SUMIF('PSM Costs'!$B:$B,$B191,'PSM Costs'!BB:BB)&gt;0,SUMIF(Pharmaceuticals!$B:$B,$B191,Pharmaceuticals!BB:BB)+SUMIF('Health Products &amp; Equipment'!$B:$B,$B191,'Health Products &amp; Equipment'!BB:BB)+SUMIF('Other Pharma &amp; Health Products'!$B:$B,$B191,'Other Pharma &amp; Health Products'!BB:BB)+SUMIF('PSM Costs'!$B:$B,$B191,'PSM Costs'!BB:BB),"")</f>
        <v/>
      </c>
      <c r="U191" s="233" t="str">
        <f ca="1">IF(SUMIF(Pharmaceuticals!$B:$B,$B191,Pharmaceuticals!BD:BD)+SUMIF('Health Products &amp; Equipment'!$B:$B,$B191,'Health Products &amp; Equipment'!BD:BD)+SUMIF('Other Pharma &amp; Health Products'!$B:$B,$B191,'Other Pharma &amp; Health Products'!BD:BD)+SUMIF('PSM Costs'!$B:$B,$B191,'PSM Costs'!BD:BD)&gt;0,SUMIF(Pharmaceuticals!$B:$B,$B191,Pharmaceuticals!BD:BD)+SUMIF('Health Products &amp; Equipment'!$B:$B,$B191,'Health Products &amp; Equipment'!BD:BD)+SUMIF('Other Pharma &amp; Health Products'!$B:$B,$B191,'Other Pharma &amp; Health Products'!BD:BD)+SUMIF('PSM Costs'!$B:$B,$B191,'PSM Costs'!BD:BD),"")</f>
        <v/>
      </c>
      <c r="V191" s="233" t="str">
        <f ca="1">IF(SUMIF(Pharmaceuticals!$B:$B,$B191,Pharmaceuticals!BF:BF)+SUMIF('Health Products &amp; Equipment'!$B:$B,$B191,'Health Products &amp; Equipment'!BF:BF)+SUMIF('Other Pharma &amp; Health Products'!$B:$B,$B191,'Other Pharma &amp; Health Products'!BF:BF)+SUMIF('PSM Costs'!$B:$B,$B191,'PSM Costs'!BF:BF)&gt;0,SUMIF(Pharmaceuticals!$B:$B,$B191,Pharmaceuticals!BF:BF)+SUMIF('Health Products &amp; Equipment'!$B:$B,$B191,'Health Products &amp; Equipment'!BF:BF)+SUMIF('Other Pharma &amp; Health Products'!$B:$B,$B191,'Other Pharma &amp; Health Products'!BF:BF)+SUMIF('PSM Costs'!$B:$B,$B191,'PSM Costs'!BF:BF),"")</f>
        <v/>
      </c>
      <c r="W191" s="231" t="str">
        <f t="shared" ca="1" si="18"/>
        <v/>
      </c>
      <c r="X191" s="234" t="str">
        <f ca="1">IF(SUMIF(Pharmaceuticals!$B:$B,$B191,Pharmaceuticals!BM:BM)+SUMIF('Health Products &amp; Equipment'!$B:$B,$B191,'Health Products &amp; Equipment'!BM:BM)+SUMIF('Other Pharma &amp; Health Products'!$B:$B,$B191,'Other Pharma &amp; Health Products'!BM:BM)+SUMIF('PSM Costs'!$B:$B,$B191,'PSM Costs'!BM:BM)&gt;0,SUMIF(Pharmaceuticals!$B:$B,$B191,Pharmaceuticals!BM:BM)+SUMIF('Health Products &amp; Equipment'!$B:$B,$B191,'Health Products &amp; Equipment'!BM:BM)+SUMIF('Other Pharma &amp; Health Products'!$B:$B,$B191,'Other Pharma &amp; Health Products'!BM:BM)+SUMIF('PSM Costs'!$B:$B,$B191,'PSM Costs'!BM:BM),"")</f>
        <v/>
      </c>
      <c r="Y191" s="234" t="str">
        <f ca="1">IF(SUMIF(Pharmaceuticals!$B:$B,$B191,Pharmaceuticals!BO:BO)+SUMIF('Health Products &amp; Equipment'!$B:$B,$B191,'Health Products &amp; Equipment'!BO:BO)+SUMIF('Other Pharma &amp; Health Products'!$B:$B,$B191,'Other Pharma &amp; Health Products'!BO:BO)+SUMIF('PSM Costs'!$B:$B,$B191,'PSM Costs'!BO:BO)&gt;0,SUMIF(Pharmaceuticals!$B:$B,$B191,Pharmaceuticals!BO:BO)+SUMIF('Health Products &amp; Equipment'!$B:$B,$B191,'Health Products &amp; Equipment'!BO:BO)+SUMIF('Other Pharma &amp; Health Products'!$B:$B,$B191,'Other Pharma &amp; Health Products'!BO:BO)+SUMIF('PSM Costs'!$B:$B,$B191,'PSM Costs'!BO:BO),"")</f>
        <v/>
      </c>
      <c r="Z191" s="234" t="str">
        <f ca="1">IF(SUMIF(Pharmaceuticals!$B:$B,$B191,Pharmaceuticals!BQ:BQ)+SUMIF('Health Products &amp; Equipment'!$B:$B,$B191,'Health Products &amp; Equipment'!BQ:BQ)+SUMIF('Other Pharma &amp; Health Products'!$B:$B,$B191,'Other Pharma &amp; Health Products'!BQ:BQ)+SUMIF('PSM Costs'!$B:$B,$B191,'PSM Costs'!BQ:BQ)&gt;0,SUMIF(Pharmaceuticals!$B:$B,$B191,Pharmaceuticals!BQ:BQ)+SUMIF('Health Products &amp; Equipment'!$B:$B,$B191,'Health Products &amp; Equipment'!BQ:BQ)+SUMIF('Other Pharma &amp; Health Products'!$B:$B,$B191,'Other Pharma &amp; Health Products'!BQ:BQ)+SUMIF('PSM Costs'!$B:$B,$B191,'PSM Costs'!BQ:BQ),"")</f>
        <v/>
      </c>
      <c r="AA191" s="234" t="str">
        <f ca="1">IF(SUMIF(Pharmaceuticals!$B:$B,$B191,Pharmaceuticals!BS:BS)+SUMIF('Health Products &amp; Equipment'!$B:$B,$B191,'Health Products &amp; Equipment'!BS:BS)+SUMIF('Other Pharma &amp; Health Products'!$B:$B,$B191,'Other Pharma &amp; Health Products'!BS:BS)+SUMIF('PSM Costs'!$B:$B,$B191,'PSM Costs'!BS:BS)&gt;0,SUMIF(Pharmaceuticals!$B:$B,$B191,Pharmaceuticals!BS:BS)+SUMIF('Health Products &amp; Equipment'!$B:$B,$B191,'Health Products &amp; Equipment'!BS:BS)+SUMIF('Other Pharma &amp; Health Products'!$B:$B,$B191,'Other Pharma &amp; Health Products'!BS:BS)+SUMIF('PSM Costs'!$B:$B,$B191,'PSM Costs'!BS:BS),"")</f>
        <v/>
      </c>
      <c r="AB191" s="233" t="str">
        <f t="shared" ca="1" si="19"/>
        <v/>
      </c>
    </row>
    <row r="192" spans="1:28" ht="22.15" customHeight="1" x14ac:dyDescent="0.2">
      <c r="A192" s="229">
        <v>182</v>
      </c>
      <c r="B192" s="229" t="str">
        <f ca="1">IFERROR(VLOOKUP(A192,'Rank unique Mod-Int-CI-PR'!I:J,2,FALSE),"")</f>
        <v/>
      </c>
      <c r="C192" s="230" t="str">
        <f ca="1">IFERROR(VLOOKUP(VALUE(LEFT(B192,FIND("-",B192)-1)),CatModules!B:C,2,FALSE),"")</f>
        <v/>
      </c>
      <c r="D192" s="230" t="str">
        <f ca="1">IFERROR(VLOOKUP(LEFT(B192,FIND("--",B192)-1),CatInt!D:E,2,FALSE),"")</f>
        <v/>
      </c>
      <c r="E192" s="230" t="str">
        <f ca="1">IFERROR(VLOOKUP(MID(B192,FIND("--",B192)+2,FIND("---",B192)-FIND("--",B192)-2),CatCostInp!D:E,2,FALSE),"")</f>
        <v/>
      </c>
      <c r="F192" s="230" t="str">
        <f ca="1">IFERROR(VLOOKUP(B192,ActivityConcat!A:C,3,FALSE),"")</f>
        <v/>
      </c>
      <c r="G192" s="231" t="str">
        <f ca="1">IFERROR(VLOOKUP(VALUE(RIGHT(B192,1)),Setup!A:D,4,FALSE),"")</f>
        <v/>
      </c>
      <c r="H192" s="232" t="str">
        <f t="shared" ca="1" si="15"/>
        <v/>
      </c>
      <c r="I192" s="233" t="str">
        <f ca="1">IF(SUMIF(Pharmaceuticals!$B:$B,$B192,Pharmaceuticals!Z:Z)+SUMIF('Health Products &amp; Equipment'!$B:$B,$B192,'Health Products &amp; Equipment'!Z:Z)+SUMIF('Other Pharma &amp; Health Products'!$B:$B,$B192,'Other Pharma &amp; Health Products'!Z:Z)+SUMIF('PSM Costs'!$B:$B,$B192,'PSM Costs'!Z:Z)&gt;0,SUMIF(Pharmaceuticals!$B:$B,$B192,Pharmaceuticals!Z:Z)+SUMIF('Health Products &amp; Equipment'!$B:$B,$B192,'Health Products &amp; Equipment'!Z:Z)+SUMIF('Other Pharma &amp; Health Products'!$B:$B,$B192,'Other Pharma &amp; Health Products'!Z:Z)+SUMIF('PSM Costs'!$B:$B,$B192,'PSM Costs'!Z:Z),"")</f>
        <v/>
      </c>
      <c r="J192" s="233" t="str">
        <f ca="1">IF(SUMIF(Pharmaceuticals!$B:$B,$B192,Pharmaceuticals!AB:AB)+SUMIF('Health Products &amp; Equipment'!$B:$B,$B192,'Health Products &amp; Equipment'!AB:AB)+SUMIF('Other Pharma &amp; Health Products'!$B:$B,$B192,'Other Pharma &amp; Health Products'!AB:AB)+SUMIF('PSM Costs'!$B:$B,$B192,'PSM Costs'!AB:AB)&gt;0,SUMIF(Pharmaceuticals!$B:$B,$B192,Pharmaceuticals!AB:AB)+SUMIF('Health Products &amp; Equipment'!$B:$B,$B192,'Health Products &amp; Equipment'!AB:AB)+SUMIF('Other Pharma &amp; Health Products'!$B:$B,$B192,'Other Pharma &amp; Health Products'!AB:AB)+SUMIF('PSM Costs'!$B:$B,$B192,'PSM Costs'!AB:AB),"")</f>
        <v/>
      </c>
      <c r="K192" s="233" t="str">
        <f ca="1">IF(SUMIF(Pharmaceuticals!$B:$B,$B192,Pharmaceuticals!AD:AD)+SUMIF('Health Products &amp; Equipment'!$B:$B,$B192,'Health Products &amp; Equipment'!AD:AD)+SUMIF('Other Pharma &amp; Health Products'!$B:$B,$B192,'Other Pharma &amp; Health Products'!AD:AD)+SUMIF('PSM Costs'!$B:$B,$B192,'PSM Costs'!AD:AD)&gt;0,SUMIF(Pharmaceuticals!$B:$B,$B192,Pharmaceuticals!AD:AD)+SUMIF('Health Products &amp; Equipment'!$B:$B,$B192,'Health Products &amp; Equipment'!AD:AD)+SUMIF('Other Pharma &amp; Health Products'!$B:$B,$B192,'Other Pharma &amp; Health Products'!AD:AD)+SUMIF('PSM Costs'!$B:$B,$B192,'PSM Costs'!AD:AD),"")</f>
        <v/>
      </c>
      <c r="L192" s="233" t="str">
        <f ca="1">IF(SUMIF(Pharmaceuticals!$B:$B,$B192,Pharmaceuticals!AF:AF)+SUMIF('Health Products &amp; Equipment'!$B:$B,$B192,'Health Products &amp; Equipment'!AF:AF)+SUMIF('Other Pharma &amp; Health Products'!$B:$B,$B192,'Other Pharma &amp; Health Products'!AF:AF)+SUMIF('PSM Costs'!$B:$B,$B192,'PSM Costs'!AF:AF)&gt;0,SUMIF(Pharmaceuticals!$B:$B,$B192,Pharmaceuticals!AF:AF)+SUMIF('Health Products &amp; Equipment'!$B:$B,$B192,'Health Products &amp; Equipment'!AF:AF)+SUMIF('Other Pharma &amp; Health Products'!$B:$B,$B192,'Other Pharma &amp; Health Products'!AF:AF)+SUMIF('PSM Costs'!$B:$B,$B192,'PSM Costs'!AF:AF),"")</f>
        <v/>
      </c>
      <c r="M192" s="231" t="str">
        <f t="shared" ca="1" si="16"/>
        <v/>
      </c>
      <c r="N192" s="234" t="str">
        <f ca="1">IF(SUMIF(Pharmaceuticals!$B:$B,$B192,Pharmaceuticals!AM:AM)+SUMIF('Health Products &amp; Equipment'!$B:$B,$B192,'Health Products &amp; Equipment'!AM:AM)+SUMIF('Other Pharma &amp; Health Products'!$B:$B,$B192,'Other Pharma &amp; Health Products'!AM:AM)+SUMIF('PSM Costs'!$B:$B,$B192,'PSM Costs'!AM:AM)&gt;0,SUMIF(Pharmaceuticals!$B:$B,$B192,Pharmaceuticals!AM:AM)+SUMIF('Health Products &amp; Equipment'!$B:$B,$B192,'Health Products &amp; Equipment'!AM:AM)+SUMIF('Other Pharma &amp; Health Products'!$B:$B,$B192,'Other Pharma &amp; Health Products'!AM:AM)+SUMIF('PSM Costs'!$B:$B,$B192,'PSM Costs'!AM:AM),"")</f>
        <v/>
      </c>
      <c r="O192" s="234" t="str">
        <f ca="1">IF(SUMIF(Pharmaceuticals!$B:$B,$B192,Pharmaceuticals!AO:AO)+SUMIF('Health Products &amp; Equipment'!$B:$B,$B192,'Health Products &amp; Equipment'!AO:AO)+SUMIF('Other Pharma &amp; Health Products'!$B:$B,$B192,'Other Pharma &amp; Health Products'!AO:AO)+SUMIF('PSM Costs'!$B:$B,$B192,'PSM Costs'!AO:AO)&gt;0,SUMIF(Pharmaceuticals!$B:$B,$B192,Pharmaceuticals!AO:AO)+SUMIF('Health Products &amp; Equipment'!$B:$B,$B192,'Health Products &amp; Equipment'!AO:AO)+SUMIF('Other Pharma &amp; Health Products'!$B:$B,$B192,'Other Pharma &amp; Health Products'!AO:AO)+SUMIF('PSM Costs'!$B:$B,$B192,'PSM Costs'!AO:AO),"")</f>
        <v/>
      </c>
      <c r="P192" s="234" t="str">
        <f ca="1">IF(SUMIF(Pharmaceuticals!$B:$B,$B192,Pharmaceuticals!AQ:AQ)+SUMIF('Health Products &amp; Equipment'!$B:$B,$B192,'Health Products &amp; Equipment'!AQ:AQ)+SUMIF('Other Pharma &amp; Health Products'!$B:$B,$B192,'Other Pharma &amp; Health Products'!AQ:AQ)+SUMIF('PSM Costs'!$B:$B,$B192,'PSM Costs'!AQ:AQ)&gt;0,SUMIF(Pharmaceuticals!$B:$B,$B192,Pharmaceuticals!AQ:AQ)+SUMIF('Health Products &amp; Equipment'!$B:$B,$B192,'Health Products &amp; Equipment'!AQ:AQ)+SUMIF('Other Pharma &amp; Health Products'!$B:$B,$B192,'Other Pharma &amp; Health Products'!AQ:AQ)+SUMIF('PSM Costs'!$B:$B,$B192,'PSM Costs'!AQ:AQ),"")</f>
        <v/>
      </c>
      <c r="Q192" s="234" t="str">
        <f ca="1">IF(SUMIF(Pharmaceuticals!$B:$B,$B192,Pharmaceuticals!AS:AS)+SUMIF('Health Products &amp; Equipment'!$B:$B,$B192,'Health Products &amp; Equipment'!AS:AS)+SUMIF('Other Pharma &amp; Health Products'!$B:$B,$B192,'Other Pharma &amp; Health Products'!AS:AS)+SUMIF('PSM Costs'!$B:$B,$B192,'PSM Costs'!AS:AS)&gt;0,SUMIF(Pharmaceuticals!$B:$B,$B192,Pharmaceuticals!AS:AS)+SUMIF('Health Products &amp; Equipment'!$B:$B,$B192,'Health Products &amp; Equipment'!AS:AS)+SUMIF('Other Pharma &amp; Health Products'!$B:$B,$B192,'Other Pharma &amp; Health Products'!AS:AS)+SUMIF('PSM Costs'!$B:$B,$B192,'PSM Costs'!AS:AS),"")</f>
        <v/>
      </c>
      <c r="R192" s="232" t="str">
        <f t="shared" ca="1" si="17"/>
        <v/>
      </c>
      <c r="S192" s="233" t="str">
        <f ca="1">IF(SUMIF(Pharmaceuticals!$B:$B,$B192,Pharmaceuticals!AZ:AZ)+SUMIF('Health Products &amp; Equipment'!$B:$B,$B192,'Health Products &amp; Equipment'!AZ:AZ)+SUMIF('Other Pharma &amp; Health Products'!$B:$B,$B192,'Other Pharma &amp; Health Products'!AZ:AZ)+SUMIF('PSM Costs'!$B:$B,$B192,'PSM Costs'!AZ:AZ)&gt;0,SUMIF(Pharmaceuticals!$B:$B,$B192,Pharmaceuticals!AZ:AZ)+SUMIF('Health Products &amp; Equipment'!$B:$B,$B192,'Health Products &amp; Equipment'!AZ:AZ)+SUMIF('Other Pharma &amp; Health Products'!$B:$B,$B192,'Other Pharma &amp; Health Products'!AZ:AZ)+SUMIF('PSM Costs'!$B:$B,$B192,'PSM Costs'!AZ:AZ),"")</f>
        <v/>
      </c>
      <c r="T192" s="233" t="str">
        <f ca="1">IF(SUMIF(Pharmaceuticals!$B:$B,$B192,Pharmaceuticals!BB:BB)+SUMIF('Health Products &amp; Equipment'!$B:$B,$B192,'Health Products &amp; Equipment'!BB:BB)+SUMIF('Other Pharma &amp; Health Products'!$B:$B,$B192,'Other Pharma &amp; Health Products'!BB:BB)+SUMIF('PSM Costs'!$B:$B,$B192,'PSM Costs'!BB:BB)&gt;0,SUMIF(Pharmaceuticals!$B:$B,$B192,Pharmaceuticals!BB:BB)+SUMIF('Health Products &amp; Equipment'!$B:$B,$B192,'Health Products &amp; Equipment'!BB:BB)+SUMIF('Other Pharma &amp; Health Products'!$B:$B,$B192,'Other Pharma &amp; Health Products'!BB:BB)+SUMIF('PSM Costs'!$B:$B,$B192,'PSM Costs'!BB:BB),"")</f>
        <v/>
      </c>
      <c r="U192" s="233" t="str">
        <f ca="1">IF(SUMIF(Pharmaceuticals!$B:$B,$B192,Pharmaceuticals!BD:BD)+SUMIF('Health Products &amp; Equipment'!$B:$B,$B192,'Health Products &amp; Equipment'!BD:BD)+SUMIF('Other Pharma &amp; Health Products'!$B:$B,$B192,'Other Pharma &amp; Health Products'!BD:BD)+SUMIF('PSM Costs'!$B:$B,$B192,'PSM Costs'!BD:BD)&gt;0,SUMIF(Pharmaceuticals!$B:$B,$B192,Pharmaceuticals!BD:BD)+SUMIF('Health Products &amp; Equipment'!$B:$B,$B192,'Health Products &amp; Equipment'!BD:BD)+SUMIF('Other Pharma &amp; Health Products'!$B:$B,$B192,'Other Pharma &amp; Health Products'!BD:BD)+SUMIF('PSM Costs'!$B:$B,$B192,'PSM Costs'!BD:BD),"")</f>
        <v/>
      </c>
      <c r="V192" s="233" t="str">
        <f ca="1">IF(SUMIF(Pharmaceuticals!$B:$B,$B192,Pharmaceuticals!BF:BF)+SUMIF('Health Products &amp; Equipment'!$B:$B,$B192,'Health Products &amp; Equipment'!BF:BF)+SUMIF('Other Pharma &amp; Health Products'!$B:$B,$B192,'Other Pharma &amp; Health Products'!BF:BF)+SUMIF('PSM Costs'!$B:$B,$B192,'PSM Costs'!BF:BF)&gt;0,SUMIF(Pharmaceuticals!$B:$B,$B192,Pharmaceuticals!BF:BF)+SUMIF('Health Products &amp; Equipment'!$B:$B,$B192,'Health Products &amp; Equipment'!BF:BF)+SUMIF('Other Pharma &amp; Health Products'!$B:$B,$B192,'Other Pharma &amp; Health Products'!BF:BF)+SUMIF('PSM Costs'!$B:$B,$B192,'PSM Costs'!BF:BF),"")</f>
        <v/>
      </c>
      <c r="W192" s="231" t="str">
        <f t="shared" ca="1" si="18"/>
        <v/>
      </c>
      <c r="X192" s="234" t="str">
        <f ca="1">IF(SUMIF(Pharmaceuticals!$B:$B,$B192,Pharmaceuticals!BM:BM)+SUMIF('Health Products &amp; Equipment'!$B:$B,$B192,'Health Products &amp; Equipment'!BM:BM)+SUMIF('Other Pharma &amp; Health Products'!$B:$B,$B192,'Other Pharma &amp; Health Products'!BM:BM)+SUMIF('PSM Costs'!$B:$B,$B192,'PSM Costs'!BM:BM)&gt;0,SUMIF(Pharmaceuticals!$B:$B,$B192,Pharmaceuticals!BM:BM)+SUMIF('Health Products &amp; Equipment'!$B:$B,$B192,'Health Products &amp; Equipment'!BM:BM)+SUMIF('Other Pharma &amp; Health Products'!$B:$B,$B192,'Other Pharma &amp; Health Products'!BM:BM)+SUMIF('PSM Costs'!$B:$B,$B192,'PSM Costs'!BM:BM),"")</f>
        <v/>
      </c>
      <c r="Y192" s="234" t="str">
        <f ca="1">IF(SUMIF(Pharmaceuticals!$B:$B,$B192,Pharmaceuticals!BO:BO)+SUMIF('Health Products &amp; Equipment'!$B:$B,$B192,'Health Products &amp; Equipment'!BO:BO)+SUMIF('Other Pharma &amp; Health Products'!$B:$B,$B192,'Other Pharma &amp; Health Products'!BO:BO)+SUMIF('PSM Costs'!$B:$B,$B192,'PSM Costs'!BO:BO)&gt;0,SUMIF(Pharmaceuticals!$B:$B,$B192,Pharmaceuticals!BO:BO)+SUMIF('Health Products &amp; Equipment'!$B:$B,$B192,'Health Products &amp; Equipment'!BO:BO)+SUMIF('Other Pharma &amp; Health Products'!$B:$B,$B192,'Other Pharma &amp; Health Products'!BO:BO)+SUMIF('PSM Costs'!$B:$B,$B192,'PSM Costs'!BO:BO),"")</f>
        <v/>
      </c>
      <c r="Z192" s="234" t="str">
        <f ca="1">IF(SUMIF(Pharmaceuticals!$B:$B,$B192,Pharmaceuticals!BQ:BQ)+SUMIF('Health Products &amp; Equipment'!$B:$B,$B192,'Health Products &amp; Equipment'!BQ:BQ)+SUMIF('Other Pharma &amp; Health Products'!$B:$B,$B192,'Other Pharma &amp; Health Products'!BQ:BQ)+SUMIF('PSM Costs'!$B:$B,$B192,'PSM Costs'!BQ:BQ)&gt;0,SUMIF(Pharmaceuticals!$B:$B,$B192,Pharmaceuticals!BQ:BQ)+SUMIF('Health Products &amp; Equipment'!$B:$B,$B192,'Health Products &amp; Equipment'!BQ:BQ)+SUMIF('Other Pharma &amp; Health Products'!$B:$B,$B192,'Other Pharma &amp; Health Products'!BQ:BQ)+SUMIF('PSM Costs'!$B:$B,$B192,'PSM Costs'!BQ:BQ),"")</f>
        <v/>
      </c>
      <c r="AA192" s="234" t="str">
        <f ca="1">IF(SUMIF(Pharmaceuticals!$B:$B,$B192,Pharmaceuticals!BS:BS)+SUMIF('Health Products &amp; Equipment'!$B:$B,$B192,'Health Products &amp; Equipment'!BS:BS)+SUMIF('Other Pharma &amp; Health Products'!$B:$B,$B192,'Other Pharma &amp; Health Products'!BS:BS)+SUMIF('PSM Costs'!$B:$B,$B192,'PSM Costs'!BS:BS)&gt;0,SUMIF(Pharmaceuticals!$B:$B,$B192,Pharmaceuticals!BS:BS)+SUMIF('Health Products &amp; Equipment'!$B:$B,$B192,'Health Products &amp; Equipment'!BS:BS)+SUMIF('Other Pharma &amp; Health Products'!$B:$B,$B192,'Other Pharma &amp; Health Products'!BS:BS)+SUMIF('PSM Costs'!$B:$B,$B192,'PSM Costs'!BS:BS),"")</f>
        <v/>
      </c>
      <c r="AB192" s="233" t="str">
        <f t="shared" ca="1" si="19"/>
        <v/>
      </c>
    </row>
    <row r="193" spans="1:28" ht="22.15" customHeight="1" x14ac:dyDescent="0.2">
      <c r="A193" s="229">
        <v>183</v>
      </c>
      <c r="B193" s="229" t="str">
        <f ca="1">IFERROR(VLOOKUP(A193,'Rank unique Mod-Int-CI-PR'!I:J,2,FALSE),"")</f>
        <v/>
      </c>
      <c r="C193" s="230" t="str">
        <f ca="1">IFERROR(VLOOKUP(VALUE(LEFT(B193,FIND("-",B193)-1)),CatModules!B:C,2,FALSE),"")</f>
        <v/>
      </c>
      <c r="D193" s="230" t="str">
        <f ca="1">IFERROR(VLOOKUP(LEFT(B193,FIND("--",B193)-1),CatInt!D:E,2,FALSE),"")</f>
        <v/>
      </c>
      <c r="E193" s="230" t="str">
        <f ca="1">IFERROR(VLOOKUP(MID(B193,FIND("--",B193)+2,FIND("---",B193)-FIND("--",B193)-2),CatCostInp!D:E,2,FALSE),"")</f>
        <v/>
      </c>
      <c r="F193" s="230" t="str">
        <f ca="1">IFERROR(VLOOKUP(B193,ActivityConcat!A:C,3,FALSE),"")</f>
        <v/>
      </c>
      <c r="G193" s="231" t="str">
        <f ca="1">IFERROR(VLOOKUP(VALUE(RIGHT(B193,1)),Setup!A:D,4,FALSE),"")</f>
        <v/>
      </c>
      <c r="H193" s="232" t="str">
        <f t="shared" ca="1" si="15"/>
        <v/>
      </c>
      <c r="I193" s="233" t="str">
        <f ca="1">IF(SUMIF(Pharmaceuticals!$B:$B,$B193,Pharmaceuticals!Z:Z)+SUMIF('Health Products &amp; Equipment'!$B:$B,$B193,'Health Products &amp; Equipment'!Z:Z)+SUMIF('Other Pharma &amp; Health Products'!$B:$B,$B193,'Other Pharma &amp; Health Products'!Z:Z)+SUMIF('PSM Costs'!$B:$B,$B193,'PSM Costs'!Z:Z)&gt;0,SUMIF(Pharmaceuticals!$B:$B,$B193,Pharmaceuticals!Z:Z)+SUMIF('Health Products &amp; Equipment'!$B:$B,$B193,'Health Products &amp; Equipment'!Z:Z)+SUMIF('Other Pharma &amp; Health Products'!$B:$B,$B193,'Other Pharma &amp; Health Products'!Z:Z)+SUMIF('PSM Costs'!$B:$B,$B193,'PSM Costs'!Z:Z),"")</f>
        <v/>
      </c>
      <c r="J193" s="233" t="str">
        <f ca="1">IF(SUMIF(Pharmaceuticals!$B:$B,$B193,Pharmaceuticals!AB:AB)+SUMIF('Health Products &amp; Equipment'!$B:$B,$B193,'Health Products &amp; Equipment'!AB:AB)+SUMIF('Other Pharma &amp; Health Products'!$B:$B,$B193,'Other Pharma &amp; Health Products'!AB:AB)+SUMIF('PSM Costs'!$B:$B,$B193,'PSM Costs'!AB:AB)&gt;0,SUMIF(Pharmaceuticals!$B:$B,$B193,Pharmaceuticals!AB:AB)+SUMIF('Health Products &amp; Equipment'!$B:$B,$B193,'Health Products &amp; Equipment'!AB:AB)+SUMIF('Other Pharma &amp; Health Products'!$B:$B,$B193,'Other Pharma &amp; Health Products'!AB:AB)+SUMIF('PSM Costs'!$B:$B,$B193,'PSM Costs'!AB:AB),"")</f>
        <v/>
      </c>
      <c r="K193" s="233" t="str">
        <f ca="1">IF(SUMIF(Pharmaceuticals!$B:$B,$B193,Pharmaceuticals!AD:AD)+SUMIF('Health Products &amp; Equipment'!$B:$B,$B193,'Health Products &amp; Equipment'!AD:AD)+SUMIF('Other Pharma &amp; Health Products'!$B:$B,$B193,'Other Pharma &amp; Health Products'!AD:AD)+SUMIF('PSM Costs'!$B:$B,$B193,'PSM Costs'!AD:AD)&gt;0,SUMIF(Pharmaceuticals!$B:$B,$B193,Pharmaceuticals!AD:AD)+SUMIF('Health Products &amp; Equipment'!$B:$B,$B193,'Health Products &amp; Equipment'!AD:AD)+SUMIF('Other Pharma &amp; Health Products'!$B:$B,$B193,'Other Pharma &amp; Health Products'!AD:AD)+SUMIF('PSM Costs'!$B:$B,$B193,'PSM Costs'!AD:AD),"")</f>
        <v/>
      </c>
      <c r="L193" s="233" t="str">
        <f ca="1">IF(SUMIF(Pharmaceuticals!$B:$B,$B193,Pharmaceuticals!AF:AF)+SUMIF('Health Products &amp; Equipment'!$B:$B,$B193,'Health Products &amp; Equipment'!AF:AF)+SUMIF('Other Pharma &amp; Health Products'!$B:$B,$B193,'Other Pharma &amp; Health Products'!AF:AF)+SUMIF('PSM Costs'!$B:$B,$B193,'PSM Costs'!AF:AF)&gt;0,SUMIF(Pharmaceuticals!$B:$B,$B193,Pharmaceuticals!AF:AF)+SUMIF('Health Products &amp; Equipment'!$B:$B,$B193,'Health Products &amp; Equipment'!AF:AF)+SUMIF('Other Pharma &amp; Health Products'!$B:$B,$B193,'Other Pharma &amp; Health Products'!AF:AF)+SUMIF('PSM Costs'!$B:$B,$B193,'PSM Costs'!AF:AF),"")</f>
        <v/>
      </c>
      <c r="M193" s="231" t="str">
        <f t="shared" ca="1" si="16"/>
        <v/>
      </c>
      <c r="N193" s="234" t="str">
        <f ca="1">IF(SUMIF(Pharmaceuticals!$B:$B,$B193,Pharmaceuticals!AM:AM)+SUMIF('Health Products &amp; Equipment'!$B:$B,$B193,'Health Products &amp; Equipment'!AM:AM)+SUMIF('Other Pharma &amp; Health Products'!$B:$B,$B193,'Other Pharma &amp; Health Products'!AM:AM)+SUMIF('PSM Costs'!$B:$B,$B193,'PSM Costs'!AM:AM)&gt;0,SUMIF(Pharmaceuticals!$B:$B,$B193,Pharmaceuticals!AM:AM)+SUMIF('Health Products &amp; Equipment'!$B:$B,$B193,'Health Products &amp; Equipment'!AM:AM)+SUMIF('Other Pharma &amp; Health Products'!$B:$B,$B193,'Other Pharma &amp; Health Products'!AM:AM)+SUMIF('PSM Costs'!$B:$B,$B193,'PSM Costs'!AM:AM),"")</f>
        <v/>
      </c>
      <c r="O193" s="234" t="str">
        <f ca="1">IF(SUMIF(Pharmaceuticals!$B:$B,$B193,Pharmaceuticals!AO:AO)+SUMIF('Health Products &amp; Equipment'!$B:$B,$B193,'Health Products &amp; Equipment'!AO:AO)+SUMIF('Other Pharma &amp; Health Products'!$B:$B,$B193,'Other Pharma &amp; Health Products'!AO:AO)+SUMIF('PSM Costs'!$B:$B,$B193,'PSM Costs'!AO:AO)&gt;0,SUMIF(Pharmaceuticals!$B:$B,$B193,Pharmaceuticals!AO:AO)+SUMIF('Health Products &amp; Equipment'!$B:$B,$B193,'Health Products &amp; Equipment'!AO:AO)+SUMIF('Other Pharma &amp; Health Products'!$B:$B,$B193,'Other Pharma &amp; Health Products'!AO:AO)+SUMIF('PSM Costs'!$B:$B,$B193,'PSM Costs'!AO:AO),"")</f>
        <v/>
      </c>
      <c r="P193" s="234" t="str">
        <f ca="1">IF(SUMIF(Pharmaceuticals!$B:$B,$B193,Pharmaceuticals!AQ:AQ)+SUMIF('Health Products &amp; Equipment'!$B:$B,$B193,'Health Products &amp; Equipment'!AQ:AQ)+SUMIF('Other Pharma &amp; Health Products'!$B:$B,$B193,'Other Pharma &amp; Health Products'!AQ:AQ)+SUMIF('PSM Costs'!$B:$B,$B193,'PSM Costs'!AQ:AQ)&gt;0,SUMIF(Pharmaceuticals!$B:$B,$B193,Pharmaceuticals!AQ:AQ)+SUMIF('Health Products &amp; Equipment'!$B:$B,$B193,'Health Products &amp; Equipment'!AQ:AQ)+SUMIF('Other Pharma &amp; Health Products'!$B:$B,$B193,'Other Pharma &amp; Health Products'!AQ:AQ)+SUMIF('PSM Costs'!$B:$B,$B193,'PSM Costs'!AQ:AQ),"")</f>
        <v/>
      </c>
      <c r="Q193" s="234" t="str">
        <f ca="1">IF(SUMIF(Pharmaceuticals!$B:$B,$B193,Pharmaceuticals!AS:AS)+SUMIF('Health Products &amp; Equipment'!$B:$B,$B193,'Health Products &amp; Equipment'!AS:AS)+SUMIF('Other Pharma &amp; Health Products'!$B:$B,$B193,'Other Pharma &amp; Health Products'!AS:AS)+SUMIF('PSM Costs'!$B:$B,$B193,'PSM Costs'!AS:AS)&gt;0,SUMIF(Pharmaceuticals!$B:$B,$B193,Pharmaceuticals!AS:AS)+SUMIF('Health Products &amp; Equipment'!$B:$B,$B193,'Health Products &amp; Equipment'!AS:AS)+SUMIF('Other Pharma &amp; Health Products'!$B:$B,$B193,'Other Pharma &amp; Health Products'!AS:AS)+SUMIF('PSM Costs'!$B:$B,$B193,'PSM Costs'!AS:AS),"")</f>
        <v/>
      </c>
      <c r="R193" s="232" t="str">
        <f t="shared" ca="1" si="17"/>
        <v/>
      </c>
      <c r="S193" s="233" t="str">
        <f ca="1">IF(SUMIF(Pharmaceuticals!$B:$B,$B193,Pharmaceuticals!AZ:AZ)+SUMIF('Health Products &amp; Equipment'!$B:$B,$B193,'Health Products &amp; Equipment'!AZ:AZ)+SUMIF('Other Pharma &amp; Health Products'!$B:$B,$B193,'Other Pharma &amp; Health Products'!AZ:AZ)+SUMIF('PSM Costs'!$B:$B,$B193,'PSM Costs'!AZ:AZ)&gt;0,SUMIF(Pharmaceuticals!$B:$B,$B193,Pharmaceuticals!AZ:AZ)+SUMIF('Health Products &amp; Equipment'!$B:$B,$B193,'Health Products &amp; Equipment'!AZ:AZ)+SUMIF('Other Pharma &amp; Health Products'!$B:$B,$B193,'Other Pharma &amp; Health Products'!AZ:AZ)+SUMIF('PSM Costs'!$B:$B,$B193,'PSM Costs'!AZ:AZ),"")</f>
        <v/>
      </c>
      <c r="T193" s="233" t="str">
        <f ca="1">IF(SUMIF(Pharmaceuticals!$B:$B,$B193,Pharmaceuticals!BB:BB)+SUMIF('Health Products &amp; Equipment'!$B:$B,$B193,'Health Products &amp; Equipment'!BB:BB)+SUMIF('Other Pharma &amp; Health Products'!$B:$B,$B193,'Other Pharma &amp; Health Products'!BB:BB)+SUMIF('PSM Costs'!$B:$B,$B193,'PSM Costs'!BB:BB)&gt;0,SUMIF(Pharmaceuticals!$B:$B,$B193,Pharmaceuticals!BB:BB)+SUMIF('Health Products &amp; Equipment'!$B:$B,$B193,'Health Products &amp; Equipment'!BB:BB)+SUMIF('Other Pharma &amp; Health Products'!$B:$B,$B193,'Other Pharma &amp; Health Products'!BB:BB)+SUMIF('PSM Costs'!$B:$B,$B193,'PSM Costs'!BB:BB),"")</f>
        <v/>
      </c>
      <c r="U193" s="233" t="str">
        <f ca="1">IF(SUMIF(Pharmaceuticals!$B:$B,$B193,Pharmaceuticals!BD:BD)+SUMIF('Health Products &amp; Equipment'!$B:$B,$B193,'Health Products &amp; Equipment'!BD:BD)+SUMIF('Other Pharma &amp; Health Products'!$B:$B,$B193,'Other Pharma &amp; Health Products'!BD:BD)+SUMIF('PSM Costs'!$B:$B,$B193,'PSM Costs'!BD:BD)&gt;0,SUMIF(Pharmaceuticals!$B:$B,$B193,Pharmaceuticals!BD:BD)+SUMIF('Health Products &amp; Equipment'!$B:$B,$B193,'Health Products &amp; Equipment'!BD:BD)+SUMIF('Other Pharma &amp; Health Products'!$B:$B,$B193,'Other Pharma &amp; Health Products'!BD:BD)+SUMIF('PSM Costs'!$B:$B,$B193,'PSM Costs'!BD:BD),"")</f>
        <v/>
      </c>
      <c r="V193" s="233" t="str">
        <f ca="1">IF(SUMIF(Pharmaceuticals!$B:$B,$B193,Pharmaceuticals!BF:BF)+SUMIF('Health Products &amp; Equipment'!$B:$B,$B193,'Health Products &amp; Equipment'!BF:BF)+SUMIF('Other Pharma &amp; Health Products'!$B:$B,$B193,'Other Pharma &amp; Health Products'!BF:BF)+SUMIF('PSM Costs'!$B:$B,$B193,'PSM Costs'!BF:BF)&gt;0,SUMIF(Pharmaceuticals!$B:$B,$B193,Pharmaceuticals!BF:BF)+SUMIF('Health Products &amp; Equipment'!$B:$B,$B193,'Health Products &amp; Equipment'!BF:BF)+SUMIF('Other Pharma &amp; Health Products'!$B:$B,$B193,'Other Pharma &amp; Health Products'!BF:BF)+SUMIF('PSM Costs'!$B:$B,$B193,'PSM Costs'!BF:BF),"")</f>
        <v/>
      </c>
      <c r="W193" s="231" t="str">
        <f t="shared" ca="1" si="18"/>
        <v/>
      </c>
      <c r="X193" s="234" t="str">
        <f ca="1">IF(SUMIF(Pharmaceuticals!$B:$B,$B193,Pharmaceuticals!BM:BM)+SUMIF('Health Products &amp; Equipment'!$B:$B,$B193,'Health Products &amp; Equipment'!BM:BM)+SUMIF('Other Pharma &amp; Health Products'!$B:$B,$B193,'Other Pharma &amp; Health Products'!BM:BM)+SUMIF('PSM Costs'!$B:$B,$B193,'PSM Costs'!BM:BM)&gt;0,SUMIF(Pharmaceuticals!$B:$B,$B193,Pharmaceuticals!BM:BM)+SUMIF('Health Products &amp; Equipment'!$B:$B,$B193,'Health Products &amp; Equipment'!BM:BM)+SUMIF('Other Pharma &amp; Health Products'!$B:$B,$B193,'Other Pharma &amp; Health Products'!BM:BM)+SUMIF('PSM Costs'!$B:$B,$B193,'PSM Costs'!BM:BM),"")</f>
        <v/>
      </c>
      <c r="Y193" s="234" t="str">
        <f ca="1">IF(SUMIF(Pharmaceuticals!$B:$B,$B193,Pharmaceuticals!BO:BO)+SUMIF('Health Products &amp; Equipment'!$B:$B,$B193,'Health Products &amp; Equipment'!BO:BO)+SUMIF('Other Pharma &amp; Health Products'!$B:$B,$B193,'Other Pharma &amp; Health Products'!BO:BO)+SUMIF('PSM Costs'!$B:$B,$B193,'PSM Costs'!BO:BO)&gt;0,SUMIF(Pharmaceuticals!$B:$B,$B193,Pharmaceuticals!BO:BO)+SUMIF('Health Products &amp; Equipment'!$B:$B,$B193,'Health Products &amp; Equipment'!BO:BO)+SUMIF('Other Pharma &amp; Health Products'!$B:$B,$B193,'Other Pharma &amp; Health Products'!BO:BO)+SUMIF('PSM Costs'!$B:$B,$B193,'PSM Costs'!BO:BO),"")</f>
        <v/>
      </c>
      <c r="Z193" s="234" t="str">
        <f ca="1">IF(SUMIF(Pharmaceuticals!$B:$B,$B193,Pharmaceuticals!BQ:BQ)+SUMIF('Health Products &amp; Equipment'!$B:$B,$B193,'Health Products &amp; Equipment'!BQ:BQ)+SUMIF('Other Pharma &amp; Health Products'!$B:$B,$B193,'Other Pharma &amp; Health Products'!BQ:BQ)+SUMIF('PSM Costs'!$B:$B,$B193,'PSM Costs'!BQ:BQ)&gt;0,SUMIF(Pharmaceuticals!$B:$B,$B193,Pharmaceuticals!BQ:BQ)+SUMIF('Health Products &amp; Equipment'!$B:$B,$B193,'Health Products &amp; Equipment'!BQ:BQ)+SUMIF('Other Pharma &amp; Health Products'!$B:$B,$B193,'Other Pharma &amp; Health Products'!BQ:BQ)+SUMIF('PSM Costs'!$B:$B,$B193,'PSM Costs'!BQ:BQ),"")</f>
        <v/>
      </c>
      <c r="AA193" s="234" t="str">
        <f ca="1">IF(SUMIF(Pharmaceuticals!$B:$B,$B193,Pharmaceuticals!BS:BS)+SUMIF('Health Products &amp; Equipment'!$B:$B,$B193,'Health Products &amp; Equipment'!BS:BS)+SUMIF('Other Pharma &amp; Health Products'!$B:$B,$B193,'Other Pharma &amp; Health Products'!BS:BS)+SUMIF('PSM Costs'!$B:$B,$B193,'PSM Costs'!BS:BS)&gt;0,SUMIF(Pharmaceuticals!$B:$B,$B193,Pharmaceuticals!BS:BS)+SUMIF('Health Products &amp; Equipment'!$B:$B,$B193,'Health Products &amp; Equipment'!BS:BS)+SUMIF('Other Pharma &amp; Health Products'!$B:$B,$B193,'Other Pharma &amp; Health Products'!BS:BS)+SUMIF('PSM Costs'!$B:$B,$B193,'PSM Costs'!BS:BS),"")</f>
        <v/>
      </c>
      <c r="AB193" s="233" t="str">
        <f t="shared" ca="1" si="19"/>
        <v/>
      </c>
    </row>
    <row r="194" spans="1:28" ht="22.15" customHeight="1" x14ac:dyDescent="0.2">
      <c r="A194" s="229">
        <v>184</v>
      </c>
      <c r="B194" s="229" t="str">
        <f ca="1">IFERROR(VLOOKUP(A194,'Rank unique Mod-Int-CI-PR'!I:J,2,FALSE),"")</f>
        <v/>
      </c>
      <c r="C194" s="230" t="str">
        <f ca="1">IFERROR(VLOOKUP(VALUE(LEFT(B194,FIND("-",B194)-1)),CatModules!B:C,2,FALSE),"")</f>
        <v/>
      </c>
      <c r="D194" s="230" t="str">
        <f ca="1">IFERROR(VLOOKUP(LEFT(B194,FIND("--",B194)-1),CatInt!D:E,2,FALSE),"")</f>
        <v/>
      </c>
      <c r="E194" s="230" t="str">
        <f ca="1">IFERROR(VLOOKUP(MID(B194,FIND("--",B194)+2,FIND("---",B194)-FIND("--",B194)-2),CatCostInp!D:E,2,FALSE),"")</f>
        <v/>
      </c>
      <c r="F194" s="230" t="str">
        <f ca="1">IFERROR(VLOOKUP(B194,ActivityConcat!A:C,3,FALSE),"")</f>
        <v/>
      </c>
      <c r="G194" s="231" t="str">
        <f ca="1">IFERROR(VLOOKUP(VALUE(RIGHT(B194,1)),Setup!A:D,4,FALSE),"")</f>
        <v/>
      </c>
      <c r="H194" s="232" t="str">
        <f t="shared" ca="1" si="15"/>
        <v/>
      </c>
      <c r="I194" s="233" t="str">
        <f ca="1">IF(SUMIF(Pharmaceuticals!$B:$B,$B194,Pharmaceuticals!Z:Z)+SUMIF('Health Products &amp; Equipment'!$B:$B,$B194,'Health Products &amp; Equipment'!Z:Z)+SUMIF('Other Pharma &amp; Health Products'!$B:$B,$B194,'Other Pharma &amp; Health Products'!Z:Z)+SUMIF('PSM Costs'!$B:$B,$B194,'PSM Costs'!Z:Z)&gt;0,SUMIF(Pharmaceuticals!$B:$B,$B194,Pharmaceuticals!Z:Z)+SUMIF('Health Products &amp; Equipment'!$B:$B,$B194,'Health Products &amp; Equipment'!Z:Z)+SUMIF('Other Pharma &amp; Health Products'!$B:$B,$B194,'Other Pharma &amp; Health Products'!Z:Z)+SUMIF('PSM Costs'!$B:$B,$B194,'PSM Costs'!Z:Z),"")</f>
        <v/>
      </c>
      <c r="J194" s="233" t="str">
        <f ca="1">IF(SUMIF(Pharmaceuticals!$B:$B,$B194,Pharmaceuticals!AB:AB)+SUMIF('Health Products &amp; Equipment'!$B:$B,$B194,'Health Products &amp; Equipment'!AB:AB)+SUMIF('Other Pharma &amp; Health Products'!$B:$B,$B194,'Other Pharma &amp; Health Products'!AB:AB)+SUMIF('PSM Costs'!$B:$B,$B194,'PSM Costs'!AB:AB)&gt;0,SUMIF(Pharmaceuticals!$B:$B,$B194,Pharmaceuticals!AB:AB)+SUMIF('Health Products &amp; Equipment'!$B:$B,$B194,'Health Products &amp; Equipment'!AB:AB)+SUMIF('Other Pharma &amp; Health Products'!$B:$B,$B194,'Other Pharma &amp; Health Products'!AB:AB)+SUMIF('PSM Costs'!$B:$B,$B194,'PSM Costs'!AB:AB),"")</f>
        <v/>
      </c>
      <c r="K194" s="233" t="str">
        <f ca="1">IF(SUMIF(Pharmaceuticals!$B:$B,$B194,Pharmaceuticals!AD:AD)+SUMIF('Health Products &amp; Equipment'!$B:$B,$B194,'Health Products &amp; Equipment'!AD:AD)+SUMIF('Other Pharma &amp; Health Products'!$B:$B,$B194,'Other Pharma &amp; Health Products'!AD:AD)+SUMIF('PSM Costs'!$B:$B,$B194,'PSM Costs'!AD:AD)&gt;0,SUMIF(Pharmaceuticals!$B:$B,$B194,Pharmaceuticals!AD:AD)+SUMIF('Health Products &amp; Equipment'!$B:$B,$B194,'Health Products &amp; Equipment'!AD:AD)+SUMIF('Other Pharma &amp; Health Products'!$B:$B,$B194,'Other Pharma &amp; Health Products'!AD:AD)+SUMIF('PSM Costs'!$B:$B,$B194,'PSM Costs'!AD:AD),"")</f>
        <v/>
      </c>
      <c r="L194" s="233" t="str">
        <f ca="1">IF(SUMIF(Pharmaceuticals!$B:$B,$B194,Pharmaceuticals!AF:AF)+SUMIF('Health Products &amp; Equipment'!$B:$B,$B194,'Health Products &amp; Equipment'!AF:AF)+SUMIF('Other Pharma &amp; Health Products'!$B:$B,$B194,'Other Pharma &amp; Health Products'!AF:AF)+SUMIF('PSM Costs'!$B:$B,$B194,'PSM Costs'!AF:AF)&gt;0,SUMIF(Pharmaceuticals!$B:$B,$B194,Pharmaceuticals!AF:AF)+SUMIF('Health Products &amp; Equipment'!$B:$B,$B194,'Health Products &amp; Equipment'!AF:AF)+SUMIF('Other Pharma &amp; Health Products'!$B:$B,$B194,'Other Pharma &amp; Health Products'!AF:AF)+SUMIF('PSM Costs'!$B:$B,$B194,'PSM Costs'!AF:AF),"")</f>
        <v/>
      </c>
      <c r="M194" s="231" t="str">
        <f t="shared" ca="1" si="16"/>
        <v/>
      </c>
      <c r="N194" s="234" t="str">
        <f ca="1">IF(SUMIF(Pharmaceuticals!$B:$B,$B194,Pharmaceuticals!AM:AM)+SUMIF('Health Products &amp; Equipment'!$B:$B,$B194,'Health Products &amp; Equipment'!AM:AM)+SUMIF('Other Pharma &amp; Health Products'!$B:$B,$B194,'Other Pharma &amp; Health Products'!AM:AM)+SUMIF('PSM Costs'!$B:$B,$B194,'PSM Costs'!AM:AM)&gt;0,SUMIF(Pharmaceuticals!$B:$B,$B194,Pharmaceuticals!AM:AM)+SUMIF('Health Products &amp; Equipment'!$B:$B,$B194,'Health Products &amp; Equipment'!AM:AM)+SUMIF('Other Pharma &amp; Health Products'!$B:$B,$B194,'Other Pharma &amp; Health Products'!AM:AM)+SUMIF('PSM Costs'!$B:$B,$B194,'PSM Costs'!AM:AM),"")</f>
        <v/>
      </c>
      <c r="O194" s="234" t="str">
        <f ca="1">IF(SUMIF(Pharmaceuticals!$B:$B,$B194,Pharmaceuticals!AO:AO)+SUMIF('Health Products &amp; Equipment'!$B:$B,$B194,'Health Products &amp; Equipment'!AO:AO)+SUMIF('Other Pharma &amp; Health Products'!$B:$B,$B194,'Other Pharma &amp; Health Products'!AO:AO)+SUMIF('PSM Costs'!$B:$B,$B194,'PSM Costs'!AO:AO)&gt;0,SUMIF(Pharmaceuticals!$B:$B,$B194,Pharmaceuticals!AO:AO)+SUMIF('Health Products &amp; Equipment'!$B:$B,$B194,'Health Products &amp; Equipment'!AO:AO)+SUMIF('Other Pharma &amp; Health Products'!$B:$B,$B194,'Other Pharma &amp; Health Products'!AO:AO)+SUMIF('PSM Costs'!$B:$B,$B194,'PSM Costs'!AO:AO),"")</f>
        <v/>
      </c>
      <c r="P194" s="234" t="str">
        <f ca="1">IF(SUMIF(Pharmaceuticals!$B:$B,$B194,Pharmaceuticals!AQ:AQ)+SUMIF('Health Products &amp; Equipment'!$B:$B,$B194,'Health Products &amp; Equipment'!AQ:AQ)+SUMIF('Other Pharma &amp; Health Products'!$B:$B,$B194,'Other Pharma &amp; Health Products'!AQ:AQ)+SUMIF('PSM Costs'!$B:$B,$B194,'PSM Costs'!AQ:AQ)&gt;0,SUMIF(Pharmaceuticals!$B:$B,$B194,Pharmaceuticals!AQ:AQ)+SUMIF('Health Products &amp; Equipment'!$B:$B,$B194,'Health Products &amp; Equipment'!AQ:AQ)+SUMIF('Other Pharma &amp; Health Products'!$B:$B,$B194,'Other Pharma &amp; Health Products'!AQ:AQ)+SUMIF('PSM Costs'!$B:$B,$B194,'PSM Costs'!AQ:AQ),"")</f>
        <v/>
      </c>
      <c r="Q194" s="234" t="str">
        <f ca="1">IF(SUMIF(Pharmaceuticals!$B:$B,$B194,Pharmaceuticals!AS:AS)+SUMIF('Health Products &amp; Equipment'!$B:$B,$B194,'Health Products &amp; Equipment'!AS:AS)+SUMIF('Other Pharma &amp; Health Products'!$B:$B,$B194,'Other Pharma &amp; Health Products'!AS:AS)+SUMIF('PSM Costs'!$B:$B,$B194,'PSM Costs'!AS:AS)&gt;0,SUMIF(Pharmaceuticals!$B:$B,$B194,Pharmaceuticals!AS:AS)+SUMIF('Health Products &amp; Equipment'!$B:$B,$B194,'Health Products &amp; Equipment'!AS:AS)+SUMIF('Other Pharma &amp; Health Products'!$B:$B,$B194,'Other Pharma &amp; Health Products'!AS:AS)+SUMIF('PSM Costs'!$B:$B,$B194,'PSM Costs'!AS:AS),"")</f>
        <v/>
      </c>
      <c r="R194" s="232" t="str">
        <f t="shared" ca="1" si="17"/>
        <v/>
      </c>
      <c r="S194" s="233" t="str">
        <f ca="1">IF(SUMIF(Pharmaceuticals!$B:$B,$B194,Pharmaceuticals!AZ:AZ)+SUMIF('Health Products &amp; Equipment'!$B:$B,$B194,'Health Products &amp; Equipment'!AZ:AZ)+SUMIF('Other Pharma &amp; Health Products'!$B:$B,$B194,'Other Pharma &amp; Health Products'!AZ:AZ)+SUMIF('PSM Costs'!$B:$B,$B194,'PSM Costs'!AZ:AZ)&gt;0,SUMIF(Pharmaceuticals!$B:$B,$B194,Pharmaceuticals!AZ:AZ)+SUMIF('Health Products &amp; Equipment'!$B:$B,$B194,'Health Products &amp; Equipment'!AZ:AZ)+SUMIF('Other Pharma &amp; Health Products'!$B:$B,$B194,'Other Pharma &amp; Health Products'!AZ:AZ)+SUMIF('PSM Costs'!$B:$B,$B194,'PSM Costs'!AZ:AZ),"")</f>
        <v/>
      </c>
      <c r="T194" s="233" t="str">
        <f ca="1">IF(SUMIF(Pharmaceuticals!$B:$B,$B194,Pharmaceuticals!BB:BB)+SUMIF('Health Products &amp; Equipment'!$B:$B,$B194,'Health Products &amp; Equipment'!BB:BB)+SUMIF('Other Pharma &amp; Health Products'!$B:$B,$B194,'Other Pharma &amp; Health Products'!BB:BB)+SUMIF('PSM Costs'!$B:$B,$B194,'PSM Costs'!BB:BB)&gt;0,SUMIF(Pharmaceuticals!$B:$B,$B194,Pharmaceuticals!BB:BB)+SUMIF('Health Products &amp; Equipment'!$B:$B,$B194,'Health Products &amp; Equipment'!BB:BB)+SUMIF('Other Pharma &amp; Health Products'!$B:$B,$B194,'Other Pharma &amp; Health Products'!BB:BB)+SUMIF('PSM Costs'!$B:$B,$B194,'PSM Costs'!BB:BB),"")</f>
        <v/>
      </c>
      <c r="U194" s="233" t="str">
        <f ca="1">IF(SUMIF(Pharmaceuticals!$B:$B,$B194,Pharmaceuticals!BD:BD)+SUMIF('Health Products &amp; Equipment'!$B:$B,$B194,'Health Products &amp; Equipment'!BD:BD)+SUMIF('Other Pharma &amp; Health Products'!$B:$B,$B194,'Other Pharma &amp; Health Products'!BD:BD)+SUMIF('PSM Costs'!$B:$B,$B194,'PSM Costs'!BD:BD)&gt;0,SUMIF(Pharmaceuticals!$B:$B,$B194,Pharmaceuticals!BD:BD)+SUMIF('Health Products &amp; Equipment'!$B:$B,$B194,'Health Products &amp; Equipment'!BD:BD)+SUMIF('Other Pharma &amp; Health Products'!$B:$B,$B194,'Other Pharma &amp; Health Products'!BD:BD)+SUMIF('PSM Costs'!$B:$B,$B194,'PSM Costs'!BD:BD),"")</f>
        <v/>
      </c>
      <c r="V194" s="233" t="str">
        <f ca="1">IF(SUMIF(Pharmaceuticals!$B:$B,$B194,Pharmaceuticals!BF:BF)+SUMIF('Health Products &amp; Equipment'!$B:$B,$B194,'Health Products &amp; Equipment'!BF:BF)+SUMIF('Other Pharma &amp; Health Products'!$B:$B,$B194,'Other Pharma &amp; Health Products'!BF:BF)+SUMIF('PSM Costs'!$B:$B,$B194,'PSM Costs'!BF:BF)&gt;0,SUMIF(Pharmaceuticals!$B:$B,$B194,Pharmaceuticals!BF:BF)+SUMIF('Health Products &amp; Equipment'!$B:$B,$B194,'Health Products &amp; Equipment'!BF:BF)+SUMIF('Other Pharma &amp; Health Products'!$B:$B,$B194,'Other Pharma &amp; Health Products'!BF:BF)+SUMIF('PSM Costs'!$B:$B,$B194,'PSM Costs'!BF:BF),"")</f>
        <v/>
      </c>
      <c r="W194" s="231" t="str">
        <f t="shared" ca="1" si="18"/>
        <v/>
      </c>
      <c r="X194" s="234" t="str">
        <f ca="1">IF(SUMIF(Pharmaceuticals!$B:$B,$B194,Pharmaceuticals!BM:BM)+SUMIF('Health Products &amp; Equipment'!$B:$B,$B194,'Health Products &amp; Equipment'!BM:BM)+SUMIF('Other Pharma &amp; Health Products'!$B:$B,$B194,'Other Pharma &amp; Health Products'!BM:BM)+SUMIF('PSM Costs'!$B:$B,$B194,'PSM Costs'!BM:BM)&gt;0,SUMIF(Pharmaceuticals!$B:$B,$B194,Pharmaceuticals!BM:BM)+SUMIF('Health Products &amp; Equipment'!$B:$B,$B194,'Health Products &amp; Equipment'!BM:BM)+SUMIF('Other Pharma &amp; Health Products'!$B:$B,$B194,'Other Pharma &amp; Health Products'!BM:BM)+SUMIF('PSM Costs'!$B:$B,$B194,'PSM Costs'!BM:BM),"")</f>
        <v/>
      </c>
      <c r="Y194" s="234" t="str">
        <f ca="1">IF(SUMIF(Pharmaceuticals!$B:$B,$B194,Pharmaceuticals!BO:BO)+SUMIF('Health Products &amp; Equipment'!$B:$B,$B194,'Health Products &amp; Equipment'!BO:BO)+SUMIF('Other Pharma &amp; Health Products'!$B:$B,$B194,'Other Pharma &amp; Health Products'!BO:BO)+SUMIF('PSM Costs'!$B:$B,$B194,'PSM Costs'!BO:BO)&gt;0,SUMIF(Pharmaceuticals!$B:$B,$B194,Pharmaceuticals!BO:BO)+SUMIF('Health Products &amp; Equipment'!$B:$B,$B194,'Health Products &amp; Equipment'!BO:BO)+SUMIF('Other Pharma &amp; Health Products'!$B:$B,$B194,'Other Pharma &amp; Health Products'!BO:BO)+SUMIF('PSM Costs'!$B:$B,$B194,'PSM Costs'!BO:BO),"")</f>
        <v/>
      </c>
      <c r="Z194" s="234" t="str">
        <f ca="1">IF(SUMIF(Pharmaceuticals!$B:$B,$B194,Pharmaceuticals!BQ:BQ)+SUMIF('Health Products &amp; Equipment'!$B:$B,$B194,'Health Products &amp; Equipment'!BQ:BQ)+SUMIF('Other Pharma &amp; Health Products'!$B:$B,$B194,'Other Pharma &amp; Health Products'!BQ:BQ)+SUMIF('PSM Costs'!$B:$B,$B194,'PSM Costs'!BQ:BQ)&gt;0,SUMIF(Pharmaceuticals!$B:$B,$B194,Pharmaceuticals!BQ:BQ)+SUMIF('Health Products &amp; Equipment'!$B:$B,$B194,'Health Products &amp; Equipment'!BQ:BQ)+SUMIF('Other Pharma &amp; Health Products'!$B:$B,$B194,'Other Pharma &amp; Health Products'!BQ:BQ)+SUMIF('PSM Costs'!$B:$B,$B194,'PSM Costs'!BQ:BQ),"")</f>
        <v/>
      </c>
      <c r="AA194" s="234" t="str">
        <f ca="1">IF(SUMIF(Pharmaceuticals!$B:$B,$B194,Pharmaceuticals!BS:BS)+SUMIF('Health Products &amp; Equipment'!$B:$B,$B194,'Health Products &amp; Equipment'!BS:BS)+SUMIF('Other Pharma &amp; Health Products'!$B:$B,$B194,'Other Pharma &amp; Health Products'!BS:BS)+SUMIF('PSM Costs'!$B:$B,$B194,'PSM Costs'!BS:BS)&gt;0,SUMIF(Pharmaceuticals!$B:$B,$B194,Pharmaceuticals!BS:BS)+SUMIF('Health Products &amp; Equipment'!$B:$B,$B194,'Health Products &amp; Equipment'!BS:BS)+SUMIF('Other Pharma &amp; Health Products'!$B:$B,$B194,'Other Pharma &amp; Health Products'!BS:BS)+SUMIF('PSM Costs'!$B:$B,$B194,'PSM Costs'!BS:BS),"")</f>
        <v/>
      </c>
      <c r="AB194" s="233" t="str">
        <f t="shared" ca="1" si="19"/>
        <v/>
      </c>
    </row>
    <row r="195" spans="1:28" ht="22.15" customHeight="1" x14ac:dyDescent="0.2">
      <c r="A195" s="229">
        <v>185</v>
      </c>
      <c r="B195" s="229" t="str">
        <f ca="1">IFERROR(VLOOKUP(A195,'Rank unique Mod-Int-CI-PR'!I:J,2,FALSE),"")</f>
        <v/>
      </c>
      <c r="C195" s="230" t="str">
        <f ca="1">IFERROR(VLOOKUP(VALUE(LEFT(B195,FIND("-",B195)-1)),CatModules!B:C,2,FALSE),"")</f>
        <v/>
      </c>
      <c r="D195" s="230" t="str">
        <f ca="1">IFERROR(VLOOKUP(LEFT(B195,FIND("--",B195)-1),CatInt!D:E,2,FALSE),"")</f>
        <v/>
      </c>
      <c r="E195" s="230" t="str">
        <f ca="1">IFERROR(VLOOKUP(MID(B195,FIND("--",B195)+2,FIND("---",B195)-FIND("--",B195)-2),CatCostInp!D:E,2,FALSE),"")</f>
        <v/>
      </c>
      <c r="F195" s="230" t="str">
        <f ca="1">IFERROR(VLOOKUP(B195,ActivityConcat!A:C,3,FALSE),"")</f>
        <v/>
      </c>
      <c r="G195" s="231" t="str">
        <f ca="1">IFERROR(VLOOKUP(VALUE(RIGHT(B195,1)),Setup!A:D,4,FALSE),"")</f>
        <v/>
      </c>
      <c r="H195" s="232" t="str">
        <f t="shared" ca="1" si="15"/>
        <v/>
      </c>
      <c r="I195" s="233" t="str">
        <f ca="1">IF(SUMIF(Pharmaceuticals!$B:$B,$B195,Pharmaceuticals!Z:Z)+SUMIF('Health Products &amp; Equipment'!$B:$B,$B195,'Health Products &amp; Equipment'!Z:Z)+SUMIF('Other Pharma &amp; Health Products'!$B:$B,$B195,'Other Pharma &amp; Health Products'!Z:Z)+SUMIF('PSM Costs'!$B:$B,$B195,'PSM Costs'!Z:Z)&gt;0,SUMIF(Pharmaceuticals!$B:$B,$B195,Pharmaceuticals!Z:Z)+SUMIF('Health Products &amp; Equipment'!$B:$B,$B195,'Health Products &amp; Equipment'!Z:Z)+SUMIF('Other Pharma &amp; Health Products'!$B:$B,$B195,'Other Pharma &amp; Health Products'!Z:Z)+SUMIF('PSM Costs'!$B:$B,$B195,'PSM Costs'!Z:Z),"")</f>
        <v/>
      </c>
      <c r="J195" s="233" t="str">
        <f ca="1">IF(SUMIF(Pharmaceuticals!$B:$B,$B195,Pharmaceuticals!AB:AB)+SUMIF('Health Products &amp; Equipment'!$B:$B,$B195,'Health Products &amp; Equipment'!AB:AB)+SUMIF('Other Pharma &amp; Health Products'!$B:$B,$B195,'Other Pharma &amp; Health Products'!AB:AB)+SUMIF('PSM Costs'!$B:$B,$B195,'PSM Costs'!AB:AB)&gt;0,SUMIF(Pharmaceuticals!$B:$B,$B195,Pharmaceuticals!AB:AB)+SUMIF('Health Products &amp; Equipment'!$B:$B,$B195,'Health Products &amp; Equipment'!AB:AB)+SUMIF('Other Pharma &amp; Health Products'!$B:$B,$B195,'Other Pharma &amp; Health Products'!AB:AB)+SUMIF('PSM Costs'!$B:$B,$B195,'PSM Costs'!AB:AB),"")</f>
        <v/>
      </c>
      <c r="K195" s="233" t="str">
        <f ca="1">IF(SUMIF(Pharmaceuticals!$B:$B,$B195,Pharmaceuticals!AD:AD)+SUMIF('Health Products &amp; Equipment'!$B:$B,$B195,'Health Products &amp; Equipment'!AD:AD)+SUMIF('Other Pharma &amp; Health Products'!$B:$B,$B195,'Other Pharma &amp; Health Products'!AD:AD)+SUMIF('PSM Costs'!$B:$B,$B195,'PSM Costs'!AD:AD)&gt;0,SUMIF(Pharmaceuticals!$B:$B,$B195,Pharmaceuticals!AD:AD)+SUMIF('Health Products &amp; Equipment'!$B:$B,$B195,'Health Products &amp; Equipment'!AD:AD)+SUMIF('Other Pharma &amp; Health Products'!$B:$B,$B195,'Other Pharma &amp; Health Products'!AD:AD)+SUMIF('PSM Costs'!$B:$B,$B195,'PSM Costs'!AD:AD),"")</f>
        <v/>
      </c>
      <c r="L195" s="233" t="str">
        <f ca="1">IF(SUMIF(Pharmaceuticals!$B:$B,$B195,Pharmaceuticals!AF:AF)+SUMIF('Health Products &amp; Equipment'!$B:$B,$B195,'Health Products &amp; Equipment'!AF:AF)+SUMIF('Other Pharma &amp; Health Products'!$B:$B,$B195,'Other Pharma &amp; Health Products'!AF:AF)+SUMIF('PSM Costs'!$B:$B,$B195,'PSM Costs'!AF:AF)&gt;0,SUMIF(Pharmaceuticals!$B:$B,$B195,Pharmaceuticals!AF:AF)+SUMIF('Health Products &amp; Equipment'!$B:$B,$B195,'Health Products &amp; Equipment'!AF:AF)+SUMIF('Other Pharma &amp; Health Products'!$B:$B,$B195,'Other Pharma &amp; Health Products'!AF:AF)+SUMIF('PSM Costs'!$B:$B,$B195,'PSM Costs'!AF:AF),"")</f>
        <v/>
      </c>
      <c r="M195" s="231" t="str">
        <f t="shared" ca="1" si="16"/>
        <v/>
      </c>
      <c r="N195" s="234" t="str">
        <f ca="1">IF(SUMIF(Pharmaceuticals!$B:$B,$B195,Pharmaceuticals!AM:AM)+SUMIF('Health Products &amp; Equipment'!$B:$B,$B195,'Health Products &amp; Equipment'!AM:AM)+SUMIF('Other Pharma &amp; Health Products'!$B:$B,$B195,'Other Pharma &amp; Health Products'!AM:AM)+SUMIF('PSM Costs'!$B:$B,$B195,'PSM Costs'!AM:AM)&gt;0,SUMIF(Pharmaceuticals!$B:$B,$B195,Pharmaceuticals!AM:AM)+SUMIF('Health Products &amp; Equipment'!$B:$B,$B195,'Health Products &amp; Equipment'!AM:AM)+SUMIF('Other Pharma &amp; Health Products'!$B:$B,$B195,'Other Pharma &amp; Health Products'!AM:AM)+SUMIF('PSM Costs'!$B:$B,$B195,'PSM Costs'!AM:AM),"")</f>
        <v/>
      </c>
      <c r="O195" s="234" t="str">
        <f ca="1">IF(SUMIF(Pharmaceuticals!$B:$B,$B195,Pharmaceuticals!AO:AO)+SUMIF('Health Products &amp; Equipment'!$B:$B,$B195,'Health Products &amp; Equipment'!AO:AO)+SUMIF('Other Pharma &amp; Health Products'!$B:$B,$B195,'Other Pharma &amp; Health Products'!AO:AO)+SUMIF('PSM Costs'!$B:$B,$B195,'PSM Costs'!AO:AO)&gt;0,SUMIF(Pharmaceuticals!$B:$B,$B195,Pharmaceuticals!AO:AO)+SUMIF('Health Products &amp; Equipment'!$B:$B,$B195,'Health Products &amp; Equipment'!AO:AO)+SUMIF('Other Pharma &amp; Health Products'!$B:$B,$B195,'Other Pharma &amp; Health Products'!AO:AO)+SUMIF('PSM Costs'!$B:$B,$B195,'PSM Costs'!AO:AO),"")</f>
        <v/>
      </c>
      <c r="P195" s="234" t="str">
        <f ca="1">IF(SUMIF(Pharmaceuticals!$B:$B,$B195,Pharmaceuticals!AQ:AQ)+SUMIF('Health Products &amp; Equipment'!$B:$B,$B195,'Health Products &amp; Equipment'!AQ:AQ)+SUMIF('Other Pharma &amp; Health Products'!$B:$B,$B195,'Other Pharma &amp; Health Products'!AQ:AQ)+SUMIF('PSM Costs'!$B:$B,$B195,'PSM Costs'!AQ:AQ)&gt;0,SUMIF(Pharmaceuticals!$B:$B,$B195,Pharmaceuticals!AQ:AQ)+SUMIF('Health Products &amp; Equipment'!$B:$B,$B195,'Health Products &amp; Equipment'!AQ:AQ)+SUMIF('Other Pharma &amp; Health Products'!$B:$B,$B195,'Other Pharma &amp; Health Products'!AQ:AQ)+SUMIF('PSM Costs'!$B:$B,$B195,'PSM Costs'!AQ:AQ),"")</f>
        <v/>
      </c>
      <c r="Q195" s="234" t="str">
        <f ca="1">IF(SUMIF(Pharmaceuticals!$B:$B,$B195,Pharmaceuticals!AS:AS)+SUMIF('Health Products &amp; Equipment'!$B:$B,$B195,'Health Products &amp; Equipment'!AS:AS)+SUMIF('Other Pharma &amp; Health Products'!$B:$B,$B195,'Other Pharma &amp; Health Products'!AS:AS)+SUMIF('PSM Costs'!$B:$B,$B195,'PSM Costs'!AS:AS)&gt;0,SUMIF(Pharmaceuticals!$B:$B,$B195,Pharmaceuticals!AS:AS)+SUMIF('Health Products &amp; Equipment'!$B:$B,$B195,'Health Products &amp; Equipment'!AS:AS)+SUMIF('Other Pharma &amp; Health Products'!$B:$B,$B195,'Other Pharma &amp; Health Products'!AS:AS)+SUMIF('PSM Costs'!$B:$B,$B195,'PSM Costs'!AS:AS),"")</f>
        <v/>
      </c>
      <c r="R195" s="232" t="str">
        <f t="shared" ca="1" si="17"/>
        <v/>
      </c>
      <c r="S195" s="233" t="str">
        <f ca="1">IF(SUMIF(Pharmaceuticals!$B:$B,$B195,Pharmaceuticals!AZ:AZ)+SUMIF('Health Products &amp; Equipment'!$B:$B,$B195,'Health Products &amp; Equipment'!AZ:AZ)+SUMIF('Other Pharma &amp; Health Products'!$B:$B,$B195,'Other Pharma &amp; Health Products'!AZ:AZ)+SUMIF('PSM Costs'!$B:$B,$B195,'PSM Costs'!AZ:AZ)&gt;0,SUMIF(Pharmaceuticals!$B:$B,$B195,Pharmaceuticals!AZ:AZ)+SUMIF('Health Products &amp; Equipment'!$B:$B,$B195,'Health Products &amp; Equipment'!AZ:AZ)+SUMIF('Other Pharma &amp; Health Products'!$B:$B,$B195,'Other Pharma &amp; Health Products'!AZ:AZ)+SUMIF('PSM Costs'!$B:$B,$B195,'PSM Costs'!AZ:AZ),"")</f>
        <v/>
      </c>
      <c r="T195" s="233" t="str">
        <f ca="1">IF(SUMIF(Pharmaceuticals!$B:$B,$B195,Pharmaceuticals!BB:BB)+SUMIF('Health Products &amp; Equipment'!$B:$B,$B195,'Health Products &amp; Equipment'!BB:BB)+SUMIF('Other Pharma &amp; Health Products'!$B:$B,$B195,'Other Pharma &amp; Health Products'!BB:BB)+SUMIF('PSM Costs'!$B:$B,$B195,'PSM Costs'!BB:BB)&gt;0,SUMIF(Pharmaceuticals!$B:$B,$B195,Pharmaceuticals!BB:BB)+SUMIF('Health Products &amp; Equipment'!$B:$B,$B195,'Health Products &amp; Equipment'!BB:BB)+SUMIF('Other Pharma &amp; Health Products'!$B:$B,$B195,'Other Pharma &amp; Health Products'!BB:BB)+SUMIF('PSM Costs'!$B:$B,$B195,'PSM Costs'!BB:BB),"")</f>
        <v/>
      </c>
      <c r="U195" s="233" t="str">
        <f ca="1">IF(SUMIF(Pharmaceuticals!$B:$B,$B195,Pharmaceuticals!BD:BD)+SUMIF('Health Products &amp; Equipment'!$B:$B,$B195,'Health Products &amp; Equipment'!BD:BD)+SUMIF('Other Pharma &amp; Health Products'!$B:$B,$B195,'Other Pharma &amp; Health Products'!BD:BD)+SUMIF('PSM Costs'!$B:$B,$B195,'PSM Costs'!BD:BD)&gt;0,SUMIF(Pharmaceuticals!$B:$B,$B195,Pharmaceuticals!BD:BD)+SUMIF('Health Products &amp; Equipment'!$B:$B,$B195,'Health Products &amp; Equipment'!BD:BD)+SUMIF('Other Pharma &amp; Health Products'!$B:$B,$B195,'Other Pharma &amp; Health Products'!BD:BD)+SUMIF('PSM Costs'!$B:$B,$B195,'PSM Costs'!BD:BD),"")</f>
        <v/>
      </c>
      <c r="V195" s="233" t="str">
        <f ca="1">IF(SUMIF(Pharmaceuticals!$B:$B,$B195,Pharmaceuticals!BF:BF)+SUMIF('Health Products &amp; Equipment'!$B:$B,$B195,'Health Products &amp; Equipment'!BF:BF)+SUMIF('Other Pharma &amp; Health Products'!$B:$B,$B195,'Other Pharma &amp; Health Products'!BF:BF)+SUMIF('PSM Costs'!$B:$B,$B195,'PSM Costs'!BF:BF)&gt;0,SUMIF(Pharmaceuticals!$B:$B,$B195,Pharmaceuticals!BF:BF)+SUMIF('Health Products &amp; Equipment'!$B:$B,$B195,'Health Products &amp; Equipment'!BF:BF)+SUMIF('Other Pharma &amp; Health Products'!$B:$B,$B195,'Other Pharma &amp; Health Products'!BF:BF)+SUMIF('PSM Costs'!$B:$B,$B195,'PSM Costs'!BF:BF),"")</f>
        <v/>
      </c>
      <c r="W195" s="231" t="str">
        <f t="shared" ca="1" si="18"/>
        <v/>
      </c>
      <c r="X195" s="234" t="str">
        <f ca="1">IF(SUMIF(Pharmaceuticals!$B:$B,$B195,Pharmaceuticals!BM:BM)+SUMIF('Health Products &amp; Equipment'!$B:$B,$B195,'Health Products &amp; Equipment'!BM:BM)+SUMIF('Other Pharma &amp; Health Products'!$B:$B,$B195,'Other Pharma &amp; Health Products'!BM:BM)+SUMIF('PSM Costs'!$B:$B,$B195,'PSM Costs'!BM:BM)&gt;0,SUMIF(Pharmaceuticals!$B:$B,$B195,Pharmaceuticals!BM:BM)+SUMIF('Health Products &amp; Equipment'!$B:$B,$B195,'Health Products &amp; Equipment'!BM:BM)+SUMIF('Other Pharma &amp; Health Products'!$B:$B,$B195,'Other Pharma &amp; Health Products'!BM:BM)+SUMIF('PSM Costs'!$B:$B,$B195,'PSM Costs'!BM:BM),"")</f>
        <v/>
      </c>
      <c r="Y195" s="234" t="str">
        <f ca="1">IF(SUMIF(Pharmaceuticals!$B:$B,$B195,Pharmaceuticals!BO:BO)+SUMIF('Health Products &amp; Equipment'!$B:$B,$B195,'Health Products &amp; Equipment'!BO:BO)+SUMIF('Other Pharma &amp; Health Products'!$B:$B,$B195,'Other Pharma &amp; Health Products'!BO:BO)+SUMIF('PSM Costs'!$B:$B,$B195,'PSM Costs'!BO:BO)&gt;0,SUMIF(Pharmaceuticals!$B:$B,$B195,Pharmaceuticals!BO:BO)+SUMIF('Health Products &amp; Equipment'!$B:$B,$B195,'Health Products &amp; Equipment'!BO:BO)+SUMIF('Other Pharma &amp; Health Products'!$B:$B,$B195,'Other Pharma &amp; Health Products'!BO:BO)+SUMIF('PSM Costs'!$B:$B,$B195,'PSM Costs'!BO:BO),"")</f>
        <v/>
      </c>
      <c r="Z195" s="234" t="str">
        <f ca="1">IF(SUMIF(Pharmaceuticals!$B:$B,$B195,Pharmaceuticals!BQ:BQ)+SUMIF('Health Products &amp; Equipment'!$B:$B,$B195,'Health Products &amp; Equipment'!BQ:BQ)+SUMIF('Other Pharma &amp; Health Products'!$B:$B,$B195,'Other Pharma &amp; Health Products'!BQ:BQ)+SUMIF('PSM Costs'!$B:$B,$B195,'PSM Costs'!BQ:BQ)&gt;0,SUMIF(Pharmaceuticals!$B:$B,$B195,Pharmaceuticals!BQ:BQ)+SUMIF('Health Products &amp; Equipment'!$B:$B,$B195,'Health Products &amp; Equipment'!BQ:BQ)+SUMIF('Other Pharma &amp; Health Products'!$B:$B,$B195,'Other Pharma &amp; Health Products'!BQ:BQ)+SUMIF('PSM Costs'!$B:$B,$B195,'PSM Costs'!BQ:BQ),"")</f>
        <v/>
      </c>
      <c r="AA195" s="234" t="str">
        <f ca="1">IF(SUMIF(Pharmaceuticals!$B:$B,$B195,Pharmaceuticals!BS:BS)+SUMIF('Health Products &amp; Equipment'!$B:$B,$B195,'Health Products &amp; Equipment'!BS:BS)+SUMIF('Other Pharma &amp; Health Products'!$B:$B,$B195,'Other Pharma &amp; Health Products'!BS:BS)+SUMIF('PSM Costs'!$B:$B,$B195,'PSM Costs'!BS:BS)&gt;0,SUMIF(Pharmaceuticals!$B:$B,$B195,Pharmaceuticals!BS:BS)+SUMIF('Health Products &amp; Equipment'!$B:$B,$B195,'Health Products &amp; Equipment'!BS:BS)+SUMIF('Other Pharma &amp; Health Products'!$B:$B,$B195,'Other Pharma &amp; Health Products'!BS:BS)+SUMIF('PSM Costs'!$B:$B,$B195,'PSM Costs'!BS:BS),"")</f>
        <v/>
      </c>
      <c r="AB195" s="233" t="str">
        <f t="shared" ca="1" si="19"/>
        <v/>
      </c>
    </row>
    <row r="196" spans="1:28" ht="22.15" customHeight="1" x14ac:dyDescent="0.2">
      <c r="A196" s="229">
        <v>186</v>
      </c>
      <c r="B196" s="229" t="str">
        <f ca="1">IFERROR(VLOOKUP(A196,'Rank unique Mod-Int-CI-PR'!I:J,2,FALSE),"")</f>
        <v/>
      </c>
      <c r="C196" s="230" t="str">
        <f ca="1">IFERROR(VLOOKUP(VALUE(LEFT(B196,FIND("-",B196)-1)),CatModules!B:C,2,FALSE),"")</f>
        <v/>
      </c>
      <c r="D196" s="230" t="str">
        <f ca="1">IFERROR(VLOOKUP(LEFT(B196,FIND("--",B196)-1),CatInt!D:E,2,FALSE),"")</f>
        <v/>
      </c>
      <c r="E196" s="230" t="str">
        <f ca="1">IFERROR(VLOOKUP(MID(B196,FIND("--",B196)+2,FIND("---",B196)-FIND("--",B196)-2),CatCostInp!D:E,2,FALSE),"")</f>
        <v/>
      </c>
      <c r="F196" s="230" t="str">
        <f ca="1">IFERROR(VLOOKUP(B196,ActivityConcat!A:C,3,FALSE),"")</f>
        <v/>
      </c>
      <c r="G196" s="231" t="str">
        <f ca="1">IFERROR(VLOOKUP(VALUE(RIGHT(B196,1)),Setup!A:D,4,FALSE),"")</f>
        <v/>
      </c>
      <c r="H196" s="232" t="str">
        <f t="shared" ca="1" si="15"/>
        <v/>
      </c>
      <c r="I196" s="233" t="str">
        <f ca="1">IF(SUMIF(Pharmaceuticals!$B:$B,$B196,Pharmaceuticals!Z:Z)+SUMIF('Health Products &amp; Equipment'!$B:$B,$B196,'Health Products &amp; Equipment'!Z:Z)+SUMIF('Other Pharma &amp; Health Products'!$B:$B,$B196,'Other Pharma &amp; Health Products'!Z:Z)+SUMIF('PSM Costs'!$B:$B,$B196,'PSM Costs'!Z:Z)&gt;0,SUMIF(Pharmaceuticals!$B:$B,$B196,Pharmaceuticals!Z:Z)+SUMIF('Health Products &amp; Equipment'!$B:$B,$B196,'Health Products &amp; Equipment'!Z:Z)+SUMIF('Other Pharma &amp; Health Products'!$B:$B,$B196,'Other Pharma &amp; Health Products'!Z:Z)+SUMIF('PSM Costs'!$B:$B,$B196,'PSM Costs'!Z:Z),"")</f>
        <v/>
      </c>
      <c r="J196" s="233" t="str">
        <f ca="1">IF(SUMIF(Pharmaceuticals!$B:$B,$B196,Pharmaceuticals!AB:AB)+SUMIF('Health Products &amp; Equipment'!$B:$B,$B196,'Health Products &amp; Equipment'!AB:AB)+SUMIF('Other Pharma &amp; Health Products'!$B:$B,$B196,'Other Pharma &amp; Health Products'!AB:AB)+SUMIF('PSM Costs'!$B:$B,$B196,'PSM Costs'!AB:AB)&gt;0,SUMIF(Pharmaceuticals!$B:$B,$B196,Pharmaceuticals!AB:AB)+SUMIF('Health Products &amp; Equipment'!$B:$B,$B196,'Health Products &amp; Equipment'!AB:AB)+SUMIF('Other Pharma &amp; Health Products'!$B:$B,$B196,'Other Pharma &amp; Health Products'!AB:AB)+SUMIF('PSM Costs'!$B:$B,$B196,'PSM Costs'!AB:AB),"")</f>
        <v/>
      </c>
      <c r="K196" s="233" t="str">
        <f ca="1">IF(SUMIF(Pharmaceuticals!$B:$B,$B196,Pharmaceuticals!AD:AD)+SUMIF('Health Products &amp; Equipment'!$B:$B,$B196,'Health Products &amp; Equipment'!AD:AD)+SUMIF('Other Pharma &amp; Health Products'!$B:$B,$B196,'Other Pharma &amp; Health Products'!AD:AD)+SUMIF('PSM Costs'!$B:$B,$B196,'PSM Costs'!AD:AD)&gt;0,SUMIF(Pharmaceuticals!$B:$B,$B196,Pharmaceuticals!AD:AD)+SUMIF('Health Products &amp; Equipment'!$B:$B,$B196,'Health Products &amp; Equipment'!AD:AD)+SUMIF('Other Pharma &amp; Health Products'!$B:$B,$B196,'Other Pharma &amp; Health Products'!AD:AD)+SUMIF('PSM Costs'!$B:$B,$B196,'PSM Costs'!AD:AD),"")</f>
        <v/>
      </c>
      <c r="L196" s="233" t="str">
        <f ca="1">IF(SUMIF(Pharmaceuticals!$B:$B,$B196,Pharmaceuticals!AF:AF)+SUMIF('Health Products &amp; Equipment'!$B:$B,$B196,'Health Products &amp; Equipment'!AF:AF)+SUMIF('Other Pharma &amp; Health Products'!$B:$B,$B196,'Other Pharma &amp; Health Products'!AF:AF)+SUMIF('PSM Costs'!$B:$B,$B196,'PSM Costs'!AF:AF)&gt;0,SUMIF(Pharmaceuticals!$B:$B,$B196,Pharmaceuticals!AF:AF)+SUMIF('Health Products &amp; Equipment'!$B:$B,$B196,'Health Products &amp; Equipment'!AF:AF)+SUMIF('Other Pharma &amp; Health Products'!$B:$B,$B196,'Other Pharma &amp; Health Products'!AF:AF)+SUMIF('PSM Costs'!$B:$B,$B196,'PSM Costs'!AF:AF),"")</f>
        <v/>
      </c>
      <c r="M196" s="231" t="str">
        <f t="shared" ca="1" si="16"/>
        <v/>
      </c>
      <c r="N196" s="234" t="str">
        <f ca="1">IF(SUMIF(Pharmaceuticals!$B:$B,$B196,Pharmaceuticals!AM:AM)+SUMIF('Health Products &amp; Equipment'!$B:$B,$B196,'Health Products &amp; Equipment'!AM:AM)+SUMIF('Other Pharma &amp; Health Products'!$B:$B,$B196,'Other Pharma &amp; Health Products'!AM:AM)+SUMIF('PSM Costs'!$B:$B,$B196,'PSM Costs'!AM:AM)&gt;0,SUMIF(Pharmaceuticals!$B:$B,$B196,Pharmaceuticals!AM:AM)+SUMIF('Health Products &amp; Equipment'!$B:$B,$B196,'Health Products &amp; Equipment'!AM:AM)+SUMIF('Other Pharma &amp; Health Products'!$B:$B,$B196,'Other Pharma &amp; Health Products'!AM:AM)+SUMIF('PSM Costs'!$B:$B,$B196,'PSM Costs'!AM:AM),"")</f>
        <v/>
      </c>
      <c r="O196" s="234" t="str">
        <f ca="1">IF(SUMIF(Pharmaceuticals!$B:$B,$B196,Pharmaceuticals!AO:AO)+SUMIF('Health Products &amp; Equipment'!$B:$B,$B196,'Health Products &amp; Equipment'!AO:AO)+SUMIF('Other Pharma &amp; Health Products'!$B:$B,$B196,'Other Pharma &amp; Health Products'!AO:AO)+SUMIF('PSM Costs'!$B:$B,$B196,'PSM Costs'!AO:AO)&gt;0,SUMIF(Pharmaceuticals!$B:$B,$B196,Pharmaceuticals!AO:AO)+SUMIF('Health Products &amp; Equipment'!$B:$B,$B196,'Health Products &amp; Equipment'!AO:AO)+SUMIF('Other Pharma &amp; Health Products'!$B:$B,$B196,'Other Pharma &amp; Health Products'!AO:AO)+SUMIF('PSM Costs'!$B:$B,$B196,'PSM Costs'!AO:AO),"")</f>
        <v/>
      </c>
      <c r="P196" s="234" t="str">
        <f ca="1">IF(SUMIF(Pharmaceuticals!$B:$B,$B196,Pharmaceuticals!AQ:AQ)+SUMIF('Health Products &amp; Equipment'!$B:$B,$B196,'Health Products &amp; Equipment'!AQ:AQ)+SUMIF('Other Pharma &amp; Health Products'!$B:$B,$B196,'Other Pharma &amp; Health Products'!AQ:AQ)+SUMIF('PSM Costs'!$B:$B,$B196,'PSM Costs'!AQ:AQ)&gt;0,SUMIF(Pharmaceuticals!$B:$B,$B196,Pharmaceuticals!AQ:AQ)+SUMIF('Health Products &amp; Equipment'!$B:$B,$B196,'Health Products &amp; Equipment'!AQ:AQ)+SUMIF('Other Pharma &amp; Health Products'!$B:$B,$B196,'Other Pharma &amp; Health Products'!AQ:AQ)+SUMIF('PSM Costs'!$B:$B,$B196,'PSM Costs'!AQ:AQ),"")</f>
        <v/>
      </c>
      <c r="Q196" s="234" t="str">
        <f ca="1">IF(SUMIF(Pharmaceuticals!$B:$B,$B196,Pharmaceuticals!AS:AS)+SUMIF('Health Products &amp; Equipment'!$B:$B,$B196,'Health Products &amp; Equipment'!AS:AS)+SUMIF('Other Pharma &amp; Health Products'!$B:$B,$B196,'Other Pharma &amp; Health Products'!AS:AS)+SUMIF('PSM Costs'!$B:$B,$B196,'PSM Costs'!AS:AS)&gt;0,SUMIF(Pharmaceuticals!$B:$B,$B196,Pharmaceuticals!AS:AS)+SUMIF('Health Products &amp; Equipment'!$B:$B,$B196,'Health Products &amp; Equipment'!AS:AS)+SUMIF('Other Pharma &amp; Health Products'!$B:$B,$B196,'Other Pharma &amp; Health Products'!AS:AS)+SUMIF('PSM Costs'!$B:$B,$B196,'PSM Costs'!AS:AS),"")</f>
        <v/>
      </c>
      <c r="R196" s="232" t="str">
        <f t="shared" ca="1" si="17"/>
        <v/>
      </c>
      <c r="S196" s="233" t="str">
        <f ca="1">IF(SUMIF(Pharmaceuticals!$B:$B,$B196,Pharmaceuticals!AZ:AZ)+SUMIF('Health Products &amp; Equipment'!$B:$B,$B196,'Health Products &amp; Equipment'!AZ:AZ)+SUMIF('Other Pharma &amp; Health Products'!$B:$B,$B196,'Other Pharma &amp; Health Products'!AZ:AZ)+SUMIF('PSM Costs'!$B:$B,$B196,'PSM Costs'!AZ:AZ)&gt;0,SUMIF(Pharmaceuticals!$B:$B,$B196,Pharmaceuticals!AZ:AZ)+SUMIF('Health Products &amp; Equipment'!$B:$B,$B196,'Health Products &amp; Equipment'!AZ:AZ)+SUMIF('Other Pharma &amp; Health Products'!$B:$B,$B196,'Other Pharma &amp; Health Products'!AZ:AZ)+SUMIF('PSM Costs'!$B:$B,$B196,'PSM Costs'!AZ:AZ),"")</f>
        <v/>
      </c>
      <c r="T196" s="233" t="str">
        <f ca="1">IF(SUMIF(Pharmaceuticals!$B:$B,$B196,Pharmaceuticals!BB:BB)+SUMIF('Health Products &amp; Equipment'!$B:$B,$B196,'Health Products &amp; Equipment'!BB:BB)+SUMIF('Other Pharma &amp; Health Products'!$B:$B,$B196,'Other Pharma &amp; Health Products'!BB:BB)+SUMIF('PSM Costs'!$B:$B,$B196,'PSM Costs'!BB:BB)&gt;0,SUMIF(Pharmaceuticals!$B:$B,$B196,Pharmaceuticals!BB:BB)+SUMIF('Health Products &amp; Equipment'!$B:$B,$B196,'Health Products &amp; Equipment'!BB:BB)+SUMIF('Other Pharma &amp; Health Products'!$B:$B,$B196,'Other Pharma &amp; Health Products'!BB:BB)+SUMIF('PSM Costs'!$B:$B,$B196,'PSM Costs'!BB:BB),"")</f>
        <v/>
      </c>
      <c r="U196" s="233" t="str">
        <f ca="1">IF(SUMIF(Pharmaceuticals!$B:$B,$B196,Pharmaceuticals!BD:BD)+SUMIF('Health Products &amp; Equipment'!$B:$B,$B196,'Health Products &amp; Equipment'!BD:BD)+SUMIF('Other Pharma &amp; Health Products'!$B:$B,$B196,'Other Pharma &amp; Health Products'!BD:BD)+SUMIF('PSM Costs'!$B:$B,$B196,'PSM Costs'!BD:BD)&gt;0,SUMIF(Pharmaceuticals!$B:$B,$B196,Pharmaceuticals!BD:BD)+SUMIF('Health Products &amp; Equipment'!$B:$B,$B196,'Health Products &amp; Equipment'!BD:BD)+SUMIF('Other Pharma &amp; Health Products'!$B:$B,$B196,'Other Pharma &amp; Health Products'!BD:BD)+SUMIF('PSM Costs'!$B:$B,$B196,'PSM Costs'!BD:BD),"")</f>
        <v/>
      </c>
      <c r="V196" s="233" t="str">
        <f ca="1">IF(SUMIF(Pharmaceuticals!$B:$B,$B196,Pharmaceuticals!BF:BF)+SUMIF('Health Products &amp; Equipment'!$B:$B,$B196,'Health Products &amp; Equipment'!BF:BF)+SUMIF('Other Pharma &amp; Health Products'!$B:$B,$B196,'Other Pharma &amp; Health Products'!BF:BF)+SUMIF('PSM Costs'!$B:$B,$B196,'PSM Costs'!BF:BF)&gt;0,SUMIF(Pharmaceuticals!$B:$B,$B196,Pharmaceuticals!BF:BF)+SUMIF('Health Products &amp; Equipment'!$B:$B,$B196,'Health Products &amp; Equipment'!BF:BF)+SUMIF('Other Pharma &amp; Health Products'!$B:$B,$B196,'Other Pharma &amp; Health Products'!BF:BF)+SUMIF('PSM Costs'!$B:$B,$B196,'PSM Costs'!BF:BF),"")</f>
        <v/>
      </c>
      <c r="W196" s="231" t="str">
        <f t="shared" ca="1" si="18"/>
        <v/>
      </c>
      <c r="X196" s="234" t="str">
        <f ca="1">IF(SUMIF(Pharmaceuticals!$B:$B,$B196,Pharmaceuticals!BM:BM)+SUMIF('Health Products &amp; Equipment'!$B:$B,$B196,'Health Products &amp; Equipment'!BM:BM)+SUMIF('Other Pharma &amp; Health Products'!$B:$B,$B196,'Other Pharma &amp; Health Products'!BM:BM)+SUMIF('PSM Costs'!$B:$B,$B196,'PSM Costs'!BM:BM)&gt;0,SUMIF(Pharmaceuticals!$B:$B,$B196,Pharmaceuticals!BM:BM)+SUMIF('Health Products &amp; Equipment'!$B:$B,$B196,'Health Products &amp; Equipment'!BM:BM)+SUMIF('Other Pharma &amp; Health Products'!$B:$B,$B196,'Other Pharma &amp; Health Products'!BM:BM)+SUMIF('PSM Costs'!$B:$B,$B196,'PSM Costs'!BM:BM),"")</f>
        <v/>
      </c>
      <c r="Y196" s="234" t="str">
        <f ca="1">IF(SUMIF(Pharmaceuticals!$B:$B,$B196,Pharmaceuticals!BO:BO)+SUMIF('Health Products &amp; Equipment'!$B:$B,$B196,'Health Products &amp; Equipment'!BO:BO)+SUMIF('Other Pharma &amp; Health Products'!$B:$B,$B196,'Other Pharma &amp; Health Products'!BO:BO)+SUMIF('PSM Costs'!$B:$B,$B196,'PSM Costs'!BO:BO)&gt;0,SUMIF(Pharmaceuticals!$B:$B,$B196,Pharmaceuticals!BO:BO)+SUMIF('Health Products &amp; Equipment'!$B:$B,$B196,'Health Products &amp; Equipment'!BO:BO)+SUMIF('Other Pharma &amp; Health Products'!$B:$B,$B196,'Other Pharma &amp; Health Products'!BO:BO)+SUMIF('PSM Costs'!$B:$B,$B196,'PSM Costs'!BO:BO),"")</f>
        <v/>
      </c>
      <c r="Z196" s="234" t="str">
        <f ca="1">IF(SUMIF(Pharmaceuticals!$B:$B,$B196,Pharmaceuticals!BQ:BQ)+SUMIF('Health Products &amp; Equipment'!$B:$B,$B196,'Health Products &amp; Equipment'!BQ:BQ)+SUMIF('Other Pharma &amp; Health Products'!$B:$B,$B196,'Other Pharma &amp; Health Products'!BQ:BQ)+SUMIF('PSM Costs'!$B:$B,$B196,'PSM Costs'!BQ:BQ)&gt;0,SUMIF(Pharmaceuticals!$B:$B,$B196,Pharmaceuticals!BQ:BQ)+SUMIF('Health Products &amp; Equipment'!$B:$B,$B196,'Health Products &amp; Equipment'!BQ:BQ)+SUMIF('Other Pharma &amp; Health Products'!$B:$B,$B196,'Other Pharma &amp; Health Products'!BQ:BQ)+SUMIF('PSM Costs'!$B:$B,$B196,'PSM Costs'!BQ:BQ),"")</f>
        <v/>
      </c>
      <c r="AA196" s="234" t="str">
        <f ca="1">IF(SUMIF(Pharmaceuticals!$B:$B,$B196,Pharmaceuticals!BS:BS)+SUMIF('Health Products &amp; Equipment'!$B:$B,$B196,'Health Products &amp; Equipment'!BS:BS)+SUMIF('Other Pharma &amp; Health Products'!$B:$B,$B196,'Other Pharma &amp; Health Products'!BS:BS)+SUMIF('PSM Costs'!$B:$B,$B196,'PSM Costs'!BS:BS)&gt;0,SUMIF(Pharmaceuticals!$B:$B,$B196,Pharmaceuticals!BS:BS)+SUMIF('Health Products &amp; Equipment'!$B:$B,$B196,'Health Products &amp; Equipment'!BS:BS)+SUMIF('Other Pharma &amp; Health Products'!$B:$B,$B196,'Other Pharma &amp; Health Products'!BS:BS)+SUMIF('PSM Costs'!$B:$B,$B196,'PSM Costs'!BS:BS),"")</f>
        <v/>
      </c>
      <c r="AB196" s="233" t="str">
        <f t="shared" ca="1" si="19"/>
        <v/>
      </c>
    </row>
    <row r="197" spans="1:28" ht="22.15" customHeight="1" x14ac:dyDescent="0.2">
      <c r="A197" s="229">
        <v>187</v>
      </c>
      <c r="B197" s="229" t="str">
        <f ca="1">IFERROR(VLOOKUP(A197,'Rank unique Mod-Int-CI-PR'!I:J,2,FALSE),"")</f>
        <v/>
      </c>
      <c r="C197" s="230" t="str">
        <f ca="1">IFERROR(VLOOKUP(VALUE(LEFT(B197,FIND("-",B197)-1)),CatModules!B:C,2,FALSE),"")</f>
        <v/>
      </c>
      <c r="D197" s="230" t="str">
        <f ca="1">IFERROR(VLOOKUP(LEFT(B197,FIND("--",B197)-1),CatInt!D:E,2,FALSE),"")</f>
        <v/>
      </c>
      <c r="E197" s="230" t="str">
        <f ca="1">IFERROR(VLOOKUP(MID(B197,FIND("--",B197)+2,FIND("---",B197)-FIND("--",B197)-2),CatCostInp!D:E,2,FALSE),"")</f>
        <v/>
      </c>
      <c r="F197" s="230" t="str">
        <f ca="1">IFERROR(VLOOKUP(B197,ActivityConcat!A:C,3,FALSE),"")</f>
        <v/>
      </c>
      <c r="G197" s="231" t="str">
        <f ca="1">IFERROR(VLOOKUP(VALUE(RIGHT(B197,1)),Setup!A:D,4,FALSE),"")</f>
        <v/>
      </c>
      <c r="H197" s="232" t="str">
        <f t="shared" ca="1" si="15"/>
        <v/>
      </c>
      <c r="I197" s="233" t="str">
        <f ca="1">IF(SUMIF(Pharmaceuticals!$B:$B,$B197,Pharmaceuticals!Z:Z)+SUMIF('Health Products &amp; Equipment'!$B:$B,$B197,'Health Products &amp; Equipment'!Z:Z)+SUMIF('Other Pharma &amp; Health Products'!$B:$B,$B197,'Other Pharma &amp; Health Products'!Z:Z)+SUMIF('PSM Costs'!$B:$B,$B197,'PSM Costs'!Z:Z)&gt;0,SUMIF(Pharmaceuticals!$B:$B,$B197,Pharmaceuticals!Z:Z)+SUMIF('Health Products &amp; Equipment'!$B:$B,$B197,'Health Products &amp; Equipment'!Z:Z)+SUMIF('Other Pharma &amp; Health Products'!$B:$B,$B197,'Other Pharma &amp; Health Products'!Z:Z)+SUMIF('PSM Costs'!$B:$B,$B197,'PSM Costs'!Z:Z),"")</f>
        <v/>
      </c>
      <c r="J197" s="233" t="str">
        <f ca="1">IF(SUMIF(Pharmaceuticals!$B:$B,$B197,Pharmaceuticals!AB:AB)+SUMIF('Health Products &amp; Equipment'!$B:$B,$B197,'Health Products &amp; Equipment'!AB:AB)+SUMIF('Other Pharma &amp; Health Products'!$B:$B,$B197,'Other Pharma &amp; Health Products'!AB:AB)+SUMIF('PSM Costs'!$B:$B,$B197,'PSM Costs'!AB:AB)&gt;0,SUMIF(Pharmaceuticals!$B:$B,$B197,Pharmaceuticals!AB:AB)+SUMIF('Health Products &amp; Equipment'!$B:$B,$B197,'Health Products &amp; Equipment'!AB:AB)+SUMIF('Other Pharma &amp; Health Products'!$B:$B,$B197,'Other Pharma &amp; Health Products'!AB:AB)+SUMIF('PSM Costs'!$B:$B,$B197,'PSM Costs'!AB:AB),"")</f>
        <v/>
      </c>
      <c r="K197" s="233" t="str">
        <f ca="1">IF(SUMIF(Pharmaceuticals!$B:$B,$B197,Pharmaceuticals!AD:AD)+SUMIF('Health Products &amp; Equipment'!$B:$B,$B197,'Health Products &amp; Equipment'!AD:AD)+SUMIF('Other Pharma &amp; Health Products'!$B:$B,$B197,'Other Pharma &amp; Health Products'!AD:AD)+SUMIF('PSM Costs'!$B:$B,$B197,'PSM Costs'!AD:AD)&gt;0,SUMIF(Pharmaceuticals!$B:$B,$B197,Pharmaceuticals!AD:AD)+SUMIF('Health Products &amp; Equipment'!$B:$B,$B197,'Health Products &amp; Equipment'!AD:AD)+SUMIF('Other Pharma &amp; Health Products'!$B:$B,$B197,'Other Pharma &amp; Health Products'!AD:AD)+SUMIF('PSM Costs'!$B:$B,$B197,'PSM Costs'!AD:AD),"")</f>
        <v/>
      </c>
      <c r="L197" s="233" t="str">
        <f ca="1">IF(SUMIF(Pharmaceuticals!$B:$B,$B197,Pharmaceuticals!AF:AF)+SUMIF('Health Products &amp; Equipment'!$B:$B,$B197,'Health Products &amp; Equipment'!AF:AF)+SUMIF('Other Pharma &amp; Health Products'!$B:$B,$B197,'Other Pharma &amp; Health Products'!AF:AF)+SUMIF('PSM Costs'!$B:$B,$B197,'PSM Costs'!AF:AF)&gt;0,SUMIF(Pharmaceuticals!$B:$B,$B197,Pharmaceuticals!AF:AF)+SUMIF('Health Products &amp; Equipment'!$B:$B,$B197,'Health Products &amp; Equipment'!AF:AF)+SUMIF('Other Pharma &amp; Health Products'!$B:$B,$B197,'Other Pharma &amp; Health Products'!AF:AF)+SUMIF('PSM Costs'!$B:$B,$B197,'PSM Costs'!AF:AF),"")</f>
        <v/>
      </c>
      <c r="M197" s="231" t="str">
        <f t="shared" ca="1" si="16"/>
        <v/>
      </c>
      <c r="N197" s="234" t="str">
        <f ca="1">IF(SUMIF(Pharmaceuticals!$B:$B,$B197,Pharmaceuticals!AM:AM)+SUMIF('Health Products &amp; Equipment'!$B:$B,$B197,'Health Products &amp; Equipment'!AM:AM)+SUMIF('Other Pharma &amp; Health Products'!$B:$B,$B197,'Other Pharma &amp; Health Products'!AM:AM)+SUMIF('PSM Costs'!$B:$B,$B197,'PSM Costs'!AM:AM)&gt;0,SUMIF(Pharmaceuticals!$B:$B,$B197,Pharmaceuticals!AM:AM)+SUMIF('Health Products &amp; Equipment'!$B:$B,$B197,'Health Products &amp; Equipment'!AM:AM)+SUMIF('Other Pharma &amp; Health Products'!$B:$B,$B197,'Other Pharma &amp; Health Products'!AM:AM)+SUMIF('PSM Costs'!$B:$B,$B197,'PSM Costs'!AM:AM),"")</f>
        <v/>
      </c>
      <c r="O197" s="234" t="str">
        <f ca="1">IF(SUMIF(Pharmaceuticals!$B:$B,$B197,Pharmaceuticals!AO:AO)+SUMIF('Health Products &amp; Equipment'!$B:$B,$B197,'Health Products &amp; Equipment'!AO:AO)+SUMIF('Other Pharma &amp; Health Products'!$B:$B,$B197,'Other Pharma &amp; Health Products'!AO:AO)+SUMIF('PSM Costs'!$B:$B,$B197,'PSM Costs'!AO:AO)&gt;0,SUMIF(Pharmaceuticals!$B:$B,$B197,Pharmaceuticals!AO:AO)+SUMIF('Health Products &amp; Equipment'!$B:$B,$B197,'Health Products &amp; Equipment'!AO:AO)+SUMIF('Other Pharma &amp; Health Products'!$B:$B,$B197,'Other Pharma &amp; Health Products'!AO:AO)+SUMIF('PSM Costs'!$B:$B,$B197,'PSM Costs'!AO:AO),"")</f>
        <v/>
      </c>
      <c r="P197" s="234" t="str">
        <f ca="1">IF(SUMIF(Pharmaceuticals!$B:$B,$B197,Pharmaceuticals!AQ:AQ)+SUMIF('Health Products &amp; Equipment'!$B:$B,$B197,'Health Products &amp; Equipment'!AQ:AQ)+SUMIF('Other Pharma &amp; Health Products'!$B:$B,$B197,'Other Pharma &amp; Health Products'!AQ:AQ)+SUMIF('PSM Costs'!$B:$B,$B197,'PSM Costs'!AQ:AQ)&gt;0,SUMIF(Pharmaceuticals!$B:$B,$B197,Pharmaceuticals!AQ:AQ)+SUMIF('Health Products &amp; Equipment'!$B:$B,$B197,'Health Products &amp; Equipment'!AQ:AQ)+SUMIF('Other Pharma &amp; Health Products'!$B:$B,$B197,'Other Pharma &amp; Health Products'!AQ:AQ)+SUMIF('PSM Costs'!$B:$B,$B197,'PSM Costs'!AQ:AQ),"")</f>
        <v/>
      </c>
      <c r="Q197" s="234" t="str">
        <f ca="1">IF(SUMIF(Pharmaceuticals!$B:$B,$B197,Pharmaceuticals!AS:AS)+SUMIF('Health Products &amp; Equipment'!$B:$B,$B197,'Health Products &amp; Equipment'!AS:AS)+SUMIF('Other Pharma &amp; Health Products'!$B:$B,$B197,'Other Pharma &amp; Health Products'!AS:AS)+SUMIF('PSM Costs'!$B:$B,$B197,'PSM Costs'!AS:AS)&gt;0,SUMIF(Pharmaceuticals!$B:$B,$B197,Pharmaceuticals!AS:AS)+SUMIF('Health Products &amp; Equipment'!$B:$B,$B197,'Health Products &amp; Equipment'!AS:AS)+SUMIF('Other Pharma &amp; Health Products'!$B:$B,$B197,'Other Pharma &amp; Health Products'!AS:AS)+SUMIF('PSM Costs'!$B:$B,$B197,'PSM Costs'!AS:AS),"")</f>
        <v/>
      </c>
      <c r="R197" s="232" t="str">
        <f t="shared" ca="1" si="17"/>
        <v/>
      </c>
      <c r="S197" s="233" t="str">
        <f ca="1">IF(SUMIF(Pharmaceuticals!$B:$B,$B197,Pharmaceuticals!AZ:AZ)+SUMIF('Health Products &amp; Equipment'!$B:$B,$B197,'Health Products &amp; Equipment'!AZ:AZ)+SUMIF('Other Pharma &amp; Health Products'!$B:$B,$B197,'Other Pharma &amp; Health Products'!AZ:AZ)+SUMIF('PSM Costs'!$B:$B,$B197,'PSM Costs'!AZ:AZ)&gt;0,SUMIF(Pharmaceuticals!$B:$B,$B197,Pharmaceuticals!AZ:AZ)+SUMIF('Health Products &amp; Equipment'!$B:$B,$B197,'Health Products &amp; Equipment'!AZ:AZ)+SUMIF('Other Pharma &amp; Health Products'!$B:$B,$B197,'Other Pharma &amp; Health Products'!AZ:AZ)+SUMIF('PSM Costs'!$B:$B,$B197,'PSM Costs'!AZ:AZ),"")</f>
        <v/>
      </c>
      <c r="T197" s="233" t="str">
        <f ca="1">IF(SUMIF(Pharmaceuticals!$B:$B,$B197,Pharmaceuticals!BB:BB)+SUMIF('Health Products &amp; Equipment'!$B:$B,$B197,'Health Products &amp; Equipment'!BB:BB)+SUMIF('Other Pharma &amp; Health Products'!$B:$B,$B197,'Other Pharma &amp; Health Products'!BB:BB)+SUMIF('PSM Costs'!$B:$B,$B197,'PSM Costs'!BB:BB)&gt;0,SUMIF(Pharmaceuticals!$B:$B,$B197,Pharmaceuticals!BB:BB)+SUMIF('Health Products &amp; Equipment'!$B:$B,$B197,'Health Products &amp; Equipment'!BB:BB)+SUMIF('Other Pharma &amp; Health Products'!$B:$B,$B197,'Other Pharma &amp; Health Products'!BB:BB)+SUMIF('PSM Costs'!$B:$B,$B197,'PSM Costs'!BB:BB),"")</f>
        <v/>
      </c>
      <c r="U197" s="233" t="str">
        <f ca="1">IF(SUMIF(Pharmaceuticals!$B:$B,$B197,Pharmaceuticals!BD:BD)+SUMIF('Health Products &amp; Equipment'!$B:$B,$B197,'Health Products &amp; Equipment'!BD:BD)+SUMIF('Other Pharma &amp; Health Products'!$B:$B,$B197,'Other Pharma &amp; Health Products'!BD:BD)+SUMIF('PSM Costs'!$B:$B,$B197,'PSM Costs'!BD:BD)&gt;0,SUMIF(Pharmaceuticals!$B:$B,$B197,Pharmaceuticals!BD:BD)+SUMIF('Health Products &amp; Equipment'!$B:$B,$B197,'Health Products &amp; Equipment'!BD:BD)+SUMIF('Other Pharma &amp; Health Products'!$B:$B,$B197,'Other Pharma &amp; Health Products'!BD:BD)+SUMIF('PSM Costs'!$B:$B,$B197,'PSM Costs'!BD:BD),"")</f>
        <v/>
      </c>
      <c r="V197" s="233" t="str">
        <f ca="1">IF(SUMIF(Pharmaceuticals!$B:$B,$B197,Pharmaceuticals!BF:BF)+SUMIF('Health Products &amp; Equipment'!$B:$B,$B197,'Health Products &amp; Equipment'!BF:BF)+SUMIF('Other Pharma &amp; Health Products'!$B:$B,$B197,'Other Pharma &amp; Health Products'!BF:BF)+SUMIF('PSM Costs'!$B:$B,$B197,'PSM Costs'!BF:BF)&gt;0,SUMIF(Pharmaceuticals!$B:$B,$B197,Pharmaceuticals!BF:BF)+SUMIF('Health Products &amp; Equipment'!$B:$B,$B197,'Health Products &amp; Equipment'!BF:BF)+SUMIF('Other Pharma &amp; Health Products'!$B:$B,$B197,'Other Pharma &amp; Health Products'!BF:BF)+SUMIF('PSM Costs'!$B:$B,$B197,'PSM Costs'!BF:BF),"")</f>
        <v/>
      </c>
      <c r="W197" s="231" t="str">
        <f t="shared" ca="1" si="18"/>
        <v/>
      </c>
      <c r="X197" s="234" t="str">
        <f ca="1">IF(SUMIF(Pharmaceuticals!$B:$B,$B197,Pharmaceuticals!BM:BM)+SUMIF('Health Products &amp; Equipment'!$B:$B,$B197,'Health Products &amp; Equipment'!BM:BM)+SUMIF('Other Pharma &amp; Health Products'!$B:$B,$B197,'Other Pharma &amp; Health Products'!BM:BM)+SUMIF('PSM Costs'!$B:$B,$B197,'PSM Costs'!BM:BM)&gt;0,SUMIF(Pharmaceuticals!$B:$B,$B197,Pharmaceuticals!BM:BM)+SUMIF('Health Products &amp; Equipment'!$B:$B,$B197,'Health Products &amp; Equipment'!BM:BM)+SUMIF('Other Pharma &amp; Health Products'!$B:$B,$B197,'Other Pharma &amp; Health Products'!BM:BM)+SUMIF('PSM Costs'!$B:$B,$B197,'PSM Costs'!BM:BM),"")</f>
        <v/>
      </c>
      <c r="Y197" s="234" t="str">
        <f ca="1">IF(SUMIF(Pharmaceuticals!$B:$B,$B197,Pharmaceuticals!BO:BO)+SUMIF('Health Products &amp; Equipment'!$B:$B,$B197,'Health Products &amp; Equipment'!BO:BO)+SUMIF('Other Pharma &amp; Health Products'!$B:$B,$B197,'Other Pharma &amp; Health Products'!BO:BO)+SUMIF('PSM Costs'!$B:$B,$B197,'PSM Costs'!BO:BO)&gt;0,SUMIF(Pharmaceuticals!$B:$B,$B197,Pharmaceuticals!BO:BO)+SUMIF('Health Products &amp; Equipment'!$B:$B,$B197,'Health Products &amp; Equipment'!BO:BO)+SUMIF('Other Pharma &amp; Health Products'!$B:$B,$B197,'Other Pharma &amp; Health Products'!BO:BO)+SUMIF('PSM Costs'!$B:$B,$B197,'PSM Costs'!BO:BO),"")</f>
        <v/>
      </c>
      <c r="Z197" s="234" t="str">
        <f ca="1">IF(SUMIF(Pharmaceuticals!$B:$B,$B197,Pharmaceuticals!BQ:BQ)+SUMIF('Health Products &amp; Equipment'!$B:$B,$B197,'Health Products &amp; Equipment'!BQ:BQ)+SUMIF('Other Pharma &amp; Health Products'!$B:$B,$B197,'Other Pharma &amp; Health Products'!BQ:BQ)+SUMIF('PSM Costs'!$B:$B,$B197,'PSM Costs'!BQ:BQ)&gt;0,SUMIF(Pharmaceuticals!$B:$B,$B197,Pharmaceuticals!BQ:BQ)+SUMIF('Health Products &amp; Equipment'!$B:$B,$B197,'Health Products &amp; Equipment'!BQ:BQ)+SUMIF('Other Pharma &amp; Health Products'!$B:$B,$B197,'Other Pharma &amp; Health Products'!BQ:BQ)+SUMIF('PSM Costs'!$B:$B,$B197,'PSM Costs'!BQ:BQ),"")</f>
        <v/>
      </c>
      <c r="AA197" s="234" t="str">
        <f ca="1">IF(SUMIF(Pharmaceuticals!$B:$B,$B197,Pharmaceuticals!BS:BS)+SUMIF('Health Products &amp; Equipment'!$B:$B,$B197,'Health Products &amp; Equipment'!BS:BS)+SUMIF('Other Pharma &amp; Health Products'!$B:$B,$B197,'Other Pharma &amp; Health Products'!BS:BS)+SUMIF('PSM Costs'!$B:$B,$B197,'PSM Costs'!BS:BS)&gt;0,SUMIF(Pharmaceuticals!$B:$B,$B197,Pharmaceuticals!BS:BS)+SUMIF('Health Products &amp; Equipment'!$B:$B,$B197,'Health Products &amp; Equipment'!BS:BS)+SUMIF('Other Pharma &amp; Health Products'!$B:$B,$B197,'Other Pharma &amp; Health Products'!BS:BS)+SUMIF('PSM Costs'!$B:$B,$B197,'PSM Costs'!BS:BS),"")</f>
        <v/>
      </c>
      <c r="AB197" s="233" t="str">
        <f t="shared" ca="1" si="19"/>
        <v/>
      </c>
    </row>
    <row r="198" spans="1:28" ht="22.15" customHeight="1" x14ac:dyDescent="0.2">
      <c r="A198" s="229">
        <v>188</v>
      </c>
      <c r="B198" s="229" t="str">
        <f ca="1">IFERROR(VLOOKUP(A198,'Rank unique Mod-Int-CI-PR'!I:J,2,FALSE),"")</f>
        <v/>
      </c>
      <c r="C198" s="230" t="str">
        <f ca="1">IFERROR(VLOOKUP(VALUE(LEFT(B198,FIND("-",B198)-1)),CatModules!B:C,2,FALSE),"")</f>
        <v/>
      </c>
      <c r="D198" s="230" t="str">
        <f ca="1">IFERROR(VLOOKUP(LEFT(B198,FIND("--",B198)-1),CatInt!D:E,2,FALSE),"")</f>
        <v/>
      </c>
      <c r="E198" s="230" t="str">
        <f ca="1">IFERROR(VLOOKUP(MID(B198,FIND("--",B198)+2,FIND("---",B198)-FIND("--",B198)-2),CatCostInp!D:E,2,FALSE),"")</f>
        <v/>
      </c>
      <c r="F198" s="230" t="str">
        <f ca="1">IFERROR(VLOOKUP(B198,ActivityConcat!A:C,3,FALSE),"")</f>
        <v/>
      </c>
      <c r="G198" s="231" t="str">
        <f ca="1">IFERROR(VLOOKUP(VALUE(RIGHT(B198,1)),Setup!A:D,4,FALSE),"")</f>
        <v/>
      </c>
      <c r="H198" s="232" t="str">
        <f t="shared" ca="1" si="15"/>
        <v/>
      </c>
      <c r="I198" s="233" t="str">
        <f ca="1">IF(SUMIF(Pharmaceuticals!$B:$B,$B198,Pharmaceuticals!Z:Z)+SUMIF('Health Products &amp; Equipment'!$B:$B,$B198,'Health Products &amp; Equipment'!Z:Z)+SUMIF('Other Pharma &amp; Health Products'!$B:$B,$B198,'Other Pharma &amp; Health Products'!Z:Z)+SUMIF('PSM Costs'!$B:$B,$B198,'PSM Costs'!Z:Z)&gt;0,SUMIF(Pharmaceuticals!$B:$B,$B198,Pharmaceuticals!Z:Z)+SUMIF('Health Products &amp; Equipment'!$B:$B,$B198,'Health Products &amp; Equipment'!Z:Z)+SUMIF('Other Pharma &amp; Health Products'!$B:$B,$B198,'Other Pharma &amp; Health Products'!Z:Z)+SUMIF('PSM Costs'!$B:$B,$B198,'PSM Costs'!Z:Z),"")</f>
        <v/>
      </c>
      <c r="J198" s="233" t="str">
        <f ca="1">IF(SUMIF(Pharmaceuticals!$B:$B,$B198,Pharmaceuticals!AB:AB)+SUMIF('Health Products &amp; Equipment'!$B:$B,$B198,'Health Products &amp; Equipment'!AB:AB)+SUMIF('Other Pharma &amp; Health Products'!$B:$B,$B198,'Other Pharma &amp; Health Products'!AB:AB)+SUMIF('PSM Costs'!$B:$B,$B198,'PSM Costs'!AB:AB)&gt;0,SUMIF(Pharmaceuticals!$B:$B,$B198,Pharmaceuticals!AB:AB)+SUMIF('Health Products &amp; Equipment'!$B:$B,$B198,'Health Products &amp; Equipment'!AB:AB)+SUMIF('Other Pharma &amp; Health Products'!$B:$B,$B198,'Other Pharma &amp; Health Products'!AB:AB)+SUMIF('PSM Costs'!$B:$B,$B198,'PSM Costs'!AB:AB),"")</f>
        <v/>
      </c>
      <c r="K198" s="233" t="str">
        <f ca="1">IF(SUMIF(Pharmaceuticals!$B:$B,$B198,Pharmaceuticals!AD:AD)+SUMIF('Health Products &amp; Equipment'!$B:$B,$B198,'Health Products &amp; Equipment'!AD:AD)+SUMIF('Other Pharma &amp; Health Products'!$B:$B,$B198,'Other Pharma &amp; Health Products'!AD:AD)+SUMIF('PSM Costs'!$B:$B,$B198,'PSM Costs'!AD:AD)&gt;0,SUMIF(Pharmaceuticals!$B:$B,$B198,Pharmaceuticals!AD:AD)+SUMIF('Health Products &amp; Equipment'!$B:$B,$B198,'Health Products &amp; Equipment'!AD:AD)+SUMIF('Other Pharma &amp; Health Products'!$B:$B,$B198,'Other Pharma &amp; Health Products'!AD:AD)+SUMIF('PSM Costs'!$B:$B,$B198,'PSM Costs'!AD:AD),"")</f>
        <v/>
      </c>
      <c r="L198" s="233" t="str">
        <f ca="1">IF(SUMIF(Pharmaceuticals!$B:$B,$B198,Pharmaceuticals!AF:AF)+SUMIF('Health Products &amp; Equipment'!$B:$B,$B198,'Health Products &amp; Equipment'!AF:AF)+SUMIF('Other Pharma &amp; Health Products'!$B:$B,$B198,'Other Pharma &amp; Health Products'!AF:AF)+SUMIF('PSM Costs'!$B:$B,$B198,'PSM Costs'!AF:AF)&gt;0,SUMIF(Pharmaceuticals!$B:$B,$B198,Pharmaceuticals!AF:AF)+SUMIF('Health Products &amp; Equipment'!$B:$B,$B198,'Health Products &amp; Equipment'!AF:AF)+SUMIF('Other Pharma &amp; Health Products'!$B:$B,$B198,'Other Pharma &amp; Health Products'!AF:AF)+SUMIF('PSM Costs'!$B:$B,$B198,'PSM Costs'!AF:AF),"")</f>
        <v/>
      </c>
      <c r="M198" s="231" t="str">
        <f t="shared" ca="1" si="16"/>
        <v/>
      </c>
      <c r="N198" s="234" t="str">
        <f ca="1">IF(SUMIF(Pharmaceuticals!$B:$B,$B198,Pharmaceuticals!AM:AM)+SUMIF('Health Products &amp; Equipment'!$B:$B,$B198,'Health Products &amp; Equipment'!AM:AM)+SUMIF('Other Pharma &amp; Health Products'!$B:$B,$B198,'Other Pharma &amp; Health Products'!AM:AM)+SUMIF('PSM Costs'!$B:$B,$B198,'PSM Costs'!AM:AM)&gt;0,SUMIF(Pharmaceuticals!$B:$B,$B198,Pharmaceuticals!AM:AM)+SUMIF('Health Products &amp; Equipment'!$B:$B,$B198,'Health Products &amp; Equipment'!AM:AM)+SUMIF('Other Pharma &amp; Health Products'!$B:$B,$B198,'Other Pharma &amp; Health Products'!AM:AM)+SUMIF('PSM Costs'!$B:$B,$B198,'PSM Costs'!AM:AM),"")</f>
        <v/>
      </c>
      <c r="O198" s="234" t="str">
        <f ca="1">IF(SUMIF(Pharmaceuticals!$B:$B,$B198,Pharmaceuticals!AO:AO)+SUMIF('Health Products &amp; Equipment'!$B:$B,$B198,'Health Products &amp; Equipment'!AO:AO)+SUMIF('Other Pharma &amp; Health Products'!$B:$B,$B198,'Other Pharma &amp; Health Products'!AO:AO)+SUMIF('PSM Costs'!$B:$B,$B198,'PSM Costs'!AO:AO)&gt;0,SUMIF(Pharmaceuticals!$B:$B,$B198,Pharmaceuticals!AO:AO)+SUMIF('Health Products &amp; Equipment'!$B:$B,$B198,'Health Products &amp; Equipment'!AO:AO)+SUMIF('Other Pharma &amp; Health Products'!$B:$B,$B198,'Other Pharma &amp; Health Products'!AO:AO)+SUMIF('PSM Costs'!$B:$B,$B198,'PSM Costs'!AO:AO),"")</f>
        <v/>
      </c>
      <c r="P198" s="234" t="str">
        <f ca="1">IF(SUMIF(Pharmaceuticals!$B:$B,$B198,Pharmaceuticals!AQ:AQ)+SUMIF('Health Products &amp; Equipment'!$B:$B,$B198,'Health Products &amp; Equipment'!AQ:AQ)+SUMIF('Other Pharma &amp; Health Products'!$B:$B,$B198,'Other Pharma &amp; Health Products'!AQ:AQ)+SUMIF('PSM Costs'!$B:$B,$B198,'PSM Costs'!AQ:AQ)&gt;0,SUMIF(Pharmaceuticals!$B:$B,$B198,Pharmaceuticals!AQ:AQ)+SUMIF('Health Products &amp; Equipment'!$B:$B,$B198,'Health Products &amp; Equipment'!AQ:AQ)+SUMIF('Other Pharma &amp; Health Products'!$B:$B,$B198,'Other Pharma &amp; Health Products'!AQ:AQ)+SUMIF('PSM Costs'!$B:$B,$B198,'PSM Costs'!AQ:AQ),"")</f>
        <v/>
      </c>
      <c r="Q198" s="234" t="str">
        <f ca="1">IF(SUMIF(Pharmaceuticals!$B:$B,$B198,Pharmaceuticals!AS:AS)+SUMIF('Health Products &amp; Equipment'!$B:$B,$B198,'Health Products &amp; Equipment'!AS:AS)+SUMIF('Other Pharma &amp; Health Products'!$B:$B,$B198,'Other Pharma &amp; Health Products'!AS:AS)+SUMIF('PSM Costs'!$B:$B,$B198,'PSM Costs'!AS:AS)&gt;0,SUMIF(Pharmaceuticals!$B:$B,$B198,Pharmaceuticals!AS:AS)+SUMIF('Health Products &amp; Equipment'!$B:$B,$B198,'Health Products &amp; Equipment'!AS:AS)+SUMIF('Other Pharma &amp; Health Products'!$B:$B,$B198,'Other Pharma &amp; Health Products'!AS:AS)+SUMIF('PSM Costs'!$B:$B,$B198,'PSM Costs'!AS:AS),"")</f>
        <v/>
      </c>
      <c r="R198" s="232" t="str">
        <f t="shared" ca="1" si="17"/>
        <v/>
      </c>
      <c r="S198" s="233" t="str">
        <f ca="1">IF(SUMIF(Pharmaceuticals!$B:$B,$B198,Pharmaceuticals!AZ:AZ)+SUMIF('Health Products &amp; Equipment'!$B:$B,$B198,'Health Products &amp; Equipment'!AZ:AZ)+SUMIF('Other Pharma &amp; Health Products'!$B:$B,$B198,'Other Pharma &amp; Health Products'!AZ:AZ)+SUMIF('PSM Costs'!$B:$B,$B198,'PSM Costs'!AZ:AZ)&gt;0,SUMIF(Pharmaceuticals!$B:$B,$B198,Pharmaceuticals!AZ:AZ)+SUMIF('Health Products &amp; Equipment'!$B:$B,$B198,'Health Products &amp; Equipment'!AZ:AZ)+SUMIF('Other Pharma &amp; Health Products'!$B:$B,$B198,'Other Pharma &amp; Health Products'!AZ:AZ)+SUMIF('PSM Costs'!$B:$B,$B198,'PSM Costs'!AZ:AZ),"")</f>
        <v/>
      </c>
      <c r="T198" s="233" t="str">
        <f ca="1">IF(SUMIF(Pharmaceuticals!$B:$B,$B198,Pharmaceuticals!BB:BB)+SUMIF('Health Products &amp; Equipment'!$B:$B,$B198,'Health Products &amp; Equipment'!BB:BB)+SUMIF('Other Pharma &amp; Health Products'!$B:$B,$B198,'Other Pharma &amp; Health Products'!BB:BB)+SUMIF('PSM Costs'!$B:$B,$B198,'PSM Costs'!BB:BB)&gt;0,SUMIF(Pharmaceuticals!$B:$B,$B198,Pharmaceuticals!BB:BB)+SUMIF('Health Products &amp; Equipment'!$B:$B,$B198,'Health Products &amp; Equipment'!BB:BB)+SUMIF('Other Pharma &amp; Health Products'!$B:$B,$B198,'Other Pharma &amp; Health Products'!BB:BB)+SUMIF('PSM Costs'!$B:$B,$B198,'PSM Costs'!BB:BB),"")</f>
        <v/>
      </c>
      <c r="U198" s="233" t="str">
        <f ca="1">IF(SUMIF(Pharmaceuticals!$B:$B,$B198,Pharmaceuticals!BD:BD)+SUMIF('Health Products &amp; Equipment'!$B:$B,$B198,'Health Products &amp; Equipment'!BD:BD)+SUMIF('Other Pharma &amp; Health Products'!$B:$B,$B198,'Other Pharma &amp; Health Products'!BD:BD)+SUMIF('PSM Costs'!$B:$B,$B198,'PSM Costs'!BD:BD)&gt;0,SUMIF(Pharmaceuticals!$B:$B,$B198,Pharmaceuticals!BD:BD)+SUMIF('Health Products &amp; Equipment'!$B:$B,$B198,'Health Products &amp; Equipment'!BD:BD)+SUMIF('Other Pharma &amp; Health Products'!$B:$B,$B198,'Other Pharma &amp; Health Products'!BD:BD)+SUMIF('PSM Costs'!$B:$B,$B198,'PSM Costs'!BD:BD),"")</f>
        <v/>
      </c>
      <c r="V198" s="233" t="str">
        <f ca="1">IF(SUMIF(Pharmaceuticals!$B:$B,$B198,Pharmaceuticals!BF:BF)+SUMIF('Health Products &amp; Equipment'!$B:$B,$B198,'Health Products &amp; Equipment'!BF:BF)+SUMIF('Other Pharma &amp; Health Products'!$B:$B,$B198,'Other Pharma &amp; Health Products'!BF:BF)+SUMIF('PSM Costs'!$B:$B,$B198,'PSM Costs'!BF:BF)&gt;0,SUMIF(Pharmaceuticals!$B:$B,$B198,Pharmaceuticals!BF:BF)+SUMIF('Health Products &amp; Equipment'!$B:$B,$B198,'Health Products &amp; Equipment'!BF:BF)+SUMIF('Other Pharma &amp; Health Products'!$B:$B,$B198,'Other Pharma &amp; Health Products'!BF:BF)+SUMIF('PSM Costs'!$B:$B,$B198,'PSM Costs'!BF:BF),"")</f>
        <v/>
      </c>
      <c r="W198" s="231" t="str">
        <f t="shared" ca="1" si="18"/>
        <v/>
      </c>
      <c r="X198" s="234" t="str">
        <f ca="1">IF(SUMIF(Pharmaceuticals!$B:$B,$B198,Pharmaceuticals!BM:BM)+SUMIF('Health Products &amp; Equipment'!$B:$B,$B198,'Health Products &amp; Equipment'!BM:BM)+SUMIF('Other Pharma &amp; Health Products'!$B:$B,$B198,'Other Pharma &amp; Health Products'!BM:BM)+SUMIF('PSM Costs'!$B:$B,$B198,'PSM Costs'!BM:BM)&gt;0,SUMIF(Pharmaceuticals!$B:$B,$B198,Pharmaceuticals!BM:BM)+SUMIF('Health Products &amp; Equipment'!$B:$B,$B198,'Health Products &amp; Equipment'!BM:BM)+SUMIF('Other Pharma &amp; Health Products'!$B:$B,$B198,'Other Pharma &amp; Health Products'!BM:BM)+SUMIF('PSM Costs'!$B:$B,$B198,'PSM Costs'!BM:BM),"")</f>
        <v/>
      </c>
      <c r="Y198" s="234" t="str">
        <f ca="1">IF(SUMIF(Pharmaceuticals!$B:$B,$B198,Pharmaceuticals!BO:BO)+SUMIF('Health Products &amp; Equipment'!$B:$B,$B198,'Health Products &amp; Equipment'!BO:BO)+SUMIF('Other Pharma &amp; Health Products'!$B:$B,$B198,'Other Pharma &amp; Health Products'!BO:BO)+SUMIF('PSM Costs'!$B:$B,$B198,'PSM Costs'!BO:BO)&gt;0,SUMIF(Pharmaceuticals!$B:$B,$B198,Pharmaceuticals!BO:BO)+SUMIF('Health Products &amp; Equipment'!$B:$B,$B198,'Health Products &amp; Equipment'!BO:BO)+SUMIF('Other Pharma &amp; Health Products'!$B:$B,$B198,'Other Pharma &amp; Health Products'!BO:BO)+SUMIF('PSM Costs'!$B:$B,$B198,'PSM Costs'!BO:BO),"")</f>
        <v/>
      </c>
      <c r="Z198" s="234" t="str">
        <f ca="1">IF(SUMIF(Pharmaceuticals!$B:$B,$B198,Pharmaceuticals!BQ:BQ)+SUMIF('Health Products &amp; Equipment'!$B:$B,$B198,'Health Products &amp; Equipment'!BQ:BQ)+SUMIF('Other Pharma &amp; Health Products'!$B:$B,$B198,'Other Pharma &amp; Health Products'!BQ:BQ)+SUMIF('PSM Costs'!$B:$B,$B198,'PSM Costs'!BQ:BQ)&gt;0,SUMIF(Pharmaceuticals!$B:$B,$B198,Pharmaceuticals!BQ:BQ)+SUMIF('Health Products &amp; Equipment'!$B:$B,$B198,'Health Products &amp; Equipment'!BQ:BQ)+SUMIF('Other Pharma &amp; Health Products'!$B:$B,$B198,'Other Pharma &amp; Health Products'!BQ:BQ)+SUMIF('PSM Costs'!$B:$B,$B198,'PSM Costs'!BQ:BQ),"")</f>
        <v/>
      </c>
      <c r="AA198" s="234" t="str">
        <f ca="1">IF(SUMIF(Pharmaceuticals!$B:$B,$B198,Pharmaceuticals!BS:BS)+SUMIF('Health Products &amp; Equipment'!$B:$B,$B198,'Health Products &amp; Equipment'!BS:BS)+SUMIF('Other Pharma &amp; Health Products'!$B:$B,$B198,'Other Pharma &amp; Health Products'!BS:BS)+SUMIF('PSM Costs'!$B:$B,$B198,'PSM Costs'!BS:BS)&gt;0,SUMIF(Pharmaceuticals!$B:$B,$B198,Pharmaceuticals!BS:BS)+SUMIF('Health Products &amp; Equipment'!$B:$B,$B198,'Health Products &amp; Equipment'!BS:BS)+SUMIF('Other Pharma &amp; Health Products'!$B:$B,$B198,'Other Pharma &amp; Health Products'!BS:BS)+SUMIF('PSM Costs'!$B:$B,$B198,'PSM Costs'!BS:BS),"")</f>
        <v/>
      </c>
      <c r="AB198" s="233" t="str">
        <f t="shared" ca="1" si="19"/>
        <v/>
      </c>
    </row>
    <row r="199" spans="1:28" ht="22.15" customHeight="1" x14ac:dyDescent="0.2">
      <c r="A199" s="229">
        <v>189</v>
      </c>
      <c r="B199" s="229" t="str">
        <f ca="1">IFERROR(VLOOKUP(A199,'Rank unique Mod-Int-CI-PR'!I:J,2,FALSE),"")</f>
        <v/>
      </c>
      <c r="C199" s="230" t="str">
        <f ca="1">IFERROR(VLOOKUP(VALUE(LEFT(B199,FIND("-",B199)-1)),CatModules!B:C,2,FALSE),"")</f>
        <v/>
      </c>
      <c r="D199" s="230" t="str">
        <f ca="1">IFERROR(VLOOKUP(LEFT(B199,FIND("--",B199)-1),CatInt!D:E,2,FALSE),"")</f>
        <v/>
      </c>
      <c r="E199" s="230" t="str">
        <f ca="1">IFERROR(VLOOKUP(MID(B199,FIND("--",B199)+2,FIND("---",B199)-FIND("--",B199)-2),CatCostInp!D:E,2,FALSE),"")</f>
        <v/>
      </c>
      <c r="F199" s="230" t="str">
        <f ca="1">IFERROR(VLOOKUP(B199,ActivityConcat!A:C,3,FALSE),"")</f>
        <v/>
      </c>
      <c r="G199" s="231" t="str">
        <f ca="1">IFERROR(VLOOKUP(VALUE(RIGHT(B199,1)),Setup!A:D,4,FALSE),"")</f>
        <v/>
      </c>
      <c r="H199" s="232" t="str">
        <f t="shared" ca="1" si="15"/>
        <v/>
      </c>
      <c r="I199" s="233" t="str">
        <f ca="1">IF(SUMIF(Pharmaceuticals!$B:$B,$B199,Pharmaceuticals!Z:Z)+SUMIF('Health Products &amp; Equipment'!$B:$B,$B199,'Health Products &amp; Equipment'!Z:Z)+SUMIF('Other Pharma &amp; Health Products'!$B:$B,$B199,'Other Pharma &amp; Health Products'!Z:Z)+SUMIF('PSM Costs'!$B:$B,$B199,'PSM Costs'!Z:Z)&gt;0,SUMIF(Pharmaceuticals!$B:$B,$B199,Pharmaceuticals!Z:Z)+SUMIF('Health Products &amp; Equipment'!$B:$B,$B199,'Health Products &amp; Equipment'!Z:Z)+SUMIF('Other Pharma &amp; Health Products'!$B:$B,$B199,'Other Pharma &amp; Health Products'!Z:Z)+SUMIF('PSM Costs'!$B:$B,$B199,'PSM Costs'!Z:Z),"")</f>
        <v/>
      </c>
      <c r="J199" s="233" t="str">
        <f ca="1">IF(SUMIF(Pharmaceuticals!$B:$B,$B199,Pharmaceuticals!AB:AB)+SUMIF('Health Products &amp; Equipment'!$B:$B,$B199,'Health Products &amp; Equipment'!AB:AB)+SUMIF('Other Pharma &amp; Health Products'!$B:$B,$B199,'Other Pharma &amp; Health Products'!AB:AB)+SUMIF('PSM Costs'!$B:$B,$B199,'PSM Costs'!AB:AB)&gt;0,SUMIF(Pharmaceuticals!$B:$B,$B199,Pharmaceuticals!AB:AB)+SUMIF('Health Products &amp; Equipment'!$B:$B,$B199,'Health Products &amp; Equipment'!AB:AB)+SUMIF('Other Pharma &amp; Health Products'!$B:$B,$B199,'Other Pharma &amp; Health Products'!AB:AB)+SUMIF('PSM Costs'!$B:$B,$B199,'PSM Costs'!AB:AB),"")</f>
        <v/>
      </c>
      <c r="K199" s="233" t="str">
        <f ca="1">IF(SUMIF(Pharmaceuticals!$B:$B,$B199,Pharmaceuticals!AD:AD)+SUMIF('Health Products &amp; Equipment'!$B:$B,$B199,'Health Products &amp; Equipment'!AD:AD)+SUMIF('Other Pharma &amp; Health Products'!$B:$B,$B199,'Other Pharma &amp; Health Products'!AD:AD)+SUMIF('PSM Costs'!$B:$B,$B199,'PSM Costs'!AD:AD)&gt;0,SUMIF(Pharmaceuticals!$B:$B,$B199,Pharmaceuticals!AD:AD)+SUMIF('Health Products &amp; Equipment'!$B:$B,$B199,'Health Products &amp; Equipment'!AD:AD)+SUMIF('Other Pharma &amp; Health Products'!$B:$B,$B199,'Other Pharma &amp; Health Products'!AD:AD)+SUMIF('PSM Costs'!$B:$B,$B199,'PSM Costs'!AD:AD),"")</f>
        <v/>
      </c>
      <c r="L199" s="233" t="str">
        <f ca="1">IF(SUMIF(Pharmaceuticals!$B:$B,$B199,Pharmaceuticals!AF:AF)+SUMIF('Health Products &amp; Equipment'!$B:$B,$B199,'Health Products &amp; Equipment'!AF:AF)+SUMIF('Other Pharma &amp; Health Products'!$B:$B,$B199,'Other Pharma &amp; Health Products'!AF:AF)+SUMIF('PSM Costs'!$B:$B,$B199,'PSM Costs'!AF:AF)&gt;0,SUMIF(Pharmaceuticals!$B:$B,$B199,Pharmaceuticals!AF:AF)+SUMIF('Health Products &amp; Equipment'!$B:$B,$B199,'Health Products &amp; Equipment'!AF:AF)+SUMIF('Other Pharma &amp; Health Products'!$B:$B,$B199,'Other Pharma &amp; Health Products'!AF:AF)+SUMIF('PSM Costs'!$B:$B,$B199,'PSM Costs'!AF:AF),"")</f>
        <v/>
      </c>
      <c r="M199" s="231" t="str">
        <f t="shared" ca="1" si="16"/>
        <v/>
      </c>
      <c r="N199" s="234" t="str">
        <f ca="1">IF(SUMIF(Pharmaceuticals!$B:$B,$B199,Pharmaceuticals!AM:AM)+SUMIF('Health Products &amp; Equipment'!$B:$B,$B199,'Health Products &amp; Equipment'!AM:AM)+SUMIF('Other Pharma &amp; Health Products'!$B:$B,$B199,'Other Pharma &amp; Health Products'!AM:AM)+SUMIF('PSM Costs'!$B:$B,$B199,'PSM Costs'!AM:AM)&gt;0,SUMIF(Pharmaceuticals!$B:$B,$B199,Pharmaceuticals!AM:AM)+SUMIF('Health Products &amp; Equipment'!$B:$B,$B199,'Health Products &amp; Equipment'!AM:AM)+SUMIF('Other Pharma &amp; Health Products'!$B:$B,$B199,'Other Pharma &amp; Health Products'!AM:AM)+SUMIF('PSM Costs'!$B:$B,$B199,'PSM Costs'!AM:AM),"")</f>
        <v/>
      </c>
      <c r="O199" s="234" t="str">
        <f ca="1">IF(SUMIF(Pharmaceuticals!$B:$B,$B199,Pharmaceuticals!AO:AO)+SUMIF('Health Products &amp; Equipment'!$B:$B,$B199,'Health Products &amp; Equipment'!AO:AO)+SUMIF('Other Pharma &amp; Health Products'!$B:$B,$B199,'Other Pharma &amp; Health Products'!AO:AO)+SUMIF('PSM Costs'!$B:$B,$B199,'PSM Costs'!AO:AO)&gt;0,SUMIF(Pharmaceuticals!$B:$B,$B199,Pharmaceuticals!AO:AO)+SUMIF('Health Products &amp; Equipment'!$B:$B,$B199,'Health Products &amp; Equipment'!AO:AO)+SUMIF('Other Pharma &amp; Health Products'!$B:$B,$B199,'Other Pharma &amp; Health Products'!AO:AO)+SUMIF('PSM Costs'!$B:$B,$B199,'PSM Costs'!AO:AO),"")</f>
        <v/>
      </c>
      <c r="P199" s="234" t="str">
        <f ca="1">IF(SUMIF(Pharmaceuticals!$B:$B,$B199,Pharmaceuticals!AQ:AQ)+SUMIF('Health Products &amp; Equipment'!$B:$B,$B199,'Health Products &amp; Equipment'!AQ:AQ)+SUMIF('Other Pharma &amp; Health Products'!$B:$B,$B199,'Other Pharma &amp; Health Products'!AQ:AQ)+SUMIF('PSM Costs'!$B:$B,$B199,'PSM Costs'!AQ:AQ)&gt;0,SUMIF(Pharmaceuticals!$B:$B,$B199,Pharmaceuticals!AQ:AQ)+SUMIF('Health Products &amp; Equipment'!$B:$B,$B199,'Health Products &amp; Equipment'!AQ:AQ)+SUMIF('Other Pharma &amp; Health Products'!$B:$B,$B199,'Other Pharma &amp; Health Products'!AQ:AQ)+SUMIF('PSM Costs'!$B:$B,$B199,'PSM Costs'!AQ:AQ),"")</f>
        <v/>
      </c>
      <c r="Q199" s="234" t="str">
        <f ca="1">IF(SUMIF(Pharmaceuticals!$B:$B,$B199,Pharmaceuticals!AS:AS)+SUMIF('Health Products &amp; Equipment'!$B:$B,$B199,'Health Products &amp; Equipment'!AS:AS)+SUMIF('Other Pharma &amp; Health Products'!$B:$B,$B199,'Other Pharma &amp; Health Products'!AS:AS)+SUMIF('PSM Costs'!$B:$B,$B199,'PSM Costs'!AS:AS)&gt;0,SUMIF(Pharmaceuticals!$B:$B,$B199,Pharmaceuticals!AS:AS)+SUMIF('Health Products &amp; Equipment'!$B:$B,$B199,'Health Products &amp; Equipment'!AS:AS)+SUMIF('Other Pharma &amp; Health Products'!$B:$B,$B199,'Other Pharma &amp; Health Products'!AS:AS)+SUMIF('PSM Costs'!$B:$B,$B199,'PSM Costs'!AS:AS),"")</f>
        <v/>
      </c>
      <c r="R199" s="232" t="str">
        <f t="shared" ca="1" si="17"/>
        <v/>
      </c>
      <c r="S199" s="233" t="str">
        <f ca="1">IF(SUMIF(Pharmaceuticals!$B:$B,$B199,Pharmaceuticals!AZ:AZ)+SUMIF('Health Products &amp; Equipment'!$B:$B,$B199,'Health Products &amp; Equipment'!AZ:AZ)+SUMIF('Other Pharma &amp; Health Products'!$B:$B,$B199,'Other Pharma &amp; Health Products'!AZ:AZ)+SUMIF('PSM Costs'!$B:$B,$B199,'PSM Costs'!AZ:AZ)&gt;0,SUMIF(Pharmaceuticals!$B:$B,$B199,Pharmaceuticals!AZ:AZ)+SUMIF('Health Products &amp; Equipment'!$B:$B,$B199,'Health Products &amp; Equipment'!AZ:AZ)+SUMIF('Other Pharma &amp; Health Products'!$B:$B,$B199,'Other Pharma &amp; Health Products'!AZ:AZ)+SUMIF('PSM Costs'!$B:$B,$B199,'PSM Costs'!AZ:AZ),"")</f>
        <v/>
      </c>
      <c r="T199" s="233" t="str">
        <f ca="1">IF(SUMIF(Pharmaceuticals!$B:$B,$B199,Pharmaceuticals!BB:BB)+SUMIF('Health Products &amp; Equipment'!$B:$B,$B199,'Health Products &amp; Equipment'!BB:BB)+SUMIF('Other Pharma &amp; Health Products'!$B:$B,$B199,'Other Pharma &amp; Health Products'!BB:BB)+SUMIF('PSM Costs'!$B:$B,$B199,'PSM Costs'!BB:BB)&gt;0,SUMIF(Pharmaceuticals!$B:$B,$B199,Pharmaceuticals!BB:BB)+SUMIF('Health Products &amp; Equipment'!$B:$B,$B199,'Health Products &amp; Equipment'!BB:BB)+SUMIF('Other Pharma &amp; Health Products'!$B:$B,$B199,'Other Pharma &amp; Health Products'!BB:BB)+SUMIF('PSM Costs'!$B:$B,$B199,'PSM Costs'!BB:BB),"")</f>
        <v/>
      </c>
      <c r="U199" s="233" t="str">
        <f ca="1">IF(SUMIF(Pharmaceuticals!$B:$B,$B199,Pharmaceuticals!BD:BD)+SUMIF('Health Products &amp; Equipment'!$B:$B,$B199,'Health Products &amp; Equipment'!BD:BD)+SUMIF('Other Pharma &amp; Health Products'!$B:$B,$B199,'Other Pharma &amp; Health Products'!BD:BD)+SUMIF('PSM Costs'!$B:$B,$B199,'PSM Costs'!BD:BD)&gt;0,SUMIF(Pharmaceuticals!$B:$B,$B199,Pharmaceuticals!BD:BD)+SUMIF('Health Products &amp; Equipment'!$B:$B,$B199,'Health Products &amp; Equipment'!BD:BD)+SUMIF('Other Pharma &amp; Health Products'!$B:$B,$B199,'Other Pharma &amp; Health Products'!BD:BD)+SUMIF('PSM Costs'!$B:$B,$B199,'PSM Costs'!BD:BD),"")</f>
        <v/>
      </c>
      <c r="V199" s="233" t="str">
        <f ca="1">IF(SUMIF(Pharmaceuticals!$B:$B,$B199,Pharmaceuticals!BF:BF)+SUMIF('Health Products &amp; Equipment'!$B:$B,$B199,'Health Products &amp; Equipment'!BF:BF)+SUMIF('Other Pharma &amp; Health Products'!$B:$B,$B199,'Other Pharma &amp; Health Products'!BF:BF)+SUMIF('PSM Costs'!$B:$B,$B199,'PSM Costs'!BF:BF)&gt;0,SUMIF(Pharmaceuticals!$B:$B,$B199,Pharmaceuticals!BF:BF)+SUMIF('Health Products &amp; Equipment'!$B:$B,$B199,'Health Products &amp; Equipment'!BF:BF)+SUMIF('Other Pharma &amp; Health Products'!$B:$B,$B199,'Other Pharma &amp; Health Products'!BF:BF)+SUMIF('PSM Costs'!$B:$B,$B199,'PSM Costs'!BF:BF),"")</f>
        <v/>
      </c>
      <c r="W199" s="231" t="str">
        <f t="shared" ca="1" si="18"/>
        <v/>
      </c>
      <c r="X199" s="234" t="str">
        <f ca="1">IF(SUMIF(Pharmaceuticals!$B:$B,$B199,Pharmaceuticals!BM:BM)+SUMIF('Health Products &amp; Equipment'!$B:$B,$B199,'Health Products &amp; Equipment'!BM:BM)+SUMIF('Other Pharma &amp; Health Products'!$B:$B,$B199,'Other Pharma &amp; Health Products'!BM:BM)+SUMIF('PSM Costs'!$B:$B,$B199,'PSM Costs'!BM:BM)&gt;0,SUMIF(Pharmaceuticals!$B:$B,$B199,Pharmaceuticals!BM:BM)+SUMIF('Health Products &amp; Equipment'!$B:$B,$B199,'Health Products &amp; Equipment'!BM:BM)+SUMIF('Other Pharma &amp; Health Products'!$B:$B,$B199,'Other Pharma &amp; Health Products'!BM:BM)+SUMIF('PSM Costs'!$B:$B,$B199,'PSM Costs'!BM:BM),"")</f>
        <v/>
      </c>
      <c r="Y199" s="234" t="str">
        <f ca="1">IF(SUMIF(Pharmaceuticals!$B:$B,$B199,Pharmaceuticals!BO:BO)+SUMIF('Health Products &amp; Equipment'!$B:$B,$B199,'Health Products &amp; Equipment'!BO:BO)+SUMIF('Other Pharma &amp; Health Products'!$B:$B,$B199,'Other Pharma &amp; Health Products'!BO:BO)+SUMIF('PSM Costs'!$B:$B,$B199,'PSM Costs'!BO:BO)&gt;0,SUMIF(Pharmaceuticals!$B:$B,$B199,Pharmaceuticals!BO:BO)+SUMIF('Health Products &amp; Equipment'!$B:$B,$B199,'Health Products &amp; Equipment'!BO:BO)+SUMIF('Other Pharma &amp; Health Products'!$B:$B,$B199,'Other Pharma &amp; Health Products'!BO:BO)+SUMIF('PSM Costs'!$B:$B,$B199,'PSM Costs'!BO:BO),"")</f>
        <v/>
      </c>
      <c r="Z199" s="234" t="str">
        <f ca="1">IF(SUMIF(Pharmaceuticals!$B:$B,$B199,Pharmaceuticals!BQ:BQ)+SUMIF('Health Products &amp; Equipment'!$B:$B,$B199,'Health Products &amp; Equipment'!BQ:BQ)+SUMIF('Other Pharma &amp; Health Products'!$B:$B,$B199,'Other Pharma &amp; Health Products'!BQ:BQ)+SUMIF('PSM Costs'!$B:$B,$B199,'PSM Costs'!BQ:BQ)&gt;0,SUMIF(Pharmaceuticals!$B:$B,$B199,Pharmaceuticals!BQ:BQ)+SUMIF('Health Products &amp; Equipment'!$B:$B,$B199,'Health Products &amp; Equipment'!BQ:BQ)+SUMIF('Other Pharma &amp; Health Products'!$B:$B,$B199,'Other Pharma &amp; Health Products'!BQ:BQ)+SUMIF('PSM Costs'!$B:$B,$B199,'PSM Costs'!BQ:BQ),"")</f>
        <v/>
      </c>
      <c r="AA199" s="234" t="str">
        <f ca="1">IF(SUMIF(Pharmaceuticals!$B:$B,$B199,Pharmaceuticals!BS:BS)+SUMIF('Health Products &amp; Equipment'!$B:$B,$B199,'Health Products &amp; Equipment'!BS:BS)+SUMIF('Other Pharma &amp; Health Products'!$B:$B,$B199,'Other Pharma &amp; Health Products'!BS:BS)+SUMIF('PSM Costs'!$B:$B,$B199,'PSM Costs'!BS:BS)&gt;0,SUMIF(Pharmaceuticals!$B:$B,$B199,Pharmaceuticals!BS:BS)+SUMIF('Health Products &amp; Equipment'!$B:$B,$B199,'Health Products &amp; Equipment'!BS:BS)+SUMIF('Other Pharma &amp; Health Products'!$B:$B,$B199,'Other Pharma &amp; Health Products'!BS:BS)+SUMIF('PSM Costs'!$B:$B,$B199,'PSM Costs'!BS:BS),"")</f>
        <v/>
      </c>
      <c r="AB199" s="233" t="str">
        <f t="shared" ca="1" si="19"/>
        <v/>
      </c>
    </row>
    <row r="200" spans="1:28" ht="22.15" customHeight="1" x14ac:dyDescent="0.2">
      <c r="A200" s="229">
        <v>190</v>
      </c>
      <c r="B200" s="229" t="str">
        <f ca="1">IFERROR(VLOOKUP(A200,'Rank unique Mod-Int-CI-PR'!I:J,2,FALSE),"")</f>
        <v/>
      </c>
      <c r="C200" s="230" t="str">
        <f ca="1">IFERROR(VLOOKUP(VALUE(LEFT(B200,FIND("-",B200)-1)),CatModules!B:C,2,FALSE),"")</f>
        <v/>
      </c>
      <c r="D200" s="230" t="str">
        <f ca="1">IFERROR(VLOOKUP(LEFT(B200,FIND("--",B200)-1),CatInt!D:E,2,FALSE),"")</f>
        <v/>
      </c>
      <c r="E200" s="230" t="str">
        <f ca="1">IFERROR(VLOOKUP(MID(B200,FIND("--",B200)+2,FIND("---",B200)-FIND("--",B200)-2),CatCostInp!D:E,2,FALSE),"")</f>
        <v/>
      </c>
      <c r="F200" s="230" t="str">
        <f ca="1">IFERROR(VLOOKUP(B200,ActivityConcat!A:C,3,FALSE),"")</f>
        <v/>
      </c>
      <c r="G200" s="231" t="str">
        <f ca="1">IFERROR(VLOOKUP(VALUE(RIGHT(B200,1)),Setup!A:D,4,FALSE),"")</f>
        <v/>
      </c>
      <c r="H200" s="232" t="str">
        <f t="shared" ca="1" si="15"/>
        <v/>
      </c>
      <c r="I200" s="233" t="str">
        <f ca="1">IF(SUMIF(Pharmaceuticals!$B:$B,$B200,Pharmaceuticals!Z:Z)+SUMIF('Health Products &amp; Equipment'!$B:$B,$B200,'Health Products &amp; Equipment'!Z:Z)+SUMIF('Other Pharma &amp; Health Products'!$B:$B,$B200,'Other Pharma &amp; Health Products'!Z:Z)+SUMIF('PSM Costs'!$B:$B,$B200,'PSM Costs'!Z:Z)&gt;0,SUMIF(Pharmaceuticals!$B:$B,$B200,Pharmaceuticals!Z:Z)+SUMIF('Health Products &amp; Equipment'!$B:$B,$B200,'Health Products &amp; Equipment'!Z:Z)+SUMIF('Other Pharma &amp; Health Products'!$B:$B,$B200,'Other Pharma &amp; Health Products'!Z:Z)+SUMIF('PSM Costs'!$B:$B,$B200,'PSM Costs'!Z:Z),"")</f>
        <v/>
      </c>
      <c r="J200" s="233" t="str">
        <f ca="1">IF(SUMIF(Pharmaceuticals!$B:$B,$B200,Pharmaceuticals!AB:AB)+SUMIF('Health Products &amp; Equipment'!$B:$B,$B200,'Health Products &amp; Equipment'!AB:AB)+SUMIF('Other Pharma &amp; Health Products'!$B:$B,$B200,'Other Pharma &amp; Health Products'!AB:AB)+SUMIF('PSM Costs'!$B:$B,$B200,'PSM Costs'!AB:AB)&gt;0,SUMIF(Pharmaceuticals!$B:$B,$B200,Pharmaceuticals!AB:AB)+SUMIF('Health Products &amp; Equipment'!$B:$B,$B200,'Health Products &amp; Equipment'!AB:AB)+SUMIF('Other Pharma &amp; Health Products'!$B:$B,$B200,'Other Pharma &amp; Health Products'!AB:AB)+SUMIF('PSM Costs'!$B:$B,$B200,'PSM Costs'!AB:AB),"")</f>
        <v/>
      </c>
      <c r="K200" s="233" t="str">
        <f ca="1">IF(SUMIF(Pharmaceuticals!$B:$B,$B200,Pharmaceuticals!AD:AD)+SUMIF('Health Products &amp; Equipment'!$B:$B,$B200,'Health Products &amp; Equipment'!AD:AD)+SUMIF('Other Pharma &amp; Health Products'!$B:$B,$B200,'Other Pharma &amp; Health Products'!AD:AD)+SUMIF('PSM Costs'!$B:$B,$B200,'PSM Costs'!AD:AD)&gt;0,SUMIF(Pharmaceuticals!$B:$B,$B200,Pharmaceuticals!AD:AD)+SUMIF('Health Products &amp; Equipment'!$B:$B,$B200,'Health Products &amp; Equipment'!AD:AD)+SUMIF('Other Pharma &amp; Health Products'!$B:$B,$B200,'Other Pharma &amp; Health Products'!AD:AD)+SUMIF('PSM Costs'!$B:$B,$B200,'PSM Costs'!AD:AD),"")</f>
        <v/>
      </c>
      <c r="L200" s="233" t="str">
        <f ca="1">IF(SUMIF(Pharmaceuticals!$B:$B,$B200,Pharmaceuticals!AF:AF)+SUMIF('Health Products &amp; Equipment'!$B:$B,$B200,'Health Products &amp; Equipment'!AF:AF)+SUMIF('Other Pharma &amp; Health Products'!$B:$B,$B200,'Other Pharma &amp; Health Products'!AF:AF)+SUMIF('PSM Costs'!$B:$B,$B200,'PSM Costs'!AF:AF)&gt;0,SUMIF(Pharmaceuticals!$B:$B,$B200,Pharmaceuticals!AF:AF)+SUMIF('Health Products &amp; Equipment'!$B:$B,$B200,'Health Products &amp; Equipment'!AF:AF)+SUMIF('Other Pharma &amp; Health Products'!$B:$B,$B200,'Other Pharma &amp; Health Products'!AF:AF)+SUMIF('PSM Costs'!$B:$B,$B200,'PSM Costs'!AF:AF),"")</f>
        <v/>
      </c>
      <c r="M200" s="231" t="str">
        <f t="shared" ca="1" si="16"/>
        <v/>
      </c>
      <c r="N200" s="234" t="str">
        <f ca="1">IF(SUMIF(Pharmaceuticals!$B:$B,$B200,Pharmaceuticals!AM:AM)+SUMIF('Health Products &amp; Equipment'!$B:$B,$B200,'Health Products &amp; Equipment'!AM:AM)+SUMIF('Other Pharma &amp; Health Products'!$B:$B,$B200,'Other Pharma &amp; Health Products'!AM:AM)+SUMIF('PSM Costs'!$B:$B,$B200,'PSM Costs'!AM:AM)&gt;0,SUMIF(Pharmaceuticals!$B:$B,$B200,Pharmaceuticals!AM:AM)+SUMIF('Health Products &amp; Equipment'!$B:$B,$B200,'Health Products &amp; Equipment'!AM:AM)+SUMIF('Other Pharma &amp; Health Products'!$B:$B,$B200,'Other Pharma &amp; Health Products'!AM:AM)+SUMIF('PSM Costs'!$B:$B,$B200,'PSM Costs'!AM:AM),"")</f>
        <v/>
      </c>
      <c r="O200" s="234" t="str">
        <f ca="1">IF(SUMIF(Pharmaceuticals!$B:$B,$B200,Pharmaceuticals!AO:AO)+SUMIF('Health Products &amp; Equipment'!$B:$B,$B200,'Health Products &amp; Equipment'!AO:AO)+SUMIF('Other Pharma &amp; Health Products'!$B:$B,$B200,'Other Pharma &amp; Health Products'!AO:AO)+SUMIF('PSM Costs'!$B:$B,$B200,'PSM Costs'!AO:AO)&gt;0,SUMIF(Pharmaceuticals!$B:$B,$B200,Pharmaceuticals!AO:AO)+SUMIF('Health Products &amp; Equipment'!$B:$B,$B200,'Health Products &amp; Equipment'!AO:AO)+SUMIF('Other Pharma &amp; Health Products'!$B:$B,$B200,'Other Pharma &amp; Health Products'!AO:AO)+SUMIF('PSM Costs'!$B:$B,$B200,'PSM Costs'!AO:AO),"")</f>
        <v/>
      </c>
      <c r="P200" s="234" t="str">
        <f ca="1">IF(SUMIF(Pharmaceuticals!$B:$B,$B200,Pharmaceuticals!AQ:AQ)+SUMIF('Health Products &amp; Equipment'!$B:$B,$B200,'Health Products &amp; Equipment'!AQ:AQ)+SUMIF('Other Pharma &amp; Health Products'!$B:$B,$B200,'Other Pharma &amp; Health Products'!AQ:AQ)+SUMIF('PSM Costs'!$B:$B,$B200,'PSM Costs'!AQ:AQ)&gt;0,SUMIF(Pharmaceuticals!$B:$B,$B200,Pharmaceuticals!AQ:AQ)+SUMIF('Health Products &amp; Equipment'!$B:$B,$B200,'Health Products &amp; Equipment'!AQ:AQ)+SUMIF('Other Pharma &amp; Health Products'!$B:$B,$B200,'Other Pharma &amp; Health Products'!AQ:AQ)+SUMIF('PSM Costs'!$B:$B,$B200,'PSM Costs'!AQ:AQ),"")</f>
        <v/>
      </c>
      <c r="Q200" s="234" t="str">
        <f ca="1">IF(SUMIF(Pharmaceuticals!$B:$B,$B200,Pharmaceuticals!AS:AS)+SUMIF('Health Products &amp; Equipment'!$B:$B,$B200,'Health Products &amp; Equipment'!AS:AS)+SUMIF('Other Pharma &amp; Health Products'!$B:$B,$B200,'Other Pharma &amp; Health Products'!AS:AS)+SUMIF('PSM Costs'!$B:$B,$B200,'PSM Costs'!AS:AS)&gt;0,SUMIF(Pharmaceuticals!$B:$B,$B200,Pharmaceuticals!AS:AS)+SUMIF('Health Products &amp; Equipment'!$B:$B,$B200,'Health Products &amp; Equipment'!AS:AS)+SUMIF('Other Pharma &amp; Health Products'!$B:$B,$B200,'Other Pharma &amp; Health Products'!AS:AS)+SUMIF('PSM Costs'!$B:$B,$B200,'PSM Costs'!AS:AS),"")</f>
        <v/>
      </c>
      <c r="R200" s="232" t="str">
        <f t="shared" ca="1" si="17"/>
        <v/>
      </c>
      <c r="S200" s="233" t="str">
        <f ca="1">IF(SUMIF(Pharmaceuticals!$B:$B,$B200,Pharmaceuticals!AZ:AZ)+SUMIF('Health Products &amp; Equipment'!$B:$B,$B200,'Health Products &amp; Equipment'!AZ:AZ)+SUMIF('Other Pharma &amp; Health Products'!$B:$B,$B200,'Other Pharma &amp; Health Products'!AZ:AZ)+SUMIF('PSM Costs'!$B:$B,$B200,'PSM Costs'!AZ:AZ)&gt;0,SUMIF(Pharmaceuticals!$B:$B,$B200,Pharmaceuticals!AZ:AZ)+SUMIF('Health Products &amp; Equipment'!$B:$B,$B200,'Health Products &amp; Equipment'!AZ:AZ)+SUMIF('Other Pharma &amp; Health Products'!$B:$B,$B200,'Other Pharma &amp; Health Products'!AZ:AZ)+SUMIF('PSM Costs'!$B:$B,$B200,'PSM Costs'!AZ:AZ),"")</f>
        <v/>
      </c>
      <c r="T200" s="233" t="str">
        <f ca="1">IF(SUMIF(Pharmaceuticals!$B:$B,$B200,Pharmaceuticals!BB:BB)+SUMIF('Health Products &amp; Equipment'!$B:$B,$B200,'Health Products &amp; Equipment'!BB:BB)+SUMIF('Other Pharma &amp; Health Products'!$B:$B,$B200,'Other Pharma &amp; Health Products'!BB:BB)+SUMIF('PSM Costs'!$B:$B,$B200,'PSM Costs'!BB:BB)&gt;0,SUMIF(Pharmaceuticals!$B:$B,$B200,Pharmaceuticals!BB:BB)+SUMIF('Health Products &amp; Equipment'!$B:$B,$B200,'Health Products &amp; Equipment'!BB:BB)+SUMIF('Other Pharma &amp; Health Products'!$B:$B,$B200,'Other Pharma &amp; Health Products'!BB:BB)+SUMIF('PSM Costs'!$B:$B,$B200,'PSM Costs'!BB:BB),"")</f>
        <v/>
      </c>
      <c r="U200" s="233" t="str">
        <f ca="1">IF(SUMIF(Pharmaceuticals!$B:$B,$B200,Pharmaceuticals!BD:BD)+SUMIF('Health Products &amp; Equipment'!$B:$B,$B200,'Health Products &amp; Equipment'!BD:BD)+SUMIF('Other Pharma &amp; Health Products'!$B:$B,$B200,'Other Pharma &amp; Health Products'!BD:BD)+SUMIF('PSM Costs'!$B:$B,$B200,'PSM Costs'!BD:BD)&gt;0,SUMIF(Pharmaceuticals!$B:$B,$B200,Pharmaceuticals!BD:BD)+SUMIF('Health Products &amp; Equipment'!$B:$B,$B200,'Health Products &amp; Equipment'!BD:BD)+SUMIF('Other Pharma &amp; Health Products'!$B:$B,$B200,'Other Pharma &amp; Health Products'!BD:BD)+SUMIF('PSM Costs'!$B:$B,$B200,'PSM Costs'!BD:BD),"")</f>
        <v/>
      </c>
      <c r="V200" s="233" t="str">
        <f ca="1">IF(SUMIF(Pharmaceuticals!$B:$B,$B200,Pharmaceuticals!BF:BF)+SUMIF('Health Products &amp; Equipment'!$B:$B,$B200,'Health Products &amp; Equipment'!BF:BF)+SUMIF('Other Pharma &amp; Health Products'!$B:$B,$B200,'Other Pharma &amp; Health Products'!BF:BF)+SUMIF('PSM Costs'!$B:$B,$B200,'PSM Costs'!BF:BF)&gt;0,SUMIF(Pharmaceuticals!$B:$B,$B200,Pharmaceuticals!BF:BF)+SUMIF('Health Products &amp; Equipment'!$B:$B,$B200,'Health Products &amp; Equipment'!BF:BF)+SUMIF('Other Pharma &amp; Health Products'!$B:$B,$B200,'Other Pharma &amp; Health Products'!BF:BF)+SUMIF('PSM Costs'!$B:$B,$B200,'PSM Costs'!BF:BF),"")</f>
        <v/>
      </c>
      <c r="W200" s="231" t="str">
        <f t="shared" ca="1" si="18"/>
        <v/>
      </c>
      <c r="X200" s="234" t="str">
        <f ca="1">IF(SUMIF(Pharmaceuticals!$B:$B,$B200,Pharmaceuticals!BM:BM)+SUMIF('Health Products &amp; Equipment'!$B:$B,$B200,'Health Products &amp; Equipment'!BM:BM)+SUMIF('Other Pharma &amp; Health Products'!$B:$B,$B200,'Other Pharma &amp; Health Products'!BM:BM)+SUMIF('PSM Costs'!$B:$B,$B200,'PSM Costs'!BM:BM)&gt;0,SUMIF(Pharmaceuticals!$B:$B,$B200,Pharmaceuticals!BM:BM)+SUMIF('Health Products &amp; Equipment'!$B:$B,$B200,'Health Products &amp; Equipment'!BM:BM)+SUMIF('Other Pharma &amp; Health Products'!$B:$B,$B200,'Other Pharma &amp; Health Products'!BM:BM)+SUMIF('PSM Costs'!$B:$B,$B200,'PSM Costs'!BM:BM),"")</f>
        <v/>
      </c>
      <c r="Y200" s="234" t="str">
        <f ca="1">IF(SUMIF(Pharmaceuticals!$B:$B,$B200,Pharmaceuticals!BO:BO)+SUMIF('Health Products &amp; Equipment'!$B:$B,$B200,'Health Products &amp; Equipment'!BO:BO)+SUMIF('Other Pharma &amp; Health Products'!$B:$B,$B200,'Other Pharma &amp; Health Products'!BO:BO)+SUMIF('PSM Costs'!$B:$B,$B200,'PSM Costs'!BO:BO)&gt;0,SUMIF(Pharmaceuticals!$B:$B,$B200,Pharmaceuticals!BO:BO)+SUMIF('Health Products &amp; Equipment'!$B:$B,$B200,'Health Products &amp; Equipment'!BO:BO)+SUMIF('Other Pharma &amp; Health Products'!$B:$B,$B200,'Other Pharma &amp; Health Products'!BO:BO)+SUMIF('PSM Costs'!$B:$B,$B200,'PSM Costs'!BO:BO),"")</f>
        <v/>
      </c>
      <c r="Z200" s="234" t="str">
        <f ca="1">IF(SUMIF(Pharmaceuticals!$B:$B,$B200,Pharmaceuticals!BQ:BQ)+SUMIF('Health Products &amp; Equipment'!$B:$B,$B200,'Health Products &amp; Equipment'!BQ:BQ)+SUMIF('Other Pharma &amp; Health Products'!$B:$B,$B200,'Other Pharma &amp; Health Products'!BQ:BQ)+SUMIF('PSM Costs'!$B:$B,$B200,'PSM Costs'!BQ:BQ)&gt;0,SUMIF(Pharmaceuticals!$B:$B,$B200,Pharmaceuticals!BQ:BQ)+SUMIF('Health Products &amp; Equipment'!$B:$B,$B200,'Health Products &amp; Equipment'!BQ:BQ)+SUMIF('Other Pharma &amp; Health Products'!$B:$B,$B200,'Other Pharma &amp; Health Products'!BQ:BQ)+SUMIF('PSM Costs'!$B:$B,$B200,'PSM Costs'!BQ:BQ),"")</f>
        <v/>
      </c>
      <c r="AA200" s="234" t="str">
        <f ca="1">IF(SUMIF(Pharmaceuticals!$B:$B,$B200,Pharmaceuticals!BS:BS)+SUMIF('Health Products &amp; Equipment'!$B:$B,$B200,'Health Products &amp; Equipment'!BS:BS)+SUMIF('Other Pharma &amp; Health Products'!$B:$B,$B200,'Other Pharma &amp; Health Products'!BS:BS)+SUMIF('PSM Costs'!$B:$B,$B200,'PSM Costs'!BS:BS)&gt;0,SUMIF(Pharmaceuticals!$B:$B,$B200,Pharmaceuticals!BS:BS)+SUMIF('Health Products &amp; Equipment'!$B:$B,$B200,'Health Products &amp; Equipment'!BS:BS)+SUMIF('Other Pharma &amp; Health Products'!$B:$B,$B200,'Other Pharma &amp; Health Products'!BS:BS)+SUMIF('PSM Costs'!$B:$B,$B200,'PSM Costs'!BS:BS),"")</f>
        <v/>
      </c>
      <c r="AB200" s="233" t="str">
        <f t="shared" ca="1" si="19"/>
        <v/>
      </c>
    </row>
    <row r="201" spans="1:28" ht="22.15" customHeight="1" x14ac:dyDescent="0.2">
      <c r="A201" s="229">
        <v>191</v>
      </c>
      <c r="B201" s="229" t="str">
        <f ca="1">IFERROR(VLOOKUP(A201,'Rank unique Mod-Int-CI-PR'!I:J,2,FALSE),"")</f>
        <v/>
      </c>
      <c r="C201" s="230" t="str">
        <f ca="1">IFERROR(VLOOKUP(VALUE(LEFT(B201,FIND("-",B201)-1)),CatModules!B:C,2,FALSE),"")</f>
        <v/>
      </c>
      <c r="D201" s="230" t="str">
        <f ca="1">IFERROR(VLOOKUP(LEFT(B201,FIND("--",B201)-1),CatInt!D:E,2,FALSE),"")</f>
        <v/>
      </c>
      <c r="E201" s="230" t="str">
        <f ca="1">IFERROR(VLOOKUP(MID(B201,FIND("--",B201)+2,FIND("---",B201)-FIND("--",B201)-2),CatCostInp!D:E,2,FALSE),"")</f>
        <v/>
      </c>
      <c r="F201" s="230" t="str">
        <f ca="1">IFERROR(VLOOKUP(B201,ActivityConcat!A:C,3,FALSE),"")</f>
        <v/>
      </c>
      <c r="G201" s="231" t="str">
        <f ca="1">IFERROR(VLOOKUP(VALUE(RIGHT(B201,1)),Setup!A:D,4,FALSE),"")</f>
        <v/>
      </c>
      <c r="H201" s="232" t="str">
        <f t="shared" ca="1" si="15"/>
        <v/>
      </c>
      <c r="I201" s="233" t="str">
        <f ca="1">IF(SUMIF(Pharmaceuticals!$B:$B,$B201,Pharmaceuticals!Z:Z)+SUMIF('Health Products &amp; Equipment'!$B:$B,$B201,'Health Products &amp; Equipment'!Z:Z)+SUMIF('Other Pharma &amp; Health Products'!$B:$B,$B201,'Other Pharma &amp; Health Products'!Z:Z)+SUMIF('PSM Costs'!$B:$B,$B201,'PSM Costs'!Z:Z)&gt;0,SUMIF(Pharmaceuticals!$B:$B,$B201,Pharmaceuticals!Z:Z)+SUMIF('Health Products &amp; Equipment'!$B:$B,$B201,'Health Products &amp; Equipment'!Z:Z)+SUMIF('Other Pharma &amp; Health Products'!$B:$B,$B201,'Other Pharma &amp; Health Products'!Z:Z)+SUMIF('PSM Costs'!$B:$B,$B201,'PSM Costs'!Z:Z),"")</f>
        <v/>
      </c>
      <c r="J201" s="233" t="str">
        <f ca="1">IF(SUMIF(Pharmaceuticals!$B:$B,$B201,Pharmaceuticals!AB:AB)+SUMIF('Health Products &amp; Equipment'!$B:$B,$B201,'Health Products &amp; Equipment'!AB:AB)+SUMIF('Other Pharma &amp; Health Products'!$B:$B,$B201,'Other Pharma &amp; Health Products'!AB:AB)+SUMIF('PSM Costs'!$B:$B,$B201,'PSM Costs'!AB:AB)&gt;0,SUMIF(Pharmaceuticals!$B:$B,$B201,Pharmaceuticals!AB:AB)+SUMIF('Health Products &amp; Equipment'!$B:$B,$B201,'Health Products &amp; Equipment'!AB:AB)+SUMIF('Other Pharma &amp; Health Products'!$B:$B,$B201,'Other Pharma &amp; Health Products'!AB:AB)+SUMIF('PSM Costs'!$B:$B,$B201,'PSM Costs'!AB:AB),"")</f>
        <v/>
      </c>
      <c r="K201" s="233" t="str">
        <f ca="1">IF(SUMIF(Pharmaceuticals!$B:$B,$B201,Pharmaceuticals!AD:AD)+SUMIF('Health Products &amp; Equipment'!$B:$B,$B201,'Health Products &amp; Equipment'!AD:AD)+SUMIF('Other Pharma &amp; Health Products'!$B:$B,$B201,'Other Pharma &amp; Health Products'!AD:AD)+SUMIF('PSM Costs'!$B:$B,$B201,'PSM Costs'!AD:AD)&gt;0,SUMIF(Pharmaceuticals!$B:$B,$B201,Pharmaceuticals!AD:AD)+SUMIF('Health Products &amp; Equipment'!$B:$B,$B201,'Health Products &amp; Equipment'!AD:AD)+SUMIF('Other Pharma &amp; Health Products'!$B:$B,$B201,'Other Pharma &amp; Health Products'!AD:AD)+SUMIF('PSM Costs'!$B:$B,$B201,'PSM Costs'!AD:AD),"")</f>
        <v/>
      </c>
      <c r="L201" s="233" t="str">
        <f ca="1">IF(SUMIF(Pharmaceuticals!$B:$B,$B201,Pharmaceuticals!AF:AF)+SUMIF('Health Products &amp; Equipment'!$B:$B,$B201,'Health Products &amp; Equipment'!AF:AF)+SUMIF('Other Pharma &amp; Health Products'!$B:$B,$B201,'Other Pharma &amp; Health Products'!AF:AF)+SUMIF('PSM Costs'!$B:$B,$B201,'PSM Costs'!AF:AF)&gt;0,SUMIF(Pharmaceuticals!$B:$B,$B201,Pharmaceuticals!AF:AF)+SUMIF('Health Products &amp; Equipment'!$B:$B,$B201,'Health Products &amp; Equipment'!AF:AF)+SUMIF('Other Pharma &amp; Health Products'!$B:$B,$B201,'Other Pharma &amp; Health Products'!AF:AF)+SUMIF('PSM Costs'!$B:$B,$B201,'PSM Costs'!AF:AF),"")</f>
        <v/>
      </c>
      <c r="M201" s="231" t="str">
        <f t="shared" ca="1" si="16"/>
        <v/>
      </c>
      <c r="N201" s="234" t="str">
        <f ca="1">IF(SUMIF(Pharmaceuticals!$B:$B,$B201,Pharmaceuticals!AM:AM)+SUMIF('Health Products &amp; Equipment'!$B:$B,$B201,'Health Products &amp; Equipment'!AM:AM)+SUMIF('Other Pharma &amp; Health Products'!$B:$B,$B201,'Other Pharma &amp; Health Products'!AM:AM)+SUMIF('PSM Costs'!$B:$B,$B201,'PSM Costs'!AM:AM)&gt;0,SUMIF(Pharmaceuticals!$B:$B,$B201,Pharmaceuticals!AM:AM)+SUMIF('Health Products &amp; Equipment'!$B:$B,$B201,'Health Products &amp; Equipment'!AM:AM)+SUMIF('Other Pharma &amp; Health Products'!$B:$B,$B201,'Other Pharma &amp; Health Products'!AM:AM)+SUMIF('PSM Costs'!$B:$B,$B201,'PSM Costs'!AM:AM),"")</f>
        <v/>
      </c>
      <c r="O201" s="234" t="str">
        <f ca="1">IF(SUMIF(Pharmaceuticals!$B:$B,$B201,Pharmaceuticals!AO:AO)+SUMIF('Health Products &amp; Equipment'!$B:$B,$B201,'Health Products &amp; Equipment'!AO:AO)+SUMIF('Other Pharma &amp; Health Products'!$B:$B,$B201,'Other Pharma &amp; Health Products'!AO:AO)+SUMIF('PSM Costs'!$B:$B,$B201,'PSM Costs'!AO:AO)&gt;0,SUMIF(Pharmaceuticals!$B:$B,$B201,Pharmaceuticals!AO:AO)+SUMIF('Health Products &amp; Equipment'!$B:$B,$B201,'Health Products &amp; Equipment'!AO:AO)+SUMIF('Other Pharma &amp; Health Products'!$B:$B,$B201,'Other Pharma &amp; Health Products'!AO:AO)+SUMIF('PSM Costs'!$B:$B,$B201,'PSM Costs'!AO:AO),"")</f>
        <v/>
      </c>
      <c r="P201" s="234" t="str">
        <f ca="1">IF(SUMIF(Pharmaceuticals!$B:$B,$B201,Pharmaceuticals!AQ:AQ)+SUMIF('Health Products &amp; Equipment'!$B:$B,$B201,'Health Products &amp; Equipment'!AQ:AQ)+SUMIF('Other Pharma &amp; Health Products'!$B:$B,$B201,'Other Pharma &amp; Health Products'!AQ:AQ)+SUMIF('PSM Costs'!$B:$B,$B201,'PSM Costs'!AQ:AQ)&gt;0,SUMIF(Pharmaceuticals!$B:$B,$B201,Pharmaceuticals!AQ:AQ)+SUMIF('Health Products &amp; Equipment'!$B:$B,$B201,'Health Products &amp; Equipment'!AQ:AQ)+SUMIF('Other Pharma &amp; Health Products'!$B:$B,$B201,'Other Pharma &amp; Health Products'!AQ:AQ)+SUMIF('PSM Costs'!$B:$B,$B201,'PSM Costs'!AQ:AQ),"")</f>
        <v/>
      </c>
      <c r="Q201" s="234" t="str">
        <f ca="1">IF(SUMIF(Pharmaceuticals!$B:$B,$B201,Pharmaceuticals!AS:AS)+SUMIF('Health Products &amp; Equipment'!$B:$B,$B201,'Health Products &amp; Equipment'!AS:AS)+SUMIF('Other Pharma &amp; Health Products'!$B:$B,$B201,'Other Pharma &amp; Health Products'!AS:AS)+SUMIF('PSM Costs'!$B:$B,$B201,'PSM Costs'!AS:AS)&gt;0,SUMIF(Pharmaceuticals!$B:$B,$B201,Pharmaceuticals!AS:AS)+SUMIF('Health Products &amp; Equipment'!$B:$B,$B201,'Health Products &amp; Equipment'!AS:AS)+SUMIF('Other Pharma &amp; Health Products'!$B:$B,$B201,'Other Pharma &amp; Health Products'!AS:AS)+SUMIF('PSM Costs'!$B:$B,$B201,'PSM Costs'!AS:AS),"")</f>
        <v/>
      </c>
      <c r="R201" s="232" t="str">
        <f t="shared" ca="1" si="17"/>
        <v/>
      </c>
      <c r="S201" s="233" t="str">
        <f ca="1">IF(SUMIF(Pharmaceuticals!$B:$B,$B201,Pharmaceuticals!AZ:AZ)+SUMIF('Health Products &amp; Equipment'!$B:$B,$B201,'Health Products &amp; Equipment'!AZ:AZ)+SUMIF('Other Pharma &amp; Health Products'!$B:$B,$B201,'Other Pharma &amp; Health Products'!AZ:AZ)+SUMIF('PSM Costs'!$B:$B,$B201,'PSM Costs'!AZ:AZ)&gt;0,SUMIF(Pharmaceuticals!$B:$B,$B201,Pharmaceuticals!AZ:AZ)+SUMIF('Health Products &amp; Equipment'!$B:$B,$B201,'Health Products &amp; Equipment'!AZ:AZ)+SUMIF('Other Pharma &amp; Health Products'!$B:$B,$B201,'Other Pharma &amp; Health Products'!AZ:AZ)+SUMIF('PSM Costs'!$B:$B,$B201,'PSM Costs'!AZ:AZ),"")</f>
        <v/>
      </c>
      <c r="T201" s="233" t="str">
        <f ca="1">IF(SUMIF(Pharmaceuticals!$B:$B,$B201,Pharmaceuticals!BB:BB)+SUMIF('Health Products &amp; Equipment'!$B:$B,$B201,'Health Products &amp; Equipment'!BB:BB)+SUMIF('Other Pharma &amp; Health Products'!$B:$B,$B201,'Other Pharma &amp; Health Products'!BB:BB)+SUMIF('PSM Costs'!$B:$B,$B201,'PSM Costs'!BB:BB)&gt;0,SUMIF(Pharmaceuticals!$B:$B,$B201,Pharmaceuticals!BB:BB)+SUMIF('Health Products &amp; Equipment'!$B:$B,$B201,'Health Products &amp; Equipment'!BB:BB)+SUMIF('Other Pharma &amp; Health Products'!$B:$B,$B201,'Other Pharma &amp; Health Products'!BB:BB)+SUMIF('PSM Costs'!$B:$B,$B201,'PSM Costs'!BB:BB),"")</f>
        <v/>
      </c>
      <c r="U201" s="233" t="str">
        <f ca="1">IF(SUMIF(Pharmaceuticals!$B:$B,$B201,Pharmaceuticals!BD:BD)+SUMIF('Health Products &amp; Equipment'!$B:$B,$B201,'Health Products &amp; Equipment'!BD:BD)+SUMIF('Other Pharma &amp; Health Products'!$B:$B,$B201,'Other Pharma &amp; Health Products'!BD:BD)+SUMIF('PSM Costs'!$B:$B,$B201,'PSM Costs'!BD:BD)&gt;0,SUMIF(Pharmaceuticals!$B:$B,$B201,Pharmaceuticals!BD:BD)+SUMIF('Health Products &amp; Equipment'!$B:$B,$B201,'Health Products &amp; Equipment'!BD:BD)+SUMIF('Other Pharma &amp; Health Products'!$B:$B,$B201,'Other Pharma &amp; Health Products'!BD:BD)+SUMIF('PSM Costs'!$B:$B,$B201,'PSM Costs'!BD:BD),"")</f>
        <v/>
      </c>
      <c r="V201" s="233" t="str">
        <f ca="1">IF(SUMIF(Pharmaceuticals!$B:$B,$B201,Pharmaceuticals!BF:BF)+SUMIF('Health Products &amp; Equipment'!$B:$B,$B201,'Health Products &amp; Equipment'!BF:BF)+SUMIF('Other Pharma &amp; Health Products'!$B:$B,$B201,'Other Pharma &amp; Health Products'!BF:BF)+SUMIF('PSM Costs'!$B:$B,$B201,'PSM Costs'!BF:BF)&gt;0,SUMIF(Pharmaceuticals!$B:$B,$B201,Pharmaceuticals!BF:BF)+SUMIF('Health Products &amp; Equipment'!$B:$B,$B201,'Health Products &amp; Equipment'!BF:BF)+SUMIF('Other Pharma &amp; Health Products'!$B:$B,$B201,'Other Pharma &amp; Health Products'!BF:BF)+SUMIF('PSM Costs'!$B:$B,$B201,'PSM Costs'!BF:BF),"")</f>
        <v/>
      </c>
      <c r="W201" s="231" t="str">
        <f t="shared" ca="1" si="18"/>
        <v/>
      </c>
      <c r="X201" s="234" t="str">
        <f ca="1">IF(SUMIF(Pharmaceuticals!$B:$B,$B201,Pharmaceuticals!BM:BM)+SUMIF('Health Products &amp; Equipment'!$B:$B,$B201,'Health Products &amp; Equipment'!BM:BM)+SUMIF('Other Pharma &amp; Health Products'!$B:$B,$B201,'Other Pharma &amp; Health Products'!BM:BM)+SUMIF('PSM Costs'!$B:$B,$B201,'PSM Costs'!BM:BM)&gt;0,SUMIF(Pharmaceuticals!$B:$B,$B201,Pharmaceuticals!BM:BM)+SUMIF('Health Products &amp; Equipment'!$B:$B,$B201,'Health Products &amp; Equipment'!BM:BM)+SUMIF('Other Pharma &amp; Health Products'!$B:$B,$B201,'Other Pharma &amp; Health Products'!BM:BM)+SUMIF('PSM Costs'!$B:$B,$B201,'PSM Costs'!BM:BM),"")</f>
        <v/>
      </c>
      <c r="Y201" s="234" t="str">
        <f ca="1">IF(SUMIF(Pharmaceuticals!$B:$B,$B201,Pharmaceuticals!BO:BO)+SUMIF('Health Products &amp; Equipment'!$B:$B,$B201,'Health Products &amp; Equipment'!BO:BO)+SUMIF('Other Pharma &amp; Health Products'!$B:$B,$B201,'Other Pharma &amp; Health Products'!BO:BO)+SUMIF('PSM Costs'!$B:$B,$B201,'PSM Costs'!BO:BO)&gt;0,SUMIF(Pharmaceuticals!$B:$B,$B201,Pharmaceuticals!BO:BO)+SUMIF('Health Products &amp; Equipment'!$B:$B,$B201,'Health Products &amp; Equipment'!BO:BO)+SUMIF('Other Pharma &amp; Health Products'!$B:$B,$B201,'Other Pharma &amp; Health Products'!BO:BO)+SUMIF('PSM Costs'!$B:$B,$B201,'PSM Costs'!BO:BO),"")</f>
        <v/>
      </c>
      <c r="Z201" s="234" t="str">
        <f ca="1">IF(SUMIF(Pharmaceuticals!$B:$B,$B201,Pharmaceuticals!BQ:BQ)+SUMIF('Health Products &amp; Equipment'!$B:$B,$B201,'Health Products &amp; Equipment'!BQ:BQ)+SUMIF('Other Pharma &amp; Health Products'!$B:$B,$B201,'Other Pharma &amp; Health Products'!BQ:BQ)+SUMIF('PSM Costs'!$B:$B,$B201,'PSM Costs'!BQ:BQ)&gt;0,SUMIF(Pharmaceuticals!$B:$B,$B201,Pharmaceuticals!BQ:BQ)+SUMIF('Health Products &amp; Equipment'!$B:$B,$B201,'Health Products &amp; Equipment'!BQ:BQ)+SUMIF('Other Pharma &amp; Health Products'!$B:$B,$B201,'Other Pharma &amp; Health Products'!BQ:BQ)+SUMIF('PSM Costs'!$B:$B,$B201,'PSM Costs'!BQ:BQ),"")</f>
        <v/>
      </c>
      <c r="AA201" s="234" t="str">
        <f ca="1">IF(SUMIF(Pharmaceuticals!$B:$B,$B201,Pharmaceuticals!BS:BS)+SUMIF('Health Products &amp; Equipment'!$B:$B,$B201,'Health Products &amp; Equipment'!BS:BS)+SUMIF('Other Pharma &amp; Health Products'!$B:$B,$B201,'Other Pharma &amp; Health Products'!BS:BS)+SUMIF('PSM Costs'!$B:$B,$B201,'PSM Costs'!BS:BS)&gt;0,SUMIF(Pharmaceuticals!$B:$B,$B201,Pharmaceuticals!BS:BS)+SUMIF('Health Products &amp; Equipment'!$B:$B,$B201,'Health Products &amp; Equipment'!BS:BS)+SUMIF('Other Pharma &amp; Health Products'!$B:$B,$B201,'Other Pharma &amp; Health Products'!BS:BS)+SUMIF('PSM Costs'!$B:$B,$B201,'PSM Costs'!BS:BS),"")</f>
        <v/>
      </c>
      <c r="AB201" s="233" t="str">
        <f t="shared" ca="1" si="19"/>
        <v/>
      </c>
    </row>
    <row r="202" spans="1:28" ht="22.15" customHeight="1" x14ac:dyDescent="0.2">
      <c r="A202" s="229">
        <v>192</v>
      </c>
      <c r="B202" s="229" t="str">
        <f ca="1">IFERROR(VLOOKUP(A202,'Rank unique Mod-Int-CI-PR'!I:J,2,FALSE),"")</f>
        <v/>
      </c>
      <c r="C202" s="230" t="str">
        <f ca="1">IFERROR(VLOOKUP(VALUE(LEFT(B202,FIND("-",B202)-1)),CatModules!B:C,2,FALSE),"")</f>
        <v/>
      </c>
      <c r="D202" s="230" t="str">
        <f ca="1">IFERROR(VLOOKUP(LEFT(B202,FIND("--",B202)-1),CatInt!D:E,2,FALSE),"")</f>
        <v/>
      </c>
      <c r="E202" s="230" t="str">
        <f ca="1">IFERROR(VLOOKUP(MID(B202,FIND("--",B202)+2,FIND("---",B202)-FIND("--",B202)-2),CatCostInp!D:E,2,FALSE),"")</f>
        <v/>
      </c>
      <c r="F202" s="230" t="str">
        <f ca="1">IFERROR(VLOOKUP(B202,ActivityConcat!A:C,3,FALSE),"")</f>
        <v/>
      </c>
      <c r="G202" s="231" t="str">
        <f ca="1">IFERROR(VLOOKUP(VALUE(RIGHT(B202,1)),Setup!A:D,4,FALSE),"")</f>
        <v/>
      </c>
      <c r="H202" s="232" t="str">
        <f t="shared" ca="1" si="15"/>
        <v/>
      </c>
      <c r="I202" s="233" t="str">
        <f ca="1">IF(SUMIF(Pharmaceuticals!$B:$B,$B202,Pharmaceuticals!Z:Z)+SUMIF('Health Products &amp; Equipment'!$B:$B,$B202,'Health Products &amp; Equipment'!Z:Z)+SUMIF('Other Pharma &amp; Health Products'!$B:$B,$B202,'Other Pharma &amp; Health Products'!Z:Z)+SUMIF('PSM Costs'!$B:$B,$B202,'PSM Costs'!Z:Z)&gt;0,SUMIF(Pharmaceuticals!$B:$B,$B202,Pharmaceuticals!Z:Z)+SUMIF('Health Products &amp; Equipment'!$B:$B,$B202,'Health Products &amp; Equipment'!Z:Z)+SUMIF('Other Pharma &amp; Health Products'!$B:$B,$B202,'Other Pharma &amp; Health Products'!Z:Z)+SUMIF('PSM Costs'!$B:$B,$B202,'PSM Costs'!Z:Z),"")</f>
        <v/>
      </c>
      <c r="J202" s="233" t="str">
        <f ca="1">IF(SUMIF(Pharmaceuticals!$B:$B,$B202,Pharmaceuticals!AB:AB)+SUMIF('Health Products &amp; Equipment'!$B:$B,$B202,'Health Products &amp; Equipment'!AB:AB)+SUMIF('Other Pharma &amp; Health Products'!$B:$B,$B202,'Other Pharma &amp; Health Products'!AB:AB)+SUMIF('PSM Costs'!$B:$B,$B202,'PSM Costs'!AB:AB)&gt;0,SUMIF(Pharmaceuticals!$B:$B,$B202,Pharmaceuticals!AB:AB)+SUMIF('Health Products &amp; Equipment'!$B:$B,$B202,'Health Products &amp; Equipment'!AB:AB)+SUMIF('Other Pharma &amp; Health Products'!$B:$B,$B202,'Other Pharma &amp; Health Products'!AB:AB)+SUMIF('PSM Costs'!$B:$B,$B202,'PSM Costs'!AB:AB),"")</f>
        <v/>
      </c>
      <c r="K202" s="233" t="str">
        <f ca="1">IF(SUMIF(Pharmaceuticals!$B:$B,$B202,Pharmaceuticals!AD:AD)+SUMIF('Health Products &amp; Equipment'!$B:$B,$B202,'Health Products &amp; Equipment'!AD:AD)+SUMIF('Other Pharma &amp; Health Products'!$B:$B,$B202,'Other Pharma &amp; Health Products'!AD:AD)+SUMIF('PSM Costs'!$B:$B,$B202,'PSM Costs'!AD:AD)&gt;0,SUMIF(Pharmaceuticals!$B:$B,$B202,Pharmaceuticals!AD:AD)+SUMIF('Health Products &amp; Equipment'!$B:$B,$B202,'Health Products &amp; Equipment'!AD:AD)+SUMIF('Other Pharma &amp; Health Products'!$B:$B,$B202,'Other Pharma &amp; Health Products'!AD:AD)+SUMIF('PSM Costs'!$B:$B,$B202,'PSM Costs'!AD:AD),"")</f>
        <v/>
      </c>
      <c r="L202" s="233" t="str">
        <f ca="1">IF(SUMIF(Pharmaceuticals!$B:$B,$B202,Pharmaceuticals!AF:AF)+SUMIF('Health Products &amp; Equipment'!$B:$B,$B202,'Health Products &amp; Equipment'!AF:AF)+SUMIF('Other Pharma &amp; Health Products'!$B:$B,$B202,'Other Pharma &amp; Health Products'!AF:AF)+SUMIF('PSM Costs'!$B:$B,$B202,'PSM Costs'!AF:AF)&gt;0,SUMIF(Pharmaceuticals!$B:$B,$B202,Pharmaceuticals!AF:AF)+SUMIF('Health Products &amp; Equipment'!$B:$B,$B202,'Health Products &amp; Equipment'!AF:AF)+SUMIF('Other Pharma &amp; Health Products'!$B:$B,$B202,'Other Pharma &amp; Health Products'!AF:AF)+SUMIF('PSM Costs'!$B:$B,$B202,'PSM Costs'!AF:AF),"")</f>
        <v/>
      </c>
      <c r="M202" s="231" t="str">
        <f t="shared" ca="1" si="16"/>
        <v/>
      </c>
      <c r="N202" s="234" t="str">
        <f ca="1">IF(SUMIF(Pharmaceuticals!$B:$B,$B202,Pharmaceuticals!AM:AM)+SUMIF('Health Products &amp; Equipment'!$B:$B,$B202,'Health Products &amp; Equipment'!AM:AM)+SUMIF('Other Pharma &amp; Health Products'!$B:$B,$B202,'Other Pharma &amp; Health Products'!AM:AM)+SUMIF('PSM Costs'!$B:$B,$B202,'PSM Costs'!AM:AM)&gt;0,SUMIF(Pharmaceuticals!$B:$B,$B202,Pharmaceuticals!AM:AM)+SUMIF('Health Products &amp; Equipment'!$B:$B,$B202,'Health Products &amp; Equipment'!AM:AM)+SUMIF('Other Pharma &amp; Health Products'!$B:$B,$B202,'Other Pharma &amp; Health Products'!AM:AM)+SUMIF('PSM Costs'!$B:$B,$B202,'PSM Costs'!AM:AM),"")</f>
        <v/>
      </c>
      <c r="O202" s="234" t="str">
        <f ca="1">IF(SUMIF(Pharmaceuticals!$B:$B,$B202,Pharmaceuticals!AO:AO)+SUMIF('Health Products &amp; Equipment'!$B:$B,$B202,'Health Products &amp; Equipment'!AO:AO)+SUMIF('Other Pharma &amp; Health Products'!$B:$B,$B202,'Other Pharma &amp; Health Products'!AO:AO)+SUMIF('PSM Costs'!$B:$B,$B202,'PSM Costs'!AO:AO)&gt;0,SUMIF(Pharmaceuticals!$B:$B,$B202,Pharmaceuticals!AO:AO)+SUMIF('Health Products &amp; Equipment'!$B:$B,$B202,'Health Products &amp; Equipment'!AO:AO)+SUMIF('Other Pharma &amp; Health Products'!$B:$B,$B202,'Other Pharma &amp; Health Products'!AO:AO)+SUMIF('PSM Costs'!$B:$B,$B202,'PSM Costs'!AO:AO),"")</f>
        <v/>
      </c>
      <c r="P202" s="234" t="str">
        <f ca="1">IF(SUMIF(Pharmaceuticals!$B:$B,$B202,Pharmaceuticals!AQ:AQ)+SUMIF('Health Products &amp; Equipment'!$B:$B,$B202,'Health Products &amp; Equipment'!AQ:AQ)+SUMIF('Other Pharma &amp; Health Products'!$B:$B,$B202,'Other Pharma &amp; Health Products'!AQ:AQ)+SUMIF('PSM Costs'!$B:$B,$B202,'PSM Costs'!AQ:AQ)&gt;0,SUMIF(Pharmaceuticals!$B:$B,$B202,Pharmaceuticals!AQ:AQ)+SUMIF('Health Products &amp; Equipment'!$B:$B,$B202,'Health Products &amp; Equipment'!AQ:AQ)+SUMIF('Other Pharma &amp; Health Products'!$B:$B,$B202,'Other Pharma &amp; Health Products'!AQ:AQ)+SUMIF('PSM Costs'!$B:$B,$B202,'PSM Costs'!AQ:AQ),"")</f>
        <v/>
      </c>
      <c r="Q202" s="234" t="str">
        <f ca="1">IF(SUMIF(Pharmaceuticals!$B:$B,$B202,Pharmaceuticals!AS:AS)+SUMIF('Health Products &amp; Equipment'!$B:$B,$B202,'Health Products &amp; Equipment'!AS:AS)+SUMIF('Other Pharma &amp; Health Products'!$B:$B,$B202,'Other Pharma &amp; Health Products'!AS:AS)+SUMIF('PSM Costs'!$B:$B,$B202,'PSM Costs'!AS:AS)&gt;0,SUMIF(Pharmaceuticals!$B:$B,$B202,Pharmaceuticals!AS:AS)+SUMIF('Health Products &amp; Equipment'!$B:$B,$B202,'Health Products &amp; Equipment'!AS:AS)+SUMIF('Other Pharma &amp; Health Products'!$B:$B,$B202,'Other Pharma &amp; Health Products'!AS:AS)+SUMIF('PSM Costs'!$B:$B,$B202,'PSM Costs'!AS:AS),"")</f>
        <v/>
      </c>
      <c r="R202" s="232" t="str">
        <f t="shared" ca="1" si="17"/>
        <v/>
      </c>
      <c r="S202" s="233" t="str">
        <f ca="1">IF(SUMIF(Pharmaceuticals!$B:$B,$B202,Pharmaceuticals!AZ:AZ)+SUMIF('Health Products &amp; Equipment'!$B:$B,$B202,'Health Products &amp; Equipment'!AZ:AZ)+SUMIF('Other Pharma &amp; Health Products'!$B:$B,$B202,'Other Pharma &amp; Health Products'!AZ:AZ)+SUMIF('PSM Costs'!$B:$B,$B202,'PSM Costs'!AZ:AZ)&gt;0,SUMIF(Pharmaceuticals!$B:$B,$B202,Pharmaceuticals!AZ:AZ)+SUMIF('Health Products &amp; Equipment'!$B:$B,$B202,'Health Products &amp; Equipment'!AZ:AZ)+SUMIF('Other Pharma &amp; Health Products'!$B:$B,$B202,'Other Pharma &amp; Health Products'!AZ:AZ)+SUMIF('PSM Costs'!$B:$B,$B202,'PSM Costs'!AZ:AZ),"")</f>
        <v/>
      </c>
      <c r="T202" s="233" t="str">
        <f ca="1">IF(SUMIF(Pharmaceuticals!$B:$B,$B202,Pharmaceuticals!BB:BB)+SUMIF('Health Products &amp; Equipment'!$B:$B,$B202,'Health Products &amp; Equipment'!BB:BB)+SUMIF('Other Pharma &amp; Health Products'!$B:$B,$B202,'Other Pharma &amp; Health Products'!BB:BB)+SUMIF('PSM Costs'!$B:$B,$B202,'PSM Costs'!BB:BB)&gt;0,SUMIF(Pharmaceuticals!$B:$B,$B202,Pharmaceuticals!BB:BB)+SUMIF('Health Products &amp; Equipment'!$B:$B,$B202,'Health Products &amp; Equipment'!BB:BB)+SUMIF('Other Pharma &amp; Health Products'!$B:$B,$B202,'Other Pharma &amp; Health Products'!BB:BB)+SUMIF('PSM Costs'!$B:$B,$B202,'PSM Costs'!BB:BB),"")</f>
        <v/>
      </c>
      <c r="U202" s="233" t="str">
        <f ca="1">IF(SUMIF(Pharmaceuticals!$B:$B,$B202,Pharmaceuticals!BD:BD)+SUMIF('Health Products &amp; Equipment'!$B:$B,$B202,'Health Products &amp; Equipment'!BD:BD)+SUMIF('Other Pharma &amp; Health Products'!$B:$B,$B202,'Other Pharma &amp; Health Products'!BD:BD)+SUMIF('PSM Costs'!$B:$B,$B202,'PSM Costs'!BD:BD)&gt;0,SUMIF(Pharmaceuticals!$B:$B,$B202,Pharmaceuticals!BD:BD)+SUMIF('Health Products &amp; Equipment'!$B:$B,$B202,'Health Products &amp; Equipment'!BD:BD)+SUMIF('Other Pharma &amp; Health Products'!$B:$B,$B202,'Other Pharma &amp; Health Products'!BD:BD)+SUMIF('PSM Costs'!$B:$B,$B202,'PSM Costs'!BD:BD),"")</f>
        <v/>
      </c>
      <c r="V202" s="233" t="str">
        <f ca="1">IF(SUMIF(Pharmaceuticals!$B:$B,$B202,Pharmaceuticals!BF:BF)+SUMIF('Health Products &amp; Equipment'!$B:$B,$B202,'Health Products &amp; Equipment'!BF:BF)+SUMIF('Other Pharma &amp; Health Products'!$B:$B,$B202,'Other Pharma &amp; Health Products'!BF:BF)+SUMIF('PSM Costs'!$B:$B,$B202,'PSM Costs'!BF:BF)&gt;0,SUMIF(Pharmaceuticals!$B:$B,$B202,Pharmaceuticals!BF:BF)+SUMIF('Health Products &amp; Equipment'!$B:$B,$B202,'Health Products &amp; Equipment'!BF:BF)+SUMIF('Other Pharma &amp; Health Products'!$B:$B,$B202,'Other Pharma &amp; Health Products'!BF:BF)+SUMIF('PSM Costs'!$B:$B,$B202,'PSM Costs'!BF:BF),"")</f>
        <v/>
      </c>
      <c r="W202" s="231" t="str">
        <f t="shared" ca="1" si="18"/>
        <v/>
      </c>
      <c r="X202" s="234" t="str">
        <f ca="1">IF(SUMIF(Pharmaceuticals!$B:$B,$B202,Pharmaceuticals!BM:BM)+SUMIF('Health Products &amp; Equipment'!$B:$B,$B202,'Health Products &amp; Equipment'!BM:BM)+SUMIF('Other Pharma &amp; Health Products'!$B:$B,$B202,'Other Pharma &amp; Health Products'!BM:BM)+SUMIF('PSM Costs'!$B:$B,$B202,'PSM Costs'!BM:BM)&gt;0,SUMIF(Pharmaceuticals!$B:$B,$B202,Pharmaceuticals!BM:BM)+SUMIF('Health Products &amp; Equipment'!$B:$B,$B202,'Health Products &amp; Equipment'!BM:BM)+SUMIF('Other Pharma &amp; Health Products'!$B:$B,$B202,'Other Pharma &amp; Health Products'!BM:BM)+SUMIF('PSM Costs'!$B:$B,$B202,'PSM Costs'!BM:BM),"")</f>
        <v/>
      </c>
      <c r="Y202" s="234" t="str">
        <f ca="1">IF(SUMIF(Pharmaceuticals!$B:$B,$B202,Pharmaceuticals!BO:BO)+SUMIF('Health Products &amp; Equipment'!$B:$B,$B202,'Health Products &amp; Equipment'!BO:BO)+SUMIF('Other Pharma &amp; Health Products'!$B:$B,$B202,'Other Pharma &amp; Health Products'!BO:BO)+SUMIF('PSM Costs'!$B:$B,$B202,'PSM Costs'!BO:BO)&gt;0,SUMIF(Pharmaceuticals!$B:$B,$B202,Pharmaceuticals!BO:BO)+SUMIF('Health Products &amp; Equipment'!$B:$B,$B202,'Health Products &amp; Equipment'!BO:BO)+SUMIF('Other Pharma &amp; Health Products'!$B:$B,$B202,'Other Pharma &amp; Health Products'!BO:BO)+SUMIF('PSM Costs'!$B:$B,$B202,'PSM Costs'!BO:BO),"")</f>
        <v/>
      </c>
      <c r="Z202" s="234" t="str">
        <f ca="1">IF(SUMIF(Pharmaceuticals!$B:$B,$B202,Pharmaceuticals!BQ:BQ)+SUMIF('Health Products &amp; Equipment'!$B:$B,$B202,'Health Products &amp; Equipment'!BQ:BQ)+SUMIF('Other Pharma &amp; Health Products'!$B:$B,$B202,'Other Pharma &amp; Health Products'!BQ:BQ)+SUMIF('PSM Costs'!$B:$B,$B202,'PSM Costs'!BQ:BQ)&gt;0,SUMIF(Pharmaceuticals!$B:$B,$B202,Pharmaceuticals!BQ:BQ)+SUMIF('Health Products &amp; Equipment'!$B:$B,$B202,'Health Products &amp; Equipment'!BQ:BQ)+SUMIF('Other Pharma &amp; Health Products'!$B:$B,$B202,'Other Pharma &amp; Health Products'!BQ:BQ)+SUMIF('PSM Costs'!$B:$B,$B202,'PSM Costs'!BQ:BQ),"")</f>
        <v/>
      </c>
      <c r="AA202" s="234" t="str">
        <f ca="1">IF(SUMIF(Pharmaceuticals!$B:$B,$B202,Pharmaceuticals!BS:BS)+SUMIF('Health Products &amp; Equipment'!$B:$B,$B202,'Health Products &amp; Equipment'!BS:BS)+SUMIF('Other Pharma &amp; Health Products'!$B:$B,$B202,'Other Pharma &amp; Health Products'!BS:BS)+SUMIF('PSM Costs'!$B:$B,$B202,'PSM Costs'!BS:BS)&gt;0,SUMIF(Pharmaceuticals!$B:$B,$B202,Pharmaceuticals!BS:BS)+SUMIF('Health Products &amp; Equipment'!$B:$B,$B202,'Health Products &amp; Equipment'!BS:BS)+SUMIF('Other Pharma &amp; Health Products'!$B:$B,$B202,'Other Pharma &amp; Health Products'!BS:BS)+SUMIF('PSM Costs'!$B:$B,$B202,'PSM Costs'!BS:BS),"")</f>
        <v/>
      </c>
      <c r="AB202" s="233" t="str">
        <f t="shared" ca="1" si="19"/>
        <v/>
      </c>
    </row>
    <row r="203" spans="1:28" ht="22.15" customHeight="1" x14ac:dyDescent="0.2">
      <c r="A203" s="229">
        <v>193</v>
      </c>
      <c r="B203" s="229" t="str">
        <f ca="1">IFERROR(VLOOKUP(A203,'Rank unique Mod-Int-CI-PR'!I:J,2,FALSE),"")</f>
        <v/>
      </c>
      <c r="C203" s="230" t="str">
        <f ca="1">IFERROR(VLOOKUP(VALUE(LEFT(B203,FIND("-",B203)-1)),CatModules!B:C,2,FALSE),"")</f>
        <v/>
      </c>
      <c r="D203" s="230" t="str">
        <f ca="1">IFERROR(VLOOKUP(LEFT(B203,FIND("--",B203)-1),CatInt!D:E,2,FALSE),"")</f>
        <v/>
      </c>
      <c r="E203" s="230" t="str">
        <f ca="1">IFERROR(VLOOKUP(MID(B203,FIND("--",B203)+2,FIND("---",B203)-FIND("--",B203)-2),CatCostInp!D:E,2,FALSE),"")</f>
        <v/>
      </c>
      <c r="F203" s="230" t="str">
        <f ca="1">IFERROR(VLOOKUP(B203,ActivityConcat!A:C,3,FALSE),"")</f>
        <v/>
      </c>
      <c r="G203" s="231" t="str">
        <f ca="1">IFERROR(VLOOKUP(VALUE(RIGHT(B203,1)),Setup!A:D,4,FALSE),"")</f>
        <v/>
      </c>
      <c r="H203" s="232" t="str">
        <f t="shared" ca="1" si="15"/>
        <v/>
      </c>
      <c r="I203" s="233" t="str">
        <f ca="1">IF(SUMIF(Pharmaceuticals!$B:$B,$B203,Pharmaceuticals!Z:Z)+SUMIF('Health Products &amp; Equipment'!$B:$B,$B203,'Health Products &amp; Equipment'!Z:Z)+SUMIF('Other Pharma &amp; Health Products'!$B:$B,$B203,'Other Pharma &amp; Health Products'!Z:Z)+SUMIF('PSM Costs'!$B:$B,$B203,'PSM Costs'!Z:Z)&gt;0,SUMIF(Pharmaceuticals!$B:$B,$B203,Pharmaceuticals!Z:Z)+SUMIF('Health Products &amp; Equipment'!$B:$B,$B203,'Health Products &amp; Equipment'!Z:Z)+SUMIF('Other Pharma &amp; Health Products'!$B:$B,$B203,'Other Pharma &amp; Health Products'!Z:Z)+SUMIF('PSM Costs'!$B:$B,$B203,'PSM Costs'!Z:Z),"")</f>
        <v/>
      </c>
      <c r="J203" s="233" t="str">
        <f ca="1">IF(SUMIF(Pharmaceuticals!$B:$B,$B203,Pharmaceuticals!AB:AB)+SUMIF('Health Products &amp; Equipment'!$B:$B,$B203,'Health Products &amp; Equipment'!AB:AB)+SUMIF('Other Pharma &amp; Health Products'!$B:$B,$B203,'Other Pharma &amp; Health Products'!AB:AB)+SUMIF('PSM Costs'!$B:$B,$B203,'PSM Costs'!AB:AB)&gt;0,SUMIF(Pharmaceuticals!$B:$B,$B203,Pharmaceuticals!AB:AB)+SUMIF('Health Products &amp; Equipment'!$B:$B,$B203,'Health Products &amp; Equipment'!AB:AB)+SUMIF('Other Pharma &amp; Health Products'!$B:$B,$B203,'Other Pharma &amp; Health Products'!AB:AB)+SUMIF('PSM Costs'!$B:$B,$B203,'PSM Costs'!AB:AB),"")</f>
        <v/>
      </c>
      <c r="K203" s="233" t="str">
        <f ca="1">IF(SUMIF(Pharmaceuticals!$B:$B,$B203,Pharmaceuticals!AD:AD)+SUMIF('Health Products &amp; Equipment'!$B:$B,$B203,'Health Products &amp; Equipment'!AD:AD)+SUMIF('Other Pharma &amp; Health Products'!$B:$B,$B203,'Other Pharma &amp; Health Products'!AD:AD)+SUMIF('PSM Costs'!$B:$B,$B203,'PSM Costs'!AD:AD)&gt;0,SUMIF(Pharmaceuticals!$B:$B,$B203,Pharmaceuticals!AD:AD)+SUMIF('Health Products &amp; Equipment'!$B:$B,$B203,'Health Products &amp; Equipment'!AD:AD)+SUMIF('Other Pharma &amp; Health Products'!$B:$B,$B203,'Other Pharma &amp; Health Products'!AD:AD)+SUMIF('PSM Costs'!$B:$B,$B203,'PSM Costs'!AD:AD),"")</f>
        <v/>
      </c>
      <c r="L203" s="233" t="str">
        <f ca="1">IF(SUMIF(Pharmaceuticals!$B:$B,$B203,Pharmaceuticals!AF:AF)+SUMIF('Health Products &amp; Equipment'!$B:$B,$B203,'Health Products &amp; Equipment'!AF:AF)+SUMIF('Other Pharma &amp; Health Products'!$B:$B,$B203,'Other Pharma &amp; Health Products'!AF:AF)+SUMIF('PSM Costs'!$B:$B,$B203,'PSM Costs'!AF:AF)&gt;0,SUMIF(Pharmaceuticals!$B:$B,$B203,Pharmaceuticals!AF:AF)+SUMIF('Health Products &amp; Equipment'!$B:$B,$B203,'Health Products &amp; Equipment'!AF:AF)+SUMIF('Other Pharma &amp; Health Products'!$B:$B,$B203,'Other Pharma &amp; Health Products'!AF:AF)+SUMIF('PSM Costs'!$B:$B,$B203,'PSM Costs'!AF:AF),"")</f>
        <v/>
      </c>
      <c r="M203" s="231" t="str">
        <f t="shared" ca="1" si="16"/>
        <v/>
      </c>
      <c r="N203" s="234" t="str">
        <f ca="1">IF(SUMIF(Pharmaceuticals!$B:$B,$B203,Pharmaceuticals!AM:AM)+SUMIF('Health Products &amp; Equipment'!$B:$B,$B203,'Health Products &amp; Equipment'!AM:AM)+SUMIF('Other Pharma &amp; Health Products'!$B:$B,$B203,'Other Pharma &amp; Health Products'!AM:AM)+SUMIF('PSM Costs'!$B:$B,$B203,'PSM Costs'!AM:AM)&gt;0,SUMIF(Pharmaceuticals!$B:$B,$B203,Pharmaceuticals!AM:AM)+SUMIF('Health Products &amp; Equipment'!$B:$B,$B203,'Health Products &amp; Equipment'!AM:AM)+SUMIF('Other Pharma &amp; Health Products'!$B:$B,$B203,'Other Pharma &amp; Health Products'!AM:AM)+SUMIF('PSM Costs'!$B:$B,$B203,'PSM Costs'!AM:AM),"")</f>
        <v/>
      </c>
      <c r="O203" s="234" t="str">
        <f ca="1">IF(SUMIF(Pharmaceuticals!$B:$B,$B203,Pharmaceuticals!AO:AO)+SUMIF('Health Products &amp; Equipment'!$B:$B,$B203,'Health Products &amp; Equipment'!AO:AO)+SUMIF('Other Pharma &amp; Health Products'!$B:$B,$B203,'Other Pharma &amp; Health Products'!AO:AO)+SUMIF('PSM Costs'!$B:$B,$B203,'PSM Costs'!AO:AO)&gt;0,SUMIF(Pharmaceuticals!$B:$B,$B203,Pharmaceuticals!AO:AO)+SUMIF('Health Products &amp; Equipment'!$B:$B,$B203,'Health Products &amp; Equipment'!AO:AO)+SUMIF('Other Pharma &amp; Health Products'!$B:$B,$B203,'Other Pharma &amp; Health Products'!AO:AO)+SUMIF('PSM Costs'!$B:$B,$B203,'PSM Costs'!AO:AO),"")</f>
        <v/>
      </c>
      <c r="P203" s="234" t="str">
        <f ca="1">IF(SUMIF(Pharmaceuticals!$B:$B,$B203,Pharmaceuticals!AQ:AQ)+SUMIF('Health Products &amp; Equipment'!$B:$B,$B203,'Health Products &amp; Equipment'!AQ:AQ)+SUMIF('Other Pharma &amp; Health Products'!$B:$B,$B203,'Other Pharma &amp; Health Products'!AQ:AQ)+SUMIF('PSM Costs'!$B:$B,$B203,'PSM Costs'!AQ:AQ)&gt;0,SUMIF(Pharmaceuticals!$B:$B,$B203,Pharmaceuticals!AQ:AQ)+SUMIF('Health Products &amp; Equipment'!$B:$B,$B203,'Health Products &amp; Equipment'!AQ:AQ)+SUMIF('Other Pharma &amp; Health Products'!$B:$B,$B203,'Other Pharma &amp; Health Products'!AQ:AQ)+SUMIF('PSM Costs'!$B:$B,$B203,'PSM Costs'!AQ:AQ),"")</f>
        <v/>
      </c>
      <c r="Q203" s="234" t="str">
        <f ca="1">IF(SUMIF(Pharmaceuticals!$B:$B,$B203,Pharmaceuticals!AS:AS)+SUMIF('Health Products &amp; Equipment'!$B:$B,$B203,'Health Products &amp; Equipment'!AS:AS)+SUMIF('Other Pharma &amp; Health Products'!$B:$B,$B203,'Other Pharma &amp; Health Products'!AS:AS)+SUMIF('PSM Costs'!$B:$B,$B203,'PSM Costs'!AS:AS)&gt;0,SUMIF(Pharmaceuticals!$B:$B,$B203,Pharmaceuticals!AS:AS)+SUMIF('Health Products &amp; Equipment'!$B:$B,$B203,'Health Products &amp; Equipment'!AS:AS)+SUMIF('Other Pharma &amp; Health Products'!$B:$B,$B203,'Other Pharma &amp; Health Products'!AS:AS)+SUMIF('PSM Costs'!$B:$B,$B203,'PSM Costs'!AS:AS),"")</f>
        <v/>
      </c>
      <c r="R203" s="232" t="str">
        <f t="shared" ca="1" si="17"/>
        <v/>
      </c>
      <c r="S203" s="233" t="str">
        <f ca="1">IF(SUMIF(Pharmaceuticals!$B:$B,$B203,Pharmaceuticals!AZ:AZ)+SUMIF('Health Products &amp; Equipment'!$B:$B,$B203,'Health Products &amp; Equipment'!AZ:AZ)+SUMIF('Other Pharma &amp; Health Products'!$B:$B,$B203,'Other Pharma &amp; Health Products'!AZ:AZ)+SUMIF('PSM Costs'!$B:$B,$B203,'PSM Costs'!AZ:AZ)&gt;0,SUMIF(Pharmaceuticals!$B:$B,$B203,Pharmaceuticals!AZ:AZ)+SUMIF('Health Products &amp; Equipment'!$B:$B,$B203,'Health Products &amp; Equipment'!AZ:AZ)+SUMIF('Other Pharma &amp; Health Products'!$B:$B,$B203,'Other Pharma &amp; Health Products'!AZ:AZ)+SUMIF('PSM Costs'!$B:$B,$B203,'PSM Costs'!AZ:AZ),"")</f>
        <v/>
      </c>
      <c r="T203" s="233" t="str">
        <f ca="1">IF(SUMIF(Pharmaceuticals!$B:$B,$B203,Pharmaceuticals!BB:BB)+SUMIF('Health Products &amp; Equipment'!$B:$B,$B203,'Health Products &amp; Equipment'!BB:BB)+SUMIF('Other Pharma &amp; Health Products'!$B:$B,$B203,'Other Pharma &amp; Health Products'!BB:BB)+SUMIF('PSM Costs'!$B:$B,$B203,'PSM Costs'!BB:BB)&gt;0,SUMIF(Pharmaceuticals!$B:$B,$B203,Pharmaceuticals!BB:BB)+SUMIF('Health Products &amp; Equipment'!$B:$B,$B203,'Health Products &amp; Equipment'!BB:BB)+SUMIF('Other Pharma &amp; Health Products'!$B:$B,$B203,'Other Pharma &amp; Health Products'!BB:BB)+SUMIF('PSM Costs'!$B:$B,$B203,'PSM Costs'!BB:BB),"")</f>
        <v/>
      </c>
      <c r="U203" s="233" t="str">
        <f ca="1">IF(SUMIF(Pharmaceuticals!$B:$B,$B203,Pharmaceuticals!BD:BD)+SUMIF('Health Products &amp; Equipment'!$B:$B,$B203,'Health Products &amp; Equipment'!BD:BD)+SUMIF('Other Pharma &amp; Health Products'!$B:$B,$B203,'Other Pharma &amp; Health Products'!BD:BD)+SUMIF('PSM Costs'!$B:$B,$B203,'PSM Costs'!BD:BD)&gt;0,SUMIF(Pharmaceuticals!$B:$B,$B203,Pharmaceuticals!BD:BD)+SUMIF('Health Products &amp; Equipment'!$B:$B,$B203,'Health Products &amp; Equipment'!BD:BD)+SUMIF('Other Pharma &amp; Health Products'!$B:$B,$B203,'Other Pharma &amp; Health Products'!BD:BD)+SUMIF('PSM Costs'!$B:$B,$B203,'PSM Costs'!BD:BD),"")</f>
        <v/>
      </c>
      <c r="V203" s="233" t="str">
        <f ca="1">IF(SUMIF(Pharmaceuticals!$B:$B,$B203,Pharmaceuticals!BF:BF)+SUMIF('Health Products &amp; Equipment'!$B:$B,$B203,'Health Products &amp; Equipment'!BF:BF)+SUMIF('Other Pharma &amp; Health Products'!$B:$B,$B203,'Other Pharma &amp; Health Products'!BF:BF)+SUMIF('PSM Costs'!$B:$B,$B203,'PSM Costs'!BF:BF)&gt;0,SUMIF(Pharmaceuticals!$B:$B,$B203,Pharmaceuticals!BF:BF)+SUMIF('Health Products &amp; Equipment'!$B:$B,$B203,'Health Products &amp; Equipment'!BF:BF)+SUMIF('Other Pharma &amp; Health Products'!$B:$B,$B203,'Other Pharma &amp; Health Products'!BF:BF)+SUMIF('PSM Costs'!$B:$B,$B203,'PSM Costs'!BF:BF),"")</f>
        <v/>
      </c>
      <c r="W203" s="231" t="str">
        <f t="shared" ca="1" si="18"/>
        <v/>
      </c>
      <c r="X203" s="234" t="str">
        <f ca="1">IF(SUMIF(Pharmaceuticals!$B:$B,$B203,Pharmaceuticals!BM:BM)+SUMIF('Health Products &amp; Equipment'!$B:$B,$B203,'Health Products &amp; Equipment'!BM:BM)+SUMIF('Other Pharma &amp; Health Products'!$B:$B,$B203,'Other Pharma &amp; Health Products'!BM:BM)+SUMIF('PSM Costs'!$B:$B,$B203,'PSM Costs'!BM:BM)&gt;0,SUMIF(Pharmaceuticals!$B:$B,$B203,Pharmaceuticals!BM:BM)+SUMIF('Health Products &amp; Equipment'!$B:$B,$B203,'Health Products &amp; Equipment'!BM:BM)+SUMIF('Other Pharma &amp; Health Products'!$B:$B,$B203,'Other Pharma &amp; Health Products'!BM:BM)+SUMIF('PSM Costs'!$B:$B,$B203,'PSM Costs'!BM:BM),"")</f>
        <v/>
      </c>
      <c r="Y203" s="234" t="str">
        <f ca="1">IF(SUMIF(Pharmaceuticals!$B:$B,$B203,Pharmaceuticals!BO:BO)+SUMIF('Health Products &amp; Equipment'!$B:$B,$B203,'Health Products &amp; Equipment'!BO:BO)+SUMIF('Other Pharma &amp; Health Products'!$B:$B,$B203,'Other Pharma &amp; Health Products'!BO:BO)+SUMIF('PSM Costs'!$B:$B,$B203,'PSM Costs'!BO:BO)&gt;0,SUMIF(Pharmaceuticals!$B:$B,$B203,Pharmaceuticals!BO:BO)+SUMIF('Health Products &amp; Equipment'!$B:$B,$B203,'Health Products &amp; Equipment'!BO:BO)+SUMIF('Other Pharma &amp; Health Products'!$B:$B,$B203,'Other Pharma &amp; Health Products'!BO:BO)+SUMIF('PSM Costs'!$B:$B,$B203,'PSM Costs'!BO:BO),"")</f>
        <v/>
      </c>
      <c r="Z203" s="234" t="str">
        <f ca="1">IF(SUMIF(Pharmaceuticals!$B:$B,$B203,Pharmaceuticals!BQ:BQ)+SUMIF('Health Products &amp; Equipment'!$B:$B,$B203,'Health Products &amp; Equipment'!BQ:BQ)+SUMIF('Other Pharma &amp; Health Products'!$B:$B,$B203,'Other Pharma &amp; Health Products'!BQ:BQ)+SUMIF('PSM Costs'!$B:$B,$B203,'PSM Costs'!BQ:BQ)&gt;0,SUMIF(Pharmaceuticals!$B:$B,$B203,Pharmaceuticals!BQ:BQ)+SUMIF('Health Products &amp; Equipment'!$B:$B,$B203,'Health Products &amp; Equipment'!BQ:BQ)+SUMIF('Other Pharma &amp; Health Products'!$B:$B,$B203,'Other Pharma &amp; Health Products'!BQ:BQ)+SUMIF('PSM Costs'!$B:$B,$B203,'PSM Costs'!BQ:BQ),"")</f>
        <v/>
      </c>
      <c r="AA203" s="234" t="str">
        <f ca="1">IF(SUMIF(Pharmaceuticals!$B:$B,$B203,Pharmaceuticals!BS:BS)+SUMIF('Health Products &amp; Equipment'!$B:$B,$B203,'Health Products &amp; Equipment'!BS:BS)+SUMIF('Other Pharma &amp; Health Products'!$B:$B,$B203,'Other Pharma &amp; Health Products'!BS:BS)+SUMIF('PSM Costs'!$B:$B,$B203,'PSM Costs'!BS:BS)&gt;0,SUMIF(Pharmaceuticals!$B:$B,$B203,Pharmaceuticals!BS:BS)+SUMIF('Health Products &amp; Equipment'!$B:$B,$B203,'Health Products &amp; Equipment'!BS:BS)+SUMIF('Other Pharma &amp; Health Products'!$B:$B,$B203,'Other Pharma &amp; Health Products'!BS:BS)+SUMIF('PSM Costs'!$B:$B,$B203,'PSM Costs'!BS:BS),"")</f>
        <v/>
      </c>
      <c r="AB203" s="233" t="str">
        <f t="shared" ca="1" si="19"/>
        <v/>
      </c>
    </row>
    <row r="204" spans="1:28" ht="22.15" customHeight="1" x14ac:dyDescent="0.2">
      <c r="A204" s="229">
        <v>194</v>
      </c>
      <c r="B204" s="229" t="str">
        <f ca="1">IFERROR(VLOOKUP(A204,'Rank unique Mod-Int-CI-PR'!I:J,2,FALSE),"")</f>
        <v/>
      </c>
      <c r="C204" s="230" t="str">
        <f ca="1">IFERROR(VLOOKUP(VALUE(LEFT(B204,FIND("-",B204)-1)),CatModules!B:C,2,FALSE),"")</f>
        <v/>
      </c>
      <c r="D204" s="230" t="str">
        <f ca="1">IFERROR(VLOOKUP(LEFT(B204,FIND("--",B204)-1),CatInt!D:E,2,FALSE),"")</f>
        <v/>
      </c>
      <c r="E204" s="230" t="str">
        <f ca="1">IFERROR(VLOOKUP(MID(B204,FIND("--",B204)+2,FIND("---",B204)-FIND("--",B204)-2),CatCostInp!D:E,2,FALSE),"")</f>
        <v/>
      </c>
      <c r="F204" s="230" t="str">
        <f ca="1">IFERROR(VLOOKUP(B204,ActivityConcat!A:C,3,FALSE),"")</f>
        <v/>
      </c>
      <c r="G204" s="231" t="str">
        <f ca="1">IFERROR(VLOOKUP(VALUE(RIGHT(B204,1)),Setup!A:D,4,FALSE),"")</f>
        <v/>
      </c>
      <c r="H204" s="232" t="str">
        <f t="shared" ca="1" si="15"/>
        <v/>
      </c>
      <c r="I204" s="233" t="str">
        <f ca="1">IF(SUMIF(Pharmaceuticals!$B:$B,$B204,Pharmaceuticals!Z:Z)+SUMIF('Health Products &amp; Equipment'!$B:$B,$B204,'Health Products &amp; Equipment'!Z:Z)+SUMIF('Other Pharma &amp; Health Products'!$B:$B,$B204,'Other Pharma &amp; Health Products'!Z:Z)+SUMIF('PSM Costs'!$B:$B,$B204,'PSM Costs'!Z:Z)&gt;0,SUMIF(Pharmaceuticals!$B:$B,$B204,Pharmaceuticals!Z:Z)+SUMIF('Health Products &amp; Equipment'!$B:$B,$B204,'Health Products &amp; Equipment'!Z:Z)+SUMIF('Other Pharma &amp; Health Products'!$B:$B,$B204,'Other Pharma &amp; Health Products'!Z:Z)+SUMIF('PSM Costs'!$B:$B,$B204,'PSM Costs'!Z:Z),"")</f>
        <v/>
      </c>
      <c r="J204" s="233" t="str">
        <f ca="1">IF(SUMIF(Pharmaceuticals!$B:$B,$B204,Pharmaceuticals!AB:AB)+SUMIF('Health Products &amp; Equipment'!$B:$B,$B204,'Health Products &amp; Equipment'!AB:AB)+SUMIF('Other Pharma &amp; Health Products'!$B:$B,$B204,'Other Pharma &amp; Health Products'!AB:AB)+SUMIF('PSM Costs'!$B:$B,$B204,'PSM Costs'!AB:AB)&gt;0,SUMIF(Pharmaceuticals!$B:$B,$B204,Pharmaceuticals!AB:AB)+SUMIF('Health Products &amp; Equipment'!$B:$B,$B204,'Health Products &amp; Equipment'!AB:AB)+SUMIF('Other Pharma &amp; Health Products'!$B:$B,$B204,'Other Pharma &amp; Health Products'!AB:AB)+SUMIF('PSM Costs'!$B:$B,$B204,'PSM Costs'!AB:AB),"")</f>
        <v/>
      </c>
      <c r="K204" s="233" t="str">
        <f ca="1">IF(SUMIF(Pharmaceuticals!$B:$B,$B204,Pharmaceuticals!AD:AD)+SUMIF('Health Products &amp; Equipment'!$B:$B,$B204,'Health Products &amp; Equipment'!AD:AD)+SUMIF('Other Pharma &amp; Health Products'!$B:$B,$B204,'Other Pharma &amp; Health Products'!AD:AD)+SUMIF('PSM Costs'!$B:$B,$B204,'PSM Costs'!AD:AD)&gt;0,SUMIF(Pharmaceuticals!$B:$B,$B204,Pharmaceuticals!AD:AD)+SUMIF('Health Products &amp; Equipment'!$B:$B,$B204,'Health Products &amp; Equipment'!AD:AD)+SUMIF('Other Pharma &amp; Health Products'!$B:$B,$B204,'Other Pharma &amp; Health Products'!AD:AD)+SUMIF('PSM Costs'!$B:$B,$B204,'PSM Costs'!AD:AD),"")</f>
        <v/>
      </c>
      <c r="L204" s="233" t="str">
        <f ca="1">IF(SUMIF(Pharmaceuticals!$B:$B,$B204,Pharmaceuticals!AF:AF)+SUMIF('Health Products &amp; Equipment'!$B:$B,$B204,'Health Products &amp; Equipment'!AF:AF)+SUMIF('Other Pharma &amp; Health Products'!$B:$B,$B204,'Other Pharma &amp; Health Products'!AF:AF)+SUMIF('PSM Costs'!$B:$B,$B204,'PSM Costs'!AF:AF)&gt;0,SUMIF(Pharmaceuticals!$B:$B,$B204,Pharmaceuticals!AF:AF)+SUMIF('Health Products &amp; Equipment'!$B:$B,$B204,'Health Products &amp; Equipment'!AF:AF)+SUMIF('Other Pharma &amp; Health Products'!$B:$B,$B204,'Other Pharma &amp; Health Products'!AF:AF)+SUMIF('PSM Costs'!$B:$B,$B204,'PSM Costs'!AF:AF),"")</f>
        <v/>
      </c>
      <c r="M204" s="231" t="str">
        <f t="shared" ca="1" si="16"/>
        <v/>
      </c>
      <c r="N204" s="234" t="str">
        <f ca="1">IF(SUMIF(Pharmaceuticals!$B:$B,$B204,Pharmaceuticals!AM:AM)+SUMIF('Health Products &amp; Equipment'!$B:$B,$B204,'Health Products &amp; Equipment'!AM:AM)+SUMIF('Other Pharma &amp; Health Products'!$B:$B,$B204,'Other Pharma &amp; Health Products'!AM:AM)+SUMIF('PSM Costs'!$B:$B,$B204,'PSM Costs'!AM:AM)&gt;0,SUMIF(Pharmaceuticals!$B:$B,$B204,Pharmaceuticals!AM:AM)+SUMIF('Health Products &amp; Equipment'!$B:$B,$B204,'Health Products &amp; Equipment'!AM:AM)+SUMIF('Other Pharma &amp; Health Products'!$B:$B,$B204,'Other Pharma &amp; Health Products'!AM:AM)+SUMIF('PSM Costs'!$B:$B,$B204,'PSM Costs'!AM:AM),"")</f>
        <v/>
      </c>
      <c r="O204" s="234" t="str">
        <f ca="1">IF(SUMIF(Pharmaceuticals!$B:$B,$B204,Pharmaceuticals!AO:AO)+SUMIF('Health Products &amp; Equipment'!$B:$B,$B204,'Health Products &amp; Equipment'!AO:AO)+SUMIF('Other Pharma &amp; Health Products'!$B:$B,$B204,'Other Pharma &amp; Health Products'!AO:AO)+SUMIF('PSM Costs'!$B:$B,$B204,'PSM Costs'!AO:AO)&gt;0,SUMIF(Pharmaceuticals!$B:$B,$B204,Pharmaceuticals!AO:AO)+SUMIF('Health Products &amp; Equipment'!$B:$B,$B204,'Health Products &amp; Equipment'!AO:AO)+SUMIF('Other Pharma &amp; Health Products'!$B:$B,$B204,'Other Pharma &amp; Health Products'!AO:AO)+SUMIF('PSM Costs'!$B:$B,$B204,'PSM Costs'!AO:AO),"")</f>
        <v/>
      </c>
      <c r="P204" s="234" t="str">
        <f ca="1">IF(SUMIF(Pharmaceuticals!$B:$B,$B204,Pharmaceuticals!AQ:AQ)+SUMIF('Health Products &amp; Equipment'!$B:$B,$B204,'Health Products &amp; Equipment'!AQ:AQ)+SUMIF('Other Pharma &amp; Health Products'!$B:$B,$B204,'Other Pharma &amp; Health Products'!AQ:AQ)+SUMIF('PSM Costs'!$B:$B,$B204,'PSM Costs'!AQ:AQ)&gt;0,SUMIF(Pharmaceuticals!$B:$B,$B204,Pharmaceuticals!AQ:AQ)+SUMIF('Health Products &amp; Equipment'!$B:$B,$B204,'Health Products &amp; Equipment'!AQ:AQ)+SUMIF('Other Pharma &amp; Health Products'!$B:$B,$B204,'Other Pharma &amp; Health Products'!AQ:AQ)+SUMIF('PSM Costs'!$B:$B,$B204,'PSM Costs'!AQ:AQ),"")</f>
        <v/>
      </c>
      <c r="Q204" s="234" t="str">
        <f ca="1">IF(SUMIF(Pharmaceuticals!$B:$B,$B204,Pharmaceuticals!AS:AS)+SUMIF('Health Products &amp; Equipment'!$B:$B,$B204,'Health Products &amp; Equipment'!AS:AS)+SUMIF('Other Pharma &amp; Health Products'!$B:$B,$B204,'Other Pharma &amp; Health Products'!AS:AS)+SUMIF('PSM Costs'!$B:$B,$B204,'PSM Costs'!AS:AS)&gt;0,SUMIF(Pharmaceuticals!$B:$B,$B204,Pharmaceuticals!AS:AS)+SUMIF('Health Products &amp; Equipment'!$B:$B,$B204,'Health Products &amp; Equipment'!AS:AS)+SUMIF('Other Pharma &amp; Health Products'!$B:$B,$B204,'Other Pharma &amp; Health Products'!AS:AS)+SUMIF('PSM Costs'!$B:$B,$B204,'PSM Costs'!AS:AS),"")</f>
        <v/>
      </c>
      <c r="R204" s="232" t="str">
        <f t="shared" ca="1" si="17"/>
        <v/>
      </c>
      <c r="S204" s="233" t="str">
        <f ca="1">IF(SUMIF(Pharmaceuticals!$B:$B,$B204,Pharmaceuticals!AZ:AZ)+SUMIF('Health Products &amp; Equipment'!$B:$B,$B204,'Health Products &amp; Equipment'!AZ:AZ)+SUMIF('Other Pharma &amp; Health Products'!$B:$B,$B204,'Other Pharma &amp; Health Products'!AZ:AZ)+SUMIF('PSM Costs'!$B:$B,$B204,'PSM Costs'!AZ:AZ)&gt;0,SUMIF(Pharmaceuticals!$B:$B,$B204,Pharmaceuticals!AZ:AZ)+SUMIF('Health Products &amp; Equipment'!$B:$B,$B204,'Health Products &amp; Equipment'!AZ:AZ)+SUMIF('Other Pharma &amp; Health Products'!$B:$B,$B204,'Other Pharma &amp; Health Products'!AZ:AZ)+SUMIF('PSM Costs'!$B:$B,$B204,'PSM Costs'!AZ:AZ),"")</f>
        <v/>
      </c>
      <c r="T204" s="233" t="str">
        <f ca="1">IF(SUMIF(Pharmaceuticals!$B:$B,$B204,Pharmaceuticals!BB:BB)+SUMIF('Health Products &amp; Equipment'!$B:$B,$B204,'Health Products &amp; Equipment'!BB:BB)+SUMIF('Other Pharma &amp; Health Products'!$B:$B,$B204,'Other Pharma &amp; Health Products'!BB:BB)+SUMIF('PSM Costs'!$B:$B,$B204,'PSM Costs'!BB:BB)&gt;0,SUMIF(Pharmaceuticals!$B:$B,$B204,Pharmaceuticals!BB:BB)+SUMIF('Health Products &amp; Equipment'!$B:$B,$B204,'Health Products &amp; Equipment'!BB:BB)+SUMIF('Other Pharma &amp; Health Products'!$B:$B,$B204,'Other Pharma &amp; Health Products'!BB:BB)+SUMIF('PSM Costs'!$B:$B,$B204,'PSM Costs'!BB:BB),"")</f>
        <v/>
      </c>
      <c r="U204" s="233" t="str">
        <f ca="1">IF(SUMIF(Pharmaceuticals!$B:$B,$B204,Pharmaceuticals!BD:BD)+SUMIF('Health Products &amp; Equipment'!$B:$B,$B204,'Health Products &amp; Equipment'!BD:BD)+SUMIF('Other Pharma &amp; Health Products'!$B:$B,$B204,'Other Pharma &amp; Health Products'!BD:BD)+SUMIF('PSM Costs'!$B:$B,$B204,'PSM Costs'!BD:BD)&gt;0,SUMIF(Pharmaceuticals!$B:$B,$B204,Pharmaceuticals!BD:BD)+SUMIF('Health Products &amp; Equipment'!$B:$B,$B204,'Health Products &amp; Equipment'!BD:BD)+SUMIF('Other Pharma &amp; Health Products'!$B:$B,$B204,'Other Pharma &amp; Health Products'!BD:BD)+SUMIF('PSM Costs'!$B:$B,$B204,'PSM Costs'!BD:BD),"")</f>
        <v/>
      </c>
      <c r="V204" s="233" t="str">
        <f ca="1">IF(SUMIF(Pharmaceuticals!$B:$B,$B204,Pharmaceuticals!BF:BF)+SUMIF('Health Products &amp; Equipment'!$B:$B,$B204,'Health Products &amp; Equipment'!BF:BF)+SUMIF('Other Pharma &amp; Health Products'!$B:$B,$B204,'Other Pharma &amp; Health Products'!BF:BF)+SUMIF('PSM Costs'!$B:$B,$B204,'PSM Costs'!BF:BF)&gt;0,SUMIF(Pharmaceuticals!$B:$B,$B204,Pharmaceuticals!BF:BF)+SUMIF('Health Products &amp; Equipment'!$B:$B,$B204,'Health Products &amp; Equipment'!BF:BF)+SUMIF('Other Pharma &amp; Health Products'!$B:$B,$B204,'Other Pharma &amp; Health Products'!BF:BF)+SUMIF('PSM Costs'!$B:$B,$B204,'PSM Costs'!BF:BF),"")</f>
        <v/>
      </c>
      <c r="W204" s="231" t="str">
        <f t="shared" ca="1" si="18"/>
        <v/>
      </c>
      <c r="X204" s="234" t="str">
        <f ca="1">IF(SUMIF(Pharmaceuticals!$B:$B,$B204,Pharmaceuticals!BM:BM)+SUMIF('Health Products &amp; Equipment'!$B:$B,$B204,'Health Products &amp; Equipment'!BM:BM)+SUMIF('Other Pharma &amp; Health Products'!$B:$B,$B204,'Other Pharma &amp; Health Products'!BM:BM)+SUMIF('PSM Costs'!$B:$B,$B204,'PSM Costs'!BM:BM)&gt;0,SUMIF(Pharmaceuticals!$B:$B,$B204,Pharmaceuticals!BM:BM)+SUMIF('Health Products &amp; Equipment'!$B:$B,$B204,'Health Products &amp; Equipment'!BM:BM)+SUMIF('Other Pharma &amp; Health Products'!$B:$B,$B204,'Other Pharma &amp; Health Products'!BM:BM)+SUMIF('PSM Costs'!$B:$B,$B204,'PSM Costs'!BM:BM),"")</f>
        <v/>
      </c>
      <c r="Y204" s="234" t="str">
        <f ca="1">IF(SUMIF(Pharmaceuticals!$B:$B,$B204,Pharmaceuticals!BO:BO)+SUMIF('Health Products &amp; Equipment'!$B:$B,$B204,'Health Products &amp; Equipment'!BO:BO)+SUMIF('Other Pharma &amp; Health Products'!$B:$B,$B204,'Other Pharma &amp; Health Products'!BO:BO)+SUMIF('PSM Costs'!$B:$B,$B204,'PSM Costs'!BO:BO)&gt;0,SUMIF(Pharmaceuticals!$B:$B,$B204,Pharmaceuticals!BO:BO)+SUMIF('Health Products &amp; Equipment'!$B:$B,$B204,'Health Products &amp; Equipment'!BO:BO)+SUMIF('Other Pharma &amp; Health Products'!$B:$B,$B204,'Other Pharma &amp; Health Products'!BO:BO)+SUMIF('PSM Costs'!$B:$B,$B204,'PSM Costs'!BO:BO),"")</f>
        <v/>
      </c>
      <c r="Z204" s="234" t="str">
        <f ca="1">IF(SUMIF(Pharmaceuticals!$B:$B,$B204,Pharmaceuticals!BQ:BQ)+SUMIF('Health Products &amp; Equipment'!$B:$B,$B204,'Health Products &amp; Equipment'!BQ:BQ)+SUMIF('Other Pharma &amp; Health Products'!$B:$B,$B204,'Other Pharma &amp; Health Products'!BQ:BQ)+SUMIF('PSM Costs'!$B:$B,$B204,'PSM Costs'!BQ:BQ)&gt;0,SUMIF(Pharmaceuticals!$B:$B,$B204,Pharmaceuticals!BQ:BQ)+SUMIF('Health Products &amp; Equipment'!$B:$B,$B204,'Health Products &amp; Equipment'!BQ:BQ)+SUMIF('Other Pharma &amp; Health Products'!$B:$B,$B204,'Other Pharma &amp; Health Products'!BQ:BQ)+SUMIF('PSM Costs'!$B:$B,$B204,'PSM Costs'!BQ:BQ),"")</f>
        <v/>
      </c>
      <c r="AA204" s="234" t="str">
        <f ca="1">IF(SUMIF(Pharmaceuticals!$B:$B,$B204,Pharmaceuticals!BS:BS)+SUMIF('Health Products &amp; Equipment'!$B:$B,$B204,'Health Products &amp; Equipment'!BS:BS)+SUMIF('Other Pharma &amp; Health Products'!$B:$B,$B204,'Other Pharma &amp; Health Products'!BS:BS)+SUMIF('PSM Costs'!$B:$B,$B204,'PSM Costs'!BS:BS)&gt;0,SUMIF(Pharmaceuticals!$B:$B,$B204,Pharmaceuticals!BS:BS)+SUMIF('Health Products &amp; Equipment'!$B:$B,$B204,'Health Products &amp; Equipment'!BS:BS)+SUMIF('Other Pharma &amp; Health Products'!$B:$B,$B204,'Other Pharma &amp; Health Products'!BS:BS)+SUMIF('PSM Costs'!$B:$B,$B204,'PSM Costs'!BS:BS),"")</f>
        <v/>
      </c>
      <c r="AB204" s="233" t="str">
        <f t="shared" ca="1" si="19"/>
        <v/>
      </c>
    </row>
    <row r="205" spans="1:28" ht="22.15" customHeight="1" x14ac:dyDescent="0.2">
      <c r="A205" s="229">
        <v>195</v>
      </c>
      <c r="B205" s="229" t="str">
        <f ca="1">IFERROR(VLOOKUP(A205,'Rank unique Mod-Int-CI-PR'!I:J,2,FALSE),"")</f>
        <v/>
      </c>
      <c r="C205" s="230" t="str">
        <f ca="1">IFERROR(VLOOKUP(VALUE(LEFT(B205,FIND("-",B205)-1)),CatModules!B:C,2,FALSE),"")</f>
        <v/>
      </c>
      <c r="D205" s="230" t="str">
        <f ca="1">IFERROR(VLOOKUP(LEFT(B205,FIND("--",B205)-1),CatInt!D:E,2,FALSE),"")</f>
        <v/>
      </c>
      <c r="E205" s="230" t="str">
        <f ca="1">IFERROR(VLOOKUP(MID(B205,FIND("--",B205)+2,FIND("---",B205)-FIND("--",B205)-2),CatCostInp!D:E,2,FALSE),"")</f>
        <v/>
      </c>
      <c r="F205" s="230" t="str">
        <f ca="1">IFERROR(VLOOKUP(B205,ActivityConcat!A:C,3,FALSE),"")</f>
        <v/>
      </c>
      <c r="G205" s="231" t="str">
        <f ca="1">IFERROR(VLOOKUP(VALUE(RIGHT(B205,1)),Setup!A:D,4,FALSE),"")</f>
        <v/>
      </c>
      <c r="H205" s="232" t="str">
        <f t="shared" ca="1" si="15"/>
        <v/>
      </c>
      <c r="I205" s="233" t="str">
        <f ca="1">IF(SUMIF(Pharmaceuticals!$B:$B,$B205,Pharmaceuticals!Z:Z)+SUMIF('Health Products &amp; Equipment'!$B:$B,$B205,'Health Products &amp; Equipment'!Z:Z)+SUMIF('Other Pharma &amp; Health Products'!$B:$B,$B205,'Other Pharma &amp; Health Products'!Z:Z)+SUMIF('PSM Costs'!$B:$B,$B205,'PSM Costs'!Z:Z)&gt;0,SUMIF(Pharmaceuticals!$B:$B,$B205,Pharmaceuticals!Z:Z)+SUMIF('Health Products &amp; Equipment'!$B:$B,$B205,'Health Products &amp; Equipment'!Z:Z)+SUMIF('Other Pharma &amp; Health Products'!$B:$B,$B205,'Other Pharma &amp; Health Products'!Z:Z)+SUMIF('PSM Costs'!$B:$B,$B205,'PSM Costs'!Z:Z),"")</f>
        <v/>
      </c>
      <c r="J205" s="233" t="str">
        <f ca="1">IF(SUMIF(Pharmaceuticals!$B:$B,$B205,Pharmaceuticals!AB:AB)+SUMIF('Health Products &amp; Equipment'!$B:$B,$B205,'Health Products &amp; Equipment'!AB:AB)+SUMIF('Other Pharma &amp; Health Products'!$B:$B,$B205,'Other Pharma &amp; Health Products'!AB:AB)+SUMIF('PSM Costs'!$B:$B,$B205,'PSM Costs'!AB:AB)&gt;0,SUMIF(Pharmaceuticals!$B:$B,$B205,Pharmaceuticals!AB:AB)+SUMIF('Health Products &amp; Equipment'!$B:$B,$B205,'Health Products &amp; Equipment'!AB:AB)+SUMIF('Other Pharma &amp; Health Products'!$B:$B,$B205,'Other Pharma &amp; Health Products'!AB:AB)+SUMIF('PSM Costs'!$B:$B,$B205,'PSM Costs'!AB:AB),"")</f>
        <v/>
      </c>
      <c r="K205" s="233" t="str">
        <f ca="1">IF(SUMIF(Pharmaceuticals!$B:$B,$B205,Pharmaceuticals!AD:AD)+SUMIF('Health Products &amp; Equipment'!$B:$B,$B205,'Health Products &amp; Equipment'!AD:AD)+SUMIF('Other Pharma &amp; Health Products'!$B:$B,$B205,'Other Pharma &amp; Health Products'!AD:AD)+SUMIF('PSM Costs'!$B:$B,$B205,'PSM Costs'!AD:AD)&gt;0,SUMIF(Pharmaceuticals!$B:$B,$B205,Pharmaceuticals!AD:AD)+SUMIF('Health Products &amp; Equipment'!$B:$B,$B205,'Health Products &amp; Equipment'!AD:AD)+SUMIF('Other Pharma &amp; Health Products'!$B:$B,$B205,'Other Pharma &amp; Health Products'!AD:AD)+SUMIF('PSM Costs'!$B:$B,$B205,'PSM Costs'!AD:AD),"")</f>
        <v/>
      </c>
      <c r="L205" s="233" t="str">
        <f ca="1">IF(SUMIF(Pharmaceuticals!$B:$B,$B205,Pharmaceuticals!AF:AF)+SUMIF('Health Products &amp; Equipment'!$B:$B,$B205,'Health Products &amp; Equipment'!AF:AF)+SUMIF('Other Pharma &amp; Health Products'!$B:$B,$B205,'Other Pharma &amp; Health Products'!AF:AF)+SUMIF('PSM Costs'!$B:$B,$B205,'PSM Costs'!AF:AF)&gt;0,SUMIF(Pharmaceuticals!$B:$B,$B205,Pharmaceuticals!AF:AF)+SUMIF('Health Products &amp; Equipment'!$B:$B,$B205,'Health Products &amp; Equipment'!AF:AF)+SUMIF('Other Pharma &amp; Health Products'!$B:$B,$B205,'Other Pharma &amp; Health Products'!AF:AF)+SUMIF('PSM Costs'!$B:$B,$B205,'PSM Costs'!AF:AF),"")</f>
        <v/>
      </c>
      <c r="M205" s="231" t="str">
        <f t="shared" ca="1" si="16"/>
        <v/>
      </c>
      <c r="N205" s="234" t="str">
        <f ca="1">IF(SUMIF(Pharmaceuticals!$B:$B,$B205,Pharmaceuticals!AM:AM)+SUMIF('Health Products &amp; Equipment'!$B:$B,$B205,'Health Products &amp; Equipment'!AM:AM)+SUMIF('Other Pharma &amp; Health Products'!$B:$B,$B205,'Other Pharma &amp; Health Products'!AM:AM)+SUMIF('PSM Costs'!$B:$B,$B205,'PSM Costs'!AM:AM)&gt;0,SUMIF(Pharmaceuticals!$B:$B,$B205,Pharmaceuticals!AM:AM)+SUMIF('Health Products &amp; Equipment'!$B:$B,$B205,'Health Products &amp; Equipment'!AM:AM)+SUMIF('Other Pharma &amp; Health Products'!$B:$B,$B205,'Other Pharma &amp; Health Products'!AM:AM)+SUMIF('PSM Costs'!$B:$B,$B205,'PSM Costs'!AM:AM),"")</f>
        <v/>
      </c>
      <c r="O205" s="234" t="str">
        <f ca="1">IF(SUMIF(Pharmaceuticals!$B:$B,$B205,Pharmaceuticals!AO:AO)+SUMIF('Health Products &amp; Equipment'!$B:$B,$B205,'Health Products &amp; Equipment'!AO:AO)+SUMIF('Other Pharma &amp; Health Products'!$B:$B,$B205,'Other Pharma &amp; Health Products'!AO:AO)+SUMIF('PSM Costs'!$B:$B,$B205,'PSM Costs'!AO:AO)&gt;0,SUMIF(Pharmaceuticals!$B:$B,$B205,Pharmaceuticals!AO:AO)+SUMIF('Health Products &amp; Equipment'!$B:$B,$B205,'Health Products &amp; Equipment'!AO:AO)+SUMIF('Other Pharma &amp; Health Products'!$B:$B,$B205,'Other Pharma &amp; Health Products'!AO:AO)+SUMIF('PSM Costs'!$B:$B,$B205,'PSM Costs'!AO:AO),"")</f>
        <v/>
      </c>
      <c r="P205" s="234" t="str">
        <f ca="1">IF(SUMIF(Pharmaceuticals!$B:$B,$B205,Pharmaceuticals!AQ:AQ)+SUMIF('Health Products &amp; Equipment'!$B:$B,$B205,'Health Products &amp; Equipment'!AQ:AQ)+SUMIF('Other Pharma &amp; Health Products'!$B:$B,$B205,'Other Pharma &amp; Health Products'!AQ:AQ)+SUMIF('PSM Costs'!$B:$B,$B205,'PSM Costs'!AQ:AQ)&gt;0,SUMIF(Pharmaceuticals!$B:$B,$B205,Pharmaceuticals!AQ:AQ)+SUMIF('Health Products &amp; Equipment'!$B:$B,$B205,'Health Products &amp; Equipment'!AQ:AQ)+SUMIF('Other Pharma &amp; Health Products'!$B:$B,$B205,'Other Pharma &amp; Health Products'!AQ:AQ)+SUMIF('PSM Costs'!$B:$B,$B205,'PSM Costs'!AQ:AQ),"")</f>
        <v/>
      </c>
      <c r="Q205" s="234" t="str">
        <f ca="1">IF(SUMIF(Pharmaceuticals!$B:$B,$B205,Pharmaceuticals!AS:AS)+SUMIF('Health Products &amp; Equipment'!$B:$B,$B205,'Health Products &amp; Equipment'!AS:AS)+SUMIF('Other Pharma &amp; Health Products'!$B:$B,$B205,'Other Pharma &amp; Health Products'!AS:AS)+SUMIF('PSM Costs'!$B:$B,$B205,'PSM Costs'!AS:AS)&gt;0,SUMIF(Pharmaceuticals!$B:$B,$B205,Pharmaceuticals!AS:AS)+SUMIF('Health Products &amp; Equipment'!$B:$B,$B205,'Health Products &amp; Equipment'!AS:AS)+SUMIF('Other Pharma &amp; Health Products'!$B:$B,$B205,'Other Pharma &amp; Health Products'!AS:AS)+SUMIF('PSM Costs'!$B:$B,$B205,'PSM Costs'!AS:AS),"")</f>
        <v/>
      </c>
      <c r="R205" s="232" t="str">
        <f t="shared" ca="1" si="17"/>
        <v/>
      </c>
      <c r="S205" s="233" t="str">
        <f ca="1">IF(SUMIF(Pharmaceuticals!$B:$B,$B205,Pharmaceuticals!AZ:AZ)+SUMIF('Health Products &amp; Equipment'!$B:$B,$B205,'Health Products &amp; Equipment'!AZ:AZ)+SUMIF('Other Pharma &amp; Health Products'!$B:$B,$B205,'Other Pharma &amp; Health Products'!AZ:AZ)+SUMIF('PSM Costs'!$B:$B,$B205,'PSM Costs'!AZ:AZ)&gt;0,SUMIF(Pharmaceuticals!$B:$B,$B205,Pharmaceuticals!AZ:AZ)+SUMIF('Health Products &amp; Equipment'!$B:$B,$B205,'Health Products &amp; Equipment'!AZ:AZ)+SUMIF('Other Pharma &amp; Health Products'!$B:$B,$B205,'Other Pharma &amp; Health Products'!AZ:AZ)+SUMIF('PSM Costs'!$B:$B,$B205,'PSM Costs'!AZ:AZ),"")</f>
        <v/>
      </c>
      <c r="T205" s="233" t="str">
        <f ca="1">IF(SUMIF(Pharmaceuticals!$B:$B,$B205,Pharmaceuticals!BB:BB)+SUMIF('Health Products &amp; Equipment'!$B:$B,$B205,'Health Products &amp; Equipment'!BB:BB)+SUMIF('Other Pharma &amp; Health Products'!$B:$B,$B205,'Other Pharma &amp; Health Products'!BB:BB)+SUMIF('PSM Costs'!$B:$B,$B205,'PSM Costs'!BB:BB)&gt;0,SUMIF(Pharmaceuticals!$B:$B,$B205,Pharmaceuticals!BB:BB)+SUMIF('Health Products &amp; Equipment'!$B:$B,$B205,'Health Products &amp; Equipment'!BB:BB)+SUMIF('Other Pharma &amp; Health Products'!$B:$B,$B205,'Other Pharma &amp; Health Products'!BB:BB)+SUMIF('PSM Costs'!$B:$B,$B205,'PSM Costs'!BB:BB),"")</f>
        <v/>
      </c>
      <c r="U205" s="233" t="str">
        <f ca="1">IF(SUMIF(Pharmaceuticals!$B:$B,$B205,Pharmaceuticals!BD:BD)+SUMIF('Health Products &amp; Equipment'!$B:$B,$B205,'Health Products &amp; Equipment'!BD:BD)+SUMIF('Other Pharma &amp; Health Products'!$B:$B,$B205,'Other Pharma &amp; Health Products'!BD:BD)+SUMIF('PSM Costs'!$B:$B,$B205,'PSM Costs'!BD:BD)&gt;0,SUMIF(Pharmaceuticals!$B:$B,$B205,Pharmaceuticals!BD:BD)+SUMIF('Health Products &amp; Equipment'!$B:$B,$B205,'Health Products &amp; Equipment'!BD:BD)+SUMIF('Other Pharma &amp; Health Products'!$B:$B,$B205,'Other Pharma &amp; Health Products'!BD:BD)+SUMIF('PSM Costs'!$B:$B,$B205,'PSM Costs'!BD:BD),"")</f>
        <v/>
      </c>
      <c r="V205" s="233" t="str">
        <f ca="1">IF(SUMIF(Pharmaceuticals!$B:$B,$B205,Pharmaceuticals!BF:BF)+SUMIF('Health Products &amp; Equipment'!$B:$B,$B205,'Health Products &amp; Equipment'!BF:BF)+SUMIF('Other Pharma &amp; Health Products'!$B:$B,$B205,'Other Pharma &amp; Health Products'!BF:BF)+SUMIF('PSM Costs'!$B:$B,$B205,'PSM Costs'!BF:BF)&gt;0,SUMIF(Pharmaceuticals!$B:$B,$B205,Pharmaceuticals!BF:BF)+SUMIF('Health Products &amp; Equipment'!$B:$B,$B205,'Health Products &amp; Equipment'!BF:BF)+SUMIF('Other Pharma &amp; Health Products'!$B:$B,$B205,'Other Pharma &amp; Health Products'!BF:BF)+SUMIF('PSM Costs'!$B:$B,$B205,'PSM Costs'!BF:BF),"")</f>
        <v/>
      </c>
      <c r="W205" s="231" t="str">
        <f t="shared" ca="1" si="18"/>
        <v/>
      </c>
      <c r="X205" s="234" t="str">
        <f ca="1">IF(SUMIF(Pharmaceuticals!$B:$B,$B205,Pharmaceuticals!BM:BM)+SUMIF('Health Products &amp; Equipment'!$B:$B,$B205,'Health Products &amp; Equipment'!BM:BM)+SUMIF('Other Pharma &amp; Health Products'!$B:$B,$B205,'Other Pharma &amp; Health Products'!BM:BM)+SUMIF('PSM Costs'!$B:$B,$B205,'PSM Costs'!BM:BM)&gt;0,SUMIF(Pharmaceuticals!$B:$B,$B205,Pharmaceuticals!BM:BM)+SUMIF('Health Products &amp; Equipment'!$B:$B,$B205,'Health Products &amp; Equipment'!BM:BM)+SUMIF('Other Pharma &amp; Health Products'!$B:$B,$B205,'Other Pharma &amp; Health Products'!BM:BM)+SUMIF('PSM Costs'!$B:$B,$B205,'PSM Costs'!BM:BM),"")</f>
        <v/>
      </c>
      <c r="Y205" s="234" t="str">
        <f ca="1">IF(SUMIF(Pharmaceuticals!$B:$B,$B205,Pharmaceuticals!BO:BO)+SUMIF('Health Products &amp; Equipment'!$B:$B,$B205,'Health Products &amp; Equipment'!BO:BO)+SUMIF('Other Pharma &amp; Health Products'!$B:$B,$B205,'Other Pharma &amp; Health Products'!BO:BO)+SUMIF('PSM Costs'!$B:$B,$B205,'PSM Costs'!BO:BO)&gt;0,SUMIF(Pharmaceuticals!$B:$B,$B205,Pharmaceuticals!BO:BO)+SUMIF('Health Products &amp; Equipment'!$B:$B,$B205,'Health Products &amp; Equipment'!BO:BO)+SUMIF('Other Pharma &amp; Health Products'!$B:$B,$B205,'Other Pharma &amp; Health Products'!BO:BO)+SUMIF('PSM Costs'!$B:$B,$B205,'PSM Costs'!BO:BO),"")</f>
        <v/>
      </c>
      <c r="Z205" s="234" t="str">
        <f ca="1">IF(SUMIF(Pharmaceuticals!$B:$B,$B205,Pharmaceuticals!BQ:BQ)+SUMIF('Health Products &amp; Equipment'!$B:$B,$B205,'Health Products &amp; Equipment'!BQ:BQ)+SUMIF('Other Pharma &amp; Health Products'!$B:$B,$B205,'Other Pharma &amp; Health Products'!BQ:BQ)+SUMIF('PSM Costs'!$B:$B,$B205,'PSM Costs'!BQ:BQ)&gt;0,SUMIF(Pharmaceuticals!$B:$B,$B205,Pharmaceuticals!BQ:BQ)+SUMIF('Health Products &amp; Equipment'!$B:$B,$B205,'Health Products &amp; Equipment'!BQ:BQ)+SUMIF('Other Pharma &amp; Health Products'!$B:$B,$B205,'Other Pharma &amp; Health Products'!BQ:BQ)+SUMIF('PSM Costs'!$B:$B,$B205,'PSM Costs'!BQ:BQ),"")</f>
        <v/>
      </c>
      <c r="AA205" s="234" t="str">
        <f ca="1">IF(SUMIF(Pharmaceuticals!$B:$B,$B205,Pharmaceuticals!BS:BS)+SUMIF('Health Products &amp; Equipment'!$B:$B,$B205,'Health Products &amp; Equipment'!BS:BS)+SUMIF('Other Pharma &amp; Health Products'!$B:$B,$B205,'Other Pharma &amp; Health Products'!BS:BS)+SUMIF('PSM Costs'!$B:$B,$B205,'PSM Costs'!BS:BS)&gt;0,SUMIF(Pharmaceuticals!$B:$B,$B205,Pharmaceuticals!BS:BS)+SUMIF('Health Products &amp; Equipment'!$B:$B,$B205,'Health Products &amp; Equipment'!BS:BS)+SUMIF('Other Pharma &amp; Health Products'!$B:$B,$B205,'Other Pharma &amp; Health Products'!BS:BS)+SUMIF('PSM Costs'!$B:$B,$B205,'PSM Costs'!BS:BS),"")</f>
        <v/>
      </c>
      <c r="AB205" s="233" t="str">
        <f t="shared" ca="1" si="19"/>
        <v/>
      </c>
    </row>
    <row r="206" spans="1:28" ht="22.15" customHeight="1" x14ac:dyDescent="0.2">
      <c r="A206" s="229">
        <v>196</v>
      </c>
      <c r="B206" s="229" t="str">
        <f ca="1">IFERROR(VLOOKUP(A206,'Rank unique Mod-Int-CI-PR'!I:J,2,FALSE),"")</f>
        <v/>
      </c>
      <c r="C206" s="230" t="str">
        <f ca="1">IFERROR(VLOOKUP(VALUE(LEFT(B206,FIND("-",B206)-1)),CatModules!B:C,2,FALSE),"")</f>
        <v/>
      </c>
      <c r="D206" s="230" t="str">
        <f ca="1">IFERROR(VLOOKUP(LEFT(B206,FIND("--",B206)-1),CatInt!D:E,2,FALSE),"")</f>
        <v/>
      </c>
      <c r="E206" s="230" t="str">
        <f ca="1">IFERROR(VLOOKUP(MID(B206,FIND("--",B206)+2,FIND("---",B206)-FIND("--",B206)-2),CatCostInp!D:E,2,FALSE),"")</f>
        <v/>
      </c>
      <c r="F206" s="230" t="str">
        <f ca="1">IFERROR(VLOOKUP(B206,ActivityConcat!A:C,3,FALSE),"")</f>
        <v/>
      </c>
      <c r="G206" s="231" t="str">
        <f ca="1">IFERROR(VLOOKUP(VALUE(RIGHT(B206,1)),Setup!A:D,4,FALSE),"")</f>
        <v/>
      </c>
      <c r="H206" s="232" t="str">
        <f t="shared" ca="1" si="15"/>
        <v/>
      </c>
      <c r="I206" s="233" t="str">
        <f ca="1">IF(SUMIF(Pharmaceuticals!$B:$B,$B206,Pharmaceuticals!Z:Z)+SUMIF('Health Products &amp; Equipment'!$B:$B,$B206,'Health Products &amp; Equipment'!Z:Z)+SUMIF('Other Pharma &amp; Health Products'!$B:$B,$B206,'Other Pharma &amp; Health Products'!Z:Z)+SUMIF('PSM Costs'!$B:$B,$B206,'PSM Costs'!Z:Z)&gt;0,SUMIF(Pharmaceuticals!$B:$B,$B206,Pharmaceuticals!Z:Z)+SUMIF('Health Products &amp; Equipment'!$B:$B,$B206,'Health Products &amp; Equipment'!Z:Z)+SUMIF('Other Pharma &amp; Health Products'!$B:$B,$B206,'Other Pharma &amp; Health Products'!Z:Z)+SUMIF('PSM Costs'!$B:$B,$B206,'PSM Costs'!Z:Z),"")</f>
        <v/>
      </c>
      <c r="J206" s="233" t="str">
        <f ca="1">IF(SUMIF(Pharmaceuticals!$B:$B,$B206,Pharmaceuticals!AB:AB)+SUMIF('Health Products &amp; Equipment'!$B:$B,$B206,'Health Products &amp; Equipment'!AB:AB)+SUMIF('Other Pharma &amp; Health Products'!$B:$B,$B206,'Other Pharma &amp; Health Products'!AB:AB)+SUMIF('PSM Costs'!$B:$B,$B206,'PSM Costs'!AB:AB)&gt;0,SUMIF(Pharmaceuticals!$B:$B,$B206,Pharmaceuticals!AB:AB)+SUMIF('Health Products &amp; Equipment'!$B:$B,$B206,'Health Products &amp; Equipment'!AB:AB)+SUMIF('Other Pharma &amp; Health Products'!$B:$B,$B206,'Other Pharma &amp; Health Products'!AB:AB)+SUMIF('PSM Costs'!$B:$B,$B206,'PSM Costs'!AB:AB),"")</f>
        <v/>
      </c>
      <c r="K206" s="233" t="str">
        <f ca="1">IF(SUMIF(Pharmaceuticals!$B:$B,$B206,Pharmaceuticals!AD:AD)+SUMIF('Health Products &amp; Equipment'!$B:$B,$B206,'Health Products &amp; Equipment'!AD:AD)+SUMIF('Other Pharma &amp; Health Products'!$B:$B,$B206,'Other Pharma &amp; Health Products'!AD:AD)+SUMIF('PSM Costs'!$B:$B,$B206,'PSM Costs'!AD:AD)&gt;0,SUMIF(Pharmaceuticals!$B:$B,$B206,Pharmaceuticals!AD:AD)+SUMIF('Health Products &amp; Equipment'!$B:$B,$B206,'Health Products &amp; Equipment'!AD:AD)+SUMIF('Other Pharma &amp; Health Products'!$B:$B,$B206,'Other Pharma &amp; Health Products'!AD:AD)+SUMIF('PSM Costs'!$B:$B,$B206,'PSM Costs'!AD:AD),"")</f>
        <v/>
      </c>
      <c r="L206" s="233" t="str">
        <f ca="1">IF(SUMIF(Pharmaceuticals!$B:$B,$B206,Pharmaceuticals!AF:AF)+SUMIF('Health Products &amp; Equipment'!$B:$B,$B206,'Health Products &amp; Equipment'!AF:AF)+SUMIF('Other Pharma &amp; Health Products'!$B:$B,$B206,'Other Pharma &amp; Health Products'!AF:AF)+SUMIF('PSM Costs'!$B:$B,$B206,'PSM Costs'!AF:AF)&gt;0,SUMIF(Pharmaceuticals!$B:$B,$B206,Pharmaceuticals!AF:AF)+SUMIF('Health Products &amp; Equipment'!$B:$B,$B206,'Health Products &amp; Equipment'!AF:AF)+SUMIF('Other Pharma &amp; Health Products'!$B:$B,$B206,'Other Pharma &amp; Health Products'!AF:AF)+SUMIF('PSM Costs'!$B:$B,$B206,'PSM Costs'!AF:AF),"")</f>
        <v/>
      </c>
      <c r="M206" s="231" t="str">
        <f t="shared" ca="1" si="16"/>
        <v/>
      </c>
      <c r="N206" s="234" t="str">
        <f ca="1">IF(SUMIF(Pharmaceuticals!$B:$B,$B206,Pharmaceuticals!AM:AM)+SUMIF('Health Products &amp; Equipment'!$B:$B,$B206,'Health Products &amp; Equipment'!AM:AM)+SUMIF('Other Pharma &amp; Health Products'!$B:$B,$B206,'Other Pharma &amp; Health Products'!AM:AM)+SUMIF('PSM Costs'!$B:$B,$B206,'PSM Costs'!AM:AM)&gt;0,SUMIF(Pharmaceuticals!$B:$B,$B206,Pharmaceuticals!AM:AM)+SUMIF('Health Products &amp; Equipment'!$B:$B,$B206,'Health Products &amp; Equipment'!AM:AM)+SUMIF('Other Pharma &amp; Health Products'!$B:$B,$B206,'Other Pharma &amp; Health Products'!AM:AM)+SUMIF('PSM Costs'!$B:$B,$B206,'PSM Costs'!AM:AM),"")</f>
        <v/>
      </c>
      <c r="O206" s="234" t="str">
        <f ca="1">IF(SUMIF(Pharmaceuticals!$B:$B,$B206,Pharmaceuticals!AO:AO)+SUMIF('Health Products &amp; Equipment'!$B:$B,$B206,'Health Products &amp; Equipment'!AO:AO)+SUMIF('Other Pharma &amp; Health Products'!$B:$B,$B206,'Other Pharma &amp; Health Products'!AO:AO)+SUMIF('PSM Costs'!$B:$B,$B206,'PSM Costs'!AO:AO)&gt;0,SUMIF(Pharmaceuticals!$B:$B,$B206,Pharmaceuticals!AO:AO)+SUMIF('Health Products &amp; Equipment'!$B:$B,$B206,'Health Products &amp; Equipment'!AO:AO)+SUMIF('Other Pharma &amp; Health Products'!$B:$B,$B206,'Other Pharma &amp; Health Products'!AO:AO)+SUMIF('PSM Costs'!$B:$B,$B206,'PSM Costs'!AO:AO),"")</f>
        <v/>
      </c>
      <c r="P206" s="234" t="str">
        <f ca="1">IF(SUMIF(Pharmaceuticals!$B:$B,$B206,Pharmaceuticals!AQ:AQ)+SUMIF('Health Products &amp; Equipment'!$B:$B,$B206,'Health Products &amp; Equipment'!AQ:AQ)+SUMIF('Other Pharma &amp; Health Products'!$B:$B,$B206,'Other Pharma &amp; Health Products'!AQ:AQ)+SUMIF('PSM Costs'!$B:$B,$B206,'PSM Costs'!AQ:AQ)&gt;0,SUMIF(Pharmaceuticals!$B:$B,$B206,Pharmaceuticals!AQ:AQ)+SUMIF('Health Products &amp; Equipment'!$B:$B,$B206,'Health Products &amp; Equipment'!AQ:AQ)+SUMIF('Other Pharma &amp; Health Products'!$B:$B,$B206,'Other Pharma &amp; Health Products'!AQ:AQ)+SUMIF('PSM Costs'!$B:$B,$B206,'PSM Costs'!AQ:AQ),"")</f>
        <v/>
      </c>
      <c r="Q206" s="234" t="str">
        <f ca="1">IF(SUMIF(Pharmaceuticals!$B:$B,$B206,Pharmaceuticals!AS:AS)+SUMIF('Health Products &amp; Equipment'!$B:$B,$B206,'Health Products &amp; Equipment'!AS:AS)+SUMIF('Other Pharma &amp; Health Products'!$B:$B,$B206,'Other Pharma &amp; Health Products'!AS:AS)+SUMIF('PSM Costs'!$B:$B,$B206,'PSM Costs'!AS:AS)&gt;0,SUMIF(Pharmaceuticals!$B:$B,$B206,Pharmaceuticals!AS:AS)+SUMIF('Health Products &amp; Equipment'!$B:$B,$B206,'Health Products &amp; Equipment'!AS:AS)+SUMIF('Other Pharma &amp; Health Products'!$B:$B,$B206,'Other Pharma &amp; Health Products'!AS:AS)+SUMIF('PSM Costs'!$B:$B,$B206,'PSM Costs'!AS:AS),"")</f>
        <v/>
      </c>
      <c r="R206" s="232" t="str">
        <f t="shared" ca="1" si="17"/>
        <v/>
      </c>
      <c r="S206" s="233" t="str">
        <f ca="1">IF(SUMIF(Pharmaceuticals!$B:$B,$B206,Pharmaceuticals!AZ:AZ)+SUMIF('Health Products &amp; Equipment'!$B:$B,$B206,'Health Products &amp; Equipment'!AZ:AZ)+SUMIF('Other Pharma &amp; Health Products'!$B:$B,$B206,'Other Pharma &amp; Health Products'!AZ:AZ)+SUMIF('PSM Costs'!$B:$B,$B206,'PSM Costs'!AZ:AZ)&gt;0,SUMIF(Pharmaceuticals!$B:$B,$B206,Pharmaceuticals!AZ:AZ)+SUMIF('Health Products &amp; Equipment'!$B:$B,$B206,'Health Products &amp; Equipment'!AZ:AZ)+SUMIF('Other Pharma &amp; Health Products'!$B:$B,$B206,'Other Pharma &amp; Health Products'!AZ:AZ)+SUMIF('PSM Costs'!$B:$B,$B206,'PSM Costs'!AZ:AZ),"")</f>
        <v/>
      </c>
      <c r="T206" s="233" t="str">
        <f ca="1">IF(SUMIF(Pharmaceuticals!$B:$B,$B206,Pharmaceuticals!BB:BB)+SUMIF('Health Products &amp; Equipment'!$B:$B,$B206,'Health Products &amp; Equipment'!BB:BB)+SUMIF('Other Pharma &amp; Health Products'!$B:$B,$B206,'Other Pharma &amp; Health Products'!BB:BB)+SUMIF('PSM Costs'!$B:$B,$B206,'PSM Costs'!BB:BB)&gt;0,SUMIF(Pharmaceuticals!$B:$B,$B206,Pharmaceuticals!BB:BB)+SUMIF('Health Products &amp; Equipment'!$B:$B,$B206,'Health Products &amp; Equipment'!BB:BB)+SUMIF('Other Pharma &amp; Health Products'!$B:$B,$B206,'Other Pharma &amp; Health Products'!BB:BB)+SUMIF('PSM Costs'!$B:$B,$B206,'PSM Costs'!BB:BB),"")</f>
        <v/>
      </c>
      <c r="U206" s="233" t="str">
        <f ca="1">IF(SUMIF(Pharmaceuticals!$B:$B,$B206,Pharmaceuticals!BD:BD)+SUMIF('Health Products &amp; Equipment'!$B:$B,$B206,'Health Products &amp; Equipment'!BD:BD)+SUMIF('Other Pharma &amp; Health Products'!$B:$B,$B206,'Other Pharma &amp; Health Products'!BD:BD)+SUMIF('PSM Costs'!$B:$B,$B206,'PSM Costs'!BD:BD)&gt;0,SUMIF(Pharmaceuticals!$B:$B,$B206,Pharmaceuticals!BD:BD)+SUMIF('Health Products &amp; Equipment'!$B:$B,$B206,'Health Products &amp; Equipment'!BD:BD)+SUMIF('Other Pharma &amp; Health Products'!$B:$B,$B206,'Other Pharma &amp; Health Products'!BD:BD)+SUMIF('PSM Costs'!$B:$B,$B206,'PSM Costs'!BD:BD),"")</f>
        <v/>
      </c>
      <c r="V206" s="233" t="str">
        <f ca="1">IF(SUMIF(Pharmaceuticals!$B:$B,$B206,Pharmaceuticals!BF:BF)+SUMIF('Health Products &amp; Equipment'!$B:$B,$B206,'Health Products &amp; Equipment'!BF:BF)+SUMIF('Other Pharma &amp; Health Products'!$B:$B,$B206,'Other Pharma &amp; Health Products'!BF:BF)+SUMIF('PSM Costs'!$B:$B,$B206,'PSM Costs'!BF:BF)&gt;0,SUMIF(Pharmaceuticals!$B:$B,$B206,Pharmaceuticals!BF:BF)+SUMIF('Health Products &amp; Equipment'!$B:$B,$B206,'Health Products &amp; Equipment'!BF:BF)+SUMIF('Other Pharma &amp; Health Products'!$B:$B,$B206,'Other Pharma &amp; Health Products'!BF:BF)+SUMIF('PSM Costs'!$B:$B,$B206,'PSM Costs'!BF:BF),"")</f>
        <v/>
      </c>
      <c r="W206" s="231" t="str">
        <f t="shared" ca="1" si="18"/>
        <v/>
      </c>
      <c r="X206" s="234" t="str">
        <f ca="1">IF(SUMIF(Pharmaceuticals!$B:$B,$B206,Pharmaceuticals!BM:BM)+SUMIF('Health Products &amp; Equipment'!$B:$B,$B206,'Health Products &amp; Equipment'!BM:BM)+SUMIF('Other Pharma &amp; Health Products'!$B:$B,$B206,'Other Pharma &amp; Health Products'!BM:BM)+SUMIF('PSM Costs'!$B:$B,$B206,'PSM Costs'!BM:BM)&gt;0,SUMIF(Pharmaceuticals!$B:$B,$B206,Pharmaceuticals!BM:BM)+SUMIF('Health Products &amp; Equipment'!$B:$B,$B206,'Health Products &amp; Equipment'!BM:BM)+SUMIF('Other Pharma &amp; Health Products'!$B:$B,$B206,'Other Pharma &amp; Health Products'!BM:BM)+SUMIF('PSM Costs'!$B:$B,$B206,'PSM Costs'!BM:BM),"")</f>
        <v/>
      </c>
      <c r="Y206" s="234" t="str">
        <f ca="1">IF(SUMIF(Pharmaceuticals!$B:$B,$B206,Pharmaceuticals!BO:BO)+SUMIF('Health Products &amp; Equipment'!$B:$B,$B206,'Health Products &amp; Equipment'!BO:BO)+SUMIF('Other Pharma &amp; Health Products'!$B:$B,$B206,'Other Pharma &amp; Health Products'!BO:BO)+SUMIF('PSM Costs'!$B:$B,$B206,'PSM Costs'!BO:BO)&gt;0,SUMIF(Pharmaceuticals!$B:$B,$B206,Pharmaceuticals!BO:BO)+SUMIF('Health Products &amp; Equipment'!$B:$B,$B206,'Health Products &amp; Equipment'!BO:BO)+SUMIF('Other Pharma &amp; Health Products'!$B:$B,$B206,'Other Pharma &amp; Health Products'!BO:BO)+SUMIF('PSM Costs'!$B:$B,$B206,'PSM Costs'!BO:BO),"")</f>
        <v/>
      </c>
      <c r="Z206" s="234" t="str">
        <f ca="1">IF(SUMIF(Pharmaceuticals!$B:$B,$B206,Pharmaceuticals!BQ:BQ)+SUMIF('Health Products &amp; Equipment'!$B:$B,$B206,'Health Products &amp; Equipment'!BQ:BQ)+SUMIF('Other Pharma &amp; Health Products'!$B:$B,$B206,'Other Pharma &amp; Health Products'!BQ:BQ)+SUMIF('PSM Costs'!$B:$B,$B206,'PSM Costs'!BQ:BQ)&gt;0,SUMIF(Pharmaceuticals!$B:$B,$B206,Pharmaceuticals!BQ:BQ)+SUMIF('Health Products &amp; Equipment'!$B:$B,$B206,'Health Products &amp; Equipment'!BQ:BQ)+SUMIF('Other Pharma &amp; Health Products'!$B:$B,$B206,'Other Pharma &amp; Health Products'!BQ:BQ)+SUMIF('PSM Costs'!$B:$B,$B206,'PSM Costs'!BQ:BQ),"")</f>
        <v/>
      </c>
      <c r="AA206" s="234" t="str">
        <f ca="1">IF(SUMIF(Pharmaceuticals!$B:$B,$B206,Pharmaceuticals!BS:BS)+SUMIF('Health Products &amp; Equipment'!$B:$B,$B206,'Health Products &amp; Equipment'!BS:BS)+SUMIF('Other Pharma &amp; Health Products'!$B:$B,$B206,'Other Pharma &amp; Health Products'!BS:BS)+SUMIF('PSM Costs'!$B:$B,$B206,'PSM Costs'!BS:BS)&gt;0,SUMIF(Pharmaceuticals!$B:$B,$B206,Pharmaceuticals!BS:BS)+SUMIF('Health Products &amp; Equipment'!$B:$B,$B206,'Health Products &amp; Equipment'!BS:BS)+SUMIF('Other Pharma &amp; Health Products'!$B:$B,$B206,'Other Pharma &amp; Health Products'!BS:BS)+SUMIF('PSM Costs'!$B:$B,$B206,'PSM Costs'!BS:BS),"")</f>
        <v/>
      </c>
      <c r="AB206" s="233" t="str">
        <f t="shared" ca="1" si="19"/>
        <v/>
      </c>
    </row>
    <row r="207" spans="1:28" ht="22.15" customHeight="1" x14ac:dyDescent="0.2">
      <c r="A207" s="229">
        <v>197</v>
      </c>
      <c r="B207" s="229" t="str">
        <f ca="1">IFERROR(VLOOKUP(A207,'Rank unique Mod-Int-CI-PR'!I:J,2,FALSE),"")</f>
        <v/>
      </c>
      <c r="C207" s="230" t="str">
        <f ca="1">IFERROR(VLOOKUP(VALUE(LEFT(B207,FIND("-",B207)-1)),CatModules!B:C,2,FALSE),"")</f>
        <v/>
      </c>
      <c r="D207" s="230" t="str">
        <f ca="1">IFERROR(VLOOKUP(LEFT(B207,FIND("--",B207)-1),CatInt!D:E,2,FALSE),"")</f>
        <v/>
      </c>
      <c r="E207" s="230" t="str">
        <f ca="1">IFERROR(VLOOKUP(MID(B207,FIND("--",B207)+2,FIND("---",B207)-FIND("--",B207)-2),CatCostInp!D:E,2,FALSE),"")</f>
        <v/>
      </c>
      <c r="F207" s="230" t="str">
        <f ca="1">IFERROR(VLOOKUP(B207,ActivityConcat!A:C,3,FALSE),"")</f>
        <v/>
      </c>
      <c r="G207" s="231" t="str">
        <f ca="1">IFERROR(VLOOKUP(VALUE(RIGHT(B207,1)),Setup!A:D,4,FALSE),"")</f>
        <v/>
      </c>
      <c r="H207" s="232" t="str">
        <f t="shared" ca="1" si="15"/>
        <v/>
      </c>
      <c r="I207" s="233" t="str">
        <f ca="1">IF(SUMIF(Pharmaceuticals!$B:$B,$B207,Pharmaceuticals!Z:Z)+SUMIF('Health Products &amp; Equipment'!$B:$B,$B207,'Health Products &amp; Equipment'!Z:Z)+SUMIF('Other Pharma &amp; Health Products'!$B:$B,$B207,'Other Pharma &amp; Health Products'!Z:Z)+SUMIF('PSM Costs'!$B:$B,$B207,'PSM Costs'!Z:Z)&gt;0,SUMIF(Pharmaceuticals!$B:$B,$B207,Pharmaceuticals!Z:Z)+SUMIF('Health Products &amp; Equipment'!$B:$B,$B207,'Health Products &amp; Equipment'!Z:Z)+SUMIF('Other Pharma &amp; Health Products'!$B:$B,$B207,'Other Pharma &amp; Health Products'!Z:Z)+SUMIF('PSM Costs'!$B:$B,$B207,'PSM Costs'!Z:Z),"")</f>
        <v/>
      </c>
      <c r="J207" s="233" t="str">
        <f ca="1">IF(SUMIF(Pharmaceuticals!$B:$B,$B207,Pharmaceuticals!AB:AB)+SUMIF('Health Products &amp; Equipment'!$B:$B,$B207,'Health Products &amp; Equipment'!AB:AB)+SUMIF('Other Pharma &amp; Health Products'!$B:$B,$B207,'Other Pharma &amp; Health Products'!AB:AB)+SUMIF('PSM Costs'!$B:$B,$B207,'PSM Costs'!AB:AB)&gt;0,SUMIF(Pharmaceuticals!$B:$B,$B207,Pharmaceuticals!AB:AB)+SUMIF('Health Products &amp; Equipment'!$B:$B,$B207,'Health Products &amp; Equipment'!AB:AB)+SUMIF('Other Pharma &amp; Health Products'!$B:$B,$B207,'Other Pharma &amp; Health Products'!AB:AB)+SUMIF('PSM Costs'!$B:$B,$B207,'PSM Costs'!AB:AB),"")</f>
        <v/>
      </c>
      <c r="K207" s="233" t="str">
        <f ca="1">IF(SUMIF(Pharmaceuticals!$B:$B,$B207,Pharmaceuticals!AD:AD)+SUMIF('Health Products &amp; Equipment'!$B:$B,$B207,'Health Products &amp; Equipment'!AD:AD)+SUMIF('Other Pharma &amp; Health Products'!$B:$B,$B207,'Other Pharma &amp; Health Products'!AD:AD)+SUMIF('PSM Costs'!$B:$B,$B207,'PSM Costs'!AD:AD)&gt;0,SUMIF(Pharmaceuticals!$B:$B,$B207,Pharmaceuticals!AD:AD)+SUMIF('Health Products &amp; Equipment'!$B:$B,$B207,'Health Products &amp; Equipment'!AD:AD)+SUMIF('Other Pharma &amp; Health Products'!$B:$B,$B207,'Other Pharma &amp; Health Products'!AD:AD)+SUMIF('PSM Costs'!$B:$B,$B207,'PSM Costs'!AD:AD),"")</f>
        <v/>
      </c>
      <c r="L207" s="233" t="str">
        <f ca="1">IF(SUMIF(Pharmaceuticals!$B:$B,$B207,Pharmaceuticals!AF:AF)+SUMIF('Health Products &amp; Equipment'!$B:$B,$B207,'Health Products &amp; Equipment'!AF:AF)+SUMIF('Other Pharma &amp; Health Products'!$B:$B,$B207,'Other Pharma &amp; Health Products'!AF:AF)+SUMIF('PSM Costs'!$B:$B,$B207,'PSM Costs'!AF:AF)&gt;0,SUMIF(Pharmaceuticals!$B:$B,$B207,Pharmaceuticals!AF:AF)+SUMIF('Health Products &amp; Equipment'!$B:$B,$B207,'Health Products &amp; Equipment'!AF:AF)+SUMIF('Other Pharma &amp; Health Products'!$B:$B,$B207,'Other Pharma &amp; Health Products'!AF:AF)+SUMIF('PSM Costs'!$B:$B,$B207,'PSM Costs'!AF:AF),"")</f>
        <v/>
      </c>
      <c r="M207" s="231" t="str">
        <f t="shared" ca="1" si="16"/>
        <v/>
      </c>
      <c r="N207" s="234" t="str">
        <f ca="1">IF(SUMIF(Pharmaceuticals!$B:$B,$B207,Pharmaceuticals!AM:AM)+SUMIF('Health Products &amp; Equipment'!$B:$B,$B207,'Health Products &amp; Equipment'!AM:AM)+SUMIF('Other Pharma &amp; Health Products'!$B:$B,$B207,'Other Pharma &amp; Health Products'!AM:AM)+SUMIF('PSM Costs'!$B:$B,$B207,'PSM Costs'!AM:AM)&gt;0,SUMIF(Pharmaceuticals!$B:$B,$B207,Pharmaceuticals!AM:AM)+SUMIF('Health Products &amp; Equipment'!$B:$B,$B207,'Health Products &amp; Equipment'!AM:AM)+SUMIF('Other Pharma &amp; Health Products'!$B:$B,$B207,'Other Pharma &amp; Health Products'!AM:AM)+SUMIF('PSM Costs'!$B:$B,$B207,'PSM Costs'!AM:AM),"")</f>
        <v/>
      </c>
      <c r="O207" s="234" t="str">
        <f ca="1">IF(SUMIF(Pharmaceuticals!$B:$B,$B207,Pharmaceuticals!AO:AO)+SUMIF('Health Products &amp; Equipment'!$B:$B,$B207,'Health Products &amp; Equipment'!AO:AO)+SUMIF('Other Pharma &amp; Health Products'!$B:$B,$B207,'Other Pharma &amp; Health Products'!AO:AO)+SUMIF('PSM Costs'!$B:$B,$B207,'PSM Costs'!AO:AO)&gt;0,SUMIF(Pharmaceuticals!$B:$B,$B207,Pharmaceuticals!AO:AO)+SUMIF('Health Products &amp; Equipment'!$B:$B,$B207,'Health Products &amp; Equipment'!AO:AO)+SUMIF('Other Pharma &amp; Health Products'!$B:$B,$B207,'Other Pharma &amp; Health Products'!AO:AO)+SUMIF('PSM Costs'!$B:$B,$B207,'PSM Costs'!AO:AO),"")</f>
        <v/>
      </c>
      <c r="P207" s="234" t="str">
        <f ca="1">IF(SUMIF(Pharmaceuticals!$B:$B,$B207,Pharmaceuticals!AQ:AQ)+SUMIF('Health Products &amp; Equipment'!$B:$B,$B207,'Health Products &amp; Equipment'!AQ:AQ)+SUMIF('Other Pharma &amp; Health Products'!$B:$B,$B207,'Other Pharma &amp; Health Products'!AQ:AQ)+SUMIF('PSM Costs'!$B:$B,$B207,'PSM Costs'!AQ:AQ)&gt;0,SUMIF(Pharmaceuticals!$B:$B,$B207,Pharmaceuticals!AQ:AQ)+SUMIF('Health Products &amp; Equipment'!$B:$B,$B207,'Health Products &amp; Equipment'!AQ:AQ)+SUMIF('Other Pharma &amp; Health Products'!$B:$B,$B207,'Other Pharma &amp; Health Products'!AQ:AQ)+SUMIF('PSM Costs'!$B:$B,$B207,'PSM Costs'!AQ:AQ),"")</f>
        <v/>
      </c>
      <c r="Q207" s="234" t="str">
        <f ca="1">IF(SUMIF(Pharmaceuticals!$B:$B,$B207,Pharmaceuticals!AS:AS)+SUMIF('Health Products &amp; Equipment'!$B:$B,$B207,'Health Products &amp; Equipment'!AS:AS)+SUMIF('Other Pharma &amp; Health Products'!$B:$B,$B207,'Other Pharma &amp; Health Products'!AS:AS)+SUMIF('PSM Costs'!$B:$B,$B207,'PSM Costs'!AS:AS)&gt;0,SUMIF(Pharmaceuticals!$B:$B,$B207,Pharmaceuticals!AS:AS)+SUMIF('Health Products &amp; Equipment'!$B:$B,$B207,'Health Products &amp; Equipment'!AS:AS)+SUMIF('Other Pharma &amp; Health Products'!$B:$B,$B207,'Other Pharma &amp; Health Products'!AS:AS)+SUMIF('PSM Costs'!$B:$B,$B207,'PSM Costs'!AS:AS),"")</f>
        <v/>
      </c>
      <c r="R207" s="232" t="str">
        <f t="shared" ca="1" si="17"/>
        <v/>
      </c>
      <c r="S207" s="233" t="str">
        <f ca="1">IF(SUMIF(Pharmaceuticals!$B:$B,$B207,Pharmaceuticals!AZ:AZ)+SUMIF('Health Products &amp; Equipment'!$B:$B,$B207,'Health Products &amp; Equipment'!AZ:AZ)+SUMIF('Other Pharma &amp; Health Products'!$B:$B,$B207,'Other Pharma &amp; Health Products'!AZ:AZ)+SUMIF('PSM Costs'!$B:$B,$B207,'PSM Costs'!AZ:AZ)&gt;0,SUMIF(Pharmaceuticals!$B:$B,$B207,Pharmaceuticals!AZ:AZ)+SUMIF('Health Products &amp; Equipment'!$B:$B,$B207,'Health Products &amp; Equipment'!AZ:AZ)+SUMIF('Other Pharma &amp; Health Products'!$B:$B,$B207,'Other Pharma &amp; Health Products'!AZ:AZ)+SUMIF('PSM Costs'!$B:$B,$B207,'PSM Costs'!AZ:AZ),"")</f>
        <v/>
      </c>
      <c r="T207" s="233" t="str">
        <f ca="1">IF(SUMIF(Pharmaceuticals!$B:$B,$B207,Pharmaceuticals!BB:BB)+SUMIF('Health Products &amp; Equipment'!$B:$B,$B207,'Health Products &amp; Equipment'!BB:BB)+SUMIF('Other Pharma &amp; Health Products'!$B:$B,$B207,'Other Pharma &amp; Health Products'!BB:BB)+SUMIF('PSM Costs'!$B:$B,$B207,'PSM Costs'!BB:BB)&gt;0,SUMIF(Pharmaceuticals!$B:$B,$B207,Pharmaceuticals!BB:BB)+SUMIF('Health Products &amp; Equipment'!$B:$B,$B207,'Health Products &amp; Equipment'!BB:BB)+SUMIF('Other Pharma &amp; Health Products'!$B:$B,$B207,'Other Pharma &amp; Health Products'!BB:BB)+SUMIF('PSM Costs'!$B:$B,$B207,'PSM Costs'!BB:BB),"")</f>
        <v/>
      </c>
      <c r="U207" s="233" t="str">
        <f ca="1">IF(SUMIF(Pharmaceuticals!$B:$B,$B207,Pharmaceuticals!BD:BD)+SUMIF('Health Products &amp; Equipment'!$B:$B,$B207,'Health Products &amp; Equipment'!BD:BD)+SUMIF('Other Pharma &amp; Health Products'!$B:$B,$B207,'Other Pharma &amp; Health Products'!BD:BD)+SUMIF('PSM Costs'!$B:$B,$B207,'PSM Costs'!BD:BD)&gt;0,SUMIF(Pharmaceuticals!$B:$B,$B207,Pharmaceuticals!BD:BD)+SUMIF('Health Products &amp; Equipment'!$B:$B,$B207,'Health Products &amp; Equipment'!BD:BD)+SUMIF('Other Pharma &amp; Health Products'!$B:$B,$B207,'Other Pharma &amp; Health Products'!BD:BD)+SUMIF('PSM Costs'!$B:$B,$B207,'PSM Costs'!BD:BD),"")</f>
        <v/>
      </c>
      <c r="V207" s="233" t="str">
        <f ca="1">IF(SUMIF(Pharmaceuticals!$B:$B,$B207,Pharmaceuticals!BF:BF)+SUMIF('Health Products &amp; Equipment'!$B:$B,$B207,'Health Products &amp; Equipment'!BF:BF)+SUMIF('Other Pharma &amp; Health Products'!$B:$B,$B207,'Other Pharma &amp; Health Products'!BF:BF)+SUMIF('PSM Costs'!$B:$B,$B207,'PSM Costs'!BF:BF)&gt;0,SUMIF(Pharmaceuticals!$B:$B,$B207,Pharmaceuticals!BF:BF)+SUMIF('Health Products &amp; Equipment'!$B:$B,$B207,'Health Products &amp; Equipment'!BF:BF)+SUMIF('Other Pharma &amp; Health Products'!$B:$B,$B207,'Other Pharma &amp; Health Products'!BF:BF)+SUMIF('PSM Costs'!$B:$B,$B207,'PSM Costs'!BF:BF),"")</f>
        <v/>
      </c>
      <c r="W207" s="231" t="str">
        <f t="shared" ca="1" si="18"/>
        <v/>
      </c>
      <c r="X207" s="234" t="str">
        <f ca="1">IF(SUMIF(Pharmaceuticals!$B:$B,$B207,Pharmaceuticals!BM:BM)+SUMIF('Health Products &amp; Equipment'!$B:$B,$B207,'Health Products &amp; Equipment'!BM:BM)+SUMIF('Other Pharma &amp; Health Products'!$B:$B,$B207,'Other Pharma &amp; Health Products'!BM:BM)+SUMIF('PSM Costs'!$B:$B,$B207,'PSM Costs'!BM:BM)&gt;0,SUMIF(Pharmaceuticals!$B:$B,$B207,Pharmaceuticals!BM:BM)+SUMIF('Health Products &amp; Equipment'!$B:$B,$B207,'Health Products &amp; Equipment'!BM:BM)+SUMIF('Other Pharma &amp; Health Products'!$B:$B,$B207,'Other Pharma &amp; Health Products'!BM:BM)+SUMIF('PSM Costs'!$B:$B,$B207,'PSM Costs'!BM:BM),"")</f>
        <v/>
      </c>
      <c r="Y207" s="234" t="str">
        <f ca="1">IF(SUMIF(Pharmaceuticals!$B:$B,$B207,Pharmaceuticals!BO:BO)+SUMIF('Health Products &amp; Equipment'!$B:$B,$B207,'Health Products &amp; Equipment'!BO:BO)+SUMIF('Other Pharma &amp; Health Products'!$B:$B,$B207,'Other Pharma &amp; Health Products'!BO:BO)+SUMIF('PSM Costs'!$B:$B,$B207,'PSM Costs'!BO:BO)&gt;0,SUMIF(Pharmaceuticals!$B:$B,$B207,Pharmaceuticals!BO:BO)+SUMIF('Health Products &amp; Equipment'!$B:$B,$B207,'Health Products &amp; Equipment'!BO:BO)+SUMIF('Other Pharma &amp; Health Products'!$B:$B,$B207,'Other Pharma &amp; Health Products'!BO:BO)+SUMIF('PSM Costs'!$B:$B,$B207,'PSM Costs'!BO:BO),"")</f>
        <v/>
      </c>
      <c r="Z207" s="234" t="str">
        <f ca="1">IF(SUMIF(Pharmaceuticals!$B:$B,$B207,Pharmaceuticals!BQ:BQ)+SUMIF('Health Products &amp; Equipment'!$B:$B,$B207,'Health Products &amp; Equipment'!BQ:BQ)+SUMIF('Other Pharma &amp; Health Products'!$B:$B,$B207,'Other Pharma &amp; Health Products'!BQ:BQ)+SUMIF('PSM Costs'!$B:$B,$B207,'PSM Costs'!BQ:BQ)&gt;0,SUMIF(Pharmaceuticals!$B:$B,$B207,Pharmaceuticals!BQ:BQ)+SUMIF('Health Products &amp; Equipment'!$B:$B,$B207,'Health Products &amp; Equipment'!BQ:BQ)+SUMIF('Other Pharma &amp; Health Products'!$B:$B,$B207,'Other Pharma &amp; Health Products'!BQ:BQ)+SUMIF('PSM Costs'!$B:$B,$B207,'PSM Costs'!BQ:BQ),"")</f>
        <v/>
      </c>
      <c r="AA207" s="234" t="str">
        <f ca="1">IF(SUMIF(Pharmaceuticals!$B:$B,$B207,Pharmaceuticals!BS:BS)+SUMIF('Health Products &amp; Equipment'!$B:$B,$B207,'Health Products &amp; Equipment'!BS:BS)+SUMIF('Other Pharma &amp; Health Products'!$B:$B,$B207,'Other Pharma &amp; Health Products'!BS:BS)+SUMIF('PSM Costs'!$B:$B,$B207,'PSM Costs'!BS:BS)&gt;0,SUMIF(Pharmaceuticals!$B:$B,$B207,Pharmaceuticals!BS:BS)+SUMIF('Health Products &amp; Equipment'!$B:$B,$B207,'Health Products &amp; Equipment'!BS:BS)+SUMIF('Other Pharma &amp; Health Products'!$B:$B,$B207,'Other Pharma &amp; Health Products'!BS:BS)+SUMIF('PSM Costs'!$B:$B,$B207,'PSM Costs'!BS:BS),"")</f>
        <v/>
      </c>
      <c r="AB207" s="233" t="str">
        <f t="shared" ca="1" si="19"/>
        <v/>
      </c>
    </row>
    <row r="208" spans="1:28" ht="22.15" customHeight="1" x14ac:dyDescent="0.2">
      <c r="A208" s="229">
        <v>198</v>
      </c>
      <c r="B208" s="229" t="str">
        <f ca="1">IFERROR(VLOOKUP(A208,'Rank unique Mod-Int-CI-PR'!I:J,2,FALSE),"")</f>
        <v/>
      </c>
      <c r="C208" s="230" t="str">
        <f ca="1">IFERROR(VLOOKUP(VALUE(LEFT(B208,FIND("-",B208)-1)),CatModules!B:C,2,FALSE),"")</f>
        <v/>
      </c>
      <c r="D208" s="230" t="str">
        <f ca="1">IFERROR(VLOOKUP(LEFT(B208,FIND("--",B208)-1),CatInt!D:E,2,FALSE),"")</f>
        <v/>
      </c>
      <c r="E208" s="230" t="str">
        <f ca="1">IFERROR(VLOOKUP(MID(B208,FIND("--",B208)+2,FIND("---",B208)-FIND("--",B208)-2),CatCostInp!D:E,2,FALSE),"")</f>
        <v/>
      </c>
      <c r="F208" s="230" t="str">
        <f ca="1">IFERROR(VLOOKUP(B208,ActivityConcat!A:C,3,FALSE),"")</f>
        <v/>
      </c>
      <c r="G208" s="231" t="str">
        <f ca="1">IFERROR(VLOOKUP(VALUE(RIGHT(B208,1)),Setup!A:D,4,FALSE),"")</f>
        <v/>
      </c>
      <c r="H208" s="232" t="str">
        <f t="shared" ca="1" si="15"/>
        <v/>
      </c>
      <c r="I208" s="233" t="str">
        <f ca="1">IF(SUMIF(Pharmaceuticals!$B:$B,$B208,Pharmaceuticals!Z:Z)+SUMIF('Health Products &amp; Equipment'!$B:$B,$B208,'Health Products &amp; Equipment'!Z:Z)+SUMIF('Other Pharma &amp; Health Products'!$B:$B,$B208,'Other Pharma &amp; Health Products'!Z:Z)+SUMIF('PSM Costs'!$B:$B,$B208,'PSM Costs'!Z:Z)&gt;0,SUMIF(Pharmaceuticals!$B:$B,$B208,Pharmaceuticals!Z:Z)+SUMIF('Health Products &amp; Equipment'!$B:$B,$B208,'Health Products &amp; Equipment'!Z:Z)+SUMIF('Other Pharma &amp; Health Products'!$B:$B,$B208,'Other Pharma &amp; Health Products'!Z:Z)+SUMIF('PSM Costs'!$B:$B,$B208,'PSM Costs'!Z:Z),"")</f>
        <v/>
      </c>
      <c r="J208" s="233" t="str">
        <f ca="1">IF(SUMIF(Pharmaceuticals!$B:$B,$B208,Pharmaceuticals!AB:AB)+SUMIF('Health Products &amp; Equipment'!$B:$B,$B208,'Health Products &amp; Equipment'!AB:AB)+SUMIF('Other Pharma &amp; Health Products'!$B:$B,$B208,'Other Pharma &amp; Health Products'!AB:AB)+SUMIF('PSM Costs'!$B:$B,$B208,'PSM Costs'!AB:AB)&gt;0,SUMIF(Pharmaceuticals!$B:$B,$B208,Pharmaceuticals!AB:AB)+SUMIF('Health Products &amp; Equipment'!$B:$B,$B208,'Health Products &amp; Equipment'!AB:AB)+SUMIF('Other Pharma &amp; Health Products'!$B:$B,$B208,'Other Pharma &amp; Health Products'!AB:AB)+SUMIF('PSM Costs'!$B:$B,$B208,'PSM Costs'!AB:AB),"")</f>
        <v/>
      </c>
      <c r="K208" s="233" t="str">
        <f ca="1">IF(SUMIF(Pharmaceuticals!$B:$B,$B208,Pharmaceuticals!AD:AD)+SUMIF('Health Products &amp; Equipment'!$B:$B,$B208,'Health Products &amp; Equipment'!AD:AD)+SUMIF('Other Pharma &amp; Health Products'!$B:$B,$B208,'Other Pharma &amp; Health Products'!AD:AD)+SUMIF('PSM Costs'!$B:$B,$B208,'PSM Costs'!AD:AD)&gt;0,SUMIF(Pharmaceuticals!$B:$B,$B208,Pharmaceuticals!AD:AD)+SUMIF('Health Products &amp; Equipment'!$B:$B,$B208,'Health Products &amp; Equipment'!AD:AD)+SUMIF('Other Pharma &amp; Health Products'!$B:$B,$B208,'Other Pharma &amp; Health Products'!AD:AD)+SUMIF('PSM Costs'!$B:$B,$B208,'PSM Costs'!AD:AD),"")</f>
        <v/>
      </c>
      <c r="L208" s="233" t="str">
        <f ca="1">IF(SUMIF(Pharmaceuticals!$B:$B,$B208,Pharmaceuticals!AF:AF)+SUMIF('Health Products &amp; Equipment'!$B:$B,$B208,'Health Products &amp; Equipment'!AF:AF)+SUMIF('Other Pharma &amp; Health Products'!$B:$B,$B208,'Other Pharma &amp; Health Products'!AF:AF)+SUMIF('PSM Costs'!$B:$B,$B208,'PSM Costs'!AF:AF)&gt;0,SUMIF(Pharmaceuticals!$B:$B,$B208,Pharmaceuticals!AF:AF)+SUMIF('Health Products &amp; Equipment'!$B:$B,$B208,'Health Products &amp; Equipment'!AF:AF)+SUMIF('Other Pharma &amp; Health Products'!$B:$B,$B208,'Other Pharma &amp; Health Products'!AF:AF)+SUMIF('PSM Costs'!$B:$B,$B208,'PSM Costs'!AF:AF),"")</f>
        <v/>
      </c>
      <c r="M208" s="231" t="str">
        <f t="shared" ca="1" si="16"/>
        <v/>
      </c>
      <c r="N208" s="234" t="str">
        <f ca="1">IF(SUMIF(Pharmaceuticals!$B:$B,$B208,Pharmaceuticals!AM:AM)+SUMIF('Health Products &amp; Equipment'!$B:$B,$B208,'Health Products &amp; Equipment'!AM:AM)+SUMIF('Other Pharma &amp; Health Products'!$B:$B,$B208,'Other Pharma &amp; Health Products'!AM:AM)+SUMIF('PSM Costs'!$B:$B,$B208,'PSM Costs'!AM:AM)&gt;0,SUMIF(Pharmaceuticals!$B:$B,$B208,Pharmaceuticals!AM:AM)+SUMIF('Health Products &amp; Equipment'!$B:$B,$B208,'Health Products &amp; Equipment'!AM:AM)+SUMIF('Other Pharma &amp; Health Products'!$B:$B,$B208,'Other Pharma &amp; Health Products'!AM:AM)+SUMIF('PSM Costs'!$B:$B,$B208,'PSM Costs'!AM:AM),"")</f>
        <v/>
      </c>
      <c r="O208" s="234" t="str">
        <f ca="1">IF(SUMIF(Pharmaceuticals!$B:$B,$B208,Pharmaceuticals!AO:AO)+SUMIF('Health Products &amp; Equipment'!$B:$B,$B208,'Health Products &amp; Equipment'!AO:AO)+SUMIF('Other Pharma &amp; Health Products'!$B:$B,$B208,'Other Pharma &amp; Health Products'!AO:AO)+SUMIF('PSM Costs'!$B:$B,$B208,'PSM Costs'!AO:AO)&gt;0,SUMIF(Pharmaceuticals!$B:$B,$B208,Pharmaceuticals!AO:AO)+SUMIF('Health Products &amp; Equipment'!$B:$B,$B208,'Health Products &amp; Equipment'!AO:AO)+SUMIF('Other Pharma &amp; Health Products'!$B:$B,$B208,'Other Pharma &amp; Health Products'!AO:AO)+SUMIF('PSM Costs'!$B:$B,$B208,'PSM Costs'!AO:AO),"")</f>
        <v/>
      </c>
      <c r="P208" s="234" t="str">
        <f ca="1">IF(SUMIF(Pharmaceuticals!$B:$B,$B208,Pharmaceuticals!AQ:AQ)+SUMIF('Health Products &amp; Equipment'!$B:$B,$B208,'Health Products &amp; Equipment'!AQ:AQ)+SUMIF('Other Pharma &amp; Health Products'!$B:$B,$B208,'Other Pharma &amp; Health Products'!AQ:AQ)+SUMIF('PSM Costs'!$B:$B,$B208,'PSM Costs'!AQ:AQ)&gt;0,SUMIF(Pharmaceuticals!$B:$B,$B208,Pharmaceuticals!AQ:AQ)+SUMIF('Health Products &amp; Equipment'!$B:$B,$B208,'Health Products &amp; Equipment'!AQ:AQ)+SUMIF('Other Pharma &amp; Health Products'!$B:$B,$B208,'Other Pharma &amp; Health Products'!AQ:AQ)+SUMIF('PSM Costs'!$B:$B,$B208,'PSM Costs'!AQ:AQ),"")</f>
        <v/>
      </c>
      <c r="Q208" s="234" t="str">
        <f ca="1">IF(SUMIF(Pharmaceuticals!$B:$B,$B208,Pharmaceuticals!AS:AS)+SUMIF('Health Products &amp; Equipment'!$B:$B,$B208,'Health Products &amp; Equipment'!AS:AS)+SUMIF('Other Pharma &amp; Health Products'!$B:$B,$B208,'Other Pharma &amp; Health Products'!AS:AS)+SUMIF('PSM Costs'!$B:$B,$B208,'PSM Costs'!AS:AS)&gt;0,SUMIF(Pharmaceuticals!$B:$B,$B208,Pharmaceuticals!AS:AS)+SUMIF('Health Products &amp; Equipment'!$B:$B,$B208,'Health Products &amp; Equipment'!AS:AS)+SUMIF('Other Pharma &amp; Health Products'!$B:$B,$B208,'Other Pharma &amp; Health Products'!AS:AS)+SUMIF('PSM Costs'!$B:$B,$B208,'PSM Costs'!AS:AS),"")</f>
        <v/>
      </c>
      <c r="R208" s="232" t="str">
        <f t="shared" ca="1" si="17"/>
        <v/>
      </c>
      <c r="S208" s="233" t="str">
        <f ca="1">IF(SUMIF(Pharmaceuticals!$B:$B,$B208,Pharmaceuticals!AZ:AZ)+SUMIF('Health Products &amp; Equipment'!$B:$B,$B208,'Health Products &amp; Equipment'!AZ:AZ)+SUMIF('Other Pharma &amp; Health Products'!$B:$B,$B208,'Other Pharma &amp; Health Products'!AZ:AZ)+SUMIF('PSM Costs'!$B:$B,$B208,'PSM Costs'!AZ:AZ)&gt;0,SUMIF(Pharmaceuticals!$B:$B,$B208,Pharmaceuticals!AZ:AZ)+SUMIF('Health Products &amp; Equipment'!$B:$B,$B208,'Health Products &amp; Equipment'!AZ:AZ)+SUMIF('Other Pharma &amp; Health Products'!$B:$B,$B208,'Other Pharma &amp; Health Products'!AZ:AZ)+SUMIF('PSM Costs'!$B:$B,$B208,'PSM Costs'!AZ:AZ),"")</f>
        <v/>
      </c>
      <c r="T208" s="233" t="str">
        <f ca="1">IF(SUMIF(Pharmaceuticals!$B:$B,$B208,Pharmaceuticals!BB:BB)+SUMIF('Health Products &amp; Equipment'!$B:$B,$B208,'Health Products &amp; Equipment'!BB:BB)+SUMIF('Other Pharma &amp; Health Products'!$B:$B,$B208,'Other Pharma &amp; Health Products'!BB:BB)+SUMIF('PSM Costs'!$B:$B,$B208,'PSM Costs'!BB:BB)&gt;0,SUMIF(Pharmaceuticals!$B:$B,$B208,Pharmaceuticals!BB:BB)+SUMIF('Health Products &amp; Equipment'!$B:$B,$B208,'Health Products &amp; Equipment'!BB:BB)+SUMIF('Other Pharma &amp; Health Products'!$B:$B,$B208,'Other Pharma &amp; Health Products'!BB:BB)+SUMIF('PSM Costs'!$B:$B,$B208,'PSM Costs'!BB:BB),"")</f>
        <v/>
      </c>
      <c r="U208" s="233" t="str">
        <f ca="1">IF(SUMIF(Pharmaceuticals!$B:$B,$B208,Pharmaceuticals!BD:BD)+SUMIF('Health Products &amp; Equipment'!$B:$B,$B208,'Health Products &amp; Equipment'!BD:BD)+SUMIF('Other Pharma &amp; Health Products'!$B:$B,$B208,'Other Pharma &amp; Health Products'!BD:BD)+SUMIF('PSM Costs'!$B:$B,$B208,'PSM Costs'!BD:BD)&gt;0,SUMIF(Pharmaceuticals!$B:$B,$B208,Pharmaceuticals!BD:BD)+SUMIF('Health Products &amp; Equipment'!$B:$B,$B208,'Health Products &amp; Equipment'!BD:BD)+SUMIF('Other Pharma &amp; Health Products'!$B:$B,$B208,'Other Pharma &amp; Health Products'!BD:BD)+SUMIF('PSM Costs'!$B:$B,$B208,'PSM Costs'!BD:BD),"")</f>
        <v/>
      </c>
      <c r="V208" s="233" t="str">
        <f ca="1">IF(SUMIF(Pharmaceuticals!$B:$B,$B208,Pharmaceuticals!BF:BF)+SUMIF('Health Products &amp; Equipment'!$B:$B,$B208,'Health Products &amp; Equipment'!BF:BF)+SUMIF('Other Pharma &amp; Health Products'!$B:$B,$B208,'Other Pharma &amp; Health Products'!BF:BF)+SUMIF('PSM Costs'!$B:$B,$B208,'PSM Costs'!BF:BF)&gt;0,SUMIF(Pharmaceuticals!$B:$B,$B208,Pharmaceuticals!BF:BF)+SUMIF('Health Products &amp; Equipment'!$B:$B,$B208,'Health Products &amp; Equipment'!BF:BF)+SUMIF('Other Pharma &amp; Health Products'!$B:$B,$B208,'Other Pharma &amp; Health Products'!BF:BF)+SUMIF('PSM Costs'!$B:$B,$B208,'PSM Costs'!BF:BF),"")</f>
        <v/>
      </c>
      <c r="W208" s="231" t="str">
        <f t="shared" ca="1" si="18"/>
        <v/>
      </c>
      <c r="X208" s="234" t="str">
        <f ca="1">IF(SUMIF(Pharmaceuticals!$B:$B,$B208,Pharmaceuticals!BM:BM)+SUMIF('Health Products &amp; Equipment'!$B:$B,$B208,'Health Products &amp; Equipment'!BM:BM)+SUMIF('Other Pharma &amp; Health Products'!$B:$B,$B208,'Other Pharma &amp; Health Products'!BM:BM)+SUMIF('PSM Costs'!$B:$B,$B208,'PSM Costs'!BM:BM)&gt;0,SUMIF(Pharmaceuticals!$B:$B,$B208,Pharmaceuticals!BM:BM)+SUMIF('Health Products &amp; Equipment'!$B:$B,$B208,'Health Products &amp; Equipment'!BM:BM)+SUMIF('Other Pharma &amp; Health Products'!$B:$B,$B208,'Other Pharma &amp; Health Products'!BM:BM)+SUMIF('PSM Costs'!$B:$B,$B208,'PSM Costs'!BM:BM),"")</f>
        <v/>
      </c>
      <c r="Y208" s="234" t="str">
        <f ca="1">IF(SUMIF(Pharmaceuticals!$B:$B,$B208,Pharmaceuticals!BO:BO)+SUMIF('Health Products &amp; Equipment'!$B:$B,$B208,'Health Products &amp; Equipment'!BO:BO)+SUMIF('Other Pharma &amp; Health Products'!$B:$B,$B208,'Other Pharma &amp; Health Products'!BO:BO)+SUMIF('PSM Costs'!$B:$B,$B208,'PSM Costs'!BO:BO)&gt;0,SUMIF(Pharmaceuticals!$B:$B,$B208,Pharmaceuticals!BO:BO)+SUMIF('Health Products &amp; Equipment'!$B:$B,$B208,'Health Products &amp; Equipment'!BO:BO)+SUMIF('Other Pharma &amp; Health Products'!$B:$B,$B208,'Other Pharma &amp; Health Products'!BO:BO)+SUMIF('PSM Costs'!$B:$B,$B208,'PSM Costs'!BO:BO),"")</f>
        <v/>
      </c>
      <c r="Z208" s="234" t="str">
        <f ca="1">IF(SUMIF(Pharmaceuticals!$B:$B,$B208,Pharmaceuticals!BQ:BQ)+SUMIF('Health Products &amp; Equipment'!$B:$B,$B208,'Health Products &amp; Equipment'!BQ:BQ)+SUMIF('Other Pharma &amp; Health Products'!$B:$B,$B208,'Other Pharma &amp; Health Products'!BQ:BQ)+SUMIF('PSM Costs'!$B:$B,$B208,'PSM Costs'!BQ:BQ)&gt;0,SUMIF(Pharmaceuticals!$B:$B,$B208,Pharmaceuticals!BQ:BQ)+SUMIF('Health Products &amp; Equipment'!$B:$B,$B208,'Health Products &amp; Equipment'!BQ:BQ)+SUMIF('Other Pharma &amp; Health Products'!$B:$B,$B208,'Other Pharma &amp; Health Products'!BQ:BQ)+SUMIF('PSM Costs'!$B:$B,$B208,'PSM Costs'!BQ:BQ),"")</f>
        <v/>
      </c>
      <c r="AA208" s="234" t="str">
        <f ca="1">IF(SUMIF(Pharmaceuticals!$B:$B,$B208,Pharmaceuticals!BS:BS)+SUMIF('Health Products &amp; Equipment'!$B:$B,$B208,'Health Products &amp; Equipment'!BS:BS)+SUMIF('Other Pharma &amp; Health Products'!$B:$B,$B208,'Other Pharma &amp; Health Products'!BS:BS)+SUMIF('PSM Costs'!$B:$B,$B208,'PSM Costs'!BS:BS)&gt;0,SUMIF(Pharmaceuticals!$B:$B,$B208,Pharmaceuticals!BS:BS)+SUMIF('Health Products &amp; Equipment'!$B:$B,$B208,'Health Products &amp; Equipment'!BS:BS)+SUMIF('Other Pharma &amp; Health Products'!$B:$B,$B208,'Other Pharma &amp; Health Products'!BS:BS)+SUMIF('PSM Costs'!$B:$B,$B208,'PSM Costs'!BS:BS),"")</f>
        <v/>
      </c>
      <c r="AB208" s="233" t="str">
        <f t="shared" ca="1" si="19"/>
        <v/>
      </c>
    </row>
    <row r="209" spans="1:28" ht="22.15" customHeight="1" x14ac:dyDescent="0.2">
      <c r="A209" s="229">
        <v>199</v>
      </c>
      <c r="B209" s="229" t="str">
        <f ca="1">IFERROR(VLOOKUP(A209,'Rank unique Mod-Int-CI-PR'!I:J,2,FALSE),"")</f>
        <v/>
      </c>
      <c r="C209" s="230" t="str">
        <f ca="1">IFERROR(VLOOKUP(VALUE(LEFT(B209,FIND("-",B209)-1)),CatModules!B:C,2,FALSE),"")</f>
        <v/>
      </c>
      <c r="D209" s="230" t="str">
        <f ca="1">IFERROR(VLOOKUP(LEFT(B209,FIND("--",B209)-1),CatInt!D:E,2,FALSE),"")</f>
        <v/>
      </c>
      <c r="E209" s="230" t="str">
        <f ca="1">IFERROR(VLOOKUP(MID(B209,FIND("--",B209)+2,FIND("---",B209)-FIND("--",B209)-2),CatCostInp!D:E,2,FALSE),"")</f>
        <v/>
      </c>
      <c r="F209" s="230" t="str">
        <f ca="1">IFERROR(VLOOKUP(B209,ActivityConcat!A:C,3,FALSE),"")</f>
        <v/>
      </c>
      <c r="G209" s="231" t="str">
        <f ca="1">IFERROR(VLOOKUP(VALUE(RIGHT(B209,1)),Setup!A:D,4,FALSE),"")</f>
        <v/>
      </c>
      <c r="H209" s="232" t="str">
        <f t="shared" ca="1" si="15"/>
        <v/>
      </c>
      <c r="I209" s="233" t="str">
        <f ca="1">IF(SUMIF(Pharmaceuticals!$B:$B,$B209,Pharmaceuticals!Z:Z)+SUMIF('Health Products &amp; Equipment'!$B:$B,$B209,'Health Products &amp; Equipment'!Z:Z)+SUMIF('Other Pharma &amp; Health Products'!$B:$B,$B209,'Other Pharma &amp; Health Products'!Z:Z)+SUMIF('PSM Costs'!$B:$B,$B209,'PSM Costs'!Z:Z)&gt;0,SUMIF(Pharmaceuticals!$B:$B,$B209,Pharmaceuticals!Z:Z)+SUMIF('Health Products &amp; Equipment'!$B:$B,$B209,'Health Products &amp; Equipment'!Z:Z)+SUMIF('Other Pharma &amp; Health Products'!$B:$B,$B209,'Other Pharma &amp; Health Products'!Z:Z)+SUMIF('PSM Costs'!$B:$B,$B209,'PSM Costs'!Z:Z),"")</f>
        <v/>
      </c>
      <c r="J209" s="233" t="str">
        <f ca="1">IF(SUMIF(Pharmaceuticals!$B:$B,$B209,Pharmaceuticals!AB:AB)+SUMIF('Health Products &amp; Equipment'!$B:$B,$B209,'Health Products &amp; Equipment'!AB:AB)+SUMIF('Other Pharma &amp; Health Products'!$B:$B,$B209,'Other Pharma &amp; Health Products'!AB:AB)+SUMIF('PSM Costs'!$B:$B,$B209,'PSM Costs'!AB:AB)&gt;0,SUMIF(Pharmaceuticals!$B:$B,$B209,Pharmaceuticals!AB:AB)+SUMIF('Health Products &amp; Equipment'!$B:$B,$B209,'Health Products &amp; Equipment'!AB:AB)+SUMIF('Other Pharma &amp; Health Products'!$B:$B,$B209,'Other Pharma &amp; Health Products'!AB:AB)+SUMIF('PSM Costs'!$B:$B,$B209,'PSM Costs'!AB:AB),"")</f>
        <v/>
      </c>
      <c r="K209" s="233" t="str">
        <f ca="1">IF(SUMIF(Pharmaceuticals!$B:$B,$B209,Pharmaceuticals!AD:AD)+SUMIF('Health Products &amp; Equipment'!$B:$B,$B209,'Health Products &amp; Equipment'!AD:AD)+SUMIF('Other Pharma &amp; Health Products'!$B:$B,$B209,'Other Pharma &amp; Health Products'!AD:AD)+SUMIF('PSM Costs'!$B:$B,$B209,'PSM Costs'!AD:AD)&gt;0,SUMIF(Pharmaceuticals!$B:$B,$B209,Pharmaceuticals!AD:AD)+SUMIF('Health Products &amp; Equipment'!$B:$B,$B209,'Health Products &amp; Equipment'!AD:AD)+SUMIF('Other Pharma &amp; Health Products'!$B:$B,$B209,'Other Pharma &amp; Health Products'!AD:AD)+SUMIF('PSM Costs'!$B:$B,$B209,'PSM Costs'!AD:AD),"")</f>
        <v/>
      </c>
      <c r="L209" s="233" t="str">
        <f ca="1">IF(SUMIF(Pharmaceuticals!$B:$B,$B209,Pharmaceuticals!AF:AF)+SUMIF('Health Products &amp; Equipment'!$B:$B,$B209,'Health Products &amp; Equipment'!AF:AF)+SUMIF('Other Pharma &amp; Health Products'!$B:$B,$B209,'Other Pharma &amp; Health Products'!AF:AF)+SUMIF('PSM Costs'!$B:$B,$B209,'PSM Costs'!AF:AF)&gt;0,SUMIF(Pharmaceuticals!$B:$B,$B209,Pharmaceuticals!AF:AF)+SUMIF('Health Products &amp; Equipment'!$B:$B,$B209,'Health Products &amp; Equipment'!AF:AF)+SUMIF('Other Pharma &amp; Health Products'!$B:$B,$B209,'Other Pharma &amp; Health Products'!AF:AF)+SUMIF('PSM Costs'!$B:$B,$B209,'PSM Costs'!AF:AF),"")</f>
        <v/>
      </c>
      <c r="M209" s="231" t="str">
        <f t="shared" ca="1" si="16"/>
        <v/>
      </c>
      <c r="N209" s="234" t="str">
        <f ca="1">IF(SUMIF(Pharmaceuticals!$B:$B,$B209,Pharmaceuticals!AM:AM)+SUMIF('Health Products &amp; Equipment'!$B:$B,$B209,'Health Products &amp; Equipment'!AM:AM)+SUMIF('Other Pharma &amp; Health Products'!$B:$B,$B209,'Other Pharma &amp; Health Products'!AM:AM)+SUMIF('PSM Costs'!$B:$B,$B209,'PSM Costs'!AM:AM)&gt;0,SUMIF(Pharmaceuticals!$B:$B,$B209,Pharmaceuticals!AM:AM)+SUMIF('Health Products &amp; Equipment'!$B:$B,$B209,'Health Products &amp; Equipment'!AM:AM)+SUMIF('Other Pharma &amp; Health Products'!$B:$B,$B209,'Other Pharma &amp; Health Products'!AM:AM)+SUMIF('PSM Costs'!$B:$B,$B209,'PSM Costs'!AM:AM),"")</f>
        <v/>
      </c>
      <c r="O209" s="234" t="str">
        <f ca="1">IF(SUMIF(Pharmaceuticals!$B:$B,$B209,Pharmaceuticals!AO:AO)+SUMIF('Health Products &amp; Equipment'!$B:$B,$B209,'Health Products &amp; Equipment'!AO:AO)+SUMIF('Other Pharma &amp; Health Products'!$B:$B,$B209,'Other Pharma &amp; Health Products'!AO:AO)+SUMIF('PSM Costs'!$B:$B,$B209,'PSM Costs'!AO:AO)&gt;0,SUMIF(Pharmaceuticals!$B:$B,$B209,Pharmaceuticals!AO:AO)+SUMIF('Health Products &amp; Equipment'!$B:$B,$B209,'Health Products &amp; Equipment'!AO:AO)+SUMIF('Other Pharma &amp; Health Products'!$B:$B,$B209,'Other Pharma &amp; Health Products'!AO:AO)+SUMIF('PSM Costs'!$B:$B,$B209,'PSM Costs'!AO:AO),"")</f>
        <v/>
      </c>
      <c r="P209" s="234" t="str">
        <f ca="1">IF(SUMIF(Pharmaceuticals!$B:$B,$B209,Pharmaceuticals!AQ:AQ)+SUMIF('Health Products &amp; Equipment'!$B:$B,$B209,'Health Products &amp; Equipment'!AQ:AQ)+SUMIF('Other Pharma &amp; Health Products'!$B:$B,$B209,'Other Pharma &amp; Health Products'!AQ:AQ)+SUMIF('PSM Costs'!$B:$B,$B209,'PSM Costs'!AQ:AQ)&gt;0,SUMIF(Pharmaceuticals!$B:$B,$B209,Pharmaceuticals!AQ:AQ)+SUMIF('Health Products &amp; Equipment'!$B:$B,$B209,'Health Products &amp; Equipment'!AQ:AQ)+SUMIF('Other Pharma &amp; Health Products'!$B:$B,$B209,'Other Pharma &amp; Health Products'!AQ:AQ)+SUMIF('PSM Costs'!$B:$B,$B209,'PSM Costs'!AQ:AQ),"")</f>
        <v/>
      </c>
      <c r="Q209" s="234" t="str">
        <f ca="1">IF(SUMIF(Pharmaceuticals!$B:$B,$B209,Pharmaceuticals!AS:AS)+SUMIF('Health Products &amp; Equipment'!$B:$B,$B209,'Health Products &amp; Equipment'!AS:AS)+SUMIF('Other Pharma &amp; Health Products'!$B:$B,$B209,'Other Pharma &amp; Health Products'!AS:AS)+SUMIF('PSM Costs'!$B:$B,$B209,'PSM Costs'!AS:AS)&gt;0,SUMIF(Pharmaceuticals!$B:$B,$B209,Pharmaceuticals!AS:AS)+SUMIF('Health Products &amp; Equipment'!$B:$B,$B209,'Health Products &amp; Equipment'!AS:AS)+SUMIF('Other Pharma &amp; Health Products'!$B:$B,$B209,'Other Pharma &amp; Health Products'!AS:AS)+SUMIF('PSM Costs'!$B:$B,$B209,'PSM Costs'!AS:AS),"")</f>
        <v/>
      </c>
      <c r="R209" s="232" t="str">
        <f t="shared" ca="1" si="17"/>
        <v/>
      </c>
      <c r="S209" s="233" t="str">
        <f ca="1">IF(SUMIF(Pharmaceuticals!$B:$B,$B209,Pharmaceuticals!AZ:AZ)+SUMIF('Health Products &amp; Equipment'!$B:$B,$B209,'Health Products &amp; Equipment'!AZ:AZ)+SUMIF('Other Pharma &amp; Health Products'!$B:$B,$B209,'Other Pharma &amp; Health Products'!AZ:AZ)+SUMIF('PSM Costs'!$B:$B,$B209,'PSM Costs'!AZ:AZ)&gt;0,SUMIF(Pharmaceuticals!$B:$B,$B209,Pharmaceuticals!AZ:AZ)+SUMIF('Health Products &amp; Equipment'!$B:$B,$B209,'Health Products &amp; Equipment'!AZ:AZ)+SUMIF('Other Pharma &amp; Health Products'!$B:$B,$B209,'Other Pharma &amp; Health Products'!AZ:AZ)+SUMIF('PSM Costs'!$B:$B,$B209,'PSM Costs'!AZ:AZ),"")</f>
        <v/>
      </c>
      <c r="T209" s="233" t="str">
        <f ca="1">IF(SUMIF(Pharmaceuticals!$B:$B,$B209,Pharmaceuticals!BB:BB)+SUMIF('Health Products &amp; Equipment'!$B:$B,$B209,'Health Products &amp; Equipment'!BB:BB)+SUMIF('Other Pharma &amp; Health Products'!$B:$B,$B209,'Other Pharma &amp; Health Products'!BB:BB)+SUMIF('PSM Costs'!$B:$B,$B209,'PSM Costs'!BB:BB)&gt;0,SUMIF(Pharmaceuticals!$B:$B,$B209,Pharmaceuticals!BB:BB)+SUMIF('Health Products &amp; Equipment'!$B:$B,$B209,'Health Products &amp; Equipment'!BB:BB)+SUMIF('Other Pharma &amp; Health Products'!$B:$B,$B209,'Other Pharma &amp; Health Products'!BB:BB)+SUMIF('PSM Costs'!$B:$B,$B209,'PSM Costs'!BB:BB),"")</f>
        <v/>
      </c>
      <c r="U209" s="233" t="str">
        <f ca="1">IF(SUMIF(Pharmaceuticals!$B:$B,$B209,Pharmaceuticals!BD:BD)+SUMIF('Health Products &amp; Equipment'!$B:$B,$B209,'Health Products &amp; Equipment'!BD:BD)+SUMIF('Other Pharma &amp; Health Products'!$B:$B,$B209,'Other Pharma &amp; Health Products'!BD:BD)+SUMIF('PSM Costs'!$B:$B,$B209,'PSM Costs'!BD:BD)&gt;0,SUMIF(Pharmaceuticals!$B:$B,$B209,Pharmaceuticals!BD:BD)+SUMIF('Health Products &amp; Equipment'!$B:$B,$B209,'Health Products &amp; Equipment'!BD:BD)+SUMIF('Other Pharma &amp; Health Products'!$B:$B,$B209,'Other Pharma &amp; Health Products'!BD:BD)+SUMIF('PSM Costs'!$B:$B,$B209,'PSM Costs'!BD:BD),"")</f>
        <v/>
      </c>
      <c r="V209" s="233" t="str">
        <f ca="1">IF(SUMIF(Pharmaceuticals!$B:$B,$B209,Pharmaceuticals!BF:BF)+SUMIF('Health Products &amp; Equipment'!$B:$B,$B209,'Health Products &amp; Equipment'!BF:BF)+SUMIF('Other Pharma &amp; Health Products'!$B:$B,$B209,'Other Pharma &amp; Health Products'!BF:BF)+SUMIF('PSM Costs'!$B:$B,$B209,'PSM Costs'!BF:BF)&gt;0,SUMIF(Pharmaceuticals!$B:$B,$B209,Pharmaceuticals!BF:BF)+SUMIF('Health Products &amp; Equipment'!$B:$B,$B209,'Health Products &amp; Equipment'!BF:BF)+SUMIF('Other Pharma &amp; Health Products'!$B:$B,$B209,'Other Pharma &amp; Health Products'!BF:BF)+SUMIF('PSM Costs'!$B:$B,$B209,'PSM Costs'!BF:BF),"")</f>
        <v/>
      </c>
      <c r="W209" s="231" t="str">
        <f t="shared" ca="1" si="18"/>
        <v/>
      </c>
      <c r="X209" s="234" t="str">
        <f ca="1">IF(SUMIF(Pharmaceuticals!$B:$B,$B209,Pharmaceuticals!BM:BM)+SUMIF('Health Products &amp; Equipment'!$B:$B,$B209,'Health Products &amp; Equipment'!BM:BM)+SUMIF('Other Pharma &amp; Health Products'!$B:$B,$B209,'Other Pharma &amp; Health Products'!BM:BM)+SUMIF('PSM Costs'!$B:$B,$B209,'PSM Costs'!BM:BM)&gt;0,SUMIF(Pharmaceuticals!$B:$B,$B209,Pharmaceuticals!BM:BM)+SUMIF('Health Products &amp; Equipment'!$B:$B,$B209,'Health Products &amp; Equipment'!BM:BM)+SUMIF('Other Pharma &amp; Health Products'!$B:$B,$B209,'Other Pharma &amp; Health Products'!BM:BM)+SUMIF('PSM Costs'!$B:$B,$B209,'PSM Costs'!BM:BM),"")</f>
        <v/>
      </c>
      <c r="Y209" s="234" t="str">
        <f ca="1">IF(SUMIF(Pharmaceuticals!$B:$B,$B209,Pharmaceuticals!BO:BO)+SUMIF('Health Products &amp; Equipment'!$B:$B,$B209,'Health Products &amp; Equipment'!BO:BO)+SUMIF('Other Pharma &amp; Health Products'!$B:$B,$B209,'Other Pharma &amp; Health Products'!BO:BO)+SUMIF('PSM Costs'!$B:$B,$B209,'PSM Costs'!BO:BO)&gt;0,SUMIF(Pharmaceuticals!$B:$B,$B209,Pharmaceuticals!BO:BO)+SUMIF('Health Products &amp; Equipment'!$B:$B,$B209,'Health Products &amp; Equipment'!BO:BO)+SUMIF('Other Pharma &amp; Health Products'!$B:$B,$B209,'Other Pharma &amp; Health Products'!BO:BO)+SUMIF('PSM Costs'!$B:$B,$B209,'PSM Costs'!BO:BO),"")</f>
        <v/>
      </c>
      <c r="Z209" s="234" t="str">
        <f ca="1">IF(SUMIF(Pharmaceuticals!$B:$B,$B209,Pharmaceuticals!BQ:BQ)+SUMIF('Health Products &amp; Equipment'!$B:$B,$B209,'Health Products &amp; Equipment'!BQ:BQ)+SUMIF('Other Pharma &amp; Health Products'!$B:$B,$B209,'Other Pharma &amp; Health Products'!BQ:BQ)+SUMIF('PSM Costs'!$B:$B,$B209,'PSM Costs'!BQ:BQ)&gt;0,SUMIF(Pharmaceuticals!$B:$B,$B209,Pharmaceuticals!BQ:BQ)+SUMIF('Health Products &amp; Equipment'!$B:$B,$B209,'Health Products &amp; Equipment'!BQ:BQ)+SUMIF('Other Pharma &amp; Health Products'!$B:$B,$B209,'Other Pharma &amp; Health Products'!BQ:BQ)+SUMIF('PSM Costs'!$B:$B,$B209,'PSM Costs'!BQ:BQ),"")</f>
        <v/>
      </c>
      <c r="AA209" s="234" t="str">
        <f ca="1">IF(SUMIF(Pharmaceuticals!$B:$B,$B209,Pharmaceuticals!BS:BS)+SUMIF('Health Products &amp; Equipment'!$B:$B,$B209,'Health Products &amp; Equipment'!BS:BS)+SUMIF('Other Pharma &amp; Health Products'!$B:$B,$B209,'Other Pharma &amp; Health Products'!BS:BS)+SUMIF('PSM Costs'!$B:$B,$B209,'PSM Costs'!BS:BS)&gt;0,SUMIF(Pharmaceuticals!$B:$B,$B209,Pharmaceuticals!BS:BS)+SUMIF('Health Products &amp; Equipment'!$B:$B,$B209,'Health Products &amp; Equipment'!BS:BS)+SUMIF('Other Pharma &amp; Health Products'!$B:$B,$B209,'Other Pharma &amp; Health Products'!BS:BS)+SUMIF('PSM Costs'!$B:$B,$B209,'PSM Costs'!BS:BS),"")</f>
        <v/>
      </c>
      <c r="AB209" s="233" t="str">
        <f t="shared" ca="1" si="19"/>
        <v/>
      </c>
    </row>
    <row r="210" spans="1:28" ht="22.15" customHeight="1" x14ac:dyDescent="0.2">
      <c r="A210" s="229">
        <v>200</v>
      </c>
      <c r="B210" s="229" t="str">
        <f ca="1">IFERROR(VLOOKUP(A210,'Rank unique Mod-Int-CI-PR'!I:J,2,FALSE),"")</f>
        <v/>
      </c>
      <c r="C210" s="230" t="str">
        <f ca="1">IFERROR(VLOOKUP(VALUE(LEFT(B210,FIND("-",B210)-1)),CatModules!B:C,2,FALSE),"")</f>
        <v/>
      </c>
      <c r="D210" s="230" t="str">
        <f ca="1">IFERROR(VLOOKUP(LEFT(B210,FIND("--",B210)-1),CatInt!D:E,2,FALSE),"")</f>
        <v/>
      </c>
      <c r="E210" s="230" t="str">
        <f ca="1">IFERROR(VLOOKUP(MID(B210,FIND("--",B210)+2,FIND("---",B210)-FIND("--",B210)-2),CatCostInp!D:E,2,FALSE),"")</f>
        <v/>
      </c>
      <c r="F210" s="230" t="str">
        <f ca="1">IFERROR(VLOOKUP(B210,ActivityConcat!A:C,3,FALSE),"")</f>
        <v/>
      </c>
      <c r="G210" s="231" t="str">
        <f ca="1">IFERROR(VLOOKUP(VALUE(RIGHT(B210,1)),Setup!A:D,4,FALSE),"")</f>
        <v/>
      </c>
      <c r="H210" s="232" t="str">
        <f t="shared" ca="1" si="15"/>
        <v/>
      </c>
      <c r="I210" s="233" t="str">
        <f ca="1">IF(SUMIF(Pharmaceuticals!$B:$B,$B210,Pharmaceuticals!Z:Z)+SUMIF('Health Products &amp; Equipment'!$B:$B,$B210,'Health Products &amp; Equipment'!Z:Z)+SUMIF('Other Pharma &amp; Health Products'!$B:$B,$B210,'Other Pharma &amp; Health Products'!Z:Z)+SUMIF('PSM Costs'!$B:$B,$B210,'PSM Costs'!Z:Z)&gt;0,SUMIF(Pharmaceuticals!$B:$B,$B210,Pharmaceuticals!Z:Z)+SUMIF('Health Products &amp; Equipment'!$B:$B,$B210,'Health Products &amp; Equipment'!Z:Z)+SUMIF('Other Pharma &amp; Health Products'!$B:$B,$B210,'Other Pharma &amp; Health Products'!Z:Z)+SUMIF('PSM Costs'!$B:$B,$B210,'PSM Costs'!Z:Z),"")</f>
        <v/>
      </c>
      <c r="J210" s="233" t="str">
        <f ca="1">IF(SUMIF(Pharmaceuticals!$B:$B,$B210,Pharmaceuticals!AB:AB)+SUMIF('Health Products &amp; Equipment'!$B:$B,$B210,'Health Products &amp; Equipment'!AB:AB)+SUMIF('Other Pharma &amp; Health Products'!$B:$B,$B210,'Other Pharma &amp; Health Products'!AB:AB)+SUMIF('PSM Costs'!$B:$B,$B210,'PSM Costs'!AB:AB)&gt;0,SUMIF(Pharmaceuticals!$B:$B,$B210,Pharmaceuticals!AB:AB)+SUMIF('Health Products &amp; Equipment'!$B:$B,$B210,'Health Products &amp; Equipment'!AB:AB)+SUMIF('Other Pharma &amp; Health Products'!$B:$B,$B210,'Other Pharma &amp; Health Products'!AB:AB)+SUMIF('PSM Costs'!$B:$B,$B210,'PSM Costs'!AB:AB),"")</f>
        <v/>
      </c>
      <c r="K210" s="233" t="str">
        <f ca="1">IF(SUMIF(Pharmaceuticals!$B:$B,$B210,Pharmaceuticals!AD:AD)+SUMIF('Health Products &amp; Equipment'!$B:$B,$B210,'Health Products &amp; Equipment'!AD:AD)+SUMIF('Other Pharma &amp; Health Products'!$B:$B,$B210,'Other Pharma &amp; Health Products'!AD:AD)+SUMIF('PSM Costs'!$B:$B,$B210,'PSM Costs'!AD:AD)&gt;0,SUMIF(Pharmaceuticals!$B:$B,$B210,Pharmaceuticals!AD:AD)+SUMIF('Health Products &amp; Equipment'!$B:$B,$B210,'Health Products &amp; Equipment'!AD:AD)+SUMIF('Other Pharma &amp; Health Products'!$B:$B,$B210,'Other Pharma &amp; Health Products'!AD:AD)+SUMIF('PSM Costs'!$B:$B,$B210,'PSM Costs'!AD:AD),"")</f>
        <v/>
      </c>
      <c r="L210" s="233" t="str">
        <f ca="1">IF(SUMIF(Pharmaceuticals!$B:$B,$B210,Pharmaceuticals!AF:AF)+SUMIF('Health Products &amp; Equipment'!$B:$B,$B210,'Health Products &amp; Equipment'!AF:AF)+SUMIF('Other Pharma &amp; Health Products'!$B:$B,$B210,'Other Pharma &amp; Health Products'!AF:AF)+SUMIF('PSM Costs'!$B:$B,$B210,'PSM Costs'!AF:AF)&gt;0,SUMIF(Pharmaceuticals!$B:$B,$B210,Pharmaceuticals!AF:AF)+SUMIF('Health Products &amp; Equipment'!$B:$B,$B210,'Health Products &amp; Equipment'!AF:AF)+SUMIF('Other Pharma &amp; Health Products'!$B:$B,$B210,'Other Pharma &amp; Health Products'!AF:AF)+SUMIF('PSM Costs'!$B:$B,$B210,'PSM Costs'!AF:AF),"")</f>
        <v/>
      </c>
      <c r="M210" s="231" t="str">
        <f t="shared" ca="1" si="16"/>
        <v/>
      </c>
      <c r="N210" s="234" t="str">
        <f ca="1">IF(SUMIF(Pharmaceuticals!$B:$B,$B210,Pharmaceuticals!AM:AM)+SUMIF('Health Products &amp; Equipment'!$B:$B,$B210,'Health Products &amp; Equipment'!AM:AM)+SUMIF('Other Pharma &amp; Health Products'!$B:$B,$B210,'Other Pharma &amp; Health Products'!AM:AM)+SUMIF('PSM Costs'!$B:$B,$B210,'PSM Costs'!AM:AM)&gt;0,SUMIF(Pharmaceuticals!$B:$B,$B210,Pharmaceuticals!AM:AM)+SUMIF('Health Products &amp; Equipment'!$B:$B,$B210,'Health Products &amp; Equipment'!AM:AM)+SUMIF('Other Pharma &amp; Health Products'!$B:$B,$B210,'Other Pharma &amp; Health Products'!AM:AM)+SUMIF('PSM Costs'!$B:$B,$B210,'PSM Costs'!AM:AM),"")</f>
        <v/>
      </c>
      <c r="O210" s="234" t="str">
        <f ca="1">IF(SUMIF(Pharmaceuticals!$B:$B,$B210,Pharmaceuticals!AO:AO)+SUMIF('Health Products &amp; Equipment'!$B:$B,$B210,'Health Products &amp; Equipment'!AO:AO)+SUMIF('Other Pharma &amp; Health Products'!$B:$B,$B210,'Other Pharma &amp; Health Products'!AO:AO)+SUMIF('PSM Costs'!$B:$B,$B210,'PSM Costs'!AO:AO)&gt;0,SUMIF(Pharmaceuticals!$B:$B,$B210,Pharmaceuticals!AO:AO)+SUMIF('Health Products &amp; Equipment'!$B:$B,$B210,'Health Products &amp; Equipment'!AO:AO)+SUMIF('Other Pharma &amp; Health Products'!$B:$B,$B210,'Other Pharma &amp; Health Products'!AO:AO)+SUMIF('PSM Costs'!$B:$B,$B210,'PSM Costs'!AO:AO),"")</f>
        <v/>
      </c>
      <c r="P210" s="234" t="str">
        <f ca="1">IF(SUMIF(Pharmaceuticals!$B:$B,$B210,Pharmaceuticals!AQ:AQ)+SUMIF('Health Products &amp; Equipment'!$B:$B,$B210,'Health Products &amp; Equipment'!AQ:AQ)+SUMIF('Other Pharma &amp; Health Products'!$B:$B,$B210,'Other Pharma &amp; Health Products'!AQ:AQ)+SUMIF('PSM Costs'!$B:$B,$B210,'PSM Costs'!AQ:AQ)&gt;0,SUMIF(Pharmaceuticals!$B:$B,$B210,Pharmaceuticals!AQ:AQ)+SUMIF('Health Products &amp; Equipment'!$B:$B,$B210,'Health Products &amp; Equipment'!AQ:AQ)+SUMIF('Other Pharma &amp; Health Products'!$B:$B,$B210,'Other Pharma &amp; Health Products'!AQ:AQ)+SUMIF('PSM Costs'!$B:$B,$B210,'PSM Costs'!AQ:AQ),"")</f>
        <v/>
      </c>
      <c r="Q210" s="234" t="str">
        <f ca="1">IF(SUMIF(Pharmaceuticals!$B:$B,$B210,Pharmaceuticals!AS:AS)+SUMIF('Health Products &amp; Equipment'!$B:$B,$B210,'Health Products &amp; Equipment'!AS:AS)+SUMIF('Other Pharma &amp; Health Products'!$B:$B,$B210,'Other Pharma &amp; Health Products'!AS:AS)+SUMIF('PSM Costs'!$B:$B,$B210,'PSM Costs'!AS:AS)&gt;0,SUMIF(Pharmaceuticals!$B:$B,$B210,Pharmaceuticals!AS:AS)+SUMIF('Health Products &amp; Equipment'!$B:$B,$B210,'Health Products &amp; Equipment'!AS:AS)+SUMIF('Other Pharma &amp; Health Products'!$B:$B,$B210,'Other Pharma &amp; Health Products'!AS:AS)+SUMIF('PSM Costs'!$B:$B,$B210,'PSM Costs'!AS:AS),"")</f>
        <v/>
      </c>
      <c r="R210" s="232" t="str">
        <f t="shared" ca="1" si="17"/>
        <v/>
      </c>
      <c r="S210" s="233" t="str">
        <f ca="1">IF(SUMIF(Pharmaceuticals!$B:$B,$B210,Pharmaceuticals!AZ:AZ)+SUMIF('Health Products &amp; Equipment'!$B:$B,$B210,'Health Products &amp; Equipment'!AZ:AZ)+SUMIF('Other Pharma &amp; Health Products'!$B:$B,$B210,'Other Pharma &amp; Health Products'!AZ:AZ)+SUMIF('PSM Costs'!$B:$B,$B210,'PSM Costs'!AZ:AZ)&gt;0,SUMIF(Pharmaceuticals!$B:$B,$B210,Pharmaceuticals!AZ:AZ)+SUMIF('Health Products &amp; Equipment'!$B:$B,$B210,'Health Products &amp; Equipment'!AZ:AZ)+SUMIF('Other Pharma &amp; Health Products'!$B:$B,$B210,'Other Pharma &amp; Health Products'!AZ:AZ)+SUMIF('PSM Costs'!$B:$B,$B210,'PSM Costs'!AZ:AZ),"")</f>
        <v/>
      </c>
      <c r="T210" s="233" t="str">
        <f ca="1">IF(SUMIF(Pharmaceuticals!$B:$B,$B210,Pharmaceuticals!BB:BB)+SUMIF('Health Products &amp; Equipment'!$B:$B,$B210,'Health Products &amp; Equipment'!BB:BB)+SUMIF('Other Pharma &amp; Health Products'!$B:$B,$B210,'Other Pharma &amp; Health Products'!BB:BB)+SUMIF('PSM Costs'!$B:$B,$B210,'PSM Costs'!BB:BB)&gt;0,SUMIF(Pharmaceuticals!$B:$B,$B210,Pharmaceuticals!BB:BB)+SUMIF('Health Products &amp; Equipment'!$B:$B,$B210,'Health Products &amp; Equipment'!BB:BB)+SUMIF('Other Pharma &amp; Health Products'!$B:$B,$B210,'Other Pharma &amp; Health Products'!BB:BB)+SUMIF('PSM Costs'!$B:$B,$B210,'PSM Costs'!BB:BB),"")</f>
        <v/>
      </c>
      <c r="U210" s="233" t="str">
        <f ca="1">IF(SUMIF(Pharmaceuticals!$B:$B,$B210,Pharmaceuticals!BD:BD)+SUMIF('Health Products &amp; Equipment'!$B:$B,$B210,'Health Products &amp; Equipment'!BD:BD)+SUMIF('Other Pharma &amp; Health Products'!$B:$B,$B210,'Other Pharma &amp; Health Products'!BD:BD)+SUMIF('PSM Costs'!$B:$B,$B210,'PSM Costs'!BD:BD)&gt;0,SUMIF(Pharmaceuticals!$B:$B,$B210,Pharmaceuticals!BD:BD)+SUMIF('Health Products &amp; Equipment'!$B:$B,$B210,'Health Products &amp; Equipment'!BD:BD)+SUMIF('Other Pharma &amp; Health Products'!$B:$B,$B210,'Other Pharma &amp; Health Products'!BD:BD)+SUMIF('PSM Costs'!$B:$B,$B210,'PSM Costs'!BD:BD),"")</f>
        <v/>
      </c>
      <c r="V210" s="233" t="str">
        <f ca="1">IF(SUMIF(Pharmaceuticals!$B:$B,$B210,Pharmaceuticals!BF:BF)+SUMIF('Health Products &amp; Equipment'!$B:$B,$B210,'Health Products &amp; Equipment'!BF:BF)+SUMIF('Other Pharma &amp; Health Products'!$B:$B,$B210,'Other Pharma &amp; Health Products'!BF:BF)+SUMIF('PSM Costs'!$B:$B,$B210,'PSM Costs'!BF:BF)&gt;0,SUMIF(Pharmaceuticals!$B:$B,$B210,Pharmaceuticals!BF:BF)+SUMIF('Health Products &amp; Equipment'!$B:$B,$B210,'Health Products &amp; Equipment'!BF:BF)+SUMIF('Other Pharma &amp; Health Products'!$B:$B,$B210,'Other Pharma &amp; Health Products'!BF:BF)+SUMIF('PSM Costs'!$B:$B,$B210,'PSM Costs'!BF:BF),"")</f>
        <v/>
      </c>
      <c r="W210" s="231" t="str">
        <f t="shared" ca="1" si="18"/>
        <v/>
      </c>
      <c r="X210" s="234" t="str">
        <f ca="1">IF(SUMIF(Pharmaceuticals!$B:$B,$B210,Pharmaceuticals!BM:BM)+SUMIF('Health Products &amp; Equipment'!$B:$B,$B210,'Health Products &amp; Equipment'!BM:BM)+SUMIF('Other Pharma &amp; Health Products'!$B:$B,$B210,'Other Pharma &amp; Health Products'!BM:BM)+SUMIF('PSM Costs'!$B:$B,$B210,'PSM Costs'!BM:BM)&gt;0,SUMIF(Pharmaceuticals!$B:$B,$B210,Pharmaceuticals!BM:BM)+SUMIF('Health Products &amp; Equipment'!$B:$B,$B210,'Health Products &amp; Equipment'!BM:BM)+SUMIF('Other Pharma &amp; Health Products'!$B:$B,$B210,'Other Pharma &amp; Health Products'!BM:BM)+SUMIF('PSM Costs'!$B:$B,$B210,'PSM Costs'!BM:BM),"")</f>
        <v/>
      </c>
      <c r="Y210" s="234" t="str">
        <f ca="1">IF(SUMIF(Pharmaceuticals!$B:$B,$B210,Pharmaceuticals!BO:BO)+SUMIF('Health Products &amp; Equipment'!$B:$B,$B210,'Health Products &amp; Equipment'!BO:BO)+SUMIF('Other Pharma &amp; Health Products'!$B:$B,$B210,'Other Pharma &amp; Health Products'!BO:BO)+SUMIF('PSM Costs'!$B:$B,$B210,'PSM Costs'!BO:BO)&gt;0,SUMIF(Pharmaceuticals!$B:$B,$B210,Pharmaceuticals!BO:BO)+SUMIF('Health Products &amp; Equipment'!$B:$B,$B210,'Health Products &amp; Equipment'!BO:BO)+SUMIF('Other Pharma &amp; Health Products'!$B:$B,$B210,'Other Pharma &amp; Health Products'!BO:BO)+SUMIF('PSM Costs'!$B:$B,$B210,'PSM Costs'!BO:BO),"")</f>
        <v/>
      </c>
      <c r="Z210" s="234" t="str">
        <f ca="1">IF(SUMIF(Pharmaceuticals!$B:$B,$B210,Pharmaceuticals!BQ:BQ)+SUMIF('Health Products &amp; Equipment'!$B:$B,$B210,'Health Products &amp; Equipment'!BQ:BQ)+SUMIF('Other Pharma &amp; Health Products'!$B:$B,$B210,'Other Pharma &amp; Health Products'!BQ:BQ)+SUMIF('PSM Costs'!$B:$B,$B210,'PSM Costs'!BQ:BQ)&gt;0,SUMIF(Pharmaceuticals!$B:$B,$B210,Pharmaceuticals!BQ:BQ)+SUMIF('Health Products &amp; Equipment'!$B:$B,$B210,'Health Products &amp; Equipment'!BQ:BQ)+SUMIF('Other Pharma &amp; Health Products'!$B:$B,$B210,'Other Pharma &amp; Health Products'!BQ:BQ)+SUMIF('PSM Costs'!$B:$B,$B210,'PSM Costs'!BQ:BQ),"")</f>
        <v/>
      </c>
      <c r="AA210" s="234" t="str">
        <f ca="1">IF(SUMIF(Pharmaceuticals!$B:$B,$B210,Pharmaceuticals!BS:BS)+SUMIF('Health Products &amp; Equipment'!$B:$B,$B210,'Health Products &amp; Equipment'!BS:BS)+SUMIF('Other Pharma &amp; Health Products'!$B:$B,$B210,'Other Pharma &amp; Health Products'!BS:BS)+SUMIF('PSM Costs'!$B:$B,$B210,'PSM Costs'!BS:BS)&gt;0,SUMIF(Pharmaceuticals!$B:$B,$B210,Pharmaceuticals!BS:BS)+SUMIF('Health Products &amp; Equipment'!$B:$B,$B210,'Health Products &amp; Equipment'!BS:BS)+SUMIF('Other Pharma &amp; Health Products'!$B:$B,$B210,'Other Pharma &amp; Health Products'!BS:BS)+SUMIF('PSM Costs'!$B:$B,$B210,'PSM Costs'!BS:BS),"")</f>
        <v/>
      </c>
      <c r="AB210" s="233" t="str">
        <f t="shared" ca="1" si="19"/>
        <v/>
      </c>
    </row>
    <row r="211" spans="1:28" ht="22.15" customHeight="1" x14ac:dyDescent="0.2">
      <c r="A211" s="229">
        <v>201</v>
      </c>
      <c r="B211" s="229" t="str">
        <f ca="1">IFERROR(VLOOKUP(A211,'Rank unique Mod-Int-CI-PR'!I:J,2,FALSE),"")</f>
        <v/>
      </c>
      <c r="C211" s="230" t="str">
        <f ca="1">IFERROR(VLOOKUP(VALUE(LEFT(B211,FIND("-",B211)-1)),CatModules!B:C,2,FALSE),"")</f>
        <v/>
      </c>
      <c r="D211" s="230" t="str">
        <f ca="1">IFERROR(VLOOKUP(LEFT(B211,FIND("--",B211)-1),CatInt!D:E,2,FALSE),"")</f>
        <v/>
      </c>
      <c r="E211" s="230" t="str">
        <f ca="1">IFERROR(VLOOKUP(MID(B211,FIND("--",B211)+2,FIND("---",B211)-FIND("--",B211)-2),CatCostInp!D:E,2,FALSE),"")</f>
        <v/>
      </c>
      <c r="F211" s="230" t="str">
        <f ca="1">IFERROR(VLOOKUP(B211,ActivityConcat!A:C,3,FALSE),"")</f>
        <v/>
      </c>
      <c r="G211" s="231" t="str">
        <f ca="1">IFERROR(VLOOKUP(VALUE(RIGHT(B211,1)),Setup!A:D,4,FALSE),"")</f>
        <v/>
      </c>
      <c r="H211" s="232" t="str">
        <f t="shared" ca="1" si="15"/>
        <v/>
      </c>
      <c r="I211" s="233" t="str">
        <f ca="1">IF(SUMIF(Pharmaceuticals!$B:$B,$B211,Pharmaceuticals!Z:Z)+SUMIF('Health Products &amp; Equipment'!$B:$B,$B211,'Health Products &amp; Equipment'!Z:Z)+SUMIF('Other Pharma &amp; Health Products'!$B:$B,$B211,'Other Pharma &amp; Health Products'!Z:Z)+SUMIF('PSM Costs'!$B:$B,$B211,'PSM Costs'!Z:Z)&gt;0,SUMIF(Pharmaceuticals!$B:$B,$B211,Pharmaceuticals!Z:Z)+SUMIF('Health Products &amp; Equipment'!$B:$B,$B211,'Health Products &amp; Equipment'!Z:Z)+SUMIF('Other Pharma &amp; Health Products'!$B:$B,$B211,'Other Pharma &amp; Health Products'!Z:Z)+SUMIF('PSM Costs'!$B:$B,$B211,'PSM Costs'!Z:Z),"")</f>
        <v/>
      </c>
      <c r="J211" s="233" t="str">
        <f ca="1">IF(SUMIF(Pharmaceuticals!$B:$B,$B211,Pharmaceuticals!AB:AB)+SUMIF('Health Products &amp; Equipment'!$B:$B,$B211,'Health Products &amp; Equipment'!AB:AB)+SUMIF('Other Pharma &amp; Health Products'!$B:$B,$B211,'Other Pharma &amp; Health Products'!AB:AB)+SUMIF('PSM Costs'!$B:$B,$B211,'PSM Costs'!AB:AB)&gt;0,SUMIF(Pharmaceuticals!$B:$B,$B211,Pharmaceuticals!AB:AB)+SUMIF('Health Products &amp; Equipment'!$B:$B,$B211,'Health Products &amp; Equipment'!AB:AB)+SUMIF('Other Pharma &amp; Health Products'!$B:$B,$B211,'Other Pharma &amp; Health Products'!AB:AB)+SUMIF('PSM Costs'!$B:$B,$B211,'PSM Costs'!AB:AB),"")</f>
        <v/>
      </c>
      <c r="K211" s="233" t="str">
        <f ca="1">IF(SUMIF(Pharmaceuticals!$B:$B,$B211,Pharmaceuticals!AD:AD)+SUMIF('Health Products &amp; Equipment'!$B:$B,$B211,'Health Products &amp; Equipment'!AD:AD)+SUMIF('Other Pharma &amp; Health Products'!$B:$B,$B211,'Other Pharma &amp; Health Products'!AD:AD)+SUMIF('PSM Costs'!$B:$B,$B211,'PSM Costs'!AD:AD)&gt;0,SUMIF(Pharmaceuticals!$B:$B,$B211,Pharmaceuticals!AD:AD)+SUMIF('Health Products &amp; Equipment'!$B:$B,$B211,'Health Products &amp; Equipment'!AD:AD)+SUMIF('Other Pharma &amp; Health Products'!$B:$B,$B211,'Other Pharma &amp; Health Products'!AD:AD)+SUMIF('PSM Costs'!$B:$B,$B211,'PSM Costs'!AD:AD),"")</f>
        <v/>
      </c>
      <c r="L211" s="233" t="str">
        <f ca="1">IF(SUMIF(Pharmaceuticals!$B:$B,$B211,Pharmaceuticals!AF:AF)+SUMIF('Health Products &amp; Equipment'!$B:$B,$B211,'Health Products &amp; Equipment'!AF:AF)+SUMIF('Other Pharma &amp; Health Products'!$B:$B,$B211,'Other Pharma &amp; Health Products'!AF:AF)+SUMIF('PSM Costs'!$B:$B,$B211,'PSM Costs'!AF:AF)&gt;0,SUMIF(Pharmaceuticals!$B:$B,$B211,Pharmaceuticals!AF:AF)+SUMIF('Health Products &amp; Equipment'!$B:$B,$B211,'Health Products &amp; Equipment'!AF:AF)+SUMIF('Other Pharma &amp; Health Products'!$B:$B,$B211,'Other Pharma &amp; Health Products'!AF:AF)+SUMIF('PSM Costs'!$B:$B,$B211,'PSM Costs'!AF:AF),"")</f>
        <v/>
      </c>
      <c r="M211" s="231" t="str">
        <f t="shared" ca="1" si="16"/>
        <v/>
      </c>
      <c r="N211" s="234" t="str">
        <f ca="1">IF(SUMIF(Pharmaceuticals!$B:$B,$B211,Pharmaceuticals!AM:AM)+SUMIF('Health Products &amp; Equipment'!$B:$B,$B211,'Health Products &amp; Equipment'!AM:AM)+SUMIF('Other Pharma &amp; Health Products'!$B:$B,$B211,'Other Pharma &amp; Health Products'!AM:AM)+SUMIF('PSM Costs'!$B:$B,$B211,'PSM Costs'!AM:AM)&gt;0,SUMIF(Pharmaceuticals!$B:$B,$B211,Pharmaceuticals!AM:AM)+SUMIF('Health Products &amp; Equipment'!$B:$B,$B211,'Health Products &amp; Equipment'!AM:AM)+SUMIF('Other Pharma &amp; Health Products'!$B:$B,$B211,'Other Pharma &amp; Health Products'!AM:AM)+SUMIF('PSM Costs'!$B:$B,$B211,'PSM Costs'!AM:AM),"")</f>
        <v/>
      </c>
      <c r="O211" s="234" t="str">
        <f ca="1">IF(SUMIF(Pharmaceuticals!$B:$B,$B211,Pharmaceuticals!AO:AO)+SUMIF('Health Products &amp; Equipment'!$B:$B,$B211,'Health Products &amp; Equipment'!AO:AO)+SUMIF('Other Pharma &amp; Health Products'!$B:$B,$B211,'Other Pharma &amp; Health Products'!AO:AO)+SUMIF('PSM Costs'!$B:$B,$B211,'PSM Costs'!AO:AO)&gt;0,SUMIF(Pharmaceuticals!$B:$B,$B211,Pharmaceuticals!AO:AO)+SUMIF('Health Products &amp; Equipment'!$B:$B,$B211,'Health Products &amp; Equipment'!AO:AO)+SUMIF('Other Pharma &amp; Health Products'!$B:$B,$B211,'Other Pharma &amp; Health Products'!AO:AO)+SUMIF('PSM Costs'!$B:$B,$B211,'PSM Costs'!AO:AO),"")</f>
        <v/>
      </c>
      <c r="P211" s="234" t="str">
        <f ca="1">IF(SUMIF(Pharmaceuticals!$B:$B,$B211,Pharmaceuticals!AQ:AQ)+SUMIF('Health Products &amp; Equipment'!$B:$B,$B211,'Health Products &amp; Equipment'!AQ:AQ)+SUMIF('Other Pharma &amp; Health Products'!$B:$B,$B211,'Other Pharma &amp; Health Products'!AQ:AQ)+SUMIF('PSM Costs'!$B:$B,$B211,'PSM Costs'!AQ:AQ)&gt;0,SUMIF(Pharmaceuticals!$B:$B,$B211,Pharmaceuticals!AQ:AQ)+SUMIF('Health Products &amp; Equipment'!$B:$B,$B211,'Health Products &amp; Equipment'!AQ:AQ)+SUMIF('Other Pharma &amp; Health Products'!$B:$B,$B211,'Other Pharma &amp; Health Products'!AQ:AQ)+SUMIF('PSM Costs'!$B:$B,$B211,'PSM Costs'!AQ:AQ),"")</f>
        <v/>
      </c>
      <c r="Q211" s="234" t="str">
        <f ca="1">IF(SUMIF(Pharmaceuticals!$B:$B,$B211,Pharmaceuticals!AS:AS)+SUMIF('Health Products &amp; Equipment'!$B:$B,$B211,'Health Products &amp; Equipment'!AS:AS)+SUMIF('Other Pharma &amp; Health Products'!$B:$B,$B211,'Other Pharma &amp; Health Products'!AS:AS)+SUMIF('PSM Costs'!$B:$B,$B211,'PSM Costs'!AS:AS)&gt;0,SUMIF(Pharmaceuticals!$B:$B,$B211,Pharmaceuticals!AS:AS)+SUMIF('Health Products &amp; Equipment'!$B:$B,$B211,'Health Products &amp; Equipment'!AS:AS)+SUMIF('Other Pharma &amp; Health Products'!$B:$B,$B211,'Other Pharma &amp; Health Products'!AS:AS)+SUMIF('PSM Costs'!$B:$B,$B211,'PSM Costs'!AS:AS),"")</f>
        <v/>
      </c>
      <c r="R211" s="232" t="str">
        <f t="shared" ca="1" si="17"/>
        <v/>
      </c>
      <c r="S211" s="233" t="str">
        <f ca="1">IF(SUMIF(Pharmaceuticals!$B:$B,$B211,Pharmaceuticals!AZ:AZ)+SUMIF('Health Products &amp; Equipment'!$B:$B,$B211,'Health Products &amp; Equipment'!AZ:AZ)+SUMIF('Other Pharma &amp; Health Products'!$B:$B,$B211,'Other Pharma &amp; Health Products'!AZ:AZ)+SUMIF('PSM Costs'!$B:$B,$B211,'PSM Costs'!AZ:AZ)&gt;0,SUMIF(Pharmaceuticals!$B:$B,$B211,Pharmaceuticals!AZ:AZ)+SUMIF('Health Products &amp; Equipment'!$B:$B,$B211,'Health Products &amp; Equipment'!AZ:AZ)+SUMIF('Other Pharma &amp; Health Products'!$B:$B,$B211,'Other Pharma &amp; Health Products'!AZ:AZ)+SUMIF('PSM Costs'!$B:$B,$B211,'PSM Costs'!AZ:AZ),"")</f>
        <v/>
      </c>
      <c r="T211" s="233" t="str">
        <f ca="1">IF(SUMIF(Pharmaceuticals!$B:$B,$B211,Pharmaceuticals!BB:BB)+SUMIF('Health Products &amp; Equipment'!$B:$B,$B211,'Health Products &amp; Equipment'!BB:BB)+SUMIF('Other Pharma &amp; Health Products'!$B:$B,$B211,'Other Pharma &amp; Health Products'!BB:BB)+SUMIF('PSM Costs'!$B:$B,$B211,'PSM Costs'!BB:BB)&gt;0,SUMIF(Pharmaceuticals!$B:$B,$B211,Pharmaceuticals!BB:BB)+SUMIF('Health Products &amp; Equipment'!$B:$B,$B211,'Health Products &amp; Equipment'!BB:BB)+SUMIF('Other Pharma &amp; Health Products'!$B:$B,$B211,'Other Pharma &amp; Health Products'!BB:BB)+SUMIF('PSM Costs'!$B:$B,$B211,'PSM Costs'!BB:BB),"")</f>
        <v/>
      </c>
      <c r="U211" s="233" t="str">
        <f ca="1">IF(SUMIF(Pharmaceuticals!$B:$B,$B211,Pharmaceuticals!BD:BD)+SUMIF('Health Products &amp; Equipment'!$B:$B,$B211,'Health Products &amp; Equipment'!BD:BD)+SUMIF('Other Pharma &amp; Health Products'!$B:$B,$B211,'Other Pharma &amp; Health Products'!BD:BD)+SUMIF('PSM Costs'!$B:$B,$B211,'PSM Costs'!BD:BD)&gt;0,SUMIF(Pharmaceuticals!$B:$B,$B211,Pharmaceuticals!BD:BD)+SUMIF('Health Products &amp; Equipment'!$B:$B,$B211,'Health Products &amp; Equipment'!BD:BD)+SUMIF('Other Pharma &amp; Health Products'!$B:$B,$B211,'Other Pharma &amp; Health Products'!BD:BD)+SUMIF('PSM Costs'!$B:$B,$B211,'PSM Costs'!BD:BD),"")</f>
        <v/>
      </c>
      <c r="V211" s="233" t="str">
        <f ca="1">IF(SUMIF(Pharmaceuticals!$B:$B,$B211,Pharmaceuticals!BF:BF)+SUMIF('Health Products &amp; Equipment'!$B:$B,$B211,'Health Products &amp; Equipment'!BF:BF)+SUMIF('Other Pharma &amp; Health Products'!$B:$B,$B211,'Other Pharma &amp; Health Products'!BF:BF)+SUMIF('PSM Costs'!$B:$B,$B211,'PSM Costs'!BF:BF)&gt;0,SUMIF(Pharmaceuticals!$B:$B,$B211,Pharmaceuticals!BF:BF)+SUMIF('Health Products &amp; Equipment'!$B:$B,$B211,'Health Products &amp; Equipment'!BF:BF)+SUMIF('Other Pharma &amp; Health Products'!$B:$B,$B211,'Other Pharma &amp; Health Products'!BF:BF)+SUMIF('PSM Costs'!$B:$B,$B211,'PSM Costs'!BF:BF),"")</f>
        <v/>
      </c>
      <c r="W211" s="231" t="str">
        <f t="shared" ca="1" si="18"/>
        <v/>
      </c>
      <c r="X211" s="234" t="str">
        <f ca="1">IF(SUMIF(Pharmaceuticals!$B:$B,$B211,Pharmaceuticals!BM:BM)+SUMIF('Health Products &amp; Equipment'!$B:$B,$B211,'Health Products &amp; Equipment'!BM:BM)+SUMIF('Other Pharma &amp; Health Products'!$B:$B,$B211,'Other Pharma &amp; Health Products'!BM:BM)+SUMIF('PSM Costs'!$B:$B,$B211,'PSM Costs'!BM:BM)&gt;0,SUMIF(Pharmaceuticals!$B:$B,$B211,Pharmaceuticals!BM:BM)+SUMIF('Health Products &amp; Equipment'!$B:$B,$B211,'Health Products &amp; Equipment'!BM:BM)+SUMIF('Other Pharma &amp; Health Products'!$B:$B,$B211,'Other Pharma &amp; Health Products'!BM:BM)+SUMIF('PSM Costs'!$B:$B,$B211,'PSM Costs'!BM:BM),"")</f>
        <v/>
      </c>
      <c r="Y211" s="234" t="str">
        <f ca="1">IF(SUMIF(Pharmaceuticals!$B:$B,$B211,Pharmaceuticals!BO:BO)+SUMIF('Health Products &amp; Equipment'!$B:$B,$B211,'Health Products &amp; Equipment'!BO:BO)+SUMIF('Other Pharma &amp; Health Products'!$B:$B,$B211,'Other Pharma &amp; Health Products'!BO:BO)+SUMIF('PSM Costs'!$B:$B,$B211,'PSM Costs'!BO:BO)&gt;0,SUMIF(Pharmaceuticals!$B:$B,$B211,Pharmaceuticals!BO:BO)+SUMIF('Health Products &amp; Equipment'!$B:$B,$B211,'Health Products &amp; Equipment'!BO:BO)+SUMIF('Other Pharma &amp; Health Products'!$B:$B,$B211,'Other Pharma &amp; Health Products'!BO:BO)+SUMIF('PSM Costs'!$B:$B,$B211,'PSM Costs'!BO:BO),"")</f>
        <v/>
      </c>
      <c r="Z211" s="234" t="str">
        <f ca="1">IF(SUMIF(Pharmaceuticals!$B:$B,$B211,Pharmaceuticals!BQ:BQ)+SUMIF('Health Products &amp; Equipment'!$B:$B,$B211,'Health Products &amp; Equipment'!BQ:BQ)+SUMIF('Other Pharma &amp; Health Products'!$B:$B,$B211,'Other Pharma &amp; Health Products'!BQ:BQ)+SUMIF('PSM Costs'!$B:$B,$B211,'PSM Costs'!BQ:BQ)&gt;0,SUMIF(Pharmaceuticals!$B:$B,$B211,Pharmaceuticals!BQ:BQ)+SUMIF('Health Products &amp; Equipment'!$B:$B,$B211,'Health Products &amp; Equipment'!BQ:BQ)+SUMIF('Other Pharma &amp; Health Products'!$B:$B,$B211,'Other Pharma &amp; Health Products'!BQ:BQ)+SUMIF('PSM Costs'!$B:$B,$B211,'PSM Costs'!BQ:BQ),"")</f>
        <v/>
      </c>
      <c r="AA211" s="234" t="str">
        <f ca="1">IF(SUMIF(Pharmaceuticals!$B:$B,$B211,Pharmaceuticals!BS:BS)+SUMIF('Health Products &amp; Equipment'!$B:$B,$B211,'Health Products &amp; Equipment'!BS:BS)+SUMIF('Other Pharma &amp; Health Products'!$B:$B,$B211,'Other Pharma &amp; Health Products'!BS:BS)+SUMIF('PSM Costs'!$B:$B,$B211,'PSM Costs'!BS:BS)&gt;0,SUMIF(Pharmaceuticals!$B:$B,$B211,Pharmaceuticals!BS:BS)+SUMIF('Health Products &amp; Equipment'!$B:$B,$B211,'Health Products &amp; Equipment'!BS:BS)+SUMIF('Other Pharma &amp; Health Products'!$B:$B,$B211,'Other Pharma &amp; Health Products'!BS:BS)+SUMIF('PSM Costs'!$B:$B,$B211,'PSM Costs'!BS:BS),"")</f>
        <v/>
      </c>
      <c r="AB211" s="233" t="str">
        <f t="shared" ca="1" si="19"/>
        <v/>
      </c>
    </row>
    <row r="212" spans="1:28" ht="22.15" customHeight="1" x14ac:dyDescent="0.2">
      <c r="A212" s="229">
        <v>202</v>
      </c>
      <c r="B212" s="229" t="str">
        <f ca="1">IFERROR(VLOOKUP(A212,'Rank unique Mod-Int-CI-PR'!I:J,2,FALSE),"")</f>
        <v/>
      </c>
      <c r="C212" s="230" t="str">
        <f ca="1">IFERROR(VLOOKUP(VALUE(LEFT(B212,FIND("-",B212)-1)),CatModules!B:C,2,FALSE),"")</f>
        <v/>
      </c>
      <c r="D212" s="230" t="str">
        <f ca="1">IFERROR(VLOOKUP(LEFT(B212,FIND("--",B212)-1),CatInt!D:E,2,FALSE),"")</f>
        <v/>
      </c>
      <c r="E212" s="230" t="str">
        <f ca="1">IFERROR(VLOOKUP(MID(B212,FIND("--",B212)+2,FIND("---",B212)-FIND("--",B212)-2),CatCostInp!D:E,2,FALSE),"")</f>
        <v/>
      </c>
      <c r="F212" s="230" t="str">
        <f ca="1">IFERROR(VLOOKUP(B212,ActivityConcat!A:C,3,FALSE),"")</f>
        <v/>
      </c>
      <c r="G212" s="231" t="str">
        <f ca="1">IFERROR(VLOOKUP(VALUE(RIGHT(B212,1)),Setup!A:D,4,FALSE),"")</f>
        <v/>
      </c>
      <c r="H212" s="232" t="str">
        <f t="shared" ca="1" si="15"/>
        <v/>
      </c>
      <c r="I212" s="233" t="str">
        <f ca="1">IF(SUMIF(Pharmaceuticals!$B:$B,$B212,Pharmaceuticals!Z:Z)+SUMIF('Health Products &amp; Equipment'!$B:$B,$B212,'Health Products &amp; Equipment'!Z:Z)+SUMIF('Other Pharma &amp; Health Products'!$B:$B,$B212,'Other Pharma &amp; Health Products'!Z:Z)+SUMIF('PSM Costs'!$B:$B,$B212,'PSM Costs'!Z:Z)&gt;0,SUMIF(Pharmaceuticals!$B:$B,$B212,Pharmaceuticals!Z:Z)+SUMIF('Health Products &amp; Equipment'!$B:$B,$B212,'Health Products &amp; Equipment'!Z:Z)+SUMIF('Other Pharma &amp; Health Products'!$B:$B,$B212,'Other Pharma &amp; Health Products'!Z:Z)+SUMIF('PSM Costs'!$B:$B,$B212,'PSM Costs'!Z:Z),"")</f>
        <v/>
      </c>
      <c r="J212" s="233" t="str">
        <f ca="1">IF(SUMIF(Pharmaceuticals!$B:$B,$B212,Pharmaceuticals!AB:AB)+SUMIF('Health Products &amp; Equipment'!$B:$B,$B212,'Health Products &amp; Equipment'!AB:AB)+SUMIF('Other Pharma &amp; Health Products'!$B:$B,$B212,'Other Pharma &amp; Health Products'!AB:AB)+SUMIF('PSM Costs'!$B:$B,$B212,'PSM Costs'!AB:AB)&gt;0,SUMIF(Pharmaceuticals!$B:$B,$B212,Pharmaceuticals!AB:AB)+SUMIF('Health Products &amp; Equipment'!$B:$B,$B212,'Health Products &amp; Equipment'!AB:AB)+SUMIF('Other Pharma &amp; Health Products'!$B:$B,$B212,'Other Pharma &amp; Health Products'!AB:AB)+SUMIF('PSM Costs'!$B:$B,$B212,'PSM Costs'!AB:AB),"")</f>
        <v/>
      </c>
      <c r="K212" s="233" t="str">
        <f ca="1">IF(SUMIF(Pharmaceuticals!$B:$B,$B212,Pharmaceuticals!AD:AD)+SUMIF('Health Products &amp; Equipment'!$B:$B,$B212,'Health Products &amp; Equipment'!AD:AD)+SUMIF('Other Pharma &amp; Health Products'!$B:$B,$B212,'Other Pharma &amp; Health Products'!AD:AD)+SUMIF('PSM Costs'!$B:$B,$B212,'PSM Costs'!AD:AD)&gt;0,SUMIF(Pharmaceuticals!$B:$B,$B212,Pharmaceuticals!AD:AD)+SUMIF('Health Products &amp; Equipment'!$B:$B,$B212,'Health Products &amp; Equipment'!AD:AD)+SUMIF('Other Pharma &amp; Health Products'!$B:$B,$B212,'Other Pharma &amp; Health Products'!AD:AD)+SUMIF('PSM Costs'!$B:$B,$B212,'PSM Costs'!AD:AD),"")</f>
        <v/>
      </c>
      <c r="L212" s="233" t="str">
        <f ca="1">IF(SUMIF(Pharmaceuticals!$B:$B,$B212,Pharmaceuticals!AF:AF)+SUMIF('Health Products &amp; Equipment'!$B:$B,$B212,'Health Products &amp; Equipment'!AF:AF)+SUMIF('Other Pharma &amp; Health Products'!$B:$B,$B212,'Other Pharma &amp; Health Products'!AF:AF)+SUMIF('PSM Costs'!$B:$B,$B212,'PSM Costs'!AF:AF)&gt;0,SUMIF(Pharmaceuticals!$B:$B,$B212,Pharmaceuticals!AF:AF)+SUMIF('Health Products &amp; Equipment'!$B:$B,$B212,'Health Products &amp; Equipment'!AF:AF)+SUMIF('Other Pharma &amp; Health Products'!$B:$B,$B212,'Other Pharma &amp; Health Products'!AF:AF)+SUMIF('PSM Costs'!$B:$B,$B212,'PSM Costs'!AF:AF),"")</f>
        <v/>
      </c>
      <c r="M212" s="231" t="str">
        <f t="shared" ca="1" si="16"/>
        <v/>
      </c>
      <c r="N212" s="234" t="str">
        <f ca="1">IF(SUMIF(Pharmaceuticals!$B:$B,$B212,Pharmaceuticals!AM:AM)+SUMIF('Health Products &amp; Equipment'!$B:$B,$B212,'Health Products &amp; Equipment'!AM:AM)+SUMIF('Other Pharma &amp; Health Products'!$B:$B,$B212,'Other Pharma &amp; Health Products'!AM:AM)+SUMIF('PSM Costs'!$B:$B,$B212,'PSM Costs'!AM:AM)&gt;0,SUMIF(Pharmaceuticals!$B:$B,$B212,Pharmaceuticals!AM:AM)+SUMIF('Health Products &amp; Equipment'!$B:$B,$B212,'Health Products &amp; Equipment'!AM:AM)+SUMIF('Other Pharma &amp; Health Products'!$B:$B,$B212,'Other Pharma &amp; Health Products'!AM:AM)+SUMIF('PSM Costs'!$B:$B,$B212,'PSM Costs'!AM:AM),"")</f>
        <v/>
      </c>
      <c r="O212" s="234" t="str">
        <f ca="1">IF(SUMIF(Pharmaceuticals!$B:$B,$B212,Pharmaceuticals!AO:AO)+SUMIF('Health Products &amp; Equipment'!$B:$B,$B212,'Health Products &amp; Equipment'!AO:AO)+SUMIF('Other Pharma &amp; Health Products'!$B:$B,$B212,'Other Pharma &amp; Health Products'!AO:AO)+SUMIF('PSM Costs'!$B:$B,$B212,'PSM Costs'!AO:AO)&gt;0,SUMIF(Pharmaceuticals!$B:$B,$B212,Pharmaceuticals!AO:AO)+SUMIF('Health Products &amp; Equipment'!$B:$B,$B212,'Health Products &amp; Equipment'!AO:AO)+SUMIF('Other Pharma &amp; Health Products'!$B:$B,$B212,'Other Pharma &amp; Health Products'!AO:AO)+SUMIF('PSM Costs'!$B:$B,$B212,'PSM Costs'!AO:AO),"")</f>
        <v/>
      </c>
      <c r="P212" s="234" t="str">
        <f ca="1">IF(SUMIF(Pharmaceuticals!$B:$B,$B212,Pharmaceuticals!AQ:AQ)+SUMIF('Health Products &amp; Equipment'!$B:$B,$B212,'Health Products &amp; Equipment'!AQ:AQ)+SUMIF('Other Pharma &amp; Health Products'!$B:$B,$B212,'Other Pharma &amp; Health Products'!AQ:AQ)+SUMIF('PSM Costs'!$B:$B,$B212,'PSM Costs'!AQ:AQ)&gt;0,SUMIF(Pharmaceuticals!$B:$B,$B212,Pharmaceuticals!AQ:AQ)+SUMIF('Health Products &amp; Equipment'!$B:$B,$B212,'Health Products &amp; Equipment'!AQ:AQ)+SUMIF('Other Pharma &amp; Health Products'!$B:$B,$B212,'Other Pharma &amp; Health Products'!AQ:AQ)+SUMIF('PSM Costs'!$B:$B,$B212,'PSM Costs'!AQ:AQ),"")</f>
        <v/>
      </c>
      <c r="Q212" s="234" t="str">
        <f ca="1">IF(SUMIF(Pharmaceuticals!$B:$B,$B212,Pharmaceuticals!AS:AS)+SUMIF('Health Products &amp; Equipment'!$B:$B,$B212,'Health Products &amp; Equipment'!AS:AS)+SUMIF('Other Pharma &amp; Health Products'!$B:$B,$B212,'Other Pharma &amp; Health Products'!AS:AS)+SUMIF('PSM Costs'!$B:$B,$B212,'PSM Costs'!AS:AS)&gt;0,SUMIF(Pharmaceuticals!$B:$B,$B212,Pharmaceuticals!AS:AS)+SUMIF('Health Products &amp; Equipment'!$B:$B,$B212,'Health Products &amp; Equipment'!AS:AS)+SUMIF('Other Pharma &amp; Health Products'!$B:$B,$B212,'Other Pharma &amp; Health Products'!AS:AS)+SUMIF('PSM Costs'!$B:$B,$B212,'PSM Costs'!AS:AS),"")</f>
        <v/>
      </c>
      <c r="R212" s="232" t="str">
        <f t="shared" ca="1" si="17"/>
        <v/>
      </c>
      <c r="S212" s="233" t="str">
        <f ca="1">IF(SUMIF(Pharmaceuticals!$B:$B,$B212,Pharmaceuticals!AZ:AZ)+SUMIF('Health Products &amp; Equipment'!$B:$B,$B212,'Health Products &amp; Equipment'!AZ:AZ)+SUMIF('Other Pharma &amp; Health Products'!$B:$B,$B212,'Other Pharma &amp; Health Products'!AZ:AZ)+SUMIF('PSM Costs'!$B:$B,$B212,'PSM Costs'!AZ:AZ)&gt;0,SUMIF(Pharmaceuticals!$B:$B,$B212,Pharmaceuticals!AZ:AZ)+SUMIF('Health Products &amp; Equipment'!$B:$B,$B212,'Health Products &amp; Equipment'!AZ:AZ)+SUMIF('Other Pharma &amp; Health Products'!$B:$B,$B212,'Other Pharma &amp; Health Products'!AZ:AZ)+SUMIF('PSM Costs'!$B:$B,$B212,'PSM Costs'!AZ:AZ),"")</f>
        <v/>
      </c>
      <c r="T212" s="233" t="str">
        <f ca="1">IF(SUMIF(Pharmaceuticals!$B:$B,$B212,Pharmaceuticals!BB:BB)+SUMIF('Health Products &amp; Equipment'!$B:$B,$B212,'Health Products &amp; Equipment'!BB:BB)+SUMIF('Other Pharma &amp; Health Products'!$B:$B,$B212,'Other Pharma &amp; Health Products'!BB:BB)+SUMIF('PSM Costs'!$B:$B,$B212,'PSM Costs'!BB:BB)&gt;0,SUMIF(Pharmaceuticals!$B:$B,$B212,Pharmaceuticals!BB:BB)+SUMIF('Health Products &amp; Equipment'!$B:$B,$B212,'Health Products &amp; Equipment'!BB:BB)+SUMIF('Other Pharma &amp; Health Products'!$B:$B,$B212,'Other Pharma &amp; Health Products'!BB:BB)+SUMIF('PSM Costs'!$B:$B,$B212,'PSM Costs'!BB:BB),"")</f>
        <v/>
      </c>
      <c r="U212" s="233" t="str">
        <f ca="1">IF(SUMIF(Pharmaceuticals!$B:$B,$B212,Pharmaceuticals!BD:BD)+SUMIF('Health Products &amp; Equipment'!$B:$B,$B212,'Health Products &amp; Equipment'!BD:BD)+SUMIF('Other Pharma &amp; Health Products'!$B:$B,$B212,'Other Pharma &amp; Health Products'!BD:BD)+SUMIF('PSM Costs'!$B:$B,$B212,'PSM Costs'!BD:BD)&gt;0,SUMIF(Pharmaceuticals!$B:$B,$B212,Pharmaceuticals!BD:BD)+SUMIF('Health Products &amp; Equipment'!$B:$B,$B212,'Health Products &amp; Equipment'!BD:BD)+SUMIF('Other Pharma &amp; Health Products'!$B:$B,$B212,'Other Pharma &amp; Health Products'!BD:BD)+SUMIF('PSM Costs'!$B:$B,$B212,'PSM Costs'!BD:BD),"")</f>
        <v/>
      </c>
      <c r="V212" s="233" t="str">
        <f ca="1">IF(SUMIF(Pharmaceuticals!$B:$B,$B212,Pharmaceuticals!BF:BF)+SUMIF('Health Products &amp; Equipment'!$B:$B,$B212,'Health Products &amp; Equipment'!BF:BF)+SUMIF('Other Pharma &amp; Health Products'!$B:$B,$B212,'Other Pharma &amp; Health Products'!BF:BF)+SUMIF('PSM Costs'!$B:$B,$B212,'PSM Costs'!BF:BF)&gt;0,SUMIF(Pharmaceuticals!$B:$B,$B212,Pharmaceuticals!BF:BF)+SUMIF('Health Products &amp; Equipment'!$B:$B,$B212,'Health Products &amp; Equipment'!BF:BF)+SUMIF('Other Pharma &amp; Health Products'!$B:$B,$B212,'Other Pharma &amp; Health Products'!BF:BF)+SUMIF('PSM Costs'!$B:$B,$B212,'PSM Costs'!BF:BF),"")</f>
        <v/>
      </c>
      <c r="W212" s="231" t="str">
        <f t="shared" ca="1" si="18"/>
        <v/>
      </c>
      <c r="X212" s="234" t="str">
        <f ca="1">IF(SUMIF(Pharmaceuticals!$B:$B,$B212,Pharmaceuticals!BM:BM)+SUMIF('Health Products &amp; Equipment'!$B:$B,$B212,'Health Products &amp; Equipment'!BM:BM)+SUMIF('Other Pharma &amp; Health Products'!$B:$B,$B212,'Other Pharma &amp; Health Products'!BM:BM)+SUMIF('PSM Costs'!$B:$B,$B212,'PSM Costs'!BM:BM)&gt;0,SUMIF(Pharmaceuticals!$B:$B,$B212,Pharmaceuticals!BM:BM)+SUMIF('Health Products &amp; Equipment'!$B:$B,$B212,'Health Products &amp; Equipment'!BM:BM)+SUMIF('Other Pharma &amp; Health Products'!$B:$B,$B212,'Other Pharma &amp; Health Products'!BM:BM)+SUMIF('PSM Costs'!$B:$B,$B212,'PSM Costs'!BM:BM),"")</f>
        <v/>
      </c>
      <c r="Y212" s="234" t="str">
        <f ca="1">IF(SUMIF(Pharmaceuticals!$B:$B,$B212,Pharmaceuticals!BO:BO)+SUMIF('Health Products &amp; Equipment'!$B:$B,$B212,'Health Products &amp; Equipment'!BO:BO)+SUMIF('Other Pharma &amp; Health Products'!$B:$B,$B212,'Other Pharma &amp; Health Products'!BO:BO)+SUMIF('PSM Costs'!$B:$B,$B212,'PSM Costs'!BO:BO)&gt;0,SUMIF(Pharmaceuticals!$B:$B,$B212,Pharmaceuticals!BO:BO)+SUMIF('Health Products &amp; Equipment'!$B:$B,$B212,'Health Products &amp; Equipment'!BO:BO)+SUMIF('Other Pharma &amp; Health Products'!$B:$B,$B212,'Other Pharma &amp; Health Products'!BO:BO)+SUMIF('PSM Costs'!$B:$B,$B212,'PSM Costs'!BO:BO),"")</f>
        <v/>
      </c>
      <c r="Z212" s="234" t="str">
        <f ca="1">IF(SUMIF(Pharmaceuticals!$B:$B,$B212,Pharmaceuticals!BQ:BQ)+SUMIF('Health Products &amp; Equipment'!$B:$B,$B212,'Health Products &amp; Equipment'!BQ:BQ)+SUMIF('Other Pharma &amp; Health Products'!$B:$B,$B212,'Other Pharma &amp; Health Products'!BQ:BQ)+SUMIF('PSM Costs'!$B:$B,$B212,'PSM Costs'!BQ:BQ)&gt;0,SUMIF(Pharmaceuticals!$B:$B,$B212,Pharmaceuticals!BQ:BQ)+SUMIF('Health Products &amp; Equipment'!$B:$B,$B212,'Health Products &amp; Equipment'!BQ:BQ)+SUMIF('Other Pharma &amp; Health Products'!$B:$B,$B212,'Other Pharma &amp; Health Products'!BQ:BQ)+SUMIF('PSM Costs'!$B:$B,$B212,'PSM Costs'!BQ:BQ),"")</f>
        <v/>
      </c>
      <c r="AA212" s="234" t="str">
        <f ca="1">IF(SUMIF(Pharmaceuticals!$B:$B,$B212,Pharmaceuticals!BS:BS)+SUMIF('Health Products &amp; Equipment'!$B:$B,$B212,'Health Products &amp; Equipment'!BS:BS)+SUMIF('Other Pharma &amp; Health Products'!$B:$B,$B212,'Other Pharma &amp; Health Products'!BS:BS)+SUMIF('PSM Costs'!$B:$B,$B212,'PSM Costs'!BS:BS)&gt;0,SUMIF(Pharmaceuticals!$B:$B,$B212,Pharmaceuticals!BS:BS)+SUMIF('Health Products &amp; Equipment'!$B:$B,$B212,'Health Products &amp; Equipment'!BS:BS)+SUMIF('Other Pharma &amp; Health Products'!$B:$B,$B212,'Other Pharma &amp; Health Products'!BS:BS)+SUMIF('PSM Costs'!$B:$B,$B212,'PSM Costs'!BS:BS),"")</f>
        <v/>
      </c>
      <c r="AB212" s="233" t="str">
        <f t="shared" ca="1" si="19"/>
        <v/>
      </c>
    </row>
    <row r="213" spans="1:28" ht="22.15" customHeight="1" x14ac:dyDescent="0.2">
      <c r="A213" s="229">
        <v>203</v>
      </c>
      <c r="B213" s="229" t="str">
        <f ca="1">IFERROR(VLOOKUP(A213,'Rank unique Mod-Int-CI-PR'!I:J,2,FALSE),"")</f>
        <v/>
      </c>
      <c r="C213" s="230" t="str">
        <f ca="1">IFERROR(VLOOKUP(VALUE(LEFT(B213,FIND("-",B213)-1)),CatModules!B:C,2,FALSE),"")</f>
        <v/>
      </c>
      <c r="D213" s="230" t="str">
        <f ca="1">IFERROR(VLOOKUP(LEFT(B213,FIND("--",B213)-1),CatInt!D:E,2,FALSE),"")</f>
        <v/>
      </c>
      <c r="E213" s="230" t="str">
        <f ca="1">IFERROR(VLOOKUP(MID(B213,FIND("--",B213)+2,FIND("---",B213)-FIND("--",B213)-2),CatCostInp!D:E,2,FALSE),"")</f>
        <v/>
      </c>
      <c r="F213" s="230" t="str">
        <f ca="1">IFERROR(VLOOKUP(B213,ActivityConcat!A:C,3,FALSE),"")</f>
        <v/>
      </c>
      <c r="G213" s="231" t="str">
        <f ca="1">IFERROR(VLOOKUP(VALUE(RIGHT(B213,1)),Setup!A:D,4,FALSE),"")</f>
        <v/>
      </c>
      <c r="H213" s="232" t="str">
        <f t="shared" ca="1" si="15"/>
        <v/>
      </c>
      <c r="I213" s="233" t="str">
        <f ca="1">IF(SUMIF(Pharmaceuticals!$B:$B,$B213,Pharmaceuticals!Z:Z)+SUMIF('Health Products &amp; Equipment'!$B:$B,$B213,'Health Products &amp; Equipment'!Z:Z)+SUMIF('Other Pharma &amp; Health Products'!$B:$B,$B213,'Other Pharma &amp; Health Products'!Z:Z)+SUMIF('PSM Costs'!$B:$B,$B213,'PSM Costs'!Z:Z)&gt;0,SUMIF(Pharmaceuticals!$B:$B,$B213,Pharmaceuticals!Z:Z)+SUMIF('Health Products &amp; Equipment'!$B:$B,$B213,'Health Products &amp; Equipment'!Z:Z)+SUMIF('Other Pharma &amp; Health Products'!$B:$B,$B213,'Other Pharma &amp; Health Products'!Z:Z)+SUMIF('PSM Costs'!$B:$B,$B213,'PSM Costs'!Z:Z),"")</f>
        <v/>
      </c>
      <c r="J213" s="233" t="str">
        <f ca="1">IF(SUMIF(Pharmaceuticals!$B:$B,$B213,Pharmaceuticals!AB:AB)+SUMIF('Health Products &amp; Equipment'!$B:$B,$B213,'Health Products &amp; Equipment'!AB:AB)+SUMIF('Other Pharma &amp; Health Products'!$B:$B,$B213,'Other Pharma &amp; Health Products'!AB:AB)+SUMIF('PSM Costs'!$B:$B,$B213,'PSM Costs'!AB:AB)&gt;0,SUMIF(Pharmaceuticals!$B:$B,$B213,Pharmaceuticals!AB:AB)+SUMIF('Health Products &amp; Equipment'!$B:$B,$B213,'Health Products &amp; Equipment'!AB:AB)+SUMIF('Other Pharma &amp; Health Products'!$B:$B,$B213,'Other Pharma &amp; Health Products'!AB:AB)+SUMIF('PSM Costs'!$B:$B,$B213,'PSM Costs'!AB:AB),"")</f>
        <v/>
      </c>
      <c r="K213" s="233" t="str">
        <f ca="1">IF(SUMIF(Pharmaceuticals!$B:$B,$B213,Pharmaceuticals!AD:AD)+SUMIF('Health Products &amp; Equipment'!$B:$B,$B213,'Health Products &amp; Equipment'!AD:AD)+SUMIF('Other Pharma &amp; Health Products'!$B:$B,$B213,'Other Pharma &amp; Health Products'!AD:AD)+SUMIF('PSM Costs'!$B:$B,$B213,'PSM Costs'!AD:AD)&gt;0,SUMIF(Pharmaceuticals!$B:$B,$B213,Pharmaceuticals!AD:AD)+SUMIF('Health Products &amp; Equipment'!$B:$B,$B213,'Health Products &amp; Equipment'!AD:AD)+SUMIF('Other Pharma &amp; Health Products'!$B:$B,$B213,'Other Pharma &amp; Health Products'!AD:AD)+SUMIF('PSM Costs'!$B:$B,$B213,'PSM Costs'!AD:AD),"")</f>
        <v/>
      </c>
      <c r="L213" s="233" t="str">
        <f ca="1">IF(SUMIF(Pharmaceuticals!$B:$B,$B213,Pharmaceuticals!AF:AF)+SUMIF('Health Products &amp; Equipment'!$B:$B,$B213,'Health Products &amp; Equipment'!AF:AF)+SUMIF('Other Pharma &amp; Health Products'!$B:$B,$B213,'Other Pharma &amp; Health Products'!AF:AF)+SUMIF('PSM Costs'!$B:$B,$B213,'PSM Costs'!AF:AF)&gt;0,SUMIF(Pharmaceuticals!$B:$B,$B213,Pharmaceuticals!AF:AF)+SUMIF('Health Products &amp; Equipment'!$B:$B,$B213,'Health Products &amp; Equipment'!AF:AF)+SUMIF('Other Pharma &amp; Health Products'!$B:$B,$B213,'Other Pharma &amp; Health Products'!AF:AF)+SUMIF('PSM Costs'!$B:$B,$B213,'PSM Costs'!AF:AF),"")</f>
        <v/>
      </c>
      <c r="M213" s="231" t="str">
        <f t="shared" ca="1" si="16"/>
        <v/>
      </c>
      <c r="N213" s="234" t="str">
        <f ca="1">IF(SUMIF(Pharmaceuticals!$B:$B,$B213,Pharmaceuticals!AM:AM)+SUMIF('Health Products &amp; Equipment'!$B:$B,$B213,'Health Products &amp; Equipment'!AM:AM)+SUMIF('Other Pharma &amp; Health Products'!$B:$B,$B213,'Other Pharma &amp; Health Products'!AM:AM)+SUMIF('PSM Costs'!$B:$B,$B213,'PSM Costs'!AM:AM)&gt;0,SUMIF(Pharmaceuticals!$B:$B,$B213,Pharmaceuticals!AM:AM)+SUMIF('Health Products &amp; Equipment'!$B:$B,$B213,'Health Products &amp; Equipment'!AM:AM)+SUMIF('Other Pharma &amp; Health Products'!$B:$B,$B213,'Other Pharma &amp; Health Products'!AM:AM)+SUMIF('PSM Costs'!$B:$B,$B213,'PSM Costs'!AM:AM),"")</f>
        <v/>
      </c>
      <c r="O213" s="234" t="str">
        <f ca="1">IF(SUMIF(Pharmaceuticals!$B:$B,$B213,Pharmaceuticals!AO:AO)+SUMIF('Health Products &amp; Equipment'!$B:$B,$B213,'Health Products &amp; Equipment'!AO:AO)+SUMIF('Other Pharma &amp; Health Products'!$B:$B,$B213,'Other Pharma &amp; Health Products'!AO:AO)+SUMIF('PSM Costs'!$B:$B,$B213,'PSM Costs'!AO:AO)&gt;0,SUMIF(Pharmaceuticals!$B:$B,$B213,Pharmaceuticals!AO:AO)+SUMIF('Health Products &amp; Equipment'!$B:$B,$B213,'Health Products &amp; Equipment'!AO:AO)+SUMIF('Other Pharma &amp; Health Products'!$B:$B,$B213,'Other Pharma &amp; Health Products'!AO:AO)+SUMIF('PSM Costs'!$B:$B,$B213,'PSM Costs'!AO:AO),"")</f>
        <v/>
      </c>
      <c r="P213" s="234" t="str">
        <f ca="1">IF(SUMIF(Pharmaceuticals!$B:$B,$B213,Pharmaceuticals!AQ:AQ)+SUMIF('Health Products &amp; Equipment'!$B:$B,$B213,'Health Products &amp; Equipment'!AQ:AQ)+SUMIF('Other Pharma &amp; Health Products'!$B:$B,$B213,'Other Pharma &amp; Health Products'!AQ:AQ)+SUMIF('PSM Costs'!$B:$B,$B213,'PSM Costs'!AQ:AQ)&gt;0,SUMIF(Pharmaceuticals!$B:$B,$B213,Pharmaceuticals!AQ:AQ)+SUMIF('Health Products &amp; Equipment'!$B:$B,$B213,'Health Products &amp; Equipment'!AQ:AQ)+SUMIF('Other Pharma &amp; Health Products'!$B:$B,$B213,'Other Pharma &amp; Health Products'!AQ:AQ)+SUMIF('PSM Costs'!$B:$B,$B213,'PSM Costs'!AQ:AQ),"")</f>
        <v/>
      </c>
      <c r="Q213" s="234" t="str">
        <f ca="1">IF(SUMIF(Pharmaceuticals!$B:$B,$B213,Pharmaceuticals!AS:AS)+SUMIF('Health Products &amp; Equipment'!$B:$B,$B213,'Health Products &amp; Equipment'!AS:AS)+SUMIF('Other Pharma &amp; Health Products'!$B:$B,$B213,'Other Pharma &amp; Health Products'!AS:AS)+SUMIF('PSM Costs'!$B:$B,$B213,'PSM Costs'!AS:AS)&gt;0,SUMIF(Pharmaceuticals!$B:$B,$B213,Pharmaceuticals!AS:AS)+SUMIF('Health Products &amp; Equipment'!$B:$B,$B213,'Health Products &amp; Equipment'!AS:AS)+SUMIF('Other Pharma &amp; Health Products'!$B:$B,$B213,'Other Pharma &amp; Health Products'!AS:AS)+SUMIF('PSM Costs'!$B:$B,$B213,'PSM Costs'!AS:AS),"")</f>
        <v/>
      </c>
      <c r="R213" s="232" t="str">
        <f t="shared" ca="1" si="17"/>
        <v/>
      </c>
      <c r="S213" s="233" t="str">
        <f ca="1">IF(SUMIF(Pharmaceuticals!$B:$B,$B213,Pharmaceuticals!AZ:AZ)+SUMIF('Health Products &amp; Equipment'!$B:$B,$B213,'Health Products &amp; Equipment'!AZ:AZ)+SUMIF('Other Pharma &amp; Health Products'!$B:$B,$B213,'Other Pharma &amp; Health Products'!AZ:AZ)+SUMIF('PSM Costs'!$B:$B,$B213,'PSM Costs'!AZ:AZ)&gt;0,SUMIF(Pharmaceuticals!$B:$B,$B213,Pharmaceuticals!AZ:AZ)+SUMIF('Health Products &amp; Equipment'!$B:$B,$B213,'Health Products &amp; Equipment'!AZ:AZ)+SUMIF('Other Pharma &amp; Health Products'!$B:$B,$B213,'Other Pharma &amp; Health Products'!AZ:AZ)+SUMIF('PSM Costs'!$B:$B,$B213,'PSM Costs'!AZ:AZ),"")</f>
        <v/>
      </c>
      <c r="T213" s="233" t="str">
        <f ca="1">IF(SUMIF(Pharmaceuticals!$B:$B,$B213,Pharmaceuticals!BB:BB)+SUMIF('Health Products &amp; Equipment'!$B:$B,$B213,'Health Products &amp; Equipment'!BB:BB)+SUMIF('Other Pharma &amp; Health Products'!$B:$B,$B213,'Other Pharma &amp; Health Products'!BB:BB)+SUMIF('PSM Costs'!$B:$B,$B213,'PSM Costs'!BB:BB)&gt;0,SUMIF(Pharmaceuticals!$B:$B,$B213,Pharmaceuticals!BB:BB)+SUMIF('Health Products &amp; Equipment'!$B:$B,$B213,'Health Products &amp; Equipment'!BB:BB)+SUMIF('Other Pharma &amp; Health Products'!$B:$B,$B213,'Other Pharma &amp; Health Products'!BB:BB)+SUMIF('PSM Costs'!$B:$B,$B213,'PSM Costs'!BB:BB),"")</f>
        <v/>
      </c>
      <c r="U213" s="233" t="str">
        <f ca="1">IF(SUMIF(Pharmaceuticals!$B:$B,$B213,Pharmaceuticals!BD:BD)+SUMIF('Health Products &amp; Equipment'!$B:$B,$B213,'Health Products &amp; Equipment'!BD:BD)+SUMIF('Other Pharma &amp; Health Products'!$B:$B,$B213,'Other Pharma &amp; Health Products'!BD:BD)+SUMIF('PSM Costs'!$B:$B,$B213,'PSM Costs'!BD:BD)&gt;0,SUMIF(Pharmaceuticals!$B:$B,$B213,Pharmaceuticals!BD:BD)+SUMIF('Health Products &amp; Equipment'!$B:$B,$B213,'Health Products &amp; Equipment'!BD:BD)+SUMIF('Other Pharma &amp; Health Products'!$B:$B,$B213,'Other Pharma &amp; Health Products'!BD:BD)+SUMIF('PSM Costs'!$B:$B,$B213,'PSM Costs'!BD:BD),"")</f>
        <v/>
      </c>
      <c r="V213" s="233" t="str">
        <f ca="1">IF(SUMIF(Pharmaceuticals!$B:$B,$B213,Pharmaceuticals!BF:BF)+SUMIF('Health Products &amp; Equipment'!$B:$B,$B213,'Health Products &amp; Equipment'!BF:BF)+SUMIF('Other Pharma &amp; Health Products'!$B:$B,$B213,'Other Pharma &amp; Health Products'!BF:BF)+SUMIF('PSM Costs'!$B:$B,$B213,'PSM Costs'!BF:BF)&gt;0,SUMIF(Pharmaceuticals!$B:$B,$B213,Pharmaceuticals!BF:BF)+SUMIF('Health Products &amp; Equipment'!$B:$B,$B213,'Health Products &amp; Equipment'!BF:BF)+SUMIF('Other Pharma &amp; Health Products'!$B:$B,$B213,'Other Pharma &amp; Health Products'!BF:BF)+SUMIF('PSM Costs'!$B:$B,$B213,'PSM Costs'!BF:BF),"")</f>
        <v/>
      </c>
      <c r="W213" s="231" t="str">
        <f t="shared" ca="1" si="18"/>
        <v/>
      </c>
      <c r="X213" s="234" t="str">
        <f ca="1">IF(SUMIF(Pharmaceuticals!$B:$B,$B213,Pharmaceuticals!BM:BM)+SUMIF('Health Products &amp; Equipment'!$B:$B,$B213,'Health Products &amp; Equipment'!BM:BM)+SUMIF('Other Pharma &amp; Health Products'!$B:$B,$B213,'Other Pharma &amp; Health Products'!BM:BM)+SUMIF('PSM Costs'!$B:$B,$B213,'PSM Costs'!BM:BM)&gt;0,SUMIF(Pharmaceuticals!$B:$B,$B213,Pharmaceuticals!BM:BM)+SUMIF('Health Products &amp; Equipment'!$B:$B,$B213,'Health Products &amp; Equipment'!BM:BM)+SUMIF('Other Pharma &amp; Health Products'!$B:$B,$B213,'Other Pharma &amp; Health Products'!BM:BM)+SUMIF('PSM Costs'!$B:$B,$B213,'PSM Costs'!BM:BM),"")</f>
        <v/>
      </c>
      <c r="Y213" s="234" t="str">
        <f ca="1">IF(SUMIF(Pharmaceuticals!$B:$B,$B213,Pharmaceuticals!BO:BO)+SUMIF('Health Products &amp; Equipment'!$B:$B,$B213,'Health Products &amp; Equipment'!BO:BO)+SUMIF('Other Pharma &amp; Health Products'!$B:$B,$B213,'Other Pharma &amp; Health Products'!BO:BO)+SUMIF('PSM Costs'!$B:$B,$B213,'PSM Costs'!BO:BO)&gt;0,SUMIF(Pharmaceuticals!$B:$B,$B213,Pharmaceuticals!BO:BO)+SUMIF('Health Products &amp; Equipment'!$B:$B,$B213,'Health Products &amp; Equipment'!BO:BO)+SUMIF('Other Pharma &amp; Health Products'!$B:$B,$B213,'Other Pharma &amp; Health Products'!BO:BO)+SUMIF('PSM Costs'!$B:$B,$B213,'PSM Costs'!BO:BO),"")</f>
        <v/>
      </c>
      <c r="Z213" s="234" t="str">
        <f ca="1">IF(SUMIF(Pharmaceuticals!$B:$B,$B213,Pharmaceuticals!BQ:BQ)+SUMIF('Health Products &amp; Equipment'!$B:$B,$B213,'Health Products &amp; Equipment'!BQ:BQ)+SUMIF('Other Pharma &amp; Health Products'!$B:$B,$B213,'Other Pharma &amp; Health Products'!BQ:BQ)+SUMIF('PSM Costs'!$B:$B,$B213,'PSM Costs'!BQ:BQ)&gt;0,SUMIF(Pharmaceuticals!$B:$B,$B213,Pharmaceuticals!BQ:BQ)+SUMIF('Health Products &amp; Equipment'!$B:$B,$B213,'Health Products &amp; Equipment'!BQ:BQ)+SUMIF('Other Pharma &amp; Health Products'!$B:$B,$B213,'Other Pharma &amp; Health Products'!BQ:BQ)+SUMIF('PSM Costs'!$B:$B,$B213,'PSM Costs'!BQ:BQ),"")</f>
        <v/>
      </c>
      <c r="AA213" s="234" t="str">
        <f ca="1">IF(SUMIF(Pharmaceuticals!$B:$B,$B213,Pharmaceuticals!BS:BS)+SUMIF('Health Products &amp; Equipment'!$B:$B,$B213,'Health Products &amp; Equipment'!BS:BS)+SUMIF('Other Pharma &amp; Health Products'!$B:$B,$B213,'Other Pharma &amp; Health Products'!BS:BS)+SUMIF('PSM Costs'!$B:$B,$B213,'PSM Costs'!BS:BS)&gt;0,SUMIF(Pharmaceuticals!$B:$B,$B213,Pharmaceuticals!BS:BS)+SUMIF('Health Products &amp; Equipment'!$B:$B,$B213,'Health Products &amp; Equipment'!BS:BS)+SUMIF('Other Pharma &amp; Health Products'!$B:$B,$B213,'Other Pharma &amp; Health Products'!BS:BS)+SUMIF('PSM Costs'!$B:$B,$B213,'PSM Costs'!BS:BS),"")</f>
        <v/>
      </c>
      <c r="AB213" s="233" t="str">
        <f t="shared" ca="1" si="19"/>
        <v/>
      </c>
    </row>
    <row r="214" spans="1:28" ht="22.15" customHeight="1" x14ac:dyDescent="0.2">
      <c r="A214" s="229">
        <v>204</v>
      </c>
      <c r="B214" s="229" t="str">
        <f ca="1">IFERROR(VLOOKUP(A214,'Rank unique Mod-Int-CI-PR'!I:J,2,FALSE),"")</f>
        <v/>
      </c>
      <c r="C214" s="230" t="str">
        <f ca="1">IFERROR(VLOOKUP(VALUE(LEFT(B214,FIND("-",B214)-1)),CatModules!B:C,2,FALSE),"")</f>
        <v/>
      </c>
      <c r="D214" s="230" t="str">
        <f ca="1">IFERROR(VLOOKUP(LEFT(B214,FIND("--",B214)-1),CatInt!D:E,2,FALSE),"")</f>
        <v/>
      </c>
      <c r="E214" s="230" t="str">
        <f ca="1">IFERROR(VLOOKUP(MID(B214,FIND("--",B214)+2,FIND("---",B214)-FIND("--",B214)-2),CatCostInp!D:E,2,FALSE),"")</f>
        <v/>
      </c>
      <c r="F214" s="230" t="str">
        <f ca="1">IFERROR(VLOOKUP(B214,ActivityConcat!A:C,3,FALSE),"")</f>
        <v/>
      </c>
      <c r="G214" s="231" t="str">
        <f ca="1">IFERROR(VLOOKUP(VALUE(RIGHT(B214,1)),Setup!A:D,4,FALSE),"")</f>
        <v/>
      </c>
      <c r="H214" s="232" t="str">
        <f t="shared" ca="1" si="15"/>
        <v/>
      </c>
      <c r="I214" s="233" t="str">
        <f ca="1">IF(SUMIF(Pharmaceuticals!$B:$B,$B214,Pharmaceuticals!Z:Z)+SUMIF('Health Products &amp; Equipment'!$B:$B,$B214,'Health Products &amp; Equipment'!Z:Z)+SUMIF('Other Pharma &amp; Health Products'!$B:$B,$B214,'Other Pharma &amp; Health Products'!Z:Z)+SUMIF('PSM Costs'!$B:$B,$B214,'PSM Costs'!Z:Z)&gt;0,SUMIF(Pharmaceuticals!$B:$B,$B214,Pharmaceuticals!Z:Z)+SUMIF('Health Products &amp; Equipment'!$B:$B,$B214,'Health Products &amp; Equipment'!Z:Z)+SUMIF('Other Pharma &amp; Health Products'!$B:$B,$B214,'Other Pharma &amp; Health Products'!Z:Z)+SUMIF('PSM Costs'!$B:$B,$B214,'PSM Costs'!Z:Z),"")</f>
        <v/>
      </c>
      <c r="J214" s="233" t="str">
        <f ca="1">IF(SUMIF(Pharmaceuticals!$B:$B,$B214,Pharmaceuticals!AB:AB)+SUMIF('Health Products &amp; Equipment'!$B:$B,$B214,'Health Products &amp; Equipment'!AB:AB)+SUMIF('Other Pharma &amp; Health Products'!$B:$B,$B214,'Other Pharma &amp; Health Products'!AB:AB)+SUMIF('PSM Costs'!$B:$B,$B214,'PSM Costs'!AB:AB)&gt;0,SUMIF(Pharmaceuticals!$B:$B,$B214,Pharmaceuticals!AB:AB)+SUMIF('Health Products &amp; Equipment'!$B:$B,$B214,'Health Products &amp; Equipment'!AB:AB)+SUMIF('Other Pharma &amp; Health Products'!$B:$B,$B214,'Other Pharma &amp; Health Products'!AB:AB)+SUMIF('PSM Costs'!$B:$B,$B214,'PSM Costs'!AB:AB),"")</f>
        <v/>
      </c>
      <c r="K214" s="233" t="str">
        <f ca="1">IF(SUMIF(Pharmaceuticals!$B:$B,$B214,Pharmaceuticals!AD:AD)+SUMIF('Health Products &amp; Equipment'!$B:$B,$B214,'Health Products &amp; Equipment'!AD:AD)+SUMIF('Other Pharma &amp; Health Products'!$B:$B,$B214,'Other Pharma &amp; Health Products'!AD:AD)+SUMIF('PSM Costs'!$B:$B,$B214,'PSM Costs'!AD:AD)&gt;0,SUMIF(Pharmaceuticals!$B:$B,$B214,Pharmaceuticals!AD:AD)+SUMIF('Health Products &amp; Equipment'!$B:$B,$B214,'Health Products &amp; Equipment'!AD:AD)+SUMIF('Other Pharma &amp; Health Products'!$B:$B,$B214,'Other Pharma &amp; Health Products'!AD:AD)+SUMIF('PSM Costs'!$B:$B,$B214,'PSM Costs'!AD:AD),"")</f>
        <v/>
      </c>
      <c r="L214" s="233" t="str">
        <f ca="1">IF(SUMIF(Pharmaceuticals!$B:$B,$B214,Pharmaceuticals!AF:AF)+SUMIF('Health Products &amp; Equipment'!$B:$B,$B214,'Health Products &amp; Equipment'!AF:AF)+SUMIF('Other Pharma &amp; Health Products'!$B:$B,$B214,'Other Pharma &amp; Health Products'!AF:AF)+SUMIF('PSM Costs'!$B:$B,$B214,'PSM Costs'!AF:AF)&gt;0,SUMIF(Pharmaceuticals!$B:$B,$B214,Pharmaceuticals!AF:AF)+SUMIF('Health Products &amp; Equipment'!$B:$B,$B214,'Health Products &amp; Equipment'!AF:AF)+SUMIF('Other Pharma &amp; Health Products'!$B:$B,$B214,'Other Pharma &amp; Health Products'!AF:AF)+SUMIF('PSM Costs'!$B:$B,$B214,'PSM Costs'!AF:AF),"")</f>
        <v/>
      </c>
      <c r="M214" s="231" t="str">
        <f t="shared" ca="1" si="16"/>
        <v/>
      </c>
      <c r="N214" s="234" t="str">
        <f ca="1">IF(SUMIF(Pharmaceuticals!$B:$B,$B214,Pharmaceuticals!AM:AM)+SUMIF('Health Products &amp; Equipment'!$B:$B,$B214,'Health Products &amp; Equipment'!AM:AM)+SUMIF('Other Pharma &amp; Health Products'!$B:$B,$B214,'Other Pharma &amp; Health Products'!AM:AM)+SUMIF('PSM Costs'!$B:$B,$B214,'PSM Costs'!AM:AM)&gt;0,SUMIF(Pharmaceuticals!$B:$B,$B214,Pharmaceuticals!AM:AM)+SUMIF('Health Products &amp; Equipment'!$B:$B,$B214,'Health Products &amp; Equipment'!AM:AM)+SUMIF('Other Pharma &amp; Health Products'!$B:$B,$B214,'Other Pharma &amp; Health Products'!AM:AM)+SUMIF('PSM Costs'!$B:$B,$B214,'PSM Costs'!AM:AM),"")</f>
        <v/>
      </c>
      <c r="O214" s="234" t="str">
        <f ca="1">IF(SUMIF(Pharmaceuticals!$B:$B,$B214,Pharmaceuticals!AO:AO)+SUMIF('Health Products &amp; Equipment'!$B:$B,$B214,'Health Products &amp; Equipment'!AO:AO)+SUMIF('Other Pharma &amp; Health Products'!$B:$B,$B214,'Other Pharma &amp; Health Products'!AO:AO)+SUMIF('PSM Costs'!$B:$B,$B214,'PSM Costs'!AO:AO)&gt;0,SUMIF(Pharmaceuticals!$B:$B,$B214,Pharmaceuticals!AO:AO)+SUMIF('Health Products &amp; Equipment'!$B:$B,$B214,'Health Products &amp; Equipment'!AO:AO)+SUMIF('Other Pharma &amp; Health Products'!$B:$B,$B214,'Other Pharma &amp; Health Products'!AO:AO)+SUMIF('PSM Costs'!$B:$B,$B214,'PSM Costs'!AO:AO),"")</f>
        <v/>
      </c>
      <c r="P214" s="234" t="str">
        <f ca="1">IF(SUMIF(Pharmaceuticals!$B:$B,$B214,Pharmaceuticals!AQ:AQ)+SUMIF('Health Products &amp; Equipment'!$B:$B,$B214,'Health Products &amp; Equipment'!AQ:AQ)+SUMIF('Other Pharma &amp; Health Products'!$B:$B,$B214,'Other Pharma &amp; Health Products'!AQ:AQ)+SUMIF('PSM Costs'!$B:$B,$B214,'PSM Costs'!AQ:AQ)&gt;0,SUMIF(Pharmaceuticals!$B:$B,$B214,Pharmaceuticals!AQ:AQ)+SUMIF('Health Products &amp; Equipment'!$B:$B,$B214,'Health Products &amp; Equipment'!AQ:AQ)+SUMIF('Other Pharma &amp; Health Products'!$B:$B,$B214,'Other Pharma &amp; Health Products'!AQ:AQ)+SUMIF('PSM Costs'!$B:$B,$B214,'PSM Costs'!AQ:AQ),"")</f>
        <v/>
      </c>
      <c r="Q214" s="234" t="str">
        <f ca="1">IF(SUMIF(Pharmaceuticals!$B:$B,$B214,Pharmaceuticals!AS:AS)+SUMIF('Health Products &amp; Equipment'!$B:$B,$B214,'Health Products &amp; Equipment'!AS:AS)+SUMIF('Other Pharma &amp; Health Products'!$B:$B,$B214,'Other Pharma &amp; Health Products'!AS:AS)+SUMIF('PSM Costs'!$B:$B,$B214,'PSM Costs'!AS:AS)&gt;0,SUMIF(Pharmaceuticals!$B:$B,$B214,Pharmaceuticals!AS:AS)+SUMIF('Health Products &amp; Equipment'!$B:$B,$B214,'Health Products &amp; Equipment'!AS:AS)+SUMIF('Other Pharma &amp; Health Products'!$B:$B,$B214,'Other Pharma &amp; Health Products'!AS:AS)+SUMIF('PSM Costs'!$B:$B,$B214,'PSM Costs'!AS:AS),"")</f>
        <v/>
      </c>
      <c r="R214" s="232" t="str">
        <f t="shared" ca="1" si="17"/>
        <v/>
      </c>
      <c r="S214" s="233" t="str">
        <f ca="1">IF(SUMIF(Pharmaceuticals!$B:$B,$B214,Pharmaceuticals!AZ:AZ)+SUMIF('Health Products &amp; Equipment'!$B:$B,$B214,'Health Products &amp; Equipment'!AZ:AZ)+SUMIF('Other Pharma &amp; Health Products'!$B:$B,$B214,'Other Pharma &amp; Health Products'!AZ:AZ)+SUMIF('PSM Costs'!$B:$B,$B214,'PSM Costs'!AZ:AZ)&gt;0,SUMIF(Pharmaceuticals!$B:$B,$B214,Pharmaceuticals!AZ:AZ)+SUMIF('Health Products &amp; Equipment'!$B:$B,$B214,'Health Products &amp; Equipment'!AZ:AZ)+SUMIF('Other Pharma &amp; Health Products'!$B:$B,$B214,'Other Pharma &amp; Health Products'!AZ:AZ)+SUMIF('PSM Costs'!$B:$B,$B214,'PSM Costs'!AZ:AZ),"")</f>
        <v/>
      </c>
      <c r="T214" s="233" t="str">
        <f ca="1">IF(SUMIF(Pharmaceuticals!$B:$B,$B214,Pharmaceuticals!BB:BB)+SUMIF('Health Products &amp; Equipment'!$B:$B,$B214,'Health Products &amp; Equipment'!BB:BB)+SUMIF('Other Pharma &amp; Health Products'!$B:$B,$B214,'Other Pharma &amp; Health Products'!BB:BB)+SUMIF('PSM Costs'!$B:$B,$B214,'PSM Costs'!BB:BB)&gt;0,SUMIF(Pharmaceuticals!$B:$B,$B214,Pharmaceuticals!BB:BB)+SUMIF('Health Products &amp; Equipment'!$B:$B,$B214,'Health Products &amp; Equipment'!BB:BB)+SUMIF('Other Pharma &amp; Health Products'!$B:$B,$B214,'Other Pharma &amp; Health Products'!BB:BB)+SUMIF('PSM Costs'!$B:$B,$B214,'PSM Costs'!BB:BB),"")</f>
        <v/>
      </c>
      <c r="U214" s="233" t="str">
        <f ca="1">IF(SUMIF(Pharmaceuticals!$B:$B,$B214,Pharmaceuticals!BD:BD)+SUMIF('Health Products &amp; Equipment'!$B:$B,$B214,'Health Products &amp; Equipment'!BD:BD)+SUMIF('Other Pharma &amp; Health Products'!$B:$B,$B214,'Other Pharma &amp; Health Products'!BD:BD)+SUMIF('PSM Costs'!$B:$B,$B214,'PSM Costs'!BD:BD)&gt;0,SUMIF(Pharmaceuticals!$B:$B,$B214,Pharmaceuticals!BD:BD)+SUMIF('Health Products &amp; Equipment'!$B:$B,$B214,'Health Products &amp; Equipment'!BD:BD)+SUMIF('Other Pharma &amp; Health Products'!$B:$B,$B214,'Other Pharma &amp; Health Products'!BD:BD)+SUMIF('PSM Costs'!$B:$B,$B214,'PSM Costs'!BD:BD),"")</f>
        <v/>
      </c>
      <c r="V214" s="233" t="str">
        <f ca="1">IF(SUMIF(Pharmaceuticals!$B:$B,$B214,Pharmaceuticals!BF:BF)+SUMIF('Health Products &amp; Equipment'!$B:$B,$B214,'Health Products &amp; Equipment'!BF:BF)+SUMIF('Other Pharma &amp; Health Products'!$B:$B,$B214,'Other Pharma &amp; Health Products'!BF:BF)+SUMIF('PSM Costs'!$B:$B,$B214,'PSM Costs'!BF:BF)&gt;0,SUMIF(Pharmaceuticals!$B:$B,$B214,Pharmaceuticals!BF:BF)+SUMIF('Health Products &amp; Equipment'!$B:$B,$B214,'Health Products &amp; Equipment'!BF:BF)+SUMIF('Other Pharma &amp; Health Products'!$B:$B,$B214,'Other Pharma &amp; Health Products'!BF:BF)+SUMIF('PSM Costs'!$B:$B,$B214,'PSM Costs'!BF:BF),"")</f>
        <v/>
      </c>
      <c r="W214" s="231" t="str">
        <f t="shared" ca="1" si="18"/>
        <v/>
      </c>
      <c r="X214" s="234" t="str">
        <f ca="1">IF(SUMIF(Pharmaceuticals!$B:$B,$B214,Pharmaceuticals!BM:BM)+SUMIF('Health Products &amp; Equipment'!$B:$B,$B214,'Health Products &amp; Equipment'!BM:BM)+SUMIF('Other Pharma &amp; Health Products'!$B:$B,$B214,'Other Pharma &amp; Health Products'!BM:BM)+SUMIF('PSM Costs'!$B:$B,$B214,'PSM Costs'!BM:BM)&gt;0,SUMIF(Pharmaceuticals!$B:$B,$B214,Pharmaceuticals!BM:BM)+SUMIF('Health Products &amp; Equipment'!$B:$B,$B214,'Health Products &amp; Equipment'!BM:BM)+SUMIF('Other Pharma &amp; Health Products'!$B:$B,$B214,'Other Pharma &amp; Health Products'!BM:BM)+SUMIF('PSM Costs'!$B:$B,$B214,'PSM Costs'!BM:BM),"")</f>
        <v/>
      </c>
      <c r="Y214" s="234" t="str">
        <f ca="1">IF(SUMIF(Pharmaceuticals!$B:$B,$B214,Pharmaceuticals!BO:BO)+SUMIF('Health Products &amp; Equipment'!$B:$B,$B214,'Health Products &amp; Equipment'!BO:BO)+SUMIF('Other Pharma &amp; Health Products'!$B:$B,$B214,'Other Pharma &amp; Health Products'!BO:BO)+SUMIF('PSM Costs'!$B:$B,$B214,'PSM Costs'!BO:BO)&gt;0,SUMIF(Pharmaceuticals!$B:$B,$B214,Pharmaceuticals!BO:BO)+SUMIF('Health Products &amp; Equipment'!$B:$B,$B214,'Health Products &amp; Equipment'!BO:BO)+SUMIF('Other Pharma &amp; Health Products'!$B:$B,$B214,'Other Pharma &amp; Health Products'!BO:BO)+SUMIF('PSM Costs'!$B:$B,$B214,'PSM Costs'!BO:BO),"")</f>
        <v/>
      </c>
      <c r="Z214" s="234" t="str">
        <f ca="1">IF(SUMIF(Pharmaceuticals!$B:$B,$B214,Pharmaceuticals!BQ:BQ)+SUMIF('Health Products &amp; Equipment'!$B:$B,$B214,'Health Products &amp; Equipment'!BQ:BQ)+SUMIF('Other Pharma &amp; Health Products'!$B:$B,$B214,'Other Pharma &amp; Health Products'!BQ:BQ)+SUMIF('PSM Costs'!$B:$B,$B214,'PSM Costs'!BQ:BQ)&gt;0,SUMIF(Pharmaceuticals!$B:$B,$B214,Pharmaceuticals!BQ:BQ)+SUMIF('Health Products &amp; Equipment'!$B:$B,$B214,'Health Products &amp; Equipment'!BQ:BQ)+SUMIF('Other Pharma &amp; Health Products'!$B:$B,$B214,'Other Pharma &amp; Health Products'!BQ:BQ)+SUMIF('PSM Costs'!$B:$B,$B214,'PSM Costs'!BQ:BQ),"")</f>
        <v/>
      </c>
      <c r="AA214" s="234" t="str">
        <f ca="1">IF(SUMIF(Pharmaceuticals!$B:$B,$B214,Pharmaceuticals!BS:BS)+SUMIF('Health Products &amp; Equipment'!$B:$B,$B214,'Health Products &amp; Equipment'!BS:BS)+SUMIF('Other Pharma &amp; Health Products'!$B:$B,$B214,'Other Pharma &amp; Health Products'!BS:BS)+SUMIF('PSM Costs'!$B:$B,$B214,'PSM Costs'!BS:BS)&gt;0,SUMIF(Pharmaceuticals!$B:$B,$B214,Pharmaceuticals!BS:BS)+SUMIF('Health Products &amp; Equipment'!$B:$B,$B214,'Health Products &amp; Equipment'!BS:BS)+SUMIF('Other Pharma &amp; Health Products'!$B:$B,$B214,'Other Pharma &amp; Health Products'!BS:BS)+SUMIF('PSM Costs'!$B:$B,$B214,'PSM Costs'!BS:BS),"")</f>
        <v/>
      </c>
      <c r="AB214" s="233" t="str">
        <f t="shared" ca="1" si="19"/>
        <v/>
      </c>
    </row>
    <row r="215" spans="1:28" ht="22.15" customHeight="1" x14ac:dyDescent="0.2">
      <c r="A215" s="229">
        <v>205</v>
      </c>
      <c r="B215" s="229" t="str">
        <f ca="1">IFERROR(VLOOKUP(A215,'Rank unique Mod-Int-CI-PR'!I:J,2,FALSE),"")</f>
        <v/>
      </c>
      <c r="C215" s="230" t="str">
        <f ca="1">IFERROR(VLOOKUP(VALUE(LEFT(B215,FIND("-",B215)-1)),CatModules!B:C,2,FALSE),"")</f>
        <v/>
      </c>
      <c r="D215" s="230" t="str">
        <f ca="1">IFERROR(VLOOKUP(LEFT(B215,FIND("--",B215)-1),CatInt!D:E,2,FALSE),"")</f>
        <v/>
      </c>
      <c r="E215" s="230" t="str">
        <f ca="1">IFERROR(VLOOKUP(MID(B215,FIND("--",B215)+2,FIND("---",B215)-FIND("--",B215)-2),CatCostInp!D:E,2,FALSE),"")</f>
        <v/>
      </c>
      <c r="F215" s="230" t="str">
        <f ca="1">IFERROR(VLOOKUP(B215,ActivityConcat!A:C,3,FALSE),"")</f>
        <v/>
      </c>
      <c r="G215" s="231" t="str">
        <f ca="1">IFERROR(VLOOKUP(VALUE(RIGHT(B215,1)),Setup!A:D,4,FALSE),"")</f>
        <v/>
      </c>
      <c r="H215" s="232" t="str">
        <f t="shared" ca="1" si="15"/>
        <v/>
      </c>
      <c r="I215" s="233" t="str">
        <f ca="1">IF(SUMIF(Pharmaceuticals!$B:$B,$B215,Pharmaceuticals!Z:Z)+SUMIF('Health Products &amp; Equipment'!$B:$B,$B215,'Health Products &amp; Equipment'!Z:Z)+SUMIF('Other Pharma &amp; Health Products'!$B:$B,$B215,'Other Pharma &amp; Health Products'!Z:Z)+SUMIF('PSM Costs'!$B:$B,$B215,'PSM Costs'!Z:Z)&gt;0,SUMIF(Pharmaceuticals!$B:$B,$B215,Pharmaceuticals!Z:Z)+SUMIF('Health Products &amp; Equipment'!$B:$B,$B215,'Health Products &amp; Equipment'!Z:Z)+SUMIF('Other Pharma &amp; Health Products'!$B:$B,$B215,'Other Pharma &amp; Health Products'!Z:Z)+SUMIF('PSM Costs'!$B:$B,$B215,'PSM Costs'!Z:Z),"")</f>
        <v/>
      </c>
      <c r="J215" s="233" t="str">
        <f ca="1">IF(SUMIF(Pharmaceuticals!$B:$B,$B215,Pharmaceuticals!AB:AB)+SUMIF('Health Products &amp; Equipment'!$B:$B,$B215,'Health Products &amp; Equipment'!AB:AB)+SUMIF('Other Pharma &amp; Health Products'!$B:$B,$B215,'Other Pharma &amp; Health Products'!AB:AB)+SUMIF('PSM Costs'!$B:$B,$B215,'PSM Costs'!AB:AB)&gt;0,SUMIF(Pharmaceuticals!$B:$B,$B215,Pharmaceuticals!AB:AB)+SUMIF('Health Products &amp; Equipment'!$B:$B,$B215,'Health Products &amp; Equipment'!AB:AB)+SUMIF('Other Pharma &amp; Health Products'!$B:$B,$B215,'Other Pharma &amp; Health Products'!AB:AB)+SUMIF('PSM Costs'!$B:$B,$B215,'PSM Costs'!AB:AB),"")</f>
        <v/>
      </c>
      <c r="K215" s="233" t="str">
        <f ca="1">IF(SUMIF(Pharmaceuticals!$B:$B,$B215,Pharmaceuticals!AD:AD)+SUMIF('Health Products &amp; Equipment'!$B:$B,$B215,'Health Products &amp; Equipment'!AD:AD)+SUMIF('Other Pharma &amp; Health Products'!$B:$B,$B215,'Other Pharma &amp; Health Products'!AD:AD)+SUMIF('PSM Costs'!$B:$B,$B215,'PSM Costs'!AD:AD)&gt;0,SUMIF(Pharmaceuticals!$B:$B,$B215,Pharmaceuticals!AD:AD)+SUMIF('Health Products &amp; Equipment'!$B:$B,$B215,'Health Products &amp; Equipment'!AD:AD)+SUMIF('Other Pharma &amp; Health Products'!$B:$B,$B215,'Other Pharma &amp; Health Products'!AD:AD)+SUMIF('PSM Costs'!$B:$B,$B215,'PSM Costs'!AD:AD),"")</f>
        <v/>
      </c>
      <c r="L215" s="233" t="str">
        <f ca="1">IF(SUMIF(Pharmaceuticals!$B:$B,$B215,Pharmaceuticals!AF:AF)+SUMIF('Health Products &amp; Equipment'!$B:$B,$B215,'Health Products &amp; Equipment'!AF:AF)+SUMIF('Other Pharma &amp; Health Products'!$B:$B,$B215,'Other Pharma &amp; Health Products'!AF:AF)+SUMIF('PSM Costs'!$B:$B,$B215,'PSM Costs'!AF:AF)&gt;0,SUMIF(Pharmaceuticals!$B:$B,$B215,Pharmaceuticals!AF:AF)+SUMIF('Health Products &amp; Equipment'!$B:$B,$B215,'Health Products &amp; Equipment'!AF:AF)+SUMIF('Other Pharma &amp; Health Products'!$B:$B,$B215,'Other Pharma &amp; Health Products'!AF:AF)+SUMIF('PSM Costs'!$B:$B,$B215,'PSM Costs'!AF:AF),"")</f>
        <v/>
      </c>
      <c r="M215" s="231" t="str">
        <f t="shared" ca="1" si="16"/>
        <v/>
      </c>
      <c r="N215" s="234" t="str">
        <f ca="1">IF(SUMIF(Pharmaceuticals!$B:$B,$B215,Pharmaceuticals!AM:AM)+SUMIF('Health Products &amp; Equipment'!$B:$B,$B215,'Health Products &amp; Equipment'!AM:AM)+SUMIF('Other Pharma &amp; Health Products'!$B:$B,$B215,'Other Pharma &amp; Health Products'!AM:AM)+SUMIF('PSM Costs'!$B:$B,$B215,'PSM Costs'!AM:AM)&gt;0,SUMIF(Pharmaceuticals!$B:$B,$B215,Pharmaceuticals!AM:AM)+SUMIF('Health Products &amp; Equipment'!$B:$B,$B215,'Health Products &amp; Equipment'!AM:AM)+SUMIF('Other Pharma &amp; Health Products'!$B:$B,$B215,'Other Pharma &amp; Health Products'!AM:AM)+SUMIF('PSM Costs'!$B:$B,$B215,'PSM Costs'!AM:AM),"")</f>
        <v/>
      </c>
      <c r="O215" s="234" t="str">
        <f ca="1">IF(SUMIF(Pharmaceuticals!$B:$B,$B215,Pharmaceuticals!AO:AO)+SUMIF('Health Products &amp; Equipment'!$B:$B,$B215,'Health Products &amp; Equipment'!AO:AO)+SUMIF('Other Pharma &amp; Health Products'!$B:$B,$B215,'Other Pharma &amp; Health Products'!AO:AO)+SUMIF('PSM Costs'!$B:$B,$B215,'PSM Costs'!AO:AO)&gt;0,SUMIF(Pharmaceuticals!$B:$B,$B215,Pharmaceuticals!AO:AO)+SUMIF('Health Products &amp; Equipment'!$B:$B,$B215,'Health Products &amp; Equipment'!AO:AO)+SUMIF('Other Pharma &amp; Health Products'!$B:$B,$B215,'Other Pharma &amp; Health Products'!AO:AO)+SUMIF('PSM Costs'!$B:$B,$B215,'PSM Costs'!AO:AO),"")</f>
        <v/>
      </c>
      <c r="P215" s="234" t="str">
        <f ca="1">IF(SUMIF(Pharmaceuticals!$B:$B,$B215,Pharmaceuticals!AQ:AQ)+SUMIF('Health Products &amp; Equipment'!$B:$B,$B215,'Health Products &amp; Equipment'!AQ:AQ)+SUMIF('Other Pharma &amp; Health Products'!$B:$B,$B215,'Other Pharma &amp; Health Products'!AQ:AQ)+SUMIF('PSM Costs'!$B:$B,$B215,'PSM Costs'!AQ:AQ)&gt;0,SUMIF(Pharmaceuticals!$B:$B,$B215,Pharmaceuticals!AQ:AQ)+SUMIF('Health Products &amp; Equipment'!$B:$B,$B215,'Health Products &amp; Equipment'!AQ:AQ)+SUMIF('Other Pharma &amp; Health Products'!$B:$B,$B215,'Other Pharma &amp; Health Products'!AQ:AQ)+SUMIF('PSM Costs'!$B:$B,$B215,'PSM Costs'!AQ:AQ),"")</f>
        <v/>
      </c>
      <c r="Q215" s="234" t="str">
        <f ca="1">IF(SUMIF(Pharmaceuticals!$B:$B,$B215,Pharmaceuticals!AS:AS)+SUMIF('Health Products &amp; Equipment'!$B:$B,$B215,'Health Products &amp; Equipment'!AS:AS)+SUMIF('Other Pharma &amp; Health Products'!$B:$B,$B215,'Other Pharma &amp; Health Products'!AS:AS)+SUMIF('PSM Costs'!$B:$B,$B215,'PSM Costs'!AS:AS)&gt;0,SUMIF(Pharmaceuticals!$B:$B,$B215,Pharmaceuticals!AS:AS)+SUMIF('Health Products &amp; Equipment'!$B:$B,$B215,'Health Products &amp; Equipment'!AS:AS)+SUMIF('Other Pharma &amp; Health Products'!$B:$B,$B215,'Other Pharma &amp; Health Products'!AS:AS)+SUMIF('PSM Costs'!$B:$B,$B215,'PSM Costs'!AS:AS),"")</f>
        <v/>
      </c>
      <c r="R215" s="232" t="str">
        <f t="shared" ca="1" si="17"/>
        <v/>
      </c>
      <c r="S215" s="233" t="str">
        <f ca="1">IF(SUMIF(Pharmaceuticals!$B:$B,$B215,Pharmaceuticals!AZ:AZ)+SUMIF('Health Products &amp; Equipment'!$B:$B,$B215,'Health Products &amp; Equipment'!AZ:AZ)+SUMIF('Other Pharma &amp; Health Products'!$B:$B,$B215,'Other Pharma &amp; Health Products'!AZ:AZ)+SUMIF('PSM Costs'!$B:$B,$B215,'PSM Costs'!AZ:AZ)&gt;0,SUMIF(Pharmaceuticals!$B:$B,$B215,Pharmaceuticals!AZ:AZ)+SUMIF('Health Products &amp; Equipment'!$B:$B,$B215,'Health Products &amp; Equipment'!AZ:AZ)+SUMIF('Other Pharma &amp; Health Products'!$B:$B,$B215,'Other Pharma &amp; Health Products'!AZ:AZ)+SUMIF('PSM Costs'!$B:$B,$B215,'PSM Costs'!AZ:AZ),"")</f>
        <v/>
      </c>
      <c r="T215" s="233" t="str">
        <f ca="1">IF(SUMIF(Pharmaceuticals!$B:$B,$B215,Pharmaceuticals!BB:BB)+SUMIF('Health Products &amp; Equipment'!$B:$B,$B215,'Health Products &amp; Equipment'!BB:BB)+SUMIF('Other Pharma &amp; Health Products'!$B:$B,$B215,'Other Pharma &amp; Health Products'!BB:BB)+SUMIF('PSM Costs'!$B:$B,$B215,'PSM Costs'!BB:BB)&gt;0,SUMIF(Pharmaceuticals!$B:$B,$B215,Pharmaceuticals!BB:BB)+SUMIF('Health Products &amp; Equipment'!$B:$B,$B215,'Health Products &amp; Equipment'!BB:BB)+SUMIF('Other Pharma &amp; Health Products'!$B:$B,$B215,'Other Pharma &amp; Health Products'!BB:BB)+SUMIF('PSM Costs'!$B:$B,$B215,'PSM Costs'!BB:BB),"")</f>
        <v/>
      </c>
      <c r="U215" s="233" t="str">
        <f ca="1">IF(SUMIF(Pharmaceuticals!$B:$B,$B215,Pharmaceuticals!BD:BD)+SUMIF('Health Products &amp; Equipment'!$B:$B,$B215,'Health Products &amp; Equipment'!BD:BD)+SUMIF('Other Pharma &amp; Health Products'!$B:$B,$B215,'Other Pharma &amp; Health Products'!BD:BD)+SUMIF('PSM Costs'!$B:$B,$B215,'PSM Costs'!BD:BD)&gt;0,SUMIF(Pharmaceuticals!$B:$B,$B215,Pharmaceuticals!BD:BD)+SUMIF('Health Products &amp; Equipment'!$B:$B,$B215,'Health Products &amp; Equipment'!BD:BD)+SUMIF('Other Pharma &amp; Health Products'!$B:$B,$B215,'Other Pharma &amp; Health Products'!BD:BD)+SUMIF('PSM Costs'!$B:$B,$B215,'PSM Costs'!BD:BD),"")</f>
        <v/>
      </c>
      <c r="V215" s="233" t="str">
        <f ca="1">IF(SUMIF(Pharmaceuticals!$B:$B,$B215,Pharmaceuticals!BF:BF)+SUMIF('Health Products &amp; Equipment'!$B:$B,$B215,'Health Products &amp; Equipment'!BF:BF)+SUMIF('Other Pharma &amp; Health Products'!$B:$B,$B215,'Other Pharma &amp; Health Products'!BF:BF)+SUMIF('PSM Costs'!$B:$B,$B215,'PSM Costs'!BF:BF)&gt;0,SUMIF(Pharmaceuticals!$B:$B,$B215,Pharmaceuticals!BF:BF)+SUMIF('Health Products &amp; Equipment'!$B:$B,$B215,'Health Products &amp; Equipment'!BF:BF)+SUMIF('Other Pharma &amp; Health Products'!$B:$B,$B215,'Other Pharma &amp; Health Products'!BF:BF)+SUMIF('PSM Costs'!$B:$B,$B215,'PSM Costs'!BF:BF),"")</f>
        <v/>
      </c>
      <c r="W215" s="231" t="str">
        <f t="shared" ca="1" si="18"/>
        <v/>
      </c>
      <c r="X215" s="234" t="str">
        <f ca="1">IF(SUMIF(Pharmaceuticals!$B:$B,$B215,Pharmaceuticals!BM:BM)+SUMIF('Health Products &amp; Equipment'!$B:$B,$B215,'Health Products &amp; Equipment'!BM:BM)+SUMIF('Other Pharma &amp; Health Products'!$B:$B,$B215,'Other Pharma &amp; Health Products'!BM:BM)+SUMIF('PSM Costs'!$B:$B,$B215,'PSM Costs'!BM:BM)&gt;0,SUMIF(Pharmaceuticals!$B:$B,$B215,Pharmaceuticals!BM:BM)+SUMIF('Health Products &amp; Equipment'!$B:$B,$B215,'Health Products &amp; Equipment'!BM:BM)+SUMIF('Other Pharma &amp; Health Products'!$B:$B,$B215,'Other Pharma &amp; Health Products'!BM:BM)+SUMIF('PSM Costs'!$B:$B,$B215,'PSM Costs'!BM:BM),"")</f>
        <v/>
      </c>
      <c r="Y215" s="234" t="str">
        <f ca="1">IF(SUMIF(Pharmaceuticals!$B:$B,$B215,Pharmaceuticals!BO:BO)+SUMIF('Health Products &amp; Equipment'!$B:$B,$B215,'Health Products &amp; Equipment'!BO:BO)+SUMIF('Other Pharma &amp; Health Products'!$B:$B,$B215,'Other Pharma &amp; Health Products'!BO:BO)+SUMIF('PSM Costs'!$B:$B,$B215,'PSM Costs'!BO:BO)&gt;0,SUMIF(Pharmaceuticals!$B:$B,$B215,Pharmaceuticals!BO:BO)+SUMIF('Health Products &amp; Equipment'!$B:$B,$B215,'Health Products &amp; Equipment'!BO:BO)+SUMIF('Other Pharma &amp; Health Products'!$B:$B,$B215,'Other Pharma &amp; Health Products'!BO:BO)+SUMIF('PSM Costs'!$B:$B,$B215,'PSM Costs'!BO:BO),"")</f>
        <v/>
      </c>
      <c r="Z215" s="234" t="str">
        <f ca="1">IF(SUMIF(Pharmaceuticals!$B:$B,$B215,Pharmaceuticals!BQ:BQ)+SUMIF('Health Products &amp; Equipment'!$B:$B,$B215,'Health Products &amp; Equipment'!BQ:BQ)+SUMIF('Other Pharma &amp; Health Products'!$B:$B,$B215,'Other Pharma &amp; Health Products'!BQ:BQ)+SUMIF('PSM Costs'!$B:$B,$B215,'PSM Costs'!BQ:BQ)&gt;0,SUMIF(Pharmaceuticals!$B:$B,$B215,Pharmaceuticals!BQ:BQ)+SUMIF('Health Products &amp; Equipment'!$B:$B,$B215,'Health Products &amp; Equipment'!BQ:BQ)+SUMIF('Other Pharma &amp; Health Products'!$B:$B,$B215,'Other Pharma &amp; Health Products'!BQ:BQ)+SUMIF('PSM Costs'!$B:$B,$B215,'PSM Costs'!BQ:BQ),"")</f>
        <v/>
      </c>
      <c r="AA215" s="234" t="str">
        <f ca="1">IF(SUMIF(Pharmaceuticals!$B:$B,$B215,Pharmaceuticals!BS:BS)+SUMIF('Health Products &amp; Equipment'!$B:$B,$B215,'Health Products &amp; Equipment'!BS:BS)+SUMIF('Other Pharma &amp; Health Products'!$B:$B,$B215,'Other Pharma &amp; Health Products'!BS:BS)+SUMIF('PSM Costs'!$B:$B,$B215,'PSM Costs'!BS:BS)&gt;0,SUMIF(Pharmaceuticals!$B:$B,$B215,Pharmaceuticals!BS:BS)+SUMIF('Health Products &amp; Equipment'!$B:$B,$B215,'Health Products &amp; Equipment'!BS:BS)+SUMIF('Other Pharma &amp; Health Products'!$B:$B,$B215,'Other Pharma &amp; Health Products'!BS:BS)+SUMIF('PSM Costs'!$B:$B,$B215,'PSM Costs'!BS:BS),"")</f>
        <v/>
      </c>
      <c r="AB215" s="233" t="str">
        <f t="shared" ca="1" si="19"/>
        <v/>
      </c>
    </row>
    <row r="216" spans="1:28" ht="22.15" customHeight="1" x14ac:dyDescent="0.2">
      <c r="A216" s="229">
        <v>206</v>
      </c>
      <c r="B216" s="229" t="str">
        <f ca="1">IFERROR(VLOOKUP(A216,'Rank unique Mod-Int-CI-PR'!I:J,2,FALSE),"")</f>
        <v/>
      </c>
      <c r="C216" s="230" t="str">
        <f ca="1">IFERROR(VLOOKUP(VALUE(LEFT(B216,FIND("-",B216)-1)),CatModules!B:C,2,FALSE),"")</f>
        <v/>
      </c>
      <c r="D216" s="230" t="str">
        <f ca="1">IFERROR(VLOOKUP(LEFT(B216,FIND("--",B216)-1),CatInt!D:E,2,FALSE),"")</f>
        <v/>
      </c>
      <c r="E216" s="230" t="str">
        <f ca="1">IFERROR(VLOOKUP(MID(B216,FIND("--",B216)+2,FIND("---",B216)-FIND("--",B216)-2),CatCostInp!D:E,2,FALSE),"")</f>
        <v/>
      </c>
      <c r="F216" s="230" t="str">
        <f ca="1">IFERROR(VLOOKUP(B216,ActivityConcat!A:C,3,FALSE),"")</f>
        <v/>
      </c>
      <c r="G216" s="231" t="str">
        <f ca="1">IFERROR(VLOOKUP(VALUE(RIGHT(B216,1)),Setup!A:D,4,FALSE),"")</f>
        <v/>
      </c>
      <c r="H216" s="232" t="str">
        <f t="shared" ca="1" si="15"/>
        <v/>
      </c>
      <c r="I216" s="233" t="str">
        <f ca="1">IF(SUMIF(Pharmaceuticals!$B:$B,$B216,Pharmaceuticals!Z:Z)+SUMIF('Health Products &amp; Equipment'!$B:$B,$B216,'Health Products &amp; Equipment'!Z:Z)+SUMIF('Other Pharma &amp; Health Products'!$B:$B,$B216,'Other Pharma &amp; Health Products'!Z:Z)+SUMIF('PSM Costs'!$B:$B,$B216,'PSM Costs'!Z:Z)&gt;0,SUMIF(Pharmaceuticals!$B:$B,$B216,Pharmaceuticals!Z:Z)+SUMIF('Health Products &amp; Equipment'!$B:$B,$B216,'Health Products &amp; Equipment'!Z:Z)+SUMIF('Other Pharma &amp; Health Products'!$B:$B,$B216,'Other Pharma &amp; Health Products'!Z:Z)+SUMIF('PSM Costs'!$B:$B,$B216,'PSM Costs'!Z:Z),"")</f>
        <v/>
      </c>
      <c r="J216" s="233" t="str">
        <f ca="1">IF(SUMIF(Pharmaceuticals!$B:$B,$B216,Pharmaceuticals!AB:AB)+SUMIF('Health Products &amp; Equipment'!$B:$B,$B216,'Health Products &amp; Equipment'!AB:AB)+SUMIF('Other Pharma &amp; Health Products'!$B:$B,$B216,'Other Pharma &amp; Health Products'!AB:AB)+SUMIF('PSM Costs'!$B:$B,$B216,'PSM Costs'!AB:AB)&gt;0,SUMIF(Pharmaceuticals!$B:$B,$B216,Pharmaceuticals!AB:AB)+SUMIF('Health Products &amp; Equipment'!$B:$B,$B216,'Health Products &amp; Equipment'!AB:AB)+SUMIF('Other Pharma &amp; Health Products'!$B:$B,$B216,'Other Pharma &amp; Health Products'!AB:AB)+SUMIF('PSM Costs'!$B:$B,$B216,'PSM Costs'!AB:AB),"")</f>
        <v/>
      </c>
      <c r="K216" s="233" t="str">
        <f ca="1">IF(SUMIF(Pharmaceuticals!$B:$B,$B216,Pharmaceuticals!AD:AD)+SUMIF('Health Products &amp; Equipment'!$B:$B,$B216,'Health Products &amp; Equipment'!AD:AD)+SUMIF('Other Pharma &amp; Health Products'!$B:$B,$B216,'Other Pharma &amp; Health Products'!AD:AD)+SUMIF('PSM Costs'!$B:$B,$B216,'PSM Costs'!AD:AD)&gt;0,SUMIF(Pharmaceuticals!$B:$B,$B216,Pharmaceuticals!AD:AD)+SUMIF('Health Products &amp; Equipment'!$B:$B,$B216,'Health Products &amp; Equipment'!AD:AD)+SUMIF('Other Pharma &amp; Health Products'!$B:$B,$B216,'Other Pharma &amp; Health Products'!AD:AD)+SUMIF('PSM Costs'!$B:$B,$B216,'PSM Costs'!AD:AD),"")</f>
        <v/>
      </c>
      <c r="L216" s="233" t="str">
        <f ca="1">IF(SUMIF(Pharmaceuticals!$B:$B,$B216,Pharmaceuticals!AF:AF)+SUMIF('Health Products &amp; Equipment'!$B:$B,$B216,'Health Products &amp; Equipment'!AF:AF)+SUMIF('Other Pharma &amp; Health Products'!$B:$B,$B216,'Other Pharma &amp; Health Products'!AF:AF)+SUMIF('PSM Costs'!$B:$B,$B216,'PSM Costs'!AF:AF)&gt;0,SUMIF(Pharmaceuticals!$B:$B,$B216,Pharmaceuticals!AF:AF)+SUMIF('Health Products &amp; Equipment'!$B:$B,$B216,'Health Products &amp; Equipment'!AF:AF)+SUMIF('Other Pharma &amp; Health Products'!$B:$B,$B216,'Other Pharma &amp; Health Products'!AF:AF)+SUMIF('PSM Costs'!$B:$B,$B216,'PSM Costs'!AF:AF),"")</f>
        <v/>
      </c>
      <c r="M216" s="231" t="str">
        <f t="shared" ca="1" si="16"/>
        <v/>
      </c>
      <c r="N216" s="234" t="str">
        <f ca="1">IF(SUMIF(Pharmaceuticals!$B:$B,$B216,Pharmaceuticals!AM:AM)+SUMIF('Health Products &amp; Equipment'!$B:$B,$B216,'Health Products &amp; Equipment'!AM:AM)+SUMIF('Other Pharma &amp; Health Products'!$B:$B,$B216,'Other Pharma &amp; Health Products'!AM:AM)+SUMIF('PSM Costs'!$B:$B,$B216,'PSM Costs'!AM:AM)&gt;0,SUMIF(Pharmaceuticals!$B:$B,$B216,Pharmaceuticals!AM:AM)+SUMIF('Health Products &amp; Equipment'!$B:$B,$B216,'Health Products &amp; Equipment'!AM:AM)+SUMIF('Other Pharma &amp; Health Products'!$B:$B,$B216,'Other Pharma &amp; Health Products'!AM:AM)+SUMIF('PSM Costs'!$B:$B,$B216,'PSM Costs'!AM:AM),"")</f>
        <v/>
      </c>
      <c r="O216" s="234" t="str">
        <f ca="1">IF(SUMIF(Pharmaceuticals!$B:$B,$B216,Pharmaceuticals!AO:AO)+SUMIF('Health Products &amp; Equipment'!$B:$B,$B216,'Health Products &amp; Equipment'!AO:AO)+SUMIF('Other Pharma &amp; Health Products'!$B:$B,$B216,'Other Pharma &amp; Health Products'!AO:AO)+SUMIF('PSM Costs'!$B:$B,$B216,'PSM Costs'!AO:AO)&gt;0,SUMIF(Pharmaceuticals!$B:$B,$B216,Pharmaceuticals!AO:AO)+SUMIF('Health Products &amp; Equipment'!$B:$B,$B216,'Health Products &amp; Equipment'!AO:AO)+SUMIF('Other Pharma &amp; Health Products'!$B:$B,$B216,'Other Pharma &amp; Health Products'!AO:AO)+SUMIF('PSM Costs'!$B:$B,$B216,'PSM Costs'!AO:AO),"")</f>
        <v/>
      </c>
      <c r="P216" s="234" t="str">
        <f ca="1">IF(SUMIF(Pharmaceuticals!$B:$B,$B216,Pharmaceuticals!AQ:AQ)+SUMIF('Health Products &amp; Equipment'!$B:$B,$B216,'Health Products &amp; Equipment'!AQ:AQ)+SUMIF('Other Pharma &amp; Health Products'!$B:$B,$B216,'Other Pharma &amp; Health Products'!AQ:AQ)+SUMIF('PSM Costs'!$B:$B,$B216,'PSM Costs'!AQ:AQ)&gt;0,SUMIF(Pharmaceuticals!$B:$B,$B216,Pharmaceuticals!AQ:AQ)+SUMIF('Health Products &amp; Equipment'!$B:$B,$B216,'Health Products &amp; Equipment'!AQ:AQ)+SUMIF('Other Pharma &amp; Health Products'!$B:$B,$B216,'Other Pharma &amp; Health Products'!AQ:AQ)+SUMIF('PSM Costs'!$B:$B,$B216,'PSM Costs'!AQ:AQ),"")</f>
        <v/>
      </c>
      <c r="Q216" s="234" t="str">
        <f ca="1">IF(SUMIF(Pharmaceuticals!$B:$B,$B216,Pharmaceuticals!AS:AS)+SUMIF('Health Products &amp; Equipment'!$B:$B,$B216,'Health Products &amp; Equipment'!AS:AS)+SUMIF('Other Pharma &amp; Health Products'!$B:$B,$B216,'Other Pharma &amp; Health Products'!AS:AS)+SUMIF('PSM Costs'!$B:$B,$B216,'PSM Costs'!AS:AS)&gt;0,SUMIF(Pharmaceuticals!$B:$B,$B216,Pharmaceuticals!AS:AS)+SUMIF('Health Products &amp; Equipment'!$B:$B,$B216,'Health Products &amp; Equipment'!AS:AS)+SUMIF('Other Pharma &amp; Health Products'!$B:$B,$B216,'Other Pharma &amp; Health Products'!AS:AS)+SUMIF('PSM Costs'!$B:$B,$B216,'PSM Costs'!AS:AS),"")</f>
        <v/>
      </c>
      <c r="R216" s="232" t="str">
        <f t="shared" ca="1" si="17"/>
        <v/>
      </c>
      <c r="S216" s="233" t="str">
        <f ca="1">IF(SUMIF(Pharmaceuticals!$B:$B,$B216,Pharmaceuticals!AZ:AZ)+SUMIF('Health Products &amp; Equipment'!$B:$B,$B216,'Health Products &amp; Equipment'!AZ:AZ)+SUMIF('Other Pharma &amp; Health Products'!$B:$B,$B216,'Other Pharma &amp; Health Products'!AZ:AZ)+SUMIF('PSM Costs'!$B:$B,$B216,'PSM Costs'!AZ:AZ)&gt;0,SUMIF(Pharmaceuticals!$B:$B,$B216,Pharmaceuticals!AZ:AZ)+SUMIF('Health Products &amp; Equipment'!$B:$B,$B216,'Health Products &amp; Equipment'!AZ:AZ)+SUMIF('Other Pharma &amp; Health Products'!$B:$B,$B216,'Other Pharma &amp; Health Products'!AZ:AZ)+SUMIF('PSM Costs'!$B:$B,$B216,'PSM Costs'!AZ:AZ),"")</f>
        <v/>
      </c>
      <c r="T216" s="233" t="str">
        <f ca="1">IF(SUMIF(Pharmaceuticals!$B:$B,$B216,Pharmaceuticals!BB:BB)+SUMIF('Health Products &amp; Equipment'!$B:$B,$B216,'Health Products &amp; Equipment'!BB:BB)+SUMIF('Other Pharma &amp; Health Products'!$B:$B,$B216,'Other Pharma &amp; Health Products'!BB:BB)+SUMIF('PSM Costs'!$B:$B,$B216,'PSM Costs'!BB:BB)&gt;0,SUMIF(Pharmaceuticals!$B:$B,$B216,Pharmaceuticals!BB:BB)+SUMIF('Health Products &amp; Equipment'!$B:$B,$B216,'Health Products &amp; Equipment'!BB:BB)+SUMIF('Other Pharma &amp; Health Products'!$B:$B,$B216,'Other Pharma &amp; Health Products'!BB:BB)+SUMIF('PSM Costs'!$B:$B,$B216,'PSM Costs'!BB:BB),"")</f>
        <v/>
      </c>
      <c r="U216" s="233" t="str">
        <f ca="1">IF(SUMIF(Pharmaceuticals!$B:$B,$B216,Pharmaceuticals!BD:BD)+SUMIF('Health Products &amp; Equipment'!$B:$B,$B216,'Health Products &amp; Equipment'!BD:BD)+SUMIF('Other Pharma &amp; Health Products'!$B:$B,$B216,'Other Pharma &amp; Health Products'!BD:BD)+SUMIF('PSM Costs'!$B:$B,$B216,'PSM Costs'!BD:BD)&gt;0,SUMIF(Pharmaceuticals!$B:$B,$B216,Pharmaceuticals!BD:BD)+SUMIF('Health Products &amp; Equipment'!$B:$B,$B216,'Health Products &amp; Equipment'!BD:BD)+SUMIF('Other Pharma &amp; Health Products'!$B:$B,$B216,'Other Pharma &amp; Health Products'!BD:BD)+SUMIF('PSM Costs'!$B:$B,$B216,'PSM Costs'!BD:BD),"")</f>
        <v/>
      </c>
      <c r="V216" s="233" t="str">
        <f ca="1">IF(SUMIF(Pharmaceuticals!$B:$B,$B216,Pharmaceuticals!BF:BF)+SUMIF('Health Products &amp; Equipment'!$B:$B,$B216,'Health Products &amp; Equipment'!BF:BF)+SUMIF('Other Pharma &amp; Health Products'!$B:$B,$B216,'Other Pharma &amp; Health Products'!BF:BF)+SUMIF('PSM Costs'!$B:$B,$B216,'PSM Costs'!BF:BF)&gt;0,SUMIF(Pharmaceuticals!$B:$B,$B216,Pharmaceuticals!BF:BF)+SUMIF('Health Products &amp; Equipment'!$B:$B,$B216,'Health Products &amp; Equipment'!BF:BF)+SUMIF('Other Pharma &amp; Health Products'!$B:$B,$B216,'Other Pharma &amp; Health Products'!BF:BF)+SUMIF('PSM Costs'!$B:$B,$B216,'PSM Costs'!BF:BF),"")</f>
        <v/>
      </c>
      <c r="W216" s="231" t="str">
        <f t="shared" ca="1" si="18"/>
        <v/>
      </c>
      <c r="X216" s="234" t="str">
        <f ca="1">IF(SUMIF(Pharmaceuticals!$B:$B,$B216,Pharmaceuticals!BM:BM)+SUMIF('Health Products &amp; Equipment'!$B:$B,$B216,'Health Products &amp; Equipment'!BM:BM)+SUMIF('Other Pharma &amp; Health Products'!$B:$B,$B216,'Other Pharma &amp; Health Products'!BM:BM)+SUMIF('PSM Costs'!$B:$B,$B216,'PSM Costs'!BM:BM)&gt;0,SUMIF(Pharmaceuticals!$B:$B,$B216,Pharmaceuticals!BM:BM)+SUMIF('Health Products &amp; Equipment'!$B:$B,$B216,'Health Products &amp; Equipment'!BM:BM)+SUMIF('Other Pharma &amp; Health Products'!$B:$B,$B216,'Other Pharma &amp; Health Products'!BM:BM)+SUMIF('PSM Costs'!$B:$B,$B216,'PSM Costs'!BM:BM),"")</f>
        <v/>
      </c>
      <c r="Y216" s="234" t="str">
        <f ca="1">IF(SUMIF(Pharmaceuticals!$B:$B,$B216,Pharmaceuticals!BO:BO)+SUMIF('Health Products &amp; Equipment'!$B:$B,$B216,'Health Products &amp; Equipment'!BO:BO)+SUMIF('Other Pharma &amp; Health Products'!$B:$B,$B216,'Other Pharma &amp; Health Products'!BO:BO)+SUMIF('PSM Costs'!$B:$B,$B216,'PSM Costs'!BO:BO)&gt;0,SUMIF(Pharmaceuticals!$B:$B,$B216,Pharmaceuticals!BO:BO)+SUMIF('Health Products &amp; Equipment'!$B:$B,$B216,'Health Products &amp; Equipment'!BO:BO)+SUMIF('Other Pharma &amp; Health Products'!$B:$B,$B216,'Other Pharma &amp; Health Products'!BO:BO)+SUMIF('PSM Costs'!$B:$B,$B216,'PSM Costs'!BO:BO),"")</f>
        <v/>
      </c>
      <c r="Z216" s="234" t="str">
        <f ca="1">IF(SUMIF(Pharmaceuticals!$B:$B,$B216,Pharmaceuticals!BQ:BQ)+SUMIF('Health Products &amp; Equipment'!$B:$B,$B216,'Health Products &amp; Equipment'!BQ:BQ)+SUMIF('Other Pharma &amp; Health Products'!$B:$B,$B216,'Other Pharma &amp; Health Products'!BQ:BQ)+SUMIF('PSM Costs'!$B:$B,$B216,'PSM Costs'!BQ:BQ)&gt;0,SUMIF(Pharmaceuticals!$B:$B,$B216,Pharmaceuticals!BQ:BQ)+SUMIF('Health Products &amp; Equipment'!$B:$B,$B216,'Health Products &amp; Equipment'!BQ:BQ)+SUMIF('Other Pharma &amp; Health Products'!$B:$B,$B216,'Other Pharma &amp; Health Products'!BQ:BQ)+SUMIF('PSM Costs'!$B:$B,$B216,'PSM Costs'!BQ:BQ),"")</f>
        <v/>
      </c>
      <c r="AA216" s="234" t="str">
        <f ca="1">IF(SUMIF(Pharmaceuticals!$B:$B,$B216,Pharmaceuticals!BS:BS)+SUMIF('Health Products &amp; Equipment'!$B:$B,$B216,'Health Products &amp; Equipment'!BS:BS)+SUMIF('Other Pharma &amp; Health Products'!$B:$B,$B216,'Other Pharma &amp; Health Products'!BS:BS)+SUMIF('PSM Costs'!$B:$B,$B216,'PSM Costs'!BS:BS)&gt;0,SUMIF(Pharmaceuticals!$B:$B,$B216,Pharmaceuticals!BS:BS)+SUMIF('Health Products &amp; Equipment'!$B:$B,$B216,'Health Products &amp; Equipment'!BS:BS)+SUMIF('Other Pharma &amp; Health Products'!$B:$B,$B216,'Other Pharma &amp; Health Products'!BS:BS)+SUMIF('PSM Costs'!$B:$B,$B216,'PSM Costs'!BS:BS),"")</f>
        <v/>
      </c>
      <c r="AB216" s="233" t="str">
        <f t="shared" ca="1" si="19"/>
        <v/>
      </c>
    </row>
    <row r="217" spans="1:28" ht="22.15" customHeight="1" x14ac:dyDescent="0.2">
      <c r="A217" s="229">
        <v>207</v>
      </c>
      <c r="B217" s="229" t="str">
        <f ca="1">IFERROR(VLOOKUP(A217,'Rank unique Mod-Int-CI-PR'!I:J,2,FALSE),"")</f>
        <v/>
      </c>
      <c r="C217" s="230" t="str">
        <f ca="1">IFERROR(VLOOKUP(VALUE(LEFT(B217,FIND("-",B217)-1)),CatModules!B:C,2,FALSE),"")</f>
        <v/>
      </c>
      <c r="D217" s="230" t="str">
        <f ca="1">IFERROR(VLOOKUP(LEFT(B217,FIND("--",B217)-1),CatInt!D:E,2,FALSE),"")</f>
        <v/>
      </c>
      <c r="E217" s="230" t="str">
        <f ca="1">IFERROR(VLOOKUP(MID(B217,FIND("--",B217)+2,FIND("---",B217)-FIND("--",B217)-2),CatCostInp!D:E,2,FALSE),"")</f>
        <v/>
      </c>
      <c r="F217" s="230" t="str">
        <f ca="1">IFERROR(VLOOKUP(B217,ActivityConcat!A:C,3,FALSE),"")</f>
        <v/>
      </c>
      <c r="G217" s="231" t="str">
        <f ca="1">IFERROR(VLOOKUP(VALUE(RIGHT(B217,1)),Setup!A:D,4,FALSE),"")</f>
        <v/>
      </c>
      <c r="H217" s="232" t="str">
        <f t="shared" ca="1" si="15"/>
        <v/>
      </c>
      <c r="I217" s="233" t="str">
        <f ca="1">IF(SUMIF(Pharmaceuticals!$B:$B,$B217,Pharmaceuticals!Z:Z)+SUMIF('Health Products &amp; Equipment'!$B:$B,$B217,'Health Products &amp; Equipment'!Z:Z)+SUMIF('Other Pharma &amp; Health Products'!$B:$B,$B217,'Other Pharma &amp; Health Products'!Z:Z)+SUMIF('PSM Costs'!$B:$B,$B217,'PSM Costs'!Z:Z)&gt;0,SUMIF(Pharmaceuticals!$B:$B,$B217,Pharmaceuticals!Z:Z)+SUMIF('Health Products &amp; Equipment'!$B:$B,$B217,'Health Products &amp; Equipment'!Z:Z)+SUMIF('Other Pharma &amp; Health Products'!$B:$B,$B217,'Other Pharma &amp; Health Products'!Z:Z)+SUMIF('PSM Costs'!$B:$B,$B217,'PSM Costs'!Z:Z),"")</f>
        <v/>
      </c>
      <c r="J217" s="233" t="str">
        <f ca="1">IF(SUMIF(Pharmaceuticals!$B:$B,$B217,Pharmaceuticals!AB:AB)+SUMIF('Health Products &amp; Equipment'!$B:$B,$B217,'Health Products &amp; Equipment'!AB:AB)+SUMIF('Other Pharma &amp; Health Products'!$B:$B,$B217,'Other Pharma &amp; Health Products'!AB:AB)+SUMIF('PSM Costs'!$B:$B,$B217,'PSM Costs'!AB:AB)&gt;0,SUMIF(Pharmaceuticals!$B:$B,$B217,Pharmaceuticals!AB:AB)+SUMIF('Health Products &amp; Equipment'!$B:$B,$B217,'Health Products &amp; Equipment'!AB:AB)+SUMIF('Other Pharma &amp; Health Products'!$B:$B,$B217,'Other Pharma &amp; Health Products'!AB:AB)+SUMIF('PSM Costs'!$B:$B,$B217,'PSM Costs'!AB:AB),"")</f>
        <v/>
      </c>
      <c r="K217" s="233" t="str">
        <f ca="1">IF(SUMIF(Pharmaceuticals!$B:$B,$B217,Pharmaceuticals!AD:AD)+SUMIF('Health Products &amp; Equipment'!$B:$B,$B217,'Health Products &amp; Equipment'!AD:AD)+SUMIF('Other Pharma &amp; Health Products'!$B:$B,$B217,'Other Pharma &amp; Health Products'!AD:AD)+SUMIF('PSM Costs'!$B:$B,$B217,'PSM Costs'!AD:AD)&gt;0,SUMIF(Pharmaceuticals!$B:$B,$B217,Pharmaceuticals!AD:AD)+SUMIF('Health Products &amp; Equipment'!$B:$B,$B217,'Health Products &amp; Equipment'!AD:AD)+SUMIF('Other Pharma &amp; Health Products'!$B:$B,$B217,'Other Pharma &amp; Health Products'!AD:AD)+SUMIF('PSM Costs'!$B:$B,$B217,'PSM Costs'!AD:AD),"")</f>
        <v/>
      </c>
      <c r="L217" s="233" t="str">
        <f ca="1">IF(SUMIF(Pharmaceuticals!$B:$B,$B217,Pharmaceuticals!AF:AF)+SUMIF('Health Products &amp; Equipment'!$B:$B,$B217,'Health Products &amp; Equipment'!AF:AF)+SUMIF('Other Pharma &amp; Health Products'!$B:$B,$B217,'Other Pharma &amp; Health Products'!AF:AF)+SUMIF('PSM Costs'!$B:$B,$B217,'PSM Costs'!AF:AF)&gt;0,SUMIF(Pharmaceuticals!$B:$B,$B217,Pharmaceuticals!AF:AF)+SUMIF('Health Products &amp; Equipment'!$B:$B,$B217,'Health Products &amp; Equipment'!AF:AF)+SUMIF('Other Pharma &amp; Health Products'!$B:$B,$B217,'Other Pharma &amp; Health Products'!AF:AF)+SUMIF('PSM Costs'!$B:$B,$B217,'PSM Costs'!AF:AF),"")</f>
        <v/>
      </c>
      <c r="M217" s="231" t="str">
        <f t="shared" ca="1" si="16"/>
        <v/>
      </c>
      <c r="N217" s="234" t="str">
        <f ca="1">IF(SUMIF(Pharmaceuticals!$B:$B,$B217,Pharmaceuticals!AM:AM)+SUMIF('Health Products &amp; Equipment'!$B:$B,$B217,'Health Products &amp; Equipment'!AM:AM)+SUMIF('Other Pharma &amp; Health Products'!$B:$B,$B217,'Other Pharma &amp; Health Products'!AM:AM)+SUMIF('PSM Costs'!$B:$B,$B217,'PSM Costs'!AM:AM)&gt;0,SUMIF(Pharmaceuticals!$B:$B,$B217,Pharmaceuticals!AM:AM)+SUMIF('Health Products &amp; Equipment'!$B:$B,$B217,'Health Products &amp; Equipment'!AM:AM)+SUMIF('Other Pharma &amp; Health Products'!$B:$B,$B217,'Other Pharma &amp; Health Products'!AM:AM)+SUMIF('PSM Costs'!$B:$B,$B217,'PSM Costs'!AM:AM),"")</f>
        <v/>
      </c>
      <c r="O217" s="234" t="str">
        <f ca="1">IF(SUMIF(Pharmaceuticals!$B:$B,$B217,Pharmaceuticals!AO:AO)+SUMIF('Health Products &amp; Equipment'!$B:$B,$B217,'Health Products &amp; Equipment'!AO:AO)+SUMIF('Other Pharma &amp; Health Products'!$B:$B,$B217,'Other Pharma &amp; Health Products'!AO:AO)+SUMIF('PSM Costs'!$B:$B,$B217,'PSM Costs'!AO:AO)&gt;0,SUMIF(Pharmaceuticals!$B:$B,$B217,Pharmaceuticals!AO:AO)+SUMIF('Health Products &amp; Equipment'!$B:$B,$B217,'Health Products &amp; Equipment'!AO:AO)+SUMIF('Other Pharma &amp; Health Products'!$B:$B,$B217,'Other Pharma &amp; Health Products'!AO:AO)+SUMIF('PSM Costs'!$B:$B,$B217,'PSM Costs'!AO:AO),"")</f>
        <v/>
      </c>
      <c r="P217" s="234" t="str">
        <f ca="1">IF(SUMIF(Pharmaceuticals!$B:$B,$B217,Pharmaceuticals!AQ:AQ)+SUMIF('Health Products &amp; Equipment'!$B:$B,$B217,'Health Products &amp; Equipment'!AQ:AQ)+SUMIF('Other Pharma &amp; Health Products'!$B:$B,$B217,'Other Pharma &amp; Health Products'!AQ:AQ)+SUMIF('PSM Costs'!$B:$B,$B217,'PSM Costs'!AQ:AQ)&gt;0,SUMIF(Pharmaceuticals!$B:$B,$B217,Pharmaceuticals!AQ:AQ)+SUMIF('Health Products &amp; Equipment'!$B:$B,$B217,'Health Products &amp; Equipment'!AQ:AQ)+SUMIF('Other Pharma &amp; Health Products'!$B:$B,$B217,'Other Pharma &amp; Health Products'!AQ:AQ)+SUMIF('PSM Costs'!$B:$B,$B217,'PSM Costs'!AQ:AQ),"")</f>
        <v/>
      </c>
      <c r="Q217" s="234" t="str">
        <f ca="1">IF(SUMIF(Pharmaceuticals!$B:$B,$B217,Pharmaceuticals!AS:AS)+SUMIF('Health Products &amp; Equipment'!$B:$B,$B217,'Health Products &amp; Equipment'!AS:AS)+SUMIF('Other Pharma &amp; Health Products'!$B:$B,$B217,'Other Pharma &amp; Health Products'!AS:AS)+SUMIF('PSM Costs'!$B:$B,$B217,'PSM Costs'!AS:AS)&gt;0,SUMIF(Pharmaceuticals!$B:$B,$B217,Pharmaceuticals!AS:AS)+SUMIF('Health Products &amp; Equipment'!$B:$B,$B217,'Health Products &amp; Equipment'!AS:AS)+SUMIF('Other Pharma &amp; Health Products'!$B:$B,$B217,'Other Pharma &amp; Health Products'!AS:AS)+SUMIF('PSM Costs'!$B:$B,$B217,'PSM Costs'!AS:AS),"")</f>
        <v/>
      </c>
      <c r="R217" s="232" t="str">
        <f t="shared" ca="1" si="17"/>
        <v/>
      </c>
      <c r="S217" s="233" t="str">
        <f ca="1">IF(SUMIF(Pharmaceuticals!$B:$B,$B217,Pharmaceuticals!AZ:AZ)+SUMIF('Health Products &amp; Equipment'!$B:$B,$B217,'Health Products &amp; Equipment'!AZ:AZ)+SUMIF('Other Pharma &amp; Health Products'!$B:$B,$B217,'Other Pharma &amp; Health Products'!AZ:AZ)+SUMIF('PSM Costs'!$B:$B,$B217,'PSM Costs'!AZ:AZ)&gt;0,SUMIF(Pharmaceuticals!$B:$B,$B217,Pharmaceuticals!AZ:AZ)+SUMIF('Health Products &amp; Equipment'!$B:$B,$B217,'Health Products &amp; Equipment'!AZ:AZ)+SUMIF('Other Pharma &amp; Health Products'!$B:$B,$B217,'Other Pharma &amp; Health Products'!AZ:AZ)+SUMIF('PSM Costs'!$B:$B,$B217,'PSM Costs'!AZ:AZ),"")</f>
        <v/>
      </c>
      <c r="T217" s="233" t="str">
        <f ca="1">IF(SUMIF(Pharmaceuticals!$B:$B,$B217,Pharmaceuticals!BB:BB)+SUMIF('Health Products &amp; Equipment'!$B:$B,$B217,'Health Products &amp; Equipment'!BB:BB)+SUMIF('Other Pharma &amp; Health Products'!$B:$B,$B217,'Other Pharma &amp; Health Products'!BB:BB)+SUMIF('PSM Costs'!$B:$B,$B217,'PSM Costs'!BB:BB)&gt;0,SUMIF(Pharmaceuticals!$B:$B,$B217,Pharmaceuticals!BB:BB)+SUMIF('Health Products &amp; Equipment'!$B:$B,$B217,'Health Products &amp; Equipment'!BB:BB)+SUMIF('Other Pharma &amp; Health Products'!$B:$B,$B217,'Other Pharma &amp; Health Products'!BB:BB)+SUMIF('PSM Costs'!$B:$B,$B217,'PSM Costs'!BB:BB),"")</f>
        <v/>
      </c>
      <c r="U217" s="233" t="str">
        <f ca="1">IF(SUMIF(Pharmaceuticals!$B:$B,$B217,Pharmaceuticals!BD:BD)+SUMIF('Health Products &amp; Equipment'!$B:$B,$B217,'Health Products &amp; Equipment'!BD:BD)+SUMIF('Other Pharma &amp; Health Products'!$B:$B,$B217,'Other Pharma &amp; Health Products'!BD:BD)+SUMIF('PSM Costs'!$B:$B,$B217,'PSM Costs'!BD:BD)&gt;0,SUMIF(Pharmaceuticals!$B:$B,$B217,Pharmaceuticals!BD:BD)+SUMIF('Health Products &amp; Equipment'!$B:$B,$B217,'Health Products &amp; Equipment'!BD:BD)+SUMIF('Other Pharma &amp; Health Products'!$B:$B,$B217,'Other Pharma &amp; Health Products'!BD:BD)+SUMIF('PSM Costs'!$B:$B,$B217,'PSM Costs'!BD:BD),"")</f>
        <v/>
      </c>
      <c r="V217" s="233" t="str">
        <f ca="1">IF(SUMIF(Pharmaceuticals!$B:$B,$B217,Pharmaceuticals!BF:BF)+SUMIF('Health Products &amp; Equipment'!$B:$B,$B217,'Health Products &amp; Equipment'!BF:BF)+SUMIF('Other Pharma &amp; Health Products'!$B:$B,$B217,'Other Pharma &amp; Health Products'!BF:BF)+SUMIF('PSM Costs'!$B:$B,$B217,'PSM Costs'!BF:BF)&gt;0,SUMIF(Pharmaceuticals!$B:$B,$B217,Pharmaceuticals!BF:BF)+SUMIF('Health Products &amp; Equipment'!$B:$B,$B217,'Health Products &amp; Equipment'!BF:BF)+SUMIF('Other Pharma &amp; Health Products'!$B:$B,$B217,'Other Pharma &amp; Health Products'!BF:BF)+SUMIF('PSM Costs'!$B:$B,$B217,'PSM Costs'!BF:BF),"")</f>
        <v/>
      </c>
      <c r="W217" s="231" t="str">
        <f t="shared" ca="1" si="18"/>
        <v/>
      </c>
      <c r="X217" s="234" t="str">
        <f ca="1">IF(SUMIF(Pharmaceuticals!$B:$B,$B217,Pharmaceuticals!BM:BM)+SUMIF('Health Products &amp; Equipment'!$B:$B,$B217,'Health Products &amp; Equipment'!BM:BM)+SUMIF('Other Pharma &amp; Health Products'!$B:$B,$B217,'Other Pharma &amp; Health Products'!BM:BM)+SUMIF('PSM Costs'!$B:$B,$B217,'PSM Costs'!BM:BM)&gt;0,SUMIF(Pharmaceuticals!$B:$B,$B217,Pharmaceuticals!BM:BM)+SUMIF('Health Products &amp; Equipment'!$B:$B,$B217,'Health Products &amp; Equipment'!BM:BM)+SUMIF('Other Pharma &amp; Health Products'!$B:$B,$B217,'Other Pharma &amp; Health Products'!BM:BM)+SUMIF('PSM Costs'!$B:$B,$B217,'PSM Costs'!BM:BM),"")</f>
        <v/>
      </c>
      <c r="Y217" s="234" t="str">
        <f ca="1">IF(SUMIF(Pharmaceuticals!$B:$B,$B217,Pharmaceuticals!BO:BO)+SUMIF('Health Products &amp; Equipment'!$B:$B,$B217,'Health Products &amp; Equipment'!BO:BO)+SUMIF('Other Pharma &amp; Health Products'!$B:$B,$B217,'Other Pharma &amp; Health Products'!BO:BO)+SUMIF('PSM Costs'!$B:$B,$B217,'PSM Costs'!BO:BO)&gt;0,SUMIF(Pharmaceuticals!$B:$B,$B217,Pharmaceuticals!BO:BO)+SUMIF('Health Products &amp; Equipment'!$B:$B,$B217,'Health Products &amp; Equipment'!BO:BO)+SUMIF('Other Pharma &amp; Health Products'!$B:$B,$B217,'Other Pharma &amp; Health Products'!BO:BO)+SUMIF('PSM Costs'!$B:$B,$B217,'PSM Costs'!BO:BO),"")</f>
        <v/>
      </c>
      <c r="Z217" s="234" t="str">
        <f ca="1">IF(SUMIF(Pharmaceuticals!$B:$B,$B217,Pharmaceuticals!BQ:BQ)+SUMIF('Health Products &amp; Equipment'!$B:$B,$B217,'Health Products &amp; Equipment'!BQ:BQ)+SUMIF('Other Pharma &amp; Health Products'!$B:$B,$B217,'Other Pharma &amp; Health Products'!BQ:BQ)+SUMIF('PSM Costs'!$B:$B,$B217,'PSM Costs'!BQ:BQ)&gt;0,SUMIF(Pharmaceuticals!$B:$B,$B217,Pharmaceuticals!BQ:BQ)+SUMIF('Health Products &amp; Equipment'!$B:$B,$B217,'Health Products &amp; Equipment'!BQ:BQ)+SUMIF('Other Pharma &amp; Health Products'!$B:$B,$B217,'Other Pharma &amp; Health Products'!BQ:BQ)+SUMIF('PSM Costs'!$B:$B,$B217,'PSM Costs'!BQ:BQ),"")</f>
        <v/>
      </c>
      <c r="AA217" s="234" t="str">
        <f ca="1">IF(SUMIF(Pharmaceuticals!$B:$B,$B217,Pharmaceuticals!BS:BS)+SUMIF('Health Products &amp; Equipment'!$B:$B,$B217,'Health Products &amp; Equipment'!BS:BS)+SUMIF('Other Pharma &amp; Health Products'!$B:$B,$B217,'Other Pharma &amp; Health Products'!BS:BS)+SUMIF('PSM Costs'!$B:$B,$B217,'PSM Costs'!BS:BS)&gt;0,SUMIF(Pharmaceuticals!$B:$B,$B217,Pharmaceuticals!BS:BS)+SUMIF('Health Products &amp; Equipment'!$B:$B,$B217,'Health Products &amp; Equipment'!BS:BS)+SUMIF('Other Pharma &amp; Health Products'!$B:$B,$B217,'Other Pharma &amp; Health Products'!BS:BS)+SUMIF('PSM Costs'!$B:$B,$B217,'PSM Costs'!BS:BS),"")</f>
        <v/>
      </c>
      <c r="AB217" s="233" t="str">
        <f t="shared" ca="1" si="19"/>
        <v/>
      </c>
    </row>
    <row r="218" spans="1:28" ht="22.15" customHeight="1" x14ac:dyDescent="0.2">
      <c r="A218" s="229">
        <v>208</v>
      </c>
      <c r="B218" s="229" t="str">
        <f ca="1">IFERROR(VLOOKUP(A218,'Rank unique Mod-Int-CI-PR'!I:J,2,FALSE),"")</f>
        <v/>
      </c>
      <c r="C218" s="230" t="str">
        <f ca="1">IFERROR(VLOOKUP(VALUE(LEFT(B218,FIND("-",B218)-1)),CatModules!B:C,2,FALSE),"")</f>
        <v/>
      </c>
      <c r="D218" s="230" t="str">
        <f ca="1">IFERROR(VLOOKUP(LEFT(B218,FIND("--",B218)-1),CatInt!D:E,2,FALSE),"")</f>
        <v/>
      </c>
      <c r="E218" s="230" t="str">
        <f ca="1">IFERROR(VLOOKUP(MID(B218,FIND("--",B218)+2,FIND("---",B218)-FIND("--",B218)-2),CatCostInp!D:E,2,FALSE),"")</f>
        <v/>
      </c>
      <c r="F218" s="230" t="str">
        <f ca="1">IFERROR(VLOOKUP(B218,ActivityConcat!A:C,3,FALSE),"")</f>
        <v/>
      </c>
      <c r="G218" s="231" t="str">
        <f ca="1">IFERROR(VLOOKUP(VALUE(RIGHT(B218,1)),Setup!A:D,4,FALSE),"")</f>
        <v/>
      </c>
      <c r="H218" s="232" t="str">
        <f t="shared" ca="1" si="15"/>
        <v/>
      </c>
      <c r="I218" s="233" t="str">
        <f ca="1">IF(SUMIF(Pharmaceuticals!$B:$B,$B218,Pharmaceuticals!Z:Z)+SUMIF('Health Products &amp; Equipment'!$B:$B,$B218,'Health Products &amp; Equipment'!Z:Z)+SUMIF('Other Pharma &amp; Health Products'!$B:$B,$B218,'Other Pharma &amp; Health Products'!Z:Z)+SUMIF('PSM Costs'!$B:$B,$B218,'PSM Costs'!Z:Z)&gt;0,SUMIF(Pharmaceuticals!$B:$B,$B218,Pharmaceuticals!Z:Z)+SUMIF('Health Products &amp; Equipment'!$B:$B,$B218,'Health Products &amp; Equipment'!Z:Z)+SUMIF('Other Pharma &amp; Health Products'!$B:$B,$B218,'Other Pharma &amp; Health Products'!Z:Z)+SUMIF('PSM Costs'!$B:$B,$B218,'PSM Costs'!Z:Z),"")</f>
        <v/>
      </c>
      <c r="J218" s="233" t="str">
        <f ca="1">IF(SUMIF(Pharmaceuticals!$B:$B,$B218,Pharmaceuticals!AB:AB)+SUMIF('Health Products &amp; Equipment'!$B:$B,$B218,'Health Products &amp; Equipment'!AB:AB)+SUMIF('Other Pharma &amp; Health Products'!$B:$B,$B218,'Other Pharma &amp; Health Products'!AB:AB)+SUMIF('PSM Costs'!$B:$B,$B218,'PSM Costs'!AB:AB)&gt;0,SUMIF(Pharmaceuticals!$B:$B,$B218,Pharmaceuticals!AB:AB)+SUMIF('Health Products &amp; Equipment'!$B:$B,$B218,'Health Products &amp; Equipment'!AB:AB)+SUMIF('Other Pharma &amp; Health Products'!$B:$B,$B218,'Other Pharma &amp; Health Products'!AB:AB)+SUMIF('PSM Costs'!$B:$B,$B218,'PSM Costs'!AB:AB),"")</f>
        <v/>
      </c>
      <c r="K218" s="233" t="str">
        <f ca="1">IF(SUMIF(Pharmaceuticals!$B:$B,$B218,Pharmaceuticals!AD:AD)+SUMIF('Health Products &amp; Equipment'!$B:$B,$B218,'Health Products &amp; Equipment'!AD:AD)+SUMIF('Other Pharma &amp; Health Products'!$B:$B,$B218,'Other Pharma &amp; Health Products'!AD:AD)+SUMIF('PSM Costs'!$B:$B,$B218,'PSM Costs'!AD:AD)&gt;0,SUMIF(Pharmaceuticals!$B:$B,$B218,Pharmaceuticals!AD:AD)+SUMIF('Health Products &amp; Equipment'!$B:$B,$B218,'Health Products &amp; Equipment'!AD:AD)+SUMIF('Other Pharma &amp; Health Products'!$B:$B,$B218,'Other Pharma &amp; Health Products'!AD:AD)+SUMIF('PSM Costs'!$B:$B,$B218,'PSM Costs'!AD:AD),"")</f>
        <v/>
      </c>
      <c r="L218" s="233" t="str">
        <f ca="1">IF(SUMIF(Pharmaceuticals!$B:$B,$B218,Pharmaceuticals!AF:AF)+SUMIF('Health Products &amp; Equipment'!$B:$B,$B218,'Health Products &amp; Equipment'!AF:AF)+SUMIF('Other Pharma &amp; Health Products'!$B:$B,$B218,'Other Pharma &amp; Health Products'!AF:AF)+SUMIF('PSM Costs'!$B:$B,$B218,'PSM Costs'!AF:AF)&gt;0,SUMIF(Pharmaceuticals!$B:$B,$B218,Pharmaceuticals!AF:AF)+SUMIF('Health Products &amp; Equipment'!$B:$B,$B218,'Health Products &amp; Equipment'!AF:AF)+SUMIF('Other Pharma &amp; Health Products'!$B:$B,$B218,'Other Pharma &amp; Health Products'!AF:AF)+SUMIF('PSM Costs'!$B:$B,$B218,'PSM Costs'!AF:AF),"")</f>
        <v/>
      </c>
      <c r="M218" s="231" t="str">
        <f t="shared" ca="1" si="16"/>
        <v/>
      </c>
      <c r="N218" s="234" t="str">
        <f ca="1">IF(SUMIF(Pharmaceuticals!$B:$B,$B218,Pharmaceuticals!AM:AM)+SUMIF('Health Products &amp; Equipment'!$B:$B,$B218,'Health Products &amp; Equipment'!AM:AM)+SUMIF('Other Pharma &amp; Health Products'!$B:$B,$B218,'Other Pharma &amp; Health Products'!AM:AM)+SUMIF('PSM Costs'!$B:$B,$B218,'PSM Costs'!AM:AM)&gt;0,SUMIF(Pharmaceuticals!$B:$B,$B218,Pharmaceuticals!AM:AM)+SUMIF('Health Products &amp; Equipment'!$B:$B,$B218,'Health Products &amp; Equipment'!AM:AM)+SUMIF('Other Pharma &amp; Health Products'!$B:$B,$B218,'Other Pharma &amp; Health Products'!AM:AM)+SUMIF('PSM Costs'!$B:$B,$B218,'PSM Costs'!AM:AM),"")</f>
        <v/>
      </c>
      <c r="O218" s="234" t="str">
        <f ca="1">IF(SUMIF(Pharmaceuticals!$B:$B,$B218,Pharmaceuticals!AO:AO)+SUMIF('Health Products &amp; Equipment'!$B:$B,$B218,'Health Products &amp; Equipment'!AO:AO)+SUMIF('Other Pharma &amp; Health Products'!$B:$B,$B218,'Other Pharma &amp; Health Products'!AO:AO)+SUMIF('PSM Costs'!$B:$B,$B218,'PSM Costs'!AO:AO)&gt;0,SUMIF(Pharmaceuticals!$B:$B,$B218,Pharmaceuticals!AO:AO)+SUMIF('Health Products &amp; Equipment'!$B:$B,$B218,'Health Products &amp; Equipment'!AO:AO)+SUMIF('Other Pharma &amp; Health Products'!$B:$B,$B218,'Other Pharma &amp; Health Products'!AO:AO)+SUMIF('PSM Costs'!$B:$B,$B218,'PSM Costs'!AO:AO),"")</f>
        <v/>
      </c>
      <c r="P218" s="234" t="str">
        <f ca="1">IF(SUMIF(Pharmaceuticals!$B:$B,$B218,Pharmaceuticals!AQ:AQ)+SUMIF('Health Products &amp; Equipment'!$B:$B,$B218,'Health Products &amp; Equipment'!AQ:AQ)+SUMIF('Other Pharma &amp; Health Products'!$B:$B,$B218,'Other Pharma &amp; Health Products'!AQ:AQ)+SUMIF('PSM Costs'!$B:$B,$B218,'PSM Costs'!AQ:AQ)&gt;0,SUMIF(Pharmaceuticals!$B:$B,$B218,Pharmaceuticals!AQ:AQ)+SUMIF('Health Products &amp; Equipment'!$B:$B,$B218,'Health Products &amp; Equipment'!AQ:AQ)+SUMIF('Other Pharma &amp; Health Products'!$B:$B,$B218,'Other Pharma &amp; Health Products'!AQ:AQ)+SUMIF('PSM Costs'!$B:$B,$B218,'PSM Costs'!AQ:AQ),"")</f>
        <v/>
      </c>
      <c r="Q218" s="234" t="str">
        <f ca="1">IF(SUMIF(Pharmaceuticals!$B:$B,$B218,Pharmaceuticals!AS:AS)+SUMIF('Health Products &amp; Equipment'!$B:$B,$B218,'Health Products &amp; Equipment'!AS:AS)+SUMIF('Other Pharma &amp; Health Products'!$B:$B,$B218,'Other Pharma &amp; Health Products'!AS:AS)+SUMIF('PSM Costs'!$B:$B,$B218,'PSM Costs'!AS:AS)&gt;0,SUMIF(Pharmaceuticals!$B:$B,$B218,Pharmaceuticals!AS:AS)+SUMIF('Health Products &amp; Equipment'!$B:$B,$B218,'Health Products &amp; Equipment'!AS:AS)+SUMIF('Other Pharma &amp; Health Products'!$B:$B,$B218,'Other Pharma &amp; Health Products'!AS:AS)+SUMIF('PSM Costs'!$B:$B,$B218,'PSM Costs'!AS:AS),"")</f>
        <v/>
      </c>
      <c r="R218" s="232" t="str">
        <f t="shared" ca="1" si="17"/>
        <v/>
      </c>
      <c r="S218" s="233" t="str">
        <f ca="1">IF(SUMIF(Pharmaceuticals!$B:$B,$B218,Pharmaceuticals!AZ:AZ)+SUMIF('Health Products &amp; Equipment'!$B:$B,$B218,'Health Products &amp; Equipment'!AZ:AZ)+SUMIF('Other Pharma &amp; Health Products'!$B:$B,$B218,'Other Pharma &amp; Health Products'!AZ:AZ)+SUMIF('PSM Costs'!$B:$B,$B218,'PSM Costs'!AZ:AZ)&gt;0,SUMIF(Pharmaceuticals!$B:$B,$B218,Pharmaceuticals!AZ:AZ)+SUMIF('Health Products &amp; Equipment'!$B:$B,$B218,'Health Products &amp; Equipment'!AZ:AZ)+SUMIF('Other Pharma &amp; Health Products'!$B:$B,$B218,'Other Pharma &amp; Health Products'!AZ:AZ)+SUMIF('PSM Costs'!$B:$B,$B218,'PSM Costs'!AZ:AZ),"")</f>
        <v/>
      </c>
      <c r="T218" s="233" t="str">
        <f ca="1">IF(SUMIF(Pharmaceuticals!$B:$B,$B218,Pharmaceuticals!BB:BB)+SUMIF('Health Products &amp; Equipment'!$B:$B,$B218,'Health Products &amp; Equipment'!BB:BB)+SUMIF('Other Pharma &amp; Health Products'!$B:$B,$B218,'Other Pharma &amp; Health Products'!BB:BB)+SUMIF('PSM Costs'!$B:$B,$B218,'PSM Costs'!BB:BB)&gt;0,SUMIF(Pharmaceuticals!$B:$B,$B218,Pharmaceuticals!BB:BB)+SUMIF('Health Products &amp; Equipment'!$B:$B,$B218,'Health Products &amp; Equipment'!BB:BB)+SUMIF('Other Pharma &amp; Health Products'!$B:$B,$B218,'Other Pharma &amp; Health Products'!BB:BB)+SUMIF('PSM Costs'!$B:$B,$B218,'PSM Costs'!BB:BB),"")</f>
        <v/>
      </c>
      <c r="U218" s="233" t="str">
        <f ca="1">IF(SUMIF(Pharmaceuticals!$B:$B,$B218,Pharmaceuticals!BD:BD)+SUMIF('Health Products &amp; Equipment'!$B:$B,$B218,'Health Products &amp; Equipment'!BD:BD)+SUMIF('Other Pharma &amp; Health Products'!$B:$B,$B218,'Other Pharma &amp; Health Products'!BD:BD)+SUMIF('PSM Costs'!$B:$B,$B218,'PSM Costs'!BD:BD)&gt;0,SUMIF(Pharmaceuticals!$B:$B,$B218,Pharmaceuticals!BD:BD)+SUMIF('Health Products &amp; Equipment'!$B:$B,$B218,'Health Products &amp; Equipment'!BD:BD)+SUMIF('Other Pharma &amp; Health Products'!$B:$B,$B218,'Other Pharma &amp; Health Products'!BD:BD)+SUMIF('PSM Costs'!$B:$B,$B218,'PSM Costs'!BD:BD),"")</f>
        <v/>
      </c>
      <c r="V218" s="233" t="str">
        <f ca="1">IF(SUMIF(Pharmaceuticals!$B:$B,$B218,Pharmaceuticals!BF:BF)+SUMIF('Health Products &amp; Equipment'!$B:$B,$B218,'Health Products &amp; Equipment'!BF:BF)+SUMIF('Other Pharma &amp; Health Products'!$B:$B,$B218,'Other Pharma &amp; Health Products'!BF:BF)+SUMIF('PSM Costs'!$B:$B,$B218,'PSM Costs'!BF:BF)&gt;0,SUMIF(Pharmaceuticals!$B:$B,$B218,Pharmaceuticals!BF:BF)+SUMIF('Health Products &amp; Equipment'!$B:$B,$B218,'Health Products &amp; Equipment'!BF:BF)+SUMIF('Other Pharma &amp; Health Products'!$B:$B,$B218,'Other Pharma &amp; Health Products'!BF:BF)+SUMIF('PSM Costs'!$B:$B,$B218,'PSM Costs'!BF:BF),"")</f>
        <v/>
      </c>
      <c r="W218" s="231" t="str">
        <f t="shared" ca="1" si="18"/>
        <v/>
      </c>
      <c r="X218" s="234" t="str">
        <f ca="1">IF(SUMIF(Pharmaceuticals!$B:$B,$B218,Pharmaceuticals!BM:BM)+SUMIF('Health Products &amp; Equipment'!$B:$B,$B218,'Health Products &amp; Equipment'!BM:BM)+SUMIF('Other Pharma &amp; Health Products'!$B:$B,$B218,'Other Pharma &amp; Health Products'!BM:BM)+SUMIF('PSM Costs'!$B:$B,$B218,'PSM Costs'!BM:BM)&gt;0,SUMIF(Pharmaceuticals!$B:$B,$B218,Pharmaceuticals!BM:BM)+SUMIF('Health Products &amp; Equipment'!$B:$B,$B218,'Health Products &amp; Equipment'!BM:BM)+SUMIF('Other Pharma &amp; Health Products'!$B:$B,$B218,'Other Pharma &amp; Health Products'!BM:BM)+SUMIF('PSM Costs'!$B:$B,$B218,'PSM Costs'!BM:BM),"")</f>
        <v/>
      </c>
      <c r="Y218" s="234" t="str">
        <f ca="1">IF(SUMIF(Pharmaceuticals!$B:$B,$B218,Pharmaceuticals!BO:BO)+SUMIF('Health Products &amp; Equipment'!$B:$B,$B218,'Health Products &amp; Equipment'!BO:BO)+SUMIF('Other Pharma &amp; Health Products'!$B:$B,$B218,'Other Pharma &amp; Health Products'!BO:BO)+SUMIF('PSM Costs'!$B:$B,$B218,'PSM Costs'!BO:BO)&gt;0,SUMIF(Pharmaceuticals!$B:$B,$B218,Pharmaceuticals!BO:BO)+SUMIF('Health Products &amp; Equipment'!$B:$B,$B218,'Health Products &amp; Equipment'!BO:BO)+SUMIF('Other Pharma &amp; Health Products'!$B:$B,$B218,'Other Pharma &amp; Health Products'!BO:BO)+SUMIF('PSM Costs'!$B:$B,$B218,'PSM Costs'!BO:BO),"")</f>
        <v/>
      </c>
      <c r="Z218" s="234" t="str">
        <f ca="1">IF(SUMIF(Pharmaceuticals!$B:$B,$B218,Pharmaceuticals!BQ:BQ)+SUMIF('Health Products &amp; Equipment'!$B:$B,$B218,'Health Products &amp; Equipment'!BQ:BQ)+SUMIF('Other Pharma &amp; Health Products'!$B:$B,$B218,'Other Pharma &amp; Health Products'!BQ:BQ)+SUMIF('PSM Costs'!$B:$B,$B218,'PSM Costs'!BQ:BQ)&gt;0,SUMIF(Pharmaceuticals!$B:$B,$B218,Pharmaceuticals!BQ:BQ)+SUMIF('Health Products &amp; Equipment'!$B:$B,$B218,'Health Products &amp; Equipment'!BQ:BQ)+SUMIF('Other Pharma &amp; Health Products'!$B:$B,$B218,'Other Pharma &amp; Health Products'!BQ:BQ)+SUMIF('PSM Costs'!$B:$B,$B218,'PSM Costs'!BQ:BQ),"")</f>
        <v/>
      </c>
      <c r="AA218" s="234" t="str">
        <f ca="1">IF(SUMIF(Pharmaceuticals!$B:$B,$B218,Pharmaceuticals!BS:BS)+SUMIF('Health Products &amp; Equipment'!$B:$B,$B218,'Health Products &amp; Equipment'!BS:BS)+SUMIF('Other Pharma &amp; Health Products'!$B:$B,$B218,'Other Pharma &amp; Health Products'!BS:BS)+SUMIF('PSM Costs'!$B:$B,$B218,'PSM Costs'!BS:BS)&gt;0,SUMIF(Pharmaceuticals!$B:$B,$B218,Pharmaceuticals!BS:BS)+SUMIF('Health Products &amp; Equipment'!$B:$B,$B218,'Health Products &amp; Equipment'!BS:BS)+SUMIF('Other Pharma &amp; Health Products'!$B:$B,$B218,'Other Pharma &amp; Health Products'!BS:BS)+SUMIF('PSM Costs'!$B:$B,$B218,'PSM Costs'!BS:BS),"")</f>
        <v/>
      </c>
      <c r="AB218" s="233" t="str">
        <f t="shared" ca="1" si="19"/>
        <v/>
      </c>
    </row>
    <row r="219" spans="1:28" ht="22.15" customHeight="1" x14ac:dyDescent="0.2">
      <c r="A219" s="229">
        <v>209</v>
      </c>
      <c r="B219" s="229" t="str">
        <f ca="1">IFERROR(VLOOKUP(A219,'Rank unique Mod-Int-CI-PR'!I:J,2,FALSE),"")</f>
        <v/>
      </c>
      <c r="C219" s="230" t="str">
        <f ca="1">IFERROR(VLOOKUP(VALUE(LEFT(B219,FIND("-",B219)-1)),CatModules!B:C,2,FALSE),"")</f>
        <v/>
      </c>
      <c r="D219" s="230" t="str">
        <f ca="1">IFERROR(VLOOKUP(LEFT(B219,FIND("--",B219)-1),CatInt!D:E,2,FALSE),"")</f>
        <v/>
      </c>
      <c r="E219" s="230" t="str">
        <f ca="1">IFERROR(VLOOKUP(MID(B219,FIND("--",B219)+2,FIND("---",B219)-FIND("--",B219)-2),CatCostInp!D:E,2,FALSE),"")</f>
        <v/>
      </c>
      <c r="F219" s="230" t="str">
        <f ca="1">IFERROR(VLOOKUP(B219,ActivityConcat!A:C,3,FALSE),"")</f>
        <v/>
      </c>
      <c r="G219" s="231" t="str">
        <f ca="1">IFERROR(VLOOKUP(VALUE(RIGHT(B219,1)),Setup!A:D,4,FALSE),"")</f>
        <v/>
      </c>
      <c r="H219" s="232" t="str">
        <f t="shared" ca="1" si="15"/>
        <v/>
      </c>
      <c r="I219" s="233" t="str">
        <f ca="1">IF(SUMIF(Pharmaceuticals!$B:$B,$B219,Pharmaceuticals!Z:Z)+SUMIF('Health Products &amp; Equipment'!$B:$B,$B219,'Health Products &amp; Equipment'!Z:Z)+SUMIF('Other Pharma &amp; Health Products'!$B:$B,$B219,'Other Pharma &amp; Health Products'!Z:Z)+SUMIF('PSM Costs'!$B:$B,$B219,'PSM Costs'!Z:Z)&gt;0,SUMIF(Pharmaceuticals!$B:$B,$B219,Pharmaceuticals!Z:Z)+SUMIF('Health Products &amp; Equipment'!$B:$B,$B219,'Health Products &amp; Equipment'!Z:Z)+SUMIF('Other Pharma &amp; Health Products'!$B:$B,$B219,'Other Pharma &amp; Health Products'!Z:Z)+SUMIF('PSM Costs'!$B:$B,$B219,'PSM Costs'!Z:Z),"")</f>
        <v/>
      </c>
      <c r="J219" s="233" t="str">
        <f ca="1">IF(SUMIF(Pharmaceuticals!$B:$B,$B219,Pharmaceuticals!AB:AB)+SUMIF('Health Products &amp; Equipment'!$B:$B,$B219,'Health Products &amp; Equipment'!AB:AB)+SUMIF('Other Pharma &amp; Health Products'!$B:$B,$B219,'Other Pharma &amp; Health Products'!AB:AB)+SUMIF('PSM Costs'!$B:$B,$B219,'PSM Costs'!AB:AB)&gt;0,SUMIF(Pharmaceuticals!$B:$B,$B219,Pharmaceuticals!AB:AB)+SUMIF('Health Products &amp; Equipment'!$B:$B,$B219,'Health Products &amp; Equipment'!AB:AB)+SUMIF('Other Pharma &amp; Health Products'!$B:$B,$B219,'Other Pharma &amp; Health Products'!AB:AB)+SUMIF('PSM Costs'!$B:$B,$B219,'PSM Costs'!AB:AB),"")</f>
        <v/>
      </c>
      <c r="K219" s="233" t="str">
        <f ca="1">IF(SUMIF(Pharmaceuticals!$B:$B,$B219,Pharmaceuticals!AD:AD)+SUMIF('Health Products &amp; Equipment'!$B:$B,$B219,'Health Products &amp; Equipment'!AD:AD)+SUMIF('Other Pharma &amp; Health Products'!$B:$B,$B219,'Other Pharma &amp; Health Products'!AD:AD)+SUMIF('PSM Costs'!$B:$B,$B219,'PSM Costs'!AD:AD)&gt;0,SUMIF(Pharmaceuticals!$B:$B,$B219,Pharmaceuticals!AD:AD)+SUMIF('Health Products &amp; Equipment'!$B:$B,$B219,'Health Products &amp; Equipment'!AD:AD)+SUMIF('Other Pharma &amp; Health Products'!$B:$B,$B219,'Other Pharma &amp; Health Products'!AD:AD)+SUMIF('PSM Costs'!$B:$B,$B219,'PSM Costs'!AD:AD),"")</f>
        <v/>
      </c>
      <c r="L219" s="233" t="str">
        <f ca="1">IF(SUMIF(Pharmaceuticals!$B:$B,$B219,Pharmaceuticals!AF:AF)+SUMIF('Health Products &amp; Equipment'!$B:$B,$B219,'Health Products &amp; Equipment'!AF:AF)+SUMIF('Other Pharma &amp; Health Products'!$B:$B,$B219,'Other Pharma &amp; Health Products'!AF:AF)+SUMIF('PSM Costs'!$B:$B,$B219,'PSM Costs'!AF:AF)&gt;0,SUMIF(Pharmaceuticals!$B:$B,$B219,Pharmaceuticals!AF:AF)+SUMIF('Health Products &amp; Equipment'!$B:$B,$B219,'Health Products &amp; Equipment'!AF:AF)+SUMIF('Other Pharma &amp; Health Products'!$B:$B,$B219,'Other Pharma &amp; Health Products'!AF:AF)+SUMIF('PSM Costs'!$B:$B,$B219,'PSM Costs'!AF:AF),"")</f>
        <v/>
      </c>
      <c r="M219" s="231" t="str">
        <f t="shared" ca="1" si="16"/>
        <v/>
      </c>
      <c r="N219" s="234" t="str">
        <f ca="1">IF(SUMIF(Pharmaceuticals!$B:$B,$B219,Pharmaceuticals!AM:AM)+SUMIF('Health Products &amp; Equipment'!$B:$B,$B219,'Health Products &amp; Equipment'!AM:AM)+SUMIF('Other Pharma &amp; Health Products'!$B:$B,$B219,'Other Pharma &amp; Health Products'!AM:AM)+SUMIF('PSM Costs'!$B:$B,$B219,'PSM Costs'!AM:AM)&gt;0,SUMIF(Pharmaceuticals!$B:$B,$B219,Pharmaceuticals!AM:AM)+SUMIF('Health Products &amp; Equipment'!$B:$B,$B219,'Health Products &amp; Equipment'!AM:AM)+SUMIF('Other Pharma &amp; Health Products'!$B:$B,$B219,'Other Pharma &amp; Health Products'!AM:AM)+SUMIF('PSM Costs'!$B:$B,$B219,'PSM Costs'!AM:AM),"")</f>
        <v/>
      </c>
      <c r="O219" s="234" t="str">
        <f ca="1">IF(SUMIF(Pharmaceuticals!$B:$B,$B219,Pharmaceuticals!AO:AO)+SUMIF('Health Products &amp; Equipment'!$B:$B,$B219,'Health Products &amp; Equipment'!AO:AO)+SUMIF('Other Pharma &amp; Health Products'!$B:$B,$B219,'Other Pharma &amp; Health Products'!AO:AO)+SUMIF('PSM Costs'!$B:$B,$B219,'PSM Costs'!AO:AO)&gt;0,SUMIF(Pharmaceuticals!$B:$B,$B219,Pharmaceuticals!AO:AO)+SUMIF('Health Products &amp; Equipment'!$B:$B,$B219,'Health Products &amp; Equipment'!AO:AO)+SUMIF('Other Pharma &amp; Health Products'!$B:$B,$B219,'Other Pharma &amp; Health Products'!AO:AO)+SUMIF('PSM Costs'!$B:$B,$B219,'PSM Costs'!AO:AO),"")</f>
        <v/>
      </c>
      <c r="P219" s="234" t="str">
        <f ca="1">IF(SUMIF(Pharmaceuticals!$B:$B,$B219,Pharmaceuticals!AQ:AQ)+SUMIF('Health Products &amp; Equipment'!$B:$B,$B219,'Health Products &amp; Equipment'!AQ:AQ)+SUMIF('Other Pharma &amp; Health Products'!$B:$B,$B219,'Other Pharma &amp; Health Products'!AQ:AQ)+SUMIF('PSM Costs'!$B:$B,$B219,'PSM Costs'!AQ:AQ)&gt;0,SUMIF(Pharmaceuticals!$B:$B,$B219,Pharmaceuticals!AQ:AQ)+SUMIF('Health Products &amp; Equipment'!$B:$B,$B219,'Health Products &amp; Equipment'!AQ:AQ)+SUMIF('Other Pharma &amp; Health Products'!$B:$B,$B219,'Other Pharma &amp; Health Products'!AQ:AQ)+SUMIF('PSM Costs'!$B:$B,$B219,'PSM Costs'!AQ:AQ),"")</f>
        <v/>
      </c>
      <c r="Q219" s="234" t="str">
        <f ca="1">IF(SUMIF(Pharmaceuticals!$B:$B,$B219,Pharmaceuticals!AS:AS)+SUMIF('Health Products &amp; Equipment'!$B:$B,$B219,'Health Products &amp; Equipment'!AS:AS)+SUMIF('Other Pharma &amp; Health Products'!$B:$B,$B219,'Other Pharma &amp; Health Products'!AS:AS)+SUMIF('PSM Costs'!$B:$B,$B219,'PSM Costs'!AS:AS)&gt;0,SUMIF(Pharmaceuticals!$B:$B,$B219,Pharmaceuticals!AS:AS)+SUMIF('Health Products &amp; Equipment'!$B:$B,$B219,'Health Products &amp; Equipment'!AS:AS)+SUMIF('Other Pharma &amp; Health Products'!$B:$B,$B219,'Other Pharma &amp; Health Products'!AS:AS)+SUMIF('PSM Costs'!$B:$B,$B219,'PSM Costs'!AS:AS),"")</f>
        <v/>
      </c>
      <c r="R219" s="232" t="str">
        <f t="shared" ca="1" si="17"/>
        <v/>
      </c>
      <c r="S219" s="233" t="str">
        <f ca="1">IF(SUMIF(Pharmaceuticals!$B:$B,$B219,Pharmaceuticals!AZ:AZ)+SUMIF('Health Products &amp; Equipment'!$B:$B,$B219,'Health Products &amp; Equipment'!AZ:AZ)+SUMIF('Other Pharma &amp; Health Products'!$B:$B,$B219,'Other Pharma &amp; Health Products'!AZ:AZ)+SUMIF('PSM Costs'!$B:$B,$B219,'PSM Costs'!AZ:AZ)&gt;0,SUMIF(Pharmaceuticals!$B:$B,$B219,Pharmaceuticals!AZ:AZ)+SUMIF('Health Products &amp; Equipment'!$B:$B,$B219,'Health Products &amp; Equipment'!AZ:AZ)+SUMIF('Other Pharma &amp; Health Products'!$B:$B,$B219,'Other Pharma &amp; Health Products'!AZ:AZ)+SUMIF('PSM Costs'!$B:$B,$B219,'PSM Costs'!AZ:AZ),"")</f>
        <v/>
      </c>
      <c r="T219" s="233" t="str">
        <f ca="1">IF(SUMIF(Pharmaceuticals!$B:$B,$B219,Pharmaceuticals!BB:BB)+SUMIF('Health Products &amp; Equipment'!$B:$B,$B219,'Health Products &amp; Equipment'!BB:BB)+SUMIF('Other Pharma &amp; Health Products'!$B:$B,$B219,'Other Pharma &amp; Health Products'!BB:BB)+SUMIF('PSM Costs'!$B:$B,$B219,'PSM Costs'!BB:BB)&gt;0,SUMIF(Pharmaceuticals!$B:$B,$B219,Pharmaceuticals!BB:BB)+SUMIF('Health Products &amp; Equipment'!$B:$B,$B219,'Health Products &amp; Equipment'!BB:BB)+SUMIF('Other Pharma &amp; Health Products'!$B:$B,$B219,'Other Pharma &amp; Health Products'!BB:BB)+SUMIF('PSM Costs'!$B:$B,$B219,'PSM Costs'!BB:BB),"")</f>
        <v/>
      </c>
      <c r="U219" s="233" t="str">
        <f ca="1">IF(SUMIF(Pharmaceuticals!$B:$B,$B219,Pharmaceuticals!BD:BD)+SUMIF('Health Products &amp; Equipment'!$B:$B,$B219,'Health Products &amp; Equipment'!BD:BD)+SUMIF('Other Pharma &amp; Health Products'!$B:$B,$B219,'Other Pharma &amp; Health Products'!BD:BD)+SUMIF('PSM Costs'!$B:$B,$B219,'PSM Costs'!BD:BD)&gt;0,SUMIF(Pharmaceuticals!$B:$B,$B219,Pharmaceuticals!BD:BD)+SUMIF('Health Products &amp; Equipment'!$B:$B,$B219,'Health Products &amp; Equipment'!BD:BD)+SUMIF('Other Pharma &amp; Health Products'!$B:$B,$B219,'Other Pharma &amp; Health Products'!BD:BD)+SUMIF('PSM Costs'!$B:$B,$B219,'PSM Costs'!BD:BD),"")</f>
        <v/>
      </c>
      <c r="V219" s="233" t="str">
        <f ca="1">IF(SUMIF(Pharmaceuticals!$B:$B,$B219,Pharmaceuticals!BF:BF)+SUMIF('Health Products &amp; Equipment'!$B:$B,$B219,'Health Products &amp; Equipment'!BF:BF)+SUMIF('Other Pharma &amp; Health Products'!$B:$B,$B219,'Other Pharma &amp; Health Products'!BF:BF)+SUMIF('PSM Costs'!$B:$B,$B219,'PSM Costs'!BF:BF)&gt;0,SUMIF(Pharmaceuticals!$B:$B,$B219,Pharmaceuticals!BF:BF)+SUMIF('Health Products &amp; Equipment'!$B:$B,$B219,'Health Products &amp; Equipment'!BF:BF)+SUMIF('Other Pharma &amp; Health Products'!$B:$B,$B219,'Other Pharma &amp; Health Products'!BF:BF)+SUMIF('PSM Costs'!$B:$B,$B219,'PSM Costs'!BF:BF),"")</f>
        <v/>
      </c>
      <c r="W219" s="231" t="str">
        <f t="shared" ca="1" si="18"/>
        <v/>
      </c>
      <c r="X219" s="234" t="str">
        <f ca="1">IF(SUMIF(Pharmaceuticals!$B:$B,$B219,Pharmaceuticals!BM:BM)+SUMIF('Health Products &amp; Equipment'!$B:$B,$B219,'Health Products &amp; Equipment'!BM:BM)+SUMIF('Other Pharma &amp; Health Products'!$B:$B,$B219,'Other Pharma &amp; Health Products'!BM:BM)+SUMIF('PSM Costs'!$B:$B,$B219,'PSM Costs'!BM:BM)&gt;0,SUMIF(Pharmaceuticals!$B:$B,$B219,Pharmaceuticals!BM:BM)+SUMIF('Health Products &amp; Equipment'!$B:$B,$B219,'Health Products &amp; Equipment'!BM:BM)+SUMIF('Other Pharma &amp; Health Products'!$B:$B,$B219,'Other Pharma &amp; Health Products'!BM:BM)+SUMIF('PSM Costs'!$B:$B,$B219,'PSM Costs'!BM:BM),"")</f>
        <v/>
      </c>
      <c r="Y219" s="234" t="str">
        <f ca="1">IF(SUMIF(Pharmaceuticals!$B:$B,$B219,Pharmaceuticals!BO:BO)+SUMIF('Health Products &amp; Equipment'!$B:$B,$B219,'Health Products &amp; Equipment'!BO:BO)+SUMIF('Other Pharma &amp; Health Products'!$B:$B,$B219,'Other Pharma &amp; Health Products'!BO:BO)+SUMIF('PSM Costs'!$B:$B,$B219,'PSM Costs'!BO:BO)&gt;0,SUMIF(Pharmaceuticals!$B:$B,$B219,Pharmaceuticals!BO:BO)+SUMIF('Health Products &amp; Equipment'!$B:$B,$B219,'Health Products &amp; Equipment'!BO:BO)+SUMIF('Other Pharma &amp; Health Products'!$B:$B,$B219,'Other Pharma &amp; Health Products'!BO:BO)+SUMIF('PSM Costs'!$B:$B,$B219,'PSM Costs'!BO:BO),"")</f>
        <v/>
      </c>
      <c r="Z219" s="234" t="str">
        <f ca="1">IF(SUMIF(Pharmaceuticals!$B:$B,$B219,Pharmaceuticals!BQ:BQ)+SUMIF('Health Products &amp; Equipment'!$B:$B,$B219,'Health Products &amp; Equipment'!BQ:BQ)+SUMIF('Other Pharma &amp; Health Products'!$B:$B,$B219,'Other Pharma &amp; Health Products'!BQ:BQ)+SUMIF('PSM Costs'!$B:$B,$B219,'PSM Costs'!BQ:BQ)&gt;0,SUMIF(Pharmaceuticals!$B:$B,$B219,Pharmaceuticals!BQ:BQ)+SUMIF('Health Products &amp; Equipment'!$B:$B,$B219,'Health Products &amp; Equipment'!BQ:BQ)+SUMIF('Other Pharma &amp; Health Products'!$B:$B,$B219,'Other Pharma &amp; Health Products'!BQ:BQ)+SUMIF('PSM Costs'!$B:$B,$B219,'PSM Costs'!BQ:BQ),"")</f>
        <v/>
      </c>
      <c r="AA219" s="234" t="str">
        <f ca="1">IF(SUMIF(Pharmaceuticals!$B:$B,$B219,Pharmaceuticals!BS:BS)+SUMIF('Health Products &amp; Equipment'!$B:$B,$B219,'Health Products &amp; Equipment'!BS:BS)+SUMIF('Other Pharma &amp; Health Products'!$B:$B,$B219,'Other Pharma &amp; Health Products'!BS:BS)+SUMIF('PSM Costs'!$B:$B,$B219,'PSM Costs'!BS:BS)&gt;0,SUMIF(Pharmaceuticals!$B:$B,$B219,Pharmaceuticals!BS:BS)+SUMIF('Health Products &amp; Equipment'!$B:$B,$B219,'Health Products &amp; Equipment'!BS:BS)+SUMIF('Other Pharma &amp; Health Products'!$B:$B,$B219,'Other Pharma &amp; Health Products'!BS:BS)+SUMIF('PSM Costs'!$B:$B,$B219,'PSM Costs'!BS:BS),"")</f>
        <v/>
      </c>
      <c r="AB219" s="233" t="str">
        <f t="shared" ca="1" si="19"/>
        <v/>
      </c>
    </row>
    <row r="220" spans="1:28" ht="22.15" customHeight="1" x14ac:dyDescent="0.2">
      <c r="A220" s="229">
        <v>210</v>
      </c>
      <c r="B220" s="229" t="str">
        <f ca="1">IFERROR(VLOOKUP(A220,'Rank unique Mod-Int-CI-PR'!I:J,2,FALSE),"")</f>
        <v/>
      </c>
      <c r="C220" s="230" t="str">
        <f ca="1">IFERROR(VLOOKUP(VALUE(LEFT(B220,FIND("-",B220)-1)),CatModules!B:C,2,FALSE),"")</f>
        <v/>
      </c>
      <c r="D220" s="230" t="str">
        <f ca="1">IFERROR(VLOOKUP(LEFT(B220,FIND("--",B220)-1),CatInt!D:E,2,FALSE),"")</f>
        <v/>
      </c>
      <c r="E220" s="230" t="str">
        <f ca="1">IFERROR(VLOOKUP(MID(B220,FIND("--",B220)+2,FIND("---",B220)-FIND("--",B220)-2),CatCostInp!D:E,2,FALSE),"")</f>
        <v/>
      </c>
      <c r="F220" s="230" t="str">
        <f ca="1">IFERROR(VLOOKUP(B220,ActivityConcat!A:C,3,FALSE),"")</f>
        <v/>
      </c>
      <c r="G220" s="231" t="str">
        <f ca="1">IFERROR(VLOOKUP(VALUE(RIGHT(B220,1)),Setup!A:D,4,FALSE),"")</f>
        <v/>
      </c>
      <c r="H220" s="232" t="str">
        <f t="shared" ca="1" si="15"/>
        <v/>
      </c>
      <c r="I220" s="233" t="str">
        <f ca="1">IF(SUMIF(Pharmaceuticals!$B:$B,$B220,Pharmaceuticals!Z:Z)+SUMIF('Health Products &amp; Equipment'!$B:$B,$B220,'Health Products &amp; Equipment'!Z:Z)+SUMIF('Other Pharma &amp; Health Products'!$B:$B,$B220,'Other Pharma &amp; Health Products'!Z:Z)+SUMIF('PSM Costs'!$B:$B,$B220,'PSM Costs'!Z:Z)&gt;0,SUMIF(Pharmaceuticals!$B:$B,$B220,Pharmaceuticals!Z:Z)+SUMIF('Health Products &amp; Equipment'!$B:$B,$B220,'Health Products &amp; Equipment'!Z:Z)+SUMIF('Other Pharma &amp; Health Products'!$B:$B,$B220,'Other Pharma &amp; Health Products'!Z:Z)+SUMIF('PSM Costs'!$B:$B,$B220,'PSM Costs'!Z:Z),"")</f>
        <v/>
      </c>
      <c r="J220" s="233" t="str">
        <f ca="1">IF(SUMIF(Pharmaceuticals!$B:$B,$B220,Pharmaceuticals!AB:AB)+SUMIF('Health Products &amp; Equipment'!$B:$B,$B220,'Health Products &amp; Equipment'!AB:AB)+SUMIF('Other Pharma &amp; Health Products'!$B:$B,$B220,'Other Pharma &amp; Health Products'!AB:AB)+SUMIF('PSM Costs'!$B:$B,$B220,'PSM Costs'!AB:AB)&gt;0,SUMIF(Pharmaceuticals!$B:$B,$B220,Pharmaceuticals!AB:AB)+SUMIF('Health Products &amp; Equipment'!$B:$B,$B220,'Health Products &amp; Equipment'!AB:AB)+SUMIF('Other Pharma &amp; Health Products'!$B:$B,$B220,'Other Pharma &amp; Health Products'!AB:AB)+SUMIF('PSM Costs'!$B:$B,$B220,'PSM Costs'!AB:AB),"")</f>
        <v/>
      </c>
      <c r="K220" s="233" t="str">
        <f ca="1">IF(SUMIF(Pharmaceuticals!$B:$B,$B220,Pharmaceuticals!AD:AD)+SUMIF('Health Products &amp; Equipment'!$B:$B,$B220,'Health Products &amp; Equipment'!AD:AD)+SUMIF('Other Pharma &amp; Health Products'!$B:$B,$B220,'Other Pharma &amp; Health Products'!AD:AD)+SUMIF('PSM Costs'!$B:$B,$B220,'PSM Costs'!AD:AD)&gt;0,SUMIF(Pharmaceuticals!$B:$B,$B220,Pharmaceuticals!AD:AD)+SUMIF('Health Products &amp; Equipment'!$B:$B,$B220,'Health Products &amp; Equipment'!AD:AD)+SUMIF('Other Pharma &amp; Health Products'!$B:$B,$B220,'Other Pharma &amp; Health Products'!AD:AD)+SUMIF('PSM Costs'!$B:$B,$B220,'PSM Costs'!AD:AD),"")</f>
        <v/>
      </c>
      <c r="L220" s="233" t="str">
        <f ca="1">IF(SUMIF(Pharmaceuticals!$B:$B,$B220,Pharmaceuticals!AF:AF)+SUMIF('Health Products &amp; Equipment'!$B:$B,$B220,'Health Products &amp; Equipment'!AF:AF)+SUMIF('Other Pharma &amp; Health Products'!$B:$B,$B220,'Other Pharma &amp; Health Products'!AF:AF)+SUMIF('PSM Costs'!$B:$B,$B220,'PSM Costs'!AF:AF)&gt;0,SUMIF(Pharmaceuticals!$B:$B,$B220,Pharmaceuticals!AF:AF)+SUMIF('Health Products &amp; Equipment'!$B:$B,$B220,'Health Products &amp; Equipment'!AF:AF)+SUMIF('Other Pharma &amp; Health Products'!$B:$B,$B220,'Other Pharma &amp; Health Products'!AF:AF)+SUMIF('PSM Costs'!$B:$B,$B220,'PSM Costs'!AF:AF),"")</f>
        <v/>
      </c>
      <c r="M220" s="231" t="str">
        <f t="shared" ca="1" si="16"/>
        <v/>
      </c>
      <c r="N220" s="234" t="str">
        <f ca="1">IF(SUMIF(Pharmaceuticals!$B:$B,$B220,Pharmaceuticals!AM:AM)+SUMIF('Health Products &amp; Equipment'!$B:$B,$B220,'Health Products &amp; Equipment'!AM:AM)+SUMIF('Other Pharma &amp; Health Products'!$B:$B,$B220,'Other Pharma &amp; Health Products'!AM:AM)+SUMIF('PSM Costs'!$B:$B,$B220,'PSM Costs'!AM:AM)&gt;0,SUMIF(Pharmaceuticals!$B:$B,$B220,Pharmaceuticals!AM:AM)+SUMIF('Health Products &amp; Equipment'!$B:$B,$B220,'Health Products &amp; Equipment'!AM:AM)+SUMIF('Other Pharma &amp; Health Products'!$B:$B,$B220,'Other Pharma &amp; Health Products'!AM:AM)+SUMIF('PSM Costs'!$B:$B,$B220,'PSM Costs'!AM:AM),"")</f>
        <v/>
      </c>
      <c r="O220" s="234" t="str">
        <f ca="1">IF(SUMIF(Pharmaceuticals!$B:$B,$B220,Pharmaceuticals!AO:AO)+SUMIF('Health Products &amp; Equipment'!$B:$B,$B220,'Health Products &amp; Equipment'!AO:AO)+SUMIF('Other Pharma &amp; Health Products'!$B:$B,$B220,'Other Pharma &amp; Health Products'!AO:AO)+SUMIF('PSM Costs'!$B:$B,$B220,'PSM Costs'!AO:AO)&gt;0,SUMIF(Pharmaceuticals!$B:$B,$B220,Pharmaceuticals!AO:AO)+SUMIF('Health Products &amp; Equipment'!$B:$B,$B220,'Health Products &amp; Equipment'!AO:AO)+SUMIF('Other Pharma &amp; Health Products'!$B:$B,$B220,'Other Pharma &amp; Health Products'!AO:AO)+SUMIF('PSM Costs'!$B:$B,$B220,'PSM Costs'!AO:AO),"")</f>
        <v/>
      </c>
      <c r="P220" s="234" t="str">
        <f ca="1">IF(SUMIF(Pharmaceuticals!$B:$B,$B220,Pharmaceuticals!AQ:AQ)+SUMIF('Health Products &amp; Equipment'!$B:$B,$B220,'Health Products &amp; Equipment'!AQ:AQ)+SUMIF('Other Pharma &amp; Health Products'!$B:$B,$B220,'Other Pharma &amp; Health Products'!AQ:AQ)+SUMIF('PSM Costs'!$B:$B,$B220,'PSM Costs'!AQ:AQ)&gt;0,SUMIF(Pharmaceuticals!$B:$B,$B220,Pharmaceuticals!AQ:AQ)+SUMIF('Health Products &amp; Equipment'!$B:$B,$B220,'Health Products &amp; Equipment'!AQ:AQ)+SUMIF('Other Pharma &amp; Health Products'!$B:$B,$B220,'Other Pharma &amp; Health Products'!AQ:AQ)+SUMIF('PSM Costs'!$B:$B,$B220,'PSM Costs'!AQ:AQ),"")</f>
        <v/>
      </c>
      <c r="Q220" s="234" t="str">
        <f ca="1">IF(SUMIF(Pharmaceuticals!$B:$B,$B220,Pharmaceuticals!AS:AS)+SUMIF('Health Products &amp; Equipment'!$B:$B,$B220,'Health Products &amp; Equipment'!AS:AS)+SUMIF('Other Pharma &amp; Health Products'!$B:$B,$B220,'Other Pharma &amp; Health Products'!AS:AS)+SUMIF('PSM Costs'!$B:$B,$B220,'PSM Costs'!AS:AS)&gt;0,SUMIF(Pharmaceuticals!$B:$B,$B220,Pharmaceuticals!AS:AS)+SUMIF('Health Products &amp; Equipment'!$B:$B,$B220,'Health Products &amp; Equipment'!AS:AS)+SUMIF('Other Pharma &amp; Health Products'!$B:$B,$B220,'Other Pharma &amp; Health Products'!AS:AS)+SUMIF('PSM Costs'!$B:$B,$B220,'PSM Costs'!AS:AS),"")</f>
        <v/>
      </c>
      <c r="R220" s="232" t="str">
        <f t="shared" ca="1" si="17"/>
        <v/>
      </c>
      <c r="S220" s="233" t="str">
        <f ca="1">IF(SUMIF(Pharmaceuticals!$B:$B,$B220,Pharmaceuticals!AZ:AZ)+SUMIF('Health Products &amp; Equipment'!$B:$B,$B220,'Health Products &amp; Equipment'!AZ:AZ)+SUMIF('Other Pharma &amp; Health Products'!$B:$B,$B220,'Other Pharma &amp; Health Products'!AZ:AZ)+SUMIF('PSM Costs'!$B:$B,$B220,'PSM Costs'!AZ:AZ)&gt;0,SUMIF(Pharmaceuticals!$B:$B,$B220,Pharmaceuticals!AZ:AZ)+SUMIF('Health Products &amp; Equipment'!$B:$B,$B220,'Health Products &amp; Equipment'!AZ:AZ)+SUMIF('Other Pharma &amp; Health Products'!$B:$B,$B220,'Other Pharma &amp; Health Products'!AZ:AZ)+SUMIF('PSM Costs'!$B:$B,$B220,'PSM Costs'!AZ:AZ),"")</f>
        <v/>
      </c>
      <c r="T220" s="233" t="str">
        <f ca="1">IF(SUMIF(Pharmaceuticals!$B:$B,$B220,Pharmaceuticals!BB:BB)+SUMIF('Health Products &amp; Equipment'!$B:$B,$B220,'Health Products &amp; Equipment'!BB:BB)+SUMIF('Other Pharma &amp; Health Products'!$B:$B,$B220,'Other Pharma &amp; Health Products'!BB:BB)+SUMIF('PSM Costs'!$B:$B,$B220,'PSM Costs'!BB:BB)&gt;0,SUMIF(Pharmaceuticals!$B:$B,$B220,Pharmaceuticals!BB:BB)+SUMIF('Health Products &amp; Equipment'!$B:$B,$B220,'Health Products &amp; Equipment'!BB:BB)+SUMIF('Other Pharma &amp; Health Products'!$B:$B,$B220,'Other Pharma &amp; Health Products'!BB:BB)+SUMIF('PSM Costs'!$B:$B,$B220,'PSM Costs'!BB:BB),"")</f>
        <v/>
      </c>
      <c r="U220" s="233" t="str">
        <f ca="1">IF(SUMIF(Pharmaceuticals!$B:$B,$B220,Pharmaceuticals!BD:BD)+SUMIF('Health Products &amp; Equipment'!$B:$B,$B220,'Health Products &amp; Equipment'!BD:BD)+SUMIF('Other Pharma &amp; Health Products'!$B:$B,$B220,'Other Pharma &amp; Health Products'!BD:BD)+SUMIF('PSM Costs'!$B:$B,$B220,'PSM Costs'!BD:BD)&gt;0,SUMIF(Pharmaceuticals!$B:$B,$B220,Pharmaceuticals!BD:BD)+SUMIF('Health Products &amp; Equipment'!$B:$B,$B220,'Health Products &amp; Equipment'!BD:BD)+SUMIF('Other Pharma &amp; Health Products'!$B:$B,$B220,'Other Pharma &amp; Health Products'!BD:BD)+SUMIF('PSM Costs'!$B:$B,$B220,'PSM Costs'!BD:BD),"")</f>
        <v/>
      </c>
      <c r="V220" s="233" t="str">
        <f ca="1">IF(SUMIF(Pharmaceuticals!$B:$B,$B220,Pharmaceuticals!BF:BF)+SUMIF('Health Products &amp; Equipment'!$B:$B,$B220,'Health Products &amp; Equipment'!BF:BF)+SUMIF('Other Pharma &amp; Health Products'!$B:$B,$B220,'Other Pharma &amp; Health Products'!BF:BF)+SUMIF('PSM Costs'!$B:$B,$B220,'PSM Costs'!BF:BF)&gt;0,SUMIF(Pharmaceuticals!$B:$B,$B220,Pharmaceuticals!BF:BF)+SUMIF('Health Products &amp; Equipment'!$B:$B,$B220,'Health Products &amp; Equipment'!BF:BF)+SUMIF('Other Pharma &amp; Health Products'!$B:$B,$B220,'Other Pharma &amp; Health Products'!BF:BF)+SUMIF('PSM Costs'!$B:$B,$B220,'PSM Costs'!BF:BF),"")</f>
        <v/>
      </c>
      <c r="W220" s="231" t="str">
        <f t="shared" ca="1" si="18"/>
        <v/>
      </c>
      <c r="X220" s="234" t="str">
        <f ca="1">IF(SUMIF(Pharmaceuticals!$B:$B,$B220,Pharmaceuticals!BM:BM)+SUMIF('Health Products &amp; Equipment'!$B:$B,$B220,'Health Products &amp; Equipment'!BM:BM)+SUMIF('Other Pharma &amp; Health Products'!$B:$B,$B220,'Other Pharma &amp; Health Products'!BM:BM)+SUMIF('PSM Costs'!$B:$B,$B220,'PSM Costs'!BM:BM)&gt;0,SUMIF(Pharmaceuticals!$B:$B,$B220,Pharmaceuticals!BM:BM)+SUMIF('Health Products &amp; Equipment'!$B:$B,$B220,'Health Products &amp; Equipment'!BM:BM)+SUMIF('Other Pharma &amp; Health Products'!$B:$B,$B220,'Other Pharma &amp; Health Products'!BM:BM)+SUMIF('PSM Costs'!$B:$B,$B220,'PSM Costs'!BM:BM),"")</f>
        <v/>
      </c>
      <c r="Y220" s="234" t="str">
        <f ca="1">IF(SUMIF(Pharmaceuticals!$B:$B,$B220,Pharmaceuticals!BO:BO)+SUMIF('Health Products &amp; Equipment'!$B:$B,$B220,'Health Products &amp; Equipment'!BO:BO)+SUMIF('Other Pharma &amp; Health Products'!$B:$B,$B220,'Other Pharma &amp; Health Products'!BO:BO)+SUMIF('PSM Costs'!$B:$B,$B220,'PSM Costs'!BO:BO)&gt;0,SUMIF(Pharmaceuticals!$B:$B,$B220,Pharmaceuticals!BO:BO)+SUMIF('Health Products &amp; Equipment'!$B:$B,$B220,'Health Products &amp; Equipment'!BO:BO)+SUMIF('Other Pharma &amp; Health Products'!$B:$B,$B220,'Other Pharma &amp; Health Products'!BO:BO)+SUMIF('PSM Costs'!$B:$B,$B220,'PSM Costs'!BO:BO),"")</f>
        <v/>
      </c>
      <c r="Z220" s="234" t="str">
        <f ca="1">IF(SUMIF(Pharmaceuticals!$B:$B,$B220,Pharmaceuticals!BQ:BQ)+SUMIF('Health Products &amp; Equipment'!$B:$B,$B220,'Health Products &amp; Equipment'!BQ:BQ)+SUMIF('Other Pharma &amp; Health Products'!$B:$B,$B220,'Other Pharma &amp; Health Products'!BQ:BQ)+SUMIF('PSM Costs'!$B:$B,$B220,'PSM Costs'!BQ:BQ)&gt;0,SUMIF(Pharmaceuticals!$B:$B,$B220,Pharmaceuticals!BQ:BQ)+SUMIF('Health Products &amp; Equipment'!$B:$B,$B220,'Health Products &amp; Equipment'!BQ:BQ)+SUMIF('Other Pharma &amp; Health Products'!$B:$B,$B220,'Other Pharma &amp; Health Products'!BQ:BQ)+SUMIF('PSM Costs'!$B:$B,$B220,'PSM Costs'!BQ:BQ),"")</f>
        <v/>
      </c>
      <c r="AA220" s="234" t="str">
        <f ca="1">IF(SUMIF(Pharmaceuticals!$B:$B,$B220,Pharmaceuticals!BS:BS)+SUMIF('Health Products &amp; Equipment'!$B:$B,$B220,'Health Products &amp; Equipment'!BS:BS)+SUMIF('Other Pharma &amp; Health Products'!$B:$B,$B220,'Other Pharma &amp; Health Products'!BS:BS)+SUMIF('PSM Costs'!$B:$B,$B220,'PSM Costs'!BS:BS)&gt;0,SUMIF(Pharmaceuticals!$B:$B,$B220,Pharmaceuticals!BS:BS)+SUMIF('Health Products &amp; Equipment'!$B:$B,$B220,'Health Products &amp; Equipment'!BS:BS)+SUMIF('Other Pharma &amp; Health Products'!$B:$B,$B220,'Other Pharma &amp; Health Products'!BS:BS)+SUMIF('PSM Costs'!$B:$B,$B220,'PSM Costs'!BS:BS),"")</f>
        <v/>
      </c>
      <c r="AB220" s="233" t="str">
        <f t="shared" ca="1" si="19"/>
        <v/>
      </c>
    </row>
    <row r="221" spans="1:28" ht="22.15" customHeight="1" x14ac:dyDescent="0.2">
      <c r="A221" s="229">
        <v>211</v>
      </c>
      <c r="B221" s="229" t="str">
        <f ca="1">IFERROR(VLOOKUP(A221,'Rank unique Mod-Int-CI-PR'!I:J,2,FALSE),"")</f>
        <v/>
      </c>
      <c r="C221" s="230" t="str">
        <f ca="1">IFERROR(VLOOKUP(VALUE(LEFT(B221,FIND("-",B221)-1)),CatModules!B:C,2,FALSE),"")</f>
        <v/>
      </c>
      <c r="D221" s="230" t="str">
        <f ca="1">IFERROR(VLOOKUP(LEFT(B221,FIND("--",B221)-1),CatInt!D:E,2,FALSE),"")</f>
        <v/>
      </c>
      <c r="E221" s="230" t="str">
        <f ca="1">IFERROR(VLOOKUP(MID(B221,FIND("--",B221)+2,FIND("---",B221)-FIND("--",B221)-2),CatCostInp!D:E,2,FALSE),"")</f>
        <v/>
      </c>
      <c r="F221" s="230" t="str">
        <f ca="1">IFERROR(VLOOKUP(B221,ActivityConcat!A:C,3,FALSE),"")</f>
        <v/>
      </c>
      <c r="G221" s="231" t="str">
        <f ca="1">IFERROR(VLOOKUP(VALUE(RIGHT(B221,1)),Setup!A:D,4,FALSE),"")</f>
        <v/>
      </c>
      <c r="H221" s="232" t="str">
        <f t="shared" ca="1" si="15"/>
        <v/>
      </c>
      <c r="I221" s="233" t="str">
        <f ca="1">IF(SUMIF(Pharmaceuticals!$B:$B,$B221,Pharmaceuticals!Z:Z)+SUMIF('Health Products &amp; Equipment'!$B:$B,$B221,'Health Products &amp; Equipment'!Z:Z)+SUMIF('Other Pharma &amp; Health Products'!$B:$B,$B221,'Other Pharma &amp; Health Products'!Z:Z)+SUMIF('PSM Costs'!$B:$B,$B221,'PSM Costs'!Z:Z)&gt;0,SUMIF(Pharmaceuticals!$B:$B,$B221,Pharmaceuticals!Z:Z)+SUMIF('Health Products &amp; Equipment'!$B:$B,$B221,'Health Products &amp; Equipment'!Z:Z)+SUMIF('Other Pharma &amp; Health Products'!$B:$B,$B221,'Other Pharma &amp; Health Products'!Z:Z)+SUMIF('PSM Costs'!$B:$B,$B221,'PSM Costs'!Z:Z),"")</f>
        <v/>
      </c>
      <c r="J221" s="233" t="str">
        <f ca="1">IF(SUMIF(Pharmaceuticals!$B:$B,$B221,Pharmaceuticals!AB:AB)+SUMIF('Health Products &amp; Equipment'!$B:$B,$B221,'Health Products &amp; Equipment'!AB:AB)+SUMIF('Other Pharma &amp; Health Products'!$B:$B,$B221,'Other Pharma &amp; Health Products'!AB:AB)+SUMIF('PSM Costs'!$B:$B,$B221,'PSM Costs'!AB:AB)&gt;0,SUMIF(Pharmaceuticals!$B:$B,$B221,Pharmaceuticals!AB:AB)+SUMIF('Health Products &amp; Equipment'!$B:$B,$B221,'Health Products &amp; Equipment'!AB:AB)+SUMIF('Other Pharma &amp; Health Products'!$B:$B,$B221,'Other Pharma &amp; Health Products'!AB:AB)+SUMIF('PSM Costs'!$B:$B,$B221,'PSM Costs'!AB:AB),"")</f>
        <v/>
      </c>
      <c r="K221" s="233" t="str">
        <f ca="1">IF(SUMIF(Pharmaceuticals!$B:$B,$B221,Pharmaceuticals!AD:AD)+SUMIF('Health Products &amp; Equipment'!$B:$B,$B221,'Health Products &amp; Equipment'!AD:AD)+SUMIF('Other Pharma &amp; Health Products'!$B:$B,$B221,'Other Pharma &amp; Health Products'!AD:AD)+SUMIF('PSM Costs'!$B:$B,$B221,'PSM Costs'!AD:AD)&gt;0,SUMIF(Pharmaceuticals!$B:$B,$B221,Pharmaceuticals!AD:AD)+SUMIF('Health Products &amp; Equipment'!$B:$B,$B221,'Health Products &amp; Equipment'!AD:AD)+SUMIF('Other Pharma &amp; Health Products'!$B:$B,$B221,'Other Pharma &amp; Health Products'!AD:AD)+SUMIF('PSM Costs'!$B:$B,$B221,'PSM Costs'!AD:AD),"")</f>
        <v/>
      </c>
      <c r="L221" s="233" t="str">
        <f ca="1">IF(SUMIF(Pharmaceuticals!$B:$B,$B221,Pharmaceuticals!AF:AF)+SUMIF('Health Products &amp; Equipment'!$B:$B,$B221,'Health Products &amp; Equipment'!AF:AF)+SUMIF('Other Pharma &amp; Health Products'!$B:$B,$B221,'Other Pharma &amp; Health Products'!AF:AF)+SUMIF('PSM Costs'!$B:$B,$B221,'PSM Costs'!AF:AF)&gt;0,SUMIF(Pharmaceuticals!$B:$B,$B221,Pharmaceuticals!AF:AF)+SUMIF('Health Products &amp; Equipment'!$B:$B,$B221,'Health Products &amp; Equipment'!AF:AF)+SUMIF('Other Pharma &amp; Health Products'!$B:$B,$B221,'Other Pharma &amp; Health Products'!AF:AF)+SUMIF('PSM Costs'!$B:$B,$B221,'PSM Costs'!AF:AF),"")</f>
        <v/>
      </c>
      <c r="M221" s="231" t="str">
        <f t="shared" ca="1" si="16"/>
        <v/>
      </c>
      <c r="N221" s="234" t="str">
        <f ca="1">IF(SUMIF(Pharmaceuticals!$B:$B,$B221,Pharmaceuticals!AM:AM)+SUMIF('Health Products &amp; Equipment'!$B:$B,$B221,'Health Products &amp; Equipment'!AM:AM)+SUMIF('Other Pharma &amp; Health Products'!$B:$B,$B221,'Other Pharma &amp; Health Products'!AM:AM)+SUMIF('PSM Costs'!$B:$B,$B221,'PSM Costs'!AM:AM)&gt;0,SUMIF(Pharmaceuticals!$B:$B,$B221,Pharmaceuticals!AM:AM)+SUMIF('Health Products &amp; Equipment'!$B:$B,$B221,'Health Products &amp; Equipment'!AM:AM)+SUMIF('Other Pharma &amp; Health Products'!$B:$B,$B221,'Other Pharma &amp; Health Products'!AM:AM)+SUMIF('PSM Costs'!$B:$B,$B221,'PSM Costs'!AM:AM),"")</f>
        <v/>
      </c>
      <c r="O221" s="234" t="str">
        <f ca="1">IF(SUMIF(Pharmaceuticals!$B:$B,$B221,Pharmaceuticals!AO:AO)+SUMIF('Health Products &amp; Equipment'!$B:$B,$B221,'Health Products &amp; Equipment'!AO:AO)+SUMIF('Other Pharma &amp; Health Products'!$B:$B,$B221,'Other Pharma &amp; Health Products'!AO:AO)+SUMIF('PSM Costs'!$B:$B,$B221,'PSM Costs'!AO:AO)&gt;0,SUMIF(Pharmaceuticals!$B:$B,$B221,Pharmaceuticals!AO:AO)+SUMIF('Health Products &amp; Equipment'!$B:$B,$B221,'Health Products &amp; Equipment'!AO:AO)+SUMIF('Other Pharma &amp; Health Products'!$B:$B,$B221,'Other Pharma &amp; Health Products'!AO:AO)+SUMIF('PSM Costs'!$B:$B,$B221,'PSM Costs'!AO:AO),"")</f>
        <v/>
      </c>
      <c r="P221" s="234" t="str">
        <f ca="1">IF(SUMIF(Pharmaceuticals!$B:$B,$B221,Pharmaceuticals!AQ:AQ)+SUMIF('Health Products &amp; Equipment'!$B:$B,$B221,'Health Products &amp; Equipment'!AQ:AQ)+SUMIF('Other Pharma &amp; Health Products'!$B:$B,$B221,'Other Pharma &amp; Health Products'!AQ:AQ)+SUMIF('PSM Costs'!$B:$B,$B221,'PSM Costs'!AQ:AQ)&gt;0,SUMIF(Pharmaceuticals!$B:$B,$B221,Pharmaceuticals!AQ:AQ)+SUMIF('Health Products &amp; Equipment'!$B:$B,$B221,'Health Products &amp; Equipment'!AQ:AQ)+SUMIF('Other Pharma &amp; Health Products'!$B:$B,$B221,'Other Pharma &amp; Health Products'!AQ:AQ)+SUMIF('PSM Costs'!$B:$B,$B221,'PSM Costs'!AQ:AQ),"")</f>
        <v/>
      </c>
      <c r="Q221" s="234" t="str">
        <f ca="1">IF(SUMIF(Pharmaceuticals!$B:$B,$B221,Pharmaceuticals!AS:AS)+SUMIF('Health Products &amp; Equipment'!$B:$B,$B221,'Health Products &amp; Equipment'!AS:AS)+SUMIF('Other Pharma &amp; Health Products'!$B:$B,$B221,'Other Pharma &amp; Health Products'!AS:AS)+SUMIF('PSM Costs'!$B:$B,$B221,'PSM Costs'!AS:AS)&gt;0,SUMIF(Pharmaceuticals!$B:$B,$B221,Pharmaceuticals!AS:AS)+SUMIF('Health Products &amp; Equipment'!$B:$B,$B221,'Health Products &amp; Equipment'!AS:AS)+SUMIF('Other Pharma &amp; Health Products'!$B:$B,$B221,'Other Pharma &amp; Health Products'!AS:AS)+SUMIF('PSM Costs'!$B:$B,$B221,'PSM Costs'!AS:AS),"")</f>
        <v/>
      </c>
      <c r="R221" s="232" t="str">
        <f t="shared" ca="1" si="17"/>
        <v/>
      </c>
      <c r="S221" s="233" t="str">
        <f ca="1">IF(SUMIF(Pharmaceuticals!$B:$B,$B221,Pharmaceuticals!AZ:AZ)+SUMIF('Health Products &amp; Equipment'!$B:$B,$B221,'Health Products &amp; Equipment'!AZ:AZ)+SUMIF('Other Pharma &amp; Health Products'!$B:$B,$B221,'Other Pharma &amp; Health Products'!AZ:AZ)+SUMIF('PSM Costs'!$B:$B,$B221,'PSM Costs'!AZ:AZ)&gt;0,SUMIF(Pharmaceuticals!$B:$B,$B221,Pharmaceuticals!AZ:AZ)+SUMIF('Health Products &amp; Equipment'!$B:$B,$B221,'Health Products &amp; Equipment'!AZ:AZ)+SUMIF('Other Pharma &amp; Health Products'!$B:$B,$B221,'Other Pharma &amp; Health Products'!AZ:AZ)+SUMIF('PSM Costs'!$B:$B,$B221,'PSM Costs'!AZ:AZ),"")</f>
        <v/>
      </c>
      <c r="T221" s="233" t="str">
        <f ca="1">IF(SUMIF(Pharmaceuticals!$B:$B,$B221,Pharmaceuticals!BB:BB)+SUMIF('Health Products &amp; Equipment'!$B:$B,$B221,'Health Products &amp; Equipment'!BB:BB)+SUMIF('Other Pharma &amp; Health Products'!$B:$B,$B221,'Other Pharma &amp; Health Products'!BB:BB)+SUMIF('PSM Costs'!$B:$B,$B221,'PSM Costs'!BB:BB)&gt;0,SUMIF(Pharmaceuticals!$B:$B,$B221,Pharmaceuticals!BB:BB)+SUMIF('Health Products &amp; Equipment'!$B:$B,$B221,'Health Products &amp; Equipment'!BB:BB)+SUMIF('Other Pharma &amp; Health Products'!$B:$B,$B221,'Other Pharma &amp; Health Products'!BB:BB)+SUMIF('PSM Costs'!$B:$B,$B221,'PSM Costs'!BB:BB),"")</f>
        <v/>
      </c>
      <c r="U221" s="233" t="str">
        <f ca="1">IF(SUMIF(Pharmaceuticals!$B:$B,$B221,Pharmaceuticals!BD:BD)+SUMIF('Health Products &amp; Equipment'!$B:$B,$B221,'Health Products &amp; Equipment'!BD:BD)+SUMIF('Other Pharma &amp; Health Products'!$B:$B,$B221,'Other Pharma &amp; Health Products'!BD:BD)+SUMIF('PSM Costs'!$B:$B,$B221,'PSM Costs'!BD:BD)&gt;0,SUMIF(Pharmaceuticals!$B:$B,$B221,Pharmaceuticals!BD:BD)+SUMIF('Health Products &amp; Equipment'!$B:$B,$B221,'Health Products &amp; Equipment'!BD:BD)+SUMIF('Other Pharma &amp; Health Products'!$B:$B,$B221,'Other Pharma &amp; Health Products'!BD:BD)+SUMIF('PSM Costs'!$B:$B,$B221,'PSM Costs'!BD:BD),"")</f>
        <v/>
      </c>
      <c r="V221" s="233" t="str">
        <f ca="1">IF(SUMIF(Pharmaceuticals!$B:$B,$B221,Pharmaceuticals!BF:BF)+SUMIF('Health Products &amp; Equipment'!$B:$B,$B221,'Health Products &amp; Equipment'!BF:BF)+SUMIF('Other Pharma &amp; Health Products'!$B:$B,$B221,'Other Pharma &amp; Health Products'!BF:BF)+SUMIF('PSM Costs'!$B:$B,$B221,'PSM Costs'!BF:BF)&gt;0,SUMIF(Pharmaceuticals!$B:$B,$B221,Pharmaceuticals!BF:BF)+SUMIF('Health Products &amp; Equipment'!$B:$B,$B221,'Health Products &amp; Equipment'!BF:BF)+SUMIF('Other Pharma &amp; Health Products'!$B:$B,$B221,'Other Pharma &amp; Health Products'!BF:BF)+SUMIF('PSM Costs'!$B:$B,$B221,'PSM Costs'!BF:BF),"")</f>
        <v/>
      </c>
      <c r="W221" s="231" t="str">
        <f t="shared" ca="1" si="18"/>
        <v/>
      </c>
      <c r="X221" s="234" t="str">
        <f ca="1">IF(SUMIF(Pharmaceuticals!$B:$B,$B221,Pharmaceuticals!BM:BM)+SUMIF('Health Products &amp; Equipment'!$B:$B,$B221,'Health Products &amp; Equipment'!BM:BM)+SUMIF('Other Pharma &amp; Health Products'!$B:$B,$B221,'Other Pharma &amp; Health Products'!BM:BM)+SUMIF('PSM Costs'!$B:$B,$B221,'PSM Costs'!BM:BM)&gt;0,SUMIF(Pharmaceuticals!$B:$B,$B221,Pharmaceuticals!BM:BM)+SUMIF('Health Products &amp; Equipment'!$B:$B,$B221,'Health Products &amp; Equipment'!BM:BM)+SUMIF('Other Pharma &amp; Health Products'!$B:$B,$B221,'Other Pharma &amp; Health Products'!BM:BM)+SUMIF('PSM Costs'!$B:$B,$B221,'PSM Costs'!BM:BM),"")</f>
        <v/>
      </c>
      <c r="Y221" s="234" t="str">
        <f ca="1">IF(SUMIF(Pharmaceuticals!$B:$B,$B221,Pharmaceuticals!BO:BO)+SUMIF('Health Products &amp; Equipment'!$B:$B,$B221,'Health Products &amp; Equipment'!BO:BO)+SUMIF('Other Pharma &amp; Health Products'!$B:$B,$B221,'Other Pharma &amp; Health Products'!BO:BO)+SUMIF('PSM Costs'!$B:$B,$B221,'PSM Costs'!BO:BO)&gt;0,SUMIF(Pharmaceuticals!$B:$B,$B221,Pharmaceuticals!BO:BO)+SUMIF('Health Products &amp; Equipment'!$B:$B,$B221,'Health Products &amp; Equipment'!BO:BO)+SUMIF('Other Pharma &amp; Health Products'!$B:$B,$B221,'Other Pharma &amp; Health Products'!BO:BO)+SUMIF('PSM Costs'!$B:$B,$B221,'PSM Costs'!BO:BO),"")</f>
        <v/>
      </c>
      <c r="Z221" s="234" t="str">
        <f ca="1">IF(SUMIF(Pharmaceuticals!$B:$B,$B221,Pharmaceuticals!BQ:BQ)+SUMIF('Health Products &amp; Equipment'!$B:$B,$B221,'Health Products &amp; Equipment'!BQ:BQ)+SUMIF('Other Pharma &amp; Health Products'!$B:$B,$B221,'Other Pharma &amp; Health Products'!BQ:BQ)+SUMIF('PSM Costs'!$B:$B,$B221,'PSM Costs'!BQ:BQ)&gt;0,SUMIF(Pharmaceuticals!$B:$B,$B221,Pharmaceuticals!BQ:BQ)+SUMIF('Health Products &amp; Equipment'!$B:$B,$B221,'Health Products &amp; Equipment'!BQ:BQ)+SUMIF('Other Pharma &amp; Health Products'!$B:$B,$B221,'Other Pharma &amp; Health Products'!BQ:BQ)+SUMIF('PSM Costs'!$B:$B,$B221,'PSM Costs'!BQ:BQ),"")</f>
        <v/>
      </c>
      <c r="AA221" s="234" t="str">
        <f ca="1">IF(SUMIF(Pharmaceuticals!$B:$B,$B221,Pharmaceuticals!BS:BS)+SUMIF('Health Products &amp; Equipment'!$B:$B,$B221,'Health Products &amp; Equipment'!BS:BS)+SUMIF('Other Pharma &amp; Health Products'!$B:$B,$B221,'Other Pharma &amp; Health Products'!BS:BS)+SUMIF('PSM Costs'!$B:$B,$B221,'PSM Costs'!BS:BS)&gt;0,SUMIF(Pharmaceuticals!$B:$B,$B221,Pharmaceuticals!BS:BS)+SUMIF('Health Products &amp; Equipment'!$B:$B,$B221,'Health Products &amp; Equipment'!BS:BS)+SUMIF('Other Pharma &amp; Health Products'!$B:$B,$B221,'Other Pharma &amp; Health Products'!BS:BS)+SUMIF('PSM Costs'!$B:$B,$B221,'PSM Costs'!BS:BS),"")</f>
        <v/>
      </c>
      <c r="AB221" s="233" t="str">
        <f t="shared" ca="1" si="19"/>
        <v/>
      </c>
    </row>
    <row r="222" spans="1:28" ht="22.15" customHeight="1" x14ac:dyDescent="0.2">
      <c r="A222" s="229">
        <v>212</v>
      </c>
      <c r="B222" s="229" t="str">
        <f ca="1">IFERROR(VLOOKUP(A222,'Rank unique Mod-Int-CI-PR'!I:J,2,FALSE),"")</f>
        <v/>
      </c>
      <c r="C222" s="230" t="str">
        <f ca="1">IFERROR(VLOOKUP(VALUE(LEFT(B222,FIND("-",B222)-1)),CatModules!B:C,2,FALSE),"")</f>
        <v/>
      </c>
      <c r="D222" s="230" t="str">
        <f ca="1">IFERROR(VLOOKUP(LEFT(B222,FIND("--",B222)-1),CatInt!D:E,2,FALSE),"")</f>
        <v/>
      </c>
      <c r="E222" s="230" t="str">
        <f ca="1">IFERROR(VLOOKUP(MID(B222,FIND("--",B222)+2,FIND("---",B222)-FIND("--",B222)-2),CatCostInp!D:E,2,FALSE),"")</f>
        <v/>
      </c>
      <c r="F222" s="230" t="str">
        <f ca="1">IFERROR(VLOOKUP(B222,ActivityConcat!A:C,3,FALSE),"")</f>
        <v/>
      </c>
      <c r="G222" s="231" t="str">
        <f ca="1">IFERROR(VLOOKUP(VALUE(RIGHT(B222,1)),Setup!A:D,4,FALSE),"")</f>
        <v/>
      </c>
      <c r="H222" s="232" t="str">
        <f t="shared" ca="1" si="15"/>
        <v/>
      </c>
      <c r="I222" s="233" t="str">
        <f ca="1">IF(SUMIF(Pharmaceuticals!$B:$B,$B222,Pharmaceuticals!Z:Z)+SUMIF('Health Products &amp; Equipment'!$B:$B,$B222,'Health Products &amp; Equipment'!Z:Z)+SUMIF('Other Pharma &amp; Health Products'!$B:$B,$B222,'Other Pharma &amp; Health Products'!Z:Z)+SUMIF('PSM Costs'!$B:$B,$B222,'PSM Costs'!Z:Z)&gt;0,SUMIF(Pharmaceuticals!$B:$B,$B222,Pharmaceuticals!Z:Z)+SUMIF('Health Products &amp; Equipment'!$B:$B,$B222,'Health Products &amp; Equipment'!Z:Z)+SUMIF('Other Pharma &amp; Health Products'!$B:$B,$B222,'Other Pharma &amp; Health Products'!Z:Z)+SUMIF('PSM Costs'!$B:$B,$B222,'PSM Costs'!Z:Z),"")</f>
        <v/>
      </c>
      <c r="J222" s="233" t="str">
        <f ca="1">IF(SUMIF(Pharmaceuticals!$B:$B,$B222,Pharmaceuticals!AB:AB)+SUMIF('Health Products &amp; Equipment'!$B:$B,$B222,'Health Products &amp; Equipment'!AB:AB)+SUMIF('Other Pharma &amp; Health Products'!$B:$B,$B222,'Other Pharma &amp; Health Products'!AB:AB)+SUMIF('PSM Costs'!$B:$B,$B222,'PSM Costs'!AB:AB)&gt;0,SUMIF(Pharmaceuticals!$B:$B,$B222,Pharmaceuticals!AB:AB)+SUMIF('Health Products &amp; Equipment'!$B:$B,$B222,'Health Products &amp; Equipment'!AB:AB)+SUMIF('Other Pharma &amp; Health Products'!$B:$B,$B222,'Other Pharma &amp; Health Products'!AB:AB)+SUMIF('PSM Costs'!$B:$B,$B222,'PSM Costs'!AB:AB),"")</f>
        <v/>
      </c>
      <c r="K222" s="233" t="str">
        <f ca="1">IF(SUMIF(Pharmaceuticals!$B:$B,$B222,Pharmaceuticals!AD:AD)+SUMIF('Health Products &amp; Equipment'!$B:$B,$B222,'Health Products &amp; Equipment'!AD:AD)+SUMIF('Other Pharma &amp; Health Products'!$B:$B,$B222,'Other Pharma &amp; Health Products'!AD:AD)+SUMIF('PSM Costs'!$B:$B,$B222,'PSM Costs'!AD:AD)&gt;0,SUMIF(Pharmaceuticals!$B:$B,$B222,Pharmaceuticals!AD:AD)+SUMIF('Health Products &amp; Equipment'!$B:$B,$B222,'Health Products &amp; Equipment'!AD:AD)+SUMIF('Other Pharma &amp; Health Products'!$B:$B,$B222,'Other Pharma &amp; Health Products'!AD:AD)+SUMIF('PSM Costs'!$B:$B,$B222,'PSM Costs'!AD:AD),"")</f>
        <v/>
      </c>
      <c r="L222" s="233" t="str">
        <f ca="1">IF(SUMIF(Pharmaceuticals!$B:$B,$B222,Pharmaceuticals!AF:AF)+SUMIF('Health Products &amp; Equipment'!$B:$B,$B222,'Health Products &amp; Equipment'!AF:AF)+SUMIF('Other Pharma &amp; Health Products'!$B:$B,$B222,'Other Pharma &amp; Health Products'!AF:AF)+SUMIF('PSM Costs'!$B:$B,$B222,'PSM Costs'!AF:AF)&gt;0,SUMIF(Pharmaceuticals!$B:$B,$B222,Pharmaceuticals!AF:AF)+SUMIF('Health Products &amp; Equipment'!$B:$B,$B222,'Health Products &amp; Equipment'!AF:AF)+SUMIF('Other Pharma &amp; Health Products'!$B:$B,$B222,'Other Pharma &amp; Health Products'!AF:AF)+SUMIF('PSM Costs'!$B:$B,$B222,'PSM Costs'!AF:AF),"")</f>
        <v/>
      </c>
      <c r="M222" s="231" t="str">
        <f t="shared" ca="1" si="16"/>
        <v/>
      </c>
      <c r="N222" s="234" t="str">
        <f ca="1">IF(SUMIF(Pharmaceuticals!$B:$B,$B222,Pharmaceuticals!AM:AM)+SUMIF('Health Products &amp; Equipment'!$B:$B,$B222,'Health Products &amp; Equipment'!AM:AM)+SUMIF('Other Pharma &amp; Health Products'!$B:$B,$B222,'Other Pharma &amp; Health Products'!AM:AM)+SUMIF('PSM Costs'!$B:$B,$B222,'PSM Costs'!AM:AM)&gt;0,SUMIF(Pharmaceuticals!$B:$B,$B222,Pharmaceuticals!AM:AM)+SUMIF('Health Products &amp; Equipment'!$B:$B,$B222,'Health Products &amp; Equipment'!AM:AM)+SUMIF('Other Pharma &amp; Health Products'!$B:$B,$B222,'Other Pharma &amp; Health Products'!AM:AM)+SUMIF('PSM Costs'!$B:$B,$B222,'PSM Costs'!AM:AM),"")</f>
        <v/>
      </c>
      <c r="O222" s="234" t="str">
        <f ca="1">IF(SUMIF(Pharmaceuticals!$B:$B,$B222,Pharmaceuticals!AO:AO)+SUMIF('Health Products &amp; Equipment'!$B:$B,$B222,'Health Products &amp; Equipment'!AO:AO)+SUMIF('Other Pharma &amp; Health Products'!$B:$B,$B222,'Other Pharma &amp; Health Products'!AO:AO)+SUMIF('PSM Costs'!$B:$B,$B222,'PSM Costs'!AO:AO)&gt;0,SUMIF(Pharmaceuticals!$B:$B,$B222,Pharmaceuticals!AO:AO)+SUMIF('Health Products &amp; Equipment'!$B:$B,$B222,'Health Products &amp; Equipment'!AO:AO)+SUMIF('Other Pharma &amp; Health Products'!$B:$B,$B222,'Other Pharma &amp; Health Products'!AO:AO)+SUMIF('PSM Costs'!$B:$B,$B222,'PSM Costs'!AO:AO),"")</f>
        <v/>
      </c>
      <c r="P222" s="234" t="str">
        <f ca="1">IF(SUMIF(Pharmaceuticals!$B:$B,$B222,Pharmaceuticals!AQ:AQ)+SUMIF('Health Products &amp; Equipment'!$B:$B,$B222,'Health Products &amp; Equipment'!AQ:AQ)+SUMIF('Other Pharma &amp; Health Products'!$B:$B,$B222,'Other Pharma &amp; Health Products'!AQ:AQ)+SUMIF('PSM Costs'!$B:$B,$B222,'PSM Costs'!AQ:AQ)&gt;0,SUMIF(Pharmaceuticals!$B:$B,$B222,Pharmaceuticals!AQ:AQ)+SUMIF('Health Products &amp; Equipment'!$B:$B,$B222,'Health Products &amp; Equipment'!AQ:AQ)+SUMIF('Other Pharma &amp; Health Products'!$B:$B,$B222,'Other Pharma &amp; Health Products'!AQ:AQ)+SUMIF('PSM Costs'!$B:$B,$B222,'PSM Costs'!AQ:AQ),"")</f>
        <v/>
      </c>
      <c r="Q222" s="234" t="str">
        <f ca="1">IF(SUMIF(Pharmaceuticals!$B:$B,$B222,Pharmaceuticals!AS:AS)+SUMIF('Health Products &amp; Equipment'!$B:$B,$B222,'Health Products &amp; Equipment'!AS:AS)+SUMIF('Other Pharma &amp; Health Products'!$B:$B,$B222,'Other Pharma &amp; Health Products'!AS:AS)+SUMIF('PSM Costs'!$B:$B,$B222,'PSM Costs'!AS:AS)&gt;0,SUMIF(Pharmaceuticals!$B:$B,$B222,Pharmaceuticals!AS:AS)+SUMIF('Health Products &amp; Equipment'!$B:$B,$B222,'Health Products &amp; Equipment'!AS:AS)+SUMIF('Other Pharma &amp; Health Products'!$B:$B,$B222,'Other Pharma &amp; Health Products'!AS:AS)+SUMIF('PSM Costs'!$B:$B,$B222,'PSM Costs'!AS:AS),"")</f>
        <v/>
      </c>
      <c r="R222" s="232" t="str">
        <f t="shared" ca="1" si="17"/>
        <v/>
      </c>
      <c r="S222" s="233" t="str">
        <f ca="1">IF(SUMIF(Pharmaceuticals!$B:$B,$B222,Pharmaceuticals!AZ:AZ)+SUMIF('Health Products &amp; Equipment'!$B:$B,$B222,'Health Products &amp; Equipment'!AZ:AZ)+SUMIF('Other Pharma &amp; Health Products'!$B:$B,$B222,'Other Pharma &amp; Health Products'!AZ:AZ)+SUMIF('PSM Costs'!$B:$B,$B222,'PSM Costs'!AZ:AZ)&gt;0,SUMIF(Pharmaceuticals!$B:$B,$B222,Pharmaceuticals!AZ:AZ)+SUMIF('Health Products &amp; Equipment'!$B:$B,$B222,'Health Products &amp; Equipment'!AZ:AZ)+SUMIF('Other Pharma &amp; Health Products'!$B:$B,$B222,'Other Pharma &amp; Health Products'!AZ:AZ)+SUMIF('PSM Costs'!$B:$B,$B222,'PSM Costs'!AZ:AZ),"")</f>
        <v/>
      </c>
      <c r="T222" s="233" t="str">
        <f ca="1">IF(SUMIF(Pharmaceuticals!$B:$B,$B222,Pharmaceuticals!BB:BB)+SUMIF('Health Products &amp; Equipment'!$B:$B,$B222,'Health Products &amp; Equipment'!BB:BB)+SUMIF('Other Pharma &amp; Health Products'!$B:$B,$B222,'Other Pharma &amp; Health Products'!BB:BB)+SUMIF('PSM Costs'!$B:$B,$B222,'PSM Costs'!BB:BB)&gt;0,SUMIF(Pharmaceuticals!$B:$B,$B222,Pharmaceuticals!BB:BB)+SUMIF('Health Products &amp; Equipment'!$B:$B,$B222,'Health Products &amp; Equipment'!BB:BB)+SUMIF('Other Pharma &amp; Health Products'!$B:$B,$B222,'Other Pharma &amp; Health Products'!BB:BB)+SUMIF('PSM Costs'!$B:$B,$B222,'PSM Costs'!BB:BB),"")</f>
        <v/>
      </c>
      <c r="U222" s="233" t="str">
        <f ca="1">IF(SUMIF(Pharmaceuticals!$B:$B,$B222,Pharmaceuticals!BD:BD)+SUMIF('Health Products &amp; Equipment'!$B:$B,$B222,'Health Products &amp; Equipment'!BD:BD)+SUMIF('Other Pharma &amp; Health Products'!$B:$B,$B222,'Other Pharma &amp; Health Products'!BD:BD)+SUMIF('PSM Costs'!$B:$B,$B222,'PSM Costs'!BD:BD)&gt;0,SUMIF(Pharmaceuticals!$B:$B,$B222,Pharmaceuticals!BD:BD)+SUMIF('Health Products &amp; Equipment'!$B:$B,$B222,'Health Products &amp; Equipment'!BD:BD)+SUMIF('Other Pharma &amp; Health Products'!$B:$B,$B222,'Other Pharma &amp; Health Products'!BD:BD)+SUMIF('PSM Costs'!$B:$B,$B222,'PSM Costs'!BD:BD),"")</f>
        <v/>
      </c>
      <c r="V222" s="233" t="str">
        <f ca="1">IF(SUMIF(Pharmaceuticals!$B:$B,$B222,Pharmaceuticals!BF:BF)+SUMIF('Health Products &amp; Equipment'!$B:$B,$B222,'Health Products &amp; Equipment'!BF:BF)+SUMIF('Other Pharma &amp; Health Products'!$B:$B,$B222,'Other Pharma &amp; Health Products'!BF:BF)+SUMIF('PSM Costs'!$B:$B,$B222,'PSM Costs'!BF:BF)&gt;0,SUMIF(Pharmaceuticals!$B:$B,$B222,Pharmaceuticals!BF:BF)+SUMIF('Health Products &amp; Equipment'!$B:$B,$B222,'Health Products &amp; Equipment'!BF:BF)+SUMIF('Other Pharma &amp; Health Products'!$B:$B,$B222,'Other Pharma &amp; Health Products'!BF:BF)+SUMIF('PSM Costs'!$B:$B,$B222,'PSM Costs'!BF:BF),"")</f>
        <v/>
      </c>
      <c r="W222" s="231" t="str">
        <f t="shared" ca="1" si="18"/>
        <v/>
      </c>
      <c r="X222" s="234" t="str">
        <f ca="1">IF(SUMIF(Pharmaceuticals!$B:$B,$B222,Pharmaceuticals!BM:BM)+SUMIF('Health Products &amp; Equipment'!$B:$B,$B222,'Health Products &amp; Equipment'!BM:BM)+SUMIF('Other Pharma &amp; Health Products'!$B:$B,$B222,'Other Pharma &amp; Health Products'!BM:BM)+SUMIF('PSM Costs'!$B:$B,$B222,'PSM Costs'!BM:BM)&gt;0,SUMIF(Pharmaceuticals!$B:$B,$B222,Pharmaceuticals!BM:BM)+SUMIF('Health Products &amp; Equipment'!$B:$B,$B222,'Health Products &amp; Equipment'!BM:BM)+SUMIF('Other Pharma &amp; Health Products'!$B:$B,$B222,'Other Pharma &amp; Health Products'!BM:BM)+SUMIF('PSM Costs'!$B:$B,$B222,'PSM Costs'!BM:BM),"")</f>
        <v/>
      </c>
      <c r="Y222" s="234" t="str">
        <f ca="1">IF(SUMIF(Pharmaceuticals!$B:$B,$B222,Pharmaceuticals!BO:BO)+SUMIF('Health Products &amp; Equipment'!$B:$B,$B222,'Health Products &amp; Equipment'!BO:BO)+SUMIF('Other Pharma &amp; Health Products'!$B:$B,$B222,'Other Pharma &amp; Health Products'!BO:BO)+SUMIF('PSM Costs'!$B:$B,$B222,'PSM Costs'!BO:BO)&gt;0,SUMIF(Pharmaceuticals!$B:$B,$B222,Pharmaceuticals!BO:BO)+SUMIF('Health Products &amp; Equipment'!$B:$B,$B222,'Health Products &amp; Equipment'!BO:BO)+SUMIF('Other Pharma &amp; Health Products'!$B:$B,$B222,'Other Pharma &amp; Health Products'!BO:BO)+SUMIF('PSM Costs'!$B:$B,$B222,'PSM Costs'!BO:BO),"")</f>
        <v/>
      </c>
      <c r="Z222" s="234" t="str">
        <f ca="1">IF(SUMIF(Pharmaceuticals!$B:$B,$B222,Pharmaceuticals!BQ:BQ)+SUMIF('Health Products &amp; Equipment'!$B:$B,$B222,'Health Products &amp; Equipment'!BQ:BQ)+SUMIF('Other Pharma &amp; Health Products'!$B:$B,$B222,'Other Pharma &amp; Health Products'!BQ:BQ)+SUMIF('PSM Costs'!$B:$B,$B222,'PSM Costs'!BQ:BQ)&gt;0,SUMIF(Pharmaceuticals!$B:$B,$B222,Pharmaceuticals!BQ:BQ)+SUMIF('Health Products &amp; Equipment'!$B:$B,$B222,'Health Products &amp; Equipment'!BQ:BQ)+SUMIF('Other Pharma &amp; Health Products'!$B:$B,$B222,'Other Pharma &amp; Health Products'!BQ:BQ)+SUMIF('PSM Costs'!$B:$B,$B222,'PSM Costs'!BQ:BQ),"")</f>
        <v/>
      </c>
      <c r="AA222" s="234" t="str">
        <f ca="1">IF(SUMIF(Pharmaceuticals!$B:$B,$B222,Pharmaceuticals!BS:BS)+SUMIF('Health Products &amp; Equipment'!$B:$B,$B222,'Health Products &amp; Equipment'!BS:BS)+SUMIF('Other Pharma &amp; Health Products'!$B:$B,$B222,'Other Pharma &amp; Health Products'!BS:BS)+SUMIF('PSM Costs'!$B:$B,$B222,'PSM Costs'!BS:BS)&gt;0,SUMIF(Pharmaceuticals!$B:$B,$B222,Pharmaceuticals!BS:BS)+SUMIF('Health Products &amp; Equipment'!$B:$B,$B222,'Health Products &amp; Equipment'!BS:BS)+SUMIF('Other Pharma &amp; Health Products'!$B:$B,$B222,'Other Pharma &amp; Health Products'!BS:BS)+SUMIF('PSM Costs'!$B:$B,$B222,'PSM Costs'!BS:BS),"")</f>
        <v/>
      </c>
      <c r="AB222" s="233" t="str">
        <f t="shared" ca="1" si="19"/>
        <v/>
      </c>
    </row>
    <row r="223" spans="1:28" ht="22.15" customHeight="1" x14ac:dyDescent="0.2">
      <c r="A223" s="229">
        <v>213</v>
      </c>
      <c r="B223" s="229" t="str">
        <f ca="1">IFERROR(VLOOKUP(A223,'Rank unique Mod-Int-CI-PR'!I:J,2,FALSE),"")</f>
        <v/>
      </c>
      <c r="C223" s="230" t="str">
        <f ca="1">IFERROR(VLOOKUP(VALUE(LEFT(B223,FIND("-",B223)-1)),CatModules!B:C,2,FALSE),"")</f>
        <v/>
      </c>
      <c r="D223" s="230" t="str">
        <f ca="1">IFERROR(VLOOKUP(LEFT(B223,FIND("--",B223)-1),CatInt!D:E,2,FALSE),"")</f>
        <v/>
      </c>
      <c r="E223" s="230" t="str">
        <f ca="1">IFERROR(VLOOKUP(MID(B223,FIND("--",B223)+2,FIND("---",B223)-FIND("--",B223)-2),CatCostInp!D:E,2,FALSE),"")</f>
        <v/>
      </c>
      <c r="F223" s="230" t="str">
        <f ca="1">IFERROR(VLOOKUP(B223,ActivityConcat!A:C,3,FALSE),"")</f>
        <v/>
      </c>
      <c r="G223" s="231" t="str">
        <f ca="1">IFERROR(VLOOKUP(VALUE(RIGHT(B223,1)),Setup!A:D,4,FALSE),"")</f>
        <v/>
      </c>
      <c r="H223" s="232" t="str">
        <f t="shared" ca="1" si="15"/>
        <v/>
      </c>
      <c r="I223" s="233" t="str">
        <f ca="1">IF(SUMIF(Pharmaceuticals!$B:$B,$B223,Pharmaceuticals!Z:Z)+SUMIF('Health Products &amp; Equipment'!$B:$B,$B223,'Health Products &amp; Equipment'!Z:Z)+SUMIF('Other Pharma &amp; Health Products'!$B:$B,$B223,'Other Pharma &amp; Health Products'!Z:Z)+SUMIF('PSM Costs'!$B:$B,$B223,'PSM Costs'!Z:Z)&gt;0,SUMIF(Pharmaceuticals!$B:$B,$B223,Pharmaceuticals!Z:Z)+SUMIF('Health Products &amp; Equipment'!$B:$B,$B223,'Health Products &amp; Equipment'!Z:Z)+SUMIF('Other Pharma &amp; Health Products'!$B:$B,$B223,'Other Pharma &amp; Health Products'!Z:Z)+SUMIF('PSM Costs'!$B:$B,$B223,'PSM Costs'!Z:Z),"")</f>
        <v/>
      </c>
      <c r="J223" s="233" t="str">
        <f ca="1">IF(SUMIF(Pharmaceuticals!$B:$B,$B223,Pharmaceuticals!AB:AB)+SUMIF('Health Products &amp; Equipment'!$B:$B,$B223,'Health Products &amp; Equipment'!AB:AB)+SUMIF('Other Pharma &amp; Health Products'!$B:$B,$B223,'Other Pharma &amp; Health Products'!AB:AB)+SUMIF('PSM Costs'!$B:$B,$B223,'PSM Costs'!AB:AB)&gt;0,SUMIF(Pharmaceuticals!$B:$B,$B223,Pharmaceuticals!AB:AB)+SUMIF('Health Products &amp; Equipment'!$B:$B,$B223,'Health Products &amp; Equipment'!AB:AB)+SUMIF('Other Pharma &amp; Health Products'!$B:$B,$B223,'Other Pharma &amp; Health Products'!AB:AB)+SUMIF('PSM Costs'!$B:$B,$B223,'PSM Costs'!AB:AB),"")</f>
        <v/>
      </c>
      <c r="K223" s="233" t="str">
        <f ca="1">IF(SUMIF(Pharmaceuticals!$B:$B,$B223,Pharmaceuticals!AD:AD)+SUMIF('Health Products &amp; Equipment'!$B:$B,$B223,'Health Products &amp; Equipment'!AD:AD)+SUMIF('Other Pharma &amp; Health Products'!$B:$B,$B223,'Other Pharma &amp; Health Products'!AD:AD)+SUMIF('PSM Costs'!$B:$B,$B223,'PSM Costs'!AD:AD)&gt;0,SUMIF(Pharmaceuticals!$B:$B,$B223,Pharmaceuticals!AD:AD)+SUMIF('Health Products &amp; Equipment'!$B:$B,$B223,'Health Products &amp; Equipment'!AD:AD)+SUMIF('Other Pharma &amp; Health Products'!$B:$B,$B223,'Other Pharma &amp; Health Products'!AD:AD)+SUMIF('PSM Costs'!$B:$B,$B223,'PSM Costs'!AD:AD),"")</f>
        <v/>
      </c>
      <c r="L223" s="233" t="str">
        <f ca="1">IF(SUMIF(Pharmaceuticals!$B:$B,$B223,Pharmaceuticals!AF:AF)+SUMIF('Health Products &amp; Equipment'!$B:$B,$B223,'Health Products &amp; Equipment'!AF:AF)+SUMIF('Other Pharma &amp; Health Products'!$B:$B,$B223,'Other Pharma &amp; Health Products'!AF:AF)+SUMIF('PSM Costs'!$B:$B,$B223,'PSM Costs'!AF:AF)&gt;0,SUMIF(Pharmaceuticals!$B:$B,$B223,Pharmaceuticals!AF:AF)+SUMIF('Health Products &amp; Equipment'!$B:$B,$B223,'Health Products &amp; Equipment'!AF:AF)+SUMIF('Other Pharma &amp; Health Products'!$B:$B,$B223,'Other Pharma &amp; Health Products'!AF:AF)+SUMIF('PSM Costs'!$B:$B,$B223,'PSM Costs'!AF:AF),"")</f>
        <v/>
      </c>
      <c r="M223" s="231" t="str">
        <f t="shared" ca="1" si="16"/>
        <v/>
      </c>
      <c r="N223" s="234" t="str">
        <f ca="1">IF(SUMIF(Pharmaceuticals!$B:$B,$B223,Pharmaceuticals!AM:AM)+SUMIF('Health Products &amp; Equipment'!$B:$B,$B223,'Health Products &amp; Equipment'!AM:AM)+SUMIF('Other Pharma &amp; Health Products'!$B:$B,$B223,'Other Pharma &amp; Health Products'!AM:AM)+SUMIF('PSM Costs'!$B:$B,$B223,'PSM Costs'!AM:AM)&gt;0,SUMIF(Pharmaceuticals!$B:$B,$B223,Pharmaceuticals!AM:AM)+SUMIF('Health Products &amp; Equipment'!$B:$B,$B223,'Health Products &amp; Equipment'!AM:AM)+SUMIF('Other Pharma &amp; Health Products'!$B:$B,$B223,'Other Pharma &amp; Health Products'!AM:AM)+SUMIF('PSM Costs'!$B:$B,$B223,'PSM Costs'!AM:AM),"")</f>
        <v/>
      </c>
      <c r="O223" s="234" t="str">
        <f ca="1">IF(SUMIF(Pharmaceuticals!$B:$B,$B223,Pharmaceuticals!AO:AO)+SUMIF('Health Products &amp; Equipment'!$B:$B,$B223,'Health Products &amp; Equipment'!AO:AO)+SUMIF('Other Pharma &amp; Health Products'!$B:$B,$B223,'Other Pharma &amp; Health Products'!AO:AO)+SUMIF('PSM Costs'!$B:$B,$B223,'PSM Costs'!AO:AO)&gt;0,SUMIF(Pharmaceuticals!$B:$B,$B223,Pharmaceuticals!AO:AO)+SUMIF('Health Products &amp; Equipment'!$B:$B,$B223,'Health Products &amp; Equipment'!AO:AO)+SUMIF('Other Pharma &amp; Health Products'!$B:$B,$B223,'Other Pharma &amp; Health Products'!AO:AO)+SUMIF('PSM Costs'!$B:$B,$B223,'PSM Costs'!AO:AO),"")</f>
        <v/>
      </c>
      <c r="P223" s="234" t="str">
        <f ca="1">IF(SUMIF(Pharmaceuticals!$B:$B,$B223,Pharmaceuticals!AQ:AQ)+SUMIF('Health Products &amp; Equipment'!$B:$B,$B223,'Health Products &amp; Equipment'!AQ:AQ)+SUMIF('Other Pharma &amp; Health Products'!$B:$B,$B223,'Other Pharma &amp; Health Products'!AQ:AQ)+SUMIF('PSM Costs'!$B:$B,$B223,'PSM Costs'!AQ:AQ)&gt;0,SUMIF(Pharmaceuticals!$B:$B,$B223,Pharmaceuticals!AQ:AQ)+SUMIF('Health Products &amp; Equipment'!$B:$B,$B223,'Health Products &amp; Equipment'!AQ:AQ)+SUMIF('Other Pharma &amp; Health Products'!$B:$B,$B223,'Other Pharma &amp; Health Products'!AQ:AQ)+SUMIF('PSM Costs'!$B:$B,$B223,'PSM Costs'!AQ:AQ),"")</f>
        <v/>
      </c>
      <c r="Q223" s="234" t="str">
        <f ca="1">IF(SUMIF(Pharmaceuticals!$B:$B,$B223,Pharmaceuticals!AS:AS)+SUMIF('Health Products &amp; Equipment'!$B:$B,$B223,'Health Products &amp; Equipment'!AS:AS)+SUMIF('Other Pharma &amp; Health Products'!$B:$B,$B223,'Other Pharma &amp; Health Products'!AS:AS)+SUMIF('PSM Costs'!$B:$B,$B223,'PSM Costs'!AS:AS)&gt;0,SUMIF(Pharmaceuticals!$B:$B,$B223,Pharmaceuticals!AS:AS)+SUMIF('Health Products &amp; Equipment'!$B:$B,$B223,'Health Products &amp; Equipment'!AS:AS)+SUMIF('Other Pharma &amp; Health Products'!$B:$B,$B223,'Other Pharma &amp; Health Products'!AS:AS)+SUMIF('PSM Costs'!$B:$B,$B223,'PSM Costs'!AS:AS),"")</f>
        <v/>
      </c>
      <c r="R223" s="232" t="str">
        <f t="shared" ca="1" si="17"/>
        <v/>
      </c>
      <c r="S223" s="233" t="str">
        <f ca="1">IF(SUMIF(Pharmaceuticals!$B:$B,$B223,Pharmaceuticals!AZ:AZ)+SUMIF('Health Products &amp; Equipment'!$B:$B,$B223,'Health Products &amp; Equipment'!AZ:AZ)+SUMIF('Other Pharma &amp; Health Products'!$B:$B,$B223,'Other Pharma &amp; Health Products'!AZ:AZ)+SUMIF('PSM Costs'!$B:$B,$B223,'PSM Costs'!AZ:AZ)&gt;0,SUMIF(Pharmaceuticals!$B:$B,$B223,Pharmaceuticals!AZ:AZ)+SUMIF('Health Products &amp; Equipment'!$B:$B,$B223,'Health Products &amp; Equipment'!AZ:AZ)+SUMIF('Other Pharma &amp; Health Products'!$B:$B,$B223,'Other Pharma &amp; Health Products'!AZ:AZ)+SUMIF('PSM Costs'!$B:$B,$B223,'PSM Costs'!AZ:AZ),"")</f>
        <v/>
      </c>
      <c r="T223" s="233" t="str">
        <f ca="1">IF(SUMIF(Pharmaceuticals!$B:$B,$B223,Pharmaceuticals!BB:BB)+SUMIF('Health Products &amp; Equipment'!$B:$B,$B223,'Health Products &amp; Equipment'!BB:BB)+SUMIF('Other Pharma &amp; Health Products'!$B:$B,$B223,'Other Pharma &amp; Health Products'!BB:BB)+SUMIF('PSM Costs'!$B:$B,$B223,'PSM Costs'!BB:BB)&gt;0,SUMIF(Pharmaceuticals!$B:$B,$B223,Pharmaceuticals!BB:BB)+SUMIF('Health Products &amp; Equipment'!$B:$B,$B223,'Health Products &amp; Equipment'!BB:BB)+SUMIF('Other Pharma &amp; Health Products'!$B:$B,$B223,'Other Pharma &amp; Health Products'!BB:BB)+SUMIF('PSM Costs'!$B:$B,$B223,'PSM Costs'!BB:BB),"")</f>
        <v/>
      </c>
      <c r="U223" s="233" t="str">
        <f ca="1">IF(SUMIF(Pharmaceuticals!$B:$B,$B223,Pharmaceuticals!BD:BD)+SUMIF('Health Products &amp; Equipment'!$B:$B,$B223,'Health Products &amp; Equipment'!BD:BD)+SUMIF('Other Pharma &amp; Health Products'!$B:$B,$B223,'Other Pharma &amp; Health Products'!BD:BD)+SUMIF('PSM Costs'!$B:$B,$B223,'PSM Costs'!BD:BD)&gt;0,SUMIF(Pharmaceuticals!$B:$B,$B223,Pharmaceuticals!BD:BD)+SUMIF('Health Products &amp; Equipment'!$B:$B,$B223,'Health Products &amp; Equipment'!BD:BD)+SUMIF('Other Pharma &amp; Health Products'!$B:$B,$B223,'Other Pharma &amp; Health Products'!BD:BD)+SUMIF('PSM Costs'!$B:$B,$B223,'PSM Costs'!BD:BD),"")</f>
        <v/>
      </c>
      <c r="V223" s="233" t="str">
        <f ca="1">IF(SUMIF(Pharmaceuticals!$B:$B,$B223,Pharmaceuticals!BF:BF)+SUMIF('Health Products &amp; Equipment'!$B:$B,$B223,'Health Products &amp; Equipment'!BF:BF)+SUMIF('Other Pharma &amp; Health Products'!$B:$B,$B223,'Other Pharma &amp; Health Products'!BF:BF)+SUMIF('PSM Costs'!$B:$B,$B223,'PSM Costs'!BF:BF)&gt;0,SUMIF(Pharmaceuticals!$B:$B,$B223,Pharmaceuticals!BF:BF)+SUMIF('Health Products &amp; Equipment'!$B:$B,$B223,'Health Products &amp; Equipment'!BF:BF)+SUMIF('Other Pharma &amp; Health Products'!$B:$B,$B223,'Other Pharma &amp; Health Products'!BF:BF)+SUMIF('PSM Costs'!$B:$B,$B223,'PSM Costs'!BF:BF),"")</f>
        <v/>
      </c>
      <c r="W223" s="231" t="str">
        <f t="shared" ca="1" si="18"/>
        <v/>
      </c>
      <c r="X223" s="234" t="str">
        <f ca="1">IF(SUMIF(Pharmaceuticals!$B:$B,$B223,Pharmaceuticals!BM:BM)+SUMIF('Health Products &amp; Equipment'!$B:$B,$B223,'Health Products &amp; Equipment'!BM:BM)+SUMIF('Other Pharma &amp; Health Products'!$B:$B,$B223,'Other Pharma &amp; Health Products'!BM:BM)+SUMIF('PSM Costs'!$B:$B,$B223,'PSM Costs'!BM:BM)&gt;0,SUMIF(Pharmaceuticals!$B:$B,$B223,Pharmaceuticals!BM:BM)+SUMIF('Health Products &amp; Equipment'!$B:$B,$B223,'Health Products &amp; Equipment'!BM:BM)+SUMIF('Other Pharma &amp; Health Products'!$B:$B,$B223,'Other Pharma &amp; Health Products'!BM:BM)+SUMIF('PSM Costs'!$B:$B,$B223,'PSM Costs'!BM:BM),"")</f>
        <v/>
      </c>
      <c r="Y223" s="234" t="str">
        <f ca="1">IF(SUMIF(Pharmaceuticals!$B:$B,$B223,Pharmaceuticals!BO:BO)+SUMIF('Health Products &amp; Equipment'!$B:$B,$B223,'Health Products &amp; Equipment'!BO:BO)+SUMIF('Other Pharma &amp; Health Products'!$B:$B,$B223,'Other Pharma &amp; Health Products'!BO:BO)+SUMIF('PSM Costs'!$B:$B,$B223,'PSM Costs'!BO:BO)&gt;0,SUMIF(Pharmaceuticals!$B:$B,$B223,Pharmaceuticals!BO:BO)+SUMIF('Health Products &amp; Equipment'!$B:$B,$B223,'Health Products &amp; Equipment'!BO:BO)+SUMIF('Other Pharma &amp; Health Products'!$B:$B,$B223,'Other Pharma &amp; Health Products'!BO:BO)+SUMIF('PSM Costs'!$B:$B,$B223,'PSM Costs'!BO:BO),"")</f>
        <v/>
      </c>
      <c r="Z223" s="234" t="str">
        <f ca="1">IF(SUMIF(Pharmaceuticals!$B:$B,$B223,Pharmaceuticals!BQ:BQ)+SUMIF('Health Products &amp; Equipment'!$B:$B,$B223,'Health Products &amp; Equipment'!BQ:BQ)+SUMIF('Other Pharma &amp; Health Products'!$B:$B,$B223,'Other Pharma &amp; Health Products'!BQ:BQ)+SUMIF('PSM Costs'!$B:$B,$B223,'PSM Costs'!BQ:BQ)&gt;0,SUMIF(Pharmaceuticals!$B:$B,$B223,Pharmaceuticals!BQ:BQ)+SUMIF('Health Products &amp; Equipment'!$B:$B,$B223,'Health Products &amp; Equipment'!BQ:BQ)+SUMIF('Other Pharma &amp; Health Products'!$B:$B,$B223,'Other Pharma &amp; Health Products'!BQ:BQ)+SUMIF('PSM Costs'!$B:$B,$B223,'PSM Costs'!BQ:BQ),"")</f>
        <v/>
      </c>
      <c r="AA223" s="234" t="str">
        <f ca="1">IF(SUMIF(Pharmaceuticals!$B:$B,$B223,Pharmaceuticals!BS:BS)+SUMIF('Health Products &amp; Equipment'!$B:$B,$B223,'Health Products &amp; Equipment'!BS:BS)+SUMIF('Other Pharma &amp; Health Products'!$B:$B,$B223,'Other Pharma &amp; Health Products'!BS:BS)+SUMIF('PSM Costs'!$B:$B,$B223,'PSM Costs'!BS:BS)&gt;0,SUMIF(Pharmaceuticals!$B:$B,$B223,Pharmaceuticals!BS:BS)+SUMIF('Health Products &amp; Equipment'!$B:$B,$B223,'Health Products &amp; Equipment'!BS:BS)+SUMIF('Other Pharma &amp; Health Products'!$B:$B,$B223,'Other Pharma &amp; Health Products'!BS:BS)+SUMIF('PSM Costs'!$B:$B,$B223,'PSM Costs'!BS:BS),"")</f>
        <v/>
      </c>
      <c r="AB223" s="233" t="str">
        <f t="shared" ca="1" si="19"/>
        <v/>
      </c>
    </row>
    <row r="224" spans="1:28" ht="22.15" customHeight="1" x14ac:dyDescent="0.2">
      <c r="A224" s="229">
        <v>214</v>
      </c>
      <c r="B224" s="229" t="str">
        <f ca="1">IFERROR(VLOOKUP(A224,'Rank unique Mod-Int-CI-PR'!I:J,2,FALSE),"")</f>
        <v/>
      </c>
      <c r="C224" s="230" t="str">
        <f ca="1">IFERROR(VLOOKUP(VALUE(LEFT(B224,FIND("-",B224)-1)),CatModules!B:C,2,FALSE),"")</f>
        <v/>
      </c>
      <c r="D224" s="230" t="str">
        <f ca="1">IFERROR(VLOOKUP(LEFT(B224,FIND("--",B224)-1),CatInt!D:E,2,FALSE),"")</f>
        <v/>
      </c>
      <c r="E224" s="230" t="str">
        <f ca="1">IFERROR(VLOOKUP(MID(B224,FIND("--",B224)+2,FIND("---",B224)-FIND("--",B224)-2),CatCostInp!D:E,2,FALSE),"")</f>
        <v/>
      </c>
      <c r="F224" s="230" t="str">
        <f ca="1">IFERROR(VLOOKUP(B224,ActivityConcat!A:C,3,FALSE),"")</f>
        <v/>
      </c>
      <c r="G224" s="231" t="str">
        <f ca="1">IFERROR(VLOOKUP(VALUE(RIGHT(B224,1)),Setup!A:D,4,FALSE),"")</f>
        <v/>
      </c>
      <c r="H224" s="232" t="str">
        <f t="shared" ca="1" si="15"/>
        <v/>
      </c>
      <c r="I224" s="233" t="str">
        <f ca="1">IF(SUMIF(Pharmaceuticals!$B:$B,$B224,Pharmaceuticals!Z:Z)+SUMIF('Health Products &amp; Equipment'!$B:$B,$B224,'Health Products &amp; Equipment'!Z:Z)+SUMIF('Other Pharma &amp; Health Products'!$B:$B,$B224,'Other Pharma &amp; Health Products'!Z:Z)+SUMIF('PSM Costs'!$B:$B,$B224,'PSM Costs'!Z:Z)&gt;0,SUMIF(Pharmaceuticals!$B:$B,$B224,Pharmaceuticals!Z:Z)+SUMIF('Health Products &amp; Equipment'!$B:$B,$B224,'Health Products &amp; Equipment'!Z:Z)+SUMIF('Other Pharma &amp; Health Products'!$B:$B,$B224,'Other Pharma &amp; Health Products'!Z:Z)+SUMIF('PSM Costs'!$B:$B,$B224,'PSM Costs'!Z:Z),"")</f>
        <v/>
      </c>
      <c r="J224" s="233" t="str">
        <f ca="1">IF(SUMIF(Pharmaceuticals!$B:$B,$B224,Pharmaceuticals!AB:AB)+SUMIF('Health Products &amp; Equipment'!$B:$B,$B224,'Health Products &amp; Equipment'!AB:AB)+SUMIF('Other Pharma &amp; Health Products'!$B:$B,$B224,'Other Pharma &amp; Health Products'!AB:AB)+SUMIF('PSM Costs'!$B:$B,$B224,'PSM Costs'!AB:AB)&gt;0,SUMIF(Pharmaceuticals!$B:$B,$B224,Pharmaceuticals!AB:AB)+SUMIF('Health Products &amp; Equipment'!$B:$B,$B224,'Health Products &amp; Equipment'!AB:AB)+SUMIF('Other Pharma &amp; Health Products'!$B:$B,$B224,'Other Pharma &amp; Health Products'!AB:AB)+SUMIF('PSM Costs'!$B:$B,$B224,'PSM Costs'!AB:AB),"")</f>
        <v/>
      </c>
      <c r="K224" s="233" t="str">
        <f ca="1">IF(SUMIF(Pharmaceuticals!$B:$B,$B224,Pharmaceuticals!AD:AD)+SUMIF('Health Products &amp; Equipment'!$B:$B,$B224,'Health Products &amp; Equipment'!AD:AD)+SUMIF('Other Pharma &amp; Health Products'!$B:$B,$B224,'Other Pharma &amp; Health Products'!AD:AD)+SUMIF('PSM Costs'!$B:$B,$B224,'PSM Costs'!AD:AD)&gt;0,SUMIF(Pharmaceuticals!$B:$B,$B224,Pharmaceuticals!AD:AD)+SUMIF('Health Products &amp; Equipment'!$B:$B,$B224,'Health Products &amp; Equipment'!AD:AD)+SUMIF('Other Pharma &amp; Health Products'!$B:$B,$B224,'Other Pharma &amp; Health Products'!AD:AD)+SUMIF('PSM Costs'!$B:$B,$B224,'PSM Costs'!AD:AD),"")</f>
        <v/>
      </c>
      <c r="L224" s="233" t="str">
        <f ca="1">IF(SUMIF(Pharmaceuticals!$B:$B,$B224,Pharmaceuticals!AF:AF)+SUMIF('Health Products &amp; Equipment'!$B:$B,$B224,'Health Products &amp; Equipment'!AF:AF)+SUMIF('Other Pharma &amp; Health Products'!$B:$B,$B224,'Other Pharma &amp; Health Products'!AF:AF)+SUMIF('PSM Costs'!$B:$B,$B224,'PSM Costs'!AF:AF)&gt;0,SUMIF(Pharmaceuticals!$B:$B,$B224,Pharmaceuticals!AF:AF)+SUMIF('Health Products &amp; Equipment'!$B:$B,$B224,'Health Products &amp; Equipment'!AF:AF)+SUMIF('Other Pharma &amp; Health Products'!$B:$B,$B224,'Other Pharma &amp; Health Products'!AF:AF)+SUMIF('PSM Costs'!$B:$B,$B224,'PSM Costs'!AF:AF),"")</f>
        <v/>
      </c>
      <c r="M224" s="231" t="str">
        <f t="shared" ca="1" si="16"/>
        <v/>
      </c>
      <c r="N224" s="234" t="str">
        <f ca="1">IF(SUMIF(Pharmaceuticals!$B:$B,$B224,Pharmaceuticals!AM:AM)+SUMIF('Health Products &amp; Equipment'!$B:$B,$B224,'Health Products &amp; Equipment'!AM:AM)+SUMIF('Other Pharma &amp; Health Products'!$B:$B,$B224,'Other Pharma &amp; Health Products'!AM:AM)+SUMIF('PSM Costs'!$B:$B,$B224,'PSM Costs'!AM:AM)&gt;0,SUMIF(Pharmaceuticals!$B:$B,$B224,Pharmaceuticals!AM:AM)+SUMIF('Health Products &amp; Equipment'!$B:$B,$B224,'Health Products &amp; Equipment'!AM:AM)+SUMIF('Other Pharma &amp; Health Products'!$B:$B,$B224,'Other Pharma &amp; Health Products'!AM:AM)+SUMIF('PSM Costs'!$B:$B,$B224,'PSM Costs'!AM:AM),"")</f>
        <v/>
      </c>
      <c r="O224" s="234" t="str">
        <f ca="1">IF(SUMIF(Pharmaceuticals!$B:$B,$B224,Pharmaceuticals!AO:AO)+SUMIF('Health Products &amp; Equipment'!$B:$B,$B224,'Health Products &amp; Equipment'!AO:AO)+SUMIF('Other Pharma &amp; Health Products'!$B:$B,$B224,'Other Pharma &amp; Health Products'!AO:AO)+SUMIF('PSM Costs'!$B:$B,$B224,'PSM Costs'!AO:AO)&gt;0,SUMIF(Pharmaceuticals!$B:$B,$B224,Pharmaceuticals!AO:AO)+SUMIF('Health Products &amp; Equipment'!$B:$B,$B224,'Health Products &amp; Equipment'!AO:AO)+SUMIF('Other Pharma &amp; Health Products'!$B:$B,$B224,'Other Pharma &amp; Health Products'!AO:AO)+SUMIF('PSM Costs'!$B:$B,$B224,'PSM Costs'!AO:AO),"")</f>
        <v/>
      </c>
      <c r="P224" s="234" t="str">
        <f ca="1">IF(SUMIF(Pharmaceuticals!$B:$B,$B224,Pharmaceuticals!AQ:AQ)+SUMIF('Health Products &amp; Equipment'!$B:$B,$B224,'Health Products &amp; Equipment'!AQ:AQ)+SUMIF('Other Pharma &amp; Health Products'!$B:$B,$B224,'Other Pharma &amp; Health Products'!AQ:AQ)+SUMIF('PSM Costs'!$B:$B,$B224,'PSM Costs'!AQ:AQ)&gt;0,SUMIF(Pharmaceuticals!$B:$B,$B224,Pharmaceuticals!AQ:AQ)+SUMIF('Health Products &amp; Equipment'!$B:$B,$B224,'Health Products &amp; Equipment'!AQ:AQ)+SUMIF('Other Pharma &amp; Health Products'!$B:$B,$B224,'Other Pharma &amp; Health Products'!AQ:AQ)+SUMIF('PSM Costs'!$B:$B,$B224,'PSM Costs'!AQ:AQ),"")</f>
        <v/>
      </c>
      <c r="Q224" s="234" t="str">
        <f ca="1">IF(SUMIF(Pharmaceuticals!$B:$B,$B224,Pharmaceuticals!AS:AS)+SUMIF('Health Products &amp; Equipment'!$B:$B,$B224,'Health Products &amp; Equipment'!AS:AS)+SUMIF('Other Pharma &amp; Health Products'!$B:$B,$B224,'Other Pharma &amp; Health Products'!AS:AS)+SUMIF('PSM Costs'!$B:$B,$B224,'PSM Costs'!AS:AS)&gt;0,SUMIF(Pharmaceuticals!$B:$B,$B224,Pharmaceuticals!AS:AS)+SUMIF('Health Products &amp; Equipment'!$B:$B,$B224,'Health Products &amp; Equipment'!AS:AS)+SUMIF('Other Pharma &amp; Health Products'!$B:$B,$B224,'Other Pharma &amp; Health Products'!AS:AS)+SUMIF('PSM Costs'!$B:$B,$B224,'PSM Costs'!AS:AS),"")</f>
        <v/>
      </c>
      <c r="R224" s="232" t="str">
        <f t="shared" ca="1" si="17"/>
        <v/>
      </c>
      <c r="S224" s="233" t="str">
        <f ca="1">IF(SUMIF(Pharmaceuticals!$B:$B,$B224,Pharmaceuticals!AZ:AZ)+SUMIF('Health Products &amp; Equipment'!$B:$B,$B224,'Health Products &amp; Equipment'!AZ:AZ)+SUMIF('Other Pharma &amp; Health Products'!$B:$B,$B224,'Other Pharma &amp; Health Products'!AZ:AZ)+SUMIF('PSM Costs'!$B:$B,$B224,'PSM Costs'!AZ:AZ)&gt;0,SUMIF(Pharmaceuticals!$B:$B,$B224,Pharmaceuticals!AZ:AZ)+SUMIF('Health Products &amp; Equipment'!$B:$B,$B224,'Health Products &amp; Equipment'!AZ:AZ)+SUMIF('Other Pharma &amp; Health Products'!$B:$B,$B224,'Other Pharma &amp; Health Products'!AZ:AZ)+SUMIF('PSM Costs'!$B:$B,$B224,'PSM Costs'!AZ:AZ),"")</f>
        <v/>
      </c>
      <c r="T224" s="233" t="str">
        <f ca="1">IF(SUMIF(Pharmaceuticals!$B:$B,$B224,Pharmaceuticals!BB:BB)+SUMIF('Health Products &amp; Equipment'!$B:$B,$B224,'Health Products &amp; Equipment'!BB:BB)+SUMIF('Other Pharma &amp; Health Products'!$B:$B,$B224,'Other Pharma &amp; Health Products'!BB:BB)+SUMIF('PSM Costs'!$B:$B,$B224,'PSM Costs'!BB:BB)&gt;0,SUMIF(Pharmaceuticals!$B:$B,$B224,Pharmaceuticals!BB:BB)+SUMIF('Health Products &amp; Equipment'!$B:$B,$B224,'Health Products &amp; Equipment'!BB:BB)+SUMIF('Other Pharma &amp; Health Products'!$B:$B,$B224,'Other Pharma &amp; Health Products'!BB:BB)+SUMIF('PSM Costs'!$B:$B,$B224,'PSM Costs'!BB:BB),"")</f>
        <v/>
      </c>
      <c r="U224" s="233" t="str">
        <f ca="1">IF(SUMIF(Pharmaceuticals!$B:$B,$B224,Pharmaceuticals!BD:BD)+SUMIF('Health Products &amp; Equipment'!$B:$B,$B224,'Health Products &amp; Equipment'!BD:BD)+SUMIF('Other Pharma &amp; Health Products'!$B:$B,$B224,'Other Pharma &amp; Health Products'!BD:BD)+SUMIF('PSM Costs'!$B:$B,$B224,'PSM Costs'!BD:BD)&gt;0,SUMIF(Pharmaceuticals!$B:$B,$B224,Pharmaceuticals!BD:BD)+SUMIF('Health Products &amp; Equipment'!$B:$B,$B224,'Health Products &amp; Equipment'!BD:BD)+SUMIF('Other Pharma &amp; Health Products'!$B:$B,$B224,'Other Pharma &amp; Health Products'!BD:BD)+SUMIF('PSM Costs'!$B:$B,$B224,'PSM Costs'!BD:BD),"")</f>
        <v/>
      </c>
      <c r="V224" s="233" t="str">
        <f ca="1">IF(SUMIF(Pharmaceuticals!$B:$B,$B224,Pharmaceuticals!BF:BF)+SUMIF('Health Products &amp; Equipment'!$B:$B,$B224,'Health Products &amp; Equipment'!BF:BF)+SUMIF('Other Pharma &amp; Health Products'!$B:$B,$B224,'Other Pharma &amp; Health Products'!BF:BF)+SUMIF('PSM Costs'!$B:$B,$B224,'PSM Costs'!BF:BF)&gt;0,SUMIF(Pharmaceuticals!$B:$B,$B224,Pharmaceuticals!BF:BF)+SUMIF('Health Products &amp; Equipment'!$B:$B,$B224,'Health Products &amp; Equipment'!BF:BF)+SUMIF('Other Pharma &amp; Health Products'!$B:$B,$B224,'Other Pharma &amp; Health Products'!BF:BF)+SUMIF('PSM Costs'!$B:$B,$B224,'PSM Costs'!BF:BF),"")</f>
        <v/>
      </c>
      <c r="W224" s="231" t="str">
        <f t="shared" ca="1" si="18"/>
        <v/>
      </c>
      <c r="X224" s="234" t="str">
        <f ca="1">IF(SUMIF(Pharmaceuticals!$B:$B,$B224,Pharmaceuticals!BM:BM)+SUMIF('Health Products &amp; Equipment'!$B:$B,$B224,'Health Products &amp; Equipment'!BM:BM)+SUMIF('Other Pharma &amp; Health Products'!$B:$B,$B224,'Other Pharma &amp; Health Products'!BM:BM)+SUMIF('PSM Costs'!$B:$B,$B224,'PSM Costs'!BM:BM)&gt;0,SUMIF(Pharmaceuticals!$B:$B,$B224,Pharmaceuticals!BM:BM)+SUMIF('Health Products &amp; Equipment'!$B:$B,$B224,'Health Products &amp; Equipment'!BM:BM)+SUMIF('Other Pharma &amp; Health Products'!$B:$B,$B224,'Other Pharma &amp; Health Products'!BM:BM)+SUMIF('PSM Costs'!$B:$B,$B224,'PSM Costs'!BM:BM),"")</f>
        <v/>
      </c>
      <c r="Y224" s="234" t="str">
        <f ca="1">IF(SUMIF(Pharmaceuticals!$B:$B,$B224,Pharmaceuticals!BO:BO)+SUMIF('Health Products &amp; Equipment'!$B:$B,$B224,'Health Products &amp; Equipment'!BO:BO)+SUMIF('Other Pharma &amp; Health Products'!$B:$B,$B224,'Other Pharma &amp; Health Products'!BO:BO)+SUMIF('PSM Costs'!$B:$B,$B224,'PSM Costs'!BO:BO)&gt;0,SUMIF(Pharmaceuticals!$B:$B,$B224,Pharmaceuticals!BO:BO)+SUMIF('Health Products &amp; Equipment'!$B:$B,$B224,'Health Products &amp; Equipment'!BO:BO)+SUMIF('Other Pharma &amp; Health Products'!$B:$B,$B224,'Other Pharma &amp; Health Products'!BO:BO)+SUMIF('PSM Costs'!$B:$B,$B224,'PSM Costs'!BO:BO),"")</f>
        <v/>
      </c>
      <c r="Z224" s="234" t="str">
        <f ca="1">IF(SUMIF(Pharmaceuticals!$B:$B,$B224,Pharmaceuticals!BQ:BQ)+SUMIF('Health Products &amp; Equipment'!$B:$B,$B224,'Health Products &amp; Equipment'!BQ:BQ)+SUMIF('Other Pharma &amp; Health Products'!$B:$B,$B224,'Other Pharma &amp; Health Products'!BQ:BQ)+SUMIF('PSM Costs'!$B:$B,$B224,'PSM Costs'!BQ:BQ)&gt;0,SUMIF(Pharmaceuticals!$B:$B,$B224,Pharmaceuticals!BQ:BQ)+SUMIF('Health Products &amp; Equipment'!$B:$B,$B224,'Health Products &amp; Equipment'!BQ:BQ)+SUMIF('Other Pharma &amp; Health Products'!$B:$B,$B224,'Other Pharma &amp; Health Products'!BQ:BQ)+SUMIF('PSM Costs'!$B:$B,$B224,'PSM Costs'!BQ:BQ),"")</f>
        <v/>
      </c>
      <c r="AA224" s="234" t="str">
        <f ca="1">IF(SUMIF(Pharmaceuticals!$B:$B,$B224,Pharmaceuticals!BS:BS)+SUMIF('Health Products &amp; Equipment'!$B:$B,$B224,'Health Products &amp; Equipment'!BS:BS)+SUMIF('Other Pharma &amp; Health Products'!$B:$B,$B224,'Other Pharma &amp; Health Products'!BS:BS)+SUMIF('PSM Costs'!$B:$B,$B224,'PSM Costs'!BS:BS)&gt;0,SUMIF(Pharmaceuticals!$B:$B,$B224,Pharmaceuticals!BS:BS)+SUMIF('Health Products &amp; Equipment'!$B:$B,$B224,'Health Products &amp; Equipment'!BS:BS)+SUMIF('Other Pharma &amp; Health Products'!$B:$B,$B224,'Other Pharma &amp; Health Products'!BS:BS)+SUMIF('PSM Costs'!$B:$B,$B224,'PSM Costs'!BS:BS),"")</f>
        <v/>
      </c>
      <c r="AB224" s="233" t="str">
        <f t="shared" ca="1" si="19"/>
        <v/>
      </c>
    </row>
    <row r="225" spans="1:28" ht="22.15" customHeight="1" x14ac:dyDescent="0.2">
      <c r="A225" s="229">
        <v>215</v>
      </c>
      <c r="B225" s="229" t="str">
        <f ca="1">IFERROR(VLOOKUP(A225,'Rank unique Mod-Int-CI-PR'!I:J,2,FALSE),"")</f>
        <v/>
      </c>
      <c r="C225" s="230" t="str">
        <f ca="1">IFERROR(VLOOKUP(VALUE(LEFT(B225,FIND("-",B225)-1)),CatModules!B:C,2,FALSE),"")</f>
        <v/>
      </c>
      <c r="D225" s="230" t="str">
        <f ca="1">IFERROR(VLOOKUP(LEFT(B225,FIND("--",B225)-1),CatInt!D:E,2,FALSE),"")</f>
        <v/>
      </c>
      <c r="E225" s="230" t="str">
        <f ca="1">IFERROR(VLOOKUP(MID(B225,FIND("--",B225)+2,FIND("---",B225)-FIND("--",B225)-2),CatCostInp!D:E,2,FALSE),"")</f>
        <v/>
      </c>
      <c r="F225" s="230" t="str">
        <f ca="1">IFERROR(VLOOKUP(B225,ActivityConcat!A:C,3,FALSE),"")</f>
        <v/>
      </c>
      <c r="G225" s="231" t="str">
        <f ca="1">IFERROR(VLOOKUP(VALUE(RIGHT(B225,1)),Setup!A:D,4,FALSE),"")</f>
        <v/>
      </c>
      <c r="H225" s="232" t="str">
        <f t="shared" ca="1" si="15"/>
        <v/>
      </c>
      <c r="I225" s="233" t="str">
        <f ca="1">IF(SUMIF(Pharmaceuticals!$B:$B,$B225,Pharmaceuticals!Z:Z)+SUMIF('Health Products &amp; Equipment'!$B:$B,$B225,'Health Products &amp; Equipment'!Z:Z)+SUMIF('Other Pharma &amp; Health Products'!$B:$B,$B225,'Other Pharma &amp; Health Products'!Z:Z)+SUMIF('PSM Costs'!$B:$B,$B225,'PSM Costs'!Z:Z)&gt;0,SUMIF(Pharmaceuticals!$B:$B,$B225,Pharmaceuticals!Z:Z)+SUMIF('Health Products &amp; Equipment'!$B:$B,$B225,'Health Products &amp; Equipment'!Z:Z)+SUMIF('Other Pharma &amp; Health Products'!$B:$B,$B225,'Other Pharma &amp; Health Products'!Z:Z)+SUMIF('PSM Costs'!$B:$B,$B225,'PSM Costs'!Z:Z),"")</f>
        <v/>
      </c>
      <c r="J225" s="233" t="str">
        <f ca="1">IF(SUMIF(Pharmaceuticals!$B:$B,$B225,Pharmaceuticals!AB:AB)+SUMIF('Health Products &amp; Equipment'!$B:$B,$B225,'Health Products &amp; Equipment'!AB:AB)+SUMIF('Other Pharma &amp; Health Products'!$B:$B,$B225,'Other Pharma &amp; Health Products'!AB:AB)+SUMIF('PSM Costs'!$B:$B,$B225,'PSM Costs'!AB:AB)&gt;0,SUMIF(Pharmaceuticals!$B:$B,$B225,Pharmaceuticals!AB:AB)+SUMIF('Health Products &amp; Equipment'!$B:$B,$B225,'Health Products &amp; Equipment'!AB:AB)+SUMIF('Other Pharma &amp; Health Products'!$B:$B,$B225,'Other Pharma &amp; Health Products'!AB:AB)+SUMIF('PSM Costs'!$B:$B,$B225,'PSM Costs'!AB:AB),"")</f>
        <v/>
      </c>
      <c r="K225" s="233" t="str">
        <f ca="1">IF(SUMIF(Pharmaceuticals!$B:$B,$B225,Pharmaceuticals!AD:AD)+SUMIF('Health Products &amp; Equipment'!$B:$B,$B225,'Health Products &amp; Equipment'!AD:AD)+SUMIF('Other Pharma &amp; Health Products'!$B:$B,$B225,'Other Pharma &amp; Health Products'!AD:AD)+SUMIF('PSM Costs'!$B:$B,$B225,'PSM Costs'!AD:AD)&gt;0,SUMIF(Pharmaceuticals!$B:$B,$B225,Pharmaceuticals!AD:AD)+SUMIF('Health Products &amp; Equipment'!$B:$B,$B225,'Health Products &amp; Equipment'!AD:AD)+SUMIF('Other Pharma &amp; Health Products'!$B:$B,$B225,'Other Pharma &amp; Health Products'!AD:AD)+SUMIF('PSM Costs'!$B:$B,$B225,'PSM Costs'!AD:AD),"")</f>
        <v/>
      </c>
      <c r="L225" s="233" t="str">
        <f ca="1">IF(SUMIF(Pharmaceuticals!$B:$B,$B225,Pharmaceuticals!AF:AF)+SUMIF('Health Products &amp; Equipment'!$B:$B,$B225,'Health Products &amp; Equipment'!AF:AF)+SUMIF('Other Pharma &amp; Health Products'!$B:$B,$B225,'Other Pharma &amp; Health Products'!AF:AF)+SUMIF('PSM Costs'!$B:$B,$B225,'PSM Costs'!AF:AF)&gt;0,SUMIF(Pharmaceuticals!$B:$B,$B225,Pharmaceuticals!AF:AF)+SUMIF('Health Products &amp; Equipment'!$B:$B,$B225,'Health Products &amp; Equipment'!AF:AF)+SUMIF('Other Pharma &amp; Health Products'!$B:$B,$B225,'Other Pharma &amp; Health Products'!AF:AF)+SUMIF('PSM Costs'!$B:$B,$B225,'PSM Costs'!AF:AF),"")</f>
        <v/>
      </c>
      <c r="M225" s="231" t="str">
        <f t="shared" ca="1" si="16"/>
        <v/>
      </c>
      <c r="N225" s="234" t="str">
        <f ca="1">IF(SUMIF(Pharmaceuticals!$B:$B,$B225,Pharmaceuticals!AM:AM)+SUMIF('Health Products &amp; Equipment'!$B:$B,$B225,'Health Products &amp; Equipment'!AM:AM)+SUMIF('Other Pharma &amp; Health Products'!$B:$B,$B225,'Other Pharma &amp; Health Products'!AM:AM)+SUMIF('PSM Costs'!$B:$B,$B225,'PSM Costs'!AM:AM)&gt;0,SUMIF(Pharmaceuticals!$B:$B,$B225,Pharmaceuticals!AM:AM)+SUMIF('Health Products &amp; Equipment'!$B:$B,$B225,'Health Products &amp; Equipment'!AM:AM)+SUMIF('Other Pharma &amp; Health Products'!$B:$B,$B225,'Other Pharma &amp; Health Products'!AM:AM)+SUMIF('PSM Costs'!$B:$B,$B225,'PSM Costs'!AM:AM),"")</f>
        <v/>
      </c>
      <c r="O225" s="234" t="str">
        <f ca="1">IF(SUMIF(Pharmaceuticals!$B:$B,$B225,Pharmaceuticals!AO:AO)+SUMIF('Health Products &amp; Equipment'!$B:$B,$B225,'Health Products &amp; Equipment'!AO:AO)+SUMIF('Other Pharma &amp; Health Products'!$B:$B,$B225,'Other Pharma &amp; Health Products'!AO:AO)+SUMIF('PSM Costs'!$B:$B,$B225,'PSM Costs'!AO:AO)&gt;0,SUMIF(Pharmaceuticals!$B:$B,$B225,Pharmaceuticals!AO:AO)+SUMIF('Health Products &amp; Equipment'!$B:$B,$B225,'Health Products &amp; Equipment'!AO:AO)+SUMIF('Other Pharma &amp; Health Products'!$B:$B,$B225,'Other Pharma &amp; Health Products'!AO:AO)+SUMIF('PSM Costs'!$B:$B,$B225,'PSM Costs'!AO:AO),"")</f>
        <v/>
      </c>
      <c r="P225" s="234" t="str">
        <f ca="1">IF(SUMIF(Pharmaceuticals!$B:$B,$B225,Pharmaceuticals!AQ:AQ)+SUMIF('Health Products &amp; Equipment'!$B:$B,$B225,'Health Products &amp; Equipment'!AQ:AQ)+SUMIF('Other Pharma &amp; Health Products'!$B:$B,$B225,'Other Pharma &amp; Health Products'!AQ:AQ)+SUMIF('PSM Costs'!$B:$B,$B225,'PSM Costs'!AQ:AQ)&gt;0,SUMIF(Pharmaceuticals!$B:$B,$B225,Pharmaceuticals!AQ:AQ)+SUMIF('Health Products &amp; Equipment'!$B:$B,$B225,'Health Products &amp; Equipment'!AQ:AQ)+SUMIF('Other Pharma &amp; Health Products'!$B:$B,$B225,'Other Pharma &amp; Health Products'!AQ:AQ)+SUMIF('PSM Costs'!$B:$B,$B225,'PSM Costs'!AQ:AQ),"")</f>
        <v/>
      </c>
      <c r="Q225" s="234" t="str">
        <f ca="1">IF(SUMIF(Pharmaceuticals!$B:$B,$B225,Pharmaceuticals!AS:AS)+SUMIF('Health Products &amp; Equipment'!$B:$B,$B225,'Health Products &amp; Equipment'!AS:AS)+SUMIF('Other Pharma &amp; Health Products'!$B:$B,$B225,'Other Pharma &amp; Health Products'!AS:AS)+SUMIF('PSM Costs'!$B:$B,$B225,'PSM Costs'!AS:AS)&gt;0,SUMIF(Pharmaceuticals!$B:$B,$B225,Pharmaceuticals!AS:AS)+SUMIF('Health Products &amp; Equipment'!$B:$B,$B225,'Health Products &amp; Equipment'!AS:AS)+SUMIF('Other Pharma &amp; Health Products'!$B:$B,$B225,'Other Pharma &amp; Health Products'!AS:AS)+SUMIF('PSM Costs'!$B:$B,$B225,'PSM Costs'!AS:AS),"")</f>
        <v/>
      </c>
      <c r="R225" s="232" t="str">
        <f t="shared" ca="1" si="17"/>
        <v/>
      </c>
      <c r="S225" s="233" t="str">
        <f ca="1">IF(SUMIF(Pharmaceuticals!$B:$B,$B225,Pharmaceuticals!AZ:AZ)+SUMIF('Health Products &amp; Equipment'!$B:$B,$B225,'Health Products &amp; Equipment'!AZ:AZ)+SUMIF('Other Pharma &amp; Health Products'!$B:$B,$B225,'Other Pharma &amp; Health Products'!AZ:AZ)+SUMIF('PSM Costs'!$B:$B,$B225,'PSM Costs'!AZ:AZ)&gt;0,SUMIF(Pharmaceuticals!$B:$B,$B225,Pharmaceuticals!AZ:AZ)+SUMIF('Health Products &amp; Equipment'!$B:$B,$B225,'Health Products &amp; Equipment'!AZ:AZ)+SUMIF('Other Pharma &amp; Health Products'!$B:$B,$B225,'Other Pharma &amp; Health Products'!AZ:AZ)+SUMIF('PSM Costs'!$B:$B,$B225,'PSM Costs'!AZ:AZ),"")</f>
        <v/>
      </c>
      <c r="T225" s="233" t="str">
        <f ca="1">IF(SUMIF(Pharmaceuticals!$B:$B,$B225,Pharmaceuticals!BB:BB)+SUMIF('Health Products &amp; Equipment'!$B:$B,$B225,'Health Products &amp; Equipment'!BB:BB)+SUMIF('Other Pharma &amp; Health Products'!$B:$B,$B225,'Other Pharma &amp; Health Products'!BB:BB)+SUMIF('PSM Costs'!$B:$B,$B225,'PSM Costs'!BB:BB)&gt;0,SUMIF(Pharmaceuticals!$B:$B,$B225,Pharmaceuticals!BB:BB)+SUMIF('Health Products &amp; Equipment'!$B:$B,$B225,'Health Products &amp; Equipment'!BB:BB)+SUMIF('Other Pharma &amp; Health Products'!$B:$B,$B225,'Other Pharma &amp; Health Products'!BB:BB)+SUMIF('PSM Costs'!$B:$B,$B225,'PSM Costs'!BB:BB),"")</f>
        <v/>
      </c>
      <c r="U225" s="233" t="str">
        <f ca="1">IF(SUMIF(Pharmaceuticals!$B:$B,$B225,Pharmaceuticals!BD:BD)+SUMIF('Health Products &amp; Equipment'!$B:$B,$B225,'Health Products &amp; Equipment'!BD:BD)+SUMIF('Other Pharma &amp; Health Products'!$B:$B,$B225,'Other Pharma &amp; Health Products'!BD:BD)+SUMIF('PSM Costs'!$B:$B,$B225,'PSM Costs'!BD:BD)&gt;0,SUMIF(Pharmaceuticals!$B:$B,$B225,Pharmaceuticals!BD:BD)+SUMIF('Health Products &amp; Equipment'!$B:$B,$B225,'Health Products &amp; Equipment'!BD:BD)+SUMIF('Other Pharma &amp; Health Products'!$B:$B,$B225,'Other Pharma &amp; Health Products'!BD:BD)+SUMIF('PSM Costs'!$B:$B,$B225,'PSM Costs'!BD:BD),"")</f>
        <v/>
      </c>
      <c r="V225" s="233" t="str">
        <f ca="1">IF(SUMIF(Pharmaceuticals!$B:$B,$B225,Pharmaceuticals!BF:BF)+SUMIF('Health Products &amp; Equipment'!$B:$B,$B225,'Health Products &amp; Equipment'!BF:BF)+SUMIF('Other Pharma &amp; Health Products'!$B:$B,$B225,'Other Pharma &amp; Health Products'!BF:BF)+SUMIF('PSM Costs'!$B:$B,$B225,'PSM Costs'!BF:BF)&gt;0,SUMIF(Pharmaceuticals!$B:$B,$B225,Pharmaceuticals!BF:BF)+SUMIF('Health Products &amp; Equipment'!$B:$B,$B225,'Health Products &amp; Equipment'!BF:BF)+SUMIF('Other Pharma &amp; Health Products'!$B:$B,$B225,'Other Pharma &amp; Health Products'!BF:BF)+SUMIF('PSM Costs'!$B:$B,$B225,'PSM Costs'!BF:BF),"")</f>
        <v/>
      </c>
      <c r="W225" s="231" t="str">
        <f t="shared" ca="1" si="18"/>
        <v/>
      </c>
      <c r="X225" s="234" t="str">
        <f ca="1">IF(SUMIF(Pharmaceuticals!$B:$B,$B225,Pharmaceuticals!BM:BM)+SUMIF('Health Products &amp; Equipment'!$B:$B,$B225,'Health Products &amp; Equipment'!BM:BM)+SUMIF('Other Pharma &amp; Health Products'!$B:$B,$B225,'Other Pharma &amp; Health Products'!BM:BM)+SUMIF('PSM Costs'!$B:$B,$B225,'PSM Costs'!BM:BM)&gt;0,SUMIF(Pharmaceuticals!$B:$B,$B225,Pharmaceuticals!BM:BM)+SUMIF('Health Products &amp; Equipment'!$B:$B,$B225,'Health Products &amp; Equipment'!BM:BM)+SUMIF('Other Pharma &amp; Health Products'!$B:$B,$B225,'Other Pharma &amp; Health Products'!BM:BM)+SUMIF('PSM Costs'!$B:$B,$B225,'PSM Costs'!BM:BM),"")</f>
        <v/>
      </c>
      <c r="Y225" s="234" t="str">
        <f ca="1">IF(SUMIF(Pharmaceuticals!$B:$B,$B225,Pharmaceuticals!BO:BO)+SUMIF('Health Products &amp; Equipment'!$B:$B,$B225,'Health Products &amp; Equipment'!BO:BO)+SUMIF('Other Pharma &amp; Health Products'!$B:$B,$B225,'Other Pharma &amp; Health Products'!BO:BO)+SUMIF('PSM Costs'!$B:$B,$B225,'PSM Costs'!BO:BO)&gt;0,SUMIF(Pharmaceuticals!$B:$B,$B225,Pharmaceuticals!BO:BO)+SUMIF('Health Products &amp; Equipment'!$B:$B,$B225,'Health Products &amp; Equipment'!BO:BO)+SUMIF('Other Pharma &amp; Health Products'!$B:$B,$B225,'Other Pharma &amp; Health Products'!BO:BO)+SUMIF('PSM Costs'!$B:$B,$B225,'PSM Costs'!BO:BO),"")</f>
        <v/>
      </c>
      <c r="Z225" s="234" t="str">
        <f ca="1">IF(SUMIF(Pharmaceuticals!$B:$B,$B225,Pharmaceuticals!BQ:BQ)+SUMIF('Health Products &amp; Equipment'!$B:$B,$B225,'Health Products &amp; Equipment'!BQ:BQ)+SUMIF('Other Pharma &amp; Health Products'!$B:$B,$B225,'Other Pharma &amp; Health Products'!BQ:BQ)+SUMIF('PSM Costs'!$B:$B,$B225,'PSM Costs'!BQ:BQ)&gt;0,SUMIF(Pharmaceuticals!$B:$B,$B225,Pharmaceuticals!BQ:BQ)+SUMIF('Health Products &amp; Equipment'!$B:$B,$B225,'Health Products &amp; Equipment'!BQ:BQ)+SUMIF('Other Pharma &amp; Health Products'!$B:$B,$B225,'Other Pharma &amp; Health Products'!BQ:BQ)+SUMIF('PSM Costs'!$B:$B,$B225,'PSM Costs'!BQ:BQ),"")</f>
        <v/>
      </c>
      <c r="AA225" s="234" t="str">
        <f ca="1">IF(SUMIF(Pharmaceuticals!$B:$B,$B225,Pharmaceuticals!BS:BS)+SUMIF('Health Products &amp; Equipment'!$B:$B,$B225,'Health Products &amp; Equipment'!BS:BS)+SUMIF('Other Pharma &amp; Health Products'!$B:$B,$B225,'Other Pharma &amp; Health Products'!BS:BS)+SUMIF('PSM Costs'!$B:$B,$B225,'PSM Costs'!BS:BS)&gt;0,SUMIF(Pharmaceuticals!$B:$B,$B225,Pharmaceuticals!BS:BS)+SUMIF('Health Products &amp; Equipment'!$B:$B,$B225,'Health Products &amp; Equipment'!BS:BS)+SUMIF('Other Pharma &amp; Health Products'!$B:$B,$B225,'Other Pharma &amp; Health Products'!BS:BS)+SUMIF('PSM Costs'!$B:$B,$B225,'PSM Costs'!BS:BS),"")</f>
        <v/>
      </c>
      <c r="AB225" s="233" t="str">
        <f t="shared" ca="1" si="19"/>
        <v/>
      </c>
    </row>
    <row r="226" spans="1:28" ht="22.15" customHeight="1" x14ac:dyDescent="0.2">
      <c r="A226" s="229">
        <v>216</v>
      </c>
      <c r="B226" s="229" t="str">
        <f ca="1">IFERROR(VLOOKUP(A226,'Rank unique Mod-Int-CI-PR'!I:J,2,FALSE),"")</f>
        <v/>
      </c>
      <c r="C226" s="230" t="str">
        <f ca="1">IFERROR(VLOOKUP(VALUE(LEFT(B226,FIND("-",B226)-1)),CatModules!B:C,2,FALSE),"")</f>
        <v/>
      </c>
      <c r="D226" s="230" t="str">
        <f ca="1">IFERROR(VLOOKUP(LEFT(B226,FIND("--",B226)-1),CatInt!D:E,2,FALSE),"")</f>
        <v/>
      </c>
      <c r="E226" s="230" t="str">
        <f ca="1">IFERROR(VLOOKUP(MID(B226,FIND("--",B226)+2,FIND("---",B226)-FIND("--",B226)-2),CatCostInp!D:E,2,FALSE),"")</f>
        <v/>
      </c>
      <c r="F226" s="230" t="str">
        <f ca="1">IFERROR(VLOOKUP(B226,ActivityConcat!A:C,3,FALSE),"")</f>
        <v/>
      </c>
      <c r="G226" s="231" t="str">
        <f ca="1">IFERROR(VLOOKUP(VALUE(RIGHT(B226,1)),Setup!A:D,4,FALSE),"")</f>
        <v/>
      </c>
      <c r="H226" s="232" t="str">
        <f t="shared" ca="1" si="15"/>
        <v/>
      </c>
      <c r="I226" s="233" t="str">
        <f ca="1">IF(SUMIF(Pharmaceuticals!$B:$B,$B226,Pharmaceuticals!Z:Z)+SUMIF('Health Products &amp; Equipment'!$B:$B,$B226,'Health Products &amp; Equipment'!Z:Z)+SUMIF('Other Pharma &amp; Health Products'!$B:$B,$B226,'Other Pharma &amp; Health Products'!Z:Z)+SUMIF('PSM Costs'!$B:$B,$B226,'PSM Costs'!Z:Z)&gt;0,SUMIF(Pharmaceuticals!$B:$B,$B226,Pharmaceuticals!Z:Z)+SUMIF('Health Products &amp; Equipment'!$B:$B,$B226,'Health Products &amp; Equipment'!Z:Z)+SUMIF('Other Pharma &amp; Health Products'!$B:$B,$B226,'Other Pharma &amp; Health Products'!Z:Z)+SUMIF('PSM Costs'!$B:$B,$B226,'PSM Costs'!Z:Z),"")</f>
        <v/>
      </c>
      <c r="J226" s="233" t="str">
        <f ca="1">IF(SUMIF(Pharmaceuticals!$B:$B,$B226,Pharmaceuticals!AB:AB)+SUMIF('Health Products &amp; Equipment'!$B:$B,$B226,'Health Products &amp; Equipment'!AB:AB)+SUMIF('Other Pharma &amp; Health Products'!$B:$B,$B226,'Other Pharma &amp; Health Products'!AB:AB)+SUMIF('PSM Costs'!$B:$B,$B226,'PSM Costs'!AB:AB)&gt;0,SUMIF(Pharmaceuticals!$B:$B,$B226,Pharmaceuticals!AB:AB)+SUMIF('Health Products &amp; Equipment'!$B:$B,$B226,'Health Products &amp; Equipment'!AB:AB)+SUMIF('Other Pharma &amp; Health Products'!$B:$B,$B226,'Other Pharma &amp; Health Products'!AB:AB)+SUMIF('PSM Costs'!$B:$B,$B226,'PSM Costs'!AB:AB),"")</f>
        <v/>
      </c>
      <c r="K226" s="233" t="str">
        <f ca="1">IF(SUMIF(Pharmaceuticals!$B:$B,$B226,Pharmaceuticals!AD:AD)+SUMIF('Health Products &amp; Equipment'!$B:$B,$B226,'Health Products &amp; Equipment'!AD:AD)+SUMIF('Other Pharma &amp; Health Products'!$B:$B,$B226,'Other Pharma &amp; Health Products'!AD:AD)+SUMIF('PSM Costs'!$B:$B,$B226,'PSM Costs'!AD:AD)&gt;0,SUMIF(Pharmaceuticals!$B:$B,$B226,Pharmaceuticals!AD:AD)+SUMIF('Health Products &amp; Equipment'!$B:$B,$B226,'Health Products &amp; Equipment'!AD:AD)+SUMIF('Other Pharma &amp; Health Products'!$B:$B,$B226,'Other Pharma &amp; Health Products'!AD:AD)+SUMIF('PSM Costs'!$B:$B,$B226,'PSM Costs'!AD:AD),"")</f>
        <v/>
      </c>
      <c r="L226" s="233" t="str">
        <f ca="1">IF(SUMIF(Pharmaceuticals!$B:$B,$B226,Pharmaceuticals!AF:AF)+SUMIF('Health Products &amp; Equipment'!$B:$B,$B226,'Health Products &amp; Equipment'!AF:AF)+SUMIF('Other Pharma &amp; Health Products'!$B:$B,$B226,'Other Pharma &amp; Health Products'!AF:AF)+SUMIF('PSM Costs'!$B:$B,$B226,'PSM Costs'!AF:AF)&gt;0,SUMIF(Pharmaceuticals!$B:$B,$B226,Pharmaceuticals!AF:AF)+SUMIF('Health Products &amp; Equipment'!$B:$B,$B226,'Health Products &amp; Equipment'!AF:AF)+SUMIF('Other Pharma &amp; Health Products'!$B:$B,$B226,'Other Pharma &amp; Health Products'!AF:AF)+SUMIF('PSM Costs'!$B:$B,$B226,'PSM Costs'!AF:AF),"")</f>
        <v/>
      </c>
      <c r="M226" s="231" t="str">
        <f t="shared" ca="1" si="16"/>
        <v/>
      </c>
      <c r="N226" s="234" t="str">
        <f ca="1">IF(SUMIF(Pharmaceuticals!$B:$B,$B226,Pharmaceuticals!AM:AM)+SUMIF('Health Products &amp; Equipment'!$B:$B,$B226,'Health Products &amp; Equipment'!AM:AM)+SUMIF('Other Pharma &amp; Health Products'!$B:$B,$B226,'Other Pharma &amp; Health Products'!AM:AM)+SUMIF('PSM Costs'!$B:$B,$B226,'PSM Costs'!AM:AM)&gt;0,SUMIF(Pharmaceuticals!$B:$B,$B226,Pharmaceuticals!AM:AM)+SUMIF('Health Products &amp; Equipment'!$B:$B,$B226,'Health Products &amp; Equipment'!AM:AM)+SUMIF('Other Pharma &amp; Health Products'!$B:$B,$B226,'Other Pharma &amp; Health Products'!AM:AM)+SUMIF('PSM Costs'!$B:$B,$B226,'PSM Costs'!AM:AM),"")</f>
        <v/>
      </c>
      <c r="O226" s="234" t="str">
        <f ca="1">IF(SUMIF(Pharmaceuticals!$B:$B,$B226,Pharmaceuticals!AO:AO)+SUMIF('Health Products &amp; Equipment'!$B:$B,$B226,'Health Products &amp; Equipment'!AO:AO)+SUMIF('Other Pharma &amp; Health Products'!$B:$B,$B226,'Other Pharma &amp; Health Products'!AO:AO)+SUMIF('PSM Costs'!$B:$B,$B226,'PSM Costs'!AO:AO)&gt;0,SUMIF(Pharmaceuticals!$B:$B,$B226,Pharmaceuticals!AO:AO)+SUMIF('Health Products &amp; Equipment'!$B:$B,$B226,'Health Products &amp; Equipment'!AO:AO)+SUMIF('Other Pharma &amp; Health Products'!$B:$B,$B226,'Other Pharma &amp; Health Products'!AO:AO)+SUMIF('PSM Costs'!$B:$B,$B226,'PSM Costs'!AO:AO),"")</f>
        <v/>
      </c>
      <c r="P226" s="234" t="str">
        <f ca="1">IF(SUMIF(Pharmaceuticals!$B:$B,$B226,Pharmaceuticals!AQ:AQ)+SUMIF('Health Products &amp; Equipment'!$B:$B,$B226,'Health Products &amp; Equipment'!AQ:AQ)+SUMIF('Other Pharma &amp; Health Products'!$B:$B,$B226,'Other Pharma &amp; Health Products'!AQ:AQ)+SUMIF('PSM Costs'!$B:$B,$B226,'PSM Costs'!AQ:AQ)&gt;0,SUMIF(Pharmaceuticals!$B:$B,$B226,Pharmaceuticals!AQ:AQ)+SUMIF('Health Products &amp; Equipment'!$B:$B,$B226,'Health Products &amp; Equipment'!AQ:AQ)+SUMIF('Other Pharma &amp; Health Products'!$B:$B,$B226,'Other Pharma &amp; Health Products'!AQ:AQ)+SUMIF('PSM Costs'!$B:$B,$B226,'PSM Costs'!AQ:AQ),"")</f>
        <v/>
      </c>
      <c r="Q226" s="234" t="str">
        <f ca="1">IF(SUMIF(Pharmaceuticals!$B:$B,$B226,Pharmaceuticals!AS:AS)+SUMIF('Health Products &amp; Equipment'!$B:$B,$B226,'Health Products &amp; Equipment'!AS:AS)+SUMIF('Other Pharma &amp; Health Products'!$B:$B,$B226,'Other Pharma &amp; Health Products'!AS:AS)+SUMIF('PSM Costs'!$B:$B,$B226,'PSM Costs'!AS:AS)&gt;0,SUMIF(Pharmaceuticals!$B:$B,$B226,Pharmaceuticals!AS:AS)+SUMIF('Health Products &amp; Equipment'!$B:$B,$B226,'Health Products &amp; Equipment'!AS:AS)+SUMIF('Other Pharma &amp; Health Products'!$B:$B,$B226,'Other Pharma &amp; Health Products'!AS:AS)+SUMIF('PSM Costs'!$B:$B,$B226,'PSM Costs'!AS:AS),"")</f>
        <v/>
      </c>
      <c r="R226" s="232" t="str">
        <f t="shared" ca="1" si="17"/>
        <v/>
      </c>
      <c r="S226" s="233" t="str">
        <f ca="1">IF(SUMIF(Pharmaceuticals!$B:$B,$B226,Pharmaceuticals!AZ:AZ)+SUMIF('Health Products &amp; Equipment'!$B:$B,$B226,'Health Products &amp; Equipment'!AZ:AZ)+SUMIF('Other Pharma &amp; Health Products'!$B:$B,$B226,'Other Pharma &amp; Health Products'!AZ:AZ)+SUMIF('PSM Costs'!$B:$B,$B226,'PSM Costs'!AZ:AZ)&gt;0,SUMIF(Pharmaceuticals!$B:$B,$B226,Pharmaceuticals!AZ:AZ)+SUMIF('Health Products &amp; Equipment'!$B:$B,$B226,'Health Products &amp; Equipment'!AZ:AZ)+SUMIF('Other Pharma &amp; Health Products'!$B:$B,$B226,'Other Pharma &amp; Health Products'!AZ:AZ)+SUMIF('PSM Costs'!$B:$B,$B226,'PSM Costs'!AZ:AZ),"")</f>
        <v/>
      </c>
      <c r="T226" s="233" t="str">
        <f ca="1">IF(SUMIF(Pharmaceuticals!$B:$B,$B226,Pharmaceuticals!BB:BB)+SUMIF('Health Products &amp; Equipment'!$B:$B,$B226,'Health Products &amp; Equipment'!BB:BB)+SUMIF('Other Pharma &amp; Health Products'!$B:$B,$B226,'Other Pharma &amp; Health Products'!BB:BB)+SUMIF('PSM Costs'!$B:$B,$B226,'PSM Costs'!BB:BB)&gt;0,SUMIF(Pharmaceuticals!$B:$B,$B226,Pharmaceuticals!BB:BB)+SUMIF('Health Products &amp; Equipment'!$B:$B,$B226,'Health Products &amp; Equipment'!BB:BB)+SUMIF('Other Pharma &amp; Health Products'!$B:$B,$B226,'Other Pharma &amp; Health Products'!BB:BB)+SUMIF('PSM Costs'!$B:$B,$B226,'PSM Costs'!BB:BB),"")</f>
        <v/>
      </c>
      <c r="U226" s="233" t="str">
        <f ca="1">IF(SUMIF(Pharmaceuticals!$B:$B,$B226,Pharmaceuticals!BD:BD)+SUMIF('Health Products &amp; Equipment'!$B:$B,$B226,'Health Products &amp; Equipment'!BD:BD)+SUMIF('Other Pharma &amp; Health Products'!$B:$B,$B226,'Other Pharma &amp; Health Products'!BD:BD)+SUMIF('PSM Costs'!$B:$B,$B226,'PSM Costs'!BD:BD)&gt;0,SUMIF(Pharmaceuticals!$B:$B,$B226,Pharmaceuticals!BD:BD)+SUMIF('Health Products &amp; Equipment'!$B:$B,$B226,'Health Products &amp; Equipment'!BD:BD)+SUMIF('Other Pharma &amp; Health Products'!$B:$B,$B226,'Other Pharma &amp; Health Products'!BD:BD)+SUMIF('PSM Costs'!$B:$B,$B226,'PSM Costs'!BD:BD),"")</f>
        <v/>
      </c>
      <c r="V226" s="233" t="str">
        <f ca="1">IF(SUMIF(Pharmaceuticals!$B:$B,$B226,Pharmaceuticals!BF:BF)+SUMIF('Health Products &amp; Equipment'!$B:$B,$B226,'Health Products &amp; Equipment'!BF:BF)+SUMIF('Other Pharma &amp; Health Products'!$B:$B,$B226,'Other Pharma &amp; Health Products'!BF:BF)+SUMIF('PSM Costs'!$B:$B,$B226,'PSM Costs'!BF:BF)&gt;0,SUMIF(Pharmaceuticals!$B:$B,$B226,Pharmaceuticals!BF:BF)+SUMIF('Health Products &amp; Equipment'!$B:$B,$B226,'Health Products &amp; Equipment'!BF:BF)+SUMIF('Other Pharma &amp; Health Products'!$B:$B,$B226,'Other Pharma &amp; Health Products'!BF:BF)+SUMIF('PSM Costs'!$B:$B,$B226,'PSM Costs'!BF:BF),"")</f>
        <v/>
      </c>
      <c r="W226" s="231" t="str">
        <f t="shared" ca="1" si="18"/>
        <v/>
      </c>
      <c r="X226" s="234" t="str">
        <f ca="1">IF(SUMIF(Pharmaceuticals!$B:$B,$B226,Pharmaceuticals!BM:BM)+SUMIF('Health Products &amp; Equipment'!$B:$B,$B226,'Health Products &amp; Equipment'!BM:BM)+SUMIF('Other Pharma &amp; Health Products'!$B:$B,$B226,'Other Pharma &amp; Health Products'!BM:BM)+SUMIF('PSM Costs'!$B:$B,$B226,'PSM Costs'!BM:BM)&gt;0,SUMIF(Pharmaceuticals!$B:$B,$B226,Pharmaceuticals!BM:BM)+SUMIF('Health Products &amp; Equipment'!$B:$B,$B226,'Health Products &amp; Equipment'!BM:BM)+SUMIF('Other Pharma &amp; Health Products'!$B:$B,$B226,'Other Pharma &amp; Health Products'!BM:BM)+SUMIF('PSM Costs'!$B:$B,$B226,'PSM Costs'!BM:BM),"")</f>
        <v/>
      </c>
      <c r="Y226" s="234" t="str">
        <f ca="1">IF(SUMIF(Pharmaceuticals!$B:$B,$B226,Pharmaceuticals!BO:BO)+SUMIF('Health Products &amp; Equipment'!$B:$B,$B226,'Health Products &amp; Equipment'!BO:BO)+SUMIF('Other Pharma &amp; Health Products'!$B:$B,$B226,'Other Pharma &amp; Health Products'!BO:BO)+SUMIF('PSM Costs'!$B:$B,$B226,'PSM Costs'!BO:BO)&gt;0,SUMIF(Pharmaceuticals!$B:$B,$B226,Pharmaceuticals!BO:BO)+SUMIF('Health Products &amp; Equipment'!$B:$B,$B226,'Health Products &amp; Equipment'!BO:BO)+SUMIF('Other Pharma &amp; Health Products'!$B:$B,$B226,'Other Pharma &amp; Health Products'!BO:BO)+SUMIF('PSM Costs'!$B:$B,$B226,'PSM Costs'!BO:BO),"")</f>
        <v/>
      </c>
      <c r="Z226" s="234" t="str">
        <f ca="1">IF(SUMIF(Pharmaceuticals!$B:$B,$B226,Pharmaceuticals!BQ:BQ)+SUMIF('Health Products &amp; Equipment'!$B:$B,$B226,'Health Products &amp; Equipment'!BQ:BQ)+SUMIF('Other Pharma &amp; Health Products'!$B:$B,$B226,'Other Pharma &amp; Health Products'!BQ:BQ)+SUMIF('PSM Costs'!$B:$B,$B226,'PSM Costs'!BQ:BQ)&gt;0,SUMIF(Pharmaceuticals!$B:$B,$B226,Pharmaceuticals!BQ:BQ)+SUMIF('Health Products &amp; Equipment'!$B:$B,$B226,'Health Products &amp; Equipment'!BQ:BQ)+SUMIF('Other Pharma &amp; Health Products'!$B:$B,$B226,'Other Pharma &amp; Health Products'!BQ:BQ)+SUMIF('PSM Costs'!$B:$B,$B226,'PSM Costs'!BQ:BQ),"")</f>
        <v/>
      </c>
      <c r="AA226" s="234" t="str">
        <f ca="1">IF(SUMIF(Pharmaceuticals!$B:$B,$B226,Pharmaceuticals!BS:BS)+SUMIF('Health Products &amp; Equipment'!$B:$B,$B226,'Health Products &amp; Equipment'!BS:BS)+SUMIF('Other Pharma &amp; Health Products'!$B:$B,$B226,'Other Pharma &amp; Health Products'!BS:BS)+SUMIF('PSM Costs'!$B:$B,$B226,'PSM Costs'!BS:BS)&gt;0,SUMIF(Pharmaceuticals!$B:$B,$B226,Pharmaceuticals!BS:BS)+SUMIF('Health Products &amp; Equipment'!$B:$B,$B226,'Health Products &amp; Equipment'!BS:BS)+SUMIF('Other Pharma &amp; Health Products'!$B:$B,$B226,'Other Pharma &amp; Health Products'!BS:BS)+SUMIF('PSM Costs'!$B:$B,$B226,'PSM Costs'!BS:BS),"")</f>
        <v/>
      </c>
      <c r="AB226" s="233" t="str">
        <f t="shared" ca="1" si="19"/>
        <v/>
      </c>
    </row>
    <row r="227" spans="1:28" ht="22.15" customHeight="1" x14ac:dyDescent="0.2">
      <c r="A227" s="229">
        <v>217</v>
      </c>
      <c r="B227" s="229" t="str">
        <f ca="1">IFERROR(VLOOKUP(A227,'Rank unique Mod-Int-CI-PR'!I:J,2,FALSE),"")</f>
        <v/>
      </c>
      <c r="C227" s="230" t="str">
        <f ca="1">IFERROR(VLOOKUP(VALUE(LEFT(B227,FIND("-",B227)-1)),CatModules!B:C,2,FALSE),"")</f>
        <v/>
      </c>
      <c r="D227" s="230" t="str">
        <f ca="1">IFERROR(VLOOKUP(LEFT(B227,FIND("--",B227)-1),CatInt!D:E,2,FALSE),"")</f>
        <v/>
      </c>
      <c r="E227" s="230" t="str">
        <f ca="1">IFERROR(VLOOKUP(MID(B227,FIND("--",B227)+2,FIND("---",B227)-FIND("--",B227)-2),CatCostInp!D:E,2,FALSE),"")</f>
        <v/>
      </c>
      <c r="F227" s="230" t="str">
        <f ca="1">IFERROR(VLOOKUP(B227,ActivityConcat!A:C,3,FALSE),"")</f>
        <v/>
      </c>
      <c r="G227" s="231" t="str">
        <f ca="1">IFERROR(VLOOKUP(VALUE(RIGHT(B227,1)),Setup!A:D,4,FALSE),"")</f>
        <v/>
      </c>
      <c r="H227" s="232" t="str">
        <f t="shared" ca="1" si="15"/>
        <v/>
      </c>
      <c r="I227" s="233" t="str">
        <f ca="1">IF(SUMIF(Pharmaceuticals!$B:$B,$B227,Pharmaceuticals!Z:Z)+SUMIF('Health Products &amp; Equipment'!$B:$B,$B227,'Health Products &amp; Equipment'!Z:Z)+SUMIF('Other Pharma &amp; Health Products'!$B:$B,$B227,'Other Pharma &amp; Health Products'!Z:Z)+SUMIF('PSM Costs'!$B:$B,$B227,'PSM Costs'!Z:Z)&gt;0,SUMIF(Pharmaceuticals!$B:$B,$B227,Pharmaceuticals!Z:Z)+SUMIF('Health Products &amp; Equipment'!$B:$B,$B227,'Health Products &amp; Equipment'!Z:Z)+SUMIF('Other Pharma &amp; Health Products'!$B:$B,$B227,'Other Pharma &amp; Health Products'!Z:Z)+SUMIF('PSM Costs'!$B:$B,$B227,'PSM Costs'!Z:Z),"")</f>
        <v/>
      </c>
      <c r="J227" s="233" t="str">
        <f ca="1">IF(SUMIF(Pharmaceuticals!$B:$B,$B227,Pharmaceuticals!AB:AB)+SUMIF('Health Products &amp; Equipment'!$B:$B,$B227,'Health Products &amp; Equipment'!AB:AB)+SUMIF('Other Pharma &amp; Health Products'!$B:$B,$B227,'Other Pharma &amp; Health Products'!AB:AB)+SUMIF('PSM Costs'!$B:$B,$B227,'PSM Costs'!AB:AB)&gt;0,SUMIF(Pharmaceuticals!$B:$B,$B227,Pharmaceuticals!AB:AB)+SUMIF('Health Products &amp; Equipment'!$B:$B,$B227,'Health Products &amp; Equipment'!AB:AB)+SUMIF('Other Pharma &amp; Health Products'!$B:$B,$B227,'Other Pharma &amp; Health Products'!AB:AB)+SUMIF('PSM Costs'!$B:$B,$B227,'PSM Costs'!AB:AB),"")</f>
        <v/>
      </c>
      <c r="K227" s="233" t="str">
        <f ca="1">IF(SUMIF(Pharmaceuticals!$B:$B,$B227,Pharmaceuticals!AD:AD)+SUMIF('Health Products &amp; Equipment'!$B:$B,$B227,'Health Products &amp; Equipment'!AD:AD)+SUMIF('Other Pharma &amp; Health Products'!$B:$B,$B227,'Other Pharma &amp; Health Products'!AD:AD)+SUMIF('PSM Costs'!$B:$B,$B227,'PSM Costs'!AD:AD)&gt;0,SUMIF(Pharmaceuticals!$B:$B,$B227,Pharmaceuticals!AD:AD)+SUMIF('Health Products &amp; Equipment'!$B:$B,$B227,'Health Products &amp; Equipment'!AD:AD)+SUMIF('Other Pharma &amp; Health Products'!$B:$B,$B227,'Other Pharma &amp; Health Products'!AD:AD)+SUMIF('PSM Costs'!$B:$B,$B227,'PSM Costs'!AD:AD),"")</f>
        <v/>
      </c>
      <c r="L227" s="233" t="str">
        <f ca="1">IF(SUMIF(Pharmaceuticals!$B:$B,$B227,Pharmaceuticals!AF:AF)+SUMIF('Health Products &amp; Equipment'!$B:$B,$B227,'Health Products &amp; Equipment'!AF:AF)+SUMIF('Other Pharma &amp; Health Products'!$B:$B,$B227,'Other Pharma &amp; Health Products'!AF:AF)+SUMIF('PSM Costs'!$B:$B,$B227,'PSM Costs'!AF:AF)&gt;0,SUMIF(Pharmaceuticals!$B:$B,$B227,Pharmaceuticals!AF:AF)+SUMIF('Health Products &amp; Equipment'!$B:$B,$B227,'Health Products &amp; Equipment'!AF:AF)+SUMIF('Other Pharma &amp; Health Products'!$B:$B,$B227,'Other Pharma &amp; Health Products'!AF:AF)+SUMIF('PSM Costs'!$B:$B,$B227,'PSM Costs'!AF:AF),"")</f>
        <v/>
      </c>
      <c r="M227" s="231" t="str">
        <f t="shared" ca="1" si="16"/>
        <v/>
      </c>
      <c r="N227" s="234" t="str">
        <f ca="1">IF(SUMIF(Pharmaceuticals!$B:$B,$B227,Pharmaceuticals!AM:AM)+SUMIF('Health Products &amp; Equipment'!$B:$B,$B227,'Health Products &amp; Equipment'!AM:AM)+SUMIF('Other Pharma &amp; Health Products'!$B:$B,$B227,'Other Pharma &amp; Health Products'!AM:AM)+SUMIF('PSM Costs'!$B:$B,$B227,'PSM Costs'!AM:AM)&gt;0,SUMIF(Pharmaceuticals!$B:$B,$B227,Pharmaceuticals!AM:AM)+SUMIF('Health Products &amp; Equipment'!$B:$B,$B227,'Health Products &amp; Equipment'!AM:AM)+SUMIF('Other Pharma &amp; Health Products'!$B:$B,$B227,'Other Pharma &amp; Health Products'!AM:AM)+SUMIF('PSM Costs'!$B:$B,$B227,'PSM Costs'!AM:AM),"")</f>
        <v/>
      </c>
      <c r="O227" s="234" t="str">
        <f ca="1">IF(SUMIF(Pharmaceuticals!$B:$B,$B227,Pharmaceuticals!AO:AO)+SUMIF('Health Products &amp; Equipment'!$B:$B,$B227,'Health Products &amp; Equipment'!AO:AO)+SUMIF('Other Pharma &amp; Health Products'!$B:$B,$B227,'Other Pharma &amp; Health Products'!AO:AO)+SUMIF('PSM Costs'!$B:$B,$B227,'PSM Costs'!AO:AO)&gt;0,SUMIF(Pharmaceuticals!$B:$B,$B227,Pharmaceuticals!AO:AO)+SUMIF('Health Products &amp; Equipment'!$B:$B,$B227,'Health Products &amp; Equipment'!AO:AO)+SUMIF('Other Pharma &amp; Health Products'!$B:$B,$B227,'Other Pharma &amp; Health Products'!AO:AO)+SUMIF('PSM Costs'!$B:$B,$B227,'PSM Costs'!AO:AO),"")</f>
        <v/>
      </c>
      <c r="P227" s="234" t="str">
        <f ca="1">IF(SUMIF(Pharmaceuticals!$B:$B,$B227,Pharmaceuticals!AQ:AQ)+SUMIF('Health Products &amp; Equipment'!$B:$B,$B227,'Health Products &amp; Equipment'!AQ:AQ)+SUMIF('Other Pharma &amp; Health Products'!$B:$B,$B227,'Other Pharma &amp; Health Products'!AQ:AQ)+SUMIF('PSM Costs'!$B:$B,$B227,'PSM Costs'!AQ:AQ)&gt;0,SUMIF(Pharmaceuticals!$B:$B,$B227,Pharmaceuticals!AQ:AQ)+SUMIF('Health Products &amp; Equipment'!$B:$B,$B227,'Health Products &amp; Equipment'!AQ:AQ)+SUMIF('Other Pharma &amp; Health Products'!$B:$B,$B227,'Other Pharma &amp; Health Products'!AQ:AQ)+SUMIF('PSM Costs'!$B:$B,$B227,'PSM Costs'!AQ:AQ),"")</f>
        <v/>
      </c>
      <c r="Q227" s="234" t="str">
        <f ca="1">IF(SUMIF(Pharmaceuticals!$B:$B,$B227,Pharmaceuticals!AS:AS)+SUMIF('Health Products &amp; Equipment'!$B:$B,$B227,'Health Products &amp; Equipment'!AS:AS)+SUMIF('Other Pharma &amp; Health Products'!$B:$B,$B227,'Other Pharma &amp; Health Products'!AS:AS)+SUMIF('PSM Costs'!$B:$B,$B227,'PSM Costs'!AS:AS)&gt;0,SUMIF(Pharmaceuticals!$B:$B,$B227,Pharmaceuticals!AS:AS)+SUMIF('Health Products &amp; Equipment'!$B:$B,$B227,'Health Products &amp; Equipment'!AS:AS)+SUMIF('Other Pharma &amp; Health Products'!$B:$B,$B227,'Other Pharma &amp; Health Products'!AS:AS)+SUMIF('PSM Costs'!$B:$B,$B227,'PSM Costs'!AS:AS),"")</f>
        <v/>
      </c>
      <c r="R227" s="232" t="str">
        <f t="shared" ca="1" si="17"/>
        <v/>
      </c>
      <c r="S227" s="233" t="str">
        <f ca="1">IF(SUMIF(Pharmaceuticals!$B:$B,$B227,Pharmaceuticals!AZ:AZ)+SUMIF('Health Products &amp; Equipment'!$B:$B,$B227,'Health Products &amp; Equipment'!AZ:AZ)+SUMIF('Other Pharma &amp; Health Products'!$B:$B,$B227,'Other Pharma &amp; Health Products'!AZ:AZ)+SUMIF('PSM Costs'!$B:$B,$B227,'PSM Costs'!AZ:AZ)&gt;0,SUMIF(Pharmaceuticals!$B:$B,$B227,Pharmaceuticals!AZ:AZ)+SUMIF('Health Products &amp; Equipment'!$B:$B,$B227,'Health Products &amp; Equipment'!AZ:AZ)+SUMIF('Other Pharma &amp; Health Products'!$B:$B,$B227,'Other Pharma &amp; Health Products'!AZ:AZ)+SUMIF('PSM Costs'!$B:$B,$B227,'PSM Costs'!AZ:AZ),"")</f>
        <v/>
      </c>
      <c r="T227" s="233" t="str">
        <f ca="1">IF(SUMIF(Pharmaceuticals!$B:$B,$B227,Pharmaceuticals!BB:BB)+SUMIF('Health Products &amp; Equipment'!$B:$B,$B227,'Health Products &amp; Equipment'!BB:BB)+SUMIF('Other Pharma &amp; Health Products'!$B:$B,$B227,'Other Pharma &amp; Health Products'!BB:BB)+SUMIF('PSM Costs'!$B:$B,$B227,'PSM Costs'!BB:BB)&gt;0,SUMIF(Pharmaceuticals!$B:$B,$B227,Pharmaceuticals!BB:BB)+SUMIF('Health Products &amp; Equipment'!$B:$B,$B227,'Health Products &amp; Equipment'!BB:BB)+SUMIF('Other Pharma &amp; Health Products'!$B:$B,$B227,'Other Pharma &amp; Health Products'!BB:BB)+SUMIF('PSM Costs'!$B:$B,$B227,'PSM Costs'!BB:BB),"")</f>
        <v/>
      </c>
      <c r="U227" s="233" t="str">
        <f ca="1">IF(SUMIF(Pharmaceuticals!$B:$B,$B227,Pharmaceuticals!BD:BD)+SUMIF('Health Products &amp; Equipment'!$B:$B,$B227,'Health Products &amp; Equipment'!BD:BD)+SUMIF('Other Pharma &amp; Health Products'!$B:$B,$B227,'Other Pharma &amp; Health Products'!BD:BD)+SUMIF('PSM Costs'!$B:$B,$B227,'PSM Costs'!BD:BD)&gt;0,SUMIF(Pharmaceuticals!$B:$B,$B227,Pharmaceuticals!BD:BD)+SUMIF('Health Products &amp; Equipment'!$B:$B,$B227,'Health Products &amp; Equipment'!BD:BD)+SUMIF('Other Pharma &amp; Health Products'!$B:$B,$B227,'Other Pharma &amp; Health Products'!BD:BD)+SUMIF('PSM Costs'!$B:$B,$B227,'PSM Costs'!BD:BD),"")</f>
        <v/>
      </c>
      <c r="V227" s="233" t="str">
        <f ca="1">IF(SUMIF(Pharmaceuticals!$B:$B,$B227,Pharmaceuticals!BF:BF)+SUMIF('Health Products &amp; Equipment'!$B:$B,$B227,'Health Products &amp; Equipment'!BF:BF)+SUMIF('Other Pharma &amp; Health Products'!$B:$B,$B227,'Other Pharma &amp; Health Products'!BF:BF)+SUMIF('PSM Costs'!$B:$B,$B227,'PSM Costs'!BF:BF)&gt;0,SUMIF(Pharmaceuticals!$B:$B,$B227,Pharmaceuticals!BF:BF)+SUMIF('Health Products &amp; Equipment'!$B:$B,$B227,'Health Products &amp; Equipment'!BF:BF)+SUMIF('Other Pharma &amp; Health Products'!$B:$B,$B227,'Other Pharma &amp; Health Products'!BF:BF)+SUMIF('PSM Costs'!$B:$B,$B227,'PSM Costs'!BF:BF),"")</f>
        <v/>
      </c>
      <c r="W227" s="231" t="str">
        <f t="shared" ca="1" si="18"/>
        <v/>
      </c>
      <c r="X227" s="234" t="str">
        <f ca="1">IF(SUMIF(Pharmaceuticals!$B:$B,$B227,Pharmaceuticals!BM:BM)+SUMIF('Health Products &amp; Equipment'!$B:$B,$B227,'Health Products &amp; Equipment'!BM:BM)+SUMIF('Other Pharma &amp; Health Products'!$B:$B,$B227,'Other Pharma &amp; Health Products'!BM:BM)+SUMIF('PSM Costs'!$B:$B,$B227,'PSM Costs'!BM:BM)&gt;0,SUMIF(Pharmaceuticals!$B:$B,$B227,Pharmaceuticals!BM:BM)+SUMIF('Health Products &amp; Equipment'!$B:$B,$B227,'Health Products &amp; Equipment'!BM:BM)+SUMIF('Other Pharma &amp; Health Products'!$B:$B,$B227,'Other Pharma &amp; Health Products'!BM:BM)+SUMIF('PSM Costs'!$B:$B,$B227,'PSM Costs'!BM:BM),"")</f>
        <v/>
      </c>
      <c r="Y227" s="234" t="str">
        <f ca="1">IF(SUMIF(Pharmaceuticals!$B:$B,$B227,Pharmaceuticals!BO:BO)+SUMIF('Health Products &amp; Equipment'!$B:$B,$B227,'Health Products &amp; Equipment'!BO:BO)+SUMIF('Other Pharma &amp; Health Products'!$B:$B,$B227,'Other Pharma &amp; Health Products'!BO:BO)+SUMIF('PSM Costs'!$B:$B,$B227,'PSM Costs'!BO:BO)&gt;0,SUMIF(Pharmaceuticals!$B:$B,$B227,Pharmaceuticals!BO:BO)+SUMIF('Health Products &amp; Equipment'!$B:$B,$B227,'Health Products &amp; Equipment'!BO:BO)+SUMIF('Other Pharma &amp; Health Products'!$B:$B,$B227,'Other Pharma &amp; Health Products'!BO:BO)+SUMIF('PSM Costs'!$B:$B,$B227,'PSM Costs'!BO:BO),"")</f>
        <v/>
      </c>
      <c r="Z227" s="234" t="str">
        <f ca="1">IF(SUMIF(Pharmaceuticals!$B:$B,$B227,Pharmaceuticals!BQ:BQ)+SUMIF('Health Products &amp; Equipment'!$B:$B,$B227,'Health Products &amp; Equipment'!BQ:BQ)+SUMIF('Other Pharma &amp; Health Products'!$B:$B,$B227,'Other Pharma &amp; Health Products'!BQ:BQ)+SUMIF('PSM Costs'!$B:$B,$B227,'PSM Costs'!BQ:BQ)&gt;0,SUMIF(Pharmaceuticals!$B:$B,$B227,Pharmaceuticals!BQ:BQ)+SUMIF('Health Products &amp; Equipment'!$B:$B,$B227,'Health Products &amp; Equipment'!BQ:BQ)+SUMIF('Other Pharma &amp; Health Products'!$B:$B,$B227,'Other Pharma &amp; Health Products'!BQ:BQ)+SUMIF('PSM Costs'!$B:$B,$B227,'PSM Costs'!BQ:BQ),"")</f>
        <v/>
      </c>
      <c r="AA227" s="234" t="str">
        <f ca="1">IF(SUMIF(Pharmaceuticals!$B:$B,$B227,Pharmaceuticals!BS:BS)+SUMIF('Health Products &amp; Equipment'!$B:$B,$B227,'Health Products &amp; Equipment'!BS:BS)+SUMIF('Other Pharma &amp; Health Products'!$B:$B,$B227,'Other Pharma &amp; Health Products'!BS:BS)+SUMIF('PSM Costs'!$B:$B,$B227,'PSM Costs'!BS:BS)&gt;0,SUMIF(Pharmaceuticals!$B:$B,$B227,Pharmaceuticals!BS:BS)+SUMIF('Health Products &amp; Equipment'!$B:$B,$B227,'Health Products &amp; Equipment'!BS:BS)+SUMIF('Other Pharma &amp; Health Products'!$B:$B,$B227,'Other Pharma &amp; Health Products'!BS:BS)+SUMIF('PSM Costs'!$B:$B,$B227,'PSM Costs'!BS:BS),"")</f>
        <v/>
      </c>
      <c r="AB227" s="233" t="str">
        <f t="shared" ca="1" si="19"/>
        <v/>
      </c>
    </row>
    <row r="228" spans="1:28" ht="22.15" customHeight="1" x14ac:dyDescent="0.2">
      <c r="A228" s="229">
        <v>218</v>
      </c>
      <c r="B228" s="229" t="str">
        <f ca="1">IFERROR(VLOOKUP(A228,'Rank unique Mod-Int-CI-PR'!I:J,2,FALSE),"")</f>
        <v/>
      </c>
      <c r="C228" s="230" t="str">
        <f ca="1">IFERROR(VLOOKUP(VALUE(LEFT(B228,FIND("-",B228)-1)),CatModules!B:C,2,FALSE),"")</f>
        <v/>
      </c>
      <c r="D228" s="230" t="str">
        <f ca="1">IFERROR(VLOOKUP(LEFT(B228,FIND("--",B228)-1),CatInt!D:E,2,FALSE),"")</f>
        <v/>
      </c>
      <c r="E228" s="230" t="str">
        <f ca="1">IFERROR(VLOOKUP(MID(B228,FIND("--",B228)+2,FIND("---",B228)-FIND("--",B228)-2),CatCostInp!D:E,2,FALSE),"")</f>
        <v/>
      </c>
      <c r="F228" s="230" t="str">
        <f ca="1">IFERROR(VLOOKUP(B228,ActivityConcat!A:C,3,FALSE),"")</f>
        <v/>
      </c>
      <c r="G228" s="231" t="str">
        <f ca="1">IFERROR(VLOOKUP(VALUE(RIGHT(B228,1)),Setup!A:D,4,FALSE),"")</f>
        <v/>
      </c>
      <c r="H228" s="232" t="str">
        <f t="shared" ca="1" si="15"/>
        <v/>
      </c>
      <c r="I228" s="233" t="str">
        <f ca="1">IF(SUMIF(Pharmaceuticals!$B:$B,$B228,Pharmaceuticals!Z:Z)+SUMIF('Health Products &amp; Equipment'!$B:$B,$B228,'Health Products &amp; Equipment'!Z:Z)+SUMIF('Other Pharma &amp; Health Products'!$B:$B,$B228,'Other Pharma &amp; Health Products'!Z:Z)+SUMIF('PSM Costs'!$B:$B,$B228,'PSM Costs'!Z:Z)&gt;0,SUMIF(Pharmaceuticals!$B:$B,$B228,Pharmaceuticals!Z:Z)+SUMIF('Health Products &amp; Equipment'!$B:$B,$B228,'Health Products &amp; Equipment'!Z:Z)+SUMIF('Other Pharma &amp; Health Products'!$B:$B,$B228,'Other Pharma &amp; Health Products'!Z:Z)+SUMIF('PSM Costs'!$B:$B,$B228,'PSM Costs'!Z:Z),"")</f>
        <v/>
      </c>
      <c r="J228" s="233" t="str">
        <f ca="1">IF(SUMIF(Pharmaceuticals!$B:$B,$B228,Pharmaceuticals!AB:AB)+SUMIF('Health Products &amp; Equipment'!$B:$B,$B228,'Health Products &amp; Equipment'!AB:AB)+SUMIF('Other Pharma &amp; Health Products'!$B:$B,$B228,'Other Pharma &amp; Health Products'!AB:AB)+SUMIF('PSM Costs'!$B:$B,$B228,'PSM Costs'!AB:AB)&gt;0,SUMIF(Pharmaceuticals!$B:$B,$B228,Pharmaceuticals!AB:AB)+SUMIF('Health Products &amp; Equipment'!$B:$B,$B228,'Health Products &amp; Equipment'!AB:AB)+SUMIF('Other Pharma &amp; Health Products'!$B:$B,$B228,'Other Pharma &amp; Health Products'!AB:AB)+SUMIF('PSM Costs'!$B:$B,$B228,'PSM Costs'!AB:AB),"")</f>
        <v/>
      </c>
      <c r="K228" s="233" t="str">
        <f ca="1">IF(SUMIF(Pharmaceuticals!$B:$B,$B228,Pharmaceuticals!AD:AD)+SUMIF('Health Products &amp; Equipment'!$B:$B,$B228,'Health Products &amp; Equipment'!AD:AD)+SUMIF('Other Pharma &amp; Health Products'!$B:$B,$B228,'Other Pharma &amp; Health Products'!AD:AD)+SUMIF('PSM Costs'!$B:$B,$B228,'PSM Costs'!AD:AD)&gt;0,SUMIF(Pharmaceuticals!$B:$B,$B228,Pharmaceuticals!AD:AD)+SUMIF('Health Products &amp; Equipment'!$B:$B,$B228,'Health Products &amp; Equipment'!AD:AD)+SUMIF('Other Pharma &amp; Health Products'!$B:$B,$B228,'Other Pharma &amp; Health Products'!AD:AD)+SUMIF('PSM Costs'!$B:$B,$B228,'PSM Costs'!AD:AD),"")</f>
        <v/>
      </c>
      <c r="L228" s="233" t="str">
        <f ca="1">IF(SUMIF(Pharmaceuticals!$B:$B,$B228,Pharmaceuticals!AF:AF)+SUMIF('Health Products &amp; Equipment'!$B:$B,$B228,'Health Products &amp; Equipment'!AF:AF)+SUMIF('Other Pharma &amp; Health Products'!$B:$B,$B228,'Other Pharma &amp; Health Products'!AF:AF)+SUMIF('PSM Costs'!$B:$B,$B228,'PSM Costs'!AF:AF)&gt;0,SUMIF(Pharmaceuticals!$B:$B,$B228,Pharmaceuticals!AF:AF)+SUMIF('Health Products &amp; Equipment'!$B:$B,$B228,'Health Products &amp; Equipment'!AF:AF)+SUMIF('Other Pharma &amp; Health Products'!$B:$B,$B228,'Other Pharma &amp; Health Products'!AF:AF)+SUMIF('PSM Costs'!$B:$B,$B228,'PSM Costs'!AF:AF),"")</f>
        <v/>
      </c>
      <c r="M228" s="231" t="str">
        <f t="shared" ca="1" si="16"/>
        <v/>
      </c>
      <c r="N228" s="234" t="str">
        <f ca="1">IF(SUMIF(Pharmaceuticals!$B:$B,$B228,Pharmaceuticals!AM:AM)+SUMIF('Health Products &amp; Equipment'!$B:$B,$B228,'Health Products &amp; Equipment'!AM:AM)+SUMIF('Other Pharma &amp; Health Products'!$B:$B,$B228,'Other Pharma &amp; Health Products'!AM:AM)+SUMIF('PSM Costs'!$B:$B,$B228,'PSM Costs'!AM:AM)&gt;0,SUMIF(Pharmaceuticals!$B:$B,$B228,Pharmaceuticals!AM:AM)+SUMIF('Health Products &amp; Equipment'!$B:$B,$B228,'Health Products &amp; Equipment'!AM:AM)+SUMIF('Other Pharma &amp; Health Products'!$B:$B,$B228,'Other Pharma &amp; Health Products'!AM:AM)+SUMIF('PSM Costs'!$B:$B,$B228,'PSM Costs'!AM:AM),"")</f>
        <v/>
      </c>
      <c r="O228" s="234" t="str">
        <f ca="1">IF(SUMIF(Pharmaceuticals!$B:$B,$B228,Pharmaceuticals!AO:AO)+SUMIF('Health Products &amp; Equipment'!$B:$B,$B228,'Health Products &amp; Equipment'!AO:AO)+SUMIF('Other Pharma &amp; Health Products'!$B:$B,$B228,'Other Pharma &amp; Health Products'!AO:AO)+SUMIF('PSM Costs'!$B:$B,$B228,'PSM Costs'!AO:AO)&gt;0,SUMIF(Pharmaceuticals!$B:$B,$B228,Pharmaceuticals!AO:AO)+SUMIF('Health Products &amp; Equipment'!$B:$B,$B228,'Health Products &amp; Equipment'!AO:AO)+SUMIF('Other Pharma &amp; Health Products'!$B:$B,$B228,'Other Pharma &amp; Health Products'!AO:AO)+SUMIF('PSM Costs'!$B:$B,$B228,'PSM Costs'!AO:AO),"")</f>
        <v/>
      </c>
      <c r="P228" s="234" t="str">
        <f ca="1">IF(SUMIF(Pharmaceuticals!$B:$B,$B228,Pharmaceuticals!AQ:AQ)+SUMIF('Health Products &amp; Equipment'!$B:$B,$B228,'Health Products &amp; Equipment'!AQ:AQ)+SUMIF('Other Pharma &amp; Health Products'!$B:$B,$B228,'Other Pharma &amp; Health Products'!AQ:AQ)+SUMIF('PSM Costs'!$B:$B,$B228,'PSM Costs'!AQ:AQ)&gt;0,SUMIF(Pharmaceuticals!$B:$B,$B228,Pharmaceuticals!AQ:AQ)+SUMIF('Health Products &amp; Equipment'!$B:$B,$B228,'Health Products &amp; Equipment'!AQ:AQ)+SUMIF('Other Pharma &amp; Health Products'!$B:$B,$B228,'Other Pharma &amp; Health Products'!AQ:AQ)+SUMIF('PSM Costs'!$B:$B,$B228,'PSM Costs'!AQ:AQ),"")</f>
        <v/>
      </c>
      <c r="Q228" s="234" t="str">
        <f ca="1">IF(SUMIF(Pharmaceuticals!$B:$B,$B228,Pharmaceuticals!AS:AS)+SUMIF('Health Products &amp; Equipment'!$B:$B,$B228,'Health Products &amp; Equipment'!AS:AS)+SUMIF('Other Pharma &amp; Health Products'!$B:$B,$B228,'Other Pharma &amp; Health Products'!AS:AS)+SUMIF('PSM Costs'!$B:$B,$B228,'PSM Costs'!AS:AS)&gt;0,SUMIF(Pharmaceuticals!$B:$B,$B228,Pharmaceuticals!AS:AS)+SUMIF('Health Products &amp; Equipment'!$B:$B,$B228,'Health Products &amp; Equipment'!AS:AS)+SUMIF('Other Pharma &amp; Health Products'!$B:$B,$B228,'Other Pharma &amp; Health Products'!AS:AS)+SUMIF('PSM Costs'!$B:$B,$B228,'PSM Costs'!AS:AS),"")</f>
        <v/>
      </c>
      <c r="R228" s="232" t="str">
        <f t="shared" ca="1" si="17"/>
        <v/>
      </c>
      <c r="S228" s="233" t="str">
        <f ca="1">IF(SUMIF(Pharmaceuticals!$B:$B,$B228,Pharmaceuticals!AZ:AZ)+SUMIF('Health Products &amp; Equipment'!$B:$B,$B228,'Health Products &amp; Equipment'!AZ:AZ)+SUMIF('Other Pharma &amp; Health Products'!$B:$B,$B228,'Other Pharma &amp; Health Products'!AZ:AZ)+SUMIF('PSM Costs'!$B:$B,$B228,'PSM Costs'!AZ:AZ)&gt;0,SUMIF(Pharmaceuticals!$B:$B,$B228,Pharmaceuticals!AZ:AZ)+SUMIF('Health Products &amp; Equipment'!$B:$B,$B228,'Health Products &amp; Equipment'!AZ:AZ)+SUMIF('Other Pharma &amp; Health Products'!$B:$B,$B228,'Other Pharma &amp; Health Products'!AZ:AZ)+SUMIF('PSM Costs'!$B:$B,$B228,'PSM Costs'!AZ:AZ),"")</f>
        <v/>
      </c>
      <c r="T228" s="233" t="str">
        <f ca="1">IF(SUMIF(Pharmaceuticals!$B:$B,$B228,Pharmaceuticals!BB:BB)+SUMIF('Health Products &amp; Equipment'!$B:$B,$B228,'Health Products &amp; Equipment'!BB:BB)+SUMIF('Other Pharma &amp; Health Products'!$B:$B,$B228,'Other Pharma &amp; Health Products'!BB:BB)+SUMIF('PSM Costs'!$B:$B,$B228,'PSM Costs'!BB:BB)&gt;0,SUMIF(Pharmaceuticals!$B:$B,$B228,Pharmaceuticals!BB:BB)+SUMIF('Health Products &amp; Equipment'!$B:$B,$B228,'Health Products &amp; Equipment'!BB:BB)+SUMIF('Other Pharma &amp; Health Products'!$B:$B,$B228,'Other Pharma &amp; Health Products'!BB:BB)+SUMIF('PSM Costs'!$B:$B,$B228,'PSM Costs'!BB:BB),"")</f>
        <v/>
      </c>
      <c r="U228" s="233" t="str">
        <f ca="1">IF(SUMIF(Pharmaceuticals!$B:$B,$B228,Pharmaceuticals!BD:BD)+SUMIF('Health Products &amp; Equipment'!$B:$B,$B228,'Health Products &amp; Equipment'!BD:BD)+SUMIF('Other Pharma &amp; Health Products'!$B:$B,$B228,'Other Pharma &amp; Health Products'!BD:BD)+SUMIF('PSM Costs'!$B:$B,$B228,'PSM Costs'!BD:BD)&gt;0,SUMIF(Pharmaceuticals!$B:$B,$B228,Pharmaceuticals!BD:BD)+SUMIF('Health Products &amp; Equipment'!$B:$B,$B228,'Health Products &amp; Equipment'!BD:BD)+SUMIF('Other Pharma &amp; Health Products'!$B:$B,$B228,'Other Pharma &amp; Health Products'!BD:BD)+SUMIF('PSM Costs'!$B:$B,$B228,'PSM Costs'!BD:BD),"")</f>
        <v/>
      </c>
      <c r="V228" s="233" t="str">
        <f ca="1">IF(SUMIF(Pharmaceuticals!$B:$B,$B228,Pharmaceuticals!BF:BF)+SUMIF('Health Products &amp; Equipment'!$B:$B,$B228,'Health Products &amp; Equipment'!BF:BF)+SUMIF('Other Pharma &amp; Health Products'!$B:$B,$B228,'Other Pharma &amp; Health Products'!BF:BF)+SUMIF('PSM Costs'!$B:$B,$B228,'PSM Costs'!BF:BF)&gt;0,SUMIF(Pharmaceuticals!$B:$B,$B228,Pharmaceuticals!BF:BF)+SUMIF('Health Products &amp; Equipment'!$B:$B,$B228,'Health Products &amp; Equipment'!BF:BF)+SUMIF('Other Pharma &amp; Health Products'!$B:$B,$B228,'Other Pharma &amp; Health Products'!BF:BF)+SUMIF('PSM Costs'!$B:$B,$B228,'PSM Costs'!BF:BF),"")</f>
        <v/>
      </c>
      <c r="W228" s="231" t="str">
        <f t="shared" ca="1" si="18"/>
        <v/>
      </c>
      <c r="X228" s="234" t="str">
        <f ca="1">IF(SUMIF(Pharmaceuticals!$B:$B,$B228,Pharmaceuticals!BM:BM)+SUMIF('Health Products &amp; Equipment'!$B:$B,$B228,'Health Products &amp; Equipment'!BM:BM)+SUMIF('Other Pharma &amp; Health Products'!$B:$B,$B228,'Other Pharma &amp; Health Products'!BM:BM)+SUMIF('PSM Costs'!$B:$B,$B228,'PSM Costs'!BM:BM)&gt;0,SUMIF(Pharmaceuticals!$B:$B,$B228,Pharmaceuticals!BM:BM)+SUMIF('Health Products &amp; Equipment'!$B:$B,$B228,'Health Products &amp; Equipment'!BM:BM)+SUMIF('Other Pharma &amp; Health Products'!$B:$B,$B228,'Other Pharma &amp; Health Products'!BM:BM)+SUMIF('PSM Costs'!$B:$B,$B228,'PSM Costs'!BM:BM),"")</f>
        <v/>
      </c>
      <c r="Y228" s="234" t="str">
        <f ca="1">IF(SUMIF(Pharmaceuticals!$B:$B,$B228,Pharmaceuticals!BO:BO)+SUMIF('Health Products &amp; Equipment'!$B:$B,$B228,'Health Products &amp; Equipment'!BO:BO)+SUMIF('Other Pharma &amp; Health Products'!$B:$B,$B228,'Other Pharma &amp; Health Products'!BO:BO)+SUMIF('PSM Costs'!$B:$B,$B228,'PSM Costs'!BO:BO)&gt;0,SUMIF(Pharmaceuticals!$B:$B,$B228,Pharmaceuticals!BO:BO)+SUMIF('Health Products &amp; Equipment'!$B:$B,$B228,'Health Products &amp; Equipment'!BO:BO)+SUMIF('Other Pharma &amp; Health Products'!$B:$B,$B228,'Other Pharma &amp; Health Products'!BO:BO)+SUMIF('PSM Costs'!$B:$B,$B228,'PSM Costs'!BO:BO),"")</f>
        <v/>
      </c>
      <c r="Z228" s="234" t="str">
        <f ca="1">IF(SUMIF(Pharmaceuticals!$B:$B,$B228,Pharmaceuticals!BQ:BQ)+SUMIF('Health Products &amp; Equipment'!$B:$B,$B228,'Health Products &amp; Equipment'!BQ:BQ)+SUMIF('Other Pharma &amp; Health Products'!$B:$B,$B228,'Other Pharma &amp; Health Products'!BQ:BQ)+SUMIF('PSM Costs'!$B:$B,$B228,'PSM Costs'!BQ:BQ)&gt;0,SUMIF(Pharmaceuticals!$B:$B,$B228,Pharmaceuticals!BQ:BQ)+SUMIF('Health Products &amp; Equipment'!$B:$B,$B228,'Health Products &amp; Equipment'!BQ:BQ)+SUMIF('Other Pharma &amp; Health Products'!$B:$B,$B228,'Other Pharma &amp; Health Products'!BQ:BQ)+SUMIF('PSM Costs'!$B:$B,$B228,'PSM Costs'!BQ:BQ),"")</f>
        <v/>
      </c>
      <c r="AA228" s="234" t="str">
        <f ca="1">IF(SUMIF(Pharmaceuticals!$B:$B,$B228,Pharmaceuticals!BS:BS)+SUMIF('Health Products &amp; Equipment'!$B:$B,$B228,'Health Products &amp; Equipment'!BS:BS)+SUMIF('Other Pharma &amp; Health Products'!$B:$B,$B228,'Other Pharma &amp; Health Products'!BS:BS)+SUMIF('PSM Costs'!$B:$B,$B228,'PSM Costs'!BS:BS)&gt;0,SUMIF(Pharmaceuticals!$B:$B,$B228,Pharmaceuticals!BS:BS)+SUMIF('Health Products &amp; Equipment'!$B:$B,$B228,'Health Products &amp; Equipment'!BS:BS)+SUMIF('Other Pharma &amp; Health Products'!$B:$B,$B228,'Other Pharma &amp; Health Products'!BS:BS)+SUMIF('PSM Costs'!$B:$B,$B228,'PSM Costs'!BS:BS),"")</f>
        <v/>
      </c>
      <c r="AB228" s="233" t="str">
        <f t="shared" ca="1" si="19"/>
        <v/>
      </c>
    </row>
    <row r="229" spans="1:28" ht="22.15" customHeight="1" x14ac:dyDescent="0.2">
      <c r="A229" s="229">
        <v>219</v>
      </c>
      <c r="B229" s="229" t="str">
        <f ca="1">IFERROR(VLOOKUP(A229,'Rank unique Mod-Int-CI-PR'!I:J,2,FALSE),"")</f>
        <v/>
      </c>
      <c r="C229" s="230" t="str">
        <f ca="1">IFERROR(VLOOKUP(VALUE(LEFT(B229,FIND("-",B229)-1)),CatModules!B:C,2,FALSE),"")</f>
        <v/>
      </c>
      <c r="D229" s="230" t="str">
        <f ca="1">IFERROR(VLOOKUP(LEFT(B229,FIND("--",B229)-1),CatInt!D:E,2,FALSE),"")</f>
        <v/>
      </c>
      <c r="E229" s="230" t="str">
        <f ca="1">IFERROR(VLOOKUP(MID(B229,FIND("--",B229)+2,FIND("---",B229)-FIND("--",B229)-2),CatCostInp!D:E,2,FALSE),"")</f>
        <v/>
      </c>
      <c r="F229" s="230" t="str">
        <f ca="1">IFERROR(VLOOKUP(B229,ActivityConcat!A:C,3,FALSE),"")</f>
        <v/>
      </c>
      <c r="G229" s="231" t="str">
        <f ca="1">IFERROR(VLOOKUP(VALUE(RIGHT(B229,1)),Setup!A:D,4,FALSE),"")</f>
        <v/>
      </c>
      <c r="H229" s="232" t="str">
        <f t="shared" ca="1" si="15"/>
        <v/>
      </c>
      <c r="I229" s="233" t="str">
        <f ca="1">IF(SUMIF(Pharmaceuticals!$B:$B,$B229,Pharmaceuticals!Z:Z)+SUMIF('Health Products &amp; Equipment'!$B:$B,$B229,'Health Products &amp; Equipment'!Z:Z)+SUMIF('Other Pharma &amp; Health Products'!$B:$B,$B229,'Other Pharma &amp; Health Products'!Z:Z)+SUMIF('PSM Costs'!$B:$B,$B229,'PSM Costs'!Z:Z)&gt;0,SUMIF(Pharmaceuticals!$B:$B,$B229,Pharmaceuticals!Z:Z)+SUMIF('Health Products &amp; Equipment'!$B:$B,$B229,'Health Products &amp; Equipment'!Z:Z)+SUMIF('Other Pharma &amp; Health Products'!$B:$B,$B229,'Other Pharma &amp; Health Products'!Z:Z)+SUMIF('PSM Costs'!$B:$B,$B229,'PSM Costs'!Z:Z),"")</f>
        <v/>
      </c>
      <c r="J229" s="233" t="str">
        <f ca="1">IF(SUMIF(Pharmaceuticals!$B:$B,$B229,Pharmaceuticals!AB:AB)+SUMIF('Health Products &amp; Equipment'!$B:$B,$B229,'Health Products &amp; Equipment'!AB:AB)+SUMIF('Other Pharma &amp; Health Products'!$B:$B,$B229,'Other Pharma &amp; Health Products'!AB:AB)+SUMIF('PSM Costs'!$B:$B,$B229,'PSM Costs'!AB:AB)&gt;0,SUMIF(Pharmaceuticals!$B:$B,$B229,Pharmaceuticals!AB:AB)+SUMIF('Health Products &amp; Equipment'!$B:$B,$B229,'Health Products &amp; Equipment'!AB:AB)+SUMIF('Other Pharma &amp; Health Products'!$B:$B,$B229,'Other Pharma &amp; Health Products'!AB:AB)+SUMIF('PSM Costs'!$B:$B,$B229,'PSM Costs'!AB:AB),"")</f>
        <v/>
      </c>
      <c r="K229" s="233" t="str">
        <f ca="1">IF(SUMIF(Pharmaceuticals!$B:$B,$B229,Pharmaceuticals!AD:AD)+SUMIF('Health Products &amp; Equipment'!$B:$B,$B229,'Health Products &amp; Equipment'!AD:AD)+SUMIF('Other Pharma &amp; Health Products'!$B:$B,$B229,'Other Pharma &amp; Health Products'!AD:AD)+SUMIF('PSM Costs'!$B:$B,$B229,'PSM Costs'!AD:AD)&gt;0,SUMIF(Pharmaceuticals!$B:$B,$B229,Pharmaceuticals!AD:AD)+SUMIF('Health Products &amp; Equipment'!$B:$B,$B229,'Health Products &amp; Equipment'!AD:AD)+SUMIF('Other Pharma &amp; Health Products'!$B:$B,$B229,'Other Pharma &amp; Health Products'!AD:AD)+SUMIF('PSM Costs'!$B:$B,$B229,'PSM Costs'!AD:AD),"")</f>
        <v/>
      </c>
      <c r="L229" s="233" t="str">
        <f ca="1">IF(SUMIF(Pharmaceuticals!$B:$B,$B229,Pharmaceuticals!AF:AF)+SUMIF('Health Products &amp; Equipment'!$B:$B,$B229,'Health Products &amp; Equipment'!AF:AF)+SUMIF('Other Pharma &amp; Health Products'!$B:$B,$B229,'Other Pharma &amp; Health Products'!AF:AF)+SUMIF('PSM Costs'!$B:$B,$B229,'PSM Costs'!AF:AF)&gt;0,SUMIF(Pharmaceuticals!$B:$B,$B229,Pharmaceuticals!AF:AF)+SUMIF('Health Products &amp; Equipment'!$B:$B,$B229,'Health Products &amp; Equipment'!AF:AF)+SUMIF('Other Pharma &amp; Health Products'!$B:$B,$B229,'Other Pharma &amp; Health Products'!AF:AF)+SUMIF('PSM Costs'!$B:$B,$B229,'PSM Costs'!AF:AF),"")</f>
        <v/>
      </c>
      <c r="M229" s="231" t="str">
        <f t="shared" ca="1" si="16"/>
        <v/>
      </c>
      <c r="N229" s="234" t="str">
        <f ca="1">IF(SUMIF(Pharmaceuticals!$B:$B,$B229,Pharmaceuticals!AM:AM)+SUMIF('Health Products &amp; Equipment'!$B:$B,$B229,'Health Products &amp; Equipment'!AM:AM)+SUMIF('Other Pharma &amp; Health Products'!$B:$B,$B229,'Other Pharma &amp; Health Products'!AM:AM)+SUMIF('PSM Costs'!$B:$B,$B229,'PSM Costs'!AM:AM)&gt;0,SUMIF(Pharmaceuticals!$B:$B,$B229,Pharmaceuticals!AM:AM)+SUMIF('Health Products &amp; Equipment'!$B:$B,$B229,'Health Products &amp; Equipment'!AM:AM)+SUMIF('Other Pharma &amp; Health Products'!$B:$B,$B229,'Other Pharma &amp; Health Products'!AM:AM)+SUMIF('PSM Costs'!$B:$B,$B229,'PSM Costs'!AM:AM),"")</f>
        <v/>
      </c>
      <c r="O229" s="234" t="str">
        <f ca="1">IF(SUMIF(Pharmaceuticals!$B:$B,$B229,Pharmaceuticals!AO:AO)+SUMIF('Health Products &amp; Equipment'!$B:$B,$B229,'Health Products &amp; Equipment'!AO:AO)+SUMIF('Other Pharma &amp; Health Products'!$B:$B,$B229,'Other Pharma &amp; Health Products'!AO:AO)+SUMIF('PSM Costs'!$B:$B,$B229,'PSM Costs'!AO:AO)&gt;0,SUMIF(Pharmaceuticals!$B:$B,$B229,Pharmaceuticals!AO:AO)+SUMIF('Health Products &amp; Equipment'!$B:$B,$B229,'Health Products &amp; Equipment'!AO:AO)+SUMIF('Other Pharma &amp; Health Products'!$B:$B,$B229,'Other Pharma &amp; Health Products'!AO:AO)+SUMIF('PSM Costs'!$B:$B,$B229,'PSM Costs'!AO:AO),"")</f>
        <v/>
      </c>
      <c r="P229" s="234" t="str">
        <f ca="1">IF(SUMIF(Pharmaceuticals!$B:$B,$B229,Pharmaceuticals!AQ:AQ)+SUMIF('Health Products &amp; Equipment'!$B:$B,$B229,'Health Products &amp; Equipment'!AQ:AQ)+SUMIF('Other Pharma &amp; Health Products'!$B:$B,$B229,'Other Pharma &amp; Health Products'!AQ:AQ)+SUMIF('PSM Costs'!$B:$B,$B229,'PSM Costs'!AQ:AQ)&gt;0,SUMIF(Pharmaceuticals!$B:$B,$B229,Pharmaceuticals!AQ:AQ)+SUMIF('Health Products &amp; Equipment'!$B:$B,$B229,'Health Products &amp; Equipment'!AQ:AQ)+SUMIF('Other Pharma &amp; Health Products'!$B:$B,$B229,'Other Pharma &amp; Health Products'!AQ:AQ)+SUMIF('PSM Costs'!$B:$B,$B229,'PSM Costs'!AQ:AQ),"")</f>
        <v/>
      </c>
      <c r="Q229" s="234" t="str">
        <f ca="1">IF(SUMIF(Pharmaceuticals!$B:$B,$B229,Pharmaceuticals!AS:AS)+SUMIF('Health Products &amp; Equipment'!$B:$B,$B229,'Health Products &amp; Equipment'!AS:AS)+SUMIF('Other Pharma &amp; Health Products'!$B:$B,$B229,'Other Pharma &amp; Health Products'!AS:AS)+SUMIF('PSM Costs'!$B:$B,$B229,'PSM Costs'!AS:AS)&gt;0,SUMIF(Pharmaceuticals!$B:$B,$B229,Pharmaceuticals!AS:AS)+SUMIF('Health Products &amp; Equipment'!$B:$B,$B229,'Health Products &amp; Equipment'!AS:AS)+SUMIF('Other Pharma &amp; Health Products'!$B:$B,$B229,'Other Pharma &amp; Health Products'!AS:AS)+SUMIF('PSM Costs'!$B:$B,$B229,'PSM Costs'!AS:AS),"")</f>
        <v/>
      </c>
      <c r="R229" s="232" t="str">
        <f t="shared" ca="1" si="17"/>
        <v/>
      </c>
      <c r="S229" s="233" t="str">
        <f ca="1">IF(SUMIF(Pharmaceuticals!$B:$B,$B229,Pharmaceuticals!AZ:AZ)+SUMIF('Health Products &amp; Equipment'!$B:$B,$B229,'Health Products &amp; Equipment'!AZ:AZ)+SUMIF('Other Pharma &amp; Health Products'!$B:$B,$B229,'Other Pharma &amp; Health Products'!AZ:AZ)+SUMIF('PSM Costs'!$B:$B,$B229,'PSM Costs'!AZ:AZ)&gt;0,SUMIF(Pharmaceuticals!$B:$B,$B229,Pharmaceuticals!AZ:AZ)+SUMIF('Health Products &amp; Equipment'!$B:$B,$B229,'Health Products &amp; Equipment'!AZ:AZ)+SUMIF('Other Pharma &amp; Health Products'!$B:$B,$B229,'Other Pharma &amp; Health Products'!AZ:AZ)+SUMIF('PSM Costs'!$B:$B,$B229,'PSM Costs'!AZ:AZ),"")</f>
        <v/>
      </c>
      <c r="T229" s="233" t="str">
        <f ca="1">IF(SUMIF(Pharmaceuticals!$B:$B,$B229,Pharmaceuticals!BB:BB)+SUMIF('Health Products &amp; Equipment'!$B:$B,$B229,'Health Products &amp; Equipment'!BB:BB)+SUMIF('Other Pharma &amp; Health Products'!$B:$B,$B229,'Other Pharma &amp; Health Products'!BB:BB)+SUMIF('PSM Costs'!$B:$B,$B229,'PSM Costs'!BB:BB)&gt;0,SUMIF(Pharmaceuticals!$B:$B,$B229,Pharmaceuticals!BB:BB)+SUMIF('Health Products &amp; Equipment'!$B:$B,$B229,'Health Products &amp; Equipment'!BB:BB)+SUMIF('Other Pharma &amp; Health Products'!$B:$B,$B229,'Other Pharma &amp; Health Products'!BB:BB)+SUMIF('PSM Costs'!$B:$B,$B229,'PSM Costs'!BB:BB),"")</f>
        <v/>
      </c>
      <c r="U229" s="233" t="str">
        <f ca="1">IF(SUMIF(Pharmaceuticals!$B:$B,$B229,Pharmaceuticals!BD:BD)+SUMIF('Health Products &amp; Equipment'!$B:$B,$B229,'Health Products &amp; Equipment'!BD:BD)+SUMIF('Other Pharma &amp; Health Products'!$B:$B,$B229,'Other Pharma &amp; Health Products'!BD:BD)+SUMIF('PSM Costs'!$B:$B,$B229,'PSM Costs'!BD:BD)&gt;0,SUMIF(Pharmaceuticals!$B:$B,$B229,Pharmaceuticals!BD:BD)+SUMIF('Health Products &amp; Equipment'!$B:$B,$B229,'Health Products &amp; Equipment'!BD:BD)+SUMIF('Other Pharma &amp; Health Products'!$B:$B,$B229,'Other Pharma &amp; Health Products'!BD:BD)+SUMIF('PSM Costs'!$B:$B,$B229,'PSM Costs'!BD:BD),"")</f>
        <v/>
      </c>
      <c r="V229" s="233" t="str">
        <f ca="1">IF(SUMIF(Pharmaceuticals!$B:$B,$B229,Pharmaceuticals!BF:BF)+SUMIF('Health Products &amp; Equipment'!$B:$B,$B229,'Health Products &amp; Equipment'!BF:BF)+SUMIF('Other Pharma &amp; Health Products'!$B:$B,$B229,'Other Pharma &amp; Health Products'!BF:BF)+SUMIF('PSM Costs'!$B:$B,$B229,'PSM Costs'!BF:BF)&gt;0,SUMIF(Pharmaceuticals!$B:$B,$B229,Pharmaceuticals!BF:BF)+SUMIF('Health Products &amp; Equipment'!$B:$B,$B229,'Health Products &amp; Equipment'!BF:BF)+SUMIF('Other Pharma &amp; Health Products'!$B:$B,$B229,'Other Pharma &amp; Health Products'!BF:BF)+SUMIF('PSM Costs'!$B:$B,$B229,'PSM Costs'!BF:BF),"")</f>
        <v/>
      </c>
      <c r="W229" s="231" t="str">
        <f t="shared" ca="1" si="18"/>
        <v/>
      </c>
      <c r="X229" s="234" t="str">
        <f ca="1">IF(SUMIF(Pharmaceuticals!$B:$B,$B229,Pharmaceuticals!BM:BM)+SUMIF('Health Products &amp; Equipment'!$B:$B,$B229,'Health Products &amp; Equipment'!BM:BM)+SUMIF('Other Pharma &amp; Health Products'!$B:$B,$B229,'Other Pharma &amp; Health Products'!BM:BM)+SUMIF('PSM Costs'!$B:$B,$B229,'PSM Costs'!BM:BM)&gt;0,SUMIF(Pharmaceuticals!$B:$B,$B229,Pharmaceuticals!BM:BM)+SUMIF('Health Products &amp; Equipment'!$B:$B,$B229,'Health Products &amp; Equipment'!BM:BM)+SUMIF('Other Pharma &amp; Health Products'!$B:$B,$B229,'Other Pharma &amp; Health Products'!BM:BM)+SUMIF('PSM Costs'!$B:$B,$B229,'PSM Costs'!BM:BM),"")</f>
        <v/>
      </c>
      <c r="Y229" s="234" t="str">
        <f ca="1">IF(SUMIF(Pharmaceuticals!$B:$B,$B229,Pharmaceuticals!BO:BO)+SUMIF('Health Products &amp; Equipment'!$B:$B,$B229,'Health Products &amp; Equipment'!BO:BO)+SUMIF('Other Pharma &amp; Health Products'!$B:$B,$B229,'Other Pharma &amp; Health Products'!BO:BO)+SUMIF('PSM Costs'!$B:$B,$B229,'PSM Costs'!BO:BO)&gt;0,SUMIF(Pharmaceuticals!$B:$B,$B229,Pharmaceuticals!BO:BO)+SUMIF('Health Products &amp; Equipment'!$B:$B,$B229,'Health Products &amp; Equipment'!BO:BO)+SUMIF('Other Pharma &amp; Health Products'!$B:$B,$B229,'Other Pharma &amp; Health Products'!BO:BO)+SUMIF('PSM Costs'!$B:$B,$B229,'PSM Costs'!BO:BO),"")</f>
        <v/>
      </c>
      <c r="Z229" s="234" t="str">
        <f ca="1">IF(SUMIF(Pharmaceuticals!$B:$B,$B229,Pharmaceuticals!BQ:BQ)+SUMIF('Health Products &amp; Equipment'!$B:$B,$B229,'Health Products &amp; Equipment'!BQ:BQ)+SUMIF('Other Pharma &amp; Health Products'!$B:$B,$B229,'Other Pharma &amp; Health Products'!BQ:BQ)+SUMIF('PSM Costs'!$B:$B,$B229,'PSM Costs'!BQ:BQ)&gt;0,SUMIF(Pharmaceuticals!$B:$B,$B229,Pharmaceuticals!BQ:BQ)+SUMIF('Health Products &amp; Equipment'!$B:$B,$B229,'Health Products &amp; Equipment'!BQ:BQ)+SUMIF('Other Pharma &amp; Health Products'!$B:$B,$B229,'Other Pharma &amp; Health Products'!BQ:BQ)+SUMIF('PSM Costs'!$B:$B,$B229,'PSM Costs'!BQ:BQ),"")</f>
        <v/>
      </c>
      <c r="AA229" s="234" t="str">
        <f ca="1">IF(SUMIF(Pharmaceuticals!$B:$B,$B229,Pharmaceuticals!BS:BS)+SUMIF('Health Products &amp; Equipment'!$B:$B,$B229,'Health Products &amp; Equipment'!BS:BS)+SUMIF('Other Pharma &amp; Health Products'!$B:$B,$B229,'Other Pharma &amp; Health Products'!BS:BS)+SUMIF('PSM Costs'!$B:$B,$B229,'PSM Costs'!BS:BS)&gt;0,SUMIF(Pharmaceuticals!$B:$B,$B229,Pharmaceuticals!BS:BS)+SUMIF('Health Products &amp; Equipment'!$B:$B,$B229,'Health Products &amp; Equipment'!BS:BS)+SUMIF('Other Pharma &amp; Health Products'!$B:$B,$B229,'Other Pharma &amp; Health Products'!BS:BS)+SUMIF('PSM Costs'!$B:$B,$B229,'PSM Costs'!BS:BS),"")</f>
        <v/>
      </c>
      <c r="AB229" s="233" t="str">
        <f t="shared" ca="1" si="19"/>
        <v/>
      </c>
    </row>
    <row r="230" spans="1:28" ht="22.15" customHeight="1" x14ac:dyDescent="0.2">
      <c r="A230" s="229">
        <v>220</v>
      </c>
      <c r="B230" s="229" t="str">
        <f ca="1">IFERROR(VLOOKUP(A230,'Rank unique Mod-Int-CI-PR'!I:J,2,FALSE),"")</f>
        <v/>
      </c>
      <c r="C230" s="230" t="str">
        <f ca="1">IFERROR(VLOOKUP(VALUE(LEFT(B230,FIND("-",B230)-1)),CatModules!B:C,2,FALSE),"")</f>
        <v/>
      </c>
      <c r="D230" s="230" t="str">
        <f ca="1">IFERROR(VLOOKUP(LEFT(B230,FIND("--",B230)-1),CatInt!D:E,2,FALSE),"")</f>
        <v/>
      </c>
      <c r="E230" s="230" t="str">
        <f ca="1">IFERROR(VLOOKUP(MID(B230,FIND("--",B230)+2,FIND("---",B230)-FIND("--",B230)-2),CatCostInp!D:E,2,FALSE),"")</f>
        <v/>
      </c>
      <c r="F230" s="230" t="str">
        <f ca="1">IFERROR(VLOOKUP(B230,ActivityConcat!A:C,3,FALSE),"")</f>
        <v/>
      </c>
      <c r="G230" s="231" t="str">
        <f ca="1">IFERROR(VLOOKUP(VALUE(RIGHT(B230,1)),Setup!A:D,4,FALSE),"")</f>
        <v/>
      </c>
      <c r="H230" s="232" t="str">
        <f t="shared" ca="1" si="15"/>
        <v/>
      </c>
      <c r="I230" s="233" t="str">
        <f ca="1">IF(SUMIF(Pharmaceuticals!$B:$B,$B230,Pharmaceuticals!Z:Z)+SUMIF('Health Products &amp; Equipment'!$B:$B,$B230,'Health Products &amp; Equipment'!Z:Z)+SUMIF('Other Pharma &amp; Health Products'!$B:$B,$B230,'Other Pharma &amp; Health Products'!Z:Z)+SUMIF('PSM Costs'!$B:$B,$B230,'PSM Costs'!Z:Z)&gt;0,SUMIF(Pharmaceuticals!$B:$B,$B230,Pharmaceuticals!Z:Z)+SUMIF('Health Products &amp; Equipment'!$B:$B,$B230,'Health Products &amp; Equipment'!Z:Z)+SUMIF('Other Pharma &amp; Health Products'!$B:$B,$B230,'Other Pharma &amp; Health Products'!Z:Z)+SUMIF('PSM Costs'!$B:$B,$B230,'PSM Costs'!Z:Z),"")</f>
        <v/>
      </c>
      <c r="J230" s="233" t="str">
        <f ca="1">IF(SUMIF(Pharmaceuticals!$B:$B,$B230,Pharmaceuticals!AB:AB)+SUMIF('Health Products &amp; Equipment'!$B:$B,$B230,'Health Products &amp; Equipment'!AB:AB)+SUMIF('Other Pharma &amp; Health Products'!$B:$B,$B230,'Other Pharma &amp; Health Products'!AB:AB)+SUMIF('PSM Costs'!$B:$B,$B230,'PSM Costs'!AB:AB)&gt;0,SUMIF(Pharmaceuticals!$B:$B,$B230,Pharmaceuticals!AB:AB)+SUMIF('Health Products &amp; Equipment'!$B:$B,$B230,'Health Products &amp; Equipment'!AB:AB)+SUMIF('Other Pharma &amp; Health Products'!$B:$B,$B230,'Other Pharma &amp; Health Products'!AB:AB)+SUMIF('PSM Costs'!$B:$B,$B230,'PSM Costs'!AB:AB),"")</f>
        <v/>
      </c>
      <c r="K230" s="233" t="str">
        <f ca="1">IF(SUMIF(Pharmaceuticals!$B:$B,$B230,Pharmaceuticals!AD:AD)+SUMIF('Health Products &amp; Equipment'!$B:$B,$B230,'Health Products &amp; Equipment'!AD:AD)+SUMIF('Other Pharma &amp; Health Products'!$B:$B,$B230,'Other Pharma &amp; Health Products'!AD:AD)+SUMIF('PSM Costs'!$B:$B,$B230,'PSM Costs'!AD:AD)&gt;0,SUMIF(Pharmaceuticals!$B:$B,$B230,Pharmaceuticals!AD:AD)+SUMIF('Health Products &amp; Equipment'!$B:$B,$B230,'Health Products &amp; Equipment'!AD:AD)+SUMIF('Other Pharma &amp; Health Products'!$B:$B,$B230,'Other Pharma &amp; Health Products'!AD:AD)+SUMIF('PSM Costs'!$B:$B,$B230,'PSM Costs'!AD:AD),"")</f>
        <v/>
      </c>
      <c r="L230" s="233" t="str">
        <f ca="1">IF(SUMIF(Pharmaceuticals!$B:$B,$B230,Pharmaceuticals!AF:AF)+SUMIF('Health Products &amp; Equipment'!$B:$B,$B230,'Health Products &amp; Equipment'!AF:AF)+SUMIF('Other Pharma &amp; Health Products'!$B:$B,$B230,'Other Pharma &amp; Health Products'!AF:AF)+SUMIF('PSM Costs'!$B:$B,$B230,'PSM Costs'!AF:AF)&gt;0,SUMIF(Pharmaceuticals!$B:$B,$B230,Pharmaceuticals!AF:AF)+SUMIF('Health Products &amp; Equipment'!$B:$B,$B230,'Health Products &amp; Equipment'!AF:AF)+SUMIF('Other Pharma &amp; Health Products'!$B:$B,$B230,'Other Pharma &amp; Health Products'!AF:AF)+SUMIF('PSM Costs'!$B:$B,$B230,'PSM Costs'!AF:AF),"")</f>
        <v/>
      </c>
      <c r="M230" s="231" t="str">
        <f t="shared" ca="1" si="16"/>
        <v/>
      </c>
      <c r="N230" s="234" t="str">
        <f ca="1">IF(SUMIF(Pharmaceuticals!$B:$B,$B230,Pharmaceuticals!AM:AM)+SUMIF('Health Products &amp; Equipment'!$B:$B,$B230,'Health Products &amp; Equipment'!AM:AM)+SUMIF('Other Pharma &amp; Health Products'!$B:$B,$B230,'Other Pharma &amp; Health Products'!AM:AM)+SUMIF('PSM Costs'!$B:$B,$B230,'PSM Costs'!AM:AM)&gt;0,SUMIF(Pharmaceuticals!$B:$B,$B230,Pharmaceuticals!AM:AM)+SUMIF('Health Products &amp; Equipment'!$B:$B,$B230,'Health Products &amp; Equipment'!AM:AM)+SUMIF('Other Pharma &amp; Health Products'!$B:$B,$B230,'Other Pharma &amp; Health Products'!AM:AM)+SUMIF('PSM Costs'!$B:$B,$B230,'PSM Costs'!AM:AM),"")</f>
        <v/>
      </c>
      <c r="O230" s="234" t="str">
        <f ca="1">IF(SUMIF(Pharmaceuticals!$B:$B,$B230,Pharmaceuticals!AO:AO)+SUMIF('Health Products &amp; Equipment'!$B:$B,$B230,'Health Products &amp; Equipment'!AO:AO)+SUMIF('Other Pharma &amp; Health Products'!$B:$B,$B230,'Other Pharma &amp; Health Products'!AO:AO)+SUMIF('PSM Costs'!$B:$B,$B230,'PSM Costs'!AO:AO)&gt;0,SUMIF(Pharmaceuticals!$B:$B,$B230,Pharmaceuticals!AO:AO)+SUMIF('Health Products &amp; Equipment'!$B:$B,$B230,'Health Products &amp; Equipment'!AO:AO)+SUMIF('Other Pharma &amp; Health Products'!$B:$B,$B230,'Other Pharma &amp; Health Products'!AO:AO)+SUMIF('PSM Costs'!$B:$B,$B230,'PSM Costs'!AO:AO),"")</f>
        <v/>
      </c>
      <c r="P230" s="234" t="str">
        <f ca="1">IF(SUMIF(Pharmaceuticals!$B:$B,$B230,Pharmaceuticals!AQ:AQ)+SUMIF('Health Products &amp; Equipment'!$B:$B,$B230,'Health Products &amp; Equipment'!AQ:AQ)+SUMIF('Other Pharma &amp; Health Products'!$B:$B,$B230,'Other Pharma &amp; Health Products'!AQ:AQ)+SUMIF('PSM Costs'!$B:$B,$B230,'PSM Costs'!AQ:AQ)&gt;0,SUMIF(Pharmaceuticals!$B:$B,$B230,Pharmaceuticals!AQ:AQ)+SUMIF('Health Products &amp; Equipment'!$B:$B,$B230,'Health Products &amp; Equipment'!AQ:AQ)+SUMIF('Other Pharma &amp; Health Products'!$B:$B,$B230,'Other Pharma &amp; Health Products'!AQ:AQ)+SUMIF('PSM Costs'!$B:$B,$B230,'PSM Costs'!AQ:AQ),"")</f>
        <v/>
      </c>
      <c r="Q230" s="234" t="str">
        <f ca="1">IF(SUMIF(Pharmaceuticals!$B:$B,$B230,Pharmaceuticals!AS:AS)+SUMIF('Health Products &amp; Equipment'!$B:$B,$B230,'Health Products &amp; Equipment'!AS:AS)+SUMIF('Other Pharma &amp; Health Products'!$B:$B,$B230,'Other Pharma &amp; Health Products'!AS:AS)+SUMIF('PSM Costs'!$B:$B,$B230,'PSM Costs'!AS:AS)&gt;0,SUMIF(Pharmaceuticals!$B:$B,$B230,Pharmaceuticals!AS:AS)+SUMIF('Health Products &amp; Equipment'!$B:$B,$B230,'Health Products &amp; Equipment'!AS:AS)+SUMIF('Other Pharma &amp; Health Products'!$B:$B,$B230,'Other Pharma &amp; Health Products'!AS:AS)+SUMIF('PSM Costs'!$B:$B,$B230,'PSM Costs'!AS:AS),"")</f>
        <v/>
      </c>
      <c r="R230" s="232" t="str">
        <f t="shared" ca="1" si="17"/>
        <v/>
      </c>
      <c r="S230" s="233" t="str">
        <f ca="1">IF(SUMIF(Pharmaceuticals!$B:$B,$B230,Pharmaceuticals!AZ:AZ)+SUMIF('Health Products &amp; Equipment'!$B:$B,$B230,'Health Products &amp; Equipment'!AZ:AZ)+SUMIF('Other Pharma &amp; Health Products'!$B:$B,$B230,'Other Pharma &amp; Health Products'!AZ:AZ)+SUMIF('PSM Costs'!$B:$B,$B230,'PSM Costs'!AZ:AZ)&gt;0,SUMIF(Pharmaceuticals!$B:$B,$B230,Pharmaceuticals!AZ:AZ)+SUMIF('Health Products &amp; Equipment'!$B:$B,$B230,'Health Products &amp; Equipment'!AZ:AZ)+SUMIF('Other Pharma &amp; Health Products'!$B:$B,$B230,'Other Pharma &amp; Health Products'!AZ:AZ)+SUMIF('PSM Costs'!$B:$B,$B230,'PSM Costs'!AZ:AZ),"")</f>
        <v/>
      </c>
      <c r="T230" s="233" t="str">
        <f ca="1">IF(SUMIF(Pharmaceuticals!$B:$B,$B230,Pharmaceuticals!BB:BB)+SUMIF('Health Products &amp; Equipment'!$B:$B,$B230,'Health Products &amp; Equipment'!BB:BB)+SUMIF('Other Pharma &amp; Health Products'!$B:$B,$B230,'Other Pharma &amp; Health Products'!BB:BB)+SUMIF('PSM Costs'!$B:$B,$B230,'PSM Costs'!BB:BB)&gt;0,SUMIF(Pharmaceuticals!$B:$B,$B230,Pharmaceuticals!BB:BB)+SUMIF('Health Products &amp; Equipment'!$B:$B,$B230,'Health Products &amp; Equipment'!BB:BB)+SUMIF('Other Pharma &amp; Health Products'!$B:$B,$B230,'Other Pharma &amp; Health Products'!BB:BB)+SUMIF('PSM Costs'!$B:$B,$B230,'PSM Costs'!BB:BB),"")</f>
        <v/>
      </c>
      <c r="U230" s="233" t="str">
        <f ca="1">IF(SUMIF(Pharmaceuticals!$B:$B,$B230,Pharmaceuticals!BD:BD)+SUMIF('Health Products &amp; Equipment'!$B:$B,$B230,'Health Products &amp; Equipment'!BD:BD)+SUMIF('Other Pharma &amp; Health Products'!$B:$B,$B230,'Other Pharma &amp; Health Products'!BD:BD)+SUMIF('PSM Costs'!$B:$B,$B230,'PSM Costs'!BD:BD)&gt;0,SUMIF(Pharmaceuticals!$B:$B,$B230,Pharmaceuticals!BD:BD)+SUMIF('Health Products &amp; Equipment'!$B:$B,$B230,'Health Products &amp; Equipment'!BD:BD)+SUMIF('Other Pharma &amp; Health Products'!$B:$B,$B230,'Other Pharma &amp; Health Products'!BD:BD)+SUMIF('PSM Costs'!$B:$B,$B230,'PSM Costs'!BD:BD),"")</f>
        <v/>
      </c>
      <c r="V230" s="233" t="str">
        <f ca="1">IF(SUMIF(Pharmaceuticals!$B:$B,$B230,Pharmaceuticals!BF:BF)+SUMIF('Health Products &amp; Equipment'!$B:$B,$B230,'Health Products &amp; Equipment'!BF:BF)+SUMIF('Other Pharma &amp; Health Products'!$B:$B,$B230,'Other Pharma &amp; Health Products'!BF:BF)+SUMIF('PSM Costs'!$B:$B,$B230,'PSM Costs'!BF:BF)&gt;0,SUMIF(Pharmaceuticals!$B:$B,$B230,Pharmaceuticals!BF:BF)+SUMIF('Health Products &amp; Equipment'!$B:$B,$B230,'Health Products &amp; Equipment'!BF:BF)+SUMIF('Other Pharma &amp; Health Products'!$B:$B,$B230,'Other Pharma &amp; Health Products'!BF:BF)+SUMIF('PSM Costs'!$B:$B,$B230,'PSM Costs'!BF:BF),"")</f>
        <v/>
      </c>
      <c r="W230" s="231" t="str">
        <f t="shared" ca="1" si="18"/>
        <v/>
      </c>
      <c r="X230" s="234" t="str">
        <f ca="1">IF(SUMIF(Pharmaceuticals!$B:$B,$B230,Pharmaceuticals!BM:BM)+SUMIF('Health Products &amp; Equipment'!$B:$B,$B230,'Health Products &amp; Equipment'!BM:BM)+SUMIF('Other Pharma &amp; Health Products'!$B:$B,$B230,'Other Pharma &amp; Health Products'!BM:BM)+SUMIF('PSM Costs'!$B:$B,$B230,'PSM Costs'!BM:BM)&gt;0,SUMIF(Pharmaceuticals!$B:$B,$B230,Pharmaceuticals!BM:BM)+SUMIF('Health Products &amp; Equipment'!$B:$B,$B230,'Health Products &amp; Equipment'!BM:BM)+SUMIF('Other Pharma &amp; Health Products'!$B:$B,$B230,'Other Pharma &amp; Health Products'!BM:BM)+SUMIF('PSM Costs'!$B:$B,$B230,'PSM Costs'!BM:BM),"")</f>
        <v/>
      </c>
      <c r="Y230" s="234" t="str">
        <f ca="1">IF(SUMIF(Pharmaceuticals!$B:$B,$B230,Pharmaceuticals!BO:BO)+SUMIF('Health Products &amp; Equipment'!$B:$B,$B230,'Health Products &amp; Equipment'!BO:BO)+SUMIF('Other Pharma &amp; Health Products'!$B:$B,$B230,'Other Pharma &amp; Health Products'!BO:BO)+SUMIF('PSM Costs'!$B:$B,$B230,'PSM Costs'!BO:BO)&gt;0,SUMIF(Pharmaceuticals!$B:$B,$B230,Pharmaceuticals!BO:BO)+SUMIF('Health Products &amp; Equipment'!$B:$B,$B230,'Health Products &amp; Equipment'!BO:BO)+SUMIF('Other Pharma &amp; Health Products'!$B:$B,$B230,'Other Pharma &amp; Health Products'!BO:BO)+SUMIF('PSM Costs'!$B:$B,$B230,'PSM Costs'!BO:BO),"")</f>
        <v/>
      </c>
      <c r="Z230" s="234" t="str">
        <f ca="1">IF(SUMIF(Pharmaceuticals!$B:$B,$B230,Pharmaceuticals!BQ:BQ)+SUMIF('Health Products &amp; Equipment'!$B:$B,$B230,'Health Products &amp; Equipment'!BQ:BQ)+SUMIF('Other Pharma &amp; Health Products'!$B:$B,$B230,'Other Pharma &amp; Health Products'!BQ:BQ)+SUMIF('PSM Costs'!$B:$B,$B230,'PSM Costs'!BQ:BQ)&gt;0,SUMIF(Pharmaceuticals!$B:$B,$B230,Pharmaceuticals!BQ:BQ)+SUMIF('Health Products &amp; Equipment'!$B:$B,$B230,'Health Products &amp; Equipment'!BQ:BQ)+SUMIF('Other Pharma &amp; Health Products'!$B:$B,$B230,'Other Pharma &amp; Health Products'!BQ:BQ)+SUMIF('PSM Costs'!$B:$B,$B230,'PSM Costs'!BQ:BQ),"")</f>
        <v/>
      </c>
      <c r="AA230" s="234" t="str">
        <f ca="1">IF(SUMIF(Pharmaceuticals!$B:$B,$B230,Pharmaceuticals!BS:BS)+SUMIF('Health Products &amp; Equipment'!$B:$B,$B230,'Health Products &amp; Equipment'!BS:BS)+SUMIF('Other Pharma &amp; Health Products'!$B:$B,$B230,'Other Pharma &amp; Health Products'!BS:BS)+SUMIF('PSM Costs'!$B:$B,$B230,'PSM Costs'!BS:BS)&gt;0,SUMIF(Pharmaceuticals!$B:$B,$B230,Pharmaceuticals!BS:BS)+SUMIF('Health Products &amp; Equipment'!$B:$B,$B230,'Health Products &amp; Equipment'!BS:BS)+SUMIF('Other Pharma &amp; Health Products'!$B:$B,$B230,'Other Pharma &amp; Health Products'!BS:BS)+SUMIF('PSM Costs'!$B:$B,$B230,'PSM Costs'!BS:BS),"")</f>
        <v/>
      </c>
      <c r="AB230" s="233" t="str">
        <f t="shared" ca="1" si="19"/>
        <v/>
      </c>
    </row>
    <row r="231" spans="1:28" ht="22.15" customHeight="1" x14ac:dyDescent="0.2">
      <c r="A231" s="229">
        <v>221</v>
      </c>
      <c r="B231" s="229" t="str">
        <f ca="1">IFERROR(VLOOKUP(A231,'Rank unique Mod-Int-CI-PR'!I:J,2,FALSE),"")</f>
        <v/>
      </c>
      <c r="C231" s="230" t="str">
        <f ca="1">IFERROR(VLOOKUP(VALUE(LEFT(B231,FIND("-",B231)-1)),CatModules!B:C,2,FALSE),"")</f>
        <v/>
      </c>
      <c r="D231" s="230" t="str">
        <f ca="1">IFERROR(VLOOKUP(LEFT(B231,FIND("--",B231)-1),CatInt!D:E,2,FALSE),"")</f>
        <v/>
      </c>
      <c r="E231" s="230" t="str">
        <f ca="1">IFERROR(VLOOKUP(MID(B231,FIND("--",B231)+2,FIND("---",B231)-FIND("--",B231)-2),CatCostInp!D:E,2,FALSE),"")</f>
        <v/>
      </c>
      <c r="F231" s="230" t="str">
        <f ca="1">IFERROR(VLOOKUP(B231,ActivityConcat!A:C,3,FALSE),"")</f>
        <v/>
      </c>
      <c r="G231" s="231" t="str">
        <f ca="1">IFERROR(VLOOKUP(VALUE(RIGHT(B231,1)),Setup!A:D,4,FALSE),"")</f>
        <v/>
      </c>
      <c r="H231" s="232" t="str">
        <f t="shared" ca="1" si="15"/>
        <v/>
      </c>
      <c r="I231" s="233" t="str">
        <f ca="1">IF(SUMIF(Pharmaceuticals!$B:$B,$B231,Pharmaceuticals!Z:Z)+SUMIF('Health Products &amp; Equipment'!$B:$B,$B231,'Health Products &amp; Equipment'!Z:Z)+SUMIF('Other Pharma &amp; Health Products'!$B:$B,$B231,'Other Pharma &amp; Health Products'!Z:Z)+SUMIF('PSM Costs'!$B:$B,$B231,'PSM Costs'!Z:Z)&gt;0,SUMIF(Pharmaceuticals!$B:$B,$B231,Pharmaceuticals!Z:Z)+SUMIF('Health Products &amp; Equipment'!$B:$B,$B231,'Health Products &amp; Equipment'!Z:Z)+SUMIF('Other Pharma &amp; Health Products'!$B:$B,$B231,'Other Pharma &amp; Health Products'!Z:Z)+SUMIF('PSM Costs'!$B:$B,$B231,'PSM Costs'!Z:Z),"")</f>
        <v/>
      </c>
      <c r="J231" s="233" t="str">
        <f ca="1">IF(SUMIF(Pharmaceuticals!$B:$B,$B231,Pharmaceuticals!AB:AB)+SUMIF('Health Products &amp; Equipment'!$B:$B,$B231,'Health Products &amp; Equipment'!AB:AB)+SUMIF('Other Pharma &amp; Health Products'!$B:$B,$B231,'Other Pharma &amp; Health Products'!AB:AB)+SUMIF('PSM Costs'!$B:$B,$B231,'PSM Costs'!AB:AB)&gt;0,SUMIF(Pharmaceuticals!$B:$B,$B231,Pharmaceuticals!AB:AB)+SUMIF('Health Products &amp; Equipment'!$B:$B,$B231,'Health Products &amp; Equipment'!AB:AB)+SUMIF('Other Pharma &amp; Health Products'!$B:$B,$B231,'Other Pharma &amp; Health Products'!AB:AB)+SUMIF('PSM Costs'!$B:$B,$B231,'PSM Costs'!AB:AB),"")</f>
        <v/>
      </c>
      <c r="K231" s="233" t="str">
        <f ca="1">IF(SUMIF(Pharmaceuticals!$B:$B,$B231,Pharmaceuticals!AD:AD)+SUMIF('Health Products &amp; Equipment'!$B:$B,$B231,'Health Products &amp; Equipment'!AD:AD)+SUMIF('Other Pharma &amp; Health Products'!$B:$B,$B231,'Other Pharma &amp; Health Products'!AD:AD)+SUMIF('PSM Costs'!$B:$B,$B231,'PSM Costs'!AD:AD)&gt;0,SUMIF(Pharmaceuticals!$B:$B,$B231,Pharmaceuticals!AD:AD)+SUMIF('Health Products &amp; Equipment'!$B:$B,$B231,'Health Products &amp; Equipment'!AD:AD)+SUMIF('Other Pharma &amp; Health Products'!$B:$B,$B231,'Other Pharma &amp; Health Products'!AD:AD)+SUMIF('PSM Costs'!$B:$B,$B231,'PSM Costs'!AD:AD),"")</f>
        <v/>
      </c>
      <c r="L231" s="233" t="str">
        <f ca="1">IF(SUMIF(Pharmaceuticals!$B:$B,$B231,Pharmaceuticals!AF:AF)+SUMIF('Health Products &amp; Equipment'!$B:$B,$B231,'Health Products &amp; Equipment'!AF:AF)+SUMIF('Other Pharma &amp; Health Products'!$B:$B,$B231,'Other Pharma &amp; Health Products'!AF:AF)+SUMIF('PSM Costs'!$B:$B,$B231,'PSM Costs'!AF:AF)&gt;0,SUMIF(Pharmaceuticals!$B:$B,$B231,Pharmaceuticals!AF:AF)+SUMIF('Health Products &amp; Equipment'!$B:$B,$B231,'Health Products &amp; Equipment'!AF:AF)+SUMIF('Other Pharma &amp; Health Products'!$B:$B,$B231,'Other Pharma &amp; Health Products'!AF:AF)+SUMIF('PSM Costs'!$B:$B,$B231,'PSM Costs'!AF:AF),"")</f>
        <v/>
      </c>
      <c r="M231" s="231" t="str">
        <f t="shared" ca="1" si="16"/>
        <v/>
      </c>
      <c r="N231" s="234" t="str">
        <f ca="1">IF(SUMIF(Pharmaceuticals!$B:$B,$B231,Pharmaceuticals!AM:AM)+SUMIF('Health Products &amp; Equipment'!$B:$B,$B231,'Health Products &amp; Equipment'!AM:AM)+SUMIF('Other Pharma &amp; Health Products'!$B:$B,$B231,'Other Pharma &amp; Health Products'!AM:AM)+SUMIF('PSM Costs'!$B:$B,$B231,'PSM Costs'!AM:AM)&gt;0,SUMIF(Pharmaceuticals!$B:$B,$B231,Pharmaceuticals!AM:AM)+SUMIF('Health Products &amp; Equipment'!$B:$B,$B231,'Health Products &amp; Equipment'!AM:AM)+SUMIF('Other Pharma &amp; Health Products'!$B:$B,$B231,'Other Pharma &amp; Health Products'!AM:AM)+SUMIF('PSM Costs'!$B:$B,$B231,'PSM Costs'!AM:AM),"")</f>
        <v/>
      </c>
      <c r="O231" s="234" t="str">
        <f ca="1">IF(SUMIF(Pharmaceuticals!$B:$B,$B231,Pharmaceuticals!AO:AO)+SUMIF('Health Products &amp; Equipment'!$B:$B,$B231,'Health Products &amp; Equipment'!AO:AO)+SUMIF('Other Pharma &amp; Health Products'!$B:$B,$B231,'Other Pharma &amp; Health Products'!AO:AO)+SUMIF('PSM Costs'!$B:$B,$B231,'PSM Costs'!AO:AO)&gt;0,SUMIF(Pharmaceuticals!$B:$B,$B231,Pharmaceuticals!AO:AO)+SUMIF('Health Products &amp; Equipment'!$B:$B,$B231,'Health Products &amp; Equipment'!AO:AO)+SUMIF('Other Pharma &amp; Health Products'!$B:$B,$B231,'Other Pharma &amp; Health Products'!AO:AO)+SUMIF('PSM Costs'!$B:$B,$B231,'PSM Costs'!AO:AO),"")</f>
        <v/>
      </c>
      <c r="P231" s="234" t="str">
        <f ca="1">IF(SUMIF(Pharmaceuticals!$B:$B,$B231,Pharmaceuticals!AQ:AQ)+SUMIF('Health Products &amp; Equipment'!$B:$B,$B231,'Health Products &amp; Equipment'!AQ:AQ)+SUMIF('Other Pharma &amp; Health Products'!$B:$B,$B231,'Other Pharma &amp; Health Products'!AQ:AQ)+SUMIF('PSM Costs'!$B:$B,$B231,'PSM Costs'!AQ:AQ)&gt;0,SUMIF(Pharmaceuticals!$B:$B,$B231,Pharmaceuticals!AQ:AQ)+SUMIF('Health Products &amp; Equipment'!$B:$B,$B231,'Health Products &amp; Equipment'!AQ:AQ)+SUMIF('Other Pharma &amp; Health Products'!$B:$B,$B231,'Other Pharma &amp; Health Products'!AQ:AQ)+SUMIF('PSM Costs'!$B:$B,$B231,'PSM Costs'!AQ:AQ),"")</f>
        <v/>
      </c>
      <c r="Q231" s="234" t="str">
        <f ca="1">IF(SUMIF(Pharmaceuticals!$B:$B,$B231,Pharmaceuticals!AS:AS)+SUMIF('Health Products &amp; Equipment'!$B:$B,$B231,'Health Products &amp; Equipment'!AS:AS)+SUMIF('Other Pharma &amp; Health Products'!$B:$B,$B231,'Other Pharma &amp; Health Products'!AS:AS)+SUMIF('PSM Costs'!$B:$B,$B231,'PSM Costs'!AS:AS)&gt;0,SUMIF(Pharmaceuticals!$B:$B,$B231,Pharmaceuticals!AS:AS)+SUMIF('Health Products &amp; Equipment'!$B:$B,$B231,'Health Products &amp; Equipment'!AS:AS)+SUMIF('Other Pharma &amp; Health Products'!$B:$B,$B231,'Other Pharma &amp; Health Products'!AS:AS)+SUMIF('PSM Costs'!$B:$B,$B231,'PSM Costs'!AS:AS),"")</f>
        <v/>
      </c>
      <c r="R231" s="232" t="str">
        <f t="shared" ca="1" si="17"/>
        <v/>
      </c>
      <c r="S231" s="233" t="str">
        <f ca="1">IF(SUMIF(Pharmaceuticals!$B:$B,$B231,Pharmaceuticals!AZ:AZ)+SUMIF('Health Products &amp; Equipment'!$B:$B,$B231,'Health Products &amp; Equipment'!AZ:AZ)+SUMIF('Other Pharma &amp; Health Products'!$B:$B,$B231,'Other Pharma &amp; Health Products'!AZ:AZ)+SUMIF('PSM Costs'!$B:$B,$B231,'PSM Costs'!AZ:AZ)&gt;0,SUMIF(Pharmaceuticals!$B:$B,$B231,Pharmaceuticals!AZ:AZ)+SUMIF('Health Products &amp; Equipment'!$B:$B,$B231,'Health Products &amp; Equipment'!AZ:AZ)+SUMIF('Other Pharma &amp; Health Products'!$B:$B,$B231,'Other Pharma &amp; Health Products'!AZ:AZ)+SUMIF('PSM Costs'!$B:$B,$B231,'PSM Costs'!AZ:AZ),"")</f>
        <v/>
      </c>
      <c r="T231" s="233" t="str">
        <f ca="1">IF(SUMIF(Pharmaceuticals!$B:$B,$B231,Pharmaceuticals!BB:BB)+SUMIF('Health Products &amp; Equipment'!$B:$B,$B231,'Health Products &amp; Equipment'!BB:BB)+SUMIF('Other Pharma &amp; Health Products'!$B:$B,$B231,'Other Pharma &amp; Health Products'!BB:BB)+SUMIF('PSM Costs'!$B:$B,$B231,'PSM Costs'!BB:BB)&gt;0,SUMIF(Pharmaceuticals!$B:$B,$B231,Pharmaceuticals!BB:BB)+SUMIF('Health Products &amp; Equipment'!$B:$B,$B231,'Health Products &amp; Equipment'!BB:BB)+SUMIF('Other Pharma &amp; Health Products'!$B:$B,$B231,'Other Pharma &amp; Health Products'!BB:BB)+SUMIF('PSM Costs'!$B:$B,$B231,'PSM Costs'!BB:BB),"")</f>
        <v/>
      </c>
      <c r="U231" s="233" t="str">
        <f ca="1">IF(SUMIF(Pharmaceuticals!$B:$B,$B231,Pharmaceuticals!BD:BD)+SUMIF('Health Products &amp; Equipment'!$B:$B,$B231,'Health Products &amp; Equipment'!BD:BD)+SUMIF('Other Pharma &amp; Health Products'!$B:$B,$B231,'Other Pharma &amp; Health Products'!BD:BD)+SUMIF('PSM Costs'!$B:$B,$B231,'PSM Costs'!BD:BD)&gt;0,SUMIF(Pharmaceuticals!$B:$B,$B231,Pharmaceuticals!BD:BD)+SUMIF('Health Products &amp; Equipment'!$B:$B,$B231,'Health Products &amp; Equipment'!BD:BD)+SUMIF('Other Pharma &amp; Health Products'!$B:$B,$B231,'Other Pharma &amp; Health Products'!BD:BD)+SUMIF('PSM Costs'!$B:$B,$B231,'PSM Costs'!BD:BD),"")</f>
        <v/>
      </c>
      <c r="V231" s="233" t="str">
        <f ca="1">IF(SUMIF(Pharmaceuticals!$B:$B,$B231,Pharmaceuticals!BF:BF)+SUMIF('Health Products &amp; Equipment'!$B:$B,$B231,'Health Products &amp; Equipment'!BF:BF)+SUMIF('Other Pharma &amp; Health Products'!$B:$B,$B231,'Other Pharma &amp; Health Products'!BF:BF)+SUMIF('PSM Costs'!$B:$B,$B231,'PSM Costs'!BF:BF)&gt;0,SUMIF(Pharmaceuticals!$B:$B,$B231,Pharmaceuticals!BF:BF)+SUMIF('Health Products &amp; Equipment'!$B:$B,$B231,'Health Products &amp; Equipment'!BF:BF)+SUMIF('Other Pharma &amp; Health Products'!$B:$B,$B231,'Other Pharma &amp; Health Products'!BF:BF)+SUMIF('PSM Costs'!$B:$B,$B231,'PSM Costs'!BF:BF),"")</f>
        <v/>
      </c>
      <c r="W231" s="231" t="str">
        <f t="shared" ca="1" si="18"/>
        <v/>
      </c>
      <c r="X231" s="234" t="str">
        <f ca="1">IF(SUMIF(Pharmaceuticals!$B:$B,$B231,Pharmaceuticals!BM:BM)+SUMIF('Health Products &amp; Equipment'!$B:$B,$B231,'Health Products &amp; Equipment'!BM:BM)+SUMIF('Other Pharma &amp; Health Products'!$B:$B,$B231,'Other Pharma &amp; Health Products'!BM:BM)+SUMIF('PSM Costs'!$B:$B,$B231,'PSM Costs'!BM:BM)&gt;0,SUMIF(Pharmaceuticals!$B:$B,$B231,Pharmaceuticals!BM:BM)+SUMIF('Health Products &amp; Equipment'!$B:$B,$B231,'Health Products &amp; Equipment'!BM:BM)+SUMIF('Other Pharma &amp; Health Products'!$B:$B,$B231,'Other Pharma &amp; Health Products'!BM:BM)+SUMIF('PSM Costs'!$B:$B,$B231,'PSM Costs'!BM:BM),"")</f>
        <v/>
      </c>
      <c r="Y231" s="234" t="str">
        <f ca="1">IF(SUMIF(Pharmaceuticals!$B:$B,$B231,Pharmaceuticals!BO:BO)+SUMIF('Health Products &amp; Equipment'!$B:$B,$B231,'Health Products &amp; Equipment'!BO:BO)+SUMIF('Other Pharma &amp; Health Products'!$B:$B,$B231,'Other Pharma &amp; Health Products'!BO:BO)+SUMIF('PSM Costs'!$B:$B,$B231,'PSM Costs'!BO:BO)&gt;0,SUMIF(Pharmaceuticals!$B:$B,$B231,Pharmaceuticals!BO:BO)+SUMIF('Health Products &amp; Equipment'!$B:$B,$B231,'Health Products &amp; Equipment'!BO:BO)+SUMIF('Other Pharma &amp; Health Products'!$B:$B,$B231,'Other Pharma &amp; Health Products'!BO:BO)+SUMIF('PSM Costs'!$B:$B,$B231,'PSM Costs'!BO:BO),"")</f>
        <v/>
      </c>
      <c r="Z231" s="234" t="str">
        <f ca="1">IF(SUMIF(Pharmaceuticals!$B:$B,$B231,Pharmaceuticals!BQ:BQ)+SUMIF('Health Products &amp; Equipment'!$B:$B,$B231,'Health Products &amp; Equipment'!BQ:BQ)+SUMIF('Other Pharma &amp; Health Products'!$B:$B,$B231,'Other Pharma &amp; Health Products'!BQ:BQ)+SUMIF('PSM Costs'!$B:$B,$B231,'PSM Costs'!BQ:BQ)&gt;0,SUMIF(Pharmaceuticals!$B:$B,$B231,Pharmaceuticals!BQ:BQ)+SUMIF('Health Products &amp; Equipment'!$B:$B,$B231,'Health Products &amp; Equipment'!BQ:BQ)+SUMIF('Other Pharma &amp; Health Products'!$B:$B,$B231,'Other Pharma &amp; Health Products'!BQ:BQ)+SUMIF('PSM Costs'!$B:$B,$B231,'PSM Costs'!BQ:BQ),"")</f>
        <v/>
      </c>
      <c r="AA231" s="234" t="str">
        <f ca="1">IF(SUMIF(Pharmaceuticals!$B:$B,$B231,Pharmaceuticals!BS:BS)+SUMIF('Health Products &amp; Equipment'!$B:$B,$B231,'Health Products &amp; Equipment'!BS:BS)+SUMIF('Other Pharma &amp; Health Products'!$B:$B,$B231,'Other Pharma &amp; Health Products'!BS:BS)+SUMIF('PSM Costs'!$B:$B,$B231,'PSM Costs'!BS:BS)&gt;0,SUMIF(Pharmaceuticals!$B:$B,$B231,Pharmaceuticals!BS:BS)+SUMIF('Health Products &amp; Equipment'!$B:$B,$B231,'Health Products &amp; Equipment'!BS:BS)+SUMIF('Other Pharma &amp; Health Products'!$B:$B,$B231,'Other Pharma &amp; Health Products'!BS:BS)+SUMIF('PSM Costs'!$B:$B,$B231,'PSM Costs'!BS:BS),"")</f>
        <v/>
      </c>
      <c r="AB231" s="233" t="str">
        <f t="shared" ca="1" si="19"/>
        <v/>
      </c>
    </row>
    <row r="232" spans="1:28" ht="22.15" customHeight="1" x14ac:dyDescent="0.2">
      <c r="A232" s="229">
        <v>222</v>
      </c>
      <c r="B232" s="229" t="str">
        <f ca="1">IFERROR(VLOOKUP(A232,'Rank unique Mod-Int-CI-PR'!I:J,2,FALSE),"")</f>
        <v/>
      </c>
      <c r="C232" s="230" t="str">
        <f ca="1">IFERROR(VLOOKUP(VALUE(LEFT(B232,FIND("-",B232)-1)),CatModules!B:C,2,FALSE),"")</f>
        <v/>
      </c>
      <c r="D232" s="230" t="str">
        <f ca="1">IFERROR(VLOOKUP(LEFT(B232,FIND("--",B232)-1),CatInt!D:E,2,FALSE),"")</f>
        <v/>
      </c>
      <c r="E232" s="230" t="str">
        <f ca="1">IFERROR(VLOOKUP(MID(B232,FIND("--",B232)+2,FIND("---",B232)-FIND("--",B232)-2),CatCostInp!D:E,2,FALSE),"")</f>
        <v/>
      </c>
      <c r="F232" s="230" t="str">
        <f ca="1">IFERROR(VLOOKUP(B232,ActivityConcat!A:C,3,FALSE),"")</f>
        <v/>
      </c>
      <c r="G232" s="231" t="str">
        <f ca="1">IFERROR(VLOOKUP(VALUE(RIGHT(B232,1)),Setup!A:D,4,FALSE),"")</f>
        <v/>
      </c>
      <c r="H232" s="232" t="str">
        <f t="shared" ca="1" si="15"/>
        <v/>
      </c>
      <c r="I232" s="233" t="str">
        <f ca="1">IF(SUMIF(Pharmaceuticals!$B:$B,$B232,Pharmaceuticals!Z:Z)+SUMIF('Health Products &amp; Equipment'!$B:$B,$B232,'Health Products &amp; Equipment'!Z:Z)+SUMIF('Other Pharma &amp; Health Products'!$B:$B,$B232,'Other Pharma &amp; Health Products'!Z:Z)+SUMIF('PSM Costs'!$B:$B,$B232,'PSM Costs'!Z:Z)&gt;0,SUMIF(Pharmaceuticals!$B:$B,$B232,Pharmaceuticals!Z:Z)+SUMIF('Health Products &amp; Equipment'!$B:$B,$B232,'Health Products &amp; Equipment'!Z:Z)+SUMIF('Other Pharma &amp; Health Products'!$B:$B,$B232,'Other Pharma &amp; Health Products'!Z:Z)+SUMIF('PSM Costs'!$B:$B,$B232,'PSM Costs'!Z:Z),"")</f>
        <v/>
      </c>
      <c r="J232" s="233" t="str">
        <f ca="1">IF(SUMIF(Pharmaceuticals!$B:$B,$B232,Pharmaceuticals!AB:AB)+SUMIF('Health Products &amp; Equipment'!$B:$B,$B232,'Health Products &amp; Equipment'!AB:AB)+SUMIF('Other Pharma &amp; Health Products'!$B:$B,$B232,'Other Pharma &amp; Health Products'!AB:AB)+SUMIF('PSM Costs'!$B:$B,$B232,'PSM Costs'!AB:AB)&gt;0,SUMIF(Pharmaceuticals!$B:$B,$B232,Pharmaceuticals!AB:AB)+SUMIF('Health Products &amp; Equipment'!$B:$B,$B232,'Health Products &amp; Equipment'!AB:AB)+SUMIF('Other Pharma &amp; Health Products'!$B:$B,$B232,'Other Pharma &amp; Health Products'!AB:AB)+SUMIF('PSM Costs'!$B:$B,$B232,'PSM Costs'!AB:AB),"")</f>
        <v/>
      </c>
      <c r="K232" s="233" t="str">
        <f ca="1">IF(SUMIF(Pharmaceuticals!$B:$B,$B232,Pharmaceuticals!AD:AD)+SUMIF('Health Products &amp; Equipment'!$B:$B,$B232,'Health Products &amp; Equipment'!AD:AD)+SUMIF('Other Pharma &amp; Health Products'!$B:$B,$B232,'Other Pharma &amp; Health Products'!AD:AD)+SUMIF('PSM Costs'!$B:$B,$B232,'PSM Costs'!AD:AD)&gt;0,SUMIF(Pharmaceuticals!$B:$B,$B232,Pharmaceuticals!AD:AD)+SUMIF('Health Products &amp; Equipment'!$B:$B,$B232,'Health Products &amp; Equipment'!AD:AD)+SUMIF('Other Pharma &amp; Health Products'!$B:$B,$B232,'Other Pharma &amp; Health Products'!AD:AD)+SUMIF('PSM Costs'!$B:$B,$B232,'PSM Costs'!AD:AD),"")</f>
        <v/>
      </c>
      <c r="L232" s="233" t="str">
        <f ca="1">IF(SUMIF(Pharmaceuticals!$B:$B,$B232,Pharmaceuticals!AF:AF)+SUMIF('Health Products &amp; Equipment'!$B:$B,$B232,'Health Products &amp; Equipment'!AF:AF)+SUMIF('Other Pharma &amp; Health Products'!$B:$B,$B232,'Other Pharma &amp; Health Products'!AF:AF)+SUMIF('PSM Costs'!$B:$B,$B232,'PSM Costs'!AF:AF)&gt;0,SUMIF(Pharmaceuticals!$B:$B,$B232,Pharmaceuticals!AF:AF)+SUMIF('Health Products &amp; Equipment'!$B:$B,$B232,'Health Products &amp; Equipment'!AF:AF)+SUMIF('Other Pharma &amp; Health Products'!$B:$B,$B232,'Other Pharma &amp; Health Products'!AF:AF)+SUMIF('PSM Costs'!$B:$B,$B232,'PSM Costs'!AF:AF),"")</f>
        <v/>
      </c>
      <c r="M232" s="231" t="str">
        <f t="shared" ca="1" si="16"/>
        <v/>
      </c>
      <c r="N232" s="234" t="str">
        <f ca="1">IF(SUMIF(Pharmaceuticals!$B:$B,$B232,Pharmaceuticals!AM:AM)+SUMIF('Health Products &amp; Equipment'!$B:$B,$B232,'Health Products &amp; Equipment'!AM:AM)+SUMIF('Other Pharma &amp; Health Products'!$B:$B,$B232,'Other Pharma &amp; Health Products'!AM:AM)+SUMIF('PSM Costs'!$B:$B,$B232,'PSM Costs'!AM:AM)&gt;0,SUMIF(Pharmaceuticals!$B:$B,$B232,Pharmaceuticals!AM:AM)+SUMIF('Health Products &amp; Equipment'!$B:$B,$B232,'Health Products &amp; Equipment'!AM:AM)+SUMIF('Other Pharma &amp; Health Products'!$B:$B,$B232,'Other Pharma &amp; Health Products'!AM:AM)+SUMIF('PSM Costs'!$B:$B,$B232,'PSM Costs'!AM:AM),"")</f>
        <v/>
      </c>
      <c r="O232" s="234" t="str">
        <f ca="1">IF(SUMIF(Pharmaceuticals!$B:$B,$B232,Pharmaceuticals!AO:AO)+SUMIF('Health Products &amp; Equipment'!$B:$B,$B232,'Health Products &amp; Equipment'!AO:AO)+SUMIF('Other Pharma &amp; Health Products'!$B:$B,$B232,'Other Pharma &amp; Health Products'!AO:AO)+SUMIF('PSM Costs'!$B:$B,$B232,'PSM Costs'!AO:AO)&gt;0,SUMIF(Pharmaceuticals!$B:$B,$B232,Pharmaceuticals!AO:AO)+SUMIF('Health Products &amp; Equipment'!$B:$B,$B232,'Health Products &amp; Equipment'!AO:AO)+SUMIF('Other Pharma &amp; Health Products'!$B:$B,$B232,'Other Pharma &amp; Health Products'!AO:AO)+SUMIF('PSM Costs'!$B:$B,$B232,'PSM Costs'!AO:AO),"")</f>
        <v/>
      </c>
      <c r="P232" s="234" t="str">
        <f ca="1">IF(SUMIF(Pharmaceuticals!$B:$B,$B232,Pharmaceuticals!AQ:AQ)+SUMIF('Health Products &amp; Equipment'!$B:$B,$B232,'Health Products &amp; Equipment'!AQ:AQ)+SUMIF('Other Pharma &amp; Health Products'!$B:$B,$B232,'Other Pharma &amp; Health Products'!AQ:AQ)+SUMIF('PSM Costs'!$B:$B,$B232,'PSM Costs'!AQ:AQ)&gt;0,SUMIF(Pharmaceuticals!$B:$B,$B232,Pharmaceuticals!AQ:AQ)+SUMIF('Health Products &amp; Equipment'!$B:$B,$B232,'Health Products &amp; Equipment'!AQ:AQ)+SUMIF('Other Pharma &amp; Health Products'!$B:$B,$B232,'Other Pharma &amp; Health Products'!AQ:AQ)+SUMIF('PSM Costs'!$B:$B,$B232,'PSM Costs'!AQ:AQ),"")</f>
        <v/>
      </c>
      <c r="Q232" s="234" t="str">
        <f ca="1">IF(SUMIF(Pharmaceuticals!$B:$B,$B232,Pharmaceuticals!AS:AS)+SUMIF('Health Products &amp; Equipment'!$B:$B,$B232,'Health Products &amp; Equipment'!AS:AS)+SUMIF('Other Pharma &amp; Health Products'!$B:$B,$B232,'Other Pharma &amp; Health Products'!AS:AS)+SUMIF('PSM Costs'!$B:$B,$B232,'PSM Costs'!AS:AS)&gt;0,SUMIF(Pharmaceuticals!$B:$B,$B232,Pharmaceuticals!AS:AS)+SUMIF('Health Products &amp; Equipment'!$B:$B,$B232,'Health Products &amp; Equipment'!AS:AS)+SUMIF('Other Pharma &amp; Health Products'!$B:$B,$B232,'Other Pharma &amp; Health Products'!AS:AS)+SUMIF('PSM Costs'!$B:$B,$B232,'PSM Costs'!AS:AS),"")</f>
        <v/>
      </c>
      <c r="R232" s="232" t="str">
        <f t="shared" ca="1" si="17"/>
        <v/>
      </c>
      <c r="S232" s="233" t="str">
        <f ca="1">IF(SUMIF(Pharmaceuticals!$B:$B,$B232,Pharmaceuticals!AZ:AZ)+SUMIF('Health Products &amp; Equipment'!$B:$B,$B232,'Health Products &amp; Equipment'!AZ:AZ)+SUMIF('Other Pharma &amp; Health Products'!$B:$B,$B232,'Other Pharma &amp; Health Products'!AZ:AZ)+SUMIF('PSM Costs'!$B:$B,$B232,'PSM Costs'!AZ:AZ)&gt;0,SUMIF(Pharmaceuticals!$B:$B,$B232,Pharmaceuticals!AZ:AZ)+SUMIF('Health Products &amp; Equipment'!$B:$B,$B232,'Health Products &amp; Equipment'!AZ:AZ)+SUMIF('Other Pharma &amp; Health Products'!$B:$B,$B232,'Other Pharma &amp; Health Products'!AZ:AZ)+SUMIF('PSM Costs'!$B:$B,$B232,'PSM Costs'!AZ:AZ),"")</f>
        <v/>
      </c>
      <c r="T232" s="233" t="str">
        <f ca="1">IF(SUMIF(Pharmaceuticals!$B:$B,$B232,Pharmaceuticals!BB:BB)+SUMIF('Health Products &amp; Equipment'!$B:$B,$B232,'Health Products &amp; Equipment'!BB:BB)+SUMIF('Other Pharma &amp; Health Products'!$B:$B,$B232,'Other Pharma &amp; Health Products'!BB:BB)+SUMIF('PSM Costs'!$B:$B,$B232,'PSM Costs'!BB:BB)&gt;0,SUMIF(Pharmaceuticals!$B:$B,$B232,Pharmaceuticals!BB:BB)+SUMIF('Health Products &amp; Equipment'!$B:$B,$B232,'Health Products &amp; Equipment'!BB:BB)+SUMIF('Other Pharma &amp; Health Products'!$B:$B,$B232,'Other Pharma &amp; Health Products'!BB:BB)+SUMIF('PSM Costs'!$B:$B,$B232,'PSM Costs'!BB:BB),"")</f>
        <v/>
      </c>
      <c r="U232" s="233" t="str">
        <f ca="1">IF(SUMIF(Pharmaceuticals!$B:$B,$B232,Pharmaceuticals!BD:BD)+SUMIF('Health Products &amp; Equipment'!$B:$B,$B232,'Health Products &amp; Equipment'!BD:BD)+SUMIF('Other Pharma &amp; Health Products'!$B:$B,$B232,'Other Pharma &amp; Health Products'!BD:BD)+SUMIF('PSM Costs'!$B:$B,$B232,'PSM Costs'!BD:BD)&gt;0,SUMIF(Pharmaceuticals!$B:$B,$B232,Pharmaceuticals!BD:BD)+SUMIF('Health Products &amp; Equipment'!$B:$B,$B232,'Health Products &amp; Equipment'!BD:BD)+SUMIF('Other Pharma &amp; Health Products'!$B:$B,$B232,'Other Pharma &amp; Health Products'!BD:BD)+SUMIF('PSM Costs'!$B:$B,$B232,'PSM Costs'!BD:BD),"")</f>
        <v/>
      </c>
      <c r="V232" s="233" t="str">
        <f ca="1">IF(SUMIF(Pharmaceuticals!$B:$B,$B232,Pharmaceuticals!BF:BF)+SUMIF('Health Products &amp; Equipment'!$B:$B,$B232,'Health Products &amp; Equipment'!BF:BF)+SUMIF('Other Pharma &amp; Health Products'!$B:$B,$B232,'Other Pharma &amp; Health Products'!BF:BF)+SUMIF('PSM Costs'!$B:$B,$B232,'PSM Costs'!BF:BF)&gt;0,SUMIF(Pharmaceuticals!$B:$B,$B232,Pharmaceuticals!BF:BF)+SUMIF('Health Products &amp; Equipment'!$B:$B,$B232,'Health Products &amp; Equipment'!BF:BF)+SUMIF('Other Pharma &amp; Health Products'!$B:$B,$B232,'Other Pharma &amp; Health Products'!BF:BF)+SUMIF('PSM Costs'!$B:$B,$B232,'PSM Costs'!BF:BF),"")</f>
        <v/>
      </c>
      <c r="W232" s="231" t="str">
        <f t="shared" ca="1" si="18"/>
        <v/>
      </c>
      <c r="X232" s="234" t="str">
        <f ca="1">IF(SUMIF(Pharmaceuticals!$B:$B,$B232,Pharmaceuticals!BM:BM)+SUMIF('Health Products &amp; Equipment'!$B:$B,$B232,'Health Products &amp; Equipment'!BM:BM)+SUMIF('Other Pharma &amp; Health Products'!$B:$B,$B232,'Other Pharma &amp; Health Products'!BM:BM)+SUMIF('PSM Costs'!$B:$B,$B232,'PSM Costs'!BM:BM)&gt;0,SUMIF(Pharmaceuticals!$B:$B,$B232,Pharmaceuticals!BM:BM)+SUMIF('Health Products &amp; Equipment'!$B:$B,$B232,'Health Products &amp; Equipment'!BM:BM)+SUMIF('Other Pharma &amp; Health Products'!$B:$B,$B232,'Other Pharma &amp; Health Products'!BM:BM)+SUMIF('PSM Costs'!$B:$B,$B232,'PSM Costs'!BM:BM),"")</f>
        <v/>
      </c>
      <c r="Y232" s="234" t="str">
        <f ca="1">IF(SUMIF(Pharmaceuticals!$B:$B,$B232,Pharmaceuticals!BO:BO)+SUMIF('Health Products &amp; Equipment'!$B:$B,$B232,'Health Products &amp; Equipment'!BO:BO)+SUMIF('Other Pharma &amp; Health Products'!$B:$B,$B232,'Other Pharma &amp; Health Products'!BO:BO)+SUMIF('PSM Costs'!$B:$B,$B232,'PSM Costs'!BO:BO)&gt;0,SUMIF(Pharmaceuticals!$B:$B,$B232,Pharmaceuticals!BO:BO)+SUMIF('Health Products &amp; Equipment'!$B:$B,$B232,'Health Products &amp; Equipment'!BO:BO)+SUMIF('Other Pharma &amp; Health Products'!$B:$B,$B232,'Other Pharma &amp; Health Products'!BO:BO)+SUMIF('PSM Costs'!$B:$B,$B232,'PSM Costs'!BO:BO),"")</f>
        <v/>
      </c>
      <c r="Z232" s="234" t="str">
        <f ca="1">IF(SUMIF(Pharmaceuticals!$B:$B,$B232,Pharmaceuticals!BQ:BQ)+SUMIF('Health Products &amp; Equipment'!$B:$B,$B232,'Health Products &amp; Equipment'!BQ:BQ)+SUMIF('Other Pharma &amp; Health Products'!$B:$B,$B232,'Other Pharma &amp; Health Products'!BQ:BQ)+SUMIF('PSM Costs'!$B:$B,$B232,'PSM Costs'!BQ:BQ)&gt;0,SUMIF(Pharmaceuticals!$B:$B,$B232,Pharmaceuticals!BQ:BQ)+SUMIF('Health Products &amp; Equipment'!$B:$B,$B232,'Health Products &amp; Equipment'!BQ:BQ)+SUMIF('Other Pharma &amp; Health Products'!$B:$B,$B232,'Other Pharma &amp; Health Products'!BQ:BQ)+SUMIF('PSM Costs'!$B:$B,$B232,'PSM Costs'!BQ:BQ),"")</f>
        <v/>
      </c>
      <c r="AA232" s="234" t="str">
        <f ca="1">IF(SUMIF(Pharmaceuticals!$B:$B,$B232,Pharmaceuticals!BS:BS)+SUMIF('Health Products &amp; Equipment'!$B:$B,$B232,'Health Products &amp; Equipment'!BS:BS)+SUMIF('Other Pharma &amp; Health Products'!$B:$B,$B232,'Other Pharma &amp; Health Products'!BS:BS)+SUMIF('PSM Costs'!$B:$B,$B232,'PSM Costs'!BS:BS)&gt;0,SUMIF(Pharmaceuticals!$B:$B,$B232,Pharmaceuticals!BS:BS)+SUMIF('Health Products &amp; Equipment'!$B:$B,$B232,'Health Products &amp; Equipment'!BS:BS)+SUMIF('Other Pharma &amp; Health Products'!$B:$B,$B232,'Other Pharma &amp; Health Products'!BS:BS)+SUMIF('PSM Costs'!$B:$B,$B232,'PSM Costs'!BS:BS),"")</f>
        <v/>
      </c>
      <c r="AB232" s="233" t="str">
        <f t="shared" ca="1" si="19"/>
        <v/>
      </c>
    </row>
    <row r="233" spans="1:28" ht="22.15" customHeight="1" x14ac:dyDescent="0.2">
      <c r="A233" s="229">
        <v>223</v>
      </c>
      <c r="B233" s="229" t="str">
        <f ca="1">IFERROR(VLOOKUP(A233,'Rank unique Mod-Int-CI-PR'!I:J,2,FALSE),"")</f>
        <v/>
      </c>
      <c r="C233" s="230" t="str">
        <f ca="1">IFERROR(VLOOKUP(VALUE(LEFT(B233,FIND("-",B233)-1)),CatModules!B:C,2,FALSE),"")</f>
        <v/>
      </c>
      <c r="D233" s="230" t="str">
        <f ca="1">IFERROR(VLOOKUP(LEFT(B233,FIND("--",B233)-1),CatInt!D:E,2,FALSE),"")</f>
        <v/>
      </c>
      <c r="E233" s="230" t="str">
        <f ca="1">IFERROR(VLOOKUP(MID(B233,FIND("--",B233)+2,FIND("---",B233)-FIND("--",B233)-2),CatCostInp!D:E,2,FALSE),"")</f>
        <v/>
      </c>
      <c r="F233" s="230" t="str">
        <f ca="1">IFERROR(VLOOKUP(B233,ActivityConcat!A:C,3,FALSE),"")</f>
        <v/>
      </c>
      <c r="G233" s="231" t="str">
        <f ca="1">IFERROR(VLOOKUP(VALUE(RIGHT(B233,1)),Setup!A:D,4,FALSE),"")</f>
        <v/>
      </c>
      <c r="H233" s="232" t="str">
        <f t="shared" ca="1" si="15"/>
        <v/>
      </c>
      <c r="I233" s="233" t="str">
        <f ca="1">IF(SUMIF(Pharmaceuticals!$B:$B,$B233,Pharmaceuticals!Z:Z)+SUMIF('Health Products &amp; Equipment'!$B:$B,$B233,'Health Products &amp; Equipment'!Z:Z)+SUMIF('Other Pharma &amp; Health Products'!$B:$B,$B233,'Other Pharma &amp; Health Products'!Z:Z)+SUMIF('PSM Costs'!$B:$B,$B233,'PSM Costs'!Z:Z)&gt;0,SUMIF(Pharmaceuticals!$B:$B,$B233,Pharmaceuticals!Z:Z)+SUMIF('Health Products &amp; Equipment'!$B:$B,$B233,'Health Products &amp; Equipment'!Z:Z)+SUMIF('Other Pharma &amp; Health Products'!$B:$B,$B233,'Other Pharma &amp; Health Products'!Z:Z)+SUMIF('PSM Costs'!$B:$B,$B233,'PSM Costs'!Z:Z),"")</f>
        <v/>
      </c>
      <c r="J233" s="233" t="str">
        <f ca="1">IF(SUMIF(Pharmaceuticals!$B:$B,$B233,Pharmaceuticals!AB:AB)+SUMIF('Health Products &amp; Equipment'!$B:$B,$B233,'Health Products &amp; Equipment'!AB:AB)+SUMIF('Other Pharma &amp; Health Products'!$B:$B,$B233,'Other Pharma &amp; Health Products'!AB:AB)+SUMIF('PSM Costs'!$B:$B,$B233,'PSM Costs'!AB:AB)&gt;0,SUMIF(Pharmaceuticals!$B:$B,$B233,Pharmaceuticals!AB:AB)+SUMIF('Health Products &amp; Equipment'!$B:$B,$B233,'Health Products &amp; Equipment'!AB:AB)+SUMIF('Other Pharma &amp; Health Products'!$B:$B,$B233,'Other Pharma &amp; Health Products'!AB:AB)+SUMIF('PSM Costs'!$B:$B,$B233,'PSM Costs'!AB:AB),"")</f>
        <v/>
      </c>
      <c r="K233" s="233" t="str">
        <f ca="1">IF(SUMIF(Pharmaceuticals!$B:$B,$B233,Pharmaceuticals!AD:AD)+SUMIF('Health Products &amp; Equipment'!$B:$B,$B233,'Health Products &amp; Equipment'!AD:AD)+SUMIF('Other Pharma &amp; Health Products'!$B:$B,$B233,'Other Pharma &amp; Health Products'!AD:AD)+SUMIF('PSM Costs'!$B:$B,$B233,'PSM Costs'!AD:AD)&gt;0,SUMIF(Pharmaceuticals!$B:$B,$B233,Pharmaceuticals!AD:AD)+SUMIF('Health Products &amp; Equipment'!$B:$B,$B233,'Health Products &amp; Equipment'!AD:AD)+SUMIF('Other Pharma &amp; Health Products'!$B:$B,$B233,'Other Pharma &amp; Health Products'!AD:AD)+SUMIF('PSM Costs'!$B:$B,$B233,'PSM Costs'!AD:AD),"")</f>
        <v/>
      </c>
      <c r="L233" s="233" t="str">
        <f ca="1">IF(SUMIF(Pharmaceuticals!$B:$B,$B233,Pharmaceuticals!AF:AF)+SUMIF('Health Products &amp; Equipment'!$B:$B,$B233,'Health Products &amp; Equipment'!AF:AF)+SUMIF('Other Pharma &amp; Health Products'!$B:$B,$B233,'Other Pharma &amp; Health Products'!AF:AF)+SUMIF('PSM Costs'!$B:$B,$B233,'PSM Costs'!AF:AF)&gt;0,SUMIF(Pharmaceuticals!$B:$B,$B233,Pharmaceuticals!AF:AF)+SUMIF('Health Products &amp; Equipment'!$B:$B,$B233,'Health Products &amp; Equipment'!AF:AF)+SUMIF('Other Pharma &amp; Health Products'!$B:$B,$B233,'Other Pharma &amp; Health Products'!AF:AF)+SUMIF('PSM Costs'!$B:$B,$B233,'PSM Costs'!AF:AF),"")</f>
        <v/>
      </c>
      <c r="M233" s="231" t="str">
        <f t="shared" ca="1" si="16"/>
        <v/>
      </c>
      <c r="N233" s="234" t="str">
        <f ca="1">IF(SUMIF(Pharmaceuticals!$B:$B,$B233,Pharmaceuticals!AM:AM)+SUMIF('Health Products &amp; Equipment'!$B:$B,$B233,'Health Products &amp; Equipment'!AM:AM)+SUMIF('Other Pharma &amp; Health Products'!$B:$B,$B233,'Other Pharma &amp; Health Products'!AM:AM)+SUMIF('PSM Costs'!$B:$B,$B233,'PSM Costs'!AM:AM)&gt;0,SUMIF(Pharmaceuticals!$B:$B,$B233,Pharmaceuticals!AM:AM)+SUMIF('Health Products &amp; Equipment'!$B:$B,$B233,'Health Products &amp; Equipment'!AM:AM)+SUMIF('Other Pharma &amp; Health Products'!$B:$B,$B233,'Other Pharma &amp; Health Products'!AM:AM)+SUMIF('PSM Costs'!$B:$B,$B233,'PSM Costs'!AM:AM),"")</f>
        <v/>
      </c>
      <c r="O233" s="234" t="str">
        <f ca="1">IF(SUMIF(Pharmaceuticals!$B:$B,$B233,Pharmaceuticals!AO:AO)+SUMIF('Health Products &amp; Equipment'!$B:$B,$B233,'Health Products &amp; Equipment'!AO:AO)+SUMIF('Other Pharma &amp; Health Products'!$B:$B,$B233,'Other Pharma &amp; Health Products'!AO:AO)+SUMIF('PSM Costs'!$B:$B,$B233,'PSM Costs'!AO:AO)&gt;0,SUMIF(Pharmaceuticals!$B:$B,$B233,Pharmaceuticals!AO:AO)+SUMIF('Health Products &amp; Equipment'!$B:$B,$B233,'Health Products &amp; Equipment'!AO:AO)+SUMIF('Other Pharma &amp; Health Products'!$B:$B,$B233,'Other Pharma &amp; Health Products'!AO:AO)+SUMIF('PSM Costs'!$B:$B,$B233,'PSM Costs'!AO:AO),"")</f>
        <v/>
      </c>
      <c r="P233" s="234" t="str">
        <f ca="1">IF(SUMIF(Pharmaceuticals!$B:$B,$B233,Pharmaceuticals!AQ:AQ)+SUMIF('Health Products &amp; Equipment'!$B:$B,$B233,'Health Products &amp; Equipment'!AQ:AQ)+SUMIF('Other Pharma &amp; Health Products'!$B:$B,$B233,'Other Pharma &amp; Health Products'!AQ:AQ)+SUMIF('PSM Costs'!$B:$B,$B233,'PSM Costs'!AQ:AQ)&gt;0,SUMIF(Pharmaceuticals!$B:$B,$B233,Pharmaceuticals!AQ:AQ)+SUMIF('Health Products &amp; Equipment'!$B:$B,$B233,'Health Products &amp; Equipment'!AQ:AQ)+SUMIF('Other Pharma &amp; Health Products'!$B:$B,$B233,'Other Pharma &amp; Health Products'!AQ:AQ)+SUMIF('PSM Costs'!$B:$B,$B233,'PSM Costs'!AQ:AQ),"")</f>
        <v/>
      </c>
      <c r="Q233" s="234" t="str">
        <f ca="1">IF(SUMIF(Pharmaceuticals!$B:$B,$B233,Pharmaceuticals!AS:AS)+SUMIF('Health Products &amp; Equipment'!$B:$B,$B233,'Health Products &amp; Equipment'!AS:AS)+SUMIF('Other Pharma &amp; Health Products'!$B:$B,$B233,'Other Pharma &amp; Health Products'!AS:AS)+SUMIF('PSM Costs'!$B:$B,$B233,'PSM Costs'!AS:AS)&gt;0,SUMIF(Pharmaceuticals!$B:$B,$B233,Pharmaceuticals!AS:AS)+SUMIF('Health Products &amp; Equipment'!$B:$B,$B233,'Health Products &amp; Equipment'!AS:AS)+SUMIF('Other Pharma &amp; Health Products'!$B:$B,$B233,'Other Pharma &amp; Health Products'!AS:AS)+SUMIF('PSM Costs'!$B:$B,$B233,'PSM Costs'!AS:AS),"")</f>
        <v/>
      </c>
      <c r="R233" s="232" t="str">
        <f t="shared" ca="1" si="17"/>
        <v/>
      </c>
      <c r="S233" s="233" t="str">
        <f ca="1">IF(SUMIF(Pharmaceuticals!$B:$B,$B233,Pharmaceuticals!AZ:AZ)+SUMIF('Health Products &amp; Equipment'!$B:$B,$B233,'Health Products &amp; Equipment'!AZ:AZ)+SUMIF('Other Pharma &amp; Health Products'!$B:$B,$B233,'Other Pharma &amp; Health Products'!AZ:AZ)+SUMIF('PSM Costs'!$B:$B,$B233,'PSM Costs'!AZ:AZ)&gt;0,SUMIF(Pharmaceuticals!$B:$B,$B233,Pharmaceuticals!AZ:AZ)+SUMIF('Health Products &amp; Equipment'!$B:$B,$B233,'Health Products &amp; Equipment'!AZ:AZ)+SUMIF('Other Pharma &amp; Health Products'!$B:$B,$B233,'Other Pharma &amp; Health Products'!AZ:AZ)+SUMIF('PSM Costs'!$B:$B,$B233,'PSM Costs'!AZ:AZ),"")</f>
        <v/>
      </c>
      <c r="T233" s="233" t="str">
        <f ca="1">IF(SUMIF(Pharmaceuticals!$B:$B,$B233,Pharmaceuticals!BB:BB)+SUMIF('Health Products &amp; Equipment'!$B:$B,$B233,'Health Products &amp; Equipment'!BB:BB)+SUMIF('Other Pharma &amp; Health Products'!$B:$B,$B233,'Other Pharma &amp; Health Products'!BB:BB)+SUMIF('PSM Costs'!$B:$B,$B233,'PSM Costs'!BB:BB)&gt;0,SUMIF(Pharmaceuticals!$B:$B,$B233,Pharmaceuticals!BB:BB)+SUMIF('Health Products &amp; Equipment'!$B:$B,$B233,'Health Products &amp; Equipment'!BB:BB)+SUMIF('Other Pharma &amp; Health Products'!$B:$B,$B233,'Other Pharma &amp; Health Products'!BB:BB)+SUMIF('PSM Costs'!$B:$B,$B233,'PSM Costs'!BB:BB),"")</f>
        <v/>
      </c>
      <c r="U233" s="233" t="str">
        <f ca="1">IF(SUMIF(Pharmaceuticals!$B:$B,$B233,Pharmaceuticals!BD:BD)+SUMIF('Health Products &amp; Equipment'!$B:$B,$B233,'Health Products &amp; Equipment'!BD:BD)+SUMIF('Other Pharma &amp; Health Products'!$B:$B,$B233,'Other Pharma &amp; Health Products'!BD:BD)+SUMIF('PSM Costs'!$B:$B,$B233,'PSM Costs'!BD:BD)&gt;0,SUMIF(Pharmaceuticals!$B:$B,$B233,Pharmaceuticals!BD:BD)+SUMIF('Health Products &amp; Equipment'!$B:$B,$B233,'Health Products &amp; Equipment'!BD:BD)+SUMIF('Other Pharma &amp; Health Products'!$B:$B,$B233,'Other Pharma &amp; Health Products'!BD:BD)+SUMIF('PSM Costs'!$B:$B,$B233,'PSM Costs'!BD:BD),"")</f>
        <v/>
      </c>
      <c r="V233" s="233" t="str">
        <f ca="1">IF(SUMIF(Pharmaceuticals!$B:$B,$B233,Pharmaceuticals!BF:BF)+SUMIF('Health Products &amp; Equipment'!$B:$B,$B233,'Health Products &amp; Equipment'!BF:BF)+SUMIF('Other Pharma &amp; Health Products'!$B:$B,$B233,'Other Pharma &amp; Health Products'!BF:BF)+SUMIF('PSM Costs'!$B:$B,$B233,'PSM Costs'!BF:BF)&gt;0,SUMIF(Pharmaceuticals!$B:$B,$B233,Pharmaceuticals!BF:BF)+SUMIF('Health Products &amp; Equipment'!$B:$B,$B233,'Health Products &amp; Equipment'!BF:BF)+SUMIF('Other Pharma &amp; Health Products'!$B:$B,$B233,'Other Pharma &amp; Health Products'!BF:BF)+SUMIF('PSM Costs'!$B:$B,$B233,'PSM Costs'!BF:BF),"")</f>
        <v/>
      </c>
      <c r="W233" s="231" t="str">
        <f t="shared" ca="1" si="18"/>
        <v/>
      </c>
      <c r="X233" s="234" t="str">
        <f ca="1">IF(SUMIF(Pharmaceuticals!$B:$B,$B233,Pharmaceuticals!BM:BM)+SUMIF('Health Products &amp; Equipment'!$B:$B,$B233,'Health Products &amp; Equipment'!BM:BM)+SUMIF('Other Pharma &amp; Health Products'!$B:$B,$B233,'Other Pharma &amp; Health Products'!BM:BM)+SUMIF('PSM Costs'!$B:$B,$B233,'PSM Costs'!BM:BM)&gt;0,SUMIF(Pharmaceuticals!$B:$B,$B233,Pharmaceuticals!BM:BM)+SUMIF('Health Products &amp; Equipment'!$B:$B,$B233,'Health Products &amp; Equipment'!BM:BM)+SUMIF('Other Pharma &amp; Health Products'!$B:$B,$B233,'Other Pharma &amp; Health Products'!BM:BM)+SUMIF('PSM Costs'!$B:$B,$B233,'PSM Costs'!BM:BM),"")</f>
        <v/>
      </c>
      <c r="Y233" s="234" t="str">
        <f ca="1">IF(SUMIF(Pharmaceuticals!$B:$B,$B233,Pharmaceuticals!BO:BO)+SUMIF('Health Products &amp; Equipment'!$B:$B,$B233,'Health Products &amp; Equipment'!BO:BO)+SUMIF('Other Pharma &amp; Health Products'!$B:$B,$B233,'Other Pharma &amp; Health Products'!BO:BO)+SUMIF('PSM Costs'!$B:$B,$B233,'PSM Costs'!BO:BO)&gt;0,SUMIF(Pharmaceuticals!$B:$B,$B233,Pharmaceuticals!BO:BO)+SUMIF('Health Products &amp; Equipment'!$B:$B,$B233,'Health Products &amp; Equipment'!BO:BO)+SUMIF('Other Pharma &amp; Health Products'!$B:$B,$B233,'Other Pharma &amp; Health Products'!BO:BO)+SUMIF('PSM Costs'!$B:$B,$B233,'PSM Costs'!BO:BO),"")</f>
        <v/>
      </c>
      <c r="Z233" s="234" t="str">
        <f ca="1">IF(SUMIF(Pharmaceuticals!$B:$B,$B233,Pharmaceuticals!BQ:BQ)+SUMIF('Health Products &amp; Equipment'!$B:$B,$B233,'Health Products &amp; Equipment'!BQ:BQ)+SUMIF('Other Pharma &amp; Health Products'!$B:$B,$B233,'Other Pharma &amp; Health Products'!BQ:BQ)+SUMIF('PSM Costs'!$B:$B,$B233,'PSM Costs'!BQ:BQ)&gt;0,SUMIF(Pharmaceuticals!$B:$B,$B233,Pharmaceuticals!BQ:BQ)+SUMIF('Health Products &amp; Equipment'!$B:$B,$B233,'Health Products &amp; Equipment'!BQ:BQ)+SUMIF('Other Pharma &amp; Health Products'!$B:$B,$B233,'Other Pharma &amp; Health Products'!BQ:BQ)+SUMIF('PSM Costs'!$B:$B,$B233,'PSM Costs'!BQ:BQ),"")</f>
        <v/>
      </c>
      <c r="AA233" s="234" t="str">
        <f ca="1">IF(SUMIF(Pharmaceuticals!$B:$B,$B233,Pharmaceuticals!BS:BS)+SUMIF('Health Products &amp; Equipment'!$B:$B,$B233,'Health Products &amp; Equipment'!BS:BS)+SUMIF('Other Pharma &amp; Health Products'!$B:$B,$B233,'Other Pharma &amp; Health Products'!BS:BS)+SUMIF('PSM Costs'!$B:$B,$B233,'PSM Costs'!BS:BS)&gt;0,SUMIF(Pharmaceuticals!$B:$B,$B233,Pharmaceuticals!BS:BS)+SUMIF('Health Products &amp; Equipment'!$B:$B,$B233,'Health Products &amp; Equipment'!BS:BS)+SUMIF('Other Pharma &amp; Health Products'!$B:$B,$B233,'Other Pharma &amp; Health Products'!BS:BS)+SUMIF('PSM Costs'!$B:$B,$B233,'PSM Costs'!BS:BS),"")</f>
        <v/>
      </c>
      <c r="AB233" s="233" t="str">
        <f t="shared" ca="1" si="19"/>
        <v/>
      </c>
    </row>
    <row r="234" spans="1:28" ht="22.15" customHeight="1" x14ac:dyDescent="0.2">
      <c r="A234" s="229">
        <v>224</v>
      </c>
      <c r="B234" s="229" t="str">
        <f ca="1">IFERROR(VLOOKUP(A234,'Rank unique Mod-Int-CI-PR'!I:J,2,FALSE),"")</f>
        <v/>
      </c>
      <c r="C234" s="230" t="str">
        <f ca="1">IFERROR(VLOOKUP(VALUE(LEFT(B234,FIND("-",B234)-1)),CatModules!B:C,2,FALSE),"")</f>
        <v/>
      </c>
      <c r="D234" s="230" t="str">
        <f ca="1">IFERROR(VLOOKUP(LEFT(B234,FIND("--",B234)-1),CatInt!D:E,2,FALSE),"")</f>
        <v/>
      </c>
      <c r="E234" s="230" t="str">
        <f ca="1">IFERROR(VLOOKUP(MID(B234,FIND("--",B234)+2,FIND("---",B234)-FIND("--",B234)-2),CatCostInp!D:E,2,FALSE),"")</f>
        <v/>
      </c>
      <c r="F234" s="230" t="str">
        <f ca="1">IFERROR(VLOOKUP(B234,ActivityConcat!A:C,3,FALSE),"")</f>
        <v/>
      </c>
      <c r="G234" s="231" t="str">
        <f ca="1">IFERROR(VLOOKUP(VALUE(RIGHT(B234,1)),Setup!A:D,4,FALSE),"")</f>
        <v/>
      </c>
      <c r="H234" s="232" t="str">
        <f t="shared" ca="1" si="15"/>
        <v/>
      </c>
      <c r="I234" s="233" t="str">
        <f ca="1">IF(SUMIF(Pharmaceuticals!$B:$B,$B234,Pharmaceuticals!Z:Z)+SUMIF('Health Products &amp; Equipment'!$B:$B,$B234,'Health Products &amp; Equipment'!Z:Z)+SUMIF('Other Pharma &amp; Health Products'!$B:$B,$B234,'Other Pharma &amp; Health Products'!Z:Z)+SUMIF('PSM Costs'!$B:$B,$B234,'PSM Costs'!Z:Z)&gt;0,SUMIF(Pharmaceuticals!$B:$B,$B234,Pharmaceuticals!Z:Z)+SUMIF('Health Products &amp; Equipment'!$B:$B,$B234,'Health Products &amp; Equipment'!Z:Z)+SUMIF('Other Pharma &amp; Health Products'!$B:$B,$B234,'Other Pharma &amp; Health Products'!Z:Z)+SUMIF('PSM Costs'!$B:$B,$B234,'PSM Costs'!Z:Z),"")</f>
        <v/>
      </c>
      <c r="J234" s="233" t="str">
        <f ca="1">IF(SUMIF(Pharmaceuticals!$B:$B,$B234,Pharmaceuticals!AB:AB)+SUMIF('Health Products &amp; Equipment'!$B:$B,$B234,'Health Products &amp; Equipment'!AB:AB)+SUMIF('Other Pharma &amp; Health Products'!$B:$B,$B234,'Other Pharma &amp; Health Products'!AB:AB)+SUMIF('PSM Costs'!$B:$B,$B234,'PSM Costs'!AB:AB)&gt;0,SUMIF(Pharmaceuticals!$B:$B,$B234,Pharmaceuticals!AB:AB)+SUMIF('Health Products &amp; Equipment'!$B:$B,$B234,'Health Products &amp; Equipment'!AB:AB)+SUMIF('Other Pharma &amp; Health Products'!$B:$B,$B234,'Other Pharma &amp; Health Products'!AB:AB)+SUMIF('PSM Costs'!$B:$B,$B234,'PSM Costs'!AB:AB),"")</f>
        <v/>
      </c>
      <c r="K234" s="233" t="str">
        <f ca="1">IF(SUMIF(Pharmaceuticals!$B:$B,$B234,Pharmaceuticals!AD:AD)+SUMIF('Health Products &amp; Equipment'!$B:$B,$B234,'Health Products &amp; Equipment'!AD:AD)+SUMIF('Other Pharma &amp; Health Products'!$B:$B,$B234,'Other Pharma &amp; Health Products'!AD:AD)+SUMIF('PSM Costs'!$B:$B,$B234,'PSM Costs'!AD:AD)&gt;0,SUMIF(Pharmaceuticals!$B:$B,$B234,Pharmaceuticals!AD:AD)+SUMIF('Health Products &amp; Equipment'!$B:$B,$B234,'Health Products &amp; Equipment'!AD:AD)+SUMIF('Other Pharma &amp; Health Products'!$B:$B,$B234,'Other Pharma &amp; Health Products'!AD:AD)+SUMIF('PSM Costs'!$B:$B,$B234,'PSM Costs'!AD:AD),"")</f>
        <v/>
      </c>
      <c r="L234" s="233" t="str">
        <f ca="1">IF(SUMIF(Pharmaceuticals!$B:$B,$B234,Pharmaceuticals!AF:AF)+SUMIF('Health Products &amp; Equipment'!$B:$B,$B234,'Health Products &amp; Equipment'!AF:AF)+SUMIF('Other Pharma &amp; Health Products'!$B:$B,$B234,'Other Pharma &amp; Health Products'!AF:AF)+SUMIF('PSM Costs'!$B:$B,$B234,'PSM Costs'!AF:AF)&gt;0,SUMIF(Pharmaceuticals!$B:$B,$B234,Pharmaceuticals!AF:AF)+SUMIF('Health Products &amp; Equipment'!$B:$B,$B234,'Health Products &amp; Equipment'!AF:AF)+SUMIF('Other Pharma &amp; Health Products'!$B:$B,$B234,'Other Pharma &amp; Health Products'!AF:AF)+SUMIF('PSM Costs'!$B:$B,$B234,'PSM Costs'!AF:AF),"")</f>
        <v/>
      </c>
      <c r="M234" s="231" t="str">
        <f t="shared" ca="1" si="16"/>
        <v/>
      </c>
      <c r="N234" s="234" t="str">
        <f ca="1">IF(SUMIF(Pharmaceuticals!$B:$B,$B234,Pharmaceuticals!AM:AM)+SUMIF('Health Products &amp; Equipment'!$B:$B,$B234,'Health Products &amp; Equipment'!AM:AM)+SUMIF('Other Pharma &amp; Health Products'!$B:$B,$B234,'Other Pharma &amp; Health Products'!AM:AM)+SUMIF('PSM Costs'!$B:$B,$B234,'PSM Costs'!AM:AM)&gt;0,SUMIF(Pharmaceuticals!$B:$B,$B234,Pharmaceuticals!AM:AM)+SUMIF('Health Products &amp; Equipment'!$B:$B,$B234,'Health Products &amp; Equipment'!AM:AM)+SUMIF('Other Pharma &amp; Health Products'!$B:$B,$B234,'Other Pharma &amp; Health Products'!AM:AM)+SUMIF('PSM Costs'!$B:$B,$B234,'PSM Costs'!AM:AM),"")</f>
        <v/>
      </c>
      <c r="O234" s="234" t="str">
        <f ca="1">IF(SUMIF(Pharmaceuticals!$B:$B,$B234,Pharmaceuticals!AO:AO)+SUMIF('Health Products &amp; Equipment'!$B:$B,$B234,'Health Products &amp; Equipment'!AO:AO)+SUMIF('Other Pharma &amp; Health Products'!$B:$B,$B234,'Other Pharma &amp; Health Products'!AO:AO)+SUMIF('PSM Costs'!$B:$B,$B234,'PSM Costs'!AO:AO)&gt;0,SUMIF(Pharmaceuticals!$B:$B,$B234,Pharmaceuticals!AO:AO)+SUMIF('Health Products &amp; Equipment'!$B:$B,$B234,'Health Products &amp; Equipment'!AO:AO)+SUMIF('Other Pharma &amp; Health Products'!$B:$B,$B234,'Other Pharma &amp; Health Products'!AO:AO)+SUMIF('PSM Costs'!$B:$B,$B234,'PSM Costs'!AO:AO),"")</f>
        <v/>
      </c>
      <c r="P234" s="234" t="str">
        <f ca="1">IF(SUMIF(Pharmaceuticals!$B:$B,$B234,Pharmaceuticals!AQ:AQ)+SUMIF('Health Products &amp; Equipment'!$B:$B,$B234,'Health Products &amp; Equipment'!AQ:AQ)+SUMIF('Other Pharma &amp; Health Products'!$B:$B,$B234,'Other Pharma &amp; Health Products'!AQ:AQ)+SUMIF('PSM Costs'!$B:$B,$B234,'PSM Costs'!AQ:AQ)&gt;0,SUMIF(Pharmaceuticals!$B:$B,$B234,Pharmaceuticals!AQ:AQ)+SUMIF('Health Products &amp; Equipment'!$B:$B,$B234,'Health Products &amp; Equipment'!AQ:AQ)+SUMIF('Other Pharma &amp; Health Products'!$B:$B,$B234,'Other Pharma &amp; Health Products'!AQ:AQ)+SUMIF('PSM Costs'!$B:$B,$B234,'PSM Costs'!AQ:AQ),"")</f>
        <v/>
      </c>
      <c r="Q234" s="234" t="str">
        <f ca="1">IF(SUMIF(Pharmaceuticals!$B:$B,$B234,Pharmaceuticals!AS:AS)+SUMIF('Health Products &amp; Equipment'!$B:$B,$B234,'Health Products &amp; Equipment'!AS:AS)+SUMIF('Other Pharma &amp; Health Products'!$B:$B,$B234,'Other Pharma &amp; Health Products'!AS:AS)+SUMIF('PSM Costs'!$B:$B,$B234,'PSM Costs'!AS:AS)&gt;0,SUMIF(Pharmaceuticals!$B:$B,$B234,Pharmaceuticals!AS:AS)+SUMIF('Health Products &amp; Equipment'!$B:$B,$B234,'Health Products &amp; Equipment'!AS:AS)+SUMIF('Other Pharma &amp; Health Products'!$B:$B,$B234,'Other Pharma &amp; Health Products'!AS:AS)+SUMIF('PSM Costs'!$B:$B,$B234,'PSM Costs'!AS:AS),"")</f>
        <v/>
      </c>
      <c r="R234" s="232" t="str">
        <f t="shared" ca="1" si="17"/>
        <v/>
      </c>
      <c r="S234" s="233" t="str">
        <f ca="1">IF(SUMIF(Pharmaceuticals!$B:$B,$B234,Pharmaceuticals!AZ:AZ)+SUMIF('Health Products &amp; Equipment'!$B:$B,$B234,'Health Products &amp; Equipment'!AZ:AZ)+SUMIF('Other Pharma &amp; Health Products'!$B:$B,$B234,'Other Pharma &amp; Health Products'!AZ:AZ)+SUMIF('PSM Costs'!$B:$B,$B234,'PSM Costs'!AZ:AZ)&gt;0,SUMIF(Pharmaceuticals!$B:$B,$B234,Pharmaceuticals!AZ:AZ)+SUMIF('Health Products &amp; Equipment'!$B:$B,$B234,'Health Products &amp; Equipment'!AZ:AZ)+SUMIF('Other Pharma &amp; Health Products'!$B:$B,$B234,'Other Pharma &amp; Health Products'!AZ:AZ)+SUMIF('PSM Costs'!$B:$B,$B234,'PSM Costs'!AZ:AZ),"")</f>
        <v/>
      </c>
      <c r="T234" s="233" t="str">
        <f ca="1">IF(SUMIF(Pharmaceuticals!$B:$B,$B234,Pharmaceuticals!BB:BB)+SUMIF('Health Products &amp; Equipment'!$B:$B,$B234,'Health Products &amp; Equipment'!BB:BB)+SUMIF('Other Pharma &amp; Health Products'!$B:$B,$B234,'Other Pharma &amp; Health Products'!BB:BB)+SUMIF('PSM Costs'!$B:$B,$B234,'PSM Costs'!BB:BB)&gt;0,SUMIF(Pharmaceuticals!$B:$B,$B234,Pharmaceuticals!BB:BB)+SUMIF('Health Products &amp; Equipment'!$B:$B,$B234,'Health Products &amp; Equipment'!BB:BB)+SUMIF('Other Pharma &amp; Health Products'!$B:$B,$B234,'Other Pharma &amp; Health Products'!BB:BB)+SUMIF('PSM Costs'!$B:$B,$B234,'PSM Costs'!BB:BB),"")</f>
        <v/>
      </c>
      <c r="U234" s="233" t="str">
        <f ca="1">IF(SUMIF(Pharmaceuticals!$B:$B,$B234,Pharmaceuticals!BD:BD)+SUMIF('Health Products &amp; Equipment'!$B:$B,$B234,'Health Products &amp; Equipment'!BD:BD)+SUMIF('Other Pharma &amp; Health Products'!$B:$B,$B234,'Other Pharma &amp; Health Products'!BD:BD)+SUMIF('PSM Costs'!$B:$B,$B234,'PSM Costs'!BD:BD)&gt;0,SUMIF(Pharmaceuticals!$B:$B,$B234,Pharmaceuticals!BD:BD)+SUMIF('Health Products &amp; Equipment'!$B:$B,$B234,'Health Products &amp; Equipment'!BD:BD)+SUMIF('Other Pharma &amp; Health Products'!$B:$B,$B234,'Other Pharma &amp; Health Products'!BD:BD)+SUMIF('PSM Costs'!$B:$B,$B234,'PSM Costs'!BD:BD),"")</f>
        <v/>
      </c>
      <c r="V234" s="233" t="str">
        <f ca="1">IF(SUMIF(Pharmaceuticals!$B:$B,$B234,Pharmaceuticals!BF:BF)+SUMIF('Health Products &amp; Equipment'!$B:$B,$B234,'Health Products &amp; Equipment'!BF:BF)+SUMIF('Other Pharma &amp; Health Products'!$B:$B,$B234,'Other Pharma &amp; Health Products'!BF:BF)+SUMIF('PSM Costs'!$B:$B,$B234,'PSM Costs'!BF:BF)&gt;0,SUMIF(Pharmaceuticals!$B:$B,$B234,Pharmaceuticals!BF:BF)+SUMIF('Health Products &amp; Equipment'!$B:$B,$B234,'Health Products &amp; Equipment'!BF:BF)+SUMIF('Other Pharma &amp; Health Products'!$B:$B,$B234,'Other Pharma &amp; Health Products'!BF:BF)+SUMIF('PSM Costs'!$B:$B,$B234,'PSM Costs'!BF:BF),"")</f>
        <v/>
      </c>
      <c r="W234" s="231" t="str">
        <f t="shared" ca="1" si="18"/>
        <v/>
      </c>
      <c r="X234" s="234" t="str">
        <f ca="1">IF(SUMIF(Pharmaceuticals!$B:$B,$B234,Pharmaceuticals!BM:BM)+SUMIF('Health Products &amp; Equipment'!$B:$B,$B234,'Health Products &amp; Equipment'!BM:BM)+SUMIF('Other Pharma &amp; Health Products'!$B:$B,$B234,'Other Pharma &amp; Health Products'!BM:BM)+SUMIF('PSM Costs'!$B:$B,$B234,'PSM Costs'!BM:BM)&gt;0,SUMIF(Pharmaceuticals!$B:$B,$B234,Pharmaceuticals!BM:BM)+SUMIF('Health Products &amp; Equipment'!$B:$B,$B234,'Health Products &amp; Equipment'!BM:BM)+SUMIF('Other Pharma &amp; Health Products'!$B:$B,$B234,'Other Pharma &amp; Health Products'!BM:BM)+SUMIF('PSM Costs'!$B:$B,$B234,'PSM Costs'!BM:BM),"")</f>
        <v/>
      </c>
      <c r="Y234" s="234" t="str">
        <f ca="1">IF(SUMIF(Pharmaceuticals!$B:$B,$B234,Pharmaceuticals!BO:BO)+SUMIF('Health Products &amp; Equipment'!$B:$B,$B234,'Health Products &amp; Equipment'!BO:BO)+SUMIF('Other Pharma &amp; Health Products'!$B:$B,$B234,'Other Pharma &amp; Health Products'!BO:BO)+SUMIF('PSM Costs'!$B:$B,$B234,'PSM Costs'!BO:BO)&gt;0,SUMIF(Pharmaceuticals!$B:$B,$B234,Pharmaceuticals!BO:BO)+SUMIF('Health Products &amp; Equipment'!$B:$B,$B234,'Health Products &amp; Equipment'!BO:BO)+SUMIF('Other Pharma &amp; Health Products'!$B:$B,$B234,'Other Pharma &amp; Health Products'!BO:BO)+SUMIF('PSM Costs'!$B:$B,$B234,'PSM Costs'!BO:BO),"")</f>
        <v/>
      </c>
      <c r="Z234" s="234" t="str">
        <f ca="1">IF(SUMIF(Pharmaceuticals!$B:$B,$B234,Pharmaceuticals!BQ:BQ)+SUMIF('Health Products &amp; Equipment'!$B:$B,$B234,'Health Products &amp; Equipment'!BQ:BQ)+SUMIF('Other Pharma &amp; Health Products'!$B:$B,$B234,'Other Pharma &amp; Health Products'!BQ:BQ)+SUMIF('PSM Costs'!$B:$B,$B234,'PSM Costs'!BQ:BQ)&gt;0,SUMIF(Pharmaceuticals!$B:$B,$B234,Pharmaceuticals!BQ:BQ)+SUMIF('Health Products &amp; Equipment'!$B:$B,$B234,'Health Products &amp; Equipment'!BQ:BQ)+SUMIF('Other Pharma &amp; Health Products'!$B:$B,$B234,'Other Pharma &amp; Health Products'!BQ:BQ)+SUMIF('PSM Costs'!$B:$B,$B234,'PSM Costs'!BQ:BQ),"")</f>
        <v/>
      </c>
      <c r="AA234" s="234" t="str">
        <f ca="1">IF(SUMIF(Pharmaceuticals!$B:$B,$B234,Pharmaceuticals!BS:BS)+SUMIF('Health Products &amp; Equipment'!$B:$B,$B234,'Health Products &amp; Equipment'!BS:BS)+SUMIF('Other Pharma &amp; Health Products'!$B:$B,$B234,'Other Pharma &amp; Health Products'!BS:BS)+SUMIF('PSM Costs'!$B:$B,$B234,'PSM Costs'!BS:BS)&gt;0,SUMIF(Pharmaceuticals!$B:$B,$B234,Pharmaceuticals!BS:BS)+SUMIF('Health Products &amp; Equipment'!$B:$B,$B234,'Health Products &amp; Equipment'!BS:BS)+SUMIF('Other Pharma &amp; Health Products'!$B:$B,$B234,'Other Pharma &amp; Health Products'!BS:BS)+SUMIF('PSM Costs'!$B:$B,$B234,'PSM Costs'!BS:BS),"")</f>
        <v/>
      </c>
      <c r="AB234" s="233" t="str">
        <f t="shared" ca="1" si="19"/>
        <v/>
      </c>
    </row>
    <row r="235" spans="1:28" ht="22.15" customHeight="1" x14ac:dyDescent="0.2">
      <c r="A235" s="229">
        <v>225</v>
      </c>
      <c r="B235" s="229" t="str">
        <f ca="1">IFERROR(VLOOKUP(A235,'Rank unique Mod-Int-CI-PR'!I:J,2,FALSE),"")</f>
        <v/>
      </c>
      <c r="C235" s="230" t="str">
        <f ca="1">IFERROR(VLOOKUP(VALUE(LEFT(B235,FIND("-",B235)-1)),CatModules!B:C,2,FALSE),"")</f>
        <v/>
      </c>
      <c r="D235" s="230" t="str">
        <f ca="1">IFERROR(VLOOKUP(LEFT(B235,FIND("--",B235)-1),CatInt!D:E,2,FALSE),"")</f>
        <v/>
      </c>
      <c r="E235" s="230" t="str">
        <f ca="1">IFERROR(VLOOKUP(MID(B235,FIND("--",B235)+2,FIND("---",B235)-FIND("--",B235)-2),CatCostInp!D:E,2,FALSE),"")</f>
        <v/>
      </c>
      <c r="F235" s="230" t="str">
        <f ca="1">IFERROR(VLOOKUP(B235,ActivityConcat!A:C,3,FALSE),"")</f>
        <v/>
      </c>
      <c r="G235" s="231" t="str">
        <f ca="1">IFERROR(VLOOKUP(VALUE(RIGHT(B235,1)),Setup!A:D,4,FALSE),"")</f>
        <v/>
      </c>
      <c r="H235" s="232" t="str">
        <f t="shared" ca="1" si="15"/>
        <v/>
      </c>
      <c r="I235" s="233" t="str">
        <f ca="1">IF(SUMIF(Pharmaceuticals!$B:$B,$B235,Pharmaceuticals!Z:Z)+SUMIF('Health Products &amp; Equipment'!$B:$B,$B235,'Health Products &amp; Equipment'!Z:Z)+SUMIF('Other Pharma &amp; Health Products'!$B:$B,$B235,'Other Pharma &amp; Health Products'!Z:Z)+SUMIF('PSM Costs'!$B:$B,$B235,'PSM Costs'!Z:Z)&gt;0,SUMIF(Pharmaceuticals!$B:$B,$B235,Pharmaceuticals!Z:Z)+SUMIF('Health Products &amp; Equipment'!$B:$B,$B235,'Health Products &amp; Equipment'!Z:Z)+SUMIF('Other Pharma &amp; Health Products'!$B:$B,$B235,'Other Pharma &amp; Health Products'!Z:Z)+SUMIF('PSM Costs'!$B:$B,$B235,'PSM Costs'!Z:Z),"")</f>
        <v/>
      </c>
      <c r="J235" s="233" t="str">
        <f ca="1">IF(SUMIF(Pharmaceuticals!$B:$B,$B235,Pharmaceuticals!AB:AB)+SUMIF('Health Products &amp; Equipment'!$B:$B,$B235,'Health Products &amp; Equipment'!AB:AB)+SUMIF('Other Pharma &amp; Health Products'!$B:$B,$B235,'Other Pharma &amp; Health Products'!AB:AB)+SUMIF('PSM Costs'!$B:$B,$B235,'PSM Costs'!AB:AB)&gt;0,SUMIF(Pharmaceuticals!$B:$B,$B235,Pharmaceuticals!AB:AB)+SUMIF('Health Products &amp; Equipment'!$B:$B,$B235,'Health Products &amp; Equipment'!AB:AB)+SUMIF('Other Pharma &amp; Health Products'!$B:$B,$B235,'Other Pharma &amp; Health Products'!AB:AB)+SUMIF('PSM Costs'!$B:$B,$B235,'PSM Costs'!AB:AB),"")</f>
        <v/>
      </c>
      <c r="K235" s="233" t="str">
        <f ca="1">IF(SUMIF(Pharmaceuticals!$B:$B,$B235,Pharmaceuticals!AD:AD)+SUMIF('Health Products &amp; Equipment'!$B:$B,$B235,'Health Products &amp; Equipment'!AD:AD)+SUMIF('Other Pharma &amp; Health Products'!$B:$B,$B235,'Other Pharma &amp; Health Products'!AD:AD)+SUMIF('PSM Costs'!$B:$B,$B235,'PSM Costs'!AD:AD)&gt;0,SUMIF(Pharmaceuticals!$B:$B,$B235,Pharmaceuticals!AD:AD)+SUMIF('Health Products &amp; Equipment'!$B:$B,$B235,'Health Products &amp; Equipment'!AD:AD)+SUMIF('Other Pharma &amp; Health Products'!$B:$B,$B235,'Other Pharma &amp; Health Products'!AD:AD)+SUMIF('PSM Costs'!$B:$B,$B235,'PSM Costs'!AD:AD),"")</f>
        <v/>
      </c>
      <c r="L235" s="233" t="str">
        <f ca="1">IF(SUMIF(Pharmaceuticals!$B:$B,$B235,Pharmaceuticals!AF:AF)+SUMIF('Health Products &amp; Equipment'!$B:$B,$B235,'Health Products &amp; Equipment'!AF:AF)+SUMIF('Other Pharma &amp; Health Products'!$B:$B,$B235,'Other Pharma &amp; Health Products'!AF:AF)+SUMIF('PSM Costs'!$B:$B,$B235,'PSM Costs'!AF:AF)&gt;0,SUMIF(Pharmaceuticals!$B:$B,$B235,Pharmaceuticals!AF:AF)+SUMIF('Health Products &amp; Equipment'!$B:$B,$B235,'Health Products &amp; Equipment'!AF:AF)+SUMIF('Other Pharma &amp; Health Products'!$B:$B,$B235,'Other Pharma &amp; Health Products'!AF:AF)+SUMIF('PSM Costs'!$B:$B,$B235,'PSM Costs'!AF:AF),"")</f>
        <v/>
      </c>
      <c r="M235" s="231" t="str">
        <f t="shared" ca="1" si="16"/>
        <v/>
      </c>
      <c r="N235" s="234" t="str">
        <f ca="1">IF(SUMIF(Pharmaceuticals!$B:$B,$B235,Pharmaceuticals!AM:AM)+SUMIF('Health Products &amp; Equipment'!$B:$B,$B235,'Health Products &amp; Equipment'!AM:AM)+SUMIF('Other Pharma &amp; Health Products'!$B:$B,$B235,'Other Pharma &amp; Health Products'!AM:AM)+SUMIF('PSM Costs'!$B:$B,$B235,'PSM Costs'!AM:AM)&gt;0,SUMIF(Pharmaceuticals!$B:$B,$B235,Pharmaceuticals!AM:AM)+SUMIF('Health Products &amp; Equipment'!$B:$B,$B235,'Health Products &amp; Equipment'!AM:AM)+SUMIF('Other Pharma &amp; Health Products'!$B:$B,$B235,'Other Pharma &amp; Health Products'!AM:AM)+SUMIF('PSM Costs'!$B:$B,$B235,'PSM Costs'!AM:AM),"")</f>
        <v/>
      </c>
      <c r="O235" s="234" t="str">
        <f ca="1">IF(SUMIF(Pharmaceuticals!$B:$B,$B235,Pharmaceuticals!AO:AO)+SUMIF('Health Products &amp; Equipment'!$B:$B,$B235,'Health Products &amp; Equipment'!AO:AO)+SUMIF('Other Pharma &amp; Health Products'!$B:$B,$B235,'Other Pharma &amp; Health Products'!AO:AO)+SUMIF('PSM Costs'!$B:$B,$B235,'PSM Costs'!AO:AO)&gt;0,SUMIF(Pharmaceuticals!$B:$B,$B235,Pharmaceuticals!AO:AO)+SUMIF('Health Products &amp; Equipment'!$B:$B,$B235,'Health Products &amp; Equipment'!AO:AO)+SUMIF('Other Pharma &amp; Health Products'!$B:$B,$B235,'Other Pharma &amp; Health Products'!AO:AO)+SUMIF('PSM Costs'!$B:$B,$B235,'PSM Costs'!AO:AO),"")</f>
        <v/>
      </c>
      <c r="P235" s="234" t="str">
        <f ca="1">IF(SUMIF(Pharmaceuticals!$B:$B,$B235,Pharmaceuticals!AQ:AQ)+SUMIF('Health Products &amp; Equipment'!$B:$B,$B235,'Health Products &amp; Equipment'!AQ:AQ)+SUMIF('Other Pharma &amp; Health Products'!$B:$B,$B235,'Other Pharma &amp; Health Products'!AQ:AQ)+SUMIF('PSM Costs'!$B:$B,$B235,'PSM Costs'!AQ:AQ)&gt;0,SUMIF(Pharmaceuticals!$B:$B,$B235,Pharmaceuticals!AQ:AQ)+SUMIF('Health Products &amp; Equipment'!$B:$B,$B235,'Health Products &amp; Equipment'!AQ:AQ)+SUMIF('Other Pharma &amp; Health Products'!$B:$B,$B235,'Other Pharma &amp; Health Products'!AQ:AQ)+SUMIF('PSM Costs'!$B:$B,$B235,'PSM Costs'!AQ:AQ),"")</f>
        <v/>
      </c>
      <c r="Q235" s="234" t="str">
        <f ca="1">IF(SUMIF(Pharmaceuticals!$B:$B,$B235,Pharmaceuticals!AS:AS)+SUMIF('Health Products &amp; Equipment'!$B:$B,$B235,'Health Products &amp; Equipment'!AS:AS)+SUMIF('Other Pharma &amp; Health Products'!$B:$B,$B235,'Other Pharma &amp; Health Products'!AS:AS)+SUMIF('PSM Costs'!$B:$B,$B235,'PSM Costs'!AS:AS)&gt;0,SUMIF(Pharmaceuticals!$B:$B,$B235,Pharmaceuticals!AS:AS)+SUMIF('Health Products &amp; Equipment'!$B:$B,$B235,'Health Products &amp; Equipment'!AS:AS)+SUMIF('Other Pharma &amp; Health Products'!$B:$B,$B235,'Other Pharma &amp; Health Products'!AS:AS)+SUMIF('PSM Costs'!$B:$B,$B235,'PSM Costs'!AS:AS),"")</f>
        <v/>
      </c>
      <c r="R235" s="232" t="str">
        <f t="shared" ca="1" si="17"/>
        <v/>
      </c>
      <c r="S235" s="233" t="str">
        <f ca="1">IF(SUMIF(Pharmaceuticals!$B:$B,$B235,Pharmaceuticals!AZ:AZ)+SUMIF('Health Products &amp; Equipment'!$B:$B,$B235,'Health Products &amp; Equipment'!AZ:AZ)+SUMIF('Other Pharma &amp; Health Products'!$B:$B,$B235,'Other Pharma &amp; Health Products'!AZ:AZ)+SUMIF('PSM Costs'!$B:$B,$B235,'PSM Costs'!AZ:AZ)&gt;0,SUMIF(Pharmaceuticals!$B:$B,$B235,Pharmaceuticals!AZ:AZ)+SUMIF('Health Products &amp; Equipment'!$B:$B,$B235,'Health Products &amp; Equipment'!AZ:AZ)+SUMIF('Other Pharma &amp; Health Products'!$B:$B,$B235,'Other Pharma &amp; Health Products'!AZ:AZ)+SUMIF('PSM Costs'!$B:$B,$B235,'PSM Costs'!AZ:AZ),"")</f>
        <v/>
      </c>
      <c r="T235" s="233" t="str">
        <f ca="1">IF(SUMIF(Pharmaceuticals!$B:$B,$B235,Pharmaceuticals!BB:BB)+SUMIF('Health Products &amp; Equipment'!$B:$B,$B235,'Health Products &amp; Equipment'!BB:BB)+SUMIF('Other Pharma &amp; Health Products'!$B:$B,$B235,'Other Pharma &amp; Health Products'!BB:BB)+SUMIF('PSM Costs'!$B:$B,$B235,'PSM Costs'!BB:BB)&gt;0,SUMIF(Pharmaceuticals!$B:$B,$B235,Pharmaceuticals!BB:BB)+SUMIF('Health Products &amp; Equipment'!$B:$B,$B235,'Health Products &amp; Equipment'!BB:BB)+SUMIF('Other Pharma &amp; Health Products'!$B:$B,$B235,'Other Pharma &amp; Health Products'!BB:BB)+SUMIF('PSM Costs'!$B:$B,$B235,'PSM Costs'!BB:BB),"")</f>
        <v/>
      </c>
      <c r="U235" s="233" t="str">
        <f ca="1">IF(SUMIF(Pharmaceuticals!$B:$B,$B235,Pharmaceuticals!BD:BD)+SUMIF('Health Products &amp; Equipment'!$B:$B,$B235,'Health Products &amp; Equipment'!BD:BD)+SUMIF('Other Pharma &amp; Health Products'!$B:$B,$B235,'Other Pharma &amp; Health Products'!BD:BD)+SUMIF('PSM Costs'!$B:$B,$B235,'PSM Costs'!BD:BD)&gt;0,SUMIF(Pharmaceuticals!$B:$B,$B235,Pharmaceuticals!BD:BD)+SUMIF('Health Products &amp; Equipment'!$B:$B,$B235,'Health Products &amp; Equipment'!BD:BD)+SUMIF('Other Pharma &amp; Health Products'!$B:$B,$B235,'Other Pharma &amp; Health Products'!BD:BD)+SUMIF('PSM Costs'!$B:$B,$B235,'PSM Costs'!BD:BD),"")</f>
        <v/>
      </c>
      <c r="V235" s="233" t="str">
        <f ca="1">IF(SUMIF(Pharmaceuticals!$B:$B,$B235,Pharmaceuticals!BF:BF)+SUMIF('Health Products &amp; Equipment'!$B:$B,$B235,'Health Products &amp; Equipment'!BF:BF)+SUMIF('Other Pharma &amp; Health Products'!$B:$B,$B235,'Other Pharma &amp; Health Products'!BF:BF)+SUMIF('PSM Costs'!$B:$B,$B235,'PSM Costs'!BF:BF)&gt;0,SUMIF(Pharmaceuticals!$B:$B,$B235,Pharmaceuticals!BF:BF)+SUMIF('Health Products &amp; Equipment'!$B:$B,$B235,'Health Products &amp; Equipment'!BF:BF)+SUMIF('Other Pharma &amp; Health Products'!$B:$B,$B235,'Other Pharma &amp; Health Products'!BF:BF)+SUMIF('PSM Costs'!$B:$B,$B235,'PSM Costs'!BF:BF),"")</f>
        <v/>
      </c>
      <c r="W235" s="231" t="str">
        <f t="shared" ca="1" si="18"/>
        <v/>
      </c>
      <c r="X235" s="234" t="str">
        <f ca="1">IF(SUMIF(Pharmaceuticals!$B:$B,$B235,Pharmaceuticals!BM:BM)+SUMIF('Health Products &amp; Equipment'!$B:$B,$B235,'Health Products &amp; Equipment'!BM:BM)+SUMIF('Other Pharma &amp; Health Products'!$B:$B,$B235,'Other Pharma &amp; Health Products'!BM:BM)+SUMIF('PSM Costs'!$B:$B,$B235,'PSM Costs'!BM:BM)&gt;0,SUMIF(Pharmaceuticals!$B:$B,$B235,Pharmaceuticals!BM:BM)+SUMIF('Health Products &amp; Equipment'!$B:$B,$B235,'Health Products &amp; Equipment'!BM:BM)+SUMIF('Other Pharma &amp; Health Products'!$B:$B,$B235,'Other Pharma &amp; Health Products'!BM:BM)+SUMIF('PSM Costs'!$B:$B,$B235,'PSM Costs'!BM:BM),"")</f>
        <v/>
      </c>
      <c r="Y235" s="234" t="str">
        <f ca="1">IF(SUMIF(Pharmaceuticals!$B:$B,$B235,Pharmaceuticals!BO:BO)+SUMIF('Health Products &amp; Equipment'!$B:$B,$B235,'Health Products &amp; Equipment'!BO:BO)+SUMIF('Other Pharma &amp; Health Products'!$B:$B,$B235,'Other Pharma &amp; Health Products'!BO:BO)+SUMIF('PSM Costs'!$B:$B,$B235,'PSM Costs'!BO:BO)&gt;0,SUMIF(Pharmaceuticals!$B:$B,$B235,Pharmaceuticals!BO:BO)+SUMIF('Health Products &amp; Equipment'!$B:$B,$B235,'Health Products &amp; Equipment'!BO:BO)+SUMIF('Other Pharma &amp; Health Products'!$B:$B,$B235,'Other Pharma &amp; Health Products'!BO:BO)+SUMIF('PSM Costs'!$B:$B,$B235,'PSM Costs'!BO:BO),"")</f>
        <v/>
      </c>
      <c r="Z235" s="234" t="str">
        <f ca="1">IF(SUMIF(Pharmaceuticals!$B:$B,$B235,Pharmaceuticals!BQ:BQ)+SUMIF('Health Products &amp; Equipment'!$B:$B,$B235,'Health Products &amp; Equipment'!BQ:BQ)+SUMIF('Other Pharma &amp; Health Products'!$B:$B,$B235,'Other Pharma &amp; Health Products'!BQ:BQ)+SUMIF('PSM Costs'!$B:$B,$B235,'PSM Costs'!BQ:BQ)&gt;0,SUMIF(Pharmaceuticals!$B:$B,$B235,Pharmaceuticals!BQ:BQ)+SUMIF('Health Products &amp; Equipment'!$B:$B,$B235,'Health Products &amp; Equipment'!BQ:BQ)+SUMIF('Other Pharma &amp; Health Products'!$B:$B,$B235,'Other Pharma &amp; Health Products'!BQ:BQ)+SUMIF('PSM Costs'!$B:$B,$B235,'PSM Costs'!BQ:BQ),"")</f>
        <v/>
      </c>
      <c r="AA235" s="234" t="str">
        <f ca="1">IF(SUMIF(Pharmaceuticals!$B:$B,$B235,Pharmaceuticals!BS:BS)+SUMIF('Health Products &amp; Equipment'!$B:$B,$B235,'Health Products &amp; Equipment'!BS:BS)+SUMIF('Other Pharma &amp; Health Products'!$B:$B,$B235,'Other Pharma &amp; Health Products'!BS:BS)+SUMIF('PSM Costs'!$B:$B,$B235,'PSM Costs'!BS:BS)&gt;0,SUMIF(Pharmaceuticals!$B:$B,$B235,Pharmaceuticals!BS:BS)+SUMIF('Health Products &amp; Equipment'!$B:$B,$B235,'Health Products &amp; Equipment'!BS:BS)+SUMIF('Other Pharma &amp; Health Products'!$B:$B,$B235,'Other Pharma &amp; Health Products'!BS:BS)+SUMIF('PSM Costs'!$B:$B,$B235,'PSM Costs'!BS:BS),"")</f>
        <v/>
      </c>
      <c r="AB235" s="233" t="str">
        <f t="shared" ca="1" si="19"/>
        <v/>
      </c>
    </row>
    <row r="236" spans="1:28" ht="22.15" customHeight="1" x14ac:dyDescent="0.2">
      <c r="A236" s="229">
        <v>226</v>
      </c>
      <c r="B236" s="229" t="str">
        <f ca="1">IFERROR(VLOOKUP(A236,'Rank unique Mod-Int-CI-PR'!I:J,2,FALSE),"")</f>
        <v/>
      </c>
      <c r="C236" s="230" t="str">
        <f ca="1">IFERROR(VLOOKUP(VALUE(LEFT(B236,FIND("-",B236)-1)),CatModules!B:C,2,FALSE),"")</f>
        <v/>
      </c>
      <c r="D236" s="230" t="str">
        <f ca="1">IFERROR(VLOOKUP(LEFT(B236,FIND("--",B236)-1),CatInt!D:E,2,FALSE),"")</f>
        <v/>
      </c>
      <c r="E236" s="230" t="str">
        <f ca="1">IFERROR(VLOOKUP(MID(B236,FIND("--",B236)+2,FIND("---",B236)-FIND("--",B236)-2),CatCostInp!D:E,2,FALSE),"")</f>
        <v/>
      </c>
      <c r="F236" s="230" t="str">
        <f ca="1">IFERROR(VLOOKUP(B236,ActivityConcat!A:C,3,FALSE),"")</f>
        <v/>
      </c>
      <c r="G236" s="231" t="str">
        <f ca="1">IFERROR(VLOOKUP(VALUE(RIGHT(B236,1)),Setup!A:D,4,FALSE),"")</f>
        <v/>
      </c>
      <c r="H236" s="232" t="str">
        <f t="shared" ca="1" si="15"/>
        <v/>
      </c>
      <c r="I236" s="233" t="str">
        <f ca="1">IF(SUMIF(Pharmaceuticals!$B:$B,$B236,Pharmaceuticals!Z:Z)+SUMIF('Health Products &amp; Equipment'!$B:$B,$B236,'Health Products &amp; Equipment'!Z:Z)+SUMIF('Other Pharma &amp; Health Products'!$B:$B,$B236,'Other Pharma &amp; Health Products'!Z:Z)+SUMIF('PSM Costs'!$B:$B,$B236,'PSM Costs'!Z:Z)&gt;0,SUMIF(Pharmaceuticals!$B:$B,$B236,Pharmaceuticals!Z:Z)+SUMIF('Health Products &amp; Equipment'!$B:$B,$B236,'Health Products &amp; Equipment'!Z:Z)+SUMIF('Other Pharma &amp; Health Products'!$B:$B,$B236,'Other Pharma &amp; Health Products'!Z:Z)+SUMIF('PSM Costs'!$B:$B,$B236,'PSM Costs'!Z:Z),"")</f>
        <v/>
      </c>
      <c r="J236" s="233" t="str">
        <f ca="1">IF(SUMIF(Pharmaceuticals!$B:$B,$B236,Pharmaceuticals!AB:AB)+SUMIF('Health Products &amp; Equipment'!$B:$B,$B236,'Health Products &amp; Equipment'!AB:AB)+SUMIF('Other Pharma &amp; Health Products'!$B:$B,$B236,'Other Pharma &amp; Health Products'!AB:AB)+SUMIF('PSM Costs'!$B:$B,$B236,'PSM Costs'!AB:AB)&gt;0,SUMIF(Pharmaceuticals!$B:$B,$B236,Pharmaceuticals!AB:AB)+SUMIF('Health Products &amp; Equipment'!$B:$B,$B236,'Health Products &amp; Equipment'!AB:AB)+SUMIF('Other Pharma &amp; Health Products'!$B:$B,$B236,'Other Pharma &amp; Health Products'!AB:AB)+SUMIF('PSM Costs'!$B:$B,$B236,'PSM Costs'!AB:AB),"")</f>
        <v/>
      </c>
      <c r="K236" s="233" t="str">
        <f ca="1">IF(SUMIF(Pharmaceuticals!$B:$B,$B236,Pharmaceuticals!AD:AD)+SUMIF('Health Products &amp; Equipment'!$B:$B,$B236,'Health Products &amp; Equipment'!AD:AD)+SUMIF('Other Pharma &amp; Health Products'!$B:$B,$B236,'Other Pharma &amp; Health Products'!AD:AD)+SUMIF('PSM Costs'!$B:$B,$B236,'PSM Costs'!AD:AD)&gt;0,SUMIF(Pharmaceuticals!$B:$B,$B236,Pharmaceuticals!AD:AD)+SUMIF('Health Products &amp; Equipment'!$B:$B,$B236,'Health Products &amp; Equipment'!AD:AD)+SUMIF('Other Pharma &amp; Health Products'!$B:$B,$B236,'Other Pharma &amp; Health Products'!AD:AD)+SUMIF('PSM Costs'!$B:$B,$B236,'PSM Costs'!AD:AD),"")</f>
        <v/>
      </c>
      <c r="L236" s="233" t="str">
        <f ca="1">IF(SUMIF(Pharmaceuticals!$B:$B,$B236,Pharmaceuticals!AF:AF)+SUMIF('Health Products &amp; Equipment'!$B:$B,$B236,'Health Products &amp; Equipment'!AF:AF)+SUMIF('Other Pharma &amp; Health Products'!$B:$B,$B236,'Other Pharma &amp; Health Products'!AF:AF)+SUMIF('PSM Costs'!$B:$B,$B236,'PSM Costs'!AF:AF)&gt;0,SUMIF(Pharmaceuticals!$B:$B,$B236,Pharmaceuticals!AF:AF)+SUMIF('Health Products &amp; Equipment'!$B:$B,$B236,'Health Products &amp; Equipment'!AF:AF)+SUMIF('Other Pharma &amp; Health Products'!$B:$B,$B236,'Other Pharma &amp; Health Products'!AF:AF)+SUMIF('PSM Costs'!$B:$B,$B236,'PSM Costs'!AF:AF),"")</f>
        <v/>
      </c>
      <c r="M236" s="231" t="str">
        <f t="shared" ca="1" si="16"/>
        <v/>
      </c>
      <c r="N236" s="234" t="str">
        <f ca="1">IF(SUMIF(Pharmaceuticals!$B:$B,$B236,Pharmaceuticals!AM:AM)+SUMIF('Health Products &amp; Equipment'!$B:$B,$B236,'Health Products &amp; Equipment'!AM:AM)+SUMIF('Other Pharma &amp; Health Products'!$B:$B,$B236,'Other Pharma &amp; Health Products'!AM:AM)+SUMIF('PSM Costs'!$B:$B,$B236,'PSM Costs'!AM:AM)&gt;0,SUMIF(Pharmaceuticals!$B:$B,$B236,Pharmaceuticals!AM:AM)+SUMIF('Health Products &amp; Equipment'!$B:$B,$B236,'Health Products &amp; Equipment'!AM:AM)+SUMIF('Other Pharma &amp; Health Products'!$B:$B,$B236,'Other Pharma &amp; Health Products'!AM:AM)+SUMIF('PSM Costs'!$B:$B,$B236,'PSM Costs'!AM:AM),"")</f>
        <v/>
      </c>
      <c r="O236" s="234" t="str">
        <f ca="1">IF(SUMIF(Pharmaceuticals!$B:$B,$B236,Pharmaceuticals!AO:AO)+SUMIF('Health Products &amp; Equipment'!$B:$B,$B236,'Health Products &amp; Equipment'!AO:AO)+SUMIF('Other Pharma &amp; Health Products'!$B:$B,$B236,'Other Pharma &amp; Health Products'!AO:AO)+SUMIF('PSM Costs'!$B:$B,$B236,'PSM Costs'!AO:AO)&gt;0,SUMIF(Pharmaceuticals!$B:$B,$B236,Pharmaceuticals!AO:AO)+SUMIF('Health Products &amp; Equipment'!$B:$B,$B236,'Health Products &amp; Equipment'!AO:AO)+SUMIF('Other Pharma &amp; Health Products'!$B:$B,$B236,'Other Pharma &amp; Health Products'!AO:AO)+SUMIF('PSM Costs'!$B:$B,$B236,'PSM Costs'!AO:AO),"")</f>
        <v/>
      </c>
      <c r="P236" s="234" t="str">
        <f ca="1">IF(SUMIF(Pharmaceuticals!$B:$B,$B236,Pharmaceuticals!AQ:AQ)+SUMIF('Health Products &amp; Equipment'!$B:$B,$B236,'Health Products &amp; Equipment'!AQ:AQ)+SUMIF('Other Pharma &amp; Health Products'!$B:$B,$B236,'Other Pharma &amp; Health Products'!AQ:AQ)+SUMIF('PSM Costs'!$B:$B,$B236,'PSM Costs'!AQ:AQ)&gt;0,SUMIF(Pharmaceuticals!$B:$B,$B236,Pharmaceuticals!AQ:AQ)+SUMIF('Health Products &amp; Equipment'!$B:$B,$B236,'Health Products &amp; Equipment'!AQ:AQ)+SUMIF('Other Pharma &amp; Health Products'!$B:$B,$B236,'Other Pharma &amp; Health Products'!AQ:AQ)+SUMIF('PSM Costs'!$B:$B,$B236,'PSM Costs'!AQ:AQ),"")</f>
        <v/>
      </c>
      <c r="Q236" s="234" t="str">
        <f ca="1">IF(SUMIF(Pharmaceuticals!$B:$B,$B236,Pharmaceuticals!AS:AS)+SUMIF('Health Products &amp; Equipment'!$B:$B,$B236,'Health Products &amp; Equipment'!AS:AS)+SUMIF('Other Pharma &amp; Health Products'!$B:$B,$B236,'Other Pharma &amp; Health Products'!AS:AS)+SUMIF('PSM Costs'!$B:$B,$B236,'PSM Costs'!AS:AS)&gt;0,SUMIF(Pharmaceuticals!$B:$B,$B236,Pharmaceuticals!AS:AS)+SUMIF('Health Products &amp; Equipment'!$B:$B,$B236,'Health Products &amp; Equipment'!AS:AS)+SUMIF('Other Pharma &amp; Health Products'!$B:$B,$B236,'Other Pharma &amp; Health Products'!AS:AS)+SUMIF('PSM Costs'!$B:$B,$B236,'PSM Costs'!AS:AS),"")</f>
        <v/>
      </c>
      <c r="R236" s="232" t="str">
        <f t="shared" ca="1" si="17"/>
        <v/>
      </c>
      <c r="S236" s="233" t="str">
        <f ca="1">IF(SUMIF(Pharmaceuticals!$B:$B,$B236,Pharmaceuticals!AZ:AZ)+SUMIF('Health Products &amp; Equipment'!$B:$B,$B236,'Health Products &amp; Equipment'!AZ:AZ)+SUMIF('Other Pharma &amp; Health Products'!$B:$B,$B236,'Other Pharma &amp; Health Products'!AZ:AZ)+SUMIF('PSM Costs'!$B:$B,$B236,'PSM Costs'!AZ:AZ)&gt;0,SUMIF(Pharmaceuticals!$B:$B,$B236,Pharmaceuticals!AZ:AZ)+SUMIF('Health Products &amp; Equipment'!$B:$B,$B236,'Health Products &amp; Equipment'!AZ:AZ)+SUMIF('Other Pharma &amp; Health Products'!$B:$B,$B236,'Other Pharma &amp; Health Products'!AZ:AZ)+SUMIF('PSM Costs'!$B:$B,$B236,'PSM Costs'!AZ:AZ),"")</f>
        <v/>
      </c>
      <c r="T236" s="233" t="str">
        <f ca="1">IF(SUMIF(Pharmaceuticals!$B:$B,$B236,Pharmaceuticals!BB:BB)+SUMIF('Health Products &amp; Equipment'!$B:$B,$B236,'Health Products &amp; Equipment'!BB:BB)+SUMIF('Other Pharma &amp; Health Products'!$B:$B,$B236,'Other Pharma &amp; Health Products'!BB:BB)+SUMIF('PSM Costs'!$B:$B,$B236,'PSM Costs'!BB:BB)&gt;0,SUMIF(Pharmaceuticals!$B:$B,$B236,Pharmaceuticals!BB:BB)+SUMIF('Health Products &amp; Equipment'!$B:$B,$B236,'Health Products &amp; Equipment'!BB:BB)+SUMIF('Other Pharma &amp; Health Products'!$B:$B,$B236,'Other Pharma &amp; Health Products'!BB:BB)+SUMIF('PSM Costs'!$B:$B,$B236,'PSM Costs'!BB:BB),"")</f>
        <v/>
      </c>
      <c r="U236" s="233" t="str">
        <f ca="1">IF(SUMIF(Pharmaceuticals!$B:$B,$B236,Pharmaceuticals!BD:BD)+SUMIF('Health Products &amp; Equipment'!$B:$B,$B236,'Health Products &amp; Equipment'!BD:BD)+SUMIF('Other Pharma &amp; Health Products'!$B:$B,$B236,'Other Pharma &amp; Health Products'!BD:BD)+SUMIF('PSM Costs'!$B:$B,$B236,'PSM Costs'!BD:BD)&gt;0,SUMIF(Pharmaceuticals!$B:$B,$B236,Pharmaceuticals!BD:BD)+SUMIF('Health Products &amp; Equipment'!$B:$B,$B236,'Health Products &amp; Equipment'!BD:BD)+SUMIF('Other Pharma &amp; Health Products'!$B:$B,$B236,'Other Pharma &amp; Health Products'!BD:BD)+SUMIF('PSM Costs'!$B:$B,$B236,'PSM Costs'!BD:BD),"")</f>
        <v/>
      </c>
      <c r="V236" s="233" t="str">
        <f ca="1">IF(SUMIF(Pharmaceuticals!$B:$B,$B236,Pharmaceuticals!BF:BF)+SUMIF('Health Products &amp; Equipment'!$B:$B,$B236,'Health Products &amp; Equipment'!BF:BF)+SUMIF('Other Pharma &amp; Health Products'!$B:$B,$B236,'Other Pharma &amp; Health Products'!BF:BF)+SUMIF('PSM Costs'!$B:$B,$B236,'PSM Costs'!BF:BF)&gt;0,SUMIF(Pharmaceuticals!$B:$B,$B236,Pharmaceuticals!BF:BF)+SUMIF('Health Products &amp; Equipment'!$B:$B,$B236,'Health Products &amp; Equipment'!BF:BF)+SUMIF('Other Pharma &amp; Health Products'!$B:$B,$B236,'Other Pharma &amp; Health Products'!BF:BF)+SUMIF('PSM Costs'!$B:$B,$B236,'PSM Costs'!BF:BF),"")</f>
        <v/>
      </c>
      <c r="W236" s="231" t="str">
        <f t="shared" ca="1" si="18"/>
        <v/>
      </c>
      <c r="X236" s="234" t="str">
        <f ca="1">IF(SUMIF(Pharmaceuticals!$B:$B,$B236,Pharmaceuticals!BM:BM)+SUMIF('Health Products &amp; Equipment'!$B:$B,$B236,'Health Products &amp; Equipment'!BM:BM)+SUMIF('Other Pharma &amp; Health Products'!$B:$B,$B236,'Other Pharma &amp; Health Products'!BM:BM)+SUMIF('PSM Costs'!$B:$B,$B236,'PSM Costs'!BM:BM)&gt;0,SUMIF(Pharmaceuticals!$B:$B,$B236,Pharmaceuticals!BM:BM)+SUMIF('Health Products &amp; Equipment'!$B:$B,$B236,'Health Products &amp; Equipment'!BM:BM)+SUMIF('Other Pharma &amp; Health Products'!$B:$B,$B236,'Other Pharma &amp; Health Products'!BM:BM)+SUMIF('PSM Costs'!$B:$B,$B236,'PSM Costs'!BM:BM),"")</f>
        <v/>
      </c>
      <c r="Y236" s="234" t="str">
        <f ca="1">IF(SUMIF(Pharmaceuticals!$B:$B,$B236,Pharmaceuticals!BO:BO)+SUMIF('Health Products &amp; Equipment'!$B:$B,$B236,'Health Products &amp; Equipment'!BO:BO)+SUMIF('Other Pharma &amp; Health Products'!$B:$B,$B236,'Other Pharma &amp; Health Products'!BO:BO)+SUMIF('PSM Costs'!$B:$B,$B236,'PSM Costs'!BO:BO)&gt;0,SUMIF(Pharmaceuticals!$B:$B,$B236,Pharmaceuticals!BO:BO)+SUMIF('Health Products &amp; Equipment'!$B:$B,$B236,'Health Products &amp; Equipment'!BO:BO)+SUMIF('Other Pharma &amp; Health Products'!$B:$B,$B236,'Other Pharma &amp; Health Products'!BO:BO)+SUMIF('PSM Costs'!$B:$B,$B236,'PSM Costs'!BO:BO),"")</f>
        <v/>
      </c>
      <c r="Z236" s="234" t="str">
        <f ca="1">IF(SUMIF(Pharmaceuticals!$B:$B,$B236,Pharmaceuticals!BQ:BQ)+SUMIF('Health Products &amp; Equipment'!$B:$B,$B236,'Health Products &amp; Equipment'!BQ:BQ)+SUMIF('Other Pharma &amp; Health Products'!$B:$B,$B236,'Other Pharma &amp; Health Products'!BQ:BQ)+SUMIF('PSM Costs'!$B:$B,$B236,'PSM Costs'!BQ:BQ)&gt;0,SUMIF(Pharmaceuticals!$B:$B,$B236,Pharmaceuticals!BQ:BQ)+SUMIF('Health Products &amp; Equipment'!$B:$B,$B236,'Health Products &amp; Equipment'!BQ:BQ)+SUMIF('Other Pharma &amp; Health Products'!$B:$B,$B236,'Other Pharma &amp; Health Products'!BQ:BQ)+SUMIF('PSM Costs'!$B:$B,$B236,'PSM Costs'!BQ:BQ),"")</f>
        <v/>
      </c>
      <c r="AA236" s="234" t="str">
        <f ca="1">IF(SUMIF(Pharmaceuticals!$B:$B,$B236,Pharmaceuticals!BS:BS)+SUMIF('Health Products &amp; Equipment'!$B:$B,$B236,'Health Products &amp; Equipment'!BS:BS)+SUMIF('Other Pharma &amp; Health Products'!$B:$B,$B236,'Other Pharma &amp; Health Products'!BS:BS)+SUMIF('PSM Costs'!$B:$B,$B236,'PSM Costs'!BS:BS)&gt;0,SUMIF(Pharmaceuticals!$B:$B,$B236,Pharmaceuticals!BS:BS)+SUMIF('Health Products &amp; Equipment'!$B:$B,$B236,'Health Products &amp; Equipment'!BS:BS)+SUMIF('Other Pharma &amp; Health Products'!$B:$B,$B236,'Other Pharma &amp; Health Products'!BS:BS)+SUMIF('PSM Costs'!$B:$B,$B236,'PSM Costs'!BS:BS),"")</f>
        <v/>
      </c>
      <c r="AB236" s="233" t="str">
        <f t="shared" ca="1" si="19"/>
        <v/>
      </c>
    </row>
    <row r="237" spans="1:28" ht="22.15" customHeight="1" x14ac:dyDescent="0.2">
      <c r="A237" s="229">
        <v>227</v>
      </c>
      <c r="B237" s="229" t="str">
        <f ca="1">IFERROR(VLOOKUP(A237,'Rank unique Mod-Int-CI-PR'!I:J,2,FALSE),"")</f>
        <v/>
      </c>
      <c r="C237" s="230" t="str">
        <f ca="1">IFERROR(VLOOKUP(VALUE(LEFT(B237,FIND("-",B237)-1)),CatModules!B:C,2,FALSE),"")</f>
        <v/>
      </c>
      <c r="D237" s="230" t="str">
        <f ca="1">IFERROR(VLOOKUP(LEFT(B237,FIND("--",B237)-1),CatInt!D:E,2,FALSE),"")</f>
        <v/>
      </c>
      <c r="E237" s="230" t="str">
        <f ca="1">IFERROR(VLOOKUP(MID(B237,FIND("--",B237)+2,FIND("---",B237)-FIND("--",B237)-2),CatCostInp!D:E,2,FALSE),"")</f>
        <v/>
      </c>
      <c r="F237" s="230" t="str">
        <f ca="1">IFERROR(VLOOKUP(B237,ActivityConcat!A:C,3,FALSE),"")</f>
        <v/>
      </c>
      <c r="G237" s="231" t="str">
        <f ca="1">IFERROR(VLOOKUP(VALUE(RIGHT(B237,1)),Setup!A:D,4,FALSE),"")</f>
        <v/>
      </c>
      <c r="H237" s="232" t="str">
        <f t="shared" ca="1" si="15"/>
        <v/>
      </c>
      <c r="I237" s="233" t="str">
        <f ca="1">IF(SUMIF(Pharmaceuticals!$B:$B,$B237,Pharmaceuticals!Z:Z)+SUMIF('Health Products &amp; Equipment'!$B:$B,$B237,'Health Products &amp; Equipment'!Z:Z)+SUMIF('Other Pharma &amp; Health Products'!$B:$B,$B237,'Other Pharma &amp; Health Products'!Z:Z)+SUMIF('PSM Costs'!$B:$B,$B237,'PSM Costs'!Z:Z)&gt;0,SUMIF(Pharmaceuticals!$B:$B,$B237,Pharmaceuticals!Z:Z)+SUMIF('Health Products &amp; Equipment'!$B:$B,$B237,'Health Products &amp; Equipment'!Z:Z)+SUMIF('Other Pharma &amp; Health Products'!$B:$B,$B237,'Other Pharma &amp; Health Products'!Z:Z)+SUMIF('PSM Costs'!$B:$B,$B237,'PSM Costs'!Z:Z),"")</f>
        <v/>
      </c>
      <c r="J237" s="233" t="str">
        <f ca="1">IF(SUMIF(Pharmaceuticals!$B:$B,$B237,Pharmaceuticals!AB:AB)+SUMIF('Health Products &amp; Equipment'!$B:$B,$B237,'Health Products &amp; Equipment'!AB:AB)+SUMIF('Other Pharma &amp; Health Products'!$B:$B,$B237,'Other Pharma &amp; Health Products'!AB:AB)+SUMIF('PSM Costs'!$B:$B,$B237,'PSM Costs'!AB:AB)&gt;0,SUMIF(Pharmaceuticals!$B:$B,$B237,Pharmaceuticals!AB:AB)+SUMIF('Health Products &amp; Equipment'!$B:$B,$B237,'Health Products &amp; Equipment'!AB:AB)+SUMIF('Other Pharma &amp; Health Products'!$B:$B,$B237,'Other Pharma &amp; Health Products'!AB:AB)+SUMIF('PSM Costs'!$B:$B,$B237,'PSM Costs'!AB:AB),"")</f>
        <v/>
      </c>
      <c r="K237" s="233" t="str">
        <f ca="1">IF(SUMIF(Pharmaceuticals!$B:$B,$B237,Pharmaceuticals!AD:AD)+SUMIF('Health Products &amp; Equipment'!$B:$B,$B237,'Health Products &amp; Equipment'!AD:AD)+SUMIF('Other Pharma &amp; Health Products'!$B:$B,$B237,'Other Pharma &amp; Health Products'!AD:AD)+SUMIF('PSM Costs'!$B:$B,$B237,'PSM Costs'!AD:AD)&gt;0,SUMIF(Pharmaceuticals!$B:$B,$B237,Pharmaceuticals!AD:AD)+SUMIF('Health Products &amp; Equipment'!$B:$B,$B237,'Health Products &amp; Equipment'!AD:AD)+SUMIF('Other Pharma &amp; Health Products'!$B:$B,$B237,'Other Pharma &amp; Health Products'!AD:AD)+SUMIF('PSM Costs'!$B:$B,$B237,'PSM Costs'!AD:AD),"")</f>
        <v/>
      </c>
      <c r="L237" s="233" t="str">
        <f ca="1">IF(SUMIF(Pharmaceuticals!$B:$B,$B237,Pharmaceuticals!AF:AF)+SUMIF('Health Products &amp; Equipment'!$B:$B,$B237,'Health Products &amp; Equipment'!AF:AF)+SUMIF('Other Pharma &amp; Health Products'!$B:$B,$B237,'Other Pharma &amp; Health Products'!AF:AF)+SUMIF('PSM Costs'!$B:$B,$B237,'PSM Costs'!AF:AF)&gt;0,SUMIF(Pharmaceuticals!$B:$B,$B237,Pharmaceuticals!AF:AF)+SUMIF('Health Products &amp; Equipment'!$B:$B,$B237,'Health Products &amp; Equipment'!AF:AF)+SUMIF('Other Pharma &amp; Health Products'!$B:$B,$B237,'Other Pharma &amp; Health Products'!AF:AF)+SUMIF('PSM Costs'!$B:$B,$B237,'PSM Costs'!AF:AF),"")</f>
        <v/>
      </c>
      <c r="M237" s="231" t="str">
        <f t="shared" ca="1" si="16"/>
        <v/>
      </c>
      <c r="N237" s="234" t="str">
        <f ca="1">IF(SUMIF(Pharmaceuticals!$B:$B,$B237,Pharmaceuticals!AM:AM)+SUMIF('Health Products &amp; Equipment'!$B:$B,$B237,'Health Products &amp; Equipment'!AM:AM)+SUMIF('Other Pharma &amp; Health Products'!$B:$B,$B237,'Other Pharma &amp; Health Products'!AM:AM)+SUMIF('PSM Costs'!$B:$B,$B237,'PSM Costs'!AM:AM)&gt;0,SUMIF(Pharmaceuticals!$B:$B,$B237,Pharmaceuticals!AM:AM)+SUMIF('Health Products &amp; Equipment'!$B:$B,$B237,'Health Products &amp; Equipment'!AM:AM)+SUMIF('Other Pharma &amp; Health Products'!$B:$B,$B237,'Other Pharma &amp; Health Products'!AM:AM)+SUMIF('PSM Costs'!$B:$B,$B237,'PSM Costs'!AM:AM),"")</f>
        <v/>
      </c>
      <c r="O237" s="234" t="str">
        <f ca="1">IF(SUMIF(Pharmaceuticals!$B:$B,$B237,Pharmaceuticals!AO:AO)+SUMIF('Health Products &amp; Equipment'!$B:$B,$B237,'Health Products &amp; Equipment'!AO:AO)+SUMIF('Other Pharma &amp; Health Products'!$B:$B,$B237,'Other Pharma &amp; Health Products'!AO:AO)+SUMIF('PSM Costs'!$B:$B,$B237,'PSM Costs'!AO:AO)&gt;0,SUMIF(Pharmaceuticals!$B:$B,$B237,Pharmaceuticals!AO:AO)+SUMIF('Health Products &amp; Equipment'!$B:$B,$B237,'Health Products &amp; Equipment'!AO:AO)+SUMIF('Other Pharma &amp; Health Products'!$B:$B,$B237,'Other Pharma &amp; Health Products'!AO:AO)+SUMIF('PSM Costs'!$B:$B,$B237,'PSM Costs'!AO:AO),"")</f>
        <v/>
      </c>
      <c r="P237" s="234" t="str">
        <f ca="1">IF(SUMIF(Pharmaceuticals!$B:$B,$B237,Pharmaceuticals!AQ:AQ)+SUMIF('Health Products &amp; Equipment'!$B:$B,$B237,'Health Products &amp; Equipment'!AQ:AQ)+SUMIF('Other Pharma &amp; Health Products'!$B:$B,$B237,'Other Pharma &amp; Health Products'!AQ:AQ)+SUMIF('PSM Costs'!$B:$B,$B237,'PSM Costs'!AQ:AQ)&gt;0,SUMIF(Pharmaceuticals!$B:$B,$B237,Pharmaceuticals!AQ:AQ)+SUMIF('Health Products &amp; Equipment'!$B:$B,$B237,'Health Products &amp; Equipment'!AQ:AQ)+SUMIF('Other Pharma &amp; Health Products'!$B:$B,$B237,'Other Pharma &amp; Health Products'!AQ:AQ)+SUMIF('PSM Costs'!$B:$B,$B237,'PSM Costs'!AQ:AQ),"")</f>
        <v/>
      </c>
      <c r="Q237" s="234" t="str">
        <f ca="1">IF(SUMIF(Pharmaceuticals!$B:$B,$B237,Pharmaceuticals!AS:AS)+SUMIF('Health Products &amp; Equipment'!$B:$B,$B237,'Health Products &amp; Equipment'!AS:AS)+SUMIF('Other Pharma &amp; Health Products'!$B:$B,$B237,'Other Pharma &amp; Health Products'!AS:AS)+SUMIF('PSM Costs'!$B:$B,$B237,'PSM Costs'!AS:AS)&gt;0,SUMIF(Pharmaceuticals!$B:$B,$B237,Pharmaceuticals!AS:AS)+SUMIF('Health Products &amp; Equipment'!$B:$B,$B237,'Health Products &amp; Equipment'!AS:AS)+SUMIF('Other Pharma &amp; Health Products'!$B:$B,$B237,'Other Pharma &amp; Health Products'!AS:AS)+SUMIF('PSM Costs'!$B:$B,$B237,'PSM Costs'!AS:AS),"")</f>
        <v/>
      </c>
      <c r="R237" s="232" t="str">
        <f t="shared" ca="1" si="17"/>
        <v/>
      </c>
      <c r="S237" s="233" t="str">
        <f ca="1">IF(SUMIF(Pharmaceuticals!$B:$B,$B237,Pharmaceuticals!AZ:AZ)+SUMIF('Health Products &amp; Equipment'!$B:$B,$B237,'Health Products &amp; Equipment'!AZ:AZ)+SUMIF('Other Pharma &amp; Health Products'!$B:$B,$B237,'Other Pharma &amp; Health Products'!AZ:AZ)+SUMIF('PSM Costs'!$B:$B,$B237,'PSM Costs'!AZ:AZ)&gt;0,SUMIF(Pharmaceuticals!$B:$B,$B237,Pharmaceuticals!AZ:AZ)+SUMIF('Health Products &amp; Equipment'!$B:$B,$B237,'Health Products &amp; Equipment'!AZ:AZ)+SUMIF('Other Pharma &amp; Health Products'!$B:$B,$B237,'Other Pharma &amp; Health Products'!AZ:AZ)+SUMIF('PSM Costs'!$B:$B,$B237,'PSM Costs'!AZ:AZ),"")</f>
        <v/>
      </c>
      <c r="T237" s="233" t="str">
        <f ca="1">IF(SUMIF(Pharmaceuticals!$B:$B,$B237,Pharmaceuticals!BB:BB)+SUMIF('Health Products &amp; Equipment'!$B:$B,$B237,'Health Products &amp; Equipment'!BB:BB)+SUMIF('Other Pharma &amp; Health Products'!$B:$B,$B237,'Other Pharma &amp; Health Products'!BB:BB)+SUMIF('PSM Costs'!$B:$B,$B237,'PSM Costs'!BB:BB)&gt;0,SUMIF(Pharmaceuticals!$B:$B,$B237,Pharmaceuticals!BB:BB)+SUMIF('Health Products &amp; Equipment'!$B:$B,$B237,'Health Products &amp; Equipment'!BB:BB)+SUMIF('Other Pharma &amp; Health Products'!$B:$B,$B237,'Other Pharma &amp; Health Products'!BB:BB)+SUMIF('PSM Costs'!$B:$B,$B237,'PSM Costs'!BB:BB),"")</f>
        <v/>
      </c>
      <c r="U237" s="233" t="str">
        <f ca="1">IF(SUMIF(Pharmaceuticals!$B:$B,$B237,Pharmaceuticals!BD:BD)+SUMIF('Health Products &amp; Equipment'!$B:$B,$B237,'Health Products &amp; Equipment'!BD:BD)+SUMIF('Other Pharma &amp; Health Products'!$B:$B,$B237,'Other Pharma &amp; Health Products'!BD:BD)+SUMIF('PSM Costs'!$B:$B,$B237,'PSM Costs'!BD:BD)&gt;0,SUMIF(Pharmaceuticals!$B:$B,$B237,Pharmaceuticals!BD:BD)+SUMIF('Health Products &amp; Equipment'!$B:$B,$B237,'Health Products &amp; Equipment'!BD:BD)+SUMIF('Other Pharma &amp; Health Products'!$B:$B,$B237,'Other Pharma &amp; Health Products'!BD:BD)+SUMIF('PSM Costs'!$B:$B,$B237,'PSM Costs'!BD:BD),"")</f>
        <v/>
      </c>
      <c r="V237" s="233" t="str">
        <f ca="1">IF(SUMIF(Pharmaceuticals!$B:$B,$B237,Pharmaceuticals!BF:BF)+SUMIF('Health Products &amp; Equipment'!$B:$B,$B237,'Health Products &amp; Equipment'!BF:BF)+SUMIF('Other Pharma &amp; Health Products'!$B:$B,$B237,'Other Pharma &amp; Health Products'!BF:BF)+SUMIF('PSM Costs'!$B:$B,$B237,'PSM Costs'!BF:BF)&gt;0,SUMIF(Pharmaceuticals!$B:$B,$B237,Pharmaceuticals!BF:BF)+SUMIF('Health Products &amp; Equipment'!$B:$B,$B237,'Health Products &amp; Equipment'!BF:BF)+SUMIF('Other Pharma &amp; Health Products'!$B:$B,$B237,'Other Pharma &amp; Health Products'!BF:BF)+SUMIF('PSM Costs'!$B:$B,$B237,'PSM Costs'!BF:BF),"")</f>
        <v/>
      </c>
      <c r="W237" s="231" t="str">
        <f t="shared" ca="1" si="18"/>
        <v/>
      </c>
      <c r="X237" s="234" t="str">
        <f ca="1">IF(SUMIF(Pharmaceuticals!$B:$B,$B237,Pharmaceuticals!BM:BM)+SUMIF('Health Products &amp; Equipment'!$B:$B,$B237,'Health Products &amp; Equipment'!BM:BM)+SUMIF('Other Pharma &amp; Health Products'!$B:$B,$B237,'Other Pharma &amp; Health Products'!BM:BM)+SUMIF('PSM Costs'!$B:$B,$B237,'PSM Costs'!BM:BM)&gt;0,SUMIF(Pharmaceuticals!$B:$B,$B237,Pharmaceuticals!BM:BM)+SUMIF('Health Products &amp; Equipment'!$B:$B,$B237,'Health Products &amp; Equipment'!BM:BM)+SUMIF('Other Pharma &amp; Health Products'!$B:$B,$B237,'Other Pharma &amp; Health Products'!BM:BM)+SUMIF('PSM Costs'!$B:$B,$B237,'PSM Costs'!BM:BM),"")</f>
        <v/>
      </c>
      <c r="Y237" s="234" t="str">
        <f ca="1">IF(SUMIF(Pharmaceuticals!$B:$B,$B237,Pharmaceuticals!BO:BO)+SUMIF('Health Products &amp; Equipment'!$B:$B,$B237,'Health Products &amp; Equipment'!BO:BO)+SUMIF('Other Pharma &amp; Health Products'!$B:$B,$B237,'Other Pharma &amp; Health Products'!BO:BO)+SUMIF('PSM Costs'!$B:$B,$B237,'PSM Costs'!BO:BO)&gt;0,SUMIF(Pharmaceuticals!$B:$B,$B237,Pharmaceuticals!BO:BO)+SUMIF('Health Products &amp; Equipment'!$B:$B,$B237,'Health Products &amp; Equipment'!BO:BO)+SUMIF('Other Pharma &amp; Health Products'!$B:$B,$B237,'Other Pharma &amp; Health Products'!BO:BO)+SUMIF('PSM Costs'!$B:$B,$B237,'PSM Costs'!BO:BO),"")</f>
        <v/>
      </c>
      <c r="Z237" s="234" t="str">
        <f ca="1">IF(SUMIF(Pharmaceuticals!$B:$B,$B237,Pharmaceuticals!BQ:BQ)+SUMIF('Health Products &amp; Equipment'!$B:$B,$B237,'Health Products &amp; Equipment'!BQ:BQ)+SUMIF('Other Pharma &amp; Health Products'!$B:$B,$B237,'Other Pharma &amp; Health Products'!BQ:BQ)+SUMIF('PSM Costs'!$B:$B,$B237,'PSM Costs'!BQ:BQ)&gt;0,SUMIF(Pharmaceuticals!$B:$B,$B237,Pharmaceuticals!BQ:BQ)+SUMIF('Health Products &amp; Equipment'!$B:$B,$B237,'Health Products &amp; Equipment'!BQ:BQ)+SUMIF('Other Pharma &amp; Health Products'!$B:$B,$B237,'Other Pharma &amp; Health Products'!BQ:BQ)+SUMIF('PSM Costs'!$B:$B,$B237,'PSM Costs'!BQ:BQ),"")</f>
        <v/>
      </c>
      <c r="AA237" s="234" t="str">
        <f ca="1">IF(SUMIF(Pharmaceuticals!$B:$B,$B237,Pharmaceuticals!BS:BS)+SUMIF('Health Products &amp; Equipment'!$B:$B,$B237,'Health Products &amp; Equipment'!BS:BS)+SUMIF('Other Pharma &amp; Health Products'!$B:$B,$B237,'Other Pharma &amp; Health Products'!BS:BS)+SUMIF('PSM Costs'!$B:$B,$B237,'PSM Costs'!BS:BS)&gt;0,SUMIF(Pharmaceuticals!$B:$B,$B237,Pharmaceuticals!BS:BS)+SUMIF('Health Products &amp; Equipment'!$B:$B,$B237,'Health Products &amp; Equipment'!BS:BS)+SUMIF('Other Pharma &amp; Health Products'!$B:$B,$B237,'Other Pharma &amp; Health Products'!BS:BS)+SUMIF('PSM Costs'!$B:$B,$B237,'PSM Costs'!BS:BS),"")</f>
        <v/>
      </c>
      <c r="AB237" s="233" t="str">
        <f t="shared" ca="1" si="19"/>
        <v/>
      </c>
    </row>
    <row r="238" spans="1:28" ht="22.15" customHeight="1" x14ac:dyDescent="0.2">
      <c r="A238" s="229">
        <v>228</v>
      </c>
      <c r="B238" s="229" t="str">
        <f ca="1">IFERROR(VLOOKUP(A238,'Rank unique Mod-Int-CI-PR'!I:J,2,FALSE),"")</f>
        <v/>
      </c>
      <c r="C238" s="230" t="str">
        <f ca="1">IFERROR(VLOOKUP(VALUE(LEFT(B238,FIND("-",B238)-1)),CatModules!B:C,2,FALSE),"")</f>
        <v/>
      </c>
      <c r="D238" s="230" t="str">
        <f ca="1">IFERROR(VLOOKUP(LEFT(B238,FIND("--",B238)-1),CatInt!D:E,2,FALSE),"")</f>
        <v/>
      </c>
      <c r="E238" s="230" t="str">
        <f ca="1">IFERROR(VLOOKUP(MID(B238,FIND("--",B238)+2,FIND("---",B238)-FIND("--",B238)-2),CatCostInp!D:E,2,FALSE),"")</f>
        <v/>
      </c>
      <c r="F238" s="230" t="str">
        <f ca="1">IFERROR(VLOOKUP(B238,ActivityConcat!A:C,3,FALSE),"")</f>
        <v/>
      </c>
      <c r="G238" s="231" t="str">
        <f ca="1">IFERROR(VLOOKUP(VALUE(RIGHT(B238,1)),Setup!A:D,4,FALSE),"")</f>
        <v/>
      </c>
      <c r="H238" s="232" t="str">
        <f t="shared" ca="1" si="15"/>
        <v/>
      </c>
      <c r="I238" s="233" t="str">
        <f ca="1">IF(SUMIF(Pharmaceuticals!$B:$B,$B238,Pharmaceuticals!Z:Z)+SUMIF('Health Products &amp; Equipment'!$B:$B,$B238,'Health Products &amp; Equipment'!Z:Z)+SUMIF('Other Pharma &amp; Health Products'!$B:$B,$B238,'Other Pharma &amp; Health Products'!Z:Z)+SUMIF('PSM Costs'!$B:$B,$B238,'PSM Costs'!Z:Z)&gt;0,SUMIF(Pharmaceuticals!$B:$B,$B238,Pharmaceuticals!Z:Z)+SUMIF('Health Products &amp; Equipment'!$B:$B,$B238,'Health Products &amp; Equipment'!Z:Z)+SUMIF('Other Pharma &amp; Health Products'!$B:$B,$B238,'Other Pharma &amp; Health Products'!Z:Z)+SUMIF('PSM Costs'!$B:$B,$B238,'PSM Costs'!Z:Z),"")</f>
        <v/>
      </c>
      <c r="J238" s="233" t="str">
        <f ca="1">IF(SUMIF(Pharmaceuticals!$B:$B,$B238,Pharmaceuticals!AB:AB)+SUMIF('Health Products &amp; Equipment'!$B:$B,$B238,'Health Products &amp; Equipment'!AB:AB)+SUMIF('Other Pharma &amp; Health Products'!$B:$B,$B238,'Other Pharma &amp; Health Products'!AB:AB)+SUMIF('PSM Costs'!$B:$B,$B238,'PSM Costs'!AB:AB)&gt;0,SUMIF(Pharmaceuticals!$B:$B,$B238,Pharmaceuticals!AB:AB)+SUMIF('Health Products &amp; Equipment'!$B:$B,$B238,'Health Products &amp; Equipment'!AB:AB)+SUMIF('Other Pharma &amp; Health Products'!$B:$B,$B238,'Other Pharma &amp; Health Products'!AB:AB)+SUMIF('PSM Costs'!$B:$B,$B238,'PSM Costs'!AB:AB),"")</f>
        <v/>
      </c>
      <c r="K238" s="233" t="str">
        <f ca="1">IF(SUMIF(Pharmaceuticals!$B:$B,$B238,Pharmaceuticals!AD:AD)+SUMIF('Health Products &amp; Equipment'!$B:$B,$B238,'Health Products &amp; Equipment'!AD:AD)+SUMIF('Other Pharma &amp; Health Products'!$B:$B,$B238,'Other Pharma &amp; Health Products'!AD:AD)+SUMIF('PSM Costs'!$B:$B,$B238,'PSM Costs'!AD:AD)&gt;0,SUMIF(Pharmaceuticals!$B:$B,$B238,Pharmaceuticals!AD:AD)+SUMIF('Health Products &amp; Equipment'!$B:$B,$B238,'Health Products &amp; Equipment'!AD:AD)+SUMIF('Other Pharma &amp; Health Products'!$B:$B,$B238,'Other Pharma &amp; Health Products'!AD:AD)+SUMIF('PSM Costs'!$B:$B,$B238,'PSM Costs'!AD:AD),"")</f>
        <v/>
      </c>
      <c r="L238" s="233" t="str">
        <f ca="1">IF(SUMIF(Pharmaceuticals!$B:$B,$B238,Pharmaceuticals!AF:AF)+SUMIF('Health Products &amp; Equipment'!$B:$B,$B238,'Health Products &amp; Equipment'!AF:AF)+SUMIF('Other Pharma &amp; Health Products'!$B:$B,$B238,'Other Pharma &amp; Health Products'!AF:AF)+SUMIF('PSM Costs'!$B:$B,$B238,'PSM Costs'!AF:AF)&gt;0,SUMIF(Pharmaceuticals!$B:$B,$B238,Pharmaceuticals!AF:AF)+SUMIF('Health Products &amp; Equipment'!$B:$B,$B238,'Health Products &amp; Equipment'!AF:AF)+SUMIF('Other Pharma &amp; Health Products'!$B:$B,$B238,'Other Pharma &amp; Health Products'!AF:AF)+SUMIF('PSM Costs'!$B:$B,$B238,'PSM Costs'!AF:AF),"")</f>
        <v/>
      </c>
      <c r="M238" s="231" t="str">
        <f t="shared" ca="1" si="16"/>
        <v/>
      </c>
      <c r="N238" s="234" t="str">
        <f ca="1">IF(SUMIF(Pharmaceuticals!$B:$B,$B238,Pharmaceuticals!AM:AM)+SUMIF('Health Products &amp; Equipment'!$B:$B,$B238,'Health Products &amp; Equipment'!AM:AM)+SUMIF('Other Pharma &amp; Health Products'!$B:$B,$B238,'Other Pharma &amp; Health Products'!AM:AM)+SUMIF('PSM Costs'!$B:$B,$B238,'PSM Costs'!AM:AM)&gt;0,SUMIF(Pharmaceuticals!$B:$B,$B238,Pharmaceuticals!AM:AM)+SUMIF('Health Products &amp; Equipment'!$B:$B,$B238,'Health Products &amp; Equipment'!AM:AM)+SUMIF('Other Pharma &amp; Health Products'!$B:$B,$B238,'Other Pharma &amp; Health Products'!AM:AM)+SUMIF('PSM Costs'!$B:$B,$B238,'PSM Costs'!AM:AM),"")</f>
        <v/>
      </c>
      <c r="O238" s="234" t="str">
        <f ca="1">IF(SUMIF(Pharmaceuticals!$B:$B,$B238,Pharmaceuticals!AO:AO)+SUMIF('Health Products &amp; Equipment'!$B:$B,$B238,'Health Products &amp; Equipment'!AO:AO)+SUMIF('Other Pharma &amp; Health Products'!$B:$B,$B238,'Other Pharma &amp; Health Products'!AO:AO)+SUMIF('PSM Costs'!$B:$B,$B238,'PSM Costs'!AO:AO)&gt;0,SUMIF(Pharmaceuticals!$B:$B,$B238,Pharmaceuticals!AO:AO)+SUMIF('Health Products &amp; Equipment'!$B:$B,$B238,'Health Products &amp; Equipment'!AO:AO)+SUMIF('Other Pharma &amp; Health Products'!$B:$B,$B238,'Other Pharma &amp; Health Products'!AO:AO)+SUMIF('PSM Costs'!$B:$B,$B238,'PSM Costs'!AO:AO),"")</f>
        <v/>
      </c>
      <c r="P238" s="234" t="str">
        <f ca="1">IF(SUMIF(Pharmaceuticals!$B:$B,$B238,Pharmaceuticals!AQ:AQ)+SUMIF('Health Products &amp; Equipment'!$B:$B,$B238,'Health Products &amp; Equipment'!AQ:AQ)+SUMIF('Other Pharma &amp; Health Products'!$B:$B,$B238,'Other Pharma &amp; Health Products'!AQ:AQ)+SUMIF('PSM Costs'!$B:$B,$B238,'PSM Costs'!AQ:AQ)&gt;0,SUMIF(Pharmaceuticals!$B:$B,$B238,Pharmaceuticals!AQ:AQ)+SUMIF('Health Products &amp; Equipment'!$B:$B,$B238,'Health Products &amp; Equipment'!AQ:AQ)+SUMIF('Other Pharma &amp; Health Products'!$B:$B,$B238,'Other Pharma &amp; Health Products'!AQ:AQ)+SUMIF('PSM Costs'!$B:$B,$B238,'PSM Costs'!AQ:AQ),"")</f>
        <v/>
      </c>
      <c r="Q238" s="234" t="str">
        <f ca="1">IF(SUMIF(Pharmaceuticals!$B:$B,$B238,Pharmaceuticals!AS:AS)+SUMIF('Health Products &amp; Equipment'!$B:$B,$B238,'Health Products &amp; Equipment'!AS:AS)+SUMIF('Other Pharma &amp; Health Products'!$B:$B,$B238,'Other Pharma &amp; Health Products'!AS:AS)+SUMIF('PSM Costs'!$B:$B,$B238,'PSM Costs'!AS:AS)&gt;0,SUMIF(Pharmaceuticals!$B:$B,$B238,Pharmaceuticals!AS:AS)+SUMIF('Health Products &amp; Equipment'!$B:$B,$B238,'Health Products &amp; Equipment'!AS:AS)+SUMIF('Other Pharma &amp; Health Products'!$B:$B,$B238,'Other Pharma &amp; Health Products'!AS:AS)+SUMIF('PSM Costs'!$B:$B,$B238,'PSM Costs'!AS:AS),"")</f>
        <v/>
      </c>
      <c r="R238" s="232" t="str">
        <f t="shared" ca="1" si="17"/>
        <v/>
      </c>
      <c r="S238" s="233" t="str">
        <f ca="1">IF(SUMIF(Pharmaceuticals!$B:$B,$B238,Pharmaceuticals!AZ:AZ)+SUMIF('Health Products &amp; Equipment'!$B:$B,$B238,'Health Products &amp; Equipment'!AZ:AZ)+SUMIF('Other Pharma &amp; Health Products'!$B:$B,$B238,'Other Pharma &amp; Health Products'!AZ:AZ)+SUMIF('PSM Costs'!$B:$B,$B238,'PSM Costs'!AZ:AZ)&gt;0,SUMIF(Pharmaceuticals!$B:$B,$B238,Pharmaceuticals!AZ:AZ)+SUMIF('Health Products &amp; Equipment'!$B:$B,$B238,'Health Products &amp; Equipment'!AZ:AZ)+SUMIF('Other Pharma &amp; Health Products'!$B:$B,$B238,'Other Pharma &amp; Health Products'!AZ:AZ)+SUMIF('PSM Costs'!$B:$B,$B238,'PSM Costs'!AZ:AZ),"")</f>
        <v/>
      </c>
      <c r="T238" s="233" t="str">
        <f ca="1">IF(SUMIF(Pharmaceuticals!$B:$B,$B238,Pharmaceuticals!BB:BB)+SUMIF('Health Products &amp; Equipment'!$B:$B,$B238,'Health Products &amp; Equipment'!BB:BB)+SUMIF('Other Pharma &amp; Health Products'!$B:$B,$B238,'Other Pharma &amp; Health Products'!BB:BB)+SUMIF('PSM Costs'!$B:$B,$B238,'PSM Costs'!BB:BB)&gt;0,SUMIF(Pharmaceuticals!$B:$B,$B238,Pharmaceuticals!BB:BB)+SUMIF('Health Products &amp; Equipment'!$B:$B,$B238,'Health Products &amp; Equipment'!BB:BB)+SUMIF('Other Pharma &amp; Health Products'!$B:$B,$B238,'Other Pharma &amp; Health Products'!BB:BB)+SUMIF('PSM Costs'!$B:$B,$B238,'PSM Costs'!BB:BB),"")</f>
        <v/>
      </c>
      <c r="U238" s="233" t="str">
        <f ca="1">IF(SUMIF(Pharmaceuticals!$B:$B,$B238,Pharmaceuticals!BD:BD)+SUMIF('Health Products &amp; Equipment'!$B:$B,$B238,'Health Products &amp; Equipment'!BD:BD)+SUMIF('Other Pharma &amp; Health Products'!$B:$B,$B238,'Other Pharma &amp; Health Products'!BD:BD)+SUMIF('PSM Costs'!$B:$B,$B238,'PSM Costs'!BD:BD)&gt;0,SUMIF(Pharmaceuticals!$B:$B,$B238,Pharmaceuticals!BD:BD)+SUMIF('Health Products &amp; Equipment'!$B:$B,$B238,'Health Products &amp; Equipment'!BD:BD)+SUMIF('Other Pharma &amp; Health Products'!$B:$B,$B238,'Other Pharma &amp; Health Products'!BD:BD)+SUMIF('PSM Costs'!$B:$B,$B238,'PSM Costs'!BD:BD),"")</f>
        <v/>
      </c>
      <c r="V238" s="233" t="str">
        <f ca="1">IF(SUMIF(Pharmaceuticals!$B:$B,$B238,Pharmaceuticals!BF:BF)+SUMIF('Health Products &amp; Equipment'!$B:$B,$B238,'Health Products &amp; Equipment'!BF:BF)+SUMIF('Other Pharma &amp; Health Products'!$B:$B,$B238,'Other Pharma &amp; Health Products'!BF:BF)+SUMIF('PSM Costs'!$B:$B,$B238,'PSM Costs'!BF:BF)&gt;0,SUMIF(Pharmaceuticals!$B:$B,$B238,Pharmaceuticals!BF:BF)+SUMIF('Health Products &amp; Equipment'!$B:$B,$B238,'Health Products &amp; Equipment'!BF:BF)+SUMIF('Other Pharma &amp; Health Products'!$B:$B,$B238,'Other Pharma &amp; Health Products'!BF:BF)+SUMIF('PSM Costs'!$B:$B,$B238,'PSM Costs'!BF:BF),"")</f>
        <v/>
      </c>
      <c r="W238" s="231" t="str">
        <f t="shared" ca="1" si="18"/>
        <v/>
      </c>
      <c r="X238" s="234" t="str">
        <f ca="1">IF(SUMIF(Pharmaceuticals!$B:$B,$B238,Pharmaceuticals!BM:BM)+SUMIF('Health Products &amp; Equipment'!$B:$B,$B238,'Health Products &amp; Equipment'!BM:BM)+SUMIF('Other Pharma &amp; Health Products'!$B:$B,$B238,'Other Pharma &amp; Health Products'!BM:BM)+SUMIF('PSM Costs'!$B:$B,$B238,'PSM Costs'!BM:BM)&gt;0,SUMIF(Pharmaceuticals!$B:$B,$B238,Pharmaceuticals!BM:BM)+SUMIF('Health Products &amp; Equipment'!$B:$B,$B238,'Health Products &amp; Equipment'!BM:BM)+SUMIF('Other Pharma &amp; Health Products'!$B:$B,$B238,'Other Pharma &amp; Health Products'!BM:BM)+SUMIF('PSM Costs'!$B:$B,$B238,'PSM Costs'!BM:BM),"")</f>
        <v/>
      </c>
      <c r="Y238" s="234" t="str">
        <f ca="1">IF(SUMIF(Pharmaceuticals!$B:$B,$B238,Pharmaceuticals!BO:BO)+SUMIF('Health Products &amp; Equipment'!$B:$B,$B238,'Health Products &amp; Equipment'!BO:BO)+SUMIF('Other Pharma &amp; Health Products'!$B:$B,$B238,'Other Pharma &amp; Health Products'!BO:BO)+SUMIF('PSM Costs'!$B:$B,$B238,'PSM Costs'!BO:BO)&gt;0,SUMIF(Pharmaceuticals!$B:$B,$B238,Pharmaceuticals!BO:BO)+SUMIF('Health Products &amp; Equipment'!$B:$B,$B238,'Health Products &amp; Equipment'!BO:BO)+SUMIF('Other Pharma &amp; Health Products'!$B:$B,$B238,'Other Pharma &amp; Health Products'!BO:BO)+SUMIF('PSM Costs'!$B:$B,$B238,'PSM Costs'!BO:BO),"")</f>
        <v/>
      </c>
      <c r="Z238" s="234" t="str">
        <f ca="1">IF(SUMIF(Pharmaceuticals!$B:$B,$B238,Pharmaceuticals!BQ:BQ)+SUMIF('Health Products &amp; Equipment'!$B:$B,$B238,'Health Products &amp; Equipment'!BQ:BQ)+SUMIF('Other Pharma &amp; Health Products'!$B:$B,$B238,'Other Pharma &amp; Health Products'!BQ:BQ)+SUMIF('PSM Costs'!$B:$B,$B238,'PSM Costs'!BQ:BQ)&gt;0,SUMIF(Pharmaceuticals!$B:$B,$B238,Pharmaceuticals!BQ:BQ)+SUMIF('Health Products &amp; Equipment'!$B:$B,$B238,'Health Products &amp; Equipment'!BQ:BQ)+SUMIF('Other Pharma &amp; Health Products'!$B:$B,$B238,'Other Pharma &amp; Health Products'!BQ:BQ)+SUMIF('PSM Costs'!$B:$B,$B238,'PSM Costs'!BQ:BQ),"")</f>
        <v/>
      </c>
      <c r="AA238" s="234" t="str">
        <f ca="1">IF(SUMIF(Pharmaceuticals!$B:$B,$B238,Pharmaceuticals!BS:BS)+SUMIF('Health Products &amp; Equipment'!$B:$B,$B238,'Health Products &amp; Equipment'!BS:BS)+SUMIF('Other Pharma &amp; Health Products'!$B:$B,$B238,'Other Pharma &amp; Health Products'!BS:BS)+SUMIF('PSM Costs'!$B:$B,$B238,'PSM Costs'!BS:BS)&gt;0,SUMIF(Pharmaceuticals!$B:$B,$B238,Pharmaceuticals!BS:BS)+SUMIF('Health Products &amp; Equipment'!$B:$B,$B238,'Health Products &amp; Equipment'!BS:BS)+SUMIF('Other Pharma &amp; Health Products'!$B:$B,$B238,'Other Pharma &amp; Health Products'!BS:BS)+SUMIF('PSM Costs'!$B:$B,$B238,'PSM Costs'!BS:BS),"")</f>
        <v/>
      </c>
      <c r="AB238" s="233" t="str">
        <f t="shared" ca="1" si="19"/>
        <v/>
      </c>
    </row>
    <row r="239" spans="1:28" ht="22.15" customHeight="1" x14ac:dyDescent="0.2">
      <c r="A239" s="229">
        <v>229</v>
      </c>
      <c r="B239" s="229" t="str">
        <f ca="1">IFERROR(VLOOKUP(A239,'Rank unique Mod-Int-CI-PR'!I:J,2,FALSE),"")</f>
        <v/>
      </c>
      <c r="C239" s="230" t="str">
        <f ca="1">IFERROR(VLOOKUP(VALUE(LEFT(B239,FIND("-",B239)-1)),CatModules!B:C,2,FALSE),"")</f>
        <v/>
      </c>
      <c r="D239" s="230" t="str">
        <f ca="1">IFERROR(VLOOKUP(LEFT(B239,FIND("--",B239)-1),CatInt!D:E,2,FALSE),"")</f>
        <v/>
      </c>
      <c r="E239" s="230" t="str">
        <f ca="1">IFERROR(VLOOKUP(MID(B239,FIND("--",B239)+2,FIND("---",B239)-FIND("--",B239)-2),CatCostInp!D:E,2,FALSE),"")</f>
        <v/>
      </c>
      <c r="F239" s="230" t="str">
        <f ca="1">IFERROR(VLOOKUP(B239,ActivityConcat!A:C,3,FALSE),"")</f>
        <v/>
      </c>
      <c r="G239" s="231" t="str">
        <f ca="1">IFERROR(VLOOKUP(VALUE(RIGHT(B239,1)),Setup!A:D,4,FALSE),"")</f>
        <v/>
      </c>
      <c r="H239" s="232" t="str">
        <f t="shared" ca="1" si="15"/>
        <v/>
      </c>
      <c r="I239" s="233" t="str">
        <f ca="1">IF(SUMIF(Pharmaceuticals!$B:$B,$B239,Pharmaceuticals!Z:Z)+SUMIF('Health Products &amp; Equipment'!$B:$B,$B239,'Health Products &amp; Equipment'!Z:Z)+SUMIF('Other Pharma &amp; Health Products'!$B:$B,$B239,'Other Pharma &amp; Health Products'!Z:Z)+SUMIF('PSM Costs'!$B:$B,$B239,'PSM Costs'!Z:Z)&gt;0,SUMIF(Pharmaceuticals!$B:$B,$B239,Pharmaceuticals!Z:Z)+SUMIF('Health Products &amp; Equipment'!$B:$B,$B239,'Health Products &amp; Equipment'!Z:Z)+SUMIF('Other Pharma &amp; Health Products'!$B:$B,$B239,'Other Pharma &amp; Health Products'!Z:Z)+SUMIF('PSM Costs'!$B:$B,$B239,'PSM Costs'!Z:Z),"")</f>
        <v/>
      </c>
      <c r="J239" s="233" t="str">
        <f ca="1">IF(SUMIF(Pharmaceuticals!$B:$B,$B239,Pharmaceuticals!AB:AB)+SUMIF('Health Products &amp; Equipment'!$B:$B,$B239,'Health Products &amp; Equipment'!AB:AB)+SUMIF('Other Pharma &amp; Health Products'!$B:$B,$B239,'Other Pharma &amp; Health Products'!AB:AB)+SUMIF('PSM Costs'!$B:$B,$B239,'PSM Costs'!AB:AB)&gt;0,SUMIF(Pharmaceuticals!$B:$B,$B239,Pharmaceuticals!AB:AB)+SUMIF('Health Products &amp; Equipment'!$B:$B,$B239,'Health Products &amp; Equipment'!AB:AB)+SUMIF('Other Pharma &amp; Health Products'!$B:$B,$B239,'Other Pharma &amp; Health Products'!AB:AB)+SUMIF('PSM Costs'!$B:$B,$B239,'PSM Costs'!AB:AB),"")</f>
        <v/>
      </c>
      <c r="K239" s="233" t="str">
        <f ca="1">IF(SUMIF(Pharmaceuticals!$B:$B,$B239,Pharmaceuticals!AD:AD)+SUMIF('Health Products &amp; Equipment'!$B:$B,$B239,'Health Products &amp; Equipment'!AD:AD)+SUMIF('Other Pharma &amp; Health Products'!$B:$B,$B239,'Other Pharma &amp; Health Products'!AD:AD)+SUMIF('PSM Costs'!$B:$B,$B239,'PSM Costs'!AD:AD)&gt;0,SUMIF(Pharmaceuticals!$B:$B,$B239,Pharmaceuticals!AD:AD)+SUMIF('Health Products &amp; Equipment'!$B:$B,$B239,'Health Products &amp; Equipment'!AD:AD)+SUMIF('Other Pharma &amp; Health Products'!$B:$B,$B239,'Other Pharma &amp; Health Products'!AD:AD)+SUMIF('PSM Costs'!$B:$B,$B239,'PSM Costs'!AD:AD),"")</f>
        <v/>
      </c>
      <c r="L239" s="233" t="str">
        <f ca="1">IF(SUMIF(Pharmaceuticals!$B:$B,$B239,Pharmaceuticals!AF:AF)+SUMIF('Health Products &amp; Equipment'!$B:$B,$B239,'Health Products &amp; Equipment'!AF:AF)+SUMIF('Other Pharma &amp; Health Products'!$B:$B,$B239,'Other Pharma &amp; Health Products'!AF:AF)+SUMIF('PSM Costs'!$B:$B,$B239,'PSM Costs'!AF:AF)&gt;0,SUMIF(Pharmaceuticals!$B:$B,$B239,Pharmaceuticals!AF:AF)+SUMIF('Health Products &amp; Equipment'!$B:$B,$B239,'Health Products &amp; Equipment'!AF:AF)+SUMIF('Other Pharma &amp; Health Products'!$B:$B,$B239,'Other Pharma &amp; Health Products'!AF:AF)+SUMIF('PSM Costs'!$B:$B,$B239,'PSM Costs'!AF:AF),"")</f>
        <v/>
      </c>
      <c r="M239" s="231" t="str">
        <f t="shared" ca="1" si="16"/>
        <v/>
      </c>
      <c r="N239" s="234" t="str">
        <f ca="1">IF(SUMIF(Pharmaceuticals!$B:$B,$B239,Pharmaceuticals!AM:AM)+SUMIF('Health Products &amp; Equipment'!$B:$B,$B239,'Health Products &amp; Equipment'!AM:AM)+SUMIF('Other Pharma &amp; Health Products'!$B:$B,$B239,'Other Pharma &amp; Health Products'!AM:AM)+SUMIF('PSM Costs'!$B:$B,$B239,'PSM Costs'!AM:AM)&gt;0,SUMIF(Pharmaceuticals!$B:$B,$B239,Pharmaceuticals!AM:AM)+SUMIF('Health Products &amp; Equipment'!$B:$B,$B239,'Health Products &amp; Equipment'!AM:AM)+SUMIF('Other Pharma &amp; Health Products'!$B:$B,$B239,'Other Pharma &amp; Health Products'!AM:AM)+SUMIF('PSM Costs'!$B:$B,$B239,'PSM Costs'!AM:AM),"")</f>
        <v/>
      </c>
      <c r="O239" s="234" t="str">
        <f ca="1">IF(SUMIF(Pharmaceuticals!$B:$B,$B239,Pharmaceuticals!AO:AO)+SUMIF('Health Products &amp; Equipment'!$B:$B,$B239,'Health Products &amp; Equipment'!AO:AO)+SUMIF('Other Pharma &amp; Health Products'!$B:$B,$B239,'Other Pharma &amp; Health Products'!AO:AO)+SUMIF('PSM Costs'!$B:$B,$B239,'PSM Costs'!AO:AO)&gt;0,SUMIF(Pharmaceuticals!$B:$B,$B239,Pharmaceuticals!AO:AO)+SUMIF('Health Products &amp; Equipment'!$B:$B,$B239,'Health Products &amp; Equipment'!AO:AO)+SUMIF('Other Pharma &amp; Health Products'!$B:$B,$B239,'Other Pharma &amp; Health Products'!AO:AO)+SUMIF('PSM Costs'!$B:$B,$B239,'PSM Costs'!AO:AO),"")</f>
        <v/>
      </c>
      <c r="P239" s="234" t="str">
        <f ca="1">IF(SUMIF(Pharmaceuticals!$B:$B,$B239,Pharmaceuticals!AQ:AQ)+SUMIF('Health Products &amp; Equipment'!$B:$B,$B239,'Health Products &amp; Equipment'!AQ:AQ)+SUMIF('Other Pharma &amp; Health Products'!$B:$B,$B239,'Other Pharma &amp; Health Products'!AQ:AQ)+SUMIF('PSM Costs'!$B:$B,$B239,'PSM Costs'!AQ:AQ)&gt;0,SUMIF(Pharmaceuticals!$B:$B,$B239,Pharmaceuticals!AQ:AQ)+SUMIF('Health Products &amp; Equipment'!$B:$B,$B239,'Health Products &amp; Equipment'!AQ:AQ)+SUMIF('Other Pharma &amp; Health Products'!$B:$B,$B239,'Other Pharma &amp; Health Products'!AQ:AQ)+SUMIF('PSM Costs'!$B:$B,$B239,'PSM Costs'!AQ:AQ),"")</f>
        <v/>
      </c>
      <c r="Q239" s="234" t="str">
        <f ca="1">IF(SUMIF(Pharmaceuticals!$B:$B,$B239,Pharmaceuticals!AS:AS)+SUMIF('Health Products &amp; Equipment'!$B:$B,$B239,'Health Products &amp; Equipment'!AS:AS)+SUMIF('Other Pharma &amp; Health Products'!$B:$B,$B239,'Other Pharma &amp; Health Products'!AS:AS)+SUMIF('PSM Costs'!$B:$B,$B239,'PSM Costs'!AS:AS)&gt;0,SUMIF(Pharmaceuticals!$B:$B,$B239,Pharmaceuticals!AS:AS)+SUMIF('Health Products &amp; Equipment'!$B:$B,$B239,'Health Products &amp; Equipment'!AS:AS)+SUMIF('Other Pharma &amp; Health Products'!$B:$B,$B239,'Other Pharma &amp; Health Products'!AS:AS)+SUMIF('PSM Costs'!$B:$B,$B239,'PSM Costs'!AS:AS),"")</f>
        <v/>
      </c>
      <c r="R239" s="232" t="str">
        <f t="shared" ca="1" si="17"/>
        <v/>
      </c>
      <c r="S239" s="233" t="str">
        <f ca="1">IF(SUMIF(Pharmaceuticals!$B:$B,$B239,Pharmaceuticals!AZ:AZ)+SUMIF('Health Products &amp; Equipment'!$B:$B,$B239,'Health Products &amp; Equipment'!AZ:AZ)+SUMIF('Other Pharma &amp; Health Products'!$B:$B,$B239,'Other Pharma &amp; Health Products'!AZ:AZ)+SUMIF('PSM Costs'!$B:$B,$B239,'PSM Costs'!AZ:AZ)&gt;0,SUMIF(Pharmaceuticals!$B:$B,$B239,Pharmaceuticals!AZ:AZ)+SUMIF('Health Products &amp; Equipment'!$B:$B,$B239,'Health Products &amp; Equipment'!AZ:AZ)+SUMIF('Other Pharma &amp; Health Products'!$B:$B,$B239,'Other Pharma &amp; Health Products'!AZ:AZ)+SUMIF('PSM Costs'!$B:$B,$B239,'PSM Costs'!AZ:AZ),"")</f>
        <v/>
      </c>
      <c r="T239" s="233" t="str">
        <f ca="1">IF(SUMIF(Pharmaceuticals!$B:$B,$B239,Pharmaceuticals!BB:BB)+SUMIF('Health Products &amp; Equipment'!$B:$B,$B239,'Health Products &amp; Equipment'!BB:BB)+SUMIF('Other Pharma &amp; Health Products'!$B:$B,$B239,'Other Pharma &amp; Health Products'!BB:BB)+SUMIF('PSM Costs'!$B:$B,$B239,'PSM Costs'!BB:BB)&gt;0,SUMIF(Pharmaceuticals!$B:$B,$B239,Pharmaceuticals!BB:BB)+SUMIF('Health Products &amp; Equipment'!$B:$B,$B239,'Health Products &amp; Equipment'!BB:BB)+SUMIF('Other Pharma &amp; Health Products'!$B:$B,$B239,'Other Pharma &amp; Health Products'!BB:BB)+SUMIF('PSM Costs'!$B:$B,$B239,'PSM Costs'!BB:BB),"")</f>
        <v/>
      </c>
      <c r="U239" s="233" t="str">
        <f ca="1">IF(SUMIF(Pharmaceuticals!$B:$B,$B239,Pharmaceuticals!BD:BD)+SUMIF('Health Products &amp; Equipment'!$B:$B,$B239,'Health Products &amp; Equipment'!BD:BD)+SUMIF('Other Pharma &amp; Health Products'!$B:$B,$B239,'Other Pharma &amp; Health Products'!BD:BD)+SUMIF('PSM Costs'!$B:$B,$B239,'PSM Costs'!BD:BD)&gt;0,SUMIF(Pharmaceuticals!$B:$B,$B239,Pharmaceuticals!BD:BD)+SUMIF('Health Products &amp; Equipment'!$B:$B,$B239,'Health Products &amp; Equipment'!BD:BD)+SUMIF('Other Pharma &amp; Health Products'!$B:$B,$B239,'Other Pharma &amp; Health Products'!BD:BD)+SUMIF('PSM Costs'!$B:$B,$B239,'PSM Costs'!BD:BD),"")</f>
        <v/>
      </c>
      <c r="V239" s="233" t="str">
        <f ca="1">IF(SUMIF(Pharmaceuticals!$B:$B,$B239,Pharmaceuticals!BF:BF)+SUMIF('Health Products &amp; Equipment'!$B:$B,$B239,'Health Products &amp; Equipment'!BF:BF)+SUMIF('Other Pharma &amp; Health Products'!$B:$B,$B239,'Other Pharma &amp; Health Products'!BF:BF)+SUMIF('PSM Costs'!$B:$B,$B239,'PSM Costs'!BF:BF)&gt;0,SUMIF(Pharmaceuticals!$B:$B,$B239,Pharmaceuticals!BF:BF)+SUMIF('Health Products &amp; Equipment'!$B:$B,$B239,'Health Products &amp; Equipment'!BF:BF)+SUMIF('Other Pharma &amp; Health Products'!$B:$B,$B239,'Other Pharma &amp; Health Products'!BF:BF)+SUMIF('PSM Costs'!$B:$B,$B239,'PSM Costs'!BF:BF),"")</f>
        <v/>
      </c>
      <c r="W239" s="231" t="str">
        <f t="shared" ca="1" si="18"/>
        <v/>
      </c>
      <c r="X239" s="234" t="str">
        <f ca="1">IF(SUMIF(Pharmaceuticals!$B:$B,$B239,Pharmaceuticals!BM:BM)+SUMIF('Health Products &amp; Equipment'!$B:$B,$B239,'Health Products &amp; Equipment'!BM:BM)+SUMIF('Other Pharma &amp; Health Products'!$B:$B,$B239,'Other Pharma &amp; Health Products'!BM:BM)+SUMIF('PSM Costs'!$B:$B,$B239,'PSM Costs'!BM:BM)&gt;0,SUMIF(Pharmaceuticals!$B:$B,$B239,Pharmaceuticals!BM:BM)+SUMIF('Health Products &amp; Equipment'!$B:$B,$B239,'Health Products &amp; Equipment'!BM:BM)+SUMIF('Other Pharma &amp; Health Products'!$B:$B,$B239,'Other Pharma &amp; Health Products'!BM:BM)+SUMIF('PSM Costs'!$B:$B,$B239,'PSM Costs'!BM:BM),"")</f>
        <v/>
      </c>
      <c r="Y239" s="234" t="str">
        <f ca="1">IF(SUMIF(Pharmaceuticals!$B:$B,$B239,Pharmaceuticals!BO:BO)+SUMIF('Health Products &amp; Equipment'!$B:$B,$B239,'Health Products &amp; Equipment'!BO:BO)+SUMIF('Other Pharma &amp; Health Products'!$B:$B,$B239,'Other Pharma &amp; Health Products'!BO:BO)+SUMIF('PSM Costs'!$B:$B,$B239,'PSM Costs'!BO:BO)&gt;0,SUMIF(Pharmaceuticals!$B:$B,$B239,Pharmaceuticals!BO:BO)+SUMIF('Health Products &amp; Equipment'!$B:$B,$B239,'Health Products &amp; Equipment'!BO:BO)+SUMIF('Other Pharma &amp; Health Products'!$B:$B,$B239,'Other Pharma &amp; Health Products'!BO:BO)+SUMIF('PSM Costs'!$B:$B,$B239,'PSM Costs'!BO:BO),"")</f>
        <v/>
      </c>
      <c r="Z239" s="234" t="str">
        <f ca="1">IF(SUMIF(Pharmaceuticals!$B:$B,$B239,Pharmaceuticals!BQ:BQ)+SUMIF('Health Products &amp; Equipment'!$B:$B,$B239,'Health Products &amp; Equipment'!BQ:BQ)+SUMIF('Other Pharma &amp; Health Products'!$B:$B,$B239,'Other Pharma &amp; Health Products'!BQ:BQ)+SUMIF('PSM Costs'!$B:$B,$B239,'PSM Costs'!BQ:BQ)&gt;0,SUMIF(Pharmaceuticals!$B:$B,$B239,Pharmaceuticals!BQ:BQ)+SUMIF('Health Products &amp; Equipment'!$B:$B,$B239,'Health Products &amp; Equipment'!BQ:BQ)+SUMIF('Other Pharma &amp; Health Products'!$B:$B,$B239,'Other Pharma &amp; Health Products'!BQ:BQ)+SUMIF('PSM Costs'!$B:$B,$B239,'PSM Costs'!BQ:BQ),"")</f>
        <v/>
      </c>
      <c r="AA239" s="234" t="str">
        <f ca="1">IF(SUMIF(Pharmaceuticals!$B:$B,$B239,Pharmaceuticals!BS:BS)+SUMIF('Health Products &amp; Equipment'!$B:$B,$B239,'Health Products &amp; Equipment'!BS:BS)+SUMIF('Other Pharma &amp; Health Products'!$B:$B,$B239,'Other Pharma &amp; Health Products'!BS:BS)+SUMIF('PSM Costs'!$B:$B,$B239,'PSM Costs'!BS:BS)&gt;0,SUMIF(Pharmaceuticals!$B:$B,$B239,Pharmaceuticals!BS:BS)+SUMIF('Health Products &amp; Equipment'!$B:$B,$B239,'Health Products &amp; Equipment'!BS:BS)+SUMIF('Other Pharma &amp; Health Products'!$B:$B,$B239,'Other Pharma &amp; Health Products'!BS:BS)+SUMIF('PSM Costs'!$B:$B,$B239,'PSM Costs'!BS:BS),"")</f>
        <v/>
      </c>
      <c r="AB239" s="233" t="str">
        <f t="shared" ca="1" si="19"/>
        <v/>
      </c>
    </row>
    <row r="240" spans="1:28" ht="22.15" customHeight="1" x14ac:dyDescent="0.2">
      <c r="A240" s="229">
        <v>230</v>
      </c>
      <c r="B240" s="229" t="str">
        <f ca="1">IFERROR(VLOOKUP(A240,'Rank unique Mod-Int-CI-PR'!I:J,2,FALSE),"")</f>
        <v/>
      </c>
      <c r="C240" s="230" t="str">
        <f ca="1">IFERROR(VLOOKUP(VALUE(LEFT(B240,FIND("-",B240)-1)),CatModules!B:C,2,FALSE),"")</f>
        <v/>
      </c>
      <c r="D240" s="230" t="str">
        <f ca="1">IFERROR(VLOOKUP(LEFT(B240,FIND("--",B240)-1),CatInt!D:E,2,FALSE),"")</f>
        <v/>
      </c>
      <c r="E240" s="230" t="str">
        <f ca="1">IFERROR(VLOOKUP(MID(B240,FIND("--",B240)+2,FIND("---",B240)-FIND("--",B240)-2),CatCostInp!D:E,2,FALSE),"")</f>
        <v/>
      </c>
      <c r="F240" s="230" t="str">
        <f ca="1">IFERROR(VLOOKUP(B240,ActivityConcat!A:C,3,FALSE),"")</f>
        <v/>
      </c>
      <c r="G240" s="231" t="str">
        <f ca="1">IFERROR(VLOOKUP(VALUE(RIGHT(B240,1)),Setup!A:D,4,FALSE),"")</f>
        <v/>
      </c>
      <c r="H240" s="232" t="str">
        <f t="shared" ref="H240:H303" ca="1" si="20">IF(SUM(I240:L240)&gt;0,1,"")</f>
        <v/>
      </c>
      <c r="I240" s="233" t="str">
        <f ca="1">IF(SUMIF(Pharmaceuticals!$B:$B,$B240,Pharmaceuticals!Z:Z)+SUMIF('Health Products &amp; Equipment'!$B:$B,$B240,'Health Products &amp; Equipment'!Z:Z)+SUMIF('Other Pharma &amp; Health Products'!$B:$B,$B240,'Other Pharma &amp; Health Products'!Z:Z)+SUMIF('PSM Costs'!$B:$B,$B240,'PSM Costs'!Z:Z)&gt;0,SUMIF(Pharmaceuticals!$B:$B,$B240,Pharmaceuticals!Z:Z)+SUMIF('Health Products &amp; Equipment'!$B:$B,$B240,'Health Products &amp; Equipment'!Z:Z)+SUMIF('Other Pharma &amp; Health Products'!$B:$B,$B240,'Other Pharma &amp; Health Products'!Z:Z)+SUMIF('PSM Costs'!$B:$B,$B240,'PSM Costs'!Z:Z),"")</f>
        <v/>
      </c>
      <c r="J240" s="233" t="str">
        <f ca="1">IF(SUMIF(Pharmaceuticals!$B:$B,$B240,Pharmaceuticals!AB:AB)+SUMIF('Health Products &amp; Equipment'!$B:$B,$B240,'Health Products &amp; Equipment'!AB:AB)+SUMIF('Other Pharma &amp; Health Products'!$B:$B,$B240,'Other Pharma &amp; Health Products'!AB:AB)+SUMIF('PSM Costs'!$B:$B,$B240,'PSM Costs'!AB:AB)&gt;0,SUMIF(Pharmaceuticals!$B:$B,$B240,Pharmaceuticals!AB:AB)+SUMIF('Health Products &amp; Equipment'!$B:$B,$B240,'Health Products &amp; Equipment'!AB:AB)+SUMIF('Other Pharma &amp; Health Products'!$B:$B,$B240,'Other Pharma &amp; Health Products'!AB:AB)+SUMIF('PSM Costs'!$B:$B,$B240,'PSM Costs'!AB:AB),"")</f>
        <v/>
      </c>
      <c r="K240" s="233" t="str">
        <f ca="1">IF(SUMIF(Pharmaceuticals!$B:$B,$B240,Pharmaceuticals!AD:AD)+SUMIF('Health Products &amp; Equipment'!$B:$B,$B240,'Health Products &amp; Equipment'!AD:AD)+SUMIF('Other Pharma &amp; Health Products'!$B:$B,$B240,'Other Pharma &amp; Health Products'!AD:AD)+SUMIF('PSM Costs'!$B:$B,$B240,'PSM Costs'!AD:AD)&gt;0,SUMIF(Pharmaceuticals!$B:$B,$B240,Pharmaceuticals!AD:AD)+SUMIF('Health Products &amp; Equipment'!$B:$B,$B240,'Health Products &amp; Equipment'!AD:AD)+SUMIF('Other Pharma &amp; Health Products'!$B:$B,$B240,'Other Pharma &amp; Health Products'!AD:AD)+SUMIF('PSM Costs'!$B:$B,$B240,'PSM Costs'!AD:AD),"")</f>
        <v/>
      </c>
      <c r="L240" s="233" t="str">
        <f ca="1">IF(SUMIF(Pharmaceuticals!$B:$B,$B240,Pharmaceuticals!AF:AF)+SUMIF('Health Products &amp; Equipment'!$B:$B,$B240,'Health Products &amp; Equipment'!AF:AF)+SUMIF('Other Pharma &amp; Health Products'!$B:$B,$B240,'Other Pharma &amp; Health Products'!AF:AF)+SUMIF('PSM Costs'!$B:$B,$B240,'PSM Costs'!AF:AF)&gt;0,SUMIF(Pharmaceuticals!$B:$B,$B240,Pharmaceuticals!AF:AF)+SUMIF('Health Products &amp; Equipment'!$B:$B,$B240,'Health Products &amp; Equipment'!AF:AF)+SUMIF('Other Pharma &amp; Health Products'!$B:$B,$B240,'Other Pharma &amp; Health Products'!AF:AF)+SUMIF('PSM Costs'!$B:$B,$B240,'PSM Costs'!AF:AF),"")</f>
        <v/>
      </c>
      <c r="M240" s="231" t="str">
        <f t="shared" ref="M240:M303" ca="1" si="21">IF(SUM(N240:Q240)&gt;0,1,"")</f>
        <v/>
      </c>
      <c r="N240" s="234" t="str">
        <f ca="1">IF(SUMIF(Pharmaceuticals!$B:$B,$B240,Pharmaceuticals!AM:AM)+SUMIF('Health Products &amp; Equipment'!$B:$B,$B240,'Health Products &amp; Equipment'!AM:AM)+SUMIF('Other Pharma &amp; Health Products'!$B:$B,$B240,'Other Pharma &amp; Health Products'!AM:AM)+SUMIF('PSM Costs'!$B:$B,$B240,'PSM Costs'!AM:AM)&gt;0,SUMIF(Pharmaceuticals!$B:$B,$B240,Pharmaceuticals!AM:AM)+SUMIF('Health Products &amp; Equipment'!$B:$B,$B240,'Health Products &amp; Equipment'!AM:AM)+SUMIF('Other Pharma &amp; Health Products'!$B:$B,$B240,'Other Pharma &amp; Health Products'!AM:AM)+SUMIF('PSM Costs'!$B:$B,$B240,'PSM Costs'!AM:AM),"")</f>
        <v/>
      </c>
      <c r="O240" s="234" t="str">
        <f ca="1">IF(SUMIF(Pharmaceuticals!$B:$B,$B240,Pharmaceuticals!AO:AO)+SUMIF('Health Products &amp; Equipment'!$B:$B,$B240,'Health Products &amp; Equipment'!AO:AO)+SUMIF('Other Pharma &amp; Health Products'!$B:$B,$B240,'Other Pharma &amp; Health Products'!AO:AO)+SUMIF('PSM Costs'!$B:$B,$B240,'PSM Costs'!AO:AO)&gt;0,SUMIF(Pharmaceuticals!$B:$B,$B240,Pharmaceuticals!AO:AO)+SUMIF('Health Products &amp; Equipment'!$B:$B,$B240,'Health Products &amp; Equipment'!AO:AO)+SUMIF('Other Pharma &amp; Health Products'!$B:$B,$B240,'Other Pharma &amp; Health Products'!AO:AO)+SUMIF('PSM Costs'!$B:$B,$B240,'PSM Costs'!AO:AO),"")</f>
        <v/>
      </c>
      <c r="P240" s="234" t="str">
        <f ca="1">IF(SUMIF(Pharmaceuticals!$B:$B,$B240,Pharmaceuticals!AQ:AQ)+SUMIF('Health Products &amp; Equipment'!$B:$B,$B240,'Health Products &amp; Equipment'!AQ:AQ)+SUMIF('Other Pharma &amp; Health Products'!$B:$B,$B240,'Other Pharma &amp; Health Products'!AQ:AQ)+SUMIF('PSM Costs'!$B:$B,$B240,'PSM Costs'!AQ:AQ)&gt;0,SUMIF(Pharmaceuticals!$B:$B,$B240,Pharmaceuticals!AQ:AQ)+SUMIF('Health Products &amp; Equipment'!$B:$B,$B240,'Health Products &amp; Equipment'!AQ:AQ)+SUMIF('Other Pharma &amp; Health Products'!$B:$B,$B240,'Other Pharma &amp; Health Products'!AQ:AQ)+SUMIF('PSM Costs'!$B:$B,$B240,'PSM Costs'!AQ:AQ),"")</f>
        <v/>
      </c>
      <c r="Q240" s="234" t="str">
        <f ca="1">IF(SUMIF(Pharmaceuticals!$B:$B,$B240,Pharmaceuticals!AS:AS)+SUMIF('Health Products &amp; Equipment'!$B:$B,$B240,'Health Products &amp; Equipment'!AS:AS)+SUMIF('Other Pharma &amp; Health Products'!$B:$B,$B240,'Other Pharma &amp; Health Products'!AS:AS)+SUMIF('PSM Costs'!$B:$B,$B240,'PSM Costs'!AS:AS)&gt;0,SUMIF(Pharmaceuticals!$B:$B,$B240,Pharmaceuticals!AS:AS)+SUMIF('Health Products &amp; Equipment'!$B:$B,$B240,'Health Products &amp; Equipment'!AS:AS)+SUMIF('Other Pharma &amp; Health Products'!$B:$B,$B240,'Other Pharma &amp; Health Products'!AS:AS)+SUMIF('PSM Costs'!$B:$B,$B240,'PSM Costs'!AS:AS),"")</f>
        <v/>
      </c>
      <c r="R240" s="232" t="str">
        <f t="shared" ref="R240:R303" ca="1" si="22">IF(SUM(S240:V240)&gt;0,1,"")</f>
        <v/>
      </c>
      <c r="S240" s="233" t="str">
        <f ca="1">IF(SUMIF(Pharmaceuticals!$B:$B,$B240,Pharmaceuticals!AZ:AZ)+SUMIF('Health Products &amp; Equipment'!$B:$B,$B240,'Health Products &amp; Equipment'!AZ:AZ)+SUMIF('Other Pharma &amp; Health Products'!$B:$B,$B240,'Other Pharma &amp; Health Products'!AZ:AZ)+SUMIF('PSM Costs'!$B:$B,$B240,'PSM Costs'!AZ:AZ)&gt;0,SUMIF(Pharmaceuticals!$B:$B,$B240,Pharmaceuticals!AZ:AZ)+SUMIF('Health Products &amp; Equipment'!$B:$B,$B240,'Health Products &amp; Equipment'!AZ:AZ)+SUMIF('Other Pharma &amp; Health Products'!$B:$B,$B240,'Other Pharma &amp; Health Products'!AZ:AZ)+SUMIF('PSM Costs'!$B:$B,$B240,'PSM Costs'!AZ:AZ),"")</f>
        <v/>
      </c>
      <c r="T240" s="233" t="str">
        <f ca="1">IF(SUMIF(Pharmaceuticals!$B:$B,$B240,Pharmaceuticals!BB:BB)+SUMIF('Health Products &amp; Equipment'!$B:$B,$B240,'Health Products &amp; Equipment'!BB:BB)+SUMIF('Other Pharma &amp; Health Products'!$B:$B,$B240,'Other Pharma &amp; Health Products'!BB:BB)+SUMIF('PSM Costs'!$B:$B,$B240,'PSM Costs'!BB:BB)&gt;0,SUMIF(Pharmaceuticals!$B:$B,$B240,Pharmaceuticals!BB:BB)+SUMIF('Health Products &amp; Equipment'!$B:$B,$B240,'Health Products &amp; Equipment'!BB:BB)+SUMIF('Other Pharma &amp; Health Products'!$B:$B,$B240,'Other Pharma &amp; Health Products'!BB:BB)+SUMIF('PSM Costs'!$B:$B,$B240,'PSM Costs'!BB:BB),"")</f>
        <v/>
      </c>
      <c r="U240" s="233" t="str">
        <f ca="1">IF(SUMIF(Pharmaceuticals!$B:$B,$B240,Pharmaceuticals!BD:BD)+SUMIF('Health Products &amp; Equipment'!$B:$B,$B240,'Health Products &amp; Equipment'!BD:BD)+SUMIF('Other Pharma &amp; Health Products'!$B:$B,$B240,'Other Pharma &amp; Health Products'!BD:BD)+SUMIF('PSM Costs'!$B:$B,$B240,'PSM Costs'!BD:BD)&gt;0,SUMIF(Pharmaceuticals!$B:$B,$B240,Pharmaceuticals!BD:BD)+SUMIF('Health Products &amp; Equipment'!$B:$B,$B240,'Health Products &amp; Equipment'!BD:BD)+SUMIF('Other Pharma &amp; Health Products'!$B:$B,$B240,'Other Pharma &amp; Health Products'!BD:BD)+SUMIF('PSM Costs'!$B:$B,$B240,'PSM Costs'!BD:BD),"")</f>
        <v/>
      </c>
      <c r="V240" s="233" t="str">
        <f ca="1">IF(SUMIF(Pharmaceuticals!$B:$B,$B240,Pharmaceuticals!BF:BF)+SUMIF('Health Products &amp; Equipment'!$B:$B,$B240,'Health Products &amp; Equipment'!BF:BF)+SUMIF('Other Pharma &amp; Health Products'!$B:$B,$B240,'Other Pharma &amp; Health Products'!BF:BF)+SUMIF('PSM Costs'!$B:$B,$B240,'PSM Costs'!BF:BF)&gt;0,SUMIF(Pharmaceuticals!$B:$B,$B240,Pharmaceuticals!BF:BF)+SUMIF('Health Products &amp; Equipment'!$B:$B,$B240,'Health Products &amp; Equipment'!BF:BF)+SUMIF('Other Pharma &amp; Health Products'!$B:$B,$B240,'Other Pharma &amp; Health Products'!BF:BF)+SUMIF('PSM Costs'!$B:$B,$B240,'PSM Costs'!BF:BF),"")</f>
        <v/>
      </c>
      <c r="W240" s="231" t="str">
        <f t="shared" ref="W240:W303" ca="1" si="23">IF(SUM(X240:AA240)&gt;0,1,"")</f>
        <v/>
      </c>
      <c r="X240" s="234" t="str">
        <f ca="1">IF(SUMIF(Pharmaceuticals!$B:$B,$B240,Pharmaceuticals!BM:BM)+SUMIF('Health Products &amp; Equipment'!$B:$B,$B240,'Health Products &amp; Equipment'!BM:BM)+SUMIF('Other Pharma &amp; Health Products'!$B:$B,$B240,'Other Pharma &amp; Health Products'!BM:BM)+SUMIF('PSM Costs'!$B:$B,$B240,'PSM Costs'!BM:BM)&gt;0,SUMIF(Pharmaceuticals!$B:$B,$B240,Pharmaceuticals!BM:BM)+SUMIF('Health Products &amp; Equipment'!$B:$B,$B240,'Health Products &amp; Equipment'!BM:BM)+SUMIF('Other Pharma &amp; Health Products'!$B:$B,$B240,'Other Pharma &amp; Health Products'!BM:BM)+SUMIF('PSM Costs'!$B:$B,$B240,'PSM Costs'!BM:BM),"")</f>
        <v/>
      </c>
      <c r="Y240" s="234" t="str">
        <f ca="1">IF(SUMIF(Pharmaceuticals!$B:$B,$B240,Pharmaceuticals!BO:BO)+SUMIF('Health Products &amp; Equipment'!$B:$B,$B240,'Health Products &amp; Equipment'!BO:BO)+SUMIF('Other Pharma &amp; Health Products'!$B:$B,$B240,'Other Pharma &amp; Health Products'!BO:BO)+SUMIF('PSM Costs'!$B:$B,$B240,'PSM Costs'!BO:BO)&gt;0,SUMIF(Pharmaceuticals!$B:$B,$B240,Pharmaceuticals!BO:BO)+SUMIF('Health Products &amp; Equipment'!$B:$B,$B240,'Health Products &amp; Equipment'!BO:BO)+SUMIF('Other Pharma &amp; Health Products'!$B:$B,$B240,'Other Pharma &amp; Health Products'!BO:BO)+SUMIF('PSM Costs'!$B:$B,$B240,'PSM Costs'!BO:BO),"")</f>
        <v/>
      </c>
      <c r="Z240" s="234" t="str">
        <f ca="1">IF(SUMIF(Pharmaceuticals!$B:$B,$B240,Pharmaceuticals!BQ:BQ)+SUMIF('Health Products &amp; Equipment'!$B:$B,$B240,'Health Products &amp; Equipment'!BQ:BQ)+SUMIF('Other Pharma &amp; Health Products'!$B:$B,$B240,'Other Pharma &amp; Health Products'!BQ:BQ)+SUMIF('PSM Costs'!$B:$B,$B240,'PSM Costs'!BQ:BQ)&gt;0,SUMIF(Pharmaceuticals!$B:$B,$B240,Pharmaceuticals!BQ:BQ)+SUMIF('Health Products &amp; Equipment'!$B:$B,$B240,'Health Products &amp; Equipment'!BQ:BQ)+SUMIF('Other Pharma &amp; Health Products'!$B:$B,$B240,'Other Pharma &amp; Health Products'!BQ:BQ)+SUMIF('PSM Costs'!$B:$B,$B240,'PSM Costs'!BQ:BQ),"")</f>
        <v/>
      </c>
      <c r="AA240" s="234" t="str">
        <f ca="1">IF(SUMIF(Pharmaceuticals!$B:$B,$B240,Pharmaceuticals!BS:BS)+SUMIF('Health Products &amp; Equipment'!$B:$B,$B240,'Health Products &amp; Equipment'!BS:BS)+SUMIF('Other Pharma &amp; Health Products'!$B:$B,$B240,'Other Pharma &amp; Health Products'!BS:BS)+SUMIF('PSM Costs'!$B:$B,$B240,'PSM Costs'!BS:BS)&gt;0,SUMIF(Pharmaceuticals!$B:$B,$B240,Pharmaceuticals!BS:BS)+SUMIF('Health Products &amp; Equipment'!$B:$B,$B240,'Health Products &amp; Equipment'!BS:BS)+SUMIF('Other Pharma &amp; Health Products'!$B:$B,$B240,'Other Pharma &amp; Health Products'!BS:BS)+SUMIF('PSM Costs'!$B:$B,$B240,'PSM Costs'!BS:BS),"")</f>
        <v/>
      </c>
      <c r="AB240" s="233" t="str">
        <f t="shared" ref="AB240:AB303" ca="1" si="24">IF(SUM(I240:L240,N240:Q240,S240:V240,X240:AA240)&gt;0,SUM(I240:L240,N240:Q240,S240:V240,X240:AA240),"")</f>
        <v/>
      </c>
    </row>
    <row r="241" spans="1:28" ht="22.15" customHeight="1" x14ac:dyDescent="0.2">
      <c r="A241" s="229">
        <v>231</v>
      </c>
      <c r="B241" s="229" t="str">
        <f ca="1">IFERROR(VLOOKUP(A241,'Rank unique Mod-Int-CI-PR'!I:J,2,FALSE),"")</f>
        <v/>
      </c>
      <c r="C241" s="230" t="str">
        <f ca="1">IFERROR(VLOOKUP(VALUE(LEFT(B241,FIND("-",B241)-1)),CatModules!B:C,2,FALSE),"")</f>
        <v/>
      </c>
      <c r="D241" s="230" t="str">
        <f ca="1">IFERROR(VLOOKUP(LEFT(B241,FIND("--",B241)-1),CatInt!D:E,2,FALSE),"")</f>
        <v/>
      </c>
      <c r="E241" s="230" t="str">
        <f ca="1">IFERROR(VLOOKUP(MID(B241,FIND("--",B241)+2,FIND("---",B241)-FIND("--",B241)-2),CatCostInp!D:E,2,FALSE),"")</f>
        <v/>
      </c>
      <c r="F241" s="230" t="str">
        <f ca="1">IFERROR(VLOOKUP(B241,ActivityConcat!A:C,3,FALSE),"")</f>
        <v/>
      </c>
      <c r="G241" s="231" t="str">
        <f ca="1">IFERROR(VLOOKUP(VALUE(RIGHT(B241,1)),Setup!A:D,4,FALSE),"")</f>
        <v/>
      </c>
      <c r="H241" s="232" t="str">
        <f t="shared" ca="1" si="20"/>
        <v/>
      </c>
      <c r="I241" s="233" t="str">
        <f ca="1">IF(SUMIF(Pharmaceuticals!$B:$B,$B241,Pharmaceuticals!Z:Z)+SUMIF('Health Products &amp; Equipment'!$B:$B,$B241,'Health Products &amp; Equipment'!Z:Z)+SUMIF('Other Pharma &amp; Health Products'!$B:$B,$B241,'Other Pharma &amp; Health Products'!Z:Z)+SUMIF('PSM Costs'!$B:$B,$B241,'PSM Costs'!Z:Z)&gt;0,SUMIF(Pharmaceuticals!$B:$B,$B241,Pharmaceuticals!Z:Z)+SUMIF('Health Products &amp; Equipment'!$B:$B,$B241,'Health Products &amp; Equipment'!Z:Z)+SUMIF('Other Pharma &amp; Health Products'!$B:$B,$B241,'Other Pharma &amp; Health Products'!Z:Z)+SUMIF('PSM Costs'!$B:$B,$B241,'PSM Costs'!Z:Z),"")</f>
        <v/>
      </c>
      <c r="J241" s="233" t="str">
        <f ca="1">IF(SUMIF(Pharmaceuticals!$B:$B,$B241,Pharmaceuticals!AB:AB)+SUMIF('Health Products &amp; Equipment'!$B:$B,$B241,'Health Products &amp; Equipment'!AB:AB)+SUMIF('Other Pharma &amp; Health Products'!$B:$B,$B241,'Other Pharma &amp; Health Products'!AB:AB)+SUMIF('PSM Costs'!$B:$B,$B241,'PSM Costs'!AB:AB)&gt;0,SUMIF(Pharmaceuticals!$B:$B,$B241,Pharmaceuticals!AB:AB)+SUMIF('Health Products &amp; Equipment'!$B:$B,$B241,'Health Products &amp; Equipment'!AB:AB)+SUMIF('Other Pharma &amp; Health Products'!$B:$B,$B241,'Other Pharma &amp; Health Products'!AB:AB)+SUMIF('PSM Costs'!$B:$B,$B241,'PSM Costs'!AB:AB),"")</f>
        <v/>
      </c>
      <c r="K241" s="233" t="str">
        <f ca="1">IF(SUMIF(Pharmaceuticals!$B:$B,$B241,Pharmaceuticals!AD:AD)+SUMIF('Health Products &amp; Equipment'!$B:$B,$B241,'Health Products &amp; Equipment'!AD:AD)+SUMIF('Other Pharma &amp; Health Products'!$B:$B,$B241,'Other Pharma &amp; Health Products'!AD:AD)+SUMIF('PSM Costs'!$B:$B,$B241,'PSM Costs'!AD:AD)&gt;0,SUMIF(Pharmaceuticals!$B:$B,$B241,Pharmaceuticals!AD:AD)+SUMIF('Health Products &amp; Equipment'!$B:$B,$B241,'Health Products &amp; Equipment'!AD:AD)+SUMIF('Other Pharma &amp; Health Products'!$B:$B,$B241,'Other Pharma &amp; Health Products'!AD:AD)+SUMIF('PSM Costs'!$B:$B,$B241,'PSM Costs'!AD:AD),"")</f>
        <v/>
      </c>
      <c r="L241" s="233" t="str">
        <f ca="1">IF(SUMIF(Pharmaceuticals!$B:$B,$B241,Pharmaceuticals!AF:AF)+SUMIF('Health Products &amp; Equipment'!$B:$B,$B241,'Health Products &amp; Equipment'!AF:AF)+SUMIF('Other Pharma &amp; Health Products'!$B:$B,$B241,'Other Pharma &amp; Health Products'!AF:AF)+SUMIF('PSM Costs'!$B:$B,$B241,'PSM Costs'!AF:AF)&gt;0,SUMIF(Pharmaceuticals!$B:$B,$B241,Pharmaceuticals!AF:AF)+SUMIF('Health Products &amp; Equipment'!$B:$B,$B241,'Health Products &amp; Equipment'!AF:AF)+SUMIF('Other Pharma &amp; Health Products'!$B:$B,$B241,'Other Pharma &amp; Health Products'!AF:AF)+SUMIF('PSM Costs'!$B:$B,$B241,'PSM Costs'!AF:AF),"")</f>
        <v/>
      </c>
      <c r="M241" s="231" t="str">
        <f t="shared" ca="1" si="21"/>
        <v/>
      </c>
      <c r="N241" s="234" t="str">
        <f ca="1">IF(SUMIF(Pharmaceuticals!$B:$B,$B241,Pharmaceuticals!AM:AM)+SUMIF('Health Products &amp; Equipment'!$B:$B,$B241,'Health Products &amp; Equipment'!AM:AM)+SUMIF('Other Pharma &amp; Health Products'!$B:$B,$B241,'Other Pharma &amp; Health Products'!AM:AM)+SUMIF('PSM Costs'!$B:$B,$B241,'PSM Costs'!AM:AM)&gt;0,SUMIF(Pharmaceuticals!$B:$B,$B241,Pharmaceuticals!AM:AM)+SUMIF('Health Products &amp; Equipment'!$B:$B,$B241,'Health Products &amp; Equipment'!AM:AM)+SUMIF('Other Pharma &amp; Health Products'!$B:$B,$B241,'Other Pharma &amp; Health Products'!AM:AM)+SUMIF('PSM Costs'!$B:$B,$B241,'PSM Costs'!AM:AM),"")</f>
        <v/>
      </c>
      <c r="O241" s="234" t="str">
        <f ca="1">IF(SUMIF(Pharmaceuticals!$B:$B,$B241,Pharmaceuticals!AO:AO)+SUMIF('Health Products &amp; Equipment'!$B:$B,$B241,'Health Products &amp; Equipment'!AO:AO)+SUMIF('Other Pharma &amp; Health Products'!$B:$B,$B241,'Other Pharma &amp; Health Products'!AO:AO)+SUMIF('PSM Costs'!$B:$B,$B241,'PSM Costs'!AO:AO)&gt;0,SUMIF(Pharmaceuticals!$B:$B,$B241,Pharmaceuticals!AO:AO)+SUMIF('Health Products &amp; Equipment'!$B:$B,$B241,'Health Products &amp; Equipment'!AO:AO)+SUMIF('Other Pharma &amp; Health Products'!$B:$B,$B241,'Other Pharma &amp; Health Products'!AO:AO)+SUMIF('PSM Costs'!$B:$B,$B241,'PSM Costs'!AO:AO),"")</f>
        <v/>
      </c>
      <c r="P241" s="234" t="str">
        <f ca="1">IF(SUMIF(Pharmaceuticals!$B:$B,$B241,Pharmaceuticals!AQ:AQ)+SUMIF('Health Products &amp; Equipment'!$B:$B,$B241,'Health Products &amp; Equipment'!AQ:AQ)+SUMIF('Other Pharma &amp; Health Products'!$B:$B,$B241,'Other Pharma &amp; Health Products'!AQ:AQ)+SUMIF('PSM Costs'!$B:$B,$B241,'PSM Costs'!AQ:AQ)&gt;0,SUMIF(Pharmaceuticals!$B:$B,$B241,Pharmaceuticals!AQ:AQ)+SUMIF('Health Products &amp; Equipment'!$B:$B,$B241,'Health Products &amp; Equipment'!AQ:AQ)+SUMIF('Other Pharma &amp; Health Products'!$B:$B,$B241,'Other Pharma &amp; Health Products'!AQ:AQ)+SUMIF('PSM Costs'!$B:$B,$B241,'PSM Costs'!AQ:AQ),"")</f>
        <v/>
      </c>
      <c r="Q241" s="234" t="str">
        <f ca="1">IF(SUMIF(Pharmaceuticals!$B:$B,$B241,Pharmaceuticals!AS:AS)+SUMIF('Health Products &amp; Equipment'!$B:$B,$B241,'Health Products &amp; Equipment'!AS:AS)+SUMIF('Other Pharma &amp; Health Products'!$B:$B,$B241,'Other Pharma &amp; Health Products'!AS:AS)+SUMIF('PSM Costs'!$B:$B,$B241,'PSM Costs'!AS:AS)&gt;0,SUMIF(Pharmaceuticals!$B:$B,$B241,Pharmaceuticals!AS:AS)+SUMIF('Health Products &amp; Equipment'!$B:$B,$B241,'Health Products &amp; Equipment'!AS:AS)+SUMIF('Other Pharma &amp; Health Products'!$B:$B,$B241,'Other Pharma &amp; Health Products'!AS:AS)+SUMIF('PSM Costs'!$B:$B,$B241,'PSM Costs'!AS:AS),"")</f>
        <v/>
      </c>
      <c r="R241" s="232" t="str">
        <f t="shared" ca="1" si="22"/>
        <v/>
      </c>
      <c r="S241" s="233" t="str">
        <f ca="1">IF(SUMIF(Pharmaceuticals!$B:$B,$B241,Pharmaceuticals!AZ:AZ)+SUMIF('Health Products &amp; Equipment'!$B:$B,$B241,'Health Products &amp; Equipment'!AZ:AZ)+SUMIF('Other Pharma &amp; Health Products'!$B:$B,$B241,'Other Pharma &amp; Health Products'!AZ:AZ)+SUMIF('PSM Costs'!$B:$B,$B241,'PSM Costs'!AZ:AZ)&gt;0,SUMIF(Pharmaceuticals!$B:$B,$B241,Pharmaceuticals!AZ:AZ)+SUMIF('Health Products &amp; Equipment'!$B:$B,$B241,'Health Products &amp; Equipment'!AZ:AZ)+SUMIF('Other Pharma &amp; Health Products'!$B:$B,$B241,'Other Pharma &amp; Health Products'!AZ:AZ)+SUMIF('PSM Costs'!$B:$B,$B241,'PSM Costs'!AZ:AZ),"")</f>
        <v/>
      </c>
      <c r="T241" s="233" t="str">
        <f ca="1">IF(SUMIF(Pharmaceuticals!$B:$B,$B241,Pharmaceuticals!BB:BB)+SUMIF('Health Products &amp; Equipment'!$B:$B,$B241,'Health Products &amp; Equipment'!BB:BB)+SUMIF('Other Pharma &amp; Health Products'!$B:$B,$B241,'Other Pharma &amp; Health Products'!BB:BB)+SUMIF('PSM Costs'!$B:$B,$B241,'PSM Costs'!BB:BB)&gt;0,SUMIF(Pharmaceuticals!$B:$B,$B241,Pharmaceuticals!BB:BB)+SUMIF('Health Products &amp; Equipment'!$B:$B,$B241,'Health Products &amp; Equipment'!BB:BB)+SUMIF('Other Pharma &amp; Health Products'!$B:$B,$B241,'Other Pharma &amp; Health Products'!BB:BB)+SUMIF('PSM Costs'!$B:$B,$B241,'PSM Costs'!BB:BB),"")</f>
        <v/>
      </c>
      <c r="U241" s="233" t="str">
        <f ca="1">IF(SUMIF(Pharmaceuticals!$B:$B,$B241,Pharmaceuticals!BD:BD)+SUMIF('Health Products &amp; Equipment'!$B:$B,$B241,'Health Products &amp; Equipment'!BD:BD)+SUMIF('Other Pharma &amp; Health Products'!$B:$B,$B241,'Other Pharma &amp; Health Products'!BD:BD)+SUMIF('PSM Costs'!$B:$B,$B241,'PSM Costs'!BD:BD)&gt;0,SUMIF(Pharmaceuticals!$B:$B,$B241,Pharmaceuticals!BD:BD)+SUMIF('Health Products &amp; Equipment'!$B:$B,$B241,'Health Products &amp; Equipment'!BD:BD)+SUMIF('Other Pharma &amp; Health Products'!$B:$B,$B241,'Other Pharma &amp; Health Products'!BD:BD)+SUMIF('PSM Costs'!$B:$B,$B241,'PSM Costs'!BD:BD),"")</f>
        <v/>
      </c>
      <c r="V241" s="233" t="str">
        <f ca="1">IF(SUMIF(Pharmaceuticals!$B:$B,$B241,Pharmaceuticals!BF:BF)+SUMIF('Health Products &amp; Equipment'!$B:$B,$B241,'Health Products &amp; Equipment'!BF:BF)+SUMIF('Other Pharma &amp; Health Products'!$B:$B,$B241,'Other Pharma &amp; Health Products'!BF:BF)+SUMIF('PSM Costs'!$B:$B,$B241,'PSM Costs'!BF:BF)&gt;0,SUMIF(Pharmaceuticals!$B:$B,$B241,Pharmaceuticals!BF:BF)+SUMIF('Health Products &amp; Equipment'!$B:$B,$B241,'Health Products &amp; Equipment'!BF:BF)+SUMIF('Other Pharma &amp; Health Products'!$B:$B,$B241,'Other Pharma &amp; Health Products'!BF:BF)+SUMIF('PSM Costs'!$B:$B,$B241,'PSM Costs'!BF:BF),"")</f>
        <v/>
      </c>
      <c r="W241" s="231" t="str">
        <f t="shared" ca="1" si="23"/>
        <v/>
      </c>
      <c r="X241" s="234" t="str">
        <f ca="1">IF(SUMIF(Pharmaceuticals!$B:$B,$B241,Pharmaceuticals!BM:BM)+SUMIF('Health Products &amp; Equipment'!$B:$B,$B241,'Health Products &amp; Equipment'!BM:BM)+SUMIF('Other Pharma &amp; Health Products'!$B:$B,$B241,'Other Pharma &amp; Health Products'!BM:BM)+SUMIF('PSM Costs'!$B:$B,$B241,'PSM Costs'!BM:BM)&gt;0,SUMIF(Pharmaceuticals!$B:$B,$B241,Pharmaceuticals!BM:BM)+SUMIF('Health Products &amp; Equipment'!$B:$B,$B241,'Health Products &amp; Equipment'!BM:BM)+SUMIF('Other Pharma &amp; Health Products'!$B:$B,$B241,'Other Pharma &amp; Health Products'!BM:BM)+SUMIF('PSM Costs'!$B:$B,$B241,'PSM Costs'!BM:BM),"")</f>
        <v/>
      </c>
      <c r="Y241" s="234" t="str">
        <f ca="1">IF(SUMIF(Pharmaceuticals!$B:$B,$B241,Pharmaceuticals!BO:BO)+SUMIF('Health Products &amp; Equipment'!$B:$B,$B241,'Health Products &amp; Equipment'!BO:BO)+SUMIF('Other Pharma &amp; Health Products'!$B:$B,$B241,'Other Pharma &amp; Health Products'!BO:BO)+SUMIF('PSM Costs'!$B:$B,$B241,'PSM Costs'!BO:BO)&gt;0,SUMIF(Pharmaceuticals!$B:$B,$B241,Pharmaceuticals!BO:BO)+SUMIF('Health Products &amp; Equipment'!$B:$B,$B241,'Health Products &amp; Equipment'!BO:BO)+SUMIF('Other Pharma &amp; Health Products'!$B:$B,$B241,'Other Pharma &amp; Health Products'!BO:BO)+SUMIF('PSM Costs'!$B:$B,$B241,'PSM Costs'!BO:BO),"")</f>
        <v/>
      </c>
      <c r="Z241" s="234" t="str">
        <f ca="1">IF(SUMIF(Pharmaceuticals!$B:$B,$B241,Pharmaceuticals!BQ:BQ)+SUMIF('Health Products &amp; Equipment'!$B:$B,$B241,'Health Products &amp; Equipment'!BQ:BQ)+SUMIF('Other Pharma &amp; Health Products'!$B:$B,$B241,'Other Pharma &amp; Health Products'!BQ:BQ)+SUMIF('PSM Costs'!$B:$B,$B241,'PSM Costs'!BQ:BQ)&gt;0,SUMIF(Pharmaceuticals!$B:$B,$B241,Pharmaceuticals!BQ:BQ)+SUMIF('Health Products &amp; Equipment'!$B:$B,$B241,'Health Products &amp; Equipment'!BQ:BQ)+SUMIF('Other Pharma &amp; Health Products'!$B:$B,$B241,'Other Pharma &amp; Health Products'!BQ:BQ)+SUMIF('PSM Costs'!$B:$B,$B241,'PSM Costs'!BQ:BQ),"")</f>
        <v/>
      </c>
      <c r="AA241" s="234" t="str">
        <f ca="1">IF(SUMIF(Pharmaceuticals!$B:$B,$B241,Pharmaceuticals!BS:BS)+SUMIF('Health Products &amp; Equipment'!$B:$B,$B241,'Health Products &amp; Equipment'!BS:BS)+SUMIF('Other Pharma &amp; Health Products'!$B:$B,$B241,'Other Pharma &amp; Health Products'!BS:BS)+SUMIF('PSM Costs'!$B:$B,$B241,'PSM Costs'!BS:BS)&gt;0,SUMIF(Pharmaceuticals!$B:$B,$B241,Pharmaceuticals!BS:BS)+SUMIF('Health Products &amp; Equipment'!$B:$B,$B241,'Health Products &amp; Equipment'!BS:BS)+SUMIF('Other Pharma &amp; Health Products'!$B:$B,$B241,'Other Pharma &amp; Health Products'!BS:BS)+SUMIF('PSM Costs'!$B:$B,$B241,'PSM Costs'!BS:BS),"")</f>
        <v/>
      </c>
      <c r="AB241" s="233" t="str">
        <f t="shared" ca="1" si="24"/>
        <v/>
      </c>
    </row>
    <row r="242" spans="1:28" ht="22.15" customHeight="1" x14ac:dyDescent="0.2">
      <c r="A242" s="229">
        <v>232</v>
      </c>
      <c r="B242" s="229" t="str">
        <f ca="1">IFERROR(VLOOKUP(A242,'Rank unique Mod-Int-CI-PR'!I:J,2,FALSE),"")</f>
        <v/>
      </c>
      <c r="C242" s="230" t="str">
        <f ca="1">IFERROR(VLOOKUP(VALUE(LEFT(B242,FIND("-",B242)-1)),CatModules!B:C,2,FALSE),"")</f>
        <v/>
      </c>
      <c r="D242" s="230" t="str">
        <f ca="1">IFERROR(VLOOKUP(LEFT(B242,FIND("--",B242)-1),CatInt!D:E,2,FALSE),"")</f>
        <v/>
      </c>
      <c r="E242" s="230" t="str">
        <f ca="1">IFERROR(VLOOKUP(MID(B242,FIND("--",B242)+2,FIND("---",B242)-FIND("--",B242)-2),CatCostInp!D:E,2,FALSE),"")</f>
        <v/>
      </c>
      <c r="F242" s="230" t="str">
        <f ca="1">IFERROR(VLOOKUP(B242,ActivityConcat!A:C,3,FALSE),"")</f>
        <v/>
      </c>
      <c r="G242" s="231" t="str">
        <f ca="1">IFERROR(VLOOKUP(VALUE(RIGHT(B242,1)),Setup!A:D,4,FALSE),"")</f>
        <v/>
      </c>
      <c r="H242" s="232" t="str">
        <f t="shared" ca="1" si="20"/>
        <v/>
      </c>
      <c r="I242" s="233" t="str">
        <f ca="1">IF(SUMIF(Pharmaceuticals!$B:$B,$B242,Pharmaceuticals!Z:Z)+SUMIF('Health Products &amp; Equipment'!$B:$B,$B242,'Health Products &amp; Equipment'!Z:Z)+SUMIF('Other Pharma &amp; Health Products'!$B:$B,$B242,'Other Pharma &amp; Health Products'!Z:Z)+SUMIF('PSM Costs'!$B:$B,$B242,'PSM Costs'!Z:Z)&gt;0,SUMIF(Pharmaceuticals!$B:$B,$B242,Pharmaceuticals!Z:Z)+SUMIF('Health Products &amp; Equipment'!$B:$B,$B242,'Health Products &amp; Equipment'!Z:Z)+SUMIF('Other Pharma &amp; Health Products'!$B:$B,$B242,'Other Pharma &amp; Health Products'!Z:Z)+SUMIF('PSM Costs'!$B:$B,$B242,'PSM Costs'!Z:Z),"")</f>
        <v/>
      </c>
      <c r="J242" s="233" t="str">
        <f ca="1">IF(SUMIF(Pharmaceuticals!$B:$B,$B242,Pharmaceuticals!AB:AB)+SUMIF('Health Products &amp; Equipment'!$B:$B,$B242,'Health Products &amp; Equipment'!AB:AB)+SUMIF('Other Pharma &amp; Health Products'!$B:$B,$B242,'Other Pharma &amp; Health Products'!AB:AB)+SUMIF('PSM Costs'!$B:$B,$B242,'PSM Costs'!AB:AB)&gt;0,SUMIF(Pharmaceuticals!$B:$B,$B242,Pharmaceuticals!AB:AB)+SUMIF('Health Products &amp; Equipment'!$B:$B,$B242,'Health Products &amp; Equipment'!AB:AB)+SUMIF('Other Pharma &amp; Health Products'!$B:$B,$B242,'Other Pharma &amp; Health Products'!AB:AB)+SUMIF('PSM Costs'!$B:$B,$B242,'PSM Costs'!AB:AB),"")</f>
        <v/>
      </c>
      <c r="K242" s="233" t="str">
        <f ca="1">IF(SUMIF(Pharmaceuticals!$B:$B,$B242,Pharmaceuticals!AD:AD)+SUMIF('Health Products &amp; Equipment'!$B:$B,$B242,'Health Products &amp; Equipment'!AD:AD)+SUMIF('Other Pharma &amp; Health Products'!$B:$B,$B242,'Other Pharma &amp; Health Products'!AD:AD)+SUMIF('PSM Costs'!$B:$B,$B242,'PSM Costs'!AD:AD)&gt;0,SUMIF(Pharmaceuticals!$B:$B,$B242,Pharmaceuticals!AD:AD)+SUMIF('Health Products &amp; Equipment'!$B:$B,$B242,'Health Products &amp; Equipment'!AD:AD)+SUMIF('Other Pharma &amp; Health Products'!$B:$B,$B242,'Other Pharma &amp; Health Products'!AD:AD)+SUMIF('PSM Costs'!$B:$B,$B242,'PSM Costs'!AD:AD),"")</f>
        <v/>
      </c>
      <c r="L242" s="233" t="str">
        <f ca="1">IF(SUMIF(Pharmaceuticals!$B:$B,$B242,Pharmaceuticals!AF:AF)+SUMIF('Health Products &amp; Equipment'!$B:$B,$B242,'Health Products &amp; Equipment'!AF:AF)+SUMIF('Other Pharma &amp; Health Products'!$B:$B,$B242,'Other Pharma &amp; Health Products'!AF:AF)+SUMIF('PSM Costs'!$B:$B,$B242,'PSM Costs'!AF:AF)&gt;0,SUMIF(Pharmaceuticals!$B:$B,$B242,Pharmaceuticals!AF:AF)+SUMIF('Health Products &amp; Equipment'!$B:$B,$B242,'Health Products &amp; Equipment'!AF:AF)+SUMIF('Other Pharma &amp; Health Products'!$B:$B,$B242,'Other Pharma &amp; Health Products'!AF:AF)+SUMIF('PSM Costs'!$B:$B,$B242,'PSM Costs'!AF:AF),"")</f>
        <v/>
      </c>
      <c r="M242" s="231" t="str">
        <f t="shared" ca="1" si="21"/>
        <v/>
      </c>
      <c r="N242" s="234" t="str">
        <f ca="1">IF(SUMIF(Pharmaceuticals!$B:$B,$B242,Pharmaceuticals!AM:AM)+SUMIF('Health Products &amp; Equipment'!$B:$B,$B242,'Health Products &amp; Equipment'!AM:AM)+SUMIF('Other Pharma &amp; Health Products'!$B:$B,$B242,'Other Pharma &amp; Health Products'!AM:AM)+SUMIF('PSM Costs'!$B:$B,$B242,'PSM Costs'!AM:AM)&gt;0,SUMIF(Pharmaceuticals!$B:$B,$B242,Pharmaceuticals!AM:AM)+SUMIF('Health Products &amp; Equipment'!$B:$B,$B242,'Health Products &amp; Equipment'!AM:AM)+SUMIF('Other Pharma &amp; Health Products'!$B:$B,$B242,'Other Pharma &amp; Health Products'!AM:AM)+SUMIF('PSM Costs'!$B:$B,$B242,'PSM Costs'!AM:AM),"")</f>
        <v/>
      </c>
      <c r="O242" s="234" t="str">
        <f ca="1">IF(SUMIF(Pharmaceuticals!$B:$B,$B242,Pharmaceuticals!AO:AO)+SUMIF('Health Products &amp; Equipment'!$B:$B,$B242,'Health Products &amp; Equipment'!AO:AO)+SUMIF('Other Pharma &amp; Health Products'!$B:$B,$B242,'Other Pharma &amp; Health Products'!AO:AO)+SUMIF('PSM Costs'!$B:$B,$B242,'PSM Costs'!AO:AO)&gt;0,SUMIF(Pharmaceuticals!$B:$B,$B242,Pharmaceuticals!AO:AO)+SUMIF('Health Products &amp; Equipment'!$B:$B,$B242,'Health Products &amp; Equipment'!AO:AO)+SUMIF('Other Pharma &amp; Health Products'!$B:$B,$B242,'Other Pharma &amp; Health Products'!AO:AO)+SUMIF('PSM Costs'!$B:$B,$B242,'PSM Costs'!AO:AO),"")</f>
        <v/>
      </c>
      <c r="P242" s="234" t="str">
        <f ca="1">IF(SUMIF(Pharmaceuticals!$B:$B,$B242,Pharmaceuticals!AQ:AQ)+SUMIF('Health Products &amp; Equipment'!$B:$B,$B242,'Health Products &amp; Equipment'!AQ:AQ)+SUMIF('Other Pharma &amp; Health Products'!$B:$B,$B242,'Other Pharma &amp; Health Products'!AQ:AQ)+SUMIF('PSM Costs'!$B:$B,$B242,'PSM Costs'!AQ:AQ)&gt;0,SUMIF(Pharmaceuticals!$B:$B,$B242,Pharmaceuticals!AQ:AQ)+SUMIF('Health Products &amp; Equipment'!$B:$B,$B242,'Health Products &amp; Equipment'!AQ:AQ)+SUMIF('Other Pharma &amp; Health Products'!$B:$B,$B242,'Other Pharma &amp; Health Products'!AQ:AQ)+SUMIF('PSM Costs'!$B:$B,$B242,'PSM Costs'!AQ:AQ),"")</f>
        <v/>
      </c>
      <c r="Q242" s="234" t="str">
        <f ca="1">IF(SUMIF(Pharmaceuticals!$B:$B,$B242,Pharmaceuticals!AS:AS)+SUMIF('Health Products &amp; Equipment'!$B:$B,$B242,'Health Products &amp; Equipment'!AS:AS)+SUMIF('Other Pharma &amp; Health Products'!$B:$B,$B242,'Other Pharma &amp; Health Products'!AS:AS)+SUMIF('PSM Costs'!$B:$B,$B242,'PSM Costs'!AS:AS)&gt;0,SUMIF(Pharmaceuticals!$B:$B,$B242,Pharmaceuticals!AS:AS)+SUMIF('Health Products &amp; Equipment'!$B:$B,$B242,'Health Products &amp; Equipment'!AS:AS)+SUMIF('Other Pharma &amp; Health Products'!$B:$B,$B242,'Other Pharma &amp; Health Products'!AS:AS)+SUMIF('PSM Costs'!$B:$B,$B242,'PSM Costs'!AS:AS),"")</f>
        <v/>
      </c>
      <c r="R242" s="232" t="str">
        <f t="shared" ca="1" si="22"/>
        <v/>
      </c>
      <c r="S242" s="233" t="str">
        <f ca="1">IF(SUMIF(Pharmaceuticals!$B:$B,$B242,Pharmaceuticals!AZ:AZ)+SUMIF('Health Products &amp; Equipment'!$B:$B,$B242,'Health Products &amp; Equipment'!AZ:AZ)+SUMIF('Other Pharma &amp; Health Products'!$B:$B,$B242,'Other Pharma &amp; Health Products'!AZ:AZ)+SUMIF('PSM Costs'!$B:$B,$B242,'PSM Costs'!AZ:AZ)&gt;0,SUMIF(Pharmaceuticals!$B:$B,$B242,Pharmaceuticals!AZ:AZ)+SUMIF('Health Products &amp; Equipment'!$B:$B,$B242,'Health Products &amp; Equipment'!AZ:AZ)+SUMIF('Other Pharma &amp; Health Products'!$B:$B,$B242,'Other Pharma &amp; Health Products'!AZ:AZ)+SUMIF('PSM Costs'!$B:$B,$B242,'PSM Costs'!AZ:AZ),"")</f>
        <v/>
      </c>
      <c r="T242" s="233" t="str">
        <f ca="1">IF(SUMIF(Pharmaceuticals!$B:$B,$B242,Pharmaceuticals!BB:BB)+SUMIF('Health Products &amp; Equipment'!$B:$B,$B242,'Health Products &amp; Equipment'!BB:BB)+SUMIF('Other Pharma &amp; Health Products'!$B:$B,$B242,'Other Pharma &amp; Health Products'!BB:BB)+SUMIF('PSM Costs'!$B:$B,$B242,'PSM Costs'!BB:BB)&gt;0,SUMIF(Pharmaceuticals!$B:$B,$B242,Pharmaceuticals!BB:BB)+SUMIF('Health Products &amp; Equipment'!$B:$B,$B242,'Health Products &amp; Equipment'!BB:BB)+SUMIF('Other Pharma &amp; Health Products'!$B:$B,$B242,'Other Pharma &amp; Health Products'!BB:BB)+SUMIF('PSM Costs'!$B:$B,$B242,'PSM Costs'!BB:BB),"")</f>
        <v/>
      </c>
      <c r="U242" s="233" t="str">
        <f ca="1">IF(SUMIF(Pharmaceuticals!$B:$B,$B242,Pharmaceuticals!BD:BD)+SUMIF('Health Products &amp; Equipment'!$B:$B,$B242,'Health Products &amp; Equipment'!BD:BD)+SUMIF('Other Pharma &amp; Health Products'!$B:$B,$B242,'Other Pharma &amp; Health Products'!BD:BD)+SUMIF('PSM Costs'!$B:$B,$B242,'PSM Costs'!BD:BD)&gt;0,SUMIF(Pharmaceuticals!$B:$B,$B242,Pharmaceuticals!BD:BD)+SUMIF('Health Products &amp; Equipment'!$B:$B,$B242,'Health Products &amp; Equipment'!BD:BD)+SUMIF('Other Pharma &amp; Health Products'!$B:$B,$B242,'Other Pharma &amp; Health Products'!BD:BD)+SUMIF('PSM Costs'!$B:$B,$B242,'PSM Costs'!BD:BD),"")</f>
        <v/>
      </c>
      <c r="V242" s="233" t="str">
        <f ca="1">IF(SUMIF(Pharmaceuticals!$B:$B,$B242,Pharmaceuticals!BF:BF)+SUMIF('Health Products &amp; Equipment'!$B:$B,$B242,'Health Products &amp; Equipment'!BF:BF)+SUMIF('Other Pharma &amp; Health Products'!$B:$B,$B242,'Other Pharma &amp; Health Products'!BF:BF)+SUMIF('PSM Costs'!$B:$B,$B242,'PSM Costs'!BF:BF)&gt;0,SUMIF(Pharmaceuticals!$B:$B,$B242,Pharmaceuticals!BF:BF)+SUMIF('Health Products &amp; Equipment'!$B:$B,$B242,'Health Products &amp; Equipment'!BF:BF)+SUMIF('Other Pharma &amp; Health Products'!$B:$B,$B242,'Other Pharma &amp; Health Products'!BF:BF)+SUMIF('PSM Costs'!$B:$B,$B242,'PSM Costs'!BF:BF),"")</f>
        <v/>
      </c>
      <c r="W242" s="231" t="str">
        <f t="shared" ca="1" si="23"/>
        <v/>
      </c>
      <c r="X242" s="234" t="str">
        <f ca="1">IF(SUMIF(Pharmaceuticals!$B:$B,$B242,Pharmaceuticals!BM:BM)+SUMIF('Health Products &amp; Equipment'!$B:$B,$B242,'Health Products &amp; Equipment'!BM:BM)+SUMIF('Other Pharma &amp; Health Products'!$B:$B,$B242,'Other Pharma &amp; Health Products'!BM:BM)+SUMIF('PSM Costs'!$B:$B,$B242,'PSM Costs'!BM:BM)&gt;0,SUMIF(Pharmaceuticals!$B:$B,$B242,Pharmaceuticals!BM:BM)+SUMIF('Health Products &amp; Equipment'!$B:$B,$B242,'Health Products &amp; Equipment'!BM:BM)+SUMIF('Other Pharma &amp; Health Products'!$B:$B,$B242,'Other Pharma &amp; Health Products'!BM:BM)+SUMIF('PSM Costs'!$B:$B,$B242,'PSM Costs'!BM:BM),"")</f>
        <v/>
      </c>
      <c r="Y242" s="234" t="str">
        <f ca="1">IF(SUMIF(Pharmaceuticals!$B:$B,$B242,Pharmaceuticals!BO:BO)+SUMIF('Health Products &amp; Equipment'!$B:$B,$B242,'Health Products &amp; Equipment'!BO:BO)+SUMIF('Other Pharma &amp; Health Products'!$B:$B,$B242,'Other Pharma &amp; Health Products'!BO:BO)+SUMIF('PSM Costs'!$B:$B,$B242,'PSM Costs'!BO:BO)&gt;0,SUMIF(Pharmaceuticals!$B:$B,$B242,Pharmaceuticals!BO:BO)+SUMIF('Health Products &amp; Equipment'!$B:$B,$B242,'Health Products &amp; Equipment'!BO:BO)+SUMIF('Other Pharma &amp; Health Products'!$B:$B,$B242,'Other Pharma &amp; Health Products'!BO:BO)+SUMIF('PSM Costs'!$B:$B,$B242,'PSM Costs'!BO:BO),"")</f>
        <v/>
      </c>
      <c r="Z242" s="234" t="str">
        <f ca="1">IF(SUMIF(Pharmaceuticals!$B:$B,$B242,Pharmaceuticals!BQ:BQ)+SUMIF('Health Products &amp; Equipment'!$B:$B,$B242,'Health Products &amp; Equipment'!BQ:BQ)+SUMIF('Other Pharma &amp; Health Products'!$B:$B,$B242,'Other Pharma &amp; Health Products'!BQ:BQ)+SUMIF('PSM Costs'!$B:$B,$B242,'PSM Costs'!BQ:BQ)&gt;0,SUMIF(Pharmaceuticals!$B:$B,$B242,Pharmaceuticals!BQ:BQ)+SUMIF('Health Products &amp; Equipment'!$B:$B,$B242,'Health Products &amp; Equipment'!BQ:BQ)+SUMIF('Other Pharma &amp; Health Products'!$B:$B,$B242,'Other Pharma &amp; Health Products'!BQ:BQ)+SUMIF('PSM Costs'!$B:$B,$B242,'PSM Costs'!BQ:BQ),"")</f>
        <v/>
      </c>
      <c r="AA242" s="234" t="str">
        <f ca="1">IF(SUMIF(Pharmaceuticals!$B:$B,$B242,Pharmaceuticals!BS:BS)+SUMIF('Health Products &amp; Equipment'!$B:$B,$B242,'Health Products &amp; Equipment'!BS:BS)+SUMIF('Other Pharma &amp; Health Products'!$B:$B,$B242,'Other Pharma &amp; Health Products'!BS:BS)+SUMIF('PSM Costs'!$B:$B,$B242,'PSM Costs'!BS:BS)&gt;0,SUMIF(Pharmaceuticals!$B:$B,$B242,Pharmaceuticals!BS:BS)+SUMIF('Health Products &amp; Equipment'!$B:$B,$B242,'Health Products &amp; Equipment'!BS:BS)+SUMIF('Other Pharma &amp; Health Products'!$B:$B,$B242,'Other Pharma &amp; Health Products'!BS:BS)+SUMIF('PSM Costs'!$B:$B,$B242,'PSM Costs'!BS:BS),"")</f>
        <v/>
      </c>
      <c r="AB242" s="233" t="str">
        <f t="shared" ca="1" si="24"/>
        <v/>
      </c>
    </row>
    <row r="243" spans="1:28" ht="22.15" customHeight="1" x14ac:dyDescent="0.2">
      <c r="A243" s="229">
        <v>233</v>
      </c>
      <c r="B243" s="229" t="str">
        <f ca="1">IFERROR(VLOOKUP(A243,'Rank unique Mod-Int-CI-PR'!I:J,2,FALSE),"")</f>
        <v/>
      </c>
      <c r="C243" s="230" t="str">
        <f ca="1">IFERROR(VLOOKUP(VALUE(LEFT(B243,FIND("-",B243)-1)),CatModules!B:C,2,FALSE),"")</f>
        <v/>
      </c>
      <c r="D243" s="230" t="str">
        <f ca="1">IFERROR(VLOOKUP(LEFT(B243,FIND("--",B243)-1),CatInt!D:E,2,FALSE),"")</f>
        <v/>
      </c>
      <c r="E243" s="230" t="str">
        <f ca="1">IFERROR(VLOOKUP(MID(B243,FIND("--",B243)+2,FIND("---",B243)-FIND("--",B243)-2),CatCostInp!D:E,2,FALSE),"")</f>
        <v/>
      </c>
      <c r="F243" s="230" t="str">
        <f ca="1">IFERROR(VLOOKUP(B243,ActivityConcat!A:C,3,FALSE),"")</f>
        <v/>
      </c>
      <c r="G243" s="231" t="str">
        <f ca="1">IFERROR(VLOOKUP(VALUE(RIGHT(B243,1)),Setup!A:D,4,FALSE),"")</f>
        <v/>
      </c>
      <c r="H243" s="232" t="str">
        <f t="shared" ca="1" si="20"/>
        <v/>
      </c>
      <c r="I243" s="233" t="str">
        <f ca="1">IF(SUMIF(Pharmaceuticals!$B:$B,$B243,Pharmaceuticals!Z:Z)+SUMIF('Health Products &amp; Equipment'!$B:$B,$B243,'Health Products &amp; Equipment'!Z:Z)+SUMIF('Other Pharma &amp; Health Products'!$B:$B,$B243,'Other Pharma &amp; Health Products'!Z:Z)+SUMIF('PSM Costs'!$B:$B,$B243,'PSM Costs'!Z:Z)&gt;0,SUMIF(Pharmaceuticals!$B:$B,$B243,Pharmaceuticals!Z:Z)+SUMIF('Health Products &amp; Equipment'!$B:$B,$B243,'Health Products &amp; Equipment'!Z:Z)+SUMIF('Other Pharma &amp; Health Products'!$B:$B,$B243,'Other Pharma &amp; Health Products'!Z:Z)+SUMIF('PSM Costs'!$B:$B,$B243,'PSM Costs'!Z:Z),"")</f>
        <v/>
      </c>
      <c r="J243" s="233" t="str">
        <f ca="1">IF(SUMIF(Pharmaceuticals!$B:$B,$B243,Pharmaceuticals!AB:AB)+SUMIF('Health Products &amp; Equipment'!$B:$B,$B243,'Health Products &amp; Equipment'!AB:AB)+SUMIF('Other Pharma &amp; Health Products'!$B:$B,$B243,'Other Pharma &amp; Health Products'!AB:AB)+SUMIF('PSM Costs'!$B:$B,$B243,'PSM Costs'!AB:AB)&gt;0,SUMIF(Pharmaceuticals!$B:$B,$B243,Pharmaceuticals!AB:AB)+SUMIF('Health Products &amp; Equipment'!$B:$B,$B243,'Health Products &amp; Equipment'!AB:AB)+SUMIF('Other Pharma &amp; Health Products'!$B:$B,$B243,'Other Pharma &amp; Health Products'!AB:AB)+SUMIF('PSM Costs'!$B:$B,$B243,'PSM Costs'!AB:AB),"")</f>
        <v/>
      </c>
      <c r="K243" s="233" t="str">
        <f ca="1">IF(SUMIF(Pharmaceuticals!$B:$B,$B243,Pharmaceuticals!AD:AD)+SUMIF('Health Products &amp; Equipment'!$B:$B,$B243,'Health Products &amp; Equipment'!AD:AD)+SUMIF('Other Pharma &amp; Health Products'!$B:$B,$B243,'Other Pharma &amp; Health Products'!AD:AD)+SUMIF('PSM Costs'!$B:$B,$B243,'PSM Costs'!AD:AD)&gt;0,SUMIF(Pharmaceuticals!$B:$B,$B243,Pharmaceuticals!AD:AD)+SUMIF('Health Products &amp; Equipment'!$B:$B,$B243,'Health Products &amp; Equipment'!AD:AD)+SUMIF('Other Pharma &amp; Health Products'!$B:$B,$B243,'Other Pharma &amp; Health Products'!AD:AD)+SUMIF('PSM Costs'!$B:$B,$B243,'PSM Costs'!AD:AD),"")</f>
        <v/>
      </c>
      <c r="L243" s="233" t="str">
        <f ca="1">IF(SUMIF(Pharmaceuticals!$B:$B,$B243,Pharmaceuticals!AF:AF)+SUMIF('Health Products &amp; Equipment'!$B:$B,$B243,'Health Products &amp; Equipment'!AF:AF)+SUMIF('Other Pharma &amp; Health Products'!$B:$B,$B243,'Other Pharma &amp; Health Products'!AF:AF)+SUMIF('PSM Costs'!$B:$B,$B243,'PSM Costs'!AF:AF)&gt;0,SUMIF(Pharmaceuticals!$B:$B,$B243,Pharmaceuticals!AF:AF)+SUMIF('Health Products &amp; Equipment'!$B:$B,$B243,'Health Products &amp; Equipment'!AF:AF)+SUMIF('Other Pharma &amp; Health Products'!$B:$B,$B243,'Other Pharma &amp; Health Products'!AF:AF)+SUMIF('PSM Costs'!$B:$B,$B243,'PSM Costs'!AF:AF),"")</f>
        <v/>
      </c>
      <c r="M243" s="231" t="str">
        <f t="shared" ca="1" si="21"/>
        <v/>
      </c>
      <c r="N243" s="234" t="str">
        <f ca="1">IF(SUMIF(Pharmaceuticals!$B:$B,$B243,Pharmaceuticals!AM:AM)+SUMIF('Health Products &amp; Equipment'!$B:$B,$B243,'Health Products &amp; Equipment'!AM:AM)+SUMIF('Other Pharma &amp; Health Products'!$B:$B,$B243,'Other Pharma &amp; Health Products'!AM:AM)+SUMIF('PSM Costs'!$B:$B,$B243,'PSM Costs'!AM:AM)&gt;0,SUMIF(Pharmaceuticals!$B:$B,$B243,Pharmaceuticals!AM:AM)+SUMIF('Health Products &amp; Equipment'!$B:$B,$B243,'Health Products &amp; Equipment'!AM:AM)+SUMIF('Other Pharma &amp; Health Products'!$B:$B,$B243,'Other Pharma &amp; Health Products'!AM:AM)+SUMIF('PSM Costs'!$B:$B,$B243,'PSM Costs'!AM:AM),"")</f>
        <v/>
      </c>
      <c r="O243" s="234" t="str">
        <f ca="1">IF(SUMIF(Pharmaceuticals!$B:$B,$B243,Pharmaceuticals!AO:AO)+SUMIF('Health Products &amp; Equipment'!$B:$B,$B243,'Health Products &amp; Equipment'!AO:AO)+SUMIF('Other Pharma &amp; Health Products'!$B:$B,$B243,'Other Pharma &amp; Health Products'!AO:AO)+SUMIF('PSM Costs'!$B:$B,$B243,'PSM Costs'!AO:AO)&gt;0,SUMIF(Pharmaceuticals!$B:$B,$B243,Pharmaceuticals!AO:AO)+SUMIF('Health Products &amp; Equipment'!$B:$B,$B243,'Health Products &amp; Equipment'!AO:AO)+SUMIF('Other Pharma &amp; Health Products'!$B:$B,$B243,'Other Pharma &amp; Health Products'!AO:AO)+SUMIF('PSM Costs'!$B:$B,$B243,'PSM Costs'!AO:AO),"")</f>
        <v/>
      </c>
      <c r="P243" s="234" t="str">
        <f ca="1">IF(SUMIF(Pharmaceuticals!$B:$B,$B243,Pharmaceuticals!AQ:AQ)+SUMIF('Health Products &amp; Equipment'!$B:$B,$B243,'Health Products &amp; Equipment'!AQ:AQ)+SUMIF('Other Pharma &amp; Health Products'!$B:$B,$B243,'Other Pharma &amp; Health Products'!AQ:AQ)+SUMIF('PSM Costs'!$B:$B,$B243,'PSM Costs'!AQ:AQ)&gt;0,SUMIF(Pharmaceuticals!$B:$B,$B243,Pharmaceuticals!AQ:AQ)+SUMIF('Health Products &amp; Equipment'!$B:$B,$B243,'Health Products &amp; Equipment'!AQ:AQ)+SUMIF('Other Pharma &amp; Health Products'!$B:$B,$B243,'Other Pharma &amp; Health Products'!AQ:AQ)+SUMIF('PSM Costs'!$B:$B,$B243,'PSM Costs'!AQ:AQ),"")</f>
        <v/>
      </c>
      <c r="Q243" s="234" t="str">
        <f ca="1">IF(SUMIF(Pharmaceuticals!$B:$B,$B243,Pharmaceuticals!AS:AS)+SUMIF('Health Products &amp; Equipment'!$B:$B,$B243,'Health Products &amp; Equipment'!AS:AS)+SUMIF('Other Pharma &amp; Health Products'!$B:$B,$B243,'Other Pharma &amp; Health Products'!AS:AS)+SUMIF('PSM Costs'!$B:$B,$B243,'PSM Costs'!AS:AS)&gt;0,SUMIF(Pharmaceuticals!$B:$B,$B243,Pharmaceuticals!AS:AS)+SUMIF('Health Products &amp; Equipment'!$B:$B,$B243,'Health Products &amp; Equipment'!AS:AS)+SUMIF('Other Pharma &amp; Health Products'!$B:$B,$B243,'Other Pharma &amp; Health Products'!AS:AS)+SUMIF('PSM Costs'!$B:$B,$B243,'PSM Costs'!AS:AS),"")</f>
        <v/>
      </c>
      <c r="R243" s="232" t="str">
        <f t="shared" ca="1" si="22"/>
        <v/>
      </c>
      <c r="S243" s="233" t="str">
        <f ca="1">IF(SUMIF(Pharmaceuticals!$B:$B,$B243,Pharmaceuticals!AZ:AZ)+SUMIF('Health Products &amp; Equipment'!$B:$B,$B243,'Health Products &amp; Equipment'!AZ:AZ)+SUMIF('Other Pharma &amp; Health Products'!$B:$B,$B243,'Other Pharma &amp; Health Products'!AZ:AZ)+SUMIF('PSM Costs'!$B:$B,$B243,'PSM Costs'!AZ:AZ)&gt;0,SUMIF(Pharmaceuticals!$B:$B,$B243,Pharmaceuticals!AZ:AZ)+SUMIF('Health Products &amp; Equipment'!$B:$B,$B243,'Health Products &amp; Equipment'!AZ:AZ)+SUMIF('Other Pharma &amp; Health Products'!$B:$B,$B243,'Other Pharma &amp; Health Products'!AZ:AZ)+SUMIF('PSM Costs'!$B:$B,$B243,'PSM Costs'!AZ:AZ),"")</f>
        <v/>
      </c>
      <c r="T243" s="233" t="str">
        <f ca="1">IF(SUMIF(Pharmaceuticals!$B:$B,$B243,Pharmaceuticals!BB:BB)+SUMIF('Health Products &amp; Equipment'!$B:$B,$B243,'Health Products &amp; Equipment'!BB:BB)+SUMIF('Other Pharma &amp; Health Products'!$B:$B,$B243,'Other Pharma &amp; Health Products'!BB:BB)+SUMIF('PSM Costs'!$B:$B,$B243,'PSM Costs'!BB:BB)&gt;0,SUMIF(Pharmaceuticals!$B:$B,$B243,Pharmaceuticals!BB:BB)+SUMIF('Health Products &amp; Equipment'!$B:$B,$B243,'Health Products &amp; Equipment'!BB:BB)+SUMIF('Other Pharma &amp; Health Products'!$B:$B,$B243,'Other Pharma &amp; Health Products'!BB:BB)+SUMIF('PSM Costs'!$B:$B,$B243,'PSM Costs'!BB:BB),"")</f>
        <v/>
      </c>
      <c r="U243" s="233" t="str">
        <f ca="1">IF(SUMIF(Pharmaceuticals!$B:$B,$B243,Pharmaceuticals!BD:BD)+SUMIF('Health Products &amp; Equipment'!$B:$B,$B243,'Health Products &amp; Equipment'!BD:BD)+SUMIF('Other Pharma &amp; Health Products'!$B:$B,$B243,'Other Pharma &amp; Health Products'!BD:BD)+SUMIF('PSM Costs'!$B:$B,$B243,'PSM Costs'!BD:BD)&gt;0,SUMIF(Pharmaceuticals!$B:$B,$B243,Pharmaceuticals!BD:BD)+SUMIF('Health Products &amp; Equipment'!$B:$B,$B243,'Health Products &amp; Equipment'!BD:BD)+SUMIF('Other Pharma &amp; Health Products'!$B:$B,$B243,'Other Pharma &amp; Health Products'!BD:BD)+SUMIF('PSM Costs'!$B:$B,$B243,'PSM Costs'!BD:BD),"")</f>
        <v/>
      </c>
      <c r="V243" s="233" t="str">
        <f ca="1">IF(SUMIF(Pharmaceuticals!$B:$B,$B243,Pharmaceuticals!BF:BF)+SUMIF('Health Products &amp; Equipment'!$B:$B,$B243,'Health Products &amp; Equipment'!BF:BF)+SUMIF('Other Pharma &amp; Health Products'!$B:$B,$B243,'Other Pharma &amp; Health Products'!BF:BF)+SUMIF('PSM Costs'!$B:$B,$B243,'PSM Costs'!BF:BF)&gt;0,SUMIF(Pharmaceuticals!$B:$B,$B243,Pharmaceuticals!BF:BF)+SUMIF('Health Products &amp; Equipment'!$B:$B,$B243,'Health Products &amp; Equipment'!BF:BF)+SUMIF('Other Pharma &amp; Health Products'!$B:$B,$B243,'Other Pharma &amp; Health Products'!BF:BF)+SUMIF('PSM Costs'!$B:$B,$B243,'PSM Costs'!BF:BF),"")</f>
        <v/>
      </c>
      <c r="W243" s="231" t="str">
        <f t="shared" ca="1" si="23"/>
        <v/>
      </c>
      <c r="X243" s="234" t="str">
        <f ca="1">IF(SUMIF(Pharmaceuticals!$B:$B,$B243,Pharmaceuticals!BM:BM)+SUMIF('Health Products &amp; Equipment'!$B:$B,$B243,'Health Products &amp; Equipment'!BM:BM)+SUMIF('Other Pharma &amp; Health Products'!$B:$B,$B243,'Other Pharma &amp; Health Products'!BM:BM)+SUMIF('PSM Costs'!$B:$B,$B243,'PSM Costs'!BM:BM)&gt;0,SUMIF(Pharmaceuticals!$B:$B,$B243,Pharmaceuticals!BM:BM)+SUMIF('Health Products &amp; Equipment'!$B:$B,$B243,'Health Products &amp; Equipment'!BM:BM)+SUMIF('Other Pharma &amp; Health Products'!$B:$B,$B243,'Other Pharma &amp; Health Products'!BM:BM)+SUMIF('PSM Costs'!$B:$B,$B243,'PSM Costs'!BM:BM),"")</f>
        <v/>
      </c>
      <c r="Y243" s="234" t="str">
        <f ca="1">IF(SUMIF(Pharmaceuticals!$B:$B,$B243,Pharmaceuticals!BO:BO)+SUMIF('Health Products &amp; Equipment'!$B:$B,$B243,'Health Products &amp; Equipment'!BO:BO)+SUMIF('Other Pharma &amp; Health Products'!$B:$B,$B243,'Other Pharma &amp; Health Products'!BO:BO)+SUMIF('PSM Costs'!$B:$B,$B243,'PSM Costs'!BO:BO)&gt;0,SUMIF(Pharmaceuticals!$B:$B,$B243,Pharmaceuticals!BO:BO)+SUMIF('Health Products &amp; Equipment'!$B:$B,$B243,'Health Products &amp; Equipment'!BO:BO)+SUMIF('Other Pharma &amp; Health Products'!$B:$B,$B243,'Other Pharma &amp; Health Products'!BO:BO)+SUMIF('PSM Costs'!$B:$B,$B243,'PSM Costs'!BO:BO),"")</f>
        <v/>
      </c>
      <c r="Z243" s="234" t="str">
        <f ca="1">IF(SUMIF(Pharmaceuticals!$B:$B,$B243,Pharmaceuticals!BQ:BQ)+SUMIF('Health Products &amp; Equipment'!$B:$B,$B243,'Health Products &amp; Equipment'!BQ:BQ)+SUMIF('Other Pharma &amp; Health Products'!$B:$B,$B243,'Other Pharma &amp; Health Products'!BQ:BQ)+SUMIF('PSM Costs'!$B:$B,$B243,'PSM Costs'!BQ:BQ)&gt;0,SUMIF(Pharmaceuticals!$B:$B,$B243,Pharmaceuticals!BQ:BQ)+SUMIF('Health Products &amp; Equipment'!$B:$B,$B243,'Health Products &amp; Equipment'!BQ:BQ)+SUMIF('Other Pharma &amp; Health Products'!$B:$B,$B243,'Other Pharma &amp; Health Products'!BQ:BQ)+SUMIF('PSM Costs'!$B:$B,$B243,'PSM Costs'!BQ:BQ),"")</f>
        <v/>
      </c>
      <c r="AA243" s="234" t="str">
        <f ca="1">IF(SUMIF(Pharmaceuticals!$B:$B,$B243,Pharmaceuticals!BS:BS)+SUMIF('Health Products &amp; Equipment'!$B:$B,$B243,'Health Products &amp; Equipment'!BS:BS)+SUMIF('Other Pharma &amp; Health Products'!$B:$B,$B243,'Other Pharma &amp; Health Products'!BS:BS)+SUMIF('PSM Costs'!$B:$B,$B243,'PSM Costs'!BS:BS)&gt;0,SUMIF(Pharmaceuticals!$B:$B,$B243,Pharmaceuticals!BS:BS)+SUMIF('Health Products &amp; Equipment'!$B:$B,$B243,'Health Products &amp; Equipment'!BS:BS)+SUMIF('Other Pharma &amp; Health Products'!$B:$B,$B243,'Other Pharma &amp; Health Products'!BS:BS)+SUMIF('PSM Costs'!$B:$B,$B243,'PSM Costs'!BS:BS),"")</f>
        <v/>
      </c>
      <c r="AB243" s="233" t="str">
        <f t="shared" ca="1" si="24"/>
        <v/>
      </c>
    </row>
    <row r="244" spans="1:28" ht="22.15" customHeight="1" x14ac:dyDescent="0.2">
      <c r="A244" s="229">
        <v>234</v>
      </c>
      <c r="B244" s="229" t="str">
        <f ca="1">IFERROR(VLOOKUP(A244,'Rank unique Mod-Int-CI-PR'!I:J,2,FALSE),"")</f>
        <v/>
      </c>
      <c r="C244" s="230" t="str">
        <f ca="1">IFERROR(VLOOKUP(VALUE(LEFT(B244,FIND("-",B244)-1)),CatModules!B:C,2,FALSE),"")</f>
        <v/>
      </c>
      <c r="D244" s="230" t="str">
        <f ca="1">IFERROR(VLOOKUP(LEFT(B244,FIND("--",B244)-1),CatInt!D:E,2,FALSE),"")</f>
        <v/>
      </c>
      <c r="E244" s="230" t="str">
        <f ca="1">IFERROR(VLOOKUP(MID(B244,FIND("--",B244)+2,FIND("---",B244)-FIND("--",B244)-2),CatCostInp!D:E,2,FALSE),"")</f>
        <v/>
      </c>
      <c r="F244" s="230" t="str">
        <f ca="1">IFERROR(VLOOKUP(B244,ActivityConcat!A:C,3,FALSE),"")</f>
        <v/>
      </c>
      <c r="G244" s="231" t="str">
        <f ca="1">IFERROR(VLOOKUP(VALUE(RIGHT(B244,1)),Setup!A:D,4,FALSE),"")</f>
        <v/>
      </c>
      <c r="H244" s="232" t="str">
        <f t="shared" ca="1" si="20"/>
        <v/>
      </c>
      <c r="I244" s="233" t="str">
        <f ca="1">IF(SUMIF(Pharmaceuticals!$B:$B,$B244,Pharmaceuticals!Z:Z)+SUMIF('Health Products &amp; Equipment'!$B:$B,$B244,'Health Products &amp; Equipment'!Z:Z)+SUMIF('Other Pharma &amp; Health Products'!$B:$B,$B244,'Other Pharma &amp; Health Products'!Z:Z)+SUMIF('PSM Costs'!$B:$B,$B244,'PSM Costs'!Z:Z)&gt;0,SUMIF(Pharmaceuticals!$B:$B,$B244,Pharmaceuticals!Z:Z)+SUMIF('Health Products &amp; Equipment'!$B:$B,$B244,'Health Products &amp; Equipment'!Z:Z)+SUMIF('Other Pharma &amp; Health Products'!$B:$B,$B244,'Other Pharma &amp; Health Products'!Z:Z)+SUMIF('PSM Costs'!$B:$B,$B244,'PSM Costs'!Z:Z),"")</f>
        <v/>
      </c>
      <c r="J244" s="233" t="str">
        <f ca="1">IF(SUMIF(Pharmaceuticals!$B:$B,$B244,Pharmaceuticals!AB:AB)+SUMIF('Health Products &amp; Equipment'!$B:$B,$B244,'Health Products &amp; Equipment'!AB:AB)+SUMIF('Other Pharma &amp; Health Products'!$B:$B,$B244,'Other Pharma &amp; Health Products'!AB:AB)+SUMIF('PSM Costs'!$B:$B,$B244,'PSM Costs'!AB:AB)&gt;0,SUMIF(Pharmaceuticals!$B:$B,$B244,Pharmaceuticals!AB:AB)+SUMIF('Health Products &amp; Equipment'!$B:$B,$B244,'Health Products &amp; Equipment'!AB:AB)+SUMIF('Other Pharma &amp; Health Products'!$B:$B,$B244,'Other Pharma &amp; Health Products'!AB:AB)+SUMIF('PSM Costs'!$B:$B,$B244,'PSM Costs'!AB:AB),"")</f>
        <v/>
      </c>
      <c r="K244" s="233" t="str">
        <f ca="1">IF(SUMIF(Pharmaceuticals!$B:$B,$B244,Pharmaceuticals!AD:AD)+SUMIF('Health Products &amp; Equipment'!$B:$B,$B244,'Health Products &amp; Equipment'!AD:AD)+SUMIF('Other Pharma &amp; Health Products'!$B:$B,$B244,'Other Pharma &amp; Health Products'!AD:AD)+SUMIF('PSM Costs'!$B:$B,$B244,'PSM Costs'!AD:AD)&gt;0,SUMIF(Pharmaceuticals!$B:$B,$B244,Pharmaceuticals!AD:AD)+SUMIF('Health Products &amp; Equipment'!$B:$B,$B244,'Health Products &amp; Equipment'!AD:AD)+SUMIF('Other Pharma &amp; Health Products'!$B:$B,$B244,'Other Pharma &amp; Health Products'!AD:AD)+SUMIF('PSM Costs'!$B:$B,$B244,'PSM Costs'!AD:AD),"")</f>
        <v/>
      </c>
      <c r="L244" s="233" t="str">
        <f ca="1">IF(SUMIF(Pharmaceuticals!$B:$B,$B244,Pharmaceuticals!AF:AF)+SUMIF('Health Products &amp; Equipment'!$B:$B,$B244,'Health Products &amp; Equipment'!AF:AF)+SUMIF('Other Pharma &amp; Health Products'!$B:$B,$B244,'Other Pharma &amp; Health Products'!AF:AF)+SUMIF('PSM Costs'!$B:$B,$B244,'PSM Costs'!AF:AF)&gt;0,SUMIF(Pharmaceuticals!$B:$B,$B244,Pharmaceuticals!AF:AF)+SUMIF('Health Products &amp; Equipment'!$B:$B,$B244,'Health Products &amp; Equipment'!AF:AF)+SUMIF('Other Pharma &amp; Health Products'!$B:$B,$B244,'Other Pharma &amp; Health Products'!AF:AF)+SUMIF('PSM Costs'!$B:$B,$B244,'PSM Costs'!AF:AF),"")</f>
        <v/>
      </c>
      <c r="M244" s="231" t="str">
        <f t="shared" ca="1" si="21"/>
        <v/>
      </c>
      <c r="N244" s="234" t="str">
        <f ca="1">IF(SUMIF(Pharmaceuticals!$B:$B,$B244,Pharmaceuticals!AM:AM)+SUMIF('Health Products &amp; Equipment'!$B:$B,$B244,'Health Products &amp; Equipment'!AM:AM)+SUMIF('Other Pharma &amp; Health Products'!$B:$B,$B244,'Other Pharma &amp; Health Products'!AM:AM)+SUMIF('PSM Costs'!$B:$B,$B244,'PSM Costs'!AM:AM)&gt;0,SUMIF(Pharmaceuticals!$B:$B,$B244,Pharmaceuticals!AM:AM)+SUMIF('Health Products &amp; Equipment'!$B:$B,$B244,'Health Products &amp; Equipment'!AM:AM)+SUMIF('Other Pharma &amp; Health Products'!$B:$B,$B244,'Other Pharma &amp; Health Products'!AM:AM)+SUMIF('PSM Costs'!$B:$B,$B244,'PSM Costs'!AM:AM),"")</f>
        <v/>
      </c>
      <c r="O244" s="234" t="str">
        <f ca="1">IF(SUMIF(Pharmaceuticals!$B:$B,$B244,Pharmaceuticals!AO:AO)+SUMIF('Health Products &amp; Equipment'!$B:$B,$B244,'Health Products &amp; Equipment'!AO:AO)+SUMIF('Other Pharma &amp; Health Products'!$B:$B,$B244,'Other Pharma &amp; Health Products'!AO:AO)+SUMIF('PSM Costs'!$B:$B,$B244,'PSM Costs'!AO:AO)&gt;0,SUMIF(Pharmaceuticals!$B:$B,$B244,Pharmaceuticals!AO:AO)+SUMIF('Health Products &amp; Equipment'!$B:$B,$B244,'Health Products &amp; Equipment'!AO:AO)+SUMIF('Other Pharma &amp; Health Products'!$B:$B,$B244,'Other Pharma &amp; Health Products'!AO:AO)+SUMIF('PSM Costs'!$B:$B,$B244,'PSM Costs'!AO:AO),"")</f>
        <v/>
      </c>
      <c r="P244" s="234" t="str">
        <f ca="1">IF(SUMIF(Pharmaceuticals!$B:$B,$B244,Pharmaceuticals!AQ:AQ)+SUMIF('Health Products &amp; Equipment'!$B:$B,$B244,'Health Products &amp; Equipment'!AQ:AQ)+SUMIF('Other Pharma &amp; Health Products'!$B:$B,$B244,'Other Pharma &amp; Health Products'!AQ:AQ)+SUMIF('PSM Costs'!$B:$B,$B244,'PSM Costs'!AQ:AQ)&gt;0,SUMIF(Pharmaceuticals!$B:$B,$B244,Pharmaceuticals!AQ:AQ)+SUMIF('Health Products &amp; Equipment'!$B:$B,$B244,'Health Products &amp; Equipment'!AQ:AQ)+SUMIF('Other Pharma &amp; Health Products'!$B:$B,$B244,'Other Pharma &amp; Health Products'!AQ:AQ)+SUMIF('PSM Costs'!$B:$B,$B244,'PSM Costs'!AQ:AQ),"")</f>
        <v/>
      </c>
      <c r="Q244" s="234" t="str">
        <f ca="1">IF(SUMIF(Pharmaceuticals!$B:$B,$B244,Pharmaceuticals!AS:AS)+SUMIF('Health Products &amp; Equipment'!$B:$B,$B244,'Health Products &amp; Equipment'!AS:AS)+SUMIF('Other Pharma &amp; Health Products'!$B:$B,$B244,'Other Pharma &amp; Health Products'!AS:AS)+SUMIF('PSM Costs'!$B:$B,$B244,'PSM Costs'!AS:AS)&gt;0,SUMIF(Pharmaceuticals!$B:$B,$B244,Pharmaceuticals!AS:AS)+SUMIF('Health Products &amp; Equipment'!$B:$B,$B244,'Health Products &amp; Equipment'!AS:AS)+SUMIF('Other Pharma &amp; Health Products'!$B:$B,$B244,'Other Pharma &amp; Health Products'!AS:AS)+SUMIF('PSM Costs'!$B:$B,$B244,'PSM Costs'!AS:AS),"")</f>
        <v/>
      </c>
      <c r="R244" s="232" t="str">
        <f t="shared" ca="1" si="22"/>
        <v/>
      </c>
      <c r="S244" s="233" t="str">
        <f ca="1">IF(SUMIF(Pharmaceuticals!$B:$B,$B244,Pharmaceuticals!AZ:AZ)+SUMIF('Health Products &amp; Equipment'!$B:$B,$B244,'Health Products &amp; Equipment'!AZ:AZ)+SUMIF('Other Pharma &amp; Health Products'!$B:$B,$B244,'Other Pharma &amp; Health Products'!AZ:AZ)+SUMIF('PSM Costs'!$B:$B,$B244,'PSM Costs'!AZ:AZ)&gt;0,SUMIF(Pharmaceuticals!$B:$B,$B244,Pharmaceuticals!AZ:AZ)+SUMIF('Health Products &amp; Equipment'!$B:$B,$B244,'Health Products &amp; Equipment'!AZ:AZ)+SUMIF('Other Pharma &amp; Health Products'!$B:$B,$B244,'Other Pharma &amp; Health Products'!AZ:AZ)+SUMIF('PSM Costs'!$B:$B,$B244,'PSM Costs'!AZ:AZ),"")</f>
        <v/>
      </c>
      <c r="T244" s="233" t="str">
        <f ca="1">IF(SUMIF(Pharmaceuticals!$B:$B,$B244,Pharmaceuticals!BB:BB)+SUMIF('Health Products &amp; Equipment'!$B:$B,$B244,'Health Products &amp; Equipment'!BB:BB)+SUMIF('Other Pharma &amp; Health Products'!$B:$B,$B244,'Other Pharma &amp; Health Products'!BB:BB)+SUMIF('PSM Costs'!$B:$B,$B244,'PSM Costs'!BB:BB)&gt;0,SUMIF(Pharmaceuticals!$B:$B,$B244,Pharmaceuticals!BB:BB)+SUMIF('Health Products &amp; Equipment'!$B:$B,$B244,'Health Products &amp; Equipment'!BB:BB)+SUMIF('Other Pharma &amp; Health Products'!$B:$B,$B244,'Other Pharma &amp; Health Products'!BB:BB)+SUMIF('PSM Costs'!$B:$B,$B244,'PSM Costs'!BB:BB),"")</f>
        <v/>
      </c>
      <c r="U244" s="233" t="str">
        <f ca="1">IF(SUMIF(Pharmaceuticals!$B:$B,$B244,Pharmaceuticals!BD:BD)+SUMIF('Health Products &amp; Equipment'!$B:$B,$B244,'Health Products &amp; Equipment'!BD:BD)+SUMIF('Other Pharma &amp; Health Products'!$B:$B,$B244,'Other Pharma &amp; Health Products'!BD:BD)+SUMIF('PSM Costs'!$B:$B,$B244,'PSM Costs'!BD:BD)&gt;0,SUMIF(Pharmaceuticals!$B:$B,$B244,Pharmaceuticals!BD:BD)+SUMIF('Health Products &amp; Equipment'!$B:$B,$B244,'Health Products &amp; Equipment'!BD:BD)+SUMIF('Other Pharma &amp; Health Products'!$B:$B,$B244,'Other Pharma &amp; Health Products'!BD:BD)+SUMIF('PSM Costs'!$B:$B,$B244,'PSM Costs'!BD:BD),"")</f>
        <v/>
      </c>
      <c r="V244" s="233" t="str">
        <f ca="1">IF(SUMIF(Pharmaceuticals!$B:$B,$B244,Pharmaceuticals!BF:BF)+SUMIF('Health Products &amp; Equipment'!$B:$B,$B244,'Health Products &amp; Equipment'!BF:BF)+SUMIF('Other Pharma &amp; Health Products'!$B:$B,$B244,'Other Pharma &amp; Health Products'!BF:BF)+SUMIF('PSM Costs'!$B:$B,$B244,'PSM Costs'!BF:BF)&gt;0,SUMIF(Pharmaceuticals!$B:$B,$B244,Pharmaceuticals!BF:BF)+SUMIF('Health Products &amp; Equipment'!$B:$B,$B244,'Health Products &amp; Equipment'!BF:BF)+SUMIF('Other Pharma &amp; Health Products'!$B:$B,$B244,'Other Pharma &amp; Health Products'!BF:BF)+SUMIF('PSM Costs'!$B:$B,$B244,'PSM Costs'!BF:BF),"")</f>
        <v/>
      </c>
      <c r="W244" s="231" t="str">
        <f t="shared" ca="1" si="23"/>
        <v/>
      </c>
      <c r="X244" s="234" t="str">
        <f ca="1">IF(SUMIF(Pharmaceuticals!$B:$B,$B244,Pharmaceuticals!BM:BM)+SUMIF('Health Products &amp; Equipment'!$B:$B,$B244,'Health Products &amp; Equipment'!BM:BM)+SUMIF('Other Pharma &amp; Health Products'!$B:$B,$B244,'Other Pharma &amp; Health Products'!BM:BM)+SUMIF('PSM Costs'!$B:$B,$B244,'PSM Costs'!BM:BM)&gt;0,SUMIF(Pharmaceuticals!$B:$B,$B244,Pharmaceuticals!BM:BM)+SUMIF('Health Products &amp; Equipment'!$B:$B,$B244,'Health Products &amp; Equipment'!BM:BM)+SUMIF('Other Pharma &amp; Health Products'!$B:$B,$B244,'Other Pharma &amp; Health Products'!BM:BM)+SUMIF('PSM Costs'!$B:$B,$B244,'PSM Costs'!BM:BM),"")</f>
        <v/>
      </c>
      <c r="Y244" s="234" t="str">
        <f ca="1">IF(SUMIF(Pharmaceuticals!$B:$B,$B244,Pharmaceuticals!BO:BO)+SUMIF('Health Products &amp; Equipment'!$B:$B,$B244,'Health Products &amp; Equipment'!BO:BO)+SUMIF('Other Pharma &amp; Health Products'!$B:$B,$B244,'Other Pharma &amp; Health Products'!BO:BO)+SUMIF('PSM Costs'!$B:$B,$B244,'PSM Costs'!BO:BO)&gt;0,SUMIF(Pharmaceuticals!$B:$B,$B244,Pharmaceuticals!BO:BO)+SUMIF('Health Products &amp; Equipment'!$B:$B,$B244,'Health Products &amp; Equipment'!BO:BO)+SUMIF('Other Pharma &amp; Health Products'!$B:$B,$B244,'Other Pharma &amp; Health Products'!BO:BO)+SUMIF('PSM Costs'!$B:$B,$B244,'PSM Costs'!BO:BO),"")</f>
        <v/>
      </c>
      <c r="Z244" s="234" t="str">
        <f ca="1">IF(SUMIF(Pharmaceuticals!$B:$B,$B244,Pharmaceuticals!BQ:BQ)+SUMIF('Health Products &amp; Equipment'!$B:$B,$B244,'Health Products &amp; Equipment'!BQ:BQ)+SUMIF('Other Pharma &amp; Health Products'!$B:$B,$B244,'Other Pharma &amp; Health Products'!BQ:BQ)+SUMIF('PSM Costs'!$B:$B,$B244,'PSM Costs'!BQ:BQ)&gt;0,SUMIF(Pharmaceuticals!$B:$B,$B244,Pharmaceuticals!BQ:BQ)+SUMIF('Health Products &amp; Equipment'!$B:$B,$B244,'Health Products &amp; Equipment'!BQ:BQ)+SUMIF('Other Pharma &amp; Health Products'!$B:$B,$B244,'Other Pharma &amp; Health Products'!BQ:BQ)+SUMIF('PSM Costs'!$B:$B,$B244,'PSM Costs'!BQ:BQ),"")</f>
        <v/>
      </c>
      <c r="AA244" s="234" t="str">
        <f ca="1">IF(SUMIF(Pharmaceuticals!$B:$B,$B244,Pharmaceuticals!BS:BS)+SUMIF('Health Products &amp; Equipment'!$B:$B,$B244,'Health Products &amp; Equipment'!BS:BS)+SUMIF('Other Pharma &amp; Health Products'!$B:$B,$B244,'Other Pharma &amp; Health Products'!BS:BS)+SUMIF('PSM Costs'!$B:$B,$B244,'PSM Costs'!BS:BS)&gt;0,SUMIF(Pharmaceuticals!$B:$B,$B244,Pharmaceuticals!BS:BS)+SUMIF('Health Products &amp; Equipment'!$B:$B,$B244,'Health Products &amp; Equipment'!BS:BS)+SUMIF('Other Pharma &amp; Health Products'!$B:$B,$B244,'Other Pharma &amp; Health Products'!BS:BS)+SUMIF('PSM Costs'!$B:$B,$B244,'PSM Costs'!BS:BS),"")</f>
        <v/>
      </c>
      <c r="AB244" s="233" t="str">
        <f t="shared" ca="1" si="24"/>
        <v/>
      </c>
    </row>
    <row r="245" spans="1:28" ht="22.15" customHeight="1" x14ac:dyDescent="0.2">
      <c r="A245" s="229">
        <v>235</v>
      </c>
      <c r="B245" s="229" t="str">
        <f ca="1">IFERROR(VLOOKUP(A245,'Rank unique Mod-Int-CI-PR'!I:J,2,FALSE),"")</f>
        <v/>
      </c>
      <c r="C245" s="230" t="str">
        <f ca="1">IFERROR(VLOOKUP(VALUE(LEFT(B245,FIND("-",B245)-1)),CatModules!B:C,2,FALSE),"")</f>
        <v/>
      </c>
      <c r="D245" s="230" t="str">
        <f ca="1">IFERROR(VLOOKUP(LEFT(B245,FIND("--",B245)-1),CatInt!D:E,2,FALSE),"")</f>
        <v/>
      </c>
      <c r="E245" s="230" t="str">
        <f ca="1">IFERROR(VLOOKUP(MID(B245,FIND("--",B245)+2,FIND("---",B245)-FIND("--",B245)-2),CatCostInp!D:E,2,FALSE),"")</f>
        <v/>
      </c>
      <c r="F245" s="230" t="str">
        <f ca="1">IFERROR(VLOOKUP(B245,ActivityConcat!A:C,3,FALSE),"")</f>
        <v/>
      </c>
      <c r="G245" s="231" t="str">
        <f ca="1">IFERROR(VLOOKUP(VALUE(RIGHT(B245,1)),Setup!A:D,4,FALSE),"")</f>
        <v/>
      </c>
      <c r="H245" s="232" t="str">
        <f t="shared" ca="1" si="20"/>
        <v/>
      </c>
      <c r="I245" s="233" t="str">
        <f ca="1">IF(SUMIF(Pharmaceuticals!$B:$B,$B245,Pharmaceuticals!Z:Z)+SUMIF('Health Products &amp; Equipment'!$B:$B,$B245,'Health Products &amp; Equipment'!Z:Z)+SUMIF('Other Pharma &amp; Health Products'!$B:$B,$B245,'Other Pharma &amp; Health Products'!Z:Z)+SUMIF('PSM Costs'!$B:$B,$B245,'PSM Costs'!Z:Z)&gt;0,SUMIF(Pharmaceuticals!$B:$B,$B245,Pharmaceuticals!Z:Z)+SUMIF('Health Products &amp; Equipment'!$B:$B,$B245,'Health Products &amp; Equipment'!Z:Z)+SUMIF('Other Pharma &amp; Health Products'!$B:$B,$B245,'Other Pharma &amp; Health Products'!Z:Z)+SUMIF('PSM Costs'!$B:$B,$B245,'PSM Costs'!Z:Z),"")</f>
        <v/>
      </c>
      <c r="J245" s="233" t="str">
        <f ca="1">IF(SUMIF(Pharmaceuticals!$B:$B,$B245,Pharmaceuticals!AB:AB)+SUMIF('Health Products &amp; Equipment'!$B:$B,$B245,'Health Products &amp; Equipment'!AB:AB)+SUMIF('Other Pharma &amp; Health Products'!$B:$B,$B245,'Other Pharma &amp; Health Products'!AB:AB)+SUMIF('PSM Costs'!$B:$B,$B245,'PSM Costs'!AB:AB)&gt;0,SUMIF(Pharmaceuticals!$B:$B,$B245,Pharmaceuticals!AB:AB)+SUMIF('Health Products &amp; Equipment'!$B:$B,$B245,'Health Products &amp; Equipment'!AB:AB)+SUMIF('Other Pharma &amp; Health Products'!$B:$B,$B245,'Other Pharma &amp; Health Products'!AB:AB)+SUMIF('PSM Costs'!$B:$B,$B245,'PSM Costs'!AB:AB),"")</f>
        <v/>
      </c>
      <c r="K245" s="233" t="str">
        <f ca="1">IF(SUMIF(Pharmaceuticals!$B:$B,$B245,Pharmaceuticals!AD:AD)+SUMIF('Health Products &amp; Equipment'!$B:$B,$B245,'Health Products &amp; Equipment'!AD:AD)+SUMIF('Other Pharma &amp; Health Products'!$B:$B,$B245,'Other Pharma &amp; Health Products'!AD:AD)+SUMIF('PSM Costs'!$B:$B,$B245,'PSM Costs'!AD:AD)&gt;0,SUMIF(Pharmaceuticals!$B:$B,$B245,Pharmaceuticals!AD:AD)+SUMIF('Health Products &amp; Equipment'!$B:$B,$B245,'Health Products &amp; Equipment'!AD:AD)+SUMIF('Other Pharma &amp; Health Products'!$B:$B,$B245,'Other Pharma &amp; Health Products'!AD:AD)+SUMIF('PSM Costs'!$B:$B,$B245,'PSM Costs'!AD:AD),"")</f>
        <v/>
      </c>
      <c r="L245" s="233" t="str">
        <f ca="1">IF(SUMIF(Pharmaceuticals!$B:$B,$B245,Pharmaceuticals!AF:AF)+SUMIF('Health Products &amp; Equipment'!$B:$B,$B245,'Health Products &amp; Equipment'!AF:AF)+SUMIF('Other Pharma &amp; Health Products'!$B:$B,$B245,'Other Pharma &amp; Health Products'!AF:AF)+SUMIF('PSM Costs'!$B:$B,$B245,'PSM Costs'!AF:AF)&gt;0,SUMIF(Pharmaceuticals!$B:$B,$B245,Pharmaceuticals!AF:AF)+SUMIF('Health Products &amp; Equipment'!$B:$B,$B245,'Health Products &amp; Equipment'!AF:AF)+SUMIF('Other Pharma &amp; Health Products'!$B:$B,$B245,'Other Pharma &amp; Health Products'!AF:AF)+SUMIF('PSM Costs'!$B:$B,$B245,'PSM Costs'!AF:AF),"")</f>
        <v/>
      </c>
      <c r="M245" s="231" t="str">
        <f t="shared" ca="1" si="21"/>
        <v/>
      </c>
      <c r="N245" s="234" t="str">
        <f ca="1">IF(SUMIF(Pharmaceuticals!$B:$B,$B245,Pharmaceuticals!AM:AM)+SUMIF('Health Products &amp; Equipment'!$B:$B,$B245,'Health Products &amp; Equipment'!AM:AM)+SUMIF('Other Pharma &amp; Health Products'!$B:$B,$B245,'Other Pharma &amp; Health Products'!AM:AM)+SUMIF('PSM Costs'!$B:$B,$B245,'PSM Costs'!AM:AM)&gt;0,SUMIF(Pharmaceuticals!$B:$B,$B245,Pharmaceuticals!AM:AM)+SUMIF('Health Products &amp; Equipment'!$B:$B,$B245,'Health Products &amp; Equipment'!AM:AM)+SUMIF('Other Pharma &amp; Health Products'!$B:$B,$B245,'Other Pharma &amp; Health Products'!AM:AM)+SUMIF('PSM Costs'!$B:$B,$B245,'PSM Costs'!AM:AM),"")</f>
        <v/>
      </c>
      <c r="O245" s="234" t="str">
        <f ca="1">IF(SUMIF(Pharmaceuticals!$B:$B,$B245,Pharmaceuticals!AO:AO)+SUMIF('Health Products &amp; Equipment'!$B:$B,$B245,'Health Products &amp; Equipment'!AO:AO)+SUMIF('Other Pharma &amp; Health Products'!$B:$B,$B245,'Other Pharma &amp; Health Products'!AO:AO)+SUMIF('PSM Costs'!$B:$B,$B245,'PSM Costs'!AO:AO)&gt;0,SUMIF(Pharmaceuticals!$B:$B,$B245,Pharmaceuticals!AO:AO)+SUMIF('Health Products &amp; Equipment'!$B:$B,$B245,'Health Products &amp; Equipment'!AO:AO)+SUMIF('Other Pharma &amp; Health Products'!$B:$B,$B245,'Other Pharma &amp; Health Products'!AO:AO)+SUMIF('PSM Costs'!$B:$B,$B245,'PSM Costs'!AO:AO),"")</f>
        <v/>
      </c>
      <c r="P245" s="234" t="str">
        <f ca="1">IF(SUMIF(Pharmaceuticals!$B:$B,$B245,Pharmaceuticals!AQ:AQ)+SUMIF('Health Products &amp; Equipment'!$B:$B,$B245,'Health Products &amp; Equipment'!AQ:AQ)+SUMIF('Other Pharma &amp; Health Products'!$B:$B,$B245,'Other Pharma &amp; Health Products'!AQ:AQ)+SUMIF('PSM Costs'!$B:$B,$B245,'PSM Costs'!AQ:AQ)&gt;0,SUMIF(Pharmaceuticals!$B:$B,$B245,Pharmaceuticals!AQ:AQ)+SUMIF('Health Products &amp; Equipment'!$B:$B,$B245,'Health Products &amp; Equipment'!AQ:AQ)+SUMIF('Other Pharma &amp; Health Products'!$B:$B,$B245,'Other Pharma &amp; Health Products'!AQ:AQ)+SUMIF('PSM Costs'!$B:$B,$B245,'PSM Costs'!AQ:AQ),"")</f>
        <v/>
      </c>
      <c r="Q245" s="234" t="str">
        <f ca="1">IF(SUMIF(Pharmaceuticals!$B:$B,$B245,Pharmaceuticals!AS:AS)+SUMIF('Health Products &amp; Equipment'!$B:$B,$B245,'Health Products &amp; Equipment'!AS:AS)+SUMIF('Other Pharma &amp; Health Products'!$B:$B,$B245,'Other Pharma &amp; Health Products'!AS:AS)+SUMIF('PSM Costs'!$B:$B,$B245,'PSM Costs'!AS:AS)&gt;0,SUMIF(Pharmaceuticals!$B:$B,$B245,Pharmaceuticals!AS:AS)+SUMIF('Health Products &amp; Equipment'!$B:$B,$B245,'Health Products &amp; Equipment'!AS:AS)+SUMIF('Other Pharma &amp; Health Products'!$B:$B,$B245,'Other Pharma &amp; Health Products'!AS:AS)+SUMIF('PSM Costs'!$B:$B,$B245,'PSM Costs'!AS:AS),"")</f>
        <v/>
      </c>
      <c r="R245" s="232" t="str">
        <f t="shared" ca="1" si="22"/>
        <v/>
      </c>
      <c r="S245" s="233" t="str">
        <f ca="1">IF(SUMIF(Pharmaceuticals!$B:$B,$B245,Pharmaceuticals!AZ:AZ)+SUMIF('Health Products &amp; Equipment'!$B:$B,$B245,'Health Products &amp; Equipment'!AZ:AZ)+SUMIF('Other Pharma &amp; Health Products'!$B:$B,$B245,'Other Pharma &amp; Health Products'!AZ:AZ)+SUMIF('PSM Costs'!$B:$B,$B245,'PSM Costs'!AZ:AZ)&gt;0,SUMIF(Pharmaceuticals!$B:$B,$B245,Pharmaceuticals!AZ:AZ)+SUMIF('Health Products &amp; Equipment'!$B:$B,$B245,'Health Products &amp; Equipment'!AZ:AZ)+SUMIF('Other Pharma &amp; Health Products'!$B:$B,$B245,'Other Pharma &amp; Health Products'!AZ:AZ)+SUMIF('PSM Costs'!$B:$B,$B245,'PSM Costs'!AZ:AZ),"")</f>
        <v/>
      </c>
      <c r="T245" s="233" t="str">
        <f ca="1">IF(SUMIF(Pharmaceuticals!$B:$B,$B245,Pharmaceuticals!BB:BB)+SUMIF('Health Products &amp; Equipment'!$B:$B,$B245,'Health Products &amp; Equipment'!BB:BB)+SUMIF('Other Pharma &amp; Health Products'!$B:$B,$B245,'Other Pharma &amp; Health Products'!BB:BB)+SUMIF('PSM Costs'!$B:$B,$B245,'PSM Costs'!BB:BB)&gt;0,SUMIF(Pharmaceuticals!$B:$B,$B245,Pharmaceuticals!BB:BB)+SUMIF('Health Products &amp; Equipment'!$B:$B,$B245,'Health Products &amp; Equipment'!BB:BB)+SUMIF('Other Pharma &amp; Health Products'!$B:$B,$B245,'Other Pharma &amp; Health Products'!BB:BB)+SUMIF('PSM Costs'!$B:$B,$B245,'PSM Costs'!BB:BB),"")</f>
        <v/>
      </c>
      <c r="U245" s="233" t="str">
        <f ca="1">IF(SUMIF(Pharmaceuticals!$B:$B,$B245,Pharmaceuticals!BD:BD)+SUMIF('Health Products &amp; Equipment'!$B:$B,$B245,'Health Products &amp; Equipment'!BD:BD)+SUMIF('Other Pharma &amp; Health Products'!$B:$B,$B245,'Other Pharma &amp; Health Products'!BD:BD)+SUMIF('PSM Costs'!$B:$B,$B245,'PSM Costs'!BD:BD)&gt;0,SUMIF(Pharmaceuticals!$B:$B,$B245,Pharmaceuticals!BD:BD)+SUMIF('Health Products &amp; Equipment'!$B:$B,$B245,'Health Products &amp; Equipment'!BD:BD)+SUMIF('Other Pharma &amp; Health Products'!$B:$B,$B245,'Other Pharma &amp; Health Products'!BD:BD)+SUMIF('PSM Costs'!$B:$B,$B245,'PSM Costs'!BD:BD),"")</f>
        <v/>
      </c>
      <c r="V245" s="233" t="str">
        <f ca="1">IF(SUMIF(Pharmaceuticals!$B:$B,$B245,Pharmaceuticals!BF:BF)+SUMIF('Health Products &amp; Equipment'!$B:$B,$B245,'Health Products &amp; Equipment'!BF:BF)+SUMIF('Other Pharma &amp; Health Products'!$B:$B,$B245,'Other Pharma &amp; Health Products'!BF:BF)+SUMIF('PSM Costs'!$B:$B,$B245,'PSM Costs'!BF:BF)&gt;0,SUMIF(Pharmaceuticals!$B:$B,$B245,Pharmaceuticals!BF:BF)+SUMIF('Health Products &amp; Equipment'!$B:$B,$B245,'Health Products &amp; Equipment'!BF:BF)+SUMIF('Other Pharma &amp; Health Products'!$B:$B,$B245,'Other Pharma &amp; Health Products'!BF:BF)+SUMIF('PSM Costs'!$B:$B,$B245,'PSM Costs'!BF:BF),"")</f>
        <v/>
      </c>
      <c r="W245" s="231" t="str">
        <f t="shared" ca="1" si="23"/>
        <v/>
      </c>
      <c r="X245" s="234" t="str">
        <f ca="1">IF(SUMIF(Pharmaceuticals!$B:$B,$B245,Pharmaceuticals!BM:BM)+SUMIF('Health Products &amp; Equipment'!$B:$B,$B245,'Health Products &amp; Equipment'!BM:BM)+SUMIF('Other Pharma &amp; Health Products'!$B:$B,$B245,'Other Pharma &amp; Health Products'!BM:BM)+SUMIF('PSM Costs'!$B:$B,$B245,'PSM Costs'!BM:BM)&gt;0,SUMIF(Pharmaceuticals!$B:$B,$B245,Pharmaceuticals!BM:BM)+SUMIF('Health Products &amp; Equipment'!$B:$B,$B245,'Health Products &amp; Equipment'!BM:BM)+SUMIF('Other Pharma &amp; Health Products'!$B:$B,$B245,'Other Pharma &amp; Health Products'!BM:BM)+SUMIF('PSM Costs'!$B:$B,$B245,'PSM Costs'!BM:BM),"")</f>
        <v/>
      </c>
      <c r="Y245" s="234" t="str">
        <f ca="1">IF(SUMIF(Pharmaceuticals!$B:$B,$B245,Pharmaceuticals!BO:BO)+SUMIF('Health Products &amp; Equipment'!$B:$B,$B245,'Health Products &amp; Equipment'!BO:BO)+SUMIF('Other Pharma &amp; Health Products'!$B:$B,$B245,'Other Pharma &amp; Health Products'!BO:BO)+SUMIF('PSM Costs'!$B:$B,$B245,'PSM Costs'!BO:BO)&gt;0,SUMIF(Pharmaceuticals!$B:$B,$B245,Pharmaceuticals!BO:BO)+SUMIF('Health Products &amp; Equipment'!$B:$B,$B245,'Health Products &amp; Equipment'!BO:BO)+SUMIF('Other Pharma &amp; Health Products'!$B:$B,$B245,'Other Pharma &amp; Health Products'!BO:BO)+SUMIF('PSM Costs'!$B:$B,$B245,'PSM Costs'!BO:BO),"")</f>
        <v/>
      </c>
      <c r="Z245" s="234" t="str">
        <f ca="1">IF(SUMIF(Pharmaceuticals!$B:$B,$B245,Pharmaceuticals!BQ:BQ)+SUMIF('Health Products &amp; Equipment'!$B:$B,$B245,'Health Products &amp; Equipment'!BQ:BQ)+SUMIF('Other Pharma &amp; Health Products'!$B:$B,$B245,'Other Pharma &amp; Health Products'!BQ:BQ)+SUMIF('PSM Costs'!$B:$B,$B245,'PSM Costs'!BQ:BQ)&gt;0,SUMIF(Pharmaceuticals!$B:$B,$B245,Pharmaceuticals!BQ:BQ)+SUMIF('Health Products &amp; Equipment'!$B:$B,$B245,'Health Products &amp; Equipment'!BQ:BQ)+SUMIF('Other Pharma &amp; Health Products'!$B:$B,$B245,'Other Pharma &amp; Health Products'!BQ:BQ)+SUMIF('PSM Costs'!$B:$B,$B245,'PSM Costs'!BQ:BQ),"")</f>
        <v/>
      </c>
      <c r="AA245" s="234" t="str">
        <f ca="1">IF(SUMIF(Pharmaceuticals!$B:$B,$B245,Pharmaceuticals!BS:BS)+SUMIF('Health Products &amp; Equipment'!$B:$B,$B245,'Health Products &amp; Equipment'!BS:BS)+SUMIF('Other Pharma &amp; Health Products'!$B:$B,$B245,'Other Pharma &amp; Health Products'!BS:BS)+SUMIF('PSM Costs'!$B:$B,$B245,'PSM Costs'!BS:BS)&gt;0,SUMIF(Pharmaceuticals!$B:$B,$B245,Pharmaceuticals!BS:BS)+SUMIF('Health Products &amp; Equipment'!$B:$B,$B245,'Health Products &amp; Equipment'!BS:BS)+SUMIF('Other Pharma &amp; Health Products'!$B:$B,$B245,'Other Pharma &amp; Health Products'!BS:BS)+SUMIF('PSM Costs'!$B:$B,$B245,'PSM Costs'!BS:BS),"")</f>
        <v/>
      </c>
      <c r="AB245" s="233" t="str">
        <f t="shared" ca="1" si="24"/>
        <v/>
      </c>
    </row>
    <row r="246" spans="1:28" ht="22.15" customHeight="1" x14ac:dyDescent="0.2">
      <c r="A246" s="229">
        <v>236</v>
      </c>
      <c r="B246" s="229" t="str">
        <f ca="1">IFERROR(VLOOKUP(A246,'Rank unique Mod-Int-CI-PR'!I:J,2,FALSE),"")</f>
        <v/>
      </c>
      <c r="C246" s="230" t="str">
        <f ca="1">IFERROR(VLOOKUP(VALUE(LEFT(B246,FIND("-",B246)-1)),CatModules!B:C,2,FALSE),"")</f>
        <v/>
      </c>
      <c r="D246" s="230" t="str">
        <f ca="1">IFERROR(VLOOKUP(LEFT(B246,FIND("--",B246)-1),CatInt!D:E,2,FALSE),"")</f>
        <v/>
      </c>
      <c r="E246" s="230" t="str">
        <f ca="1">IFERROR(VLOOKUP(MID(B246,FIND("--",B246)+2,FIND("---",B246)-FIND("--",B246)-2),CatCostInp!D:E,2,FALSE),"")</f>
        <v/>
      </c>
      <c r="F246" s="230" t="str">
        <f ca="1">IFERROR(VLOOKUP(B246,ActivityConcat!A:C,3,FALSE),"")</f>
        <v/>
      </c>
      <c r="G246" s="231" t="str">
        <f ca="1">IFERROR(VLOOKUP(VALUE(RIGHT(B246,1)),Setup!A:D,4,FALSE),"")</f>
        <v/>
      </c>
      <c r="H246" s="232" t="str">
        <f t="shared" ca="1" si="20"/>
        <v/>
      </c>
      <c r="I246" s="233" t="str">
        <f ca="1">IF(SUMIF(Pharmaceuticals!$B:$B,$B246,Pharmaceuticals!Z:Z)+SUMIF('Health Products &amp; Equipment'!$B:$B,$B246,'Health Products &amp; Equipment'!Z:Z)+SUMIF('Other Pharma &amp; Health Products'!$B:$B,$B246,'Other Pharma &amp; Health Products'!Z:Z)+SUMIF('PSM Costs'!$B:$B,$B246,'PSM Costs'!Z:Z)&gt;0,SUMIF(Pharmaceuticals!$B:$B,$B246,Pharmaceuticals!Z:Z)+SUMIF('Health Products &amp; Equipment'!$B:$B,$B246,'Health Products &amp; Equipment'!Z:Z)+SUMIF('Other Pharma &amp; Health Products'!$B:$B,$B246,'Other Pharma &amp; Health Products'!Z:Z)+SUMIF('PSM Costs'!$B:$B,$B246,'PSM Costs'!Z:Z),"")</f>
        <v/>
      </c>
      <c r="J246" s="233" t="str">
        <f ca="1">IF(SUMIF(Pharmaceuticals!$B:$B,$B246,Pharmaceuticals!AB:AB)+SUMIF('Health Products &amp; Equipment'!$B:$B,$B246,'Health Products &amp; Equipment'!AB:AB)+SUMIF('Other Pharma &amp; Health Products'!$B:$B,$B246,'Other Pharma &amp; Health Products'!AB:AB)+SUMIF('PSM Costs'!$B:$B,$B246,'PSM Costs'!AB:AB)&gt;0,SUMIF(Pharmaceuticals!$B:$B,$B246,Pharmaceuticals!AB:AB)+SUMIF('Health Products &amp; Equipment'!$B:$B,$B246,'Health Products &amp; Equipment'!AB:AB)+SUMIF('Other Pharma &amp; Health Products'!$B:$B,$B246,'Other Pharma &amp; Health Products'!AB:AB)+SUMIF('PSM Costs'!$B:$B,$B246,'PSM Costs'!AB:AB),"")</f>
        <v/>
      </c>
      <c r="K246" s="233" t="str">
        <f ca="1">IF(SUMIF(Pharmaceuticals!$B:$B,$B246,Pharmaceuticals!AD:AD)+SUMIF('Health Products &amp; Equipment'!$B:$B,$B246,'Health Products &amp; Equipment'!AD:AD)+SUMIF('Other Pharma &amp; Health Products'!$B:$B,$B246,'Other Pharma &amp; Health Products'!AD:AD)+SUMIF('PSM Costs'!$B:$B,$B246,'PSM Costs'!AD:AD)&gt;0,SUMIF(Pharmaceuticals!$B:$B,$B246,Pharmaceuticals!AD:AD)+SUMIF('Health Products &amp; Equipment'!$B:$B,$B246,'Health Products &amp; Equipment'!AD:AD)+SUMIF('Other Pharma &amp; Health Products'!$B:$B,$B246,'Other Pharma &amp; Health Products'!AD:AD)+SUMIF('PSM Costs'!$B:$B,$B246,'PSM Costs'!AD:AD),"")</f>
        <v/>
      </c>
      <c r="L246" s="233" t="str">
        <f ca="1">IF(SUMIF(Pharmaceuticals!$B:$B,$B246,Pharmaceuticals!AF:AF)+SUMIF('Health Products &amp; Equipment'!$B:$B,$B246,'Health Products &amp; Equipment'!AF:AF)+SUMIF('Other Pharma &amp; Health Products'!$B:$B,$B246,'Other Pharma &amp; Health Products'!AF:AF)+SUMIF('PSM Costs'!$B:$B,$B246,'PSM Costs'!AF:AF)&gt;0,SUMIF(Pharmaceuticals!$B:$B,$B246,Pharmaceuticals!AF:AF)+SUMIF('Health Products &amp; Equipment'!$B:$B,$B246,'Health Products &amp; Equipment'!AF:AF)+SUMIF('Other Pharma &amp; Health Products'!$B:$B,$B246,'Other Pharma &amp; Health Products'!AF:AF)+SUMIF('PSM Costs'!$B:$B,$B246,'PSM Costs'!AF:AF),"")</f>
        <v/>
      </c>
      <c r="M246" s="231" t="str">
        <f t="shared" ca="1" si="21"/>
        <v/>
      </c>
      <c r="N246" s="234" t="str">
        <f ca="1">IF(SUMIF(Pharmaceuticals!$B:$B,$B246,Pharmaceuticals!AM:AM)+SUMIF('Health Products &amp; Equipment'!$B:$B,$B246,'Health Products &amp; Equipment'!AM:AM)+SUMIF('Other Pharma &amp; Health Products'!$B:$B,$B246,'Other Pharma &amp; Health Products'!AM:AM)+SUMIF('PSM Costs'!$B:$B,$B246,'PSM Costs'!AM:AM)&gt;0,SUMIF(Pharmaceuticals!$B:$B,$B246,Pharmaceuticals!AM:AM)+SUMIF('Health Products &amp; Equipment'!$B:$B,$B246,'Health Products &amp; Equipment'!AM:AM)+SUMIF('Other Pharma &amp; Health Products'!$B:$B,$B246,'Other Pharma &amp; Health Products'!AM:AM)+SUMIF('PSM Costs'!$B:$B,$B246,'PSM Costs'!AM:AM),"")</f>
        <v/>
      </c>
      <c r="O246" s="234" t="str">
        <f ca="1">IF(SUMIF(Pharmaceuticals!$B:$B,$B246,Pharmaceuticals!AO:AO)+SUMIF('Health Products &amp; Equipment'!$B:$B,$B246,'Health Products &amp; Equipment'!AO:AO)+SUMIF('Other Pharma &amp; Health Products'!$B:$B,$B246,'Other Pharma &amp; Health Products'!AO:AO)+SUMIF('PSM Costs'!$B:$B,$B246,'PSM Costs'!AO:AO)&gt;0,SUMIF(Pharmaceuticals!$B:$B,$B246,Pharmaceuticals!AO:AO)+SUMIF('Health Products &amp; Equipment'!$B:$B,$B246,'Health Products &amp; Equipment'!AO:AO)+SUMIF('Other Pharma &amp; Health Products'!$B:$B,$B246,'Other Pharma &amp; Health Products'!AO:AO)+SUMIF('PSM Costs'!$B:$B,$B246,'PSM Costs'!AO:AO),"")</f>
        <v/>
      </c>
      <c r="P246" s="234" t="str">
        <f ca="1">IF(SUMIF(Pharmaceuticals!$B:$B,$B246,Pharmaceuticals!AQ:AQ)+SUMIF('Health Products &amp; Equipment'!$B:$B,$B246,'Health Products &amp; Equipment'!AQ:AQ)+SUMIF('Other Pharma &amp; Health Products'!$B:$B,$B246,'Other Pharma &amp; Health Products'!AQ:AQ)+SUMIF('PSM Costs'!$B:$B,$B246,'PSM Costs'!AQ:AQ)&gt;0,SUMIF(Pharmaceuticals!$B:$B,$B246,Pharmaceuticals!AQ:AQ)+SUMIF('Health Products &amp; Equipment'!$B:$B,$B246,'Health Products &amp; Equipment'!AQ:AQ)+SUMIF('Other Pharma &amp; Health Products'!$B:$B,$B246,'Other Pharma &amp; Health Products'!AQ:AQ)+SUMIF('PSM Costs'!$B:$B,$B246,'PSM Costs'!AQ:AQ),"")</f>
        <v/>
      </c>
      <c r="Q246" s="234" t="str">
        <f ca="1">IF(SUMIF(Pharmaceuticals!$B:$B,$B246,Pharmaceuticals!AS:AS)+SUMIF('Health Products &amp; Equipment'!$B:$B,$B246,'Health Products &amp; Equipment'!AS:AS)+SUMIF('Other Pharma &amp; Health Products'!$B:$B,$B246,'Other Pharma &amp; Health Products'!AS:AS)+SUMIF('PSM Costs'!$B:$B,$B246,'PSM Costs'!AS:AS)&gt;0,SUMIF(Pharmaceuticals!$B:$B,$B246,Pharmaceuticals!AS:AS)+SUMIF('Health Products &amp; Equipment'!$B:$B,$B246,'Health Products &amp; Equipment'!AS:AS)+SUMIF('Other Pharma &amp; Health Products'!$B:$B,$B246,'Other Pharma &amp; Health Products'!AS:AS)+SUMIF('PSM Costs'!$B:$B,$B246,'PSM Costs'!AS:AS),"")</f>
        <v/>
      </c>
      <c r="R246" s="232" t="str">
        <f t="shared" ca="1" si="22"/>
        <v/>
      </c>
      <c r="S246" s="233" t="str">
        <f ca="1">IF(SUMIF(Pharmaceuticals!$B:$B,$B246,Pharmaceuticals!AZ:AZ)+SUMIF('Health Products &amp; Equipment'!$B:$B,$B246,'Health Products &amp; Equipment'!AZ:AZ)+SUMIF('Other Pharma &amp; Health Products'!$B:$B,$B246,'Other Pharma &amp; Health Products'!AZ:AZ)+SUMIF('PSM Costs'!$B:$B,$B246,'PSM Costs'!AZ:AZ)&gt;0,SUMIF(Pharmaceuticals!$B:$B,$B246,Pharmaceuticals!AZ:AZ)+SUMIF('Health Products &amp; Equipment'!$B:$B,$B246,'Health Products &amp; Equipment'!AZ:AZ)+SUMIF('Other Pharma &amp; Health Products'!$B:$B,$B246,'Other Pharma &amp; Health Products'!AZ:AZ)+SUMIF('PSM Costs'!$B:$B,$B246,'PSM Costs'!AZ:AZ),"")</f>
        <v/>
      </c>
      <c r="T246" s="233" t="str">
        <f ca="1">IF(SUMIF(Pharmaceuticals!$B:$B,$B246,Pharmaceuticals!BB:BB)+SUMIF('Health Products &amp; Equipment'!$B:$B,$B246,'Health Products &amp; Equipment'!BB:BB)+SUMIF('Other Pharma &amp; Health Products'!$B:$B,$B246,'Other Pharma &amp; Health Products'!BB:BB)+SUMIF('PSM Costs'!$B:$B,$B246,'PSM Costs'!BB:BB)&gt;0,SUMIF(Pharmaceuticals!$B:$B,$B246,Pharmaceuticals!BB:BB)+SUMIF('Health Products &amp; Equipment'!$B:$B,$B246,'Health Products &amp; Equipment'!BB:BB)+SUMIF('Other Pharma &amp; Health Products'!$B:$B,$B246,'Other Pharma &amp; Health Products'!BB:BB)+SUMIF('PSM Costs'!$B:$B,$B246,'PSM Costs'!BB:BB),"")</f>
        <v/>
      </c>
      <c r="U246" s="233" t="str">
        <f ca="1">IF(SUMIF(Pharmaceuticals!$B:$B,$B246,Pharmaceuticals!BD:BD)+SUMIF('Health Products &amp; Equipment'!$B:$B,$B246,'Health Products &amp; Equipment'!BD:BD)+SUMIF('Other Pharma &amp; Health Products'!$B:$B,$B246,'Other Pharma &amp; Health Products'!BD:BD)+SUMIF('PSM Costs'!$B:$B,$B246,'PSM Costs'!BD:BD)&gt;0,SUMIF(Pharmaceuticals!$B:$B,$B246,Pharmaceuticals!BD:BD)+SUMIF('Health Products &amp; Equipment'!$B:$B,$B246,'Health Products &amp; Equipment'!BD:BD)+SUMIF('Other Pharma &amp; Health Products'!$B:$B,$B246,'Other Pharma &amp; Health Products'!BD:BD)+SUMIF('PSM Costs'!$B:$B,$B246,'PSM Costs'!BD:BD),"")</f>
        <v/>
      </c>
      <c r="V246" s="233" t="str">
        <f ca="1">IF(SUMIF(Pharmaceuticals!$B:$B,$B246,Pharmaceuticals!BF:BF)+SUMIF('Health Products &amp; Equipment'!$B:$B,$B246,'Health Products &amp; Equipment'!BF:BF)+SUMIF('Other Pharma &amp; Health Products'!$B:$B,$B246,'Other Pharma &amp; Health Products'!BF:BF)+SUMIF('PSM Costs'!$B:$B,$B246,'PSM Costs'!BF:BF)&gt;0,SUMIF(Pharmaceuticals!$B:$B,$B246,Pharmaceuticals!BF:BF)+SUMIF('Health Products &amp; Equipment'!$B:$B,$B246,'Health Products &amp; Equipment'!BF:BF)+SUMIF('Other Pharma &amp; Health Products'!$B:$B,$B246,'Other Pharma &amp; Health Products'!BF:BF)+SUMIF('PSM Costs'!$B:$B,$B246,'PSM Costs'!BF:BF),"")</f>
        <v/>
      </c>
      <c r="W246" s="231" t="str">
        <f t="shared" ca="1" si="23"/>
        <v/>
      </c>
      <c r="X246" s="234" t="str">
        <f ca="1">IF(SUMIF(Pharmaceuticals!$B:$B,$B246,Pharmaceuticals!BM:BM)+SUMIF('Health Products &amp; Equipment'!$B:$B,$B246,'Health Products &amp; Equipment'!BM:BM)+SUMIF('Other Pharma &amp; Health Products'!$B:$B,$B246,'Other Pharma &amp; Health Products'!BM:BM)+SUMIF('PSM Costs'!$B:$B,$B246,'PSM Costs'!BM:BM)&gt;0,SUMIF(Pharmaceuticals!$B:$B,$B246,Pharmaceuticals!BM:BM)+SUMIF('Health Products &amp; Equipment'!$B:$B,$B246,'Health Products &amp; Equipment'!BM:BM)+SUMIF('Other Pharma &amp; Health Products'!$B:$B,$B246,'Other Pharma &amp; Health Products'!BM:BM)+SUMIF('PSM Costs'!$B:$B,$B246,'PSM Costs'!BM:BM),"")</f>
        <v/>
      </c>
      <c r="Y246" s="234" t="str">
        <f ca="1">IF(SUMIF(Pharmaceuticals!$B:$B,$B246,Pharmaceuticals!BO:BO)+SUMIF('Health Products &amp; Equipment'!$B:$B,$B246,'Health Products &amp; Equipment'!BO:BO)+SUMIF('Other Pharma &amp; Health Products'!$B:$B,$B246,'Other Pharma &amp; Health Products'!BO:BO)+SUMIF('PSM Costs'!$B:$B,$B246,'PSM Costs'!BO:BO)&gt;0,SUMIF(Pharmaceuticals!$B:$B,$B246,Pharmaceuticals!BO:BO)+SUMIF('Health Products &amp; Equipment'!$B:$B,$B246,'Health Products &amp; Equipment'!BO:BO)+SUMIF('Other Pharma &amp; Health Products'!$B:$B,$B246,'Other Pharma &amp; Health Products'!BO:BO)+SUMIF('PSM Costs'!$B:$B,$B246,'PSM Costs'!BO:BO),"")</f>
        <v/>
      </c>
      <c r="Z246" s="234" t="str">
        <f ca="1">IF(SUMIF(Pharmaceuticals!$B:$B,$B246,Pharmaceuticals!BQ:BQ)+SUMIF('Health Products &amp; Equipment'!$B:$B,$B246,'Health Products &amp; Equipment'!BQ:BQ)+SUMIF('Other Pharma &amp; Health Products'!$B:$B,$B246,'Other Pharma &amp; Health Products'!BQ:BQ)+SUMIF('PSM Costs'!$B:$B,$B246,'PSM Costs'!BQ:BQ)&gt;0,SUMIF(Pharmaceuticals!$B:$B,$B246,Pharmaceuticals!BQ:BQ)+SUMIF('Health Products &amp; Equipment'!$B:$B,$B246,'Health Products &amp; Equipment'!BQ:BQ)+SUMIF('Other Pharma &amp; Health Products'!$B:$B,$B246,'Other Pharma &amp; Health Products'!BQ:BQ)+SUMIF('PSM Costs'!$B:$B,$B246,'PSM Costs'!BQ:BQ),"")</f>
        <v/>
      </c>
      <c r="AA246" s="234" t="str">
        <f ca="1">IF(SUMIF(Pharmaceuticals!$B:$B,$B246,Pharmaceuticals!BS:BS)+SUMIF('Health Products &amp; Equipment'!$B:$B,$B246,'Health Products &amp; Equipment'!BS:BS)+SUMIF('Other Pharma &amp; Health Products'!$B:$B,$B246,'Other Pharma &amp; Health Products'!BS:BS)+SUMIF('PSM Costs'!$B:$B,$B246,'PSM Costs'!BS:BS)&gt;0,SUMIF(Pharmaceuticals!$B:$B,$B246,Pharmaceuticals!BS:BS)+SUMIF('Health Products &amp; Equipment'!$B:$B,$B246,'Health Products &amp; Equipment'!BS:BS)+SUMIF('Other Pharma &amp; Health Products'!$B:$B,$B246,'Other Pharma &amp; Health Products'!BS:BS)+SUMIF('PSM Costs'!$B:$B,$B246,'PSM Costs'!BS:BS),"")</f>
        <v/>
      </c>
      <c r="AB246" s="233" t="str">
        <f t="shared" ca="1" si="24"/>
        <v/>
      </c>
    </row>
    <row r="247" spans="1:28" ht="22.15" customHeight="1" x14ac:dyDescent="0.2">
      <c r="A247" s="229">
        <v>237</v>
      </c>
      <c r="B247" s="229" t="str">
        <f ca="1">IFERROR(VLOOKUP(A247,'Rank unique Mod-Int-CI-PR'!I:J,2,FALSE),"")</f>
        <v/>
      </c>
      <c r="C247" s="230" t="str">
        <f ca="1">IFERROR(VLOOKUP(VALUE(LEFT(B247,FIND("-",B247)-1)),CatModules!B:C,2,FALSE),"")</f>
        <v/>
      </c>
      <c r="D247" s="230" t="str">
        <f ca="1">IFERROR(VLOOKUP(LEFT(B247,FIND("--",B247)-1),CatInt!D:E,2,FALSE),"")</f>
        <v/>
      </c>
      <c r="E247" s="230" t="str">
        <f ca="1">IFERROR(VLOOKUP(MID(B247,FIND("--",B247)+2,FIND("---",B247)-FIND("--",B247)-2),CatCostInp!D:E,2,FALSE),"")</f>
        <v/>
      </c>
      <c r="F247" s="230" t="str">
        <f ca="1">IFERROR(VLOOKUP(B247,ActivityConcat!A:C,3,FALSE),"")</f>
        <v/>
      </c>
      <c r="G247" s="231" t="str">
        <f ca="1">IFERROR(VLOOKUP(VALUE(RIGHT(B247,1)),Setup!A:D,4,FALSE),"")</f>
        <v/>
      </c>
      <c r="H247" s="232" t="str">
        <f t="shared" ca="1" si="20"/>
        <v/>
      </c>
      <c r="I247" s="233" t="str">
        <f ca="1">IF(SUMIF(Pharmaceuticals!$B:$B,$B247,Pharmaceuticals!Z:Z)+SUMIF('Health Products &amp; Equipment'!$B:$B,$B247,'Health Products &amp; Equipment'!Z:Z)+SUMIF('Other Pharma &amp; Health Products'!$B:$B,$B247,'Other Pharma &amp; Health Products'!Z:Z)+SUMIF('PSM Costs'!$B:$B,$B247,'PSM Costs'!Z:Z)&gt;0,SUMIF(Pharmaceuticals!$B:$B,$B247,Pharmaceuticals!Z:Z)+SUMIF('Health Products &amp; Equipment'!$B:$B,$B247,'Health Products &amp; Equipment'!Z:Z)+SUMIF('Other Pharma &amp; Health Products'!$B:$B,$B247,'Other Pharma &amp; Health Products'!Z:Z)+SUMIF('PSM Costs'!$B:$B,$B247,'PSM Costs'!Z:Z),"")</f>
        <v/>
      </c>
      <c r="J247" s="233" t="str">
        <f ca="1">IF(SUMIF(Pharmaceuticals!$B:$B,$B247,Pharmaceuticals!AB:AB)+SUMIF('Health Products &amp; Equipment'!$B:$B,$B247,'Health Products &amp; Equipment'!AB:AB)+SUMIF('Other Pharma &amp; Health Products'!$B:$B,$B247,'Other Pharma &amp; Health Products'!AB:AB)+SUMIF('PSM Costs'!$B:$B,$B247,'PSM Costs'!AB:AB)&gt;0,SUMIF(Pharmaceuticals!$B:$B,$B247,Pharmaceuticals!AB:AB)+SUMIF('Health Products &amp; Equipment'!$B:$B,$B247,'Health Products &amp; Equipment'!AB:AB)+SUMIF('Other Pharma &amp; Health Products'!$B:$B,$B247,'Other Pharma &amp; Health Products'!AB:AB)+SUMIF('PSM Costs'!$B:$B,$B247,'PSM Costs'!AB:AB),"")</f>
        <v/>
      </c>
      <c r="K247" s="233" t="str">
        <f ca="1">IF(SUMIF(Pharmaceuticals!$B:$B,$B247,Pharmaceuticals!AD:AD)+SUMIF('Health Products &amp; Equipment'!$B:$B,$B247,'Health Products &amp; Equipment'!AD:AD)+SUMIF('Other Pharma &amp; Health Products'!$B:$B,$B247,'Other Pharma &amp; Health Products'!AD:AD)+SUMIF('PSM Costs'!$B:$B,$B247,'PSM Costs'!AD:AD)&gt;0,SUMIF(Pharmaceuticals!$B:$B,$B247,Pharmaceuticals!AD:AD)+SUMIF('Health Products &amp; Equipment'!$B:$B,$B247,'Health Products &amp; Equipment'!AD:AD)+SUMIF('Other Pharma &amp; Health Products'!$B:$B,$B247,'Other Pharma &amp; Health Products'!AD:AD)+SUMIF('PSM Costs'!$B:$B,$B247,'PSM Costs'!AD:AD),"")</f>
        <v/>
      </c>
      <c r="L247" s="233" t="str">
        <f ca="1">IF(SUMIF(Pharmaceuticals!$B:$B,$B247,Pharmaceuticals!AF:AF)+SUMIF('Health Products &amp; Equipment'!$B:$B,$B247,'Health Products &amp; Equipment'!AF:AF)+SUMIF('Other Pharma &amp; Health Products'!$B:$B,$B247,'Other Pharma &amp; Health Products'!AF:AF)+SUMIF('PSM Costs'!$B:$B,$B247,'PSM Costs'!AF:AF)&gt;0,SUMIF(Pharmaceuticals!$B:$B,$B247,Pharmaceuticals!AF:AF)+SUMIF('Health Products &amp; Equipment'!$B:$B,$B247,'Health Products &amp; Equipment'!AF:AF)+SUMIF('Other Pharma &amp; Health Products'!$B:$B,$B247,'Other Pharma &amp; Health Products'!AF:AF)+SUMIF('PSM Costs'!$B:$B,$B247,'PSM Costs'!AF:AF),"")</f>
        <v/>
      </c>
      <c r="M247" s="231" t="str">
        <f t="shared" ca="1" si="21"/>
        <v/>
      </c>
      <c r="N247" s="234" t="str">
        <f ca="1">IF(SUMIF(Pharmaceuticals!$B:$B,$B247,Pharmaceuticals!AM:AM)+SUMIF('Health Products &amp; Equipment'!$B:$B,$B247,'Health Products &amp; Equipment'!AM:AM)+SUMIF('Other Pharma &amp; Health Products'!$B:$B,$B247,'Other Pharma &amp; Health Products'!AM:AM)+SUMIF('PSM Costs'!$B:$B,$B247,'PSM Costs'!AM:AM)&gt;0,SUMIF(Pharmaceuticals!$B:$B,$B247,Pharmaceuticals!AM:AM)+SUMIF('Health Products &amp; Equipment'!$B:$B,$B247,'Health Products &amp; Equipment'!AM:AM)+SUMIF('Other Pharma &amp; Health Products'!$B:$B,$B247,'Other Pharma &amp; Health Products'!AM:AM)+SUMIF('PSM Costs'!$B:$B,$B247,'PSM Costs'!AM:AM),"")</f>
        <v/>
      </c>
      <c r="O247" s="234" t="str">
        <f ca="1">IF(SUMIF(Pharmaceuticals!$B:$B,$B247,Pharmaceuticals!AO:AO)+SUMIF('Health Products &amp; Equipment'!$B:$B,$B247,'Health Products &amp; Equipment'!AO:AO)+SUMIF('Other Pharma &amp; Health Products'!$B:$B,$B247,'Other Pharma &amp; Health Products'!AO:AO)+SUMIF('PSM Costs'!$B:$B,$B247,'PSM Costs'!AO:AO)&gt;0,SUMIF(Pharmaceuticals!$B:$B,$B247,Pharmaceuticals!AO:AO)+SUMIF('Health Products &amp; Equipment'!$B:$B,$B247,'Health Products &amp; Equipment'!AO:AO)+SUMIF('Other Pharma &amp; Health Products'!$B:$B,$B247,'Other Pharma &amp; Health Products'!AO:AO)+SUMIF('PSM Costs'!$B:$B,$B247,'PSM Costs'!AO:AO),"")</f>
        <v/>
      </c>
      <c r="P247" s="234" t="str">
        <f ca="1">IF(SUMIF(Pharmaceuticals!$B:$B,$B247,Pharmaceuticals!AQ:AQ)+SUMIF('Health Products &amp; Equipment'!$B:$B,$B247,'Health Products &amp; Equipment'!AQ:AQ)+SUMIF('Other Pharma &amp; Health Products'!$B:$B,$B247,'Other Pharma &amp; Health Products'!AQ:AQ)+SUMIF('PSM Costs'!$B:$B,$B247,'PSM Costs'!AQ:AQ)&gt;0,SUMIF(Pharmaceuticals!$B:$B,$B247,Pharmaceuticals!AQ:AQ)+SUMIF('Health Products &amp; Equipment'!$B:$B,$B247,'Health Products &amp; Equipment'!AQ:AQ)+SUMIF('Other Pharma &amp; Health Products'!$B:$B,$B247,'Other Pharma &amp; Health Products'!AQ:AQ)+SUMIF('PSM Costs'!$B:$B,$B247,'PSM Costs'!AQ:AQ),"")</f>
        <v/>
      </c>
      <c r="Q247" s="234" t="str">
        <f ca="1">IF(SUMIF(Pharmaceuticals!$B:$B,$B247,Pharmaceuticals!AS:AS)+SUMIF('Health Products &amp; Equipment'!$B:$B,$B247,'Health Products &amp; Equipment'!AS:AS)+SUMIF('Other Pharma &amp; Health Products'!$B:$B,$B247,'Other Pharma &amp; Health Products'!AS:AS)+SUMIF('PSM Costs'!$B:$B,$B247,'PSM Costs'!AS:AS)&gt;0,SUMIF(Pharmaceuticals!$B:$B,$B247,Pharmaceuticals!AS:AS)+SUMIF('Health Products &amp; Equipment'!$B:$B,$B247,'Health Products &amp; Equipment'!AS:AS)+SUMIF('Other Pharma &amp; Health Products'!$B:$B,$B247,'Other Pharma &amp; Health Products'!AS:AS)+SUMIF('PSM Costs'!$B:$B,$B247,'PSM Costs'!AS:AS),"")</f>
        <v/>
      </c>
      <c r="R247" s="232" t="str">
        <f t="shared" ca="1" si="22"/>
        <v/>
      </c>
      <c r="S247" s="233" t="str">
        <f ca="1">IF(SUMIF(Pharmaceuticals!$B:$B,$B247,Pharmaceuticals!AZ:AZ)+SUMIF('Health Products &amp; Equipment'!$B:$B,$B247,'Health Products &amp; Equipment'!AZ:AZ)+SUMIF('Other Pharma &amp; Health Products'!$B:$B,$B247,'Other Pharma &amp; Health Products'!AZ:AZ)+SUMIF('PSM Costs'!$B:$B,$B247,'PSM Costs'!AZ:AZ)&gt;0,SUMIF(Pharmaceuticals!$B:$B,$B247,Pharmaceuticals!AZ:AZ)+SUMIF('Health Products &amp; Equipment'!$B:$B,$B247,'Health Products &amp; Equipment'!AZ:AZ)+SUMIF('Other Pharma &amp; Health Products'!$B:$B,$B247,'Other Pharma &amp; Health Products'!AZ:AZ)+SUMIF('PSM Costs'!$B:$B,$B247,'PSM Costs'!AZ:AZ),"")</f>
        <v/>
      </c>
      <c r="T247" s="233" t="str">
        <f ca="1">IF(SUMIF(Pharmaceuticals!$B:$B,$B247,Pharmaceuticals!BB:BB)+SUMIF('Health Products &amp; Equipment'!$B:$B,$B247,'Health Products &amp; Equipment'!BB:BB)+SUMIF('Other Pharma &amp; Health Products'!$B:$B,$B247,'Other Pharma &amp; Health Products'!BB:BB)+SUMIF('PSM Costs'!$B:$B,$B247,'PSM Costs'!BB:BB)&gt;0,SUMIF(Pharmaceuticals!$B:$B,$B247,Pharmaceuticals!BB:BB)+SUMIF('Health Products &amp; Equipment'!$B:$B,$B247,'Health Products &amp; Equipment'!BB:BB)+SUMIF('Other Pharma &amp; Health Products'!$B:$B,$B247,'Other Pharma &amp; Health Products'!BB:BB)+SUMIF('PSM Costs'!$B:$B,$B247,'PSM Costs'!BB:BB),"")</f>
        <v/>
      </c>
      <c r="U247" s="233" t="str">
        <f ca="1">IF(SUMIF(Pharmaceuticals!$B:$B,$B247,Pharmaceuticals!BD:BD)+SUMIF('Health Products &amp; Equipment'!$B:$B,$B247,'Health Products &amp; Equipment'!BD:BD)+SUMIF('Other Pharma &amp; Health Products'!$B:$B,$B247,'Other Pharma &amp; Health Products'!BD:BD)+SUMIF('PSM Costs'!$B:$B,$B247,'PSM Costs'!BD:BD)&gt;0,SUMIF(Pharmaceuticals!$B:$B,$B247,Pharmaceuticals!BD:BD)+SUMIF('Health Products &amp; Equipment'!$B:$B,$B247,'Health Products &amp; Equipment'!BD:BD)+SUMIF('Other Pharma &amp; Health Products'!$B:$B,$B247,'Other Pharma &amp; Health Products'!BD:BD)+SUMIF('PSM Costs'!$B:$B,$B247,'PSM Costs'!BD:BD),"")</f>
        <v/>
      </c>
      <c r="V247" s="233" t="str">
        <f ca="1">IF(SUMIF(Pharmaceuticals!$B:$B,$B247,Pharmaceuticals!BF:BF)+SUMIF('Health Products &amp; Equipment'!$B:$B,$B247,'Health Products &amp; Equipment'!BF:BF)+SUMIF('Other Pharma &amp; Health Products'!$B:$B,$B247,'Other Pharma &amp; Health Products'!BF:BF)+SUMIF('PSM Costs'!$B:$B,$B247,'PSM Costs'!BF:BF)&gt;0,SUMIF(Pharmaceuticals!$B:$B,$B247,Pharmaceuticals!BF:BF)+SUMIF('Health Products &amp; Equipment'!$B:$B,$B247,'Health Products &amp; Equipment'!BF:BF)+SUMIF('Other Pharma &amp; Health Products'!$B:$B,$B247,'Other Pharma &amp; Health Products'!BF:BF)+SUMIF('PSM Costs'!$B:$B,$B247,'PSM Costs'!BF:BF),"")</f>
        <v/>
      </c>
      <c r="W247" s="231" t="str">
        <f t="shared" ca="1" si="23"/>
        <v/>
      </c>
      <c r="X247" s="234" t="str">
        <f ca="1">IF(SUMIF(Pharmaceuticals!$B:$B,$B247,Pharmaceuticals!BM:BM)+SUMIF('Health Products &amp; Equipment'!$B:$B,$B247,'Health Products &amp; Equipment'!BM:BM)+SUMIF('Other Pharma &amp; Health Products'!$B:$B,$B247,'Other Pharma &amp; Health Products'!BM:BM)+SUMIF('PSM Costs'!$B:$B,$B247,'PSM Costs'!BM:BM)&gt;0,SUMIF(Pharmaceuticals!$B:$B,$B247,Pharmaceuticals!BM:BM)+SUMIF('Health Products &amp; Equipment'!$B:$B,$B247,'Health Products &amp; Equipment'!BM:BM)+SUMIF('Other Pharma &amp; Health Products'!$B:$B,$B247,'Other Pharma &amp; Health Products'!BM:BM)+SUMIF('PSM Costs'!$B:$B,$B247,'PSM Costs'!BM:BM),"")</f>
        <v/>
      </c>
      <c r="Y247" s="234" t="str">
        <f ca="1">IF(SUMIF(Pharmaceuticals!$B:$B,$B247,Pharmaceuticals!BO:BO)+SUMIF('Health Products &amp; Equipment'!$B:$B,$B247,'Health Products &amp; Equipment'!BO:BO)+SUMIF('Other Pharma &amp; Health Products'!$B:$B,$B247,'Other Pharma &amp; Health Products'!BO:BO)+SUMIF('PSM Costs'!$B:$B,$B247,'PSM Costs'!BO:BO)&gt;0,SUMIF(Pharmaceuticals!$B:$B,$B247,Pharmaceuticals!BO:BO)+SUMIF('Health Products &amp; Equipment'!$B:$B,$B247,'Health Products &amp; Equipment'!BO:BO)+SUMIF('Other Pharma &amp; Health Products'!$B:$B,$B247,'Other Pharma &amp; Health Products'!BO:BO)+SUMIF('PSM Costs'!$B:$B,$B247,'PSM Costs'!BO:BO),"")</f>
        <v/>
      </c>
      <c r="Z247" s="234" t="str">
        <f ca="1">IF(SUMIF(Pharmaceuticals!$B:$B,$B247,Pharmaceuticals!BQ:BQ)+SUMIF('Health Products &amp; Equipment'!$B:$B,$B247,'Health Products &amp; Equipment'!BQ:BQ)+SUMIF('Other Pharma &amp; Health Products'!$B:$B,$B247,'Other Pharma &amp; Health Products'!BQ:BQ)+SUMIF('PSM Costs'!$B:$B,$B247,'PSM Costs'!BQ:BQ)&gt;0,SUMIF(Pharmaceuticals!$B:$B,$B247,Pharmaceuticals!BQ:BQ)+SUMIF('Health Products &amp; Equipment'!$B:$B,$B247,'Health Products &amp; Equipment'!BQ:BQ)+SUMIF('Other Pharma &amp; Health Products'!$B:$B,$B247,'Other Pharma &amp; Health Products'!BQ:BQ)+SUMIF('PSM Costs'!$B:$B,$B247,'PSM Costs'!BQ:BQ),"")</f>
        <v/>
      </c>
      <c r="AA247" s="234" t="str">
        <f ca="1">IF(SUMIF(Pharmaceuticals!$B:$B,$B247,Pharmaceuticals!BS:BS)+SUMIF('Health Products &amp; Equipment'!$B:$B,$B247,'Health Products &amp; Equipment'!BS:BS)+SUMIF('Other Pharma &amp; Health Products'!$B:$B,$B247,'Other Pharma &amp; Health Products'!BS:BS)+SUMIF('PSM Costs'!$B:$B,$B247,'PSM Costs'!BS:BS)&gt;0,SUMIF(Pharmaceuticals!$B:$B,$B247,Pharmaceuticals!BS:BS)+SUMIF('Health Products &amp; Equipment'!$B:$B,$B247,'Health Products &amp; Equipment'!BS:BS)+SUMIF('Other Pharma &amp; Health Products'!$B:$B,$B247,'Other Pharma &amp; Health Products'!BS:BS)+SUMIF('PSM Costs'!$B:$B,$B247,'PSM Costs'!BS:BS),"")</f>
        <v/>
      </c>
      <c r="AB247" s="233" t="str">
        <f t="shared" ca="1" si="24"/>
        <v/>
      </c>
    </row>
    <row r="248" spans="1:28" ht="22.15" customHeight="1" x14ac:dyDescent="0.2">
      <c r="A248" s="229">
        <v>238</v>
      </c>
      <c r="B248" s="229" t="str">
        <f ca="1">IFERROR(VLOOKUP(A248,'Rank unique Mod-Int-CI-PR'!I:J,2,FALSE),"")</f>
        <v/>
      </c>
      <c r="C248" s="230" t="str">
        <f ca="1">IFERROR(VLOOKUP(VALUE(LEFT(B248,FIND("-",B248)-1)),CatModules!B:C,2,FALSE),"")</f>
        <v/>
      </c>
      <c r="D248" s="230" t="str">
        <f ca="1">IFERROR(VLOOKUP(LEFT(B248,FIND("--",B248)-1),CatInt!D:E,2,FALSE),"")</f>
        <v/>
      </c>
      <c r="E248" s="230" t="str">
        <f ca="1">IFERROR(VLOOKUP(MID(B248,FIND("--",B248)+2,FIND("---",B248)-FIND("--",B248)-2),CatCostInp!D:E,2,FALSE),"")</f>
        <v/>
      </c>
      <c r="F248" s="230" t="str">
        <f ca="1">IFERROR(VLOOKUP(B248,ActivityConcat!A:C,3,FALSE),"")</f>
        <v/>
      </c>
      <c r="G248" s="231" t="str">
        <f ca="1">IFERROR(VLOOKUP(VALUE(RIGHT(B248,1)),Setup!A:D,4,FALSE),"")</f>
        <v/>
      </c>
      <c r="H248" s="232" t="str">
        <f t="shared" ca="1" si="20"/>
        <v/>
      </c>
      <c r="I248" s="233" t="str">
        <f ca="1">IF(SUMIF(Pharmaceuticals!$B:$B,$B248,Pharmaceuticals!Z:Z)+SUMIF('Health Products &amp; Equipment'!$B:$B,$B248,'Health Products &amp; Equipment'!Z:Z)+SUMIF('Other Pharma &amp; Health Products'!$B:$B,$B248,'Other Pharma &amp; Health Products'!Z:Z)+SUMIF('PSM Costs'!$B:$B,$B248,'PSM Costs'!Z:Z)&gt;0,SUMIF(Pharmaceuticals!$B:$B,$B248,Pharmaceuticals!Z:Z)+SUMIF('Health Products &amp; Equipment'!$B:$B,$B248,'Health Products &amp; Equipment'!Z:Z)+SUMIF('Other Pharma &amp; Health Products'!$B:$B,$B248,'Other Pharma &amp; Health Products'!Z:Z)+SUMIF('PSM Costs'!$B:$B,$B248,'PSM Costs'!Z:Z),"")</f>
        <v/>
      </c>
      <c r="J248" s="233" t="str">
        <f ca="1">IF(SUMIF(Pharmaceuticals!$B:$B,$B248,Pharmaceuticals!AB:AB)+SUMIF('Health Products &amp; Equipment'!$B:$B,$B248,'Health Products &amp; Equipment'!AB:AB)+SUMIF('Other Pharma &amp; Health Products'!$B:$B,$B248,'Other Pharma &amp; Health Products'!AB:AB)+SUMIF('PSM Costs'!$B:$B,$B248,'PSM Costs'!AB:AB)&gt;0,SUMIF(Pharmaceuticals!$B:$B,$B248,Pharmaceuticals!AB:AB)+SUMIF('Health Products &amp; Equipment'!$B:$B,$B248,'Health Products &amp; Equipment'!AB:AB)+SUMIF('Other Pharma &amp; Health Products'!$B:$B,$B248,'Other Pharma &amp; Health Products'!AB:AB)+SUMIF('PSM Costs'!$B:$B,$B248,'PSM Costs'!AB:AB),"")</f>
        <v/>
      </c>
      <c r="K248" s="233" t="str">
        <f ca="1">IF(SUMIF(Pharmaceuticals!$B:$B,$B248,Pharmaceuticals!AD:AD)+SUMIF('Health Products &amp; Equipment'!$B:$B,$B248,'Health Products &amp; Equipment'!AD:AD)+SUMIF('Other Pharma &amp; Health Products'!$B:$B,$B248,'Other Pharma &amp; Health Products'!AD:AD)+SUMIF('PSM Costs'!$B:$B,$B248,'PSM Costs'!AD:AD)&gt;0,SUMIF(Pharmaceuticals!$B:$B,$B248,Pharmaceuticals!AD:AD)+SUMIF('Health Products &amp; Equipment'!$B:$B,$B248,'Health Products &amp; Equipment'!AD:AD)+SUMIF('Other Pharma &amp; Health Products'!$B:$B,$B248,'Other Pharma &amp; Health Products'!AD:AD)+SUMIF('PSM Costs'!$B:$B,$B248,'PSM Costs'!AD:AD),"")</f>
        <v/>
      </c>
      <c r="L248" s="233" t="str">
        <f ca="1">IF(SUMIF(Pharmaceuticals!$B:$B,$B248,Pharmaceuticals!AF:AF)+SUMIF('Health Products &amp; Equipment'!$B:$B,$B248,'Health Products &amp; Equipment'!AF:AF)+SUMIF('Other Pharma &amp; Health Products'!$B:$B,$B248,'Other Pharma &amp; Health Products'!AF:AF)+SUMIF('PSM Costs'!$B:$B,$B248,'PSM Costs'!AF:AF)&gt;0,SUMIF(Pharmaceuticals!$B:$B,$B248,Pharmaceuticals!AF:AF)+SUMIF('Health Products &amp; Equipment'!$B:$B,$B248,'Health Products &amp; Equipment'!AF:AF)+SUMIF('Other Pharma &amp; Health Products'!$B:$B,$B248,'Other Pharma &amp; Health Products'!AF:AF)+SUMIF('PSM Costs'!$B:$B,$B248,'PSM Costs'!AF:AF),"")</f>
        <v/>
      </c>
      <c r="M248" s="231" t="str">
        <f t="shared" ca="1" si="21"/>
        <v/>
      </c>
      <c r="N248" s="234" t="str">
        <f ca="1">IF(SUMIF(Pharmaceuticals!$B:$B,$B248,Pharmaceuticals!AM:AM)+SUMIF('Health Products &amp; Equipment'!$B:$B,$B248,'Health Products &amp; Equipment'!AM:AM)+SUMIF('Other Pharma &amp; Health Products'!$B:$B,$B248,'Other Pharma &amp; Health Products'!AM:AM)+SUMIF('PSM Costs'!$B:$B,$B248,'PSM Costs'!AM:AM)&gt;0,SUMIF(Pharmaceuticals!$B:$B,$B248,Pharmaceuticals!AM:AM)+SUMIF('Health Products &amp; Equipment'!$B:$B,$B248,'Health Products &amp; Equipment'!AM:AM)+SUMIF('Other Pharma &amp; Health Products'!$B:$B,$B248,'Other Pharma &amp; Health Products'!AM:AM)+SUMIF('PSM Costs'!$B:$B,$B248,'PSM Costs'!AM:AM),"")</f>
        <v/>
      </c>
      <c r="O248" s="234" t="str">
        <f ca="1">IF(SUMIF(Pharmaceuticals!$B:$B,$B248,Pharmaceuticals!AO:AO)+SUMIF('Health Products &amp; Equipment'!$B:$B,$B248,'Health Products &amp; Equipment'!AO:AO)+SUMIF('Other Pharma &amp; Health Products'!$B:$B,$B248,'Other Pharma &amp; Health Products'!AO:AO)+SUMIF('PSM Costs'!$B:$B,$B248,'PSM Costs'!AO:AO)&gt;0,SUMIF(Pharmaceuticals!$B:$B,$B248,Pharmaceuticals!AO:AO)+SUMIF('Health Products &amp; Equipment'!$B:$B,$B248,'Health Products &amp; Equipment'!AO:AO)+SUMIF('Other Pharma &amp; Health Products'!$B:$B,$B248,'Other Pharma &amp; Health Products'!AO:AO)+SUMIF('PSM Costs'!$B:$B,$B248,'PSM Costs'!AO:AO),"")</f>
        <v/>
      </c>
      <c r="P248" s="234" t="str">
        <f ca="1">IF(SUMIF(Pharmaceuticals!$B:$B,$B248,Pharmaceuticals!AQ:AQ)+SUMIF('Health Products &amp; Equipment'!$B:$B,$B248,'Health Products &amp; Equipment'!AQ:AQ)+SUMIF('Other Pharma &amp; Health Products'!$B:$B,$B248,'Other Pharma &amp; Health Products'!AQ:AQ)+SUMIF('PSM Costs'!$B:$B,$B248,'PSM Costs'!AQ:AQ)&gt;0,SUMIF(Pharmaceuticals!$B:$B,$B248,Pharmaceuticals!AQ:AQ)+SUMIF('Health Products &amp; Equipment'!$B:$B,$B248,'Health Products &amp; Equipment'!AQ:AQ)+SUMIF('Other Pharma &amp; Health Products'!$B:$B,$B248,'Other Pharma &amp; Health Products'!AQ:AQ)+SUMIF('PSM Costs'!$B:$B,$B248,'PSM Costs'!AQ:AQ),"")</f>
        <v/>
      </c>
      <c r="Q248" s="234" t="str">
        <f ca="1">IF(SUMIF(Pharmaceuticals!$B:$B,$B248,Pharmaceuticals!AS:AS)+SUMIF('Health Products &amp; Equipment'!$B:$B,$B248,'Health Products &amp; Equipment'!AS:AS)+SUMIF('Other Pharma &amp; Health Products'!$B:$B,$B248,'Other Pharma &amp; Health Products'!AS:AS)+SUMIF('PSM Costs'!$B:$B,$B248,'PSM Costs'!AS:AS)&gt;0,SUMIF(Pharmaceuticals!$B:$B,$B248,Pharmaceuticals!AS:AS)+SUMIF('Health Products &amp; Equipment'!$B:$B,$B248,'Health Products &amp; Equipment'!AS:AS)+SUMIF('Other Pharma &amp; Health Products'!$B:$B,$B248,'Other Pharma &amp; Health Products'!AS:AS)+SUMIF('PSM Costs'!$B:$B,$B248,'PSM Costs'!AS:AS),"")</f>
        <v/>
      </c>
      <c r="R248" s="232" t="str">
        <f t="shared" ca="1" si="22"/>
        <v/>
      </c>
      <c r="S248" s="233" t="str">
        <f ca="1">IF(SUMIF(Pharmaceuticals!$B:$B,$B248,Pharmaceuticals!AZ:AZ)+SUMIF('Health Products &amp; Equipment'!$B:$B,$B248,'Health Products &amp; Equipment'!AZ:AZ)+SUMIF('Other Pharma &amp; Health Products'!$B:$B,$B248,'Other Pharma &amp; Health Products'!AZ:AZ)+SUMIF('PSM Costs'!$B:$B,$B248,'PSM Costs'!AZ:AZ)&gt;0,SUMIF(Pharmaceuticals!$B:$B,$B248,Pharmaceuticals!AZ:AZ)+SUMIF('Health Products &amp; Equipment'!$B:$B,$B248,'Health Products &amp; Equipment'!AZ:AZ)+SUMIF('Other Pharma &amp; Health Products'!$B:$B,$B248,'Other Pharma &amp; Health Products'!AZ:AZ)+SUMIF('PSM Costs'!$B:$B,$B248,'PSM Costs'!AZ:AZ),"")</f>
        <v/>
      </c>
      <c r="T248" s="233" t="str">
        <f ca="1">IF(SUMIF(Pharmaceuticals!$B:$B,$B248,Pharmaceuticals!BB:BB)+SUMIF('Health Products &amp; Equipment'!$B:$B,$B248,'Health Products &amp; Equipment'!BB:BB)+SUMIF('Other Pharma &amp; Health Products'!$B:$B,$B248,'Other Pharma &amp; Health Products'!BB:BB)+SUMIF('PSM Costs'!$B:$B,$B248,'PSM Costs'!BB:BB)&gt;0,SUMIF(Pharmaceuticals!$B:$B,$B248,Pharmaceuticals!BB:BB)+SUMIF('Health Products &amp; Equipment'!$B:$B,$B248,'Health Products &amp; Equipment'!BB:BB)+SUMIF('Other Pharma &amp; Health Products'!$B:$B,$B248,'Other Pharma &amp; Health Products'!BB:BB)+SUMIF('PSM Costs'!$B:$B,$B248,'PSM Costs'!BB:BB),"")</f>
        <v/>
      </c>
      <c r="U248" s="233" t="str">
        <f ca="1">IF(SUMIF(Pharmaceuticals!$B:$B,$B248,Pharmaceuticals!BD:BD)+SUMIF('Health Products &amp; Equipment'!$B:$B,$B248,'Health Products &amp; Equipment'!BD:BD)+SUMIF('Other Pharma &amp; Health Products'!$B:$B,$B248,'Other Pharma &amp; Health Products'!BD:BD)+SUMIF('PSM Costs'!$B:$B,$B248,'PSM Costs'!BD:BD)&gt;0,SUMIF(Pharmaceuticals!$B:$B,$B248,Pharmaceuticals!BD:BD)+SUMIF('Health Products &amp; Equipment'!$B:$B,$B248,'Health Products &amp; Equipment'!BD:BD)+SUMIF('Other Pharma &amp; Health Products'!$B:$B,$B248,'Other Pharma &amp; Health Products'!BD:BD)+SUMIF('PSM Costs'!$B:$B,$B248,'PSM Costs'!BD:BD),"")</f>
        <v/>
      </c>
      <c r="V248" s="233" t="str">
        <f ca="1">IF(SUMIF(Pharmaceuticals!$B:$B,$B248,Pharmaceuticals!BF:BF)+SUMIF('Health Products &amp; Equipment'!$B:$B,$B248,'Health Products &amp; Equipment'!BF:BF)+SUMIF('Other Pharma &amp; Health Products'!$B:$B,$B248,'Other Pharma &amp; Health Products'!BF:BF)+SUMIF('PSM Costs'!$B:$B,$B248,'PSM Costs'!BF:BF)&gt;0,SUMIF(Pharmaceuticals!$B:$B,$B248,Pharmaceuticals!BF:BF)+SUMIF('Health Products &amp; Equipment'!$B:$B,$B248,'Health Products &amp; Equipment'!BF:BF)+SUMIF('Other Pharma &amp; Health Products'!$B:$B,$B248,'Other Pharma &amp; Health Products'!BF:BF)+SUMIF('PSM Costs'!$B:$B,$B248,'PSM Costs'!BF:BF),"")</f>
        <v/>
      </c>
      <c r="W248" s="231" t="str">
        <f t="shared" ca="1" si="23"/>
        <v/>
      </c>
      <c r="X248" s="234" t="str">
        <f ca="1">IF(SUMIF(Pharmaceuticals!$B:$B,$B248,Pharmaceuticals!BM:BM)+SUMIF('Health Products &amp; Equipment'!$B:$B,$B248,'Health Products &amp; Equipment'!BM:BM)+SUMIF('Other Pharma &amp; Health Products'!$B:$B,$B248,'Other Pharma &amp; Health Products'!BM:BM)+SUMIF('PSM Costs'!$B:$B,$B248,'PSM Costs'!BM:BM)&gt;0,SUMIF(Pharmaceuticals!$B:$B,$B248,Pharmaceuticals!BM:BM)+SUMIF('Health Products &amp; Equipment'!$B:$B,$B248,'Health Products &amp; Equipment'!BM:BM)+SUMIF('Other Pharma &amp; Health Products'!$B:$B,$B248,'Other Pharma &amp; Health Products'!BM:BM)+SUMIF('PSM Costs'!$B:$B,$B248,'PSM Costs'!BM:BM),"")</f>
        <v/>
      </c>
      <c r="Y248" s="234" t="str">
        <f ca="1">IF(SUMIF(Pharmaceuticals!$B:$B,$B248,Pharmaceuticals!BO:BO)+SUMIF('Health Products &amp; Equipment'!$B:$B,$B248,'Health Products &amp; Equipment'!BO:BO)+SUMIF('Other Pharma &amp; Health Products'!$B:$B,$B248,'Other Pharma &amp; Health Products'!BO:BO)+SUMIF('PSM Costs'!$B:$B,$B248,'PSM Costs'!BO:BO)&gt;0,SUMIF(Pharmaceuticals!$B:$B,$B248,Pharmaceuticals!BO:BO)+SUMIF('Health Products &amp; Equipment'!$B:$B,$B248,'Health Products &amp; Equipment'!BO:BO)+SUMIF('Other Pharma &amp; Health Products'!$B:$B,$B248,'Other Pharma &amp; Health Products'!BO:BO)+SUMIF('PSM Costs'!$B:$B,$B248,'PSM Costs'!BO:BO),"")</f>
        <v/>
      </c>
      <c r="Z248" s="234" t="str">
        <f ca="1">IF(SUMIF(Pharmaceuticals!$B:$B,$B248,Pharmaceuticals!BQ:BQ)+SUMIF('Health Products &amp; Equipment'!$B:$B,$B248,'Health Products &amp; Equipment'!BQ:BQ)+SUMIF('Other Pharma &amp; Health Products'!$B:$B,$B248,'Other Pharma &amp; Health Products'!BQ:BQ)+SUMIF('PSM Costs'!$B:$B,$B248,'PSM Costs'!BQ:BQ)&gt;0,SUMIF(Pharmaceuticals!$B:$B,$B248,Pharmaceuticals!BQ:BQ)+SUMIF('Health Products &amp; Equipment'!$B:$B,$B248,'Health Products &amp; Equipment'!BQ:BQ)+SUMIF('Other Pharma &amp; Health Products'!$B:$B,$B248,'Other Pharma &amp; Health Products'!BQ:BQ)+SUMIF('PSM Costs'!$B:$B,$B248,'PSM Costs'!BQ:BQ),"")</f>
        <v/>
      </c>
      <c r="AA248" s="234" t="str">
        <f ca="1">IF(SUMIF(Pharmaceuticals!$B:$B,$B248,Pharmaceuticals!BS:BS)+SUMIF('Health Products &amp; Equipment'!$B:$B,$B248,'Health Products &amp; Equipment'!BS:BS)+SUMIF('Other Pharma &amp; Health Products'!$B:$B,$B248,'Other Pharma &amp; Health Products'!BS:BS)+SUMIF('PSM Costs'!$B:$B,$B248,'PSM Costs'!BS:BS)&gt;0,SUMIF(Pharmaceuticals!$B:$B,$B248,Pharmaceuticals!BS:BS)+SUMIF('Health Products &amp; Equipment'!$B:$B,$B248,'Health Products &amp; Equipment'!BS:BS)+SUMIF('Other Pharma &amp; Health Products'!$B:$B,$B248,'Other Pharma &amp; Health Products'!BS:BS)+SUMIF('PSM Costs'!$B:$B,$B248,'PSM Costs'!BS:BS),"")</f>
        <v/>
      </c>
      <c r="AB248" s="233" t="str">
        <f t="shared" ca="1" si="24"/>
        <v/>
      </c>
    </row>
    <row r="249" spans="1:28" ht="22.15" customHeight="1" x14ac:dyDescent="0.2">
      <c r="A249" s="229">
        <v>239</v>
      </c>
      <c r="B249" s="229" t="str">
        <f ca="1">IFERROR(VLOOKUP(A249,'Rank unique Mod-Int-CI-PR'!I:J,2,FALSE),"")</f>
        <v/>
      </c>
      <c r="C249" s="230" t="str">
        <f ca="1">IFERROR(VLOOKUP(VALUE(LEFT(B249,FIND("-",B249)-1)),CatModules!B:C,2,FALSE),"")</f>
        <v/>
      </c>
      <c r="D249" s="230" t="str">
        <f ca="1">IFERROR(VLOOKUP(LEFT(B249,FIND("--",B249)-1),CatInt!D:E,2,FALSE),"")</f>
        <v/>
      </c>
      <c r="E249" s="230" t="str">
        <f ca="1">IFERROR(VLOOKUP(MID(B249,FIND("--",B249)+2,FIND("---",B249)-FIND("--",B249)-2),CatCostInp!D:E,2,FALSE),"")</f>
        <v/>
      </c>
      <c r="F249" s="230" t="str">
        <f ca="1">IFERROR(VLOOKUP(B249,ActivityConcat!A:C,3,FALSE),"")</f>
        <v/>
      </c>
      <c r="G249" s="231" t="str">
        <f ca="1">IFERROR(VLOOKUP(VALUE(RIGHT(B249,1)),Setup!A:D,4,FALSE),"")</f>
        <v/>
      </c>
      <c r="H249" s="232" t="str">
        <f t="shared" ca="1" si="20"/>
        <v/>
      </c>
      <c r="I249" s="233" t="str">
        <f ca="1">IF(SUMIF(Pharmaceuticals!$B:$B,$B249,Pharmaceuticals!Z:Z)+SUMIF('Health Products &amp; Equipment'!$B:$B,$B249,'Health Products &amp; Equipment'!Z:Z)+SUMIF('Other Pharma &amp; Health Products'!$B:$B,$B249,'Other Pharma &amp; Health Products'!Z:Z)+SUMIF('PSM Costs'!$B:$B,$B249,'PSM Costs'!Z:Z)&gt;0,SUMIF(Pharmaceuticals!$B:$B,$B249,Pharmaceuticals!Z:Z)+SUMIF('Health Products &amp; Equipment'!$B:$B,$B249,'Health Products &amp; Equipment'!Z:Z)+SUMIF('Other Pharma &amp; Health Products'!$B:$B,$B249,'Other Pharma &amp; Health Products'!Z:Z)+SUMIF('PSM Costs'!$B:$B,$B249,'PSM Costs'!Z:Z),"")</f>
        <v/>
      </c>
      <c r="J249" s="233" t="str">
        <f ca="1">IF(SUMIF(Pharmaceuticals!$B:$B,$B249,Pharmaceuticals!AB:AB)+SUMIF('Health Products &amp; Equipment'!$B:$B,$B249,'Health Products &amp; Equipment'!AB:AB)+SUMIF('Other Pharma &amp; Health Products'!$B:$B,$B249,'Other Pharma &amp; Health Products'!AB:AB)+SUMIF('PSM Costs'!$B:$B,$B249,'PSM Costs'!AB:AB)&gt;0,SUMIF(Pharmaceuticals!$B:$B,$B249,Pharmaceuticals!AB:AB)+SUMIF('Health Products &amp; Equipment'!$B:$B,$B249,'Health Products &amp; Equipment'!AB:AB)+SUMIF('Other Pharma &amp; Health Products'!$B:$B,$B249,'Other Pharma &amp; Health Products'!AB:AB)+SUMIF('PSM Costs'!$B:$B,$B249,'PSM Costs'!AB:AB),"")</f>
        <v/>
      </c>
      <c r="K249" s="233" t="str">
        <f ca="1">IF(SUMIF(Pharmaceuticals!$B:$B,$B249,Pharmaceuticals!AD:AD)+SUMIF('Health Products &amp; Equipment'!$B:$B,$B249,'Health Products &amp; Equipment'!AD:AD)+SUMIF('Other Pharma &amp; Health Products'!$B:$B,$B249,'Other Pharma &amp; Health Products'!AD:AD)+SUMIF('PSM Costs'!$B:$B,$B249,'PSM Costs'!AD:AD)&gt;0,SUMIF(Pharmaceuticals!$B:$B,$B249,Pharmaceuticals!AD:AD)+SUMIF('Health Products &amp; Equipment'!$B:$B,$B249,'Health Products &amp; Equipment'!AD:AD)+SUMIF('Other Pharma &amp; Health Products'!$B:$B,$B249,'Other Pharma &amp; Health Products'!AD:AD)+SUMIF('PSM Costs'!$B:$B,$B249,'PSM Costs'!AD:AD),"")</f>
        <v/>
      </c>
      <c r="L249" s="233" t="str">
        <f ca="1">IF(SUMIF(Pharmaceuticals!$B:$B,$B249,Pharmaceuticals!AF:AF)+SUMIF('Health Products &amp; Equipment'!$B:$B,$B249,'Health Products &amp; Equipment'!AF:AF)+SUMIF('Other Pharma &amp; Health Products'!$B:$B,$B249,'Other Pharma &amp; Health Products'!AF:AF)+SUMIF('PSM Costs'!$B:$B,$B249,'PSM Costs'!AF:AF)&gt;0,SUMIF(Pharmaceuticals!$B:$B,$B249,Pharmaceuticals!AF:AF)+SUMIF('Health Products &amp; Equipment'!$B:$B,$B249,'Health Products &amp; Equipment'!AF:AF)+SUMIF('Other Pharma &amp; Health Products'!$B:$B,$B249,'Other Pharma &amp; Health Products'!AF:AF)+SUMIF('PSM Costs'!$B:$B,$B249,'PSM Costs'!AF:AF),"")</f>
        <v/>
      </c>
      <c r="M249" s="231" t="str">
        <f t="shared" ca="1" si="21"/>
        <v/>
      </c>
      <c r="N249" s="234" t="str">
        <f ca="1">IF(SUMIF(Pharmaceuticals!$B:$B,$B249,Pharmaceuticals!AM:AM)+SUMIF('Health Products &amp; Equipment'!$B:$B,$B249,'Health Products &amp; Equipment'!AM:AM)+SUMIF('Other Pharma &amp; Health Products'!$B:$B,$B249,'Other Pharma &amp; Health Products'!AM:AM)+SUMIF('PSM Costs'!$B:$B,$B249,'PSM Costs'!AM:AM)&gt;0,SUMIF(Pharmaceuticals!$B:$B,$B249,Pharmaceuticals!AM:AM)+SUMIF('Health Products &amp; Equipment'!$B:$B,$B249,'Health Products &amp; Equipment'!AM:AM)+SUMIF('Other Pharma &amp; Health Products'!$B:$B,$B249,'Other Pharma &amp; Health Products'!AM:AM)+SUMIF('PSM Costs'!$B:$B,$B249,'PSM Costs'!AM:AM),"")</f>
        <v/>
      </c>
      <c r="O249" s="234" t="str">
        <f ca="1">IF(SUMIF(Pharmaceuticals!$B:$B,$B249,Pharmaceuticals!AO:AO)+SUMIF('Health Products &amp; Equipment'!$B:$B,$B249,'Health Products &amp; Equipment'!AO:AO)+SUMIF('Other Pharma &amp; Health Products'!$B:$B,$B249,'Other Pharma &amp; Health Products'!AO:AO)+SUMIF('PSM Costs'!$B:$B,$B249,'PSM Costs'!AO:AO)&gt;0,SUMIF(Pharmaceuticals!$B:$B,$B249,Pharmaceuticals!AO:AO)+SUMIF('Health Products &amp; Equipment'!$B:$B,$B249,'Health Products &amp; Equipment'!AO:AO)+SUMIF('Other Pharma &amp; Health Products'!$B:$B,$B249,'Other Pharma &amp; Health Products'!AO:AO)+SUMIF('PSM Costs'!$B:$B,$B249,'PSM Costs'!AO:AO),"")</f>
        <v/>
      </c>
      <c r="P249" s="234" t="str">
        <f ca="1">IF(SUMIF(Pharmaceuticals!$B:$B,$B249,Pharmaceuticals!AQ:AQ)+SUMIF('Health Products &amp; Equipment'!$B:$B,$B249,'Health Products &amp; Equipment'!AQ:AQ)+SUMIF('Other Pharma &amp; Health Products'!$B:$B,$B249,'Other Pharma &amp; Health Products'!AQ:AQ)+SUMIF('PSM Costs'!$B:$B,$B249,'PSM Costs'!AQ:AQ)&gt;0,SUMIF(Pharmaceuticals!$B:$B,$B249,Pharmaceuticals!AQ:AQ)+SUMIF('Health Products &amp; Equipment'!$B:$B,$B249,'Health Products &amp; Equipment'!AQ:AQ)+SUMIF('Other Pharma &amp; Health Products'!$B:$B,$B249,'Other Pharma &amp; Health Products'!AQ:AQ)+SUMIF('PSM Costs'!$B:$B,$B249,'PSM Costs'!AQ:AQ),"")</f>
        <v/>
      </c>
      <c r="Q249" s="234" t="str">
        <f ca="1">IF(SUMIF(Pharmaceuticals!$B:$B,$B249,Pharmaceuticals!AS:AS)+SUMIF('Health Products &amp; Equipment'!$B:$B,$B249,'Health Products &amp; Equipment'!AS:AS)+SUMIF('Other Pharma &amp; Health Products'!$B:$B,$B249,'Other Pharma &amp; Health Products'!AS:AS)+SUMIF('PSM Costs'!$B:$B,$B249,'PSM Costs'!AS:AS)&gt;0,SUMIF(Pharmaceuticals!$B:$B,$B249,Pharmaceuticals!AS:AS)+SUMIF('Health Products &amp; Equipment'!$B:$B,$B249,'Health Products &amp; Equipment'!AS:AS)+SUMIF('Other Pharma &amp; Health Products'!$B:$B,$B249,'Other Pharma &amp; Health Products'!AS:AS)+SUMIF('PSM Costs'!$B:$B,$B249,'PSM Costs'!AS:AS),"")</f>
        <v/>
      </c>
      <c r="R249" s="232" t="str">
        <f t="shared" ca="1" si="22"/>
        <v/>
      </c>
      <c r="S249" s="233" t="str">
        <f ca="1">IF(SUMIF(Pharmaceuticals!$B:$B,$B249,Pharmaceuticals!AZ:AZ)+SUMIF('Health Products &amp; Equipment'!$B:$B,$B249,'Health Products &amp; Equipment'!AZ:AZ)+SUMIF('Other Pharma &amp; Health Products'!$B:$B,$B249,'Other Pharma &amp; Health Products'!AZ:AZ)+SUMIF('PSM Costs'!$B:$B,$B249,'PSM Costs'!AZ:AZ)&gt;0,SUMIF(Pharmaceuticals!$B:$B,$B249,Pharmaceuticals!AZ:AZ)+SUMIF('Health Products &amp; Equipment'!$B:$B,$B249,'Health Products &amp; Equipment'!AZ:AZ)+SUMIF('Other Pharma &amp; Health Products'!$B:$B,$B249,'Other Pharma &amp; Health Products'!AZ:AZ)+SUMIF('PSM Costs'!$B:$B,$B249,'PSM Costs'!AZ:AZ),"")</f>
        <v/>
      </c>
      <c r="T249" s="233" t="str">
        <f ca="1">IF(SUMIF(Pharmaceuticals!$B:$B,$B249,Pharmaceuticals!BB:BB)+SUMIF('Health Products &amp; Equipment'!$B:$B,$B249,'Health Products &amp; Equipment'!BB:BB)+SUMIF('Other Pharma &amp; Health Products'!$B:$B,$B249,'Other Pharma &amp; Health Products'!BB:BB)+SUMIF('PSM Costs'!$B:$B,$B249,'PSM Costs'!BB:BB)&gt;0,SUMIF(Pharmaceuticals!$B:$B,$B249,Pharmaceuticals!BB:BB)+SUMIF('Health Products &amp; Equipment'!$B:$B,$B249,'Health Products &amp; Equipment'!BB:BB)+SUMIF('Other Pharma &amp; Health Products'!$B:$B,$B249,'Other Pharma &amp; Health Products'!BB:BB)+SUMIF('PSM Costs'!$B:$B,$B249,'PSM Costs'!BB:BB),"")</f>
        <v/>
      </c>
      <c r="U249" s="233" t="str">
        <f ca="1">IF(SUMIF(Pharmaceuticals!$B:$B,$B249,Pharmaceuticals!BD:BD)+SUMIF('Health Products &amp; Equipment'!$B:$B,$B249,'Health Products &amp; Equipment'!BD:BD)+SUMIF('Other Pharma &amp; Health Products'!$B:$B,$B249,'Other Pharma &amp; Health Products'!BD:BD)+SUMIF('PSM Costs'!$B:$B,$B249,'PSM Costs'!BD:BD)&gt;0,SUMIF(Pharmaceuticals!$B:$B,$B249,Pharmaceuticals!BD:BD)+SUMIF('Health Products &amp; Equipment'!$B:$B,$B249,'Health Products &amp; Equipment'!BD:BD)+SUMIF('Other Pharma &amp; Health Products'!$B:$B,$B249,'Other Pharma &amp; Health Products'!BD:BD)+SUMIF('PSM Costs'!$B:$B,$B249,'PSM Costs'!BD:BD),"")</f>
        <v/>
      </c>
      <c r="V249" s="233" t="str">
        <f ca="1">IF(SUMIF(Pharmaceuticals!$B:$B,$B249,Pharmaceuticals!BF:BF)+SUMIF('Health Products &amp; Equipment'!$B:$B,$B249,'Health Products &amp; Equipment'!BF:BF)+SUMIF('Other Pharma &amp; Health Products'!$B:$B,$B249,'Other Pharma &amp; Health Products'!BF:BF)+SUMIF('PSM Costs'!$B:$B,$B249,'PSM Costs'!BF:BF)&gt;0,SUMIF(Pharmaceuticals!$B:$B,$B249,Pharmaceuticals!BF:BF)+SUMIF('Health Products &amp; Equipment'!$B:$B,$B249,'Health Products &amp; Equipment'!BF:BF)+SUMIF('Other Pharma &amp; Health Products'!$B:$B,$B249,'Other Pharma &amp; Health Products'!BF:BF)+SUMIF('PSM Costs'!$B:$B,$B249,'PSM Costs'!BF:BF),"")</f>
        <v/>
      </c>
      <c r="W249" s="231" t="str">
        <f t="shared" ca="1" si="23"/>
        <v/>
      </c>
      <c r="X249" s="234" t="str">
        <f ca="1">IF(SUMIF(Pharmaceuticals!$B:$B,$B249,Pharmaceuticals!BM:BM)+SUMIF('Health Products &amp; Equipment'!$B:$B,$B249,'Health Products &amp; Equipment'!BM:BM)+SUMIF('Other Pharma &amp; Health Products'!$B:$B,$B249,'Other Pharma &amp; Health Products'!BM:BM)+SUMIF('PSM Costs'!$B:$B,$B249,'PSM Costs'!BM:BM)&gt;0,SUMIF(Pharmaceuticals!$B:$B,$B249,Pharmaceuticals!BM:BM)+SUMIF('Health Products &amp; Equipment'!$B:$B,$B249,'Health Products &amp; Equipment'!BM:BM)+SUMIF('Other Pharma &amp; Health Products'!$B:$B,$B249,'Other Pharma &amp; Health Products'!BM:BM)+SUMIF('PSM Costs'!$B:$B,$B249,'PSM Costs'!BM:BM),"")</f>
        <v/>
      </c>
      <c r="Y249" s="234" t="str">
        <f ca="1">IF(SUMIF(Pharmaceuticals!$B:$B,$B249,Pharmaceuticals!BO:BO)+SUMIF('Health Products &amp; Equipment'!$B:$B,$B249,'Health Products &amp; Equipment'!BO:BO)+SUMIF('Other Pharma &amp; Health Products'!$B:$B,$B249,'Other Pharma &amp; Health Products'!BO:BO)+SUMIF('PSM Costs'!$B:$B,$B249,'PSM Costs'!BO:BO)&gt;0,SUMIF(Pharmaceuticals!$B:$B,$B249,Pharmaceuticals!BO:BO)+SUMIF('Health Products &amp; Equipment'!$B:$B,$B249,'Health Products &amp; Equipment'!BO:BO)+SUMIF('Other Pharma &amp; Health Products'!$B:$B,$B249,'Other Pharma &amp; Health Products'!BO:BO)+SUMIF('PSM Costs'!$B:$B,$B249,'PSM Costs'!BO:BO),"")</f>
        <v/>
      </c>
      <c r="Z249" s="234" t="str">
        <f ca="1">IF(SUMIF(Pharmaceuticals!$B:$B,$B249,Pharmaceuticals!BQ:BQ)+SUMIF('Health Products &amp; Equipment'!$B:$B,$B249,'Health Products &amp; Equipment'!BQ:BQ)+SUMIF('Other Pharma &amp; Health Products'!$B:$B,$B249,'Other Pharma &amp; Health Products'!BQ:BQ)+SUMIF('PSM Costs'!$B:$B,$B249,'PSM Costs'!BQ:BQ)&gt;0,SUMIF(Pharmaceuticals!$B:$B,$B249,Pharmaceuticals!BQ:BQ)+SUMIF('Health Products &amp; Equipment'!$B:$B,$B249,'Health Products &amp; Equipment'!BQ:BQ)+SUMIF('Other Pharma &amp; Health Products'!$B:$B,$B249,'Other Pharma &amp; Health Products'!BQ:BQ)+SUMIF('PSM Costs'!$B:$B,$B249,'PSM Costs'!BQ:BQ),"")</f>
        <v/>
      </c>
      <c r="AA249" s="234" t="str">
        <f ca="1">IF(SUMIF(Pharmaceuticals!$B:$B,$B249,Pharmaceuticals!BS:BS)+SUMIF('Health Products &amp; Equipment'!$B:$B,$B249,'Health Products &amp; Equipment'!BS:BS)+SUMIF('Other Pharma &amp; Health Products'!$B:$B,$B249,'Other Pharma &amp; Health Products'!BS:BS)+SUMIF('PSM Costs'!$B:$B,$B249,'PSM Costs'!BS:BS)&gt;0,SUMIF(Pharmaceuticals!$B:$B,$B249,Pharmaceuticals!BS:BS)+SUMIF('Health Products &amp; Equipment'!$B:$B,$B249,'Health Products &amp; Equipment'!BS:BS)+SUMIF('Other Pharma &amp; Health Products'!$B:$B,$B249,'Other Pharma &amp; Health Products'!BS:BS)+SUMIF('PSM Costs'!$B:$B,$B249,'PSM Costs'!BS:BS),"")</f>
        <v/>
      </c>
      <c r="AB249" s="233" t="str">
        <f t="shared" ca="1" si="24"/>
        <v/>
      </c>
    </row>
    <row r="250" spans="1:28" ht="22.15" customHeight="1" x14ac:dyDescent="0.2">
      <c r="A250" s="229">
        <v>240</v>
      </c>
      <c r="B250" s="229" t="str">
        <f ca="1">IFERROR(VLOOKUP(A250,'Rank unique Mod-Int-CI-PR'!I:J,2,FALSE),"")</f>
        <v/>
      </c>
      <c r="C250" s="230" t="str">
        <f ca="1">IFERROR(VLOOKUP(VALUE(LEFT(B250,FIND("-",B250)-1)),CatModules!B:C,2,FALSE),"")</f>
        <v/>
      </c>
      <c r="D250" s="230" t="str">
        <f ca="1">IFERROR(VLOOKUP(LEFT(B250,FIND("--",B250)-1),CatInt!D:E,2,FALSE),"")</f>
        <v/>
      </c>
      <c r="E250" s="230" t="str">
        <f ca="1">IFERROR(VLOOKUP(MID(B250,FIND("--",B250)+2,FIND("---",B250)-FIND("--",B250)-2),CatCostInp!D:E,2,FALSE),"")</f>
        <v/>
      </c>
      <c r="F250" s="230" t="str">
        <f ca="1">IFERROR(VLOOKUP(B250,ActivityConcat!A:C,3,FALSE),"")</f>
        <v/>
      </c>
      <c r="G250" s="231" t="str">
        <f ca="1">IFERROR(VLOOKUP(VALUE(RIGHT(B250,1)),Setup!A:D,4,FALSE),"")</f>
        <v/>
      </c>
      <c r="H250" s="232" t="str">
        <f t="shared" ca="1" si="20"/>
        <v/>
      </c>
      <c r="I250" s="233" t="str">
        <f ca="1">IF(SUMIF(Pharmaceuticals!$B:$B,$B250,Pharmaceuticals!Z:Z)+SUMIF('Health Products &amp; Equipment'!$B:$B,$B250,'Health Products &amp; Equipment'!Z:Z)+SUMIF('Other Pharma &amp; Health Products'!$B:$B,$B250,'Other Pharma &amp; Health Products'!Z:Z)+SUMIF('PSM Costs'!$B:$B,$B250,'PSM Costs'!Z:Z)&gt;0,SUMIF(Pharmaceuticals!$B:$B,$B250,Pharmaceuticals!Z:Z)+SUMIF('Health Products &amp; Equipment'!$B:$B,$B250,'Health Products &amp; Equipment'!Z:Z)+SUMIF('Other Pharma &amp; Health Products'!$B:$B,$B250,'Other Pharma &amp; Health Products'!Z:Z)+SUMIF('PSM Costs'!$B:$B,$B250,'PSM Costs'!Z:Z),"")</f>
        <v/>
      </c>
      <c r="J250" s="233" t="str">
        <f ca="1">IF(SUMIF(Pharmaceuticals!$B:$B,$B250,Pharmaceuticals!AB:AB)+SUMIF('Health Products &amp; Equipment'!$B:$B,$B250,'Health Products &amp; Equipment'!AB:AB)+SUMIF('Other Pharma &amp; Health Products'!$B:$B,$B250,'Other Pharma &amp; Health Products'!AB:AB)+SUMIF('PSM Costs'!$B:$B,$B250,'PSM Costs'!AB:AB)&gt;0,SUMIF(Pharmaceuticals!$B:$B,$B250,Pharmaceuticals!AB:AB)+SUMIF('Health Products &amp; Equipment'!$B:$B,$B250,'Health Products &amp; Equipment'!AB:AB)+SUMIF('Other Pharma &amp; Health Products'!$B:$B,$B250,'Other Pharma &amp; Health Products'!AB:AB)+SUMIF('PSM Costs'!$B:$B,$B250,'PSM Costs'!AB:AB),"")</f>
        <v/>
      </c>
      <c r="K250" s="233" t="str">
        <f ca="1">IF(SUMIF(Pharmaceuticals!$B:$B,$B250,Pharmaceuticals!AD:AD)+SUMIF('Health Products &amp; Equipment'!$B:$B,$B250,'Health Products &amp; Equipment'!AD:AD)+SUMIF('Other Pharma &amp; Health Products'!$B:$B,$B250,'Other Pharma &amp; Health Products'!AD:AD)+SUMIF('PSM Costs'!$B:$B,$B250,'PSM Costs'!AD:AD)&gt;0,SUMIF(Pharmaceuticals!$B:$B,$B250,Pharmaceuticals!AD:AD)+SUMIF('Health Products &amp; Equipment'!$B:$B,$B250,'Health Products &amp; Equipment'!AD:AD)+SUMIF('Other Pharma &amp; Health Products'!$B:$B,$B250,'Other Pharma &amp; Health Products'!AD:AD)+SUMIF('PSM Costs'!$B:$B,$B250,'PSM Costs'!AD:AD),"")</f>
        <v/>
      </c>
      <c r="L250" s="233" t="str">
        <f ca="1">IF(SUMIF(Pharmaceuticals!$B:$B,$B250,Pharmaceuticals!AF:AF)+SUMIF('Health Products &amp; Equipment'!$B:$B,$B250,'Health Products &amp; Equipment'!AF:AF)+SUMIF('Other Pharma &amp; Health Products'!$B:$B,$B250,'Other Pharma &amp; Health Products'!AF:AF)+SUMIF('PSM Costs'!$B:$B,$B250,'PSM Costs'!AF:AF)&gt;0,SUMIF(Pharmaceuticals!$B:$B,$B250,Pharmaceuticals!AF:AF)+SUMIF('Health Products &amp; Equipment'!$B:$B,$B250,'Health Products &amp; Equipment'!AF:AF)+SUMIF('Other Pharma &amp; Health Products'!$B:$B,$B250,'Other Pharma &amp; Health Products'!AF:AF)+SUMIF('PSM Costs'!$B:$B,$B250,'PSM Costs'!AF:AF),"")</f>
        <v/>
      </c>
      <c r="M250" s="231" t="str">
        <f t="shared" ca="1" si="21"/>
        <v/>
      </c>
      <c r="N250" s="234" t="str">
        <f ca="1">IF(SUMIF(Pharmaceuticals!$B:$B,$B250,Pharmaceuticals!AM:AM)+SUMIF('Health Products &amp; Equipment'!$B:$B,$B250,'Health Products &amp; Equipment'!AM:AM)+SUMIF('Other Pharma &amp; Health Products'!$B:$B,$B250,'Other Pharma &amp; Health Products'!AM:AM)+SUMIF('PSM Costs'!$B:$B,$B250,'PSM Costs'!AM:AM)&gt;0,SUMIF(Pharmaceuticals!$B:$B,$B250,Pharmaceuticals!AM:AM)+SUMIF('Health Products &amp; Equipment'!$B:$B,$B250,'Health Products &amp; Equipment'!AM:AM)+SUMIF('Other Pharma &amp; Health Products'!$B:$B,$B250,'Other Pharma &amp; Health Products'!AM:AM)+SUMIF('PSM Costs'!$B:$B,$B250,'PSM Costs'!AM:AM),"")</f>
        <v/>
      </c>
      <c r="O250" s="234" t="str">
        <f ca="1">IF(SUMIF(Pharmaceuticals!$B:$B,$B250,Pharmaceuticals!AO:AO)+SUMIF('Health Products &amp; Equipment'!$B:$B,$B250,'Health Products &amp; Equipment'!AO:AO)+SUMIF('Other Pharma &amp; Health Products'!$B:$B,$B250,'Other Pharma &amp; Health Products'!AO:AO)+SUMIF('PSM Costs'!$B:$B,$B250,'PSM Costs'!AO:AO)&gt;0,SUMIF(Pharmaceuticals!$B:$B,$B250,Pharmaceuticals!AO:AO)+SUMIF('Health Products &amp; Equipment'!$B:$B,$B250,'Health Products &amp; Equipment'!AO:AO)+SUMIF('Other Pharma &amp; Health Products'!$B:$B,$B250,'Other Pharma &amp; Health Products'!AO:AO)+SUMIF('PSM Costs'!$B:$B,$B250,'PSM Costs'!AO:AO),"")</f>
        <v/>
      </c>
      <c r="P250" s="234" t="str">
        <f ca="1">IF(SUMIF(Pharmaceuticals!$B:$B,$B250,Pharmaceuticals!AQ:AQ)+SUMIF('Health Products &amp; Equipment'!$B:$B,$B250,'Health Products &amp; Equipment'!AQ:AQ)+SUMIF('Other Pharma &amp; Health Products'!$B:$B,$B250,'Other Pharma &amp; Health Products'!AQ:AQ)+SUMIF('PSM Costs'!$B:$B,$B250,'PSM Costs'!AQ:AQ)&gt;0,SUMIF(Pharmaceuticals!$B:$B,$B250,Pharmaceuticals!AQ:AQ)+SUMIF('Health Products &amp; Equipment'!$B:$B,$B250,'Health Products &amp; Equipment'!AQ:AQ)+SUMIF('Other Pharma &amp; Health Products'!$B:$B,$B250,'Other Pharma &amp; Health Products'!AQ:AQ)+SUMIF('PSM Costs'!$B:$B,$B250,'PSM Costs'!AQ:AQ),"")</f>
        <v/>
      </c>
      <c r="Q250" s="234" t="str">
        <f ca="1">IF(SUMIF(Pharmaceuticals!$B:$B,$B250,Pharmaceuticals!AS:AS)+SUMIF('Health Products &amp; Equipment'!$B:$B,$B250,'Health Products &amp; Equipment'!AS:AS)+SUMIF('Other Pharma &amp; Health Products'!$B:$B,$B250,'Other Pharma &amp; Health Products'!AS:AS)+SUMIF('PSM Costs'!$B:$B,$B250,'PSM Costs'!AS:AS)&gt;0,SUMIF(Pharmaceuticals!$B:$B,$B250,Pharmaceuticals!AS:AS)+SUMIF('Health Products &amp; Equipment'!$B:$B,$B250,'Health Products &amp; Equipment'!AS:AS)+SUMIF('Other Pharma &amp; Health Products'!$B:$B,$B250,'Other Pharma &amp; Health Products'!AS:AS)+SUMIF('PSM Costs'!$B:$B,$B250,'PSM Costs'!AS:AS),"")</f>
        <v/>
      </c>
      <c r="R250" s="232" t="str">
        <f t="shared" ca="1" si="22"/>
        <v/>
      </c>
      <c r="S250" s="233" t="str">
        <f ca="1">IF(SUMIF(Pharmaceuticals!$B:$B,$B250,Pharmaceuticals!AZ:AZ)+SUMIF('Health Products &amp; Equipment'!$B:$B,$B250,'Health Products &amp; Equipment'!AZ:AZ)+SUMIF('Other Pharma &amp; Health Products'!$B:$B,$B250,'Other Pharma &amp; Health Products'!AZ:AZ)+SUMIF('PSM Costs'!$B:$B,$B250,'PSM Costs'!AZ:AZ)&gt;0,SUMIF(Pharmaceuticals!$B:$B,$B250,Pharmaceuticals!AZ:AZ)+SUMIF('Health Products &amp; Equipment'!$B:$B,$B250,'Health Products &amp; Equipment'!AZ:AZ)+SUMIF('Other Pharma &amp; Health Products'!$B:$B,$B250,'Other Pharma &amp; Health Products'!AZ:AZ)+SUMIF('PSM Costs'!$B:$B,$B250,'PSM Costs'!AZ:AZ),"")</f>
        <v/>
      </c>
      <c r="T250" s="233" t="str">
        <f ca="1">IF(SUMIF(Pharmaceuticals!$B:$B,$B250,Pharmaceuticals!BB:BB)+SUMIF('Health Products &amp; Equipment'!$B:$B,$B250,'Health Products &amp; Equipment'!BB:BB)+SUMIF('Other Pharma &amp; Health Products'!$B:$B,$B250,'Other Pharma &amp; Health Products'!BB:BB)+SUMIF('PSM Costs'!$B:$B,$B250,'PSM Costs'!BB:BB)&gt;0,SUMIF(Pharmaceuticals!$B:$B,$B250,Pharmaceuticals!BB:BB)+SUMIF('Health Products &amp; Equipment'!$B:$B,$B250,'Health Products &amp; Equipment'!BB:BB)+SUMIF('Other Pharma &amp; Health Products'!$B:$B,$B250,'Other Pharma &amp; Health Products'!BB:BB)+SUMIF('PSM Costs'!$B:$B,$B250,'PSM Costs'!BB:BB),"")</f>
        <v/>
      </c>
      <c r="U250" s="233" t="str">
        <f ca="1">IF(SUMIF(Pharmaceuticals!$B:$B,$B250,Pharmaceuticals!BD:BD)+SUMIF('Health Products &amp; Equipment'!$B:$B,$B250,'Health Products &amp; Equipment'!BD:BD)+SUMIF('Other Pharma &amp; Health Products'!$B:$B,$B250,'Other Pharma &amp; Health Products'!BD:BD)+SUMIF('PSM Costs'!$B:$B,$B250,'PSM Costs'!BD:BD)&gt;0,SUMIF(Pharmaceuticals!$B:$B,$B250,Pharmaceuticals!BD:BD)+SUMIF('Health Products &amp; Equipment'!$B:$B,$B250,'Health Products &amp; Equipment'!BD:BD)+SUMIF('Other Pharma &amp; Health Products'!$B:$B,$B250,'Other Pharma &amp; Health Products'!BD:BD)+SUMIF('PSM Costs'!$B:$B,$B250,'PSM Costs'!BD:BD),"")</f>
        <v/>
      </c>
      <c r="V250" s="233" t="str">
        <f ca="1">IF(SUMIF(Pharmaceuticals!$B:$B,$B250,Pharmaceuticals!BF:BF)+SUMIF('Health Products &amp; Equipment'!$B:$B,$B250,'Health Products &amp; Equipment'!BF:BF)+SUMIF('Other Pharma &amp; Health Products'!$B:$B,$B250,'Other Pharma &amp; Health Products'!BF:BF)+SUMIF('PSM Costs'!$B:$B,$B250,'PSM Costs'!BF:BF)&gt;0,SUMIF(Pharmaceuticals!$B:$B,$B250,Pharmaceuticals!BF:BF)+SUMIF('Health Products &amp; Equipment'!$B:$B,$B250,'Health Products &amp; Equipment'!BF:BF)+SUMIF('Other Pharma &amp; Health Products'!$B:$B,$B250,'Other Pharma &amp; Health Products'!BF:BF)+SUMIF('PSM Costs'!$B:$B,$B250,'PSM Costs'!BF:BF),"")</f>
        <v/>
      </c>
      <c r="W250" s="231" t="str">
        <f t="shared" ca="1" si="23"/>
        <v/>
      </c>
      <c r="X250" s="234" t="str">
        <f ca="1">IF(SUMIF(Pharmaceuticals!$B:$B,$B250,Pharmaceuticals!BM:BM)+SUMIF('Health Products &amp; Equipment'!$B:$B,$B250,'Health Products &amp; Equipment'!BM:BM)+SUMIF('Other Pharma &amp; Health Products'!$B:$B,$B250,'Other Pharma &amp; Health Products'!BM:BM)+SUMIF('PSM Costs'!$B:$B,$B250,'PSM Costs'!BM:BM)&gt;0,SUMIF(Pharmaceuticals!$B:$B,$B250,Pharmaceuticals!BM:BM)+SUMIF('Health Products &amp; Equipment'!$B:$B,$B250,'Health Products &amp; Equipment'!BM:BM)+SUMIF('Other Pharma &amp; Health Products'!$B:$B,$B250,'Other Pharma &amp; Health Products'!BM:BM)+SUMIF('PSM Costs'!$B:$B,$B250,'PSM Costs'!BM:BM),"")</f>
        <v/>
      </c>
      <c r="Y250" s="234" t="str">
        <f ca="1">IF(SUMIF(Pharmaceuticals!$B:$B,$B250,Pharmaceuticals!BO:BO)+SUMIF('Health Products &amp; Equipment'!$B:$B,$B250,'Health Products &amp; Equipment'!BO:BO)+SUMIF('Other Pharma &amp; Health Products'!$B:$B,$B250,'Other Pharma &amp; Health Products'!BO:BO)+SUMIF('PSM Costs'!$B:$B,$B250,'PSM Costs'!BO:BO)&gt;0,SUMIF(Pharmaceuticals!$B:$B,$B250,Pharmaceuticals!BO:BO)+SUMIF('Health Products &amp; Equipment'!$B:$B,$B250,'Health Products &amp; Equipment'!BO:BO)+SUMIF('Other Pharma &amp; Health Products'!$B:$B,$B250,'Other Pharma &amp; Health Products'!BO:BO)+SUMIF('PSM Costs'!$B:$B,$B250,'PSM Costs'!BO:BO),"")</f>
        <v/>
      </c>
      <c r="Z250" s="234" t="str">
        <f ca="1">IF(SUMIF(Pharmaceuticals!$B:$B,$B250,Pharmaceuticals!BQ:BQ)+SUMIF('Health Products &amp; Equipment'!$B:$B,$B250,'Health Products &amp; Equipment'!BQ:BQ)+SUMIF('Other Pharma &amp; Health Products'!$B:$B,$B250,'Other Pharma &amp; Health Products'!BQ:BQ)+SUMIF('PSM Costs'!$B:$B,$B250,'PSM Costs'!BQ:BQ)&gt;0,SUMIF(Pharmaceuticals!$B:$B,$B250,Pharmaceuticals!BQ:BQ)+SUMIF('Health Products &amp; Equipment'!$B:$B,$B250,'Health Products &amp; Equipment'!BQ:BQ)+SUMIF('Other Pharma &amp; Health Products'!$B:$B,$B250,'Other Pharma &amp; Health Products'!BQ:BQ)+SUMIF('PSM Costs'!$B:$B,$B250,'PSM Costs'!BQ:BQ),"")</f>
        <v/>
      </c>
      <c r="AA250" s="234" t="str">
        <f ca="1">IF(SUMIF(Pharmaceuticals!$B:$B,$B250,Pharmaceuticals!BS:BS)+SUMIF('Health Products &amp; Equipment'!$B:$B,$B250,'Health Products &amp; Equipment'!BS:BS)+SUMIF('Other Pharma &amp; Health Products'!$B:$B,$B250,'Other Pharma &amp; Health Products'!BS:BS)+SUMIF('PSM Costs'!$B:$B,$B250,'PSM Costs'!BS:BS)&gt;0,SUMIF(Pharmaceuticals!$B:$B,$B250,Pharmaceuticals!BS:BS)+SUMIF('Health Products &amp; Equipment'!$B:$B,$B250,'Health Products &amp; Equipment'!BS:BS)+SUMIF('Other Pharma &amp; Health Products'!$B:$B,$B250,'Other Pharma &amp; Health Products'!BS:BS)+SUMIF('PSM Costs'!$B:$B,$B250,'PSM Costs'!BS:BS),"")</f>
        <v/>
      </c>
      <c r="AB250" s="233" t="str">
        <f t="shared" ca="1" si="24"/>
        <v/>
      </c>
    </row>
    <row r="251" spans="1:28" ht="22.15" customHeight="1" x14ac:dyDescent="0.2">
      <c r="A251" s="229">
        <v>241</v>
      </c>
      <c r="B251" s="229" t="str">
        <f ca="1">IFERROR(VLOOKUP(A251,'Rank unique Mod-Int-CI-PR'!I:J,2,FALSE),"")</f>
        <v/>
      </c>
      <c r="C251" s="230" t="str">
        <f ca="1">IFERROR(VLOOKUP(VALUE(LEFT(B251,FIND("-",B251)-1)),CatModules!B:C,2,FALSE),"")</f>
        <v/>
      </c>
      <c r="D251" s="230" t="str">
        <f ca="1">IFERROR(VLOOKUP(LEFT(B251,FIND("--",B251)-1),CatInt!D:E,2,FALSE),"")</f>
        <v/>
      </c>
      <c r="E251" s="230" t="str">
        <f ca="1">IFERROR(VLOOKUP(MID(B251,FIND("--",B251)+2,FIND("---",B251)-FIND("--",B251)-2),CatCostInp!D:E,2,FALSE),"")</f>
        <v/>
      </c>
      <c r="F251" s="230" t="str">
        <f ca="1">IFERROR(VLOOKUP(B251,ActivityConcat!A:C,3,FALSE),"")</f>
        <v/>
      </c>
      <c r="G251" s="231" t="str">
        <f ca="1">IFERROR(VLOOKUP(VALUE(RIGHT(B251,1)),Setup!A:D,4,FALSE),"")</f>
        <v/>
      </c>
      <c r="H251" s="232" t="str">
        <f t="shared" ca="1" si="20"/>
        <v/>
      </c>
      <c r="I251" s="233" t="str">
        <f ca="1">IF(SUMIF(Pharmaceuticals!$B:$B,$B251,Pharmaceuticals!Z:Z)+SUMIF('Health Products &amp; Equipment'!$B:$B,$B251,'Health Products &amp; Equipment'!Z:Z)+SUMIF('Other Pharma &amp; Health Products'!$B:$B,$B251,'Other Pharma &amp; Health Products'!Z:Z)+SUMIF('PSM Costs'!$B:$B,$B251,'PSM Costs'!Z:Z)&gt;0,SUMIF(Pharmaceuticals!$B:$B,$B251,Pharmaceuticals!Z:Z)+SUMIF('Health Products &amp; Equipment'!$B:$B,$B251,'Health Products &amp; Equipment'!Z:Z)+SUMIF('Other Pharma &amp; Health Products'!$B:$B,$B251,'Other Pharma &amp; Health Products'!Z:Z)+SUMIF('PSM Costs'!$B:$B,$B251,'PSM Costs'!Z:Z),"")</f>
        <v/>
      </c>
      <c r="J251" s="233" t="str">
        <f ca="1">IF(SUMIF(Pharmaceuticals!$B:$B,$B251,Pharmaceuticals!AB:AB)+SUMIF('Health Products &amp; Equipment'!$B:$B,$B251,'Health Products &amp; Equipment'!AB:AB)+SUMIF('Other Pharma &amp; Health Products'!$B:$B,$B251,'Other Pharma &amp; Health Products'!AB:AB)+SUMIF('PSM Costs'!$B:$B,$B251,'PSM Costs'!AB:AB)&gt;0,SUMIF(Pharmaceuticals!$B:$B,$B251,Pharmaceuticals!AB:AB)+SUMIF('Health Products &amp; Equipment'!$B:$B,$B251,'Health Products &amp; Equipment'!AB:AB)+SUMIF('Other Pharma &amp; Health Products'!$B:$B,$B251,'Other Pharma &amp; Health Products'!AB:AB)+SUMIF('PSM Costs'!$B:$B,$B251,'PSM Costs'!AB:AB),"")</f>
        <v/>
      </c>
      <c r="K251" s="233" t="str">
        <f ca="1">IF(SUMIF(Pharmaceuticals!$B:$B,$B251,Pharmaceuticals!AD:AD)+SUMIF('Health Products &amp; Equipment'!$B:$B,$B251,'Health Products &amp; Equipment'!AD:AD)+SUMIF('Other Pharma &amp; Health Products'!$B:$B,$B251,'Other Pharma &amp; Health Products'!AD:AD)+SUMIF('PSM Costs'!$B:$B,$B251,'PSM Costs'!AD:AD)&gt;0,SUMIF(Pharmaceuticals!$B:$B,$B251,Pharmaceuticals!AD:AD)+SUMIF('Health Products &amp; Equipment'!$B:$B,$B251,'Health Products &amp; Equipment'!AD:AD)+SUMIF('Other Pharma &amp; Health Products'!$B:$B,$B251,'Other Pharma &amp; Health Products'!AD:AD)+SUMIF('PSM Costs'!$B:$B,$B251,'PSM Costs'!AD:AD),"")</f>
        <v/>
      </c>
      <c r="L251" s="233" t="str">
        <f ca="1">IF(SUMIF(Pharmaceuticals!$B:$B,$B251,Pharmaceuticals!AF:AF)+SUMIF('Health Products &amp; Equipment'!$B:$B,$B251,'Health Products &amp; Equipment'!AF:AF)+SUMIF('Other Pharma &amp; Health Products'!$B:$B,$B251,'Other Pharma &amp; Health Products'!AF:AF)+SUMIF('PSM Costs'!$B:$B,$B251,'PSM Costs'!AF:AF)&gt;0,SUMIF(Pharmaceuticals!$B:$B,$B251,Pharmaceuticals!AF:AF)+SUMIF('Health Products &amp; Equipment'!$B:$B,$B251,'Health Products &amp; Equipment'!AF:AF)+SUMIF('Other Pharma &amp; Health Products'!$B:$B,$B251,'Other Pharma &amp; Health Products'!AF:AF)+SUMIF('PSM Costs'!$B:$B,$B251,'PSM Costs'!AF:AF),"")</f>
        <v/>
      </c>
      <c r="M251" s="231" t="str">
        <f t="shared" ca="1" si="21"/>
        <v/>
      </c>
      <c r="N251" s="234" t="str">
        <f ca="1">IF(SUMIF(Pharmaceuticals!$B:$B,$B251,Pharmaceuticals!AM:AM)+SUMIF('Health Products &amp; Equipment'!$B:$B,$B251,'Health Products &amp; Equipment'!AM:AM)+SUMIF('Other Pharma &amp; Health Products'!$B:$B,$B251,'Other Pharma &amp; Health Products'!AM:AM)+SUMIF('PSM Costs'!$B:$B,$B251,'PSM Costs'!AM:AM)&gt;0,SUMIF(Pharmaceuticals!$B:$B,$B251,Pharmaceuticals!AM:AM)+SUMIF('Health Products &amp; Equipment'!$B:$B,$B251,'Health Products &amp; Equipment'!AM:AM)+SUMIF('Other Pharma &amp; Health Products'!$B:$B,$B251,'Other Pharma &amp; Health Products'!AM:AM)+SUMIF('PSM Costs'!$B:$B,$B251,'PSM Costs'!AM:AM),"")</f>
        <v/>
      </c>
      <c r="O251" s="234" t="str">
        <f ca="1">IF(SUMIF(Pharmaceuticals!$B:$B,$B251,Pharmaceuticals!AO:AO)+SUMIF('Health Products &amp; Equipment'!$B:$B,$B251,'Health Products &amp; Equipment'!AO:AO)+SUMIF('Other Pharma &amp; Health Products'!$B:$B,$B251,'Other Pharma &amp; Health Products'!AO:AO)+SUMIF('PSM Costs'!$B:$B,$B251,'PSM Costs'!AO:AO)&gt;0,SUMIF(Pharmaceuticals!$B:$B,$B251,Pharmaceuticals!AO:AO)+SUMIF('Health Products &amp; Equipment'!$B:$B,$B251,'Health Products &amp; Equipment'!AO:AO)+SUMIF('Other Pharma &amp; Health Products'!$B:$B,$B251,'Other Pharma &amp; Health Products'!AO:AO)+SUMIF('PSM Costs'!$B:$B,$B251,'PSM Costs'!AO:AO),"")</f>
        <v/>
      </c>
      <c r="P251" s="234" t="str">
        <f ca="1">IF(SUMIF(Pharmaceuticals!$B:$B,$B251,Pharmaceuticals!AQ:AQ)+SUMIF('Health Products &amp; Equipment'!$B:$B,$B251,'Health Products &amp; Equipment'!AQ:AQ)+SUMIF('Other Pharma &amp; Health Products'!$B:$B,$B251,'Other Pharma &amp; Health Products'!AQ:AQ)+SUMIF('PSM Costs'!$B:$B,$B251,'PSM Costs'!AQ:AQ)&gt;0,SUMIF(Pharmaceuticals!$B:$B,$B251,Pharmaceuticals!AQ:AQ)+SUMIF('Health Products &amp; Equipment'!$B:$B,$B251,'Health Products &amp; Equipment'!AQ:AQ)+SUMIF('Other Pharma &amp; Health Products'!$B:$B,$B251,'Other Pharma &amp; Health Products'!AQ:AQ)+SUMIF('PSM Costs'!$B:$B,$B251,'PSM Costs'!AQ:AQ),"")</f>
        <v/>
      </c>
      <c r="Q251" s="234" t="str">
        <f ca="1">IF(SUMIF(Pharmaceuticals!$B:$B,$B251,Pharmaceuticals!AS:AS)+SUMIF('Health Products &amp; Equipment'!$B:$B,$B251,'Health Products &amp; Equipment'!AS:AS)+SUMIF('Other Pharma &amp; Health Products'!$B:$B,$B251,'Other Pharma &amp; Health Products'!AS:AS)+SUMIF('PSM Costs'!$B:$B,$B251,'PSM Costs'!AS:AS)&gt;0,SUMIF(Pharmaceuticals!$B:$B,$B251,Pharmaceuticals!AS:AS)+SUMIF('Health Products &amp; Equipment'!$B:$B,$B251,'Health Products &amp; Equipment'!AS:AS)+SUMIF('Other Pharma &amp; Health Products'!$B:$B,$B251,'Other Pharma &amp; Health Products'!AS:AS)+SUMIF('PSM Costs'!$B:$B,$B251,'PSM Costs'!AS:AS),"")</f>
        <v/>
      </c>
      <c r="R251" s="232" t="str">
        <f t="shared" ca="1" si="22"/>
        <v/>
      </c>
      <c r="S251" s="233" t="str">
        <f ca="1">IF(SUMIF(Pharmaceuticals!$B:$B,$B251,Pharmaceuticals!AZ:AZ)+SUMIF('Health Products &amp; Equipment'!$B:$B,$B251,'Health Products &amp; Equipment'!AZ:AZ)+SUMIF('Other Pharma &amp; Health Products'!$B:$B,$B251,'Other Pharma &amp; Health Products'!AZ:AZ)+SUMIF('PSM Costs'!$B:$B,$B251,'PSM Costs'!AZ:AZ)&gt;0,SUMIF(Pharmaceuticals!$B:$B,$B251,Pharmaceuticals!AZ:AZ)+SUMIF('Health Products &amp; Equipment'!$B:$B,$B251,'Health Products &amp; Equipment'!AZ:AZ)+SUMIF('Other Pharma &amp; Health Products'!$B:$B,$B251,'Other Pharma &amp; Health Products'!AZ:AZ)+SUMIF('PSM Costs'!$B:$B,$B251,'PSM Costs'!AZ:AZ),"")</f>
        <v/>
      </c>
      <c r="T251" s="233" t="str">
        <f ca="1">IF(SUMIF(Pharmaceuticals!$B:$B,$B251,Pharmaceuticals!BB:BB)+SUMIF('Health Products &amp; Equipment'!$B:$B,$B251,'Health Products &amp; Equipment'!BB:BB)+SUMIF('Other Pharma &amp; Health Products'!$B:$B,$B251,'Other Pharma &amp; Health Products'!BB:BB)+SUMIF('PSM Costs'!$B:$B,$B251,'PSM Costs'!BB:BB)&gt;0,SUMIF(Pharmaceuticals!$B:$B,$B251,Pharmaceuticals!BB:BB)+SUMIF('Health Products &amp; Equipment'!$B:$B,$B251,'Health Products &amp; Equipment'!BB:BB)+SUMIF('Other Pharma &amp; Health Products'!$B:$B,$B251,'Other Pharma &amp; Health Products'!BB:BB)+SUMIF('PSM Costs'!$B:$B,$B251,'PSM Costs'!BB:BB),"")</f>
        <v/>
      </c>
      <c r="U251" s="233" t="str">
        <f ca="1">IF(SUMIF(Pharmaceuticals!$B:$B,$B251,Pharmaceuticals!BD:BD)+SUMIF('Health Products &amp; Equipment'!$B:$B,$B251,'Health Products &amp; Equipment'!BD:BD)+SUMIF('Other Pharma &amp; Health Products'!$B:$B,$B251,'Other Pharma &amp; Health Products'!BD:BD)+SUMIF('PSM Costs'!$B:$B,$B251,'PSM Costs'!BD:BD)&gt;0,SUMIF(Pharmaceuticals!$B:$B,$B251,Pharmaceuticals!BD:BD)+SUMIF('Health Products &amp; Equipment'!$B:$B,$B251,'Health Products &amp; Equipment'!BD:BD)+SUMIF('Other Pharma &amp; Health Products'!$B:$B,$B251,'Other Pharma &amp; Health Products'!BD:BD)+SUMIF('PSM Costs'!$B:$B,$B251,'PSM Costs'!BD:BD),"")</f>
        <v/>
      </c>
      <c r="V251" s="233" t="str">
        <f ca="1">IF(SUMIF(Pharmaceuticals!$B:$B,$B251,Pharmaceuticals!BF:BF)+SUMIF('Health Products &amp; Equipment'!$B:$B,$B251,'Health Products &amp; Equipment'!BF:BF)+SUMIF('Other Pharma &amp; Health Products'!$B:$B,$B251,'Other Pharma &amp; Health Products'!BF:BF)+SUMIF('PSM Costs'!$B:$B,$B251,'PSM Costs'!BF:BF)&gt;0,SUMIF(Pharmaceuticals!$B:$B,$B251,Pharmaceuticals!BF:BF)+SUMIF('Health Products &amp; Equipment'!$B:$B,$B251,'Health Products &amp; Equipment'!BF:BF)+SUMIF('Other Pharma &amp; Health Products'!$B:$B,$B251,'Other Pharma &amp; Health Products'!BF:BF)+SUMIF('PSM Costs'!$B:$B,$B251,'PSM Costs'!BF:BF),"")</f>
        <v/>
      </c>
      <c r="W251" s="231" t="str">
        <f t="shared" ca="1" si="23"/>
        <v/>
      </c>
      <c r="X251" s="234" t="str">
        <f ca="1">IF(SUMIF(Pharmaceuticals!$B:$B,$B251,Pharmaceuticals!BM:BM)+SUMIF('Health Products &amp; Equipment'!$B:$B,$B251,'Health Products &amp; Equipment'!BM:BM)+SUMIF('Other Pharma &amp; Health Products'!$B:$B,$B251,'Other Pharma &amp; Health Products'!BM:BM)+SUMIF('PSM Costs'!$B:$B,$B251,'PSM Costs'!BM:BM)&gt;0,SUMIF(Pharmaceuticals!$B:$B,$B251,Pharmaceuticals!BM:BM)+SUMIF('Health Products &amp; Equipment'!$B:$B,$B251,'Health Products &amp; Equipment'!BM:BM)+SUMIF('Other Pharma &amp; Health Products'!$B:$B,$B251,'Other Pharma &amp; Health Products'!BM:BM)+SUMIF('PSM Costs'!$B:$B,$B251,'PSM Costs'!BM:BM),"")</f>
        <v/>
      </c>
      <c r="Y251" s="234" t="str">
        <f ca="1">IF(SUMIF(Pharmaceuticals!$B:$B,$B251,Pharmaceuticals!BO:BO)+SUMIF('Health Products &amp; Equipment'!$B:$B,$B251,'Health Products &amp; Equipment'!BO:BO)+SUMIF('Other Pharma &amp; Health Products'!$B:$B,$B251,'Other Pharma &amp; Health Products'!BO:BO)+SUMIF('PSM Costs'!$B:$B,$B251,'PSM Costs'!BO:BO)&gt;0,SUMIF(Pharmaceuticals!$B:$B,$B251,Pharmaceuticals!BO:BO)+SUMIF('Health Products &amp; Equipment'!$B:$B,$B251,'Health Products &amp; Equipment'!BO:BO)+SUMIF('Other Pharma &amp; Health Products'!$B:$B,$B251,'Other Pharma &amp; Health Products'!BO:BO)+SUMIF('PSM Costs'!$B:$B,$B251,'PSM Costs'!BO:BO),"")</f>
        <v/>
      </c>
      <c r="Z251" s="234" t="str">
        <f ca="1">IF(SUMIF(Pharmaceuticals!$B:$B,$B251,Pharmaceuticals!BQ:BQ)+SUMIF('Health Products &amp; Equipment'!$B:$B,$B251,'Health Products &amp; Equipment'!BQ:BQ)+SUMIF('Other Pharma &amp; Health Products'!$B:$B,$B251,'Other Pharma &amp; Health Products'!BQ:BQ)+SUMIF('PSM Costs'!$B:$B,$B251,'PSM Costs'!BQ:BQ)&gt;0,SUMIF(Pharmaceuticals!$B:$B,$B251,Pharmaceuticals!BQ:BQ)+SUMIF('Health Products &amp; Equipment'!$B:$B,$B251,'Health Products &amp; Equipment'!BQ:BQ)+SUMIF('Other Pharma &amp; Health Products'!$B:$B,$B251,'Other Pharma &amp; Health Products'!BQ:BQ)+SUMIF('PSM Costs'!$B:$B,$B251,'PSM Costs'!BQ:BQ),"")</f>
        <v/>
      </c>
      <c r="AA251" s="234" t="str">
        <f ca="1">IF(SUMIF(Pharmaceuticals!$B:$B,$B251,Pharmaceuticals!BS:BS)+SUMIF('Health Products &amp; Equipment'!$B:$B,$B251,'Health Products &amp; Equipment'!BS:BS)+SUMIF('Other Pharma &amp; Health Products'!$B:$B,$B251,'Other Pharma &amp; Health Products'!BS:BS)+SUMIF('PSM Costs'!$B:$B,$B251,'PSM Costs'!BS:BS)&gt;0,SUMIF(Pharmaceuticals!$B:$B,$B251,Pharmaceuticals!BS:BS)+SUMIF('Health Products &amp; Equipment'!$B:$B,$B251,'Health Products &amp; Equipment'!BS:BS)+SUMIF('Other Pharma &amp; Health Products'!$B:$B,$B251,'Other Pharma &amp; Health Products'!BS:BS)+SUMIF('PSM Costs'!$B:$B,$B251,'PSM Costs'!BS:BS),"")</f>
        <v/>
      </c>
      <c r="AB251" s="233" t="str">
        <f t="shared" ca="1" si="24"/>
        <v/>
      </c>
    </row>
    <row r="252" spans="1:28" ht="22.15" customHeight="1" x14ac:dyDescent="0.2">
      <c r="A252" s="229">
        <v>242</v>
      </c>
      <c r="B252" s="229" t="str">
        <f ca="1">IFERROR(VLOOKUP(A252,'Rank unique Mod-Int-CI-PR'!I:J,2,FALSE),"")</f>
        <v/>
      </c>
      <c r="C252" s="230" t="str">
        <f ca="1">IFERROR(VLOOKUP(VALUE(LEFT(B252,FIND("-",B252)-1)),CatModules!B:C,2,FALSE),"")</f>
        <v/>
      </c>
      <c r="D252" s="230" t="str">
        <f ca="1">IFERROR(VLOOKUP(LEFT(B252,FIND("--",B252)-1),CatInt!D:E,2,FALSE),"")</f>
        <v/>
      </c>
      <c r="E252" s="230" t="str">
        <f ca="1">IFERROR(VLOOKUP(MID(B252,FIND("--",B252)+2,FIND("---",B252)-FIND("--",B252)-2),CatCostInp!D:E,2,FALSE),"")</f>
        <v/>
      </c>
      <c r="F252" s="230" t="str">
        <f ca="1">IFERROR(VLOOKUP(B252,ActivityConcat!A:C,3,FALSE),"")</f>
        <v/>
      </c>
      <c r="G252" s="231" t="str">
        <f ca="1">IFERROR(VLOOKUP(VALUE(RIGHT(B252,1)),Setup!A:D,4,FALSE),"")</f>
        <v/>
      </c>
      <c r="H252" s="232" t="str">
        <f t="shared" ca="1" si="20"/>
        <v/>
      </c>
      <c r="I252" s="233" t="str">
        <f ca="1">IF(SUMIF(Pharmaceuticals!$B:$B,$B252,Pharmaceuticals!Z:Z)+SUMIF('Health Products &amp; Equipment'!$B:$B,$B252,'Health Products &amp; Equipment'!Z:Z)+SUMIF('Other Pharma &amp; Health Products'!$B:$B,$B252,'Other Pharma &amp; Health Products'!Z:Z)+SUMIF('PSM Costs'!$B:$B,$B252,'PSM Costs'!Z:Z)&gt;0,SUMIF(Pharmaceuticals!$B:$B,$B252,Pharmaceuticals!Z:Z)+SUMIF('Health Products &amp; Equipment'!$B:$B,$B252,'Health Products &amp; Equipment'!Z:Z)+SUMIF('Other Pharma &amp; Health Products'!$B:$B,$B252,'Other Pharma &amp; Health Products'!Z:Z)+SUMIF('PSM Costs'!$B:$B,$B252,'PSM Costs'!Z:Z),"")</f>
        <v/>
      </c>
      <c r="J252" s="233" t="str">
        <f ca="1">IF(SUMIF(Pharmaceuticals!$B:$B,$B252,Pharmaceuticals!AB:AB)+SUMIF('Health Products &amp; Equipment'!$B:$B,$B252,'Health Products &amp; Equipment'!AB:AB)+SUMIF('Other Pharma &amp; Health Products'!$B:$B,$B252,'Other Pharma &amp; Health Products'!AB:AB)+SUMIF('PSM Costs'!$B:$B,$B252,'PSM Costs'!AB:AB)&gt;0,SUMIF(Pharmaceuticals!$B:$B,$B252,Pharmaceuticals!AB:AB)+SUMIF('Health Products &amp; Equipment'!$B:$B,$B252,'Health Products &amp; Equipment'!AB:AB)+SUMIF('Other Pharma &amp; Health Products'!$B:$B,$B252,'Other Pharma &amp; Health Products'!AB:AB)+SUMIF('PSM Costs'!$B:$B,$B252,'PSM Costs'!AB:AB),"")</f>
        <v/>
      </c>
      <c r="K252" s="233" t="str">
        <f ca="1">IF(SUMIF(Pharmaceuticals!$B:$B,$B252,Pharmaceuticals!AD:AD)+SUMIF('Health Products &amp; Equipment'!$B:$B,$B252,'Health Products &amp; Equipment'!AD:AD)+SUMIF('Other Pharma &amp; Health Products'!$B:$B,$B252,'Other Pharma &amp; Health Products'!AD:AD)+SUMIF('PSM Costs'!$B:$B,$B252,'PSM Costs'!AD:AD)&gt;0,SUMIF(Pharmaceuticals!$B:$B,$B252,Pharmaceuticals!AD:AD)+SUMIF('Health Products &amp; Equipment'!$B:$B,$B252,'Health Products &amp; Equipment'!AD:AD)+SUMIF('Other Pharma &amp; Health Products'!$B:$B,$B252,'Other Pharma &amp; Health Products'!AD:AD)+SUMIF('PSM Costs'!$B:$B,$B252,'PSM Costs'!AD:AD),"")</f>
        <v/>
      </c>
      <c r="L252" s="233" t="str">
        <f ca="1">IF(SUMIF(Pharmaceuticals!$B:$B,$B252,Pharmaceuticals!AF:AF)+SUMIF('Health Products &amp; Equipment'!$B:$B,$B252,'Health Products &amp; Equipment'!AF:AF)+SUMIF('Other Pharma &amp; Health Products'!$B:$B,$B252,'Other Pharma &amp; Health Products'!AF:AF)+SUMIF('PSM Costs'!$B:$B,$B252,'PSM Costs'!AF:AF)&gt;0,SUMIF(Pharmaceuticals!$B:$B,$B252,Pharmaceuticals!AF:AF)+SUMIF('Health Products &amp; Equipment'!$B:$B,$B252,'Health Products &amp; Equipment'!AF:AF)+SUMIF('Other Pharma &amp; Health Products'!$B:$B,$B252,'Other Pharma &amp; Health Products'!AF:AF)+SUMIF('PSM Costs'!$B:$B,$B252,'PSM Costs'!AF:AF),"")</f>
        <v/>
      </c>
      <c r="M252" s="231" t="str">
        <f t="shared" ca="1" si="21"/>
        <v/>
      </c>
      <c r="N252" s="234" t="str">
        <f ca="1">IF(SUMIF(Pharmaceuticals!$B:$B,$B252,Pharmaceuticals!AM:AM)+SUMIF('Health Products &amp; Equipment'!$B:$B,$B252,'Health Products &amp; Equipment'!AM:AM)+SUMIF('Other Pharma &amp; Health Products'!$B:$B,$B252,'Other Pharma &amp; Health Products'!AM:AM)+SUMIF('PSM Costs'!$B:$B,$B252,'PSM Costs'!AM:AM)&gt;0,SUMIF(Pharmaceuticals!$B:$B,$B252,Pharmaceuticals!AM:AM)+SUMIF('Health Products &amp; Equipment'!$B:$B,$B252,'Health Products &amp; Equipment'!AM:AM)+SUMIF('Other Pharma &amp; Health Products'!$B:$B,$B252,'Other Pharma &amp; Health Products'!AM:AM)+SUMIF('PSM Costs'!$B:$B,$B252,'PSM Costs'!AM:AM),"")</f>
        <v/>
      </c>
      <c r="O252" s="234" t="str">
        <f ca="1">IF(SUMIF(Pharmaceuticals!$B:$B,$B252,Pharmaceuticals!AO:AO)+SUMIF('Health Products &amp; Equipment'!$B:$B,$B252,'Health Products &amp; Equipment'!AO:AO)+SUMIF('Other Pharma &amp; Health Products'!$B:$B,$B252,'Other Pharma &amp; Health Products'!AO:AO)+SUMIF('PSM Costs'!$B:$B,$B252,'PSM Costs'!AO:AO)&gt;0,SUMIF(Pharmaceuticals!$B:$B,$B252,Pharmaceuticals!AO:AO)+SUMIF('Health Products &amp; Equipment'!$B:$B,$B252,'Health Products &amp; Equipment'!AO:AO)+SUMIF('Other Pharma &amp; Health Products'!$B:$B,$B252,'Other Pharma &amp; Health Products'!AO:AO)+SUMIF('PSM Costs'!$B:$B,$B252,'PSM Costs'!AO:AO),"")</f>
        <v/>
      </c>
      <c r="P252" s="234" t="str">
        <f ca="1">IF(SUMIF(Pharmaceuticals!$B:$B,$B252,Pharmaceuticals!AQ:AQ)+SUMIF('Health Products &amp; Equipment'!$B:$B,$B252,'Health Products &amp; Equipment'!AQ:AQ)+SUMIF('Other Pharma &amp; Health Products'!$B:$B,$B252,'Other Pharma &amp; Health Products'!AQ:AQ)+SUMIF('PSM Costs'!$B:$B,$B252,'PSM Costs'!AQ:AQ)&gt;0,SUMIF(Pharmaceuticals!$B:$B,$B252,Pharmaceuticals!AQ:AQ)+SUMIF('Health Products &amp; Equipment'!$B:$B,$B252,'Health Products &amp; Equipment'!AQ:AQ)+SUMIF('Other Pharma &amp; Health Products'!$B:$B,$B252,'Other Pharma &amp; Health Products'!AQ:AQ)+SUMIF('PSM Costs'!$B:$B,$B252,'PSM Costs'!AQ:AQ),"")</f>
        <v/>
      </c>
      <c r="Q252" s="234" t="str">
        <f ca="1">IF(SUMIF(Pharmaceuticals!$B:$B,$B252,Pharmaceuticals!AS:AS)+SUMIF('Health Products &amp; Equipment'!$B:$B,$B252,'Health Products &amp; Equipment'!AS:AS)+SUMIF('Other Pharma &amp; Health Products'!$B:$B,$B252,'Other Pharma &amp; Health Products'!AS:AS)+SUMIF('PSM Costs'!$B:$B,$B252,'PSM Costs'!AS:AS)&gt;0,SUMIF(Pharmaceuticals!$B:$B,$B252,Pharmaceuticals!AS:AS)+SUMIF('Health Products &amp; Equipment'!$B:$B,$B252,'Health Products &amp; Equipment'!AS:AS)+SUMIF('Other Pharma &amp; Health Products'!$B:$B,$B252,'Other Pharma &amp; Health Products'!AS:AS)+SUMIF('PSM Costs'!$B:$B,$B252,'PSM Costs'!AS:AS),"")</f>
        <v/>
      </c>
      <c r="R252" s="232" t="str">
        <f t="shared" ca="1" si="22"/>
        <v/>
      </c>
      <c r="S252" s="233" t="str">
        <f ca="1">IF(SUMIF(Pharmaceuticals!$B:$B,$B252,Pharmaceuticals!AZ:AZ)+SUMIF('Health Products &amp; Equipment'!$B:$B,$B252,'Health Products &amp; Equipment'!AZ:AZ)+SUMIF('Other Pharma &amp; Health Products'!$B:$B,$B252,'Other Pharma &amp; Health Products'!AZ:AZ)+SUMIF('PSM Costs'!$B:$B,$B252,'PSM Costs'!AZ:AZ)&gt;0,SUMIF(Pharmaceuticals!$B:$B,$B252,Pharmaceuticals!AZ:AZ)+SUMIF('Health Products &amp; Equipment'!$B:$B,$B252,'Health Products &amp; Equipment'!AZ:AZ)+SUMIF('Other Pharma &amp; Health Products'!$B:$B,$B252,'Other Pharma &amp; Health Products'!AZ:AZ)+SUMIF('PSM Costs'!$B:$B,$B252,'PSM Costs'!AZ:AZ),"")</f>
        <v/>
      </c>
      <c r="T252" s="233" t="str">
        <f ca="1">IF(SUMIF(Pharmaceuticals!$B:$B,$B252,Pharmaceuticals!BB:BB)+SUMIF('Health Products &amp; Equipment'!$B:$B,$B252,'Health Products &amp; Equipment'!BB:BB)+SUMIF('Other Pharma &amp; Health Products'!$B:$B,$B252,'Other Pharma &amp; Health Products'!BB:BB)+SUMIF('PSM Costs'!$B:$B,$B252,'PSM Costs'!BB:BB)&gt;0,SUMIF(Pharmaceuticals!$B:$B,$B252,Pharmaceuticals!BB:BB)+SUMIF('Health Products &amp; Equipment'!$B:$B,$B252,'Health Products &amp; Equipment'!BB:BB)+SUMIF('Other Pharma &amp; Health Products'!$B:$B,$B252,'Other Pharma &amp; Health Products'!BB:BB)+SUMIF('PSM Costs'!$B:$B,$B252,'PSM Costs'!BB:BB),"")</f>
        <v/>
      </c>
      <c r="U252" s="233" t="str">
        <f ca="1">IF(SUMIF(Pharmaceuticals!$B:$B,$B252,Pharmaceuticals!BD:BD)+SUMIF('Health Products &amp; Equipment'!$B:$B,$B252,'Health Products &amp; Equipment'!BD:BD)+SUMIF('Other Pharma &amp; Health Products'!$B:$B,$B252,'Other Pharma &amp; Health Products'!BD:BD)+SUMIF('PSM Costs'!$B:$B,$B252,'PSM Costs'!BD:BD)&gt;0,SUMIF(Pharmaceuticals!$B:$B,$B252,Pharmaceuticals!BD:BD)+SUMIF('Health Products &amp; Equipment'!$B:$B,$B252,'Health Products &amp; Equipment'!BD:BD)+SUMIF('Other Pharma &amp; Health Products'!$B:$B,$B252,'Other Pharma &amp; Health Products'!BD:BD)+SUMIF('PSM Costs'!$B:$B,$B252,'PSM Costs'!BD:BD),"")</f>
        <v/>
      </c>
      <c r="V252" s="233" t="str">
        <f ca="1">IF(SUMIF(Pharmaceuticals!$B:$B,$B252,Pharmaceuticals!BF:BF)+SUMIF('Health Products &amp; Equipment'!$B:$B,$B252,'Health Products &amp; Equipment'!BF:BF)+SUMIF('Other Pharma &amp; Health Products'!$B:$B,$B252,'Other Pharma &amp; Health Products'!BF:BF)+SUMIF('PSM Costs'!$B:$B,$B252,'PSM Costs'!BF:BF)&gt;0,SUMIF(Pharmaceuticals!$B:$B,$B252,Pharmaceuticals!BF:BF)+SUMIF('Health Products &amp; Equipment'!$B:$B,$B252,'Health Products &amp; Equipment'!BF:BF)+SUMIF('Other Pharma &amp; Health Products'!$B:$B,$B252,'Other Pharma &amp; Health Products'!BF:BF)+SUMIF('PSM Costs'!$B:$B,$B252,'PSM Costs'!BF:BF),"")</f>
        <v/>
      </c>
      <c r="W252" s="231" t="str">
        <f t="shared" ca="1" si="23"/>
        <v/>
      </c>
      <c r="X252" s="234" t="str">
        <f ca="1">IF(SUMIF(Pharmaceuticals!$B:$B,$B252,Pharmaceuticals!BM:BM)+SUMIF('Health Products &amp; Equipment'!$B:$B,$B252,'Health Products &amp; Equipment'!BM:BM)+SUMIF('Other Pharma &amp; Health Products'!$B:$B,$B252,'Other Pharma &amp; Health Products'!BM:BM)+SUMIF('PSM Costs'!$B:$B,$B252,'PSM Costs'!BM:BM)&gt;0,SUMIF(Pharmaceuticals!$B:$B,$B252,Pharmaceuticals!BM:BM)+SUMIF('Health Products &amp; Equipment'!$B:$B,$B252,'Health Products &amp; Equipment'!BM:BM)+SUMIF('Other Pharma &amp; Health Products'!$B:$B,$B252,'Other Pharma &amp; Health Products'!BM:BM)+SUMIF('PSM Costs'!$B:$B,$B252,'PSM Costs'!BM:BM),"")</f>
        <v/>
      </c>
      <c r="Y252" s="234" t="str">
        <f ca="1">IF(SUMIF(Pharmaceuticals!$B:$B,$B252,Pharmaceuticals!BO:BO)+SUMIF('Health Products &amp; Equipment'!$B:$B,$B252,'Health Products &amp; Equipment'!BO:BO)+SUMIF('Other Pharma &amp; Health Products'!$B:$B,$B252,'Other Pharma &amp; Health Products'!BO:BO)+SUMIF('PSM Costs'!$B:$B,$B252,'PSM Costs'!BO:BO)&gt;0,SUMIF(Pharmaceuticals!$B:$B,$B252,Pharmaceuticals!BO:BO)+SUMIF('Health Products &amp; Equipment'!$B:$B,$B252,'Health Products &amp; Equipment'!BO:BO)+SUMIF('Other Pharma &amp; Health Products'!$B:$B,$B252,'Other Pharma &amp; Health Products'!BO:BO)+SUMIF('PSM Costs'!$B:$B,$B252,'PSM Costs'!BO:BO),"")</f>
        <v/>
      </c>
      <c r="Z252" s="234" t="str">
        <f ca="1">IF(SUMIF(Pharmaceuticals!$B:$B,$B252,Pharmaceuticals!BQ:BQ)+SUMIF('Health Products &amp; Equipment'!$B:$B,$B252,'Health Products &amp; Equipment'!BQ:BQ)+SUMIF('Other Pharma &amp; Health Products'!$B:$B,$B252,'Other Pharma &amp; Health Products'!BQ:BQ)+SUMIF('PSM Costs'!$B:$B,$B252,'PSM Costs'!BQ:BQ)&gt;0,SUMIF(Pharmaceuticals!$B:$B,$B252,Pharmaceuticals!BQ:BQ)+SUMIF('Health Products &amp; Equipment'!$B:$B,$B252,'Health Products &amp; Equipment'!BQ:BQ)+SUMIF('Other Pharma &amp; Health Products'!$B:$B,$B252,'Other Pharma &amp; Health Products'!BQ:BQ)+SUMIF('PSM Costs'!$B:$B,$B252,'PSM Costs'!BQ:BQ),"")</f>
        <v/>
      </c>
      <c r="AA252" s="234" t="str">
        <f ca="1">IF(SUMIF(Pharmaceuticals!$B:$B,$B252,Pharmaceuticals!BS:BS)+SUMIF('Health Products &amp; Equipment'!$B:$B,$B252,'Health Products &amp; Equipment'!BS:BS)+SUMIF('Other Pharma &amp; Health Products'!$B:$B,$B252,'Other Pharma &amp; Health Products'!BS:BS)+SUMIF('PSM Costs'!$B:$B,$B252,'PSM Costs'!BS:BS)&gt;0,SUMIF(Pharmaceuticals!$B:$B,$B252,Pharmaceuticals!BS:BS)+SUMIF('Health Products &amp; Equipment'!$B:$B,$B252,'Health Products &amp; Equipment'!BS:BS)+SUMIF('Other Pharma &amp; Health Products'!$B:$B,$B252,'Other Pharma &amp; Health Products'!BS:BS)+SUMIF('PSM Costs'!$B:$B,$B252,'PSM Costs'!BS:BS),"")</f>
        <v/>
      </c>
      <c r="AB252" s="233" t="str">
        <f t="shared" ca="1" si="24"/>
        <v/>
      </c>
    </row>
    <row r="253" spans="1:28" ht="22.15" customHeight="1" x14ac:dyDescent="0.2">
      <c r="A253" s="229">
        <v>243</v>
      </c>
      <c r="B253" s="229" t="str">
        <f ca="1">IFERROR(VLOOKUP(A253,'Rank unique Mod-Int-CI-PR'!I:J,2,FALSE),"")</f>
        <v/>
      </c>
      <c r="C253" s="230" t="str">
        <f ca="1">IFERROR(VLOOKUP(VALUE(LEFT(B253,FIND("-",B253)-1)),CatModules!B:C,2,FALSE),"")</f>
        <v/>
      </c>
      <c r="D253" s="230" t="str">
        <f ca="1">IFERROR(VLOOKUP(LEFT(B253,FIND("--",B253)-1),CatInt!D:E,2,FALSE),"")</f>
        <v/>
      </c>
      <c r="E253" s="230" t="str">
        <f ca="1">IFERROR(VLOOKUP(MID(B253,FIND("--",B253)+2,FIND("---",B253)-FIND("--",B253)-2),CatCostInp!D:E,2,FALSE),"")</f>
        <v/>
      </c>
      <c r="F253" s="230" t="str">
        <f ca="1">IFERROR(VLOOKUP(B253,ActivityConcat!A:C,3,FALSE),"")</f>
        <v/>
      </c>
      <c r="G253" s="231" t="str">
        <f ca="1">IFERROR(VLOOKUP(VALUE(RIGHT(B253,1)),Setup!A:D,4,FALSE),"")</f>
        <v/>
      </c>
      <c r="H253" s="232" t="str">
        <f t="shared" ca="1" si="20"/>
        <v/>
      </c>
      <c r="I253" s="233" t="str">
        <f ca="1">IF(SUMIF(Pharmaceuticals!$B:$B,$B253,Pharmaceuticals!Z:Z)+SUMIF('Health Products &amp; Equipment'!$B:$B,$B253,'Health Products &amp; Equipment'!Z:Z)+SUMIF('Other Pharma &amp; Health Products'!$B:$B,$B253,'Other Pharma &amp; Health Products'!Z:Z)+SUMIF('PSM Costs'!$B:$B,$B253,'PSM Costs'!Z:Z)&gt;0,SUMIF(Pharmaceuticals!$B:$B,$B253,Pharmaceuticals!Z:Z)+SUMIF('Health Products &amp; Equipment'!$B:$B,$B253,'Health Products &amp; Equipment'!Z:Z)+SUMIF('Other Pharma &amp; Health Products'!$B:$B,$B253,'Other Pharma &amp; Health Products'!Z:Z)+SUMIF('PSM Costs'!$B:$B,$B253,'PSM Costs'!Z:Z),"")</f>
        <v/>
      </c>
      <c r="J253" s="233" t="str">
        <f ca="1">IF(SUMIF(Pharmaceuticals!$B:$B,$B253,Pharmaceuticals!AB:AB)+SUMIF('Health Products &amp; Equipment'!$B:$B,$B253,'Health Products &amp; Equipment'!AB:AB)+SUMIF('Other Pharma &amp; Health Products'!$B:$B,$B253,'Other Pharma &amp; Health Products'!AB:AB)+SUMIF('PSM Costs'!$B:$B,$B253,'PSM Costs'!AB:AB)&gt;0,SUMIF(Pharmaceuticals!$B:$B,$B253,Pharmaceuticals!AB:AB)+SUMIF('Health Products &amp; Equipment'!$B:$B,$B253,'Health Products &amp; Equipment'!AB:AB)+SUMIF('Other Pharma &amp; Health Products'!$B:$B,$B253,'Other Pharma &amp; Health Products'!AB:AB)+SUMIF('PSM Costs'!$B:$B,$B253,'PSM Costs'!AB:AB),"")</f>
        <v/>
      </c>
      <c r="K253" s="233" t="str">
        <f ca="1">IF(SUMIF(Pharmaceuticals!$B:$B,$B253,Pharmaceuticals!AD:AD)+SUMIF('Health Products &amp; Equipment'!$B:$B,$B253,'Health Products &amp; Equipment'!AD:AD)+SUMIF('Other Pharma &amp; Health Products'!$B:$B,$B253,'Other Pharma &amp; Health Products'!AD:AD)+SUMIF('PSM Costs'!$B:$B,$B253,'PSM Costs'!AD:AD)&gt;0,SUMIF(Pharmaceuticals!$B:$B,$B253,Pharmaceuticals!AD:AD)+SUMIF('Health Products &amp; Equipment'!$B:$B,$B253,'Health Products &amp; Equipment'!AD:AD)+SUMIF('Other Pharma &amp; Health Products'!$B:$B,$B253,'Other Pharma &amp; Health Products'!AD:AD)+SUMIF('PSM Costs'!$B:$B,$B253,'PSM Costs'!AD:AD),"")</f>
        <v/>
      </c>
      <c r="L253" s="233" t="str">
        <f ca="1">IF(SUMIF(Pharmaceuticals!$B:$B,$B253,Pharmaceuticals!AF:AF)+SUMIF('Health Products &amp; Equipment'!$B:$B,$B253,'Health Products &amp; Equipment'!AF:AF)+SUMIF('Other Pharma &amp; Health Products'!$B:$B,$B253,'Other Pharma &amp; Health Products'!AF:AF)+SUMIF('PSM Costs'!$B:$B,$B253,'PSM Costs'!AF:AF)&gt;0,SUMIF(Pharmaceuticals!$B:$B,$B253,Pharmaceuticals!AF:AF)+SUMIF('Health Products &amp; Equipment'!$B:$B,$B253,'Health Products &amp; Equipment'!AF:AF)+SUMIF('Other Pharma &amp; Health Products'!$B:$B,$B253,'Other Pharma &amp; Health Products'!AF:AF)+SUMIF('PSM Costs'!$B:$B,$B253,'PSM Costs'!AF:AF),"")</f>
        <v/>
      </c>
      <c r="M253" s="231" t="str">
        <f t="shared" ca="1" si="21"/>
        <v/>
      </c>
      <c r="N253" s="234" t="str">
        <f ca="1">IF(SUMIF(Pharmaceuticals!$B:$B,$B253,Pharmaceuticals!AM:AM)+SUMIF('Health Products &amp; Equipment'!$B:$B,$B253,'Health Products &amp; Equipment'!AM:AM)+SUMIF('Other Pharma &amp; Health Products'!$B:$B,$B253,'Other Pharma &amp; Health Products'!AM:AM)+SUMIF('PSM Costs'!$B:$B,$B253,'PSM Costs'!AM:AM)&gt;0,SUMIF(Pharmaceuticals!$B:$B,$B253,Pharmaceuticals!AM:AM)+SUMIF('Health Products &amp; Equipment'!$B:$B,$B253,'Health Products &amp; Equipment'!AM:AM)+SUMIF('Other Pharma &amp; Health Products'!$B:$B,$B253,'Other Pharma &amp; Health Products'!AM:AM)+SUMIF('PSM Costs'!$B:$B,$B253,'PSM Costs'!AM:AM),"")</f>
        <v/>
      </c>
      <c r="O253" s="234" t="str">
        <f ca="1">IF(SUMIF(Pharmaceuticals!$B:$B,$B253,Pharmaceuticals!AO:AO)+SUMIF('Health Products &amp; Equipment'!$B:$B,$B253,'Health Products &amp; Equipment'!AO:AO)+SUMIF('Other Pharma &amp; Health Products'!$B:$B,$B253,'Other Pharma &amp; Health Products'!AO:AO)+SUMIF('PSM Costs'!$B:$B,$B253,'PSM Costs'!AO:AO)&gt;0,SUMIF(Pharmaceuticals!$B:$B,$B253,Pharmaceuticals!AO:AO)+SUMIF('Health Products &amp; Equipment'!$B:$B,$B253,'Health Products &amp; Equipment'!AO:AO)+SUMIF('Other Pharma &amp; Health Products'!$B:$B,$B253,'Other Pharma &amp; Health Products'!AO:AO)+SUMIF('PSM Costs'!$B:$B,$B253,'PSM Costs'!AO:AO),"")</f>
        <v/>
      </c>
      <c r="P253" s="234" t="str">
        <f ca="1">IF(SUMIF(Pharmaceuticals!$B:$B,$B253,Pharmaceuticals!AQ:AQ)+SUMIF('Health Products &amp; Equipment'!$B:$B,$B253,'Health Products &amp; Equipment'!AQ:AQ)+SUMIF('Other Pharma &amp; Health Products'!$B:$B,$B253,'Other Pharma &amp; Health Products'!AQ:AQ)+SUMIF('PSM Costs'!$B:$B,$B253,'PSM Costs'!AQ:AQ)&gt;0,SUMIF(Pharmaceuticals!$B:$B,$B253,Pharmaceuticals!AQ:AQ)+SUMIF('Health Products &amp; Equipment'!$B:$B,$B253,'Health Products &amp; Equipment'!AQ:AQ)+SUMIF('Other Pharma &amp; Health Products'!$B:$B,$B253,'Other Pharma &amp; Health Products'!AQ:AQ)+SUMIF('PSM Costs'!$B:$B,$B253,'PSM Costs'!AQ:AQ),"")</f>
        <v/>
      </c>
      <c r="Q253" s="234" t="str">
        <f ca="1">IF(SUMIF(Pharmaceuticals!$B:$B,$B253,Pharmaceuticals!AS:AS)+SUMIF('Health Products &amp; Equipment'!$B:$B,$B253,'Health Products &amp; Equipment'!AS:AS)+SUMIF('Other Pharma &amp; Health Products'!$B:$B,$B253,'Other Pharma &amp; Health Products'!AS:AS)+SUMIF('PSM Costs'!$B:$B,$B253,'PSM Costs'!AS:AS)&gt;0,SUMIF(Pharmaceuticals!$B:$B,$B253,Pharmaceuticals!AS:AS)+SUMIF('Health Products &amp; Equipment'!$B:$B,$B253,'Health Products &amp; Equipment'!AS:AS)+SUMIF('Other Pharma &amp; Health Products'!$B:$B,$B253,'Other Pharma &amp; Health Products'!AS:AS)+SUMIF('PSM Costs'!$B:$B,$B253,'PSM Costs'!AS:AS),"")</f>
        <v/>
      </c>
      <c r="R253" s="232" t="str">
        <f t="shared" ca="1" si="22"/>
        <v/>
      </c>
      <c r="S253" s="233" t="str">
        <f ca="1">IF(SUMIF(Pharmaceuticals!$B:$B,$B253,Pharmaceuticals!AZ:AZ)+SUMIF('Health Products &amp; Equipment'!$B:$B,$B253,'Health Products &amp; Equipment'!AZ:AZ)+SUMIF('Other Pharma &amp; Health Products'!$B:$B,$B253,'Other Pharma &amp; Health Products'!AZ:AZ)+SUMIF('PSM Costs'!$B:$B,$B253,'PSM Costs'!AZ:AZ)&gt;0,SUMIF(Pharmaceuticals!$B:$B,$B253,Pharmaceuticals!AZ:AZ)+SUMIF('Health Products &amp; Equipment'!$B:$B,$B253,'Health Products &amp; Equipment'!AZ:AZ)+SUMIF('Other Pharma &amp; Health Products'!$B:$B,$B253,'Other Pharma &amp; Health Products'!AZ:AZ)+SUMIF('PSM Costs'!$B:$B,$B253,'PSM Costs'!AZ:AZ),"")</f>
        <v/>
      </c>
      <c r="T253" s="233" t="str">
        <f ca="1">IF(SUMIF(Pharmaceuticals!$B:$B,$B253,Pharmaceuticals!BB:BB)+SUMIF('Health Products &amp; Equipment'!$B:$B,$B253,'Health Products &amp; Equipment'!BB:BB)+SUMIF('Other Pharma &amp; Health Products'!$B:$B,$B253,'Other Pharma &amp; Health Products'!BB:BB)+SUMIF('PSM Costs'!$B:$B,$B253,'PSM Costs'!BB:BB)&gt;0,SUMIF(Pharmaceuticals!$B:$B,$B253,Pharmaceuticals!BB:BB)+SUMIF('Health Products &amp; Equipment'!$B:$B,$B253,'Health Products &amp; Equipment'!BB:BB)+SUMIF('Other Pharma &amp; Health Products'!$B:$B,$B253,'Other Pharma &amp; Health Products'!BB:BB)+SUMIF('PSM Costs'!$B:$B,$B253,'PSM Costs'!BB:BB),"")</f>
        <v/>
      </c>
      <c r="U253" s="233" t="str">
        <f ca="1">IF(SUMIF(Pharmaceuticals!$B:$B,$B253,Pharmaceuticals!BD:BD)+SUMIF('Health Products &amp; Equipment'!$B:$B,$B253,'Health Products &amp; Equipment'!BD:BD)+SUMIF('Other Pharma &amp; Health Products'!$B:$B,$B253,'Other Pharma &amp; Health Products'!BD:BD)+SUMIF('PSM Costs'!$B:$B,$B253,'PSM Costs'!BD:BD)&gt;0,SUMIF(Pharmaceuticals!$B:$B,$B253,Pharmaceuticals!BD:BD)+SUMIF('Health Products &amp; Equipment'!$B:$B,$B253,'Health Products &amp; Equipment'!BD:BD)+SUMIF('Other Pharma &amp; Health Products'!$B:$B,$B253,'Other Pharma &amp; Health Products'!BD:BD)+SUMIF('PSM Costs'!$B:$B,$B253,'PSM Costs'!BD:BD),"")</f>
        <v/>
      </c>
      <c r="V253" s="233" t="str">
        <f ca="1">IF(SUMIF(Pharmaceuticals!$B:$B,$B253,Pharmaceuticals!BF:BF)+SUMIF('Health Products &amp; Equipment'!$B:$B,$B253,'Health Products &amp; Equipment'!BF:BF)+SUMIF('Other Pharma &amp; Health Products'!$B:$B,$B253,'Other Pharma &amp; Health Products'!BF:BF)+SUMIF('PSM Costs'!$B:$B,$B253,'PSM Costs'!BF:BF)&gt;0,SUMIF(Pharmaceuticals!$B:$B,$B253,Pharmaceuticals!BF:BF)+SUMIF('Health Products &amp; Equipment'!$B:$B,$B253,'Health Products &amp; Equipment'!BF:BF)+SUMIF('Other Pharma &amp; Health Products'!$B:$B,$B253,'Other Pharma &amp; Health Products'!BF:BF)+SUMIF('PSM Costs'!$B:$B,$B253,'PSM Costs'!BF:BF),"")</f>
        <v/>
      </c>
      <c r="W253" s="231" t="str">
        <f t="shared" ca="1" si="23"/>
        <v/>
      </c>
      <c r="X253" s="234" t="str">
        <f ca="1">IF(SUMIF(Pharmaceuticals!$B:$B,$B253,Pharmaceuticals!BM:BM)+SUMIF('Health Products &amp; Equipment'!$B:$B,$B253,'Health Products &amp; Equipment'!BM:BM)+SUMIF('Other Pharma &amp; Health Products'!$B:$B,$B253,'Other Pharma &amp; Health Products'!BM:BM)+SUMIF('PSM Costs'!$B:$B,$B253,'PSM Costs'!BM:BM)&gt;0,SUMIF(Pharmaceuticals!$B:$B,$B253,Pharmaceuticals!BM:BM)+SUMIF('Health Products &amp; Equipment'!$B:$B,$B253,'Health Products &amp; Equipment'!BM:BM)+SUMIF('Other Pharma &amp; Health Products'!$B:$B,$B253,'Other Pharma &amp; Health Products'!BM:BM)+SUMIF('PSM Costs'!$B:$B,$B253,'PSM Costs'!BM:BM),"")</f>
        <v/>
      </c>
      <c r="Y253" s="234" t="str">
        <f ca="1">IF(SUMIF(Pharmaceuticals!$B:$B,$B253,Pharmaceuticals!BO:BO)+SUMIF('Health Products &amp; Equipment'!$B:$B,$B253,'Health Products &amp; Equipment'!BO:BO)+SUMIF('Other Pharma &amp; Health Products'!$B:$B,$B253,'Other Pharma &amp; Health Products'!BO:BO)+SUMIF('PSM Costs'!$B:$B,$B253,'PSM Costs'!BO:BO)&gt;0,SUMIF(Pharmaceuticals!$B:$B,$B253,Pharmaceuticals!BO:BO)+SUMIF('Health Products &amp; Equipment'!$B:$B,$B253,'Health Products &amp; Equipment'!BO:BO)+SUMIF('Other Pharma &amp; Health Products'!$B:$B,$B253,'Other Pharma &amp; Health Products'!BO:BO)+SUMIF('PSM Costs'!$B:$B,$B253,'PSM Costs'!BO:BO),"")</f>
        <v/>
      </c>
      <c r="Z253" s="234" t="str">
        <f ca="1">IF(SUMIF(Pharmaceuticals!$B:$B,$B253,Pharmaceuticals!BQ:BQ)+SUMIF('Health Products &amp; Equipment'!$B:$B,$B253,'Health Products &amp; Equipment'!BQ:BQ)+SUMIF('Other Pharma &amp; Health Products'!$B:$B,$B253,'Other Pharma &amp; Health Products'!BQ:BQ)+SUMIF('PSM Costs'!$B:$B,$B253,'PSM Costs'!BQ:BQ)&gt;0,SUMIF(Pharmaceuticals!$B:$B,$B253,Pharmaceuticals!BQ:BQ)+SUMIF('Health Products &amp; Equipment'!$B:$B,$B253,'Health Products &amp; Equipment'!BQ:BQ)+SUMIF('Other Pharma &amp; Health Products'!$B:$B,$B253,'Other Pharma &amp; Health Products'!BQ:BQ)+SUMIF('PSM Costs'!$B:$B,$B253,'PSM Costs'!BQ:BQ),"")</f>
        <v/>
      </c>
      <c r="AA253" s="234" t="str">
        <f ca="1">IF(SUMIF(Pharmaceuticals!$B:$B,$B253,Pharmaceuticals!BS:BS)+SUMIF('Health Products &amp; Equipment'!$B:$B,$B253,'Health Products &amp; Equipment'!BS:BS)+SUMIF('Other Pharma &amp; Health Products'!$B:$B,$B253,'Other Pharma &amp; Health Products'!BS:BS)+SUMIF('PSM Costs'!$B:$B,$B253,'PSM Costs'!BS:BS)&gt;0,SUMIF(Pharmaceuticals!$B:$B,$B253,Pharmaceuticals!BS:BS)+SUMIF('Health Products &amp; Equipment'!$B:$B,$B253,'Health Products &amp; Equipment'!BS:BS)+SUMIF('Other Pharma &amp; Health Products'!$B:$B,$B253,'Other Pharma &amp; Health Products'!BS:BS)+SUMIF('PSM Costs'!$B:$B,$B253,'PSM Costs'!BS:BS),"")</f>
        <v/>
      </c>
      <c r="AB253" s="233" t="str">
        <f t="shared" ca="1" si="24"/>
        <v/>
      </c>
    </row>
    <row r="254" spans="1:28" ht="22.15" customHeight="1" x14ac:dyDescent="0.2">
      <c r="A254" s="229">
        <v>244</v>
      </c>
      <c r="B254" s="229" t="str">
        <f ca="1">IFERROR(VLOOKUP(A254,'Rank unique Mod-Int-CI-PR'!I:J,2,FALSE),"")</f>
        <v/>
      </c>
      <c r="C254" s="230" t="str">
        <f ca="1">IFERROR(VLOOKUP(VALUE(LEFT(B254,FIND("-",B254)-1)),CatModules!B:C,2,FALSE),"")</f>
        <v/>
      </c>
      <c r="D254" s="230" t="str">
        <f ca="1">IFERROR(VLOOKUP(LEFT(B254,FIND("--",B254)-1),CatInt!D:E,2,FALSE),"")</f>
        <v/>
      </c>
      <c r="E254" s="230" t="str">
        <f ca="1">IFERROR(VLOOKUP(MID(B254,FIND("--",B254)+2,FIND("---",B254)-FIND("--",B254)-2),CatCostInp!D:E,2,FALSE),"")</f>
        <v/>
      </c>
      <c r="F254" s="230" t="str">
        <f ca="1">IFERROR(VLOOKUP(B254,ActivityConcat!A:C,3,FALSE),"")</f>
        <v/>
      </c>
      <c r="G254" s="231" t="str">
        <f ca="1">IFERROR(VLOOKUP(VALUE(RIGHT(B254,1)),Setup!A:D,4,FALSE),"")</f>
        <v/>
      </c>
      <c r="H254" s="232" t="str">
        <f t="shared" ca="1" si="20"/>
        <v/>
      </c>
      <c r="I254" s="233" t="str">
        <f ca="1">IF(SUMIF(Pharmaceuticals!$B:$B,$B254,Pharmaceuticals!Z:Z)+SUMIF('Health Products &amp; Equipment'!$B:$B,$B254,'Health Products &amp; Equipment'!Z:Z)+SUMIF('Other Pharma &amp; Health Products'!$B:$B,$B254,'Other Pharma &amp; Health Products'!Z:Z)+SUMIF('PSM Costs'!$B:$B,$B254,'PSM Costs'!Z:Z)&gt;0,SUMIF(Pharmaceuticals!$B:$B,$B254,Pharmaceuticals!Z:Z)+SUMIF('Health Products &amp; Equipment'!$B:$B,$B254,'Health Products &amp; Equipment'!Z:Z)+SUMIF('Other Pharma &amp; Health Products'!$B:$B,$B254,'Other Pharma &amp; Health Products'!Z:Z)+SUMIF('PSM Costs'!$B:$B,$B254,'PSM Costs'!Z:Z),"")</f>
        <v/>
      </c>
      <c r="J254" s="233" t="str">
        <f ca="1">IF(SUMIF(Pharmaceuticals!$B:$B,$B254,Pharmaceuticals!AB:AB)+SUMIF('Health Products &amp; Equipment'!$B:$B,$B254,'Health Products &amp; Equipment'!AB:AB)+SUMIF('Other Pharma &amp; Health Products'!$B:$B,$B254,'Other Pharma &amp; Health Products'!AB:AB)+SUMIF('PSM Costs'!$B:$B,$B254,'PSM Costs'!AB:AB)&gt;0,SUMIF(Pharmaceuticals!$B:$B,$B254,Pharmaceuticals!AB:AB)+SUMIF('Health Products &amp; Equipment'!$B:$B,$B254,'Health Products &amp; Equipment'!AB:AB)+SUMIF('Other Pharma &amp; Health Products'!$B:$B,$B254,'Other Pharma &amp; Health Products'!AB:AB)+SUMIF('PSM Costs'!$B:$B,$B254,'PSM Costs'!AB:AB),"")</f>
        <v/>
      </c>
      <c r="K254" s="233" t="str">
        <f ca="1">IF(SUMIF(Pharmaceuticals!$B:$B,$B254,Pharmaceuticals!AD:AD)+SUMIF('Health Products &amp; Equipment'!$B:$B,$B254,'Health Products &amp; Equipment'!AD:AD)+SUMIF('Other Pharma &amp; Health Products'!$B:$B,$B254,'Other Pharma &amp; Health Products'!AD:AD)+SUMIF('PSM Costs'!$B:$B,$B254,'PSM Costs'!AD:AD)&gt;0,SUMIF(Pharmaceuticals!$B:$B,$B254,Pharmaceuticals!AD:AD)+SUMIF('Health Products &amp; Equipment'!$B:$B,$B254,'Health Products &amp; Equipment'!AD:AD)+SUMIF('Other Pharma &amp; Health Products'!$B:$B,$B254,'Other Pharma &amp; Health Products'!AD:AD)+SUMIF('PSM Costs'!$B:$B,$B254,'PSM Costs'!AD:AD),"")</f>
        <v/>
      </c>
      <c r="L254" s="233" t="str">
        <f ca="1">IF(SUMIF(Pharmaceuticals!$B:$B,$B254,Pharmaceuticals!AF:AF)+SUMIF('Health Products &amp; Equipment'!$B:$B,$B254,'Health Products &amp; Equipment'!AF:AF)+SUMIF('Other Pharma &amp; Health Products'!$B:$B,$B254,'Other Pharma &amp; Health Products'!AF:AF)+SUMIF('PSM Costs'!$B:$B,$B254,'PSM Costs'!AF:AF)&gt;0,SUMIF(Pharmaceuticals!$B:$B,$B254,Pharmaceuticals!AF:AF)+SUMIF('Health Products &amp; Equipment'!$B:$B,$B254,'Health Products &amp; Equipment'!AF:AF)+SUMIF('Other Pharma &amp; Health Products'!$B:$B,$B254,'Other Pharma &amp; Health Products'!AF:AF)+SUMIF('PSM Costs'!$B:$B,$B254,'PSM Costs'!AF:AF),"")</f>
        <v/>
      </c>
      <c r="M254" s="231" t="str">
        <f t="shared" ca="1" si="21"/>
        <v/>
      </c>
      <c r="N254" s="234" t="str">
        <f ca="1">IF(SUMIF(Pharmaceuticals!$B:$B,$B254,Pharmaceuticals!AM:AM)+SUMIF('Health Products &amp; Equipment'!$B:$B,$B254,'Health Products &amp; Equipment'!AM:AM)+SUMIF('Other Pharma &amp; Health Products'!$B:$B,$B254,'Other Pharma &amp; Health Products'!AM:AM)+SUMIF('PSM Costs'!$B:$B,$B254,'PSM Costs'!AM:AM)&gt;0,SUMIF(Pharmaceuticals!$B:$B,$B254,Pharmaceuticals!AM:AM)+SUMIF('Health Products &amp; Equipment'!$B:$B,$B254,'Health Products &amp; Equipment'!AM:AM)+SUMIF('Other Pharma &amp; Health Products'!$B:$B,$B254,'Other Pharma &amp; Health Products'!AM:AM)+SUMIF('PSM Costs'!$B:$B,$B254,'PSM Costs'!AM:AM),"")</f>
        <v/>
      </c>
      <c r="O254" s="234" t="str">
        <f ca="1">IF(SUMIF(Pharmaceuticals!$B:$B,$B254,Pharmaceuticals!AO:AO)+SUMIF('Health Products &amp; Equipment'!$B:$B,$B254,'Health Products &amp; Equipment'!AO:AO)+SUMIF('Other Pharma &amp; Health Products'!$B:$B,$B254,'Other Pharma &amp; Health Products'!AO:AO)+SUMIF('PSM Costs'!$B:$B,$B254,'PSM Costs'!AO:AO)&gt;0,SUMIF(Pharmaceuticals!$B:$B,$B254,Pharmaceuticals!AO:AO)+SUMIF('Health Products &amp; Equipment'!$B:$B,$B254,'Health Products &amp; Equipment'!AO:AO)+SUMIF('Other Pharma &amp; Health Products'!$B:$B,$B254,'Other Pharma &amp; Health Products'!AO:AO)+SUMIF('PSM Costs'!$B:$B,$B254,'PSM Costs'!AO:AO),"")</f>
        <v/>
      </c>
      <c r="P254" s="234" t="str">
        <f ca="1">IF(SUMIF(Pharmaceuticals!$B:$B,$B254,Pharmaceuticals!AQ:AQ)+SUMIF('Health Products &amp; Equipment'!$B:$B,$B254,'Health Products &amp; Equipment'!AQ:AQ)+SUMIF('Other Pharma &amp; Health Products'!$B:$B,$B254,'Other Pharma &amp; Health Products'!AQ:AQ)+SUMIF('PSM Costs'!$B:$B,$B254,'PSM Costs'!AQ:AQ)&gt;0,SUMIF(Pharmaceuticals!$B:$B,$B254,Pharmaceuticals!AQ:AQ)+SUMIF('Health Products &amp; Equipment'!$B:$B,$B254,'Health Products &amp; Equipment'!AQ:AQ)+SUMIF('Other Pharma &amp; Health Products'!$B:$B,$B254,'Other Pharma &amp; Health Products'!AQ:AQ)+SUMIF('PSM Costs'!$B:$B,$B254,'PSM Costs'!AQ:AQ),"")</f>
        <v/>
      </c>
      <c r="Q254" s="234" t="str">
        <f ca="1">IF(SUMIF(Pharmaceuticals!$B:$B,$B254,Pharmaceuticals!AS:AS)+SUMIF('Health Products &amp; Equipment'!$B:$B,$B254,'Health Products &amp; Equipment'!AS:AS)+SUMIF('Other Pharma &amp; Health Products'!$B:$B,$B254,'Other Pharma &amp; Health Products'!AS:AS)+SUMIF('PSM Costs'!$B:$B,$B254,'PSM Costs'!AS:AS)&gt;0,SUMIF(Pharmaceuticals!$B:$B,$B254,Pharmaceuticals!AS:AS)+SUMIF('Health Products &amp; Equipment'!$B:$B,$B254,'Health Products &amp; Equipment'!AS:AS)+SUMIF('Other Pharma &amp; Health Products'!$B:$B,$B254,'Other Pharma &amp; Health Products'!AS:AS)+SUMIF('PSM Costs'!$B:$B,$B254,'PSM Costs'!AS:AS),"")</f>
        <v/>
      </c>
      <c r="R254" s="232" t="str">
        <f t="shared" ca="1" si="22"/>
        <v/>
      </c>
      <c r="S254" s="233" t="str">
        <f ca="1">IF(SUMIF(Pharmaceuticals!$B:$B,$B254,Pharmaceuticals!AZ:AZ)+SUMIF('Health Products &amp; Equipment'!$B:$B,$B254,'Health Products &amp; Equipment'!AZ:AZ)+SUMIF('Other Pharma &amp; Health Products'!$B:$B,$B254,'Other Pharma &amp; Health Products'!AZ:AZ)+SUMIF('PSM Costs'!$B:$B,$B254,'PSM Costs'!AZ:AZ)&gt;0,SUMIF(Pharmaceuticals!$B:$B,$B254,Pharmaceuticals!AZ:AZ)+SUMIF('Health Products &amp; Equipment'!$B:$B,$B254,'Health Products &amp; Equipment'!AZ:AZ)+SUMIF('Other Pharma &amp; Health Products'!$B:$B,$B254,'Other Pharma &amp; Health Products'!AZ:AZ)+SUMIF('PSM Costs'!$B:$B,$B254,'PSM Costs'!AZ:AZ),"")</f>
        <v/>
      </c>
      <c r="T254" s="233" t="str">
        <f ca="1">IF(SUMIF(Pharmaceuticals!$B:$B,$B254,Pharmaceuticals!BB:BB)+SUMIF('Health Products &amp; Equipment'!$B:$B,$B254,'Health Products &amp; Equipment'!BB:BB)+SUMIF('Other Pharma &amp; Health Products'!$B:$B,$B254,'Other Pharma &amp; Health Products'!BB:BB)+SUMIF('PSM Costs'!$B:$B,$B254,'PSM Costs'!BB:BB)&gt;0,SUMIF(Pharmaceuticals!$B:$B,$B254,Pharmaceuticals!BB:BB)+SUMIF('Health Products &amp; Equipment'!$B:$B,$B254,'Health Products &amp; Equipment'!BB:BB)+SUMIF('Other Pharma &amp; Health Products'!$B:$B,$B254,'Other Pharma &amp; Health Products'!BB:BB)+SUMIF('PSM Costs'!$B:$B,$B254,'PSM Costs'!BB:BB),"")</f>
        <v/>
      </c>
      <c r="U254" s="233" t="str">
        <f ca="1">IF(SUMIF(Pharmaceuticals!$B:$B,$B254,Pharmaceuticals!BD:BD)+SUMIF('Health Products &amp; Equipment'!$B:$B,$B254,'Health Products &amp; Equipment'!BD:BD)+SUMIF('Other Pharma &amp; Health Products'!$B:$B,$B254,'Other Pharma &amp; Health Products'!BD:BD)+SUMIF('PSM Costs'!$B:$B,$B254,'PSM Costs'!BD:BD)&gt;0,SUMIF(Pharmaceuticals!$B:$B,$B254,Pharmaceuticals!BD:BD)+SUMIF('Health Products &amp; Equipment'!$B:$B,$B254,'Health Products &amp; Equipment'!BD:BD)+SUMIF('Other Pharma &amp; Health Products'!$B:$B,$B254,'Other Pharma &amp; Health Products'!BD:BD)+SUMIF('PSM Costs'!$B:$B,$B254,'PSM Costs'!BD:BD),"")</f>
        <v/>
      </c>
      <c r="V254" s="233" t="str">
        <f ca="1">IF(SUMIF(Pharmaceuticals!$B:$B,$B254,Pharmaceuticals!BF:BF)+SUMIF('Health Products &amp; Equipment'!$B:$B,$B254,'Health Products &amp; Equipment'!BF:BF)+SUMIF('Other Pharma &amp; Health Products'!$B:$B,$B254,'Other Pharma &amp; Health Products'!BF:BF)+SUMIF('PSM Costs'!$B:$B,$B254,'PSM Costs'!BF:BF)&gt;0,SUMIF(Pharmaceuticals!$B:$B,$B254,Pharmaceuticals!BF:BF)+SUMIF('Health Products &amp; Equipment'!$B:$B,$B254,'Health Products &amp; Equipment'!BF:BF)+SUMIF('Other Pharma &amp; Health Products'!$B:$B,$B254,'Other Pharma &amp; Health Products'!BF:BF)+SUMIF('PSM Costs'!$B:$B,$B254,'PSM Costs'!BF:BF),"")</f>
        <v/>
      </c>
      <c r="W254" s="231" t="str">
        <f t="shared" ca="1" si="23"/>
        <v/>
      </c>
      <c r="X254" s="234" t="str">
        <f ca="1">IF(SUMIF(Pharmaceuticals!$B:$B,$B254,Pharmaceuticals!BM:BM)+SUMIF('Health Products &amp; Equipment'!$B:$B,$B254,'Health Products &amp; Equipment'!BM:BM)+SUMIF('Other Pharma &amp; Health Products'!$B:$B,$B254,'Other Pharma &amp; Health Products'!BM:BM)+SUMIF('PSM Costs'!$B:$B,$B254,'PSM Costs'!BM:BM)&gt;0,SUMIF(Pharmaceuticals!$B:$B,$B254,Pharmaceuticals!BM:BM)+SUMIF('Health Products &amp; Equipment'!$B:$B,$B254,'Health Products &amp; Equipment'!BM:BM)+SUMIF('Other Pharma &amp; Health Products'!$B:$B,$B254,'Other Pharma &amp; Health Products'!BM:BM)+SUMIF('PSM Costs'!$B:$B,$B254,'PSM Costs'!BM:BM),"")</f>
        <v/>
      </c>
      <c r="Y254" s="234" t="str">
        <f ca="1">IF(SUMIF(Pharmaceuticals!$B:$B,$B254,Pharmaceuticals!BO:BO)+SUMIF('Health Products &amp; Equipment'!$B:$B,$B254,'Health Products &amp; Equipment'!BO:BO)+SUMIF('Other Pharma &amp; Health Products'!$B:$B,$B254,'Other Pharma &amp; Health Products'!BO:BO)+SUMIF('PSM Costs'!$B:$B,$B254,'PSM Costs'!BO:BO)&gt;0,SUMIF(Pharmaceuticals!$B:$B,$B254,Pharmaceuticals!BO:BO)+SUMIF('Health Products &amp; Equipment'!$B:$B,$B254,'Health Products &amp; Equipment'!BO:BO)+SUMIF('Other Pharma &amp; Health Products'!$B:$B,$B254,'Other Pharma &amp; Health Products'!BO:BO)+SUMIF('PSM Costs'!$B:$B,$B254,'PSM Costs'!BO:BO),"")</f>
        <v/>
      </c>
      <c r="Z254" s="234" t="str">
        <f ca="1">IF(SUMIF(Pharmaceuticals!$B:$B,$B254,Pharmaceuticals!BQ:BQ)+SUMIF('Health Products &amp; Equipment'!$B:$B,$B254,'Health Products &amp; Equipment'!BQ:BQ)+SUMIF('Other Pharma &amp; Health Products'!$B:$B,$B254,'Other Pharma &amp; Health Products'!BQ:BQ)+SUMIF('PSM Costs'!$B:$B,$B254,'PSM Costs'!BQ:BQ)&gt;0,SUMIF(Pharmaceuticals!$B:$B,$B254,Pharmaceuticals!BQ:BQ)+SUMIF('Health Products &amp; Equipment'!$B:$B,$B254,'Health Products &amp; Equipment'!BQ:BQ)+SUMIF('Other Pharma &amp; Health Products'!$B:$B,$B254,'Other Pharma &amp; Health Products'!BQ:BQ)+SUMIF('PSM Costs'!$B:$B,$B254,'PSM Costs'!BQ:BQ),"")</f>
        <v/>
      </c>
      <c r="AA254" s="234" t="str">
        <f ca="1">IF(SUMIF(Pharmaceuticals!$B:$B,$B254,Pharmaceuticals!BS:BS)+SUMIF('Health Products &amp; Equipment'!$B:$B,$B254,'Health Products &amp; Equipment'!BS:BS)+SUMIF('Other Pharma &amp; Health Products'!$B:$B,$B254,'Other Pharma &amp; Health Products'!BS:BS)+SUMIF('PSM Costs'!$B:$B,$B254,'PSM Costs'!BS:BS)&gt;0,SUMIF(Pharmaceuticals!$B:$B,$B254,Pharmaceuticals!BS:BS)+SUMIF('Health Products &amp; Equipment'!$B:$B,$B254,'Health Products &amp; Equipment'!BS:BS)+SUMIF('Other Pharma &amp; Health Products'!$B:$B,$B254,'Other Pharma &amp; Health Products'!BS:BS)+SUMIF('PSM Costs'!$B:$B,$B254,'PSM Costs'!BS:BS),"")</f>
        <v/>
      </c>
      <c r="AB254" s="233" t="str">
        <f t="shared" ca="1" si="24"/>
        <v/>
      </c>
    </row>
    <row r="255" spans="1:28" ht="22.15" customHeight="1" x14ac:dyDescent="0.2">
      <c r="A255" s="229">
        <v>245</v>
      </c>
      <c r="B255" s="229" t="str">
        <f ca="1">IFERROR(VLOOKUP(A255,'Rank unique Mod-Int-CI-PR'!I:J,2,FALSE),"")</f>
        <v/>
      </c>
      <c r="C255" s="230" t="str">
        <f ca="1">IFERROR(VLOOKUP(VALUE(LEFT(B255,FIND("-",B255)-1)),CatModules!B:C,2,FALSE),"")</f>
        <v/>
      </c>
      <c r="D255" s="230" t="str">
        <f ca="1">IFERROR(VLOOKUP(LEFT(B255,FIND("--",B255)-1),CatInt!D:E,2,FALSE),"")</f>
        <v/>
      </c>
      <c r="E255" s="230" t="str">
        <f ca="1">IFERROR(VLOOKUP(MID(B255,FIND("--",B255)+2,FIND("---",B255)-FIND("--",B255)-2),CatCostInp!D:E,2,FALSE),"")</f>
        <v/>
      </c>
      <c r="F255" s="230" t="str">
        <f ca="1">IFERROR(VLOOKUP(B255,ActivityConcat!A:C,3,FALSE),"")</f>
        <v/>
      </c>
      <c r="G255" s="231" t="str">
        <f ca="1">IFERROR(VLOOKUP(VALUE(RIGHT(B255,1)),Setup!A:D,4,FALSE),"")</f>
        <v/>
      </c>
      <c r="H255" s="232" t="str">
        <f t="shared" ca="1" si="20"/>
        <v/>
      </c>
      <c r="I255" s="233" t="str">
        <f ca="1">IF(SUMIF(Pharmaceuticals!$B:$B,$B255,Pharmaceuticals!Z:Z)+SUMIF('Health Products &amp; Equipment'!$B:$B,$B255,'Health Products &amp; Equipment'!Z:Z)+SUMIF('Other Pharma &amp; Health Products'!$B:$B,$B255,'Other Pharma &amp; Health Products'!Z:Z)+SUMIF('PSM Costs'!$B:$B,$B255,'PSM Costs'!Z:Z)&gt;0,SUMIF(Pharmaceuticals!$B:$B,$B255,Pharmaceuticals!Z:Z)+SUMIF('Health Products &amp; Equipment'!$B:$B,$B255,'Health Products &amp; Equipment'!Z:Z)+SUMIF('Other Pharma &amp; Health Products'!$B:$B,$B255,'Other Pharma &amp; Health Products'!Z:Z)+SUMIF('PSM Costs'!$B:$B,$B255,'PSM Costs'!Z:Z),"")</f>
        <v/>
      </c>
      <c r="J255" s="233" t="str">
        <f ca="1">IF(SUMIF(Pharmaceuticals!$B:$B,$B255,Pharmaceuticals!AB:AB)+SUMIF('Health Products &amp; Equipment'!$B:$B,$B255,'Health Products &amp; Equipment'!AB:AB)+SUMIF('Other Pharma &amp; Health Products'!$B:$B,$B255,'Other Pharma &amp; Health Products'!AB:AB)+SUMIF('PSM Costs'!$B:$B,$B255,'PSM Costs'!AB:AB)&gt;0,SUMIF(Pharmaceuticals!$B:$B,$B255,Pharmaceuticals!AB:AB)+SUMIF('Health Products &amp; Equipment'!$B:$B,$B255,'Health Products &amp; Equipment'!AB:AB)+SUMIF('Other Pharma &amp; Health Products'!$B:$B,$B255,'Other Pharma &amp; Health Products'!AB:AB)+SUMIF('PSM Costs'!$B:$B,$B255,'PSM Costs'!AB:AB),"")</f>
        <v/>
      </c>
      <c r="K255" s="233" t="str">
        <f ca="1">IF(SUMIF(Pharmaceuticals!$B:$B,$B255,Pharmaceuticals!AD:AD)+SUMIF('Health Products &amp; Equipment'!$B:$B,$B255,'Health Products &amp; Equipment'!AD:AD)+SUMIF('Other Pharma &amp; Health Products'!$B:$B,$B255,'Other Pharma &amp; Health Products'!AD:AD)+SUMIF('PSM Costs'!$B:$B,$B255,'PSM Costs'!AD:AD)&gt;0,SUMIF(Pharmaceuticals!$B:$B,$B255,Pharmaceuticals!AD:AD)+SUMIF('Health Products &amp; Equipment'!$B:$B,$B255,'Health Products &amp; Equipment'!AD:AD)+SUMIF('Other Pharma &amp; Health Products'!$B:$B,$B255,'Other Pharma &amp; Health Products'!AD:AD)+SUMIF('PSM Costs'!$B:$B,$B255,'PSM Costs'!AD:AD),"")</f>
        <v/>
      </c>
      <c r="L255" s="233" t="str">
        <f ca="1">IF(SUMIF(Pharmaceuticals!$B:$B,$B255,Pharmaceuticals!AF:AF)+SUMIF('Health Products &amp; Equipment'!$B:$B,$B255,'Health Products &amp; Equipment'!AF:AF)+SUMIF('Other Pharma &amp; Health Products'!$B:$B,$B255,'Other Pharma &amp; Health Products'!AF:AF)+SUMIF('PSM Costs'!$B:$B,$B255,'PSM Costs'!AF:AF)&gt;0,SUMIF(Pharmaceuticals!$B:$B,$B255,Pharmaceuticals!AF:AF)+SUMIF('Health Products &amp; Equipment'!$B:$B,$B255,'Health Products &amp; Equipment'!AF:AF)+SUMIF('Other Pharma &amp; Health Products'!$B:$B,$B255,'Other Pharma &amp; Health Products'!AF:AF)+SUMIF('PSM Costs'!$B:$B,$B255,'PSM Costs'!AF:AF),"")</f>
        <v/>
      </c>
      <c r="M255" s="231" t="str">
        <f t="shared" ca="1" si="21"/>
        <v/>
      </c>
      <c r="N255" s="234" t="str">
        <f ca="1">IF(SUMIF(Pharmaceuticals!$B:$B,$B255,Pharmaceuticals!AM:AM)+SUMIF('Health Products &amp; Equipment'!$B:$B,$B255,'Health Products &amp; Equipment'!AM:AM)+SUMIF('Other Pharma &amp; Health Products'!$B:$B,$B255,'Other Pharma &amp; Health Products'!AM:AM)+SUMIF('PSM Costs'!$B:$B,$B255,'PSM Costs'!AM:AM)&gt;0,SUMIF(Pharmaceuticals!$B:$B,$B255,Pharmaceuticals!AM:AM)+SUMIF('Health Products &amp; Equipment'!$B:$B,$B255,'Health Products &amp; Equipment'!AM:AM)+SUMIF('Other Pharma &amp; Health Products'!$B:$B,$B255,'Other Pharma &amp; Health Products'!AM:AM)+SUMIF('PSM Costs'!$B:$B,$B255,'PSM Costs'!AM:AM),"")</f>
        <v/>
      </c>
      <c r="O255" s="234" t="str">
        <f ca="1">IF(SUMIF(Pharmaceuticals!$B:$B,$B255,Pharmaceuticals!AO:AO)+SUMIF('Health Products &amp; Equipment'!$B:$B,$B255,'Health Products &amp; Equipment'!AO:AO)+SUMIF('Other Pharma &amp; Health Products'!$B:$B,$B255,'Other Pharma &amp; Health Products'!AO:AO)+SUMIF('PSM Costs'!$B:$B,$B255,'PSM Costs'!AO:AO)&gt;0,SUMIF(Pharmaceuticals!$B:$B,$B255,Pharmaceuticals!AO:AO)+SUMIF('Health Products &amp; Equipment'!$B:$B,$B255,'Health Products &amp; Equipment'!AO:AO)+SUMIF('Other Pharma &amp; Health Products'!$B:$B,$B255,'Other Pharma &amp; Health Products'!AO:AO)+SUMIF('PSM Costs'!$B:$B,$B255,'PSM Costs'!AO:AO),"")</f>
        <v/>
      </c>
      <c r="P255" s="234" t="str">
        <f ca="1">IF(SUMIF(Pharmaceuticals!$B:$B,$B255,Pharmaceuticals!AQ:AQ)+SUMIF('Health Products &amp; Equipment'!$B:$B,$B255,'Health Products &amp; Equipment'!AQ:AQ)+SUMIF('Other Pharma &amp; Health Products'!$B:$B,$B255,'Other Pharma &amp; Health Products'!AQ:AQ)+SUMIF('PSM Costs'!$B:$B,$B255,'PSM Costs'!AQ:AQ)&gt;0,SUMIF(Pharmaceuticals!$B:$B,$B255,Pharmaceuticals!AQ:AQ)+SUMIF('Health Products &amp; Equipment'!$B:$B,$B255,'Health Products &amp; Equipment'!AQ:AQ)+SUMIF('Other Pharma &amp; Health Products'!$B:$B,$B255,'Other Pharma &amp; Health Products'!AQ:AQ)+SUMIF('PSM Costs'!$B:$B,$B255,'PSM Costs'!AQ:AQ),"")</f>
        <v/>
      </c>
      <c r="Q255" s="234" t="str">
        <f ca="1">IF(SUMIF(Pharmaceuticals!$B:$B,$B255,Pharmaceuticals!AS:AS)+SUMIF('Health Products &amp; Equipment'!$B:$B,$B255,'Health Products &amp; Equipment'!AS:AS)+SUMIF('Other Pharma &amp; Health Products'!$B:$B,$B255,'Other Pharma &amp; Health Products'!AS:AS)+SUMIF('PSM Costs'!$B:$B,$B255,'PSM Costs'!AS:AS)&gt;0,SUMIF(Pharmaceuticals!$B:$B,$B255,Pharmaceuticals!AS:AS)+SUMIF('Health Products &amp; Equipment'!$B:$B,$B255,'Health Products &amp; Equipment'!AS:AS)+SUMIF('Other Pharma &amp; Health Products'!$B:$B,$B255,'Other Pharma &amp; Health Products'!AS:AS)+SUMIF('PSM Costs'!$B:$B,$B255,'PSM Costs'!AS:AS),"")</f>
        <v/>
      </c>
      <c r="R255" s="232" t="str">
        <f t="shared" ca="1" si="22"/>
        <v/>
      </c>
      <c r="S255" s="233" t="str">
        <f ca="1">IF(SUMIF(Pharmaceuticals!$B:$B,$B255,Pharmaceuticals!AZ:AZ)+SUMIF('Health Products &amp; Equipment'!$B:$B,$B255,'Health Products &amp; Equipment'!AZ:AZ)+SUMIF('Other Pharma &amp; Health Products'!$B:$B,$B255,'Other Pharma &amp; Health Products'!AZ:AZ)+SUMIF('PSM Costs'!$B:$B,$B255,'PSM Costs'!AZ:AZ)&gt;0,SUMIF(Pharmaceuticals!$B:$B,$B255,Pharmaceuticals!AZ:AZ)+SUMIF('Health Products &amp; Equipment'!$B:$B,$B255,'Health Products &amp; Equipment'!AZ:AZ)+SUMIF('Other Pharma &amp; Health Products'!$B:$B,$B255,'Other Pharma &amp; Health Products'!AZ:AZ)+SUMIF('PSM Costs'!$B:$B,$B255,'PSM Costs'!AZ:AZ),"")</f>
        <v/>
      </c>
      <c r="T255" s="233" t="str">
        <f ca="1">IF(SUMIF(Pharmaceuticals!$B:$B,$B255,Pharmaceuticals!BB:BB)+SUMIF('Health Products &amp; Equipment'!$B:$B,$B255,'Health Products &amp; Equipment'!BB:BB)+SUMIF('Other Pharma &amp; Health Products'!$B:$B,$B255,'Other Pharma &amp; Health Products'!BB:BB)+SUMIF('PSM Costs'!$B:$B,$B255,'PSM Costs'!BB:BB)&gt;0,SUMIF(Pharmaceuticals!$B:$B,$B255,Pharmaceuticals!BB:BB)+SUMIF('Health Products &amp; Equipment'!$B:$B,$B255,'Health Products &amp; Equipment'!BB:BB)+SUMIF('Other Pharma &amp; Health Products'!$B:$B,$B255,'Other Pharma &amp; Health Products'!BB:BB)+SUMIF('PSM Costs'!$B:$B,$B255,'PSM Costs'!BB:BB),"")</f>
        <v/>
      </c>
      <c r="U255" s="233" t="str">
        <f ca="1">IF(SUMIF(Pharmaceuticals!$B:$B,$B255,Pharmaceuticals!BD:BD)+SUMIF('Health Products &amp; Equipment'!$B:$B,$B255,'Health Products &amp; Equipment'!BD:BD)+SUMIF('Other Pharma &amp; Health Products'!$B:$B,$B255,'Other Pharma &amp; Health Products'!BD:BD)+SUMIF('PSM Costs'!$B:$B,$B255,'PSM Costs'!BD:BD)&gt;0,SUMIF(Pharmaceuticals!$B:$B,$B255,Pharmaceuticals!BD:BD)+SUMIF('Health Products &amp; Equipment'!$B:$B,$B255,'Health Products &amp; Equipment'!BD:BD)+SUMIF('Other Pharma &amp; Health Products'!$B:$B,$B255,'Other Pharma &amp; Health Products'!BD:BD)+SUMIF('PSM Costs'!$B:$B,$B255,'PSM Costs'!BD:BD),"")</f>
        <v/>
      </c>
      <c r="V255" s="233" t="str">
        <f ca="1">IF(SUMIF(Pharmaceuticals!$B:$B,$B255,Pharmaceuticals!BF:BF)+SUMIF('Health Products &amp; Equipment'!$B:$B,$B255,'Health Products &amp; Equipment'!BF:BF)+SUMIF('Other Pharma &amp; Health Products'!$B:$B,$B255,'Other Pharma &amp; Health Products'!BF:BF)+SUMIF('PSM Costs'!$B:$B,$B255,'PSM Costs'!BF:BF)&gt;0,SUMIF(Pharmaceuticals!$B:$B,$B255,Pharmaceuticals!BF:BF)+SUMIF('Health Products &amp; Equipment'!$B:$B,$B255,'Health Products &amp; Equipment'!BF:BF)+SUMIF('Other Pharma &amp; Health Products'!$B:$B,$B255,'Other Pharma &amp; Health Products'!BF:BF)+SUMIF('PSM Costs'!$B:$B,$B255,'PSM Costs'!BF:BF),"")</f>
        <v/>
      </c>
      <c r="W255" s="231" t="str">
        <f t="shared" ca="1" si="23"/>
        <v/>
      </c>
      <c r="X255" s="234" t="str">
        <f ca="1">IF(SUMIF(Pharmaceuticals!$B:$B,$B255,Pharmaceuticals!BM:BM)+SUMIF('Health Products &amp; Equipment'!$B:$B,$B255,'Health Products &amp; Equipment'!BM:BM)+SUMIF('Other Pharma &amp; Health Products'!$B:$B,$B255,'Other Pharma &amp; Health Products'!BM:BM)+SUMIF('PSM Costs'!$B:$B,$B255,'PSM Costs'!BM:BM)&gt;0,SUMIF(Pharmaceuticals!$B:$B,$B255,Pharmaceuticals!BM:BM)+SUMIF('Health Products &amp; Equipment'!$B:$B,$B255,'Health Products &amp; Equipment'!BM:BM)+SUMIF('Other Pharma &amp; Health Products'!$B:$B,$B255,'Other Pharma &amp; Health Products'!BM:BM)+SUMIF('PSM Costs'!$B:$B,$B255,'PSM Costs'!BM:BM),"")</f>
        <v/>
      </c>
      <c r="Y255" s="234" t="str">
        <f ca="1">IF(SUMIF(Pharmaceuticals!$B:$B,$B255,Pharmaceuticals!BO:BO)+SUMIF('Health Products &amp; Equipment'!$B:$B,$B255,'Health Products &amp; Equipment'!BO:BO)+SUMIF('Other Pharma &amp; Health Products'!$B:$B,$B255,'Other Pharma &amp; Health Products'!BO:BO)+SUMIF('PSM Costs'!$B:$B,$B255,'PSM Costs'!BO:BO)&gt;0,SUMIF(Pharmaceuticals!$B:$B,$B255,Pharmaceuticals!BO:BO)+SUMIF('Health Products &amp; Equipment'!$B:$B,$B255,'Health Products &amp; Equipment'!BO:BO)+SUMIF('Other Pharma &amp; Health Products'!$B:$B,$B255,'Other Pharma &amp; Health Products'!BO:BO)+SUMIF('PSM Costs'!$B:$B,$B255,'PSM Costs'!BO:BO),"")</f>
        <v/>
      </c>
      <c r="Z255" s="234" t="str">
        <f ca="1">IF(SUMIF(Pharmaceuticals!$B:$B,$B255,Pharmaceuticals!BQ:BQ)+SUMIF('Health Products &amp; Equipment'!$B:$B,$B255,'Health Products &amp; Equipment'!BQ:BQ)+SUMIF('Other Pharma &amp; Health Products'!$B:$B,$B255,'Other Pharma &amp; Health Products'!BQ:BQ)+SUMIF('PSM Costs'!$B:$B,$B255,'PSM Costs'!BQ:BQ)&gt;0,SUMIF(Pharmaceuticals!$B:$B,$B255,Pharmaceuticals!BQ:BQ)+SUMIF('Health Products &amp; Equipment'!$B:$B,$B255,'Health Products &amp; Equipment'!BQ:BQ)+SUMIF('Other Pharma &amp; Health Products'!$B:$B,$B255,'Other Pharma &amp; Health Products'!BQ:BQ)+SUMIF('PSM Costs'!$B:$B,$B255,'PSM Costs'!BQ:BQ),"")</f>
        <v/>
      </c>
      <c r="AA255" s="234" t="str">
        <f ca="1">IF(SUMIF(Pharmaceuticals!$B:$B,$B255,Pharmaceuticals!BS:BS)+SUMIF('Health Products &amp; Equipment'!$B:$B,$B255,'Health Products &amp; Equipment'!BS:BS)+SUMIF('Other Pharma &amp; Health Products'!$B:$B,$B255,'Other Pharma &amp; Health Products'!BS:BS)+SUMIF('PSM Costs'!$B:$B,$B255,'PSM Costs'!BS:BS)&gt;0,SUMIF(Pharmaceuticals!$B:$B,$B255,Pharmaceuticals!BS:BS)+SUMIF('Health Products &amp; Equipment'!$B:$B,$B255,'Health Products &amp; Equipment'!BS:BS)+SUMIF('Other Pharma &amp; Health Products'!$B:$B,$B255,'Other Pharma &amp; Health Products'!BS:BS)+SUMIF('PSM Costs'!$B:$B,$B255,'PSM Costs'!BS:BS),"")</f>
        <v/>
      </c>
      <c r="AB255" s="233" t="str">
        <f t="shared" ca="1" si="24"/>
        <v/>
      </c>
    </row>
    <row r="256" spans="1:28" ht="22.15" customHeight="1" x14ac:dyDescent="0.2">
      <c r="A256" s="229">
        <v>246</v>
      </c>
      <c r="B256" s="229" t="str">
        <f ca="1">IFERROR(VLOOKUP(A256,'Rank unique Mod-Int-CI-PR'!I:J,2,FALSE),"")</f>
        <v/>
      </c>
      <c r="C256" s="230" t="str">
        <f ca="1">IFERROR(VLOOKUP(VALUE(LEFT(B256,FIND("-",B256)-1)),CatModules!B:C,2,FALSE),"")</f>
        <v/>
      </c>
      <c r="D256" s="230" t="str">
        <f ca="1">IFERROR(VLOOKUP(LEFT(B256,FIND("--",B256)-1),CatInt!D:E,2,FALSE),"")</f>
        <v/>
      </c>
      <c r="E256" s="230" t="str">
        <f ca="1">IFERROR(VLOOKUP(MID(B256,FIND("--",B256)+2,FIND("---",B256)-FIND("--",B256)-2),CatCostInp!D:E,2,FALSE),"")</f>
        <v/>
      </c>
      <c r="F256" s="230" t="str">
        <f ca="1">IFERROR(VLOOKUP(B256,ActivityConcat!A:C,3,FALSE),"")</f>
        <v/>
      </c>
      <c r="G256" s="231" t="str">
        <f ca="1">IFERROR(VLOOKUP(VALUE(RIGHT(B256,1)),Setup!A:D,4,FALSE),"")</f>
        <v/>
      </c>
      <c r="H256" s="232" t="str">
        <f t="shared" ca="1" si="20"/>
        <v/>
      </c>
      <c r="I256" s="233" t="str">
        <f ca="1">IF(SUMIF(Pharmaceuticals!$B:$B,$B256,Pharmaceuticals!Z:Z)+SUMIF('Health Products &amp; Equipment'!$B:$B,$B256,'Health Products &amp; Equipment'!Z:Z)+SUMIF('Other Pharma &amp; Health Products'!$B:$B,$B256,'Other Pharma &amp; Health Products'!Z:Z)+SUMIF('PSM Costs'!$B:$B,$B256,'PSM Costs'!Z:Z)&gt;0,SUMIF(Pharmaceuticals!$B:$B,$B256,Pharmaceuticals!Z:Z)+SUMIF('Health Products &amp; Equipment'!$B:$B,$B256,'Health Products &amp; Equipment'!Z:Z)+SUMIF('Other Pharma &amp; Health Products'!$B:$B,$B256,'Other Pharma &amp; Health Products'!Z:Z)+SUMIF('PSM Costs'!$B:$B,$B256,'PSM Costs'!Z:Z),"")</f>
        <v/>
      </c>
      <c r="J256" s="233" t="str">
        <f ca="1">IF(SUMIF(Pharmaceuticals!$B:$B,$B256,Pharmaceuticals!AB:AB)+SUMIF('Health Products &amp; Equipment'!$B:$B,$B256,'Health Products &amp; Equipment'!AB:AB)+SUMIF('Other Pharma &amp; Health Products'!$B:$B,$B256,'Other Pharma &amp; Health Products'!AB:AB)+SUMIF('PSM Costs'!$B:$B,$B256,'PSM Costs'!AB:AB)&gt;0,SUMIF(Pharmaceuticals!$B:$B,$B256,Pharmaceuticals!AB:AB)+SUMIF('Health Products &amp; Equipment'!$B:$B,$B256,'Health Products &amp; Equipment'!AB:AB)+SUMIF('Other Pharma &amp; Health Products'!$B:$B,$B256,'Other Pharma &amp; Health Products'!AB:AB)+SUMIF('PSM Costs'!$B:$B,$B256,'PSM Costs'!AB:AB),"")</f>
        <v/>
      </c>
      <c r="K256" s="233" t="str">
        <f ca="1">IF(SUMIF(Pharmaceuticals!$B:$B,$B256,Pharmaceuticals!AD:AD)+SUMIF('Health Products &amp; Equipment'!$B:$B,$B256,'Health Products &amp; Equipment'!AD:AD)+SUMIF('Other Pharma &amp; Health Products'!$B:$B,$B256,'Other Pharma &amp; Health Products'!AD:AD)+SUMIF('PSM Costs'!$B:$B,$B256,'PSM Costs'!AD:AD)&gt;0,SUMIF(Pharmaceuticals!$B:$B,$B256,Pharmaceuticals!AD:AD)+SUMIF('Health Products &amp; Equipment'!$B:$B,$B256,'Health Products &amp; Equipment'!AD:AD)+SUMIF('Other Pharma &amp; Health Products'!$B:$B,$B256,'Other Pharma &amp; Health Products'!AD:AD)+SUMIF('PSM Costs'!$B:$B,$B256,'PSM Costs'!AD:AD),"")</f>
        <v/>
      </c>
      <c r="L256" s="233" t="str">
        <f ca="1">IF(SUMIF(Pharmaceuticals!$B:$B,$B256,Pharmaceuticals!AF:AF)+SUMIF('Health Products &amp; Equipment'!$B:$B,$B256,'Health Products &amp; Equipment'!AF:AF)+SUMIF('Other Pharma &amp; Health Products'!$B:$B,$B256,'Other Pharma &amp; Health Products'!AF:AF)+SUMIF('PSM Costs'!$B:$B,$B256,'PSM Costs'!AF:AF)&gt;0,SUMIF(Pharmaceuticals!$B:$B,$B256,Pharmaceuticals!AF:AF)+SUMIF('Health Products &amp; Equipment'!$B:$B,$B256,'Health Products &amp; Equipment'!AF:AF)+SUMIF('Other Pharma &amp; Health Products'!$B:$B,$B256,'Other Pharma &amp; Health Products'!AF:AF)+SUMIF('PSM Costs'!$B:$B,$B256,'PSM Costs'!AF:AF),"")</f>
        <v/>
      </c>
      <c r="M256" s="231" t="str">
        <f t="shared" ca="1" si="21"/>
        <v/>
      </c>
      <c r="N256" s="234" t="str">
        <f ca="1">IF(SUMIF(Pharmaceuticals!$B:$B,$B256,Pharmaceuticals!AM:AM)+SUMIF('Health Products &amp; Equipment'!$B:$B,$B256,'Health Products &amp; Equipment'!AM:AM)+SUMIF('Other Pharma &amp; Health Products'!$B:$B,$B256,'Other Pharma &amp; Health Products'!AM:AM)+SUMIF('PSM Costs'!$B:$B,$B256,'PSM Costs'!AM:AM)&gt;0,SUMIF(Pharmaceuticals!$B:$B,$B256,Pharmaceuticals!AM:AM)+SUMIF('Health Products &amp; Equipment'!$B:$B,$B256,'Health Products &amp; Equipment'!AM:AM)+SUMIF('Other Pharma &amp; Health Products'!$B:$B,$B256,'Other Pharma &amp; Health Products'!AM:AM)+SUMIF('PSM Costs'!$B:$B,$B256,'PSM Costs'!AM:AM),"")</f>
        <v/>
      </c>
      <c r="O256" s="234" t="str">
        <f ca="1">IF(SUMIF(Pharmaceuticals!$B:$B,$B256,Pharmaceuticals!AO:AO)+SUMIF('Health Products &amp; Equipment'!$B:$B,$B256,'Health Products &amp; Equipment'!AO:AO)+SUMIF('Other Pharma &amp; Health Products'!$B:$B,$B256,'Other Pharma &amp; Health Products'!AO:AO)+SUMIF('PSM Costs'!$B:$B,$B256,'PSM Costs'!AO:AO)&gt;0,SUMIF(Pharmaceuticals!$B:$B,$B256,Pharmaceuticals!AO:AO)+SUMIF('Health Products &amp; Equipment'!$B:$B,$B256,'Health Products &amp; Equipment'!AO:AO)+SUMIF('Other Pharma &amp; Health Products'!$B:$B,$B256,'Other Pharma &amp; Health Products'!AO:AO)+SUMIF('PSM Costs'!$B:$B,$B256,'PSM Costs'!AO:AO),"")</f>
        <v/>
      </c>
      <c r="P256" s="234" t="str">
        <f ca="1">IF(SUMIF(Pharmaceuticals!$B:$B,$B256,Pharmaceuticals!AQ:AQ)+SUMIF('Health Products &amp; Equipment'!$B:$B,$B256,'Health Products &amp; Equipment'!AQ:AQ)+SUMIF('Other Pharma &amp; Health Products'!$B:$B,$B256,'Other Pharma &amp; Health Products'!AQ:AQ)+SUMIF('PSM Costs'!$B:$B,$B256,'PSM Costs'!AQ:AQ)&gt;0,SUMIF(Pharmaceuticals!$B:$B,$B256,Pharmaceuticals!AQ:AQ)+SUMIF('Health Products &amp; Equipment'!$B:$B,$B256,'Health Products &amp; Equipment'!AQ:AQ)+SUMIF('Other Pharma &amp; Health Products'!$B:$B,$B256,'Other Pharma &amp; Health Products'!AQ:AQ)+SUMIF('PSM Costs'!$B:$B,$B256,'PSM Costs'!AQ:AQ),"")</f>
        <v/>
      </c>
      <c r="Q256" s="234" t="str">
        <f ca="1">IF(SUMIF(Pharmaceuticals!$B:$B,$B256,Pharmaceuticals!AS:AS)+SUMIF('Health Products &amp; Equipment'!$B:$B,$B256,'Health Products &amp; Equipment'!AS:AS)+SUMIF('Other Pharma &amp; Health Products'!$B:$B,$B256,'Other Pharma &amp; Health Products'!AS:AS)+SUMIF('PSM Costs'!$B:$B,$B256,'PSM Costs'!AS:AS)&gt;0,SUMIF(Pharmaceuticals!$B:$B,$B256,Pharmaceuticals!AS:AS)+SUMIF('Health Products &amp; Equipment'!$B:$B,$B256,'Health Products &amp; Equipment'!AS:AS)+SUMIF('Other Pharma &amp; Health Products'!$B:$B,$B256,'Other Pharma &amp; Health Products'!AS:AS)+SUMIF('PSM Costs'!$B:$B,$B256,'PSM Costs'!AS:AS),"")</f>
        <v/>
      </c>
      <c r="R256" s="232" t="str">
        <f t="shared" ca="1" si="22"/>
        <v/>
      </c>
      <c r="S256" s="233" t="str">
        <f ca="1">IF(SUMIF(Pharmaceuticals!$B:$B,$B256,Pharmaceuticals!AZ:AZ)+SUMIF('Health Products &amp; Equipment'!$B:$B,$B256,'Health Products &amp; Equipment'!AZ:AZ)+SUMIF('Other Pharma &amp; Health Products'!$B:$B,$B256,'Other Pharma &amp; Health Products'!AZ:AZ)+SUMIF('PSM Costs'!$B:$B,$B256,'PSM Costs'!AZ:AZ)&gt;0,SUMIF(Pharmaceuticals!$B:$B,$B256,Pharmaceuticals!AZ:AZ)+SUMIF('Health Products &amp; Equipment'!$B:$B,$B256,'Health Products &amp; Equipment'!AZ:AZ)+SUMIF('Other Pharma &amp; Health Products'!$B:$B,$B256,'Other Pharma &amp; Health Products'!AZ:AZ)+SUMIF('PSM Costs'!$B:$B,$B256,'PSM Costs'!AZ:AZ),"")</f>
        <v/>
      </c>
      <c r="T256" s="233" t="str">
        <f ca="1">IF(SUMIF(Pharmaceuticals!$B:$B,$B256,Pharmaceuticals!BB:BB)+SUMIF('Health Products &amp; Equipment'!$B:$B,$B256,'Health Products &amp; Equipment'!BB:BB)+SUMIF('Other Pharma &amp; Health Products'!$B:$B,$B256,'Other Pharma &amp; Health Products'!BB:BB)+SUMIF('PSM Costs'!$B:$B,$B256,'PSM Costs'!BB:BB)&gt;0,SUMIF(Pharmaceuticals!$B:$B,$B256,Pharmaceuticals!BB:BB)+SUMIF('Health Products &amp; Equipment'!$B:$B,$B256,'Health Products &amp; Equipment'!BB:BB)+SUMIF('Other Pharma &amp; Health Products'!$B:$B,$B256,'Other Pharma &amp; Health Products'!BB:BB)+SUMIF('PSM Costs'!$B:$B,$B256,'PSM Costs'!BB:BB),"")</f>
        <v/>
      </c>
      <c r="U256" s="233" t="str">
        <f ca="1">IF(SUMIF(Pharmaceuticals!$B:$B,$B256,Pharmaceuticals!BD:BD)+SUMIF('Health Products &amp; Equipment'!$B:$B,$B256,'Health Products &amp; Equipment'!BD:BD)+SUMIF('Other Pharma &amp; Health Products'!$B:$B,$B256,'Other Pharma &amp; Health Products'!BD:BD)+SUMIF('PSM Costs'!$B:$B,$B256,'PSM Costs'!BD:BD)&gt;0,SUMIF(Pharmaceuticals!$B:$B,$B256,Pharmaceuticals!BD:BD)+SUMIF('Health Products &amp; Equipment'!$B:$B,$B256,'Health Products &amp; Equipment'!BD:BD)+SUMIF('Other Pharma &amp; Health Products'!$B:$B,$B256,'Other Pharma &amp; Health Products'!BD:BD)+SUMIF('PSM Costs'!$B:$B,$B256,'PSM Costs'!BD:BD),"")</f>
        <v/>
      </c>
      <c r="V256" s="233" t="str">
        <f ca="1">IF(SUMIF(Pharmaceuticals!$B:$B,$B256,Pharmaceuticals!BF:BF)+SUMIF('Health Products &amp; Equipment'!$B:$B,$B256,'Health Products &amp; Equipment'!BF:BF)+SUMIF('Other Pharma &amp; Health Products'!$B:$B,$B256,'Other Pharma &amp; Health Products'!BF:BF)+SUMIF('PSM Costs'!$B:$B,$B256,'PSM Costs'!BF:BF)&gt;0,SUMIF(Pharmaceuticals!$B:$B,$B256,Pharmaceuticals!BF:BF)+SUMIF('Health Products &amp; Equipment'!$B:$B,$B256,'Health Products &amp; Equipment'!BF:BF)+SUMIF('Other Pharma &amp; Health Products'!$B:$B,$B256,'Other Pharma &amp; Health Products'!BF:BF)+SUMIF('PSM Costs'!$B:$B,$B256,'PSM Costs'!BF:BF),"")</f>
        <v/>
      </c>
      <c r="W256" s="231" t="str">
        <f t="shared" ca="1" si="23"/>
        <v/>
      </c>
      <c r="X256" s="234" t="str">
        <f ca="1">IF(SUMIF(Pharmaceuticals!$B:$B,$B256,Pharmaceuticals!BM:BM)+SUMIF('Health Products &amp; Equipment'!$B:$B,$B256,'Health Products &amp; Equipment'!BM:BM)+SUMIF('Other Pharma &amp; Health Products'!$B:$B,$B256,'Other Pharma &amp; Health Products'!BM:BM)+SUMIF('PSM Costs'!$B:$B,$B256,'PSM Costs'!BM:BM)&gt;0,SUMIF(Pharmaceuticals!$B:$B,$B256,Pharmaceuticals!BM:BM)+SUMIF('Health Products &amp; Equipment'!$B:$B,$B256,'Health Products &amp; Equipment'!BM:BM)+SUMIF('Other Pharma &amp; Health Products'!$B:$B,$B256,'Other Pharma &amp; Health Products'!BM:BM)+SUMIF('PSM Costs'!$B:$B,$B256,'PSM Costs'!BM:BM),"")</f>
        <v/>
      </c>
      <c r="Y256" s="234" t="str">
        <f ca="1">IF(SUMIF(Pharmaceuticals!$B:$B,$B256,Pharmaceuticals!BO:BO)+SUMIF('Health Products &amp; Equipment'!$B:$B,$B256,'Health Products &amp; Equipment'!BO:BO)+SUMIF('Other Pharma &amp; Health Products'!$B:$B,$B256,'Other Pharma &amp; Health Products'!BO:BO)+SUMIF('PSM Costs'!$B:$B,$B256,'PSM Costs'!BO:BO)&gt;0,SUMIF(Pharmaceuticals!$B:$B,$B256,Pharmaceuticals!BO:BO)+SUMIF('Health Products &amp; Equipment'!$B:$B,$B256,'Health Products &amp; Equipment'!BO:BO)+SUMIF('Other Pharma &amp; Health Products'!$B:$B,$B256,'Other Pharma &amp; Health Products'!BO:BO)+SUMIF('PSM Costs'!$B:$B,$B256,'PSM Costs'!BO:BO),"")</f>
        <v/>
      </c>
      <c r="Z256" s="234" t="str">
        <f ca="1">IF(SUMIF(Pharmaceuticals!$B:$B,$B256,Pharmaceuticals!BQ:BQ)+SUMIF('Health Products &amp; Equipment'!$B:$B,$B256,'Health Products &amp; Equipment'!BQ:BQ)+SUMIF('Other Pharma &amp; Health Products'!$B:$B,$B256,'Other Pharma &amp; Health Products'!BQ:BQ)+SUMIF('PSM Costs'!$B:$B,$B256,'PSM Costs'!BQ:BQ)&gt;0,SUMIF(Pharmaceuticals!$B:$B,$B256,Pharmaceuticals!BQ:BQ)+SUMIF('Health Products &amp; Equipment'!$B:$B,$B256,'Health Products &amp; Equipment'!BQ:BQ)+SUMIF('Other Pharma &amp; Health Products'!$B:$B,$B256,'Other Pharma &amp; Health Products'!BQ:BQ)+SUMIF('PSM Costs'!$B:$B,$B256,'PSM Costs'!BQ:BQ),"")</f>
        <v/>
      </c>
      <c r="AA256" s="234" t="str">
        <f ca="1">IF(SUMIF(Pharmaceuticals!$B:$B,$B256,Pharmaceuticals!BS:BS)+SUMIF('Health Products &amp; Equipment'!$B:$B,$B256,'Health Products &amp; Equipment'!BS:BS)+SUMIF('Other Pharma &amp; Health Products'!$B:$B,$B256,'Other Pharma &amp; Health Products'!BS:BS)+SUMIF('PSM Costs'!$B:$B,$B256,'PSM Costs'!BS:BS)&gt;0,SUMIF(Pharmaceuticals!$B:$B,$B256,Pharmaceuticals!BS:BS)+SUMIF('Health Products &amp; Equipment'!$B:$B,$B256,'Health Products &amp; Equipment'!BS:BS)+SUMIF('Other Pharma &amp; Health Products'!$B:$B,$B256,'Other Pharma &amp; Health Products'!BS:BS)+SUMIF('PSM Costs'!$B:$B,$B256,'PSM Costs'!BS:BS),"")</f>
        <v/>
      </c>
      <c r="AB256" s="233" t="str">
        <f t="shared" ca="1" si="24"/>
        <v/>
      </c>
    </row>
    <row r="257" spans="1:28" ht="22.15" customHeight="1" x14ac:dyDescent="0.2">
      <c r="A257" s="229">
        <v>247</v>
      </c>
      <c r="B257" s="229" t="str">
        <f ca="1">IFERROR(VLOOKUP(A257,'Rank unique Mod-Int-CI-PR'!I:J,2,FALSE),"")</f>
        <v/>
      </c>
      <c r="C257" s="230" t="str">
        <f ca="1">IFERROR(VLOOKUP(VALUE(LEFT(B257,FIND("-",B257)-1)),CatModules!B:C,2,FALSE),"")</f>
        <v/>
      </c>
      <c r="D257" s="230" t="str">
        <f ca="1">IFERROR(VLOOKUP(LEFT(B257,FIND("--",B257)-1),CatInt!D:E,2,FALSE),"")</f>
        <v/>
      </c>
      <c r="E257" s="230" t="str">
        <f ca="1">IFERROR(VLOOKUP(MID(B257,FIND("--",B257)+2,FIND("---",B257)-FIND("--",B257)-2),CatCostInp!D:E,2,FALSE),"")</f>
        <v/>
      </c>
      <c r="F257" s="230" t="str">
        <f ca="1">IFERROR(VLOOKUP(B257,ActivityConcat!A:C,3,FALSE),"")</f>
        <v/>
      </c>
      <c r="G257" s="231" t="str">
        <f ca="1">IFERROR(VLOOKUP(VALUE(RIGHT(B257,1)),Setup!A:D,4,FALSE),"")</f>
        <v/>
      </c>
      <c r="H257" s="232" t="str">
        <f t="shared" ca="1" si="20"/>
        <v/>
      </c>
      <c r="I257" s="233" t="str">
        <f ca="1">IF(SUMIF(Pharmaceuticals!$B:$B,$B257,Pharmaceuticals!Z:Z)+SUMIF('Health Products &amp; Equipment'!$B:$B,$B257,'Health Products &amp; Equipment'!Z:Z)+SUMIF('Other Pharma &amp; Health Products'!$B:$B,$B257,'Other Pharma &amp; Health Products'!Z:Z)+SUMIF('PSM Costs'!$B:$B,$B257,'PSM Costs'!Z:Z)&gt;0,SUMIF(Pharmaceuticals!$B:$B,$B257,Pharmaceuticals!Z:Z)+SUMIF('Health Products &amp; Equipment'!$B:$B,$B257,'Health Products &amp; Equipment'!Z:Z)+SUMIF('Other Pharma &amp; Health Products'!$B:$B,$B257,'Other Pharma &amp; Health Products'!Z:Z)+SUMIF('PSM Costs'!$B:$B,$B257,'PSM Costs'!Z:Z),"")</f>
        <v/>
      </c>
      <c r="J257" s="233" t="str">
        <f ca="1">IF(SUMIF(Pharmaceuticals!$B:$B,$B257,Pharmaceuticals!AB:AB)+SUMIF('Health Products &amp; Equipment'!$B:$B,$B257,'Health Products &amp; Equipment'!AB:AB)+SUMIF('Other Pharma &amp; Health Products'!$B:$B,$B257,'Other Pharma &amp; Health Products'!AB:AB)+SUMIF('PSM Costs'!$B:$B,$B257,'PSM Costs'!AB:AB)&gt;0,SUMIF(Pharmaceuticals!$B:$B,$B257,Pharmaceuticals!AB:AB)+SUMIF('Health Products &amp; Equipment'!$B:$B,$B257,'Health Products &amp; Equipment'!AB:AB)+SUMIF('Other Pharma &amp; Health Products'!$B:$B,$B257,'Other Pharma &amp; Health Products'!AB:AB)+SUMIF('PSM Costs'!$B:$B,$B257,'PSM Costs'!AB:AB),"")</f>
        <v/>
      </c>
      <c r="K257" s="233" t="str">
        <f ca="1">IF(SUMIF(Pharmaceuticals!$B:$B,$B257,Pharmaceuticals!AD:AD)+SUMIF('Health Products &amp; Equipment'!$B:$B,$B257,'Health Products &amp; Equipment'!AD:AD)+SUMIF('Other Pharma &amp; Health Products'!$B:$B,$B257,'Other Pharma &amp; Health Products'!AD:AD)+SUMIF('PSM Costs'!$B:$B,$B257,'PSM Costs'!AD:AD)&gt;0,SUMIF(Pharmaceuticals!$B:$B,$B257,Pharmaceuticals!AD:AD)+SUMIF('Health Products &amp; Equipment'!$B:$B,$B257,'Health Products &amp; Equipment'!AD:AD)+SUMIF('Other Pharma &amp; Health Products'!$B:$B,$B257,'Other Pharma &amp; Health Products'!AD:AD)+SUMIF('PSM Costs'!$B:$B,$B257,'PSM Costs'!AD:AD),"")</f>
        <v/>
      </c>
      <c r="L257" s="233" t="str">
        <f ca="1">IF(SUMIF(Pharmaceuticals!$B:$B,$B257,Pharmaceuticals!AF:AF)+SUMIF('Health Products &amp; Equipment'!$B:$B,$B257,'Health Products &amp; Equipment'!AF:AF)+SUMIF('Other Pharma &amp; Health Products'!$B:$B,$B257,'Other Pharma &amp; Health Products'!AF:AF)+SUMIF('PSM Costs'!$B:$B,$B257,'PSM Costs'!AF:AF)&gt;0,SUMIF(Pharmaceuticals!$B:$B,$B257,Pharmaceuticals!AF:AF)+SUMIF('Health Products &amp; Equipment'!$B:$B,$B257,'Health Products &amp; Equipment'!AF:AF)+SUMIF('Other Pharma &amp; Health Products'!$B:$B,$B257,'Other Pharma &amp; Health Products'!AF:AF)+SUMIF('PSM Costs'!$B:$B,$B257,'PSM Costs'!AF:AF),"")</f>
        <v/>
      </c>
      <c r="M257" s="231" t="str">
        <f t="shared" ca="1" si="21"/>
        <v/>
      </c>
      <c r="N257" s="234" t="str">
        <f ca="1">IF(SUMIF(Pharmaceuticals!$B:$B,$B257,Pharmaceuticals!AM:AM)+SUMIF('Health Products &amp; Equipment'!$B:$B,$B257,'Health Products &amp; Equipment'!AM:AM)+SUMIF('Other Pharma &amp; Health Products'!$B:$B,$B257,'Other Pharma &amp; Health Products'!AM:AM)+SUMIF('PSM Costs'!$B:$B,$B257,'PSM Costs'!AM:AM)&gt;0,SUMIF(Pharmaceuticals!$B:$B,$B257,Pharmaceuticals!AM:AM)+SUMIF('Health Products &amp; Equipment'!$B:$B,$B257,'Health Products &amp; Equipment'!AM:AM)+SUMIF('Other Pharma &amp; Health Products'!$B:$B,$B257,'Other Pharma &amp; Health Products'!AM:AM)+SUMIF('PSM Costs'!$B:$B,$B257,'PSM Costs'!AM:AM),"")</f>
        <v/>
      </c>
      <c r="O257" s="234" t="str">
        <f ca="1">IF(SUMIF(Pharmaceuticals!$B:$B,$B257,Pharmaceuticals!AO:AO)+SUMIF('Health Products &amp; Equipment'!$B:$B,$B257,'Health Products &amp; Equipment'!AO:AO)+SUMIF('Other Pharma &amp; Health Products'!$B:$B,$B257,'Other Pharma &amp; Health Products'!AO:AO)+SUMIF('PSM Costs'!$B:$B,$B257,'PSM Costs'!AO:AO)&gt;0,SUMIF(Pharmaceuticals!$B:$B,$B257,Pharmaceuticals!AO:AO)+SUMIF('Health Products &amp; Equipment'!$B:$B,$B257,'Health Products &amp; Equipment'!AO:AO)+SUMIF('Other Pharma &amp; Health Products'!$B:$B,$B257,'Other Pharma &amp; Health Products'!AO:AO)+SUMIF('PSM Costs'!$B:$B,$B257,'PSM Costs'!AO:AO),"")</f>
        <v/>
      </c>
      <c r="P257" s="234" t="str">
        <f ca="1">IF(SUMIF(Pharmaceuticals!$B:$B,$B257,Pharmaceuticals!AQ:AQ)+SUMIF('Health Products &amp; Equipment'!$B:$B,$B257,'Health Products &amp; Equipment'!AQ:AQ)+SUMIF('Other Pharma &amp; Health Products'!$B:$B,$B257,'Other Pharma &amp; Health Products'!AQ:AQ)+SUMIF('PSM Costs'!$B:$B,$B257,'PSM Costs'!AQ:AQ)&gt;0,SUMIF(Pharmaceuticals!$B:$B,$B257,Pharmaceuticals!AQ:AQ)+SUMIF('Health Products &amp; Equipment'!$B:$B,$B257,'Health Products &amp; Equipment'!AQ:AQ)+SUMIF('Other Pharma &amp; Health Products'!$B:$B,$B257,'Other Pharma &amp; Health Products'!AQ:AQ)+SUMIF('PSM Costs'!$B:$B,$B257,'PSM Costs'!AQ:AQ),"")</f>
        <v/>
      </c>
      <c r="Q257" s="234" t="str">
        <f ca="1">IF(SUMIF(Pharmaceuticals!$B:$B,$B257,Pharmaceuticals!AS:AS)+SUMIF('Health Products &amp; Equipment'!$B:$B,$B257,'Health Products &amp; Equipment'!AS:AS)+SUMIF('Other Pharma &amp; Health Products'!$B:$B,$B257,'Other Pharma &amp; Health Products'!AS:AS)+SUMIF('PSM Costs'!$B:$B,$B257,'PSM Costs'!AS:AS)&gt;0,SUMIF(Pharmaceuticals!$B:$B,$B257,Pharmaceuticals!AS:AS)+SUMIF('Health Products &amp; Equipment'!$B:$B,$B257,'Health Products &amp; Equipment'!AS:AS)+SUMIF('Other Pharma &amp; Health Products'!$B:$B,$B257,'Other Pharma &amp; Health Products'!AS:AS)+SUMIF('PSM Costs'!$B:$B,$B257,'PSM Costs'!AS:AS),"")</f>
        <v/>
      </c>
      <c r="R257" s="232" t="str">
        <f t="shared" ca="1" si="22"/>
        <v/>
      </c>
      <c r="S257" s="233" t="str">
        <f ca="1">IF(SUMIF(Pharmaceuticals!$B:$B,$B257,Pharmaceuticals!AZ:AZ)+SUMIF('Health Products &amp; Equipment'!$B:$B,$B257,'Health Products &amp; Equipment'!AZ:AZ)+SUMIF('Other Pharma &amp; Health Products'!$B:$B,$B257,'Other Pharma &amp; Health Products'!AZ:AZ)+SUMIF('PSM Costs'!$B:$B,$B257,'PSM Costs'!AZ:AZ)&gt;0,SUMIF(Pharmaceuticals!$B:$B,$B257,Pharmaceuticals!AZ:AZ)+SUMIF('Health Products &amp; Equipment'!$B:$B,$B257,'Health Products &amp; Equipment'!AZ:AZ)+SUMIF('Other Pharma &amp; Health Products'!$B:$B,$B257,'Other Pharma &amp; Health Products'!AZ:AZ)+SUMIF('PSM Costs'!$B:$B,$B257,'PSM Costs'!AZ:AZ),"")</f>
        <v/>
      </c>
      <c r="T257" s="233" t="str">
        <f ca="1">IF(SUMIF(Pharmaceuticals!$B:$B,$B257,Pharmaceuticals!BB:BB)+SUMIF('Health Products &amp; Equipment'!$B:$B,$B257,'Health Products &amp; Equipment'!BB:BB)+SUMIF('Other Pharma &amp; Health Products'!$B:$B,$B257,'Other Pharma &amp; Health Products'!BB:BB)+SUMIF('PSM Costs'!$B:$B,$B257,'PSM Costs'!BB:BB)&gt;0,SUMIF(Pharmaceuticals!$B:$B,$B257,Pharmaceuticals!BB:BB)+SUMIF('Health Products &amp; Equipment'!$B:$B,$B257,'Health Products &amp; Equipment'!BB:BB)+SUMIF('Other Pharma &amp; Health Products'!$B:$B,$B257,'Other Pharma &amp; Health Products'!BB:BB)+SUMIF('PSM Costs'!$B:$B,$B257,'PSM Costs'!BB:BB),"")</f>
        <v/>
      </c>
      <c r="U257" s="233" t="str">
        <f ca="1">IF(SUMIF(Pharmaceuticals!$B:$B,$B257,Pharmaceuticals!BD:BD)+SUMIF('Health Products &amp; Equipment'!$B:$B,$B257,'Health Products &amp; Equipment'!BD:BD)+SUMIF('Other Pharma &amp; Health Products'!$B:$B,$B257,'Other Pharma &amp; Health Products'!BD:BD)+SUMIF('PSM Costs'!$B:$B,$B257,'PSM Costs'!BD:BD)&gt;0,SUMIF(Pharmaceuticals!$B:$B,$B257,Pharmaceuticals!BD:BD)+SUMIF('Health Products &amp; Equipment'!$B:$B,$B257,'Health Products &amp; Equipment'!BD:BD)+SUMIF('Other Pharma &amp; Health Products'!$B:$B,$B257,'Other Pharma &amp; Health Products'!BD:BD)+SUMIF('PSM Costs'!$B:$B,$B257,'PSM Costs'!BD:BD),"")</f>
        <v/>
      </c>
      <c r="V257" s="233" t="str">
        <f ca="1">IF(SUMIF(Pharmaceuticals!$B:$B,$B257,Pharmaceuticals!BF:BF)+SUMIF('Health Products &amp; Equipment'!$B:$B,$B257,'Health Products &amp; Equipment'!BF:BF)+SUMIF('Other Pharma &amp; Health Products'!$B:$B,$B257,'Other Pharma &amp; Health Products'!BF:BF)+SUMIF('PSM Costs'!$B:$B,$B257,'PSM Costs'!BF:BF)&gt;0,SUMIF(Pharmaceuticals!$B:$B,$B257,Pharmaceuticals!BF:BF)+SUMIF('Health Products &amp; Equipment'!$B:$B,$B257,'Health Products &amp; Equipment'!BF:BF)+SUMIF('Other Pharma &amp; Health Products'!$B:$B,$B257,'Other Pharma &amp; Health Products'!BF:BF)+SUMIF('PSM Costs'!$B:$B,$B257,'PSM Costs'!BF:BF),"")</f>
        <v/>
      </c>
      <c r="W257" s="231" t="str">
        <f t="shared" ca="1" si="23"/>
        <v/>
      </c>
      <c r="X257" s="234" t="str">
        <f ca="1">IF(SUMIF(Pharmaceuticals!$B:$B,$B257,Pharmaceuticals!BM:BM)+SUMIF('Health Products &amp; Equipment'!$B:$B,$B257,'Health Products &amp; Equipment'!BM:BM)+SUMIF('Other Pharma &amp; Health Products'!$B:$B,$B257,'Other Pharma &amp; Health Products'!BM:BM)+SUMIF('PSM Costs'!$B:$B,$B257,'PSM Costs'!BM:BM)&gt;0,SUMIF(Pharmaceuticals!$B:$B,$B257,Pharmaceuticals!BM:BM)+SUMIF('Health Products &amp; Equipment'!$B:$B,$B257,'Health Products &amp; Equipment'!BM:BM)+SUMIF('Other Pharma &amp; Health Products'!$B:$B,$B257,'Other Pharma &amp; Health Products'!BM:BM)+SUMIF('PSM Costs'!$B:$B,$B257,'PSM Costs'!BM:BM),"")</f>
        <v/>
      </c>
      <c r="Y257" s="234" t="str">
        <f ca="1">IF(SUMIF(Pharmaceuticals!$B:$B,$B257,Pharmaceuticals!BO:BO)+SUMIF('Health Products &amp; Equipment'!$B:$B,$B257,'Health Products &amp; Equipment'!BO:BO)+SUMIF('Other Pharma &amp; Health Products'!$B:$B,$B257,'Other Pharma &amp; Health Products'!BO:BO)+SUMIF('PSM Costs'!$B:$B,$B257,'PSM Costs'!BO:BO)&gt;0,SUMIF(Pharmaceuticals!$B:$B,$B257,Pharmaceuticals!BO:BO)+SUMIF('Health Products &amp; Equipment'!$B:$B,$B257,'Health Products &amp; Equipment'!BO:BO)+SUMIF('Other Pharma &amp; Health Products'!$B:$B,$B257,'Other Pharma &amp; Health Products'!BO:BO)+SUMIF('PSM Costs'!$B:$B,$B257,'PSM Costs'!BO:BO),"")</f>
        <v/>
      </c>
      <c r="Z257" s="234" t="str">
        <f ca="1">IF(SUMIF(Pharmaceuticals!$B:$B,$B257,Pharmaceuticals!BQ:BQ)+SUMIF('Health Products &amp; Equipment'!$B:$B,$B257,'Health Products &amp; Equipment'!BQ:BQ)+SUMIF('Other Pharma &amp; Health Products'!$B:$B,$B257,'Other Pharma &amp; Health Products'!BQ:BQ)+SUMIF('PSM Costs'!$B:$B,$B257,'PSM Costs'!BQ:BQ)&gt;0,SUMIF(Pharmaceuticals!$B:$B,$B257,Pharmaceuticals!BQ:BQ)+SUMIF('Health Products &amp; Equipment'!$B:$B,$B257,'Health Products &amp; Equipment'!BQ:BQ)+SUMIF('Other Pharma &amp; Health Products'!$B:$B,$B257,'Other Pharma &amp; Health Products'!BQ:BQ)+SUMIF('PSM Costs'!$B:$B,$B257,'PSM Costs'!BQ:BQ),"")</f>
        <v/>
      </c>
      <c r="AA257" s="234" t="str">
        <f ca="1">IF(SUMIF(Pharmaceuticals!$B:$B,$B257,Pharmaceuticals!BS:BS)+SUMIF('Health Products &amp; Equipment'!$B:$B,$B257,'Health Products &amp; Equipment'!BS:BS)+SUMIF('Other Pharma &amp; Health Products'!$B:$B,$B257,'Other Pharma &amp; Health Products'!BS:BS)+SUMIF('PSM Costs'!$B:$B,$B257,'PSM Costs'!BS:BS)&gt;0,SUMIF(Pharmaceuticals!$B:$B,$B257,Pharmaceuticals!BS:BS)+SUMIF('Health Products &amp; Equipment'!$B:$B,$B257,'Health Products &amp; Equipment'!BS:BS)+SUMIF('Other Pharma &amp; Health Products'!$B:$B,$B257,'Other Pharma &amp; Health Products'!BS:BS)+SUMIF('PSM Costs'!$B:$B,$B257,'PSM Costs'!BS:BS),"")</f>
        <v/>
      </c>
      <c r="AB257" s="233" t="str">
        <f t="shared" ca="1" si="24"/>
        <v/>
      </c>
    </row>
    <row r="258" spans="1:28" ht="22.15" customHeight="1" x14ac:dyDescent="0.2">
      <c r="A258" s="229">
        <v>248</v>
      </c>
      <c r="B258" s="229" t="str">
        <f ca="1">IFERROR(VLOOKUP(A258,'Rank unique Mod-Int-CI-PR'!I:J,2,FALSE),"")</f>
        <v/>
      </c>
      <c r="C258" s="230" t="str">
        <f ca="1">IFERROR(VLOOKUP(VALUE(LEFT(B258,FIND("-",B258)-1)),CatModules!B:C,2,FALSE),"")</f>
        <v/>
      </c>
      <c r="D258" s="230" t="str">
        <f ca="1">IFERROR(VLOOKUP(LEFT(B258,FIND("--",B258)-1),CatInt!D:E,2,FALSE),"")</f>
        <v/>
      </c>
      <c r="E258" s="230" t="str">
        <f ca="1">IFERROR(VLOOKUP(MID(B258,FIND("--",B258)+2,FIND("---",B258)-FIND("--",B258)-2),CatCostInp!D:E,2,FALSE),"")</f>
        <v/>
      </c>
      <c r="F258" s="230" t="str">
        <f ca="1">IFERROR(VLOOKUP(B258,ActivityConcat!A:C,3,FALSE),"")</f>
        <v/>
      </c>
      <c r="G258" s="231" t="str">
        <f ca="1">IFERROR(VLOOKUP(VALUE(RIGHT(B258,1)),Setup!A:D,4,FALSE),"")</f>
        <v/>
      </c>
      <c r="H258" s="232" t="str">
        <f t="shared" ca="1" si="20"/>
        <v/>
      </c>
      <c r="I258" s="233" t="str">
        <f ca="1">IF(SUMIF(Pharmaceuticals!$B:$B,$B258,Pharmaceuticals!Z:Z)+SUMIF('Health Products &amp; Equipment'!$B:$B,$B258,'Health Products &amp; Equipment'!Z:Z)+SUMIF('Other Pharma &amp; Health Products'!$B:$B,$B258,'Other Pharma &amp; Health Products'!Z:Z)+SUMIF('PSM Costs'!$B:$B,$B258,'PSM Costs'!Z:Z)&gt;0,SUMIF(Pharmaceuticals!$B:$B,$B258,Pharmaceuticals!Z:Z)+SUMIF('Health Products &amp; Equipment'!$B:$B,$B258,'Health Products &amp; Equipment'!Z:Z)+SUMIF('Other Pharma &amp; Health Products'!$B:$B,$B258,'Other Pharma &amp; Health Products'!Z:Z)+SUMIF('PSM Costs'!$B:$B,$B258,'PSM Costs'!Z:Z),"")</f>
        <v/>
      </c>
      <c r="J258" s="233" t="str">
        <f ca="1">IF(SUMIF(Pharmaceuticals!$B:$B,$B258,Pharmaceuticals!AB:AB)+SUMIF('Health Products &amp; Equipment'!$B:$B,$B258,'Health Products &amp; Equipment'!AB:AB)+SUMIF('Other Pharma &amp; Health Products'!$B:$B,$B258,'Other Pharma &amp; Health Products'!AB:AB)+SUMIF('PSM Costs'!$B:$B,$B258,'PSM Costs'!AB:AB)&gt;0,SUMIF(Pharmaceuticals!$B:$B,$B258,Pharmaceuticals!AB:AB)+SUMIF('Health Products &amp; Equipment'!$B:$B,$B258,'Health Products &amp; Equipment'!AB:AB)+SUMIF('Other Pharma &amp; Health Products'!$B:$B,$B258,'Other Pharma &amp; Health Products'!AB:AB)+SUMIF('PSM Costs'!$B:$B,$B258,'PSM Costs'!AB:AB),"")</f>
        <v/>
      </c>
      <c r="K258" s="233" t="str">
        <f ca="1">IF(SUMIF(Pharmaceuticals!$B:$B,$B258,Pharmaceuticals!AD:AD)+SUMIF('Health Products &amp; Equipment'!$B:$B,$B258,'Health Products &amp; Equipment'!AD:AD)+SUMIF('Other Pharma &amp; Health Products'!$B:$B,$B258,'Other Pharma &amp; Health Products'!AD:AD)+SUMIF('PSM Costs'!$B:$B,$B258,'PSM Costs'!AD:AD)&gt;0,SUMIF(Pharmaceuticals!$B:$B,$B258,Pharmaceuticals!AD:AD)+SUMIF('Health Products &amp; Equipment'!$B:$B,$B258,'Health Products &amp; Equipment'!AD:AD)+SUMIF('Other Pharma &amp; Health Products'!$B:$B,$B258,'Other Pharma &amp; Health Products'!AD:AD)+SUMIF('PSM Costs'!$B:$B,$B258,'PSM Costs'!AD:AD),"")</f>
        <v/>
      </c>
      <c r="L258" s="233" t="str">
        <f ca="1">IF(SUMIF(Pharmaceuticals!$B:$B,$B258,Pharmaceuticals!AF:AF)+SUMIF('Health Products &amp; Equipment'!$B:$B,$B258,'Health Products &amp; Equipment'!AF:AF)+SUMIF('Other Pharma &amp; Health Products'!$B:$B,$B258,'Other Pharma &amp; Health Products'!AF:AF)+SUMIF('PSM Costs'!$B:$B,$B258,'PSM Costs'!AF:AF)&gt;0,SUMIF(Pharmaceuticals!$B:$B,$B258,Pharmaceuticals!AF:AF)+SUMIF('Health Products &amp; Equipment'!$B:$B,$B258,'Health Products &amp; Equipment'!AF:AF)+SUMIF('Other Pharma &amp; Health Products'!$B:$B,$B258,'Other Pharma &amp; Health Products'!AF:AF)+SUMIF('PSM Costs'!$B:$B,$B258,'PSM Costs'!AF:AF),"")</f>
        <v/>
      </c>
      <c r="M258" s="231" t="str">
        <f t="shared" ca="1" si="21"/>
        <v/>
      </c>
      <c r="N258" s="234" t="str">
        <f ca="1">IF(SUMIF(Pharmaceuticals!$B:$B,$B258,Pharmaceuticals!AM:AM)+SUMIF('Health Products &amp; Equipment'!$B:$B,$B258,'Health Products &amp; Equipment'!AM:AM)+SUMIF('Other Pharma &amp; Health Products'!$B:$B,$B258,'Other Pharma &amp; Health Products'!AM:AM)+SUMIF('PSM Costs'!$B:$B,$B258,'PSM Costs'!AM:AM)&gt;0,SUMIF(Pharmaceuticals!$B:$B,$B258,Pharmaceuticals!AM:AM)+SUMIF('Health Products &amp; Equipment'!$B:$B,$B258,'Health Products &amp; Equipment'!AM:AM)+SUMIF('Other Pharma &amp; Health Products'!$B:$B,$B258,'Other Pharma &amp; Health Products'!AM:AM)+SUMIF('PSM Costs'!$B:$B,$B258,'PSM Costs'!AM:AM),"")</f>
        <v/>
      </c>
      <c r="O258" s="234" t="str">
        <f ca="1">IF(SUMIF(Pharmaceuticals!$B:$B,$B258,Pharmaceuticals!AO:AO)+SUMIF('Health Products &amp; Equipment'!$B:$B,$B258,'Health Products &amp; Equipment'!AO:AO)+SUMIF('Other Pharma &amp; Health Products'!$B:$B,$B258,'Other Pharma &amp; Health Products'!AO:AO)+SUMIF('PSM Costs'!$B:$B,$B258,'PSM Costs'!AO:AO)&gt;0,SUMIF(Pharmaceuticals!$B:$B,$B258,Pharmaceuticals!AO:AO)+SUMIF('Health Products &amp; Equipment'!$B:$B,$B258,'Health Products &amp; Equipment'!AO:AO)+SUMIF('Other Pharma &amp; Health Products'!$B:$B,$B258,'Other Pharma &amp; Health Products'!AO:AO)+SUMIF('PSM Costs'!$B:$B,$B258,'PSM Costs'!AO:AO),"")</f>
        <v/>
      </c>
      <c r="P258" s="234" t="str">
        <f ca="1">IF(SUMIF(Pharmaceuticals!$B:$B,$B258,Pharmaceuticals!AQ:AQ)+SUMIF('Health Products &amp; Equipment'!$B:$B,$B258,'Health Products &amp; Equipment'!AQ:AQ)+SUMIF('Other Pharma &amp; Health Products'!$B:$B,$B258,'Other Pharma &amp; Health Products'!AQ:AQ)+SUMIF('PSM Costs'!$B:$B,$B258,'PSM Costs'!AQ:AQ)&gt;0,SUMIF(Pharmaceuticals!$B:$B,$B258,Pharmaceuticals!AQ:AQ)+SUMIF('Health Products &amp; Equipment'!$B:$B,$B258,'Health Products &amp; Equipment'!AQ:AQ)+SUMIF('Other Pharma &amp; Health Products'!$B:$B,$B258,'Other Pharma &amp; Health Products'!AQ:AQ)+SUMIF('PSM Costs'!$B:$B,$B258,'PSM Costs'!AQ:AQ),"")</f>
        <v/>
      </c>
      <c r="Q258" s="234" t="str">
        <f ca="1">IF(SUMIF(Pharmaceuticals!$B:$B,$B258,Pharmaceuticals!AS:AS)+SUMIF('Health Products &amp; Equipment'!$B:$B,$B258,'Health Products &amp; Equipment'!AS:AS)+SUMIF('Other Pharma &amp; Health Products'!$B:$B,$B258,'Other Pharma &amp; Health Products'!AS:AS)+SUMIF('PSM Costs'!$B:$B,$B258,'PSM Costs'!AS:AS)&gt;0,SUMIF(Pharmaceuticals!$B:$B,$B258,Pharmaceuticals!AS:AS)+SUMIF('Health Products &amp; Equipment'!$B:$B,$B258,'Health Products &amp; Equipment'!AS:AS)+SUMIF('Other Pharma &amp; Health Products'!$B:$B,$B258,'Other Pharma &amp; Health Products'!AS:AS)+SUMIF('PSM Costs'!$B:$B,$B258,'PSM Costs'!AS:AS),"")</f>
        <v/>
      </c>
      <c r="R258" s="232" t="str">
        <f t="shared" ca="1" si="22"/>
        <v/>
      </c>
      <c r="S258" s="233" t="str">
        <f ca="1">IF(SUMIF(Pharmaceuticals!$B:$B,$B258,Pharmaceuticals!AZ:AZ)+SUMIF('Health Products &amp; Equipment'!$B:$B,$B258,'Health Products &amp; Equipment'!AZ:AZ)+SUMIF('Other Pharma &amp; Health Products'!$B:$B,$B258,'Other Pharma &amp; Health Products'!AZ:AZ)+SUMIF('PSM Costs'!$B:$B,$B258,'PSM Costs'!AZ:AZ)&gt;0,SUMIF(Pharmaceuticals!$B:$B,$B258,Pharmaceuticals!AZ:AZ)+SUMIF('Health Products &amp; Equipment'!$B:$B,$B258,'Health Products &amp; Equipment'!AZ:AZ)+SUMIF('Other Pharma &amp; Health Products'!$B:$B,$B258,'Other Pharma &amp; Health Products'!AZ:AZ)+SUMIF('PSM Costs'!$B:$B,$B258,'PSM Costs'!AZ:AZ),"")</f>
        <v/>
      </c>
      <c r="T258" s="233" t="str">
        <f ca="1">IF(SUMIF(Pharmaceuticals!$B:$B,$B258,Pharmaceuticals!BB:BB)+SUMIF('Health Products &amp; Equipment'!$B:$B,$B258,'Health Products &amp; Equipment'!BB:BB)+SUMIF('Other Pharma &amp; Health Products'!$B:$B,$B258,'Other Pharma &amp; Health Products'!BB:BB)+SUMIF('PSM Costs'!$B:$B,$B258,'PSM Costs'!BB:BB)&gt;0,SUMIF(Pharmaceuticals!$B:$B,$B258,Pharmaceuticals!BB:BB)+SUMIF('Health Products &amp; Equipment'!$B:$B,$B258,'Health Products &amp; Equipment'!BB:BB)+SUMIF('Other Pharma &amp; Health Products'!$B:$B,$B258,'Other Pharma &amp; Health Products'!BB:BB)+SUMIF('PSM Costs'!$B:$B,$B258,'PSM Costs'!BB:BB),"")</f>
        <v/>
      </c>
      <c r="U258" s="233" t="str">
        <f ca="1">IF(SUMIF(Pharmaceuticals!$B:$B,$B258,Pharmaceuticals!BD:BD)+SUMIF('Health Products &amp; Equipment'!$B:$B,$B258,'Health Products &amp; Equipment'!BD:BD)+SUMIF('Other Pharma &amp; Health Products'!$B:$B,$B258,'Other Pharma &amp; Health Products'!BD:BD)+SUMIF('PSM Costs'!$B:$B,$B258,'PSM Costs'!BD:BD)&gt;0,SUMIF(Pharmaceuticals!$B:$B,$B258,Pharmaceuticals!BD:BD)+SUMIF('Health Products &amp; Equipment'!$B:$B,$B258,'Health Products &amp; Equipment'!BD:BD)+SUMIF('Other Pharma &amp; Health Products'!$B:$B,$B258,'Other Pharma &amp; Health Products'!BD:BD)+SUMIF('PSM Costs'!$B:$B,$B258,'PSM Costs'!BD:BD),"")</f>
        <v/>
      </c>
      <c r="V258" s="233" t="str">
        <f ca="1">IF(SUMIF(Pharmaceuticals!$B:$B,$B258,Pharmaceuticals!BF:BF)+SUMIF('Health Products &amp; Equipment'!$B:$B,$B258,'Health Products &amp; Equipment'!BF:BF)+SUMIF('Other Pharma &amp; Health Products'!$B:$B,$B258,'Other Pharma &amp; Health Products'!BF:BF)+SUMIF('PSM Costs'!$B:$B,$B258,'PSM Costs'!BF:BF)&gt;0,SUMIF(Pharmaceuticals!$B:$B,$B258,Pharmaceuticals!BF:BF)+SUMIF('Health Products &amp; Equipment'!$B:$B,$B258,'Health Products &amp; Equipment'!BF:BF)+SUMIF('Other Pharma &amp; Health Products'!$B:$B,$B258,'Other Pharma &amp; Health Products'!BF:BF)+SUMIF('PSM Costs'!$B:$B,$B258,'PSM Costs'!BF:BF),"")</f>
        <v/>
      </c>
      <c r="W258" s="231" t="str">
        <f t="shared" ca="1" si="23"/>
        <v/>
      </c>
      <c r="X258" s="234" t="str">
        <f ca="1">IF(SUMIF(Pharmaceuticals!$B:$B,$B258,Pharmaceuticals!BM:BM)+SUMIF('Health Products &amp; Equipment'!$B:$B,$B258,'Health Products &amp; Equipment'!BM:BM)+SUMIF('Other Pharma &amp; Health Products'!$B:$B,$B258,'Other Pharma &amp; Health Products'!BM:BM)+SUMIF('PSM Costs'!$B:$B,$B258,'PSM Costs'!BM:BM)&gt;0,SUMIF(Pharmaceuticals!$B:$B,$B258,Pharmaceuticals!BM:BM)+SUMIF('Health Products &amp; Equipment'!$B:$B,$B258,'Health Products &amp; Equipment'!BM:BM)+SUMIF('Other Pharma &amp; Health Products'!$B:$B,$B258,'Other Pharma &amp; Health Products'!BM:BM)+SUMIF('PSM Costs'!$B:$B,$B258,'PSM Costs'!BM:BM),"")</f>
        <v/>
      </c>
      <c r="Y258" s="234" t="str">
        <f ca="1">IF(SUMIF(Pharmaceuticals!$B:$B,$B258,Pharmaceuticals!BO:BO)+SUMIF('Health Products &amp; Equipment'!$B:$B,$B258,'Health Products &amp; Equipment'!BO:BO)+SUMIF('Other Pharma &amp; Health Products'!$B:$B,$B258,'Other Pharma &amp; Health Products'!BO:BO)+SUMIF('PSM Costs'!$B:$B,$B258,'PSM Costs'!BO:BO)&gt;0,SUMIF(Pharmaceuticals!$B:$B,$B258,Pharmaceuticals!BO:BO)+SUMIF('Health Products &amp; Equipment'!$B:$B,$B258,'Health Products &amp; Equipment'!BO:BO)+SUMIF('Other Pharma &amp; Health Products'!$B:$B,$B258,'Other Pharma &amp; Health Products'!BO:BO)+SUMIF('PSM Costs'!$B:$B,$B258,'PSM Costs'!BO:BO),"")</f>
        <v/>
      </c>
      <c r="Z258" s="234" t="str">
        <f ca="1">IF(SUMIF(Pharmaceuticals!$B:$B,$B258,Pharmaceuticals!BQ:BQ)+SUMIF('Health Products &amp; Equipment'!$B:$B,$B258,'Health Products &amp; Equipment'!BQ:BQ)+SUMIF('Other Pharma &amp; Health Products'!$B:$B,$B258,'Other Pharma &amp; Health Products'!BQ:BQ)+SUMIF('PSM Costs'!$B:$B,$B258,'PSM Costs'!BQ:BQ)&gt;0,SUMIF(Pharmaceuticals!$B:$B,$B258,Pharmaceuticals!BQ:BQ)+SUMIF('Health Products &amp; Equipment'!$B:$B,$B258,'Health Products &amp; Equipment'!BQ:BQ)+SUMIF('Other Pharma &amp; Health Products'!$B:$B,$B258,'Other Pharma &amp; Health Products'!BQ:BQ)+SUMIF('PSM Costs'!$B:$B,$B258,'PSM Costs'!BQ:BQ),"")</f>
        <v/>
      </c>
      <c r="AA258" s="234" t="str">
        <f ca="1">IF(SUMIF(Pharmaceuticals!$B:$B,$B258,Pharmaceuticals!BS:BS)+SUMIF('Health Products &amp; Equipment'!$B:$B,$B258,'Health Products &amp; Equipment'!BS:BS)+SUMIF('Other Pharma &amp; Health Products'!$B:$B,$B258,'Other Pharma &amp; Health Products'!BS:BS)+SUMIF('PSM Costs'!$B:$B,$B258,'PSM Costs'!BS:BS)&gt;0,SUMIF(Pharmaceuticals!$B:$B,$B258,Pharmaceuticals!BS:BS)+SUMIF('Health Products &amp; Equipment'!$B:$B,$B258,'Health Products &amp; Equipment'!BS:BS)+SUMIF('Other Pharma &amp; Health Products'!$B:$B,$B258,'Other Pharma &amp; Health Products'!BS:BS)+SUMIF('PSM Costs'!$B:$B,$B258,'PSM Costs'!BS:BS),"")</f>
        <v/>
      </c>
      <c r="AB258" s="233" t="str">
        <f t="shared" ca="1" si="24"/>
        <v/>
      </c>
    </row>
    <row r="259" spans="1:28" ht="22.15" customHeight="1" x14ac:dyDescent="0.2">
      <c r="A259" s="229">
        <v>249</v>
      </c>
      <c r="B259" s="229" t="str">
        <f ca="1">IFERROR(VLOOKUP(A259,'Rank unique Mod-Int-CI-PR'!I:J,2,FALSE),"")</f>
        <v/>
      </c>
      <c r="C259" s="230" t="str">
        <f ca="1">IFERROR(VLOOKUP(VALUE(LEFT(B259,FIND("-",B259)-1)),CatModules!B:C,2,FALSE),"")</f>
        <v/>
      </c>
      <c r="D259" s="230" t="str">
        <f ca="1">IFERROR(VLOOKUP(LEFT(B259,FIND("--",B259)-1),CatInt!D:E,2,FALSE),"")</f>
        <v/>
      </c>
      <c r="E259" s="230" t="str">
        <f ca="1">IFERROR(VLOOKUP(MID(B259,FIND("--",B259)+2,FIND("---",B259)-FIND("--",B259)-2),CatCostInp!D:E,2,FALSE),"")</f>
        <v/>
      </c>
      <c r="F259" s="230" t="str">
        <f ca="1">IFERROR(VLOOKUP(B259,ActivityConcat!A:C,3,FALSE),"")</f>
        <v/>
      </c>
      <c r="G259" s="231" t="str">
        <f ca="1">IFERROR(VLOOKUP(VALUE(RIGHT(B259,1)),Setup!A:D,4,FALSE),"")</f>
        <v/>
      </c>
      <c r="H259" s="232" t="str">
        <f t="shared" ca="1" si="20"/>
        <v/>
      </c>
      <c r="I259" s="233" t="str">
        <f ca="1">IF(SUMIF(Pharmaceuticals!$B:$B,$B259,Pharmaceuticals!Z:Z)+SUMIF('Health Products &amp; Equipment'!$B:$B,$B259,'Health Products &amp; Equipment'!Z:Z)+SUMIF('Other Pharma &amp; Health Products'!$B:$B,$B259,'Other Pharma &amp; Health Products'!Z:Z)+SUMIF('PSM Costs'!$B:$B,$B259,'PSM Costs'!Z:Z)&gt;0,SUMIF(Pharmaceuticals!$B:$B,$B259,Pharmaceuticals!Z:Z)+SUMIF('Health Products &amp; Equipment'!$B:$B,$B259,'Health Products &amp; Equipment'!Z:Z)+SUMIF('Other Pharma &amp; Health Products'!$B:$B,$B259,'Other Pharma &amp; Health Products'!Z:Z)+SUMIF('PSM Costs'!$B:$B,$B259,'PSM Costs'!Z:Z),"")</f>
        <v/>
      </c>
      <c r="J259" s="233" t="str">
        <f ca="1">IF(SUMIF(Pharmaceuticals!$B:$B,$B259,Pharmaceuticals!AB:AB)+SUMIF('Health Products &amp; Equipment'!$B:$B,$B259,'Health Products &amp; Equipment'!AB:AB)+SUMIF('Other Pharma &amp; Health Products'!$B:$B,$B259,'Other Pharma &amp; Health Products'!AB:AB)+SUMIF('PSM Costs'!$B:$B,$B259,'PSM Costs'!AB:AB)&gt;0,SUMIF(Pharmaceuticals!$B:$B,$B259,Pharmaceuticals!AB:AB)+SUMIF('Health Products &amp; Equipment'!$B:$B,$B259,'Health Products &amp; Equipment'!AB:AB)+SUMIF('Other Pharma &amp; Health Products'!$B:$B,$B259,'Other Pharma &amp; Health Products'!AB:AB)+SUMIF('PSM Costs'!$B:$B,$B259,'PSM Costs'!AB:AB),"")</f>
        <v/>
      </c>
      <c r="K259" s="233" t="str">
        <f ca="1">IF(SUMIF(Pharmaceuticals!$B:$B,$B259,Pharmaceuticals!AD:AD)+SUMIF('Health Products &amp; Equipment'!$B:$B,$B259,'Health Products &amp; Equipment'!AD:AD)+SUMIF('Other Pharma &amp; Health Products'!$B:$B,$B259,'Other Pharma &amp; Health Products'!AD:AD)+SUMIF('PSM Costs'!$B:$B,$B259,'PSM Costs'!AD:AD)&gt;0,SUMIF(Pharmaceuticals!$B:$B,$B259,Pharmaceuticals!AD:AD)+SUMIF('Health Products &amp; Equipment'!$B:$B,$B259,'Health Products &amp; Equipment'!AD:AD)+SUMIF('Other Pharma &amp; Health Products'!$B:$B,$B259,'Other Pharma &amp; Health Products'!AD:AD)+SUMIF('PSM Costs'!$B:$B,$B259,'PSM Costs'!AD:AD),"")</f>
        <v/>
      </c>
      <c r="L259" s="233" t="str">
        <f ca="1">IF(SUMIF(Pharmaceuticals!$B:$B,$B259,Pharmaceuticals!AF:AF)+SUMIF('Health Products &amp; Equipment'!$B:$B,$B259,'Health Products &amp; Equipment'!AF:AF)+SUMIF('Other Pharma &amp; Health Products'!$B:$B,$B259,'Other Pharma &amp; Health Products'!AF:AF)+SUMIF('PSM Costs'!$B:$B,$B259,'PSM Costs'!AF:AF)&gt;0,SUMIF(Pharmaceuticals!$B:$B,$B259,Pharmaceuticals!AF:AF)+SUMIF('Health Products &amp; Equipment'!$B:$B,$B259,'Health Products &amp; Equipment'!AF:AF)+SUMIF('Other Pharma &amp; Health Products'!$B:$B,$B259,'Other Pharma &amp; Health Products'!AF:AF)+SUMIF('PSM Costs'!$B:$B,$B259,'PSM Costs'!AF:AF),"")</f>
        <v/>
      </c>
      <c r="M259" s="231" t="str">
        <f t="shared" ca="1" si="21"/>
        <v/>
      </c>
      <c r="N259" s="234" t="str">
        <f ca="1">IF(SUMIF(Pharmaceuticals!$B:$B,$B259,Pharmaceuticals!AM:AM)+SUMIF('Health Products &amp; Equipment'!$B:$B,$B259,'Health Products &amp; Equipment'!AM:AM)+SUMIF('Other Pharma &amp; Health Products'!$B:$B,$B259,'Other Pharma &amp; Health Products'!AM:AM)+SUMIF('PSM Costs'!$B:$B,$B259,'PSM Costs'!AM:AM)&gt;0,SUMIF(Pharmaceuticals!$B:$B,$B259,Pharmaceuticals!AM:AM)+SUMIF('Health Products &amp; Equipment'!$B:$B,$B259,'Health Products &amp; Equipment'!AM:AM)+SUMIF('Other Pharma &amp; Health Products'!$B:$B,$B259,'Other Pharma &amp; Health Products'!AM:AM)+SUMIF('PSM Costs'!$B:$B,$B259,'PSM Costs'!AM:AM),"")</f>
        <v/>
      </c>
      <c r="O259" s="234" t="str">
        <f ca="1">IF(SUMIF(Pharmaceuticals!$B:$B,$B259,Pharmaceuticals!AO:AO)+SUMIF('Health Products &amp; Equipment'!$B:$B,$B259,'Health Products &amp; Equipment'!AO:AO)+SUMIF('Other Pharma &amp; Health Products'!$B:$B,$B259,'Other Pharma &amp; Health Products'!AO:AO)+SUMIF('PSM Costs'!$B:$B,$B259,'PSM Costs'!AO:AO)&gt;0,SUMIF(Pharmaceuticals!$B:$B,$B259,Pharmaceuticals!AO:AO)+SUMIF('Health Products &amp; Equipment'!$B:$B,$B259,'Health Products &amp; Equipment'!AO:AO)+SUMIF('Other Pharma &amp; Health Products'!$B:$B,$B259,'Other Pharma &amp; Health Products'!AO:AO)+SUMIF('PSM Costs'!$B:$B,$B259,'PSM Costs'!AO:AO),"")</f>
        <v/>
      </c>
      <c r="P259" s="234" t="str">
        <f ca="1">IF(SUMIF(Pharmaceuticals!$B:$B,$B259,Pharmaceuticals!AQ:AQ)+SUMIF('Health Products &amp; Equipment'!$B:$B,$B259,'Health Products &amp; Equipment'!AQ:AQ)+SUMIF('Other Pharma &amp; Health Products'!$B:$B,$B259,'Other Pharma &amp; Health Products'!AQ:AQ)+SUMIF('PSM Costs'!$B:$B,$B259,'PSM Costs'!AQ:AQ)&gt;0,SUMIF(Pharmaceuticals!$B:$B,$B259,Pharmaceuticals!AQ:AQ)+SUMIF('Health Products &amp; Equipment'!$B:$B,$B259,'Health Products &amp; Equipment'!AQ:AQ)+SUMIF('Other Pharma &amp; Health Products'!$B:$B,$B259,'Other Pharma &amp; Health Products'!AQ:AQ)+SUMIF('PSM Costs'!$B:$B,$B259,'PSM Costs'!AQ:AQ),"")</f>
        <v/>
      </c>
      <c r="Q259" s="234" t="str">
        <f ca="1">IF(SUMIF(Pharmaceuticals!$B:$B,$B259,Pharmaceuticals!AS:AS)+SUMIF('Health Products &amp; Equipment'!$B:$B,$B259,'Health Products &amp; Equipment'!AS:AS)+SUMIF('Other Pharma &amp; Health Products'!$B:$B,$B259,'Other Pharma &amp; Health Products'!AS:AS)+SUMIF('PSM Costs'!$B:$B,$B259,'PSM Costs'!AS:AS)&gt;0,SUMIF(Pharmaceuticals!$B:$B,$B259,Pharmaceuticals!AS:AS)+SUMIF('Health Products &amp; Equipment'!$B:$B,$B259,'Health Products &amp; Equipment'!AS:AS)+SUMIF('Other Pharma &amp; Health Products'!$B:$B,$B259,'Other Pharma &amp; Health Products'!AS:AS)+SUMIF('PSM Costs'!$B:$B,$B259,'PSM Costs'!AS:AS),"")</f>
        <v/>
      </c>
      <c r="R259" s="232" t="str">
        <f t="shared" ca="1" si="22"/>
        <v/>
      </c>
      <c r="S259" s="233" t="str">
        <f ca="1">IF(SUMIF(Pharmaceuticals!$B:$B,$B259,Pharmaceuticals!AZ:AZ)+SUMIF('Health Products &amp; Equipment'!$B:$B,$B259,'Health Products &amp; Equipment'!AZ:AZ)+SUMIF('Other Pharma &amp; Health Products'!$B:$B,$B259,'Other Pharma &amp; Health Products'!AZ:AZ)+SUMIF('PSM Costs'!$B:$B,$B259,'PSM Costs'!AZ:AZ)&gt;0,SUMIF(Pharmaceuticals!$B:$B,$B259,Pharmaceuticals!AZ:AZ)+SUMIF('Health Products &amp; Equipment'!$B:$B,$B259,'Health Products &amp; Equipment'!AZ:AZ)+SUMIF('Other Pharma &amp; Health Products'!$B:$B,$B259,'Other Pharma &amp; Health Products'!AZ:AZ)+SUMIF('PSM Costs'!$B:$B,$B259,'PSM Costs'!AZ:AZ),"")</f>
        <v/>
      </c>
      <c r="T259" s="233" t="str">
        <f ca="1">IF(SUMIF(Pharmaceuticals!$B:$B,$B259,Pharmaceuticals!BB:BB)+SUMIF('Health Products &amp; Equipment'!$B:$B,$B259,'Health Products &amp; Equipment'!BB:BB)+SUMIF('Other Pharma &amp; Health Products'!$B:$B,$B259,'Other Pharma &amp; Health Products'!BB:BB)+SUMIF('PSM Costs'!$B:$B,$B259,'PSM Costs'!BB:BB)&gt;0,SUMIF(Pharmaceuticals!$B:$B,$B259,Pharmaceuticals!BB:BB)+SUMIF('Health Products &amp; Equipment'!$B:$B,$B259,'Health Products &amp; Equipment'!BB:BB)+SUMIF('Other Pharma &amp; Health Products'!$B:$B,$B259,'Other Pharma &amp; Health Products'!BB:BB)+SUMIF('PSM Costs'!$B:$B,$B259,'PSM Costs'!BB:BB),"")</f>
        <v/>
      </c>
      <c r="U259" s="233" t="str">
        <f ca="1">IF(SUMIF(Pharmaceuticals!$B:$B,$B259,Pharmaceuticals!BD:BD)+SUMIF('Health Products &amp; Equipment'!$B:$B,$B259,'Health Products &amp; Equipment'!BD:BD)+SUMIF('Other Pharma &amp; Health Products'!$B:$B,$B259,'Other Pharma &amp; Health Products'!BD:BD)+SUMIF('PSM Costs'!$B:$B,$B259,'PSM Costs'!BD:BD)&gt;0,SUMIF(Pharmaceuticals!$B:$B,$B259,Pharmaceuticals!BD:BD)+SUMIF('Health Products &amp; Equipment'!$B:$B,$B259,'Health Products &amp; Equipment'!BD:BD)+SUMIF('Other Pharma &amp; Health Products'!$B:$B,$B259,'Other Pharma &amp; Health Products'!BD:BD)+SUMIF('PSM Costs'!$B:$B,$B259,'PSM Costs'!BD:BD),"")</f>
        <v/>
      </c>
      <c r="V259" s="233" t="str">
        <f ca="1">IF(SUMIF(Pharmaceuticals!$B:$B,$B259,Pharmaceuticals!BF:BF)+SUMIF('Health Products &amp; Equipment'!$B:$B,$B259,'Health Products &amp; Equipment'!BF:BF)+SUMIF('Other Pharma &amp; Health Products'!$B:$B,$B259,'Other Pharma &amp; Health Products'!BF:BF)+SUMIF('PSM Costs'!$B:$B,$B259,'PSM Costs'!BF:BF)&gt;0,SUMIF(Pharmaceuticals!$B:$B,$B259,Pharmaceuticals!BF:BF)+SUMIF('Health Products &amp; Equipment'!$B:$B,$B259,'Health Products &amp; Equipment'!BF:BF)+SUMIF('Other Pharma &amp; Health Products'!$B:$B,$B259,'Other Pharma &amp; Health Products'!BF:BF)+SUMIF('PSM Costs'!$B:$B,$B259,'PSM Costs'!BF:BF),"")</f>
        <v/>
      </c>
      <c r="W259" s="231" t="str">
        <f t="shared" ca="1" si="23"/>
        <v/>
      </c>
      <c r="X259" s="234" t="str">
        <f ca="1">IF(SUMIF(Pharmaceuticals!$B:$B,$B259,Pharmaceuticals!BM:BM)+SUMIF('Health Products &amp; Equipment'!$B:$B,$B259,'Health Products &amp; Equipment'!BM:BM)+SUMIF('Other Pharma &amp; Health Products'!$B:$B,$B259,'Other Pharma &amp; Health Products'!BM:BM)+SUMIF('PSM Costs'!$B:$B,$B259,'PSM Costs'!BM:BM)&gt;0,SUMIF(Pharmaceuticals!$B:$B,$B259,Pharmaceuticals!BM:BM)+SUMIF('Health Products &amp; Equipment'!$B:$B,$B259,'Health Products &amp; Equipment'!BM:BM)+SUMIF('Other Pharma &amp; Health Products'!$B:$B,$B259,'Other Pharma &amp; Health Products'!BM:BM)+SUMIF('PSM Costs'!$B:$B,$B259,'PSM Costs'!BM:BM),"")</f>
        <v/>
      </c>
      <c r="Y259" s="234" t="str">
        <f ca="1">IF(SUMIF(Pharmaceuticals!$B:$B,$B259,Pharmaceuticals!BO:BO)+SUMIF('Health Products &amp; Equipment'!$B:$B,$B259,'Health Products &amp; Equipment'!BO:BO)+SUMIF('Other Pharma &amp; Health Products'!$B:$B,$B259,'Other Pharma &amp; Health Products'!BO:BO)+SUMIF('PSM Costs'!$B:$B,$B259,'PSM Costs'!BO:BO)&gt;0,SUMIF(Pharmaceuticals!$B:$B,$B259,Pharmaceuticals!BO:BO)+SUMIF('Health Products &amp; Equipment'!$B:$B,$B259,'Health Products &amp; Equipment'!BO:BO)+SUMIF('Other Pharma &amp; Health Products'!$B:$B,$B259,'Other Pharma &amp; Health Products'!BO:BO)+SUMIF('PSM Costs'!$B:$B,$B259,'PSM Costs'!BO:BO),"")</f>
        <v/>
      </c>
      <c r="Z259" s="234" t="str">
        <f ca="1">IF(SUMIF(Pharmaceuticals!$B:$B,$B259,Pharmaceuticals!BQ:BQ)+SUMIF('Health Products &amp; Equipment'!$B:$B,$B259,'Health Products &amp; Equipment'!BQ:BQ)+SUMIF('Other Pharma &amp; Health Products'!$B:$B,$B259,'Other Pharma &amp; Health Products'!BQ:BQ)+SUMIF('PSM Costs'!$B:$B,$B259,'PSM Costs'!BQ:BQ)&gt;0,SUMIF(Pharmaceuticals!$B:$B,$B259,Pharmaceuticals!BQ:BQ)+SUMIF('Health Products &amp; Equipment'!$B:$B,$B259,'Health Products &amp; Equipment'!BQ:BQ)+SUMIF('Other Pharma &amp; Health Products'!$B:$B,$B259,'Other Pharma &amp; Health Products'!BQ:BQ)+SUMIF('PSM Costs'!$B:$B,$B259,'PSM Costs'!BQ:BQ),"")</f>
        <v/>
      </c>
      <c r="AA259" s="234" t="str">
        <f ca="1">IF(SUMIF(Pharmaceuticals!$B:$B,$B259,Pharmaceuticals!BS:BS)+SUMIF('Health Products &amp; Equipment'!$B:$B,$B259,'Health Products &amp; Equipment'!BS:BS)+SUMIF('Other Pharma &amp; Health Products'!$B:$B,$B259,'Other Pharma &amp; Health Products'!BS:BS)+SUMIF('PSM Costs'!$B:$B,$B259,'PSM Costs'!BS:BS)&gt;0,SUMIF(Pharmaceuticals!$B:$B,$B259,Pharmaceuticals!BS:BS)+SUMIF('Health Products &amp; Equipment'!$B:$B,$B259,'Health Products &amp; Equipment'!BS:BS)+SUMIF('Other Pharma &amp; Health Products'!$B:$B,$B259,'Other Pharma &amp; Health Products'!BS:BS)+SUMIF('PSM Costs'!$B:$B,$B259,'PSM Costs'!BS:BS),"")</f>
        <v/>
      </c>
      <c r="AB259" s="233" t="str">
        <f t="shared" ca="1" si="24"/>
        <v/>
      </c>
    </row>
    <row r="260" spans="1:28" ht="22.15" customHeight="1" x14ac:dyDescent="0.2">
      <c r="A260" s="229">
        <v>250</v>
      </c>
      <c r="B260" s="229" t="str">
        <f ca="1">IFERROR(VLOOKUP(A260,'Rank unique Mod-Int-CI-PR'!I:J,2,FALSE),"")</f>
        <v/>
      </c>
      <c r="C260" s="230" t="str">
        <f ca="1">IFERROR(VLOOKUP(VALUE(LEFT(B260,FIND("-",B260)-1)),CatModules!B:C,2,FALSE),"")</f>
        <v/>
      </c>
      <c r="D260" s="230" t="str">
        <f ca="1">IFERROR(VLOOKUP(LEFT(B260,FIND("--",B260)-1),CatInt!D:E,2,FALSE),"")</f>
        <v/>
      </c>
      <c r="E260" s="230" t="str">
        <f ca="1">IFERROR(VLOOKUP(MID(B260,FIND("--",B260)+2,FIND("---",B260)-FIND("--",B260)-2),CatCostInp!D:E,2,FALSE),"")</f>
        <v/>
      </c>
      <c r="F260" s="230" t="str">
        <f ca="1">IFERROR(VLOOKUP(B260,ActivityConcat!A:C,3,FALSE),"")</f>
        <v/>
      </c>
      <c r="G260" s="231" t="str">
        <f ca="1">IFERROR(VLOOKUP(VALUE(RIGHT(B260,1)),Setup!A:D,4,FALSE),"")</f>
        <v/>
      </c>
      <c r="H260" s="232" t="str">
        <f t="shared" ca="1" si="20"/>
        <v/>
      </c>
      <c r="I260" s="233" t="str">
        <f ca="1">IF(SUMIF(Pharmaceuticals!$B:$B,$B260,Pharmaceuticals!Z:Z)+SUMIF('Health Products &amp; Equipment'!$B:$B,$B260,'Health Products &amp; Equipment'!Z:Z)+SUMIF('Other Pharma &amp; Health Products'!$B:$B,$B260,'Other Pharma &amp; Health Products'!Z:Z)+SUMIF('PSM Costs'!$B:$B,$B260,'PSM Costs'!Z:Z)&gt;0,SUMIF(Pharmaceuticals!$B:$B,$B260,Pharmaceuticals!Z:Z)+SUMIF('Health Products &amp; Equipment'!$B:$B,$B260,'Health Products &amp; Equipment'!Z:Z)+SUMIF('Other Pharma &amp; Health Products'!$B:$B,$B260,'Other Pharma &amp; Health Products'!Z:Z)+SUMIF('PSM Costs'!$B:$B,$B260,'PSM Costs'!Z:Z),"")</f>
        <v/>
      </c>
      <c r="J260" s="233" t="str">
        <f ca="1">IF(SUMIF(Pharmaceuticals!$B:$B,$B260,Pharmaceuticals!AB:AB)+SUMIF('Health Products &amp; Equipment'!$B:$B,$B260,'Health Products &amp; Equipment'!AB:AB)+SUMIF('Other Pharma &amp; Health Products'!$B:$B,$B260,'Other Pharma &amp; Health Products'!AB:AB)+SUMIF('PSM Costs'!$B:$B,$B260,'PSM Costs'!AB:AB)&gt;0,SUMIF(Pharmaceuticals!$B:$B,$B260,Pharmaceuticals!AB:AB)+SUMIF('Health Products &amp; Equipment'!$B:$B,$B260,'Health Products &amp; Equipment'!AB:AB)+SUMIF('Other Pharma &amp; Health Products'!$B:$B,$B260,'Other Pharma &amp; Health Products'!AB:AB)+SUMIF('PSM Costs'!$B:$B,$B260,'PSM Costs'!AB:AB),"")</f>
        <v/>
      </c>
      <c r="K260" s="233" t="str">
        <f ca="1">IF(SUMIF(Pharmaceuticals!$B:$B,$B260,Pharmaceuticals!AD:AD)+SUMIF('Health Products &amp; Equipment'!$B:$B,$B260,'Health Products &amp; Equipment'!AD:AD)+SUMIF('Other Pharma &amp; Health Products'!$B:$B,$B260,'Other Pharma &amp; Health Products'!AD:AD)+SUMIF('PSM Costs'!$B:$B,$B260,'PSM Costs'!AD:AD)&gt;0,SUMIF(Pharmaceuticals!$B:$B,$B260,Pharmaceuticals!AD:AD)+SUMIF('Health Products &amp; Equipment'!$B:$B,$B260,'Health Products &amp; Equipment'!AD:AD)+SUMIF('Other Pharma &amp; Health Products'!$B:$B,$B260,'Other Pharma &amp; Health Products'!AD:AD)+SUMIF('PSM Costs'!$B:$B,$B260,'PSM Costs'!AD:AD),"")</f>
        <v/>
      </c>
      <c r="L260" s="233" t="str">
        <f ca="1">IF(SUMIF(Pharmaceuticals!$B:$B,$B260,Pharmaceuticals!AF:AF)+SUMIF('Health Products &amp; Equipment'!$B:$B,$B260,'Health Products &amp; Equipment'!AF:AF)+SUMIF('Other Pharma &amp; Health Products'!$B:$B,$B260,'Other Pharma &amp; Health Products'!AF:AF)+SUMIF('PSM Costs'!$B:$B,$B260,'PSM Costs'!AF:AF)&gt;0,SUMIF(Pharmaceuticals!$B:$B,$B260,Pharmaceuticals!AF:AF)+SUMIF('Health Products &amp; Equipment'!$B:$B,$B260,'Health Products &amp; Equipment'!AF:AF)+SUMIF('Other Pharma &amp; Health Products'!$B:$B,$B260,'Other Pharma &amp; Health Products'!AF:AF)+SUMIF('PSM Costs'!$B:$B,$B260,'PSM Costs'!AF:AF),"")</f>
        <v/>
      </c>
      <c r="M260" s="231" t="str">
        <f t="shared" ca="1" si="21"/>
        <v/>
      </c>
      <c r="N260" s="234" t="str">
        <f ca="1">IF(SUMIF(Pharmaceuticals!$B:$B,$B260,Pharmaceuticals!AM:AM)+SUMIF('Health Products &amp; Equipment'!$B:$B,$B260,'Health Products &amp; Equipment'!AM:AM)+SUMIF('Other Pharma &amp; Health Products'!$B:$B,$B260,'Other Pharma &amp; Health Products'!AM:AM)+SUMIF('PSM Costs'!$B:$B,$B260,'PSM Costs'!AM:AM)&gt;0,SUMIF(Pharmaceuticals!$B:$B,$B260,Pharmaceuticals!AM:AM)+SUMIF('Health Products &amp; Equipment'!$B:$B,$B260,'Health Products &amp; Equipment'!AM:AM)+SUMIF('Other Pharma &amp; Health Products'!$B:$B,$B260,'Other Pharma &amp; Health Products'!AM:AM)+SUMIF('PSM Costs'!$B:$B,$B260,'PSM Costs'!AM:AM),"")</f>
        <v/>
      </c>
      <c r="O260" s="234" t="str">
        <f ca="1">IF(SUMIF(Pharmaceuticals!$B:$B,$B260,Pharmaceuticals!AO:AO)+SUMIF('Health Products &amp; Equipment'!$B:$B,$B260,'Health Products &amp; Equipment'!AO:AO)+SUMIF('Other Pharma &amp; Health Products'!$B:$B,$B260,'Other Pharma &amp; Health Products'!AO:AO)+SUMIF('PSM Costs'!$B:$B,$B260,'PSM Costs'!AO:AO)&gt;0,SUMIF(Pharmaceuticals!$B:$B,$B260,Pharmaceuticals!AO:AO)+SUMIF('Health Products &amp; Equipment'!$B:$B,$B260,'Health Products &amp; Equipment'!AO:AO)+SUMIF('Other Pharma &amp; Health Products'!$B:$B,$B260,'Other Pharma &amp; Health Products'!AO:AO)+SUMIF('PSM Costs'!$B:$B,$B260,'PSM Costs'!AO:AO),"")</f>
        <v/>
      </c>
      <c r="P260" s="234" t="str">
        <f ca="1">IF(SUMIF(Pharmaceuticals!$B:$B,$B260,Pharmaceuticals!AQ:AQ)+SUMIF('Health Products &amp; Equipment'!$B:$B,$B260,'Health Products &amp; Equipment'!AQ:AQ)+SUMIF('Other Pharma &amp; Health Products'!$B:$B,$B260,'Other Pharma &amp; Health Products'!AQ:AQ)+SUMIF('PSM Costs'!$B:$B,$B260,'PSM Costs'!AQ:AQ)&gt;0,SUMIF(Pharmaceuticals!$B:$B,$B260,Pharmaceuticals!AQ:AQ)+SUMIF('Health Products &amp; Equipment'!$B:$B,$B260,'Health Products &amp; Equipment'!AQ:AQ)+SUMIF('Other Pharma &amp; Health Products'!$B:$B,$B260,'Other Pharma &amp; Health Products'!AQ:AQ)+SUMIF('PSM Costs'!$B:$B,$B260,'PSM Costs'!AQ:AQ),"")</f>
        <v/>
      </c>
      <c r="Q260" s="234" t="str">
        <f ca="1">IF(SUMIF(Pharmaceuticals!$B:$B,$B260,Pharmaceuticals!AS:AS)+SUMIF('Health Products &amp; Equipment'!$B:$B,$B260,'Health Products &amp; Equipment'!AS:AS)+SUMIF('Other Pharma &amp; Health Products'!$B:$B,$B260,'Other Pharma &amp; Health Products'!AS:AS)+SUMIF('PSM Costs'!$B:$B,$B260,'PSM Costs'!AS:AS)&gt;0,SUMIF(Pharmaceuticals!$B:$B,$B260,Pharmaceuticals!AS:AS)+SUMIF('Health Products &amp; Equipment'!$B:$B,$B260,'Health Products &amp; Equipment'!AS:AS)+SUMIF('Other Pharma &amp; Health Products'!$B:$B,$B260,'Other Pharma &amp; Health Products'!AS:AS)+SUMIF('PSM Costs'!$B:$B,$B260,'PSM Costs'!AS:AS),"")</f>
        <v/>
      </c>
      <c r="R260" s="232" t="str">
        <f t="shared" ca="1" si="22"/>
        <v/>
      </c>
      <c r="S260" s="233" t="str">
        <f ca="1">IF(SUMIF(Pharmaceuticals!$B:$B,$B260,Pharmaceuticals!AZ:AZ)+SUMIF('Health Products &amp; Equipment'!$B:$B,$B260,'Health Products &amp; Equipment'!AZ:AZ)+SUMIF('Other Pharma &amp; Health Products'!$B:$B,$B260,'Other Pharma &amp; Health Products'!AZ:AZ)+SUMIF('PSM Costs'!$B:$B,$B260,'PSM Costs'!AZ:AZ)&gt;0,SUMIF(Pharmaceuticals!$B:$B,$B260,Pharmaceuticals!AZ:AZ)+SUMIF('Health Products &amp; Equipment'!$B:$B,$B260,'Health Products &amp; Equipment'!AZ:AZ)+SUMIF('Other Pharma &amp; Health Products'!$B:$B,$B260,'Other Pharma &amp; Health Products'!AZ:AZ)+SUMIF('PSM Costs'!$B:$B,$B260,'PSM Costs'!AZ:AZ),"")</f>
        <v/>
      </c>
      <c r="T260" s="233" t="str">
        <f ca="1">IF(SUMIF(Pharmaceuticals!$B:$B,$B260,Pharmaceuticals!BB:BB)+SUMIF('Health Products &amp; Equipment'!$B:$B,$B260,'Health Products &amp; Equipment'!BB:BB)+SUMIF('Other Pharma &amp; Health Products'!$B:$B,$B260,'Other Pharma &amp; Health Products'!BB:BB)+SUMIF('PSM Costs'!$B:$B,$B260,'PSM Costs'!BB:BB)&gt;0,SUMIF(Pharmaceuticals!$B:$B,$B260,Pharmaceuticals!BB:BB)+SUMIF('Health Products &amp; Equipment'!$B:$B,$B260,'Health Products &amp; Equipment'!BB:BB)+SUMIF('Other Pharma &amp; Health Products'!$B:$B,$B260,'Other Pharma &amp; Health Products'!BB:BB)+SUMIF('PSM Costs'!$B:$B,$B260,'PSM Costs'!BB:BB),"")</f>
        <v/>
      </c>
      <c r="U260" s="233" t="str">
        <f ca="1">IF(SUMIF(Pharmaceuticals!$B:$B,$B260,Pharmaceuticals!BD:BD)+SUMIF('Health Products &amp; Equipment'!$B:$B,$B260,'Health Products &amp; Equipment'!BD:BD)+SUMIF('Other Pharma &amp; Health Products'!$B:$B,$B260,'Other Pharma &amp; Health Products'!BD:BD)+SUMIF('PSM Costs'!$B:$B,$B260,'PSM Costs'!BD:BD)&gt;0,SUMIF(Pharmaceuticals!$B:$B,$B260,Pharmaceuticals!BD:BD)+SUMIF('Health Products &amp; Equipment'!$B:$B,$B260,'Health Products &amp; Equipment'!BD:BD)+SUMIF('Other Pharma &amp; Health Products'!$B:$B,$B260,'Other Pharma &amp; Health Products'!BD:BD)+SUMIF('PSM Costs'!$B:$B,$B260,'PSM Costs'!BD:BD),"")</f>
        <v/>
      </c>
      <c r="V260" s="233" t="str">
        <f ca="1">IF(SUMIF(Pharmaceuticals!$B:$B,$B260,Pharmaceuticals!BF:BF)+SUMIF('Health Products &amp; Equipment'!$B:$B,$B260,'Health Products &amp; Equipment'!BF:BF)+SUMIF('Other Pharma &amp; Health Products'!$B:$B,$B260,'Other Pharma &amp; Health Products'!BF:BF)+SUMIF('PSM Costs'!$B:$B,$B260,'PSM Costs'!BF:BF)&gt;0,SUMIF(Pharmaceuticals!$B:$B,$B260,Pharmaceuticals!BF:BF)+SUMIF('Health Products &amp; Equipment'!$B:$B,$B260,'Health Products &amp; Equipment'!BF:BF)+SUMIF('Other Pharma &amp; Health Products'!$B:$B,$B260,'Other Pharma &amp; Health Products'!BF:BF)+SUMIF('PSM Costs'!$B:$B,$B260,'PSM Costs'!BF:BF),"")</f>
        <v/>
      </c>
      <c r="W260" s="231" t="str">
        <f t="shared" ca="1" si="23"/>
        <v/>
      </c>
      <c r="X260" s="234" t="str">
        <f ca="1">IF(SUMIF(Pharmaceuticals!$B:$B,$B260,Pharmaceuticals!BM:BM)+SUMIF('Health Products &amp; Equipment'!$B:$B,$B260,'Health Products &amp; Equipment'!BM:BM)+SUMIF('Other Pharma &amp; Health Products'!$B:$B,$B260,'Other Pharma &amp; Health Products'!BM:BM)+SUMIF('PSM Costs'!$B:$B,$B260,'PSM Costs'!BM:BM)&gt;0,SUMIF(Pharmaceuticals!$B:$B,$B260,Pharmaceuticals!BM:BM)+SUMIF('Health Products &amp; Equipment'!$B:$B,$B260,'Health Products &amp; Equipment'!BM:BM)+SUMIF('Other Pharma &amp; Health Products'!$B:$B,$B260,'Other Pharma &amp; Health Products'!BM:BM)+SUMIF('PSM Costs'!$B:$B,$B260,'PSM Costs'!BM:BM),"")</f>
        <v/>
      </c>
      <c r="Y260" s="234" t="str">
        <f ca="1">IF(SUMIF(Pharmaceuticals!$B:$B,$B260,Pharmaceuticals!BO:BO)+SUMIF('Health Products &amp; Equipment'!$B:$B,$B260,'Health Products &amp; Equipment'!BO:BO)+SUMIF('Other Pharma &amp; Health Products'!$B:$B,$B260,'Other Pharma &amp; Health Products'!BO:BO)+SUMIF('PSM Costs'!$B:$B,$B260,'PSM Costs'!BO:BO)&gt;0,SUMIF(Pharmaceuticals!$B:$B,$B260,Pharmaceuticals!BO:BO)+SUMIF('Health Products &amp; Equipment'!$B:$B,$B260,'Health Products &amp; Equipment'!BO:BO)+SUMIF('Other Pharma &amp; Health Products'!$B:$B,$B260,'Other Pharma &amp; Health Products'!BO:BO)+SUMIF('PSM Costs'!$B:$B,$B260,'PSM Costs'!BO:BO),"")</f>
        <v/>
      </c>
      <c r="Z260" s="234" t="str">
        <f ca="1">IF(SUMIF(Pharmaceuticals!$B:$B,$B260,Pharmaceuticals!BQ:BQ)+SUMIF('Health Products &amp; Equipment'!$B:$B,$B260,'Health Products &amp; Equipment'!BQ:BQ)+SUMIF('Other Pharma &amp; Health Products'!$B:$B,$B260,'Other Pharma &amp; Health Products'!BQ:BQ)+SUMIF('PSM Costs'!$B:$B,$B260,'PSM Costs'!BQ:BQ)&gt;0,SUMIF(Pharmaceuticals!$B:$B,$B260,Pharmaceuticals!BQ:BQ)+SUMIF('Health Products &amp; Equipment'!$B:$B,$B260,'Health Products &amp; Equipment'!BQ:BQ)+SUMIF('Other Pharma &amp; Health Products'!$B:$B,$B260,'Other Pharma &amp; Health Products'!BQ:BQ)+SUMIF('PSM Costs'!$B:$B,$B260,'PSM Costs'!BQ:BQ),"")</f>
        <v/>
      </c>
      <c r="AA260" s="234" t="str">
        <f ca="1">IF(SUMIF(Pharmaceuticals!$B:$B,$B260,Pharmaceuticals!BS:BS)+SUMIF('Health Products &amp; Equipment'!$B:$B,$B260,'Health Products &amp; Equipment'!BS:BS)+SUMIF('Other Pharma &amp; Health Products'!$B:$B,$B260,'Other Pharma &amp; Health Products'!BS:BS)+SUMIF('PSM Costs'!$B:$B,$B260,'PSM Costs'!BS:BS)&gt;0,SUMIF(Pharmaceuticals!$B:$B,$B260,Pharmaceuticals!BS:BS)+SUMIF('Health Products &amp; Equipment'!$B:$B,$B260,'Health Products &amp; Equipment'!BS:BS)+SUMIF('Other Pharma &amp; Health Products'!$B:$B,$B260,'Other Pharma &amp; Health Products'!BS:BS)+SUMIF('PSM Costs'!$B:$B,$B260,'PSM Costs'!BS:BS),"")</f>
        <v/>
      </c>
      <c r="AB260" s="233" t="str">
        <f t="shared" ca="1" si="24"/>
        <v/>
      </c>
    </row>
    <row r="261" spans="1:28" ht="22.15" customHeight="1" x14ac:dyDescent="0.2">
      <c r="A261" s="229">
        <v>251</v>
      </c>
      <c r="B261" s="229" t="str">
        <f ca="1">IFERROR(VLOOKUP(A261,'Rank unique Mod-Int-CI-PR'!I:J,2,FALSE),"")</f>
        <v/>
      </c>
      <c r="C261" s="230" t="str">
        <f ca="1">IFERROR(VLOOKUP(VALUE(LEFT(B261,FIND("-",B261)-1)),CatModules!B:C,2,FALSE),"")</f>
        <v/>
      </c>
      <c r="D261" s="230" t="str">
        <f ca="1">IFERROR(VLOOKUP(LEFT(B261,FIND("--",B261)-1),CatInt!D:E,2,FALSE),"")</f>
        <v/>
      </c>
      <c r="E261" s="230" t="str">
        <f ca="1">IFERROR(VLOOKUP(MID(B261,FIND("--",B261)+2,FIND("---",B261)-FIND("--",B261)-2),CatCostInp!D:E,2,FALSE),"")</f>
        <v/>
      </c>
      <c r="F261" s="230" t="str">
        <f ca="1">IFERROR(VLOOKUP(B261,ActivityConcat!A:C,3,FALSE),"")</f>
        <v/>
      </c>
      <c r="G261" s="231" t="str">
        <f ca="1">IFERROR(VLOOKUP(VALUE(RIGHT(B261,1)),Setup!A:D,4,FALSE),"")</f>
        <v/>
      </c>
      <c r="H261" s="232" t="str">
        <f t="shared" ca="1" si="20"/>
        <v/>
      </c>
      <c r="I261" s="233" t="str">
        <f ca="1">IF(SUMIF(Pharmaceuticals!$B:$B,$B261,Pharmaceuticals!Z:Z)+SUMIF('Health Products &amp; Equipment'!$B:$B,$B261,'Health Products &amp; Equipment'!Z:Z)+SUMIF('Other Pharma &amp; Health Products'!$B:$B,$B261,'Other Pharma &amp; Health Products'!Z:Z)+SUMIF('PSM Costs'!$B:$B,$B261,'PSM Costs'!Z:Z)&gt;0,SUMIF(Pharmaceuticals!$B:$B,$B261,Pharmaceuticals!Z:Z)+SUMIF('Health Products &amp; Equipment'!$B:$B,$B261,'Health Products &amp; Equipment'!Z:Z)+SUMIF('Other Pharma &amp; Health Products'!$B:$B,$B261,'Other Pharma &amp; Health Products'!Z:Z)+SUMIF('PSM Costs'!$B:$B,$B261,'PSM Costs'!Z:Z),"")</f>
        <v/>
      </c>
      <c r="J261" s="233" t="str">
        <f ca="1">IF(SUMIF(Pharmaceuticals!$B:$B,$B261,Pharmaceuticals!AB:AB)+SUMIF('Health Products &amp; Equipment'!$B:$B,$B261,'Health Products &amp; Equipment'!AB:AB)+SUMIF('Other Pharma &amp; Health Products'!$B:$B,$B261,'Other Pharma &amp; Health Products'!AB:AB)+SUMIF('PSM Costs'!$B:$B,$B261,'PSM Costs'!AB:AB)&gt;0,SUMIF(Pharmaceuticals!$B:$B,$B261,Pharmaceuticals!AB:AB)+SUMIF('Health Products &amp; Equipment'!$B:$B,$B261,'Health Products &amp; Equipment'!AB:AB)+SUMIF('Other Pharma &amp; Health Products'!$B:$B,$B261,'Other Pharma &amp; Health Products'!AB:AB)+SUMIF('PSM Costs'!$B:$B,$B261,'PSM Costs'!AB:AB),"")</f>
        <v/>
      </c>
      <c r="K261" s="233" t="str">
        <f ca="1">IF(SUMIF(Pharmaceuticals!$B:$B,$B261,Pharmaceuticals!AD:AD)+SUMIF('Health Products &amp; Equipment'!$B:$B,$B261,'Health Products &amp; Equipment'!AD:AD)+SUMIF('Other Pharma &amp; Health Products'!$B:$B,$B261,'Other Pharma &amp; Health Products'!AD:AD)+SUMIF('PSM Costs'!$B:$B,$B261,'PSM Costs'!AD:AD)&gt;0,SUMIF(Pharmaceuticals!$B:$B,$B261,Pharmaceuticals!AD:AD)+SUMIF('Health Products &amp; Equipment'!$B:$B,$B261,'Health Products &amp; Equipment'!AD:AD)+SUMIF('Other Pharma &amp; Health Products'!$B:$B,$B261,'Other Pharma &amp; Health Products'!AD:AD)+SUMIF('PSM Costs'!$B:$B,$B261,'PSM Costs'!AD:AD),"")</f>
        <v/>
      </c>
      <c r="L261" s="233" t="str">
        <f ca="1">IF(SUMIF(Pharmaceuticals!$B:$B,$B261,Pharmaceuticals!AF:AF)+SUMIF('Health Products &amp; Equipment'!$B:$B,$B261,'Health Products &amp; Equipment'!AF:AF)+SUMIF('Other Pharma &amp; Health Products'!$B:$B,$B261,'Other Pharma &amp; Health Products'!AF:AF)+SUMIF('PSM Costs'!$B:$B,$B261,'PSM Costs'!AF:AF)&gt;0,SUMIF(Pharmaceuticals!$B:$B,$B261,Pharmaceuticals!AF:AF)+SUMIF('Health Products &amp; Equipment'!$B:$B,$B261,'Health Products &amp; Equipment'!AF:AF)+SUMIF('Other Pharma &amp; Health Products'!$B:$B,$B261,'Other Pharma &amp; Health Products'!AF:AF)+SUMIF('PSM Costs'!$B:$B,$B261,'PSM Costs'!AF:AF),"")</f>
        <v/>
      </c>
      <c r="M261" s="231" t="str">
        <f t="shared" ca="1" si="21"/>
        <v/>
      </c>
      <c r="N261" s="234" t="str">
        <f ca="1">IF(SUMIF(Pharmaceuticals!$B:$B,$B261,Pharmaceuticals!AM:AM)+SUMIF('Health Products &amp; Equipment'!$B:$B,$B261,'Health Products &amp; Equipment'!AM:AM)+SUMIF('Other Pharma &amp; Health Products'!$B:$B,$B261,'Other Pharma &amp; Health Products'!AM:AM)+SUMIF('PSM Costs'!$B:$B,$B261,'PSM Costs'!AM:AM)&gt;0,SUMIF(Pharmaceuticals!$B:$B,$B261,Pharmaceuticals!AM:AM)+SUMIF('Health Products &amp; Equipment'!$B:$B,$B261,'Health Products &amp; Equipment'!AM:AM)+SUMIF('Other Pharma &amp; Health Products'!$B:$B,$B261,'Other Pharma &amp; Health Products'!AM:AM)+SUMIF('PSM Costs'!$B:$B,$B261,'PSM Costs'!AM:AM),"")</f>
        <v/>
      </c>
      <c r="O261" s="234" t="str">
        <f ca="1">IF(SUMIF(Pharmaceuticals!$B:$B,$B261,Pharmaceuticals!AO:AO)+SUMIF('Health Products &amp; Equipment'!$B:$B,$B261,'Health Products &amp; Equipment'!AO:AO)+SUMIF('Other Pharma &amp; Health Products'!$B:$B,$B261,'Other Pharma &amp; Health Products'!AO:AO)+SUMIF('PSM Costs'!$B:$B,$B261,'PSM Costs'!AO:AO)&gt;0,SUMIF(Pharmaceuticals!$B:$B,$B261,Pharmaceuticals!AO:AO)+SUMIF('Health Products &amp; Equipment'!$B:$B,$B261,'Health Products &amp; Equipment'!AO:AO)+SUMIF('Other Pharma &amp; Health Products'!$B:$B,$B261,'Other Pharma &amp; Health Products'!AO:AO)+SUMIF('PSM Costs'!$B:$B,$B261,'PSM Costs'!AO:AO),"")</f>
        <v/>
      </c>
      <c r="P261" s="234" t="str">
        <f ca="1">IF(SUMIF(Pharmaceuticals!$B:$B,$B261,Pharmaceuticals!AQ:AQ)+SUMIF('Health Products &amp; Equipment'!$B:$B,$B261,'Health Products &amp; Equipment'!AQ:AQ)+SUMIF('Other Pharma &amp; Health Products'!$B:$B,$B261,'Other Pharma &amp; Health Products'!AQ:AQ)+SUMIF('PSM Costs'!$B:$B,$B261,'PSM Costs'!AQ:AQ)&gt;0,SUMIF(Pharmaceuticals!$B:$B,$B261,Pharmaceuticals!AQ:AQ)+SUMIF('Health Products &amp; Equipment'!$B:$B,$B261,'Health Products &amp; Equipment'!AQ:AQ)+SUMIF('Other Pharma &amp; Health Products'!$B:$B,$B261,'Other Pharma &amp; Health Products'!AQ:AQ)+SUMIF('PSM Costs'!$B:$B,$B261,'PSM Costs'!AQ:AQ),"")</f>
        <v/>
      </c>
      <c r="Q261" s="234" t="str">
        <f ca="1">IF(SUMIF(Pharmaceuticals!$B:$B,$B261,Pharmaceuticals!AS:AS)+SUMIF('Health Products &amp; Equipment'!$B:$B,$B261,'Health Products &amp; Equipment'!AS:AS)+SUMIF('Other Pharma &amp; Health Products'!$B:$B,$B261,'Other Pharma &amp; Health Products'!AS:AS)+SUMIF('PSM Costs'!$B:$B,$B261,'PSM Costs'!AS:AS)&gt;0,SUMIF(Pharmaceuticals!$B:$B,$B261,Pharmaceuticals!AS:AS)+SUMIF('Health Products &amp; Equipment'!$B:$B,$B261,'Health Products &amp; Equipment'!AS:AS)+SUMIF('Other Pharma &amp; Health Products'!$B:$B,$B261,'Other Pharma &amp; Health Products'!AS:AS)+SUMIF('PSM Costs'!$B:$B,$B261,'PSM Costs'!AS:AS),"")</f>
        <v/>
      </c>
      <c r="R261" s="232" t="str">
        <f t="shared" ca="1" si="22"/>
        <v/>
      </c>
      <c r="S261" s="233" t="str">
        <f ca="1">IF(SUMIF(Pharmaceuticals!$B:$B,$B261,Pharmaceuticals!AZ:AZ)+SUMIF('Health Products &amp; Equipment'!$B:$B,$B261,'Health Products &amp; Equipment'!AZ:AZ)+SUMIF('Other Pharma &amp; Health Products'!$B:$B,$B261,'Other Pharma &amp; Health Products'!AZ:AZ)+SUMIF('PSM Costs'!$B:$B,$B261,'PSM Costs'!AZ:AZ)&gt;0,SUMIF(Pharmaceuticals!$B:$B,$B261,Pharmaceuticals!AZ:AZ)+SUMIF('Health Products &amp; Equipment'!$B:$B,$B261,'Health Products &amp; Equipment'!AZ:AZ)+SUMIF('Other Pharma &amp; Health Products'!$B:$B,$B261,'Other Pharma &amp; Health Products'!AZ:AZ)+SUMIF('PSM Costs'!$B:$B,$B261,'PSM Costs'!AZ:AZ),"")</f>
        <v/>
      </c>
      <c r="T261" s="233" t="str">
        <f ca="1">IF(SUMIF(Pharmaceuticals!$B:$B,$B261,Pharmaceuticals!BB:BB)+SUMIF('Health Products &amp; Equipment'!$B:$B,$B261,'Health Products &amp; Equipment'!BB:BB)+SUMIF('Other Pharma &amp; Health Products'!$B:$B,$B261,'Other Pharma &amp; Health Products'!BB:BB)+SUMIF('PSM Costs'!$B:$B,$B261,'PSM Costs'!BB:BB)&gt;0,SUMIF(Pharmaceuticals!$B:$B,$B261,Pharmaceuticals!BB:BB)+SUMIF('Health Products &amp; Equipment'!$B:$B,$B261,'Health Products &amp; Equipment'!BB:BB)+SUMIF('Other Pharma &amp; Health Products'!$B:$B,$B261,'Other Pharma &amp; Health Products'!BB:BB)+SUMIF('PSM Costs'!$B:$B,$B261,'PSM Costs'!BB:BB),"")</f>
        <v/>
      </c>
      <c r="U261" s="233" t="str">
        <f ca="1">IF(SUMIF(Pharmaceuticals!$B:$B,$B261,Pharmaceuticals!BD:BD)+SUMIF('Health Products &amp; Equipment'!$B:$B,$B261,'Health Products &amp; Equipment'!BD:BD)+SUMIF('Other Pharma &amp; Health Products'!$B:$B,$B261,'Other Pharma &amp; Health Products'!BD:BD)+SUMIF('PSM Costs'!$B:$B,$B261,'PSM Costs'!BD:BD)&gt;0,SUMIF(Pharmaceuticals!$B:$B,$B261,Pharmaceuticals!BD:BD)+SUMIF('Health Products &amp; Equipment'!$B:$B,$B261,'Health Products &amp; Equipment'!BD:BD)+SUMIF('Other Pharma &amp; Health Products'!$B:$B,$B261,'Other Pharma &amp; Health Products'!BD:BD)+SUMIF('PSM Costs'!$B:$B,$B261,'PSM Costs'!BD:BD),"")</f>
        <v/>
      </c>
      <c r="V261" s="233" t="str">
        <f ca="1">IF(SUMIF(Pharmaceuticals!$B:$B,$B261,Pharmaceuticals!BF:BF)+SUMIF('Health Products &amp; Equipment'!$B:$B,$B261,'Health Products &amp; Equipment'!BF:BF)+SUMIF('Other Pharma &amp; Health Products'!$B:$B,$B261,'Other Pharma &amp; Health Products'!BF:BF)+SUMIF('PSM Costs'!$B:$B,$B261,'PSM Costs'!BF:BF)&gt;0,SUMIF(Pharmaceuticals!$B:$B,$B261,Pharmaceuticals!BF:BF)+SUMIF('Health Products &amp; Equipment'!$B:$B,$B261,'Health Products &amp; Equipment'!BF:BF)+SUMIF('Other Pharma &amp; Health Products'!$B:$B,$B261,'Other Pharma &amp; Health Products'!BF:BF)+SUMIF('PSM Costs'!$B:$B,$B261,'PSM Costs'!BF:BF),"")</f>
        <v/>
      </c>
      <c r="W261" s="231" t="str">
        <f t="shared" ca="1" si="23"/>
        <v/>
      </c>
      <c r="X261" s="234" t="str">
        <f ca="1">IF(SUMIF(Pharmaceuticals!$B:$B,$B261,Pharmaceuticals!BM:BM)+SUMIF('Health Products &amp; Equipment'!$B:$B,$B261,'Health Products &amp; Equipment'!BM:BM)+SUMIF('Other Pharma &amp; Health Products'!$B:$B,$B261,'Other Pharma &amp; Health Products'!BM:BM)+SUMIF('PSM Costs'!$B:$B,$B261,'PSM Costs'!BM:BM)&gt;0,SUMIF(Pharmaceuticals!$B:$B,$B261,Pharmaceuticals!BM:BM)+SUMIF('Health Products &amp; Equipment'!$B:$B,$B261,'Health Products &amp; Equipment'!BM:BM)+SUMIF('Other Pharma &amp; Health Products'!$B:$B,$B261,'Other Pharma &amp; Health Products'!BM:BM)+SUMIF('PSM Costs'!$B:$B,$B261,'PSM Costs'!BM:BM),"")</f>
        <v/>
      </c>
      <c r="Y261" s="234" t="str">
        <f ca="1">IF(SUMIF(Pharmaceuticals!$B:$B,$B261,Pharmaceuticals!BO:BO)+SUMIF('Health Products &amp; Equipment'!$B:$B,$B261,'Health Products &amp; Equipment'!BO:BO)+SUMIF('Other Pharma &amp; Health Products'!$B:$B,$B261,'Other Pharma &amp; Health Products'!BO:BO)+SUMIF('PSM Costs'!$B:$B,$B261,'PSM Costs'!BO:BO)&gt;0,SUMIF(Pharmaceuticals!$B:$B,$B261,Pharmaceuticals!BO:BO)+SUMIF('Health Products &amp; Equipment'!$B:$B,$B261,'Health Products &amp; Equipment'!BO:BO)+SUMIF('Other Pharma &amp; Health Products'!$B:$B,$B261,'Other Pharma &amp; Health Products'!BO:BO)+SUMIF('PSM Costs'!$B:$B,$B261,'PSM Costs'!BO:BO),"")</f>
        <v/>
      </c>
      <c r="Z261" s="234" t="str">
        <f ca="1">IF(SUMIF(Pharmaceuticals!$B:$B,$B261,Pharmaceuticals!BQ:BQ)+SUMIF('Health Products &amp; Equipment'!$B:$B,$B261,'Health Products &amp; Equipment'!BQ:BQ)+SUMIF('Other Pharma &amp; Health Products'!$B:$B,$B261,'Other Pharma &amp; Health Products'!BQ:BQ)+SUMIF('PSM Costs'!$B:$B,$B261,'PSM Costs'!BQ:BQ)&gt;0,SUMIF(Pharmaceuticals!$B:$B,$B261,Pharmaceuticals!BQ:BQ)+SUMIF('Health Products &amp; Equipment'!$B:$B,$B261,'Health Products &amp; Equipment'!BQ:BQ)+SUMIF('Other Pharma &amp; Health Products'!$B:$B,$B261,'Other Pharma &amp; Health Products'!BQ:BQ)+SUMIF('PSM Costs'!$B:$B,$B261,'PSM Costs'!BQ:BQ),"")</f>
        <v/>
      </c>
      <c r="AA261" s="234" t="str">
        <f ca="1">IF(SUMIF(Pharmaceuticals!$B:$B,$B261,Pharmaceuticals!BS:BS)+SUMIF('Health Products &amp; Equipment'!$B:$B,$B261,'Health Products &amp; Equipment'!BS:BS)+SUMIF('Other Pharma &amp; Health Products'!$B:$B,$B261,'Other Pharma &amp; Health Products'!BS:BS)+SUMIF('PSM Costs'!$B:$B,$B261,'PSM Costs'!BS:BS)&gt;0,SUMIF(Pharmaceuticals!$B:$B,$B261,Pharmaceuticals!BS:BS)+SUMIF('Health Products &amp; Equipment'!$B:$B,$B261,'Health Products &amp; Equipment'!BS:BS)+SUMIF('Other Pharma &amp; Health Products'!$B:$B,$B261,'Other Pharma &amp; Health Products'!BS:BS)+SUMIF('PSM Costs'!$B:$B,$B261,'PSM Costs'!BS:BS),"")</f>
        <v/>
      </c>
      <c r="AB261" s="233" t="str">
        <f t="shared" ca="1" si="24"/>
        <v/>
      </c>
    </row>
    <row r="262" spans="1:28" ht="22.15" customHeight="1" x14ac:dyDescent="0.2">
      <c r="A262" s="229">
        <v>252</v>
      </c>
      <c r="B262" s="229" t="str">
        <f ca="1">IFERROR(VLOOKUP(A262,'Rank unique Mod-Int-CI-PR'!I:J,2,FALSE),"")</f>
        <v/>
      </c>
      <c r="C262" s="230" t="str">
        <f ca="1">IFERROR(VLOOKUP(VALUE(LEFT(B262,FIND("-",B262)-1)),CatModules!B:C,2,FALSE),"")</f>
        <v/>
      </c>
      <c r="D262" s="230" t="str">
        <f ca="1">IFERROR(VLOOKUP(LEFT(B262,FIND("--",B262)-1),CatInt!D:E,2,FALSE),"")</f>
        <v/>
      </c>
      <c r="E262" s="230" t="str">
        <f ca="1">IFERROR(VLOOKUP(MID(B262,FIND("--",B262)+2,FIND("---",B262)-FIND("--",B262)-2),CatCostInp!D:E,2,FALSE),"")</f>
        <v/>
      </c>
      <c r="F262" s="230" t="str">
        <f ca="1">IFERROR(VLOOKUP(B262,ActivityConcat!A:C,3,FALSE),"")</f>
        <v/>
      </c>
      <c r="G262" s="231" t="str">
        <f ca="1">IFERROR(VLOOKUP(VALUE(RIGHT(B262,1)),Setup!A:D,4,FALSE),"")</f>
        <v/>
      </c>
      <c r="H262" s="232" t="str">
        <f t="shared" ca="1" si="20"/>
        <v/>
      </c>
      <c r="I262" s="233" t="str">
        <f ca="1">IF(SUMIF(Pharmaceuticals!$B:$B,$B262,Pharmaceuticals!Z:Z)+SUMIF('Health Products &amp; Equipment'!$B:$B,$B262,'Health Products &amp; Equipment'!Z:Z)+SUMIF('Other Pharma &amp; Health Products'!$B:$B,$B262,'Other Pharma &amp; Health Products'!Z:Z)+SUMIF('PSM Costs'!$B:$B,$B262,'PSM Costs'!Z:Z)&gt;0,SUMIF(Pharmaceuticals!$B:$B,$B262,Pharmaceuticals!Z:Z)+SUMIF('Health Products &amp; Equipment'!$B:$B,$B262,'Health Products &amp; Equipment'!Z:Z)+SUMIF('Other Pharma &amp; Health Products'!$B:$B,$B262,'Other Pharma &amp; Health Products'!Z:Z)+SUMIF('PSM Costs'!$B:$B,$B262,'PSM Costs'!Z:Z),"")</f>
        <v/>
      </c>
      <c r="J262" s="233" t="str">
        <f ca="1">IF(SUMIF(Pharmaceuticals!$B:$B,$B262,Pharmaceuticals!AB:AB)+SUMIF('Health Products &amp; Equipment'!$B:$B,$B262,'Health Products &amp; Equipment'!AB:AB)+SUMIF('Other Pharma &amp; Health Products'!$B:$B,$B262,'Other Pharma &amp; Health Products'!AB:AB)+SUMIF('PSM Costs'!$B:$B,$B262,'PSM Costs'!AB:AB)&gt;0,SUMIF(Pharmaceuticals!$B:$B,$B262,Pharmaceuticals!AB:AB)+SUMIF('Health Products &amp; Equipment'!$B:$B,$B262,'Health Products &amp; Equipment'!AB:AB)+SUMIF('Other Pharma &amp; Health Products'!$B:$B,$B262,'Other Pharma &amp; Health Products'!AB:AB)+SUMIF('PSM Costs'!$B:$B,$B262,'PSM Costs'!AB:AB),"")</f>
        <v/>
      </c>
      <c r="K262" s="233" t="str">
        <f ca="1">IF(SUMIF(Pharmaceuticals!$B:$B,$B262,Pharmaceuticals!AD:AD)+SUMIF('Health Products &amp; Equipment'!$B:$B,$B262,'Health Products &amp; Equipment'!AD:AD)+SUMIF('Other Pharma &amp; Health Products'!$B:$B,$B262,'Other Pharma &amp; Health Products'!AD:AD)+SUMIF('PSM Costs'!$B:$B,$B262,'PSM Costs'!AD:AD)&gt;0,SUMIF(Pharmaceuticals!$B:$B,$B262,Pharmaceuticals!AD:AD)+SUMIF('Health Products &amp; Equipment'!$B:$B,$B262,'Health Products &amp; Equipment'!AD:AD)+SUMIF('Other Pharma &amp; Health Products'!$B:$B,$B262,'Other Pharma &amp; Health Products'!AD:AD)+SUMIF('PSM Costs'!$B:$B,$B262,'PSM Costs'!AD:AD),"")</f>
        <v/>
      </c>
      <c r="L262" s="233" t="str">
        <f ca="1">IF(SUMIF(Pharmaceuticals!$B:$B,$B262,Pharmaceuticals!AF:AF)+SUMIF('Health Products &amp; Equipment'!$B:$B,$B262,'Health Products &amp; Equipment'!AF:AF)+SUMIF('Other Pharma &amp; Health Products'!$B:$B,$B262,'Other Pharma &amp; Health Products'!AF:AF)+SUMIF('PSM Costs'!$B:$B,$B262,'PSM Costs'!AF:AF)&gt;0,SUMIF(Pharmaceuticals!$B:$B,$B262,Pharmaceuticals!AF:AF)+SUMIF('Health Products &amp; Equipment'!$B:$B,$B262,'Health Products &amp; Equipment'!AF:AF)+SUMIF('Other Pharma &amp; Health Products'!$B:$B,$B262,'Other Pharma &amp; Health Products'!AF:AF)+SUMIF('PSM Costs'!$B:$B,$B262,'PSM Costs'!AF:AF),"")</f>
        <v/>
      </c>
      <c r="M262" s="231" t="str">
        <f t="shared" ca="1" si="21"/>
        <v/>
      </c>
      <c r="N262" s="234" t="str">
        <f ca="1">IF(SUMIF(Pharmaceuticals!$B:$B,$B262,Pharmaceuticals!AM:AM)+SUMIF('Health Products &amp; Equipment'!$B:$B,$B262,'Health Products &amp; Equipment'!AM:AM)+SUMIF('Other Pharma &amp; Health Products'!$B:$B,$B262,'Other Pharma &amp; Health Products'!AM:AM)+SUMIF('PSM Costs'!$B:$B,$B262,'PSM Costs'!AM:AM)&gt;0,SUMIF(Pharmaceuticals!$B:$B,$B262,Pharmaceuticals!AM:AM)+SUMIF('Health Products &amp; Equipment'!$B:$B,$B262,'Health Products &amp; Equipment'!AM:AM)+SUMIF('Other Pharma &amp; Health Products'!$B:$B,$B262,'Other Pharma &amp; Health Products'!AM:AM)+SUMIF('PSM Costs'!$B:$B,$B262,'PSM Costs'!AM:AM),"")</f>
        <v/>
      </c>
      <c r="O262" s="234" t="str">
        <f ca="1">IF(SUMIF(Pharmaceuticals!$B:$B,$B262,Pharmaceuticals!AO:AO)+SUMIF('Health Products &amp; Equipment'!$B:$B,$B262,'Health Products &amp; Equipment'!AO:AO)+SUMIF('Other Pharma &amp; Health Products'!$B:$B,$B262,'Other Pharma &amp; Health Products'!AO:AO)+SUMIF('PSM Costs'!$B:$B,$B262,'PSM Costs'!AO:AO)&gt;0,SUMIF(Pharmaceuticals!$B:$B,$B262,Pharmaceuticals!AO:AO)+SUMIF('Health Products &amp; Equipment'!$B:$B,$B262,'Health Products &amp; Equipment'!AO:AO)+SUMIF('Other Pharma &amp; Health Products'!$B:$B,$B262,'Other Pharma &amp; Health Products'!AO:AO)+SUMIF('PSM Costs'!$B:$B,$B262,'PSM Costs'!AO:AO),"")</f>
        <v/>
      </c>
      <c r="P262" s="234" t="str">
        <f ca="1">IF(SUMIF(Pharmaceuticals!$B:$B,$B262,Pharmaceuticals!AQ:AQ)+SUMIF('Health Products &amp; Equipment'!$B:$B,$B262,'Health Products &amp; Equipment'!AQ:AQ)+SUMIF('Other Pharma &amp; Health Products'!$B:$B,$B262,'Other Pharma &amp; Health Products'!AQ:AQ)+SUMIF('PSM Costs'!$B:$B,$B262,'PSM Costs'!AQ:AQ)&gt;0,SUMIF(Pharmaceuticals!$B:$B,$B262,Pharmaceuticals!AQ:AQ)+SUMIF('Health Products &amp; Equipment'!$B:$B,$B262,'Health Products &amp; Equipment'!AQ:AQ)+SUMIF('Other Pharma &amp; Health Products'!$B:$B,$B262,'Other Pharma &amp; Health Products'!AQ:AQ)+SUMIF('PSM Costs'!$B:$B,$B262,'PSM Costs'!AQ:AQ),"")</f>
        <v/>
      </c>
      <c r="Q262" s="234" t="str">
        <f ca="1">IF(SUMIF(Pharmaceuticals!$B:$B,$B262,Pharmaceuticals!AS:AS)+SUMIF('Health Products &amp; Equipment'!$B:$B,$B262,'Health Products &amp; Equipment'!AS:AS)+SUMIF('Other Pharma &amp; Health Products'!$B:$B,$B262,'Other Pharma &amp; Health Products'!AS:AS)+SUMIF('PSM Costs'!$B:$B,$B262,'PSM Costs'!AS:AS)&gt;0,SUMIF(Pharmaceuticals!$B:$B,$B262,Pharmaceuticals!AS:AS)+SUMIF('Health Products &amp; Equipment'!$B:$B,$B262,'Health Products &amp; Equipment'!AS:AS)+SUMIF('Other Pharma &amp; Health Products'!$B:$B,$B262,'Other Pharma &amp; Health Products'!AS:AS)+SUMIF('PSM Costs'!$B:$B,$B262,'PSM Costs'!AS:AS),"")</f>
        <v/>
      </c>
      <c r="R262" s="232" t="str">
        <f t="shared" ca="1" si="22"/>
        <v/>
      </c>
      <c r="S262" s="233" t="str">
        <f ca="1">IF(SUMIF(Pharmaceuticals!$B:$B,$B262,Pharmaceuticals!AZ:AZ)+SUMIF('Health Products &amp; Equipment'!$B:$B,$B262,'Health Products &amp; Equipment'!AZ:AZ)+SUMIF('Other Pharma &amp; Health Products'!$B:$B,$B262,'Other Pharma &amp; Health Products'!AZ:AZ)+SUMIF('PSM Costs'!$B:$B,$B262,'PSM Costs'!AZ:AZ)&gt;0,SUMIF(Pharmaceuticals!$B:$B,$B262,Pharmaceuticals!AZ:AZ)+SUMIF('Health Products &amp; Equipment'!$B:$B,$B262,'Health Products &amp; Equipment'!AZ:AZ)+SUMIF('Other Pharma &amp; Health Products'!$B:$B,$B262,'Other Pharma &amp; Health Products'!AZ:AZ)+SUMIF('PSM Costs'!$B:$B,$B262,'PSM Costs'!AZ:AZ),"")</f>
        <v/>
      </c>
      <c r="T262" s="233" t="str">
        <f ca="1">IF(SUMIF(Pharmaceuticals!$B:$B,$B262,Pharmaceuticals!BB:BB)+SUMIF('Health Products &amp; Equipment'!$B:$B,$B262,'Health Products &amp; Equipment'!BB:BB)+SUMIF('Other Pharma &amp; Health Products'!$B:$B,$B262,'Other Pharma &amp; Health Products'!BB:BB)+SUMIF('PSM Costs'!$B:$B,$B262,'PSM Costs'!BB:BB)&gt;0,SUMIF(Pharmaceuticals!$B:$B,$B262,Pharmaceuticals!BB:BB)+SUMIF('Health Products &amp; Equipment'!$B:$B,$B262,'Health Products &amp; Equipment'!BB:BB)+SUMIF('Other Pharma &amp; Health Products'!$B:$B,$B262,'Other Pharma &amp; Health Products'!BB:BB)+SUMIF('PSM Costs'!$B:$B,$B262,'PSM Costs'!BB:BB),"")</f>
        <v/>
      </c>
      <c r="U262" s="233" t="str">
        <f ca="1">IF(SUMIF(Pharmaceuticals!$B:$B,$B262,Pharmaceuticals!BD:BD)+SUMIF('Health Products &amp; Equipment'!$B:$B,$B262,'Health Products &amp; Equipment'!BD:BD)+SUMIF('Other Pharma &amp; Health Products'!$B:$B,$B262,'Other Pharma &amp; Health Products'!BD:BD)+SUMIF('PSM Costs'!$B:$B,$B262,'PSM Costs'!BD:BD)&gt;0,SUMIF(Pharmaceuticals!$B:$B,$B262,Pharmaceuticals!BD:BD)+SUMIF('Health Products &amp; Equipment'!$B:$B,$B262,'Health Products &amp; Equipment'!BD:BD)+SUMIF('Other Pharma &amp; Health Products'!$B:$B,$B262,'Other Pharma &amp; Health Products'!BD:BD)+SUMIF('PSM Costs'!$B:$B,$B262,'PSM Costs'!BD:BD),"")</f>
        <v/>
      </c>
      <c r="V262" s="233" t="str">
        <f ca="1">IF(SUMIF(Pharmaceuticals!$B:$B,$B262,Pharmaceuticals!BF:BF)+SUMIF('Health Products &amp; Equipment'!$B:$B,$B262,'Health Products &amp; Equipment'!BF:BF)+SUMIF('Other Pharma &amp; Health Products'!$B:$B,$B262,'Other Pharma &amp; Health Products'!BF:BF)+SUMIF('PSM Costs'!$B:$B,$B262,'PSM Costs'!BF:BF)&gt;0,SUMIF(Pharmaceuticals!$B:$B,$B262,Pharmaceuticals!BF:BF)+SUMIF('Health Products &amp; Equipment'!$B:$B,$B262,'Health Products &amp; Equipment'!BF:BF)+SUMIF('Other Pharma &amp; Health Products'!$B:$B,$B262,'Other Pharma &amp; Health Products'!BF:BF)+SUMIF('PSM Costs'!$B:$B,$B262,'PSM Costs'!BF:BF),"")</f>
        <v/>
      </c>
      <c r="W262" s="231" t="str">
        <f t="shared" ca="1" si="23"/>
        <v/>
      </c>
      <c r="X262" s="234" t="str">
        <f ca="1">IF(SUMIF(Pharmaceuticals!$B:$B,$B262,Pharmaceuticals!BM:BM)+SUMIF('Health Products &amp; Equipment'!$B:$B,$B262,'Health Products &amp; Equipment'!BM:BM)+SUMIF('Other Pharma &amp; Health Products'!$B:$B,$B262,'Other Pharma &amp; Health Products'!BM:BM)+SUMIF('PSM Costs'!$B:$B,$B262,'PSM Costs'!BM:BM)&gt;0,SUMIF(Pharmaceuticals!$B:$B,$B262,Pharmaceuticals!BM:BM)+SUMIF('Health Products &amp; Equipment'!$B:$B,$B262,'Health Products &amp; Equipment'!BM:BM)+SUMIF('Other Pharma &amp; Health Products'!$B:$B,$B262,'Other Pharma &amp; Health Products'!BM:BM)+SUMIF('PSM Costs'!$B:$B,$B262,'PSM Costs'!BM:BM),"")</f>
        <v/>
      </c>
      <c r="Y262" s="234" t="str">
        <f ca="1">IF(SUMIF(Pharmaceuticals!$B:$B,$B262,Pharmaceuticals!BO:BO)+SUMIF('Health Products &amp; Equipment'!$B:$B,$B262,'Health Products &amp; Equipment'!BO:BO)+SUMIF('Other Pharma &amp; Health Products'!$B:$B,$B262,'Other Pharma &amp; Health Products'!BO:BO)+SUMIF('PSM Costs'!$B:$B,$B262,'PSM Costs'!BO:BO)&gt;0,SUMIF(Pharmaceuticals!$B:$B,$B262,Pharmaceuticals!BO:BO)+SUMIF('Health Products &amp; Equipment'!$B:$B,$B262,'Health Products &amp; Equipment'!BO:BO)+SUMIF('Other Pharma &amp; Health Products'!$B:$B,$B262,'Other Pharma &amp; Health Products'!BO:BO)+SUMIF('PSM Costs'!$B:$B,$B262,'PSM Costs'!BO:BO),"")</f>
        <v/>
      </c>
      <c r="Z262" s="234" t="str">
        <f ca="1">IF(SUMIF(Pharmaceuticals!$B:$B,$B262,Pharmaceuticals!BQ:BQ)+SUMIF('Health Products &amp; Equipment'!$B:$B,$B262,'Health Products &amp; Equipment'!BQ:BQ)+SUMIF('Other Pharma &amp; Health Products'!$B:$B,$B262,'Other Pharma &amp; Health Products'!BQ:BQ)+SUMIF('PSM Costs'!$B:$B,$B262,'PSM Costs'!BQ:BQ)&gt;0,SUMIF(Pharmaceuticals!$B:$B,$B262,Pharmaceuticals!BQ:BQ)+SUMIF('Health Products &amp; Equipment'!$B:$B,$B262,'Health Products &amp; Equipment'!BQ:BQ)+SUMIF('Other Pharma &amp; Health Products'!$B:$B,$B262,'Other Pharma &amp; Health Products'!BQ:BQ)+SUMIF('PSM Costs'!$B:$B,$B262,'PSM Costs'!BQ:BQ),"")</f>
        <v/>
      </c>
      <c r="AA262" s="234" t="str">
        <f ca="1">IF(SUMIF(Pharmaceuticals!$B:$B,$B262,Pharmaceuticals!BS:BS)+SUMIF('Health Products &amp; Equipment'!$B:$B,$B262,'Health Products &amp; Equipment'!BS:BS)+SUMIF('Other Pharma &amp; Health Products'!$B:$B,$B262,'Other Pharma &amp; Health Products'!BS:BS)+SUMIF('PSM Costs'!$B:$B,$B262,'PSM Costs'!BS:BS)&gt;0,SUMIF(Pharmaceuticals!$B:$B,$B262,Pharmaceuticals!BS:BS)+SUMIF('Health Products &amp; Equipment'!$B:$B,$B262,'Health Products &amp; Equipment'!BS:BS)+SUMIF('Other Pharma &amp; Health Products'!$B:$B,$B262,'Other Pharma &amp; Health Products'!BS:BS)+SUMIF('PSM Costs'!$B:$B,$B262,'PSM Costs'!BS:BS),"")</f>
        <v/>
      </c>
      <c r="AB262" s="233" t="str">
        <f t="shared" ca="1" si="24"/>
        <v/>
      </c>
    </row>
    <row r="263" spans="1:28" ht="22.15" customHeight="1" x14ac:dyDescent="0.2">
      <c r="A263" s="229">
        <v>253</v>
      </c>
      <c r="B263" s="229" t="str">
        <f ca="1">IFERROR(VLOOKUP(A263,'Rank unique Mod-Int-CI-PR'!I:J,2,FALSE),"")</f>
        <v/>
      </c>
      <c r="C263" s="230" t="str">
        <f ca="1">IFERROR(VLOOKUP(VALUE(LEFT(B263,FIND("-",B263)-1)),CatModules!B:C,2,FALSE),"")</f>
        <v/>
      </c>
      <c r="D263" s="230" t="str">
        <f ca="1">IFERROR(VLOOKUP(LEFT(B263,FIND("--",B263)-1),CatInt!D:E,2,FALSE),"")</f>
        <v/>
      </c>
      <c r="E263" s="230" t="str">
        <f ca="1">IFERROR(VLOOKUP(MID(B263,FIND("--",B263)+2,FIND("---",B263)-FIND("--",B263)-2),CatCostInp!D:E,2,FALSE),"")</f>
        <v/>
      </c>
      <c r="F263" s="230" t="str">
        <f ca="1">IFERROR(VLOOKUP(B263,ActivityConcat!A:C,3,FALSE),"")</f>
        <v/>
      </c>
      <c r="G263" s="231" t="str">
        <f ca="1">IFERROR(VLOOKUP(VALUE(RIGHT(B263,1)),Setup!A:D,4,FALSE),"")</f>
        <v/>
      </c>
      <c r="H263" s="232" t="str">
        <f t="shared" ca="1" si="20"/>
        <v/>
      </c>
      <c r="I263" s="233" t="str">
        <f ca="1">IF(SUMIF(Pharmaceuticals!$B:$B,$B263,Pharmaceuticals!Z:Z)+SUMIF('Health Products &amp; Equipment'!$B:$B,$B263,'Health Products &amp; Equipment'!Z:Z)+SUMIF('Other Pharma &amp; Health Products'!$B:$B,$B263,'Other Pharma &amp; Health Products'!Z:Z)+SUMIF('PSM Costs'!$B:$B,$B263,'PSM Costs'!Z:Z)&gt;0,SUMIF(Pharmaceuticals!$B:$B,$B263,Pharmaceuticals!Z:Z)+SUMIF('Health Products &amp; Equipment'!$B:$B,$B263,'Health Products &amp; Equipment'!Z:Z)+SUMIF('Other Pharma &amp; Health Products'!$B:$B,$B263,'Other Pharma &amp; Health Products'!Z:Z)+SUMIF('PSM Costs'!$B:$B,$B263,'PSM Costs'!Z:Z),"")</f>
        <v/>
      </c>
      <c r="J263" s="233" t="str">
        <f ca="1">IF(SUMIF(Pharmaceuticals!$B:$B,$B263,Pharmaceuticals!AB:AB)+SUMIF('Health Products &amp; Equipment'!$B:$B,$B263,'Health Products &amp; Equipment'!AB:AB)+SUMIF('Other Pharma &amp; Health Products'!$B:$B,$B263,'Other Pharma &amp; Health Products'!AB:AB)+SUMIF('PSM Costs'!$B:$B,$B263,'PSM Costs'!AB:AB)&gt;0,SUMIF(Pharmaceuticals!$B:$B,$B263,Pharmaceuticals!AB:AB)+SUMIF('Health Products &amp; Equipment'!$B:$B,$B263,'Health Products &amp; Equipment'!AB:AB)+SUMIF('Other Pharma &amp; Health Products'!$B:$B,$B263,'Other Pharma &amp; Health Products'!AB:AB)+SUMIF('PSM Costs'!$B:$B,$B263,'PSM Costs'!AB:AB),"")</f>
        <v/>
      </c>
      <c r="K263" s="233" t="str">
        <f ca="1">IF(SUMIF(Pharmaceuticals!$B:$B,$B263,Pharmaceuticals!AD:AD)+SUMIF('Health Products &amp; Equipment'!$B:$B,$B263,'Health Products &amp; Equipment'!AD:AD)+SUMIF('Other Pharma &amp; Health Products'!$B:$B,$B263,'Other Pharma &amp; Health Products'!AD:AD)+SUMIF('PSM Costs'!$B:$B,$B263,'PSM Costs'!AD:AD)&gt;0,SUMIF(Pharmaceuticals!$B:$B,$B263,Pharmaceuticals!AD:AD)+SUMIF('Health Products &amp; Equipment'!$B:$B,$B263,'Health Products &amp; Equipment'!AD:AD)+SUMIF('Other Pharma &amp; Health Products'!$B:$B,$B263,'Other Pharma &amp; Health Products'!AD:AD)+SUMIF('PSM Costs'!$B:$B,$B263,'PSM Costs'!AD:AD),"")</f>
        <v/>
      </c>
      <c r="L263" s="233" t="str">
        <f ca="1">IF(SUMIF(Pharmaceuticals!$B:$B,$B263,Pharmaceuticals!AF:AF)+SUMIF('Health Products &amp; Equipment'!$B:$B,$B263,'Health Products &amp; Equipment'!AF:AF)+SUMIF('Other Pharma &amp; Health Products'!$B:$B,$B263,'Other Pharma &amp; Health Products'!AF:AF)+SUMIF('PSM Costs'!$B:$B,$B263,'PSM Costs'!AF:AF)&gt;0,SUMIF(Pharmaceuticals!$B:$B,$B263,Pharmaceuticals!AF:AF)+SUMIF('Health Products &amp; Equipment'!$B:$B,$B263,'Health Products &amp; Equipment'!AF:AF)+SUMIF('Other Pharma &amp; Health Products'!$B:$B,$B263,'Other Pharma &amp; Health Products'!AF:AF)+SUMIF('PSM Costs'!$B:$B,$B263,'PSM Costs'!AF:AF),"")</f>
        <v/>
      </c>
      <c r="M263" s="231" t="str">
        <f t="shared" ca="1" si="21"/>
        <v/>
      </c>
      <c r="N263" s="234" t="str">
        <f ca="1">IF(SUMIF(Pharmaceuticals!$B:$B,$B263,Pharmaceuticals!AM:AM)+SUMIF('Health Products &amp; Equipment'!$B:$B,$B263,'Health Products &amp; Equipment'!AM:AM)+SUMIF('Other Pharma &amp; Health Products'!$B:$B,$B263,'Other Pharma &amp; Health Products'!AM:AM)+SUMIF('PSM Costs'!$B:$B,$B263,'PSM Costs'!AM:AM)&gt;0,SUMIF(Pharmaceuticals!$B:$B,$B263,Pharmaceuticals!AM:AM)+SUMIF('Health Products &amp; Equipment'!$B:$B,$B263,'Health Products &amp; Equipment'!AM:AM)+SUMIF('Other Pharma &amp; Health Products'!$B:$B,$B263,'Other Pharma &amp; Health Products'!AM:AM)+SUMIF('PSM Costs'!$B:$B,$B263,'PSM Costs'!AM:AM),"")</f>
        <v/>
      </c>
      <c r="O263" s="234" t="str">
        <f ca="1">IF(SUMIF(Pharmaceuticals!$B:$B,$B263,Pharmaceuticals!AO:AO)+SUMIF('Health Products &amp; Equipment'!$B:$B,$B263,'Health Products &amp; Equipment'!AO:AO)+SUMIF('Other Pharma &amp; Health Products'!$B:$B,$B263,'Other Pharma &amp; Health Products'!AO:AO)+SUMIF('PSM Costs'!$B:$B,$B263,'PSM Costs'!AO:AO)&gt;0,SUMIF(Pharmaceuticals!$B:$B,$B263,Pharmaceuticals!AO:AO)+SUMIF('Health Products &amp; Equipment'!$B:$B,$B263,'Health Products &amp; Equipment'!AO:AO)+SUMIF('Other Pharma &amp; Health Products'!$B:$B,$B263,'Other Pharma &amp; Health Products'!AO:AO)+SUMIF('PSM Costs'!$B:$B,$B263,'PSM Costs'!AO:AO),"")</f>
        <v/>
      </c>
      <c r="P263" s="234" t="str">
        <f ca="1">IF(SUMIF(Pharmaceuticals!$B:$B,$B263,Pharmaceuticals!AQ:AQ)+SUMIF('Health Products &amp; Equipment'!$B:$B,$B263,'Health Products &amp; Equipment'!AQ:AQ)+SUMIF('Other Pharma &amp; Health Products'!$B:$B,$B263,'Other Pharma &amp; Health Products'!AQ:AQ)+SUMIF('PSM Costs'!$B:$B,$B263,'PSM Costs'!AQ:AQ)&gt;0,SUMIF(Pharmaceuticals!$B:$B,$B263,Pharmaceuticals!AQ:AQ)+SUMIF('Health Products &amp; Equipment'!$B:$B,$B263,'Health Products &amp; Equipment'!AQ:AQ)+SUMIF('Other Pharma &amp; Health Products'!$B:$B,$B263,'Other Pharma &amp; Health Products'!AQ:AQ)+SUMIF('PSM Costs'!$B:$B,$B263,'PSM Costs'!AQ:AQ),"")</f>
        <v/>
      </c>
      <c r="Q263" s="234" t="str">
        <f ca="1">IF(SUMIF(Pharmaceuticals!$B:$B,$B263,Pharmaceuticals!AS:AS)+SUMIF('Health Products &amp; Equipment'!$B:$B,$B263,'Health Products &amp; Equipment'!AS:AS)+SUMIF('Other Pharma &amp; Health Products'!$B:$B,$B263,'Other Pharma &amp; Health Products'!AS:AS)+SUMIF('PSM Costs'!$B:$B,$B263,'PSM Costs'!AS:AS)&gt;0,SUMIF(Pharmaceuticals!$B:$B,$B263,Pharmaceuticals!AS:AS)+SUMIF('Health Products &amp; Equipment'!$B:$B,$B263,'Health Products &amp; Equipment'!AS:AS)+SUMIF('Other Pharma &amp; Health Products'!$B:$B,$B263,'Other Pharma &amp; Health Products'!AS:AS)+SUMIF('PSM Costs'!$B:$B,$B263,'PSM Costs'!AS:AS),"")</f>
        <v/>
      </c>
      <c r="R263" s="232" t="str">
        <f t="shared" ca="1" si="22"/>
        <v/>
      </c>
      <c r="S263" s="233" t="str">
        <f ca="1">IF(SUMIF(Pharmaceuticals!$B:$B,$B263,Pharmaceuticals!AZ:AZ)+SUMIF('Health Products &amp; Equipment'!$B:$B,$B263,'Health Products &amp; Equipment'!AZ:AZ)+SUMIF('Other Pharma &amp; Health Products'!$B:$B,$B263,'Other Pharma &amp; Health Products'!AZ:AZ)+SUMIF('PSM Costs'!$B:$B,$B263,'PSM Costs'!AZ:AZ)&gt;0,SUMIF(Pharmaceuticals!$B:$B,$B263,Pharmaceuticals!AZ:AZ)+SUMIF('Health Products &amp; Equipment'!$B:$B,$B263,'Health Products &amp; Equipment'!AZ:AZ)+SUMIF('Other Pharma &amp; Health Products'!$B:$B,$B263,'Other Pharma &amp; Health Products'!AZ:AZ)+SUMIF('PSM Costs'!$B:$B,$B263,'PSM Costs'!AZ:AZ),"")</f>
        <v/>
      </c>
      <c r="T263" s="233" t="str">
        <f ca="1">IF(SUMIF(Pharmaceuticals!$B:$B,$B263,Pharmaceuticals!BB:BB)+SUMIF('Health Products &amp; Equipment'!$B:$B,$B263,'Health Products &amp; Equipment'!BB:BB)+SUMIF('Other Pharma &amp; Health Products'!$B:$B,$B263,'Other Pharma &amp; Health Products'!BB:BB)+SUMIF('PSM Costs'!$B:$B,$B263,'PSM Costs'!BB:BB)&gt;0,SUMIF(Pharmaceuticals!$B:$B,$B263,Pharmaceuticals!BB:BB)+SUMIF('Health Products &amp; Equipment'!$B:$B,$B263,'Health Products &amp; Equipment'!BB:BB)+SUMIF('Other Pharma &amp; Health Products'!$B:$B,$B263,'Other Pharma &amp; Health Products'!BB:BB)+SUMIF('PSM Costs'!$B:$B,$B263,'PSM Costs'!BB:BB),"")</f>
        <v/>
      </c>
      <c r="U263" s="233" t="str">
        <f ca="1">IF(SUMIF(Pharmaceuticals!$B:$B,$B263,Pharmaceuticals!BD:BD)+SUMIF('Health Products &amp; Equipment'!$B:$B,$B263,'Health Products &amp; Equipment'!BD:BD)+SUMIF('Other Pharma &amp; Health Products'!$B:$B,$B263,'Other Pharma &amp; Health Products'!BD:BD)+SUMIF('PSM Costs'!$B:$B,$B263,'PSM Costs'!BD:BD)&gt;0,SUMIF(Pharmaceuticals!$B:$B,$B263,Pharmaceuticals!BD:BD)+SUMIF('Health Products &amp; Equipment'!$B:$B,$B263,'Health Products &amp; Equipment'!BD:BD)+SUMIF('Other Pharma &amp; Health Products'!$B:$B,$B263,'Other Pharma &amp; Health Products'!BD:BD)+SUMIF('PSM Costs'!$B:$B,$B263,'PSM Costs'!BD:BD),"")</f>
        <v/>
      </c>
      <c r="V263" s="233" t="str">
        <f ca="1">IF(SUMIF(Pharmaceuticals!$B:$B,$B263,Pharmaceuticals!BF:BF)+SUMIF('Health Products &amp; Equipment'!$B:$B,$B263,'Health Products &amp; Equipment'!BF:BF)+SUMIF('Other Pharma &amp; Health Products'!$B:$B,$B263,'Other Pharma &amp; Health Products'!BF:BF)+SUMIF('PSM Costs'!$B:$B,$B263,'PSM Costs'!BF:BF)&gt;0,SUMIF(Pharmaceuticals!$B:$B,$B263,Pharmaceuticals!BF:BF)+SUMIF('Health Products &amp; Equipment'!$B:$B,$B263,'Health Products &amp; Equipment'!BF:BF)+SUMIF('Other Pharma &amp; Health Products'!$B:$B,$B263,'Other Pharma &amp; Health Products'!BF:BF)+SUMIF('PSM Costs'!$B:$B,$B263,'PSM Costs'!BF:BF),"")</f>
        <v/>
      </c>
      <c r="W263" s="231" t="str">
        <f t="shared" ca="1" si="23"/>
        <v/>
      </c>
      <c r="X263" s="234" t="str">
        <f ca="1">IF(SUMIF(Pharmaceuticals!$B:$B,$B263,Pharmaceuticals!BM:BM)+SUMIF('Health Products &amp; Equipment'!$B:$B,$B263,'Health Products &amp; Equipment'!BM:BM)+SUMIF('Other Pharma &amp; Health Products'!$B:$B,$B263,'Other Pharma &amp; Health Products'!BM:BM)+SUMIF('PSM Costs'!$B:$B,$B263,'PSM Costs'!BM:BM)&gt;0,SUMIF(Pharmaceuticals!$B:$B,$B263,Pharmaceuticals!BM:BM)+SUMIF('Health Products &amp; Equipment'!$B:$B,$B263,'Health Products &amp; Equipment'!BM:BM)+SUMIF('Other Pharma &amp; Health Products'!$B:$B,$B263,'Other Pharma &amp; Health Products'!BM:BM)+SUMIF('PSM Costs'!$B:$B,$B263,'PSM Costs'!BM:BM),"")</f>
        <v/>
      </c>
      <c r="Y263" s="234" t="str">
        <f ca="1">IF(SUMIF(Pharmaceuticals!$B:$B,$B263,Pharmaceuticals!BO:BO)+SUMIF('Health Products &amp; Equipment'!$B:$B,$B263,'Health Products &amp; Equipment'!BO:BO)+SUMIF('Other Pharma &amp; Health Products'!$B:$B,$B263,'Other Pharma &amp; Health Products'!BO:BO)+SUMIF('PSM Costs'!$B:$B,$B263,'PSM Costs'!BO:BO)&gt;0,SUMIF(Pharmaceuticals!$B:$B,$B263,Pharmaceuticals!BO:BO)+SUMIF('Health Products &amp; Equipment'!$B:$B,$B263,'Health Products &amp; Equipment'!BO:BO)+SUMIF('Other Pharma &amp; Health Products'!$B:$B,$B263,'Other Pharma &amp; Health Products'!BO:BO)+SUMIF('PSM Costs'!$B:$B,$B263,'PSM Costs'!BO:BO),"")</f>
        <v/>
      </c>
      <c r="Z263" s="234" t="str">
        <f ca="1">IF(SUMIF(Pharmaceuticals!$B:$B,$B263,Pharmaceuticals!BQ:BQ)+SUMIF('Health Products &amp; Equipment'!$B:$B,$B263,'Health Products &amp; Equipment'!BQ:BQ)+SUMIF('Other Pharma &amp; Health Products'!$B:$B,$B263,'Other Pharma &amp; Health Products'!BQ:BQ)+SUMIF('PSM Costs'!$B:$B,$B263,'PSM Costs'!BQ:BQ)&gt;0,SUMIF(Pharmaceuticals!$B:$B,$B263,Pharmaceuticals!BQ:BQ)+SUMIF('Health Products &amp; Equipment'!$B:$B,$B263,'Health Products &amp; Equipment'!BQ:BQ)+SUMIF('Other Pharma &amp; Health Products'!$B:$B,$B263,'Other Pharma &amp; Health Products'!BQ:BQ)+SUMIF('PSM Costs'!$B:$B,$B263,'PSM Costs'!BQ:BQ),"")</f>
        <v/>
      </c>
      <c r="AA263" s="234" t="str">
        <f ca="1">IF(SUMIF(Pharmaceuticals!$B:$B,$B263,Pharmaceuticals!BS:BS)+SUMIF('Health Products &amp; Equipment'!$B:$B,$B263,'Health Products &amp; Equipment'!BS:BS)+SUMIF('Other Pharma &amp; Health Products'!$B:$B,$B263,'Other Pharma &amp; Health Products'!BS:BS)+SUMIF('PSM Costs'!$B:$B,$B263,'PSM Costs'!BS:BS)&gt;0,SUMIF(Pharmaceuticals!$B:$B,$B263,Pharmaceuticals!BS:BS)+SUMIF('Health Products &amp; Equipment'!$B:$B,$B263,'Health Products &amp; Equipment'!BS:BS)+SUMIF('Other Pharma &amp; Health Products'!$B:$B,$B263,'Other Pharma &amp; Health Products'!BS:BS)+SUMIF('PSM Costs'!$B:$B,$B263,'PSM Costs'!BS:BS),"")</f>
        <v/>
      </c>
      <c r="AB263" s="233" t="str">
        <f t="shared" ca="1" si="24"/>
        <v/>
      </c>
    </row>
    <row r="264" spans="1:28" ht="22.15" customHeight="1" x14ac:dyDescent="0.2">
      <c r="A264" s="229">
        <v>254</v>
      </c>
      <c r="B264" s="229" t="str">
        <f ca="1">IFERROR(VLOOKUP(A264,'Rank unique Mod-Int-CI-PR'!I:J,2,FALSE),"")</f>
        <v/>
      </c>
      <c r="C264" s="230" t="str">
        <f ca="1">IFERROR(VLOOKUP(VALUE(LEFT(B264,FIND("-",B264)-1)),CatModules!B:C,2,FALSE),"")</f>
        <v/>
      </c>
      <c r="D264" s="230" t="str">
        <f ca="1">IFERROR(VLOOKUP(LEFT(B264,FIND("--",B264)-1),CatInt!D:E,2,FALSE),"")</f>
        <v/>
      </c>
      <c r="E264" s="230" t="str">
        <f ca="1">IFERROR(VLOOKUP(MID(B264,FIND("--",B264)+2,FIND("---",B264)-FIND("--",B264)-2),CatCostInp!D:E,2,FALSE),"")</f>
        <v/>
      </c>
      <c r="F264" s="230" t="str">
        <f ca="1">IFERROR(VLOOKUP(B264,ActivityConcat!A:C,3,FALSE),"")</f>
        <v/>
      </c>
      <c r="G264" s="231" t="str">
        <f ca="1">IFERROR(VLOOKUP(VALUE(RIGHT(B264,1)),Setup!A:D,4,FALSE),"")</f>
        <v/>
      </c>
      <c r="H264" s="232" t="str">
        <f t="shared" ca="1" si="20"/>
        <v/>
      </c>
      <c r="I264" s="233" t="str">
        <f ca="1">IF(SUMIF(Pharmaceuticals!$B:$B,$B264,Pharmaceuticals!Z:Z)+SUMIF('Health Products &amp; Equipment'!$B:$B,$B264,'Health Products &amp; Equipment'!Z:Z)+SUMIF('Other Pharma &amp; Health Products'!$B:$B,$B264,'Other Pharma &amp; Health Products'!Z:Z)+SUMIF('PSM Costs'!$B:$B,$B264,'PSM Costs'!Z:Z)&gt;0,SUMIF(Pharmaceuticals!$B:$B,$B264,Pharmaceuticals!Z:Z)+SUMIF('Health Products &amp; Equipment'!$B:$B,$B264,'Health Products &amp; Equipment'!Z:Z)+SUMIF('Other Pharma &amp; Health Products'!$B:$B,$B264,'Other Pharma &amp; Health Products'!Z:Z)+SUMIF('PSM Costs'!$B:$B,$B264,'PSM Costs'!Z:Z),"")</f>
        <v/>
      </c>
      <c r="J264" s="233" t="str">
        <f ca="1">IF(SUMIF(Pharmaceuticals!$B:$B,$B264,Pharmaceuticals!AB:AB)+SUMIF('Health Products &amp; Equipment'!$B:$B,$B264,'Health Products &amp; Equipment'!AB:AB)+SUMIF('Other Pharma &amp; Health Products'!$B:$B,$B264,'Other Pharma &amp; Health Products'!AB:AB)+SUMIF('PSM Costs'!$B:$B,$B264,'PSM Costs'!AB:AB)&gt;0,SUMIF(Pharmaceuticals!$B:$B,$B264,Pharmaceuticals!AB:AB)+SUMIF('Health Products &amp; Equipment'!$B:$B,$B264,'Health Products &amp; Equipment'!AB:AB)+SUMIF('Other Pharma &amp; Health Products'!$B:$B,$B264,'Other Pharma &amp; Health Products'!AB:AB)+SUMIF('PSM Costs'!$B:$B,$B264,'PSM Costs'!AB:AB),"")</f>
        <v/>
      </c>
      <c r="K264" s="233" t="str">
        <f ca="1">IF(SUMIF(Pharmaceuticals!$B:$B,$B264,Pharmaceuticals!AD:AD)+SUMIF('Health Products &amp; Equipment'!$B:$B,$B264,'Health Products &amp; Equipment'!AD:AD)+SUMIF('Other Pharma &amp; Health Products'!$B:$B,$B264,'Other Pharma &amp; Health Products'!AD:AD)+SUMIF('PSM Costs'!$B:$B,$B264,'PSM Costs'!AD:AD)&gt;0,SUMIF(Pharmaceuticals!$B:$B,$B264,Pharmaceuticals!AD:AD)+SUMIF('Health Products &amp; Equipment'!$B:$B,$B264,'Health Products &amp; Equipment'!AD:AD)+SUMIF('Other Pharma &amp; Health Products'!$B:$B,$B264,'Other Pharma &amp; Health Products'!AD:AD)+SUMIF('PSM Costs'!$B:$B,$B264,'PSM Costs'!AD:AD),"")</f>
        <v/>
      </c>
      <c r="L264" s="233" t="str">
        <f ca="1">IF(SUMIF(Pharmaceuticals!$B:$B,$B264,Pharmaceuticals!AF:AF)+SUMIF('Health Products &amp; Equipment'!$B:$B,$B264,'Health Products &amp; Equipment'!AF:AF)+SUMIF('Other Pharma &amp; Health Products'!$B:$B,$B264,'Other Pharma &amp; Health Products'!AF:AF)+SUMIF('PSM Costs'!$B:$B,$B264,'PSM Costs'!AF:AF)&gt;0,SUMIF(Pharmaceuticals!$B:$B,$B264,Pharmaceuticals!AF:AF)+SUMIF('Health Products &amp; Equipment'!$B:$B,$B264,'Health Products &amp; Equipment'!AF:AF)+SUMIF('Other Pharma &amp; Health Products'!$B:$B,$B264,'Other Pharma &amp; Health Products'!AF:AF)+SUMIF('PSM Costs'!$B:$B,$B264,'PSM Costs'!AF:AF),"")</f>
        <v/>
      </c>
      <c r="M264" s="231" t="str">
        <f t="shared" ca="1" si="21"/>
        <v/>
      </c>
      <c r="N264" s="234" t="str">
        <f ca="1">IF(SUMIF(Pharmaceuticals!$B:$B,$B264,Pharmaceuticals!AM:AM)+SUMIF('Health Products &amp; Equipment'!$B:$B,$B264,'Health Products &amp; Equipment'!AM:AM)+SUMIF('Other Pharma &amp; Health Products'!$B:$B,$B264,'Other Pharma &amp; Health Products'!AM:AM)+SUMIF('PSM Costs'!$B:$B,$B264,'PSM Costs'!AM:AM)&gt;0,SUMIF(Pharmaceuticals!$B:$B,$B264,Pharmaceuticals!AM:AM)+SUMIF('Health Products &amp; Equipment'!$B:$B,$B264,'Health Products &amp; Equipment'!AM:AM)+SUMIF('Other Pharma &amp; Health Products'!$B:$B,$B264,'Other Pharma &amp; Health Products'!AM:AM)+SUMIF('PSM Costs'!$B:$B,$B264,'PSM Costs'!AM:AM),"")</f>
        <v/>
      </c>
      <c r="O264" s="234" t="str">
        <f ca="1">IF(SUMIF(Pharmaceuticals!$B:$B,$B264,Pharmaceuticals!AO:AO)+SUMIF('Health Products &amp; Equipment'!$B:$B,$B264,'Health Products &amp; Equipment'!AO:AO)+SUMIF('Other Pharma &amp; Health Products'!$B:$B,$B264,'Other Pharma &amp; Health Products'!AO:AO)+SUMIF('PSM Costs'!$B:$B,$B264,'PSM Costs'!AO:AO)&gt;0,SUMIF(Pharmaceuticals!$B:$B,$B264,Pharmaceuticals!AO:AO)+SUMIF('Health Products &amp; Equipment'!$B:$B,$B264,'Health Products &amp; Equipment'!AO:AO)+SUMIF('Other Pharma &amp; Health Products'!$B:$B,$B264,'Other Pharma &amp; Health Products'!AO:AO)+SUMIF('PSM Costs'!$B:$B,$B264,'PSM Costs'!AO:AO),"")</f>
        <v/>
      </c>
      <c r="P264" s="234" t="str">
        <f ca="1">IF(SUMIF(Pharmaceuticals!$B:$B,$B264,Pharmaceuticals!AQ:AQ)+SUMIF('Health Products &amp; Equipment'!$B:$B,$B264,'Health Products &amp; Equipment'!AQ:AQ)+SUMIF('Other Pharma &amp; Health Products'!$B:$B,$B264,'Other Pharma &amp; Health Products'!AQ:AQ)+SUMIF('PSM Costs'!$B:$B,$B264,'PSM Costs'!AQ:AQ)&gt;0,SUMIF(Pharmaceuticals!$B:$B,$B264,Pharmaceuticals!AQ:AQ)+SUMIF('Health Products &amp; Equipment'!$B:$B,$B264,'Health Products &amp; Equipment'!AQ:AQ)+SUMIF('Other Pharma &amp; Health Products'!$B:$B,$B264,'Other Pharma &amp; Health Products'!AQ:AQ)+SUMIF('PSM Costs'!$B:$B,$B264,'PSM Costs'!AQ:AQ),"")</f>
        <v/>
      </c>
      <c r="Q264" s="234" t="str">
        <f ca="1">IF(SUMIF(Pharmaceuticals!$B:$B,$B264,Pharmaceuticals!AS:AS)+SUMIF('Health Products &amp; Equipment'!$B:$B,$B264,'Health Products &amp; Equipment'!AS:AS)+SUMIF('Other Pharma &amp; Health Products'!$B:$B,$B264,'Other Pharma &amp; Health Products'!AS:AS)+SUMIF('PSM Costs'!$B:$B,$B264,'PSM Costs'!AS:AS)&gt;0,SUMIF(Pharmaceuticals!$B:$B,$B264,Pharmaceuticals!AS:AS)+SUMIF('Health Products &amp; Equipment'!$B:$B,$B264,'Health Products &amp; Equipment'!AS:AS)+SUMIF('Other Pharma &amp; Health Products'!$B:$B,$B264,'Other Pharma &amp; Health Products'!AS:AS)+SUMIF('PSM Costs'!$B:$B,$B264,'PSM Costs'!AS:AS),"")</f>
        <v/>
      </c>
      <c r="R264" s="232" t="str">
        <f t="shared" ca="1" si="22"/>
        <v/>
      </c>
      <c r="S264" s="233" t="str">
        <f ca="1">IF(SUMIF(Pharmaceuticals!$B:$B,$B264,Pharmaceuticals!AZ:AZ)+SUMIF('Health Products &amp; Equipment'!$B:$B,$B264,'Health Products &amp; Equipment'!AZ:AZ)+SUMIF('Other Pharma &amp; Health Products'!$B:$B,$B264,'Other Pharma &amp; Health Products'!AZ:AZ)+SUMIF('PSM Costs'!$B:$B,$B264,'PSM Costs'!AZ:AZ)&gt;0,SUMIF(Pharmaceuticals!$B:$B,$B264,Pharmaceuticals!AZ:AZ)+SUMIF('Health Products &amp; Equipment'!$B:$B,$B264,'Health Products &amp; Equipment'!AZ:AZ)+SUMIF('Other Pharma &amp; Health Products'!$B:$B,$B264,'Other Pharma &amp; Health Products'!AZ:AZ)+SUMIF('PSM Costs'!$B:$B,$B264,'PSM Costs'!AZ:AZ),"")</f>
        <v/>
      </c>
      <c r="T264" s="233" t="str">
        <f ca="1">IF(SUMIF(Pharmaceuticals!$B:$B,$B264,Pharmaceuticals!BB:BB)+SUMIF('Health Products &amp; Equipment'!$B:$B,$B264,'Health Products &amp; Equipment'!BB:BB)+SUMIF('Other Pharma &amp; Health Products'!$B:$B,$B264,'Other Pharma &amp; Health Products'!BB:BB)+SUMIF('PSM Costs'!$B:$B,$B264,'PSM Costs'!BB:BB)&gt;0,SUMIF(Pharmaceuticals!$B:$B,$B264,Pharmaceuticals!BB:BB)+SUMIF('Health Products &amp; Equipment'!$B:$B,$B264,'Health Products &amp; Equipment'!BB:BB)+SUMIF('Other Pharma &amp; Health Products'!$B:$B,$B264,'Other Pharma &amp; Health Products'!BB:BB)+SUMIF('PSM Costs'!$B:$B,$B264,'PSM Costs'!BB:BB),"")</f>
        <v/>
      </c>
      <c r="U264" s="233" t="str">
        <f ca="1">IF(SUMIF(Pharmaceuticals!$B:$B,$B264,Pharmaceuticals!BD:BD)+SUMIF('Health Products &amp; Equipment'!$B:$B,$B264,'Health Products &amp; Equipment'!BD:BD)+SUMIF('Other Pharma &amp; Health Products'!$B:$B,$B264,'Other Pharma &amp; Health Products'!BD:BD)+SUMIF('PSM Costs'!$B:$B,$B264,'PSM Costs'!BD:BD)&gt;0,SUMIF(Pharmaceuticals!$B:$B,$B264,Pharmaceuticals!BD:BD)+SUMIF('Health Products &amp; Equipment'!$B:$B,$B264,'Health Products &amp; Equipment'!BD:BD)+SUMIF('Other Pharma &amp; Health Products'!$B:$B,$B264,'Other Pharma &amp; Health Products'!BD:BD)+SUMIF('PSM Costs'!$B:$B,$B264,'PSM Costs'!BD:BD),"")</f>
        <v/>
      </c>
      <c r="V264" s="233" t="str">
        <f ca="1">IF(SUMIF(Pharmaceuticals!$B:$B,$B264,Pharmaceuticals!BF:BF)+SUMIF('Health Products &amp; Equipment'!$B:$B,$B264,'Health Products &amp; Equipment'!BF:BF)+SUMIF('Other Pharma &amp; Health Products'!$B:$B,$B264,'Other Pharma &amp; Health Products'!BF:BF)+SUMIF('PSM Costs'!$B:$B,$B264,'PSM Costs'!BF:BF)&gt;0,SUMIF(Pharmaceuticals!$B:$B,$B264,Pharmaceuticals!BF:BF)+SUMIF('Health Products &amp; Equipment'!$B:$B,$B264,'Health Products &amp; Equipment'!BF:BF)+SUMIF('Other Pharma &amp; Health Products'!$B:$B,$B264,'Other Pharma &amp; Health Products'!BF:BF)+SUMIF('PSM Costs'!$B:$B,$B264,'PSM Costs'!BF:BF),"")</f>
        <v/>
      </c>
      <c r="W264" s="231" t="str">
        <f t="shared" ca="1" si="23"/>
        <v/>
      </c>
      <c r="X264" s="234" t="str">
        <f ca="1">IF(SUMIF(Pharmaceuticals!$B:$B,$B264,Pharmaceuticals!BM:BM)+SUMIF('Health Products &amp; Equipment'!$B:$B,$B264,'Health Products &amp; Equipment'!BM:BM)+SUMIF('Other Pharma &amp; Health Products'!$B:$B,$B264,'Other Pharma &amp; Health Products'!BM:BM)+SUMIF('PSM Costs'!$B:$B,$B264,'PSM Costs'!BM:BM)&gt;0,SUMIF(Pharmaceuticals!$B:$B,$B264,Pharmaceuticals!BM:BM)+SUMIF('Health Products &amp; Equipment'!$B:$B,$B264,'Health Products &amp; Equipment'!BM:BM)+SUMIF('Other Pharma &amp; Health Products'!$B:$B,$B264,'Other Pharma &amp; Health Products'!BM:BM)+SUMIF('PSM Costs'!$B:$B,$B264,'PSM Costs'!BM:BM),"")</f>
        <v/>
      </c>
      <c r="Y264" s="234" t="str">
        <f ca="1">IF(SUMIF(Pharmaceuticals!$B:$B,$B264,Pharmaceuticals!BO:BO)+SUMIF('Health Products &amp; Equipment'!$B:$B,$B264,'Health Products &amp; Equipment'!BO:BO)+SUMIF('Other Pharma &amp; Health Products'!$B:$B,$B264,'Other Pharma &amp; Health Products'!BO:BO)+SUMIF('PSM Costs'!$B:$B,$B264,'PSM Costs'!BO:BO)&gt;0,SUMIF(Pharmaceuticals!$B:$B,$B264,Pharmaceuticals!BO:BO)+SUMIF('Health Products &amp; Equipment'!$B:$B,$B264,'Health Products &amp; Equipment'!BO:BO)+SUMIF('Other Pharma &amp; Health Products'!$B:$B,$B264,'Other Pharma &amp; Health Products'!BO:BO)+SUMIF('PSM Costs'!$B:$B,$B264,'PSM Costs'!BO:BO),"")</f>
        <v/>
      </c>
      <c r="Z264" s="234" t="str">
        <f ca="1">IF(SUMIF(Pharmaceuticals!$B:$B,$B264,Pharmaceuticals!BQ:BQ)+SUMIF('Health Products &amp; Equipment'!$B:$B,$B264,'Health Products &amp; Equipment'!BQ:BQ)+SUMIF('Other Pharma &amp; Health Products'!$B:$B,$B264,'Other Pharma &amp; Health Products'!BQ:BQ)+SUMIF('PSM Costs'!$B:$B,$B264,'PSM Costs'!BQ:BQ)&gt;0,SUMIF(Pharmaceuticals!$B:$B,$B264,Pharmaceuticals!BQ:BQ)+SUMIF('Health Products &amp; Equipment'!$B:$B,$B264,'Health Products &amp; Equipment'!BQ:BQ)+SUMIF('Other Pharma &amp; Health Products'!$B:$B,$B264,'Other Pharma &amp; Health Products'!BQ:BQ)+SUMIF('PSM Costs'!$B:$B,$B264,'PSM Costs'!BQ:BQ),"")</f>
        <v/>
      </c>
      <c r="AA264" s="234" t="str">
        <f ca="1">IF(SUMIF(Pharmaceuticals!$B:$B,$B264,Pharmaceuticals!BS:BS)+SUMIF('Health Products &amp; Equipment'!$B:$B,$B264,'Health Products &amp; Equipment'!BS:BS)+SUMIF('Other Pharma &amp; Health Products'!$B:$B,$B264,'Other Pharma &amp; Health Products'!BS:BS)+SUMIF('PSM Costs'!$B:$B,$B264,'PSM Costs'!BS:BS)&gt;0,SUMIF(Pharmaceuticals!$B:$B,$B264,Pharmaceuticals!BS:BS)+SUMIF('Health Products &amp; Equipment'!$B:$B,$B264,'Health Products &amp; Equipment'!BS:BS)+SUMIF('Other Pharma &amp; Health Products'!$B:$B,$B264,'Other Pharma &amp; Health Products'!BS:BS)+SUMIF('PSM Costs'!$B:$B,$B264,'PSM Costs'!BS:BS),"")</f>
        <v/>
      </c>
      <c r="AB264" s="233" t="str">
        <f t="shared" ca="1" si="24"/>
        <v/>
      </c>
    </row>
    <row r="265" spans="1:28" ht="22.15" customHeight="1" x14ac:dyDescent="0.2">
      <c r="A265" s="229">
        <v>255</v>
      </c>
      <c r="B265" s="229" t="str">
        <f ca="1">IFERROR(VLOOKUP(A265,'Rank unique Mod-Int-CI-PR'!I:J,2,FALSE),"")</f>
        <v/>
      </c>
      <c r="C265" s="230" t="str">
        <f ca="1">IFERROR(VLOOKUP(VALUE(LEFT(B265,FIND("-",B265)-1)),CatModules!B:C,2,FALSE),"")</f>
        <v/>
      </c>
      <c r="D265" s="230" t="str">
        <f ca="1">IFERROR(VLOOKUP(LEFT(B265,FIND("--",B265)-1),CatInt!D:E,2,FALSE),"")</f>
        <v/>
      </c>
      <c r="E265" s="230" t="str">
        <f ca="1">IFERROR(VLOOKUP(MID(B265,FIND("--",B265)+2,FIND("---",B265)-FIND("--",B265)-2),CatCostInp!D:E,2,FALSE),"")</f>
        <v/>
      </c>
      <c r="F265" s="230" t="str">
        <f ca="1">IFERROR(VLOOKUP(B265,ActivityConcat!A:C,3,FALSE),"")</f>
        <v/>
      </c>
      <c r="G265" s="231" t="str">
        <f ca="1">IFERROR(VLOOKUP(VALUE(RIGHT(B265,1)),Setup!A:D,4,FALSE),"")</f>
        <v/>
      </c>
      <c r="H265" s="232" t="str">
        <f t="shared" ca="1" si="20"/>
        <v/>
      </c>
      <c r="I265" s="233" t="str">
        <f ca="1">IF(SUMIF(Pharmaceuticals!$B:$B,$B265,Pharmaceuticals!Z:Z)+SUMIF('Health Products &amp; Equipment'!$B:$B,$B265,'Health Products &amp; Equipment'!Z:Z)+SUMIF('Other Pharma &amp; Health Products'!$B:$B,$B265,'Other Pharma &amp; Health Products'!Z:Z)+SUMIF('PSM Costs'!$B:$B,$B265,'PSM Costs'!Z:Z)&gt;0,SUMIF(Pharmaceuticals!$B:$B,$B265,Pharmaceuticals!Z:Z)+SUMIF('Health Products &amp; Equipment'!$B:$B,$B265,'Health Products &amp; Equipment'!Z:Z)+SUMIF('Other Pharma &amp; Health Products'!$B:$B,$B265,'Other Pharma &amp; Health Products'!Z:Z)+SUMIF('PSM Costs'!$B:$B,$B265,'PSM Costs'!Z:Z),"")</f>
        <v/>
      </c>
      <c r="J265" s="233" t="str">
        <f ca="1">IF(SUMIF(Pharmaceuticals!$B:$B,$B265,Pharmaceuticals!AB:AB)+SUMIF('Health Products &amp; Equipment'!$B:$B,$B265,'Health Products &amp; Equipment'!AB:AB)+SUMIF('Other Pharma &amp; Health Products'!$B:$B,$B265,'Other Pharma &amp; Health Products'!AB:AB)+SUMIF('PSM Costs'!$B:$B,$B265,'PSM Costs'!AB:AB)&gt;0,SUMIF(Pharmaceuticals!$B:$B,$B265,Pharmaceuticals!AB:AB)+SUMIF('Health Products &amp; Equipment'!$B:$B,$B265,'Health Products &amp; Equipment'!AB:AB)+SUMIF('Other Pharma &amp; Health Products'!$B:$B,$B265,'Other Pharma &amp; Health Products'!AB:AB)+SUMIF('PSM Costs'!$B:$B,$B265,'PSM Costs'!AB:AB),"")</f>
        <v/>
      </c>
      <c r="K265" s="233" t="str">
        <f ca="1">IF(SUMIF(Pharmaceuticals!$B:$B,$B265,Pharmaceuticals!AD:AD)+SUMIF('Health Products &amp; Equipment'!$B:$B,$B265,'Health Products &amp; Equipment'!AD:AD)+SUMIF('Other Pharma &amp; Health Products'!$B:$B,$B265,'Other Pharma &amp; Health Products'!AD:AD)+SUMIF('PSM Costs'!$B:$B,$B265,'PSM Costs'!AD:AD)&gt;0,SUMIF(Pharmaceuticals!$B:$B,$B265,Pharmaceuticals!AD:AD)+SUMIF('Health Products &amp; Equipment'!$B:$B,$B265,'Health Products &amp; Equipment'!AD:AD)+SUMIF('Other Pharma &amp; Health Products'!$B:$B,$B265,'Other Pharma &amp; Health Products'!AD:AD)+SUMIF('PSM Costs'!$B:$B,$B265,'PSM Costs'!AD:AD),"")</f>
        <v/>
      </c>
      <c r="L265" s="233" t="str">
        <f ca="1">IF(SUMIF(Pharmaceuticals!$B:$B,$B265,Pharmaceuticals!AF:AF)+SUMIF('Health Products &amp; Equipment'!$B:$B,$B265,'Health Products &amp; Equipment'!AF:AF)+SUMIF('Other Pharma &amp; Health Products'!$B:$B,$B265,'Other Pharma &amp; Health Products'!AF:AF)+SUMIF('PSM Costs'!$B:$B,$B265,'PSM Costs'!AF:AF)&gt;0,SUMIF(Pharmaceuticals!$B:$B,$B265,Pharmaceuticals!AF:AF)+SUMIF('Health Products &amp; Equipment'!$B:$B,$B265,'Health Products &amp; Equipment'!AF:AF)+SUMIF('Other Pharma &amp; Health Products'!$B:$B,$B265,'Other Pharma &amp; Health Products'!AF:AF)+SUMIF('PSM Costs'!$B:$B,$B265,'PSM Costs'!AF:AF),"")</f>
        <v/>
      </c>
      <c r="M265" s="231" t="str">
        <f t="shared" ca="1" si="21"/>
        <v/>
      </c>
      <c r="N265" s="234" t="str">
        <f ca="1">IF(SUMIF(Pharmaceuticals!$B:$B,$B265,Pharmaceuticals!AM:AM)+SUMIF('Health Products &amp; Equipment'!$B:$B,$B265,'Health Products &amp; Equipment'!AM:AM)+SUMIF('Other Pharma &amp; Health Products'!$B:$B,$B265,'Other Pharma &amp; Health Products'!AM:AM)+SUMIF('PSM Costs'!$B:$B,$B265,'PSM Costs'!AM:AM)&gt;0,SUMIF(Pharmaceuticals!$B:$B,$B265,Pharmaceuticals!AM:AM)+SUMIF('Health Products &amp; Equipment'!$B:$B,$B265,'Health Products &amp; Equipment'!AM:AM)+SUMIF('Other Pharma &amp; Health Products'!$B:$B,$B265,'Other Pharma &amp; Health Products'!AM:AM)+SUMIF('PSM Costs'!$B:$B,$B265,'PSM Costs'!AM:AM),"")</f>
        <v/>
      </c>
      <c r="O265" s="234" t="str">
        <f ca="1">IF(SUMIF(Pharmaceuticals!$B:$B,$B265,Pharmaceuticals!AO:AO)+SUMIF('Health Products &amp; Equipment'!$B:$B,$B265,'Health Products &amp; Equipment'!AO:AO)+SUMIF('Other Pharma &amp; Health Products'!$B:$B,$B265,'Other Pharma &amp; Health Products'!AO:AO)+SUMIF('PSM Costs'!$B:$B,$B265,'PSM Costs'!AO:AO)&gt;0,SUMIF(Pharmaceuticals!$B:$B,$B265,Pharmaceuticals!AO:AO)+SUMIF('Health Products &amp; Equipment'!$B:$B,$B265,'Health Products &amp; Equipment'!AO:AO)+SUMIF('Other Pharma &amp; Health Products'!$B:$B,$B265,'Other Pharma &amp; Health Products'!AO:AO)+SUMIF('PSM Costs'!$B:$B,$B265,'PSM Costs'!AO:AO),"")</f>
        <v/>
      </c>
      <c r="P265" s="234" t="str">
        <f ca="1">IF(SUMIF(Pharmaceuticals!$B:$B,$B265,Pharmaceuticals!AQ:AQ)+SUMIF('Health Products &amp; Equipment'!$B:$B,$B265,'Health Products &amp; Equipment'!AQ:AQ)+SUMIF('Other Pharma &amp; Health Products'!$B:$B,$B265,'Other Pharma &amp; Health Products'!AQ:AQ)+SUMIF('PSM Costs'!$B:$B,$B265,'PSM Costs'!AQ:AQ)&gt;0,SUMIF(Pharmaceuticals!$B:$B,$B265,Pharmaceuticals!AQ:AQ)+SUMIF('Health Products &amp; Equipment'!$B:$B,$B265,'Health Products &amp; Equipment'!AQ:AQ)+SUMIF('Other Pharma &amp; Health Products'!$B:$B,$B265,'Other Pharma &amp; Health Products'!AQ:AQ)+SUMIF('PSM Costs'!$B:$B,$B265,'PSM Costs'!AQ:AQ),"")</f>
        <v/>
      </c>
      <c r="Q265" s="234" t="str">
        <f ca="1">IF(SUMIF(Pharmaceuticals!$B:$B,$B265,Pharmaceuticals!AS:AS)+SUMIF('Health Products &amp; Equipment'!$B:$B,$B265,'Health Products &amp; Equipment'!AS:AS)+SUMIF('Other Pharma &amp; Health Products'!$B:$B,$B265,'Other Pharma &amp; Health Products'!AS:AS)+SUMIF('PSM Costs'!$B:$B,$B265,'PSM Costs'!AS:AS)&gt;0,SUMIF(Pharmaceuticals!$B:$B,$B265,Pharmaceuticals!AS:AS)+SUMIF('Health Products &amp; Equipment'!$B:$B,$B265,'Health Products &amp; Equipment'!AS:AS)+SUMIF('Other Pharma &amp; Health Products'!$B:$B,$B265,'Other Pharma &amp; Health Products'!AS:AS)+SUMIF('PSM Costs'!$B:$B,$B265,'PSM Costs'!AS:AS),"")</f>
        <v/>
      </c>
      <c r="R265" s="232" t="str">
        <f t="shared" ca="1" si="22"/>
        <v/>
      </c>
      <c r="S265" s="233" t="str">
        <f ca="1">IF(SUMIF(Pharmaceuticals!$B:$B,$B265,Pharmaceuticals!AZ:AZ)+SUMIF('Health Products &amp; Equipment'!$B:$B,$B265,'Health Products &amp; Equipment'!AZ:AZ)+SUMIF('Other Pharma &amp; Health Products'!$B:$B,$B265,'Other Pharma &amp; Health Products'!AZ:AZ)+SUMIF('PSM Costs'!$B:$B,$B265,'PSM Costs'!AZ:AZ)&gt;0,SUMIF(Pharmaceuticals!$B:$B,$B265,Pharmaceuticals!AZ:AZ)+SUMIF('Health Products &amp; Equipment'!$B:$B,$B265,'Health Products &amp; Equipment'!AZ:AZ)+SUMIF('Other Pharma &amp; Health Products'!$B:$B,$B265,'Other Pharma &amp; Health Products'!AZ:AZ)+SUMIF('PSM Costs'!$B:$B,$B265,'PSM Costs'!AZ:AZ),"")</f>
        <v/>
      </c>
      <c r="T265" s="233" t="str">
        <f ca="1">IF(SUMIF(Pharmaceuticals!$B:$B,$B265,Pharmaceuticals!BB:BB)+SUMIF('Health Products &amp; Equipment'!$B:$B,$B265,'Health Products &amp; Equipment'!BB:BB)+SUMIF('Other Pharma &amp; Health Products'!$B:$B,$B265,'Other Pharma &amp; Health Products'!BB:BB)+SUMIF('PSM Costs'!$B:$B,$B265,'PSM Costs'!BB:BB)&gt;0,SUMIF(Pharmaceuticals!$B:$B,$B265,Pharmaceuticals!BB:BB)+SUMIF('Health Products &amp; Equipment'!$B:$B,$B265,'Health Products &amp; Equipment'!BB:BB)+SUMIF('Other Pharma &amp; Health Products'!$B:$B,$B265,'Other Pharma &amp; Health Products'!BB:BB)+SUMIF('PSM Costs'!$B:$B,$B265,'PSM Costs'!BB:BB),"")</f>
        <v/>
      </c>
      <c r="U265" s="233" t="str">
        <f ca="1">IF(SUMIF(Pharmaceuticals!$B:$B,$B265,Pharmaceuticals!BD:BD)+SUMIF('Health Products &amp; Equipment'!$B:$B,$B265,'Health Products &amp; Equipment'!BD:BD)+SUMIF('Other Pharma &amp; Health Products'!$B:$B,$B265,'Other Pharma &amp; Health Products'!BD:BD)+SUMIF('PSM Costs'!$B:$B,$B265,'PSM Costs'!BD:BD)&gt;0,SUMIF(Pharmaceuticals!$B:$B,$B265,Pharmaceuticals!BD:BD)+SUMIF('Health Products &amp; Equipment'!$B:$B,$B265,'Health Products &amp; Equipment'!BD:BD)+SUMIF('Other Pharma &amp; Health Products'!$B:$B,$B265,'Other Pharma &amp; Health Products'!BD:BD)+SUMIF('PSM Costs'!$B:$B,$B265,'PSM Costs'!BD:BD),"")</f>
        <v/>
      </c>
      <c r="V265" s="233" t="str">
        <f ca="1">IF(SUMIF(Pharmaceuticals!$B:$B,$B265,Pharmaceuticals!BF:BF)+SUMIF('Health Products &amp; Equipment'!$B:$B,$B265,'Health Products &amp; Equipment'!BF:BF)+SUMIF('Other Pharma &amp; Health Products'!$B:$B,$B265,'Other Pharma &amp; Health Products'!BF:BF)+SUMIF('PSM Costs'!$B:$B,$B265,'PSM Costs'!BF:BF)&gt;0,SUMIF(Pharmaceuticals!$B:$B,$B265,Pharmaceuticals!BF:BF)+SUMIF('Health Products &amp; Equipment'!$B:$B,$B265,'Health Products &amp; Equipment'!BF:BF)+SUMIF('Other Pharma &amp; Health Products'!$B:$B,$B265,'Other Pharma &amp; Health Products'!BF:BF)+SUMIF('PSM Costs'!$B:$B,$B265,'PSM Costs'!BF:BF),"")</f>
        <v/>
      </c>
      <c r="W265" s="231" t="str">
        <f t="shared" ca="1" si="23"/>
        <v/>
      </c>
      <c r="X265" s="234" t="str">
        <f ca="1">IF(SUMIF(Pharmaceuticals!$B:$B,$B265,Pharmaceuticals!BM:BM)+SUMIF('Health Products &amp; Equipment'!$B:$B,$B265,'Health Products &amp; Equipment'!BM:BM)+SUMIF('Other Pharma &amp; Health Products'!$B:$B,$B265,'Other Pharma &amp; Health Products'!BM:BM)+SUMIF('PSM Costs'!$B:$B,$B265,'PSM Costs'!BM:BM)&gt;0,SUMIF(Pharmaceuticals!$B:$B,$B265,Pharmaceuticals!BM:BM)+SUMIF('Health Products &amp; Equipment'!$B:$B,$B265,'Health Products &amp; Equipment'!BM:BM)+SUMIF('Other Pharma &amp; Health Products'!$B:$B,$B265,'Other Pharma &amp; Health Products'!BM:BM)+SUMIF('PSM Costs'!$B:$B,$B265,'PSM Costs'!BM:BM),"")</f>
        <v/>
      </c>
      <c r="Y265" s="234" t="str">
        <f ca="1">IF(SUMIF(Pharmaceuticals!$B:$B,$B265,Pharmaceuticals!BO:BO)+SUMIF('Health Products &amp; Equipment'!$B:$B,$B265,'Health Products &amp; Equipment'!BO:BO)+SUMIF('Other Pharma &amp; Health Products'!$B:$B,$B265,'Other Pharma &amp; Health Products'!BO:BO)+SUMIF('PSM Costs'!$B:$B,$B265,'PSM Costs'!BO:BO)&gt;0,SUMIF(Pharmaceuticals!$B:$B,$B265,Pharmaceuticals!BO:BO)+SUMIF('Health Products &amp; Equipment'!$B:$B,$B265,'Health Products &amp; Equipment'!BO:BO)+SUMIF('Other Pharma &amp; Health Products'!$B:$B,$B265,'Other Pharma &amp; Health Products'!BO:BO)+SUMIF('PSM Costs'!$B:$B,$B265,'PSM Costs'!BO:BO),"")</f>
        <v/>
      </c>
      <c r="Z265" s="234" t="str">
        <f ca="1">IF(SUMIF(Pharmaceuticals!$B:$B,$B265,Pharmaceuticals!BQ:BQ)+SUMIF('Health Products &amp; Equipment'!$B:$B,$B265,'Health Products &amp; Equipment'!BQ:BQ)+SUMIF('Other Pharma &amp; Health Products'!$B:$B,$B265,'Other Pharma &amp; Health Products'!BQ:BQ)+SUMIF('PSM Costs'!$B:$B,$B265,'PSM Costs'!BQ:BQ)&gt;0,SUMIF(Pharmaceuticals!$B:$B,$B265,Pharmaceuticals!BQ:BQ)+SUMIF('Health Products &amp; Equipment'!$B:$B,$B265,'Health Products &amp; Equipment'!BQ:BQ)+SUMIF('Other Pharma &amp; Health Products'!$B:$B,$B265,'Other Pharma &amp; Health Products'!BQ:BQ)+SUMIF('PSM Costs'!$B:$B,$B265,'PSM Costs'!BQ:BQ),"")</f>
        <v/>
      </c>
      <c r="AA265" s="234" t="str">
        <f ca="1">IF(SUMIF(Pharmaceuticals!$B:$B,$B265,Pharmaceuticals!BS:BS)+SUMIF('Health Products &amp; Equipment'!$B:$B,$B265,'Health Products &amp; Equipment'!BS:BS)+SUMIF('Other Pharma &amp; Health Products'!$B:$B,$B265,'Other Pharma &amp; Health Products'!BS:BS)+SUMIF('PSM Costs'!$B:$B,$B265,'PSM Costs'!BS:BS)&gt;0,SUMIF(Pharmaceuticals!$B:$B,$B265,Pharmaceuticals!BS:BS)+SUMIF('Health Products &amp; Equipment'!$B:$B,$B265,'Health Products &amp; Equipment'!BS:BS)+SUMIF('Other Pharma &amp; Health Products'!$B:$B,$B265,'Other Pharma &amp; Health Products'!BS:BS)+SUMIF('PSM Costs'!$B:$B,$B265,'PSM Costs'!BS:BS),"")</f>
        <v/>
      </c>
      <c r="AB265" s="233" t="str">
        <f t="shared" ca="1" si="24"/>
        <v/>
      </c>
    </row>
    <row r="266" spans="1:28" ht="22.15" customHeight="1" x14ac:dyDescent="0.2">
      <c r="A266" s="229">
        <v>256</v>
      </c>
      <c r="B266" s="229" t="str">
        <f ca="1">IFERROR(VLOOKUP(A266,'Rank unique Mod-Int-CI-PR'!I:J,2,FALSE),"")</f>
        <v/>
      </c>
      <c r="C266" s="230" t="str">
        <f ca="1">IFERROR(VLOOKUP(VALUE(LEFT(B266,FIND("-",B266)-1)),CatModules!B:C,2,FALSE),"")</f>
        <v/>
      </c>
      <c r="D266" s="230" t="str">
        <f ca="1">IFERROR(VLOOKUP(LEFT(B266,FIND("--",B266)-1),CatInt!D:E,2,FALSE),"")</f>
        <v/>
      </c>
      <c r="E266" s="230" t="str">
        <f ca="1">IFERROR(VLOOKUP(MID(B266,FIND("--",B266)+2,FIND("---",B266)-FIND("--",B266)-2),CatCostInp!D:E,2,FALSE),"")</f>
        <v/>
      </c>
      <c r="F266" s="230" t="str">
        <f ca="1">IFERROR(VLOOKUP(B266,ActivityConcat!A:C,3,FALSE),"")</f>
        <v/>
      </c>
      <c r="G266" s="231" t="str">
        <f ca="1">IFERROR(VLOOKUP(VALUE(RIGHT(B266,1)),Setup!A:D,4,FALSE),"")</f>
        <v/>
      </c>
      <c r="H266" s="232" t="str">
        <f t="shared" ca="1" si="20"/>
        <v/>
      </c>
      <c r="I266" s="233" t="str">
        <f ca="1">IF(SUMIF(Pharmaceuticals!$B:$B,$B266,Pharmaceuticals!Z:Z)+SUMIF('Health Products &amp; Equipment'!$B:$B,$B266,'Health Products &amp; Equipment'!Z:Z)+SUMIF('Other Pharma &amp; Health Products'!$B:$B,$B266,'Other Pharma &amp; Health Products'!Z:Z)+SUMIF('PSM Costs'!$B:$B,$B266,'PSM Costs'!Z:Z)&gt;0,SUMIF(Pharmaceuticals!$B:$B,$B266,Pharmaceuticals!Z:Z)+SUMIF('Health Products &amp; Equipment'!$B:$B,$B266,'Health Products &amp; Equipment'!Z:Z)+SUMIF('Other Pharma &amp; Health Products'!$B:$B,$B266,'Other Pharma &amp; Health Products'!Z:Z)+SUMIF('PSM Costs'!$B:$B,$B266,'PSM Costs'!Z:Z),"")</f>
        <v/>
      </c>
      <c r="J266" s="233" t="str">
        <f ca="1">IF(SUMIF(Pharmaceuticals!$B:$B,$B266,Pharmaceuticals!AB:AB)+SUMIF('Health Products &amp; Equipment'!$B:$B,$B266,'Health Products &amp; Equipment'!AB:AB)+SUMIF('Other Pharma &amp; Health Products'!$B:$B,$B266,'Other Pharma &amp; Health Products'!AB:AB)+SUMIF('PSM Costs'!$B:$B,$B266,'PSM Costs'!AB:AB)&gt;0,SUMIF(Pharmaceuticals!$B:$B,$B266,Pharmaceuticals!AB:AB)+SUMIF('Health Products &amp; Equipment'!$B:$B,$B266,'Health Products &amp; Equipment'!AB:AB)+SUMIF('Other Pharma &amp; Health Products'!$B:$B,$B266,'Other Pharma &amp; Health Products'!AB:AB)+SUMIF('PSM Costs'!$B:$B,$B266,'PSM Costs'!AB:AB),"")</f>
        <v/>
      </c>
      <c r="K266" s="233" t="str">
        <f ca="1">IF(SUMIF(Pharmaceuticals!$B:$B,$B266,Pharmaceuticals!AD:AD)+SUMIF('Health Products &amp; Equipment'!$B:$B,$B266,'Health Products &amp; Equipment'!AD:AD)+SUMIF('Other Pharma &amp; Health Products'!$B:$B,$B266,'Other Pharma &amp; Health Products'!AD:AD)+SUMIF('PSM Costs'!$B:$B,$B266,'PSM Costs'!AD:AD)&gt;0,SUMIF(Pharmaceuticals!$B:$B,$B266,Pharmaceuticals!AD:AD)+SUMIF('Health Products &amp; Equipment'!$B:$B,$B266,'Health Products &amp; Equipment'!AD:AD)+SUMIF('Other Pharma &amp; Health Products'!$B:$B,$B266,'Other Pharma &amp; Health Products'!AD:AD)+SUMIF('PSM Costs'!$B:$B,$B266,'PSM Costs'!AD:AD),"")</f>
        <v/>
      </c>
      <c r="L266" s="233" t="str">
        <f ca="1">IF(SUMIF(Pharmaceuticals!$B:$B,$B266,Pharmaceuticals!AF:AF)+SUMIF('Health Products &amp; Equipment'!$B:$B,$B266,'Health Products &amp; Equipment'!AF:AF)+SUMIF('Other Pharma &amp; Health Products'!$B:$B,$B266,'Other Pharma &amp; Health Products'!AF:AF)+SUMIF('PSM Costs'!$B:$B,$B266,'PSM Costs'!AF:AF)&gt;0,SUMIF(Pharmaceuticals!$B:$B,$B266,Pharmaceuticals!AF:AF)+SUMIF('Health Products &amp; Equipment'!$B:$B,$B266,'Health Products &amp; Equipment'!AF:AF)+SUMIF('Other Pharma &amp; Health Products'!$B:$B,$B266,'Other Pharma &amp; Health Products'!AF:AF)+SUMIF('PSM Costs'!$B:$B,$B266,'PSM Costs'!AF:AF),"")</f>
        <v/>
      </c>
      <c r="M266" s="231" t="str">
        <f t="shared" ca="1" si="21"/>
        <v/>
      </c>
      <c r="N266" s="234" t="str">
        <f ca="1">IF(SUMIF(Pharmaceuticals!$B:$B,$B266,Pharmaceuticals!AM:AM)+SUMIF('Health Products &amp; Equipment'!$B:$B,$B266,'Health Products &amp; Equipment'!AM:AM)+SUMIF('Other Pharma &amp; Health Products'!$B:$B,$B266,'Other Pharma &amp; Health Products'!AM:AM)+SUMIF('PSM Costs'!$B:$B,$B266,'PSM Costs'!AM:AM)&gt;0,SUMIF(Pharmaceuticals!$B:$B,$B266,Pharmaceuticals!AM:AM)+SUMIF('Health Products &amp; Equipment'!$B:$B,$B266,'Health Products &amp; Equipment'!AM:AM)+SUMIF('Other Pharma &amp; Health Products'!$B:$B,$B266,'Other Pharma &amp; Health Products'!AM:AM)+SUMIF('PSM Costs'!$B:$B,$B266,'PSM Costs'!AM:AM),"")</f>
        <v/>
      </c>
      <c r="O266" s="234" t="str">
        <f ca="1">IF(SUMIF(Pharmaceuticals!$B:$B,$B266,Pharmaceuticals!AO:AO)+SUMIF('Health Products &amp; Equipment'!$B:$B,$B266,'Health Products &amp; Equipment'!AO:AO)+SUMIF('Other Pharma &amp; Health Products'!$B:$B,$B266,'Other Pharma &amp; Health Products'!AO:AO)+SUMIF('PSM Costs'!$B:$B,$B266,'PSM Costs'!AO:AO)&gt;0,SUMIF(Pharmaceuticals!$B:$B,$B266,Pharmaceuticals!AO:AO)+SUMIF('Health Products &amp; Equipment'!$B:$B,$B266,'Health Products &amp; Equipment'!AO:AO)+SUMIF('Other Pharma &amp; Health Products'!$B:$B,$B266,'Other Pharma &amp; Health Products'!AO:AO)+SUMIF('PSM Costs'!$B:$B,$B266,'PSM Costs'!AO:AO),"")</f>
        <v/>
      </c>
      <c r="P266" s="234" t="str">
        <f ca="1">IF(SUMIF(Pharmaceuticals!$B:$B,$B266,Pharmaceuticals!AQ:AQ)+SUMIF('Health Products &amp; Equipment'!$B:$B,$B266,'Health Products &amp; Equipment'!AQ:AQ)+SUMIF('Other Pharma &amp; Health Products'!$B:$B,$B266,'Other Pharma &amp; Health Products'!AQ:AQ)+SUMIF('PSM Costs'!$B:$B,$B266,'PSM Costs'!AQ:AQ)&gt;0,SUMIF(Pharmaceuticals!$B:$B,$B266,Pharmaceuticals!AQ:AQ)+SUMIF('Health Products &amp; Equipment'!$B:$B,$B266,'Health Products &amp; Equipment'!AQ:AQ)+SUMIF('Other Pharma &amp; Health Products'!$B:$B,$B266,'Other Pharma &amp; Health Products'!AQ:AQ)+SUMIF('PSM Costs'!$B:$B,$B266,'PSM Costs'!AQ:AQ),"")</f>
        <v/>
      </c>
      <c r="Q266" s="234" t="str">
        <f ca="1">IF(SUMIF(Pharmaceuticals!$B:$B,$B266,Pharmaceuticals!AS:AS)+SUMIF('Health Products &amp; Equipment'!$B:$B,$B266,'Health Products &amp; Equipment'!AS:AS)+SUMIF('Other Pharma &amp; Health Products'!$B:$B,$B266,'Other Pharma &amp; Health Products'!AS:AS)+SUMIF('PSM Costs'!$B:$B,$B266,'PSM Costs'!AS:AS)&gt;0,SUMIF(Pharmaceuticals!$B:$B,$B266,Pharmaceuticals!AS:AS)+SUMIF('Health Products &amp; Equipment'!$B:$B,$B266,'Health Products &amp; Equipment'!AS:AS)+SUMIF('Other Pharma &amp; Health Products'!$B:$B,$B266,'Other Pharma &amp; Health Products'!AS:AS)+SUMIF('PSM Costs'!$B:$B,$B266,'PSM Costs'!AS:AS),"")</f>
        <v/>
      </c>
      <c r="R266" s="232" t="str">
        <f t="shared" ca="1" si="22"/>
        <v/>
      </c>
      <c r="S266" s="233" t="str">
        <f ca="1">IF(SUMIF(Pharmaceuticals!$B:$B,$B266,Pharmaceuticals!AZ:AZ)+SUMIF('Health Products &amp; Equipment'!$B:$B,$B266,'Health Products &amp; Equipment'!AZ:AZ)+SUMIF('Other Pharma &amp; Health Products'!$B:$B,$B266,'Other Pharma &amp; Health Products'!AZ:AZ)+SUMIF('PSM Costs'!$B:$B,$B266,'PSM Costs'!AZ:AZ)&gt;0,SUMIF(Pharmaceuticals!$B:$B,$B266,Pharmaceuticals!AZ:AZ)+SUMIF('Health Products &amp; Equipment'!$B:$B,$B266,'Health Products &amp; Equipment'!AZ:AZ)+SUMIF('Other Pharma &amp; Health Products'!$B:$B,$B266,'Other Pharma &amp; Health Products'!AZ:AZ)+SUMIF('PSM Costs'!$B:$B,$B266,'PSM Costs'!AZ:AZ),"")</f>
        <v/>
      </c>
      <c r="T266" s="233" t="str">
        <f ca="1">IF(SUMIF(Pharmaceuticals!$B:$B,$B266,Pharmaceuticals!BB:BB)+SUMIF('Health Products &amp; Equipment'!$B:$B,$B266,'Health Products &amp; Equipment'!BB:BB)+SUMIF('Other Pharma &amp; Health Products'!$B:$B,$B266,'Other Pharma &amp; Health Products'!BB:BB)+SUMIF('PSM Costs'!$B:$B,$B266,'PSM Costs'!BB:BB)&gt;0,SUMIF(Pharmaceuticals!$B:$B,$B266,Pharmaceuticals!BB:BB)+SUMIF('Health Products &amp; Equipment'!$B:$B,$B266,'Health Products &amp; Equipment'!BB:BB)+SUMIF('Other Pharma &amp; Health Products'!$B:$B,$B266,'Other Pharma &amp; Health Products'!BB:BB)+SUMIF('PSM Costs'!$B:$B,$B266,'PSM Costs'!BB:BB),"")</f>
        <v/>
      </c>
      <c r="U266" s="233" t="str">
        <f ca="1">IF(SUMIF(Pharmaceuticals!$B:$B,$B266,Pharmaceuticals!BD:BD)+SUMIF('Health Products &amp; Equipment'!$B:$B,$B266,'Health Products &amp; Equipment'!BD:BD)+SUMIF('Other Pharma &amp; Health Products'!$B:$B,$B266,'Other Pharma &amp; Health Products'!BD:BD)+SUMIF('PSM Costs'!$B:$B,$B266,'PSM Costs'!BD:BD)&gt;0,SUMIF(Pharmaceuticals!$B:$B,$B266,Pharmaceuticals!BD:BD)+SUMIF('Health Products &amp; Equipment'!$B:$B,$B266,'Health Products &amp; Equipment'!BD:BD)+SUMIF('Other Pharma &amp; Health Products'!$B:$B,$B266,'Other Pharma &amp; Health Products'!BD:BD)+SUMIF('PSM Costs'!$B:$B,$B266,'PSM Costs'!BD:BD),"")</f>
        <v/>
      </c>
      <c r="V266" s="233" t="str">
        <f ca="1">IF(SUMIF(Pharmaceuticals!$B:$B,$B266,Pharmaceuticals!BF:BF)+SUMIF('Health Products &amp; Equipment'!$B:$B,$B266,'Health Products &amp; Equipment'!BF:BF)+SUMIF('Other Pharma &amp; Health Products'!$B:$B,$B266,'Other Pharma &amp; Health Products'!BF:BF)+SUMIF('PSM Costs'!$B:$B,$B266,'PSM Costs'!BF:BF)&gt;0,SUMIF(Pharmaceuticals!$B:$B,$B266,Pharmaceuticals!BF:BF)+SUMIF('Health Products &amp; Equipment'!$B:$B,$B266,'Health Products &amp; Equipment'!BF:BF)+SUMIF('Other Pharma &amp; Health Products'!$B:$B,$B266,'Other Pharma &amp; Health Products'!BF:BF)+SUMIF('PSM Costs'!$B:$B,$B266,'PSM Costs'!BF:BF),"")</f>
        <v/>
      </c>
      <c r="W266" s="231" t="str">
        <f t="shared" ca="1" si="23"/>
        <v/>
      </c>
      <c r="X266" s="234" t="str">
        <f ca="1">IF(SUMIF(Pharmaceuticals!$B:$B,$B266,Pharmaceuticals!BM:BM)+SUMIF('Health Products &amp; Equipment'!$B:$B,$B266,'Health Products &amp; Equipment'!BM:BM)+SUMIF('Other Pharma &amp; Health Products'!$B:$B,$B266,'Other Pharma &amp; Health Products'!BM:BM)+SUMIF('PSM Costs'!$B:$B,$B266,'PSM Costs'!BM:BM)&gt;0,SUMIF(Pharmaceuticals!$B:$B,$B266,Pharmaceuticals!BM:BM)+SUMIF('Health Products &amp; Equipment'!$B:$B,$B266,'Health Products &amp; Equipment'!BM:BM)+SUMIF('Other Pharma &amp; Health Products'!$B:$B,$B266,'Other Pharma &amp; Health Products'!BM:BM)+SUMIF('PSM Costs'!$B:$B,$B266,'PSM Costs'!BM:BM),"")</f>
        <v/>
      </c>
      <c r="Y266" s="234" t="str">
        <f ca="1">IF(SUMIF(Pharmaceuticals!$B:$B,$B266,Pharmaceuticals!BO:BO)+SUMIF('Health Products &amp; Equipment'!$B:$B,$B266,'Health Products &amp; Equipment'!BO:BO)+SUMIF('Other Pharma &amp; Health Products'!$B:$B,$B266,'Other Pharma &amp; Health Products'!BO:BO)+SUMIF('PSM Costs'!$B:$B,$B266,'PSM Costs'!BO:BO)&gt;0,SUMIF(Pharmaceuticals!$B:$B,$B266,Pharmaceuticals!BO:BO)+SUMIF('Health Products &amp; Equipment'!$B:$B,$B266,'Health Products &amp; Equipment'!BO:BO)+SUMIF('Other Pharma &amp; Health Products'!$B:$B,$B266,'Other Pharma &amp; Health Products'!BO:BO)+SUMIF('PSM Costs'!$B:$B,$B266,'PSM Costs'!BO:BO),"")</f>
        <v/>
      </c>
      <c r="Z266" s="234" t="str">
        <f ca="1">IF(SUMIF(Pharmaceuticals!$B:$B,$B266,Pharmaceuticals!BQ:BQ)+SUMIF('Health Products &amp; Equipment'!$B:$B,$B266,'Health Products &amp; Equipment'!BQ:BQ)+SUMIF('Other Pharma &amp; Health Products'!$B:$B,$B266,'Other Pharma &amp; Health Products'!BQ:BQ)+SUMIF('PSM Costs'!$B:$B,$B266,'PSM Costs'!BQ:BQ)&gt;0,SUMIF(Pharmaceuticals!$B:$B,$B266,Pharmaceuticals!BQ:BQ)+SUMIF('Health Products &amp; Equipment'!$B:$B,$B266,'Health Products &amp; Equipment'!BQ:BQ)+SUMIF('Other Pharma &amp; Health Products'!$B:$B,$B266,'Other Pharma &amp; Health Products'!BQ:BQ)+SUMIF('PSM Costs'!$B:$B,$B266,'PSM Costs'!BQ:BQ),"")</f>
        <v/>
      </c>
      <c r="AA266" s="234" t="str">
        <f ca="1">IF(SUMIF(Pharmaceuticals!$B:$B,$B266,Pharmaceuticals!BS:BS)+SUMIF('Health Products &amp; Equipment'!$B:$B,$B266,'Health Products &amp; Equipment'!BS:BS)+SUMIF('Other Pharma &amp; Health Products'!$B:$B,$B266,'Other Pharma &amp; Health Products'!BS:BS)+SUMIF('PSM Costs'!$B:$B,$B266,'PSM Costs'!BS:BS)&gt;0,SUMIF(Pharmaceuticals!$B:$B,$B266,Pharmaceuticals!BS:BS)+SUMIF('Health Products &amp; Equipment'!$B:$B,$B266,'Health Products &amp; Equipment'!BS:BS)+SUMIF('Other Pharma &amp; Health Products'!$B:$B,$B266,'Other Pharma &amp; Health Products'!BS:BS)+SUMIF('PSM Costs'!$B:$B,$B266,'PSM Costs'!BS:BS),"")</f>
        <v/>
      </c>
      <c r="AB266" s="233" t="str">
        <f t="shared" ca="1" si="24"/>
        <v/>
      </c>
    </row>
    <row r="267" spans="1:28" ht="22.15" customHeight="1" x14ac:dyDescent="0.2">
      <c r="A267" s="229">
        <v>257</v>
      </c>
      <c r="B267" s="229" t="str">
        <f ca="1">IFERROR(VLOOKUP(A267,'Rank unique Mod-Int-CI-PR'!I:J,2,FALSE),"")</f>
        <v/>
      </c>
      <c r="C267" s="230" t="str">
        <f ca="1">IFERROR(VLOOKUP(VALUE(LEFT(B267,FIND("-",B267)-1)),CatModules!B:C,2,FALSE),"")</f>
        <v/>
      </c>
      <c r="D267" s="230" t="str">
        <f ca="1">IFERROR(VLOOKUP(LEFT(B267,FIND("--",B267)-1),CatInt!D:E,2,FALSE),"")</f>
        <v/>
      </c>
      <c r="E267" s="230" t="str">
        <f ca="1">IFERROR(VLOOKUP(MID(B267,FIND("--",B267)+2,FIND("---",B267)-FIND("--",B267)-2),CatCostInp!D:E,2,FALSE),"")</f>
        <v/>
      </c>
      <c r="F267" s="230" t="str">
        <f ca="1">IFERROR(VLOOKUP(B267,ActivityConcat!A:C,3,FALSE),"")</f>
        <v/>
      </c>
      <c r="G267" s="231" t="str">
        <f ca="1">IFERROR(VLOOKUP(VALUE(RIGHT(B267,1)),Setup!A:D,4,FALSE),"")</f>
        <v/>
      </c>
      <c r="H267" s="232" t="str">
        <f t="shared" ca="1" si="20"/>
        <v/>
      </c>
      <c r="I267" s="233" t="str">
        <f ca="1">IF(SUMIF(Pharmaceuticals!$B:$B,$B267,Pharmaceuticals!Z:Z)+SUMIF('Health Products &amp; Equipment'!$B:$B,$B267,'Health Products &amp; Equipment'!Z:Z)+SUMIF('Other Pharma &amp; Health Products'!$B:$B,$B267,'Other Pharma &amp; Health Products'!Z:Z)+SUMIF('PSM Costs'!$B:$B,$B267,'PSM Costs'!Z:Z)&gt;0,SUMIF(Pharmaceuticals!$B:$B,$B267,Pharmaceuticals!Z:Z)+SUMIF('Health Products &amp; Equipment'!$B:$B,$B267,'Health Products &amp; Equipment'!Z:Z)+SUMIF('Other Pharma &amp; Health Products'!$B:$B,$B267,'Other Pharma &amp; Health Products'!Z:Z)+SUMIF('PSM Costs'!$B:$B,$B267,'PSM Costs'!Z:Z),"")</f>
        <v/>
      </c>
      <c r="J267" s="233" t="str">
        <f ca="1">IF(SUMIF(Pharmaceuticals!$B:$B,$B267,Pharmaceuticals!AB:AB)+SUMIF('Health Products &amp; Equipment'!$B:$B,$B267,'Health Products &amp; Equipment'!AB:AB)+SUMIF('Other Pharma &amp; Health Products'!$B:$B,$B267,'Other Pharma &amp; Health Products'!AB:AB)+SUMIF('PSM Costs'!$B:$B,$B267,'PSM Costs'!AB:AB)&gt;0,SUMIF(Pharmaceuticals!$B:$B,$B267,Pharmaceuticals!AB:AB)+SUMIF('Health Products &amp; Equipment'!$B:$B,$B267,'Health Products &amp; Equipment'!AB:AB)+SUMIF('Other Pharma &amp; Health Products'!$B:$B,$B267,'Other Pharma &amp; Health Products'!AB:AB)+SUMIF('PSM Costs'!$B:$B,$B267,'PSM Costs'!AB:AB),"")</f>
        <v/>
      </c>
      <c r="K267" s="233" t="str">
        <f ca="1">IF(SUMIF(Pharmaceuticals!$B:$B,$B267,Pharmaceuticals!AD:AD)+SUMIF('Health Products &amp; Equipment'!$B:$B,$B267,'Health Products &amp; Equipment'!AD:AD)+SUMIF('Other Pharma &amp; Health Products'!$B:$B,$B267,'Other Pharma &amp; Health Products'!AD:AD)+SUMIF('PSM Costs'!$B:$B,$B267,'PSM Costs'!AD:AD)&gt;0,SUMIF(Pharmaceuticals!$B:$B,$B267,Pharmaceuticals!AD:AD)+SUMIF('Health Products &amp; Equipment'!$B:$B,$B267,'Health Products &amp; Equipment'!AD:AD)+SUMIF('Other Pharma &amp; Health Products'!$B:$B,$B267,'Other Pharma &amp; Health Products'!AD:AD)+SUMIF('PSM Costs'!$B:$B,$B267,'PSM Costs'!AD:AD),"")</f>
        <v/>
      </c>
      <c r="L267" s="233" t="str">
        <f ca="1">IF(SUMIF(Pharmaceuticals!$B:$B,$B267,Pharmaceuticals!AF:AF)+SUMIF('Health Products &amp; Equipment'!$B:$B,$B267,'Health Products &amp; Equipment'!AF:AF)+SUMIF('Other Pharma &amp; Health Products'!$B:$B,$B267,'Other Pharma &amp; Health Products'!AF:AF)+SUMIF('PSM Costs'!$B:$B,$B267,'PSM Costs'!AF:AF)&gt;0,SUMIF(Pharmaceuticals!$B:$B,$B267,Pharmaceuticals!AF:AF)+SUMIF('Health Products &amp; Equipment'!$B:$B,$B267,'Health Products &amp; Equipment'!AF:AF)+SUMIF('Other Pharma &amp; Health Products'!$B:$B,$B267,'Other Pharma &amp; Health Products'!AF:AF)+SUMIF('PSM Costs'!$B:$B,$B267,'PSM Costs'!AF:AF),"")</f>
        <v/>
      </c>
      <c r="M267" s="231" t="str">
        <f t="shared" ca="1" si="21"/>
        <v/>
      </c>
      <c r="N267" s="234" t="str">
        <f ca="1">IF(SUMIF(Pharmaceuticals!$B:$B,$B267,Pharmaceuticals!AM:AM)+SUMIF('Health Products &amp; Equipment'!$B:$B,$B267,'Health Products &amp; Equipment'!AM:AM)+SUMIF('Other Pharma &amp; Health Products'!$B:$B,$B267,'Other Pharma &amp; Health Products'!AM:AM)+SUMIF('PSM Costs'!$B:$B,$B267,'PSM Costs'!AM:AM)&gt;0,SUMIF(Pharmaceuticals!$B:$B,$B267,Pharmaceuticals!AM:AM)+SUMIF('Health Products &amp; Equipment'!$B:$B,$B267,'Health Products &amp; Equipment'!AM:AM)+SUMIF('Other Pharma &amp; Health Products'!$B:$B,$B267,'Other Pharma &amp; Health Products'!AM:AM)+SUMIF('PSM Costs'!$B:$B,$B267,'PSM Costs'!AM:AM),"")</f>
        <v/>
      </c>
      <c r="O267" s="234" t="str">
        <f ca="1">IF(SUMIF(Pharmaceuticals!$B:$B,$B267,Pharmaceuticals!AO:AO)+SUMIF('Health Products &amp; Equipment'!$B:$B,$B267,'Health Products &amp; Equipment'!AO:AO)+SUMIF('Other Pharma &amp; Health Products'!$B:$B,$B267,'Other Pharma &amp; Health Products'!AO:AO)+SUMIF('PSM Costs'!$B:$B,$B267,'PSM Costs'!AO:AO)&gt;0,SUMIF(Pharmaceuticals!$B:$B,$B267,Pharmaceuticals!AO:AO)+SUMIF('Health Products &amp; Equipment'!$B:$B,$B267,'Health Products &amp; Equipment'!AO:AO)+SUMIF('Other Pharma &amp; Health Products'!$B:$B,$B267,'Other Pharma &amp; Health Products'!AO:AO)+SUMIF('PSM Costs'!$B:$B,$B267,'PSM Costs'!AO:AO),"")</f>
        <v/>
      </c>
      <c r="P267" s="234" t="str">
        <f ca="1">IF(SUMIF(Pharmaceuticals!$B:$B,$B267,Pharmaceuticals!AQ:AQ)+SUMIF('Health Products &amp; Equipment'!$B:$B,$B267,'Health Products &amp; Equipment'!AQ:AQ)+SUMIF('Other Pharma &amp; Health Products'!$B:$B,$B267,'Other Pharma &amp; Health Products'!AQ:AQ)+SUMIF('PSM Costs'!$B:$B,$B267,'PSM Costs'!AQ:AQ)&gt;0,SUMIF(Pharmaceuticals!$B:$B,$B267,Pharmaceuticals!AQ:AQ)+SUMIF('Health Products &amp; Equipment'!$B:$B,$B267,'Health Products &amp; Equipment'!AQ:AQ)+SUMIF('Other Pharma &amp; Health Products'!$B:$B,$B267,'Other Pharma &amp; Health Products'!AQ:AQ)+SUMIF('PSM Costs'!$B:$B,$B267,'PSM Costs'!AQ:AQ),"")</f>
        <v/>
      </c>
      <c r="Q267" s="234" t="str">
        <f ca="1">IF(SUMIF(Pharmaceuticals!$B:$B,$B267,Pharmaceuticals!AS:AS)+SUMIF('Health Products &amp; Equipment'!$B:$B,$B267,'Health Products &amp; Equipment'!AS:AS)+SUMIF('Other Pharma &amp; Health Products'!$B:$B,$B267,'Other Pharma &amp; Health Products'!AS:AS)+SUMIF('PSM Costs'!$B:$B,$B267,'PSM Costs'!AS:AS)&gt;0,SUMIF(Pharmaceuticals!$B:$B,$B267,Pharmaceuticals!AS:AS)+SUMIF('Health Products &amp; Equipment'!$B:$B,$B267,'Health Products &amp; Equipment'!AS:AS)+SUMIF('Other Pharma &amp; Health Products'!$B:$B,$B267,'Other Pharma &amp; Health Products'!AS:AS)+SUMIF('PSM Costs'!$B:$B,$B267,'PSM Costs'!AS:AS),"")</f>
        <v/>
      </c>
      <c r="R267" s="232" t="str">
        <f t="shared" ca="1" si="22"/>
        <v/>
      </c>
      <c r="S267" s="233" t="str">
        <f ca="1">IF(SUMIF(Pharmaceuticals!$B:$B,$B267,Pharmaceuticals!AZ:AZ)+SUMIF('Health Products &amp; Equipment'!$B:$B,$B267,'Health Products &amp; Equipment'!AZ:AZ)+SUMIF('Other Pharma &amp; Health Products'!$B:$B,$B267,'Other Pharma &amp; Health Products'!AZ:AZ)+SUMIF('PSM Costs'!$B:$B,$B267,'PSM Costs'!AZ:AZ)&gt;0,SUMIF(Pharmaceuticals!$B:$B,$B267,Pharmaceuticals!AZ:AZ)+SUMIF('Health Products &amp; Equipment'!$B:$B,$B267,'Health Products &amp; Equipment'!AZ:AZ)+SUMIF('Other Pharma &amp; Health Products'!$B:$B,$B267,'Other Pharma &amp; Health Products'!AZ:AZ)+SUMIF('PSM Costs'!$B:$B,$B267,'PSM Costs'!AZ:AZ),"")</f>
        <v/>
      </c>
      <c r="T267" s="233" t="str">
        <f ca="1">IF(SUMIF(Pharmaceuticals!$B:$B,$B267,Pharmaceuticals!BB:BB)+SUMIF('Health Products &amp; Equipment'!$B:$B,$B267,'Health Products &amp; Equipment'!BB:BB)+SUMIF('Other Pharma &amp; Health Products'!$B:$B,$B267,'Other Pharma &amp; Health Products'!BB:BB)+SUMIF('PSM Costs'!$B:$B,$B267,'PSM Costs'!BB:BB)&gt;0,SUMIF(Pharmaceuticals!$B:$B,$B267,Pharmaceuticals!BB:BB)+SUMIF('Health Products &amp; Equipment'!$B:$B,$B267,'Health Products &amp; Equipment'!BB:BB)+SUMIF('Other Pharma &amp; Health Products'!$B:$B,$B267,'Other Pharma &amp; Health Products'!BB:BB)+SUMIF('PSM Costs'!$B:$B,$B267,'PSM Costs'!BB:BB),"")</f>
        <v/>
      </c>
      <c r="U267" s="233" t="str">
        <f ca="1">IF(SUMIF(Pharmaceuticals!$B:$B,$B267,Pharmaceuticals!BD:BD)+SUMIF('Health Products &amp; Equipment'!$B:$B,$B267,'Health Products &amp; Equipment'!BD:BD)+SUMIF('Other Pharma &amp; Health Products'!$B:$B,$B267,'Other Pharma &amp; Health Products'!BD:BD)+SUMIF('PSM Costs'!$B:$B,$B267,'PSM Costs'!BD:BD)&gt;0,SUMIF(Pharmaceuticals!$B:$B,$B267,Pharmaceuticals!BD:BD)+SUMIF('Health Products &amp; Equipment'!$B:$B,$B267,'Health Products &amp; Equipment'!BD:BD)+SUMIF('Other Pharma &amp; Health Products'!$B:$B,$B267,'Other Pharma &amp; Health Products'!BD:BD)+SUMIF('PSM Costs'!$B:$B,$B267,'PSM Costs'!BD:BD),"")</f>
        <v/>
      </c>
      <c r="V267" s="233" t="str">
        <f ca="1">IF(SUMIF(Pharmaceuticals!$B:$B,$B267,Pharmaceuticals!BF:BF)+SUMIF('Health Products &amp; Equipment'!$B:$B,$B267,'Health Products &amp; Equipment'!BF:BF)+SUMIF('Other Pharma &amp; Health Products'!$B:$B,$B267,'Other Pharma &amp; Health Products'!BF:BF)+SUMIF('PSM Costs'!$B:$B,$B267,'PSM Costs'!BF:BF)&gt;0,SUMIF(Pharmaceuticals!$B:$B,$B267,Pharmaceuticals!BF:BF)+SUMIF('Health Products &amp; Equipment'!$B:$B,$B267,'Health Products &amp; Equipment'!BF:BF)+SUMIF('Other Pharma &amp; Health Products'!$B:$B,$B267,'Other Pharma &amp; Health Products'!BF:BF)+SUMIF('PSM Costs'!$B:$B,$B267,'PSM Costs'!BF:BF),"")</f>
        <v/>
      </c>
      <c r="W267" s="231" t="str">
        <f t="shared" ca="1" si="23"/>
        <v/>
      </c>
      <c r="X267" s="234" t="str">
        <f ca="1">IF(SUMIF(Pharmaceuticals!$B:$B,$B267,Pharmaceuticals!BM:BM)+SUMIF('Health Products &amp; Equipment'!$B:$B,$B267,'Health Products &amp; Equipment'!BM:BM)+SUMIF('Other Pharma &amp; Health Products'!$B:$B,$B267,'Other Pharma &amp; Health Products'!BM:BM)+SUMIF('PSM Costs'!$B:$B,$B267,'PSM Costs'!BM:BM)&gt;0,SUMIF(Pharmaceuticals!$B:$B,$B267,Pharmaceuticals!BM:BM)+SUMIF('Health Products &amp; Equipment'!$B:$B,$B267,'Health Products &amp; Equipment'!BM:BM)+SUMIF('Other Pharma &amp; Health Products'!$B:$B,$B267,'Other Pharma &amp; Health Products'!BM:BM)+SUMIF('PSM Costs'!$B:$B,$B267,'PSM Costs'!BM:BM),"")</f>
        <v/>
      </c>
      <c r="Y267" s="234" t="str">
        <f ca="1">IF(SUMIF(Pharmaceuticals!$B:$B,$B267,Pharmaceuticals!BO:BO)+SUMIF('Health Products &amp; Equipment'!$B:$B,$B267,'Health Products &amp; Equipment'!BO:BO)+SUMIF('Other Pharma &amp; Health Products'!$B:$B,$B267,'Other Pharma &amp; Health Products'!BO:BO)+SUMIF('PSM Costs'!$B:$B,$B267,'PSM Costs'!BO:BO)&gt;0,SUMIF(Pharmaceuticals!$B:$B,$B267,Pharmaceuticals!BO:BO)+SUMIF('Health Products &amp; Equipment'!$B:$B,$B267,'Health Products &amp; Equipment'!BO:BO)+SUMIF('Other Pharma &amp; Health Products'!$B:$B,$B267,'Other Pharma &amp; Health Products'!BO:BO)+SUMIF('PSM Costs'!$B:$B,$B267,'PSM Costs'!BO:BO),"")</f>
        <v/>
      </c>
      <c r="Z267" s="234" t="str">
        <f ca="1">IF(SUMIF(Pharmaceuticals!$B:$B,$B267,Pharmaceuticals!BQ:BQ)+SUMIF('Health Products &amp; Equipment'!$B:$B,$B267,'Health Products &amp; Equipment'!BQ:BQ)+SUMIF('Other Pharma &amp; Health Products'!$B:$B,$B267,'Other Pharma &amp; Health Products'!BQ:BQ)+SUMIF('PSM Costs'!$B:$B,$B267,'PSM Costs'!BQ:BQ)&gt;0,SUMIF(Pharmaceuticals!$B:$B,$B267,Pharmaceuticals!BQ:BQ)+SUMIF('Health Products &amp; Equipment'!$B:$B,$B267,'Health Products &amp; Equipment'!BQ:BQ)+SUMIF('Other Pharma &amp; Health Products'!$B:$B,$B267,'Other Pharma &amp; Health Products'!BQ:BQ)+SUMIF('PSM Costs'!$B:$B,$B267,'PSM Costs'!BQ:BQ),"")</f>
        <v/>
      </c>
      <c r="AA267" s="234" t="str">
        <f ca="1">IF(SUMIF(Pharmaceuticals!$B:$B,$B267,Pharmaceuticals!BS:BS)+SUMIF('Health Products &amp; Equipment'!$B:$B,$B267,'Health Products &amp; Equipment'!BS:BS)+SUMIF('Other Pharma &amp; Health Products'!$B:$B,$B267,'Other Pharma &amp; Health Products'!BS:BS)+SUMIF('PSM Costs'!$B:$B,$B267,'PSM Costs'!BS:BS)&gt;0,SUMIF(Pharmaceuticals!$B:$B,$B267,Pharmaceuticals!BS:BS)+SUMIF('Health Products &amp; Equipment'!$B:$B,$B267,'Health Products &amp; Equipment'!BS:BS)+SUMIF('Other Pharma &amp; Health Products'!$B:$B,$B267,'Other Pharma &amp; Health Products'!BS:BS)+SUMIF('PSM Costs'!$B:$B,$B267,'PSM Costs'!BS:BS),"")</f>
        <v/>
      </c>
      <c r="AB267" s="233" t="str">
        <f t="shared" ca="1" si="24"/>
        <v/>
      </c>
    </row>
    <row r="268" spans="1:28" ht="22.15" customHeight="1" x14ac:dyDescent="0.2">
      <c r="A268" s="229">
        <v>258</v>
      </c>
      <c r="B268" s="229" t="str">
        <f ca="1">IFERROR(VLOOKUP(A268,'Rank unique Mod-Int-CI-PR'!I:J,2,FALSE),"")</f>
        <v/>
      </c>
      <c r="C268" s="230" t="str">
        <f ca="1">IFERROR(VLOOKUP(VALUE(LEFT(B268,FIND("-",B268)-1)),CatModules!B:C,2,FALSE),"")</f>
        <v/>
      </c>
      <c r="D268" s="230" t="str">
        <f ca="1">IFERROR(VLOOKUP(LEFT(B268,FIND("--",B268)-1),CatInt!D:E,2,FALSE),"")</f>
        <v/>
      </c>
      <c r="E268" s="230" t="str">
        <f ca="1">IFERROR(VLOOKUP(MID(B268,FIND("--",B268)+2,FIND("---",B268)-FIND("--",B268)-2),CatCostInp!D:E,2,FALSE),"")</f>
        <v/>
      </c>
      <c r="F268" s="230" t="str">
        <f ca="1">IFERROR(VLOOKUP(B268,ActivityConcat!A:C,3,FALSE),"")</f>
        <v/>
      </c>
      <c r="G268" s="231" t="str">
        <f ca="1">IFERROR(VLOOKUP(VALUE(RIGHT(B268,1)),Setup!A:D,4,FALSE),"")</f>
        <v/>
      </c>
      <c r="H268" s="232" t="str">
        <f t="shared" ca="1" si="20"/>
        <v/>
      </c>
      <c r="I268" s="233" t="str">
        <f ca="1">IF(SUMIF(Pharmaceuticals!$B:$B,$B268,Pharmaceuticals!Z:Z)+SUMIF('Health Products &amp; Equipment'!$B:$B,$B268,'Health Products &amp; Equipment'!Z:Z)+SUMIF('Other Pharma &amp; Health Products'!$B:$B,$B268,'Other Pharma &amp; Health Products'!Z:Z)+SUMIF('PSM Costs'!$B:$B,$B268,'PSM Costs'!Z:Z)&gt;0,SUMIF(Pharmaceuticals!$B:$B,$B268,Pharmaceuticals!Z:Z)+SUMIF('Health Products &amp; Equipment'!$B:$B,$B268,'Health Products &amp; Equipment'!Z:Z)+SUMIF('Other Pharma &amp; Health Products'!$B:$B,$B268,'Other Pharma &amp; Health Products'!Z:Z)+SUMIF('PSM Costs'!$B:$B,$B268,'PSM Costs'!Z:Z),"")</f>
        <v/>
      </c>
      <c r="J268" s="233" t="str">
        <f ca="1">IF(SUMIF(Pharmaceuticals!$B:$B,$B268,Pharmaceuticals!AB:AB)+SUMIF('Health Products &amp; Equipment'!$B:$B,$B268,'Health Products &amp; Equipment'!AB:AB)+SUMIF('Other Pharma &amp; Health Products'!$B:$B,$B268,'Other Pharma &amp; Health Products'!AB:AB)+SUMIF('PSM Costs'!$B:$B,$B268,'PSM Costs'!AB:AB)&gt;0,SUMIF(Pharmaceuticals!$B:$B,$B268,Pharmaceuticals!AB:AB)+SUMIF('Health Products &amp; Equipment'!$B:$B,$B268,'Health Products &amp; Equipment'!AB:AB)+SUMIF('Other Pharma &amp; Health Products'!$B:$B,$B268,'Other Pharma &amp; Health Products'!AB:AB)+SUMIF('PSM Costs'!$B:$B,$B268,'PSM Costs'!AB:AB),"")</f>
        <v/>
      </c>
      <c r="K268" s="233" t="str">
        <f ca="1">IF(SUMIF(Pharmaceuticals!$B:$B,$B268,Pharmaceuticals!AD:AD)+SUMIF('Health Products &amp; Equipment'!$B:$B,$B268,'Health Products &amp; Equipment'!AD:AD)+SUMIF('Other Pharma &amp; Health Products'!$B:$B,$B268,'Other Pharma &amp; Health Products'!AD:AD)+SUMIF('PSM Costs'!$B:$B,$B268,'PSM Costs'!AD:AD)&gt;0,SUMIF(Pharmaceuticals!$B:$B,$B268,Pharmaceuticals!AD:AD)+SUMIF('Health Products &amp; Equipment'!$B:$B,$B268,'Health Products &amp; Equipment'!AD:AD)+SUMIF('Other Pharma &amp; Health Products'!$B:$B,$B268,'Other Pharma &amp; Health Products'!AD:AD)+SUMIF('PSM Costs'!$B:$B,$B268,'PSM Costs'!AD:AD),"")</f>
        <v/>
      </c>
      <c r="L268" s="233" t="str">
        <f ca="1">IF(SUMIF(Pharmaceuticals!$B:$B,$B268,Pharmaceuticals!AF:AF)+SUMIF('Health Products &amp; Equipment'!$B:$B,$B268,'Health Products &amp; Equipment'!AF:AF)+SUMIF('Other Pharma &amp; Health Products'!$B:$B,$B268,'Other Pharma &amp; Health Products'!AF:AF)+SUMIF('PSM Costs'!$B:$B,$B268,'PSM Costs'!AF:AF)&gt;0,SUMIF(Pharmaceuticals!$B:$B,$B268,Pharmaceuticals!AF:AF)+SUMIF('Health Products &amp; Equipment'!$B:$B,$B268,'Health Products &amp; Equipment'!AF:AF)+SUMIF('Other Pharma &amp; Health Products'!$B:$B,$B268,'Other Pharma &amp; Health Products'!AF:AF)+SUMIF('PSM Costs'!$B:$B,$B268,'PSM Costs'!AF:AF),"")</f>
        <v/>
      </c>
      <c r="M268" s="231" t="str">
        <f t="shared" ca="1" si="21"/>
        <v/>
      </c>
      <c r="N268" s="234" t="str">
        <f ca="1">IF(SUMIF(Pharmaceuticals!$B:$B,$B268,Pharmaceuticals!AM:AM)+SUMIF('Health Products &amp; Equipment'!$B:$B,$B268,'Health Products &amp; Equipment'!AM:AM)+SUMIF('Other Pharma &amp; Health Products'!$B:$B,$B268,'Other Pharma &amp; Health Products'!AM:AM)+SUMIF('PSM Costs'!$B:$B,$B268,'PSM Costs'!AM:AM)&gt;0,SUMIF(Pharmaceuticals!$B:$B,$B268,Pharmaceuticals!AM:AM)+SUMIF('Health Products &amp; Equipment'!$B:$B,$B268,'Health Products &amp; Equipment'!AM:AM)+SUMIF('Other Pharma &amp; Health Products'!$B:$B,$B268,'Other Pharma &amp; Health Products'!AM:AM)+SUMIF('PSM Costs'!$B:$B,$B268,'PSM Costs'!AM:AM),"")</f>
        <v/>
      </c>
      <c r="O268" s="234" t="str">
        <f ca="1">IF(SUMIF(Pharmaceuticals!$B:$B,$B268,Pharmaceuticals!AO:AO)+SUMIF('Health Products &amp; Equipment'!$B:$B,$B268,'Health Products &amp; Equipment'!AO:AO)+SUMIF('Other Pharma &amp; Health Products'!$B:$B,$B268,'Other Pharma &amp; Health Products'!AO:AO)+SUMIF('PSM Costs'!$B:$B,$B268,'PSM Costs'!AO:AO)&gt;0,SUMIF(Pharmaceuticals!$B:$B,$B268,Pharmaceuticals!AO:AO)+SUMIF('Health Products &amp; Equipment'!$B:$B,$B268,'Health Products &amp; Equipment'!AO:AO)+SUMIF('Other Pharma &amp; Health Products'!$B:$B,$B268,'Other Pharma &amp; Health Products'!AO:AO)+SUMIF('PSM Costs'!$B:$B,$B268,'PSM Costs'!AO:AO),"")</f>
        <v/>
      </c>
      <c r="P268" s="234" t="str">
        <f ca="1">IF(SUMIF(Pharmaceuticals!$B:$B,$B268,Pharmaceuticals!AQ:AQ)+SUMIF('Health Products &amp; Equipment'!$B:$B,$B268,'Health Products &amp; Equipment'!AQ:AQ)+SUMIF('Other Pharma &amp; Health Products'!$B:$B,$B268,'Other Pharma &amp; Health Products'!AQ:AQ)+SUMIF('PSM Costs'!$B:$B,$B268,'PSM Costs'!AQ:AQ)&gt;0,SUMIF(Pharmaceuticals!$B:$B,$B268,Pharmaceuticals!AQ:AQ)+SUMIF('Health Products &amp; Equipment'!$B:$B,$B268,'Health Products &amp; Equipment'!AQ:AQ)+SUMIF('Other Pharma &amp; Health Products'!$B:$B,$B268,'Other Pharma &amp; Health Products'!AQ:AQ)+SUMIF('PSM Costs'!$B:$B,$B268,'PSM Costs'!AQ:AQ),"")</f>
        <v/>
      </c>
      <c r="Q268" s="234" t="str">
        <f ca="1">IF(SUMIF(Pharmaceuticals!$B:$B,$B268,Pharmaceuticals!AS:AS)+SUMIF('Health Products &amp; Equipment'!$B:$B,$B268,'Health Products &amp; Equipment'!AS:AS)+SUMIF('Other Pharma &amp; Health Products'!$B:$B,$B268,'Other Pharma &amp; Health Products'!AS:AS)+SUMIF('PSM Costs'!$B:$B,$B268,'PSM Costs'!AS:AS)&gt;0,SUMIF(Pharmaceuticals!$B:$B,$B268,Pharmaceuticals!AS:AS)+SUMIF('Health Products &amp; Equipment'!$B:$B,$B268,'Health Products &amp; Equipment'!AS:AS)+SUMIF('Other Pharma &amp; Health Products'!$B:$B,$B268,'Other Pharma &amp; Health Products'!AS:AS)+SUMIF('PSM Costs'!$B:$B,$B268,'PSM Costs'!AS:AS),"")</f>
        <v/>
      </c>
      <c r="R268" s="232" t="str">
        <f t="shared" ca="1" si="22"/>
        <v/>
      </c>
      <c r="S268" s="233" t="str">
        <f ca="1">IF(SUMIF(Pharmaceuticals!$B:$B,$B268,Pharmaceuticals!AZ:AZ)+SUMIF('Health Products &amp; Equipment'!$B:$B,$B268,'Health Products &amp; Equipment'!AZ:AZ)+SUMIF('Other Pharma &amp; Health Products'!$B:$B,$B268,'Other Pharma &amp; Health Products'!AZ:AZ)+SUMIF('PSM Costs'!$B:$B,$B268,'PSM Costs'!AZ:AZ)&gt;0,SUMIF(Pharmaceuticals!$B:$B,$B268,Pharmaceuticals!AZ:AZ)+SUMIF('Health Products &amp; Equipment'!$B:$B,$B268,'Health Products &amp; Equipment'!AZ:AZ)+SUMIF('Other Pharma &amp; Health Products'!$B:$B,$B268,'Other Pharma &amp; Health Products'!AZ:AZ)+SUMIF('PSM Costs'!$B:$B,$B268,'PSM Costs'!AZ:AZ),"")</f>
        <v/>
      </c>
      <c r="T268" s="233" t="str">
        <f ca="1">IF(SUMIF(Pharmaceuticals!$B:$B,$B268,Pharmaceuticals!BB:BB)+SUMIF('Health Products &amp; Equipment'!$B:$B,$B268,'Health Products &amp; Equipment'!BB:BB)+SUMIF('Other Pharma &amp; Health Products'!$B:$B,$B268,'Other Pharma &amp; Health Products'!BB:BB)+SUMIF('PSM Costs'!$B:$B,$B268,'PSM Costs'!BB:BB)&gt;0,SUMIF(Pharmaceuticals!$B:$B,$B268,Pharmaceuticals!BB:BB)+SUMIF('Health Products &amp; Equipment'!$B:$B,$B268,'Health Products &amp; Equipment'!BB:BB)+SUMIF('Other Pharma &amp; Health Products'!$B:$B,$B268,'Other Pharma &amp; Health Products'!BB:BB)+SUMIF('PSM Costs'!$B:$B,$B268,'PSM Costs'!BB:BB),"")</f>
        <v/>
      </c>
      <c r="U268" s="233" t="str">
        <f ca="1">IF(SUMIF(Pharmaceuticals!$B:$B,$B268,Pharmaceuticals!BD:BD)+SUMIF('Health Products &amp; Equipment'!$B:$B,$B268,'Health Products &amp; Equipment'!BD:BD)+SUMIF('Other Pharma &amp; Health Products'!$B:$B,$B268,'Other Pharma &amp; Health Products'!BD:BD)+SUMIF('PSM Costs'!$B:$B,$B268,'PSM Costs'!BD:BD)&gt;0,SUMIF(Pharmaceuticals!$B:$B,$B268,Pharmaceuticals!BD:BD)+SUMIF('Health Products &amp; Equipment'!$B:$B,$B268,'Health Products &amp; Equipment'!BD:BD)+SUMIF('Other Pharma &amp; Health Products'!$B:$B,$B268,'Other Pharma &amp; Health Products'!BD:BD)+SUMIF('PSM Costs'!$B:$B,$B268,'PSM Costs'!BD:BD),"")</f>
        <v/>
      </c>
      <c r="V268" s="233" t="str">
        <f ca="1">IF(SUMIF(Pharmaceuticals!$B:$B,$B268,Pharmaceuticals!BF:BF)+SUMIF('Health Products &amp; Equipment'!$B:$B,$B268,'Health Products &amp; Equipment'!BF:BF)+SUMIF('Other Pharma &amp; Health Products'!$B:$B,$B268,'Other Pharma &amp; Health Products'!BF:BF)+SUMIF('PSM Costs'!$B:$B,$B268,'PSM Costs'!BF:BF)&gt;0,SUMIF(Pharmaceuticals!$B:$B,$B268,Pharmaceuticals!BF:BF)+SUMIF('Health Products &amp; Equipment'!$B:$B,$B268,'Health Products &amp; Equipment'!BF:BF)+SUMIF('Other Pharma &amp; Health Products'!$B:$B,$B268,'Other Pharma &amp; Health Products'!BF:BF)+SUMIF('PSM Costs'!$B:$B,$B268,'PSM Costs'!BF:BF),"")</f>
        <v/>
      </c>
      <c r="W268" s="231" t="str">
        <f t="shared" ca="1" si="23"/>
        <v/>
      </c>
      <c r="X268" s="234" t="str">
        <f ca="1">IF(SUMIF(Pharmaceuticals!$B:$B,$B268,Pharmaceuticals!BM:BM)+SUMIF('Health Products &amp; Equipment'!$B:$B,$B268,'Health Products &amp; Equipment'!BM:BM)+SUMIF('Other Pharma &amp; Health Products'!$B:$B,$B268,'Other Pharma &amp; Health Products'!BM:BM)+SUMIF('PSM Costs'!$B:$B,$B268,'PSM Costs'!BM:BM)&gt;0,SUMIF(Pharmaceuticals!$B:$B,$B268,Pharmaceuticals!BM:BM)+SUMIF('Health Products &amp; Equipment'!$B:$B,$B268,'Health Products &amp; Equipment'!BM:BM)+SUMIF('Other Pharma &amp; Health Products'!$B:$B,$B268,'Other Pharma &amp; Health Products'!BM:BM)+SUMIF('PSM Costs'!$B:$B,$B268,'PSM Costs'!BM:BM),"")</f>
        <v/>
      </c>
      <c r="Y268" s="234" t="str">
        <f ca="1">IF(SUMIF(Pharmaceuticals!$B:$B,$B268,Pharmaceuticals!BO:BO)+SUMIF('Health Products &amp; Equipment'!$B:$B,$B268,'Health Products &amp; Equipment'!BO:BO)+SUMIF('Other Pharma &amp; Health Products'!$B:$B,$B268,'Other Pharma &amp; Health Products'!BO:BO)+SUMIF('PSM Costs'!$B:$B,$B268,'PSM Costs'!BO:BO)&gt;0,SUMIF(Pharmaceuticals!$B:$B,$B268,Pharmaceuticals!BO:BO)+SUMIF('Health Products &amp; Equipment'!$B:$B,$B268,'Health Products &amp; Equipment'!BO:BO)+SUMIF('Other Pharma &amp; Health Products'!$B:$B,$B268,'Other Pharma &amp; Health Products'!BO:BO)+SUMIF('PSM Costs'!$B:$B,$B268,'PSM Costs'!BO:BO),"")</f>
        <v/>
      </c>
      <c r="Z268" s="234" t="str">
        <f ca="1">IF(SUMIF(Pharmaceuticals!$B:$B,$B268,Pharmaceuticals!BQ:BQ)+SUMIF('Health Products &amp; Equipment'!$B:$B,$B268,'Health Products &amp; Equipment'!BQ:BQ)+SUMIF('Other Pharma &amp; Health Products'!$B:$B,$B268,'Other Pharma &amp; Health Products'!BQ:BQ)+SUMIF('PSM Costs'!$B:$B,$B268,'PSM Costs'!BQ:BQ)&gt;0,SUMIF(Pharmaceuticals!$B:$B,$B268,Pharmaceuticals!BQ:BQ)+SUMIF('Health Products &amp; Equipment'!$B:$B,$B268,'Health Products &amp; Equipment'!BQ:BQ)+SUMIF('Other Pharma &amp; Health Products'!$B:$B,$B268,'Other Pharma &amp; Health Products'!BQ:BQ)+SUMIF('PSM Costs'!$B:$B,$B268,'PSM Costs'!BQ:BQ),"")</f>
        <v/>
      </c>
      <c r="AA268" s="234" t="str">
        <f ca="1">IF(SUMIF(Pharmaceuticals!$B:$B,$B268,Pharmaceuticals!BS:BS)+SUMIF('Health Products &amp; Equipment'!$B:$B,$B268,'Health Products &amp; Equipment'!BS:BS)+SUMIF('Other Pharma &amp; Health Products'!$B:$B,$B268,'Other Pharma &amp; Health Products'!BS:BS)+SUMIF('PSM Costs'!$B:$B,$B268,'PSM Costs'!BS:BS)&gt;0,SUMIF(Pharmaceuticals!$B:$B,$B268,Pharmaceuticals!BS:BS)+SUMIF('Health Products &amp; Equipment'!$B:$B,$B268,'Health Products &amp; Equipment'!BS:BS)+SUMIF('Other Pharma &amp; Health Products'!$B:$B,$B268,'Other Pharma &amp; Health Products'!BS:BS)+SUMIF('PSM Costs'!$B:$B,$B268,'PSM Costs'!BS:BS),"")</f>
        <v/>
      </c>
      <c r="AB268" s="233" t="str">
        <f t="shared" ca="1" si="24"/>
        <v/>
      </c>
    </row>
    <row r="269" spans="1:28" ht="22.15" customHeight="1" x14ac:dyDescent="0.2">
      <c r="A269" s="229">
        <v>259</v>
      </c>
      <c r="B269" s="229" t="str">
        <f ca="1">IFERROR(VLOOKUP(A269,'Rank unique Mod-Int-CI-PR'!I:J,2,FALSE),"")</f>
        <v/>
      </c>
      <c r="C269" s="230" t="str">
        <f ca="1">IFERROR(VLOOKUP(VALUE(LEFT(B269,FIND("-",B269)-1)),CatModules!B:C,2,FALSE),"")</f>
        <v/>
      </c>
      <c r="D269" s="230" t="str">
        <f ca="1">IFERROR(VLOOKUP(LEFT(B269,FIND("--",B269)-1),CatInt!D:E,2,FALSE),"")</f>
        <v/>
      </c>
      <c r="E269" s="230" t="str">
        <f ca="1">IFERROR(VLOOKUP(MID(B269,FIND("--",B269)+2,FIND("---",B269)-FIND("--",B269)-2),CatCostInp!D:E,2,FALSE),"")</f>
        <v/>
      </c>
      <c r="F269" s="230" t="str">
        <f ca="1">IFERROR(VLOOKUP(B269,ActivityConcat!A:C,3,FALSE),"")</f>
        <v/>
      </c>
      <c r="G269" s="231" t="str">
        <f ca="1">IFERROR(VLOOKUP(VALUE(RIGHT(B269,1)),Setup!A:D,4,FALSE),"")</f>
        <v/>
      </c>
      <c r="H269" s="232" t="str">
        <f t="shared" ca="1" si="20"/>
        <v/>
      </c>
      <c r="I269" s="233" t="str">
        <f ca="1">IF(SUMIF(Pharmaceuticals!$B:$B,$B269,Pharmaceuticals!Z:Z)+SUMIF('Health Products &amp; Equipment'!$B:$B,$B269,'Health Products &amp; Equipment'!Z:Z)+SUMIF('Other Pharma &amp; Health Products'!$B:$B,$B269,'Other Pharma &amp; Health Products'!Z:Z)+SUMIF('PSM Costs'!$B:$B,$B269,'PSM Costs'!Z:Z)&gt;0,SUMIF(Pharmaceuticals!$B:$B,$B269,Pharmaceuticals!Z:Z)+SUMIF('Health Products &amp; Equipment'!$B:$B,$B269,'Health Products &amp; Equipment'!Z:Z)+SUMIF('Other Pharma &amp; Health Products'!$B:$B,$B269,'Other Pharma &amp; Health Products'!Z:Z)+SUMIF('PSM Costs'!$B:$B,$B269,'PSM Costs'!Z:Z),"")</f>
        <v/>
      </c>
      <c r="J269" s="233" t="str">
        <f ca="1">IF(SUMIF(Pharmaceuticals!$B:$B,$B269,Pharmaceuticals!AB:AB)+SUMIF('Health Products &amp; Equipment'!$B:$B,$B269,'Health Products &amp; Equipment'!AB:AB)+SUMIF('Other Pharma &amp; Health Products'!$B:$B,$B269,'Other Pharma &amp; Health Products'!AB:AB)+SUMIF('PSM Costs'!$B:$B,$B269,'PSM Costs'!AB:AB)&gt;0,SUMIF(Pharmaceuticals!$B:$B,$B269,Pharmaceuticals!AB:AB)+SUMIF('Health Products &amp; Equipment'!$B:$B,$B269,'Health Products &amp; Equipment'!AB:AB)+SUMIF('Other Pharma &amp; Health Products'!$B:$B,$B269,'Other Pharma &amp; Health Products'!AB:AB)+SUMIF('PSM Costs'!$B:$B,$B269,'PSM Costs'!AB:AB),"")</f>
        <v/>
      </c>
      <c r="K269" s="233" t="str">
        <f ca="1">IF(SUMIF(Pharmaceuticals!$B:$B,$B269,Pharmaceuticals!AD:AD)+SUMIF('Health Products &amp; Equipment'!$B:$B,$B269,'Health Products &amp; Equipment'!AD:AD)+SUMIF('Other Pharma &amp; Health Products'!$B:$B,$B269,'Other Pharma &amp; Health Products'!AD:AD)+SUMIF('PSM Costs'!$B:$B,$B269,'PSM Costs'!AD:AD)&gt;0,SUMIF(Pharmaceuticals!$B:$B,$B269,Pharmaceuticals!AD:AD)+SUMIF('Health Products &amp; Equipment'!$B:$B,$B269,'Health Products &amp; Equipment'!AD:AD)+SUMIF('Other Pharma &amp; Health Products'!$B:$B,$B269,'Other Pharma &amp; Health Products'!AD:AD)+SUMIF('PSM Costs'!$B:$B,$B269,'PSM Costs'!AD:AD),"")</f>
        <v/>
      </c>
      <c r="L269" s="233" t="str">
        <f ca="1">IF(SUMIF(Pharmaceuticals!$B:$B,$B269,Pharmaceuticals!AF:AF)+SUMIF('Health Products &amp; Equipment'!$B:$B,$B269,'Health Products &amp; Equipment'!AF:AF)+SUMIF('Other Pharma &amp; Health Products'!$B:$B,$B269,'Other Pharma &amp; Health Products'!AF:AF)+SUMIF('PSM Costs'!$B:$B,$B269,'PSM Costs'!AF:AF)&gt;0,SUMIF(Pharmaceuticals!$B:$B,$B269,Pharmaceuticals!AF:AF)+SUMIF('Health Products &amp; Equipment'!$B:$B,$B269,'Health Products &amp; Equipment'!AF:AF)+SUMIF('Other Pharma &amp; Health Products'!$B:$B,$B269,'Other Pharma &amp; Health Products'!AF:AF)+SUMIF('PSM Costs'!$B:$B,$B269,'PSM Costs'!AF:AF),"")</f>
        <v/>
      </c>
      <c r="M269" s="231" t="str">
        <f t="shared" ca="1" si="21"/>
        <v/>
      </c>
      <c r="N269" s="234" t="str">
        <f ca="1">IF(SUMIF(Pharmaceuticals!$B:$B,$B269,Pharmaceuticals!AM:AM)+SUMIF('Health Products &amp; Equipment'!$B:$B,$B269,'Health Products &amp; Equipment'!AM:AM)+SUMIF('Other Pharma &amp; Health Products'!$B:$B,$B269,'Other Pharma &amp; Health Products'!AM:AM)+SUMIF('PSM Costs'!$B:$B,$B269,'PSM Costs'!AM:AM)&gt;0,SUMIF(Pharmaceuticals!$B:$B,$B269,Pharmaceuticals!AM:AM)+SUMIF('Health Products &amp; Equipment'!$B:$B,$B269,'Health Products &amp; Equipment'!AM:AM)+SUMIF('Other Pharma &amp; Health Products'!$B:$B,$B269,'Other Pharma &amp; Health Products'!AM:AM)+SUMIF('PSM Costs'!$B:$B,$B269,'PSM Costs'!AM:AM),"")</f>
        <v/>
      </c>
      <c r="O269" s="234" t="str">
        <f ca="1">IF(SUMIF(Pharmaceuticals!$B:$B,$B269,Pharmaceuticals!AO:AO)+SUMIF('Health Products &amp; Equipment'!$B:$B,$B269,'Health Products &amp; Equipment'!AO:AO)+SUMIF('Other Pharma &amp; Health Products'!$B:$B,$B269,'Other Pharma &amp; Health Products'!AO:AO)+SUMIF('PSM Costs'!$B:$B,$B269,'PSM Costs'!AO:AO)&gt;0,SUMIF(Pharmaceuticals!$B:$B,$B269,Pharmaceuticals!AO:AO)+SUMIF('Health Products &amp; Equipment'!$B:$B,$B269,'Health Products &amp; Equipment'!AO:AO)+SUMIF('Other Pharma &amp; Health Products'!$B:$B,$B269,'Other Pharma &amp; Health Products'!AO:AO)+SUMIF('PSM Costs'!$B:$B,$B269,'PSM Costs'!AO:AO),"")</f>
        <v/>
      </c>
      <c r="P269" s="234" t="str">
        <f ca="1">IF(SUMIF(Pharmaceuticals!$B:$B,$B269,Pharmaceuticals!AQ:AQ)+SUMIF('Health Products &amp; Equipment'!$B:$B,$B269,'Health Products &amp; Equipment'!AQ:AQ)+SUMIF('Other Pharma &amp; Health Products'!$B:$B,$B269,'Other Pharma &amp; Health Products'!AQ:AQ)+SUMIF('PSM Costs'!$B:$B,$B269,'PSM Costs'!AQ:AQ)&gt;0,SUMIF(Pharmaceuticals!$B:$B,$B269,Pharmaceuticals!AQ:AQ)+SUMIF('Health Products &amp; Equipment'!$B:$B,$B269,'Health Products &amp; Equipment'!AQ:AQ)+SUMIF('Other Pharma &amp; Health Products'!$B:$B,$B269,'Other Pharma &amp; Health Products'!AQ:AQ)+SUMIF('PSM Costs'!$B:$B,$B269,'PSM Costs'!AQ:AQ),"")</f>
        <v/>
      </c>
      <c r="Q269" s="234" t="str">
        <f ca="1">IF(SUMIF(Pharmaceuticals!$B:$B,$B269,Pharmaceuticals!AS:AS)+SUMIF('Health Products &amp; Equipment'!$B:$B,$B269,'Health Products &amp; Equipment'!AS:AS)+SUMIF('Other Pharma &amp; Health Products'!$B:$B,$B269,'Other Pharma &amp; Health Products'!AS:AS)+SUMIF('PSM Costs'!$B:$B,$B269,'PSM Costs'!AS:AS)&gt;0,SUMIF(Pharmaceuticals!$B:$B,$B269,Pharmaceuticals!AS:AS)+SUMIF('Health Products &amp; Equipment'!$B:$B,$B269,'Health Products &amp; Equipment'!AS:AS)+SUMIF('Other Pharma &amp; Health Products'!$B:$B,$B269,'Other Pharma &amp; Health Products'!AS:AS)+SUMIF('PSM Costs'!$B:$B,$B269,'PSM Costs'!AS:AS),"")</f>
        <v/>
      </c>
      <c r="R269" s="232" t="str">
        <f t="shared" ca="1" si="22"/>
        <v/>
      </c>
      <c r="S269" s="233" t="str">
        <f ca="1">IF(SUMIF(Pharmaceuticals!$B:$B,$B269,Pharmaceuticals!AZ:AZ)+SUMIF('Health Products &amp; Equipment'!$B:$B,$B269,'Health Products &amp; Equipment'!AZ:AZ)+SUMIF('Other Pharma &amp; Health Products'!$B:$B,$B269,'Other Pharma &amp; Health Products'!AZ:AZ)+SUMIF('PSM Costs'!$B:$B,$B269,'PSM Costs'!AZ:AZ)&gt;0,SUMIF(Pharmaceuticals!$B:$B,$B269,Pharmaceuticals!AZ:AZ)+SUMIF('Health Products &amp; Equipment'!$B:$B,$B269,'Health Products &amp; Equipment'!AZ:AZ)+SUMIF('Other Pharma &amp; Health Products'!$B:$B,$B269,'Other Pharma &amp; Health Products'!AZ:AZ)+SUMIF('PSM Costs'!$B:$B,$B269,'PSM Costs'!AZ:AZ),"")</f>
        <v/>
      </c>
      <c r="T269" s="233" t="str">
        <f ca="1">IF(SUMIF(Pharmaceuticals!$B:$B,$B269,Pharmaceuticals!BB:BB)+SUMIF('Health Products &amp; Equipment'!$B:$B,$B269,'Health Products &amp; Equipment'!BB:BB)+SUMIF('Other Pharma &amp; Health Products'!$B:$B,$B269,'Other Pharma &amp; Health Products'!BB:BB)+SUMIF('PSM Costs'!$B:$B,$B269,'PSM Costs'!BB:BB)&gt;0,SUMIF(Pharmaceuticals!$B:$B,$B269,Pharmaceuticals!BB:BB)+SUMIF('Health Products &amp; Equipment'!$B:$B,$B269,'Health Products &amp; Equipment'!BB:BB)+SUMIF('Other Pharma &amp; Health Products'!$B:$B,$B269,'Other Pharma &amp; Health Products'!BB:BB)+SUMIF('PSM Costs'!$B:$B,$B269,'PSM Costs'!BB:BB),"")</f>
        <v/>
      </c>
      <c r="U269" s="233" t="str">
        <f ca="1">IF(SUMIF(Pharmaceuticals!$B:$B,$B269,Pharmaceuticals!BD:BD)+SUMIF('Health Products &amp; Equipment'!$B:$B,$B269,'Health Products &amp; Equipment'!BD:BD)+SUMIF('Other Pharma &amp; Health Products'!$B:$B,$B269,'Other Pharma &amp; Health Products'!BD:BD)+SUMIF('PSM Costs'!$B:$B,$B269,'PSM Costs'!BD:BD)&gt;0,SUMIF(Pharmaceuticals!$B:$B,$B269,Pharmaceuticals!BD:BD)+SUMIF('Health Products &amp; Equipment'!$B:$B,$B269,'Health Products &amp; Equipment'!BD:BD)+SUMIF('Other Pharma &amp; Health Products'!$B:$B,$B269,'Other Pharma &amp; Health Products'!BD:BD)+SUMIF('PSM Costs'!$B:$B,$B269,'PSM Costs'!BD:BD),"")</f>
        <v/>
      </c>
      <c r="V269" s="233" t="str">
        <f ca="1">IF(SUMIF(Pharmaceuticals!$B:$B,$B269,Pharmaceuticals!BF:BF)+SUMIF('Health Products &amp; Equipment'!$B:$B,$B269,'Health Products &amp; Equipment'!BF:BF)+SUMIF('Other Pharma &amp; Health Products'!$B:$B,$B269,'Other Pharma &amp; Health Products'!BF:BF)+SUMIF('PSM Costs'!$B:$B,$B269,'PSM Costs'!BF:BF)&gt;0,SUMIF(Pharmaceuticals!$B:$B,$B269,Pharmaceuticals!BF:BF)+SUMIF('Health Products &amp; Equipment'!$B:$B,$B269,'Health Products &amp; Equipment'!BF:BF)+SUMIF('Other Pharma &amp; Health Products'!$B:$B,$B269,'Other Pharma &amp; Health Products'!BF:BF)+SUMIF('PSM Costs'!$B:$B,$B269,'PSM Costs'!BF:BF),"")</f>
        <v/>
      </c>
      <c r="W269" s="231" t="str">
        <f t="shared" ca="1" si="23"/>
        <v/>
      </c>
      <c r="X269" s="234" t="str">
        <f ca="1">IF(SUMIF(Pharmaceuticals!$B:$B,$B269,Pharmaceuticals!BM:BM)+SUMIF('Health Products &amp; Equipment'!$B:$B,$B269,'Health Products &amp; Equipment'!BM:BM)+SUMIF('Other Pharma &amp; Health Products'!$B:$B,$B269,'Other Pharma &amp; Health Products'!BM:BM)+SUMIF('PSM Costs'!$B:$B,$B269,'PSM Costs'!BM:BM)&gt;0,SUMIF(Pharmaceuticals!$B:$B,$B269,Pharmaceuticals!BM:BM)+SUMIF('Health Products &amp; Equipment'!$B:$B,$B269,'Health Products &amp; Equipment'!BM:BM)+SUMIF('Other Pharma &amp; Health Products'!$B:$B,$B269,'Other Pharma &amp; Health Products'!BM:BM)+SUMIF('PSM Costs'!$B:$B,$B269,'PSM Costs'!BM:BM),"")</f>
        <v/>
      </c>
      <c r="Y269" s="234" t="str">
        <f ca="1">IF(SUMIF(Pharmaceuticals!$B:$B,$B269,Pharmaceuticals!BO:BO)+SUMIF('Health Products &amp; Equipment'!$B:$B,$B269,'Health Products &amp; Equipment'!BO:BO)+SUMIF('Other Pharma &amp; Health Products'!$B:$B,$B269,'Other Pharma &amp; Health Products'!BO:BO)+SUMIF('PSM Costs'!$B:$B,$B269,'PSM Costs'!BO:BO)&gt;0,SUMIF(Pharmaceuticals!$B:$B,$B269,Pharmaceuticals!BO:BO)+SUMIF('Health Products &amp; Equipment'!$B:$B,$B269,'Health Products &amp; Equipment'!BO:BO)+SUMIF('Other Pharma &amp; Health Products'!$B:$B,$B269,'Other Pharma &amp; Health Products'!BO:BO)+SUMIF('PSM Costs'!$B:$B,$B269,'PSM Costs'!BO:BO),"")</f>
        <v/>
      </c>
      <c r="Z269" s="234" t="str">
        <f ca="1">IF(SUMIF(Pharmaceuticals!$B:$B,$B269,Pharmaceuticals!BQ:BQ)+SUMIF('Health Products &amp; Equipment'!$B:$B,$B269,'Health Products &amp; Equipment'!BQ:BQ)+SUMIF('Other Pharma &amp; Health Products'!$B:$B,$B269,'Other Pharma &amp; Health Products'!BQ:BQ)+SUMIF('PSM Costs'!$B:$B,$B269,'PSM Costs'!BQ:BQ)&gt;0,SUMIF(Pharmaceuticals!$B:$B,$B269,Pharmaceuticals!BQ:BQ)+SUMIF('Health Products &amp; Equipment'!$B:$B,$B269,'Health Products &amp; Equipment'!BQ:BQ)+SUMIF('Other Pharma &amp; Health Products'!$B:$B,$B269,'Other Pharma &amp; Health Products'!BQ:BQ)+SUMIF('PSM Costs'!$B:$B,$B269,'PSM Costs'!BQ:BQ),"")</f>
        <v/>
      </c>
      <c r="AA269" s="234" t="str">
        <f ca="1">IF(SUMIF(Pharmaceuticals!$B:$B,$B269,Pharmaceuticals!BS:BS)+SUMIF('Health Products &amp; Equipment'!$B:$B,$B269,'Health Products &amp; Equipment'!BS:BS)+SUMIF('Other Pharma &amp; Health Products'!$B:$B,$B269,'Other Pharma &amp; Health Products'!BS:BS)+SUMIF('PSM Costs'!$B:$B,$B269,'PSM Costs'!BS:BS)&gt;0,SUMIF(Pharmaceuticals!$B:$B,$B269,Pharmaceuticals!BS:BS)+SUMIF('Health Products &amp; Equipment'!$B:$B,$B269,'Health Products &amp; Equipment'!BS:BS)+SUMIF('Other Pharma &amp; Health Products'!$B:$B,$B269,'Other Pharma &amp; Health Products'!BS:BS)+SUMIF('PSM Costs'!$B:$B,$B269,'PSM Costs'!BS:BS),"")</f>
        <v/>
      </c>
      <c r="AB269" s="233" t="str">
        <f t="shared" ca="1" si="24"/>
        <v/>
      </c>
    </row>
    <row r="270" spans="1:28" ht="22.15" customHeight="1" x14ac:dyDescent="0.2">
      <c r="A270" s="229">
        <v>260</v>
      </c>
      <c r="B270" s="229" t="str">
        <f ca="1">IFERROR(VLOOKUP(A270,'Rank unique Mod-Int-CI-PR'!I:J,2,FALSE),"")</f>
        <v/>
      </c>
      <c r="C270" s="230" t="str">
        <f ca="1">IFERROR(VLOOKUP(VALUE(LEFT(B270,FIND("-",B270)-1)),CatModules!B:C,2,FALSE),"")</f>
        <v/>
      </c>
      <c r="D270" s="230" t="str">
        <f ca="1">IFERROR(VLOOKUP(LEFT(B270,FIND("--",B270)-1),CatInt!D:E,2,FALSE),"")</f>
        <v/>
      </c>
      <c r="E270" s="230" t="str">
        <f ca="1">IFERROR(VLOOKUP(MID(B270,FIND("--",B270)+2,FIND("---",B270)-FIND("--",B270)-2),CatCostInp!D:E,2,FALSE),"")</f>
        <v/>
      </c>
      <c r="F270" s="230" t="str">
        <f ca="1">IFERROR(VLOOKUP(B270,ActivityConcat!A:C,3,FALSE),"")</f>
        <v/>
      </c>
      <c r="G270" s="231" t="str">
        <f ca="1">IFERROR(VLOOKUP(VALUE(RIGHT(B270,1)),Setup!A:D,4,FALSE),"")</f>
        <v/>
      </c>
      <c r="H270" s="232" t="str">
        <f t="shared" ca="1" si="20"/>
        <v/>
      </c>
      <c r="I270" s="233" t="str">
        <f ca="1">IF(SUMIF(Pharmaceuticals!$B:$B,$B270,Pharmaceuticals!Z:Z)+SUMIF('Health Products &amp; Equipment'!$B:$B,$B270,'Health Products &amp; Equipment'!Z:Z)+SUMIF('Other Pharma &amp; Health Products'!$B:$B,$B270,'Other Pharma &amp; Health Products'!Z:Z)+SUMIF('PSM Costs'!$B:$B,$B270,'PSM Costs'!Z:Z)&gt;0,SUMIF(Pharmaceuticals!$B:$B,$B270,Pharmaceuticals!Z:Z)+SUMIF('Health Products &amp; Equipment'!$B:$B,$B270,'Health Products &amp; Equipment'!Z:Z)+SUMIF('Other Pharma &amp; Health Products'!$B:$B,$B270,'Other Pharma &amp; Health Products'!Z:Z)+SUMIF('PSM Costs'!$B:$B,$B270,'PSM Costs'!Z:Z),"")</f>
        <v/>
      </c>
      <c r="J270" s="233" t="str">
        <f ca="1">IF(SUMIF(Pharmaceuticals!$B:$B,$B270,Pharmaceuticals!AB:AB)+SUMIF('Health Products &amp; Equipment'!$B:$B,$B270,'Health Products &amp; Equipment'!AB:AB)+SUMIF('Other Pharma &amp; Health Products'!$B:$B,$B270,'Other Pharma &amp; Health Products'!AB:AB)+SUMIF('PSM Costs'!$B:$B,$B270,'PSM Costs'!AB:AB)&gt;0,SUMIF(Pharmaceuticals!$B:$B,$B270,Pharmaceuticals!AB:AB)+SUMIF('Health Products &amp; Equipment'!$B:$B,$B270,'Health Products &amp; Equipment'!AB:AB)+SUMIF('Other Pharma &amp; Health Products'!$B:$B,$B270,'Other Pharma &amp; Health Products'!AB:AB)+SUMIF('PSM Costs'!$B:$B,$B270,'PSM Costs'!AB:AB),"")</f>
        <v/>
      </c>
      <c r="K270" s="233" t="str">
        <f ca="1">IF(SUMIF(Pharmaceuticals!$B:$B,$B270,Pharmaceuticals!AD:AD)+SUMIF('Health Products &amp; Equipment'!$B:$B,$B270,'Health Products &amp; Equipment'!AD:AD)+SUMIF('Other Pharma &amp; Health Products'!$B:$B,$B270,'Other Pharma &amp; Health Products'!AD:AD)+SUMIF('PSM Costs'!$B:$B,$B270,'PSM Costs'!AD:AD)&gt;0,SUMIF(Pharmaceuticals!$B:$B,$B270,Pharmaceuticals!AD:AD)+SUMIF('Health Products &amp; Equipment'!$B:$B,$B270,'Health Products &amp; Equipment'!AD:AD)+SUMIF('Other Pharma &amp; Health Products'!$B:$B,$B270,'Other Pharma &amp; Health Products'!AD:AD)+SUMIF('PSM Costs'!$B:$B,$B270,'PSM Costs'!AD:AD),"")</f>
        <v/>
      </c>
      <c r="L270" s="233" t="str">
        <f ca="1">IF(SUMIF(Pharmaceuticals!$B:$B,$B270,Pharmaceuticals!AF:AF)+SUMIF('Health Products &amp; Equipment'!$B:$B,$B270,'Health Products &amp; Equipment'!AF:AF)+SUMIF('Other Pharma &amp; Health Products'!$B:$B,$B270,'Other Pharma &amp; Health Products'!AF:AF)+SUMIF('PSM Costs'!$B:$B,$B270,'PSM Costs'!AF:AF)&gt;0,SUMIF(Pharmaceuticals!$B:$B,$B270,Pharmaceuticals!AF:AF)+SUMIF('Health Products &amp; Equipment'!$B:$B,$B270,'Health Products &amp; Equipment'!AF:AF)+SUMIF('Other Pharma &amp; Health Products'!$B:$B,$B270,'Other Pharma &amp; Health Products'!AF:AF)+SUMIF('PSM Costs'!$B:$B,$B270,'PSM Costs'!AF:AF),"")</f>
        <v/>
      </c>
      <c r="M270" s="231" t="str">
        <f t="shared" ca="1" si="21"/>
        <v/>
      </c>
      <c r="N270" s="234" t="str">
        <f ca="1">IF(SUMIF(Pharmaceuticals!$B:$B,$B270,Pharmaceuticals!AM:AM)+SUMIF('Health Products &amp; Equipment'!$B:$B,$B270,'Health Products &amp; Equipment'!AM:AM)+SUMIF('Other Pharma &amp; Health Products'!$B:$B,$B270,'Other Pharma &amp; Health Products'!AM:AM)+SUMIF('PSM Costs'!$B:$B,$B270,'PSM Costs'!AM:AM)&gt;0,SUMIF(Pharmaceuticals!$B:$B,$B270,Pharmaceuticals!AM:AM)+SUMIF('Health Products &amp; Equipment'!$B:$B,$B270,'Health Products &amp; Equipment'!AM:AM)+SUMIF('Other Pharma &amp; Health Products'!$B:$B,$B270,'Other Pharma &amp; Health Products'!AM:AM)+SUMIF('PSM Costs'!$B:$B,$B270,'PSM Costs'!AM:AM),"")</f>
        <v/>
      </c>
      <c r="O270" s="234" t="str">
        <f ca="1">IF(SUMIF(Pharmaceuticals!$B:$B,$B270,Pharmaceuticals!AO:AO)+SUMIF('Health Products &amp; Equipment'!$B:$B,$B270,'Health Products &amp; Equipment'!AO:AO)+SUMIF('Other Pharma &amp; Health Products'!$B:$B,$B270,'Other Pharma &amp; Health Products'!AO:AO)+SUMIF('PSM Costs'!$B:$B,$B270,'PSM Costs'!AO:AO)&gt;0,SUMIF(Pharmaceuticals!$B:$B,$B270,Pharmaceuticals!AO:AO)+SUMIF('Health Products &amp; Equipment'!$B:$B,$B270,'Health Products &amp; Equipment'!AO:AO)+SUMIF('Other Pharma &amp; Health Products'!$B:$B,$B270,'Other Pharma &amp; Health Products'!AO:AO)+SUMIF('PSM Costs'!$B:$B,$B270,'PSM Costs'!AO:AO),"")</f>
        <v/>
      </c>
      <c r="P270" s="234" t="str">
        <f ca="1">IF(SUMIF(Pharmaceuticals!$B:$B,$B270,Pharmaceuticals!AQ:AQ)+SUMIF('Health Products &amp; Equipment'!$B:$B,$B270,'Health Products &amp; Equipment'!AQ:AQ)+SUMIF('Other Pharma &amp; Health Products'!$B:$B,$B270,'Other Pharma &amp; Health Products'!AQ:AQ)+SUMIF('PSM Costs'!$B:$B,$B270,'PSM Costs'!AQ:AQ)&gt;0,SUMIF(Pharmaceuticals!$B:$B,$B270,Pharmaceuticals!AQ:AQ)+SUMIF('Health Products &amp; Equipment'!$B:$B,$B270,'Health Products &amp; Equipment'!AQ:AQ)+SUMIF('Other Pharma &amp; Health Products'!$B:$B,$B270,'Other Pharma &amp; Health Products'!AQ:AQ)+SUMIF('PSM Costs'!$B:$B,$B270,'PSM Costs'!AQ:AQ),"")</f>
        <v/>
      </c>
      <c r="Q270" s="234" t="str">
        <f ca="1">IF(SUMIF(Pharmaceuticals!$B:$B,$B270,Pharmaceuticals!AS:AS)+SUMIF('Health Products &amp; Equipment'!$B:$B,$B270,'Health Products &amp; Equipment'!AS:AS)+SUMIF('Other Pharma &amp; Health Products'!$B:$B,$B270,'Other Pharma &amp; Health Products'!AS:AS)+SUMIF('PSM Costs'!$B:$B,$B270,'PSM Costs'!AS:AS)&gt;0,SUMIF(Pharmaceuticals!$B:$B,$B270,Pharmaceuticals!AS:AS)+SUMIF('Health Products &amp; Equipment'!$B:$B,$B270,'Health Products &amp; Equipment'!AS:AS)+SUMIF('Other Pharma &amp; Health Products'!$B:$B,$B270,'Other Pharma &amp; Health Products'!AS:AS)+SUMIF('PSM Costs'!$B:$B,$B270,'PSM Costs'!AS:AS),"")</f>
        <v/>
      </c>
      <c r="R270" s="232" t="str">
        <f t="shared" ca="1" si="22"/>
        <v/>
      </c>
      <c r="S270" s="233" t="str">
        <f ca="1">IF(SUMIF(Pharmaceuticals!$B:$B,$B270,Pharmaceuticals!AZ:AZ)+SUMIF('Health Products &amp; Equipment'!$B:$B,$B270,'Health Products &amp; Equipment'!AZ:AZ)+SUMIF('Other Pharma &amp; Health Products'!$B:$B,$B270,'Other Pharma &amp; Health Products'!AZ:AZ)+SUMIF('PSM Costs'!$B:$B,$B270,'PSM Costs'!AZ:AZ)&gt;0,SUMIF(Pharmaceuticals!$B:$B,$B270,Pharmaceuticals!AZ:AZ)+SUMIF('Health Products &amp; Equipment'!$B:$B,$B270,'Health Products &amp; Equipment'!AZ:AZ)+SUMIF('Other Pharma &amp; Health Products'!$B:$B,$B270,'Other Pharma &amp; Health Products'!AZ:AZ)+SUMIF('PSM Costs'!$B:$B,$B270,'PSM Costs'!AZ:AZ),"")</f>
        <v/>
      </c>
      <c r="T270" s="233" t="str">
        <f ca="1">IF(SUMIF(Pharmaceuticals!$B:$B,$B270,Pharmaceuticals!BB:BB)+SUMIF('Health Products &amp; Equipment'!$B:$B,$B270,'Health Products &amp; Equipment'!BB:BB)+SUMIF('Other Pharma &amp; Health Products'!$B:$B,$B270,'Other Pharma &amp; Health Products'!BB:BB)+SUMIF('PSM Costs'!$B:$B,$B270,'PSM Costs'!BB:BB)&gt;0,SUMIF(Pharmaceuticals!$B:$B,$B270,Pharmaceuticals!BB:BB)+SUMIF('Health Products &amp; Equipment'!$B:$B,$B270,'Health Products &amp; Equipment'!BB:BB)+SUMIF('Other Pharma &amp; Health Products'!$B:$B,$B270,'Other Pharma &amp; Health Products'!BB:BB)+SUMIF('PSM Costs'!$B:$B,$B270,'PSM Costs'!BB:BB),"")</f>
        <v/>
      </c>
      <c r="U270" s="233" t="str">
        <f ca="1">IF(SUMIF(Pharmaceuticals!$B:$B,$B270,Pharmaceuticals!BD:BD)+SUMIF('Health Products &amp; Equipment'!$B:$B,$B270,'Health Products &amp; Equipment'!BD:BD)+SUMIF('Other Pharma &amp; Health Products'!$B:$B,$B270,'Other Pharma &amp; Health Products'!BD:BD)+SUMIF('PSM Costs'!$B:$B,$B270,'PSM Costs'!BD:BD)&gt;0,SUMIF(Pharmaceuticals!$B:$B,$B270,Pharmaceuticals!BD:BD)+SUMIF('Health Products &amp; Equipment'!$B:$B,$B270,'Health Products &amp; Equipment'!BD:BD)+SUMIF('Other Pharma &amp; Health Products'!$B:$B,$B270,'Other Pharma &amp; Health Products'!BD:BD)+SUMIF('PSM Costs'!$B:$B,$B270,'PSM Costs'!BD:BD),"")</f>
        <v/>
      </c>
      <c r="V270" s="233" t="str">
        <f ca="1">IF(SUMIF(Pharmaceuticals!$B:$B,$B270,Pharmaceuticals!BF:BF)+SUMIF('Health Products &amp; Equipment'!$B:$B,$B270,'Health Products &amp; Equipment'!BF:BF)+SUMIF('Other Pharma &amp; Health Products'!$B:$B,$B270,'Other Pharma &amp; Health Products'!BF:BF)+SUMIF('PSM Costs'!$B:$B,$B270,'PSM Costs'!BF:BF)&gt;0,SUMIF(Pharmaceuticals!$B:$B,$B270,Pharmaceuticals!BF:BF)+SUMIF('Health Products &amp; Equipment'!$B:$B,$B270,'Health Products &amp; Equipment'!BF:BF)+SUMIF('Other Pharma &amp; Health Products'!$B:$B,$B270,'Other Pharma &amp; Health Products'!BF:BF)+SUMIF('PSM Costs'!$B:$B,$B270,'PSM Costs'!BF:BF),"")</f>
        <v/>
      </c>
      <c r="W270" s="231" t="str">
        <f t="shared" ca="1" si="23"/>
        <v/>
      </c>
      <c r="X270" s="234" t="str">
        <f ca="1">IF(SUMIF(Pharmaceuticals!$B:$B,$B270,Pharmaceuticals!BM:BM)+SUMIF('Health Products &amp; Equipment'!$B:$B,$B270,'Health Products &amp; Equipment'!BM:BM)+SUMIF('Other Pharma &amp; Health Products'!$B:$B,$B270,'Other Pharma &amp; Health Products'!BM:BM)+SUMIF('PSM Costs'!$B:$B,$B270,'PSM Costs'!BM:BM)&gt;0,SUMIF(Pharmaceuticals!$B:$B,$B270,Pharmaceuticals!BM:BM)+SUMIF('Health Products &amp; Equipment'!$B:$B,$B270,'Health Products &amp; Equipment'!BM:BM)+SUMIF('Other Pharma &amp; Health Products'!$B:$B,$B270,'Other Pharma &amp; Health Products'!BM:BM)+SUMIF('PSM Costs'!$B:$B,$B270,'PSM Costs'!BM:BM),"")</f>
        <v/>
      </c>
      <c r="Y270" s="234" t="str">
        <f ca="1">IF(SUMIF(Pharmaceuticals!$B:$B,$B270,Pharmaceuticals!BO:BO)+SUMIF('Health Products &amp; Equipment'!$B:$B,$B270,'Health Products &amp; Equipment'!BO:BO)+SUMIF('Other Pharma &amp; Health Products'!$B:$B,$B270,'Other Pharma &amp; Health Products'!BO:BO)+SUMIF('PSM Costs'!$B:$B,$B270,'PSM Costs'!BO:BO)&gt;0,SUMIF(Pharmaceuticals!$B:$B,$B270,Pharmaceuticals!BO:BO)+SUMIF('Health Products &amp; Equipment'!$B:$B,$B270,'Health Products &amp; Equipment'!BO:BO)+SUMIF('Other Pharma &amp; Health Products'!$B:$B,$B270,'Other Pharma &amp; Health Products'!BO:BO)+SUMIF('PSM Costs'!$B:$B,$B270,'PSM Costs'!BO:BO),"")</f>
        <v/>
      </c>
      <c r="Z270" s="234" t="str">
        <f ca="1">IF(SUMIF(Pharmaceuticals!$B:$B,$B270,Pharmaceuticals!BQ:BQ)+SUMIF('Health Products &amp; Equipment'!$B:$B,$B270,'Health Products &amp; Equipment'!BQ:BQ)+SUMIF('Other Pharma &amp; Health Products'!$B:$B,$B270,'Other Pharma &amp; Health Products'!BQ:BQ)+SUMIF('PSM Costs'!$B:$B,$B270,'PSM Costs'!BQ:BQ)&gt;0,SUMIF(Pharmaceuticals!$B:$B,$B270,Pharmaceuticals!BQ:BQ)+SUMIF('Health Products &amp; Equipment'!$B:$B,$B270,'Health Products &amp; Equipment'!BQ:BQ)+SUMIF('Other Pharma &amp; Health Products'!$B:$B,$B270,'Other Pharma &amp; Health Products'!BQ:BQ)+SUMIF('PSM Costs'!$B:$B,$B270,'PSM Costs'!BQ:BQ),"")</f>
        <v/>
      </c>
      <c r="AA270" s="234" t="str">
        <f ca="1">IF(SUMIF(Pharmaceuticals!$B:$B,$B270,Pharmaceuticals!BS:BS)+SUMIF('Health Products &amp; Equipment'!$B:$B,$B270,'Health Products &amp; Equipment'!BS:BS)+SUMIF('Other Pharma &amp; Health Products'!$B:$B,$B270,'Other Pharma &amp; Health Products'!BS:BS)+SUMIF('PSM Costs'!$B:$B,$B270,'PSM Costs'!BS:BS)&gt;0,SUMIF(Pharmaceuticals!$B:$B,$B270,Pharmaceuticals!BS:BS)+SUMIF('Health Products &amp; Equipment'!$B:$B,$B270,'Health Products &amp; Equipment'!BS:BS)+SUMIF('Other Pharma &amp; Health Products'!$B:$B,$B270,'Other Pharma &amp; Health Products'!BS:BS)+SUMIF('PSM Costs'!$B:$B,$B270,'PSM Costs'!BS:BS),"")</f>
        <v/>
      </c>
      <c r="AB270" s="233" t="str">
        <f t="shared" ca="1" si="24"/>
        <v/>
      </c>
    </row>
    <row r="271" spans="1:28" ht="22.15" customHeight="1" x14ac:dyDescent="0.2">
      <c r="A271" s="229">
        <v>261</v>
      </c>
      <c r="B271" s="229" t="str">
        <f ca="1">IFERROR(VLOOKUP(A271,'Rank unique Mod-Int-CI-PR'!I:J,2,FALSE),"")</f>
        <v/>
      </c>
      <c r="C271" s="230" t="str">
        <f ca="1">IFERROR(VLOOKUP(VALUE(LEFT(B271,FIND("-",B271)-1)),CatModules!B:C,2,FALSE),"")</f>
        <v/>
      </c>
      <c r="D271" s="230" t="str">
        <f ca="1">IFERROR(VLOOKUP(LEFT(B271,FIND("--",B271)-1),CatInt!D:E,2,FALSE),"")</f>
        <v/>
      </c>
      <c r="E271" s="230" t="str">
        <f ca="1">IFERROR(VLOOKUP(MID(B271,FIND("--",B271)+2,FIND("---",B271)-FIND("--",B271)-2),CatCostInp!D:E,2,FALSE),"")</f>
        <v/>
      </c>
      <c r="F271" s="230" t="str">
        <f ca="1">IFERROR(VLOOKUP(B271,ActivityConcat!A:C,3,FALSE),"")</f>
        <v/>
      </c>
      <c r="G271" s="231" t="str">
        <f ca="1">IFERROR(VLOOKUP(VALUE(RIGHT(B271,1)),Setup!A:D,4,FALSE),"")</f>
        <v/>
      </c>
      <c r="H271" s="232" t="str">
        <f t="shared" ca="1" si="20"/>
        <v/>
      </c>
      <c r="I271" s="233" t="str">
        <f ca="1">IF(SUMIF(Pharmaceuticals!$B:$B,$B271,Pharmaceuticals!Z:Z)+SUMIF('Health Products &amp; Equipment'!$B:$B,$B271,'Health Products &amp; Equipment'!Z:Z)+SUMIF('Other Pharma &amp; Health Products'!$B:$B,$B271,'Other Pharma &amp; Health Products'!Z:Z)+SUMIF('PSM Costs'!$B:$B,$B271,'PSM Costs'!Z:Z)&gt;0,SUMIF(Pharmaceuticals!$B:$B,$B271,Pharmaceuticals!Z:Z)+SUMIF('Health Products &amp; Equipment'!$B:$B,$B271,'Health Products &amp; Equipment'!Z:Z)+SUMIF('Other Pharma &amp; Health Products'!$B:$B,$B271,'Other Pharma &amp; Health Products'!Z:Z)+SUMIF('PSM Costs'!$B:$B,$B271,'PSM Costs'!Z:Z),"")</f>
        <v/>
      </c>
      <c r="J271" s="233" t="str">
        <f ca="1">IF(SUMIF(Pharmaceuticals!$B:$B,$B271,Pharmaceuticals!AB:AB)+SUMIF('Health Products &amp; Equipment'!$B:$B,$B271,'Health Products &amp; Equipment'!AB:AB)+SUMIF('Other Pharma &amp; Health Products'!$B:$B,$B271,'Other Pharma &amp; Health Products'!AB:AB)+SUMIF('PSM Costs'!$B:$B,$B271,'PSM Costs'!AB:AB)&gt;0,SUMIF(Pharmaceuticals!$B:$B,$B271,Pharmaceuticals!AB:AB)+SUMIF('Health Products &amp; Equipment'!$B:$B,$B271,'Health Products &amp; Equipment'!AB:AB)+SUMIF('Other Pharma &amp; Health Products'!$B:$B,$B271,'Other Pharma &amp; Health Products'!AB:AB)+SUMIF('PSM Costs'!$B:$B,$B271,'PSM Costs'!AB:AB),"")</f>
        <v/>
      </c>
      <c r="K271" s="233" t="str">
        <f ca="1">IF(SUMIF(Pharmaceuticals!$B:$B,$B271,Pharmaceuticals!AD:AD)+SUMIF('Health Products &amp; Equipment'!$B:$B,$B271,'Health Products &amp; Equipment'!AD:AD)+SUMIF('Other Pharma &amp; Health Products'!$B:$B,$B271,'Other Pharma &amp; Health Products'!AD:AD)+SUMIF('PSM Costs'!$B:$B,$B271,'PSM Costs'!AD:AD)&gt;0,SUMIF(Pharmaceuticals!$B:$B,$B271,Pharmaceuticals!AD:AD)+SUMIF('Health Products &amp; Equipment'!$B:$B,$B271,'Health Products &amp; Equipment'!AD:AD)+SUMIF('Other Pharma &amp; Health Products'!$B:$B,$B271,'Other Pharma &amp; Health Products'!AD:AD)+SUMIF('PSM Costs'!$B:$B,$B271,'PSM Costs'!AD:AD),"")</f>
        <v/>
      </c>
      <c r="L271" s="233" t="str">
        <f ca="1">IF(SUMIF(Pharmaceuticals!$B:$B,$B271,Pharmaceuticals!AF:AF)+SUMIF('Health Products &amp; Equipment'!$B:$B,$B271,'Health Products &amp; Equipment'!AF:AF)+SUMIF('Other Pharma &amp; Health Products'!$B:$B,$B271,'Other Pharma &amp; Health Products'!AF:AF)+SUMIF('PSM Costs'!$B:$B,$B271,'PSM Costs'!AF:AF)&gt;0,SUMIF(Pharmaceuticals!$B:$B,$B271,Pharmaceuticals!AF:AF)+SUMIF('Health Products &amp; Equipment'!$B:$B,$B271,'Health Products &amp; Equipment'!AF:AF)+SUMIF('Other Pharma &amp; Health Products'!$B:$B,$B271,'Other Pharma &amp; Health Products'!AF:AF)+SUMIF('PSM Costs'!$B:$B,$B271,'PSM Costs'!AF:AF),"")</f>
        <v/>
      </c>
      <c r="M271" s="231" t="str">
        <f t="shared" ca="1" si="21"/>
        <v/>
      </c>
      <c r="N271" s="234" t="str">
        <f ca="1">IF(SUMIF(Pharmaceuticals!$B:$B,$B271,Pharmaceuticals!AM:AM)+SUMIF('Health Products &amp; Equipment'!$B:$B,$B271,'Health Products &amp; Equipment'!AM:AM)+SUMIF('Other Pharma &amp; Health Products'!$B:$B,$B271,'Other Pharma &amp; Health Products'!AM:AM)+SUMIF('PSM Costs'!$B:$B,$B271,'PSM Costs'!AM:AM)&gt;0,SUMIF(Pharmaceuticals!$B:$B,$B271,Pharmaceuticals!AM:AM)+SUMIF('Health Products &amp; Equipment'!$B:$B,$B271,'Health Products &amp; Equipment'!AM:AM)+SUMIF('Other Pharma &amp; Health Products'!$B:$B,$B271,'Other Pharma &amp; Health Products'!AM:AM)+SUMIF('PSM Costs'!$B:$B,$B271,'PSM Costs'!AM:AM),"")</f>
        <v/>
      </c>
      <c r="O271" s="234" t="str">
        <f ca="1">IF(SUMIF(Pharmaceuticals!$B:$B,$B271,Pharmaceuticals!AO:AO)+SUMIF('Health Products &amp; Equipment'!$B:$B,$B271,'Health Products &amp; Equipment'!AO:AO)+SUMIF('Other Pharma &amp; Health Products'!$B:$B,$B271,'Other Pharma &amp; Health Products'!AO:AO)+SUMIF('PSM Costs'!$B:$B,$B271,'PSM Costs'!AO:AO)&gt;0,SUMIF(Pharmaceuticals!$B:$B,$B271,Pharmaceuticals!AO:AO)+SUMIF('Health Products &amp; Equipment'!$B:$B,$B271,'Health Products &amp; Equipment'!AO:AO)+SUMIF('Other Pharma &amp; Health Products'!$B:$B,$B271,'Other Pharma &amp; Health Products'!AO:AO)+SUMIF('PSM Costs'!$B:$B,$B271,'PSM Costs'!AO:AO),"")</f>
        <v/>
      </c>
      <c r="P271" s="234" t="str">
        <f ca="1">IF(SUMIF(Pharmaceuticals!$B:$B,$B271,Pharmaceuticals!AQ:AQ)+SUMIF('Health Products &amp; Equipment'!$B:$B,$B271,'Health Products &amp; Equipment'!AQ:AQ)+SUMIF('Other Pharma &amp; Health Products'!$B:$B,$B271,'Other Pharma &amp; Health Products'!AQ:AQ)+SUMIF('PSM Costs'!$B:$B,$B271,'PSM Costs'!AQ:AQ)&gt;0,SUMIF(Pharmaceuticals!$B:$B,$B271,Pharmaceuticals!AQ:AQ)+SUMIF('Health Products &amp; Equipment'!$B:$B,$B271,'Health Products &amp; Equipment'!AQ:AQ)+SUMIF('Other Pharma &amp; Health Products'!$B:$B,$B271,'Other Pharma &amp; Health Products'!AQ:AQ)+SUMIF('PSM Costs'!$B:$B,$B271,'PSM Costs'!AQ:AQ),"")</f>
        <v/>
      </c>
      <c r="Q271" s="234" t="str">
        <f ca="1">IF(SUMIF(Pharmaceuticals!$B:$B,$B271,Pharmaceuticals!AS:AS)+SUMIF('Health Products &amp; Equipment'!$B:$B,$B271,'Health Products &amp; Equipment'!AS:AS)+SUMIF('Other Pharma &amp; Health Products'!$B:$B,$B271,'Other Pharma &amp; Health Products'!AS:AS)+SUMIF('PSM Costs'!$B:$B,$B271,'PSM Costs'!AS:AS)&gt;0,SUMIF(Pharmaceuticals!$B:$B,$B271,Pharmaceuticals!AS:AS)+SUMIF('Health Products &amp; Equipment'!$B:$B,$B271,'Health Products &amp; Equipment'!AS:AS)+SUMIF('Other Pharma &amp; Health Products'!$B:$B,$B271,'Other Pharma &amp; Health Products'!AS:AS)+SUMIF('PSM Costs'!$B:$B,$B271,'PSM Costs'!AS:AS),"")</f>
        <v/>
      </c>
      <c r="R271" s="232" t="str">
        <f t="shared" ca="1" si="22"/>
        <v/>
      </c>
      <c r="S271" s="233" t="str">
        <f ca="1">IF(SUMIF(Pharmaceuticals!$B:$B,$B271,Pharmaceuticals!AZ:AZ)+SUMIF('Health Products &amp; Equipment'!$B:$B,$B271,'Health Products &amp; Equipment'!AZ:AZ)+SUMIF('Other Pharma &amp; Health Products'!$B:$B,$B271,'Other Pharma &amp; Health Products'!AZ:AZ)+SUMIF('PSM Costs'!$B:$B,$B271,'PSM Costs'!AZ:AZ)&gt;0,SUMIF(Pharmaceuticals!$B:$B,$B271,Pharmaceuticals!AZ:AZ)+SUMIF('Health Products &amp; Equipment'!$B:$B,$B271,'Health Products &amp; Equipment'!AZ:AZ)+SUMIF('Other Pharma &amp; Health Products'!$B:$B,$B271,'Other Pharma &amp; Health Products'!AZ:AZ)+SUMIF('PSM Costs'!$B:$B,$B271,'PSM Costs'!AZ:AZ),"")</f>
        <v/>
      </c>
      <c r="T271" s="233" t="str">
        <f ca="1">IF(SUMIF(Pharmaceuticals!$B:$B,$B271,Pharmaceuticals!BB:BB)+SUMIF('Health Products &amp; Equipment'!$B:$B,$B271,'Health Products &amp; Equipment'!BB:BB)+SUMIF('Other Pharma &amp; Health Products'!$B:$B,$B271,'Other Pharma &amp; Health Products'!BB:BB)+SUMIF('PSM Costs'!$B:$B,$B271,'PSM Costs'!BB:BB)&gt;0,SUMIF(Pharmaceuticals!$B:$B,$B271,Pharmaceuticals!BB:BB)+SUMIF('Health Products &amp; Equipment'!$B:$B,$B271,'Health Products &amp; Equipment'!BB:BB)+SUMIF('Other Pharma &amp; Health Products'!$B:$B,$B271,'Other Pharma &amp; Health Products'!BB:BB)+SUMIF('PSM Costs'!$B:$B,$B271,'PSM Costs'!BB:BB),"")</f>
        <v/>
      </c>
      <c r="U271" s="233" t="str">
        <f ca="1">IF(SUMIF(Pharmaceuticals!$B:$B,$B271,Pharmaceuticals!BD:BD)+SUMIF('Health Products &amp; Equipment'!$B:$B,$B271,'Health Products &amp; Equipment'!BD:BD)+SUMIF('Other Pharma &amp; Health Products'!$B:$B,$B271,'Other Pharma &amp; Health Products'!BD:BD)+SUMIF('PSM Costs'!$B:$B,$B271,'PSM Costs'!BD:BD)&gt;0,SUMIF(Pharmaceuticals!$B:$B,$B271,Pharmaceuticals!BD:BD)+SUMIF('Health Products &amp; Equipment'!$B:$B,$B271,'Health Products &amp; Equipment'!BD:BD)+SUMIF('Other Pharma &amp; Health Products'!$B:$B,$B271,'Other Pharma &amp; Health Products'!BD:BD)+SUMIF('PSM Costs'!$B:$B,$B271,'PSM Costs'!BD:BD),"")</f>
        <v/>
      </c>
      <c r="V271" s="233" t="str">
        <f ca="1">IF(SUMIF(Pharmaceuticals!$B:$B,$B271,Pharmaceuticals!BF:BF)+SUMIF('Health Products &amp; Equipment'!$B:$B,$B271,'Health Products &amp; Equipment'!BF:BF)+SUMIF('Other Pharma &amp; Health Products'!$B:$B,$B271,'Other Pharma &amp; Health Products'!BF:BF)+SUMIF('PSM Costs'!$B:$B,$B271,'PSM Costs'!BF:BF)&gt;0,SUMIF(Pharmaceuticals!$B:$B,$B271,Pharmaceuticals!BF:BF)+SUMIF('Health Products &amp; Equipment'!$B:$B,$B271,'Health Products &amp; Equipment'!BF:BF)+SUMIF('Other Pharma &amp; Health Products'!$B:$B,$B271,'Other Pharma &amp; Health Products'!BF:BF)+SUMIF('PSM Costs'!$B:$B,$B271,'PSM Costs'!BF:BF),"")</f>
        <v/>
      </c>
      <c r="W271" s="231" t="str">
        <f t="shared" ca="1" si="23"/>
        <v/>
      </c>
      <c r="X271" s="234" t="str">
        <f ca="1">IF(SUMIF(Pharmaceuticals!$B:$B,$B271,Pharmaceuticals!BM:BM)+SUMIF('Health Products &amp; Equipment'!$B:$B,$B271,'Health Products &amp; Equipment'!BM:BM)+SUMIF('Other Pharma &amp; Health Products'!$B:$B,$B271,'Other Pharma &amp; Health Products'!BM:BM)+SUMIF('PSM Costs'!$B:$B,$B271,'PSM Costs'!BM:BM)&gt;0,SUMIF(Pharmaceuticals!$B:$B,$B271,Pharmaceuticals!BM:BM)+SUMIF('Health Products &amp; Equipment'!$B:$B,$B271,'Health Products &amp; Equipment'!BM:BM)+SUMIF('Other Pharma &amp; Health Products'!$B:$B,$B271,'Other Pharma &amp; Health Products'!BM:BM)+SUMIF('PSM Costs'!$B:$B,$B271,'PSM Costs'!BM:BM),"")</f>
        <v/>
      </c>
      <c r="Y271" s="234" t="str">
        <f ca="1">IF(SUMIF(Pharmaceuticals!$B:$B,$B271,Pharmaceuticals!BO:BO)+SUMIF('Health Products &amp; Equipment'!$B:$B,$B271,'Health Products &amp; Equipment'!BO:BO)+SUMIF('Other Pharma &amp; Health Products'!$B:$B,$B271,'Other Pharma &amp; Health Products'!BO:BO)+SUMIF('PSM Costs'!$B:$B,$B271,'PSM Costs'!BO:BO)&gt;0,SUMIF(Pharmaceuticals!$B:$B,$B271,Pharmaceuticals!BO:BO)+SUMIF('Health Products &amp; Equipment'!$B:$B,$B271,'Health Products &amp; Equipment'!BO:BO)+SUMIF('Other Pharma &amp; Health Products'!$B:$B,$B271,'Other Pharma &amp; Health Products'!BO:BO)+SUMIF('PSM Costs'!$B:$B,$B271,'PSM Costs'!BO:BO),"")</f>
        <v/>
      </c>
      <c r="Z271" s="234" t="str">
        <f ca="1">IF(SUMIF(Pharmaceuticals!$B:$B,$B271,Pharmaceuticals!BQ:BQ)+SUMIF('Health Products &amp; Equipment'!$B:$B,$B271,'Health Products &amp; Equipment'!BQ:BQ)+SUMIF('Other Pharma &amp; Health Products'!$B:$B,$B271,'Other Pharma &amp; Health Products'!BQ:BQ)+SUMIF('PSM Costs'!$B:$B,$B271,'PSM Costs'!BQ:BQ)&gt;0,SUMIF(Pharmaceuticals!$B:$B,$B271,Pharmaceuticals!BQ:BQ)+SUMIF('Health Products &amp; Equipment'!$B:$B,$B271,'Health Products &amp; Equipment'!BQ:BQ)+SUMIF('Other Pharma &amp; Health Products'!$B:$B,$B271,'Other Pharma &amp; Health Products'!BQ:BQ)+SUMIF('PSM Costs'!$B:$B,$B271,'PSM Costs'!BQ:BQ),"")</f>
        <v/>
      </c>
      <c r="AA271" s="234" t="str">
        <f ca="1">IF(SUMIF(Pharmaceuticals!$B:$B,$B271,Pharmaceuticals!BS:BS)+SUMIF('Health Products &amp; Equipment'!$B:$B,$B271,'Health Products &amp; Equipment'!BS:BS)+SUMIF('Other Pharma &amp; Health Products'!$B:$B,$B271,'Other Pharma &amp; Health Products'!BS:BS)+SUMIF('PSM Costs'!$B:$B,$B271,'PSM Costs'!BS:BS)&gt;0,SUMIF(Pharmaceuticals!$B:$B,$B271,Pharmaceuticals!BS:BS)+SUMIF('Health Products &amp; Equipment'!$B:$B,$B271,'Health Products &amp; Equipment'!BS:BS)+SUMIF('Other Pharma &amp; Health Products'!$B:$B,$B271,'Other Pharma &amp; Health Products'!BS:BS)+SUMIF('PSM Costs'!$B:$B,$B271,'PSM Costs'!BS:BS),"")</f>
        <v/>
      </c>
      <c r="AB271" s="233" t="str">
        <f t="shared" ca="1" si="24"/>
        <v/>
      </c>
    </row>
    <row r="272" spans="1:28" ht="22.15" customHeight="1" x14ac:dyDescent="0.2">
      <c r="A272" s="229">
        <v>262</v>
      </c>
      <c r="B272" s="229" t="str">
        <f ca="1">IFERROR(VLOOKUP(A272,'Rank unique Mod-Int-CI-PR'!I:J,2,FALSE),"")</f>
        <v/>
      </c>
      <c r="C272" s="230" t="str">
        <f ca="1">IFERROR(VLOOKUP(VALUE(LEFT(B272,FIND("-",B272)-1)),CatModules!B:C,2,FALSE),"")</f>
        <v/>
      </c>
      <c r="D272" s="230" t="str">
        <f ca="1">IFERROR(VLOOKUP(LEFT(B272,FIND("--",B272)-1),CatInt!D:E,2,FALSE),"")</f>
        <v/>
      </c>
      <c r="E272" s="230" t="str">
        <f ca="1">IFERROR(VLOOKUP(MID(B272,FIND("--",B272)+2,FIND("---",B272)-FIND("--",B272)-2),CatCostInp!D:E,2,FALSE),"")</f>
        <v/>
      </c>
      <c r="F272" s="230" t="str">
        <f ca="1">IFERROR(VLOOKUP(B272,ActivityConcat!A:C,3,FALSE),"")</f>
        <v/>
      </c>
      <c r="G272" s="231" t="str">
        <f ca="1">IFERROR(VLOOKUP(VALUE(RIGHT(B272,1)),Setup!A:D,4,FALSE),"")</f>
        <v/>
      </c>
      <c r="H272" s="232" t="str">
        <f t="shared" ca="1" si="20"/>
        <v/>
      </c>
      <c r="I272" s="233" t="str">
        <f ca="1">IF(SUMIF(Pharmaceuticals!$B:$B,$B272,Pharmaceuticals!Z:Z)+SUMIF('Health Products &amp; Equipment'!$B:$B,$B272,'Health Products &amp; Equipment'!Z:Z)+SUMIF('Other Pharma &amp; Health Products'!$B:$B,$B272,'Other Pharma &amp; Health Products'!Z:Z)+SUMIF('PSM Costs'!$B:$B,$B272,'PSM Costs'!Z:Z)&gt;0,SUMIF(Pharmaceuticals!$B:$B,$B272,Pharmaceuticals!Z:Z)+SUMIF('Health Products &amp; Equipment'!$B:$B,$B272,'Health Products &amp; Equipment'!Z:Z)+SUMIF('Other Pharma &amp; Health Products'!$B:$B,$B272,'Other Pharma &amp; Health Products'!Z:Z)+SUMIF('PSM Costs'!$B:$B,$B272,'PSM Costs'!Z:Z),"")</f>
        <v/>
      </c>
      <c r="J272" s="233" t="str">
        <f ca="1">IF(SUMIF(Pharmaceuticals!$B:$B,$B272,Pharmaceuticals!AB:AB)+SUMIF('Health Products &amp; Equipment'!$B:$B,$B272,'Health Products &amp; Equipment'!AB:AB)+SUMIF('Other Pharma &amp; Health Products'!$B:$B,$B272,'Other Pharma &amp; Health Products'!AB:AB)+SUMIF('PSM Costs'!$B:$B,$B272,'PSM Costs'!AB:AB)&gt;0,SUMIF(Pharmaceuticals!$B:$B,$B272,Pharmaceuticals!AB:AB)+SUMIF('Health Products &amp; Equipment'!$B:$B,$B272,'Health Products &amp; Equipment'!AB:AB)+SUMIF('Other Pharma &amp; Health Products'!$B:$B,$B272,'Other Pharma &amp; Health Products'!AB:AB)+SUMIF('PSM Costs'!$B:$B,$B272,'PSM Costs'!AB:AB),"")</f>
        <v/>
      </c>
      <c r="K272" s="233" t="str">
        <f ca="1">IF(SUMIF(Pharmaceuticals!$B:$B,$B272,Pharmaceuticals!AD:AD)+SUMIF('Health Products &amp; Equipment'!$B:$B,$B272,'Health Products &amp; Equipment'!AD:AD)+SUMIF('Other Pharma &amp; Health Products'!$B:$B,$B272,'Other Pharma &amp; Health Products'!AD:AD)+SUMIF('PSM Costs'!$B:$B,$B272,'PSM Costs'!AD:AD)&gt;0,SUMIF(Pharmaceuticals!$B:$B,$B272,Pharmaceuticals!AD:AD)+SUMIF('Health Products &amp; Equipment'!$B:$B,$B272,'Health Products &amp; Equipment'!AD:AD)+SUMIF('Other Pharma &amp; Health Products'!$B:$B,$B272,'Other Pharma &amp; Health Products'!AD:AD)+SUMIF('PSM Costs'!$B:$B,$B272,'PSM Costs'!AD:AD),"")</f>
        <v/>
      </c>
      <c r="L272" s="233" t="str">
        <f ca="1">IF(SUMIF(Pharmaceuticals!$B:$B,$B272,Pharmaceuticals!AF:AF)+SUMIF('Health Products &amp; Equipment'!$B:$B,$B272,'Health Products &amp; Equipment'!AF:AF)+SUMIF('Other Pharma &amp; Health Products'!$B:$B,$B272,'Other Pharma &amp; Health Products'!AF:AF)+SUMIF('PSM Costs'!$B:$B,$B272,'PSM Costs'!AF:AF)&gt;0,SUMIF(Pharmaceuticals!$B:$B,$B272,Pharmaceuticals!AF:AF)+SUMIF('Health Products &amp; Equipment'!$B:$B,$B272,'Health Products &amp; Equipment'!AF:AF)+SUMIF('Other Pharma &amp; Health Products'!$B:$B,$B272,'Other Pharma &amp; Health Products'!AF:AF)+SUMIF('PSM Costs'!$B:$B,$B272,'PSM Costs'!AF:AF),"")</f>
        <v/>
      </c>
      <c r="M272" s="231" t="str">
        <f t="shared" ca="1" si="21"/>
        <v/>
      </c>
      <c r="N272" s="234" t="str">
        <f ca="1">IF(SUMIF(Pharmaceuticals!$B:$B,$B272,Pharmaceuticals!AM:AM)+SUMIF('Health Products &amp; Equipment'!$B:$B,$B272,'Health Products &amp; Equipment'!AM:AM)+SUMIF('Other Pharma &amp; Health Products'!$B:$B,$B272,'Other Pharma &amp; Health Products'!AM:AM)+SUMIF('PSM Costs'!$B:$B,$B272,'PSM Costs'!AM:AM)&gt;0,SUMIF(Pharmaceuticals!$B:$B,$B272,Pharmaceuticals!AM:AM)+SUMIF('Health Products &amp; Equipment'!$B:$B,$B272,'Health Products &amp; Equipment'!AM:AM)+SUMIF('Other Pharma &amp; Health Products'!$B:$B,$B272,'Other Pharma &amp; Health Products'!AM:AM)+SUMIF('PSM Costs'!$B:$B,$B272,'PSM Costs'!AM:AM),"")</f>
        <v/>
      </c>
      <c r="O272" s="234" t="str">
        <f ca="1">IF(SUMIF(Pharmaceuticals!$B:$B,$B272,Pharmaceuticals!AO:AO)+SUMIF('Health Products &amp; Equipment'!$B:$B,$B272,'Health Products &amp; Equipment'!AO:AO)+SUMIF('Other Pharma &amp; Health Products'!$B:$B,$B272,'Other Pharma &amp; Health Products'!AO:AO)+SUMIF('PSM Costs'!$B:$B,$B272,'PSM Costs'!AO:AO)&gt;0,SUMIF(Pharmaceuticals!$B:$B,$B272,Pharmaceuticals!AO:AO)+SUMIF('Health Products &amp; Equipment'!$B:$B,$B272,'Health Products &amp; Equipment'!AO:AO)+SUMIF('Other Pharma &amp; Health Products'!$B:$B,$B272,'Other Pharma &amp; Health Products'!AO:AO)+SUMIF('PSM Costs'!$B:$B,$B272,'PSM Costs'!AO:AO),"")</f>
        <v/>
      </c>
      <c r="P272" s="234" t="str">
        <f ca="1">IF(SUMIF(Pharmaceuticals!$B:$B,$B272,Pharmaceuticals!AQ:AQ)+SUMIF('Health Products &amp; Equipment'!$B:$B,$B272,'Health Products &amp; Equipment'!AQ:AQ)+SUMIF('Other Pharma &amp; Health Products'!$B:$B,$B272,'Other Pharma &amp; Health Products'!AQ:AQ)+SUMIF('PSM Costs'!$B:$B,$B272,'PSM Costs'!AQ:AQ)&gt;0,SUMIF(Pharmaceuticals!$B:$B,$B272,Pharmaceuticals!AQ:AQ)+SUMIF('Health Products &amp; Equipment'!$B:$B,$B272,'Health Products &amp; Equipment'!AQ:AQ)+SUMIF('Other Pharma &amp; Health Products'!$B:$B,$B272,'Other Pharma &amp; Health Products'!AQ:AQ)+SUMIF('PSM Costs'!$B:$B,$B272,'PSM Costs'!AQ:AQ),"")</f>
        <v/>
      </c>
      <c r="Q272" s="234" t="str">
        <f ca="1">IF(SUMIF(Pharmaceuticals!$B:$B,$B272,Pharmaceuticals!AS:AS)+SUMIF('Health Products &amp; Equipment'!$B:$B,$B272,'Health Products &amp; Equipment'!AS:AS)+SUMIF('Other Pharma &amp; Health Products'!$B:$B,$B272,'Other Pharma &amp; Health Products'!AS:AS)+SUMIF('PSM Costs'!$B:$B,$B272,'PSM Costs'!AS:AS)&gt;0,SUMIF(Pharmaceuticals!$B:$B,$B272,Pharmaceuticals!AS:AS)+SUMIF('Health Products &amp; Equipment'!$B:$B,$B272,'Health Products &amp; Equipment'!AS:AS)+SUMIF('Other Pharma &amp; Health Products'!$B:$B,$B272,'Other Pharma &amp; Health Products'!AS:AS)+SUMIF('PSM Costs'!$B:$B,$B272,'PSM Costs'!AS:AS),"")</f>
        <v/>
      </c>
      <c r="R272" s="232" t="str">
        <f t="shared" ca="1" si="22"/>
        <v/>
      </c>
      <c r="S272" s="233" t="str">
        <f ca="1">IF(SUMIF(Pharmaceuticals!$B:$B,$B272,Pharmaceuticals!AZ:AZ)+SUMIF('Health Products &amp; Equipment'!$B:$B,$B272,'Health Products &amp; Equipment'!AZ:AZ)+SUMIF('Other Pharma &amp; Health Products'!$B:$B,$B272,'Other Pharma &amp; Health Products'!AZ:AZ)+SUMIF('PSM Costs'!$B:$B,$B272,'PSM Costs'!AZ:AZ)&gt;0,SUMIF(Pharmaceuticals!$B:$B,$B272,Pharmaceuticals!AZ:AZ)+SUMIF('Health Products &amp; Equipment'!$B:$B,$B272,'Health Products &amp; Equipment'!AZ:AZ)+SUMIF('Other Pharma &amp; Health Products'!$B:$B,$B272,'Other Pharma &amp; Health Products'!AZ:AZ)+SUMIF('PSM Costs'!$B:$B,$B272,'PSM Costs'!AZ:AZ),"")</f>
        <v/>
      </c>
      <c r="T272" s="233" t="str">
        <f ca="1">IF(SUMIF(Pharmaceuticals!$B:$B,$B272,Pharmaceuticals!BB:BB)+SUMIF('Health Products &amp; Equipment'!$B:$B,$B272,'Health Products &amp; Equipment'!BB:BB)+SUMIF('Other Pharma &amp; Health Products'!$B:$B,$B272,'Other Pharma &amp; Health Products'!BB:BB)+SUMIF('PSM Costs'!$B:$B,$B272,'PSM Costs'!BB:BB)&gt;0,SUMIF(Pharmaceuticals!$B:$B,$B272,Pharmaceuticals!BB:BB)+SUMIF('Health Products &amp; Equipment'!$B:$B,$B272,'Health Products &amp; Equipment'!BB:BB)+SUMIF('Other Pharma &amp; Health Products'!$B:$B,$B272,'Other Pharma &amp; Health Products'!BB:BB)+SUMIF('PSM Costs'!$B:$B,$B272,'PSM Costs'!BB:BB),"")</f>
        <v/>
      </c>
      <c r="U272" s="233" t="str">
        <f ca="1">IF(SUMIF(Pharmaceuticals!$B:$B,$B272,Pharmaceuticals!BD:BD)+SUMIF('Health Products &amp; Equipment'!$B:$B,$B272,'Health Products &amp; Equipment'!BD:BD)+SUMIF('Other Pharma &amp; Health Products'!$B:$B,$B272,'Other Pharma &amp; Health Products'!BD:BD)+SUMIF('PSM Costs'!$B:$B,$B272,'PSM Costs'!BD:BD)&gt;0,SUMIF(Pharmaceuticals!$B:$B,$B272,Pharmaceuticals!BD:BD)+SUMIF('Health Products &amp; Equipment'!$B:$B,$B272,'Health Products &amp; Equipment'!BD:BD)+SUMIF('Other Pharma &amp; Health Products'!$B:$B,$B272,'Other Pharma &amp; Health Products'!BD:BD)+SUMIF('PSM Costs'!$B:$B,$B272,'PSM Costs'!BD:BD),"")</f>
        <v/>
      </c>
      <c r="V272" s="233" t="str">
        <f ca="1">IF(SUMIF(Pharmaceuticals!$B:$B,$B272,Pharmaceuticals!BF:BF)+SUMIF('Health Products &amp; Equipment'!$B:$B,$B272,'Health Products &amp; Equipment'!BF:BF)+SUMIF('Other Pharma &amp; Health Products'!$B:$B,$B272,'Other Pharma &amp; Health Products'!BF:BF)+SUMIF('PSM Costs'!$B:$B,$B272,'PSM Costs'!BF:BF)&gt;0,SUMIF(Pharmaceuticals!$B:$B,$B272,Pharmaceuticals!BF:BF)+SUMIF('Health Products &amp; Equipment'!$B:$B,$B272,'Health Products &amp; Equipment'!BF:BF)+SUMIF('Other Pharma &amp; Health Products'!$B:$B,$B272,'Other Pharma &amp; Health Products'!BF:BF)+SUMIF('PSM Costs'!$B:$B,$B272,'PSM Costs'!BF:BF),"")</f>
        <v/>
      </c>
      <c r="W272" s="231" t="str">
        <f t="shared" ca="1" si="23"/>
        <v/>
      </c>
      <c r="X272" s="234" t="str">
        <f ca="1">IF(SUMIF(Pharmaceuticals!$B:$B,$B272,Pharmaceuticals!BM:BM)+SUMIF('Health Products &amp; Equipment'!$B:$B,$B272,'Health Products &amp; Equipment'!BM:BM)+SUMIF('Other Pharma &amp; Health Products'!$B:$B,$B272,'Other Pharma &amp; Health Products'!BM:BM)+SUMIF('PSM Costs'!$B:$B,$B272,'PSM Costs'!BM:BM)&gt;0,SUMIF(Pharmaceuticals!$B:$B,$B272,Pharmaceuticals!BM:BM)+SUMIF('Health Products &amp; Equipment'!$B:$B,$B272,'Health Products &amp; Equipment'!BM:BM)+SUMIF('Other Pharma &amp; Health Products'!$B:$B,$B272,'Other Pharma &amp; Health Products'!BM:BM)+SUMIF('PSM Costs'!$B:$B,$B272,'PSM Costs'!BM:BM),"")</f>
        <v/>
      </c>
      <c r="Y272" s="234" t="str">
        <f ca="1">IF(SUMIF(Pharmaceuticals!$B:$B,$B272,Pharmaceuticals!BO:BO)+SUMIF('Health Products &amp; Equipment'!$B:$B,$B272,'Health Products &amp; Equipment'!BO:BO)+SUMIF('Other Pharma &amp; Health Products'!$B:$B,$B272,'Other Pharma &amp; Health Products'!BO:BO)+SUMIF('PSM Costs'!$B:$B,$B272,'PSM Costs'!BO:BO)&gt;0,SUMIF(Pharmaceuticals!$B:$B,$B272,Pharmaceuticals!BO:BO)+SUMIF('Health Products &amp; Equipment'!$B:$B,$B272,'Health Products &amp; Equipment'!BO:BO)+SUMIF('Other Pharma &amp; Health Products'!$B:$B,$B272,'Other Pharma &amp; Health Products'!BO:BO)+SUMIF('PSM Costs'!$B:$B,$B272,'PSM Costs'!BO:BO),"")</f>
        <v/>
      </c>
      <c r="Z272" s="234" t="str">
        <f ca="1">IF(SUMIF(Pharmaceuticals!$B:$B,$B272,Pharmaceuticals!BQ:BQ)+SUMIF('Health Products &amp; Equipment'!$B:$B,$B272,'Health Products &amp; Equipment'!BQ:BQ)+SUMIF('Other Pharma &amp; Health Products'!$B:$B,$B272,'Other Pharma &amp; Health Products'!BQ:BQ)+SUMIF('PSM Costs'!$B:$B,$B272,'PSM Costs'!BQ:BQ)&gt;0,SUMIF(Pharmaceuticals!$B:$B,$B272,Pharmaceuticals!BQ:BQ)+SUMIF('Health Products &amp; Equipment'!$B:$B,$B272,'Health Products &amp; Equipment'!BQ:BQ)+SUMIF('Other Pharma &amp; Health Products'!$B:$B,$B272,'Other Pharma &amp; Health Products'!BQ:BQ)+SUMIF('PSM Costs'!$B:$B,$B272,'PSM Costs'!BQ:BQ),"")</f>
        <v/>
      </c>
      <c r="AA272" s="234" t="str">
        <f ca="1">IF(SUMIF(Pharmaceuticals!$B:$B,$B272,Pharmaceuticals!BS:BS)+SUMIF('Health Products &amp; Equipment'!$B:$B,$B272,'Health Products &amp; Equipment'!BS:BS)+SUMIF('Other Pharma &amp; Health Products'!$B:$B,$B272,'Other Pharma &amp; Health Products'!BS:BS)+SUMIF('PSM Costs'!$B:$B,$B272,'PSM Costs'!BS:BS)&gt;0,SUMIF(Pharmaceuticals!$B:$B,$B272,Pharmaceuticals!BS:BS)+SUMIF('Health Products &amp; Equipment'!$B:$B,$B272,'Health Products &amp; Equipment'!BS:BS)+SUMIF('Other Pharma &amp; Health Products'!$B:$B,$B272,'Other Pharma &amp; Health Products'!BS:BS)+SUMIF('PSM Costs'!$B:$B,$B272,'PSM Costs'!BS:BS),"")</f>
        <v/>
      </c>
      <c r="AB272" s="233" t="str">
        <f t="shared" ca="1" si="24"/>
        <v/>
      </c>
    </row>
    <row r="273" spans="1:28" ht="22.15" customHeight="1" x14ac:dyDescent="0.2">
      <c r="A273" s="229">
        <v>263</v>
      </c>
      <c r="B273" s="229" t="str">
        <f ca="1">IFERROR(VLOOKUP(A273,'Rank unique Mod-Int-CI-PR'!I:J,2,FALSE),"")</f>
        <v/>
      </c>
      <c r="C273" s="230" t="str">
        <f ca="1">IFERROR(VLOOKUP(VALUE(LEFT(B273,FIND("-",B273)-1)),CatModules!B:C,2,FALSE),"")</f>
        <v/>
      </c>
      <c r="D273" s="230" t="str">
        <f ca="1">IFERROR(VLOOKUP(LEFT(B273,FIND("--",B273)-1),CatInt!D:E,2,FALSE),"")</f>
        <v/>
      </c>
      <c r="E273" s="230" t="str">
        <f ca="1">IFERROR(VLOOKUP(MID(B273,FIND("--",B273)+2,FIND("---",B273)-FIND("--",B273)-2),CatCostInp!D:E,2,FALSE),"")</f>
        <v/>
      </c>
      <c r="F273" s="230" t="str">
        <f ca="1">IFERROR(VLOOKUP(B273,ActivityConcat!A:C,3,FALSE),"")</f>
        <v/>
      </c>
      <c r="G273" s="231" t="str">
        <f ca="1">IFERROR(VLOOKUP(VALUE(RIGHT(B273,1)),Setup!A:D,4,FALSE),"")</f>
        <v/>
      </c>
      <c r="H273" s="232" t="str">
        <f t="shared" ca="1" si="20"/>
        <v/>
      </c>
      <c r="I273" s="233" t="str">
        <f ca="1">IF(SUMIF(Pharmaceuticals!$B:$B,$B273,Pharmaceuticals!Z:Z)+SUMIF('Health Products &amp; Equipment'!$B:$B,$B273,'Health Products &amp; Equipment'!Z:Z)+SUMIF('Other Pharma &amp; Health Products'!$B:$B,$B273,'Other Pharma &amp; Health Products'!Z:Z)+SUMIF('PSM Costs'!$B:$B,$B273,'PSM Costs'!Z:Z)&gt;0,SUMIF(Pharmaceuticals!$B:$B,$B273,Pharmaceuticals!Z:Z)+SUMIF('Health Products &amp; Equipment'!$B:$B,$B273,'Health Products &amp; Equipment'!Z:Z)+SUMIF('Other Pharma &amp; Health Products'!$B:$B,$B273,'Other Pharma &amp; Health Products'!Z:Z)+SUMIF('PSM Costs'!$B:$B,$B273,'PSM Costs'!Z:Z),"")</f>
        <v/>
      </c>
      <c r="J273" s="233" t="str">
        <f ca="1">IF(SUMIF(Pharmaceuticals!$B:$B,$B273,Pharmaceuticals!AB:AB)+SUMIF('Health Products &amp; Equipment'!$B:$B,$B273,'Health Products &amp; Equipment'!AB:AB)+SUMIF('Other Pharma &amp; Health Products'!$B:$B,$B273,'Other Pharma &amp; Health Products'!AB:AB)+SUMIF('PSM Costs'!$B:$B,$B273,'PSM Costs'!AB:AB)&gt;0,SUMIF(Pharmaceuticals!$B:$B,$B273,Pharmaceuticals!AB:AB)+SUMIF('Health Products &amp; Equipment'!$B:$B,$B273,'Health Products &amp; Equipment'!AB:AB)+SUMIF('Other Pharma &amp; Health Products'!$B:$B,$B273,'Other Pharma &amp; Health Products'!AB:AB)+SUMIF('PSM Costs'!$B:$B,$B273,'PSM Costs'!AB:AB),"")</f>
        <v/>
      </c>
      <c r="K273" s="233" t="str">
        <f ca="1">IF(SUMIF(Pharmaceuticals!$B:$B,$B273,Pharmaceuticals!AD:AD)+SUMIF('Health Products &amp; Equipment'!$B:$B,$B273,'Health Products &amp; Equipment'!AD:AD)+SUMIF('Other Pharma &amp; Health Products'!$B:$B,$B273,'Other Pharma &amp; Health Products'!AD:AD)+SUMIF('PSM Costs'!$B:$B,$B273,'PSM Costs'!AD:AD)&gt;0,SUMIF(Pharmaceuticals!$B:$B,$B273,Pharmaceuticals!AD:AD)+SUMIF('Health Products &amp; Equipment'!$B:$B,$B273,'Health Products &amp; Equipment'!AD:AD)+SUMIF('Other Pharma &amp; Health Products'!$B:$B,$B273,'Other Pharma &amp; Health Products'!AD:AD)+SUMIF('PSM Costs'!$B:$B,$B273,'PSM Costs'!AD:AD),"")</f>
        <v/>
      </c>
      <c r="L273" s="233" t="str">
        <f ca="1">IF(SUMIF(Pharmaceuticals!$B:$B,$B273,Pharmaceuticals!AF:AF)+SUMIF('Health Products &amp; Equipment'!$B:$B,$B273,'Health Products &amp; Equipment'!AF:AF)+SUMIF('Other Pharma &amp; Health Products'!$B:$B,$B273,'Other Pharma &amp; Health Products'!AF:AF)+SUMIF('PSM Costs'!$B:$B,$B273,'PSM Costs'!AF:AF)&gt;0,SUMIF(Pharmaceuticals!$B:$B,$B273,Pharmaceuticals!AF:AF)+SUMIF('Health Products &amp; Equipment'!$B:$B,$B273,'Health Products &amp; Equipment'!AF:AF)+SUMIF('Other Pharma &amp; Health Products'!$B:$B,$B273,'Other Pharma &amp; Health Products'!AF:AF)+SUMIF('PSM Costs'!$B:$B,$B273,'PSM Costs'!AF:AF),"")</f>
        <v/>
      </c>
      <c r="M273" s="231" t="str">
        <f t="shared" ca="1" si="21"/>
        <v/>
      </c>
      <c r="N273" s="234" t="str">
        <f ca="1">IF(SUMIF(Pharmaceuticals!$B:$B,$B273,Pharmaceuticals!AM:AM)+SUMIF('Health Products &amp; Equipment'!$B:$B,$B273,'Health Products &amp; Equipment'!AM:AM)+SUMIF('Other Pharma &amp; Health Products'!$B:$B,$B273,'Other Pharma &amp; Health Products'!AM:AM)+SUMIF('PSM Costs'!$B:$B,$B273,'PSM Costs'!AM:AM)&gt;0,SUMIF(Pharmaceuticals!$B:$B,$B273,Pharmaceuticals!AM:AM)+SUMIF('Health Products &amp; Equipment'!$B:$B,$B273,'Health Products &amp; Equipment'!AM:AM)+SUMIF('Other Pharma &amp; Health Products'!$B:$B,$B273,'Other Pharma &amp; Health Products'!AM:AM)+SUMIF('PSM Costs'!$B:$B,$B273,'PSM Costs'!AM:AM),"")</f>
        <v/>
      </c>
      <c r="O273" s="234" t="str">
        <f ca="1">IF(SUMIF(Pharmaceuticals!$B:$B,$B273,Pharmaceuticals!AO:AO)+SUMIF('Health Products &amp; Equipment'!$B:$B,$B273,'Health Products &amp; Equipment'!AO:AO)+SUMIF('Other Pharma &amp; Health Products'!$B:$B,$B273,'Other Pharma &amp; Health Products'!AO:AO)+SUMIF('PSM Costs'!$B:$B,$B273,'PSM Costs'!AO:AO)&gt;0,SUMIF(Pharmaceuticals!$B:$B,$B273,Pharmaceuticals!AO:AO)+SUMIF('Health Products &amp; Equipment'!$B:$B,$B273,'Health Products &amp; Equipment'!AO:AO)+SUMIF('Other Pharma &amp; Health Products'!$B:$B,$B273,'Other Pharma &amp; Health Products'!AO:AO)+SUMIF('PSM Costs'!$B:$B,$B273,'PSM Costs'!AO:AO),"")</f>
        <v/>
      </c>
      <c r="P273" s="234" t="str">
        <f ca="1">IF(SUMIF(Pharmaceuticals!$B:$B,$B273,Pharmaceuticals!AQ:AQ)+SUMIF('Health Products &amp; Equipment'!$B:$B,$B273,'Health Products &amp; Equipment'!AQ:AQ)+SUMIF('Other Pharma &amp; Health Products'!$B:$B,$B273,'Other Pharma &amp; Health Products'!AQ:AQ)+SUMIF('PSM Costs'!$B:$B,$B273,'PSM Costs'!AQ:AQ)&gt;0,SUMIF(Pharmaceuticals!$B:$B,$B273,Pharmaceuticals!AQ:AQ)+SUMIF('Health Products &amp; Equipment'!$B:$B,$B273,'Health Products &amp; Equipment'!AQ:AQ)+SUMIF('Other Pharma &amp; Health Products'!$B:$B,$B273,'Other Pharma &amp; Health Products'!AQ:AQ)+SUMIF('PSM Costs'!$B:$B,$B273,'PSM Costs'!AQ:AQ),"")</f>
        <v/>
      </c>
      <c r="Q273" s="234" t="str">
        <f ca="1">IF(SUMIF(Pharmaceuticals!$B:$B,$B273,Pharmaceuticals!AS:AS)+SUMIF('Health Products &amp; Equipment'!$B:$B,$B273,'Health Products &amp; Equipment'!AS:AS)+SUMIF('Other Pharma &amp; Health Products'!$B:$B,$B273,'Other Pharma &amp; Health Products'!AS:AS)+SUMIF('PSM Costs'!$B:$B,$B273,'PSM Costs'!AS:AS)&gt;0,SUMIF(Pharmaceuticals!$B:$B,$B273,Pharmaceuticals!AS:AS)+SUMIF('Health Products &amp; Equipment'!$B:$B,$B273,'Health Products &amp; Equipment'!AS:AS)+SUMIF('Other Pharma &amp; Health Products'!$B:$B,$B273,'Other Pharma &amp; Health Products'!AS:AS)+SUMIF('PSM Costs'!$B:$B,$B273,'PSM Costs'!AS:AS),"")</f>
        <v/>
      </c>
      <c r="R273" s="232" t="str">
        <f t="shared" ca="1" si="22"/>
        <v/>
      </c>
      <c r="S273" s="233" t="str">
        <f ca="1">IF(SUMIF(Pharmaceuticals!$B:$B,$B273,Pharmaceuticals!AZ:AZ)+SUMIF('Health Products &amp; Equipment'!$B:$B,$B273,'Health Products &amp; Equipment'!AZ:AZ)+SUMIF('Other Pharma &amp; Health Products'!$B:$B,$B273,'Other Pharma &amp; Health Products'!AZ:AZ)+SUMIF('PSM Costs'!$B:$B,$B273,'PSM Costs'!AZ:AZ)&gt;0,SUMIF(Pharmaceuticals!$B:$B,$B273,Pharmaceuticals!AZ:AZ)+SUMIF('Health Products &amp; Equipment'!$B:$B,$B273,'Health Products &amp; Equipment'!AZ:AZ)+SUMIF('Other Pharma &amp; Health Products'!$B:$B,$B273,'Other Pharma &amp; Health Products'!AZ:AZ)+SUMIF('PSM Costs'!$B:$B,$B273,'PSM Costs'!AZ:AZ),"")</f>
        <v/>
      </c>
      <c r="T273" s="233" t="str">
        <f ca="1">IF(SUMIF(Pharmaceuticals!$B:$B,$B273,Pharmaceuticals!BB:BB)+SUMIF('Health Products &amp; Equipment'!$B:$B,$B273,'Health Products &amp; Equipment'!BB:BB)+SUMIF('Other Pharma &amp; Health Products'!$B:$B,$B273,'Other Pharma &amp; Health Products'!BB:BB)+SUMIF('PSM Costs'!$B:$B,$B273,'PSM Costs'!BB:BB)&gt;0,SUMIF(Pharmaceuticals!$B:$B,$B273,Pharmaceuticals!BB:BB)+SUMIF('Health Products &amp; Equipment'!$B:$B,$B273,'Health Products &amp; Equipment'!BB:BB)+SUMIF('Other Pharma &amp; Health Products'!$B:$B,$B273,'Other Pharma &amp; Health Products'!BB:BB)+SUMIF('PSM Costs'!$B:$B,$B273,'PSM Costs'!BB:BB),"")</f>
        <v/>
      </c>
      <c r="U273" s="233" t="str">
        <f ca="1">IF(SUMIF(Pharmaceuticals!$B:$B,$B273,Pharmaceuticals!BD:BD)+SUMIF('Health Products &amp; Equipment'!$B:$B,$B273,'Health Products &amp; Equipment'!BD:BD)+SUMIF('Other Pharma &amp; Health Products'!$B:$B,$B273,'Other Pharma &amp; Health Products'!BD:BD)+SUMIF('PSM Costs'!$B:$B,$B273,'PSM Costs'!BD:BD)&gt;0,SUMIF(Pharmaceuticals!$B:$B,$B273,Pharmaceuticals!BD:BD)+SUMIF('Health Products &amp; Equipment'!$B:$B,$B273,'Health Products &amp; Equipment'!BD:BD)+SUMIF('Other Pharma &amp; Health Products'!$B:$B,$B273,'Other Pharma &amp; Health Products'!BD:BD)+SUMIF('PSM Costs'!$B:$B,$B273,'PSM Costs'!BD:BD),"")</f>
        <v/>
      </c>
      <c r="V273" s="233" t="str">
        <f ca="1">IF(SUMIF(Pharmaceuticals!$B:$B,$B273,Pharmaceuticals!BF:BF)+SUMIF('Health Products &amp; Equipment'!$B:$B,$B273,'Health Products &amp; Equipment'!BF:BF)+SUMIF('Other Pharma &amp; Health Products'!$B:$B,$B273,'Other Pharma &amp; Health Products'!BF:BF)+SUMIF('PSM Costs'!$B:$B,$B273,'PSM Costs'!BF:BF)&gt;0,SUMIF(Pharmaceuticals!$B:$B,$B273,Pharmaceuticals!BF:BF)+SUMIF('Health Products &amp; Equipment'!$B:$B,$B273,'Health Products &amp; Equipment'!BF:BF)+SUMIF('Other Pharma &amp; Health Products'!$B:$B,$B273,'Other Pharma &amp; Health Products'!BF:BF)+SUMIF('PSM Costs'!$B:$B,$B273,'PSM Costs'!BF:BF),"")</f>
        <v/>
      </c>
      <c r="W273" s="231" t="str">
        <f t="shared" ca="1" si="23"/>
        <v/>
      </c>
      <c r="X273" s="234" t="str">
        <f ca="1">IF(SUMIF(Pharmaceuticals!$B:$B,$B273,Pharmaceuticals!BM:BM)+SUMIF('Health Products &amp; Equipment'!$B:$B,$B273,'Health Products &amp; Equipment'!BM:BM)+SUMIF('Other Pharma &amp; Health Products'!$B:$B,$B273,'Other Pharma &amp; Health Products'!BM:BM)+SUMIF('PSM Costs'!$B:$B,$B273,'PSM Costs'!BM:BM)&gt;0,SUMIF(Pharmaceuticals!$B:$B,$B273,Pharmaceuticals!BM:BM)+SUMIF('Health Products &amp; Equipment'!$B:$B,$B273,'Health Products &amp; Equipment'!BM:BM)+SUMIF('Other Pharma &amp; Health Products'!$B:$B,$B273,'Other Pharma &amp; Health Products'!BM:BM)+SUMIF('PSM Costs'!$B:$B,$B273,'PSM Costs'!BM:BM),"")</f>
        <v/>
      </c>
      <c r="Y273" s="234" t="str">
        <f ca="1">IF(SUMIF(Pharmaceuticals!$B:$B,$B273,Pharmaceuticals!BO:BO)+SUMIF('Health Products &amp; Equipment'!$B:$B,$B273,'Health Products &amp; Equipment'!BO:BO)+SUMIF('Other Pharma &amp; Health Products'!$B:$B,$B273,'Other Pharma &amp; Health Products'!BO:BO)+SUMIF('PSM Costs'!$B:$B,$B273,'PSM Costs'!BO:BO)&gt;0,SUMIF(Pharmaceuticals!$B:$B,$B273,Pharmaceuticals!BO:BO)+SUMIF('Health Products &amp; Equipment'!$B:$B,$B273,'Health Products &amp; Equipment'!BO:BO)+SUMIF('Other Pharma &amp; Health Products'!$B:$B,$B273,'Other Pharma &amp; Health Products'!BO:BO)+SUMIF('PSM Costs'!$B:$B,$B273,'PSM Costs'!BO:BO),"")</f>
        <v/>
      </c>
      <c r="Z273" s="234" t="str">
        <f ca="1">IF(SUMIF(Pharmaceuticals!$B:$B,$B273,Pharmaceuticals!BQ:BQ)+SUMIF('Health Products &amp; Equipment'!$B:$B,$B273,'Health Products &amp; Equipment'!BQ:BQ)+SUMIF('Other Pharma &amp; Health Products'!$B:$B,$B273,'Other Pharma &amp; Health Products'!BQ:BQ)+SUMIF('PSM Costs'!$B:$B,$B273,'PSM Costs'!BQ:BQ)&gt;0,SUMIF(Pharmaceuticals!$B:$B,$B273,Pharmaceuticals!BQ:BQ)+SUMIF('Health Products &amp; Equipment'!$B:$B,$B273,'Health Products &amp; Equipment'!BQ:BQ)+SUMIF('Other Pharma &amp; Health Products'!$B:$B,$B273,'Other Pharma &amp; Health Products'!BQ:BQ)+SUMIF('PSM Costs'!$B:$B,$B273,'PSM Costs'!BQ:BQ),"")</f>
        <v/>
      </c>
      <c r="AA273" s="234" t="str">
        <f ca="1">IF(SUMIF(Pharmaceuticals!$B:$B,$B273,Pharmaceuticals!BS:BS)+SUMIF('Health Products &amp; Equipment'!$B:$B,$B273,'Health Products &amp; Equipment'!BS:BS)+SUMIF('Other Pharma &amp; Health Products'!$B:$B,$B273,'Other Pharma &amp; Health Products'!BS:BS)+SUMIF('PSM Costs'!$B:$B,$B273,'PSM Costs'!BS:BS)&gt;0,SUMIF(Pharmaceuticals!$B:$B,$B273,Pharmaceuticals!BS:BS)+SUMIF('Health Products &amp; Equipment'!$B:$B,$B273,'Health Products &amp; Equipment'!BS:BS)+SUMIF('Other Pharma &amp; Health Products'!$B:$B,$B273,'Other Pharma &amp; Health Products'!BS:BS)+SUMIF('PSM Costs'!$B:$B,$B273,'PSM Costs'!BS:BS),"")</f>
        <v/>
      </c>
      <c r="AB273" s="233" t="str">
        <f t="shared" ca="1" si="24"/>
        <v/>
      </c>
    </row>
    <row r="274" spans="1:28" ht="22.15" customHeight="1" x14ac:dyDescent="0.2">
      <c r="A274" s="229">
        <v>264</v>
      </c>
      <c r="B274" s="229" t="str">
        <f ca="1">IFERROR(VLOOKUP(A274,'Rank unique Mod-Int-CI-PR'!I:J,2,FALSE),"")</f>
        <v/>
      </c>
      <c r="C274" s="230" t="str">
        <f ca="1">IFERROR(VLOOKUP(VALUE(LEFT(B274,FIND("-",B274)-1)),CatModules!B:C,2,FALSE),"")</f>
        <v/>
      </c>
      <c r="D274" s="230" t="str">
        <f ca="1">IFERROR(VLOOKUP(LEFT(B274,FIND("--",B274)-1),CatInt!D:E,2,FALSE),"")</f>
        <v/>
      </c>
      <c r="E274" s="230" t="str">
        <f ca="1">IFERROR(VLOOKUP(MID(B274,FIND("--",B274)+2,FIND("---",B274)-FIND("--",B274)-2),CatCostInp!D:E,2,FALSE),"")</f>
        <v/>
      </c>
      <c r="F274" s="230" t="str">
        <f ca="1">IFERROR(VLOOKUP(B274,ActivityConcat!A:C,3,FALSE),"")</f>
        <v/>
      </c>
      <c r="G274" s="231" t="str">
        <f ca="1">IFERROR(VLOOKUP(VALUE(RIGHT(B274,1)),Setup!A:D,4,FALSE),"")</f>
        <v/>
      </c>
      <c r="H274" s="232" t="str">
        <f t="shared" ca="1" si="20"/>
        <v/>
      </c>
      <c r="I274" s="233" t="str">
        <f ca="1">IF(SUMIF(Pharmaceuticals!$B:$B,$B274,Pharmaceuticals!Z:Z)+SUMIF('Health Products &amp; Equipment'!$B:$B,$B274,'Health Products &amp; Equipment'!Z:Z)+SUMIF('Other Pharma &amp; Health Products'!$B:$B,$B274,'Other Pharma &amp; Health Products'!Z:Z)+SUMIF('PSM Costs'!$B:$B,$B274,'PSM Costs'!Z:Z)&gt;0,SUMIF(Pharmaceuticals!$B:$B,$B274,Pharmaceuticals!Z:Z)+SUMIF('Health Products &amp; Equipment'!$B:$B,$B274,'Health Products &amp; Equipment'!Z:Z)+SUMIF('Other Pharma &amp; Health Products'!$B:$B,$B274,'Other Pharma &amp; Health Products'!Z:Z)+SUMIF('PSM Costs'!$B:$B,$B274,'PSM Costs'!Z:Z),"")</f>
        <v/>
      </c>
      <c r="J274" s="233" t="str">
        <f ca="1">IF(SUMIF(Pharmaceuticals!$B:$B,$B274,Pharmaceuticals!AB:AB)+SUMIF('Health Products &amp; Equipment'!$B:$B,$B274,'Health Products &amp; Equipment'!AB:AB)+SUMIF('Other Pharma &amp; Health Products'!$B:$B,$B274,'Other Pharma &amp; Health Products'!AB:AB)+SUMIF('PSM Costs'!$B:$B,$B274,'PSM Costs'!AB:AB)&gt;0,SUMIF(Pharmaceuticals!$B:$B,$B274,Pharmaceuticals!AB:AB)+SUMIF('Health Products &amp; Equipment'!$B:$B,$B274,'Health Products &amp; Equipment'!AB:AB)+SUMIF('Other Pharma &amp; Health Products'!$B:$B,$B274,'Other Pharma &amp; Health Products'!AB:AB)+SUMIF('PSM Costs'!$B:$B,$B274,'PSM Costs'!AB:AB),"")</f>
        <v/>
      </c>
      <c r="K274" s="233" t="str">
        <f ca="1">IF(SUMIF(Pharmaceuticals!$B:$B,$B274,Pharmaceuticals!AD:AD)+SUMIF('Health Products &amp; Equipment'!$B:$B,$B274,'Health Products &amp; Equipment'!AD:AD)+SUMIF('Other Pharma &amp; Health Products'!$B:$B,$B274,'Other Pharma &amp; Health Products'!AD:AD)+SUMIF('PSM Costs'!$B:$B,$B274,'PSM Costs'!AD:AD)&gt;0,SUMIF(Pharmaceuticals!$B:$B,$B274,Pharmaceuticals!AD:AD)+SUMIF('Health Products &amp; Equipment'!$B:$B,$B274,'Health Products &amp; Equipment'!AD:AD)+SUMIF('Other Pharma &amp; Health Products'!$B:$B,$B274,'Other Pharma &amp; Health Products'!AD:AD)+SUMIF('PSM Costs'!$B:$B,$B274,'PSM Costs'!AD:AD),"")</f>
        <v/>
      </c>
      <c r="L274" s="233" t="str">
        <f ca="1">IF(SUMIF(Pharmaceuticals!$B:$B,$B274,Pharmaceuticals!AF:AF)+SUMIF('Health Products &amp; Equipment'!$B:$B,$B274,'Health Products &amp; Equipment'!AF:AF)+SUMIF('Other Pharma &amp; Health Products'!$B:$B,$B274,'Other Pharma &amp; Health Products'!AF:AF)+SUMIF('PSM Costs'!$B:$B,$B274,'PSM Costs'!AF:AF)&gt;0,SUMIF(Pharmaceuticals!$B:$B,$B274,Pharmaceuticals!AF:AF)+SUMIF('Health Products &amp; Equipment'!$B:$B,$B274,'Health Products &amp; Equipment'!AF:AF)+SUMIF('Other Pharma &amp; Health Products'!$B:$B,$B274,'Other Pharma &amp; Health Products'!AF:AF)+SUMIF('PSM Costs'!$B:$B,$B274,'PSM Costs'!AF:AF),"")</f>
        <v/>
      </c>
      <c r="M274" s="231" t="str">
        <f t="shared" ca="1" si="21"/>
        <v/>
      </c>
      <c r="N274" s="234" t="str">
        <f ca="1">IF(SUMIF(Pharmaceuticals!$B:$B,$B274,Pharmaceuticals!AM:AM)+SUMIF('Health Products &amp; Equipment'!$B:$B,$B274,'Health Products &amp; Equipment'!AM:AM)+SUMIF('Other Pharma &amp; Health Products'!$B:$B,$B274,'Other Pharma &amp; Health Products'!AM:AM)+SUMIF('PSM Costs'!$B:$B,$B274,'PSM Costs'!AM:AM)&gt;0,SUMIF(Pharmaceuticals!$B:$B,$B274,Pharmaceuticals!AM:AM)+SUMIF('Health Products &amp; Equipment'!$B:$B,$B274,'Health Products &amp; Equipment'!AM:AM)+SUMIF('Other Pharma &amp; Health Products'!$B:$B,$B274,'Other Pharma &amp; Health Products'!AM:AM)+SUMIF('PSM Costs'!$B:$B,$B274,'PSM Costs'!AM:AM),"")</f>
        <v/>
      </c>
      <c r="O274" s="234" t="str">
        <f ca="1">IF(SUMIF(Pharmaceuticals!$B:$B,$B274,Pharmaceuticals!AO:AO)+SUMIF('Health Products &amp; Equipment'!$B:$B,$B274,'Health Products &amp; Equipment'!AO:AO)+SUMIF('Other Pharma &amp; Health Products'!$B:$B,$B274,'Other Pharma &amp; Health Products'!AO:AO)+SUMIF('PSM Costs'!$B:$B,$B274,'PSM Costs'!AO:AO)&gt;0,SUMIF(Pharmaceuticals!$B:$B,$B274,Pharmaceuticals!AO:AO)+SUMIF('Health Products &amp; Equipment'!$B:$B,$B274,'Health Products &amp; Equipment'!AO:AO)+SUMIF('Other Pharma &amp; Health Products'!$B:$B,$B274,'Other Pharma &amp; Health Products'!AO:AO)+SUMIF('PSM Costs'!$B:$B,$B274,'PSM Costs'!AO:AO),"")</f>
        <v/>
      </c>
      <c r="P274" s="234" t="str">
        <f ca="1">IF(SUMIF(Pharmaceuticals!$B:$B,$B274,Pharmaceuticals!AQ:AQ)+SUMIF('Health Products &amp; Equipment'!$B:$B,$B274,'Health Products &amp; Equipment'!AQ:AQ)+SUMIF('Other Pharma &amp; Health Products'!$B:$B,$B274,'Other Pharma &amp; Health Products'!AQ:AQ)+SUMIF('PSM Costs'!$B:$B,$B274,'PSM Costs'!AQ:AQ)&gt;0,SUMIF(Pharmaceuticals!$B:$B,$B274,Pharmaceuticals!AQ:AQ)+SUMIF('Health Products &amp; Equipment'!$B:$B,$B274,'Health Products &amp; Equipment'!AQ:AQ)+SUMIF('Other Pharma &amp; Health Products'!$B:$B,$B274,'Other Pharma &amp; Health Products'!AQ:AQ)+SUMIF('PSM Costs'!$B:$B,$B274,'PSM Costs'!AQ:AQ),"")</f>
        <v/>
      </c>
      <c r="Q274" s="234" t="str">
        <f ca="1">IF(SUMIF(Pharmaceuticals!$B:$B,$B274,Pharmaceuticals!AS:AS)+SUMIF('Health Products &amp; Equipment'!$B:$B,$B274,'Health Products &amp; Equipment'!AS:AS)+SUMIF('Other Pharma &amp; Health Products'!$B:$B,$B274,'Other Pharma &amp; Health Products'!AS:AS)+SUMIF('PSM Costs'!$B:$B,$B274,'PSM Costs'!AS:AS)&gt;0,SUMIF(Pharmaceuticals!$B:$B,$B274,Pharmaceuticals!AS:AS)+SUMIF('Health Products &amp; Equipment'!$B:$B,$B274,'Health Products &amp; Equipment'!AS:AS)+SUMIF('Other Pharma &amp; Health Products'!$B:$B,$B274,'Other Pharma &amp; Health Products'!AS:AS)+SUMIF('PSM Costs'!$B:$B,$B274,'PSM Costs'!AS:AS),"")</f>
        <v/>
      </c>
      <c r="R274" s="232" t="str">
        <f t="shared" ca="1" si="22"/>
        <v/>
      </c>
      <c r="S274" s="233" t="str">
        <f ca="1">IF(SUMIF(Pharmaceuticals!$B:$B,$B274,Pharmaceuticals!AZ:AZ)+SUMIF('Health Products &amp; Equipment'!$B:$B,$B274,'Health Products &amp; Equipment'!AZ:AZ)+SUMIF('Other Pharma &amp; Health Products'!$B:$B,$B274,'Other Pharma &amp; Health Products'!AZ:AZ)+SUMIF('PSM Costs'!$B:$B,$B274,'PSM Costs'!AZ:AZ)&gt;0,SUMIF(Pharmaceuticals!$B:$B,$B274,Pharmaceuticals!AZ:AZ)+SUMIF('Health Products &amp; Equipment'!$B:$B,$B274,'Health Products &amp; Equipment'!AZ:AZ)+SUMIF('Other Pharma &amp; Health Products'!$B:$B,$B274,'Other Pharma &amp; Health Products'!AZ:AZ)+SUMIF('PSM Costs'!$B:$B,$B274,'PSM Costs'!AZ:AZ),"")</f>
        <v/>
      </c>
      <c r="T274" s="233" t="str">
        <f ca="1">IF(SUMIF(Pharmaceuticals!$B:$B,$B274,Pharmaceuticals!BB:BB)+SUMIF('Health Products &amp; Equipment'!$B:$B,$B274,'Health Products &amp; Equipment'!BB:BB)+SUMIF('Other Pharma &amp; Health Products'!$B:$B,$B274,'Other Pharma &amp; Health Products'!BB:BB)+SUMIF('PSM Costs'!$B:$B,$B274,'PSM Costs'!BB:BB)&gt;0,SUMIF(Pharmaceuticals!$B:$B,$B274,Pharmaceuticals!BB:BB)+SUMIF('Health Products &amp; Equipment'!$B:$B,$B274,'Health Products &amp; Equipment'!BB:BB)+SUMIF('Other Pharma &amp; Health Products'!$B:$B,$B274,'Other Pharma &amp; Health Products'!BB:BB)+SUMIF('PSM Costs'!$B:$B,$B274,'PSM Costs'!BB:BB),"")</f>
        <v/>
      </c>
      <c r="U274" s="233" t="str">
        <f ca="1">IF(SUMIF(Pharmaceuticals!$B:$B,$B274,Pharmaceuticals!BD:BD)+SUMIF('Health Products &amp; Equipment'!$B:$B,$B274,'Health Products &amp; Equipment'!BD:BD)+SUMIF('Other Pharma &amp; Health Products'!$B:$B,$B274,'Other Pharma &amp; Health Products'!BD:BD)+SUMIF('PSM Costs'!$B:$B,$B274,'PSM Costs'!BD:BD)&gt;0,SUMIF(Pharmaceuticals!$B:$B,$B274,Pharmaceuticals!BD:BD)+SUMIF('Health Products &amp; Equipment'!$B:$B,$B274,'Health Products &amp; Equipment'!BD:BD)+SUMIF('Other Pharma &amp; Health Products'!$B:$B,$B274,'Other Pharma &amp; Health Products'!BD:BD)+SUMIF('PSM Costs'!$B:$B,$B274,'PSM Costs'!BD:BD),"")</f>
        <v/>
      </c>
      <c r="V274" s="233" t="str">
        <f ca="1">IF(SUMIF(Pharmaceuticals!$B:$B,$B274,Pharmaceuticals!BF:BF)+SUMIF('Health Products &amp; Equipment'!$B:$B,$B274,'Health Products &amp; Equipment'!BF:BF)+SUMIF('Other Pharma &amp; Health Products'!$B:$B,$B274,'Other Pharma &amp; Health Products'!BF:BF)+SUMIF('PSM Costs'!$B:$B,$B274,'PSM Costs'!BF:BF)&gt;0,SUMIF(Pharmaceuticals!$B:$B,$B274,Pharmaceuticals!BF:BF)+SUMIF('Health Products &amp; Equipment'!$B:$B,$B274,'Health Products &amp; Equipment'!BF:BF)+SUMIF('Other Pharma &amp; Health Products'!$B:$B,$B274,'Other Pharma &amp; Health Products'!BF:BF)+SUMIF('PSM Costs'!$B:$B,$B274,'PSM Costs'!BF:BF),"")</f>
        <v/>
      </c>
      <c r="W274" s="231" t="str">
        <f t="shared" ca="1" si="23"/>
        <v/>
      </c>
      <c r="X274" s="234" t="str">
        <f ca="1">IF(SUMIF(Pharmaceuticals!$B:$B,$B274,Pharmaceuticals!BM:BM)+SUMIF('Health Products &amp; Equipment'!$B:$B,$B274,'Health Products &amp; Equipment'!BM:BM)+SUMIF('Other Pharma &amp; Health Products'!$B:$B,$B274,'Other Pharma &amp; Health Products'!BM:BM)+SUMIF('PSM Costs'!$B:$B,$B274,'PSM Costs'!BM:BM)&gt;0,SUMIF(Pharmaceuticals!$B:$B,$B274,Pharmaceuticals!BM:BM)+SUMIF('Health Products &amp; Equipment'!$B:$B,$B274,'Health Products &amp; Equipment'!BM:BM)+SUMIF('Other Pharma &amp; Health Products'!$B:$B,$B274,'Other Pharma &amp; Health Products'!BM:BM)+SUMIF('PSM Costs'!$B:$B,$B274,'PSM Costs'!BM:BM),"")</f>
        <v/>
      </c>
      <c r="Y274" s="234" t="str">
        <f ca="1">IF(SUMIF(Pharmaceuticals!$B:$B,$B274,Pharmaceuticals!BO:BO)+SUMIF('Health Products &amp; Equipment'!$B:$B,$B274,'Health Products &amp; Equipment'!BO:BO)+SUMIF('Other Pharma &amp; Health Products'!$B:$B,$B274,'Other Pharma &amp; Health Products'!BO:BO)+SUMIF('PSM Costs'!$B:$B,$B274,'PSM Costs'!BO:BO)&gt;0,SUMIF(Pharmaceuticals!$B:$B,$B274,Pharmaceuticals!BO:BO)+SUMIF('Health Products &amp; Equipment'!$B:$B,$B274,'Health Products &amp; Equipment'!BO:BO)+SUMIF('Other Pharma &amp; Health Products'!$B:$B,$B274,'Other Pharma &amp; Health Products'!BO:BO)+SUMIF('PSM Costs'!$B:$B,$B274,'PSM Costs'!BO:BO),"")</f>
        <v/>
      </c>
      <c r="Z274" s="234" t="str">
        <f ca="1">IF(SUMIF(Pharmaceuticals!$B:$B,$B274,Pharmaceuticals!BQ:BQ)+SUMIF('Health Products &amp; Equipment'!$B:$B,$B274,'Health Products &amp; Equipment'!BQ:BQ)+SUMIF('Other Pharma &amp; Health Products'!$B:$B,$B274,'Other Pharma &amp; Health Products'!BQ:BQ)+SUMIF('PSM Costs'!$B:$B,$B274,'PSM Costs'!BQ:BQ)&gt;0,SUMIF(Pharmaceuticals!$B:$B,$B274,Pharmaceuticals!BQ:BQ)+SUMIF('Health Products &amp; Equipment'!$B:$B,$B274,'Health Products &amp; Equipment'!BQ:BQ)+SUMIF('Other Pharma &amp; Health Products'!$B:$B,$B274,'Other Pharma &amp; Health Products'!BQ:BQ)+SUMIF('PSM Costs'!$B:$B,$B274,'PSM Costs'!BQ:BQ),"")</f>
        <v/>
      </c>
      <c r="AA274" s="234" t="str">
        <f ca="1">IF(SUMIF(Pharmaceuticals!$B:$B,$B274,Pharmaceuticals!BS:BS)+SUMIF('Health Products &amp; Equipment'!$B:$B,$B274,'Health Products &amp; Equipment'!BS:BS)+SUMIF('Other Pharma &amp; Health Products'!$B:$B,$B274,'Other Pharma &amp; Health Products'!BS:BS)+SUMIF('PSM Costs'!$B:$B,$B274,'PSM Costs'!BS:BS)&gt;0,SUMIF(Pharmaceuticals!$B:$B,$B274,Pharmaceuticals!BS:BS)+SUMIF('Health Products &amp; Equipment'!$B:$B,$B274,'Health Products &amp; Equipment'!BS:BS)+SUMIF('Other Pharma &amp; Health Products'!$B:$B,$B274,'Other Pharma &amp; Health Products'!BS:BS)+SUMIF('PSM Costs'!$B:$B,$B274,'PSM Costs'!BS:BS),"")</f>
        <v/>
      </c>
      <c r="AB274" s="233" t="str">
        <f t="shared" ca="1" si="24"/>
        <v/>
      </c>
    </row>
    <row r="275" spans="1:28" ht="22.15" customHeight="1" x14ac:dyDescent="0.2">
      <c r="A275" s="229">
        <v>265</v>
      </c>
      <c r="B275" s="229" t="str">
        <f ca="1">IFERROR(VLOOKUP(A275,'Rank unique Mod-Int-CI-PR'!I:J,2,FALSE),"")</f>
        <v/>
      </c>
      <c r="C275" s="230" t="str">
        <f ca="1">IFERROR(VLOOKUP(VALUE(LEFT(B275,FIND("-",B275)-1)),CatModules!B:C,2,FALSE),"")</f>
        <v/>
      </c>
      <c r="D275" s="230" t="str">
        <f ca="1">IFERROR(VLOOKUP(LEFT(B275,FIND("--",B275)-1),CatInt!D:E,2,FALSE),"")</f>
        <v/>
      </c>
      <c r="E275" s="230" t="str">
        <f ca="1">IFERROR(VLOOKUP(MID(B275,FIND("--",B275)+2,FIND("---",B275)-FIND("--",B275)-2),CatCostInp!D:E,2,FALSE),"")</f>
        <v/>
      </c>
      <c r="F275" s="230" t="str">
        <f ca="1">IFERROR(VLOOKUP(B275,ActivityConcat!A:C,3,FALSE),"")</f>
        <v/>
      </c>
      <c r="G275" s="231" t="str">
        <f ca="1">IFERROR(VLOOKUP(VALUE(RIGHT(B275,1)),Setup!A:D,4,FALSE),"")</f>
        <v/>
      </c>
      <c r="H275" s="232" t="str">
        <f t="shared" ca="1" si="20"/>
        <v/>
      </c>
      <c r="I275" s="233" t="str">
        <f ca="1">IF(SUMIF(Pharmaceuticals!$B:$B,$B275,Pharmaceuticals!Z:Z)+SUMIF('Health Products &amp; Equipment'!$B:$B,$B275,'Health Products &amp; Equipment'!Z:Z)+SUMIF('Other Pharma &amp; Health Products'!$B:$B,$B275,'Other Pharma &amp; Health Products'!Z:Z)+SUMIF('PSM Costs'!$B:$B,$B275,'PSM Costs'!Z:Z)&gt;0,SUMIF(Pharmaceuticals!$B:$B,$B275,Pharmaceuticals!Z:Z)+SUMIF('Health Products &amp; Equipment'!$B:$B,$B275,'Health Products &amp; Equipment'!Z:Z)+SUMIF('Other Pharma &amp; Health Products'!$B:$B,$B275,'Other Pharma &amp; Health Products'!Z:Z)+SUMIF('PSM Costs'!$B:$B,$B275,'PSM Costs'!Z:Z),"")</f>
        <v/>
      </c>
      <c r="J275" s="233" t="str">
        <f ca="1">IF(SUMIF(Pharmaceuticals!$B:$B,$B275,Pharmaceuticals!AB:AB)+SUMIF('Health Products &amp; Equipment'!$B:$B,$B275,'Health Products &amp; Equipment'!AB:AB)+SUMIF('Other Pharma &amp; Health Products'!$B:$B,$B275,'Other Pharma &amp; Health Products'!AB:AB)+SUMIF('PSM Costs'!$B:$B,$B275,'PSM Costs'!AB:AB)&gt;0,SUMIF(Pharmaceuticals!$B:$B,$B275,Pharmaceuticals!AB:AB)+SUMIF('Health Products &amp; Equipment'!$B:$B,$B275,'Health Products &amp; Equipment'!AB:AB)+SUMIF('Other Pharma &amp; Health Products'!$B:$B,$B275,'Other Pharma &amp; Health Products'!AB:AB)+SUMIF('PSM Costs'!$B:$B,$B275,'PSM Costs'!AB:AB),"")</f>
        <v/>
      </c>
      <c r="K275" s="233" t="str">
        <f ca="1">IF(SUMIF(Pharmaceuticals!$B:$B,$B275,Pharmaceuticals!AD:AD)+SUMIF('Health Products &amp; Equipment'!$B:$B,$B275,'Health Products &amp; Equipment'!AD:AD)+SUMIF('Other Pharma &amp; Health Products'!$B:$B,$B275,'Other Pharma &amp; Health Products'!AD:AD)+SUMIF('PSM Costs'!$B:$B,$B275,'PSM Costs'!AD:AD)&gt;0,SUMIF(Pharmaceuticals!$B:$B,$B275,Pharmaceuticals!AD:AD)+SUMIF('Health Products &amp; Equipment'!$B:$B,$B275,'Health Products &amp; Equipment'!AD:AD)+SUMIF('Other Pharma &amp; Health Products'!$B:$B,$B275,'Other Pharma &amp; Health Products'!AD:AD)+SUMIF('PSM Costs'!$B:$B,$B275,'PSM Costs'!AD:AD),"")</f>
        <v/>
      </c>
      <c r="L275" s="233" t="str">
        <f ca="1">IF(SUMIF(Pharmaceuticals!$B:$B,$B275,Pharmaceuticals!AF:AF)+SUMIF('Health Products &amp; Equipment'!$B:$B,$B275,'Health Products &amp; Equipment'!AF:AF)+SUMIF('Other Pharma &amp; Health Products'!$B:$B,$B275,'Other Pharma &amp; Health Products'!AF:AF)+SUMIF('PSM Costs'!$B:$B,$B275,'PSM Costs'!AF:AF)&gt;0,SUMIF(Pharmaceuticals!$B:$B,$B275,Pharmaceuticals!AF:AF)+SUMIF('Health Products &amp; Equipment'!$B:$B,$B275,'Health Products &amp; Equipment'!AF:AF)+SUMIF('Other Pharma &amp; Health Products'!$B:$B,$B275,'Other Pharma &amp; Health Products'!AF:AF)+SUMIF('PSM Costs'!$B:$B,$B275,'PSM Costs'!AF:AF),"")</f>
        <v/>
      </c>
      <c r="M275" s="231" t="str">
        <f t="shared" ca="1" si="21"/>
        <v/>
      </c>
      <c r="N275" s="234" t="str">
        <f ca="1">IF(SUMIF(Pharmaceuticals!$B:$B,$B275,Pharmaceuticals!AM:AM)+SUMIF('Health Products &amp; Equipment'!$B:$B,$B275,'Health Products &amp; Equipment'!AM:AM)+SUMIF('Other Pharma &amp; Health Products'!$B:$B,$B275,'Other Pharma &amp; Health Products'!AM:AM)+SUMIF('PSM Costs'!$B:$B,$B275,'PSM Costs'!AM:AM)&gt;0,SUMIF(Pharmaceuticals!$B:$B,$B275,Pharmaceuticals!AM:AM)+SUMIF('Health Products &amp; Equipment'!$B:$B,$B275,'Health Products &amp; Equipment'!AM:AM)+SUMIF('Other Pharma &amp; Health Products'!$B:$B,$B275,'Other Pharma &amp; Health Products'!AM:AM)+SUMIF('PSM Costs'!$B:$B,$B275,'PSM Costs'!AM:AM),"")</f>
        <v/>
      </c>
      <c r="O275" s="234" t="str">
        <f ca="1">IF(SUMIF(Pharmaceuticals!$B:$B,$B275,Pharmaceuticals!AO:AO)+SUMIF('Health Products &amp; Equipment'!$B:$B,$B275,'Health Products &amp; Equipment'!AO:AO)+SUMIF('Other Pharma &amp; Health Products'!$B:$B,$B275,'Other Pharma &amp; Health Products'!AO:AO)+SUMIF('PSM Costs'!$B:$B,$B275,'PSM Costs'!AO:AO)&gt;0,SUMIF(Pharmaceuticals!$B:$B,$B275,Pharmaceuticals!AO:AO)+SUMIF('Health Products &amp; Equipment'!$B:$B,$B275,'Health Products &amp; Equipment'!AO:AO)+SUMIF('Other Pharma &amp; Health Products'!$B:$B,$B275,'Other Pharma &amp; Health Products'!AO:AO)+SUMIF('PSM Costs'!$B:$B,$B275,'PSM Costs'!AO:AO),"")</f>
        <v/>
      </c>
      <c r="P275" s="234" t="str">
        <f ca="1">IF(SUMIF(Pharmaceuticals!$B:$B,$B275,Pharmaceuticals!AQ:AQ)+SUMIF('Health Products &amp; Equipment'!$B:$B,$B275,'Health Products &amp; Equipment'!AQ:AQ)+SUMIF('Other Pharma &amp; Health Products'!$B:$B,$B275,'Other Pharma &amp; Health Products'!AQ:AQ)+SUMIF('PSM Costs'!$B:$B,$B275,'PSM Costs'!AQ:AQ)&gt;0,SUMIF(Pharmaceuticals!$B:$B,$B275,Pharmaceuticals!AQ:AQ)+SUMIF('Health Products &amp; Equipment'!$B:$B,$B275,'Health Products &amp; Equipment'!AQ:AQ)+SUMIF('Other Pharma &amp; Health Products'!$B:$B,$B275,'Other Pharma &amp; Health Products'!AQ:AQ)+SUMIF('PSM Costs'!$B:$B,$B275,'PSM Costs'!AQ:AQ),"")</f>
        <v/>
      </c>
      <c r="Q275" s="234" t="str">
        <f ca="1">IF(SUMIF(Pharmaceuticals!$B:$B,$B275,Pharmaceuticals!AS:AS)+SUMIF('Health Products &amp; Equipment'!$B:$B,$B275,'Health Products &amp; Equipment'!AS:AS)+SUMIF('Other Pharma &amp; Health Products'!$B:$B,$B275,'Other Pharma &amp; Health Products'!AS:AS)+SUMIF('PSM Costs'!$B:$B,$B275,'PSM Costs'!AS:AS)&gt;0,SUMIF(Pharmaceuticals!$B:$B,$B275,Pharmaceuticals!AS:AS)+SUMIF('Health Products &amp; Equipment'!$B:$B,$B275,'Health Products &amp; Equipment'!AS:AS)+SUMIF('Other Pharma &amp; Health Products'!$B:$B,$B275,'Other Pharma &amp; Health Products'!AS:AS)+SUMIF('PSM Costs'!$B:$B,$B275,'PSM Costs'!AS:AS),"")</f>
        <v/>
      </c>
      <c r="R275" s="232" t="str">
        <f t="shared" ca="1" si="22"/>
        <v/>
      </c>
      <c r="S275" s="233" t="str">
        <f ca="1">IF(SUMIF(Pharmaceuticals!$B:$B,$B275,Pharmaceuticals!AZ:AZ)+SUMIF('Health Products &amp; Equipment'!$B:$B,$B275,'Health Products &amp; Equipment'!AZ:AZ)+SUMIF('Other Pharma &amp; Health Products'!$B:$B,$B275,'Other Pharma &amp; Health Products'!AZ:AZ)+SUMIF('PSM Costs'!$B:$B,$B275,'PSM Costs'!AZ:AZ)&gt;0,SUMIF(Pharmaceuticals!$B:$B,$B275,Pharmaceuticals!AZ:AZ)+SUMIF('Health Products &amp; Equipment'!$B:$B,$B275,'Health Products &amp; Equipment'!AZ:AZ)+SUMIF('Other Pharma &amp; Health Products'!$B:$B,$B275,'Other Pharma &amp; Health Products'!AZ:AZ)+SUMIF('PSM Costs'!$B:$B,$B275,'PSM Costs'!AZ:AZ),"")</f>
        <v/>
      </c>
      <c r="T275" s="233" t="str">
        <f ca="1">IF(SUMIF(Pharmaceuticals!$B:$B,$B275,Pharmaceuticals!BB:BB)+SUMIF('Health Products &amp; Equipment'!$B:$B,$B275,'Health Products &amp; Equipment'!BB:BB)+SUMIF('Other Pharma &amp; Health Products'!$B:$B,$B275,'Other Pharma &amp; Health Products'!BB:BB)+SUMIF('PSM Costs'!$B:$B,$B275,'PSM Costs'!BB:BB)&gt;0,SUMIF(Pharmaceuticals!$B:$B,$B275,Pharmaceuticals!BB:BB)+SUMIF('Health Products &amp; Equipment'!$B:$B,$B275,'Health Products &amp; Equipment'!BB:BB)+SUMIF('Other Pharma &amp; Health Products'!$B:$B,$B275,'Other Pharma &amp; Health Products'!BB:BB)+SUMIF('PSM Costs'!$B:$B,$B275,'PSM Costs'!BB:BB),"")</f>
        <v/>
      </c>
      <c r="U275" s="233" t="str">
        <f ca="1">IF(SUMIF(Pharmaceuticals!$B:$B,$B275,Pharmaceuticals!BD:BD)+SUMIF('Health Products &amp; Equipment'!$B:$B,$B275,'Health Products &amp; Equipment'!BD:BD)+SUMIF('Other Pharma &amp; Health Products'!$B:$B,$B275,'Other Pharma &amp; Health Products'!BD:BD)+SUMIF('PSM Costs'!$B:$B,$B275,'PSM Costs'!BD:BD)&gt;0,SUMIF(Pharmaceuticals!$B:$B,$B275,Pharmaceuticals!BD:BD)+SUMIF('Health Products &amp; Equipment'!$B:$B,$B275,'Health Products &amp; Equipment'!BD:BD)+SUMIF('Other Pharma &amp; Health Products'!$B:$B,$B275,'Other Pharma &amp; Health Products'!BD:BD)+SUMIF('PSM Costs'!$B:$B,$B275,'PSM Costs'!BD:BD),"")</f>
        <v/>
      </c>
      <c r="V275" s="233" t="str">
        <f ca="1">IF(SUMIF(Pharmaceuticals!$B:$B,$B275,Pharmaceuticals!BF:BF)+SUMIF('Health Products &amp; Equipment'!$B:$B,$B275,'Health Products &amp; Equipment'!BF:BF)+SUMIF('Other Pharma &amp; Health Products'!$B:$B,$B275,'Other Pharma &amp; Health Products'!BF:BF)+SUMIF('PSM Costs'!$B:$B,$B275,'PSM Costs'!BF:BF)&gt;0,SUMIF(Pharmaceuticals!$B:$B,$B275,Pharmaceuticals!BF:BF)+SUMIF('Health Products &amp; Equipment'!$B:$B,$B275,'Health Products &amp; Equipment'!BF:BF)+SUMIF('Other Pharma &amp; Health Products'!$B:$B,$B275,'Other Pharma &amp; Health Products'!BF:BF)+SUMIF('PSM Costs'!$B:$B,$B275,'PSM Costs'!BF:BF),"")</f>
        <v/>
      </c>
      <c r="W275" s="231" t="str">
        <f t="shared" ca="1" si="23"/>
        <v/>
      </c>
      <c r="X275" s="234" t="str">
        <f ca="1">IF(SUMIF(Pharmaceuticals!$B:$B,$B275,Pharmaceuticals!BM:BM)+SUMIF('Health Products &amp; Equipment'!$B:$B,$B275,'Health Products &amp; Equipment'!BM:BM)+SUMIF('Other Pharma &amp; Health Products'!$B:$B,$B275,'Other Pharma &amp; Health Products'!BM:BM)+SUMIF('PSM Costs'!$B:$B,$B275,'PSM Costs'!BM:BM)&gt;0,SUMIF(Pharmaceuticals!$B:$B,$B275,Pharmaceuticals!BM:BM)+SUMIF('Health Products &amp; Equipment'!$B:$B,$B275,'Health Products &amp; Equipment'!BM:BM)+SUMIF('Other Pharma &amp; Health Products'!$B:$B,$B275,'Other Pharma &amp; Health Products'!BM:BM)+SUMIF('PSM Costs'!$B:$B,$B275,'PSM Costs'!BM:BM),"")</f>
        <v/>
      </c>
      <c r="Y275" s="234" t="str">
        <f ca="1">IF(SUMIF(Pharmaceuticals!$B:$B,$B275,Pharmaceuticals!BO:BO)+SUMIF('Health Products &amp; Equipment'!$B:$B,$B275,'Health Products &amp; Equipment'!BO:BO)+SUMIF('Other Pharma &amp; Health Products'!$B:$B,$B275,'Other Pharma &amp; Health Products'!BO:BO)+SUMIF('PSM Costs'!$B:$B,$B275,'PSM Costs'!BO:BO)&gt;0,SUMIF(Pharmaceuticals!$B:$B,$B275,Pharmaceuticals!BO:BO)+SUMIF('Health Products &amp; Equipment'!$B:$B,$B275,'Health Products &amp; Equipment'!BO:BO)+SUMIF('Other Pharma &amp; Health Products'!$B:$B,$B275,'Other Pharma &amp; Health Products'!BO:BO)+SUMIF('PSM Costs'!$B:$B,$B275,'PSM Costs'!BO:BO),"")</f>
        <v/>
      </c>
      <c r="Z275" s="234" t="str">
        <f ca="1">IF(SUMIF(Pharmaceuticals!$B:$B,$B275,Pharmaceuticals!BQ:BQ)+SUMIF('Health Products &amp; Equipment'!$B:$B,$B275,'Health Products &amp; Equipment'!BQ:BQ)+SUMIF('Other Pharma &amp; Health Products'!$B:$B,$B275,'Other Pharma &amp; Health Products'!BQ:BQ)+SUMIF('PSM Costs'!$B:$B,$B275,'PSM Costs'!BQ:BQ)&gt;0,SUMIF(Pharmaceuticals!$B:$B,$B275,Pharmaceuticals!BQ:BQ)+SUMIF('Health Products &amp; Equipment'!$B:$B,$B275,'Health Products &amp; Equipment'!BQ:BQ)+SUMIF('Other Pharma &amp; Health Products'!$B:$B,$B275,'Other Pharma &amp; Health Products'!BQ:BQ)+SUMIF('PSM Costs'!$B:$B,$B275,'PSM Costs'!BQ:BQ),"")</f>
        <v/>
      </c>
      <c r="AA275" s="234" t="str">
        <f ca="1">IF(SUMIF(Pharmaceuticals!$B:$B,$B275,Pharmaceuticals!BS:BS)+SUMIF('Health Products &amp; Equipment'!$B:$B,$B275,'Health Products &amp; Equipment'!BS:BS)+SUMIF('Other Pharma &amp; Health Products'!$B:$B,$B275,'Other Pharma &amp; Health Products'!BS:BS)+SUMIF('PSM Costs'!$B:$B,$B275,'PSM Costs'!BS:BS)&gt;0,SUMIF(Pharmaceuticals!$B:$B,$B275,Pharmaceuticals!BS:BS)+SUMIF('Health Products &amp; Equipment'!$B:$B,$B275,'Health Products &amp; Equipment'!BS:BS)+SUMIF('Other Pharma &amp; Health Products'!$B:$B,$B275,'Other Pharma &amp; Health Products'!BS:BS)+SUMIF('PSM Costs'!$B:$B,$B275,'PSM Costs'!BS:BS),"")</f>
        <v/>
      </c>
      <c r="AB275" s="233" t="str">
        <f t="shared" ca="1" si="24"/>
        <v/>
      </c>
    </row>
    <row r="276" spans="1:28" ht="22.15" customHeight="1" x14ac:dyDescent="0.2">
      <c r="A276" s="229">
        <v>266</v>
      </c>
      <c r="B276" s="229" t="str">
        <f ca="1">IFERROR(VLOOKUP(A276,'Rank unique Mod-Int-CI-PR'!I:J,2,FALSE),"")</f>
        <v/>
      </c>
      <c r="C276" s="230" t="str">
        <f ca="1">IFERROR(VLOOKUP(VALUE(LEFT(B276,FIND("-",B276)-1)),CatModules!B:C,2,FALSE),"")</f>
        <v/>
      </c>
      <c r="D276" s="230" t="str">
        <f ca="1">IFERROR(VLOOKUP(LEFT(B276,FIND("--",B276)-1),CatInt!D:E,2,FALSE),"")</f>
        <v/>
      </c>
      <c r="E276" s="230" t="str">
        <f ca="1">IFERROR(VLOOKUP(MID(B276,FIND("--",B276)+2,FIND("---",B276)-FIND("--",B276)-2),CatCostInp!D:E,2,FALSE),"")</f>
        <v/>
      </c>
      <c r="F276" s="230" t="str">
        <f ca="1">IFERROR(VLOOKUP(B276,ActivityConcat!A:C,3,FALSE),"")</f>
        <v/>
      </c>
      <c r="G276" s="231" t="str">
        <f ca="1">IFERROR(VLOOKUP(VALUE(RIGHT(B276,1)),Setup!A:D,4,FALSE),"")</f>
        <v/>
      </c>
      <c r="H276" s="232" t="str">
        <f t="shared" ca="1" si="20"/>
        <v/>
      </c>
      <c r="I276" s="233" t="str">
        <f ca="1">IF(SUMIF(Pharmaceuticals!$B:$B,$B276,Pharmaceuticals!Z:Z)+SUMIF('Health Products &amp; Equipment'!$B:$B,$B276,'Health Products &amp; Equipment'!Z:Z)+SUMIF('Other Pharma &amp; Health Products'!$B:$B,$B276,'Other Pharma &amp; Health Products'!Z:Z)+SUMIF('PSM Costs'!$B:$B,$B276,'PSM Costs'!Z:Z)&gt;0,SUMIF(Pharmaceuticals!$B:$B,$B276,Pharmaceuticals!Z:Z)+SUMIF('Health Products &amp; Equipment'!$B:$B,$B276,'Health Products &amp; Equipment'!Z:Z)+SUMIF('Other Pharma &amp; Health Products'!$B:$B,$B276,'Other Pharma &amp; Health Products'!Z:Z)+SUMIF('PSM Costs'!$B:$B,$B276,'PSM Costs'!Z:Z),"")</f>
        <v/>
      </c>
      <c r="J276" s="233" t="str">
        <f ca="1">IF(SUMIF(Pharmaceuticals!$B:$B,$B276,Pharmaceuticals!AB:AB)+SUMIF('Health Products &amp; Equipment'!$B:$B,$B276,'Health Products &amp; Equipment'!AB:AB)+SUMIF('Other Pharma &amp; Health Products'!$B:$B,$B276,'Other Pharma &amp; Health Products'!AB:AB)+SUMIF('PSM Costs'!$B:$B,$B276,'PSM Costs'!AB:AB)&gt;0,SUMIF(Pharmaceuticals!$B:$B,$B276,Pharmaceuticals!AB:AB)+SUMIF('Health Products &amp; Equipment'!$B:$B,$B276,'Health Products &amp; Equipment'!AB:AB)+SUMIF('Other Pharma &amp; Health Products'!$B:$B,$B276,'Other Pharma &amp; Health Products'!AB:AB)+SUMIF('PSM Costs'!$B:$B,$B276,'PSM Costs'!AB:AB),"")</f>
        <v/>
      </c>
      <c r="K276" s="233" t="str">
        <f ca="1">IF(SUMIF(Pharmaceuticals!$B:$B,$B276,Pharmaceuticals!AD:AD)+SUMIF('Health Products &amp; Equipment'!$B:$B,$B276,'Health Products &amp; Equipment'!AD:AD)+SUMIF('Other Pharma &amp; Health Products'!$B:$B,$B276,'Other Pharma &amp; Health Products'!AD:AD)+SUMIF('PSM Costs'!$B:$B,$B276,'PSM Costs'!AD:AD)&gt;0,SUMIF(Pharmaceuticals!$B:$B,$B276,Pharmaceuticals!AD:AD)+SUMIF('Health Products &amp; Equipment'!$B:$B,$B276,'Health Products &amp; Equipment'!AD:AD)+SUMIF('Other Pharma &amp; Health Products'!$B:$B,$B276,'Other Pharma &amp; Health Products'!AD:AD)+SUMIF('PSM Costs'!$B:$B,$B276,'PSM Costs'!AD:AD),"")</f>
        <v/>
      </c>
      <c r="L276" s="233" t="str">
        <f ca="1">IF(SUMIF(Pharmaceuticals!$B:$B,$B276,Pharmaceuticals!AF:AF)+SUMIF('Health Products &amp; Equipment'!$B:$B,$B276,'Health Products &amp; Equipment'!AF:AF)+SUMIF('Other Pharma &amp; Health Products'!$B:$B,$B276,'Other Pharma &amp; Health Products'!AF:AF)+SUMIF('PSM Costs'!$B:$B,$B276,'PSM Costs'!AF:AF)&gt;0,SUMIF(Pharmaceuticals!$B:$B,$B276,Pharmaceuticals!AF:AF)+SUMIF('Health Products &amp; Equipment'!$B:$B,$B276,'Health Products &amp; Equipment'!AF:AF)+SUMIF('Other Pharma &amp; Health Products'!$B:$B,$B276,'Other Pharma &amp; Health Products'!AF:AF)+SUMIF('PSM Costs'!$B:$B,$B276,'PSM Costs'!AF:AF),"")</f>
        <v/>
      </c>
      <c r="M276" s="231" t="str">
        <f t="shared" ca="1" si="21"/>
        <v/>
      </c>
      <c r="N276" s="234" t="str">
        <f ca="1">IF(SUMIF(Pharmaceuticals!$B:$B,$B276,Pharmaceuticals!AM:AM)+SUMIF('Health Products &amp; Equipment'!$B:$B,$B276,'Health Products &amp; Equipment'!AM:AM)+SUMIF('Other Pharma &amp; Health Products'!$B:$B,$B276,'Other Pharma &amp; Health Products'!AM:AM)+SUMIF('PSM Costs'!$B:$B,$B276,'PSM Costs'!AM:AM)&gt;0,SUMIF(Pharmaceuticals!$B:$B,$B276,Pharmaceuticals!AM:AM)+SUMIF('Health Products &amp; Equipment'!$B:$B,$B276,'Health Products &amp; Equipment'!AM:AM)+SUMIF('Other Pharma &amp; Health Products'!$B:$B,$B276,'Other Pharma &amp; Health Products'!AM:AM)+SUMIF('PSM Costs'!$B:$B,$B276,'PSM Costs'!AM:AM),"")</f>
        <v/>
      </c>
      <c r="O276" s="234" t="str">
        <f ca="1">IF(SUMIF(Pharmaceuticals!$B:$B,$B276,Pharmaceuticals!AO:AO)+SUMIF('Health Products &amp; Equipment'!$B:$B,$B276,'Health Products &amp; Equipment'!AO:AO)+SUMIF('Other Pharma &amp; Health Products'!$B:$B,$B276,'Other Pharma &amp; Health Products'!AO:AO)+SUMIF('PSM Costs'!$B:$B,$B276,'PSM Costs'!AO:AO)&gt;0,SUMIF(Pharmaceuticals!$B:$B,$B276,Pharmaceuticals!AO:AO)+SUMIF('Health Products &amp; Equipment'!$B:$B,$B276,'Health Products &amp; Equipment'!AO:AO)+SUMIF('Other Pharma &amp; Health Products'!$B:$B,$B276,'Other Pharma &amp; Health Products'!AO:AO)+SUMIF('PSM Costs'!$B:$B,$B276,'PSM Costs'!AO:AO),"")</f>
        <v/>
      </c>
      <c r="P276" s="234" t="str">
        <f ca="1">IF(SUMIF(Pharmaceuticals!$B:$B,$B276,Pharmaceuticals!AQ:AQ)+SUMIF('Health Products &amp; Equipment'!$B:$B,$B276,'Health Products &amp; Equipment'!AQ:AQ)+SUMIF('Other Pharma &amp; Health Products'!$B:$B,$B276,'Other Pharma &amp; Health Products'!AQ:AQ)+SUMIF('PSM Costs'!$B:$B,$B276,'PSM Costs'!AQ:AQ)&gt;0,SUMIF(Pharmaceuticals!$B:$B,$B276,Pharmaceuticals!AQ:AQ)+SUMIF('Health Products &amp; Equipment'!$B:$B,$B276,'Health Products &amp; Equipment'!AQ:AQ)+SUMIF('Other Pharma &amp; Health Products'!$B:$B,$B276,'Other Pharma &amp; Health Products'!AQ:AQ)+SUMIF('PSM Costs'!$B:$B,$B276,'PSM Costs'!AQ:AQ),"")</f>
        <v/>
      </c>
      <c r="Q276" s="234" t="str">
        <f ca="1">IF(SUMIF(Pharmaceuticals!$B:$B,$B276,Pharmaceuticals!AS:AS)+SUMIF('Health Products &amp; Equipment'!$B:$B,$B276,'Health Products &amp; Equipment'!AS:AS)+SUMIF('Other Pharma &amp; Health Products'!$B:$B,$B276,'Other Pharma &amp; Health Products'!AS:AS)+SUMIF('PSM Costs'!$B:$B,$B276,'PSM Costs'!AS:AS)&gt;0,SUMIF(Pharmaceuticals!$B:$B,$B276,Pharmaceuticals!AS:AS)+SUMIF('Health Products &amp; Equipment'!$B:$B,$B276,'Health Products &amp; Equipment'!AS:AS)+SUMIF('Other Pharma &amp; Health Products'!$B:$B,$B276,'Other Pharma &amp; Health Products'!AS:AS)+SUMIF('PSM Costs'!$B:$B,$B276,'PSM Costs'!AS:AS),"")</f>
        <v/>
      </c>
      <c r="R276" s="232" t="str">
        <f t="shared" ca="1" si="22"/>
        <v/>
      </c>
      <c r="S276" s="233" t="str">
        <f ca="1">IF(SUMIF(Pharmaceuticals!$B:$B,$B276,Pharmaceuticals!AZ:AZ)+SUMIF('Health Products &amp; Equipment'!$B:$B,$B276,'Health Products &amp; Equipment'!AZ:AZ)+SUMIF('Other Pharma &amp; Health Products'!$B:$B,$B276,'Other Pharma &amp; Health Products'!AZ:AZ)+SUMIF('PSM Costs'!$B:$B,$B276,'PSM Costs'!AZ:AZ)&gt;0,SUMIF(Pharmaceuticals!$B:$B,$B276,Pharmaceuticals!AZ:AZ)+SUMIF('Health Products &amp; Equipment'!$B:$B,$B276,'Health Products &amp; Equipment'!AZ:AZ)+SUMIF('Other Pharma &amp; Health Products'!$B:$B,$B276,'Other Pharma &amp; Health Products'!AZ:AZ)+SUMIF('PSM Costs'!$B:$B,$B276,'PSM Costs'!AZ:AZ),"")</f>
        <v/>
      </c>
      <c r="T276" s="233" t="str">
        <f ca="1">IF(SUMIF(Pharmaceuticals!$B:$B,$B276,Pharmaceuticals!BB:BB)+SUMIF('Health Products &amp; Equipment'!$B:$B,$B276,'Health Products &amp; Equipment'!BB:BB)+SUMIF('Other Pharma &amp; Health Products'!$B:$B,$B276,'Other Pharma &amp; Health Products'!BB:BB)+SUMIF('PSM Costs'!$B:$B,$B276,'PSM Costs'!BB:BB)&gt;0,SUMIF(Pharmaceuticals!$B:$B,$B276,Pharmaceuticals!BB:BB)+SUMIF('Health Products &amp; Equipment'!$B:$B,$B276,'Health Products &amp; Equipment'!BB:BB)+SUMIF('Other Pharma &amp; Health Products'!$B:$B,$B276,'Other Pharma &amp; Health Products'!BB:BB)+SUMIF('PSM Costs'!$B:$B,$B276,'PSM Costs'!BB:BB),"")</f>
        <v/>
      </c>
      <c r="U276" s="233" t="str">
        <f ca="1">IF(SUMIF(Pharmaceuticals!$B:$B,$B276,Pharmaceuticals!BD:BD)+SUMIF('Health Products &amp; Equipment'!$B:$B,$B276,'Health Products &amp; Equipment'!BD:BD)+SUMIF('Other Pharma &amp; Health Products'!$B:$B,$B276,'Other Pharma &amp; Health Products'!BD:BD)+SUMIF('PSM Costs'!$B:$B,$B276,'PSM Costs'!BD:BD)&gt;0,SUMIF(Pharmaceuticals!$B:$B,$B276,Pharmaceuticals!BD:BD)+SUMIF('Health Products &amp; Equipment'!$B:$B,$B276,'Health Products &amp; Equipment'!BD:BD)+SUMIF('Other Pharma &amp; Health Products'!$B:$B,$B276,'Other Pharma &amp; Health Products'!BD:BD)+SUMIF('PSM Costs'!$B:$B,$B276,'PSM Costs'!BD:BD),"")</f>
        <v/>
      </c>
      <c r="V276" s="233" t="str">
        <f ca="1">IF(SUMIF(Pharmaceuticals!$B:$B,$B276,Pharmaceuticals!BF:BF)+SUMIF('Health Products &amp; Equipment'!$B:$B,$B276,'Health Products &amp; Equipment'!BF:BF)+SUMIF('Other Pharma &amp; Health Products'!$B:$B,$B276,'Other Pharma &amp; Health Products'!BF:BF)+SUMIF('PSM Costs'!$B:$B,$B276,'PSM Costs'!BF:BF)&gt;0,SUMIF(Pharmaceuticals!$B:$B,$B276,Pharmaceuticals!BF:BF)+SUMIF('Health Products &amp; Equipment'!$B:$B,$B276,'Health Products &amp; Equipment'!BF:BF)+SUMIF('Other Pharma &amp; Health Products'!$B:$B,$B276,'Other Pharma &amp; Health Products'!BF:BF)+SUMIF('PSM Costs'!$B:$B,$B276,'PSM Costs'!BF:BF),"")</f>
        <v/>
      </c>
      <c r="W276" s="231" t="str">
        <f t="shared" ca="1" si="23"/>
        <v/>
      </c>
      <c r="X276" s="234" t="str">
        <f ca="1">IF(SUMIF(Pharmaceuticals!$B:$B,$B276,Pharmaceuticals!BM:BM)+SUMIF('Health Products &amp; Equipment'!$B:$B,$B276,'Health Products &amp; Equipment'!BM:BM)+SUMIF('Other Pharma &amp; Health Products'!$B:$B,$B276,'Other Pharma &amp; Health Products'!BM:BM)+SUMIF('PSM Costs'!$B:$B,$B276,'PSM Costs'!BM:BM)&gt;0,SUMIF(Pharmaceuticals!$B:$B,$B276,Pharmaceuticals!BM:BM)+SUMIF('Health Products &amp; Equipment'!$B:$B,$B276,'Health Products &amp; Equipment'!BM:BM)+SUMIF('Other Pharma &amp; Health Products'!$B:$B,$B276,'Other Pharma &amp; Health Products'!BM:BM)+SUMIF('PSM Costs'!$B:$B,$B276,'PSM Costs'!BM:BM),"")</f>
        <v/>
      </c>
      <c r="Y276" s="234" t="str">
        <f ca="1">IF(SUMIF(Pharmaceuticals!$B:$B,$B276,Pharmaceuticals!BO:BO)+SUMIF('Health Products &amp; Equipment'!$B:$B,$B276,'Health Products &amp; Equipment'!BO:BO)+SUMIF('Other Pharma &amp; Health Products'!$B:$B,$B276,'Other Pharma &amp; Health Products'!BO:BO)+SUMIF('PSM Costs'!$B:$B,$B276,'PSM Costs'!BO:BO)&gt;0,SUMIF(Pharmaceuticals!$B:$B,$B276,Pharmaceuticals!BO:BO)+SUMIF('Health Products &amp; Equipment'!$B:$B,$B276,'Health Products &amp; Equipment'!BO:BO)+SUMIF('Other Pharma &amp; Health Products'!$B:$B,$B276,'Other Pharma &amp; Health Products'!BO:BO)+SUMIF('PSM Costs'!$B:$B,$B276,'PSM Costs'!BO:BO),"")</f>
        <v/>
      </c>
      <c r="Z276" s="234" t="str">
        <f ca="1">IF(SUMIF(Pharmaceuticals!$B:$B,$B276,Pharmaceuticals!BQ:BQ)+SUMIF('Health Products &amp; Equipment'!$B:$B,$B276,'Health Products &amp; Equipment'!BQ:BQ)+SUMIF('Other Pharma &amp; Health Products'!$B:$B,$B276,'Other Pharma &amp; Health Products'!BQ:BQ)+SUMIF('PSM Costs'!$B:$B,$B276,'PSM Costs'!BQ:BQ)&gt;0,SUMIF(Pharmaceuticals!$B:$B,$B276,Pharmaceuticals!BQ:BQ)+SUMIF('Health Products &amp; Equipment'!$B:$B,$B276,'Health Products &amp; Equipment'!BQ:BQ)+SUMIF('Other Pharma &amp; Health Products'!$B:$B,$B276,'Other Pharma &amp; Health Products'!BQ:BQ)+SUMIF('PSM Costs'!$B:$B,$B276,'PSM Costs'!BQ:BQ),"")</f>
        <v/>
      </c>
      <c r="AA276" s="234" t="str">
        <f ca="1">IF(SUMIF(Pharmaceuticals!$B:$B,$B276,Pharmaceuticals!BS:BS)+SUMIF('Health Products &amp; Equipment'!$B:$B,$B276,'Health Products &amp; Equipment'!BS:BS)+SUMIF('Other Pharma &amp; Health Products'!$B:$B,$B276,'Other Pharma &amp; Health Products'!BS:BS)+SUMIF('PSM Costs'!$B:$B,$B276,'PSM Costs'!BS:BS)&gt;0,SUMIF(Pharmaceuticals!$B:$B,$B276,Pharmaceuticals!BS:BS)+SUMIF('Health Products &amp; Equipment'!$B:$B,$B276,'Health Products &amp; Equipment'!BS:BS)+SUMIF('Other Pharma &amp; Health Products'!$B:$B,$B276,'Other Pharma &amp; Health Products'!BS:BS)+SUMIF('PSM Costs'!$B:$B,$B276,'PSM Costs'!BS:BS),"")</f>
        <v/>
      </c>
      <c r="AB276" s="233" t="str">
        <f t="shared" ca="1" si="24"/>
        <v/>
      </c>
    </row>
    <row r="277" spans="1:28" ht="22.15" customHeight="1" x14ac:dyDescent="0.2">
      <c r="A277" s="229">
        <v>267</v>
      </c>
      <c r="B277" s="229" t="str">
        <f ca="1">IFERROR(VLOOKUP(A277,'Rank unique Mod-Int-CI-PR'!I:J,2,FALSE),"")</f>
        <v/>
      </c>
      <c r="C277" s="230" t="str">
        <f ca="1">IFERROR(VLOOKUP(VALUE(LEFT(B277,FIND("-",B277)-1)),CatModules!B:C,2,FALSE),"")</f>
        <v/>
      </c>
      <c r="D277" s="230" t="str">
        <f ca="1">IFERROR(VLOOKUP(LEFT(B277,FIND("--",B277)-1),CatInt!D:E,2,FALSE),"")</f>
        <v/>
      </c>
      <c r="E277" s="230" t="str">
        <f ca="1">IFERROR(VLOOKUP(MID(B277,FIND("--",B277)+2,FIND("---",B277)-FIND("--",B277)-2),CatCostInp!D:E,2,FALSE),"")</f>
        <v/>
      </c>
      <c r="F277" s="230" t="str">
        <f ca="1">IFERROR(VLOOKUP(B277,ActivityConcat!A:C,3,FALSE),"")</f>
        <v/>
      </c>
      <c r="G277" s="231" t="str">
        <f ca="1">IFERROR(VLOOKUP(VALUE(RIGHT(B277,1)),Setup!A:D,4,FALSE),"")</f>
        <v/>
      </c>
      <c r="H277" s="232" t="str">
        <f t="shared" ca="1" si="20"/>
        <v/>
      </c>
      <c r="I277" s="233" t="str">
        <f ca="1">IF(SUMIF(Pharmaceuticals!$B:$B,$B277,Pharmaceuticals!Z:Z)+SUMIF('Health Products &amp; Equipment'!$B:$B,$B277,'Health Products &amp; Equipment'!Z:Z)+SUMIF('Other Pharma &amp; Health Products'!$B:$B,$B277,'Other Pharma &amp; Health Products'!Z:Z)+SUMIF('PSM Costs'!$B:$B,$B277,'PSM Costs'!Z:Z)&gt;0,SUMIF(Pharmaceuticals!$B:$B,$B277,Pharmaceuticals!Z:Z)+SUMIF('Health Products &amp; Equipment'!$B:$B,$B277,'Health Products &amp; Equipment'!Z:Z)+SUMIF('Other Pharma &amp; Health Products'!$B:$B,$B277,'Other Pharma &amp; Health Products'!Z:Z)+SUMIF('PSM Costs'!$B:$B,$B277,'PSM Costs'!Z:Z),"")</f>
        <v/>
      </c>
      <c r="J277" s="233" t="str">
        <f ca="1">IF(SUMIF(Pharmaceuticals!$B:$B,$B277,Pharmaceuticals!AB:AB)+SUMIF('Health Products &amp; Equipment'!$B:$B,$B277,'Health Products &amp; Equipment'!AB:AB)+SUMIF('Other Pharma &amp; Health Products'!$B:$B,$B277,'Other Pharma &amp; Health Products'!AB:AB)+SUMIF('PSM Costs'!$B:$B,$B277,'PSM Costs'!AB:AB)&gt;0,SUMIF(Pharmaceuticals!$B:$B,$B277,Pharmaceuticals!AB:AB)+SUMIF('Health Products &amp; Equipment'!$B:$B,$B277,'Health Products &amp; Equipment'!AB:AB)+SUMIF('Other Pharma &amp; Health Products'!$B:$B,$B277,'Other Pharma &amp; Health Products'!AB:AB)+SUMIF('PSM Costs'!$B:$B,$B277,'PSM Costs'!AB:AB),"")</f>
        <v/>
      </c>
      <c r="K277" s="233" t="str">
        <f ca="1">IF(SUMIF(Pharmaceuticals!$B:$B,$B277,Pharmaceuticals!AD:AD)+SUMIF('Health Products &amp; Equipment'!$B:$B,$B277,'Health Products &amp; Equipment'!AD:AD)+SUMIF('Other Pharma &amp; Health Products'!$B:$B,$B277,'Other Pharma &amp; Health Products'!AD:AD)+SUMIF('PSM Costs'!$B:$B,$B277,'PSM Costs'!AD:AD)&gt;0,SUMIF(Pharmaceuticals!$B:$B,$B277,Pharmaceuticals!AD:AD)+SUMIF('Health Products &amp; Equipment'!$B:$B,$B277,'Health Products &amp; Equipment'!AD:AD)+SUMIF('Other Pharma &amp; Health Products'!$B:$B,$B277,'Other Pharma &amp; Health Products'!AD:AD)+SUMIF('PSM Costs'!$B:$B,$B277,'PSM Costs'!AD:AD),"")</f>
        <v/>
      </c>
      <c r="L277" s="233" t="str">
        <f ca="1">IF(SUMIF(Pharmaceuticals!$B:$B,$B277,Pharmaceuticals!AF:AF)+SUMIF('Health Products &amp; Equipment'!$B:$B,$B277,'Health Products &amp; Equipment'!AF:AF)+SUMIF('Other Pharma &amp; Health Products'!$B:$B,$B277,'Other Pharma &amp; Health Products'!AF:AF)+SUMIF('PSM Costs'!$B:$B,$B277,'PSM Costs'!AF:AF)&gt;0,SUMIF(Pharmaceuticals!$B:$B,$B277,Pharmaceuticals!AF:AF)+SUMIF('Health Products &amp; Equipment'!$B:$B,$B277,'Health Products &amp; Equipment'!AF:AF)+SUMIF('Other Pharma &amp; Health Products'!$B:$B,$B277,'Other Pharma &amp; Health Products'!AF:AF)+SUMIF('PSM Costs'!$B:$B,$B277,'PSM Costs'!AF:AF),"")</f>
        <v/>
      </c>
      <c r="M277" s="231" t="str">
        <f t="shared" ca="1" si="21"/>
        <v/>
      </c>
      <c r="N277" s="234" t="str">
        <f ca="1">IF(SUMIF(Pharmaceuticals!$B:$B,$B277,Pharmaceuticals!AM:AM)+SUMIF('Health Products &amp; Equipment'!$B:$B,$B277,'Health Products &amp; Equipment'!AM:AM)+SUMIF('Other Pharma &amp; Health Products'!$B:$B,$B277,'Other Pharma &amp; Health Products'!AM:AM)+SUMIF('PSM Costs'!$B:$B,$B277,'PSM Costs'!AM:AM)&gt;0,SUMIF(Pharmaceuticals!$B:$B,$B277,Pharmaceuticals!AM:AM)+SUMIF('Health Products &amp; Equipment'!$B:$B,$B277,'Health Products &amp; Equipment'!AM:AM)+SUMIF('Other Pharma &amp; Health Products'!$B:$B,$B277,'Other Pharma &amp; Health Products'!AM:AM)+SUMIF('PSM Costs'!$B:$B,$B277,'PSM Costs'!AM:AM),"")</f>
        <v/>
      </c>
      <c r="O277" s="234" t="str">
        <f ca="1">IF(SUMIF(Pharmaceuticals!$B:$B,$B277,Pharmaceuticals!AO:AO)+SUMIF('Health Products &amp; Equipment'!$B:$B,$B277,'Health Products &amp; Equipment'!AO:AO)+SUMIF('Other Pharma &amp; Health Products'!$B:$B,$B277,'Other Pharma &amp; Health Products'!AO:AO)+SUMIF('PSM Costs'!$B:$B,$B277,'PSM Costs'!AO:AO)&gt;0,SUMIF(Pharmaceuticals!$B:$B,$B277,Pharmaceuticals!AO:AO)+SUMIF('Health Products &amp; Equipment'!$B:$B,$B277,'Health Products &amp; Equipment'!AO:AO)+SUMIF('Other Pharma &amp; Health Products'!$B:$B,$B277,'Other Pharma &amp; Health Products'!AO:AO)+SUMIF('PSM Costs'!$B:$B,$B277,'PSM Costs'!AO:AO),"")</f>
        <v/>
      </c>
      <c r="P277" s="234" t="str">
        <f ca="1">IF(SUMIF(Pharmaceuticals!$B:$B,$B277,Pharmaceuticals!AQ:AQ)+SUMIF('Health Products &amp; Equipment'!$B:$B,$B277,'Health Products &amp; Equipment'!AQ:AQ)+SUMIF('Other Pharma &amp; Health Products'!$B:$B,$B277,'Other Pharma &amp; Health Products'!AQ:AQ)+SUMIF('PSM Costs'!$B:$B,$B277,'PSM Costs'!AQ:AQ)&gt;0,SUMIF(Pharmaceuticals!$B:$B,$B277,Pharmaceuticals!AQ:AQ)+SUMIF('Health Products &amp; Equipment'!$B:$B,$B277,'Health Products &amp; Equipment'!AQ:AQ)+SUMIF('Other Pharma &amp; Health Products'!$B:$B,$B277,'Other Pharma &amp; Health Products'!AQ:AQ)+SUMIF('PSM Costs'!$B:$B,$B277,'PSM Costs'!AQ:AQ),"")</f>
        <v/>
      </c>
      <c r="Q277" s="234" t="str">
        <f ca="1">IF(SUMIF(Pharmaceuticals!$B:$B,$B277,Pharmaceuticals!AS:AS)+SUMIF('Health Products &amp; Equipment'!$B:$B,$B277,'Health Products &amp; Equipment'!AS:AS)+SUMIF('Other Pharma &amp; Health Products'!$B:$B,$B277,'Other Pharma &amp; Health Products'!AS:AS)+SUMIF('PSM Costs'!$B:$B,$B277,'PSM Costs'!AS:AS)&gt;0,SUMIF(Pharmaceuticals!$B:$B,$B277,Pharmaceuticals!AS:AS)+SUMIF('Health Products &amp; Equipment'!$B:$B,$B277,'Health Products &amp; Equipment'!AS:AS)+SUMIF('Other Pharma &amp; Health Products'!$B:$B,$B277,'Other Pharma &amp; Health Products'!AS:AS)+SUMIF('PSM Costs'!$B:$B,$B277,'PSM Costs'!AS:AS),"")</f>
        <v/>
      </c>
      <c r="R277" s="232" t="str">
        <f t="shared" ca="1" si="22"/>
        <v/>
      </c>
      <c r="S277" s="233" t="str">
        <f ca="1">IF(SUMIF(Pharmaceuticals!$B:$B,$B277,Pharmaceuticals!AZ:AZ)+SUMIF('Health Products &amp; Equipment'!$B:$B,$B277,'Health Products &amp; Equipment'!AZ:AZ)+SUMIF('Other Pharma &amp; Health Products'!$B:$B,$B277,'Other Pharma &amp; Health Products'!AZ:AZ)+SUMIF('PSM Costs'!$B:$B,$B277,'PSM Costs'!AZ:AZ)&gt;0,SUMIF(Pharmaceuticals!$B:$B,$B277,Pharmaceuticals!AZ:AZ)+SUMIF('Health Products &amp; Equipment'!$B:$B,$B277,'Health Products &amp; Equipment'!AZ:AZ)+SUMIF('Other Pharma &amp; Health Products'!$B:$B,$B277,'Other Pharma &amp; Health Products'!AZ:AZ)+SUMIF('PSM Costs'!$B:$B,$B277,'PSM Costs'!AZ:AZ),"")</f>
        <v/>
      </c>
      <c r="T277" s="233" t="str">
        <f ca="1">IF(SUMIF(Pharmaceuticals!$B:$B,$B277,Pharmaceuticals!BB:BB)+SUMIF('Health Products &amp; Equipment'!$B:$B,$B277,'Health Products &amp; Equipment'!BB:BB)+SUMIF('Other Pharma &amp; Health Products'!$B:$B,$B277,'Other Pharma &amp; Health Products'!BB:BB)+SUMIF('PSM Costs'!$B:$B,$B277,'PSM Costs'!BB:BB)&gt;0,SUMIF(Pharmaceuticals!$B:$B,$B277,Pharmaceuticals!BB:BB)+SUMIF('Health Products &amp; Equipment'!$B:$B,$B277,'Health Products &amp; Equipment'!BB:BB)+SUMIF('Other Pharma &amp; Health Products'!$B:$B,$B277,'Other Pharma &amp; Health Products'!BB:BB)+SUMIF('PSM Costs'!$B:$B,$B277,'PSM Costs'!BB:BB),"")</f>
        <v/>
      </c>
      <c r="U277" s="233" t="str">
        <f ca="1">IF(SUMIF(Pharmaceuticals!$B:$B,$B277,Pharmaceuticals!BD:BD)+SUMIF('Health Products &amp; Equipment'!$B:$B,$B277,'Health Products &amp; Equipment'!BD:BD)+SUMIF('Other Pharma &amp; Health Products'!$B:$B,$B277,'Other Pharma &amp; Health Products'!BD:BD)+SUMIF('PSM Costs'!$B:$B,$B277,'PSM Costs'!BD:BD)&gt;0,SUMIF(Pharmaceuticals!$B:$B,$B277,Pharmaceuticals!BD:BD)+SUMIF('Health Products &amp; Equipment'!$B:$B,$B277,'Health Products &amp; Equipment'!BD:BD)+SUMIF('Other Pharma &amp; Health Products'!$B:$B,$B277,'Other Pharma &amp; Health Products'!BD:BD)+SUMIF('PSM Costs'!$B:$B,$B277,'PSM Costs'!BD:BD),"")</f>
        <v/>
      </c>
      <c r="V277" s="233" t="str">
        <f ca="1">IF(SUMIF(Pharmaceuticals!$B:$B,$B277,Pharmaceuticals!BF:BF)+SUMIF('Health Products &amp; Equipment'!$B:$B,$B277,'Health Products &amp; Equipment'!BF:BF)+SUMIF('Other Pharma &amp; Health Products'!$B:$B,$B277,'Other Pharma &amp; Health Products'!BF:BF)+SUMIF('PSM Costs'!$B:$B,$B277,'PSM Costs'!BF:BF)&gt;0,SUMIF(Pharmaceuticals!$B:$B,$B277,Pharmaceuticals!BF:BF)+SUMIF('Health Products &amp; Equipment'!$B:$B,$B277,'Health Products &amp; Equipment'!BF:BF)+SUMIF('Other Pharma &amp; Health Products'!$B:$B,$B277,'Other Pharma &amp; Health Products'!BF:BF)+SUMIF('PSM Costs'!$B:$B,$B277,'PSM Costs'!BF:BF),"")</f>
        <v/>
      </c>
      <c r="W277" s="231" t="str">
        <f t="shared" ca="1" si="23"/>
        <v/>
      </c>
      <c r="X277" s="234" t="str">
        <f ca="1">IF(SUMIF(Pharmaceuticals!$B:$B,$B277,Pharmaceuticals!BM:BM)+SUMIF('Health Products &amp; Equipment'!$B:$B,$B277,'Health Products &amp; Equipment'!BM:BM)+SUMIF('Other Pharma &amp; Health Products'!$B:$B,$B277,'Other Pharma &amp; Health Products'!BM:BM)+SUMIF('PSM Costs'!$B:$B,$B277,'PSM Costs'!BM:BM)&gt;0,SUMIF(Pharmaceuticals!$B:$B,$B277,Pharmaceuticals!BM:BM)+SUMIF('Health Products &amp; Equipment'!$B:$B,$B277,'Health Products &amp; Equipment'!BM:BM)+SUMIF('Other Pharma &amp; Health Products'!$B:$B,$B277,'Other Pharma &amp; Health Products'!BM:BM)+SUMIF('PSM Costs'!$B:$B,$B277,'PSM Costs'!BM:BM),"")</f>
        <v/>
      </c>
      <c r="Y277" s="234" t="str">
        <f ca="1">IF(SUMIF(Pharmaceuticals!$B:$B,$B277,Pharmaceuticals!BO:BO)+SUMIF('Health Products &amp; Equipment'!$B:$B,$B277,'Health Products &amp; Equipment'!BO:BO)+SUMIF('Other Pharma &amp; Health Products'!$B:$B,$B277,'Other Pharma &amp; Health Products'!BO:BO)+SUMIF('PSM Costs'!$B:$B,$B277,'PSM Costs'!BO:BO)&gt;0,SUMIF(Pharmaceuticals!$B:$B,$B277,Pharmaceuticals!BO:BO)+SUMIF('Health Products &amp; Equipment'!$B:$B,$B277,'Health Products &amp; Equipment'!BO:BO)+SUMIF('Other Pharma &amp; Health Products'!$B:$B,$B277,'Other Pharma &amp; Health Products'!BO:BO)+SUMIF('PSM Costs'!$B:$B,$B277,'PSM Costs'!BO:BO),"")</f>
        <v/>
      </c>
      <c r="Z277" s="234" t="str">
        <f ca="1">IF(SUMIF(Pharmaceuticals!$B:$B,$B277,Pharmaceuticals!BQ:BQ)+SUMIF('Health Products &amp; Equipment'!$B:$B,$B277,'Health Products &amp; Equipment'!BQ:BQ)+SUMIF('Other Pharma &amp; Health Products'!$B:$B,$B277,'Other Pharma &amp; Health Products'!BQ:BQ)+SUMIF('PSM Costs'!$B:$B,$B277,'PSM Costs'!BQ:BQ)&gt;0,SUMIF(Pharmaceuticals!$B:$B,$B277,Pharmaceuticals!BQ:BQ)+SUMIF('Health Products &amp; Equipment'!$B:$B,$B277,'Health Products &amp; Equipment'!BQ:BQ)+SUMIF('Other Pharma &amp; Health Products'!$B:$B,$B277,'Other Pharma &amp; Health Products'!BQ:BQ)+SUMIF('PSM Costs'!$B:$B,$B277,'PSM Costs'!BQ:BQ),"")</f>
        <v/>
      </c>
      <c r="AA277" s="234" t="str">
        <f ca="1">IF(SUMIF(Pharmaceuticals!$B:$B,$B277,Pharmaceuticals!BS:BS)+SUMIF('Health Products &amp; Equipment'!$B:$B,$B277,'Health Products &amp; Equipment'!BS:BS)+SUMIF('Other Pharma &amp; Health Products'!$B:$B,$B277,'Other Pharma &amp; Health Products'!BS:BS)+SUMIF('PSM Costs'!$B:$B,$B277,'PSM Costs'!BS:BS)&gt;0,SUMIF(Pharmaceuticals!$B:$B,$B277,Pharmaceuticals!BS:BS)+SUMIF('Health Products &amp; Equipment'!$B:$B,$B277,'Health Products &amp; Equipment'!BS:BS)+SUMIF('Other Pharma &amp; Health Products'!$B:$B,$B277,'Other Pharma &amp; Health Products'!BS:BS)+SUMIF('PSM Costs'!$B:$B,$B277,'PSM Costs'!BS:BS),"")</f>
        <v/>
      </c>
      <c r="AB277" s="233" t="str">
        <f t="shared" ca="1" si="24"/>
        <v/>
      </c>
    </row>
    <row r="278" spans="1:28" ht="22.15" customHeight="1" x14ac:dyDescent="0.2">
      <c r="A278" s="229">
        <v>268</v>
      </c>
      <c r="B278" s="229" t="str">
        <f ca="1">IFERROR(VLOOKUP(A278,'Rank unique Mod-Int-CI-PR'!I:J,2,FALSE),"")</f>
        <v/>
      </c>
      <c r="C278" s="230" t="str">
        <f ca="1">IFERROR(VLOOKUP(VALUE(LEFT(B278,FIND("-",B278)-1)),CatModules!B:C,2,FALSE),"")</f>
        <v/>
      </c>
      <c r="D278" s="230" t="str">
        <f ca="1">IFERROR(VLOOKUP(LEFT(B278,FIND("--",B278)-1),CatInt!D:E,2,FALSE),"")</f>
        <v/>
      </c>
      <c r="E278" s="230" t="str">
        <f ca="1">IFERROR(VLOOKUP(MID(B278,FIND("--",B278)+2,FIND("---",B278)-FIND("--",B278)-2),CatCostInp!D:E,2,FALSE),"")</f>
        <v/>
      </c>
      <c r="F278" s="230" t="str">
        <f ca="1">IFERROR(VLOOKUP(B278,ActivityConcat!A:C,3,FALSE),"")</f>
        <v/>
      </c>
      <c r="G278" s="231" t="str">
        <f ca="1">IFERROR(VLOOKUP(VALUE(RIGHT(B278,1)),Setup!A:D,4,FALSE),"")</f>
        <v/>
      </c>
      <c r="H278" s="232" t="str">
        <f t="shared" ca="1" si="20"/>
        <v/>
      </c>
      <c r="I278" s="233" t="str">
        <f ca="1">IF(SUMIF(Pharmaceuticals!$B:$B,$B278,Pharmaceuticals!Z:Z)+SUMIF('Health Products &amp; Equipment'!$B:$B,$B278,'Health Products &amp; Equipment'!Z:Z)+SUMIF('Other Pharma &amp; Health Products'!$B:$B,$B278,'Other Pharma &amp; Health Products'!Z:Z)+SUMIF('PSM Costs'!$B:$B,$B278,'PSM Costs'!Z:Z)&gt;0,SUMIF(Pharmaceuticals!$B:$B,$B278,Pharmaceuticals!Z:Z)+SUMIF('Health Products &amp; Equipment'!$B:$B,$B278,'Health Products &amp; Equipment'!Z:Z)+SUMIF('Other Pharma &amp; Health Products'!$B:$B,$B278,'Other Pharma &amp; Health Products'!Z:Z)+SUMIF('PSM Costs'!$B:$B,$B278,'PSM Costs'!Z:Z),"")</f>
        <v/>
      </c>
      <c r="J278" s="233" t="str">
        <f ca="1">IF(SUMIF(Pharmaceuticals!$B:$B,$B278,Pharmaceuticals!AB:AB)+SUMIF('Health Products &amp; Equipment'!$B:$B,$B278,'Health Products &amp; Equipment'!AB:AB)+SUMIF('Other Pharma &amp; Health Products'!$B:$B,$B278,'Other Pharma &amp; Health Products'!AB:AB)+SUMIF('PSM Costs'!$B:$B,$B278,'PSM Costs'!AB:AB)&gt;0,SUMIF(Pharmaceuticals!$B:$B,$B278,Pharmaceuticals!AB:AB)+SUMIF('Health Products &amp; Equipment'!$B:$B,$B278,'Health Products &amp; Equipment'!AB:AB)+SUMIF('Other Pharma &amp; Health Products'!$B:$B,$B278,'Other Pharma &amp; Health Products'!AB:AB)+SUMIF('PSM Costs'!$B:$B,$B278,'PSM Costs'!AB:AB),"")</f>
        <v/>
      </c>
      <c r="K278" s="233" t="str">
        <f ca="1">IF(SUMIF(Pharmaceuticals!$B:$B,$B278,Pharmaceuticals!AD:AD)+SUMIF('Health Products &amp; Equipment'!$B:$B,$B278,'Health Products &amp; Equipment'!AD:AD)+SUMIF('Other Pharma &amp; Health Products'!$B:$B,$B278,'Other Pharma &amp; Health Products'!AD:AD)+SUMIF('PSM Costs'!$B:$B,$B278,'PSM Costs'!AD:AD)&gt;0,SUMIF(Pharmaceuticals!$B:$B,$B278,Pharmaceuticals!AD:AD)+SUMIF('Health Products &amp; Equipment'!$B:$B,$B278,'Health Products &amp; Equipment'!AD:AD)+SUMIF('Other Pharma &amp; Health Products'!$B:$B,$B278,'Other Pharma &amp; Health Products'!AD:AD)+SUMIF('PSM Costs'!$B:$B,$B278,'PSM Costs'!AD:AD),"")</f>
        <v/>
      </c>
      <c r="L278" s="233" t="str">
        <f ca="1">IF(SUMIF(Pharmaceuticals!$B:$B,$B278,Pharmaceuticals!AF:AF)+SUMIF('Health Products &amp; Equipment'!$B:$B,$B278,'Health Products &amp; Equipment'!AF:AF)+SUMIF('Other Pharma &amp; Health Products'!$B:$B,$B278,'Other Pharma &amp; Health Products'!AF:AF)+SUMIF('PSM Costs'!$B:$B,$B278,'PSM Costs'!AF:AF)&gt;0,SUMIF(Pharmaceuticals!$B:$B,$B278,Pharmaceuticals!AF:AF)+SUMIF('Health Products &amp; Equipment'!$B:$B,$B278,'Health Products &amp; Equipment'!AF:AF)+SUMIF('Other Pharma &amp; Health Products'!$B:$B,$B278,'Other Pharma &amp; Health Products'!AF:AF)+SUMIF('PSM Costs'!$B:$B,$B278,'PSM Costs'!AF:AF),"")</f>
        <v/>
      </c>
      <c r="M278" s="231" t="str">
        <f t="shared" ca="1" si="21"/>
        <v/>
      </c>
      <c r="N278" s="234" t="str">
        <f ca="1">IF(SUMIF(Pharmaceuticals!$B:$B,$B278,Pharmaceuticals!AM:AM)+SUMIF('Health Products &amp; Equipment'!$B:$B,$B278,'Health Products &amp; Equipment'!AM:AM)+SUMIF('Other Pharma &amp; Health Products'!$B:$B,$B278,'Other Pharma &amp; Health Products'!AM:AM)+SUMIF('PSM Costs'!$B:$B,$B278,'PSM Costs'!AM:AM)&gt;0,SUMIF(Pharmaceuticals!$B:$B,$B278,Pharmaceuticals!AM:AM)+SUMIF('Health Products &amp; Equipment'!$B:$B,$B278,'Health Products &amp; Equipment'!AM:AM)+SUMIF('Other Pharma &amp; Health Products'!$B:$B,$B278,'Other Pharma &amp; Health Products'!AM:AM)+SUMIF('PSM Costs'!$B:$B,$B278,'PSM Costs'!AM:AM),"")</f>
        <v/>
      </c>
      <c r="O278" s="234" t="str">
        <f ca="1">IF(SUMIF(Pharmaceuticals!$B:$B,$B278,Pharmaceuticals!AO:AO)+SUMIF('Health Products &amp; Equipment'!$B:$B,$B278,'Health Products &amp; Equipment'!AO:AO)+SUMIF('Other Pharma &amp; Health Products'!$B:$B,$B278,'Other Pharma &amp; Health Products'!AO:AO)+SUMIF('PSM Costs'!$B:$B,$B278,'PSM Costs'!AO:AO)&gt;0,SUMIF(Pharmaceuticals!$B:$B,$B278,Pharmaceuticals!AO:AO)+SUMIF('Health Products &amp; Equipment'!$B:$B,$B278,'Health Products &amp; Equipment'!AO:AO)+SUMIF('Other Pharma &amp; Health Products'!$B:$B,$B278,'Other Pharma &amp; Health Products'!AO:AO)+SUMIF('PSM Costs'!$B:$B,$B278,'PSM Costs'!AO:AO),"")</f>
        <v/>
      </c>
      <c r="P278" s="234" t="str">
        <f ca="1">IF(SUMIF(Pharmaceuticals!$B:$B,$B278,Pharmaceuticals!AQ:AQ)+SUMIF('Health Products &amp; Equipment'!$B:$B,$B278,'Health Products &amp; Equipment'!AQ:AQ)+SUMIF('Other Pharma &amp; Health Products'!$B:$B,$B278,'Other Pharma &amp; Health Products'!AQ:AQ)+SUMIF('PSM Costs'!$B:$B,$B278,'PSM Costs'!AQ:AQ)&gt;0,SUMIF(Pharmaceuticals!$B:$B,$B278,Pharmaceuticals!AQ:AQ)+SUMIF('Health Products &amp; Equipment'!$B:$B,$B278,'Health Products &amp; Equipment'!AQ:AQ)+SUMIF('Other Pharma &amp; Health Products'!$B:$B,$B278,'Other Pharma &amp; Health Products'!AQ:AQ)+SUMIF('PSM Costs'!$B:$B,$B278,'PSM Costs'!AQ:AQ),"")</f>
        <v/>
      </c>
      <c r="Q278" s="234" t="str">
        <f ca="1">IF(SUMIF(Pharmaceuticals!$B:$B,$B278,Pharmaceuticals!AS:AS)+SUMIF('Health Products &amp; Equipment'!$B:$B,$B278,'Health Products &amp; Equipment'!AS:AS)+SUMIF('Other Pharma &amp; Health Products'!$B:$B,$B278,'Other Pharma &amp; Health Products'!AS:AS)+SUMIF('PSM Costs'!$B:$B,$B278,'PSM Costs'!AS:AS)&gt;0,SUMIF(Pharmaceuticals!$B:$B,$B278,Pharmaceuticals!AS:AS)+SUMIF('Health Products &amp; Equipment'!$B:$B,$B278,'Health Products &amp; Equipment'!AS:AS)+SUMIF('Other Pharma &amp; Health Products'!$B:$B,$B278,'Other Pharma &amp; Health Products'!AS:AS)+SUMIF('PSM Costs'!$B:$B,$B278,'PSM Costs'!AS:AS),"")</f>
        <v/>
      </c>
      <c r="R278" s="232" t="str">
        <f t="shared" ca="1" si="22"/>
        <v/>
      </c>
      <c r="S278" s="233" t="str">
        <f ca="1">IF(SUMIF(Pharmaceuticals!$B:$B,$B278,Pharmaceuticals!AZ:AZ)+SUMIF('Health Products &amp; Equipment'!$B:$B,$B278,'Health Products &amp; Equipment'!AZ:AZ)+SUMIF('Other Pharma &amp; Health Products'!$B:$B,$B278,'Other Pharma &amp; Health Products'!AZ:AZ)+SUMIF('PSM Costs'!$B:$B,$B278,'PSM Costs'!AZ:AZ)&gt;0,SUMIF(Pharmaceuticals!$B:$B,$B278,Pharmaceuticals!AZ:AZ)+SUMIF('Health Products &amp; Equipment'!$B:$B,$B278,'Health Products &amp; Equipment'!AZ:AZ)+SUMIF('Other Pharma &amp; Health Products'!$B:$B,$B278,'Other Pharma &amp; Health Products'!AZ:AZ)+SUMIF('PSM Costs'!$B:$B,$B278,'PSM Costs'!AZ:AZ),"")</f>
        <v/>
      </c>
      <c r="T278" s="233" t="str">
        <f ca="1">IF(SUMIF(Pharmaceuticals!$B:$B,$B278,Pharmaceuticals!BB:BB)+SUMIF('Health Products &amp; Equipment'!$B:$B,$B278,'Health Products &amp; Equipment'!BB:BB)+SUMIF('Other Pharma &amp; Health Products'!$B:$B,$B278,'Other Pharma &amp; Health Products'!BB:BB)+SUMIF('PSM Costs'!$B:$B,$B278,'PSM Costs'!BB:BB)&gt;0,SUMIF(Pharmaceuticals!$B:$B,$B278,Pharmaceuticals!BB:BB)+SUMIF('Health Products &amp; Equipment'!$B:$B,$B278,'Health Products &amp; Equipment'!BB:BB)+SUMIF('Other Pharma &amp; Health Products'!$B:$B,$B278,'Other Pharma &amp; Health Products'!BB:BB)+SUMIF('PSM Costs'!$B:$B,$B278,'PSM Costs'!BB:BB),"")</f>
        <v/>
      </c>
      <c r="U278" s="233" t="str">
        <f ca="1">IF(SUMIF(Pharmaceuticals!$B:$B,$B278,Pharmaceuticals!BD:BD)+SUMIF('Health Products &amp; Equipment'!$B:$B,$B278,'Health Products &amp; Equipment'!BD:BD)+SUMIF('Other Pharma &amp; Health Products'!$B:$B,$B278,'Other Pharma &amp; Health Products'!BD:BD)+SUMIF('PSM Costs'!$B:$B,$B278,'PSM Costs'!BD:BD)&gt;0,SUMIF(Pharmaceuticals!$B:$B,$B278,Pharmaceuticals!BD:BD)+SUMIF('Health Products &amp; Equipment'!$B:$B,$B278,'Health Products &amp; Equipment'!BD:BD)+SUMIF('Other Pharma &amp; Health Products'!$B:$B,$B278,'Other Pharma &amp; Health Products'!BD:BD)+SUMIF('PSM Costs'!$B:$B,$B278,'PSM Costs'!BD:BD),"")</f>
        <v/>
      </c>
      <c r="V278" s="233" t="str">
        <f ca="1">IF(SUMIF(Pharmaceuticals!$B:$B,$B278,Pharmaceuticals!BF:BF)+SUMIF('Health Products &amp; Equipment'!$B:$B,$B278,'Health Products &amp; Equipment'!BF:BF)+SUMIF('Other Pharma &amp; Health Products'!$B:$B,$B278,'Other Pharma &amp; Health Products'!BF:BF)+SUMIF('PSM Costs'!$B:$B,$B278,'PSM Costs'!BF:BF)&gt;0,SUMIF(Pharmaceuticals!$B:$B,$B278,Pharmaceuticals!BF:BF)+SUMIF('Health Products &amp; Equipment'!$B:$B,$B278,'Health Products &amp; Equipment'!BF:BF)+SUMIF('Other Pharma &amp; Health Products'!$B:$B,$B278,'Other Pharma &amp; Health Products'!BF:BF)+SUMIF('PSM Costs'!$B:$B,$B278,'PSM Costs'!BF:BF),"")</f>
        <v/>
      </c>
      <c r="W278" s="231" t="str">
        <f t="shared" ca="1" si="23"/>
        <v/>
      </c>
      <c r="X278" s="234" t="str">
        <f ca="1">IF(SUMIF(Pharmaceuticals!$B:$B,$B278,Pharmaceuticals!BM:BM)+SUMIF('Health Products &amp; Equipment'!$B:$B,$B278,'Health Products &amp; Equipment'!BM:BM)+SUMIF('Other Pharma &amp; Health Products'!$B:$B,$B278,'Other Pharma &amp; Health Products'!BM:BM)+SUMIF('PSM Costs'!$B:$B,$B278,'PSM Costs'!BM:BM)&gt;0,SUMIF(Pharmaceuticals!$B:$B,$B278,Pharmaceuticals!BM:BM)+SUMIF('Health Products &amp; Equipment'!$B:$B,$B278,'Health Products &amp; Equipment'!BM:BM)+SUMIF('Other Pharma &amp; Health Products'!$B:$B,$B278,'Other Pharma &amp; Health Products'!BM:BM)+SUMIF('PSM Costs'!$B:$B,$B278,'PSM Costs'!BM:BM),"")</f>
        <v/>
      </c>
      <c r="Y278" s="234" t="str">
        <f ca="1">IF(SUMIF(Pharmaceuticals!$B:$B,$B278,Pharmaceuticals!BO:BO)+SUMIF('Health Products &amp; Equipment'!$B:$B,$B278,'Health Products &amp; Equipment'!BO:BO)+SUMIF('Other Pharma &amp; Health Products'!$B:$B,$B278,'Other Pharma &amp; Health Products'!BO:BO)+SUMIF('PSM Costs'!$B:$B,$B278,'PSM Costs'!BO:BO)&gt;0,SUMIF(Pharmaceuticals!$B:$B,$B278,Pharmaceuticals!BO:BO)+SUMIF('Health Products &amp; Equipment'!$B:$B,$B278,'Health Products &amp; Equipment'!BO:BO)+SUMIF('Other Pharma &amp; Health Products'!$B:$B,$B278,'Other Pharma &amp; Health Products'!BO:BO)+SUMIF('PSM Costs'!$B:$B,$B278,'PSM Costs'!BO:BO),"")</f>
        <v/>
      </c>
      <c r="Z278" s="234" t="str">
        <f ca="1">IF(SUMIF(Pharmaceuticals!$B:$B,$B278,Pharmaceuticals!BQ:BQ)+SUMIF('Health Products &amp; Equipment'!$B:$B,$B278,'Health Products &amp; Equipment'!BQ:BQ)+SUMIF('Other Pharma &amp; Health Products'!$B:$B,$B278,'Other Pharma &amp; Health Products'!BQ:BQ)+SUMIF('PSM Costs'!$B:$B,$B278,'PSM Costs'!BQ:BQ)&gt;0,SUMIF(Pharmaceuticals!$B:$B,$B278,Pharmaceuticals!BQ:BQ)+SUMIF('Health Products &amp; Equipment'!$B:$B,$B278,'Health Products &amp; Equipment'!BQ:BQ)+SUMIF('Other Pharma &amp; Health Products'!$B:$B,$B278,'Other Pharma &amp; Health Products'!BQ:BQ)+SUMIF('PSM Costs'!$B:$B,$B278,'PSM Costs'!BQ:BQ),"")</f>
        <v/>
      </c>
      <c r="AA278" s="234" t="str">
        <f ca="1">IF(SUMIF(Pharmaceuticals!$B:$B,$B278,Pharmaceuticals!BS:BS)+SUMIF('Health Products &amp; Equipment'!$B:$B,$B278,'Health Products &amp; Equipment'!BS:BS)+SUMIF('Other Pharma &amp; Health Products'!$B:$B,$B278,'Other Pharma &amp; Health Products'!BS:BS)+SUMIF('PSM Costs'!$B:$B,$B278,'PSM Costs'!BS:BS)&gt;0,SUMIF(Pharmaceuticals!$B:$B,$B278,Pharmaceuticals!BS:BS)+SUMIF('Health Products &amp; Equipment'!$B:$B,$B278,'Health Products &amp; Equipment'!BS:BS)+SUMIF('Other Pharma &amp; Health Products'!$B:$B,$B278,'Other Pharma &amp; Health Products'!BS:BS)+SUMIF('PSM Costs'!$B:$B,$B278,'PSM Costs'!BS:BS),"")</f>
        <v/>
      </c>
      <c r="AB278" s="233" t="str">
        <f t="shared" ca="1" si="24"/>
        <v/>
      </c>
    </row>
    <row r="279" spans="1:28" ht="22.15" customHeight="1" x14ac:dyDescent="0.2">
      <c r="A279" s="229">
        <v>269</v>
      </c>
      <c r="B279" s="229" t="str">
        <f ca="1">IFERROR(VLOOKUP(A279,'Rank unique Mod-Int-CI-PR'!I:J,2,FALSE),"")</f>
        <v/>
      </c>
      <c r="C279" s="230" t="str">
        <f ca="1">IFERROR(VLOOKUP(VALUE(LEFT(B279,FIND("-",B279)-1)),CatModules!B:C,2,FALSE),"")</f>
        <v/>
      </c>
      <c r="D279" s="230" t="str">
        <f ca="1">IFERROR(VLOOKUP(LEFT(B279,FIND("--",B279)-1),CatInt!D:E,2,FALSE),"")</f>
        <v/>
      </c>
      <c r="E279" s="230" t="str">
        <f ca="1">IFERROR(VLOOKUP(MID(B279,FIND("--",B279)+2,FIND("---",B279)-FIND("--",B279)-2),CatCostInp!D:E,2,FALSE),"")</f>
        <v/>
      </c>
      <c r="F279" s="230" t="str">
        <f ca="1">IFERROR(VLOOKUP(B279,ActivityConcat!A:C,3,FALSE),"")</f>
        <v/>
      </c>
      <c r="G279" s="231" t="str">
        <f ca="1">IFERROR(VLOOKUP(VALUE(RIGHT(B279,1)),Setup!A:D,4,FALSE),"")</f>
        <v/>
      </c>
      <c r="H279" s="232" t="str">
        <f t="shared" ca="1" si="20"/>
        <v/>
      </c>
      <c r="I279" s="233" t="str">
        <f ca="1">IF(SUMIF(Pharmaceuticals!$B:$B,$B279,Pharmaceuticals!Z:Z)+SUMIF('Health Products &amp; Equipment'!$B:$B,$B279,'Health Products &amp; Equipment'!Z:Z)+SUMIF('Other Pharma &amp; Health Products'!$B:$B,$B279,'Other Pharma &amp; Health Products'!Z:Z)+SUMIF('PSM Costs'!$B:$B,$B279,'PSM Costs'!Z:Z)&gt;0,SUMIF(Pharmaceuticals!$B:$B,$B279,Pharmaceuticals!Z:Z)+SUMIF('Health Products &amp; Equipment'!$B:$B,$B279,'Health Products &amp; Equipment'!Z:Z)+SUMIF('Other Pharma &amp; Health Products'!$B:$B,$B279,'Other Pharma &amp; Health Products'!Z:Z)+SUMIF('PSM Costs'!$B:$B,$B279,'PSM Costs'!Z:Z),"")</f>
        <v/>
      </c>
      <c r="J279" s="233" t="str">
        <f ca="1">IF(SUMIF(Pharmaceuticals!$B:$B,$B279,Pharmaceuticals!AB:AB)+SUMIF('Health Products &amp; Equipment'!$B:$B,$B279,'Health Products &amp; Equipment'!AB:AB)+SUMIF('Other Pharma &amp; Health Products'!$B:$B,$B279,'Other Pharma &amp; Health Products'!AB:AB)+SUMIF('PSM Costs'!$B:$B,$B279,'PSM Costs'!AB:AB)&gt;0,SUMIF(Pharmaceuticals!$B:$B,$B279,Pharmaceuticals!AB:AB)+SUMIF('Health Products &amp; Equipment'!$B:$B,$B279,'Health Products &amp; Equipment'!AB:AB)+SUMIF('Other Pharma &amp; Health Products'!$B:$B,$B279,'Other Pharma &amp; Health Products'!AB:AB)+SUMIF('PSM Costs'!$B:$B,$B279,'PSM Costs'!AB:AB),"")</f>
        <v/>
      </c>
      <c r="K279" s="233" t="str">
        <f ca="1">IF(SUMIF(Pharmaceuticals!$B:$B,$B279,Pharmaceuticals!AD:AD)+SUMIF('Health Products &amp; Equipment'!$B:$B,$B279,'Health Products &amp; Equipment'!AD:AD)+SUMIF('Other Pharma &amp; Health Products'!$B:$B,$B279,'Other Pharma &amp; Health Products'!AD:AD)+SUMIF('PSM Costs'!$B:$B,$B279,'PSM Costs'!AD:AD)&gt;0,SUMIF(Pharmaceuticals!$B:$B,$B279,Pharmaceuticals!AD:AD)+SUMIF('Health Products &amp; Equipment'!$B:$B,$B279,'Health Products &amp; Equipment'!AD:AD)+SUMIF('Other Pharma &amp; Health Products'!$B:$B,$B279,'Other Pharma &amp; Health Products'!AD:AD)+SUMIF('PSM Costs'!$B:$B,$B279,'PSM Costs'!AD:AD),"")</f>
        <v/>
      </c>
      <c r="L279" s="233" t="str">
        <f ca="1">IF(SUMIF(Pharmaceuticals!$B:$B,$B279,Pharmaceuticals!AF:AF)+SUMIF('Health Products &amp; Equipment'!$B:$B,$B279,'Health Products &amp; Equipment'!AF:AF)+SUMIF('Other Pharma &amp; Health Products'!$B:$B,$B279,'Other Pharma &amp; Health Products'!AF:AF)+SUMIF('PSM Costs'!$B:$B,$B279,'PSM Costs'!AF:AF)&gt;0,SUMIF(Pharmaceuticals!$B:$B,$B279,Pharmaceuticals!AF:AF)+SUMIF('Health Products &amp; Equipment'!$B:$B,$B279,'Health Products &amp; Equipment'!AF:AF)+SUMIF('Other Pharma &amp; Health Products'!$B:$B,$B279,'Other Pharma &amp; Health Products'!AF:AF)+SUMIF('PSM Costs'!$B:$B,$B279,'PSM Costs'!AF:AF),"")</f>
        <v/>
      </c>
      <c r="M279" s="231" t="str">
        <f t="shared" ca="1" si="21"/>
        <v/>
      </c>
      <c r="N279" s="234" t="str">
        <f ca="1">IF(SUMIF(Pharmaceuticals!$B:$B,$B279,Pharmaceuticals!AM:AM)+SUMIF('Health Products &amp; Equipment'!$B:$B,$B279,'Health Products &amp; Equipment'!AM:AM)+SUMIF('Other Pharma &amp; Health Products'!$B:$B,$B279,'Other Pharma &amp; Health Products'!AM:AM)+SUMIF('PSM Costs'!$B:$B,$B279,'PSM Costs'!AM:AM)&gt;0,SUMIF(Pharmaceuticals!$B:$B,$B279,Pharmaceuticals!AM:AM)+SUMIF('Health Products &amp; Equipment'!$B:$B,$B279,'Health Products &amp; Equipment'!AM:AM)+SUMIF('Other Pharma &amp; Health Products'!$B:$B,$B279,'Other Pharma &amp; Health Products'!AM:AM)+SUMIF('PSM Costs'!$B:$B,$B279,'PSM Costs'!AM:AM),"")</f>
        <v/>
      </c>
      <c r="O279" s="234" t="str">
        <f ca="1">IF(SUMIF(Pharmaceuticals!$B:$B,$B279,Pharmaceuticals!AO:AO)+SUMIF('Health Products &amp; Equipment'!$B:$B,$B279,'Health Products &amp; Equipment'!AO:AO)+SUMIF('Other Pharma &amp; Health Products'!$B:$B,$B279,'Other Pharma &amp; Health Products'!AO:AO)+SUMIF('PSM Costs'!$B:$B,$B279,'PSM Costs'!AO:AO)&gt;0,SUMIF(Pharmaceuticals!$B:$B,$B279,Pharmaceuticals!AO:AO)+SUMIF('Health Products &amp; Equipment'!$B:$B,$B279,'Health Products &amp; Equipment'!AO:AO)+SUMIF('Other Pharma &amp; Health Products'!$B:$B,$B279,'Other Pharma &amp; Health Products'!AO:AO)+SUMIF('PSM Costs'!$B:$B,$B279,'PSM Costs'!AO:AO),"")</f>
        <v/>
      </c>
      <c r="P279" s="234" t="str">
        <f ca="1">IF(SUMIF(Pharmaceuticals!$B:$B,$B279,Pharmaceuticals!AQ:AQ)+SUMIF('Health Products &amp; Equipment'!$B:$B,$B279,'Health Products &amp; Equipment'!AQ:AQ)+SUMIF('Other Pharma &amp; Health Products'!$B:$B,$B279,'Other Pharma &amp; Health Products'!AQ:AQ)+SUMIF('PSM Costs'!$B:$B,$B279,'PSM Costs'!AQ:AQ)&gt;0,SUMIF(Pharmaceuticals!$B:$B,$B279,Pharmaceuticals!AQ:AQ)+SUMIF('Health Products &amp; Equipment'!$B:$B,$B279,'Health Products &amp; Equipment'!AQ:AQ)+SUMIF('Other Pharma &amp; Health Products'!$B:$B,$B279,'Other Pharma &amp; Health Products'!AQ:AQ)+SUMIF('PSM Costs'!$B:$B,$B279,'PSM Costs'!AQ:AQ),"")</f>
        <v/>
      </c>
      <c r="Q279" s="234" t="str">
        <f ca="1">IF(SUMIF(Pharmaceuticals!$B:$B,$B279,Pharmaceuticals!AS:AS)+SUMIF('Health Products &amp; Equipment'!$B:$B,$B279,'Health Products &amp; Equipment'!AS:AS)+SUMIF('Other Pharma &amp; Health Products'!$B:$B,$B279,'Other Pharma &amp; Health Products'!AS:AS)+SUMIF('PSM Costs'!$B:$B,$B279,'PSM Costs'!AS:AS)&gt;0,SUMIF(Pharmaceuticals!$B:$B,$B279,Pharmaceuticals!AS:AS)+SUMIF('Health Products &amp; Equipment'!$B:$B,$B279,'Health Products &amp; Equipment'!AS:AS)+SUMIF('Other Pharma &amp; Health Products'!$B:$B,$B279,'Other Pharma &amp; Health Products'!AS:AS)+SUMIF('PSM Costs'!$B:$B,$B279,'PSM Costs'!AS:AS),"")</f>
        <v/>
      </c>
      <c r="R279" s="232" t="str">
        <f t="shared" ca="1" si="22"/>
        <v/>
      </c>
      <c r="S279" s="233" t="str">
        <f ca="1">IF(SUMIF(Pharmaceuticals!$B:$B,$B279,Pharmaceuticals!AZ:AZ)+SUMIF('Health Products &amp; Equipment'!$B:$B,$B279,'Health Products &amp; Equipment'!AZ:AZ)+SUMIF('Other Pharma &amp; Health Products'!$B:$B,$B279,'Other Pharma &amp; Health Products'!AZ:AZ)+SUMIF('PSM Costs'!$B:$B,$B279,'PSM Costs'!AZ:AZ)&gt;0,SUMIF(Pharmaceuticals!$B:$B,$B279,Pharmaceuticals!AZ:AZ)+SUMIF('Health Products &amp; Equipment'!$B:$B,$B279,'Health Products &amp; Equipment'!AZ:AZ)+SUMIF('Other Pharma &amp; Health Products'!$B:$B,$B279,'Other Pharma &amp; Health Products'!AZ:AZ)+SUMIF('PSM Costs'!$B:$B,$B279,'PSM Costs'!AZ:AZ),"")</f>
        <v/>
      </c>
      <c r="T279" s="233" t="str">
        <f ca="1">IF(SUMIF(Pharmaceuticals!$B:$B,$B279,Pharmaceuticals!BB:BB)+SUMIF('Health Products &amp; Equipment'!$B:$B,$B279,'Health Products &amp; Equipment'!BB:BB)+SUMIF('Other Pharma &amp; Health Products'!$B:$B,$B279,'Other Pharma &amp; Health Products'!BB:BB)+SUMIF('PSM Costs'!$B:$B,$B279,'PSM Costs'!BB:BB)&gt;0,SUMIF(Pharmaceuticals!$B:$B,$B279,Pharmaceuticals!BB:BB)+SUMIF('Health Products &amp; Equipment'!$B:$B,$B279,'Health Products &amp; Equipment'!BB:BB)+SUMIF('Other Pharma &amp; Health Products'!$B:$B,$B279,'Other Pharma &amp; Health Products'!BB:BB)+SUMIF('PSM Costs'!$B:$B,$B279,'PSM Costs'!BB:BB),"")</f>
        <v/>
      </c>
      <c r="U279" s="233" t="str">
        <f ca="1">IF(SUMIF(Pharmaceuticals!$B:$B,$B279,Pharmaceuticals!BD:BD)+SUMIF('Health Products &amp; Equipment'!$B:$B,$B279,'Health Products &amp; Equipment'!BD:BD)+SUMIF('Other Pharma &amp; Health Products'!$B:$B,$B279,'Other Pharma &amp; Health Products'!BD:BD)+SUMIF('PSM Costs'!$B:$B,$B279,'PSM Costs'!BD:BD)&gt;0,SUMIF(Pharmaceuticals!$B:$B,$B279,Pharmaceuticals!BD:BD)+SUMIF('Health Products &amp; Equipment'!$B:$B,$B279,'Health Products &amp; Equipment'!BD:BD)+SUMIF('Other Pharma &amp; Health Products'!$B:$B,$B279,'Other Pharma &amp; Health Products'!BD:BD)+SUMIF('PSM Costs'!$B:$B,$B279,'PSM Costs'!BD:BD),"")</f>
        <v/>
      </c>
      <c r="V279" s="233" t="str">
        <f ca="1">IF(SUMIF(Pharmaceuticals!$B:$B,$B279,Pharmaceuticals!BF:BF)+SUMIF('Health Products &amp; Equipment'!$B:$B,$B279,'Health Products &amp; Equipment'!BF:BF)+SUMIF('Other Pharma &amp; Health Products'!$B:$B,$B279,'Other Pharma &amp; Health Products'!BF:BF)+SUMIF('PSM Costs'!$B:$B,$B279,'PSM Costs'!BF:BF)&gt;0,SUMIF(Pharmaceuticals!$B:$B,$B279,Pharmaceuticals!BF:BF)+SUMIF('Health Products &amp; Equipment'!$B:$B,$B279,'Health Products &amp; Equipment'!BF:BF)+SUMIF('Other Pharma &amp; Health Products'!$B:$B,$B279,'Other Pharma &amp; Health Products'!BF:BF)+SUMIF('PSM Costs'!$B:$B,$B279,'PSM Costs'!BF:BF),"")</f>
        <v/>
      </c>
      <c r="W279" s="231" t="str">
        <f t="shared" ca="1" si="23"/>
        <v/>
      </c>
      <c r="X279" s="234" t="str">
        <f ca="1">IF(SUMIF(Pharmaceuticals!$B:$B,$B279,Pharmaceuticals!BM:BM)+SUMIF('Health Products &amp; Equipment'!$B:$B,$B279,'Health Products &amp; Equipment'!BM:BM)+SUMIF('Other Pharma &amp; Health Products'!$B:$B,$B279,'Other Pharma &amp; Health Products'!BM:BM)+SUMIF('PSM Costs'!$B:$B,$B279,'PSM Costs'!BM:BM)&gt;0,SUMIF(Pharmaceuticals!$B:$B,$B279,Pharmaceuticals!BM:BM)+SUMIF('Health Products &amp; Equipment'!$B:$B,$B279,'Health Products &amp; Equipment'!BM:BM)+SUMIF('Other Pharma &amp; Health Products'!$B:$B,$B279,'Other Pharma &amp; Health Products'!BM:BM)+SUMIF('PSM Costs'!$B:$B,$B279,'PSM Costs'!BM:BM),"")</f>
        <v/>
      </c>
      <c r="Y279" s="234" t="str">
        <f ca="1">IF(SUMIF(Pharmaceuticals!$B:$B,$B279,Pharmaceuticals!BO:BO)+SUMIF('Health Products &amp; Equipment'!$B:$B,$B279,'Health Products &amp; Equipment'!BO:BO)+SUMIF('Other Pharma &amp; Health Products'!$B:$B,$B279,'Other Pharma &amp; Health Products'!BO:BO)+SUMIF('PSM Costs'!$B:$B,$B279,'PSM Costs'!BO:BO)&gt;0,SUMIF(Pharmaceuticals!$B:$B,$B279,Pharmaceuticals!BO:BO)+SUMIF('Health Products &amp; Equipment'!$B:$B,$B279,'Health Products &amp; Equipment'!BO:BO)+SUMIF('Other Pharma &amp; Health Products'!$B:$B,$B279,'Other Pharma &amp; Health Products'!BO:BO)+SUMIF('PSM Costs'!$B:$B,$B279,'PSM Costs'!BO:BO),"")</f>
        <v/>
      </c>
      <c r="Z279" s="234" t="str">
        <f ca="1">IF(SUMIF(Pharmaceuticals!$B:$B,$B279,Pharmaceuticals!BQ:BQ)+SUMIF('Health Products &amp; Equipment'!$B:$B,$B279,'Health Products &amp; Equipment'!BQ:BQ)+SUMIF('Other Pharma &amp; Health Products'!$B:$B,$B279,'Other Pharma &amp; Health Products'!BQ:BQ)+SUMIF('PSM Costs'!$B:$B,$B279,'PSM Costs'!BQ:BQ)&gt;0,SUMIF(Pharmaceuticals!$B:$B,$B279,Pharmaceuticals!BQ:BQ)+SUMIF('Health Products &amp; Equipment'!$B:$B,$B279,'Health Products &amp; Equipment'!BQ:BQ)+SUMIF('Other Pharma &amp; Health Products'!$B:$B,$B279,'Other Pharma &amp; Health Products'!BQ:BQ)+SUMIF('PSM Costs'!$B:$B,$B279,'PSM Costs'!BQ:BQ),"")</f>
        <v/>
      </c>
      <c r="AA279" s="234" t="str">
        <f ca="1">IF(SUMIF(Pharmaceuticals!$B:$B,$B279,Pharmaceuticals!BS:BS)+SUMIF('Health Products &amp; Equipment'!$B:$B,$B279,'Health Products &amp; Equipment'!BS:BS)+SUMIF('Other Pharma &amp; Health Products'!$B:$B,$B279,'Other Pharma &amp; Health Products'!BS:BS)+SUMIF('PSM Costs'!$B:$B,$B279,'PSM Costs'!BS:BS)&gt;0,SUMIF(Pharmaceuticals!$B:$B,$B279,Pharmaceuticals!BS:BS)+SUMIF('Health Products &amp; Equipment'!$B:$B,$B279,'Health Products &amp; Equipment'!BS:BS)+SUMIF('Other Pharma &amp; Health Products'!$B:$B,$B279,'Other Pharma &amp; Health Products'!BS:BS)+SUMIF('PSM Costs'!$B:$B,$B279,'PSM Costs'!BS:BS),"")</f>
        <v/>
      </c>
      <c r="AB279" s="233" t="str">
        <f t="shared" ca="1" si="24"/>
        <v/>
      </c>
    </row>
    <row r="280" spans="1:28" ht="22.15" customHeight="1" x14ac:dyDescent="0.2">
      <c r="A280" s="229">
        <v>270</v>
      </c>
      <c r="B280" s="229" t="str">
        <f ca="1">IFERROR(VLOOKUP(A280,'Rank unique Mod-Int-CI-PR'!I:J,2,FALSE),"")</f>
        <v/>
      </c>
      <c r="C280" s="230" t="str">
        <f ca="1">IFERROR(VLOOKUP(VALUE(LEFT(B280,FIND("-",B280)-1)),CatModules!B:C,2,FALSE),"")</f>
        <v/>
      </c>
      <c r="D280" s="230" t="str">
        <f ca="1">IFERROR(VLOOKUP(LEFT(B280,FIND("--",B280)-1),CatInt!D:E,2,FALSE),"")</f>
        <v/>
      </c>
      <c r="E280" s="230" t="str">
        <f ca="1">IFERROR(VLOOKUP(MID(B280,FIND("--",B280)+2,FIND("---",B280)-FIND("--",B280)-2),CatCostInp!D:E,2,FALSE),"")</f>
        <v/>
      </c>
      <c r="F280" s="230" t="str">
        <f ca="1">IFERROR(VLOOKUP(B280,ActivityConcat!A:C,3,FALSE),"")</f>
        <v/>
      </c>
      <c r="G280" s="231" t="str">
        <f ca="1">IFERROR(VLOOKUP(VALUE(RIGHT(B280,1)),Setup!A:D,4,FALSE),"")</f>
        <v/>
      </c>
      <c r="H280" s="232" t="str">
        <f t="shared" ca="1" si="20"/>
        <v/>
      </c>
      <c r="I280" s="233" t="str">
        <f ca="1">IF(SUMIF(Pharmaceuticals!$B:$B,$B280,Pharmaceuticals!Z:Z)+SUMIF('Health Products &amp; Equipment'!$B:$B,$B280,'Health Products &amp; Equipment'!Z:Z)+SUMIF('Other Pharma &amp; Health Products'!$B:$B,$B280,'Other Pharma &amp; Health Products'!Z:Z)+SUMIF('PSM Costs'!$B:$B,$B280,'PSM Costs'!Z:Z)&gt;0,SUMIF(Pharmaceuticals!$B:$B,$B280,Pharmaceuticals!Z:Z)+SUMIF('Health Products &amp; Equipment'!$B:$B,$B280,'Health Products &amp; Equipment'!Z:Z)+SUMIF('Other Pharma &amp; Health Products'!$B:$B,$B280,'Other Pharma &amp; Health Products'!Z:Z)+SUMIF('PSM Costs'!$B:$B,$B280,'PSM Costs'!Z:Z),"")</f>
        <v/>
      </c>
      <c r="J280" s="233" t="str">
        <f ca="1">IF(SUMIF(Pharmaceuticals!$B:$B,$B280,Pharmaceuticals!AB:AB)+SUMIF('Health Products &amp; Equipment'!$B:$B,$B280,'Health Products &amp; Equipment'!AB:AB)+SUMIF('Other Pharma &amp; Health Products'!$B:$B,$B280,'Other Pharma &amp; Health Products'!AB:AB)+SUMIF('PSM Costs'!$B:$B,$B280,'PSM Costs'!AB:AB)&gt;0,SUMIF(Pharmaceuticals!$B:$B,$B280,Pharmaceuticals!AB:AB)+SUMIF('Health Products &amp; Equipment'!$B:$B,$B280,'Health Products &amp; Equipment'!AB:AB)+SUMIF('Other Pharma &amp; Health Products'!$B:$B,$B280,'Other Pharma &amp; Health Products'!AB:AB)+SUMIF('PSM Costs'!$B:$B,$B280,'PSM Costs'!AB:AB),"")</f>
        <v/>
      </c>
      <c r="K280" s="233" t="str">
        <f ca="1">IF(SUMIF(Pharmaceuticals!$B:$B,$B280,Pharmaceuticals!AD:AD)+SUMIF('Health Products &amp; Equipment'!$B:$B,$B280,'Health Products &amp; Equipment'!AD:AD)+SUMIF('Other Pharma &amp; Health Products'!$B:$B,$B280,'Other Pharma &amp; Health Products'!AD:AD)+SUMIF('PSM Costs'!$B:$B,$B280,'PSM Costs'!AD:AD)&gt;0,SUMIF(Pharmaceuticals!$B:$B,$B280,Pharmaceuticals!AD:AD)+SUMIF('Health Products &amp; Equipment'!$B:$B,$B280,'Health Products &amp; Equipment'!AD:AD)+SUMIF('Other Pharma &amp; Health Products'!$B:$B,$B280,'Other Pharma &amp; Health Products'!AD:AD)+SUMIF('PSM Costs'!$B:$B,$B280,'PSM Costs'!AD:AD),"")</f>
        <v/>
      </c>
      <c r="L280" s="233" t="str">
        <f ca="1">IF(SUMIF(Pharmaceuticals!$B:$B,$B280,Pharmaceuticals!AF:AF)+SUMIF('Health Products &amp; Equipment'!$B:$B,$B280,'Health Products &amp; Equipment'!AF:AF)+SUMIF('Other Pharma &amp; Health Products'!$B:$B,$B280,'Other Pharma &amp; Health Products'!AF:AF)+SUMIF('PSM Costs'!$B:$B,$B280,'PSM Costs'!AF:AF)&gt;0,SUMIF(Pharmaceuticals!$B:$B,$B280,Pharmaceuticals!AF:AF)+SUMIF('Health Products &amp; Equipment'!$B:$B,$B280,'Health Products &amp; Equipment'!AF:AF)+SUMIF('Other Pharma &amp; Health Products'!$B:$B,$B280,'Other Pharma &amp; Health Products'!AF:AF)+SUMIF('PSM Costs'!$B:$B,$B280,'PSM Costs'!AF:AF),"")</f>
        <v/>
      </c>
      <c r="M280" s="231" t="str">
        <f t="shared" ca="1" si="21"/>
        <v/>
      </c>
      <c r="N280" s="234" t="str">
        <f ca="1">IF(SUMIF(Pharmaceuticals!$B:$B,$B280,Pharmaceuticals!AM:AM)+SUMIF('Health Products &amp; Equipment'!$B:$B,$B280,'Health Products &amp; Equipment'!AM:AM)+SUMIF('Other Pharma &amp; Health Products'!$B:$B,$B280,'Other Pharma &amp; Health Products'!AM:AM)+SUMIF('PSM Costs'!$B:$B,$B280,'PSM Costs'!AM:AM)&gt;0,SUMIF(Pharmaceuticals!$B:$B,$B280,Pharmaceuticals!AM:AM)+SUMIF('Health Products &amp; Equipment'!$B:$B,$B280,'Health Products &amp; Equipment'!AM:AM)+SUMIF('Other Pharma &amp; Health Products'!$B:$B,$B280,'Other Pharma &amp; Health Products'!AM:AM)+SUMIF('PSM Costs'!$B:$B,$B280,'PSM Costs'!AM:AM),"")</f>
        <v/>
      </c>
      <c r="O280" s="234" t="str">
        <f ca="1">IF(SUMIF(Pharmaceuticals!$B:$B,$B280,Pharmaceuticals!AO:AO)+SUMIF('Health Products &amp; Equipment'!$B:$B,$B280,'Health Products &amp; Equipment'!AO:AO)+SUMIF('Other Pharma &amp; Health Products'!$B:$B,$B280,'Other Pharma &amp; Health Products'!AO:AO)+SUMIF('PSM Costs'!$B:$B,$B280,'PSM Costs'!AO:AO)&gt;0,SUMIF(Pharmaceuticals!$B:$B,$B280,Pharmaceuticals!AO:AO)+SUMIF('Health Products &amp; Equipment'!$B:$B,$B280,'Health Products &amp; Equipment'!AO:AO)+SUMIF('Other Pharma &amp; Health Products'!$B:$B,$B280,'Other Pharma &amp; Health Products'!AO:AO)+SUMIF('PSM Costs'!$B:$B,$B280,'PSM Costs'!AO:AO),"")</f>
        <v/>
      </c>
      <c r="P280" s="234" t="str">
        <f ca="1">IF(SUMIF(Pharmaceuticals!$B:$B,$B280,Pharmaceuticals!AQ:AQ)+SUMIF('Health Products &amp; Equipment'!$B:$B,$B280,'Health Products &amp; Equipment'!AQ:AQ)+SUMIF('Other Pharma &amp; Health Products'!$B:$B,$B280,'Other Pharma &amp; Health Products'!AQ:AQ)+SUMIF('PSM Costs'!$B:$B,$B280,'PSM Costs'!AQ:AQ)&gt;0,SUMIF(Pharmaceuticals!$B:$B,$B280,Pharmaceuticals!AQ:AQ)+SUMIF('Health Products &amp; Equipment'!$B:$B,$B280,'Health Products &amp; Equipment'!AQ:AQ)+SUMIF('Other Pharma &amp; Health Products'!$B:$B,$B280,'Other Pharma &amp; Health Products'!AQ:AQ)+SUMIF('PSM Costs'!$B:$B,$B280,'PSM Costs'!AQ:AQ),"")</f>
        <v/>
      </c>
      <c r="Q280" s="234" t="str">
        <f ca="1">IF(SUMIF(Pharmaceuticals!$B:$B,$B280,Pharmaceuticals!AS:AS)+SUMIF('Health Products &amp; Equipment'!$B:$B,$B280,'Health Products &amp; Equipment'!AS:AS)+SUMIF('Other Pharma &amp; Health Products'!$B:$B,$B280,'Other Pharma &amp; Health Products'!AS:AS)+SUMIF('PSM Costs'!$B:$B,$B280,'PSM Costs'!AS:AS)&gt;0,SUMIF(Pharmaceuticals!$B:$B,$B280,Pharmaceuticals!AS:AS)+SUMIF('Health Products &amp; Equipment'!$B:$B,$B280,'Health Products &amp; Equipment'!AS:AS)+SUMIF('Other Pharma &amp; Health Products'!$B:$B,$B280,'Other Pharma &amp; Health Products'!AS:AS)+SUMIF('PSM Costs'!$B:$B,$B280,'PSM Costs'!AS:AS),"")</f>
        <v/>
      </c>
      <c r="R280" s="232" t="str">
        <f t="shared" ca="1" si="22"/>
        <v/>
      </c>
      <c r="S280" s="233" t="str">
        <f ca="1">IF(SUMIF(Pharmaceuticals!$B:$B,$B280,Pharmaceuticals!AZ:AZ)+SUMIF('Health Products &amp; Equipment'!$B:$B,$B280,'Health Products &amp; Equipment'!AZ:AZ)+SUMIF('Other Pharma &amp; Health Products'!$B:$B,$B280,'Other Pharma &amp; Health Products'!AZ:AZ)+SUMIF('PSM Costs'!$B:$B,$B280,'PSM Costs'!AZ:AZ)&gt;0,SUMIF(Pharmaceuticals!$B:$B,$B280,Pharmaceuticals!AZ:AZ)+SUMIF('Health Products &amp; Equipment'!$B:$B,$B280,'Health Products &amp; Equipment'!AZ:AZ)+SUMIF('Other Pharma &amp; Health Products'!$B:$B,$B280,'Other Pharma &amp; Health Products'!AZ:AZ)+SUMIF('PSM Costs'!$B:$B,$B280,'PSM Costs'!AZ:AZ),"")</f>
        <v/>
      </c>
      <c r="T280" s="233" t="str">
        <f ca="1">IF(SUMIF(Pharmaceuticals!$B:$B,$B280,Pharmaceuticals!BB:BB)+SUMIF('Health Products &amp; Equipment'!$B:$B,$B280,'Health Products &amp; Equipment'!BB:BB)+SUMIF('Other Pharma &amp; Health Products'!$B:$B,$B280,'Other Pharma &amp; Health Products'!BB:BB)+SUMIF('PSM Costs'!$B:$B,$B280,'PSM Costs'!BB:BB)&gt;0,SUMIF(Pharmaceuticals!$B:$B,$B280,Pharmaceuticals!BB:BB)+SUMIF('Health Products &amp; Equipment'!$B:$B,$B280,'Health Products &amp; Equipment'!BB:BB)+SUMIF('Other Pharma &amp; Health Products'!$B:$B,$B280,'Other Pharma &amp; Health Products'!BB:BB)+SUMIF('PSM Costs'!$B:$B,$B280,'PSM Costs'!BB:BB),"")</f>
        <v/>
      </c>
      <c r="U280" s="233" t="str">
        <f ca="1">IF(SUMIF(Pharmaceuticals!$B:$B,$B280,Pharmaceuticals!BD:BD)+SUMIF('Health Products &amp; Equipment'!$B:$B,$B280,'Health Products &amp; Equipment'!BD:BD)+SUMIF('Other Pharma &amp; Health Products'!$B:$B,$B280,'Other Pharma &amp; Health Products'!BD:BD)+SUMIF('PSM Costs'!$B:$B,$B280,'PSM Costs'!BD:BD)&gt;0,SUMIF(Pharmaceuticals!$B:$B,$B280,Pharmaceuticals!BD:BD)+SUMIF('Health Products &amp; Equipment'!$B:$B,$B280,'Health Products &amp; Equipment'!BD:BD)+SUMIF('Other Pharma &amp; Health Products'!$B:$B,$B280,'Other Pharma &amp; Health Products'!BD:BD)+SUMIF('PSM Costs'!$B:$B,$B280,'PSM Costs'!BD:BD),"")</f>
        <v/>
      </c>
      <c r="V280" s="233" t="str">
        <f ca="1">IF(SUMIF(Pharmaceuticals!$B:$B,$B280,Pharmaceuticals!BF:BF)+SUMIF('Health Products &amp; Equipment'!$B:$B,$B280,'Health Products &amp; Equipment'!BF:BF)+SUMIF('Other Pharma &amp; Health Products'!$B:$B,$B280,'Other Pharma &amp; Health Products'!BF:BF)+SUMIF('PSM Costs'!$B:$B,$B280,'PSM Costs'!BF:BF)&gt;0,SUMIF(Pharmaceuticals!$B:$B,$B280,Pharmaceuticals!BF:BF)+SUMIF('Health Products &amp; Equipment'!$B:$B,$B280,'Health Products &amp; Equipment'!BF:BF)+SUMIF('Other Pharma &amp; Health Products'!$B:$B,$B280,'Other Pharma &amp; Health Products'!BF:BF)+SUMIF('PSM Costs'!$B:$B,$B280,'PSM Costs'!BF:BF),"")</f>
        <v/>
      </c>
      <c r="W280" s="231" t="str">
        <f t="shared" ca="1" si="23"/>
        <v/>
      </c>
      <c r="X280" s="234" t="str">
        <f ca="1">IF(SUMIF(Pharmaceuticals!$B:$B,$B280,Pharmaceuticals!BM:BM)+SUMIF('Health Products &amp; Equipment'!$B:$B,$B280,'Health Products &amp; Equipment'!BM:BM)+SUMIF('Other Pharma &amp; Health Products'!$B:$B,$B280,'Other Pharma &amp; Health Products'!BM:BM)+SUMIF('PSM Costs'!$B:$B,$B280,'PSM Costs'!BM:BM)&gt;0,SUMIF(Pharmaceuticals!$B:$B,$B280,Pharmaceuticals!BM:BM)+SUMIF('Health Products &amp; Equipment'!$B:$B,$B280,'Health Products &amp; Equipment'!BM:BM)+SUMIF('Other Pharma &amp; Health Products'!$B:$B,$B280,'Other Pharma &amp; Health Products'!BM:BM)+SUMIF('PSM Costs'!$B:$B,$B280,'PSM Costs'!BM:BM),"")</f>
        <v/>
      </c>
      <c r="Y280" s="234" t="str">
        <f ca="1">IF(SUMIF(Pharmaceuticals!$B:$B,$B280,Pharmaceuticals!BO:BO)+SUMIF('Health Products &amp; Equipment'!$B:$B,$B280,'Health Products &amp; Equipment'!BO:BO)+SUMIF('Other Pharma &amp; Health Products'!$B:$B,$B280,'Other Pharma &amp; Health Products'!BO:BO)+SUMIF('PSM Costs'!$B:$B,$B280,'PSM Costs'!BO:BO)&gt;0,SUMIF(Pharmaceuticals!$B:$B,$B280,Pharmaceuticals!BO:BO)+SUMIF('Health Products &amp; Equipment'!$B:$B,$B280,'Health Products &amp; Equipment'!BO:BO)+SUMIF('Other Pharma &amp; Health Products'!$B:$B,$B280,'Other Pharma &amp; Health Products'!BO:BO)+SUMIF('PSM Costs'!$B:$B,$B280,'PSM Costs'!BO:BO),"")</f>
        <v/>
      </c>
      <c r="Z280" s="234" t="str">
        <f ca="1">IF(SUMIF(Pharmaceuticals!$B:$B,$B280,Pharmaceuticals!BQ:BQ)+SUMIF('Health Products &amp; Equipment'!$B:$B,$B280,'Health Products &amp; Equipment'!BQ:BQ)+SUMIF('Other Pharma &amp; Health Products'!$B:$B,$B280,'Other Pharma &amp; Health Products'!BQ:BQ)+SUMIF('PSM Costs'!$B:$B,$B280,'PSM Costs'!BQ:BQ)&gt;0,SUMIF(Pharmaceuticals!$B:$B,$B280,Pharmaceuticals!BQ:BQ)+SUMIF('Health Products &amp; Equipment'!$B:$B,$B280,'Health Products &amp; Equipment'!BQ:BQ)+SUMIF('Other Pharma &amp; Health Products'!$B:$B,$B280,'Other Pharma &amp; Health Products'!BQ:BQ)+SUMIF('PSM Costs'!$B:$B,$B280,'PSM Costs'!BQ:BQ),"")</f>
        <v/>
      </c>
      <c r="AA280" s="234" t="str">
        <f ca="1">IF(SUMIF(Pharmaceuticals!$B:$B,$B280,Pharmaceuticals!BS:BS)+SUMIF('Health Products &amp; Equipment'!$B:$B,$B280,'Health Products &amp; Equipment'!BS:BS)+SUMIF('Other Pharma &amp; Health Products'!$B:$B,$B280,'Other Pharma &amp; Health Products'!BS:BS)+SUMIF('PSM Costs'!$B:$B,$B280,'PSM Costs'!BS:BS)&gt;0,SUMIF(Pharmaceuticals!$B:$B,$B280,Pharmaceuticals!BS:BS)+SUMIF('Health Products &amp; Equipment'!$B:$B,$B280,'Health Products &amp; Equipment'!BS:BS)+SUMIF('Other Pharma &amp; Health Products'!$B:$B,$B280,'Other Pharma &amp; Health Products'!BS:BS)+SUMIF('PSM Costs'!$B:$B,$B280,'PSM Costs'!BS:BS),"")</f>
        <v/>
      </c>
      <c r="AB280" s="233" t="str">
        <f t="shared" ca="1" si="24"/>
        <v/>
      </c>
    </row>
    <row r="281" spans="1:28" ht="22.15" customHeight="1" x14ac:dyDescent="0.2">
      <c r="A281" s="229">
        <v>271</v>
      </c>
      <c r="B281" s="229" t="str">
        <f ca="1">IFERROR(VLOOKUP(A281,'Rank unique Mod-Int-CI-PR'!I:J,2,FALSE),"")</f>
        <v/>
      </c>
      <c r="C281" s="230" t="str">
        <f ca="1">IFERROR(VLOOKUP(VALUE(LEFT(B281,FIND("-",B281)-1)),CatModules!B:C,2,FALSE),"")</f>
        <v/>
      </c>
      <c r="D281" s="230" t="str">
        <f ca="1">IFERROR(VLOOKUP(LEFT(B281,FIND("--",B281)-1),CatInt!D:E,2,FALSE),"")</f>
        <v/>
      </c>
      <c r="E281" s="230" t="str">
        <f ca="1">IFERROR(VLOOKUP(MID(B281,FIND("--",B281)+2,FIND("---",B281)-FIND("--",B281)-2),CatCostInp!D:E,2,FALSE),"")</f>
        <v/>
      </c>
      <c r="F281" s="230" t="str">
        <f ca="1">IFERROR(VLOOKUP(B281,ActivityConcat!A:C,3,FALSE),"")</f>
        <v/>
      </c>
      <c r="G281" s="231" t="str">
        <f ca="1">IFERROR(VLOOKUP(VALUE(RIGHT(B281,1)),Setup!A:D,4,FALSE),"")</f>
        <v/>
      </c>
      <c r="H281" s="232" t="str">
        <f t="shared" ca="1" si="20"/>
        <v/>
      </c>
      <c r="I281" s="233" t="str">
        <f ca="1">IF(SUMIF(Pharmaceuticals!$B:$B,$B281,Pharmaceuticals!Z:Z)+SUMIF('Health Products &amp; Equipment'!$B:$B,$B281,'Health Products &amp; Equipment'!Z:Z)+SUMIF('Other Pharma &amp; Health Products'!$B:$B,$B281,'Other Pharma &amp; Health Products'!Z:Z)+SUMIF('PSM Costs'!$B:$B,$B281,'PSM Costs'!Z:Z)&gt;0,SUMIF(Pharmaceuticals!$B:$B,$B281,Pharmaceuticals!Z:Z)+SUMIF('Health Products &amp; Equipment'!$B:$B,$B281,'Health Products &amp; Equipment'!Z:Z)+SUMIF('Other Pharma &amp; Health Products'!$B:$B,$B281,'Other Pharma &amp; Health Products'!Z:Z)+SUMIF('PSM Costs'!$B:$B,$B281,'PSM Costs'!Z:Z),"")</f>
        <v/>
      </c>
      <c r="J281" s="233" t="str">
        <f ca="1">IF(SUMIF(Pharmaceuticals!$B:$B,$B281,Pharmaceuticals!AB:AB)+SUMIF('Health Products &amp; Equipment'!$B:$B,$B281,'Health Products &amp; Equipment'!AB:AB)+SUMIF('Other Pharma &amp; Health Products'!$B:$B,$B281,'Other Pharma &amp; Health Products'!AB:AB)+SUMIF('PSM Costs'!$B:$B,$B281,'PSM Costs'!AB:AB)&gt;0,SUMIF(Pharmaceuticals!$B:$B,$B281,Pharmaceuticals!AB:AB)+SUMIF('Health Products &amp; Equipment'!$B:$B,$B281,'Health Products &amp; Equipment'!AB:AB)+SUMIF('Other Pharma &amp; Health Products'!$B:$B,$B281,'Other Pharma &amp; Health Products'!AB:AB)+SUMIF('PSM Costs'!$B:$B,$B281,'PSM Costs'!AB:AB),"")</f>
        <v/>
      </c>
      <c r="K281" s="233" t="str">
        <f ca="1">IF(SUMIF(Pharmaceuticals!$B:$B,$B281,Pharmaceuticals!AD:AD)+SUMIF('Health Products &amp; Equipment'!$B:$B,$B281,'Health Products &amp; Equipment'!AD:AD)+SUMIF('Other Pharma &amp; Health Products'!$B:$B,$B281,'Other Pharma &amp; Health Products'!AD:AD)+SUMIF('PSM Costs'!$B:$B,$B281,'PSM Costs'!AD:AD)&gt;0,SUMIF(Pharmaceuticals!$B:$B,$B281,Pharmaceuticals!AD:AD)+SUMIF('Health Products &amp; Equipment'!$B:$B,$B281,'Health Products &amp; Equipment'!AD:AD)+SUMIF('Other Pharma &amp; Health Products'!$B:$B,$B281,'Other Pharma &amp; Health Products'!AD:AD)+SUMIF('PSM Costs'!$B:$B,$B281,'PSM Costs'!AD:AD),"")</f>
        <v/>
      </c>
      <c r="L281" s="233" t="str">
        <f ca="1">IF(SUMIF(Pharmaceuticals!$B:$B,$B281,Pharmaceuticals!AF:AF)+SUMIF('Health Products &amp; Equipment'!$B:$B,$B281,'Health Products &amp; Equipment'!AF:AF)+SUMIF('Other Pharma &amp; Health Products'!$B:$B,$B281,'Other Pharma &amp; Health Products'!AF:AF)+SUMIF('PSM Costs'!$B:$B,$B281,'PSM Costs'!AF:AF)&gt;0,SUMIF(Pharmaceuticals!$B:$B,$B281,Pharmaceuticals!AF:AF)+SUMIF('Health Products &amp; Equipment'!$B:$B,$B281,'Health Products &amp; Equipment'!AF:AF)+SUMIF('Other Pharma &amp; Health Products'!$B:$B,$B281,'Other Pharma &amp; Health Products'!AF:AF)+SUMIF('PSM Costs'!$B:$B,$B281,'PSM Costs'!AF:AF),"")</f>
        <v/>
      </c>
      <c r="M281" s="231" t="str">
        <f t="shared" ca="1" si="21"/>
        <v/>
      </c>
      <c r="N281" s="234" t="str">
        <f ca="1">IF(SUMIF(Pharmaceuticals!$B:$B,$B281,Pharmaceuticals!AM:AM)+SUMIF('Health Products &amp; Equipment'!$B:$B,$B281,'Health Products &amp; Equipment'!AM:AM)+SUMIF('Other Pharma &amp; Health Products'!$B:$B,$B281,'Other Pharma &amp; Health Products'!AM:AM)+SUMIF('PSM Costs'!$B:$B,$B281,'PSM Costs'!AM:AM)&gt;0,SUMIF(Pharmaceuticals!$B:$B,$B281,Pharmaceuticals!AM:AM)+SUMIF('Health Products &amp; Equipment'!$B:$B,$B281,'Health Products &amp; Equipment'!AM:AM)+SUMIF('Other Pharma &amp; Health Products'!$B:$B,$B281,'Other Pharma &amp; Health Products'!AM:AM)+SUMIF('PSM Costs'!$B:$B,$B281,'PSM Costs'!AM:AM),"")</f>
        <v/>
      </c>
      <c r="O281" s="234" t="str">
        <f ca="1">IF(SUMIF(Pharmaceuticals!$B:$B,$B281,Pharmaceuticals!AO:AO)+SUMIF('Health Products &amp; Equipment'!$B:$B,$B281,'Health Products &amp; Equipment'!AO:AO)+SUMIF('Other Pharma &amp; Health Products'!$B:$B,$B281,'Other Pharma &amp; Health Products'!AO:AO)+SUMIF('PSM Costs'!$B:$B,$B281,'PSM Costs'!AO:AO)&gt;0,SUMIF(Pharmaceuticals!$B:$B,$B281,Pharmaceuticals!AO:AO)+SUMIF('Health Products &amp; Equipment'!$B:$B,$B281,'Health Products &amp; Equipment'!AO:AO)+SUMIF('Other Pharma &amp; Health Products'!$B:$B,$B281,'Other Pharma &amp; Health Products'!AO:AO)+SUMIF('PSM Costs'!$B:$B,$B281,'PSM Costs'!AO:AO),"")</f>
        <v/>
      </c>
      <c r="P281" s="234" t="str">
        <f ca="1">IF(SUMIF(Pharmaceuticals!$B:$B,$B281,Pharmaceuticals!AQ:AQ)+SUMIF('Health Products &amp; Equipment'!$B:$B,$B281,'Health Products &amp; Equipment'!AQ:AQ)+SUMIF('Other Pharma &amp; Health Products'!$B:$B,$B281,'Other Pharma &amp; Health Products'!AQ:AQ)+SUMIF('PSM Costs'!$B:$B,$B281,'PSM Costs'!AQ:AQ)&gt;0,SUMIF(Pharmaceuticals!$B:$B,$B281,Pharmaceuticals!AQ:AQ)+SUMIF('Health Products &amp; Equipment'!$B:$B,$B281,'Health Products &amp; Equipment'!AQ:AQ)+SUMIF('Other Pharma &amp; Health Products'!$B:$B,$B281,'Other Pharma &amp; Health Products'!AQ:AQ)+SUMIF('PSM Costs'!$B:$B,$B281,'PSM Costs'!AQ:AQ),"")</f>
        <v/>
      </c>
      <c r="Q281" s="234" t="str">
        <f ca="1">IF(SUMIF(Pharmaceuticals!$B:$B,$B281,Pharmaceuticals!AS:AS)+SUMIF('Health Products &amp; Equipment'!$B:$B,$B281,'Health Products &amp; Equipment'!AS:AS)+SUMIF('Other Pharma &amp; Health Products'!$B:$B,$B281,'Other Pharma &amp; Health Products'!AS:AS)+SUMIF('PSM Costs'!$B:$B,$B281,'PSM Costs'!AS:AS)&gt;0,SUMIF(Pharmaceuticals!$B:$B,$B281,Pharmaceuticals!AS:AS)+SUMIF('Health Products &amp; Equipment'!$B:$B,$B281,'Health Products &amp; Equipment'!AS:AS)+SUMIF('Other Pharma &amp; Health Products'!$B:$B,$B281,'Other Pharma &amp; Health Products'!AS:AS)+SUMIF('PSM Costs'!$B:$B,$B281,'PSM Costs'!AS:AS),"")</f>
        <v/>
      </c>
      <c r="R281" s="232" t="str">
        <f t="shared" ca="1" si="22"/>
        <v/>
      </c>
      <c r="S281" s="233" t="str">
        <f ca="1">IF(SUMIF(Pharmaceuticals!$B:$B,$B281,Pharmaceuticals!AZ:AZ)+SUMIF('Health Products &amp; Equipment'!$B:$B,$B281,'Health Products &amp; Equipment'!AZ:AZ)+SUMIF('Other Pharma &amp; Health Products'!$B:$B,$B281,'Other Pharma &amp; Health Products'!AZ:AZ)+SUMIF('PSM Costs'!$B:$B,$B281,'PSM Costs'!AZ:AZ)&gt;0,SUMIF(Pharmaceuticals!$B:$B,$B281,Pharmaceuticals!AZ:AZ)+SUMIF('Health Products &amp; Equipment'!$B:$B,$B281,'Health Products &amp; Equipment'!AZ:AZ)+SUMIF('Other Pharma &amp; Health Products'!$B:$B,$B281,'Other Pharma &amp; Health Products'!AZ:AZ)+SUMIF('PSM Costs'!$B:$B,$B281,'PSM Costs'!AZ:AZ),"")</f>
        <v/>
      </c>
      <c r="T281" s="233" t="str">
        <f ca="1">IF(SUMIF(Pharmaceuticals!$B:$B,$B281,Pharmaceuticals!BB:BB)+SUMIF('Health Products &amp; Equipment'!$B:$B,$B281,'Health Products &amp; Equipment'!BB:BB)+SUMIF('Other Pharma &amp; Health Products'!$B:$B,$B281,'Other Pharma &amp; Health Products'!BB:BB)+SUMIF('PSM Costs'!$B:$B,$B281,'PSM Costs'!BB:BB)&gt;0,SUMIF(Pharmaceuticals!$B:$B,$B281,Pharmaceuticals!BB:BB)+SUMIF('Health Products &amp; Equipment'!$B:$B,$B281,'Health Products &amp; Equipment'!BB:BB)+SUMIF('Other Pharma &amp; Health Products'!$B:$B,$B281,'Other Pharma &amp; Health Products'!BB:BB)+SUMIF('PSM Costs'!$B:$B,$B281,'PSM Costs'!BB:BB),"")</f>
        <v/>
      </c>
      <c r="U281" s="233" t="str">
        <f ca="1">IF(SUMIF(Pharmaceuticals!$B:$B,$B281,Pharmaceuticals!BD:BD)+SUMIF('Health Products &amp; Equipment'!$B:$B,$B281,'Health Products &amp; Equipment'!BD:BD)+SUMIF('Other Pharma &amp; Health Products'!$B:$B,$B281,'Other Pharma &amp; Health Products'!BD:BD)+SUMIF('PSM Costs'!$B:$B,$B281,'PSM Costs'!BD:BD)&gt;0,SUMIF(Pharmaceuticals!$B:$B,$B281,Pharmaceuticals!BD:BD)+SUMIF('Health Products &amp; Equipment'!$B:$B,$B281,'Health Products &amp; Equipment'!BD:BD)+SUMIF('Other Pharma &amp; Health Products'!$B:$B,$B281,'Other Pharma &amp; Health Products'!BD:BD)+SUMIF('PSM Costs'!$B:$B,$B281,'PSM Costs'!BD:BD),"")</f>
        <v/>
      </c>
      <c r="V281" s="233" t="str">
        <f ca="1">IF(SUMIF(Pharmaceuticals!$B:$B,$B281,Pharmaceuticals!BF:BF)+SUMIF('Health Products &amp; Equipment'!$B:$B,$B281,'Health Products &amp; Equipment'!BF:BF)+SUMIF('Other Pharma &amp; Health Products'!$B:$B,$B281,'Other Pharma &amp; Health Products'!BF:BF)+SUMIF('PSM Costs'!$B:$B,$B281,'PSM Costs'!BF:BF)&gt;0,SUMIF(Pharmaceuticals!$B:$B,$B281,Pharmaceuticals!BF:BF)+SUMIF('Health Products &amp; Equipment'!$B:$B,$B281,'Health Products &amp; Equipment'!BF:BF)+SUMIF('Other Pharma &amp; Health Products'!$B:$B,$B281,'Other Pharma &amp; Health Products'!BF:BF)+SUMIF('PSM Costs'!$B:$B,$B281,'PSM Costs'!BF:BF),"")</f>
        <v/>
      </c>
      <c r="W281" s="231" t="str">
        <f t="shared" ca="1" si="23"/>
        <v/>
      </c>
      <c r="X281" s="234" t="str">
        <f ca="1">IF(SUMIF(Pharmaceuticals!$B:$B,$B281,Pharmaceuticals!BM:BM)+SUMIF('Health Products &amp; Equipment'!$B:$B,$B281,'Health Products &amp; Equipment'!BM:BM)+SUMIF('Other Pharma &amp; Health Products'!$B:$B,$B281,'Other Pharma &amp; Health Products'!BM:BM)+SUMIF('PSM Costs'!$B:$B,$B281,'PSM Costs'!BM:BM)&gt;0,SUMIF(Pharmaceuticals!$B:$B,$B281,Pharmaceuticals!BM:BM)+SUMIF('Health Products &amp; Equipment'!$B:$B,$B281,'Health Products &amp; Equipment'!BM:BM)+SUMIF('Other Pharma &amp; Health Products'!$B:$B,$B281,'Other Pharma &amp; Health Products'!BM:BM)+SUMIF('PSM Costs'!$B:$B,$B281,'PSM Costs'!BM:BM),"")</f>
        <v/>
      </c>
      <c r="Y281" s="234" t="str">
        <f ca="1">IF(SUMIF(Pharmaceuticals!$B:$B,$B281,Pharmaceuticals!BO:BO)+SUMIF('Health Products &amp; Equipment'!$B:$B,$B281,'Health Products &amp; Equipment'!BO:BO)+SUMIF('Other Pharma &amp; Health Products'!$B:$B,$B281,'Other Pharma &amp; Health Products'!BO:BO)+SUMIF('PSM Costs'!$B:$B,$B281,'PSM Costs'!BO:BO)&gt;0,SUMIF(Pharmaceuticals!$B:$B,$B281,Pharmaceuticals!BO:BO)+SUMIF('Health Products &amp; Equipment'!$B:$B,$B281,'Health Products &amp; Equipment'!BO:BO)+SUMIF('Other Pharma &amp; Health Products'!$B:$B,$B281,'Other Pharma &amp; Health Products'!BO:BO)+SUMIF('PSM Costs'!$B:$B,$B281,'PSM Costs'!BO:BO),"")</f>
        <v/>
      </c>
      <c r="Z281" s="234" t="str">
        <f ca="1">IF(SUMIF(Pharmaceuticals!$B:$B,$B281,Pharmaceuticals!BQ:BQ)+SUMIF('Health Products &amp; Equipment'!$B:$B,$B281,'Health Products &amp; Equipment'!BQ:BQ)+SUMIF('Other Pharma &amp; Health Products'!$B:$B,$B281,'Other Pharma &amp; Health Products'!BQ:BQ)+SUMIF('PSM Costs'!$B:$B,$B281,'PSM Costs'!BQ:BQ)&gt;0,SUMIF(Pharmaceuticals!$B:$B,$B281,Pharmaceuticals!BQ:BQ)+SUMIF('Health Products &amp; Equipment'!$B:$B,$B281,'Health Products &amp; Equipment'!BQ:BQ)+SUMIF('Other Pharma &amp; Health Products'!$B:$B,$B281,'Other Pharma &amp; Health Products'!BQ:BQ)+SUMIF('PSM Costs'!$B:$B,$B281,'PSM Costs'!BQ:BQ),"")</f>
        <v/>
      </c>
      <c r="AA281" s="234" t="str">
        <f ca="1">IF(SUMIF(Pharmaceuticals!$B:$B,$B281,Pharmaceuticals!BS:BS)+SUMIF('Health Products &amp; Equipment'!$B:$B,$B281,'Health Products &amp; Equipment'!BS:BS)+SUMIF('Other Pharma &amp; Health Products'!$B:$B,$B281,'Other Pharma &amp; Health Products'!BS:BS)+SUMIF('PSM Costs'!$B:$B,$B281,'PSM Costs'!BS:BS)&gt;0,SUMIF(Pharmaceuticals!$B:$B,$B281,Pharmaceuticals!BS:BS)+SUMIF('Health Products &amp; Equipment'!$B:$B,$B281,'Health Products &amp; Equipment'!BS:BS)+SUMIF('Other Pharma &amp; Health Products'!$B:$B,$B281,'Other Pharma &amp; Health Products'!BS:BS)+SUMIF('PSM Costs'!$B:$B,$B281,'PSM Costs'!BS:BS),"")</f>
        <v/>
      </c>
      <c r="AB281" s="233" t="str">
        <f t="shared" ca="1" si="24"/>
        <v/>
      </c>
    </row>
    <row r="282" spans="1:28" ht="22.15" customHeight="1" x14ac:dyDescent="0.2">
      <c r="A282" s="229">
        <v>272</v>
      </c>
      <c r="B282" s="229" t="str">
        <f ca="1">IFERROR(VLOOKUP(A282,'Rank unique Mod-Int-CI-PR'!I:J,2,FALSE),"")</f>
        <v/>
      </c>
      <c r="C282" s="230" t="str">
        <f ca="1">IFERROR(VLOOKUP(VALUE(LEFT(B282,FIND("-",B282)-1)),CatModules!B:C,2,FALSE),"")</f>
        <v/>
      </c>
      <c r="D282" s="230" t="str">
        <f ca="1">IFERROR(VLOOKUP(LEFT(B282,FIND("--",B282)-1),CatInt!D:E,2,FALSE),"")</f>
        <v/>
      </c>
      <c r="E282" s="230" t="str">
        <f ca="1">IFERROR(VLOOKUP(MID(B282,FIND("--",B282)+2,FIND("---",B282)-FIND("--",B282)-2),CatCostInp!D:E,2,FALSE),"")</f>
        <v/>
      </c>
      <c r="F282" s="230" t="str">
        <f ca="1">IFERROR(VLOOKUP(B282,ActivityConcat!A:C,3,FALSE),"")</f>
        <v/>
      </c>
      <c r="G282" s="231" t="str">
        <f ca="1">IFERROR(VLOOKUP(VALUE(RIGHT(B282,1)),Setup!A:D,4,FALSE),"")</f>
        <v/>
      </c>
      <c r="H282" s="232" t="str">
        <f t="shared" ca="1" si="20"/>
        <v/>
      </c>
      <c r="I282" s="233" t="str">
        <f ca="1">IF(SUMIF(Pharmaceuticals!$B:$B,$B282,Pharmaceuticals!Z:Z)+SUMIF('Health Products &amp; Equipment'!$B:$B,$B282,'Health Products &amp; Equipment'!Z:Z)+SUMIF('Other Pharma &amp; Health Products'!$B:$B,$B282,'Other Pharma &amp; Health Products'!Z:Z)+SUMIF('PSM Costs'!$B:$B,$B282,'PSM Costs'!Z:Z)&gt;0,SUMIF(Pharmaceuticals!$B:$B,$B282,Pharmaceuticals!Z:Z)+SUMIF('Health Products &amp; Equipment'!$B:$B,$B282,'Health Products &amp; Equipment'!Z:Z)+SUMIF('Other Pharma &amp; Health Products'!$B:$B,$B282,'Other Pharma &amp; Health Products'!Z:Z)+SUMIF('PSM Costs'!$B:$B,$B282,'PSM Costs'!Z:Z),"")</f>
        <v/>
      </c>
      <c r="J282" s="233" t="str">
        <f ca="1">IF(SUMIF(Pharmaceuticals!$B:$B,$B282,Pharmaceuticals!AB:AB)+SUMIF('Health Products &amp; Equipment'!$B:$B,$B282,'Health Products &amp; Equipment'!AB:AB)+SUMIF('Other Pharma &amp; Health Products'!$B:$B,$B282,'Other Pharma &amp; Health Products'!AB:AB)+SUMIF('PSM Costs'!$B:$B,$B282,'PSM Costs'!AB:AB)&gt;0,SUMIF(Pharmaceuticals!$B:$B,$B282,Pharmaceuticals!AB:AB)+SUMIF('Health Products &amp; Equipment'!$B:$B,$B282,'Health Products &amp; Equipment'!AB:AB)+SUMIF('Other Pharma &amp; Health Products'!$B:$B,$B282,'Other Pharma &amp; Health Products'!AB:AB)+SUMIF('PSM Costs'!$B:$B,$B282,'PSM Costs'!AB:AB),"")</f>
        <v/>
      </c>
      <c r="K282" s="233" t="str">
        <f ca="1">IF(SUMIF(Pharmaceuticals!$B:$B,$B282,Pharmaceuticals!AD:AD)+SUMIF('Health Products &amp; Equipment'!$B:$B,$B282,'Health Products &amp; Equipment'!AD:AD)+SUMIF('Other Pharma &amp; Health Products'!$B:$B,$B282,'Other Pharma &amp; Health Products'!AD:AD)+SUMIF('PSM Costs'!$B:$B,$B282,'PSM Costs'!AD:AD)&gt;0,SUMIF(Pharmaceuticals!$B:$B,$B282,Pharmaceuticals!AD:AD)+SUMIF('Health Products &amp; Equipment'!$B:$B,$B282,'Health Products &amp; Equipment'!AD:AD)+SUMIF('Other Pharma &amp; Health Products'!$B:$B,$B282,'Other Pharma &amp; Health Products'!AD:AD)+SUMIF('PSM Costs'!$B:$B,$B282,'PSM Costs'!AD:AD),"")</f>
        <v/>
      </c>
      <c r="L282" s="233" t="str">
        <f ca="1">IF(SUMIF(Pharmaceuticals!$B:$B,$B282,Pharmaceuticals!AF:AF)+SUMIF('Health Products &amp; Equipment'!$B:$B,$B282,'Health Products &amp; Equipment'!AF:AF)+SUMIF('Other Pharma &amp; Health Products'!$B:$B,$B282,'Other Pharma &amp; Health Products'!AF:AF)+SUMIF('PSM Costs'!$B:$B,$B282,'PSM Costs'!AF:AF)&gt;0,SUMIF(Pharmaceuticals!$B:$B,$B282,Pharmaceuticals!AF:AF)+SUMIF('Health Products &amp; Equipment'!$B:$B,$B282,'Health Products &amp; Equipment'!AF:AF)+SUMIF('Other Pharma &amp; Health Products'!$B:$B,$B282,'Other Pharma &amp; Health Products'!AF:AF)+SUMIF('PSM Costs'!$B:$B,$B282,'PSM Costs'!AF:AF),"")</f>
        <v/>
      </c>
      <c r="M282" s="231" t="str">
        <f t="shared" ca="1" si="21"/>
        <v/>
      </c>
      <c r="N282" s="234" t="str">
        <f ca="1">IF(SUMIF(Pharmaceuticals!$B:$B,$B282,Pharmaceuticals!AM:AM)+SUMIF('Health Products &amp; Equipment'!$B:$B,$B282,'Health Products &amp; Equipment'!AM:AM)+SUMIF('Other Pharma &amp; Health Products'!$B:$B,$B282,'Other Pharma &amp; Health Products'!AM:AM)+SUMIF('PSM Costs'!$B:$B,$B282,'PSM Costs'!AM:AM)&gt;0,SUMIF(Pharmaceuticals!$B:$B,$B282,Pharmaceuticals!AM:AM)+SUMIF('Health Products &amp; Equipment'!$B:$B,$B282,'Health Products &amp; Equipment'!AM:AM)+SUMIF('Other Pharma &amp; Health Products'!$B:$B,$B282,'Other Pharma &amp; Health Products'!AM:AM)+SUMIF('PSM Costs'!$B:$B,$B282,'PSM Costs'!AM:AM),"")</f>
        <v/>
      </c>
      <c r="O282" s="234" t="str">
        <f ca="1">IF(SUMIF(Pharmaceuticals!$B:$B,$B282,Pharmaceuticals!AO:AO)+SUMIF('Health Products &amp; Equipment'!$B:$B,$B282,'Health Products &amp; Equipment'!AO:AO)+SUMIF('Other Pharma &amp; Health Products'!$B:$B,$B282,'Other Pharma &amp; Health Products'!AO:AO)+SUMIF('PSM Costs'!$B:$B,$B282,'PSM Costs'!AO:AO)&gt;0,SUMIF(Pharmaceuticals!$B:$B,$B282,Pharmaceuticals!AO:AO)+SUMIF('Health Products &amp; Equipment'!$B:$B,$B282,'Health Products &amp; Equipment'!AO:AO)+SUMIF('Other Pharma &amp; Health Products'!$B:$B,$B282,'Other Pharma &amp; Health Products'!AO:AO)+SUMIF('PSM Costs'!$B:$B,$B282,'PSM Costs'!AO:AO),"")</f>
        <v/>
      </c>
      <c r="P282" s="234" t="str">
        <f ca="1">IF(SUMIF(Pharmaceuticals!$B:$B,$B282,Pharmaceuticals!AQ:AQ)+SUMIF('Health Products &amp; Equipment'!$B:$B,$B282,'Health Products &amp; Equipment'!AQ:AQ)+SUMIF('Other Pharma &amp; Health Products'!$B:$B,$B282,'Other Pharma &amp; Health Products'!AQ:AQ)+SUMIF('PSM Costs'!$B:$B,$B282,'PSM Costs'!AQ:AQ)&gt;0,SUMIF(Pharmaceuticals!$B:$B,$B282,Pharmaceuticals!AQ:AQ)+SUMIF('Health Products &amp; Equipment'!$B:$B,$B282,'Health Products &amp; Equipment'!AQ:AQ)+SUMIF('Other Pharma &amp; Health Products'!$B:$B,$B282,'Other Pharma &amp; Health Products'!AQ:AQ)+SUMIF('PSM Costs'!$B:$B,$B282,'PSM Costs'!AQ:AQ),"")</f>
        <v/>
      </c>
      <c r="Q282" s="234" t="str">
        <f ca="1">IF(SUMIF(Pharmaceuticals!$B:$B,$B282,Pharmaceuticals!AS:AS)+SUMIF('Health Products &amp; Equipment'!$B:$B,$B282,'Health Products &amp; Equipment'!AS:AS)+SUMIF('Other Pharma &amp; Health Products'!$B:$B,$B282,'Other Pharma &amp; Health Products'!AS:AS)+SUMIF('PSM Costs'!$B:$B,$B282,'PSM Costs'!AS:AS)&gt;0,SUMIF(Pharmaceuticals!$B:$B,$B282,Pharmaceuticals!AS:AS)+SUMIF('Health Products &amp; Equipment'!$B:$B,$B282,'Health Products &amp; Equipment'!AS:AS)+SUMIF('Other Pharma &amp; Health Products'!$B:$B,$B282,'Other Pharma &amp; Health Products'!AS:AS)+SUMIF('PSM Costs'!$B:$B,$B282,'PSM Costs'!AS:AS),"")</f>
        <v/>
      </c>
      <c r="R282" s="232" t="str">
        <f t="shared" ca="1" si="22"/>
        <v/>
      </c>
      <c r="S282" s="233" t="str">
        <f ca="1">IF(SUMIF(Pharmaceuticals!$B:$B,$B282,Pharmaceuticals!AZ:AZ)+SUMIF('Health Products &amp; Equipment'!$B:$B,$B282,'Health Products &amp; Equipment'!AZ:AZ)+SUMIF('Other Pharma &amp; Health Products'!$B:$B,$B282,'Other Pharma &amp; Health Products'!AZ:AZ)+SUMIF('PSM Costs'!$B:$B,$B282,'PSM Costs'!AZ:AZ)&gt;0,SUMIF(Pharmaceuticals!$B:$B,$B282,Pharmaceuticals!AZ:AZ)+SUMIF('Health Products &amp; Equipment'!$B:$B,$B282,'Health Products &amp; Equipment'!AZ:AZ)+SUMIF('Other Pharma &amp; Health Products'!$B:$B,$B282,'Other Pharma &amp; Health Products'!AZ:AZ)+SUMIF('PSM Costs'!$B:$B,$B282,'PSM Costs'!AZ:AZ),"")</f>
        <v/>
      </c>
      <c r="T282" s="233" t="str">
        <f ca="1">IF(SUMIF(Pharmaceuticals!$B:$B,$B282,Pharmaceuticals!BB:BB)+SUMIF('Health Products &amp; Equipment'!$B:$B,$B282,'Health Products &amp; Equipment'!BB:BB)+SUMIF('Other Pharma &amp; Health Products'!$B:$B,$B282,'Other Pharma &amp; Health Products'!BB:BB)+SUMIF('PSM Costs'!$B:$B,$B282,'PSM Costs'!BB:BB)&gt;0,SUMIF(Pharmaceuticals!$B:$B,$B282,Pharmaceuticals!BB:BB)+SUMIF('Health Products &amp; Equipment'!$B:$B,$B282,'Health Products &amp; Equipment'!BB:BB)+SUMIF('Other Pharma &amp; Health Products'!$B:$B,$B282,'Other Pharma &amp; Health Products'!BB:BB)+SUMIF('PSM Costs'!$B:$B,$B282,'PSM Costs'!BB:BB),"")</f>
        <v/>
      </c>
      <c r="U282" s="233" t="str">
        <f ca="1">IF(SUMIF(Pharmaceuticals!$B:$B,$B282,Pharmaceuticals!BD:BD)+SUMIF('Health Products &amp; Equipment'!$B:$B,$B282,'Health Products &amp; Equipment'!BD:BD)+SUMIF('Other Pharma &amp; Health Products'!$B:$B,$B282,'Other Pharma &amp; Health Products'!BD:BD)+SUMIF('PSM Costs'!$B:$B,$B282,'PSM Costs'!BD:BD)&gt;0,SUMIF(Pharmaceuticals!$B:$B,$B282,Pharmaceuticals!BD:BD)+SUMIF('Health Products &amp; Equipment'!$B:$B,$B282,'Health Products &amp; Equipment'!BD:BD)+SUMIF('Other Pharma &amp; Health Products'!$B:$B,$B282,'Other Pharma &amp; Health Products'!BD:BD)+SUMIF('PSM Costs'!$B:$B,$B282,'PSM Costs'!BD:BD),"")</f>
        <v/>
      </c>
      <c r="V282" s="233" t="str">
        <f ca="1">IF(SUMIF(Pharmaceuticals!$B:$B,$B282,Pharmaceuticals!BF:BF)+SUMIF('Health Products &amp; Equipment'!$B:$B,$B282,'Health Products &amp; Equipment'!BF:BF)+SUMIF('Other Pharma &amp; Health Products'!$B:$B,$B282,'Other Pharma &amp; Health Products'!BF:BF)+SUMIF('PSM Costs'!$B:$B,$B282,'PSM Costs'!BF:BF)&gt;0,SUMIF(Pharmaceuticals!$B:$B,$B282,Pharmaceuticals!BF:BF)+SUMIF('Health Products &amp; Equipment'!$B:$B,$B282,'Health Products &amp; Equipment'!BF:BF)+SUMIF('Other Pharma &amp; Health Products'!$B:$B,$B282,'Other Pharma &amp; Health Products'!BF:BF)+SUMIF('PSM Costs'!$B:$B,$B282,'PSM Costs'!BF:BF),"")</f>
        <v/>
      </c>
      <c r="W282" s="231" t="str">
        <f t="shared" ca="1" si="23"/>
        <v/>
      </c>
      <c r="X282" s="234" t="str">
        <f ca="1">IF(SUMIF(Pharmaceuticals!$B:$B,$B282,Pharmaceuticals!BM:BM)+SUMIF('Health Products &amp; Equipment'!$B:$B,$B282,'Health Products &amp; Equipment'!BM:BM)+SUMIF('Other Pharma &amp; Health Products'!$B:$B,$B282,'Other Pharma &amp; Health Products'!BM:BM)+SUMIF('PSM Costs'!$B:$B,$B282,'PSM Costs'!BM:BM)&gt;0,SUMIF(Pharmaceuticals!$B:$B,$B282,Pharmaceuticals!BM:BM)+SUMIF('Health Products &amp; Equipment'!$B:$B,$B282,'Health Products &amp; Equipment'!BM:BM)+SUMIF('Other Pharma &amp; Health Products'!$B:$B,$B282,'Other Pharma &amp; Health Products'!BM:BM)+SUMIF('PSM Costs'!$B:$B,$B282,'PSM Costs'!BM:BM),"")</f>
        <v/>
      </c>
      <c r="Y282" s="234" t="str">
        <f ca="1">IF(SUMIF(Pharmaceuticals!$B:$B,$B282,Pharmaceuticals!BO:BO)+SUMIF('Health Products &amp; Equipment'!$B:$B,$B282,'Health Products &amp; Equipment'!BO:BO)+SUMIF('Other Pharma &amp; Health Products'!$B:$B,$B282,'Other Pharma &amp; Health Products'!BO:BO)+SUMIF('PSM Costs'!$B:$B,$B282,'PSM Costs'!BO:BO)&gt;0,SUMIF(Pharmaceuticals!$B:$B,$B282,Pharmaceuticals!BO:BO)+SUMIF('Health Products &amp; Equipment'!$B:$B,$B282,'Health Products &amp; Equipment'!BO:BO)+SUMIF('Other Pharma &amp; Health Products'!$B:$B,$B282,'Other Pharma &amp; Health Products'!BO:BO)+SUMIF('PSM Costs'!$B:$B,$B282,'PSM Costs'!BO:BO),"")</f>
        <v/>
      </c>
      <c r="Z282" s="234" t="str">
        <f ca="1">IF(SUMIF(Pharmaceuticals!$B:$B,$B282,Pharmaceuticals!BQ:BQ)+SUMIF('Health Products &amp; Equipment'!$B:$B,$B282,'Health Products &amp; Equipment'!BQ:BQ)+SUMIF('Other Pharma &amp; Health Products'!$B:$B,$B282,'Other Pharma &amp; Health Products'!BQ:BQ)+SUMIF('PSM Costs'!$B:$B,$B282,'PSM Costs'!BQ:BQ)&gt;0,SUMIF(Pharmaceuticals!$B:$B,$B282,Pharmaceuticals!BQ:BQ)+SUMIF('Health Products &amp; Equipment'!$B:$B,$B282,'Health Products &amp; Equipment'!BQ:BQ)+SUMIF('Other Pharma &amp; Health Products'!$B:$B,$B282,'Other Pharma &amp; Health Products'!BQ:BQ)+SUMIF('PSM Costs'!$B:$B,$B282,'PSM Costs'!BQ:BQ),"")</f>
        <v/>
      </c>
      <c r="AA282" s="234" t="str">
        <f ca="1">IF(SUMIF(Pharmaceuticals!$B:$B,$B282,Pharmaceuticals!BS:BS)+SUMIF('Health Products &amp; Equipment'!$B:$B,$B282,'Health Products &amp; Equipment'!BS:BS)+SUMIF('Other Pharma &amp; Health Products'!$B:$B,$B282,'Other Pharma &amp; Health Products'!BS:BS)+SUMIF('PSM Costs'!$B:$B,$B282,'PSM Costs'!BS:BS)&gt;0,SUMIF(Pharmaceuticals!$B:$B,$B282,Pharmaceuticals!BS:BS)+SUMIF('Health Products &amp; Equipment'!$B:$B,$B282,'Health Products &amp; Equipment'!BS:BS)+SUMIF('Other Pharma &amp; Health Products'!$B:$B,$B282,'Other Pharma &amp; Health Products'!BS:BS)+SUMIF('PSM Costs'!$B:$B,$B282,'PSM Costs'!BS:BS),"")</f>
        <v/>
      </c>
      <c r="AB282" s="233" t="str">
        <f t="shared" ca="1" si="24"/>
        <v/>
      </c>
    </row>
    <row r="283" spans="1:28" ht="22.15" customHeight="1" x14ac:dyDescent="0.2">
      <c r="A283" s="229">
        <v>273</v>
      </c>
      <c r="B283" s="229" t="str">
        <f ca="1">IFERROR(VLOOKUP(A283,'Rank unique Mod-Int-CI-PR'!I:J,2,FALSE),"")</f>
        <v/>
      </c>
      <c r="C283" s="230" t="str">
        <f ca="1">IFERROR(VLOOKUP(VALUE(LEFT(B283,FIND("-",B283)-1)),CatModules!B:C,2,FALSE),"")</f>
        <v/>
      </c>
      <c r="D283" s="230" t="str">
        <f ca="1">IFERROR(VLOOKUP(LEFT(B283,FIND("--",B283)-1),CatInt!D:E,2,FALSE),"")</f>
        <v/>
      </c>
      <c r="E283" s="230" t="str">
        <f ca="1">IFERROR(VLOOKUP(MID(B283,FIND("--",B283)+2,FIND("---",B283)-FIND("--",B283)-2),CatCostInp!D:E,2,FALSE),"")</f>
        <v/>
      </c>
      <c r="F283" s="230" t="str">
        <f ca="1">IFERROR(VLOOKUP(B283,ActivityConcat!A:C,3,FALSE),"")</f>
        <v/>
      </c>
      <c r="G283" s="231" t="str">
        <f ca="1">IFERROR(VLOOKUP(VALUE(RIGHT(B283,1)),Setup!A:D,4,FALSE),"")</f>
        <v/>
      </c>
      <c r="H283" s="232" t="str">
        <f t="shared" ca="1" si="20"/>
        <v/>
      </c>
      <c r="I283" s="233" t="str">
        <f ca="1">IF(SUMIF(Pharmaceuticals!$B:$B,$B283,Pharmaceuticals!Z:Z)+SUMIF('Health Products &amp; Equipment'!$B:$B,$B283,'Health Products &amp; Equipment'!Z:Z)+SUMIF('Other Pharma &amp; Health Products'!$B:$B,$B283,'Other Pharma &amp; Health Products'!Z:Z)+SUMIF('PSM Costs'!$B:$B,$B283,'PSM Costs'!Z:Z)&gt;0,SUMIF(Pharmaceuticals!$B:$B,$B283,Pharmaceuticals!Z:Z)+SUMIF('Health Products &amp; Equipment'!$B:$B,$B283,'Health Products &amp; Equipment'!Z:Z)+SUMIF('Other Pharma &amp; Health Products'!$B:$B,$B283,'Other Pharma &amp; Health Products'!Z:Z)+SUMIF('PSM Costs'!$B:$B,$B283,'PSM Costs'!Z:Z),"")</f>
        <v/>
      </c>
      <c r="J283" s="233" t="str">
        <f ca="1">IF(SUMIF(Pharmaceuticals!$B:$B,$B283,Pharmaceuticals!AB:AB)+SUMIF('Health Products &amp; Equipment'!$B:$B,$B283,'Health Products &amp; Equipment'!AB:AB)+SUMIF('Other Pharma &amp; Health Products'!$B:$B,$B283,'Other Pharma &amp; Health Products'!AB:AB)+SUMIF('PSM Costs'!$B:$B,$B283,'PSM Costs'!AB:AB)&gt;0,SUMIF(Pharmaceuticals!$B:$B,$B283,Pharmaceuticals!AB:AB)+SUMIF('Health Products &amp; Equipment'!$B:$B,$B283,'Health Products &amp; Equipment'!AB:AB)+SUMIF('Other Pharma &amp; Health Products'!$B:$B,$B283,'Other Pharma &amp; Health Products'!AB:AB)+SUMIF('PSM Costs'!$B:$B,$B283,'PSM Costs'!AB:AB),"")</f>
        <v/>
      </c>
      <c r="K283" s="233" t="str">
        <f ca="1">IF(SUMIF(Pharmaceuticals!$B:$B,$B283,Pharmaceuticals!AD:AD)+SUMIF('Health Products &amp; Equipment'!$B:$B,$B283,'Health Products &amp; Equipment'!AD:AD)+SUMIF('Other Pharma &amp; Health Products'!$B:$B,$B283,'Other Pharma &amp; Health Products'!AD:AD)+SUMIF('PSM Costs'!$B:$B,$B283,'PSM Costs'!AD:AD)&gt;0,SUMIF(Pharmaceuticals!$B:$B,$B283,Pharmaceuticals!AD:AD)+SUMIF('Health Products &amp; Equipment'!$B:$B,$B283,'Health Products &amp; Equipment'!AD:AD)+SUMIF('Other Pharma &amp; Health Products'!$B:$B,$B283,'Other Pharma &amp; Health Products'!AD:AD)+SUMIF('PSM Costs'!$B:$B,$B283,'PSM Costs'!AD:AD),"")</f>
        <v/>
      </c>
      <c r="L283" s="233" t="str">
        <f ca="1">IF(SUMIF(Pharmaceuticals!$B:$B,$B283,Pharmaceuticals!AF:AF)+SUMIF('Health Products &amp; Equipment'!$B:$B,$B283,'Health Products &amp; Equipment'!AF:AF)+SUMIF('Other Pharma &amp; Health Products'!$B:$B,$B283,'Other Pharma &amp; Health Products'!AF:AF)+SUMIF('PSM Costs'!$B:$B,$B283,'PSM Costs'!AF:AF)&gt;0,SUMIF(Pharmaceuticals!$B:$B,$B283,Pharmaceuticals!AF:AF)+SUMIF('Health Products &amp; Equipment'!$B:$B,$B283,'Health Products &amp; Equipment'!AF:AF)+SUMIF('Other Pharma &amp; Health Products'!$B:$B,$B283,'Other Pharma &amp; Health Products'!AF:AF)+SUMIF('PSM Costs'!$B:$B,$B283,'PSM Costs'!AF:AF),"")</f>
        <v/>
      </c>
      <c r="M283" s="231" t="str">
        <f t="shared" ca="1" si="21"/>
        <v/>
      </c>
      <c r="N283" s="234" t="str">
        <f ca="1">IF(SUMIF(Pharmaceuticals!$B:$B,$B283,Pharmaceuticals!AM:AM)+SUMIF('Health Products &amp; Equipment'!$B:$B,$B283,'Health Products &amp; Equipment'!AM:AM)+SUMIF('Other Pharma &amp; Health Products'!$B:$B,$B283,'Other Pharma &amp; Health Products'!AM:AM)+SUMIF('PSM Costs'!$B:$B,$B283,'PSM Costs'!AM:AM)&gt;0,SUMIF(Pharmaceuticals!$B:$B,$B283,Pharmaceuticals!AM:AM)+SUMIF('Health Products &amp; Equipment'!$B:$B,$B283,'Health Products &amp; Equipment'!AM:AM)+SUMIF('Other Pharma &amp; Health Products'!$B:$B,$B283,'Other Pharma &amp; Health Products'!AM:AM)+SUMIF('PSM Costs'!$B:$B,$B283,'PSM Costs'!AM:AM),"")</f>
        <v/>
      </c>
      <c r="O283" s="234" t="str">
        <f ca="1">IF(SUMIF(Pharmaceuticals!$B:$B,$B283,Pharmaceuticals!AO:AO)+SUMIF('Health Products &amp; Equipment'!$B:$B,$B283,'Health Products &amp; Equipment'!AO:AO)+SUMIF('Other Pharma &amp; Health Products'!$B:$B,$B283,'Other Pharma &amp; Health Products'!AO:AO)+SUMIF('PSM Costs'!$B:$B,$B283,'PSM Costs'!AO:AO)&gt;0,SUMIF(Pharmaceuticals!$B:$B,$B283,Pharmaceuticals!AO:AO)+SUMIF('Health Products &amp; Equipment'!$B:$B,$B283,'Health Products &amp; Equipment'!AO:AO)+SUMIF('Other Pharma &amp; Health Products'!$B:$B,$B283,'Other Pharma &amp; Health Products'!AO:AO)+SUMIF('PSM Costs'!$B:$B,$B283,'PSM Costs'!AO:AO),"")</f>
        <v/>
      </c>
      <c r="P283" s="234" t="str">
        <f ca="1">IF(SUMIF(Pharmaceuticals!$B:$B,$B283,Pharmaceuticals!AQ:AQ)+SUMIF('Health Products &amp; Equipment'!$B:$B,$B283,'Health Products &amp; Equipment'!AQ:AQ)+SUMIF('Other Pharma &amp; Health Products'!$B:$B,$B283,'Other Pharma &amp; Health Products'!AQ:AQ)+SUMIF('PSM Costs'!$B:$B,$B283,'PSM Costs'!AQ:AQ)&gt;0,SUMIF(Pharmaceuticals!$B:$B,$B283,Pharmaceuticals!AQ:AQ)+SUMIF('Health Products &amp; Equipment'!$B:$B,$B283,'Health Products &amp; Equipment'!AQ:AQ)+SUMIF('Other Pharma &amp; Health Products'!$B:$B,$B283,'Other Pharma &amp; Health Products'!AQ:AQ)+SUMIF('PSM Costs'!$B:$B,$B283,'PSM Costs'!AQ:AQ),"")</f>
        <v/>
      </c>
      <c r="Q283" s="234" t="str">
        <f ca="1">IF(SUMIF(Pharmaceuticals!$B:$B,$B283,Pharmaceuticals!AS:AS)+SUMIF('Health Products &amp; Equipment'!$B:$B,$B283,'Health Products &amp; Equipment'!AS:AS)+SUMIF('Other Pharma &amp; Health Products'!$B:$B,$B283,'Other Pharma &amp; Health Products'!AS:AS)+SUMIF('PSM Costs'!$B:$B,$B283,'PSM Costs'!AS:AS)&gt;0,SUMIF(Pharmaceuticals!$B:$B,$B283,Pharmaceuticals!AS:AS)+SUMIF('Health Products &amp; Equipment'!$B:$B,$B283,'Health Products &amp; Equipment'!AS:AS)+SUMIF('Other Pharma &amp; Health Products'!$B:$B,$B283,'Other Pharma &amp; Health Products'!AS:AS)+SUMIF('PSM Costs'!$B:$B,$B283,'PSM Costs'!AS:AS),"")</f>
        <v/>
      </c>
      <c r="R283" s="232" t="str">
        <f t="shared" ca="1" si="22"/>
        <v/>
      </c>
      <c r="S283" s="233" t="str">
        <f ca="1">IF(SUMIF(Pharmaceuticals!$B:$B,$B283,Pharmaceuticals!AZ:AZ)+SUMIF('Health Products &amp; Equipment'!$B:$B,$B283,'Health Products &amp; Equipment'!AZ:AZ)+SUMIF('Other Pharma &amp; Health Products'!$B:$B,$B283,'Other Pharma &amp; Health Products'!AZ:AZ)+SUMIF('PSM Costs'!$B:$B,$B283,'PSM Costs'!AZ:AZ)&gt;0,SUMIF(Pharmaceuticals!$B:$B,$B283,Pharmaceuticals!AZ:AZ)+SUMIF('Health Products &amp; Equipment'!$B:$B,$B283,'Health Products &amp; Equipment'!AZ:AZ)+SUMIF('Other Pharma &amp; Health Products'!$B:$B,$B283,'Other Pharma &amp; Health Products'!AZ:AZ)+SUMIF('PSM Costs'!$B:$B,$B283,'PSM Costs'!AZ:AZ),"")</f>
        <v/>
      </c>
      <c r="T283" s="233" t="str">
        <f ca="1">IF(SUMIF(Pharmaceuticals!$B:$B,$B283,Pharmaceuticals!BB:BB)+SUMIF('Health Products &amp; Equipment'!$B:$B,$B283,'Health Products &amp; Equipment'!BB:BB)+SUMIF('Other Pharma &amp; Health Products'!$B:$B,$B283,'Other Pharma &amp; Health Products'!BB:BB)+SUMIF('PSM Costs'!$B:$B,$B283,'PSM Costs'!BB:BB)&gt;0,SUMIF(Pharmaceuticals!$B:$B,$B283,Pharmaceuticals!BB:BB)+SUMIF('Health Products &amp; Equipment'!$B:$B,$B283,'Health Products &amp; Equipment'!BB:BB)+SUMIF('Other Pharma &amp; Health Products'!$B:$B,$B283,'Other Pharma &amp; Health Products'!BB:BB)+SUMIF('PSM Costs'!$B:$B,$B283,'PSM Costs'!BB:BB),"")</f>
        <v/>
      </c>
      <c r="U283" s="233" t="str">
        <f ca="1">IF(SUMIF(Pharmaceuticals!$B:$B,$B283,Pharmaceuticals!BD:BD)+SUMIF('Health Products &amp; Equipment'!$B:$B,$B283,'Health Products &amp; Equipment'!BD:BD)+SUMIF('Other Pharma &amp; Health Products'!$B:$B,$B283,'Other Pharma &amp; Health Products'!BD:BD)+SUMIF('PSM Costs'!$B:$B,$B283,'PSM Costs'!BD:BD)&gt;0,SUMIF(Pharmaceuticals!$B:$B,$B283,Pharmaceuticals!BD:BD)+SUMIF('Health Products &amp; Equipment'!$B:$B,$B283,'Health Products &amp; Equipment'!BD:BD)+SUMIF('Other Pharma &amp; Health Products'!$B:$B,$B283,'Other Pharma &amp; Health Products'!BD:BD)+SUMIF('PSM Costs'!$B:$B,$B283,'PSM Costs'!BD:BD),"")</f>
        <v/>
      </c>
      <c r="V283" s="233" t="str">
        <f ca="1">IF(SUMIF(Pharmaceuticals!$B:$B,$B283,Pharmaceuticals!BF:BF)+SUMIF('Health Products &amp; Equipment'!$B:$B,$B283,'Health Products &amp; Equipment'!BF:BF)+SUMIF('Other Pharma &amp; Health Products'!$B:$B,$B283,'Other Pharma &amp; Health Products'!BF:BF)+SUMIF('PSM Costs'!$B:$B,$B283,'PSM Costs'!BF:BF)&gt;0,SUMIF(Pharmaceuticals!$B:$B,$B283,Pharmaceuticals!BF:BF)+SUMIF('Health Products &amp; Equipment'!$B:$B,$B283,'Health Products &amp; Equipment'!BF:BF)+SUMIF('Other Pharma &amp; Health Products'!$B:$B,$B283,'Other Pharma &amp; Health Products'!BF:BF)+SUMIF('PSM Costs'!$B:$B,$B283,'PSM Costs'!BF:BF),"")</f>
        <v/>
      </c>
      <c r="W283" s="231" t="str">
        <f t="shared" ca="1" si="23"/>
        <v/>
      </c>
      <c r="X283" s="234" t="str">
        <f ca="1">IF(SUMIF(Pharmaceuticals!$B:$B,$B283,Pharmaceuticals!BM:BM)+SUMIF('Health Products &amp; Equipment'!$B:$B,$B283,'Health Products &amp; Equipment'!BM:BM)+SUMIF('Other Pharma &amp; Health Products'!$B:$B,$B283,'Other Pharma &amp; Health Products'!BM:BM)+SUMIF('PSM Costs'!$B:$B,$B283,'PSM Costs'!BM:BM)&gt;0,SUMIF(Pharmaceuticals!$B:$B,$B283,Pharmaceuticals!BM:BM)+SUMIF('Health Products &amp; Equipment'!$B:$B,$B283,'Health Products &amp; Equipment'!BM:BM)+SUMIF('Other Pharma &amp; Health Products'!$B:$B,$B283,'Other Pharma &amp; Health Products'!BM:BM)+SUMIF('PSM Costs'!$B:$B,$B283,'PSM Costs'!BM:BM),"")</f>
        <v/>
      </c>
      <c r="Y283" s="234" t="str">
        <f ca="1">IF(SUMIF(Pharmaceuticals!$B:$B,$B283,Pharmaceuticals!BO:BO)+SUMIF('Health Products &amp; Equipment'!$B:$B,$B283,'Health Products &amp; Equipment'!BO:BO)+SUMIF('Other Pharma &amp; Health Products'!$B:$B,$B283,'Other Pharma &amp; Health Products'!BO:BO)+SUMIF('PSM Costs'!$B:$B,$B283,'PSM Costs'!BO:BO)&gt;0,SUMIF(Pharmaceuticals!$B:$B,$B283,Pharmaceuticals!BO:BO)+SUMIF('Health Products &amp; Equipment'!$B:$B,$B283,'Health Products &amp; Equipment'!BO:BO)+SUMIF('Other Pharma &amp; Health Products'!$B:$B,$B283,'Other Pharma &amp; Health Products'!BO:BO)+SUMIF('PSM Costs'!$B:$B,$B283,'PSM Costs'!BO:BO),"")</f>
        <v/>
      </c>
      <c r="Z283" s="234" t="str">
        <f ca="1">IF(SUMIF(Pharmaceuticals!$B:$B,$B283,Pharmaceuticals!BQ:BQ)+SUMIF('Health Products &amp; Equipment'!$B:$B,$B283,'Health Products &amp; Equipment'!BQ:BQ)+SUMIF('Other Pharma &amp; Health Products'!$B:$B,$B283,'Other Pharma &amp; Health Products'!BQ:BQ)+SUMIF('PSM Costs'!$B:$B,$B283,'PSM Costs'!BQ:BQ)&gt;0,SUMIF(Pharmaceuticals!$B:$B,$B283,Pharmaceuticals!BQ:BQ)+SUMIF('Health Products &amp; Equipment'!$B:$B,$B283,'Health Products &amp; Equipment'!BQ:BQ)+SUMIF('Other Pharma &amp; Health Products'!$B:$B,$B283,'Other Pharma &amp; Health Products'!BQ:BQ)+SUMIF('PSM Costs'!$B:$B,$B283,'PSM Costs'!BQ:BQ),"")</f>
        <v/>
      </c>
      <c r="AA283" s="234" t="str">
        <f ca="1">IF(SUMIF(Pharmaceuticals!$B:$B,$B283,Pharmaceuticals!BS:BS)+SUMIF('Health Products &amp; Equipment'!$B:$B,$B283,'Health Products &amp; Equipment'!BS:BS)+SUMIF('Other Pharma &amp; Health Products'!$B:$B,$B283,'Other Pharma &amp; Health Products'!BS:BS)+SUMIF('PSM Costs'!$B:$B,$B283,'PSM Costs'!BS:BS)&gt;0,SUMIF(Pharmaceuticals!$B:$B,$B283,Pharmaceuticals!BS:BS)+SUMIF('Health Products &amp; Equipment'!$B:$B,$B283,'Health Products &amp; Equipment'!BS:BS)+SUMIF('Other Pharma &amp; Health Products'!$B:$B,$B283,'Other Pharma &amp; Health Products'!BS:BS)+SUMIF('PSM Costs'!$B:$B,$B283,'PSM Costs'!BS:BS),"")</f>
        <v/>
      </c>
      <c r="AB283" s="233" t="str">
        <f t="shared" ca="1" si="24"/>
        <v/>
      </c>
    </row>
    <row r="284" spans="1:28" ht="22.15" customHeight="1" x14ac:dyDescent="0.2">
      <c r="A284" s="229">
        <v>274</v>
      </c>
      <c r="B284" s="229" t="str">
        <f ca="1">IFERROR(VLOOKUP(A284,'Rank unique Mod-Int-CI-PR'!I:J,2,FALSE),"")</f>
        <v/>
      </c>
      <c r="C284" s="230" t="str">
        <f ca="1">IFERROR(VLOOKUP(VALUE(LEFT(B284,FIND("-",B284)-1)),CatModules!B:C,2,FALSE),"")</f>
        <v/>
      </c>
      <c r="D284" s="230" t="str">
        <f ca="1">IFERROR(VLOOKUP(LEFT(B284,FIND("--",B284)-1),CatInt!D:E,2,FALSE),"")</f>
        <v/>
      </c>
      <c r="E284" s="230" t="str">
        <f ca="1">IFERROR(VLOOKUP(MID(B284,FIND("--",B284)+2,FIND("---",B284)-FIND("--",B284)-2),CatCostInp!D:E,2,FALSE),"")</f>
        <v/>
      </c>
      <c r="F284" s="230" t="str">
        <f ca="1">IFERROR(VLOOKUP(B284,ActivityConcat!A:C,3,FALSE),"")</f>
        <v/>
      </c>
      <c r="G284" s="231" t="str">
        <f ca="1">IFERROR(VLOOKUP(VALUE(RIGHT(B284,1)),Setup!A:D,4,FALSE),"")</f>
        <v/>
      </c>
      <c r="H284" s="232" t="str">
        <f t="shared" ca="1" si="20"/>
        <v/>
      </c>
      <c r="I284" s="233" t="str">
        <f ca="1">IF(SUMIF(Pharmaceuticals!$B:$B,$B284,Pharmaceuticals!Z:Z)+SUMIF('Health Products &amp; Equipment'!$B:$B,$B284,'Health Products &amp; Equipment'!Z:Z)+SUMIF('Other Pharma &amp; Health Products'!$B:$B,$B284,'Other Pharma &amp; Health Products'!Z:Z)+SUMIF('PSM Costs'!$B:$B,$B284,'PSM Costs'!Z:Z)&gt;0,SUMIF(Pharmaceuticals!$B:$B,$B284,Pharmaceuticals!Z:Z)+SUMIF('Health Products &amp; Equipment'!$B:$B,$B284,'Health Products &amp; Equipment'!Z:Z)+SUMIF('Other Pharma &amp; Health Products'!$B:$B,$B284,'Other Pharma &amp; Health Products'!Z:Z)+SUMIF('PSM Costs'!$B:$B,$B284,'PSM Costs'!Z:Z),"")</f>
        <v/>
      </c>
      <c r="J284" s="233" t="str">
        <f ca="1">IF(SUMIF(Pharmaceuticals!$B:$B,$B284,Pharmaceuticals!AB:AB)+SUMIF('Health Products &amp; Equipment'!$B:$B,$B284,'Health Products &amp; Equipment'!AB:AB)+SUMIF('Other Pharma &amp; Health Products'!$B:$B,$B284,'Other Pharma &amp; Health Products'!AB:AB)+SUMIF('PSM Costs'!$B:$B,$B284,'PSM Costs'!AB:AB)&gt;0,SUMIF(Pharmaceuticals!$B:$B,$B284,Pharmaceuticals!AB:AB)+SUMIF('Health Products &amp; Equipment'!$B:$B,$B284,'Health Products &amp; Equipment'!AB:AB)+SUMIF('Other Pharma &amp; Health Products'!$B:$B,$B284,'Other Pharma &amp; Health Products'!AB:AB)+SUMIF('PSM Costs'!$B:$B,$B284,'PSM Costs'!AB:AB),"")</f>
        <v/>
      </c>
      <c r="K284" s="233" t="str">
        <f ca="1">IF(SUMIF(Pharmaceuticals!$B:$B,$B284,Pharmaceuticals!AD:AD)+SUMIF('Health Products &amp; Equipment'!$B:$B,$B284,'Health Products &amp; Equipment'!AD:AD)+SUMIF('Other Pharma &amp; Health Products'!$B:$B,$B284,'Other Pharma &amp; Health Products'!AD:AD)+SUMIF('PSM Costs'!$B:$B,$B284,'PSM Costs'!AD:AD)&gt;0,SUMIF(Pharmaceuticals!$B:$B,$B284,Pharmaceuticals!AD:AD)+SUMIF('Health Products &amp; Equipment'!$B:$B,$B284,'Health Products &amp; Equipment'!AD:AD)+SUMIF('Other Pharma &amp; Health Products'!$B:$B,$B284,'Other Pharma &amp; Health Products'!AD:AD)+SUMIF('PSM Costs'!$B:$B,$B284,'PSM Costs'!AD:AD),"")</f>
        <v/>
      </c>
      <c r="L284" s="233" t="str">
        <f ca="1">IF(SUMIF(Pharmaceuticals!$B:$B,$B284,Pharmaceuticals!AF:AF)+SUMIF('Health Products &amp; Equipment'!$B:$B,$B284,'Health Products &amp; Equipment'!AF:AF)+SUMIF('Other Pharma &amp; Health Products'!$B:$B,$B284,'Other Pharma &amp; Health Products'!AF:AF)+SUMIF('PSM Costs'!$B:$B,$B284,'PSM Costs'!AF:AF)&gt;0,SUMIF(Pharmaceuticals!$B:$B,$B284,Pharmaceuticals!AF:AF)+SUMIF('Health Products &amp; Equipment'!$B:$B,$B284,'Health Products &amp; Equipment'!AF:AF)+SUMIF('Other Pharma &amp; Health Products'!$B:$B,$B284,'Other Pharma &amp; Health Products'!AF:AF)+SUMIF('PSM Costs'!$B:$B,$B284,'PSM Costs'!AF:AF),"")</f>
        <v/>
      </c>
      <c r="M284" s="231" t="str">
        <f t="shared" ca="1" si="21"/>
        <v/>
      </c>
      <c r="N284" s="234" t="str">
        <f ca="1">IF(SUMIF(Pharmaceuticals!$B:$B,$B284,Pharmaceuticals!AM:AM)+SUMIF('Health Products &amp; Equipment'!$B:$B,$B284,'Health Products &amp; Equipment'!AM:AM)+SUMIF('Other Pharma &amp; Health Products'!$B:$B,$B284,'Other Pharma &amp; Health Products'!AM:AM)+SUMIF('PSM Costs'!$B:$B,$B284,'PSM Costs'!AM:AM)&gt;0,SUMIF(Pharmaceuticals!$B:$B,$B284,Pharmaceuticals!AM:AM)+SUMIF('Health Products &amp; Equipment'!$B:$B,$B284,'Health Products &amp; Equipment'!AM:AM)+SUMIF('Other Pharma &amp; Health Products'!$B:$B,$B284,'Other Pharma &amp; Health Products'!AM:AM)+SUMIF('PSM Costs'!$B:$B,$B284,'PSM Costs'!AM:AM),"")</f>
        <v/>
      </c>
      <c r="O284" s="234" t="str">
        <f ca="1">IF(SUMIF(Pharmaceuticals!$B:$B,$B284,Pharmaceuticals!AO:AO)+SUMIF('Health Products &amp; Equipment'!$B:$B,$B284,'Health Products &amp; Equipment'!AO:AO)+SUMIF('Other Pharma &amp; Health Products'!$B:$B,$B284,'Other Pharma &amp; Health Products'!AO:AO)+SUMIF('PSM Costs'!$B:$B,$B284,'PSM Costs'!AO:AO)&gt;0,SUMIF(Pharmaceuticals!$B:$B,$B284,Pharmaceuticals!AO:AO)+SUMIF('Health Products &amp; Equipment'!$B:$B,$B284,'Health Products &amp; Equipment'!AO:AO)+SUMIF('Other Pharma &amp; Health Products'!$B:$B,$B284,'Other Pharma &amp; Health Products'!AO:AO)+SUMIF('PSM Costs'!$B:$B,$B284,'PSM Costs'!AO:AO),"")</f>
        <v/>
      </c>
      <c r="P284" s="234" t="str">
        <f ca="1">IF(SUMIF(Pharmaceuticals!$B:$B,$B284,Pharmaceuticals!AQ:AQ)+SUMIF('Health Products &amp; Equipment'!$B:$B,$B284,'Health Products &amp; Equipment'!AQ:AQ)+SUMIF('Other Pharma &amp; Health Products'!$B:$B,$B284,'Other Pharma &amp; Health Products'!AQ:AQ)+SUMIF('PSM Costs'!$B:$B,$B284,'PSM Costs'!AQ:AQ)&gt;0,SUMIF(Pharmaceuticals!$B:$B,$B284,Pharmaceuticals!AQ:AQ)+SUMIF('Health Products &amp; Equipment'!$B:$B,$B284,'Health Products &amp; Equipment'!AQ:AQ)+SUMIF('Other Pharma &amp; Health Products'!$B:$B,$B284,'Other Pharma &amp; Health Products'!AQ:AQ)+SUMIF('PSM Costs'!$B:$B,$B284,'PSM Costs'!AQ:AQ),"")</f>
        <v/>
      </c>
      <c r="Q284" s="234" t="str">
        <f ca="1">IF(SUMIF(Pharmaceuticals!$B:$B,$B284,Pharmaceuticals!AS:AS)+SUMIF('Health Products &amp; Equipment'!$B:$B,$B284,'Health Products &amp; Equipment'!AS:AS)+SUMIF('Other Pharma &amp; Health Products'!$B:$B,$B284,'Other Pharma &amp; Health Products'!AS:AS)+SUMIF('PSM Costs'!$B:$B,$B284,'PSM Costs'!AS:AS)&gt;0,SUMIF(Pharmaceuticals!$B:$B,$B284,Pharmaceuticals!AS:AS)+SUMIF('Health Products &amp; Equipment'!$B:$B,$B284,'Health Products &amp; Equipment'!AS:AS)+SUMIF('Other Pharma &amp; Health Products'!$B:$B,$B284,'Other Pharma &amp; Health Products'!AS:AS)+SUMIF('PSM Costs'!$B:$B,$B284,'PSM Costs'!AS:AS),"")</f>
        <v/>
      </c>
      <c r="R284" s="232" t="str">
        <f t="shared" ca="1" si="22"/>
        <v/>
      </c>
      <c r="S284" s="233" t="str">
        <f ca="1">IF(SUMIF(Pharmaceuticals!$B:$B,$B284,Pharmaceuticals!AZ:AZ)+SUMIF('Health Products &amp; Equipment'!$B:$B,$B284,'Health Products &amp; Equipment'!AZ:AZ)+SUMIF('Other Pharma &amp; Health Products'!$B:$B,$B284,'Other Pharma &amp; Health Products'!AZ:AZ)+SUMIF('PSM Costs'!$B:$B,$B284,'PSM Costs'!AZ:AZ)&gt;0,SUMIF(Pharmaceuticals!$B:$B,$B284,Pharmaceuticals!AZ:AZ)+SUMIF('Health Products &amp; Equipment'!$B:$B,$B284,'Health Products &amp; Equipment'!AZ:AZ)+SUMIF('Other Pharma &amp; Health Products'!$B:$B,$B284,'Other Pharma &amp; Health Products'!AZ:AZ)+SUMIF('PSM Costs'!$B:$B,$B284,'PSM Costs'!AZ:AZ),"")</f>
        <v/>
      </c>
      <c r="T284" s="233" t="str">
        <f ca="1">IF(SUMIF(Pharmaceuticals!$B:$B,$B284,Pharmaceuticals!BB:BB)+SUMIF('Health Products &amp; Equipment'!$B:$B,$B284,'Health Products &amp; Equipment'!BB:BB)+SUMIF('Other Pharma &amp; Health Products'!$B:$B,$B284,'Other Pharma &amp; Health Products'!BB:BB)+SUMIF('PSM Costs'!$B:$B,$B284,'PSM Costs'!BB:BB)&gt;0,SUMIF(Pharmaceuticals!$B:$B,$B284,Pharmaceuticals!BB:BB)+SUMIF('Health Products &amp; Equipment'!$B:$B,$B284,'Health Products &amp; Equipment'!BB:BB)+SUMIF('Other Pharma &amp; Health Products'!$B:$B,$B284,'Other Pharma &amp; Health Products'!BB:BB)+SUMIF('PSM Costs'!$B:$B,$B284,'PSM Costs'!BB:BB),"")</f>
        <v/>
      </c>
      <c r="U284" s="233" t="str">
        <f ca="1">IF(SUMIF(Pharmaceuticals!$B:$B,$B284,Pharmaceuticals!BD:BD)+SUMIF('Health Products &amp; Equipment'!$B:$B,$B284,'Health Products &amp; Equipment'!BD:BD)+SUMIF('Other Pharma &amp; Health Products'!$B:$B,$B284,'Other Pharma &amp; Health Products'!BD:BD)+SUMIF('PSM Costs'!$B:$B,$B284,'PSM Costs'!BD:BD)&gt;0,SUMIF(Pharmaceuticals!$B:$B,$B284,Pharmaceuticals!BD:BD)+SUMIF('Health Products &amp; Equipment'!$B:$B,$B284,'Health Products &amp; Equipment'!BD:BD)+SUMIF('Other Pharma &amp; Health Products'!$B:$B,$B284,'Other Pharma &amp; Health Products'!BD:BD)+SUMIF('PSM Costs'!$B:$B,$B284,'PSM Costs'!BD:BD),"")</f>
        <v/>
      </c>
      <c r="V284" s="233" t="str">
        <f ca="1">IF(SUMIF(Pharmaceuticals!$B:$B,$B284,Pharmaceuticals!BF:BF)+SUMIF('Health Products &amp; Equipment'!$B:$B,$B284,'Health Products &amp; Equipment'!BF:BF)+SUMIF('Other Pharma &amp; Health Products'!$B:$B,$B284,'Other Pharma &amp; Health Products'!BF:BF)+SUMIF('PSM Costs'!$B:$B,$B284,'PSM Costs'!BF:BF)&gt;0,SUMIF(Pharmaceuticals!$B:$B,$B284,Pharmaceuticals!BF:BF)+SUMIF('Health Products &amp; Equipment'!$B:$B,$B284,'Health Products &amp; Equipment'!BF:BF)+SUMIF('Other Pharma &amp; Health Products'!$B:$B,$B284,'Other Pharma &amp; Health Products'!BF:BF)+SUMIF('PSM Costs'!$B:$B,$B284,'PSM Costs'!BF:BF),"")</f>
        <v/>
      </c>
      <c r="W284" s="231" t="str">
        <f t="shared" ca="1" si="23"/>
        <v/>
      </c>
      <c r="X284" s="234" t="str">
        <f ca="1">IF(SUMIF(Pharmaceuticals!$B:$B,$B284,Pharmaceuticals!BM:BM)+SUMIF('Health Products &amp; Equipment'!$B:$B,$B284,'Health Products &amp; Equipment'!BM:BM)+SUMIF('Other Pharma &amp; Health Products'!$B:$B,$B284,'Other Pharma &amp; Health Products'!BM:BM)+SUMIF('PSM Costs'!$B:$B,$B284,'PSM Costs'!BM:BM)&gt;0,SUMIF(Pharmaceuticals!$B:$B,$B284,Pharmaceuticals!BM:BM)+SUMIF('Health Products &amp; Equipment'!$B:$B,$B284,'Health Products &amp; Equipment'!BM:BM)+SUMIF('Other Pharma &amp; Health Products'!$B:$B,$B284,'Other Pharma &amp; Health Products'!BM:BM)+SUMIF('PSM Costs'!$B:$B,$B284,'PSM Costs'!BM:BM),"")</f>
        <v/>
      </c>
      <c r="Y284" s="234" t="str">
        <f ca="1">IF(SUMIF(Pharmaceuticals!$B:$B,$B284,Pharmaceuticals!BO:BO)+SUMIF('Health Products &amp; Equipment'!$B:$B,$B284,'Health Products &amp; Equipment'!BO:BO)+SUMIF('Other Pharma &amp; Health Products'!$B:$B,$B284,'Other Pharma &amp; Health Products'!BO:BO)+SUMIF('PSM Costs'!$B:$B,$B284,'PSM Costs'!BO:BO)&gt;0,SUMIF(Pharmaceuticals!$B:$B,$B284,Pharmaceuticals!BO:BO)+SUMIF('Health Products &amp; Equipment'!$B:$B,$B284,'Health Products &amp; Equipment'!BO:BO)+SUMIF('Other Pharma &amp; Health Products'!$B:$B,$B284,'Other Pharma &amp; Health Products'!BO:BO)+SUMIF('PSM Costs'!$B:$B,$B284,'PSM Costs'!BO:BO),"")</f>
        <v/>
      </c>
      <c r="Z284" s="234" t="str">
        <f ca="1">IF(SUMIF(Pharmaceuticals!$B:$B,$B284,Pharmaceuticals!BQ:BQ)+SUMIF('Health Products &amp; Equipment'!$B:$B,$B284,'Health Products &amp; Equipment'!BQ:BQ)+SUMIF('Other Pharma &amp; Health Products'!$B:$B,$B284,'Other Pharma &amp; Health Products'!BQ:BQ)+SUMIF('PSM Costs'!$B:$B,$B284,'PSM Costs'!BQ:BQ)&gt;0,SUMIF(Pharmaceuticals!$B:$B,$B284,Pharmaceuticals!BQ:BQ)+SUMIF('Health Products &amp; Equipment'!$B:$B,$B284,'Health Products &amp; Equipment'!BQ:BQ)+SUMIF('Other Pharma &amp; Health Products'!$B:$B,$B284,'Other Pharma &amp; Health Products'!BQ:BQ)+SUMIF('PSM Costs'!$B:$B,$B284,'PSM Costs'!BQ:BQ),"")</f>
        <v/>
      </c>
      <c r="AA284" s="234" t="str">
        <f ca="1">IF(SUMIF(Pharmaceuticals!$B:$B,$B284,Pharmaceuticals!BS:BS)+SUMIF('Health Products &amp; Equipment'!$B:$B,$B284,'Health Products &amp; Equipment'!BS:BS)+SUMIF('Other Pharma &amp; Health Products'!$B:$B,$B284,'Other Pharma &amp; Health Products'!BS:BS)+SUMIF('PSM Costs'!$B:$B,$B284,'PSM Costs'!BS:BS)&gt;0,SUMIF(Pharmaceuticals!$B:$B,$B284,Pharmaceuticals!BS:BS)+SUMIF('Health Products &amp; Equipment'!$B:$B,$B284,'Health Products &amp; Equipment'!BS:BS)+SUMIF('Other Pharma &amp; Health Products'!$B:$B,$B284,'Other Pharma &amp; Health Products'!BS:BS)+SUMIF('PSM Costs'!$B:$B,$B284,'PSM Costs'!BS:BS),"")</f>
        <v/>
      </c>
      <c r="AB284" s="233" t="str">
        <f t="shared" ca="1" si="24"/>
        <v/>
      </c>
    </row>
    <row r="285" spans="1:28" ht="22.15" customHeight="1" x14ac:dyDescent="0.2">
      <c r="A285" s="229">
        <v>275</v>
      </c>
      <c r="B285" s="229" t="str">
        <f ca="1">IFERROR(VLOOKUP(A285,'Rank unique Mod-Int-CI-PR'!I:J,2,FALSE),"")</f>
        <v/>
      </c>
      <c r="C285" s="230" t="str">
        <f ca="1">IFERROR(VLOOKUP(VALUE(LEFT(B285,FIND("-",B285)-1)),CatModules!B:C,2,FALSE),"")</f>
        <v/>
      </c>
      <c r="D285" s="230" t="str">
        <f ca="1">IFERROR(VLOOKUP(LEFT(B285,FIND("--",B285)-1),CatInt!D:E,2,FALSE),"")</f>
        <v/>
      </c>
      <c r="E285" s="230" t="str">
        <f ca="1">IFERROR(VLOOKUP(MID(B285,FIND("--",B285)+2,FIND("---",B285)-FIND("--",B285)-2),CatCostInp!D:E,2,FALSE),"")</f>
        <v/>
      </c>
      <c r="F285" s="230" t="str">
        <f ca="1">IFERROR(VLOOKUP(B285,ActivityConcat!A:C,3,FALSE),"")</f>
        <v/>
      </c>
      <c r="G285" s="231" t="str">
        <f ca="1">IFERROR(VLOOKUP(VALUE(RIGHT(B285,1)),Setup!A:D,4,FALSE),"")</f>
        <v/>
      </c>
      <c r="H285" s="232" t="str">
        <f t="shared" ca="1" si="20"/>
        <v/>
      </c>
      <c r="I285" s="233" t="str">
        <f ca="1">IF(SUMIF(Pharmaceuticals!$B:$B,$B285,Pharmaceuticals!Z:Z)+SUMIF('Health Products &amp; Equipment'!$B:$B,$B285,'Health Products &amp; Equipment'!Z:Z)+SUMIF('Other Pharma &amp; Health Products'!$B:$B,$B285,'Other Pharma &amp; Health Products'!Z:Z)+SUMIF('PSM Costs'!$B:$B,$B285,'PSM Costs'!Z:Z)&gt;0,SUMIF(Pharmaceuticals!$B:$B,$B285,Pharmaceuticals!Z:Z)+SUMIF('Health Products &amp; Equipment'!$B:$B,$B285,'Health Products &amp; Equipment'!Z:Z)+SUMIF('Other Pharma &amp; Health Products'!$B:$B,$B285,'Other Pharma &amp; Health Products'!Z:Z)+SUMIF('PSM Costs'!$B:$B,$B285,'PSM Costs'!Z:Z),"")</f>
        <v/>
      </c>
      <c r="J285" s="233" t="str">
        <f ca="1">IF(SUMIF(Pharmaceuticals!$B:$B,$B285,Pharmaceuticals!AB:AB)+SUMIF('Health Products &amp; Equipment'!$B:$B,$B285,'Health Products &amp; Equipment'!AB:AB)+SUMIF('Other Pharma &amp; Health Products'!$B:$B,$B285,'Other Pharma &amp; Health Products'!AB:AB)+SUMIF('PSM Costs'!$B:$B,$B285,'PSM Costs'!AB:AB)&gt;0,SUMIF(Pharmaceuticals!$B:$B,$B285,Pharmaceuticals!AB:AB)+SUMIF('Health Products &amp; Equipment'!$B:$B,$B285,'Health Products &amp; Equipment'!AB:AB)+SUMIF('Other Pharma &amp; Health Products'!$B:$B,$B285,'Other Pharma &amp; Health Products'!AB:AB)+SUMIF('PSM Costs'!$B:$B,$B285,'PSM Costs'!AB:AB),"")</f>
        <v/>
      </c>
      <c r="K285" s="233" t="str">
        <f ca="1">IF(SUMIF(Pharmaceuticals!$B:$B,$B285,Pharmaceuticals!AD:AD)+SUMIF('Health Products &amp; Equipment'!$B:$B,$B285,'Health Products &amp; Equipment'!AD:AD)+SUMIF('Other Pharma &amp; Health Products'!$B:$B,$B285,'Other Pharma &amp; Health Products'!AD:AD)+SUMIF('PSM Costs'!$B:$B,$B285,'PSM Costs'!AD:AD)&gt;0,SUMIF(Pharmaceuticals!$B:$B,$B285,Pharmaceuticals!AD:AD)+SUMIF('Health Products &amp; Equipment'!$B:$B,$B285,'Health Products &amp; Equipment'!AD:AD)+SUMIF('Other Pharma &amp; Health Products'!$B:$B,$B285,'Other Pharma &amp; Health Products'!AD:AD)+SUMIF('PSM Costs'!$B:$B,$B285,'PSM Costs'!AD:AD),"")</f>
        <v/>
      </c>
      <c r="L285" s="233" t="str">
        <f ca="1">IF(SUMIF(Pharmaceuticals!$B:$B,$B285,Pharmaceuticals!AF:AF)+SUMIF('Health Products &amp; Equipment'!$B:$B,$B285,'Health Products &amp; Equipment'!AF:AF)+SUMIF('Other Pharma &amp; Health Products'!$B:$B,$B285,'Other Pharma &amp; Health Products'!AF:AF)+SUMIF('PSM Costs'!$B:$B,$B285,'PSM Costs'!AF:AF)&gt;0,SUMIF(Pharmaceuticals!$B:$B,$B285,Pharmaceuticals!AF:AF)+SUMIF('Health Products &amp; Equipment'!$B:$B,$B285,'Health Products &amp; Equipment'!AF:AF)+SUMIF('Other Pharma &amp; Health Products'!$B:$B,$B285,'Other Pharma &amp; Health Products'!AF:AF)+SUMIF('PSM Costs'!$B:$B,$B285,'PSM Costs'!AF:AF),"")</f>
        <v/>
      </c>
      <c r="M285" s="231" t="str">
        <f t="shared" ca="1" si="21"/>
        <v/>
      </c>
      <c r="N285" s="234" t="str">
        <f ca="1">IF(SUMIF(Pharmaceuticals!$B:$B,$B285,Pharmaceuticals!AM:AM)+SUMIF('Health Products &amp; Equipment'!$B:$B,$B285,'Health Products &amp; Equipment'!AM:AM)+SUMIF('Other Pharma &amp; Health Products'!$B:$B,$B285,'Other Pharma &amp; Health Products'!AM:AM)+SUMIF('PSM Costs'!$B:$B,$B285,'PSM Costs'!AM:AM)&gt;0,SUMIF(Pharmaceuticals!$B:$B,$B285,Pharmaceuticals!AM:AM)+SUMIF('Health Products &amp; Equipment'!$B:$B,$B285,'Health Products &amp; Equipment'!AM:AM)+SUMIF('Other Pharma &amp; Health Products'!$B:$B,$B285,'Other Pharma &amp; Health Products'!AM:AM)+SUMIF('PSM Costs'!$B:$B,$B285,'PSM Costs'!AM:AM),"")</f>
        <v/>
      </c>
      <c r="O285" s="234" t="str">
        <f ca="1">IF(SUMIF(Pharmaceuticals!$B:$B,$B285,Pharmaceuticals!AO:AO)+SUMIF('Health Products &amp; Equipment'!$B:$B,$B285,'Health Products &amp; Equipment'!AO:AO)+SUMIF('Other Pharma &amp; Health Products'!$B:$B,$B285,'Other Pharma &amp; Health Products'!AO:AO)+SUMIF('PSM Costs'!$B:$B,$B285,'PSM Costs'!AO:AO)&gt;0,SUMIF(Pharmaceuticals!$B:$B,$B285,Pharmaceuticals!AO:AO)+SUMIF('Health Products &amp; Equipment'!$B:$B,$B285,'Health Products &amp; Equipment'!AO:AO)+SUMIF('Other Pharma &amp; Health Products'!$B:$B,$B285,'Other Pharma &amp; Health Products'!AO:AO)+SUMIF('PSM Costs'!$B:$B,$B285,'PSM Costs'!AO:AO),"")</f>
        <v/>
      </c>
      <c r="P285" s="234" t="str">
        <f ca="1">IF(SUMIF(Pharmaceuticals!$B:$B,$B285,Pharmaceuticals!AQ:AQ)+SUMIF('Health Products &amp; Equipment'!$B:$B,$B285,'Health Products &amp; Equipment'!AQ:AQ)+SUMIF('Other Pharma &amp; Health Products'!$B:$B,$B285,'Other Pharma &amp; Health Products'!AQ:AQ)+SUMIF('PSM Costs'!$B:$B,$B285,'PSM Costs'!AQ:AQ)&gt;0,SUMIF(Pharmaceuticals!$B:$B,$B285,Pharmaceuticals!AQ:AQ)+SUMIF('Health Products &amp; Equipment'!$B:$B,$B285,'Health Products &amp; Equipment'!AQ:AQ)+SUMIF('Other Pharma &amp; Health Products'!$B:$B,$B285,'Other Pharma &amp; Health Products'!AQ:AQ)+SUMIF('PSM Costs'!$B:$B,$B285,'PSM Costs'!AQ:AQ),"")</f>
        <v/>
      </c>
      <c r="Q285" s="234" t="str">
        <f ca="1">IF(SUMIF(Pharmaceuticals!$B:$B,$B285,Pharmaceuticals!AS:AS)+SUMIF('Health Products &amp; Equipment'!$B:$B,$B285,'Health Products &amp; Equipment'!AS:AS)+SUMIF('Other Pharma &amp; Health Products'!$B:$B,$B285,'Other Pharma &amp; Health Products'!AS:AS)+SUMIF('PSM Costs'!$B:$B,$B285,'PSM Costs'!AS:AS)&gt;0,SUMIF(Pharmaceuticals!$B:$B,$B285,Pharmaceuticals!AS:AS)+SUMIF('Health Products &amp; Equipment'!$B:$B,$B285,'Health Products &amp; Equipment'!AS:AS)+SUMIF('Other Pharma &amp; Health Products'!$B:$B,$B285,'Other Pharma &amp; Health Products'!AS:AS)+SUMIF('PSM Costs'!$B:$B,$B285,'PSM Costs'!AS:AS),"")</f>
        <v/>
      </c>
      <c r="R285" s="232" t="str">
        <f t="shared" ca="1" si="22"/>
        <v/>
      </c>
      <c r="S285" s="233" t="str">
        <f ca="1">IF(SUMIF(Pharmaceuticals!$B:$B,$B285,Pharmaceuticals!AZ:AZ)+SUMIF('Health Products &amp; Equipment'!$B:$B,$B285,'Health Products &amp; Equipment'!AZ:AZ)+SUMIF('Other Pharma &amp; Health Products'!$B:$B,$B285,'Other Pharma &amp; Health Products'!AZ:AZ)+SUMIF('PSM Costs'!$B:$B,$B285,'PSM Costs'!AZ:AZ)&gt;0,SUMIF(Pharmaceuticals!$B:$B,$B285,Pharmaceuticals!AZ:AZ)+SUMIF('Health Products &amp; Equipment'!$B:$B,$B285,'Health Products &amp; Equipment'!AZ:AZ)+SUMIF('Other Pharma &amp; Health Products'!$B:$B,$B285,'Other Pharma &amp; Health Products'!AZ:AZ)+SUMIF('PSM Costs'!$B:$B,$B285,'PSM Costs'!AZ:AZ),"")</f>
        <v/>
      </c>
      <c r="T285" s="233" t="str">
        <f ca="1">IF(SUMIF(Pharmaceuticals!$B:$B,$B285,Pharmaceuticals!BB:BB)+SUMIF('Health Products &amp; Equipment'!$B:$B,$B285,'Health Products &amp; Equipment'!BB:BB)+SUMIF('Other Pharma &amp; Health Products'!$B:$B,$B285,'Other Pharma &amp; Health Products'!BB:BB)+SUMIF('PSM Costs'!$B:$B,$B285,'PSM Costs'!BB:BB)&gt;0,SUMIF(Pharmaceuticals!$B:$B,$B285,Pharmaceuticals!BB:BB)+SUMIF('Health Products &amp; Equipment'!$B:$B,$B285,'Health Products &amp; Equipment'!BB:BB)+SUMIF('Other Pharma &amp; Health Products'!$B:$B,$B285,'Other Pharma &amp; Health Products'!BB:BB)+SUMIF('PSM Costs'!$B:$B,$B285,'PSM Costs'!BB:BB),"")</f>
        <v/>
      </c>
      <c r="U285" s="233" t="str">
        <f ca="1">IF(SUMIF(Pharmaceuticals!$B:$B,$B285,Pharmaceuticals!BD:BD)+SUMIF('Health Products &amp; Equipment'!$B:$B,$B285,'Health Products &amp; Equipment'!BD:BD)+SUMIF('Other Pharma &amp; Health Products'!$B:$B,$B285,'Other Pharma &amp; Health Products'!BD:BD)+SUMIF('PSM Costs'!$B:$B,$B285,'PSM Costs'!BD:BD)&gt;0,SUMIF(Pharmaceuticals!$B:$B,$B285,Pharmaceuticals!BD:BD)+SUMIF('Health Products &amp; Equipment'!$B:$B,$B285,'Health Products &amp; Equipment'!BD:BD)+SUMIF('Other Pharma &amp; Health Products'!$B:$B,$B285,'Other Pharma &amp; Health Products'!BD:BD)+SUMIF('PSM Costs'!$B:$B,$B285,'PSM Costs'!BD:BD),"")</f>
        <v/>
      </c>
      <c r="V285" s="233" t="str">
        <f ca="1">IF(SUMIF(Pharmaceuticals!$B:$B,$B285,Pharmaceuticals!BF:BF)+SUMIF('Health Products &amp; Equipment'!$B:$B,$B285,'Health Products &amp; Equipment'!BF:BF)+SUMIF('Other Pharma &amp; Health Products'!$B:$B,$B285,'Other Pharma &amp; Health Products'!BF:BF)+SUMIF('PSM Costs'!$B:$B,$B285,'PSM Costs'!BF:BF)&gt;0,SUMIF(Pharmaceuticals!$B:$B,$B285,Pharmaceuticals!BF:BF)+SUMIF('Health Products &amp; Equipment'!$B:$B,$B285,'Health Products &amp; Equipment'!BF:BF)+SUMIF('Other Pharma &amp; Health Products'!$B:$B,$B285,'Other Pharma &amp; Health Products'!BF:BF)+SUMIF('PSM Costs'!$B:$B,$B285,'PSM Costs'!BF:BF),"")</f>
        <v/>
      </c>
      <c r="W285" s="231" t="str">
        <f t="shared" ca="1" si="23"/>
        <v/>
      </c>
      <c r="X285" s="234" t="str">
        <f ca="1">IF(SUMIF(Pharmaceuticals!$B:$B,$B285,Pharmaceuticals!BM:BM)+SUMIF('Health Products &amp; Equipment'!$B:$B,$B285,'Health Products &amp; Equipment'!BM:BM)+SUMIF('Other Pharma &amp; Health Products'!$B:$B,$B285,'Other Pharma &amp; Health Products'!BM:BM)+SUMIF('PSM Costs'!$B:$B,$B285,'PSM Costs'!BM:BM)&gt;0,SUMIF(Pharmaceuticals!$B:$B,$B285,Pharmaceuticals!BM:BM)+SUMIF('Health Products &amp; Equipment'!$B:$B,$B285,'Health Products &amp; Equipment'!BM:BM)+SUMIF('Other Pharma &amp; Health Products'!$B:$B,$B285,'Other Pharma &amp; Health Products'!BM:BM)+SUMIF('PSM Costs'!$B:$B,$B285,'PSM Costs'!BM:BM),"")</f>
        <v/>
      </c>
      <c r="Y285" s="234" t="str">
        <f ca="1">IF(SUMIF(Pharmaceuticals!$B:$B,$B285,Pharmaceuticals!BO:BO)+SUMIF('Health Products &amp; Equipment'!$B:$B,$B285,'Health Products &amp; Equipment'!BO:BO)+SUMIF('Other Pharma &amp; Health Products'!$B:$B,$B285,'Other Pharma &amp; Health Products'!BO:BO)+SUMIF('PSM Costs'!$B:$B,$B285,'PSM Costs'!BO:BO)&gt;0,SUMIF(Pharmaceuticals!$B:$B,$B285,Pharmaceuticals!BO:BO)+SUMIF('Health Products &amp; Equipment'!$B:$B,$B285,'Health Products &amp; Equipment'!BO:BO)+SUMIF('Other Pharma &amp; Health Products'!$B:$B,$B285,'Other Pharma &amp; Health Products'!BO:BO)+SUMIF('PSM Costs'!$B:$B,$B285,'PSM Costs'!BO:BO),"")</f>
        <v/>
      </c>
      <c r="Z285" s="234" t="str">
        <f ca="1">IF(SUMIF(Pharmaceuticals!$B:$B,$B285,Pharmaceuticals!BQ:BQ)+SUMIF('Health Products &amp; Equipment'!$B:$B,$B285,'Health Products &amp; Equipment'!BQ:BQ)+SUMIF('Other Pharma &amp; Health Products'!$B:$B,$B285,'Other Pharma &amp; Health Products'!BQ:BQ)+SUMIF('PSM Costs'!$B:$B,$B285,'PSM Costs'!BQ:BQ)&gt;0,SUMIF(Pharmaceuticals!$B:$B,$B285,Pharmaceuticals!BQ:BQ)+SUMIF('Health Products &amp; Equipment'!$B:$B,$B285,'Health Products &amp; Equipment'!BQ:BQ)+SUMIF('Other Pharma &amp; Health Products'!$B:$B,$B285,'Other Pharma &amp; Health Products'!BQ:BQ)+SUMIF('PSM Costs'!$B:$B,$B285,'PSM Costs'!BQ:BQ),"")</f>
        <v/>
      </c>
      <c r="AA285" s="234" t="str">
        <f ca="1">IF(SUMIF(Pharmaceuticals!$B:$B,$B285,Pharmaceuticals!BS:BS)+SUMIF('Health Products &amp; Equipment'!$B:$B,$B285,'Health Products &amp; Equipment'!BS:BS)+SUMIF('Other Pharma &amp; Health Products'!$B:$B,$B285,'Other Pharma &amp; Health Products'!BS:BS)+SUMIF('PSM Costs'!$B:$B,$B285,'PSM Costs'!BS:BS)&gt;0,SUMIF(Pharmaceuticals!$B:$B,$B285,Pharmaceuticals!BS:BS)+SUMIF('Health Products &amp; Equipment'!$B:$B,$B285,'Health Products &amp; Equipment'!BS:BS)+SUMIF('Other Pharma &amp; Health Products'!$B:$B,$B285,'Other Pharma &amp; Health Products'!BS:BS)+SUMIF('PSM Costs'!$B:$B,$B285,'PSM Costs'!BS:BS),"")</f>
        <v/>
      </c>
      <c r="AB285" s="233" t="str">
        <f t="shared" ca="1" si="24"/>
        <v/>
      </c>
    </row>
    <row r="286" spans="1:28" ht="22.15" customHeight="1" x14ac:dyDescent="0.2">
      <c r="A286" s="229">
        <v>276</v>
      </c>
      <c r="B286" s="229" t="str">
        <f ca="1">IFERROR(VLOOKUP(A286,'Rank unique Mod-Int-CI-PR'!I:J,2,FALSE),"")</f>
        <v/>
      </c>
      <c r="C286" s="230" t="str">
        <f ca="1">IFERROR(VLOOKUP(VALUE(LEFT(B286,FIND("-",B286)-1)),CatModules!B:C,2,FALSE),"")</f>
        <v/>
      </c>
      <c r="D286" s="230" t="str">
        <f ca="1">IFERROR(VLOOKUP(LEFT(B286,FIND("--",B286)-1),CatInt!D:E,2,FALSE),"")</f>
        <v/>
      </c>
      <c r="E286" s="230" t="str">
        <f ca="1">IFERROR(VLOOKUP(MID(B286,FIND("--",B286)+2,FIND("---",B286)-FIND("--",B286)-2),CatCostInp!D:E,2,FALSE),"")</f>
        <v/>
      </c>
      <c r="F286" s="230" t="str">
        <f ca="1">IFERROR(VLOOKUP(B286,ActivityConcat!A:C,3,FALSE),"")</f>
        <v/>
      </c>
      <c r="G286" s="231" t="str">
        <f ca="1">IFERROR(VLOOKUP(VALUE(RIGHT(B286,1)),Setup!A:D,4,FALSE),"")</f>
        <v/>
      </c>
      <c r="H286" s="232" t="str">
        <f t="shared" ca="1" si="20"/>
        <v/>
      </c>
      <c r="I286" s="233" t="str">
        <f ca="1">IF(SUMIF(Pharmaceuticals!$B:$B,$B286,Pharmaceuticals!Z:Z)+SUMIF('Health Products &amp; Equipment'!$B:$B,$B286,'Health Products &amp; Equipment'!Z:Z)+SUMIF('Other Pharma &amp; Health Products'!$B:$B,$B286,'Other Pharma &amp; Health Products'!Z:Z)+SUMIF('PSM Costs'!$B:$B,$B286,'PSM Costs'!Z:Z)&gt;0,SUMIF(Pharmaceuticals!$B:$B,$B286,Pharmaceuticals!Z:Z)+SUMIF('Health Products &amp; Equipment'!$B:$B,$B286,'Health Products &amp; Equipment'!Z:Z)+SUMIF('Other Pharma &amp; Health Products'!$B:$B,$B286,'Other Pharma &amp; Health Products'!Z:Z)+SUMIF('PSM Costs'!$B:$B,$B286,'PSM Costs'!Z:Z),"")</f>
        <v/>
      </c>
      <c r="J286" s="233" t="str">
        <f ca="1">IF(SUMIF(Pharmaceuticals!$B:$B,$B286,Pharmaceuticals!AB:AB)+SUMIF('Health Products &amp; Equipment'!$B:$B,$B286,'Health Products &amp; Equipment'!AB:AB)+SUMIF('Other Pharma &amp; Health Products'!$B:$B,$B286,'Other Pharma &amp; Health Products'!AB:AB)+SUMIF('PSM Costs'!$B:$B,$B286,'PSM Costs'!AB:AB)&gt;0,SUMIF(Pharmaceuticals!$B:$B,$B286,Pharmaceuticals!AB:AB)+SUMIF('Health Products &amp; Equipment'!$B:$B,$B286,'Health Products &amp; Equipment'!AB:AB)+SUMIF('Other Pharma &amp; Health Products'!$B:$B,$B286,'Other Pharma &amp; Health Products'!AB:AB)+SUMIF('PSM Costs'!$B:$B,$B286,'PSM Costs'!AB:AB),"")</f>
        <v/>
      </c>
      <c r="K286" s="233" t="str">
        <f ca="1">IF(SUMIF(Pharmaceuticals!$B:$B,$B286,Pharmaceuticals!AD:AD)+SUMIF('Health Products &amp; Equipment'!$B:$B,$B286,'Health Products &amp; Equipment'!AD:AD)+SUMIF('Other Pharma &amp; Health Products'!$B:$B,$B286,'Other Pharma &amp; Health Products'!AD:AD)+SUMIF('PSM Costs'!$B:$B,$B286,'PSM Costs'!AD:AD)&gt;0,SUMIF(Pharmaceuticals!$B:$B,$B286,Pharmaceuticals!AD:AD)+SUMIF('Health Products &amp; Equipment'!$B:$B,$B286,'Health Products &amp; Equipment'!AD:AD)+SUMIF('Other Pharma &amp; Health Products'!$B:$B,$B286,'Other Pharma &amp; Health Products'!AD:AD)+SUMIF('PSM Costs'!$B:$B,$B286,'PSM Costs'!AD:AD),"")</f>
        <v/>
      </c>
      <c r="L286" s="233" t="str">
        <f ca="1">IF(SUMIF(Pharmaceuticals!$B:$B,$B286,Pharmaceuticals!AF:AF)+SUMIF('Health Products &amp; Equipment'!$B:$B,$B286,'Health Products &amp; Equipment'!AF:AF)+SUMIF('Other Pharma &amp; Health Products'!$B:$B,$B286,'Other Pharma &amp; Health Products'!AF:AF)+SUMIF('PSM Costs'!$B:$B,$B286,'PSM Costs'!AF:AF)&gt;0,SUMIF(Pharmaceuticals!$B:$B,$B286,Pharmaceuticals!AF:AF)+SUMIF('Health Products &amp; Equipment'!$B:$B,$B286,'Health Products &amp; Equipment'!AF:AF)+SUMIF('Other Pharma &amp; Health Products'!$B:$B,$B286,'Other Pharma &amp; Health Products'!AF:AF)+SUMIF('PSM Costs'!$B:$B,$B286,'PSM Costs'!AF:AF),"")</f>
        <v/>
      </c>
      <c r="M286" s="231" t="str">
        <f t="shared" ca="1" si="21"/>
        <v/>
      </c>
      <c r="N286" s="234" t="str">
        <f ca="1">IF(SUMIF(Pharmaceuticals!$B:$B,$B286,Pharmaceuticals!AM:AM)+SUMIF('Health Products &amp; Equipment'!$B:$B,$B286,'Health Products &amp; Equipment'!AM:AM)+SUMIF('Other Pharma &amp; Health Products'!$B:$B,$B286,'Other Pharma &amp; Health Products'!AM:AM)+SUMIF('PSM Costs'!$B:$B,$B286,'PSM Costs'!AM:AM)&gt;0,SUMIF(Pharmaceuticals!$B:$B,$B286,Pharmaceuticals!AM:AM)+SUMIF('Health Products &amp; Equipment'!$B:$B,$B286,'Health Products &amp; Equipment'!AM:AM)+SUMIF('Other Pharma &amp; Health Products'!$B:$B,$B286,'Other Pharma &amp; Health Products'!AM:AM)+SUMIF('PSM Costs'!$B:$B,$B286,'PSM Costs'!AM:AM),"")</f>
        <v/>
      </c>
      <c r="O286" s="234" t="str">
        <f ca="1">IF(SUMIF(Pharmaceuticals!$B:$B,$B286,Pharmaceuticals!AO:AO)+SUMIF('Health Products &amp; Equipment'!$B:$B,$B286,'Health Products &amp; Equipment'!AO:AO)+SUMIF('Other Pharma &amp; Health Products'!$B:$B,$B286,'Other Pharma &amp; Health Products'!AO:AO)+SUMIF('PSM Costs'!$B:$B,$B286,'PSM Costs'!AO:AO)&gt;0,SUMIF(Pharmaceuticals!$B:$B,$B286,Pharmaceuticals!AO:AO)+SUMIF('Health Products &amp; Equipment'!$B:$B,$B286,'Health Products &amp; Equipment'!AO:AO)+SUMIF('Other Pharma &amp; Health Products'!$B:$B,$B286,'Other Pharma &amp; Health Products'!AO:AO)+SUMIF('PSM Costs'!$B:$B,$B286,'PSM Costs'!AO:AO),"")</f>
        <v/>
      </c>
      <c r="P286" s="234" t="str">
        <f ca="1">IF(SUMIF(Pharmaceuticals!$B:$B,$B286,Pharmaceuticals!AQ:AQ)+SUMIF('Health Products &amp; Equipment'!$B:$B,$B286,'Health Products &amp; Equipment'!AQ:AQ)+SUMIF('Other Pharma &amp; Health Products'!$B:$B,$B286,'Other Pharma &amp; Health Products'!AQ:AQ)+SUMIF('PSM Costs'!$B:$B,$B286,'PSM Costs'!AQ:AQ)&gt;0,SUMIF(Pharmaceuticals!$B:$B,$B286,Pharmaceuticals!AQ:AQ)+SUMIF('Health Products &amp; Equipment'!$B:$B,$B286,'Health Products &amp; Equipment'!AQ:AQ)+SUMIF('Other Pharma &amp; Health Products'!$B:$B,$B286,'Other Pharma &amp; Health Products'!AQ:AQ)+SUMIF('PSM Costs'!$B:$B,$B286,'PSM Costs'!AQ:AQ),"")</f>
        <v/>
      </c>
      <c r="Q286" s="234" t="str">
        <f ca="1">IF(SUMIF(Pharmaceuticals!$B:$B,$B286,Pharmaceuticals!AS:AS)+SUMIF('Health Products &amp; Equipment'!$B:$B,$B286,'Health Products &amp; Equipment'!AS:AS)+SUMIF('Other Pharma &amp; Health Products'!$B:$B,$B286,'Other Pharma &amp; Health Products'!AS:AS)+SUMIF('PSM Costs'!$B:$B,$B286,'PSM Costs'!AS:AS)&gt;0,SUMIF(Pharmaceuticals!$B:$B,$B286,Pharmaceuticals!AS:AS)+SUMIF('Health Products &amp; Equipment'!$B:$B,$B286,'Health Products &amp; Equipment'!AS:AS)+SUMIF('Other Pharma &amp; Health Products'!$B:$B,$B286,'Other Pharma &amp; Health Products'!AS:AS)+SUMIF('PSM Costs'!$B:$B,$B286,'PSM Costs'!AS:AS),"")</f>
        <v/>
      </c>
      <c r="R286" s="232" t="str">
        <f t="shared" ca="1" si="22"/>
        <v/>
      </c>
      <c r="S286" s="233" t="str">
        <f ca="1">IF(SUMIF(Pharmaceuticals!$B:$B,$B286,Pharmaceuticals!AZ:AZ)+SUMIF('Health Products &amp; Equipment'!$B:$B,$B286,'Health Products &amp; Equipment'!AZ:AZ)+SUMIF('Other Pharma &amp; Health Products'!$B:$B,$B286,'Other Pharma &amp; Health Products'!AZ:AZ)+SUMIF('PSM Costs'!$B:$B,$B286,'PSM Costs'!AZ:AZ)&gt;0,SUMIF(Pharmaceuticals!$B:$B,$B286,Pharmaceuticals!AZ:AZ)+SUMIF('Health Products &amp; Equipment'!$B:$B,$B286,'Health Products &amp; Equipment'!AZ:AZ)+SUMIF('Other Pharma &amp; Health Products'!$B:$B,$B286,'Other Pharma &amp; Health Products'!AZ:AZ)+SUMIF('PSM Costs'!$B:$B,$B286,'PSM Costs'!AZ:AZ),"")</f>
        <v/>
      </c>
      <c r="T286" s="233" t="str">
        <f ca="1">IF(SUMIF(Pharmaceuticals!$B:$B,$B286,Pharmaceuticals!BB:BB)+SUMIF('Health Products &amp; Equipment'!$B:$B,$B286,'Health Products &amp; Equipment'!BB:BB)+SUMIF('Other Pharma &amp; Health Products'!$B:$B,$B286,'Other Pharma &amp; Health Products'!BB:BB)+SUMIF('PSM Costs'!$B:$B,$B286,'PSM Costs'!BB:BB)&gt;0,SUMIF(Pharmaceuticals!$B:$B,$B286,Pharmaceuticals!BB:BB)+SUMIF('Health Products &amp; Equipment'!$B:$B,$B286,'Health Products &amp; Equipment'!BB:BB)+SUMIF('Other Pharma &amp; Health Products'!$B:$B,$B286,'Other Pharma &amp; Health Products'!BB:BB)+SUMIF('PSM Costs'!$B:$B,$B286,'PSM Costs'!BB:BB),"")</f>
        <v/>
      </c>
      <c r="U286" s="233" t="str">
        <f ca="1">IF(SUMIF(Pharmaceuticals!$B:$B,$B286,Pharmaceuticals!BD:BD)+SUMIF('Health Products &amp; Equipment'!$B:$B,$B286,'Health Products &amp; Equipment'!BD:BD)+SUMIF('Other Pharma &amp; Health Products'!$B:$B,$B286,'Other Pharma &amp; Health Products'!BD:BD)+SUMIF('PSM Costs'!$B:$B,$B286,'PSM Costs'!BD:BD)&gt;0,SUMIF(Pharmaceuticals!$B:$B,$B286,Pharmaceuticals!BD:BD)+SUMIF('Health Products &amp; Equipment'!$B:$B,$B286,'Health Products &amp; Equipment'!BD:BD)+SUMIF('Other Pharma &amp; Health Products'!$B:$B,$B286,'Other Pharma &amp; Health Products'!BD:BD)+SUMIF('PSM Costs'!$B:$B,$B286,'PSM Costs'!BD:BD),"")</f>
        <v/>
      </c>
      <c r="V286" s="233" t="str">
        <f ca="1">IF(SUMIF(Pharmaceuticals!$B:$B,$B286,Pharmaceuticals!BF:BF)+SUMIF('Health Products &amp; Equipment'!$B:$B,$B286,'Health Products &amp; Equipment'!BF:BF)+SUMIF('Other Pharma &amp; Health Products'!$B:$B,$B286,'Other Pharma &amp; Health Products'!BF:BF)+SUMIF('PSM Costs'!$B:$B,$B286,'PSM Costs'!BF:BF)&gt;0,SUMIF(Pharmaceuticals!$B:$B,$B286,Pharmaceuticals!BF:BF)+SUMIF('Health Products &amp; Equipment'!$B:$B,$B286,'Health Products &amp; Equipment'!BF:BF)+SUMIF('Other Pharma &amp; Health Products'!$B:$B,$B286,'Other Pharma &amp; Health Products'!BF:BF)+SUMIF('PSM Costs'!$B:$B,$B286,'PSM Costs'!BF:BF),"")</f>
        <v/>
      </c>
      <c r="W286" s="231" t="str">
        <f t="shared" ca="1" si="23"/>
        <v/>
      </c>
      <c r="X286" s="234" t="str">
        <f ca="1">IF(SUMIF(Pharmaceuticals!$B:$B,$B286,Pharmaceuticals!BM:BM)+SUMIF('Health Products &amp; Equipment'!$B:$B,$B286,'Health Products &amp; Equipment'!BM:BM)+SUMIF('Other Pharma &amp; Health Products'!$B:$B,$B286,'Other Pharma &amp; Health Products'!BM:BM)+SUMIF('PSM Costs'!$B:$B,$B286,'PSM Costs'!BM:BM)&gt;0,SUMIF(Pharmaceuticals!$B:$B,$B286,Pharmaceuticals!BM:BM)+SUMIF('Health Products &amp; Equipment'!$B:$B,$B286,'Health Products &amp; Equipment'!BM:BM)+SUMIF('Other Pharma &amp; Health Products'!$B:$B,$B286,'Other Pharma &amp; Health Products'!BM:BM)+SUMIF('PSM Costs'!$B:$B,$B286,'PSM Costs'!BM:BM),"")</f>
        <v/>
      </c>
      <c r="Y286" s="234" t="str">
        <f ca="1">IF(SUMIF(Pharmaceuticals!$B:$B,$B286,Pharmaceuticals!BO:BO)+SUMIF('Health Products &amp; Equipment'!$B:$B,$B286,'Health Products &amp; Equipment'!BO:BO)+SUMIF('Other Pharma &amp; Health Products'!$B:$B,$B286,'Other Pharma &amp; Health Products'!BO:BO)+SUMIF('PSM Costs'!$B:$B,$B286,'PSM Costs'!BO:BO)&gt;0,SUMIF(Pharmaceuticals!$B:$B,$B286,Pharmaceuticals!BO:BO)+SUMIF('Health Products &amp; Equipment'!$B:$B,$B286,'Health Products &amp; Equipment'!BO:BO)+SUMIF('Other Pharma &amp; Health Products'!$B:$B,$B286,'Other Pharma &amp; Health Products'!BO:BO)+SUMIF('PSM Costs'!$B:$B,$B286,'PSM Costs'!BO:BO),"")</f>
        <v/>
      </c>
      <c r="Z286" s="234" t="str">
        <f ca="1">IF(SUMIF(Pharmaceuticals!$B:$B,$B286,Pharmaceuticals!BQ:BQ)+SUMIF('Health Products &amp; Equipment'!$B:$B,$B286,'Health Products &amp; Equipment'!BQ:BQ)+SUMIF('Other Pharma &amp; Health Products'!$B:$B,$B286,'Other Pharma &amp; Health Products'!BQ:BQ)+SUMIF('PSM Costs'!$B:$B,$B286,'PSM Costs'!BQ:BQ)&gt;0,SUMIF(Pharmaceuticals!$B:$B,$B286,Pharmaceuticals!BQ:BQ)+SUMIF('Health Products &amp; Equipment'!$B:$B,$B286,'Health Products &amp; Equipment'!BQ:BQ)+SUMIF('Other Pharma &amp; Health Products'!$B:$B,$B286,'Other Pharma &amp; Health Products'!BQ:BQ)+SUMIF('PSM Costs'!$B:$B,$B286,'PSM Costs'!BQ:BQ),"")</f>
        <v/>
      </c>
      <c r="AA286" s="234" t="str">
        <f ca="1">IF(SUMIF(Pharmaceuticals!$B:$B,$B286,Pharmaceuticals!BS:BS)+SUMIF('Health Products &amp; Equipment'!$B:$B,$B286,'Health Products &amp; Equipment'!BS:BS)+SUMIF('Other Pharma &amp; Health Products'!$B:$B,$B286,'Other Pharma &amp; Health Products'!BS:BS)+SUMIF('PSM Costs'!$B:$B,$B286,'PSM Costs'!BS:BS)&gt;0,SUMIF(Pharmaceuticals!$B:$B,$B286,Pharmaceuticals!BS:BS)+SUMIF('Health Products &amp; Equipment'!$B:$B,$B286,'Health Products &amp; Equipment'!BS:BS)+SUMIF('Other Pharma &amp; Health Products'!$B:$B,$B286,'Other Pharma &amp; Health Products'!BS:BS)+SUMIF('PSM Costs'!$B:$B,$B286,'PSM Costs'!BS:BS),"")</f>
        <v/>
      </c>
      <c r="AB286" s="233" t="str">
        <f t="shared" ca="1" si="24"/>
        <v/>
      </c>
    </row>
    <row r="287" spans="1:28" ht="22.15" customHeight="1" x14ac:dyDescent="0.2">
      <c r="A287" s="229">
        <v>277</v>
      </c>
      <c r="B287" s="229" t="str">
        <f ca="1">IFERROR(VLOOKUP(A287,'Rank unique Mod-Int-CI-PR'!I:J,2,FALSE),"")</f>
        <v/>
      </c>
      <c r="C287" s="230" t="str">
        <f ca="1">IFERROR(VLOOKUP(VALUE(LEFT(B287,FIND("-",B287)-1)),CatModules!B:C,2,FALSE),"")</f>
        <v/>
      </c>
      <c r="D287" s="230" t="str">
        <f ca="1">IFERROR(VLOOKUP(LEFT(B287,FIND("--",B287)-1),CatInt!D:E,2,FALSE),"")</f>
        <v/>
      </c>
      <c r="E287" s="230" t="str">
        <f ca="1">IFERROR(VLOOKUP(MID(B287,FIND("--",B287)+2,FIND("---",B287)-FIND("--",B287)-2),CatCostInp!D:E,2,FALSE),"")</f>
        <v/>
      </c>
      <c r="F287" s="230" t="str">
        <f ca="1">IFERROR(VLOOKUP(B287,ActivityConcat!A:C,3,FALSE),"")</f>
        <v/>
      </c>
      <c r="G287" s="231" t="str">
        <f ca="1">IFERROR(VLOOKUP(VALUE(RIGHT(B287,1)),Setup!A:D,4,FALSE),"")</f>
        <v/>
      </c>
      <c r="H287" s="232" t="str">
        <f t="shared" ca="1" si="20"/>
        <v/>
      </c>
      <c r="I287" s="233" t="str">
        <f ca="1">IF(SUMIF(Pharmaceuticals!$B:$B,$B287,Pharmaceuticals!Z:Z)+SUMIF('Health Products &amp; Equipment'!$B:$B,$B287,'Health Products &amp; Equipment'!Z:Z)+SUMIF('Other Pharma &amp; Health Products'!$B:$B,$B287,'Other Pharma &amp; Health Products'!Z:Z)+SUMIF('PSM Costs'!$B:$B,$B287,'PSM Costs'!Z:Z)&gt;0,SUMIF(Pharmaceuticals!$B:$B,$B287,Pharmaceuticals!Z:Z)+SUMIF('Health Products &amp; Equipment'!$B:$B,$B287,'Health Products &amp; Equipment'!Z:Z)+SUMIF('Other Pharma &amp; Health Products'!$B:$B,$B287,'Other Pharma &amp; Health Products'!Z:Z)+SUMIF('PSM Costs'!$B:$B,$B287,'PSM Costs'!Z:Z),"")</f>
        <v/>
      </c>
      <c r="J287" s="233" t="str">
        <f ca="1">IF(SUMIF(Pharmaceuticals!$B:$B,$B287,Pharmaceuticals!AB:AB)+SUMIF('Health Products &amp; Equipment'!$B:$B,$B287,'Health Products &amp; Equipment'!AB:AB)+SUMIF('Other Pharma &amp; Health Products'!$B:$B,$B287,'Other Pharma &amp; Health Products'!AB:AB)+SUMIF('PSM Costs'!$B:$B,$B287,'PSM Costs'!AB:AB)&gt;0,SUMIF(Pharmaceuticals!$B:$B,$B287,Pharmaceuticals!AB:AB)+SUMIF('Health Products &amp; Equipment'!$B:$B,$B287,'Health Products &amp; Equipment'!AB:AB)+SUMIF('Other Pharma &amp; Health Products'!$B:$B,$B287,'Other Pharma &amp; Health Products'!AB:AB)+SUMIF('PSM Costs'!$B:$B,$B287,'PSM Costs'!AB:AB),"")</f>
        <v/>
      </c>
      <c r="K287" s="233" t="str">
        <f ca="1">IF(SUMIF(Pharmaceuticals!$B:$B,$B287,Pharmaceuticals!AD:AD)+SUMIF('Health Products &amp; Equipment'!$B:$B,$B287,'Health Products &amp; Equipment'!AD:AD)+SUMIF('Other Pharma &amp; Health Products'!$B:$B,$B287,'Other Pharma &amp; Health Products'!AD:AD)+SUMIF('PSM Costs'!$B:$B,$B287,'PSM Costs'!AD:AD)&gt;0,SUMIF(Pharmaceuticals!$B:$B,$B287,Pharmaceuticals!AD:AD)+SUMIF('Health Products &amp; Equipment'!$B:$B,$B287,'Health Products &amp; Equipment'!AD:AD)+SUMIF('Other Pharma &amp; Health Products'!$B:$B,$B287,'Other Pharma &amp; Health Products'!AD:AD)+SUMIF('PSM Costs'!$B:$B,$B287,'PSM Costs'!AD:AD),"")</f>
        <v/>
      </c>
      <c r="L287" s="233" t="str">
        <f ca="1">IF(SUMIF(Pharmaceuticals!$B:$B,$B287,Pharmaceuticals!AF:AF)+SUMIF('Health Products &amp; Equipment'!$B:$B,$B287,'Health Products &amp; Equipment'!AF:AF)+SUMIF('Other Pharma &amp; Health Products'!$B:$B,$B287,'Other Pharma &amp; Health Products'!AF:AF)+SUMIF('PSM Costs'!$B:$B,$B287,'PSM Costs'!AF:AF)&gt;0,SUMIF(Pharmaceuticals!$B:$B,$B287,Pharmaceuticals!AF:AF)+SUMIF('Health Products &amp; Equipment'!$B:$B,$B287,'Health Products &amp; Equipment'!AF:AF)+SUMIF('Other Pharma &amp; Health Products'!$B:$B,$B287,'Other Pharma &amp; Health Products'!AF:AF)+SUMIF('PSM Costs'!$B:$B,$B287,'PSM Costs'!AF:AF),"")</f>
        <v/>
      </c>
      <c r="M287" s="231" t="str">
        <f t="shared" ca="1" si="21"/>
        <v/>
      </c>
      <c r="N287" s="234" t="str">
        <f ca="1">IF(SUMIF(Pharmaceuticals!$B:$B,$B287,Pharmaceuticals!AM:AM)+SUMIF('Health Products &amp; Equipment'!$B:$B,$B287,'Health Products &amp; Equipment'!AM:AM)+SUMIF('Other Pharma &amp; Health Products'!$B:$B,$B287,'Other Pharma &amp; Health Products'!AM:AM)+SUMIF('PSM Costs'!$B:$B,$B287,'PSM Costs'!AM:AM)&gt;0,SUMIF(Pharmaceuticals!$B:$B,$B287,Pharmaceuticals!AM:AM)+SUMIF('Health Products &amp; Equipment'!$B:$B,$B287,'Health Products &amp; Equipment'!AM:AM)+SUMIF('Other Pharma &amp; Health Products'!$B:$B,$B287,'Other Pharma &amp; Health Products'!AM:AM)+SUMIF('PSM Costs'!$B:$B,$B287,'PSM Costs'!AM:AM),"")</f>
        <v/>
      </c>
      <c r="O287" s="234" t="str">
        <f ca="1">IF(SUMIF(Pharmaceuticals!$B:$B,$B287,Pharmaceuticals!AO:AO)+SUMIF('Health Products &amp; Equipment'!$B:$B,$B287,'Health Products &amp; Equipment'!AO:AO)+SUMIF('Other Pharma &amp; Health Products'!$B:$B,$B287,'Other Pharma &amp; Health Products'!AO:AO)+SUMIF('PSM Costs'!$B:$B,$B287,'PSM Costs'!AO:AO)&gt;0,SUMIF(Pharmaceuticals!$B:$B,$B287,Pharmaceuticals!AO:AO)+SUMIF('Health Products &amp; Equipment'!$B:$B,$B287,'Health Products &amp; Equipment'!AO:AO)+SUMIF('Other Pharma &amp; Health Products'!$B:$B,$B287,'Other Pharma &amp; Health Products'!AO:AO)+SUMIF('PSM Costs'!$B:$B,$B287,'PSM Costs'!AO:AO),"")</f>
        <v/>
      </c>
      <c r="P287" s="234" t="str">
        <f ca="1">IF(SUMIF(Pharmaceuticals!$B:$B,$B287,Pharmaceuticals!AQ:AQ)+SUMIF('Health Products &amp; Equipment'!$B:$B,$B287,'Health Products &amp; Equipment'!AQ:AQ)+SUMIF('Other Pharma &amp; Health Products'!$B:$B,$B287,'Other Pharma &amp; Health Products'!AQ:AQ)+SUMIF('PSM Costs'!$B:$B,$B287,'PSM Costs'!AQ:AQ)&gt;0,SUMIF(Pharmaceuticals!$B:$B,$B287,Pharmaceuticals!AQ:AQ)+SUMIF('Health Products &amp; Equipment'!$B:$B,$B287,'Health Products &amp; Equipment'!AQ:AQ)+SUMIF('Other Pharma &amp; Health Products'!$B:$B,$B287,'Other Pharma &amp; Health Products'!AQ:AQ)+SUMIF('PSM Costs'!$B:$B,$B287,'PSM Costs'!AQ:AQ),"")</f>
        <v/>
      </c>
      <c r="Q287" s="234" t="str">
        <f ca="1">IF(SUMIF(Pharmaceuticals!$B:$B,$B287,Pharmaceuticals!AS:AS)+SUMIF('Health Products &amp; Equipment'!$B:$B,$B287,'Health Products &amp; Equipment'!AS:AS)+SUMIF('Other Pharma &amp; Health Products'!$B:$B,$B287,'Other Pharma &amp; Health Products'!AS:AS)+SUMIF('PSM Costs'!$B:$B,$B287,'PSM Costs'!AS:AS)&gt;0,SUMIF(Pharmaceuticals!$B:$B,$B287,Pharmaceuticals!AS:AS)+SUMIF('Health Products &amp; Equipment'!$B:$B,$B287,'Health Products &amp; Equipment'!AS:AS)+SUMIF('Other Pharma &amp; Health Products'!$B:$B,$B287,'Other Pharma &amp; Health Products'!AS:AS)+SUMIF('PSM Costs'!$B:$B,$B287,'PSM Costs'!AS:AS),"")</f>
        <v/>
      </c>
      <c r="R287" s="232" t="str">
        <f t="shared" ca="1" si="22"/>
        <v/>
      </c>
      <c r="S287" s="233" t="str">
        <f ca="1">IF(SUMIF(Pharmaceuticals!$B:$B,$B287,Pharmaceuticals!AZ:AZ)+SUMIF('Health Products &amp; Equipment'!$B:$B,$B287,'Health Products &amp; Equipment'!AZ:AZ)+SUMIF('Other Pharma &amp; Health Products'!$B:$B,$B287,'Other Pharma &amp; Health Products'!AZ:AZ)+SUMIF('PSM Costs'!$B:$B,$B287,'PSM Costs'!AZ:AZ)&gt;0,SUMIF(Pharmaceuticals!$B:$B,$B287,Pharmaceuticals!AZ:AZ)+SUMIF('Health Products &amp; Equipment'!$B:$B,$B287,'Health Products &amp; Equipment'!AZ:AZ)+SUMIF('Other Pharma &amp; Health Products'!$B:$B,$B287,'Other Pharma &amp; Health Products'!AZ:AZ)+SUMIF('PSM Costs'!$B:$B,$B287,'PSM Costs'!AZ:AZ),"")</f>
        <v/>
      </c>
      <c r="T287" s="233" t="str">
        <f ca="1">IF(SUMIF(Pharmaceuticals!$B:$B,$B287,Pharmaceuticals!BB:BB)+SUMIF('Health Products &amp; Equipment'!$B:$B,$B287,'Health Products &amp; Equipment'!BB:BB)+SUMIF('Other Pharma &amp; Health Products'!$B:$B,$B287,'Other Pharma &amp; Health Products'!BB:BB)+SUMIF('PSM Costs'!$B:$B,$B287,'PSM Costs'!BB:BB)&gt;0,SUMIF(Pharmaceuticals!$B:$B,$B287,Pharmaceuticals!BB:BB)+SUMIF('Health Products &amp; Equipment'!$B:$B,$B287,'Health Products &amp; Equipment'!BB:BB)+SUMIF('Other Pharma &amp; Health Products'!$B:$B,$B287,'Other Pharma &amp; Health Products'!BB:BB)+SUMIF('PSM Costs'!$B:$B,$B287,'PSM Costs'!BB:BB),"")</f>
        <v/>
      </c>
      <c r="U287" s="233" t="str">
        <f ca="1">IF(SUMIF(Pharmaceuticals!$B:$B,$B287,Pharmaceuticals!BD:BD)+SUMIF('Health Products &amp; Equipment'!$B:$B,$B287,'Health Products &amp; Equipment'!BD:BD)+SUMIF('Other Pharma &amp; Health Products'!$B:$B,$B287,'Other Pharma &amp; Health Products'!BD:BD)+SUMIF('PSM Costs'!$B:$B,$B287,'PSM Costs'!BD:BD)&gt;0,SUMIF(Pharmaceuticals!$B:$B,$B287,Pharmaceuticals!BD:BD)+SUMIF('Health Products &amp; Equipment'!$B:$B,$B287,'Health Products &amp; Equipment'!BD:BD)+SUMIF('Other Pharma &amp; Health Products'!$B:$B,$B287,'Other Pharma &amp; Health Products'!BD:BD)+SUMIF('PSM Costs'!$B:$B,$B287,'PSM Costs'!BD:BD),"")</f>
        <v/>
      </c>
      <c r="V287" s="233" t="str">
        <f ca="1">IF(SUMIF(Pharmaceuticals!$B:$B,$B287,Pharmaceuticals!BF:BF)+SUMIF('Health Products &amp; Equipment'!$B:$B,$B287,'Health Products &amp; Equipment'!BF:BF)+SUMIF('Other Pharma &amp; Health Products'!$B:$B,$B287,'Other Pharma &amp; Health Products'!BF:BF)+SUMIF('PSM Costs'!$B:$B,$B287,'PSM Costs'!BF:BF)&gt;0,SUMIF(Pharmaceuticals!$B:$B,$B287,Pharmaceuticals!BF:BF)+SUMIF('Health Products &amp; Equipment'!$B:$B,$B287,'Health Products &amp; Equipment'!BF:BF)+SUMIF('Other Pharma &amp; Health Products'!$B:$B,$B287,'Other Pharma &amp; Health Products'!BF:BF)+SUMIF('PSM Costs'!$B:$B,$B287,'PSM Costs'!BF:BF),"")</f>
        <v/>
      </c>
      <c r="W287" s="231" t="str">
        <f t="shared" ca="1" si="23"/>
        <v/>
      </c>
      <c r="X287" s="234" t="str">
        <f ca="1">IF(SUMIF(Pharmaceuticals!$B:$B,$B287,Pharmaceuticals!BM:BM)+SUMIF('Health Products &amp; Equipment'!$B:$B,$B287,'Health Products &amp; Equipment'!BM:BM)+SUMIF('Other Pharma &amp; Health Products'!$B:$B,$B287,'Other Pharma &amp; Health Products'!BM:BM)+SUMIF('PSM Costs'!$B:$B,$B287,'PSM Costs'!BM:BM)&gt;0,SUMIF(Pharmaceuticals!$B:$B,$B287,Pharmaceuticals!BM:BM)+SUMIF('Health Products &amp; Equipment'!$B:$B,$B287,'Health Products &amp; Equipment'!BM:BM)+SUMIF('Other Pharma &amp; Health Products'!$B:$B,$B287,'Other Pharma &amp; Health Products'!BM:BM)+SUMIF('PSM Costs'!$B:$B,$B287,'PSM Costs'!BM:BM),"")</f>
        <v/>
      </c>
      <c r="Y287" s="234" t="str">
        <f ca="1">IF(SUMIF(Pharmaceuticals!$B:$B,$B287,Pharmaceuticals!BO:BO)+SUMIF('Health Products &amp; Equipment'!$B:$B,$B287,'Health Products &amp; Equipment'!BO:BO)+SUMIF('Other Pharma &amp; Health Products'!$B:$B,$B287,'Other Pharma &amp; Health Products'!BO:BO)+SUMIF('PSM Costs'!$B:$B,$B287,'PSM Costs'!BO:BO)&gt;0,SUMIF(Pharmaceuticals!$B:$B,$B287,Pharmaceuticals!BO:BO)+SUMIF('Health Products &amp; Equipment'!$B:$B,$B287,'Health Products &amp; Equipment'!BO:BO)+SUMIF('Other Pharma &amp; Health Products'!$B:$B,$B287,'Other Pharma &amp; Health Products'!BO:BO)+SUMIF('PSM Costs'!$B:$B,$B287,'PSM Costs'!BO:BO),"")</f>
        <v/>
      </c>
      <c r="Z287" s="234" t="str">
        <f ca="1">IF(SUMIF(Pharmaceuticals!$B:$B,$B287,Pharmaceuticals!BQ:BQ)+SUMIF('Health Products &amp; Equipment'!$B:$B,$B287,'Health Products &amp; Equipment'!BQ:BQ)+SUMIF('Other Pharma &amp; Health Products'!$B:$B,$B287,'Other Pharma &amp; Health Products'!BQ:BQ)+SUMIF('PSM Costs'!$B:$B,$B287,'PSM Costs'!BQ:BQ)&gt;0,SUMIF(Pharmaceuticals!$B:$B,$B287,Pharmaceuticals!BQ:BQ)+SUMIF('Health Products &amp; Equipment'!$B:$B,$B287,'Health Products &amp; Equipment'!BQ:BQ)+SUMIF('Other Pharma &amp; Health Products'!$B:$B,$B287,'Other Pharma &amp; Health Products'!BQ:BQ)+SUMIF('PSM Costs'!$B:$B,$B287,'PSM Costs'!BQ:BQ),"")</f>
        <v/>
      </c>
      <c r="AA287" s="234" t="str">
        <f ca="1">IF(SUMIF(Pharmaceuticals!$B:$B,$B287,Pharmaceuticals!BS:BS)+SUMIF('Health Products &amp; Equipment'!$B:$B,$B287,'Health Products &amp; Equipment'!BS:BS)+SUMIF('Other Pharma &amp; Health Products'!$B:$B,$B287,'Other Pharma &amp; Health Products'!BS:BS)+SUMIF('PSM Costs'!$B:$B,$B287,'PSM Costs'!BS:BS)&gt;0,SUMIF(Pharmaceuticals!$B:$B,$B287,Pharmaceuticals!BS:BS)+SUMIF('Health Products &amp; Equipment'!$B:$B,$B287,'Health Products &amp; Equipment'!BS:BS)+SUMIF('Other Pharma &amp; Health Products'!$B:$B,$B287,'Other Pharma &amp; Health Products'!BS:BS)+SUMIF('PSM Costs'!$B:$B,$B287,'PSM Costs'!BS:BS),"")</f>
        <v/>
      </c>
      <c r="AB287" s="233" t="str">
        <f t="shared" ca="1" si="24"/>
        <v/>
      </c>
    </row>
    <row r="288" spans="1:28" ht="22.15" customHeight="1" x14ac:dyDescent="0.2">
      <c r="A288" s="229">
        <v>278</v>
      </c>
      <c r="B288" s="229" t="str">
        <f ca="1">IFERROR(VLOOKUP(A288,'Rank unique Mod-Int-CI-PR'!I:J,2,FALSE),"")</f>
        <v/>
      </c>
      <c r="C288" s="230" t="str">
        <f ca="1">IFERROR(VLOOKUP(VALUE(LEFT(B288,FIND("-",B288)-1)),CatModules!B:C,2,FALSE),"")</f>
        <v/>
      </c>
      <c r="D288" s="230" t="str">
        <f ca="1">IFERROR(VLOOKUP(LEFT(B288,FIND("--",B288)-1),CatInt!D:E,2,FALSE),"")</f>
        <v/>
      </c>
      <c r="E288" s="230" t="str">
        <f ca="1">IFERROR(VLOOKUP(MID(B288,FIND("--",B288)+2,FIND("---",B288)-FIND("--",B288)-2),CatCostInp!D:E,2,FALSE),"")</f>
        <v/>
      </c>
      <c r="F288" s="230" t="str">
        <f ca="1">IFERROR(VLOOKUP(B288,ActivityConcat!A:C,3,FALSE),"")</f>
        <v/>
      </c>
      <c r="G288" s="231" t="str">
        <f ca="1">IFERROR(VLOOKUP(VALUE(RIGHT(B288,1)),Setup!A:D,4,FALSE),"")</f>
        <v/>
      </c>
      <c r="H288" s="232" t="str">
        <f t="shared" ca="1" si="20"/>
        <v/>
      </c>
      <c r="I288" s="233" t="str">
        <f ca="1">IF(SUMIF(Pharmaceuticals!$B:$B,$B288,Pharmaceuticals!Z:Z)+SUMIF('Health Products &amp; Equipment'!$B:$B,$B288,'Health Products &amp; Equipment'!Z:Z)+SUMIF('Other Pharma &amp; Health Products'!$B:$B,$B288,'Other Pharma &amp; Health Products'!Z:Z)+SUMIF('PSM Costs'!$B:$B,$B288,'PSM Costs'!Z:Z)&gt;0,SUMIF(Pharmaceuticals!$B:$B,$B288,Pharmaceuticals!Z:Z)+SUMIF('Health Products &amp; Equipment'!$B:$B,$B288,'Health Products &amp; Equipment'!Z:Z)+SUMIF('Other Pharma &amp; Health Products'!$B:$B,$B288,'Other Pharma &amp; Health Products'!Z:Z)+SUMIF('PSM Costs'!$B:$B,$B288,'PSM Costs'!Z:Z),"")</f>
        <v/>
      </c>
      <c r="J288" s="233" t="str">
        <f ca="1">IF(SUMIF(Pharmaceuticals!$B:$B,$B288,Pharmaceuticals!AB:AB)+SUMIF('Health Products &amp; Equipment'!$B:$B,$B288,'Health Products &amp; Equipment'!AB:AB)+SUMIF('Other Pharma &amp; Health Products'!$B:$B,$B288,'Other Pharma &amp; Health Products'!AB:AB)+SUMIF('PSM Costs'!$B:$B,$B288,'PSM Costs'!AB:AB)&gt;0,SUMIF(Pharmaceuticals!$B:$B,$B288,Pharmaceuticals!AB:AB)+SUMIF('Health Products &amp; Equipment'!$B:$B,$B288,'Health Products &amp; Equipment'!AB:AB)+SUMIF('Other Pharma &amp; Health Products'!$B:$B,$B288,'Other Pharma &amp; Health Products'!AB:AB)+SUMIF('PSM Costs'!$B:$B,$B288,'PSM Costs'!AB:AB),"")</f>
        <v/>
      </c>
      <c r="K288" s="233" t="str">
        <f ca="1">IF(SUMIF(Pharmaceuticals!$B:$B,$B288,Pharmaceuticals!AD:AD)+SUMIF('Health Products &amp; Equipment'!$B:$B,$B288,'Health Products &amp; Equipment'!AD:AD)+SUMIF('Other Pharma &amp; Health Products'!$B:$B,$B288,'Other Pharma &amp; Health Products'!AD:AD)+SUMIF('PSM Costs'!$B:$B,$B288,'PSM Costs'!AD:AD)&gt;0,SUMIF(Pharmaceuticals!$B:$B,$B288,Pharmaceuticals!AD:AD)+SUMIF('Health Products &amp; Equipment'!$B:$B,$B288,'Health Products &amp; Equipment'!AD:AD)+SUMIF('Other Pharma &amp; Health Products'!$B:$B,$B288,'Other Pharma &amp; Health Products'!AD:AD)+SUMIF('PSM Costs'!$B:$B,$B288,'PSM Costs'!AD:AD),"")</f>
        <v/>
      </c>
      <c r="L288" s="233" t="str">
        <f ca="1">IF(SUMIF(Pharmaceuticals!$B:$B,$B288,Pharmaceuticals!AF:AF)+SUMIF('Health Products &amp; Equipment'!$B:$B,$B288,'Health Products &amp; Equipment'!AF:AF)+SUMIF('Other Pharma &amp; Health Products'!$B:$B,$B288,'Other Pharma &amp; Health Products'!AF:AF)+SUMIF('PSM Costs'!$B:$B,$B288,'PSM Costs'!AF:AF)&gt;0,SUMIF(Pharmaceuticals!$B:$B,$B288,Pharmaceuticals!AF:AF)+SUMIF('Health Products &amp; Equipment'!$B:$B,$B288,'Health Products &amp; Equipment'!AF:AF)+SUMIF('Other Pharma &amp; Health Products'!$B:$B,$B288,'Other Pharma &amp; Health Products'!AF:AF)+SUMIF('PSM Costs'!$B:$B,$B288,'PSM Costs'!AF:AF),"")</f>
        <v/>
      </c>
      <c r="M288" s="231" t="str">
        <f t="shared" ca="1" si="21"/>
        <v/>
      </c>
      <c r="N288" s="234" t="str">
        <f ca="1">IF(SUMIF(Pharmaceuticals!$B:$B,$B288,Pharmaceuticals!AM:AM)+SUMIF('Health Products &amp; Equipment'!$B:$B,$B288,'Health Products &amp; Equipment'!AM:AM)+SUMIF('Other Pharma &amp; Health Products'!$B:$B,$B288,'Other Pharma &amp; Health Products'!AM:AM)+SUMIF('PSM Costs'!$B:$B,$B288,'PSM Costs'!AM:AM)&gt;0,SUMIF(Pharmaceuticals!$B:$B,$B288,Pharmaceuticals!AM:AM)+SUMIF('Health Products &amp; Equipment'!$B:$B,$B288,'Health Products &amp; Equipment'!AM:AM)+SUMIF('Other Pharma &amp; Health Products'!$B:$B,$B288,'Other Pharma &amp; Health Products'!AM:AM)+SUMIF('PSM Costs'!$B:$B,$B288,'PSM Costs'!AM:AM),"")</f>
        <v/>
      </c>
      <c r="O288" s="234" t="str">
        <f ca="1">IF(SUMIF(Pharmaceuticals!$B:$B,$B288,Pharmaceuticals!AO:AO)+SUMIF('Health Products &amp; Equipment'!$B:$B,$B288,'Health Products &amp; Equipment'!AO:AO)+SUMIF('Other Pharma &amp; Health Products'!$B:$B,$B288,'Other Pharma &amp; Health Products'!AO:AO)+SUMIF('PSM Costs'!$B:$B,$B288,'PSM Costs'!AO:AO)&gt;0,SUMIF(Pharmaceuticals!$B:$B,$B288,Pharmaceuticals!AO:AO)+SUMIF('Health Products &amp; Equipment'!$B:$B,$B288,'Health Products &amp; Equipment'!AO:AO)+SUMIF('Other Pharma &amp; Health Products'!$B:$B,$B288,'Other Pharma &amp; Health Products'!AO:AO)+SUMIF('PSM Costs'!$B:$B,$B288,'PSM Costs'!AO:AO),"")</f>
        <v/>
      </c>
      <c r="P288" s="234" t="str">
        <f ca="1">IF(SUMIF(Pharmaceuticals!$B:$B,$B288,Pharmaceuticals!AQ:AQ)+SUMIF('Health Products &amp; Equipment'!$B:$B,$B288,'Health Products &amp; Equipment'!AQ:AQ)+SUMIF('Other Pharma &amp; Health Products'!$B:$B,$B288,'Other Pharma &amp; Health Products'!AQ:AQ)+SUMIF('PSM Costs'!$B:$B,$B288,'PSM Costs'!AQ:AQ)&gt;0,SUMIF(Pharmaceuticals!$B:$B,$B288,Pharmaceuticals!AQ:AQ)+SUMIF('Health Products &amp; Equipment'!$B:$B,$B288,'Health Products &amp; Equipment'!AQ:AQ)+SUMIF('Other Pharma &amp; Health Products'!$B:$B,$B288,'Other Pharma &amp; Health Products'!AQ:AQ)+SUMIF('PSM Costs'!$B:$B,$B288,'PSM Costs'!AQ:AQ),"")</f>
        <v/>
      </c>
      <c r="Q288" s="234" t="str">
        <f ca="1">IF(SUMIF(Pharmaceuticals!$B:$B,$B288,Pharmaceuticals!AS:AS)+SUMIF('Health Products &amp; Equipment'!$B:$B,$B288,'Health Products &amp; Equipment'!AS:AS)+SUMIF('Other Pharma &amp; Health Products'!$B:$B,$B288,'Other Pharma &amp; Health Products'!AS:AS)+SUMIF('PSM Costs'!$B:$B,$B288,'PSM Costs'!AS:AS)&gt;0,SUMIF(Pharmaceuticals!$B:$B,$B288,Pharmaceuticals!AS:AS)+SUMIF('Health Products &amp; Equipment'!$B:$B,$B288,'Health Products &amp; Equipment'!AS:AS)+SUMIF('Other Pharma &amp; Health Products'!$B:$B,$B288,'Other Pharma &amp; Health Products'!AS:AS)+SUMIF('PSM Costs'!$B:$B,$B288,'PSM Costs'!AS:AS),"")</f>
        <v/>
      </c>
      <c r="R288" s="232" t="str">
        <f t="shared" ca="1" si="22"/>
        <v/>
      </c>
      <c r="S288" s="233" t="str">
        <f ca="1">IF(SUMIF(Pharmaceuticals!$B:$B,$B288,Pharmaceuticals!AZ:AZ)+SUMIF('Health Products &amp; Equipment'!$B:$B,$B288,'Health Products &amp; Equipment'!AZ:AZ)+SUMIF('Other Pharma &amp; Health Products'!$B:$B,$B288,'Other Pharma &amp; Health Products'!AZ:AZ)+SUMIF('PSM Costs'!$B:$B,$B288,'PSM Costs'!AZ:AZ)&gt;0,SUMIF(Pharmaceuticals!$B:$B,$B288,Pharmaceuticals!AZ:AZ)+SUMIF('Health Products &amp; Equipment'!$B:$B,$B288,'Health Products &amp; Equipment'!AZ:AZ)+SUMIF('Other Pharma &amp; Health Products'!$B:$B,$B288,'Other Pharma &amp; Health Products'!AZ:AZ)+SUMIF('PSM Costs'!$B:$B,$B288,'PSM Costs'!AZ:AZ),"")</f>
        <v/>
      </c>
      <c r="T288" s="233" t="str">
        <f ca="1">IF(SUMIF(Pharmaceuticals!$B:$B,$B288,Pharmaceuticals!BB:BB)+SUMIF('Health Products &amp; Equipment'!$B:$B,$B288,'Health Products &amp; Equipment'!BB:BB)+SUMIF('Other Pharma &amp; Health Products'!$B:$B,$B288,'Other Pharma &amp; Health Products'!BB:BB)+SUMIF('PSM Costs'!$B:$B,$B288,'PSM Costs'!BB:BB)&gt;0,SUMIF(Pharmaceuticals!$B:$B,$B288,Pharmaceuticals!BB:BB)+SUMIF('Health Products &amp; Equipment'!$B:$B,$B288,'Health Products &amp; Equipment'!BB:BB)+SUMIF('Other Pharma &amp; Health Products'!$B:$B,$B288,'Other Pharma &amp; Health Products'!BB:BB)+SUMIF('PSM Costs'!$B:$B,$B288,'PSM Costs'!BB:BB),"")</f>
        <v/>
      </c>
      <c r="U288" s="233" t="str">
        <f ca="1">IF(SUMIF(Pharmaceuticals!$B:$B,$B288,Pharmaceuticals!BD:BD)+SUMIF('Health Products &amp; Equipment'!$B:$B,$B288,'Health Products &amp; Equipment'!BD:BD)+SUMIF('Other Pharma &amp; Health Products'!$B:$B,$B288,'Other Pharma &amp; Health Products'!BD:BD)+SUMIF('PSM Costs'!$B:$B,$B288,'PSM Costs'!BD:BD)&gt;0,SUMIF(Pharmaceuticals!$B:$B,$B288,Pharmaceuticals!BD:BD)+SUMIF('Health Products &amp; Equipment'!$B:$B,$B288,'Health Products &amp; Equipment'!BD:BD)+SUMIF('Other Pharma &amp; Health Products'!$B:$B,$B288,'Other Pharma &amp; Health Products'!BD:BD)+SUMIF('PSM Costs'!$B:$B,$B288,'PSM Costs'!BD:BD),"")</f>
        <v/>
      </c>
      <c r="V288" s="233" t="str">
        <f ca="1">IF(SUMIF(Pharmaceuticals!$B:$B,$B288,Pharmaceuticals!BF:BF)+SUMIF('Health Products &amp; Equipment'!$B:$B,$B288,'Health Products &amp; Equipment'!BF:BF)+SUMIF('Other Pharma &amp; Health Products'!$B:$B,$B288,'Other Pharma &amp; Health Products'!BF:BF)+SUMIF('PSM Costs'!$B:$B,$B288,'PSM Costs'!BF:BF)&gt;0,SUMIF(Pharmaceuticals!$B:$B,$B288,Pharmaceuticals!BF:BF)+SUMIF('Health Products &amp; Equipment'!$B:$B,$B288,'Health Products &amp; Equipment'!BF:BF)+SUMIF('Other Pharma &amp; Health Products'!$B:$B,$B288,'Other Pharma &amp; Health Products'!BF:BF)+SUMIF('PSM Costs'!$B:$B,$B288,'PSM Costs'!BF:BF),"")</f>
        <v/>
      </c>
      <c r="W288" s="231" t="str">
        <f t="shared" ca="1" si="23"/>
        <v/>
      </c>
      <c r="X288" s="234" t="str">
        <f ca="1">IF(SUMIF(Pharmaceuticals!$B:$B,$B288,Pharmaceuticals!BM:BM)+SUMIF('Health Products &amp; Equipment'!$B:$B,$B288,'Health Products &amp; Equipment'!BM:BM)+SUMIF('Other Pharma &amp; Health Products'!$B:$B,$B288,'Other Pharma &amp; Health Products'!BM:BM)+SUMIF('PSM Costs'!$B:$B,$B288,'PSM Costs'!BM:BM)&gt;0,SUMIF(Pharmaceuticals!$B:$B,$B288,Pharmaceuticals!BM:BM)+SUMIF('Health Products &amp; Equipment'!$B:$B,$B288,'Health Products &amp; Equipment'!BM:BM)+SUMIF('Other Pharma &amp; Health Products'!$B:$B,$B288,'Other Pharma &amp; Health Products'!BM:BM)+SUMIF('PSM Costs'!$B:$B,$B288,'PSM Costs'!BM:BM),"")</f>
        <v/>
      </c>
      <c r="Y288" s="234" t="str">
        <f ca="1">IF(SUMIF(Pharmaceuticals!$B:$B,$B288,Pharmaceuticals!BO:BO)+SUMIF('Health Products &amp; Equipment'!$B:$B,$B288,'Health Products &amp; Equipment'!BO:BO)+SUMIF('Other Pharma &amp; Health Products'!$B:$B,$B288,'Other Pharma &amp; Health Products'!BO:BO)+SUMIF('PSM Costs'!$B:$B,$B288,'PSM Costs'!BO:BO)&gt;0,SUMIF(Pharmaceuticals!$B:$B,$B288,Pharmaceuticals!BO:BO)+SUMIF('Health Products &amp; Equipment'!$B:$B,$B288,'Health Products &amp; Equipment'!BO:BO)+SUMIF('Other Pharma &amp; Health Products'!$B:$B,$B288,'Other Pharma &amp; Health Products'!BO:BO)+SUMIF('PSM Costs'!$B:$B,$B288,'PSM Costs'!BO:BO),"")</f>
        <v/>
      </c>
      <c r="Z288" s="234" t="str">
        <f ca="1">IF(SUMIF(Pharmaceuticals!$B:$B,$B288,Pharmaceuticals!BQ:BQ)+SUMIF('Health Products &amp; Equipment'!$B:$B,$B288,'Health Products &amp; Equipment'!BQ:BQ)+SUMIF('Other Pharma &amp; Health Products'!$B:$B,$B288,'Other Pharma &amp; Health Products'!BQ:BQ)+SUMIF('PSM Costs'!$B:$B,$B288,'PSM Costs'!BQ:BQ)&gt;0,SUMIF(Pharmaceuticals!$B:$B,$B288,Pharmaceuticals!BQ:BQ)+SUMIF('Health Products &amp; Equipment'!$B:$B,$B288,'Health Products &amp; Equipment'!BQ:BQ)+SUMIF('Other Pharma &amp; Health Products'!$B:$B,$B288,'Other Pharma &amp; Health Products'!BQ:BQ)+SUMIF('PSM Costs'!$B:$B,$B288,'PSM Costs'!BQ:BQ),"")</f>
        <v/>
      </c>
      <c r="AA288" s="234" t="str">
        <f ca="1">IF(SUMIF(Pharmaceuticals!$B:$B,$B288,Pharmaceuticals!BS:BS)+SUMIF('Health Products &amp; Equipment'!$B:$B,$B288,'Health Products &amp; Equipment'!BS:BS)+SUMIF('Other Pharma &amp; Health Products'!$B:$B,$B288,'Other Pharma &amp; Health Products'!BS:BS)+SUMIF('PSM Costs'!$B:$B,$B288,'PSM Costs'!BS:BS)&gt;0,SUMIF(Pharmaceuticals!$B:$B,$B288,Pharmaceuticals!BS:BS)+SUMIF('Health Products &amp; Equipment'!$B:$B,$B288,'Health Products &amp; Equipment'!BS:BS)+SUMIF('Other Pharma &amp; Health Products'!$B:$B,$B288,'Other Pharma &amp; Health Products'!BS:BS)+SUMIF('PSM Costs'!$B:$B,$B288,'PSM Costs'!BS:BS),"")</f>
        <v/>
      </c>
      <c r="AB288" s="233" t="str">
        <f t="shared" ca="1" si="24"/>
        <v/>
      </c>
    </row>
    <row r="289" spans="1:28" ht="22.15" customHeight="1" x14ac:dyDescent="0.2">
      <c r="A289" s="229">
        <v>279</v>
      </c>
      <c r="B289" s="229" t="str">
        <f ca="1">IFERROR(VLOOKUP(A289,'Rank unique Mod-Int-CI-PR'!I:J,2,FALSE),"")</f>
        <v/>
      </c>
      <c r="C289" s="230" t="str">
        <f ca="1">IFERROR(VLOOKUP(VALUE(LEFT(B289,FIND("-",B289)-1)),CatModules!B:C,2,FALSE),"")</f>
        <v/>
      </c>
      <c r="D289" s="230" t="str">
        <f ca="1">IFERROR(VLOOKUP(LEFT(B289,FIND("--",B289)-1),CatInt!D:E,2,FALSE),"")</f>
        <v/>
      </c>
      <c r="E289" s="230" t="str">
        <f ca="1">IFERROR(VLOOKUP(MID(B289,FIND("--",B289)+2,FIND("---",B289)-FIND("--",B289)-2),CatCostInp!D:E,2,FALSE),"")</f>
        <v/>
      </c>
      <c r="F289" s="230" t="str">
        <f ca="1">IFERROR(VLOOKUP(B289,ActivityConcat!A:C,3,FALSE),"")</f>
        <v/>
      </c>
      <c r="G289" s="231" t="str">
        <f ca="1">IFERROR(VLOOKUP(VALUE(RIGHT(B289,1)),Setup!A:D,4,FALSE),"")</f>
        <v/>
      </c>
      <c r="H289" s="232" t="str">
        <f t="shared" ca="1" si="20"/>
        <v/>
      </c>
      <c r="I289" s="233" t="str">
        <f ca="1">IF(SUMIF(Pharmaceuticals!$B:$B,$B289,Pharmaceuticals!Z:Z)+SUMIF('Health Products &amp; Equipment'!$B:$B,$B289,'Health Products &amp; Equipment'!Z:Z)+SUMIF('Other Pharma &amp; Health Products'!$B:$B,$B289,'Other Pharma &amp; Health Products'!Z:Z)+SUMIF('PSM Costs'!$B:$B,$B289,'PSM Costs'!Z:Z)&gt;0,SUMIF(Pharmaceuticals!$B:$B,$B289,Pharmaceuticals!Z:Z)+SUMIF('Health Products &amp; Equipment'!$B:$B,$B289,'Health Products &amp; Equipment'!Z:Z)+SUMIF('Other Pharma &amp; Health Products'!$B:$B,$B289,'Other Pharma &amp; Health Products'!Z:Z)+SUMIF('PSM Costs'!$B:$B,$B289,'PSM Costs'!Z:Z),"")</f>
        <v/>
      </c>
      <c r="J289" s="233" t="str">
        <f ca="1">IF(SUMIF(Pharmaceuticals!$B:$B,$B289,Pharmaceuticals!AB:AB)+SUMIF('Health Products &amp; Equipment'!$B:$B,$B289,'Health Products &amp; Equipment'!AB:AB)+SUMIF('Other Pharma &amp; Health Products'!$B:$B,$B289,'Other Pharma &amp; Health Products'!AB:AB)+SUMIF('PSM Costs'!$B:$B,$B289,'PSM Costs'!AB:AB)&gt;0,SUMIF(Pharmaceuticals!$B:$B,$B289,Pharmaceuticals!AB:AB)+SUMIF('Health Products &amp; Equipment'!$B:$B,$B289,'Health Products &amp; Equipment'!AB:AB)+SUMIF('Other Pharma &amp; Health Products'!$B:$B,$B289,'Other Pharma &amp; Health Products'!AB:AB)+SUMIF('PSM Costs'!$B:$B,$B289,'PSM Costs'!AB:AB),"")</f>
        <v/>
      </c>
      <c r="K289" s="233" t="str">
        <f ca="1">IF(SUMIF(Pharmaceuticals!$B:$B,$B289,Pharmaceuticals!AD:AD)+SUMIF('Health Products &amp; Equipment'!$B:$B,$B289,'Health Products &amp; Equipment'!AD:AD)+SUMIF('Other Pharma &amp; Health Products'!$B:$B,$B289,'Other Pharma &amp; Health Products'!AD:AD)+SUMIF('PSM Costs'!$B:$B,$B289,'PSM Costs'!AD:AD)&gt;0,SUMIF(Pharmaceuticals!$B:$B,$B289,Pharmaceuticals!AD:AD)+SUMIF('Health Products &amp; Equipment'!$B:$B,$B289,'Health Products &amp; Equipment'!AD:AD)+SUMIF('Other Pharma &amp; Health Products'!$B:$B,$B289,'Other Pharma &amp; Health Products'!AD:AD)+SUMIF('PSM Costs'!$B:$B,$B289,'PSM Costs'!AD:AD),"")</f>
        <v/>
      </c>
      <c r="L289" s="233" t="str">
        <f ca="1">IF(SUMIF(Pharmaceuticals!$B:$B,$B289,Pharmaceuticals!AF:AF)+SUMIF('Health Products &amp; Equipment'!$B:$B,$B289,'Health Products &amp; Equipment'!AF:AF)+SUMIF('Other Pharma &amp; Health Products'!$B:$B,$B289,'Other Pharma &amp; Health Products'!AF:AF)+SUMIF('PSM Costs'!$B:$B,$B289,'PSM Costs'!AF:AF)&gt;0,SUMIF(Pharmaceuticals!$B:$B,$B289,Pharmaceuticals!AF:AF)+SUMIF('Health Products &amp; Equipment'!$B:$B,$B289,'Health Products &amp; Equipment'!AF:AF)+SUMIF('Other Pharma &amp; Health Products'!$B:$B,$B289,'Other Pharma &amp; Health Products'!AF:AF)+SUMIF('PSM Costs'!$B:$B,$B289,'PSM Costs'!AF:AF),"")</f>
        <v/>
      </c>
      <c r="M289" s="231" t="str">
        <f t="shared" ca="1" si="21"/>
        <v/>
      </c>
      <c r="N289" s="234" t="str">
        <f ca="1">IF(SUMIF(Pharmaceuticals!$B:$B,$B289,Pharmaceuticals!AM:AM)+SUMIF('Health Products &amp; Equipment'!$B:$B,$B289,'Health Products &amp; Equipment'!AM:AM)+SUMIF('Other Pharma &amp; Health Products'!$B:$B,$B289,'Other Pharma &amp; Health Products'!AM:AM)+SUMIF('PSM Costs'!$B:$B,$B289,'PSM Costs'!AM:AM)&gt;0,SUMIF(Pharmaceuticals!$B:$B,$B289,Pharmaceuticals!AM:AM)+SUMIF('Health Products &amp; Equipment'!$B:$B,$B289,'Health Products &amp; Equipment'!AM:AM)+SUMIF('Other Pharma &amp; Health Products'!$B:$B,$B289,'Other Pharma &amp; Health Products'!AM:AM)+SUMIF('PSM Costs'!$B:$B,$B289,'PSM Costs'!AM:AM),"")</f>
        <v/>
      </c>
      <c r="O289" s="234" t="str">
        <f ca="1">IF(SUMIF(Pharmaceuticals!$B:$B,$B289,Pharmaceuticals!AO:AO)+SUMIF('Health Products &amp; Equipment'!$B:$B,$B289,'Health Products &amp; Equipment'!AO:AO)+SUMIF('Other Pharma &amp; Health Products'!$B:$B,$B289,'Other Pharma &amp; Health Products'!AO:AO)+SUMIF('PSM Costs'!$B:$B,$B289,'PSM Costs'!AO:AO)&gt;0,SUMIF(Pharmaceuticals!$B:$B,$B289,Pharmaceuticals!AO:AO)+SUMIF('Health Products &amp; Equipment'!$B:$B,$B289,'Health Products &amp; Equipment'!AO:AO)+SUMIF('Other Pharma &amp; Health Products'!$B:$B,$B289,'Other Pharma &amp; Health Products'!AO:AO)+SUMIF('PSM Costs'!$B:$B,$B289,'PSM Costs'!AO:AO),"")</f>
        <v/>
      </c>
      <c r="P289" s="234" t="str">
        <f ca="1">IF(SUMIF(Pharmaceuticals!$B:$B,$B289,Pharmaceuticals!AQ:AQ)+SUMIF('Health Products &amp; Equipment'!$B:$B,$B289,'Health Products &amp; Equipment'!AQ:AQ)+SUMIF('Other Pharma &amp; Health Products'!$B:$B,$B289,'Other Pharma &amp; Health Products'!AQ:AQ)+SUMIF('PSM Costs'!$B:$B,$B289,'PSM Costs'!AQ:AQ)&gt;0,SUMIF(Pharmaceuticals!$B:$B,$B289,Pharmaceuticals!AQ:AQ)+SUMIF('Health Products &amp; Equipment'!$B:$B,$B289,'Health Products &amp; Equipment'!AQ:AQ)+SUMIF('Other Pharma &amp; Health Products'!$B:$B,$B289,'Other Pharma &amp; Health Products'!AQ:AQ)+SUMIF('PSM Costs'!$B:$B,$B289,'PSM Costs'!AQ:AQ),"")</f>
        <v/>
      </c>
      <c r="Q289" s="234" t="str">
        <f ca="1">IF(SUMIF(Pharmaceuticals!$B:$B,$B289,Pharmaceuticals!AS:AS)+SUMIF('Health Products &amp; Equipment'!$B:$B,$B289,'Health Products &amp; Equipment'!AS:AS)+SUMIF('Other Pharma &amp; Health Products'!$B:$B,$B289,'Other Pharma &amp; Health Products'!AS:AS)+SUMIF('PSM Costs'!$B:$B,$B289,'PSM Costs'!AS:AS)&gt;0,SUMIF(Pharmaceuticals!$B:$B,$B289,Pharmaceuticals!AS:AS)+SUMIF('Health Products &amp; Equipment'!$B:$B,$B289,'Health Products &amp; Equipment'!AS:AS)+SUMIF('Other Pharma &amp; Health Products'!$B:$B,$B289,'Other Pharma &amp; Health Products'!AS:AS)+SUMIF('PSM Costs'!$B:$B,$B289,'PSM Costs'!AS:AS),"")</f>
        <v/>
      </c>
      <c r="R289" s="232" t="str">
        <f t="shared" ca="1" si="22"/>
        <v/>
      </c>
      <c r="S289" s="233" t="str">
        <f ca="1">IF(SUMIF(Pharmaceuticals!$B:$B,$B289,Pharmaceuticals!AZ:AZ)+SUMIF('Health Products &amp; Equipment'!$B:$B,$B289,'Health Products &amp; Equipment'!AZ:AZ)+SUMIF('Other Pharma &amp; Health Products'!$B:$B,$B289,'Other Pharma &amp; Health Products'!AZ:AZ)+SUMIF('PSM Costs'!$B:$B,$B289,'PSM Costs'!AZ:AZ)&gt;0,SUMIF(Pharmaceuticals!$B:$B,$B289,Pharmaceuticals!AZ:AZ)+SUMIF('Health Products &amp; Equipment'!$B:$B,$B289,'Health Products &amp; Equipment'!AZ:AZ)+SUMIF('Other Pharma &amp; Health Products'!$B:$B,$B289,'Other Pharma &amp; Health Products'!AZ:AZ)+SUMIF('PSM Costs'!$B:$B,$B289,'PSM Costs'!AZ:AZ),"")</f>
        <v/>
      </c>
      <c r="T289" s="233" t="str">
        <f ca="1">IF(SUMIF(Pharmaceuticals!$B:$B,$B289,Pharmaceuticals!BB:BB)+SUMIF('Health Products &amp; Equipment'!$B:$B,$B289,'Health Products &amp; Equipment'!BB:BB)+SUMIF('Other Pharma &amp; Health Products'!$B:$B,$B289,'Other Pharma &amp; Health Products'!BB:BB)+SUMIF('PSM Costs'!$B:$B,$B289,'PSM Costs'!BB:BB)&gt;0,SUMIF(Pharmaceuticals!$B:$B,$B289,Pharmaceuticals!BB:BB)+SUMIF('Health Products &amp; Equipment'!$B:$B,$B289,'Health Products &amp; Equipment'!BB:BB)+SUMIF('Other Pharma &amp; Health Products'!$B:$B,$B289,'Other Pharma &amp; Health Products'!BB:BB)+SUMIF('PSM Costs'!$B:$B,$B289,'PSM Costs'!BB:BB),"")</f>
        <v/>
      </c>
      <c r="U289" s="233" t="str">
        <f ca="1">IF(SUMIF(Pharmaceuticals!$B:$B,$B289,Pharmaceuticals!BD:BD)+SUMIF('Health Products &amp; Equipment'!$B:$B,$B289,'Health Products &amp; Equipment'!BD:BD)+SUMIF('Other Pharma &amp; Health Products'!$B:$B,$B289,'Other Pharma &amp; Health Products'!BD:BD)+SUMIF('PSM Costs'!$B:$B,$B289,'PSM Costs'!BD:BD)&gt;0,SUMIF(Pharmaceuticals!$B:$B,$B289,Pharmaceuticals!BD:BD)+SUMIF('Health Products &amp; Equipment'!$B:$B,$B289,'Health Products &amp; Equipment'!BD:BD)+SUMIF('Other Pharma &amp; Health Products'!$B:$B,$B289,'Other Pharma &amp; Health Products'!BD:BD)+SUMIF('PSM Costs'!$B:$B,$B289,'PSM Costs'!BD:BD),"")</f>
        <v/>
      </c>
      <c r="V289" s="233" t="str">
        <f ca="1">IF(SUMIF(Pharmaceuticals!$B:$B,$B289,Pharmaceuticals!BF:BF)+SUMIF('Health Products &amp; Equipment'!$B:$B,$B289,'Health Products &amp; Equipment'!BF:BF)+SUMIF('Other Pharma &amp; Health Products'!$B:$B,$B289,'Other Pharma &amp; Health Products'!BF:BF)+SUMIF('PSM Costs'!$B:$B,$B289,'PSM Costs'!BF:BF)&gt;0,SUMIF(Pharmaceuticals!$B:$B,$B289,Pharmaceuticals!BF:BF)+SUMIF('Health Products &amp; Equipment'!$B:$B,$B289,'Health Products &amp; Equipment'!BF:BF)+SUMIF('Other Pharma &amp; Health Products'!$B:$B,$B289,'Other Pharma &amp; Health Products'!BF:BF)+SUMIF('PSM Costs'!$B:$B,$B289,'PSM Costs'!BF:BF),"")</f>
        <v/>
      </c>
      <c r="W289" s="231" t="str">
        <f t="shared" ca="1" si="23"/>
        <v/>
      </c>
      <c r="X289" s="234" t="str">
        <f ca="1">IF(SUMIF(Pharmaceuticals!$B:$B,$B289,Pharmaceuticals!BM:BM)+SUMIF('Health Products &amp; Equipment'!$B:$B,$B289,'Health Products &amp; Equipment'!BM:BM)+SUMIF('Other Pharma &amp; Health Products'!$B:$B,$B289,'Other Pharma &amp; Health Products'!BM:BM)+SUMIF('PSM Costs'!$B:$B,$B289,'PSM Costs'!BM:BM)&gt;0,SUMIF(Pharmaceuticals!$B:$B,$B289,Pharmaceuticals!BM:BM)+SUMIF('Health Products &amp; Equipment'!$B:$B,$B289,'Health Products &amp; Equipment'!BM:BM)+SUMIF('Other Pharma &amp; Health Products'!$B:$B,$B289,'Other Pharma &amp; Health Products'!BM:BM)+SUMIF('PSM Costs'!$B:$B,$B289,'PSM Costs'!BM:BM),"")</f>
        <v/>
      </c>
      <c r="Y289" s="234" t="str">
        <f ca="1">IF(SUMIF(Pharmaceuticals!$B:$B,$B289,Pharmaceuticals!BO:BO)+SUMIF('Health Products &amp; Equipment'!$B:$B,$B289,'Health Products &amp; Equipment'!BO:BO)+SUMIF('Other Pharma &amp; Health Products'!$B:$B,$B289,'Other Pharma &amp; Health Products'!BO:BO)+SUMIF('PSM Costs'!$B:$B,$B289,'PSM Costs'!BO:BO)&gt;0,SUMIF(Pharmaceuticals!$B:$B,$B289,Pharmaceuticals!BO:BO)+SUMIF('Health Products &amp; Equipment'!$B:$B,$B289,'Health Products &amp; Equipment'!BO:BO)+SUMIF('Other Pharma &amp; Health Products'!$B:$B,$B289,'Other Pharma &amp; Health Products'!BO:BO)+SUMIF('PSM Costs'!$B:$B,$B289,'PSM Costs'!BO:BO),"")</f>
        <v/>
      </c>
      <c r="Z289" s="234" t="str">
        <f ca="1">IF(SUMIF(Pharmaceuticals!$B:$B,$B289,Pharmaceuticals!BQ:BQ)+SUMIF('Health Products &amp; Equipment'!$B:$B,$B289,'Health Products &amp; Equipment'!BQ:BQ)+SUMIF('Other Pharma &amp; Health Products'!$B:$B,$B289,'Other Pharma &amp; Health Products'!BQ:BQ)+SUMIF('PSM Costs'!$B:$B,$B289,'PSM Costs'!BQ:BQ)&gt;0,SUMIF(Pharmaceuticals!$B:$B,$B289,Pharmaceuticals!BQ:BQ)+SUMIF('Health Products &amp; Equipment'!$B:$B,$B289,'Health Products &amp; Equipment'!BQ:BQ)+SUMIF('Other Pharma &amp; Health Products'!$B:$B,$B289,'Other Pharma &amp; Health Products'!BQ:BQ)+SUMIF('PSM Costs'!$B:$B,$B289,'PSM Costs'!BQ:BQ),"")</f>
        <v/>
      </c>
      <c r="AA289" s="234" t="str">
        <f ca="1">IF(SUMIF(Pharmaceuticals!$B:$B,$B289,Pharmaceuticals!BS:BS)+SUMIF('Health Products &amp; Equipment'!$B:$B,$B289,'Health Products &amp; Equipment'!BS:BS)+SUMIF('Other Pharma &amp; Health Products'!$B:$B,$B289,'Other Pharma &amp; Health Products'!BS:BS)+SUMIF('PSM Costs'!$B:$B,$B289,'PSM Costs'!BS:BS)&gt;0,SUMIF(Pharmaceuticals!$B:$B,$B289,Pharmaceuticals!BS:BS)+SUMIF('Health Products &amp; Equipment'!$B:$B,$B289,'Health Products &amp; Equipment'!BS:BS)+SUMIF('Other Pharma &amp; Health Products'!$B:$B,$B289,'Other Pharma &amp; Health Products'!BS:BS)+SUMIF('PSM Costs'!$B:$B,$B289,'PSM Costs'!BS:BS),"")</f>
        <v/>
      </c>
      <c r="AB289" s="233" t="str">
        <f t="shared" ca="1" si="24"/>
        <v/>
      </c>
    </row>
    <row r="290" spans="1:28" ht="22.15" customHeight="1" x14ac:dyDescent="0.2">
      <c r="A290" s="229">
        <v>280</v>
      </c>
      <c r="B290" s="229" t="str">
        <f ca="1">IFERROR(VLOOKUP(A290,'Rank unique Mod-Int-CI-PR'!I:J,2,FALSE),"")</f>
        <v/>
      </c>
      <c r="C290" s="230" t="str">
        <f ca="1">IFERROR(VLOOKUP(VALUE(LEFT(B290,FIND("-",B290)-1)),CatModules!B:C,2,FALSE),"")</f>
        <v/>
      </c>
      <c r="D290" s="230" t="str">
        <f ca="1">IFERROR(VLOOKUP(LEFT(B290,FIND("--",B290)-1),CatInt!D:E,2,FALSE),"")</f>
        <v/>
      </c>
      <c r="E290" s="230" t="str">
        <f ca="1">IFERROR(VLOOKUP(MID(B290,FIND("--",B290)+2,FIND("---",B290)-FIND("--",B290)-2),CatCostInp!D:E,2,FALSE),"")</f>
        <v/>
      </c>
      <c r="F290" s="230" t="str">
        <f ca="1">IFERROR(VLOOKUP(B290,ActivityConcat!A:C,3,FALSE),"")</f>
        <v/>
      </c>
      <c r="G290" s="231" t="str">
        <f ca="1">IFERROR(VLOOKUP(VALUE(RIGHT(B290,1)),Setup!A:D,4,FALSE),"")</f>
        <v/>
      </c>
      <c r="H290" s="232" t="str">
        <f t="shared" ca="1" si="20"/>
        <v/>
      </c>
      <c r="I290" s="233" t="str">
        <f ca="1">IF(SUMIF(Pharmaceuticals!$B:$B,$B290,Pharmaceuticals!Z:Z)+SUMIF('Health Products &amp; Equipment'!$B:$B,$B290,'Health Products &amp; Equipment'!Z:Z)+SUMIF('Other Pharma &amp; Health Products'!$B:$B,$B290,'Other Pharma &amp; Health Products'!Z:Z)+SUMIF('PSM Costs'!$B:$B,$B290,'PSM Costs'!Z:Z)&gt;0,SUMIF(Pharmaceuticals!$B:$B,$B290,Pharmaceuticals!Z:Z)+SUMIF('Health Products &amp; Equipment'!$B:$B,$B290,'Health Products &amp; Equipment'!Z:Z)+SUMIF('Other Pharma &amp; Health Products'!$B:$B,$B290,'Other Pharma &amp; Health Products'!Z:Z)+SUMIF('PSM Costs'!$B:$B,$B290,'PSM Costs'!Z:Z),"")</f>
        <v/>
      </c>
      <c r="J290" s="233" t="str">
        <f ca="1">IF(SUMIF(Pharmaceuticals!$B:$B,$B290,Pharmaceuticals!AB:AB)+SUMIF('Health Products &amp; Equipment'!$B:$B,$B290,'Health Products &amp; Equipment'!AB:AB)+SUMIF('Other Pharma &amp; Health Products'!$B:$B,$B290,'Other Pharma &amp; Health Products'!AB:AB)+SUMIF('PSM Costs'!$B:$B,$B290,'PSM Costs'!AB:AB)&gt;0,SUMIF(Pharmaceuticals!$B:$B,$B290,Pharmaceuticals!AB:AB)+SUMIF('Health Products &amp; Equipment'!$B:$B,$B290,'Health Products &amp; Equipment'!AB:AB)+SUMIF('Other Pharma &amp; Health Products'!$B:$B,$B290,'Other Pharma &amp; Health Products'!AB:AB)+SUMIF('PSM Costs'!$B:$B,$B290,'PSM Costs'!AB:AB),"")</f>
        <v/>
      </c>
      <c r="K290" s="233" t="str">
        <f ca="1">IF(SUMIF(Pharmaceuticals!$B:$B,$B290,Pharmaceuticals!AD:AD)+SUMIF('Health Products &amp; Equipment'!$B:$B,$B290,'Health Products &amp; Equipment'!AD:AD)+SUMIF('Other Pharma &amp; Health Products'!$B:$B,$B290,'Other Pharma &amp; Health Products'!AD:AD)+SUMIF('PSM Costs'!$B:$B,$B290,'PSM Costs'!AD:AD)&gt;0,SUMIF(Pharmaceuticals!$B:$B,$B290,Pharmaceuticals!AD:AD)+SUMIF('Health Products &amp; Equipment'!$B:$B,$B290,'Health Products &amp; Equipment'!AD:AD)+SUMIF('Other Pharma &amp; Health Products'!$B:$B,$B290,'Other Pharma &amp; Health Products'!AD:AD)+SUMIF('PSM Costs'!$B:$B,$B290,'PSM Costs'!AD:AD),"")</f>
        <v/>
      </c>
      <c r="L290" s="233" t="str">
        <f ca="1">IF(SUMIF(Pharmaceuticals!$B:$B,$B290,Pharmaceuticals!AF:AF)+SUMIF('Health Products &amp; Equipment'!$B:$B,$B290,'Health Products &amp; Equipment'!AF:AF)+SUMIF('Other Pharma &amp; Health Products'!$B:$B,$B290,'Other Pharma &amp; Health Products'!AF:AF)+SUMIF('PSM Costs'!$B:$B,$B290,'PSM Costs'!AF:AF)&gt;0,SUMIF(Pharmaceuticals!$B:$B,$B290,Pharmaceuticals!AF:AF)+SUMIF('Health Products &amp; Equipment'!$B:$B,$B290,'Health Products &amp; Equipment'!AF:AF)+SUMIF('Other Pharma &amp; Health Products'!$B:$B,$B290,'Other Pharma &amp; Health Products'!AF:AF)+SUMIF('PSM Costs'!$B:$B,$B290,'PSM Costs'!AF:AF),"")</f>
        <v/>
      </c>
      <c r="M290" s="231" t="str">
        <f t="shared" ca="1" si="21"/>
        <v/>
      </c>
      <c r="N290" s="234" t="str">
        <f ca="1">IF(SUMIF(Pharmaceuticals!$B:$B,$B290,Pharmaceuticals!AM:AM)+SUMIF('Health Products &amp; Equipment'!$B:$B,$B290,'Health Products &amp; Equipment'!AM:AM)+SUMIF('Other Pharma &amp; Health Products'!$B:$B,$B290,'Other Pharma &amp; Health Products'!AM:AM)+SUMIF('PSM Costs'!$B:$B,$B290,'PSM Costs'!AM:AM)&gt;0,SUMIF(Pharmaceuticals!$B:$B,$B290,Pharmaceuticals!AM:AM)+SUMIF('Health Products &amp; Equipment'!$B:$B,$B290,'Health Products &amp; Equipment'!AM:AM)+SUMIF('Other Pharma &amp; Health Products'!$B:$B,$B290,'Other Pharma &amp; Health Products'!AM:AM)+SUMIF('PSM Costs'!$B:$B,$B290,'PSM Costs'!AM:AM),"")</f>
        <v/>
      </c>
      <c r="O290" s="234" t="str">
        <f ca="1">IF(SUMIF(Pharmaceuticals!$B:$B,$B290,Pharmaceuticals!AO:AO)+SUMIF('Health Products &amp; Equipment'!$B:$B,$B290,'Health Products &amp; Equipment'!AO:AO)+SUMIF('Other Pharma &amp; Health Products'!$B:$B,$B290,'Other Pharma &amp; Health Products'!AO:AO)+SUMIF('PSM Costs'!$B:$B,$B290,'PSM Costs'!AO:AO)&gt;0,SUMIF(Pharmaceuticals!$B:$B,$B290,Pharmaceuticals!AO:AO)+SUMIF('Health Products &amp; Equipment'!$B:$B,$B290,'Health Products &amp; Equipment'!AO:AO)+SUMIF('Other Pharma &amp; Health Products'!$B:$B,$B290,'Other Pharma &amp; Health Products'!AO:AO)+SUMIF('PSM Costs'!$B:$B,$B290,'PSM Costs'!AO:AO),"")</f>
        <v/>
      </c>
      <c r="P290" s="234" t="str">
        <f ca="1">IF(SUMIF(Pharmaceuticals!$B:$B,$B290,Pharmaceuticals!AQ:AQ)+SUMIF('Health Products &amp; Equipment'!$B:$B,$B290,'Health Products &amp; Equipment'!AQ:AQ)+SUMIF('Other Pharma &amp; Health Products'!$B:$B,$B290,'Other Pharma &amp; Health Products'!AQ:AQ)+SUMIF('PSM Costs'!$B:$B,$B290,'PSM Costs'!AQ:AQ)&gt;0,SUMIF(Pharmaceuticals!$B:$B,$B290,Pharmaceuticals!AQ:AQ)+SUMIF('Health Products &amp; Equipment'!$B:$B,$B290,'Health Products &amp; Equipment'!AQ:AQ)+SUMIF('Other Pharma &amp; Health Products'!$B:$B,$B290,'Other Pharma &amp; Health Products'!AQ:AQ)+SUMIF('PSM Costs'!$B:$B,$B290,'PSM Costs'!AQ:AQ),"")</f>
        <v/>
      </c>
      <c r="Q290" s="234" t="str">
        <f ca="1">IF(SUMIF(Pharmaceuticals!$B:$B,$B290,Pharmaceuticals!AS:AS)+SUMIF('Health Products &amp; Equipment'!$B:$B,$B290,'Health Products &amp; Equipment'!AS:AS)+SUMIF('Other Pharma &amp; Health Products'!$B:$B,$B290,'Other Pharma &amp; Health Products'!AS:AS)+SUMIF('PSM Costs'!$B:$B,$B290,'PSM Costs'!AS:AS)&gt;0,SUMIF(Pharmaceuticals!$B:$B,$B290,Pharmaceuticals!AS:AS)+SUMIF('Health Products &amp; Equipment'!$B:$B,$B290,'Health Products &amp; Equipment'!AS:AS)+SUMIF('Other Pharma &amp; Health Products'!$B:$B,$B290,'Other Pharma &amp; Health Products'!AS:AS)+SUMIF('PSM Costs'!$B:$B,$B290,'PSM Costs'!AS:AS),"")</f>
        <v/>
      </c>
      <c r="R290" s="232" t="str">
        <f t="shared" ca="1" si="22"/>
        <v/>
      </c>
      <c r="S290" s="233" t="str">
        <f ca="1">IF(SUMIF(Pharmaceuticals!$B:$B,$B290,Pharmaceuticals!AZ:AZ)+SUMIF('Health Products &amp; Equipment'!$B:$B,$B290,'Health Products &amp; Equipment'!AZ:AZ)+SUMIF('Other Pharma &amp; Health Products'!$B:$B,$B290,'Other Pharma &amp; Health Products'!AZ:AZ)+SUMIF('PSM Costs'!$B:$B,$B290,'PSM Costs'!AZ:AZ)&gt;0,SUMIF(Pharmaceuticals!$B:$B,$B290,Pharmaceuticals!AZ:AZ)+SUMIF('Health Products &amp; Equipment'!$B:$B,$B290,'Health Products &amp; Equipment'!AZ:AZ)+SUMIF('Other Pharma &amp; Health Products'!$B:$B,$B290,'Other Pharma &amp; Health Products'!AZ:AZ)+SUMIF('PSM Costs'!$B:$B,$B290,'PSM Costs'!AZ:AZ),"")</f>
        <v/>
      </c>
      <c r="T290" s="233" t="str">
        <f ca="1">IF(SUMIF(Pharmaceuticals!$B:$B,$B290,Pharmaceuticals!BB:BB)+SUMIF('Health Products &amp; Equipment'!$B:$B,$B290,'Health Products &amp; Equipment'!BB:BB)+SUMIF('Other Pharma &amp; Health Products'!$B:$B,$B290,'Other Pharma &amp; Health Products'!BB:BB)+SUMIF('PSM Costs'!$B:$B,$B290,'PSM Costs'!BB:BB)&gt;0,SUMIF(Pharmaceuticals!$B:$B,$B290,Pharmaceuticals!BB:BB)+SUMIF('Health Products &amp; Equipment'!$B:$B,$B290,'Health Products &amp; Equipment'!BB:BB)+SUMIF('Other Pharma &amp; Health Products'!$B:$B,$B290,'Other Pharma &amp; Health Products'!BB:BB)+SUMIF('PSM Costs'!$B:$B,$B290,'PSM Costs'!BB:BB),"")</f>
        <v/>
      </c>
      <c r="U290" s="233" t="str">
        <f ca="1">IF(SUMIF(Pharmaceuticals!$B:$B,$B290,Pharmaceuticals!BD:BD)+SUMIF('Health Products &amp; Equipment'!$B:$B,$B290,'Health Products &amp; Equipment'!BD:BD)+SUMIF('Other Pharma &amp; Health Products'!$B:$B,$B290,'Other Pharma &amp; Health Products'!BD:BD)+SUMIF('PSM Costs'!$B:$B,$B290,'PSM Costs'!BD:BD)&gt;0,SUMIF(Pharmaceuticals!$B:$B,$B290,Pharmaceuticals!BD:BD)+SUMIF('Health Products &amp; Equipment'!$B:$B,$B290,'Health Products &amp; Equipment'!BD:BD)+SUMIF('Other Pharma &amp; Health Products'!$B:$B,$B290,'Other Pharma &amp; Health Products'!BD:BD)+SUMIF('PSM Costs'!$B:$B,$B290,'PSM Costs'!BD:BD),"")</f>
        <v/>
      </c>
      <c r="V290" s="233" t="str">
        <f ca="1">IF(SUMIF(Pharmaceuticals!$B:$B,$B290,Pharmaceuticals!BF:BF)+SUMIF('Health Products &amp; Equipment'!$B:$B,$B290,'Health Products &amp; Equipment'!BF:BF)+SUMIF('Other Pharma &amp; Health Products'!$B:$B,$B290,'Other Pharma &amp; Health Products'!BF:BF)+SUMIF('PSM Costs'!$B:$B,$B290,'PSM Costs'!BF:BF)&gt;0,SUMIF(Pharmaceuticals!$B:$B,$B290,Pharmaceuticals!BF:BF)+SUMIF('Health Products &amp; Equipment'!$B:$B,$B290,'Health Products &amp; Equipment'!BF:BF)+SUMIF('Other Pharma &amp; Health Products'!$B:$B,$B290,'Other Pharma &amp; Health Products'!BF:BF)+SUMIF('PSM Costs'!$B:$B,$B290,'PSM Costs'!BF:BF),"")</f>
        <v/>
      </c>
      <c r="W290" s="231" t="str">
        <f t="shared" ca="1" si="23"/>
        <v/>
      </c>
      <c r="X290" s="234" t="str">
        <f ca="1">IF(SUMIF(Pharmaceuticals!$B:$B,$B290,Pharmaceuticals!BM:BM)+SUMIF('Health Products &amp; Equipment'!$B:$B,$B290,'Health Products &amp; Equipment'!BM:BM)+SUMIF('Other Pharma &amp; Health Products'!$B:$B,$B290,'Other Pharma &amp; Health Products'!BM:BM)+SUMIF('PSM Costs'!$B:$B,$B290,'PSM Costs'!BM:BM)&gt;0,SUMIF(Pharmaceuticals!$B:$B,$B290,Pharmaceuticals!BM:BM)+SUMIF('Health Products &amp; Equipment'!$B:$B,$B290,'Health Products &amp; Equipment'!BM:BM)+SUMIF('Other Pharma &amp; Health Products'!$B:$B,$B290,'Other Pharma &amp; Health Products'!BM:BM)+SUMIF('PSM Costs'!$B:$B,$B290,'PSM Costs'!BM:BM),"")</f>
        <v/>
      </c>
      <c r="Y290" s="234" t="str">
        <f ca="1">IF(SUMIF(Pharmaceuticals!$B:$B,$B290,Pharmaceuticals!BO:BO)+SUMIF('Health Products &amp; Equipment'!$B:$B,$B290,'Health Products &amp; Equipment'!BO:BO)+SUMIF('Other Pharma &amp; Health Products'!$B:$B,$B290,'Other Pharma &amp; Health Products'!BO:BO)+SUMIF('PSM Costs'!$B:$B,$B290,'PSM Costs'!BO:BO)&gt;0,SUMIF(Pharmaceuticals!$B:$B,$B290,Pharmaceuticals!BO:BO)+SUMIF('Health Products &amp; Equipment'!$B:$B,$B290,'Health Products &amp; Equipment'!BO:BO)+SUMIF('Other Pharma &amp; Health Products'!$B:$B,$B290,'Other Pharma &amp; Health Products'!BO:BO)+SUMIF('PSM Costs'!$B:$B,$B290,'PSM Costs'!BO:BO),"")</f>
        <v/>
      </c>
      <c r="Z290" s="234" t="str">
        <f ca="1">IF(SUMIF(Pharmaceuticals!$B:$B,$B290,Pharmaceuticals!BQ:BQ)+SUMIF('Health Products &amp; Equipment'!$B:$B,$B290,'Health Products &amp; Equipment'!BQ:BQ)+SUMIF('Other Pharma &amp; Health Products'!$B:$B,$B290,'Other Pharma &amp; Health Products'!BQ:BQ)+SUMIF('PSM Costs'!$B:$B,$B290,'PSM Costs'!BQ:BQ)&gt;0,SUMIF(Pharmaceuticals!$B:$B,$B290,Pharmaceuticals!BQ:BQ)+SUMIF('Health Products &amp; Equipment'!$B:$B,$B290,'Health Products &amp; Equipment'!BQ:BQ)+SUMIF('Other Pharma &amp; Health Products'!$B:$B,$B290,'Other Pharma &amp; Health Products'!BQ:BQ)+SUMIF('PSM Costs'!$B:$B,$B290,'PSM Costs'!BQ:BQ),"")</f>
        <v/>
      </c>
      <c r="AA290" s="234" t="str">
        <f ca="1">IF(SUMIF(Pharmaceuticals!$B:$B,$B290,Pharmaceuticals!BS:BS)+SUMIF('Health Products &amp; Equipment'!$B:$B,$B290,'Health Products &amp; Equipment'!BS:BS)+SUMIF('Other Pharma &amp; Health Products'!$B:$B,$B290,'Other Pharma &amp; Health Products'!BS:BS)+SUMIF('PSM Costs'!$B:$B,$B290,'PSM Costs'!BS:BS)&gt;0,SUMIF(Pharmaceuticals!$B:$B,$B290,Pharmaceuticals!BS:BS)+SUMIF('Health Products &amp; Equipment'!$B:$B,$B290,'Health Products &amp; Equipment'!BS:BS)+SUMIF('Other Pharma &amp; Health Products'!$B:$B,$B290,'Other Pharma &amp; Health Products'!BS:BS)+SUMIF('PSM Costs'!$B:$B,$B290,'PSM Costs'!BS:BS),"")</f>
        <v/>
      </c>
      <c r="AB290" s="233" t="str">
        <f t="shared" ca="1" si="24"/>
        <v/>
      </c>
    </row>
    <row r="291" spans="1:28" ht="22.15" customHeight="1" x14ac:dyDescent="0.2">
      <c r="A291" s="229">
        <v>281</v>
      </c>
      <c r="B291" s="229" t="str">
        <f ca="1">IFERROR(VLOOKUP(A291,'Rank unique Mod-Int-CI-PR'!I:J,2,FALSE),"")</f>
        <v/>
      </c>
      <c r="C291" s="230" t="str">
        <f ca="1">IFERROR(VLOOKUP(VALUE(LEFT(B291,FIND("-",B291)-1)),CatModules!B:C,2,FALSE),"")</f>
        <v/>
      </c>
      <c r="D291" s="230" t="str">
        <f ca="1">IFERROR(VLOOKUP(LEFT(B291,FIND("--",B291)-1),CatInt!D:E,2,FALSE),"")</f>
        <v/>
      </c>
      <c r="E291" s="230" t="str">
        <f ca="1">IFERROR(VLOOKUP(MID(B291,FIND("--",B291)+2,FIND("---",B291)-FIND("--",B291)-2),CatCostInp!D:E,2,FALSE),"")</f>
        <v/>
      </c>
      <c r="F291" s="230" t="str">
        <f ca="1">IFERROR(VLOOKUP(B291,ActivityConcat!A:C,3,FALSE),"")</f>
        <v/>
      </c>
      <c r="G291" s="231" t="str">
        <f ca="1">IFERROR(VLOOKUP(VALUE(RIGHT(B291,1)),Setup!A:D,4,FALSE),"")</f>
        <v/>
      </c>
      <c r="H291" s="232" t="str">
        <f t="shared" ca="1" si="20"/>
        <v/>
      </c>
      <c r="I291" s="233" t="str">
        <f ca="1">IF(SUMIF(Pharmaceuticals!$B:$B,$B291,Pharmaceuticals!Z:Z)+SUMIF('Health Products &amp; Equipment'!$B:$B,$B291,'Health Products &amp; Equipment'!Z:Z)+SUMIF('Other Pharma &amp; Health Products'!$B:$B,$B291,'Other Pharma &amp; Health Products'!Z:Z)+SUMIF('PSM Costs'!$B:$B,$B291,'PSM Costs'!Z:Z)&gt;0,SUMIF(Pharmaceuticals!$B:$B,$B291,Pharmaceuticals!Z:Z)+SUMIF('Health Products &amp; Equipment'!$B:$B,$B291,'Health Products &amp; Equipment'!Z:Z)+SUMIF('Other Pharma &amp; Health Products'!$B:$B,$B291,'Other Pharma &amp; Health Products'!Z:Z)+SUMIF('PSM Costs'!$B:$B,$B291,'PSM Costs'!Z:Z),"")</f>
        <v/>
      </c>
      <c r="J291" s="233" t="str">
        <f ca="1">IF(SUMIF(Pharmaceuticals!$B:$B,$B291,Pharmaceuticals!AB:AB)+SUMIF('Health Products &amp; Equipment'!$B:$B,$B291,'Health Products &amp; Equipment'!AB:AB)+SUMIF('Other Pharma &amp; Health Products'!$B:$B,$B291,'Other Pharma &amp; Health Products'!AB:AB)+SUMIF('PSM Costs'!$B:$B,$B291,'PSM Costs'!AB:AB)&gt;0,SUMIF(Pharmaceuticals!$B:$B,$B291,Pharmaceuticals!AB:AB)+SUMIF('Health Products &amp; Equipment'!$B:$B,$B291,'Health Products &amp; Equipment'!AB:AB)+SUMIF('Other Pharma &amp; Health Products'!$B:$B,$B291,'Other Pharma &amp; Health Products'!AB:AB)+SUMIF('PSM Costs'!$B:$B,$B291,'PSM Costs'!AB:AB),"")</f>
        <v/>
      </c>
      <c r="K291" s="233" t="str">
        <f ca="1">IF(SUMIF(Pharmaceuticals!$B:$B,$B291,Pharmaceuticals!AD:AD)+SUMIF('Health Products &amp; Equipment'!$B:$B,$B291,'Health Products &amp; Equipment'!AD:AD)+SUMIF('Other Pharma &amp; Health Products'!$B:$B,$B291,'Other Pharma &amp; Health Products'!AD:AD)+SUMIF('PSM Costs'!$B:$B,$B291,'PSM Costs'!AD:AD)&gt;0,SUMIF(Pharmaceuticals!$B:$B,$B291,Pharmaceuticals!AD:AD)+SUMIF('Health Products &amp; Equipment'!$B:$B,$B291,'Health Products &amp; Equipment'!AD:AD)+SUMIF('Other Pharma &amp; Health Products'!$B:$B,$B291,'Other Pharma &amp; Health Products'!AD:AD)+SUMIF('PSM Costs'!$B:$B,$B291,'PSM Costs'!AD:AD),"")</f>
        <v/>
      </c>
      <c r="L291" s="233" t="str">
        <f ca="1">IF(SUMIF(Pharmaceuticals!$B:$B,$B291,Pharmaceuticals!AF:AF)+SUMIF('Health Products &amp; Equipment'!$B:$B,$B291,'Health Products &amp; Equipment'!AF:AF)+SUMIF('Other Pharma &amp; Health Products'!$B:$B,$B291,'Other Pharma &amp; Health Products'!AF:AF)+SUMIF('PSM Costs'!$B:$B,$B291,'PSM Costs'!AF:AF)&gt;0,SUMIF(Pharmaceuticals!$B:$B,$B291,Pharmaceuticals!AF:AF)+SUMIF('Health Products &amp; Equipment'!$B:$B,$B291,'Health Products &amp; Equipment'!AF:AF)+SUMIF('Other Pharma &amp; Health Products'!$B:$B,$B291,'Other Pharma &amp; Health Products'!AF:AF)+SUMIF('PSM Costs'!$B:$B,$B291,'PSM Costs'!AF:AF),"")</f>
        <v/>
      </c>
      <c r="M291" s="231" t="str">
        <f t="shared" ca="1" si="21"/>
        <v/>
      </c>
      <c r="N291" s="234" t="str">
        <f ca="1">IF(SUMIF(Pharmaceuticals!$B:$B,$B291,Pharmaceuticals!AM:AM)+SUMIF('Health Products &amp; Equipment'!$B:$B,$B291,'Health Products &amp; Equipment'!AM:AM)+SUMIF('Other Pharma &amp; Health Products'!$B:$B,$B291,'Other Pharma &amp; Health Products'!AM:AM)+SUMIF('PSM Costs'!$B:$B,$B291,'PSM Costs'!AM:AM)&gt;0,SUMIF(Pharmaceuticals!$B:$B,$B291,Pharmaceuticals!AM:AM)+SUMIF('Health Products &amp; Equipment'!$B:$B,$B291,'Health Products &amp; Equipment'!AM:AM)+SUMIF('Other Pharma &amp; Health Products'!$B:$B,$B291,'Other Pharma &amp; Health Products'!AM:AM)+SUMIF('PSM Costs'!$B:$B,$B291,'PSM Costs'!AM:AM),"")</f>
        <v/>
      </c>
      <c r="O291" s="234" t="str">
        <f ca="1">IF(SUMIF(Pharmaceuticals!$B:$B,$B291,Pharmaceuticals!AO:AO)+SUMIF('Health Products &amp; Equipment'!$B:$B,$B291,'Health Products &amp; Equipment'!AO:AO)+SUMIF('Other Pharma &amp; Health Products'!$B:$B,$B291,'Other Pharma &amp; Health Products'!AO:AO)+SUMIF('PSM Costs'!$B:$B,$B291,'PSM Costs'!AO:AO)&gt;0,SUMIF(Pharmaceuticals!$B:$B,$B291,Pharmaceuticals!AO:AO)+SUMIF('Health Products &amp; Equipment'!$B:$B,$B291,'Health Products &amp; Equipment'!AO:AO)+SUMIF('Other Pharma &amp; Health Products'!$B:$B,$B291,'Other Pharma &amp; Health Products'!AO:AO)+SUMIF('PSM Costs'!$B:$B,$B291,'PSM Costs'!AO:AO),"")</f>
        <v/>
      </c>
      <c r="P291" s="234" t="str">
        <f ca="1">IF(SUMIF(Pharmaceuticals!$B:$B,$B291,Pharmaceuticals!AQ:AQ)+SUMIF('Health Products &amp; Equipment'!$B:$B,$B291,'Health Products &amp; Equipment'!AQ:AQ)+SUMIF('Other Pharma &amp; Health Products'!$B:$B,$B291,'Other Pharma &amp; Health Products'!AQ:AQ)+SUMIF('PSM Costs'!$B:$B,$B291,'PSM Costs'!AQ:AQ)&gt;0,SUMIF(Pharmaceuticals!$B:$B,$B291,Pharmaceuticals!AQ:AQ)+SUMIF('Health Products &amp; Equipment'!$B:$B,$B291,'Health Products &amp; Equipment'!AQ:AQ)+SUMIF('Other Pharma &amp; Health Products'!$B:$B,$B291,'Other Pharma &amp; Health Products'!AQ:AQ)+SUMIF('PSM Costs'!$B:$B,$B291,'PSM Costs'!AQ:AQ),"")</f>
        <v/>
      </c>
      <c r="Q291" s="234" t="str">
        <f ca="1">IF(SUMIF(Pharmaceuticals!$B:$B,$B291,Pharmaceuticals!AS:AS)+SUMIF('Health Products &amp; Equipment'!$B:$B,$B291,'Health Products &amp; Equipment'!AS:AS)+SUMIF('Other Pharma &amp; Health Products'!$B:$B,$B291,'Other Pharma &amp; Health Products'!AS:AS)+SUMIF('PSM Costs'!$B:$B,$B291,'PSM Costs'!AS:AS)&gt;0,SUMIF(Pharmaceuticals!$B:$B,$B291,Pharmaceuticals!AS:AS)+SUMIF('Health Products &amp; Equipment'!$B:$B,$B291,'Health Products &amp; Equipment'!AS:AS)+SUMIF('Other Pharma &amp; Health Products'!$B:$B,$B291,'Other Pharma &amp; Health Products'!AS:AS)+SUMIF('PSM Costs'!$B:$B,$B291,'PSM Costs'!AS:AS),"")</f>
        <v/>
      </c>
      <c r="R291" s="232" t="str">
        <f t="shared" ca="1" si="22"/>
        <v/>
      </c>
      <c r="S291" s="233" t="str">
        <f ca="1">IF(SUMIF(Pharmaceuticals!$B:$B,$B291,Pharmaceuticals!AZ:AZ)+SUMIF('Health Products &amp; Equipment'!$B:$B,$B291,'Health Products &amp; Equipment'!AZ:AZ)+SUMIF('Other Pharma &amp; Health Products'!$B:$B,$B291,'Other Pharma &amp; Health Products'!AZ:AZ)+SUMIF('PSM Costs'!$B:$B,$B291,'PSM Costs'!AZ:AZ)&gt;0,SUMIF(Pharmaceuticals!$B:$B,$B291,Pharmaceuticals!AZ:AZ)+SUMIF('Health Products &amp; Equipment'!$B:$B,$B291,'Health Products &amp; Equipment'!AZ:AZ)+SUMIF('Other Pharma &amp; Health Products'!$B:$B,$B291,'Other Pharma &amp; Health Products'!AZ:AZ)+SUMIF('PSM Costs'!$B:$B,$B291,'PSM Costs'!AZ:AZ),"")</f>
        <v/>
      </c>
      <c r="T291" s="233" t="str">
        <f ca="1">IF(SUMIF(Pharmaceuticals!$B:$B,$B291,Pharmaceuticals!BB:BB)+SUMIF('Health Products &amp; Equipment'!$B:$B,$B291,'Health Products &amp; Equipment'!BB:BB)+SUMIF('Other Pharma &amp; Health Products'!$B:$B,$B291,'Other Pharma &amp; Health Products'!BB:BB)+SUMIF('PSM Costs'!$B:$B,$B291,'PSM Costs'!BB:BB)&gt;0,SUMIF(Pharmaceuticals!$B:$B,$B291,Pharmaceuticals!BB:BB)+SUMIF('Health Products &amp; Equipment'!$B:$B,$B291,'Health Products &amp; Equipment'!BB:BB)+SUMIF('Other Pharma &amp; Health Products'!$B:$B,$B291,'Other Pharma &amp; Health Products'!BB:BB)+SUMIF('PSM Costs'!$B:$B,$B291,'PSM Costs'!BB:BB),"")</f>
        <v/>
      </c>
      <c r="U291" s="233" t="str">
        <f ca="1">IF(SUMIF(Pharmaceuticals!$B:$B,$B291,Pharmaceuticals!BD:BD)+SUMIF('Health Products &amp; Equipment'!$B:$B,$B291,'Health Products &amp; Equipment'!BD:BD)+SUMIF('Other Pharma &amp; Health Products'!$B:$B,$B291,'Other Pharma &amp; Health Products'!BD:BD)+SUMIF('PSM Costs'!$B:$B,$B291,'PSM Costs'!BD:BD)&gt;0,SUMIF(Pharmaceuticals!$B:$B,$B291,Pharmaceuticals!BD:BD)+SUMIF('Health Products &amp; Equipment'!$B:$B,$B291,'Health Products &amp; Equipment'!BD:BD)+SUMIF('Other Pharma &amp; Health Products'!$B:$B,$B291,'Other Pharma &amp; Health Products'!BD:BD)+SUMIF('PSM Costs'!$B:$B,$B291,'PSM Costs'!BD:BD),"")</f>
        <v/>
      </c>
      <c r="V291" s="233" t="str">
        <f ca="1">IF(SUMIF(Pharmaceuticals!$B:$B,$B291,Pharmaceuticals!BF:BF)+SUMIF('Health Products &amp; Equipment'!$B:$B,$B291,'Health Products &amp; Equipment'!BF:BF)+SUMIF('Other Pharma &amp; Health Products'!$B:$B,$B291,'Other Pharma &amp; Health Products'!BF:BF)+SUMIF('PSM Costs'!$B:$B,$B291,'PSM Costs'!BF:BF)&gt;0,SUMIF(Pharmaceuticals!$B:$B,$B291,Pharmaceuticals!BF:BF)+SUMIF('Health Products &amp; Equipment'!$B:$B,$B291,'Health Products &amp; Equipment'!BF:BF)+SUMIF('Other Pharma &amp; Health Products'!$B:$B,$B291,'Other Pharma &amp; Health Products'!BF:BF)+SUMIF('PSM Costs'!$B:$B,$B291,'PSM Costs'!BF:BF),"")</f>
        <v/>
      </c>
      <c r="W291" s="231" t="str">
        <f t="shared" ca="1" si="23"/>
        <v/>
      </c>
      <c r="X291" s="234" t="str">
        <f ca="1">IF(SUMIF(Pharmaceuticals!$B:$B,$B291,Pharmaceuticals!BM:BM)+SUMIF('Health Products &amp; Equipment'!$B:$B,$B291,'Health Products &amp; Equipment'!BM:BM)+SUMIF('Other Pharma &amp; Health Products'!$B:$B,$B291,'Other Pharma &amp; Health Products'!BM:BM)+SUMIF('PSM Costs'!$B:$B,$B291,'PSM Costs'!BM:BM)&gt;0,SUMIF(Pharmaceuticals!$B:$B,$B291,Pharmaceuticals!BM:BM)+SUMIF('Health Products &amp; Equipment'!$B:$B,$B291,'Health Products &amp; Equipment'!BM:BM)+SUMIF('Other Pharma &amp; Health Products'!$B:$B,$B291,'Other Pharma &amp; Health Products'!BM:BM)+SUMIF('PSM Costs'!$B:$B,$B291,'PSM Costs'!BM:BM),"")</f>
        <v/>
      </c>
      <c r="Y291" s="234" t="str">
        <f ca="1">IF(SUMIF(Pharmaceuticals!$B:$B,$B291,Pharmaceuticals!BO:BO)+SUMIF('Health Products &amp; Equipment'!$B:$B,$B291,'Health Products &amp; Equipment'!BO:BO)+SUMIF('Other Pharma &amp; Health Products'!$B:$B,$B291,'Other Pharma &amp; Health Products'!BO:BO)+SUMIF('PSM Costs'!$B:$B,$B291,'PSM Costs'!BO:BO)&gt;0,SUMIF(Pharmaceuticals!$B:$B,$B291,Pharmaceuticals!BO:BO)+SUMIF('Health Products &amp; Equipment'!$B:$B,$B291,'Health Products &amp; Equipment'!BO:BO)+SUMIF('Other Pharma &amp; Health Products'!$B:$B,$B291,'Other Pharma &amp; Health Products'!BO:BO)+SUMIF('PSM Costs'!$B:$B,$B291,'PSM Costs'!BO:BO),"")</f>
        <v/>
      </c>
      <c r="Z291" s="234" t="str">
        <f ca="1">IF(SUMIF(Pharmaceuticals!$B:$B,$B291,Pharmaceuticals!BQ:BQ)+SUMIF('Health Products &amp; Equipment'!$B:$B,$B291,'Health Products &amp; Equipment'!BQ:BQ)+SUMIF('Other Pharma &amp; Health Products'!$B:$B,$B291,'Other Pharma &amp; Health Products'!BQ:BQ)+SUMIF('PSM Costs'!$B:$B,$B291,'PSM Costs'!BQ:BQ)&gt;0,SUMIF(Pharmaceuticals!$B:$B,$B291,Pharmaceuticals!BQ:BQ)+SUMIF('Health Products &amp; Equipment'!$B:$B,$B291,'Health Products &amp; Equipment'!BQ:BQ)+SUMIF('Other Pharma &amp; Health Products'!$B:$B,$B291,'Other Pharma &amp; Health Products'!BQ:BQ)+SUMIF('PSM Costs'!$B:$B,$B291,'PSM Costs'!BQ:BQ),"")</f>
        <v/>
      </c>
      <c r="AA291" s="234" t="str">
        <f ca="1">IF(SUMIF(Pharmaceuticals!$B:$B,$B291,Pharmaceuticals!BS:BS)+SUMIF('Health Products &amp; Equipment'!$B:$B,$B291,'Health Products &amp; Equipment'!BS:BS)+SUMIF('Other Pharma &amp; Health Products'!$B:$B,$B291,'Other Pharma &amp; Health Products'!BS:BS)+SUMIF('PSM Costs'!$B:$B,$B291,'PSM Costs'!BS:BS)&gt;0,SUMIF(Pharmaceuticals!$B:$B,$B291,Pharmaceuticals!BS:BS)+SUMIF('Health Products &amp; Equipment'!$B:$B,$B291,'Health Products &amp; Equipment'!BS:BS)+SUMIF('Other Pharma &amp; Health Products'!$B:$B,$B291,'Other Pharma &amp; Health Products'!BS:BS)+SUMIF('PSM Costs'!$B:$B,$B291,'PSM Costs'!BS:BS),"")</f>
        <v/>
      </c>
      <c r="AB291" s="233" t="str">
        <f t="shared" ca="1" si="24"/>
        <v/>
      </c>
    </row>
    <row r="292" spans="1:28" ht="22.15" customHeight="1" x14ac:dyDescent="0.2">
      <c r="A292" s="229">
        <v>282</v>
      </c>
      <c r="B292" s="229" t="str">
        <f ca="1">IFERROR(VLOOKUP(A292,'Rank unique Mod-Int-CI-PR'!I:J,2,FALSE),"")</f>
        <v/>
      </c>
      <c r="C292" s="230" t="str">
        <f ca="1">IFERROR(VLOOKUP(VALUE(LEFT(B292,FIND("-",B292)-1)),CatModules!B:C,2,FALSE),"")</f>
        <v/>
      </c>
      <c r="D292" s="230" t="str">
        <f ca="1">IFERROR(VLOOKUP(LEFT(B292,FIND("--",B292)-1),CatInt!D:E,2,FALSE),"")</f>
        <v/>
      </c>
      <c r="E292" s="230" t="str">
        <f ca="1">IFERROR(VLOOKUP(MID(B292,FIND("--",B292)+2,FIND("---",B292)-FIND("--",B292)-2),CatCostInp!D:E,2,FALSE),"")</f>
        <v/>
      </c>
      <c r="F292" s="230" t="str">
        <f ca="1">IFERROR(VLOOKUP(B292,ActivityConcat!A:C,3,FALSE),"")</f>
        <v/>
      </c>
      <c r="G292" s="231" t="str">
        <f ca="1">IFERROR(VLOOKUP(VALUE(RIGHT(B292,1)),Setup!A:D,4,FALSE),"")</f>
        <v/>
      </c>
      <c r="H292" s="232" t="str">
        <f t="shared" ca="1" si="20"/>
        <v/>
      </c>
      <c r="I292" s="233" t="str">
        <f ca="1">IF(SUMIF(Pharmaceuticals!$B:$B,$B292,Pharmaceuticals!Z:Z)+SUMIF('Health Products &amp; Equipment'!$B:$B,$B292,'Health Products &amp; Equipment'!Z:Z)+SUMIF('Other Pharma &amp; Health Products'!$B:$B,$B292,'Other Pharma &amp; Health Products'!Z:Z)+SUMIF('PSM Costs'!$B:$B,$B292,'PSM Costs'!Z:Z)&gt;0,SUMIF(Pharmaceuticals!$B:$B,$B292,Pharmaceuticals!Z:Z)+SUMIF('Health Products &amp; Equipment'!$B:$B,$B292,'Health Products &amp; Equipment'!Z:Z)+SUMIF('Other Pharma &amp; Health Products'!$B:$B,$B292,'Other Pharma &amp; Health Products'!Z:Z)+SUMIF('PSM Costs'!$B:$B,$B292,'PSM Costs'!Z:Z),"")</f>
        <v/>
      </c>
      <c r="J292" s="233" t="str">
        <f ca="1">IF(SUMIF(Pharmaceuticals!$B:$B,$B292,Pharmaceuticals!AB:AB)+SUMIF('Health Products &amp; Equipment'!$B:$B,$B292,'Health Products &amp; Equipment'!AB:AB)+SUMIF('Other Pharma &amp; Health Products'!$B:$B,$B292,'Other Pharma &amp; Health Products'!AB:AB)+SUMIF('PSM Costs'!$B:$B,$B292,'PSM Costs'!AB:AB)&gt;0,SUMIF(Pharmaceuticals!$B:$B,$B292,Pharmaceuticals!AB:AB)+SUMIF('Health Products &amp; Equipment'!$B:$B,$B292,'Health Products &amp; Equipment'!AB:AB)+SUMIF('Other Pharma &amp; Health Products'!$B:$B,$B292,'Other Pharma &amp; Health Products'!AB:AB)+SUMIF('PSM Costs'!$B:$B,$B292,'PSM Costs'!AB:AB),"")</f>
        <v/>
      </c>
      <c r="K292" s="233" t="str">
        <f ca="1">IF(SUMIF(Pharmaceuticals!$B:$B,$B292,Pharmaceuticals!AD:AD)+SUMIF('Health Products &amp; Equipment'!$B:$B,$B292,'Health Products &amp; Equipment'!AD:AD)+SUMIF('Other Pharma &amp; Health Products'!$B:$B,$B292,'Other Pharma &amp; Health Products'!AD:AD)+SUMIF('PSM Costs'!$B:$B,$B292,'PSM Costs'!AD:AD)&gt;0,SUMIF(Pharmaceuticals!$B:$B,$B292,Pharmaceuticals!AD:AD)+SUMIF('Health Products &amp; Equipment'!$B:$B,$B292,'Health Products &amp; Equipment'!AD:AD)+SUMIF('Other Pharma &amp; Health Products'!$B:$B,$B292,'Other Pharma &amp; Health Products'!AD:AD)+SUMIF('PSM Costs'!$B:$B,$B292,'PSM Costs'!AD:AD),"")</f>
        <v/>
      </c>
      <c r="L292" s="233" t="str">
        <f ca="1">IF(SUMIF(Pharmaceuticals!$B:$B,$B292,Pharmaceuticals!AF:AF)+SUMIF('Health Products &amp; Equipment'!$B:$B,$B292,'Health Products &amp; Equipment'!AF:AF)+SUMIF('Other Pharma &amp; Health Products'!$B:$B,$B292,'Other Pharma &amp; Health Products'!AF:AF)+SUMIF('PSM Costs'!$B:$B,$B292,'PSM Costs'!AF:AF)&gt;0,SUMIF(Pharmaceuticals!$B:$B,$B292,Pharmaceuticals!AF:AF)+SUMIF('Health Products &amp; Equipment'!$B:$B,$B292,'Health Products &amp; Equipment'!AF:AF)+SUMIF('Other Pharma &amp; Health Products'!$B:$B,$B292,'Other Pharma &amp; Health Products'!AF:AF)+SUMIF('PSM Costs'!$B:$B,$B292,'PSM Costs'!AF:AF),"")</f>
        <v/>
      </c>
      <c r="M292" s="231" t="str">
        <f t="shared" ca="1" si="21"/>
        <v/>
      </c>
      <c r="N292" s="234" t="str">
        <f ca="1">IF(SUMIF(Pharmaceuticals!$B:$B,$B292,Pharmaceuticals!AM:AM)+SUMIF('Health Products &amp; Equipment'!$B:$B,$B292,'Health Products &amp; Equipment'!AM:AM)+SUMIF('Other Pharma &amp; Health Products'!$B:$B,$B292,'Other Pharma &amp; Health Products'!AM:AM)+SUMIF('PSM Costs'!$B:$B,$B292,'PSM Costs'!AM:AM)&gt;0,SUMIF(Pharmaceuticals!$B:$B,$B292,Pharmaceuticals!AM:AM)+SUMIF('Health Products &amp; Equipment'!$B:$B,$B292,'Health Products &amp; Equipment'!AM:AM)+SUMIF('Other Pharma &amp; Health Products'!$B:$B,$B292,'Other Pharma &amp; Health Products'!AM:AM)+SUMIF('PSM Costs'!$B:$B,$B292,'PSM Costs'!AM:AM),"")</f>
        <v/>
      </c>
      <c r="O292" s="234" t="str">
        <f ca="1">IF(SUMIF(Pharmaceuticals!$B:$B,$B292,Pharmaceuticals!AO:AO)+SUMIF('Health Products &amp; Equipment'!$B:$B,$B292,'Health Products &amp; Equipment'!AO:AO)+SUMIF('Other Pharma &amp; Health Products'!$B:$B,$B292,'Other Pharma &amp; Health Products'!AO:AO)+SUMIF('PSM Costs'!$B:$B,$B292,'PSM Costs'!AO:AO)&gt;0,SUMIF(Pharmaceuticals!$B:$B,$B292,Pharmaceuticals!AO:AO)+SUMIF('Health Products &amp; Equipment'!$B:$B,$B292,'Health Products &amp; Equipment'!AO:AO)+SUMIF('Other Pharma &amp; Health Products'!$B:$B,$B292,'Other Pharma &amp; Health Products'!AO:AO)+SUMIF('PSM Costs'!$B:$B,$B292,'PSM Costs'!AO:AO),"")</f>
        <v/>
      </c>
      <c r="P292" s="234" t="str">
        <f ca="1">IF(SUMIF(Pharmaceuticals!$B:$B,$B292,Pharmaceuticals!AQ:AQ)+SUMIF('Health Products &amp; Equipment'!$B:$B,$B292,'Health Products &amp; Equipment'!AQ:AQ)+SUMIF('Other Pharma &amp; Health Products'!$B:$B,$B292,'Other Pharma &amp; Health Products'!AQ:AQ)+SUMIF('PSM Costs'!$B:$B,$B292,'PSM Costs'!AQ:AQ)&gt;0,SUMIF(Pharmaceuticals!$B:$B,$B292,Pharmaceuticals!AQ:AQ)+SUMIF('Health Products &amp; Equipment'!$B:$B,$B292,'Health Products &amp; Equipment'!AQ:AQ)+SUMIF('Other Pharma &amp; Health Products'!$B:$B,$B292,'Other Pharma &amp; Health Products'!AQ:AQ)+SUMIF('PSM Costs'!$B:$B,$B292,'PSM Costs'!AQ:AQ),"")</f>
        <v/>
      </c>
      <c r="Q292" s="234" t="str">
        <f ca="1">IF(SUMIF(Pharmaceuticals!$B:$B,$B292,Pharmaceuticals!AS:AS)+SUMIF('Health Products &amp; Equipment'!$B:$B,$B292,'Health Products &amp; Equipment'!AS:AS)+SUMIF('Other Pharma &amp; Health Products'!$B:$B,$B292,'Other Pharma &amp; Health Products'!AS:AS)+SUMIF('PSM Costs'!$B:$B,$B292,'PSM Costs'!AS:AS)&gt;0,SUMIF(Pharmaceuticals!$B:$B,$B292,Pharmaceuticals!AS:AS)+SUMIF('Health Products &amp; Equipment'!$B:$B,$B292,'Health Products &amp; Equipment'!AS:AS)+SUMIF('Other Pharma &amp; Health Products'!$B:$B,$B292,'Other Pharma &amp; Health Products'!AS:AS)+SUMIF('PSM Costs'!$B:$B,$B292,'PSM Costs'!AS:AS),"")</f>
        <v/>
      </c>
      <c r="R292" s="232" t="str">
        <f t="shared" ca="1" si="22"/>
        <v/>
      </c>
      <c r="S292" s="233" t="str">
        <f ca="1">IF(SUMIF(Pharmaceuticals!$B:$B,$B292,Pharmaceuticals!AZ:AZ)+SUMIF('Health Products &amp; Equipment'!$B:$B,$B292,'Health Products &amp; Equipment'!AZ:AZ)+SUMIF('Other Pharma &amp; Health Products'!$B:$B,$B292,'Other Pharma &amp; Health Products'!AZ:AZ)+SUMIF('PSM Costs'!$B:$B,$B292,'PSM Costs'!AZ:AZ)&gt;0,SUMIF(Pharmaceuticals!$B:$B,$B292,Pharmaceuticals!AZ:AZ)+SUMIF('Health Products &amp; Equipment'!$B:$B,$B292,'Health Products &amp; Equipment'!AZ:AZ)+SUMIF('Other Pharma &amp; Health Products'!$B:$B,$B292,'Other Pharma &amp; Health Products'!AZ:AZ)+SUMIF('PSM Costs'!$B:$B,$B292,'PSM Costs'!AZ:AZ),"")</f>
        <v/>
      </c>
      <c r="T292" s="233" t="str">
        <f ca="1">IF(SUMIF(Pharmaceuticals!$B:$B,$B292,Pharmaceuticals!BB:BB)+SUMIF('Health Products &amp; Equipment'!$B:$B,$B292,'Health Products &amp; Equipment'!BB:BB)+SUMIF('Other Pharma &amp; Health Products'!$B:$B,$B292,'Other Pharma &amp; Health Products'!BB:BB)+SUMIF('PSM Costs'!$B:$B,$B292,'PSM Costs'!BB:BB)&gt;0,SUMIF(Pharmaceuticals!$B:$B,$B292,Pharmaceuticals!BB:BB)+SUMIF('Health Products &amp; Equipment'!$B:$B,$B292,'Health Products &amp; Equipment'!BB:BB)+SUMIF('Other Pharma &amp; Health Products'!$B:$B,$B292,'Other Pharma &amp; Health Products'!BB:BB)+SUMIF('PSM Costs'!$B:$B,$B292,'PSM Costs'!BB:BB),"")</f>
        <v/>
      </c>
      <c r="U292" s="233" t="str">
        <f ca="1">IF(SUMIF(Pharmaceuticals!$B:$B,$B292,Pharmaceuticals!BD:BD)+SUMIF('Health Products &amp; Equipment'!$B:$B,$B292,'Health Products &amp; Equipment'!BD:BD)+SUMIF('Other Pharma &amp; Health Products'!$B:$B,$B292,'Other Pharma &amp; Health Products'!BD:BD)+SUMIF('PSM Costs'!$B:$B,$B292,'PSM Costs'!BD:BD)&gt;0,SUMIF(Pharmaceuticals!$B:$B,$B292,Pharmaceuticals!BD:BD)+SUMIF('Health Products &amp; Equipment'!$B:$B,$B292,'Health Products &amp; Equipment'!BD:BD)+SUMIF('Other Pharma &amp; Health Products'!$B:$B,$B292,'Other Pharma &amp; Health Products'!BD:BD)+SUMIF('PSM Costs'!$B:$B,$B292,'PSM Costs'!BD:BD),"")</f>
        <v/>
      </c>
      <c r="V292" s="233" t="str">
        <f ca="1">IF(SUMIF(Pharmaceuticals!$B:$B,$B292,Pharmaceuticals!BF:BF)+SUMIF('Health Products &amp; Equipment'!$B:$B,$B292,'Health Products &amp; Equipment'!BF:BF)+SUMIF('Other Pharma &amp; Health Products'!$B:$B,$B292,'Other Pharma &amp; Health Products'!BF:BF)+SUMIF('PSM Costs'!$B:$B,$B292,'PSM Costs'!BF:BF)&gt;0,SUMIF(Pharmaceuticals!$B:$B,$B292,Pharmaceuticals!BF:BF)+SUMIF('Health Products &amp; Equipment'!$B:$B,$B292,'Health Products &amp; Equipment'!BF:BF)+SUMIF('Other Pharma &amp; Health Products'!$B:$B,$B292,'Other Pharma &amp; Health Products'!BF:BF)+SUMIF('PSM Costs'!$B:$B,$B292,'PSM Costs'!BF:BF),"")</f>
        <v/>
      </c>
      <c r="W292" s="231" t="str">
        <f t="shared" ca="1" si="23"/>
        <v/>
      </c>
      <c r="X292" s="234" t="str">
        <f ca="1">IF(SUMIF(Pharmaceuticals!$B:$B,$B292,Pharmaceuticals!BM:BM)+SUMIF('Health Products &amp; Equipment'!$B:$B,$B292,'Health Products &amp; Equipment'!BM:BM)+SUMIF('Other Pharma &amp; Health Products'!$B:$B,$B292,'Other Pharma &amp; Health Products'!BM:BM)+SUMIF('PSM Costs'!$B:$B,$B292,'PSM Costs'!BM:BM)&gt;0,SUMIF(Pharmaceuticals!$B:$B,$B292,Pharmaceuticals!BM:BM)+SUMIF('Health Products &amp; Equipment'!$B:$B,$B292,'Health Products &amp; Equipment'!BM:BM)+SUMIF('Other Pharma &amp; Health Products'!$B:$B,$B292,'Other Pharma &amp; Health Products'!BM:BM)+SUMIF('PSM Costs'!$B:$B,$B292,'PSM Costs'!BM:BM),"")</f>
        <v/>
      </c>
      <c r="Y292" s="234" t="str">
        <f ca="1">IF(SUMIF(Pharmaceuticals!$B:$B,$B292,Pharmaceuticals!BO:BO)+SUMIF('Health Products &amp; Equipment'!$B:$B,$B292,'Health Products &amp; Equipment'!BO:BO)+SUMIF('Other Pharma &amp; Health Products'!$B:$B,$B292,'Other Pharma &amp; Health Products'!BO:BO)+SUMIF('PSM Costs'!$B:$B,$B292,'PSM Costs'!BO:BO)&gt;0,SUMIF(Pharmaceuticals!$B:$B,$B292,Pharmaceuticals!BO:BO)+SUMIF('Health Products &amp; Equipment'!$B:$B,$B292,'Health Products &amp; Equipment'!BO:BO)+SUMIF('Other Pharma &amp; Health Products'!$B:$B,$B292,'Other Pharma &amp; Health Products'!BO:BO)+SUMIF('PSM Costs'!$B:$B,$B292,'PSM Costs'!BO:BO),"")</f>
        <v/>
      </c>
      <c r="Z292" s="234" t="str">
        <f ca="1">IF(SUMIF(Pharmaceuticals!$B:$B,$B292,Pharmaceuticals!BQ:BQ)+SUMIF('Health Products &amp; Equipment'!$B:$B,$B292,'Health Products &amp; Equipment'!BQ:BQ)+SUMIF('Other Pharma &amp; Health Products'!$B:$B,$B292,'Other Pharma &amp; Health Products'!BQ:BQ)+SUMIF('PSM Costs'!$B:$B,$B292,'PSM Costs'!BQ:BQ)&gt;0,SUMIF(Pharmaceuticals!$B:$B,$B292,Pharmaceuticals!BQ:BQ)+SUMIF('Health Products &amp; Equipment'!$B:$B,$B292,'Health Products &amp; Equipment'!BQ:BQ)+SUMIF('Other Pharma &amp; Health Products'!$B:$B,$B292,'Other Pharma &amp; Health Products'!BQ:BQ)+SUMIF('PSM Costs'!$B:$B,$B292,'PSM Costs'!BQ:BQ),"")</f>
        <v/>
      </c>
      <c r="AA292" s="234" t="str">
        <f ca="1">IF(SUMIF(Pharmaceuticals!$B:$B,$B292,Pharmaceuticals!BS:BS)+SUMIF('Health Products &amp; Equipment'!$B:$B,$B292,'Health Products &amp; Equipment'!BS:BS)+SUMIF('Other Pharma &amp; Health Products'!$B:$B,$B292,'Other Pharma &amp; Health Products'!BS:BS)+SUMIF('PSM Costs'!$B:$B,$B292,'PSM Costs'!BS:BS)&gt;0,SUMIF(Pharmaceuticals!$B:$B,$B292,Pharmaceuticals!BS:BS)+SUMIF('Health Products &amp; Equipment'!$B:$B,$B292,'Health Products &amp; Equipment'!BS:BS)+SUMIF('Other Pharma &amp; Health Products'!$B:$B,$B292,'Other Pharma &amp; Health Products'!BS:BS)+SUMIF('PSM Costs'!$B:$B,$B292,'PSM Costs'!BS:BS),"")</f>
        <v/>
      </c>
      <c r="AB292" s="233" t="str">
        <f t="shared" ca="1" si="24"/>
        <v/>
      </c>
    </row>
    <row r="293" spans="1:28" ht="22.15" customHeight="1" x14ac:dyDescent="0.2">
      <c r="A293" s="229">
        <v>283</v>
      </c>
      <c r="B293" s="229" t="str">
        <f ca="1">IFERROR(VLOOKUP(A293,'Rank unique Mod-Int-CI-PR'!I:J,2,FALSE),"")</f>
        <v/>
      </c>
      <c r="C293" s="230" t="str">
        <f ca="1">IFERROR(VLOOKUP(VALUE(LEFT(B293,FIND("-",B293)-1)),CatModules!B:C,2,FALSE),"")</f>
        <v/>
      </c>
      <c r="D293" s="230" t="str">
        <f ca="1">IFERROR(VLOOKUP(LEFT(B293,FIND("--",B293)-1),CatInt!D:E,2,FALSE),"")</f>
        <v/>
      </c>
      <c r="E293" s="230" t="str">
        <f ca="1">IFERROR(VLOOKUP(MID(B293,FIND("--",B293)+2,FIND("---",B293)-FIND("--",B293)-2),CatCostInp!D:E,2,FALSE),"")</f>
        <v/>
      </c>
      <c r="F293" s="230" t="str">
        <f ca="1">IFERROR(VLOOKUP(B293,ActivityConcat!A:C,3,FALSE),"")</f>
        <v/>
      </c>
      <c r="G293" s="231" t="str">
        <f ca="1">IFERROR(VLOOKUP(VALUE(RIGHT(B293,1)),Setup!A:D,4,FALSE),"")</f>
        <v/>
      </c>
      <c r="H293" s="232" t="str">
        <f t="shared" ca="1" si="20"/>
        <v/>
      </c>
      <c r="I293" s="233" t="str">
        <f ca="1">IF(SUMIF(Pharmaceuticals!$B:$B,$B293,Pharmaceuticals!Z:Z)+SUMIF('Health Products &amp; Equipment'!$B:$B,$B293,'Health Products &amp; Equipment'!Z:Z)+SUMIF('Other Pharma &amp; Health Products'!$B:$B,$B293,'Other Pharma &amp; Health Products'!Z:Z)+SUMIF('PSM Costs'!$B:$B,$B293,'PSM Costs'!Z:Z)&gt;0,SUMIF(Pharmaceuticals!$B:$B,$B293,Pharmaceuticals!Z:Z)+SUMIF('Health Products &amp; Equipment'!$B:$B,$B293,'Health Products &amp; Equipment'!Z:Z)+SUMIF('Other Pharma &amp; Health Products'!$B:$B,$B293,'Other Pharma &amp; Health Products'!Z:Z)+SUMIF('PSM Costs'!$B:$B,$B293,'PSM Costs'!Z:Z),"")</f>
        <v/>
      </c>
      <c r="J293" s="233" t="str">
        <f ca="1">IF(SUMIF(Pharmaceuticals!$B:$B,$B293,Pharmaceuticals!AB:AB)+SUMIF('Health Products &amp; Equipment'!$B:$B,$B293,'Health Products &amp; Equipment'!AB:AB)+SUMIF('Other Pharma &amp; Health Products'!$B:$B,$B293,'Other Pharma &amp; Health Products'!AB:AB)+SUMIF('PSM Costs'!$B:$B,$B293,'PSM Costs'!AB:AB)&gt;0,SUMIF(Pharmaceuticals!$B:$B,$B293,Pharmaceuticals!AB:AB)+SUMIF('Health Products &amp; Equipment'!$B:$B,$B293,'Health Products &amp; Equipment'!AB:AB)+SUMIF('Other Pharma &amp; Health Products'!$B:$B,$B293,'Other Pharma &amp; Health Products'!AB:AB)+SUMIF('PSM Costs'!$B:$B,$B293,'PSM Costs'!AB:AB),"")</f>
        <v/>
      </c>
      <c r="K293" s="233" t="str">
        <f ca="1">IF(SUMIF(Pharmaceuticals!$B:$B,$B293,Pharmaceuticals!AD:AD)+SUMIF('Health Products &amp; Equipment'!$B:$B,$B293,'Health Products &amp; Equipment'!AD:AD)+SUMIF('Other Pharma &amp; Health Products'!$B:$B,$B293,'Other Pharma &amp; Health Products'!AD:AD)+SUMIF('PSM Costs'!$B:$B,$B293,'PSM Costs'!AD:AD)&gt;0,SUMIF(Pharmaceuticals!$B:$B,$B293,Pharmaceuticals!AD:AD)+SUMIF('Health Products &amp; Equipment'!$B:$B,$B293,'Health Products &amp; Equipment'!AD:AD)+SUMIF('Other Pharma &amp; Health Products'!$B:$B,$B293,'Other Pharma &amp; Health Products'!AD:AD)+SUMIF('PSM Costs'!$B:$B,$B293,'PSM Costs'!AD:AD),"")</f>
        <v/>
      </c>
      <c r="L293" s="233" t="str">
        <f ca="1">IF(SUMIF(Pharmaceuticals!$B:$B,$B293,Pharmaceuticals!AF:AF)+SUMIF('Health Products &amp; Equipment'!$B:$B,$B293,'Health Products &amp; Equipment'!AF:AF)+SUMIF('Other Pharma &amp; Health Products'!$B:$B,$B293,'Other Pharma &amp; Health Products'!AF:AF)+SUMIF('PSM Costs'!$B:$B,$B293,'PSM Costs'!AF:AF)&gt;0,SUMIF(Pharmaceuticals!$B:$B,$B293,Pharmaceuticals!AF:AF)+SUMIF('Health Products &amp; Equipment'!$B:$B,$B293,'Health Products &amp; Equipment'!AF:AF)+SUMIF('Other Pharma &amp; Health Products'!$B:$B,$B293,'Other Pharma &amp; Health Products'!AF:AF)+SUMIF('PSM Costs'!$B:$B,$B293,'PSM Costs'!AF:AF),"")</f>
        <v/>
      </c>
      <c r="M293" s="231" t="str">
        <f t="shared" ca="1" si="21"/>
        <v/>
      </c>
      <c r="N293" s="234" t="str">
        <f ca="1">IF(SUMIF(Pharmaceuticals!$B:$B,$B293,Pharmaceuticals!AM:AM)+SUMIF('Health Products &amp; Equipment'!$B:$B,$B293,'Health Products &amp; Equipment'!AM:AM)+SUMIF('Other Pharma &amp; Health Products'!$B:$B,$B293,'Other Pharma &amp; Health Products'!AM:AM)+SUMIF('PSM Costs'!$B:$B,$B293,'PSM Costs'!AM:AM)&gt;0,SUMIF(Pharmaceuticals!$B:$B,$B293,Pharmaceuticals!AM:AM)+SUMIF('Health Products &amp; Equipment'!$B:$B,$B293,'Health Products &amp; Equipment'!AM:AM)+SUMIF('Other Pharma &amp; Health Products'!$B:$B,$B293,'Other Pharma &amp; Health Products'!AM:AM)+SUMIF('PSM Costs'!$B:$B,$B293,'PSM Costs'!AM:AM),"")</f>
        <v/>
      </c>
      <c r="O293" s="234" t="str">
        <f ca="1">IF(SUMIF(Pharmaceuticals!$B:$B,$B293,Pharmaceuticals!AO:AO)+SUMIF('Health Products &amp; Equipment'!$B:$B,$B293,'Health Products &amp; Equipment'!AO:AO)+SUMIF('Other Pharma &amp; Health Products'!$B:$B,$B293,'Other Pharma &amp; Health Products'!AO:AO)+SUMIF('PSM Costs'!$B:$B,$B293,'PSM Costs'!AO:AO)&gt;0,SUMIF(Pharmaceuticals!$B:$B,$B293,Pharmaceuticals!AO:AO)+SUMIF('Health Products &amp; Equipment'!$B:$B,$B293,'Health Products &amp; Equipment'!AO:AO)+SUMIF('Other Pharma &amp; Health Products'!$B:$B,$B293,'Other Pharma &amp; Health Products'!AO:AO)+SUMIF('PSM Costs'!$B:$B,$B293,'PSM Costs'!AO:AO),"")</f>
        <v/>
      </c>
      <c r="P293" s="234" t="str">
        <f ca="1">IF(SUMIF(Pharmaceuticals!$B:$B,$B293,Pharmaceuticals!AQ:AQ)+SUMIF('Health Products &amp; Equipment'!$B:$B,$B293,'Health Products &amp; Equipment'!AQ:AQ)+SUMIF('Other Pharma &amp; Health Products'!$B:$B,$B293,'Other Pharma &amp; Health Products'!AQ:AQ)+SUMIF('PSM Costs'!$B:$B,$B293,'PSM Costs'!AQ:AQ)&gt;0,SUMIF(Pharmaceuticals!$B:$B,$B293,Pharmaceuticals!AQ:AQ)+SUMIF('Health Products &amp; Equipment'!$B:$B,$B293,'Health Products &amp; Equipment'!AQ:AQ)+SUMIF('Other Pharma &amp; Health Products'!$B:$B,$B293,'Other Pharma &amp; Health Products'!AQ:AQ)+SUMIF('PSM Costs'!$B:$B,$B293,'PSM Costs'!AQ:AQ),"")</f>
        <v/>
      </c>
      <c r="Q293" s="234" t="str">
        <f ca="1">IF(SUMIF(Pharmaceuticals!$B:$B,$B293,Pharmaceuticals!AS:AS)+SUMIF('Health Products &amp; Equipment'!$B:$B,$B293,'Health Products &amp; Equipment'!AS:AS)+SUMIF('Other Pharma &amp; Health Products'!$B:$B,$B293,'Other Pharma &amp; Health Products'!AS:AS)+SUMIF('PSM Costs'!$B:$B,$B293,'PSM Costs'!AS:AS)&gt;0,SUMIF(Pharmaceuticals!$B:$B,$B293,Pharmaceuticals!AS:AS)+SUMIF('Health Products &amp; Equipment'!$B:$B,$B293,'Health Products &amp; Equipment'!AS:AS)+SUMIF('Other Pharma &amp; Health Products'!$B:$B,$B293,'Other Pharma &amp; Health Products'!AS:AS)+SUMIF('PSM Costs'!$B:$B,$B293,'PSM Costs'!AS:AS),"")</f>
        <v/>
      </c>
      <c r="R293" s="232" t="str">
        <f t="shared" ca="1" si="22"/>
        <v/>
      </c>
      <c r="S293" s="233" t="str">
        <f ca="1">IF(SUMIF(Pharmaceuticals!$B:$B,$B293,Pharmaceuticals!AZ:AZ)+SUMIF('Health Products &amp; Equipment'!$B:$B,$B293,'Health Products &amp; Equipment'!AZ:AZ)+SUMIF('Other Pharma &amp; Health Products'!$B:$B,$B293,'Other Pharma &amp; Health Products'!AZ:AZ)+SUMIF('PSM Costs'!$B:$B,$B293,'PSM Costs'!AZ:AZ)&gt;0,SUMIF(Pharmaceuticals!$B:$B,$B293,Pharmaceuticals!AZ:AZ)+SUMIF('Health Products &amp; Equipment'!$B:$B,$B293,'Health Products &amp; Equipment'!AZ:AZ)+SUMIF('Other Pharma &amp; Health Products'!$B:$B,$B293,'Other Pharma &amp; Health Products'!AZ:AZ)+SUMIF('PSM Costs'!$B:$B,$B293,'PSM Costs'!AZ:AZ),"")</f>
        <v/>
      </c>
      <c r="T293" s="233" t="str">
        <f ca="1">IF(SUMIF(Pharmaceuticals!$B:$B,$B293,Pharmaceuticals!BB:BB)+SUMIF('Health Products &amp; Equipment'!$B:$B,$B293,'Health Products &amp; Equipment'!BB:BB)+SUMIF('Other Pharma &amp; Health Products'!$B:$B,$B293,'Other Pharma &amp; Health Products'!BB:BB)+SUMIF('PSM Costs'!$B:$B,$B293,'PSM Costs'!BB:BB)&gt;0,SUMIF(Pharmaceuticals!$B:$B,$B293,Pharmaceuticals!BB:BB)+SUMIF('Health Products &amp; Equipment'!$B:$B,$B293,'Health Products &amp; Equipment'!BB:BB)+SUMIF('Other Pharma &amp; Health Products'!$B:$B,$B293,'Other Pharma &amp; Health Products'!BB:BB)+SUMIF('PSM Costs'!$B:$B,$B293,'PSM Costs'!BB:BB),"")</f>
        <v/>
      </c>
      <c r="U293" s="233" t="str">
        <f ca="1">IF(SUMIF(Pharmaceuticals!$B:$B,$B293,Pharmaceuticals!BD:BD)+SUMIF('Health Products &amp; Equipment'!$B:$B,$B293,'Health Products &amp; Equipment'!BD:BD)+SUMIF('Other Pharma &amp; Health Products'!$B:$B,$B293,'Other Pharma &amp; Health Products'!BD:BD)+SUMIF('PSM Costs'!$B:$B,$B293,'PSM Costs'!BD:BD)&gt;0,SUMIF(Pharmaceuticals!$B:$B,$B293,Pharmaceuticals!BD:BD)+SUMIF('Health Products &amp; Equipment'!$B:$B,$B293,'Health Products &amp; Equipment'!BD:BD)+SUMIF('Other Pharma &amp; Health Products'!$B:$B,$B293,'Other Pharma &amp; Health Products'!BD:BD)+SUMIF('PSM Costs'!$B:$B,$B293,'PSM Costs'!BD:BD),"")</f>
        <v/>
      </c>
      <c r="V293" s="233" t="str">
        <f ca="1">IF(SUMIF(Pharmaceuticals!$B:$B,$B293,Pharmaceuticals!BF:BF)+SUMIF('Health Products &amp; Equipment'!$B:$B,$B293,'Health Products &amp; Equipment'!BF:BF)+SUMIF('Other Pharma &amp; Health Products'!$B:$B,$B293,'Other Pharma &amp; Health Products'!BF:BF)+SUMIF('PSM Costs'!$B:$B,$B293,'PSM Costs'!BF:BF)&gt;0,SUMIF(Pharmaceuticals!$B:$B,$B293,Pharmaceuticals!BF:BF)+SUMIF('Health Products &amp; Equipment'!$B:$B,$B293,'Health Products &amp; Equipment'!BF:BF)+SUMIF('Other Pharma &amp; Health Products'!$B:$B,$B293,'Other Pharma &amp; Health Products'!BF:BF)+SUMIF('PSM Costs'!$B:$B,$B293,'PSM Costs'!BF:BF),"")</f>
        <v/>
      </c>
      <c r="W293" s="231" t="str">
        <f t="shared" ca="1" si="23"/>
        <v/>
      </c>
      <c r="X293" s="234" t="str">
        <f ca="1">IF(SUMIF(Pharmaceuticals!$B:$B,$B293,Pharmaceuticals!BM:BM)+SUMIF('Health Products &amp; Equipment'!$B:$B,$B293,'Health Products &amp; Equipment'!BM:BM)+SUMIF('Other Pharma &amp; Health Products'!$B:$B,$B293,'Other Pharma &amp; Health Products'!BM:BM)+SUMIF('PSM Costs'!$B:$B,$B293,'PSM Costs'!BM:BM)&gt;0,SUMIF(Pharmaceuticals!$B:$B,$B293,Pharmaceuticals!BM:BM)+SUMIF('Health Products &amp; Equipment'!$B:$B,$B293,'Health Products &amp; Equipment'!BM:BM)+SUMIF('Other Pharma &amp; Health Products'!$B:$B,$B293,'Other Pharma &amp; Health Products'!BM:BM)+SUMIF('PSM Costs'!$B:$B,$B293,'PSM Costs'!BM:BM),"")</f>
        <v/>
      </c>
      <c r="Y293" s="234" t="str">
        <f ca="1">IF(SUMIF(Pharmaceuticals!$B:$B,$B293,Pharmaceuticals!BO:BO)+SUMIF('Health Products &amp; Equipment'!$B:$B,$B293,'Health Products &amp; Equipment'!BO:BO)+SUMIF('Other Pharma &amp; Health Products'!$B:$B,$B293,'Other Pharma &amp; Health Products'!BO:BO)+SUMIF('PSM Costs'!$B:$B,$B293,'PSM Costs'!BO:BO)&gt;0,SUMIF(Pharmaceuticals!$B:$B,$B293,Pharmaceuticals!BO:BO)+SUMIF('Health Products &amp; Equipment'!$B:$B,$B293,'Health Products &amp; Equipment'!BO:BO)+SUMIF('Other Pharma &amp; Health Products'!$B:$B,$B293,'Other Pharma &amp; Health Products'!BO:BO)+SUMIF('PSM Costs'!$B:$B,$B293,'PSM Costs'!BO:BO),"")</f>
        <v/>
      </c>
      <c r="Z293" s="234" t="str">
        <f ca="1">IF(SUMIF(Pharmaceuticals!$B:$B,$B293,Pharmaceuticals!BQ:BQ)+SUMIF('Health Products &amp; Equipment'!$B:$B,$B293,'Health Products &amp; Equipment'!BQ:BQ)+SUMIF('Other Pharma &amp; Health Products'!$B:$B,$B293,'Other Pharma &amp; Health Products'!BQ:BQ)+SUMIF('PSM Costs'!$B:$B,$B293,'PSM Costs'!BQ:BQ)&gt;0,SUMIF(Pharmaceuticals!$B:$B,$B293,Pharmaceuticals!BQ:BQ)+SUMIF('Health Products &amp; Equipment'!$B:$B,$B293,'Health Products &amp; Equipment'!BQ:BQ)+SUMIF('Other Pharma &amp; Health Products'!$B:$B,$B293,'Other Pharma &amp; Health Products'!BQ:BQ)+SUMIF('PSM Costs'!$B:$B,$B293,'PSM Costs'!BQ:BQ),"")</f>
        <v/>
      </c>
      <c r="AA293" s="234" t="str">
        <f ca="1">IF(SUMIF(Pharmaceuticals!$B:$B,$B293,Pharmaceuticals!BS:BS)+SUMIF('Health Products &amp; Equipment'!$B:$B,$B293,'Health Products &amp; Equipment'!BS:BS)+SUMIF('Other Pharma &amp; Health Products'!$B:$B,$B293,'Other Pharma &amp; Health Products'!BS:BS)+SUMIF('PSM Costs'!$B:$B,$B293,'PSM Costs'!BS:BS)&gt;0,SUMIF(Pharmaceuticals!$B:$B,$B293,Pharmaceuticals!BS:BS)+SUMIF('Health Products &amp; Equipment'!$B:$B,$B293,'Health Products &amp; Equipment'!BS:BS)+SUMIF('Other Pharma &amp; Health Products'!$B:$B,$B293,'Other Pharma &amp; Health Products'!BS:BS)+SUMIF('PSM Costs'!$B:$B,$B293,'PSM Costs'!BS:BS),"")</f>
        <v/>
      </c>
      <c r="AB293" s="233" t="str">
        <f t="shared" ca="1" si="24"/>
        <v/>
      </c>
    </row>
    <row r="294" spans="1:28" ht="22.15" customHeight="1" x14ac:dyDescent="0.2">
      <c r="A294" s="229">
        <v>284</v>
      </c>
      <c r="B294" s="229" t="str">
        <f ca="1">IFERROR(VLOOKUP(A294,'Rank unique Mod-Int-CI-PR'!I:J,2,FALSE),"")</f>
        <v/>
      </c>
      <c r="C294" s="230" t="str">
        <f ca="1">IFERROR(VLOOKUP(VALUE(LEFT(B294,FIND("-",B294)-1)),CatModules!B:C,2,FALSE),"")</f>
        <v/>
      </c>
      <c r="D294" s="230" t="str">
        <f ca="1">IFERROR(VLOOKUP(LEFT(B294,FIND("--",B294)-1),CatInt!D:E,2,FALSE),"")</f>
        <v/>
      </c>
      <c r="E294" s="230" t="str">
        <f ca="1">IFERROR(VLOOKUP(MID(B294,FIND("--",B294)+2,FIND("---",B294)-FIND("--",B294)-2),CatCostInp!D:E,2,FALSE),"")</f>
        <v/>
      </c>
      <c r="F294" s="230" t="str">
        <f ca="1">IFERROR(VLOOKUP(B294,ActivityConcat!A:C,3,FALSE),"")</f>
        <v/>
      </c>
      <c r="G294" s="231" t="str">
        <f ca="1">IFERROR(VLOOKUP(VALUE(RIGHT(B294,1)),Setup!A:D,4,FALSE),"")</f>
        <v/>
      </c>
      <c r="H294" s="232" t="str">
        <f t="shared" ca="1" si="20"/>
        <v/>
      </c>
      <c r="I294" s="233" t="str">
        <f ca="1">IF(SUMIF(Pharmaceuticals!$B:$B,$B294,Pharmaceuticals!Z:Z)+SUMIF('Health Products &amp; Equipment'!$B:$B,$B294,'Health Products &amp; Equipment'!Z:Z)+SUMIF('Other Pharma &amp; Health Products'!$B:$B,$B294,'Other Pharma &amp; Health Products'!Z:Z)+SUMIF('PSM Costs'!$B:$B,$B294,'PSM Costs'!Z:Z)&gt;0,SUMIF(Pharmaceuticals!$B:$B,$B294,Pharmaceuticals!Z:Z)+SUMIF('Health Products &amp; Equipment'!$B:$B,$B294,'Health Products &amp; Equipment'!Z:Z)+SUMIF('Other Pharma &amp; Health Products'!$B:$B,$B294,'Other Pharma &amp; Health Products'!Z:Z)+SUMIF('PSM Costs'!$B:$B,$B294,'PSM Costs'!Z:Z),"")</f>
        <v/>
      </c>
      <c r="J294" s="233" t="str">
        <f ca="1">IF(SUMIF(Pharmaceuticals!$B:$B,$B294,Pharmaceuticals!AB:AB)+SUMIF('Health Products &amp; Equipment'!$B:$B,$B294,'Health Products &amp; Equipment'!AB:AB)+SUMIF('Other Pharma &amp; Health Products'!$B:$B,$B294,'Other Pharma &amp; Health Products'!AB:AB)+SUMIF('PSM Costs'!$B:$B,$B294,'PSM Costs'!AB:AB)&gt;0,SUMIF(Pharmaceuticals!$B:$B,$B294,Pharmaceuticals!AB:AB)+SUMIF('Health Products &amp; Equipment'!$B:$B,$B294,'Health Products &amp; Equipment'!AB:AB)+SUMIF('Other Pharma &amp; Health Products'!$B:$B,$B294,'Other Pharma &amp; Health Products'!AB:AB)+SUMIF('PSM Costs'!$B:$B,$B294,'PSM Costs'!AB:AB),"")</f>
        <v/>
      </c>
      <c r="K294" s="233" t="str">
        <f ca="1">IF(SUMIF(Pharmaceuticals!$B:$B,$B294,Pharmaceuticals!AD:AD)+SUMIF('Health Products &amp; Equipment'!$B:$B,$B294,'Health Products &amp; Equipment'!AD:AD)+SUMIF('Other Pharma &amp; Health Products'!$B:$B,$B294,'Other Pharma &amp; Health Products'!AD:AD)+SUMIF('PSM Costs'!$B:$B,$B294,'PSM Costs'!AD:AD)&gt;0,SUMIF(Pharmaceuticals!$B:$B,$B294,Pharmaceuticals!AD:AD)+SUMIF('Health Products &amp; Equipment'!$B:$B,$B294,'Health Products &amp; Equipment'!AD:AD)+SUMIF('Other Pharma &amp; Health Products'!$B:$B,$B294,'Other Pharma &amp; Health Products'!AD:AD)+SUMIF('PSM Costs'!$B:$B,$B294,'PSM Costs'!AD:AD),"")</f>
        <v/>
      </c>
      <c r="L294" s="233" t="str">
        <f ca="1">IF(SUMIF(Pharmaceuticals!$B:$B,$B294,Pharmaceuticals!AF:AF)+SUMIF('Health Products &amp; Equipment'!$B:$B,$B294,'Health Products &amp; Equipment'!AF:AF)+SUMIF('Other Pharma &amp; Health Products'!$B:$B,$B294,'Other Pharma &amp; Health Products'!AF:AF)+SUMIF('PSM Costs'!$B:$B,$B294,'PSM Costs'!AF:AF)&gt;0,SUMIF(Pharmaceuticals!$B:$B,$B294,Pharmaceuticals!AF:AF)+SUMIF('Health Products &amp; Equipment'!$B:$B,$B294,'Health Products &amp; Equipment'!AF:AF)+SUMIF('Other Pharma &amp; Health Products'!$B:$B,$B294,'Other Pharma &amp; Health Products'!AF:AF)+SUMIF('PSM Costs'!$B:$B,$B294,'PSM Costs'!AF:AF),"")</f>
        <v/>
      </c>
      <c r="M294" s="231" t="str">
        <f t="shared" ca="1" si="21"/>
        <v/>
      </c>
      <c r="N294" s="234" t="str">
        <f ca="1">IF(SUMIF(Pharmaceuticals!$B:$B,$B294,Pharmaceuticals!AM:AM)+SUMIF('Health Products &amp; Equipment'!$B:$B,$B294,'Health Products &amp; Equipment'!AM:AM)+SUMIF('Other Pharma &amp; Health Products'!$B:$B,$B294,'Other Pharma &amp; Health Products'!AM:AM)+SUMIF('PSM Costs'!$B:$B,$B294,'PSM Costs'!AM:AM)&gt;0,SUMIF(Pharmaceuticals!$B:$B,$B294,Pharmaceuticals!AM:AM)+SUMIF('Health Products &amp; Equipment'!$B:$B,$B294,'Health Products &amp; Equipment'!AM:AM)+SUMIF('Other Pharma &amp; Health Products'!$B:$B,$B294,'Other Pharma &amp; Health Products'!AM:AM)+SUMIF('PSM Costs'!$B:$B,$B294,'PSM Costs'!AM:AM),"")</f>
        <v/>
      </c>
      <c r="O294" s="234" t="str">
        <f ca="1">IF(SUMIF(Pharmaceuticals!$B:$B,$B294,Pharmaceuticals!AO:AO)+SUMIF('Health Products &amp; Equipment'!$B:$B,$B294,'Health Products &amp; Equipment'!AO:AO)+SUMIF('Other Pharma &amp; Health Products'!$B:$B,$B294,'Other Pharma &amp; Health Products'!AO:AO)+SUMIF('PSM Costs'!$B:$B,$B294,'PSM Costs'!AO:AO)&gt;0,SUMIF(Pharmaceuticals!$B:$B,$B294,Pharmaceuticals!AO:AO)+SUMIF('Health Products &amp; Equipment'!$B:$B,$B294,'Health Products &amp; Equipment'!AO:AO)+SUMIF('Other Pharma &amp; Health Products'!$B:$B,$B294,'Other Pharma &amp; Health Products'!AO:AO)+SUMIF('PSM Costs'!$B:$B,$B294,'PSM Costs'!AO:AO),"")</f>
        <v/>
      </c>
      <c r="P294" s="234" t="str">
        <f ca="1">IF(SUMIF(Pharmaceuticals!$B:$B,$B294,Pharmaceuticals!AQ:AQ)+SUMIF('Health Products &amp; Equipment'!$B:$B,$B294,'Health Products &amp; Equipment'!AQ:AQ)+SUMIF('Other Pharma &amp; Health Products'!$B:$B,$B294,'Other Pharma &amp; Health Products'!AQ:AQ)+SUMIF('PSM Costs'!$B:$B,$B294,'PSM Costs'!AQ:AQ)&gt;0,SUMIF(Pharmaceuticals!$B:$B,$B294,Pharmaceuticals!AQ:AQ)+SUMIF('Health Products &amp; Equipment'!$B:$B,$B294,'Health Products &amp; Equipment'!AQ:AQ)+SUMIF('Other Pharma &amp; Health Products'!$B:$B,$B294,'Other Pharma &amp; Health Products'!AQ:AQ)+SUMIF('PSM Costs'!$B:$B,$B294,'PSM Costs'!AQ:AQ),"")</f>
        <v/>
      </c>
      <c r="Q294" s="234" t="str">
        <f ca="1">IF(SUMIF(Pharmaceuticals!$B:$B,$B294,Pharmaceuticals!AS:AS)+SUMIF('Health Products &amp; Equipment'!$B:$B,$B294,'Health Products &amp; Equipment'!AS:AS)+SUMIF('Other Pharma &amp; Health Products'!$B:$B,$B294,'Other Pharma &amp; Health Products'!AS:AS)+SUMIF('PSM Costs'!$B:$B,$B294,'PSM Costs'!AS:AS)&gt;0,SUMIF(Pharmaceuticals!$B:$B,$B294,Pharmaceuticals!AS:AS)+SUMIF('Health Products &amp; Equipment'!$B:$B,$B294,'Health Products &amp; Equipment'!AS:AS)+SUMIF('Other Pharma &amp; Health Products'!$B:$B,$B294,'Other Pharma &amp; Health Products'!AS:AS)+SUMIF('PSM Costs'!$B:$B,$B294,'PSM Costs'!AS:AS),"")</f>
        <v/>
      </c>
      <c r="R294" s="232" t="str">
        <f t="shared" ca="1" si="22"/>
        <v/>
      </c>
      <c r="S294" s="233" t="str">
        <f ca="1">IF(SUMIF(Pharmaceuticals!$B:$B,$B294,Pharmaceuticals!AZ:AZ)+SUMIF('Health Products &amp; Equipment'!$B:$B,$B294,'Health Products &amp; Equipment'!AZ:AZ)+SUMIF('Other Pharma &amp; Health Products'!$B:$B,$B294,'Other Pharma &amp; Health Products'!AZ:AZ)+SUMIF('PSM Costs'!$B:$B,$B294,'PSM Costs'!AZ:AZ)&gt;0,SUMIF(Pharmaceuticals!$B:$B,$B294,Pharmaceuticals!AZ:AZ)+SUMIF('Health Products &amp; Equipment'!$B:$B,$B294,'Health Products &amp; Equipment'!AZ:AZ)+SUMIF('Other Pharma &amp; Health Products'!$B:$B,$B294,'Other Pharma &amp; Health Products'!AZ:AZ)+SUMIF('PSM Costs'!$B:$B,$B294,'PSM Costs'!AZ:AZ),"")</f>
        <v/>
      </c>
      <c r="T294" s="233" t="str">
        <f ca="1">IF(SUMIF(Pharmaceuticals!$B:$B,$B294,Pharmaceuticals!BB:BB)+SUMIF('Health Products &amp; Equipment'!$B:$B,$B294,'Health Products &amp; Equipment'!BB:BB)+SUMIF('Other Pharma &amp; Health Products'!$B:$B,$B294,'Other Pharma &amp; Health Products'!BB:BB)+SUMIF('PSM Costs'!$B:$B,$B294,'PSM Costs'!BB:BB)&gt;0,SUMIF(Pharmaceuticals!$B:$B,$B294,Pharmaceuticals!BB:BB)+SUMIF('Health Products &amp; Equipment'!$B:$B,$B294,'Health Products &amp; Equipment'!BB:BB)+SUMIF('Other Pharma &amp; Health Products'!$B:$B,$B294,'Other Pharma &amp; Health Products'!BB:BB)+SUMIF('PSM Costs'!$B:$B,$B294,'PSM Costs'!BB:BB),"")</f>
        <v/>
      </c>
      <c r="U294" s="233" t="str">
        <f ca="1">IF(SUMIF(Pharmaceuticals!$B:$B,$B294,Pharmaceuticals!BD:BD)+SUMIF('Health Products &amp; Equipment'!$B:$B,$B294,'Health Products &amp; Equipment'!BD:BD)+SUMIF('Other Pharma &amp; Health Products'!$B:$B,$B294,'Other Pharma &amp; Health Products'!BD:BD)+SUMIF('PSM Costs'!$B:$B,$B294,'PSM Costs'!BD:BD)&gt;0,SUMIF(Pharmaceuticals!$B:$B,$B294,Pharmaceuticals!BD:BD)+SUMIF('Health Products &amp; Equipment'!$B:$B,$B294,'Health Products &amp; Equipment'!BD:BD)+SUMIF('Other Pharma &amp; Health Products'!$B:$B,$B294,'Other Pharma &amp; Health Products'!BD:BD)+SUMIF('PSM Costs'!$B:$B,$B294,'PSM Costs'!BD:BD),"")</f>
        <v/>
      </c>
      <c r="V294" s="233" t="str">
        <f ca="1">IF(SUMIF(Pharmaceuticals!$B:$B,$B294,Pharmaceuticals!BF:BF)+SUMIF('Health Products &amp; Equipment'!$B:$B,$B294,'Health Products &amp; Equipment'!BF:BF)+SUMIF('Other Pharma &amp; Health Products'!$B:$B,$B294,'Other Pharma &amp; Health Products'!BF:BF)+SUMIF('PSM Costs'!$B:$B,$B294,'PSM Costs'!BF:BF)&gt;0,SUMIF(Pharmaceuticals!$B:$B,$B294,Pharmaceuticals!BF:BF)+SUMIF('Health Products &amp; Equipment'!$B:$B,$B294,'Health Products &amp; Equipment'!BF:BF)+SUMIF('Other Pharma &amp; Health Products'!$B:$B,$B294,'Other Pharma &amp; Health Products'!BF:BF)+SUMIF('PSM Costs'!$B:$B,$B294,'PSM Costs'!BF:BF),"")</f>
        <v/>
      </c>
      <c r="W294" s="231" t="str">
        <f t="shared" ca="1" si="23"/>
        <v/>
      </c>
      <c r="X294" s="234" t="str">
        <f ca="1">IF(SUMIF(Pharmaceuticals!$B:$B,$B294,Pharmaceuticals!BM:BM)+SUMIF('Health Products &amp; Equipment'!$B:$B,$B294,'Health Products &amp; Equipment'!BM:BM)+SUMIF('Other Pharma &amp; Health Products'!$B:$B,$B294,'Other Pharma &amp; Health Products'!BM:BM)+SUMIF('PSM Costs'!$B:$B,$B294,'PSM Costs'!BM:BM)&gt;0,SUMIF(Pharmaceuticals!$B:$B,$B294,Pharmaceuticals!BM:BM)+SUMIF('Health Products &amp; Equipment'!$B:$B,$B294,'Health Products &amp; Equipment'!BM:BM)+SUMIF('Other Pharma &amp; Health Products'!$B:$B,$B294,'Other Pharma &amp; Health Products'!BM:BM)+SUMIF('PSM Costs'!$B:$B,$B294,'PSM Costs'!BM:BM),"")</f>
        <v/>
      </c>
      <c r="Y294" s="234" t="str">
        <f ca="1">IF(SUMIF(Pharmaceuticals!$B:$B,$B294,Pharmaceuticals!BO:BO)+SUMIF('Health Products &amp; Equipment'!$B:$B,$B294,'Health Products &amp; Equipment'!BO:BO)+SUMIF('Other Pharma &amp; Health Products'!$B:$B,$B294,'Other Pharma &amp; Health Products'!BO:BO)+SUMIF('PSM Costs'!$B:$B,$B294,'PSM Costs'!BO:BO)&gt;0,SUMIF(Pharmaceuticals!$B:$B,$B294,Pharmaceuticals!BO:BO)+SUMIF('Health Products &amp; Equipment'!$B:$B,$B294,'Health Products &amp; Equipment'!BO:BO)+SUMIF('Other Pharma &amp; Health Products'!$B:$B,$B294,'Other Pharma &amp; Health Products'!BO:BO)+SUMIF('PSM Costs'!$B:$B,$B294,'PSM Costs'!BO:BO),"")</f>
        <v/>
      </c>
      <c r="Z294" s="234" t="str">
        <f ca="1">IF(SUMIF(Pharmaceuticals!$B:$B,$B294,Pharmaceuticals!BQ:BQ)+SUMIF('Health Products &amp; Equipment'!$B:$B,$B294,'Health Products &amp; Equipment'!BQ:BQ)+SUMIF('Other Pharma &amp; Health Products'!$B:$B,$B294,'Other Pharma &amp; Health Products'!BQ:BQ)+SUMIF('PSM Costs'!$B:$B,$B294,'PSM Costs'!BQ:BQ)&gt;0,SUMIF(Pharmaceuticals!$B:$B,$B294,Pharmaceuticals!BQ:BQ)+SUMIF('Health Products &amp; Equipment'!$B:$B,$B294,'Health Products &amp; Equipment'!BQ:BQ)+SUMIF('Other Pharma &amp; Health Products'!$B:$B,$B294,'Other Pharma &amp; Health Products'!BQ:BQ)+SUMIF('PSM Costs'!$B:$B,$B294,'PSM Costs'!BQ:BQ),"")</f>
        <v/>
      </c>
      <c r="AA294" s="234" t="str">
        <f ca="1">IF(SUMIF(Pharmaceuticals!$B:$B,$B294,Pharmaceuticals!BS:BS)+SUMIF('Health Products &amp; Equipment'!$B:$B,$B294,'Health Products &amp; Equipment'!BS:BS)+SUMIF('Other Pharma &amp; Health Products'!$B:$B,$B294,'Other Pharma &amp; Health Products'!BS:BS)+SUMIF('PSM Costs'!$B:$B,$B294,'PSM Costs'!BS:BS)&gt;0,SUMIF(Pharmaceuticals!$B:$B,$B294,Pharmaceuticals!BS:BS)+SUMIF('Health Products &amp; Equipment'!$B:$B,$B294,'Health Products &amp; Equipment'!BS:BS)+SUMIF('Other Pharma &amp; Health Products'!$B:$B,$B294,'Other Pharma &amp; Health Products'!BS:BS)+SUMIF('PSM Costs'!$B:$B,$B294,'PSM Costs'!BS:BS),"")</f>
        <v/>
      </c>
      <c r="AB294" s="233" t="str">
        <f t="shared" ca="1" si="24"/>
        <v/>
      </c>
    </row>
    <row r="295" spans="1:28" ht="22.15" customHeight="1" x14ac:dyDescent="0.2">
      <c r="A295" s="229">
        <v>285</v>
      </c>
      <c r="B295" s="229" t="str">
        <f ca="1">IFERROR(VLOOKUP(A295,'Rank unique Mod-Int-CI-PR'!I:J,2,FALSE),"")</f>
        <v/>
      </c>
      <c r="C295" s="230" t="str">
        <f ca="1">IFERROR(VLOOKUP(VALUE(LEFT(B295,FIND("-",B295)-1)),CatModules!B:C,2,FALSE),"")</f>
        <v/>
      </c>
      <c r="D295" s="230" t="str">
        <f ca="1">IFERROR(VLOOKUP(LEFT(B295,FIND("--",B295)-1),CatInt!D:E,2,FALSE),"")</f>
        <v/>
      </c>
      <c r="E295" s="230" t="str">
        <f ca="1">IFERROR(VLOOKUP(MID(B295,FIND("--",B295)+2,FIND("---",B295)-FIND("--",B295)-2),CatCostInp!D:E,2,FALSE),"")</f>
        <v/>
      </c>
      <c r="F295" s="230" t="str">
        <f ca="1">IFERROR(VLOOKUP(B295,ActivityConcat!A:C,3,FALSE),"")</f>
        <v/>
      </c>
      <c r="G295" s="231" t="str">
        <f ca="1">IFERROR(VLOOKUP(VALUE(RIGHT(B295,1)),Setup!A:D,4,FALSE),"")</f>
        <v/>
      </c>
      <c r="H295" s="232" t="str">
        <f t="shared" ca="1" si="20"/>
        <v/>
      </c>
      <c r="I295" s="233" t="str">
        <f ca="1">IF(SUMIF(Pharmaceuticals!$B:$B,$B295,Pharmaceuticals!Z:Z)+SUMIF('Health Products &amp; Equipment'!$B:$B,$B295,'Health Products &amp; Equipment'!Z:Z)+SUMIF('Other Pharma &amp; Health Products'!$B:$B,$B295,'Other Pharma &amp; Health Products'!Z:Z)+SUMIF('PSM Costs'!$B:$B,$B295,'PSM Costs'!Z:Z)&gt;0,SUMIF(Pharmaceuticals!$B:$B,$B295,Pharmaceuticals!Z:Z)+SUMIF('Health Products &amp; Equipment'!$B:$B,$B295,'Health Products &amp; Equipment'!Z:Z)+SUMIF('Other Pharma &amp; Health Products'!$B:$B,$B295,'Other Pharma &amp; Health Products'!Z:Z)+SUMIF('PSM Costs'!$B:$B,$B295,'PSM Costs'!Z:Z),"")</f>
        <v/>
      </c>
      <c r="J295" s="233" t="str">
        <f ca="1">IF(SUMIF(Pharmaceuticals!$B:$B,$B295,Pharmaceuticals!AB:AB)+SUMIF('Health Products &amp; Equipment'!$B:$B,$B295,'Health Products &amp; Equipment'!AB:AB)+SUMIF('Other Pharma &amp; Health Products'!$B:$B,$B295,'Other Pharma &amp; Health Products'!AB:AB)+SUMIF('PSM Costs'!$B:$B,$B295,'PSM Costs'!AB:AB)&gt;0,SUMIF(Pharmaceuticals!$B:$B,$B295,Pharmaceuticals!AB:AB)+SUMIF('Health Products &amp; Equipment'!$B:$B,$B295,'Health Products &amp; Equipment'!AB:AB)+SUMIF('Other Pharma &amp; Health Products'!$B:$B,$B295,'Other Pharma &amp; Health Products'!AB:AB)+SUMIF('PSM Costs'!$B:$B,$B295,'PSM Costs'!AB:AB),"")</f>
        <v/>
      </c>
      <c r="K295" s="233" t="str">
        <f ca="1">IF(SUMIF(Pharmaceuticals!$B:$B,$B295,Pharmaceuticals!AD:AD)+SUMIF('Health Products &amp; Equipment'!$B:$B,$B295,'Health Products &amp; Equipment'!AD:AD)+SUMIF('Other Pharma &amp; Health Products'!$B:$B,$B295,'Other Pharma &amp; Health Products'!AD:AD)+SUMIF('PSM Costs'!$B:$B,$B295,'PSM Costs'!AD:AD)&gt;0,SUMIF(Pharmaceuticals!$B:$B,$B295,Pharmaceuticals!AD:AD)+SUMIF('Health Products &amp; Equipment'!$B:$B,$B295,'Health Products &amp; Equipment'!AD:AD)+SUMIF('Other Pharma &amp; Health Products'!$B:$B,$B295,'Other Pharma &amp; Health Products'!AD:AD)+SUMIF('PSM Costs'!$B:$B,$B295,'PSM Costs'!AD:AD),"")</f>
        <v/>
      </c>
      <c r="L295" s="233" t="str">
        <f ca="1">IF(SUMIF(Pharmaceuticals!$B:$B,$B295,Pharmaceuticals!AF:AF)+SUMIF('Health Products &amp; Equipment'!$B:$B,$B295,'Health Products &amp; Equipment'!AF:AF)+SUMIF('Other Pharma &amp; Health Products'!$B:$B,$B295,'Other Pharma &amp; Health Products'!AF:AF)+SUMIF('PSM Costs'!$B:$B,$B295,'PSM Costs'!AF:AF)&gt;0,SUMIF(Pharmaceuticals!$B:$B,$B295,Pharmaceuticals!AF:AF)+SUMIF('Health Products &amp; Equipment'!$B:$B,$B295,'Health Products &amp; Equipment'!AF:AF)+SUMIF('Other Pharma &amp; Health Products'!$B:$B,$B295,'Other Pharma &amp; Health Products'!AF:AF)+SUMIF('PSM Costs'!$B:$B,$B295,'PSM Costs'!AF:AF),"")</f>
        <v/>
      </c>
      <c r="M295" s="231" t="str">
        <f t="shared" ca="1" si="21"/>
        <v/>
      </c>
      <c r="N295" s="234" t="str">
        <f ca="1">IF(SUMIF(Pharmaceuticals!$B:$B,$B295,Pharmaceuticals!AM:AM)+SUMIF('Health Products &amp; Equipment'!$B:$B,$B295,'Health Products &amp; Equipment'!AM:AM)+SUMIF('Other Pharma &amp; Health Products'!$B:$B,$B295,'Other Pharma &amp; Health Products'!AM:AM)+SUMIF('PSM Costs'!$B:$B,$B295,'PSM Costs'!AM:AM)&gt;0,SUMIF(Pharmaceuticals!$B:$B,$B295,Pharmaceuticals!AM:AM)+SUMIF('Health Products &amp; Equipment'!$B:$B,$B295,'Health Products &amp; Equipment'!AM:AM)+SUMIF('Other Pharma &amp; Health Products'!$B:$B,$B295,'Other Pharma &amp; Health Products'!AM:AM)+SUMIF('PSM Costs'!$B:$B,$B295,'PSM Costs'!AM:AM),"")</f>
        <v/>
      </c>
      <c r="O295" s="234" t="str">
        <f ca="1">IF(SUMIF(Pharmaceuticals!$B:$B,$B295,Pharmaceuticals!AO:AO)+SUMIF('Health Products &amp; Equipment'!$B:$B,$B295,'Health Products &amp; Equipment'!AO:AO)+SUMIF('Other Pharma &amp; Health Products'!$B:$B,$B295,'Other Pharma &amp; Health Products'!AO:AO)+SUMIF('PSM Costs'!$B:$B,$B295,'PSM Costs'!AO:AO)&gt;0,SUMIF(Pharmaceuticals!$B:$B,$B295,Pharmaceuticals!AO:AO)+SUMIF('Health Products &amp; Equipment'!$B:$B,$B295,'Health Products &amp; Equipment'!AO:AO)+SUMIF('Other Pharma &amp; Health Products'!$B:$B,$B295,'Other Pharma &amp; Health Products'!AO:AO)+SUMIF('PSM Costs'!$B:$B,$B295,'PSM Costs'!AO:AO),"")</f>
        <v/>
      </c>
      <c r="P295" s="234" t="str">
        <f ca="1">IF(SUMIF(Pharmaceuticals!$B:$B,$B295,Pharmaceuticals!AQ:AQ)+SUMIF('Health Products &amp; Equipment'!$B:$B,$B295,'Health Products &amp; Equipment'!AQ:AQ)+SUMIF('Other Pharma &amp; Health Products'!$B:$B,$B295,'Other Pharma &amp; Health Products'!AQ:AQ)+SUMIF('PSM Costs'!$B:$B,$B295,'PSM Costs'!AQ:AQ)&gt;0,SUMIF(Pharmaceuticals!$B:$B,$B295,Pharmaceuticals!AQ:AQ)+SUMIF('Health Products &amp; Equipment'!$B:$B,$B295,'Health Products &amp; Equipment'!AQ:AQ)+SUMIF('Other Pharma &amp; Health Products'!$B:$B,$B295,'Other Pharma &amp; Health Products'!AQ:AQ)+SUMIF('PSM Costs'!$B:$B,$B295,'PSM Costs'!AQ:AQ),"")</f>
        <v/>
      </c>
      <c r="Q295" s="234" t="str">
        <f ca="1">IF(SUMIF(Pharmaceuticals!$B:$B,$B295,Pharmaceuticals!AS:AS)+SUMIF('Health Products &amp; Equipment'!$B:$B,$B295,'Health Products &amp; Equipment'!AS:AS)+SUMIF('Other Pharma &amp; Health Products'!$B:$B,$B295,'Other Pharma &amp; Health Products'!AS:AS)+SUMIF('PSM Costs'!$B:$B,$B295,'PSM Costs'!AS:AS)&gt;0,SUMIF(Pharmaceuticals!$B:$B,$B295,Pharmaceuticals!AS:AS)+SUMIF('Health Products &amp; Equipment'!$B:$B,$B295,'Health Products &amp; Equipment'!AS:AS)+SUMIF('Other Pharma &amp; Health Products'!$B:$B,$B295,'Other Pharma &amp; Health Products'!AS:AS)+SUMIF('PSM Costs'!$B:$B,$B295,'PSM Costs'!AS:AS),"")</f>
        <v/>
      </c>
      <c r="R295" s="232" t="str">
        <f t="shared" ca="1" si="22"/>
        <v/>
      </c>
      <c r="S295" s="233" t="str">
        <f ca="1">IF(SUMIF(Pharmaceuticals!$B:$B,$B295,Pharmaceuticals!AZ:AZ)+SUMIF('Health Products &amp; Equipment'!$B:$B,$B295,'Health Products &amp; Equipment'!AZ:AZ)+SUMIF('Other Pharma &amp; Health Products'!$B:$B,$B295,'Other Pharma &amp; Health Products'!AZ:AZ)+SUMIF('PSM Costs'!$B:$B,$B295,'PSM Costs'!AZ:AZ)&gt;0,SUMIF(Pharmaceuticals!$B:$B,$B295,Pharmaceuticals!AZ:AZ)+SUMIF('Health Products &amp; Equipment'!$B:$B,$B295,'Health Products &amp; Equipment'!AZ:AZ)+SUMIF('Other Pharma &amp; Health Products'!$B:$B,$B295,'Other Pharma &amp; Health Products'!AZ:AZ)+SUMIF('PSM Costs'!$B:$B,$B295,'PSM Costs'!AZ:AZ),"")</f>
        <v/>
      </c>
      <c r="T295" s="233" t="str">
        <f ca="1">IF(SUMIF(Pharmaceuticals!$B:$B,$B295,Pharmaceuticals!BB:BB)+SUMIF('Health Products &amp; Equipment'!$B:$B,$B295,'Health Products &amp; Equipment'!BB:BB)+SUMIF('Other Pharma &amp; Health Products'!$B:$B,$B295,'Other Pharma &amp; Health Products'!BB:BB)+SUMIF('PSM Costs'!$B:$B,$B295,'PSM Costs'!BB:BB)&gt;0,SUMIF(Pharmaceuticals!$B:$B,$B295,Pharmaceuticals!BB:BB)+SUMIF('Health Products &amp; Equipment'!$B:$B,$B295,'Health Products &amp; Equipment'!BB:BB)+SUMIF('Other Pharma &amp; Health Products'!$B:$B,$B295,'Other Pharma &amp; Health Products'!BB:BB)+SUMIF('PSM Costs'!$B:$B,$B295,'PSM Costs'!BB:BB),"")</f>
        <v/>
      </c>
      <c r="U295" s="233" t="str">
        <f ca="1">IF(SUMIF(Pharmaceuticals!$B:$B,$B295,Pharmaceuticals!BD:BD)+SUMIF('Health Products &amp; Equipment'!$B:$B,$B295,'Health Products &amp; Equipment'!BD:BD)+SUMIF('Other Pharma &amp; Health Products'!$B:$B,$B295,'Other Pharma &amp; Health Products'!BD:BD)+SUMIF('PSM Costs'!$B:$B,$B295,'PSM Costs'!BD:BD)&gt;0,SUMIF(Pharmaceuticals!$B:$B,$B295,Pharmaceuticals!BD:BD)+SUMIF('Health Products &amp; Equipment'!$B:$B,$B295,'Health Products &amp; Equipment'!BD:BD)+SUMIF('Other Pharma &amp; Health Products'!$B:$B,$B295,'Other Pharma &amp; Health Products'!BD:BD)+SUMIF('PSM Costs'!$B:$B,$B295,'PSM Costs'!BD:BD),"")</f>
        <v/>
      </c>
      <c r="V295" s="233" t="str">
        <f ca="1">IF(SUMIF(Pharmaceuticals!$B:$B,$B295,Pharmaceuticals!BF:BF)+SUMIF('Health Products &amp; Equipment'!$B:$B,$B295,'Health Products &amp; Equipment'!BF:BF)+SUMIF('Other Pharma &amp; Health Products'!$B:$B,$B295,'Other Pharma &amp; Health Products'!BF:BF)+SUMIF('PSM Costs'!$B:$B,$B295,'PSM Costs'!BF:BF)&gt;0,SUMIF(Pharmaceuticals!$B:$B,$B295,Pharmaceuticals!BF:BF)+SUMIF('Health Products &amp; Equipment'!$B:$B,$B295,'Health Products &amp; Equipment'!BF:BF)+SUMIF('Other Pharma &amp; Health Products'!$B:$B,$B295,'Other Pharma &amp; Health Products'!BF:BF)+SUMIF('PSM Costs'!$B:$B,$B295,'PSM Costs'!BF:BF),"")</f>
        <v/>
      </c>
      <c r="W295" s="231" t="str">
        <f t="shared" ca="1" si="23"/>
        <v/>
      </c>
      <c r="X295" s="234" t="str">
        <f ca="1">IF(SUMIF(Pharmaceuticals!$B:$B,$B295,Pharmaceuticals!BM:BM)+SUMIF('Health Products &amp; Equipment'!$B:$B,$B295,'Health Products &amp; Equipment'!BM:BM)+SUMIF('Other Pharma &amp; Health Products'!$B:$B,$B295,'Other Pharma &amp; Health Products'!BM:BM)+SUMIF('PSM Costs'!$B:$B,$B295,'PSM Costs'!BM:BM)&gt;0,SUMIF(Pharmaceuticals!$B:$B,$B295,Pharmaceuticals!BM:BM)+SUMIF('Health Products &amp; Equipment'!$B:$B,$B295,'Health Products &amp; Equipment'!BM:BM)+SUMIF('Other Pharma &amp; Health Products'!$B:$B,$B295,'Other Pharma &amp; Health Products'!BM:BM)+SUMIF('PSM Costs'!$B:$B,$B295,'PSM Costs'!BM:BM),"")</f>
        <v/>
      </c>
      <c r="Y295" s="234" t="str">
        <f ca="1">IF(SUMIF(Pharmaceuticals!$B:$B,$B295,Pharmaceuticals!BO:BO)+SUMIF('Health Products &amp; Equipment'!$B:$B,$B295,'Health Products &amp; Equipment'!BO:BO)+SUMIF('Other Pharma &amp; Health Products'!$B:$B,$B295,'Other Pharma &amp; Health Products'!BO:BO)+SUMIF('PSM Costs'!$B:$B,$B295,'PSM Costs'!BO:BO)&gt;0,SUMIF(Pharmaceuticals!$B:$B,$B295,Pharmaceuticals!BO:BO)+SUMIF('Health Products &amp; Equipment'!$B:$B,$B295,'Health Products &amp; Equipment'!BO:BO)+SUMIF('Other Pharma &amp; Health Products'!$B:$B,$B295,'Other Pharma &amp; Health Products'!BO:BO)+SUMIF('PSM Costs'!$B:$B,$B295,'PSM Costs'!BO:BO),"")</f>
        <v/>
      </c>
      <c r="Z295" s="234" t="str">
        <f ca="1">IF(SUMIF(Pharmaceuticals!$B:$B,$B295,Pharmaceuticals!BQ:BQ)+SUMIF('Health Products &amp; Equipment'!$B:$B,$B295,'Health Products &amp; Equipment'!BQ:BQ)+SUMIF('Other Pharma &amp; Health Products'!$B:$B,$B295,'Other Pharma &amp; Health Products'!BQ:BQ)+SUMIF('PSM Costs'!$B:$B,$B295,'PSM Costs'!BQ:BQ)&gt;0,SUMIF(Pharmaceuticals!$B:$B,$B295,Pharmaceuticals!BQ:BQ)+SUMIF('Health Products &amp; Equipment'!$B:$B,$B295,'Health Products &amp; Equipment'!BQ:BQ)+SUMIF('Other Pharma &amp; Health Products'!$B:$B,$B295,'Other Pharma &amp; Health Products'!BQ:BQ)+SUMIF('PSM Costs'!$B:$B,$B295,'PSM Costs'!BQ:BQ),"")</f>
        <v/>
      </c>
      <c r="AA295" s="234" t="str">
        <f ca="1">IF(SUMIF(Pharmaceuticals!$B:$B,$B295,Pharmaceuticals!BS:BS)+SUMIF('Health Products &amp; Equipment'!$B:$B,$B295,'Health Products &amp; Equipment'!BS:BS)+SUMIF('Other Pharma &amp; Health Products'!$B:$B,$B295,'Other Pharma &amp; Health Products'!BS:BS)+SUMIF('PSM Costs'!$B:$B,$B295,'PSM Costs'!BS:BS)&gt;0,SUMIF(Pharmaceuticals!$B:$B,$B295,Pharmaceuticals!BS:BS)+SUMIF('Health Products &amp; Equipment'!$B:$B,$B295,'Health Products &amp; Equipment'!BS:BS)+SUMIF('Other Pharma &amp; Health Products'!$B:$B,$B295,'Other Pharma &amp; Health Products'!BS:BS)+SUMIF('PSM Costs'!$B:$B,$B295,'PSM Costs'!BS:BS),"")</f>
        <v/>
      </c>
      <c r="AB295" s="233" t="str">
        <f t="shared" ca="1" si="24"/>
        <v/>
      </c>
    </row>
    <row r="296" spans="1:28" ht="22.15" customHeight="1" x14ac:dyDescent="0.2">
      <c r="A296" s="229">
        <v>286</v>
      </c>
      <c r="B296" s="229" t="str">
        <f ca="1">IFERROR(VLOOKUP(A296,'Rank unique Mod-Int-CI-PR'!I:J,2,FALSE),"")</f>
        <v/>
      </c>
      <c r="C296" s="230" t="str">
        <f ca="1">IFERROR(VLOOKUP(VALUE(LEFT(B296,FIND("-",B296)-1)),CatModules!B:C,2,FALSE),"")</f>
        <v/>
      </c>
      <c r="D296" s="230" t="str">
        <f ca="1">IFERROR(VLOOKUP(LEFT(B296,FIND("--",B296)-1),CatInt!D:E,2,FALSE),"")</f>
        <v/>
      </c>
      <c r="E296" s="230" t="str">
        <f ca="1">IFERROR(VLOOKUP(MID(B296,FIND("--",B296)+2,FIND("---",B296)-FIND("--",B296)-2),CatCostInp!D:E,2,FALSE),"")</f>
        <v/>
      </c>
      <c r="F296" s="230" t="str">
        <f ca="1">IFERROR(VLOOKUP(B296,ActivityConcat!A:C,3,FALSE),"")</f>
        <v/>
      </c>
      <c r="G296" s="231" t="str">
        <f ca="1">IFERROR(VLOOKUP(VALUE(RIGHT(B296,1)),Setup!A:D,4,FALSE),"")</f>
        <v/>
      </c>
      <c r="H296" s="232" t="str">
        <f t="shared" ca="1" si="20"/>
        <v/>
      </c>
      <c r="I296" s="233" t="str">
        <f ca="1">IF(SUMIF(Pharmaceuticals!$B:$B,$B296,Pharmaceuticals!Z:Z)+SUMIF('Health Products &amp; Equipment'!$B:$B,$B296,'Health Products &amp; Equipment'!Z:Z)+SUMIF('Other Pharma &amp; Health Products'!$B:$B,$B296,'Other Pharma &amp; Health Products'!Z:Z)+SUMIF('PSM Costs'!$B:$B,$B296,'PSM Costs'!Z:Z)&gt;0,SUMIF(Pharmaceuticals!$B:$B,$B296,Pharmaceuticals!Z:Z)+SUMIF('Health Products &amp; Equipment'!$B:$B,$B296,'Health Products &amp; Equipment'!Z:Z)+SUMIF('Other Pharma &amp; Health Products'!$B:$B,$B296,'Other Pharma &amp; Health Products'!Z:Z)+SUMIF('PSM Costs'!$B:$B,$B296,'PSM Costs'!Z:Z),"")</f>
        <v/>
      </c>
      <c r="J296" s="233" t="str">
        <f ca="1">IF(SUMIF(Pharmaceuticals!$B:$B,$B296,Pharmaceuticals!AB:AB)+SUMIF('Health Products &amp; Equipment'!$B:$B,$B296,'Health Products &amp; Equipment'!AB:AB)+SUMIF('Other Pharma &amp; Health Products'!$B:$B,$B296,'Other Pharma &amp; Health Products'!AB:AB)+SUMIF('PSM Costs'!$B:$B,$B296,'PSM Costs'!AB:AB)&gt;0,SUMIF(Pharmaceuticals!$B:$B,$B296,Pharmaceuticals!AB:AB)+SUMIF('Health Products &amp; Equipment'!$B:$B,$B296,'Health Products &amp; Equipment'!AB:AB)+SUMIF('Other Pharma &amp; Health Products'!$B:$B,$B296,'Other Pharma &amp; Health Products'!AB:AB)+SUMIF('PSM Costs'!$B:$B,$B296,'PSM Costs'!AB:AB),"")</f>
        <v/>
      </c>
      <c r="K296" s="233" t="str">
        <f ca="1">IF(SUMIF(Pharmaceuticals!$B:$B,$B296,Pharmaceuticals!AD:AD)+SUMIF('Health Products &amp; Equipment'!$B:$B,$B296,'Health Products &amp; Equipment'!AD:AD)+SUMIF('Other Pharma &amp; Health Products'!$B:$B,$B296,'Other Pharma &amp; Health Products'!AD:AD)+SUMIF('PSM Costs'!$B:$B,$B296,'PSM Costs'!AD:AD)&gt;0,SUMIF(Pharmaceuticals!$B:$B,$B296,Pharmaceuticals!AD:AD)+SUMIF('Health Products &amp; Equipment'!$B:$B,$B296,'Health Products &amp; Equipment'!AD:AD)+SUMIF('Other Pharma &amp; Health Products'!$B:$B,$B296,'Other Pharma &amp; Health Products'!AD:AD)+SUMIF('PSM Costs'!$B:$B,$B296,'PSM Costs'!AD:AD),"")</f>
        <v/>
      </c>
      <c r="L296" s="233" t="str">
        <f ca="1">IF(SUMIF(Pharmaceuticals!$B:$B,$B296,Pharmaceuticals!AF:AF)+SUMIF('Health Products &amp; Equipment'!$B:$B,$B296,'Health Products &amp; Equipment'!AF:AF)+SUMIF('Other Pharma &amp; Health Products'!$B:$B,$B296,'Other Pharma &amp; Health Products'!AF:AF)+SUMIF('PSM Costs'!$B:$B,$B296,'PSM Costs'!AF:AF)&gt;0,SUMIF(Pharmaceuticals!$B:$B,$B296,Pharmaceuticals!AF:AF)+SUMIF('Health Products &amp; Equipment'!$B:$B,$B296,'Health Products &amp; Equipment'!AF:AF)+SUMIF('Other Pharma &amp; Health Products'!$B:$B,$B296,'Other Pharma &amp; Health Products'!AF:AF)+SUMIF('PSM Costs'!$B:$B,$B296,'PSM Costs'!AF:AF),"")</f>
        <v/>
      </c>
      <c r="M296" s="231" t="str">
        <f t="shared" ca="1" si="21"/>
        <v/>
      </c>
      <c r="N296" s="234" t="str">
        <f ca="1">IF(SUMIF(Pharmaceuticals!$B:$B,$B296,Pharmaceuticals!AM:AM)+SUMIF('Health Products &amp; Equipment'!$B:$B,$B296,'Health Products &amp; Equipment'!AM:AM)+SUMIF('Other Pharma &amp; Health Products'!$B:$B,$B296,'Other Pharma &amp; Health Products'!AM:AM)+SUMIF('PSM Costs'!$B:$B,$B296,'PSM Costs'!AM:AM)&gt;0,SUMIF(Pharmaceuticals!$B:$B,$B296,Pharmaceuticals!AM:AM)+SUMIF('Health Products &amp; Equipment'!$B:$B,$B296,'Health Products &amp; Equipment'!AM:AM)+SUMIF('Other Pharma &amp; Health Products'!$B:$B,$B296,'Other Pharma &amp; Health Products'!AM:AM)+SUMIF('PSM Costs'!$B:$B,$B296,'PSM Costs'!AM:AM),"")</f>
        <v/>
      </c>
      <c r="O296" s="234" t="str">
        <f ca="1">IF(SUMIF(Pharmaceuticals!$B:$B,$B296,Pharmaceuticals!AO:AO)+SUMIF('Health Products &amp; Equipment'!$B:$B,$B296,'Health Products &amp; Equipment'!AO:AO)+SUMIF('Other Pharma &amp; Health Products'!$B:$B,$B296,'Other Pharma &amp; Health Products'!AO:AO)+SUMIF('PSM Costs'!$B:$B,$B296,'PSM Costs'!AO:AO)&gt;0,SUMIF(Pharmaceuticals!$B:$B,$B296,Pharmaceuticals!AO:AO)+SUMIF('Health Products &amp; Equipment'!$B:$B,$B296,'Health Products &amp; Equipment'!AO:AO)+SUMIF('Other Pharma &amp; Health Products'!$B:$B,$B296,'Other Pharma &amp; Health Products'!AO:AO)+SUMIF('PSM Costs'!$B:$B,$B296,'PSM Costs'!AO:AO),"")</f>
        <v/>
      </c>
      <c r="P296" s="234" t="str">
        <f ca="1">IF(SUMIF(Pharmaceuticals!$B:$B,$B296,Pharmaceuticals!AQ:AQ)+SUMIF('Health Products &amp; Equipment'!$B:$B,$B296,'Health Products &amp; Equipment'!AQ:AQ)+SUMIF('Other Pharma &amp; Health Products'!$B:$B,$B296,'Other Pharma &amp; Health Products'!AQ:AQ)+SUMIF('PSM Costs'!$B:$B,$B296,'PSM Costs'!AQ:AQ)&gt;0,SUMIF(Pharmaceuticals!$B:$B,$B296,Pharmaceuticals!AQ:AQ)+SUMIF('Health Products &amp; Equipment'!$B:$B,$B296,'Health Products &amp; Equipment'!AQ:AQ)+SUMIF('Other Pharma &amp; Health Products'!$B:$B,$B296,'Other Pharma &amp; Health Products'!AQ:AQ)+SUMIF('PSM Costs'!$B:$B,$B296,'PSM Costs'!AQ:AQ),"")</f>
        <v/>
      </c>
      <c r="Q296" s="234" t="str">
        <f ca="1">IF(SUMIF(Pharmaceuticals!$B:$B,$B296,Pharmaceuticals!AS:AS)+SUMIF('Health Products &amp; Equipment'!$B:$B,$B296,'Health Products &amp; Equipment'!AS:AS)+SUMIF('Other Pharma &amp; Health Products'!$B:$B,$B296,'Other Pharma &amp; Health Products'!AS:AS)+SUMIF('PSM Costs'!$B:$B,$B296,'PSM Costs'!AS:AS)&gt;0,SUMIF(Pharmaceuticals!$B:$B,$B296,Pharmaceuticals!AS:AS)+SUMIF('Health Products &amp; Equipment'!$B:$B,$B296,'Health Products &amp; Equipment'!AS:AS)+SUMIF('Other Pharma &amp; Health Products'!$B:$B,$B296,'Other Pharma &amp; Health Products'!AS:AS)+SUMIF('PSM Costs'!$B:$B,$B296,'PSM Costs'!AS:AS),"")</f>
        <v/>
      </c>
      <c r="R296" s="232" t="str">
        <f t="shared" ca="1" si="22"/>
        <v/>
      </c>
      <c r="S296" s="233" t="str">
        <f ca="1">IF(SUMIF(Pharmaceuticals!$B:$B,$B296,Pharmaceuticals!AZ:AZ)+SUMIF('Health Products &amp; Equipment'!$B:$B,$B296,'Health Products &amp; Equipment'!AZ:AZ)+SUMIF('Other Pharma &amp; Health Products'!$B:$B,$B296,'Other Pharma &amp; Health Products'!AZ:AZ)+SUMIF('PSM Costs'!$B:$B,$B296,'PSM Costs'!AZ:AZ)&gt;0,SUMIF(Pharmaceuticals!$B:$B,$B296,Pharmaceuticals!AZ:AZ)+SUMIF('Health Products &amp; Equipment'!$B:$B,$B296,'Health Products &amp; Equipment'!AZ:AZ)+SUMIF('Other Pharma &amp; Health Products'!$B:$B,$B296,'Other Pharma &amp; Health Products'!AZ:AZ)+SUMIF('PSM Costs'!$B:$B,$B296,'PSM Costs'!AZ:AZ),"")</f>
        <v/>
      </c>
      <c r="T296" s="233" t="str">
        <f ca="1">IF(SUMIF(Pharmaceuticals!$B:$B,$B296,Pharmaceuticals!BB:BB)+SUMIF('Health Products &amp; Equipment'!$B:$B,$B296,'Health Products &amp; Equipment'!BB:BB)+SUMIF('Other Pharma &amp; Health Products'!$B:$B,$B296,'Other Pharma &amp; Health Products'!BB:BB)+SUMIF('PSM Costs'!$B:$B,$B296,'PSM Costs'!BB:BB)&gt;0,SUMIF(Pharmaceuticals!$B:$B,$B296,Pharmaceuticals!BB:BB)+SUMIF('Health Products &amp; Equipment'!$B:$B,$B296,'Health Products &amp; Equipment'!BB:BB)+SUMIF('Other Pharma &amp; Health Products'!$B:$B,$B296,'Other Pharma &amp; Health Products'!BB:BB)+SUMIF('PSM Costs'!$B:$B,$B296,'PSM Costs'!BB:BB),"")</f>
        <v/>
      </c>
      <c r="U296" s="233" t="str">
        <f ca="1">IF(SUMIF(Pharmaceuticals!$B:$B,$B296,Pharmaceuticals!BD:BD)+SUMIF('Health Products &amp; Equipment'!$B:$B,$B296,'Health Products &amp; Equipment'!BD:BD)+SUMIF('Other Pharma &amp; Health Products'!$B:$B,$B296,'Other Pharma &amp; Health Products'!BD:BD)+SUMIF('PSM Costs'!$B:$B,$B296,'PSM Costs'!BD:BD)&gt;0,SUMIF(Pharmaceuticals!$B:$B,$B296,Pharmaceuticals!BD:BD)+SUMIF('Health Products &amp; Equipment'!$B:$B,$B296,'Health Products &amp; Equipment'!BD:BD)+SUMIF('Other Pharma &amp; Health Products'!$B:$B,$B296,'Other Pharma &amp; Health Products'!BD:BD)+SUMIF('PSM Costs'!$B:$B,$B296,'PSM Costs'!BD:BD),"")</f>
        <v/>
      </c>
      <c r="V296" s="233" t="str">
        <f ca="1">IF(SUMIF(Pharmaceuticals!$B:$B,$B296,Pharmaceuticals!BF:BF)+SUMIF('Health Products &amp; Equipment'!$B:$B,$B296,'Health Products &amp; Equipment'!BF:BF)+SUMIF('Other Pharma &amp; Health Products'!$B:$B,$B296,'Other Pharma &amp; Health Products'!BF:BF)+SUMIF('PSM Costs'!$B:$B,$B296,'PSM Costs'!BF:BF)&gt;0,SUMIF(Pharmaceuticals!$B:$B,$B296,Pharmaceuticals!BF:BF)+SUMIF('Health Products &amp; Equipment'!$B:$B,$B296,'Health Products &amp; Equipment'!BF:BF)+SUMIF('Other Pharma &amp; Health Products'!$B:$B,$B296,'Other Pharma &amp; Health Products'!BF:BF)+SUMIF('PSM Costs'!$B:$B,$B296,'PSM Costs'!BF:BF),"")</f>
        <v/>
      </c>
      <c r="W296" s="231" t="str">
        <f t="shared" ca="1" si="23"/>
        <v/>
      </c>
      <c r="X296" s="234" t="str">
        <f ca="1">IF(SUMIF(Pharmaceuticals!$B:$B,$B296,Pharmaceuticals!BM:BM)+SUMIF('Health Products &amp; Equipment'!$B:$B,$B296,'Health Products &amp; Equipment'!BM:BM)+SUMIF('Other Pharma &amp; Health Products'!$B:$B,$B296,'Other Pharma &amp; Health Products'!BM:BM)+SUMIF('PSM Costs'!$B:$B,$B296,'PSM Costs'!BM:BM)&gt;0,SUMIF(Pharmaceuticals!$B:$B,$B296,Pharmaceuticals!BM:BM)+SUMIF('Health Products &amp; Equipment'!$B:$B,$B296,'Health Products &amp; Equipment'!BM:BM)+SUMIF('Other Pharma &amp; Health Products'!$B:$B,$B296,'Other Pharma &amp; Health Products'!BM:BM)+SUMIF('PSM Costs'!$B:$B,$B296,'PSM Costs'!BM:BM),"")</f>
        <v/>
      </c>
      <c r="Y296" s="234" t="str">
        <f ca="1">IF(SUMIF(Pharmaceuticals!$B:$B,$B296,Pharmaceuticals!BO:BO)+SUMIF('Health Products &amp; Equipment'!$B:$B,$B296,'Health Products &amp; Equipment'!BO:BO)+SUMIF('Other Pharma &amp; Health Products'!$B:$B,$B296,'Other Pharma &amp; Health Products'!BO:BO)+SUMIF('PSM Costs'!$B:$B,$B296,'PSM Costs'!BO:BO)&gt;0,SUMIF(Pharmaceuticals!$B:$B,$B296,Pharmaceuticals!BO:BO)+SUMIF('Health Products &amp; Equipment'!$B:$B,$B296,'Health Products &amp; Equipment'!BO:BO)+SUMIF('Other Pharma &amp; Health Products'!$B:$B,$B296,'Other Pharma &amp; Health Products'!BO:BO)+SUMIF('PSM Costs'!$B:$B,$B296,'PSM Costs'!BO:BO),"")</f>
        <v/>
      </c>
      <c r="Z296" s="234" t="str">
        <f ca="1">IF(SUMIF(Pharmaceuticals!$B:$B,$B296,Pharmaceuticals!BQ:BQ)+SUMIF('Health Products &amp; Equipment'!$B:$B,$B296,'Health Products &amp; Equipment'!BQ:BQ)+SUMIF('Other Pharma &amp; Health Products'!$B:$B,$B296,'Other Pharma &amp; Health Products'!BQ:BQ)+SUMIF('PSM Costs'!$B:$B,$B296,'PSM Costs'!BQ:BQ)&gt;0,SUMIF(Pharmaceuticals!$B:$B,$B296,Pharmaceuticals!BQ:BQ)+SUMIF('Health Products &amp; Equipment'!$B:$B,$B296,'Health Products &amp; Equipment'!BQ:BQ)+SUMIF('Other Pharma &amp; Health Products'!$B:$B,$B296,'Other Pharma &amp; Health Products'!BQ:BQ)+SUMIF('PSM Costs'!$B:$B,$B296,'PSM Costs'!BQ:BQ),"")</f>
        <v/>
      </c>
      <c r="AA296" s="234" t="str">
        <f ca="1">IF(SUMIF(Pharmaceuticals!$B:$B,$B296,Pharmaceuticals!BS:BS)+SUMIF('Health Products &amp; Equipment'!$B:$B,$B296,'Health Products &amp; Equipment'!BS:BS)+SUMIF('Other Pharma &amp; Health Products'!$B:$B,$B296,'Other Pharma &amp; Health Products'!BS:BS)+SUMIF('PSM Costs'!$B:$B,$B296,'PSM Costs'!BS:BS)&gt;0,SUMIF(Pharmaceuticals!$B:$B,$B296,Pharmaceuticals!BS:BS)+SUMIF('Health Products &amp; Equipment'!$B:$B,$B296,'Health Products &amp; Equipment'!BS:BS)+SUMIF('Other Pharma &amp; Health Products'!$B:$B,$B296,'Other Pharma &amp; Health Products'!BS:BS)+SUMIF('PSM Costs'!$B:$B,$B296,'PSM Costs'!BS:BS),"")</f>
        <v/>
      </c>
      <c r="AB296" s="233" t="str">
        <f t="shared" ca="1" si="24"/>
        <v/>
      </c>
    </row>
    <row r="297" spans="1:28" ht="22.15" customHeight="1" x14ac:dyDescent="0.2">
      <c r="A297" s="229">
        <v>287</v>
      </c>
      <c r="B297" s="229" t="str">
        <f ca="1">IFERROR(VLOOKUP(A297,'Rank unique Mod-Int-CI-PR'!I:J,2,FALSE),"")</f>
        <v/>
      </c>
      <c r="C297" s="230" t="str">
        <f ca="1">IFERROR(VLOOKUP(VALUE(LEFT(B297,FIND("-",B297)-1)),CatModules!B:C,2,FALSE),"")</f>
        <v/>
      </c>
      <c r="D297" s="230" t="str">
        <f ca="1">IFERROR(VLOOKUP(LEFT(B297,FIND("--",B297)-1),CatInt!D:E,2,FALSE),"")</f>
        <v/>
      </c>
      <c r="E297" s="230" t="str">
        <f ca="1">IFERROR(VLOOKUP(MID(B297,FIND("--",B297)+2,FIND("---",B297)-FIND("--",B297)-2),CatCostInp!D:E,2,FALSE),"")</f>
        <v/>
      </c>
      <c r="F297" s="230" t="str">
        <f ca="1">IFERROR(VLOOKUP(B297,ActivityConcat!A:C,3,FALSE),"")</f>
        <v/>
      </c>
      <c r="G297" s="231" t="str">
        <f ca="1">IFERROR(VLOOKUP(VALUE(RIGHT(B297,1)),Setup!A:D,4,FALSE),"")</f>
        <v/>
      </c>
      <c r="H297" s="232" t="str">
        <f t="shared" ca="1" si="20"/>
        <v/>
      </c>
      <c r="I297" s="233" t="str">
        <f ca="1">IF(SUMIF(Pharmaceuticals!$B:$B,$B297,Pharmaceuticals!Z:Z)+SUMIF('Health Products &amp; Equipment'!$B:$B,$B297,'Health Products &amp; Equipment'!Z:Z)+SUMIF('Other Pharma &amp; Health Products'!$B:$B,$B297,'Other Pharma &amp; Health Products'!Z:Z)+SUMIF('PSM Costs'!$B:$B,$B297,'PSM Costs'!Z:Z)&gt;0,SUMIF(Pharmaceuticals!$B:$B,$B297,Pharmaceuticals!Z:Z)+SUMIF('Health Products &amp; Equipment'!$B:$B,$B297,'Health Products &amp; Equipment'!Z:Z)+SUMIF('Other Pharma &amp; Health Products'!$B:$B,$B297,'Other Pharma &amp; Health Products'!Z:Z)+SUMIF('PSM Costs'!$B:$B,$B297,'PSM Costs'!Z:Z),"")</f>
        <v/>
      </c>
      <c r="J297" s="233" t="str">
        <f ca="1">IF(SUMIF(Pharmaceuticals!$B:$B,$B297,Pharmaceuticals!AB:AB)+SUMIF('Health Products &amp; Equipment'!$B:$B,$B297,'Health Products &amp; Equipment'!AB:AB)+SUMIF('Other Pharma &amp; Health Products'!$B:$B,$B297,'Other Pharma &amp; Health Products'!AB:AB)+SUMIF('PSM Costs'!$B:$B,$B297,'PSM Costs'!AB:AB)&gt;0,SUMIF(Pharmaceuticals!$B:$B,$B297,Pharmaceuticals!AB:AB)+SUMIF('Health Products &amp; Equipment'!$B:$B,$B297,'Health Products &amp; Equipment'!AB:AB)+SUMIF('Other Pharma &amp; Health Products'!$B:$B,$B297,'Other Pharma &amp; Health Products'!AB:AB)+SUMIF('PSM Costs'!$B:$B,$B297,'PSM Costs'!AB:AB),"")</f>
        <v/>
      </c>
      <c r="K297" s="233" t="str">
        <f ca="1">IF(SUMIF(Pharmaceuticals!$B:$B,$B297,Pharmaceuticals!AD:AD)+SUMIF('Health Products &amp; Equipment'!$B:$B,$B297,'Health Products &amp; Equipment'!AD:AD)+SUMIF('Other Pharma &amp; Health Products'!$B:$B,$B297,'Other Pharma &amp; Health Products'!AD:AD)+SUMIF('PSM Costs'!$B:$B,$B297,'PSM Costs'!AD:AD)&gt;0,SUMIF(Pharmaceuticals!$B:$B,$B297,Pharmaceuticals!AD:AD)+SUMIF('Health Products &amp; Equipment'!$B:$B,$B297,'Health Products &amp; Equipment'!AD:AD)+SUMIF('Other Pharma &amp; Health Products'!$B:$B,$B297,'Other Pharma &amp; Health Products'!AD:AD)+SUMIF('PSM Costs'!$B:$B,$B297,'PSM Costs'!AD:AD),"")</f>
        <v/>
      </c>
      <c r="L297" s="233" t="str">
        <f ca="1">IF(SUMIF(Pharmaceuticals!$B:$B,$B297,Pharmaceuticals!AF:AF)+SUMIF('Health Products &amp; Equipment'!$B:$B,$B297,'Health Products &amp; Equipment'!AF:AF)+SUMIF('Other Pharma &amp; Health Products'!$B:$B,$B297,'Other Pharma &amp; Health Products'!AF:AF)+SUMIF('PSM Costs'!$B:$B,$B297,'PSM Costs'!AF:AF)&gt;0,SUMIF(Pharmaceuticals!$B:$B,$B297,Pharmaceuticals!AF:AF)+SUMIF('Health Products &amp; Equipment'!$B:$B,$B297,'Health Products &amp; Equipment'!AF:AF)+SUMIF('Other Pharma &amp; Health Products'!$B:$B,$B297,'Other Pharma &amp; Health Products'!AF:AF)+SUMIF('PSM Costs'!$B:$B,$B297,'PSM Costs'!AF:AF),"")</f>
        <v/>
      </c>
      <c r="M297" s="231" t="str">
        <f t="shared" ca="1" si="21"/>
        <v/>
      </c>
      <c r="N297" s="234" t="str">
        <f ca="1">IF(SUMIF(Pharmaceuticals!$B:$B,$B297,Pharmaceuticals!AM:AM)+SUMIF('Health Products &amp; Equipment'!$B:$B,$B297,'Health Products &amp; Equipment'!AM:AM)+SUMIF('Other Pharma &amp; Health Products'!$B:$B,$B297,'Other Pharma &amp; Health Products'!AM:AM)+SUMIF('PSM Costs'!$B:$B,$B297,'PSM Costs'!AM:AM)&gt;0,SUMIF(Pharmaceuticals!$B:$B,$B297,Pharmaceuticals!AM:AM)+SUMIF('Health Products &amp; Equipment'!$B:$B,$B297,'Health Products &amp; Equipment'!AM:AM)+SUMIF('Other Pharma &amp; Health Products'!$B:$B,$B297,'Other Pharma &amp; Health Products'!AM:AM)+SUMIF('PSM Costs'!$B:$B,$B297,'PSM Costs'!AM:AM),"")</f>
        <v/>
      </c>
      <c r="O297" s="234" t="str">
        <f ca="1">IF(SUMIF(Pharmaceuticals!$B:$B,$B297,Pharmaceuticals!AO:AO)+SUMIF('Health Products &amp; Equipment'!$B:$B,$B297,'Health Products &amp; Equipment'!AO:AO)+SUMIF('Other Pharma &amp; Health Products'!$B:$B,$B297,'Other Pharma &amp; Health Products'!AO:AO)+SUMIF('PSM Costs'!$B:$B,$B297,'PSM Costs'!AO:AO)&gt;0,SUMIF(Pharmaceuticals!$B:$B,$B297,Pharmaceuticals!AO:AO)+SUMIF('Health Products &amp; Equipment'!$B:$B,$B297,'Health Products &amp; Equipment'!AO:AO)+SUMIF('Other Pharma &amp; Health Products'!$B:$B,$B297,'Other Pharma &amp; Health Products'!AO:AO)+SUMIF('PSM Costs'!$B:$B,$B297,'PSM Costs'!AO:AO),"")</f>
        <v/>
      </c>
      <c r="P297" s="234" t="str">
        <f ca="1">IF(SUMIF(Pharmaceuticals!$B:$B,$B297,Pharmaceuticals!AQ:AQ)+SUMIF('Health Products &amp; Equipment'!$B:$B,$B297,'Health Products &amp; Equipment'!AQ:AQ)+SUMIF('Other Pharma &amp; Health Products'!$B:$B,$B297,'Other Pharma &amp; Health Products'!AQ:AQ)+SUMIF('PSM Costs'!$B:$B,$B297,'PSM Costs'!AQ:AQ)&gt;0,SUMIF(Pharmaceuticals!$B:$B,$B297,Pharmaceuticals!AQ:AQ)+SUMIF('Health Products &amp; Equipment'!$B:$B,$B297,'Health Products &amp; Equipment'!AQ:AQ)+SUMIF('Other Pharma &amp; Health Products'!$B:$B,$B297,'Other Pharma &amp; Health Products'!AQ:AQ)+SUMIF('PSM Costs'!$B:$B,$B297,'PSM Costs'!AQ:AQ),"")</f>
        <v/>
      </c>
      <c r="Q297" s="234" t="str">
        <f ca="1">IF(SUMIF(Pharmaceuticals!$B:$B,$B297,Pharmaceuticals!AS:AS)+SUMIF('Health Products &amp; Equipment'!$B:$B,$B297,'Health Products &amp; Equipment'!AS:AS)+SUMIF('Other Pharma &amp; Health Products'!$B:$B,$B297,'Other Pharma &amp; Health Products'!AS:AS)+SUMIF('PSM Costs'!$B:$B,$B297,'PSM Costs'!AS:AS)&gt;0,SUMIF(Pharmaceuticals!$B:$B,$B297,Pharmaceuticals!AS:AS)+SUMIF('Health Products &amp; Equipment'!$B:$B,$B297,'Health Products &amp; Equipment'!AS:AS)+SUMIF('Other Pharma &amp; Health Products'!$B:$B,$B297,'Other Pharma &amp; Health Products'!AS:AS)+SUMIF('PSM Costs'!$B:$B,$B297,'PSM Costs'!AS:AS),"")</f>
        <v/>
      </c>
      <c r="R297" s="232" t="str">
        <f t="shared" ca="1" si="22"/>
        <v/>
      </c>
      <c r="S297" s="233" t="str">
        <f ca="1">IF(SUMIF(Pharmaceuticals!$B:$B,$B297,Pharmaceuticals!AZ:AZ)+SUMIF('Health Products &amp; Equipment'!$B:$B,$B297,'Health Products &amp; Equipment'!AZ:AZ)+SUMIF('Other Pharma &amp; Health Products'!$B:$B,$B297,'Other Pharma &amp; Health Products'!AZ:AZ)+SUMIF('PSM Costs'!$B:$B,$B297,'PSM Costs'!AZ:AZ)&gt;0,SUMIF(Pharmaceuticals!$B:$B,$B297,Pharmaceuticals!AZ:AZ)+SUMIF('Health Products &amp; Equipment'!$B:$B,$B297,'Health Products &amp; Equipment'!AZ:AZ)+SUMIF('Other Pharma &amp; Health Products'!$B:$B,$B297,'Other Pharma &amp; Health Products'!AZ:AZ)+SUMIF('PSM Costs'!$B:$B,$B297,'PSM Costs'!AZ:AZ),"")</f>
        <v/>
      </c>
      <c r="T297" s="233" t="str">
        <f ca="1">IF(SUMIF(Pharmaceuticals!$B:$B,$B297,Pharmaceuticals!BB:BB)+SUMIF('Health Products &amp; Equipment'!$B:$B,$B297,'Health Products &amp; Equipment'!BB:BB)+SUMIF('Other Pharma &amp; Health Products'!$B:$B,$B297,'Other Pharma &amp; Health Products'!BB:BB)+SUMIF('PSM Costs'!$B:$B,$B297,'PSM Costs'!BB:BB)&gt;0,SUMIF(Pharmaceuticals!$B:$B,$B297,Pharmaceuticals!BB:BB)+SUMIF('Health Products &amp; Equipment'!$B:$B,$B297,'Health Products &amp; Equipment'!BB:BB)+SUMIF('Other Pharma &amp; Health Products'!$B:$B,$B297,'Other Pharma &amp; Health Products'!BB:BB)+SUMIF('PSM Costs'!$B:$B,$B297,'PSM Costs'!BB:BB),"")</f>
        <v/>
      </c>
      <c r="U297" s="233" t="str">
        <f ca="1">IF(SUMIF(Pharmaceuticals!$B:$B,$B297,Pharmaceuticals!BD:BD)+SUMIF('Health Products &amp; Equipment'!$B:$B,$B297,'Health Products &amp; Equipment'!BD:BD)+SUMIF('Other Pharma &amp; Health Products'!$B:$B,$B297,'Other Pharma &amp; Health Products'!BD:BD)+SUMIF('PSM Costs'!$B:$B,$B297,'PSM Costs'!BD:BD)&gt;0,SUMIF(Pharmaceuticals!$B:$B,$B297,Pharmaceuticals!BD:BD)+SUMIF('Health Products &amp; Equipment'!$B:$B,$B297,'Health Products &amp; Equipment'!BD:BD)+SUMIF('Other Pharma &amp; Health Products'!$B:$B,$B297,'Other Pharma &amp; Health Products'!BD:BD)+SUMIF('PSM Costs'!$B:$B,$B297,'PSM Costs'!BD:BD),"")</f>
        <v/>
      </c>
      <c r="V297" s="233" t="str">
        <f ca="1">IF(SUMIF(Pharmaceuticals!$B:$B,$B297,Pharmaceuticals!BF:BF)+SUMIF('Health Products &amp; Equipment'!$B:$B,$B297,'Health Products &amp; Equipment'!BF:BF)+SUMIF('Other Pharma &amp; Health Products'!$B:$B,$B297,'Other Pharma &amp; Health Products'!BF:BF)+SUMIF('PSM Costs'!$B:$B,$B297,'PSM Costs'!BF:BF)&gt;0,SUMIF(Pharmaceuticals!$B:$B,$B297,Pharmaceuticals!BF:BF)+SUMIF('Health Products &amp; Equipment'!$B:$B,$B297,'Health Products &amp; Equipment'!BF:BF)+SUMIF('Other Pharma &amp; Health Products'!$B:$B,$B297,'Other Pharma &amp; Health Products'!BF:BF)+SUMIF('PSM Costs'!$B:$B,$B297,'PSM Costs'!BF:BF),"")</f>
        <v/>
      </c>
      <c r="W297" s="231" t="str">
        <f t="shared" ca="1" si="23"/>
        <v/>
      </c>
      <c r="X297" s="234" t="str">
        <f ca="1">IF(SUMIF(Pharmaceuticals!$B:$B,$B297,Pharmaceuticals!BM:BM)+SUMIF('Health Products &amp; Equipment'!$B:$B,$B297,'Health Products &amp; Equipment'!BM:BM)+SUMIF('Other Pharma &amp; Health Products'!$B:$B,$B297,'Other Pharma &amp; Health Products'!BM:BM)+SUMIF('PSM Costs'!$B:$B,$B297,'PSM Costs'!BM:BM)&gt;0,SUMIF(Pharmaceuticals!$B:$B,$B297,Pharmaceuticals!BM:BM)+SUMIF('Health Products &amp; Equipment'!$B:$B,$B297,'Health Products &amp; Equipment'!BM:BM)+SUMIF('Other Pharma &amp; Health Products'!$B:$B,$B297,'Other Pharma &amp; Health Products'!BM:BM)+SUMIF('PSM Costs'!$B:$B,$B297,'PSM Costs'!BM:BM),"")</f>
        <v/>
      </c>
      <c r="Y297" s="234" t="str">
        <f ca="1">IF(SUMIF(Pharmaceuticals!$B:$B,$B297,Pharmaceuticals!BO:BO)+SUMIF('Health Products &amp; Equipment'!$B:$B,$B297,'Health Products &amp; Equipment'!BO:BO)+SUMIF('Other Pharma &amp; Health Products'!$B:$B,$B297,'Other Pharma &amp; Health Products'!BO:BO)+SUMIF('PSM Costs'!$B:$B,$B297,'PSM Costs'!BO:BO)&gt;0,SUMIF(Pharmaceuticals!$B:$B,$B297,Pharmaceuticals!BO:BO)+SUMIF('Health Products &amp; Equipment'!$B:$B,$B297,'Health Products &amp; Equipment'!BO:BO)+SUMIF('Other Pharma &amp; Health Products'!$B:$B,$B297,'Other Pharma &amp; Health Products'!BO:BO)+SUMIF('PSM Costs'!$B:$B,$B297,'PSM Costs'!BO:BO),"")</f>
        <v/>
      </c>
      <c r="Z297" s="234" t="str">
        <f ca="1">IF(SUMIF(Pharmaceuticals!$B:$B,$B297,Pharmaceuticals!BQ:BQ)+SUMIF('Health Products &amp; Equipment'!$B:$B,$B297,'Health Products &amp; Equipment'!BQ:BQ)+SUMIF('Other Pharma &amp; Health Products'!$B:$B,$B297,'Other Pharma &amp; Health Products'!BQ:BQ)+SUMIF('PSM Costs'!$B:$B,$B297,'PSM Costs'!BQ:BQ)&gt;0,SUMIF(Pharmaceuticals!$B:$B,$B297,Pharmaceuticals!BQ:BQ)+SUMIF('Health Products &amp; Equipment'!$B:$B,$B297,'Health Products &amp; Equipment'!BQ:BQ)+SUMIF('Other Pharma &amp; Health Products'!$B:$B,$B297,'Other Pharma &amp; Health Products'!BQ:BQ)+SUMIF('PSM Costs'!$B:$B,$B297,'PSM Costs'!BQ:BQ),"")</f>
        <v/>
      </c>
      <c r="AA297" s="234" t="str">
        <f ca="1">IF(SUMIF(Pharmaceuticals!$B:$B,$B297,Pharmaceuticals!BS:BS)+SUMIF('Health Products &amp; Equipment'!$B:$B,$B297,'Health Products &amp; Equipment'!BS:BS)+SUMIF('Other Pharma &amp; Health Products'!$B:$B,$B297,'Other Pharma &amp; Health Products'!BS:BS)+SUMIF('PSM Costs'!$B:$B,$B297,'PSM Costs'!BS:BS)&gt;0,SUMIF(Pharmaceuticals!$B:$B,$B297,Pharmaceuticals!BS:BS)+SUMIF('Health Products &amp; Equipment'!$B:$B,$B297,'Health Products &amp; Equipment'!BS:BS)+SUMIF('Other Pharma &amp; Health Products'!$B:$B,$B297,'Other Pharma &amp; Health Products'!BS:BS)+SUMIF('PSM Costs'!$B:$B,$B297,'PSM Costs'!BS:BS),"")</f>
        <v/>
      </c>
      <c r="AB297" s="233" t="str">
        <f t="shared" ca="1" si="24"/>
        <v/>
      </c>
    </row>
    <row r="298" spans="1:28" ht="22.15" customHeight="1" x14ac:dyDescent="0.2">
      <c r="A298" s="229">
        <v>288</v>
      </c>
      <c r="B298" s="229" t="str">
        <f ca="1">IFERROR(VLOOKUP(A298,'Rank unique Mod-Int-CI-PR'!I:J,2,FALSE),"")</f>
        <v/>
      </c>
      <c r="C298" s="230" t="str">
        <f ca="1">IFERROR(VLOOKUP(VALUE(LEFT(B298,FIND("-",B298)-1)),CatModules!B:C,2,FALSE),"")</f>
        <v/>
      </c>
      <c r="D298" s="230" t="str">
        <f ca="1">IFERROR(VLOOKUP(LEFT(B298,FIND("--",B298)-1),CatInt!D:E,2,FALSE),"")</f>
        <v/>
      </c>
      <c r="E298" s="230" t="str">
        <f ca="1">IFERROR(VLOOKUP(MID(B298,FIND("--",B298)+2,FIND("---",B298)-FIND("--",B298)-2),CatCostInp!D:E,2,FALSE),"")</f>
        <v/>
      </c>
      <c r="F298" s="230" t="str">
        <f ca="1">IFERROR(VLOOKUP(B298,ActivityConcat!A:C,3,FALSE),"")</f>
        <v/>
      </c>
      <c r="G298" s="231" t="str">
        <f ca="1">IFERROR(VLOOKUP(VALUE(RIGHT(B298,1)),Setup!A:D,4,FALSE),"")</f>
        <v/>
      </c>
      <c r="H298" s="232" t="str">
        <f t="shared" ca="1" si="20"/>
        <v/>
      </c>
      <c r="I298" s="233" t="str">
        <f ca="1">IF(SUMIF(Pharmaceuticals!$B:$B,$B298,Pharmaceuticals!Z:Z)+SUMIF('Health Products &amp; Equipment'!$B:$B,$B298,'Health Products &amp; Equipment'!Z:Z)+SUMIF('Other Pharma &amp; Health Products'!$B:$B,$B298,'Other Pharma &amp; Health Products'!Z:Z)+SUMIF('PSM Costs'!$B:$B,$B298,'PSM Costs'!Z:Z)&gt;0,SUMIF(Pharmaceuticals!$B:$B,$B298,Pharmaceuticals!Z:Z)+SUMIF('Health Products &amp; Equipment'!$B:$B,$B298,'Health Products &amp; Equipment'!Z:Z)+SUMIF('Other Pharma &amp; Health Products'!$B:$B,$B298,'Other Pharma &amp; Health Products'!Z:Z)+SUMIF('PSM Costs'!$B:$B,$B298,'PSM Costs'!Z:Z),"")</f>
        <v/>
      </c>
      <c r="J298" s="233" t="str">
        <f ca="1">IF(SUMIF(Pharmaceuticals!$B:$B,$B298,Pharmaceuticals!AB:AB)+SUMIF('Health Products &amp; Equipment'!$B:$B,$B298,'Health Products &amp; Equipment'!AB:AB)+SUMIF('Other Pharma &amp; Health Products'!$B:$B,$B298,'Other Pharma &amp; Health Products'!AB:AB)+SUMIF('PSM Costs'!$B:$B,$B298,'PSM Costs'!AB:AB)&gt;0,SUMIF(Pharmaceuticals!$B:$B,$B298,Pharmaceuticals!AB:AB)+SUMIF('Health Products &amp; Equipment'!$B:$B,$B298,'Health Products &amp; Equipment'!AB:AB)+SUMIF('Other Pharma &amp; Health Products'!$B:$B,$B298,'Other Pharma &amp; Health Products'!AB:AB)+SUMIF('PSM Costs'!$B:$B,$B298,'PSM Costs'!AB:AB),"")</f>
        <v/>
      </c>
      <c r="K298" s="233" t="str">
        <f ca="1">IF(SUMIF(Pharmaceuticals!$B:$B,$B298,Pharmaceuticals!AD:AD)+SUMIF('Health Products &amp; Equipment'!$B:$B,$B298,'Health Products &amp; Equipment'!AD:AD)+SUMIF('Other Pharma &amp; Health Products'!$B:$B,$B298,'Other Pharma &amp; Health Products'!AD:AD)+SUMIF('PSM Costs'!$B:$B,$B298,'PSM Costs'!AD:AD)&gt;0,SUMIF(Pharmaceuticals!$B:$B,$B298,Pharmaceuticals!AD:AD)+SUMIF('Health Products &amp; Equipment'!$B:$B,$B298,'Health Products &amp; Equipment'!AD:AD)+SUMIF('Other Pharma &amp; Health Products'!$B:$B,$B298,'Other Pharma &amp; Health Products'!AD:AD)+SUMIF('PSM Costs'!$B:$B,$B298,'PSM Costs'!AD:AD),"")</f>
        <v/>
      </c>
      <c r="L298" s="233" t="str">
        <f ca="1">IF(SUMIF(Pharmaceuticals!$B:$B,$B298,Pharmaceuticals!AF:AF)+SUMIF('Health Products &amp; Equipment'!$B:$B,$B298,'Health Products &amp; Equipment'!AF:AF)+SUMIF('Other Pharma &amp; Health Products'!$B:$B,$B298,'Other Pharma &amp; Health Products'!AF:AF)+SUMIF('PSM Costs'!$B:$B,$B298,'PSM Costs'!AF:AF)&gt;0,SUMIF(Pharmaceuticals!$B:$B,$B298,Pharmaceuticals!AF:AF)+SUMIF('Health Products &amp; Equipment'!$B:$B,$B298,'Health Products &amp; Equipment'!AF:AF)+SUMIF('Other Pharma &amp; Health Products'!$B:$B,$B298,'Other Pharma &amp; Health Products'!AF:AF)+SUMIF('PSM Costs'!$B:$B,$B298,'PSM Costs'!AF:AF),"")</f>
        <v/>
      </c>
      <c r="M298" s="231" t="str">
        <f t="shared" ca="1" si="21"/>
        <v/>
      </c>
      <c r="N298" s="234" t="str">
        <f ca="1">IF(SUMIF(Pharmaceuticals!$B:$B,$B298,Pharmaceuticals!AM:AM)+SUMIF('Health Products &amp; Equipment'!$B:$B,$B298,'Health Products &amp; Equipment'!AM:AM)+SUMIF('Other Pharma &amp; Health Products'!$B:$B,$B298,'Other Pharma &amp; Health Products'!AM:AM)+SUMIF('PSM Costs'!$B:$B,$B298,'PSM Costs'!AM:AM)&gt;0,SUMIF(Pharmaceuticals!$B:$B,$B298,Pharmaceuticals!AM:AM)+SUMIF('Health Products &amp; Equipment'!$B:$B,$B298,'Health Products &amp; Equipment'!AM:AM)+SUMIF('Other Pharma &amp; Health Products'!$B:$B,$B298,'Other Pharma &amp; Health Products'!AM:AM)+SUMIF('PSM Costs'!$B:$B,$B298,'PSM Costs'!AM:AM),"")</f>
        <v/>
      </c>
      <c r="O298" s="234" t="str">
        <f ca="1">IF(SUMIF(Pharmaceuticals!$B:$B,$B298,Pharmaceuticals!AO:AO)+SUMIF('Health Products &amp; Equipment'!$B:$B,$B298,'Health Products &amp; Equipment'!AO:AO)+SUMIF('Other Pharma &amp; Health Products'!$B:$B,$B298,'Other Pharma &amp; Health Products'!AO:AO)+SUMIF('PSM Costs'!$B:$B,$B298,'PSM Costs'!AO:AO)&gt;0,SUMIF(Pharmaceuticals!$B:$B,$B298,Pharmaceuticals!AO:AO)+SUMIF('Health Products &amp; Equipment'!$B:$B,$B298,'Health Products &amp; Equipment'!AO:AO)+SUMIF('Other Pharma &amp; Health Products'!$B:$B,$B298,'Other Pharma &amp; Health Products'!AO:AO)+SUMIF('PSM Costs'!$B:$B,$B298,'PSM Costs'!AO:AO),"")</f>
        <v/>
      </c>
      <c r="P298" s="234" t="str">
        <f ca="1">IF(SUMIF(Pharmaceuticals!$B:$B,$B298,Pharmaceuticals!AQ:AQ)+SUMIF('Health Products &amp; Equipment'!$B:$B,$B298,'Health Products &amp; Equipment'!AQ:AQ)+SUMIF('Other Pharma &amp; Health Products'!$B:$B,$B298,'Other Pharma &amp; Health Products'!AQ:AQ)+SUMIF('PSM Costs'!$B:$B,$B298,'PSM Costs'!AQ:AQ)&gt;0,SUMIF(Pharmaceuticals!$B:$B,$B298,Pharmaceuticals!AQ:AQ)+SUMIF('Health Products &amp; Equipment'!$B:$B,$B298,'Health Products &amp; Equipment'!AQ:AQ)+SUMIF('Other Pharma &amp; Health Products'!$B:$B,$B298,'Other Pharma &amp; Health Products'!AQ:AQ)+SUMIF('PSM Costs'!$B:$B,$B298,'PSM Costs'!AQ:AQ),"")</f>
        <v/>
      </c>
      <c r="Q298" s="234" t="str">
        <f ca="1">IF(SUMIF(Pharmaceuticals!$B:$B,$B298,Pharmaceuticals!AS:AS)+SUMIF('Health Products &amp; Equipment'!$B:$B,$B298,'Health Products &amp; Equipment'!AS:AS)+SUMIF('Other Pharma &amp; Health Products'!$B:$B,$B298,'Other Pharma &amp; Health Products'!AS:AS)+SUMIF('PSM Costs'!$B:$B,$B298,'PSM Costs'!AS:AS)&gt;0,SUMIF(Pharmaceuticals!$B:$B,$B298,Pharmaceuticals!AS:AS)+SUMIF('Health Products &amp; Equipment'!$B:$B,$B298,'Health Products &amp; Equipment'!AS:AS)+SUMIF('Other Pharma &amp; Health Products'!$B:$B,$B298,'Other Pharma &amp; Health Products'!AS:AS)+SUMIF('PSM Costs'!$B:$B,$B298,'PSM Costs'!AS:AS),"")</f>
        <v/>
      </c>
      <c r="R298" s="232" t="str">
        <f t="shared" ca="1" si="22"/>
        <v/>
      </c>
      <c r="S298" s="233" t="str">
        <f ca="1">IF(SUMIF(Pharmaceuticals!$B:$B,$B298,Pharmaceuticals!AZ:AZ)+SUMIF('Health Products &amp; Equipment'!$B:$B,$B298,'Health Products &amp; Equipment'!AZ:AZ)+SUMIF('Other Pharma &amp; Health Products'!$B:$B,$B298,'Other Pharma &amp; Health Products'!AZ:AZ)+SUMIF('PSM Costs'!$B:$B,$B298,'PSM Costs'!AZ:AZ)&gt;0,SUMIF(Pharmaceuticals!$B:$B,$B298,Pharmaceuticals!AZ:AZ)+SUMIF('Health Products &amp; Equipment'!$B:$B,$B298,'Health Products &amp; Equipment'!AZ:AZ)+SUMIF('Other Pharma &amp; Health Products'!$B:$B,$B298,'Other Pharma &amp; Health Products'!AZ:AZ)+SUMIF('PSM Costs'!$B:$B,$B298,'PSM Costs'!AZ:AZ),"")</f>
        <v/>
      </c>
      <c r="T298" s="233" t="str">
        <f ca="1">IF(SUMIF(Pharmaceuticals!$B:$B,$B298,Pharmaceuticals!BB:BB)+SUMIF('Health Products &amp; Equipment'!$B:$B,$B298,'Health Products &amp; Equipment'!BB:BB)+SUMIF('Other Pharma &amp; Health Products'!$B:$B,$B298,'Other Pharma &amp; Health Products'!BB:BB)+SUMIF('PSM Costs'!$B:$B,$B298,'PSM Costs'!BB:BB)&gt;0,SUMIF(Pharmaceuticals!$B:$B,$B298,Pharmaceuticals!BB:BB)+SUMIF('Health Products &amp; Equipment'!$B:$B,$B298,'Health Products &amp; Equipment'!BB:BB)+SUMIF('Other Pharma &amp; Health Products'!$B:$B,$B298,'Other Pharma &amp; Health Products'!BB:BB)+SUMIF('PSM Costs'!$B:$B,$B298,'PSM Costs'!BB:BB),"")</f>
        <v/>
      </c>
      <c r="U298" s="233" t="str">
        <f ca="1">IF(SUMIF(Pharmaceuticals!$B:$B,$B298,Pharmaceuticals!BD:BD)+SUMIF('Health Products &amp; Equipment'!$B:$B,$B298,'Health Products &amp; Equipment'!BD:BD)+SUMIF('Other Pharma &amp; Health Products'!$B:$B,$B298,'Other Pharma &amp; Health Products'!BD:BD)+SUMIF('PSM Costs'!$B:$B,$B298,'PSM Costs'!BD:BD)&gt;0,SUMIF(Pharmaceuticals!$B:$B,$B298,Pharmaceuticals!BD:BD)+SUMIF('Health Products &amp; Equipment'!$B:$B,$B298,'Health Products &amp; Equipment'!BD:BD)+SUMIF('Other Pharma &amp; Health Products'!$B:$B,$B298,'Other Pharma &amp; Health Products'!BD:BD)+SUMIF('PSM Costs'!$B:$B,$B298,'PSM Costs'!BD:BD),"")</f>
        <v/>
      </c>
      <c r="V298" s="233" t="str">
        <f ca="1">IF(SUMIF(Pharmaceuticals!$B:$B,$B298,Pharmaceuticals!BF:BF)+SUMIF('Health Products &amp; Equipment'!$B:$B,$B298,'Health Products &amp; Equipment'!BF:BF)+SUMIF('Other Pharma &amp; Health Products'!$B:$B,$B298,'Other Pharma &amp; Health Products'!BF:BF)+SUMIF('PSM Costs'!$B:$B,$B298,'PSM Costs'!BF:BF)&gt;0,SUMIF(Pharmaceuticals!$B:$B,$B298,Pharmaceuticals!BF:BF)+SUMIF('Health Products &amp; Equipment'!$B:$B,$B298,'Health Products &amp; Equipment'!BF:BF)+SUMIF('Other Pharma &amp; Health Products'!$B:$B,$B298,'Other Pharma &amp; Health Products'!BF:BF)+SUMIF('PSM Costs'!$B:$B,$B298,'PSM Costs'!BF:BF),"")</f>
        <v/>
      </c>
      <c r="W298" s="231" t="str">
        <f t="shared" ca="1" si="23"/>
        <v/>
      </c>
      <c r="X298" s="234" t="str">
        <f ca="1">IF(SUMIF(Pharmaceuticals!$B:$B,$B298,Pharmaceuticals!BM:BM)+SUMIF('Health Products &amp; Equipment'!$B:$B,$B298,'Health Products &amp; Equipment'!BM:BM)+SUMIF('Other Pharma &amp; Health Products'!$B:$B,$B298,'Other Pharma &amp; Health Products'!BM:BM)+SUMIF('PSM Costs'!$B:$B,$B298,'PSM Costs'!BM:BM)&gt;0,SUMIF(Pharmaceuticals!$B:$B,$B298,Pharmaceuticals!BM:BM)+SUMIF('Health Products &amp; Equipment'!$B:$B,$B298,'Health Products &amp; Equipment'!BM:BM)+SUMIF('Other Pharma &amp; Health Products'!$B:$B,$B298,'Other Pharma &amp; Health Products'!BM:BM)+SUMIF('PSM Costs'!$B:$B,$B298,'PSM Costs'!BM:BM),"")</f>
        <v/>
      </c>
      <c r="Y298" s="234" t="str">
        <f ca="1">IF(SUMIF(Pharmaceuticals!$B:$B,$B298,Pharmaceuticals!BO:BO)+SUMIF('Health Products &amp; Equipment'!$B:$B,$B298,'Health Products &amp; Equipment'!BO:BO)+SUMIF('Other Pharma &amp; Health Products'!$B:$B,$B298,'Other Pharma &amp; Health Products'!BO:BO)+SUMIF('PSM Costs'!$B:$B,$B298,'PSM Costs'!BO:BO)&gt;0,SUMIF(Pharmaceuticals!$B:$B,$B298,Pharmaceuticals!BO:BO)+SUMIF('Health Products &amp; Equipment'!$B:$B,$B298,'Health Products &amp; Equipment'!BO:BO)+SUMIF('Other Pharma &amp; Health Products'!$B:$B,$B298,'Other Pharma &amp; Health Products'!BO:BO)+SUMIF('PSM Costs'!$B:$B,$B298,'PSM Costs'!BO:BO),"")</f>
        <v/>
      </c>
      <c r="Z298" s="234" t="str">
        <f ca="1">IF(SUMIF(Pharmaceuticals!$B:$B,$B298,Pharmaceuticals!BQ:BQ)+SUMIF('Health Products &amp; Equipment'!$B:$B,$B298,'Health Products &amp; Equipment'!BQ:BQ)+SUMIF('Other Pharma &amp; Health Products'!$B:$B,$B298,'Other Pharma &amp; Health Products'!BQ:BQ)+SUMIF('PSM Costs'!$B:$B,$B298,'PSM Costs'!BQ:BQ)&gt;0,SUMIF(Pharmaceuticals!$B:$B,$B298,Pharmaceuticals!BQ:BQ)+SUMIF('Health Products &amp; Equipment'!$B:$B,$B298,'Health Products &amp; Equipment'!BQ:BQ)+SUMIF('Other Pharma &amp; Health Products'!$B:$B,$B298,'Other Pharma &amp; Health Products'!BQ:BQ)+SUMIF('PSM Costs'!$B:$B,$B298,'PSM Costs'!BQ:BQ),"")</f>
        <v/>
      </c>
      <c r="AA298" s="234" t="str">
        <f ca="1">IF(SUMIF(Pharmaceuticals!$B:$B,$B298,Pharmaceuticals!BS:BS)+SUMIF('Health Products &amp; Equipment'!$B:$B,$B298,'Health Products &amp; Equipment'!BS:BS)+SUMIF('Other Pharma &amp; Health Products'!$B:$B,$B298,'Other Pharma &amp; Health Products'!BS:BS)+SUMIF('PSM Costs'!$B:$B,$B298,'PSM Costs'!BS:BS)&gt;0,SUMIF(Pharmaceuticals!$B:$B,$B298,Pharmaceuticals!BS:BS)+SUMIF('Health Products &amp; Equipment'!$B:$B,$B298,'Health Products &amp; Equipment'!BS:BS)+SUMIF('Other Pharma &amp; Health Products'!$B:$B,$B298,'Other Pharma &amp; Health Products'!BS:BS)+SUMIF('PSM Costs'!$B:$B,$B298,'PSM Costs'!BS:BS),"")</f>
        <v/>
      </c>
      <c r="AB298" s="233" t="str">
        <f t="shared" ca="1" si="24"/>
        <v/>
      </c>
    </row>
    <row r="299" spans="1:28" ht="22.15" customHeight="1" x14ac:dyDescent="0.2">
      <c r="A299" s="229">
        <v>289</v>
      </c>
      <c r="B299" s="229" t="str">
        <f ca="1">IFERROR(VLOOKUP(A299,'Rank unique Mod-Int-CI-PR'!I:J,2,FALSE),"")</f>
        <v/>
      </c>
      <c r="C299" s="230" t="str">
        <f ca="1">IFERROR(VLOOKUP(VALUE(LEFT(B299,FIND("-",B299)-1)),CatModules!B:C,2,FALSE),"")</f>
        <v/>
      </c>
      <c r="D299" s="230" t="str">
        <f ca="1">IFERROR(VLOOKUP(LEFT(B299,FIND("--",B299)-1),CatInt!D:E,2,FALSE),"")</f>
        <v/>
      </c>
      <c r="E299" s="230" t="str">
        <f ca="1">IFERROR(VLOOKUP(MID(B299,FIND("--",B299)+2,FIND("---",B299)-FIND("--",B299)-2),CatCostInp!D:E,2,FALSE),"")</f>
        <v/>
      </c>
      <c r="F299" s="230" t="str">
        <f ca="1">IFERROR(VLOOKUP(B299,ActivityConcat!A:C,3,FALSE),"")</f>
        <v/>
      </c>
      <c r="G299" s="231" t="str">
        <f ca="1">IFERROR(VLOOKUP(VALUE(RIGHT(B299,1)),Setup!A:D,4,FALSE),"")</f>
        <v/>
      </c>
      <c r="H299" s="232" t="str">
        <f t="shared" ca="1" si="20"/>
        <v/>
      </c>
      <c r="I299" s="233" t="str">
        <f ca="1">IF(SUMIF(Pharmaceuticals!$B:$B,$B299,Pharmaceuticals!Z:Z)+SUMIF('Health Products &amp; Equipment'!$B:$B,$B299,'Health Products &amp; Equipment'!Z:Z)+SUMIF('Other Pharma &amp; Health Products'!$B:$B,$B299,'Other Pharma &amp; Health Products'!Z:Z)+SUMIF('PSM Costs'!$B:$B,$B299,'PSM Costs'!Z:Z)&gt;0,SUMIF(Pharmaceuticals!$B:$B,$B299,Pharmaceuticals!Z:Z)+SUMIF('Health Products &amp; Equipment'!$B:$B,$B299,'Health Products &amp; Equipment'!Z:Z)+SUMIF('Other Pharma &amp; Health Products'!$B:$B,$B299,'Other Pharma &amp; Health Products'!Z:Z)+SUMIF('PSM Costs'!$B:$B,$B299,'PSM Costs'!Z:Z),"")</f>
        <v/>
      </c>
      <c r="J299" s="233" t="str">
        <f ca="1">IF(SUMIF(Pharmaceuticals!$B:$B,$B299,Pharmaceuticals!AB:AB)+SUMIF('Health Products &amp; Equipment'!$B:$B,$B299,'Health Products &amp; Equipment'!AB:AB)+SUMIF('Other Pharma &amp; Health Products'!$B:$B,$B299,'Other Pharma &amp; Health Products'!AB:AB)+SUMIF('PSM Costs'!$B:$B,$B299,'PSM Costs'!AB:AB)&gt;0,SUMIF(Pharmaceuticals!$B:$B,$B299,Pharmaceuticals!AB:AB)+SUMIF('Health Products &amp; Equipment'!$B:$B,$B299,'Health Products &amp; Equipment'!AB:AB)+SUMIF('Other Pharma &amp; Health Products'!$B:$B,$B299,'Other Pharma &amp; Health Products'!AB:AB)+SUMIF('PSM Costs'!$B:$B,$B299,'PSM Costs'!AB:AB),"")</f>
        <v/>
      </c>
      <c r="K299" s="233" t="str">
        <f ca="1">IF(SUMIF(Pharmaceuticals!$B:$B,$B299,Pharmaceuticals!AD:AD)+SUMIF('Health Products &amp; Equipment'!$B:$B,$B299,'Health Products &amp; Equipment'!AD:AD)+SUMIF('Other Pharma &amp; Health Products'!$B:$B,$B299,'Other Pharma &amp; Health Products'!AD:AD)+SUMIF('PSM Costs'!$B:$B,$B299,'PSM Costs'!AD:AD)&gt;0,SUMIF(Pharmaceuticals!$B:$B,$B299,Pharmaceuticals!AD:AD)+SUMIF('Health Products &amp; Equipment'!$B:$B,$B299,'Health Products &amp; Equipment'!AD:AD)+SUMIF('Other Pharma &amp; Health Products'!$B:$B,$B299,'Other Pharma &amp; Health Products'!AD:AD)+SUMIF('PSM Costs'!$B:$B,$B299,'PSM Costs'!AD:AD),"")</f>
        <v/>
      </c>
      <c r="L299" s="233" t="str">
        <f ca="1">IF(SUMIF(Pharmaceuticals!$B:$B,$B299,Pharmaceuticals!AF:AF)+SUMIF('Health Products &amp; Equipment'!$B:$B,$B299,'Health Products &amp; Equipment'!AF:AF)+SUMIF('Other Pharma &amp; Health Products'!$B:$B,$B299,'Other Pharma &amp; Health Products'!AF:AF)+SUMIF('PSM Costs'!$B:$B,$B299,'PSM Costs'!AF:AF)&gt;0,SUMIF(Pharmaceuticals!$B:$B,$B299,Pharmaceuticals!AF:AF)+SUMIF('Health Products &amp; Equipment'!$B:$B,$B299,'Health Products &amp; Equipment'!AF:AF)+SUMIF('Other Pharma &amp; Health Products'!$B:$B,$B299,'Other Pharma &amp; Health Products'!AF:AF)+SUMIF('PSM Costs'!$B:$B,$B299,'PSM Costs'!AF:AF),"")</f>
        <v/>
      </c>
      <c r="M299" s="231" t="str">
        <f t="shared" ca="1" si="21"/>
        <v/>
      </c>
      <c r="N299" s="234" t="str">
        <f ca="1">IF(SUMIF(Pharmaceuticals!$B:$B,$B299,Pharmaceuticals!AM:AM)+SUMIF('Health Products &amp; Equipment'!$B:$B,$B299,'Health Products &amp; Equipment'!AM:AM)+SUMIF('Other Pharma &amp; Health Products'!$B:$B,$B299,'Other Pharma &amp; Health Products'!AM:AM)+SUMIF('PSM Costs'!$B:$B,$B299,'PSM Costs'!AM:AM)&gt;0,SUMIF(Pharmaceuticals!$B:$B,$B299,Pharmaceuticals!AM:AM)+SUMIF('Health Products &amp; Equipment'!$B:$B,$B299,'Health Products &amp; Equipment'!AM:AM)+SUMIF('Other Pharma &amp; Health Products'!$B:$B,$B299,'Other Pharma &amp; Health Products'!AM:AM)+SUMIF('PSM Costs'!$B:$B,$B299,'PSM Costs'!AM:AM),"")</f>
        <v/>
      </c>
      <c r="O299" s="234" t="str">
        <f ca="1">IF(SUMIF(Pharmaceuticals!$B:$B,$B299,Pharmaceuticals!AO:AO)+SUMIF('Health Products &amp; Equipment'!$B:$B,$B299,'Health Products &amp; Equipment'!AO:AO)+SUMIF('Other Pharma &amp; Health Products'!$B:$B,$B299,'Other Pharma &amp; Health Products'!AO:AO)+SUMIF('PSM Costs'!$B:$B,$B299,'PSM Costs'!AO:AO)&gt;0,SUMIF(Pharmaceuticals!$B:$B,$B299,Pharmaceuticals!AO:AO)+SUMIF('Health Products &amp; Equipment'!$B:$B,$B299,'Health Products &amp; Equipment'!AO:AO)+SUMIF('Other Pharma &amp; Health Products'!$B:$B,$B299,'Other Pharma &amp; Health Products'!AO:AO)+SUMIF('PSM Costs'!$B:$B,$B299,'PSM Costs'!AO:AO),"")</f>
        <v/>
      </c>
      <c r="P299" s="234" t="str">
        <f ca="1">IF(SUMIF(Pharmaceuticals!$B:$B,$B299,Pharmaceuticals!AQ:AQ)+SUMIF('Health Products &amp; Equipment'!$B:$B,$B299,'Health Products &amp; Equipment'!AQ:AQ)+SUMIF('Other Pharma &amp; Health Products'!$B:$B,$B299,'Other Pharma &amp; Health Products'!AQ:AQ)+SUMIF('PSM Costs'!$B:$B,$B299,'PSM Costs'!AQ:AQ)&gt;0,SUMIF(Pharmaceuticals!$B:$B,$B299,Pharmaceuticals!AQ:AQ)+SUMIF('Health Products &amp; Equipment'!$B:$B,$B299,'Health Products &amp; Equipment'!AQ:AQ)+SUMIF('Other Pharma &amp; Health Products'!$B:$B,$B299,'Other Pharma &amp; Health Products'!AQ:AQ)+SUMIF('PSM Costs'!$B:$B,$B299,'PSM Costs'!AQ:AQ),"")</f>
        <v/>
      </c>
      <c r="Q299" s="234" t="str">
        <f ca="1">IF(SUMIF(Pharmaceuticals!$B:$B,$B299,Pharmaceuticals!AS:AS)+SUMIF('Health Products &amp; Equipment'!$B:$B,$B299,'Health Products &amp; Equipment'!AS:AS)+SUMIF('Other Pharma &amp; Health Products'!$B:$B,$B299,'Other Pharma &amp; Health Products'!AS:AS)+SUMIF('PSM Costs'!$B:$B,$B299,'PSM Costs'!AS:AS)&gt;0,SUMIF(Pharmaceuticals!$B:$B,$B299,Pharmaceuticals!AS:AS)+SUMIF('Health Products &amp; Equipment'!$B:$B,$B299,'Health Products &amp; Equipment'!AS:AS)+SUMIF('Other Pharma &amp; Health Products'!$B:$B,$B299,'Other Pharma &amp; Health Products'!AS:AS)+SUMIF('PSM Costs'!$B:$B,$B299,'PSM Costs'!AS:AS),"")</f>
        <v/>
      </c>
      <c r="R299" s="232" t="str">
        <f t="shared" ca="1" si="22"/>
        <v/>
      </c>
      <c r="S299" s="233" t="str">
        <f ca="1">IF(SUMIF(Pharmaceuticals!$B:$B,$B299,Pharmaceuticals!AZ:AZ)+SUMIF('Health Products &amp; Equipment'!$B:$B,$B299,'Health Products &amp; Equipment'!AZ:AZ)+SUMIF('Other Pharma &amp; Health Products'!$B:$B,$B299,'Other Pharma &amp; Health Products'!AZ:AZ)+SUMIF('PSM Costs'!$B:$B,$B299,'PSM Costs'!AZ:AZ)&gt;0,SUMIF(Pharmaceuticals!$B:$B,$B299,Pharmaceuticals!AZ:AZ)+SUMIF('Health Products &amp; Equipment'!$B:$B,$B299,'Health Products &amp; Equipment'!AZ:AZ)+SUMIF('Other Pharma &amp; Health Products'!$B:$B,$B299,'Other Pharma &amp; Health Products'!AZ:AZ)+SUMIF('PSM Costs'!$B:$B,$B299,'PSM Costs'!AZ:AZ),"")</f>
        <v/>
      </c>
      <c r="T299" s="233" t="str">
        <f ca="1">IF(SUMIF(Pharmaceuticals!$B:$B,$B299,Pharmaceuticals!BB:BB)+SUMIF('Health Products &amp; Equipment'!$B:$B,$B299,'Health Products &amp; Equipment'!BB:BB)+SUMIF('Other Pharma &amp; Health Products'!$B:$B,$B299,'Other Pharma &amp; Health Products'!BB:BB)+SUMIF('PSM Costs'!$B:$B,$B299,'PSM Costs'!BB:BB)&gt;0,SUMIF(Pharmaceuticals!$B:$B,$B299,Pharmaceuticals!BB:BB)+SUMIF('Health Products &amp; Equipment'!$B:$B,$B299,'Health Products &amp; Equipment'!BB:BB)+SUMIF('Other Pharma &amp; Health Products'!$B:$B,$B299,'Other Pharma &amp; Health Products'!BB:BB)+SUMIF('PSM Costs'!$B:$B,$B299,'PSM Costs'!BB:BB),"")</f>
        <v/>
      </c>
      <c r="U299" s="233" t="str">
        <f ca="1">IF(SUMIF(Pharmaceuticals!$B:$B,$B299,Pharmaceuticals!BD:BD)+SUMIF('Health Products &amp; Equipment'!$B:$B,$B299,'Health Products &amp; Equipment'!BD:BD)+SUMIF('Other Pharma &amp; Health Products'!$B:$B,$B299,'Other Pharma &amp; Health Products'!BD:BD)+SUMIF('PSM Costs'!$B:$B,$B299,'PSM Costs'!BD:BD)&gt;0,SUMIF(Pharmaceuticals!$B:$B,$B299,Pharmaceuticals!BD:BD)+SUMIF('Health Products &amp; Equipment'!$B:$B,$B299,'Health Products &amp; Equipment'!BD:BD)+SUMIF('Other Pharma &amp; Health Products'!$B:$B,$B299,'Other Pharma &amp; Health Products'!BD:BD)+SUMIF('PSM Costs'!$B:$B,$B299,'PSM Costs'!BD:BD),"")</f>
        <v/>
      </c>
      <c r="V299" s="233" t="str">
        <f ca="1">IF(SUMIF(Pharmaceuticals!$B:$B,$B299,Pharmaceuticals!BF:BF)+SUMIF('Health Products &amp; Equipment'!$B:$B,$B299,'Health Products &amp; Equipment'!BF:BF)+SUMIF('Other Pharma &amp; Health Products'!$B:$B,$B299,'Other Pharma &amp; Health Products'!BF:BF)+SUMIF('PSM Costs'!$B:$B,$B299,'PSM Costs'!BF:BF)&gt;0,SUMIF(Pharmaceuticals!$B:$B,$B299,Pharmaceuticals!BF:BF)+SUMIF('Health Products &amp; Equipment'!$B:$B,$B299,'Health Products &amp; Equipment'!BF:BF)+SUMIF('Other Pharma &amp; Health Products'!$B:$B,$B299,'Other Pharma &amp; Health Products'!BF:BF)+SUMIF('PSM Costs'!$B:$B,$B299,'PSM Costs'!BF:BF),"")</f>
        <v/>
      </c>
      <c r="W299" s="231" t="str">
        <f t="shared" ca="1" si="23"/>
        <v/>
      </c>
      <c r="X299" s="234" t="str">
        <f ca="1">IF(SUMIF(Pharmaceuticals!$B:$B,$B299,Pharmaceuticals!BM:BM)+SUMIF('Health Products &amp; Equipment'!$B:$B,$B299,'Health Products &amp; Equipment'!BM:BM)+SUMIF('Other Pharma &amp; Health Products'!$B:$B,$B299,'Other Pharma &amp; Health Products'!BM:BM)+SUMIF('PSM Costs'!$B:$B,$B299,'PSM Costs'!BM:BM)&gt;0,SUMIF(Pharmaceuticals!$B:$B,$B299,Pharmaceuticals!BM:BM)+SUMIF('Health Products &amp; Equipment'!$B:$B,$B299,'Health Products &amp; Equipment'!BM:BM)+SUMIF('Other Pharma &amp; Health Products'!$B:$B,$B299,'Other Pharma &amp; Health Products'!BM:BM)+SUMIF('PSM Costs'!$B:$B,$B299,'PSM Costs'!BM:BM),"")</f>
        <v/>
      </c>
      <c r="Y299" s="234" t="str">
        <f ca="1">IF(SUMIF(Pharmaceuticals!$B:$B,$B299,Pharmaceuticals!BO:BO)+SUMIF('Health Products &amp; Equipment'!$B:$B,$B299,'Health Products &amp; Equipment'!BO:BO)+SUMIF('Other Pharma &amp; Health Products'!$B:$B,$B299,'Other Pharma &amp; Health Products'!BO:BO)+SUMIF('PSM Costs'!$B:$B,$B299,'PSM Costs'!BO:BO)&gt;0,SUMIF(Pharmaceuticals!$B:$B,$B299,Pharmaceuticals!BO:BO)+SUMIF('Health Products &amp; Equipment'!$B:$B,$B299,'Health Products &amp; Equipment'!BO:BO)+SUMIF('Other Pharma &amp; Health Products'!$B:$B,$B299,'Other Pharma &amp; Health Products'!BO:BO)+SUMIF('PSM Costs'!$B:$B,$B299,'PSM Costs'!BO:BO),"")</f>
        <v/>
      </c>
      <c r="Z299" s="234" t="str">
        <f ca="1">IF(SUMIF(Pharmaceuticals!$B:$B,$B299,Pharmaceuticals!BQ:BQ)+SUMIF('Health Products &amp; Equipment'!$B:$B,$B299,'Health Products &amp; Equipment'!BQ:BQ)+SUMIF('Other Pharma &amp; Health Products'!$B:$B,$B299,'Other Pharma &amp; Health Products'!BQ:BQ)+SUMIF('PSM Costs'!$B:$B,$B299,'PSM Costs'!BQ:BQ)&gt;0,SUMIF(Pharmaceuticals!$B:$B,$B299,Pharmaceuticals!BQ:BQ)+SUMIF('Health Products &amp; Equipment'!$B:$B,$B299,'Health Products &amp; Equipment'!BQ:BQ)+SUMIF('Other Pharma &amp; Health Products'!$B:$B,$B299,'Other Pharma &amp; Health Products'!BQ:BQ)+SUMIF('PSM Costs'!$B:$B,$B299,'PSM Costs'!BQ:BQ),"")</f>
        <v/>
      </c>
      <c r="AA299" s="234" t="str">
        <f ca="1">IF(SUMIF(Pharmaceuticals!$B:$B,$B299,Pharmaceuticals!BS:BS)+SUMIF('Health Products &amp; Equipment'!$B:$B,$B299,'Health Products &amp; Equipment'!BS:BS)+SUMIF('Other Pharma &amp; Health Products'!$B:$B,$B299,'Other Pharma &amp; Health Products'!BS:BS)+SUMIF('PSM Costs'!$B:$B,$B299,'PSM Costs'!BS:BS)&gt;0,SUMIF(Pharmaceuticals!$B:$B,$B299,Pharmaceuticals!BS:BS)+SUMIF('Health Products &amp; Equipment'!$B:$B,$B299,'Health Products &amp; Equipment'!BS:BS)+SUMIF('Other Pharma &amp; Health Products'!$B:$B,$B299,'Other Pharma &amp; Health Products'!BS:BS)+SUMIF('PSM Costs'!$B:$B,$B299,'PSM Costs'!BS:BS),"")</f>
        <v/>
      </c>
      <c r="AB299" s="233" t="str">
        <f t="shared" ca="1" si="24"/>
        <v/>
      </c>
    </row>
    <row r="300" spans="1:28" ht="22.15" customHeight="1" x14ac:dyDescent="0.2">
      <c r="A300" s="229">
        <v>290</v>
      </c>
      <c r="B300" s="229" t="str">
        <f ca="1">IFERROR(VLOOKUP(A300,'Rank unique Mod-Int-CI-PR'!I:J,2,FALSE),"")</f>
        <v/>
      </c>
      <c r="C300" s="230" t="str">
        <f ca="1">IFERROR(VLOOKUP(VALUE(LEFT(B300,FIND("-",B300)-1)),CatModules!B:C,2,FALSE),"")</f>
        <v/>
      </c>
      <c r="D300" s="230" t="str">
        <f ca="1">IFERROR(VLOOKUP(LEFT(B300,FIND("--",B300)-1),CatInt!D:E,2,FALSE),"")</f>
        <v/>
      </c>
      <c r="E300" s="230" t="str">
        <f ca="1">IFERROR(VLOOKUP(MID(B300,FIND("--",B300)+2,FIND("---",B300)-FIND("--",B300)-2),CatCostInp!D:E,2,FALSE),"")</f>
        <v/>
      </c>
      <c r="F300" s="230" t="str">
        <f ca="1">IFERROR(VLOOKUP(B300,ActivityConcat!A:C,3,FALSE),"")</f>
        <v/>
      </c>
      <c r="G300" s="231" t="str">
        <f ca="1">IFERROR(VLOOKUP(VALUE(RIGHT(B300,1)),Setup!A:D,4,FALSE),"")</f>
        <v/>
      </c>
      <c r="H300" s="232" t="str">
        <f t="shared" ca="1" si="20"/>
        <v/>
      </c>
      <c r="I300" s="233" t="str">
        <f ca="1">IF(SUMIF(Pharmaceuticals!$B:$B,$B300,Pharmaceuticals!Z:Z)+SUMIF('Health Products &amp; Equipment'!$B:$B,$B300,'Health Products &amp; Equipment'!Z:Z)+SUMIF('Other Pharma &amp; Health Products'!$B:$B,$B300,'Other Pharma &amp; Health Products'!Z:Z)+SUMIF('PSM Costs'!$B:$B,$B300,'PSM Costs'!Z:Z)&gt;0,SUMIF(Pharmaceuticals!$B:$B,$B300,Pharmaceuticals!Z:Z)+SUMIF('Health Products &amp; Equipment'!$B:$B,$B300,'Health Products &amp; Equipment'!Z:Z)+SUMIF('Other Pharma &amp; Health Products'!$B:$B,$B300,'Other Pharma &amp; Health Products'!Z:Z)+SUMIF('PSM Costs'!$B:$B,$B300,'PSM Costs'!Z:Z),"")</f>
        <v/>
      </c>
      <c r="J300" s="233" t="str">
        <f ca="1">IF(SUMIF(Pharmaceuticals!$B:$B,$B300,Pharmaceuticals!AB:AB)+SUMIF('Health Products &amp; Equipment'!$B:$B,$B300,'Health Products &amp; Equipment'!AB:AB)+SUMIF('Other Pharma &amp; Health Products'!$B:$B,$B300,'Other Pharma &amp; Health Products'!AB:AB)+SUMIF('PSM Costs'!$B:$B,$B300,'PSM Costs'!AB:AB)&gt;0,SUMIF(Pharmaceuticals!$B:$B,$B300,Pharmaceuticals!AB:AB)+SUMIF('Health Products &amp; Equipment'!$B:$B,$B300,'Health Products &amp; Equipment'!AB:AB)+SUMIF('Other Pharma &amp; Health Products'!$B:$B,$B300,'Other Pharma &amp; Health Products'!AB:AB)+SUMIF('PSM Costs'!$B:$B,$B300,'PSM Costs'!AB:AB),"")</f>
        <v/>
      </c>
      <c r="K300" s="233" t="str">
        <f ca="1">IF(SUMIF(Pharmaceuticals!$B:$B,$B300,Pharmaceuticals!AD:AD)+SUMIF('Health Products &amp; Equipment'!$B:$B,$B300,'Health Products &amp; Equipment'!AD:AD)+SUMIF('Other Pharma &amp; Health Products'!$B:$B,$B300,'Other Pharma &amp; Health Products'!AD:AD)+SUMIF('PSM Costs'!$B:$B,$B300,'PSM Costs'!AD:AD)&gt;0,SUMIF(Pharmaceuticals!$B:$B,$B300,Pharmaceuticals!AD:AD)+SUMIF('Health Products &amp; Equipment'!$B:$B,$B300,'Health Products &amp; Equipment'!AD:AD)+SUMIF('Other Pharma &amp; Health Products'!$B:$B,$B300,'Other Pharma &amp; Health Products'!AD:AD)+SUMIF('PSM Costs'!$B:$B,$B300,'PSM Costs'!AD:AD),"")</f>
        <v/>
      </c>
      <c r="L300" s="233" t="str">
        <f ca="1">IF(SUMIF(Pharmaceuticals!$B:$B,$B300,Pharmaceuticals!AF:AF)+SUMIF('Health Products &amp; Equipment'!$B:$B,$B300,'Health Products &amp; Equipment'!AF:AF)+SUMIF('Other Pharma &amp; Health Products'!$B:$B,$B300,'Other Pharma &amp; Health Products'!AF:AF)+SUMIF('PSM Costs'!$B:$B,$B300,'PSM Costs'!AF:AF)&gt;0,SUMIF(Pharmaceuticals!$B:$B,$B300,Pharmaceuticals!AF:AF)+SUMIF('Health Products &amp; Equipment'!$B:$B,$B300,'Health Products &amp; Equipment'!AF:AF)+SUMIF('Other Pharma &amp; Health Products'!$B:$B,$B300,'Other Pharma &amp; Health Products'!AF:AF)+SUMIF('PSM Costs'!$B:$B,$B300,'PSM Costs'!AF:AF),"")</f>
        <v/>
      </c>
      <c r="M300" s="231" t="str">
        <f t="shared" ca="1" si="21"/>
        <v/>
      </c>
      <c r="N300" s="234" t="str">
        <f ca="1">IF(SUMIF(Pharmaceuticals!$B:$B,$B300,Pharmaceuticals!AM:AM)+SUMIF('Health Products &amp; Equipment'!$B:$B,$B300,'Health Products &amp; Equipment'!AM:AM)+SUMIF('Other Pharma &amp; Health Products'!$B:$B,$B300,'Other Pharma &amp; Health Products'!AM:AM)+SUMIF('PSM Costs'!$B:$B,$B300,'PSM Costs'!AM:AM)&gt;0,SUMIF(Pharmaceuticals!$B:$B,$B300,Pharmaceuticals!AM:AM)+SUMIF('Health Products &amp; Equipment'!$B:$B,$B300,'Health Products &amp; Equipment'!AM:AM)+SUMIF('Other Pharma &amp; Health Products'!$B:$B,$B300,'Other Pharma &amp; Health Products'!AM:AM)+SUMIF('PSM Costs'!$B:$B,$B300,'PSM Costs'!AM:AM),"")</f>
        <v/>
      </c>
      <c r="O300" s="234" t="str">
        <f ca="1">IF(SUMIF(Pharmaceuticals!$B:$B,$B300,Pharmaceuticals!AO:AO)+SUMIF('Health Products &amp; Equipment'!$B:$B,$B300,'Health Products &amp; Equipment'!AO:AO)+SUMIF('Other Pharma &amp; Health Products'!$B:$B,$B300,'Other Pharma &amp; Health Products'!AO:AO)+SUMIF('PSM Costs'!$B:$B,$B300,'PSM Costs'!AO:AO)&gt;0,SUMIF(Pharmaceuticals!$B:$B,$B300,Pharmaceuticals!AO:AO)+SUMIF('Health Products &amp; Equipment'!$B:$B,$B300,'Health Products &amp; Equipment'!AO:AO)+SUMIF('Other Pharma &amp; Health Products'!$B:$B,$B300,'Other Pharma &amp; Health Products'!AO:AO)+SUMIF('PSM Costs'!$B:$B,$B300,'PSM Costs'!AO:AO),"")</f>
        <v/>
      </c>
      <c r="P300" s="234" t="str">
        <f ca="1">IF(SUMIF(Pharmaceuticals!$B:$B,$B300,Pharmaceuticals!AQ:AQ)+SUMIF('Health Products &amp; Equipment'!$B:$B,$B300,'Health Products &amp; Equipment'!AQ:AQ)+SUMIF('Other Pharma &amp; Health Products'!$B:$B,$B300,'Other Pharma &amp; Health Products'!AQ:AQ)+SUMIF('PSM Costs'!$B:$B,$B300,'PSM Costs'!AQ:AQ)&gt;0,SUMIF(Pharmaceuticals!$B:$B,$B300,Pharmaceuticals!AQ:AQ)+SUMIF('Health Products &amp; Equipment'!$B:$B,$B300,'Health Products &amp; Equipment'!AQ:AQ)+SUMIF('Other Pharma &amp; Health Products'!$B:$B,$B300,'Other Pharma &amp; Health Products'!AQ:AQ)+SUMIF('PSM Costs'!$B:$B,$B300,'PSM Costs'!AQ:AQ),"")</f>
        <v/>
      </c>
      <c r="Q300" s="234" t="str">
        <f ca="1">IF(SUMIF(Pharmaceuticals!$B:$B,$B300,Pharmaceuticals!AS:AS)+SUMIF('Health Products &amp; Equipment'!$B:$B,$B300,'Health Products &amp; Equipment'!AS:AS)+SUMIF('Other Pharma &amp; Health Products'!$B:$B,$B300,'Other Pharma &amp; Health Products'!AS:AS)+SUMIF('PSM Costs'!$B:$B,$B300,'PSM Costs'!AS:AS)&gt;0,SUMIF(Pharmaceuticals!$B:$B,$B300,Pharmaceuticals!AS:AS)+SUMIF('Health Products &amp; Equipment'!$B:$B,$B300,'Health Products &amp; Equipment'!AS:AS)+SUMIF('Other Pharma &amp; Health Products'!$B:$B,$B300,'Other Pharma &amp; Health Products'!AS:AS)+SUMIF('PSM Costs'!$B:$B,$B300,'PSM Costs'!AS:AS),"")</f>
        <v/>
      </c>
      <c r="R300" s="232" t="str">
        <f t="shared" ca="1" si="22"/>
        <v/>
      </c>
      <c r="S300" s="233" t="str">
        <f ca="1">IF(SUMIF(Pharmaceuticals!$B:$B,$B300,Pharmaceuticals!AZ:AZ)+SUMIF('Health Products &amp; Equipment'!$B:$B,$B300,'Health Products &amp; Equipment'!AZ:AZ)+SUMIF('Other Pharma &amp; Health Products'!$B:$B,$B300,'Other Pharma &amp; Health Products'!AZ:AZ)+SUMIF('PSM Costs'!$B:$B,$B300,'PSM Costs'!AZ:AZ)&gt;0,SUMIF(Pharmaceuticals!$B:$B,$B300,Pharmaceuticals!AZ:AZ)+SUMIF('Health Products &amp; Equipment'!$B:$B,$B300,'Health Products &amp; Equipment'!AZ:AZ)+SUMIF('Other Pharma &amp; Health Products'!$B:$B,$B300,'Other Pharma &amp; Health Products'!AZ:AZ)+SUMIF('PSM Costs'!$B:$B,$B300,'PSM Costs'!AZ:AZ),"")</f>
        <v/>
      </c>
      <c r="T300" s="233" t="str">
        <f ca="1">IF(SUMIF(Pharmaceuticals!$B:$B,$B300,Pharmaceuticals!BB:BB)+SUMIF('Health Products &amp; Equipment'!$B:$B,$B300,'Health Products &amp; Equipment'!BB:BB)+SUMIF('Other Pharma &amp; Health Products'!$B:$B,$B300,'Other Pharma &amp; Health Products'!BB:BB)+SUMIF('PSM Costs'!$B:$B,$B300,'PSM Costs'!BB:BB)&gt;0,SUMIF(Pharmaceuticals!$B:$B,$B300,Pharmaceuticals!BB:BB)+SUMIF('Health Products &amp; Equipment'!$B:$B,$B300,'Health Products &amp; Equipment'!BB:BB)+SUMIF('Other Pharma &amp; Health Products'!$B:$B,$B300,'Other Pharma &amp; Health Products'!BB:BB)+SUMIF('PSM Costs'!$B:$B,$B300,'PSM Costs'!BB:BB),"")</f>
        <v/>
      </c>
      <c r="U300" s="233" t="str">
        <f ca="1">IF(SUMIF(Pharmaceuticals!$B:$B,$B300,Pharmaceuticals!BD:BD)+SUMIF('Health Products &amp; Equipment'!$B:$B,$B300,'Health Products &amp; Equipment'!BD:BD)+SUMIF('Other Pharma &amp; Health Products'!$B:$B,$B300,'Other Pharma &amp; Health Products'!BD:BD)+SUMIF('PSM Costs'!$B:$B,$B300,'PSM Costs'!BD:BD)&gt;0,SUMIF(Pharmaceuticals!$B:$B,$B300,Pharmaceuticals!BD:BD)+SUMIF('Health Products &amp; Equipment'!$B:$B,$B300,'Health Products &amp; Equipment'!BD:BD)+SUMIF('Other Pharma &amp; Health Products'!$B:$B,$B300,'Other Pharma &amp; Health Products'!BD:BD)+SUMIF('PSM Costs'!$B:$B,$B300,'PSM Costs'!BD:BD),"")</f>
        <v/>
      </c>
      <c r="V300" s="233" t="str">
        <f ca="1">IF(SUMIF(Pharmaceuticals!$B:$B,$B300,Pharmaceuticals!BF:BF)+SUMIF('Health Products &amp; Equipment'!$B:$B,$B300,'Health Products &amp; Equipment'!BF:BF)+SUMIF('Other Pharma &amp; Health Products'!$B:$B,$B300,'Other Pharma &amp; Health Products'!BF:BF)+SUMIF('PSM Costs'!$B:$B,$B300,'PSM Costs'!BF:BF)&gt;0,SUMIF(Pharmaceuticals!$B:$B,$B300,Pharmaceuticals!BF:BF)+SUMIF('Health Products &amp; Equipment'!$B:$B,$B300,'Health Products &amp; Equipment'!BF:BF)+SUMIF('Other Pharma &amp; Health Products'!$B:$B,$B300,'Other Pharma &amp; Health Products'!BF:BF)+SUMIF('PSM Costs'!$B:$B,$B300,'PSM Costs'!BF:BF),"")</f>
        <v/>
      </c>
      <c r="W300" s="231" t="str">
        <f t="shared" ca="1" si="23"/>
        <v/>
      </c>
      <c r="X300" s="234" t="str">
        <f ca="1">IF(SUMIF(Pharmaceuticals!$B:$B,$B300,Pharmaceuticals!BM:BM)+SUMIF('Health Products &amp; Equipment'!$B:$B,$B300,'Health Products &amp; Equipment'!BM:BM)+SUMIF('Other Pharma &amp; Health Products'!$B:$B,$B300,'Other Pharma &amp; Health Products'!BM:BM)+SUMIF('PSM Costs'!$B:$B,$B300,'PSM Costs'!BM:BM)&gt;0,SUMIF(Pharmaceuticals!$B:$B,$B300,Pharmaceuticals!BM:BM)+SUMIF('Health Products &amp; Equipment'!$B:$B,$B300,'Health Products &amp; Equipment'!BM:BM)+SUMIF('Other Pharma &amp; Health Products'!$B:$B,$B300,'Other Pharma &amp; Health Products'!BM:BM)+SUMIF('PSM Costs'!$B:$B,$B300,'PSM Costs'!BM:BM),"")</f>
        <v/>
      </c>
      <c r="Y300" s="234" t="str">
        <f ca="1">IF(SUMIF(Pharmaceuticals!$B:$B,$B300,Pharmaceuticals!BO:BO)+SUMIF('Health Products &amp; Equipment'!$B:$B,$B300,'Health Products &amp; Equipment'!BO:BO)+SUMIF('Other Pharma &amp; Health Products'!$B:$B,$B300,'Other Pharma &amp; Health Products'!BO:BO)+SUMIF('PSM Costs'!$B:$B,$B300,'PSM Costs'!BO:BO)&gt;0,SUMIF(Pharmaceuticals!$B:$B,$B300,Pharmaceuticals!BO:BO)+SUMIF('Health Products &amp; Equipment'!$B:$B,$B300,'Health Products &amp; Equipment'!BO:BO)+SUMIF('Other Pharma &amp; Health Products'!$B:$B,$B300,'Other Pharma &amp; Health Products'!BO:BO)+SUMIF('PSM Costs'!$B:$B,$B300,'PSM Costs'!BO:BO),"")</f>
        <v/>
      </c>
      <c r="Z300" s="234" t="str">
        <f ca="1">IF(SUMIF(Pharmaceuticals!$B:$B,$B300,Pharmaceuticals!BQ:BQ)+SUMIF('Health Products &amp; Equipment'!$B:$B,$B300,'Health Products &amp; Equipment'!BQ:BQ)+SUMIF('Other Pharma &amp; Health Products'!$B:$B,$B300,'Other Pharma &amp; Health Products'!BQ:BQ)+SUMIF('PSM Costs'!$B:$B,$B300,'PSM Costs'!BQ:BQ)&gt;0,SUMIF(Pharmaceuticals!$B:$B,$B300,Pharmaceuticals!BQ:BQ)+SUMIF('Health Products &amp; Equipment'!$B:$B,$B300,'Health Products &amp; Equipment'!BQ:BQ)+SUMIF('Other Pharma &amp; Health Products'!$B:$B,$B300,'Other Pharma &amp; Health Products'!BQ:BQ)+SUMIF('PSM Costs'!$B:$B,$B300,'PSM Costs'!BQ:BQ),"")</f>
        <v/>
      </c>
      <c r="AA300" s="234" t="str">
        <f ca="1">IF(SUMIF(Pharmaceuticals!$B:$B,$B300,Pharmaceuticals!BS:BS)+SUMIF('Health Products &amp; Equipment'!$B:$B,$B300,'Health Products &amp; Equipment'!BS:BS)+SUMIF('Other Pharma &amp; Health Products'!$B:$B,$B300,'Other Pharma &amp; Health Products'!BS:BS)+SUMIF('PSM Costs'!$B:$B,$B300,'PSM Costs'!BS:BS)&gt;0,SUMIF(Pharmaceuticals!$B:$B,$B300,Pharmaceuticals!BS:BS)+SUMIF('Health Products &amp; Equipment'!$B:$B,$B300,'Health Products &amp; Equipment'!BS:BS)+SUMIF('Other Pharma &amp; Health Products'!$B:$B,$B300,'Other Pharma &amp; Health Products'!BS:BS)+SUMIF('PSM Costs'!$B:$B,$B300,'PSM Costs'!BS:BS),"")</f>
        <v/>
      </c>
      <c r="AB300" s="233" t="str">
        <f t="shared" ca="1" si="24"/>
        <v/>
      </c>
    </row>
    <row r="301" spans="1:28" ht="22.15" customHeight="1" x14ac:dyDescent="0.2">
      <c r="A301" s="229">
        <v>291</v>
      </c>
      <c r="B301" s="229" t="str">
        <f ca="1">IFERROR(VLOOKUP(A301,'Rank unique Mod-Int-CI-PR'!I:J,2,FALSE),"")</f>
        <v/>
      </c>
      <c r="C301" s="230" t="str">
        <f ca="1">IFERROR(VLOOKUP(VALUE(LEFT(B301,FIND("-",B301)-1)),CatModules!B:C,2,FALSE),"")</f>
        <v/>
      </c>
      <c r="D301" s="230" t="str">
        <f ca="1">IFERROR(VLOOKUP(LEFT(B301,FIND("--",B301)-1),CatInt!D:E,2,FALSE),"")</f>
        <v/>
      </c>
      <c r="E301" s="230" t="str">
        <f ca="1">IFERROR(VLOOKUP(MID(B301,FIND("--",B301)+2,FIND("---",B301)-FIND("--",B301)-2),CatCostInp!D:E,2,FALSE),"")</f>
        <v/>
      </c>
      <c r="F301" s="230" t="str">
        <f ca="1">IFERROR(VLOOKUP(B301,ActivityConcat!A:C,3,FALSE),"")</f>
        <v/>
      </c>
      <c r="G301" s="231" t="str">
        <f ca="1">IFERROR(VLOOKUP(VALUE(RIGHT(B301,1)),Setup!A:D,4,FALSE),"")</f>
        <v/>
      </c>
      <c r="H301" s="232" t="str">
        <f t="shared" ca="1" si="20"/>
        <v/>
      </c>
      <c r="I301" s="233" t="str">
        <f ca="1">IF(SUMIF(Pharmaceuticals!$B:$B,$B301,Pharmaceuticals!Z:Z)+SUMIF('Health Products &amp; Equipment'!$B:$B,$B301,'Health Products &amp; Equipment'!Z:Z)+SUMIF('Other Pharma &amp; Health Products'!$B:$B,$B301,'Other Pharma &amp; Health Products'!Z:Z)+SUMIF('PSM Costs'!$B:$B,$B301,'PSM Costs'!Z:Z)&gt;0,SUMIF(Pharmaceuticals!$B:$B,$B301,Pharmaceuticals!Z:Z)+SUMIF('Health Products &amp; Equipment'!$B:$B,$B301,'Health Products &amp; Equipment'!Z:Z)+SUMIF('Other Pharma &amp; Health Products'!$B:$B,$B301,'Other Pharma &amp; Health Products'!Z:Z)+SUMIF('PSM Costs'!$B:$B,$B301,'PSM Costs'!Z:Z),"")</f>
        <v/>
      </c>
      <c r="J301" s="233" t="str">
        <f ca="1">IF(SUMIF(Pharmaceuticals!$B:$B,$B301,Pharmaceuticals!AB:AB)+SUMIF('Health Products &amp; Equipment'!$B:$B,$B301,'Health Products &amp; Equipment'!AB:AB)+SUMIF('Other Pharma &amp; Health Products'!$B:$B,$B301,'Other Pharma &amp; Health Products'!AB:AB)+SUMIF('PSM Costs'!$B:$B,$B301,'PSM Costs'!AB:AB)&gt;0,SUMIF(Pharmaceuticals!$B:$B,$B301,Pharmaceuticals!AB:AB)+SUMIF('Health Products &amp; Equipment'!$B:$B,$B301,'Health Products &amp; Equipment'!AB:AB)+SUMIF('Other Pharma &amp; Health Products'!$B:$B,$B301,'Other Pharma &amp; Health Products'!AB:AB)+SUMIF('PSM Costs'!$B:$B,$B301,'PSM Costs'!AB:AB),"")</f>
        <v/>
      </c>
      <c r="K301" s="233" t="str">
        <f ca="1">IF(SUMIF(Pharmaceuticals!$B:$B,$B301,Pharmaceuticals!AD:AD)+SUMIF('Health Products &amp; Equipment'!$B:$B,$B301,'Health Products &amp; Equipment'!AD:AD)+SUMIF('Other Pharma &amp; Health Products'!$B:$B,$B301,'Other Pharma &amp; Health Products'!AD:AD)+SUMIF('PSM Costs'!$B:$B,$B301,'PSM Costs'!AD:AD)&gt;0,SUMIF(Pharmaceuticals!$B:$B,$B301,Pharmaceuticals!AD:AD)+SUMIF('Health Products &amp; Equipment'!$B:$B,$B301,'Health Products &amp; Equipment'!AD:AD)+SUMIF('Other Pharma &amp; Health Products'!$B:$B,$B301,'Other Pharma &amp; Health Products'!AD:AD)+SUMIF('PSM Costs'!$B:$B,$B301,'PSM Costs'!AD:AD),"")</f>
        <v/>
      </c>
      <c r="L301" s="233" t="str">
        <f ca="1">IF(SUMIF(Pharmaceuticals!$B:$B,$B301,Pharmaceuticals!AF:AF)+SUMIF('Health Products &amp; Equipment'!$B:$B,$B301,'Health Products &amp; Equipment'!AF:AF)+SUMIF('Other Pharma &amp; Health Products'!$B:$B,$B301,'Other Pharma &amp; Health Products'!AF:AF)+SUMIF('PSM Costs'!$B:$B,$B301,'PSM Costs'!AF:AF)&gt;0,SUMIF(Pharmaceuticals!$B:$B,$B301,Pharmaceuticals!AF:AF)+SUMIF('Health Products &amp; Equipment'!$B:$B,$B301,'Health Products &amp; Equipment'!AF:AF)+SUMIF('Other Pharma &amp; Health Products'!$B:$B,$B301,'Other Pharma &amp; Health Products'!AF:AF)+SUMIF('PSM Costs'!$B:$B,$B301,'PSM Costs'!AF:AF),"")</f>
        <v/>
      </c>
      <c r="M301" s="231" t="str">
        <f t="shared" ca="1" si="21"/>
        <v/>
      </c>
      <c r="N301" s="234" t="str">
        <f ca="1">IF(SUMIF(Pharmaceuticals!$B:$B,$B301,Pharmaceuticals!AM:AM)+SUMIF('Health Products &amp; Equipment'!$B:$B,$B301,'Health Products &amp; Equipment'!AM:AM)+SUMIF('Other Pharma &amp; Health Products'!$B:$B,$B301,'Other Pharma &amp; Health Products'!AM:AM)+SUMIF('PSM Costs'!$B:$B,$B301,'PSM Costs'!AM:AM)&gt;0,SUMIF(Pharmaceuticals!$B:$B,$B301,Pharmaceuticals!AM:AM)+SUMIF('Health Products &amp; Equipment'!$B:$B,$B301,'Health Products &amp; Equipment'!AM:AM)+SUMIF('Other Pharma &amp; Health Products'!$B:$B,$B301,'Other Pharma &amp; Health Products'!AM:AM)+SUMIF('PSM Costs'!$B:$B,$B301,'PSM Costs'!AM:AM),"")</f>
        <v/>
      </c>
      <c r="O301" s="234" t="str">
        <f ca="1">IF(SUMIF(Pharmaceuticals!$B:$B,$B301,Pharmaceuticals!AO:AO)+SUMIF('Health Products &amp; Equipment'!$B:$B,$B301,'Health Products &amp; Equipment'!AO:AO)+SUMIF('Other Pharma &amp; Health Products'!$B:$B,$B301,'Other Pharma &amp; Health Products'!AO:AO)+SUMIF('PSM Costs'!$B:$B,$B301,'PSM Costs'!AO:AO)&gt;0,SUMIF(Pharmaceuticals!$B:$B,$B301,Pharmaceuticals!AO:AO)+SUMIF('Health Products &amp; Equipment'!$B:$B,$B301,'Health Products &amp; Equipment'!AO:AO)+SUMIF('Other Pharma &amp; Health Products'!$B:$B,$B301,'Other Pharma &amp; Health Products'!AO:AO)+SUMIF('PSM Costs'!$B:$B,$B301,'PSM Costs'!AO:AO),"")</f>
        <v/>
      </c>
      <c r="P301" s="234" t="str">
        <f ca="1">IF(SUMIF(Pharmaceuticals!$B:$B,$B301,Pharmaceuticals!AQ:AQ)+SUMIF('Health Products &amp; Equipment'!$B:$B,$B301,'Health Products &amp; Equipment'!AQ:AQ)+SUMIF('Other Pharma &amp; Health Products'!$B:$B,$B301,'Other Pharma &amp; Health Products'!AQ:AQ)+SUMIF('PSM Costs'!$B:$B,$B301,'PSM Costs'!AQ:AQ)&gt;0,SUMIF(Pharmaceuticals!$B:$B,$B301,Pharmaceuticals!AQ:AQ)+SUMIF('Health Products &amp; Equipment'!$B:$B,$B301,'Health Products &amp; Equipment'!AQ:AQ)+SUMIF('Other Pharma &amp; Health Products'!$B:$B,$B301,'Other Pharma &amp; Health Products'!AQ:AQ)+SUMIF('PSM Costs'!$B:$B,$B301,'PSM Costs'!AQ:AQ),"")</f>
        <v/>
      </c>
      <c r="Q301" s="234" t="str">
        <f ca="1">IF(SUMIF(Pharmaceuticals!$B:$B,$B301,Pharmaceuticals!AS:AS)+SUMIF('Health Products &amp; Equipment'!$B:$B,$B301,'Health Products &amp; Equipment'!AS:AS)+SUMIF('Other Pharma &amp; Health Products'!$B:$B,$B301,'Other Pharma &amp; Health Products'!AS:AS)+SUMIF('PSM Costs'!$B:$B,$B301,'PSM Costs'!AS:AS)&gt;0,SUMIF(Pharmaceuticals!$B:$B,$B301,Pharmaceuticals!AS:AS)+SUMIF('Health Products &amp; Equipment'!$B:$B,$B301,'Health Products &amp; Equipment'!AS:AS)+SUMIF('Other Pharma &amp; Health Products'!$B:$B,$B301,'Other Pharma &amp; Health Products'!AS:AS)+SUMIF('PSM Costs'!$B:$B,$B301,'PSM Costs'!AS:AS),"")</f>
        <v/>
      </c>
      <c r="R301" s="232" t="str">
        <f t="shared" ca="1" si="22"/>
        <v/>
      </c>
      <c r="S301" s="233" t="str">
        <f ca="1">IF(SUMIF(Pharmaceuticals!$B:$B,$B301,Pharmaceuticals!AZ:AZ)+SUMIF('Health Products &amp; Equipment'!$B:$B,$B301,'Health Products &amp; Equipment'!AZ:AZ)+SUMIF('Other Pharma &amp; Health Products'!$B:$B,$B301,'Other Pharma &amp; Health Products'!AZ:AZ)+SUMIF('PSM Costs'!$B:$B,$B301,'PSM Costs'!AZ:AZ)&gt;0,SUMIF(Pharmaceuticals!$B:$B,$B301,Pharmaceuticals!AZ:AZ)+SUMIF('Health Products &amp; Equipment'!$B:$B,$B301,'Health Products &amp; Equipment'!AZ:AZ)+SUMIF('Other Pharma &amp; Health Products'!$B:$B,$B301,'Other Pharma &amp; Health Products'!AZ:AZ)+SUMIF('PSM Costs'!$B:$B,$B301,'PSM Costs'!AZ:AZ),"")</f>
        <v/>
      </c>
      <c r="T301" s="233" t="str">
        <f ca="1">IF(SUMIF(Pharmaceuticals!$B:$B,$B301,Pharmaceuticals!BB:BB)+SUMIF('Health Products &amp; Equipment'!$B:$B,$B301,'Health Products &amp; Equipment'!BB:BB)+SUMIF('Other Pharma &amp; Health Products'!$B:$B,$B301,'Other Pharma &amp; Health Products'!BB:BB)+SUMIF('PSM Costs'!$B:$B,$B301,'PSM Costs'!BB:BB)&gt;0,SUMIF(Pharmaceuticals!$B:$B,$B301,Pharmaceuticals!BB:BB)+SUMIF('Health Products &amp; Equipment'!$B:$B,$B301,'Health Products &amp; Equipment'!BB:BB)+SUMIF('Other Pharma &amp; Health Products'!$B:$B,$B301,'Other Pharma &amp; Health Products'!BB:BB)+SUMIF('PSM Costs'!$B:$B,$B301,'PSM Costs'!BB:BB),"")</f>
        <v/>
      </c>
      <c r="U301" s="233" t="str">
        <f ca="1">IF(SUMIF(Pharmaceuticals!$B:$B,$B301,Pharmaceuticals!BD:BD)+SUMIF('Health Products &amp; Equipment'!$B:$B,$B301,'Health Products &amp; Equipment'!BD:BD)+SUMIF('Other Pharma &amp; Health Products'!$B:$B,$B301,'Other Pharma &amp; Health Products'!BD:BD)+SUMIF('PSM Costs'!$B:$B,$B301,'PSM Costs'!BD:BD)&gt;0,SUMIF(Pharmaceuticals!$B:$B,$B301,Pharmaceuticals!BD:BD)+SUMIF('Health Products &amp; Equipment'!$B:$B,$B301,'Health Products &amp; Equipment'!BD:BD)+SUMIF('Other Pharma &amp; Health Products'!$B:$B,$B301,'Other Pharma &amp; Health Products'!BD:BD)+SUMIF('PSM Costs'!$B:$B,$B301,'PSM Costs'!BD:BD),"")</f>
        <v/>
      </c>
      <c r="V301" s="233" t="str">
        <f ca="1">IF(SUMIF(Pharmaceuticals!$B:$B,$B301,Pharmaceuticals!BF:BF)+SUMIF('Health Products &amp; Equipment'!$B:$B,$B301,'Health Products &amp; Equipment'!BF:BF)+SUMIF('Other Pharma &amp; Health Products'!$B:$B,$B301,'Other Pharma &amp; Health Products'!BF:BF)+SUMIF('PSM Costs'!$B:$B,$B301,'PSM Costs'!BF:BF)&gt;0,SUMIF(Pharmaceuticals!$B:$B,$B301,Pharmaceuticals!BF:BF)+SUMIF('Health Products &amp; Equipment'!$B:$B,$B301,'Health Products &amp; Equipment'!BF:BF)+SUMIF('Other Pharma &amp; Health Products'!$B:$B,$B301,'Other Pharma &amp; Health Products'!BF:BF)+SUMIF('PSM Costs'!$B:$B,$B301,'PSM Costs'!BF:BF),"")</f>
        <v/>
      </c>
      <c r="W301" s="231" t="str">
        <f t="shared" ca="1" si="23"/>
        <v/>
      </c>
      <c r="X301" s="234" t="str">
        <f ca="1">IF(SUMIF(Pharmaceuticals!$B:$B,$B301,Pharmaceuticals!BM:BM)+SUMIF('Health Products &amp; Equipment'!$B:$B,$B301,'Health Products &amp; Equipment'!BM:BM)+SUMIF('Other Pharma &amp; Health Products'!$B:$B,$B301,'Other Pharma &amp; Health Products'!BM:BM)+SUMIF('PSM Costs'!$B:$B,$B301,'PSM Costs'!BM:BM)&gt;0,SUMIF(Pharmaceuticals!$B:$B,$B301,Pharmaceuticals!BM:BM)+SUMIF('Health Products &amp; Equipment'!$B:$B,$B301,'Health Products &amp; Equipment'!BM:BM)+SUMIF('Other Pharma &amp; Health Products'!$B:$B,$B301,'Other Pharma &amp; Health Products'!BM:BM)+SUMIF('PSM Costs'!$B:$B,$B301,'PSM Costs'!BM:BM),"")</f>
        <v/>
      </c>
      <c r="Y301" s="234" t="str">
        <f ca="1">IF(SUMIF(Pharmaceuticals!$B:$B,$B301,Pharmaceuticals!BO:BO)+SUMIF('Health Products &amp; Equipment'!$B:$B,$B301,'Health Products &amp; Equipment'!BO:BO)+SUMIF('Other Pharma &amp; Health Products'!$B:$B,$B301,'Other Pharma &amp; Health Products'!BO:BO)+SUMIF('PSM Costs'!$B:$B,$B301,'PSM Costs'!BO:BO)&gt;0,SUMIF(Pharmaceuticals!$B:$B,$B301,Pharmaceuticals!BO:BO)+SUMIF('Health Products &amp; Equipment'!$B:$B,$B301,'Health Products &amp; Equipment'!BO:BO)+SUMIF('Other Pharma &amp; Health Products'!$B:$B,$B301,'Other Pharma &amp; Health Products'!BO:BO)+SUMIF('PSM Costs'!$B:$B,$B301,'PSM Costs'!BO:BO),"")</f>
        <v/>
      </c>
      <c r="Z301" s="234" t="str">
        <f ca="1">IF(SUMIF(Pharmaceuticals!$B:$B,$B301,Pharmaceuticals!BQ:BQ)+SUMIF('Health Products &amp; Equipment'!$B:$B,$B301,'Health Products &amp; Equipment'!BQ:BQ)+SUMIF('Other Pharma &amp; Health Products'!$B:$B,$B301,'Other Pharma &amp; Health Products'!BQ:BQ)+SUMIF('PSM Costs'!$B:$B,$B301,'PSM Costs'!BQ:BQ)&gt;0,SUMIF(Pharmaceuticals!$B:$B,$B301,Pharmaceuticals!BQ:BQ)+SUMIF('Health Products &amp; Equipment'!$B:$B,$B301,'Health Products &amp; Equipment'!BQ:BQ)+SUMIF('Other Pharma &amp; Health Products'!$B:$B,$B301,'Other Pharma &amp; Health Products'!BQ:BQ)+SUMIF('PSM Costs'!$B:$B,$B301,'PSM Costs'!BQ:BQ),"")</f>
        <v/>
      </c>
      <c r="AA301" s="234" t="str">
        <f ca="1">IF(SUMIF(Pharmaceuticals!$B:$B,$B301,Pharmaceuticals!BS:BS)+SUMIF('Health Products &amp; Equipment'!$B:$B,$B301,'Health Products &amp; Equipment'!BS:BS)+SUMIF('Other Pharma &amp; Health Products'!$B:$B,$B301,'Other Pharma &amp; Health Products'!BS:BS)+SUMIF('PSM Costs'!$B:$B,$B301,'PSM Costs'!BS:BS)&gt;0,SUMIF(Pharmaceuticals!$B:$B,$B301,Pharmaceuticals!BS:BS)+SUMIF('Health Products &amp; Equipment'!$B:$B,$B301,'Health Products &amp; Equipment'!BS:BS)+SUMIF('Other Pharma &amp; Health Products'!$B:$B,$B301,'Other Pharma &amp; Health Products'!BS:BS)+SUMIF('PSM Costs'!$B:$B,$B301,'PSM Costs'!BS:BS),"")</f>
        <v/>
      </c>
      <c r="AB301" s="233" t="str">
        <f t="shared" ca="1" si="24"/>
        <v/>
      </c>
    </row>
    <row r="302" spans="1:28" ht="22.15" customHeight="1" x14ac:dyDescent="0.2">
      <c r="A302" s="229">
        <v>292</v>
      </c>
      <c r="B302" s="229" t="str">
        <f ca="1">IFERROR(VLOOKUP(A302,'Rank unique Mod-Int-CI-PR'!I:J,2,FALSE),"")</f>
        <v/>
      </c>
      <c r="C302" s="230" t="str">
        <f ca="1">IFERROR(VLOOKUP(VALUE(LEFT(B302,FIND("-",B302)-1)),CatModules!B:C,2,FALSE),"")</f>
        <v/>
      </c>
      <c r="D302" s="230" t="str">
        <f ca="1">IFERROR(VLOOKUP(LEFT(B302,FIND("--",B302)-1),CatInt!D:E,2,FALSE),"")</f>
        <v/>
      </c>
      <c r="E302" s="230" t="str">
        <f ca="1">IFERROR(VLOOKUP(MID(B302,FIND("--",B302)+2,FIND("---",B302)-FIND("--",B302)-2),CatCostInp!D:E,2,FALSE),"")</f>
        <v/>
      </c>
      <c r="F302" s="230" t="str">
        <f ca="1">IFERROR(VLOOKUP(B302,ActivityConcat!A:C,3,FALSE),"")</f>
        <v/>
      </c>
      <c r="G302" s="231" t="str">
        <f ca="1">IFERROR(VLOOKUP(VALUE(RIGHT(B302,1)),Setup!A:D,4,FALSE),"")</f>
        <v/>
      </c>
      <c r="H302" s="232" t="str">
        <f t="shared" ca="1" si="20"/>
        <v/>
      </c>
      <c r="I302" s="233" t="str">
        <f ca="1">IF(SUMIF(Pharmaceuticals!$B:$B,$B302,Pharmaceuticals!Z:Z)+SUMIF('Health Products &amp; Equipment'!$B:$B,$B302,'Health Products &amp; Equipment'!Z:Z)+SUMIF('Other Pharma &amp; Health Products'!$B:$B,$B302,'Other Pharma &amp; Health Products'!Z:Z)+SUMIF('PSM Costs'!$B:$B,$B302,'PSM Costs'!Z:Z)&gt;0,SUMIF(Pharmaceuticals!$B:$B,$B302,Pharmaceuticals!Z:Z)+SUMIF('Health Products &amp; Equipment'!$B:$B,$B302,'Health Products &amp; Equipment'!Z:Z)+SUMIF('Other Pharma &amp; Health Products'!$B:$B,$B302,'Other Pharma &amp; Health Products'!Z:Z)+SUMIF('PSM Costs'!$B:$B,$B302,'PSM Costs'!Z:Z),"")</f>
        <v/>
      </c>
      <c r="J302" s="233" t="str">
        <f ca="1">IF(SUMIF(Pharmaceuticals!$B:$B,$B302,Pharmaceuticals!AB:AB)+SUMIF('Health Products &amp; Equipment'!$B:$B,$B302,'Health Products &amp; Equipment'!AB:AB)+SUMIF('Other Pharma &amp; Health Products'!$B:$B,$B302,'Other Pharma &amp; Health Products'!AB:AB)+SUMIF('PSM Costs'!$B:$B,$B302,'PSM Costs'!AB:AB)&gt;0,SUMIF(Pharmaceuticals!$B:$B,$B302,Pharmaceuticals!AB:AB)+SUMIF('Health Products &amp; Equipment'!$B:$B,$B302,'Health Products &amp; Equipment'!AB:AB)+SUMIF('Other Pharma &amp; Health Products'!$B:$B,$B302,'Other Pharma &amp; Health Products'!AB:AB)+SUMIF('PSM Costs'!$B:$B,$B302,'PSM Costs'!AB:AB),"")</f>
        <v/>
      </c>
      <c r="K302" s="233" t="str">
        <f ca="1">IF(SUMIF(Pharmaceuticals!$B:$B,$B302,Pharmaceuticals!AD:AD)+SUMIF('Health Products &amp; Equipment'!$B:$B,$B302,'Health Products &amp; Equipment'!AD:AD)+SUMIF('Other Pharma &amp; Health Products'!$B:$B,$B302,'Other Pharma &amp; Health Products'!AD:AD)+SUMIF('PSM Costs'!$B:$B,$B302,'PSM Costs'!AD:AD)&gt;0,SUMIF(Pharmaceuticals!$B:$B,$B302,Pharmaceuticals!AD:AD)+SUMIF('Health Products &amp; Equipment'!$B:$B,$B302,'Health Products &amp; Equipment'!AD:AD)+SUMIF('Other Pharma &amp; Health Products'!$B:$B,$B302,'Other Pharma &amp; Health Products'!AD:AD)+SUMIF('PSM Costs'!$B:$B,$B302,'PSM Costs'!AD:AD),"")</f>
        <v/>
      </c>
      <c r="L302" s="233" t="str">
        <f ca="1">IF(SUMIF(Pharmaceuticals!$B:$B,$B302,Pharmaceuticals!AF:AF)+SUMIF('Health Products &amp; Equipment'!$B:$B,$B302,'Health Products &amp; Equipment'!AF:AF)+SUMIF('Other Pharma &amp; Health Products'!$B:$B,$B302,'Other Pharma &amp; Health Products'!AF:AF)+SUMIF('PSM Costs'!$B:$B,$B302,'PSM Costs'!AF:AF)&gt;0,SUMIF(Pharmaceuticals!$B:$B,$B302,Pharmaceuticals!AF:AF)+SUMIF('Health Products &amp; Equipment'!$B:$B,$B302,'Health Products &amp; Equipment'!AF:AF)+SUMIF('Other Pharma &amp; Health Products'!$B:$B,$B302,'Other Pharma &amp; Health Products'!AF:AF)+SUMIF('PSM Costs'!$B:$B,$B302,'PSM Costs'!AF:AF),"")</f>
        <v/>
      </c>
      <c r="M302" s="231" t="str">
        <f t="shared" ca="1" si="21"/>
        <v/>
      </c>
      <c r="N302" s="234" t="str">
        <f ca="1">IF(SUMIF(Pharmaceuticals!$B:$B,$B302,Pharmaceuticals!AM:AM)+SUMIF('Health Products &amp; Equipment'!$B:$B,$B302,'Health Products &amp; Equipment'!AM:AM)+SUMIF('Other Pharma &amp; Health Products'!$B:$B,$B302,'Other Pharma &amp; Health Products'!AM:AM)+SUMIF('PSM Costs'!$B:$B,$B302,'PSM Costs'!AM:AM)&gt;0,SUMIF(Pharmaceuticals!$B:$B,$B302,Pharmaceuticals!AM:AM)+SUMIF('Health Products &amp; Equipment'!$B:$B,$B302,'Health Products &amp; Equipment'!AM:AM)+SUMIF('Other Pharma &amp; Health Products'!$B:$B,$B302,'Other Pharma &amp; Health Products'!AM:AM)+SUMIF('PSM Costs'!$B:$B,$B302,'PSM Costs'!AM:AM),"")</f>
        <v/>
      </c>
      <c r="O302" s="234" t="str">
        <f ca="1">IF(SUMIF(Pharmaceuticals!$B:$B,$B302,Pharmaceuticals!AO:AO)+SUMIF('Health Products &amp; Equipment'!$B:$B,$B302,'Health Products &amp; Equipment'!AO:AO)+SUMIF('Other Pharma &amp; Health Products'!$B:$B,$B302,'Other Pharma &amp; Health Products'!AO:AO)+SUMIF('PSM Costs'!$B:$B,$B302,'PSM Costs'!AO:AO)&gt;0,SUMIF(Pharmaceuticals!$B:$B,$B302,Pharmaceuticals!AO:AO)+SUMIF('Health Products &amp; Equipment'!$B:$B,$B302,'Health Products &amp; Equipment'!AO:AO)+SUMIF('Other Pharma &amp; Health Products'!$B:$B,$B302,'Other Pharma &amp; Health Products'!AO:AO)+SUMIF('PSM Costs'!$B:$B,$B302,'PSM Costs'!AO:AO),"")</f>
        <v/>
      </c>
      <c r="P302" s="234" t="str">
        <f ca="1">IF(SUMIF(Pharmaceuticals!$B:$B,$B302,Pharmaceuticals!AQ:AQ)+SUMIF('Health Products &amp; Equipment'!$B:$B,$B302,'Health Products &amp; Equipment'!AQ:AQ)+SUMIF('Other Pharma &amp; Health Products'!$B:$B,$B302,'Other Pharma &amp; Health Products'!AQ:AQ)+SUMIF('PSM Costs'!$B:$B,$B302,'PSM Costs'!AQ:AQ)&gt;0,SUMIF(Pharmaceuticals!$B:$B,$B302,Pharmaceuticals!AQ:AQ)+SUMIF('Health Products &amp; Equipment'!$B:$B,$B302,'Health Products &amp; Equipment'!AQ:AQ)+SUMIF('Other Pharma &amp; Health Products'!$B:$B,$B302,'Other Pharma &amp; Health Products'!AQ:AQ)+SUMIF('PSM Costs'!$B:$B,$B302,'PSM Costs'!AQ:AQ),"")</f>
        <v/>
      </c>
      <c r="Q302" s="234" t="str">
        <f ca="1">IF(SUMIF(Pharmaceuticals!$B:$B,$B302,Pharmaceuticals!AS:AS)+SUMIF('Health Products &amp; Equipment'!$B:$B,$B302,'Health Products &amp; Equipment'!AS:AS)+SUMIF('Other Pharma &amp; Health Products'!$B:$B,$B302,'Other Pharma &amp; Health Products'!AS:AS)+SUMIF('PSM Costs'!$B:$B,$B302,'PSM Costs'!AS:AS)&gt;0,SUMIF(Pharmaceuticals!$B:$B,$B302,Pharmaceuticals!AS:AS)+SUMIF('Health Products &amp; Equipment'!$B:$B,$B302,'Health Products &amp; Equipment'!AS:AS)+SUMIF('Other Pharma &amp; Health Products'!$B:$B,$B302,'Other Pharma &amp; Health Products'!AS:AS)+SUMIF('PSM Costs'!$B:$B,$B302,'PSM Costs'!AS:AS),"")</f>
        <v/>
      </c>
      <c r="R302" s="232" t="str">
        <f t="shared" ca="1" si="22"/>
        <v/>
      </c>
      <c r="S302" s="233" t="str">
        <f ca="1">IF(SUMIF(Pharmaceuticals!$B:$B,$B302,Pharmaceuticals!AZ:AZ)+SUMIF('Health Products &amp; Equipment'!$B:$B,$B302,'Health Products &amp; Equipment'!AZ:AZ)+SUMIF('Other Pharma &amp; Health Products'!$B:$B,$B302,'Other Pharma &amp; Health Products'!AZ:AZ)+SUMIF('PSM Costs'!$B:$B,$B302,'PSM Costs'!AZ:AZ)&gt;0,SUMIF(Pharmaceuticals!$B:$B,$B302,Pharmaceuticals!AZ:AZ)+SUMIF('Health Products &amp; Equipment'!$B:$B,$B302,'Health Products &amp; Equipment'!AZ:AZ)+SUMIF('Other Pharma &amp; Health Products'!$B:$B,$B302,'Other Pharma &amp; Health Products'!AZ:AZ)+SUMIF('PSM Costs'!$B:$B,$B302,'PSM Costs'!AZ:AZ),"")</f>
        <v/>
      </c>
      <c r="T302" s="233" t="str">
        <f ca="1">IF(SUMIF(Pharmaceuticals!$B:$B,$B302,Pharmaceuticals!BB:BB)+SUMIF('Health Products &amp; Equipment'!$B:$B,$B302,'Health Products &amp; Equipment'!BB:BB)+SUMIF('Other Pharma &amp; Health Products'!$B:$B,$B302,'Other Pharma &amp; Health Products'!BB:BB)+SUMIF('PSM Costs'!$B:$B,$B302,'PSM Costs'!BB:BB)&gt;0,SUMIF(Pharmaceuticals!$B:$B,$B302,Pharmaceuticals!BB:BB)+SUMIF('Health Products &amp; Equipment'!$B:$B,$B302,'Health Products &amp; Equipment'!BB:BB)+SUMIF('Other Pharma &amp; Health Products'!$B:$B,$B302,'Other Pharma &amp; Health Products'!BB:BB)+SUMIF('PSM Costs'!$B:$B,$B302,'PSM Costs'!BB:BB),"")</f>
        <v/>
      </c>
      <c r="U302" s="233" t="str">
        <f ca="1">IF(SUMIF(Pharmaceuticals!$B:$B,$B302,Pharmaceuticals!BD:BD)+SUMIF('Health Products &amp; Equipment'!$B:$B,$B302,'Health Products &amp; Equipment'!BD:BD)+SUMIF('Other Pharma &amp; Health Products'!$B:$B,$B302,'Other Pharma &amp; Health Products'!BD:BD)+SUMIF('PSM Costs'!$B:$B,$B302,'PSM Costs'!BD:BD)&gt;0,SUMIF(Pharmaceuticals!$B:$B,$B302,Pharmaceuticals!BD:BD)+SUMIF('Health Products &amp; Equipment'!$B:$B,$B302,'Health Products &amp; Equipment'!BD:BD)+SUMIF('Other Pharma &amp; Health Products'!$B:$B,$B302,'Other Pharma &amp; Health Products'!BD:BD)+SUMIF('PSM Costs'!$B:$B,$B302,'PSM Costs'!BD:BD),"")</f>
        <v/>
      </c>
      <c r="V302" s="233" t="str">
        <f ca="1">IF(SUMIF(Pharmaceuticals!$B:$B,$B302,Pharmaceuticals!BF:BF)+SUMIF('Health Products &amp; Equipment'!$B:$B,$B302,'Health Products &amp; Equipment'!BF:BF)+SUMIF('Other Pharma &amp; Health Products'!$B:$B,$B302,'Other Pharma &amp; Health Products'!BF:BF)+SUMIF('PSM Costs'!$B:$B,$B302,'PSM Costs'!BF:BF)&gt;0,SUMIF(Pharmaceuticals!$B:$B,$B302,Pharmaceuticals!BF:BF)+SUMIF('Health Products &amp; Equipment'!$B:$B,$B302,'Health Products &amp; Equipment'!BF:BF)+SUMIF('Other Pharma &amp; Health Products'!$B:$B,$B302,'Other Pharma &amp; Health Products'!BF:BF)+SUMIF('PSM Costs'!$B:$B,$B302,'PSM Costs'!BF:BF),"")</f>
        <v/>
      </c>
      <c r="W302" s="231" t="str">
        <f t="shared" ca="1" si="23"/>
        <v/>
      </c>
      <c r="X302" s="234" t="str">
        <f ca="1">IF(SUMIF(Pharmaceuticals!$B:$B,$B302,Pharmaceuticals!BM:BM)+SUMIF('Health Products &amp; Equipment'!$B:$B,$B302,'Health Products &amp; Equipment'!BM:BM)+SUMIF('Other Pharma &amp; Health Products'!$B:$B,$B302,'Other Pharma &amp; Health Products'!BM:BM)+SUMIF('PSM Costs'!$B:$B,$B302,'PSM Costs'!BM:BM)&gt;0,SUMIF(Pharmaceuticals!$B:$B,$B302,Pharmaceuticals!BM:BM)+SUMIF('Health Products &amp; Equipment'!$B:$B,$B302,'Health Products &amp; Equipment'!BM:BM)+SUMIF('Other Pharma &amp; Health Products'!$B:$B,$B302,'Other Pharma &amp; Health Products'!BM:BM)+SUMIF('PSM Costs'!$B:$B,$B302,'PSM Costs'!BM:BM),"")</f>
        <v/>
      </c>
      <c r="Y302" s="234" t="str">
        <f ca="1">IF(SUMIF(Pharmaceuticals!$B:$B,$B302,Pharmaceuticals!BO:BO)+SUMIF('Health Products &amp; Equipment'!$B:$B,$B302,'Health Products &amp; Equipment'!BO:BO)+SUMIF('Other Pharma &amp; Health Products'!$B:$B,$B302,'Other Pharma &amp; Health Products'!BO:BO)+SUMIF('PSM Costs'!$B:$B,$B302,'PSM Costs'!BO:BO)&gt;0,SUMIF(Pharmaceuticals!$B:$B,$B302,Pharmaceuticals!BO:BO)+SUMIF('Health Products &amp; Equipment'!$B:$B,$B302,'Health Products &amp; Equipment'!BO:BO)+SUMIF('Other Pharma &amp; Health Products'!$B:$B,$B302,'Other Pharma &amp; Health Products'!BO:BO)+SUMIF('PSM Costs'!$B:$B,$B302,'PSM Costs'!BO:BO),"")</f>
        <v/>
      </c>
      <c r="Z302" s="234" t="str">
        <f ca="1">IF(SUMIF(Pharmaceuticals!$B:$B,$B302,Pharmaceuticals!BQ:BQ)+SUMIF('Health Products &amp; Equipment'!$B:$B,$B302,'Health Products &amp; Equipment'!BQ:BQ)+SUMIF('Other Pharma &amp; Health Products'!$B:$B,$B302,'Other Pharma &amp; Health Products'!BQ:BQ)+SUMIF('PSM Costs'!$B:$B,$B302,'PSM Costs'!BQ:BQ)&gt;0,SUMIF(Pharmaceuticals!$B:$B,$B302,Pharmaceuticals!BQ:BQ)+SUMIF('Health Products &amp; Equipment'!$B:$B,$B302,'Health Products &amp; Equipment'!BQ:BQ)+SUMIF('Other Pharma &amp; Health Products'!$B:$B,$B302,'Other Pharma &amp; Health Products'!BQ:BQ)+SUMIF('PSM Costs'!$B:$B,$B302,'PSM Costs'!BQ:BQ),"")</f>
        <v/>
      </c>
      <c r="AA302" s="234" t="str">
        <f ca="1">IF(SUMIF(Pharmaceuticals!$B:$B,$B302,Pharmaceuticals!BS:BS)+SUMIF('Health Products &amp; Equipment'!$B:$B,$B302,'Health Products &amp; Equipment'!BS:BS)+SUMIF('Other Pharma &amp; Health Products'!$B:$B,$B302,'Other Pharma &amp; Health Products'!BS:BS)+SUMIF('PSM Costs'!$B:$B,$B302,'PSM Costs'!BS:BS)&gt;0,SUMIF(Pharmaceuticals!$B:$B,$B302,Pharmaceuticals!BS:BS)+SUMIF('Health Products &amp; Equipment'!$B:$B,$B302,'Health Products &amp; Equipment'!BS:BS)+SUMIF('Other Pharma &amp; Health Products'!$B:$B,$B302,'Other Pharma &amp; Health Products'!BS:BS)+SUMIF('PSM Costs'!$B:$B,$B302,'PSM Costs'!BS:BS),"")</f>
        <v/>
      </c>
      <c r="AB302" s="233" t="str">
        <f t="shared" ca="1" si="24"/>
        <v/>
      </c>
    </row>
    <row r="303" spans="1:28" ht="22.15" customHeight="1" x14ac:dyDescent="0.2">
      <c r="A303" s="229">
        <v>293</v>
      </c>
      <c r="B303" s="229" t="str">
        <f ca="1">IFERROR(VLOOKUP(A303,'Rank unique Mod-Int-CI-PR'!I:J,2,FALSE),"")</f>
        <v/>
      </c>
      <c r="C303" s="230" t="str">
        <f ca="1">IFERROR(VLOOKUP(VALUE(LEFT(B303,FIND("-",B303)-1)),CatModules!B:C,2,FALSE),"")</f>
        <v/>
      </c>
      <c r="D303" s="230" t="str">
        <f ca="1">IFERROR(VLOOKUP(LEFT(B303,FIND("--",B303)-1),CatInt!D:E,2,FALSE),"")</f>
        <v/>
      </c>
      <c r="E303" s="230" t="str">
        <f ca="1">IFERROR(VLOOKUP(MID(B303,FIND("--",B303)+2,FIND("---",B303)-FIND("--",B303)-2),CatCostInp!D:E,2,FALSE),"")</f>
        <v/>
      </c>
      <c r="F303" s="230" t="str">
        <f ca="1">IFERROR(VLOOKUP(B303,ActivityConcat!A:C,3,FALSE),"")</f>
        <v/>
      </c>
      <c r="G303" s="231" t="str">
        <f ca="1">IFERROR(VLOOKUP(VALUE(RIGHT(B303,1)),Setup!A:D,4,FALSE),"")</f>
        <v/>
      </c>
      <c r="H303" s="232" t="str">
        <f t="shared" ca="1" si="20"/>
        <v/>
      </c>
      <c r="I303" s="233" t="str">
        <f ca="1">IF(SUMIF(Pharmaceuticals!$B:$B,$B303,Pharmaceuticals!Z:Z)+SUMIF('Health Products &amp; Equipment'!$B:$B,$B303,'Health Products &amp; Equipment'!Z:Z)+SUMIF('Other Pharma &amp; Health Products'!$B:$B,$B303,'Other Pharma &amp; Health Products'!Z:Z)+SUMIF('PSM Costs'!$B:$B,$B303,'PSM Costs'!Z:Z)&gt;0,SUMIF(Pharmaceuticals!$B:$B,$B303,Pharmaceuticals!Z:Z)+SUMIF('Health Products &amp; Equipment'!$B:$B,$B303,'Health Products &amp; Equipment'!Z:Z)+SUMIF('Other Pharma &amp; Health Products'!$B:$B,$B303,'Other Pharma &amp; Health Products'!Z:Z)+SUMIF('PSM Costs'!$B:$B,$B303,'PSM Costs'!Z:Z),"")</f>
        <v/>
      </c>
      <c r="J303" s="233" t="str">
        <f ca="1">IF(SUMIF(Pharmaceuticals!$B:$B,$B303,Pharmaceuticals!AB:AB)+SUMIF('Health Products &amp; Equipment'!$B:$B,$B303,'Health Products &amp; Equipment'!AB:AB)+SUMIF('Other Pharma &amp; Health Products'!$B:$B,$B303,'Other Pharma &amp; Health Products'!AB:AB)+SUMIF('PSM Costs'!$B:$B,$B303,'PSM Costs'!AB:AB)&gt;0,SUMIF(Pharmaceuticals!$B:$B,$B303,Pharmaceuticals!AB:AB)+SUMIF('Health Products &amp; Equipment'!$B:$B,$B303,'Health Products &amp; Equipment'!AB:AB)+SUMIF('Other Pharma &amp; Health Products'!$B:$B,$B303,'Other Pharma &amp; Health Products'!AB:AB)+SUMIF('PSM Costs'!$B:$B,$B303,'PSM Costs'!AB:AB),"")</f>
        <v/>
      </c>
      <c r="K303" s="233" t="str">
        <f ca="1">IF(SUMIF(Pharmaceuticals!$B:$B,$B303,Pharmaceuticals!AD:AD)+SUMIF('Health Products &amp; Equipment'!$B:$B,$B303,'Health Products &amp; Equipment'!AD:AD)+SUMIF('Other Pharma &amp; Health Products'!$B:$B,$B303,'Other Pharma &amp; Health Products'!AD:AD)+SUMIF('PSM Costs'!$B:$B,$B303,'PSM Costs'!AD:AD)&gt;0,SUMIF(Pharmaceuticals!$B:$B,$B303,Pharmaceuticals!AD:AD)+SUMIF('Health Products &amp; Equipment'!$B:$B,$B303,'Health Products &amp; Equipment'!AD:AD)+SUMIF('Other Pharma &amp; Health Products'!$B:$B,$B303,'Other Pharma &amp; Health Products'!AD:AD)+SUMIF('PSM Costs'!$B:$B,$B303,'PSM Costs'!AD:AD),"")</f>
        <v/>
      </c>
      <c r="L303" s="233" t="str">
        <f ca="1">IF(SUMIF(Pharmaceuticals!$B:$B,$B303,Pharmaceuticals!AF:AF)+SUMIF('Health Products &amp; Equipment'!$B:$B,$B303,'Health Products &amp; Equipment'!AF:AF)+SUMIF('Other Pharma &amp; Health Products'!$B:$B,$B303,'Other Pharma &amp; Health Products'!AF:AF)+SUMIF('PSM Costs'!$B:$B,$B303,'PSM Costs'!AF:AF)&gt;0,SUMIF(Pharmaceuticals!$B:$B,$B303,Pharmaceuticals!AF:AF)+SUMIF('Health Products &amp; Equipment'!$B:$B,$B303,'Health Products &amp; Equipment'!AF:AF)+SUMIF('Other Pharma &amp; Health Products'!$B:$B,$B303,'Other Pharma &amp; Health Products'!AF:AF)+SUMIF('PSM Costs'!$B:$B,$B303,'PSM Costs'!AF:AF),"")</f>
        <v/>
      </c>
      <c r="M303" s="231" t="str">
        <f t="shared" ca="1" si="21"/>
        <v/>
      </c>
      <c r="N303" s="234" t="str">
        <f ca="1">IF(SUMIF(Pharmaceuticals!$B:$B,$B303,Pharmaceuticals!AM:AM)+SUMIF('Health Products &amp; Equipment'!$B:$B,$B303,'Health Products &amp; Equipment'!AM:AM)+SUMIF('Other Pharma &amp; Health Products'!$B:$B,$B303,'Other Pharma &amp; Health Products'!AM:AM)+SUMIF('PSM Costs'!$B:$B,$B303,'PSM Costs'!AM:AM)&gt;0,SUMIF(Pharmaceuticals!$B:$B,$B303,Pharmaceuticals!AM:AM)+SUMIF('Health Products &amp; Equipment'!$B:$B,$B303,'Health Products &amp; Equipment'!AM:AM)+SUMIF('Other Pharma &amp; Health Products'!$B:$B,$B303,'Other Pharma &amp; Health Products'!AM:AM)+SUMIF('PSM Costs'!$B:$B,$B303,'PSM Costs'!AM:AM),"")</f>
        <v/>
      </c>
      <c r="O303" s="234" t="str">
        <f ca="1">IF(SUMIF(Pharmaceuticals!$B:$B,$B303,Pharmaceuticals!AO:AO)+SUMIF('Health Products &amp; Equipment'!$B:$B,$B303,'Health Products &amp; Equipment'!AO:AO)+SUMIF('Other Pharma &amp; Health Products'!$B:$B,$B303,'Other Pharma &amp; Health Products'!AO:AO)+SUMIF('PSM Costs'!$B:$B,$B303,'PSM Costs'!AO:AO)&gt;0,SUMIF(Pharmaceuticals!$B:$B,$B303,Pharmaceuticals!AO:AO)+SUMIF('Health Products &amp; Equipment'!$B:$B,$B303,'Health Products &amp; Equipment'!AO:AO)+SUMIF('Other Pharma &amp; Health Products'!$B:$B,$B303,'Other Pharma &amp; Health Products'!AO:AO)+SUMIF('PSM Costs'!$B:$B,$B303,'PSM Costs'!AO:AO),"")</f>
        <v/>
      </c>
      <c r="P303" s="234" t="str">
        <f ca="1">IF(SUMIF(Pharmaceuticals!$B:$B,$B303,Pharmaceuticals!AQ:AQ)+SUMIF('Health Products &amp; Equipment'!$B:$B,$B303,'Health Products &amp; Equipment'!AQ:AQ)+SUMIF('Other Pharma &amp; Health Products'!$B:$B,$B303,'Other Pharma &amp; Health Products'!AQ:AQ)+SUMIF('PSM Costs'!$B:$B,$B303,'PSM Costs'!AQ:AQ)&gt;0,SUMIF(Pharmaceuticals!$B:$B,$B303,Pharmaceuticals!AQ:AQ)+SUMIF('Health Products &amp; Equipment'!$B:$B,$B303,'Health Products &amp; Equipment'!AQ:AQ)+SUMIF('Other Pharma &amp; Health Products'!$B:$B,$B303,'Other Pharma &amp; Health Products'!AQ:AQ)+SUMIF('PSM Costs'!$B:$B,$B303,'PSM Costs'!AQ:AQ),"")</f>
        <v/>
      </c>
      <c r="Q303" s="234" t="str">
        <f ca="1">IF(SUMIF(Pharmaceuticals!$B:$B,$B303,Pharmaceuticals!AS:AS)+SUMIF('Health Products &amp; Equipment'!$B:$B,$B303,'Health Products &amp; Equipment'!AS:AS)+SUMIF('Other Pharma &amp; Health Products'!$B:$B,$B303,'Other Pharma &amp; Health Products'!AS:AS)+SUMIF('PSM Costs'!$B:$B,$B303,'PSM Costs'!AS:AS)&gt;0,SUMIF(Pharmaceuticals!$B:$B,$B303,Pharmaceuticals!AS:AS)+SUMIF('Health Products &amp; Equipment'!$B:$B,$B303,'Health Products &amp; Equipment'!AS:AS)+SUMIF('Other Pharma &amp; Health Products'!$B:$B,$B303,'Other Pharma &amp; Health Products'!AS:AS)+SUMIF('PSM Costs'!$B:$B,$B303,'PSM Costs'!AS:AS),"")</f>
        <v/>
      </c>
      <c r="R303" s="232" t="str">
        <f t="shared" ca="1" si="22"/>
        <v/>
      </c>
      <c r="S303" s="233" t="str">
        <f ca="1">IF(SUMIF(Pharmaceuticals!$B:$B,$B303,Pharmaceuticals!AZ:AZ)+SUMIF('Health Products &amp; Equipment'!$B:$B,$B303,'Health Products &amp; Equipment'!AZ:AZ)+SUMIF('Other Pharma &amp; Health Products'!$B:$B,$B303,'Other Pharma &amp; Health Products'!AZ:AZ)+SUMIF('PSM Costs'!$B:$B,$B303,'PSM Costs'!AZ:AZ)&gt;0,SUMIF(Pharmaceuticals!$B:$B,$B303,Pharmaceuticals!AZ:AZ)+SUMIF('Health Products &amp; Equipment'!$B:$B,$B303,'Health Products &amp; Equipment'!AZ:AZ)+SUMIF('Other Pharma &amp; Health Products'!$B:$B,$B303,'Other Pharma &amp; Health Products'!AZ:AZ)+SUMIF('PSM Costs'!$B:$B,$B303,'PSM Costs'!AZ:AZ),"")</f>
        <v/>
      </c>
      <c r="T303" s="233" t="str">
        <f ca="1">IF(SUMIF(Pharmaceuticals!$B:$B,$B303,Pharmaceuticals!BB:BB)+SUMIF('Health Products &amp; Equipment'!$B:$B,$B303,'Health Products &amp; Equipment'!BB:BB)+SUMIF('Other Pharma &amp; Health Products'!$B:$B,$B303,'Other Pharma &amp; Health Products'!BB:BB)+SUMIF('PSM Costs'!$B:$B,$B303,'PSM Costs'!BB:BB)&gt;0,SUMIF(Pharmaceuticals!$B:$B,$B303,Pharmaceuticals!BB:BB)+SUMIF('Health Products &amp; Equipment'!$B:$B,$B303,'Health Products &amp; Equipment'!BB:BB)+SUMIF('Other Pharma &amp; Health Products'!$B:$B,$B303,'Other Pharma &amp; Health Products'!BB:BB)+SUMIF('PSM Costs'!$B:$B,$B303,'PSM Costs'!BB:BB),"")</f>
        <v/>
      </c>
      <c r="U303" s="233" t="str">
        <f ca="1">IF(SUMIF(Pharmaceuticals!$B:$B,$B303,Pharmaceuticals!BD:BD)+SUMIF('Health Products &amp; Equipment'!$B:$B,$B303,'Health Products &amp; Equipment'!BD:BD)+SUMIF('Other Pharma &amp; Health Products'!$B:$B,$B303,'Other Pharma &amp; Health Products'!BD:BD)+SUMIF('PSM Costs'!$B:$B,$B303,'PSM Costs'!BD:BD)&gt;0,SUMIF(Pharmaceuticals!$B:$B,$B303,Pharmaceuticals!BD:BD)+SUMIF('Health Products &amp; Equipment'!$B:$B,$B303,'Health Products &amp; Equipment'!BD:BD)+SUMIF('Other Pharma &amp; Health Products'!$B:$B,$B303,'Other Pharma &amp; Health Products'!BD:BD)+SUMIF('PSM Costs'!$B:$B,$B303,'PSM Costs'!BD:BD),"")</f>
        <v/>
      </c>
      <c r="V303" s="233" t="str">
        <f ca="1">IF(SUMIF(Pharmaceuticals!$B:$B,$B303,Pharmaceuticals!BF:BF)+SUMIF('Health Products &amp; Equipment'!$B:$B,$B303,'Health Products &amp; Equipment'!BF:BF)+SUMIF('Other Pharma &amp; Health Products'!$B:$B,$B303,'Other Pharma &amp; Health Products'!BF:BF)+SUMIF('PSM Costs'!$B:$B,$B303,'PSM Costs'!BF:BF)&gt;0,SUMIF(Pharmaceuticals!$B:$B,$B303,Pharmaceuticals!BF:BF)+SUMIF('Health Products &amp; Equipment'!$B:$B,$B303,'Health Products &amp; Equipment'!BF:BF)+SUMIF('Other Pharma &amp; Health Products'!$B:$B,$B303,'Other Pharma &amp; Health Products'!BF:BF)+SUMIF('PSM Costs'!$B:$B,$B303,'PSM Costs'!BF:BF),"")</f>
        <v/>
      </c>
      <c r="W303" s="231" t="str">
        <f t="shared" ca="1" si="23"/>
        <v/>
      </c>
      <c r="X303" s="234" t="str">
        <f ca="1">IF(SUMIF(Pharmaceuticals!$B:$B,$B303,Pharmaceuticals!BM:BM)+SUMIF('Health Products &amp; Equipment'!$B:$B,$B303,'Health Products &amp; Equipment'!BM:BM)+SUMIF('Other Pharma &amp; Health Products'!$B:$B,$B303,'Other Pharma &amp; Health Products'!BM:BM)+SUMIF('PSM Costs'!$B:$B,$B303,'PSM Costs'!BM:BM)&gt;0,SUMIF(Pharmaceuticals!$B:$B,$B303,Pharmaceuticals!BM:BM)+SUMIF('Health Products &amp; Equipment'!$B:$B,$B303,'Health Products &amp; Equipment'!BM:BM)+SUMIF('Other Pharma &amp; Health Products'!$B:$B,$B303,'Other Pharma &amp; Health Products'!BM:BM)+SUMIF('PSM Costs'!$B:$B,$B303,'PSM Costs'!BM:BM),"")</f>
        <v/>
      </c>
      <c r="Y303" s="234" t="str">
        <f ca="1">IF(SUMIF(Pharmaceuticals!$B:$B,$B303,Pharmaceuticals!BO:BO)+SUMIF('Health Products &amp; Equipment'!$B:$B,$B303,'Health Products &amp; Equipment'!BO:BO)+SUMIF('Other Pharma &amp; Health Products'!$B:$B,$B303,'Other Pharma &amp; Health Products'!BO:BO)+SUMIF('PSM Costs'!$B:$B,$B303,'PSM Costs'!BO:BO)&gt;0,SUMIF(Pharmaceuticals!$B:$B,$B303,Pharmaceuticals!BO:BO)+SUMIF('Health Products &amp; Equipment'!$B:$B,$B303,'Health Products &amp; Equipment'!BO:BO)+SUMIF('Other Pharma &amp; Health Products'!$B:$B,$B303,'Other Pharma &amp; Health Products'!BO:BO)+SUMIF('PSM Costs'!$B:$B,$B303,'PSM Costs'!BO:BO),"")</f>
        <v/>
      </c>
      <c r="Z303" s="234" t="str">
        <f ca="1">IF(SUMIF(Pharmaceuticals!$B:$B,$B303,Pharmaceuticals!BQ:BQ)+SUMIF('Health Products &amp; Equipment'!$B:$B,$B303,'Health Products &amp; Equipment'!BQ:BQ)+SUMIF('Other Pharma &amp; Health Products'!$B:$B,$B303,'Other Pharma &amp; Health Products'!BQ:BQ)+SUMIF('PSM Costs'!$B:$B,$B303,'PSM Costs'!BQ:BQ)&gt;0,SUMIF(Pharmaceuticals!$B:$B,$B303,Pharmaceuticals!BQ:BQ)+SUMIF('Health Products &amp; Equipment'!$B:$B,$B303,'Health Products &amp; Equipment'!BQ:BQ)+SUMIF('Other Pharma &amp; Health Products'!$B:$B,$B303,'Other Pharma &amp; Health Products'!BQ:BQ)+SUMIF('PSM Costs'!$B:$B,$B303,'PSM Costs'!BQ:BQ),"")</f>
        <v/>
      </c>
      <c r="AA303" s="234" t="str">
        <f ca="1">IF(SUMIF(Pharmaceuticals!$B:$B,$B303,Pharmaceuticals!BS:BS)+SUMIF('Health Products &amp; Equipment'!$B:$B,$B303,'Health Products &amp; Equipment'!BS:BS)+SUMIF('Other Pharma &amp; Health Products'!$B:$B,$B303,'Other Pharma &amp; Health Products'!BS:BS)+SUMIF('PSM Costs'!$B:$B,$B303,'PSM Costs'!BS:BS)&gt;0,SUMIF(Pharmaceuticals!$B:$B,$B303,Pharmaceuticals!BS:BS)+SUMIF('Health Products &amp; Equipment'!$B:$B,$B303,'Health Products &amp; Equipment'!BS:BS)+SUMIF('Other Pharma &amp; Health Products'!$B:$B,$B303,'Other Pharma &amp; Health Products'!BS:BS)+SUMIF('PSM Costs'!$B:$B,$B303,'PSM Costs'!BS:BS),"")</f>
        <v/>
      </c>
      <c r="AB303" s="233" t="str">
        <f t="shared" ca="1" si="24"/>
        <v/>
      </c>
    </row>
    <row r="304" spans="1:28" ht="22.15" customHeight="1" x14ac:dyDescent="0.2">
      <c r="A304" s="229">
        <v>294</v>
      </c>
      <c r="B304" s="229" t="str">
        <f ca="1">IFERROR(VLOOKUP(A304,'Rank unique Mod-Int-CI-PR'!I:J,2,FALSE),"")</f>
        <v/>
      </c>
      <c r="C304" s="230" t="str">
        <f ca="1">IFERROR(VLOOKUP(VALUE(LEFT(B304,FIND("-",B304)-1)),CatModules!B:C,2,FALSE),"")</f>
        <v/>
      </c>
      <c r="D304" s="230" t="str">
        <f ca="1">IFERROR(VLOOKUP(LEFT(B304,FIND("--",B304)-1),CatInt!D:E,2,FALSE),"")</f>
        <v/>
      </c>
      <c r="E304" s="230" t="str">
        <f ca="1">IFERROR(VLOOKUP(MID(B304,FIND("--",B304)+2,FIND("---",B304)-FIND("--",B304)-2),CatCostInp!D:E,2,FALSE),"")</f>
        <v/>
      </c>
      <c r="F304" s="230" t="str">
        <f ca="1">IFERROR(VLOOKUP(B304,ActivityConcat!A:C,3,FALSE),"")</f>
        <v/>
      </c>
      <c r="G304" s="231" t="str">
        <f ca="1">IFERROR(VLOOKUP(VALUE(RIGHT(B304,1)),Setup!A:D,4,FALSE),"")</f>
        <v/>
      </c>
      <c r="H304" s="232" t="str">
        <f t="shared" ref="H304:H313" ca="1" si="25">IF(SUM(I304:L304)&gt;0,1,"")</f>
        <v/>
      </c>
      <c r="I304" s="233" t="str">
        <f ca="1">IF(SUMIF(Pharmaceuticals!$B:$B,$B304,Pharmaceuticals!Z:Z)+SUMIF('Health Products &amp; Equipment'!$B:$B,$B304,'Health Products &amp; Equipment'!Z:Z)+SUMIF('Other Pharma &amp; Health Products'!$B:$B,$B304,'Other Pharma &amp; Health Products'!Z:Z)+SUMIF('PSM Costs'!$B:$B,$B304,'PSM Costs'!Z:Z)&gt;0,SUMIF(Pharmaceuticals!$B:$B,$B304,Pharmaceuticals!Z:Z)+SUMIF('Health Products &amp; Equipment'!$B:$B,$B304,'Health Products &amp; Equipment'!Z:Z)+SUMIF('Other Pharma &amp; Health Products'!$B:$B,$B304,'Other Pharma &amp; Health Products'!Z:Z)+SUMIF('PSM Costs'!$B:$B,$B304,'PSM Costs'!Z:Z),"")</f>
        <v/>
      </c>
      <c r="J304" s="233" t="str">
        <f ca="1">IF(SUMIF(Pharmaceuticals!$B:$B,$B304,Pharmaceuticals!AB:AB)+SUMIF('Health Products &amp; Equipment'!$B:$B,$B304,'Health Products &amp; Equipment'!AB:AB)+SUMIF('Other Pharma &amp; Health Products'!$B:$B,$B304,'Other Pharma &amp; Health Products'!AB:AB)+SUMIF('PSM Costs'!$B:$B,$B304,'PSM Costs'!AB:AB)&gt;0,SUMIF(Pharmaceuticals!$B:$B,$B304,Pharmaceuticals!AB:AB)+SUMIF('Health Products &amp; Equipment'!$B:$B,$B304,'Health Products &amp; Equipment'!AB:AB)+SUMIF('Other Pharma &amp; Health Products'!$B:$B,$B304,'Other Pharma &amp; Health Products'!AB:AB)+SUMIF('PSM Costs'!$B:$B,$B304,'PSM Costs'!AB:AB),"")</f>
        <v/>
      </c>
      <c r="K304" s="233" t="str">
        <f ca="1">IF(SUMIF(Pharmaceuticals!$B:$B,$B304,Pharmaceuticals!AD:AD)+SUMIF('Health Products &amp; Equipment'!$B:$B,$B304,'Health Products &amp; Equipment'!AD:AD)+SUMIF('Other Pharma &amp; Health Products'!$B:$B,$B304,'Other Pharma &amp; Health Products'!AD:AD)+SUMIF('PSM Costs'!$B:$B,$B304,'PSM Costs'!AD:AD)&gt;0,SUMIF(Pharmaceuticals!$B:$B,$B304,Pharmaceuticals!AD:AD)+SUMIF('Health Products &amp; Equipment'!$B:$B,$B304,'Health Products &amp; Equipment'!AD:AD)+SUMIF('Other Pharma &amp; Health Products'!$B:$B,$B304,'Other Pharma &amp; Health Products'!AD:AD)+SUMIF('PSM Costs'!$B:$B,$B304,'PSM Costs'!AD:AD),"")</f>
        <v/>
      </c>
      <c r="L304" s="233" t="str">
        <f ca="1">IF(SUMIF(Pharmaceuticals!$B:$B,$B304,Pharmaceuticals!AF:AF)+SUMIF('Health Products &amp; Equipment'!$B:$B,$B304,'Health Products &amp; Equipment'!AF:AF)+SUMIF('Other Pharma &amp; Health Products'!$B:$B,$B304,'Other Pharma &amp; Health Products'!AF:AF)+SUMIF('PSM Costs'!$B:$B,$B304,'PSM Costs'!AF:AF)&gt;0,SUMIF(Pharmaceuticals!$B:$B,$B304,Pharmaceuticals!AF:AF)+SUMIF('Health Products &amp; Equipment'!$B:$B,$B304,'Health Products &amp; Equipment'!AF:AF)+SUMIF('Other Pharma &amp; Health Products'!$B:$B,$B304,'Other Pharma &amp; Health Products'!AF:AF)+SUMIF('PSM Costs'!$B:$B,$B304,'PSM Costs'!AF:AF),"")</f>
        <v/>
      </c>
      <c r="M304" s="231" t="str">
        <f t="shared" ref="M304:M313" ca="1" si="26">IF(SUM(N304:Q304)&gt;0,1,"")</f>
        <v/>
      </c>
      <c r="N304" s="234" t="str">
        <f ca="1">IF(SUMIF(Pharmaceuticals!$B:$B,$B304,Pharmaceuticals!AM:AM)+SUMIF('Health Products &amp; Equipment'!$B:$B,$B304,'Health Products &amp; Equipment'!AM:AM)+SUMIF('Other Pharma &amp; Health Products'!$B:$B,$B304,'Other Pharma &amp; Health Products'!AM:AM)+SUMIF('PSM Costs'!$B:$B,$B304,'PSM Costs'!AM:AM)&gt;0,SUMIF(Pharmaceuticals!$B:$B,$B304,Pharmaceuticals!AM:AM)+SUMIF('Health Products &amp; Equipment'!$B:$B,$B304,'Health Products &amp; Equipment'!AM:AM)+SUMIF('Other Pharma &amp; Health Products'!$B:$B,$B304,'Other Pharma &amp; Health Products'!AM:AM)+SUMIF('PSM Costs'!$B:$B,$B304,'PSM Costs'!AM:AM),"")</f>
        <v/>
      </c>
      <c r="O304" s="234" t="str">
        <f ca="1">IF(SUMIF(Pharmaceuticals!$B:$B,$B304,Pharmaceuticals!AO:AO)+SUMIF('Health Products &amp; Equipment'!$B:$B,$B304,'Health Products &amp; Equipment'!AO:AO)+SUMIF('Other Pharma &amp; Health Products'!$B:$B,$B304,'Other Pharma &amp; Health Products'!AO:AO)+SUMIF('PSM Costs'!$B:$B,$B304,'PSM Costs'!AO:AO)&gt;0,SUMIF(Pharmaceuticals!$B:$B,$B304,Pharmaceuticals!AO:AO)+SUMIF('Health Products &amp; Equipment'!$B:$B,$B304,'Health Products &amp; Equipment'!AO:AO)+SUMIF('Other Pharma &amp; Health Products'!$B:$B,$B304,'Other Pharma &amp; Health Products'!AO:AO)+SUMIF('PSM Costs'!$B:$B,$B304,'PSM Costs'!AO:AO),"")</f>
        <v/>
      </c>
      <c r="P304" s="234" t="str">
        <f ca="1">IF(SUMIF(Pharmaceuticals!$B:$B,$B304,Pharmaceuticals!AQ:AQ)+SUMIF('Health Products &amp; Equipment'!$B:$B,$B304,'Health Products &amp; Equipment'!AQ:AQ)+SUMIF('Other Pharma &amp; Health Products'!$B:$B,$B304,'Other Pharma &amp; Health Products'!AQ:AQ)+SUMIF('PSM Costs'!$B:$B,$B304,'PSM Costs'!AQ:AQ)&gt;0,SUMIF(Pharmaceuticals!$B:$B,$B304,Pharmaceuticals!AQ:AQ)+SUMIF('Health Products &amp; Equipment'!$B:$B,$B304,'Health Products &amp; Equipment'!AQ:AQ)+SUMIF('Other Pharma &amp; Health Products'!$B:$B,$B304,'Other Pharma &amp; Health Products'!AQ:AQ)+SUMIF('PSM Costs'!$B:$B,$B304,'PSM Costs'!AQ:AQ),"")</f>
        <v/>
      </c>
      <c r="Q304" s="234" t="str">
        <f ca="1">IF(SUMIF(Pharmaceuticals!$B:$B,$B304,Pharmaceuticals!AS:AS)+SUMIF('Health Products &amp; Equipment'!$B:$B,$B304,'Health Products &amp; Equipment'!AS:AS)+SUMIF('Other Pharma &amp; Health Products'!$B:$B,$B304,'Other Pharma &amp; Health Products'!AS:AS)+SUMIF('PSM Costs'!$B:$B,$B304,'PSM Costs'!AS:AS)&gt;0,SUMIF(Pharmaceuticals!$B:$B,$B304,Pharmaceuticals!AS:AS)+SUMIF('Health Products &amp; Equipment'!$B:$B,$B304,'Health Products &amp; Equipment'!AS:AS)+SUMIF('Other Pharma &amp; Health Products'!$B:$B,$B304,'Other Pharma &amp; Health Products'!AS:AS)+SUMIF('PSM Costs'!$B:$B,$B304,'PSM Costs'!AS:AS),"")</f>
        <v/>
      </c>
      <c r="R304" s="232" t="str">
        <f t="shared" ref="R304:R313" ca="1" si="27">IF(SUM(S304:V304)&gt;0,1,"")</f>
        <v/>
      </c>
      <c r="S304" s="233" t="str">
        <f ca="1">IF(SUMIF(Pharmaceuticals!$B:$B,$B304,Pharmaceuticals!AZ:AZ)+SUMIF('Health Products &amp; Equipment'!$B:$B,$B304,'Health Products &amp; Equipment'!AZ:AZ)+SUMIF('Other Pharma &amp; Health Products'!$B:$B,$B304,'Other Pharma &amp; Health Products'!AZ:AZ)+SUMIF('PSM Costs'!$B:$B,$B304,'PSM Costs'!AZ:AZ)&gt;0,SUMIF(Pharmaceuticals!$B:$B,$B304,Pharmaceuticals!AZ:AZ)+SUMIF('Health Products &amp; Equipment'!$B:$B,$B304,'Health Products &amp; Equipment'!AZ:AZ)+SUMIF('Other Pharma &amp; Health Products'!$B:$B,$B304,'Other Pharma &amp; Health Products'!AZ:AZ)+SUMIF('PSM Costs'!$B:$B,$B304,'PSM Costs'!AZ:AZ),"")</f>
        <v/>
      </c>
      <c r="T304" s="233" t="str">
        <f ca="1">IF(SUMIF(Pharmaceuticals!$B:$B,$B304,Pharmaceuticals!BB:BB)+SUMIF('Health Products &amp; Equipment'!$B:$B,$B304,'Health Products &amp; Equipment'!BB:BB)+SUMIF('Other Pharma &amp; Health Products'!$B:$B,$B304,'Other Pharma &amp; Health Products'!BB:BB)+SUMIF('PSM Costs'!$B:$B,$B304,'PSM Costs'!BB:BB)&gt;0,SUMIF(Pharmaceuticals!$B:$B,$B304,Pharmaceuticals!BB:BB)+SUMIF('Health Products &amp; Equipment'!$B:$B,$B304,'Health Products &amp; Equipment'!BB:BB)+SUMIF('Other Pharma &amp; Health Products'!$B:$B,$B304,'Other Pharma &amp; Health Products'!BB:BB)+SUMIF('PSM Costs'!$B:$B,$B304,'PSM Costs'!BB:BB),"")</f>
        <v/>
      </c>
      <c r="U304" s="233" t="str">
        <f ca="1">IF(SUMIF(Pharmaceuticals!$B:$B,$B304,Pharmaceuticals!BD:BD)+SUMIF('Health Products &amp; Equipment'!$B:$B,$B304,'Health Products &amp; Equipment'!BD:BD)+SUMIF('Other Pharma &amp; Health Products'!$B:$B,$B304,'Other Pharma &amp; Health Products'!BD:BD)+SUMIF('PSM Costs'!$B:$B,$B304,'PSM Costs'!BD:BD)&gt;0,SUMIF(Pharmaceuticals!$B:$B,$B304,Pharmaceuticals!BD:BD)+SUMIF('Health Products &amp; Equipment'!$B:$B,$B304,'Health Products &amp; Equipment'!BD:BD)+SUMIF('Other Pharma &amp; Health Products'!$B:$B,$B304,'Other Pharma &amp; Health Products'!BD:BD)+SUMIF('PSM Costs'!$B:$B,$B304,'PSM Costs'!BD:BD),"")</f>
        <v/>
      </c>
      <c r="V304" s="233" t="str">
        <f ca="1">IF(SUMIF(Pharmaceuticals!$B:$B,$B304,Pharmaceuticals!BF:BF)+SUMIF('Health Products &amp; Equipment'!$B:$B,$B304,'Health Products &amp; Equipment'!BF:BF)+SUMIF('Other Pharma &amp; Health Products'!$B:$B,$B304,'Other Pharma &amp; Health Products'!BF:BF)+SUMIF('PSM Costs'!$B:$B,$B304,'PSM Costs'!BF:BF)&gt;0,SUMIF(Pharmaceuticals!$B:$B,$B304,Pharmaceuticals!BF:BF)+SUMIF('Health Products &amp; Equipment'!$B:$B,$B304,'Health Products &amp; Equipment'!BF:BF)+SUMIF('Other Pharma &amp; Health Products'!$B:$B,$B304,'Other Pharma &amp; Health Products'!BF:BF)+SUMIF('PSM Costs'!$B:$B,$B304,'PSM Costs'!BF:BF),"")</f>
        <v/>
      </c>
      <c r="W304" s="231" t="str">
        <f t="shared" ref="W304:W313" ca="1" si="28">IF(SUM(X304:AA304)&gt;0,1,"")</f>
        <v/>
      </c>
      <c r="X304" s="234" t="str">
        <f ca="1">IF(SUMIF(Pharmaceuticals!$B:$B,$B304,Pharmaceuticals!BM:BM)+SUMIF('Health Products &amp; Equipment'!$B:$B,$B304,'Health Products &amp; Equipment'!BM:BM)+SUMIF('Other Pharma &amp; Health Products'!$B:$B,$B304,'Other Pharma &amp; Health Products'!BM:BM)+SUMIF('PSM Costs'!$B:$B,$B304,'PSM Costs'!BM:BM)&gt;0,SUMIF(Pharmaceuticals!$B:$B,$B304,Pharmaceuticals!BM:BM)+SUMIF('Health Products &amp; Equipment'!$B:$B,$B304,'Health Products &amp; Equipment'!BM:BM)+SUMIF('Other Pharma &amp; Health Products'!$B:$B,$B304,'Other Pharma &amp; Health Products'!BM:BM)+SUMIF('PSM Costs'!$B:$B,$B304,'PSM Costs'!BM:BM),"")</f>
        <v/>
      </c>
      <c r="Y304" s="234" t="str">
        <f ca="1">IF(SUMIF(Pharmaceuticals!$B:$B,$B304,Pharmaceuticals!BO:BO)+SUMIF('Health Products &amp; Equipment'!$B:$B,$B304,'Health Products &amp; Equipment'!BO:BO)+SUMIF('Other Pharma &amp; Health Products'!$B:$B,$B304,'Other Pharma &amp; Health Products'!BO:BO)+SUMIF('PSM Costs'!$B:$B,$B304,'PSM Costs'!BO:BO)&gt;0,SUMIF(Pharmaceuticals!$B:$B,$B304,Pharmaceuticals!BO:BO)+SUMIF('Health Products &amp; Equipment'!$B:$B,$B304,'Health Products &amp; Equipment'!BO:BO)+SUMIF('Other Pharma &amp; Health Products'!$B:$B,$B304,'Other Pharma &amp; Health Products'!BO:BO)+SUMIF('PSM Costs'!$B:$B,$B304,'PSM Costs'!BO:BO),"")</f>
        <v/>
      </c>
      <c r="Z304" s="234" t="str">
        <f ca="1">IF(SUMIF(Pharmaceuticals!$B:$B,$B304,Pharmaceuticals!BQ:BQ)+SUMIF('Health Products &amp; Equipment'!$B:$B,$B304,'Health Products &amp; Equipment'!BQ:BQ)+SUMIF('Other Pharma &amp; Health Products'!$B:$B,$B304,'Other Pharma &amp; Health Products'!BQ:BQ)+SUMIF('PSM Costs'!$B:$B,$B304,'PSM Costs'!BQ:BQ)&gt;0,SUMIF(Pharmaceuticals!$B:$B,$B304,Pharmaceuticals!BQ:BQ)+SUMIF('Health Products &amp; Equipment'!$B:$B,$B304,'Health Products &amp; Equipment'!BQ:BQ)+SUMIF('Other Pharma &amp; Health Products'!$B:$B,$B304,'Other Pharma &amp; Health Products'!BQ:BQ)+SUMIF('PSM Costs'!$B:$B,$B304,'PSM Costs'!BQ:BQ),"")</f>
        <v/>
      </c>
      <c r="AA304" s="234" t="str">
        <f ca="1">IF(SUMIF(Pharmaceuticals!$B:$B,$B304,Pharmaceuticals!BS:BS)+SUMIF('Health Products &amp; Equipment'!$B:$B,$B304,'Health Products &amp; Equipment'!BS:BS)+SUMIF('Other Pharma &amp; Health Products'!$B:$B,$B304,'Other Pharma &amp; Health Products'!BS:BS)+SUMIF('PSM Costs'!$B:$B,$B304,'PSM Costs'!BS:BS)&gt;0,SUMIF(Pharmaceuticals!$B:$B,$B304,Pharmaceuticals!BS:BS)+SUMIF('Health Products &amp; Equipment'!$B:$B,$B304,'Health Products &amp; Equipment'!BS:BS)+SUMIF('Other Pharma &amp; Health Products'!$B:$B,$B304,'Other Pharma &amp; Health Products'!BS:BS)+SUMIF('PSM Costs'!$B:$B,$B304,'PSM Costs'!BS:BS),"")</f>
        <v/>
      </c>
      <c r="AB304" s="233" t="str">
        <f t="shared" ref="AB304:AB313" ca="1" si="29">IF(SUM(I304:L304,N304:Q304,S304:V304,X304:AA304)&gt;0,SUM(I304:L304,N304:Q304,S304:V304,X304:AA304),"")</f>
        <v/>
      </c>
    </row>
    <row r="305" spans="1:28" ht="22.15" customHeight="1" x14ac:dyDescent="0.2">
      <c r="A305" s="229">
        <v>295</v>
      </c>
      <c r="B305" s="229" t="str">
        <f ca="1">IFERROR(VLOOKUP(A305,'Rank unique Mod-Int-CI-PR'!I:J,2,FALSE),"")</f>
        <v/>
      </c>
      <c r="C305" s="230" t="str">
        <f ca="1">IFERROR(VLOOKUP(VALUE(LEFT(B305,FIND("-",B305)-1)),CatModules!B:C,2,FALSE),"")</f>
        <v/>
      </c>
      <c r="D305" s="230" t="str">
        <f ca="1">IFERROR(VLOOKUP(LEFT(B305,FIND("--",B305)-1),CatInt!D:E,2,FALSE),"")</f>
        <v/>
      </c>
      <c r="E305" s="230" t="str">
        <f ca="1">IFERROR(VLOOKUP(MID(B305,FIND("--",B305)+2,FIND("---",B305)-FIND("--",B305)-2),CatCostInp!D:E,2,FALSE),"")</f>
        <v/>
      </c>
      <c r="F305" s="230" t="str">
        <f ca="1">IFERROR(VLOOKUP(B305,ActivityConcat!A:C,3,FALSE),"")</f>
        <v/>
      </c>
      <c r="G305" s="231" t="str">
        <f ca="1">IFERROR(VLOOKUP(VALUE(RIGHT(B305,1)),Setup!A:D,4,FALSE),"")</f>
        <v/>
      </c>
      <c r="H305" s="232" t="str">
        <f t="shared" ca="1" si="25"/>
        <v/>
      </c>
      <c r="I305" s="233" t="str">
        <f ca="1">IF(SUMIF(Pharmaceuticals!$B:$B,$B305,Pharmaceuticals!Z:Z)+SUMIF('Health Products &amp; Equipment'!$B:$B,$B305,'Health Products &amp; Equipment'!Z:Z)+SUMIF('Other Pharma &amp; Health Products'!$B:$B,$B305,'Other Pharma &amp; Health Products'!Z:Z)+SUMIF('PSM Costs'!$B:$B,$B305,'PSM Costs'!Z:Z)&gt;0,SUMIF(Pharmaceuticals!$B:$B,$B305,Pharmaceuticals!Z:Z)+SUMIF('Health Products &amp; Equipment'!$B:$B,$B305,'Health Products &amp; Equipment'!Z:Z)+SUMIF('Other Pharma &amp; Health Products'!$B:$B,$B305,'Other Pharma &amp; Health Products'!Z:Z)+SUMIF('PSM Costs'!$B:$B,$B305,'PSM Costs'!Z:Z),"")</f>
        <v/>
      </c>
      <c r="J305" s="233" t="str">
        <f ca="1">IF(SUMIF(Pharmaceuticals!$B:$B,$B305,Pharmaceuticals!AB:AB)+SUMIF('Health Products &amp; Equipment'!$B:$B,$B305,'Health Products &amp; Equipment'!AB:AB)+SUMIF('Other Pharma &amp; Health Products'!$B:$B,$B305,'Other Pharma &amp; Health Products'!AB:AB)+SUMIF('PSM Costs'!$B:$B,$B305,'PSM Costs'!AB:AB)&gt;0,SUMIF(Pharmaceuticals!$B:$B,$B305,Pharmaceuticals!AB:AB)+SUMIF('Health Products &amp; Equipment'!$B:$B,$B305,'Health Products &amp; Equipment'!AB:AB)+SUMIF('Other Pharma &amp; Health Products'!$B:$B,$B305,'Other Pharma &amp; Health Products'!AB:AB)+SUMIF('PSM Costs'!$B:$B,$B305,'PSM Costs'!AB:AB),"")</f>
        <v/>
      </c>
      <c r="K305" s="233" t="str">
        <f ca="1">IF(SUMIF(Pharmaceuticals!$B:$B,$B305,Pharmaceuticals!AD:AD)+SUMIF('Health Products &amp; Equipment'!$B:$B,$B305,'Health Products &amp; Equipment'!AD:AD)+SUMIF('Other Pharma &amp; Health Products'!$B:$B,$B305,'Other Pharma &amp; Health Products'!AD:AD)+SUMIF('PSM Costs'!$B:$B,$B305,'PSM Costs'!AD:AD)&gt;0,SUMIF(Pharmaceuticals!$B:$B,$B305,Pharmaceuticals!AD:AD)+SUMIF('Health Products &amp; Equipment'!$B:$B,$B305,'Health Products &amp; Equipment'!AD:AD)+SUMIF('Other Pharma &amp; Health Products'!$B:$B,$B305,'Other Pharma &amp; Health Products'!AD:AD)+SUMIF('PSM Costs'!$B:$B,$B305,'PSM Costs'!AD:AD),"")</f>
        <v/>
      </c>
      <c r="L305" s="233" t="str">
        <f ca="1">IF(SUMIF(Pharmaceuticals!$B:$B,$B305,Pharmaceuticals!AF:AF)+SUMIF('Health Products &amp; Equipment'!$B:$B,$B305,'Health Products &amp; Equipment'!AF:AF)+SUMIF('Other Pharma &amp; Health Products'!$B:$B,$B305,'Other Pharma &amp; Health Products'!AF:AF)+SUMIF('PSM Costs'!$B:$B,$B305,'PSM Costs'!AF:AF)&gt;0,SUMIF(Pharmaceuticals!$B:$B,$B305,Pharmaceuticals!AF:AF)+SUMIF('Health Products &amp; Equipment'!$B:$B,$B305,'Health Products &amp; Equipment'!AF:AF)+SUMIF('Other Pharma &amp; Health Products'!$B:$B,$B305,'Other Pharma &amp; Health Products'!AF:AF)+SUMIF('PSM Costs'!$B:$B,$B305,'PSM Costs'!AF:AF),"")</f>
        <v/>
      </c>
      <c r="M305" s="231" t="str">
        <f t="shared" ca="1" si="26"/>
        <v/>
      </c>
      <c r="N305" s="234" t="str">
        <f ca="1">IF(SUMIF(Pharmaceuticals!$B:$B,$B305,Pharmaceuticals!AM:AM)+SUMIF('Health Products &amp; Equipment'!$B:$B,$B305,'Health Products &amp; Equipment'!AM:AM)+SUMIF('Other Pharma &amp; Health Products'!$B:$B,$B305,'Other Pharma &amp; Health Products'!AM:AM)+SUMIF('PSM Costs'!$B:$B,$B305,'PSM Costs'!AM:AM)&gt;0,SUMIF(Pharmaceuticals!$B:$B,$B305,Pharmaceuticals!AM:AM)+SUMIF('Health Products &amp; Equipment'!$B:$B,$B305,'Health Products &amp; Equipment'!AM:AM)+SUMIF('Other Pharma &amp; Health Products'!$B:$B,$B305,'Other Pharma &amp; Health Products'!AM:AM)+SUMIF('PSM Costs'!$B:$B,$B305,'PSM Costs'!AM:AM),"")</f>
        <v/>
      </c>
      <c r="O305" s="234" t="str">
        <f ca="1">IF(SUMIF(Pharmaceuticals!$B:$B,$B305,Pharmaceuticals!AO:AO)+SUMIF('Health Products &amp; Equipment'!$B:$B,$B305,'Health Products &amp; Equipment'!AO:AO)+SUMIF('Other Pharma &amp; Health Products'!$B:$B,$B305,'Other Pharma &amp; Health Products'!AO:AO)+SUMIF('PSM Costs'!$B:$B,$B305,'PSM Costs'!AO:AO)&gt;0,SUMIF(Pharmaceuticals!$B:$B,$B305,Pharmaceuticals!AO:AO)+SUMIF('Health Products &amp; Equipment'!$B:$B,$B305,'Health Products &amp; Equipment'!AO:AO)+SUMIF('Other Pharma &amp; Health Products'!$B:$B,$B305,'Other Pharma &amp; Health Products'!AO:AO)+SUMIF('PSM Costs'!$B:$B,$B305,'PSM Costs'!AO:AO),"")</f>
        <v/>
      </c>
      <c r="P305" s="234" t="str">
        <f ca="1">IF(SUMIF(Pharmaceuticals!$B:$B,$B305,Pharmaceuticals!AQ:AQ)+SUMIF('Health Products &amp; Equipment'!$B:$B,$B305,'Health Products &amp; Equipment'!AQ:AQ)+SUMIF('Other Pharma &amp; Health Products'!$B:$B,$B305,'Other Pharma &amp; Health Products'!AQ:AQ)+SUMIF('PSM Costs'!$B:$B,$B305,'PSM Costs'!AQ:AQ)&gt;0,SUMIF(Pharmaceuticals!$B:$B,$B305,Pharmaceuticals!AQ:AQ)+SUMIF('Health Products &amp; Equipment'!$B:$B,$B305,'Health Products &amp; Equipment'!AQ:AQ)+SUMIF('Other Pharma &amp; Health Products'!$B:$B,$B305,'Other Pharma &amp; Health Products'!AQ:AQ)+SUMIF('PSM Costs'!$B:$B,$B305,'PSM Costs'!AQ:AQ),"")</f>
        <v/>
      </c>
      <c r="Q305" s="234" t="str">
        <f ca="1">IF(SUMIF(Pharmaceuticals!$B:$B,$B305,Pharmaceuticals!AS:AS)+SUMIF('Health Products &amp; Equipment'!$B:$B,$B305,'Health Products &amp; Equipment'!AS:AS)+SUMIF('Other Pharma &amp; Health Products'!$B:$B,$B305,'Other Pharma &amp; Health Products'!AS:AS)+SUMIF('PSM Costs'!$B:$B,$B305,'PSM Costs'!AS:AS)&gt;0,SUMIF(Pharmaceuticals!$B:$B,$B305,Pharmaceuticals!AS:AS)+SUMIF('Health Products &amp; Equipment'!$B:$B,$B305,'Health Products &amp; Equipment'!AS:AS)+SUMIF('Other Pharma &amp; Health Products'!$B:$B,$B305,'Other Pharma &amp; Health Products'!AS:AS)+SUMIF('PSM Costs'!$B:$B,$B305,'PSM Costs'!AS:AS),"")</f>
        <v/>
      </c>
      <c r="R305" s="232" t="str">
        <f t="shared" ca="1" si="27"/>
        <v/>
      </c>
      <c r="S305" s="233" t="str">
        <f ca="1">IF(SUMIF(Pharmaceuticals!$B:$B,$B305,Pharmaceuticals!AZ:AZ)+SUMIF('Health Products &amp; Equipment'!$B:$B,$B305,'Health Products &amp; Equipment'!AZ:AZ)+SUMIF('Other Pharma &amp; Health Products'!$B:$B,$B305,'Other Pharma &amp; Health Products'!AZ:AZ)+SUMIF('PSM Costs'!$B:$B,$B305,'PSM Costs'!AZ:AZ)&gt;0,SUMIF(Pharmaceuticals!$B:$B,$B305,Pharmaceuticals!AZ:AZ)+SUMIF('Health Products &amp; Equipment'!$B:$B,$B305,'Health Products &amp; Equipment'!AZ:AZ)+SUMIF('Other Pharma &amp; Health Products'!$B:$B,$B305,'Other Pharma &amp; Health Products'!AZ:AZ)+SUMIF('PSM Costs'!$B:$B,$B305,'PSM Costs'!AZ:AZ),"")</f>
        <v/>
      </c>
      <c r="T305" s="233" t="str">
        <f ca="1">IF(SUMIF(Pharmaceuticals!$B:$B,$B305,Pharmaceuticals!BB:BB)+SUMIF('Health Products &amp; Equipment'!$B:$B,$B305,'Health Products &amp; Equipment'!BB:BB)+SUMIF('Other Pharma &amp; Health Products'!$B:$B,$B305,'Other Pharma &amp; Health Products'!BB:BB)+SUMIF('PSM Costs'!$B:$B,$B305,'PSM Costs'!BB:BB)&gt;0,SUMIF(Pharmaceuticals!$B:$B,$B305,Pharmaceuticals!BB:BB)+SUMIF('Health Products &amp; Equipment'!$B:$B,$B305,'Health Products &amp; Equipment'!BB:BB)+SUMIF('Other Pharma &amp; Health Products'!$B:$B,$B305,'Other Pharma &amp; Health Products'!BB:BB)+SUMIF('PSM Costs'!$B:$B,$B305,'PSM Costs'!BB:BB),"")</f>
        <v/>
      </c>
      <c r="U305" s="233" t="str">
        <f ca="1">IF(SUMIF(Pharmaceuticals!$B:$B,$B305,Pharmaceuticals!BD:BD)+SUMIF('Health Products &amp; Equipment'!$B:$B,$B305,'Health Products &amp; Equipment'!BD:BD)+SUMIF('Other Pharma &amp; Health Products'!$B:$B,$B305,'Other Pharma &amp; Health Products'!BD:BD)+SUMIF('PSM Costs'!$B:$B,$B305,'PSM Costs'!BD:BD)&gt;0,SUMIF(Pharmaceuticals!$B:$B,$B305,Pharmaceuticals!BD:BD)+SUMIF('Health Products &amp; Equipment'!$B:$B,$B305,'Health Products &amp; Equipment'!BD:BD)+SUMIF('Other Pharma &amp; Health Products'!$B:$B,$B305,'Other Pharma &amp; Health Products'!BD:BD)+SUMIF('PSM Costs'!$B:$B,$B305,'PSM Costs'!BD:BD),"")</f>
        <v/>
      </c>
      <c r="V305" s="233" t="str">
        <f ca="1">IF(SUMIF(Pharmaceuticals!$B:$B,$B305,Pharmaceuticals!BF:BF)+SUMIF('Health Products &amp; Equipment'!$B:$B,$B305,'Health Products &amp; Equipment'!BF:BF)+SUMIF('Other Pharma &amp; Health Products'!$B:$B,$B305,'Other Pharma &amp; Health Products'!BF:BF)+SUMIF('PSM Costs'!$B:$B,$B305,'PSM Costs'!BF:BF)&gt;0,SUMIF(Pharmaceuticals!$B:$B,$B305,Pharmaceuticals!BF:BF)+SUMIF('Health Products &amp; Equipment'!$B:$B,$B305,'Health Products &amp; Equipment'!BF:BF)+SUMIF('Other Pharma &amp; Health Products'!$B:$B,$B305,'Other Pharma &amp; Health Products'!BF:BF)+SUMIF('PSM Costs'!$B:$B,$B305,'PSM Costs'!BF:BF),"")</f>
        <v/>
      </c>
      <c r="W305" s="231" t="str">
        <f t="shared" ca="1" si="28"/>
        <v/>
      </c>
      <c r="X305" s="234" t="str">
        <f ca="1">IF(SUMIF(Pharmaceuticals!$B:$B,$B305,Pharmaceuticals!BM:BM)+SUMIF('Health Products &amp; Equipment'!$B:$B,$B305,'Health Products &amp; Equipment'!BM:BM)+SUMIF('Other Pharma &amp; Health Products'!$B:$B,$B305,'Other Pharma &amp; Health Products'!BM:BM)+SUMIF('PSM Costs'!$B:$B,$B305,'PSM Costs'!BM:BM)&gt;0,SUMIF(Pharmaceuticals!$B:$B,$B305,Pharmaceuticals!BM:BM)+SUMIF('Health Products &amp; Equipment'!$B:$B,$B305,'Health Products &amp; Equipment'!BM:BM)+SUMIF('Other Pharma &amp; Health Products'!$B:$B,$B305,'Other Pharma &amp; Health Products'!BM:BM)+SUMIF('PSM Costs'!$B:$B,$B305,'PSM Costs'!BM:BM),"")</f>
        <v/>
      </c>
      <c r="Y305" s="234" t="str">
        <f ca="1">IF(SUMIF(Pharmaceuticals!$B:$B,$B305,Pharmaceuticals!BO:BO)+SUMIF('Health Products &amp; Equipment'!$B:$B,$B305,'Health Products &amp; Equipment'!BO:BO)+SUMIF('Other Pharma &amp; Health Products'!$B:$B,$B305,'Other Pharma &amp; Health Products'!BO:BO)+SUMIF('PSM Costs'!$B:$B,$B305,'PSM Costs'!BO:BO)&gt;0,SUMIF(Pharmaceuticals!$B:$B,$B305,Pharmaceuticals!BO:BO)+SUMIF('Health Products &amp; Equipment'!$B:$B,$B305,'Health Products &amp; Equipment'!BO:BO)+SUMIF('Other Pharma &amp; Health Products'!$B:$B,$B305,'Other Pharma &amp; Health Products'!BO:BO)+SUMIF('PSM Costs'!$B:$B,$B305,'PSM Costs'!BO:BO),"")</f>
        <v/>
      </c>
      <c r="Z305" s="234" t="str">
        <f ca="1">IF(SUMIF(Pharmaceuticals!$B:$B,$B305,Pharmaceuticals!BQ:BQ)+SUMIF('Health Products &amp; Equipment'!$B:$B,$B305,'Health Products &amp; Equipment'!BQ:BQ)+SUMIF('Other Pharma &amp; Health Products'!$B:$B,$B305,'Other Pharma &amp; Health Products'!BQ:BQ)+SUMIF('PSM Costs'!$B:$B,$B305,'PSM Costs'!BQ:BQ)&gt;0,SUMIF(Pharmaceuticals!$B:$B,$B305,Pharmaceuticals!BQ:BQ)+SUMIF('Health Products &amp; Equipment'!$B:$B,$B305,'Health Products &amp; Equipment'!BQ:BQ)+SUMIF('Other Pharma &amp; Health Products'!$B:$B,$B305,'Other Pharma &amp; Health Products'!BQ:BQ)+SUMIF('PSM Costs'!$B:$B,$B305,'PSM Costs'!BQ:BQ),"")</f>
        <v/>
      </c>
      <c r="AA305" s="234" t="str">
        <f ca="1">IF(SUMIF(Pharmaceuticals!$B:$B,$B305,Pharmaceuticals!BS:BS)+SUMIF('Health Products &amp; Equipment'!$B:$B,$B305,'Health Products &amp; Equipment'!BS:BS)+SUMIF('Other Pharma &amp; Health Products'!$B:$B,$B305,'Other Pharma &amp; Health Products'!BS:BS)+SUMIF('PSM Costs'!$B:$B,$B305,'PSM Costs'!BS:BS)&gt;0,SUMIF(Pharmaceuticals!$B:$B,$B305,Pharmaceuticals!BS:BS)+SUMIF('Health Products &amp; Equipment'!$B:$B,$B305,'Health Products &amp; Equipment'!BS:BS)+SUMIF('Other Pharma &amp; Health Products'!$B:$B,$B305,'Other Pharma &amp; Health Products'!BS:BS)+SUMIF('PSM Costs'!$B:$B,$B305,'PSM Costs'!BS:BS),"")</f>
        <v/>
      </c>
      <c r="AB305" s="233" t="str">
        <f t="shared" ca="1" si="29"/>
        <v/>
      </c>
    </row>
    <row r="306" spans="1:28" ht="22.15" customHeight="1" x14ac:dyDescent="0.2">
      <c r="A306" s="229">
        <v>296</v>
      </c>
      <c r="B306" s="229" t="str">
        <f ca="1">IFERROR(VLOOKUP(A306,'Rank unique Mod-Int-CI-PR'!I:J,2,FALSE),"")</f>
        <v/>
      </c>
      <c r="C306" s="230" t="str">
        <f ca="1">IFERROR(VLOOKUP(VALUE(LEFT(B306,FIND("-",B306)-1)),CatModules!B:C,2,FALSE),"")</f>
        <v/>
      </c>
      <c r="D306" s="230" t="str">
        <f ca="1">IFERROR(VLOOKUP(LEFT(B306,FIND("--",B306)-1),CatInt!D:E,2,FALSE),"")</f>
        <v/>
      </c>
      <c r="E306" s="230" t="str">
        <f ca="1">IFERROR(VLOOKUP(MID(B306,FIND("--",B306)+2,FIND("---",B306)-FIND("--",B306)-2),CatCostInp!D:E,2,FALSE),"")</f>
        <v/>
      </c>
      <c r="F306" s="230" t="str">
        <f ca="1">IFERROR(VLOOKUP(B306,ActivityConcat!A:C,3,FALSE),"")</f>
        <v/>
      </c>
      <c r="G306" s="231" t="str">
        <f ca="1">IFERROR(VLOOKUP(VALUE(RIGHT(B306,1)),Setup!A:D,4,FALSE),"")</f>
        <v/>
      </c>
      <c r="H306" s="232" t="str">
        <f t="shared" ca="1" si="25"/>
        <v/>
      </c>
      <c r="I306" s="233" t="str">
        <f ca="1">IF(SUMIF(Pharmaceuticals!$B:$B,$B306,Pharmaceuticals!Z:Z)+SUMIF('Health Products &amp; Equipment'!$B:$B,$B306,'Health Products &amp; Equipment'!Z:Z)+SUMIF('Other Pharma &amp; Health Products'!$B:$B,$B306,'Other Pharma &amp; Health Products'!Z:Z)+SUMIF('PSM Costs'!$B:$B,$B306,'PSM Costs'!Z:Z)&gt;0,SUMIF(Pharmaceuticals!$B:$B,$B306,Pharmaceuticals!Z:Z)+SUMIF('Health Products &amp; Equipment'!$B:$B,$B306,'Health Products &amp; Equipment'!Z:Z)+SUMIF('Other Pharma &amp; Health Products'!$B:$B,$B306,'Other Pharma &amp; Health Products'!Z:Z)+SUMIF('PSM Costs'!$B:$B,$B306,'PSM Costs'!Z:Z),"")</f>
        <v/>
      </c>
      <c r="J306" s="233" t="str">
        <f ca="1">IF(SUMIF(Pharmaceuticals!$B:$B,$B306,Pharmaceuticals!AB:AB)+SUMIF('Health Products &amp; Equipment'!$B:$B,$B306,'Health Products &amp; Equipment'!AB:AB)+SUMIF('Other Pharma &amp; Health Products'!$B:$B,$B306,'Other Pharma &amp; Health Products'!AB:AB)+SUMIF('PSM Costs'!$B:$B,$B306,'PSM Costs'!AB:AB)&gt;0,SUMIF(Pharmaceuticals!$B:$B,$B306,Pharmaceuticals!AB:AB)+SUMIF('Health Products &amp; Equipment'!$B:$B,$B306,'Health Products &amp; Equipment'!AB:AB)+SUMIF('Other Pharma &amp; Health Products'!$B:$B,$B306,'Other Pharma &amp; Health Products'!AB:AB)+SUMIF('PSM Costs'!$B:$B,$B306,'PSM Costs'!AB:AB),"")</f>
        <v/>
      </c>
      <c r="K306" s="233" t="str">
        <f ca="1">IF(SUMIF(Pharmaceuticals!$B:$B,$B306,Pharmaceuticals!AD:AD)+SUMIF('Health Products &amp; Equipment'!$B:$B,$B306,'Health Products &amp; Equipment'!AD:AD)+SUMIF('Other Pharma &amp; Health Products'!$B:$B,$B306,'Other Pharma &amp; Health Products'!AD:AD)+SUMIF('PSM Costs'!$B:$B,$B306,'PSM Costs'!AD:AD)&gt;0,SUMIF(Pharmaceuticals!$B:$B,$B306,Pharmaceuticals!AD:AD)+SUMIF('Health Products &amp; Equipment'!$B:$B,$B306,'Health Products &amp; Equipment'!AD:AD)+SUMIF('Other Pharma &amp; Health Products'!$B:$B,$B306,'Other Pharma &amp; Health Products'!AD:AD)+SUMIF('PSM Costs'!$B:$B,$B306,'PSM Costs'!AD:AD),"")</f>
        <v/>
      </c>
      <c r="L306" s="233" t="str">
        <f ca="1">IF(SUMIF(Pharmaceuticals!$B:$B,$B306,Pharmaceuticals!AF:AF)+SUMIF('Health Products &amp; Equipment'!$B:$B,$B306,'Health Products &amp; Equipment'!AF:AF)+SUMIF('Other Pharma &amp; Health Products'!$B:$B,$B306,'Other Pharma &amp; Health Products'!AF:AF)+SUMIF('PSM Costs'!$B:$B,$B306,'PSM Costs'!AF:AF)&gt;0,SUMIF(Pharmaceuticals!$B:$B,$B306,Pharmaceuticals!AF:AF)+SUMIF('Health Products &amp; Equipment'!$B:$B,$B306,'Health Products &amp; Equipment'!AF:AF)+SUMIF('Other Pharma &amp; Health Products'!$B:$B,$B306,'Other Pharma &amp; Health Products'!AF:AF)+SUMIF('PSM Costs'!$B:$B,$B306,'PSM Costs'!AF:AF),"")</f>
        <v/>
      </c>
      <c r="M306" s="231" t="str">
        <f t="shared" ca="1" si="26"/>
        <v/>
      </c>
      <c r="N306" s="234" t="str">
        <f ca="1">IF(SUMIF(Pharmaceuticals!$B:$B,$B306,Pharmaceuticals!AM:AM)+SUMIF('Health Products &amp; Equipment'!$B:$B,$B306,'Health Products &amp; Equipment'!AM:AM)+SUMIF('Other Pharma &amp; Health Products'!$B:$B,$B306,'Other Pharma &amp; Health Products'!AM:AM)+SUMIF('PSM Costs'!$B:$B,$B306,'PSM Costs'!AM:AM)&gt;0,SUMIF(Pharmaceuticals!$B:$B,$B306,Pharmaceuticals!AM:AM)+SUMIF('Health Products &amp; Equipment'!$B:$B,$B306,'Health Products &amp; Equipment'!AM:AM)+SUMIF('Other Pharma &amp; Health Products'!$B:$B,$B306,'Other Pharma &amp; Health Products'!AM:AM)+SUMIF('PSM Costs'!$B:$B,$B306,'PSM Costs'!AM:AM),"")</f>
        <v/>
      </c>
      <c r="O306" s="234" t="str">
        <f ca="1">IF(SUMIF(Pharmaceuticals!$B:$B,$B306,Pharmaceuticals!AO:AO)+SUMIF('Health Products &amp; Equipment'!$B:$B,$B306,'Health Products &amp; Equipment'!AO:AO)+SUMIF('Other Pharma &amp; Health Products'!$B:$B,$B306,'Other Pharma &amp; Health Products'!AO:AO)+SUMIF('PSM Costs'!$B:$B,$B306,'PSM Costs'!AO:AO)&gt;0,SUMIF(Pharmaceuticals!$B:$B,$B306,Pharmaceuticals!AO:AO)+SUMIF('Health Products &amp; Equipment'!$B:$B,$B306,'Health Products &amp; Equipment'!AO:AO)+SUMIF('Other Pharma &amp; Health Products'!$B:$B,$B306,'Other Pharma &amp; Health Products'!AO:AO)+SUMIF('PSM Costs'!$B:$B,$B306,'PSM Costs'!AO:AO),"")</f>
        <v/>
      </c>
      <c r="P306" s="234" t="str">
        <f ca="1">IF(SUMIF(Pharmaceuticals!$B:$B,$B306,Pharmaceuticals!AQ:AQ)+SUMIF('Health Products &amp; Equipment'!$B:$B,$B306,'Health Products &amp; Equipment'!AQ:AQ)+SUMIF('Other Pharma &amp; Health Products'!$B:$B,$B306,'Other Pharma &amp; Health Products'!AQ:AQ)+SUMIF('PSM Costs'!$B:$B,$B306,'PSM Costs'!AQ:AQ)&gt;0,SUMIF(Pharmaceuticals!$B:$B,$B306,Pharmaceuticals!AQ:AQ)+SUMIF('Health Products &amp; Equipment'!$B:$B,$B306,'Health Products &amp; Equipment'!AQ:AQ)+SUMIF('Other Pharma &amp; Health Products'!$B:$B,$B306,'Other Pharma &amp; Health Products'!AQ:AQ)+SUMIF('PSM Costs'!$B:$B,$B306,'PSM Costs'!AQ:AQ),"")</f>
        <v/>
      </c>
      <c r="Q306" s="234" t="str">
        <f ca="1">IF(SUMIF(Pharmaceuticals!$B:$B,$B306,Pharmaceuticals!AS:AS)+SUMIF('Health Products &amp; Equipment'!$B:$B,$B306,'Health Products &amp; Equipment'!AS:AS)+SUMIF('Other Pharma &amp; Health Products'!$B:$B,$B306,'Other Pharma &amp; Health Products'!AS:AS)+SUMIF('PSM Costs'!$B:$B,$B306,'PSM Costs'!AS:AS)&gt;0,SUMIF(Pharmaceuticals!$B:$B,$B306,Pharmaceuticals!AS:AS)+SUMIF('Health Products &amp; Equipment'!$B:$B,$B306,'Health Products &amp; Equipment'!AS:AS)+SUMIF('Other Pharma &amp; Health Products'!$B:$B,$B306,'Other Pharma &amp; Health Products'!AS:AS)+SUMIF('PSM Costs'!$B:$B,$B306,'PSM Costs'!AS:AS),"")</f>
        <v/>
      </c>
      <c r="R306" s="232" t="str">
        <f t="shared" ca="1" si="27"/>
        <v/>
      </c>
      <c r="S306" s="233" t="str">
        <f ca="1">IF(SUMIF(Pharmaceuticals!$B:$B,$B306,Pharmaceuticals!AZ:AZ)+SUMIF('Health Products &amp; Equipment'!$B:$B,$B306,'Health Products &amp; Equipment'!AZ:AZ)+SUMIF('Other Pharma &amp; Health Products'!$B:$B,$B306,'Other Pharma &amp; Health Products'!AZ:AZ)+SUMIF('PSM Costs'!$B:$B,$B306,'PSM Costs'!AZ:AZ)&gt;0,SUMIF(Pharmaceuticals!$B:$B,$B306,Pharmaceuticals!AZ:AZ)+SUMIF('Health Products &amp; Equipment'!$B:$B,$B306,'Health Products &amp; Equipment'!AZ:AZ)+SUMIF('Other Pharma &amp; Health Products'!$B:$B,$B306,'Other Pharma &amp; Health Products'!AZ:AZ)+SUMIF('PSM Costs'!$B:$B,$B306,'PSM Costs'!AZ:AZ),"")</f>
        <v/>
      </c>
      <c r="T306" s="233" t="str">
        <f ca="1">IF(SUMIF(Pharmaceuticals!$B:$B,$B306,Pharmaceuticals!BB:BB)+SUMIF('Health Products &amp; Equipment'!$B:$B,$B306,'Health Products &amp; Equipment'!BB:BB)+SUMIF('Other Pharma &amp; Health Products'!$B:$B,$B306,'Other Pharma &amp; Health Products'!BB:BB)+SUMIF('PSM Costs'!$B:$B,$B306,'PSM Costs'!BB:BB)&gt;0,SUMIF(Pharmaceuticals!$B:$B,$B306,Pharmaceuticals!BB:BB)+SUMIF('Health Products &amp; Equipment'!$B:$B,$B306,'Health Products &amp; Equipment'!BB:BB)+SUMIF('Other Pharma &amp; Health Products'!$B:$B,$B306,'Other Pharma &amp; Health Products'!BB:BB)+SUMIF('PSM Costs'!$B:$B,$B306,'PSM Costs'!BB:BB),"")</f>
        <v/>
      </c>
      <c r="U306" s="233" t="str">
        <f ca="1">IF(SUMIF(Pharmaceuticals!$B:$B,$B306,Pharmaceuticals!BD:BD)+SUMIF('Health Products &amp; Equipment'!$B:$B,$B306,'Health Products &amp; Equipment'!BD:BD)+SUMIF('Other Pharma &amp; Health Products'!$B:$B,$B306,'Other Pharma &amp; Health Products'!BD:BD)+SUMIF('PSM Costs'!$B:$B,$B306,'PSM Costs'!BD:BD)&gt;0,SUMIF(Pharmaceuticals!$B:$B,$B306,Pharmaceuticals!BD:BD)+SUMIF('Health Products &amp; Equipment'!$B:$B,$B306,'Health Products &amp; Equipment'!BD:BD)+SUMIF('Other Pharma &amp; Health Products'!$B:$B,$B306,'Other Pharma &amp; Health Products'!BD:BD)+SUMIF('PSM Costs'!$B:$B,$B306,'PSM Costs'!BD:BD),"")</f>
        <v/>
      </c>
      <c r="V306" s="233" t="str">
        <f ca="1">IF(SUMIF(Pharmaceuticals!$B:$B,$B306,Pharmaceuticals!BF:BF)+SUMIF('Health Products &amp; Equipment'!$B:$B,$B306,'Health Products &amp; Equipment'!BF:BF)+SUMIF('Other Pharma &amp; Health Products'!$B:$B,$B306,'Other Pharma &amp; Health Products'!BF:BF)+SUMIF('PSM Costs'!$B:$B,$B306,'PSM Costs'!BF:BF)&gt;0,SUMIF(Pharmaceuticals!$B:$B,$B306,Pharmaceuticals!BF:BF)+SUMIF('Health Products &amp; Equipment'!$B:$B,$B306,'Health Products &amp; Equipment'!BF:BF)+SUMIF('Other Pharma &amp; Health Products'!$B:$B,$B306,'Other Pharma &amp; Health Products'!BF:BF)+SUMIF('PSM Costs'!$B:$B,$B306,'PSM Costs'!BF:BF),"")</f>
        <v/>
      </c>
      <c r="W306" s="231" t="str">
        <f t="shared" ca="1" si="28"/>
        <v/>
      </c>
      <c r="X306" s="234" t="str">
        <f ca="1">IF(SUMIF(Pharmaceuticals!$B:$B,$B306,Pharmaceuticals!BM:BM)+SUMIF('Health Products &amp; Equipment'!$B:$B,$B306,'Health Products &amp; Equipment'!BM:BM)+SUMIF('Other Pharma &amp; Health Products'!$B:$B,$B306,'Other Pharma &amp; Health Products'!BM:BM)+SUMIF('PSM Costs'!$B:$B,$B306,'PSM Costs'!BM:BM)&gt;0,SUMIF(Pharmaceuticals!$B:$B,$B306,Pharmaceuticals!BM:BM)+SUMIF('Health Products &amp; Equipment'!$B:$B,$B306,'Health Products &amp; Equipment'!BM:BM)+SUMIF('Other Pharma &amp; Health Products'!$B:$B,$B306,'Other Pharma &amp; Health Products'!BM:BM)+SUMIF('PSM Costs'!$B:$B,$B306,'PSM Costs'!BM:BM),"")</f>
        <v/>
      </c>
      <c r="Y306" s="234" t="str">
        <f ca="1">IF(SUMIF(Pharmaceuticals!$B:$B,$B306,Pharmaceuticals!BO:BO)+SUMIF('Health Products &amp; Equipment'!$B:$B,$B306,'Health Products &amp; Equipment'!BO:BO)+SUMIF('Other Pharma &amp; Health Products'!$B:$B,$B306,'Other Pharma &amp; Health Products'!BO:BO)+SUMIF('PSM Costs'!$B:$B,$B306,'PSM Costs'!BO:BO)&gt;0,SUMIF(Pharmaceuticals!$B:$B,$B306,Pharmaceuticals!BO:BO)+SUMIF('Health Products &amp; Equipment'!$B:$B,$B306,'Health Products &amp; Equipment'!BO:BO)+SUMIF('Other Pharma &amp; Health Products'!$B:$B,$B306,'Other Pharma &amp; Health Products'!BO:BO)+SUMIF('PSM Costs'!$B:$B,$B306,'PSM Costs'!BO:BO),"")</f>
        <v/>
      </c>
      <c r="Z306" s="234" t="str">
        <f ca="1">IF(SUMIF(Pharmaceuticals!$B:$B,$B306,Pharmaceuticals!BQ:BQ)+SUMIF('Health Products &amp; Equipment'!$B:$B,$B306,'Health Products &amp; Equipment'!BQ:BQ)+SUMIF('Other Pharma &amp; Health Products'!$B:$B,$B306,'Other Pharma &amp; Health Products'!BQ:BQ)+SUMIF('PSM Costs'!$B:$B,$B306,'PSM Costs'!BQ:BQ)&gt;0,SUMIF(Pharmaceuticals!$B:$B,$B306,Pharmaceuticals!BQ:BQ)+SUMIF('Health Products &amp; Equipment'!$B:$B,$B306,'Health Products &amp; Equipment'!BQ:BQ)+SUMIF('Other Pharma &amp; Health Products'!$B:$B,$B306,'Other Pharma &amp; Health Products'!BQ:BQ)+SUMIF('PSM Costs'!$B:$B,$B306,'PSM Costs'!BQ:BQ),"")</f>
        <v/>
      </c>
      <c r="AA306" s="234" t="str">
        <f ca="1">IF(SUMIF(Pharmaceuticals!$B:$B,$B306,Pharmaceuticals!BS:BS)+SUMIF('Health Products &amp; Equipment'!$B:$B,$B306,'Health Products &amp; Equipment'!BS:BS)+SUMIF('Other Pharma &amp; Health Products'!$B:$B,$B306,'Other Pharma &amp; Health Products'!BS:BS)+SUMIF('PSM Costs'!$B:$B,$B306,'PSM Costs'!BS:BS)&gt;0,SUMIF(Pharmaceuticals!$B:$B,$B306,Pharmaceuticals!BS:BS)+SUMIF('Health Products &amp; Equipment'!$B:$B,$B306,'Health Products &amp; Equipment'!BS:BS)+SUMIF('Other Pharma &amp; Health Products'!$B:$B,$B306,'Other Pharma &amp; Health Products'!BS:BS)+SUMIF('PSM Costs'!$B:$B,$B306,'PSM Costs'!BS:BS),"")</f>
        <v/>
      </c>
      <c r="AB306" s="233" t="str">
        <f t="shared" ca="1" si="29"/>
        <v/>
      </c>
    </row>
    <row r="307" spans="1:28" ht="22.15" customHeight="1" x14ac:dyDescent="0.2">
      <c r="A307" s="229">
        <v>297</v>
      </c>
      <c r="B307" s="229" t="str">
        <f ca="1">IFERROR(VLOOKUP(A307,'Rank unique Mod-Int-CI-PR'!I:J,2,FALSE),"")</f>
        <v/>
      </c>
      <c r="C307" s="230" t="str">
        <f ca="1">IFERROR(VLOOKUP(VALUE(LEFT(B307,FIND("-",B307)-1)),CatModules!B:C,2,FALSE),"")</f>
        <v/>
      </c>
      <c r="D307" s="230" t="str">
        <f ca="1">IFERROR(VLOOKUP(LEFT(B307,FIND("--",B307)-1),CatInt!D:E,2,FALSE),"")</f>
        <v/>
      </c>
      <c r="E307" s="230" t="str">
        <f ca="1">IFERROR(VLOOKUP(MID(B307,FIND("--",B307)+2,FIND("---",B307)-FIND("--",B307)-2),CatCostInp!D:E,2,FALSE),"")</f>
        <v/>
      </c>
      <c r="F307" s="230" t="str">
        <f ca="1">IFERROR(VLOOKUP(B307,ActivityConcat!A:C,3,FALSE),"")</f>
        <v/>
      </c>
      <c r="G307" s="231" t="str">
        <f ca="1">IFERROR(VLOOKUP(VALUE(RIGHT(B307,1)),Setup!A:D,4,FALSE),"")</f>
        <v/>
      </c>
      <c r="H307" s="232" t="str">
        <f t="shared" ca="1" si="25"/>
        <v/>
      </c>
      <c r="I307" s="233" t="str">
        <f ca="1">IF(SUMIF(Pharmaceuticals!$B:$B,$B307,Pharmaceuticals!Z:Z)+SUMIF('Health Products &amp; Equipment'!$B:$B,$B307,'Health Products &amp; Equipment'!Z:Z)+SUMIF('Other Pharma &amp; Health Products'!$B:$B,$B307,'Other Pharma &amp; Health Products'!Z:Z)+SUMIF('PSM Costs'!$B:$B,$B307,'PSM Costs'!Z:Z)&gt;0,SUMIF(Pharmaceuticals!$B:$B,$B307,Pharmaceuticals!Z:Z)+SUMIF('Health Products &amp; Equipment'!$B:$B,$B307,'Health Products &amp; Equipment'!Z:Z)+SUMIF('Other Pharma &amp; Health Products'!$B:$B,$B307,'Other Pharma &amp; Health Products'!Z:Z)+SUMIF('PSM Costs'!$B:$B,$B307,'PSM Costs'!Z:Z),"")</f>
        <v/>
      </c>
      <c r="J307" s="233" t="str">
        <f ca="1">IF(SUMIF(Pharmaceuticals!$B:$B,$B307,Pharmaceuticals!AB:AB)+SUMIF('Health Products &amp; Equipment'!$B:$B,$B307,'Health Products &amp; Equipment'!AB:AB)+SUMIF('Other Pharma &amp; Health Products'!$B:$B,$B307,'Other Pharma &amp; Health Products'!AB:AB)+SUMIF('PSM Costs'!$B:$B,$B307,'PSM Costs'!AB:AB)&gt;0,SUMIF(Pharmaceuticals!$B:$B,$B307,Pharmaceuticals!AB:AB)+SUMIF('Health Products &amp; Equipment'!$B:$B,$B307,'Health Products &amp; Equipment'!AB:AB)+SUMIF('Other Pharma &amp; Health Products'!$B:$B,$B307,'Other Pharma &amp; Health Products'!AB:AB)+SUMIF('PSM Costs'!$B:$B,$B307,'PSM Costs'!AB:AB),"")</f>
        <v/>
      </c>
      <c r="K307" s="233" t="str">
        <f ca="1">IF(SUMIF(Pharmaceuticals!$B:$B,$B307,Pharmaceuticals!AD:AD)+SUMIF('Health Products &amp; Equipment'!$B:$B,$B307,'Health Products &amp; Equipment'!AD:AD)+SUMIF('Other Pharma &amp; Health Products'!$B:$B,$B307,'Other Pharma &amp; Health Products'!AD:AD)+SUMIF('PSM Costs'!$B:$B,$B307,'PSM Costs'!AD:AD)&gt;0,SUMIF(Pharmaceuticals!$B:$B,$B307,Pharmaceuticals!AD:AD)+SUMIF('Health Products &amp; Equipment'!$B:$B,$B307,'Health Products &amp; Equipment'!AD:AD)+SUMIF('Other Pharma &amp; Health Products'!$B:$B,$B307,'Other Pharma &amp; Health Products'!AD:AD)+SUMIF('PSM Costs'!$B:$B,$B307,'PSM Costs'!AD:AD),"")</f>
        <v/>
      </c>
      <c r="L307" s="233" t="str">
        <f ca="1">IF(SUMIF(Pharmaceuticals!$B:$B,$B307,Pharmaceuticals!AF:AF)+SUMIF('Health Products &amp; Equipment'!$B:$B,$B307,'Health Products &amp; Equipment'!AF:AF)+SUMIF('Other Pharma &amp; Health Products'!$B:$B,$B307,'Other Pharma &amp; Health Products'!AF:AF)+SUMIF('PSM Costs'!$B:$B,$B307,'PSM Costs'!AF:AF)&gt;0,SUMIF(Pharmaceuticals!$B:$B,$B307,Pharmaceuticals!AF:AF)+SUMIF('Health Products &amp; Equipment'!$B:$B,$B307,'Health Products &amp; Equipment'!AF:AF)+SUMIF('Other Pharma &amp; Health Products'!$B:$B,$B307,'Other Pharma &amp; Health Products'!AF:AF)+SUMIF('PSM Costs'!$B:$B,$B307,'PSM Costs'!AF:AF),"")</f>
        <v/>
      </c>
      <c r="M307" s="231" t="str">
        <f t="shared" ca="1" si="26"/>
        <v/>
      </c>
      <c r="N307" s="234" t="str">
        <f ca="1">IF(SUMIF(Pharmaceuticals!$B:$B,$B307,Pharmaceuticals!AM:AM)+SUMIF('Health Products &amp; Equipment'!$B:$B,$B307,'Health Products &amp; Equipment'!AM:AM)+SUMIF('Other Pharma &amp; Health Products'!$B:$B,$B307,'Other Pharma &amp; Health Products'!AM:AM)+SUMIF('PSM Costs'!$B:$B,$B307,'PSM Costs'!AM:AM)&gt;0,SUMIF(Pharmaceuticals!$B:$B,$B307,Pharmaceuticals!AM:AM)+SUMIF('Health Products &amp; Equipment'!$B:$B,$B307,'Health Products &amp; Equipment'!AM:AM)+SUMIF('Other Pharma &amp; Health Products'!$B:$B,$B307,'Other Pharma &amp; Health Products'!AM:AM)+SUMIF('PSM Costs'!$B:$B,$B307,'PSM Costs'!AM:AM),"")</f>
        <v/>
      </c>
      <c r="O307" s="234" t="str">
        <f ca="1">IF(SUMIF(Pharmaceuticals!$B:$B,$B307,Pharmaceuticals!AO:AO)+SUMIF('Health Products &amp; Equipment'!$B:$B,$B307,'Health Products &amp; Equipment'!AO:AO)+SUMIF('Other Pharma &amp; Health Products'!$B:$B,$B307,'Other Pharma &amp; Health Products'!AO:AO)+SUMIF('PSM Costs'!$B:$B,$B307,'PSM Costs'!AO:AO)&gt;0,SUMIF(Pharmaceuticals!$B:$B,$B307,Pharmaceuticals!AO:AO)+SUMIF('Health Products &amp; Equipment'!$B:$B,$B307,'Health Products &amp; Equipment'!AO:AO)+SUMIF('Other Pharma &amp; Health Products'!$B:$B,$B307,'Other Pharma &amp; Health Products'!AO:AO)+SUMIF('PSM Costs'!$B:$B,$B307,'PSM Costs'!AO:AO),"")</f>
        <v/>
      </c>
      <c r="P307" s="234" t="str">
        <f ca="1">IF(SUMIF(Pharmaceuticals!$B:$B,$B307,Pharmaceuticals!AQ:AQ)+SUMIF('Health Products &amp; Equipment'!$B:$B,$B307,'Health Products &amp; Equipment'!AQ:AQ)+SUMIF('Other Pharma &amp; Health Products'!$B:$B,$B307,'Other Pharma &amp; Health Products'!AQ:AQ)+SUMIF('PSM Costs'!$B:$B,$B307,'PSM Costs'!AQ:AQ)&gt;0,SUMIF(Pharmaceuticals!$B:$B,$B307,Pharmaceuticals!AQ:AQ)+SUMIF('Health Products &amp; Equipment'!$B:$B,$B307,'Health Products &amp; Equipment'!AQ:AQ)+SUMIF('Other Pharma &amp; Health Products'!$B:$B,$B307,'Other Pharma &amp; Health Products'!AQ:AQ)+SUMIF('PSM Costs'!$B:$B,$B307,'PSM Costs'!AQ:AQ),"")</f>
        <v/>
      </c>
      <c r="Q307" s="234" t="str">
        <f ca="1">IF(SUMIF(Pharmaceuticals!$B:$B,$B307,Pharmaceuticals!AS:AS)+SUMIF('Health Products &amp; Equipment'!$B:$B,$B307,'Health Products &amp; Equipment'!AS:AS)+SUMIF('Other Pharma &amp; Health Products'!$B:$B,$B307,'Other Pharma &amp; Health Products'!AS:AS)+SUMIF('PSM Costs'!$B:$B,$B307,'PSM Costs'!AS:AS)&gt;0,SUMIF(Pharmaceuticals!$B:$B,$B307,Pharmaceuticals!AS:AS)+SUMIF('Health Products &amp; Equipment'!$B:$B,$B307,'Health Products &amp; Equipment'!AS:AS)+SUMIF('Other Pharma &amp; Health Products'!$B:$B,$B307,'Other Pharma &amp; Health Products'!AS:AS)+SUMIF('PSM Costs'!$B:$B,$B307,'PSM Costs'!AS:AS),"")</f>
        <v/>
      </c>
      <c r="R307" s="232" t="str">
        <f t="shared" ca="1" si="27"/>
        <v/>
      </c>
      <c r="S307" s="233" t="str">
        <f ca="1">IF(SUMIF(Pharmaceuticals!$B:$B,$B307,Pharmaceuticals!AZ:AZ)+SUMIF('Health Products &amp; Equipment'!$B:$B,$B307,'Health Products &amp; Equipment'!AZ:AZ)+SUMIF('Other Pharma &amp; Health Products'!$B:$B,$B307,'Other Pharma &amp; Health Products'!AZ:AZ)+SUMIF('PSM Costs'!$B:$B,$B307,'PSM Costs'!AZ:AZ)&gt;0,SUMIF(Pharmaceuticals!$B:$B,$B307,Pharmaceuticals!AZ:AZ)+SUMIF('Health Products &amp; Equipment'!$B:$B,$B307,'Health Products &amp; Equipment'!AZ:AZ)+SUMIF('Other Pharma &amp; Health Products'!$B:$B,$B307,'Other Pharma &amp; Health Products'!AZ:AZ)+SUMIF('PSM Costs'!$B:$B,$B307,'PSM Costs'!AZ:AZ),"")</f>
        <v/>
      </c>
      <c r="T307" s="233" t="str">
        <f ca="1">IF(SUMIF(Pharmaceuticals!$B:$B,$B307,Pharmaceuticals!BB:BB)+SUMIF('Health Products &amp; Equipment'!$B:$B,$B307,'Health Products &amp; Equipment'!BB:BB)+SUMIF('Other Pharma &amp; Health Products'!$B:$B,$B307,'Other Pharma &amp; Health Products'!BB:BB)+SUMIF('PSM Costs'!$B:$B,$B307,'PSM Costs'!BB:BB)&gt;0,SUMIF(Pharmaceuticals!$B:$B,$B307,Pharmaceuticals!BB:BB)+SUMIF('Health Products &amp; Equipment'!$B:$B,$B307,'Health Products &amp; Equipment'!BB:BB)+SUMIF('Other Pharma &amp; Health Products'!$B:$B,$B307,'Other Pharma &amp; Health Products'!BB:BB)+SUMIF('PSM Costs'!$B:$B,$B307,'PSM Costs'!BB:BB),"")</f>
        <v/>
      </c>
      <c r="U307" s="233" t="str">
        <f ca="1">IF(SUMIF(Pharmaceuticals!$B:$B,$B307,Pharmaceuticals!BD:BD)+SUMIF('Health Products &amp; Equipment'!$B:$B,$B307,'Health Products &amp; Equipment'!BD:BD)+SUMIF('Other Pharma &amp; Health Products'!$B:$B,$B307,'Other Pharma &amp; Health Products'!BD:BD)+SUMIF('PSM Costs'!$B:$B,$B307,'PSM Costs'!BD:BD)&gt;0,SUMIF(Pharmaceuticals!$B:$B,$B307,Pharmaceuticals!BD:BD)+SUMIF('Health Products &amp; Equipment'!$B:$B,$B307,'Health Products &amp; Equipment'!BD:BD)+SUMIF('Other Pharma &amp; Health Products'!$B:$B,$B307,'Other Pharma &amp; Health Products'!BD:BD)+SUMIF('PSM Costs'!$B:$B,$B307,'PSM Costs'!BD:BD),"")</f>
        <v/>
      </c>
      <c r="V307" s="233" t="str">
        <f ca="1">IF(SUMIF(Pharmaceuticals!$B:$B,$B307,Pharmaceuticals!BF:BF)+SUMIF('Health Products &amp; Equipment'!$B:$B,$B307,'Health Products &amp; Equipment'!BF:BF)+SUMIF('Other Pharma &amp; Health Products'!$B:$B,$B307,'Other Pharma &amp; Health Products'!BF:BF)+SUMIF('PSM Costs'!$B:$B,$B307,'PSM Costs'!BF:BF)&gt;0,SUMIF(Pharmaceuticals!$B:$B,$B307,Pharmaceuticals!BF:BF)+SUMIF('Health Products &amp; Equipment'!$B:$B,$B307,'Health Products &amp; Equipment'!BF:BF)+SUMIF('Other Pharma &amp; Health Products'!$B:$B,$B307,'Other Pharma &amp; Health Products'!BF:BF)+SUMIF('PSM Costs'!$B:$B,$B307,'PSM Costs'!BF:BF),"")</f>
        <v/>
      </c>
      <c r="W307" s="231" t="str">
        <f t="shared" ca="1" si="28"/>
        <v/>
      </c>
      <c r="X307" s="234" t="str">
        <f ca="1">IF(SUMIF(Pharmaceuticals!$B:$B,$B307,Pharmaceuticals!BM:BM)+SUMIF('Health Products &amp; Equipment'!$B:$B,$B307,'Health Products &amp; Equipment'!BM:BM)+SUMIF('Other Pharma &amp; Health Products'!$B:$B,$B307,'Other Pharma &amp; Health Products'!BM:BM)+SUMIF('PSM Costs'!$B:$B,$B307,'PSM Costs'!BM:BM)&gt;0,SUMIF(Pharmaceuticals!$B:$B,$B307,Pharmaceuticals!BM:BM)+SUMIF('Health Products &amp; Equipment'!$B:$B,$B307,'Health Products &amp; Equipment'!BM:BM)+SUMIF('Other Pharma &amp; Health Products'!$B:$B,$B307,'Other Pharma &amp; Health Products'!BM:BM)+SUMIF('PSM Costs'!$B:$B,$B307,'PSM Costs'!BM:BM),"")</f>
        <v/>
      </c>
      <c r="Y307" s="234" t="str">
        <f ca="1">IF(SUMIF(Pharmaceuticals!$B:$B,$B307,Pharmaceuticals!BO:BO)+SUMIF('Health Products &amp; Equipment'!$B:$B,$B307,'Health Products &amp; Equipment'!BO:BO)+SUMIF('Other Pharma &amp; Health Products'!$B:$B,$B307,'Other Pharma &amp; Health Products'!BO:BO)+SUMIF('PSM Costs'!$B:$B,$B307,'PSM Costs'!BO:BO)&gt;0,SUMIF(Pharmaceuticals!$B:$B,$B307,Pharmaceuticals!BO:BO)+SUMIF('Health Products &amp; Equipment'!$B:$B,$B307,'Health Products &amp; Equipment'!BO:BO)+SUMIF('Other Pharma &amp; Health Products'!$B:$B,$B307,'Other Pharma &amp; Health Products'!BO:BO)+SUMIF('PSM Costs'!$B:$B,$B307,'PSM Costs'!BO:BO),"")</f>
        <v/>
      </c>
      <c r="Z307" s="234" t="str">
        <f ca="1">IF(SUMIF(Pharmaceuticals!$B:$B,$B307,Pharmaceuticals!BQ:BQ)+SUMIF('Health Products &amp; Equipment'!$B:$B,$B307,'Health Products &amp; Equipment'!BQ:BQ)+SUMIF('Other Pharma &amp; Health Products'!$B:$B,$B307,'Other Pharma &amp; Health Products'!BQ:BQ)+SUMIF('PSM Costs'!$B:$B,$B307,'PSM Costs'!BQ:BQ)&gt;0,SUMIF(Pharmaceuticals!$B:$B,$B307,Pharmaceuticals!BQ:BQ)+SUMIF('Health Products &amp; Equipment'!$B:$B,$B307,'Health Products &amp; Equipment'!BQ:BQ)+SUMIF('Other Pharma &amp; Health Products'!$B:$B,$B307,'Other Pharma &amp; Health Products'!BQ:BQ)+SUMIF('PSM Costs'!$B:$B,$B307,'PSM Costs'!BQ:BQ),"")</f>
        <v/>
      </c>
      <c r="AA307" s="234" t="str">
        <f ca="1">IF(SUMIF(Pharmaceuticals!$B:$B,$B307,Pharmaceuticals!BS:BS)+SUMIF('Health Products &amp; Equipment'!$B:$B,$B307,'Health Products &amp; Equipment'!BS:BS)+SUMIF('Other Pharma &amp; Health Products'!$B:$B,$B307,'Other Pharma &amp; Health Products'!BS:BS)+SUMIF('PSM Costs'!$B:$B,$B307,'PSM Costs'!BS:BS)&gt;0,SUMIF(Pharmaceuticals!$B:$B,$B307,Pharmaceuticals!BS:BS)+SUMIF('Health Products &amp; Equipment'!$B:$B,$B307,'Health Products &amp; Equipment'!BS:BS)+SUMIF('Other Pharma &amp; Health Products'!$B:$B,$B307,'Other Pharma &amp; Health Products'!BS:BS)+SUMIF('PSM Costs'!$B:$B,$B307,'PSM Costs'!BS:BS),"")</f>
        <v/>
      </c>
      <c r="AB307" s="233" t="str">
        <f t="shared" ca="1" si="29"/>
        <v/>
      </c>
    </row>
    <row r="308" spans="1:28" ht="22.15" customHeight="1" x14ac:dyDescent="0.2">
      <c r="A308" s="229">
        <v>298</v>
      </c>
      <c r="B308" s="229" t="str">
        <f ca="1">IFERROR(VLOOKUP(A308,'Rank unique Mod-Int-CI-PR'!I:J,2,FALSE),"")</f>
        <v/>
      </c>
      <c r="C308" s="230" t="str">
        <f ca="1">IFERROR(VLOOKUP(VALUE(LEFT(B308,FIND("-",B308)-1)),CatModules!B:C,2,FALSE),"")</f>
        <v/>
      </c>
      <c r="D308" s="230" t="str">
        <f ca="1">IFERROR(VLOOKUP(LEFT(B308,FIND("--",B308)-1),CatInt!D:E,2,FALSE),"")</f>
        <v/>
      </c>
      <c r="E308" s="230" t="str">
        <f ca="1">IFERROR(VLOOKUP(MID(B308,FIND("--",B308)+2,FIND("---",B308)-FIND("--",B308)-2),CatCostInp!D:E,2,FALSE),"")</f>
        <v/>
      </c>
      <c r="F308" s="230" t="str">
        <f ca="1">IFERROR(VLOOKUP(B308,ActivityConcat!A:C,3,FALSE),"")</f>
        <v/>
      </c>
      <c r="G308" s="231" t="str">
        <f ca="1">IFERROR(VLOOKUP(VALUE(RIGHT(B308,1)),Setup!A:D,4,FALSE),"")</f>
        <v/>
      </c>
      <c r="H308" s="232" t="str">
        <f t="shared" ca="1" si="25"/>
        <v/>
      </c>
      <c r="I308" s="233" t="str">
        <f ca="1">IF(SUMIF(Pharmaceuticals!$B:$B,$B308,Pharmaceuticals!Z:Z)+SUMIF('Health Products &amp; Equipment'!$B:$B,$B308,'Health Products &amp; Equipment'!Z:Z)+SUMIF('Other Pharma &amp; Health Products'!$B:$B,$B308,'Other Pharma &amp; Health Products'!Z:Z)+SUMIF('PSM Costs'!$B:$B,$B308,'PSM Costs'!Z:Z)&gt;0,SUMIF(Pharmaceuticals!$B:$B,$B308,Pharmaceuticals!Z:Z)+SUMIF('Health Products &amp; Equipment'!$B:$B,$B308,'Health Products &amp; Equipment'!Z:Z)+SUMIF('Other Pharma &amp; Health Products'!$B:$B,$B308,'Other Pharma &amp; Health Products'!Z:Z)+SUMIF('PSM Costs'!$B:$B,$B308,'PSM Costs'!Z:Z),"")</f>
        <v/>
      </c>
      <c r="J308" s="233" t="str">
        <f ca="1">IF(SUMIF(Pharmaceuticals!$B:$B,$B308,Pharmaceuticals!AB:AB)+SUMIF('Health Products &amp; Equipment'!$B:$B,$B308,'Health Products &amp; Equipment'!AB:AB)+SUMIF('Other Pharma &amp; Health Products'!$B:$B,$B308,'Other Pharma &amp; Health Products'!AB:AB)+SUMIF('PSM Costs'!$B:$B,$B308,'PSM Costs'!AB:AB)&gt;0,SUMIF(Pharmaceuticals!$B:$B,$B308,Pharmaceuticals!AB:AB)+SUMIF('Health Products &amp; Equipment'!$B:$B,$B308,'Health Products &amp; Equipment'!AB:AB)+SUMIF('Other Pharma &amp; Health Products'!$B:$B,$B308,'Other Pharma &amp; Health Products'!AB:AB)+SUMIF('PSM Costs'!$B:$B,$B308,'PSM Costs'!AB:AB),"")</f>
        <v/>
      </c>
      <c r="K308" s="233" t="str">
        <f ca="1">IF(SUMIF(Pharmaceuticals!$B:$B,$B308,Pharmaceuticals!AD:AD)+SUMIF('Health Products &amp; Equipment'!$B:$B,$B308,'Health Products &amp; Equipment'!AD:AD)+SUMIF('Other Pharma &amp; Health Products'!$B:$B,$B308,'Other Pharma &amp; Health Products'!AD:AD)+SUMIF('PSM Costs'!$B:$B,$B308,'PSM Costs'!AD:AD)&gt;0,SUMIF(Pharmaceuticals!$B:$B,$B308,Pharmaceuticals!AD:AD)+SUMIF('Health Products &amp; Equipment'!$B:$B,$B308,'Health Products &amp; Equipment'!AD:AD)+SUMIF('Other Pharma &amp; Health Products'!$B:$B,$B308,'Other Pharma &amp; Health Products'!AD:AD)+SUMIF('PSM Costs'!$B:$B,$B308,'PSM Costs'!AD:AD),"")</f>
        <v/>
      </c>
      <c r="L308" s="233" t="str">
        <f ca="1">IF(SUMIF(Pharmaceuticals!$B:$B,$B308,Pharmaceuticals!AF:AF)+SUMIF('Health Products &amp; Equipment'!$B:$B,$B308,'Health Products &amp; Equipment'!AF:AF)+SUMIF('Other Pharma &amp; Health Products'!$B:$B,$B308,'Other Pharma &amp; Health Products'!AF:AF)+SUMIF('PSM Costs'!$B:$B,$B308,'PSM Costs'!AF:AF)&gt;0,SUMIF(Pharmaceuticals!$B:$B,$B308,Pharmaceuticals!AF:AF)+SUMIF('Health Products &amp; Equipment'!$B:$B,$B308,'Health Products &amp; Equipment'!AF:AF)+SUMIF('Other Pharma &amp; Health Products'!$B:$B,$B308,'Other Pharma &amp; Health Products'!AF:AF)+SUMIF('PSM Costs'!$B:$B,$B308,'PSM Costs'!AF:AF),"")</f>
        <v/>
      </c>
      <c r="M308" s="231" t="str">
        <f t="shared" ca="1" si="26"/>
        <v/>
      </c>
      <c r="N308" s="234" t="str">
        <f ca="1">IF(SUMIF(Pharmaceuticals!$B:$B,$B308,Pharmaceuticals!AM:AM)+SUMIF('Health Products &amp; Equipment'!$B:$B,$B308,'Health Products &amp; Equipment'!AM:AM)+SUMIF('Other Pharma &amp; Health Products'!$B:$B,$B308,'Other Pharma &amp; Health Products'!AM:AM)+SUMIF('PSM Costs'!$B:$B,$B308,'PSM Costs'!AM:AM)&gt;0,SUMIF(Pharmaceuticals!$B:$B,$B308,Pharmaceuticals!AM:AM)+SUMIF('Health Products &amp; Equipment'!$B:$B,$B308,'Health Products &amp; Equipment'!AM:AM)+SUMIF('Other Pharma &amp; Health Products'!$B:$B,$B308,'Other Pharma &amp; Health Products'!AM:AM)+SUMIF('PSM Costs'!$B:$B,$B308,'PSM Costs'!AM:AM),"")</f>
        <v/>
      </c>
      <c r="O308" s="234" t="str">
        <f ca="1">IF(SUMIF(Pharmaceuticals!$B:$B,$B308,Pharmaceuticals!AO:AO)+SUMIF('Health Products &amp; Equipment'!$B:$B,$B308,'Health Products &amp; Equipment'!AO:AO)+SUMIF('Other Pharma &amp; Health Products'!$B:$B,$B308,'Other Pharma &amp; Health Products'!AO:AO)+SUMIF('PSM Costs'!$B:$B,$B308,'PSM Costs'!AO:AO)&gt;0,SUMIF(Pharmaceuticals!$B:$B,$B308,Pharmaceuticals!AO:AO)+SUMIF('Health Products &amp; Equipment'!$B:$B,$B308,'Health Products &amp; Equipment'!AO:AO)+SUMIF('Other Pharma &amp; Health Products'!$B:$B,$B308,'Other Pharma &amp; Health Products'!AO:AO)+SUMIF('PSM Costs'!$B:$B,$B308,'PSM Costs'!AO:AO),"")</f>
        <v/>
      </c>
      <c r="P308" s="234" t="str">
        <f ca="1">IF(SUMIF(Pharmaceuticals!$B:$B,$B308,Pharmaceuticals!AQ:AQ)+SUMIF('Health Products &amp; Equipment'!$B:$B,$B308,'Health Products &amp; Equipment'!AQ:AQ)+SUMIF('Other Pharma &amp; Health Products'!$B:$B,$B308,'Other Pharma &amp; Health Products'!AQ:AQ)+SUMIF('PSM Costs'!$B:$B,$B308,'PSM Costs'!AQ:AQ)&gt;0,SUMIF(Pharmaceuticals!$B:$B,$B308,Pharmaceuticals!AQ:AQ)+SUMIF('Health Products &amp; Equipment'!$B:$B,$B308,'Health Products &amp; Equipment'!AQ:AQ)+SUMIF('Other Pharma &amp; Health Products'!$B:$B,$B308,'Other Pharma &amp; Health Products'!AQ:AQ)+SUMIF('PSM Costs'!$B:$B,$B308,'PSM Costs'!AQ:AQ),"")</f>
        <v/>
      </c>
      <c r="Q308" s="234" t="str">
        <f ca="1">IF(SUMIF(Pharmaceuticals!$B:$B,$B308,Pharmaceuticals!AS:AS)+SUMIF('Health Products &amp; Equipment'!$B:$B,$B308,'Health Products &amp; Equipment'!AS:AS)+SUMIF('Other Pharma &amp; Health Products'!$B:$B,$B308,'Other Pharma &amp; Health Products'!AS:AS)+SUMIF('PSM Costs'!$B:$B,$B308,'PSM Costs'!AS:AS)&gt;0,SUMIF(Pharmaceuticals!$B:$B,$B308,Pharmaceuticals!AS:AS)+SUMIF('Health Products &amp; Equipment'!$B:$B,$B308,'Health Products &amp; Equipment'!AS:AS)+SUMIF('Other Pharma &amp; Health Products'!$B:$B,$B308,'Other Pharma &amp; Health Products'!AS:AS)+SUMIF('PSM Costs'!$B:$B,$B308,'PSM Costs'!AS:AS),"")</f>
        <v/>
      </c>
      <c r="R308" s="232" t="str">
        <f t="shared" ca="1" si="27"/>
        <v/>
      </c>
      <c r="S308" s="233" t="str">
        <f ca="1">IF(SUMIF(Pharmaceuticals!$B:$B,$B308,Pharmaceuticals!AZ:AZ)+SUMIF('Health Products &amp; Equipment'!$B:$B,$B308,'Health Products &amp; Equipment'!AZ:AZ)+SUMIF('Other Pharma &amp; Health Products'!$B:$B,$B308,'Other Pharma &amp; Health Products'!AZ:AZ)+SUMIF('PSM Costs'!$B:$B,$B308,'PSM Costs'!AZ:AZ)&gt;0,SUMIF(Pharmaceuticals!$B:$B,$B308,Pharmaceuticals!AZ:AZ)+SUMIF('Health Products &amp; Equipment'!$B:$B,$B308,'Health Products &amp; Equipment'!AZ:AZ)+SUMIF('Other Pharma &amp; Health Products'!$B:$B,$B308,'Other Pharma &amp; Health Products'!AZ:AZ)+SUMIF('PSM Costs'!$B:$B,$B308,'PSM Costs'!AZ:AZ),"")</f>
        <v/>
      </c>
      <c r="T308" s="233" t="str">
        <f ca="1">IF(SUMIF(Pharmaceuticals!$B:$B,$B308,Pharmaceuticals!BB:BB)+SUMIF('Health Products &amp; Equipment'!$B:$B,$B308,'Health Products &amp; Equipment'!BB:BB)+SUMIF('Other Pharma &amp; Health Products'!$B:$B,$B308,'Other Pharma &amp; Health Products'!BB:BB)+SUMIF('PSM Costs'!$B:$B,$B308,'PSM Costs'!BB:BB)&gt;0,SUMIF(Pharmaceuticals!$B:$B,$B308,Pharmaceuticals!BB:BB)+SUMIF('Health Products &amp; Equipment'!$B:$B,$B308,'Health Products &amp; Equipment'!BB:BB)+SUMIF('Other Pharma &amp; Health Products'!$B:$B,$B308,'Other Pharma &amp; Health Products'!BB:BB)+SUMIF('PSM Costs'!$B:$B,$B308,'PSM Costs'!BB:BB),"")</f>
        <v/>
      </c>
      <c r="U308" s="233" t="str">
        <f ca="1">IF(SUMIF(Pharmaceuticals!$B:$B,$B308,Pharmaceuticals!BD:BD)+SUMIF('Health Products &amp; Equipment'!$B:$B,$B308,'Health Products &amp; Equipment'!BD:BD)+SUMIF('Other Pharma &amp; Health Products'!$B:$B,$B308,'Other Pharma &amp; Health Products'!BD:BD)+SUMIF('PSM Costs'!$B:$B,$B308,'PSM Costs'!BD:BD)&gt;0,SUMIF(Pharmaceuticals!$B:$B,$B308,Pharmaceuticals!BD:BD)+SUMIF('Health Products &amp; Equipment'!$B:$B,$B308,'Health Products &amp; Equipment'!BD:BD)+SUMIF('Other Pharma &amp; Health Products'!$B:$B,$B308,'Other Pharma &amp; Health Products'!BD:BD)+SUMIF('PSM Costs'!$B:$B,$B308,'PSM Costs'!BD:BD),"")</f>
        <v/>
      </c>
      <c r="V308" s="233" t="str">
        <f ca="1">IF(SUMIF(Pharmaceuticals!$B:$B,$B308,Pharmaceuticals!BF:BF)+SUMIF('Health Products &amp; Equipment'!$B:$B,$B308,'Health Products &amp; Equipment'!BF:BF)+SUMIF('Other Pharma &amp; Health Products'!$B:$B,$B308,'Other Pharma &amp; Health Products'!BF:BF)+SUMIF('PSM Costs'!$B:$B,$B308,'PSM Costs'!BF:BF)&gt;0,SUMIF(Pharmaceuticals!$B:$B,$B308,Pharmaceuticals!BF:BF)+SUMIF('Health Products &amp; Equipment'!$B:$B,$B308,'Health Products &amp; Equipment'!BF:BF)+SUMIF('Other Pharma &amp; Health Products'!$B:$B,$B308,'Other Pharma &amp; Health Products'!BF:BF)+SUMIF('PSM Costs'!$B:$B,$B308,'PSM Costs'!BF:BF),"")</f>
        <v/>
      </c>
      <c r="W308" s="231" t="str">
        <f t="shared" ca="1" si="28"/>
        <v/>
      </c>
      <c r="X308" s="234" t="str">
        <f ca="1">IF(SUMIF(Pharmaceuticals!$B:$B,$B308,Pharmaceuticals!BM:BM)+SUMIF('Health Products &amp; Equipment'!$B:$B,$B308,'Health Products &amp; Equipment'!BM:BM)+SUMIF('Other Pharma &amp; Health Products'!$B:$B,$B308,'Other Pharma &amp; Health Products'!BM:BM)+SUMIF('PSM Costs'!$B:$B,$B308,'PSM Costs'!BM:BM)&gt;0,SUMIF(Pharmaceuticals!$B:$B,$B308,Pharmaceuticals!BM:BM)+SUMIF('Health Products &amp; Equipment'!$B:$B,$B308,'Health Products &amp; Equipment'!BM:BM)+SUMIF('Other Pharma &amp; Health Products'!$B:$B,$B308,'Other Pharma &amp; Health Products'!BM:BM)+SUMIF('PSM Costs'!$B:$B,$B308,'PSM Costs'!BM:BM),"")</f>
        <v/>
      </c>
      <c r="Y308" s="234" t="str">
        <f ca="1">IF(SUMIF(Pharmaceuticals!$B:$B,$B308,Pharmaceuticals!BO:BO)+SUMIF('Health Products &amp; Equipment'!$B:$B,$B308,'Health Products &amp; Equipment'!BO:BO)+SUMIF('Other Pharma &amp; Health Products'!$B:$B,$B308,'Other Pharma &amp; Health Products'!BO:BO)+SUMIF('PSM Costs'!$B:$B,$B308,'PSM Costs'!BO:BO)&gt;0,SUMIF(Pharmaceuticals!$B:$B,$B308,Pharmaceuticals!BO:BO)+SUMIF('Health Products &amp; Equipment'!$B:$B,$B308,'Health Products &amp; Equipment'!BO:BO)+SUMIF('Other Pharma &amp; Health Products'!$B:$B,$B308,'Other Pharma &amp; Health Products'!BO:BO)+SUMIF('PSM Costs'!$B:$B,$B308,'PSM Costs'!BO:BO),"")</f>
        <v/>
      </c>
      <c r="Z308" s="234" t="str">
        <f ca="1">IF(SUMIF(Pharmaceuticals!$B:$B,$B308,Pharmaceuticals!BQ:BQ)+SUMIF('Health Products &amp; Equipment'!$B:$B,$B308,'Health Products &amp; Equipment'!BQ:BQ)+SUMIF('Other Pharma &amp; Health Products'!$B:$B,$B308,'Other Pharma &amp; Health Products'!BQ:BQ)+SUMIF('PSM Costs'!$B:$B,$B308,'PSM Costs'!BQ:BQ)&gt;0,SUMIF(Pharmaceuticals!$B:$B,$B308,Pharmaceuticals!BQ:BQ)+SUMIF('Health Products &amp; Equipment'!$B:$B,$B308,'Health Products &amp; Equipment'!BQ:BQ)+SUMIF('Other Pharma &amp; Health Products'!$B:$B,$B308,'Other Pharma &amp; Health Products'!BQ:BQ)+SUMIF('PSM Costs'!$B:$B,$B308,'PSM Costs'!BQ:BQ),"")</f>
        <v/>
      </c>
      <c r="AA308" s="234" t="str">
        <f ca="1">IF(SUMIF(Pharmaceuticals!$B:$B,$B308,Pharmaceuticals!BS:BS)+SUMIF('Health Products &amp; Equipment'!$B:$B,$B308,'Health Products &amp; Equipment'!BS:BS)+SUMIF('Other Pharma &amp; Health Products'!$B:$B,$B308,'Other Pharma &amp; Health Products'!BS:BS)+SUMIF('PSM Costs'!$B:$B,$B308,'PSM Costs'!BS:BS)&gt;0,SUMIF(Pharmaceuticals!$B:$B,$B308,Pharmaceuticals!BS:BS)+SUMIF('Health Products &amp; Equipment'!$B:$B,$B308,'Health Products &amp; Equipment'!BS:BS)+SUMIF('Other Pharma &amp; Health Products'!$B:$B,$B308,'Other Pharma &amp; Health Products'!BS:BS)+SUMIF('PSM Costs'!$B:$B,$B308,'PSM Costs'!BS:BS),"")</f>
        <v/>
      </c>
      <c r="AB308" s="233" t="str">
        <f t="shared" ca="1" si="29"/>
        <v/>
      </c>
    </row>
    <row r="309" spans="1:28" ht="22.15" customHeight="1" x14ac:dyDescent="0.2">
      <c r="A309" s="229">
        <v>299</v>
      </c>
      <c r="B309" s="229" t="str">
        <f ca="1">IFERROR(VLOOKUP(A309,'Rank unique Mod-Int-CI-PR'!I:J,2,FALSE),"")</f>
        <v/>
      </c>
      <c r="C309" s="230" t="str">
        <f ca="1">IFERROR(VLOOKUP(VALUE(LEFT(B309,FIND("-",B309)-1)),CatModules!B:C,2,FALSE),"")</f>
        <v/>
      </c>
      <c r="D309" s="230" t="str">
        <f ca="1">IFERROR(VLOOKUP(LEFT(B309,FIND("--",B309)-1),CatInt!D:E,2,FALSE),"")</f>
        <v/>
      </c>
      <c r="E309" s="230" t="str">
        <f ca="1">IFERROR(VLOOKUP(MID(B309,FIND("--",B309)+2,FIND("---",B309)-FIND("--",B309)-2),CatCostInp!D:E,2,FALSE),"")</f>
        <v/>
      </c>
      <c r="F309" s="230" t="str">
        <f ca="1">IFERROR(VLOOKUP(B309,ActivityConcat!A:C,3,FALSE),"")</f>
        <v/>
      </c>
      <c r="G309" s="231" t="str">
        <f ca="1">IFERROR(VLOOKUP(VALUE(RIGHT(B309,1)),Setup!A:D,4,FALSE),"")</f>
        <v/>
      </c>
      <c r="H309" s="232" t="str">
        <f t="shared" ca="1" si="25"/>
        <v/>
      </c>
      <c r="I309" s="233" t="str">
        <f ca="1">IF(SUMIF(Pharmaceuticals!$B:$B,$B309,Pharmaceuticals!Z:Z)+SUMIF('Health Products &amp; Equipment'!$B:$B,$B309,'Health Products &amp; Equipment'!Z:Z)+SUMIF('Other Pharma &amp; Health Products'!$B:$B,$B309,'Other Pharma &amp; Health Products'!Z:Z)+SUMIF('PSM Costs'!$B:$B,$B309,'PSM Costs'!Z:Z)&gt;0,SUMIF(Pharmaceuticals!$B:$B,$B309,Pharmaceuticals!Z:Z)+SUMIF('Health Products &amp; Equipment'!$B:$B,$B309,'Health Products &amp; Equipment'!Z:Z)+SUMIF('Other Pharma &amp; Health Products'!$B:$B,$B309,'Other Pharma &amp; Health Products'!Z:Z)+SUMIF('PSM Costs'!$B:$B,$B309,'PSM Costs'!Z:Z),"")</f>
        <v/>
      </c>
      <c r="J309" s="233" t="str">
        <f ca="1">IF(SUMIF(Pharmaceuticals!$B:$B,$B309,Pharmaceuticals!AB:AB)+SUMIF('Health Products &amp; Equipment'!$B:$B,$B309,'Health Products &amp; Equipment'!AB:AB)+SUMIF('Other Pharma &amp; Health Products'!$B:$B,$B309,'Other Pharma &amp; Health Products'!AB:AB)+SUMIF('PSM Costs'!$B:$B,$B309,'PSM Costs'!AB:AB)&gt;0,SUMIF(Pharmaceuticals!$B:$B,$B309,Pharmaceuticals!AB:AB)+SUMIF('Health Products &amp; Equipment'!$B:$B,$B309,'Health Products &amp; Equipment'!AB:AB)+SUMIF('Other Pharma &amp; Health Products'!$B:$B,$B309,'Other Pharma &amp; Health Products'!AB:AB)+SUMIF('PSM Costs'!$B:$B,$B309,'PSM Costs'!AB:AB),"")</f>
        <v/>
      </c>
      <c r="K309" s="233" t="str">
        <f ca="1">IF(SUMIF(Pharmaceuticals!$B:$B,$B309,Pharmaceuticals!AD:AD)+SUMIF('Health Products &amp; Equipment'!$B:$B,$B309,'Health Products &amp; Equipment'!AD:AD)+SUMIF('Other Pharma &amp; Health Products'!$B:$B,$B309,'Other Pharma &amp; Health Products'!AD:AD)+SUMIF('PSM Costs'!$B:$B,$B309,'PSM Costs'!AD:AD)&gt;0,SUMIF(Pharmaceuticals!$B:$B,$B309,Pharmaceuticals!AD:AD)+SUMIF('Health Products &amp; Equipment'!$B:$B,$B309,'Health Products &amp; Equipment'!AD:AD)+SUMIF('Other Pharma &amp; Health Products'!$B:$B,$B309,'Other Pharma &amp; Health Products'!AD:AD)+SUMIF('PSM Costs'!$B:$B,$B309,'PSM Costs'!AD:AD),"")</f>
        <v/>
      </c>
      <c r="L309" s="233" t="str">
        <f ca="1">IF(SUMIF(Pharmaceuticals!$B:$B,$B309,Pharmaceuticals!AF:AF)+SUMIF('Health Products &amp; Equipment'!$B:$B,$B309,'Health Products &amp; Equipment'!AF:AF)+SUMIF('Other Pharma &amp; Health Products'!$B:$B,$B309,'Other Pharma &amp; Health Products'!AF:AF)+SUMIF('PSM Costs'!$B:$B,$B309,'PSM Costs'!AF:AF)&gt;0,SUMIF(Pharmaceuticals!$B:$B,$B309,Pharmaceuticals!AF:AF)+SUMIF('Health Products &amp; Equipment'!$B:$B,$B309,'Health Products &amp; Equipment'!AF:AF)+SUMIF('Other Pharma &amp; Health Products'!$B:$B,$B309,'Other Pharma &amp; Health Products'!AF:AF)+SUMIF('PSM Costs'!$B:$B,$B309,'PSM Costs'!AF:AF),"")</f>
        <v/>
      </c>
      <c r="M309" s="231" t="str">
        <f t="shared" ca="1" si="26"/>
        <v/>
      </c>
      <c r="N309" s="234" t="str">
        <f ca="1">IF(SUMIF(Pharmaceuticals!$B:$B,$B309,Pharmaceuticals!AM:AM)+SUMIF('Health Products &amp; Equipment'!$B:$B,$B309,'Health Products &amp; Equipment'!AM:AM)+SUMIF('Other Pharma &amp; Health Products'!$B:$B,$B309,'Other Pharma &amp; Health Products'!AM:AM)+SUMIF('PSM Costs'!$B:$B,$B309,'PSM Costs'!AM:AM)&gt;0,SUMIF(Pharmaceuticals!$B:$B,$B309,Pharmaceuticals!AM:AM)+SUMIF('Health Products &amp; Equipment'!$B:$B,$B309,'Health Products &amp; Equipment'!AM:AM)+SUMIF('Other Pharma &amp; Health Products'!$B:$B,$B309,'Other Pharma &amp; Health Products'!AM:AM)+SUMIF('PSM Costs'!$B:$B,$B309,'PSM Costs'!AM:AM),"")</f>
        <v/>
      </c>
      <c r="O309" s="234" t="str">
        <f ca="1">IF(SUMIF(Pharmaceuticals!$B:$B,$B309,Pharmaceuticals!AO:AO)+SUMIF('Health Products &amp; Equipment'!$B:$B,$B309,'Health Products &amp; Equipment'!AO:AO)+SUMIF('Other Pharma &amp; Health Products'!$B:$B,$B309,'Other Pharma &amp; Health Products'!AO:AO)+SUMIF('PSM Costs'!$B:$B,$B309,'PSM Costs'!AO:AO)&gt;0,SUMIF(Pharmaceuticals!$B:$B,$B309,Pharmaceuticals!AO:AO)+SUMIF('Health Products &amp; Equipment'!$B:$B,$B309,'Health Products &amp; Equipment'!AO:AO)+SUMIF('Other Pharma &amp; Health Products'!$B:$B,$B309,'Other Pharma &amp; Health Products'!AO:AO)+SUMIF('PSM Costs'!$B:$B,$B309,'PSM Costs'!AO:AO),"")</f>
        <v/>
      </c>
      <c r="P309" s="234" t="str">
        <f ca="1">IF(SUMIF(Pharmaceuticals!$B:$B,$B309,Pharmaceuticals!AQ:AQ)+SUMIF('Health Products &amp; Equipment'!$B:$B,$B309,'Health Products &amp; Equipment'!AQ:AQ)+SUMIF('Other Pharma &amp; Health Products'!$B:$B,$B309,'Other Pharma &amp; Health Products'!AQ:AQ)+SUMIF('PSM Costs'!$B:$B,$B309,'PSM Costs'!AQ:AQ)&gt;0,SUMIF(Pharmaceuticals!$B:$B,$B309,Pharmaceuticals!AQ:AQ)+SUMIF('Health Products &amp; Equipment'!$B:$B,$B309,'Health Products &amp; Equipment'!AQ:AQ)+SUMIF('Other Pharma &amp; Health Products'!$B:$B,$B309,'Other Pharma &amp; Health Products'!AQ:AQ)+SUMIF('PSM Costs'!$B:$B,$B309,'PSM Costs'!AQ:AQ),"")</f>
        <v/>
      </c>
      <c r="Q309" s="234" t="str">
        <f ca="1">IF(SUMIF(Pharmaceuticals!$B:$B,$B309,Pharmaceuticals!AS:AS)+SUMIF('Health Products &amp; Equipment'!$B:$B,$B309,'Health Products &amp; Equipment'!AS:AS)+SUMIF('Other Pharma &amp; Health Products'!$B:$B,$B309,'Other Pharma &amp; Health Products'!AS:AS)+SUMIF('PSM Costs'!$B:$B,$B309,'PSM Costs'!AS:AS)&gt;0,SUMIF(Pharmaceuticals!$B:$B,$B309,Pharmaceuticals!AS:AS)+SUMIF('Health Products &amp; Equipment'!$B:$B,$B309,'Health Products &amp; Equipment'!AS:AS)+SUMIF('Other Pharma &amp; Health Products'!$B:$B,$B309,'Other Pharma &amp; Health Products'!AS:AS)+SUMIF('PSM Costs'!$B:$B,$B309,'PSM Costs'!AS:AS),"")</f>
        <v/>
      </c>
      <c r="R309" s="232" t="str">
        <f t="shared" ca="1" si="27"/>
        <v/>
      </c>
      <c r="S309" s="233" t="str">
        <f ca="1">IF(SUMIF(Pharmaceuticals!$B:$B,$B309,Pharmaceuticals!AZ:AZ)+SUMIF('Health Products &amp; Equipment'!$B:$B,$B309,'Health Products &amp; Equipment'!AZ:AZ)+SUMIF('Other Pharma &amp; Health Products'!$B:$B,$B309,'Other Pharma &amp; Health Products'!AZ:AZ)+SUMIF('PSM Costs'!$B:$B,$B309,'PSM Costs'!AZ:AZ)&gt;0,SUMIF(Pharmaceuticals!$B:$B,$B309,Pharmaceuticals!AZ:AZ)+SUMIF('Health Products &amp; Equipment'!$B:$B,$B309,'Health Products &amp; Equipment'!AZ:AZ)+SUMIF('Other Pharma &amp; Health Products'!$B:$B,$B309,'Other Pharma &amp; Health Products'!AZ:AZ)+SUMIF('PSM Costs'!$B:$B,$B309,'PSM Costs'!AZ:AZ),"")</f>
        <v/>
      </c>
      <c r="T309" s="233" t="str">
        <f ca="1">IF(SUMIF(Pharmaceuticals!$B:$B,$B309,Pharmaceuticals!BB:BB)+SUMIF('Health Products &amp; Equipment'!$B:$B,$B309,'Health Products &amp; Equipment'!BB:BB)+SUMIF('Other Pharma &amp; Health Products'!$B:$B,$B309,'Other Pharma &amp; Health Products'!BB:BB)+SUMIF('PSM Costs'!$B:$B,$B309,'PSM Costs'!BB:BB)&gt;0,SUMIF(Pharmaceuticals!$B:$B,$B309,Pharmaceuticals!BB:BB)+SUMIF('Health Products &amp; Equipment'!$B:$B,$B309,'Health Products &amp; Equipment'!BB:BB)+SUMIF('Other Pharma &amp; Health Products'!$B:$B,$B309,'Other Pharma &amp; Health Products'!BB:BB)+SUMIF('PSM Costs'!$B:$B,$B309,'PSM Costs'!BB:BB),"")</f>
        <v/>
      </c>
      <c r="U309" s="233" t="str">
        <f ca="1">IF(SUMIF(Pharmaceuticals!$B:$B,$B309,Pharmaceuticals!BD:BD)+SUMIF('Health Products &amp; Equipment'!$B:$B,$B309,'Health Products &amp; Equipment'!BD:BD)+SUMIF('Other Pharma &amp; Health Products'!$B:$B,$B309,'Other Pharma &amp; Health Products'!BD:BD)+SUMIF('PSM Costs'!$B:$B,$B309,'PSM Costs'!BD:BD)&gt;0,SUMIF(Pharmaceuticals!$B:$B,$B309,Pharmaceuticals!BD:BD)+SUMIF('Health Products &amp; Equipment'!$B:$B,$B309,'Health Products &amp; Equipment'!BD:BD)+SUMIF('Other Pharma &amp; Health Products'!$B:$B,$B309,'Other Pharma &amp; Health Products'!BD:BD)+SUMIF('PSM Costs'!$B:$B,$B309,'PSM Costs'!BD:BD),"")</f>
        <v/>
      </c>
      <c r="V309" s="233" t="str">
        <f ca="1">IF(SUMIF(Pharmaceuticals!$B:$B,$B309,Pharmaceuticals!BF:BF)+SUMIF('Health Products &amp; Equipment'!$B:$B,$B309,'Health Products &amp; Equipment'!BF:BF)+SUMIF('Other Pharma &amp; Health Products'!$B:$B,$B309,'Other Pharma &amp; Health Products'!BF:BF)+SUMIF('PSM Costs'!$B:$B,$B309,'PSM Costs'!BF:BF)&gt;0,SUMIF(Pharmaceuticals!$B:$B,$B309,Pharmaceuticals!BF:BF)+SUMIF('Health Products &amp; Equipment'!$B:$B,$B309,'Health Products &amp; Equipment'!BF:BF)+SUMIF('Other Pharma &amp; Health Products'!$B:$B,$B309,'Other Pharma &amp; Health Products'!BF:BF)+SUMIF('PSM Costs'!$B:$B,$B309,'PSM Costs'!BF:BF),"")</f>
        <v/>
      </c>
      <c r="W309" s="231" t="str">
        <f t="shared" ca="1" si="28"/>
        <v/>
      </c>
      <c r="X309" s="234" t="str">
        <f ca="1">IF(SUMIF(Pharmaceuticals!$B:$B,$B309,Pharmaceuticals!BM:BM)+SUMIF('Health Products &amp; Equipment'!$B:$B,$B309,'Health Products &amp; Equipment'!BM:BM)+SUMIF('Other Pharma &amp; Health Products'!$B:$B,$B309,'Other Pharma &amp; Health Products'!BM:BM)+SUMIF('PSM Costs'!$B:$B,$B309,'PSM Costs'!BM:BM)&gt;0,SUMIF(Pharmaceuticals!$B:$B,$B309,Pharmaceuticals!BM:BM)+SUMIF('Health Products &amp; Equipment'!$B:$B,$B309,'Health Products &amp; Equipment'!BM:BM)+SUMIF('Other Pharma &amp; Health Products'!$B:$B,$B309,'Other Pharma &amp; Health Products'!BM:BM)+SUMIF('PSM Costs'!$B:$B,$B309,'PSM Costs'!BM:BM),"")</f>
        <v/>
      </c>
      <c r="Y309" s="234" t="str">
        <f ca="1">IF(SUMIF(Pharmaceuticals!$B:$B,$B309,Pharmaceuticals!BO:BO)+SUMIF('Health Products &amp; Equipment'!$B:$B,$B309,'Health Products &amp; Equipment'!BO:BO)+SUMIF('Other Pharma &amp; Health Products'!$B:$B,$B309,'Other Pharma &amp; Health Products'!BO:BO)+SUMIF('PSM Costs'!$B:$B,$B309,'PSM Costs'!BO:BO)&gt;0,SUMIF(Pharmaceuticals!$B:$B,$B309,Pharmaceuticals!BO:BO)+SUMIF('Health Products &amp; Equipment'!$B:$B,$B309,'Health Products &amp; Equipment'!BO:BO)+SUMIF('Other Pharma &amp; Health Products'!$B:$B,$B309,'Other Pharma &amp; Health Products'!BO:BO)+SUMIF('PSM Costs'!$B:$B,$B309,'PSM Costs'!BO:BO),"")</f>
        <v/>
      </c>
      <c r="Z309" s="234" t="str">
        <f ca="1">IF(SUMIF(Pharmaceuticals!$B:$B,$B309,Pharmaceuticals!BQ:BQ)+SUMIF('Health Products &amp; Equipment'!$B:$B,$B309,'Health Products &amp; Equipment'!BQ:BQ)+SUMIF('Other Pharma &amp; Health Products'!$B:$B,$B309,'Other Pharma &amp; Health Products'!BQ:BQ)+SUMIF('PSM Costs'!$B:$B,$B309,'PSM Costs'!BQ:BQ)&gt;0,SUMIF(Pharmaceuticals!$B:$B,$B309,Pharmaceuticals!BQ:BQ)+SUMIF('Health Products &amp; Equipment'!$B:$B,$B309,'Health Products &amp; Equipment'!BQ:BQ)+SUMIF('Other Pharma &amp; Health Products'!$B:$B,$B309,'Other Pharma &amp; Health Products'!BQ:BQ)+SUMIF('PSM Costs'!$B:$B,$B309,'PSM Costs'!BQ:BQ),"")</f>
        <v/>
      </c>
      <c r="AA309" s="234" t="str">
        <f ca="1">IF(SUMIF(Pharmaceuticals!$B:$B,$B309,Pharmaceuticals!BS:BS)+SUMIF('Health Products &amp; Equipment'!$B:$B,$B309,'Health Products &amp; Equipment'!BS:BS)+SUMIF('Other Pharma &amp; Health Products'!$B:$B,$B309,'Other Pharma &amp; Health Products'!BS:BS)+SUMIF('PSM Costs'!$B:$B,$B309,'PSM Costs'!BS:BS)&gt;0,SUMIF(Pharmaceuticals!$B:$B,$B309,Pharmaceuticals!BS:BS)+SUMIF('Health Products &amp; Equipment'!$B:$B,$B309,'Health Products &amp; Equipment'!BS:BS)+SUMIF('Other Pharma &amp; Health Products'!$B:$B,$B309,'Other Pharma &amp; Health Products'!BS:BS)+SUMIF('PSM Costs'!$B:$B,$B309,'PSM Costs'!BS:BS),"")</f>
        <v/>
      </c>
      <c r="AB309" s="233" t="str">
        <f t="shared" ca="1" si="29"/>
        <v/>
      </c>
    </row>
    <row r="310" spans="1:28" ht="22.15" customHeight="1" x14ac:dyDescent="0.2">
      <c r="A310" s="229">
        <v>300</v>
      </c>
      <c r="B310" s="229" t="str">
        <f ca="1">IFERROR(VLOOKUP(A310,'Rank unique Mod-Int-CI-PR'!I:J,2,FALSE),"")</f>
        <v/>
      </c>
      <c r="C310" s="230" t="str">
        <f ca="1">IFERROR(VLOOKUP(VALUE(LEFT(B310,FIND("-",B310)-1)),CatModules!B:C,2,FALSE),"")</f>
        <v/>
      </c>
      <c r="D310" s="230" t="str">
        <f ca="1">IFERROR(VLOOKUP(LEFT(B310,FIND("--",B310)-1),CatInt!D:E,2,FALSE),"")</f>
        <v/>
      </c>
      <c r="E310" s="230" t="str">
        <f ca="1">IFERROR(VLOOKUP(MID(B310,FIND("--",B310)+2,FIND("---",B310)-FIND("--",B310)-2),CatCostInp!D:E,2,FALSE),"")</f>
        <v/>
      </c>
      <c r="F310" s="230" t="str">
        <f ca="1">IFERROR(VLOOKUP(B310,ActivityConcat!A:C,3,FALSE),"")</f>
        <v/>
      </c>
      <c r="G310" s="231" t="str">
        <f ca="1">IFERROR(VLOOKUP(VALUE(RIGHT(B310,1)),Setup!A:D,4,FALSE),"")</f>
        <v/>
      </c>
      <c r="H310" s="232" t="str">
        <f t="shared" ca="1" si="25"/>
        <v/>
      </c>
      <c r="I310" s="233" t="str">
        <f ca="1">IF(SUMIF(Pharmaceuticals!$B:$B,$B310,Pharmaceuticals!Z:Z)+SUMIF('Health Products &amp; Equipment'!$B:$B,$B310,'Health Products &amp; Equipment'!Z:Z)+SUMIF('Other Pharma &amp; Health Products'!$B:$B,$B310,'Other Pharma &amp; Health Products'!Z:Z)+SUMIF('PSM Costs'!$B:$B,$B310,'PSM Costs'!Z:Z)&gt;0,SUMIF(Pharmaceuticals!$B:$B,$B310,Pharmaceuticals!Z:Z)+SUMIF('Health Products &amp; Equipment'!$B:$B,$B310,'Health Products &amp; Equipment'!Z:Z)+SUMIF('Other Pharma &amp; Health Products'!$B:$B,$B310,'Other Pharma &amp; Health Products'!Z:Z)+SUMIF('PSM Costs'!$B:$B,$B310,'PSM Costs'!Z:Z),"")</f>
        <v/>
      </c>
      <c r="J310" s="233" t="str">
        <f ca="1">IF(SUMIF(Pharmaceuticals!$B:$B,$B310,Pharmaceuticals!AB:AB)+SUMIF('Health Products &amp; Equipment'!$B:$B,$B310,'Health Products &amp; Equipment'!AB:AB)+SUMIF('Other Pharma &amp; Health Products'!$B:$B,$B310,'Other Pharma &amp; Health Products'!AB:AB)+SUMIF('PSM Costs'!$B:$B,$B310,'PSM Costs'!AB:AB)&gt;0,SUMIF(Pharmaceuticals!$B:$B,$B310,Pharmaceuticals!AB:AB)+SUMIF('Health Products &amp; Equipment'!$B:$B,$B310,'Health Products &amp; Equipment'!AB:AB)+SUMIF('Other Pharma &amp; Health Products'!$B:$B,$B310,'Other Pharma &amp; Health Products'!AB:AB)+SUMIF('PSM Costs'!$B:$B,$B310,'PSM Costs'!AB:AB),"")</f>
        <v/>
      </c>
      <c r="K310" s="233" t="str">
        <f ca="1">IF(SUMIF(Pharmaceuticals!$B:$B,$B310,Pharmaceuticals!AD:AD)+SUMIF('Health Products &amp; Equipment'!$B:$B,$B310,'Health Products &amp; Equipment'!AD:AD)+SUMIF('Other Pharma &amp; Health Products'!$B:$B,$B310,'Other Pharma &amp; Health Products'!AD:AD)+SUMIF('PSM Costs'!$B:$B,$B310,'PSM Costs'!AD:AD)&gt;0,SUMIF(Pharmaceuticals!$B:$B,$B310,Pharmaceuticals!AD:AD)+SUMIF('Health Products &amp; Equipment'!$B:$B,$B310,'Health Products &amp; Equipment'!AD:AD)+SUMIF('Other Pharma &amp; Health Products'!$B:$B,$B310,'Other Pharma &amp; Health Products'!AD:AD)+SUMIF('PSM Costs'!$B:$B,$B310,'PSM Costs'!AD:AD),"")</f>
        <v/>
      </c>
      <c r="L310" s="233" t="str">
        <f ca="1">IF(SUMIF(Pharmaceuticals!$B:$B,$B310,Pharmaceuticals!AF:AF)+SUMIF('Health Products &amp; Equipment'!$B:$B,$B310,'Health Products &amp; Equipment'!AF:AF)+SUMIF('Other Pharma &amp; Health Products'!$B:$B,$B310,'Other Pharma &amp; Health Products'!AF:AF)+SUMIF('PSM Costs'!$B:$B,$B310,'PSM Costs'!AF:AF)&gt;0,SUMIF(Pharmaceuticals!$B:$B,$B310,Pharmaceuticals!AF:AF)+SUMIF('Health Products &amp; Equipment'!$B:$B,$B310,'Health Products &amp; Equipment'!AF:AF)+SUMIF('Other Pharma &amp; Health Products'!$B:$B,$B310,'Other Pharma &amp; Health Products'!AF:AF)+SUMIF('PSM Costs'!$B:$B,$B310,'PSM Costs'!AF:AF),"")</f>
        <v/>
      </c>
      <c r="M310" s="231" t="str">
        <f t="shared" ca="1" si="26"/>
        <v/>
      </c>
      <c r="N310" s="234" t="str">
        <f ca="1">IF(SUMIF(Pharmaceuticals!$B:$B,$B310,Pharmaceuticals!AM:AM)+SUMIF('Health Products &amp; Equipment'!$B:$B,$B310,'Health Products &amp; Equipment'!AM:AM)+SUMIF('Other Pharma &amp; Health Products'!$B:$B,$B310,'Other Pharma &amp; Health Products'!AM:AM)+SUMIF('PSM Costs'!$B:$B,$B310,'PSM Costs'!AM:AM)&gt;0,SUMIF(Pharmaceuticals!$B:$B,$B310,Pharmaceuticals!AM:AM)+SUMIF('Health Products &amp; Equipment'!$B:$B,$B310,'Health Products &amp; Equipment'!AM:AM)+SUMIF('Other Pharma &amp; Health Products'!$B:$B,$B310,'Other Pharma &amp; Health Products'!AM:AM)+SUMIF('PSM Costs'!$B:$B,$B310,'PSM Costs'!AM:AM),"")</f>
        <v/>
      </c>
      <c r="O310" s="234" t="str">
        <f ca="1">IF(SUMIF(Pharmaceuticals!$B:$B,$B310,Pharmaceuticals!AO:AO)+SUMIF('Health Products &amp; Equipment'!$B:$B,$B310,'Health Products &amp; Equipment'!AO:AO)+SUMIF('Other Pharma &amp; Health Products'!$B:$B,$B310,'Other Pharma &amp; Health Products'!AO:AO)+SUMIF('PSM Costs'!$B:$B,$B310,'PSM Costs'!AO:AO)&gt;0,SUMIF(Pharmaceuticals!$B:$B,$B310,Pharmaceuticals!AO:AO)+SUMIF('Health Products &amp; Equipment'!$B:$B,$B310,'Health Products &amp; Equipment'!AO:AO)+SUMIF('Other Pharma &amp; Health Products'!$B:$B,$B310,'Other Pharma &amp; Health Products'!AO:AO)+SUMIF('PSM Costs'!$B:$B,$B310,'PSM Costs'!AO:AO),"")</f>
        <v/>
      </c>
      <c r="P310" s="234" t="str">
        <f ca="1">IF(SUMIF(Pharmaceuticals!$B:$B,$B310,Pharmaceuticals!AQ:AQ)+SUMIF('Health Products &amp; Equipment'!$B:$B,$B310,'Health Products &amp; Equipment'!AQ:AQ)+SUMIF('Other Pharma &amp; Health Products'!$B:$B,$B310,'Other Pharma &amp; Health Products'!AQ:AQ)+SUMIF('PSM Costs'!$B:$B,$B310,'PSM Costs'!AQ:AQ)&gt;0,SUMIF(Pharmaceuticals!$B:$B,$B310,Pharmaceuticals!AQ:AQ)+SUMIF('Health Products &amp; Equipment'!$B:$B,$B310,'Health Products &amp; Equipment'!AQ:AQ)+SUMIF('Other Pharma &amp; Health Products'!$B:$B,$B310,'Other Pharma &amp; Health Products'!AQ:AQ)+SUMIF('PSM Costs'!$B:$B,$B310,'PSM Costs'!AQ:AQ),"")</f>
        <v/>
      </c>
      <c r="Q310" s="234" t="str">
        <f ca="1">IF(SUMIF(Pharmaceuticals!$B:$B,$B310,Pharmaceuticals!AS:AS)+SUMIF('Health Products &amp; Equipment'!$B:$B,$B310,'Health Products &amp; Equipment'!AS:AS)+SUMIF('Other Pharma &amp; Health Products'!$B:$B,$B310,'Other Pharma &amp; Health Products'!AS:AS)+SUMIF('PSM Costs'!$B:$B,$B310,'PSM Costs'!AS:AS)&gt;0,SUMIF(Pharmaceuticals!$B:$B,$B310,Pharmaceuticals!AS:AS)+SUMIF('Health Products &amp; Equipment'!$B:$B,$B310,'Health Products &amp; Equipment'!AS:AS)+SUMIF('Other Pharma &amp; Health Products'!$B:$B,$B310,'Other Pharma &amp; Health Products'!AS:AS)+SUMIF('PSM Costs'!$B:$B,$B310,'PSM Costs'!AS:AS),"")</f>
        <v/>
      </c>
      <c r="R310" s="232" t="str">
        <f t="shared" ca="1" si="27"/>
        <v/>
      </c>
      <c r="S310" s="233" t="str">
        <f ca="1">IF(SUMIF(Pharmaceuticals!$B:$B,$B310,Pharmaceuticals!AZ:AZ)+SUMIF('Health Products &amp; Equipment'!$B:$B,$B310,'Health Products &amp; Equipment'!AZ:AZ)+SUMIF('Other Pharma &amp; Health Products'!$B:$B,$B310,'Other Pharma &amp; Health Products'!AZ:AZ)+SUMIF('PSM Costs'!$B:$B,$B310,'PSM Costs'!AZ:AZ)&gt;0,SUMIF(Pharmaceuticals!$B:$B,$B310,Pharmaceuticals!AZ:AZ)+SUMIF('Health Products &amp; Equipment'!$B:$B,$B310,'Health Products &amp; Equipment'!AZ:AZ)+SUMIF('Other Pharma &amp; Health Products'!$B:$B,$B310,'Other Pharma &amp; Health Products'!AZ:AZ)+SUMIF('PSM Costs'!$B:$B,$B310,'PSM Costs'!AZ:AZ),"")</f>
        <v/>
      </c>
      <c r="T310" s="233" t="str">
        <f ca="1">IF(SUMIF(Pharmaceuticals!$B:$B,$B310,Pharmaceuticals!BB:BB)+SUMIF('Health Products &amp; Equipment'!$B:$B,$B310,'Health Products &amp; Equipment'!BB:BB)+SUMIF('Other Pharma &amp; Health Products'!$B:$B,$B310,'Other Pharma &amp; Health Products'!BB:BB)+SUMIF('PSM Costs'!$B:$B,$B310,'PSM Costs'!BB:BB)&gt;0,SUMIF(Pharmaceuticals!$B:$B,$B310,Pharmaceuticals!BB:BB)+SUMIF('Health Products &amp; Equipment'!$B:$B,$B310,'Health Products &amp; Equipment'!BB:BB)+SUMIF('Other Pharma &amp; Health Products'!$B:$B,$B310,'Other Pharma &amp; Health Products'!BB:BB)+SUMIF('PSM Costs'!$B:$B,$B310,'PSM Costs'!BB:BB),"")</f>
        <v/>
      </c>
      <c r="U310" s="233" t="str">
        <f ca="1">IF(SUMIF(Pharmaceuticals!$B:$B,$B310,Pharmaceuticals!BD:BD)+SUMIF('Health Products &amp; Equipment'!$B:$B,$B310,'Health Products &amp; Equipment'!BD:BD)+SUMIF('Other Pharma &amp; Health Products'!$B:$B,$B310,'Other Pharma &amp; Health Products'!BD:BD)+SUMIF('PSM Costs'!$B:$B,$B310,'PSM Costs'!BD:BD)&gt;0,SUMIF(Pharmaceuticals!$B:$B,$B310,Pharmaceuticals!BD:BD)+SUMIF('Health Products &amp; Equipment'!$B:$B,$B310,'Health Products &amp; Equipment'!BD:BD)+SUMIF('Other Pharma &amp; Health Products'!$B:$B,$B310,'Other Pharma &amp; Health Products'!BD:BD)+SUMIF('PSM Costs'!$B:$B,$B310,'PSM Costs'!BD:BD),"")</f>
        <v/>
      </c>
      <c r="V310" s="233" t="str">
        <f ca="1">IF(SUMIF(Pharmaceuticals!$B:$B,$B310,Pharmaceuticals!BF:BF)+SUMIF('Health Products &amp; Equipment'!$B:$B,$B310,'Health Products &amp; Equipment'!BF:BF)+SUMIF('Other Pharma &amp; Health Products'!$B:$B,$B310,'Other Pharma &amp; Health Products'!BF:BF)+SUMIF('PSM Costs'!$B:$B,$B310,'PSM Costs'!BF:BF)&gt;0,SUMIF(Pharmaceuticals!$B:$B,$B310,Pharmaceuticals!BF:BF)+SUMIF('Health Products &amp; Equipment'!$B:$B,$B310,'Health Products &amp; Equipment'!BF:BF)+SUMIF('Other Pharma &amp; Health Products'!$B:$B,$B310,'Other Pharma &amp; Health Products'!BF:BF)+SUMIF('PSM Costs'!$B:$B,$B310,'PSM Costs'!BF:BF),"")</f>
        <v/>
      </c>
      <c r="W310" s="231" t="str">
        <f t="shared" ca="1" si="28"/>
        <v/>
      </c>
      <c r="X310" s="234" t="str">
        <f ca="1">IF(SUMIF(Pharmaceuticals!$B:$B,$B310,Pharmaceuticals!BM:BM)+SUMIF('Health Products &amp; Equipment'!$B:$B,$B310,'Health Products &amp; Equipment'!BM:BM)+SUMIF('Other Pharma &amp; Health Products'!$B:$B,$B310,'Other Pharma &amp; Health Products'!BM:BM)+SUMIF('PSM Costs'!$B:$B,$B310,'PSM Costs'!BM:BM)&gt;0,SUMIF(Pharmaceuticals!$B:$B,$B310,Pharmaceuticals!BM:BM)+SUMIF('Health Products &amp; Equipment'!$B:$B,$B310,'Health Products &amp; Equipment'!BM:BM)+SUMIF('Other Pharma &amp; Health Products'!$B:$B,$B310,'Other Pharma &amp; Health Products'!BM:BM)+SUMIF('PSM Costs'!$B:$B,$B310,'PSM Costs'!BM:BM),"")</f>
        <v/>
      </c>
      <c r="Y310" s="234" t="str">
        <f ca="1">IF(SUMIF(Pharmaceuticals!$B:$B,$B310,Pharmaceuticals!BO:BO)+SUMIF('Health Products &amp; Equipment'!$B:$B,$B310,'Health Products &amp; Equipment'!BO:BO)+SUMIF('Other Pharma &amp; Health Products'!$B:$B,$B310,'Other Pharma &amp; Health Products'!BO:BO)+SUMIF('PSM Costs'!$B:$B,$B310,'PSM Costs'!BO:BO)&gt;0,SUMIF(Pharmaceuticals!$B:$B,$B310,Pharmaceuticals!BO:BO)+SUMIF('Health Products &amp; Equipment'!$B:$B,$B310,'Health Products &amp; Equipment'!BO:BO)+SUMIF('Other Pharma &amp; Health Products'!$B:$B,$B310,'Other Pharma &amp; Health Products'!BO:BO)+SUMIF('PSM Costs'!$B:$B,$B310,'PSM Costs'!BO:BO),"")</f>
        <v/>
      </c>
      <c r="Z310" s="234" t="str">
        <f ca="1">IF(SUMIF(Pharmaceuticals!$B:$B,$B310,Pharmaceuticals!BQ:BQ)+SUMIF('Health Products &amp; Equipment'!$B:$B,$B310,'Health Products &amp; Equipment'!BQ:BQ)+SUMIF('Other Pharma &amp; Health Products'!$B:$B,$B310,'Other Pharma &amp; Health Products'!BQ:BQ)+SUMIF('PSM Costs'!$B:$B,$B310,'PSM Costs'!BQ:BQ)&gt;0,SUMIF(Pharmaceuticals!$B:$B,$B310,Pharmaceuticals!BQ:BQ)+SUMIF('Health Products &amp; Equipment'!$B:$B,$B310,'Health Products &amp; Equipment'!BQ:BQ)+SUMIF('Other Pharma &amp; Health Products'!$B:$B,$B310,'Other Pharma &amp; Health Products'!BQ:BQ)+SUMIF('PSM Costs'!$B:$B,$B310,'PSM Costs'!BQ:BQ),"")</f>
        <v/>
      </c>
      <c r="AA310" s="234" t="str">
        <f ca="1">IF(SUMIF(Pharmaceuticals!$B:$B,$B310,Pharmaceuticals!BS:BS)+SUMIF('Health Products &amp; Equipment'!$B:$B,$B310,'Health Products &amp; Equipment'!BS:BS)+SUMIF('Other Pharma &amp; Health Products'!$B:$B,$B310,'Other Pharma &amp; Health Products'!BS:BS)+SUMIF('PSM Costs'!$B:$B,$B310,'PSM Costs'!BS:BS)&gt;0,SUMIF(Pharmaceuticals!$B:$B,$B310,Pharmaceuticals!BS:BS)+SUMIF('Health Products &amp; Equipment'!$B:$B,$B310,'Health Products &amp; Equipment'!BS:BS)+SUMIF('Other Pharma &amp; Health Products'!$B:$B,$B310,'Other Pharma &amp; Health Products'!BS:BS)+SUMIF('PSM Costs'!$B:$B,$B310,'PSM Costs'!BS:BS),"")</f>
        <v/>
      </c>
      <c r="AB310" s="233" t="str">
        <f t="shared" ca="1" si="29"/>
        <v/>
      </c>
    </row>
    <row r="311" spans="1:28" ht="22.15" customHeight="1" x14ac:dyDescent="0.2">
      <c r="A311" s="229">
        <v>301</v>
      </c>
      <c r="B311" s="229" t="str">
        <f ca="1">IFERROR(VLOOKUP(A311,'Rank unique Mod-Int-CI-PR'!I:J,2,FALSE),"")</f>
        <v/>
      </c>
      <c r="C311" s="230" t="str">
        <f ca="1">IFERROR(VLOOKUP(VALUE(LEFT(B311,FIND("-",B311)-1)),CatModules!B:C,2,FALSE),"")</f>
        <v/>
      </c>
      <c r="D311" s="230" t="str">
        <f ca="1">IFERROR(VLOOKUP(LEFT(B311,FIND("--",B311)-1),CatInt!D:E,2,FALSE),"")</f>
        <v/>
      </c>
      <c r="E311" s="230" t="str">
        <f ca="1">IFERROR(VLOOKUP(MID(B311,FIND("--",B311)+2,FIND("---",B311)-FIND("--",B311)-2),CatCostInp!D:E,2,FALSE),"")</f>
        <v/>
      </c>
      <c r="F311" s="230" t="str">
        <f ca="1">IFERROR(VLOOKUP(B311,ActivityConcat!A:C,3,FALSE),"")</f>
        <v/>
      </c>
      <c r="G311" s="231" t="str">
        <f ca="1">IFERROR(VLOOKUP(VALUE(RIGHT(B311,1)),Setup!A:D,4,FALSE),"")</f>
        <v/>
      </c>
      <c r="H311" s="232" t="str">
        <f t="shared" ca="1" si="25"/>
        <v/>
      </c>
      <c r="I311" s="233" t="str">
        <f ca="1">IF(SUMIF(Pharmaceuticals!$B:$B,$B311,Pharmaceuticals!Z:Z)+SUMIF('Health Products &amp; Equipment'!$B:$B,$B311,'Health Products &amp; Equipment'!Z:Z)+SUMIF('Other Pharma &amp; Health Products'!$B:$B,$B311,'Other Pharma &amp; Health Products'!Z:Z)+SUMIF('PSM Costs'!$B:$B,$B311,'PSM Costs'!Z:Z)&gt;0,SUMIF(Pharmaceuticals!$B:$B,$B311,Pharmaceuticals!Z:Z)+SUMIF('Health Products &amp; Equipment'!$B:$B,$B311,'Health Products &amp; Equipment'!Z:Z)+SUMIF('Other Pharma &amp; Health Products'!$B:$B,$B311,'Other Pharma &amp; Health Products'!Z:Z)+SUMIF('PSM Costs'!$B:$B,$B311,'PSM Costs'!Z:Z),"")</f>
        <v/>
      </c>
      <c r="J311" s="233" t="str">
        <f ca="1">IF(SUMIF(Pharmaceuticals!$B:$B,$B311,Pharmaceuticals!AB:AB)+SUMIF('Health Products &amp; Equipment'!$B:$B,$B311,'Health Products &amp; Equipment'!AB:AB)+SUMIF('Other Pharma &amp; Health Products'!$B:$B,$B311,'Other Pharma &amp; Health Products'!AB:AB)+SUMIF('PSM Costs'!$B:$B,$B311,'PSM Costs'!AB:AB)&gt;0,SUMIF(Pharmaceuticals!$B:$B,$B311,Pharmaceuticals!AB:AB)+SUMIF('Health Products &amp; Equipment'!$B:$B,$B311,'Health Products &amp; Equipment'!AB:AB)+SUMIF('Other Pharma &amp; Health Products'!$B:$B,$B311,'Other Pharma &amp; Health Products'!AB:AB)+SUMIF('PSM Costs'!$B:$B,$B311,'PSM Costs'!AB:AB),"")</f>
        <v/>
      </c>
      <c r="K311" s="233" t="str">
        <f ca="1">IF(SUMIF(Pharmaceuticals!$B:$B,$B311,Pharmaceuticals!AD:AD)+SUMIF('Health Products &amp; Equipment'!$B:$B,$B311,'Health Products &amp; Equipment'!AD:AD)+SUMIF('Other Pharma &amp; Health Products'!$B:$B,$B311,'Other Pharma &amp; Health Products'!AD:AD)+SUMIF('PSM Costs'!$B:$B,$B311,'PSM Costs'!AD:AD)&gt;0,SUMIF(Pharmaceuticals!$B:$B,$B311,Pharmaceuticals!AD:AD)+SUMIF('Health Products &amp; Equipment'!$B:$B,$B311,'Health Products &amp; Equipment'!AD:AD)+SUMIF('Other Pharma &amp; Health Products'!$B:$B,$B311,'Other Pharma &amp; Health Products'!AD:AD)+SUMIF('PSM Costs'!$B:$B,$B311,'PSM Costs'!AD:AD),"")</f>
        <v/>
      </c>
      <c r="L311" s="233" t="str">
        <f ca="1">IF(SUMIF(Pharmaceuticals!$B:$B,$B311,Pharmaceuticals!AF:AF)+SUMIF('Health Products &amp; Equipment'!$B:$B,$B311,'Health Products &amp; Equipment'!AF:AF)+SUMIF('Other Pharma &amp; Health Products'!$B:$B,$B311,'Other Pharma &amp; Health Products'!AF:AF)+SUMIF('PSM Costs'!$B:$B,$B311,'PSM Costs'!AF:AF)&gt;0,SUMIF(Pharmaceuticals!$B:$B,$B311,Pharmaceuticals!AF:AF)+SUMIF('Health Products &amp; Equipment'!$B:$B,$B311,'Health Products &amp; Equipment'!AF:AF)+SUMIF('Other Pharma &amp; Health Products'!$B:$B,$B311,'Other Pharma &amp; Health Products'!AF:AF)+SUMIF('PSM Costs'!$B:$B,$B311,'PSM Costs'!AF:AF),"")</f>
        <v/>
      </c>
      <c r="M311" s="231" t="str">
        <f t="shared" ca="1" si="26"/>
        <v/>
      </c>
      <c r="N311" s="234" t="str">
        <f ca="1">IF(SUMIF(Pharmaceuticals!$B:$B,$B311,Pharmaceuticals!AM:AM)+SUMIF('Health Products &amp; Equipment'!$B:$B,$B311,'Health Products &amp; Equipment'!AM:AM)+SUMIF('Other Pharma &amp; Health Products'!$B:$B,$B311,'Other Pharma &amp; Health Products'!AM:AM)+SUMIF('PSM Costs'!$B:$B,$B311,'PSM Costs'!AM:AM)&gt;0,SUMIF(Pharmaceuticals!$B:$B,$B311,Pharmaceuticals!AM:AM)+SUMIF('Health Products &amp; Equipment'!$B:$B,$B311,'Health Products &amp; Equipment'!AM:AM)+SUMIF('Other Pharma &amp; Health Products'!$B:$B,$B311,'Other Pharma &amp; Health Products'!AM:AM)+SUMIF('PSM Costs'!$B:$B,$B311,'PSM Costs'!AM:AM),"")</f>
        <v/>
      </c>
      <c r="O311" s="234" t="str">
        <f ca="1">IF(SUMIF(Pharmaceuticals!$B:$B,$B311,Pharmaceuticals!AO:AO)+SUMIF('Health Products &amp; Equipment'!$B:$B,$B311,'Health Products &amp; Equipment'!AO:AO)+SUMIF('Other Pharma &amp; Health Products'!$B:$B,$B311,'Other Pharma &amp; Health Products'!AO:AO)+SUMIF('PSM Costs'!$B:$B,$B311,'PSM Costs'!AO:AO)&gt;0,SUMIF(Pharmaceuticals!$B:$B,$B311,Pharmaceuticals!AO:AO)+SUMIF('Health Products &amp; Equipment'!$B:$B,$B311,'Health Products &amp; Equipment'!AO:AO)+SUMIF('Other Pharma &amp; Health Products'!$B:$B,$B311,'Other Pharma &amp; Health Products'!AO:AO)+SUMIF('PSM Costs'!$B:$B,$B311,'PSM Costs'!AO:AO),"")</f>
        <v/>
      </c>
      <c r="P311" s="234" t="str">
        <f ca="1">IF(SUMIF(Pharmaceuticals!$B:$B,$B311,Pharmaceuticals!AQ:AQ)+SUMIF('Health Products &amp; Equipment'!$B:$B,$B311,'Health Products &amp; Equipment'!AQ:AQ)+SUMIF('Other Pharma &amp; Health Products'!$B:$B,$B311,'Other Pharma &amp; Health Products'!AQ:AQ)+SUMIF('PSM Costs'!$B:$B,$B311,'PSM Costs'!AQ:AQ)&gt;0,SUMIF(Pharmaceuticals!$B:$B,$B311,Pharmaceuticals!AQ:AQ)+SUMIF('Health Products &amp; Equipment'!$B:$B,$B311,'Health Products &amp; Equipment'!AQ:AQ)+SUMIF('Other Pharma &amp; Health Products'!$B:$B,$B311,'Other Pharma &amp; Health Products'!AQ:AQ)+SUMIF('PSM Costs'!$B:$B,$B311,'PSM Costs'!AQ:AQ),"")</f>
        <v/>
      </c>
      <c r="Q311" s="234" t="str">
        <f ca="1">IF(SUMIF(Pharmaceuticals!$B:$B,$B311,Pharmaceuticals!AS:AS)+SUMIF('Health Products &amp; Equipment'!$B:$B,$B311,'Health Products &amp; Equipment'!AS:AS)+SUMIF('Other Pharma &amp; Health Products'!$B:$B,$B311,'Other Pharma &amp; Health Products'!AS:AS)+SUMIF('PSM Costs'!$B:$B,$B311,'PSM Costs'!AS:AS)&gt;0,SUMIF(Pharmaceuticals!$B:$B,$B311,Pharmaceuticals!AS:AS)+SUMIF('Health Products &amp; Equipment'!$B:$B,$B311,'Health Products &amp; Equipment'!AS:AS)+SUMIF('Other Pharma &amp; Health Products'!$B:$B,$B311,'Other Pharma &amp; Health Products'!AS:AS)+SUMIF('PSM Costs'!$B:$B,$B311,'PSM Costs'!AS:AS),"")</f>
        <v/>
      </c>
      <c r="R311" s="232" t="str">
        <f t="shared" ca="1" si="27"/>
        <v/>
      </c>
      <c r="S311" s="233" t="str">
        <f ca="1">IF(SUMIF(Pharmaceuticals!$B:$B,$B311,Pharmaceuticals!AZ:AZ)+SUMIF('Health Products &amp; Equipment'!$B:$B,$B311,'Health Products &amp; Equipment'!AZ:AZ)+SUMIF('Other Pharma &amp; Health Products'!$B:$B,$B311,'Other Pharma &amp; Health Products'!AZ:AZ)+SUMIF('PSM Costs'!$B:$B,$B311,'PSM Costs'!AZ:AZ)&gt;0,SUMIF(Pharmaceuticals!$B:$B,$B311,Pharmaceuticals!AZ:AZ)+SUMIF('Health Products &amp; Equipment'!$B:$B,$B311,'Health Products &amp; Equipment'!AZ:AZ)+SUMIF('Other Pharma &amp; Health Products'!$B:$B,$B311,'Other Pharma &amp; Health Products'!AZ:AZ)+SUMIF('PSM Costs'!$B:$B,$B311,'PSM Costs'!AZ:AZ),"")</f>
        <v/>
      </c>
      <c r="T311" s="233" t="str">
        <f ca="1">IF(SUMIF(Pharmaceuticals!$B:$B,$B311,Pharmaceuticals!BB:BB)+SUMIF('Health Products &amp; Equipment'!$B:$B,$B311,'Health Products &amp; Equipment'!BB:BB)+SUMIF('Other Pharma &amp; Health Products'!$B:$B,$B311,'Other Pharma &amp; Health Products'!BB:BB)+SUMIF('PSM Costs'!$B:$B,$B311,'PSM Costs'!BB:BB)&gt;0,SUMIF(Pharmaceuticals!$B:$B,$B311,Pharmaceuticals!BB:BB)+SUMIF('Health Products &amp; Equipment'!$B:$B,$B311,'Health Products &amp; Equipment'!BB:BB)+SUMIF('Other Pharma &amp; Health Products'!$B:$B,$B311,'Other Pharma &amp; Health Products'!BB:BB)+SUMIF('PSM Costs'!$B:$B,$B311,'PSM Costs'!BB:BB),"")</f>
        <v/>
      </c>
      <c r="U311" s="233" t="str">
        <f ca="1">IF(SUMIF(Pharmaceuticals!$B:$B,$B311,Pharmaceuticals!BD:BD)+SUMIF('Health Products &amp; Equipment'!$B:$B,$B311,'Health Products &amp; Equipment'!BD:BD)+SUMIF('Other Pharma &amp; Health Products'!$B:$B,$B311,'Other Pharma &amp; Health Products'!BD:BD)+SUMIF('PSM Costs'!$B:$B,$B311,'PSM Costs'!BD:BD)&gt;0,SUMIF(Pharmaceuticals!$B:$B,$B311,Pharmaceuticals!BD:BD)+SUMIF('Health Products &amp; Equipment'!$B:$B,$B311,'Health Products &amp; Equipment'!BD:BD)+SUMIF('Other Pharma &amp; Health Products'!$B:$B,$B311,'Other Pharma &amp; Health Products'!BD:BD)+SUMIF('PSM Costs'!$B:$B,$B311,'PSM Costs'!BD:BD),"")</f>
        <v/>
      </c>
      <c r="V311" s="233" t="str">
        <f ca="1">IF(SUMIF(Pharmaceuticals!$B:$B,$B311,Pharmaceuticals!BF:BF)+SUMIF('Health Products &amp; Equipment'!$B:$B,$B311,'Health Products &amp; Equipment'!BF:BF)+SUMIF('Other Pharma &amp; Health Products'!$B:$B,$B311,'Other Pharma &amp; Health Products'!BF:BF)+SUMIF('PSM Costs'!$B:$B,$B311,'PSM Costs'!BF:BF)&gt;0,SUMIF(Pharmaceuticals!$B:$B,$B311,Pharmaceuticals!BF:BF)+SUMIF('Health Products &amp; Equipment'!$B:$B,$B311,'Health Products &amp; Equipment'!BF:BF)+SUMIF('Other Pharma &amp; Health Products'!$B:$B,$B311,'Other Pharma &amp; Health Products'!BF:BF)+SUMIF('PSM Costs'!$B:$B,$B311,'PSM Costs'!BF:BF),"")</f>
        <v/>
      </c>
      <c r="W311" s="231" t="str">
        <f t="shared" ca="1" si="28"/>
        <v/>
      </c>
      <c r="X311" s="234" t="str">
        <f ca="1">IF(SUMIF(Pharmaceuticals!$B:$B,$B311,Pharmaceuticals!BM:BM)+SUMIF('Health Products &amp; Equipment'!$B:$B,$B311,'Health Products &amp; Equipment'!BM:BM)+SUMIF('Other Pharma &amp; Health Products'!$B:$B,$B311,'Other Pharma &amp; Health Products'!BM:BM)+SUMIF('PSM Costs'!$B:$B,$B311,'PSM Costs'!BM:BM)&gt;0,SUMIF(Pharmaceuticals!$B:$B,$B311,Pharmaceuticals!BM:BM)+SUMIF('Health Products &amp; Equipment'!$B:$B,$B311,'Health Products &amp; Equipment'!BM:BM)+SUMIF('Other Pharma &amp; Health Products'!$B:$B,$B311,'Other Pharma &amp; Health Products'!BM:BM)+SUMIF('PSM Costs'!$B:$B,$B311,'PSM Costs'!BM:BM),"")</f>
        <v/>
      </c>
      <c r="Y311" s="234" t="str">
        <f ca="1">IF(SUMIF(Pharmaceuticals!$B:$B,$B311,Pharmaceuticals!BO:BO)+SUMIF('Health Products &amp; Equipment'!$B:$B,$B311,'Health Products &amp; Equipment'!BO:BO)+SUMIF('Other Pharma &amp; Health Products'!$B:$B,$B311,'Other Pharma &amp; Health Products'!BO:BO)+SUMIF('PSM Costs'!$B:$B,$B311,'PSM Costs'!BO:BO)&gt;0,SUMIF(Pharmaceuticals!$B:$B,$B311,Pharmaceuticals!BO:BO)+SUMIF('Health Products &amp; Equipment'!$B:$B,$B311,'Health Products &amp; Equipment'!BO:BO)+SUMIF('Other Pharma &amp; Health Products'!$B:$B,$B311,'Other Pharma &amp; Health Products'!BO:BO)+SUMIF('PSM Costs'!$B:$B,$B311,'PSM Costs'!BO:BO),"")</f>
        <v/>
      </c>
      <c r="Z311" s="234" t="str">
        <f ca="1">IF(SUMIF(Pharmaceuticals!$B:$B,$B311,Pharmaceuticals!BQ:BQ)+SUMIF('Health Products &amp; Equipment'!$B:$B,$B311,'Health Products &amp; Equipment'!BQ:BQ)+SUMIF('Other Pharma &amp; Health Products'!$B:$B,$B311,'Other Pharma &amp; Health Products'!BQ:BQ)+SUMIF('PSM Costs'!$B:$B,$B311,'PSM Costs'!BQ:BQ)&gt;0,SUMIF(Pharmaceuticals!$B:$B,$B311,Pharmaceuticals!BQ:BQ)+SUMIF('Health Products &amp; Equipment'!$B:$B,$B311,'Health Products &amp; Equipment'!BQ:BQ)+SUMIF('Other Pharma &amp; Health Products'!$B:$B,$B311,'Other Pharma &amp; Health Products'!BQ:BQ)+SUMIF('PSM Costs'!$B:$B,$B311,'PSM Costs'!BQ:BQ),"")</f>
        <v/>
      </c>
      <c r="AA311" s="234" t="str">
        <f ca="1">IF(SUMIF(Pharmaceuticals!$B:$B,$B311,Pharmaceuticals!BS:BS)+SUMIF('Health Products &amp; Equipment'!$B:$B,$B311,'Health Products &amp; Equipment'!BS:BS)+SUMIF('Other Pharma &amp; Health Products'!$B:$B,$B311,'Other Pharma &amp; Health Products'!BS:BS)+SUMIF('PSM Costs'!$B:$B,$B311,'PSM Costs'!BS:BS)&gt;0,SUMIF(Pharmaceuticals!$B:$B,$B311,Pharmaceuticals!BS:BS)+SUMIF('Health Products &amp; Equipment'!$B:$B,$B311,'Health Products &amp; Equipment'!BS:BS)+SUMIF('Other Pharma &amp; Health Products'!$B:$B,$B311,'Other Pharma &amp; Health Products'!BS:BS)+SUMIF('PSM Costs'!$B:$B,$B311,'PSM Costs'!BS:BS),"")</f>
        <v/>
      </c>
      <c r="AB311" s="233" t="str">
        <f t="shared" ca="1" si="29"/>
        <v/>
      </c>
    </row>
    <row r="312" spans="1:28" ht="22.15" customHeight="1" x14ac:dyDescent="0.2">
      <c r="A312" s="229">
        <v>302</v>
      </c>
      <c r="B312" s="229" t="str">
        <f ca="1">IFERROR(VLOOKUP(A312,'Rank unique Mod-Int-CI-PR'!I:J,2,FALSE),"")</f>
        <v/>
      </c>
      <c r="C312" s="230" t="str">
        <f ca="1">IFERROR(VLOOKUP(VALUE(LEFT(B312,FIND("-",B312)-1)),CatModules!B:C,2,FALSE),"")</f>
        <v/>
      </c>
      <c r="D312" s="230" t="str">
        <f ca="1">IFERROR(VLOOKUP(LEFT(B312,FIND("--",B312)-1),CatInt!D:E,2,FALSE),"")</f>
        <v/>
      </c>
      <c r="E312" s="230" t="str">
        <f ca="1">IFERROR(VLOOKUP(MID(B312,FIND("--",B312)+2,FIND("---",B312)-FIND("--",B312)-2),CatCostInp!D:E,2,FALSE),"")</f>
        <v/>
      </c>
      <c r="F312" s="230" t="str">
        <f ca="1">IFERROR(VLOOKUP(B312,ActivityConcat!A:C,3,FALSE),"")</f>
        <v/>
      </c>
      <c r="G312" s="231" t="str">
        <f ca="1">IFERROR(VLOOKUP(VALUE(RIGHT(B312,1)),Setup!A:D,4,FALSE),"")</f>
        <v/>
      </c>
      <c r="H312" s="232" t="str">
        <f t="shared" ca="1" si="25"/>
        <v/>
      </c>
      <c r="I312" s="233" t="str">
        <f ca="1">IF(SUMIF(Pharmaceuticals!$B:$B,$B312,Pharmaceuticals!Z:Z)+SUMIF('Health Products &amp; Equipment'!$B:$B,$B312,'Health Products &amp; Equipment'!Z:Z)+SUMIF('Other Pharma &amp; Health Products'!$B:$B,$B312,'Other Pharma &amp; Health Products'!Z:Z)+SUMIF('PSM Costs'!$B:$B,$B312,'PSM Costs'!Z:Z)&gt;0,SUMIF(Pharmaceuticals!$B:$B,$B312,Pharmaceuticals!Z:Z)+SUMIF('Health Products &amp; Equipment'!$B:$B,$B312,'Health Products &amp; Equipment'!Z:Z)+SUMIF('Other Pharma &amp; Health Products'!$B:$B,$B312,'Other Pharma &amp; Health Products'!Z:Z)+SUMIF('PSM Costs'!$B:$B,$B312,'PSM Costs'!Z:Z),"")</f>
        <v/>
      </c>
      <c r="J312" s="233" t="str">
        <f ca="1">IF(SUMIF(Pharmaceuticals!$B:$B,$B312,Pharmaceuticals!AB:AB)+SUMIF('Health Products &amp; Equipment'!$B:$B,$B312,'Health Products &amp; Equipment'!AB:AB)+SUMIF('Other Pharma &amp; Health Products'!$B:$B,$B312,'Other Pharma &amp; Health Products'!AB:AB)+SUMIF('PSM Costs'!$B:$B,$B312,'PSM Costs'!AB:AB)&gt;0,SUMIF(Pharmaceuticals!$B:$B,$B312,Pharmaceuticals!AB:AB)+SUMIF('Health Products &amp; Equipment'!$B:$B,$B312,'Health Products &amp; Equipment'!AB:AB)+SUMIF('Other Pharma &amp; Health Products'!$B:$B,$B312,'Other Pharma &amp; Health Products'!AB:AB)+SUMIF('PSM Costs'!$B:$B,$B312,'PSM Costs'!AB:AB),"")</f>
        <v/>
      </c>
      <c r="K312" s="233" t="str">
        <f ca="1">IF(SUMIF(Pharmaceuticals!$B:$B,$B312,Pharmaceuticals!AD:AD)+SUMIF('Health Products &amp; Equipment'!$B:$B,$B312,'Health Products &amp; Equipment'!AD:AD)+SUMIF('Other Pharma &amp; Health Products'!$B:$B,$B312,'Other Pharma &amp; Health Products'!AD:AD)+SUMIF('PSM Costs'!$B:$B,$B312,'PSM Costs'!AD:AD)&gt;0,SUMIF(Pharmaceuticals!$B:$B,$B312,Pharmaceuticals!AD:AD)+SUMIF('Health Products &amp; Equipment'!$B:$B,$B312,'Health Products &amp; Equipment'!AD:AD)+SUMIF('Other Pharma &amp; Health Products'!$B:$B,$B312,'Other Pharma &amp; Health Products'!AD:AD)+SUMIF('PSM Costs'!$B:$B,$B312,'PSM Costs'!AD:AD),"")</f>
        <v/>
      </c>
      <c r="L312" s="233" t="str">
        <f ca="1">IF(SUMIF(Pharmaceuticals!$B:$B,$B312,Pharmaceuticals!AF:AF)+SUMIF('Health Products &amp; Equipment'!$B:$B,$B312,'Health Products &amp; Equipment'!AF:AF)+SUMIF('Other Pharma &amp; Health Products'!$B:$B,$B312,'Other Pharma &amp; Health Products'!AF:AF)+SUMIF('PSM Costs'!$B:$B,$B312,'PSM Costs'!AF:AF)&gt;0,SUMIF(Pharmaceuticals!$B:$B,$B312,Pharmaceuticals!AF:AF)+SUMIF('Health Products &amp; Equipment'!$B:$B,$B312,'Health Products &amp; Equipment'!AF:AF)+SUMIF('Other Pharma &amp; Health Products'!$B:$B,$B312,'Other Pharma &amp; Health Products'!AF:AF)+SUMIF('PSM Costs'!$B:$B,$B312,'PSM Costs'!AF:AF),"")</f>
        <v/>
      </c>
      <c r="M312" s="231" t="str">
        <f t="shared" ca="1" si="26"/>
        <v/>
      </c>
      <c r="N312" s="234" t="str">
        <f ca="1">IF(SUMIF(Pharmaceuticals!$B:$B,$B312,Pharmaceuticals!AM:AM)+SUMIF('Health Products &amp; Equipment'!$B:$B,$B312,'Health Products &amp; Equipment'!AM:AM)+SUMIF('Other Pharma &amp; Health Products'!$B:$B,$B312,'Other Pharma &amp; Health Products'!AM:AM)+SUMIF('PSM Costs'!$B:$B,$B312,'PSM Costs'!AM:AM)&gt;0,SUMIF(Pharmaceuticals!$B:$B,$B312,Pharmaceuticals!AM:AM)+SUMIF('Health Products &amp; Equipment'!$B:$B,$B312,'Health Products &amp; Equipment'!AM:AM)+SUMIF('Other Pharma &amp; Health Products'!$B:$B,$B312,'Other Pharma &amp; Health Products'!AM:AM)+SUMIF('PSM Costs'!$B:$B,$B312,'PSM Costs'!AM:AM),"")</f>
        <v/>
      </c>
      <c r="O312" s="234" t="str">
        <f ca="1">IF(SUMIF(Pharmaceuticals!$B:$B,$B312,Pharmaceuticals!AO:AO)+SUMIF('Health Products &amp; Equipment'!$B:$B,$B312,'Health Products &amp; Equipment'!AO:AO)+SUMIF('Other Pharma &amp; Health Products'!$B:$B,$B312,'Other Pharma &amp; Health Products'!AO:AO)+SUMIF('PSM Costs'!$B:$B,$B312,'PSM Costs'!AO:AO)&gt;0,SUMIF(Pharmaceuticals!$B:$B,$B312,Pharmaceuticals!AO:AO)+SUMIF('Health Products &amp; Equipment'!$B:$B,$B312,'Health Products &amp; Equipment'!AO:AO)+SUMIF('Other Pharma &amp; Health Products'!$B:$B,$B312,'Other Pharma &amp; Health Products'!AO:AO)+SUMIF('PSM Costs'!$B:$B,$B312,'PSM Costs'!AO:AO),"")</f>
        <v/>
      </c>
      <c r="P312" s="234" t="str">
        <f ca="1">IF(SUMIF(Pharmaceuticals!$B:$B,$B312,Pharmaceuticals!AQ:AQ)+SUMIF('Health Products &amp; Equipment'!$B:$B,$B312,'Health Products &amp; Equipment'!AQ:AQ)+SUMIF('Other Pharma &amp; Health Products'!$B:$B,$B312,'Other Pharma &amp; Health Products'!AQ:AQ)+SUMIF('PSM Costs'!$B:$B,$B312,'PSM Costs'!AQ:AQ)&gt;0,SUMIF(Pharmaceuticals!$B:$B,$B312,Pharmaceuticals!AQ:AQ)+SUMIF('Health Products &amp; Equipment'!$B:$B,$B312,'Health Products &amp; Equipment'!AQ:AQ)+SUMIF('Other Pharma &amp; Health Products'!$B:$B,$B312,'Other Pharma &amp; Health Products'!AQ:AQ)+SUMIF('PSM Costs'!$B:$B,$B312,'PSM Costs'!AQ:AQ),"")</f>
        <v/>
      </c>
      <c r="Q312" s="234" t="str">
        <f ca="1">IF(SUMIF(Pharmaceuticals!$B:$B,$B312,Pharmaceuticals!AS:AS)+SUMIF('Health Products &amp; Equipment'!$B:$B,$B312,'Health Products &amp; Equipment'!AS:AS)+SUMIF('Other Pharma &amp; Health Products'!$B:$B,$B312,'Other Pharma &amp; Health Products'!AS:AS)+SUMIF('PSM Costs'!$B:$B,$B312,'PSM Costs'!AS:AS)&gt;0,SUMIF(Pharmaceuticals!$B:$B,$B312,Pharmaceuticals!AS:AS)+SUMIF('Health Products &amp; Equipment'!$B:$B,$B312,'Health Products &amp; Equipment'!AS:AS)+SUMIF('Other Pharma &amp; Health Products'!$B:$B,$B312,'Other Pharma &amp; Health Products'!AS:AS)+SUMIF('PSM Costs'!$B:$B,$B312,'PSM Costs'!AS:AS),"")</f>
        <v/>
      </c>
      <c r="R312" s="232" t="str">
        <f t="shared" ca="1" si="27"/>
        <v/>
      </c>
      <c r="S312" s="233" t="str">
        <f ca="1">IF(SUMIF(Pharmaceuticals!$B:$B,$B312,Pharmaceuticals!AZ:AZ)+SUMIF('Health Products &amp; Equipment'!$B:$B,$B312,'Health Products &amp; Equipment'!AZ:AZ)+SUMIF('Other Pharma &amp; Health Products'!$B:$B,$B312,'Other Pharma &amp; Health Products'!AZ:AZ)+SUMIF('PSM Costs'!$B:$B,$B312,'PSM Costs'!AZ:AZ)&gt;0,SUMIF(Pharmaceuticals!$B:$B,$B312,Pharmaceuticals!AZ:AZ)+SUMIF('Health Products &amp; Equipment'!$B:$B,$B312,'Health Products &amp; Equipment'!AZ:AZ)+SUMIF('Other Pharma &amp; Health Products'!$B:$B,$B312,'Other Pharma &amp; Health Products'!AZ:AZ)+SUMIF('PSM Costs'!$B:$B,$B312,'PSM Costs'!AZ:AZ),"")</f>
        <v/>
      </c>
      <c r="T312" s="233" t="str">
        <f ca="1">IF(SUMIF(Pharmaceuticals!$B:$B,$B312,Pharmaceuticals!BB:BB)+SUMIF('Health Products &amp; Equipment'!$B:$B,$B312,'Health Products &amp; Equipment'!BB:BB)+SUMIF('Other Pharma &amp; Health Products'!$B:$B,$B312,'Other Pharma &amp; Health Products'!BB:BB)+SUMIF('PSM Costs'!$B:$B,$B312,'PSM Costs'!BB:BB)&gt;0,SUMIF(Pharmaceuticals!$B:$B,$B312,Pharmaceuticals!BB:BB)+SUMIF('Health Products &amp; Equipment'!$B:$B,$B312,'Health Products &amp; Equipment'!BB:BB)+SUMIF('Other Pharma &amp; Health Products'!$B:$B,$B312,'Other Pharma &amp; Health Products'!BB:BB)+SUMIF('PSM Costs'!$B:$B,$B312,'PSM Costs'!BB:BB),"")</f>
        <v/>
      </c>
      <c r="U312" s="233" t="str">
        <f ca="1">IF(SUMIF(Pharmaceuticals!$B:$B,$B312,Pharmaceuticals!BD:BD)+SUMIF('Health Products &amp; Equipment'!$B:$B,$B312,'Health Products &amp; Equipment'!BD:BD)+SUMIF('Other Pharma &amp; Health Products'!$B:$B,$B312,'Other Pharma &amp; Health Products'!BD:BD)+SUMIF('PSM Costs'!$B:$B,$B312,'PSM Costs'!BD:BD)&gt;0,SUMIF(Pharmaceuticals!$B:$B,$B312,Pharmaceuticals!BD:BD)+SUMIF('Health Products &amp; Equipment'!$B:$B,$B312,'Health Products &amp; Equipment'!BD:BD)+SUMIF('Other Pharma &amp; Health Products'!$B:$B,$B312,'Other Pharma &amp; Health Products'!BD:BD)+SUMIF('PSM Costs'!$B:$B,$B312,'PSM Costs'!BD:BD),"")</f>
        <v/>
      </c>
      <c r="V312" s="233" t="str">
        <f ca="1">IF(SUMIF(Pharmaceuticals!$B:$B,$B312,Pharmaceuticals!BF:BF)+SUMIF('Health Products &amp; Equipment'!$B:$B,$B312,'Health Products &amp; Equipment'!BF:BF)+SUMIF('Other Pharma &amp; Health Products'!$B:$B,$B312,'Other Pharma &amp; Health Products'!BF:BF)+SUMIF('PSM Costs'!$B:$B,$B312,'PSM Costs'!BF:BF)&gt;0,SUMIF(Pharmaceuticals!$B:$B,$B312,Pharmaceuticals!BF:BF)+SUMIF('Health Products &amp; Equipment'!$B:$B,$B312,'Health Products &amp; Equipment'!BF:BF)+SUMIF('Other Pharma &amp; Health Products'!$B:$B,$B312,'Other Pharma &amp; Health Products'!BF:BF)+SUMIF('PSM Costs'!$B:$B,$B312,'PSM Costs'!BF:BF),"")</f>
        <v/>
      </c>
      <c r="W312" s="231" t="str">
        <f t="shared" ca="1" si="28"/>
        <v/>
      </c>
      <c r="X312" s="234" t="str">
        <f ca="1">IF(SUMIF(Pharmaceuticals!$B:$B,$B312,Pharmaceuticals!BM:BM)+SUMIF('Health Products &amp; Equipment'!$B:$B,$B312,'Health Products &amp; Equipment'!BM:BM)+SUMIF('Other Pharma &amp; Health Products'!$B:$B,$B312,'Other Pharma &amp; Health Products'!BM:BM)+SUMIF('PSM Costs'!$B:$B,$B312,'PSM Costs'!BM:BM)&gt;0,SUMIF(Pharmaceuticals!$B:$B,$B312,Pharmaceuticals!BM:BM)+SUMIF('Health Products &amp; Equipment'!$B:$B,$B312,'Health Products &amp; Equipment'!BM:BM)+SUMIF('Other Pharma &amp; Health Products'!$B:$B,$B312,'Other Pharma &amp; Health Products'!BM:BM)+SUMIF('PSM Costs'!$B:$B,$B312,'PSM Costs'!BM:BM),"")</f>
        <v/>
      </c>
      <c r="Y312" s="234" t="str">
        <f ca="1">IF(SUMIF(Pharmaceuticals!$B:$B,$B312,Pharmaceuticals!BO:BO)+SUMIF('Health Products &amp; Equipment'!$B:$B,$B312,'Health Products &amp; Equipment'!BO:BO)+SUMIF('Other Pharma &amp; Health Products'!$B:$B,$B312,'Other Pharma &amp; Health Products'!BO:BO)+SUMIF('PSM Costs'!$B:$B,$B312,'PSM Costs'!BO:BO)&gt;0,SUMIF(Pharmaceuticals!$B:$B,$B312,Pharmaceuticals!BO:BO)+SUMIF('Health Products &amp; Equipment'!$B:$B,$B312,'Health Products &amp; Equipment'!BO:BO)+SUMIF('Other Pharma &amp; Health Products'!$B:$B,$B312,'Other Pharma &amp; Health Products'!BO:BO)+SUMIF('PSM Costs'!$B:$B,$B312,'PSM Costs'!BO:BO),"")</f>
        <v/>
      </c>
      <c r="Z312" s="234" t="str">
        <f ca="1">IF(SUMIF(Pharmaceuticals!$B:$B,$B312,Pharmaceuticals!BQ:BQ)+SUMIF('Health Products &amp; Equipment'!$B:$B,$B312,'Health Products &amp; Equipment'!BQ:BQ)+SUMIF('Other Pharma &amp; Health Products'!$B:$B,$B312,'Other Pharma &amp; Health Products'!BQ:BQ)+SUMIF('PSM Costs'!$B:$B,$B312,'PSM Costs'!BQ:BQ)&gt;0,SUMIF(Pharmaceuticals!$B:$B,$B312,Pharmaceuticals!BQ:BQ)+SUMIF('Health Products &amp; Equipment'!$B:$B,$B312,'Health Products &amp; Equipment'!BQ:BQ)+SUMIF('Other Pharma &amp; Health Products'!$B:$B,$B312,'Other Pharma &amp; Health Products'!BQ:BQ)+SUMIF('PSM Costs'!$B:$B,$B312,'PSM Costs'!BQ:BQ),"")</f>
        <v/>
      </c>
      <c r="AA312" s="234" t="str">
        <f ca="1">IF(SUMIF(Pharmaceuticals!$B:$B,$B312,Pharmaceuticals!BS:BS)+SUMIF('Health Products &amp; Equipment'!$B:$B,$B312,'Health Products &amp; Equipment'!BS:BS)+SUMIF('Other Pharma &amp; Health Products'!$B:$B,$B312,'Other Pharma &amp; Health Products'!BS:BS)+SUMIF('PSM Costs'!$B:$B,$B312,'PSM Costs'!BS:BS)&gt;0,SUMIF(Pharmaceuticals!$B:$B,$B312,Pharmaceuticals!BS:BS)+SUMIF('Health Products &amp; Equipment'!$B:$B,$B312,'Health Products &amp; Equipment'!BS:BS)+SUMIF('Other Pharma &amp; Health Products'!$B:$B,$B312,'Other Pharma &amp; Health Products'!BS:BS)+SUMIF('PSM Costs'!$B:$B,$B312,'PSM Costs'!BS:BS),"")</f>
        <v/>
      </c>
      <c r="AB312" s="233" t="str">
        <f t="shared" ca="1" si="29"/>
        <v/>
      </c>
    </row>
    <row r="313" spans="1:28" ht="22.15" customHeight="1" x14ac:dyDescent="0.2">
      <c r="A313" s="229">
        <v>303</v>
      </c>
      <c r="B313" s="229" t="str">
        <f ca="1">IFERROR(VLOOKUP(A313,'Rank unique Mod-Int-CI-PR'!I:J,2,FALSE),"")</f>
        <v/>
      </c>
      <c r="C313" s="230" t="str">
        <f ca="1">IFERROR(VLOOKUP(VALUE(LEFT(B313,FIND("-",B313)-1)),CatModules!B:C,2,FALSE),"")</f>
        <v/>
      </c>
      <c r="D313" s="230" t="str">
        <f ca="1">IFERROR(VLOOKUP(LEFT(B313,FIND("--",B313)-1),CatInt!D:E,2,FALSE),"")</f>
        <v/>
      </c>
      <c r="E313" s="230" t="str">
        <f ca="1">IFERROR(VLOOKUP(MID(B313,FIND("--",B313)+2,FIND("---",B313)-FIND("--",B313)-2),CatCostInp!D:E,2,FALSE),"")</f>
        <v/>
      </c>
      <c r="F313" s="230" t="str">
        <f ca="1">IFERROR(VLOOKUP(B313,ActivityConcat!A:C,3,FALSE),"")</f>
        <v/>
      </c>
      <c r="G313" s="231" t="str">
        <f ca="1">IFERROR(VLOOKUP(VALUE(RIGHT(B313,1)),Setup!A:D,4,FALSE),"")</f>
        <v/>
      </c>
      <c r="H313" s="232" t="str">
        <f t="shared" ca="1" si="25"/>
        <v/>
      </c>
      <c r="I313" s="233" t="str">
        <f ca="1">IF(SUMIF(Pharmaceuticals!$B:$B,$B313,Pharmaceuticals!Z:Z)+SUMIF('Health Products &amp; Equipment'!$B:$B,$B313,'Health Products &amp; Equipment'!Z:Z)+SUMIF('Other Pharma &amp; Health Products'!$B:$B,$B313,'Other Pharma &amp; Health Products'!Z:Z)+SUMIF('PSM Costs'!$B:$B,$B313,'PSM Costs'!Z:Z)&gt;0,SUMIF(Pharmaceuticals!$B:$B,$B313,Pharmaceuticals!Z:Z)+SUMIF('Health Products &amp; Equipment'!$B:$B,$B313,'Health Products &amp; Equipment'!Z:Z)+SUMIF('Other Pharma &amp; Health Products'!$B:$B,$B313,'Other Pharma &amp; Health Products'!Z:Z)+SUMIF('PSM Costs'!$B:$B,$B313,'PSM Costs'!Z:Z),"")</f>
        <v/>
      </c>
      <c r="J313" s="233" t="str">
        <f ca="1">IF(SUMIF(Pharmaceuticals!$B:$B,$B313,Pharmaceuticals!AB:AB)+SUMIF('Health Products &amp; Equipment'!$B:$B,$B313,'Health Products &amp; Equipment'!AB:AB)+SUMIF('Other Pharma &amp; Health Products'!$B:$B,$B313,'Other Pharma &amp; Health Products'!AB:AB)+SUMIF('PSM Costs'!$B:$B,$B313,'PSM Costs'!AB:AB)&gt;0,SUMIF(Pharmaceuticals!$B:$B,$B313,Pharmaceuticals!AB:AB)+SUMIF('Health Products &amp; Equipment'!$B:$B,$B313,'Health Products &amp; Equipment'!AB:AB)+SUMIF('Other Pharma &amp; Health Products'!$B:$B,$B313,'Other Pharma &amp; Health Products'!AB:AB)+SUMIF('PSM Costs'!$B:$B,$B313,'PSM Costs'!AB:AB),"")</f>
        <v/>
      </c>
      <c r="K313" s="233" t="str">
        <f ca="1">IF(SUMIF(Pharmaceuticals!$B:$B,$B313,Pharmaceuticals!AD:AD)+SUMIF('Health Products &amp; Equipment'!$B:$B,$B313,'Health Products &amp; Equipment'!AD:AD)+SUMIF('Other Pharma &amp; Health Products'!$B:$B,$B313,'Other Pharma &amp; Health Products'!AD:AD)+SUMIF('PSM Costs'!$B:$B,$B313,'PSM Costs'!AD:AD)&gt;0,SUMIF(Pharmaceuticals!$B:$B,$B313,Pharmaceuticals!AD:AD)+SUMIF('Health Products &amp; Equipment'!$B:$B,$B313,'Health Products &amp; Equipment'!AD:AD)+SUMIF('Other Pharma &amp; Health Products'!$B:$B,$B313,'Other Pharma &amp; Health Products'!AD:AD)+SUMIF('PSM Costs'!$B:$B,$B313,'PSM Costs'!AD:AD),"")</f>
        <v/>
      </c>
      <c r="L313" s="233" t="str">
        <f ca="1">IF(SUMIF(Pharmaceuticals!$B:$B,$B313,Pharmaceuticals!AF:AF)+SUMIF('Health Products &amp; Equipment'!$B:$B,$B313,'Health Products &amp; Equipment'!AF:AF)+SUMIF('Other Pharma &amp; Health Products'!$B:$B,$B313,'Other Pharma &amp; Health Products'!AF:AF)+SUMIF('PSM Costs'!$B:$B,$B313,'PSM Costs'!AF:AF)&gt;0,SUMIF(Pharmaceuticals!$B:$B,$B313,Pharmaceuticals!AF:AF)+SUMIF('Health Products &amp; Equipment'!$B:$B,$B313,'Health Products &amp; Equipment'!AF:AF)+SUMIF('Other Pharma &amp; Health Products'!$B:$B,$B313,'Other Pharma &amp; Health Products'!AF:AF)+SUMIF('PSM Costs'!$B:$B,$B313,'PSM Costs'!AF:AF),"")</f>
        <v/>
      </c>
      <c r="M313" s="231" t="str">
        <f t="shared" ca="1" si="26"/>
        <v/>
      </c>
      <c r="N313" s="234" t="str">
        <f ca="1">IF(SUMIF(Pharmaceuticals!$B:$B,$B313,Pharmaceuticals!AM:AM)+SUMIF('Health Products &amp; Equipment'!$B:$B,$B313,'Health Products &amp; Equipment'!AM:AM)+SUMIF('Other Pharma &amp; Health Products'!$B:$B,$B313,'Other Pharma &amp; Health Products'!AM:AM)+SUMIF('PSM Costs'!$B:$B,$B313,'PSM Costs'!AM:AM)&gt;0,SUMIF(Pharmaceuticals!$B:$B,$B313,Pharmaceuticals!AM:AM)+SUMIF('Health Products &amp; Equipment'!$B:$B,$B313,'Health Products &amp; Equipment'!AM:AM)+SUMIF('Other Pharma &amp; Health Products'!$B:$B,$B313,'Other Pharma &amp; Health Products'!AM:AM)+SUMIF('PSM Costs'!$B:$B,$B313,'PSM Costs'!AM:AM),"")</f>
        <v/>
      </c>
      <c r="O313" s="234" t="str">
        <f ca="1">IF(SUMIF(Pharmaceuticals!$B:$B,$B313,Pharmaceuticals!AO:AO)+SUMIF('Health Products &amp; Equipment'!$B:$B,$B313,'Health Products &amp; Equipment'!AO:AO)+SUMIF('Other Pharma &amp; Health Products'!$B:$B,$B313,'Other Pharma &amp; Health Products'!AO:AO)+SUMIF('PSM Costs'!$B:$B,$B313,'PSM Costs'!AO:AO)&gt;0,SUMIF(Pharmaceuticals!$B:$B,$B313,Pharmaceuticals!AO:AO)+SUMIF('Health Products &amp; Equipment'!$B:$B,$B313,'Health Products &amp; Equipment'!AO:AO)+SUMIF('Other Pharma &amp; Health Products'!$B:$B,$B313,'Other Pharma &amp; Health Products'!AO:AO)+SUMIF('PSM Costs'!$B:$B,$B313,'PSM Costs'!AO:AO),"")</f>
        <v/>
      </c>
      <c r="P313" s="234" t="str">
        <f ca="1">IF(SUMIF(Pharmaceuticals!$B:$B,$B313,Pharmaceuticals!AQ:AQ)+SUMIF('Health Products &amp; Equipment'!$B:$B,$B313,'Health Products &amp; Equipment'!AQ:AQ)+SUMIF('Other Pharma &amp; Health Products'!$B:$B,$B313,'Other Pharma &amp; Health Products'!AQ:AQ)+SUMIF('PSM Costs'!$B:$B,$B313,'PSM Costs'!AQ:AQ)&gt;0,SUMIF(Pharmaceuticals!$B:$B,$B313,Pharmaceuticals!AQ:AQ)+SUMIF('Health Products &amp; Equipment'!$B:$B,$B313,'Health Products &amp; Equipment'!AQ:AQ)+SUMIF('Other Pharma &amp; Health Products'!$B:$B,$B313,'Other Pharma &amp; Health Products'!AQ:AQ)+SUMIF('PSM Costs'!$B:$B,$B313,'PSM Costs'!AQ:AQ),"")</f>
        <v/>
      </c>
      <c r="Q313" s="234" t="str">
        <f ca="1">IF(SUMIF(Pharmaceuticals!$B:$B,$B313,Pharmaceuticals!AS:AS)+SUMIF('Health Products &amp; Equipment'!$B:$B,$B313,'Health Products &amp; Equipment'!AS:AS)+SUMIF('Other Pharma &amp; Health Products'!$B:$B,$B313,'Other Pharma &amp; Health Products'!AS:AS)+SUMIF('PSM Costs'!$B:$B,$B313,'PSM Costs'!AS:AS)&gt;0,SUMIF(Pharmaceuticals!$B:$B,$B313,Pharmaceuticals!AS:AS)+SUMIF('Health Products &amp; Equipment'!$B:$B,$B313,'Health Products &amp; Equipment'!AS:AS)+SUMIF('Other Pharma &amp; Health Products'!$B:$B,$B313,'Other Pharma &amp; Health Products'!AS:AS)+SUMIF('PSM Costs'!$B:$B,$B313,'PSM Costs'!AS:AS),"")</f>
        <v/>
      </c>
      <c r="R313" s="232" t="str">
        <f t="shared" ca="1" si="27"/>
        <v/>
      </c>
      <c r="S313" s="233" t="str">
        <f ca="1">IF(SUMIF(Pharmaceuticals!$B:$B,$B313,Pharmaceuticals!AZ:AZ)+SUMIF('Health Products &amp; Equipment'!$B:$B,$B313,'Health Products &amp; Equipment'!AZ:AZ)+SUMIF('Other Pharma &amp; Health Products'!$B:$B,$B313,'Other Pharma &amp; Health Products'!AZ:AZ)+SUMIF('PSM Costs'!$B:$B,$B313,'PSM Costs'!AZ:AZ)&gt;0,SUMIF(Pharmaceuticals!$B:$B,$B313,Pharmaceuticals!AZ:AZ)+SUMIF('Health Products &amp; Equipment'!$B:$B,$B313,'Health Products &amp; Equipment'!AZ:AZ)+SUMIF('Other Pharma &amp; Health Products'!$B:$B,$B313,'Other Pharma &amp; Health Products'!AZ:AZ)+SUMIF('PSM Costs'!$B:$B,$B313,'PSM Costs'!AZ:AZ),"")</f>
        <v/>
      </c>
      <c r="T313" s="233" t="str">
        <f ca="1">IF(SUMIF(Pharmaceuticals!$B:$B,$B313,Pharmaceuticals!BB:BB)+SUMIF('Health Products &amp; Equipment'!$B:$B,$B313,'Health Products &amp; Equipment'!BB:BB)+SUMIF('Other Pharma &amp; Health Products'!$B:$B,$B313,'Other Pharma &amp; Health Products'!BB:BB)+SUMIF('PSM Costs'!$B:$B,$B313,'PSM Costs'!BB:BB)&gt;0,SUMIF(Pharmaceuticals!$B:$B,$B313,Pharmaceuticals!BB:BB)+SUMIF('Health Products &amp; Equipment'!$B:$B,$B313,'Health Products &amp; Equipment'!BB:BB)+SUMIF('Other Pharma &amp; Health Products'!$B:$B,$B313,'Other Pharma &amp; Health Products'!BB:BB)+SUMIF('PSM Costs'!$B:$B,$B313,'PSM Costs'!BB:BB),"")</f>
        <v/>
      </c>
      <c r="U313" s="233" t="str">
        <f ca="1">IF(SUMIF(Pharmaceuticals!$B:$B,$B313,Pharmaceuticals!BD:BD)+SUMIF('Health Products &amp; Equipment'!$B:$B,$B313,'Health Products &amp; Equipment'!BD:BD)+SUMIF('Other Pharma &amp; Health Products'!$B:$B,$B313,'Other Pharma &amp; Health Products'!BD:BD)+SUMIF('PSM Costs'!$B:$B,$B313,'PSM Costs'!BD:BD)&gt;0,SUMIF(Pharmaceuticals!$B:$B,$B313,Pharmaceuticals!BD:BD)+SUMIF('Health Products &amp; Equipment'!$B:$B,$B313,'Health Products &amp; Equipment'!BD:BD)+SUMIF('Other Pharma &amp; Health Products'!$B:$B,$B313,'Other Pharma &amp; Health Products'!BD:BD)+SUMIF('PSM Costs'!$B:$B,$B313,'PSM Costs'!BD:BD),"")</f>
        <v/>
      </c>
      <c r="V313" s="233" t="str">
        <f ca="1">IF(SUMIF(Pharmaceuticals!$B:$B,$B313,Pharmaceuticals!BF:BF)+SUMIF('Health Products &amp; Equipment'!$B:$B,$B313,'Health Products &amp; Equipment'!BF:BF)+SUMIF('Other Pharma &amp; Health Products'!$B:$B,$B313,'Other Pharma &amp; Health Products'!BF:BF)+SUMIF('PSM Costs'!$B:$B,$B313,'PSM Costs'!BF:BF)&gt;0,SUMIF(Pharmaceuticals!$B:$B,$B313,Pharmaceuticals!BF:BF)+SUMIF('Health Products &amp; Equipment'!$B:$B,$B313,'Health Products &amp; Equipment'!BF:BF)+SUMIF('Other Pharma &amp; Health Products'!$B:$B,$B313,'Other Pharma &amp; Health Products'!BF:BF)+SUMIF('PSM Costs'!$B:$B,$B313,'PSM Costs'!BF:BF),"")</f>
        <v/>
      </c>
      <c r="W313" s="231" t="str">
        <f t="shared" ca="1" si="28"/>
        <v/>
      </c>
      <c r="X313" s="234" t="str">
        <f ca="1">IF(SUMIF(Pharmaceuticals!$B:$B,$B313,Pharmaceuticals!BM:BM)+SUMIF('Health Products &amp; Equipment'!$B:$B,$B313,'Health Products &amp; Equipment'!BM:BM)+SUMIF('Other Pharma &amp; Health Products'!$B:$B,$B313,'Other Pharma &amp; Health Products'!BM:BM)+SUMIF('PSM Costs'!$B:$B,$B313,'PSM Costs'!BM:BM)&gt;0,SUMIF(Pharmaceuticals!$B:$B,$B313,Pharmaceuticals!BM:BM)+SUMIF('Health Products &amp; Equipment'!$B:$B,$B313,'Health Products &amp; Equipment'!BM:BM)+SUMIF('Other Pharma &amp; Health Products'!$B:$B,$B313,'Other Pharma &amp; Health Products'!BM:BM)+SUMIF('PSM Costs'!$B:$B,$B313,'PSM Costs'!BM:BM),"")</f>
        <v/>
      </c>
      <c r="Y313" s="234" t="str">
        <f ca="1">IF(SUMIF(Pharmaceuticals!$B:$B,$B313,Pharmaceuticals!BO:BO)+SUMIF('Health Products &amp; Equipment'!$B:$B,$B313,'Health Products &amp; Equipment'!BO:BO)+SUMIF('Other Pharma &amp; Health Products'!$B:$B,$B313,'Other Pharma &amp; Health Products'!BO:BO)+SUMIF('PSM Costs'!$B:$B,$B313,'PSM Costs'!BO:BO)&gt;0,SUMIF(Pharmaceuticals!$B:$B,$B313,Pharmaceuticals!BO:BO)+SUMIF('Health Products &amp; Equipment'!$B:$B,$B313,'Health Products &amp; Equipment'!BO:BO)+SUMIF('Other Pharma &amp; Health Products'!$B:$B,$B313,'Other Pharma &amp; Health Products'!BO:BO)+SUMIF('PSM Costs'!$B:$B,$B313,'PSM Costs'!BO:BO),"")</f>
        <v/>
      </c>
      <c r="Z313" s="234" t="str">
        <f ca="1">IF(SUMIF(Pharmaceuticals!$B:$B,$B313,Pharmaceuticals!BQ:BQ)+SUMIF('Health Products &amp; Equipment'!$B:$B,$B313,'Health Products &amp; Equipment'!BQ:BQ)+SUMIF('Other Pharma &amp; Health Products'!$B:$B,$B313,'Other Pharma &amp; Health Products'!BQ:BQ)+SUMIF('PSM Costs'!$B:$B,$B313,'PSM Costs'!BQ:BQ)&gt;0,SUMIF(Pharmaceuticals!$B:$B,$B313,Pharmaceuticals!BQ:BQ)+SUMIF('Health Products &amp; Equipment'!$B:$B,$B313,'Health Products &amp; Equipment'!BQ:BQ)+SUMIF('Other Pharma &amp; Health Products'!$B:$B,$B313,'Other Pharma &amp; Health Products'!BQ:BQ)+SUMIF('PSM Costs'!$B:$B,$B313,'PSM Costs'!BQ:BQ),"")</f>
        <v/>
      </c>
      <c r="AA313" s="234" t="str">
        <f ca="1">IF(SUMIF(Pharmaceuticals!$B:$B,$B313,Pharmaceuticals!BS:BS)+SUMIF('Health Products &amp; Equipment'!$B:$B,$B313,'Health Products &amp; Equipment'!BS:BS)+SUMIF('Other Pharma &amp; Health Products'!$B:$B,$B313,'Other Pharma &amp; Health Products'!BS:BS)+SUMIF('PSM Costs'!$B:$B,$B313,'PSM Costs'!BS:BS)&gt;0,SUMIF(Pharmaceuticals!$B:$B,$B313,Pharmaceuticals!BS:BS)+SUMIF('Health Products &amp; Equipment'!$B:$B,$B313,'Health Products &amp; Equipment'!BS:BS)+SUMIF('Other Pharma &amp; Health Products'!$B:$B,$B313,'Other Pharma &amp; Health Products'!BS:BS)+SUMIF('PSM Costs'!$B:$B,$B313,'PSM Costs'!BS:BS),"")</f>
        <v/>
      </c>
      <c r="AB313" s="233" t="str">
        <f t="shared" ca="1" si="29"/>
        <v/>
      </c>
    </row>
    <row r="314" spans="1:28" s="228" customFormat="1" ht="22.15" customHeight="1" x14ac:dyDescent="0.2">
      <c r="C314" s="235"/>
      <c r="D314" s="236"/>
      <c r="E314" s="236"/>
      <c r="F314" s="236"/>
      <c r="G314" s="237" t="str">
        <f ca="1">Translations!A174</f>
        <v>Total</v>
      </c>
      <c r="H314" s="242"/>
      <c r="I314" s="243">
        <f ca="1">IF(SUM(I11:I313)&gt;0,SUM(I11:I313),"")</f>
        <v>1255741.1837400002</v>
      </c>
      <c r="J314" s="243">
        <f t="shared" ref="J314:L314" ca="1" si="30">IF(SUM(J11:J313)&gt;0,SUM(J11:J313),"")</f>
        <v>78788.478199999998</v>
      </c>
      <c r="K314" s="243">
        <f t="shared" ca="1" si="30"/>
        <v>5850</v>
      </c>
      <c r="L314" s="243">
        <f t="shared" ca="1" si="30"/>
        <v>20850</v>
      </c>
      <c r="M314" s="242"/>
      <c r="N314" s="243">
        <f ca="1">IF(SUM(N11:N313)&gt;0,SUM(N11:N313),"")</f>
        <v>1271768.1488000001</v>
      </c>
      <c r="O314" s="243">
        <f t="shared" ref="O314:Q314" ca="1" si="31">IF(SUM(O11:O313)&gt;0,SUM(O11:O313),"")</f>
        <v>55730.16</v>
      </c>
      <c r="P314" s="243">
        <f t="shared" ca="1" si="31"/>
        <v>5850</v>
      </c>
      <c r="Q314" s="243">
        <f t="shared" ca="1" si="31"/>
        <v>20850</v>
      </c>
      <c r="R314" s="242"/>
      <c r="S314" s="243">
        <f ca="1">IF(SUM(S11:S313)&gt;0,SUM(S11:S313),"")</f>
        <v>1287122.6135</v>
      </c>
      <c r="T314" s="243">
        <f t="shared" ref="T314:U314" ca="1" si="32">IF(SUM(T11:T313)&gt;0,SUM(T11:T313),"")</f>
        <v>5850</v>
      </c>
      <c r="U314" s="243">
        <f t="shared" ca="1" si="32"/>
        <v>5850</v>
      </c>
      <c r="V314" s="243">
        <f ca="1">IF(SUM(V11:V313)&gt;0,SUM(V11:V313),"")</f>
        <v>5850</v>
      </c>
      <c r="W314" s="242"/>
      <c r="X314" s="243" t="str">
        <f ca="1">IF(SUM(X11:X313)&gt;0,SUM(X11:X313),"")</f>
        <v/>
      </c>
      <c r="Y314" s="243" t="str">
        <f ca="1">IF(SUM(Y11:Y313)&gt;0,SUM(Y11:Y313),"")</f>
        <v/>
      </c>
      <c r="Z314" s="243" t="str">
        <f ca="1">IF(SUM(Z11:Z313)&gt;0,SUM(Z11:Z313),"")</f>
        <v/>
      </c>
      <c r="AA314" s="243" t="str">
        <f ca="1">IF(SUM(AA11:AA313)&gt;0,SUM(AA11:AA313),"")</f>
        <v/>
      </c>
      <c r="AB314" s="243">
        <f ca="1">IF(SUM(AB11:AB313)&gt;0,SUM(AB11:AB313),"")</f>
        <v>4020100.5842400007</v>
      </c>
    </row>
  </sheetData>
  <sheetProtection formatColumns="0" formatRows="0"/>
  <conditionalFormatting sqref="C11:G110">
    <cfRule type="expression" dxfId="1" priority="2">
      <formula>INDIRECT(ADDRESS(ROW(),COLUMN()))=INDIRECT(ADDRESS(ROW()-1,COLUMN()))</formula>
    </cfRule>
  </conditionalFormatting>
  <conditionalFormatting sqref="C111:G313">
    <cfRule type="expression" dxfId="0" priority="1">
      <formula>INDIRECT(ADDRESS(ROW(),COLUMN()))=INDIRECT(ADDRESS(ROW()-1,COLUMN()))</formula>
    </cfRule>
  </conditionalFormatting>
  <pageMargins left="0.31496062992125984" right="0.31496062992125984" top="0.35433070866141736" bottom="0.35433070866141736" header="0.31496062992125984" footer="0.31496062992125984"/>
  <pageSetup paperSize="8" scale="48" fitToHeight="0" orientation="landscape"/>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FF0000"/>
  </sheetPr>
  <dimension ref="A1:E165"/>
  <sheetViews>
    <sheetView workbookViewId="0">
      <pane ySplit="1" topLeftCell="A80" activePane="bottomLeft" state="frozen"/>
      <selection pane="bottomLeft" activeCell="E95" sqref="E95"/>
    </sheetView>
  </sheetViews>
  <sheetFormatPr defaultColWidth="8.75" defaultRowHeight="15.75" x14ac:dyDescent="0.25"/>
  <cols>
    <col min="1" max="1" width="43.75" bestFit="1" customWidth="1"/>
    <col min="2" max="2" width="40.25" customWidth="1"/>
    <col min="3" max="3" width="18.75" customWidth="1"/>
    <col min="4" max="4" width="18.25" customWidth="1"/>
    <col min="5" max="5" width="19" customWidth="1"/>
  </cols>
  <sheetData>
    <row r="1" spans="1:5" s="3" customFormat="1" x14ac:dyDescent="0.25">
      <c r="A1" s="3" t="s">
        <v>120</v>
      </c>
      <c r="B1" s="3" t="s">
        <v>124</v>
      </c>
      <c r="C1" s="3" t="s">
        <v>125</v>
      </c>
      <c r="D1" s="3" t="s">
        <v>126</v>
      </c>
      <c r="E1" s="3" t="s">
        <v>127</v>
      </c>
    </row>
    <row r="2" spans="1:5" x14ac:dyDescent="0.25">
      <c r="A2" t="str">
        <f t="shared" ref="A2:A33" ca="1" si="0">OFFSET(B2,0,LangOffset,1,1)</f>
        <v>Afghanistan</v>
      </c>
      <c r="B2" t="s">
        <v>128</v>
      </c>
      <c r="C2" t="s">
        <v>128</v>
      </c>
      <c r="D2" t="s">
        <v>128</v>
      </c>
      <c r="E2" t="s">
        <v>128</v>
      </c>
    </row>
    <row r="3" spans="1:5" x14ac:dyDescent="0.25">
      <c r="A3" t="str">
        <f t="shared" ca="1" si="0"/>
        <v>Albania</v>
      </c>
      <c r="B3" t="s">
        <v>137</v>
      </c>
      <c r="C3" t="s">
        <v>137</v>
      </c>
      <c r="D3" t="s">
        <v>137</v>
      </c>
      <c r="E3" t="s">
        <v>137</v>
      </c>
    </row>
    <row r="4" spans="1:5" x14ac:dyDescent="0.25">
      <c r="A4" t="str">
        <f t="shared" ca="1" si="0"/>
        <v>Algeria</v>
      </c>
      <c r="B4" t="s">
        <v>142</v>
      </c>
      <c r="C4" t="s">
        <v>142</v>
      </c>
      <c r="D4" t="s">
        <v>142</v>
      </c>
      <c r="E4" t="s">
        <v>142</v>
      </c>
    </row>
    <row r="5" spans="1:5" x14ac:dyDescent="0.25">
      <c r="A5" t="str">
        <f t="shared" ca="1" si="0"/>
        <v>Angola</v>
      </c>
      <c r="B5" t="s">
        <v>153</v>
      </c>
      <c r="C5" t="s">
        <v>153</v>
      </c>
      <c r="D5" t="s">
        <v>153</v>
      </c>
      <c r="E5" t="s">
        <v>153</v>
      </c>
    </row>
    <row r="6" spans="1:5" x14ac:dyDescent="0.25">
      <c r="A6" t="str">
        <f t="shared" ca="1" si="0"/>
        <v>Argentina</v>
      </c>
      <c r="B6" t="s">
        <v>164</v>
      </c>
      <c r="C6" t="s">
        <v>164</v>
      </c>
      <c r="D6" t="s">
        <v>164</v>
      </c>
      <c r="E6" t="s">
        <v>164</v>
      </c>
    </row>
    <row r="7" spans="1:5" x14ac:dyDescent="0.25">
      <c r="A7" t="str">
        <f t="shared" ca="1" si="0"/>
        <v>Armenia</v>
      </c>
      <c r="B7" t="s">
        <v>170</v>
      </c>
      <c r="C7" t="s">
        <v>170</v>
      </c>
      <c r="D7" t="s">
        <v>170</v>
      </c>
      <c r="E7" t="s">
        <v>170</v>
      </c>
    </row>
    <row r="8" spans="1:5" x14ac:dyDescent="0.25">
      <c r="A8" t="str">
        <f t="shared" ca="1" si="0"/>
        <v>Azerbaijan</v>
      </c>
      <c r="B8" t="s">
        <v>187</v>
      </c>
      <c r="C8" t="s">
        <v>187</v>
      </c>
      <c r="D8" t="s">
        <v>187</v>
      </c>
      <c r="E8" t="s">
        <v>187</v>
      </c>
    </row>
    <row r="9" spans="1:5" x14ac:dyDescent="0.25">
      <c r="A9" t="str">
        <f t="shared" ca="1" si="0"/>
        <v>Bangladesh</v>
      </c>
      <c r="B9" t="s">
        <v>195</v>
      </c>
      <c r="C9" t="s">
        <v>195</v>
      </c>
      <c r="D9" t="s">
        <v>195</v>
      </c>
      <c r="E9" t="s">
        <v>195</v>
      </c>
    </row>
    <row r="10" spans="1:5" x14ac:dyDescent="0.25">
      <c r="A10" t="str">
        <f t="shared" ca="1" si="0"/>
        <v>Belarus</v>
      </c>
      <c r="B10" t="s">
        <v>210</v>
      </c>
      <c r="C10" t="s">
        <v>210</v>
      </c>
      <c r="D10" t="s">
        <v>210</v>
      </c>
      <c r="E10" t="s">
        <v>210</v>
      </c>
    </row>
    <row r="11" spans="1:5" x14ac:dyDescent="0.25">
      <c r="A11" t="str">
        <f t="shared" ca="1" si="0"/>
        <v>Belize</v>
      </c>
      <c r="B11" t="s">
        <v>221</v>
      </c>
      <c r="C11" t="s">
        <v>221</v>
      </c>
      <c r="D11" t="s">
        <v>221</v>
      </c>
      <c r="E11" t="s">
        <v>221</v>
      </c>
    </row>
    <row r="12" spans="1:5" x14ac:dyDescent="0.25">
      <c r="A12" t="str">
        <f t="shared" ca="1" si="0"/>
        <v>Benin</v>
      </c>
      <c r="B12" t="s">
        <v>226</v>
      </c>
      <c r="C12" t="s">
        <v>226</v>
      </c>
      <c r="D12" t="s">
        <v>226</v>
      </c>
      <c r="E12" t="s">
        <v>226</v>
      </c>
    </row>
    <row r="13" spans="1:5" x14ac:dyDescent="0.25">
      <c r="A13" t="str">
        <f t="shared" ca="1" si="0"/>
        <v>Bhutan</v>
      </c>
      <c r="B13" t="s">
        <v>232</v>
      </c>
      <c r="C13" t="s">
        <v>232</v>
      </c>
      <c r="D13" t="s">
        <v>232</v>
      </c>
      <c r="E13" t="s">
        <v>232</v>
      </c>
    </row>
    <row r="14" spans="1:5" x14ac:dyDescent="0.25">
      <c r="A14" t="str">
        <f t="shared" ca="1" si="0"/>
        <v>Bolivia (Plurinational State)</v>
      </c>
      <c r="B14" t="s">
        <v>237</v>
      </c>
      <c r="C14" t="s">
        <v>237</v>
      </c>
      <c r="D14" t="s">
        <v>237</v>
      </c>
      <c r="E14" t="s">
        <v>237</v>
      </c>
    </row>
    <row r="15" spans="1:5" x14ac:dyDescent="0.25">
      <c r="A15" t="str">
        <f t="shared" ca="1" si="0"/>
        <v>Bosnia and Herzegovina</v>
      </c>
      <c r="B15" t="s">
        <v>243</v>
      </c>
      <c r="C15" t="s">
        <v>243</v>
      </c>
      <c r="D15" t="s">
        <v>243</v>
      </c>
      <c r="E15" t="s">
        <v>243</v>
      </c>
    </row>
    <row r="16" spans="1:5" x14ac:dyDescent="0.25">
      <c r="A16" t="str">
        <f t="shared" ca="1" si="0"/>
        <v>Botswana</v>
      </c>
      <c r="B16" t="s">
        <v>249</v>
      </c>
      <c r="C16" t="s">
        <v>249</v>
      </c>
      <c r="D16" t="s">
        <v>249</v>
      </c>
      <c r="E16" t="s">
        <v>249</v>
      </c>
    </row>
    <row r="17" spans="1:5" x14ac:dyDescent="0.25">
      <c r="A17" t="str">
        <f t="shared" ca="1" si="0"/>
        <v>Brazil</v>
      </c>
      <c r="B17" t="s">
        <v>253</v>
      </c>
      <c r="C17" t="s">
        <v>253</v>
      </c>
      <c r="D17" t="s">
        <v>253</v>
      </c>
      <c r="E17" t="s">
        <v>253</v>
      </c>
    </row>
    <row r="18" spans="1:5" x14ac:dyDescent="0.25">
      <c r="A18" t="str">
        <f t="shared" ca="1" si="0"/>
        <v>Bulgaria</v>
      </c>
      <c r="B18" t="s">
        <v>263</v>
      </c>
      <c r="C18" t="s">
        <v>263</v>
      </c>
      <c r="D18" t="s">
        <v>263</v>
      </c>
      <c r="E18" t="s">
        <v>263</v>
      </c>
    </row>
    <row r="19" spans="1:5" x14ac:dyDescent="0.25">
      <c r="A19" t="str">
        <f t="shared" ca="1" si="0"/>
        <v>Burkina Faso</v>
      </c>
      <c r="B19" t="s">
        <v>268</v>
      </c>
      <c r="C19" t="s">
        <v>268</v>
      </c>
      <c r="D19" t="s">
        <v>268</v>
      </c>
      <c r="E19" t="s">
        <v>268</v>
      </c>
    </row>
    <row r="20" spans="1:5" x14ac:dyDescent="0.25">
      <c r="A20" t="str">
        <f t="shared" ca="1" si="0"/>
        <v>Burundi</v>
      </c>
      <c r="B20" t="s">
        <v>272</v>
      </c>
      <c r="C20" t="s">
        <v>272</v>
      </c>
      <c r="D20" t="s">
        <v>272</v>
      </c>
      <c r="E20" t="s">
        <v>272</v>
      </c>
    </row>
    <row r="21" spans="1:5" x14ac:dyDescent="0.25">
      <c r="A21" t="str">
        <f t="shared" ca="1" si="0"/>
        <v>Cambodia</v>
      </c>
      <c r="B21" t="s">
        <v>276</v>
      </c>
      <c r="C21" t="s">
        <v>276</v>
      </c>
      <c r="D21" t="s">
        <v>276</v>
      </c>
      <c r="E21" t="s">
        <v>276</v>
      </c>
    </row>
    <row r="22" spans="1:5" x14ac:dyDescent="0.25">
      <c r="A22" t="str">
        <f t="shared" ca="1" si="0"/>
        <v>Cameroon</v>
      </c>
      <c r="B22" t="s">
        <v>281</v>
      </c>
      <c r="C22" t="s">
        <v>281</v>
      </c>
      <c r="D22" t="s">
        <v>281</v>
      </c>
      <c r="E22" t="s">
        <v>281</v>
      </c>
    </row>
    <row r="23" spans="1:5" x14ac:dyDescent="0.25">
      <c r="A23" t="str">
        <f t="shared" ca="1" si="0"/>
        <v>Cape Verde</v>
      </c>
      <c r="B23" t="s">
        <v>290</v>
      </c>
      <c r="C23" t="s">
        <v>290</v>
      </c>
      <c r="D23" t="s">
        <v>290</v>
      </c>
      <c r="E23" t="s">
        <v>290</v>
      </c>
    </row>
    <row r="24" spans="1:5" x14ac:dyDescent="0.25">
      <c r="A24" t="str">
        <f t="shared" ca="1" si="0"/>
        <v>Central African Republic</v>
      </c>
      <c r="B24" t="s">
        <v>302</v>
      </c>
      <c r="C24" t="s">
        <v>302</v>
      </c>
      <c r="D24" t="s">
        <v>302</v>
      </c>
      <c r="E24" t="s">
        <v>302</v>
      </c>
    </row>
    <row r="25" spans="1:5" x14ac:dyDescent="0.25">
      <c r="A25" t="str">
        <f t="shared" ca="1" si="0"/>
        <v>Chad</v>
      </c>
      <c r="B25" t="s">
        <v>308</v>
      </c>
      <c r="C25" t="s">
        <v>308</v>
      </c>
      <c r="D25" t="s">
        <v>308</v>
      </c>
      <c r="E25" t="s">
        <v>308</v>
      </c>
    </row>
    <row r="26" spans="1:5" x14ac:dyDescent="0.25">
      <c r="A26" t="str">
        <f t="shared" ca="1" si="0"/>
        <v>Chile</v>
      </c>
      <c r="B26" t="s">
        <v>313</v>
      </c>
      <c r="C26" t="s">
        <v>313</v>
      </c>
      <c r="D26" t="s">
        <v>313</v>
      </c>
      <c r="E26" t="s">
        <v>313</v>
      </c>
    </row>
    <row r="27" spans="1:5" x14ac:dyDescent="0.25">
      <c r="A27" t="str">
        <f t="shared" ca="1" si="0"/>
        <v>China</v>
      </c>
      <c r="B27" t="s">
        <v>317</v>
      </c>
      <c r="C27" t="s">
        <v>317</v>
      </c>
      <c r="D27" t="s">
        <v>317</v>
      </c>
      <c r="E27" t="s">
        <v>317</v>
      </c>
    </row>
    <row r="28" spans="1:5" x14ac:dyDescent="0.25">
      <c r="A28" t="str">
        <f t="shared" ca="1" si="0"/>
        <v>Colombia</v>
      </c>
      <c r="B28" t="s">
        <v>322</v>
      </c>
      <c r="C28" t="s">
        <v>322</v>
      </c>
      <c r="D28" t="s">
        <v>322</v>
      </c>
      <c r="E28" t="s">
        <v>322</v>
      </c>
    </row>
    <row r="29" spans="1:5" x14ac:dyDescent="0.25">
      <c r="A29" t="str">
        <f t="shared" ca="1" si="0"/>
        <v>Comoros</v>
      </c>
      <c r="B29" t="s">
        <v>327</v>
      </c>
      <c r="C29" t="s">
        <v>327</v>
      </c>
      <c r="D29" t="s">
        <v>327</v>
      </c>
      <c r="E29" t="s">
        <v>327</v>
      </c>
    </row>
    <row r="30" spans="1:5" x14ac:dyDescent="0.25">
      <c r="A30" t="str">
        <f t="shared" ca="1" si="0"/>
        <v>Congo</v>
      </c>
      <c r="B30" t="s">
        <v>333</v>
      </c>
      <c r="C30" t="s">
        <v>333</v>
      </c>
      <c r="D30" t="s">
        <v>333</v>
      </c>
      <c r="E30" t="s">
        <v>333</v>
      </c>
    </row>
    <row r="31" spans="1:5" x14ac:dyDescent="0.25">
      <c r="A31" t="str">
        <f t="shared" ca="1" si="0"/>
        <v>Congo (Democratic Republic)</v>
      </c>
      <c r="B31" t="s">
        <v>337</v>
      </c>
      <c r="C31" t="s">
        <v>337</v>
      </c>
      <c r="D31" t="s">
        <v>337</v>
      </c>
      <c r="E31" t="s">
        <v>337</v>
      </c>
    </row>
    <row r="32" spans="1:5" x14ac:dyDescent="0.25">
      <c r="A32" t="str">
        <f t="shared" ca="1" si="0"/>
        <v>Costa Rica</v>
      </c>
      <c r="B32" t="s">
        <v>344</v>
      </c>
      <c r="C32" t="s">
        <v>344</v>
      </c>
      <c r="D32" t="s">
        <v>344</v>
      </c>
      <c r="E32" t="s">
        <v>344</v>
      </c>
    </row>
    <row r="33" spans="1:5" x14ac:dyDescent="0.25">
      <c r="A33" t="str">
        <f t="shared" ca="1" si="0"/>
        <v>Côte d'Ivoire</v>
      </c>
      <c r="B33" t="s">
        <v>348</v>
      </c>
      <c r="C33" t="s">
        <v>348</v>
      </c>
      <c r="D33" t="s">
        <v>348</v>
      </c>
      <c r="E33" t="s">
        <v>348</v>
      </c>
    </row>
    <row r="34" spans="1:5" x14ac:dyDescent="0.25">
      <c r="A34" t="str">
        <f t="shared" ref="A34:A65" ca="1" si="1">OFFSET(B34,0,LangOffset,1,1)</f>
        <v>Croatia</v>
      </c>
      <c r="B34" t="s">
        <v>352</v>
      </c>
      <c r="C34" t="s">
        <v>352</v>
      </c>
      <c r="D34" t="s">
        <v>352</v>
      </c>
      <c r="E34" t="s">
        <v>352</v>
      </c>
    </row>
    <row r="35" spans="1:5" x14ac:dyDescent="0.25">
      <c r="A35" t="str">
        <f t="shared" ca="1" si="1"/>
        <v>Cuba</v>
      </c>
      <c r="B35" t="s">
        <v>358</v>
      </c>
      <c r="C35" t="s">
        <v>358</v>
      </c>
      <c r="D35" t="s">
        <v>358</v>
      </c>
      <c r="E35" t="s">
        <v>358</v>
      </c>
    </row>
    <row r="36" spans="1:5" x14ac:dyDescent="0.25">
      <c r="A36" t="str">
        <f t="shared" ca="1" si="1"/>
        <v>Djibouti</v>
      </c>
      <c r="B36" t="s">
        <v>379</v>
      </c>
      <c r="C36" t="s">
        <v>379</v>
      </c>
      <c r="D36" t="s">
        <v>379</v>
      </c>
      <c r="E36" t="s">
        <v>379</v>
      </c>
    </row>
    <row r="37" spans="1:5" x14ac:dyDescent="0.25">
      <c r="A37" t="str">
        <f t="shared" ca="1" si="1"/>
        <v>Dominican Republic</v>
      </c>
      <c r="B37" t="s">
        <v>388</v>
      </c>
      <c r="C37" t="s">
        <v>388</v>
      </c>
      <c r="D37" t="s">
        <v>388</v>
      </c>
      <c r="E37" t="s">
        <v>388</v>
      </c>
    </row>
    <row r="38" spans="1:5" x14ac:dyDescent="0.25">
      <c r="A38" t="str">
        <f t="shared" ca="1" si="1"/>
        <v>Ecuador</v>
      </c>
      <c r="B38" t="s">
        <v>394</v>
      </c>
      <c r="C38" t="s">
        <v>394</v>
      </c>
      <c r="D38" t="s">
        <v>394</v>
      </c>
      <c r="E38" t="s">
        <v>394</v>
      </c>
    </row>
    <row r="39" spans="1:5" x14ac:dyDescent="0.25">
      <c r="A39" t="str">
        <f t="shared" ca="1" si="1"/>
        <v>Egypt</v>
      </c>
      <c r="B39" t="s">
        <v>399</v>
      </c>
      <c r="C39" t="s">
        <v>399</v>
      </c>
      <c r="D39" t="s">
        <v>399</v>
      </c>
      <c r="E39" t="s">
        <v>399</v>
      </c>
    </row>
    <row r="40" spans="1:5" x14ac:dyDescent="0.25">
      <c r="A40" t="str">
        <f t="shared" ca="1" si="1"/>
        <v>El Salvador</v>
      </c>
      <c r="B40" t="s">
        <v>405</v>
      </c>
      <c r="C40" t="s">
        <v>405</v>
      </c>
      <c r="D40" t="s">
        <v>405</v>
      </c>
      <c r="E40" t="s">
        <v>405</v>
      </c>
    </row>
    <row r="41" spans="1:5" x14ac:dyDescent="0.25">
      <c r="A41" t="str">
        <f t="shared" ca="1" si="1"/>
        <v>Equatorial Guinea</v>
      </c>
      <c r="B41" t="s">
        <v>408</v>
      </c>
      <c r="C41" t="s">
        <v>408</v>
      </c>
      <c r="D41" t="s">
        <v>408</v>
      </c>
      <c r="E41" t="s">
        <v>408</v>
      </c>
    </row>
    <row r="42" spans="1:5" x14ac:dyDescent="0.25">
      <c r="A42" t="str">
        <f t="shared" ca="1" si="1"/>
        <v>Eritrea</v>
      </c>
      <c r="B42" t="s">
        <v>413</v>
      </c>
      <c r="C42" t="s">
        <v>413</v>
      </c>
      <c r="D42" t="s">
        <v>413</v>
      </c>
      <c r="E42" t="s">
        <v>413</v>
      </c>
    </row>
    <row r="43" spans="1:5" x14ac:dyDescent="0.25">
      <c r="A43" t="str">
        <f t="shared" ca="1" si="1"/>
        <v>Estonia</v>
      </c>
      <c r="B43" t="s">
        <v>418</v>
      </c>
      <c r="C43" t="s">
        <v>418</v>
      </c>
      <c r="D43" t="s">
        <v>418</v>
      </c>
      <c r="E43" t="s">
        <v>418</v>
      </c>
    </row>
    <row r="44" spans="1:5" x14ac:dyDescent="0.25">
      <c r="A44" t="str">
        <f t="shared" ca="1" si="1"/>
        <v>Ethiopia</v>
      </c>
      <c r="B44" t="s">
        <v>422</v>
      </c>
      <c r="C44" t="s">
        <v>422</v>
      </c>
      <c r="D44" t="s">
        <v>422</v>
      </c>
      <c r="E44" t="s">
        <v>422</v>
      </c>
    </row>
    <row r="45" spans="1:5" x14ac:dyDescent="0.25">
      <c r="A45" t="str">
        <f t="shared" ca="1" si="1"/>
        <v>Fiji</v>
      </c>
      <c r="B45" t="s">
        <v>437</v>
      </c>
      <c r="C45" t="s">
        <v>437</v>
      </c>
      <c r="D45" t="s">
        <v>437</v>
      </c>
      <c r="E45" t="s">
        <v>437</v>
      </c>
    </row>
    <row r="46" spans="1:5" x14ac:dyDescent="0.25">
      <c r="A46" t="str">
        <f t="shared" ca="1" si="1"/>
        <v>Gabon</v>
      </c>
      <c r="B46" t="s">
        <v>458</v>
      </c>
      <c r="C46" t="s">
        <v>458</v>
      </c>
      <c r="D46" t="s">
        <v>458</v>
      </c>
      <c r="E46" t="s">
        <v>458</v>
      </c>
    </row>
    <row r="47" spans="1:5" x14ac:dyDescent="0.25">
      <c r="A47" t="str">
        <f t="shared" ca="1" si="1"/>
        <v>Gambia</v>
      </c>
      <c r="B47" t="s">
        <v>463</v>
      </c>
      <c r="C47" t="s">
        <v>463</v>
      </c>
      <c r="D47" t="s">
        <v>463</v>
      </c>
      <c r="E47" t="s">
        <v>463</v>
      </c>
    </row>
    <row r="48" spans="1:5" x14ac:dyDescent="0.25">
      <c r="A48" t="str">
        <f t="shared" ca="1" si="1"/>
        <v>Georgia</v>
      </c>
      <c r="B48" t="s">
        <v>468</v>
      </c>
      <c r="C48" t="s">
        <v>468</v>
      </c>
      <c r="D48" t="s">
        <v>468</v>
      </c>
      <c r="E48" t="s">
        <v>468</v>
      </c>
    </row>
    <row r="49" spans="1:5" x14ac:dyDescent="0.25">
      <c r="A49" t="str">
        <f t="shared" ca="1" si="1"/>
        <v>Ghana</v>
      </c>
      <c r="B49" t="s">
        <v>478</v>
      </c>
      <c r="C49" t="s">
        <v>478</v>
      </c>
      <c r="D49" t="s">
        <v>478</v>
      </c>
      <c r="E49" t="s">
        <v>478</v>
      </c>
    </row>
    <row r="50" spans="1:5" x14ac:dyDescent="0.25">
      <c r="A50" t="str">
        <f t="shared" ca="1" si="1"/>
        <v>Guatemala</v>
      </c>
      <c r="B50" t="s">
        <v>504</v>
      </c>
      <c r="C50" t="s">
        <v>504</v>
      </c>
      <c r="D50" t="s">
        <v>504</v>
      </c>
      <c r="E50" t="s">
        <v>504</v>
      </c>
    </row>
    <row r="51" spans="1:5" x14ac:dyDescent="0.25">
      <c r="A51" t="str">
        <f t="shared" ca="1" si="1"/>
        <v>Guinea</v>
      </c>
      <c r="B51" t="s">
        <v>508</v>
      </c>
      <c r="C51" t="s">
        <v>508</v>
      </c>
      <c r="D51" t="s">
        <v>508</v>
      </c>
      <c r="E51" t="s">
        <v>508</v>
      </c>
    </row>
    <row r="52" spans="1:5" x14ac:dyDescent="0.25">
      <c r="A52" t="str">
        <f t="shared" ca="1" si="1"/>
        <v>Guinea-Bissau</v>
      </c>
      <c r="B52" t="s">
        <v>513</v>
      </c>
      <c r="C52" t="s">
        <v>513</v>
      </c>
      <c r="D52" t="s">
        <v>513</v>
      </c>
      <c r="E52" t="s">
        <v>513</v>
      </c>
    </row>
    <row r="53" spans="1:5" x14ac:dyDescent="0.25">
      <c r="A53" t="str">
        <f t="shared" ca="1" si="1"/>
        <v>Guyana</v>
      </c>
      <c r="B53" t="s">
        <v>518</v>
      </c>
      <c r="C53" t="s">
        <v>518</v>
      </c>
      <c r="D53" t="s">
        <v>518</v>
      </c>
      <c r="E53" t="s">
        <v>518</v>
      </c>
    </row>
    <row r="54" spans="1:5" x14ac:dyDescent="0.25">
      <c r="A54" t="str">
        <f t="shared" ca="1" si="1"/>
        <v>Haiti</v>
      </c>
      <c r="B54" t="s">
        <v>523</v>
      </c>
      <c r="C54" t="s">
        <v>523</v>
      </c>
      <c r="D54" t="s">
        <v>523</v>
      </c>
      <c r="E54" t="s">
        <v>523</v>
      </c>
    </row>
    <row r="55" spans="1:5" x14ac:dyDescent="0.25">
      <c r="A55" t="str">
        <f t="shared" ca="1" si="1"/>
        <v>Honduras</v>
      </c>
      <c r="B55" t="s">
        <v>530</v>
      </c>
      <c r="C55" t="s">
        <v>530</v>
      </c>
      <c r="D55" t="s">
        <v>530</v>
      </c>
      <c r="E55" t="s">
        <v>530</v>
      </c>
    </row>
    <row r="56" spans="1:5" x14ac:dyDescent="0.25">
      <c r="A56" t="str">
        <f t="shared" ca="1" si="1"/>
        <v>India</v>
      </c>
      <c r="B56" t="s">
        <v>549</v>
      </c>
      <c r="C56" t="s">
        <v>549</v>
      </c>
      <c r="D56" t="s">
        <v>549</v>
      </c>
      <c r="E56" t="s">
        <v>549</v>
      </c>
    </row>
    <row r="57" spans="1:5" x14ac:dyDescent="0.25">
      <c r="A57" t="str">
        <f t="shared" ca="1" si="1"/>
        <v>Indonesia</v>
      </c>
      <c r="B57" t="s">
        <v>553</v>
      </c>
      <c r="C57" t="s">
        <v>553</v>
      </c>
      <c r="D57" t="s">
        <v>553</v>
      </c>
      <c r="E57" t="s">
        <v>553</v>
      </c>
    </row>
    <row r="58" spans="1:5" x14ac:dyDescent="0.25">
      <c r="A58" t="str">
        <f t="shared" ca="1" si="1"/>
        <v>Iran (Islamic Republic)</v>
      </c>
      <c r="B58" t="s">
        <v>558</v>
      </c>
      <c r="C58" t="s">
        <v>558</v>
      </c>
      <c r="D58" t="s">
        <v>558</v>
      </c>
      <c r="E58" t="s">
        <v>558</v>
      </c>
    </row>
    <row r="59" spans="1:5" x14ac:dyDescent="0.25">
      <c r="A59" t="str">
        <f t="shared" ca="1" si="1"/>
        <v>Iraq</v>
      </c>
      <c r="B59" t="s">
        <v>564</v>
      </c>
      <c r="C59" t="s">
        <v>564</v>
      </c>
      <c r="D59" t="s">
        <v>564</v>
      </c>
      <c r="E59" t="s">
        <v>564</v>
      </c>
    </row>
    <row r="60" spans="1:5" x14ac:dyDescent="0.25">
      <c r="A60" t="str">
        <f t="shared" ca="1" si="1"/>
        <v>Jamaica</v>
      </c>
      <c r="B60" t="s">
        <v>585</v>
      </c>
      <c r="C60" t="s">
        <v>585</v>
      </c>
      <c r="D60" t="s">
        <v>585</v>
      </c>
      <c r="E60" t="s">
        <v>585</v>
      </c>
    </row>
    <row r="61" spans="1:5" x14ac:dyDescent="0.25">
      <c r="A61" t="str">
        <f t="shared" ca="1" si="1"/>
        <v>Jordan</v>
      </c>
      <c r="B61" t="s">
        <v>595</v>
      </c>
      <c r="C61" t="s">
        <v>595</v>
      </c>
      <c r="D61" t="s">
        <v>595</v>
      </c>
      <c r="E61" t="s">
        <v>595</v>
      </c>
    </row>
    <row r="62" spans="1:5" x14ac:dyDescent="0.25">
      <c r="A62" t="str">
        <f t="shared" ca="1" si="1"/>
        <v>Kazakhstan</v>
      </c>
      <c r="B62" t="s">
        <v>600</v>
      </c>
      <c r="C62" t="s">
        <v>600</v>
      </c>
      <c r="D62" t="s">
        <v>600</v>
      </c>
      <c r="E62" t="s">
        <v>600</v>
      </c>
    </row>
    <row r="63" spans="1:5" x14ac:dyDescent="0.25">
      <c r="A63" t="str">
        <f t="shared" ca="1" si="1"/>
        <v>Kenya</v>
      </c>
      <c r="B63" t="s">
        <v>603</v>
      </c>
      <c r="C63" t="s">
        <v>603</v>
      </c>
      <c r="D63" t="s">
        <v>603</v>
      </c>
      <c r="E63" t="s">
        <v>603</v>
      </c>
    </row>
    <row r="64" spans="1:5" x14ac:dyDescent="0.25">
      <c r="A64" t="str">
        <f t="shared" ca="1" si="1"/>
        <v>Korea (Democratic Peoples Republic)</v>
      </c>
      <c r="B64" t="s">
        <v>611</v>
      </c>
      <c r="C64" t="s">
        <v>611</v>
      </c>
      <c r="D64" t="s">
        <v>611</v>
      </c>
      <c r="E64" t="s">
        <v>611</v>
      </c>
    </row>
    <row r="65" spans="1:5" x14ac:dyDescent="0.25">
      <c r="A65" t="str">
        <f t="shared" ca="1" si="1"/>
        <v>Kosovo</v>
      </c>
      <c r="B65" t="s">
        <v>623</v>
      </c>
      <c r="C65" t="s">
        <v>623</v>
      </c>
      <c r="D65" t="s">
        <v>623</v>
      </c>
      <c r="E65" t="s">
        <v>623</v>
      </c>
    </row>
    <row r="66" spans="1:5" x14ac:dyDescent="0.25">
      <c r="A66" t="str">
        <f t="shared" ref="A66:A129" ca="1" si="2">OFFSET(B66,0,LangOffset,1,1)</f>
        <v>Kyrgyzstan</v>
      </c>
      <c r="B66" t="s">
        <v>632</v>
      </c>
      <c r="C66" t="s">
        <v>632</v>
      </c>
      <c r="D66" t="s">
        <v>632</v>
      </c>
      <c r="E66" t="s">
        <v>632</v>
      </c>
    </row>
    <row r="67" spans="1:5" x14ac:dyDescent="0.25">
      <c r="A67" t="str">
        <f t="shared" ca="1" si="2"/>
        <v>Lao (Peoples Democratic Republic)</v>
      </c>
      <c r="B67" t="s">
        <v>638</v>
      </c>
      <c r="C67" t="s">
        <v>638</v>
      </c>
      <c r="D67" t="s">
        <v>638</v>
      </c>
      <c r="E67" t="s">
        <v>638</v>
      </c>
    </row>
    <row r="68" spans="1:5" x14ac:dyDescent="0.25">
      <c r="A68" t="str">
        <f t="shared" ca="1" si="2"/>
        <v>Lesotho</v>
      </c>
      <c r="B68" t="s">
        <v>654</v>
      </c>
      <c r="C68" t="s">
        <v>654</v>
      </c>
      <c r="D68" t="s">
        <v>654</v>
      </c>
      <c r="E68" t="s">
        <v>654</v>
      </c>
    </row>
    <row r="69" spans="1:5" x14ac:dyDescent="0.25">
      <c r="A69" t="str">
        <f t="shared" ca="1" si="2"/>
        <v>Liberia</v>
      </c>
      <c r="B69" t="s">
        <v>658</v>
      </c>
      <c r="C69" t="s">
        <v>658</v>
      </c>
      <c r="D69" t="s">
        <v>658</v>
      </c>
      <c r="E69" t="s">
        <v>658</v>
      </c>
    </row>
    <row r="70" spans="1:5" x14ac:dyDescent="0.25">
      <c r="A70" t="str">
        <f t="shared" ca="1" si="2"/>
        <v>Lutheran World Federation</v>
      </c>
      <c r="B70" t="s">
        <v>2326</v>
      </c>
      <c r="C70" t="s">
        <v>2326</v>
      </c>
      <c r="D70" t="s">
        <v>2326</v>
      </c>
      <c r="E70" t="s">
        <v>2326</v>
      </c>
    </row>
    <row r="71" spans="1:5" x14ac:dyDescent="0.25">
      <c r="A71" t="str">
        <f t="shared" ca="1" si="2"/>
        <v>Macedonia (Former Yugoslav Republic)</v>
      </c>
      <c r="B71" t="s">
        <v>687</v>
      </c>
      <c r="C71" t="s">
        <v>687</v>
      </c>
      <c r="D71" t="s">
        <v>687</v>
      </c>
      <c r="E71" t="s">
        <v>687</v>
      </c>
    </row>
    <row r="72" spans="1:5" x14ac:dyDescent="0.25">
      <c r="A72" t="str">
        <f t="shared" ca="1" si="2"/>
        <v>Madagascar</v>
      </c>
      <c r="B72" t="s">
        <v>693</v>
      </c>
      <c r="C72" t="s">
        <v>693</v>
      </c>
      <c r="D72" t="s">
        <v>693</v>
      </c>
      <c r="E72" t="s">
        <v>693</v>
      </c>
    </row>
    <row r="73" spans="1:5" x14ac:dyDescent="0.25">
      <c r="A73" t="str">
        <f t="shared" ca="1" si="2"/>
        <v>Malawi</v>
      </c>
      <c r="B73" t="s">
        <v>696</v>
      </c>
      <c r="C73" t="s">
        <v>696</v>
      </c>
      <c r="D73" t="s">
        <v>696</v>
      </c>
      <c r="E73" t="s">
        <v>696</v>
      </c>
    </row>
    <row r="74" spans="1:5" x14ac:dyDescent="0.25">
      <c r="A74" t="str">
        <f t="shared" ca="1" si="2"/>
        <v>Malaysia</v>
      </c>
      <c r="B74" t="s">
        <v>700</v>
      </c>
      <c r="C74" t="s">
        <v>700</v>
      </c>
      <c r="D74" t="s">
        <v>700</v>
      </c>
      <c r="E74" t="s">
        <v>700</v>
      </c>
    </row>
    <row r="75" spans="1:5" x14ac:dyDescent="0.25">
      <c r="A75" t="str">
        <f t="shared" ca="1" si="2"/>
        <v>Maldives</v>
      </c>
      <c r="B75" t="s">
        <v>706</v>
      </c>
      <c r="C75" t="s">
        <v>706</v>
      </c>
      <c r="D75" t="s">
        <v>706</v>
      </c>
      <c r="E75" t="s">
        <v>706</v>
      </c>
    </row>
    <row r="76" spans="1:5" x14ac:dyDescent="0.25">
      <c r="A76" t="str">
        <f t="shared" ca="1" si="2"/>
        <v>Mali</v>
      </c>
      <c r="B76" t="s">
        <v>710</v>
      </c>
      <c r="C76" t="s">
        <v>710</v>
      </c>
      <c r="D76" t="s">
        <v>710</v>
      </c>
      <c r="E76" t="s">
        <v>710</v>
      </c>
    </row>
    <row r="77" spans="1:5" x14ac:dyDescent="0.25">
      <c r="A77" t="str">
        <f t="shared" ca="1" si="2"/>
        <v>Mauritania</v>
      </c>
      <c r="B77" t="s">
        <v>721</v>
      </c>
      <c r="C77" t="s">
        <v>721</v>
      </c>
      <c r="D77" t="s">
        <v>721</v>
      </c>
      <c r="E77" t="s">
        <v>721</v>
      </c>
    </row>
    <row r="78" spans="1:5" x14ac:dyDescent="0.25">
      <c r="A78" t="str">
        <f t="shared" ca="1" si="2"/>
        <v>Mauritius</v>
      </c>
      <c r="B78" t="s">
        <v>726</v>
      </c>
      <c r="C78" t="s">
        <v>726</v>
      </c>
      <c r="D78" t="s">
        <v>726</v>
      </c>
      <c r="E78" t="s">
        <v>726</v>
      </c>
    </row>
    <row r="79" spans="1:5" x14ac:dyDescent="0.25">
      <c r="A79" t="str">
        <f t="shared" ca="1" si="2"/>
        <v>Mexico</v>
      </c>
      <c r="B79" t="s">
        <v>733</v>
      </c>
      <c r="C79" t="s">
        <v>733</v>
      </c>
      <c r="D79" t="s">
        <v>733</v>
      </c>
      <c r="E79" t="s">
        <v>733</v>
      </c>
    </row>
    <row r="80" spans="1:5" x14ac:dyDescent="0.25">
      <c r="A80" t="str">
        <f t="shared" ca="1" si="2"/>
        <v>Moldova</v>
      </c>
      <c r="B80" t="s">
        <v>745</v>
      </c>
      <c r="C80" t="s">
        <v>745</v>
      </c>
      <c r="D80" t="s">
        <v>745</v>
      </c>
      <c r="E80" t="s">
        <v>745</v>
      </c>
    </row>
    <row r="81" spans="1:5" x14ac:dyDescent="0.25">
      <c r="A81" t="str">
        <f t="shared" ca="1" si="2"/>
        <v>Mongolia</v>
      </c>
      <c r="B81" t="s">
        <v>756</v>
      </c>
      <c r="C81" t="s">
        <v>756</v>
      </c>
      <c r="D81" t="s">
        <v>756</v>
      </c>
      <c r="E81" t="s">
        <v>756</v>
      </c>
    </row>
    <row r="82" spans="1:5" x14ac:dyDescent="0.25">
      <c r="A82" t="str">
        <f t="shared" ca="1" si="2"/>
        <v>Montenegro</v>
      </c>
      <c r="B82" t="s">
        <v>761</v>
      </c>
      <c r="C82" t="s">
        <v>761</v>
      </c>
      <c r="D82" t="s">
        <v>761</v>
      </c>
      <c r="E82" t="s">
        <v>761</v>
      </c>
    </row>
    <row r="83" spans="1:5" x14ac:dyDescent="0.25">
      <c r="A83" t="str">
        <f t="shared" ca="1" si="2"/>
        <v>Morocco</v>
      </c>
      <c r="B83" t="s">
        <v>770</v>
      </c>
      <c r="C83" t="s">
        <v>770</v>
      </c>
      <c r="D83" t="s">
        <v>770</v>
      </c>
      <c r="E83" t="s">
        <v>770</v>
      </c>
    </row>
    <row r="84" spans="1:5" x14ac:dyDescent="0.25">
      <c r="A84" t="str">
        <f t="shared" ca="1" si="2"/>
        <v>Mozambique</v>
      </c>
      <c r="B84" t="s">
        <v>776</v>
      </c>
      <c r="C84" t="s">
        <v>776</v>
      </c>
      <c r="D84" t="s">
        <v>776</v>
      </c>
      <c r="E84" t="s">
        <v>776</v>
      </c>
    </row>
    <row r="85" spans="1:5" x14ac:dyDescent="0.25">
      <c r="A85" s="3" t="str">
        <f t="shared" ca="1" si="2"/>
        <v>Multicountry Africa (HIVOS)</v>
      </c>
      <c r="B85" t="s">
        <v>4031</v>
      </c>
      <c r="C85" t="s">
        <v>4031</v>
      </c>
      <c r="D85" t="s">
        <v>4031</v>
      </c>
      <c r="E85" t="s">
        <v>4031</v>
      </c>
    </row>
    <row r="86" spans="1:5" x14ac:dyDescent="0.25">
      <c r="A86" s="3" t="str">
        <f t="shared" ca="1" si="2"/>
        <v>Multicountry Africa (ARASA-ENDA)</v>
      </c>
      <c r="B86" t="s">
        <v>4032</v>
      </c>
      <c r="C86" t="s">
        <v>4032</v>
      </c>
      <c r="D86" t="s">
        <v>4032</v>
      </c>
      <c r="E86" t="s">
        <v>4032</v>
      </c>
    </row>
    <row r="87" spans="1:5" x14ac:dyDescent="0.25">
      <c r="A87" s="3" t="str">
        <f t="shared" ca="1" si="2"/>
        <v>Multicountry Africa (KANCO)</v>
      </c>
      <c r="B87" t="s">
        <v>4033</v>
      </c>
      <c r="C87" t="s">
        <v>4033</v>
      </c>
      <c r="D87" t="s">
        <v>4033</v>
      </c>
      <c r="E87" t="s">
        <v>4033</v>
      </c>
    </row>
    <row r="88" spans="1:5" x14ac:dyDescent="0.25">
      <c r="A88" s="3" t="str">
        <f t="shared" ca="1" si="2"/>
        <v>Multicountry Africa (African Network for the Care of Children Affected by HIV/AIDS (ANECCA))</v>
      </c>
      <c r="B88" t="s">
        <v>4034</v>
      </c>
      <c r="C88" t="s">
        <v>4034</v>
      </c>
      <c r="D88" t="s">
        <v>4034</v>
      </c>
      <c r="E88" t="s">
        <v>4034</v>
      </c>
    </row>
    <row r="89" spans="1:5" x14ac:dyDescent="0.25">
      <c r="A89" s="3" t="str">
        <f t="shared" ca="1" si="2"/>
        <v>Multicountry Africa (Abidjan-Lagos Corridor Organization  (OCAL))</v>
      </c>
      <c r="B89" t="s">
        <v>4035</v>
      </c>
      <c r="C89" t="s">
        <v>4035</v>
      </c>
      <c r="D89" t="s">
        <v>4035</v>
      </c>
      <c r="E89" t="s">
        <v>4035</v>
      </c>
    </row>
    <row r="90" spans="1:5" x14ac:dyDescent="0.25">
      <c r="A90" s="3" t="str">
        <f t="shared" ca="1" si="2"/>
        <v>Multicountry Africa (Intergovernmental Authority on Development (IGAD))</v>
      </c>
      <c r="B90" t="s">
        <v>4036</v>
      </c>
      <c r="C90" t="s">
        <v>4036</v>
      </c>
      <c r="D90" t="s">
        <v>4036</v>
      </c>
      <c r="E90" t="s">
        <v>4036</v>
      </c>
    </row>
    <row r="91" spans="1:5" x14ac:dyDescent="0.25">
      <c r="A91" s="3" t="str">
        <f t="shared" ca="1" si="2"/>
        <v>Multicountry Africa (E8 Secretariat - SADC)</v>
      </c>
      <c r="B91" t="s">
        <v>4037</v>
      </c>
      <c r="C91" t="s">
        <v>4037</v>
      </c>
      <c r="D91" t="s">
        <v>4037</v>
      </c>
      <c r="E91" t="s">
        <v>4037</v>
      </c>
    </row>
    <row r="92" spans="1:5" x14ac:dyDescent="0.25">
      <c r="A92" s="3" t="str">
        <f t="shared" ca="1" si="2"/>
        <v>Multicountry Africa ( SARCM)</v>
      </c>
      <c r="B92" t="s">
        <v>4077</v>
      </c>
      <c r="C92" t="s">
        <v>4077</v>
      </c>
      <c r="D92" t="s">
        <v>4077</v>
      </c>
      <c r="E92" t="s">
        <v>4077</v>
      </c>
    </row>
    <row r="93" spans="1:5" x14ac:dyDescent="0.25">
      <c r="A93" s="3" t="str">
        <f t="shared" ca="1" si="2"/>
        <v>Multicountry Africa (East, Central and Southern Africa Health Community (ECSA-HC))</v>
      </c>
      <c r="B93" t="s">
        <v>4039</v>
      </c>
      <c r="C93" t="s">
        <v>4039</v>
      </c>
      <c r="D93" t="s">
        <v>4039</v>
      </c>
      <c r="E93" t="s">
        <v>4039</v>
      </c>
    </row>
    <row r="94" spans="1:5" x14ac:dyDescent="0.25">
      <c r="A94" s="3" t="str">
        <f t="shared" ca="1" si="2"/>
        <v>Multicountry East Asia and Pacific (Asia Pacific Network of People Living with HIV (APN+))</v>
      </c>
      <c r="B94" t="s">
        <v>4040</v>
      </c>
      <c r="C94" t="s">
        <v>4040</v>
      </c>
      <c r="D94" t="s">
        <v>4040</v>
      </c>
      <c r="E94" t="s">
        <v>4040</v>
      </c>
    </row>
    <row r="95" spans="1:5" x14ac:dyDescent="0.25">
      <c r="A95" s="3" t="str">
        <f t="shared" ca="1" si="2"/>
        <v>Multicountry Eastern Europe - Central Asia (The East Europe &amp; Central Asia Union of PLHIV (ECUO))</v>
      </c>
      <c r="B95" t="s">
        <v>4041</v>
      </c>
      <c r="C95" t="s">
        <v>4041</v>
      </c>
      <c r="D95" t="s">
        <v>4041</v>
      </c>
      <c r="E95" t="s">
        <v>4041</v>
      </c>
    </row>
    <row r="96" spans="1:5" x14ac:dyDescent="0.25">
      <c r="A96" s="3" t="str">
        <f t="shared" ca="1" si="2"/>
        <v>Multicountry Eastern Europe - Central Asia (PAS - The Center for Health Policies and Studies )</v>
      </c>
      <c r="B96" t="s">
        <v>4042</v>
      </c>
      <c r="C96" t="s">
        <v>4042</v>
      </c>
      <c r="D96" t="s">
        <v>4042</v>
      </c>
      <c r="E96" t="s">
        <v>4042</v>
      </c>
    </row>
    <row r="97" spans="1:5" x14ac:dyDescent="0.25">
      <c r="A97" s="3" t="str">
        <f t="shared" ca="1" si="2"/>
        <v>Multicountry Americas (PANCAP)</v>
      </c>
      <c r="B97" t="s">
        <v>4043</v>
      </c>
      <c r="C97" t="s">
        <v>4043</v>
      </c>
      <c r="D97" t="s">
        <v>4043</v>
      </c>
      <c r="E97" t="s">
        <v>4043</v>
      </c>
    </row>
    <row r="98" spans="1:5" x14ac:dyDescent="0.25">
      <c r="A98" s="3" t="str">
        <f t="shared" ca="1" si="2"/>
        <v>Multicountry Americas (Comunidad Internacional de Mujeres Viviendo con VIH sida (ICW))</v>
      </c>
      <c r="B98" t="s">
        <v>4044</v>
      </c>
      <c r="C98" t="s">
        <v>4044</v>
      </c>
      <c r="D98" t="s">
        <v>4044</v>
      </c>
      <c r="E98" t="s">
        <v>4044</v>
      </c>
    </row>
    <row r="99" spans="1:5" x14ac:dyDescent="0.25">
      <c r="A99" s="3" t="str">
        <f t="shared" ca="1" si="2"/>
        <v>Multicountry Americas (REDLACTRANS)</v>
      </c>
      <c r="B99" t="s">
        <v>4045</v>
      </c>
      <c r="C99" t="s">
        <v>4045</v>
      </c>
      <c r="D99" t="s">
        <v>4045</v>
      </c>
      <c r="E99" t="s">
        <v>4045</v>
      </c>
    </row>
    <row r="100" spans="1:5" x14ac:dyDescent="0.25">
      <c r="A100" s="3" t="str">
        <f t="shared" ca="1" si="2"/>
        <v>Multicountry Middle East - North Africa  (Regional/Arab Network against AIDS (Ranaa))</v>
      </c>
      <c r="B100" t="s">
        <v>4046</v>
      </c>
      <c r="C100" t="s">
        <v>4046</v>
      </c>
      <c r="D100" t="s">
        <v>4046</v>
      </c>
      <c r="E100" t="s">
        <v>4046</v>
      </c>
    </row>
    <row r="101" spans="1:5" x14ac:dyDescent="0.25">
      <c r="A101" t="str">
        <f t="shared" ca="1" si="2"/>
        <v>Multicountry Africa (RMCC)</v>
      </c>
      <c r="B101" t="s">
        <v>2327</v>
      </c>
      <c r="C101" t="s">
        <v>2327</v>
      </c>
      <c r="D101" t="s">
        <v>2327</v>
      </c>
      <c r="E101" t="s">
        <v>2327</v>
      </c>
    </row>
    <row r="102" spans="1:5" x14ac:dyDescent="0.25">
      <c r="A102" t="str">
        <f t="shared" ca="1" si="2"/>
        <v>Multicountry Africa (SADC)</v>
      </c>
      <c r="B102" t="s">
        <v>2328</v>
      </c>
      <c r="C102" t="s">
        <v>2328</v>
      </c>
      <c r="D102" t="s">
        <v>2328</v>
      </c>
      <c r="E102" t="s">
        <v>2328</v>
      </c>
    </row>
    <row r="103" spans="1:5" x14ac:dyDescent="0.25">
      <c r="A103" t="str">
        <f t="shared" ca="1" si="2"/>
        <v>Multicountry Africa (West Africa Corridor Program)</v>
      </c>
      <c r="B103" t="s">
        <v>2329</v>
      </c>
      <c r="C103" t="s">
        <v>2329</v>
      </c>
      <c r="D103" t="s">
        <v>2329</v>
      </c>
      <c r="E103" t="s">
        <v>2329</v>
      </c>
    </row>
    <row r="104" spans="1:5" x14ac:dyDescent="0.25">
      <c r="A104" t="str">
        <f t="shared" ca="1" si="2"/>
        <v>Multicountry Americas (Andean)</v>
      </c>
      <c r="B104" t="s">
        <v>2330</v>
      </c>
      <c r="C104" t="s">
        <v>2330</v>
      </c>
      <c r="D104" t="s">
        <v>2330</v>
      </c>
      <c r="E104" t="s">
        <v>2330</v>
      </c>
    </row>
    <row r="105" spans="1:5" x14ac:dyDescent="0.25">
      <c r="A105" t="str">
        <f t="shared" ca="1" si="2"/>
        <v>Multicountry Americas (CARICOM / PANCAP)</v>
      </c>
      <c r="B105" t="s">
        <v>2331</v>
      </c>
      <c r="C105" t="s">
        <v>2331</v>
      </c>
      <c r="D105" t="s">
        <v>2331</v>
      </c>
      <c r="E105" t="s">
        <v>2331</v>
      </c>
    </row>
    <row r="106" spans="1:5" x14ac:dyDescent="0.25">
      <c r="A106" t="str">
        <f t="shared" ca="1" si="2"/>
        <v>Multicountry Americas (COPRECOS)</v>
      </c>
      <c r="B106" t="s">
        <v>2332</v>
      </c>
      <c r="C106" t="s">
        <v>2332</v>
      </c>
      <c r="D106" t="s">
        <v>2332</v>
      </c>
      <c r="E106" t="s">
        <v>2332</v>
      </c>
    </row>
    <row r="107" spans="1:5" x14ac:dyDescent="0.25">
      <c r="A107" t="str">
        <f t="shared" ca="1" si="2"/>
        <v>Multicountry Americas (CRN+)</v>
      </c>
      <c r="B107" t="s">
        <v>2333</v>
      </c>
      <c r="C107" t="s">
        <v>2333</v>
      </c>
      <c r="D107" t="s">
        <v>2333</v>
      </c>
      <c r="E107" t="s">
        <v>2333</v>
      </c>
    </row>
    <row r="108" spans="1:5" x14ac:dyDescent="0.25">
      <c r="A108" t="str">
        <f t="shared" ca="1" si="2"/>
        <v>Multicountry Americas (Meso)</v>
      </c>
      <c r="B108" t="s">
        <v>2334</v>
      </c>
      <c r="C108" t="s">
        <v>2334</v>
      </c>
      <c r="D108" t="s">
        <v>2334</v>
      </c>
      <c r="E108" t="s">
        <v>2334</v>
      </c>
    </row>
    <row r="109" spans="1:5" x14ac:dyDescent="0.25">
      <c r="A109" t="str">
        <f t="shared" ca="1" si="2"/>
        <v>Multicountry Americas (OECS)</v>
      </c>
      <c r="B109" t="s">
        <v>2335</v>
      </c>
      <c r="C109" t="s">
        <v>2335</v>
      </c>
      <c r="D109" t="s">
        <v>2335</v>
      </c>
      <c r="E109" t="s">
        <v>2335</v>
      </c>
    </row>
    <row r="110" spans="1:5" x14ac:dyDescent="0.25">
      <c r="A110" t="str">
        <f t="shared" ca="1" si="2"/>
        <v>Multicountry Americas (REDCA+)</v>
      </c>
      <c r="B110" t="s">
        <v>2336</v>
      </c>
      <c r="C110" t="s">
        <v>2336</v>
      </c>
      <c r="D110" t="s">
        <v>2336</v>
      </c>
      <c r="E110" t="s">
        <v>2336</v>
      </c>
    </row>
    <row r="111" spans="1:5" x14ac:dyDescent="0.25">
      <c r="A111" t="str">
        <f t="shared" ca="1" si="2"/>
        <v>Multicountry Americas (REDTRASEX)</v>
      </c>
      <c r="B111" t="s">
        <v>2337</v>
      </c>
      <c r="C111" t="s">
        <v>2337</v>
      </c>
      <c r="D111" t="s">
        <v>2337</v>
      </c>
      <c r="E111" t="s">
        <v>2337</v>
      </c>
    </row>
    <row r="112" spans="1:5" x14ac:dyDescent="0.25">
      <c r="A112" t="str">
        <f t="shared" ca="1" si="2"/>
        <v>Multicountry East Asia and Pacific (APN+)</v>
      </c>
      <c r="B112" t="s">
        <v>2338</v>
      </c>
      <c r="C112" t="s">
        <v>2338</v>
      </c>
      <c r="D112" t="s">
        <v>2338</v>
      </c>
      <c r="E112" t="s">
        <v>2338</v>
      </c>
    </row>
    <row r="113" spans="1:5" x14ac:dyDescent="0.25">
      <c r="A113" t="str">
        <f t="shared" ca="1" si="2"/>
        <v>Multicountry East Asia and Pacific (ISEAN-HIVOS)</v>
      </c>
      <c r="B113" t="s">
        <v>2339</v>
      </c>
      <c r="C113" t="s">
        <v>2339</v>
      </c>
      <c r="D113" t="s">
        <v>2339</v>
      </c>
      <c r="E113" t="s">
        <v>2339</v>
      </c>
    </row>
    <row r="114" spans="1:5" x14ac:dyDescent="0.25">
      <c r="A114" t="str">
        <f t="shared" ca="1" si="2"/>
        <v>Multicountry East Asia and Pacific (RAI)</v>
      </c>
      <c r="B114" t="s">
        <v>2340</v>
      </c>
      <c r="C114" t="s">
        <v>2340</v>
      </c>
      <c r="D114" t="s">
        <v>2340</v>
      </c>
      <c r="E114" t="s">
        <v>2340</v>
      </c>
    </row>
    <row r="115" spans="1:5" x14ac:dyDescent="0.25">
      <c r="A115" t="str">
        <f t="shared" ca="1" si="2"/>
        <v>Multicountry Eastern Europe - Central Asia (EHRN)</v>
      </c>
      <c r="B115" t="s">
        <v>2341</v>
      </c>
      <c r="C115" t="s">
        <v>2341</v>
      </c>
      <c r="D115" t="s">
        <v>2341</v>
      </c>
      <c r="E115" t="s">
        <v>2341</v>
      </c>
    </row>
    <row r="116" spans="1:5" x14ac:dyDescent="0.25">
      <c r="A116" t="str">
        <f t="shared" ca="1" si="2"/>
        <v>Multicountry Middle East - North Africa (MENAHRA)</v>
      </c>
      <c r="B116" t="s">
        <v>2342</v>
      </c>
      <c r="C116" t="s">
        <v>2342</v>
      </c>
      <c r="D116" t="s">
        <v>2342</v>
      </c>
      <c r="E116" t="s">
        <v>2342</v>
      </c>
    </row>
    <row r="117" spans="1:5" x14ac:dyDescent="0.25">
      <c r="A117" t="str">
        <f t="shared" ca="1" si="2"/>
        <v>Multicountry South Asia</v>
      </c>
      <c r="B117" t="s">
        <v>2343</v>
      </c>
      <c r="C117" t="s">
        <v>2343</v>
      </c>
      <c r="D117" t="s">
        <v>2343</v>
      </c>
      <c r="E117" t="s">
        <v>2343</v>
      </c>
    </row>
    <row r="118" spans="1:5" x14ac:dyDescent="0.25">
      <c r="A118" t="str">
        <f t="shared" ca="1" si="2"/>
        <v>Multicountry Western Pacific</v>
      </c>
      <c r="B118" t="s">
        <v>2344</v>
      </c>
      <c r="C118" t="s">
        <v>2344</v>
      </c>
      <c r="D118" t="s">
        <v>2344</v>
      </c>
      <c r="E118" t="s">
        <v>2344</v>
      </c>
    </row>
    <row r="119" spans="1:5" x14ac:dyDescent="0.25">
      <c r="A119" t="str">
        <f t="shared" ca="1" si="2"/>
        <v>Myanmar</v>
      </c>
      <c r="B119" t="s">
        <v>801</v>
      </c>
      <c r="C119" t="s">
        <v>801</v>
      </c>
      <c r="D119" t="s">
        <v>801</v>
      </c>
      <c r="E119" t="s">
        <v>801</v>
      </c>
    </row>
    <row r="120" spans="1:5" x14ac:dyDescent="0.25">
      <c r="A120" t="str">
        <f t="shared" ca="1" si="2"/>
        <v>Namibia</v>
      </c>
      <c r="B120" t="s">
        <v>804</v>
      </c>
      <c r="C120" t="s">
        <v>804</v>
      </c>
      <c r="D120" t="s">
        <v>804</v>
      </c>
      <c r="E120" t="s">
        <v>804</v>
      </c>
    </row>
    <row r="121" spans="1:5" x14ac:dyDescent="0.25">
      <c r="A121" t="str">
        <f t="shared" ca="1" si="2"/>
        <v>Nepal</v>
      </c>
      <c r="B121" t="s">
        <v>811</v>
      </c>
      <c r="C121" t="s">
        <v>811</v>
      </c>
      <c r="D121" t="s">
        <v>811</v>
      </c>
      <c r="E121" t="s">
        <v>811</v>
      </c>
    </row>
    <row r="122" spans="1:5" x14ac:dyDescent="0.25">
      <c r="A122" t="str">
        <f t="shared" ca="1" si="2"/>
        <v>Nicaragua</v>
      </c>
      <c r="B122" t="s">
        <v>839</v>
      </c>
      <c r="C122" t="s">
        <v>839</v>
      </c>
      <c r="D122" t="s">
        <v>839</v>
      </c>
      <c r="E122" t="s">
        <v>839</v>
      </c>
    </row>
    <row r="123" spans="1:5" x14ac:dyDescent="0.25">
      <c r="A123" t="str">
        <f t="shared" ca="1" si="2"/>
        <v>Niger</v>
      </c>
      <c r="B123" t="s">
        <v>843</v>
      </c>
      <c r="C123" t="s">
        <v>843</v>
      </c>
      <c r="D123" t="s">
        <v>843</v>
      </c>
      <c r="E123" t="s">
        <v>843</v>
      </c>
    </row>
    <row r="124" spans="1:5" x14ac:dyDescent="0.25">
      <c r="A124" t="str">
        <f t="shared" ca="1" si="2"/>
        <v>Nigeria</v>
      </c>
      <c r="B124" t="s">
        <v>848</v>
      </c>
      <c r="C124" t="s">
        <v>848</v>
      </c>
      <c r="D124" t="s">
        <v>848</v>
      </c>
      <c r="E124" t="s">
        <v>848</v>
      </c>
    </row>
    <row r="125" spans="1:5" x14ac:dyDescent="0.25">
      <c r="A125" t="str">
        <f t="shared" ca="1" si="2"/>
        <v>Pakistan</v>
      </c>
      <c r="B125" t="s">
        <v>870</v>
      </c>
      <c r="C125" t="s">
        <v>870</v>
      </c>
      <c r="D125" t="s">
        <v>870</v>
      </c>
      <c r="E125" t="s">
        <v>870</v>
      </c>
    </row>
    <row r="126" spans="1:5" x14ac:dyDescent="0.25">
      <c r="A126" t="str">
        <f t="shared" ca="1" si="2"/>
        <v>Palestine</v>
      </c>
      <c r="B126" t="s">
        <v>877</v>
      </c>
      <c r="C126" t="s">
        <v>877</v>
      </c>
      <c r="D126" t="s">
        <v>877</v>
      </c>
      <c r="E126" t="s">
        <v>877</v>
      </c>
    </row>
    <row r="127" spans="1:5" x14ac:dyDescent="0.25">
      <c r="A127" t="str">
        <f t="shared" ca="1" si="2"/>
        <v>Panama</v>
      </c>
      <c r="B127" t="s">
        <v>882</v>
      </c>
      <c r="C127" t="s">
        <v>882</v>
      </c>
      <c r="D127" t="s">
        <v>882</v>
      </c>
      <c r="E127" t="s">
        <v>882</v>
      </c>
    </row>
    <row r="128" spans="1:5" x14ac:dyDescent="0.25">
      <c r="A128" t="str">
        <f t="shared" ca="1" si="2"/>
        <v>Papua New Guinea</v>
      </c>
      <c r="B128" t="s">
        <v>887</v>
      </c>
      <c r="C128" t="s">
        <v>887</v>
      </c>
      <c r="D128" t="s">
        <v>887</v>
      </c>
      <c r="E128" t="s">
        <v>887</v>
      </c>
    </row>
    <row r="129" spans="1:5" x14ac:dyDescent="0.25">
      <c r="A129" t="str">
        <f t="shared" ca="1" si="2"/>
        <v>Paraguay</v>
      </c>
      <c r="B129" t="s">
        <v>893</v>
      </c>
      <c r="C129" t="s">
        <v>893</v>
      </c>
      <c r="D129" t="s">
        <v>893</v>
      </c>
      <c r="E129" t="s">
        <v>893</v>
      </c>
    </row>
    <row r="130" spans="1:5" x14ac:dyDescent="0.25">
      <c r="A130" t="str">
        <f t="shared" ref="A130:A165" ca="1" si="3">OFFSET(B130,0,LangOffset,1,1)</f>
        <v>Peru</v>
      </c>
      <c r="B130" t="s">
        <v>896</v>
      </c>
      <c r="C130" t="s">
        <v>896</v>
      </c>
      <c r="D130" t="s">
        <v>896</v>
      </c>
      <c r="E130" t="s">
        <v>896</v>
      </c>
    </row>
    <row r="131" spans="1:5" x14ac:dyDescent="0.25">
      <c r="A131" t="str">
        <f t="shared" ca="1" si="3"/>
        <v>Philippines</v>
      </c>
      <c r="B131" t="s">
        <v>901</v>
      </c>
      <c r="C131" t="s">
        <v>901</v>
      </c>
      <c r="D131" t="s">
        <v>901</v>
      </c>
      <c r="E131" t="s">
        <v>901</v>
      </c>
    </row>
    <row r="132" spans="1:5" x14ac:dyDescent="0.25">
      <c r="A132" t="str">
        <f t="shared" ca="1" si="3"/>
        <v>Romania</v>
      </c>
      <c r="B132" t="s">
        <v>925</v>
      </c>
      <c r="C132" t="s">
        <v>925</v>
      </c>
      <c r="D132" t="s">
        <v>925</v>
      </c>
      <c r="E132" t="s">
        <v>925</v>
      </c>
    </row>
    <row r="133" spans="1:5" x14ac:dyDescent="0.25">
      <c r="A133" t="str">
        <f t="shared" ca="1" si="3"/>
        <v>Russian Federation</v>
      </c>
      <c r="B133" t="s">
        <v>931</v>
      </c>
      <c r="C133" t="s">
        <v>931</v>
      </c>
      <c r="D133" t="s">
        <v>931</v>
      </c>
      <c r="E133" t="s">
        <v>931</v>
      </c>
    </row>
    <row r="134" spans="1:5" x14ac:dyDescent="0.25">
      <c r="A134" t="str">
        <f t="shared" ca="1" si="3"/>
        <v>Rwanda</v>
      </c>
      <c r="B134" t="s">
        <v>937</v>
      </c>
      <c r="C134" t="s">
        <v>937</v>
      </c>
      <c r="D134" t="s">
        <v>937</v>
      </c>
      <c r="E134" t="s">
        <v>937</v>
      </c>
    </row>
    <row r="135" spans="1:5" x14ac:dyDescent="0.25">
      <c r="A135" t="str">
        <f t="shared" ca="1" si="3"/>
        <v>Sao Tome and Principe</v>
      </c>
      <c r="B135" t="s">
        <v>973</v>
      </c>
      <c r="C135" t="s">
        <v>973</v>
      </c>
      <c r="D135" t="s">
        <v>973</v>
      </c>
      <c r="E135" t="s">
        <v>973</v>
      </c>
    </row>
    <row r="136" spans="1:5" x14ac:dyDescent="0.25">
      <c r="A136" t="str">
        <f t="shared" ca="1" si="3"/>
        <v>Senegal</v>
      </c>
      <c r="B136" t="s">
        <v>984</v>
      </c>
      <c r="C136" t="s">
        <v>984</v>
      </c>
      <c r="D136" t="s">
        <v>984</v>
      </c>
      <c r="E136" t="s">
        <v>984</v>
      </c>
    </row>
    <row r="137" spans="1:5" x14ac:dyDescent="0.25">
      <c r="A137" t="str">
        <f t="shared" ca="1" si="3"/>
        <v>Serbia</v>
      </c>
      <c r="B137" t="s">
        <v>988</v>
      </c>
      <c r="C137" t="s">
        <v>988</v>
      </c>
      <c r="D137" t="s">
        <v>988</v>
      </c>
      <c r="E137" t="s">
        <v>988</v>
      </c>
    </row>
    <row r="138" spans="1:5" x14ac:dyDescent="0.25">
      <c r="A138" t="str">
        <f t="shared" ca="1" si="3"/>
        <v>Sierra Leone</v>
      </c>
      <c r="B138" t="s">
        <v>995</v>
      </c>
      <c r="C138" t="s">
        <v>995</v>
      </c>
      <c r="D138" t="s">
        <v>995</v>
      </c>
      <c r="E138" t="s">
        <v>995</v>
      </c>
    </row>
    <row r="139" spans="1:5" x14ac:dyDescent="0.25">
      <c r="A139" t="str">
        <f t="shared" ca="1" si="3"/>
        <v>Solomon Islands</v>
      </c>
      <c r="B139" t="s">
        <v>1015</v>
      </c>
      <c r="C139" t="s">
        <v>1015</v>
      </c>
      <c r="D139" t="s">
        <v>1015</v>
      </c>
      <c r="E139" t="s">
        <v>1015</v>
      </c>
    </row>
    <row r="140" spans="1:5" x14ac:dyDescent="0.25">
      <c r="A140" t="str">
        <f t="shared" ca="1" si="3"/>
        <v>Somalia</v>
      </c>
      <c r="B140" t="s">
        <v>1020</v>
      </c>
      <c r="C140" t="s">
        <v>1020</v>
      </c>
      <c r="D140" t="s">
        <v>1020</v>
      </c>
      <c r="E140" t="s">
        <v>1020</v>
      </c>
    </row>
    <row r="141" spans="1:5" x14ac:dyDescent="0.25">
      <c r="A141" t="str">
        <f t="shared" ca="1" si="3"/>
        <v>South Africa</v>
      </c>
      <c r="B141" t="s">
        <v>1024</v>
      </c>
      <c r="C141" t="s">
        <v>1024</v>
      </c>
      <c r="D141" t="s">
        <v>1024</v>
      </c>
      <c r="E141" t="s">
        <v>1024</v>
      </c>
    </row>
    <row r="142" spans="1:5" x14ac:dyDescent="0.25">
      <c r="A142" t="str">
        <f t="shared" ca="1" si="3"/>
        <v>South Sudan</v>
      </c>
      <c r="B142" t="s">
        <v>1030</v>
      </c>
      <c r="C142" t="s">
        <v>1030</v>
      </c>
      <c r="D142" t="s">
        <v>1030</v>
      </c>
      <c r="E142" t="s">
        <v>1030</v>
      </c>
    </row>
    <row r="143" spans="1:5" x14ac:dyDescent="0.25">
      <c r="A143" t="str">
        <f t="shared" ca="1" si="3"/>
        <v>Sri Lanka</v>
      </c>
      <c r="B143" t="s">
        <v>1041</v>
      </c>
      <c r="C143" t="s">
        <v>1041</v>
      </c>
      <c r="D143" t="s">
        <v>1041</v>
      </c>
      <c r="E143" t="s">
        <v>1041</v>
      </c>
    </row>
    <row r="144" spans="1:5" x14ac:dyDescent="0.25">
      <c r="A144" t="str">
        <f t="shared" ca="1" si="3"/>
        <v>Sudan</v>
      </c>
      <c r="B144" t="s">
        <v>1045</v>
      </c>
      <c r="C144" t="s">
        <v>1045</v>
      </c>
      <c r="D144" t="s">
        <v>1045</v>
      </c>
      <c r="E144" t="s">
        <v>1045</v>
      </c>
    </row>
    <row r="145" spans="1:5" x14ac:dyDescent="0.25">
      <c r="A145" t="str">
        <f t="shared" ca="1" si="3"/>
        <v>Suriname</v>
      </c>
      <c r="B145" t="s">
        <v>1051</v>
      </c>
      <c r="C145" t="s">
        <v>1051</v>
      </c>
      <c r="D145" t="s">
        <v>1051</v>
      </c>
      <c r="E145" t="s">
        <v>1051</v>
      </c>
    </row>
    <row r="146" spans="1:5" x14ac:dyDescent="0.25">
      <c r="A146" t="str">
        <f t="shared" ca="1" si="3"/>
        <v>Swaziland</v>
      </c>
      <c r="B146" t="s">
        <v>1054</v>
      </c>
      <c r="C146" t="s">
        <v>1054</v>
      </c>
      <c r="D146" t="s">
        <v>1054</v>
      </c>
      <c r="E146" t="s">
        <v>1054</v>
      </c>
    </row>
    <row r="147" spans="1:5" x14ac:dyDescent="0.25">
      <c r="A147" t="str">
        <f t="shared" ca="1" si="3"/>
        <v>Switzerland</v>
      </c>
      <c r="B147" t="s">
        <v>1065</v>
      </c>
      <c r="C147" t="s">
        <v>1065</v>
      </c>
      <c r="D147" t="s">
        <v>1065</v>
      </c>
      <c r="E147" t="s">
        <v>1065</v>
      </c>
    </row>
    <row r="148" spans="1:5" x14ac:dyDescent="0.25">
      <c r="A148" t="str">
        <f t="shared" ca="1" si="3"/>
        <v>Syrian Arab Republic</v>
      </c>
      <c r="B148" t="s">
        <v>1070</v>
      </c>
      <c r="C148" t="s">
        <v>1070</v>
      </c>
      <c r="D148" t="s">
        <v>1070</v>
      </c>
      <c r="E148" t="s">
        <v>1070</v>
      </c>
    </row>
    <row r="149" spans="1:5" x14ac:dyDescent="0.25">
      <c r="A149" t="str">
        <f t="shared" ca="1" si="3"/>
        <v>Tajikistan</v>
      </c>
      <c r="B149" t="s">
        <v>1079</v>
      </c>
      <c r="C149" t="s">
        <v>1079</v>
      </c>
      <c r="D149" t="s">
        <v>1079</v>
      </c>
      <c r="E149" t="s">
        <v>1079</v>
      </c>
    </row>
    <row r="150" spans="1:5" x14ac:dyDescent="0.25">
      <c r="A150" t="str">
        <f t="shared" ca="1" si="3"/>
        <v>Tanzania (United Republic)</v>
      </c>
      <c r="B150" t="s">
        <v>1084</v>
      </c>
      <c r="C150" t="s">
        <v>1084</v>
      </c>
      <c r="D150" t="s">
        <v>1084</v>
      </c>
      <c r="E150" t="s">
        <v>1084</v>
      </c>
    </row>
    <row r="151" spans="1:5" x14ac:dyDescent="0.25">
      <c r="A151" t="str">
        <f t="shared" ca="1" si="3"/>
        <v>Thailand</v>
      </c>
      <c r="B151" t="s">
        <v>1089</v>
      </c>
      <c r="C151" t="s">
        <v>1089</v>
      </c>
      <c r="D151" t="s">
        <v>1089</v>
      </c>
      <c r="E151" t="s">
        <v>1089</v>
      </c>
    </row>
    <row r="152" spans="1:5" x14ac:dyDescent="0.25">
      <c r="A152" t="str">
        <f t="shared" ca="1" si="3"/>
        <v>Timor-Leste</v>
      </c>
      <c r="B152" t="s">
        <v>1095</v>
      </c>
      <c r="C152" t="s">
        <v>1095</v>
      </c>
      <c r="D152" t="s">
        <v>1095</v>
      </c>
      <c r="E152" t="s">
        <v>1095</v>
      </c>
    </row>
    <row r="153" spans="1:5" x14ac:dyDescent="0.25">
      <c r="A153" t="str">
        <f t="shared" ca="1" si="3"/>
        <v>Togo</v>
      </c>
      <c r="B153" t="s">
        <v>1100</v>
      </c>
      <c r="C153" t="s">
        <v>1100</v>
      </c>
      <c r="D153" t="s">
        <v>1100</v>
      </c>
      <c r="E153" t="s">
        <v>1100</v>
      </c>
    </row>
    <row r="154" spans="1:5" x14ac:dyDescent="0.25">
      <c r="A154" t="str">
        <f t="shared" ca="1" si="3"/>
        <v>Tunisia</v>
      </c>
      <c r="B154" t="s">
        <v>1112</v>
      </c>
      <c r="C154" t="s">
        <v>1112</v>
      </c>
      <c r="D154" t="s">
        <v>1112</v>
      </c>
      <c r="E154" t="s">
        <v>1112</v>
      </c>
    </row>
    <row r="155" spans="1:5" x14ac:dyDescent="0.25">
      <c r="A155" t="str">
        <f t="shared" ca="1" si="3"/>
        <v>Turkey</v>
      </c>
      <c r="B155" t="s">
        <v>1117</v>
      </c>
      <c r="C155" t="s">
        <v>1117</v>
      </c>
      <c r="D155" t="s">
        <v>1117</v>
      </c>
      <c r="E155" t="s">
        <v>1117</v>
      </c>
    </row>
    <row r="156" spans="1:5" x14ac:dyDescent="0.25">
      <c r="A156" t="str">
        <f t="shared" ca="1" si="3"/>
        <v>Turkmenistan</v>
      </c>
      <c r="B156" t="s">
        <v>1122</v>
      </c>
      <c r="C156" t="s">
        <v>1122</v>
      </c>
      <c r="D156" t="s">
        <v>1122</v>
      </c>
      <c r="E156" t="s">
        <v>1122</v>
      </c>
    </row>
    <row r="157" spans="1:5" x14ac:dyDescent="0.25">
      <c r="A157" t="str">
        <f t="shared" ca="1" si="3"/>
        <v>Uganda</v>
      </c>
      <c r="B157" t="s">
        <v>1133</v>
      </c>
      <c r="C157" t="s">
        <v>1133</v>
      </c>
      <c r="D157" t="s">
        <v>1133</v>
      </c>
      <c r="E157" t="s">
        <v>1133</v>
      </c>
    </row>
    <row r="158" spans="1:5" x14ac:dyDescent="0.25">
      <c r="A158" t="str">
        <f t="shared" ca="1" si="3"/>
        <v>Ukraine</v>
      </c>
      <c r="B158" t="s">
        <v>1138</v>
      </c>
      <c r="C158" t="s">
        <v>1138</v>
      </c>
      <c r="D158" t="s">
        <v>1138</v>
      </c>
      <c r="E158" t="s">
        <v>1138</v>
      </c>
    </row>
    <row r="159" spans="1:5" x14ac:dyDescent="0.25">
      <c r="A159" t="str">
        <f t="shared" ca="1" si="3"/>
        <v>Uruguay</v>
      </c>
      <c r="B159" t="s">
        <v>1160</v>
      </c>
      <c r="C159" t="s">
        <v>1160</v>
      </c>
      <c r="D159" t="s">
        <v>1160</v>
      </c>
      <c r="E159" t="s">
        <v>1160</v>
      </c>
    </row>
    <row r="160" spans="1:5" x14ac:dyDescent="0.25">
      <c r="A160" t="str">
        <f t="shared" ca="1" si="3"/>
        <v>Uzbekistan</v>
      </c>
      <c r="B160" t="s">
        <v>1164</v>
      </c>
      <c r="C160" t="s">
        <v>1164</v>
      </c>
      <c r="D160" t="s">
        <v>1164</v>
      </c>
      <c r="E160" t="s">
        <v>1164</v>
      </c>
    </row>
    <row r="161" spans="1:5" x14ac:dyDescent="0.25">
      <c r="A161" t="str">
        <f t="shared" ca="1" si="3"/>
        <v>Viet Nam</v>
      </c>
      <c r="B161" t="s">
        <v>1176</v>
      </c>
      <c r="C161" t="s">
        <v>1176</v>
      </c>
      <c r="D161" t="s">
        <v>1176</v>
      </c>
      <c r="E161" t="s">
        <v>1176</v>
      </c>
    </row>
    <row r="162" spans="1:5" x14ac:dyDescent="0.25">
      <c r="A162" t="str">
        <f t="shared" ca="1" si="3"/>
        <v>Yemen</v>
      </c>
      <c r="B162" t="s">
        <v>1184</v>
      </c>
      <c r="C162" t="s">
        <v>1184</v>
      </c>
      <c r="D162" t="s">
        <v>1184</v>
      </c>
      <c r="E162" t="s">
        <v>1184</v>
      </c>
    </row>
    <row r="163" spans="1:5" x14ac:dyDescent="0.25">
      <c r="A163" t="str">
        <f t="shared" ca="1" si="3"/>
        <v>Zambia</v>
      </c>
      <c r="B163" t="s">
        <v>1188</v>
      </c>
      <c r="C163" t="s">
        <v>1188</v>
      </c>
      <c r="D163" t="s">
        <v>1188</v>
      </c>
      <c r="E163" t="s">
        <v>1188</v>
      </c>
    </row>
    <row r="164" spans="1:5" x14ac:dyDescent="0.25">
      <c r="A164" t="str">
        <f t="shared" ca="1" si="3"/>
        <v>Zanzibar</v>
      </c>
      <c r="B164" t="s">
        <v>1192</v>
      </c>
      <c r="C164" t="s">
        <v>1192</v>
      </c>
      <c r="D164" t="s">
        <v>1192</v>
      </c>
      <c r="E164" t="s">
        <v>1192</v>
      </c>
    </row>
    <row r="165" spans="1:5" x14ac:dyDescent="0.25">
      <c r="A165" t="str">
        <f t="shared" ca="1" si="3"/>
        <v>Zimbabwe</v>
      </c>
      <c r="B165" t="s">
        <v>1196</v>
      </c>
      <c r="C165" t="s">
        <v>1196</v>
      </c>
      <c r="D165" t="s">
        <v>1196</v>
      </c>
      <c r="E165" t="s">
        <v>1196</v>
      </c>
    </row>
  </sheetData>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0000"/>
  </sheetPr>
  <dimension ref="A1:E217"/>
  <sheetViews>
    <sheetView workbookViewId="0">
      <pane ySplit="2" topLeftCell="A3" activePane="bottomLeft" state="frozen"/>
      <selection pane="bottomLeft" activeCell="B13" sqref="B13"/>
    </sheetView>
  </sheetViews>
  <sheetFormatPr defaultColWidth="24.75" defaultRowHeight="12.75" x14ac:dyDescent="0.2"/>
  <cols>
    <col min="1" max="1" width="36.75" style="5" customWidth="1"/>
    <col min="2" max="2" width="40.75" style="7" bestFit="1" customWidth="1"/>
    <col min="3" max="3" width="24.75" style="244"/>
    <col min="4" max="4" width="24.75" style="7"/>
    <col min="5" max="5" width="57.25" style="262" bestFit="1" customWidth="1"/>
    <col min="6" max="16384" width="24.75" style="5"/>
  </cols>
  <sheetData>
    <row r="1" spans="1:5" x14ac:dyDescent="0.2">
      <c r="A1" s="169" t="s">
        <v>1439</v>
      </c>
      <c r="C1" s="297">
        <f>IF(Language="English",0,IF(Language="French",1,IF(Language="Spanish",2,IF(Language="Russian",3))))</f>
        <v>0</v>
      </c>
      <c r="D1" s="7" t="str">
        <f>RIGHT(LEFT(ComponentSelected,2),1)</f>
        <v>I</v>
      </c>
    </row>
    <row r="2" spans="1:5" x14ac:dyDescent="0.2">
      <c r="A2" s="169" t="s">
        <v>1440</v>
      </c>
      <c r="B2" s="170" t="s">
        <v>1437</v>
      </c>
      <c r="C2" s="170" t="s">
        <v>1441</v>
      </c>
      <c r="D2" s="170" t="s">
        <v>1442</v>
      </c>
      <c r="E2" s="250" t="s">
        <v>1443</v>
      </c>
    </row>
    <row r="3" spans="1:5" ht="21" customHeight="1" x14ac:dyDescent="0.2">
      <c r="A3" s="171" t="str">
        <f ca="1">OFFSET($B3,0,LangOffset,1,1)</f>
        <v>List of Health Products Template ver. July 2017</v>
      </c>
      <c r="B3" s="247" t="s">
        <v>6717</v>
      </c>
      <c r="C3" s="253" t="s">
        <v>6718</v>
      </c>
      <c r="D3" s="253" t="s">
        <v>6717</v>
      </c>
      <c r="E3" s="247" t="s">
        <v>3986</v>
      </c>
    </row>
    <row r="4" spans="1:5" ht="76.5" x14ac:dyDescent="0.2">
      <c r="A4" s="171" t="str">
        <f ca="1">OFFSET($B4,0,LangOffset,1,1)</f>
        <v>This table provides guidance on how to fill out the modular approach template. Cells highlighted in green will be completed during grant negotiation.</v>
      </c>
      <c r="B4" s="245" t="s">
        <v>1444</v>
      </c>
      <c r="C4" s="246" t="s">
        <v>1445</v>
      </c>
      <c r="D4" s="246" t="s">
        <v>3565</v>
      </c>
      <c r="E4" s="251" t="s">
        <v>3827</v>
      </c>
    </row>
    <row r="5" spans="1:5" x14ac:dyDescent="0.2">
      <c r="A5" s="171" t="str">
        <f t="shared" ref="A5:A33" ca="1" si="0">OFFSET($B5,0,LangOffset,1,1)</f>
        <v>Periodic Review</v>
      </c>
      <c r="B5" s="245" t="s">
        <v>1446</v>
      </c>
      <c r="C5" s="246" t="s">
        <v>1447</v>
      </c>
      <c r="D5" s="246" t="s">
        <v>1448</v>
      </c>
      <c r="E5" s="251" t="s">
        <v>1449</v>
      </c>
    </row>
    <row r="6" spans="1:5" ht="38.25" x14ac:dyDescent="0.2">
      <c r="A6" s="171" t="str">
        <f t="shared" ca="1" si="0"/>
        <v>Please carefully review the instructions sheet before completing this template</v>
      </c>
      <c r="B6" s="245" t="s">
        <v>3564</v>
      </c>
      <c r="C6" s="246" t="s">
        <v>1450</v>
      </c>
      <c r="D6" s="246" t="s">
        <v>1451</v>
      </c>
      <c r="E6" s="251" t="s">
        <v>3828</v>
      </c>
    </row>
    <row r="7" spans="1:5" x14ac:dyDescent="0.2">
      <c r="A7" s="171" t="str">
        <f t="shared" ca="1" si="0"/>
        <v>A. Program details</v>
      </c>
      <c r="B7" s="245" t="s">
        <v>1452</v>
      </c>
      <c r="C7" s="246" t="s">
        <v>1453</v>
      </c>
      <c r="D7" s="246" t="s">
        <v>1454</v>
      </c>
      <c r="E7" s="251" t="s">
        <v>3829</v>
      </c>
    </row>
    <row r="8" spans="1:5" x14ac:dyDescent="0.2">
      <c r="A8" s="171" t="str">
        <f t="shared" ca="1" si="0"/>
        <v>Country / Applicant:</v>
      </c>
      <c r="B8" s="245" t="s">
        <v>1455</v>
      </c>
      <c r="C8" s="246" t="s">
        <v>3566</v>
      </c>
      <c r="D8" s="246" t="s">
        <v>1456</v>
      </c>
      <c r="E8" s="251" t="s">
        <v>1457</v>
      </c>
    </row>
    <row r="9" spans="1:5" x14ac:dyDescent="0.2">
      <c r="A9" s="171" t="str">
        <f t="shared" ca="1" si="0"/>
        <v>Component:</v>
      </c>
      <c r="B9" s="245" t="s">
        <v>1458</v>
      </c>
      <c r="C9" s="246" t="s">
        <v>3567</v>
      </c>
      <c r="D9" s="246" t="s">
        <v>1459</v>
      </c>
      <c r="E9" s="251" t="s">
        <v>1460</v>
      </c>
    </row>
    <row r="10" spans="1:5" x14ac:dyDescent="0.2">
      <c r="A10" s="171" t="str">
        <f t="shared" ca="1" si="0"/>
        <v>Start Year:</v>
      </c>
      <c r="B10" s="245" t="s">
        <v>1461</v>
      </c>
      <c r="C10" s="246" t="s">
        <v>3568</v>
      </c>
      <c r="D10" s="246" t="s">
        <v>1462</v>
      </c>
      <c r="E10" s="251" t="s">
        <v>3830</v>
      </c>
    </row>
    <row r="11" spans="1:5" x14ac:dyDescent="0.2">
      <c r="A11" s="171" t="str">
        <f t="shared" ca="1" si="0"/>
        <v>Start Month:</v>
      </c>
      <c r="B11" s="245" t="s">
        <v>1463</v>
      </c>
      <c r="C11" s="246" t="s">
        <v>1464</v>
      </c>
      <c r="D11" s="246" t="s">
        <v>1465</v>
      </c>
      <c r="E11" s="251" t="s">
        <v>3831</v>
      </c>
    </row>
    <row r="12" spans="1:5" x14ac:dyDescent="0.2">
      <c r="A12" s="171" t="str">
        <f t="shared" ca="1" si="0"/>
        <v>SSF/grant number:</v>
      </c>
      <c r="B12" s="245" t="s">
        <v>1466</v>
      </c>
      <c r="C12" s="246" t="s">
        <v>3569</v>
      </c>
      <c r="D12" s="246" t="s">
        <v>3570</v>
      </c>
      <c r="E12" s="251" t="s">
        <v>3832</v>
      </c>
    </row>
    <row r="13" spans="1:5" x14ac:dyDescent="0.2">
      <c r="A13" s="171" t="str">
        <f t="shared" ca="1" si="0"/>
        <v>Principal Recipients</v>
      </c>
      <c r="B13" s="245" t="s">
        <v>1467</v>
      </c>
      <c r="C13" s="246" t="s">
        <v>1468</v>
      </c>
      <c r="D13" s="246" t="s">
        <v>1469</v>
      </c>
      <c r="E13" s="251" t="s">
        <v>1470</v>
      </c>
    </row>
    <row r="14" spans="1:5" ht="38.25" x14ac:dyDescent="0.2">
      <c r="A14" s="171" t="str">
        <f t="shared" ca="1" si="0"/>
        <v>(Please select from list or add a new one)</v>
      </c>
      <c r="B14" s="245" t="s">
        <v>1471</v>
      </c>
      <c r="C14" s="246" t="s">
        <v>1472</v>
      </c>
      <c r="D14" s="246" t="s">
        <v>1473</v>
      </c>
      <c r="E14" s="251" t="s">
        <v>1474</v>
      </c>
    </row>
    <row r="15" spans="1:5" ht="25.5" x14ac:dyDescent="0.2">
      <c r="A15" s="171" t="str">
        <f t="shared" ca="1" si="0"/>
        <v>Reporting periods</v>
      </c>
      <c r="B15" s="245" t="s">
        <v>1475</v>
      </c>
      <c r="C15" s="246" t="s">
        <v>1476</v>
      </c>
      <c r="D15" s="246" t="s">
        <v>1477</v>
      </c>
      <c r="E15" s="251" t="s">
        <v>1478</v>
      </c>
    </row>
    <row r="16" spans="1:5" x14ac:dyDescent="0.2">
      <c r="A16" s="171" t="str">
        <f t="shared" ca="1" si="0"/>
        <v>Period Covered: from</v>
      </c>
      <c r="B16" s="245" t="s">
        <v>1479</v>
      </c>
      <c r="C16" s="246" t="s">
        <v>3571</v>
      </c>
      <c r="D16" s="246" t="s">
        <v>1480</v>
      </c>
      <c r="E16" s="251" t="s">
        <v>3833</v>
      </c>
    </row>
    <row r="17" spans="1:5" x14ac:dyDescent="0.2">
      <c r="A17" s="171" t="str">
        <f t="shared" ca="1" si="0"/>
        <v>Period Covered: to</v>
      </c>
      <c r="B17" s="245" t="s">
        <v>1481</v>
      </c>
      <c r="C17" s="246" t="s">
        <v>3572</v>
      </c>
      <c r="D17" s="246" t="s">
        <v>1482</v>
      </c>
      <c r="E17" s="251" t="s">
        <v>3834</v>
      </c>
    </row>
    <row r="18" spans="1:5" ht="25.5" x14ac:dyDescent="0.2">
      <c r="A18" s="171" t="str">
        <f t="shared" ca="1" si="0"/>
        <v>Due date Progress Update</v>
      </c>
      <c r="B18" s="245" t="s">
        <v>1483</v>
      </c>
      <c r="C18" s="246" t="s">
        <v>1484</v>
      </c>
      <c r="D18" s="246" t="s">
        <v>3573</v>
      </c>
      <c r="E18" s="251" t="s">
        <v>3835</v>
      </c>
    </row>
    <row r="19" spans="1:5" x14ac:dyDescent="0.2">
      <c r="A19" s="171" t="str">
        <f t="shared" ca="1" si="0"/>
        <v>Disbursement Request (Y,N)</v>
      </c>
      <c r="B19" s="245" t="s">
        <v>1485</v>
      </c>
      <c r="C19" s="246" t="s">
        <v>1486</v>
      </c>
      <c r="D19" s="246" t="s">
        <v>1487</v>
      </c>
      <c r="E19" s="251" t="s">
        <v>3836</v>
      </c>
    </row>
    <row r="20" spans="1:5" ht="25.5" x14ac:dyDescent="0.2">
      <c r="A20" s="171" t="str">
        <f t="shared" ca="1" si="0"/>
        <v xml:space="preserve">Due date periodic review </v>
      </c>
      <c r="B20" s="245" t="s">
        <v>1488</v>
      </c>
      <c r="C20" s="246" t="s">
        <v>3574</v>
      </c>
      <c r="D20" s="246" t="s">
        <v>3575</v>
      </c>
      <c r="E20" s="251" t="s">
        <v>3837</v>
      </c>
    </row>
    <row r="21" spans="1:5" ht="25.5" x14ac:dyDescent="0.2">
      <c r="A21" s="171" t="str">
        <f t="shared" ca="1" si="0"/>
        <v>Audit report due dates</v>
      </c>
      <c r="B21" s="245" t="s">
        <v>1489</v>
      </c>
      <c r="C21" s="246" t="s">
        <v>1490</v>
      </c>
      <c r="D21" s="246" t="s">
        <v>1491</v>
      </c>
      <c r="E21" s="251" t="s">
        <v>3838</v>
      </c>
    </row>
    <row r="22" spans="1:5" x14ac:dyDescent="0.2">
      <c r="A22" s="171" t="str">
        <f t="shared" ca="1" si="0"/>
        <v xml:space="preserve">Period </v>
      </c>
      <c r="B22" s="245" t="s">
        <v>1492</v>
      </c>
      <c r="C22" s="246" t="s">
        <v>3576</v>
      </c>
      <c r="D22" s="246" t="s">
        <v>3577</v>
      </c>
      <c r="E22" s="251" t="s">
        <v>3839</v>
      </c>
    </row>
    <row r="23" spans="1:5" x14ac:dyDescent="0.2">
      <c r="A23" s="171" t="str">
        <f t="shared" ca="1" si="0"/>
        <v>Year 4</v>
      </c>
      <c r="B23" s="245" t="s">
        <v>1493</v>
      </c>
      <c r="C23" s="246" t="s">
        <v>1494</v>
      </c>
      <c r="D23" s="246" t="s">
        <v>1495</v>
      </c>
      <c r="E23" s="251" t="s">
        <v>1496</v>
      </c>
    </row>
    <row r="24" spans="1:5" x14ac:dyDescent="0.2">
      <c r="A24" s="171" t="str">
        <f t="shared" ca="1" si="0"/>
        <v>Year 5</v>
      </c>
      <c r="B24" s="245" t="s">
        <v>1497</v>
      </c>
      <c r="C24" s="246" t="s">
        <v>1498</v>
      </c>
      <c r="D24" s="246" t="s">
        <v>1499</v>
      </c>
      <c r="E24" s="251" t="s">
        <v>1500</v>
      </c>
    </row>
    <row r="25" spans="1:5" ht="25.5" x14ac:dyDescent="0.2">
      <c r="A25" s="171" t="str">
        <f t="shared" ca="1" si="0"/>
        <v>B. Program goals and impact indicators</v>
      </c>
      <c r="B25" s="245" t="s">
        <v>1501</v>
      </c>
      <c r="C25" s="246" t="s">
        <v>1502</v>
      </c>
      <c r="D25" s="246" t="s">
        <v>3578</v>
      </c>
      <c r="E25" s="251" t="s">
        <v>1503</v>
      </c>
    </row>
    <row r="26" spans="1:5" x14ac:dyDescent="0.2">
      <c r="A26" s="171" t="str">
        <f t="shared" ca="1" si="0"/>
        <v xml:space="preserve">  Goals:</v>
      </c>
      <c r="B26" s="245" t="s">
        <v>1504</v>
      </c>
      <c r="C26" s="246" t="s">
        <v>3579</v>
      </c>
      <c r="D26" s="246" t="s">
        <v>3580</v>
      </c>
      <c r="E26" s="251" t="s">
        <v>3840</v>
      </c>
    </row>
    <row r="27" spans="1:5" x14ac:dyDescent="0.2">
      <c r="A27" s="171" t="str">
        <f t="shared" ca="1" si="0"/>
        <v>Linked to goal(s) #</v>
      </c>
      <c r="B27" s="245" t="s">
        <v>1505</v>
      </c>
      <c r="C27" s="246" t="s">
        <v>1506</v>
      </c>
      <c r="D27" s="246" t="s">
        <v>3581</v>
      </c>
      <c r="E27" s="251" t="s">
        <v>3841</v>
      </c>
    </row>
    <row r="28" spans="1:5" x14ac:dyDescent="0.2">
      <c r="A28" s="171" t="str">
        <f t="shared" ca="1" si="0"/>
        <v>Impact indicator</v>
      </c>
      <c r="B28" s="245" t="s">
        <v>1507</v>
      </c>
      <c r="C28" s="246" t="s">
        <v>1508</v>
      </c>
      <c r="D28" s="246" t="s">
        <v>3582</v>
      </c>
      <c r="E28" s="251" t="s">
        <v>1509</v>
      </c>
    </row>
    <row r="29" spans="1:5" x14ac:dyDescent="0.2">
      <c r="A29" s="171" t="str">
        <f t="shared" ca="1" si="0"/>
        <v>Baseline</v>
      </c>
      <c r="B29" s="245" t="s">
        <v>1510</v>
      </c>
      <c r="C29" s="246" t="s">
        <v>1511</v>
      </c>
      <c r="D29" s="246" t="s">
        <v>1512</v>
      </c>
      <c r="E29" s="251" t="s">
        <v>3842</v>
      </c>
    </row>
    <row r="30" spans="1:5" x14ac:dyDescent="0.2">
      <c r="A30" s="171" t="str">
        <f t="shared" ca="1" si="0"/>
        <v>Targets</v>
      </c>
      <c r="B30" s="245" t="s">
        <v>1513</v>
      </c>
      <c r="C30" s="246" t="s">
        <v>1514</v>
      </c>
      <c r="D30" s="246" t="s">
        <v>1515</v>
      </c>
      <c r="E30" s="251" t="s">
        <v>1516</v>
      </c>
    </row>
    <row r="31" spans="1:5" x14ac:dyDescent="0.2">
      <c r="A31" s="171" t="str">
        <f t="shared" ca="1" si="0"/>
        <v>Value</v>
      </c>
      <c r="B31" s="245" t="s">
        <v>1517</v>
      </c>
      <c r="C31" s="246" t="s">
        <v>1518</v>
      </c>
      <c r="D31" s="246" t="s">
        <v>1519</v>
      </c>
      <c r="E31" s="251" t="s">
        <v>1520</v>
      </c>
    </row>
    <row r="32" spans="1:5" x14ac:dyDescent="0.2">
      <c r="A32" s="171" t="str">
        <f t="shared" ca="1" si="0"/>
        <v xml:space="preserve">Year </v>
      </c>
      <c r="B32" s="245" t="s">
        <v>1521</v>
      </c>
      <c r="C32" s="246" t="s">
        <v>3583</v>
      </c>
      <c r="D32" s="246" t="s">
        <v>3584</v>
      </c>
      <c r="E32" s="251" t="s">
        <v>1525</v>
      </c>
    </row>
    <row r="33" spans="1:5" x14ac:dyDescent="0.2">
      <c r="A33" s="171" t="str">
        <f t="shared" ca="1" si="0"/>
        <v>Source</v>
      </c>
      <c r="B33" s="245" t="s">
        <v>1522</v>
      </c>
      <c r="C33" s="246" t="s">
        <v>1522</v>
      </c>
      <c r="D33" s="246" t="s">
        <v>1523</v>
      </c>
      <c r="E33" s="251" t="s">
        <v>1524</v>
      </c>
    </row>
    <row r="34" spans="1:5" x14ac:dyDescent="0.2">
      <c r="A34" s="171" t="s">
        <v>1521</v>
      </c>
      <c r="B34" s="245" t="s">
        <v>1521</v>
      </c>
      <c r="C34" s="246" t="s">
        <v>3583</v>
      </c>
      <c r="D34" s="246" t="s">
        <v>3584</v>
      </c>
      <c r="E34" s="251" t="s">
        <v>1525</v>
      </c>
    </row>
    <row r="35" spans="1:5" x14ac:dyDescent="0.2">
      <c r="A35" s="171" t="str">
        <f t="shared" ref="A35:A95" ca="1" si="1">OFFSET($B35,0,LangOffset,1,1)</f>
        <v>Language:</v>
      </c>
      <c r="B35" s="245" t="s">
        <v>1547</v>
      </c>
      <c r="C35" s="246" t="s">
        <v>1548</v>
      </c>
      <c r="D35" s="246" t="s">
        <v>1549</v>
      </c>
      <c r="E35" s="252" t="s">
        <v>1550</v>
      </c>
    </row>
    <row r="36" spans="1:5" ht="38.25" x14ac:dyDescent="0.2">
      <c r="A36" s="171" t="str">
        <f t="shared" ca="1" si="1"/>
        <v>&lt;= Make sure to update component selection if you change language</v>
      </c>
      <c r="B36" s="245" t="s">
        <v>2362</v>
      </c>
      <c r="C36" s="246" t="s">
        <v>3585</v>
      </c>
      <c r="D36" s="246" t="s">
        <v>2363</v>
      </c>
      <c r="E36" s="251" t="s">
        <v>3843</v>
      </c>
    </row>
    <row r="37" spans="1:5" x14ac:dyDescent="0.2">
      <c r="A37" s="171" t="str">
        <f t="shared" ca="1" si="1"/>
        <v>Product Category</v>
      </c>
      <c r="B37" s="7" t="s">
        <v>1844</v>
      </c>
      <c r="C37" s="244" t="s">
        <v>1845</v>
      </c>
      <c r="D37" s="244" t="s">
        <v>1846</v>
      </c>
      <c r="E37" s="249" t="s">
        <v>1847</v>
      </c>
    </row>
    <row r="38" spans="1:5" x14ac:dyDescent="0.2">
      <c r="A38" s="171" t="str">
        <f t="shared" ca="1" si="1"/>
        <v>Cost Input ID</v>
      </c>
      <c r="B38" s="7" t="s">
        <v>1848</v>
      </c>
      <c r="C38" s="244" t="s">
        <v>3586</v>
      </c>
      <c r="D38" s="244" t="s">
        <v>3587</v>
      </c>
      <c r="E38" s="289" t="s">
        <v>3844</v>
      </c>
    </row>
    <row r="39" spans="1:5" x14ac:dyDescent="0.2">
      <c r="A39" s="171" t="str">
        <f t="shared" ca="1" si="1"/>
        <v>Product Name</v>
      </c>
      <c r="B39" s="7" t="s">
        <v>1849</v>
      </c>
      <c r="C39" s="244" t="s">
        <v>3588</v>
      </c>
      <c r="D39" s="244" t="s">
        <v>3589</v>
      </c>
      <c r="E39" s="249" t="s">
        <v>3845</v>
      </c>
    </row>
    <row r="40" spans="1:5" x14ac:dyDescent="0.2">
      <c r="A40" s="171" t="str">
        <f t="shared" ca="1" si="1"/>
        <v>Product ID</v>
      </c>
      <c r="B40" s="7" t="s">
        <v>1850</v>
      </c>
      <c r="C40" s="244" t="s">
        <v>3590</v>
      </c>
      <c r="D40" s="244" t="s">
        <v>1851</v>
      </c>
      <c r="E40" s="249" t="s">
        <v>3846</v>
      </c>
    </row>
    <row r="41" spans="1:5" x14ac:dyDescent="0.2">
      <c r="A41" s="171" t="str">
        <f t="shared" ca="1" si="1"/>
        <v>Specification</v>
      </c>
      <c r="B41" s="7" t="s">
        <v>1852</v>
      </c>
      <c r="C41" s="244" t="s">
        <v>3497</v>
      </c>
      <c r="D41" s="244" t="s">
        <v>3498</v>
      </c>
      <c r="E41" s="249" t="s">
        <v>3847</v>
      </c>
    </row>
    <row r="42" spans="1:5" x14ac:dyDescent="0.2">
      <c r="A42" s="171" t="str">
        <f t="shared" ca="1" si="1"/>
        <v>Recipient</v>
      </c>
      <c r="B42" s="7" t="s">
        <v>1435</v>
      </c>
      <c r="C42" s="244" t="s">
        <v>2367</v>
      </c>
      <c r="D42" s="244" t="s">
        <v>3591</v>
      </c>
      <c r="E42" s="249" t="s">
        <v>3848</v>
      </c>
    </row>
    <row r="43" spans="1:5" x14ac:dyDescent="0.2">
      <c r="A43" s="171" t="str">
        <f t="shared" ca="1" si="1"/>
        <v>Recipient ID</v>
      </c>
      <c r="B43" s="7" t="s">
        <v>1436</v>
      </c>
      <c r="C43" s="244" t="s">
        <v>3592</v>
      </c>
      <c r="D43" s="244" t="s">
        <v>3593</v>
      </c>
      <c r="E43" s="249" t="s">
        <v>3849</v>
      </c>
    </row>
    <row r="44" spans="1:5" ht="25.5" x14ac:dyDescent="0.2">
      <c r="A44" s="171" t="str">
        <f t="shared" ca="1" si="1"/>
        <v>Y1 Unit Cost (Payment Currency)</v>
      </c>
      <c r="B44" s="7" t="s">
        <v>2172</v>
      </c>
      <c r="C44" s="244" t="s">
        <v>3594</v>
      </c>
      <c r="D44" s="244" t="s">
        <v>3595</v>
      </c>
      <c r="E44" s="249" t="s">
        <v>3850</v>
      </c>
    </row>
    <row r="45" spans="1:5" x14ac:dyDescent="0.2">
      <c r="A45" s="171" t="str">
        <f t="shared" ca="1" si="1"/>
        <v>Q1 Quantity</v>
      </c>
      <c r="B45" s="7" t="s">
        <v>2173</v>
      </c>
      <c r="C45" s="244" t="s">
        <v>3596</v>
      </c>
      <c r="D45" s="244" t="s">
        <v>3597</v>
      </c>
      <c r="E45" s="249" t="s">
        <v>3851</v>
      </c>
    </row>
    <row r="46" spans="1:5" x14ac:dyDescent="0.2">
      <c r="A46" s="171" t="str">
        <f t="shared" ca="1" si="1"/>
        <v>Q1 Cash Outflow</v>
      </c>
      <c r="B46" s="7" t="s">
        <v>2174</v>
      </c>
      <c r="C46" s="244" t="s">
        <v>3598</v>
      </c>
      <c r="D46" s="244" t="s">
        <v>3599</v>
      </c>
      <c r="E46" s="249" t="s">
        <v>3852</v>
      </c>
    </row>
    <row r="47" spans="1:5" x14ac:dyDescent="0.2">
      <c r="A47" s="171" t="str">
        <f t="shared" ca="1" si="1"/>
        <v>Q2 Quantity</v>
      </c>
      <c r="B47" s="7" t="s">
        <v>2175</v>
      </c>
      <c r="C47" s="244" t="s">
        <v>3600</v>
      </c>
      <c r="D47" s="244" t="s">
        <v>3601</v>
      </c>
      <c r="E47" s="249" t="s">
        <v>3853</v>
      </c>
    </row>
    <row r="48" spans="1:5" x14ac:dyDescent="0.2">
      <c r="A48" s="171" t="str">
        <f t="shared" ca="1" si="1"/>
        <v>Q2 Cash Outflow</v>
      </c>
      <c r="B48" s="7" t="s">
        <v>2176</v>
      </c>
      <c r="C48" s="244" t="s">
        <v>3602</v>
      </c>
      <c r="D48" s="244" t="s">
        <v>3603</v>
      </c>
      <c r="E48" s="249" t="s">
        <v>3854</v>
      </c>
    </row>
    <row r="49" spans="1:5" x14ac:dyDescent="0.2">
      <c r="A49" s="171" t="str">
        <f t="shared" ca="1" si="1"/>
        <v>Q3 Quantity</v>
      </c>
      <c r="B49" s="7" t="s">
        <v>2177</v>
      </c>
      <c r="C49" s="244" t="s">
        <v>3604</v>
      </c>
      <c r="D49" s="244" t="s">
        <v>3605</v>
      </c>
      <c r="E49" s="249" t="s">
        <v>3855</v>
      </c>
    </row>
    <row r="50" spans="1:5" x14ac:dyDescent="0.2">
      <c r="A50" s="171" t="str">
        <f t="shared" ca="1" si="1"/>
        <v xml:space="preserve">Q3 Cash Outflow </v>
      </c>
      <c r="B50" s="7" t="s">
        <v>2305</v>
      </c>
      <c r="C50" s="244" t="s">
        <v>3606</v>
      </c>
      <c r="D50" s="244" t="s">
        <v>3607</v>
      </c>
      <c r="E50" s="249" t="s">
        <v>3856</v>
      </c>
    </row>
    <row r="51" spans="1:5" x14ac:dyDescent="0.2">
      <c r="A51" s="171" t="str">
        <f t="shared" ca="1" si="1"/>
        <v>Q4 Quantity</v>
      </c>
      <c r="B51" s="7" t="s">
        <v>2178</v>
      </c>
      <c r="C51" s="244" t="s">
        <v>3608</v>
      </c>
      <c r="D51" s="244" t="s">
        <v>3609</v>
      </c>
      <c r="E51" s="249" t="s">
        <v>3857</v>
      </c>
    </row>
    <row r="52" spans="1:5" x14ac:dyDescent="0.2">
      <c r="A52" s="171" t="str">
        <f t="shared" ca="1" si="1"/>
        <v>Q4 Cash Outflow</v>
      </c>
      <c r="B52" s="7" t="s">
        <v>2179</v>
      </c>
      <c r="C52" s="244" t="s">
        <v>3610</v>
      </c>
      <c r="D52" s="244" t="s">
        <v>3611</v>
      </c>
      <c r="E52" s="249" t="s">
        <v>3858</v>
      </c>
    </row>
    <row r="53" spans="1:5" x14ac:dyDescent="0.2">
      <c r="A53" s="171" t="str">
        <f t="shared" ca="1" si="1"/>
        <v>Y1 Total Quantity</v>
      </c>
      <c r="B53" s="7" t="s">
        <v>2180</v>
      </c>
      <c r="C53" s="244" t="s">
        <v>3612</v>
      </c>
      <c r="D53" s="244" t="s">
        <v>3613</v>
      </c>
      <c r="E53" s="249" t="s">
        <v>3859</v>
      </c>
    </row>
    <row r="54" spans="1:5" x14ac:dyDescent="0.2">
      <c r="A54" s="171" t="str">
        <f t="shared" ca="1" si="1"/>
        <v>Y1 Total Cash Outflow</v>
      </c>
      <c r="B54" s="7" t="s">
        <v>2181</v>
      </c>
      <c r="C54" s="244" t="s">
        <v>3614</v>
      </c>
      <c r="D54" s="244" t="s">
        <v>3615</v>
      </c>
      <c r="E54" s="249" t="s">
        <v>3860</v>
      </c>
    </row>
    <row r="55" spans="1:5" ht="25.5" x14ac:dyDescent="0.2">
      <c r="A55" s="171" t="str">
        <f t="shared" ca="1" si="1"/>
        <v>Y2 Unit Cost (Payment Currency)</v>
      </c>
      <c r="B55" s="7" t="s">
        <v>2217</v>
      </c>
      <c r="C55" s="244" t="s">
        <v>3616</v>
      </c>
      <c r="D55" s="244" t="s">
        <v>3617</v>
      </c>
      <c r="E55" s="249" t="s">
        <v>3861</v>
      </c>
    </row>
    <row r="56" spans="1:5" x14ac:dyDescent="0.2">
      <c r="A56" s="171" t="str">
        <f t="shared" ca="1" si="1"/>
        <v>Q5 Quantity</v>
      </c>
      <c r="B56" s="7" t="s">
        <v>2182</v>
      </c>
      <c r="C56" s="244" t="s">
        <v>3618</v>
      </c>
      <c r="D56" s="244" t="s">
        <v>3619</v>
      </c>
      <c r="E56" s="249" t="s">
        <v>3862</v>
      </c>
    </row>
    <row r="57" spans="1:5" x14ac:dyDescent="0.2">
      <c r="A57" s="171" t="str">
        <f t="shared" ca="1" si="1"/>
        <v>Q5 Cash Outflow</v>
      </c>
      <c r="B57" s="7" t="s">
        <v>2183</v>
      </c>
      <c r="C57" s="244" t="s">
        <v>3620</v>
      </c>
      <c r="D57" s="244" t="s">
        <v>3621</v>
      </c>
      <c r="E57" s="249" t="s">
        <v>3863</v>
      </c>
    </row>
    <row r="58" spans="1:5" x14ac:dyDescent="0.2">
      <c r="A58" s="171" t="str">
        <f t="shared" ca="1" si="1"/>
        <v>Q6 Quantity</v>
      </c>
      <c r="B58" s="7" t="s">
        <v>2184</v>
      </c>
      <c r="C58" s="244" t="s">
        <v>3622</v>
      </c>
      <c r="D58" s="244" t="s">
        <v>3623</v>
      </c>
      <c r="E58" s="249" t="s">
        <v>3864</v>
      </c>
    </row>
    <row r="59" spans="1:5" x14ac:dyDescent="0.2">
      <c r="A59" s="171" t="str">
        <f t="shared" ca="1" si="1"/>
        <v>Q6 Cash Outflow</v>
      </c>
      <c r="B59" s="7" t="s">
        <v>2185</v>
      </c>
      <c r="C59" s="244" t="s">
        <v>3624</v>
      </c>
      <c r="D59" s="244" t="s">
        <v>3625</v>
      </c>
      <c r="E59" s="249" t="s">
        <v>3865</v>
      </c>
    </row>
    <row r="60" spans="1:5" x14ac:dyDescent="0.2">
      <c r="A60" s="171" t="str">
        <f t="shared" ca="1" si="1"/>
        <v>Q7 Quantity</v>
      </c>
      <c r="B60" s="7" t="s">
        <v>2186</v>
      </c>
      <c r="C60" s="244" t="s">
        <v>3626</v>
      </c>
      <c r="D60" s="244" t="s">
        <v>3627</v>
      </c>
      <c r="E60" s="249" t="s">
        <v>3866</v>
      </c>
    </row>
    <row r="61" spans="1:5" x14ac:dyDescent="0.2">
      <c r="A61" s="171" t="str">
        <f t="shared" ca="1" si="1"/>
        <v>Q7 Cash Outflow</v>
      </c>
      <c r="B61" s="7" t="s">
        <v>2187</v>
      </c>
      <c r="C61" s="244" t="s">
        <v>3628</v>
      </c>
      <c r="D61" s="244" t="s">
        <v>3629</v>
      </c>
      <c r="E61" s="249" t="s">
        <v>3867</v>
      </c>
    </row>
    <row r="62" spans="1:5" x14ac:dyDescent="0.2">
      <c r="A62" s="171" t="str">
        <f t="shared" ca="1" si="1"/>
        <v>Q8 Quantity</v>
      </c>
      <c r="B62" s="7" t="s">
        <v>2188</v>
      </c>
      <c r="C62" s="244" t="s">
        <v>3630</v>
      </c>
      <c r="D62" s="244" t="s">
        <v>3631</v>
      </c>
      <c r="E62" s="249" t="s">
        <v>3868</v>
      </c>
    </row>
    <row r="63" spans="1:5" x14ac:dyDescent="0.2">
      <c r="A63" s="171" t="str">
        <f t="shared" ca="1" si="1"/>
        <v>Q8 Cash Outflow</v>
      </c>
      <c r="B63" s="7" t="s">
        <v>2371</v>
      </c>
      <c r="C63" s="244" t="s">
        <v>3632</v>
      </c>
      <c r="D63" s="244" t="s">
        <v>3633</v>
      </c>
      <c r="E63" s="249" t="s">
        <v>3869</v>
      </c>
    </row>
    <row r="64" spans="1:5" x14ac:dyDescent="0.2">
      <c r="A64" s="171" t="str">
        <f t="shared" ca="1" si="1"/>
        <v>Y2 Total Quantity</v>
      </c>
      <c r="B64" s="7" t="s">
        <v>2189</v>
      </c>
      <c r="C64" s="244" t="s">
        <v>3634</v>
      </c>
      <c r="D64" s="244" t="s">
        <v>3635</v>
      </c>
      <c r="E64" s="249" t="s">
        <v>3870</v>
      </c>
    </row>
    <row r="65" spans="1:5" x14ac:dyDescent="0.2">
      <c r="A65" s="171" t="str">
        <f t="shared" ca="1" si="1"/>
        <v>Y2 Total Cash Outflow</v>
      </c>
      <c r="B65" s="7" t="s">
        <v>2190</v>
      </c>
      <c r="C65" s="244" t="s">
        <v>3636</v>
      </c>
      <c r="D65" s="244" t="s">
        <v>3637</v>
      </c>
      <c r="E65" s="249" t="s">
        <v>3871</v>
      </c>
    </row>
    <row r="66" spans="1:5" ht="25.5" x14ac:dyDescent="0.2">
      <c r="A66" s="171" t="str">
        <f t="shared" ca="1" si="1"/>
        <v>Y3 Unit Cost (Payment Currency)</v>
      </c>
      <c r="B66" s="7" t="s">
        <v>2191</v>
      </c>
      <c r="C66" s="244" t="s">
        <v>3638</v>
      </c>
      <c r="D66" s="244" t="s">
        <v>3639</v>
      </c>
      <c r="E66" s="249" t="s">
        <v>3872</v>
      </c>
    </row>
    <row r="67" spans="1:5" x14ac:dyDescent="0.2">
      <c r="A67" s="171" t="str">
        <f t="shared" ca="1" si="1"/>
        <v>Q9 Quantity</v>
      </c>
      <c r="B67" s="7" t="s">
        <v>2192</v>
      </c>
      <c r="C67" s="244" t="s">
        <v>3640</v>
      </c>
      <c r="D67" s="244" t="s">
        <v>3641</v>
      </c>
      <c r="E67" s="249" t="s">
        <v>3873</v>
      </c>
    </row>
    <row r="68" spans="1:5" x14ac:dyDescent="0.2">
      <c r="A68" s="171" t="str">
        <f t="shared" ca="1" si="1"/>
        <v>Q9 Cash Outflow</v>
      </c>
      <c r="B68" s="7" t="s">
        <v>2193</v>
      </c>
      <c r="C68" s="244" t="s">
        <v>3642</v>
      </c>
      <c r="D68" s="244" t="s">
        <v>3643</v>
      </c>
      <c r="E68" s="249" t="s">
        <v>3874</v>
      </c>
    </row>
    <row r="69" spans="1:5" x14ac:dyDescent="0.2">
      <c r="A69" s="171" t="str">
        <f t="shared" ca="1" si="1"/>
        <v>Q10 Quantity</v>
      </c>
      <c r="B69" s="7" t="s">
        <v>2194</v>
      </c>
      <c r="C69" s="244" t="s">
        <v>3644</v>
      </c>
      <c r="D69" s="244" t="s">
        <v>3645</v>
      </c>
      <c r="E69" s="249" t="s">
        <v>3875</v>
      </c>
    </row>
    <row r="70" spans="1:5" x14ac:dyDescent="0.2">
      <c r="A70" s="171" t="str">
        <f t="shared" ca="1" si="1"/>
        <v>Q10 Cash Outflow</v>
      </c>
      <c r="B70" s="7" t="s">
        <v>2195</v>
      </c>
      <c r="C70" s="244" t="s">
        <v>3646</v>
      </c>
      <c r="D70" s="244" t="s">
        <v>3647</v>
      </c>
      <c r="E70" s="249" t="s">
        <v>3876</v>
      </c>
    </row>
    <row r="71" spans="1:5" x14ac:dyDescent="0.2">
      <c r="A71" s="171" t="str">
        <f t="shared" ca="1" si="1"/>
        <v>Q11 Quantity</v>
      </c>
      <c r="B71" s="7" t="s">
        <v>2196</v>
      </c>
      <c r="C71" s="244" t="s">
        <v>3648</v>
      </c>
      <c r="D71" s="244" t="s">
        <v>3649</v>
      </c>
      <c r="E71" s="249" t="s">
        <v>3877</v>
      </c>
    </row>
    <row r="72" spans="1:5" x14ac:dyDescent="0.2">
      <c r="A72" s="171" t="str">
        <f t="shared" ca="1" si="1"/>
        <v>Q11 Cash Outflow</v>
      </c>
      <c r="B72" s="7" t="s">
        <v>2197</v>
      </c>
      <c r="C72" s="244" t="s">
        <v>3650</v>
      </c>
      <c r="D72" s="244" t="s">
        <v>3651</v>
      </c>
      <c r="E72" s="249" t="s">
        <v>3878</v>
      </c>
    </row>
    <row r="73" spans="1:5" x14ac:dyDescent="0.2">
      <c r="A73" s="171" t="str">
        <f t="shared" ca="1" si="1"/>
        <v>Q12 Quantity</v>
      </c>
      <c r="B73" s="7" t="s">
        <v>2198</v>
      </c>
      <c r="C73" s="244" t="s">
        <v>3652</v>
      </c>
      <c r="D73" s="244" t="s">
        <v>3653</v>
      </c>
      <c r="E73" s="249" t="s">
        <v>3879</v>
      </c>
    </row>
    <row r="74" spans="1:5" x14ac:dyDescent="0.2">
      <c r="A74" s="171" t="str">
        <f t="shared" ca="1" si="1"/>
        <v>Q12 Cash Outflow</v>
      </c>
      <c r="B74" s="7" t="s">
        <v>2199</v>
      </c>
      <c r="C74" s="244" t="s">
        <v>3654</v>
      </c>
      <c r="D74" s="244" t="s">
        <v>3655</v>
      </c>
      <c r="E74" s="249" t="s">
        <v>3880</v>
      </c>
    </row>
    <row r="75" spans="1:5" x14ac:dyDescent="0.2">
      <c r="A75" s="171" t="str">
        <f t="shared" ca="1" si="1"/>
        <v>Y3 Total Quantity</v>
      </c>
      <c r="B75" s="7" t="s">
        <v>2200</v>
      </c>
      <c r="C75" s="244" t="s">
        <v>3656</v>
      </c>
      <c r="D75" s="244" t="s">
        <v>3657</v>
      </c>
      <c r="E75" s="249" t="s">
        <v>3881</v>
      </c>
    </row>
    <row r="76" spans="1:5" x14ac:dyDescent="0.2">
      <c r="A76" s="171" t="str">
        <f t="shared" ca="1" si="1"/>
        <v>Y3 Total Cash Outflow</v>
      </c>
      <c r="B76" s="7" t="s">
        <v>2416</v>
      </c>
      <c r="C76" s="244" t="s">
        <v>3658</v>
      </c>
      <c r="D76" s="244" t="s">
        <v>3659</v>
      </c>
      <c r="E76" s="249" t="s">
        <v>3882</v>
      </c>
    </row>
    <row r="77" spans="1:5" ht="25.5" x14ac:dyDescent="0.2">
      <c r="A77" s="171" t="str">
        <f t="shared" ca="1" si="1"/>
        <v>Y4 Unit Cost (Payment Currency)</v>
      </c>
      <c r="B77" s="7" t="s">
        <v>2201</v>
      </c>
      <c r="C77" s="244" t="s">
        <v>3660</v>
      </c>
      <c r="D77" s="244" t="s">
        <v>3661</v>
      </c>
      <c r="E77" s="249" t="s">
        <v>3883</v>
      </c>
    </row>
    <row r="78" spans="1:5" x14ac:dyDescent="0.2">
      <c r="A78" s="171" t="str">
        <f t="shared" ca="1" si="1"/>
        <v>Q13 Quantity</v>
      </c>
      <c r="B78" s="7" t="s">
        <v>2202</v>
      </c>
      <c r="C78" s="244" t="s">
        <v>3662</v>
      </c>
      <c r="D78" s="244" t="s">
        <v>3663</v>
      </c>
      <c r="E78" s="249" t="s">
        <v>3884</v>
      </c>
    </row>
    <row r="79" spans="1:5" x14ac:dyDescent="0.2">
      <c r="A79" s="171" t="str">
        <f t="shared" ca="1" si="1"/>
        <v>Q13 Cash Outflow</v>
      </c>
      <c r="B79" s="7" t="s">
        <v>2203</v>
      </c>
      <c r="C79" s="244" t="s">
        <v>3664</v>
      </c>
      <c r="D79" s="244" t="s">
        <v>3665</v>
      </c>
      <c r="E79" s="249" t="s">
        <v>3885</v>
      </c>
    </row>
    <row r="80" spans="1:5" x14ac:dyDescent="0.2">
      <c r="A80" s="171" t="str">
        <f t="shared" ca="1" si="1"/>
        <v>Q14 Quantity</v>
      </c>
      <c r="B80" s="7" t="s">
        <v>2372</v>
      </c>
      <c r="C80" s="244" t="s">
        <v>3666</v>
      </c>
      <c r="D80" s="244" t="s">
        <v>3667</v>
      </c>
      <c r="E80" s="249" t="s">
        <v>3886</v>
      </c>
    </row>
    <row r="81" spans="1:5" x14ac:dyDescent="0.2">
      <c r="A81" s="171" t="str">
        <f t="shared" ca="1" si="1"/>
        <v>Q14 Cash Outflow</v>
      </c>
      <c r="B81" s="7" t="s">
        <v>2204</v>
      </c>
      <c r="C81" s="244" t="s">
        <v>3668</v>
      </c>
      <c r="D81" s="244" t="s">
        <v>3669</v>
      </c>
      <c r="E81" s="249" t="s">
        <v>3887</v>
      </c>
    </row>
    <row r="82" spans="1:5" x14ac:dyDescent="0.2">
      <c r="A82" s="171" t="str">
        <f t="shared" ca="1" si="1"/>
        <v>Q15 Quantity</v>
      </c>
      <c r="B82" s="7" t="s">
        <v>2205</v>
      </c>
      <c r="C82" s="244" t="s">
        <v>3670</v>
      </c>
      <c r="D82" s="244" t="s">
        <v>3671</v>
      </c>
      <c r="E82" s="249" t="s">
        <v>3888</v>
      </c>
    </row>
    <row r="83" spans="1:5" x14ac:dyDescent="0.2">
      <c r="A83" s="171" t="str">
        <f t="shared" ca="1" si="1"/>
        <v>Q15 Cash Outflow</v>
      </c>
      <c r="B83" s="7" t="s">
        <v>2206</v>
      </c>
      <c r="C83" s="244" t="s">
        <v>3672</v>
      </c>
      <c r="D83" s="244" t="s">
        <v>3673</v>
      </c>
      <c r="E83" s="249" t="s">
        <v>3889</v>
      </c>
    </row>
    <row r="84" spans="1:5" x14ac:dyDescent="0.2">
      <c r="A84" s="171" t="str">
        <f t="shared" ca="1" si="1"/>
        <v>Q16 Quantity</v>
      </c>
      <c r="B84" s="7" t="s">
        <v>2207</v>
      </c>
      <c r="C84" s="244" t="s">
        <v>3674</v>
      </c>
      <c r="D84" s="244" t="s">
        <v>3675</v>
      </c>
      <c r="E84" s="249" t="s">
        <v>3890</v>
      </c>
    </row>
    <row r="85" spans="1:5" x14ac:dyDescent="0.2">
      <c r="A85" s="171" t="str">
        <f t="shared" ca="1" si="1"/>
        <v>Q16 Cash Outflow</v>
      </c>
      <c r="B85" s="7" t="s">
        <v>2208</v>
      </c>
      <c r="C85" s="244" t="s">
        <v>3676</v>
      </c>
      <c r="D85" s="244" t="s">
        <v>3677</v>
      </c>
      <c r="E85" s="249" t="s">
        <v>3891</v>
      </c>
    </row>
    <row r="86" spans="1:5" x14ac:dyDescent="0.2">
      <c r="A86" s="171" t="str">
        <f t="shared" ca="1" si="1"/>
        <v>Y4 Total Quantity</v>
      </c>
      <c r="B86" s="7" t="s">
        <v>2209</v>
      </c>
      <c r="C86" s="244" t="s">
        <v>3678</v>
      </c>
      <c r="D86" s="244" t="s">
        <v>3679</v>
      </c>
      <c r="E86" s="249" t="s">
        <v>3892</v>
      </c>
    </row>
    <row r="87" spans="1:5" x14ac:dyDescent="0.2">
      <c r="A87" s="171" t="str">
        <f t="shared" ca="1" si="1"/>
        <v>Y4 Total Cash Outflow</v>
      </c>
      <c r="B87" s="7" t="s">
        <v>2210</v>
      </c>
      <c r="C87" s="244" t="s">
        <v>3680</v>
      </c>
      <c r="D87" s="244" t="s">
        <v>3681</v>
      </c>
      <c r="E87" s="249" t="s">
        <v>3893</v>
      </c>
    </row>
    <row r="88" spans="1:5" x14ac:dyDescent="0.2">
      <c r="A88" s="171" t="str">
        <f t="shared" ca="1" si="1"/>
        <v>Y1-4 Total Quantity</v>
      </c>
      <c r="B88" s="7" t="s">
        <v>2211</v>
      </c>
      <c r="C88" s="244" t="s">
        <v>3682</v>
      </c>
      <c r="D88" s="244" t="s">
        <v>3683</v>
      </c>
      <c r="E88" s="249" t="s">
        <v>3894</v>
      </c>
    </row>
    <row r="89" spans="1:5" ht="25.5" x14ac:dyDescent="0.2">
      <c r="A89" s="171" t="str">
        <f t="shared" ca="1" si="1"/>
        <v>Y1-4 Total Cash Outflow</v>
      </c>
      <c r="B89" s="7" t="s">
        <v>2212</v>
      </c>
      <c r="C89" s="244" t="s">
        <v>3684</v>
      </c>
      <c r="D89" s="244" t="s">
        <v>3685</v>
      </c>
      <c r="E89" s="249" t="s">
        <v>3895</v>
      </c>
    </row>
    <row r="90" spans="1:5" x14ac:dyDescent="0.2">
      <c r="A90" s="171" t="str">
        <f t="shared" ca="1" si="1"/>
        <v>Y1 Grant Currency</v>
      </c>
      <c r="B90" s="7" t="s">
        <v>51</v>
      </c>
      <c r="C90" s="244" t="s">
        <v>3686</v>
      </c>
      <c r="D90" s="244" t="s">
        <v>3687</v>
      </c>
      <c r="E90" s="249" t="s">
        <v>3896</v>
      </c>
    </row>
    <row r="91" spans="1:5" x14ac:dyDescent="0.2">
      <c r="A91" s="171" t="str">
        <f t="shared" ca="1" si="1"/>
        <v>Y2 Grant Currency</v>
      </c>
      <c r="B91" s="7" t="s">
        <v>52</v>
      </c>
      <c r="C91" s="244" t="s">
        <v>3688</v>
      </c>
      <c r="D91" s="244" t="s">
        <v>3689</v>
      </c>
      <c r="E91" s="249" t="s">
        <v>3897</v>
      </c>
    </row>
    <row r="92" spans="1:5" x14ac:dyDescent="0.2">
      <c r="A92" s="171" t="str">
        <f t="shared" ca="1" si="1"/>
        <v>Y3 Grant Currency</v>
      </c>
      <c r="B92" s="7" t="s">
        <v>53</v>
      </c>
      <c r="C92" s="244" t="s">
        <v>3690</v>
      </c>
      <c r="D92" s="244" t="s">
        <v>3691</v>
      </c>
      <c r="E92" s="249" t="s">
        <v>3898</v>
      </c>
    </row>
    <row r="93" spans="1:5" x14ac:dyDescent="0.2">
      <c r="A93" s="171" t="str">
        <f t="shared" ca="1" si="1"/>
        <v>Y4 Grant Currency</v>
      </c>
      <c r="B93" s="7" t="s">
        <v>54</v>
      </c>
      <c r="C93" s="244" t="s">
        <v>3692</v>
      </c>
      <c r="D93" s="244" t="s">
        <v>3693</v>
      </c>
      <c r="E93" s="249" t="s">
        <v>3899</v>
      </c>
    </row>
    <row r="94" spans="1:5" ht="25.5" x14ac:dyDescent="0.2">
      <c r="A94" s="171" t="str">
        <f t="shared" ca="1" si="1"/>
        <v>Assumptions to Support Unit Cost</v>
      </c>
      <c r="B94" s="7" t="s">
        <v>59</v>
      </c>
      <c r="C94" s="244" t="s">
        <v>3694</v>
      </c>
      <c r="D94" s="244" t="s">
        <v>3695</v>
      </c>
      <c r="E94" s="249" t="s">
        <v>3900</v>
      </c>
    </row>
    <row r="95" spans="1:5" x14ac:dyDescent="0.2">
      <c r="A95" s="171" t="str">
        <f t="shared" ca="1" si="1"/>
        <v>Justification/Comments</v>
      </c>
      <c r="B95" s="7" t="s">
        <v>60</v>
      </c>
      <c r="C95" s="244" t="s">
        <v>1860</v>
      </c>
      <c r="D95" s="244" t="s">
        <v>1861</v>
      </c>
      <c r="E95" s="249" t="s">
        <v>1862</v>
      </c>
    </row>
    <row r="96" spans="1:5" x14ac:dyDescent="0.2">
      <c r="A96" s="171" t="str">
        <f t="shared" ref="A96:A160" ca="1" si="2">OFFSET($B96,0,LangOffset,1,1)</f>
        <v>Cost Category</v>
      </c>
      <c r="B96" s="7" t="s">
        <v>1853</v>
      </c>
      <c r="C96" s="244" t="s">
        <v>1854</v>
      </c>
      <c r="D96" s="244" t="s">
        <v>1855</v>
      </c>
      <c r="E96" s="249" t="s">
        <v>3901</v>
      </c>
    </row>
    <row r="97" spans="1:5" x14ac:dyDescent="0.2">
      <c r="A97" s="171" t="str">
        <f t="shared" ca="1" si="2"/>
        <v>Item No</v>
      </c>
      <c r="B97" s="7" t="s">
        <v>4080</v>
      </c>
      <c r="C97" s="244" t="s">
        <v>4081</v>
      </c>
      <c r="D97" s="285" t="s">
        <v>4084</v>
      </c>
      <c r="E97" s="290" t="s">
        <v>4085</v>
      </c>
    </row>
    <row r="98" spans="1:5" x14ac:dyDescent="0.2">
      <c r="A98" s="171" t="str">
        <f t="shared" ca="1" si="2"/>
        <v>Module</v>
      </c>
      <c r="B98" s="7" t="s">
        <v>55</v>
      </c>
      <c r="C98" s="244" t="s">
        <v>55</v>
      </c>
      <c r="D98" s="244" t="s">
        <v>3696</v>
      </c>
      <c r="E98" s="249" t="s">
        <v>3902</v>
      </c>
    </row>
    <row r="99" spans="1:5" x14ac:dyDescent="0.2">
      <c r="A99" s="171" t="str">
        <f t="shared" ca="1" si="2"/>
        <v>Intervention</v>
      </c>
      <c r="B99" s="7" t="s">
        <v>56</v>
      </c>
      <c r="C99" s="244" t="s">
        <v>56</v>
      </c>
      <c r="D99" s="244" t="s">
        <v>3697</v>
      </c>
      <c r="E99" s="249" t="s">
        <v>3903</v>
      </c>
    </row>
    <row r="100" spans="1:5" ht="14.25" x14ac:dyDescent="0.2">
      <c r="A100" s="171" t="str">
        <f t="shared" ca="1" si="2"/>
        <v>Product Name</v>
      </c>
      <c r="B100" s="7" t="s">
        <v>1849</v>
      </c>
      <c r="C100" s="244" t="s">
        <v>3588</v>
      </c>
      <c r="D100" s="244" t="s">
        <v>3589</v>
      </c>
      <c r="E100" s="298" t="s">
        <v>4140</v>
      </c>
    </row>
    <row r="101" spans="1:5" x14ac:dyDescent="0.2">
      <c r="A101" s="171" t="str">
        <f t="shared" ca="1" si="2"/>
        <v>Unit of Measure</v>
      </c>
      <c r="B101" s="7" t="s">
        <v>43</v>
      </c>
      <c r="C101" s="244" t="s">
        <v>1857</v>
      </c>
      <c r="D101" s="244" t="s">
        <v>1858</v>
      </c>
      <c r="E101" s="249" t="s">
        <v>1859</v>
      </c>
    </row>
    <row r="102" spans="1:5" x14ac:dyDescent="0.2">
      <c r="A102" s="171" t="str">
        <f t="shared" ca="1" si="2"/>
        <v>Payment Currency</v>
      </c>
      <c r="B102" s="7" t="s">
        <v>2171</v>
      </c>
      <c r="C102" s="244" t="s">
        <v>3699</v>
      </c>
      <c r="D102" s="244" t="s">
        <v>3700</v>
      </c>
      <c r="E102" s="249" t="s">
        <v>3904</v>
      </c>
    </row>
    <row r="103" spans="1:5" ht="14.25" x14ac:dyDescent="0.2">
      <c r="A103" s="171" t="str">
        <f t="shared" ca="1" si="2"/>
        <v>Item Description</v>
      </c>
      <c r="B103" s="7" t="s">
        <v>42</v>
      </c>
      <c r="C103" s="244" t="s">
        <v>3701</v>
      </c>
      <c r="D103" s="244" t="s">
        <v>3702</v>
      </c>
      <c r="E103" s="298" t="s">
        <v>4139</v>
      </c>
    </row>
    <row r="104" spans="1:5" x14ac:dyDescent="0.2">
      <c r="A104" s="171" t="str">
        <f t="shared" ca="1" si="2"/>
        <v>Y1 Net Salary</v>
      </c>
      <c r="B104" s="7" t="s">
        <v>93</v>
      </c>
      <c r="C104" s="244" t="s">
        <v>3703</v>
      </c>
      <c r="D104" s="244" t="s">
        <v>3704</v>
      </c>
      <c r="E104" s="249" t="s">
        <v>3905</v>
      </c>
    </row>
    <row r="105" spans="1:5" ht="25.5" x14ac:dyDescent="0.2">
      <c r="A105" s="171" t="str">
        <f t="shared" ca="1" si="2"/>
        <v>Y1 Social Security and Other Obligatory Charges</v>
      </c>
      <c r="B105" s="7" t="s">
        <v>92</v>
      </c>
      <c r="C105" s="244" t="s">
        <v>3705</v>
      </c>
      <c r="D105" s="244" t="s">
        <v>3706</v>
      </c>
      <c r="E105" s="249" t="s">
        <v>3906</v>
      </c>
    </row>
    <row r="106" spans="1:5" x14ac:dyDescent="0.2">
      <c r="A106" s="171" t="str">
        <f t="shared" ca="1" si="2"/>
        <v>Y1 Total Salary</v>
      </c>
      <c r="B106" s="7" t="s">
        <v>91</v>
      </c>
      <c r="C106" s="244" t="s">
        <v>3707</v>
      </c>
      <c r="D106" s="244" t="s">
        <v>3708</v>
      </c>
      <c r="E106" s="249" t="s">
        <v>3907</v>
      </c>
    </row>
    <row r="107" spans="1:5" x14ac:dyDescent="0.2">
      <c r="A107" s="171" t="str">
        <f t="shared" ca="1" si="2"/>
        <v>Y1 Level of Effort (%)</v>
      </c>
      <c r="B107" s="7" t="s">
        <v>90</v>
      </c>
      <c r="C107" s="244" t="s">
        <v>3709</v>
      </c>
      <c r="D107" s="244" t="s">
        <v>3710</v>
      </c>
      <c r="E107" s="249" t="s">
        <v>3908</v>
      </c>
    </row>
    <row r="108" spans="1:5" x14ac:dyDescent="0.2">
      <c r="A108" s="171" t="str">
        <f t="shared" ca="1" si="2"/>
        <v>Y1 Number of persons</v>
      </c>
      <c r="B108" s="7" t="s">
        <v>89</v>
      </c>
      <c r="C108" s="244" t="s">
        <v>3711</v>
      </c>
      <c r="D108" s="244" t="s">
        <v>3712</v>
      </c>
      <c r="E108" s="249" t="s">
        <v>3909</v>
      </c>
    </row>
    <row r="109" spans="1:5" x14ac:dyDescent="0.2">
      <c r="A109" s="171" t="str">
        <f t="shared" ca="1" si="2"/>
        <v>Y1 Total Cost</v>
      </c>
      <c r="B109" s="7" t="s">
        <v>63</v>
      </c>
      <c r="C109" s="244" t="s">
        <v>3713</v>
      </c>
      <c r="D109" s="244" t="s">
        <v>3714</v>
      </c>
      <c r="E109" s="249" t="s">
        <v>3910</v>
      </c>
    </row>
    <row r="110" spans="1:5" x14ac:dyDescent="0.2">
      <c r="A110" s="171" t="str">
        <f t="shared" ca="1" si="2"/>
        <v>Y2 Net Salary</v>
      </c>
      <c r="B110" s="7" t="s">
        <v>88</v>
      </c>
      <c r="C110" s="244" t="s">
        <v>3715</v>
      </c>
      <c r="D110" s="244" t="s">
        <v>3716</v>
      </c>
      <c r="E110" s="249" t="s">
        <v>3911</v>
      </c>
    </row>
    <row r="111" spans="1:5" ht="25.5" x14ac:dyDescent="0.2">
      <c r="A111" s="171" t="str">
        <f t="shared" ca="1" si="2"/>
        <v>Y2 Social Security and Other Obligatory Charges</v>
      </c>
      <c r="B111" s="7" t="s">
        <v>87</v>
      </c>
      <c r="C111" s="244" t="s">
        <v>3717</v>
      </c>
      <c r="D111" s="244" t="s">
        <v>3718</v>
      </c>
      <c r="E111" s="249" t="s">
        <v>3912</v>
      </c>
    </row>
    <row r="112" spans="1:5" x14ac:dyDescent="0.2">
      <c r="A112" s="171" t="str">
        <f t="shared" ca="1" si="2"/>
        <v>Y2 Total Salary</v>
      </c>
      <c r="B112" s="7" t="s">
        <v>86</v>
      </c>
      <c r="C112" s="244" t="s">
        <v>3719</v>
      </c>
      <c r="D112" s="244" t="s">
        <v>3720</v>
      </c>
      <c r="E112" s="249" t="s">
        <v>3913</v>
      </c>
    </row>
    <row r="113" spans="1:5" x14ac:dyDescent="0.2">
      <c r="A113" s="171" t="str">
        <f t="shared" ca="1" si="2"/>
        <v>Y2 Level of Effort (%)</v>
      </c>
      <c r="B113" s="7" t="s">
        <v>85</v>
      </c>
      <c r="C113" s="244" t="s">
        <v>3721</v>
      </c>
      <c r="D113" s="244" t="s">
        <v>3722</v>
      </c>
      <c r="E113" s="249" t="s">
        <v>3914</v>
      </c>
    </row>
    <row r="114" spans="1:5" x14ac:dyDescent="0.2">
      <c r="A114" s="171" t="str">
        <f t="shared" ca="1" si="2"/>
        <v>Y2 Number of persons</v>
      </c>
      <c r="B114" s="7" t="s">
        <v>84</v>
      </c>
      <c r="C114" s="244" t="s">
        <v>3723</v>
      </c>
      <c r="D114" s="244" t="s">
        <v>3724</v>
      </c>
      <c r="E114" s="249" t="s">
        <v>3915</v>
      </c>
    </row>
    <row r="115" spans="1:5" x14ac:dyDescent="0.2">
      <c r="A115" s="171" t="str">
        <f t="shared" ca="1" si="2"/>
        <v>Y2 Total Cost</v>
      </c>
      <c r="B115" s="7" t="s">
        <v>64</v>
      </c>
      <c r="C115" s="244" t="s">
        <v>3725</v>
      </c>
      <c r="D115" s="244" t="s">
        <v>3726</v>
      </c>
      <c r="E115" s="249" t="s">
        <v>3916</v>
      </c>
    </row>
    <row r="116" spans="1:5" x14ac:dyDescent="0.2">
      <c r="A116" s="171" t="str">
        <f t="shared" ca="1" si="2"/>
        <v>Y3 Net Salary</v>
      </c>
      <c r="B116" s="7" t="s">
        <v>83</v>
      </c>
      <c r="C116" s="244" t="s">
        <v>3727</v>
      </c>
      <c r="D116" s="244" t="s">
        <v>3728</v>
      </c>
      <c r="E116" s="249" t="s">
        <v>3917</v>
      </c>
    </row>
    <row r="117" spans="1:5" ht="25.5" x14ac:dyDescent="0.2">
      <c r="A117" s="171" t="str">
        <f t="shared" ca="1" si="2"/>
        <v>Y3 Social Security and Other Obligatory Charges</v>
      </c>
      <c r="B117" s="7" t="s">
        <v>116</v>
      </c>
      <c r="C117" s="244" t="s">
        <v>3729</v>
      </c>
      <c r="D117" s="244" t="s">
        <v>3730</v>
      </c>
      <c r="E117" s="249" t="s">
        <v>3918</v>
      </c>
    </row>
    <row r="118" spans="1:5" x14ac:dyDescent="0.2">
      <c r="A118" s="171" t="str">
        <f t="shared" ca="1" si="2"/>
        <v>Y3 Total Salary</v>
      </c>
      <c r="B118" s="7" t="s">
        <v>80</v>
      </c>
      <c r="C118" s="244" t="s">
        <v>3731</v>
      </c>
      <c r="D118" s="244" t="s">
        <v>3732</v>
      </c>
      <c r="E118" s="249" t="s">
        <v>3919</v>
      </c>
    </row>
    <row r="119" spans="1:5" x14ac:dyDescent="0.2">
      <c r="A119" s="171" t="str">
        <f t="shared" ca="1" si="2"/>
        <v>Y3 Level of Effort (%)</v>
      </c>
      <c r="B119" s="7" t="s">
        <v>81</v>
      </c>
      <c r="C119" s="244" t="s">
        <v>3733</v>
      </c>
      <c r="D119" s="244" t="s">
        <v>3734</v>
      </c>
      <c r="E119" s="249" t="s">
        <v>3920</v>
      </c>
    </row>
    <row r="120" spans="1:5" x14ac:dyDescent="0.2">
      <c r="A120" s="171" t="str">
        <f t="shared" ca="1" si="2"/>
        <v>Y3 Number of persons</v>
      </c>
      <c r="B120" s="7" t="s">
        <v>82</v>
      </c>
      <c r="C120" s="244" t="s">
        <v>3735</v>
      </c>
      <c r="D120" s="244" t="s">
        <v>3736</v>
      </c>
      <c r="E120" s="249" t="s">
        <v>3921</v>
      </c>
    </row>
    <row r="121" spans="1:5" x14ac:dyDescent="0.2">
      <c r="A121" s="171" t="str">
        <f t="shared" ca="1" si="2"/>
        <v>Y3 Total Cost</v>
      </c>
      <c r="B121" s="7" t="s">
        <v>65</v>
      </c>
      <c r="C121" s="244" t="s">
        <v>3737</v>
      </c>
      <c r="D121" s="244" t="s">
        <v>3738</v>
      </c>
      <c r="E121" s="249" t="s">
        <v>3922</v>
      </c>
    </row>
    <row r="122" spans="1:5" x14ac:dyDescent="0.2">
      <c r="A122" s="171" t="str">
        <f t="shared" ca="1" si="2"/>
        <v>Y4 Net Salary</v>
      </c>
      <c r="B122" s="7" t="s">
        <v>75</v>
      </c>
      <c r="C122" s="244" t="s">
        <v>3739</v>
      </c>
      <c r="D122" s="244" t="s">
        <v>3740</v>
      </c>
      <c r="E122" s="249" t="s">
        <v>3923</v>
      </c>
    </row>
    <row r="123" spans="1:5" ht="25.5" x14ac:dyDescent="0.2">
      <c r="A123" s="171" t="str">
        <f t="shared" ca="1" si="2"/>
        <v>Y4 Social Security and Other Obligatory Charges</v>
      </c>
      <c r="B123" s="7" t="s">
        <v>76</v>
      </c>
      <c r="C123" s="244" t="s">
        <v>3741</v>
      </c>
      <c r="D123" s="244" t="s">
        <v>3742</v>
      </c>
      <c r="E123" s="249" t="s">
        <v>3924</v>
      </c>
    </row>
    <row r="124" spans="1:5" x14ac:dyDescent="0.2">
      <c r="A124" s="171" t="str">
        <f t="shared" ca="1" si="2"/>
        <v>Y4 Total Salary</v>
      </c>
      <c r="B124" s="7" t="s">
        <v>77</v>
      </c>
      <c r="C124" s="244" t="s">
        <v>3743</v>
      </c>
      <c r="D124" s="244" t="s">
        <v>3744</v>
      </c>
      <c r="E124" s="249" t="s">
        <v>3925</v>
      </c>
    </row>
    <row r="125" spans="1:5" x14ac:dyDescent="0.2">
      <c r="A125" s="171" t="str">
        <f t="shared" ca="1" si="2"/>
        <v>Y4 Level of Effort (%)</v>
      </c>
      <c r="B125" s="7" t="s">
        <v>78</v>
      </c>
      <c r="C125" s="244" t="s">
        <v>3745</v>
      </c>
      <c r="D125" s="244" t="s">
        <v>3746</v>
      </c>
      <c r="E125" s="249" t="s">
        <v>3926</v>
      </c>
    </row>
    <row r="126" spans="1:5" x14ac:dyDescent="0.2">
      <c r="A126" s="171" t="str">
        <f t="shared" ca="1" si="2"/>
        <v>Y4 Number of persons</v>
      </c>
      <c r="B126" s="7" t="s">
        <v>79</v>
      </c>
      <c r="C126" s="244" t="s">
        <v>3747</v>
      </c>
      <c r="D126" s="244" t="s">
        <v>3748</v>
      </c>
      <c r="E126" s="249" t="s">
        <v>3927</v>
      </c>
    </row>
    <row r="127" spans="1:5" x14ac:dyDescent="0.2">
      <c r="A127" s="171" t="str">
        <f t="shared" ca="1" si="2"/>
        <v>Y4 Total Cost</v>
      </c>
      <c r="B127" s="7" t="s">
        <v>66</v>
      </c>
      <c r="C127" s="244" t="s">
        <v>3749</v>
      </c>
      <c r="D127" s="244" t="s">
        <v>3750</v>
      </c>
      <c r="E127" s="249" t="s">
        <v>3928</v>
      </c>
    </row>
    <row r="128" spans="1:5" x14ac:dyDescent="0.2">
      <c r="A128" s="171" t="str">
        <f t="shared" ca="1" si="2"/>
        <v>Y1 Unit Cost</v>
      </c>
      <c r="B128" s="7" t="s">
        <v>67</v>
      </c>
      <c r="C128" s="244" t="s">
        <v>3751</v>
      </c>
      <c r="D128" s="244" t="s">
        <v>3752</v>
      </c>
      <c r="E128" s="249" t="s">
        <v>3929</v>
      </c>
    </row>
    <row r="129" spans="1:5" x14ac:dyDescent="0.2">
      <c r="A129" s="171" t="str">
        <f t="shared" ca="1" si="2"/>
        <v>Y1 Duration (days)</v>
      </c>
      <c r="B129" s="7" t="s">
        <v>1863</v>
      </c>
      <c r="C129" s="244" t="s">
        <v>3753</v>
      </c>
      <c r="D129" s="244" t="s">
        <v>3754</v>
      </c>
      <c r="E129" s="249" t="s">
        <v>3930</v>
      </c>
    </row>
    <row r="130" spans="1:5" x14ac:dyDescent="0.2">
      <c r="A130" s="171" t="str">
        <f t="shared" ca="1" si="2"/>
        <v>Y1 Quantity</v>
      </c>
      <c r="B130" s="7" t="s">
        <v>68</v>
      </c>
      <c r="C130" s="244" t="s">
        <v>3755</v>
      </c>
      <c r="D130" s="244" t="s">
        <v>3756</v>
      </c>
      <c r="E130" s="249" t="s">
        <v>3931</v>
      </c>
    </row>
    <row r="131" spans="1:5" x14ac:dyDescent="0.2">
      <c r="A131" s="171" t="str">
        <f t="shared" ca="1" si="2"/>
        <v>Y2 Unit Cost</v>
      </c>
      <c r="B131" s="7" t="s">
        <v>69</v>
      </c>
      <c r="C131" s="244" t="s">
        <v>3757</v>
      </c>
      <c r="D131" s="244" t="s">
        <v>3758</v>
      </c>
      <c r="E131" s="249" t="s">
        <v>3932</v>
      </c>
    </row>
    <row r="132" spans="1:5" x14ac:dyDescent="0.2">
      <c r="A132" s="171" t="str">
        <f t="shared" ca="1" si="2"/>
        <v>Y2 Duration (days)</v>
      </c>
      <c r="B132" s="7" t="s">
        <v>1864</v>
      </c>
      <c r="C132" s="244" t="s">
        <v>3759</v>
      </c>
      <c r="D132" s="244" t="s">
        <v>3760</v>
      </c>
      <c r="E132" s="249" t="s">
        <v>3933</v>
      </c>
    </row>
    <row r="133" spans="1:5" x14ac:dyDescent="0.2">
      <c r="A133" s="171" t="str">
        <f t="shared" ca="1" si="2"/>
        <v>Y2 Quantity</v>
      </c>
      <c r="B133" s="7" t="s">
        <v>70</v>
      </c>
      <c r="C133" s="244" t="s">
        <v>3761</v>
      </c>
      <c r="D133" s="244" t="s">
        <v>3762</v>
      </c>
      <c r="E133" s="249" t="s">
        <v>3934</v>
      </c>
    </row>
    <row r="134" spans="1:5" x14ac:dyDescent="0.2">
      <c r="A134" s="171" t="str">
        <f t="shared" ca="1" si="2"/>
        <v>Y3 Unit Cost</v>
      </c>
      <c r="B134" s="7" t="s">
        <v>71</v>
      </c>
      <c r="C134" s="244" t="s">
        <v>3763</v>
      </c>
      <c r="D134" s="244" t="s">
        <v>3764</v>
      </c>
      <c r="E134" s="249" t="s">
        <v>3935</v>
      </c>
    </row>
    <row r="135" spans="1:5" x14ac:dyDescent="0.2">
      <c r="A135" s="171" t="str">
        <f t="shared" ca="1" si="2"/>
        <v>Y3 Duration (days)</v>
      </c>
      <c r="B135" s="7" t="s">
        <v>1865</v>
      </c>
      <c r="C135" s="244" t="s">
        <v>3765</v>
      </c>
      <c r="D135" s="244" t="s">
        <v>3766</v>
      </c>
      <c r="E135" s="249" t="s">
        <v>3936</v>
      </c>
    </row>
    <row r="136" spans="1:5" x14ac:dyDescent="0.2">
      <c r="A136" s="171" t="str">
        <f t="shared" ca="1" si="2"/>
        <v>Y3 Quantity</v>
      </c>
      <c r="B136" s="7" t="s">
        <v>72</v>
      </c>
      <c r="C136" s="244" t="s">
        <v>3761</v>
      </c>
      <c r="D136" s="244" t="s">
        <v>3767</v>
      </c>
      <c r="E136" s="249" t="s">
        <v>3937</v>
      </c>
    </row>
    <row r="137" spans="1:5" x14ac:dyDescent="0.2">
      <c r="A137" s="171" t="str">
        <f t="shared" ca="1" si="2"/>
        <v>Y4 Unit Cost</v>
      </c>
      <c r="B137" s="7" t="s">
        <v>73</v>
      </c>
      <c r="C137" s="244" t="s">
        <v>3660</v>
      </c>
      <c r="D137" s="244" t="s">
        <v>3768</v>
      </c>
      <c r="E137" s="249" t="s">
        <v>3938</v>
      </c>
    </row>
    <row r="138" spans="1:5" x14ac:dyDescent="0.2">
      <c r="A138" s="171" t="str">
        <f t="shared" ca="1" si="2"/>
        <v>Y4 Duration (days)</v>
      </c>
      <c r="B138" s="7" t="s">
        <v>1866</v>
      </c>
      <c r="C138" s="244" t="s">
        <v>3769</v>
      </c>
      <c r="D138" s="244" t="s">
        <v>3770</v>
      </c>
      <c r="E138" s="249" t="s">
        <v>3939</v>
      </c>
    </row>
    <row r="139" spans="1:5" x14ac:dyDescent="0.2">
      <c r="A139" s="171" t="str">
        <f t="shared" ca="1" si="2"/>
        <v>Y4 Quantity</v>
      </c>
      <c r="B139" s="7" t="s">
        <v>74</v>
      </c>
      <c r="C139" s="244" t="s">
        <v>3771</v>
      </c>
      <c r="D139" s="244" t="s">
        <v>1867</v>
      </c>
      <c r="E139" s="249" t="s">
        <v>3940</v>
      </c>
    </row>
    <row r="140" spans="1:5" ht="25.5" x14ac:dyDescent="0.2">
      <c r="A140" s="171" t="str">
        <f t="shared" ca="1" si="2"/>
        <v>Budget Line Activity Name</v>
      </c>
      <c r="B140" s="7" t="s">
        <v>44</v>
      </c>
      <c r="C140" s="244" t="s">
        <v>3772</v>
      </c>
      <c r="D140" s="244" t="s">
        <v>3773</v>
      </c>
      <c r="E140" s="249" t="s">
        <v>3826</v>
      </c>
    </row>
    <row r="141" spans="1:5" ht="25.5" x14ac:dyDescent="0.2">
      <c r="A141" s="171" t="str">
        <f t="shared" ca="1" si="2"/>
        <v>Product Category / 
Cost Input</v>
      </c>
      <c r="B141" s="7" t="s">
        <v>2469</v>
      </c>
      <c r="C141" s="244" t="s">
        <v>3774</v>
      </c>
      <c r="D141" s="244" t="s">
        <v>3775</v>
      </c>
      <c r="E141" s="289" t="s">
        <v>3825</v>
      </c>
    </row>
    <row r="142" spans="1:5" ht="83.25" customHeight="1" x14ac:dyDescent="0.2">
      <c r="A142" s="171" t="str">
        <f t="shared" ca="1" si="2"/>
        <v>To refresh the pivot table with latest amounts entered in the Detailed budgets,  click anywhere on the pivot table and then press Alt + F5.</v>
      </c>
      <c r="B142" s="7" t="s">
        <v>1893</v>
      </c>
      <c r="C142" s="244" t="s">
        <v>3776</v>
      </c>
      <c r="D142" s="244" t="s">
        <v>3777</v>
      </c>
      <c r="E142" s="248" t="s">
        <v>3941</v>
      </c>
    </row>
    <row r="143" spans="1:5" ht="25.5" x14ac:dyDescent="0.2">
      <c r="A143" s="171" t="str">
        <f t="shared" ca="1" si="2"/>
        <v>Budget Summary (in grant currency)</v>
      </c>
      <c r="B143" s="7" t="s">
        <v>2463</v>
      </c>
      <c r="C143" s="244" t="s">
        <v>3778</v>
      </c>
      <c r="D143" s="244" t="s">
        <v>3779</v>
      </c>
      <c r="E143" s="249" t="s">
        <v>3942</v>
      </c>
    </row>
    <row r="144" spans="1:5" ht="15.75" customHeight="1" x14ac:dyDescent="0.2">
      <c r="A144" s="171" t="str">
        <f t="shared" ca="1" si="2"/>
        <v>By Module</v>
      </c>
      <c r="B144" s="7" t="s">
        <v>49</v>
      </c>
      <c r="C144" s="244" t="s">
        <v>3512</v>
      </c>
      <c r="D144" s="244" t="s">
        <v>1894</v>
      </c>
      <c r="E144" s="249" t="s">
        <v>3943</v>
      </c>
    </row>
    <row r="145" spans="1:5" x14ac:dyDescent="0.2">
      <c r="A145" s="171" t="str">
        <f t="shared" ca="1" si="2"/>
        <v>By Cost Grouping</v>
      </c>
      <c r="B145" s="7" t="s">
        <v>1895</v>
      </c>
      <c r="C145" s="244" t="s">
        <v>3780</v>
      </c>
      <c r="D145" s="244" t="s">
        <v>3781</v>
      </c>
      <c r="E145" s="249" t="s">
        <v>3944</v>
      </c>
    </row>
    <row r="146" spans="1:5" ht="114.75" x14ac:dyDescent="0.2">
      <c r="A146" s="171" t="str">
        <f t="shared" ca="1" si="2"/>
        <v>To refresh the pivot table with latest amounts entered in the Module budgets on the Concept Note sheet, click anywhere on the pivot table and then press Alt + F5 or go to the menu and select Data and then Refresh All.</v>
      </c>
      <c r="B146" s="245" t="s">
        <v>2001</v>
      </c>
      <c r="C146" s="246" t="s">
        <v>3782</v>
      </c>
      <c r="D146" s="246" t="s">
        <v>3783</v>
      </c>
      <c r="E146" s="248" t="s">
        <v>3945</v>
      </c>
    </row>
    <row r="147" spans="1:5" ht="25.5" x14ac:dyDescent="0.2">
      <c r="A147" s="171" t="str">
        <f t="shared" ca="1" si="2"/>
        <v>Exchange rate
(to grant currency)</v>
      </c>
      <c r="B147" s="7" t="s">
        <v>2366</v>
      </c>
      <c r="C147" s="244" t="s">
        <v>3784</v>
      </c>
      <c r="D147" s="244" t="s">
        <v>3785</v>
      </c>
      <c r="E147" s="249" t="s">
        <v>3946</v>
      </c>
    </row>
    <row r="148" spans="1:5" x14ac:dyDescent="0.2">
      <c r="A148" s="171" t="str">
        <f t="shared" ca="1" si="2"/>
        <v>Currency Code</v>
      </c>
      <c r="B148" s="278" t="s">
        <v>2360</v>
      </c>
      <c r="C148" s="244" t="s">
        <v>3786</v>
      </c>
      <c r="D148" s="244" t="s">
        <v>3787</v>
      </c>
      <c r="E148" s="249" t="s">
        <v>2361</v>
      </c>
    </row>
    <row r="149" spans="1:5" x14ac:dyDescent="0.2">
      <c r="A149" s="171" t="str">
        <f t="shared" ca="1" si="2"/>
        <v>Concept Note / Grant</v>
      </c>
      <c r="B149" s="278" t="s">
        <v>2470</v>
      </c>
      <c r="C149" s="244" t="s">
        <v>3788</v>
      </c>
      <c r="D149" s="244" t="s">
        <v>3789</v>
      </c>
      <c r="E149" s="291" t="s">
        <v>3947</v>
      </c>
    </row>
    <row r="150" spans="1:5" x14ac:dyDescent="0.2">
      <c r="A150" s="171" t="str">
        <f t="shared" ca="1" si="2"/>
        <v>Local</v>
      </c>
      <c r="B150" s="278" t="s">
        <v>2365</v>
      </c>
      <c r="C150" s="244" t="s">
        <v>3790</v>
      </c>
      <c r="D150" s="244" t="s">
        <v>3791</v>
      </c>
      <c r="E150" s="249" t="s">
        <v>3948</v>
      </c>
    </row>
    <row r="151" spans="1:5" x14ac:dyDescent="0.2">
      <c r="A151" s="171" t="str">
        <f t="shared" ca="1" si="2"/>
        <v>Other</v>
      </c>
      <c r="B151" s="278" t="s">
        <v>39</v>
      </c>
      <c r="C151" s="244" t="s">
        <v>3792</v>
      </c>
      <c r="D151" s="244" t="s">
        <v>2364</v>
      </c>
      <c r="E151" s="249" t="s">
        <v>3949</v>
      </c>
    </row>
    <row r="152" spans="1:5" ht="25.5" x14ac:dyDescent="0.2">
      <c r="A152" s="171" t="str">
        <f t="shared" ca="1" si="2"/>
        <v>Y1 Unit Cost (Grant Currency)</v>
      </c>
      <c r="B152" s="7" t="s">
        <v>2213</v>
      </c>
      <c r="C152" s="244" t="s">
        <v>3793</v>
      </c>
      <c r="D152" s="244" t="s">
        <v>3794</v>
      </c>
      <c r="E152" s="249" t="s">
        <v>3950</v>
      </c>
    </row>
    <row r="153" spans="1:5" ht="25.5" x14ac:dyDescent="0.2">
      <c r="A153" s="171" t="str">
        <f t="shared" ca="1" si="2"/>
        <v>Y2 Unit Cost (Grant Currency)</v>
      </c>
      <c r="B153" s="7" t="s">
        <v>2214</v>
      </c>
      <c r="C153" s="244" t="s">
        <v>3795</v>
      </c>
      <c r="D153" s="244" t="s">
        <v>3796</v>
      </c>
      <c r="E153" s="249" t="s">
        <v>3951</v>
      </c>
    </row>
    <row r="154" spans="1:5" ht="25.5" x14ac:dyDescent="0.2">
      <c r="A154" s="171" t="str">
        <f t="shared" ca="1" si="2"/>
        <v>Y3 Unit Cost (Grant Currency)</v>
      </c>
      <c r="B154" s="7" t="s">
        <v>2215</v>
      </c>
      <c r="C154" s="244" t="s">
        <v>3797</v>
      </c>
      <c r="D154" s="244" t="s">
        <v>3798</v>
      </c>
      <c r="E154" s="249" t="s">
        <v>3952</v>
      </c>
    </row>
    <row r="155" spans="1:5" ht="25.5" x14ac:dyDescent="0.2">
      <c r="A155" s="171" t="str">
        <f t="shared" ca="1" si="2"/>
        <v>Y4 Unit Cost (Grant Currency)</v>
      </c>
      <c r="B155" s="7" t="s">
        <v>2216</v>
      </c>
      <c r="C155" s="244" t="s">
        <v>3799</v>
      </c>
      <c r="D155" s="244" t="s">
        <v>3800</v>
      </c>
      <c r="E155" s="249" t="s">
        <v>3953</v>
      </c>
    </row>
    <row r="156" spans="1:5" ht="25.5" x14ac:dyDescent="0.2">
      <c r="A156" s="171" t="str">
        <f t="shared" ca="1" si="2"/>
        <v>Y1 Average Cost by Budget Line</v>
      </c>
      <c r="B156" s="7" t="s">
        <v>2322</v>
      </c>
      <c r="C156" s="244" t="s">
        <v>3801</v>
      </c>
      <c r="D156" s="244" t="s">
        <v>3802</v>
      </c>
      <c r="E156" s="249" t="s">
        <v>3954</v>
      </c>
    </row>
    <row r="157" spans="1:5" ht="25.5" x14ac:dyDescent="0.2">
      <c r="A157" s="171" t="str">
        <f t="shared" ca="1" si="2"/>
        <v>Y2 Average Cost by Budget Line</v>
      </c>
      <c r="B157" s="7" t="s">
        <v>2323</v>
      </c>
      <c r="C157" s="244" t="s">
        <v>3803</v>
      </c>
      <c r="D157" s="244" t="s">
        <v>3804</v>
      </c>
      <c r="E157" s="249" t="s">
        <v>3955</v>
      </c>
    </row>
    <row r="158" spans="1:5" ht="25.5" x14ac:dyDescent="0.2">
      <c r="A158" s="171" t="str">
        <f t="shared" ca="1" si="2"/>
        <v>Y3 Average Cost by Budget Line</v>
      </c>
      <c r="B158" s="7" t="s">
        <v>2324</v>
      </c>
      <c r="C158" s="244" t="s">
        <v>3805</v>
      </c>
      <c r="D158" s="244" t="s">
        <v>3806</v>
      </c>
      <c r="E158" s="249" t="s">
        <v>3956</v>
      </c>
    </row>
    <row r="159" spans="1:5" ht="25.5" x14ac:dyDescent="0.2">
      <c r="A159" s="171" t="str">
        <f t="shared" ca="1" si="2"/>
        <v>Y4 Average Cost by Budget Line</v>
      </c>
      <c r="B159" s="7" t="s">
        <v>2325</v>
      </c>
      <c r="C159" s="244" t="s">
        <v>3807</v>
      </c>
      <c r="D159" s="244" t="s">
        <v>3808</v>
      </c>
      <c r="E159" s="249" t="s">
        <v>3957</v>
      </c>
    </row>
    <row r="160" spans="1:5" x14ac:dyDescent="0.2">
      <c r="A160" s="171" t="str">
        <f t="shared" ca="1" si="2"/>
        <v>Year 1</v>
      </c>
      <c r="B160" s="7" t="s">
        <v>46</v>
      </c>
      <c r="C160" s="244" t="s">
        <v>3809</v>
      </c>
      <c r="D160" s="244" t="s">
        <v>3810</v>
      </c>
      <c r="E160" s="249" t="s">
        <v>3958</v>
      </c>
    </row>
    <row r="161" spans="1:5" x14ac:dyDescent="0.2">
      <c r="A161" s="171" t="str">
        <f t="shared" ref="A161:A192" ca="1" si="3">OFFSET($B161,0,LangOffset,1,1)</f>
        <v>Year 2</v>
      </c>
      <c r="B161" s="7" t="s">
        <v>47</v>
      </c>
      <c r="C161" s="244" t="s">
        <v>3811</v>
      </c>
      <c r="D161" s="244" t="s">
        <v>3812</v>
      </c>
      <c r="E161" s="249" t="s">
        <v>3959</v>
      </c>
    </row>
    <row r="162" spans="1:5" x14ac:dyDescent="0.2">
      <c r="A162" s="171" t="str">
        <f t="shared" ca="1" si="3"/>
        <v>Year 3</v>
      </c>
      <c r="B162" s="7" t="s">
        <v>48</v>
      </c>
      <c r="C162" s="244" t="s">
        <v>3813</v>
      </c>
      <c r="D162" s="244" t="s">
        <v>3814</v>
      </c>
      <c r="E162" s="249" t="s">
        <v>3960</v>
      </c>
    </row>
    <row r="163" spans="1:5" x14ac:dyDescent="0.2">
      <c r="A163" s="171" t="str">
        <f t="shared" ca="1" si="3"/>
        <v>Year 4</v>
      </c>
      <c r="B163" s="7" t="s">
        <v>1493</v>
      </c>
      <c r="C163" s="244" t="s">
        <v>1494</v>
      </c>
      <c r="D163" s="244" t="s">
        <v>1495</v>
      </c>
      <c r="E163" s="249" t="s">
        <v>1496</v>
      </c>
    </row>
    <row r="164" spans="1:5" ht="25.5" x14ac:dyDescent="0.2">
      <c r="A164" s="171" t="str">
        <f t="shared" ca="1" si="3"/>
        <v>Y1 Sum of Total Cost by Budget Line</v>
      </c>
      <c r="B164" s="7" t="s">
        <v>2314</v>
      </c>
      <c r="C164" s="244" t="s">
        <v>3815</v>
      </c>
      <c r="D164" s="244" t="s">
        <v>3998</v>
      </c>
      <c r="E164" s="249" t="s">
        <v>3961</v>
      </c>
    </row>
    <row r="165" spans="1:5" ht="25.5" x14ac:dyDescent="0.2">
      <c r="A165" s="171" t="str">
        <f t="shared" ca="1" si="3"/>
        <v>Y2 Sum of Total Cost by Budget Line</v>
      </c>
      <c r="B165" s="7" t="s">
        <v>2315</v>
      </c>
      <c r="C165" s="244" t="s">
        <v>3816</v>
      </c>
      <c r="D165" s="244" t="s">
        <v>3999</v>
      </c>
      <c r="E165" s="249" t="s">
        <v>3962</v>
      </c>
    </row>
    <row r="166" spans="1:5" ht="25.5" x14ac:dyDescent="0.2">
      <c r="A166" s="171" t="str">
        <f t="shared" ca="1" si="3"/>
        <v>Y3 Sum of Total Cost by Budget Line</v>
      </c>
      <c r="B166" s="7" t="s">
        <v>2316</v>
      </c>
      <c r="C166" s="244" t="s">
        <v>3817</v>
      </c>
      <c r="D166" s="244" t="s">
        <v>4000</v>
      </c>
      <c r="E166" s="249" t="s">
        <v>3963</v>
      </c>
    </row>
    <row r="167" spans="1:5" ht="25.5" x14ac:dyDescent="0.2">
      <c r="A167" s="171" t="str">
        <f t="shared" ca="1" si="3"/>
        <v>Y4 Sum of Total Cost by Budget Line</v>
      </c>
      <c r="B167" s="7" t="s">
        <v>2317</v>
      </c>
      <c r="C167" s="244" t="s">
        <v>3818</v>
      </c>
      <c r="D167" s="244" t="s">
        <v>4001</v>
      </c>
      <c r="E167" s="249" t="s">
        <v>3964</v>
      </c>
    </row>
    <row r="168" spans="1:5" x14ac:dyDescent="0.2">
      <c r="A168" s="171" t="str">
        <f t="shared" ca="1" si="3"/>
        <v>By Recipients</v>
      </c>
      <c r="B168" s="7" t="s">
        <v>2306</v>
      </c>
      <c r="C168" s="244" t="s">
        <v>3819</v>
      </c>
      <c r="D168" s="244" t="s">
        <v>4002</v>
      </c>
      <c r="E168" s="249" t="s">
        <v>3965</v>
      </c>
    </row>
    <row r="169" spans="1:5" ht="25.5" x14ac:dyDescent="0.2">
      <c r="A169" s="171" t="str">
        <f t="shared" ca="1" si="3"/>
        <v>Y1 Net Salary (Grant Currency)</v>
      </c>
      <c r="B169" s="7" t="s">
        <v>2318</v>
      </c>
      <c r="C169" s="244" t="s">
        <v>3820</v>
      </c>
      <c r="D169" s="244" t="s">
        <v>4003</v>
      </c>
      <c r="E169" s="249" t="s">
        <v>3966</v>
      </c>
    </row>
    <row r="170" spans="1:5" ht="25.5" x14ac:dyDescent="0.2">
      <c r="A170" s="171" t="str">
        <f t="shared" ca="1" si="3"/>
        <v>Y2 Net Salary (Grant Currency)</v>
      </c>
      <c r="B170" s="7" t="s">
        <v>2319</v>
      </c>
      <c r="C170" s="244" t="s">
        <v>3821</v>
      </c>
      <c r="D170" s="244" t="s">
        <v>4004</v>
      </c>
      <c r="E170" s="249" t="s">
        <v>3967</v>
      </c>
    </row>
    <row r="171" spans="1:5" ht="25.5" x14ac:dyDescent="0.2">
      <c r="A171" s="171" t="str">
        <f t="shared" ca="1" si="3"/>
        <v>Y3 Net Salary (Grant Currency)</v>
      </c>
      <c r="B171" s="7" t="s">
        <v>2320</v>
      </c>
      <c r="C171" s="244" t="s">
        <v>3822</v>
      </c>
      <c r="D171" s="244" t="s">
        <v>4005</v>
      </c>
      <c r="E171" s="249" t="s">
        <v>3968</v>
      </c>
    </row>
    <row r="172" spans="1:5" ht="25.5" x14ac:dyDescent="0.2">
      <c r="A172" s="171" t="str">
        <f t="shared" ca="1" si="3"/>
        <v>Y4 Net Salary (Grant Currency)</v>
      </c>
      <c r="B172" s="7" t="s">
        <v>2321</v>
      </c>
      <c r="C172" s="244" t="s">
        <v>3823</v>
      </c>
      <c r="D172" s="244" t="s">
        <v>4006</v>
      </c>
      <c r="E172" s="249" t="s">
        <v>3969</v>
      </c>
    </row>
    <row r="173" spans="1:5" ht="63.75" x14ac:dyDescent="0.2">
      <c r="A173" s="171" t="str">
        <f t="shared" ca="1" si="3"/>
        <v>PSM Detailed Budget - feeding into Overall Detailed Budget (in grant currency)</v>
      </c>
      <c r="B173" s="7" t="s">
        <v>3971</v>
      </c>
      <c r="C173" s="244" t="s">
        <v>3974</v>
      </c>
      <c r="D173" s="244" t="s">
        <v>4007</v>
      </c>
      <c r="E173" s="292" t="s">
        <v>3987</v>
      </c>
    </row>
    <row r="174" spans="1:5" x14ac:dyDescent="0.2">
      <c r="A174" s="171" t="str">
        <f t="shared" ca="1" si="3"/>
        <v>Total</v>
      </c>
      <c r="B174" s="7" t="s">
        <v>2239</v>
      </c>
      <c r="C174" s="244" t="s">
        <v>2239</v>
      </c>
      <c r="D174" s="244" t="s">
        <v>2239</v>
      </c>
      <c r="E174" s="292" t="s">
        <v>3824</v>
      </c>
    </row>
    <row r="175" spans="1:5" x14ac:dyDescent="0.2">
      <c r="A175" s="171" t="str">
        <f t="shared" ca="1" si="3"/>
        <v>Specification</v>
      </c>
      <c r="B175" s="7" t="s">
        <v>1852</v>
      </c>
      <c r="C175" s="244" t="s">
        <v>3497</v>
      </c>
      <c r="D175" s="244" t="s">
        <v>3498</v>
      </c>
      <c r="E175" s="292" t="s">
        <v>3496</v>
      </c>
    </row>
    <row r="176" spans="1:5" ht="25.5" x14ac:dyDescent="0.2">
      <c r="A176" s="171" t="str">
        <f t="shared" ca="1" si="3"/>
        <v>Product Summary (in grant currency)</v>
      </c>
      <c r="B176" s="7" t="s">
        <v>3494</v>
      </c>
      <c r="C176" s="244" t="s">
        <v>3975</v>
      </c>
      <c r="D176" s="244" t="s">
        <v>4008</v>
      </c>
      <c r="E176" s="292" t="s">
        <v>3495</v>
      </c>
    </row>
    <row r="177" spans="1:5" x14ac:dyDescent="0.2">
      <c r="A177" s="171" t="str">
        <f t="shared" ca="1" si="3"/>
        <v>Unit Cost</v>
      </c>
      <c r="B177" s="7" t="s">
        <v>3501</v>
      </c>
      <c r="C177" s="244" t="s">
        <v>3976</v>
      </c>
      <c r="D177" s="244" t="s">
        <v>4009</v>
      </c>
      <c r="E177" s="289" t="s">
        <v>3988</v>
      </c>
    </row>
    <row r="178" spans="1:5" x14ac:dyDescent="0.2">
      <c r="A178" s="171" t="str">
        <f t="shared" ca="1" si="3"/>
        <v>Quantity</v>
      </c>
      <c r="B178" s="7" t="s">
        <v>3502</v>
      </c>
      <c r="C178" s="244" t="s">
        <v>3503</v>
      </c>
      <c r="D178" s="244" t="s">
        <v>3504</v>
      </c>
      <c r="E178" s="249" t="s">
        <v>3505</v>
      </c>
    </row>
    <row r="179" spans="1:5" x14ac:dyDescent="0.2">
      <c r="A179" s="171" t="str">
        <f t="shared" ca="1" si="3"/>
        <v>USER “TIPS”</v>
      </c>
      <c r="B179" s="7" t="s">
        <v>6609</v>
      </c>
      <c r="C179" s="7" t="s">
        <v>6609</v>
      </c>
      <c r="D179" s="7" t="s">
        <v>6609</v>
      </c>
      <c r="E179" s="7" t="s">
        <v>6609</v>
      </c>
    </row>
    <row r="180" spans="1:5" ht="76.5" x14ac:dyDescent="0.2">
      <c r="A180" s="171" t="str">
        <f t="shared" ca="1" si="3"/>
        <v>1.Always download from the GF website the LoHP template. Do not use a version that you would have saved in your file.</v>
      </c>
      <c r="B180" s="7" t="s">
        <v>6656</v>
      </c>
      <c r="C180" s="7" t="s">
        <v>6667</v>
      </c>
      <c r="D180" s="7" t="s">
        <v>6678</v>
      </c>
      <c r="E180" s="7" t="s">
        <v>6610</v>
      </c>
    </row>
    <row r="181" spans="1:5" ht="51" x14ac:dyDescent="0.2">
      <c r="A181" s="171" t="str">
        <f t="shared" ca="1" si="3"/>
        <v xml:space="preserve">2.Use the file at zoom of 100 to 120% for best view of the drop-down options. </v>
      </c>
      <c r="B181" s="7" t="s">
        <v>6657</v>
      </c>
      <c r="C181" s="7" t="s">
        <v>6668</v>
      </c>
      <c r="D181" s="7" t="s">
        <v>6679</v>
      </c>
      <c r="E181" s="7" t="s">
        <v>6611</v>
      </c>
    </row>
    <row r="182" spans="1:5" ht="127.5" x14ac:dyDescent="0.2">
      <c r="A182" s="171" t="str">
        <f t="shared" ca="1" si="3"/>
        <v xml:space="preserve">3.Don’t make further changes to the set-up page particularly the selection of disease component otherwise such change will create errors in selection of eligible modules, interventions, cost categories or products. </v>
      </c>
      <c r="B182" s="7" t="s">
        <v>6658</v>
      </c>
      <c r="C182" s="7" t="s">
        <v>6669</v>
      </c>
      <c r="D182" s="7" t="s">
        <v>6680</v>
      </c>
      <c r="E182" s="7" t="s">
        <v>6612</v>
      </c>
    </row>
    <row r="183" spans="1:5" ht="89.25" x14ac:dyDescent="0.2">
      <c r="A183" s="171" t="str">
        <f ca="1">OFFSET($B183,0,LangOffset,1,1)</f>
        <v>4.Use “freeze panes” function provided in the MS-Excel. Freeze panes on the “Module column” on the data input sheets to help navigate the sheet to enter easily</v>
      </c>
      <c r="B183" s="220" t="s">
        <v>6659</v>
      </c>
      <c r="C183" s="220" t="s">
        <v>6670</v>
      </c>
      <c r="D183" s="220" t="s">
        <v>6681</v>
      </c>
      <c r="E183" s="220" t="s">
        <v>6613</v>
      </c>
    </row>
    <row r="184" spans="1:5" ht="114.75" x14ac:dyDescent="0.2">
      <c r="A184" s="171" t="str">
        <f t="shared" ca="1" si="3"/>
        <v xml:space="preserve">5.Do not unlock the template (e.g. by cracking its password). This may change its structure. The template is intended for upload into the system. Files with affected/corrupted structure cannot be uploaded into the system.  </v>
      </c>
      <c r="B184" s="220" t="s">
        <v>6660</v>
      </c>
      <c r="C184" s="220" t="s">
        <v>6671</v>
      </c>
      <c r="D184" s="220" t="s">
        <v>6682</v>
      </c>
      <c r="E184" s="220" t="s">
        <v>6614</v>
      </c>
    </row>
    <row r="185" spans="1:5" ht="38.25" x14ac:dyDescent="0.2">
      <c r="A185" s="171" t="str">
        <f t="shared" ca="1" si="3"/>
        <v>6.The template is fully functional on MS-Excel 2010 and higher, on windows</v>
      </c>
      <c r="B185" s="220" t="s">
        <v>6661</v>
      </c>
      <c r="C185" s="220" t="s">
        <v>6672</v>
      </c>
      <c r="D185" s="220" t="s">
        <v>6683</v>
      </c>
      <c r="E185" s="220" t="s">
        <v>6615</v>
      </c>
    </row>
    <row r="186" spans="1:5" ht="102" x14ac:dyDescent="0.2">
      <c r="A186" s="171" t="str">
        <f t="shared" ca="1" si="3"/>
        <v>7.Create multiple data entry lines   using “copy/paste” function for repetitive module/intervention lines, column by column. Do not paste CORE item names/specs from an external files.</v>
      </c>
      <c r="B186" s="220" t="s">
        <v>6662</v>
      </c>
      <c r="C186" s="220" t="s">
        <v>6673</v>
      </c>
      <c r="D186" s="220" t="s">
        <v>6684</v>
      </c>
      <c r="E186" s="220" t="s">
        <v>6616</v>
      </c>
    </row>
    <row r="187" spans="1:5" ht="51" x14ac:dyDescent="0.2">
      <c r="A187" s="171" t="str">
        <f ca="1">OFFSET($B187,0,LangOffset,1,1)</f>
        <v>8.Make sure you do not have blank rows in your dataset (do not skip rows).</v>
      </c>
      <c r="B187" s="220" t="s">
        <v>6663</v>
      </c>
      <c r="C187" s="220" t="s">
        <v>6674</v>
      </c>
      <c r="D187" s="220" t="s">
        <v>6685</v>
      </c>
      <c r="E187" s="220" t="s">
        <v>6617</v>
      </c>
    </row>
    <row r="188" spans="1:5" ht="89.25" x14ac:dyDescent="0.2">
      <c r="A188" s="171" t="str">
        <f t="shared" ca="1" si="3"/>
        <v>9. Ask your CTs for support or transfer data to a fresh copy of the LoHP template if your file fails to function correctly at any stage of data entry.</v>
      </c>
      <c r="B188" s="220" t="s">
        <v>6664</v>
      </c>
      <c r="C188" s="220" t="s">
        <v>6675</v>
      </c>
      <c r="D188" s="220" t="s">
        <v>6686</v>
      </c>
      <c r="E188" s="220" t="s">
        <v>6618</v>
      </c>
    </row>
    <row r="189" spans="1:5" ht="114.75" x14ac:dyDescent="0.2">
      <c r="A189" s="171" t="str">
        <f t="shared" ca="1" si="3"/>
        <v xml:space="preserve">10.Entry VL &amp; EID test reagents needs based on standard “equipment/reagent bundles” for specimen types. Check the LoHP drop-down menu for comprehensive list of VL &amp; EID test bundles. </v>
      </c>
      <c r="B189" s="220" t="s">
        <v>6665</v>
      </c>
      <c r="C189" s="220" t="s">
        <v>6676</v>
      </c>
      <c r="D189" s="220" t="s">
        <v>6687</v>
      </c>
      <c r="E189" s="220" t="s">
        <v>6619</v>
      </c>
    </row>
    <row r="190" spans="1:5" ht="140.25" x14ac:dyDescent="0.2">
      <c r="A190" s="171" t="str">
        <f t="shared" ca="1" si="3"/>
        <v xml:space="preserve">11.Entry requirements for the following category of items is simplified: Chemistry/immunology/hematology/culture analyzers/accessories/consumables. PR’s will enter lump sum amounts in the LoHP rather than the full range of items needed for each type of analyzer. </v>
      </c>
      <c r="B190" s="220" t="s">
        <v>6666</v>
      </c>
      <c r="C190" s="220" t="s">
        <v>6677</v>
      </c>
      <c r="D190" s="220" t="s">
        <v>6688</v>
      </c>
      <c r="E190" s="220" t="s">
        <v>6620</v>
      </c>
    </row>
    <row r="191" spans="1:5" ht="114.75" x14ac:dyDescent="0.2">
      <c r="A191" s="171">
        <f t="shared" ca="1" si="3"/>
        <v>0</v>
      </c>
      <c r="B191" s="220"/>
      <c r="C191" s="244" t="s">
        <v>3977</v>
      </c>
      <c r="D191" s="254" t="s">
        <v>4010</v>
      </c>
      <c r="E191" s="220" t="s">
        <v>3989</v>
      </c>
    </row>
    <row r="192" spans="1:5" ht="114.75" x14ac:dyDescent="0.2">
      <c r="A192" s="171" t="str">
        <f t="shared" ca="1" si="3"/>
        <v>* This is an aggregation by Product Name and Specification. In the case multiple lines in the individual data entry sheets hold the same combination of Product Name and Specification,</v>
      </c>
      <c r="B192" s="221" t="s">
        <v>3506</v>
      </c>
      <c r="C192" s="244" t="s">
        <v>3978</v>
      </c>
      <c r="D192" s="255" t="s">
        <v>4011</v>
      </c>
      <c r="E192" s="221" t="s">
        <v>3990</v>
      </c>
    </row>
    <row r="193" spans="1:5" ht="63.75" x14ac:dyDescent="0.2">
      <c r="A193" s="171" t="str">
        <f t="shared" ref="A193:A199" ca="1" si="4">OFFSET($B193,0,LangOffset,1,1)</f>
        <v>the Unit Cost here will be calculated as the Total cost for the combination during that year, divided by the the total Quantity for the year.</v>
      </c>
      <c r="B193" s="220" t="s">
        <v>3507</v>
      </c>
      <c r="C193" s="244" t="s">
        <v>3979</v>
      </c>
      <c r="D193" s="254" t="s">
        <v>4012</v>
      </c>
      <c r="E193" s="220" t="s">
        <v>3991</v>
      </c>
    </row>
    <row r="194" spans="1:5" ht="63.75" x14ac:dyDescent="0.2">
      <c r="A194" s="171" t="str">
        <f t="shared" ca="1" si="4"/>
        <v>This sheet “PSM Detailed Budget” will populate automatically and contain the aggregated PSM entries.</v>
      </c>
      <c r="B194" s="220" t="s">
        <v>3973</v>
      </c>
      <c r="C194" s="244" t="s">
        <v>3980</v>
      </c>
      <c r="D194" s="254" t="s">
        <v>4013</v>
      </c>
      <c r="E194" s="220" t="s">
        <v>3992</v>
      </c>
    </row>
    <row r="195" spans="1:5" ht="114.75" x14ac:dyDescent="0.2">
      <c r="A195" s="171" t="str">
        <f t="shared" ca="1" si="4"/>
        <v>This is a summary by Module, Intervention, Product Category, Product Name and Recipient. It contains the exact content that needs to be copy+pasted into the Detailed Budget Offline Template in a scenario where you are working completely offline.</v>
      </c>
      <c r="B195" s="220" t="s">
        <v>3972</v>
      </c>
      <c r="C195" s="244" t="s">
        <v>3981</v>
      </c>
      <c r="D195" s="254" t="s">
        <v>4014</v>
      </c>
      <c r="E195" s="220" t="s">
        <v>3993</v>
      </c>
    </row>
    <row r="196" spans="1:5" ht="102" x14ac:dyDescent="0.2">
      <c r="A196" s="171" t="str">
        <f t="shared" ca="1" si="4"/>
        <v>Where multiple lines exist in the data entry sheets for the same combination mentioned above, they will be aggregated into one row here in order to minimize the amount of data to copy+paste.</v>
      </c>
      <c r="B196" s="220" t="s">
        <v>3508</v>
      </c>
      <c r="C196" s="244" t="s">
        <v>3982</v>
      </c>
      <c r="D196" s="254" t="s">
        <v>4015</v>
      </c>
      <c r="E196" s="220" t="s">
        <v>3994</v>
      </c>
    </row>
    <row r="197" spans="1:5" ht="102" x14ac:dyDescent="0.2">
      <c r="A197" s="171" t="str">
        <f t="shared" ca="1" si="4"/>
        <v>In order to properly reflect quarterly amounts in the Detailed Budget and because of this aggregation of rows, Unit Costs are normalized to 1 here, and Quantities contain the actual Cash Outflow amounts.</v>
      </c>
      <c r="B197" s="220" t="s">
        <v>3510</v>
      </c>
      <c r="C197" s="244" t="s">
        <v>3983</v>
      </c>
      <c r="D197" s="254" t="s">
        <v>4016</v>
      </c>
      <c r="E197" s="220" t="s">
        <v>3995</v>
      </c>
    </row>
    <row r="198" spans="1:5" ht="114.75" x14ac:dyDescent="0.2">
      <c r="A198" s="171" t="str">
        <f t="shared" ca="1" si="4"/>
        <v>When copying into the Detailed Budget Offline Template, you can select the content of this sheet column by column and copy+paste it into the other file. Do not try to paste the entire table in one go.</v>
      </c>
      <c r="B198" s="220" t="s">
        <v>3509</v>
      </c>
      <c r="C198" s="244" t="s">
        <v>3984</v>
      </c>
      <c r="D198" s="254" t="s">
        <v>4017</v>
      </c>
      <c r="E198" s="220" t="s">
        <v>3996</v>
      </c>
    </row>
    <row r="199" spans="1:5" ht="76.5" x14ac:dyDescent="0.2">
      <c r="A199" s="171" t="str">
        <f t="shared" ca="1" si="4"/>
        <v>When pasting into the Detailed Budget file make sure to paste AS VALUES (symbol 123) to avoid creating links between the two files.</v>
      </c>
      <c r="B199" s="220" t="s">
        <v>3511</v>
      </c>
      <c r="C199" s="244" t="s">
        <v>3985</v>
      </c>
      <c r="D199" s="254" t="s">
        <v>4018</v>
      </c>
      <c r="E199" s="220" t="s">
        <v>3997</v>
      </c>
    </row>
    <row r="200" spans="1:5" ht="63.75" customHeight="1" x14ac:dyDescent="0.2">
      <c r="A200" s="7" t="str">
        <f t="shared" ref="A200:A216" ca="1" si="5">OFFSET($B200,0,LangOffset,1,1)</f>
        <v>Please note that this template is compatible with MS Excel 2010 or later versions only. Some drop-downs and formulae might not work in MS Excel 2007 or earlier versions. Hence, applicants with earlier MS versions are requested to upgrade to MS 2010 or later before starting to work on this file.</v>
      </c>
      <c r="B200" s="7" t="s">
        <v>4022</v>
      </c>
      <c r="C200" s="244" t="s">
        <v>4023</v>
      </c>
      <c r="D200" s="7" t="s">
        <v>4024</v>
      </c>
      <c r="E200" s="262" t="s">
        <v>4025</v>
      </c>
    </row>
    <row r="201" spans="1:5" x14ac:dyDescent="0.2">
      <c r="A201" s="7" t="str">
        <f t="shared" ca="1" si="5"/>
        <v>Implementation Period</v>
      </c>
      <c r="B201" s="7" t="s">
        <v>4082</v>
      </c>
      <c r="C201" s="244" t="s">
        <v>4083</v>
      </c>
      <c r="D201" s="286" t="s">
        <v>4087</v>
      </c>
      <c r="E201" s="286" t="s">
        <v>4086</v>
      </c>
    </row>
    <row r="202" spans="1:5" x14ac:dyDescent="0.2">
      <c r="A202" s="7" t="str">
        <f t="shared" ca="1" si="5"/>
        <v>Start Date (MM/YYYY)</v>
      </c>
      <c r="B202" s="7" t="s">
        <v>4130</v>
      </c>
      <c r="C202" s="244" t="s">
        <v>4132</v>
      </c>
      <c r="D202" s="285" t="s">
        <v>4134</v>
      </c>
      <c r="E202" s="277" t="s">
        <v>4136</v>
      </c>
    </row>
    <row r="203" spans="1:5" x14ac:dyDescent="0.2">
      <c r="A203" s="7" t="str">
        <f t="shared" ca="1" si="5"/>
        <v>End Date (MM/YYYY)</v>
      </c>
      <c r="B203" s="7" t="s">
        <v>4131</v>
      </c>
      <c r="C203" s="244" t="s">
        <v>4133</v>
      </c>
      <c r="D203" s="285" t="s">
        <v>4135</v>
      </c>
      <c r="E203" s="277" t="s">
        <v>4137</v>
      </c>
    </row>
    <row r="204" spans="1:5" s="275" customFormat="1" ht="51" x14ac:dyDescent="0.2">
      <c r="A204" s="7" t="str">
        <f t="shared" ca="1" si="5"/>
        <v>Confirm that Q1 in the LoHP corresponds to Q1 in the PF and Grant budget</v>
      </c>
      <c r="B204" s="7" t="s">
        <v>6598</v>
      </c>
      <c r="C204" s="244" t="s">
        <v>6599</v>
      </c>
      <c r="D204" s="285" t="s">
        <v>6600</v>
      </c>
      <c r="E204" s="277" t="s">
        <v>6601</v>
      </c>
    </row>
    <row r="205" spans="1:5" ht="25.5" x14ac:dyDescent="0.2">
      <c r="A205" s="7" t="str">
        <f t="shared" ca="1" si="5"/>
        <v>Yes</v>
      </c>
      <c r="B205" s="7" t="s">
        <v>6602</v>
      </c>
      <c r="C205" s="244" t="s">
        <v>6603</v>
      </c>
      <c r="D205" s="285" t="s">
        <v>6604</v>
      </c>
      <c r="E205" s="277" t="s">
        <v>6605</v>
      </c>
    </row>
    <row r="206" spans="1:5" ht="25.5" x14ac:dyDescent="0.2">
      <c r="A206" s="7" t="str">
        <f t="shared" ca="1" si="5"/>
        <v>No</v>
      </c>
      <c r="B206" s="7" t="s">
        <v>6606</v>
      </c>
      <c r="C206" s="244" t="s">
        <v>6607</v>
      </c>
      <c r="D206" s="285" t="s">
        <v>6606</v>
      </c>
      <c r="E206" s="277" t="s">
        <v>6608</v>
      </c>
    </row>
    <row r="207" spans="1:5" ht="71.25" x14ac:dyDescent="0.2">
      <c r="A207" s="7">
        <f t="shared" ca="1" si="5"/>
        <v>0</v>
      </c>
      <c r="B207" s="279"/>
      <c r="C207" s="244" t="s">
        <v>4106</v>
      </c>
      <c r="D207" s="279" t="s">
        <v>4088</v>
      </c>
      <c r="E207" s="293" t="s">
        <v>4097</v>
      </c>
    </row>
    <row r="208" spans="1:5" ht="356.25" x14ac:dyDescent="0.2">
      <c r="A208" s="7">
        <f t="shared" ca="1" si="5"/>
        <v>0</v>
      </c>
      <c r="B208" s="280"/>
      <c r="C208" s="279" t="s">
        <v>4107</v>
      </c>
      <c r="D208" s="282" t="s">
        <v>4089</v>
      </c>
      <c r="E208" s="295" t="s">
        <v>4098</v>
      </c>
    </row>
    <row r="209" spans="1:5" ht="42.75" x14ac:dyDescent="0.2">
      <c r="A209" s="7">
        <f t="shared" ca="1" si="5"/>
        <v>0</v>
      </c>
      <c r="B209" s="281"/>
      <c r="C209" s="244" t="s">
        <v>4108</v>
      </c>
      <c r="D209" s="287" t="s">
        <v>4090</v>
      </c>
      <c r="E209" s="288" t="s">
        <v>4099</v>
      </c>
    </row>
    <row r="210" spans="1:5" ht="313.5" x14ac:dyDescent="0.2">
      <c r="A210" s="7">
        <f t="shared" ca="1" si="5"/>
        <v>0</v>
      </c>
      <c r="B210" s="282"/>
      <c r="C210" s="244" t="s">
        <v>4109</v>
      </c>
      <c r="D210" s="282" t="s">
        <v>4091</v>
      </c>
      <c r="E210" s="295" t="s">
        <v>4100</v>
      </c>
    </row>
    <row r="211" spans="1:5" ht="156.75" x14ac:dyDescent="0.2">
      <c r="A211" s="7">
        <f t="shared" ca="1" si="5"/>
        <v>0</v>
      </c>
      <c r="B211" s="283"/>
      <c r="C211" s="244" t="s">
        <v>4110</v>
      </c>
      <c r="D211" s="283" t="s">
        <v>4095</v>
      </c>
      <c r="E211" s="295" t="s">
        <v>4101</v>
      </c>
    </row>
    <row r="212" spans="1:5" ht="142.5" x14ac:dyDescent="0.2">
      <c r="A212" s="7">
        <f t="shared" ca="1" si="5"/>
        <v>0</v>
      </c>
      <c r="B212" s="283"/>
      <c r="C212" s="244" t="s">
        <v>4111</v>
      </c>
      <c r="D212" s="283" t="s">
        <v>4096</v>
      </c>
      <c r="E212" s="294" t="s">
        <v>4102</v>
      </c>
    </row>
    <row r="213" spans="1:5" ht="186" x14ac:dyDescent="0.2">
      <c r="A213" s="7">
        <f t="shared" ca="1" si="5"/>
        <v>0</v>
      </c>
      <c r="B213" s="284"/>
      <c r="C213" s="299" t="s">
        <v>4142</v>
      </c>
      <c r="D213" s="284" t="s">
        <v>4092</v>
      </c>
      <c r="E213" s="296" t="s">
        <v>4103</v>
      </c>
    </row>
    <row r="214" spans="1:5" ht="157.5" x14ac:dyDescent="0.2">
      <c r="A214" s="7">
        <f t="shared" ca="1" si="5"/>
        <v>0</v>
      </c>
      <c r="B214" s="284"/>
      <c r="C214" s="299" t="s">
        <v>4143</v>
      </c>
      <c r="D214" s="284" t="s">
        <v>4093</v>
      </c>
      <c r="E214" s="296" t="s">
        <v>4104</v>
      </c>
    </row>
    <row r="215" spans="1:5" ht="256.5" x14ac:dyDescent="0.2">
      <c r="A215" s="7">
        <f t="shared" ca="1" si="5"/>
        <v>0</v>
      </c>
      <c r="B215" s="283"/>
      <c r="C215" s="283" t="s">
        <v>4141</v>
      </c>
      <c r="D215" s="282" t="s">
        <v>4094</v>
      </c>
      <c r="E215" s="294" t="s">
        <v>4105</v>
      </c>
    </row>
    <row r="216" spans="1:5" ht="14.25" x14ac:dyDescent="0.2">
      <c r="A216" s="171" t="str">
        <f t="shared" ca="1" si="5"/>
        <v>Activity Description</v>
      </c>
      <c r="B216" s="7" t="s">
        <v>57</v>
      </c>
      <c r="C216" s="244" t="s">
        <v>3698</v>
      </c>
      <c r="D216" s="244" t="s">
        <v>1856</v>
      </c>
      <c r="E216" s="298" t="s">
        <v>4138</v>
      </c>
    </row>
    <row r="217" spans="1:5" ht="114.75" x14ac:dyDescent="0.2">
      <c r="A217" s="294" t="str">
        <f ca="1">OFFSET($B217,0,LangOffset,1,1)</f>
        <v>If there Principal Recipient name cannot be retrieved in the drop down menu, please type in 1)  the Principal Recipient abbreviation (2 to 7 characters) for example (ABC) and 2) name of the Organisation in the Recipient field</v>
      </c>
      <c r="B217" s="295" t="s">
        <v>6689</v>
      </c>
      <c r="C217" s="351" t="s">
        <v>6690</v>
      </c>
      <c r="D217" s="295" t="s">
        <v>6691</v>
      </c>
    </row>
  </sheetData>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I6"/>
  <sheetViews>
    <sheetView workbookViewId="0">
      <selection activeCell="C5" sqref="C5"/>
    </sheetView>
  </sheetViews>
  <sheetFormatPr defaultColWidth="8.75" defaultRowHeight="15.75" x14ac:dyDescent="0.25"/>
  <sheetData>
    <row r="1" spans="1:9" x14ac:dyDescent="0.25">
      <c r="A1" s="21" t="s">
        <v>1868</v>
      </c>
      <c r="B1" s="21" t="s">
        <v>1869</v>
      </c>
      <c r="C1" s="21" t="s">
        <v>1440</v>
      </c>
      <c r="D1" s="22" t="s">
        <v>1870</v>
      </c>
      <c r="E1" s="22" t="s">
        <v>1871</v>
      </c>
      <c r="F1" s="22" t="s">
        <v>1872</v>
      </c>
      <c r="G1" s="22" t="s">
        <v>1873</v>
      </c>
    </row>
    <row r="2" spans="1:9" x14ac:dyDescent="0.25">
      <c r="A2" s="23">
        <v>1</v>
      </c>
      <c r="B2" s="23" t="s">
        <v>1874</v>
      </c>
      <c r="C2" s="23" t="str">
        <f ca="1">OFFSET(D2,0,LangOffset,1,1)</f>
        <v>HIV/AIDS</v>
      </c>
      <c r="D2" s="24" t="s">
        <v>119</v>
      </c>
      <c r="E2" s="25" t="s">
        <v>1438</v>
      </c>
      <c r="F2" s="26" t="s">
        <v>1438</v>
      </c>
      <c r="G2" s="27" t="s">
        <v>1875</v>
      </c>
      <c r="H2" s="27"/>
      <c r="I2" s="27"/>
    </row>
    <row r="3" spans="1:9" x14ac:dyDescent="0.25">
      <c r="A3" s="23">
        <v>2</v>
      </c>
      <c r="B3" s="23" t="s">
        <v>1876</v>
      </c>
      <c r="C3" s="23" t="str">
        <f ca="1">OFFSET(D3,0,LangOffset,1,1)</f>
        <v>Tuberculosis</v>
      </c>
      <c r="D3" s="25" t="s">
        <v>1877</v>
      </c>
      <c r="E3" s="24" t="s">
        <v>1878</v>
      </c>
      <c r="F3" s="26" t="s">
        <v>1877</v>
      </c>
      <c r="G3" s="26" t="s">
        <v>1879</v>
      </c>
      <c r="H3" s="26"/>
      <c r="I3" s="26"/>
    </row>
    <row r="4" spans="1:9" x14ac:dyDescent="0.25">
      <c r="A4" s="23">
        <v>3</v>
      </c>
      <c r="B4" s="23" t="s">
        <v>1880</v>
      </c>
      <c r="C4" s="23" t="str">
        <f ca="1">OFFSET(D4,0,LangOffset,1,1)</f>
        <v>Malaria</v>
      </c>
      <c r="D4" s="24" t="s">
        <v>1881</v>
      </c>
      <c r="E4" s="24" t="s">
        <v>1882</v>
      </c>
      <c r="F4" s="26" t="s">
        <v>1881</v>
      </c>
      <c r="G4" s="26" t="s">
        <v>1883</v>
      </c>
      <c r="H4" s="26"/>
      <c r="I4" s="26"/>
    </row>
    <row r="5" spans="1:9" x14ac:dyDescent="0.25">
      <c r="A5" s="23">
        <v>4</v>
      </c>
      <c r="B5" s="28" t="s">
        <v>1884</v>
      </c>
      <c r="C5" s="23" t="str">
        <f ca="1">OFFSET(D5,0,LangOffset,1,1)</f>
        <v>HIV/TB</v>
      </c>
      <c r="D5" s="25" t="s">
        <v>1885</v>
      </c>
      <c r="E5" s="25" t="s">
        <v>1886</v>
      </c>
      <c r="F5" s="27" t="s">
        <v>1886</v>
      </c>
      <c r="G5" s="27" t="s">
        <v>1887</v>
      </c>
      <c r="H5" s="26"/>
      <c r="I5" s="26"/>
    </row>
    <row r="6" spans="1:9" x14ac:dyDescent="0.25">
      <c r="A6" s="23">
        <v>6</v>
      </c>
      <c r="B6" s="23" t="s">
        <v>1888</v>
      </c>
      <c r="C6" s="23" t="str">
        <f ca="1">OFFSET(D6,0,LangOffset,1,1)</f>
        <v>HSS</v>
      </c>
      <c r="D6" s="24" t="s">
        <v>1889</v>
      </c>
      <c r="E6" s="24" t="s">
        <v>1890</v>
      </c>
      <c r="F6" s="26" t="s">
        <v>1891</v>
      </c>
      <c r="G6" s="26" t="s">
        <v>1892</v>
      </c>
      <c r="H6" s="26"/>
      <c r="I6" s="26"/>
    </row>
  </sheetData>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92D050"/>
  </sheetPr>
  <dimension ref="B2:B13"/>
  <sheetViews>
    <sheetView workbookViewId="0">
      <selection activeCell="J20" sqref="J20"/>
    </sheetView>
  </sheetViews>
  <sheetFormatPr defaultColWidth="8.75" defaultRowHeight="12.75" x14ac:dyDescent="0.2"/>
  <cols>
    <col min="1" max="16384" width="8.75" style="107"/>
  </cols>
  <sheetData>
    <row r="2" spans="2:2" s="108" customFormat="1" x14ac:dyDescent="0.2">
      <c r="B2" s="108" t="str">
        <f ca="1">Translations!A179</f>
        <v>USER “TIPS”</v>
      </c>
    </row>
    <row r="3" spans="2:2" x14ac:dyDescent="0.2">
      <c r="B3" s="107" t="str">
        <f ca="1">Translations!A180</f>
        <v>1.Always download from the GF website the LoHP template. Do not use a version that you would have saved in your file.</v>
      </c>
    </row>
    <row r="4" spans="2:2" x14ac:dyDescent="0.2">
      <c r="B4" s="219" t="str">
        <f ca="1">Translations!A181</f>
        <v xml:space="preserve">2.Use the file at zoom of 100 to 120% for best view of the drop-down options. </v>
      </c>
    </row>
    <row r="5" spans="2:2" x14ac:dyDescent="0.2">
      <c r="B5" s="219" t="str">
        <f ca="1">Translations!A182</f>
        <v xml:space="preserve">3.Don’t make further changes to the set-up page particularly the selection of disease component otherwise such change will create errors in selection of eligible modules, interventions, cost categories or products. </v>
      </c>
    </row>
    <row r="6" spans="2:2" x14ac:dyDescent="0.2">
      <c r="B6" s="107" t="str">
        <f ca="1">Translations!A183</f>
        <v>4.Use “freeze panes” function provided in the MS-Excel. Freeze panes on the “Module column” on the data input sheets to help navigate the sheet to enter easily</v>
      </c>
    </row>
    <row r="7" spans="2:2" x14ac:dyDescent="0.2">
      <c r="B7" s="107" t="str">
        <f ca="1">Translations!A184</f>
        <v xml:space="preserve">5.Do not unlock the template (e.g. by cracking its password). This may change its structure. The template is intended for upload into the system. Files with affected/corrupted structure cannot be uploaded into the system.  </v>
      </c>
    </row>
    <row r="8" spans="2:2" x14ac:dyDescent="0.2">
      <c r="B8" s="107" t="str">
        <f ca="1">Translations!A185</f>
        <v>6.The template is fully functional on MS-Excel 2010 and higher, on windows</v>
      </c>
    </row>
    <row r="9" spans="2:2" x14ac:dyDescent="0.2">
      <c r="B9" s="107" t="str">
        <f ca="1">Translations!A186</f>
        <v>7.Create multiple data entry lines   using “copy/paste” function for repetitive module/intervention lines, column by column. Do not paste CORE item names/specs from an external files.</v>
      </c>
    </row>
    <row r="10" spans="2:2" s="108" customFormat="1" x14ac:dyDescent="0.2">
      <c r="B10" s="107" t="str">
        <f ca="1">Translations!A187</f>
        <v>8.Make sure you do not have blank rows in your dataset (do not skip rows).</v>
      </c>
    </row>
    <row r="11" spans="2:2" x14ac:dyDescent="0.2">
      <c r="B11" s="107" t="str">
        <f ca="1">Translations!A188</f>
        <v>9. Ask your CTs for support or transfer data to a fresh copy of the LoHP template if your file fails to function correctly at any stage of data entry.</v>
      </c>
    </row>
    <row r="12" spans="2:2" x14ac:dyDescent="0.2">
      <c r="B12" s="107" t="str">
        <f ca="1">Translations!A189</f>
        <v xml:space="preserve">10.Entry VL &amp; EID test reagents needs based on standard “equipment/reagent bundles” for specimen types. Check the LoHP drop-down menu for comprehensive list of VL &amp; EID test bundles. </v>
      </c>
    </row>
    <row r="13" spans="2:2" x14ac:dyDescent="0.2">
      <c r="B13" s="219" t="str">
        <f ca="1">Translations!A190</f>
        <v xml:space="preserve">11.Entry requirements for the following category of items is simplified: Chemistry/immunology/hematology/culture analyzers/accessories/consumables. PR’s will enter lump sum amounts in the LoHP rather than the full range of items needed for each type of analyzer. </v>
      </c>
    </row>
  </sheetData>
  <sheetProtection algorithmName="SHA-512" hashValue="sqm+5SqDqO/8/PM0BRPShbCOb4F3qb4Y70INm9op1mvy4dPdtNZEIrKASf5T4ad6Uwsx7rbT6Ogop5Y6k8lSFQ==" saltValue="J8ktPnDSZrHQhk07SXJupw==" spinCount="100000" sheet="1" objects="1" scenarios="1"/>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H27"/>
  <sheetViews>
    <sheetView zoomScale="75" zoomScaleNormal="75" zoomScalePageLayoutView="75" workbookViewId="0">
      <pane ySplit="1" topLeftCell="A2" activePane="bottomLeft" state="frozen"/>
      <selection activeCell="B2" sqref="B2"/>
      <selection pane="bottomLeft" activeCell="D37" sqref="D37"/>
    </sheetView>
  </sheetViews>
  <sheetFormatPr defaultColWidth="9" defaultRowHeight="14.25" x14ac:dyDescent="0.2"/>
  <cols>
    <col min="1" max="1" width="8.75" style="86" bestFit="1" customWidth="1"/>
    <col min="2" max="2" width="6.25" style="86" bestFit="1" customWidth="1"/>
    <col min="3" max="3" width="69.75" style="86" customWidth="1"/>
    <col min="4" max="4" width="62.25" style="89" customWidth="1"/>
    <col min="5" max="5" width="19.25" style="89" customWidth="1"/>
    <col min="6" max="6" width="16" style="89" customWidth="1"/>
    <col min="7" max="7" width="9.75" style="95" bestFit="1" customWidth="1"/>
    <col min="8" max="8" width="9" style="88"/>
    <col min="9" max="16384" width="9" style="86"/>
  </cols>
  <sheetData>
    <row r="1" spans="1:8" s="83" customFormat="1" ht="15" x14ac:dyDescent="0.25">
      <c r="A1" s="83" t="s">
        <v>1869</v>
      </c>
      <c r="B1" s="83" t="s">
        <v>2373</v>
      </c>
      <c r="C1" s="83" t="s">
        <v>1440</v>
      </c>
      <c r="D1" s="84" t="s">
        <v>1980</v>
      </c>
      <c r="E1" s="84" t="s">
        <v>1981</v>
      </c>
      <c r="F1" s="84" t="s">
        <v>1982</v>
      </c>
      <c r="G1" s="85" t="s">
        <v>1983</v>
      </c>
      <c r="H1" s="83" t="s">
        <v>2415</v>
      </c>
    </row>
    <row r="2" spans="1:8" x14ac:dyDescent="0.2">
      <c r="A2" s="302" t="s">
        <v>2374</v>
      </c>
      <c r="B2" s="86">
        <v>7</v>
      </c>
      <c r="C2" s="86" t="str">
        <f t="shared" ref="C2:C27" ca="1" si="0">OFFSET(D2,0,LangOffset,1,1)</f>
        <v>Prevention programs for general population</v>
      </c>
      <c r="D2" s="300" t="s">
        <v>1941</v>
      </c>
      <c r="E2" s="87" t="s">
        <v>4144</v>
      </c>
      <c r="F2" s="87" t="s">
        <v>4145</v>
      </c>
      <c r="G2" s="87" t="s">
        <v>4146</v>
      </c>
      <c r="H2" s="88" t="e">
        <f ca="1">IF(MATCH(C2,Pharmaceuticals!D:D,0),1,"")</f>
        <v>#N/A</v>
      </c>
    </row>
    <row r="3" spans="1:8" x14ac:dyDescent="0.2">
      <c r="A3" s="302" t="s">
        <v>2374</v>
      </c>
      <c r="B3" s="86">
        <v>244</v>
      </c>
      <c r="C3" s="86" t="str">
        <f t="shared" ca="1" si="0"/>
        <v>Comprehensive prevention programs for MSM</v>
      </c>
      <c r="D3" s="300" t="s">
        <v>4147</v>
      </c>
      <c r="E3" s="87" t="s">
        <v>4148</v>
      </c>
      <c r="F3" s="87" t="s">
        <v>4149</v>
      </c>
      <c r="G3" s="87" t="s">
        <v>4150</v>
      </c>
      <c r="H3" s="88" t="e">
        <f ca="1">IF(MATCH(C3,Pharmaceuticals!D:D,0),1,"")</f>
        <v>#N/A</v>
      </c>
    </row>
    <row r="4" spans="1:8" x14ac:dyDescent="0.2">
      <c r="A4" s="302" t="s">
        <v>2374</v>
      </c>
      <c r="B4" s="86">
        <v>9</v>
      </c>
      <c r="C4" s="86" t="str">
        <f t="shared" ca="1" si="0"/>
        <v>Comprehensive prevention programs for sex workers and their clients</v>
      </c>
      <c r="D4" s="300" t="s">
        <v>4151</v>
      </c>
      <c r="E4" s="87" t="s">
        <v>4152</v>
      </c>
      <c r="F4" s="87" t="s">
        <v>4153</v>
      </c>
      <c r="G4" s="87" t="s">
        <v>4154</v>
      </c>
      <c r="H4" s="88" t="e">
        <f ca="1">IF(MATCH(C4,Pharmaceuticals!D:D,0),1,"")</f>
        <v>#N/A</v>
      </c>
    </row>
    <row r="5" spans="1:8" x14ac:dyDescent="0.2">
      <c r="A5" s="302" t="s">
        <v>2374</v>
      </c>
      <c r="B5" s="86">
        <v>10</v>
      </c>
      <c r="C5" s="86" t="str">
        <f t="shared" ca="1" si="0"/>
        <v>Comprehensive prevention programs for people who inject drugs (PWID) and their partners</v>
      </c>
      <c r="D5" s="300" t="s">
        <v>4155</v>
      </c>
      <c r="E5" s="87" t="s">
        <v>4156</v>
      </c>
      <c r="F5" s="87" t="s">
        <v>4157</v>
      </c>
      <c r="G5" s="87" t="s">
        <v>4158</v>
      </c>
      <c r="H5" s="88" t="e">
        <f ca="1">IF(MATCH(C5,Pharmaceuticals!D:D,0),1,"")</f>
        <v>#N/A</v>
      </c>
    </row>
    <row r="6" spans="1:8" x14ac:dyDescent="0.2">
      <c r="A6" s="302" t="s">
        <v>2374</v>
      </c>
      <c r="B6" s="86">
        <v>173</v>
      </c>
      <c r="C6" s="86" t="str">
        <f t="shared" ca="1" si="0"/>
        <v>Comprehensive prevention programs for TGs</v>
      </c>
      <c r="D6" s="300" t="s">
        <v>4159</v>
      </c>
      <c r="E6" s="87" t="s">
        <v>4160</v>
      </c>
      <c r="F6" s="87" t="s">
        <v>4161</v>
      </c>
      <c r="G6" s="87" t="s">
        <v>4162</v>
      </c>
      <c r="H6" s="88" t="e">
        <f ca="1">IF(MATCH(C6,Pharmaceuticals!D:D,0),1,"")</f>
        <v>#N/A</v>
      </c>
    </row>
    <row r="7" spans="1:8" x14ac:dyDescent="0.2">
      <c r="A7" s="302" t="s">
        <v>2374</v>
      </c>
      <c r="B7" s="86">
        <v>174</v>
      </c>
      <c r="C7" s="86" t="str">
        <f t="shared" ca="1" si="0"/>
        <v>Comprehensive programs for people in prisons and other closed settings</v>
      </c>
      <c r="D7" s="300" t="s">
        <v>4163</v>
      </c>
      <c r="E7" s="88" t="s">
        <v>4164</v>
      </c>
      <c r="F7" s="88" t="s">
        <v>4165</v>
      </c>
      <c r="G7" s="88" t="s">
        <v>4166</v>
      </c>
      <c r="H7" s="88" t="e">
        <f ca="1">IF(MATCH(C7,Pharmaceuticals!D:D,0),1,"")</f>
        <v>#N/A</v>
      </c>
    </row>
    <row r="8" spans="1:8" x14ac:dyDescent="0.2">
      <c r="A8" s="302" t="s">
        <v>2374</v>
      </c>
      <c r="B8" s="86">
        <v>11</v>
      </c>
      <c r="C8" s="86" t="str">
        <f t="shared" ca="1" si="0"/>
        <v>Prevention programs for other vulnerable populations</v>
      </c>
      <c r="D8" s="260" t="s">
        <v>4167</v>
      </c>
      <c r="E8" s="300" t="s">
        <v>4168</v>
      </c>
      <c r="F8" s="300" t="s">
        <v>4169</v>
      </c>
      <c r="G8" s="261" t="s">
        <v>4170</v>
      </c>
      <c r="H8" s="88" t="e">
        <f ca="1">IF(MATCH(C8,Pharmaceuticals!D:D,0),1,"")</f>
        <v>#N/A</v>
      </c>
    </row>
    <row r="9" spans="1:8" x14ac:dyDescent="0.2">
      <c r="A9" s="302" t="s">
        <v>2374</v>
      </c>
      <c r="B9" s="86">
        <v>12</v>
      </c>
      <c r="C9" s="86" t="str">
        <f t="shared" ca="1" si="0"/>
        <v>Prevention programs for adolescents and youth, in and out of school</v>
      </c>
      <c r="D9" s="260" t="s">
        <v>1938</v>
      </c>
      <c r="E9" s="300" t="s">
        <v>4171</v>
      </c>
      <c r="F9" s="300" t="s">
        <v>4172</v>
      </c>
      <c r="G9" s="261" t="s">
        <v>4173</v>
      </c>
      <c r="H9" s="88" t="e">
        <f ca="1">IF(MATCH(C9,Pharmaceuticals!D:D,0),1,"")</f>
        <v>#N/A</v>
      </c>
    </row>
    <row r="10" spans="1:8" x14ac:dyDescent="0.2">
      <c r="A10" s="302" t="s">
        <v>2374</v>
      </c>
      <c r="B10" s="86">
        <v>13</v>
      </c>
      <c r="C10" s="86" t="str">
        <f t="shared" ca="1" si="0"/>
        <v>PMTCT</v>
      </c>
      <c r="D10" s="89" t="s">
        <v>109</v>
      </c>
      <c r="E10" s="300" t="s">
        <v>4174</v>
      </c>
      <c r="F10" s="300" t="s">
        <v>1984</v>
      </c>
      <c r="G10" s="261" t="s">
        <v>4175</v>
      </c>
      <c r="H10" s="88" t="e">
        <f ca="1">IF(MATCH(C10,Pharmaceuticals!D:D,0),1,"")</f>
        <v>#N/A</v>
      </c>
    </row>
    <row r="11" spans="1:8" x14ac:dyDescent="0.2">
      <c r="A11" s="302" t="s">
        <v>2374</v>
      </c>
      <c r="B11" s="86">
        <v>175</v>
      </c>
      <c r="C11" s="86" t="str">
        <f t="shared" ca="1" si="0"/>
        <v>HIV Testing Services</v>
      </c>
      <c r="D11" s="260" t="s">
        <v>4176</v>
      </c>
      <c r="E11" s="300" t="s">
        <v>4177</v>
      </c>
      <c r="F11" s="90" t="s">
        <v>4178</v>
      </c>
      <c r="G11" s="261" t="s">
        <v>4179</v>
      </c>
      <c r="H11" s="88" t="e">
        <f ca="1">IF(MATCH(C11,Pharmaceuticals!D:D,0),1,"")</f>
        <v>#N/A</v>
      </c>
    </row>
    <row r="12" spans="1:8" x14ac:dyDescent="0.2">
      <c r="A12" s="302" t="s">
        <v>2374</v>
      </c>
      <c r="B12" s="86">
        <v>14</v>
      </c>
      <c r="C12" s="86" t="str">
        <f t="shared" ca="1" si="0"/>
        <v>Treatment, care and support</v>
      </c>
      <c r="D12" s="260" t="s">
        <v>1965</v>
      </c>
      <c r="E12" s="90" t="s">
        <v>1985</v>
      </c>
      <c r="F12" s="90" t="s">
        <v>1986</v>
      </c>
      <c r="G12" s="91" t="s">
        <v>4180</v>
      </c>
      <c r="H12" s="88">
        <f ca="1">IF(MATCH(C12,Pharmaceuticals!D:D,0),1,"")</f>
        <v>1</v>
      </c>
    </row>
    <row r="13" spans="1:8" x14ac:dyDescent="0.2">
      <c r="A13" s="302" t="s">
        <v>2376</v>
      </c>
      <c r="B13" s="86">
        <v>16</v>
      </c>
      <c r="C13" s="86" t="str">
        <f t="shared" ca="1" si="0"/>
        <v>TB/HIV</v>
      </c>
      <c r="D13" s="260" t="s">
        <v>1964</v>
      </c>
      <c r="E13" s="90" t="s">
        <v>1989</v>
      </c>
      <c r="F13" s="90" t="s">
        <v>4181</v>
      </c>
      <c r="G13" s="91" t="s">
        <v>1990</v>
      </c>
      <c r="H13" s="88" t="e">
        <f ca="1">IF(MATCH(C13,Pharmaceuticals!D:D,0),1,"")</f>
        <v>#N/A</v>
      </c>
    </row>
    <row r="14" spans="1:8" x14ac:dyDescent="0.2">
      <c r="A14" s="302" t="s">
        <v>2374</v>
      </c>
      <c r="B14" s="86">
        <v>251</v>
      </c>
      <c r="C14" s="86" t="str">
        <f t="shared" ca="1" si="0"/>
        <v>Programs to reduce human rights-related barriers to HIV services</v>
      </c>
      <c r="D14" s="260" t="s">
        <v>4182</v>
      </c>
      <c r="E14" s="90" t="s">
        <v>4183</v>
      </c>
      <c r="F14" s="90" t="s">
        <v>4184</v>
      </c>
      <c r="G14" s="91" t="s">
        <v>4185</v>
      </c>
      <c r="H14" s="88" t="e">
        <f ca="1">IF(MATCH(C14,Pharmaceuticals!D:D,0),1,"")</f>
        <v>#N/A</v>
      </c>
    </row>
    <row r="15" spans="1:8" x14ac:dyDescent="0.2">
      <c r="A15" s="302" t="s">
        <v>2377</v>
      </c>
      <c r="B15" s="86">
        <v>30</v>
      </c>
      <c r="C15" s="86" t="str">
        <f t="shared" ca="1" si="0"/>
        <v>Program management</v>
      </c>
      <c r="D15" s="260" t="s">
        <v>1943</v>
      </c>
      <c r="E15" s="90" t="s">
        <v>4186</v>
      </c>
      <c r="F15" s="90" t="s">
        <v>1999</v>
      </c>
      <c r="G15" s="91" t="s">
        <v>2000</v>
      </c>
      <c r="H15" s="88" t="e">
        <f ca="1">IF(MATCH(C15,Pharmaceuticals!D:D,0),1,"")</f>
        <v>#N/A</v>
      </c>
    </row>
    <row r="16" spans="1:8" x14ac:dyDescent="0.2">
      <c r="A16" s="303" t="s">
        <v>1880</v>
      </c>
      <c r="B16" s="86">
        <v>18</v>
      </c>
      <c r="C16" s="86" t="str">
        <f ca="1">OFFSET(D16,0,LangOffset,1,1)</f>
        <v>Vector control</v>
      </c>
      <c r="D16" s="260" t="s">
        <v>1967</v>
      </c>
      <c r="E16" s="90" t="s">
        <v>1993</v>
      </c>
      <c r="F16" s="90" t="s">
        <v>1994</v>
      </c>
      <c r="G16" s="91" t="s">
        <v>4187</v>
      </c>
      <c r="H16" s="88" t="e">
        <f ca="1">IF(MATCH(C16,Pharmaceuticals!D:D,0),1,"")</f>
        <v>#N/A</v>
      </c>
    </row>
    <row r="17" spans="1:8" x14ac:dyDescent="0.2">
      <c r="A17" s="303" t="s">
        <v>1880</v>
      </c>
      <c r="B17" s="86">
        <v>19</v>
      </c>
      <c r="C17" s="86" t="str">
        <f ca="1">OFFSET(D17,0,LangOffset,1,1)</f>
        <v>Case management</v>
      </c>
      <c r="D17" s="260" t="s">
        <v>1900</v>
      </c>
      <c r="E17" s="90" t="s">
        <v>1995</v>
      </c>
      <c r="F17" s="90" t="s">
        <v>1996</v>
      </c>
      <c r="G17" s="261" t="s">
        <v>4188</v>
      </c>
      <c r="H17" s="88" t="e">
        <f ca="1">IF(MATCH(C17,Pharmaceuticals!D:D,0),1,"")</f>
        <v>#N/A</v>
      </c>
    </row>
    <row r="18" spans="1:8" x14ac:dyDescent="0.2">
      <c r="A18" s="303" t="s">
        <v>1880</v>
      </c>
      <c r="B18" s="86">
        <v>20</v>
      </c>
      <c r="C18" s="86" t="str">
        <f t="shared" ca="1" si="0"/>
        <v>Specific prevention interventions (SPI)</v>
      </c>
      <c r="D18" s="260" t="s">
        <v>1948</v>
      </c>
      <c r="E18" s="93" t="s">
        <v>1997</v>
      </c>
      <c r="F18" s="92" t="s">
        <v>1998</v>
      </c>
      <c r="G18" s="93" t="s">
        <v>4189</v>
      </c>
      <c r="H18" s="88" t="e">
        <f ca="1">IF(MATCH(C18,Pharmaceuticals!D:D,0),1,"")</f>
        <v>#N/A</v>
      </c>
    </row>
    <row r="19" spans="1:8" s="94" customFormat="1" x14ac:dyDescent="0.2">
      <c r="A19" s="303" t="s">
        <v>2377</v>
      </c>
      <c r="B19" s="86">
        <v>23</v>
      </c>
      <c r="C19" s="86" t="str">
        <f ca="1">OFFSET(D19,0,LangOffset,1,1)</f>
        <v>RSSH: Procurement and supply chain management systems</v>
      </c>
      <c r="D19" s="260" t="s">
        <v>4190</v>
      </c>
      <c r="E19" s="300" t="s">
        <v>4191</v>
      </c>
      <c r="F19" s="300" t="s">
        <v>4192</v>
      </c>
      <c r="G19" s="91" t="s">
        <v>4193</v>
      </c>
      <c r="H19" s="88" t="e">
        <f ca="1">IF(MATCH(C19,Pharmaceuticals!D:D,0),1,"")</f>
        <v>#N/A</v>
      </c>
    </row>
    <row r="20" spans="1:8" x14ac:dyDescent="0.2">
      <c r="A20" s="303" t="s">
        <v>2377</v>
      </c>
      <c r="B20" s="86">
        <v>29</v>
      </c>
      <c r="C20" s="86" t="str">
        <f ca="1">OFFSET(D20,0,LangOffset,1,1)</f>
        <v>RSSH: Health management information systems and M&amp;E</v>
      </c>
      <c r="D20" s="260" t="s">
        <v>4194</v>
      </c>
      <c r="E20" s="90" t="s">
        <v>4195</v>
      </c>
      <c r="F20" s="90" t="s">
        <v>4196</v>
      </c>
      <c r="G20" s="91" t="s">
        <v>4197</v>
      </c>
      <c r="H20" s="88" t="e">
        <f ca="1">IF(MATCH(C20,Pharmaceuticals!D:D,0),1,"")</f>
        <v>#N/A</v>
      </c>
    </row>
    <row r="21" spans="1:8" x14ac:dyDescent="0.2">
      <c r="A21" s="303" t="s">
        <v>2377</v>
      </c>
      <c r="B21" s="86">
        <v>22</v>
      </c>
      <c r="C21" s="86" t="str">
        <f t="shared" ca="1" si="0"/>
        <v>RSSH: Human resources for health (HRH), including community health workers</v>
      </c>
      <c r="D21" s="260" t="s">
        <v>4198</v>
      </c>
      <c r="E21" s="90" t="s">
        <v>4199</v>
      </c>
      <c r="F21" s="90" t="s">
        <v>4200</v>
      </c>
      <c r="G21" s="91" t="s">
        <v>4201</v>
      </c>
      <c r="H21" s="88" t="e">
        <f ca="1">IF(MATCH(C21,Pharmaceuticals!D:D,0),1,"")</f>
        <v>#N/A</v>
      </c>
    </row>
    <row r="22" spans="1:8" x14ac:dyDescent="0.2">
      <c r="A22" s="303" t="s">
        <v>2377</v>
      </c>
      <c r="B22" s="86">
        <v>21</v>
      </c>
      <c r="C22" s="86" t="str">
        <f t="shared" ca="1" si="0"/>
        <v>RSSH: Integrated service delivery and quality improvement</v>
      </c>
      <c r="D22" s="260" t="s">
        <v>4202</v>
      </c>
      <c r="E22" s="90" t="s">
        <v>4203</v>
      </c>
      <c r="F22" s="90" t="s">
        <v>4204</v>
      </c>
      <c r="G22" s="91" t="s">
        <v>4205</v>
      </c>
      <c r="H22" s="88" t="e">
        <f ca="1">IF(MATCH(C22,Pharmaceuticals!D:D,0),1,"")</f>
        <v>#N/A</v>
      </c>
    </row>
    <row r="23" spans="1:8" x14ac:dyDescent="0.2">
      <c r="A23" s="302" t="s">
        <v>2377</v>
      </c>
      <c r="B23" s="86">
        <v>26</v>
      </c>
      <c r="C23" s="86" t="str">
        <f t="shared" ca="1" si="0"/>
        <v>RSSH: Financial management systems</v>
      </c>
      <c r="D23" s="89" t="s">
        <v>4206</v>
      </c>
      <c r="E23" s="90" t="s">
        <v>4207</v>
      </c>
      <c r="F23" s="90" t="s">
        <v>4208</v>
      </c>
      <c r="G23" s="91" t="s">
        <v>4209</v>
      </c>
      <c r="H23" s="88" t="e">
        <f ca="1">IF(MATCH(C23,Pharmaceuticals!D:D,0),1,"")</f>
        <v>#N/A</v>
      </c>
    </row>
    <row r="24" spans="1:8" x14ac:dyDescent="0.2">
      <c r="A24" s="302" t="s">
        <v>2377</v>
      </c>
      <c r="B24" s="86">
        <v>252</v>
      </c>
      <c r="C24" s="86" t="str">
        <f t="shared" ca="1" si="0"/>
        <v>RSSH: National health strategies</v>
      </c>
      <c r="D24" s="260" t="s">
        <v>4210</v>
      </c>
      <c r="E24" s="90" t="s">
        <v>4211</v>
      </c>
      <c r="F24" s="90" t="s">
        <v>4212</v>
      </c>
      <c r="G24" s="91" t="s">
        <v>4213</v>
      </c>
      <c r="H24" s="88" t="e">
        <f ca="1">IF(MATCH(C24,Pharmaceuticals!D:D,0),1,"")</f>
        <v>#N/A</v>
      </c>
    </row>
    <row r="25" spans="1:8" x14ac:dyDescent="0.2">
      <c r="A25" s="304" t="s">
        <v>2377</v>
      </c>
      <c r="B25" s="94">
        <v>28</v>
      </c>
      <c r="C25" s="94" t="str">
        <f t="shared" ca="1" si="0"/>
        <v>RSSH: Community responses and systems</v>
      </c>
      <c r="D25" s="301" t="s">
        <v>4214</v>
      </c>
      <c r="E25" s="301" t="s">
        <v>4215</v>
      </c>
      <c r="F25" s="301" t="s">
        <v>4216</v>
      </c>
      <c r="G25" s="301" t="s">
        <v>4217</v>
      </c>
      <c r="H25" s="88" t="e">
        <f ca="1">IF(MATCH(C25,Pharmaceuticals!D:D,0),1,"")</f>
        <v>#N/A</v>
      </c>
    </row>
    <row r="26" spans="1:8" x14ac:dyDescent="0.2">
      <c r="A26" s="302" t="s">
        <v>1876</v>
      </c>
      <c r="B26" s="86">
        <v>15</v>
      </c>
      <c r="C26" s="86" t="str">
        <f t="shared" ca="1" si="0"/>
        <v>TB care and prevention</v>
      </c>
      <c r="D26" s="89" t="s">
        <v>1957</v>
      </c>
      <c r="E26" s="90" t="s">
        <v>1987</v>
      </c>
      <c r="F26" s="90" t="s">
        <v>1988</v>
      </c>
      <c r="G26" s="91" t="s">
        <v>4218</v>
      </c>
      <c r="H26" s="88" t="e">
        <f ca="1">IF(MATCH(C26,Pharmaceuticals!D:D,0),1,"")</f>
        <v>#N/A</v>
      </c>
    </row>
    <row r="27" spans="1:8" x14ac:dyDescent="0.2">
      <c r="A27" s="302" t="s">
        <v>1876</v>
      </c>
      <c r="B27" s="86">
        <v>17</v>
      </c>
      <c r="C27" s="86" t="str">
        <f t="shared" ca="1" si="0"/>
        <v>MDR-TB</v>
      </c>
      <c r="D27" s="260" t="s">
        <v>1922</v>
      </c>
      <c r="E27" s="260" t="s">
        <v>1991</v>
      </c>
      <c r="F27" s="260" t="s">
        <v>1992</v>
      </c>
      <c r="G27" s="301" t="s">
        <v>4219</v>
      </c>
      <c r="H27" s="88" t="e">
        <f ca="1">IF(MATCH(C27,Pharmaceuticals!D:D,0),1,"")</f>
        <v>#N/A</v>
      </c>
    </row>
  </sheetData>
  <sheetProtection formatCells="0"/>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F51"/>
  <sheetViews>
    <sheetView workbookViewId="0">
      <selection activeCell="A15" sqref="A15"/>
    </sheetView>
  </sheetViews>
  <sheetFormatPr defaultColWidth="9" defaultRowHeight="12.75" x14ac:dyDescent="0.2"/>
  <cols>
    <col min="1" max="1" width="12.25" style="88" bestFit="1" customWidth="1"/>
    <col min="2" max="2" width="5.25" style="88" bestFit="1" customWidth="1"/>
    <col min="3" max="3" width="55.5" style="88" customWidth="1"/>
    <col min="4" max="4" width="19.25" style="88" bestFit="1" customWidth="1"/>
    <col min="5" max="5" width="5.25" style="88" bestFit="1" customWidth="1"/>
    <col min="6" max="6" width="7.5" style="88" customWidth="1"/>
    <col min="7" max="7" width="15.75" style="88" bestFit="1" customWidth="1"/>
    <col min="8" max="8" width="9.75" style="88" bestFit="1" customWidth="1"/>
    <col min="9" max="9" width="19.75" style="88" bestFit="1" customWidth="1"/>
    <col min="10" max="16384" width="9" style="88"/>
  </cols>
  <sheetData>
    <row r="1" spans="1:6" x14ac:dyDescent="0.2">
      <c r="A1" s="88" t="s">
        <v>2410</v>
      </c>
      <c r="B1" s="88" t="s">
        <v>2373</v>
      </c>
      <c r="C1" s="88" t="s">
        <v>2411</v>
      </c>
      <c r="D1" s="88" t="s">
        <v>2412</v>
      </c>
      <c r="E1" s="88" t="s">
        <v>2373</v>
      </c>
      <c r="F1" s="88" t="s">
        <v>2413</v>
      </c>
    </row>
    <row r="2" spans="1:6" x14ac:dyDescent="0.2">
      <c r="A2" s="88">
        <f ca="1">MATCH(CONCATENATE("*",CmpAcroSelected,"*"),CatModules!A2:A92,0)+1</f>
        <v>2</v>
      </c>
      <c r="B2" s="88">
        <f ca="1">IFERROR(INDIRECT(ADDRESS(A2,2,1,1,"CatModules")),"")</f>
        <v>7</v>
      </c>
      <c r="C2" s="88" t="str">
        <f ca="1">IFERROR(VLOOKUP(B2,CatModules!B:C,2,FALSE),"")</f>
        <v>Prevention programs for general population</v>
      </c>
      <c r="D2" s="88">
        <f ca="1">IF(B2&lt;&gt;"",J1,"")</f>
        <v>0</v>
      </c>
      <c r="E2" s="88">
        <f ca="1">IF(B2&lt;&gt;"",B2,"")</f>
        <v>7</v>
      </c>
      <c r="F2" s="88">
        <f ca="1">IF(B2&lt;&gt;"",COUNTIF(CatInt!A:A,ModInCmp!B2),"")</f>
        <v>8</v>
      </c>
    </row>
    <row r="3" spans="1:6" x14ac:dyDescent="0.2">
      <c r="A3" s="88">
        <f ca="1">IFERROR(A2+MATCH(CONCATENATE("*",CmpAcroSelected,"*"),OFFSET(CatModules!A$1,A2,0,100,1),0),"")</f>
        <v>3</v>
      </c>
      <c r="B3" s="88">
        <f ca="1">IFERROR(INDIRECT(ADDRESS(A3,2,1,1,"CatModules")),"")</f>
        <v>244</v>
      </c>
      <c r="C3" s="88" t="str">
        <f ca="1">IFERROR(VLOOKUP(B3,CatModules!B:C,2,FALSE),"")</f>
        <v>Comprehensive prevention programs for MSM</v>
      </c>
      <c r="D3" s="88">
        <f t="shared" ref="D3:D50" ca="1" si="0">IF(B3&lt;&gt;"",J2,"")</f>
        <v>0</v>
      </c>
      <c r="E3" s="88">
        <f t="shared" ref="E3:E50" ca="1" si="1">IF(B3&lt;&gt;"",B3,"")</f>
        <v>244</v>
      </c>
      <c r="F3" s="88">
        <f ca="1">IF(B3&lt;&gt;"",COUNTIF(CatInt!A:A,ModInCmp!B3),"")</f>
        <v>11</v>
      </c>
    </row>
    <row r="4" spans="1:6" x14ac:dyDescent="0.2">
      <c r="A4" s="88">
        <f ca="1">IFERROR(A3+MATCH(CONCATENATE("*",CmpAcroSelected,"*"),OFFSET(CatModules!A$1,A3,0,100,1),0),"")</f>
        <v>4</v>
      </c>
      <c r="B4" s="88">
        <f t="shared" ref="B4:B50" ca="1" si="2">IFERROR(INDIRECT(ADDRESS(A4,2,1,1,"CatModules")),"")</f>
        <v>9</v>
      </c>
      <c r="C4" s="88" t="str">
        <f ca="1">IFERROR(VLOOKUP(B4,CatModules!B:C,2,FALSE),"")</f>
        <v>Comprehensive prevention programs for sex workers and their clients</v>
      </c>
      <c r="D4" s="88">
        <f t="shared" ca="1" si="0"/>
        <v>0</v>
      </c>
      <c r="E4" s="88">
        <f t="shared" ca="1" si="1"/>
        <v>9</v>
      </c>
      <c r="F4" s="88">
        <f ca="1">IF(B4&lt;&gt;"",COUNTIF(CatInt!A:A,ModInCmp!B4),"")</f>
        <v>11</v>
      </c>
    </row>
    <row r="5" spans="1:6" x14ac:dyDescent="0.2">
      <c r="A5" s="88">
        <f ca="1">IFERROR(A4+MATCH(CONCATENATE("*",CmpAcroSelected,"*"),OFFSET(CatModules!A$1,A4,0,100,1),0),"")</f>
        <v>5</v>
      </c>
      <c r="B5" s="88">
        <f t="shared" ca="1" si="2"/>
        <v>10</v>
      </c>
      <c r="C5" s="88" t="str">
        <f ca="1">IFERROR(VLOOKUP(B5,CatModules!B:C,2,FALSE),"")</f>
        <v>Comprehensive prevention programs for people who inject drugs (PWID) and their partners</v>
      </c>
      <c r="D5" s="88">
        <f t="shared" ca="1" si="0"/>
        <v>0</v>
      </c>
      <c r="E5" s="88">
        <f t="shared" ca="1" si="1"/>
        <v>10</v>
      </c>
      <c r="F5" s="88">
        <f ca="1">IF(B5&lt;&gt;"",COUNTIF(CatInt!A:A,ModInCmp!B5),"")</f>
        <v>12</v>
      </c>
    </row>
    <row r="6" spans="1:6" x14ac:dyDescent="0.2">
      <c r="A6" s="88">
        <f ca="1">IFERROR(A5+MATCH(CONCATENATE("*",CmpAcroSelected,"*"),OFFSET(CatModules!A$1,A5,0,100,1),0),"")</f>
        <v>6</v>
      </c>
      <c r="B6" s="88">
        <f t="shared" ca="1" si="2"/>
        <v>173</v>
      </c>
      <c r="C6" s="88" t="str">
        <f ca="1">IFERROR(VLOOKUP(B6,CatModules!B:C,2,FALSE),"")</f>
        <v>Comprehensive prevention programs for TGs</v>
      </c>
      <c r="D6" s="88">
        <f t="shared" ca="1" si="0"/>
        <v>0</v>
      </c>
      <c r="E6" s="88">
        <f t="shared" ca="1" si="1"/>
        <v>173</v>
      </c>
      <c r="F6" s="88">
        <f ca="1">IF(B6&lt;&gt;"",COUNTIF(CatInt!A:A,ModInCmp!B6),"")</f>
        <v>11</v>
      </c>
    </row>
    <row r="7" spans="1:6" x14ac:dyDescent="0.2">
      <c r="A7" s="88">
        <f ca="1">IFERROR(A6+MATCH(CONCATENATE("*",CmpAcroSelected,"*"),OFFSET(CatModules!A$1,A6,0,100,1),0),"")</f>
        <v>7</v>
      </c>
      <c r="B7" s="88">
        <f t="shared" ca="1" si="2"/>
        <v>174</v>
      </c>
      <c r="C7" s="88" t="str">
        <f ca="1">IFERROR(VLOOKUP(B7,CatModules!B:C,2,FALSE),"")</f>
        <v>Comprehensive programs for people in prisons and other closed settings</v>
      </c>
      <c r="D7" s="88">
        <f t="shared" ca="1" si="0"/>
        <v>0</v>
      </c>
      <c r="E7" s="88">
        <f t="shared" ca="1" si="1"/>
        <v>174</v>
      </c>
      <c r="F7" s="88">
        <f ca="1">IF(B7&lt;&gt;"",COUNTIF(CatInt!A:A,ModInCmp!B7),"")</f>
        <v>10</v>
      </c>
    </row>
    <row r="8" spans="1:6" x14ac:dyDescent="0.2">
      <c r="A8" s="88">
        <f ca="1">IFERROR(A7+MATCH(CONCATENATE("*",CmpAcroSelected,"*"),OFFSET(CatModules!A$1,A7,0,100,1),0),"")</f>
        <v>8</v>
      </c>
      <c r="B8" s="88">
        <f t="shared" ca="1" si="2"/>
        <v>11</v>
      </c>
      <c r="C8" s="88" t="str">
        <f ca="1">IFERROR(VLOOKUP(B8,CatModules!B:C,2,FALSE),"")</f>
        <v>Prevention programs for other vulnerable populations</v>
      </c>
      <c r="D8" s="88">
        <f t="shared" ca="1" si="0"/>
        <v>0</v>
      </c>
      <c r="E8" s="88">
        <f t="shared" ca="1" si="1"/>
        <v>11</v>
      </c>
      <c r="F8" s="88">
        <f ca="1">IF(B8&lt;&gt;"",COUNTIF(CatInt!A:A,ModInCmp!B8),"")</f>
        <v>5</v>
      </c>
    </row>
    <row r="9" spans="1:6" x14ac:dyDescent="0.2">
      <c r="A9" s="88">
        <f ca="1">IFERROR(A8+MATCH(CONCATENATE("*",CmpAcroSelected,"*"),OFFSET(CatModules!A$1,A8,0,100,1),0),"")</f>
        <v>9</v>
      </c>
      <c r="B9" s="88">
        <f t="shared" ca="1" si="2"/>
        <v>12</v>
      </c>
      <c r="C9" s="88" t="str">
        <f ca="1">IFERROR(VLOOKUP(B9,CatModules!B:C,2,FALSE),"")</f>
        <v>Prevention programs for adolescents and youth, in and out of school</v>
      </c>
      <c r="D9" s="88">
        <f t="shared" ca="1" si="0"/>
        <v>0</v>
      </c>
      <c r="E9" s="88">
        <f t="shared" ca="1" si="1"/>
        <v>12</v>
      </c>
      <c r="F9" s="88">
        <f ca="1">IF(B9&lt;&gt;"",COUNTIF(CatInt!A:A,ModInCmp!B9),"")</f>
        <v>11</v>
      </c>
    </row>
    <row r="10" spans="1:6" x14ac:dyDescent="0.2">
      <c r="A10" s="88">
        <f ca="1">IFERROR(A9+MATCH(CONCATENATE("*",CmpAcroSelected,"*"),OFFSET(CatModules!A$1,A9,0,100,1),0),"")</f>
        <v>10</v>
      </c>
      <c r="B10" s="88">
        <f t="shared" ca="1" si="2"/>
        <v>13</v>
      </c>
      <c r="C10" s="88" t="str">
        <f ca="1">IFERROR(VLOOKUP(B10,CatModules!B:C,2,FALSE),"")</f>
        <v>PMTCT</v>
      </c>
      <c r="D10" s="88">
        <f t="shared" ca="1" si="0"/>
        <v>0</v>
      </c>
      <c r="E10" s="88">
        <f t="shared" ca="1" si="1"/>
        <v>13</v>
      </c>
      <c r="F10" s="88">
        <f ca="1">IF(B10&lt;&gt;"",COUNTIF(CatInt!A:A,ModInCmp!B10),"")</f>
        <v>5</v>
      </c>
    </row>
    <row r="11" spans="1:6" x14ac:dyDescent="0.2">
      <c r="A11" s="88">
        <f ca="1">IFERROR(A10+MATCH(CONCATENATE("*",CmpAcroSelected,"*"),OFFSET(CatModules!A$1,A10,0,100,1),0),"")</f>
        <v>11</v>
      </c>
      <c r="B11" s="88">
        <f t="shared" ca="1" si="2"/>
        <v>175</v>
      </c>
      <c r="C11" s="88" t="str">
        <f ca="1">IFERROR(VLOOKUP(B11,CatModules!B:C,2,FALSE),"")</f>
        <v>HIV Testing Services</v>
      </c>
      <c r="D11" s="88">
        <f t="shared" ca="1" si="0"/>
        <v>0</v>
      </c>
      <c r="E11" s="88">
        <f t="shared" ca="1" si="1"/>
        <v>175</v>
      </c>
      <c r="F11" s="88">
        <f ca="1">IF(B11&lt;&gt;"",COUNTIF(CatInt!A:A,ModInCmp!B11),"")</f>
        <v>1</v>
      </c>
    </row>
    <row r="12" spans="1:6" x14ac:dyDescent="0.2">
      <c r="A12" s="88">
        <f ca="1">IFERROR(A11+MATCH(CONCATENATE("*",CmpAcroSelected,"*"),OFFSET(CatModules!A$1,A11,0,100,1),0),"")</f>
        <v>12</v>
      </c>
      <c r="B12" s="88">
        <f t="shared" ca="1" si="2"/>
        <v>14</v>
      </c>
      <c r="C12" s="88" t="str">
        <f ca="1">IFERROR(VLOOKUP(B12,CatModules!B:C,2,FALSE),"")</f>
        <v>Treatment, care and support</v>
      </c>
      <c r="D12" s="88">
        <f t="shared" ca="1" si="0"/>
        <v>0</v>
      </c>
      <c r="E12" s="88">
        <f t="shared" ca="1" si="1"/>
        <v>14</v>
      </c>
      <c r="F12" s="88">
        <f ca="1">IF(B12&lt;&gt;"",COUNTIF(CatInt!A:A,ModInCmp!B12),"")</f>
        <v>8</v>
      </c>
    </row>
    <row r="13" spans="1:6" x14ac:dyDescent="0.2">
      <c r="A13" s="88">
        <f ca="1">IFERROR(A12+MATCH(CONCATENATE("*",CmpAcroSelected,"*"),OFFSET(CatModules!A$1,A12,0,100,1),0),"")</f>
        <v>13</v>
      </c>
      <c r="B13" s="88">
        <f t="shared" ca="1" si="2"/>
        <v>16</v>
      </c>
      <c r="C13" s="88" t="str">
        <f ca="1">IFERROR(VLOOKUP(B13,CatModules!B:C,2,FALSE),"")</f>
        <v>TB/HIV</v>
      </c>
      <c r="D13" s="88">
        <f t="shared" ca="1" si="0"/>
        <v>0</v>
      </c>
      <c r="E13" s="88">
        <f t="shared" ca="1" si="1"/>
        <v>16</v>
      </c>
      <c r="F13" s="88">
        <f ca="1">IF(B13&lt;&gt;"",COUNTIF(CatInt!A:A,ModInCmp!B13),"")</f>
        <v>16</v>
      </c>
    </row>
    <row r="14" spans="1:6" x14ac:dyDescent="0.2">
      <c r="A14" s="88">
        <f ca="1">IFERROR(A13+MATCH(CONCATENATE("*",CmpAcroSelected,"*"),OFFSET(CatModules!A$1,A13,0,100,1),0),"")</f>
        <v>14</v>
      </c>
      <c r="B14" s="88">
        <f t="shared" ca="1" si="2"/>
        <v>251</v>
      </c>
      <c r="C14" s="88" t="str">
        <f ca="1">IFERROR(VLOOKUP(B14,CatModules!B:C,2,FALSE),"")</f>
        <v>Programs to reduce human rights-related barriers to HIV services</v>
      </c>
      <c r="D14" s="88">
        <f t="shared" ca="1" si="0"/>
        <v>0</v>
      </c>
      <c r="E14" s="88">
        <f t="shared" ca="1" si="1"/>
        <v>251</v>
      </c>
      <c r="F14" s="88">
        <f ca="1">IF(B14&lt;&gt;"",COUNTIF(CatInt!A:A,ModInCmp!B14),"")</f>
        <v>8</v>
      </c>
    </row>
    <row r="15" spans="1:6" x14ac:dyDescent="0.2">
      <c r="A15" s="88">
        <f ca="1">IFERROR(A14+MATCH(CONCATENATE("*",CmpAcroSelected,"*"),OFFSET(CatModules!A$1,A14,0,100,1),0),"")</f>
        <v>15</v>
      </c>
      <c r="B15" s="88">
        <f t="shared" ca="1" si="2"/>
        <v>30</v>
      </c>
      <c r="C15" s="88" t="str">
        <f ca="1">IFERROR(VLOOKUP(B15,CatModules!B:C,2,FALSE),"")</f>
        <v>Program management</v>
      </c>
      <c r="D15" s="88">
        <f t="shared" ca="1" si="0"/>
        <v>0</v>
      </c>
      <c r="E15" s="88">
        <f t="shared" ca="1" si="1"/>
        <v>30</v>
      </c>
      <c r="F15" s="88">
        <f ca="1">IF(B15&lt;&gt;"",COUNTIF(CatInt!A:A,ModInCmp!B15),"")</f>
        <v>3</v>
      </c>
    </row>
    <row r="16" spans="1:6" x14ac:dyDescent="0.2">
      <c r="A16" s="88">
        <f ca="1">IFERROR(A15+MATCH(CONCATENATE("*",CmpAcroSelected,"*"),OFFSET(CatModules!A$1,A15,0,100,1),0),"")</f>
        <v>19</v>
      </c>
      <c r="B16" s="88">
        <f t="shared" ca="1" si="2"/>
        <v>23</v>
      </c>
      <c r="C16" s="88" t="str">
        <f ca="1">IFERROR(VLOOKUP(B16,CatModules!B:C,2,FALSE),"")</f>
        <v>RSSH: Procurement and supply chain management systems</v>
      </c>
      <c r="D16" s="88">
        <f t="shared" ca="1" si="0"/>
        <v>0</v>
      </c>
      <c r="E16" s="88">
        <f t="shared" ca="1" si="1"/>
        <v>23</v>
      </c>
      <c r="F16" s="88">
        <f ca="1">IF(B16&lt;&gt;"",COUNTIF(CatInt!A:A,ModInCmp!B16),"")</f>
        <v>5</v>
      </c>
    </row>
    <row r="17" spans="1:6" x14ac:dyDescent="0.2">
      <c r="A17" s="88">
        <f ca="1">IFERROR(A16+MATCH(CONCATENATE("*",CmpAcroSelected,"*"),OFFSET(CatModules!A$1,A16,0,100,1),0),"")</f>
        <v>20</v>
      </c>
      <c r="B17" s="88">
        <f t="shared" ca="1" si="2"/>
        <v>29</v>
      </c>
      <c r="C17" s="88" t="str">
        <f ca="1">IFERROR(VLOOKUP(B17,CatModules!B:C,2,FALSE),"")</f>
        <v>RSSH: Health management information systems and M&amp;E</v>
      </c>
      <c r="D17" s="88">
        <f t="shared" ca="1" si="0"/>
        <v>0</v>
      </c>
      <c r="E17" s="88">
        <f t="shared" ca="1" si="1"/>
        <v>29</v>
      </c>
      <c r="F17" s="88">
        <f ca="1">IF(B17&lt;&gt;"",COUNTIF(CatInt!A:A,ModInCmp!B17),"")</f>
        <v>7</v>
      </c>
    </row>
    <row r="18" spans="1:6" x14ac:dyDescent="0.2">
      <c r="A18" s="88">
        <f ca="1">IFERROR(A17+MATCH(CONCATENATE("*",CmpAcroSelected,"*"),OFFSET(CatModules!A$1,A17,0,100,1),0),"")</f>
        <v>21</v>
      </c>
      <c r="B18" s="88">
        <f t="shared" ca="1" si="2"/>
        <v>22</v>
      </c>
      <c r="C18" s="88" t="str">
        <f ca="1">IFERROR(VLOOKUP(B18,CatModules!B:C,2,FALSE),"")</f>
        <v>RSSH: Human resources for health (HRH), including community health workers</v>
      </c>
      <c r="D18" s="88">
        <f t="shared" ca="1" si="0"/>
        <v>0</v>
      </c>
      <c r="E18" s="88">
        <f t="shared" ca="1" si="1"/>
        <v>22</v>
      </c>
      <c r="F18" s="88">
        <f ca="1">IF(B18&lt;&gt;"",COUNTIF(CatInt!A:A,ModInCmp!B18),"")</f>
        <v>3</v>
      </c>
    </row>
    <row r="19" spans="1:6" x14ac:dyDescent="0.2">
      <c r="A19" s="88">
        <f ca="1">IFERROR(A18+MATCH(CONCATENATE("*",CmpAcroSelected,"*"),OFFSET(CatModules!A$1,A18,0,100,1),0),"")</f>
        <v>22</v>
      </c>
      <c r="B19" s="88">
        <f t="shared" ca="1" si="2"/>
        <v>21</v>
      </c>
      <c r="C19" s="88" t="str">
        <f ca="1">IFERROR(VLOOKUP(B19,CatModules!B:C,2,FALSE),"")</f>
        <v>RSSH: Integrated service delivery and quality improvement</v>
      </c>
      <c r="D19" s="88">
        <f t="shared" ca="1" si="0"/>
        <v>0</v>
      </c>
      <c r="E19" s="88">
        <f t="shared" ca="1" si="1"/>
        <v>21</v>
      </c>
      <c r="F19" s="88">
        <f ca="1">IF(B19&lt;&gt;"",COUNTIF(CatInt!A:A,ModInCmp!B19),"")</f>
        <v>6</v>
      </c>
    </row>
    <row r="20" spans="1:6" x14ac:dyDescent="0.2">
      <c r="A20" s="88">
        <f ca="1">IFERROR(A19+MATCH(CONCATENATE("*",CmpAcroSelected,"*"),OFFSET(CatModules!A$1,A19,0,100,1),0),"")</f>
        <v>23</v>
      </c>
      <c r="B20" s="88">
        <f t="shared" ca="1" si="2"/>
        <v>26</v>
      </c>
      <c r="C20" s="88" t="str">
        <f ca="1">IFERROR(VLOOKUP(B20,CatModules!B:C,2,FALSE),"")</f>
        <v>RSSH: Financial management systems</v>
      </c>
      <c r="D20" s="88">
        <f t="shared" ca="1" si="0"/>
        <v>0</v>
      </c>
      <c r="E20" s="88">
        <f t="shared" ca="1" si="1"/>
        <v>26</v>
      </c>
      <c r="F20" s="88">
        <f ca="1">IF(B20&lt;&gt;"",COUNTIF(CatInt!A:A,ModInCmp!B20),"")</f>
        <v>3</v>
      </c>
    </row>
    <row r="21" spans="1:6" x14ac:dyDescent="0.2">
      <c r="A21" s="88">
        <f ca="1">IFERROR(A20+MATCH(CONCATENATE("*",CmpAcroSelected,"*"),OFFSET(CatModules!A$1,A20,0,100,1),0),"")</f>
        <v>24</v>
      </c>
      <c r="B21" s="88">
        <f t="shared" ca="1" si="2"/>
        <v>252</v>
      </c>
      <c r="C21" s="88" t="str">
        <f ca="1">IFERROR(VLOOKUP(B21,CatModules!B:C,2,FALSE),"")</f>
        <v>RSSH: National health strategies</v>
      </c>
      <c r="D21" s="88">
        <f t="shared" ca="1" si="0"/>
        <v>0</v>
      </c>
      <c r="E21" s="88">
        <f t="shared" ca="1" si="1"/>
        <v>252</v>
      </c>
      <c r="F21" s="88">
        <f ca="1">IF(B21&lt;&gt;"",COUNTIF(CatInt!A:A,ModInCmp!B21),"")</f>
        <v>2</v>
      </c>
    </row>
    <row r="22" spans="1:6" x14ac:dyDescent="0.2">
      <c r="A22" s="88">
        <f ca="1">IFERROR(A21+MATCH(CONCATENATE("*",CmpAcroSelected,"*"),OFFSET(CatModules!A$1,A21,0,100,1),0),"")</f>
        <v>25</v>
      </c>
      <c r="B22" s="88">
        <f t="shared" ca="1" si="2"/>
        <v>28</v>
      </c>
      <c r="C22" s="88" t="str">
        <f ca="1">IFERROR(VLOOKUP(B22,CatModules!B:C,2,FALSE),"")</f>
        <v>RSSH: Community responses and systems</v>
      </c>
      <c r="D22" s="88">
        <f t="shared" ca="1" si="0"/>
        <v>0</v>
      </c>
      <c r="E22" s="88">
        <f t="shared" ca="1" si="1"/>
        <v>28</v>
      </c>
      <c r="F22" s="88">
        <f ca="1">IF(B22&lt;&gt;"",COUNTIF(CatInt!A:A,ModInCmp!B22),"")</f>
        <v>5</v>
      </c>
    </row>
    <row r="23" spans="1:6" x14ac:dyDescent="0.2">
      <c r="A23" s="88" t="str">
        <f ca="1">IFERROR(A22+MATCH(CONCATENATE("*",CmpAcroSelected,"*"),OFFSET(CatModules!A$1,A22,0,100,1),0),"")</f>
        <v/>
      </c>
      <c r="B23" s="88" t="str">
        <f t="shared" ca="1" si="2"/>
        <v/>
      </c>
      <c r="C23" s="88" t="str">
        <f ca="1">IFERROR(VLOOKUP(B23,CatModules!B:C,2,FALSE),"")</f>
        <v/>
      </c>
      <c r="D23" s="88" t="str">
        <f t="shared" ca="1" si="0"/>
        <v/>
      </c>
      <c r="E23" s="88" t="str">
        <f t="shared" ca="1" si="1"/>
        <v/>
      </c>
      <c r="F23" s="88" t="str">
        <f ca="1">IF(B23&lt;&gt;"",COUNTIF(CatInt!A:A,ModInCmp!B23),"")</f>
        <v/>
      </c>
    </row>
    <row r="24" spans="1:6" x14ac:dyDescent="0.2">
      <c r="A24" s="88" t="str">
        <f ca="1">IFERROR(A23+MATCH(CONCATENATE("*",CmpAcroSelected,"*"),OFFSET(CatModules!A$1,A23,0,100,1),0),"")</f>
        <v/>
      </c>
      <c r="B24" s="88" t="str">
        <f t="shared" ca="1" si="2"/>
        <v/>
      </c>
      <c r="C24" s="88" t="str">
        <f ca="1">IFERROR(VLOOKUP(B24,CatModules!B:C,2,FALSE),"")</f>
        <v/>
      </c>
      <c r="D24" s="88" t="str">
        <f t="shared" ca="1" si="0"/>
        <v/>
      </c>
      <c r="E24" s="88" t="str">
        <f t="shared" ca="1" si="1"/>
        <v/>
      </c>
      <c r="F24" s="88" t="str">
        <f ca="1">IF(B24&lt;&gt;"",COUNTIF(CatInt!A:A,ModInCmp!B24),"")</f>
        <v/>
      </c>
    </row>
    <row r="25" spans="1:6" x14ac:dyDescent="0.2">
      <c r="A25" s="88" t="str">
        <f ca="1">IFERROR(A24+MATCH(CONCATENATE("*",CmpAcroSelected,"*"),OFFSET(CatModules!A$1,A24,0,100,1),0),"")</f>
        <v/>
      </c>
      <c r="B25" s="88" t="str">
        <f t="shared" ca="1" si="2"/>
        <v/>
      </c>
      <c r="C25" s="88" t="str">
        <f ca="1">IFERROR(VLOOKUP(B25,CatModules!B:C,2,FALSE),"")</f>
        <v/>
      </c>
      <c r="D25" s="88" t="str">
        <f t="shared" ca="1" si="0"/>
        <v/>
      </c>
      <c r="E25" s="88" t="str">
        <f t="shared" ca="1" si="1"/>
        <v/>
      </c>
      <c r="F25" s="88" t="str">
        <f ca="1">IF(B25&lt;&gt;"",COUNTIF(CatInt!A:A,ModInCmp!B25),"")</f>
        <v/>
      </c>
    </row>
    <row r="26" spans="1:6" x14ac:dyDescent="0.2">
      <c r="A26" s="88" t="str">
        <f ca="1">IFERROR(A25+MATCH(CONCATENATE("*",CmpAcroSelected,"*"),OFFSET(CatModules!A$1,A25,0,100,1),0),"")</f>
        <v/>
      </c>
      <c r="B26" s="88" t="str">
        <f t="shared" ca="1" si="2"/>
        <v/>
      </c>
      <c r="C26" s="88" t="str">
        <f ca="1">IFERROR(VLOOKUP(B26,CatModules!B:C,2,FALSE),"")</f>
        <v/>
      </c>
      <c r="D26" s="88" t="str">
        <f t="shared" ca="1" si="0"/>
        <v/>
      </c>
      <c r="E26" s="88" t="str">
        <f t="shared" ca="1" si="1"/>
        <v/>
      </c>
      <c r="F26" s="88" t="str">
        <f ca="1">IF(B26&lt;&gt;"",COUNTIF(CatInt!A:A,ModInCmp!B26),"")</f>
        <v/>
      </c>
    </row>
    <row r="27" spans="1:6" x14ac:dyDescent="0.2">
      <c r="A27" s="88" t="str">
        <f ca="1">IFERROR(A26+MATCH(CONCATENATE("*",CmpAcroSelected,"*"),OFFSET(CatModules!A$1,A26,0,100,1),0),"")</f>
        <v/>
      </c>
      <c r="B27" s="88" t="str">
        <f t="shared" ca="1" si="2"/>
        <v/>
      </c>
      <c r="C27" s="88" t="str">
        <f ca="1">IFERROR(VLOOKUP(B27,CatModules!B:C,2,FALSE),"")</f>
        <v/>
      </c>
      <c r="D27" s="88" t="str">
        <f t="shared" ca="1" si="0"/>
        <v/>
      </c>
      <c r="E27" s="88" t="str">
        <f t="shared" ca="1" si="1"/>
        <v/>
      </c>
      <c r="F27" s="88" t="str">
        <f ca="1">IF(B27&lt;&gt;"",COUNTIF(CatInt!A:A,ModInCmp!B27),"")</f>
        <v/>
      </c>
    </row>
    <row r="28" spans="1:6" x14ac:dyDescent="0.2">
      <c r="A28" s="88" t="str">
        <f ca="1">IFERROR(A27+MATCH(CONCATENATE("*",CmpAcroSelected,"*"),OFFSET(CatModules!A$1,A27,0,100,1),0),"")</f>
        <v/>
      </c>
      <c r="B28" s="88" t="str">
        <f t="shared" ca="1" si="2"/>
        <v/>
      </c>
      <c r="C28" s="88" t="str">
        <f ca="1">IFERROR(VLOOKUP(B28,CatModules!B:C,2,FALSE),"")</f>
        <v/>
      </c>
      <c r="D28" s="88" t="str">
        <f t="shared" ca="1" si="0"/>
        <v/>
      </c>
      <c r="E28" s="88" t="str">
        <f t="shared" ca="1" si="1"/>
        <v/>
      </c>
      <c r="F28" s="88" t="str">
        <f ca="1">IF(B28&lt;&gt;"",COUNTIF(CatInt!A:A,ModInCmp!B28),"")</f>
        <v/>
      </c>
    </row>
    <row r="29" spans="1:6" x14ac:dyDescent="0.2">
      <c r="A29" s="88" t="str">
        <f ca="1">IFERROR(A28+MATCH(CONCATENATE("*",CmpAcroSelected,"*"),OFFSET(CatModules!A$1,A28,0,100,1),0),"")</f>
        <v/>
      </c>
      <c r="B29" s="88" t="str">
        <f t="shared" ca="1" si="2"/>
        <v/>
      </c>
      <c r="C29" s="88" t="str">
        <f ca="1">IFERROR(VLOOKUP(B29,CatModules!B:C,2,FALSE),"")</f>
        <v/>
      </c>
      <c r="D29" s="88" t="str">
        <f t="shared" ca="1" si="0"/>
        <v/>
      </c>
      <c r="E29" s="88" t="str">
        <f t="shared" ca="1" si="1"/>
        <v/>
      </c>
      <c r="F29" s="88" t="str">
        <f ca="1">IF(B29&lt;&gt;"",COUNTIF(CatInt!A:A,ModInCmp!B29),"")</f>
        <v/>
      </c>
    </row>
    <row r="30" spans="1:6" x14ac:dyDescent="0.2">
      <c r="A30" s="88" t="str">
        <f ca="1">IFERROR(A29+MATCH(CONCATENATE("*",CmpAcroSelected,"*"),OFFSET(CatModules!A$1,A29,0,100,1),0),"")</f>
        <v/>
      </c>
      <c r="B30" s="88" t="str">
        <f t="shared" ca="1" si="2"/>
        <v/>
      </c>
      <c r="C30" s="88" t="str">
        <f ca="1">IFERROR(VLOOKUP(B30,CatModules!B:C,2,FALSE),"")</f>
        <v/>
      </c>
      <c r="D30" s="88" t="str">
        <f t="shared" ca="1" si="0"/>
        <v/>
      </c>
      <c r="E30" s="88" t="str">
        <f t="shared" ca="1" si="1"/>
        <v/>
      </c>
      <c r="F30" s="88" t="str">
        <f ca="1">IF(B30&lt;&gt;"",COUNTIF(CatInt!A:A,ModInCmp!B30),"")</f>
        <v/>
      </c>
    </row>
    <row r="31" spans="1:6" x14ac:dyDescent="0.2">
      <c r="A31" s="88" t="str">
        <f ca="1">IFERROR(A30+MATCH(CONCATENATE("*",CmpAcroSelected,"*"),OFFSET(CatModules!A$1,A30,0,100,1),0),"")</f>
        <v/>
      </c>
      <c r="B31" s="88" t="str">
        <f t="shared" ca="1" si="2"/>
        <v/>
      </c>
      <c r="C31" s="88" t="str">
        <f ca="1">IFERROR(VLOOKUP(B31,CatModules!B:C,2,FALSE),"")</f>
        <v/>
      </c>
      <c r="D31" s="88" t="str">
        <f t="shared" ca="1" si="0"/>
        <v/>
      </c>
      <c r="E31" s="88" t="str">
        <f t="shared" ca="1" si="1"/>
        <v/>
      </c>
      <c r="F31" s="88" t="str">
        <f ca="1">IF(B31&lt;&gt;"",COUNTIF(CatInt!A:A,ModInCmp!B31),"")</f>
        <v/>
      </c>
    </row>
    <row r="32" spans="1:6" x14ac:dyDescent="0.2">
      <c r="A32" s="88" t="str">
        <f ca="1">IFERROR(A31+MATCH(CONCATENATE("*",CmpAcroSelected,"*"),OFFSET(CatModules!A$1,A31,0,100,1),0),"")</f>
        <v/>
      </c>
      <c r="B32" s="88" t="str">
        <f t="shared" ca="1" si="2"/>
        <v/>
      </c>
      <c r="C32" s="88" t="str">
        <f ca="1">IFERROR(VLOOKUP(B32,CatModules!B:C,2,FALSE),"")</f>
        <v/>
      </c>
      <c r="D32" s="88" t="str">
        <f t="shared" ca="1" si="0"/>
        <v/>
      </c>
      <c r="E32" s="88" t="str">
        <f t="shared" ca="1" si="1"/>
        <v/>
      </c>
      <c r="F32" s="88" t="str">
        <f ca="1">IF(B32&lt;&gt;"",COUNTIF(CatInt!A:A,ModInCmp!B32),"")</f>
        <v/>
      </c>
    </row>
    <row r="33" spans="1:6" x14ac:dyDescent="0.2">
      <c r="A33" s="88" t="str">
        <f ca="1">IFERROR(A32+MATCH(CONCATENATE("*",CmpAcroSelected,"*"),OFFSET(CatModules!A$1,A32,0,100,1),0),"")</f>
        <v/>
      </c>
      <c r="B33" s="88" t="str">
        <f t="shared" ca="1" si="2"/>
        <v/>
      </c>
      <c r="C33" s="88" t="str">
        <f ca="1">IFERROR(VLOOKUP(B33,CatModules!B:C,2,FALSE),"")</f>
        <v/>
      </c>
      <c r="D33" s="88" t="str">
        <f t="shared" ca="1" si="0"/>
        <v/>
      </c>
      <c r="E33" s="88" t="str">
        <f t="shared" ca="1" si="1"/>
        <v/>
      </c>
      <c r="F33" s="88" t="str">
        <f ca="1">IF(B33&lt;&gt;"",COUNTIF(CatInt!A:A,ModInCmp!B33),"")</f>
        <v/>
      </c>
    </row>
    <row r="34" spans="1:6" x14ac:dyDescent="0.2">
      <c r="A34" s="88" t="str">
        <f ca="1">IFERROR(A33+MATCH(CONCATENATE("*",CmpAcroSelected,"*"),OFFSET(CatModules!A$1,A33,0,100,1),0),"")</f>
        <v/>
      </c>
      <c r="B34" s="88" t="str">
        <f t="shared" ca="1" si="2"/>
        <v/>
      </c>
      <c r="C34" s="88" t="str">
        <f ca="1">IFERROR(VLOOKUP(B34,CatModules!B:C,2,FALSE),"")</f>
        <v/>
      </c>
      <c r="D34" s="88" t="str">
        <f t="shared" ca="1" si="0"/>
        <v/>
      </c>
      <c r="E34" s="88" t="str">
        <f t="shared" ca="1" si="1"/>
        <v/>
      </c>
      <c r="F34" s="88" t="str">
        <f ca="1">IF(B34&lt;&gt;"",COUNTIF(CatInt!A:A,ModInCmp!B34),"")</f>
        <v/>
      </c>
    </row>
    <row r="35" spans="1:6" x14ac:dyDescent="0.2">
      <c r="A35" s="88" t="str">
        <f ca="1">IFERROR(A34+MATCH(CONCATENATE("*",CmpAcroSelected,"*"),OFFSET(CatModules!A$1,A34,0,100,1),0),"")</f>
        <v/>
      </c>
      <c r="B35" s="88" t="str">
        <f t="shared" ca="1" si="2"/>
        <v/>
      </c>
      <c r="C35" s="88" t="str">
        <f ca="1">IFERROR(VLOOKUP(B35,CatModules!B:C,2,FALSE),"")</f>
        <v/>
      </c>
      <c r="D35" s="88" t="str">
        <f t="shared" ca="1" si="0"/>
        <v/>
      </c>
      <c r="E35" s="88" t="str">
        <f t="shared" ca="1" si="1"/>
        <v/>
      </c>
      <c r="F35" s="88" t="str">
        <f ca="1">IF(B35&lt;&gt;"",COUNTIF(CatInt!A:A,ModInCmp!B35),"")</f>
        <v/>
      </c>
    </row>
    <row r="36" spans="1:6" x14ac:dyDescent="0.2">
      <c r="A36" s="88" t="str">
        <f ca="1">IFERROR(A35+MATCH(CONCATENATE("*",CmpAcroSelected,"*"),OFFSET(CatModules!A$1,A35,0,100,1),0),"")</f>
        <v/>
      </c>
      <c r="B36" s="88" t="str">
        <f t="shared" ca="1" si="2"/>
        <v/>
      </c>
      <c r="C36" s="88" t="str">
        <f ca="1">IFERROR(VLOOKUP(B36,CatModules!B:C,2,FALSE),"")</f>
        <v/>
      </c>
      <c r="D36" s="88" t="str">
        <f t="shared" ca="1" si="0"/>
        <v/>
      </c>
      <c r="E36" s="88" t="str">
        <f t="shared" ca="1" si="1"/>
        <v/>
      </c>
      <c r="F36" s="88" t="str">
        <f ca="1">IF(B36&lt;&gt;"",COUNTIF(CatInt!A:A,ModInCmp!B36),"")</f>
        <v/>
      </c>
    </row>
    <row r="37" spans="1:6" x14ac:dyDescent="0.2">
      <c r="A37" s="88" t="str">
        <f ca="1">IFERROR(A36+MATCH(CONCATENATE("*",CmpAcroSelected,"*"),OFFSET(CatModules!A$1,A36,0,100,1),0),"")</f>
        <v/>
      </c>
      <c r="B37" s="88" t="str">
        <f t="shared" ca="1" si="2"/>
        <v/>
      </c>
      <c r="C37" s="88" t="str">
        <f ca="1">IFERROR(VLOOKUP(B37,CatModules!B:C,2,FALSE),"")</f>
        <v/>
      </c>
      <c r="D37" s="88" t="str">
        <f t="shared" ca="1" si="0"/>
        <v/>
      </c>
      <c r="E37" s="88" t="str">
        <f t="shared" ca="1" si="1"/>
        <v/>
      </c>
      <c r="F37" s="88" t="str">
        <f ca="1">IF(B37&lt;&gt;"",COUNTIF(CatInt!A:A,ModInCmp!B37),"")</f>
        <v/>
      </c>
    </row>
    <row r="38" spans="1:6" x14ac:dyDescent="0.2">
      <c r="A38" s="88" t="str">
        <f ca="1">IFERROR(A37+MATCH(CONCATENATE("*",CmpAcroSelected,"*"),OFFSET(CatModules!A$1,A37,0,100,1),0),"")</f>
        <v/>
      </c>
      <c r="B38" s="88" t="str">
        <f t="shared" ca="1" si="2"/>
        <v/>
      </c>
      <c r="C38" s="88" t="str">
        <f ca="1">IFERROR(VLOOKUP(B38,CatModules!B:C,2,FALSE),"")</f>
        <v/>
      </c>
      <c r="D38" s="88" t="str">
        <f t="shared" ca="1" si="0"/>
        <v/>
      </c>
      <c r="E38" s="88" t="str">
        <f t="shared" ca="1" si="1"/>
        <v/>
      </c>
      <c r="F38" s="88" t="str">
        <f ca="1">IF(B38&lt;&gt;"",COUNTIF(CatInt!A:A,ModInCmp!B38),"")</f>
        <v/>
      </c>
    </row>
    <row r="39" spans="1:6" x14ac:dyDescent="0.2">
      <c r="A39" s="88" t="str">
        <f ca="1">IFERROR(A38+MATCH(CONCATENATE("*",CmpAcroSelected,"*"),OFFSET(CatModules!A$1,A38,0,100,1),0),"")</f>
        <v/>
      </c>
      <c r="B39" s="88" t="str">
        <f t="shared" ca="1" si="2"/>
        <v/>
      </c>
      <c r="C39" s="88" t="str">
        <f ca="1">IFERROR(VLOOKUP(B39,CatModules!B:C,2,FALSE),"")</f>
        <v/>
      </c>
      <c r="D39" s="88" t="str">
        <f t="shared" ca="1" si="0"/>
        <v/>
      </c>
      <c r="E39" s="88" t="str">
        <f t="shared" ca="1" si="1"/>
        <v/>
      </c>
      <c r="F39" s="88" t="str">
        <f ca="1">IF(B39&lt;&gt;"",COUNTIF(CatInt!A:A,ModInCmp!B39),"")</f>
        <v/>
      </c>
    </row>
    <row r="40" spans="1:6" x14ac:dyDescent="0.2">
      <c r="A40" s="88" t="str">
        <f ca="1">IFERROR(A39+MATCH(CONCATENATE("*",CmpAcroSelected,"*"),OFFSET(CatModules!A$1,A39,0,100,1),0),"")</f>
        <v/>
      </c>
      <c r="B40" s="88" t="str">
        <f t="shared" ca="1" si="2"/>
        <v/>
      </c>
      <c r="C40" s="88" t="str">
        <f ca="1">IFERROR(VLOOKUP(B40,CatModules!B:C,2,FALSE),"")</f>
        <v/>
      </c>
      <c r="D40" s="88" t="str">
        <f t="shared" ca="1" si="0"/>
        <v/>
      </c>
      <c r="E40" s="88" t="str">
        <f t="shared" ca="1" si="1"/>
        <v/>
      </c>
      <c r="F40" s="88" t="str">
        <f ca="1">IF(B40&lt;&gt;"",COUNTIF(CatInt!A:A,ModInCmp!B40),"")</f>
        <v/>
      </c>
    </row>
    <row r="41" spans="1:6" x14ac:dyDescent="0.2">
      <c r="A41" s="88" t="str">
        <f ca="1">IFERROR(A40+MATCH(CONCATENATE("*",CmpAcroSelected,"*"),OFFSET(CatModules!A$1,A40,0,100,1),0),"")</f>
        <v/>
      </c>
      <c r="B41" s="88" t="str">
        <f t="shared" ca="1" si="2"/>
        <v/>
      </c>
      <c r="C41" s="88" t="str">
        <f ca="1">IFERROR(VLOOKUP(B41,CatModules!B:C,2,FALSE),"")</f>
        <v/>
      </c>
      <c r="D41" s="88" t="str">
        <f t="shared" ca="1" si="0"/>
        <v/>
      </c>
      <c r="E41" s="88" t="str">
        <f t="shared" ca="1" si="1"/>
        <v/>
      </c>
      <c r="F41" s="88" t="str">
        <f ca="1">IF(B41&lt;&gt;"",COUNTIF(CatInt!A:A,ModInCmp!B41),"")</f>
        <v/>
      </c>
    </row>
    <row r="42" spans="1:6" x14ac:dyDescent="0.2">
      <c r="A42" s="88" t="str">
        <f ca="1">IFERROR(A41+MATCH(CONCATENATE("*",CmpAcroSelected,"*"),OFFSET(CatModules!A$1,A41,0,100,1),0),"")</f>
        <v/>
      </c>
      <c r="B42" s="88" t="str">
        <f t="shared" ca="1" si="2"/>
        <v/>
      </c>
      <c r="C42" s="88" t="str">
        <f ca="1">IFERROR(VLOOKUP(B42,CatModules!B:C,2,FALSE),"")</f>
        <v/>
      </c>
      <c r="D42" s="88" t="str">
        <f t="shared" ca="1" si="0"/>
        <v/>
      </c>
      <c r="E42" s="88" t="str">
        <f t="shared" ca="1" si="1"/>
        <v/>
      </c>
      <c r="F42" s="88" t="str">
        <f ca="1">IF(B42&lt;&gt;"",COUNTIF(CatInt!A:A,ModInCmp!B42),"")</f>
        <v/>
      </c>
    </row>
    <row r="43" spans="1:6" x14ac:dyDescent="0.2">
      <c r="A43" s="88" t="str">
        <f ca="1">IFERROR(A42+MATCH(CONCATENATE("*",CmpAcroSelected,"*"),OFFSET(CatModules!A$1,A42,0,100,1),0),"")</f>
        <v/>
      </c>
      <c r="B43" s="88" t="str">
        <f t="shared" ca="1" si="2"/>
        <v/>
      </c>
      <c r="C43" s="88" t="str">
        <f ca="1">IFERROR(VLOOKUP(B43,CatModules!B:C,2,FALSE),"")</f>
        <v/>
      </c>
      <c r="D43" s="88" t="str">
        <f t="shared" ca="1" si="0"/>
        <v/>
      </c>
      <c r="E43" s="88" t="str">
        <f t="shared" ca="1" si="1"/>
        <v/>
      </c>
      <c r="F43" s="88" t="str">
        <f ca="1">IF(B43&lt;&gt;"",COUNTIF(CatInt!A:A,ModInCmp!B43),"")</f>
        <v/>
      </c>
    </row>
    <row r="44" spans="1:6" x14ac:dyDescent="0.2">
      <c r="A44" s="88" t="str">
        <f ca="1">IFERROR(A43+MATCH(CONCATENATE("*",CmpAcroSelected,"*"),OFFSET(CatModules!A$1,A43,0,100,1),0),"")</f>
        <v/>
      </c>
      <c r="B44" s="88" t="str">
        <f t="shared" ca="1" si="2"/>
        <v/>
      </c>
      <c r="C44" s="88" t="str">
        <f ca="1">IFERROR(VLOOKUP(B44,CatModules!B:C,2,FALSE),"")</f>
        <v/>
      </c>
      <c r="D44" s="88" t="str">
        <f t="shared" ca="1" si="0"/>
        <v/>
      </c>
      <c r="E44" s="88" t="str">
        <f t="shared" ca="1" si="1"/>
        <v/>
      </c>
      <c r="F44" s="88" t="str">
        <f ca="1">IF(B44&lt;&gt;"",COUNTIF(CatInt!A:A,ModInCmp!B44),"")</f>
        <v/>
      </c>
    </row>
    <row r="45" spans="1:6" x14ac:dyDescent="0.2">
      <c r="A45" s="88" t="str">
        <f ca="1">IFERROR(A44+MATCH(CONCATENATE("*",CmpAcroSelected,"*"),OFFSET(CatModules!A$1,A44,0,100,1),0),"")</f>
        <v/>
      </c>
      <c r="B45" s="88" t="str">
        <f t="shared" ca="1" si="2"/>
        <v/>
      </c>
      <c r="C45" s="88" t="str">
        <f ca="1">IFERROR(VLOOKUP(B45,CatModules!B:C,2,FALSE),"")</f>
        <v/>
      </c>
      <c r="D45" s="88" t="str">
        <f t="shared" ca="1" si="0"/>
        <v/>
      </c>
      <c r="E45" s="88" t="str">
        <f t="shared" ca="1" si="1"/>
        <v/>
      </c>
      <c r="F45" s="88" t="str">
        <f ca="1">IF(B45&lt;&gt;"",COUNTIF(CatInt!A:A,ModInCmp!B45),"")</f>
        <v/>
      </c>
    </row>
    <row r="46" spans="1:6" x14ac:dyDescent="0.2">
      <c r="A46" s="88" t="str">
        <f ca="1">IFERROR(A45+MATCH(CONCATENATE("*",CmpAcroSelected,"*"),OFFSET(CatModules!A$1,A45,0,100,1),0),"")</f>
        <v/>
      </c>
      <c r="B46" s="88" t="str">
        <f t="shared" ca="1" si="2"/>
        <v/>
      </c>
      <c r="C46" s="88" t="str">
        <f ca="1">IFERROR(VLOOKUP(B46,CatModules!B:C,2,FALSE),"")</f>
        <v/>
      </c>
      <c r="D46" s="88" t="str">
        <f t="shared" ca="1" si="0"/>
        <v/>
      </c>
      <c r="E46" s="88" t="str">
        <f t="shared" ca="1" si="1"/>
        <v/>
      </c>
      <c r="F46" s="88" t="str">
        <f ca="1">IF(B46&lt;&gt;"",COUNTIF(CatInt!A:A,ModInCmp!B46),"")</f>
        <v/>
      </c>
    </row>
    <row r="47" spans="1:6" x14ac:dyDescent="0.2">
      <c r="A47" s="88" t="str">
        <f ca="1">IFERROR(A46+MATCH(CONCATENATE("*",CmpAcroSelected,"*"),OFFSET(CatModules!A$1,A46,0,100,1),0),"")</f>
        <v/>
      </c>
      <c r="B47" s="88" t="str">
        <f t="shared" ca="1" si="2"/>
        <v/>
      </c>
      <c r="C47" s="88" t="str">
        <f ca="1">IFERROR(VLOOKUP(B47,CatModules!B:C,2,FALSE),"")</f>
        <v/>
      </c>
      <c r="D47" s="88" t="str">
        <f t="shared" ca="1" si="0"/>
        <v/>
      </c>
      <c r="E47" s="88" t="str">
        <f t="shared" ca="1" si="1"/>
        <v/>
      </c>
      <c r="F47" s="88" t="str">
        <f ca="1">IF(B47&lt;&gt;"",COUNTIF(CatInt!A:A,ModInCmp!B47),"")</f>
        <v/>
      </c>
    </row>
    <row r="48" spans="1:6" x14ac:dyDescent="0.2">
      <c r="A48" s="88" t="str">
        <f ca="1">IFERROR(A47+MATCH(CONCATENATE("*",CmpAcroSelected,"*"),OFFSET(CatModules!A$1,A47,0,100,1),0),"")</f>
        <v/>
      </c>
      <c r="B48" s="88" t="str">
        <f t="shared" ca="1" si="2"/>
        <v/>
      </c>
      <c r="C48" s="88" t="str">
        <f ca="1">IFERROR(VLOOKUP(B48,CatModules!B:C,2,FALSE),"")</f>
        <v/>
      </c>
      <c r="D48" s="88" t="str">
        <f t="shared" ca="1" si="0"/>
        <v/>
      </c>
      <c r="E48" s="88" t="str">
        <f t="shared" ca="1" si="1"/>
        <v/>
      </c>
      <c r="F48" s="88" t="str">
        <f ca="1">IF(B48&lt;&gt;"",COUNTIF(CatInt!A:A,ModInCmp!B48),"")</f>
        <v/>
      </c>
    </row>
    <row r="49" spans="1:6" x14ac:dyDescent="0.2">
      <c r="A49" s="88" t="str">
        <f ca="1">IFERROR(A48+MATCH(CONCATENATE("*",CmpAcroSelected,"*"),OFFSET(CatModules!A$1,A48,0,100,1),0),"")</f>
        <v/>
      </c>
      <c r="B49" s="88" t="str">
        <f t="shared" ca="1" si="2"/>
        <v/>
      </c>
      <c r="C49" s="88" t="str">
        <f ca="1">IFERROR(VLOOKUP(B49,CatModules!B:C,2,FALSE),"")</f>
        <v/>
      </c>
      <c r="D49" s="88" t="str">
        <f t="shared" ca="1" si="0"/>
        <v/>
      </c>
      <c r="E49" s="88" t="str">
        <f t="shared" ca="1" si="1"/>
        <v/>
      </c>
      <c r="F49" s="88" t="str">
        <f ca="1">IF(B49&lt;&gt;"",COUNTIF(CatInt!A:A,ModInCmp!B49),"")</f>
        <v/>
      </c>
    </row>
    <row r="50" spans="1:6" x14ac:dyDescent="0.2">
      <c r="A50" s="88" t="str">
        <f ca="1">IFERROR(A49+MATCH(CONCATENATE("*",CmpAcroSelected,"*"),OFFSET(CatModules!A$1,A49,0,100,1),0),"")</f>
        <v/>
      </c>
      <c r="B50" s="88" t="str">
        <f t="shared" ca="1" si="2"/>
        <v/>
      </c>
      <c r="C50" s="88" t="str">
        <f ca="1">IFERROR(VLOOKUP(B50,CatModules!B:C,2,FALSE),"")</f>
        <v/>
      </c>
      <c r="D50" s="88" t="str">
        <f t="shared" ca="1" si="0"/>
        <v/>
      </c>
      <c r="E50" s="88" t="str">
        <f t="shared" ca="1" si="1"/>
        <v/>
      </c>
      <c r="F50" s="88" t="str">
        <f ca="1">IF(B50&lt;&gt;"",COUNTIF(CatInt!A:A,ModInCmp!B50),"")</f>
        <v/>
      </c>
    </row>
    <row r="51" spans="1:6" x14ac:dyDescent="0.2">
      <c r="D51" s="88" t="str">
        <f>IF(F51&lt;&gt;"",F50+D50,"")</f>
        <v/>
      </c>
    </row>
  </sheetData>
  <pageMargins left="0.7" right="0.7" top="0.75" bottom="0.75" header="0.3" footer="0.3"/>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K197"/>
  <sheetViews>
    <sheetView zoomScale="90" zoomScaleNormal="90" zoomScalePageLayoutView="90" workbookViewId="0">
      <pane xSplit="2" ySplit="1" topLeftCell="C2" activePane="bottomRight" state="frozen"/>
      <selection activeCell="B28" sqref="B28:Z28"/>
      <selection pane="topRight" activeCell="B28" sqref="B28:Z28"/>
      <selection pane="bottomLeft" activeCell="B28" sqref="B28:Z28"/>
      <selection pane="bottomRight" activeCell="A197" sqref="A197"/>
    </sheetView>
  </sheetViews>
  <sheetFormatPr defaultColWidth="9" defaultRowHeight="12.75" x14ac:dyDescent="0.2"/>
  <cols>
    <col min="1" max="1" width="6.25" style="101" bestFit="1" customWidth="1"/>
    <col min="2" max="2" width="30" style="101" customWidth="1"/>
    <col min="3" max="3" width="4.75" style="101" bestFit="1" customWidth="1"/>
    <col min="4" max="4" width="17.25" style="101" bestFit="1" customWidth="1"/>
    <col min="5" max="5" width="55.25" style="102" customWidth="1"/>
    <col min="6" max="6" width="43.5" style="103" customWidth="1"/>
    <col min="7" max="7" width="28" style="103" customWidth="1"/>
    <col min="8" max="8" width="27.25" style="103" customWidth="1"/>
    <col min="9" max="9" width="14.25" style="103" bestFit="1" customWidth="1"/>
    <col min="10" max="10" width="16.75" style="101" bestFit="1" customWidth="1"/>
    <col min="11" max="16384" width="9" style="101"/>
  </cols>
  <sheetData>
    <row r="1" spans="1:11" s="97" customFormat="1" x14ac:dyDescent="0.2">
      <c r="A1" s="97" t="s">
        <v>2373</v>
      </c>
      <c r="B1" s="97" t="s">
        <v>55</v>
      </c>
      <c r="C1" s="97" t="s">
        <v>2378</v>
      </c>
      <c r="D1" s="97" t="s">
        <v>3481</v>
      </c>
      <c r="E1" s="98" t="s">
        <v>2379</v>
      </c>
      <c r="F1" s="99" t="s">
        <v>1551</v>
      </c>
      <c r="G1" s="99" t="s">
        <v>1552</v>
      </c>
      <c r="H1" s="99" t="s">
        <v>1553</v>
      </c>
      <c r="I1" s="100" t="s">
        <v>1554</v>
      </c>
      <c r="J1" s="97" t="s">
        <v>2415</v>
      </c>
      <c r="K1" s="97" t="s">
        <v>2462</v>
      </c>
    </row>
    <row r="2" spans="1:11" ht="15.75" x14ac:dyDescent="0.25">
      <c r="A2">
        <v>7</v>
      </c>
      <c r="B2" t="s">
        <v>1941</v>
      </c>
      <c r="C2">
        <v>33</v>
      </c>
      <c r="D2" s="101" t="str">
        <f>CONCATENATE(A2,"-",C2)</f>
        <v>7-33</v>
      </c>
      <c r="E2" s="102" t="str">
        <f ca="1">OFFSET(F2,0,LangOffset,1,1)</f>
        <v>Behavioral interventions as part of programs for general population</v>
      </c>
      <c r="F2" t="s">
        <v>4220</v>
      </c>
      <c r="G2" t="s">
        <v>2380</v>
      </c>
      <c r="H2" t="s">
        <v>2381</v>
      </c>
      <c r="I2" t="s">
        <v>4221</v>
      </c>
      <c r="J2" s="101" t="e">
        <f ca="1">IF(AND(MATCH(A2,Pharmaceuticals!E:E,0),MATCH(E2,Pharmaceuticals!F:F,0)),1,"")</f>
        <v>#N/A</v>
      </c>
      <c r="K2" s="101" t="str">
        <f ca="1">CONCATENATE(A2,"-",E2)</f>
        <v>7-Behavioral interventions as part of programs for general population</v>
      </c>
    </row>
    <row r="3" spans="1:11" ht="15.75" x14ac:dyDescent="0.25">
      <c r="A3">
        <v>7</v>
      </c>
      <c r="B3" t="s">
        <v>1941</v>
      </c>
      <c r="C3">
        <v>34</v>
      </c>
      <c r="D3" s="101" t="str">
        <f t="shared" ref="D3:D66" si="0">CONCATENATE(A3,"-",C3)</f>
        <v>7-34</v>
      </c>
      <c r="E3" s="102" t="str">
        <f t="shared" ref="E3:E33" ca="1" si="1">OFFSET(F3,0,LangOffset,1,1)</f>
        <v>Condoms as part of programs for general population</v>
      </c>
      <c r="F3" t="s">
        <v>2382</v>
      </c>
      <c r="G3" t="s">
        <v>2383</v>
      </c>
      <c r="H3" t="s">
        <v>2384</v>
      </c>
      <c r="I3" t="s">
        <v>4222</v>
      </c>
      <c r="J3" s="101" t="e">
        <f ca="1">IF(AND(MATCH(A3,Pharmaceuticals!E:E,0),MATCH(E3,Pharmaceuticals!F:F,0)),1,"")</f>
        <v>#N/A</v>
      </c>
      <c r="K3" s="101" t="str">
        <f t="shared" ref="K3:K66" ca="1" si="2">CONCATENATE(A3,"-",E3)</f>
        <v>7-Condoms as part of programs for general population</v>
      </c>
    </row>
    <row r="4" spans="1:11" ht="15.75" x14ac:dyDescent="0.25">
      <c r="A4">
        <v>7</v>
      </c>
      <c r="B4" t="s">
        <v>1941</v>
      </c>
      <c r="C4">
        <v>35</v>
      </c>
      <c r="D4" s="101" t="str">
        <f t="shared" si="0"/>
        <v>7-35</v>
      </c>
      <c r="E4" s="102" t="str">
        <f t="shared" ca="1" si="1"/>
        <v>Male circumcision</v>
      </c>
      <c r="F4" t="s">
        <v>2385</v>
      </c>
      <c r="G4" t="s">
        <v>2386</v>
      </c>
      <c r="H4" t="s">
        <v>2387</v>
      </c>
      <c r="I4" t="s">
        <v>2388</v>
      </c>
      <c r="J4" s="101" t="e">
        <f ca="1">IF(AND(MATCH(A4,Pharmaceuticals!E:E,0),MATCH(E4,Pharmaceuticals!F:F,0)),1,"")</f>
        <v>#N/A</v>
      </c>
      <c r="K4" s="101" t="str">
        <f t="shared" ca="1" si="2"/>
        <v>7-Male circumcision</v>
      </c>
    </row>
    <row r="5" spans="1:11" ht="15.75" x14ac:dyDescent="0.25">
      <c r="A5">
        <v>7</v>
      </c>
      <c r="B5" t="s">
        <v>1941</v>
      </c>
      <c r="C5">
        <v>37</v>
      </c>
      <c r="D5" s="101" t="str">
        <f t="shared" si="0"/>
        <v>7-37</v>
      </c>
      <c r="E5" s="102" t="str">
        <f t="shared" ca="1" si="1"/>
        <v>Diagnosis and treatment of STIs and other sexual health services for general population</v>
      </c>
      <c r="F5" t="s">
        <v>4223</v>
      </c>
      <c r="G5" t="s">
        <v>2389</v>
      </c>
      <c r="H5" t="s">
        <v>4224</v>
      </c>
      <c r="I5" t="s">
        <v>4225</v>
      </c>
      <c r="J5" s="101" t="e">
        <f ca="1">IF(AND(MATCH(A5,Pharmaceuticals!E:E,0),MATCH(E5,Pharmaceuticals!F:F,0)),1,"")</f>
        <v>#N/A</v>
      </c>
      <c r="K5" s="101" t="str">
        <f t="shared" ca="1" si="2"/>
        <v>7-Diagnosis and treatment of STIs and other sexual health services for general population</v>
      </c>
    </row>
    <row r="6" spans="1:11" ht="15.75" x14ac:dyDescent="0.25">
      <c r="A6">
        <v>7</v>
      </c>
      <c r="B6" t="s">
        <v>1941</v>
      </c>
      <c r="C6">
        <v>39</v>
      </c>
      <c r="D6" s="101" t="str">
        <f t="shared" si="0"/>
        <v>7-39</v>
      </c>
      <c r="E6" s="102" t="str">
        <f t="shared" ca="1" si="1"/>
        <v>Orphan and vulnerable children (OVC) package</v>
      </c>
      <c r="F6" t="s">
        <v>2390</v>
      </c>
      <c r="G6" t="s">
        <v>4226</v>
      </c>
      <c r="H6" t="s">
        <v>2391</v>
      </c>
      <c r="I6" t="s">
        <v>4227</v>
      </c>
      <c r="J6" s="101" t="e">
        <f ca="1">IF(AND(MATCH(A6,Pharmaceuticals!E:E,0),MATCH(E6,Pharmaceuticals!F:F,0)),1,"")</f>
        <v>#N/A</v>
      </c>
      <c r="K6" s="101" t="str">
        <f t="shared" ca="1" si="2"/>
        <v>7-Orphan and vulnerable children (OVC) package</v>
      </c>
    </row>
    <row r="7" spans="1:11" ht="15.75" x14ac:dyDescent="0.25">
      <c r="A7">
        <v>7</v>
      </c>
      <c r="B7" t="s">
        <v>1941</v>
      </c>
      <c r="C7">
        <v>176</v>
      </c>
      <c r="D7" s="101" t="str">
        <f t="shared" si="0"/>
        <v>7-176</v>
      </c>
      <c r="E7" s="102" t="str">
        <f t="shared" ca="1" si="1"/>
        <v>Linkages between HIV programs and RMNCH</v>
      </c>
      <c r="F7" t="s">
        <v>4228</v>
      </c>
      <c r="G7" t="s">
        <v>4229</v>
      </c>
      <c r="H7" t="s">
        <v>4230</v>
      </c>
      <c r="I7" t="s">
        <v>4231</v>
      </c>
      <c r="J7" s="101" t="e">
        <f ca="1">IF(AND(MATCH(A7,Pharmaceuticals!E:E,0),MATCH(E7,Pharmaceuticals!F:F,0)),1,"")</f>
        <v>#N/A</v>
      </c>
      <c r="K7" s="101" t="str">
        <f t="shared" ca="1" si="2"/>
        <v>7-Linkages between HIV programs and RMNCH</v>
      </c>
    </row>
    <row r="8" spans="1:11" ht="15.75" x14ac:dyDescent="0.25">
      <c r="A8">
        <v>7</v>
      </c>
      <c r="B8" t="s">
        <v>1941</v>
      </c>
      <c r="C8">
        <v>40</v>
      </c>
      <c r="D8" s="101" t="str">
        <f t="shared" si="0"/>
        <v>7-40</v>
      </c>
      <c r="E8" s="102" t="str">
        <f t="shared" ca="1" si="1"/>
        <v>Gender-based violence prevention and treatment programs for general population</v>
      </c>
      <c r="F8" t="s">
        <v>4232</v>
      </c>
      <c r="G8" t="s">
        <v>4233</v>
      </c>
      <c r="H8" t="s">
        <v>4234</v>
      </c>
      <c r="I8" t="s">
        <v>4235</v>
      </c>
      <c r="J8" s="101" t="e">
        <f ca="1">IF(AND(MATCH(A8,Pharmaceuticals!E:E,0),MATCH(E8,Pharmaceuticals!F:F,0)),1,"")</f>
        <v>#N/A</v>
      </c>
      <c r="K8" s="101" t="str">
        <f t="shared" ca="1" si="2"/>
        <v>7-Gender-based violence prevention and treatment programs for general population</v>
      </c>
    </row>
    <row r="9" spans="1:11" ht="15.75" x14ac:dyDescent="0.25">
      <c r="A9">
        <v>7</v>
      </c>
      <c r="B9" t="s">
        <v>1941</v>
      </c>
      <c r="C9">
        <v>41</v>
      </c>
      <c r="D9" s="101" t="str">
        <f t="shared" si="0"/>
        <v>7-41</v>
      </c>
      <c r="E9" s="102" t="str">
        <f t="shared" ca="1" si="1"/>
        <v>Other intervention(s) for general population</v>
      </c>
      <c r="F9" t="s">
        <v>4236</v>
      </c>
      <c r="G9" t="s">
        <v>4237</v>
      </c>
      <c r="H9" t="s">
        <v>4238</v>
      </c>
      <c r="I9" t="s">
        <v>4239</v>
      </c>
      <c r="J9" s="101" t="e">
        <f ca="1">IF(AND(MATCH(A9,Pharmaceuticals!E:E,0),MATCH(E9,Pharmaceuticals!F:F,0)),1,"")</f>
        <v>#N/A</v>
      </c>
      <c r="K9" s="101" t="str">
        <f t="shared" ca="1" si="2"/>
        <v>7-Other intervention(s) for general population</v>
      </c>
    </row>
    <row r="10" spans="1:11" ht="15.75" x14ac:dyDescent="0.25">
      <c r="A10">
        <v>9</v>
      </c>
      <c r="B10" t="s">
        <v>4151</v>
      </c>
      <c r="C10">
        <v>182</v>
      </c>
      <c r="D10" s="101" t="str">
        <f t="shared" si="0"/>
        <v>9-182</v>
      </c>
      <c r="E10" s="102" t="str">
        <f t="shared" ca="1" si="1"/>
        <v>Community empowerment for sex workers</v>
      </c>
      <c r="F10" t="s">
        <v>4240</v>
      </c>
      <c r="G10" t="s">
        <v>4241</v>
      </c>
      <c r="H10" t="s">
        <v>4242</v>
      </c>
      <c r="I10" t="s">
        <v>4243</v>
      </c>
      <c r="J10" s="101" t="e">
        <f ca="1">IF(AND(MATCH(A10,Pharmaceuticals!E:E,0),MATCH(E10,Pharmaceuticals!F:F,0)),1,"")</f>
        <v>#N/A</v>
      </c>
      <c r="K10" s="101" t="str">
        <f t="shared" ca="1" si="2"/>
        <v>9-Community empowerment for sex workers</v>
      </c>
    </row>
    <row r="11" spans="1:11" ht="15.75" x14ac:dyDescent="0.25">
      <c r="A11">
        <v>9</v>
      </c>
      <c r="B11" t="s">
        <v>4151</v>
      </c>
      <c r="C11">
        <v>183</v>
      </c>
      <c r="D11" s="101" t="str">
        <f t="shared" si="0"/>
        <v>9-183</v>
      </c>
      <c r="E11" s="102" t="str">
        <f t="shared" ca="1" si="1"/>
        <v>Addressing stigma, discrimination and violence against sex workers</v>
      </c>
      <c r="F11" t="s">
        <v>4244</v>
      </c>
      <c r="G11" t="s">
        <v>4245</v>
      </c>
      <c r="H11" t="s">
        <v>4246</v>
      </c>
      <c r="I11" t="s">
        <v>4247</v>
      </c>
      <c r="J11" s="101" t="e">
        <f ca="1">IF(AND(MATCH(A11,Pharmaceuticals!E:E,0),MATCH(E11,Pharmaceuticals!F:F,0)),1,"")</f>
        <v>#N/A</v>
      </c>
      <c r="K11" s="101" t="str">
        <f t="shared" ca="1" si="2"/>
        <v>9-Addressing stigma, discrimination and violence against sex workers</v>
      </c>
    </row>
    <row r="12" spans="1:11" ht="15.75" x14ac:dyDescent="0.25">
      <c r="A12">
        <v>9</v>
      </c>
      <c r="B12" t="s">
        <v>4151</v>
      </c>
      <c r="C12">
        <v>48</v>
      </c>
      <c r="D12" s="101" t="str">
        <f t="shared" si="0"/>
        <v>9-48</v>
      </c>
      <c r="E12" s="102" t="str">
        <f t="shared" ca="1" si="1"/>
        <v>Behavioral interventions for sex workers</v>
      </c>
      <c r="F12" t="s">
        <v>4248</v>
      </c>
      <c r="G12" t="s">
        <v>4249</v>
      </c>
      <c r="H12" t="s">
        <v>4250</v>
      </c>
      <c r="I12" t="s">
        <v>4251</v>
      </c>
      <c r="J12" s="101" t="e">
        <f ca="1">IF(AND(MATCH(A12,Pharmaceuticals!E:E,0),MATCH(E12,Pharmaceuticals!F:F,0)),1,"")</f>
        <v>#N/A</v>
      </c>
      <c r="K12" s="101" t="str">
        <f t="shared" ca="1" si="2"/>
        <v>9-Behavioral interventions for sex workers</v>
      </c>
    </row>
    <row r="13" spans="1:11" ht="15.75" x14ac:dyDescent="0.25">
      <c r="A13">
        <v>9</v>
      </c>
      <c r="B13" t="s">
        <v>4151</v>
      </c>
      <c r="C13">
        <v>49</v>
      </c>
      <c r="D13" s="101" t="str">
        <f t="shared" si="0"/>
        <v>9-49</v>
      </c>
      <c r="E13" s="102" t="str">
        <f t="shared" ca="1" si="1"/>
        <v>Condoms and lubricant programming for sex workers</v>
      </c>
      <c r="F13" t="s">
        <v>4252</v>
      </c>
      <c r="G13" t="s">
        <v>4253</v>
      </c>
      <c r="H13" t="s">
        <v>4254</v>
      </c>
      <c r="I13" t="s">
        <v>4255</v>
      </c>
      <c r="J13" s="101" t="e">
        <f ca="1">IF(AND(MATCH(A13,Pharmaceuticals!E:E,0),MATCH(E13,Pharmaceuticals!F:F,0)),1,"")</f>
        <v>#N/A</v>
      </c>
      <c r="K13" s="101" t="str">
        <f t="shared" ca="1" si="2"/>
        <v>9-Condoms and lubricant programming for sex workers</v>
      </c>
    </row>
    <row r="14" spans="1:11" ht="15.75" x14ac:dyDescent="0.25">
      <c r="A14">
        <v>9</v>
      </c>
      <c r="B14" t="s">
        <v>4151</v>
      </c>
      <c r="C14">
        <v>184</v>
      </c>
      <c r="D14" s="101" t="str">
        <f t="shared" si="0"/>
        <v>9-184</v>
      </c>
      <c r="E14" s="102" t="str">
        <f t="shared" ca="1" si="1"/>
        <v>Pre-exposure prophylaxis (PrEP) for sex workers</v>
      </c>
      <c r="F14" t="s">
        <v>4256</v>
      </c>
      <c r="G14" t="s">
        <v>4257</v>
      </c>
      <c r="H14" t="s">
        <v>4258</v>
      </c>
      <c r="I14" t="s">
        <v>4259</v>
      </c>
      <c r="J14" s="101" t="e">
        <f ca="1">IF(AND(MATCH(A14,Pharmaceuticals!E:E,0),MATCH(E14,Pharmaceuticals!F:F,0)),1,"")</f>
        <v>#N/A</v>
      </c>
      <c r="K14" s="101" t="str">
        <f t="shared" ca="1" si="2"/>
        <v>9-Pre-exposure prophylaxis (PrEP) for sex workers</v>
      </c>
    </row>
    <row r="15" spans="1:11" ht="15.75" x14ac:dyDescent="0.25">
      <c r="A15">
        <v>9</v>
      </c>
      <c r="B15" t="s">
        <v>4151</v>
      </c>
      <c r="C15">
        <v>52</v>
      </c>
      <c r="D15" s="101" t="str">
        <f t="shared" si="0"/>
        <v>9-52</v>
      </c>
      <c r="E15" s="102" t="str">
        <f t="shared" ca="1" si="1"/>
        <v>Harm reduction interventions for sex workers who inject drugs</v>
      </c>
      <c r="F15" t="s">
        <v>4260</v>
      </c>
      <c r="G15" t="s">
        <v>4261</v>
      </c>
      <c r="H15" t="s">
        <v>4262</v>
      </c>
      <c r="I15" t="s">
        <v>4263</v>
      </c>
      <c r="J15" s="101" t="e">
        <f ca="1">IF(AND(MATCH(A15,Pharmaceuticals!E:E,0),MATCH(E15,Pharmaceuticals!F:F,0)),1,"")</f>
        <v>#N/A</v>
      </c>
      <c r="K15" s="101" t="str">
        <f t="shared" ca="1" si="2"/>
        <v>9-Harm reduction interventions for sex workers who inject drugs</v>
      </c>
    </row>
    <row r="16" spans="1:11" ht="15.75" x14ac:dyDescent="0.25">
      <c r="A16">
        <v>9</v>
      </c>
      <c r="B16" t="s">
        <v>4151</v>
      </c>
      <c r="C16">
        <v>50</v>
      </c>
      <c r="D16" s="101" t="str">
        <f t="shared" si="0"/>
        <v>9-50</v>
      </c>
      <c r="E16" s="102" t="str">
        <f t="shared" ca="1" si="1"/>
        <v>HIV testing services for sex workers</v>
      </c>
      <c r="F16" t="s">
        <v>4264</v>
      </c>
      <c r="G16" t="s">
        <v>4265</v>
      </c>
      <c r="H16" t="s">
        <v>4266</v>
      </c>
      <c r="I16" t="s">
        <v>4267</v>
      </c>
      <c r="J16" s="101" t="e">
        <f ca="1">IF(AND(MATCH(A16,Pharmaceuticals!E:E,0),MATCH(E16,Pharmaceuticals!F:F,0)),1,"")</f>
        <v>#N/A</v>
      </c>
      <c r="K16" s="101" t="str">
        <f t="shared" ca="1" si="2"/>
        <v>9-HIV testing services for sex workers</v>
      </c>
    </row>
    <row r="17" spans="1:11" ht="15.75" x14ac:dyDescent="0.25">
      <c r="A17">
        <v>9</v>
      </c>
      <c r="B17" t="s">
        <v>4151</v>
      </c>
      <c r="C17">
        <v>51</v>
      </c>
      <c r="D17" s="101" t="str">
        <f t="shared" si="0"/>
        <v>9-51</v>
      </c>
      <c r="E17" s="102" t="str">
        <f t="shared" ca="1" si="1"/>
        <v>Diagnosis and treatment of STIs and other sexual and reproductive health services for sex workers</v>
      </c>
      <c r="F17" t="s">
        <v>4268</v>
      </c>
      <c r="G17" t="s">
        <v>4269</v>
      </c>
      <c r="H17" t="s">
        <v>4270</v>
      </c>
      <c r="I17" t="s">
        <v>4271</v>
      </c>
      <c r="J17" s="101" t="e">
        <f ca="1">IF(AND(MATCH(A17,Pharmaceuticals!E:E,0),MATCH(E17,Pharmaceuticals!F:F,0)),1,"")</f>
        <v>#N/A</v>
      </c>
      <c r="K17" s="101" t="str">
        <f t="shared" ca="1" si="2"/>
        <v>9-Diagnosis and treatment of STIs and other sexual and reproductive health services for sex workers</v>
      </c>
    </row>
    <row r="18" spans="1:11" ht="15.75" x14ac:dyDescent="0.25">
      <c r="A18">
        <v>9</v>
      </c>
      <c r="B18" t="s">
        <v>4151</v>
      </c>
      <c r="C18">
        <v>185</v>
      </c>
      <c r="D18" s="101" t="str">
        <f t="shared" si="0"/>
        <v>9-185</v>
      </c>
      <c r="E18" s="102" t="str">
        <f t="shared" ca="1" si="1"/>
        <v>Prevention and management of coinfections and co-morbidities for sex workers</v>
      </c>
      <c r="F18" t="s">
        <v>4272</v>
      </c>
      <c r="G18" t="s">
        <v>4273</v>
      </c>
      <c r="H18" t="s">
        <v>4274</v>
      </c>
      <c r="I18" t="s">
        <v>4275</v>
      </c>
      <c r="J18" s="101" t="e">
        <f ca="1">IF(AND(MATCH(A18,Pharmaceuticals!E:E,0),MATCH(E18,Pharmaceuticals!F:F,0)),1,"")</f>
        <v>#N/A</v>
      </c>
      <c r="K18" s="101" t="str">
        <f t="shared" ca="1" si="2"/>
        <v>9-Prevention and management of coinfections and co-morbidities for sex workers</v>
      </c>
    </row>
    <row r="19" spans="1:11" ht="15.75" x14ac:dyDescent="0.25">
      <c r="A19">
        <v>9</v>
      </c>
      <c r="B19" t="s">
        <v>4151</v>
      </c>
      <c r="C19">
        <v>186</v>
      </c>
      <c r="D19" s="101" t="str">
        <f t="shared" si="0"/>
        <v>9-186</v>
      </c>
      <c r="E19" s="102" t="str">
        <f t="shared" ca="1" si="1"/>
        <v>Interventions for young people who sell sex</v>
      </c>
      <c r="F19" t="s">
        <v>4276</v>
      </c>
      <c r="G19" t="s">
        <v>4277</v>
      </c>
      <c r="H19" t="s">
        <v>4278</v>
      </c>
      <c r="I19" t="s">
        <v>4279</v>
      </c>
      <c r="J19" s="101" t="e">
        <f ca="1">IF(AND(MATCH(A19,Pharmaceuticals!E:E,0),MATCH(E19,Pharmaceuticals!F:F,0)),1,"")</f>
        <v>#N/A</v>
      </c>
      <c r="K19" s="101" t="str">
        <f t="shared" ca="1" si="2"/>
        <v>9-Interventions for young people who sell sex</v>
      </c>
    </row>
    <row r="20" spans="1:11" ht="15.75" x14ac:dyDescent="0.25">
      <c r="A20">
        <v>9</v>
      </c>
      <c r="B20" t="s">
        <v>4151</v>
      </c>
      <c r="C20">
        <v>53</v>
      </c>
      <c r="D20" s="101" t="str">
        <f t="shared" si="0"/>
        <v>9-53</v>
      </c>
      <c r="E20" s="102" t="str">
        <f t="shared" ca="1" si="1"/>
        <v>Other intervention(s) for sex workers and their clients</v>
      </c>
      <c r="F20" t="s">
        <v>4280</v>
      </c>
      <c r="G20" t="s">
        <v>4281</v>
      </c>
      <c r="H20" t="s">
        <v>4282</v>
      </c>
      <c r="I20" t="s">
        <v>4283</v>
      </c>
      <c r="J20" s="101" t="e">
        <f ca="1">IF(AND(MATCH(A20,Pharmaceuticals!E:E,0),MATCH(E20,Pharmaceuticals!F:F,0)),1,"")</f>
        <v>#N/A</v>
      </c>
      <c r="K20" s="101" t="str">
        <f t="shared" ca="1" si="2"/>
        <v>9-Other intervention(s) for sex workers and their clients</v>
      </c>
    </row>
    <row r="21" spans="1:11" ht="15.75" x14ac:dyDescent="0.25">
      <c r="A21">
        <v>10</v>
      </c>
      <c r="B21" t="s">
        <v>4155</v>
      </c>
      <c r="C21">
        <v>187</v>
      </c>
      <c r="D21" s="101" t="str">
        <f t="shared" si="0"/>
        <v>10-187</v>
      </c>
      <c r="E21" s="102" t="str">
        <f t="shared" ca="1" si="1"/>
        <v>Community empowerment for PWID</v>
      </c>
      <c r="F21" t="s">
        <v>4284</v>
      </c>
      <c r="G21" t="s">
        <v>4285</v>
      </c>
      <c r="H21" t="s">
        <v>4286</v>
      </c>
      <c r="I21" t="s">
        <v>4287</v>
      </c>
      <c r="J21" s="101" t="e">
        <f ca="1">IF(AND(MATCH(A21,Pharmaceuticals!E:E,0),MATCH(E21,Pharmaceuticals!F:F,0)),1,"")</f>
        <v>#N/A</v>
      </c>
      <c r="K21" s="101" t="str">
        <f t="shared" ca="1" si="2"/>
        <v>10-Community empowerment for PWID</v>
      </c>
    </row>
    <row r="22" spans="1:11" ht="15.75" x14ac:dyDescent="0.25">
      <c r="A22">
        <v>10</v>
      </c>
      <c r="B22" t="s">
        <v>4155</v>
      </c>
      <c r="C22">
        <v>188</v>
      </c>
      <c r="D22" s="101" t="str">
        <f t="shared" si="0"/>
        <v>10-188</v>
      </c>
      <c r="E22" s="102" t="str">
        <f t="shared" ca="1" si="1"/>
        <v>Addressing stigma, discrimination and violence against PWID</v>
      </c>
      <c r="F22" t="s">
        <v>4288</v>
      </c>
      <c r="G22" t="s">
        <v>4289</v>
      </c>
      <c r="H22" t="s">
        <v>4290</v>
      </c>
      <c r="I22" t="s">
        <v>4291</v>
      </c>
      <c r="J22" s="101" t="e">
        <f ca="1">IF(AND(MATCH(A22,Pharmaceuticals!E:E,0),MATCH(E22,Pharmaceuticals!F:F,0)),1,"")</f>
        <v>#N/A</v>
      </c>
      <c r="K22" s="101" t="str">
        <f t="shared" ca="1" si="2"/>
        <v>10-Addressing stigma, discrimination and violence against PWID</v>
      </c>
    </row>
    <row r="23" spans="1:11" ht="15.75" x14ac:dyDescent="0.25">
      <c r="A23">
        <v>10</v>
      </c>
      <c r="B23" t="s">
        <v>4155</v>
      </c>
      <c r="C23">
        <v>54</v>
      </c>
      <c r="D23" s="101" t="str">
        <f t="shared" si="0"/>
        <v>10-54</v>
      </c>
      <c r="E23" s="102" t="str">
        <f t="shared" ca="1" si="1"/>
        <v>Behavioral interventions for PWID</v>
      </c>
      <c r="F23" t="s">
        <v>4292</v>
      </c>
      <c r="G23" t="s">
        <v>4293</v>
      </c>
      <c r="H23" t="s">
        <v>4294</v>
      </c>
      <c r="I23" t="s">
        <v>4295</v>
      </c>
      <c r="J23" s="101" t="e">
        <f ca="1">IF(AND(MATCH(A23,Pharmaceuticals!E:E,0),MATCH(E23,Pharmaceuticals!F:F,0)),1,"")</f>
        <v>#N/A</v>
      </c>
      <c r="K23" s="101" t="str">
        <f t="shared" ca="1" si="2"/>
        <v>10-Behavioral interventions for PWID</v>
      </c>
    </row>
    <row r="24" spans="1:11" ht="15.75" x14ac:dyDescent="0.25">
      <c r="A24">
        <v>10</v>
      </c>
      <c r="B24" t="s">
        <v>4155</v>
      </c>
      <c r="C24">
        <v>55</v>
      </c>
      <c r="D24" s="101" t="str">
        <f t="shared" si="0"/>
        <v>10-55</v>
      </c>
      <c r="E24" s="102" t="str">
        <f t="shared" ca="1" si="1"/>
        <v>Condoms and lubricant programming for PWID</v>
      </c>
      <c r="F24" t="s">
        <v>4296</v>
      </c>
      <c r="G24" t="s">
        <v>4297</v>
      </c>
      <c r="H24" t="s">
        <v>4298</v>
      </c>
      <c r="I24" t="s">
        <v>4299</v>
      </c>
      <c r="J24" s="101" t="e">
        <f ca="1">IF(AND(MATCH(A24,Pharmaceuticals!E:E,0),MATCH(E24,Pharmaceuticals!F:F,0)),1,"")</f>
        <v>#N/A</v>
      </c>
      <c r="K24" s="101" t="str">
        <f t="shared" ca="1" si="2"/>
        <v>10-Condoms and lubricant programming for PWID</v>
      </c>
    </row>
    <row r="25" spans="1:11" ht="15.75" x14ac:dyDescent="0.25">
      <c r="A25">
        <v>10</v>
      </c>
      <c r="B25" t="s">
        <v>4155</v>
      </c>
      <c r="C25">
        <v>189</v>
      </c>
      <c r="D25" s="101" t="str">
        <f t="shared" si="0"/>
        <v>10-189</v>
      </c>
      <c r="E25" s="102" t="str">
        <f t="shared" ca="1" si="1"/>
        <v>Overdose prevention and management</v>
      </c>
      <c r="F25" t="s">
        <v>4300</v>
      </c>
      <c r="G25" t="s">
        <v>4301</v>
      </c>
      <c r="H25" t="s">
        <v>4302</v>
      </c>
      <c r="I25" t="s">
        <v>4303</v>
      </c>
      <c r="J25" s="101" t="e">
        <f ca="1">IF(AND(MATCH(A25,Pharmaceuticals!E:E,0),MATCH(E25,Pharmaceuticals!F:F,0)),1,"")</f>
        <v>#N/A</v>
      </c>
      <c r="K25" s="101" t="str">
        <f t="shared" ca="1" si="2"/>
        <v>10-Overdose prevention and management</v>
      </c>
    </row>
    <row r="26" spans="1:11" ht="15.75" x14ac:dyDescent="0.25">
      <c r="A26">
        <v>10</v>
      </c>
      <c r="B26" t="s">
        <v>4155</v>
      </c>
      <c r="C26">
        <v>56</v>
      </c>
      <c r="D26" s="101" t="str">
        <f t="shared" si="0"/>
        <v>10-56</v>
      </c>
      <c r="E26" s="102" t="str">
        <f t="shared" ca="1" si="1"/>
        <v>HIV testing services for PWID</v>
      </c>
      <c r="F26" t="s">
        <v>4304</v>
      </c>
      <c r="G26" t="s">
        <v>4305</v>
      </c>
      <c r="H26" t="s">
        <v>4306</v>
      </c>
      <c r="I26" t="s">
        <v>4307</v>
      </c>
      <c r="J26" s="101" t="e">
        <f ca="1">IF(AND(MATCH(A26,Pharmaceuticals!E:E,0),MATCH(E26,Pharmaceuticals!F:F,0)),1,"")</f>
        <v>#N/A</v>
      </c>
      <c r="K26" s="101" t="str">
        <f t="shared" ca="1" si="2"/>
        <v>10-HIV testing services for PWID</v>
      </c>
    </row>
    <row r="27" spans="1:11" ht="15.75" x14ac:dyDescent="0.25">
      <c r="A27">
        <v>10</v>
      </c>
      <c r="B27" t="s">
        <v>4155</v>
      </c>
      <c r="C27">
        <v>57</v>
      </c>
      <c r="D27" s="101" t="str">
        <f t="shared" si="0"/>
        <v>10-57</v>
      </c>
      <c r="E27" s="102" t="str">
        <f t="shared" ca="1" si="1"/>
        <v>Diagnosis and treatment of STIs and other sexual health services for PWID</v>
      </c>
      <c r="F27" t="s">
        <v>4308</v>
      </c>
      <c r="G27" t="s">
        <v>1942</v>
      </c>
      <c r="H27" t="s">
        <v>4309</v>
      </c>
      <c r="I27" t="s">
        <v>4310</v>
      </c>
      <c r="J27" s="101" t="e">
        <f ca="1">IF(AND(MATCH(A27,Pharmaceuticals!E:E,0),MATCH(E27,Pharmaceuticals!F:F,0)),1,"")</f>
        <v>#N/A</v>
      </c>
      <c r="K27" s="101" t="str">
        <f t="shared" ca="1" si="2"/>
        <v>10-Diagnosis and treatment of STIs and other sexual health services for PWID</v>
      </c>
    </row>
    <row r="28" spans="1:11" ht="15.75" x14ac:dyDescent="0.25">
      <c r="A28">
        <v>10</v>
      </c>
      <c r="B28" t="s">
        <v>4155</v>
      </c>
      <c r="C28">
        <v>58</v>
      </c>
      <c r="D28" s="101" t="str">
        <f t="shared" si="0"/>
        <v>10-58</v>
      </c>
      <c r="E28" s="102" t="str">
        <f t="shared" ca="1" si="1"/>
        <v>Needle and Syringe programs for PWID and their partners</v>
      </c>
      <c r="F28" t="s">
        <v>4311</v>
      </c>
      <c r="G28" t="s">
        <v>4312</v>
      </c>
      <c r="H28" t="s">
        <v>4313</v>
      </c>
      <c r="I28" t="s">
        <v>4314</v>
      </c>
      <c r="J28" s="101" t="e">
        <f ca="1">IF(AND(MATCH(A28,Pharmaceuticals!E:E,0),MATCH(E28,Pharmaceuticals!F:F,0)),1,"")</f>
        <v>#N/A</v>
      </c>
      <c r="K28" s="101" t="str">
        <f t="shared" ca="1" si="2"/>
        <v>10-Needle and Syringe programs for PWID and their partners</v>
      </c>
    </row>
    <row r="29" spans="1:11" ht="15.75" x14ac:dyDescent="0.25">
      <c r="A29">
        <v>10</v>
      </c>
      <c r="B29" t="s">
        <v>4155</v>
      </c>
      <c r="C29">
        <v>59</v>
      </c>
      <c r="D29" s="101" t="str">
        <f t="shared" si="0"/>
        <v>10-59</v>
      </c>
      <c r="E29" s="102" t="str">
        <f t="shared" ca="1" si="1"/>
        <v>OST and other drug dependence treatment for PWID</v>
      </c>
      <c r="F29" t="s">
        <v>4315</v>
      </c>
      <c r="G29" t="s">
        <v>4316</v>
      </c>
      <c r="H29" t="s">
        <v>4317</v>
      </c>
      <c r="I29" t="s">
        <v>4318</v>
      </c>
      <c r="J29" s="101" t="e">
        <f ca="1">IF(AND(MATCH(A29,Pharmaceuticals!E:E,0),MATCH(E29,Pharmaceuticals!F:F,0)),1,"")</f>
        <v>#N/A</v>
      </c>
      <c r="K29" s="101" t="str">
        <f t="shared" ca="1" si="2"/>
        <v>10-OST and other drug dependence treatment for PWID</v>
      </c>
    </row>
    <row r="30" spans="1:11" ht="15.75" x14ac:dyDescent="0.25">
      <c r="A30">
        <v>10</v>
      </c>
      <c r="B30" t="s">
        <v>4155</v>
      </c>
      <c r="C30">
        <v>60</v>
      </c>
      <c r="D30" s="101" t="str">
        <f t="shared" si="0"/>
        <v>10-60</v>
      </c>
      <c r="E30" s="102" t="str">
        <f t="shared" ca="1" si="1"/>
        <v>Prevention and management of coinfections and co-morbidities for PWID</v>
      </c>
      <c r="F30" t="s">
        <v>4319</v>
      </c>
      <c r="G30" t="s">
        <v>4273</v>
      </c>
      <c r="H30" t="s">
        <v>4274</v>
      </c>
      <c r="I30" t="s">
        <v>4275</v>
      </c>
      <c r="J30" s="101" t="e">
        <f ca="1">IF(AND(MATCH(A30,Pharmaceuticals!E:E,0),MATCH(E30,Pharmaceuticals!F:F,0)),1,"")</f>
        <v>#N/A</v>
      </c>
      <c r="K30" s="101" t="str">
        <f t="shared" ca="1" si="2"/>
        <v>10-Prevention and management of coinfections and co-morbidities for PWID</v>
      </c>
    </row>
    <row r="31" spans="1:11" ht="15.75" x14ac:dyDescent="0.25">
      <c r="A31">
        <v>10</v>
      </c>
      <c r="B31" t="s">
        <v>4155</v>
      </c>
      <c r="C31">
        <v>190</v>
      </c>
      <c r="D31" s="101" t="str">
        <f t="shared" si="0"/>
        <v>10-190</v>
      </c>
      <c r="E31" s="102" t="str">
        <f t="shared" ca="1" si="1"/>
        <v>Interventions for young people who inject drugs</v>
      </c>
      <c r="F31" t="s">
        <v>4320</v>
      </c>
      <c r="G31" t="s">
        <v>4321</v>
      </c>
      <c r="H31" t="s">
        <v>4322</v>
      </c>
      <c r="I31" t="s">
        <v>4323</v>
      </c>
      <c r="J31" s="101" t="e">
        <f ca="1">IF(AND(MATCH(A31,Pharmaceuticals!E:E,0),MATCH(E31,Pharmaceuticals!F:F,0)),1,"")</f>
        <v>#N/A</v>
      </c>
      <c r="K31" s="101" t="str">
        <f t="shared" ca="1" si="2"/>
        <v>10-Interventions for young people who inject drugs</v>
      </c>
    </row>
    <row r="32" spans="1:11" ht="15.75" x14ac:dyDescent="0.25">
      <c r="A32">
        <v>10</v>
      </c>
      <c r="B32" t="s">
        <v>4155</v>
      </c>
      <c r="C32">
        <v>61</v>
      </c>
      <c r="D32" s="101" t="str">
        <f t="shared" si="0"/>
        <v>10-61</v>
      </c>
      <c r="E32" s="102" t="str">
        <f t="shared" ca="1" si="1"/>
        <v>Other intervention(s) for IDUs and their partners</v>
      </c>
      <c r="F32" t="s">
        <v>4324</v>
      </c>
      <c r="G32" t="s">
        <v>4325</v>
      </c>
      <c r="H32" t="s">
        <v>4326</v>
      </c>
      <c r="I32" t="s">
        <v>4327</v>
      </c>
      <c r="J32" s="101" t="e">
        <f ca="1">IF(AND(MATCH(A32,Pharmaceuticals!E:E,0),MATCH(E32,Pharmaceuticals!F:F,0)),1,"")</f>
        <v>#N/A</v>
      </c>
      <c r="K32" s="101" t="str">
        <f t="shared" ca="1" si="2"/>
        <v>10-Other intervention(s) for IDUs and their partners</v>
      </c>
    </row>
    <row r="33" spans="1:11" ht="15.75" x14ac:dyDescent="0.25">
      <c r="A33">
        <v>11</v>
      </c>
      <c r="B33" t="s">
        <v>4167</v>
      </c>
      <c r="C33">
        <v>62</v>
      </c>
      <c r="D33" s="101" t="str">
        <f t="shared" si="0"/>
        <v>11-62</v>
      </c>
      <c r="E33" s="102" t="str">
        <f t="shared" ca="1" si="1"/>
        <v>Behavioral interventions for other vulnerable populations</v>
      </c>
      <c r="F33" t="s">
        <v>4328</v>
      </c>
      <c r="G33" t="s">
        <v>4329</v>
      </c>
      <c r="H33" t="s">
        <v>4330</v>
      </c>
      <c r="I33" t="s">
        <v>4331</v>
      </c>
      <c r="J33" s="101" t="e">
        <f ca="1">IF(AND(MATCH(A33,Pharmaceuticals!E:E,0),MATCH(E33,Pharmaceuticals!F:F,0)),1,"")</f>
        <v>#N/A</v>
      </c>
      <c r="K33" s="101" t="str">
        <f t="shared" ca="1" si="2"/>
        <v>11-Behavioral interventions for other vulnerable populations</v>
      </c>
    </row>
    <row r="34" spans="1:11" ht="15.75" x14ac:dyDescent="0.25">
      <c r="A34">
        <v>11</v>
      </c>
      <c r="B34" t="s">
        <v>4167</v>
      </c>
      <c r="C34">
        <v>63</v>
      </c>
      <c r="D34" s="101" t="str">
        <f t="shared" si="0"/>
        <v>11-63</v>
      </c>
      <c r="E34" s="102" t="str">
        <f t="shared" ref="E34:E65" ca="1" si="3">OFFSET(F34,0,LangOffset,1,1)</f>
        <v>Male and female condoms for other vulnerable populations</v>
      </c>
      <c r="F34" t="s">
        <v>4332</v>
      </c>
      <c r="G34" t="s">
        <v>4333</v>
      </c>
      <c r="H34" t="s">
        <v>4334</v>
      </c>
      <c r="I34" t="s">
        <v>4335</v>
      </c>
      <c r="J34" s="101" t="e">
        <f ca="1">IF(AND(MATCH(A34,Pharmaceuticals!E:E,0),MATCH(E34,Pharmaceuticals!F:F,0)),1,"")</f>
        <v>#N/A</v>
      </c>
      <c r="K34" s="101" t="str">
        <f t="shared" ca="1" si="2"/>
        <v>11-Male and female condoms for other vulnerable populations</v>
      </c>
    </row>
    <row r="35" spans="1:11" ht="15.75" x14ac:dyDescent="0.25">
      <c r="A35">
        <v>11</v>
      </c>
      <c r="B35" t="s">
        <v>4167</v>
      </c>
      <c r="C35">
        <v>64</v>
      </c>
      <c r="D35" s="101" t="str">
        <f t="shared" si="0"/>
        <v>11-64</v>
      </c>
      <c r="E35" s="102" t="str">
        <f t="shared" ca="1" si="3"/>
        <v>HIV testing services for other vulnerable populations</v>
      </c>
      <c r="F35" t="s">
        <v>4336</v>
      </c>
      <c r="G35" t="s">
        <v>4337</v>
      </c>
      <c r="H35" t="s">
        <v>4338</v>
      </c>
      <c r="I35" t="s">
        <v>4339</v>
      </c>
      <c r="J35" s="101" t="e">
        <f ca="1">IF(AND(MATCH(A35,Pharmaceuticals!E:E,0),MATCH(E35,Pharmaceuticals!F:F,0)),1,"")</f>
        <v>#N/A</v>
      </c>
      <c r="K35" s="101" t="str">
        <f t="shared" ca="1" si="2"/>
        <v>11-HIV testing services for other vulnerable populations</v>
      </c>
    </row>
    <row r="36" spans="1:11" ht="15.75" x14ac:dyDescent="0.25">
      <c r="A36">
        <v>11</v>
      </c>
      <c r="B36" t="s">
        <v>4167</v>
      </c>
      <c r="C36">
        <v>65</v>
      </c>
      <c r="D36" s="101" t="str">
        <f t="shared" si="0"/>
        <v>11-65</v>
      </c>
      <c r="E36" s="102" t="str">
        <f t="shared" ca="1" si="3"/>
        <v>Diagnosis and treatment of STIs and other sexual health services for other vulnerable populations</v>
      </c>
      <c r="F36" t="s">
        <v>4340</v>
      </c>
      <c r="G36" t="s">
        <v>4341</v>
      </c>
      <c r="H36" t="s">
        <v>4342</v>
      </c>
      <c r="I36" t="s">
        <v>4343</v>
      </c>
      <c r="J36" s="101" t="e">
        <f ca="1">IF(AND(MATCH(A36,Pharmaceuticals!E:E,0),MATCH(E36,Pharmaceuticals!F:F,0)),1,"")</f>
        <v>#N/A</v>
      </c>
      <c r="K36" s="101" t="str">
        <f t="shared" ca="1" si="2"/>
        <v>11-Diagnosis and treatment of STIs and other sexual health services for other vulnerable populations</v>
      </c>
    </row>
    <row r="37" spans="1:11" ht="15.75" x14ac:dyDescent="0.25">
      <c r="A37">
        <v>11</v>
      </c>
      <c r="B37" t="s">
        <v>4167</v>
      </c>
      <c r="C37">
        <v>66</v>
      </c>
      <c r="D37" s="101" t="str">
        <f t="shared" si="0"/>
        <v>11-66</v>
      </c>
      <c r="E37" s="102" t="str">
        <f t="shared" ca="1" si="3"/>
        <v>Other intervention(s) for other vulnerable populations</v>
      </c>
      <c r="F37" t="s">
        <v>4344</v>
      </c>
      <c r="G37" t="s">
        <v>4345</v>
      </c>
      <c r="H37" t="s">
        <v>4346</v>
      </c>
      <c r="I37" t="s">
        <v>4347</v>
      </c>
      <c r="J37" s="101" t="e">
        <f ca="1">IF(AND(MATCH(A37,Pharmaceuticals!E:E,0),MATCH(E37,Pharmaceuticals!F:F,0)),1,"")</f>
        <v>#N/A</v>
      </c>
      <c r="K37" s="101" t="str">
        <f t="shared" ca="1" si="2"/>
        <v>11-Other intervention(s) for other vulnerable populations</v>
      </c>
    </row>
    <row r="38" spans="1:11" ht="15.75" x14ac:dyDescent="0.25">
      <c r="A38">
        <v>12</v>
      </c>
      <c r="B38" t="s">
        <v>1938</v>
      </c>
      <c r="C38">
        <v>67</v>
      </c>
      <c r="D38" s="101" t="str">
        <f t="shared" si="0"/>
        <v>12-67</v>
      </c>
      <c r="E38" s="102" t="str">
        <f t="shared" ca="1" si="3"/>
        <v>Behavioral change as part of programs for adolescent and youth</v>
      </c>
      <c r="F38" t="s">
        <v>113</v>
      </c>
      <c r="G38" t="s">
        <v>1939</v>
      </c>
      <c r="H38" t="s">
        <v>4348</v>
      </c>
      <c r="I38" t="s">
        <v>4349</v>
      </c>
      <c r="J38" s="101" t="e">
        <f ca="1">IF(AND(MATCH(A38,Pharmaceuticals!E:E,0),MATCH(E38,Pharmaceuticals!F:F,0)),1,"")</f>
        <v>#N/A</v>
      </c>
      <c r="K38" s="101" t="str">
        <f t="shared" ca="1" si="2"/>
        <v>12-Behavioral change as part of programs for adolescent and youth</v>
      </c>
    </row>
    <row r="39" spans="1:11" ht="15.75" x14ac:dyDescent="0.25">
      <c r="A39">
        <v>12</v>
      </c>
      <c r="B39" t="s">
        <v>1938</v>
      </c>
      <c r="C39">
        <v>68</v>
      </c>
      <c r="D39" s="101" t="str">
        <f t="shared" si="0"/>
        <v>12-68</v>
      </c>
      <c r="E39" s="102" t="str">
        <f t="shared" ca="1" si="3"/>
        <v>Male and Female condoms for adolescents and youth, in and out of school</v>
      </c>
      <c r="F39" t="s">
        <v>4350</v>
      </c>
      <c r="G39" t="s">
        <v>4351</v>
      </c>
      <c r="H39" t="s">
        <v>4352</v>
      </c>
      <c r="I39" t="s">
        <v>4353</v>
      </c>
      <c r="J39" s="101" t="e">
        <f ca="1">IF(AND(MATCH(A39,Pharmaceuticals!E:E,0),MATCH(E39,Pharmaceuticals!F:F,0)),1,"")</f>
        <v>#N/A</v>
      </c>
      <c r="K39" s="101" t="str">
        <f t="shared" ca="1" si="2"/>
        <v>12-Male and Female condoms for adolescents and youth, in and out of school</v>
      </c>
    </row>
    <row r="40" spans="1:11" ht="15.75" x14ac:dyDescent="0.25">
      <c r="A40">
        <v>12</v>
      </c>
      <c r="B40" t="s">
        <v>1938</v>
      </c>
      <c r="C40">
        <v>212</v>
      </c>
      <c r="D40" s="101" t="str">
        <f t="shared" si="0"/>
        <v>12-212</v>
      </c>
      <c r="E40" s="102" t="str">
        <f t="shared" ca="1" si="3"/>
        <v>Gender-based violence prevention and treatment programs for adolescents and youth</v>
      </c>
      <c r="F40" t="s">
        <v>4354</v>
      </c>
      <c r="G40" t="s">
        <v>4355</v>
      </c>
      <c r="H40" t="s">
        <v>4234</v>
      </c>
      <c r="I40" t="s">
        <v>4356</v>
      </c>
      <c r="J40" s="101" t="e">
        <f ca="1">IF(AND(MATCH(A40,Pharmaceuticals!E:E,0),MATCH(E40,Pharmaceuticals!F:F,0)),1,"")</f>
        <v>#N/A</v>
      </c>
      <c r="K40" s="101" t="str">
        <f t="shared" ca="1" si="2"/>
        <v>12-Gender-based violence prevention and treatment programs for adolescents and youth</v>
      </c>
    </row>
    <row r="41" spans="1:11" ht="15.75" x14ac:dyDescent="0.25">
      <c r="A41">
        <v>12</v>
      </c>
      <c r="B41" t="s">
        <v>1938</v>
      </c>
      <c r="C41">
        <v>213</v>
      </c>
      <c r="D41" s="101" t="str">
        <f t="shared" si="0"/>
        <v>12-213</v>
      </c>
      <c r="E41" s="102" t="str">
        <f t="shared" ca="1" si="3"/>
        <v>Pre-exposure prophylaxis (PrEP) for adolescents and youth</v>
      </c>
      <c r="F41" t="s">
        <v>4357</v>
      </c>
      <c r="G41" t="s">
        <v>4358</v>
      </c>
      <c r="H41" t="s">
        <v>4258</v>
      </c>
      <c r="I41" t="s">
        <v>4359</v>
      </c>
      <c r="J41" s="101" t="e">
        <f ca="1">IF(AND(MATCH(A41,Pharmaceuticals!E:E,0),MATCH(E41,Pharmaceuticals!F:F,0)),1,"")</f>
        <v>#N/A</v>
      </c>
      <c r="K41" s="101" t="str">
        <f t="shared" ca="1" si="2"/>
        <v>12-Pre-exposure prophylaxis (PrEP) for adolescents and youth</v>
      </c>
    </row>
    <row r="42" spans="1:11" ht="15.75" x14ac:dyDescent="0.25">
      <c r="A42">
        <v>12</v>
      </c>
      <c r="B42" t="s">
        <v>1938</v>
      </c>
      <c r="C42">
        <v>69</v>
      </c>
      <c r="D42" s="101" t="str">
        <f t="shared" si="0"/>
        <v>12-69</v>
      </c>
      <c r="E42" s="102" t="str">
        <f t="shared" ca="1" si="3"/>
        <v>HIV testing services for adolescents and youth, in and out of school</v>
      </c>
      <c r="F42" t="s">
        <v>4360</v>
      </c>
      <c r="G42" t="s">
        <v>4361</v>
      </c>
      <c r="H42" t="s">
        <v>4362</v>
      </c>
      <c r="I42" t="s">
        <v>4363</v>
      </c>
      <c r="J42" s="101" t="e">
        <f ca="1">IF(AND(MATCH(A42,Pharmaceuticals!E:E,0),MATCH(E42,Pharmaceuticals!F:F,0)),1,"")</f>
        <v>#N/A</v>
      </c>
      <c r="K42" s="101" t="str">
        <f t="shared" ca="1" si="2"/>
        <v>12-HIV testing services for adolescents and youth, in and out of school</v>
      </c>
    </row>
    <row r="43" spans="1:11" ht="15.75" x14ac:dyDescent="0.25">
      <c r="A43">
        <v>12</v>
      </c>
      <c r="B43" t="s">
        <v>1938</v>
      </c>
      <c r="C43">
        <v>214</v>
      </c>
      <c r="D43" s="101" t="str">
        <f t="shared" si="0"/>
        <v>12-214</v>
      </c>
      <c r="E43" s="102" t="str">
        <f t="shared" ca="1" si="3"/>
        <v>Community mobilization and norms change</v>
      </c>
      <c r="F43" t="s">
        <v>4364</v>
      </c>
      <c r="G43" t="s">
        <v>4365</v>
      </c>
      <c r="H43" t="s">
        <v>4366</v>
      </c>
      <c r="I43" t="s">
        <v>4367</v>
      </c>
      <c r="J43" s="101" t="e">
        <f ca="1">IF(AND(MATCH(A43,Pharmaceuticals!E:E,0),MATCH(E43,Pharmaceuticals!F:F,0)),1,"")</f>
        <v>#N/A</v>
      </c>
      <c r="K43" s="101" t="str">
        <f t="shared" ca="1" si="2"/>
        <v>12-Community mobilization and norms change</v>
      </c>
    </row>
    <row r="44" spans="1:11" ht="15.75" x14ac:dyDescent="0.25">
      <c r="A44">
        <v>12</v>
      </c>
      <c r="B44" t="s">
        <v>1938</v>
      </c>
      <c r="C44">
        <v>215</v>
      </c>
      <c r="D44" s="101" t="str">
        <f t="shared" si="0"/>
        <v>12-215</v>
      </c>
      <c r="E44" s="102" t="str">
        <f t="shared" ca="1" si="3"/>
        <v>Addressing stigma, discrimination and legal barriers to care for adolescents and youth</v>
      </c>
      <c r="F44" t="s">
        <v>4368</v>
      </c>
      <c r="G44" t="s">
        <v>4369</v>
      </c>
      <c r="H44" t="s">
        <v>4370</v>
      </c>
      <c r="I44" t="s">
        <v>4371</v>
      </c>
      <c r="J44" s="101" t="e">
        <f ca="1">IF(AND(MATCH(A44,Pharmaceuticals!E:E,0),MATCH(E44,Pharmaceuticals!F:F,0)),1,"")</f>
        <v>#N/A</v>
      </c>
      <c r="K44" s="101" t="str">
        <f t="shared" ca="1" si="2"/>
        <v>12-Addressing stigma, discrimination and legal barriers to care for adolescents and youth</v>
      </c>
    </row>
    <row r="45" spans="1:11" ht="15.75" x14ac:dyDescent="0.25">
      <c r="A45">
        <v>12</v>
      </c>
      <c r="B45" t="s">
        <v>1938</v>
      </c>
      <c r="C45">
        <v>216</v>
      </c>
      <c r="D45" s="101" t="str">
        <f t="shared" si="0"/>
        <v>12-216</v>
      </c>
      <c r="E45" s="102" t="str">
        <f t="shared" ca="1" si="3"/>
        <v>Socioeconomic approaches</v>
      </c>
      <c r="F45" t="s">
        <v>4372</v>
      </c>
      <c r="G45" t="s">
        <v>4373</v>
      </c>
      <c r="H45" t="s">
        <v>4374</v>
      </c>
      <c r="I45" t="s">
        <v>4375</v>
      </c>
      <c r="J45" s="101" t="e">
        <f ca="1">IF(AND(MATCH(A45,Pharmaceuticals!E:E,0),MATCH(E45,Pharmaceuticals!F:F,0)),1,"")</f>
        <v>#N/A</v>
      </c>
      <c r="K45" s="101" t="str">
        <f t="shared" ca="1" si="2"/>
        <v>12-Socioeconomic approaches</v>
      </c>
    </row>
    <row r="46" spans="1:11" ht="15.75" x14ac:dyDescent="0.25">
      <c r="A46">
        <v>12</v>
      </c>
      <c r="B46" t="s">
        <v>1938</v>
      </c>
      <c r="C46">
        <v>70</v>
      </c>
      <c r="D46" s="101" t="str">
        <f t="shared" si="0"/>
        <v>12-70</v>
      </c>
      <c r="E46" s="102" t="str">
        <f t="shared" ca="1" si="3"/>
        <v>Linkages of HIV, RMNCH, and TB programs for adolescents, girls, and young women</v>
      </c>
      <c r="F46" t="s">
        <v>4376</v>
      </c>
      <c r="G46" t="s">
        <v>4377</v>
      </c>
      <c r="H46" t="s">
        <v>4378</v>
      </c>
      <c r="I46" t="s">
        <v>4379</v>
      </c>
      <c r="J46" s="101" t="e">
        <f ca="1">IF(AND(MATCH(A46,Pharmaceuticals!E:E,0),MATCH(E46,Pharmaceuticals!F:F,0)),1,"")</f>
        <v>#N/A</v>
      </c>
      <c r="K46" s="101" t="str">
        <f t="shared" ca="1" si="2"/>
        <v>12-Linkages of HIV, RMNCH, and TB programs for adolescents, girls, and young women</v>
      </c>
    </row>
    <row r="47" spans="1:11" ht="15.75" x14ac:dyDescent="0.25">
      <c r="A47">
        <v>12</v>
      </c>
      <c r="B47" t="s">
        <v>1938</v>
      </c>
      <c r="C47">
        <v>217</v>
      </c>
      <c r="D47" s="101" t="str">
        <f t="shared" si="0"/>
        <v>12-217</v>
      </c>
      <c r="E47" s="102" t="str">
        <f t="shared" ca="1" si="3"/>
        <v>Keeping girls in school</v>
      </c>
      <c r="F47" t="s">
        <v>4380</v>
      </c>
      <c r="G47" t="s">
        <v>4381</v>
      </c>
      <c r="H47" t="s">
        <v>4382</v>
      </c>
      <c r="I47" t="s">
        <v>4383</v>
      </c>
      <c r="J47" s="101" t="e">
        <f ca="1">IF(AND(MATCH(A47,Pharmaceuticals!E:E,0),MATCH(E47,Pharmaceuticals!F:F,0)),1,"")</f>
        <v>#N/A</v>
      </c>
      <c r="K47" s="101" t="str">
        <f t="shared" ca="1" si="2"/>
        <v>12-Keeping girls in school</v>
      </c>
    </row>
    <row r="48" spans="1:11" ht="15.75" x14ac:dyDescent="0.25">
      <c r="A48">
        <v>12</v>
      </c>
      <c r="B48" t="s">
        <v>1938</v>
      </c>
      <c r="C48">
        <v>72</v>
      </c>
      <c r="D48" s="101" t="str">
        <f t="shared" si="0"/>
        <v>12-72</v>
      </c>
      <c r="E48" s="102" t="str">
        <f t="shared" ca="1" si="3"/>
        <v>Other intervention(s) for adolescent and youth</v>
      </c>
      <c r="F48" t="s">
        <v>4384</v>
      </c>
      <c r="G48" t="s">
        <v>4385</v>
      </c>
      <c r="H48" t="s">
        <v>1940</v>
      </c>
      <c r="I48" t="s">
        <v>4386</v>
      </c>
      <c r="J48" s="101" t="e">
        <f ca="1">IF(AND(MATCH(A48,Pharmaceuticals!E:E,0),MATCH(E48,Pharmaceuticals!F:F,0)),1,"")</f>
        <v>#N/A</v>
      </c>
      <c r="K48" s="101" t="str">
        <f t="shared" ca="1" si="2"/>
        <v>12-Other intervention(s) for adolescent and youth</v>
      </c>
    </row>
    <row r="49" spans="1:11" ht="15.75" x14ac:dyDescent="0.25">
      <c r="A49">
        <v>13</v>
      </c>
      <c r="B49" t="s">
        <v>109</v>
      </c>
      <c r="C49">
        <v>73</v>
      </c>
      <c r="D49" s="101" t="str">
        <f t="shared" si="0"/>
        <v>13-73</v>
      </c>
      <c r="E49" s="102" t="str">
        <f t="shared" ca="1" si="3"/>
        <v>Prong 1: Primary prevention of HIV infection among women of childbearing age</v>
      </c>
      <c r="F49" t="s">
        <v>110</v>
      </c>
      <c r="G49" t="s">
        <v>4387</v>
      </c>
      <c r="H49" t="s">
        <v>4388</v>
      </c>
      <c r="I49" t="s">
        <v>4389</v>
      </c>
      <c r="J49" s="101" t="e">
        <f ca="1">IF(AND(MATCH(A49,Pharmaceuticals!E:E,0),MATCH(E49,Pharmaceuticals!F:F,0)),1,"")</f>
        <v>#N/A</v>
      </c>
      <c r="K49" s="101" t="str">
        <f t="shared" ca="1" si="2"/>
        <v>13-Prong 1: Primary prevention of HIV infection among women of childbearing age</v>
      </c>
    </row>
    <row r="50" spans="1:11" ht="15.75" x14ac:dyDescent="0.25">
      <c r="A50">
        <v>13</v>
      </c>
      <c r="B50" t="s">
        <v>109</v>
      </c>
      <c r="C50">
        <v>74</v>
      </c>
      <c r="D50" s="101" t="str">
        <f t="shared" si="0"/>
        <v>13-74</v>
      </c>
      <c r="E50" s="102" t="str">
        <f t="shared" ca="1" si="3"/>
        <v>Prong 2: Preventing unintended pregnancies among women living with HIV</v>
      </c>
      <c r="F50" t="s">
        <v>111</v>
      </c>
      <c r="G50" t="s">
        <v>1936</v>
      </c>
      <c r="H50" t="s">
        <v>4390</v>
      </c>
      <c r="I50" t="s">
        <v>4391</v>
      </c>
      <c r="J50" s="101" t="e">
        <f ca="1">IF(AND(MATCH(A50,Pharmaceuticals!E:E,0),MATCH(E50,Pharmaceuticals!F:F,0)),1,"")</f>
        <v>#N/A</v>
      </c>
      <c r="K50" s="101" t="str">
        <f t="shared" ca="1" si="2"/>
        <v>13-Prong 2: Preventing unintended pregnancies among women living with HIV</v>
      </c>
    </row>
    <row r="51" spans="1:11" ht="15.75" x14ac:dyDescent="0.25">
      <c r="A51">
        <v>13</v>
      </c>
      <c r="B51" t="s">
        <v>109</v>
      </c>
      <c r="C51">
        <v>75</v>
      </c>
      <c r="D51" s="101" t="str">
        <f t="shared" si="0"/>
        <v>13-75</v>
      </c>
      <c r="E51" s="102" t="str">
        <f t="shared" ca="1" si="3"/>
        <v>Prong 3: Preventing vertical HIV transmission</v>
      </c>
      <c r="F51" t="s">
        <v>2392</v>
      </c>
      <c r="G51" t="s">
        <v>2393</v>
      </c>
      <c r="H51" t="s">
        <v>4392</v>
      </c>
      <c r="I51" t="s">
        <v>4393</v>
      </c>
      <c r="J51" s="101" t="e">
        <f ca="1">IF(AND(MATCH(A51,Pharmaceuticals!E:E,0),MATCH(E51,Pharmaceuticals!F:F,0)),1,"")</f>
        <v>#N/A</v>
      </c>
      <c r="K51" s="101" t="str">
        <f t="shared" ca="1" si="2"/>
        <v>13-Prong 3: Preventing vertical HIV transmission</v>
      </c>
    </row>
    <row r="52" spans="1:11" ht="15.75" x14ac:dyDescent="0.25">
      <c r="A52">
        <v>13</v>
      </c>
      <c r="B52" t="s">
        <v>109</v>
      </c>
      <c r="C52">
        <v>76</v>
      </c>
      <c r="D52" s="101" t="str">
        <f t="shared" si="0"/>
        <v>13-76</v>
      </c>
      <c r="E52" s="102" t="str">
        <f t="shared" ca="1" si="3"/>
        <v>Prong 4: Treatment, care and support to mothers living with HIV, their children and families</v>
      </c>
      <c r="F52" t="s">
        <v>4394</v>
      </c>
      <c r="G52" t="s">
        <v>1937</v>
      </c>
      <c r="H52" t="s">
        <v>4395</v>
      </c>
      <c r="I52" t="s">
        <v>4396</v>
      </c>
      <c r="J52" s="101" t="e">
        <f ca="1">IF(AND(MATCH(A52,Pharmaceuticals!E:E,0),MATCH(E52,Pharmaceuticals!F:F,0)),1,"")</f>
        <v>#N/A</v>
      </c>
      <c r="K52" s="101" t="str">
        <f t="shared" ca="1" si="2"/>
        <v>13-Prong 4: Treatment, care and support to mothers living with HIV, their children and families</v>
      </c>
    </row>
    <row r="53" spans="1:11" ht="15.75" x14ac:dyDescent="0.25">
      <c r="A53">
        <v>13</v>
      </c>
      <c r="B53" t="s">
        <v>109</v>
      </c>
      <c r="C53">
        <v>77</v>
      </c>
      <c r="D53" s="101" t="str">
        <f t="shared" si="0"/>
        <v>13-77</v>
      </c>
      <c r="E53" s="102" t="str">
        <f t="shared" ca="1" si="3"/>
        <v>Other intervention(s) for PMTCT</v>
      </c>
      <c r="F53" t="s">
        <v>4397</v>
      </c>
      <c r="G53" t="s">
        <v>4398</v>
      </c>
      <c r="H53" t="s">
        <v>4399</v>
      </c>
      <c r="I53" t="s">
        <v>4400</v>
      </c>
      <c r="J53" s="101" t="e">
        <f ca="1">IF(AND(MATCH(A53,Pharmaceuticals!E:E,0),MATCH(E53,Pharmaceuticals!F:F,0)),1,"")</f>
        <v>#N/A</v>
      </c>
      <c r="K53" s="101" t="str">
        <f t="shared" ca="1" si="2"/>
        <v>13-Other intervention(s) for PMTCT</v>
      </c>
    </row>
    <row r="54" spans="1:11" ht="15.75" x14ac:dyDescent="0.25">
      <c r="A54">
        <v>14</v>
      </c>
      <c r="B54" t="s">
        <v>1965</v>
      </c>
      <c r="C54">
        <v>78</v>
      </c>
      <c r="D54" s="101" t="str">
        <f t="shared" si="0"/>
        <v>14-78</v>
      </c>
      <c r="E54" s="102" t="str">
        <f t="shared" ca="1" si="3"/>
        <v>HIV care</v>
      </c>
      <c r="F54" t="s">
        <v>4401</v>
      </c>
      <c r="G54" t="s">
        <v>4402</v>
      </c>
      <c r="H54" t="s">
        <v>4403</v>
      </c>
      <c r="I54" t="s">
        <v>4404</v>
      </c>
      <c r="J54" s="101" t="e">
        <f ca="1">IF(AND(MATCH(A54,Pharmaceuticals!E:E,0),MATCH(E54,Pharmaceuticals!F:F,0)),1,"")</f>
        <v>#N/A</v>
      </c>
      <c r="K54" s="101" t="str">
        <f t="shared" ca="1" si="2"/>
        <v>14-HIV care</v>
      </c>
    </row>
    <row r="55" spans="1:11" ht="15.75" x14ac:dyDescent="0.25">
      <c r="A55">
        <v>14</v>
      </c>
      <c r="B55" t="s">
        <v>1965</v>
      </c>
      <c r="C55">
        <v>79</v>
      </c>
      <c r="D55" s="101" t="str">
        <f t="shared" si="0"/>
        <v>14-79</v>
      </c>
      <c r="E55" s="102" t="str">
        <f t="shared" ca="1" si="3"/>
        <v>Differentiated ART service delivery</v>
      </c>
      <c r="F55" t="s">
        <v>4405</v>
      </c>
      <c r="G55" t="s">
        <v>4406</v>
      </c>
      <c r="H55" t="s">
        <v>4407</v>
      </c>
      <c r="I55" t="s">
        <v>4408</v>
      </c>
      <c r="J55" s="101">
        <f ca="1">IF(AND(MATCH(A55,Pharmaceuticals!E:E,0),MATCH(E55,Pharmaceuticals!F:F,0)),1,"")</f>
        <v>1</v>
      </c>
      <c r="K55" s="101" t="str">
        <f t="shared" ca="1" si="2"/>
        <v>14-Differentiated ART service delivery</v>
      </c>
    </row>
    <row r="56" spans="1:11" ht="15.75" x14ac:dyDescent="0.25">
      <c r="A56">
        <v>14</v>
      </c>
      <c r="B56" t="s">
        <v>1965</v>
      </c>
      <c r="C56">
        <v>80</v>
      </c>
      <c r="D56" s="101" t="str">
        <f t="shared" si="0"/>
        <v>14-80</v>
      </c>
      <c r="E56" s="102" t="str">
        <f t="shared" ca="1" si="3"/>
        <v>Treatment monitoring - Drug resistance surveillance</v>
      </c>
      <c r="F56" t="s">
        <v>4409</v>
      </c>
      <c r="G56" t="s">
        <v>4410</v>
      </c>
      <c r="H56" t="s">
        <v>4411</v>
      </c>
      <c r="I56" t="s">
        <v>4412</v>
      </c>
      <c r="J56" s="101" t="e">
        <f ca="1">IF(AND(MATCH(A56,Pharmaceuticals!E:E,0),MATCH(E56,Pharmaceuticals!F:F,0)),1,"")</f>
        <v>#N/A</v>
      </c>
      <c r="K56" s="101" t="str">
        <f t="shared" ca="1" si="2"/>
        <v>14-Treatment monitoring - Drug resistance surveillance</v>
      </c>
    </row>
    <row r="57" spans="1:11" ht="15.75" x14ac:dyDescent="0.25">
      <c r="A57">
        <v>14</v>
      </c>
      <c r="B57" t="s">
        <v>1965</v>
      </c>
      <c r="C57">
        <v>219</v>
      </c>
      <c r="D57" s="101" t="str">
        <f t="shared" si="0"/>
        <v>14-219</v>
      </c>
      <c r="E57" s="102" t="str">
        <f t="shared" ca="1" si="3"/>
        <v>Treatment monitoring - Viral load</v>
      </c>
      <c r="F57" t="s">
        <v>4413</v>
      </c>
      <c r="G57" t="s">
        <v>4414</v>
      </c>
      <c r="H57" t="s">
        <v>4415</v>
      </c>
      <c r="I57" t="s">
        <v>4416</v>
      </c>
      <c r="J57" s="101" t="e">
        <f ca="1">IF(AND(MATCH(A57,Pharmaceuticals!E:E,0),MATCH(E57,Pharmaceuticals!F:F,0)),1,"")</f>
        <v>#N/A</v>
      </c>
      <c r="K57" s="101" t="str">
        <f t="shared" ca="1" si="2"/>
        <v>14-Treatment monitoring - Viral load</v>
      </c>
    </row>
    <row r="58" spans="1:11" ht="15.75" x14ac:dyDescent="0.25">
      <c r="A58">
        <v>14</v>
      </c>
      <c r="B58" t="s">
        <v>1965</v>
      </c>
      <c r="C58">
        <v>81</v>
      </c>
      <c r="D58" s="101" t="str">
        <f t="shared" si="0"/>
        <v>14-81</v>
      </c>
      <c r="E58" s="102" t="str">
        <f t="shared" ca="1" si="3"/>
        <v>Treatment adherence</v>
      </c>
      <c r="F58" t="s">
        <v>2394</v>
      </c>
      <c r="G58" t="s">
        <v>2395</v>
      </c>
      <c r="H58" t="s">
        <v>4417</v>
      </c>
      <c r="I58" t="s">
        <v>4418</v>
      </c>
      <c r="J58" s="101" t="e">
        <f ca="1">IF(AND(MATCH(A58,Pharmaceuticals!E:E,0),MATCH(E58,Pharmaceuticals!F:F,0)),1,"")</f>
        <v>#N/A</v>
      </c>
      <c r="K58" s="101" t="str">
        <f t="shared" ca="1" si="2"/>
        <v>14-Treatment adherence</v>
      </c>
    </row>
    <row r="59" spans="1:11" ht="15.75" x14ac:dyDescent="0.25">
      <c r="A59">
        <v>14</v>
      </c>
      <c r="B59" t="s">
        <v>1965</v>
      </c>
      <c r="C59">
        <v>82</v>
      </c>
      <c r="D59" s="101" t="str">
        <f t="shared" si="0"/>
        <v>14-82</v>
      </c>
      <c r="E59" s="102" t="str">
        <f t="shared" ca="1" si="3"/>
        <v>Prevention, diagnosis and treatment of opportunistic infections</v>
      </c>
      <c r="F59" t="s">
        <v>112</v>
      </c>
      <c r="G59" t="s">
        <v>1558</v>
      </c>
      <c r="H59" t="s">
        <v>1966</v>
      </c>
      <c r="I59" t="s">
        <v>1555</v>
      </c>
      <c r="J59" s="101" t="e">
        <f ca="1">IF(AND(MATCH(A59,Pharmaceuticals!E:E,0),MATCH(E59,Pharmaceuticals!F:F,0)),1,"")</f>
        <v>#N/A</v>
      </c>
      <c r="K59" s="101" t="str">
        <f t="shared" ca="1" si="2"/>
        <v>14-Prevention, diagnosis and treatment of opportunistic infections</v>
      </c>
    </row>
    <row r="60" spans="1:11" ht="15.75" x14ac:dyDescent="0.25">
      <c r="A60">
        <v>14</v>
      </c>
      <c r="B60" t="s">
        <v>1965</v>
      </c>
      <c r="C60">
        <v>83</v>
      </c>
      <c r="D60" s="101" t="str">
        <f t="shared" si="0"/>
        <v>14-83</v>
      </c>
      <c r="E60" s="102" t="str">
        <f t="shared" ca="1" si="3"/>
        <v>Counseling and psycho-social support</v>
      </c>
      <c r="F60" t="s">
        <v>2396</v>
      </c>
      <c r="G60" t="s">
        <v>2397</v>
      </c>
      <c r="H60" t="s">
        <v>2398</v>
      </c>
      <c r="I60" t="s">
        <v>4419</v>
      </c>
      <c r="J60" s="101" t="e">
        <f ca="1">IF(AND(MATCH(A60,Pharmaceuticals!E:E,0),MATCH(E60,Pharmaceuticals!F:F,0)),1,"")</f>
        <v>#N/A</v>
      </c>
      <c r="K60" s="101" t="str">
        <f t="shared" ca="1" si="2"/>
        <v>14-Counseling and psycho-social support</v>
      </c>
    </row>
    <row r="61" spans="1:11" ht="15.75" x14ac:dyDescent="0.25">
      <c r="A61">
        <v>14</v>
      </c>
      <c r="B61" t="s">
        <v>1965</v>
      </c>
      <c r="C61">
        <v>86</v>
      </c>
      <c r="D61" s="101" t="str">
        <f t="shared" si="0"/>
        <v>14-86</v>
      </c>
      <c r="E61" s="102" t="str">
        <f t="shared" ca="1" si="3"/>
        <v>Other intervention(s) for treatment</v>
      </c>
      <c r="F61" t="s">
        <v>4420</v>
      </c>
      <c r="G61" t="s">
        <v>4421</v>
      </c>
      <c r="H61" t="s">
        <v>4422</v>
      </c>
      <c r="I61" t="s">
        <v>4423</v>
      </c>
      <c r="J61" s="101" t="e">
        <f ca="1">IF(AND(MATCH(A61,Pharmaceuticals!E:E,0),MATCH(E61,Pharmaceuticals!F:F,0)),1,"")</f>
        <v>#N/A</v>
      </c>
      <c r="K61" s="101" t="str">
        <f t="shared" ca="1" si="2"/>
        <v>14-Other intervention(s) for treatment</v>
      </c>
    </row>
    <row r="62" spans="1:11" ht="15.75" x14ac:dyDescent="0.25">
      <c r="A62">
        <v>15</v>
      </c>
      <c r="B62" t="s">
        <v>1957</v>
      </c>
      <c r="C62">
        <v>87</v>
      </c>
      <c r="D62" s="101" t="str">
        <f t="shared" si="0"/>
        <v>15-87</v>
      </c>
      <c r="E62" s="102" t="str">
        <f t="shared" ca="1" si="3"/>
        <v>Case detection and diagnosis</v>
      </c>
      <c r="F62" t="s">
        <v>1958</v>
      </c>
      <c r="G62" t="s">
        <v>1959</v>
      </c>
      <c r="H62" t="s">
        <v>1960</v>
      </c>
      <c r="I62" t="s">
        <v>4424</v>
      </c>
      <c r="J62" s="101" t="e">
        <f ca="1">IF(AND(MATCH(A62,Pharmaceuticals!E:E,0),MATCH(E62,Pharmaceuticals!F:F,0)),1,"")</f>
        <v>#N/A</v>
      </c>
      <c r="K62" s="101" t="str">
        <f t="shared" ca="1" si="2"/>
        <v>15-Case detection and diagnosis</v>
      </c>
    </row>
    <row r="63" spans="1:11" ht="15.75" x14ac:dyDescent="0.25">
      <c r="A63">
        <v>15</v>
      </c>
      <c r="B63" t="s">
        <v>1957</v>
      </c>
      <c r="C63">
        <v>88</v>
      </c>
      <c r="D63" s="101" t="str">
        <f t="shared" si="0"/>
        <v>15-88</v>
      </c>
      <c r="E63" s="102" t="str">
        <f t="shared" ca="1" si="3"/>
        <v>Treatment</v>
      </c>
      <c r="F63" t="s">
        <v>2399</v>
      </c>
      <c r="G63" t="s">
        <v>2400</v>
      </c>
      <c r="H63" t="s">
        <v>1961</v>
      </c>
      <c r="I63" t="s">
        <v>2375</v>
      </c>
      <c r="J63" s="101" t="e">
        <f ca="1">IF(AND(MATCH(A63,Pharmaceuticals!E:E,0),MATCH(E63,Pharmaceuticals!F:F,0)),1,"")</f>
        <v>#N/A</v>
      </c>
      <c r="K63" s="101" t="str">
        <f t="shared" ca="1" si="2"/>
        <v>15-Treatment</v>
      </c>
    </row>
    <row r="64" spans="1:11" ht="15.75" x14ac:dyDescent="0.25">
      <c r="A64">
        <v>15</v>
      </c>
      <c r="B64" t="s">
        <v>1957</v>
      </c>
      <c r="C64">
        <v>89</v>
      </c>
      <c r="D64" s="101" t="str">
        <f t="shared" si="0"/>
        <v>15-89</v>
      </c>
      <c r="E64" s="102" t="str">
        <f t="shared" ca="1" si="3"/>
        <v>Prevention</v>
      </c>
      <c r="F64" t="s">
        <v>2401</v>
      </c>
      <c r="G64" t="s">
        <v>2402</v>
      </c>
      <c r="H64" t="s">
        <v>1962</v>
      </c>
      <c r="I64" t="s">
        <v>2403</v>
      </c>
      <c r="J64" s="101" t="e">
        <f ca="1">IF(AND(MATCH(A64,Pharmaceuticals!E:E,0),MATCH(E64,Pharmaceuticals!F:F,0)),1,"")</f>
        <v>#N/A</v>
      </c>
      <c r="K64" s="101" t="str">
        <f t="shared" ca="1" si="2"/>
        <v>15-Prevention</v>
      </c>
    </row>
    <row r="65" spans="1:11" ht="15.75" x14ac:dyDescent="0.25">
      <c r="A65">
        <v>15</v>
      </c>
      <c r="B65" t="s">
        <v>1957</v>
      </c>
      <c r="C65">
        <v>90</v>
      </c>
      <c r="D65" s="101" t="str">
        <f t="shared" si="0"/>
        <v>15-90</v>
      </c>
      <c r="E65" s="102" t="str">
        <f t="shared" ca="1" si="3"/>
        <v>Engaging all care providers (TB care and prevention)</v>
      </c>
      <c r="F65" t="s">
        <v>4425</v>
      </c>
      <c r="G65" t="s">
        <v>1931</v>
      </c>
      <c r="H65" t="s">
        <v>4426</v>
      </c>
      <c r="I65" t="s">
        <v>2404</v>
      </c>
      <c r="J65" s="101" t="e">
        <f ca="1">IF(AND(MATCH(A65,Pharmaceuticals!E:E,0),MATCH(E65,Pharmaceuticals!F:F,0)),1,"")</f>
        <v>#N/A</v>
      </c>
      <c r="K65" s="101" t="str">
        <f t="shared" ca="1" si="2"/>
        <v>15-Engaging all care providers (TB care and prevention)</v>
      </c>
    </row>
    <row r="66" spans="1:11" ht="15.75" x14ac:dyDescent="0.25">
      <c r="A66">
        <v>15</v>
      </c>
      <c r="B66" t="s">
        <v>1957</v>
      </c>
      <c r="C66">
        <v>91</v>
      </c>
      <c r="D66" s="101" t="str">
        <f t="shared" si="0"/>
        <v>15-91</v>
      </c>
      <c r="E66" s="102" t="str">
        <f t="shared" ref="E66:E97" ca="1" si="4">OFFSET(F66,0,LangOffset,1,1)</f>
        <v>Community TB care delivery</v>
      </c>
      <c r="F66" t="s">
        <v>1933</v>
      </c>
      <c r="G66" t="s">
        <v>1934</v>
      </c>
      <c r="H66" t="s">
        <v>4427</v>
      </c>
      <c r="I66" t="s">
        <v>4428</v>
      </c>
      <c r="J66" s="101" t="e">
        <f ca="1">IF(AND(MATCH(A66,Pharmaceuticals!E:E,0),MATCH(E66,Pharmaceuticals!F:F,0)),1,"")</f>
        <v>#N/A</v>
      </c>
      <c r="K66" s="101" t="str">
        <f t="shared" ca="1" si="2"/>
        <v>15-Community TB care delivery</v>
      </c>
    </row>
    <row r="67" spans="1:11" ht="15.75" x14ac:dyDescent="0.25">
      <c r="A67">
        <v>15</v>
      </c>
      <c r="B67" t="s">
        <v>1957</v>
      </c>
      <c r="C67">
        <v>229</v>
      </c>
      <c r="D67" s="101" t="str">
        <f t="shared" ref="D67:D130" si="5">CONCATENATE(A67,"-",C67)</f>
        <v>15-229</v>
      </c>
      <c r="E67" s="102" t="str">
        <f t="shared" ca="1" si="4"/>
        <v>Key populations (TB care and prevention) - Prisoners</v>
      </c>
      <c r="F67" t="s">
        <v>4429</v>
      </c>
      <c r="G67" t="s">
        <v>4430</v>
      </c>
      <c r="H67" t="s">
        <v>4431</v>
      </c>
      <c r="I67" t="s">
        <v>4432</v>
      </c>
      <c r="J67" s="101" t="e">
        <f ca="1">IF(AND(MATCH(A67,Pharmaceuticals!E:E,0),MATCH(E67,Pharmaceuticals!F:F,0)),1,"")</f>
        <v>#N/A</v>
      </c>
      <c r="K67" s="101" t="str">
        <f t="shared" ref="K67:K130" ca="1" si="6">CONCATENATE(A67,"-",E67)</f>
        <v>15-Key populations (TB care and prevention) - Prisoners</v>
      </c>
    </row>
    <row r="68" spans="1:11" ht="15.75" x14ac:dyDescent="0.25">
      <c r="A68">
        <v>15</v>
      </c>
      <c r="B68" t="s">
        <v>1957</v>
      </c>
      <c r="C68">
        <v>92</v>
      </c>
      <c r="D68" s="101" t="str">
        <f t="shared" si="5"/>
        <v>15-92</v>
      </c>
      <c r="E68" s="102" t="str">
        <f t="shared" ca="1" si="4"/>
        <v>Key populations (TB care and prevention) - Others</v>
      </c>
      <c r="F68" t="s">
        <v>4433</v>
      </c>
      <c r="G68" t="s">
        <v>4434</v>
      </c>
      <c r="H68" t="s">
        <v>4435</v>
      </c>
      <c r="I68" t="s">
        <v>4436</v>
      </c>
      <c r="J68" s="101" t="e">
        <f ca="1">IF(AND(MATCH(A68,Pharmaceuticals!E:E,0),MATCH(E68,Pharmaceuticals!F:F,0)),1,"")</f>
        <v>#N/A</v>
      </c>
      <c r="K68" s="101" t="str">
        <f t="shared" ca="1" si="6"/>
        <v>15-Key populations (TB care and prevention) - Others</v>
      </c>
    </row>
    <row r="69" spans="1:11" ht="15.75" x14ac:dyDescent="0.25">
      <c r="A69">
        <v>15</v>
      </c>
      <c r="B69" t="s">
        <v>1957</v>
      </c>
      <c r="C69">
        <v>93</v>
      </c>
      <c r="D69" s="101" t="str">
        <f t="shared" si="5"/>
        <v>15-93</v>
      </c>
      <c r="E69" s="102" t="str">
        <f t="shared" ca="1" si="4"/>
        <v>Collaborative activities with other programs and sectors (TB care and prevention)</v>
      </c>
      <c r="F69" t="s">
        <v>4437</v>
      </c>
      <c r="G69" t="s">
        <v>1935</v>
      </c>
      <c r="H69" t="s">
        <v>1963</v>
      </c>
      <c r="I69" t="s">
        <v>4438</v>
      </c>
      <c r="J69" s="101" t="e">
        <f ca="1">IF(AND(MATCH(A69,Pharmaceuticals!E:E,0),MATCH(E69,Pharmaceuticals!F:F,0)),1,"")</f>
        <v>#N/A</v>
      </c>
      <c r="K69" s="101" t="str">
        <f t="shared" ca="1" si="6"/>
        <v>15-Collaborative activities with other programs and sectors (TB care and prevention)</v>
      </c>
    </row>
    <row r="70" spans="1:11" ht="15.75" x14ac:dyDescent="0.25">
      <c r="A70">
        <v>15</v>
      </c>
      <c r="B70" t="s">
        <v>1957</v>
      </c>
      <c r="C70">
        <v>230</v>
      </c>
      <c r="D70" s="101" t="str">
        <f t="shared" si="5"/>
        <v>15-230</v>
      </c>
      <c r="E70" s="102" t="str">
        <f t="shared" ca="1" si="4"/>
        <v>Removing human rights and gender related barriers to TB care and prevention</v>
      </c>
      <c r="F70" t="s">
        <v>4439</v>
      </c>
      <c r="G70" t="s">
        <v>4440</v>
      </c>
      <c r="H70" t="s">
        <v>4441</v>
      </c>
      <c r="I70" t="s">
        <v>4442</v>
      </c>
      <c r="J70" s="101" t="e">
        <f ca="1">IF(AND(MATCH(A70,Pharmaceuticals!E:E,0),MATCH(E70,Pharmaceuticals!F:F,0)),1,"")</f>
        <v>#N/A</v>
      </c>
      <c r="K70" s="101" t="str">
        <f t="shared" ca="1" si="6"/>
        <v>15-Removing human rights and gender related barriers to TB care and prevention</v>
      </c>
    </row>
    <row r="71" spans="1:11" ht="15.75" x14ac:dyDescent="0.25">
      <c r="A71">
        <v>15</v>
      </c>
      <c r="B71" t="s">
        <v>1957</v>
      </c>
      <c r="C71">
        <v>94</v>
      </c>
      <c r="D71" s="101" t="str">
        <f t="shared" si="5"/>
        <v>15-94</v>
      </c>
      <c r="E71" s="102" t="str">
        <f t="shared" ca="1" si="4"/>
        <v>Other TB care and prevention intervention(s)</v>
      </c>
      <c r="F71" t="s">
        <v>4443</v>
      </c>
      <c r="G71" t="s">
        <v>1914</v>
      </c>
      <c r="H71" t="s">
        <v>1915</v>
      </c>
      <c r="I71" t="s">
        <v>1918</v>
      </c>
      <c r="J71" s="101" t="e">
        <f ca="1">IF(AND(MATCH(A71,Pharmaceuticals!E:E,0),MATCH(E71,Pharmaceuticals!F:F,0)),1,"")</f>
        <v>#N/A</v>
      </c>
      <c r="K71" s="101" t="str">
        <f t="shared" ca="1" si="6"/>
        <v>15-Other TB care and prevention intervention(s)</v>
      </c>
    </row>
    <row r="72" spans="1:11" ht="15.75" x14ac:dyDescent="0.25">
      <c r="A72">
        <v>16</v>
      </c>
      <c r="B72" t="s">
        <v>1964</v>
      </c>
      <c r="C72">
        <v>95</v>
      </c>
      <c r="D72" s="101" t="str">
        <f t="shared" si="5"/>
        <v>16-95</v>
      </c>
      <c r="E72" s="102" t="str">
        <f t="shared" ca="1" si="4"/>
        <v>TB/HIV collaborative interventions</v>
      </c>
      <c r="F72" t="s">
        <v>2405</v>
      </c>
      <c r="G72" t="s">
        <v>4444</v>
      </c>
      <c r="H72" t="s">
        <v>4445</v>
      </c>
      <c r="I72" t="s">
        <v>2406</v>
      </c>
      <c r="J72" s="101" t="e">
        <f ca="1">IF(AND(MATCH(A72,Pharmaceuticals!E:E,0),MATCH(E72,Pharmaceuticals!F:F,0)),1,"")</f>
        <v>#N/A</v>
      </c>
      <c r="K72" s="101" t="str">
        <f t="shared" ca="1" si="6"/>
        <v>16-TB/HIV collaborative interventions</v>
      </c>
    </row>
    <row r="73" spans="1:11" ht="15.75" x14ac:dyDescent="0.25">
      <c r="A73">
        <v>16</v>
      </c>
      <c r="B73" t="s">
        <v>1964</v>
      </c>
      <c r="C73">
        <v>96</v>
      </c>
      <c r="D73" s="101" t="str">
        <f t="shared" si="5"/>
        <v>16-96</v>
      </c>
      <c r="E73" s="102" t="str">
        <f t="shared" ca="1" si="4"/>
        <v>Engaging all care providers (TB/HIV)</v>
      </c>
      <c r="F73" t="s">
        <v>4446</v>
      </c>
      <c r="G73" t="s">
        <v>1931</v>
      </c>
      <c r="H73" t="s">
        <v>4447</v>
      </c>
      <c r="I73" t="s">
        <v>4448</v>
      </c>
      <c r="J73" s="101" t="e">
        <f ca="1">IF(AND(MATCH(A73,Pharmaceuticals!E:E,0),MATCH(E73,Pharmaceuticals!F:F,0)),1,"")</f>
        <v>#N/A</v>
      </c>
      <c r="K73" s="101" t="str">
        <f t="shared" ca="1" si="6"/>
        <v>16-Engaging all care providers (TB/HIV)</v>
      </c>
    </row>
    <row r="74" spans="1:11" ht="15.75" x14ac:dyDescent="0.25">
      <c r="A74">
        <v>16</v>
      </c>
      <c r="B74" t="s">
        <v>1964</v>
      </c>
      <c r="C74">
        <v>97</v>
      </c>
      <c r="D74" s="101" t="str">
        <f t="shared" si="5"/>
        <v>16-97</v>
      </c>
      <c r="E74" s="102" t="str">
        <f t="shared" ca="1" si="4"/>
        <v>Community TB/HIV care delivery</v>
      </c>
      <c r="F74" t="s">
        <v>4449</v>
      </c>
      <c r="G74" t="s">
        <v>1934</v>
      </c>
      <c r="H74" t="s">
        <v>4450</v>
      </c>
      <c r="I74" t="s">
        <v>4451</v>
      </c>
      <c r="J74" s="101" t="e">
        <f ca="1">IF(AND(MATCH(A74,Pharmaceuticals!E:E,0),MATCH(E74,Pharmaceuticals!F:F,0)),1,"")</f>
        <v>#N/A</v>
      </c>
      <c r="K74" s="101" t="str">
        <f t="shared" ca="1" si="6"/>
        <v>16-Community TB/HIV care delivery</v>
      </c>
    </row>
    <row r="75" spans="1:11" ht="15.75" x14ac:dyDescent="0.25">
      <c r="A75">
        <v>16</v>
      </c>
      <c r="B75" t="s">
        <v>1964</v>
      </c>
      <c r="C75">
        <v>220</v>
      </c>
      <c r="D75" s="101" t="str">
        <f t="shared" si="5"/>
        <v>16-220</v>
      </c>
      <c r="E75" s="102" t="str">
        <f t="shared" ca="1" si="4"/>
        <v>Key populations (TB/HIV) - Prisoners</v>
      </c>
      <c r="F75" t="s">
        <v>4452</v>
      </c>
      <c r="G75" t="s">
        <v>4453</v>
      </c>
      <c r="H75" t="s">
        <v>4454</v>
      </c>
      <c r="I75" t="s">
        <v>4455</v>
      </c>
      <c r="J75" s="101" t="e">
        <f ca="1">IF(AND(MATCH(A75,Pharmaceuticals!E:E,0),MATCH(E75,Pharmaceuticals!F:F,0)),1,"")</f>
        <v>#N/A</v>
      </c>
      <c r="K75" s="101" t="str">
        <f t="shared" ca="1" si="6"/>
        <v>16-Key populations (TB/HIV) - Prisoners</v>
      </c>
    </row>
    <row r="76" spans="1:11" ht="15.75" x14ac:dyDescent="0.25">
      <c r="A76">
        <v>16</v>
      </c>
      <c r="B76" t="s">
        <v>1964</v>
      </c>
      <c r="C76">
        <v>98</v>
      </c>
      <c r="D76" s="101" t="str">
        <f t="shared" si="5"/>
        <v>16-98</v>
      </c>
      <c r="E76" s="102" t="str">
        <f t="shared" ca="1" si="4"/>
        <v>Key populations (TB/HIV) - Others</v>
      </c>
      <c r="F76" t="s">
        <v>4456</v>
      </c>
      <c r="G76" t="s">
        <v>4434</v>
      </c>
      <c r="H76" t="s">
        <v>4457</v>
      </c>
      <c r="I76" t="s">
        <v>4436</v>
      </c>
      <c r="J76" s="101" t="e">
        <f ca="1">IF(AND(MATCH(A76,Pharmaceuticals!E:E,0),MATCH(E76,Pharmaceuticals!F:F,0)),1,"")</f>
        <v>#N/A</v>
      </c>
      <c r="K76" s="101" t="str">
        <f t="shared" ca="1" si="6"/>
        <v>16-Key populations (TB/HIV) - Others</v>
      </c>
    </row>
    <row r="77" spans="1:11" ht="15.75" x14ac:dyDescent="0.25">
      <c r="A77">
        <v>16</v>
      </c>
      <c r="B77" t="s">
        <v>1964</v>
      </c>
      <c r="C77">
        <v>99</v>
      </c>
      <c r="D77" s="101" t="str">
        <f t="shared" si="5"/>
        <v>16-99</v>
      </c>
      <c r="E77" s="102" t="str">
        <f t="shared" ca="1" si="4"/>
        <v>Collaborative activities with other programs and sectors (TB/HIV)</v>
      </c>
      <c r="F77" t="s">
        <v>4458</v>
      </c>
      <c r="G77" t="s">
        <v>4459</v>
      </c>
      <c r="H77" t="s">
        <v>1963</v>
      </c>
      <c r="I77" t="s">
        <v>4460</v>
      </c>
      <c r="J77" s="101" t="e">
        <f ca="1">IF(AND(MATCH(A77,Pharmaceuticals!E:E,0),MATCH(E77,Pharmaceuticals!F:F,0)),1,"")</f>
        <v>#N/A</v>
      </c>
      <c r="K77" s="101" t="str">
        <f t="shared" ca="1" si="6"/>
        <v>16-Collaborative activities with other programs and sectors (TB/HIV)</v>
      </c>
    </row>
    <row r="78" spans="1:11" ht="15.75" x14ac:dyDescent="0.25">
      <c r="A78">
        <v>16</v>
      </c>
      <c r="B78" t="s">
        <v>1964</v>
      </c>
      <c r="C78">
        <v>221</v>
      </c>
      <c r="D78" s="101" t="str">
        <f t="shared" si="5"/>
        <v>16-221</v>
      </c>
      <c r="E78" s="102" t="str">
        <f t="shared" ca="1" si="4"/>
        <v>Removing human rights and gender related barriers to TB/HIV collaborative programming</v>
      </c>
      <c r="F78" t="s">
        <v>4461</v>
      </c>
      <c r="G78" t="s">
        <v>4462</v>
      </c>
      <c r="H78" t="s">
        <v>4463</v>
      </c>
      <c r="I78" t="s">
        <v>4464</v>
      </c>
      <c r="J78" s="101" t="e">
        <f ca="1">IF(AND(MATCH(A78,Pharmaceuticals!E:E,0),MATCH(E78,Pharmaceuticals!F:F,0)),1,"")</f>
        <v>#N/A</v>
      </c>
      <c r="K78" s="101" t="str">
        <f t="shared" ca="1" si="6"/>
        <v>16-Removing human rights and gender related barriers to TB/HIV collaborative programming</v>
      </c>
    </row>
    <row r="79" spans="1:11" ht="15.75" x14ac:dyDescent="0.25">
      <c r="A79">
        <v>16</v>
      </c>
      <c r="B79" t="s">
        <v>1964</v>
      </c>
      <c r="C79">
        <v>100</v>
      </c>
      <c r="D79" s="101" t="str">
        <f t="shared" si="5"/>
        <v>16-100</v>
      </c>
      <c r="E79" s="102" t="str">
        <f t="shared" ca="1" si="4"/>
        <v>Other TB/HIV intervention(s)</v>
      </c>
      <c r="F79" t="s">
        <v>4465</v>
      </c>
      <c r="G79" t="s">
        <v>1914</v>
      </c>
      <c r="H79" t="s">
        <v>1915</v>
      </c>
      <c r="I79" t="s">
        <v>1918</v>
      </c>
      <c r="J79" s="101" t="e">
        <f ca="1">IF(AND(MATCH(A79,Pharmaceuticals!E:E,0),MATCH(E79,Pharmaceuticals!F:F,0)),1,"")</f>
        <v>#N/A</v>
      </c>
      <c r="K79" s="101" t="str">
        <f t="shared" ca="1" si="6"/>
        <v>16-Other TB/HIV intervention(s)</v>
      </c>
    </row>
    <row r="80" spans="1:11" ht="15.75" x14ac:dyDescent="0.25">
      <c r="A80">
        <v>16</v>
      </c>
      <c r="B80" t="s">
        <v>1964</v>
      </c>
      <c r="C80">
        <v>95</v>
      </c>
      <c r="D80" s="101" t="str">
        <f t="shared" si="5"/>
        <v>16-95</v>
      </c>
      <c r="E80" s="102" t="str">
        <f t="shared" ca="1" si="4"/>
        <v>TB/HIV collaborative interventions</v>
      </c>
      <c r="F80" t="s">
        <v>2405</v>
      </c>
      <c r="G80" t="s">
        <v>4444</v>
      </c>
      <c r="H80" t="s">
        <v>4445</v>
      </c>
      <c r="I80" t="s">
        <v>2406</v>
      </c>
      <c r="J80" s="101" t="e">
        <f ca="1">IF(AND(MATCH(A80,Pharmaceuticals!E:E,0),MATCH(E80,Pharmaceuticals!F:F,0)),1,"")</f>
        <v>#N/A</v>
      </c>
      <c r="K80" s="101" t="str">
        <f t="shared" ca="1" si="6"/>
        <v>16-TB/HIV collaborative interventions</v>
      </c>
    </row>
    <row r="81" spans="1:11" ht="15.75" x14ac:dyDescent="0.25">
      <c r="A81">
        <v>16</v>
      </c>
      <c r="B81" t="s">
        <v>1964</v>
      </c>
      <c r="C81">
        <v>96</v>
      </c>
      <c r="D81" s="101" t="str">
        <f t="shared" si="5"/>
        <v>16-96</v>
      </c>
      <c r="E81" s="102" t="str">
        <f t="shared" ca="1" si="4"/>
        <v>Engaging all care providers (TB/HIV)</v>
      </c>
      <c r="F81" t="s">
        <v>4446</v>
      </c>
      <c r="G81" t="s">
        <v>1931</v>
      </c>
      <c r="H81" t="s">
        <v>4447</v>
      </c>
      <c r="I81" t="s">
        <v>4448</v>
      </c>
      <c r="J81" s="101" t="e">
        <f ca="1">IF(AND(MATCH(A81,Pharmaceuticals!E:E,0),MATCH(E81,Pharmaceuticals!F:F,0)),1,"")</f>
        <v>#N/A</v>
      </c>
      <c r="K81" s="101" t="str">
        <f t="shared" ca="1" si="6"/>
        <v>16-Engaging all care providers (TB/HIV)</v>
      </c>
    </row>
    <row r="82" spans="1:11" ht="15.75" x14ac:dyDescent="0.25">
      <c r="A82">
        <v>16</v>
      </c>
      <c r="B82" t="s">
        <v>1964</v>
      </c>
      <c r="C82">
        <v>97</v>
      </c>
      <c r="D82" s="101" t="str">
        <f t="shared" si="5"/>
        <v>16-97</v>
      </c>
      <c r="E82" s="102" t="str">
        <f t="shared" ca="1" si="4"/>
        <v>Community TB/HIV care delivery</v>
      </c>
      <c r="F82" t="s">
        <v>4449</v>
      </c>
      <c r="G82" t="s">
        <v>1934</v>
      </c>
      <c r="H82" t="s">
        <v>4450</v>
      </c>
      <c r="I82" t="s">
        <v>4451</v>
      </c>
      <c r="J82" s="101" t="e">
        <f ca="1">IF(AND(MATCH(A82,Pharmaceuticals!E:E,0),MATCH(E82,Pharmaceuticals!F:F,0)),1,"")</f>
        <v>#N/A</v>
      </c>
      <c r="K82" s="101" t="str">
        <f t="shared" ca="1" si="6"/>
        <v>16-Community TB/HIV care delivery</v>
      </c>
    </row>
    <row r="83" spans="1:11" ht="15.75" x14ac:dyDescent="0.25">
      <c r="A83">
        <v>16</v>
      </c>
      <c r="B83" t="s">
        <v>1964</v>
      </c>
      <c r="C83">
        <v>220</v>
      </c>
      <c r="D83" s="101" t="str">
        <f t="shared" si="5"/>
        <v>16-220</v>
      </c>
      <c r="E83" s="102" t="str">
        <f t="shared" ca="1" si="4"/>
        <v>Key populations (TB/HIV) - Prisoners</v>
      </c>
      <c r="F83" t="s">
        <v>4452</v>
      </c>
      <c r="G83" t="s">
        <v>4453</v>
      </c>
      <c r="H83" t="s">
        <v>4454</v>
      </c>
      <c r="I83" t="s">
        <v>4455</v>
      </c>
      <c r="J83" s="101" t="e">
        <f ca="1">IF(AND(MATCH(A83,Pharmaceuticals!E:E,0),MATCH(E83,Pharmaceuticals!F:F,0)),1,"")</f>
        <v>#N/A</v>
      </c>
      <c r="K83" s="101" t="str">
        <f t="shared" ca="1" si="6"/>
        <v>16-Key populations (TB/HIV) - Prisoners</v>
      </c>
    </row>
    <row r="84" spans="1:11" ht="15.75" x14ac:dyDescent="0.25">
      <c r="A84">
        <v>16</v>
      </c>
      <c r="B84" t="s">
        <v>1964</v>
      </c>
      <c r="C84">
        <v>98</v>
      </c>
      <c r="D84" s="101" t="str">
        <f t="shared" si="5"/>
        <v>16-98</v>
      </c>
      <c r="E84" s="102" t="str">
        <f t="shared" ca="1" si="4"/>
        <v>Key populations (TB/HIV) - Others</v>
      </c>
      <c r="F84" t="s">
        <v>4456</v>
      </c>
      <c r="G84" t="s">
        <v>4434</v>
      </c>
      <c r="H84" t="s">
        <v>4457</v>
      </c>
      <c r="I84" t="s">
        <v>4436</v>
      </c>
      <c r="J84" s="101" t="e">
        <f ca="1">IF(AND(MATCH(A84,Pharmaceuticals!E:E,0),MATCH(E84,Pharmaceuticals!F:F,0)),1,"")</f>
        <v>#N/A</v>
      </c>
      <c r="K84" s="101" t="str">
        <f t="shared" ca="1" si="6"/>
        <v>16-Key populations (TB/HIV) - Others</v>
      </c>
    </row>
    <row r="85" spans="1:11" ht="15.75" x14ac:dyDescent="0.25">
      <c r="A85">
        <v>16</v>
      </c>
      <c r="B85" t="s">
        <v>1964</v>
      </c>
      <c r="C85">
        <v>99</v>
      </c>
      <c r="D85" s="101" t="str">
        <f t="shared" si="5"/>
        <v>16-99</v>
      </c>
      <c r="E85" s="102" t="str">
        <f t="shared" ca="1" si="4"/>
        <v>Collaborative activities with other programs and sectors (TB/HIV)</v>
      </c>
      <c r="F85" t="s">
        <v>4458</v>
      </c>
      <c r="G85" t="s">
        <v>4459</v>
      </c>
      <c r="H85" t="s">
        <v>1963</v>
      </c>
      <c r="I85" t="s">
        <v>4460</v>
      </c>
      <c r="J85" s="101" t="e">
        <f ca="1">IF(AND(MATCH(A85,Pharmaceuticals!E:E,0),MATCH(E85,Pharmaceuticals!F:F,0)),1,"")</f>
        <v>#N/A</v>
      </c>
      <c r="K85" s="101" t="str">
        <f t="shared" ca="1" si="6"/>
        <v>16-Collaborative activities with other programs and sectors (TB/HIV)</v>
      </c>
    </row>
    <row r="86" spans="1:11" ht="15.75" x14ac:dyDescent="0.25">
      <c r="A86">
        <v>16</v>
      </c>
      <c r="B86" t="s">
        <v>1964</v>
      </c>
      <c r="C86">
        <v>221</v>
      </c>
      <c r="D86" s="101" t="str">
        <f t="shared" si="5"/>
        <v>16-221</v>
      </c>
      <c r="E86" s="102" t="str">
        <f t="shared" ca="1" si="4"/>
        <v>Removing human rights and gender related barriers to TB/HIV collaborative programming</v>
      </c>
      <c r="F86" t="s">
        <v>4461</v>
      </c>
      <c r="G86" t="s">
        <v>4462</v>
      </c>
      <c r="H86" t="s">
        <v>4463</v>
      </c>
      <c r="I86" t="s">
        <v>4464</v>
      </c>
      <c r="J86" s="101" t="e">
        <f ca="1">IF(AND(MATCH(A86,Pharmaceuticals!E:E,0),MATCH(E86,Pharmaceuticals!F:F,0)),1,"")</f>
        <v>#N/A</v>
      </c>
      <c r="K86" s="101" t="str">
        <f t="shared" ca="1" si="6"/>
        <v>16-Removing human rights and gender related barriers to TB/HIV collaborative programming</v>
      </c>
    </row>
    <row r="87" spans="1:11" ht="15.75" x14ac:dyDescent="0.25">
      <c r="A87">
        <v>16</v>
      </c>
      <c r="B87" t="s">
        <v>1964</v>
      </c>
      <c r="C87">
        <v>100</v>
      </c>
      <c r="D87" s="101" t="str">
        <f t="shared" si="5"/>
        <v>16-100</v>
      </c>
      <c r="E87" s="102" t="str">
        <f t="shared" ca="1" si="4"/>
        <v>Other TB/HIV intervention(s)</v>
      </c>
      <c r="F87" t="s">
        <v>4465</v>
      </c>
      <c r="G87" t="s">
        <v>1914</v>
      </c>
      <c r="H87" t="s">
        <v>1915</v>
      </c>
      <c r="I87" t="s">
        <v>1918</v>
      </c>
      <c r="J87" s="101" t="e">
        <f ca="1">IF(AND(MATCH(A87,Pharmaceuticals!E:E,0),MATCH(E87,Pharmaceuticals!F:F,0)),1,"")</f>
        <v>#N/A</v>
      </c>
      <c r="K87" s="101" t="str">
        <f t="shared" ca="1" si="6"/>
        <v>16-Other TB/HIV intervention(s)</v>
      </c>
    </row>
    <row r="88" spans="1:11" ht="15.75" x14ac:dyDescent="0.25">
      <c r="A88">
        <v>17</v>
      </c>
      <c r="B88" t="s">
        <v>1922</v>
      </c>
      <c r="C88">
        <v>101</v>
      </c>
      <c r="D88" s="101" t="str">
        <f t="shared" si="5"/>
        <v>17-101</v>
      </c>
      <c r="E88" s="102" t="str">
        <f t="shared" ca="1" si="4"/>
        <v>Case detection and diagnosis: MDR-TB</v>
      </c>
      <c r="F88" t="s">
        <v>1923</v>
      </c>
      <c r="G88" t="s">
        <v>4466</v>
      </c>
      <c r="H88" t="s">
        <v>4467</v>
      </c>
      <c r="I88" t="s">
        <v>1924</v>
      </c>
      <c r="J88" s="101" t="e">
        <f ca="1">IF(AND(MATCH(A88,Pharmaceuticals!E:E,0),MATCH(E88,Pharmaceuticals!F:F,0)),1,"")</f>
        <v>#N/A</v>
      </c>
      <c r="K88" s="101" t="str">
        <f t="shared" ca="1" si="6"/>
        <v>17-Case detection and diagnosis: MDR-TB</v>
      </c>
    </row>
    <row r="89" spans="1:11" ht="15.75" x14ac:dyDescent="0.25">
      <c r="A89">
        <v>17</v>
      </c>
      <c r="B89" t="s">
        <v>1922</v>
      </c>
      <c r="C89">
        <v>102</v>
      </c>
      <c r="D89" s="101" t="str">
        <f t="shared" si="5"/>
        <v>17-102</v>
      </c>
      <c r="E89" s="102" t="str">
        <f t="shared" ca="1" si="4"/>
        <v>Treatment: MDR-TB</v>
      </c>
      <c r="F89" t="s">
        <v>1925</v>
      </c>
      <c r="G89" t="s">
        <v>1926</v>
      </c>
      <c r="H89" t="s">
        <v>4468</v>
      </c>
      <c r="I89" t="s">
        <v>1927</v>
      </c>
      <c r="J89" s="101" t="e">
        <f ca="1">IF(AND(MATCH(A89,Pharmaceuticals!E:E,0),MATCH(E89,Pharmaceuticals!F:F,0)),1,"")</f>
        <v>#N/A</v>
      </c>
      <c r="K89" s="101" t="str">
        <f t="shared" ca="1" si="6"/>
        <v>17-Treatment: MDR-TB</v>
      </c>
    </row>
    <row r="90" spans="1:11" ht="15.75" x14ac:dyDescent="0.25">
      <c r="A90">
        <v>17</v>
      </c>
      <c r="B90" t="s">
        <v>1922</v>
      </c>
      <c r="C90">
        <v>103</v>
      </c>
      <c r="D90" s="101" t="str">
        <f t="shared" si="5"/>
        <v>17-103</v>
      </c>
      <c r="E90" s="102" t="str">
        <f t="shared" ca="1" si="4"/>
        <v>Prevention for MDR-TB</v>
      </c>
      <c r="F90" t="s">
        <v>1928</v>
      </c>
      <c r="G90" t="s">
        <v>1929</v>
      </c>
      <c r="H90" t="s">
        <v>4469</v>
      </c>
      <c r="I90" t="s">
        <v>1930</v>
      </c>
      <c r="J90" s="101" t="e">
        <f ca="1">IF(AND(MATCH(A90,Pharmaceuticals!E:E,0),MATCH(E90,Pharmaceuticals!F:F,0)),1,"")</f>
        <v>#N/A</v>
      </c>
      <c r="K90" s="101" t="str">
        <f t="shared" ca="1" si="6"/>
        <v>17-Prevention for MDR-TB</v>
      </c>
    </row>
    <row r="91" spans="1:11" ht="15.75" x14ac:dyDescent="0.25">
      <c r="A91">
        <v>17</v>
      </c>
      <c r="B91" t="s">
        <v>1922</v>
      </c>
      <c r="C91">
        <v>104</v>
      </c>
      <c r="D91" s="101" t="str">
        <f t="shared" si="5"/>
        <v>17-104</v>
      </c>
      <c r="E91" s="102" t="str">
        <f t="shared" ca="1" si="4"/>
        <v>Engaging all care providers (MDR-TB)</v>
      </c>
      <c r="F91" t="s">
        <v>4470</v>
      </c>
      <c r="G91" t="s">
        <v>1931</v>
      </c>
      <c r="H91" t="s">
        <v>4426</v>
      </c>
      <c r="I91" t="s">
        <v>1932</v>
      </c>
      <c r="J91" s="101" t="e">
        <f ca="1">IF(AND(MATCH(A91,Pharmaceuticals!E:E,0),MATCH(E91,Pharmaceuticals!F:F,0)),1,"")</f>
        <v>#N/A</v>
      </c>
      <c r="K91" s="101" t="str">
        <f t="shared" ca="1" si="6"/>
        <v>17-Engaging all care providers (MDR-TB)</v>
      </c>
    </row>
    <row r="92" spans="1:11" ht="15.75" x14ac:dyDescent="0.25">
      <c r="A92">
        <v>17</v>
      </c>
      <c r="B92" t="s">
        <v>1922</v>
      </c>
      <c r="C92">
        <v>105</v>
      </c>
      <c r="D92" s="101" t="str">
        <f t="shared" si="5"/>
        <v>17-105</v>
      </c>
      <c r="E92" s="102" t="str">
        <f t="shared" ca="1" si="4"/>
        <v>Community MDR-TB care delivery</v>
      </c>
      <c r="F92" t="s">
        <v>4471</v>
      </c>
      <c r="G92" t="s">
        <v>1934</v>
      </c>
      <c r="H92" t="s">
        <v>4472</v>
      </c>
      <c r="I92" t="s">
        <v>4473</v>
      </c>
      <c r="J92" s="101" t="e">
        <f ca="1">IF(AND(MATCH(A92,Pharmaceuticals!E:E,0),MATCH(E92,Pharmaceuticals!F:F,0)),1,"")</f>
        <v>#N/A</v>
      </c>
      <c r="K92" s="101" t="str">
        <f t="shared" ca="1" si="6"/>
        <v>17-Community MDR-TB care delivery</v>
      </c>
    </row>
    <row r="93" spans="1:11" ht="15.75" x14ac:dyDescent="0.25">
      <c r="A93">
        <v>17</v>
      </c>
      <c r="B93" t="s">
        <v>1922</v>
      </c>
      <c r="C93">
        <v>231</v>
      </c>
      <c r="D93" s="101" t="str">
        <f t="shared" si="5"/>
        <v>17-231</v>
      </c>
      <c r="E93" s="102" t="str">
        <f t="shared" ca="1" si="4"/>
        <v>Key populations (MDR-TB) - Prisoners</v>
      </c>
      <c r="F93" t="s">
        <v>4474</v>
      </c>
      <c r="G93" t="s">
        <v>4430</v>
      </c>
      <c r="H93" t="s">
        <v>4431</v>
      </c>
      <c r="I93" t="s">
        <v>4432</v>
      </c>
      <c r="J93" s="101" t="e">
        <f ca="1">IF(AND(MATCH(A93,Pharmaceuticals!E:E,0),MATCH(E93,Pharmaceuticals!F:F,0)),1,"")</f>
        <v>#N/A</v>
      </c>
      <c r="K93" s="101" t="str">
        <f t="shared" ca="1" si="6"/>
        <v>17-Key populations (MDR-TB) - Prisoners</v>
      </c>
    </row>
    <row r="94" spans="1:11" ht="15.75" x14ac:dyDescent="0.25">
      <c r="A94">
        <v>17</v>
      </c>
      <c r="B94" t="s">
        <v>1922</v>
      </c>
      <c r="C94">
        <v>106</v>
      </c>
      <c r="D94" s="101" t="str">
        <f t="shared" si="5"/>
        <v>17-106</v>
      </c>
      <c r="E94" s="102" t="str">
        <f t="shared" ca="1" si="4"/>
        <v>Key populations (MDR-TB) - Others</v>
      </c>
      <c r="F94" t="s">
        <v>4475</v>
      </c>
      <c r="G94" t="s">
        <v>4434</v>
      </c>
      <c r="H94" t="s">
        <v>4435</v>
      </c>
      <c r="I94" t="s">
        <v>4436</v>
      </c>
      <c r="J94" s="101" t="e">
        <f ca="1">IF(AND(MATCH(A94,Pharmaceuticals!E:E,0),MATCH(E94,Pharmaceuticals!F:F,0)),1,"")</f>
        <v>#N/A</v>
      </c>
      <c r="K94" s="101" t="str">
        <f t="shared" ca="1" si="6"/>
        <v>17-Key populations (MDR-TB) - Others</v>
      </c>
    </row>
    <row r="95" spans="1:11" ht="15.75" x14ac:dyDescent="0.25">
      <c r="A95">
        <v>17</v>
      </c>
      <c r="B95" t="s">
        <v>1922</v>
      </c>
      <c r="C95">
        <v>107</v>
      </c>
      <c r="D95" s="101" t="str">
        <f t="shared" si="5"/>
        <v>17-107</v>
      </c>
      <c r="E95" s="102" t="str">
        <f t="shared" ca="1" si="4"/>
        <v>Collaborative activities with other programs and sectors (MDR-TB)</v>
      </c>
      <c r="F95" t="s">
        <v>4476</v>
      </c>
      <c r="G95" t="s">
        <v>1935</v>
      </c>
      <c r="H95" t="s">
        <v>4477</v>
      </c>
      <c r="I95" t="s">
        <v>4478</v>
      </c>
      <c r="J95" s="101" t="e">
        <f ca="1">IF(AND(MATCH(A95,Pharmaceuticals!E:E,0),MATCH(E95,Pharmaceuticals!F:F,0)),1,"")</f>
        <v>#N/A</v>
      </c>
      <c r="K95" s="101" t="str">
        <f t="shared" ca="1" si="6"/>
        <v>17-Collaborative activities with other programs and sectors (MDR-TB)</v>
      </c>
    </row>
    <row r="96" spans="1:11" ht="15.75" x14ac:dyDescent="0.25">
      <c r="A96">
        <v>17</v>
      </c>
      <c r="B96" t="s">
        <v>1922</v>
      </c>
      <c r="C96">
        <v>232</v>
      </c>
      <c r="D96" s="101" t="str">
        <f t="shared" si="5"/>
        <v>17-232</v>
      </c>
      <c r="E96" s="102" t="str">
        <f t="shared" ca="1" si="4"/>
        <v>Removing human rights and gender related barriers to MDR-TB</v>
      </c>
      <c r="F96" t="s">
        <v>4479</v>
      </c>
      <c r="G96" t="s">
        <v>4480</v>
      </c>
      <c r="H96" t="s">
        <v>4481</v>
      </c>
      <c r="I96" t="s">
        <v>4482</v>
      </c>
      <c r="J96" s="101" t="e">
        <f ca="1">IF(AND(MATCH(A96,Pharmaceuticals!E:E,0),MATCH(E96,Pharmaceuticals!F:F,0)),1,"")</f>
        <v>#N/A</v>
      </c>
      <c r="K96" s="101" t="str">
        <f t="shared" ca="1" si="6"/>
        <v>17-Removing human rights and gender related barriers to MDR-TB</v>
      </c>
    </row>
    <row r="97" spans="1:11" ht="15.75" x14ac:dyDescent="0.25">
      <c r="A97">
        <v>17</v>
      </c>
      <c r="B97" t="s">
        <v>1922</v>
      </c>
      <c r="C97">
        <v>108</v>
      </c>
      <c r="D97" s="101" t="str">
        <f t="shared" si="5"/>
        <v>17-108</v>
      </c>
      <c r="E97" s="102" t="str">
        <f t="shared" ca="1" si="4"/>
        <v>Other MDR-TB intervention(s)</v>
      </c>
      <c r="F97" t="s">
        <v>4483</v>
      </c>
      <c r="G97" t="s">
        <v>1914</v>
      </c>
      <c r="H97" t="s">
        <v>1915</v>
      </c>
      <c r="I97" t="s">
        <v>1918</v>
      </c>
      <c r="J97" s="101" t="e">
        <f ca="1">IF(AND(MATCH(A97,Pharmaceuticals!E:E,0),MATCH(E97,Pharmaceuticals!F:F,0)),1,"")</f>
        <v>#N/A</v>
      </c>
      <c r="K97" s="101" t="str">
        <f t="shared" ca="1" si="6"/>
        <v>17-Other MDR-TB intervention(s)</v>
      </c>
    </row>
    <row r="98" spans="1:11" ht="15.75" x14ac:dyDescent="0.25">
      <c r="A98">
        <v>18</v>
      </c>
      <c r="B98" t="s">
        <v>1967</v>
      </c>
      <c r="C98">
        <v>109</v>
      </c>
      <c r="D98" s="101" t="str">
        <f t="shared" si="5"/>
        <v>18-109</v>
      </c>
      <c r="E98" s="102" t="str">
        <f t="shared" ref="E98:E130" ca="1" si="7">OFFSET(F98,0,LangOffset,1,1)</f>
        <v>Long-lasting insecticidal nets (LLIN) - Mass campaign</v>
      </c>
      <c r="F98" t="s">
        <v>1968</v>
      </c>
      <c r="G98" t="s">
        <v>4484</v>
      </c>
      <c r="H98" t="s">
        <v>4485</v>
      </c>
      <c r="I98" t="s">
        <v>1969</v>
      </c>
      <c r="J98" s="101" t="e">
        <f ca="1">IF(AND(MATCH(A98,Pharmaceuticals!E:E,0),MATCH(E98,Pharmaceuticals!F:F,0)),1,"")</f>
        <v>#N/A</v>
      </c>
      <c r="K98" s="101" t="str">
        <f t="shared" ca="1" si="6"/>
        <v>18-Long-lasting insecticidal nets (LLIN) - Mass campaign</v>
      </c>
    </row>
    <row r="99" spans="1:11" ht="15.75" x14ac:dyDescent="0.25">
      <c r="A99">
        <v>18</v>
      </c>
      <c r="B99" t="s">
        <v>1967</v>
      </c>
      <c r="C99">
        <v>110</v>
      </c>
      <c r="D99" s="101" t="str">
        <f t="shared" si="5"/>
        <v>18-110</v>
      </c>
      <c r="E99" s="102" t="str">
        <f t="shared" ca="1" si="7"/>
        <v>Long-lasting insecticidal nets (LLIN) - Continuous distribution</v>
      </c>
      <c r="F99" t="s">
        <v>1970</v>
      </c>
      <c r="G99" t="s">
        <v>4486</v>
      </c>
      <c r="H99" t="s">
        <v>4487</v>
      </c>
      <c r="I99" t="s">
        <v>4488</v>
      </c>
      <c r="J99" s="101" t="e">
        <f ca="1">IF(AND(MATCH(A99,Pharmaceuticals!E:E,0),MATCH(E99,Pharmaceuticals!F:F,0)),1,"")</f>
        <v>#N/A</v>
      </c>
      <c r="K99" s="101" t="str">
        <f t="shared" ca="1" si="6"/>
        <v>18-Long-lasting insecticidal nets (LLIN) - Continuous distribution</v>
      </c>
    </row>
    <row r="100" spans="1:11" ht="15.75" x14ac:dyDescent="0.25">
      <c r="A100">
        <v>18</v>
      </c>
      <c r="B100" t="s">
        <v>1967</v>
      </c>
      <c r="C100">
        <v>111</v>
      </c>
      <c r="D100" s="101" t="str">
        <f t="shared" si="5"/>
        <v>18-111</v>
      </c>
      <c r="E100" s="102" t="str">
        <f t="shared" ca="1" si="7"/>
        <v>Indoor residual spraying (IRS)</v>
      </c>
      <c r="F100" t="s">
        <v>1971</v>
      </c>
      <c r="G100" t="s">
        <v>1972</v>
      </c>
      <c r="H100" t="s">
        <v>4489</v>
      </c>
      <c r="I100" t="s">
        <v>4490</v>
      </c>
      <c r="J100" s="101" t="e">
        <f ca="1">IF(AND(MATCH(A100,Pharmaceuticals!E:E,0),MATCH(E100,Pharmaceuticals!F:F,0)),1,"")</f>
        <v>#N/A</v>
      </c>
      <c r="K100" s="101" t="str">
        <f t="shared" ca="1" si="6"/>
        <v>18-Indoor residual spraying (IRS)</v>
      </c>
    </row>
    <row r="101" spans="1:11" ht="15.75" x14ac:dyDescent="0.25">
      <c r="A101">
        <v>18</v>
      </c>
      <c r="B101" t="s">
        <v>1967</v>
      </c>
      <c r="C101">
        <v>112</v>
      </c>
      <c r="D101" s="101" t="str">
        <f t="shared" si="5"/>
        <v>18-112</v>
      </c>
      <c r="E101" s="102" t="str">
        <f ca="1">OFFSET(F101,0,LangOffset,1,1)</f>
        <v>Other vector control measure(s)</v>
      </c>
      <c r="F101" t="s">
        <v>4491</v>
      </c>
      <c r="G101" t="s">
        <v>1973</v>
      </c>
      <c r="H101" t="s">
        <v>1974</v>
      </c>
      <c r="I101" t="s">
        <v>1975</v>
      </c>
      <c r="J101" s="101" t="e">
        <f ca="1">IF(AND(MATCH(A101,Pharmaceuticals!E:E,0),MATCH(E101,Pharmaceuticals!F:F,0)),1,"")</f>
        <v>#N/A</v>
      </c>
      <c r="K101" s="101" t="str">
        <f t="shared" ca="1" si="6"/>
        <v>18-Other vector control measure(s)</v>
      </c>
    </row>
    <row r="102" spans="1:11" ht="15.75" x14ac:dyDescent="0.25">
      <c r="A102">
        <v>18</v>
      </c>
      <c r="B102" t="s">
        <v>1967</v>
      </c>
      <c r="C102">
        <v>113</v>
      </c>
      <c r="D102" s="101" t="str">
        <f t="shared" si="5"/>
        <v>18-113</v>
      </c>
      <c r="E102" s="102" t="str">
        <f ca="1">OFFSET(F102,0,LangOffset,1,1)</f>
        <v>Entomological monitoring</v>
      </c>
      <c r="F102" t="s">
        <v>1976</v>
      </c>
      <c r="G102" t="s">
        <v>1977</v>
      </c>
      <c r="H102" t="s">
        <v>1978</v>
      </c>
      <c r="I102" t="s">
        <v>1979</v>
      </c>
      <c r="J102" s="101" t="e">
        <f ca="1">IF(AND(MATCH(A102,Pharmaceuticals!E:E,0),MATCH(E102,Pharmaceuticals!F:F,0)),1,"")</f>
        <v>#N/A</v>
      </c>
      <c r="K102" s="101" t="str">
        <f t="shared" ca="1" si="6"/>
        <v>18-Entomological monitoring</v>
      </c>
    </row>
    <row r="103" spans="1:11" ht="15.75" x14ac:dyDescent="0.25">
      <c r="A103">
        <v>18</v>
      </c>
      <c r="B103" t="s">
        <v>1967</v>
      </c>
      <c r="C103">
        <v>114</v>
      </c>
      <c r="D103" s="101" t="str">
        <f t="shared" si="5"/>
        <v>18-114</v>
      </c>
      <c r="E103" s="102" t="str">
        <f t="shared" ca="1" si="7"/>
        <v>IEC/BCC (Vector control)</v>
      </c>
      <c r="F103" t="s">
        <v>4492</v>
      </c>
      <c r="G103" t="s">
        <v>1913</v>
      </c>
      <c r="H103" t="s">
        <v>1913</v>
      </c>
      <c r="I103" t="s">
        <v>4493</v>
      </c>
      <c r="J103" s="101" t="e">
        <f ca="1">IF(AND(MATCH(A103,Pharmaceuticals!E:E,0),MATCH(E103,Pharmaceuticals!F:F,0)),1,"")</f>
        <v>#N/A</v>
      </c>
      <c r="K103" s="101" t="str">
        <f t="shared" ca="1" si="6"/>
        <v>18-IEC/BCC (Vector control)</v>
      </c>
    </row>
    <row r="104" spans="1:11" ht="15.75" x14ac:dyDescent="0.25">
      <c r="A104">
        <v>18</v>
      </c>
      <c r="B104" t="s">
        <v>1967</v>
      </c>
      <c r="C104">
        <v>233</v>
      </c>
      <c r="D104" s="101" t="str">
        <f t="shared" si="5"/>
        <v>18-233</v>
      </c>
      <c r="E104" s="102" t="str">
        <f t="shared" ca="1" si="7"/>
        <v>Removing human rights and gender related barriers to vector control programmes</v>
      </c>
      <c r="F104" t="s">
        <v>4494</v>
      </c>
      <c r="G104" t="s">
        <v>4495</v>
      </c>
      <c r="H104" t="s">
        <v>4496</v>
      </c>
      <c r="I104" t="s">
        <v>4497</v>
      </c>
      <c r="J104" s="101" t="e">
        <f ca="1">IF(AND(MATCH(A104,Pharmaceuticals!E:E,0),MATCH(E104,Pharmaceuticals!F:F,0)),1,"")</f>
        <v>#N/A</v>
      </c>
      <c r="K104" s="101" t="str">
        <f t="shared" ca="1" si="6"/>
        <v>18-Removing human rights and gender related barriers to vector control programmes</v>
      </c>
    </row>
    <row r="105" spans="1:11" ht="15.75" x14ac:dyDescent="0.25">
      <c r="A105">
        <v>19</v>
      </c>
      <c r="B105" t="s">
        <v>1900</v>
      </c>
      <c r="C105">
        <v>115</v>
      </c>
      <c r="D105" s="101" t="str">
        <f t="shared" si="5"/>
        <v>19-115</v>
      </c>
      <c r="E105" s="102" t="str">
        <f t="shared" ca="1" si="7"/>
        <v>Facility-based treatment</v>
      </c>
      <c r="F105" t="s">
        <v>1901</v>
      </c>
      <c r="G105" t="s">
        <v>1902</v>
      </c>
      <c r="H105" t="s">
        <v>1903</v>
      </c>
      <c r="I105" t="s">
        <v>4498</v>
      </c>
      <c r="J105" s="101" t="e">
        <f ca="1">IF(AND(MATCH(A105,Pharmaceuticals!E:E,0),MATCH(E105,Pharmaceuticals!F:F,0)),1,"")</f>
        <v>#N/A</v>
      </c>
      <c r="K105" s="101" t="str">
        <f t="shared" ca="1" si="6"/>
        <v>19-Facility-based treatment</v>
      </c>
    </row>
    <row r="106" spans="1:11" ht="15.75" x14ac:dyDescent="0.25">
      <c r="A106">
        <v>19</v>
      </c>
      <c r="B106" t="s">
        <v>1900</v>
      </c>
      <c r="C106">
        <v>116</v>
      </c>
      <c r="D106" s="101" t="str">
        <f t="shared" si="5"/>
        <v>19-116</v>
      </c>
      <c r="E106" s="102" t="str">
        <f t="shared" ca="1" si="7"/>
        <v>Epidemic preparedness</v>
      </c>
      <c r="F106" t="s">
        <v>4499</v>
      </c>
      <c r="G106" t="s">
        <v>4500</v>
      </c>
      <c r="H106" t="s">
        <v>4501</v>
      </c>
      <c r="I106" t="s">
        <v>4502</v>
      </c>
      <c r="J106" s="101" t="e">
        <f ca="1">IF(AND(MATCH(A106,Pharmaceuticals!E:E,0),MATCH(E106,Pharmaceuticals!F:F,0)),1,"")</f>
        <v>#N/A</v>
      </c>
      <c r="K106" s="101" t="str">
        <f t="shared" ca="1" si="6"/>
        <v>19-Epidemic preparedness</v>
      </c>
    </row>
    <row r="107" spans="1:11" ht="15.75" x14ac:dyDescent="0.25">
      <c r="A107">
        <v>19</v>
      </c>
      <c r="B107" t="s">
        <v>1900</v>
      </c>
      <c r="C107">
        <v>117</v>
      </c>
      <c r="D107" s="101" t="str">
        <f t="shared" si="5"/>
        <v>19-117</v>
      </c>
      <c r="E107" s="102" t="str">
        <f t="shared" ca="1" si="7"/>
        <v>Integrated community case management (ICCM)</v>
      </c>
      <c r="F107" t="s">
        <v>1904</v>
      </c>
      <c r="G107" t="s">
        <v>4503</v>
      </c>
      <c r="H107" t="s">
        <v>4504</v>
      </c>
      <c r="I107" t="s">
        <v>4505</v>
      </c>
      <c r="J107" s="101" t="e">
        <f ca="1">IF(AND(MATCH(A107,Pharmaceuticals!E:E,0),MATCH(E107,Pharmaceuticals!F:F,0)),1,"")</f>
        <v>#N/A</v>
      </c>
      <c r="K107" s="101" t="str">
        <f t="shared" ca="1" si="6"/>
        <v>19-Integrated community case management (ICCM)</v>
      </c>
    </row>
    <row r="108" spans="1:11" ht="12.75" customHeight="1" x14ac:dyDescent="0.25">
      <c r="A108">
        <v>19</v>
      </c>
      <c r="B108" t="s">
        <v>1900</v>
      </c>
      <c r="C108">
        <v>118</v>
      </c>
      <c r="D108" s="101" t="str">
        <f t="shared" si="5"/>
        <v>19-118</v>
      </c>
      <c r="E108" s="102" t="str">
        <f ca="1">OFFSET(F108,0,LangOffset,1,1)</f>
        <v>Active case detection and investigation (elimination phase)</v>
      </c>
      <c r="F108" t="s">
        <v>1905</v>
      </c>
      <c r="G108" t="s">
        <v>4506</v>
      </c>
      <c r="H108" t="s">
        <v>1906</v>
      </c>
      <c r="I108" t="s">
        <v>4507</v>
      </c>
      <c r="J108" s="101" t="e">
        <f ca="1">IF(AND(MATCH(A108,Pharmaceuticals!E:E,0),MATCH(E108,Pharmaceuticals!F:F,0)),1,"")</f>
        <v>#N/A</v>
      </c>
      <c r="K108" s="101" t="str">
        <f t="shared" ca="1" si="6"/>
        <v>19-Active case detection and investigation (elimination phase)</v>
      </c>
    </row>
    <row r="109" spans="1:11" ht="15.75" x14ac:dyDescent="0.25">
      <c r="A109">
        <v>19</v>
      </c>
      <c r="B109" t="s">
        <v>1900</v>
      </c>
      <c r="C109">
        <v>119</v>
      </c>
      <c r="D109" s="101" t="str">
        <f t="shared" si="5"/>
        <v>19-119</v>
      </c>
      <c r="E109" s="102" t="str">
        <f t="shared" ca="1" si="7"/>
        <v>Therapeutic efficacy surveillance</v>
      </c>
      <c r="F109" t="s">
        <v>1907</v>
      </c>
      <c r="G109" t="s">
        <v>1908</v>
      </c>
      <c r="H109" t="s">
        <v>1909</v>
      </c>
      <c r="I109" t="s">
        <v>4508</v>
      </c>
      <c r="J109" s="101" t="e">
        <f ca="1">IF(AND(MATCH(A109,Pharmaceuticals!E:E,0),MATCH(E109,Pharmaceuticals!F:F,0)),1,"")</f>
        <v>#N/A</v>
      </c>
      <c r="K109" s="101" t="str">
        <f t="shared" ca="1" si="6"/>
        <v>19-Therapeutic efficacy surveillance</v>
      </c>
    </row>
    <row r="110" spans="1:11" ht="15.75" x14ac:dyDescent="0.25">
      <c r="A110">
        <v>19</v>
      </c>
      <c r="B110" t="s">
        <v>1900</v>
      </c>
      <c r="C110">
        <v>120</v>
      </c>
      <c r="D110" s="101" t="str">
        <f t="shared" si="5"/>
        <v>19-120</v>
      </c>
      <c r="E110" s="102" t="str">
        <f t="shared" ca="1" si="7"/>
        <v>Severe malaria</v>
      </c>
      <c r="F110" t="s">
        <v>1910</v>
      </c>
      <c r="G110" t="s">
        <v>1911</v>
      </c>
      <c r="H110" t="s">
        <v>1912</v>
      </c>
      <c r="I110" t="s">
        <v>4509</v>
      </c>
      <c r="J110" s="101" t="e">
        <f ca="1">IF(AND(MATCH(A110,Pharmaceuticals!E:E,0),MATCH(E110,Pharmaceuticals!F:F,0)),1,"")</f>
        <v>#N/A</v>
      </c>
      <c r="K110" s="101" t="str">
        <f t="shared" ca="1" si="6"/>
        <v>19-Severe malaria</v>
      </c>
    </row>
    <row r="111" spans="1:11" ht="15.75" x14ac:dyDescent="0.25">
      <c r="A111">
        <v>19</v>
      </c>
      <c r="B111" t="s">
        <v>1900</v>
      </c>
      <c r="C111">
        <v>122</v>
      </c>
      <c r="D111" s="101" t="str">
        <f t="shared" si="5"/>
        <v>19-122</v>
      </c>
      <c r="E111" s="102" t="str">
        <f t="shared" ca="1" si="7"/>
        <v>Private sector case management</v>
      </c>
      <c r="F111" t="s">
        <v>4510</v>
      </c>
      <c r="G111" t="s">
        <v>4511</v>
      </c>
      <c r="H111" t="s">
        <v>4512</v>
      </c>
      <c r="I111" t="s">
        <v>4513</v>
      </c>
      <c r="J111" s="101" t="e">
        <f ca="1">IF(AND(MATCH(A111,Pharmaceuticals!E:E,0),MATCH(E111,Pharmaceuticals!F:F,0)),1,"")</f>
        <v>#N/A</v>
      </c>
      <c r="K111" s="101" t="str">
        <f t="shared" ca="1" si="6"/>
        <v>19-Private sector case management</v>
      </c>
    </row>
    <row r="112" spans="1:11" ht="15.75" x14ac:dyDescent="0.25">
      <c r="A112">
        <v>19</v>
      </c>
      <c r="B112" t="s">
        <v>1900</v>
      </c>
      <c r="C112">
        <v>123</v>
      </c>
      <c r="D112" s="101" t="str">
        <f t="shared" si="5"/>
        <v>19-123</v>
      </c>
      <c r="E112" s="102" t="str">
        <f t="shared" ca="1" si="7"/>
        <v>Ensuring drug and other health product quality</v>
      </c>
      <c r="F112" t="s">
        <v>4514</v>
      </c>
      <c r="G112" t="s">
        <v>4515</v>
      </c>
      <c r="H112" t="s">
        <v>4516</v>
      </c>
      <c r="I112" t="s">
        <v>4517</v>
      </c>
      <c r="J112" s="101" t="e">
        <f ca="1">IF(AND(MATCH(A112,Pharmaceuticals!E:E,0),MATCH(E112,Pharmaceuticals!F:F,0)),1,"")</f>
        <v>#N/A</v>
      </c>
      <c r="K112" s="101" t="str">
        <f t="shared" ca="1" si="6"/>
        <v>19-Ensuring drug and other health product quality</v>
      </c>
    </row>
    <row r="113" spans="1:11" ht="15.75" x14ac:dyDescent="0.25">
      <c r="A113">
        <v>19</v>
      </c>
      <c r="B113" t="s">
        <v>1900</v>
      </c>
      <c r="C113">
        <v>124</v>
      </c>
      <c r="D113" s="101" t="str">
        <f t="shared" si="5"/>
        <v>19-124</v>
      </c>
      <c r="E113" s="102" t="str">
        <f t="shared" ca="1" si="7"/>
        <v>IEC/BCC (Case management)</v>
      </c>
      <c r="F113" t="s">
        <v>4518</v>
      </c>
      <c r="G113" t="s">
        <v>1913</v>
      </c>
      <c r="H113" t="s">
        <v>1913</v>
      </c>
      <c r="I113" t="s">
        <v>4493</v>
      </c>
      <c r="J113" s="101" t="e">
        <f ca="1">IF(AND(MATCH(A113,Pharmaceuticals!E:E,0),MATCH(E113,Pharmaceuticals!F:F,0)),1,"")</f>
        <v>#N/A</v>
      </c>
      <c r="K113" s="101" t="str">
        <f t="shared" ca="1" si="6"/>
        <v>19-IEC/BCC (Case management)</v>
      </c>
    </row>
    <row r="114" spans="1:11" ht="15.75" x14ac:dyDescent="0.25">
      <c r="A114">
        <v>19</v>
      </c>
      <c r="B114" t="s">
        <v>1900</v>
      </c>
      <c r="C114">
        <v>234</v>
      </c>
      <c r="D114" s="101" t="str">
        <f t="shared" si="5"/>
        <v>19-234</v>
      </c>
      <c r="E114" s="102" t="str">
        <f t="shared" ca="1" si="7"/>
        <v>Removing human rights and gender related barriers to case management</v>
      </c>
      <c r="F114" t="s">
        <v>4519</v>
      </c>
      <c r="G114" t="s">
        <v>4520</v>
      </c>
      <c r="H114" t="s">
        <v>4521</v>
      </c>
      <c r="I114" t="s">
        <v>4522</v>
      </c>
      <c r="J114" s="101" t="e">
        <f ca="1">IF(AND(MATCH(A114,Pharmaceuticals!E:E,0),MATCH(E114,Pharmaceuticals!F:F,0)),1,"")</f>
        <v>#N/A</v>
      </c>
      <c r="K114" s="101" t="str">
        <f t="shared" ca="1" si="6"/>
        <v>19-Removing human rights and gender related barriers to case management</v>
      </c>
    </row>
    <row r="115" spans="1:11" ht="15.75" x14ac:dyDescent="0.25">
      <c r="A115">
        <v>19</v>
      </c>
      <c r="B115" t="s">
        <v>1900</v>
      </c>
      <c r="C115">
        <v>125</v>
      </c>
      <c r="D115" s="101" t="str">
        <f t="shared" si="5"/>
        <v>19-125</v>
      </c>
      <c r="E115" s="102" t="str">
        <f t="shared" ca="1" si="7"/>
        <v>Other case management intervention(s)</v>
      </c>
      <c r="F115" t="s">
        <v>4523</v>
      </c>
      <c r="G115" t="s">
        <v>1914</v>
      </c>
      <c r="H115" t="s">
        <v>1915</v>
      </c>
      <c r="I115" t="s">
        <v>1918</v>
      </c>
      <c r="J115" s="101" t="e">
        <f ca="1">IF(AND(MATCH(A115,Pharmaceuticals!E:E,0),MATCH(E115,Pharmaceuticals!F:F,0)),1,"")</f>
        <v>#N/A</v>
      </c>
      <c r="K115" s="101" t="str">
        <f t="shared" ca="1" si="6"/>
        <v>19-Other case management intervention(s)</v>
      </c>
    </row>
    <row r="116" spans="1:11" ht="15.75" x14ac:dyDescent="0.25">
      <c r="A116">
        <v>20</v>
      </c>
      <c r="B116" t="s">
        <v>1948</v>
      </c>
      <c r="C116">
        <v>126</v>
      </c>
      <c r="D116" s="101" t="str">
        <f t="shared" si="5"/>
        <v>20-126</v>
      </c>
      <c r="E116" s="102" t="str">
        <f t="shared" ca="1" si="7"/>
        <v>Intermittent preventive treatment (IPT) - In pregnancy</v>
      </c>
      <c r="F116" t="s">
        <v>1949</v>
      </c>
      <c r="G116" t="s">
        <v>1950</v>
      </c>
      <c r="H116" t="s">
        <v>4524</v>
      </c>
      <c r="I116" t="s">
        <v>1951</v>
      </c>
      <c r="J116" s="101" t="e">
        <f ca="1">IF(AND(MATCH(A116,Pharmaceuticals!E:E,0),MATCH(E116,Pharmaceuticals!F:F,0)),1,"")</f>
        <v>#N/A</v>
      </c>
      <c r="K116" s="101" t="str">
        <f t="shared" ca="1" si="6"/>
        <v>20-Intermittent preventive treatment (IPT) - In pregnancy</v>
      </c>
    </row>
    <row r="117" spans="1:11" ht="15.75" x14ac:dyDescent="0.25">
      <c r="A117">
        <v>20</v>
      </c>
      <c r="B117" t="s">
        <v>1948</v>
      </c>
      <c r="C117">
        <v>127</v>
      </c>
      <c r="D117" s="101" t="str">
        <f t="shared" si="5"/>
        <v>20-127</v>
      </c>
      <c r="E117" s="102" t="str">
        <f t="shared" ca="1" si="7"/>
        <v>Intermittent preventive treatment (IPT) - In infancy</v>
      </c>
      <c r="F117" t="s">
        <v>1952</v>
      </c>
      <c r="G117" t="s">
        <v>1953</v>
      </c>
      <c r="H117" t="s">
        <v>4525</v>
      </c>
      <c r="I117" t="s">
        <v>4526</v>
      </c>
      <c r="J117" s="101" t="e">
        <f ca="1">IF(AND(MATCH(A117,Pharmaceuticals!E:E,0),MATCH(E117,Pharmaceuticals!F:F,0)),1,"")</f>
        <v>#N/A</v>
      </c>
      <c r="K117" s="101" t="str">
        <f t="shared" ca="1" si="6"/>
        <v>20-Intermittent preventive treatment (IPT) - In infancy</v>
      </c>
    </row>
    <row r="118" spans="1:11" ht="15.75" x14ac:dyDescent="0.25">
      <c r="A118">
        <v>20</v>
      </c>
      <c r="B118" t="s">
        <v>1948</v>
      </c>
      <c r="C118">
        <v>128</v>
      </c>
      <c r="D118" s="101" t="str">
        <f t="shared" si="5"/>
        <v>20-128</v>
      </c>
      <c r="E118" s="102" t="str">
        <f t="shared" ca="1" si="7"/>
        <v>Seasonal malaria chemoprevention</v>
      </c>
      <c r="F118" t="s">
        <v>1954</v>
      </c>
      <c r="G118" t="s">
        <v>1955</v>
      </c>
      <c r="H118" t="s">
        <v>1956</v>
      </c>
      <c r="I118" t="s">
        <v>4527</v>
      </c>
      <c r="J118" s="101" t="e">
        <f ca="1">IF(AND(MATCH(A118,Pharmaceuticals!E:E,0),MATCH(E118,Pharmaceuticals!F:F,0)),1,"")</f>
        <v>#N/A</v>
      </c>
      <c r="K118" s="101" t="str">
        <f t="shared" ca="1" si="6"/>
        <v>20-Seasonal malaria chemoprevention</v>
      </c>
    </row>
    <row r="119" spans="1:11" ht="15.75" x14ac:dyDescent="0.25">
      <c r="A119">
        <v>20</v>
      </c>
      <c r="B119" t="s">
        <v>1948</v>
      </c>
      <c r="C119">
        <v>236</v>
      </c>
      <c r="D119" s="101" t="str">
        <f t="shared" si="5"/>
        <v>20-236</v>
      </c>
      <c r="E119" s="102" t="str">
        <f t="shared" ca="1" si="7"/>
        <v>Mass drug administration</v>
      </c>
      <c r="F119" t="s">
        <v>4528</v>
      </c>
      <c r="G119" t="s">
        <v>4529</v>
      </c>
      <c r="H119" t="s">
        <v>4530</v>
      </c>
      <c r="I119" t="s">
        <v>4531</v>
      </c>
      <c r="J119" s="101" t="e">
        <f ca="1">IF(AND(MATCH(A119,Pharmaceuticals!E:E,0),MATCH(E119,Pharmaceuticals!F:F,0)),1,"")</f>
        <v>#N/A</v>
      </c>
      <c r="K119" s="101" t="str">
        <f t="shared" ca="1" si="6"/>
        <v>20-Mass drug administration</v>
      </c>
    </row>
    <row r="120" spans="1:11" ht="15.75" x14ac:dyDescent="0.25">
      <c r="A120">
        <v>20</v>
      </c>
      <c r="B120" t="s">
        <v>1948</v>
      </c>
      <c r="C120">
        <v>129</v>
      </c>
      <c r="D120" s="101" t="str">
        <f t="shared" si="5"/>
        <v>20-129</v>
      </c>
      <c r="E120" s="102" t="str">
        <f t="shared" ca="1" si="7"/>
        <v>IEC/BCC (SPI)</v>
      </c>
      <c r="F120" t="s">
        <v>4532</v>
      </c>
      <c r="G120" t="s">
        <v>1913</v>
      </c>
      <c r="H120" t="s">
        <v>1913</v>
      </c>
      <c r="I120" t="s">
        <v>4493</v>
      </c>
      <c r="J120" s="101" t="e">
        <f ca="1">IF(AND(MATCH(A120,Pharmaceuticals!E:E,0),MATCH(E120,Pharmaceuticals!F:F,0)),1,"")</f>
        <v>#N/A</v>
      </c>
      <c r="K120" s="101" t="str">
        <f t="shared" ca="1" si="6"/>
        <v>20-IEC/BCC (SPI)</v>
      </c>
    </row>
    <row r="121" spans="1:11" ht="15.75" x14ac:dyDescent="0.25">
      <c r="A121">
        <v>20</v>
      </c>
      <c r="B121" t="s">
        <v>1948</v>
      </c>
      <c r="C121">
        <v>235</v>
      </c>
      <c r="D121" s="101" t="str">
        <f t="shared" si="5"/>
        <v>20-235</v>
      </c>
      <c r="E121" s="102" t="str">
        <f t="shared" ca="1" si="7"/>
        <v>Removing human rights and gender related barriers to specific prevention interventions</v>
      </c>
      <c r="F121" t="s">
        <v>4533</v>
      </c>
      <c r="G121" t="s">
        <v>4534</v>
      </c>
      <c r="H121" t="s">
        <v>4535</v>
      </c>
      <c r="I121" t="s">
        <v>4536</v>
      </c>
      <c r="J121" s="101" t="e">
        <f ca="1">IF(AND(MATCH(A121,Pharmaceuticals!E:E,0),MATCH(E121,Pharmaceuticals!F:F,0)),1,"")</f>
        <v>#N/A</v>
      </c>
      <c r="K121" s="101" t="str">
        <f t="shared" ca="1" si="6"/>
        <v>20-Removing human rights and gender related barriers to specific prevention interventions</v>
      </c>
    </row>
    <row r="122" spans="1:11" ht="15.75" x14ac:dyDescent="0.25">
      <c r="A122">
        <v>20</v>
      </c>
      <c r="B122" t="s">
        <v>1948</v>
      </c>
      <c r="C122">
        <v>130</v>
      </c>
      <c r="D122" s="101" t="str">
        <f t="shared" si="5"/>
        <v>20-130</v>
      </c>
      <c r="E122" s="102" t="str">
        <f t="shared" ca="1" si="7"/>
        <v>Other specific prevention intervention(s)</v>
      </c>
      <c r="F122" t="s">
        <v>4537</v>
      </c>
      <c r="G122" t="s">
        <v>1914</v>
      </c>
      <c r="H122" t="s">
        <v>1915</v>
      </c>
      <c r="I122" t="s">
        <v>1918</v>
      </c>
      <c r="J122" s="101" t="e">
        <f ca="1">IF(AND(MATCH(A122,Pharmaceuticals!E:E,0),MATCH(E122,Pharmaceuticals!F:F,0)),1,"")</f>
        <v>#N/A</v>
      </c>
      <c r="K122" s="101" t="str">
        <f t="shared" ca="1" si="6"/>
        <v>20-Other specific prevention intervention(s)</v>
      </c>
    </row>
    <row r="123" spans="1:11" ht="15.75" x14ac:dyDescent="0.25">
      <c r="A123">
        <v>21</v>
      </c>
      <c r="B123" t="s">
        <v>4202</v>
      </c>
      <c r="C123">
        <v>240</v>
      </c>
      <c r="D123" s="101" t="str">
        <f t="shared" si="5"/>
        <v>21-240</v>
      </c>
      <c r="E123" s="102" t="str">
        <f t="shared" ca="1" si="7"/>
        <v xml:space="preserve">Supportive policy and programmatic environment </v>
      </c>
      <c r="F123" t="s">
        <v>4538</v>
      </c>
      <c r="G123" t="s">
        <v>4539</v>
      </c>
      <c r="H123" t="s">
        <v>4540</v>
      </c>
      <c r="I123" t="s">
        <v>4541</v>
      </c>
      <c r="J123" s="101" t="e">
        <f ca="1">IF(AND(MATCH(A123,Pharmaceuticals!E:E,0),MATCH(E123,Pharmaceuticals!F:F,0)),1,"")</f>
        <v>#N/A</v>
      </c>
      <c r="K123" s="101" t="str">
        <f t="shared" ca="1" si="6"/>
        <v xml:space="preserve">21-Supportive policy and programmatic environment </v>
      </c>
    </row>
    <row r="124" spans="1:11" ht="15.75" x14ac:dyDescent="0.25">
      <c r="A124">
        <v>21</v>
      </c>
      <c r="B124" t="s">
        <v>4202</v>
      </c>
      <c r="C124">
        <v>131</v>
      </c>
      <c r="D124" s="101" t="str">
        <f t="shared" si="5"/>
        <v>21-131</v>
      </c>
      <c r="E124" s="102" t="str">
        <f t="shared" ca="1" si="7"/>
        <v>Service organization and facility management</v>
      </c>
      <c r="F124" t="s">
        <v>2407</v>
      </c>
      <c r="G124" t="s">
        <v>2408</v>
      </c>
      <c r="H124" t="s">
        <v>4542</v>
      </c>
      <c r="I124" t="s">
        <v>4543</v>
      </c>
      <c r="J124" s="101" t="e">
        <f ca="1">IF(AND(MATCH(A124,Pharmaceuticals!E:E,0),MATCH(E124,Pharmaceuticals!F:F,0)),1,"")</f>
        <v>#N/A</v>
      </c>
      <c r="K124" s="101" t="str">
        <f t="shared" ca="1" si="6"/>
        <v>21-Service organization and facility management</v>
      </c>
    </row>
    <row r="125" spans="1:11" ht="15.75" x14ac:dyDescent="0.25">
      <c r="A125">
        <v>21</v>
      </c>
      <c r="B125" t="s">
        <v>4202</v>
      </c>
      <c r="C125">
        <v>132</v>
      </c>
      <c r="D125" s="101" t="str">
        <f t="shared" si="5"/>
        <v>21-132</v>
      </c>
      <c r="E125" s="102" t="str">
        <f t="shared" ca="1" si="7"/>
        <v>Laboratory systems for disease prevention, control, treatment and disease surveillance</v>
      </c>
      <c r="F125" t="s">
        <v>4544</v>
      </c>
      <c r="G125" t="s">
        <v>4545</v>
      </c>
      <c r="H125" t="s">
        <v>4546</v>
      </c>
      <c r="I125" t="s">
        <v>4547</v>
      </c>
      <c r="J125" s="101" t="e">
        <f ca="1">IF(AND(MATCH(A125,Pharmaceuticals!E:E,0),MATCH(E125,Pharmaceuticals!F:F,0)),1,"")</f>
        <v>#N/A</v>
      </c>
      <c r="K125" s="101" t="str">
        <f t="shared" ca="1" si="6"/>
        <v>21-Laboratory systems for disease prevention, control, treatment and disease surveillance</v>
      </c>
    </row>
    <row r="126" spans="1:11" ht="15.75" x14ac:dyDescent="0.25">
      <c r="A126">
        <v>21</v>
      </c>
      <c r="B126" t="s">
        <v>4202</v>
      </c>
      <c r="C126">
        <v>133</v>
      </c>
      <c r="D126" s="101" t="str">
        <f t="shared" si="5"/>
        <v>21-133</v>
      </c>
      <c r="E126" s="102" t="str">
        <f t="shared" ca="1" si="7"/>
        <v>Improving service delivery infrastructure</v>
      </c>
      <c r="F126" t="s">
        <v>1946</v>
      </c>
      <c r="G126" t="s">
        <v>1947</v>
      </c>
      <c r="H126" t="s">
        <v>4548</v>
      </c>
      <c r="I126" t="s">
        <v>4549</v>
      </c>
      <c r="J126" s="101" t="e">
        <f ca="1">IF(AND(MATCH(A126,Pharmaceuticals!E:E,0),MATCH(E126,Pharmaceuticals!F:F,0)),1,"")</f>
        <v>#N/A</v>
      </c>
      <c r="K126" s="101" t="str">
        <f t="shared" ca="1" si="6"/>
        <v>21-Improving service delivery infrastructure</v>
      </c>
    </row>
    <row r="127" spans="1:11" ht="15.75" x14ac:dyDescent="0.25">
      <c r="A127">
        <v>21</v>
      </c>
      <c r="B127" t="s">
        <v>4202</v>
      </c>
      <c r="C127">
        <v>241</v>
      </c>
      <c r="D127" s="101" t="str">
        <f t="shared" si="5"/>
        <v>21-241</v>
      </c>
      <c r="E127" s="102" t="str">
        <f t="shared" ca="1" si="7"/>
        <v>Provider initiated feedback mechanisms</v>
      </c>
      <c r="F127" t="s">
        <v>4550</v>
      </c>
      <c r="G127" t="s">
        <v>4551</v>
      </c>
      <c r="H127" t="s">
        <v>4552</v>
      </c>
      <c r="I127" t="s">
        <v>4553</v>
      </c>
      <c r="J127" s="101" t="e">
        <f ca="1">IF(AND(MATCH(A127,Pharmaceuticals!E:E,0),MATCH(E127,Pharmaceuticals!F:F,0)),1,"")</f>
        <v>#N/A</v>
      </c>
      <c r="K127" s="101" t="str">
        <f t="shared" ca="1" si="6"/>
        <v>21-Provider initiated feedback mechanisms</v>
      </c>
    </row>
    <row r="128" spans="1:11" ht="15.75" x14ac:dyDescent="0.25">
      <c r="A128">
        <v>21</v>
      </c>
      <c r="B128" t="s">
        <v>4202</v>
      </c>
      <c r="C128">
        <v>134</v>
      </c>
      <c r="D128" s="101" t="str">
        <f t="shared" si="5"/>
        <v>21-134</v>
      </c>
      <c r="E128" s="102" t="str">
        <f t="shared" ca="1" si="7"/>
        <v>Other service delivery intervention(s)</v>
      </c>
      <c r="F128" t="s">
        <v>4554</v>
      </c>
      <c r="G128" t="s">
        <v>1914</v>
      </c>
      <c r="H128" t="s">
        <v>1915</v>
      </c>
      <c r="I128" t="s">
        <v>1918</v>
      </c>
      <c r="J128" s="101" t="e">
        <f ca="1">IF(AND(MATCH(A128,Pharmaceuticals!E:E,0),MATCH(E128,Pharmaceuticals!F:F,0)),1,"")</f>
        <v>#N/A</v>
      </c>
      <c r="K128" s="101" t="str">
        <f t="shared" ca="1" si="6"/>
        <v>21-Other service delivery intervention(s)</v>
      </c>
    </row>
    <row r="129" spans="1:11" ht="15.75" x14ac:dyDescent="0.25">
      <c r="A129">
        <v>22</v>
      </c>
      <c r="B129" t="s">
        <v>4198</v>
      </c>
      <c r="C129">
        <v>135</v>
      </c>
      <c r="D129" s="101" t="str">
        <f t="shared" si="5"/>
        <v>22-135</v>
      </c>
      <c r="E129" s="102" t="str">
        <f t="shared" ca="1" si="7"/>
        <v>Capacity building for health workers, including those at community level</v>
      </c>
      <c r="F129" t="s">
        <v>4555</v>
      </c>
      <c r="G129" t="s">
        <v>4556</v>
      </c>
      <c r="H129" t="s">
        <v>4557</v>
      </c>
      <c r="I129" t="s">
        <v>4558</v>
      </c>
      <c r="J129" s="101" t="e">
        <f ca="1">IF(AND(MATCH(A129,Pharmaceuticals!E:E,0),MATCH(E129,Pharmaceuticals!F:F,0)),1,"")</f>
        <v>#N/A</v>
      </c>
      <c r="K129" s="101" t="str">
        <f t="shared" ca="1" si="6"/>
        <v>22-Capacity building for health workers, including those at community level</v>
      </c>
    </row>
    <row r="130" spans="1:11" ht="15.75" x14ac:dyDescent="0.25">
      <c r="A130">
        <v>22</v>
      </c>
      <c r="B130" t="s">
        <v>4198</v>
      </c>
      <c r="C130">
        <v>136</v>
      </c>
      <c r="D130" s="101" t="str">
        <f t="shared" si="5"/>
        <v>22-136</v>
      </c>
      <c r="E130" s="102" t="str">
        <f t="shared" ca="1" si="7"/>
        <v>Retention and scale-up of health workers, including for community health workers</v>
      </c>
      <c r="F130" t="s">
        <v>4559</v>
      </c>
      <c r="G130" t="s">
        <v>4560</v>
      </c>
      <c r="H130" t="s">
        <v>4561</v>
      </c>
      <c r="I130" t="s">
        <v>4562</v>
      </c>
      <c r="J130" s="101" t="e">
        <f ca="1">IF(AND(MATCH(A130,Pharmaceuticals!E:E,0),MATCH(E130,Pharmaceuticals!F:F,0)),1,"")</f>
        <v>#N/A</v>
      </c>
      <c r="K130" s="101" t="str">
        <f t="shared" ca="1" si="6"/>
        <v>22-Retention and scale-up of health workers, including for community health workers</v>
      </c>
    </row>
    <row r="131" spans="1:11" ht="15.75" x14ac:dyDescent="0.25">
      <c r="A131">
        <v>22</v>
      </c>
      <c r="B131" t="s">
        <v>4198</v>
      </c>
      <c r="C131">
        <v>138</v>
      </c>
      <c r="D131" s="101" t="str">
        <f t="shared" ref="D131:D141" si="8">CONCATENATE(A131,"-",C131)</f>
        <v>22-138</v>
      </c>
      <c r="E131" s="102" t="str">
        <f t="shared" ref="E131:E141" ca="1" si="9">OFFSET(F131,0,LangOffset,1,1)</f>
        <v>Other health and community workforce intervention(s)</v>
      </c>
      <c r="F131" t="s">
        <v>4563</v>
      </c>
      <c r="G131" t="s">
        <v>1914</v>
      </c>
      <c r="H131" t="s">
        <v>1915</v>
      </c>
      <c r="I131" t="s">
        <v>1918</v>
      </c>
      <c r="J131" s="101" t="e">
        <f ca="1">IF(AND(MATCH(A131,Pharmaceuticals!E:E,0),MATCH(E131,Pharmaceuticals!F:F,0)),1,"")</f>
        <v>#N/A</v>
      </c>
      <c r="K131" s="101" t="str">
        <f t="shared" ref="K131:K194" ca="1" si="10">CONCATENATE(A131,"-",E131)</f>
        <v>22-Other health and community workforce intervention(s)</v>
      </c>
    </row>
    <row r="132" spans="1:11" ht="15" customHeight="1" x14ac:dyDescent="0.25">
      <c r="A132">
        <v>23</v>
      </c>
      <c r="B132" t="s">
        <v>4774</v>
      </c>
      <c r="C132">
        <v>139</v>
      </c>
      <c r="D132" s="101" t="str">
        <f t="shared" si="8"/>
        <v>23-139</v>
      </c>
      <c r="E132" s="102" t="str">
        <f t="shared" ca="1" si="9"/>
        <v>National costed supply chain master plan, and implementation</v>
      </c>
      <c r="F132" t="s">
        <v>4564</v>
      </c>
      <c r="G132" t="s">
        <v>4565</v>
      </c>
      <c r="H132" t="s">
        <v>4566</v>
      </c>
      <c r="I132" t="s">
        <v>4567</v>
      </c>
      <c r="J132" s="101" t="e">
        <f ca="1">IF(AND(MATCH(A132,Pharmaceuticals!E:E,0),MATCH(E132,Pharmaceuticals!F:F,0)),1,"")</f>
        <v>#N/A</v>
      </c>
      <c r="K132" s="101" t="str">
        <f t="shared" ca="1" si="10"/>
        <v>23-National costed supply chain master plan, and implementation</v>
      </c>
    </row>
    <row r="133" spans="1:11" ht="15.75" x14ac:dyDescent="0.25">
      <c r="A133">
        <v>23</v>
      </c>
      <c r="B133" t="s">
        <v>4774</v>
      </c>
      <c r="C133">
        <v>237</v>
      </c>
      <c r="D133" s="101" t="str">
        <f t="shared" si="8"/>
        <v>23-237</v>
      </c>
      <c r="E133" s="102" t="str">
        <f t="shared" ca="1" si="9"/>
        <v>Procurement strategy</v>
      </c>
      <c r="F133" t="s">
        <v>4568</v>
      </c>
      <c r="G133" t="s">
        <v>4569</v>
      </c>
      <c r="H133" t="s">
        <v>4570</v>
      </c>
      <c r="I133" t="s">
        <v>4571</v>
      </c>
      <c r="J133" s="101" t="e">
        <f ca="1">IF(AND(MATCH(A133,Pharmaceuticals!E:E,0),MATCH(E133,Pharmaceuticals!F:F,0)),1,"")</f>
        <v>#N/A</v>
      </c>
      <c r="K133" s="101" t="str">
        <f t="shared" ca="1" si="10"/>
        <v>23-Procurement strategy</v>
      </c>
    </row>
    <row r="134" spans="1:11" ht="15.75" x14ac:dyDescent="0.25">
      <c r="A134">
        <v>23</v>
      </c>
      <c r="B134" t="s">
        <v>4774</v>
      </c>
      <c r="C134">
        <v>140</v>
      </c>
      <c r="D134" s="101" t="str">
        <f t="shared" si="8"/>
        <v>23-140</v>
      </c>
      <c r="E134" s="102" t="str">
        <f t="shared" ca="1" si="9"/>
        <v>Supply chain infrastructure and development of tools</v>
      </c>
      <c r="F134" t="s">
        <v>4572</v>
      </c>
      <c r="G134" t="s">
        <v>4573</v>
      </c>
      <c r="H134" t="s">
        <v>4574</v>
      </c>
      <c r="I134" t="s">
        <v>4575</v>
      </c>
      <c r="J134" s="101" t="e">
        <f ca="1">IF(AND(MATCH(A134,Pharmaceuticals!E:E,0),MATCH(E134,Pharmaceuticals!F:F,0)),1,"")</f>
        <v>#N/A</v>
      </c>
      <c r="K134" s="101" t="str">
        <f t="shared" ca="1" si="10"/>
        <v>23-Supply chain infrastructure and development of tools</v>
      </c>
    </row>
    <row r="135" spans="1:11" ht="15.75" x14ac:dyDescent="0.25">
      <c r="A135">
        <v>23</v>
      </c>
      <c r="B135" t="s">
        <v>4774</v>
      </c>
      <c r="C135">
        <v>238</v>
      </c>
      <c r="D135" s="101" t="str">
        <f t="shared" si="8"/>
        <v>23-238</v>
      </c>
      <c r="E135" s="102" t="str">
        <f t="shared" ca="1" si="9"/>
        <v>National product selection, registration and quality monitoring</v>
      </c>
      <c r="F135" t="s">
        <v>4576</v>
      </c>
      <c r="G135" t="s">
        <v>4577</v>
      </c>
      <c r="H135" t="s">
        <v>4578</v>
      </c>
      <c r="I135" t="s">
        <v>4579</v>
      </c>
      <c r="J135" s="101" t="e">
        <f ca="1">IF(AND(MATCH(A135,Pharmaceuticals!E:E,0),MATCH(E135,Pharmaceuticals!F:F,0)),1,"")</f>
        <v>#N/A</v>
      </c>
      <c r="K135" s="101" t="str">
        <f t="shared" ca="1" si="10"/>
        <v>23-National product selection, registration and quality monitoring</v>
      </c>
    </row>
    <row r="136" spans="1:11" ht="15.75" x14ac:dyDescent="0.25">
      <c r="A136">
        <v>23</v>
      </c>
      <c r="B136" t="s">
        <v>4774</v>
      </c>
      <c r="C136">
        <v>141</v>
      </c>
      <c r="D136" s="101" t="str">
        <f t="shared" si="8"/>
        <v>23-141</v>
      </c>
      <c r="E136" s="102" t="str">
        <f t="shared" ca="1" si="9"/>
        <v>Other procurement supply chain management intervention(s)</v>
      </c>
      <c r="F136" t="s">
        <v>4580</v>
      </c>
      <c r="G136" t="s">
        <v>1914</v>
      </c>
      <c r="H136" t="s">
        <v>1915</v>
      </c>
      <c r="I136" t="s">
        <v>1918</v>
      </c>
      <c r="J136" s="101" t="e">
        <f ca="1">IF(AND(MATCH(A136,Pharmaceuticals!E:E,0),MATCH(E136,Pharmaceuticals!F:F,0)),1,"")</f>
        <v>#N/A</v>
      </c>
      <c r="K136" s="101" t="str">
        <f t="shared" ca="1" si="10"/>
        <v>23-Other procurement supply chain management intervention(s)</v>
      </c>
    </row>
    <row r="137" spans="1:11" ht="15.75" x14ac:dyDescent="0.25">
      <c r="A137">
        <v>26</v>
      </c>
      <c r="B137" t="s">
        <v>4775</v>
      </c>
      <c r="C137">
        <v>148</v>
      </c>
      <c r="D137" s="101" t="str">
        <f t="shared" si="8"/>
        <v>26-148</v>
      </c>
      <c r="E137" s="102" t="str">
        <f t="shared" ca="1" si="9"/>
        <v>Public financial management (PFM) strengthening</v>
      </c>
      <c r="F137" t="s">
        <v>4581</v>
      </c>
      <c r="G137" t="s">
        <v>4582</v>
      </c>
      <c r="H137" t="s">
        <v>4583</v>
      </c>
      <c r="I137" t="s">
        <v>4584</v>
      </c>
      <c r="J137" s="101" t="e">
        <f ca="1">IF(AND(MATCH(A137,Pharmaceuticals!E:E,0),MATCH(E137,Pharmaceuticals!F:F,0)),1,"")</f>
        <v>#N/A</v>
      </c>
      <c r="K137" s="101" t="str">
        <f t="shared" ca="1" si="10"/>
        <v>26-Public financial management (PFM) strengthening</v>
      </c>
    </row>
    <row r="138" spans="1:11" ht="15.75" x14ac:dyDescent="0.25">
      <c r="A138">
        <v>26</v>
      </c>
      <c r="B138" t="s">
        <v>4775</v>
      </c>
      <c r="C138">
        <v>242</v>
      </c>
      <c r="D138" s="101" t="str">
        <f t="shared" si="8"/>
        <v>26-242</v>
      </c>
      <c r="E138" s="102" t="str">
        <f t="shared" ca="1" si="9"/>
        <v>Routine financial management improvement (non-PFM)</v>
      </c>
      <c r="F138" t="s">
        <v>4585</v>
      </c>
      <c r="G138" t="s">
        <v>4586</v>
      </c>
      <c r="H138" t="s">
        <v>4587</v>
      </c>
      <c r="I138" t="s">
        <v>4588</v>
      </c>
      <c r="J138" s="101" t="e">
        <f ca="1">IF(AND(MATCH(A138,Pharmaceuticals!E:E,0),MATCH(E138,Pharmaceuticals!F:F,0)),1,"")</f>
        <v>#N/A</v>
      </c>
      <c r="K138" s="101" t="str">
        <f t="shared" ca="1" si="10"/>
        <v>26-Routine financial management improvement (non-PFM)</v>
      </c>
    </row>
    <row r="139" spans="1:11" ht="15.75" x14ac:dyDescent="0.25">
      <c r="A139">
        <v>26</v>
      </c>
      <c r="B139" t="s">
        <v>4775</v>
      </c>
      <c r="C139">
        <v>149</v>
      </c>
      <c r="D139" s="101" t="str">
        <f t="shared" si="8"/>
        <v>26-149</v>
      </c>
      <c r="E139" s="102" t="str">
        <f t="shared" ca="1" si="9"/>
        <v>Other financial management intervention(s)</v>
      </c>
      <c r="F139" t="s">
        <v>4589</v>
      </c>
      <c r="G139" t="s">
        <v>1914</v>
      </c>
      <c r="H139" t="s">
        <v>1915</v>
      </c>
      <c r="I139" t="s">
        <v>1918</v>
      </c>
      <c r="J139" s="101" t="e">
        <f ca="1">IF(AND(MATCH(A139,Pharmaceuticals!E:E,0),MATCH(E139,Pharmaceuticals!F:F,0)),1,"")</f>
        <v>#N/A</v>
      </c>
      <c r="K139" s="101" t="str">
        <f t="shared" ca="1" si="10"/>
        <v>26-Other financial management intervention(s)</v>
      </c>
    </row>
    <row r="140" spans="1:11" ht="15.75" x14ac:dyDescent="0.25">
      <c r="A140">
        <v>28</v>
      </c>
      <c r="B140" t="s">
        <v>4776</v>
      </c>
      <c r="C140">
        <v>156</v>
      </c>
      <c r="D140" s="101" t="str">
        <f t="shared" si="8"/>
        <v>28-156</v>
      </c>
      <c r="E140" s="102" t="str">
        <f t="shared" ca="1" si="9"/>
        <v>Community-based monitoring</v>
      </c>
      <c r="F140" t="s">
        <v>4590</v>
      </c>
      <c r="G140" t="s">
        <v>4591</v>
      </c>
      <c r="H140" t="s">
        <v>4592</v>
      </c>
      <c r="I140" t="s">
        <v>4593</v>
      </c>
      <c r="J140" s="101" t="e">
        <f ca="1">IF(AND(MATCH(A140,Pharmaceuticals!E:E,0),MATCH(E140,Pharmaceuticals!F:F,0)),1,"")</f>
        <v>#N/A</v>
      </c>
      <c r="K140" s="101" t="str">
        <f t="shared" ca="1" si="10"/>
        <v>28-Community-based monitoring</v>
      </c>
    </row>
    <row r="141" spans="1:11" ht="15.75" x14ac:dyDescent="0.25">
      <c r="A141">
        <v>28</v>
      </c>
      <c r="B141" t="s">
        <v>4776</v>
      </c>
      <c r="C141">
        <v>157</v>
      </c>
      <c r="D141" s="101" t="str">
        <f t="shared" si="8"/>
        <v>28-157</v>
      </c>
      <c r="E141" s="102" t="str">
        <f t="shared" ca="1" si="9"/>
        <v>Community led advocacy</v>
      </c>
      <c r="F141" t="s">
        <v>4594</v>
      </c>
      <c r="G141" t="s">
        <v>4595</v>
      </c>
      <c r="H141" t="s">
        <v>4596</v>
      </c>
      <c r="I141" t="s">
        <v>4597</v>
      </c>
      <c r="J141" s="101" t="e">
        <f ca="1">IF(AND(MATCH(A141,Pharmaceuticals!E:E,0),MATCH(E141,Pharmaceuticals!F:F,0)),1,"")</f>
        <v>#N/A</v>
      </c>
      <c r="K141" s="101" t="str">
        <f t="shared" ca="1" si="10"/>
        <v>28-Community led advocacy</v>
      </c>
    </row>
    <row r="142" spans="1:11" ht="15.75" x14ac:dyDescent="0.25">
      <c r="A142">
        <v>28</v>
      </c>
      <c r="B142" t="s">
        <v>4776</v>
      </c>
      <c r="C142">
        <v>158</v>
      </c>
      <c r="D142" s="101" t="str">
        <f t="shared" ref="D142:D197" si="11">CONCATENATE(A142,"-",C142)</f>
        <v>28-158</v>
      </c>
      <c r="E142" s="102" t="str">
        <f t="shared" ref="E142:E197" ca="1" si="12">OFFSET(F142,0,LangOffset,1,1)</f>
        <v>Social mobilization, building community linkages, collaboration and coordination</v>
      </c>
      <c r="F142" t="s">
        <v>1916</v>
      </c>
      <c r="G142" t="s">
        <v>1917</v>
      </c>
      <c r="H142" t="s">
        <v>4598</v>
      </c>
      <c r="I142" t="s">
        <v>4599</v>
      </c>
      <c r="J142" s="101" t="e">
        <f ca="1">IF(AND(MATCH(A142,Pharmaceuticals!E:E,0),MATCH(E142,Pharmaceuticals!F:F,0)),1,"")</f>
        <v>#N/A</v>
      </c>
      <c r="K142" s="101" t="str">
        <f t="shared" ca="1" si="10"/>
        <v>28-Social mobilization, building community linkages, collaboration and coordination</v>
      </c>
    </row>
    <row r="143" spans="1:11" ht="15.75" x14ac:dyDescent="0.25">
      <c r="A143">
        <v>28</v>
      </c>
      <c r="B143" t="s">
        <v>4776</v>
      </c>
      <c r="C143">
        <v>159</v>
      </c>
      <c r="D143" s="101" t="str">
        <f t="shared" si="11"/>
        <v>28-159</v>
      </c>
      <c r="E143" s="102" t="str">
        <f t="shared" ca="1" si="12"/>
        <v>Institutional capacity building, planning and leadership development</v>
      </c>
      <c r="F143" t="s">
        <v>2409</v>
      </c>
      <c r="G143" t="s">
        <v>4600</v>
      </c>
      <c r="H143" t="s">
        <v>4601</v>
      </c>
      <c r="I143" t="s">
        <v>4602</v>
      </c>
      <c r="J143" s="101" t="e">
        <f ca="1">IF(AND(MATCH(A143,Pharmaceuticals!E:E,0),MATCH(E143,Pharmaceuticals!F:F,0)),1,"")</f>
        <v>#N/A</v>
      </c>
      <c r="K143" s="101" t="str">
        <f t="shared" ca="1" si="10"/>
        <v>28-Institutional capacity building, planning and leadership development</v>
      </c>
    </row>
    <row r="144" spans="1:11" ht="15.75" x14ac:dyDescent="0.25">
      <c r="A144">
        <v>28</v>
      </c>
      <c r="B144" t="s">
        <v>4776</v>
      </c>
      <c r="C144">
        <v>160</v>
      </c>
      <c r="D144" s="101" t="str">
        <f t="shared" si="11"/>
        <v>28-160</v>
      </c>
      <c r="E144" s="102" t="str">
        <f t="shared" ca="1" si="12"/>
        <v>Other community responses and systems intervention(s)</v>
      </c>
      <c r="F144" t="s">
        <v>4603</v>
      </c>
      <c r="G144" t="s">
        <v>1914</v>
      </c>
      <c r="H144" t="s">
        <v>1915</v>
      </c>
      <c r="I144" t="s">
        <v>1918</v>
      </c>
      <c r="J144" s="101" t="e">
        <f ca="1">IF(AND(MATCH(A144,Pharmaceuticals!E:E,0),MATCH(E144,Pharmaceuticals!F:F,0)),1,"")</f>
        <v>#N/A</v>
      </c>
      <c r="K144" s="101" t="str">
        <f t="shared" ca="1" si="10"/>
        <v>28-Other community responses and systems intervention(s)</v>
      </c>
    </row>
    <row r="145" spans="1:11" ht="15.75" x14ac:dyDescent="0.25">
      <c r="A145">
        <v>29</v>
      </c>
      <c r="B145" t="s">
        <v>4194</v>
      </c>
      <c r="C145">
        <v>161</v>
      </c>
      <c r="D145" s="101" t="str">
        <f t="shared" si="11"/>
        <v>29-161</v>
      </c>
      <c r="E145" s="102" t="str">
        <f t="shared" ca="1" si="12"/>
        <v>Routine reporting</v>
      </c>
      <c r="F145" t="s">
        <v>40</v>
      </c>
      <c r="G145" t="s">
        <v>4604</v>
      </c>
      <c r="H145" t="s">
        <v>4605</v>
      </c>
      <c r="I145" t="s">
        <v>4606</v>
      </c>
      <c r="J145" s="101" t="e">
        <f ca="1">IF(AND(MATCH(A145,Pharmaceuticals!E:E,0),MATCH(E145,Pharmaceuticals!F:F,0)),1,"")</f>
        <v>#N/A</v>
      </c>
      <c r="K145" s="101" t="str">
        <f t="shared" ca="1" si="10"/>
        <v>29-Routine reporting</v>
      </c>
    </row>
    <row r="146" spans="1:11" ht="15.75" x14ac:dyDescent="0.25">
      <c r="A146">
        <v>29</v>
      </c>
      <c r="B146" t="s">
        <v>4194</v>
      </c>
      <c r="C146">
        <v>239</v>
      </c>
      <c r="D146" s="101" t="str">
        <f t="shared" si="11"/>
        <v>29-239</v>
      </c>
      <c r="E146" s="102" t="str">
        <f t="shared" ca="1" si="12"/>
        <v>Program and data quality</v>
      </c>
      <c r="F146" t="s">
        <v>4607</v>
      </c>
      <c r="G146" t="s">
        <v>4608</v>
      </c>
      <c r="H146" t="s">
        <v>4609</v>
      </c>
      <c r="I146" t="s">
        <v>4610</v>
      </c>
      <c r="J146" s="101" t="e">
        <f ca="1">IF(AND(MATCH(A146,Pharmaceuticals!E:E,0),MATCH(E146,Pharmaceuticals!F:F,0)),1,"")</f>
        <v>#N/A</v>
      </c>
      <c r="K146" s="101" t="str">
        <f t="shared" ca="1" si="10"/>
        <v>29-Program and data quality</v>
      </c>
    </row>
    <row r="147" spans="1:11" ht="15.75" x14ac:dyDescent="0.25">
      <c r="A147">
        <v>29</v>
      </c>
      <c r="B147" t="s">
        <v>4194</v>
      </c>
      <c r="C147">
        <v>162</v>
      </c>
      <c r="D147" s="101" t="str">
        <f t="shared" si="11"/>
        <v>29-162</v>
      </c>
      <c r="E147" s="102" t="str">
        <f t="shared" ca="1" si="12"/>
        <v>Analysis, review and transparency</v>
      </c>
      <c r="F147" t="s">
        <v>45</v>
      </c>
      <c r="G147" t="s">
        <v>4611</v>
      </c>
      <c r="H147" t="s">
        <v>4612</v>
      </c>
      <c r="I147" t="s">
        <v>4613</v>
      </c>
      <c r="J147" s="101" t="e">
        <f ca="1">IF(AND(MATCH(A147,Pharmaceuticals!E:E,0),MATCH(E147,Pharmaceuticals!F:F,0)),1,"")</f>
        <v>#N/A</v>
      </c>
      <c r="K147" s="101" t="str">
        <f t="shared" ca="1" si="10"/>
        <v>29-Analysis, review and transparency</v>
      </c>
    </row>
    <row r="148" spans="1:11" ht="15.75" x14ac:dyDescent="0.25">
      <c r="A148">
        <v>29</v>
      </c>
      <c r="B148" t="s">
        <v>4194</v>
      </c>
      <c r="C148">
        <v>163</v>
      </c>
      <c r="D148" s="101" t="str">
        <f t="shared" si="11"/>
        <v>29-163</v>
      </c>
      <c r="E148" s="102" t="str">
        <f t="shared" ca="1" si="12"/>
        <v>Surveys</v>
      </c>
      <c r="F148" t="s">
        <v>30</v>
      </c>
      <c r="G148" t="s">
        <v>1919</v>
      </c>
      <c r="H148" t="s">
        <v>1556</v>
      </c>
      <c r="I148" t="s">
        <v>4614</v>
      </c>
      <c r="J148" s="101" t="e">
        <f ca="1">IF(AND(MATCH(A148,Pharmaceuticals!E:E,0),MATCH(E148,Pharmaceuticals!F:F,0)),1,"")</f>
        <v>#N/A</v>
      </c>
      <c r="K148" s="101" t="str">
        <f t="shared" ca="1" si="10"/>
        <v>29-Surveys</v>
      </c>
    </row>
    <row r="149" spans="1:11" ht="15.75" x14ac:dyDescent="0.25">
      <c r="A149">
        <v>29</v>
      </c>
      <c r="B149" t="s">
        <v>4194</v>
      </c>
      <c r="C149">
        <v>164</v>
      </c>
      <c r="D149" s="101" t="str">
        <f t="shared" si="11"/>
        <v>29-164</v>
      </c>
      <c r="E149" s="102" t="str">
        <f t="shared" ca="1" si="12"/>
        <v>Administrative and finance data sources</v>
      </c>
      <c r="F149" t="s">
        <v>38</v>
      </c>
      <c r="G149" t="s">
        <v>1559</v>
      </c>
      <c r="H149" t="s">
        <v>4615</v>
      </c>
      <c r="I149" t="s">
        <v>1920</v>
      </c>
      <c r="J149" s="101" t="e">
        <f ca="1">IF(AND(MATCH(A149,Pharmaceuticals!E:E,0),MATCH(E149,Pharmaceuticals!F:F,0)),1,"")</f>
        <v>#N/A</v>
      </c>
      <c r="K149" s="101" t="str">
        <f t="shared" ca="1" si="10"/>
        <v>29-Administrative and finance data sources</v>
      </c>
    </row>
    <row r="150" spans="1:11" ht="15.75" x14ac:dyDescent="0.25">
      <c r="A150">
        <v>29</v>
      </c>
      <c r="B150" t="s">
        <v>4194</v>
      </c>
      <c r="C150">
        <v>165</v>
      </c>
      <c r="D150" s="101" t="str">
        <f t="shared" si="11"/>
        <v>29-165</v>
      </c>
      <c r="E150" s="102" t="str">
        <f t="shared" ca="1" si="12"/>
        <v>Vital registration system</v>
      </c>
      <c r="F150" t="s">
        <v>31</v>
      </c>
      <c r="G150" t="s">
        <v>4616</v>
      </c>
      <c r="H150" t="s">
        <v>1557</v>
      </c>
      <c r="I150" t="s">
        <v>1921</v>
      </c>
      <c r="J150" s="101" t="e">
        <f ca="1">IF(AND(MATCH(A150,Pharmaceuticals!E:E,0),MATCH(E150,Pharmaceuticals!F:F,0)),1,"")</f>
        <v>#N/A</v>
      </c>
      <c r="K150" s="101" t="str">
        <f t="shared" ca="1" si="10"/>
        <v>29-Vital registration system</v>
      </c>
    </row>
    <row r="151" spans="1:11" ht="15.75" x14ac:dyDescent="0.25">
      <c r="A151">
        <v>29</v>
      </c>
      <c r="B151" t="s">
        <v>4194</v>
      </c>
      <c r="C151">
        <v>166</v>
      </c>
      <c r="D151" s="101" t="str">
        <f t="shared" si="11"/>
        <v>29-166</v>
      </c>
      <c r="E151" s="102" t="str">
        <f t="shared" ca="1" si="12"/>
        <v>Other health information systems and M&amp;E intervention(s)</v>
      </c>
      <c r="F151" t="s">
        <v>4617</v>
      </c>
      <c r="G151" t="s">
        <v>1914</v>
      </c>
      <c r="H151" t="s">
        <v>1915</v>
      </c>
      <c r="I151" t="s">
        <v>1918</v>
      </c>
      <c r="J151" s="101" t="e">
        <f ca="1">IF(AND(MATCH(A151,Pharmaceuticals!E:E,0),MATCH(E151,Pharmaceuticals!F:F,0)),1,"")</f>
        <v>#N/A</v>
      </c>
      <c r="K151" s="101" t="str">
        <f t="shared" ca="1" si="10"/>
        <v>29-Other health information systems and M&amp;E intervention(s)</v>
      </c>
    </row>
    <row r="152" spans="1:11" ht="15.75" x14ac:dyDescent="0.25">
      <c r="A152">
        <v>30</v>
      </c>
      <c r="B152" t="s">
        <v>1943</v>
      </c>
      <c r="C152">
        <v>167</v>
      </c>
      <c r="D152" s="101" t="str">
        <f t="shared" si="11"/>
        <v>30-167</v>
      </c>
      <c r="E152" s="102" t="str">
        <f t="shared" ca="1" si="12"/>
        <v>Policy, planning, coordination and management of national disease control programs</v>
      </c>
      <c r="F152" t="s">
        <v>4618</v>
      </c>
      <c r="G152" t="s">
        <v>4619</v>
      </c>
      <c r="H152" t="s">
        <v>4620</v>
      </c>
      <c r="I152" t="s">
        <v>4621</v>
      </c>
      <c r="J152" s="101" t="e">
        <f ca="1">IF(AND(MATCH(A152,Pharmaceuticals!E:E,0),MATCH(E152,Pharmaceuticals!F:F,0)),1,"")</f>
        <v>#N/A</v>
      </c>
      <c r="K152" s="101" t="str">
        <f t="shared" ca="1" si="10"/>
        <v>30-Policy, planning, coordination and management of national disease control programs</v>
      </c>
    </row>
    <row r="153" spans="1:11" ht="15.75" x14ac:dyDescent="0.25">
      <c r="A153">
        <v>30</v>
      </c>
      <c r="B153" t="s">
        <v>1943</v>
      </c>
      <c r="C153">
        <v>168</v>
      </c>
      <c r="D153" s="101" t="str">
        <f t="shared" si="11"/>
        <v>30-168</v>
      </c>
      <c r="E153" s="102" t="str">
        <f t="shared" ca="1" si="12"/>
        <v>Grant management</v>
      </c>
      <c r="F153" t="s">
        <v>61</v>
      </c>
      <c r="G153" t="s">
        <v>4186</v>
      </c>
      <c r="H153" t="s">
        <v>1944</v>
      </c>
      <c r="I153" t="s">
        <v>1945</v>
      </c>
      <c r="J153" s="101" t="e">
        <f ca="1">IF(AND(MATCH(A153,Pharmaceuticals!E:E,0),MATCH(E153,Pharmaceuticals!F:F,0)),1,"")</f>
        <v>#N/A</v>
      </c>
      <c r="K153" s="101" t="str">
        <f t="shared" ca="1" si="10"/>
        <v>30-Grant management</v>
      </c>
    </row>
    <row r="154" spans="1:11" ht="15.75" x14ac:dyDescent="0.25">
      <c r="A154">
        <v>30</v>
      </c>
      <c r="B154" t="s">
        <v>1943</v>
      </c>
      <c r="C154">
        <v>170</v>
      </c>
      <c r="D154" s="101" t="str">
        <f t="shared" si="11"/>
        <v>30-170</v>
      </c>
      <c r="E154" s="102" t="str">
        <f t="shared" ca="1" si="12"/>
        <v>Other program management intervention(s)</v>
      </c>
      <c r="F154" t="s">
        <v>4622</v>
      </c>
      <c r="G154" t="s">
        <v>1914</v>
      </c>
      <c r="H154" t="s">
        <v>1915</v>
      </c>
      <c r="I154" t="s">
        <v>1918</v>
      </c>
      <c r="J154" s="101" t="e">
        <f ca="1">IF(AND(MATCH(A154,Pharmaceuticals!E:E,0),MATCH(E154,Pharmaceuticals!F:F,0)),1,"")</f>
        <v>#N/A</v>
      </c>
      <c r="K154" s="101" t="str">
        <f t="shared" ca="1" si="10"/>
        <v>30-Other program management intervention(s)</v>
      </c>
    </row>
    <row r="155" spans="1:11" ht="15.75" x14ac:dyDescent="0.25">
      <c r="A155">
        <v>173</v>
      </c>
      <c r="B155" t="s">
        <v>4159</v>
      </c>
      <c r="C155">
        <v>191</v>
      </c>
      <c r="D155" s="101" t="str">
        <f t="shared" si="11"/>
        <v>173-191</v>
      </c>
      <c r="E155" s="102" t="str">
        <f t="shared" ca="1" si="12"/>
        <v>Community empowerment for TGs</v>
      </c>
      <c r="F155" t="s">
        <v>4623</v>
      </c>
      <c r="G155" t="s">
        <v>4624</v>
      </c>
      <c r="H155" t="s">
        <v>4625</v>
      </c>
      <c r="I155" t="s">
        <v>4626</v>
      </c>
      <c r="J155" s="101" t="e">
        <f ca="1">IF(AND(MATCH(A155,Pharmaceuticals!E:E,0),MATCH(E155,Pharmaceuticals!F:F,0)),1,"")</f>
        <v>#N/A</v>
      </c>
      <c r="K155" s="101" t="str">
        <f t="shared" ca="1" si="10"/>
        <v>173-Community empowerment for TGs</v>
      </c>
    </row>
    <row r="156" spans="1:11" ht="15.75" x14ac:dyDescent="0.25">
      <c r="A156">
        <v>173</v>
      </c>
      <c r="B156" t="s">
        <v>4159</v>
      </c>
      <c r="C156">
        <v>192</v>
      </c>
      <c r="D156" s="101" t="str">
        <f t="shared" si="11"/>
        <v>173-192</v>
      </c>
      <c r="E156" s="102" t="str">
        <f t="shared" ca="1" si="12"/>
        <v>Addressing stigma, discrimination and violence against TGs</v>
      </c>
      <c r="F156" t="s">
        <v>4627</v>
      </c>
      <c r="G156" t="s">
        <v>4628</v>
      </c>
      <c r="H156" t="s">
        <v>4629</v>
      </c>
      <c r="I156" t="s">
        <v>4630</v>
      </c>
      <c r="J156" s="101" t="e">
        <f ca="1">IF(AND(MATCH(A156,Pharmaceuticals!E:E,0),MATCH(E156,Pharmaceuticals!F:F,0)),1,"")</f>
        <v>#N/A</v>
      </c>
      <c r="K156" s="101" t="str">
        <f t="shared" ca="1" si="10"/>
        <v>173-Addressing stigma, discrimination and violence against TGs</v>
      </c>
    </row>
    <row r="157" spans="1:11" ht="15.75" x14ac:dyDescent="0.25">
      <c r="A157">
        <v>173</v>
      </c>
      <c r="B157" t="s">
        <v>4159</v>
      </c>
      <c r="C157">
        <v>193</v>
      </c>
      <c r="D157" s="101" t="str">
        <f t="shared" si="11"/>
        <v>173-193</v>
      </c>
      <c r="E157" s="102" t="str">
        <f t="shared" ca="1" si="12"/>
        <v>Behavioral interventions for TGs</v>
      </c>
      <c r="F157" t="s">
        <v>4631</v>
      </c>
      <c r="G157" t="s">
        <v>4632</v>
      </c>
      <c r="H157" t="s">
        <v>4633</v>
      </c>
      <c r="I157" t="s">
        <v>4634</v>
      </c>
      <c r="J157" s="101" t="e">
        <f ca="1">IF(AND(MATCH(A157,Pharmaceuticals!E:E,0),MATCH(E157,Pharmaceuticals!F:F,0)),1,"")</f>
        <v>#N/A</v>
      </c>
      <c r="K157" s="101" t="str">
        <f t="shared" ca="1" si="10"/>
        <v>173-Behavioral interventions for TGs</v>
      </c>
    </row>
    <row r="158" spans="1:11" ht="15.75" x14ac:dyDescent="0.25">
      <c r="A158">
        <v>173</v>
      </c>
      <c r="B158" t="s">
        <v>4159</v>
      </c>
      <c r="C158">
        <v>194</v>
      </c>
      <c r="D158" s="101" t="str">
        <f t="shared" si="11"/>
        <v>173-194</v>
      </c>
      <c r="E158" s="102" t="str">
        <f t="shared" ca="1" si="12"/>
        <v>Condoms and lubricant programming for TGs</v>
      </c>
      <c r="F158" t="s">
        <v>4635</v>
      </c>
      <c r="G158" t="s">
        <v>4636</v>
      </c>
      <c r="H158" t="s">
        <v>4637</v>
      </c>
      <c r="I158" t="s">
        <v>4638</v>
      </c>
      <c r="J158" s="101" t="e">
        <f ca="1">IF(AND(MATCH(A158,Pharmaceuticals!E:E,0),MATCH(E158,Pharmaceuticals!F:F,0)),1,"")</f>
        <v>#N/A</v>
      </c>
      <c r="K158" s="101" t="str">
        <f t="shared" ca="1" si="10"/>
        <v>173-Condoms and lubricant programming for TGs</v>
      </c>
    </row>
    <row r="159" spans="1:11" ht="15.75" x14ac:dyDescent="0.25">
      <c r="A159">
        <v>173</v>
      </c>
      <c r="B159" t="s">
        <v>4159</v>
      </c>
      <c r="C159">
        <v>195</v>
      </c>
      <c r="D159" s="101" t="str">
        <f t="shared" si="11"/>
        <v>173-195</v>
      </c>
      <c r="E159" s="102" t="str">
        <f t="shared" ca="1" si="12"/>
        <v>Pre-exposure prophylaxis (PrEP) and other biomedical interventions for TGs</v>
      </c>
      <c r="F159" t="s">
        <v>4639</v>
      </c>
      <c r="G159" t="s">
        <v>4640</v>
      </c>
      <c r="H159" t="s">
        <v>4641</v>
      </c>
      <c r="I159" t="s">
        <v>4642</v>
      </c>
      <c r="J159" s="101" t="e">
        <f ca="1">IF(AND(MATCH(A159,Pharmaceuticals!E:E,0),MATCH(E159,Pharmaceuticals!F:F,0)),1,"")</f>
        <v>#N/A</v>
      </c>
      <c r="K159" s="101" t="str">
        <f t="shared" ca="1" si="10"/>
        <v>173-Pre-exposure prophylaxis (PrEP) and other biomedical interventions for TGs</v>
      </c>
    </row>
    <row r="160" spans="1:11" ht="15.75" x14ac:dyDescent="0.25">
      <c r="A160">
        <v>173</v>
      </c>
      <c r="B160" t="s">
        <v>4159</v>
      </c>
      <c r="C160">
        <v>196</v>
      </c>
      <c r="D160" s="101" t="str">
        <f t="shared" si="11"/>
        <v>173-196</v>
      </c>
      <c r="E160" s="102" t="str">
        <f t="shared" ca="1" si="12"/>
        <v>Harm reduction interventions for TGs with substance use</v>
      </c>
      <c r="F160" t="s">
        <v>4643</v>
      </c>
      <c r="G160" t="s">
        <v>4644</v>
      </c>
      <c r="H160" t="s">
        <v>4645</v>
      </c>
      <c r="I160" t="s">
        <v>4646</v>
      </c>
      <c r="J160" s="101" t="e">
        <f ca="1">IF(AND(MATCH(A160,Pharmaceuticals!E:E,0),MATCH(E160,Pharmaceuticals!F:F,0)),1,"")</f>
        <v>#N/A</v>
      </c>
      <c r="K160" s="101" t="str">
        <f t="shared" ca="1" si="10"/>
        <v>173-Harm reduction interventions for TGs with substance use</v>
      </c>
    </row>
    <row r="161" spans="1:11" ht="15.75" x14ac:dyDescent="0.25">
      <c r="A161">
        <v>173</v>
      </c>
      <c r="B161" t="s">
        <v>4159</v>
      </c>
      <c r="C161">
        <v>197</v>
      </c>
      <c r="D161" s="101" t="str">
        <f t="shared" si="11"/>
        <v>173-197</v>
      </c>
      <c r="E161" s="102" t="str">
        <f t="shared" ca="1" si="12"/>
        <v>HIV testing services for TGs</v>
      </c>
      <c r="F161" t="s">
        <v>4647</v>
      </c>
      <c r="G161" t="s">
        <v>4648</v>
      </c>
      <c r="H161" t="s">
        <v>4649</v>
      </c>
      <c r="I161" t="s">
        <v>4650</v>
      </c>
      <c r="J161" s="101" t="e">
        <f ca="1">IF(AND(MATCH(A161,Pharmaceuticals!E:E,0),MATCH(E161,Pharmaceuticals!F:F,0)),1,"")</f>
        <v>#N/A</v>
      </c>
      <c r="K161" s="101" t="str">
        <f t="shared" ca="1" si="10"/>
        <v>173-HIV testing services for TGs</v>
      </c>
    </row>
    <row r="162" spans="1:11" ht="15.75" x14ac:dyDescent="0.25">
      <c r="A162">
        <v>173</v>
      </c>
      <c r="B162" t="s">
        <v>4159</v>
      </c>
      <c r="C162">
        <v>198</v>
      </c>
      <c r="D162" s="101" t="str">
        <f t="shared" si="11"/>
        <v>173-198</v>
      </c>
      <c r="E162" s="102" t="str">
        <f t="shared" ca="1" si="12"/>
        <v>Diagnosis and treatment of STIs and sexual health services for TGs</v>
      </c>
      <c r="F162" t="s">
        <v>4651</v>
      </c>
      <c r="G162" t="s">
        <v>4652</v>
      </c>
      <c r="H162" t="s">
        <v>4653</v>
      </c>
      <c r="I162" t="s">
        <v>4654</v>
      </c>
      <c r="J162" s="101" t="e">
        <f ca="1">IF(AND(MATCH(A162,Pharmaceuticals!E:E,0),MATCH(E162,Pharmaceuticals!F:F,0)),1,"")</f>
        <v>#N/A</v>
      </c>
      <c r="K162" s="101" t="str">
        <f t="shared" ca="1" si="10"/>
        <v>173-Diagnosis and treatment of STIs and sexual health services for TGs</v>
      </c>
    </row>
    <row r="163" spans="1:11" ht="15.75" x14ac:dyDescent="0.25">
      <c r="A163">
        <v>173</v>
      </c>
      <c r="B163" t="s">
        <v>4159</v>
      </c>
      <c r="C163">
        <v>199</v>
      </c>
      <c r="D163" s="101" t="str">
        <f t="shared" si="11"/>
        <v>173-199</v>
      </c>
      <c r="E163" s="102" t="str">
        <f t="shared" ca="1" si="12"/>
        <v>Prevention and management of coinfections and co-morbidities for TGs</v>
      </c>
      <c r="F163" t="s">
        <v>4655</v>
      </c>
      <c r="G163" t="s">
        <v>4273</v>
      </c>
      <c r="H163" t="s">
        <v>4274</v>
      </c>
      <c r="I163" t="s">
        <v>4275</v>
      </c>
      <c r="J163" s="101" t="e">
        <f ca="1">IF(AND(MATCH(A163,Pharmaceuticals!E:E,0),MATCH(E163,Pharmaceuticals!F:F,0)),1,"")</f>
        <v>#N/A</v>
      </c>
      <c r="K163" s="101" t="str">
        <f t="shared" ca="1" si="10"/>
        <v>173-Prevention and management of coinfections and co-morbidities for TGs</v>
      </c>
    </row>
    <row r="164" spans="1:11" ht="15.75" x14ac:dyDescent="0.25">
      <c r="A164">
        <v>173</v>
      </c>
      <c r="B164" t="s">
        <v>4159</v>
      </c>
      <c r="C164">
        <v>200</v>
      </c>
      <c r="D164" s="101" t="str">
        <f t="shared" si="11"/>
        <v>173-200</v>
      </c>
      <c r="E164" s="102" t="str">
        <f t="shared" ca="1" si="12"/>
        <v>Interventions for young transgender people</v>
      </c>
      <c r="F164" t="s">
        <v>4656</v>
      </c>
      <c r="G164" t="s">
        <v>4657</v>
      </c>
      <c r="H164" t="s">
        <v>4658</v>
      </c>
      <c r="I164" t="s">
        <v>4659</v>
      </c>
      <c r="J164" s="101" t="e">
        <f ca="1">IF(AND(MATCH(A164,Pharmaceuticals!E:E,0),MATCH(E164,Pharmaceuticals!F:F,0)),1,"")</f>
        <v>#N/A</v>
      </c>
      <c r="K164" s="101" t="str">
        <f t="shared" ca="1" si="10"/>
        <v>173-Interventions for young transgender people</v>
      </c>
    </row>
    <row r="165" spans="1:11" ht="15.75" x14ac:dyDescent="0.25">
      <c r="A165">
        <v>173</v>
      </c>
      <c r="B165" t="s">
        <v>4159</v>
      </c>
      <c r="C165">
        <v>201</v>
      </c>
      <c r="D165" s="101" t="str">
        <f t="shared" si="11"/>
        <v>173-201</v>
      </c>
      <c r="E165" s="102" t="str">
        <f t="shared" ca="1" si="12"/>
        <v>Other intervention(s) for TGs</v>
      </c>
      <c r="F165" t="s">
        <v>4660</v>
      </c>
      <c r="G165" t="s">
        <v>4661</v>
      </c>
      <c r="H165" t="s">
        <v>4662</v>
      </c>
      <c r="I165" t="s">
        <v>4663</v>
      </c>
      <c r="J165" s="101" t="e">
        <f ca="1">IF(AND(MATCH(A165,Pharmaceuticals!E:E,0),MATCH(E165,Pharmaceuticals!F:F,0)),1,"")</f>
        <v>#N/A</v>
      </c>
      <c r="K165" s="101" t="str">
        <f t="shared" ca="1" si="10"/>
        <v>173-Other intervention(s) for TGs</v>
      </c>
    </row>
    <row r="166" spans="1:11" ht="15.75" x14ac:dyDescent="0.25">
      <c r="A166">
        <v>174</v>
      </c>
      <c r="B166" t="s">
        <v>4163</v>
      </c>
      <c r="C166">
        <v>202</v>
      </c>
      <c r="D166" s="101" t="str">
        <f t="shared" si="11"/>
        <v>174-202</v>
      </c>
      <c r="E166" s="102" t="str">
        <f t="shared" ca="1" si="12"/>
        <v>Community empowerment for people in prisons and other closed settings</v>
      </c>
      <c r="F166" t="s">
        <v>4664</v>
      </c>
      <c r="G166" t="s">
        <v>4665</v>
      </c>
      <c r="H166" t="s">
        <v>4666</v>
      </c>
      <c r="I166" t="s">
        <v>4667</v>
      </c>
      <c r="J166" s="101" t="e">
        <f ca="1">IF(AND(MATCH(A166,Pharmaceuticals!E:E,0),MATCH(E166,Pharmaceuticals!F:F,0)),1,"")</f>
        <v>#N/A</v>
      </c>
      <c r="K166" s="101" t="str">
        <f t="shared" ca="1" si="10"/>
        <v>174-Community empowerment for people in prisons and other closed settings</v>
      </c>
    </row>
    <row r="167" spans="1:11" ht="15.75" x14ac:dyDescent="0.25">
      <c r="A167">
        <v>174</v>
      </c>
      <c r="B167" t="s">
        <v>4163</v>
      </c>
      <c r="C167">
        <v>203</v>
      </c>
      <c r="D167" s="101" t="str">
        <f t="shared" si="11"/>
        <v>174-203</v>
      </c>
      <c r="E167" s="102" t="str">
        <f t="shared" ca="1" si="12"/>
        <v>Addressing stigma, discrimination and violence against people in prisons and other closed settings</v>
      </c>
      <c r="F167" t="s">
        <v>4668</v>
      </c>
      <c r="G167" t="s">
        <v>4669</v>
      </c>
      <c r="H167" t="s">
        <v>4670</v>
      </c>
      <c r="I167" t="s">
        <v>4671</v>
      </c>
      <c r="J167" s="101" t="e">
        <f ca="1">IF(AND(MATCH(A167,Pharmaceuticals!E:E,0),MATCH(E167,Pharmaceuticals!F:F,0)),1,"")</f>
        <v>#N/A</v>
      </c>
      <c r="K167" s="101" t="str">
        <f t="shared" ca="1" si="10"/>
        <v>174-Addressing stigma, discrimination and violence against people in prisons and other closed settings</v>
      </c>
    </row>
    <row r="168" spans="1:11" ht="15.75" x14ac:dyDescent="0.25">
      <c r="A168">
        <v>174</v>
      </c>
      <c r="B168" t="s">
        <v>4163</v>
      </c>
      <c r="C168">
        <v>204</v>
      </c>
      <c r="D168" s="101" t="str">
        <f t="shared" si="11"/>
        <v>174-204</v>
      </c>
      <c r="E168" s="102" t="str">
        <f t="shared" ca="1" si="12"/>
        <v>Behavioral interventions for people in prisons and other closed settings</v>
      </c>
      <c r="F168" t="s">
        <v>4672</v>
      </c>
      <c r="G168" t="s">
        <v>4673</v>
      </c>
      <c r="H168" t="s">
        <v>4674</v>
      </c>
      <c r="I168" t="s">
        <v>4675</v>
      </c>
      <c r="J168" s="101" t="e">
        <f ca="1">IF(AND(MATCH(A168,Pharmaceuticals!E:E,0),MATCH(E168,Pharmaceuticals!F:F,0)),1,"")</f>
        <v>#N/A</v>
      </c>
      <c r="K168" s="101" t="str">
        <f t="shared" ca="1" si="10"/>
        <v>174-Behavioral interventions for people in prisons and other closed settings</v>
      </c>
    </row>
    <row r="169" spans="1:11" ht="15.75" x14ac:dyDescent="0.25">
      <c r="A169">
        <v>174</v>
      </c>
      <c r="B169" t="s">
        <v>4163</v>
      </c>
      <c r="C169">
        <v>205</v>
      </c>
      <c r="D169" s="101" t="str">
        <f t="shared" si="11"/>
        <v>174-205</v>
      </c>
      <c r="E169" s="102" t="str">
        <f t="shared" ca="1" si="12"/>
        <v>Condoms and lubricant programming for people in prisons and other closed settings</v>
      </c>
      <c r="F169" t="s">
        <v>4676</v>
      </c>
      <c r="G169" t="s">
        <v>4677</v>
      </c>
      <c r="H169" t="s">
        <v>4678</v>
      </c>
      <c r="I169" t="s">
        <v>4679</v>
      </c>
      <c r="J169" s="101" t="e">
        <f ca="1">IF(AND(MATCH(A169,Pharmaceuticals!E:E,0),MATCH(E169,Pharmaceuticals!F:F,0)),1,"")</f>
        <v>#N/A</v>
      </c>
      <c r="K169" s="101" t="str">
        <f t="shared" ca="1" si="10"/>
        <v>174-Condoms and lubricant programming for people in prisons and other closed settings</v>
      </c>
    </row>
    <row r="170" spans="1:11" ht="15.75" x14ac:dyDescent="0.25">
      <c r="A170">
        <v>174</v>
      </c>
      <c r="B170" t="s">
        <v>4163</v>
      </c>
      <c r="C170">
        <v>206</v>
      </c>
      <c r="D170" s="101" t="str">
        <f t="shared" si="11"/>
        <v>174-206</v>
      </c>
      <c r="E170" s="102" t="str">
        <f t="shared" ca="1" si="12"/>
        <v>Pre-exposure prophylaxis (PrEP) for people in prisons and other closed settings</v>
      </c>
      <c r="F170" t="s">
        <v>4680</v>
      </c>
      <c r="G170" t="s">
        <v>4257</v>
      </c>
      <c r="H170" t="s">
        <v>4258</v>
      </c>
      <c r="I170" t="s">
        <v>4259</v>
      </c>
      <c r="J170" s="101" t="e">
        <f ca="1">IF(AND(MATCH(A170,Pharmaceuticals!E:E,0),MATCH(E170,Pharmaceuticals!F:F,0)),1,"")</f>
        <v>#N/A</v>
      </c>
      <c r="K170" s="101" t="str">
        <f t="shared" ca="1" si="10"/>
        <v>174-Pre-exposure prophylaxis (PrEP) for people in prisons and other closed settings</v>
      </c>
    </row>
    <row r="171" spans="1:11" ht="15.75" x14ac:dyDescent="0.25">
      <c r="A171">
        <v>174</v>
      </c>
      <c r="B171" t="s">
        <v>4163</v>
      </c>
      <c r="C171">
        <v>207</v>
      </c>
      <c r="D171" s="101" t="str">
        <f t="shared" si="11"/>
        <v>174-207</v>
      </c>
      <c r="E171" s="102" t="str">
        <f t="shared" ca="1" si="12"/>
        <v xml:space="preserve">Harm reduction interventions for people in prisons and other closed settings </v>
      </c>
      <c r="F171" t="s">
        <v>4681</v>
      </c>
      <c r="G171" t="s">
        <v>4682</v>
      </c>
      <c r="H171" t="s">
        <v>4683</v>
      </c>
      <c r="I171" t="s">
        <v>4684</v>
      </c>
      <c r="J171" s="101" t="e">
        <f ca="1">IF(AND(MATCH(A171,Pharmaceuticals!E:E,0),MATCH(E171,Pharmaceuticals!F:F,0)),1,"")</f>
        <v>#N/A</v>
      </c>
      <c r="K171" s="101" t="str">
        <f t="shared" ca="1" si="10"/>
        <v xml:space="preserve">174-Harm reduction interventions for people in prisons and other closed settings </v>
      </c>
    </row>
    <row r="172" spans="1:11" ht="15.75" x14ac:dyDescent="0.25">
      <c r="A172">
        <v>174</v>
      </c>
      <c r="B172" t="s">
        <v>4163</v>
      </c>
      <c r="C172">
        <v>208</v>
      </c>
      <c r="D172" s="101" t="str">
        <f t="shared" si="11"/>
        <v>174-208</v>
      </c>
      <c r="E172" s="102" t="str">
        <f t="shared" ca="1" si="12"/>
        <v>HIV testing services for people in prisons and other closed settings</v>
      </c>
      <c r="F172" t="s">
        <v>4685</v>
      </c>
      <c r="G172" t="s">
        <v>4686</v>
      </c>
      <c r="H172" t="s">
        <v>4687</v>
      </c>
      <c r="I172" t="s">
        <v>4688</v>
      </c>
      <c r="J172" s="101" t="e">
        <f ca="1">IF(AND(MATCH(A172,Pharmaceuticals!E:E,0),MATCH(E172,Pharmaceuticals!F:F,0)),1,"")</f>
        <v>#N/A</v>
      </c>
      <c r="K172" s="101" t="str">
        <f t="shared" ca="1" si="10"/>
        <v>174-HIV testing services for people in prisons and other closed settings</v>
      </c>
    </row>
    <row r="173" spans="1:11" ht="15.75" x14ac:dyDescent="0.25">
      <c r="A173">
        <v>174</v>
      </c>
      <c r="B173" t="s">
        <v>4163</v>
      </c>
      <c r="C173">
        <v>209</v>
      </c>
      <c r="D173" s="101" t="str">
        <f t="shared" si="11"/>
        <v>174-209</v>
      </c>
      <c r="E173" s="102" t="str">
        <f t="shared" ca="1" si="12"/>
        <v>Diagnosis and treatment of STIs and other sexual and reproductive health services for people in prisons and other closed settings</v>
      </c>
      <c r="F173" t="s">
        <v>4689</v>
      </c>
      <c r="G173" t="s">
        <v>4690</v>
      </c>
      <c r="H173" t="s">
        <v>4691</v>
      </c>
      <c r="I173" t="s">
        <v>4692</v>
      </c>
      <c r="J173" s="101" t="e">
        <f ca="1">IF(AND(MATCH(A173,Pharmaceuticals!E:E,0),MATCH(E173,Pharmaceuticals!F:F,0)),1,"")</f>
        <v>#N/A</v>
      </c>
      <c r="K173" s="101" t="str">
        <f t="shared" ca="1" si="10"/>
        <v>174-Diagnosis and treatment of STIs and other sexual and reproductive health services for people in prisons and other closed settings</v>
      </c>
    </row>
    <row r="174" spans="1:11" ht="15.75" x14ac:dyDescent="0.25">
      <c r="A174">
        <v>174</v>
      </c>
      <c r="B174" t="s">
        <v>4163</v>
      </c>
      <c r="C174">
        <v>210</v>
      </c>
      <c r="D174" s="101" t="str">
        <f t="shared" si="11"/>
        <v>174-210</v>
      </c>
      <c r="E174" s="102" t="str">
        <f t="shared" ca="1" si="12"/>
        <v>Prevention and management of coinfections and co-morbidities for people in prisons and other closed settings</v>
      </c>
      <c r="F174" t="s">
        <v>4693</v>
      </c>
      <c r="G174" t="s">
        <v>4273</v>
      </c>
      <c r="H174" t="s">
        <v>4274</v>
      </c>
      <c r="I174" t="s">
        <v>4275</v>
      </c>
      <c r="J174" s="101" t="e">
        <f ca="1">IF(AND(MATCH(A174,Pharmaceuticals!E:E,0),MATCH(E174,Pharmaceuticals!F:F,0)),1,"")</f>
        <v>#N/A</v>
      </c>
      <c r="K174" s="101" t="str">
        <f t="shared" ca="1" si="10"/>
        <v>174-Prevention and management of coinfections and co-morbidities for people in prisons and other closed settings</v>
      </c>
    </row>
    <row r="175" spans="1:11" ht="15.75" x14ac:dyDescent="0.25">
      <c r="A175">
        <v>174</v>
      </c>
      <c r="B175" t="s">
        <v>4163</v>
      </c>
      <c r="C175">
        <v>211</v>
      </c>
      <c r="D175" s="101" t="str">
        <f t="shared" si="11"/>
        <v>174-211</v>
      </c>
      <c r="E175" s="102" t="str">
        <f t="shared" ca="1" si="12"/>
        <v>Other intervention(s) for people in prisons and other closed settings</v>
      </c>
      <c r="F175" t="s">
        <v>4694</v>
      </c>
      <c r="G175" t="s">
        <v>4695</v>
      </c>
      <c r="H175" t="s">
        <v>4696</v>
      </c>
      <c r="I175" t="s">
        <v>4697</v>
      </c>
      <c r="J175" s="101" t="e">
        <f ca="1">IF(AND(MATCH(A175,Pharmaceuticals!E:E,0),MATCH(E175,Pharmaceuticals!F:F,0)),1,"")</f>
        <v>#N/A</v>
      </c>
      <c r="K175" s="101" t="str">
        <f t="shared" ca="1" si="10"/>
        <v>174-Other intervention(s) for people in prisons and other closed settings</v>
      </c>
    </row>
    <row r="176" spans="1:11" ht="15.75" x14ac:dyDescent="0.25">
      <c r="A176">
        <v>175</v>
      </c>
      <c r="B176" t="s">
        <v>4176</v>
      </c>
      <c r="C176">
        <v>218</v>
      </c>
      <c r="D176" s="101" t="str">
        <f t="shared" si="11"/>
        <v>175-218</v>
      </c>
      <c r="E176" s="102" t="str">
        <f t="shared" ca="1" si="12"/>
        <v>Differentiated HIV testing services</v>
      </c>
      <c r="F176" t="s">
        <v>4698</v>
      </c>
      <c r="G176" t="s">
        <v>4699</v>
      </c>
      <c r="H176" t="s">
        <v>4700</v>
      </c>
      <c r="I176" t="s">
        <v>4701</v>
      </c>
      <c r="J176" s="101" t="e">
        <f ca="1">IF(AND(MATCH(A176,Pharmaceuticals!E:E,0),MATCH(E176,Pharmaceuticals!F:F,0)),1,"")</f>
        <v>#N/A</v>
      </c>
      <c r="K176" s="101" t="str">
        <f t="shared" ca="1" si="10"/>
        <v>175-Differentiated HIV testing services</v>
      </c>
    </row>
    <row r="177" spans="1:11" ht="15.75" x14ac:dyDescent="0.25">
      <c r="A177">
        <v>244</v>
      </c>
      <c r="B177" t="s">
        <v>4147</v>
      </c>
      <c r="C177">
        <v>177</v>
      </c>
      <c r="D177" s="101" t="str">
        <f t="shared" si="11"/>
        <v>244-177</v>
      </c>
      <c r="E177" s="102" t="str">
        <f t="shared" ca="1" si="12"/>
        <v>Community empowerment for MSM</v>
      </c>
      <c r="F177" t="s">
        <v>4702</v>
      </c>
      <c r="G177" t="s">
        <v>4703</v>
      </c>
      <c r="H177" t="s">
        <v>4704</v>
      </c>
      <c r="I177" t="s">
        <v>4705</v>
      </c>
      <c r="J177" s="101" t="e">
        <f ca="1">IF(AND(MATCH(A177,Pharmaceuticals!E:E,0),MATCH(E177,Pharmaceuticals!F:F,0)),1,"")</f>
        <v>#N/A</v>
      </c>
      <c r="K177" s="101" t="str">
        <f t="shared" ca="1" si="10"/>
        <v>244-Community empowerment for MSM</v>
      </c>
    </row>
    <row r="178" spans="1:11" ht="15.75" x14ac:dyDescent="0.25">
      <c r="A178">
        <v>244</v>
      </c>
      <c r="B178" t="s">
        <v>4147</v>
      </c>
      <c r="C178">
        <v>178</v>
      </c>
      <c r="D178" s="101" t="str">
        <f t="shared" si="11"/>
        <v>244-178</v>
      </c>
      <c r="E178" s="102" t="str">
        <f t="shared" ca="1" si="12"/>
        <v>Addressing stigma, discrimination and violence against MSM</v>
      </c>
      <c r="F178" t="s">
        <v>4706</v>
      </c>
      <c r="G178" t="s">
        <v>4707</v>
      </c>
      <c r="H178" t="s">
        <v>4708</v>
      </c>
      <c r="I178" t="s">
        <v>4709</v>
      </c>
      <c r="J178" s="101" t="e">
        <f ca="1">IF(AND(MATCH(A178,Pharmaceuticals!E:E,0),MATCH(E178,Pharmaceuticals!F:F,0)),1,"")</f>
        <v>#N/A</v>
      </c>
      <c r="K178" s="101" t="str">
        <f t="shared" ca="1" si="10"/>
        <v>244-Addressing stigma, discrimination and violence against MSM</v>
      </c>
    </row>
    <row r="179" spans="1:11" ht="15.75" x14ac:dyDescent="0.25">
      <c r="A179">
        <v>244</v>
      </c>
      <c r="B179" t="s">
        <v>4147</v>
      </c>
      <c r="C179">
        <v>245</v>
      </c>
      <c r="D179" s="101" t="str">
        <f t="shared" si="11"/>
        <v>244-245</v>
      </c>
      <c r="E179" s="102" t="str">
        <f t="shared" ca="1" si="12"/>
        <v>Behavioral interventions for MSM</v>
      </c>
      <c r="F179" t="s">
        <v>4710</v>
      </c>
      <c r="G179" t="s">
        <v>4711</v>
      </c>
      <c r="H179" t="s">
        <v>4712</v>
      </c>
      <c r="I179" t="s">
        <v>4713</v>
      </c>
      <c r="J179" s="101" t="e">
        <f ca="1">IF(AND(MATCH(A179,Pharmaceuticals!E:E,0),MATCH(E179,Pharmaceuticals!F:F,0)),1,"")</f>
        <v>#N/A</v>
      </c>
      <c r="K179" s="101" t="str">
        <f t="shared" ca="1" si="10"/>
        <v>244-Behavioral interventions for MSM</v>
      </c>
    </row>
    <row r="180" spans="1:11" ht="15.75" x14ac:dyDescent="0.25">
      <c r="A180">
        <v>244</v>
      </c>
      <c r="B180" t="s">
        <v>4147</v>
      </c>
      <c r="C180">
        <v>246</v>
      </c>
      <c r="D180" s="101" t="str">
        <f t="shared" si="11"/>
        <v>244-246</v>
      </c>
      <c r="E180" s="102" t="str">
        <f t="shared" ca="1" si="12"/>
        <v xml:space="preserve">Condoms and lubricant programming for MSM </v>
      </c>
      <c r="F180" t="s">
        <v>4714</v>
      </c>
      <c r="G180" t="s">
        <v>4715</v>
      </c>
      <c r="H180" t="s">
        <v>4716</v>
      </c>
      <c r="I180" t="s">
        <v>4717</v>
      </c>
      <c r="J180" s="101" t="e">
        <f ca="1">IF(AND(MATCH(A180,Pharmaceuticals!E:E,0),MATCH(E180,Pharmaceuticals!F:F,0)),1,"")</f>
        <v>#N/A</v>
      </c>
      <c r="K180" s="101" t="str">
        <f t="shared" ca="1" si="10"/>
        <v xml:space="preserve">244-Condoms and lubricant programming for MSM </v>
      </c>
    </row>
    <row r="181" spans="1:11" ht="15.75" x14ac:dyDescent="0.25">
      <c r="A181">
        <v>244</v>
      </c>
      <c r="B181" t="s">
        <v>4147</v>
      </c>
      <c r="C181">
        <v>179</v>
      </c>
      <c r="D181" s="101" t="str">
        <f t="shared" si="11"/>
        <v>244-179</v>
      </c>
      <c r="E181" s="102" t="str">
        <f t="shared" ca="1" si="12"/>
        <v>Pre-exposure prophylaxis (PrEP) for MSM</v>
      </c>
      <c r="F181" t="s">
        <v>4718</v>
      </c>
      <c r="G181" t="s">
        <v>4257</v>
      </c>
      <c r="H181" t="s">
        <v>4258</v>
      </c>
      <c r="I181" t="s">
        <v>4259</v>
      </c>
      <c r="J181" s="101" t="e">
        <f ca="1">IF(AND(MATCH(A181,Pharmaceuticals!E:E,0),MATCH(E181,Pharmaceuticals!F:F,0)),1,"")</f>
        <v>#N/A</v>
      </c>
      <c r="K181" s="101" t="str">
        <f t="shared" ca="1" si="10"/>
        <v>244-Pre-exposure prophylaxis (PrEP) for MSM</v>
      </c>
    </row>
    <row r="182" spans="1:11" ht="15.75" x14ac:dyDescent="0.25">
      <c r="A182">
        <v>244</v>
      </c>
      <c r="B182" t="s">
        <v>4147</v>
      </c>
      <c r="C182">
        <v>180</v>
      </c>
      <c r="D182" s="101" t="str">
        <f t="shared" si="11"/>
        <v>244-180</v>
      </c>
      <c r="E182" s="102" t="str">
        <f t="shared" ca="1" si="12"/>
        <v>Harm reduction interventions for MSM who inject drugs</v>
      </c>
      <c r="F182" t="s">
        <v>4719</v>
      </c>
      <c r="G182" t="s">
        <v>4720</v>
      </c>
      <c r="H182" t="s">
        <v>4721</v>
      </c>
      <c r="I182" t="s">
        <v>4722</v>
      </c>
      <c r="J182" s="101" t="e">
        <f ca="1">IF(AND(MATCH(A182,Pharmaceuticals!E:E,0),MATCH(E182,Pharmaceuticals!F:F,0)),1,"")</f>
        <v>#N/A</v>
      </c>
      <c r="K182" s="101" t="str">
        <f t="shared" ca="1" si="10"/>
        <v>244-Harm reduction interventions for MSM who inject drugs</v>
      </c>
    </row>
    <row r="183" spans="1:11" ht="15.75" x14ac:dyDescent="0.25">
      <c r="A183">
        <v>244</v>
      </c>
      <c r="B183" t="s">
        <v>4147</v>
      </c>
      <c r="C183">
        <v>247</v>
      </c>
      <c r="D183" s="101" t="str">
        <f t="shared" si="11"/>
        <v>244-247</v>
      </c>
      <c r="E183" s="102" t="str">
        <f t="shared" ca="1" si="12"/>
        <v>HIV testing services for MSM</v>
      </c>
      <c r="F183" t="s">
        <v>4723</v>
      </c>
      <c r="G183" t="s">
        <v>4724</v>
      </c>
      <c r="H183" t="s">
        <v>4725</v>
      </c>
      <c r="I183" t="s">
        <v>4726</v>
      </c>
      <c r="J183" s="101" t="e">
        <f ca="1">IF(AND(MATCH(A183,Pharmaceuticals!E:E,0),MATCH(E183,Pharmaceuticals!F:F,0)),1,"")</f>
        <v>#N/A</v>
      </c>
      <c r="K183" s="101" t="str">
        <f t="shared" ca="1" si="10"/>
        <v>244-HIV testing services for MSM</v>
      </c>
    </row>
    <row r="184" spans="1:11" ht="15.75" x14ac:dyDescent="0.25">
      <c r="A184">
        <v>244</v>
      </c>
      <c r="B184" t="s">
        <v>4147</v>
      </c>
      <c r="C184">
        <v>248</v>
      </c>
      <c r="D184" s="101" t="str">
        <f t="shared" si="11"/>
        <v>244-248</v>
      </c>
      <c r="E184" s="102" t="str">
        <f t="shared" ca="1" si="12"/>
        <v>Diagnosis and treatment of STIs and other sexual health services for MSM</v>
      </c>
      <c r="F184" t="s">
        <v>4727</v>
      </c>
      <c r="G184" t="s">
        <v>4728</v>
      </c>
      <c r="H184" t="s">
        <v>4729</v>
      </c>
      <c r="I184" t="s">
        <v>4730</v>
      </c>
      <c r="J184" s="101" t="e">
        <f ca="1">IF(AND(MATCH(A184,Pharmaceuticals!E:E,0),MATCH(E184,Pharmaceuticals!F:F,0)),1,"")</f>
        <v>#N/A</v>
      </c>
      <c r="K184" s="101" t="str">
        <f t="shared" ca="1" si="10"/>
        <v>244-Diagnosis and treatment of STIs and other sexual health services for MSM</v>
      </c>
    </row>
    <row r="185" spans="1:11" ht="15.75" x14ac:dyDescent="0.25">
      <c r="A185">
        <v>244</v>
      </c>
      <c r="B185" t="s">
        <v>4147</v>
      </c>
      <c r="C185">
        <v>249</v>
      </c>
      <c r="D185" s="101" t="str">
        <f t="shared" si="11"/>
        <v>244-249</v>
      </c>
      <c r="E185" s="102" t="str">
        <f t="shared" ca="1" si="12"/>
        <v>Prevention and management of coinfections and co-morbidities for MSM</v>
      </c>
      <c r="F185" t="s">
        <v>4731</v>
      </c>
      <c r="G185" t="s">
        <v>4273</v>
      </c>
      <c r="H185" t="s">
        <v>4274</v>
      </c>
      <c r="I185" t="s">
        <v>4275</v>
      </c>
      <c r="J185" s="101" t="e">
        <f ca="1">IF(AND(MATCH(A185,Pharmaceuticals!E:E,0),MATCH(E185,Pharmaceuticals!F:F,0)),1,"")</f>
        <v>#N/A</v>
      </c>
      <c r="K185" s="101" t="str">
        <f t="shared" ca="1" si="10"/>
        <v>244-Prevention and management of coinfections and co-morbidities for MSM</v>
      </c>
    </row>
    <row r="186" spans="1:11" ht="15.75" x14ac:dyDescent="0.25">
      <c r="A186">
        <v>244</v>
      </c>
      <c r="B186" t="s">
        <v>4147</v>
      </c>
      <c r="C186">
        <v>181</v>
      </c>
      <c r="D186" s="101" t="str">
        <f t="shared" si="11"/>
        <v>244-181</v>
      </c>
      <c r="E186" s="102" t="str">
        <f t="shared" ca="1" si="12"/>
        <v>Interventions for young men who have sex with men</v>
      </c>
      <c r="F186" t="s">
        <v>4732</v>
      </c>
      <c r="G186" t="s">
        <v>4733</v>
      </c>
      <c r="H186" t="s">
        <v>4734</v>
      </c>
      <c r="I186" t="s">
        <v>4735</v>
      </c>
      <c r="J186" s="101" t="e">
        <f ca="1">IF(AND(MATCH(A186,Pharmaceuticals!E:E,0),MATCH(E186,Pharmaceuticals!F:F,0)),1,"")</f>
        <v>#N/A</v>
      </c>
      <c r="K186" s="101" t="str">
        <f t="shared" ca="1" si="10"/>
        <v>244-Interventions for young men who have sex with men</v>
      </c>
    </row>
    <row r="187" spans="1:11" ht="15.75" x14ac:dyDescent="0.25">
      <c r="A187">
        <v>244</v>
      </c>
      <c r="B187" t="s">
        <v>4147</v>
      </c>
      <c r="C187">
        <v>250</v>
      </c>
      <c r="D187" s="101" t="str">
        <f t="shared" si="11"/>
        <v>244-250</v>
      </c>
      <c r="E187" s="102" t="str">
        <f t="shared" ca="1" si="12"/>
        <v>Other intervention(s) for MSM</v>
      </c>
      <c r="F187" t="s">
        <v>4736</v>
      </c>
      <c r="G187" t="s">
        <v>4737</v>
      </c>
      <c r="H187" t="s">
        <v>4738</v>
      </c>
      <c r="I187" t="s">
        <v>4739</v>
      </c>
      <c r="J187" s="101" t="e">
        <f ca="1">IF(AND(MATCH(A187,Pharmaceuticals!E:E,0),MATCH(E187,Pharmaceuticals!F:F,0)),1,"")</f>
        <v>#N/A</v>
      </c>
      <c r="K187" s="101" t="str">
        <f t="shared" ca="1" si="10"/>
        <v>244-Other intervention(s) for MSM</v>
      </c>
    </row>
    <row r="188" spans="1:11" ht="15.75" x14ac:dyDescent="0.25">
      <c r="A188">
        <v>251</v>
      </c>
      <c r="B188" t="s">
        <v>4182</v>
      </c>
      <c r="C188">
        <v>222</v>
      </c>
      <c r="D188" s="101" t="str">
        <f t="shared" si="11"/>
        <v>251-222</v>
      </c>
      <c r="E188" s="102" t="str">
        <f t="shared" ca="1" si="12"/>
        <v>Stigma and discrimination reduction</v>
      </c>
      <c r="F188" t="s">
        <v>4740</v>
      </c>
      <c r="G188" t="s">
        <v>4741</v>
      </c>
      <c r="H188" t="s">
        <v>4742</v>
      </c>
      <c r="I188" t="s">
        <v>4743</v>
      </c>
      <c r="J188" s="101" t="e">
        <f ca="1">IF(AND(MATCH(A188,Pharmaceuticals!E:E,0),MATCH(E188,Pharmaceuticals!F:F,0)),1,"")</f>
        <v>#N/A</v>
      </c>
      <c r="K188" s="101" t="str">
        <f t="shared" ca="1" si="10"/>
        <v>251-Stigma and discrimination reduction</v>
      </c>
    </row>
    <row r="189" spans="1:11" ht="15.75" x14ac:dyDescent="0.25">
      <c r="A189">
        <v>251</v>
      </c>
      <c r="B189" t="s">
        <v>4182</v>
      </c>
      <c r="C189">
        <v>223</v>
      </c>
      <c r="D189" s="101" t="str">
        <f t="shared" si="11"/>
        <v>251-223</v>
      </c>
      <c r="E189" s="102" t="str">
        <f t="shared" ca="1" si="12"/>
        <v>Legal Literacy (“Know Your Rights")</v>
      </c>
      <c r="F189" t="s">
        <v>4744</v>
      </c>
      <c r="G189" t="s">
        <v>4745</v>
      </c>
      <c r="H189" t="s">
        <v>4746</v>
      </c>
      <c r="I189" t="s">
        <v>4747</v>
      </c>
      <c r="J189" s="101" t="e">
        <f ca="1">IF(AND(MATCH(A189,Pharmaceuticals!E:E,0),MATCH(E189,Pharmaceuticals!F:F,0)),1,"")</f>
        <v>#N/A</v>
      </c>
      <c r="K189" s="101" t="str">
        <f t="shared" ca="1" si="10"/>
        <v>251-Legal Literacy (“Know Your Rights")</v>
      </c>
    </row>
    <row r="190" spans="1:11" ht="15.75" x14ac:dyDescent="0.25">
      <c r="A190">
        <v>251</v>
      </c>
      <c r="B190" t="s">
        <v>4182</v>
      </c>
      <c r="C190">
        <v>224</v>
      </c>
      <c r="D190" s="101" t="str">
        <f t="shared" si="11"/>
        <v>251-224</v>
      </c>
      <c r="E190" s="102" t="str">
        <f t="shared" ca="1" si="12"/>
        <v>Training of health care providers on human rights and medical ethics related to HIV and HIV/TB</v>
      </c>
      <c r="F190" t="s">
        <v>4748</v>
      </c>
      <c r="G190" t="s">
        <v>4749</v>
      </c>
      <c r="H190" t="s">
        <v>4750</v>
      </c>
      <c r="I190" t="s">
        <v>4751</v>
      </c>
      <c r="J190" s="101" t="e">
        <f ca="1">IF(AND(MATCH(A190,Pharmaceuticals!E:E,0),MATCH(E190,Pharmaceuticals!F:F,0)),1,"")</f>
        <v>#N/A</v>
      </c>
      <c r="K190" s="101" t="str">
        <f t="shared" ca="1" si="10"/>
        <v>251-Training of health care providers on human rights and medical ethics related to HIV and HIV/TB</v>
      </c>
    </row>
    <row r="191" spans="1:11" ht="15.75" x14ac:dyDescent="0.25">
      <c r="A191">
        <v>251</v>
      </c>
      <c r="B191" t="s">
        <v>4182</v>
      </c>
      <c r="C191">
        <v>225</v>
      </c>
      <c r="D191" s="101" t="str">
        <f t="shared" si="11"/>
        <v>251-225</v>
      </c>
      <c r="E191" s="102" t="str">
        <f t="shared" ca="1" si="12"/>
        <v>HIV and HIV/TB-related legal services</v>
      </c>
      <c r="F191" t="s">
        <v>4752</v>
      </c>
      <c r="G191" t="s">
        <v>4753</v>
      </c>
      <c r="H191" t="s">
        <v>4754</v>
      </c>
      <c r="I191" t="s">
        <v>4755</v>
      </c>
      <c r="J191" s="101" t="e">
        <f ca="1">IF(AND(MATCH(A191,Pharmaceuticals!E:E,0),MATCH(E191,Pharmaceuticals!F:F,0)),1,"")</f>
        <v>#N/A</v>
      </c>
      <c r="K191" s="101" t="str">
        <f t="shared" ca="1" si="10"/>
        <v>251-HIV and HIV/TB-related legal services</v>
      </c>
    </row>
    <row r="192" spans="1:11" ht="15.75" x14ac:dyDescent="0.25">
      <c r="A192">
        <v>251</v>
      </c>
      <c r="B192" t="s">
        <v>4182</v>
      </c>
      <c r="C192">
        <v>226</v>
      </c>
      <c r="D192" s="101" t="str">
        <f t="shared" si="11"/>
        <v>251-226</v>
      </c>
      <c r="E192" s="102" t="str">
        <f t="shared" ca="1" si="12"/>
        <v>Sensitisation of law-makers and law-enforcement agents</v>
      </c>
      <c r="F192" t="s">
        <v>4756</v>
      </c>
      <c r="G192" t="s">
        <v>4757</v>
      </c>
      <c r="H192" t="s">
        <v>4758</v>
      </c>
      <c r="I192" t="s">
        <v>4759</v>
      </c>
      <c r="J192" s="101" t="e">
        <f ca="1">IF(AND(MATCH(A192,Pharmaceuticals!E:E,0),MATCH(E192,Pharmaceuticals!F:F,0)),1,"")</f>
        <v>#N/A</v>
      </c>
      <c r="K192" s="101" t="str">
        <f t="shared" ca="1" si="10"/>
        <v>251-Sensitisation of law-makers and law-enforcement agents</v>
      </c>
    </row>
    <row r="193" spans="1:11" ht="15.75" x14ac:dyDescent="0.25">
      <c r="A193">
        <v>251</v>
      </c>
      <c r="B193" t="s">
        <v>4182</v>
      </c>
      <c r="C193">
        <v>227</v>
      </c>
      <c r="D193" s="101" t="str">
        <f t="shared" si="11"/>
        <v>251-227</v>
      </c>
      <c r="E193" s="102" t="str">
        <f t="shared" ca="1" si="12"/>
        <v>Improving laws, regulations and polices relating to HIV and HIV/TB</v>
      </c>
      <c r="F193" t="s">
        <v>4760</v>
      </c>
      <c r="G193" t="s">
        <v>4761</v>
      </c>
      <c r="H193" t="s">
        <v>4762</v>
      </c>
      <c r="I193" t="s">
        <v>4763</v>
      </c>
      <c r="J193" s="101" t="e">
        <f ca="1">IF(AND(MATCH(A193,Pharmaceuticals!E:E,0),MATCH(E193,Pharmaceuticals!F:F,0)),1,"")</f>
        <v>#N/A</v>
      </c>
      <c r="K193" s="101" t="str">
        <f t="shared" ca="1" si="10"/>
        <v>251-Improving laws, regulations and polices relating to HIV and HIV/TB</v>
      </c>
    </row>
    <row r="194" spans="1:11" ht="15.75" x14ac:dyDescent="0.25">
      <c r="A194">
        <v>251</v>
      </c>
      <c r="B194" t="s">
        <v>4182</v>
      </c>
      <c r="C194">
        <v>228</v>
      </c>
      <c r="D194" s="101" t="str">
        <f t="shared" si="11"/>
        <v>251-228</v>
      </c>
      <c r="E194" s="102" t="str">
        <f t="shared" ca="1" si="12"/>
        <v>Reducing HIV-related gender discrimination, harmful gender norms and violence against women and girls in all their diversity</v>
      </c>
      <c r="F194" t="s">
        <v>4764</v>
      </c>
      <c r="G194" t="s">
        <v>4765</v>
      </c>
      <c r="H194" t="s">
        <v>4766</v>
      </c>
      <c r="I194" t="s">
        <v>4767</v>
      </c>
      <c r="J194" s="101" t="e">
        <f ca="1">IF(AND(MATCH(A194,Pharmaceuticals!E:E,0),MATCH(E194,Pharmaceuticals!F:F,0)),1,"")</f>
        <v>#N/A</v>
      </c>
      <c r="K194" s="101" t="str">
        <f t="shared" ca="1" si="10"/>
        <v>251-Reducing HIV-related gender discrimination, harmful gender norms and violence against women and girls in all their diversity</v>
      </c>
    </row>
    <row r="195" spans="1:11" ht="15.75" x14ac:dyDescent="0.25">
      <c r="A195">
        <v>251</v>
      </c>
      <c r="B195" t="s">
        <v>4182</v>
      </c>
      <c r="C195">
        <v>243</v>
      </c>
      <c r="D195" s="101" t="str">
        <f t="shared" si="11"/>
        <v>251-243</v>
      </c>
      <c r="E195" s="102" t="str">
        <f t="shared" ca="1" si="12"/>
        <v>Other intervention(s) to reduce human rights-related barriers to HIV services</v>
      </c>
      <c r="F195" t="s">
        <v>4768</v>
      </c>
      <c r="G195" t="s">
        <v>1914</v>
      </c>
      <c r="H195" t="s">
        <v>1915</v>
      </c>
      <c r="I195" t="s">
        <v>1918</v>
      </c>
      <c r="J195" s="101" t="e">
        <f ca="1">IF(AND(MATCH(A195,Pharmaceuticals!E:E,0),MATCH(E195,Pharmaceuticals!F:F,0)),1,"")</f>
        <v>#N/A</v>
      </c>
      <c r="K195" s="101" t="str">
        <f t="shared" ref="K195:K197" ca="1" si="13">CONCATENATE(A195,"-",E195)</f>
        <v>251-Other intervention(s) to reduce human rights-related barriers to HIV services</v>
      </c>
    </row>
    <row r="196" spans="1:11" ht="15.75" x14ac:dyDescent="0.25">
      <c r="A196">
        <v>252</v>
      </c>
      <c r="B196" t="s">
        <v>4210</v>
      </c>
      <c r="C196">
        <v>253</v>
      </c>
      <c r="D196" s="101" t="str">
        <f t="shared" si="11"/>
        <v>252-253</v>
      </c>
      <c r="E196" s="102" t="str">
        <f t="shared" ca="1" si="12"/>
        <v>National health strategies, alignment with disease-specific plans, health sector governance and financing</v>
      </c>
      <c r="F196" t="s">
        <v>4769</v>
      </c>
      <c r="G196" t="s">
        <v>4770</v>
      </c>
      <c r="H196" t="s">
        <v>4771</v>
      </c>
      <c r="I196" t="s">
        <v>4772</v>
      </c>
      <c r="J196" s="101" t="e">
        <f ca="1">IF(AND(MATCH(A196,Pharmaceuticals!E:E,0),MATCH(E196,Pharmaceuticals!F:F,0)),1,"")</f>
        <v>#N/A</v>
      </c>
      <c r="K196" s="101" t="str">
        <f t="shared" ca="1" si="13"/>
        <v>252-National health strategies, alignment with disease-specific plans, health sector governance and financing</v>
      </c>
    </row>
    <row r="197" spans="1:11" ht="15.75" x14ac:dyDescent="0.25">
      <c r="A197">
        <v>252</v>
      </c>
      <c r="B197" t="s">
        <v>4210</v>
      </c>
      <c r="C197">
        <v>254</v>
      </c>
      <c r="D197" s="101" t="str">
        <f t="shared" si="11"/>
        <v>252-254</v>
      </c>
      <c r="E197" s="102" t="str">
        <f t="shared" ca="1" si="12"/>
        <v>Other policy and governance intervention(s)</v>
      </c>
      <c r="F197" t="s">
        <v>4773</v>
      </c>
      <c r="G197" t="s">
        <v>1914</v>
      </c>
      <c r="H197" t="s">
        <v>1915</v>
      </c>
      <c r="I197" t="s">
        <v>1918</v>
      </c>
      <c r="J197" s="101" t="e">
        <f ca="1">IF(AND(MATCH(A197,Pharmaceuticals!E:E,0),MATCH(E197,Pharmaceuticals!F:F,0)),1,"")</f>
        <v>#N/A</v>
      </c>
      <c r="K197" s="101" t="str">
        <f t="shared" ca="1" si="13"/>
        <v>252-Other policy and governance intervention(s)</v>
      </c>
    </row>
  </sheetData>
  <sheetProtection formatCells="0"/>
  <pageMargins left="0.7" right="0.7" top="0.75" bottom="0.75" header="0.3" footer="0.3"/>
  <pageSetup orientation="portrait"/>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E14"/>
  <sheetViews>
    <sheetView workbookViewId="0">
      <selection activeCell="B6" sqref="B6"/>
    </sheetView>
  </sheetViews>
  <sheetFormatPr defaultColWidth="9" defaultRowHeight="12.75" x14ac:dyDescent="0.2"/>
  <cols>
    <col min="1" max="1" width="9" style="5"/>
    <col min="2" max="2" width="43.25" style="5" bestFit="1" customWidth="1"/>
    <col min="3" max="3" width="13" style="5" customWidth="1"/>
    <col min="4" max="4" width="23.75" style="5" customWidth="1"/>
    <col min="5" max="16384" width="9" style="5"/>
  </cols>
  <sheetData>
    <row r="1" spans="1:5" s="104" customFormat="1" x14ac:dyDescent="0.2">
      <c r="A1" s="104" t="s">
        <v>1440</v>
      </c>
      <c r="B1" s="104" t="s">
        <v>2457</v>
      </c>
      <c r="C1" s="104" t="s">
        <v>2417</v>
      </c>
      <c r="D1" s="104" t="s">
        <v>2458</v>
      </c>
      <c r="E1" s="104" t="s">
        <v>2418</v>
      </c>
    </row>
    <row r="2" spans="1:5" x14ac:dyDescent="0.2">
      <c r="A2" s="5" t="str">
        <f t="shared" ref="A2:A14" ca="1" si="0">OFFSET(B2,0,LangOffset,1,1)</f>
        <v>1.0 Human Resources (HR)</v>
      </c>
      <c r="B2" s="5" t="s">
        <v>12</v>
      </c>
      <c r="C2" s="5" t="s">
        <v>2419</v>
      </c>
      <c r="D2" s="5" t="s">
        <v>2420</v>
      </c>
      <c r="E2" s="5" t="s">
        <v>3513</v>
      </c>
    </row>
    <row r="3" spans="1:5" x14ac:dyDescent="0.2">
      <c r="A3" s="5" t="str">
        <f t="shared" ca="1" si="0"/>
        <v>2.0 Travel related costs (TRC)</v>
      </c>
      <c r="B3" s="5" t="s">
        <v>13</v>
      </c>
      <c r="C3" s="5" t="s">
        <v>3514</v>
      </c>
      <c r="D3" s="5" t="s">
        <v>2421</v>
      </c>
      <c r="E3" s="5" t="s">
        <v>2422</v>
      </c>
    </row>
    <row r="4" spans="1:5" x14ac:dyDescent="0.2">
      <c r="A4" s="5" t="str">
        <f t="shared" ca="1" si="0"/>
        <v>3.0 External Professional services (EPS)</v>
      </c>
      <c r="B4" s="5" t="s">
        <v>15</v>
      </c>
      <c r="C4" s="5" t="s">
        <v>2427</v>
      </c>
      <c r="D4" s="5" t="s">
        <v>3515</v>
      </c>
      <c r="E4" s="5" t="s">
        <v>3516</v>
      </c>
    </row>
    <row r="5" spans="1:5" x14ac:dyDescent="0.2">
      <c r="A5" s="5" t="str">
        <f t="shared" ca="1" si="0"/>
        <v>4.0 Health Products - Pharmaceutical Products (HPPP)</v>
      </c>
      <c r="B5" s="5" t="s">
        <v>2013</v>
      </c>
      <c r="C5" s="5" t="s">
        <v>2432</v>
      </c>
      <c r="D5" s="5" t="s">
        <v>2433</v>
      </c>
      <c r="E5" s="5" t="s">
        <v>2434</v>
      </c>
    </row>
    <row r="6" spans="1:5" x14ac:dyDescent="0.2">
      <c r="A6" s="5" t="str">
        <f t="shared" ca="1" si="0"/>
        <v>5.0 Health Products - Non-Pharmaceuticals (HPNP)</v>
      </c>
      <c r="B6" s="5" t="s">
        <v>2034</v>
      </c>
      <c r="C6" s="5" t="s">
        <v>2435</v>
      </c>
      <c r="D6" s="5" t="s">
        <v>2436</v>
      </c>
      <c r="E6" s="5" t="s">
        <v>2437</v>
      </c>
    </row>
    <row r="7" spans="1:5" x14ac:dyDescent="0.2">
      <c r="A7" s="5" t="str">
        <f t="shared" ca="1" si="0"/>
        <v>6.0 Health Products - Equipment (HPE)</v>
      </c>
      <c r="B7" s="5" t="s">
        <v>2058</v>
      </c>
      <c r="C7" s="5" t="s">
        <v>2438</v>
      </c>
      <c r="D7" s="5" t="s">
        <v>2439</v>
      </c>
      <c r="E7" s="5" t="s">
        <v>2440</v>
      </c>
    </row>
    <row r="8" spans="1:5" x14ac:dyDescent="0.2">
      <c r="A8" s="5" t="str">
        <f t="shared" ca="1" si="0"/>
        <v>7.0 Procurement and Supply-Chain Management costs (PSM)</v>
      </c>
      <c r="B8" s="5" t="s">
        <v>99</v>
      </c>
      <c r="C8" s="5" t="s">
        <v>2441</v>
      </c>
      <c r="D8" s="5" t="s">
        <v>2442</v>
      </c>
      <c r="E8" s="5" t="s">
        <v>2443</v>
      </c>
    </row>
    <row r="9" spans="1:5" x14ac:dyDescent="0.2">
      <c r="A9" s="5" t="str">
        <f t="shared" ca="1" si="0"/>
        <v>8.0 Infrastructure (INF)</v>
      </c>
      <c r="B9" s="5" t="s">
        <v>16</v>
      </c>
      <c r="C9" s="5" t="s">
        <v>2444</v>
      </c>
      <c r="D9" s="5" t="s">
        <v>2445</v>
      </c>
      <c r="E9" s="5" t="s">
        <v>2446</v>
      </c>
    </row>
    <row r="10" spans="1:5" x14ac:dyDescent="0.2">
      <c r="A10" s="5" t="str">
        <f t="shared" ca="1" si="0"/>
        <v>9.0 Non-health equipment (NHP)</v>
      </c>
      <c r="B10" s="5" t="s">
        <v>17</v>
      </c>
      <c r="C10" s="5" t="s">
        <v>2447</v>
      </c>
      <c r="D10" s="5" t="s">
        <v>2448</v>
      </c>
      <c r="E10" s="5" t="s">
        <v>2449</v>
      </c>
    </row>
    <row r="11" spans="1:5" x14ac:dyDescent="0.2">
      <c r="A11" s="5" t="str">
        <f t="shared" ca="1" si="0"/>
        <v>10.0 Communication Material and Publications (CMP)</v>
      </c>
      <c r="B11" s="5" t="s">
        <v>19</v>
      </c>
      <c r="C11" s="5" t="s">
        <v>2450</v>
      </c>
      <c r="D11" s="5" t="s">
        <v>2451</v>
      </c>
      <c r="E11" s="5" t="s">
        <v>2452</v>
      </c>
    </row>
    <row r="12" spans="1:5" x14ac:dyDescent="0.2">
      <c r="A12" s="5" t="str">
        <f t="shared" ca="1" si="0"/>
        <v>11.0 Programme Administration costs (PA)</v>
      </c>
      <c r="B12" s="5" t="s">
        <v>23</v>
      </c>
      <c r="C12" s="5" t="s">
        <v>3517</v>
      </c>
      <c r="D12" s="5" t="s">
        <v>2453</v>
      </c>
      <c r="E12" s="5" t="s">
        <v>2454</v>
      </c>
    </row>
    <row r="13" spans="1:5" x14ac:dyDescent="0.2">
      <c r="A13" s="5" t="str">
        <f t="shared" ca="1" si="0"/>
        <v>12.0 Living support to client/ target population (LSCTP)</v>
      </c>
      <c r="B13" s="5" t="s">
        <v>0</v>
      </c>
      <c r="C13" s="5" t="s">
        <v>3518</v>
      </c>
      <c r="D13" s="5" t="s">
        <v>3519</v>
      </c>
      <c r="E13" s="5" t="s">
        <v>3520</v>
      </c>
    </row>
    <row r="14" spans="1:5" x14ac:dyDescent="0.2">
      <c r="A14" s="5" t="str">
        <f t="shared" ca="1" si="0"/>
        <v>13.0 Results-based financing (RBF)</v>
      </c>
      <c r="B14" s="5" t="s">
        <v>108</v>
      </c>
      <c r="C14" s="5" t="s">
        <v>2455</v>
      </c>
      <c r="D14" s="5" t="s">
        <v>2456</v>
      </c>
      <c r="E14" s="5" t="s">
        <v>3521</v>
      </c>
    </row>
  </sheetData>
  <pageMargins left="0.7" right="0.7" top="0.75" bottom="0.75" header="0.3" footer="0.3"/>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O86"/>
  <sheetViews>
    <sheetView showGridLines="0" workbookViewId="0">
      <pane ySplit="1" topLeftCell="A5" activePane="bottomLeft" state="frozen"/>
      <selection pane="bottomLeft" activeCell="A20" sqref="A20"/>
    </sheetView>
  </sheetViews>
  <sheetFormatPr defaultColWidth="11" defaultRowHeight="12" x14ac:dyDescent="0.2"/>
  <cols>
    <col min="1" max="1" width="15.25" style="141" bestFit="1" customWidth="1"/>
    <col min="2" max="2" width="25.5" style="141" customWidth="1"/>
    <col min="3" max="3" width="15.25" style="141" customWidth="1"/>
    <col min="4" max="4" width="15.25" style="163" customWidth="1"/>
    <col min="5" max="5" width="24.25" style="130" customWidth="1"/>
    <col min="6" max="6" width="34.25" style="139" customWidth="1"/>
    <col min="7" max="7" width="30.25" style="139" customWidth="1"/>
    <col min="8" max="8" width="29.5" style="139" customWidth="1"/>
    <col min="9" max="9" width="27.25" style="140" customWidth="1"/>
    <col min="10" max="10" width="46.75" style="139" bestFit="1" customWidth="1"/>
    <col min="11" max="14" width="31.25" style="139" customWidth="1"/>
    <col min="15" max="15" width="31.5" style="139" customWidth="1"/>
    <col min="16" max="16384" width="11" style="130"/>
  </cols>
  <sheetData>
    <row r="1" spans="1:15" x14ac:dyDescent="0.2">
      <c r="A1" s="59" t="s">
        <v>2471</v>
      </c>
      <c r="B1" s="59" t="s">
        <v>2474</v>
      </c>
      <c r="C1" s="143" t="s">
        <v>2483</v>
      </c>
      <c r="D1" s="161" t="s">
        <v>3482</v>
      </c>
      <c r="E1" s="128" t="s">
        <v>2472</v>
      </c>
      <c r="F1" s="128" t="s">
        <v>2473</v>
      </c>
      <c r="G1" s="128" t="s">
        <v>2002</v>
      </c>
      <c r="H1" s="128" t="s">
        <v>2003</v>
      </c>
      <c r="I1" s="129" t="s">
        <v>2004</v>
      </c>
      <c r="J1" s="128" t="s">
        <v>117</v>
      </c>
      <c r="K1" s="128" t="s">
        <v>2481</v>
      </c>
      <c r="L1" s="128" t="s">
        <v>2108</v>
      </c>
      <c r="M1" s="128" t="s">
        <v>2109</v>
      </c>
      <c r="N1" s="128" t="s">
        <v>2110</v>
      </c>
      <c r="O1" s="128" t="s">
        <v>2111</v>
      </c>
    </row>
    <row r="2" spans="1:15" x14ac:dyDescent="0.2">
      <c r="A2" s="133" t="s">
        <v>2240</v>
      </c>
      <c r="B2" s="133"/>
      <c r="C2" s="133" t="str">
        <f>CONCATENATE(A2,"-",B2)</f>
        <v>C, H, M, T, S-</v>
      </c>
      <c r="D2" s="162" t="str">
        <f ca="1">LEFT(E2,FIND(" ",E2)-1)</f>
        <v>1.0</v>
      </c>
      <c r="E2" s="131" t="str">
        <f ca="1">OFFSET(F2,0,LangOffset,1,1)</f>
        <v>1.0 Human Resources (HR)</v>
      </c>
      <c r="F2" s="132" t="s">
        <v>12</v>
      </c>
      <c r="G2" s="132" t="s">
        <v>2419</v>
      </c>
      <c r="H2" s="132" t="s">
        <v>2420</v>
      </c>
      <c r="I2" s="133" t="s">
        <v>3513</v>
      </c>
      <c r="J2" s="131" t="s">
        <v>12</v>
      </c>
      <c r="K2" s="131" t="str">
        <f t="shared" ref="K2:K29" ca="1" si="0">OFFSET(L2,0,LangOffset,1,1)</f>
        <v>Average payment per FTE (person) per quarter</v>
      </c>
      <c r="L2" s="134" t="s">
        <v>95</v>
      </c>
      <c r="M2" s="134" t="s">
        <v>2112</v>
      </c>
      <c r="N2" s="134" t="s">
        <v>2113</v>
      </c>
      <c r="O2" s="134" t="s">
        <v>2114</v>
      </c>
    </row>
    <row r="3" spans="1:15" x14ac:dyDescent="0.2">
      <c r="A3" s="133" t="s">
        <v>2240</v>
      </c>
      <c r="B3" s="133"/>
      <c r="C3" s="133" t="str">
        <f t="shared" ref="C3:C66" si="1">CONCATENATE(A3,"-",B3)</f>
        <v>C, H, M, T, S-</v>
      </c>
      <c r="D3" s="162" t="str">
        <f t="shared" ref="D3:D66" ca="1" si="2">LEFT(E3,FIND(" ",E3)-1)</f>
        <v>1.1</v>
      </c>
      <c r="E3" s="131" t="str">
        <f t="shared" ref="E3:E29" ca="1" si="3">OFFSET(F3,0,LangOffset,1,1)</f>
        <v>1.1 Salaries - program management</v>
      </c>
      <c r="F3" s="132" t="s">
        <v>2307</v>
      </c>
      <c r="G3" s="132" t="s">
        <v>2245</v>
      </c>
      <c r="H3" s="132" t="s">
        <v>2246</v>
      </c>
      <c r="I3" s="133" t="s">
        <v>2247</v>
      </c>
      <c r="J3" s="131" t="s">
        <v>12</v>
      </c>
      <c r="K3" s="131" t="str">
        <f t="shared" ca="1" si="0"/>
        <v>Average gross salary per FTE (person) per quarter</v>
      </c>
      <c r="L3" s="134" t="s">
        <v>96</v>
      </c>
      <c r="M3" s="134" t="s">
        <v>2115</v>
      </c>
      <c r="N3" s="134" t="s">
        <v>2116</v>
      </c>
      <c r="O3" s="134" t="s">
        <v>2117</v>
      </c>
    </row>
    <row r="4" spans="1:15" x14ac:dyDescent="0.2">
      <c r="A4" s="133" t="s">
        <v>2240</v>
      </c>
      <c r="B4" s="133"/>
      <c r="C4" s="133" t="str">
        <f t="shared" si="1"/>
        <v>C, H, M, T, S-</v>
      </c>
      <c r="D4" s="162" t="str">
        <f t="shared" ca="1" si="2"/>
        <v>1.2</v>
      </c>
      <c r="E4" s="131" t="str">
        <f t="shared" ca="1" si="3"/>
        <v>1.2 Salaries - outreach workers, medical staff and other service providers</v>
      </c>
      <c r="F4" s="132" t="s">
        <v>2308</v>
      </c>
      <c r="G4" s="132" t="s">
        <v>3522</v>
      </c>
      <c r="H4" s="132" t="s">
        <v>3523</v>
      </c>
      <c r="I4" s="133" t="s">
        <v>2248</v>
      </c>
      <c r="J4" s="131" t="s">
        <v>12</v>
      </c>
      <c r="K4" s="131" t="str">
        <f t="shared" ca="1" si="0"/>
        <v>Average payment per FTE (person) per quarter</v>
      </c>
      <c r="L4" s="134" t="s">
        <v>95</v>
      </c>
      <c r="M4" s="134" t="s">
        <v>2112</v>
      </c>
      <c r="N4" s="134" t="s">
        <v>2113</v>
      </c>
      <c r="O4" s="134" t="s">
        <v>2114</v>
      </c>
    </row>
    <row r="5" spans="1:15" x14ac:dyDescent="0.2">
      <c r="A5" s="133" t="s">
        <v>2240</v>
      </c>
      <c r="B5" s="133"/>
      <c r="C5" s="133" t="str">
        <f t="shared" si="1"/>
        <v>C, H, M, T, S-</v>
      </c>
      <c r="D5" s="162" t="str">
        <f t="shared" ca="1" si="2"/>
        <v>1.3</v>
      </c>
      <c r="E5" s="131" t="str">
        <f t="shared" ca="1" si="3"/>
        <v>1.3 Performance based suppliments, incentives</v>
      </c>
      <c r="F5" s="132" t="s">
        <v>2309</v>
      </c>
      <c r="G5" s="132" t="s">
        <v>2249</v>
      </c>
      <c r="H5" s="132" t="s">
        <v>2250</v>
      </c>
      <c r="I5" s="133" t="s">
        <v>3524</v>
      </c>
      <c r="J5" s="131" t="s">
        <v>12</v>
      </c>
      <c r="K5" s="131" t="str">
        <f t="shared" ca="1" si="0"/>
        <v>Average payment per FTE (person) per quarter</v>
      </c>
      <c r="L5" s="134" t="s">
        <v>95</v>
      </c>
      <c r="M5" s="134" t="s">
        <v>2112</v>
      </c>
      <c r="N5" s="134" t="s">
        <v>2113</v>
      </c>
      <c r="O5" s="134" t="s">
        <v>2114</v>
      </c>
    </row>
    <row r="6" spans="1:15" x14ac:dyDescent="0.2">
      <c r="A6" s="133" t="s">
        <v>2240</v>
      </c>
      <c r="B6" s="133"/>
      <c r="C6" s="133" t="str">
        <f t="shared" si="1"/>
        <v>C, H, M, T, S-</v>
      </c>
      <c r="D6" s="162" t="str">
        <f t="shared" ca="1" si="2"/>
        <v>1.4</v>
      </c>
      <c r="E6" s="131" t="str">
        <f t="shared" ca="1" si="3"/>
        <v>1.4 Other HR Costs</v>
      </c>
      <c r="F6" s="132" t="s">
        <v>2310</v>
      </c>
      <c r="G6" s="132" t="s">
        <v>2251</v>
      </c>
      <c r="H6" s="132" t="s">
        <v>2252</v>
      </c>
      <c r="I6" s="133" t="s">
        <v>3525</v>
      </c>
      <c r="J6" s="131" t="s">
        <v>13</v>
      </c>
      <c r="K6" s="131" t="str">
        <f t="shared" ca="1" si="0"/>
        <v>N/A</v>
      </c>
      <c r="L6" s="134" t="s">
        <v>94</v>
      </c>
      <c r="M6" s="134" t="s">
        <v>2118</v>
      </c>
      <c r="N6" s="134" t="s">
        <v>94</v>
      </c>
      <c r="O6" s="134" t="s">
        <v>2119</v>
      </c>
    </row>
    <row r="7" spans="1:15" x14ac:dyDescent="0.2">
      <c r="A7" s="133" t="s">
        <v>2240</v>
      </c>
      <c r="B7" s="133"/>
      <c r="C7" s="133" t="str">
        <f t="shared" si="1"/>
        <v>C, H, M, T, S-</v>
      </c>
      <c r="D7" s="162" t="str">
        <f t="shared" ca="1" si="2"/>
        <v>2.0</v>
      </c>
      <c r="E7" s="131" t="str">
        <f t="shared" ca="1" si="3"/>
        <v>2.0 Travel related costs (TRC)</v>
      </c>
      <c r="F7" s="132" t="s">
        <v>13</v>
      </c>
      <c r="G7" s="132" t="s">
        <v>3514</v>
      </c>
      <c r="H7" s="132" t="s">
        <v>2421</v>
      </c>
      <c r="I7" s="133" t="s">
        <v>2422</v>
      </c>
      <c r="J7" s="131" t="s">
        <v>13</v>
      </c>
      <c r="K7" s="131" t="str">
        <f t="shared" ca="1" si="0"/>
        <v>Average cost of event per person per day</v>
      </c>
      <c r="L7" s="134" t="s">
        <v>2423</v>
      </c>
      <c r="M7" s="134" t="s">
        <v>2424</v>
      </c>
      <c r="N7" s="134" t="s">
        <v>2425</v>
      </c>
      <c r="O7" s="134" t="s">
        <v>2426</v>
      </c>
    </row>
    <row r="8" spans="1:15" x14ac:dyDescent="0.2">
      <c r="A8" s="133" t="s">
        <v>2240</v>
      </c>
      <c r="B8" s="133"/>
      <c r="C8" s="133" t="str">
        <f t="shared" si="1"/>
        <v>C, H, M, T, S-</v>
      </c>
      <c r="D8" s="162" t="str">
        <f t="shared" ca="1" si="2"/>
        <v>2.1</v>
      </c>
      <c r="E8" s="131" t="str">
        <f t="shared" ca="1" si="3"/>
        <v>2.1 Training related per diems/transport/other costs</v>
      </c>
      <c r="F8" s="132" t="s">
        <v>34</v>
      </c>
      <c r="G8" s="132" t="s">
        <v>3526</v>
      </c>
      <c r="H8" s="132" t="s">
        <v>3527</v>
      </c>
      <c r="I8" s="133" t="s">
        <v>3528</v>
      </c>
      <c r="J8" s="131" t="s">
        <v>13</v>
      </c>
      <c r="K8" s="131" t="str">
        <f t="shared" ca="1" si="0"/>
        <v>Average cost of training per person per day</v>
      </c>
      <c r="L8" s="134" t="s">
        <v>97</v>
      </c>
      <c r="M8" s="134" t="s">
        <v>2120</v>
      </c>
      <c r="N8" s="134" t="s">
        <v>2121</v>
      </c>
      <c r="O8" s="134" t="s">
        <v>2122</v>
      </c>
    </row>
    <row r="9" spans="1:15" x14ac:dyDescent="0.2">
      <c r="A9" s="133" t="s">
        <v>2240</v>
      </c>
      <c r="B9" s="133"/>
      <c r="C9" s="133" t="str">
        <f t="shared" si="1"/>
        <v>C, H, M, T, S-</v>
      </c>
      <c r="D9" s="162" t="str">
        <f t="shared" ca="1" si="2"/>
        <v>2.2</v>
      </c>
      <c r="E9" s="131" t="str">
        <f t="shared" ca="1" si="3"/>
        <v>2.2 Technical Assistance related per diems/transport/other costs</v>
      </c>
      <c r="F9" s="132" t="s">
        <v>14</v>
      </c>
      <c r="G9" s="132" t="s">
        <v>3529</v>
      </c>
      <c r="H9" s="132" t="s">
        <v>2005</v>
      </c>
      <c r="I9" s="133" t="s">
        <v>2253</v>
      </c>
      <c r="J9" s="131" t="s">
        <v>13</v>
      </c>
      <c r="K9" s="131" t="str">
        <f t="shared" ca="1" si="0"/>
        <v>Average cost of subsistence per person per day</v>
      </c>
      <c r="L9" s="134" t="s">
        <v>3</v>
      </c>
      <c r="M9" s="134" t="s">
        <v>2123</v>
      </c>
      <c r="N9" s="134" t="s">
        <v>2124</v>
      </c>
      <c r="O9" s="134" t="s">
        <v>2125</v>
      </c>
    </row>
    <row r="10" spans="1:15" x14ac:dyDescent="0.2">
      <c r="A10" s="133" t="s">
        <v>2240</v>
      </c>
      <c r="B10" s="133"/>
      <c r="C10" s="133" t="str">
        <f t="shared" si="1"/>
        <v>C, H, M, T, S-</v>
      </c>
      <c r="D10" s="162" t="str">
        <f t="shared" ca="1" si="2"/>
        <v>2.3</v>
      </c>
      <c r="E10" s="131" t="str">
        <f t="shared" ca="1" si="3"/>
        <v>2.3 Supervision/surveys/data collection related per diems/transport/other costs</v>
      </c>
      <c r="F10" s="132" t="s">
        <v>35</v>
      </c>
      <c r="G10" s="132" t="s">
        <v>3530</v>
      </c>
      <c r="H10" s="132" t="s">
        <v>2006</v>
      </c>
      <c r="I10" s="133" t="s">
        <v>3531</v>
      </c>
      <c r="J10" s="131" t="s">
        <v>13</v>
      </c>
      <c r="K10" s="131" t="str">
        <f t="shared" ca="1" si="0"/>
        <v>Average cost of subsistence per person per day</v>
      </c>
      <c r="L10" s="134" t="s">
        <v>3</v>
      </c>
      <c r="M10" s="134" t="s">
        <v>2123</v>
      </c>
      <c r="N10" s="134" t="s">
        <v>2124</v>
      </c>
      <c r="O10" s="134" t="s">
        <v>2125</v>
      </c>
    </row>
    <row r="11" spans="1:15" x14ac:dyDescent="0.2">
      <c r="A11" s="133" t="s">
        <v>2240</v>
      </c>
      <c r="B11" s="133"/>
      <c r="C11" s="133" t="str">
        <f t="shared" si="1"/>
        <v>C, H, M, T, S-</v>
      </c>
      <c r="D11" s="162" t="str">
        <f t="shared" ca="1" si="2"/>
        <v>2.4</v>
      </c>
      <c r="E11" s="131" t="str">
        <f t="shared" ca="1" si="3"/>
        <v>2.4 Meeting/Advocacy related per diems/transport/other costs</v>
      </c>
      <c r="F11" s="132" t="s">
        <v>36</v>
      </c>
      <c r="G11" s="132" t="s">
        <v>3532</v>
      </c>
      <c r="H11" s="132" t="s">
        <v>2007</v>
      </c>
      <c r="I11" s="133" t="s">
        <v>3533</v>
      </c>
      <c r="J11" s="131" t="s">
        <v>15</v>
      </c>
      <c r="K11" s="131" t="str">
        <f t="shared" ca="1" si="0"/>
        <v>Average cost of event per participant per day</v>
      </c>
      <c r="L11" s="134" t="s">
        <v>98</v>
      </c>
      <c r="M11" s="134" t="s">
        <v>2126</v>
      </c>
      <c r="N11" s="134" t="s">
        <v>2127</v>
      </c>
      <c r="O11" s="134" t="s">
        <v>2128</v>
      </c>
    </row>
    <row r="12" spans="1:15" x14ac:dyDescent="0.2">
      <c r="A12" s="133" t="s">
        <v>2240</v>
      </c>
      <c r="B12" s="133"/>
      <c r="C12" s="133" t="str">
        <f t="shared" si="1"/>
        <v>C, H, M, T, S-</v>
      </c>
      <c r="D12" s="162" t="str">
        <f t="shared" ca="1" si="2"/>
        <v>2.5</v>
      </c>
      <c r="E12" s="131" t="str">
        <f t="shared" ca="1" si="3"/>
        <v>2.5 Other Transportation costs</v>
      </c>
      <c r="F12" s="132" t="s">
        <v>2311</v>
      </c>
      <c r="G12" s="132" t="s">
        <v>2218</v>
      </c>
      <c r="H12" s="132" t="s">
        <v>3534</v>
      </c>
      <c r="I12" s="133" t="s">
        <v>2254</v>
      </c>
      <c r="J12" s="131" t="s">
        <v>15</v>
      </c>
      <c r="K12" s="131" t="str">
        <f t="shared" ca="1" si="0"/>
        <v>N/A</v>
      </c>
      <c r="L12" s="134" t="s">
        <v>94</v>
      </c>
      <c r="M12" s="134" t="s">
        <v>2118</v>
      </c>
      <c r="N12" s="134" t="s">
        <v>94</v>
      </c>
      <c r="O12" s="134" t="s">
        <v>2119</v>
      </c>
    </row>
    <row r="13" spans="1:15" x14ac:dyDescent="0.2">
      <c r="A13" s="133" t="s">
        <v>2240</v>
      </c>
      <c r="B13" s="133"/>
      <c r="C13" s="133" t="str">
        <f t="shared" si="1"/>
        <v>C, H, M, T, S-</v>
      </c>
      <c r="D13" s="162" t="str">
        <f t="shared" ca="1" si="2"/>
        <v>3.0</v>
      </c>
      <c r="E13" s="131" t="str">
        <f t="shared" ca="1" si="3"/>
        <v>3.0 External Professional services (EPS)</v>
      </c>
      <c r="F13" s="132" t="s">
        <v>15</v>
      </c>
      <c r="G13" s="132" t="s">
        <v>2427</v>
      </c>
      <c r="H13" s="132" t="s">
        <v>3515</v>
      </c>
      <c r="I13" s="133" t="s">
        <v>3516</v>
      </c>
      <c r="J13" s="131" t="s">
        <v>15</v>
      </c>
      <c r="K13" s="131" t="str">
        <f t="shared" ca="1" si="0"/>
        <v>Average fee per person, per workday</v>
      </c>
      <c r="L13" s="134" t="s">
        <v>2428</v>
      </c>
      <c r="M13" s="134" t="s">
        <v>2429</v>
      </c>
      <c r="N13" s="134" t="s">
        <v>2430</v>
      </c>
      <c r="O13" s="134" t="s">
        <v>2431</v>
      </c>
    </row>
    <row r="14" spans="1:15" x14ac:dyDescent="0.2">
      <c r="A14" s="133" t="s">
        <v>2240</v>
      </c>
      <c r="B14" s="133"/>
      <c r="C14" s="133" t="str">
        <f t="shared" si="1"/>
        <v>C, H, M, T, S-</v>
      </c>
      <c r="D14" s="162" t="str">
        <f t="shared" ca="1" si="2"/>
        <v>3.1</v>
      </c>
      <c r="E14" s="131" t="str">
        <f t="shared" ca="1" si="3"/>
        <v>3.1 TA Fees - Consultants</v>
      </c>
      <c r="F14" s="132" t="s">
        <v>37</v>
      </c>
      <c r="G14" s="132" t="s">
        <v>3535</v>
      </c>
      <c r="H14" s="132" t="s">
        <v>2008</v>
      </c>
      <c r="I14" s="133" t="s">
        <v>3536</v>
      </c>
      <c r="J14" s="131" t="s">
        <v>15</v>
      </c>
      <c r="K14" s="131" t="str">
        <f t="shared" ca="1" si="0"/>
        <v>Consultant fee per person per workday</v>
      </c>
      <c r="L14" s="134" t="s">
        <v>4</v>
      </c>
      <c r="M14" s="134" t="s">
        <v>2129</v>
      </c>
      <c r="N14" s="134" t="s">
        <v>2130</v>
      </c>
      <c r="O14" s="134" t="s">
        <v>2131</v>
      </c>
    </row>
    <row r="15" spans="1:15" x14ac:dyDescent="0.2">
      <c r="A15" s="133" t="s">
        <v>2240</v>
      </c>
      <c r="B15" s="133"/>
      <c r="C15" s="133" t="str">
        <f t="shared" si="1"/>
        <v>C, H, M, T, S-</v>
      </c>
      <c r="D15" s="162" t="str">
        <f t="shared" ca="1" si="2"/>
        <v>3.2</v>
      </c>
      <c r="E15" s="131" t="str">
        <f t="shared" ca="1" si="3"/>
        <v>3.2 Fiscal/Fiduciary Agent fees</v>
      </c>
      <c r="F15" s="132" t="s">
        <v>24</v>
      </c>
      <c r="G15" s="132" t="s">
        <v>3537</v>
      </c>
      <c r="H15" s="132" t="s">
        <v>2009</v>
      </c>
      <c r="I15" s="133" t="s">
        <v>3538</v>
      </c>
      <c r="J15" s="132" t="s">
        <v>2013</v>
      </c>
      <c r="K15" s="131" t="str">
        <f t="shared" ca="1" si="0"/>
        <v>N/A</v>
      </c>
      <c r="L15" s="134" t="s">
        <v>94</v>
      </c>
      <c r="M15" s="134" t="s">
        <v>2118</v>
      </c>
      <c r="N15" s="134" t="s">
        <v>94</v>
      </c>
      <c r="O15" s="134" t="s">
        <v>2119</v>
      </c>
    </row>
    <row r="16" spans="1:15" x14ac:dyDescent="0.2">
      <c r="A16" s="133" t="s">
        <v>2240</v>
      </c>
      <c r="B16" s="133"/>
      <c r="C16" s="133" t="str">
        <f t="shared" si="1"/>
        <v>C, H, M, T, S-</v>
      </c>
      <c r="D16" s="162" t="str">
        <f t="shared" ca="1" si="2"/>
        <v>3.3</v>
      </c>
      <c r="E16" s="131" t="str">
        <f t="shared" ca="1" si="3"/>
        <v>3.3 External audit fees</v>
      </c>
      <c r="F16" s="132" t="s">
        <v>25</v>
      </c>
      <c r="G16" s="132" t="s">
        <v>3539</v>
      </c>
      <c r="H16" s="132" t="s">
        <v>2010</v>
      </c>
      <c r="I16" s="133" t="s">
        <v>2255</v>
      </c>
      <c r="J16" s="132" t="s">
        <v>2013</v>
      </c>
      <c r="K16" s="131" t="str">
        <f t="shared" ca="1" si="0"/>
        <v>N/A</v>
      </c>
      <c r="L16" s="134" t="s">
        <v>94</v>
      </c>
      <c r="M16" s="134" t="s">
        <v>2118</v>
      </c>
      <c r="N16" s="134" t="s">
        <v>94</v>
      </c>
      <c r="O16" s="134" t="s">
        <v>2119</v>
      </c>
    </row>
    <row r="17" spans="1:15" x14ac:dyDescent="0.2">
      <c r="A17" s="133" t="s">
        <v>2240</v>
      </c>
      <c r="B17" s="133"/>
      <c r="C17" s="133" t="str">
        <f t="shared" si="1"/>
        <v>C, H, M, T, S-</v>
      </c>
      <c r="D17" s="162" t="str">
        <f t="shared" ca="1" si="2"/>
        <v>3.4</v>
      </c>
      <c r="E17" s="131" t="str">
        <f t="shared" ca="1" si="3"/>
        <v>3.4 Other external professional services</v>
      </c>
      <c r="F17" s="132" t="s">
        <v>26</v>
      </c>
      <c r="G17" s="132" t="s">
        <v>2011</v>
      </c>
      <c r="H17" s="132" t="s">
        <v>2012</v>
      </c>
      <c r="I17" s="133" t="s">
        <v>2256</v>
      </c>
      <c r="J17" s="132" t="s">
        <v>2013</v>
      </c>
      <c r="K17" s="131" t="str">
        <f t="shared" ca="1" si="0"/>
        <v>N/A</v>
      </c>
      <c r="L17" s="134" t="s">
        <v>94</v>
      </c>
      <c r="M17" s="134" t="s">
        <v>2118</v>
      </c>
      <c r="N17" s="134" t="s">
        <v>94</v>
      </c>
      <c r="O17" s="134" t="s">
        <v>2119</v>
      </c>
    </row>
    <row r="18" spans="1:15" x14ac:dyDescent="0.2">
      <c r="A18" s="133" t="s">
        <v>2244</v>
      </c>
      <c r="B18" s="133"/>
      <c r="C18" s="133" t="str">
        <f t="shared" si="1"/>
        <v>C, H, M, T-</v>
      </c>
      <c r="D18" s="162" t="str">
        <f t="shared" ca="1" si="2"/>
        <v>4.0</v>
      </c>
      <c r="E18" s="131" t="str">
        <f t="shared" ca="1" si="3"/>
        <v>4.0 Health Products - Pharmaceutical Products (HPPP)</v>
      </c>
      <c r="F18" s="132" t="s">
        <v>2013</v>
      </c>
      <c r="G18" s="132" t="s">
        <v>2432</v>
      </c>
      <c r="H18" s="132" t="s">
        <v>2433</v>
      </c>
      <c r="I18" s="133" t="s">
        <v>2434</v>
      </c>
      <c r="J18" s="132" t="s">
        <v>2013</v>
      </c>
      <c r="K18" s="131" t="str">
        <f t="shared" ca="1" si="0"/>
        <v>N/A</v>
      </c>
      <c r="L18" s="134" t="s">
        <v>94</v>
      </c>
      <c r="M18" s="134" t="s">
        <v>2118</v>
      </c>
      <c r="N18" s="134" t="s">
        <v>94</v>
      </c>
      <c r="O18" s="134" t="s">
        <v>2119</v>
      </c>
    </row>
    <row r="19" spans="1:15" x14ac:dyDescent="0.2">
      <c r="A19" s="133" t="s">
        <v>2241</v>
      </c>
      <c r="B19" s="133" t="s">
        <v>2475</v>
      </c>
      <c r="C19" s="133" t="str">
        <f t="shared" si="1"/>
        <v>C, H, T-Pharmaceuticals</v>
      </c>
      <c r="D19" s="162" t="str">
        <f t="shared" ca="1" si="2"/>
        <v>4.1</v>
      </c>
      <c r="E19" s="131" t="str">
        <f t="shared" ca="1" si="3"/>
        <v>4.1 Antiretroviral medicines</v>
      </c>
      <c r="F19" s="132" t="s">
        <v>2014</v>
      </c>
      <c r="G19" s="132" t="s">
        <v>2015</v>
      </c>
      <c r="H19" s="132" t="s">
        <v>2016</v>
      </c>
      <c r="I19" s="133" t="s">
        <v>2257</v>
      </c>
      <c r="J19" s="132" t="s">
        <v>2013</v>
      </c>
      <c r="K19" s="131" t="str">
        <f t="shared" ca="1" si="0"/>
        <v>Cost of a pack</v>
      </c>
      <c r="L19" s="134" t="s">
        <v>2222</v>
      </c>
      <c r="M19" s="134" t="s">
        <v>2132</v>
      </c>
      <c r="N19" s="134" t="s">
        <v>2133</v>
      </c>
      <c r="O19" s="134" t="s">
        <v>2134</v>
      </c>
    </row>
    <row r="20" spans="1:15" x14ac:dyDescent="0.2">
      <c r="A20" s="133" t="s">
        <v>2242</v>
      </c>
      <c r="B20" s="133" t="s">
        <v>2475</v>
      </c>
      <c r="C20" s="133" t="str">
        <f t="shared" si="1"/>
        <v>C, T-Pharmaceuticals</v>
      </c>
      <c r="D20" s="162" t="str">
        <f t="shared" ca="1" si="2"/>
        <v>4.2</v>
      </c>
      <c r="E20" s="135" t="str">
        <f t="shared" ca="1" si="3"/>
        <v>4.2 Anti-tuberculosis medicines</v>
      </c>
      <c r="F20" s="132" t="s">
        <v>2017</v>
      </c>
      <c r="G20" s="132" t="s">
        <v>2018</v>
      </c>
      <c r="H20" s="132" t="s">
        <v>2019</v>
      </c>
      <c r="I20" s="133" t="s">
        <v>2258</v>
      </c>
      <c r="J20" s="132" t="s">
        <v>2013</v>
      </c>
      <c r="K20" s="131" t="str">
        <f t="shared" ca="1" si="0"/>
        <v>Cost of a pack</v>
      </c>
      <c r="L20" s="134" t="s">
        <v>2222</v>
      </c>
      <c r="M20" s="134" t="s">
        <v>2132</v>
      </c>
      <c r="N20" s="134" t="s">
        <v>2133</v>
      </c>
      <c r="O20" s="134" t="s">
        <v>2134</v>
      </c>
    </row>
    <row r="21" spans="1:15" x14ac:dyDescent="0.2">
      <c r="A21" s="133" t="s">
        <v>1880</v>
      </c>
      <c r="B21" s="133" t="s">
        <v>2475</v>
      </c>
      <c r="C21" s="133" t="str">
        <f t="shared" si="1"/>
        <v>M-Pharmaceuticals</v>
      </c>
      <c r="D21" s="162" t="str">
        <f t="shared" ca="1" si="2"/>
        <v>4.3</v>
      </c>
      <c r="E21" s="135" t="str">
        <f t="shared" ca="1" si="3"/>
        <v>4.3 Antimalarial medicines</v>
      </c>
      <c r="F21" s="132" t="s">
        <v>2020</v>
      </c>
      <c r="G21" s="132" t="s">
        <v>2021</v>
      </c>
      <c r="H21" s="132" t="s">
        <v>2022</v>
      </c>
      <c r="I21" s="133" t="s">
        <v>2259</v>
      </c>
      <c r="J21" s="132" t="s">
        <v>2013</v>
      </c>
      <c r="K21" s="131" t="str">
        <f t="shared" ca="1" si="0"/>
        <v>Cost of a pack (possibly subsidized)</v>
      </c>
      <c r="L21" s="134" t="s">
        <v>2223</v>
      </c>
      <c r="M21" s="134" t="s">
        <v>2135</v>
      </c>
      <c r="N21" s="134" t="s">
        <v>2136</v>
      </c>
      <c r="O21" s="134" t="s">
        <v>2137</v>
      </c>
    </row>
    <row r="22" spans="1:15" x14ac:dyDescent="0.2">
      <c r="A22" s="133" t="s">
        <v>2243</v>
      </c>
      <c r="B22" s="133" t="s">
        <v>2475</v>
      </c>
      <c r="C22" s="133" t="str">
        <f t="shared" si="1"/>
        <v>C, H-Pharmaceuticals</v>
      </c>
      <c r="D22" s="162" t="str">
        <f t="shared" ca="1" si="2"/>
        <v>4.4</v>
      </c>
      <c r="E22" s="135" t="str">
        <f t="shared" ca="1" si="3"/>
        <v>4.4 Opioid substitutes medicines</v>
      </c>
      <c r="F22" s="132" t="s">
        <v>2023</v>
      </c>
      <c r="G22" s="132" t="s">
        <v>2024</v>
      </c>
      <c r="H22" s="132" t="s">
        <v>2025</v>
      </c>
      <c r="I22" s="133" t="s">
        <v>2260</v>
      </c>
      <c r="J22" s="132" t="s">
        <v>2034</v>
      </c>
      <c r="K22" s="131" t="str">
        <f t="shared" ca="1" si="0"/>
        <v>Cost of a pack</v>
      </c>
      <c r="L22" s="134" t="s">
        <v>2222</v>
      </c>
      <c r="M22" s="134" t="s">
        <v>2132</v>
      </c>
      <c r="N22" s="134" t="s">
        <v>2133</v>
      </c>
      <c r="O22" s="134" t="s">
        <v>2134</v>
      </c>
    </row>
    <row r="23" spans="1:15" x14ac:dyDescent="0.2">
      <c r="A23" s="133" t="s">
        <v>2243</v>
      </c>
      <c r="B23" s="133" t="s">
        <v>3487</v>
      </c>
      <c r="C23" s="133" t="str">
        <f t="shared" si="1"/>
        <v>C, H-Other Pharma &amp; Health Products</v>
      </c>
      <c r="D23" s="162" t="str">
        <f t="shared" ca="1" si="2"/>
        <v>4.5</v>
      </c>
      <c r="E23" s="135" t="str">
        <f t="shared" ca="1" si="3"/>
        <v>4.5 Opportunistic infections and STI medicines</v>
      </c>
      <c r="F23" s="132" t="s">
        <v>2026</v>
      </c>
      <c r="G23" s="132" t="s">
        <v>2027</v>
      </c>
      <c r="H23" s="132" t="s">
        <v>2028</v>
      </c>
      <c r="I23" s="133" t="s">
        <v>2261</v>
      </c>
      <c r="J23" s="132" t="s">
        <v>2034</v>
      </c>
      <c r="K23" s="131" t="str">
        <f t="shared" ca="1" si="0"/>
        <v>Cost of a pack</v>
      </c>
      <c r="L23" s="134" t="s">
        <v>2222</v>
      </c>
      <c r="M23" s="134" t="s">
        <v>2132</v>
      </c>
      <c r="N23" s="134" t="s">
        <v>2133</v>
      </c>
      <c r="O23" s="134" t="s">
        <v>2134</v>
      </c>
    </row>
    <row r="24" spans="1:15" x14ac:dyDescent="0.2">
      <c r="A24" s="133" t="s">
        <v>1880</v>
      </c>
      <c r="B24" s="133" t="s">
        <v>3487</v>
      </c>
      <c r="C24" s="133" t="str">
        <f t="shared" si="1"/>
        <v>M-Other Pharma &amp; Health Products</v>
      </c>
      <c r="D24" s="162" t="str">
        <f t="shared" ca="1" si="2"/>
        <v>4.6</v>
      </c>
      <c r="E24" s="135" t="str">
        <f t="shared" ca="1" si="3"/>
        <v>4.6 Private Sector subsidies for ACTs (co-payment to 4.3)</v>
      </c>
      <c r="F24" s="132" t="s">
        <v>2029</v>
      </c>
      <c r="G24" s="132" t="s">
        <v>3540</v>
      </c>
      <c r="H24" s="132" t="s">
        <v>2030</v>
      </c>
      <c r="I24" s="133" t="s">
        <v>3541</v>
      </c>
      <c r="J24" s="132" t="s">
        <v>2034</v>
      </c>
      <c r="K24" s="131" t="str">
        <f t="shared" ca="1" si="0"/>
        <v>Subsidy per pack</v>
      </c>
      <c r="L24" s="134" t="s">
        <v>2224</v>
      </c>
      <c r="M24" s="134" t="s">
        <v>2138</v>
      </c>
      <c r="N24" s="134" t="s">
        <v>2139</v>
      </c>
      <c r="O24" s="134" t="s">
        <v>2140</v>
      </c>
    </row>
    <row r="25" spans="1:15" x14ac:dyDescent="0.2">
      <c r="A25" s="133" t="s">
        <v>4079</v>
      </c>
      <c r="B25" s="133" t="s">
        <v>3487</v>
      </c>
      <c r="C25" s="133" t="str">
        <f t="shared" si="1"/>
        <v>C, M, H, T-Other Pharma &amp; Health Products</v>
      </c>
      <c r="D25" s="162" t="str">
        <f t="shared" ca="1" si="2"/>
        <v>4.7</v>
      </c>
      <c r="E25" s="135" t="str">
        <f t="shared" ca="1" si="3"/>
        <v>4.7 Other medicines</v>
      </c>
      <c r="F25" s="132" t="s">
        <v>2031</v>
      </c>
      <c r="G25" s="132" t="s">
        <v>2032</v>
      </c>
      <c r="H25" s="132" t="s">
        <v>2033</v>
      </c>
      <c r="I25" s="133" t="s">
        <v>2262</v>
      </c>
      <c r="J25" s="132" t="s">
        <v>2034</v>
      </c>
      <c r="K25" s="131" t="str">
        <f t="shared" ca="1" si="0"/>
        <v>N/A</v>
      </c>
      <c r="L25" s="134" t="s">
        <v>94</v>
      </c>
      <c r="M25" s="134" t="s">
        <v>2118</v>
      </c>
      <c r="N25" s="134" t="s">
        <v>94</v>
      </c>
      <c r="O25" s="134" t="s">
        <v>2119</v>
      </c>
    </row>
    <row r="26" spans="1:15" x14ac:dyDescent="0.2">
      <c r="A26" s="133" t="s">
        <v>2244</v>
      </c>
      <c r="B26" s="133"/>
      <c r="C26" s="133" t="str">
        <f t="shared" si="1"/>
        <v>C, H, M, T-</v>
      </c>
      <c r="D26" s="162" t="str">
        <f t="shared" ca="1" si="2"/>
        <v>5.0</v>
      </c>
      <c r="E26" s="135" t="str">
        <f t="shared" ca="1" si="3"/>
        <v>5.0 Health Products - Non-Pharmaceuticals (HPNP)</v>
      </c>
      <c r="F26" s="132" t="s">
        <v>2034</v>
      </c>
      <c r="G26" s="132" t="s">
        <v>2435</v>
      </c>
      <c r="H26" s="132" t="s">
        <v>2436</v>
      </c>
      <c r="I26" s="133" t="s">
        <v>2437</v>
      </c>
      <c r="J26" s="132" t="s">
        <v>2034</v>
      </c>
      <c r="K26" s="131" t="str">
        <f t="shared" ca="1" si="0"/>
        <v>N/A</v>
      </c>
      <c r="L26" s="134" t="s">
        <v>94</v>
      </c>
      <c r="M26" s="134" t="s">
        <v>2118</v>
      </c>
      <c r="N26" s="134" t="s">
        <v>94</v>
      </c>
      <c r="O26" s="134" t="s">
        <v>2119</v>
      </c>
    </row>
    <row r="27" spans="1:15" x14ac:dyDescent="0.2">
      <c r="A27" s="133" t="s">
        <v>1880</v>
      </c>
      <c r="B27" s="133" t="s">
        <v>2476</v>
      </c>
      <c r="C27" s="133" t="str">
        <f t="shared" si="1"/>
        <v>M-Health Products and Equipment</v>
      </c>
      <c r="D27" s="162" t="str">
        <f t="shared" ca="1" si="2"/>
        <v>5.1</v>
      </c>
      <c r="E27" s="135" t="str">
        <f t="shared" ca="1" si="3"/>
        <v>5.1 Insecticide-treated Nets (LLINs/ITNs)</v>
      </c>
      <c r="F27" s="132" t="s">
        <v>2035</v>
      </c>
      <c r="G27" s="132" t="s">
        <v>2036</v>
      </c>
      <c r="H27" s="132" t="s">
        <v>2037</v>
      </c>
      <c r="I27" s="133" t="s">
        <v>2263</v>
      </c>
      <c r="J27" s="132" t="s">
        <v>2034</v>
      </c>
      <c r="K27" s="131" t="str">
        <f t="shared" ca="1" si="0"/>
        <v>Cost of a net</v>
      </c>
      <c r="L27" s="134" t="s">
        <v>2225</v>
      </c>
      <c r="M27" s="134" t="s">
        <v>2141</v>
      </c>
      <c r="N27" s="134" t="s">
        <v>2142</v>
      </c>
      <c r="O27" s="134" t="s">
        <v>2143</v>
      </c>
    </row>
    <row r="28" spans="1:15" x14ac:dyDescent="0.2">
      <c r="A28" s="133" t="s">
        <v>2243</v>
      </c>
      <c r="B28" s="133" t="s">
        <v>2476</v>
      </c>
      <c r="C28" s="133" t="str">
        <f t="shared" si="1"/>
        <v>C, H-Health Products and Equipment</v>
      </c>
      <c r="D28" s="162" t="str">
        <f t="shared" ca="1" si="2"/>
        <v>5.2</v>
      </c>
      <c r="E28" s="135" t="str">
        <f t="shared" ca="1" si="3"/>
        <v>5.2 Condoms - Male</v>
      </c>
      <c r="F28" s="132" t="s">
        <v>2038</v>
      </c>
      <c r="G28" s="132" t="s">
        <v>2039</v>
      </c>
      <c r="H28" s="132" t="s">
        <v>2040</v>
      </c>
      <c r="I28" s="133" t="s">
        <v>2264</v>
      </c>
      <c r="J28" s="132" t="s">
        <v>2034</v>
      </c>
      <c r="K28" s="131" t="str">
        <f t="shared" ca="1" si="0"/>
        <v>Cost of a pack</v>
      </c>
      <c r="L28" s="134" t="s">
        <v>2222</v>
      </c>
      <c r="M28" s="134" t="s">
        <v>2132</v>
      </c>
      <c r="N28" s="134" t="s">
        <v>2133</v>
      </c>
      <c r="O28" s="134" t="s">
        <v>2134</v>
      </c>
    </row>
    <row r="29" spans="1:15" x14ac:dyDescent="0.2">
      <c r="A29" s="133" t="s">
        <v>2243</v>
      </c>
      <c r="B29" s="133" t="s">
        <v>2476</v>
      </c>
      <c r="C29" s="133" t="str">
        <f t="shared" si="1"/>
        <v>C, H-Health Products and Equipment</v>
      </c>
      <c r="D29" s="162" t="str">
        <f t="shared" ca="1" si="2"/>
        <v>5.3</v>
      </c>
      <c r="E29" s="135" t="str">
        <f t="shared" ca="1" si="3"/>
        <v>5.3 Condoms - Female</v>
      </c>
      <c r="F29" s="132" t="s">
        <v>2041</v>
      </c>
      <c r="G29" s="132" t="s">
        <v>2042</v>
      </c>
      <c r="H29" s="132" t="s">
        <v>2043</v>
      </c>
      <c r="I29" s="133" t="s">
        <v>2265</v>
      </c>
      <c r="J29" s="132" t="s">
        <v>2034</v>
      </c>
      <c r="K29" s="131" t="str">
        <f t="shared" ca="1" si="0"/>
        <v>Cost of a pack</v>
      </c>
      <c r="L29" s="134" t="s">
        <v>2222</v>
      </c>
      <c r="M29" s="134" t="s">
        <v>2132</v>
      </c>
      <c r="N29" s="134" t="s">
        <v>2133</v>
      </c>
      <c r="O29" s="134" t="s">
        <v>2134</v>
      </c>
    </row>
    <row r="30" spans="1:15" x14ac:dyDescent="0.2">
      <c r="A30" s="133" t="s">
        <v>2244</v>
      </c>
      <c r="B30" s="133" t="s">
        <v>2476</v>
      </c>
      <c r="C30" s="133" t="str">
        <f t="shared" si="1"/>
        <v>C, H, M, T-Health Products and Equipment</v>
      </c>
      <c r="D30" s="162" t="str">
        <f t="shared" ca="1" si="2"/>
        <v>5.4</v>
      </c>
      <c r="E30" s="135" t="str">
        <f t="shared" ref="E30:E75" ca="1" si="4">OFFSET(F30,0,LangOffset,1,1)</f>
        <v>5.4 Rapid Diagnostic Test</v>
      </c>
      <c r="F30" s="132" t="s">
        <v>2044</v>
      </c>
      <c r="G30" s="132" t="s">
        <v>2045</v>
      </c>
      <c r="H30" s="132" t="s">
        <v>2046</v>
      </c>
      <c r="I30" s="133" t="s">
        <v>2266</v>
      </c>
      <c r="J30" s="136" t="s">
        <v>2058</v>
      </c>
      <c r="K30" s="131" t="str">
        <f t="shared" ref="K30:K56" ca="1" si="5">OFFSET(L30,0,LangOffset,1,1)</f>
        <v>Cost of a pack</v>
      </c>
      <c r="L30" s="134" t="s">
        <v>2222</v>
      </c>
      <c r="M30" s="134" t="s">
        <v>2132</v>
      </c>
      <c r="N30" s="134" t="s">
        <v>2133</v>
      </c>
      <c r="O30" s="134" t="s">
        <v>2134</v>
      </c>
    </row>
    <row r="31" spans="1:15" x14ac:dyDescent="0.2">
      <c r="A31" s="133" t="s">
        <v>1880</v>
      </c>
      <c r="B31" s="133" t="s">
        <v>2476</v>
      </c>
      <c r="C31" s="133" t="str">
        <f t="shared" si="1"/>
        <v>M-Health Products and Equipment</v>
      </c>
      <c r="D31" s="162" t="str">
        <f t="shared" ca="1" si="2"/>
        <v>5.5</v>
      </c>
      <c r="E31" s="135" t="str">
        <f t="shared" ca="1" si="4"/>
        <v>5.5 Insecticides</v>
      </c>
      <c r="F31" s="137" t="s">
        <v>2047</v>
      </c>
      <c r="G31" s="137" t="s">
        <v>2047</v>
      </c>
      <c r="H31" s="137" t="s">
        <v>2048</v>
      </c>
      <c r="I31" s="133" t="s">
        <v>2267</v>
      </c>
      <c r="J31" s="136" t="s">
        <v>2058</v>
      </c>
      <c r="K31" s="131" t="str">
        <f t="shared" ca="1" si="5"/>
        <v>Cost of a unit</v>
      </c>
      <c r="L31" s="134" t="s">
        <v>2226</v>
      </c>
      <c r="M31" s="134" t="s">
        <v>2144</v>
      </c>
      <c r="N31" s="134" t="s">
        <v>2145</v>
      </c>
      <c r="O31" s="134" t="s">
        <v>2146</v>
      </c>
    </row>
    <row r="32" spans="1:15" x14ac:dyDescent="0.2">
      <c r="A32" s="133" t="s">
        <v>2244</v>
      </c>
      <c r="B32" s="133" t="s">
        <v>3487</v>
      </c>
      <c r="C32" s="133" t="str">
        <f t="shared" si="1"/>
        <v>C, H, M, T-Other Pharma &amp; Health Products</v>
      </c>
      <c r="D32" s="162" t="str">
        <f t="shared" ca="1" si="2"/>
        <v>5.6</v>
      </c>
      <c r="E32" s="135" t="str">
        <f t="shared" ca="1" si="4"/>
        <v>5.6 Laboratory reagents</v>
      </c>
      <c r="F32" s="132" t="s">
        <v>2049</v>
      </c>
      <c r="G32" s="132" t="s">
        <v>2050</v>
      </c>
      <c r="H32" s="132" t="s">
        <v>2051</v>
      </c>
      <c r="I32" s="133" t="s">
        <v>2268</v>
      </c>
      <c r="J32" s="136" t="s">
        <v>2058</v>
      </c>
      <c r="K32" s="131" t="str">
        <f t="shared" ca="1" si="5"/>
        <v>N/A</v>
      </c>
      <c r="L32" s="134" t="s">
        <v>94</v>
      </c>
      <c r="M32" s="134" t="s">
        <v>2118</v>
      </c>
      <c r="N32" s="134" t="s">
        <v>94</v>
      </c>
      <c r="O32" s="134" t="s">
        <v>2119</v>
      </c>
    </row>
    <row r="33" spans="1:15" x14ac:dyDescent="0.2">
      <c r="A33" s="133" t="s">
        <v>2241</v>
      </c>
      <c r="B33" s="133" t="s">
        <v>3487</v>
      </c>
      <c r="C33" s="133" t="str">
        <f t="shared" si="1"/>
        <v>C, H, T-Other Pharma &amp; Health Products</v>
      </c>
      <c r="D33" s="162" t="str">
        <f t="shared" ca="1" si="2"/>
        <v>5.7</v>
      </c>
      <c r="E33" s="135" t="str">
        <f t="shared" ca="1" si="4"/>
        <v>5.7 Syringes and needles</v>
      </c>
      <c r="F33" s="132" t="s">
        <v>2052</v>
      </c>
      <c r="G33" s="132" t="s">
        <v>2053</v>
      </c>
      <c r="H33" s="132" t="s">
        <v>2054</v>
      </c>
      <c r="I33" s="133" t="s">
        <v>2269</v>
      </c>
      <c r="J33" s="136" t="s">
        <v>2058</v>
      </c>
      <c r="K33" s="131" t="str">
        <f t="shared" ca="1" si="5"/>
        <v>Cost of a pack</v>
      </c>
      <c r="L33" s="134" t="s">
        <v>2222</v>
      </c>
      <c r="M33" s="134" t="s">
        <v>2132</v>
      </c>
      <c r="N33" s="134" t="s">
        <v>2133</v>
      </c>
      <c r="O33" s="134" t="s">
        <v>2134</v>
      </c>
    </row>
    <row r="34" spans="1:15" x14ac:dyDescent="0.2">
      <c r="A34" s="133" t="s">
        <v>2240</v>
      </c>
      <c r="B34" s="133" t="s">
        <v>3487</v>
      </c>
      <c r="C34" s="133" t="str">
        <f t="shared" si="1"/>
        <v>C, H, M, T, S-Other Pharma &amp; Health Products</v>
      </c>
      <c r="D34" s="162" t="str">
        <f t="shared" ca="1" si="2"/>
        <v>5.8</v>
      </c>
      <c r="E34" s="135" t="str">
        <f t="shared" ca="1" si="4"/>
        <v>5.8 Other consumables</v>
      </c>
      <c r="F34" s="132" t="s">
        <v>2055</v>
      </c>
      <c r="G34" s="132" t="s">
        <v>2056</v>
      </c>
      <c r="H34" s="132" t="s">
        <v>2057</v>
      </c>
      <c r="I34" s="133" t="s">
        <v>3542</v>
      </c>
      <c r="J34" s="136" t="s">
        <v>2058</v>
      </c>
      <c r="K34" s="131" t="str">
        <f t="shared" ca="1" si="5"/>
        <v>N/A</v>
      </c>
      <c r="L34" s="134" t="s">
        <v>94</v>
      </c>
      <c r="M34" s="134" t="s">
        <v>2118</v>
      </c>
      <c r="N34" s="134" t="s">
        <v>94</v>
      </c>
      <c r="O34" s="134" t="s">
        <v>2119</v>
      </c>
    </row>
    <row r="35" spans="1:15" x14ac:dyDescent="0.2">
      <c r="A35" s="133" t="s">
        <v>2240</v>
      </c>
      <c r="B35" s="133"/>
      <c r="C35" s="133" t="str">
        <f t="shared" si="1"/>
        <v>C, H, M, T, S-</v>
      </c>
      <c r="D35" s="162" t="str">
        <f t="shared" ca="1" si="2"/>
        <v>6.0</v>
      </c>
      <c r="E35" s="135" t="str">
        <f t="shared" ca="1" si="4"/>
        <v>6.0 Health Products - Equipment (HPE)</v>
      </c>
      <c r="F35" s="132" t="s">
        <v>2058</v>
      </c>
      <c r="G35" s="132" t="s">
        <v>2438</v>
      </c>
      <c r="H35" s="132" t="s">
        <v>2439</v>
      </c>
      <c r="I35" s="133" t="s">
        <v>2440</v>
      </c>
      <c r="J35" s="136" t="s">
        <v>2058</v>
      </c>
      <c r="K35" s="131" t="str">
        <f t="shared" ca="1" si="5"/>
        <v>N/A</v>
      </c>
      <c r="L35" s="134" t="s">
        <v>94</v>
      </c>
      <c r="M35" s="134" t="s">
        <v>2118</v>
      </c>
      <c r="N35" s="134" t="s">
        <v>94</v>
      </c>
      <c r="O35" s="134" t="s">
        <v>2119</v>
      </c>
    </row>
    <row r="36" spans="1:15" x14ac:dyDescent="0.2">
      <c r="A36" s="133" t="s">
        <v>2243</v>
      </c>
      <c r="B36" s="133" t="s">
        <v>2476</v>
      </c>
      <c r="C36" s="133" t="str">
        <f t="shared" si="1"/>
        <v>C, H-Health Products and Equipment</v>
      </c>
      <c r="D36" s="162" t="str">
        <f t="shared" ca="1" si="2"/>
        <v>6.1</v>
      </c>
      <c r="E36" s="135" t="str">
        <f t="shared" ca="1" si="4"/>
        <v>6.1 CD4 analyser/accessories</v>
      </c>
      <c r="F36" s="132" t="s">
        <v>2059</v>
      </c>
      <c r="G36" s="132" t="s">
        <v>3543</v>
      </c>
      <c r="H36" s="132" t="s">
        <v>2060</v>
      </c>
      <c r="I36" s="133" t="s">
        <v>2270</v>
      </c>
      <c r="J36" s="131" t="s">
        <v>99</v>
      </c>
      <c r="K36" s="131" t="str">
        <f t="shared" ca="1" si="5"/>
        <v>Cost of a pack</v>
      </c>
      <c r="L36" s="134" t="s">
        <v>2222</v>
      </c>
      <c r="M36" s="134" t="s">
        <v>2132</v>
      </c>
      <c r="N36" s="134" t="s">
        <v>2133</v>
      </c>
      <c r="O36" s="134" t="s">
        <v>2134</v>
      </c>
    </row>
    <row r="37" spans="1:15" x14ac:dyDescent="0.2">
      <c r="A37" s="133" t="s">
        <v>3970</v>
      </c>
      <c r="B37" s="133" t="s">
        <v>2476</v>
      </c>
      <c r="C37" s="133" t="str">
        <f t="shared" si="1"/>
        <v>C, H, S-Health Products and Equipment</v>
      </c>
      <c r="D37" s="162" t="str">
        <f t="shared" ca="1" si="2"/>
        <v>6.2</v>
      </c>
      <c r="E37" s="135" t="str">
        <f t="shared" ca="1" si="4"/>
        <v>6.2 HIV Viral Load analyser/accessories</v>
      </c>
      <c r="F37" s="132" t="s">
        <v>2312</v>
      </c>
      <c r="G37" s="132" t="s">
        <v>3544</v>
      </c>
      <c r="H37" s="132" t="s">
        <v>2271</v>
      </c>
      <c r="I37" s="133" t="s">
        <v>2272</v>
      </c>
      <c r="J37" s="131" t="s">
        <v>99</v>
      </c>
      <c r="K37" s="131" t="str">
        <f t="shared" ca="1" si="5"/>
        <v>Cost of a pack</v>
      </c>
      <c r="L37" s="134" t="s">
        <v>2222</v>
      </c>
      <c r="M37" s="134" t="s">
        <v>2132</v>
      </c>
      <c r="N37" s="134" t="s">
        <v>2133</v>
      </c>
      <c r="O37" s="134" t="s">
        <v>2134</v>
      </c>
    </row>
    <row r="38" spans="1:15" x14ac:dyDescent="0.2">
      <c r="A38" s="133" t="s">
        <v>4777</v>
      </c>
      <c r="B38" s="133" t="s">
        <v>2476</v>
      </c>
      <c r="C38" s="133" t="str">
        <f t="shared" si="1"/>
        <v>C, H, T, S-Health Products and Equipment</v>
      </c>
      <c r="D38" s="162" t="str">
        <f t="shared" ca="1" si="2"/>
        <v>6.3</v>
      </c>
      <c r="E38" s="135" t="str">
        <f t="shared" ca="1" si="4"/>
        <v>6.3 Microscopes</v>
      </c>
      <c r="F38" s="132" t="s">
        <v>2061</v>
      </c>
      <c r="G38" s="132" t="s">
        <v>2061</v>
      </c>
      <c r="H38" s="132" t="s">
        <v>2062</v>
      </c>
      <c r="I38" s="133" t="s">
        <v>2273</v>
      </c>
      <c r="J38" s="131" t="s">
        <v>99</v>
      </c>
      <c r="K38" s="131" t="str">
        <f t="shared" ca="1" si="5"/>
        <v>Cost of a pack</v>
      </c>
      <c r="L38" s="134" t="s">
        <v>2222</v>
      </c>
      <c r="M38" s="134" t="s">
        <v>2132</v>
      </c>
      <c r="N38" s="134" t="s">
        <v>2133</v>
      </c>
      <c r="O38" s="134" t="s">
        <v>2134</v>
      </c>
    </row>
    <row r="39" spans="1:15" x14ac:dyDescent="0.2">
      <c r="A39" s="133" t="s">
        <v>4778</v>
      </c>
      <c r="B39" s="133" t="s">
        <v>2476</v>
      </c>
      <c r="C39" s="133" t="str">
        <f t="shared" si="1"/>
        <v>C, T, S, H-Health Products and Equipment</v>
      </c>
      <c r="D39" s="162" t="str">
        <f t="shared" ca="1" si="2"/>
        <v>6.4</v>
      </c>
      <c r="E39" s="135" t="str">
        <f t="shared" ca="1" si="4"/>
        <v>6.4 TB Molecular Test equipment</v>
      </c>
      <c r="F39" s="132" t="s">
        <v>2063</v>
      </c>
      <c r="G39" s="132" t="s">
        <v>2064</v>
      </c>
      <c r="H39" s="132" t="s">
        <v>2065</v>
      </c>
      <c r="I39" s="133" t="s">
        <v>2274</v>
      </c>
      <c r="J39" s="131" t="s">
        <v>99</v>
      </c>
      <c r="K39" s="131" t="str">
        <f t="shared" ca="1" si="5"/>
        <v>Cost of a pack</v>
      </c>
      <c r="L39" s="134" t="s">
        <v>2222</v>
      </c>
      <c r="M39" s="134" t="s">
        <v>2132</v>
      </c>
      <c r="N39" s="134" t="s">
        <v>2133</v>
      </c>
      <c r="O39" s="134" t="s">
        <v>2134</v>
      </c>
    </row>
    <row r="40" spans="1:15" ht="12.75" customHeight="1" x14ac:dyDescent="0.2">
      <c r="A40" s="133" t="s">
        <v>4777</v>
      </c>
      <c r="B40" s="133" t="s">
        <v>2476</v>
      </c>
      <c r="C40" s="133" t="str">
        <f t="shared" si="1"/>
        <v>C, H, T, S-Health Products and Equipment</v>
      </c>
      <c r="D40" s="162" t="str">
        <f t="shared" ca="1" si="2"/>
        <v>6.5</v>
      </c>
      <c r="E40" s="135" t="str">
        <f t="shared" ca="1" si="4"/>
        <v>6.5 Maintenance and service costs for health equipment</v>
      </c>
      <c r="F40" s="132" t="s">
        <v>2066</v>
      </c>
      <c r="G40" s="132" t="s">
        <v>2067</v>
      </c>
      <c r="H40" s="132" t="s">
        <v>2068</v>
      </c>
      <c r="I40" s="133" t="s">
        <v>2275</v>
      </c>
      <c r="J40" s="131" t="s">
        <v>99</v>
      </c>
      <c r="K40" s="131" t="str">
        <f t="shared" ca="1" si="5"/>
        <v>N/A</v>
      </c>
      <c r="L40" s="134" t="s">
        <v>94</v>
      </c>
      <c r="M40" s="134" t="s">
        <v>2118</v>
      </c>
      <c r="N40" s="134" t="s">
        <v>94</v>
      </c>
      <c r="O40" s="134" t="s">
        <v>2119</v>
      </c>
    </row>
    <row r="41" spans="1:15" x14ac:dyDescent="0.2">
      <c r="A41" s="133" t="s">
        <v>2241</v>
      </c>
      <c r="B41" s="133" t="s">
        <v>2476</v>
      </c>
      <c r="C41" s="133" t="str">
        <f t="shared" si="1"/>
        <v>C, H, T-Health Products and Equipment</v>
      </c>
      <c r="D41" s="162" t="str">
        <f t="shared" ca="1" si="2"/>
        <v>6.6</v>
      </c>
      <c r="E41" s="135" t="str">
        <f t="shared" ca="1" si="4"/>
        <v>6.6 Other health equipment</v>
      </c>
      <c r="F41" s="132" t="s">
        <v>2069</v>
      </c>
      <c r="G41" s="132" t="s">
        <v>2070</v>
      </c>
      <c r="H41" s="132" t="s">
        <v>2071</v>
      </c>
      <c r="I41" s="133" t="s">
        <v>2276</v>
      </c>
      <c r="J41" s="131" t="s">
        <v>99</v>
      </c>
      <c r="K41" s="131" t="str">
        <f t="shared" ca="1" si="5"/>
        <v>N/A</v>
      </c>
      <c r="L41" s="134" t="s">
        <v>94</v>
      </c>
      <c r="M41" s="134" t="s">
        <v>2118</v>
      </c>
      <c r="N41" s="134" t="s">
        <v>94</v>
      </c>
      <c r="O41" s="134" t="s">
        <v>2119</v>
      </c>
    </row>
    <row r="42" spans="1:15" x14ac:dyDescent="0.2">
      <c r="A42" s="133" t="s">
        <v>2240</v>
      </c>
      <c r="B42" s="133"/>
      <c r="C42" s="133" t="str">
        <f t="shared" si="1"/>
        <v>C, H, M, T, S-</v>
      </c>
      <c r="D42" s="162" t="str">
        <f t="shared" ca="1" si="2"/>
        <v>7.0</v>
      </c>
      <c r="E42" s="135" t="str">
        <f t="shared" ca="1" si="4"/>
        <v>7.0 Procurement and Supply-Chain Management costs (PSM)</v>
      </c>
      <c r="F42" s="132" t="s">
        <v>99</v>
      </c>
      <c r="G42" s="132" t="s">
        <v>2441</v>
      </c>
      <c r="H42" s="132" t="s">
        <v>2442</v>
      </c>
      <c r="I42" s="133" t="s">
        <v>2443</v>
      </c>
      <c r="J42" s="131" t="s">
        <v>99</v>
      </c>
      <c r="K42" s="131" t="str">
        <f t="shared" ca="1" si="5"/>
        <v>N/A</v>
      </c>
      <c r="L42" s="134" t="s">
        <v>94</v>
      </c>
      <c r="M42" s="134" t="s">
        <v>2118</v>
      </c>
      <c r="N42" s="134" t="s">
        <v>94</v>
      </c>
      <c r="O42" s="134" t="s">
        <v>2119</v>
      </c>
    </row>
    <row r="43" spans="1:15" x14ac:dyDescent="0.2">
      <c r="A43" s="133" t="s">
        <v>2240</v>
      </c>
      <c r="B43" s="133" t="s">
        <v>2477</v>
      </c>
      <c r="C43" s="133" t="str">
        <f t="shared" si="1"/>
        <v>C, H, M, T, S-PSM Costs</v>
      </c>
      <c r="D43" s="162" t="str">
        <f t="shared" ca="1" si="2"/>
        <v>7.1</v>
      </c>
      <c r="E43" s="135" t="str">
        <f t="shared" ca="1" si="4"/>
        <v>7.1 Procurement agent and handling fees</v>
      </c>
      <c r="F43" s="132" t="s">
        <v>100</v>
      </c>
      <c r="G43" s="132" t="s">
        <v>3545</v>
      </c>
      <c r="H43" s="132" t="s">
        <v>3546</v>
      </c>
      <c r="I43" s="133" t="s">
        <v>2277</v>
      </c>
      <c r="J43" s="131" t="s">
        <v>16</v>
      </c>
      <c r="K43" s="131" t="str">
        <f t="shared" ca="1" si="5"/>
        <v>N/A</v>
      </c>
      <c r="L43" s="134" t="s">
        <v>94</v>
      </c>
      <c r="M43" s="134" t="s">
        <v>2118</v>
      </c>
      <c r="N43" s="134" t="s">
        <v>94</v>
      </c>
      <c r="O43" s="134" t="s">
        <v>2119</v>
      </c>
    </row>
    <row r="44" spans="1:15" x14ac:dyDescent="0.2">
      <c r="A44" s="133" t="s">
        <v>2240</v>
      </c>
      <c r="B44" s="133" t="s">
        <v>2477</v>
      </c>
      <c r="C44" s="133" t="str">
        <f t="shared" si="1"/>
        <v>C, H, M, T, S-PSM Costs</v>
      </c>
      <c r="D44" s="162" t="str">
        <f t="shared" ca="1" si="2"/>
        <v>7.2</v>
      </c>
      <c r="E44" s="135" t="str">
        <f t="shared" ca="1" si="4"/>
        <v>7.2 Freight and insurance costs (Health products)</v>
      </c>
      <c r="F44" s="132" t="s">
        <v>101</v>
      </c>
      <c r="G44" s="132" t="s">
        <v>2072</v>
      </c>
      <c r="H44" s="132" t="s">
        <v>2073</v>
      </c>
      <c r="I44" s="133" t="s">
        <v>2278</v>
      </c>
      <c r="J44" s="131" t="s">
        <v>16</v>
      </c>
      <c r="K44" s="131" t="str">
        <f t="shared" ca="1" si="5"/>
        <v>N/A</v>
      </c>
      <c r="L44" s="134" t="s">
        <v>94</v>
      </c>
      <c r="M44" s="134" t="s">
        <v>2118</v>
      </c>
      <c r="N44" s="134" t="s">
        <v>94</v>
      </c>
      <c r="O44" s="134" t="s">
        <v>2119</v>
      </c>
    </row>
    <row r="45" spans="1:15" x14ac:dyDescent="0.2">
      <c r="A45" s="133" t="s">
        <v>2240</v>
      </c>
      <c r="B45" s="133" t="s">
        <v>2477</v>
      </c>
      <c r="C45" s="133" t="str">
        <f t="shared" si="1"/>
        <v>C, H, M, T, S-PSM Costs</v>
      </c>
      <c r="D45" s="162" t="str">
        <f t="shared" ca="1" si="2"/>
        <v>7.3</v>
      </c>
      <c r="E45" s="135" t="str">
        <f t="shared" ca="1" si="4"/>
        <v>7.3 Warehouse and Storage Costs</v>
      </c>
      <c r="F45" s="132" t="s">
        <v>102</v>
      </c>
      <c r="G45" s="132" t="s">
        <v>2074</v>
      </c>
      <c r="H45" s="132" t="s">
        <v>2075</v>
      </c>
      <c r="I45" s="133" t="s">
        <v>2279</v>
      </c>
      <c r="J45" s="131" t="s">
        <v>16</v>
      </c>
      <c r="K45" s="131" t="str">
        <f t="shared" ca="1" si="5"/>
        <v>N/A</v>
      </c>
      <c r="L45" s="134" t="s">
        <v>94</v>
      </c>
      <c r="M45" s="134" t="s">
        <v>2118</v>
      </c>
      <c r="N45" s="134" t="s">
        <v>94</v>
      </c>
      <c r="O45" s="134" t="s">
        <v>2119</v>
      </c>
    </row>
    <row r="46" spans="1:15" x14ac:dyDescent="0.2">
      <c r="A46" s="133" t="s">
        <v>2240</v>
      </c>
      <c r="B46" s="133" t="s">
        <v>2477</v>
      </c>
      <c r="C46" s="133" t="str">
        <f t="shared" si="1"/>
        <v>C, H, M, T, S-PSM Costs</v>
      </c>
      <c r="D46" s="162" t="str">
        <f t="shared" ca="1" si="2"/>
        <v>7.4</v>
      </c>
      <c r="E46" s="135" t="str">
        <f t="shared" ca="1" si="4"/>
        <v>7.4 In-country distribution costs</v>
      </c>
      <c r="F46" s="132" t="s">
        <v>103</v>
      </c>
      <c r="G46" s="132" t="s">
        <v>2076</v>
      </c>
      <c r="H46" s="132" t="s">
        <v>2077</v>
      </c>
      <c r="I46" s="133" t="s">
        <v>3547</v>
      </c>
      <c r="J46" s="131" t="s">
        <v>17</v>
      </c>
      <c r="K46" s="131" t="str">
        <f t="shared" ca="1" si="5"/>
        <v>N/A</v>
      </c>
      <c r="L46" s="134" t="s">
        <v>94</v>
      </c>
      <c r="M46" s="134" t="s">
        <v>2118</v>
      </c>
      <c r="N46" s="134" t="s">
        <v>94</v>
      </c>
      <c r="O46" s="134" t="s">
        <v>2119</v>
      </c>
    </row>
    <row r="47" spans="1:15" x14ac:dyDescent="0.2">
      <c r="A47" s="133" t="s">
        <v>2240</v>
      </c>
      <c r="B47" s="133" t="s">
        <v>2477</v>
      </c>
      <c r="C47" s="133" t="str">
        <f t="shared" si="1"/>
        <v>C, H, M, T, S-PSM Costs</v>
      </c>
      <c r="D47" s="162" t="str">
        <f t="shared" ca="1" si="2"/>
        <v>7.5</v>
      </c>
      <c r="E47" s="135" t="str">
        <f t="shared" ca="1" si="4"/>
        <v>7.5 Quality assurance and quality control costs (QA/QC)</v>
      </c>
      <c r="F47" s="132" t="s">
        <v>104</v>
      </c>
      <c r="G47" s="132" t="s">
        <v>2078</v>
      </c>
      <c r="H47" s="132" t="s">
        <v>2079</v>
      </c>
      <c r="I47" s="133" t="s">
        <v>2280</v>
      </c>
      <c r="J47" s="131" t="s">
        <v>17</v>
      </c>
      <c r="K47" s="131" t="str">
        <f t="shared" ca="1" si="5"/>
        <v>N/A</v>
      </c>
      <c r="L47" s="134" t="s">
        <v>94</v>
      </c>
      <c r="M47" s="134" t="s">
        <v>2118</v>
      </c>
      <c r="N47" s="134" t="s">
        <v>94</v>
      </c>
      <c r="O47" s="134" t="s">
        <v>2119</v>
      </c>
    </row>
    <row r="48" spans="1:15" x14ac:dyDescent="0.2">
      <c r="A48" s="133" t="s">
        <v>2240</v>
      </c>
      <c r="B48" s="133" t="s">
        <v>2477</v>
      </c>
      <c r="C48" s="133" t="str">
        <f t="shared" si="1"/>
        <v>C, H, M, T, S-PSM Costs</v>
      </c>
      <c r="D48" s="162" t="str">
        <f t="shared" ca="1" si="2"/>
        <v>7.6</v>
      </c>
      <c r="E48" s="135" t="str">
        <f t="shared" ca="1" si="4"/>
        <v>7.6 PSM Customs Clearance</v>
      </c>
      <c r="F48" s="132" t="s">
        <v>105</v>
      </c>
      <c r="G48" s="132" t="s">
        <v>2080</v>
      </c>
      <c r="H48" s="132" t="s">
        <v>3548</v>
      </c>
      <c r="I48" s="133" t="s">
        <v>2281</v>
      </c>
      <c r="J48" s="131" t="s">
        <v>17</v>
      </c>
      <c r="K48" s="131" t="str">
        <f t="shared" ca="1" si="5"/>
        <v>N/A</v>
      </c>
      <c r="L48" s="134" t="s">
        <v>94</v>
      </c>
      <c r="M48" s="134" t="s">
        <v>2118</v>
      </c>
      <c r="N48" s="134" t="s">
        <v>94</v>
      </c>
      <c r="O48" s="134" t="s">
        <v>2119</v>
      </c>
    </row>
    <row r="49" spans="1:15" x14ac:dyDescent="0.2">
      <c r="A49" s="133" t="s">
        <v>2240</v>
      </c>
      <c r="B49" s="133" t="s">
        <v>2477</v>
      </c>
      <c r="C49" s="133" t="str">
        <f t="shared" si="1"/>
        <v>C, H, M, T, S-PSM Costs</v>
      </c>
      <c r="D49" s="162" t="str">
        <f t="shared" ca="1" si="2"/>
        <v>7.7</v>
      </c>
      <c r="E49" s="135" t="str">
        <f t="shared" ca="1" si="4"/>
        <v>7.7 Other PSM costs</v>
      </c>
      <c r="F49" s="132" t="s">
        <v>106</v>
      </c>
      <c r="G49" s="132" t="s">
        <v>2081</v>
      </c>
      <c r="H49" s="132" t="s">
        <v>2082</v>
      </c>
      <c r="I49" s="133" t="s">
        <v>2282</v>
      </c>
      <c r="J49" s="131" t="s">
        <v>17</v>
      </c>
      <c r="K49" s="131" t="str">
        <f t="shared" ca="1" si="5"/>
        <v>N/A</v>
      </c>
      <c r="L49" s="134" t="s">
        <v>94</v>
      </c>
      <c r="M49" s="134" t="s">
        <v>2118</v>
      </c>
      <c r="N49" s="134" t="s">
        <v>94</v>
      </c>
      <c r="O49" s="134" t="s">
        <v>2119</v>
      </c>
    </row>
    <row r="50" spans="1:15" x14ac:dyDescent="0.2">
      <c r="A50" s="142" t="s">
        <v>2240</v>
      </c>
      <c r="B50" s="142"/>
      <c r="C50" s="133" t="str">
        <f t="shared" si="1"/>
        <v>C, H, M, T, S-</v>
      </c>
      <c r="D50" s="162" t="str">
        <f t="shared" ca="1" si="2"/>
        <v>8.0</v>
      </c>
      <c r="E50" s="135" t="str">
        <f t="shared" ca="1" si="4"/>
        <v>8.0 Infrastructure (INF)</v>
      </c>
      <c r="F50" s="132" t="s">
        <v>16</v>
      </c>
      <c r="G50" s="132" t="s">
        <v>2444</v>
      </c>
      <c r="H50" s="132" t="s">
        <v>2445</v>
      </c>
      <c r="I50" s="133" t="s">
        <v>2446</v>
      </c>
      <c r="J50" s="131" t="s">
        <v>19</v>
      </c>
      <c r="K50" s="131" t="str">
        <f t="shared" ca="1" si="5"/>
        <v>N/A</v>
      </c>
      <c r="L50" s="134" t="s">
        <v>94</v>
      </c>
      <c r="M50" s="134" t="s">
        <v>2118</v>
      </c>
      <c r="N50" s="134" t="s">
        <v>94</v>
      </c>
      <c r="O50" s="134" t="s">
        <v>2119</v>
      </c>
    </row>
    <row r="51" spans="1:15" x14ac:dyDescent="0.2">
      <c r="A51" s="142" t="s">
        <v>2240</v>
      </c>
      <c r="B51" s="142"/>
      <c r="C51" s="133" t="str">
        <f t="shared" si="1"/>
        <v>C, H, M, T, S-</v>
      </c>
      <c r="D51" s="162" t="str">
        <f t="shared" ca="1" si="2"/>
        <v>8.1</v>
      </c>
      <c r="E51" s="135" t="str">
        <f t="shared" ca="1" si="4"/>
        <v>8.1 Furniture</v>
      </c>
      <c r="F51" s="132" t="s">
        <v>27</v>
      </c>
      <c r="G51" s="132" t="s">
        <v>2083</v>
      </c>
      <c r="H51" s="132" t="s">
        <v>2084</v>
      </c>
      <c r="I51" s="133" t="s">
        <v>2283</v>
      </c>
      <c r="J51" s="131" t="s">
        <v>19</v>
      </c>
      <c r="K51" s="131" t="str">
        <f t="shared" ca="1" si="5"/>
        <v>N/A</v>
      </c>
      <c r="L51" s="134" t="s">
        <v>94</v>
      </c>
      <c r="M51" s="134" t="s">
        <v>2118</v>
      </c>
      <c r="N51" s="134" t="s">
        <v>94</v>
      </c>
      <c r="O51" s="134" t="s">
        <v>2119</v>
      </c>
    </row>
    <row r="52" spans="1:15" x14ac:dyDescent="0.2">
      <c r="A52" s="142" t="s">
        <v>2240</v>
      </c>
      <c r="B52" s="142"/>
      <c r="C52" s="133" t="str">
        <f t="shared" si="1"/>
        <v>C, H, M, T, S-</v>
      </c>
      <c r="D52" s="162" t="str">
        <f t="shared" ca="1" si="2"/>
        <v>8.2</v>
      </c>
      <c r="E52" s="135" t="str">
        <f t="shared" ca="1" si="4"/>
        <v>8.2 Renovation/constructions</v>
      </c>
      <c r="F52" s="132" t="s">
        <v>28</v>
      </c>
      <c r="G52" s="132" t="s">
        <v>2085</v>
      </c>
      <c r="H52" s="132" t="s">
        <v>2086</v>
      </c>
      <c r="I52" s="133" t="s">
        <v>2284</v>
      </c>
      <c r="J52" s="131" t="s">
        <v>19</v>
      </c>
      <c r="K52" s="131" t="str">
        <f t="shared" ca="1" si="5"/>
        <v>N/A</v>
      </c>
      <c r="L52" s="134" t="s">
        <v>94</v>
      </c>
      <c r="M52" s="134" t="s">
        <v>2118</v>
      </c>
      <c r="N52" s="134" t="s">
        <v>94</v>
      </c>
      <c r="O52" s="134" t="s">
        <v>2119</v>
      </c>
    </row>
    <row r="53" spans="1:15" x14ac:dyDescent="0.2">
      <c r="A53" s="133" t="s">
        <v>2240</v>
      </c>
      <c r="B53" s="133"/>
      <c r="C53" s="133" t="str">
        <f t="shared" si="1"/>
        <v>C, H, M, T, S-</v>
      </c>
      <c r="D53" s="162" t="str">
        <f t="shared" ca="1" si="2"/>
        <v>8.3</v>
      </c>
      <c r="E53" s="135" t="str">
        <f t="shared" ca="1" si="4"/>
        <v>8.3 Infrastructure maintenance and other INF costs</v>
      </c>
      <c r="F53" s="132" t="s">
        <v>29</v>
      </c>
      <c r="G53" s="132" t="s">
        <v>2087</v>
      </c>
      <c r="H53" s="132" t="s">
        <v>2088</v>
      </c>
      <c r="I53" s="133" t="s">
        <v>2285</v>
      </c>
      <c r="J53" s="131" t="s">
        <v>23</v>
      </c>
      <c r="K53" s="131" t="str">
        <f t="shared" ca="1" si="5"/>
        <v>N/A</v>
      </c>
      <c r="L53" s="134" t="s">
        <v>94</v>
      </c>
      <c r="M53" s="134" t="s">
        <v>2118</v>
      </c>
      <c r="N53" s="134" t="s">
        <v>94</v>
      </c>
      <c r="O53" s="134" t="s">
        <v>2119</v>
      </c>
    </row>
    <row r="54" spans="1:15" x14ac:dyDescent="0.2">
      <c r="A54" s="133" t="s">
        <v>2240</v>
      </c>
      <c r="B54" s="133"/>
      <c r="C54" s="133" t="str">
        <f t="shared" si="1"/>
        <v>C, H, M, T, S-</v>
      </c>
      <c r="D54" s="162" t="str">
        <f t="shared" ca="1" si="2"/>
        <v>9.0</v>
      </c>
      <c r="E54" s="135" t="str">
        <f t="shared" ca="1" si="4"/>
        <v>9.0 Non-health equipment (NHP)</v>
      </c>
      <c r="F54" s="132" t="s">
        <v>17</v>
      </c>
      <c r="G54" s="132" t="s">
        <v>2447</v>
      </c>
      <c r="H54" s="132" t="s">
        <v>2448</v>
      </c>
      <c r="I54" s="133" t="s">
        <v>2449</v>
      </c>
      <c r="J54" s="131" t="s">
        <v>23</v>
      </c>
      <c r="K54" s="131" t="str">
        <f t="shared" ca="1" si="5"/>
        <v>N/A</v>
      </c>
      <c r="L54" s="134" t="s">
        <v>94</v>
      </c>
      <c r="M54" s="134" t="s">
        <v>2118</v>
      </c>
      <c r="N54" s="134" t="s">
        <v>94</v>
      </c>
      <c r="O54" s="134" t="s">
        <v>2119</v>
      </c>
    </row>
    <row r="55" spans="1:15" x14ac:dyDescent="0.2">
      <c r="A55" s="133" t="s">
        <v>2240</v>
      </c>
      <c r="B55" s="133"/>
      <c r="C55" s="133" t="str">
        <f t="shared" si="1"/>
        <v>C, H, M, T, S-</v>
      </c>
      <c r="D55" s="162" t="str">
        <f t="shared" ca="1" si="2"/>
        <v>9.1</v>
      </c>
      <c r="E55" s="135" t="str">
        <f t="shared" ca="1" si="4"/>
        <v>9.1 IT - Computers, computer equipment, Software and applications</v>
      </c>
      <c r="F55" s="132" t="s">
        <v>18</v>
      </c>
      <c r="G55" s="132" t="s">
        <v>3549</v>
      </c>
      <c r="H55" s="132" t="s">
        <v>2089</v>
      </c>
      <c r="I55" s="133" t="s">
        <v>2286</v>
      </c>
      <c r="J55" s="131" t="s">
        <v>23</v>
      </c>
      <c r="K55" s="131" t="str">
        <f t="shared" ca="1" si="5"/>
        <v>N/A</v>
      </c>
      <c r="L55" s="134" t="s">
        <v>94</v>
      </c>
      <c r="M55" s="134" t="s">
        <v>2118</v>
      </c>
      <c r="N55" s="134" t="s">
        <v>94</v>
      </c>
      <c r="O55" s="134" t="s">
        <v>2119</v>
      </c>
    </row>
    <row r="56" spans="1:15" x14ac:dyDescent="0.2">
      <c r="A56" s="133" t="s">
        <v>2240</v>
      </c>
      <c r="B56" s="133"/>
      <c r="C56" s="133" t="str">
        <f t="shared" si="1"/>
        <v>C, H, M, T, S-</v>
      </c>
      <c r="D56" s="162" t="str">
        <f t="shared" ca="1" si="2"/>
        <v>9.2</v>
      </c>
      <c r="E56" s="135" t="str">
        <f t="shared" ca="1" si="4"/>
        <v>9.2 Vehicles</v>
      </c>
      <c r="F56" s="132" t="s">
        <v>2090</v>
      </c>
      <c r="G56" s="132" t="s">
        <v>2287</v>
      </c>
      <c r="H56" s="132" t="s">
        <v>2091</v>
      </c>
      <c r="I56" s="133" t="s">
        <v>2288</v>
      </c>
      <c r="J56" s="131" t="s">
        <v>23</v>
      </c>
      <c r="K56" s="131" t="str">
        <f t="shared" ca="1" si="5"/>
        <v>Cost of a vehicle</v>
      </c>
      <c r="L56" s="134" t="s">
        <v>5</v>
      </c>
      <c r="M56" s="134" t="s">
        <v>2147</v>
      </c>
      <c r="N56" s="134" t="s">
        <v>2148</v>
      </c>
      <c r="O56" s="134" t="s">
        <v>2149</v>
      </c>
    </row>
    <row r="57" spans="1:15" x14ac:dyDescent="0.2">
      <c r="A57" s="133" t="s">
        <v>2240</v>
      </c>
      <c r="B57" s="133"/>
      <c r="C57" s="133" t="str">
        <f t="shared" si="1"/>
        <v>C, H, M, T, S-</v>
      </c>
      <c r="D57" s="162" t="str">
        <f t="shared" ca="1" si="2"/>
        <v>9.3</v>
      </c>
      <c r="E57" s="135" t="str">
        <f t="shared" ca="1" si="4"/>
        <v>9.3 Other non-health equipment</v>
      </c>
      <c r="F57" s="132" t="s">
        <v>2092</v>
      </c>
      <c r="G57" s="132" t="s">
        <v>2093</v>
      </c>
      <c r="H57" s="132" t="s">
        <v>2094</v>
      </c>
      <c r="I57" s="133" t="s">
        <v>2289</v>
      </c>
      <c r="J57" s="131" t="s">
        <v>0</v>
      </c>
      <c r="K57" s="131" t="str">
        <f t="shared" ref="K57:K62" ca="1" si="6">OFFSET(L57,0,LangOffset,1,1)</f>
        <v>N/A</v>
      </c>
      <c r="L57" s="134" t="s">
        <v>94</v>
      </c>
      <c r="M57" s="134" t="s">
        <v>2118</v>
      </c>
      <c r="N57" s="134" t="s">
        <v>94</v>
      </c>
      <c r="O57" s="134" t="s">
        <v>2119</v>
      </c>
    </row>
    <row r="58" spans="1:15" x14ac:dyDescent="0.2">
      <c r="A58" s="133" t="s">
        <v>2240</v>
      </c>
      <c r="B58" s="133"/>
      <c r="C58" s="133" t="str">
        <f t="shared" si="1"/>
        <v>C, H, M, T, S-</v>
      </c>
      <c r="D58" s="162" t="str">
        <f t="shared" ca="1" si="2"/>
        <v>9.4</v>
      </c>
      <c r="E58" s="135" t="str">
        <f t="shared" ca="1" si="4"/>
        <v>9.4 Maintenance and service costs non-health equipment</v>
      </c>
      <c r="F58" s="132" t="s">
        <v>2095</v>
      </c>
      <c r="G58" s="132" t="s">
        <v>3550</v>
      </c>
      <c r="H58" s="132" t="s">
        <v>2096</v>
      </c>
      <c r="I58" s="133" t="s">
        <v>2290</v>
      </c>
      <c r="J58" s="131" t="s">
        <v>0</v>
      </c>
      <c r="K58" s="131" t="str">
        <f t="shared" ca="1" si="6"/>
        <v>N/A</v>
      </c>
      <c r="L58" s="134" t="s">
        <v>94</v>
      </c>
      <c r="M58" s="134" t="s">
        <v>2118</v>
      </c>
      <c r="N58" s="134" t="s">
        <v>94</v>
      </c>
      <c r="O58" s="134" t="s">
        <v>2119</v>
      </c>
    </row>
    <row r="59" spans="1:15" x14ac:dyDescent="0.2">
      <c r="A59" s="133" t="s">
        <v>2240</v>
      </c>
      <c r="B59" s="133"/>
      <c r="C59" s="133" t="str">
        <f t="shared" si="1"/>
        <v>C, H, M, T, S-</v>
      </c>
      <c r="D59" s="162" t="str">
        <f t="shared" ca="1" si="2"/>
        <v>10.0</v>
      </c>
      <c r="E59" s="135" t="str">
        <f t="shared" ca="1" si="4"/>
        <v>10.0 Communication Material and Publications (CMP)</v>
      </c>
      <c r="F59" s="132" t="s">
        <v>19</v>
      </c>
      <c r="G59" s="132" t="s">
        <v>2450</v>
      </c>
      <c r="H59" s="132" t="s">
        <v>2451</v>
      </c>
      <c r="I59" s="133" t="s">
        <v>2452</v>
      </c>
      <c r="J59" s="131" t="s">
        <v>0</v>
      </c>
      <c r="K59" s="131" t="str">
        <f t="shared" ca="1" si="6"/>
        <v>N/A</v>
      </c>
      <c r="L59" s="134" t="s">
        <v>94</v>
      </c>
      <c r="M59" s="134" t="s">
        <v>2118</v>
      </c>
      <c r="N59" s="134" t="s">
        <v>94</v>
      </c>
      <c r="O59" s="134" t="s">
        <v>2119</v>
      </c>
    </row>
    <row r="60" spans="1:15" x14ac:dyDescent="0.2">
      <c r="A60" s="133" t="s">
        <v>2240</v>
      </c>
      <c r="B60" s="133"/>
      <c r="C60" s="133" t="str">
        <f t="shared" si="1"/>
        <v>C, H, M, T, S-</v>
      </c>
      <c r="D60" s="162" t="str">
        <f t="shared" ca="1" si="2"/>
        <v>10.1</v>
      </c>
      <c r="E60" s="135" t="str">
        <f t="shared" ca="1" si="4"/>
        <v>10.1 Printed materials (forms, books, guidelines, brochure, leaflets...)</v>
      </c>
      <c r="F60" s="132" t="s">
        <v>20</v>
      </c>
      <c r="G60" s="132" t="s">
        <v>2097</v>
      </c>
      <c r="H60" s="132" t="s">
        <v>2098</v>
      </c>
      <c r="I60" s="133" t="s">
        <v>3551</v>
      </c>
      <c r="J60" s="131" t="s">
        <v>0</v>
      </c>
      <c r="K60" s="131" t="str">
        <f t="shared" ca="1" si="6"/>
        <v>N/A</v>
      </c>
      <c r="L60" s="134" t="s">
        <v>94</v>
      </c>
      <c r="M60" s="134" t="s">
        <v>2118</v>
      </c>
      <c r="N60" s="134" t="s">
        <v>94</v>
      </c>
      <c r="O60" s="134" t="s">
        <v>2119</v>
      </c>
    </row>
    <row r="61" spans="1:15" x14ac:dyDescent="0.2">
      <c r="A61" s="133" t="s">
        <v>2240</v>
      </c>
      <c r="B61" s="133"/>
      <c r="C61" s="133" t="str">
        <f t="shared" si="1"/>
        <v>C, H, M, T, S-</v>
      </c>
      <c r="D61" s="162" t="str">
        <f t="shared" ca="1" si="2"/>
        <v>10.2</v>
      </c>
      <c r="E61" s="135" t="str">
        <f t="shared" ca="1" si="4"/>
        <v>10.2 Television/Radio spots and programmes</v>
      </c>
      <c r="F61" s="132" t="s">
        <v>21</v>
      </c>
      <c r="G61" s="132" t="s">
        <v>2099</v>
      </c>
      <c r="H61" s="132" t="s">
        <v>2100</v>
      </c>
      <c r="I61" s="133" t="s">
        <v>2291</v>
      </c>
      <c r="J61" s="131" t="s">
        <v>0</v>
      </c>
      <c r="K61" s="131" t="str">
        <f t="shared" ca="1" si="6"/>
        <v>Average cost of a spot/program</v>
      </c>
      <c r="L61" s="134" t="s">
        <v>6</v>
      </c>
      <c r="M61" s="134" t="s">
        <v>2150</v>
      </c>
      <c r="N61" s="134" t="s">
        <v>2151</v>
      </c>
      <c r="O61" s="134" t="s">
        <v>2152</v>
      </c>
    </row>
    <row r="62" spans="1:15" x14ac:dyDescent="0.2">
      <c r="A62" s="142" t="s">
        <v>2240</v>
      </c>
      <c r="B62" s="142"/>
      <c r="C62" s="133" t="str">
        <f t="shared" si="1"/>
        <v>C, H, M, T, S-</v>
      </c>
      <c r="D62" s="162" t="str">
        <f t="shared" ca="1" si="2"/>
        <v>10.3</v>
      </c>
      <c r="E62" s="135" t="str">
        <f t="shared" ca="1" si="4"/>
        <v>10.3 Promotional Material (t-shirts, mugs, pins...) and other CMP costs</v>
      </c>
      <c r="F62" s="132" t="s">
        <v>22</v>
      </c>
      <c r="G62" s="132" t="s">
        <v>2101</v>
      </c>
      <c r="H62" s="132" t="s">
        <v>2102</v>
      </c>
      <c r="I62" s="133" t="s">
        <v>2292</v>
      </c>
      <c r="J62" s="135" t="s">
        <v>108</v>
      </c>
      <c r="K62" s="131" t="str">
        <f t="shared" ca="1" si="6"/>
        <v>Average cost of a set of promotional materials per person</v>
      </c>
      <c r="L62" s="134" t="s">
        <v>7</v>
      </c>
      <c r="M62" s="134" t="s">
        <v>2153</v>
      </c>
      <c r="N62" s="134" t="s">
        <v>2154</v>
      </c>
      <c r="O62" s="134" t="s">
        <v>2155</v>
      </c>
    </row>
    <row r="63" spans="1:15" x14ac:dyDescent="0.2">
      <c r="A63" s="141" t="s">
        <v>2240</v>
      </c>
      <c r="C63" s="133" t="str">
        <f t="shared" si="1"/>
        <v>C, H, M, T, S-</v>
      </c>
      <c r="D63" s="162" t="str">
        <f t="shared" ca="1" si="2"/>
        <v>11.0</v>
      </c>
      <c r="E63" s="135" t="str">
        <f t="shared" ca="1" si="4"/>
        <v>11.0 Programme Administration costs (PA)</v>
      </c>
      <c r="F63" s="131" t="s">
        <v>23</v>
      </c>
      <c r="G63" s="131" t="s">
        <v>3517</v>
      </c>
      <c r="H63" s="131" t="s">
        <v>2453</v>
      </c>
      <c r="I63" s="138" t="s">
        <v>2454</v>
      </c>
      <c r="J63" s="135"/>
      <c r="K63" s="135"/>
      <c r="L63" s="135" t="s">
        <v>107</v>
      </c>
      <c r="M63" s="135" t="s">
        <v>2156</v>
      </c>
      <c r="N63" s="135" t="s">
        <v>2157</v>
      </c>
      <c r="O63" s="135" t="s">
        <v>2158</v>
      </c>
    </row>
    <row r="64" spans="1:15" x14ac:dyDescent="0.2">
      <c r="A64" s="141" t="s">
        <v>2240</v>
      </c>
      <c r="C64" s="133" t="str">
        <f t="shared" si="1"/>
        <v>C, H, M, T, S-</v>
      </c>
      <c r="D64" s="162" t="str">
        <f t="shared" ca="1" si="2"/>
        <v>11.1</v>
      </c>
      <c r="E64" s="135" t="str">
        <f t="shared" ca="1" si="4"/>
        <v>11.1  Office related costs</v>
      </c>
      <c r="F64" s="139" t="s">
        <v>2313</v>
      </c>
      <c r="G64" s="139" t="s">
        <v>2293</v>
      </c>
      <c r="H64" s="139" t="s">
        <v>2294</v>
      </c>
      <c r="I64" s="140" t="s">
        <v>3552</v>
      </c>
      <c r="J64" s="130"/>
      <c r="K64" s="130"/>
      <c r="L64" s="130" t="s">
        <v>107</v>
      </c>
      <c r="M64" s="130" t="s">
        <v>2156</v>
      </c>
      <c r="N64" s="130" t="s">
        <v>2157</v>
      </c>
      <c r="O64" s="130" t="s">
        <v>2158</v>
      </c>
    </row>
    <row r="65" spans="1:15" x14ac:dyDescent="0.2">
      <c r="A65" s="141" t="s">
        <v>2240</v>
      </c>
      <c r="C65" s="133" t="str">
        <f t="shared" si="1"/>
        <v>C, H, M, T, S-</v>
      </c>
      <c r="D65" s="162" t="str">
        <f t="shared" ca="1" si="2"/>
        <v>11.2</v>
      </c>
      <c r="E65" s="135" t="str">
        <f t="shared" ca="1" si="4"/>
        <v>11.2 Unrecoverable taxes and duties</v>
      </c>
      <c r="F65" s="139" t="s">
        <v>2219</v>
      </c>
      <c r="G65" s="139" t="s">
        <v>3553</v>
      </c>
      <c r="H65" s="139" t="s">
        <v>2295</v>
      </c>
      <c r="I65" s="140" t="s">
        <v>2296</v>
      </c>
      <c r="J65" s="130"/>
      <c r="K65" s="130"/>
      <c r="L65" s="130" t="s">
        <v>94</v>
      </c>
      <c r="M65" s="130" t="s">
        <v>2118</v>
      </c>
      <c r="N65" s="130" t="s">
        <v>94</v>
      </c>
      <c r="O65" s="130" t="s">
        <v>2119</v>
      </c>
    </row>
    <row r="66" spans="1:15" x14ac:dyDescent="0.2">
      <c r="A66" s="141" t="s">
        <v>2240</v>
      </c>
      <c r="C66" s="133" t="str">
        <f t="shared" si="1"/>
        <v>C, H, M, T, S-</v>
      </c>
      <c r="D66" s="162" t="str">
        <f t="shared" ca="1" si="2"/>
        <v>11.3</v>
      </c>
      <c r="E66" s="135" t="str">
        <f t="shared" ca="1" si="4"/>
        <v>11.3 Indirect cost recovery (ICR) - % based</v>
      </c>
      <c r="F66" s="139" t="s">
        <v>2220</v>
      </c>
      <c r="G66" s="139" t="s">
        <v>2297</v>
      </c>
      <c r="H66" s="139" t="s">
        <v>2298</v>
      </c>
      <c r="I66" s="140" t="s">
        <v>3554</v>
      </c>
      <c r="J66" s="130"/>
      <c r="K66" s="130"/>
      <c r="L66" s="130" t="s">
        <v>94</v>
      </c>
      <c r="M66" s="130" t="s">
        <v>2118</v>
      </c>
      <c r="N66" s="130" t="s">
        <v>94</v>
      </c>
      <c r="O66" s="130" t="s">
        <v>2119</v>
      </c>
    </row>
    <row r="67" spans="1:15" x14ac:dyDescent="0.2">
      <c r="A67" s="141" t="s">
        <v>2240</v>
      </c>
      <c r="C67" s="133" t="str">
        <f t="shared" ref="C67:C75" si="7">CONCATENATE(A67,"-",B67)</f>
        <v>C, H, M, T, S-</v>
      </c>
      <c r="D67" s="162" t="str">
        <f t="shared" ref="D67:D75" ca="1" si="8">LEFT(E67,FIND(" ",E67)-1)</f>
        <v>11.4</v>
      </c>
      <c r="E67" s="135" t="str">
        <f t="shared" ca="1" si="4"/>
        <v>11.4 Other PA costs</v>
      </c>
      <c r="F67" s="139" t="s">
        <v>2221</v>
      </c>
      <c r="G67" s="139" t="s">
        <v>3555</v>
      </c>
      <c r="H67" s="139" t="s">
        <v>2299</v>
      </c>
      <c r="I67" s="140" t="s">
        <v>2300</v>
      </c>
      <c r="J67" s="130"/>
      <c r="K67" s="130"/>
      <c r="L67" s="130" t="s">
        <v>94</v>
      </c>
      <c r="M67" s="130" t="s">
        <v>2118</v>
      </c>
      <c r="N67" s="130" t="s">
        <v>94</v>
      </c>
      <c r="O67" s="130" t="s">
        <v>2119</v>
      </c>
    </row>
    <row r="68" spans="1:15" x14ac:dyDescent="0.2">
      <c r="A68" s="141" t="s">
        <v>2241</v>
      </c>
      <c r="C68" s="133" t="str">
        <f t="shared" si="7"/>
        <v>C, H, T-</v>
      </c>
      <c r="D68" s="162" t="str">
        <f t="shared" ca="1" si="8"/>
        <v>12.0</v>
      </c>
      <c r="E68" s="135" t="str">
        <f t="shared" ca="1" si="4"/>
        <v>12.0 Living support to client/ target population (LSCTP)</v>
      </c>
      <c r="F68" s="139" t="s">
        <v>0</v>
      </c>
      <c r="G68" s="139" t="s">
        <v>3518</v>
      </c>
      <c r="H68" s="139" t="s">
        <v>3519</v>
      </c>
      <c r="I68" s="140" t="s">
        <v>3520</v>
      </c>
      <c r="J68" s="130"/>
      <c r="K68" s="130"/>
      <c r="L68" s="130" t="s">
        <v>94</v>
      </c>
      <c r="M68" s="130" t="s">
        <v>2118</v>
      </c>
      <c r="N68" s="130" t="s">
        <v>94</v>
      </c>
      <c r="O68" s="130" t="s">
        <v>2119</v>
      </c>
    </row>
    <row r="69" spans="1:15" x14ac:dyDescent="0.2">
      <c r="A69" s="141" t="s">
        <v>2243</v>
      </c>
      <c r="C69" s="133" t="str">
        <f t="shared" si="7"/>
        <v>C, H-</v>
      </c>
      <c r="D69" s="162" t="str">
        <f t="shared" ca="1" si="8"/>
        <v>12.1</v>
      </c>
      <c r="E69" s="135" t="str">
        <f t="shared" ca="1" si="4"/>
        <v>12.1 OVC Support (school fees, uniforms, books...)</v>
      </c>
      <c r="F69" s="139" t="s">
        <v>1</v>
      </c>
      <c r="G69" s="139" t="s">
        <v>3556</v>
      </c>
      <c r="H69" s="139" t="s">
        <v>2103</v>
      </c>
      <c r="I69" s="140" t="s">
        <v>2301</v>
      </c>
      <c r="J69" s="130"/>
      <c r="K69" s="130"/>
      <c r="L69" s="130" t="s">
        <v>8</v>
      </c>
      <c r="M69" s="130" t="s">
        <v>2159</v>
      </c>
      <c r="N69" s="130" t="s">
        <v>2160</v>
      </c>
      <c r="O69" s="130" t="s">
        <v>2161</v>
      </c>
    </row>
    <row r="70" spans="1:15" x14ac:dyDescent="0.2">
      <c r="A70" s="141" t="s">
        <v>2241</v>
      </c>
      <c r="C70" s="133" t="str">
        <f t="shared" si="7"/>
        <v>C, H, T-</v>
      </c>
      <c r="D70" s="162" t="str">
        <f t="shared" ca="1" si="8"/>
        <v>12.2</v>
      </c>
      <c r="E70" s="135" t="str">
        <f t="shared" ca="1" si="4"/>
        <v>12.2 Food and care packages</v>
      </c>
      <c r="F70" s="139" t="s">
        <v>32</v>
      </c>
      <c r="G70" s="139" t="s">
        <v>3557</v>
      </c>
      <c r="H70" s="139" t="s">
        <v>3558</v>
      </c>
      <c r="I70" s="140" t="s">
        <v>2302</v>
      </c>
      <c r="J70" s="130"/>
      <c r="K70" s="130"/>
      <c r="L70" s="130" t="s">
        <v>9</v>
      </c>
      <c r="M70" s="130" t="s">
        <v>2162</v>
      </c>
      <c r="N70" s="130" t="s">
        <v>2163</v>
      </c>
      <c r="O70" s="130" t="s">
        <v>2164</v>
      </c>
    </row>
    <row r="71" spans="1:15" x14ac:dyDescent="0.2">
      <c r="A71" s="141" t="s">
        <v>2241</v>
      </c>
      <c r="C71" s="133" t="str">
        <f t="shared" si="7"/>
        <v>C, H, T-</v>
      </c>
      <c r="D71" s="162" t="str">
        <f t="shared" ca="1" si="8"/>
        <v>12.3</v>
      </c>
      <c r="E71" s="135" t="str">
        <f t="shared" ca="1" si="4"/>
        <v>12.3 Cash incentives to patients/counsellors/mediators</v>
      </c>
      <c r="F71" s="139" t="s">
        <v>2</v>
      </c>
      <c r="G71" s="139" t="s">
        <v>2104</v>
      </c>
      <c r="H71" s="139" t="s">
        <v>3559</v>
      </c>
      <c r="I71" s="140" t="s">
        <v>3560</v>
      </c>
      <c r="J71" s="130"/>
      <c r="K71" s="130"/>
      <c r="L71" s="130" t="s">
        <v>11</v>
      </c>
      <c r="M71" s="130" t="s">
        <v>2165</v>
      </c>
      <c r="N71" s="130" t="s">
        <v>2166</v>
      </c>
      <c r="O71" s="130" t="s">
        <v>2167</v>
      </c>
    </row>
    <row r="72" spans="1:15" x14ac:dyDescent="0.2">
      <c r="A72" s="141" t="s">
        <v>2243</v>
      </c>
      <c r="C72" s="133" t="str">
        <f t="shared" si="7"/>
        <v>C, H-</v>
      </c>
      <c r="D72" s="162" t="str">
        <f t="shared" ca="1" si="8"/>
        <v>12.4</v>
      </c>
      <c r="E72" s="135" t="str">
        <f t="shared" ca="1" si="4"/>
        <v>12.4 Micro-loans and micro-grants</v>
      </c>
      <c r="F72" s="139" t="s">
        <v>2105</v>
      </c>
      <c r="G72" s="139" t="s">
        <v>2106</v>
      </c>
      <c r="H72" s="139" t="s">
        <v>2107</v>
      </c>
      <c r="I72" s="140" t="s">
        <v>2303</v>
      </c>
      <c r="J72" s="130"/>
      <c r="K72" s="130"/>
      <c r="L72" s="130" t="s">
        <v>10</v>
      </c>
      <c r="M72" s="130" t="s">
        <v>2168</v>
      </c>
      <c r="N72" s="130" t="s">
        <v>2169</v>
      </c>
      <c r="O72" s="130" t="s">
        <v>2170</v>
      </c>
    </row>
    <row r="73" spans="1:15" x14ac:dyDescent="0.2">
      <c r="A73" s="141" t="s">
        <v>2241</v>
      </c>
      <c r="C73" s="133" t="str">
        <f t="shared" si="7"/>
        <v>C, H, T-</v>
      </c>
      <c r="D73" s="162" t="str">
        <f t="shared" ca="1" si="8"/>
        <v>12.5</v>
      </c>
      <c r="E73" s="135" t="str">
        <f t="shared" ca="1" si="4"/>
        <v>12.5 Other LSCTP costs</v>
      </c>
      <c r="F73" s="139" t="s">
        <v>33</v>
      </c>
      <c r="G73" s="139" t="s">
        <v>2304</v>
      </c>
      <c r="H73" s="139" t="s">
        <v>3561</v>
      </c>
      <c r="I73" s="140" t="s">
        <v>3562</v>
      </c>
      <c r="J73" s="130"/>
      <c r="K73" s="130"/>
      <c r="L73" s="130" t="s">
        <v>94</v>
      </c>
      <c r="M73" s="130" t="s">
        <v>2118</v>
      </c>
      <c r="N73" s="130" t="s">
        <v>94</v>
      </c>
      <c r="O73" s="130" t="s">
        <v>2119</v>
      </c>
    </row>
    <row r="74" spans="1:15" x14ac:dyDescent="0.2">
      <c r="A74" s="141" t="s">
        <v>2244</v>
      </c>
      <c r="C74" s="133" t="str">
        <f t="shared" si="7"/>
        <v>C, H, M, T-</v>
      </c>
      <c r="D74" s="162" t="str">
        <f t="shared" ca="1" si="8"/>
        <v>13.0</v>
      </c>
      <c r="E74" s="135" t="str">
        <f t="shared" ca="1" si="4"/>
        <v>13.0 Results-based financing (RBF)</v>
      </c>
      <c r="F74" s="139" t="s">
        <v>108</v>
      </c>
      <c r="G74" s="139" t="s">
        <v>2455</v>
      </c>
      <c r="H74" s="139" t="s">
        <v>2456</v>
      </c>
      <c r="I74" s="140" t="s">
        <v>3521</v>
      </c>
      <c r="J74" s="130"/>
      <c r="K74" s="130"/>
      <c r="L74" s="130" t="s">
        <v>94</v>
      </c>
      <c r="M74" s="130" t="s">
        <v>2118</v>
      </c>
      <c r="N74" s="130" t="s">
        <v>94</v>
      </c>
      <c r="O74" s="130" t="s">
        <v>2119</v>
      </c>
    </row>
    <row r="75" spans="1:15" x14ac:dyDescent="0.2">
      <c r="A75" s="141" t="s">
        <v>2244</v>
      </c>
      <c r="C75" s="133" t="str">
        <f t="shared" si="7"/>
        <v>C, H, M, T-</v>
      </c>
      <c r="D75" s="162" t="str">
        <f t="shared" ca="1" si="8"/>
        <v>13.1</v>
      </c>
      <c r="E75" s="135" t="str">
        <f t="shared" ca="1" si="4"/>
        <v>13.1 Results-based financing</v>
      </c>
      <c r="F75" s="139" t="s">
        <v>2478</v>
      </c>
      <c r="G75" s="139" t="s">
        <v>2479</v>
      </c>
      <c r="H75" s="139" t="s">
        <v>2480</v>
      </c>
      <c r="I75" s="140" t="s">
        <v>3563</v>
      </c>
      <c r="J75" s="130"/>
      <c r="K75" s="130"/>
      <c r="L75" s="130" t="s">
        <v>94</v>
      </c>
      <c r="M75" s="130" t="s">
        <v>2118</v>
      </c>
      <c r="N75" s="130" t="s">
        <v>94</v>
      </c>
      <c r="O75" s="130" t="s">
        <v>2119</v>
      </c>
    </row>
    <row r="76" spans="1:15" x14ac:dyDescent="0.2">
      <c r="A76" s="305" t="s">
        <v>1880</v>
      </c>
      <c r="B76" s="305" t="s">
        <v>3487</v>
      </c>
      <c r="C76" s="133" t="str">
        <f t="shared" ref="C76:C77" si="9">CONCATENATE(A76,"-",B76)</f>
        <v>M-Other Pharma &amp; Health Products</v>
      </c>
      <c r="D76" s="162" t="str">
        <f t="shared" ref="D76:D77" ca="1" si="10">LEFT(E76,FIND(" ",E76)-1)</f>
        <v>6.3</v>
      </c>
      <c r="E76" s="135" t="str">
        <f t="shared" ref="E76:E77" ca="1" si="11">OFFSET(F76,0,LangOffset,1,1)</f>
        <v>6.3 Microscopes</v>
      </c>
      <c r="F76" s="306" t="s">
        <v>2061</v>
      </c>
      <c r="G76" s="306" t="s">
        <v>2061</v>
      </c>
      <c r="H76" s="306" t="s">
        <v>2062</v>
      </c>
      <c r="I76" s="305" t="s">
        <v>2273</v>
      </c>
      <c r="J76" s="130"/>
      <c r="K76" s="130"/>
      <c r="L76" s="130"/>
      <c r="M76" s="130"/>
      <c r="N76" s="130"/>
      <c r="O76" s="130"/>
    </row>
    <row r="77" spans="1:15" x14ac:dyDescent="0.2">
      <c r="A77" s="305" t="s">
        <v>4779</v>
      </c>
      <c r="B77" s="305" t="s">
        <v>3487</v>
      </c>
      <c r="C77" s="133" t="str">
        <f t="shared" si="9"/>
        <v>M, S-Other Pharma &amp; Health Products</v>
      </c>
      <c r="D77" s="162" t="str">
        <f t="shared" ca="1" si="10"/>
        <v>6.6</v>
      </c>
      <c r="E77" s="135" t="str">
        <f t="shared" ca="1" si="11"/>
        <v>6.6 Other health equipment</v>
      </c>
      <c r="F77" s="306" t="s">
        <v>2069</v>
      </c>
      <c r="G77" s="306" t="s">
        <v>2070</v>
      </c>
      <c r="H77" s="306" t="s">
        <v>2071</v>
      </c>
      <c r="I77" s="305" t="s">
        <v>2276</v>
      </c>
      <c r="J77" s="130"/>
      <c r="K77" s="130"/>
      <c r="L77" s="130"/>
      <c r="M77" s="130"/>
      <c r="N77" s="130"/>
      <c r="O77" s="130"/>
    </row>
    <row r="78" spans="1:15" x14ac:dyDescent="0.2">
      <c r="J78" s="130"/>
      <c r="K78" s="130"/>
      <c r="L78" s="130"/>
      <c r="M78" s="130"/>
      <c r="N78" s="130"/>
      <c r="O78" s="130"/>
    </row>
    <row r="79" spans="1:15" x14ac:dyDescent="0.2">
      <c r="J79" s="130"/>
      <c r="K79" s="130"/>
      <c r="L79" s="130"/>
      <c r="M79" s="130"/>
      <c r="N79" s="130"/>
      <c r="O79" s="130"/>
    </row>
    <row r="80" spans="1:15" x14ac:dyDescent="0.2">
      <c r="J80" s="130"/>
      <c r="K80" s="130"/>
      <c r="L80" s="130"/>
      <c r="M80" s="130"/>
      <c r="N80" s="130"/>
      <c r="O80" s="130"/>
    </row>
    <row r="81" spans="10:15" x14ac:dyDescent="0.2">
      <c r="J81" s="130"/>
      <c r="K81" s="130"/>
      <c r="L81" s="130"/>
      <c r="M81" s="130"/>
      <c r="N81" s="130"/>
      <c r="O81" s="130"/>
    </row>
    <row r="82" spans="10:15" x14ac:dyDescent="0.2">
      <c r="J82" s="130"/>
      <c r="K82" s="130"/>
      <c r="L82" s="130"/>
      <c r="M82" s="130"/>
      <c r="N82" s="130"/>
      <c r="O82" s="130"/>
    </row>
    <row r="83" spans="10:15" x14ac:dyDescent="0.2">
      <c r="J83" s="130"/>
      <c r="K83" s="130"/>
      <c r="L83" s="130"/>
      <c r="M83" s="130"/>
      <c r="N83" s="130"/>
      <c r="O83" s="130"/>
    </row>
    <row r="84" spans="10:15" x14ac:dyDescent="0.2">
      <c r="J84" s="130"/>
      <c r="K84" s="130"/>
      <c r="L84" s="130"/>
      <c r="M84" s="130"/>
      <c r="N84" s="130"/>
      <c r="O84" s="130"/>
    </row>
    <row r="85" spans="10:15" x14ac:dyDescent="0.2">
      <c r="J85" s="130"/>
      <c r="K85" s="130"/>
      <c r="L85" s="130"/>
      <c r="M85" s="130"/>
      <c r="N85" s="130"/>
      <c r="O85" s="130"/>
    </row>
    <row r="86" spans="10:15" x14ac:dyDescent="0.2">
      <c r="J86" s="130"/>
      <c r="K86" s="130"/>
      <c r="L86" s="130"/>
      <c r="M86" s="130"/>
      <c r="N86" s="130"/>
      <c r="O86" s="130"/>
    </row>
  </sheetData>
  <phoneticPr fontId="8" type="noConversion"/>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I2002"/>
  <sheetViews>
    <sheetView zoomScale="85" zoomScaleNormal="85" zoomScalePageLayoutView="85" workbookViewId="0">
      <pane ySplit="1" topLeftCell="A2" activePane="bottomLeft" state="frozen"/>
      <selection pane="bottomLeft" activeCell="D14" sqref="D14"/>
    </sheetView>
  </sheetViews>
  <sheetFormatPr defaultColWidth="9" defaultRowHeight="12.75" x14ac:dyDescent="0.2"/>
  <cols>
    <col min="1" max="1" width="47.5" style="5" customWidth="1"/>
    <col min="2" max="2" width="10.25" style="5" customWidth="1"/>
    <col min="3" max="3" width="27.25" style="5" customWidth="1"/>
    <col min="4" max="4" width="28.5" style="5" customWidth="1"/>
    <col min="5" max="7" width="18" style="5" customWidth="1"/>
    <col min="8" max="8" width="34" style="5" customWidth="1"/>
    <col min="9" max="16384" width="9" style="5"/>
  </cols>
  <sheetData>
    <row r="1" spans="1:9" x14ac:dyDescent="0.2">
      <c r="A1" s="5" t="s">
        <v>2485</v>
      </c>
      <c r="B1" s="146" t="s">
        <v>2494</v>
      </c>
      <c r="C1" s="146" t="s">
        <v>2489</v>
      </c>
      <c r="D1" s="5" t="s">
        <v>2490</v>
      </c>
      <c r="E1" s="5" t="s">
        <v>2491</v>
      </c>
      <c r="F1" s="5" t="s">
        <v>2492</v>
      </c>
      <c r="G1" s="5" t="s">
        <v>2493</v>
      </c>
      <c r="H1" s="146" t="s">
        <v>2483</v>
      </c>
      <c r="I1" s="146" t="s">
        <v>3499</v>
      </c>
    </row>
    <row r="2" spans="1:9" ht="15" x14ac:dyDescent="0.25">
      <c r="A2" s="322" t="s">
        <v>4780</v>
      </c>
      <c r="B2" s="5">
        <f>IFERROR(VLOOKUP(A2,CatProd!C:G,5,FALSE),"")</f>
        <v>154</v>
      </c>
      <c r="C2" s="5" t="str">
        <f t="shared" ref="C2:C65" ca="1" si="0">IF(OFFSET(D2,0,LangOffset,1,1)&lt;&gt;"",OFFSET(D2,0,LangOffset,1,1),"")</f>
        <v xml:space="preserve">[300mg+100 mg]+[150mg+300mg] - Tablet - Co-blister 1+1 - 30 </v>
      </c>
      <c r="D2" s="322" t="s">
        <v>4875</v>
      </c>
      <c r="E2" s="323" t="s">
        <v>4115</v>
      </c>
      <c r="F2" s="323" t="s">
        <v>4114</v>
      </c>
      <c r="G2" s="323"/>
      <c r="H2" s="5" t="str">
        <f t="shared" ref="H2:H65" ca="1" si="1">CONCATENATE(B2,"-",C2)</f>
        <v xml:space="preserve">154-[300mg+100 mg]+[150mg+300mg] - Tablet - Co-blister 1+1 - 30 </v>
      </c>
      <c r="I2" s="322">
        <v>1070</v>
      </c>
    </row>
    <row r="3" spans="1:9" ht="15" x14ac:dyDescent="0.25">
      <c r="A3" s="324" t="s">
        <v>4781</v>
      </c>
      <c r="B3" s="5">
        <f>IFERROR(VLOOKUP(A3,CatProd!C:G,5,FALSE),"")</f>
        <v>155</v>
      </c>
      <c r="C3" s="5" t="str">
        <f t="shared" ca="1" si="0"/>
        <v>[200mg+300mg]+200mg - Tablet - Co-blister 1+2</v>
      </c>
      <c r="D3" s="324" t="s">
        <v>4876</v>
      </c>
      <c r="E3" s="325" t="s">
        <v>4117</v>
      </c>
      <c r="F3" s="325" t="s">
        <v>4116</v>
      </c>
      <c r="G3" s="325"/>
      <c r="H3" s="5" t="str">
        <f t="shared" ca="1" si="1"/>
        <v>155-[200mg+300mg]+200mg - Tablet - Co-blister 1+2</v>
      </c>
      <c r="I3" s="324">
        <v>1071</v>
      </c>
    </row>
    <row r="4" spans="1:9" ht="15" x14ac:dyDescent="0.25">
      <c r="A4" s="324" t="s">
        <v>4782</v>
      </c>
      <c r="B4" s="5">
        <f>IFERROR(VLOOKUP(A4,CatProd!C:G,5,FALSE),"")</f>
        <v>1</v>
      </c>
      <c r="C4" s="5" t="str">
        <f t="shared" ca="1" si="0"/>
        <v>(300mg+300mg) + 200mg - Tablet - Co-Blister 2+4 - 154*(2+4)</v>
      </c>
      <c r="D4" s="324" t="s">
        <v>4877</v>
      </c>
      <c r="E4" s="325" t="s">
        <v>2588</v>
      </c>
      <c r="F4" s="325" t="s">
        <v>2587</v>
      </c>
      <c r="G4" s="325"/>
      <c r="H4" s="5" t="str">
        <f t="shared" ca="1" si="1"/>
        <v>1-(300mg+300mg) + 200mg - Tablet - Co-Blister 2+4 - 154*(2+4)</v>
      </c>
      <c r="I4" s="324">
        <v>10</v>
      </c>
    </row>
    <row r="5" spans="1:9" ht="15" x14ac:dyDescent="0.25">
      <c r="A5" s="324" t="s">
        <v>4782</v>
      </c>
      <c r="B5" s="5">
        <f>IFERROR(VLOOKUP(A5,CatProd!C:G,5,FALSE),"")</f>
        <v>1</v>
      </c>
      <c r="C5" s="5" t="str">
        <f t="shared" ca="1" si="0"/>
        <v>[300mg+300mg] + 200mg - Tablet - Co-blister 1+2 - 3*(1+2)</v>
      </c>
      <c r="D5" s="324" t="s">
        <v>4878</v>
      </c>
      <c r="E5" s="325" t="s">
        <v>2586</v>
      </c>
      <c r="F5" s="325" t="s">
        <v>2586</v>
      </c>
      <c r="G5" s="325"/>
      <c r="H5" s="5" t="str">
        <f t="shared" ca="1" si="1"/>
        <v>1-[300mg+300mg] + 200mg - Tablet - Co-blister 1+2 - 3*(1+2)</v>
      </c>
      <c r="I5" s="324">
        <v>11</v>
      </c>
    </row>
    <row r="6" spans="1:9" ht="15" x14ac:dyDescent="0.25">
      <c r="A6" s="324" t="s">
        <v>4783</v>
      </c>
      <c r="B6" s="5">
        <f>IFERROR(VLOOKUP(A6,CatProd!C:G,5,FALSE),"")</f>
        <v>3</v>
      </c>
      <c r="C6" s="5" t="str">
        <f t="shared" ca="1" si="0"/>
        <v>[150mg+300mg] + 200mg - Tablet - Co-blister 6+6</v>
      </c>
      <c r="D6" s="324" t="s">
        <v>4879</v>
      </c>
      <c r="E6" s="325" t="s">
        <v>2590</v>
      </c>
      <c r="F6" s="325" t="s">
        <v>2590</v>
      </c>
      <c r="G6" s="325"/>
      <c r="H6" s="5" t="str">
        <f t="shared" ca="1" si="1"/>
        <v>3-[150mg+300mg] + 200mg - Tablet - Co-blister 6+6</v>
      </c>
      <c r="I6" s="324">
        <v>15</v>
      </c>
    </row>
    <row r="7" spans="1:9" ht="15" x14ac:dyDescent="0.25">
      <c r="A7" s="324" t="s">
        <v>4784</v>
      </c>
      <c r="B7" s="5">
        <f>IFERROR(VLOOKUP(A7,CatProd!C:G,5,FALSE),"")</f>
        <v>2</v>
      </c>
      <c r="C7" s="5" t="str">
        <f t="shared" ca="1" si="0"/>
        <v>[300mg+300mg]+300mg+100mg - Capsule/Tablet - Co-blister 1+1+1</v>
      </c>
      <c r="D7" s="324" t="s">
        <v>4880</v>
      </c>
      <c r="E7" s="325" t="s">
        <v>2589</v>
      </c>
      <c r="F7" s="325" t="s">
        <v>2589</v>
      </c>
      <c r="G7" s="325"/>
      <c r="H7" s="5" t="str">
        <f t="shared" ca="1" si="1"/>
        <v>2-[300mg+300mg]+300mg+100mg - Capsule/Tablet - Co-blister 1+1+1</v>
      </c>
      <c r="I7" s="324">
        <v>14</v>
      </c>
    </row>
    <row r="8" spans="1:9" ht="15" x14ac:dyDescent="0.25">
      <c r="A8" s="324" t="s">
        <v>2569</v>
      </c>
      <c r="B8" s="5">
        <f>IFERROR(VLOOKUP(A8,CatProd!C:G,5,FALSE),"")</f>
        <v>123</v>
      </c>
      <c r="C8" s="5" t="str">
        <f t="shared" ca="1" si="0"/>
        <v>2mg - Box or bottle of 28 tab</v>
      </c>
      <c r="D8" s="324" t="s">
        <v>2574</v>
      </c>
      <c r="E8" s="325" t="s">
        <v>2575</v>
      </c>
      <c r="F8" s="325" t="s">
        <v>2576</v>
      </c>
      <c r="G8" s="325"/>
      <c r="H8" s="5" t="str">
        <f t="shared" ca="1" si="1"/>
        <v>123-2mg - Box or bottle of 28 tab</v>
      </c>
      <c r="I8" s="324">
        <v>2</v>
      </c>
    </row>
    <row r="9" spans="1:9" ht="15" x14ac:dyDescent="0.25">
      <c r="A9" s="324" t="s">
        <v>2569</v>
      </c>
      <c r="B9" s="5">
        <f>IFERROR(VLOOKUP(A9,CatProd!C:G,5,FALSE),"")</f>
        <v>123</v>
      </c>
      <c r="C9" s="5" t="str">
        <f t="shared" ca="1" si="0"/>
        <v>8mg - Box or bottle of 28 tab</v>
      </c>
      <c r="D9" s="324" t="s">
        <v>2577</v>
      </c>
      <c r="E9" s="325" t="s">
        <v>2578</v>
      </c>
      <c r="F9" s="325" t="s">
        <v>2579</v>
      </c>
      <c r="G9" s="325"/>
      <c r="H9" s="5" t="str">
        <f t="shared" ca="1" si="1"/>
        <v>123-8mg - Box or bottle of 28 tab</v>
      </c>
      <c r="I9" s="324">
        <v>3</v>
      </c>
    </row>
    <row r="10" spans="1:9" ht="15" x14ac:dyDescent="0.25">
      <c r="A10" s="324" t="s">
        <v>2570</v>
      </c>
      <c r="B10" s="5">
        <f>IFERROR(VLOOKUP(A10,CatProd!C:G,5,FALSE),"")</f>
        <v>124</v>
      </c>
      <c r="C10" s="5" t="str">
        <f t="shared" ca="1" si="0"/>
        <v>10mg - Blister - 100</v>
      </c>
      <c r="D10" s="324" t="s">
        <v>4027</v>
      </c>
      <c r="E10" s="325" t="s">
        <v>4027</v>
      </c>
      <c r="F10" s="325" t="s">
        <v>4027</v>
      </c>
      <c r="G10" s="325"/>
      <c r="H10" s="5" t="str">
        <f t="shared" ca="1" si="1"/>
        <v>124-10mg - Blister - 100</v>
      </c>
      <c r="I10" s="324">
        <v>7</v>
      </c>
    </row>
    <row r="11" spans="1:9" ht="15" x14ac:dyDescent="0.25">
      <c r="A11" s="324" t="s">
        <v>2570</v>
      </c>
      <c r="B11" s="5">
        <f>IFERROR(VLOOKUP(A11,CatProd!C:G,5,FALSE),"")</f>
        <v>124</v>
      </c>
      <c r="C11" s="5" t="str">
        <f t="shared" ca="1" si="0"/>
        <v>1mg/ml - Bottle of 1000ml</v>
      </c>
      <c r="D11" s="324" t="s">
        <v>2583</v>
      </c>
      <c r="E11" s="325" t="s">
        <v>2584</v>
      </c>
      <c r="F11" s="325" t="s">
        <v>2585</v>
      </c>
      <c r="G11" s="325"/>
      <c r="H11" s="5" t="str">
        <f t="shared" ca="1" si="1"/>
        <v>124-1mg/ml - Bottle of 1000ml</v>
      </c>
      <c r="I11" s="324">
        <v>4</v>
      </c>
    </row>
    <row r="12" spans="1:9" ht="15" x14ac:dyDescent="0.25">
      <c r="A12" s="324" t="s">
        <v>2570</v>
      </c>
      <c r="B12" s="5">
        <f>IFERROR(VLOOKUP(A12,CatProd!C:G,5,FALSE),"")</f>
        <v>124</v>
      </c>
      <c r="C12" s="5" t="str">
        <f t="shared" ca="1" si="0"/>
        <v>25mg - Blister - 100</v>
      </c>
      <c r="D12" s="324" t="s">
        <v>4028</v>
      </c>
      <c r="E12" s="325" t="s">
        <v>4028</v>
      </c>
      <c r="F12" s="325" t="s">
        <v>4028</v>
      </c>
      <c r="G12" s="325"/>
      <c r="H12" s="5" t="str">
        <f t="shared" ca="1" si="1"/>
        <v>124-25mg - Blister - 100</v>
      </c>
      <c r="I12" s="324">
        <v>8</v>
      </c>
    </row>
    <row r="13" spans="1:9" ht="15" x14ac:dyDescent="0.25">
      <c r="A13" s="324" t="s">
        <v>2570</v>
      </c>
      <c r="B13" s="5">
        <f>IFERROR(VLOOKUP(A13,CatProd!C:G,5,FALSE),"")</f>
        <v>124</v>
      </c>
      <c r="C13" s="5" t="str">
        <f t="shared" ca="1" si="0"/>
        <v>5mg - Blister - 100</v>
      </c>
      <c r="D13" s="324" t="s">
        <v>4026</v>
      </c>
      <c r="E13" s="325" t="s">
        <v>4026</v>
      </c>
      <c r="F13" s="325" t="s">
        <v>4026</v>
      </c>
      <c r="G13" s="325"/>
      <c r="H13" s="5" t="str">
        <f t="shared" ca="1" si="1"/>
        <v>124-5mg - Blister - 100</v>
      </c>
      <c r="I13" s="324">
        <v>6</v>
      </c>
    </row>
    <row r="14" spans="1:9" ht="15" x14ac:dyDescent="0.25">
      <c r="A14" s="324" t="s">
        <v>2570</v>
      </c>
      <c r="B14" s="5">
        <f>IFERROR(VLOOKUP(A14,CatProd!C:G,5,FALSE),"")</f>
        <v>124</v>
      </c>
      <c r="C14" s="5" t="str">
        <f t="shared" ca="1" si="0"/>
        <v>5mg/ml - Bottle of 1000ml</v>
      </c>
      <c r="D14" s="324" t="s">
        <v>2580</v>
      </c>
      <c r="E14" s="325" t="s">
        <v>2581</v>
      </c>
      <c r="F14" s="325" t="s">
        <v>2582</v>
      </c>
      <c r="G14" s="325"/>
      <c r="H14" s="5" t="str">
        <f t="shared" ca="1" si="1"/>
        <v>124-5mg/ml - Bottle of 1000ml</v>
      </c>
      <c r="I14" s="324">
        <v>5</v>
      </c>
    </row>
    <row r="15" spans="1:9" ht="15" x14ac:dyDescent="0.25">
      <c r="A15" s="324" t="s">
        <v>4785</v>
      </c>
      <c r="B15" s="5">
        <f>IFERROR(VLOOKUP(A15,CatProd!C:G,5,FALSE),"")</f>
        <v>4</v>
      </c>
      <c r="C15" s="5" t="str">
        <f t="shared" ca="1" si="0"/>
        <v>20mg/ml - Oral solution - Bottle of 100 ml</v>
      </c>
      <c r="D15" s="324" t="s">
        <v>4881</v>
      </c>
      <c r="E15" s="325" t="s">
        <v>2591</v>
      </c>
      <c r="F15" s="325" t="s">
        <v>2592</v>
      </c>
      <c r="G15" s="325"/>
      <c r="H15" s="5" t="str">
        <f t="shared" ca="1" si="1"/>
        <v>4-20mg/ml - Oral solution - Bottle of 100 ml</v>
      </c>
      <c r="I15" s="324">
        <v>16</v>
      </c>
    </row>
    <row r="16" spans="1:9" ht="15" x14ac:dyDescent="0.25">
      <c r="A16" s="324" t="s">
        <v>4785</v>
      </c>
      <c r="B16" s="5">
        <f>IFERROR(VLOOKUP(A16,CatProd!C:G,5,FALSE),"")</f>
        <v>4</v>
      </c>
      <c r="C16" s="5" t="str">
        <f t="shared" ca="1" si="0"/>
        <v>20mg/ml - Oral solution - Bottle of 240 ml</v>
      </c>
      <c r="D16" s="324" t="s">
        <v>4882</v>
      </c>
      <c r="E16" s="325" t="s">
        <v>2593</v>
      </c>
      <c r="F16" s="325" t="s">
        <v>2594</v>
      </c>
      <c r="G16" s="325"/>
      <c r="H16" s="5" t="str">
        <f t="shared" ca="1" si="1"/>
        <v>4-20mg/ml - Oral solution - Bottle of 240 ml</v>
      </c>
      <c r="I16" s="324">
        <v>17</v>
      </c>
    </row>
    <row r="17" spans="1:9" ht="15" x14ac:dyDescent="0.25">
      <c r="A17" s="324" t="s">
        <v>4785</v>
      </c>
      <c r="B17" s="5">
        <f>IFERROR(VLOOKUP(A17,CatProd!C:G,5,FALSE),"")</f>
        <v>4</v>
      </c>
      <c r="C17" s="5" t="str">
        <f t="shared" ca="1" si="0"/>
        <v>300mg - Tablet - Blister of 10</v>
      </c>
      <c r="D17" s="324" t="s">
        <v>4883</v>
      </c>
      <c r="E17" s="325" t="s">
        <v>2596</v>
      </c>
      <c r="F17" s="325" t="s">
        <v>2595</v>
      </c>
      <c r="G17" s="325"/>
      <c r="H17" s="5" t="str">
        <f t="shared" ca="1" si="1"/>
        <v>4-300mg - Tablet - Blister of 10</v>
      </c>
      <c r="I17" s="324">
        <v>19</v>
      </c>
    </row>
    <row r="18" spans="1:9" ht="15" x14ac:dyDescent="0.25">
      <c r="A18" s="324" t="s">
        <v>4785</v>
      </c>
      <c r="B18" s="5">
        <f>IFERROR(VLOOKUP(A18,CatProd!C:G,5,FALSE),"")</f>
        <v>4</v>
      </c>
      <c r="C18" s="5" t="str">
        <f t="shared" ca="1" si="0"/>
        <v>300mg - Tablet - Blister of 6 - 60 (6*10)</v>
      </c>
      <c r="D18" s="324" t="s">
        <v>4884</v>
      </c>
      <c r="E18" s="325" t="s">
        <v>2614</v>
      </c>
      <c r="F18" s="325" t="s">
        <v>2613</v>
      </c>
      <c r="G18" s="325"/>
      <c r="H18" s="5" t="str">
        <f t="shared" ca="1" si="1"/>
        <v>4-300mg - Tablet - Blister of 6 - 60 (6*10)</v>
      </c>
      <c r="I18" s="324">
        <v>21</v>
      </c>
    </row>
    <row r="19" spans="1:9" ht="15" x14ac:dyDescent="0.25">
      <c r="A19" s="324" t="s">
        <v>4785</v>
      </c>
      <c r="B19" s="5">
        <f>IFERROR(VLOOKUP(A19,CatProd!C:G,5,FALSE),"")</f>
        <v>4</v>
      </c>
      <c r="C19" s="5" t="str">
        <f t="shared" ca="1" si="0"/>
        <v>300mg - Tablet - Bottle of 100</v>
      </c>
      <c r="D19" s="324" t="s">
        <v>4886</v>
      </c>
      <c r="E19" s="325" t="s">
        <v>4887</v>
      </c>
      <c r="F19" s="325" t="s">
        <v>3346</v>
      </c>
      <c r="G19" s="325"/>
      <c r="H19" s="5" t="str">
        <f t="shared" ca="1" si="1"/>
        <v>4-300mg - Tablet - Bottle of 100</v>
      </c>
      <c r="I19" s="324">
        <v>23</v>
      </c>
    </row>
    <row r="20" spans="1:9" ht="15" x14ac:dyDescent="0.25">
      <c r="A20" s="324" t="s">
        <v>4785</v>
      </c>
      <c r="B20" s="5">
        <f>IFERROR(VLOOKUP(A20,CatProd!C:G,5,FALSE),"")</f>
        <v>4</v>
      </c>
      <c r="C20" s="5" t="str">
        <f t="shared" ca="1" si="0"/>
        <v>300mg - Tablet - Bottle of 500</v>
      </c>
      <c r="D20" s="324" t="s">
        <v>4888</v>
      </c>
      <c r="E20" s="325" t="s">
        <v>2609</v>
      </c>
      <c r="F20" s="325" t="s">
        <v>2610</v>
      </c>
      <c r="G20" s="325"/>
      <c r="H20" s="5" t="str">
        <f t="shared" ca="1" si="1"/>
        <v>4-300mg - Tablet - Bottle of 500</v>
      </c>
      <c r="I20" s="324">
        <v>25</v>
      </c>
    </row>
    <row r="21" spans="1:9" ht="15" x14ac:dyDescent="0.25">
      <c r="A21" s="324" t="s">
        <v>4785</v>
      </c>
      <c r="B21" s="5">
        <f>IFERROR(VLOOKUP(A21,CatProd!C:G,5,FALSE),"")</f>
        <v>4</v>
      </c>
      <c r="C21" s="5" t="str">
        <f t="shared" ca="1" si="0"/>
        <v>300mg - Tablet - Bottle of 60</v>
      </c>
      <c r="D21" s="324" t="s">
        <v>4885</v>
      </c>
      <c r="E21" s="325" t="s">
        <v>2599</v>
      </c>
      <c r="F21" s="325" t="s">
        <v>2600</v>
      </c>
      <c r="G21" s="325"/>
      <c r="H21" s="5" t="str">
        <f t="shared" ca="1" si="1"/>
        <v>4-300mg - Tablet - Bottle of 60</v>
      </c>
      <c r="I21" s="324">
        <v>22</v>
      </c>
    </row>
    <row r="22" spans="1:9" ht="15" x14ac:dyDescent="0.25">
      <c r="A22" s="324" t="s">
        <v>4785</v>
      </c>
      <c r="B22" s="5">
        <f>IFERROR(VLOOKUP(A22,CatProd!C:G,5,FALSE),"")</f>
        <v>4</v>
      </c>
      <c r="C22" s="5" t="str">
        <f t="shared" ca="1" si="0"/>
        <v>60mg - Dispersible tablet - Bottle of 60</v>
      </c>
      <c r="D22" s="324" t="s">
        <v>4890</v>
      </c>
      <c r="E22" s="325" t="s">
        <v>4891</v>
      </c>
      <c r="F22" s="325" t="s">
        <v>4892</v>
      </c>
      <c r="G22" s="325"/>
      <c r="H22" s="5" t="str">
        <f t="shared" ca="1" si="1"/>
        <v>4-60mg - Dispersible tablet - Bottle of 60</v>
      </c>
      <c r="I22" s="347">
        <v>1078</v>
      </c>
    </row>
    <row r="23" spans="1:9" ht="15" x14ac:dyDescent="0.25">
      <c r="A23" s="324" t="s">
        <v>4785</v>
      </c>
      <c r="B23" s="5">
        <f>IFERROR(VLOOKUP(A23,CatProd!C:G,5,FALSE),"")</f>
        <v>4</v>
      </c>
      <c r="C23" s="5" t="str">
        <f t="shared" ca="1" si="0"/>
        <v>60mg - Tablet - Bottle of 60</v>
      </c>
      <c r="D23" s="324" t="s">
        <v>4889</v>
      </c>
      <c r="E23" s="325" t="s">
        <v>2603</v>
      </c>
      <c r="F23" s="325" t="s">
        <v>2604</v>
      </c>
      <c r="G23" s="325"/>
      <c r="H23" s="5" t="str">
        <f t="shared" ca="1" si="1"/>
        <v>4-60mg - Tablet - Bottle of 60</v>
      </c>
      <c r="I23" s="324">
        <v>28</v>
      </c>
    </row>
    <row r="24" spans="1:9" ht="15" x14ac:dyDescent="0.25">
      <c r="A24" s="324" t="s">
        <v>4786</v>
      </c>
      <c r="B24" s="5">
        <f>IFERROR(VLOOKUP(A24,CatProd!C:G,5,FALSE),"")</f>
        <v>6</v>
      </c>
      <c r="C24" s="5" t="str">
        <f t="shared" ca="1" si="0"/>
        <v>120mg+60mg - Tablet for oral suspension - Bottle of 30</v>
      </c>
      <c r="D24" s="324" t="s">
        <v>4897</v>
      </c>
      <c r="E24" s="325" t="s">
        <v>4898</v>
      </c>
      <c r="F24" s="325" t="s">
        <v>4899</v>
      </c>
      <c r="G24" s="325"/>
      <c r="H24" s="5" t="str">
        <f t="shared" ca="1" si="1"/>
        <v>6-120mg+60mg - Tablet for oral suspension - Bottle of 30</v>
      </c>
      <c r="I24" s="347">
        <v>1079</v>
      </c>
    </row>
    <row r="25" spans="1:9" ht="15" x14ac:dyDescent="0.25">
      <c r="A25" s="324" t="s">
        <v>4786</v>
      </c>
      <c r="B25" s="5">
        <f>IFERROR(VLOOKUP(A25,CatProd!C:G,5,FALSE),"")</f>
        <v>6</v>
      </c>
      <c r="C25" s="5" t="str">
        <f t="shared" ca="1" si="0"/>
        <v>600mg+300mg - Tablet - Blister of 10</v>
      </c>
      <c r="D25" s="324" t="s">
        <v>4893</v>
      </c>
      <c r="E25" s="325" t="s">
        <v>2616</v>
      </c>
      <c r="F25" s="325" t="s">
        <v>2615</v>
      </c>
      <c r="G25" s="325"/>
      <c r="H25" s="5" t="str">
        <f t="shared" ca="1" si="1"/>
        <v>6-600mg+300mg - Tablet - Blister of 10</v>
      </c>
      <c r="I25" s="324">
        <v>33</v>
      </c>
    </row>
    <row r="26" spans="1:9" ht="15" x14ac:dyDescent="0.25">
      <c r="A26" s="324" t="s">
        <v>4786</v>
      </c>
      <c r="B26" s="5">
        <f>IFERROR(VLOOKUP(A26,CatProd!C:G,5,FALSE),"")</f>
        <v>6</v>
      </c>
      <c r="C26" s="5" t="str">
        <f t="shared" ca="1" si="0"/>
        <v>600mg+300mg - Tablet - Blister of 10 - 100 (10*10)</v>
      </c>
      <c r="D26" s="324" t="s">
        <v>4900</v>
      </c>
      <c r="E26" s="325" t="s">
        <v>4901</v>
      </c>
      <c r="F26" s="325" t="s">
        <v>4902</v>
      </c>
      <c r="G26" s="325"/>
      <c r="H26" s="5" t="str">
        <f t="shared" ca="1" si="1"/>
        <v>6-600mg+300mg - Tablet - Blister of 10 - 100 (10*10)</v>
      </c>
      <c r="I26" s="347">
        <v>1080</v>
      </c>
    </row>
    <row r="27" spans="1:9" ht="15" x14ac:dyDescent="0.25">
      <c r="A27" s="324" t="s">
        <v>4786</v>
      </c>
      <c r="B27" s="5">
        <f>IFERROR(VLOOKUP(A27,CatProd!C:G,5,FALSE),"")</f>
        <v>6</v>
      </c>
      <c r="C27" s="5" t="str">
        <f t="shared" ca="1" si="0"/>
        <v>600mg+300mg - Tablet - Blister of 3 - 30 (3*10)</v>
      </c>
      <c r="D27" s="324" t="s">
        <v>4903</v>
      </c>
      <c r="E27" s="325" t="s">
        <v>4904</v>
      </c>
      <c r="F27" s="325" t="s">
        <v>4905</v>
      </c>
      <c r="G27" s="325"/>
      <c r="H27" s="5" t="str">
        <f t="shared" ca="1" si="1"/>
        <v>6-600mg+300mg - Tablet - Blister of 3 - 30 (3*10)</v>
      </c>
      <c r="I27" s="347">
        <v>1081</v>
      </c>
    </row>
    <row r="28" spans="1:9" ht="15" x14ac:dyDescent="0.25">
      <c r="A28" s="324" t="s">
        <v>4786</v>
      </c>
      <c r="B28" s="5">
        <f>IFERROR(VLOOKUP(A28,CatProd!C:G,5,FALSE),"")</f>
        <v>6</v>
      </c>
      <c r="C28" s="5" t="str">
        <f t="shared" ca="1" si="0"/>
        <v>600mg+300mg - Tablet - Bottle of 28</v>
      </c>
      <c r="D28" s="324" t="s">
        <v>4906</v>
      </c>
      <c r="E28" s="325" t="s">
        <v>4907</v>
      </c>
      <c r="F28" s="325" t="s">
        <v>4908</v>
      </c>
      <c r="G28" s="325"/>
      <c r="H28" s="5" t="str">
        <f t="shared" ca="1" si="1"/>
        <v>6-600mg+300mg - Tablet - Bottle of 28</v>
      </c>
      <c r="I28" s="347">
        <v>1082</v>
      </c>
    </row>
    <row r="29" spans="1:9" ht="15" x14ac:dyDescent="0.25">
      <c r="A29" s="324" t="s">
        <v>4786</v>
      </c>
      <c r="B29" s="5">
        <f>IFERROR(VLOOKUP(A29,CatProd!C:G,5,FALSE),"")</f>
        <v>6</v>
      </c>
      <c r="C29" s="5" t="str">
        <f t="shared" ca="1" si="0"/>
        <v>600mg+300mg - Tablet - Bottle of 30</v>
      </c>
      <c r="D29" s="324" t="s">
        <v>4894</v>
      </c>
      <c r="E29" s="325" t="s">
        <v>2617</v>
      </c>
      <c r="F29" s="325" t="s">
        <v>2618</v>
      </c>
      <c r="G29" s="325"/>
      <c r="H29" s="5" t="str">
        <f t="shared" ca="1" si="1"/>
        <v>6-600mg+300mg - Tablet - Bottle of 30</v>
      </c>
      <c r="I29" s="324">
        <v>34</v>
      </c>
    </row>
    <row r="30" spans="1:9" ht="15" x14ac:dyDescent="0.25">
      <c r="A30" s="324" t="s">
        <v>4786</v>
      </c>
      <c r="B30" s="5">
        <f>IFERROR(VLOOKUP(A30,CatProd!C:G,5,FALSE),"")</f>
        <v>6</v>
      </c>
      <c r="C30" s="5" t="str">
        <f t="shared" ca="1" si="0"/>
        <v>60mg+30mg - Tablet - Blister of 10 - 100 (10*10)</v>
      </c>
      <c r="D30" s="324" t="s">
        <v>4909</v>
      </c>
      <c r="E30" s="325" t="s">
        <v>4910</v>
      </c>
      <c r="F30" s="325" t="s">
        <v>4911</v>
      </c>
      <c r="G30" s="325"/>
      <c r="H30" s="5" t="str">
        <f t="shared" ca="1" si="1"/>
        <v>6-60mg+30mg - Tablet - Blister of 10 - 100 (10*10)</v>
      </c>
      <c r="I30" s="347">
        <v>1083</v>
      </c>
    </row>
    <row r="31" spans="1:9" ht="15" x14ac:dyDescent="0.25">
      <c r="A31" s="324" t="s">
        <v>4786</v>
      </c>
      <c r="B31" s="5">
        <f>IFERROR(VLOOKUP(A31,CatProd!C:G,5,FALSE),"")</f>
        <v>6</v>
      </c>
      <c r="C31" s="5" t="str">
        <f t="shared" ca="1" si="0"/>
        <v>60mg+30mg - Tablet - Bottle of 30</v>
      </c>
      <c r="D31" s="324" t="s">
        <v>4896</v>
      </c>
      <c r="E31" s="325" t="s">
        <v>2619</v>
      </c>
      <c r="F31" s="325" t="s">
        <v>2620</v>
      </c>
      <c r="G31" s="325"/>
      <c r="H31" s="5" t="str">
        <f t="shared" ca="1" si="1"/>
        <v>6-60mg+30mg - Tablet - Bottle of 30</v>
      </c>
      <c r="I31" s="324">
        <v>40</v>
      </c>
    </row>
    <row r="32" spans="1:9" ht="15" x14ac:dyDescent="0.25">
      <c r="A32" s="324" t="s">
        <v>4786</v>
      </c>
      <c r="B32" s="5">
        <f>IFERROR(VLOOKUP(A32,CatProd!C:G,5,FALSE),"")</f>
        <v>6</v>
      </c>
      <c r="C32" s="5" t="str">
        <f t="shared" ca="1" si="0"/>
        <v>60mg+30mg - Tablet - Bottle of 60</v>
      </c>
      <c r="D32" s="324" t="s">
        <v>4895</v>
      </c>
      <c r="E32" s="325" t="s">
        <v>2621</v>
      </c>
      <c r="F32" s="325" t="s">
        <v>2622</v>
      </c>
      <c r="G32" s="325"/>
      <c r="H32" s="5" t="str">
        <f t="shared" ca="1" si="1"/>
        <v>6-60mg+30mg - Tablet - Bottle of 60</v>
      </c>
      <c r="I32" s="324">
        <v>38</v>
      </c>
    </row>
    <row r="33" spans="1:9" ht="15" x14ac:dyDescent="0.25">
      <c r="A33" s="324" t="s">
        <v>4786</v>
      </c>
      <c r="B33" s="5">
        <f>IFERROR(VLOOKUP(A33,CatProd!C:G,5,FALSE),"")</f>
        <v>6</v>
      </c>
      <c r="C33" s="5" t="str">
        <f t="shared" ca="1" si="0"/>
        <v>60mg+30mg - Tablet for oral suspension - Blister of 10</v>
      </c>
      <c r="D33" s="324" t="s">
        <v>4912</v>
      </c>
      <c r="E33" s="325" t="s">
        <v>4913</v>
      </c>
      <c r="F33" s="325" t="s">
        <v>4914</v>
      </c>
      <c r="G33" s="325"/>
      <c r="H33" s="5" t="str">
        <f t="shared" ca="1" si="1"/>
        <v>6-60mg+30mg - Tablet for oral suspension - Blister of 10</v>
      </c>
      <c r="I33" s="347">
        <v>1084</v>
      </c>
    </row>
    <row r="34" spans="1:9" ht="15" x14ac:dyDescent="0.25">
      <c r="A34" s="324" t="s">
        <v>4786</v>
      </c>
      <c r="B34" s="5">
        <f>IFERROR(VLOOKUP(A34,CatProd!C:G,5,FALSE),"")</f>
        <v>6</v>
      </c>
      <c r="C34" s="5" t="str">
        <f t="shared" ca="1" si="0"/>
        <v>60mg+30mg - Tablet for oral suspension - Bottle of 120</v>
      </c>
      <c r="D34" s="324" t="s">
        <v>4915</v>
      </c>
      <c r="E34" s="325" t="s">
        <v>4916</v>
      </c>
      <c r="F34" s="325" t="s">
        <v>4917</v>
      </c>
      <c r="G34" s="325"/>
      <c r="H34" s="5" t="str">
        <f t="shared" ca="1" si="1"/>
        <v>6-60mg+30mg - Tablet for oral suspension - Bottle of 120</v>
      </c>
      <c r="I34" s="347">
        <v>1085</v>
      </c>
    </row>
    <row r="35" spans="1:9" ht="15" x14ac:dyDescent="0.25">
      <c r="A35" s="324" t="s">
        <v>4786</v>
      </c>
      <c r="B35" s="5">
        <f>IFERROR(VLOOKUP(A35,CatProd!C:G,5,FALSE),"")</f>
        <v>6</v>
      </c>
      <c r="C35" s="5" t="str">
        <f t="shared" ca="1" si="0"/>
        <v>60mg+30mg - Tablet for oral suspension - Bottle of 60</v>
      </c>
      <c r="D35" s="324" t="s">
        <v>4918</v>
      </c>
      <c r="E35" s="325" t="s">
        <v>4919</v>
      </c>
      <c r="F35" s="325" t="s">
        <v>4920</v>
      </c>
      <c r="G35" s="325"/>
      <c r="H35" s="5" t="str">
        <f t="shared" ca="1" si="1"/>
        <v>6-60mg+30mg - Tablet for oral suspension - Bottle of 60</v>
      </c>
      <c r="I35" s="347">
        <v>1086</v>
      </c>
    </row>
    <row r="36" spans="1:9" ht="15" x14ac:dyDescent="0.25">
      <c r="A36" s="324" t="s">
        <v>4787</v>
      </c>
      <c r="B36" s="5">
        <f>IFERROR(VLOOKUP(A36,CatProd!C:G,5,FALSE),"")</f>
        <v>7</v>
      </c>
      <c r="C36" s="5" t="str">
        <f t="shared" ca="1" si="0"/>
        <v xml:space="preserve">300mg+(150mg+300mg) - Tablet - Co-Blister 10+10  - 6*(10+10) </v>
      </c>
      <c r="D36" s="324" t="s">
        <v>4921</v>
      </c>
      <c r="E36" s="325" t="s">
        <v>2624</v>
      </c>
      <c r="F36" s="325" t="s">
        <v>2623</v>
      </c>
      <c r="G36" s="325"/>
      <c r="H36" s="5" t="str">
        <f t="shared" ca="1" si="1"/>
        <v xml:space="preserve">7-300mg+(150mg+300mg) - Tablet - Co-Blister 10+10  - 6*(10+10) </v>
      </c>
      <c r="I36" s="324">
        <v>41</v>
      </c>
    </row>
    <row r="37" spans="1:9" ht="15" x14ac:dyDescent="0.25">
      <c r="A37" s="324" t="s">
        <v>4787</v>
      </c>
      <c r="B37" s="5">
        <f>IFERROR(VLOOKUP(A37,CatProd!C:G,5,FALSE),"")</f>
        <v>7</v>
      </c>
      <c r="C37" s="5" t="str">
        <f t="shared" ca="1" si="0"/>
        <v>300mg+150mg+300mg - Tablet - Blister of 40</v>
      </c>
      <c r="D37" s="324" t="s">
        <v>4922</v>
      </c>
      <c r="E37" s="325" t="s">
        <v>2632</v>
      </c>
      <c r="F37" s="325" t="s">
        <v>2631</v>
      </c>
      <c r="G37" s="325"/>
      <c r="H37" s="5" t="str">
        <f t="shared" ca="1" si="1"/>
        <v>7-300mg+150mg+300mg - Tablet - Blister of 40</v>
      </c>
      <c r="I37" s="324">
        <v>42</v>
      </c>
    </row>
    <row r="38" spans="1:9" ht="15" x14ac:dyDescent="0.25">
      <c r="A38" s="324" t="s">
        <v>4787</v>
      </c>
      <c r="B38" s="5">
        <f>IFERROR(VLOOKUP(A38,CatProd!C:G,5,FALSE),"")</f>
        <v>7</v>
      </c>
      <c r="C38" s="5" t="str">
        <f t="shared" ca="1" si="0"/>
        <v>300mg+150mg+300mg - Tablet - Blister of 60</v>
      </c>
      <c r="D38" s="324" t="s">
        <v>4923</v>
      </c>
      <c r="E38" s="325" t="s">
        <v>2630</v>
      </c>
      <c r="F38" s="325" t="s">
        <v>2629</v>
      </c>
      <c r="G38" s="325"/>
      <c r="H38" s="5" t="str">
        <f t="shared" ca="1" si="1"/>
        <v>7-300mg+150mg+300mg - Tablet - Blister of 60</v>
      </c>
      <c r="I38" s="324">
        <v>43</v>
      </c>
    </row>
    <row r="39" spans="1:9" ht="15" x14ac:dyDescent="0.25">
      <c r="A39" s="324" t="s">
        <v>4787</v>
      </c>
      <c r="B39" s="5">
        <f>IFERROR(VLOOKUP(A39,CatProd!C:G,5,FALSE),"")</f>
        <v>7</v>
      </c>
      <c r="C39" s="5" t="str">
        <f t="shared" ca="1" si="0"/>
        <v>300mg+150mg+300mg - Tablet - Bottle of 60</v>
      </c>
      <c r="D39" s="324" t="s">
        <v>4924</v>
      </c>
      <c r="E39" s="325" t="s">
        <v>2625</v>
      </c>
      <c r="F39" s="325" t="s">
        <v>2626</v>
      </c>
      <c r="G39" s="325"/>
      <c r="H39" s="5" t="str">
        <f t="shared" ca="1" si="1"/>
        <v>7-300mg+150mg+300mg - Tablet - Bottle of 60</v>
      </c>
      <c r="I39" s="324">
        <v>44</v>
      </c>
    </row>
    <row r="40" spans="1:9" ht="15" x14ac:dyDescent="0.25">
      <c r="A40" s="324" t="s">
        <v>4787</v>
      </c>
      <c r="B40" s="5">
        <f>IFERROR(VLOOKUP(A40,CatProd!C:G,5,FALSE),"")</f>
        <v>7</v>
      </c>
      <c r="C40" s="5" t="str">
        <f t="shared" ca="1" si="0"/>
        <v>60mg+30mg+60mg - Tablet - Bottle of 60</v>
      </c>
      <c r="D40" s="324" t="s">
        <v>4925</v>
      </c>
      <c r="E40" s="325" t="s">
        <v>2627</v>
      </c>
      <c r="F40" s="325" t="s">
        <v>2628</v>
      </c>
      <c r="G40" s="325"/>
      <c r="H40" s="5" t="str">
        <f t="shared" ca="1" si="1"/>
        <v>7-60mg+30mg+60mg - Tablet - Bottle of 60</v>
      </c>
      <c r="I40" s="324">
        <v>45</v>
      </c>
    </row>
    <row r="41" spans="1:9" ht="15" x14ac:dyDescent="0.25">
      <c r="A41" s="324" t="s">
        <v>4858</v>
      </c>
      <c r="B41" s="5">
        <f>IFERROR(VLOOKUP(A41,CatProd!C:G,5,FALSE),"")</f>
        <v>175</v>
      </c>
      <c r="C41" s="5" t="str">
        <f t="shared" ca="1" si="0"/>
        <v>6V20WHAL for CX 21 / CX 22. HALOGEN BULB (PHILIPS NO. 7388)</v>
      </c>
      <c r="D41" s="324" t="s">
        <v>4926</v>
      </c>
      <c r="E41" s="325" t="s">
        <v>4927</v>
      </c>
      <c r="F41" s="325" t="s">
        <v>4928</v>
      </c>
      <c r="G41" s="325"/>
      <c r="H41" s="5" t="str">
        <f t="shared" ca="1" si="1"/>
        <v>175-6V20WHAL for CX 21 / CX 22. HALOGEN BULB (PHILIPS NO. 7388)</v>
      </c>
      <c r="I41" s="347">
        <v>1087</v>
      </c>
    </row>
    <row r="42" spans="1:9" ht="15" x14ac:dyDescent="0.25">
      <c r="A42" s="324" t="s">
        <v>4858</v>
      </c>
      <c r="B42" s="5">
        <f>IFERROR(VLOOKUP(A42,CatProd!C:G,5,FALSE),"")</f>
        <v>175</v>
      </c>
      <c r="C42" s="5" t="str">
        <f t="shared" ca="1" si="0"/>
        <v>CX21 Eyepiece (AR614500). Eyepiece for CX21</v>
      </c>
      <c r="D42" s="324" t="s">
        <v>4929</v>
      </c>
      <c r="E42" s="325" t="s">
        <v>4930</v>
      </c>
      <c r="F42" s="325" t="s">
        <v>4931</v>
      </c>
      <c r="G42" s="325"/>
      <c r="H42" s="5" t="str">
        <f t="shared" ca="1" si="1"/>
        <v>175-CX21 Eyepiece (AR614500). Eyepiece for CX21</v>
      </c>
      <c r="I42" s="347">
        <v>1088</v>
      </c>
    </row>
    <row r="43" spans="1:9" ht="15" x14ac:dyDescent="0.25">
      <c r="A43" s="324" t="s">
        <v>4858</v>
      </c>
      <c r="B43" s="5">
        <f>IFERROR(VLOOKUP(A43,CatProd!C:G,5,FALSE),"")</f>
        <v>175</v>
      </c>
      <c r="C43" s="5" t="str">
        <f t="shared" ca="1" si="0"/>
        <v>CX21 PL100XO (JR710800). Plan achromat objective 100x/1,25, wd 0,13 (spring oil) for CX21</v>
      </c>
      <c r="D43" s="324" t="s">
        <v>4932</v>
      </c>
      <c r="E43" s="325" t="s">
        <v>4933</v>
      </c>
      <c r="F43" s="325" t="s">
        <v>4934</v>
      </c>
      <c r="G43" s="325"/>
      <c r="H43" s="5" t="str">
        <f t="shared" ca="1" si="1"/>
        <v>175-CX21 PL100XO (JR710800). Plan achromat objective 100x/1,25, wd 0,13 (spring oil) for CX21</v>
      </c>
      <c r="I43" s="347">
        <v>1089</v>
      </c>
    </row>
    <row r="44" spans="1:9" ht="15" x14ac:dyDescent="0.25">
      <c r="A44" s="324" t="s">
        <v>4858</v>
      </c>
      <c r="B44" s="5">
        <f>IFERROR(VLOOKUP(A44,CatProd!C:G,5,FALSE),"")</f>
        <v>175</v>
      </c>
      <c r="C44" s="5" t="str">
        <f t="shared" ca="1" si="0"/>
        <v>CX21 PL10X (JR710400). Plan achromat objective 10x/0,25, WD8, for CX21</v>
      </c>
      <c r="D44" s="324" t="s">
        <v>4935</v>
      </c>
      <c r="E44" s="325" t="s">
        <v>4936</v>
      </c>
      <c r="F44" s="325" t="s">
        <v>4937</v>
      </c>
      <c r="G44" s="325"/>
      <c r="H44" s="5" t="str">
        <f t="shared" ca="1" si="1"/>
        <v>175-CX21 PL10X (JR710400). Plan achromat objective 10x/0,25, WD8, for CX21</v>
      </c>
      <c r="I44" s="347">
        <v>1090</v>
      </c>
    </row>
    <row r="45" spans="1:9" ht="15" x14ac:dyDescent="0.25">
      <c r="A45" s="324" t="s">
        <v>4858</v>
      </c>
      <c r="B45" s="5">
        <f>IFERROR(VLOOKUP(A45,CatProd!C:G,5,FALSE),"")</f>
        <v>175</v>
      </c>
      <c r="C45" s="5" t="str">
        <f t="shared" ca="1" si="0"/>
        <v>CX21 PL40X (JR710600). Plan achromat objective, 40x/0,65, wd 0,6 (spring), for CX21</v>
      </c>
      <c r="D45" s="324" t="s">
        <v>4938</v>
      </c>
      <c r="E45" s="325" t="s">
        <v>4939</v>
      </c>
      <c r="F45" s="325" t="s">
        <v>4940</v>
      </c>
      <c r="G45" s="325"/>
      <c r="H45" s="5" t="str">
        <f t="shared" ca="1" si="1"/>
        <v>175-CX21 PL40X (JR710600). Plan achromat objective, 40x/0,65, wd 0,6 (spring), for CX21</v>
      </c>
      <c r="I45" s="347">
        <v>1091</v>
      </c>
    </row>
    <row r="46" spans="1:9" ht="15" x14ac:dyDescent="0.25">
      <c r="A46" s="324" t="s">
        <v>4858</v>
      </c>
      <c r="B46" s="5">
        <f>IFERROR(VLOOKUP(A46,CatProd!C:G,5,FALSE),"")</f>
        <v>175</v>
      </c>
      <c r="C46" s="5" t="str">
        <f t="shared" ca="1" si="0"/>
        <v>CX21 PL4X (JR710300). Plan achromat objective 4X/0,10, WD 27,8, for CX 21</v>
      </c>
      <c r="D46" s="324" t="s">
        <v>4941</v>
      </c>
      <c r="E46" s="325" t="s">
        <v>4942</v>
      </c>
      <c r="F46" s="325" t="s">
        <v>4943</v>
      </c>
      <c r="G46" s="325"/>
      <c r="H46" s="5" t="str">
        <f t="shared" ca="1" si="1"/>
        <v>175-CX21 PL4X (JR710300). Plan achromat objective 4X/0,10, WD 27,8, for CX 21</v>
      </c>
      <c r="I46" s="347">
        <v>1092</v>
      </c>
    </row>
    <row r="47" spans="1:9" ht="15" x14ac:dyDescent="0.25">
      <c r="A47" s="324" t="s">
        <v>4858</v>
      </c>
      <c r="B47" s="5">
        <f>IFERROR(VLOOKUP(A47,CatProd!C:G,5,FALSE),"")</f>
        <v>175</v>
      </c>
      <c r="C47" s="5" t="str">
        <f t="shared" ca="1" si="0"/>
        <v>CX22 Eyepiece (AW260100). Eyepiece for CX22</v>
      </c>
      <c r="D47" s="324" t="s">
        <v>4944</v>
      </c>
      <c r="E47" s="325" t="s">
        <v>4945</v>
      </c>
      <c r="F47" s="325" t="s">
        <v>4946</v>
      </c>
      <c r="G47" s="325"/>
      <c r="H47" s="5" t="str">
        <f t="shared" ca="1" si="1"/>
        <v>175-CX22 Eyepiece (AW260100). Eyepiece for CX22</v>
      </c>
      <c r="I47" s="347">
        <v>1093</v>
      </c>
    </row>
    <row r="48" spans="1:9" ht="15" x14ac:dyDescent="0.25">
      <c r="A48" s="324" t="s">
        <v>4858</v>
      </c>
      <c r="B48" s="5">
        <f>IFERROR(VLOOKUP(A48,CatProd!C:G,5,FALSE),"")</f>
        <v>175</v>
      </c>
      <c r="C48" s="5" t="str">
        <f t="shared" ca="1" si="0"/>
        <v>CX22 PL100X0 N4215200. Plan achromat objective 100x/1,25, wd 0,13 (spring oil), for CX22</v>
      </c>
      <c r="D48" s="324" t="s">
        <v>4947</v>
      </c>
      <c r="E48" s="325" t="s">
        <v>4948</v>
      </c>
      <c r="F48" s="325" t="s">
        <v>4949</v>
      </c>
      <c r="G48" s="325"/>
      <c r="H48" s="5" t="str">
        <f t="shared" ca="1" si="1"/>
        <v>175-CX22 PL100X0 N4215200. Plan achromat objective 100x/1,25, wd 0,13 (spring oil), for CX22</v>
      </c>
      <c r="I48" s="347">
        <v>1094</v>
      </c>
    </row>
    <row r="49" spans="1:9" ht="15" x14ac:dyDescent="0.25">
      <c r="A49" s="324" t="s">
        <v>4858</v>
      </c>
      <c r="B49" s="5">
        <f>IFERROR(VLOOKUP(A49,CatProd!C:G,5,FALSE),"")</f>
        <v>175</v>
      </c>
      <c r="C49" s="5" t="str">
        <f t="shared" ca="1" si="0"/>
        <v>CX22 PL10X (AW259800). Plan achromat objective 10x/0,25, WD 8, for CX22</v>
      </c>
      <c r="D49" s="324" t="s">
        <v>4950</v>
      </c>
      <c r="E49" s="325" t="s">
        <v>4951</v>
      </c>
      <c r="F49" s="325" t="s">
        <v>4952</v>
      </c>
      <c r="G49" s="325"/>
      <c r="H49" s="5" t="str">
        <f t="shared" ca="1" si="1"/>
        <v>175-CX22 PL10X (AW259800). Plan achromat objective 10x/0,25, WD 8, for CX22</v>
      </c>
      <c r="I49" s="347">
        <v>1095</v>
      </c>
    </row>
    <row r="50" spans="1:9" ht="15" x14ac:dyDescent="0.25">
      <c r="A50" s="324" t="s">
        <v>4858</v>
      </c>
      <c r="B50" s="5">
        <f>IFERROR(VLOOKUP(A50,CatProd!C:G,5,FALSE),"")</f>
        <v>175</v>
      </c>
      <c r="C50" s="5" t="str">
        <f t="shared" ca="1" si="0"/>
        <v>CX22 PL40X (AW259900). Plan achromat objective, 40x/0,65, wd 0,6 (spring), for CX22</v>
      </c>
      <c r="D50" s="324" t="s">
        <v>4953</v>
      </c>
      <c r="E50" s="325" t="s">
        <v>4954</v>
      </c>
      <c r="F50" s="325" t="s">
        <v>4955</v>
      </c>
      <c r="G50" s="325"/>
      <c r="H50" s="5" t="str">
        <f t="shared" ca="1" si="1"/>
        <v>175-CX22 PL40X (AW259900). Plan achromat objective, 40x/0,65, wd 0,6 (spring), for CX22</v>
      </c>
      <c r="I50" s="347">
        <v>1096</v>
      </c>
    </row>
    <row r="51" spans="1:9" ht="15" x14ac:dyDescent="0.25">
      <c r="A51" s="324" t="s">
        <v>4858</v>
      </c>
      <c r="B51" s="5">
        <f>IFERROR(VLOOKUP(A51,CatProd!C:G,5,FALSE),"")</f>
        <v>175</v>
      </c>
      <c r="C51" s="5" t="str">
        <f t="shared" ca="1" si="0"/>
        <v>CX22 PL4X (AW259700). Plan achromat objective 4X/0,10, WD 27,8, for CX22</v>
      </c>
      <c r="D51" s="324" t="s">
        <v>4956</v>
      </c>
      <c r="E51" s="325" t="s">
        <v>4957</v>
      </c>
      <c r="F51" s="325" t="s">
        <v>4958</v>
      </c>
      <c r="G51" s="325"/>
      <c r="H51" s="5" t="str">
        <f t="shared" ca="1" si="1"/>
        <v>175-CX22 PL4X (AW259700). Plan achromat objective 4X/0,10, WD 27,8, for CX22</v>
      </c>
      <c r="I51" s="347">
        <v>1097</v>
      </c>
    </row>
    <row r="52" spans="1:9" ht="15" x14ac:dyDescent="0.25">
      <c r="A52" s="324" t="s">
        <v>4858</v>
      </c>
      <c r="B52" s="5">
        <f>IFERROR(VLOOKUP(A52,CatProd!C:G,5,FALSE),"")</f>
        <v>175</v>
      </c>
      <c r="C52" s="5" t="str">
        <f t="shared" ca="1" si="0"/>
        <v>LP514600 for CX21. Blue filter for CX21</v>
      </c>
      <c r="D52" s="324" t="s">
        <v>4959</v>
      </c>
      <c r="E52" s="325" t="s">
        <v>4960</v>
      </c>
      <c r="F52" s="325" t="s">
        <v>4961</v>
      </c>
      <c r="G52" s="325"/>
      <c r="H52" s="5" t="str">
        <f t="shared" ca="1" si="1"/>
        <v>175-LP514600 for CX21. Blue filter for CX21</v>
      </c>
      <c r="I52" s="347">
        <v>1098</v>
      </c>
    </row>
    <row r="53" spans="1:9" ht="15" x14ac:dyDescent="0.25">
      <c r="A53" s="324" t="s">
        <v>4858</v>
      </c>
      <c r="B53" s="5">
        <f>IFERROR(VLOOKUP(A53,CatProd!C:G,5,FALSE),"")</f>
        <v>175</v>
      </c>
      <c r="C53" s="5" t="str">
        <f t="shared" ca="1" si="0"/>
        <v>LP7616 KB-P. Blue filter for CX22</v>
      </c>
      <c r="D53" s="324" t="s">
        <v>4962</v>
      </c>
      <c r="E53" s="325" t="s">
        <v>4963</v>
      </c>
      <c r="F53" s="325" t="s">
        <v>4964</v>
      </c>
      <c r="G53" s="325"/>
      <c r="H53" s="5" t="str">
        <f t="shared" ca="1" si="1"/>
        <v>175-LP7616 KB-P. Blue filter for CX22</v>
      </c>
      <c r="I53" s="347">
        <v>1099</v>
      </c>
    </row>
    <row r="54" spans="1:9" ht="15" x14ac:dyDescent="0.25">
      <c r="A54" s="324" t="s">
        <v>4858</v>
      </c>
      <c r="B54" s="5">
        <f>IFERROR(VLOOKUP(A54,CatProd!C:G,5,FALSE),"")</f>
        <v>175</v>
      </c>
      <c r="C54" s="5" t="str">
        <f t="shared" ca="1" si="0"/>
        <v>Oil 8cc for CX 21 / CX 22. IMMERSION OIL 8CC</v>
      </c>
      <c r="D54" s="324" t="s">
        <v>4965</v>
      </c>
      <c r="E54" s="325" t="s">
        <v>4966</v>
      </c>
      <c r="F54" s="325" t="s">
        <v>4967</v>
      </c>
      <c r="G54" s="325"/>
      <c r="H54" s="5" t="str">
        <f t="shared" ca="1" si="1"/>
        <v>175-Oil 8cc for CX 21 / CX 22. IMMERSION OIL 8CC</v>
      </c>
      <c r="I54" s="347">
        <v>1100</v>
      </c>
    </row>
    <row r="55" spans="1:9" x14ac:dyDescent="0.2">
      <c r="A55" s="324" t="s">
        <v>2512</v>
      </c>
      <c r="B55" s="5">
        <f>IFERROR(VLOOKUP(A55,CatProd!C:G,5,FALSE),"")</f>
        <v>41</v>
      </c>
      <c r="C55" s="5" t="str">
        <f t="shared" ca="1" si="0"/>
        <v>500mg/2ml - Solution for injection - Vial of 2ml</v>
      </c>
      <c r="D55" s="324" t="s">
        <v>4969</v>
      </c>
      <c r="E55" s="324" t="s">
        <v>2633</v>
      </c>
      <c r="F55" s="324" t="s">
        <v>2634</v>
      </c>
      <c r="G55" s="324"/>
      <c r="H55" s="5" t="str">
        <f t="shared" ca="1" si="1"/>
        <v>41-500mg/2ml - Solution for injection - Vial of 2ml</v>
      </c>
      <c r="I55" s="324">
        <v>50</v>
      </c>
    </row>
    <row r="56" spans="1:9" x14ac:dyDescent="0.2">
      <c r="A56" s="324" t="s">
        <v>2512</v>
      </c>
      <c r="B56" s="5">
        <f>IFERROR(VLOOKUP(A56,CatProd!C:G,5,FALSE),"")</f>
        <v>41</v>
      </c>
      <c r="C56" s="5" t="str">
        <f t="shared" ca="1" si="0"/>
        <v>500mg/2ml - Solution for injection - Vial of 2ml - 2ml*10</v>
      </c>
      <c r="D56" s="324" t="s">
        <v>4968</v>
      </c>
      <c r="E56" s="324" t="s">
        <v>4968</v>
      </c>
      <c r="F56" s="324" t="s">
        <v>4968</v>
      </c>
      <c r="G56" s="324"/>
      <c r="H56" s="5" t="str">
        <f t="shared" ca="1" si="1"/>
        <v>41-500mg/2ml - Solution for injection - Vial of 2ml - 2ml*10</v>
      </c>
      <c r="I56" s="324">
        <v>47</v>
      </c>
    </row>
    <row r="57" spans="1:9" x14ac:dyDescent="0.2">
      <c r="A57" s="324" t="s">
        <v>2512</v>
      </c>
      <c r="B57" s="5">
        <f>IFERROR(VLOOKUP(A57,CatProd!C:G,5,FALSE),"")</f>
        <v>41</v>
      </c>
      <c r="C57" s="5" t="str">
        <f t="shared" ca="1" si="0"/>
        <v>500mg/2ml - Solution for injection - Vial of 2ml - 2ml*100</v>
      </c>
      <c r="D57" s="324" t="s">
        <v>4970</v>
      </c>
      <c r="E57" s="324" t="s">
        <v>4971</v>
      </c>
      <c r="F57" s="324" t="s">
        <v>4972</v>
      </c>
      <c r="G57" s="324"/>
      <c r="H57" s="5" t="str">
        <f t="shared" ca="1" si="1"/>
        <v>41-500mg/2ml - Solution for injection - Vial of 2ml - 2ml*100</v>
      </c>
      <c r="I57" s="347">
        <v>1101</v>
      </c>
    </row>
    <row r="58" spans="1:9" x14ac:dyDescent="0.2">
      <c r="A58" s="324" t="s">
        <v>2512</v>
      </c>
      <c r="B58" s="5">
        <f>IFERROR(VLOOKUP(A58,CatProd!C:G,5,FALSE),"")</f>
        <v>41</v>
      </c>
      <c r="C58" s="5" t="str">
        <f t="shared" ca="1" si="0"/>
        <v>500mg/2ml - Solution for injection - Vial of 2ml - 2ml*5</v>
      </c>
      <c r="D58" s="324" t="s">
        <v>4973</v>
      </c>
      <c r="E58" s="324" t="s">
        <v>4974</v>
      </c>
      <c r="F58" s="324" t="s">
        <v>4975</v>
      </c>
      <c r="G58" s="324"/>
      <c r="H58" s="5" t="str">
        <f t="shared" ca="1" si="1"/>
        <v>41-500mg/2ml - Solution for injection - Vial of 2ml - 2ml*5</v>
      </c>
      <c r="I58" s="347">
        <v>1102</v>
      </c>
    </row>
    <row r="59" spans="1:9" ht="25.5" x14ac:dyDescent="0.2">
      <c r="A59" s="326" t="s">
        <v>4828</v>
      </c>
      <c r="B59" s="5">
        <f>IFERROR(VLOOKUP(A59,CatProd!C:G,5,FALSE),"")</f>
        <v>110</v>
      </c>
      <c r="C59" s="5" t="str">
        <f t="shared" ca="1" si="0"/>
        <v>100mg+270mg (base) - Tablet - Blister of 3</v>
      </c>
      <c r="D59" s="326" t="s">
        <v>4976</v>
      </c>
      <c r="E59" s="326" t="s">
        <v>4977</v>
      </c>
      <c r="F59" s="326" t="s">
        <v>2724</v>
      </c>
      <c r="G59" s="326"/>
      <c r="H59" s="5" t="str">
        <f t="shared" ca="1" si="1"/>
        <v>110-100mg+270mg (base) - Tablet - Blister of 3</v>
      </c>
      <c r="I59" s="326">
        <v>162</v>
      </c>
    </row>
    <row r="60" spans="1:9" ht="38.25" x14ac:dyDescent="0.2">
      <c r="A60" s="326" t="s">
        <v>4828</v>
      </c>
      <c r="B60" s="5">
        <f>IFERROR(VLOOKUP(A60,CatProd!C:G,5,FALSE),"")</f>
        <v>110</v>
      </c>
      <c r="C60" s="5" t="str">
        <f t="shared" ca="1" si="0"/>
        <v>100mg+270mg (base) - Tablet - Blister of 3 - 30 (3*10)</v>
      </c>
      <c r="D60" s="326" t="s">
        <v>4992</v>
      </c>
      <c r="E60" s="326" t="s">
        <v>4993</v>
      </c>
      <c r="F60" s="326" t="s">
        <v>4994</v>
      </c>
      <c r="G60" s="326"/>
      <c r="H60" s="5" t="str">
        <f t="shared" ca="1" si="1"/>
        <v>110-100mg+270mg (base) - Tablet - Blister of 3 - 30 (3*10)</v>
      </c>
      <c r="I60" s="347">
        <v>1103</v>
      </c>
    </row>
    <row r="61" spans="1:9" ht="38.25" x14ac:dyDescent="0.2">
      <c r="A61" s="326" t="s">
        <v>4828</v>
      </c>
      <c r="B61" s="5">
        <f>IFERROR(VLOOKUP(A61,CatProd!C:G,5,FALSE),"")</f>
        <v>110</v>
      </c>
      <c r="C61" s="5" t="str">
        <f t="shared" ca="1" si="0"/>
        <v>100mg+270mg (base) - Tablet - Blister of 3 - 75 (3*25)</v>
      </c>
      <c r="D61" s="326" t="s">
        <v>4980</v>
      </c>
      <c r="E61" s="326" t="s">
        <v>4981</v>
      </c>
      <c r="F61" s="326" t="s">
        <v>2720</v>
      </c>
      <c r="G61" s="326"/>
      <c r="H61" s="5" t="str">
        <f t="shared" ca="1" si="1"/>
        <v>110-100mg+270mg (base) - Tablet - Blister of 3 - 75 (3*25)</v>
      </c>
      <c r="I61" s="326">
        <v>164</v>
      </c>
    </row>
    <row r="62" spans="1:9" ht="25.5" x14ac:dyDescent="0.2">
      <c r="A62" s="326" t="s">
        <v>4828</v>
      </c>
      <c r="B62" s="5">
        <f>IFERROR(VLOOKUP(A62,CatProd!C:G,5,FALSE),"")</f>
        <v>110</v>
      </c>
      <c r="C62" s="5" t="str">
        <f t="shared" ca="1" si="0"/>
        <v>100mg+270mg (base) - Tablet - Blister of 6</v>
      </c>
      <c r="D62" s="326" t="s">
        <v>4978</v>
      </c>
      <c r="E62" s="326" t="s">
        <v>4979</v>
      </c>
      <c r="F62" s="326" t="s">
        <v>2727</v>
      </c>
      <c r="G62" s="326"/>
      <c r="H62" s="5" t="str">
        <f t="shared" ca="1" si="1"/>
        <v>110-100mg+270mg (base) - Tablet - Blister of 6</v>
      </c>
      <c r="I62" s="326">
        <v>163</v>
      </c>
    </row>
    <row r="63" spans="1:9" ht="38.25" x14ac:dyDescent="0.2">
      <c r="A63" s="326" t="s">
        <v>4828</v>
      </c>
      <c r="B63" s="5">
        <f>IFERROR(VLOOKUP(A63,CatProd!C:G,5,FALSE),"")</f>
        <v>110</v>
      </c>
      <c r="C63" s="5" t="str">
        <f t="shared" ca="1" si="0"/>
        <v>100mg+270mg (base) - Tablet - Blister of 6 - 150 (6*25)</v>
      </c>
      <c r="D63" s="326" t="s">
        <v>4982</v>
      </c>
      <c r="E63" s="326" t="s">
        <v>4983</v>
      </c>
      <c r="F63" s="326" t="s">
        <v>2723</v>
      </c>
      <c r="G63" s="326"/>
      <c r="H63" s="5" t="str">
        <f t="shared" ca="1" si="1"/>
        <v>110-100mg+270mg (base) - Tablet - Blister of 6 - 150 (6*25)</v>
      </c>
      <c r="I63" s="326">
        <v>165</v>
      </c>
    </row>
    <row r="64" spans="1:9" ht="38.25" x14ac:dyDescent="0.2">
      <c r="A64" s="326" t="s">
        <v>4828</v>
      </c>
      <c r="B64" s="5">
        <f>IFERROR(VLOOKUP(A64,CatProd!C:G,5,FALSE),"")</f>
        <v>110</v>
      </c>
      <c r="C64" s="5" t="str">
        <f t="shared" ca="1" si="0"/>
        <v>100mg+270mg (base) - Tablet - Blister of 6 - 60 (6*10)</v>
      </c>
      <c r="D64" s="326" t="s">
        <v>4995</v>
      </c>
      <c r="E64" s="326" t="s">
        <v>4996</v>
      </c>
      <c r="F64" s="326" t="s">
        <v>4997</v>
      </c>
      <c r="G64" s="326"/>
      <c r="H64" s="5" t="str">
        <f t="shared" ca="1" si="1"/>
        <v>110-100mg+270mg (base) - Tablet - Blister of 6 - 60 (6*10)</v>
      </c>
      <c r="I64" s="347">
        <v>1104</v>
      </c>
    </row>
    <row r="65" spans="1:9" ht="25.5" x14ac:dyDescent="0.2">
      <c r="A65" s="326" t="s">
        <v>4828</v>
      </c>
      <c r="B65" s="5">
        <f>IFERROR(VLOOKUP(A65,CatProd!C:G,5,FALSE),"")</f>
        <v>110</v>
      </c>
      <c r="C65" s="5" t="str">
        <f t="shared" ca="1" si="0"/>
        <v>25mg+67.5mg (base) - Tablet - Blister of 3</v>
      </c>
      <c r="D65" s="326" t="s">
        <v>4984</v>
      </c>
      <c r="E65" s="326" t="s">
        <v>4985</v>
      </c>
      <c r="F65" s="326" t="s">
        <v>2725</v>
      </c>
      <c r="G65" s="326"/>
      <c r="H65" s="5" t="str">
        <f t="shared" ca="1" si="1"/>
        <v>110-25mg+67.5mg (base) - Tablet - Blister of 3</v>
      </c>
      <c r="I65" s="326">
        <v>169</v>
      </c>
    </row>
    <row r="66" spans="1:9" ht="38.25" x14ac:dyDescent="0.2">
      <c r="A66" s="326" t="s">
        <v>4828</v>
      </c>
      <c r="B66" s="5">
        <f>IFERROR(VLOOKUP(A66,CatProd!C:G,5,FALSE),"")</f>
        <v>110</v>
      </c>
      <c r="C66" s="5" t="str">
        <f t="shared" ref="C66:C129" ca="1" si="2">IF(OFFSET(D66,0,LangOffset,1,1)&lt;&gt;"",OFFSET(D66,0,LangOffset,1,1),"")</f>
        <v>25mg+67.5mg (base) - Tablet - Blister of 3 -30 (3*10)</v>
      </c>
      <c r="D66" s="326" t="s">
        <v>4998</v>
      </c>
      <c r="E66" s="326" t="s">
        <v>4999</v>
      </c>
      <c r="F66" s="326" t="s">
        <v>5000</v>
      </c>
      <c r="G66" s="326"/>
      <c r="H66" s="5" t="str">
        <f t="shared" ref="H66:H129" ca="1" si="3">CONCATENATE(B66,"-",C66)</f>
        <v>110-25mg+67.5mg (base) - Tablet - Blister of 3 -30 (3*10)</v>
      </c>
      <c r="I66" s="347">
        <v>1105</v>
      </c>
    </row>
    <row r="67" spans="1:9" ht="38.25" x14ac:dyDescent="0.2">
      <c r="A67" s="326" t="s">
        <v>4828</v>
      </c>
      <c r="B67" s="5">
        <f>IFERROR(VLOOKUP(A67,CatProd!C:G,5,FALSE),"")</f>
        <v>110</v>
      </c>
      <c r="C67" s="5" t="str">
        <f t="shared" ca="1" si="2"/>
        <v>25mg+67.5mg (base) - Tablet - Blister of 3 -75 (3*25)</v>
      </c>
      <c r="D67" s="326" t="s">
        <v>4986</v>
      </c>
      <c r="E67" s="326" t="s">
        <v>4987</v>
      </c>
      <c r="F67" s="326" t="s">
        <v>2721</v>
      </c>
      <c r="G67" s="326"/>
      <c r="H67" s="5" t="str">
        <f t="shared" ca="1" si="3"/>
        <v>110-25mg+67.5mg (base) - Tablet - Blister of 3 -75 (3*25)</v>
      </c>
      <c r="I67" s="326">
        <v>170</v>
      </c>
    </row>
    <row r="68" spans="1:9" ht="25.5" x14ac:dyDescent="0.2">
      <c r="A68" s="326" t="s">
        <v>4828</v>
      </c>
      <c r="B68" s="5">
        <f>IFERROR(VLOOKUP(A68,CatProd!C:G,5,FALSE),"")</f>
        <v>110</v>
      </c>
      <c r="C68" s="5" t="str">
        <f t="shared" ca="1" si="2"/>
        <v>50mg+135mg (base) - Tablet - Blister of 3</v>
      </c>
      <c r="D68" s="326" t="s">
        <v>4988</v>
      </c>
      <c r="E68" s="326" t="s">
        <v>4989</v>
      </c>
      <c r="F68" s="326" t="s">
        <v>2726</v>
      </c>
      <c r="G68" s="326"/>
      <c r="H68" s="5" t="str">
        <f t="shared" ca="1" si="3"/>
        <v>110-50mg+135mg (base) - Tablet - Blister of 3</v>
      </c>
      <c r="I68" s="326">
        <v>173</v>
      </c>
    </row>
    <row r="69" spans="1:9" ht="38.25" x14ac:dyDescent="0.2">
      <c r="A69" s="326" t="s">
        <v>4828</v>
      </c>
      <c r="B69" s="5">
        <f>IFERROR(VLOOKUP(A69,CatProd!C:G,5,FALSE),"")</f>
        <v>110</v>
      </c>
      <c r="C69" s="5" t="str">
        <f t="shared" ca="1" si="2"/>
        <v>50mg+135mg (base) - Tablet - Blister of 3 - 30 (3*10)</v>
      </c>
      <c r="D69" s="326" t="s">
        <v>5001</v>
      </c>
      <c r="E69" s="326" t="s">
        <v>5002</v>
      </c>
      <c r="F69" s="326" t="s">
        <v>5003</v>
      </c>
      <c r="G69" s="326"/>
      <c r="H69" s="5" t="str">
        <f t="shared" ca="1" si="3"/>
        <v>110-50mg+135mg (base) - Tablet - Blister of 3 - 30 (3*10)</v>
      </c>
      <c r="I69" s="347">
        <v>1106</v>
      </c>
    </row>
    <row r="70" spans="1:9" ht="38.25" x14ac:dyDescent="0.2">
      <c r="A70" s="326" t="s">
        <v>4828</v>
      </c>
      <c r="B70" s="5">
        <f>IFERROR(VLOOKUP(A70,CatProd!C:G,5,FALSE),"")</f>
        <v>110</v>
      </c>
      <c r="C70" s="5" t="str">
        <f t="shared" ca="1" si="2"/>
        <v>50mg+135mg (base) - Tablet - Blister of 3 - 75 (3*25)</v>
      </c>
      <c r="D70" s="326" t="s">
        <v>4990</v>
      </c>
      <c r="E70" s="326" t="s">
        <v>4991</v>
      </c>
      <c r="F70" s="326" t="s">
        <v>2722</v>
      </c>
      <c r="G70" s="326"/>
      <c r="H70" s="5" t="str">
        <f t="shared" ca="1" si="3"/>
        <v>110-50mg+135mg (base) - Tablet - Blister of 3 - 75 (3*25)</v>
      </c>
      <c r="I70" s="326">
        <v>174</v>
      </c>
    </row>
    <row r="71" spans="1:9" ht="25.5" x14ac:dyDescent="0.2">
      <c r="A71" s="326" t="s">
        <v>4829</v>
      </c>
      <c r="B71" s="5">
        <f>IFERROR(VLOOKUP(A71,CatProd!C:G,5,FALSE),"")</f>
        <v>102</v>
      </c>
      <c r="C71" s="5" t="str">
        <f t="shared" ca="1" si="2"/>
        <v>150mg+(500mg+25mg) - Tablet - Co-blister 3+1</v>
      </c>
      <c r="D71" s="326" t="s">
        <v>5004</v>
      </c>
      <c r="E71" s="326" t="s">
        <v>5005</v>
      </c>
      <c r="F71" s="326" t="s">
        <v>2635</v>
      </c>
      <c r="G71" s="326"/>
      <c r="H71" s="5" t="str">
        <f t="shared" ca="1" si="3"/>
        <v>102-150mg+(500mg+25mg) - Tablet - Co-blister 3+1</v>
      </c>
      <c r="I71" s="326">
        <v>51</v>
      </c>
    </row>
    <row r="72" spans="1:9" ht="51" x14ac:dyDescent="0.2">
      <c r="A72" s="326" t="s">
        <v>4829</v>
      </c>
      <c r="B72" s="5">
        <f>IFERROR(VLOOKUP(A72,CatProd!C:G,5,FALSE),"")</f>
        <v>102</v>
      </c>
      <c r="C72" s="5" t="str">
        <f t="shared" ca="1" si="2"/>
        <v>150mg+(500mg+25mg) - Tablet - Co-blister 3+1 - 25*(3+1)</v>
      </c>
      <c r="D72" s="326" t="s">
        <v>5008</v>
      </c>
      <c r="E72" s="326" t="s">
        <v>5009</v>
      </c>
      <c r="F72" s="326" t="s">
        <v>5010</v>
      </c>
      <c r="G72" s="326"/>
      <c r="H72" s="5" t="str">
        <f t="shared" ca="1" si="3"/>
        <v>102-150mg+(500mg+25mg) - Tablet - Co-blister 3+1 - 25*(3+1)</v>
      </c>
      <c r="I72" s="347">
        <v>1107</v>
      </c>
    </row>
    <row r="73" spans="1:9" ht="51" x14ac:dyDescent="0.2">
      <c r="A73" s="326" t="s">
        <v>4829</v>
      </c>
      <c r="B73" s="5">
        <f>IFERROR(VLOOKUP(A73,CatProd!C:G,5,FALSE),"")</f>
        <v>102</v>
      </c>
      <c r="C73" s="5" t="str">
        <f t="shared" ca="1" si="2"/>
        <v>150mg+(500mg+25mg) - Tablet - Co-blister 3+1 - 50*(3+1)</v>
      </c>
      <c r="D73" s="326" t="s">
        <v>5011</v>
      </c>
      <c r="E73" s="326" t="s">
        <v>5012</v>
      </c>
      <c r="F73" s="326" t="s">
        <v>5013</v>
      </c>
      <c r="G73" s="326"/>
      <c r="H73" s="5" t="str">
        <f t="shared" ca="1" si="3"/>
        <v>102-150mg+(500mg+25mg) - Tablet - Co-blister 3+1 - 50*(3+1)</v>
      </c>
      <c r="I73" s="347">
        <v>1108</v>
      </c>
    </row>
    <row r="74" spans="1:9" ht="51" x14ac:dyDescent="0.2">
      <c r="A74" s="326" t="s">
        <v>4829</v>
      </c>
      <c r="B74" s="5">
        <f>IFERROR(VLOOKUP(A74,CatProd!C:G,5,FALSE),"")</f>
        <v>102</v>
      </c>
      <c r="C74" s="5" t="str">
        <f t="shared" ca="1" si="2"/>
        <v>153mg+(500mg+25mg)  - Tablet - Co-blister 3+1 - 50*(3+1)</v>
      </c>
      <c r="D74" s="326" t="s">
        <v>5014</v>
      </c>
      <c r="E74" s="326" t="s">
        <v>5015</v>
      </c>
      <c r="F74" s="326" t="s">
        <v>5016</v>
      </c>
      <c r="G74" s="326"/>
      <c r="H74" s="5" t="str">
        <f t="shared" ca="1" si="3"/>
        <v>102-153mg+(500mg+25mg)  - Tablet - Co-blister 3+1 - 50*(3+1)</v>
      </c>
      <c r="I74" s="347">
        <v>1109</v>
      </c>
    </row>
    <row r="75" spans="1:9" ht="38.25" x14ac:dyDescent="0.2">
      <c r="A75" s="326" t="s">
        <v>4829</v>
      </c>
      <c r="B75" s="5">
        <f>IFERROR(VLOOKUP(A75,CatProd!C:G,5,FALSE),"")</f>
        <v>102</v>
      </c>
      <c r="C75" s="5" t="str">
        <f t="shared" ca="1" si="2"/>
        <v>153mg+(500mg+25mg) - Tablet - Co-blister 3+1</v>
      </c>
      <c r="D75" s="326" t="s">
        <v>5017</v>
      </c>
      <c r="E75" s="326" t="s">
        <v>5018</v>
      </c>
      <c r="F75" s="326" t="s">
        <v>5019</v>
      </c>
      <c r="G75" s="326"/>
      <c r="H75" s="5" t="str">
        <f t="shared" ca="1" si="3"/>
        <v>102-153mg+(500mg+25mg) - Tablet - Co-blister 3+1</v>
      </c>
      <c r="I75" s="347">
        <v>1110</v>
      </c>
    </row>
    <row r="76" spans="1:9" ht="25.5" x14ac:dyDescent="0.2">
      <c r="A76" s="326" t="s">
        <v>4829</v>
      </c>
      <c r="B76" s="5">
        <f>IFERROR(VLOOKUP(A76,CatProd!C:G,5,FALSE),"")</f>
        <v>102</v>
      </c>
      <c r="C76" s="5" t="str">
        <f t="shared" ca="1" si="2"/>
        <v>75mg+(250mg+12.5mg) - Tablet - Co-blister 3+1</v>
      </c>
      <c r="D76" s="326" t="s">
        <v>5006</v>
      </c>
      <c r="E76" s="326" t="s">
        <v>5007</v>
      </c>
      <c r="F76" s="326" t="s">
        <v>2636</v>
      </c>
      <c r="G76" s="326"/>
      <c r="H76" s="5" t="str">
        <f t="shared" ca="1" si="3"/>
        <v>102-75mg+(250mg+12.5mg) - Tablet - Co-blister 3+1</v>
      </c>
      <c r="I76" s="326">
        <v>53</v>
      </c>
    </row>
    <row r="77" spans="1:9" ht="51" x14ac:dyDescent="0.2">
      <c r="A77" s="326" t="s">
        <v>4829</v>
      </c>
      <c r="B77" s="5">
        <f>IFERROR(VLOOKUP(A77,CatProd!C:G,5,FALSE),"")</f>
        <v>102</v>
      </c>
      <c r="C77" s="5" t="str">
        <f t="shared" ca="1" si="2"/>
        <v>75mg+(250mg+12.5mg) - Tablet - Co-blister 3+1 - 50 * (3+1)</v>
      </c>
      <c r="D77" s="326" t="s">
        <v>5020</v>
      </c>
      <c r="E77" s="326" t="s">
        <v>5021</v>
      </c>
      <c r="F77" s="326" t="s">
        <v>5022</v>
      </c>
      <c r="G77" s="326"/>
      <c r="H77" s="5" t="str">
        <f t="shared" ca="1" si="3"/>
        <v>102-75mg+(250mg+12.5mg) - Tablet - Co-blister 3+1 - 50 * (3+1)</v>
      </c>
      <c r="I77" s="347">
        <v>1111</v>
      </c>
    </row>
    <row r="78" spans="1:9" ht="51" x14ac:dyDescent="0.2">
      <c r="A78" s="326" t="s">
        <v>4829</v>
      </c>
      <c r="B78" s="5">
        <f>IFERROR(VLOOKUP(A78,CatProd!C:G,5,FALSE),"")</f>
        <v>102</v>
      </c>
      <c r="C78" s="5" t="str">
        <f t="shared" ca="1" si="2"/>
        <v>76,5mg+(250mg+12.5mg) - Tablet - Co-blister 3+1 - 50 * (3+1)</v>
      </c>
      <c r="D78" s="326" t="s">
        <v>5023</v>
      </c>
      <c r="E78" s="326" t="s">
        <v>5024</v>
      </c>
      <c r="F78" s="326" t="s">
        <v>5025</v>
      </c>
      <c r="G78" s="326"/>
      <c r="H78" s="5" t="str">
        <f t="shared" ca="1" si="3"/>
        <v>102-76,5mg+(250mg+12.5mg) - Tablet - Co-blister 3+1 - 50 * (3+1)</v>
      </c>
      <c r="I78" s="347">
        <v>1112</v>
      </c>
    </row>
    <row r="79" spans="1:9" ht="38.25" x14ac:dyDescent="0.2">
      <c r="A79" s="326" t="s">
        <v>4830</v>
      </c>
      <c r="B79" s="5">
        <f>IFERROR(VLOOKUP(A79,CatProd!C:G,5,FALSE),"")</f>
        <v>109</v>
      </c>
      <c r="C79" s="5" t="str">
        <f t="shared" ca="1" si="2"/>
        <v>50mg+150mg (base) - Tablet - Co-blister 12+12</v>
      </c>
      <c r="D79" s="326" t="s">
        <v>5026</v>
      </c>
      <c r="E79" s="326" t="s">
        <v>2717</v>
      </c>
      <c r="F79" s="326" t="s">
        <v>2717</v>
      </c>
      <c r="G79" s="326"/>
      <c r="H79" s="5" t="str">
        <f t="shared" ca="1" si="3"/>
        <v>109-50mg+150mg (base) - Tablet - Co-blister 12+12</v>
      </c>
      <c r="I79" s="326">
        <v>142</v>
      </c>
    </row>
    <row r="80" spans="1:9" ht="38.25" x14ac:dyDescent="0.2">
      <c r="A80" s="326" t="s">
        <v>4830</v>
      </c>
      <c r="B80" s="5">
        <f>IFERROR(VLOOKUP(A80,CatProd!C:G,5,FALSE),"")</f>
        <v>109</v>
      </c>
      <c r="C80" s="5" t="str">
        <f t="shared" ca="1" si="2"/>
        <v>50mg+150mg (base) - Tablet - Co-blister 3+3</v>
      </c>
      <c r="D80" s="326" t="s">
        <v>5027</v>
      </c>
      <c r="E80" s="326" t="s">
        <v>2710</v>
      </c>
      <c r="F80" s="326" t="s">
        <v>2710</v>
      </c>
      <c r="G80" s="326"/>
      <c r="H80" s="5" t="str">
        <f t="shared" ca="1" si="3"/>
        <v>109-50mg+150mg (base) - Tablet - Co-blister 3+3</v>
      </c>
      <c r="I80" s="326">
        <v>144</v>
      </c>
    </row>
    <row r="81" spans="1:9" ht="38.25" x14ac:dyDescent="0.2">
      <c r="A81" s="326" t="s">
        <v>4830</v>
      </c>
      <c r="B81" s="5">
        <f>IFERROR(VLOOKUP(A81,CatProd!C:G,5,FALSE),"")</f>
        <v>109</v>
      </c>
      <c r="C81" s="5" t="str">
        <f t="shared" ca="1" si="2"/>
        <v>50mg+150mg (base) - Tablet - Co-blister 4+4 - 3 * (4+4)</v>
      </c>
      <c r="D81" s="326" t="s">
        <v>5028</v>
      </c>
      <c r="E81" s="326" t="s">
        <v>2715</v>
      </c>
      <c r="F81" s="326" t="s">
        <v>2715</v>
      </c>
      <c r="G81" s="326"/>
      <c r="H81" s="5" t="str">
        <f t="shared" ca="1" si="3"/>
        <v>109-50mg+150mg (base) - Tablet - Co-blister 4+4 - 3 * (4+4)</v>
      </c>
      <c r="I81" s="326">
        <v>147</v>
      </c>
    </row>
    <row r="82" spans="1:9" ht="38.25" x14ac:dyDescent="0.2">
      <c r="A82" s="326" t="s">
        <v>4830</v>
      </c>
      <c r="B82" s="5">
        <f>IFERROR(VLOOKUP(A82,CatProd!C:G,5,FALSE),"")</f>
        <v>109</v>
      </c>
      <c r="C82" s="5" t="str">
        <f t="shared" ca="1" si="2"/>
        <v>50mg+150mg (base) - Tablet - Co-blister 6+6</v>
      </c>
      <c r="D82" s="326" t="s">
        <v>5029</v>
      </c>
      <c r="E82" s="326" t="s">
        <v>2716</v>
      </c>
      <c r="F82" s="326" t="s">
        <v>2716</v>
      </c>
      <c r="G82" s="326"/>
      <c r="H82" s="5" t="str">
        <f t="shared" ca="1" si="3"/>
        <v>109-50mg+150mg (base) - Tablet - Co-blister 6+6</v>
      </c>
      <c r="I82" s="326">
        <v>148</v>
      </c>
    </row>
    <row r="83" spans="1:9" ht="38.25" x14ac:dyDescent="0.2">
      <c r="A83" s="326" t="s">
        <v>4830</v>
      </c>
      <c r="B83" s="5">
        <f>IFERROR(VLOOKUP(A83,CatProd!C:G,5,FALSE),"")</f>
        <v>109</v>
      </c>
      <c r="C83" s="5" t="str">
        <f t="shared" ca="1" si="2"/>
        <v>50mg+153mg (base) - Tablet - Co-blister 12+12</v>
      </c>
      <c r="D83" s="326" t="s">
        <v>5030</v>
      </c>
      <c r="E83" s="326" t="s">
        <v>2718</v>
      </c>
      <c r="F83" s="326" t="s">
        <v>2718</v>
      </c>
      <c r="G83" s="326"/>
      <c r="H83" s="5" t="str">
        <f t="shared" ca="1" si="3"/>
        <v>109-50mg+153mg (base) - Tablet - Co-blister 12+12</v>
      </c>
      <c r="I83" s="326">
        <v>150</v>
      </c>
    </row>
    <row r="84" spans="1:9" ht="38.25" x14ac:dyDescent="0.2">
      <c r="A84" s="326" t="s">
        <v>4830</v>
      </c>
      <c r="B84" s="5">
        <f>IFERROR(VLOOKUP(A84,CatProd!C:G,5,FALSE),"")</f>
        <v>109</v>
      </c>
      <c r="C84" s="5" t="str">
        <f t="shared" ca="1" si="2"/>
        <v>50mg+153mg (base) - Tablet - Co-blister 12+12 - 10 * (12+12)</v>
      </c>
      <c r="D84" s="326" t="s">
        <v>5031</v>
      </c>
      <c r="E84" s="326" t="s">
        <v>2719</v>
      </c>
      <c r="F84" s="326" t="s">
        <v>2719</v>
      </c>
      <c r="G84" s="326"/>
      <c r="H84" s="5" t="str">
        <f t="shared" ca="1" si="3"/>
        <v>109-50mg+153mg (base) - Tablet - Co-blister 12+12 - 10 * (12+12)</v>
      </c>
      <c r="I84" s="326">
        <v>151</v>
      </c>
    </row>
    <row r="85" spans="1:9" ht="38.25" x14ac:dyDescent="0.2">
      <c r="A85" s="326" t="s">
        <v>4830</v>
      </c>
      <c r="B85" s="5">
        <f>IFERROR(VLOOKUP(A85,CatProd!C:G,5,FALSE),"")</f>
        <v>109</v>
      </c>
      <c r="C85" s="5" t="str">
        <f t="shared" ca="1" si="2"/>
        <v>50mg+153mg (base) - Tablet - Co-blister 3+3</v>
      </c>
      <c r="D85" s="326" t="s">
        <v>5032</v>
      </c>
      <c r="E85" s="326" t="s">
        <v>2713</v>
      </c>
      <c r="F85" s="326" t="s">
        <v>2713</v>
      </c>
      <c r="G85" s="326"/>
      <c r="H85" s="5" t="str">
        <f t="shared" ca="1" si="3"/>
        <v>109-50mg+153mg (base) - Tablet - Co-blister 3+3</v>
      </c>
      <c r="I85" s="326">
        <v>154</v>
      </c>
    </row>
    <row r="86" spans="1:9" ht="38.25" x14ac:dyDescent="0.2">
      <c r="A86" s="326" t="s">
        <v>4830</v>
      </c>
      <c r="B86" s="5">
        <f>IFERROR(VLOOKUP(A86,CatProd!C:G,5,FALSE),"")</f>
        <v>109</v>
      </c>
      <c r="C86" s="5" t="str">
        <f t="shared" ca="1" si="2"/>
        <v>50mg+153mg (base) - Tablet - Co-blister 3+3 - 10 * (3+3)</v>
      </c>
      <c r="D86" s="326" t="s">
        <v>5033</v>
      </c>
      <c r="E86" s="326" t="s">
        <v>2714</v>
      </c>
      <c r="F86" s="326" t="s">
        <v>2714</v>
      </c>
      <c r="G86" s="326"/>
      <c r="H86" s="5" t="str">
        <f t="shared" ca="1" si="3"/>
        <v>109-50mg+153mg (base) - Tablet - Co-blister 3+3 - 10 * (3+3)</v>
      </c>
      <c r="I86" s="326">
        <v>155</v>
      </c>
    </row>
    <row r="87" spans="1:9" ht="38.25" x14ac:dyDescent="0.2">
      <c r="A87" s="326" t="s">
        <v>4830</v>
      </c>
      <c r="B87" s="5">
        <f>IFERROR(VLOOKUP(A87,CatProd!C:G,5,FALSE),"")</f>
        <v>109</v>
      </c>
      <c r="C87" s="5" t="str">
        <f t="shared" ca="1" si="2"/>
        <v>50mg+153mg (base) - Tablet - Co-blister 6+6</v>
      </c>
      <c r="D87" s="326" t="s">
        <v>5034</v>
      </c>
      <c r="E87" s="326" t="s">
        <v>2711</v>
      </c>
      <c r="F87" s="326" t="s">
        <v>2711</v>
      </c>
      <c r="G87" s="326"/>
      <c r="H87" s="5" t="str">
        <f t="shared" ca="1" si="3"/>
        <v>109-50mg+153mg (base) - Tablet - Co-blister 6+6</v>
      </c>
      <c r="I87" s="326">
        <v>158</v>
      </c>
    </row>
    <row r="88" spans="1:9" ht="38.25" x14ac:dyDescent="0.2">
      <c r="A88" s="326" t="s">
        <v>4830</v>
      </c>
      <c r="B88" s="5">
        <f>IFERROR(VLOOKUP(A88,CatProd!C:G,5,FALSE),"")</f>
        <v>109</v>
      </c>
      <c r="C88" s="5" t="str">
        <f t="shared" ca="1" si="2"/>
        <v>50mg+153mg (base) - Tablet - Co-blister 6+6 - 10 * (6+6)</v>
      </c>
      <c r="D88" s="326" t="s">
        <v>5035</v>
      </c>
      <c r="E88" s="326" t="s">
        <v>2712</v>
      </c>
      <c r="F88" s="326" t="s">
        <v>2712</v>
      </c>
      <c r="G88" s="326"/>
      <c r="H88" s="5" t="str">
        <f t="shared" ca="1" si="3"/>
        <v>109-50mg+153mg (base) - Tablet - Co-blister 6+6 - 10 * (6+6)</v>
      </c>
      <c r="I88" s="326">
        <v>159</v>
      </c>
    </row>
    <row r="89" spans="1:9" x14ac:dyDescent="0.2">
      <c r="A89" s="324" t="s">
        <v>4818</v>
      </c>
      <c r="B89" s="5">
        <f>IFERROR(VLOOKUP(A89,CatProd!C:G,5,FALSE),"")</f>
        <v>43</v>
      </c>
      <c r="C89" s="5" t="str">
        <f t="shared" ca="1" si="2"/>
        <v>125mg+31.25mg/5ml - Powder for oral suspension - Bottle of 100 ml</v>
      </c>
      <c r="D89" s="324" t="s">
        <v>5036</v>
      </c>
      <c r="E89" s="324" t="s">
        <v>2663</v>
      </c>
      <c r="F89" s="324" t="s">
        <v>2664</v>
      </c>
      <c r="G89" s="324"/>
      <c r="H89" s="5" t="str">
        <f t="shared" ca="1" si="3"/>
        <v>43-125mg+31.25mg/5ml - Powder for oral suspension - Bottle of 100 ml</v>
      </c>
      <c r="I89" s="324">
        <v>55</v>
      </c>
    </row>
    <row r="90" spans="1:9" x14ac:dyDescent="0.2">
      <c r="A90" s="324" t="s">
        <v>4818</v>
      </c>
      <c r="B90" s="5">
        <f>IFERROR(VLOOKUP(A90,CatProd!C:G,5,FALSE),"")</f>
        <v>43</v>
      </c>
      <c r="C90" s="5" t="str">
        <f t="shared" ca="1" si="2"/>
        <v>250mg+125mg - Tablet - Blister of 10</v>
      </c>
      <c r="D90" s="324" t="s">
        <v>5037</v>
      </c>
      <c r="E90" s="324" t="s">
        <v>2654</v>
      </c>
      <c r="F90" s="324" t="s">
        <v>2653</v>
      </c>
      <c r="G90" s="324"/>
      <c r="H90" s="5" t="str">
        <f t="shared" ca="1" si="3"/>
        <v>43-250mg+125mg - Tablet - Blister of 10</v>
      </c>
      <c r="I90" s="324">
        <v>56</v>
      </c>
    </row>
    <row r="91" spans="1:9" x14ac:dyDescent="0.2">
      <c r="A91" s="324" t="s">
        <v>4818</v>
      </c>
      <c r="B91" s="5">
        <f>IFERROR(VLOOKUP(A91,CatProd!C:G,5,FALSE),"")</f>
        <v>43</v>
      </c>
      <c r="C91" s="5" t="str">
        <f t="shared" ca="1" si="2"/>
        <v xml:space="preserve">250mg+125mg - Tablet - Blister of 10 - 20 (10*2) </v>
      </c>
      <c r="D91" s="324" t="s">
        <v>5063</v>
      </c>
      <c r="E91" s="324" t="s">
        <v>5064</v>
      </c>
      <c r="F91" s="324" t="s">
        <v>5065</v>
      </c>
      <c r="G91" s="324"/>
      <c r="H91" s="5" t="str">
        <f t="shared" ca="1" si="3"/>
        <v xml:space="preserve">43-250mg+125mg - Tablet - Blister of 10 - 20 (10*2) </v>
      </c>
      <c r="I91" s="347">
        <v>1113</v>
      </c>
    </row>
    <row r="92" spans="1:9" x14ac:dyDescent="0.2">
      <c r="A92" s="324" t="s">
        <v>4818</v>
      </c>
      <c r="B92" s="5">
        <f>IFERROR(VLOOKUP(A92,CatProd!C:G,5,FALSE),"")</f>
        <v>43</v>
      </c>
      <c r="C92" s="5" t="str">
        <f t="shared" ca="1" si="2"/>
        <v>250mg+125mg - Tablet - Blister of 14</v>
      </c>
      <c r="D92" s="324" t="s">
        <v>5038</v>
      </c>
      <c r="E92" s="324" t="s">
        <v>2672</v>
      </c>
      <c r="F92" s="324" t="s">
        <v>2671</v>
      </c>
      <c r="G92" s="324"/>
      <c r="H92" s="5" t="str">
        <f t="shared" ca="1" si="3"/>
        <v>43-250mg+125mg - Tablet - Blister of 14</v>
      </c>
      <c r="I92" s="324">
        <v>57</v>
      </c>
    </row>
    <row r="93" spans="1:9" x14ac:dyDescent="0.2">
      <c r="A93" s="324" t="s">
        <v>4818</v>
      </c>
      <c r="B93" s="5">
        <f>IFERROR(VLOOKUP(A93,CatProd!C:G,5,FALSE),"")</f>
        <v>43</v>
      </c>
      <c r="C93" s="5" t="str">
        <f t="shared" ca="1" si="2"/>
        <v>250mg+125mg - Tablet - Blister of 16</v>
      </c>
      <c r="D93" s="324" t="s">
        <v>5039</v>
      </c>
      <c r="E93" s="324" t="s">
        <v>2656</v>
      </c>
      <c r="F93" s="324" t="s">
        <v>2655</v>
      </c>
      <c r="G93" s="324"/>
      <c r="H93" s="5" t="str">
        <f t="shared" ca="1" si="3"/>
        <v>43-250mg+125mg - Tablet - Blister of 16</v>
      </c>
      <c r="I93" s="324">
        <v>58</v>
      </c>
    </row>
    <row r="94" spans="1:9" x14ac:dyDescent="0.2">
      <c r="A94" s="354" t="s">
        <v>4818</v>
      </c>
      <c r="B94" s="5">
        <v>43</v>
      </c>
      <c r="C94" s="5" t="str">
        <f t="shared" ca="1" si="2"/>
        <v>250mg+125mg - Tablet - Blister of 20</v>
      </c>
      <c r="D94" s="354" t="s">
        <v>6697</v>
      </c>
      <c r="E94" s="354" t="s">
        <v>6697</v>
      </c>
      <c r="F94" s="354" t="s">
        <v>6697</v>
      </c>
      <c r="G94" s="354" t="s">
        <v>6697</v>
      </c>
      <c r="H94" s="5" t="str">
        <f t="shared" ca="1" si="3"/>
        <v>43-250mg+125mg - Tablet - Blister of 20</v>
      </c>
      <c r="I94" s="357">
        <v>1528</v>
      </c>
    </row>
    <row r="95" spans="1:9" x14ac:dyDescent="0.2">
      <c r="A95" s="324" t="s">
        <v>4818</v>
      </c>
      <c r="B95" s="5">
        <f>IFERROR(VLOOKUP(A95,CatProd!C:G,5,FALSE),"")</f>
        <v>43</v>
      </c>
      <c r="C95" s="5" t="str">
        <f t="shared" ca="1" si="2"/>
        <v>250mg+125mg - Tablet - Blister of 21</v>
      </c>
      <c r="D95" s="324" t="s">
        <v>5040</v>
      </c>
      <c r="E95" s="324" t="s">
        <v>2658</v>
      </c>
      <c r="F95" s="324" t="s">
        <v>2657</v>
      </c>
      <c r="G95" s="324"/>
      <c r="H95" s="5" t="str">
        <f t="shared" ca="1" si="3"/>
        <v>43-250mg+125mg - Tablet - Blister of 21</v>
      </c>
      <c r="I95" s="324">
        <v>59</v>
      </c>
    </row>
    <row r="96" spans="1:9" x14ac:dyDescent="0.2">
      <c r="A96" s="324" t="s">
        <v>4818</v>
      </c>
      <c r="B96" s="5">
        <f>IFERROR(VLOOKUP(A96,CatProd!C:G,5,FALSE),"")</f>
        <v>43</v>
      </c>
      <c r="C96" s="5" t="str">
        <f t="shared" ca="1" si="2"/>
        <v>250mg+125mg - Tablet - Blister of 8</v>
      </c>
      <c r="D96" s="324" t="s">
        <v>5041</v>
      </c>
      <c r="E96" s="324" t="s">
        <v>2670</v>
      </c>
      <c r="F96" s="324" t="s">
        <v>2669</v>
      </c>
      <c r="G96" s="324"/>
      <c r="H96" s="5" t="str">
        <f t="shared" ca="1" si="3"/>
        <v>43-250mg+125mg - Tablet - Blister of 8</v>
      </c>
      <c r="I96" s="324">
        <v>60</v>
      </c>
    </row>
    <row r="97" spans="1:9" x14ac:dyDescent="0.2">
      <c r="A97" s="324" t="s">
        <v>4818</v>
      </c>
      <c r="B97" s="5">
        <f>IFERROR(VLOOKUP(A97,CatProd!C:G,5,FALSE),"")</f>
        <v>43</v>
      </c>
      <c r="C97" s="5" t="str">
        <f t="shared" ca="1" si="2"/>
        <v>250mg+62.5mg/5ml - Powder for oral suspension - Bottle of 100 ml</v>
      </c>
      <c r="D97" s="324" t="s">
        <v>5042</v>
      </c>
      <c r="E97" s="324" t="s">
        <v>2665</v>
      </c>
      <c r="F97" s="324" t="s">
        <v>2666</v>
      </c>
      <c r="G97" s="324"/>
      <c r="H97" s="5" t="str">
        <f t="shared" ca="1" si="3"/>
        <v>43-250mg+62.5mg/5ml - Powder for oral suspension - Bottle of 100 ml</v>
      </c>
      <c r="I97" s="324">
        <v>61</v>
      </c>
    </row>
    <row r="98" spans="1:9" x14ac:dyDescent="0.2">
      <c r="A98" s="324" t="s">
        <v>4818</v>
      </c>
      <c r="B98" s="5">
        <f>IFERROR(VLOOKUP(A98,CatProd!C:G,5,FALSE),"")</f>
        <v>43</v>
      </c>
      <c r="C98" s="5" t="str">
        <f t="shared" ca="1" si="2"/>
        <v>500mg+125mg - Tablet - Blister of 10</v>
      </c>
      <c r="D98" s="324" t="s">
        <v>5043</v>
      </c>
      <c r="E98" s="324" t="s">
        <v>2638</v>
      </c>
      <c r="F98" s="324" t="s">
        <v>2637</v>
      </c>
      <c r="G98" s="324"/>
      <c r="H98" s="5" t="str">
        <f t="shared" ca="1" si="3"/>
        <v>43-500mg+125mg - Tablet - Blister of 10</v>
      </c>
      <c r="I98" s="324">
        <v>62</v>
      </c>
    </row>
    <row r="99" spans="1:9" x14ac:dyDescent="0.2">
      <c r="A99" s="324" t="s">
        <v>4818</v>
      </c>
      <c r="B99" s="5">
        <f>IFERROR(VLOOKUP(A99,CatProd!C:G,5,FALSE),"")</f>
        <v>43</v>
      </c>
      <c r="C99" s="5" t="str">
        <f t="shared" ca="1" si="2"/>
        <v>500mg+125mg - Tablet - Blister of 100</v>
      </c>
      <c r="D99" s="324" t="s">
        <v>5044</v>
      </c>
      <c r="E99" s="324" t="s">
        <v>2668</v>
      </c>
      <c r="F99" s="324" t="s">
        <v>2667</v>
      </c>
      <c r="G99" s="324"/>
      <c r="H99" s="5" t="str">
        <f t="shared" ca="1" si="3"/>
        <v>43-500mg+125mg - Tablet - Blister of 100</v>
      </c>
      <c r="I99" s="324">
        <v>63</v>
      </c>
    </row>
    <row r="100" spans="1:9" x14ac:dyDescent="0.2">
      <c r="A100" s="324" t="s">
        <v>4818</v>
      </c>
      <c r="B100" s="5">
        <f>IFERROR(VLOOKUP(A100,CatProd!C:G,5,FALSE),"")</f>
        <v>43</v>
      </c>
      <c r="C100" s="5" t="str">
        <f t="shared" ca="1" si="2"/>
        <v>500mg+125mg - Tablet - Blister of 14</v>
      </c>
      <c r="D100" s="324" t="s">
        <v>5046</v>
      </c>
      <c r="E100" s="324" t="s">
        <v>2662</v>
      </c>
      <c r="F100" s="324" t="s">
        <v>2661</v>
      </c>
      <c r="G100" s="324"/>
      <c r="H100" s="5" t="str">
        <f t="shared" ca="1" si="3"/>
        <v>43-500mg+125mg - Tablet - Blister of 14</v>
      </c>
      <c r="I100" s="324">
        <v>65</v>
      </c>
    </row>
    <row r="101" spans="1:9" x14ac:dyDescent="0.2">
      <c r="A101" s="354" t="s">
        <v>4818</v>
      </c>
      <c r="B101" s="5">
        <v>43</v>
      </c>
      <c r="C101" s="5" t="str">
        <f t="shared" ca="1" si="2"/>
        <v>500mg+125mg - Tablet - Blister of 15</v>
      </c>
      <c r="D101" s="354" t="s">
        <v>6698</v>
      </c>
      <c r="E101" s="354" t="s">
        <v>6698</v>
      </c>
      <c r="F101" s="354" t="s">
        <v>6698</v>
      </c>
      <c r="G101" s="354" t="s">
        <v>6698</v>
      </c>
      <c r="H101" s="5" t="str">
        <f t="shared" ca="1" si="3"/>
        <v>43-500mg+125mg - Tablet - Blister of 15</v>
      </c>
      <c r="I101" s="357">
        <v>1529</v>
      </c>
    </row>
    <row r="102" spans="1:9" x14ac:dyDescent="0.2">
      <c r="A102" s="324" t="s">
        <v>4818</v>
      </c>
      <c r="B102" s="5">
        <f>IFERROR(VLOOKUP(A102,CatProd!C:G,5,FALSE),"")</f>
        <v>43</v>
      </c>
      <c r="C102" s="5" t="str">
        <f t="shared" ca="1" si="2"/>
        <v>500mg+125mg - Tablet - Blister of 16</v>
      </c>
      <c r="D102" s="324" t="s">
        <v>5047</v>
      </c>
      <c r="E102" s="324" t="s">
        <v>2648</v>
      </c>
      <c r="F102" s="324" t="s">
        <v>2647</v>
      </c>
      <c r="G102" s="324"/>
      <c r="H102" s="5" t="str">
        <f t="shared" ca="1" si="3"/>
        <v>43-500mg+125mg - Tablet - Blister of 16</v>
      </c>
      <c r="I102" s="324">
        <v>66</v>
      </c>
    </row>
    <row r="103" spans="1:9" x14ac:dyDescent="0.2">
      <c r="A103" s="324" t="s">
        <v>4818</v>
      </c>
      <c r="B103" s="5">
        <f>IFERROR(VLOOKUP(A103,CatProd!C:G,5,FALSE),"")</f>
        <v>43</v>
      </c>
      <c r="C103" s="5" t="str">
        <f t="shared" ca="1" si="2"/>
        <v>500mg+125mg - Tablet - Blister of 20</v>
      </c>
      <c r="D103" s="324" t="s">
        <v>5048</v>
      </c>
      <c r="E103" s="324" t="s">
        <v>2640</v>
      </c>
      <c r="F103" s="324" t="s">
        <v>2639</v>
      </c>
      <c r="G103" s="324"/>
      <c r="H103" s="5" t="str">
        <f t="shared" ca="1" si="3"/>
        <v>43-500mg+125mg - Tablet - Blister of 20</v>
      </c>
      <c r="I103" s="324">
        <v>67</v>
      </c>
    </row>
    <row r="104" spans="1:9" x14ac:dyDescent="0.2">
      <c r="A104" s="324" t="s">
        <v>4818</v>
      </c>
      <c r="B104" s="5">
        <f>IFERROR(VLOOKUP(A104,CatProd!C:G,5,FALSE),"")</f>
        <v>43</v>
      </c>
      <c r="C104" s="5" t="str">
        <f t="shared" ca="1" si="2"/>
        <v>500mg+125mg - Tablet - Blister of 21</v>
      </c>
      <c r="D104" s="324" t="s">
        <v>5049</v>
      </c>
      <c r="E104" s="324" t="s">
        <v>2650</v>
      </c>
      <c r="F104" s="324" t="s">
        <v>2649</v>
      </c>
      <c r="G104" s="324"/>
      <c r="H104" s="5" t="str">
        <f t="shared" ca="1" si="3"/>
        <v>43-500mg+125mg - Tablet - Blister of 21</v>
      </c>
      <c r="I104" s="324">
        <v>68</v>
      </c>
    </row>
    <row r="105" spans="1:9" x14ac:dyDescent="0.2">
      <c r="A105" s="324" t="s">
        <v>4818</v>
      </c>
      <c r="B105" s="5">
        <f>IFERROR(VLOOKUP(A105,CatProd!C:G,5,FALSE),"")</f>
        <v>43</v>
      </c>
      <c r="C105" s="5" t="str">
        <f t="shared" ca="1" si="2"/>
        <v>500mg+125mg - Tablet - Blister of 50</v>
      </c>
      <c r="D105" s="324" t="s">
        <v>5051</v>
      </c>
      <c r="E105" s="324" t="s">
        <v>2660</v>
      </c>
      <c r="F105" s="324" t="s">
        <v>2659</v>
      </c>
      <c r="G105" s="324"/>
      <c r="H105" s="5" t="str">
        <f t="shared" ca="1" si="3"/>
        <v>43-500mg+125mg - Tablet - Blister of 50</v>
      </c>
      <c r="I105" s="324">
        <v>70</v>
      </c>
    </row>
    <row r="106" spans="1:9" x14ac:dyDescent="0.2">
      <c r="A106" s="324" t="s">
        <v>4818</v>
      </c>
      <c r="B106" s="5">
        <f>IFERROR(VLOOKUP(A106,CatProd!C:G,5,FALSE),"")</f>
        <v>43</v>
      </c>
      <c r="C106" s="5" t="str">
        <f t="shared" ca="1" si="2"/>
        <v>500mg+125mg - Tablet - Blister of 6</v>
      </c>
      <c r="D106" s="324" t="s">
        <v>5052</v>
      </c>
      <c r="E106" s="324" t="s">
        <v>2684</v>
      </c>
      <c r="F106" s="324" t="s">
        <v>2683</v>
      </c>
      <c r="G106" s="324"/>
      <c r="H106" s="5" t="str">
        <f t="shared" ca="1" si="3"/>
        <v>43-500mg+125mg - Tablet - Blister of 6</v>
      </c>
      <c r="I106" s="324">
        <v>71</v>
      </c>
    </row>
    <row r="107" spans="1:9" x14ac:dyDescent="0.2">
      <c r="A107" s="324" t="s">
        <v>4818</v>
      </c>
      <c r="B107" s="5">
        <f>IFERROR(VLOOKUP(A107,CatProd!C:G,5,FALSE),"")</f>
        <v>43</v>
      </c>
      <c r="C107" s="5" t="str">
        <f t="shared" ca="1" si="2"/>
        <v>500mg+125mg - Tablet - Blister of 6 - 12 (6*2)</v>
      </c>
      <c r="D107" s="324" t="s">
        <v>5045</v>
      </c>
      <c r="E107" s="324" t="s">
        <v>2676</v>
      </c>
      <c r="F107" s="324" t="s">
        <v>2675</v>
      </c>
      <c r="G107" s="324"/>
      <c r="H107" s="5" t="str">
        <f t="shared" ca="1" si="3"/>
        <v>43-500mg+125mg - Tablet - Blister of 6 - 12 (6*2)</v>
      </c>
      <c r="I107" s="324">
        <v>64</v>
      </c>
    </row>
    <row r="108" spans="1:9" x14ac:dyDescent="0.2">
      <c r="A108" s="324" t="s">
        <v>4818</v>
      </c>
      <c r="B108" s="5">
        <f>IFERROR(VLOOKUP(A108,CatProd!C:G,5,FALSE),"")</f>
        <v>43</v>
      </c>
      <c r="C108" s="5" t="str">
        <f t="shared" ca="1" si="2"/>
        <v>500mg+125mg - Tablet - Blister of 6 - 24 (6*4)</v>
      </c>
      <c r="D108" s="324" t="s">
        <v>5050</v>
      </c>
      <c r="E108" s="324" t="s">
        <v>2680</v>
      </c>
      <c r="F108" s="324" t="s">
        <v>2679</v>
      </c>
      <c r="G108" s="324"/>
      <c r="H108" s="5" t="str">
        <f t="shared" ca="1" si="3"/>
        <v>43-500mg+125mg - Tablet - Blister of 6 - 24 (6*4)</v>
      </c>
      <c r="I108" s="324">
        <v>69</v>
      </c>
    </row>
    <row r="109" spans="1:9" x14ac:dyDescent="0.2">
      <c r="A109" s="324" t="s">
        <v>4818</v>
      </c>
      <c r="B109" s="5">
        <f>IFERROR(VLOOKUP(A109,CatProd!C:G,5,FALSE),"")</f>
        <v>43</v>
      </c>
      <c r="C109" s="5" t="str">
        <f t="shared" ca="1" si="2"/>
        <v>500mg+125mg - Tablet - Blister of 8</v>
      </c>
      <c r="D109" s="324" t="s">
        <v>5053</v>
      </c>
      <c r="E109" s="324" t="s">
        <v>2690</v>
      </c>
      <c r="F109" s="324" t="s">
        <v>2689</v>
      </c>
      <c r="G109" s="324"/>
      <c r="H109" s="5" t="str">
        <f t="shared" ca="1" si="3"/>
        <v>43-500mg+125mg - Tablet - Blister of 8</v>
      </c>
      <c r="I109" s="324">
        <v>73</v>
      </c>
    </row>
    <row r="110" spans="1:9" x14ac:dyDescent="0.2">
      <c r="A110" s="324" t="s">
        <v>4818</v>
      </c>
      <c r="B110" s="5">
        <f>IFERROR(VLOOKUP(A110,CatProd!C:G,5,FALSE),"")</f>
        <v>43</v>
      </c>
      <c r="C110" s="5" t="str">
        <f t="shared" ca="1" si="2"/>
        <v>500mg+125mg - Tablet - Bottle of 100</v>
      </c>
      <c r="D110" s="324" t="s">
        <v>5054</v>
      </c>
      <c r="E110" s="324" t="s">
        <v>2641</v>
      </c>
      <c r="F110" s="324" t="s">
        <v>2642</v>
      </c>
      <c r="G110" s="324"/>
      <c r="H110" s="5" t="str">
        <f t="shared" ca="1" si="3"/>
        <v>43-500mg+125mg - Tablet - Bottle of 100</v>
      </c>
      <c r="I110" s="324">
        <v>74</v>
      </c>
    </row>
    <row r="111" spans="1:9" x14ac:dyDescent="0.2">
      <c r="A111" s="324" t="s">
        <v>4818</v>
      </c>
      <c r="B111" s="5">
        <f>IFERROR(VLOOKUP(A111,CatProd!C:G,5,FALSE),"")</f>
        <v>43</v>
      </c>
      <c r="C111" s="5" t="str">
        <f t="shared" ca="1" si="2"/>
        <v>500mg+125mg - Tablet - Bottle of 500</v>
      </c>
      <c r="D111" s="324" t="s">
        <v>5055</v>
      </c>
      <c r="E111" s="324" t="s">
        <v>2645</v>
      </c>
      <c r="F111" s="324" t="s">
        <v>2646</v>
      </c>
      <c r="G111" s="324"/>
      <c r="H111" s="5" t="str">
        <f t="shared" ca="1" si="3"/>
        <v>43-500mg+125mg - Tablet - Bottle of 500</v>
      </c>
      <c r="I111" s="324">
        <v>76</v>
      </c>
    </row>
    <row r="112" spans="1:9" x14ac:dyDescent="0.2">
      <c r="A112" s="324" t="s">
        <v>4818</v>
      </c>
      <c r="B112" s="5">
        <f>IFERROR(VLOOKUP(A112,CatProd!C:G,5,FALSE),"")</f>
        <v>43</v>
      </c>
      <c r="C112" s="5" t="str">
        <f t="shared" ca="1" si="2"/>
        <v>875mg+125mg - Tablet - Blister of 10 - 100 (10*10)</v>
      </c>
      <c r="D112" s="324" t="s">
        <v>5066</v>
      </c>
      <c r="E112" s="324" t="s">
        <v>5067</v>
      </c>
      <c r="F112" s="324" t="s">
        <v>5068</v>
      </c>
      <c r="G112" s="324"/>
      <c r="H112" s="5" t="str">
        <f t="shared" ca="1" si="3"/>
        <v>43-875mg+125mg - Tablet - Blister of 10 - 100 (10*10)</v>
      </c>
      <c r="I112" s="347">
        <v>1114</v>
      </c>
    </row>
    <row r="113" spans="1:9" x14ac:dyDescent="0.2">
      <c r="A113" s="324" t="s">
        <v>4818</v>
      </c>
      <c r="B113" s="5">
        <f>IFERROR(VLOOKUP(A113,CatProd!C:G,5,FALSE),"")</f>
        <v>43</v>
      </c>
      <c r="C113" s="5" t="str">
        <f t="shared" ca="1" si="2"/>
        <v>875mg+125mg - Tablet - Blister of 14</v>
      </c>
      <c r="D113" s="324" t="s">
        <v>5057</v>
      </c>
      <c r="E113" s="324" t="s">
        <v>2644</v>
      </c>
      <c r="F113" s="324" t="s">
        <v>2643</v>
      </c>
      <c r="G113" s="324"/>
      <c r="H113" s="5" t="str">
        <f t="shared" ca="1" si="3"/>
        <v>43-875mg+125mg - Tablet - Blister of 14</v>
      </c>
      <c r="I113" s="324">
        <v>80</v>
      </c>
    </row>
    <row r="114" spans="1:9" x14ac:dyDescent="0.2">
      <c r="A114" s="324" t="s">
        <v>4818</v>
      </c>
      <c r="B114" s="5">
        <f>IFERROR(VLOOKUP(A114,CatProd!C:G,5,FALSE),"")</f>
        <v>43</v>
      </c>
      <c r="C114" s="5" t="str">
        <f t="shared" ca="1" si="2"/>
        <v>875mg+125mg - Tablet - Blister of 5 - 25 (5*5)</v>
      </c>
      <c r="D114" s="324" t="s">
        <v>5060</v>
      </c>
      <c r="E114" s="324" t="s">
        <v>2674</v>
      </c>
      <c r="F114" s="324" t="s">
        <v>2673</v>
      </c>
      <c r="G114" s="324"/>
      <c r="H114" s="5" t="str">
        <f t="shared" ca="1" si="3"/>
        <v>43-875mg+125mg - Tablet - Blister of 5 - 25 (5*5)</v>
      </c>
      <c r="I114" s="324">
        <v>83</v>
      </c>
    </row>
    <row r="115" spans="1:9" x14ac:dyDescent="0.2">
      <c r="A115" s="324" t="s">
        <v>4818</v>
      </c>
      <c r="B115" s="5">
        <f>IFERROR(VLOOKUP(A115,CatProd!C:G,5,FALSE),"")</f>
        <v>43</v>
      </c>
      <c r="C115" s="5" t="str">
        <f t="shared" ca="1" si="2"/>
        <v>875mg+125mg - Tablet - Blister of 6</v>
      </c>
      <c r="D115" s="324" t="s">
        <v>5061</v>
      </c>
      <c r="E115" s="324" t="s">
        <v>2686</v>
      </c>
      <c r="F115" s="324" t="s">
        <v>2685</v>
      </c>
      <c r="G115" s="324"/>
      <c r="H115" s="5" t="str">
        <f t="shared" ca="1" si="3"/>
        <v>43-875mg+125mg - Tablet - Blister of 6</v>
      </c>
      <c r="I115" s="324">
        <v>84</v>
      </c>
    </row>
    <row r="116" spans="1:9" x14ac:dyDescent="0.2">
      <c r="A116" s="324" t="s">
        <v>4818</v>
      </c>
      <c r="B116" s="5">
        <f>IFERROR(VLOOKUP(A116,CatProd!C:G,5,FALSE),"")</f>
        <v>43</v>
      </c>
      <c r="C116" s="5" t="str">
        <f t="shared" ca="1" si="2"/>
        <v>875mg+125mg - Tablet - Blister of 6 - 12 (6*2)</v>
      </c>
      <c r="D116" s="324" t="s">
        <v>5056</v>
      </c>
      <c r="E116" s="324" t="s">
        <v>2678</v>
      </c>
      <c r="F116" s="324" t="s">
        <v>2677</v>
      </c>
      <c r="G116" s="324"/>
      <c r="H116" s="5" t="str">
        <f t="shared" ca="1" si="3"/>
        <v>43-875mg+125mg - Tablet - Blister of 6 - 12 (6*2)</v>
      </c>
      <c r="I116" s="324">
        <v>79</v>
      </c>
    </row>
    <row r="117" spans="1:9" x14ac:dyDescent="0.2">
      <c r="A117" s="324" t="s">
        <v>4818</v>
      </c>
      <c r="B117" s="5">
        <f>IFERROR(VLOOKUP(A117,CatProd!C:G,5,FALSE),"")</f>
        <v>43</v>
      </c>
      <c r="C117" s="5" t="str">
        <f t="shared" ca="1" si="2"/>
        <v>875mg+125mg - Tablet - Blister of 6 - 24 (6*4)</v>
      </c>
      <c r="D117" s="324" t="s">
        <v>5059</v>
      </c>
      <c r="E117" s="324" t="s">
        <v>2682</v>
      </c>
      <c r="F117" s="324" t="s">
        <v>2681</v>
      </c>
      <c r="G117" s="324"/>
      <c r="H117" s="5" t="str">
        <f t="shared" ca="1" si="3"/>
        <v>43-875mg+125mg - Tablet - Blister of 6 - 24 (6*4)</v>
      </c>
      <c r="I117" s="324">
        <v>82</v>
      </c>
    </row>
    <row r="118" spans="1:9" x14ac:dyDescent="0.2">
      <c r="A118" s="324" t="s">
        <v>4818</v>
      </c>
      <c r="B118" s="5">
        <f>IFERROR(VLOOKUP(A118,CatProd!C:G,5,FALSE),"")</f>
        <v>43</v>
      </c>
      <c r="C118" s="5" t="str">
        <f t="shared" ca="1" si="2"/>
        <v>875mg+125mg - Tablet - Blister of 7 - 14 (7*2)</v>
      </c>
      <c r="D118" s="324" t="s">
        <v>5069</v>
      </c>
      <c r="E118" s="324" t="s">
        <v>5070</v>
      </c>
      <c r="F118" s="324" t="s">
        <v>5071</v>
      </c>
      <c r="G118" s="324"/>
      <c r="H118" s="5" t="str">
        <f t="shared" ca="1" si="3"/>
        <v>43-875mg+125mg - Tablet - Blister of 7 - 14 (7*2)</v>
      </c>
      <c r="I118" s="347">
        <v>1115</v>
      </c>
    </row>
    <row r="119" spans="1:9" x14ac:dyDescent="0.2">
      <c r="A119" s="324" t="s">
        <v>4818</v>
      </c>
      <c r="B119" s="5">
        <f>IFERROR(VLOOKUP(A119,CatProd!C:G,5,FALSE),"")</f>
        <v>43</v>
      </c>
      <c r="C119" s="5" t="str">
        <f t="shared" ca="1" si="2"/>
        <v>875mg+125mg - Tablet - Blister of 7 - 21 (7*3)</v>
      </c>
      <c r="D119" s="324" t="s">
        <v>5058</v>
      </c>
      <c r="E119" s="324" t="s">
        <v>2688</v>
      </c>
      <c r="F119" s="324" t="s">
        <v>2687</v>
      </c>
      <c r="G119" s="324"/>
      <c r="H119" s="5" t="str">
        <f t="shared" ca="1" si="3"/>
        <v>43-875mg+125mg - Tablet - Blister of 7 - 21 (7*3)</v>
      </c>
      <c r="I119" s="324">
        <v>81</v>
      </c>
    </row>
    <row r="120" spans="1:9" x14ac:dyDescent="0.2">
      <c r="A120" s="324" t="s">
        <v>4818</v>
      </c>
      <c r="B120" s="5">
        <f>IFERROR(VLOOKUP(A120,CatProd!C:G,5,FALSE),"")</f>
        <v>43</v>
      </c>
      <c r="C120" s="5" t="str">
        <f t="shared" ca="1" si="2"/>
        <v>875mg+125mg - Tablet - Blister of 8 - 16 (8*2)</v>
      </c>
      <c r="D120" s="324" t="s">
        <v>5072</v>
      </c>
      <c r="E120" s="324" t="s">
        <v>5073</v>
      </c>
      <c r="F120" s="324" t="s">
        <v>5074</v>
      </c>
      <c r="G120" s="324"/>
      <c r="H120" s="5" t="str">
        <f t="shared" ca="1" si="3"/>
        <v>43-875mg+125mg - Tablet - Blister of 8 - 16 (8*2)</v>
      </c>
      <c r="I120" s="347">
        <v>1116</v>
      </c>
    </row>
    <row r="121" spans="1:9" x14ac:dyDescent="0.2">
      <c r="A121" s="324" t="s">
        <v>4818</v>
      </c>
      <c r="B121" s="5">
        <f>IFERROR(VLOOKUP(A121,CatProd!C:G,5,FALSE),"")</f>
        <v>43</v>
      </c>
      <c r="C121" s="5" t="str">
        <f t="shared" ca="1" si="2"/>
        <v>875mg+125mg - Tablet - Bottle of 500</v>
      </c>
      <c r="D121" s="324" t="s">
        <v>5062</v>
      </c>
      <c r="E121" s="324" t="s">
        <v>2651</v>
      </c>
      <c r="F121" s="324" t="s">
        <v>2652</v>
      </c>
      <c r="G121" s="324"/>
      <c r="H121" s="5" t="str">
        <f t="shared" ca="1" si="3"/>
        <v>43-875mg+125mg - Tablet - Bottle of 500</v>
      </c>
      <c r="I121" s="324">
        <v>85</v>
      </c>
    </row>
    <row r="122" spans="1:9" ht="15" x14ac:dyDescent="0.25">
      <c r="A122" s="324" t="s">
        <v>4853</v>
      </c>
      <c r="B122" s="5">
        <f>IFERROR(VLOOKUP(A122,CatProd!C:G,5,FALSE),"")</f>
        <v>170</v>
      </c>
      <c r="C122" s="5" t="str">
        <f t="shared" ca="1" si="2"/>
        <v>Automated Culture system reagents (lumpsum budget)</v>
      </c>
      <c r="D122" s="324" t="s">
        <v>5075</v>
      </c>
      <c r="E122" s="325" t="s">
        <v>5076</v>
      </c>
      <c r="F122" s="325" t="s">
        <v>5077</v>
      </c>
      <c r="G122" s="325"/>
      <c r="H122" s="5" t="str">
        <f t="shared" ca="1" si="3"/>
        <v>170-Automated Culture system reagents (lumpsum budget)</v>
      </c>
      <c r="I122" s="347">
        <v>1117</v>
      </c>
    </row>
    <row r="123" spans="1:9" ht="15" x14ac:dyDescent="0.25">
      <c r="A123" s="324" t="s">
        <v>4853</v>
      </c>
      <c r="B123" s="5">
        <f>IFERROR(VLOOKUP(A123,CatProd!C:G,5,FALSE),"")</f>
        <v>170</v>
      </c>
      <c r="C123" s="5" t="str">
        <f t="shared" ca="1" si="2"/>
        <v>Chemistry analyzer reagents (lumpsum budget)</v>
      </c>
      <c r="D123" s="324" t="s">
        <v>5078</v>
      </c>
      <c r="E123" s="325" t="s">
        <v>5079</v>
      </c>
      <c r="F123" s="325" t="s">
        <v>5080</v>
      </c>
      <c r="G123" s="325"/>
      <c r="H123" s="5" t="str">
        <f t="shared" ca="1" si="3"/>
        <v>170-Chemistry analyzer reagents (lumpsum budget)</v>
      </c>
      <c r="I123" s="347">
        <v>1118</v>
      </c>
    </row>
    <row r="124" spans="1:9" ht="15" x14ac:dyDescent="0.25">
      <c r="A124" s="324" t="s">
        <v>4853</v>
      </c>
      <c r="B124" s="5">
        <f>IFERROR(VLOOKUP(A124,CatProd!C:G,5,FALSE),"")</f>
        <v>170</v>
      </c>
      <c r="C124" s="5" t="str">
        <f t="shared" ca="1" si="2"/>
        <v>Deoxyribonucleic acid (DNA) sequence analyzer reagents (lumpsum budget)</v>
      </c>
      <c r="D124" s="324" t="s">
        <v>5081</v>
      </c>
      <c r="E124" s="325" t="s">
        <v>5082</v>
      </c>
      <c r="F124" s="325" t="s">
        <v>5083</v>
      </c>
      <c r="G124" s="325"/>
      <c r="H124" s="5" t="str">
        <f t="shared" ca="1" si="3"/>
        <v>170-Deoxyribonucleic acid (DNA) sequence analyzer reagents (lumpsum budget)</v>
      </c>
      <c r="I124" s="347">
        <v>1119</v>
      </c>
    </row>
    <row r="125" spans="1:9" ht="15" x14ac:dyDescent="0.25">
      <c r="A125" s="327" t="s">
        <v>4853</v>
      </c>
      <c r="B125" s="5">
        <f>IFERROR(VLOOKUP(A125,CatProd!C:G,5,FALSE),"")</f>
        <v>170</v>
      </c>
      <c r="C125" s="5" t="str">
        <f t="shared" ca="1" si="2"/>
        <v>Flow cytometry reagents (CD4 reagents, lumpsum budget)</v>
      </c>
      <c r="D125" s="327" t="s">
        <v>5084</v>
      </c>
      <c r="E125" s="328" t="s">
        <v>5085</v>
      </c>
      <c r="F125" s="328" t="s">
        <v>5086</v>
      </c>
      <c r="G125" s="328"/>
      <c r="H125" s="5" t="str">
        <f t="shared" ca="1" si="3"/>
        <v>170-Flow cytometry reagents (CD4 reagents, lumpsum budget)</v>
      </c>
      <c r="I125" s="347">
        <v>1120</v>
      </c>
    </row>
    <row r="126" spans="1:9" ht="15" x14ac:dyDescent="0.25">
      <c r="A126" s="324" t="s">
        <v>4853</v>
      </c>
      <c r="B126" s="5">
        <f>IFERROR(VLOOKUP(A126,CatProd!C:G,5,FALSE),"")</f>
        <v>170</v>
      </c>
      <c r="C126" s="5" t="str">
        <f t="shared" ca="1" si="2"/>
        <v>Hematology analyzer reagents (lumpsum budget)</v>
      </c>
      <c r="D126" s="324" t="s">
        <v>5087</v>
      </c>
      <c r="E126" s="325" t="s">
        <v>5088</v>
      </c>
      <c r="F126" s="325" t="s">
        <v>5089</v>
      </c>
      <c r="G126" s="325"/>
      <c r="H126" s="5" t="str">
        <f t="shared" ca="1" si="3"/>
        <v>170-Hematology analyzer reagents (lumpsum budget)</v>
      </c>
      <c r="I126" s="347">
        <v>1121</v>
      </c>
    </row>
    <row r="127" spans="1:9" ht="15" x14ac:dyDescent="0.25">
      <c r="A127" s="324" t="s">
        <v>4853</v>
      </c>
      <c r="B127" s="5">
        <f>IFERROR(VLOOKUP(A127,CatProd!C:G,5,FALSE),"")</f>
        <v>170</v>
      </c>
      <c r="C127" s="5" t="str">
        <f t="shared" ca="1" si="2"/>
        <v>Microbiology analyzer reagents (lumpsum budget)</v>
      </c>
      <c r="D127" s="324" t="s">
        <v>5090</v>
      </c>
      <c r="E127" s="325" t="s">
        <v>5091</v>
      </c>
      <c r="F127" s="325" t="s">
        <v>5092</v>
      </c>
      <c r="G127" s="325"/>
      <c r="H127" s="5" t="str">
        <f t="shared" ca="1" si="3"/>
        <v>170-Microbiology analyzer reagents (lumpsum budget)</v>
      </c>
      <c r="I127" s="347">
        <v>1122</v>
      </c>
    </row>
    <row r="128" spans="1:9" ht="15" x14ac:dyDescent="0.25">
      <c r="A128" s="324" t="s">
        <v>4854</v>
      </c>
      <c r="B128" s="5">
        <f>IFERROR(VLOOKUP(A128,CatProd!C:G,5,FALSE),"")</f>
        <v>171</v>
      </c>
      <c r="C128" s="5" t="str">
        <f t="shared" ca="1" si="2"/>
        <v>Automated blood culture system, system for incubating and processing blood cultures (equipment)</v>
      </c>
      <c r="D128" s="324" t="s">
        <v>5093</v>
      </c>
      <c r="E128" s="325" t="s">
        <v>5094</v>
      </c>
      <c r="F128" s="325" t="s">
        <v>5095</v>
      </c>
      <c r="G128" s="325"/>
      <c r="H128" s="5" t="str">
        <f t="shared" ca="1" si="3"/>
        <v>171-Automated blood culture system, system for incubating and processing blood cultures (equipment)</v>
      </c>
      <c r="I128" s="347">
        <v>1123</v>
      </c>
    </row>
    <row r="129" spans="1:9" ht="15" x14ac:dyDescent="0.25">
      <c r="A129" s="336" t="s">
        <v>4854</v>
      </c>
      <c r="B129" s="5">
        <f>IFERROR(VLOOKUP(A129,CatProd!C:G,5,FALSE),"")</f>
        <v>171</v>
      </c>
      <c r="C129" s="5" t="str">
        <f t="shared" ca="1" si="2"/>
        <v>Chemistry analyzer (equipment)</v>
      </c>
      <c r="D129" s="336" t="s">
        <v>5096</v>
      </c>
      <c r="E129" s="356" t="s">
        <v>5097</v>
      </c>
      <c r="F129" s="356" t="s">
        <v>5098</v>
      </c>
      <c r="G129" s="356"/>
      <c r="H129" s="5" t="str">
        <f t="shared" ca="1" si="3"/>
        <v>171-Chemistry analyzer (equipment)</v>
      </c>
      <c r="I129" s="348">
        <v>1124</v>
      </c>
    </row>
    <row r="130" spans="1:9" ht="15" x14ac:dyDescent="0.25">
      <c r="A130" s="324" t="s">
        <v>4854</v>
      </c>
      <c r="B130" s="5">
        <f>IFERROR(VLOOKUP(A130,CatProd!C:G,5,FALSE),"")</f>
        <v>171</v>
      </c>
      <c r="C130" s="5" t="str">
        <f t="shared" ref="C130:C193" ca="1" si="4">IF(OFFSET(D130,0,LangOffset,1,1)&lt;&gt;"",OFFSET(D130,0,LangOffset,1,1),"")</f>
        <v>Deoxyribonucleic sequence analyzer (equipment)</v>
      </c>
      <c r="D130" s="324" t="s">
        <v>5099</v>
      </c>
      <c r="E130" s="325" t="s">
        <v>5100</v>
      </c>
      <c r="F130" s="325" t="s">
        <v>5101</v>
      </c>
      <c r="G130" s="325"/>
      <c r="H130" s="5" t="str">
        <f t="shared" ref="H130:H193" ca="1" si="5">CONCATENATE(B130,"-",C130)</f>
        <v>171-Deoxyribonucleic sequence analyzer (equipment)</v>
      </c>
      <c r="I130" s="347">
        <v>1125</v>
      </c>
    </row>
    <row r="131" spans="1:9" ht="15" x14ac:dyDescent="0.25">
      <c r="A131" s="327" t="s">
        <v>4854</v>
      </c>
      <c r="B131" s="5">
        <f>IFERROR(VLOOKUP(A131,CatProd!C:G,5,FALSE),"")</f>
        <v>171</v>
      </c>
      <c r="C131" s="5" t="str">
        <f t="shared" ca="1" si="4"/>
        <v>Flow cytometry analyzer (CD4 Equipment)</v>
      </c>
      <c r="D131" s="327" t="s">
        <v>5102</v>
      </c>
      <c r="E131" s="328" t="s">
        <v>5103</v>
      </c>
      <c r="F131" s="328" t="s">
        <v>5104</v>
      </c>
      <c r="G131" s="328"/>
      <c r="H131" s="5" t="str">
        <f t="shared" ca="1" si="5"/>
        <v>171-Flow cytometry analyzer (CD4 Equipment)</v>
      </c>
      <c r="I131" s="347">
        <v>1126</v>
      </c>
    </row>
    <row r="132" spans="1:9" ht="15" x14ac:dyDescent="0.25">
      <c r="A132" s="324" t="s">
        <v>4854</v>
      </c>
      <c r="B132" s="5">
        <f>IFERROR(VLOOKUP(A132,CatProd!C:G,5,FALSE),"")</f>
        <v>171</v>
      </c>
      <c r="C132" s="5" t="str">
        <f t="shared" ca="1" si="4"/>
        <v>Hematology analyzer (equipment)</v>
      </c>
      <c r="D132" s="324" t="s">
        <v>5105</v>
      </c>
      <c r="E132" s="325" t="s">
        <v>5106</v>
      </c>
      <c r="F132" s="325" t="s">
        <v>5107</v>
      </c>
      <c r="G132" s="325"/>
      <c r="H132" s="5" t="str">
        <f t="shared" ca="1" si="5"/>
        <v>171-Hematology analyzer (equipment)</v>
      </c>
      <c r="I132" s="347">
        <v>1127</v>
      </c>
    </row>
    <row r="133" spans="1:9" ht="15" x14ac:dyDescent="0.25">
      <c r="A133" s="324" t="s">
        <v>4854</v>
      </c>
      <c r="B133" s="5">
        <f>IFERROR(VLOOKUP(A133,CatProd!C:G,5,FALSE),"")</f>
        <v>171</v>
      </c>
      <c r="C133" s="5" t="str">
        <f t="shared" ca="1" si="4"/>
        <v>Microbiology analyzers (equiipment)</v>
      </c>
      <c r="D133" s="324" t="s">
        <v>5108</v>
      </c>
      <c r="E133" s="325" t="s">
        <v>5109</v>
      </c>
      <c r="F133" s="325" t="s">
        <v>5110</v>
      </c>
      <c r="G133" s="325"/>
      <c r="H133" s="5" t="str">
        <f t="shared" ca="1" si="5"/>
        <v>171-Microbiology analyzers (equiipment)</v>
      </c>
      <c r="I133" s="347">
        <v>1128</v>
      </c>
    </row>
    <row r="134" spans="1:9" ht="15" x14ac:dyDescent="0.25">
      <c r="A134" s="324" t="s">
        <v>4854</v>
      </c>
      <c r="B134" s="5">
        <f>IFERROR(VLOOKUP(A134,CatProd!C:G,5,FALSE),"")</f>
        <v>171</v>
      </c>
      <c r="C134" s="5" t="str">
        <f t="shared" ca="1" si="4"/>
        <v xml:space="preserve">Nucleic acid extraction isolation and purification analyzer ACCESSORIES: Replacement parts and accessories utilized on nucleic acid extraction, isolation and purification analyzers.  </v>
      </c>
      <c r="D134" s="324" t="s">
        <v>5111</v>
      </c>
      <c r="E134" s="325" t="s">
        <v>5112</v>
      </c>
      <c r="F134" s="325" t="s">
        <v>5113</v>
      </c>
      <c r="G134" s="325"/>
      <c r="H134" s="5" t="str">
        <f t="shared" ca="1" si="5"/>
        <v xml:space="preserve">171-Nucleic acid extraction isolation and purification analyzer ACCESSORIES: Replacement parts and accessories utilized on nucleic acid extraction, isolation and purification analyzers.  </v>
      </c>
      <c r="I134" s="347">
        <v>1129</v>
      </c>
    </row>
    <row r="135" spans="1:9" ht="15" x14ac:dyDescent="0.25">
      <c r="A135" s="324" t="s">
        <v>4854</v>
      </c>
      <c r="B135" s="5">
        <f>IFERROR(VLOOKUP(A135,CatProd!C:G,5,FALSE),"")</f>
        <v>171</v>
      </c>
      <c r="C135" s="5" t="str">
        <f t="shared" ca="1" si="4"/>
        <v xml:space="preserve">Nucleic acid extraction, isolation and purification, ANALYSER:  Automated sample preparation systems for nucleic acid extraction, isolation and purification, resulting in purified products to be utilized in diverse nucleic acid detection systems. </v>
      </c>
      <c r="D135" s="324" t="s">
        <v>5114</v>
      </c>
      <c r="E135" s="325" t="s">
        <v>5115</v>
      </c>
      <c r="F135" s="325" t="s">
        <v>5116</v>
      </c>
      <c r="G135" s="325"/>
      <c r="H135" s="5" t="str">
        <f t="shared" ca="1" si="5"/>
        <v xml:space="preserve">171-Nucleic acid extraction, isolation and purification, ANALYSER:  Automated sample preparation systems for nucleic acid extraction, isolation and purification, resulting in purified products to be utilized in diverse nucleic acid detection systems. </v>
      </c>
      <c r="I135" s="347">
        <v>1130</v>
      </c>
    </row>
    <row r="136" spans="1:9" ht="15" x14ac:dyDescent="0.25">
      <c r="A136" s="324" t="s">
        <v>4854</v>
      </c>
      <c r="B136" s="5">
        <f>IFERROR(VLOOKUP(A136,CatProd!C:G,5,FALSE),"")</f>
        <v>171</v>
      </c>
      <c r="C136" s="5" t="str">
        <f t="shared" ca="1" si="4"/>
        <v>Spectrofluorimeters or fluorimeters.</v>
      </c>
      <c r="D136" s="324" t="s">
        <v>5117</v>
      </c>
      <c r="E136" s="325" t="s">
        <v>5118</v>
      </c>
      <c r="F136" s="325" t="s">
        <v>5119</v>
      </c>
      <c r="G136" s="325"/>
      <c r="H136" s="5" t="str">
        <f t="shared" ca="1" si="5"/>
        <v>171-Spectrofluorimeters or fluorimeters.</v>
      </c>
      <c r="I136" s="347">
        <v>1131</v>
      </c>
    </row>
    <row r="137" spans="1:9" ht="51" x14ac:dyDescent="0.2">
      <c r="A137" s="326" t="s">
        <v>4831</v>
      </c>
      <c r="B137" s="5">
        <f>IFERROR(VLOOKUP(A137,CatProd!C:G,5,FALSE),"")</f>
        <v>105</v>
      </c>
      <c r="C137" s="5" t="str">
        <f t="shared" ca="1" si="4"/>
        <v>20mg+120mg - Dispersible tablet - Blister of 12</v>
      </c>
      <c r="D137" s="326" t="s">
        <v>5136</v>
      </c>
      <c r="E137" s="326" t="s">
        <v>5137</v>
      </c>
      <c r="F137" s="326" t="s">
        <v>5138</v>
      </c>
      <c r="G137" s="326"/>
      <c r="H137" s="5" t="str">
        <f t="shared" ca="1" si="5"/>
        <v>105-20mg+120mg - Dispersible tablet - Blister of 12</v>
      </c>
      <c r="I137" s="347">
        <v>1132</v>
      </c>
    </row>
    <row r="138" spans="1:9" ht="51" x14ac:dyDescent="0.2">
      <c r="A138" s="326" t="s">
        <v>4831</v>
      </c>
      <c r="B138" s="5">
        <f>IFERROR(VLOOKUP(A138,CatProd!C:G,5,FALSE),"")</f>
        <v>105</v>
      </c>
      <c r="C138" s="5" t="str">
        <f t="shared" ca="1" si="4"/>
        <v>20mg+120mg - Dispersible tablet - Blister of 12 - 360 (30*12)</v>
      </c>
      <c r="D138" s="326" t="s">
        <v>5139</v>
      </c>
      <c r="E138" s="326" t="s">
        <v>5140</v>
      </c>
      <c r="F138" s="326" t="s">
        <v>5141</v>
      </c>
      <c r="G138" s="326"/>
      <c r="H138" s="5" t="str">
        <f t="shared" ca="1" si="5"/>
        <v>105-20mg+120mg - Dispersible tablet - Blister of 12 - 360 (30*12)</v>
      </c>
      <c r="I138" s="347">
        <v>1133</v>
      </c>
    </row>
    <row r="139" spans="1:9" ht="51" x14ac:dyDescent="0.2">
      <c r="A139" s="326" t="s">
        <v>4831</v>
      </c>
      <c r="B139" s="5">
        <f>IFERROR(VLOOKUP(A139,CatProd!C:G,5,FALSE),"")</f>
        <v>105</v>
      </c>
      <c r="C139" s="5" t="str">
        <f t="shared" ca="1" si="4"/>
        <v>20mg+120mg - Dispersible tablet - Blister of 18 - 540 (30*18)</v>
      </c>
      <c r="D139" s="326" t="s">
        <v>5142</v>
      </c>
      <c r="E139" s="326" t="s">
        <v>5143</v>
      </c>
      <c r="F139" s="326" t="s">
        <v>5144</v>
      </c>
      <c r="G139" s="326"/>
      <c r="H139" s="5" t="str">
        <f t="shared" ca="1" si="5"/>
        <v>105-20mg+120mg - Dispersible tablet - Blister of 18 - 540 (30*18)</v>
      </c>
      <c r="I139" s="347">
        <v>1134</v>
      </c>
    </row>
    <row r="140" spans="1:9" ht="51" x14ac:dyDescent="0.2">
      <c r="A140" s="326" t="s">
        <v>4831</v>
      </c>
      <c r="B140" s="5">
        <f>IFERROR(VLOOKUP(A140,CatProd!C:G,5,FALSE),"")</f>
        <v>105</v>
      </c>
      <c r="C140" s="5" t="str">
        <f t="shared" ca="1" si="4"/>
        <v>20mg+120mg - Dispersible tablet - Blister of 6</v>
      </c>
      <c r="D140" s="326" t="s">
        <v>5145</v>
      </c>
      <c r="E140" s="326" t="s">
        <v>5146</v>
      </c>
      <c r="F140" s="326" t="s">
        <v>5147</v>
      </c>
      <c r="G140" s="326"/>
      <c r="H140" s="5" t="str">
        <f t="shared" ca="1" si="5"/>
        <v>105-20mg+120mg - Dispersible tablet - Blister of 6</v>
      </c>
      <c r="I140" s="347">
        <v>1135</v>
      </c>
    </row>
    <row r="141" spans="1:9" ht="51" x14ac:dyDescent="0.2">
      <c r="A141" s="326" t="s">
        <v>4831</v>
      </c>
      <c r="B141" s="5">
        <f>IFERROR(VLOOKUP(A141,CatProd!C:G,5,FALSE),"")</f>
        <v>105</v>
      </c>
      <c r="C141" s="5" t="str">
        <f t="shared" ca="1" si="4"/>
        <v>20mg+120mg - Dispersible tablet - Blister of 6 - 12 (2*6)</v>
      </c>
      <c r="D141" s="326" t="s">
        <v>5148</v>
      </c>
      <c r="E141" s="326" t="s">
        <v>5149</v>
      </c>
      <c r="F141" s="326" t="s">
        <v>5150</v>
      </c>
      <c r="G141" s="326"/>
      <c r="H141" s="5" t="str">
        <f t="shared" ca="1" si="5"/>
        <v>105-20mg+120mg - Dispersible tablet - Blister of 6 - 12 (2*6)</v>
      </c>
      <c r="I141" s="347">
        <v>1136</v>
      </c>
    </row>
    <row r="142" spans="1:9" ht="51" x14ac:dyDescent="0.2">
      <c r="A142" s="326" t="s">
        <v>4831</v>
      </c>
      <c r="B142" s="5">
        <f>IFERROR(VLOOKUP(A142,CatProd!C:G,5,FALSE),"")</f>
        <v>105</v>
      </c>
      <c r="C142" s="5" t="str">
        <f t="shared" ca="1" si="4"/>
        <v>20mg+120mg - Dispersible tablet - Blister of 6 - 180 (30*6)</v>
      </c>
      <c r="D142" s="326" t="s">
        <v>5151</v>
      </c>
      <c r="E142" s="326" t="s">
        <v>5152</v>
      </c>
      <c r="F142" s="326" t="s">
        <v>5153</v>
      </c>
      <c r="G142" s="326"/>
      <c r="H142" s="5" t="str">
        <f t="shared" ca="1" si="5"/>
        <v>105-20mg+120mg - Dispersible tablet - Blister of 6 - 180 (30*6)</v>
      </c>
      <c r="I142" s="347">
        <v>1137</v>
      </c>
    </row>
    <row r="143" spans="1:9" ht="25.5" x14ac:dyDescent="0.2">
      <c r="A143" s="326" t="s">
        <v>4831</v>
      </c>
      <c r="B143" s="5">
        <f>IFERROR(VLOOKUP(A143,CatProd!C:G,5,FALSE),"")</f>
        <v>105</v>
      </c>
      <c r="C143" s="5" t="str">
        <f t="shared" ca="1" si="4"/>
        <v>20mg+120mg - Tablet - Blister of 12</v>
      </c>
      <c r="D143" s="326" t="s">
        <v>5120</v>
      </c>
      <c r="E143" s="326" t="s">
        <v>5121</v>
      </c>
      <c r="F143" s="326" t="s">
        <v>2696</v>
      </c>
      <c r="G143" s="326"/>
      <c r="H143" s="5" t="str">
        <f t="shared" ca="1" si="5"/>
        <v>105-20mg+120mg - Tablet - Blister of 12</v>
      </c>
      <c r="I143" s="326">
        <v>100</v>
      </c>
    </row>
    <row r="144" spans="1:9" ht="38.25" x14ac:dyDescent="0.2">
      <c r="A144" s="326" t="s">
        <v>4831</v>
      </c>
      <c r="B144" s="5">
        <f>IFERROR(VLOOKUP(A144,CatProd!C:G,5,FALSE),"")</f>
        <v>105</v>
      </c>
      <c r="C144" s="5" t="str">
        <f t="shared" ca="1" si="4"/>
        <v>20mg+120mg - Tablet - Blister of 12 - 24 (2*12)</v>
      </c>
      <c r="D144" s="326" t="s">
        <v>5154</v>
      </c>
      <c r="E144" s="326" t="s">
        <v>5155</v>
      </c>
      <c r="F144" s="326" t="s">
        <v>5156</v>
      </c>
      <c r="G144" s="326"/>
      <c r="H144" s="5" t="str">
        <f t="shared" ca="1" si="5"/>
        <v>105-20mg+120mg - Tablet - Blister of 12 - 24 (2*12)</v>
      </c>
      <c r="I144" s="347">
        <v>1138</v>
      </c>
    </row>
    <row r="145" spans="1:9" ht="25.5" x14ac:dyDescent="0.2">
      <c r="A145" s="331" t="s">
        <v>4831</v>
      </c>
      <c r="B145" s="5">
        <f>IFERROR(VLOOKUP(A145,CatProd!C:G,5,FALSE),"")</f>
        <v>105</v>
      </c>
      <c r="C145" s="5" t="str">
        <f t="shared" ca="1" si="4"/>
        <v>20mg+120mg - Tablet - Blister of 12 - 360 (30*12)</v>
      </c>
      <c r="D145" s="331" t="s">
        <v>5122</v>
      </c>
      <c r="E145" s="331" t="s">
        <v>5123</v>
      </c>
      <c r="F145" s="331" t="s">
        <v>2693</v>
      </c>
      <c r="G145" s="331"/>
      <c r="H145" s="5" t="str">
        <f t="shared" ca="1" si="5"/>
        <v>105-20mg+120mg - Tablet - Blister of 12 - 360 (30*12)</v>
      </c>
      <c r="I145" s="331">
        <v>102</v>
      </c>
    </row>
    <row r="146" spans="1:9" ht="25.5" x14ac:dyDescent="0.2">
      <c r="A146" s="332" t="s">
        <v>4831</v>
      </c>
      <c r="B146" s="5">
        <f>IFERROR(VLOOKUP(A146,CatProd!C:G,5,FALSE),"")</f>
        <v>105</v>
      </c>
      <c r="C146" s="5" t="str">
        <f t="shared" ca="1" si="4"/>
        <v>20mg+120mg - Tablet - Blister of 18</v>
      </c>
      <c r="D146" s="332" t="s">
        <v>5124</v>
      </c>
      <c r="E146" s="332" t="s">
        <v>5125</v>
      </c>
      <c r="F146" s="332" t="s">
        <v>2697</v>
      </c>
      <c r="G146" s="332"/>
      <c r="H146" s="5" t="str">
        <f t="shared" ca="1" si="5"/>
        <v>105-20mg+120mg - Tablet - Blister of 18</v>
      </c>
      <c r="I146" s="332">
        <v>104</v>
      </c>
    </row>
    <row r="147" spans="1:9" ht="25.5" x14ac:dyDescent="0.2">
      <c r="A147" s="326" t="s">
        <v>4831</v>
      </c>
      <c r="B147" s="5">
        <f>IFERROR(VLOOKUP(A147,CatProd!C:G,5,FALSE),"")</f>
        <v>105</v>
      </c>
      <c r="C147" s="5" t="str">
        <f t="shared" ca="1" si="4"/>
        <v>20mg+120mg - Tablet - Blister of 18 - 540 (30*18)</v>
      </c>
      <c r="D147" s="326" t="s">
        <v>5126</v>
      </c>
      <c r="E147" s="326" t="s">
        <v>5127</v>
      </c>
      <c r="F147" s="326" t="s">
        <v>2694</v>
      </c>
      <c r="G147" s="326"/>
      <c r="H147" s="5" t="str">
        <f t="shared" ca="1" si="5"/>
        <v>105-20mg+120mg - Tablet - Blister of 18 - 540 (30*18)</v>
      </c>
      <c r="I147" s="326">
        <v>106</v>
      </c>
    </row>
    <row r="148" spans="1:9" ht="25.5" x14ac:dyDescent="0.2">
      <c r="A148" s="326" t="s">
        <v>4831</v>
      </c>
      <c r="B148" s="5">
        <f>IFERROR(VLOOKUP(A148,CatProd!C:G,5,FALSE),"")</f>
        <v>105</v>
      </c>
      <c r="C148" s="5" t="str">
        <f t="shared" ca="1" si="4"/>
        <v>20mg+120mg - Tablet - Blister of 24</v>
      </c>
      <c r="D148" s="326" t="s">
        <v>5128</v>
      </c>
      <c r="E148" s="326" t="s">
        <v>5129</v>
      </c>
      <c r="F148" s="326" t="s">
        <v>2698</v>
      </c>
      <c r="G148" s="326"/>
      <c r="H148" s="5" t="str">
        <f t="shared" ca="1" si="5"/>
        <v>105-20mg+120mg - Tablet - Blister of 24</v>
      </c>
      <c r="I148" s="326">
        <v>108</v>
      </c>
    </row>
    <row r="149" spans="1:9" ht="25.5" x14ac:dyDescent="0.2">
      <c r="A149" s="326" t="s">
        <v>4831</v>
      </c>
      <c r="B149" s="5">
        <f>IFERROR(VLOOKUP(A149,CatProd!C:G,5,FALSE),"")</f>
        <v>105</v>
      </c>
      <c r="C149" s="5" t="str">
        <f t="shared" ca="1" si="4"/>
        <v>20mg+120mg - Tablet - Blister of 24 - 720 (30*24)</v>
      </c>
      <c r="D149" s="326" t="s">
        <v>5130</v>
      </c>
      <c r="E149" s="326" t="s">
        <v>5131</v>
      </c>
      <c r="F149" s="326" t="s">
        <v>2695</v>
      </c>
      <c r="G149" s="326"/>
      <c r="H149" s="5" t="str">
        <f t="shared" ca="1" si="5"/>
        <v>105-20mg+120mg - Tablet - Blister of 24 - 720 (30*24)</v>
      </c>
      <c r="I149" s="326">
        <v>110</v>
      </c>
    </row>
    <row r="150" spans="1:9" ht="25.5" x14ac:dyDescent="0.2">
      <c r="A150" s="326" t="s">
        <v>4831</v>
      </c>
      <c r="B150" s="5">
        <f>IFERROR(VLOOKUP(A150,CatProd!C:G,5,FALSE),"")</f>
        <v>105</v>
      </c>
      <c r="C150" s="5" t="str">
        <f t="shared" ca="1" si="4"/>
        <v>20mg+120mg - Tablet - Blister of 6</v>
      </c>
      <c r="D150" s="326" t="s">
        <v>5134</v>
      </c>
      <c r="E150" s="326" t="s">
        <v>5135</v>
      </c>
      <c r="F150" s="326" t="s">
        <v>2691</v>
      </c>
      <c r="G150" s="326"/>
      <c r="H150" s="5" t="str">
        <f t="shared" ca="1" si="5"/>
        <v>105-20mg+120mg - Tablet - Blister of 6</v>
      </c>
      <c r="I150" s="326">
        <v>114</v>
      </c>
    </row>
    <row r="151" spans="1:9" ht="38.25" x14ac:dyDescent="0.2">
      <c r="A151" s="326" t="s">
        <v>4831</v>
      </c>
      <c r="B151" s="5">
        <f>IFERROR(VLOOKUP(A151,CatProd!C:G,5,FALSE),"")</f>
        <v>105</v>
      </c>
      <c r="C151" s="5" t="str">
        <f t="shared" ca="1" si="4"/>
        <v>20mg+120mg - Tablet - Blister of 6 - 12 (2*6)</v>
      </c>
      <c r="D151" s="326" t="s">
        <v>5157</v>
      </c>
      <c r="E151" s="326" t="s">
        <v>5158</v>
      </c>
      <c r="F151" s="326" t="s">
        <v>5159</v>
      </c>
      <c r="G151" s="326"/>
      <c r="H151" s="5" t="str">
        <f t="shared" ca="1" si="5"/>
        <v>105-20mg+120mg - Tablet - Blister of 6 - 12 (2*6)</v>
      </c>
      <c r="I151" s="347">
        <v>1139</v>
      </c>
    </row>
    <row r="152" spans="1:9" ht="38.25" x14ac:dyDescent="0.2">
      <c r="A152" s="326" t="s">
        <v>4831</v>
      </c>
      <c r="B152" s="5">
        <f>IFERROR(VLOOKUP(A152,CatProd!C:G,5,FALSE),"")</f>
        <v>105</v>
      </c>
      <c r="C152" s="5" t="str">
        <f t="shared" ca="1" si="4"/>
        <v>20mg+120mg - Tablet - Blister of 6 - 18 (3*6)</v>
      </c>
      <c r="D152" s="326" t="s">
        <v>5160</v>
      </c>
      <c r="E152" s="326" t="s">
        <v>5161</v>
      </c>
      <c r="F152" s="326" t="s">
        <v>5162</v>
      </c>
      <c r="G152" s="326"/>
      <c r="H152" s="5" t="str">
        <f t="shared" ca="1" si="5"/>
        <v>105-20mg+120mg - Tablet - Blister of 6 - 18 (3*6)</v>
      </c>
      <c r="I152" s="347">
        <v>1140</v>
      </c>
    </row>
    <row r="153" spans="1:9" ht="25.5" x14ac:dyDescent="0.2">
      <c r="A153" s="326" t="s">
        <v>4831</v>
      </c>
      <c r="B153" s="5">
        <f>IFERROR(VLOOKUP(A153,CatProd!C:G,5,FALSE),"")</f>
        <v>105</v>
      </c>
      <c r="C153" s="5" t="str">
        <f t="shared" ca="1" si="4"/>
        <v>20mg+120mg - Tablet - Blister of 6 - 180 (30*6)</v>
      </c>
      <c r="D153" s="326" t="s">
        <v>5132</v>
      </c>
      <c r="E153" s="326" t="s">
        <v>5133</v>
      </c>
      <c r="F153" s="326" t="s">
        <v>2692</v>
      </c>
      <c r="G153" s="326"/>
      <c r="H153" s="5" t="str">
        <f t="shared" ca="1" si="5"/>
        <v>105-20mg+120mg - Tablet - Blister of 6 - 180 (30*6)</v>
      </c>
      <c r="I153" s="326">
        <v>112</v>
      </c>
    </row>
    <row r="154" spans="1:9" ht="38.25" x14ac:dyDescent="0.2">
      <c r="A154" s="326" t="s">
        <v>4831</v>
      </c>
      <c r="B154" s="5">
        <f>IFERROR(VLOOKUP(A154,CatProd!C:G,5,FALSE),"")</f>
        <v>105</v>
      </c>
      <c r="C154" s="5" t="str">
        <f t="shared" ca="1" si="4"/>
        <v>20mg+120mg - Tablet - Blister of 6 - 24 (4*6)</v>
      </c>
      <c r="D154" s="326" t="s">
        <v>5163</v>
      </c>
      <c r="E154" s="326" t="s">
        <v>5164</v>
      </c>
      <c r="F154" s="326" t="s">
        <v>5165</v>
      </c>
      <c r="G154" s="326"/>
      <c r="H154" s="5" t="str">
        <f t="shared" ca="1" si="5"/>
        <v>105-20mg+120mg - Tablet - Blister of 6 - 24 (4*6)</v>
      </c>
      <c r="I154" s="347">
        <v>1141</v>
      </c>
    </row>
    <row r="155" spans="1:9" x14ac:dyDescent="0.2">
      <c r="A155" s="354" t="s">
        <v>4831</v>
      </c>
      <c r="B155" s="5">
        <v>105</v>
      </c>
      <c r="C155" s="5" t="str">
        <f t="shared" ca="1" si="4"/>
        <v>40 mg + 240 mg - Tablet - Blister of 12</v>
      </c>
      <c r="D155" s="354" t="s">
        <v>6694</v>
      </c>
      <c r="E155" s="354" t="s">
        <v>6694</v>
      </c>
      <c r="F155" s="354" t="s">
        <v>6694</v>
      </c>
      <c r="G155" s="354" t="s">
        <v>6694</v>
      </c>
      <c r="H155" s="5" t="str">
        <f t="shared" ca="1" si="5"/>
        <v>105-40 mg + 240 mg - Tablet - Blister of 12</v>
      </c>
      <c r="I155" s="357">
        <v>1525</v>
      </c>
    </row>
    <row r="156" spans="1:9" x14ac:dyDescent="0.2">
      <c r="A156" s="354" t="s">
        <v>4831</v>
      </c>
      <c r="B156" s="5">
        <v>105</v>
      </c>
      <c r="C156" s="5" t="str">
        <f t="shared" ca="1" si="4"/>
        <v>40 mg + 240 mg - Tablet - Blister of 6</v>
      </c>
      <c r="D156" s="354" t="s">
        <v>6693</v>
      </c>
      <c r="E156" s="354" t="s">
        <v>6693</v>
      </c>
      <c r="F156" s="354" t="s">
        <v>6693</v>
      </c>
      <c r="G156" s="354" t="s">
        <v>6693</v>
      </c>
      <c r="H156" s="5" t="str">
        <f t="shared" ca="1" si="5"/>
        <v>105-40 mg + 240 mg - Tablet - Blister of 6</v>
      </c>
      <c r="I156" s="357">
        <v>1524</v>
      </c>
    </row>
    <row r="157" spans="1:9" ht="38.25" x14ac:dyDescent="0.2">
      <c r="A157" s="326" t="s">
        <v>4831</v>
      </c>
      <c r="B157" s="5">
        <f>IFERROR(VLOOKUP(A157,CatProd!C:G,5,FALSE),"")</f>
        <v>105</v>
      </c>
      <c r="C157" s="5" t="str">
        <f t="shared" ca="1" si="4"/>
        <v>40mg+240mg -  Tablet - Blister of 12</v>
      </c>
      <c r="D157" s="326" t="s">
        <v>5166</v>
      </c>
      <c r="E157" s="326" t="s">
        <v>5167</v>
      </c>
      <c r="F157" s="326" t="s">
        <v>5168</v>
      </c>
      <c r="G157" s="326"/>
      <c r="H157" s="5" t="str">
        <f t="shared" ca="1" si="5"/>
        <v>105-40mg+240mg -  Tablet - Blister of 12</v>
      </c>
      <c r="I157" s="347">
        <v>1142</v>
      </c>
    </row>
    <row r="158" spans="1:9" x14ac:dyDescent="0.2">
      <c r="A158" s="354" t="s">
        <v>4831</v>
      </c>
      <c r="B158" s="5">
        <v>105</v>
      </c>
      <c r="C158" s="5" t="str">
        <f t="shared" ca="1" si="4"/>
        <v>60 mg + 360 mg  - Tablet - Blister of 6</v>
      </c>
      <c r="D158" s="354" t="s">
        <v>6695</v>
      </c>
      <c r="E158" s="354" t="s">
        <v>6695</v>
      </c>
      <c r="F158" s="354" t="s">
        <v>6695</v>
      </c>
      <c r="G158" s="354" t="s">
        <v>6695</v>
      </c>
      <c r="H158" s="5" t="str">
        <f t="shared" ca="1" si="5"/>
        <v>105-60 mg + 360 mg  - Tablet - Blister of 6</v>
      </c>
      <c r="I158" s="357">
        <v>1526</v>
      </c>
    </row>
    <row r="159" spans="1:9" x14ac:dyDescent="0.2">
      <c r="A159" s="354" t="s">
        <v>4831</v>
      </c>
      <c r="B159" s="5">
        <v>105</v>
      </c>
      <c r="C159" s="5" t="str">
        <f t="shared" ca="1" si="4"/>
        <v>80 mg + 480 mg  - Tablet - Blister of 6</v>
      </c>
      <c r="D159" s="354" t="s">
        <v>6696</v>
      </c>
      <c r="E159" s="354" t="s">
        <v>6696</v>
      </c>
      <c r="F159" s="354" t="s">
        <v>6696</v>
      </c>
      <c r="G159" s="354" t="s">
        <v>6696</v>
      </c>
      <c r="H159" s="5" t="str">
        <f t="shared" ca="1" si="5"/>
        <v>105-80 mg + 480 mg  - Tablet - Blister of 6</v>
      </c>
      <c r="I159" s="357">
        <v>1527</v>
      </c>
    </row>
    <row r="160" spans="1:9" ht="38.25" x14ac:dyDescent="0.2">
      <c r="A160" s="326" t="s">
        <v>4831</v>
      </c>
      <c r="B160" s="5">
        <f>IFERROR(VLOOKUP(A160,CatProd!C:G,5,FALSE),"")</f>
        <v>105</v>
      </c>
      <c r="C160" s="5" t="str">
        <f t="shared" ca="1" si="4"/>
        <v>80mg+480mg -  Tablet - Blister of 6</v>
      </c>
      <c r="D160" s="326" t="s">
        <v>5169</v>
      </c>
      <c r="E160" s="326" t="s">
        <v>5170</v>
      </c>
      <c r="F160" s="326" t="s">
        <v>5171</v>
      </c>
      <c r="G160" s="326"/>
      <c r="H160" s="5" t="str">
        <f t="shared" ca="1" si="5"/>
        <v>105-80mg+480mg -  Tablet - Blister of 6</v>
      </c>
      <c r="I160" s="347">
        <v>1143</v>
      </c>
    </row>
    <row r="161" spans="1:9" ht="25.5" x14ac:dyDescent="0.2">
      <c r="A161" s="326" t="s">
        <v>4832</v>
      </c>
      <c r="B161" s="5">
        <f>IFERROR(VLOOKUP(A161,CatProd!C:G,5,FALSE),"")</f>
        <v>106</v>
      </c>
      <c r="C161" s="5" t="str">
        <f t="shared" ca="1" si="4"/>
        <v>150mg/ml - Solution for injection - 1ml*10</v>
      </c>
      <c r="D161" s="326" t="s">
        <v>5172</v>
      </c>
      <c r="E161" s="326" t="s">
        <v>5173</v>
      </c>
      <c r="F161" s="326" t="s">
        <v>5174</v>
      </c>
      <c r="G161" s="326"/>
      <c r="H161" s="5" t="str">
        <f t="shared" ca="1" si="5"/>
        <v>106-150mg/ml - Solution for injection - 1ml*10</v>
      </c>
      <c r="I161" s="347">
        <v>1144</v>
      </c>
    </row>
    <row r="162" spans="1:9" ht="38.25" x14ac:dyDescent="0.2">
      <c r="A162" s="326" t="s">
        <v>4832</v>
      </c>
      <c r="B162" s="5">
        <f>IFERROR(VLOOKUP(A162,CatProd!C:G,5,FALSE),"")</f>
        <v>106</v>
      </c>
      <c r="C162" s="5" t="str">
        <f t="shared" ca="1" si="4"/>
        <v>150mg/ml - Solution for injection - 1ml*100</v>
      </c>
      <c r="D162" s="326" t="s">
        <v>5175</v>
      </c>
      <c r="E162" s="326" t="s">
        <v>5176</v>
      </c>
      <c r="F162" s="326" t="s">
        <v>5177</v>
      </c>
      <c r="G162" s="326"/>
      <c r="H162" s="5" t="str">
        <f t="shared" ca="1" si="5"/>
        <v>106-150mg/ml - Solution for injection - 1ml*100</v>
      </c>
      <c r="I162" s="347">
        <v>1145</v>
      </c>
    </row>
    <row r="163" spans="1:9" ht="25.5" x14ac:dyDescent="0.2">
      <c r="A163" s="326" t="s">
        <v>4832</v>
      </c>
      <c r="B163" s="5">
        <f>IFERROR(VLOOKUP(A163,CatProd!C:G,5,FALSE),"")</f>
        <v>106</v>
      </c>
      <c r="C163" s="5" t="str">
        <f t="shared" ca="1" si="4"/>
        <v>50mg/ml - Solution for injection - 1ml*10</v>
      </c>
      <c r="D163" s="326" t="s">
        <v>5178</v>
      </c>
      <c r="E163" s="326" t="s">
        <v>5179</v>
      </c>
      <c r="F163" s="326" t="s">
        <v>5180</v>
      </c>
      <c r="G163" s="326"/>
      <c r="H163" s="5" t="str">
        <f t="shared" ca="1" si="5"/>
        <v>106-50mg/ml - Solution for injection - 1ml*10</v>
      </c>
      <c r="I163" s="347">
        <v>1146</v>
      </c>
    </row>
    <row r="164" spans="1:9" ht="25.5" x14ac:dyDescent="0.2">
      <c r="A164" s="326" t="s">
        <v>4832</v>
      </c>
      <c r="B164" s="5">
        <f>IFERROR(VLOOKUP(A164,CatProd!C:G,5,FALSE),"")</f>
        <v>106</v>
      </c>
      <c r="C164" s="5" t="str">
        <f t="shared" ca="1" si="4"/>
        <v>50mg/ml - Solution for injection - 1ml*100</v>
      </c>
      <c r="D164" s="326" t="s">
        <v>5181</v>
      </c>
      <c r="E164" s="326" t="s">
        <v>5182</v>
      </c>
      <c r="F164" s="326" t="s">
        <v>5183</v>
      </c>
      <c r="G164" s="326"/>
      <c r="H164" s="5" t="str">
        <f t="shared" ca="1" si="5"/>
        <v>106-50mg/ml - Solution for injection - 1ml*100</v>
      </c>
      <c r="I164" s="347">
        <v>1147</v>
      </c>
    </row>
    <row r="165" spans="1:9" ht="25.5" x14ac:dyDescent="0.2">
      <c r="A165" s="326" t="s">
        <v>2563</v>
      </c>
      <c r="B165" s="5">
        <f>IFERROR(VLOOKUP(A165,CatProd!C:G,5,FALSE),"")</f>
        <v>107</v>
      </c>
      <c r="C165" s="5" t="str">
        <f t="shared" ca="1" si="4"/>
        <v>100mg - Suppository - Pack of 2</v>
      </c>
      <c r="D165" s="326" t="s">
        <v>5187</v>
      </c>
      <c r="E165" s="326" t="s">
        <v>5188</v>
      </c>
      <c r="F165" s="326" t="s">
        <v>5189</v>
      </c>
      <c r="G165" s="326"/>
      <c r="H165" s="5" t="str">
        <f t="shared" ca="1" si="5"/>
        <v>107-100mg - Suppository - Pack of 2</v>
      </c>
      <c r="I165" s="347">
        <v>1148</v>
      </c>
    </row>
    <row r="166" spans="1:9" ht="25.5" x14ac:dyDescent="0.2">
      <c r="A166" s="326" t="s">
        <v>2563</v>
      </c>
      <c r="B166" s="5">
        <f>IFERROR(VLOOKUP(A166,CatProd!C:G,5,FALSE),"")</f>
        <v>107</v>
      </c>
      <c r="C166" s="5" t="str">
        <f t="shared" ca="1" si="4"/>
        <v>120mg - Powder for injection - Vial-1 +diluants</v>
      </c>
      <c r="D166" s="326" t="s">
        <v>5184</v>
      </c>
      <c r="E166" s="326" t="s">
        <v>2703</v>
      </c>
      <c r="F166" s="326" t="s">
        <v>2704</v>
      </c>
      <c r="G166" s="326"/>
      <c r="H166" s="5" t="str">
        <f t="shared" ca="1" si="5"/>
        <v>107-120mg - Powder for injection - Vial-1 +diluants</v>
      </c>
      <c r="I166" s="326">
        <v>122</v>
      </c>
    </row>
    <row r="167" spans="1:9" ht="25.5" x14ac:dyDescent="0.2">
      <c r="A167" s="326" t="s">
        <v>2563</v>
      </c>
      <c r="B167" s="5">
        <f>IFERROR(VLOOKUP(A167,CatProd!C:G,5,FALSE),"")</f>
        <v>107</v>
      </c>
      <c r="C167" s="5" t="str">
        <f t="shared" ca="1" si="4"/>
        <v>30mg - Power for injection - Vial-1+diluants</v>
      </c>
      <c r="D167" s="326" t="s">
        <v>5185</v>
      </c>
      <c r="E167" s="326" t="s">
        <v>2701</v>
      </c>
      <c r="F167" s="326" t="s">
        <v>2702</v>
      </c>
      <c r="G167" s="326"/>
      <c r="H167" s="5" t="str">
        <f t="shared" ca="1" si="5"/>
        <v>107-30mg - Power for injection - Vial-1+diluants</v>
      </c>
      <c r="I167" s="326">
        <v>126</v>
      </c>
    </row>
    <row r="168" spans="1:9" ht="25.5" x14ac:dyDescent="0.2">
      <c r="A168" s="326" t="s">
        <v>2563</v>
      </c>
      <c r="B168" s="5">
        <f>IFERROR(VLOOKUP(A168,CatProd!C:G,5,FALSE),"")</f>
        <v>107</v>
      </c>
      <c r="C168" s="5" t="str">
        <f t="shared" ca="1" si="4"/>
        <v>60mg - Power for injection - Vial-1 +diluants</v>
      </c>
      <c r="D168" s="326" t="s">
        <v>5186</v>
      </c>
      <c r="E168" s="326" t="s">
        <v>2705</v>
      </c>
      <c r="F168" s="326" t="s">
        <v>2706</v>
      </c>
      <c r="G168" s="326"/>
      <c r="H168" s="5" t="str">
        <f t="shared" ca="1" si="5"/>
        <v>107-60mg - Power for injection - Vial-1 +diluants</v>
      </c>
      <c r="I168" s="326">
        <v>133</v>
      </c>
    </row>
    <row r="169" spans="1:9" ht="38.25" x14ac:dyDescent="0.2">
      <c r="A169" s="326" t="s">
        <v>4833</v>
      </c>
      <c r="B169" s="5">
        <f>IFERROR(VLOOKUP(A169,CatProd!C:G,5,FALSE),"")</f>
        <v>108</v>
      </c>
      <c r="C169" s="5" t="str">
        <f t="shared" ca="1" si="4"/>
        <v>100mg+[500mg+25mg] - Tablet - Co-blister 6+3</v>
      </c>
      <c r="D169" s="326" t="s">
        <v>5190</v>
      </c>
      <c r="E169" s="326" t="s">
        <v>2707</v>
      </c>
      <c r="F169" s="326" t="s">
        <v>2707</v>
      </c>
      <c r="G169" s="326"/>
      <c r="H169" s="5" t="str">
        <f t="shared" ca="1" si="5"/>
        <v>108-100mg+[500mg+25mg] - Tablet - Co-blister 6+3</v>
      </c>
      <c r="I169" s="326">
        <v>135</v>
      </c>
    </row>
    <row r="170" spans="1:9" ht="38.25" x14ac:dyDescent="0.2">
      <c r="A170" s="326" t="s">
        <v>4833</v>
      </c>
      <c r="B170" s="5">
        <f>IFERROR(VLOOKUP(A170,CatProd!C:G,5,FALSE),"")</f>
        <v>108</v>
      </c>
      <c r="C170" s="5" t="str">
        <f t="shared" ca="1" si="4"/>
        <v>50mg+[500mg+25mg] - Tablet - Co-blister 3+1</v>
      </c>
      <c r="D170" s="326" t="s">
        <v>5191</v>
      </c>
      <c r="E170" s="326" t="s">
        <v>2708</v>
      </c>
      <c r="F170" s="326" t="s">
        <v>2708</v>
      </c>
      <c r="G170" s="326"/>
      <c r="H170" s="5" t="str">
        <f t="shared" ca="1" si="5"/>
        <v>108-50mg+[500mg+25mg] - Tablet - Co-blister 3+1</v>
      </c>
      <c r="I170" s="326">
        <v>138</v>
      </c>
    </row>
    <row r="171" spans="1:9" ht="38.25" x14ac:dyDescent="0.2">
      <c r="A171" s="326" t="s">
        <v>4833</v>
      </c>
      <c r="B171" s="5">
        <f>IFERROR(VLOOKUP(A171,CatProd!C:G,5,FALSE),"")</f>
        <v>108</v>
      </c>
      <c r="C171" s="5" t="str">
        <f t="shared" ca="1" si="4"/>
        <v>50mg+[500mg+25mg] - Tablet - Co-blister 6+2</v>
      </c>
      <c r="D171" s="326" t="s">
        <v>5192</v>
      </c>
      <c r="E171" s="326" t="s">
        <v>2709</v>
      </c>
      <c r="F171" s="326" t="s">
        <v>2709</v>
      </c>
      <c r="G171" s="326"/>
      <c r="H171" s="5" t="str">
        <f t="shared" ca="1" si="5"/>
        <v>108-50mg+[500mg+25mg] - Tablet - Co-blister 6+2</v>
      </c>
      <c r="I171" s="326">
        <v>139</v>
      </c>
    </row>
    <row r="172" spans="1:9" ht="25.5" x14ac:dyDescent="0.2">
      <c r="A172" s="333" t="s">
        <v>4834</v>
      </c>
      <c r="B172" s="5">
        <f>IFERROR(VLOOKUP(A172,CatProd!C:G,5,FALSE),"")</f>
        <v>112</v>
      </c>
      <c r="C172" s="5" t="str">
        <f t="shared" ca="1" si="4"/>
        <v>100mg+200mg - Tablet - Blister of 3</v>
      </c>
      <c r="D172" s="326" t="s">
        <v>5194</v>
      </c>
      <c r="E172" s="326" t="s">
        <v>5195</v>
      </c>
      <c r="F172" s="326" t="s">
        <v>2730</v>
      </c>
      <c r="G172" s="326"/>
      <c r="H172" s="5" t="str">
        <f t="shared" ca="1" si="5"/>
        <v>112-100mg+200mg - Tablet - Blister of 3</v>
      </c>
      <c r="I172" s="326">
        <v>183</v>
      </c>
    </row>
    <row r="173" spans="1:9" ht="38.25" x14ac:dyDescent="0.2">
      <c r="A173" s="326" t="s">
        <v>4834</v>
      </c>
      <c r="B173" s="5">
        <f>IFERROR(VLOOKUP(A173,CatProd!C:G,5,FALSE),"")</f>
        <v>112</v>
      </c>
      <c r="C173" s="5" t="str">
        <f t="shared" ca="1" si="4"/>
        <v>100mg+200mg - Tablet - Blister of 3 - 6 (3*2)</v>
      </c>
      <c r="D173" s="326" t="s">
        <v>5198</v>
      </c>
      <c r="E173" s="326" t="s">
        <v>5199</v>
      </c>
      <c r="F173" s="326" t="s">
        <v>5200</v>
      </c>
      <c r="G173" s="326"/>
      <c r="H173" s="5" t="str">
        <f t="shared" ca="1" si="5"/>
        <v>112-100mg+200mg - Tablet - Blister of 3 - 6 (3*2)</v>
      </c>
      <c r="I173" s="347">
        <v>1149</v>
      </c>
    </row>
    <row r="174" spans="1:9" ht="38.25" x14ac:dyDescent="0.2">
      <c r="A174" s="333" t="s">
        <v>4834</v>
      </c>
      <c r="B174" s="5">
        <f>IFERROR(VLOOKUP(A174,CatProd!C:G,5,FALSE),"")</f>
        <v>112</v>
      </c>
      <c r="C174" s="5" t="str">
        <f t="shared" ca="1" si="4"/>
        <v>200mg+250mg (base) - Tablet - Co-blister 3+6</v>
      </c>
      <c r="D174" s="326" t="s">
        <v>5193</v>
      </c>
      <c r="E174" s="326" t="s">
        <v>2728</v>
      </c>
      <c r="F174" s="326" t="s">
        <v>2728</v>
      </c>
      <c r="G174" s="326"/>
      <c r="H174" s="5" t="str">
        <f t="shared" ca="1" si="5"/>
        <v>112-200mg+250mg (base) - Tablet - Co-blister 3+6</v>
      </c>
      <c r="I174" s="326">
        <v>178</v>
      </c>
    </row>
    <row r="175" spans="1:9" ht="25.5" x14ac:dyDescent="0.2">
      <c r="A175" s="326" t="s">
        <v>4834</v>
      </c>
      <c r="B175" s="5">
        <f>IFERROR(VLOOKUP(A175,CatProd!C:G,5,FALSE),"")</f>
        <v>112</v>
      </c>
      <c r="C175" s="5" t="str">
        <f t="shared" ca="1" si="4"/>
        <v>25mg+50mg - Tablet - Blister of 3</v>
      </c>
      <c r="D175" s="326" t="s">
        <v>5196</v>
      </c>
      <c r="E175" s="326" t="s">
        <v>5197</v>
      </c>
      <c r="F175" s="326" t="s">
        <v>2729</v>
      </c>
      <c r="G175" s="326"/>
      <c r="H175" s="5" t="str">
        <f t="shared" ca="1" si="5"/>
        <v>112-25mg+50mg - Tablet - Blister of 3</v>
      </c>
      <c r="I175" s="326">
        <v>184</v>
      </c>
    </row>
    <row r="176" spans="1:9" ht="38.25" x14ac:dyDescent="0.2">
      <c r="A176" s="326" t="s">
        <v>4834</v>
      </c>
      <c r="B176" s="5">
        <f>IFERROR(VLOOKUP(A176,CatProd!C:G,5,FALSE),"")</f>
        <v>112</v>
      </c>
      <c r="C176" s="5" t="str">
        <f t="shared" ca="1" si="4"/>
        <v>25mg+50mg - Tablet - Blister of 3 - 6 (3*2)</v>
      </c>
      <c r="D176" s="326" t="s">
        <v>5201</v>
      </c>
      <c r="E176" s="326" t="s">
        <v>5202</v>
      </c>
      <c r="F176" s="326" t="s">
        <v>5203</v>
      </c>
      <c r="G176" s="326"/>
      <c r="H176" s="5" t="str">
        <f t="shared" ca="1" si="5"/>
        <v>112-25mg+50mg - Tablet - Blister of 3 - 6 (3*2)</v>
      </c>
      <c r="I176" s="347">
        <v>1150</v>
      </c>
    </row>
    <row r="177" spans="1:9" ht="38.25" x14ac:dyDescent="0.2">
      <c r="A177" s="326" t="s">
        <v>4835</v>
      </c>
      <c r="B177" s="5">
        <f>IFERROR(VLOOKUP(A177,CatProd!C:G,5,FALSE),"")</f>
        <v>157</v>
      </c>
      <c r="C177" s="5" t="str">
        <f t="shared" ca="1" si="4"/>
        <v>20mg+60mg - Granules for oral suspension - 1*90</v>
      </c>
      <c r="D177" s="326" t="s">
        <v>5204</v>
      </c>
      <c r="E177" s="326" t="s">
        <v>5205</v>
      </c>
      <c r="F177" s="326" t="s">
        <v>5206</v>
      </c>
      <c r="G177" s="326"/>
      <c r="H177" s="5" t="str">
        <f t="shared" ca="1" si="5"/>
        <v>157-20mg+60mg - Granules for oral suspension - 1*90</v>
      </c>
      <c r="I177" s="347">
        <v>1151</v>
      </c>
    </row>
    <row r="178" spans="1:9" ht="38.25" x14ac:dyDescent="0.2">
      <c r="A178" s="326" t="s">
        <v>4835</v>
      </c>
      <c r="B178" s="5">
        <f>IFERROR(VLOOKUP(A178,CatProd!C:G,5,FALSE),"")</f>
        <v>157</v>
      </c>
      <c r="C178" s="5" t="str">
        <f t="shared" ca="1" si="4"/>
        <v>60mg+180mg - Tablet - Blister of 9</v>
      </c>
      <c r="D178" s="326" t="s">
        <v>5207</v>
      </c>
      <c r="E178" s="326" t="s">
        <v>5208</v>
      </c>
      <c r="F178" s="326" t="s">
        <v>5209</v>
      </c>
      <c r="G178" s="326"/>
      <c r="H178" s="5" t="str">
        <f t="shared" ca="1" si="5"/>
        <v>157-60mg+180mg - Tablet - Blister of 9</v>
      </c>
      <c r="I178" s="347">
        <v>1152</v>
      </c>
    </row>
    <row r="179" spans="1:9" ht="38.25" x14ac:dyDescent="0.2">
      <c r="A179" s="326" t="s">
        <v>4835</v>
      </c>
      <c r="B179" s="5">
        <f>IFERROR(VLOOKUP(A179,CatProd!C:G,5,FALSE),"")</f>
        <v>157</v>
      </c>
      <c r="C179" s="5" t="str">
        <f t="shared" ca="1" si="4"/>
        <v>60mg+180mg - Tablet - Blister of 9 - 9*10</v>
      </c>
      <c r="D179" s="326" t="s">
        <v>5210</v>
      </c>
      <c r="E179" s="326" t="s">
        <v>5211</v>
      </c>
      <c r="F179" s="326" t="s">
        <v>5212</v>
      </c>
      <c r="G179" s="326"/>
      <c r="H179" s="5" t="str">
        <f t="shared" ca="1" si="5"/>
        <v>157-60mg+180mg - Tablet - Blister of 9 - 9*10</v>
      </c>
      <c r="I179" s="347">
        <v>1153</v>
      </c>
    </row>
    <row r="180" spans="1:9" ht="63.75" x14ac:dyDescent="0.2">
      <c r="A180" s="326" t="s">
        <v>4851</v>
      </c>
      <c r="B180" s="5">
        <f>IFERROR(VLOOKUP(A180,CatProd!C:G,5,FALSE),"")</f>
        <v>168</v>
      </c>
      <c r="C180" s="5" t="str">
        <f t="shared" ca="1" si="4"/>
        <v>Assorted IRS accessories</v>
      </c>
      <c r="D180" s="326" t="s">
        <v>4851</v>
      </c>
      <c r="E180" s="326" t="s">
        <v>5213</v>
      </c>
      <c r="F180" s="326" t="s">
        <v>5214</v>
      </c>
      <c r="G180" s="326"/>
      <c r="H180" s="5" t="str">
        <f t="shared" ca="1" si="5"/>
        <v>168-Assorted IRS accessories</v>
      </c>
      <c r="I180" s="347">
        <v>1154</v>
      </c>
    </row>
    <row r="181" spans="1:9" ht="15" x14ac:dyDescent="0.25">
      <c r="A181" s="324" t="s">
        <v>4788</v>
      </c>
      <c r="B181" s="5">
        <f>IFERROR(VLOOKUP(A181,CatProd!C:G,5,FALSE),"")</f>
        <v>9</v>
      </c>
      <c r="C181" s="5" t="str">
        <f t="shared" ca="1" si="4"/>
        <v>100mg - Blister of 10</v>
      </c>
      <c r="D181" s="324" t="s">
        <v>5215</v>
      </c>
      <c r="E181" s="325" t="s">
        <v>2754</v>
      </c>
      <c r="F181" s="325" t="s">
        <v>2753</v>
      </c>
      <c r="G181" s="325"/>
      <c r="H181" s="5" t="str">
        <f t="shared" ca="1" si="5"/>
        <v>9-100mg - Blister of 10</v>
      </c>
      <c r="I181" s="324">
        <v>185</v>
      </c>
    </row>
    <row r="182" spans="1:9" ht="15" x14ac:dyDescent="0.25">
      <c r="A182" s="324" t="s">
        <v>4788</v>
      </c>
      <c r="B182" s="5">
        <f>IFERROR(VLOOKUP(A182,CatProd!C:G,5,FALSE),"")</f>
        <v>9</v>
      </c>
      <c r="C182" s="5" t="str">
        <f t="shared" ca="1" si="4"/>
        <v>100mg - Blister of 60</v>
      </c>
      <c r="D182" s="324" t="s">
        <v>5216</v>
      </c>
      <c r="E182" s="325" t="s">
        <v>2746</v>
      </c>
      <c r="F182" s="325" t="s">
        <v>2745</v>
      </c>
      <c r="G182" s="325"/>
      <c r="H182" s="5" t="str">
        <f t="shared" ca="1" si="5"/>
        <v>9-100mg - Blister of 60</v>
      </c>
      <c r="I182" s="324">
        <v>186</v>
      </c>
    </row>
    <row r="183" spans="1:9" ht="15" x14ac:dyDescent="0.25">
      <c r="A183" s="324" t="s">
        <v>4788</v>
      </c>
      <c r="B183" s="5">
        <f>IFERROR(VLOOKUP(A183,CatProd!C:G,5,FALSE),"")</f>
        <v>9</v>
      </c>
      <c r="C183" s="5" t="str">
        <f t="shared" ca="1" si="4"/>
        <v>100mg - Capsule - Bottle of 500</v>
      </c>
      <c r="D183" s="324" t="s">
        <v>5218</v>
      </c>
      <c r="E183" s="325" t="s">
        <v>2763</v>
      </c>
      <c r="F183" s="325" t="s">
        <v>2764</v>
      </c>
      <c r="G183" s="325"/>
      <c r="H183" s="5" t="str">
        <f t="shared" ca="1" si="5"/>
        <v>9-100mg - Capsule - Bottle of 500</v>
      </c>
      <c r="I183" s="324">
        <v>191</v>
      </c>
    </row>
    <row r="184" spans="1:9" ht="15" x14ac:dyDescent="0.25">
      <c r="A184" s="324" t="s">
        <v>4788</v>
      </c>
      <c r="B184" s="5">
        <f>IFERROR(VLOOKUP(A184,CatProd!C:G,5,FALSE),"")</f>
        <v>9</v>
      </c>
      <c r="C184" s="5" t="str">
        <f t="shared" ca="1" si="4"/>
        <v>100mg - Capsule - Bottle of 60</v>
      </c>
      <c r="D184" s="324" t="s">
        <v>5217</v>
      </c>
      <c r="E184" s="325" t="s">
        <v>2731</v>
      </c>
      <c r="F184" s="325" t="s">
        <v>2732</v>
      </c>
      <c r="G184" s="325"/>
      <c r="H184" s="5" t="str">
        <f t="shared" ca="1" si="5"/>
        <v>9-100mg - Capsule - Bottle of 60</v>
      </c>
      <c r="I184" s="324">
        <v>188</v>
      </c>
    </row>
    <row r="185" spans="1:9" ht="15" x14ac:dyDescent="0.25">
      <c r="A185" s="324" t="s">
        <v>4788</v>
      </c>
      <c r="B185" s="5">
        <f>IFERROR(VLOOKUP(A185,CatProd!C:G,5,FALSE),"")</f>
        <v>9</v>
      </c>
      <c r="C185" s="5" t="str">
        <f t="shared" ca="1" si="4"/>
        <v>150mg - Capsule - Blister de 60</v>
      </c>
      <c r="D185" s="324" t="s">
        <v>5220</v>
      </c>
      <c r="E185" s="325" t="s">
        <v>2748</v>
      </c>
      <c r="F185" s="325" t="s">
        <v>2747</v>
      </c>
      <c r="G185" s="325"/>
      <c r="H185" s="5" t="str">
        <f t="shared" ca="1" si="5"/>
        <v>9-150mg - Capsule - Blister de 60</v>
      </c>
      <c r="I185" s="324">
        <v>193</v>
      </c>
    </row>
    <row r="186" spans="1:9" ht="15" x14ac:dyDescent="0.25">
      <c r="A186" s="324" t="s">
        <v>4788</v>
      </c>
      <c r="B186" s="5">
        <f>IFERROR(VLOOKUP(A186,CatProd!C:G,5,FALSE),"")</f>
        <v>9</v>
      </c>
      <c r="C186" s="5" t="str">
        <f t="shared" ca="1" si="4"/>
        <v>150mg - Capsule - Blister of 10</v>
      </c>
      <c r="D186" s="324" t="s">
        <v>5219</v>
      </c>
      <c r="E186" s="325" t="s">
        <v>2752</v>
      </c>
      <c r="F186" s="325" t="s">
        <v>2751</v>
      </c>
      <c r="G186" s="325"/>
      <c r="H186" s="5" t="str">
        <f t="shared" ca="1" si="5"/>
        <v>9-150mg - Capsule - Blister of 10</v>
      </c>
      <c r="I186" s="324">
        <v>192</v>
      </c>
    </row>
    <row r="187" spans="1:9" ht="15" x14ac:dyDescent="0.25">
      <c r="A187" s="324" t="s">
        <v>4788</v>
      </c>
      <c r="B187" s="5">
        <f>IFERROR(VLOOKUP(A187,CatProd!C:G,5,FALSE),"")</f>
        <v>9</v>
      </c>
      <c r="C187" s="5" t="str">
        <f t="shared" ca="1" si="4"/>
        <v>150mg - capsule - Bottle of 100</v>
      </c>
      <c r="D187" s="324" t="s">
        <v>5222</v>
      </c>
      <c r="E187" s="325" t="s">
        <v>2737</v>
      </c>
      <c r="F187" s="325" t="s">
        <v>2738</v>
      </c>
      <c r="G187" s="325"/>
      <c r="H187" s="5" t="str">
        <f t="shared" ca="1" si="5"/>
        <v>9-150mg - capsule - Bottle of 100</v>
      </c>
      <c r="I187" s="324">
        <v>197</v>
      </c>
    </row>
    <row r="188" spans="1:9" ht="15" x14ac:dyDescent="0.25">
      <c r="A188" s="324" t="s">
        <v>4788</v>
      </c>
      <c r="B188" s="5">
        <f>IFERROR(VLOOKUP(A188,CatProd!C:G,5,FALSE),"")</f>
        <v>9</v>
      </c>
      <c r="C188" s="5" t="str">
        <f t="shared" ca="1" si="4"/>
        <v>150mg - Capsule - Bottle of 180</v>
      </c>
      <c r="D188" s="324" t="s">
        <v>5223</v>
      </c>
      <c r="E188" s="325" t="s">
        <v>2759</v>
      </c>
      <c r="F188" s="325" t="s">
        <v>2760</v>
      </c>
      <c r="G188" s="325"/>
      <c r="H188" s="5" t="str">
        <f t="shared" ca="1" si="5"/>
        <v>9-150mg - Capsule - Bottle of 180</v>
      </c>
      <c r="I188" s="324">
        <v>198</v>
      </c>
    </row>
    <row r="189" spans="1:9" ht="15" x14ac:dyDescent="0.25">
      <c r="A189" s="324" t="s">
        <v>4788</v>
      </c>
      <c r="B189" s="5">
        <f>IFERROR(VLOOKUP(A189,CatProd!C:G,5,FALSE),"")</f>
        <v>9</v>
      </c>
      <c r="C189" s="5" t="str">
        <f t="shared" ca="1" si="4"/>
        <v>150mg - Capsule - Bottle of 30</v>
      </c>
      <c r="D189" s="324" t="s">
        <v>5224</v>
      </c>
      <c r="E189" s="325" t="s">
        <v>2735</v>
      </c>
      <c r="F189" s="325" t="s">
        <v>2736</v>
      </c>
      <c r="G189" s="325"/>
      <c r="H189" s="5" t="str">
        <f t="shared" ca="1" si="5"/>
        <v>9-150mg - Capsule - Bottle of 30</v>
      </c>
      <c r="I189" s="324">
        <v>199</v>
      </c>
    </row>
    <row r="190" spans="1:9" ht="15" x14ac:dyDescent="0.25">
      <c r="A190" s="324" t="s">
        <v>4788</v>
      </c>
      <c r="B190" s="5">
        <f>IFERROR(VLOOKUP(A190,CatProd!C:G,5,FALSE),"")</f>
        <v>9</v>
      </c>
      <c r="C190" s="5" t="str">
        <f t="shared" ca="1" si="4"/>
        <v>150mg - Capsule - Bottle of 60</v>
      </c>
      <c r="D190" s="324" t="s">
        <v>5221</v>
      </c>
      <c r="E190" s="325" t="s">
        <v>2767</v>
      </c>
      <c r="F190" s="325" t="s">
        <v>2768</v>
      </c>
      <c r="G190" s="325"/>
      <c r="H190" s="5" t="str">
        <f t="shared" ca="1" si="5"/>
        <v>9-150mg - Capsule - Bottle of 60</v>
      </c>
      <c r="I190" s="324">
        <v>194</v>
      </c>
    </row>
    <row r="191" spans="1:9" ht="15" x14ac:dyDescent="0.25">
      <c r="A191" s="324" t="s">
        <v>4788</v>
      </c>
      <c r="B191" s="5">
        <f>IFERROR(VLOOKUP(A191,CatProd!C:G,5,FALSE),"")</f>
        <v>9</v>
      </c>
      <c r="C191" s="5" t="str">
        <f t="shared" ca="1" si="4"/>
        <v>150mg - Capsules - Bottle of 500</v>
      </c>
      <c r="D191" s="324" t="s">
        <v>5225</v>
      </c>
      <c r="E191" s="325" t="s">
        <v>2757</v>
      </c>
      <c r="F191" s="325" t="s">
        <v>2758</v>
      </c>
      <c r="G191" s="325"/>
      <c r="H191" s="5" t="str">
        <f t="shared" ca="1" si="5"/>
        <v>9-150mg - Capsules - Bottle of 500</v>
      </c>
      <c r="I191" s="324">
        <v>201</v>
      </c>
    </row>
    <row r="192" spans="1:9" ht="15" x14ac:dyDescent="0.25">
      <c r="A192" s="324" t="s">
        <v>4788</v>
      </c>
      <c r="B192" s="5">
        <f>IFERROR(VLOOKUP(A192,CatProd!C:G,5,FALSE),"")</f>
        <v>9</v>
      </c>
      <c r="C192" s="5" t="str">
        <f t="shared" ca="1" si="4"/>
        <v>200mg - Capsule - Blister of 10</v>
      </c>
      <c r="D192" s="324" t="s">
        <v>5226</v>
      </c>
      <c r="E192" s="325" t="s">
        <v>2756</v>
      </c>
      <c r="F192" s="325" t="s">
        <v>2755</v>
      </c>
      <c r="G192" s="325"/>
      <c r="H192" s="5" t="str">
        <f t="shared" ca="1" si="5"/>
        <v>9-200mg - Capsule - Blister of 10</v>
      </c>
      <c r="I192" s="324">
        <v>202</v>
      </c>
    </row>
    <row r="193" spans="1:9" ht="15" x14ac:dyDescent="0.25">
      <c r="A193" s="324" t="s">
        <v>4788</v>
      </c>
      <c r="B193" s="5">
        <f>IFERROR(VLOOKUP(A193,CatProd!C:G,5,FALSE),"")</f>
        <v>9</v>
      </c>
      <c r="C193" s="5" t="str">
        <f t="shared" ca="1" si="4"/>
        <v>200mg - Capsule - Blister of 60</v>
      </c>
      <c r="D193" s="324" t="s">
        <v>5227</v>
      </c>
      <c r="E193" s="325" t="s">
        <v>2750</v>
      </c>
      <c r="F193" s="325" t="s">
        <v>2749</v>
      </c>
      <c r="G193" s="325"/>
      <c r="H193" s="5" t="str">
        <f t="shared" ca="1" si="5"/>
        <v>9-200mg - Capsule - Blister of 60</v>
      </c>
      <c r="I193" s="324">
        <v>203</v>
      </c>
    </row>
    <row r="194" spans="1:9" ht="15" x14ac:dyDescent="0.25">
      <c r="A194" s="324" t="s">
        <v>4788</v>
      </c>
      <c r="B194" s="5">
        <f>IFERROR(VLOOKUP(A194,CatProd!C:G,5,FALSE),"")</f>
        <v>9</v>
      </c>
      <c r="C194" s="5" t="str">
        <f t="shared" ref="C194:C257" ca="1" si="6">IF(OFFSET(D194,0,LangOffset,1,1)&lt;&gt;"",OFFSET(D194,0,LangOffset,1,1),"")</f>
        <v>200mg - Capsule - Bottle of 180</v>
      </c>
      <c r="D194" s="324" t="s">
        <v>5229</v>
      </c>
      <c r="E194" s="325" t="s">
        <v>2765</v>
      </c>
      <c r="F194" s="325" t="s">
        <v>2766</v>
      </c>
      <c r="G194" s="325"/>
      <c r="H194" s="5" t="str">
        <f t="shared" ref="H194:H257" ca="1" si="7">CONCATENATE(B194,"-",C194)</f>
        <v>9-200mg - Capsule - Bottle of 180</v>
      </c>
      <c r="I194" s="324">
        <v>207</v>
      </c>
    </row>
    <row r="195" spans="1:9" ht="15" x14ac:dyDescent="0.25">
      <c r="A195" s="324" t="s">
        <v>4788</v>
      </c>
      <c r="B195" s="5">
        <f>IFERROR(VLOOKUP(A195,CatProd!C:G,5,FALSE),"")</f>
        <v>9</v>
      </c>
      <c r="C195" s="5" t="str">
        <f t="shared" ca="1" si="6"/>
        <v>200mg - Capsule - Bottle of 500</v>
      </c>
      <c r="D195" s="324" t="s">
        <v>5230</v>
      </c>
      <c r="E195" s="325" t="s">
        <v>2741</v>
      </c>
      <c r="F195" s="325" t="s">
        <v>2742</v>
      </c>
      <c r="G195" s="325"/>
      <c r="H195" s="5" t="str">
        <f t="shared" ca="1" si="7"/>
        <v>9-200mg - Capsule - Bottle of 500</v>
      </c>
      <c r="I195" s="324">
        <v>208</v>
      </c>
    </row>
    <row r="196" spans="1:9" ht="15" x14ac:dyDescent="0.25">
      <c r="A196" s="324" t="s">
        <v>4788</v>
      </c>
      <c r="B196" s="5">
        <f>IFERROR(VLOOKUP(A196,CatProd!C:G,5,FALSE),"")</f>
        <v>9</v>
      </c>
      <c r="C196" s="5" t="str">
        <f t="shared" ca="1" si="6"/>
        <v>200mg - Capsule - Bottle of 60</v>
      </c>
      <c r="D196" s="324" t="s">
        <v>5228</v>
      </c>
      <c r="E196" s="325" t="s">
        <v>2739</v>
      </c>
      <c r="F196" s="325" t="s">
        <v>2740</v>
      </c>
      <c r="G196" s="325"/>
      <c r="H196" s="5" t="str">
        <f t="shared" ca="1" si="7"/>
        <v>9-200mg - Capsule - Bottle of 60</v>
      </c>
      <c r="I196" s="324">
        <v>205</v>
      </c>
    </row>
    <row r="197" spans="1:9" ht="15" x14ac:dyDescent="0.25">
      <c r="A197" s="324" t="s">
        <v>4788</v>
      </c>
      <c r="B197" s="5">
        <f>IFERROR(VLOOKUP(A197,CatProd!C:G,5,FALSE),"")</f>
        <v>9</v>
      </c>
      <c r="C197" s="5" t="str">
        <f t="shared" ca="1" si="6"/>
        <v>300mg - Capsule - Blister of 10</v>
      </c>
      <c r="D197" s="324" t="s">
        <v>5231</v>
      </c>
      <c r="E197" s="325" t="s">
        <v>2596</v>
      </c>
      <c r="F197" s="325" t="s">
        <v>2595</v>
      </c>
      <c r="G197" s="325"/>
      <c r="H197" s="5" t="str">
        <f t="shared" ca="1" si="7"/>
        <v>9-300mg - Capsule - Blister of 10</v>
      </c>
      <c r="I197" s="324">
        <v>210</v>
      </c>
    </row>
    <row r="198" spans="1:9" ht="15" x14ac:dyDescent="0.25">
      <c r="A198" s="324" t="s">
        <v>4788</v>
      </c>
      <c r="B198" s="5">
        <f>IFERROR(VLOOKUP(A198,CatProd!C:G,5,FALSE),"")</f>
        <v>9</v>
      </c>
      <c r="C198" s="5" t="str">
        <f t="shared" ca="1" si="6"/>
        <v>300mg - Capsule - Bottle of 100</v>
      </c>
      <c r="D198" s="324" t="s">
        <v>5232</v>
      </c>
      <c r="E198" s="325" t="s">
        <v>2607</v>
      </c>
      <c r="F198" s="325" t="s">
        <v>2608</v>
      </c>
      <c r="G198" s="325"/>
      <c r="H198" s="5" t="str">
        <f t="shared" ca="1" si="7"/>
        <v>9-300mg - Capsule - Bottle of 100</v>
      </c>
      <c r="I198" s="324">
        <v>213</v>
      </c>
    </row>
    <row r="199" spans="1:9" ht="15" x14ac:dyDescent="0.25">
      <c r="A199" s="324" t="s">
        <v>4788</v>
      </c>
      <c r="B199" s="5">
        <f>IFERROR(VLOOKUP(A199,CatProd!C:G,5,FALSE),"")</f>
        <v>9</v>
      </c>
      <c r="C199" s="5" t="str">
        <f t="shared" ca="1" si="6"/>
        <v>300mg - Capsule - Bottle of 30</v>
      </c>
      <c r="D199" s="324" t="s">
        <v>5233</v>
      </c>
      <c r="E199" s="325" t="s">
        <v>2597</v>
      </c>
      <c r="F199" s="325" t="s">
        <v>2598</v>
      </c>
      <c r="G199" s="325"/>
      <c r="H199" s="5" t="str">
        <f t="shared" ca="1" si="7"/>
        <v>9-300mg - Capsule - Bottle of 30</v>
      </c>
      <c r="I199" s="324">
        <v>214</v>
      </c>
    </row>
    <row r="200" spans="1:9" ht="15" x14ac:dyDescent="0.25">
      <c r="A200" s="324" t="s">
        <v>4788</v>
      </c>
      <c r="B200" s="5">
        <f>IFERROR(VLOOKUP(A200,CatProd!C:G,5,FALSE),"")</f>
        <v>9</v>
      </c>
      <c r="C200" s="5" t="str">
        <f t="shared" ca="1" si="6"/>
        <v>300mg - capsule - Bottle of 500</v>
      </c>
      <c r="D200" s="324" t="s">
        <v>5234</v>
      </c>
      <c r="E200" s="325" t="s">
        <v>2609</v>
      </c>
      <c r="F200" s="325" t="s">
        <v>2610</v>
      </c>
      <c r="G200" s="325"/>
      <c r="H200" s="5" t="str">
        <f t="shared" ca="1" si="7"/>
        <v>9-300mg - capsule - Bottle of 500</v>
      </c>
      <c r="I200" s="324">
        <v>216</v>
      </c>
    </row>
    <row r="201" spans="1:9" ht="15" x14ac:dyDescent="0.25">
      <c r="A201" s="324" t="s">
        <v>4788</v>
      </c>
      <c r="B201" s="5">
        <f>IFERROR(VLOOKUP(A201,CatProd!C:G,5,FALSE),"")</f>
        <v>9</v>
      </c>
      <c r="C201" s="5" t="str">
        <f t="shared" ca="1" si="6"/>
        <v>300mg - Capsule - Bottle of 90</v>
      </c>
      <c r="D201" s="324" t="s">
        <v>5235</v>
      </c>
      <c r="E201" s="325" t="s">
        <v>2761</v>
      </c>
      <c r="F201" s="325" t="s">
        <v>2762</v>
      </c>
      <c r="G201" s="325"/>
      <c r="H201" s="5" t="str">
        <f t="shared" ca="1" si="7"/>
        <v>9-300mg - Capsule - Bottle of 90</v>
      </c>
      <c r="I201" s="324">
        <v>218</v>
      </c>
    </row>
    <row r="202" spans="1:9" ht="15" x14ac:dyDescent="0.25">
      <c r="A202" s="324" t="s">
        <v>4788</v>
      </c>
      <c r="B202" s="5">
        <f>IFERROR(VLOOKUP(A202,CatProd!C:G,5,FALSE),"")</f>
        <v>9</v>
      </c>
      <c r="C202" s="5" t="str">
        <f t="shared" ca="1" si="6"/>
        <v>50mg/1.5g - Powder for suspension - Bottle of 180 g</v>
      </c>
      <c r="D202" s="324" t="s">
        <v>5236</v>
      </c>
      <c r="E202" s="325" t="s">
        <v>2743</v>
      </c>
      <c r="F202" s="325" t="s">
        <v>2744</v>
      </c>
      <c r="G202" s="325"/>
      <c r="H202" s="5" t="str">
        <f t="shared" ca="1" si="7"/>
        <v>9-50mg/1.5g - Powder for suspension - Bottle of 180 g</v>
      </c>
      <c r="I202" s="324">
        <v>219</v>
      </c>
    </row>
    <row r="203" spans="1:9" ht="15" x14ac:dyDescent="0.25">
      <c r="A203" s="324" t="s">
        <v>4789</v>
      </c>
      <c r="B203" s="5">
        <f>IFERROR(VLOOKUP(A203,CatProd!C:G,5,FALSE),"")</f>
        <v>10</v>
      </c>
      <c r="C203" s="5" t="str">
        <f t="shared" ca="1" si="6"/>
        <v>300mg+100mg - Tablet - Blister of 10</v>
      </c>
      <c r="D203" s="324" t="s">
        <v>5240</v>
      </c>
      <c r="E203" s="325" t="s">
        <v>5241</v>
      </c>
      <c r="F203" s="325" t="s">
        <v>5242</v>
      </c>
      <c r="G203" s="325"/>
      <c r="H203" s="5" t="str">
        <f t="shared" ca="1" si="7"/>
        <v>10-300mg+100mg - Tablet - Blister of 10</v>
      </c>
      <c r="I203" s="347">
        <v>1155</v>
      </c>
    </row>
    <row r="204" spans="1:9" ht="15" x14ac:dyDescent="0.25">
      <c r="A204" s="324" t="s">
        <v>4789</v>
      </c>
      <c r="B204" s="5">
        <f>IFERROR(VLOOKUP(A204,CatProd!C:G,5,FALSE),"")</f>
        <v>10</v>
      </c>
      <c r="C204" s="5" t="str">
        <f t="shared" ca="1" si="6"/>
        <v>300mg+100mg - Tablet - Bottle of 120</v>
      </c>
      <c r="D204" s="324" t="s">
        <v>5237</v>
      </c>
      <c r="E204" s="325" t="s">
        <v>2773</v>
      </c>
      <c r="F204" s="325" t="s">
        <v>2774</v>
      </c>
      <c r="G204" s="325"/>
      <c r="H204" s="5" t="str">
        <f t="shared" ca="1" si="7"/>
        <v>10-300mg+100mg - Tablet - Bottle of 120</v>
      </c>
      <c r="I204" s="324">
        <v>220</v>
      </c>
    </row>
    <row r="205" spans="1:9" ht="15" x14ac:dyDescent="0.25">
      <c r="A205" s="324" t="s">
        <v>4789</v>
      </c>
      <c r="B205" s="5">
        <f>IFERROR(VLOOKUP(A205,CatProd!C:G,5,FALSE),"")</f>
        <v>10</v>
      </c>
      <c r="C205" s="5" t="str">
        <f t="shared" ca="1" si="6"/>
        <v>300mg+100mg - Tablet - Bottle of 30</v>
      </c>
      <c r="D205" s="324" t="s">
        <v>5238</v>
      </c>
      <c r="E205" s="325" t="s">
        <v>2769</v>
      </c>
      <c r="F205" s="325" t="s">
        <v>2770</v>
      </c>
      <c r="G205" s="325"/>
      <c r="H205" s="5" t="str">
        <f t="shared" ca="1" si="7"/>
        <v>10-300mg+100mg - Tablet - Bottle of 30</v>
      </c>
      <c r="I205" s="324">
        <v>221</v>
      </c>
    </row>
    <row r="206" spans="1:9" ht="15" x14ac:dyDescent="0.25">
      <c r="A206" s="324" t="s">
        <v>4789</v>
      </c>
      <c r="B206" s="5">
        <f>IFERROR(VLOOKUP(A206,CatProd!C:G,5,FALSE),"")</f>
        <v>10</v>
      </c>
      <c r="C206" s="5" t="str">
        <f t="shared" ca="1" si="6"/>
        <v>300mg+100mg - Tablet - Bottle of 90</v>
      </c>
      <c r="D206" s="324" t="s">
        <v>5239</v>
      </c>
      <c r="E206" s="325" t="s">
        <v>2771</v>
      </c>
      <c r="F206" s="325" t="s">
        <v>2772</v>
      </c>
      <c r="G206" s="325"/>
      <c r="H206" s="5" t="str">
        <f t="shared" ca="1" si="7"/>
        <v>10-300mg+100mg - Tablet - Bottle of 90</v>
      </c>
      <c r="I206" s="324">
        <v>222</v>
      </c>
    </row>
    <row r="207" spans="1:9" ht="15" x14ac:dyDescent="0.25">
      <c r="A207" s="326" t="s">
        <v>4868</v>
      </c>
      <c r="B207" s="5">
        <f>IFERROR(VLOOKUP(A207,CatProd!C:G,5,FALSE),"")</f>
        <v>187</v>
      </c>
      <c r="C207" s="5" t="str">
        <f t="shared" ca="1" si="6"/>
        <v>Amikacin - lyophilized drug for laboratory use</v>
      </c>
      <c r="D207" s="324" t="s">
        <v>5243</v>
      </c>
      <c r="E207" s="325" t="s">
        <v>5244</v>
      </c>
      <c r="F207" s="325" t="s">
        <v>5245</v>
      </c>
      <c r="G207" s="325"/>
      <c r="H207" s="5" t="str">
        <f t="shared" ca="1" si="7"/>
        <v>187-Amikacin - lyophilized drug for laboratory use</v>
      </c>
      <c r="I207" s="347">
        <v>1156</v>
      </c>
    </row>
    <row r="208" spans="1:9" ht="15" x14ac:dyDescent="0.25">
      <c r="A208" s="326" t="s">
        <v>4868</v>
      </c>
      <c r="B208" s="5">
        <f>IFERROR(VLOOKUP(A208,CatProd!C:G,5,FALSE),"")</f>
        <v>187</v>
      </c>
      <c r="C208" s="5" t="str">
        <f t="shared" ca="1" si="6"/>
        <v>AST Carrier Set (2-tube) - 3 carriers</v>
      </c>
      <c r="D208" s="324" t="s">
        <v>5246</v>
      </c>
      <c r="E208" s="325" t="s">
        <v>5247</v>
      </c>
      <c r="F208" s="325" t="s">
        <v>5248</v>
      </c>
      <c r="G208" s="325"/>
      <c r="H208" s="5" t="str">
        <f t="shared" ca="1" si="7"/>
        <v>187-AST Carrier Set (2-tube) - 3 carriers</v>
      </c>
      <c r="I208" s="347">
        <v>1157</v>
      </c>
    </row>
    <row r="209" spans="1:9" ht="15" x14ac:dyDescent="0.25">
      <c r="A209" s="326" t="s">
        <v>4868</v>
      </c>
      <c r="B209" s="5">
        <f>IFERROR(VLOOKUP(A209,CatProd!C:G,5,FALSE),"")</f>
        <v>187</v>
      </c>
      <c r="C209" s="5" t="str">
        <f t="shared" ca="1" si="6"/>
        <v>AST Carrier Set (3-tube) - 3 carriers</v>
      </c>
      <c r="D209" s="324" t="s">
        <v>5249</v>
      </c>
      <c r="E209" s="325" t="s">
        <v>5250</v>
      </c>
      <c r="F209" s="325" t="s">
        <v>5251</v>
      </c>
      <c r="G209" s="325"/>
      <c r="H209" s="5" t="str">
        <f t="shared" ca="1" si="7"/>
        <v>187-AST Carrier Set (3-tube) - 3 carriers</v>
      </c>
      <c r="I209" s="347">
        <v>1158</v>
      </c>
    </row>
    <row r="210" spans="1:9" ht="15" x14ac:dyDescent="0.25">
      <c r="A210" s="326" t="s">
        <v>4868</v>
      </c>
      <c r="B210" s="5">
        <f>IFERROR(VLOOKUP(A210,CatProd!C:G,5,FALSE),"")</f>
        <v>187</v>
      </c>
      <c r="C210" s="5" t="str">
        <f t="shared" ca="1" si="6"/>
        <v>AST Carrier Set (4-tube) - 3 carriers</v>
      </c>
      <c r="D210" s="324" t="s">
        <v>5252</v>
      </c>
      <c r="E210" s="325" t="s">
        <v>5253</v>
      </c>
      <c r="F210" s="325" t="s">
        <v>5254</v>
      </c>
      <c r="G210" s="325"/>
      <c r="H210" s="5" t="str">
        <f t="shared" ca="1" si="7"/>
        <v>187-AST Carrier Set (4-tube) - 3 carriers</v>
      </c>
      <c r="I210" s="347">
        <v>1159</v>
      </c>
    </row>
    <row r="211" spans="1:9" ht="15" x14ac:dyDescent="0.25">
      <c r="A211" s="326" t="s">
        <v>4868</v>
      </c>
      <c r="B211" s="5">
        <f>IFERROR(VLOOKUP(A211,CatProd!C:G,5,FALSE),"")</f>
        <v>187</v>
      </c>
      <c r="C211" s="5" t="str">
        <f t="shared" ca="1" si="6"/>
        <v>AST Carrier Set (5-tube) - 3 carriers</v>
      </c>
      <c r="D211" s="324" t="s">
        <v>5255</v>
      </c>
      <c r="E211" s="325" t="s">
        <v>5256</v>
      </c>
      <c r="F211" s="325" t="s">
        <v>5257</v>
      </c>
      <c r="G211" s="325"/>
      <c r="H211" s="5" t="str">
        <f t="shared" ca="1" si="7"/>
        <v>187-AST Carrier Set (5-tube) - 3 carriers</v>
      </c>
      <c r="I211" s="347">
        <v>1160</v>
      </c>
    </row>
    <row r="212" spans="1:9" ht="15" x14ac:dyDescent="0.25">
      <c r="A212" s="326" t="s">
        <v>4868</v>
      </c>
      <c r="B212" s="5">
        <f>IFERROR(VLOOKUP(A212,CatProd!C:G,5,FALSE),"")</f>
        <v>187</v>
      </c>
      <c r="C212" s="5" t="str">
        <f t="shared" ca="1" si="6"/>
        <v>AST Carrier Set (8-tube) - 3 carriers</v>
      </c>
      <c r="D212" s="324" t="s">
        <v>5258</v>
      </c>
      <c r="E212" s="325" t="s">
        <v>5259</v>
      </c>
      <c r="F212" s="325" t="s">
        <v>5260</v>
      </c>
      <c r="G212" s="325"/>
      <c r="H212" s="5" t="str">
        <f t="shared" ca="1" si="7"/>
        <v>187-AST Carrier Set (8-tube) - 3 carriers</v>
      </c>
      <c r="I212" s="347">
        <v>1161</v>
      </c>
    </row>
    <row r="213" spans="1:9" ht="15" x14ac:dyDescent="0.25">
      <c r="A213" s="326" t="s">
        <v>4868</v>
      </c>
      <c r="B213" s="5">
        <f>IFERROR(VLOOKUP(A213,CatProd!C:G,5,FALSE),"")</f>
        <v>187</v>
      </c>
      <c r="C213" s="5" t="str">
        <f t="shared" ca="1" si="6"/>
        <v>BACTEC MGIT 960 Supplement Kit (100 tests, PANTA and OADC combined)</v>
      </c>
      <c r="D213" s="324" t="s">
        <v>5261</v>
      </c>
      <c r="E213" s="325" t="s">
        <v>5262</v>
      </c>
      <c r="F213" s="325" t="s">
        <v>5263</v>
      </c>
      <c r="G213" s="325"/>
      <c r="H213" s="5" t="str">
        <f t="shared" ca="1" si="7"/>
        <v>187-BACTEC MGIT 960 Supplement Kit (100 tests, PANTA and OADC combined)</v>
      </c>
      <c r="I213" s="347">
        <v>1162</v>
      </c>
    </row>
    <row r="214" spans="1:9" ht="15" x14ac:dyDescent="0.25">
      <c r="A214" s="326" t="s">
        <v>4868</v>
      </c>
      <c r="B214" s="5">
        <f>IFERROR(VLOOKUP(A214,CatProd!C:G,5,FALSE),"")</f>
        <v>187</v>
      </c>
      <c r="C214" s="5" t="str">
        <f t="shared" ca="1" si="6"/>
        <v>BACTEC™ MGIT™ 960 SIRE kit, One kit is sufficient for 40 test</v>
      </c>
      <c r="D214" s="324" t="s">
        <v>5264</v>
      </c>
      <c r="E214" s="325" t="s">
        <v>5265</v>
      </c>
      <c r="F214" s="325" t="s">
        <v>5266</v>
      </c>
      <c r="G214" s="325"/>
      <c r="H214" s="5" t="str">
        <f t="shared" ca="1" si="7"/>
        <v>187-BACTEC™ MGIT™ 960 SIRE kit, One kit is sufficient for 40 test</v>
      </c>
      <c r="I214" s="347">
        <v>1163</v>
      </c>
    </row>
    <row r="215" spans="1:9" ht="15" x14ac:dyDescent="0.25">
      <c r="A215" s="326" t="s">
        <v>4868</v>
      </c>
      <c r="B215" s="5">
        <f>IFERROR(VLOOKUP(A215,CatProd!C:G,5,FALSE),"")</f>
        <v>187</v>
      </c>
      <c r="C215" s="5" t="str">
        <f t="shared" ca="1" si="6"/>
        <v>BACTEC™ MGIT™ PZA Kit</v>
      </c>
      <c r="D215" s="324" t="s">
        <v>5267</v>
      </c>
      <c r="E215" s="325" t="s">
        <v>5268</v>
      </c>
      <c r="F215" s="325" t="s">
        <v>5269</v>
      </c>
      <c r="G215" s="325"/>
      <c r="H215" s="5" t="str">
        <f t="shared" ca="1" si="7"/>
        <v>187-BACTEC™ MGIT™ PZA Kit</v>
      </c>
      <c r="I215" s="347">
        <v>1164</v>
      </c>
    </row>
    <row r="216" spans="1:9" ht="15" x14ac:dyDescent="0.25">
      <c r="A216" s="326" t="s">
        <v>4868</v>
      </c>
      <c r="B216" s="5">
        <f>IFERROR(VLOOKUP(A216,CatProd!C:G,5,FALSE),"")</f>
        <v>187</v>
      </c>
      <c r="C216" s="5" t="str">
        <f t="shared" ca="1" si="6"/>
        <v>BACTEC™ MGIT™ PZA Tubes - 25</v>
      </c>
      <c r="D216" s="324" t="s">
        <v>5270</v>
      </c>
      <c r="E216" s="325" t="s">
        <v>5271</v>
      </c>
      <c r="F216" s="325" t="s">
        <v>5272</v>
      </c>
      <c r="G216" s="325"/>
      <c r="H216" s="5" t="str">
        <f t="shared" ca="1" si="7"/>
        <v>187-BACTEC™ MGIT™ PZA Tubes - 25</v>
      </c>
      <c r="I216" s="347">
        <v>1165</v>
      </c>
    </row>
    <row r="217" spans="1:9" ht="15" x14ac:dyDescent="0.25">
      <c r="A217" s="326" t="s">
        <v>4868</v>
      </c>
      <c r="B217" s="5">
        <f>IFERROR(VLOOKUP(A217,CatProd!C:G,5,FALSE),"")</f>
        <v>187</v>
      </c>
      <c r="C217" s="5" t="str">
        <f t="shared" ca="1" si="6"/>
        <v>BBL MGIT Tubes  for use in Bactec MGIT 960 (7ml) - 100 tubes/pkg</v>
      </c>
      <c r="D217" s="324" t="s">
        <v>5273</v>
      </c>
      <c r="E217" s="325" t="s">
        <v>5274</v>
      </c>
      <c r="F217" s="325" t="s">
        <v>5275</v>
      </c>
      <c r="G217" s="325"/>
      <c r="H217" s="5" t="str">
        <f t="shared" ca="1" si="7"/>
        <v>187-BBL MGIT Tubes  for use in Bactec MGIT 960 (7ml) - 100 tubes/pkg</v>
      </c>
      <c r="I217" s="347">
        <v>1166</v>
      </c>
    </row>
    <row r="218" spans="1:9" ht="15" x14ac:dyDescent="0.25">
      <c r="A218" s="326" t="s">
        <v>4868</v>
      </c>
      <c r="B218" s="5">
        <f>IFERROR(VLOOKUP(A218,CatProd!C:G,5,FALSE),"")</f>
        <v>187</v>
      </c>
      <c r="C218" s="5" t="str">
        <f t="shared" ca="1" si="6"/>
        <v>BBL™ MGIT™ OADC Enrichment - 245116</v>
      </c>
      <c r="D218" s="324" t="s">
        <v>5276</v>
      </c>
      <c r="E218" s="325" t="s">
        <v>5277</v>
      </c>
      <c r="F218" s="325" t="s">
        <v>5276</v>
      </c>
      <c r="G218" s="325"/>
      <c r="H218" s="5" t="str">
        <f t="shared" ca="1" si="7"/>
        <v>187-BBL™ MGIT™ OADC Enrichment - 245116</v>
      </c>
      <c r="I218" s="347">
        <v>1167</v>
      </c>
    </row>
    <row r="219" spans="1:9" ht="15" x14ac:dyDescent="0.25">
      <c r="A219" s="326" t="s">
        <v>4868</v>
      </c>
      <c r="B219" s="5">
        <f>IFERROR(VLOOKUP(A219,CatProd!C:G,5,FALSE),"")</f>
        <v>187</v>
      </c>
      <c r="C219" s="5" t="str">
        <f t="shared" ca="1" si="6"/>
        <v>BD BACTEC MGIT 960 - Temperature QC Tube - 445872</v>
      </c>
      <c r="D219" s="324" t="s">
        <v>5278</v>
      </c>
      <c r="E219" s="325" t="s">
        <v>5279</v>
      </c>
      <c r="F219" s="325" t="s">
        <v>5280</v>
      </c>
      <c r="G219" s="325"/>
      <c r="H219" s="5" t="str">
        <f t="shared" ca="1" si="7"/>
        <v>187-BD BACTEC MGIT 960 - Temperature QC Tube - 445872</v>
      </c>
      <c r="I219" s="347">
        <v>1168</v>
      </c>
    </row>
    <row r="220" spans="1:9" ht="15" x14ac:dyDescent="0.25">
      <c r="A220" s="326" t="s">
        <v>4868</v>
      </c>
      <c r="B220" s="5">
        <f>IFERROR(VLOOKUP(A220,CatProd!C:G,5,FALSE),"")</f>
        <v>187</v>
      </c>
      <c r="C220" s="5" t="str">
        <f t="shared" ca="1" si="6"/>
        <v xml:space="preserve">BD BBL™ AST Starter Group (1 ea) </v>
      </c>
      <c r="D220" s="324" t="s">
        <v>5281</v>
      </c>
      <c r="E220" s="325" t="s">
        <v>5282</v>
      </c>
      <c r="F220" s="325" t="s">
        <v>5283</v>
      </c>
      <c r="G220" s="325"/>
      <c r="H220" s="5" t="str">
        <f t="shared" ca="1" si="7"/>
        <v xml:space="preserve">187-BD BBL™ AST Starter Group (1 ea) </v>
      </c>
      <c r="I220" s="347">
        <v>1169</v>
      </c>
    </row>
    <row r="221" spans="1:9" ht="15" x14ac:dyDescent="0.25">
      <c r="A221" s="326" t="s">
        <v>4868</v>
      </c>
      <c r="B221" s="5">
        <f>IFERROR(VLOOKUP(A221,CatProd!C:G,5,FALSE),"")</f>
        <v>187</v>
      </c>
      <c r="C221" s="5" t="str">
        <f t="shared" ca="1" si="6"/>
        <v xml:space="preserve">BD BBL™ Calibrators Kit (for 1 drawer) (1 ea) </v>
      </c>
      <c r="D221" s="324" t="s">
        <v>5284</v>
      </c>
      <c r="E221" s="325" t="s">
        <v>5285</v>
      </c>
      <c r="F221" s="325" t="s">
        <v>5286</v>
      </c>
      <c r="G221" s="325"/>
      <c r="H221" s="5" t="str">
        <f t="shared" ca="1" si="7"/>
        <v xml:space="preserve">187-BD BBL™ Calibrators Kit (for 1 drawer) (1 ea) </v>
      </c>
      <c r="I221" s="347">
        <v>1170</v>
      </c>
    </row>
    <row r="222" spans="1:9" ht="15" x14ac:dyDescent="0.25">
      <c r="A222" s="326" t="s">
        <v>4868</v>
      </c>
      <c r="B222" s="5">
        <f>IFERROR(VLOOKUP(A222,CatProd!C:G,5,FALSE),"")</f>
        <v>187</v>
      </c>
      <c r="C222" s="5" t="str">
        <f t="shared" ca="1" si="6"/>
        <v>BD BBL™ Middlebrook OADC Enrichment, 20 mL per tube, ''A'' size tube (10/sp) - 211886</v>
      </c>
      <c r="D222" s="324" t="s">
        <v>5287</v>
      </c>
      <c r="E222" s="325" t="s">
        <v>5288</v>
      </c>
      <c r="F222" s="325" t="s">
        <v>5289</v>
      </c>
      <c r="G222" s="325"/>
      <c r="H222" s="5" t="str">
        <f t="shared" ca="1" si="7"/>
        <v>187-BD BBL™ Middlebrook OADC Enrichment, 20 mL per tube, ''A'' size tube (10/sp) - 211886</v>
      </c>
      <c r="I222" s="347">
        <v>1171</v>
      </c>
    </row>
    <row r="223" spans="1:9" ht="15" x14ac:dyDescent="0.25">
      <c r="A223" s="326" t="s">
        <v>4868</v>
      </c>
      <c r="B223" s="5">
        <f>IFERROR(VLOOKUP(A223,CatProd!C:G,5,FALSE),"")</f>
        <v>187</v>
      </c>
      <c r="C223" s="5" t="str">
        <f t="shared" ca="1" si="6"/>
        <v>Capreomycin - lyophilized drug for laboratory use</v>
      </c>
      <c r="D223" s="324" t="s">
        <v>5290</v>
      </c>
      <c r="E223" s="325" t="s">
        <v>5291</v>
      </c>
      <c r="F223" s="325" t="s">
        <v>5292</v>
      </c>
      <c r="G223" s="325"/>
      <c r="H223" s="5" t="str">
        <f t="shared" ca="1" si="7"/>
        <v>187-Capreomycin - lyophilized drug for laboratory use</v>
      </c>
      <c r="I223" s="347">
        <v>1172</v>
      </c>
    </row>
    <row r="224" spans="1:9" ht="15" x14ac:dyDescent="0.25">
      <c r="A224" s="326" t="s">
        <v>4868</v>
      </c>
      <c r="B224" s="5">
        <f>IFERROR(VLOOKUP(A224,CatProd!C:G,5,FALSE),"")</f>
        <v>187</v>
      </c>
      <c r="C224" s="5" t="str">
        <f t="shared" ca="1" si="6"/>
        <v>Kanamycin – lyophilized drug for laboratory use</v>
      </c>
      <c r="D224" s="324" t="s">
        <v>5293</v>
      </c>
      <c r="E224" s="325" t="s">
        <v>5294</v>
      </c>
      <c r="F224" s="325" t="s">
        <v>5295</v>
      </c>
      <c r="G224" s="325"/>
      <c r="H224" s="5" t="str">
        <f t="shared" ca="1" si="7"/>
        <v>187-Kanamycin – lyophilized drug for laboratory use</v>
      </c>
      <c r="I224" s="347">
        <v>1173</v>
      </c>
    </row>
    <row r="225" spans="1:9" ht="15" x14ac:dyDescent="0.25">
      <c r="A225" s="326" t="s">
        <v>4868</v>
      </c>
      <c r="B225" s="5">
        <f>IFERROR(VLOOKUP(A225,CatProd!C:G,5,FALSE),"")</f>
        <v>187</v>
      </c>
      <c r="C225" s="5" t="str">
        <f t="shared" ca="1" si="6"/>
        <v>MicroMGIT Calibrator - 441049</v>
      </c>
      <c r="D225" s="324" t="s">
        <v>5296</v>
      </c>
      <c r="E225" s="325" t="s">
        <v>5297</v>
      </c>
      <c r="F225" s="325" t="s">
        <v>5298</v>
      </c>
      <c r="G225" s="325"/>
      <c r="H225" s="5" t="str">
        <f t="shared" ca="1" si="7"/>
        <v>187-MicroMGIT Calibrator - 441049</v>
      </c>
      <c r="I225" s="347">
        <v>1174</v>
      </c>
    </row>
    <row r="226" spans="1:9" ht="15" x14ac:dyDescent="0.25">
      <c r="A226" s="326" t="s">
        <v>4868</v>
      </c>
      <c r="B226" s="5">
        <f>IFERROR(VLOOKUP(A226,CatProd!C:G,5,FALSE),"")</f>
        <v>187</v>
      </c>
      <c r="C226" s="5" t="str">
        <f t="shared" ca="1" si="6"/>
        <v>Moxifloxacin - lyophilized drug for laboratory use</v>
      </c>
      <c r="D226" s="324" t="s">
        <v>5299</v>
      </c>
      <c r="E226" s="325" t="s">
        <v>5300</v>
      </c>
      <c r="F226" s="325" t="s">
        <v>5301</v>
      </c>
      <c r="G226" s="325"/>
      <c r="H226" s="5" t="str">
        <f t="shared" ca="1" si="7"/>
        <v>187-Moxifloxacin - lyophilized drug for laboratory use</v>
      </c>
      <c r="I226" s="347">
        <v>1175</v>
      </c>
    </row>
    <row r="227" spans="1:9" ht="15" x14ac:dyDescent="0.25">
      <c r="A227" s="326" t="s">
        <v>4868</v>
      </c>
      <c r="B227" s="5">
        <f>IFERROR(VLOOKUP(A227,CatProd!C:G,5,FALSE),"")</f>
        <v>187</v>
      </c>
      <c r="C227" s="5" t="str">
        <f t="shared" ca="1" si="6"/>
        <v>MycoPrep™ Specimen Digestion / Decontamination Kit - 10 bottles of 150ml</v>
      </c>
      <c r="D227" s="324" t="s">
        <v>5302</v>
      </c>
      <c r="E227" s="325" t="s">
        <v>5303</v>
      </c>
      <c r="F227" s="325" t="s">
        <v>5304</v>
      </c>
      <c r="G227" s="325"/>
      <c r="H227" s="5" t="str">
        <f t="shared" ca="1" si="7"/>
        <v>187-MycoPrep™ Specimen Digestion / Decontamination Kit - 10 bottles of 150ml</v>
      </c>
      <c r="I227" s="347">
        <v>1176</v>
      </c>
    </row>
    <row r="228" spans="1:9" ht="15" x14ac:dyDescent="0.25">
      <c r="A228" s="326" t="s">
        <v>4868</v>
      </c>
      <c r="B228" s="5">
        <f>IFERROR(VLOOKUP(A228,CatProd!C:G,5,FALSE),"")</f>
        <v>187</v>
      </c>
      <c r="C228" s="5" t="str">
        <f t="shared" ca="1" si="6"/>
        <v>Ofloxacin - lyophilized drug for laboratory use</v>
      </c>
      <c r="D228" s="324" t="s">
        <v>5305</v>
      </c>
      <c r="E228" s="325" t="s">
        <v>5306</v>
      </c>
      <c r="F228" s="325" t="s">
        <v>5307</v>
      </c>
      <c r="G228" s="325"/>
      <c r="H228" s="5" t="str">
        <f t="shared" ca="1" si="7"/>
        <v>187-Ofloxacin - lyophilized drug for laboratory use</v>
      </c>
      <c r="I228" s="347">
        <v>1177</v>
      </c>
    </row>
    <row r="229" spans="1:9" ht="15" x14ac:dyDescent="0.25">
      <c r="A229" s="326" t="s">
        <v>4868</v>
      </c>
      <c r="B229" s="5">
        <f>IFERROR(VLOOKUP(A229,CatProd!C:G,5,FALSE),"")</f>
        <v>187</v>
      </c>
      <c r="C229" s="5" t="str">
        <f t="shared" ca="1" si="6"/>
        <v>STARTER KIT</v>
      </c>
      <c r="D229" s="324" t="s">
        <v>5308</v>
      </c>
      <c r="E229" s="325" t="s">
        <v>5309</v>
      </c>
      <c r="F229" s="325" t="s">
        <v>5310</v>
      </c>
      <c r="G229" s="325"/>
      <c r="H229" s="5" t="str">
        <f t="shared" ca="1" si="7"/>
        <v>187-STARTER KIT</v>
      </c>
      <c r="I229" s="347">
        <v>1178</v>
      </c>
    </row>
    <row r="230" spans="1:9" ht="15" x14ac:dyDescent="0.25">
      <c r="A230" s="326" t="s">
        <v>4869</v>
      </c>
      <c r="B230" s="5">
        <f>IFERROR(VLOOKUP(A230,CatProd!C:G,5,FALSE),"")</f>
        <v>188</v>
      </c>
      <c r="C230" s="5" t="str">
        <f t="shared" ca="1" si="6"/>
        <v>BACTEC MGIT 960 AST transport rack – 445942.</v>
      </c>
      <c r="D230" s="324" t="s">
        <v>5311</v>
      </c>
      <c r="E230" s="325" t="s">
        <v>5312</v>
      </c>
      <c r="F230" s="325" t="s">
        <v>5313</v>
      </c>
      <c r="G230" s="325"/>
      <c r="H230" s="5" t="str">
        <f t="shared" ca="1" si="7"/>
        <v>188-BACTEC MGIT 960 AST transport rack – 445942.</v>
      </c>
      <c r="I230" s="347">
        <v>1179</v>
      </c>
    </row>
    <row r="231" spans="1:9" ht="15" x14ac:dyDescent="0.25">
      <c r="A231" s="326" t="s">
        <v>4869</v>
      </c>
      <c r="B231" s="5">
        <f>IFERROR(VLOOKUP(A231,CatProd!C:G,5,FALSE),"")</f>
        <v>188</v>
      </c>
      <c r="C231" s="5" t="str">
        <f t="shared" ca="1" si="6"/>
        <v>BACTEC MGIT 960 System</v>
      </c>
      <c r="D231" s="324" t="s">
        <v>5314</v>
      </c>
      <c r="E231" s="325" t="s">
        <v>5315</v>
      </c>
      <c r="F231" s="325" t="s">
        <v>5316</v>
      </c>
      <c r="G231" s="325"/>
      <c r="H231" s="5" t="str">
        <f t="shared" ca="1" si="7"/>
        <v>188-BACTEC MGIT 960 System</v>
      </c>
      <c r="I231" s="347">
        <v>1180</v>
      </c>
    </row>
    <row r="232" spans="1:9" ht="15" x14ac:dyDescent="0.25">
      <c r="A232" s="326" t="s">
        <v>4869</v>
      </c>
      <c r="B232" s="5">
        <f>IFERROR(VLOOKUP(A232,CatProd!C:G,5,FALSE),"")</f>
        <v>188</v>
      </c>
      <c r="C232" s="5" t="str">
        <f t="shared" ca="1" si="6"/>
        <v>BD BACTEC MGIT  960 - Plug for Bad Station- 445873</v>
      </c>
      <c r="D232" s="324" t="s">
        <v>5317</v>
      </c>
      <c r="E232" s="325" t="s">
        <v>5318</v>
      </c>
      <c r="F232" s="325" t="s">
        <v>5319</v>
      </c>
      <c r="G232" s="325"/>
      <c r="H232" s="5" t="str">
        <f t="shared" ca="1" si="7"/>
        <v>188-BD BACTEC MGIT  960 - Plug for Bad Station- 445873</v>
      </c>
      <c r="I232" s="347">
        <v>1181</v>
      </c>
    </row>
    <row r="233" spans="1:9" ht="15" x14ac:dyDescent="0.25">
      <c r="A233" s="326" t="s">
        <v>4869</v>
      </c>
      <c r="B233" s="5">
        <f>IFERROR(VLOOKUP(A233,CatProd!C:G,5,FALSE),"")</f>
        <v>188</v>
      </c>
      <c r="C233" s="5" t="str">
        <f t="shared" ca="1" si="6"/>
        <v>BD BACTEC MGIT  960 - Spare bar code Set carrier - 445959</v>
      </c>
      <c r="D233" s="324" t="s">
        <v>5320</v>
      </c>
      <c r="E233" s="325" t="s">
        <v>5321</v>
      </c>
      <c r="F233" s="325" t="s">
        <v>5322</v>
      </c>
      <c r="G233" s="325"/>
      <c r="H233" s="5" t="str">
        <f t="shared" ca="1" si="7"/>
        <v>188-BD BACTEC MGIT  960 - Spare bar code Set carrier - 445959</v>
      </c>
      <c r="I233" s="347">
        <v>1182</v>
      </c>
    </row>
    <row r="234" spans="1:9" ht="15" x14ac:dyDescent="0.25">
      <c r="A234" s="326" t="s">
        <v>4869</v>
      </c>
      <c r="B234" s="5">
        <f>IFERROR(VLOOKUP(A234,CatProd!C:G,5,FALSE),"")</f>
        <v>188</v>
      </c>
      <c r="C234" s="5" t="str">
        <f t="shared" ca="1" si="6"/>
        <v xml:space="preserve">BD’s MGIT Fluorescence Manual Tube Reader </v>
      </c>
      <c r="D234" s="324" t="s">
        <v>5323</v>
      </c>
      <c r="E234" s="325" t="s">
        <v>5324</v>
      </c>
      <c r="F234" s="325" t="s">
        <v>5325</v>
      </c>
      <c r="G234" s="325"/>
      <c r="H234" s="5" t="str">
        <f t="shared" ca="1" si="7"/>
        <v xml:space="preserve">188-BD’s MGIT Fluorescence Manual Tube Reader </v>
      </c>
      <c r="I234" s="347">
        <v>1183</v>
      </c>
    </row>
    <row r="235" spans="1:9" ht="15" x14ac:dyDescent="0.25">
      <c r="A235" s="326" t="s">
        <v>4869</v>
      </c>
      <c r="B235" s="5">
        <f>IFERROR(VLOOKUP(A235,CatProd!C:G,5,FALSE),"")</f>
        <v>188</v>
      </c>
      <c r="C235" s="5" t="str">
        <f t="shared" ca="1" si="6"/>
        <v>Filters, Air MGIT 960 (rectangular) - 445888</v>
      </c>
      <c r="D235" s="324" t="s">
        <v>5326</v>
      </c>
      <c r="E235" s="325" t="s">
        <v>5327</v>
      </c>
      <c r="F235" s="325" t="s">
        <v>5328</v>
      </c>
      <c r="G235" s="325"/>
      <c r="H235" s="5" t="str">
        <f t="shared" ca="1" si="7"/>
        <v>188-Filters, Air MGIT 960 (rectangular) - 445888</v>
      </c>
      <c r="I235" s="347">
        <v>1184</v>
      </c>
    </row>
    <row r="236" spans="1:9" ht="15" x14ac:dyDescent="0.25">
      <c r="A236" s="326" t="s">
        <v>4869</v>
      </c>
      <c r="B236" s="5">
        <f>IFERROR(VLOOKUP(A236,CatProd!C:G,5,FALSE),"")</f>
        <v>188</v>
      </c>
      <c r="C236" s="5" t="str">
        <f t="shared" ca="1" si="6"/>
        <v>Filters, Air MGIT 960 (square) - 444374</v>
      </c>
      <c r="D236" s="324" t="s">
        <v>5329</v>
      </c>
      <c r="E236" s="325" t="s">
        <v>5330</v>
      </c>
      <c r="F236" s="325" t="s">
        <v>5331</v>
      </c>
      <c r="G236" s="325"/>
      <c r="H236" s="5" t="str">
        <f t="shared" ca="1" si="7"/>
        <v>188-Filters, Air MGIT 960 (square) - 444374</v>
      </c>
      <c r="I236" s="347">
        <v>1185</v>
      </c>
    </row>
    <row r="237" spans="1:9" ht="15" x14ac:dyDescent="0.25">
      <c r="A237" s="326" t="s">
        <v>4869</v>
      </c>
      <c r="B237" s="5">
        <f>IFERROR(VLOOKUP(A237,CatProd!C:G,5,FALSE),"")</f>
        <v>188</v>
      </c>
      <c r="C237" s="5" t="str">
        <f t="shared" ca="1" si="6"/>
        <v>Installation and Training - BACTEC 960</v>
      </c>
      <c r="D237" s="324" t="s">
        <v>5332</v>
      </c>
      <c r="E237" s="325" t="s">
        <v>5333</v>
      </c>
      <c r="F237" s="325" t="s">
        <v>5334</v>
      </c>
      <c r="G237" s="325"/>
      <c r="H237" s="5" t="str">
        <f t="shared" ca="1" si="7"/>
        <v>188-Installation and Training - BACTEC 960</v>
      </c>
      <c r="I237" s="347">
        <v>1186</v>
      </c>
    </row>
    <row r="238" spans="1:9" ht="15" x14ac:dyDescent="0.25">
      <c r="A238" s="326" t="s">
        <v>4869</v>
      </c>
      <c r="B238" s="5">
        <f>IFERROR(VLOOKUP(A238,CatProd!C:G,5,FALSE),"")</f>
        <v>188</v>
      </c>
      <c r="C238" s="5" t="str">
        <f t="shared" ca="1" si="6"/>
        <v>PRINTER</v>
      </c>
      <c r="D238" s="324" t="s">
        <v>5335</v>
      </c>
      <c r="E238" s="325" t="s">
        <v>5336</v>
      </c>
      <c r="F238" s="325" t="s">
        <v>5337</v>
      </c>
      <c r="G238" s="325"/>
      <c r="H238" s="5" t="str">
        <f t="shared" ca="1" si="7"/>
        <v>188-PRINTER</v>
      </c>
      <c r="I238" s="347">
        <v>1187</v>
      </c>
    </row>
    <row r="239" spans="1:9" x14ac:dyDescent="0.2">
      <c r="A239" s="324" t="s">
        <v>4819</v>
      </c>
      <c r="B239" s="5">
        <f>IFERROR(VLOOKUP(A239,CatProd!C:G,5,FALSE),"")</f>
        <v>44</v>
      </c>
      <c r="C239" s="5" t="str">
        <f t="shared" ca="1" si="6"/>
        <v>100mg - Tablet - Blister of 24</v>
      </c>
      <c r="D239" s="324" t="s">
        <v>5338</v>
      </c>
      <c r="E239" s="324" t="s">
        <v>5339</v>
      </c>
      <c r="F239" s="324" t="s">
        <v>5340</v>
      </c>
      <c r="G239" s="324"/>
      <c r="H239" s="5" t="str">
        <f t="shared" ca="1" si="7"/>
        <v>44-100mg - Tablet - Blister of 24</v>
      </c>
      <c r="I239" s="347">
        <v>1188</v>
      </c>
    </row>
    <row r="240" spans="1:9" x14ac:dyDescent="0.2">
      <c r="A240" s="324" t="s">
        <v>4819</v>
      </c>
      <c r="B240" s="5">
        <f>IFERROR(VLOOKUP(A240,CatProd!C:G,5,FALSE),"")</f>
        <v>44</v>
      </c>
      <c r="C240" s="5" t="str">
        <f t="shared" ca="1" si="6"/>
        <v>100mg - Tablet - Bottle of 188</v>
      </c>
      <c r="D240" s="324" t="s">
        <v>5341</v>
      </c>
      <c r="E240" s="324" t="s">
        <v>5342</v>
      </c>
      <c r="F240" s="324" t="s">
        <v>5343</v>
      </c>
      <c r="G240" s="324"/>
      <c r="H240" s="5" t="str">
        <f t="shared" ca="1" si="7"/>
        <v>44-100mg - Tablet - Bottle of 188</v>
      </c>
      <c r="I240" s="347">
        <v>1189</v>
      </c>
    </row>
    <row r="241" spans="1:9" ht="15" x14ac:dyDescent="0.25">
      <c r="A241" s="324" t="s">
        <v>4870</v>
      </c>
      <c r="B241" s="5">
        <f>IFERROR(VLOOKUP(A241,CatProd!C:G,5,FALSE),"")</f>
        <v>189</v>
      </c>
      <c r="C241" s="5" t="str">
        <f t="shared" ca="1" si="6"/>
        <v>Biosafety equipment (lumpsum)</v>
      </c>
      <c r="D241" s="324" t="s">
        <v>5344</v>
      </c>
      <c r="E241" s="325" t="s">
        <v>5345</v>
      </c>
      <c r="F241" s="325" t="s">
        <v>5346</v>
      </c>
      <c r="G241" s="325"/>
      <c r="H241" s="5" t="str">
        <f t="shared" ca="1" si="7"/>
        <v>189-Biosafety equipment (lumpsum)</v>
      </c>
      <c r="I241" s="347">
        <v>1190</v>
      </c>
    </row>
    <row r="242" spans="1:9" x14ac:dyDescent="0.2">
      <c r="A242" s="354" t="s">
        <v>2513</v>
      </c>
      <c r="B242" s="5">
        <v>45</v>
      </c>
      <c r="C242" s="5" t="str">
        <f t="shared" ca="1" si="6"/>
        <v>0.5g - Powder for injection - Vial - 80*0.5g</v>
      </c>
      <c r="D242" s="354" t="s">
        <v>6700</v>
      </c>
      <c r="E242" s="354" t="s">
        <v>6700</v>
      </c>
      <c r="F242" s="354" t="s">
        <v>6700</v>
      </c>
      <c r="G242" s="354" t="s">
        <v>6700</v>
      </c>
      <c r="H242" s="5" t="str">
        <f t="shared" ca="1" si="7"/>
        <v>45-0.5g - Powder for injection - Vial - 80*0.5g</v>
      </c>
      <c r="I242" s="357">
        <v>1531</v>
      </c>
    </row>
    <row r="243" spans="1:9" x14ac:dyDescent="0.2">
      <c r="A243" s="354" t="s">
        <v>2513</v>
      </c>
      <c r="B243" s="5">
        <v>45</v>
      </c>
      <c r="C243" s="5" t="str">
        <f t="shared" ca="1" si="6"/>
        <v>0.75g - Powder for injection - Vial - 80*0.75g</v>
      </c>
      <c r="D243" s="354" t="s">
        <v>6699</v>
      </c>
      <c r="E243" s="354" t="s">
        <v>6699</v>
      </c>
      <c r="F243" s="354" t="s">
        <v>6699</v>
      </c>
      <c r="G243" s="354" t="s">
        <v>6699</v>
      </c>
      <c r="H243" s="5" t="str">
        <f t="shared" ca="1" si="7"/>
        <v>45-0.75g - Powder for injection - Vial - 80*0.75g</v>
      </c>
      <c r="I243" s="357">
        <v>1530</v>
      </c>
    </row>
    <row r="244" spans="1:9" x14ac:dyDescent="0.2">
      <c r="A244" s="324" t="s">
        <v>2513</v>
      </c>
      <c r="B244" s="5">
        <f>IFERROR(VLOOKUP(A244,CatProd!C:G,5,FALSE),"")</f>
        <v>45</v>
      </c>
      <c r="C244" s="5" t="str">
        <f t="shared" ca="1" si="6"/>
        <v>1g - Powder for injection - Vial</v>
      </c>
      <c r="D244" s="324" t="s">
        <v>5348</v>
      </c>
      <c r="E244" s="324" t="s">
        <v>2775</v>
      </c>
      <c r="F244" s="324" t="s">
        <v>2776</v>
      </c>
      <c r="G244" s="324"/>
      <c r="H244" s="5" t="str">
        <f t="shared" ca="1" si="7"/>
        <v>45-1g - Powder for injection - Vial</v>
      </c>
      <c r="I244" s="324">
        <v>224</v>
      </c>
    </row>
    <row r="245" spans="1:9" x14ac:dyDescent="0.2">
      <c r="A245" s="324" t="s">
        <v>2513</v>
      </c>
      <c r="B245" s="5">
        <f>IFERROR(VLOOKUP(A245,CatProd!C:G,5,FALSE),"")</f>
        <v>45</v>
      </c>
      <c r="C245" s="5" t="str">
        <f t="shared" ca="1" si="6"/>
        <v>1g - Powder for injection - Vial - 10*1g</v>
      </c>
      <c r="D245" s="324" t="s">
        <v>5347</v>
      </c>
      <c r="E245" s="324" t="s">
        <v>2778</v>
      </c>
      <c r="F245" s="324" t="s">
        <v>2777</v>
      </c>
      <c r="G245" s="324"/>
      <c r="H245" s="5" t="str">
        <f t="shared" ca="1" si="7"/>
        <v>45-1g - Powder for injection - Vial - 10*1g</v>
      </c>
      <c r="I245" s="324">
        <v>223</v>
      </c>
    </row>
    <row r="246" spans="1:9" ht="25.5" x14ac:dyDescent="0.2">
      <c r="A246" s="326" t="s">
        <v>2564</v>
      </c>
      <c r="B246" s="5">
        <f>IFERROR(VLOOKUP(A246,CatProd!C:G,5,FALSE),"")</f>
        <v>113</v>
      </c>
      <c r="C246" s="5" t="str">
        <f t="shared" ca="1" si="6"/>
        <v>100mg - Tablet - Blister of 100</v>
      </c>
      <c r="D246" s="326" t="s">
        <v>5349</v>
      </c>
      <c r="E246" s="326" t="s">
        <v>5350</v>
      </c>
      <c r="F246" s="326" t="s">
        <v>2787</v>
      </c>
      <c r="G246" s="326"/>
      <c r="H246" s="5" t="str">
        <f t="shared" ca="1" si="7"/>
        <v>113-100mg - Tablet - Blister of 100</v>
      </c>
      <c r="I246" s="326">
        <v>225</v>
      </c>
    </row>
    <row r="247" spans="1:9" x14ac:dyDescent="0.2">
      <c r="A247" s="326" t="s">
        <v>2564</v>
      </c>
      <c r="B247" s="5">
        <f>IFERROR(VLOOKUP(A247,CatProd!C:G,5,FALSE),"")</f>
        <v>113</v>
      </c>
      <c r="C247" s="5" t="str">
        <f t="shared" ca="1" si="6"/>
        <v>100mg - Tablet - Blister of 20</v>
      </c>
      <c r="D247" s="326" t="s">
        <v>5351</v>
      </c>
      <c r="E247" s="326" t="s">
        <v>5352</v>
      </c>
      <c r="F247" s="326" t="s">
        <v>2785</v>
      </c>
      <c r="G247" s="326"/>
      <c r="H247" s="5" t="str">
        <f t="shared" ca="1" si="7"/>
        <v>113-100mg - Tablet - Blister of 20</v>
      </c>
      <c r="I247" s="326">
        <v>226</v>
      </c>
    </row>
    <row r="248" spans="1:9" ht="38.25" x14ac:dyDescent="0.2">
      <c r="A248" s="326" t="s">
        <v>2564</v>
      </c>
      <c r="B248" s="5">
        <f>IFERROR(VLOOKUP(A248,CatProd!C:G,5,FALSE),"")</f>
        <v>113</v>
      </c>
      <c r="C248" s="5" t="str">
        <f t="shared" ca="1" si="6"/>
        <v>250mg (155mg as base) - Tablet - Blister of 10</v>
      </c>
      <c r="D248" s="326" t="s">
        <v>5360</v>
      </c>
      <c r="E248" s="326" t="s">
        <v>5361</v>
      </c>
      <c r="F248" s="326" t="s">
        <v>5362</v>
      </c>
      <c r="G248" s="326"/>
      <c r="H248" s="5" t="str">
        <f t="shared" ca="1" si="7"/>
        <v>113-250mg (155mg as base) - Tablet - Blister of 10</v>
      </c>
      <c r="I248" s="347">
        <v>1191</v>
      </c>
    </row>
    <row r="249" spans="1:9" ht="38.25" x14ac:dyDescent="0.2">
      <c r="A249" s="326" t="s">
        <v>2564</v>
      </c>
      <c r="B249" s="5">
        <f>IFERROR(VLOOKUP(A249,CatProd!C:G,5,FALSE),"")</f>
        <v>113</v>
      </c>
      <c r="C249" s="5" t="str">
        <f t="shared" ca="1" si="6"/>
        <v>250mg (155mg as base) - Tablet - Blister of 10 - 10*100</v>
      </c>
      <c r="D249" s="326" t="s">
        <v>5363</v>
      </c>
      <c r="E249" s="326" t="s">
        <v>5364</v>
      </c>
      <c r="F249" s="326" t="s">
        <v>5365</v>
      </c>
      <c r="G249" s="326"/>
      <c r="H249" s="5" t="str">
        <f t="shared" ca="1" si="7"/>
        <v>113-250mg (155mg as base) - Tablet - Blister of 10 - 10*100</v>
      </c>
      <c r="I249" s="347">
        <v>1192</v>
      </c>
    </row>
    <row r="250" spans="1:9" ht="38.25" x14ac:dyDescent="0.2">
      <c r="A250" s="326" t="s">
        <v>2564</v>
      </c>
      <c r="B250" s="5">
        <f>IFERROR(VLOOKUP(A250,CatProd!C:G,5,FALSE),"")</f>
        <v>113</v>
      </c>
      <c r="C250" s="5" t="str">
        <f t="shared" ca="1" si="6"/>
        <v>250mg (155mg as base) - Tablet - Blister of 20</v>
      </c>
      <c r="D250" s="326" t="s">
        <v>5366</v>
      </c>
      <c r="E250" s="326" t="s">
        <v>5367</v>
      </c>
      <c r="F250" s="326" t="s">
        <v>5368</v>
      </c>
      <c r="G250" s="326"/>
      <c r="H250" s="5" t="str">
        <f t="shared" ca="1" si="7"/>
        <v>113-250mg (155mg as base) - Tablet - Blister of 20</v>
      </c>
      <c r="I250" s="347">
        <v>1193</v>
      </c>
    </row>
    <row r="251" spans="1:9" ht="25.5" x14ac:dyDescent="0.2">
      <c r="A251" s="326" t="s">
        <v>2564</v>
      </c>
      <c r="B251" s="5">
        <f>IFERROR(VLOOKUP(A251,CatProd!C:G,5,FALSE),"")</f>
        <v>113</v>
      </c>
      <c r="C251" s="5" t="str">
        <f t="shared" ca="1" si="6"/>
        <v>250mg (155mg as base) - Tablet - Bottle of 100</v>
      </c>
      <c r="D251" s="326" t="s">
        <v>5358</v>
      </c>
      <c r="E251" s="326" t="s">
        <v>2793</v>
      </c>
      <c r="F251" s="326" t="s">
        <v>2794</v>
      </c>
      <c r="G251" s="326"/>
      <c r="H251" s="5" t="str">
        <f t="shared" ca="1" si="7"/>
        <v>113-250mg (155mg as base) - Tablet - Bottle of 100</v>
      </c>
      <c r="I251" s="326">
        <v>242</v>
      </c>
    </row>
    <row r="252" spans="1:9" ht="25.5" x14ac:dyDescent="0.2">
      <c r="A252" s="333" t="s">
        <v>2564</v>
      </c>
      <c r="B252" s="5">
        <f>IFERROR(VLOOKUP(A252,CatProd!C:G,5,FALSE),"")</f>
        <v>113</v>
      </c>
      <c r="C252" s="5" t="str">
        <f t="shared" ca="1" si="6"/>
        <v>250mg(155mg as base) - Tablet - Bottle of 1000</v>
      </c>
      <c r="D252" s="333" t="s">
        <v>5357</v>
      </c>
      <c r="E252" s="333" t="s">
        <v>2798</v>
      </c>
      <c r="F252" s="333" t="s">
        <v>2797</v>
      </c>
      <c r="G252" s="333"/>
      <c r="H252" s="5" t="str">
        <f t="shared" ca="1" si="7"/>
        <v>113-250mg(155mg as base) - Tablet - Bottle of 1000</v>
      </c>
      <c r="I252" s="333">
        <v>241</v>
      </c>
    </row>
    <row r="253" spans="1:9" ht="25.5" x14ac:dyDescent="0.2">
      <c r="A253" s="326" t="s">
        <v>2564</v>
      </c>
      <c r="B253" s="5">
        <f>IFERROR(VLOOKUP(A253,CatProd!C:G,5,FALSE),"")</f>
        <v>113</v>
      </c>
      <c r="C253" s="5" t="str">
        <f t="shared" ca="1" si="6"/>
        <v>250mg(155mg as base) - Tablet - Bottle of 500</v>
      </c>
      <c r="D253" s="326" t="s">
        <v>5359</v>
      </c>
      <c r="E253" s="326" t="s">
        <v>2795</v>
      </c>
      <c r="F253" s="326" t="s">
        <v>2796</v>
      </c>
      <c r="G253" s="326"/>
      <c r="H253" s="5" t="str">
        <f t="shared" ca="1" si="7"/>
        <v>113-250mg(155mg as base) - Tablet - Bottle of 500</v>
      </c>
      <c r="I253" s="326">
        <v>243</v>
      </c>
    </row>
    <row r="254" spans="1:9" x14ac:dyDescent="0.2">
      <c r="A254" s="326" t="s">
        <v>2564</v>
      </c>
      <c r="B254" s="5">
        <f>IFERROR(VLOOKUP(A254,CatProd!C:G,5,FALSE),"")</f>
        <v>113</v>
      </c>
      <c r="C254" s="5" t="str">
        <f t="shared" ca="1" si="6"/>
        <v>300mg - Tablet - Blister of 4</v>
      </c>
      <c r="D254" s="326" t="s">
        <v>5353</v>
      </c>
      <c r="E254" s="326" t="s">
        <v>5354</v>
      </c>
      <c r="F254" s="326" t="s">
        <v>2781</v>
      </c>
      <c r="G254" s="326"/>
      <c r="H254" s="5" t="str">
        <f t="shared" ca="1" si="7"/>
        <v>113-300mg - Tablet - Blister of 4</v>
      </c>
      <c r="I254" s="326">
        <v>235</v>
      </c>
    </row>
    <row r="255" spans="1:9" ht="25.5" x14ac:dyDescent="0.2">
      <c r="A255" s="333" t="s">
        <v>2564</v>
      </c>
      <c r="B255" s="5">
        <f>IFERROR(VLOOKUP(A255,CatProd!C:G,5,FALSE),"")</f>
        <v>113</v>
      </c>
      <c r="C255" s="5" t="str">
        <f t="shared" ca="1" si="6"/>
        <v>5mg/ml - Syrup - Bottle of 150 ml</v>
      </c>
      <c r="D255" s="333" t="s">
        <v>5355</v>
      </c>
      <c r="E255" s="333" t="s">
        <v>5356</v>
      </c>
      <c r="F255" s="333" t="s">
        <v>2782</v>
      </c>
      <c r="G255" s="333"/>
      <c r="H255" s="5" t="str">
        <f t="shared" ca="1" si="7"/>
        <v>113-5mg/ml - Syrup - Bottle of 150 ml</v>
      </c>
      <c r="I255" s="333">
        <v>236</v>
      </c>
    </row>
    <row r="256" spans="1:9" x14ac:dyDescent="0.2">
      <c r="A256" s="324" t="s">
        <v>2555</v>
      </c>
      <c r="B256" s="5">
        <f>IFERROR(VLOOKUP(A256,CatProd!C:G,5,FALSE),"")</f>
        <v>46</v>
      </c>
      <c r="C256" s="5" t="str">
        <f t="shared" ca="1" si="6"/>
        <v>250mg - Tablet - Blister of 10</v>
      </c>
      <c r="D256" s="324" t="s">
        <v>5372</v>
      </c>
      <c r="E256" s="324" t="s">
        <v>5373</v>
      </c>
      <c r="F256" s="324" t="s">
        <v>5374</v>
      </c>
      <c r="G256" s="324"/>
      <c r="H256" s="5" t="str">
        <f t="shared" ca="1" si="7"/>
        <v>46-250mg - Tablet - Blister of 10</v>
      </c>
      <c r="I256" s="347">
        <v>1194</v>
      </c>
    </row>
    <row r="257" spans="1:9" x14ac:dyDescent="0.2">
      <c r="A257" s="324" t="s">
        <v>2555</v>
      </c>
      <c r="B257" s="5">
        <f>IFERROR(VLOOKUP(A257,CatProd!C:G,5,FALSE),"")</f>
        <v>46</v>
      </c>
      <c r="C257" s="5" t="str">
        <f t="shared" ca="1" si="6"/>
        <v>250mg - Tablet - Blister of 12</v>
      </c>
      <c r="D257" s="324" t="s">
        <v>5375</v>
      </c>
      <c r="E257" s="324" t="s">
        <v>5376</v>
      </c>
      <c r="F257" s="324" t="s">
        <v>5377</v>
      </c>
      <c r="G257" s="324"/>
      <c r="H257" s="5" t="str">
        <f t="shared" ca="1" si="7"/>
        <v>46-250mg - Tablet - Blister of 12</v>
      </c>
      <c r="I257" s="347">
        <v>1195</v>
      </c>
    </row>
    <row r="258" spans="1:9" x14ac:dyDescent="0.2">
      <c r="A258" s="324" t="s">
        <v>2555</v>
      </c>
      <c r="B258" s="5">
        <f>IFERROR(VLOOKUP(A258,CatProd!C:G,5,FALSE),"")</f>
        <v>46</v>
      </c>
      <c r="C258" s="5" t="str">
        <f t="shared" ref="C258:C321" ca="1" si="8">IF(OFFSET(D258,0,LangOffset,1,1)&lt;&gt;"",OFFSET(D258,0,LangOffset,1,1),"")</f>
        <v>250mg - Tablet - Blister of 14</v>
      </c>
      <c r="D258" s="324" t="s">
        <v>5369</v>
      </c>
      <c r="E258" s="324" t="s">
        <v>2804</v>
      </c>
      <c r="F258" s="324" t="s">
        <v>2803</v>
      </c>
      <c r="G258" s="324"/>
      <c r="H258" s="5" t="str">
        <f t="shared" ref="H258:H321" ca="1" si="9">CONCATENATE(B258,"-",C258)</f>
        <v>46-250mg - Tablet - Blister of 14</v>
      </c>
      <c r="I258" s="324">
        <v>244</v>
      </c>
    </row>
    <row r="259" spans="1:9" x14ac:dyDescent="0.2">
      <c r="A259" s="324" t="s">
        <v>2555</v>
      </c>
      <c r="B259" s="5">
        <f>IFERROR(VLOOKUP(A259,CatProd!C:G,5,FALSE),"")</f>
        <v>46</v>
      </c>
      <c r="C259" s="5" t="str">
        <f t="shared" ca="1" si="8"/>
        <v>250mg - Tablet - Blister of 15</v>
      </c>
      <c r="D259" s="324" t="s">
        <v>5378</v>
      </c>
      <c r="E259" s="324" t="s">
        <v>5379</v>
      </c>
      <c r="F259" s="324" t="s">
        <v>5380</v>
      </c>
      <c r="G259" s="324"/>
      <c r="H259" s="5" t="str">
        <f t="shared" ca="1" si="9"/>
        <v>46-250mg - Tablet - Blister of 15</v>
      </c>
      <c r="I259" s="347">
        <v>1196</v>
      </c>
    </row>
    <row r="260" spans="1:9" x14ac:dyDescent="0.2">
      <c r="A260" s="324" t="s">
        <v>2555</v>
      </c>
      <c r="B260" s="5">
        <f>IFERROR(VLOOKUP(A260,CatProd!C:G,5,FALSE),"")</f>
        <v>46</v>
      </c>
      <c r="C260" s="5" t="str">
        <f t="shared" ca="1" si="8"/>
        <v>250mg - Tablet - Blister of 16</v>
      </c>
      <c r="D260" s="324" t="s">
        <v>5381</v>
      </c>
      <c r="E260" s="324" t="s">
        <v>5382</v>
      </c>
      <c r="F260" s="324" t="s">
        <v>5383</v>
      </c>
      <c r="G260" s="324"/>
      <c r="H260" s="5" t="str">
        <f t="shared" ca="1" si="9"/>
        <v>46-250mg - Tablet - Blister of 16</v>
      </c>
      <c r="I260" s="347">
        <v>1197</v>
      </c>
    </row>
    <row r="261" spans="1:9" x14ac:dyDescent="0.2">
      <c r="A261" s="324" t="s">
        <v>2555</v>
      </c>
      <c r="B261" s="5">
        <f>IFERROR(VLOOKUP(A261,CatProd!C:G,5,FALSE),"")</f>
        <v>46</v>
      </c>
      <c r="C261" s="5" t="str">
        <f t="shared" ca="1" si="8"/>
        <v>250mg - Tablet - Blister of 20</v>
      </c>
      <c r="D261" s="324" t="s">
        <v>5384</v>
      </c>
      <c r="E261" s="324" t="s">
        <v>5385</v>
      </c>
      <c r="F261" s="324" t="s">
        <v>5386</v>
      </c>
      <c r="G261" s="324"/>
      <c r="H261" s="5" t="str">
        <f t="shared" ca="1" si="9"/>
        <v>46-250mg - Tablet - Blister of 20</v>
      </c>
      <c r="I261" s="347">
        <v>1198</v>
      </c>
    </row>
    <row r="262" spans="1:9" x14ac:dyDescent="0.2">
      <c r="A262" s="324" t="s">
        <v>2555</v>
      </c>
      <c r="B262" s="5">
        <f>IFERROR(VLOOKUP(A262,CatProd!C:G,5,FALSE),"")</f>
        <v>46</v>
      </c>
      <c r="C262" s="5" t="str">
        <f t="shared" ca="1" si="8"/>
        <v>250mg - Tablet - Blister of 24</v>
      </c>
      <c r="D262" s="324" t="s">
        <v>5387</v>
      </c>
      <c r="E262" s="324" t="s">
        <v>5388</v>
      </c>
      <c r="F262" s="324" t="s">
        <v>5389</v>
      </c>
      <c r="G262" s="324"/>
      <c r="H262" s="5" t="str">
        <f t="shared" ca="1" si="9"/>
        <v>46-250mg - Tablet - Blister of 24</v>
      </c>
      <c r="I262" s="347">
        <v>1199</v>
      </c>
    </row>
    <row r="263" spans="1:9" x14ac:dyDescent="0.2">
      <c r="A263" s="324" t="s">
        <v>2555</v>
      </c>
      <c r="B263" s="5">
        <f>IFERROR(VLOOKUP(A263,CatProd!C:G,5,FALSE),"")</f>
        <v>46</v>
      </c>
      <c r="C263" s="5" t="str">
        <f t="shared" ca="1" si="8"/>
        <v>250mg - Tablet - Blister of 6</v>
      </c>
      <c r="D263" s="324" t="s">
        <v>5390</v>
      </c>
      <c r="E263" s="324" t="s">
        <v>5391</v>
      </c>
      <c r="F263" s="324" t="s">
        <v>3281</v>
      </c>
      <c r="G263" s="324"/>
      <c r="H263" s="5" t="str">
        <f t="shared" ca="1" si="9"/>
        <v>46-250mg - Tablet - Blister of 6</v>
      </c>
      <c r="I263" s="347">
        <v>1200</v>
      </c>
    </row>
    <row r="264" spans="1:9" x14ac:dyDescent="0.2">
      <c r="A264" s="324" t="s">
        <v>2555</v>
      </c>
      <c r="B264" s="5">
        <f>IFERROR(VLOOKUP(A264,CatProd!C:G,5,FALSE),"")</f>
        <v>46</v>
      </c>
      <c r="C264" s="5" t="str">
        <f t="shared" ca="1" si="8"/>
        <v>250mg - Tablet - Blister of 7</v>
      </c>
      <c r="D264" s="324" t="s">
        <v>5370</v>
      </c>
      <c r="E264" s="324" t="s">
        <v>2802</v>
      </c>
      <c r="F264" s="324" t="s">
        <v>2801</v>
      </c>
      <c r="G264" s="324"/>
      <c r="H264" s="5" t="str">
        <f t="shared" ca="1" si="9"/>
        <v>46-250mg - Tablet - Blister of 7</v>
      </c>
      <c r="I264" s="324">
        <v>245</v>
      </c>
    </row>
    <row r="265" spans="1:9" x14ac:dyDescent="0.2">
      <c r="A265" s="324" t="s">
        <v>2555</v>
      </c>
      <c r="B265" s="5">
        <f>IFERROR(VLOOKUP(A265,CatProd!C:G,5,FALSE),"")</f>
        <v>46</v>
      </c>
      <c r="C265" s="5" t="str">
        <f t="shared" ca="1" si="8"/>
        <v>250mg - Tablet - Blister of 8</v>
      </c>
      <c r="D265" s="324" t="s">
        <v>5392</v>
      </c>
      <c r="E265" s="324" t="s">
        <v>5393</v>
      </c>
      <c r="F265" s="324" t="s">
        <v>3282</v>
      </c>
      <c r="G265" s="324"/>
      <c r="H265" s="5" t="str">
        <f t="shared" ca="1" si="9"/>
        <v>46-250mg - Tablet - Blister of 8</v>
      </c>
      <c r="I265" s="347">
        <v>1201</v>
      </c>
    </row>
    <row r="266" spans="1:9" x14ac:dyDescent="0.2">
      <c r="A266" s="324" t="s">
        <v>2555</v>
      </c>
      <c r="B266" s="5">
        <f>IFERROR(VLOOKUP(A266,CatProd!C:G,5,FALSE),"")</f>
        <v>46</v>
      </c>
      <c r="C266" s="5" t="str">
        <f t="shared" ca="1" si="8"/>
        <v>250mg - Tablet - Bottle of 100</v>
      </c>
      <c r="D266" s="324" t="s">
        <v>5394</v>
      </c>
      <c r="E266" s="324" t="s">
        <v>5395</v>
      </c>
      <c r="F266" s="324" t="s">
        <v>5396</v>
      </c>
      <c r="G266" s="324"/>
      <c r="H266" s="5" t="str">
        <f t="shared" ca="1" si="9"/>
        <v>46-250mg - Tablet - Bottle of 100</v>
      </c>
      <c r="I266" s="347">
        <v>1202</v>
      </c>
    </row>
    <row r="267" spans="1:9" x14ac:dyDescent="0.2">
      <c r="A267" s="324" t="s">
        <v>2555</v>
      </c>
      <c r="B267" s="5">
        <f>IFERROR(VLOOKUP(A267,CatProd!C:G,5,FALSE),"")</f>
        <v>46</v>
      </c>
      <c r="C267" s="5" t="str">
        <f t="shared" ca="1" si="8"/>
        <v>250mg - Tablet - Bottle of 500</v>
      </c>
      <c r="D267" s="324" t="s">
        <v>5397</v>
      </c>
      <c r="E267" s="324" t="s">
        <v>5398</v>
      </c>
      <c r="F267" s="324" t="s">
        <v>5399</v>
      </c>
      <c r="G267" s="324"/>
      <c r="H267" s="5" t="str">
        <f t="shared" ca="1" si="9"/>
        <v>46-250mg - Tablet - Bottle of 500</v>
      </c>
      <c r="I267" s="347">
        <v>1203</v>
      </c>
    </row>
    <row r="268" spans="1:9" x14ac:dyDescent="0.2">
      <c r="A268" s="324" t="s">
        <v>2555</v>
      </c>
      <c r="B268" s="5">
        <f>IFERROR(VLOOKUP(A268,CatProd!C:G,5,FALSE),"")</f>
        <v>46</v>
      </c>
      <c r="C268" s="5" t="str">
        <f t="shared" ca="1" si="8"/>
        <v>500mg - Tablet - Blister of 100</v>
      </c>
      <c r="D268" s="324" t="s">
        <v>5400</v>
      </c>
      <c r="E268" s="324" t="s">
        <v>5401</v>
      </c>
      <c r="F268" s="324" t="s">
        <v>5402</v>
      </c>
      <c r="G268" s="324"/>
      <c r="H268" s="5" t="str">
        <f t="shared" ca="1" si="9"/>
        <v>46-500mg - Tablet - Blister of 100</v>
      </c>
      <c r="I268" s="347">
        <v>1204</v>
      </c>
    </row>
    <row r="269" spans="1:9" x14ac:dyDescent="0.2">
      <c r="A269" s="324" t="s">
        <v>2555</v>
      </c>
      <c r="B269" s="5">
        <f>IFERROR(VLOOKUP(A269,CatProd!C:G,5,FALSE),"")</f>
        <v>46</v>
      </c>
      <c r="C269" s="5" t="str">
        <f t="shared" ca="1" si="8"/>
        <v>500mg - Tablet - Blister of 14</v>
      </c>
      <c r="D269" s="324" t="s">
        <v>5371</v>
      </c>
      <c r="E269" s="324" t="s">
        <v>2800</v>
      </c>
      <c r="F269" s="324" t="s">
        <v>2799</v>
      </c>
      <c r="G269" s="324"/>
      <c r="H269" s="5" t="str">
        <f t="shared" ca="1" si="9"/>
        <v>46-500mg - Tablet - Blister of 14</v>
      </c>
      <c r="I269" s="324">
        <v>247</v>
      </c>
    </row>
    <row r="270" spans="1:9" x14ac:dyDescent="0.2">
      <c r="A270" s="324" t="s">
        <v>2555</v>
      </c>
      <c r="B270" s="5">
        <f>IFERROR(VLOOKUP(A270,CatProd!C:G,5,FALSE),"")</f>
        <v>46</v>
      </c>
      <c r="C270" s="5" t="str">
        <f t="shared" ca="1" si="8"/>
        <v>500mg - Tablet - Blister of 16</v>
      </c>
      <c r="D270" s="324" t="s">
        <v>5403</v>
      </c>
      <c r="E270" s="324" t="s">
        <v>5404</v>
      </c>
      <c r="F270" s="324" t="s">
        <v>5405</v>
      </c>
      <c r="G270" s="324"/>
      <c r="H270" s="5" t="str">
        <f t="shared" ca="1" si="9"/>
        <v>46-500mg - Tablet - Blister of 16</v>
      </c>
      <c r="I270" s="347">
        <v>1205</v>
      </c>
    </row>
    <row r="271" spans="1:9" x14ac:dyDescent="0.2">
      <c r="A271" s="324" t="s">
        <v>2555</v>
      </c>
      <c r="B271" s="5">
        <f>IFERROR(VLOOKUP(A271,CatProd!C:G,5,FALSE),"")</f>
        <v>46</v>
      </c>
      <c r="C271" s="5" t="str">
        <f t="shared" ca="1" si="8"/>
        <v>500mg - Tablet - Blister of 20</v>
      </c>
      <c r="D271" s="324" t="s">
        <v>5406</v>
      </c>
      <c r="E271" s="324" t="s">
        <v>5407</v>
      </c>
      <c r="F271" s="324" t="s">
        <v>5408</v>
      </c>
      <c r="G271" s="324"/>
      <c r="H271" s="5" t="str">
        <f t="shared" ca="1" si="9"/>
        <v>46-500mg - Tablet - Blister of 20</v>
      </c>
      <c r="I271" s="347">
        <v>1206</v>
      </c>
    </row>
    <row r="272" spans="1:9" x14ac:dyDescent="0.2">
      <c r="A272" s="324" t="s">
        <v>2555</v>
      </c>
      <c r="B272" s="5">
        <f>IFERROR(VLOOKUP(A272,CatProd!C:G,5,FALSE),"")</f>
        <v>46</v>
      </c>
      <c r="C272" s="5" t="str">
        <f t="shared" ca="1" si="8"/>
        <v>500mg - Tablet - Blister of 42</v>
      </c>
      <c r="D272" s="324" t="s">
        <v>5409</v>
      </c>
      <c r="E272" s="324" t="s">
        <v>5410</v>
      </c>
      <c r="F272" s="324" t="s">
        <v>5411</v>
      </c>
      <c r="G272" s="324"/>
      <c r="H272" s="5" t="str">
        <f t="shared" ca="1" si="9"/>
        <v>46-500mg - Tablet - Blister of 42</v>
      </c>
      <c r="I272" s="347">
        <v>1207</v>
      </c>
    </row>
    <row r="273" spans="1:9" x14ac:dyDescent="0.2">
      <c r="A273" s="324" t="s">
        <v>2555</v>
      </c>
      <c r="B273" s="5">
        <f>IFERROR(VLOOKUP(A273,CatProd!C:G,5,FALSE),"")</f>
        <v>46</v>
      </c>
      <c r="C273" s="5" t="str">
        <f t="shared" ca="1" si="8"/>
        <v>500mg - Tablet - Blister of 7 - 14 (7*2)</v>
      </c>
      <c r="D273" s="324" t="s">
        <v>5412</v>
      </c>
      <c r="E273" s="324" t="s">
        <v>5413</v>
      </c>
      <c r="F273" s="324" t="s">
        <v>5414</v>
      </c>
      <c r="G273" s="324"/>
      <c r="H273" s="5" t="str">
        <f t="shared" ca="1" si="9"/>
        <v>46-500mg - Tablet - Blister of 7 - 14 (7*2)</v>
      </c>
      <c r="I273" s="347">
        <v>1208</v>
      </c>
    </row>
    <row r="274" spans="1:9" x14ac:dyDescent="0.2">
      <c r="A274" s="324" t="s">
        <v>2555</v>
      </c>
      <c r="B274" s="5">
        <f>IFERROR(VLOOKUP(A274,CatProd!C:G,5,FALSE),"")</f>
        <v>46</v>
      </c>
      <c r="C274" s="5" t="str">
        <f t="shared" ca="1" si="8"/>
        <v>500mg - Tablet - Bottle of 100</v>
      </c>
      <c r="D274" s="324" t="s">
        <v>5415</v>
      </c>
      <c r="E274" s="324" t="s">
        <v>5416</v>
      </c>
      <c r="F274" s="324" t="s">
        <v>5417</v>
      </c>
      <c r="G274" s="324"/>
      <c r="H274" s="5" t="str">
        <f t="shared" ca="1" si="9"/>
        <v>46-500mg - Tablet - Bottle of 100</v>
      </c>
      <c r="I274" s="347">
        <v>1209</v>
      </c>
    </row>
    <row r="275" spans="1:9" x14ac:dyDescent="0.2">
      <c r="A275" s="324" t="s">
        <v>2555</v>
      </c>
      <c r="B275" s="5">
        <f>IFERROR(VLOOKUP(A275,CatProd!C:G,5,FALSE),"")</f>
        <v>46</v>
      </c>
      <c r="C275" s="5" t="str">
        <f t="shared" ca="1" si="8"/>
        <v>500mg - Tablet - Bottle of 500</v>
      </c>
      <c r="D275" s="324" t="s">
        <v>5418</v>
      </c>
      <c r="E275" s="324" t="s">
        <v>5419</v>
      </c>
      <c r="F275" s="324" t="s">
        <v>5420</v>
      </c>
      <c r="G275" s="324"/>
      <c r="H275" s="5" t="str">
        <f t="shared" ca="1" si="9"/>
        <v>46-500mg - Tablet - Bottle of 500</v>
      </c>
      <c r="I275" s="347">
        <v>1210</v>
      </c>
    </row>
    <row r="276" spans="1:9" x14ac:dyDescent="0.2">
      <c r="A276" s="324" t="s">
        <v>2555</v>
      </c>
      <c r="B276" s="5">
        <f>IFERROR(VLOOKUP(A276,CatProd!C:G,5,FALSE),"")</f>
        <v>46</v>
      </c>
      <c r="C276" s="5" t="str">
        <f t="shared" ca="1" si="8"/>
        <v>500mg - Tablet - Bottle of 60</v>
      </c>
      <c r="D276" s="324" t="s">
        <v>5421</v>
      </c>
      <c r="E276" s="324" t="s">
        <v>5422</v>
      </c>
      <c r="F276" s="324" t="s">
        <v>5423</v>
      </c>
      <c r="G276" s="324"/>
      <c r="H276" s="5" t="str">
        <f t="shared" ca="1" si="9"/>
        <v>46-500mg - Tablet - Bottle of 60</v>
      </c>
      <c r="I276" s="347">
        <v>1211</v>
      </c>
    </row>
    <row r="277" spans="1:9" x14ac:dyDescent="0.2">
      <c r="A277" s="354" t="s">
        <v>2562</v>
      </c>
      <c r="B277" s="5">
        <v>47</v>
      </c>
      <c r="C277" s="5" t="str">
        <f t="shared" ca="1" si="8"/>
        <v>100mg - Tablet - Bottle of 100</v>
      </c>
      <c r="D277" s="354" t="s">
        <v>5557</v>
      </c>
      <c r="E277" s="354" t="s">
        <v>5557</v>
      </c>
      <c r="F277" s="354" t="s">
        <v>5557</v>
      </c>
      <c r="G277" s="354" t="s">
        <v>5557</v>
      </c>
      <c r="H277" s="5" t="str">
        <f t="shared" ca="1" si="9"/>
        <v>47-100mg - Tablet - Bottle of 100</v>
      </c>
      <c r="I277" s="357">
        <v>1532</v>
      </c>
    </row>
    <row r="278" spans="1:9" x14ac:dyDescent="0.2">
      <c r="A278" s="324" t="s">
        <v>2562</v>
      </c>
      <c r="B278" s="5">
        <f>IFERROR(VLOOKUP(A278,CatProd!C:G,5,FALSE),"")</f>
        <v>47</v>
      </c>
      <c r="C278" s="5" t="str">
        <f t="shared" ca="1" si="8"/>
        <v>50mg - Tablet - Bottle of 100</v>
      </c>
      <c r="D278" s="324" t="s">
        <v>5424</v>
      </c>
      <c r="E278" s="324" t="s">
        <v>5425</v>
      </c>
      <c r="F278" s="324" t="s">
        <v>5426</v>
      </c>
      <c r="G278" s="324"/>
      <c r="H278" s="5" t="str">
        <f t="shared" ca="1" si="9"/>
        <v>47-50mg - Tablet - Bottle of 100</v>
      </c>
      <c r="I278" s="347">
        <v>1212</v>
      </c>
    </row>
    <row r="279" spans="1:9" x14ac:dyDescent="0.2">
      <c r="A279" s="324" t="s">
        <v>2514</v>
      </c>
      <c r="B279" s="5">
        <f>IFERROR(VLOOKUP(A279,CatProd!C:G,5,FALSE),"")</f>
        <v>48</v>
      </c>
      <c r="C279" s="5" t="str">
        <f t="shared" ca="1" si="8"/>
        <v>250mg - Capsule - Blister of 10 - 100 (10*10)</v>
      </c>
      <c r="D279" s="324" t="s">
        <v>5427</v>
      </c>
      <c r="E279" s="324" t="s">
        <v>2809</v>
      </c>
      <c r="F279" s="324" t="s">
        <v>2808</v>
      </c>
      <c r="G279" s="324"/>
      <c r="H279" s="5" t="str">
        <f t="shared" ca="1" si="9"/>
        <v>48-250mg - Capsule - Blister of 10 - 100 (10*10)</v>
      </c>
      <c r="I279" s="324">
        <v>251</v>
      </c>
    </row>
    <row r="280" spans="1:9" x14ac:dyDescent="0.2">
      <c r="A280" s="324" t="s">
        <v>2514</v>
      </c>
      <c r="B280" s="5">
        <f>IFERROR(VLOOKUP(A280,CatProd!C:G,5,FALSE),"")</f>
        <v>48</v>
      </c>
      <c r="C280" s="5" t="str">
        <f t="shared" ca="1" si="8"/>
        <v>250mg - Capsule - Blister of 10 - 90 (10*9)</v>
      </c>
      <c r="D280" s="324" t="s">
        <v>5430</v>
      </c>
      <c r="E280" s="324" t="s">
        <v>5431</v>
      </c>
      <c r="F280" s="324" t="s">
        <v>5432</v>
      </c>
      <c r="G280" s="324"/>
      <c r="H280" s="5" t="str">
        <f t="shared" ca="1" si="9"/>
        <v>48-250mg - Capsule - Blister of 10 - 90 (10*9)</v>
      </c>
      <c r="I280" s="347">
        <v>1213</v>
      </c>
    </row>
    <row r="281" spans="1:9" x14ac:dyDescent="0.2">
      <c r="A281" s="324" t="s">
        <v>2514</v>
      </c>
      <c r="B281" s="5">
        <f>IFERROR(VLOOKUP(A281,CatProd!C:G,5,FALSE),"")</f>
        <v>48</v>
      </c>
      <c r="C281" s="5" t="str">
        <f t="shared" ca="1" si="8"/>
        <v>250mg - Capsule - Bottle  of 100</v>
      </c>
      <c r="D281" s="324" t="s">
        <v>5428</v>
      </c>
      <c r="E281" s="324" t="s">
        <v>2789</v>
      </c>
      <c r="F281" s="324" t="s">
        <v>2790</v>
      </c>
      <c r="G281" s="324"/>
      <c r="H281" s="5" t="str">
        <f t="shared" ca="1" si="9"/>
        <v>48-250mg - Capsule - Bottle  of 100</v>
      </c>
      <c r="I281" s="324">
        <v>254</v>
      </c>
    </row>
    <row r="282" spans="1:9" x14ac:dyDescent="0.2">
      <c r="A282" s="324" t="s">
        <v>2514</v>
      </c>
      <c r="B282" s="5">
        <f>IFERROR(VLOOKUP(A282,CatProd!C:G,5,FALSE),"")</f>
        <v>48</v>
      </c>
      <c r="C282" s="5" t="str">
        <f t="shared" ca="1" si="8"/>
        <v>250mg - Capsule - Bottle of 21</v>
      </c>
      <c r="D282" s="324" t="s">
        <v>5433</v>
      </c>
      <c r="E282" s="324" t="s">
        <v>5434</v>
      </c>
      <c r="F282" s="324" t="s">
        <v>5435</v>
      </c>
      <c r="G282" s="324"/>
      <c r="H282" s="5" t="str">
        <f t="shared" ca="1" si="9"/>
        <v>48-250mg - Capsule - Bottle of 21</v>
      </c>
      <c r="I282" s="347">
        <v>1214</v>
      </c>
    </row>
    <row r="283" spans="1:9" x14ac:dyDescent="0.2">
      <c r="A283" s="324" t="s">
        <v>2514</v>
      </c>
      <c r="B283" s="5">
        <f>IFERROR(VLOOKUP(A283,CatProd!C:G,5,FALSE),"")</f>
        <v>48</v>
      </c>
      <c r="C283" s="5" t="str">
        <f t="shared" ca="1" si="8"/>
        <v>250mg - Capsule - Bottle of 40</v>
      </c>
      <c r="D283" s="324" t="s">
        <v>5429</v>
      </c>
      <c r="E283" s="324" t="s">
        <v>2810</v>
      </c>
      <c r="F283" s="324" t="s">
        <v>2811</v>
      </c>
      <c r="G283" s="324"/>
      <c r="H283" s="5" t="str">
        <f t="shared" ca="1" si="9"/>
        <v>48-250mg - Capsule - Bottle of 40</v>
      </c>
      <c r="I283" s="324">
        <v>255</v>
      </c>
    </row>
    <row r="284" spans="1:9" ht="15" x14ac:dyDescent="0.25">
      <c r="A284" s="324" t="s">
        <v>4790</v>
      </c>
      <c r="B284" s="5">
        <f>IFERROR(VLOOKUP(A284,CatProd!C:G,5,FALSE),"")</f>
        <v>11</v>
      </c>
      <c r="C284" s="5" t="str">
        <f t="shared" ca="1" si="8"/>
        <v>150mg - Tablet - Bottle of 240</v>
      </c>
      <c r="D284" s="324" t="s">
        <v>5436</v>
      </c>
      <c r="E284" s="325" t="s">
        <v>2822</v>
      </c>
      <c r="F284" s="325" t="s">
        <v>2823</v>
      </c>
      <c r="G284" s="325"/>
      <c r="H284" s="5" t="str">
        <f t="shared" ca="1" si="9"/>
        <v>11-150mg - Tablet - Bottle of 240</v>
      </c>
      <c r="I284" s="324">
        <v>258</v>
      </c>
    </row>
    <row r="285" spans="1:9" ht="15" x14ac:dyDescent="0.25">
      <c r="A285" s="324" t="s">
        <v>4790</v>
      </c>
      <c r="B285" s="5">
        <f>IFERROR(VLOOKUP(A285,CatProd!C:G,5,FALSE),"")</f>
        <v>11</v>
      </c>
      <c r="C285" s="5" t="str">
        <f t="shared" ca="1" si="8"/>
        <v>300mg - Tablet - Bottle of 120</v>
      </c>
      <c r="D285" s="324" t="s">
        <v>5437</v>
      </c>
      <c r="E285" s="325" t="s">
        <v>2814</v>
      </c>
      <c r="F285" s="325" t="s">
        <v>2815</v>
      </c>
      <c r="G285" s="325"/>
      <c r="H285" s="5" t="str">
        <f t="shared" ca="1" si="9"/>
        <v>11-300mg - Tablet - Bottle of 120</v>
      </c>
      <c r="I285" s="324">
        <v>259</v>
      </c>
    </row>
    <row r="286" spans="1:9" ht="15" x14ac:dyDescent="0.25">
      <c r="A286" s="324" t="s">
        <v>4790</v>
      </c>
      <c r="B286" s="5">
        <f>IFERROR(VLOOKUP(A286,CatProd!C:G,5,FALSE),"")</f>
        <v>11</v>
      </c>
      <c r="C286" s="5" t="str">
        <f t="shared" ca="1" si="8"/>
        <v>400mg - Tablet - Bottle of 60</v>
      </c>
      <c r="D286" s="324" t="s">
        <v>5438</v>
      </c>
      <c r="E286" s="325" t="s">
        <v>2818</v>
      </c>
      <c r="F286" s="325" t="s">
        <v>2819</v>
      </c>
      <c r="G286" s="325"/>
      <c r="H286" s="5" t="str">
        <f t="shared" ca="1" si="9"/>
        <v>11-400mg - Tablet - Bottle of 60</v>
      </c>
      <c r="I286" s="324">
        <v>260</v>
      </c>
    </row>
    <row r="287" spans="1:9" ht="15" x14ac:dyDescent="0.25">
      <c r="A287" s="324" t="s">
        <v>4790</v>
      </c>
      <c r="B287" s="5">
        <f>IFERROR(VLOOKUP(A287,CatProd!C:G,5,FALSE),"")</f>
        <v>11</v>
      </c>
      <c r="C287" s="5" t="str">
        <f t="shared" ca="1" si="8"/>
        <v>600mg - Tablet - Bottle of 60</v>
      </c>
      <c r="D287" s="324" t="s">
        <v>5439</v>
      </c>
      <c r="E287" s="325" t="s">
        <v>2820</v>
      </c>
      <c r="F287" s="325" t="s">
        <v>2821</v>
      </c>
      <c r="G287" s="325"/>
      <c r="H287" s="5" t="str">
        <f t="shared" ca="1" si="9"/>
        <v>11-600mg - Tablet - Bottle of 60</v>
      </c>
      <c r="I287" s="324">
        <v>261</v>
      </c>
    </row>
    <row r="288" spans="1:9" ht="15" x14ac:dyDescent="0.25">
      <c r="A288" s="324" t="s">
        <v>4790</v>
      </c>
      <c r="B288" s="5">
        <f>IFERROR(VLOOKUP(A288,CatProd!C:G,5,FALSE),"")</f>
        <v>11</v>
      </c>
      <c r="C288" s="5" t="str">
        <f t="shared" ca="1" si="8"/>
        <v>75mg - Tablet - Bottle of 480</v>
      </c>
      <c r="D288" s="324" t="s">
        <v>5440</v>
      </c>
      <c r="E288" s="325" t="s">
        <v>2816</v>
      </c>
      <c r="F288" s="325" t="s">
        <v>2817</v>
      </c>
      <c r="G288" s="325"/>
      <c r="H288" s="5" t="str">
        <f t="shared" ca="1" si="9"/>
        <v>11-75mg - Tablet - Bottle of 480</v>
      </c>
      <c r="I288" s="324">
        <v>262</v>
      </c>
    </row>
    <row r="289" spans="1:9" ht="15" x14ac:dyDescent="0.25">
      <c r="A289" s="324" t="s">
        <v>4790</v>
      </c>
      <c r="B289" s="5">
        <f>IFERROR(VLOOKUP(A289,CatProd!C:G,5,FALSE),"")</f>
        <v>11</v>
      </c>
      <c r="C289" s="5" t="str">
        <f t="shared" ca="1" si="8"/>
        <v>800mg - Tablet - Bottle of 30</v>
      </c>
      <c r="D289" s="324" t="s">
        <v>5441</v>
      </c>
      <c r="E289" s="325" t="s">
        <v>5442</v>
      </c>
      <c r="F289" s="325" t="s">
        <v>5443</v>
      </c>
      <c r="G289" s="325"/>
      <c r="H289" s="5" t="str">
        <f t="shared" ca="1" si="9"/>
        <v>11-800mg - Tablet - Bottle of 30</v>
      </c>
      <c r="I289" s="347">
        <v>1215</v>
      </c>
    </row>
    <row r="290" spans="1:9" ht="15" x14ac:dyDescent="0.25">
      <c r="A290" s="324" t="s">
        <v>4790</v>
      </c>
      <c r="B290" s="5">
        <f>IFERROR(VLOOKUP(A290,CatProd!C:G,5,FALSE),"")</f>
        <v>11</v>
      </c>
      <c r="C290" s="5" t="str">
        <f t="shared" ca="1" si="8"/>
        <v>800mg - Tablet - Bottle of 90</v>
      </c>
      <c r="D290" s="324" t="s">
        <v>5444</v>
      </c>
      <c r="E290" s="325" t="s">
        <v>5445</v>
      </c>
      <c r="F290" s="325" t="s">
        <v>5446</v>
      </c>
      <c r="G290" s="325"/>
      <c r="H290" s="5" t="str">
        <f t="shared" ca="1" si="9"/>
        <v>11-800mg - Tablet - Bottle of 90</v>
      </c>
      <c r="I290" s="347">
        <v>1216</v>
      </c>
    </row>
    <row r="291" spans="1:9" x14ac:dyDescent="0.2">
      <c r="A291" s="324" t="s">
        <v>4112</v>
      </c>
      <c r="B291" s="5">
        <f>IFERROR(VLOOKUP(A291,CatProd!C:G,5,FALSE),"")</f>
        <v>151</v>
      </c>
      <c r="C291" s="5" t="str">
        <f t="shared" ca="1" si="8"/>
        <v>50mg - Tablet - Blister of 8 - 40 (8*5)</v>
      </c>
      <c r="D291" s="324" t="s">
        <v>5449</v>
      </c>
      <c r="E291" s="324" t="s">
        <v>4126</v>
      </c>
      <c r="F291" s="324" t="s">
        <v>4125</v>
      </c>
      <c r="G291" s="324"/>
      <c r="H291" s="5" t="str">
        <f t="shared" ca="1" si="9"/>
        <v>151-50mg - Tablet - Blister of 8 - 40 (8*5)</v>
      </c>
      <c r="I291" s="324">
        <v>1075</v>
      </c>
    </row>
    <row r="292" spans="1:9" x14ac:dyDescent="0.2">
      <c r="A292" s="324" t="s">
        <v>4112</v>
      </c>
      <c r="B292" s="5">
        <f>IFERROR(VLOOKUP(A292,CatProd!C:G,5,FALSE),"")</f>
        <v>151</v>
      </c>
      <c r="C292" s="5" t="str">
        <f t="shared" ca="1" si="8"/>
        <v>50mg - Tablet - Blister of 8 - 48 (8*6)</v>
      </c>
      <c r="D292" s="324" t="s">
        <v>5450</v>
      </c>
      <c r="E292" s="324" t="s">
        <v>4128</v>
      </c>
      <c r="F292" s="324" t="s">
        <v>4129</v>
      </c>
      <c r="G292" s="324"/>
      <c r="H292" s="5" t="str">
        <f t="shared" ca="1" si="9"/>
        <v>151-50mg - Tablet - Blister of 8 - 48 (8*6)</v>
      </c>
      <c r="I292" s="347">
        <v>1076</v>
      </c>
    </row>
    <row r="293" spans="1:9" x14ac:dyDescent="0.2">
      <c r="A293" s="354" t="s">
        <v>4112</v>
      </c>
      <c r="B293" s="5">
        <v>151</v>
      </c>
      <c r="C293" s="5" t="str">
        <f t="shared" ca="1" si="8"/>
        <v xml:space="preserve">50mg - Tablet - Blister of 8 - 672 </v>
      </c>
      <c r="D293" s="354" t="s">
        <v>6701</v>
      </c>
      <c r="E293" s="354" t="s">
        <v>6701</v>
      </c>
      <c r="F293" s="354" t="s">
        <v>6701</v>
      </c>
      <c r="G293" s="354" t="s">
        <v>6701</v>
      </c>
      <c r="H293" s="5" t="str">
        <f t="shared" ca="1" si="9"/>
        <v xml:space="preserve">151-50mg - Tablet - Blister of 8 - 672 </v>
      </c>
      <c r="I293" s="357">
        <v>1533</v>
      </c>
    </row>
    <row r="294" spans="1:9" x14ac:dyDescent="0.2">
      <c r="A294" s="324" t="s">
        <v>4112</v>
      </c>
      <c r="B294" s="5">
        <f>IFERROR(VLOOKUP(A294,CatProd!C:G,5,FALSE),"")</f>
        <v>151</v>
      </c>
      <c r="C294" s="5" t="str">
        <f t="shared" ca="1" si="8"/>
        <v>50mg - Tablet - Bottle of 300</v>
      </c>
      <c r="D294" s="324" t="s">
        <v>5447</v>
      </c>
      <c r="E294" s="324" t="s">
        <v>4122</v>
      </c>
      <c r="F294" s="324" t="s">
        <v>4123</v>
      </c>
      <c r="G294" s="324"/>
      <c r="H294" s="5" t="str">
        <f t="shared" ca="1" si="9"/>
        <v>151-50mg - Tablet - Bottle of 300</v>
      </c>
      <c r="I294" s="324">
        <v>1073</v>
      </c>
    </row>
    <row r="295" spans="1:9" x14ac:dyDescent="0.2">
      <c r="A295" s="324" t="s">
        <v>4112</v>
      </c>
      <c r="B295" s="5">
        <f>IFERROR(VLOOKUP(A295,CatProd!C:G,5,FALSE),"")</f>
        <v>151</v>
      </c>
      <c r="C295" s="5" t="str">
        <f t="shared" ca="1" si="8"/>
        <v>50mg - Tablet - Bottle of 50</v>
      </c>
      <c r="D295" s="324" t="s">
        <v>5448</v>
      </c>
      <c r="E295" s="324" t="s">
        <v>4127</v>
      </c>
      <c r="F295" s="324" t="s">
        <v>4124</v>
      </c>
      <c r="G295" s="324"/>
      <c r="H295" s="5" t="str">
        <f t="shared" ca="1" si="9"/>
        <v>151-50mg - Tablet - Bottle of 50</v>
      </c>
      <c r="I295" s="324">
        <v>1074</v>
      </c>
    </row>
    <row r="296" spans="1:9" ht="15" x14ac:dyDescent="0.25">
      <c r="A296" s="324" t="s">
        <v>4791</v>
      </c>
      <c r="B296" s="5">
        <f>IFERROR(VLOOKUP(A296,CatProd!C:G,5,FALSE),"")</f>
        <v>12</v>
      </c>
      <c r="C296" s="5" t="str">
        <f t="shared" ca="1" si="8"/>
        <v>100mg - Tablet, Chewable - Bottle of 60</v>
      </c>
      <c r="D296" s="324" t="s">
        <v>5451</v>
      </c>
      <c r="E296" s="325" t="s">
        <v>2731</v>
      </c>
      <c r="F296" s="325" t="s">
        <v>2732</v>
      </c>
      <c r="G296" s="325"/>
      <c r="H296" s="5" t="str">
        <f t="shared" ca="1" si="9"/>
        <v>12-100mg - Tablet, Chewable - Bottle of 60</v>
      </c>
      <c r="I296" s="324">
        <v>264</v>
      </c>
    </row>
    <row r="297" spans="1:9" ht="15" x14ac:dyDescent="0.25">
      <c r="A297" s="324" t="s">
        <v>4791</v>
      </c>
      <c r="B297" s="5">
        <f>IFERROR(VLOOKUP(A297,CatProd!C:G,5,FALSE),"")</f>
        <v>12</v>
      </c>
      <c r="C297" s="5" t="str">
        <f t="shared" ca="1" si="8"/>
        <v>10mg/ml - Powder for oral solution - Bottle of 2g</v>
      </c>
      <c r="D297" s="324" t="s">
        <v>5452</v>
      </c>
      <c r="E297" s="325" t="s">
        <v>2824</v>
      </c>
      <c r="F297" s="325" t="s">
        <v>2825</v>
      </c>
      <c r="G297" s="325"/>
      <c r="H297" s="5" t="str">
        <f t="shared" ca="1" si="9"/>
        <v>12-10mg/ml - Powder for oral solution - Bottle of 2g</v>
      </c>
      <c r="I297" s="324">
        <v>267</v>
      </c>
    </row>
    <row r="298" spans="1:9" ht="15" x14ac:dyDescent="0.25">
      <c r="A298" s="324" t="s">
        <v>4791</v>
      </c>
      <c r="B298" s="5">
        <f>IFERROR(VLOOKUP(A298,CatProd!C:G,5,FALSE),"")</f>
        <v>12</v>
      </c>
      <c r="C298" s="5" t="str">
        <f t="shared" ca="1" si="8"/>
        <v>10mg/ml - Powder for oral solution - Bottle of 4g</v>
      </c>
      <c r="D298" s="324" t="s">
        <v>5453</v>
      </c>
      <c r="E298" s="325" t="s">
        <v>2852</v>
      </c>
      <c r="F298" s="325" t="s">
        <v>2853</v>
      </c>
      <c r="G298" s="325"/>
      <c r="H298" s="5" t="str">
        <f t="shared" ca="1" si="9"/>
        <v>12-10mg/ml - Powder for oral solution - Bottle of 4g</v>
      </c>
      <c r="I298" s="324">
        <v>268</v>
      </c>
    </row>
    <row r="299" spans="1:9" ht="15" x14ac:dyDescent="0.25">
      <c r="A299" s="324" t="s">
        <v>4791</v>
      </c>
      <c r="B299" s="5">
        <f>IFERROR(VLOOKUP(A299,CatProd!C:G,5,FALSE),"")</f>
        <v>12</v>
      </c>
      <c r="C299" s="5" t="str">
        <f t="shared" ca="1" si="8"/>
        <v>125mg - Capsule, delayed release - Blister of 14</v>
      </c>
      <c r="D299" s="324" t="s">
        <v>5454</v>
      </c>
      <c r="E299" s="325" t="s">
        <v>2851</v>
      </c>
      <c r="F299" s="325" t="s">
        <v>2850</v>
      </c>
      <c r="G299" s="325"/>
      <c r="H299" s="5" t="str">
        <f t="shared" ca="1" si="9"/>
        <v>12-125mg - Capsule, delayed release - Blister of 14</v>
      </c>
      <c r="I299" s="324">
        <v>269</v>
      </c>
    </row>
    <row r="300" spans="1:9" ht="15" x14ac:dyDescent="0.25">
      <c r="A300" s="324" t="s">
        <v>4791</v>
      </c>
      <c r="B300" s="5">
        <f>IFERROR(VLOOKUP(A300,CatProd!C:G,5,FALSE),"")</f>
        <v>12</v>
      </c>
      <c r="C300" s="5" t="str">
        <f t="shared" ca="1" si="8"/>
        <v>125mg - Capsule, Delayed release - Bottle of 30</v>
      </c>
      <c r="D300" s="324" t="s">
        <v>5455</v>
      </c>
      <c r="E300" s="325" t="s">
        <v>2826</v>
      </c>
      <c r="F300" s="325" t="s">
        <v>2827</v>
      </c>
      <c r="G300" s="325"/>
      <c r="H300" s="5" t="str">
        <f t="shared" ca="1" si="9"/>
        <v>12-125mg - Capsule, Delayed release - Bottle of 30</v>
      </c>
      <c r="I300" s="324">
        <v>270</v>
      </c>
    </row>
    <row r="301" spans="1:9" ht="15" x14ac:dyDescent="0.25">
      <c r="A301" s="324" t="s">
        <v>4791</v>
      </c>
      <c r="B301" s="5">
        <f>IFERROR(VLOOKUP(A301,CatProd!C:G,5,FALSE),"")</f>
        <v>12</v>
      </c>
      <c r="C301" s="5" t="str">
        <f t="shared" ca="1" si="8"/>
        <v>125mg - Capsule, Delayed release - Bottle of 500</v>
      </c>
      <c r="D301" s="324" t="s">
        <v>5456</v>
      </c>
      <c r="E301" s="325" t="s">
        <v>2828</v>
      </c>
      <c r="F301" s="325" t="s">
        <v>2829</v>
      </c>
      <c r="G301" s="325"/>
      <c r="H301" s="5" t="str">
        <f t="shared" ca="1" si="9"/>
        <v>12-125mg - Capsule, Delayed release - Bottle of 500</v>
      </c>
      <c r="I301" s="324">
        <v>273</v>
      </c>
    </row>
    <row r="302" spans="1:9" ht="15" x14ac:dyDescent="0.25">
      <c r="A302" s="324" t="s">
        <v>4791</v>
      </c>
      <c r="B302" s="5">
        <f>IFERROR(VLOOKUP(A302,CatProd!C:G,5,FALSE),"")</f>
        <v>12</v>
      </c>
      <c r="C302" s="5" t="str">
        <f t="shared" ca="1" si="8"/>
        <v>150mg - Tablet, Chewable - Bottle of 60</v>
      </c>
      <c r="D302" s="324" t="s">
        <v>5457</v>
      </c>
      <c r="E302" s="325" t="s">
        <v>2767</v>
      </c>
      <c r="F302" s="325" t="s">
        <v>2768</v>
      </c>
      <c r="G302" s="325"/>
      <c r="H302" s="5" t="str">
        <f t="shared" ca="1" si="9"/>
        <v>12-150mg - Tablet, Chewable - Bottle of 60</v>
      </c>
      <c r="I302" s="324">
        <v>276</v>
      </c>
    </row>
    <row r="303" spans="1:9" ht="15" x14ac:dyDescent="0.25">
      <c r="A303" s="324" t="s">
        <v>4791</v>
      </c>
      <c r="B303" s="5">
        <f>IFERROR(VLOOKUP(A303,CatProd!C:G,5,FALSE),"")</f>
        <v>12</v>
      </c>
      <c r="C303" s="5" t="str">
        <f t="shared" ca="1" si="8"/>
        <v>200mg - Capsule, Delayed release - Blister of 10</v>
      </c>
      <c r="D303" s="324" t="s">
        <v>5458</v>
      </c>
      <c r="E303" s="325" t="s">
        <v>2756</v>
      </c>
      <c r="F303" s="325" t="s">
        <v>2755</v>
      </c>
      <c r="G303" s="325"/>
      <c r="H303" s="5" t="str">
        <f t="shared" ca="1" si="9"/>
        <v>12-200mg - Capsule, Delayed release - Blister of 10</v>
      </c>
      <c r="I303" s="324">
        <v>278</v>
      </c>
    </row>
    <row r="304" spans="1:9" ht="15" x14ac:dyDescent="0.25">
      <c r="A304" s="324" t="s">
        <v>4791</v>
      </c>
      <c r="B304" s="5">
        <f>IFERROR(VLOOKUP(A304,CatProd!C:G,5,FALSE),"")</f>
        <v>12</v>
      </c>
      <c r="C304" s="5" t="str">
        <f t="shared" ca="1" si="8"/>
        <v>200mg - Capsule, Delayed release - Bottle of 30</v>
      </c>
      <c r="D304" s="324" t="s">
        <v>5459</v>
      </c>
      <c r="E304" s="325" t="s">
        <v>2830</v>
      </c>
      <c r="F304" s="325" t="s">
        <v>2831</v>
      </c>
      <c r="G304" s="325"/>
      <c r="H304" s="5" t="str">
        <f t="shared" ca="1" si="9"/>
        <v>12-200mg - Capsule, Delayed release - Bottle of 30</v>
      </c>
      <c r="I304" s="324">
        <v>283</v>
      </c>
    </row>
    <row r="305" spans="1:9" ht="15" x14ac:dyDescent="0.25">
      <c r="A305" s="324" t="s">
        <v>4791</v>
      </c>
      <c r="B305" s="5">
        <f>IFERROR(VLOOKUP(A305,CatProd!C:G,5,FALSE),"")</f>
        <v>12</v>
      </c>
      <c r="C305" s="5" t="str">
        <f t="shared" ca="1" si="8"/>
        <v>200mg - Capsule, Delayed release - Bottle of 500</v>
      </c>
      <c r="D305" s="324" t="s">
        <v>5460</v>
      </c>
      <c r="E305" s="325" t="s">
        <v>2741</v>
      </c>
      <c r="F305" s="325" t="s">
        <v>2742</v>
      </c>
      <c r="G305" s="325"/>
      <c r="H305" s="5" t="str">
        <f t="shared" ca="1" si="9"/>
        <v>12-200mg - Capsule, Delayed release - Bottle of 500</v>
      </c>
      <c r="I305" s="324">
        <v>286</v>
      </c>
    </row>
    <row r="306" spans="1:9" ht="15" x14ac:dyDescent="0.25">
      <c r="A306" s="324" t="s">
        <v>4791</v>
      </c>
      <c r="B306" s="5">
        <f>IFERROR(VLOOKUP(A306,CatProd!C:G,5,FALSE),"")</f>
        <v>12</v>
      </c>
      <c r="C306" s="5" t="str">
        <f t="shared" ca="1" si="8"/>
        <v>200mg - Dispersible tablet - Bottle of 60</v>
      </c>
      <c r="D306" s="324" t="s">
        <v>5471</v>
      </c>
      <c r="E306" s="325" t="s">
        <v>5472</v>
      </c>
      <c r="F306" s="325" t="s">
        <v>5473</v>
      </c>
      <c r="G306" s="325"/>
      <c r="H306" s="5" t="str">
        <f t="shared" ca="1" si="9"/>
        <v>12-200mg - Dispersible tablet - Bottle of 60</v>
      </c>
      <c r="I306" s="347">
        <v>1217</v>
      </c>
    </row>
    <row r="307" spans="1:9" ht="15" x14ac:dyDescent="0.25">
      <c r="A307" s="324" t="s">
        <v>4791</v>
      </c>
      <c r="B307" s="5">
        <f>IFERROR(VLOOKUP(A307,CatProd!C:G,5,FALSE),"")</f>
        <v>12</v>
      </c>
      <c r="C307" s="5" t="str">
        <f t="shared" ca="1" si="8"/>
        <v>250mg - Capsule, Delayed release - Blister of 10</v>
      </c>
      <c r="D307" s="324" t="s">
        <v>5461</v>
      </c>
      <c r="E307" s="325" t="s">
        <v>2807</v>
      </c>
      <c r="F307" s="325" t="s">
        <v>2806</v>
      </c>
      <c r="G307" s="325"/>
      <c r="H307" s="5" t="str">
        <f t="shared" ca="1" si="9"/>
        <v>12-250mg - Capsule, Delayed release - Blister of 10</v>
      </c>
      <c r="I307" s="324">
        <v>289</v>
      </c>
    </row>
    <row r="308" spans="1:9" ht="15" x14ac:dyDescent="0.25">
      <c r="A308" s="324" t="s">
        <v>4791</v>
      </c>
      <c r="B308" s="5">
        <f>IFERROR(VLOOKUP(A308,CatProd!C:G,5,FALSE),"")</f>
        <v>12</v>
      </c>
      <c r="C308" s="5" t="str">
        <f t="shared" ca="1" si="8"/>
        <v>250mg - Capsule, Delayed release - Blister of 30</v>
      </c>
      <c r="D308" s="324" t="s">
        <v>5462</v>
      </c>
      <c r="E308" s="325" t="s">
        <v>2847</v>
      </c>
      <c r="F308" s="325" t="s">
        <v>2846</v>
      </c>
      <c r="G308" s="325"/>
      <c r="H308" s="5" t="str">
        <f t="shared" ca="1" si="9"/>
        <v>12-250mg - Capsule, Delayed release - Blister of 30</v>
      </c>
      <c r="I308" s="324">
        <v>291</v>
      </c>
    </row>
    <row r="309" spans="1:9" ht="15" x14ac:dyDescent="0.25">
      <c r="A309" s="324" t="s">
        <v>4791</v>
      </c>
      <c r="B309" s="5">
        <f>IFERROR(VLOOKUP(A309,CatProd!C:G,5,FALSE),"")</f>
        <v>12</v>
      </c>
      <c r="C309" s="5" t="str">
        <f t="shared" ca="1" si="8"/>
        <v>250mg - Capsule, Delayed release - Bottle of 30</v>
      </c>
      <c r="D309" s="324" t="s">
        <v>5463</v>
      </c>
      <c r="E309" s="325" t="s">
        <v>2832</v>
      </c>
      <c r="F309" s="325" t="s">
        <v>2833</v>
      </c>
      <c r="G309" s="325"/>
      <c r="H309" s="5" t="str">
        <f t="shared" ca="1" si="9"/>
        <v>12-250mg - Capsule, Delayed release - Bottle of 30</v>
      </c>
      <c r="I309" s="324">
        <v>293</v>
      </c>
    </row>
    <row r="310" spans="1:9" ht="15" x14ac:dyDescent="0.25">
      <c r="A310" s="324" t="s">
        <v>4791</v>
      </c>
      <c r="B310" s="5">
        <f>IFERROR(VLOOKUP(A310,CatProd!C:G,5,FALSE),"")</f>
        <v>12</v>
      </c>
      <c r="C310" s="5" t="str">
        <f t="shared" ca="1" si="8"/>
        <v>250mg - Capsule, Delayed release - Bottle of 500</v>
      </c>
      <c r="D310" s="324" t="s">
        <v>5464</v>
      </c>
      <c r="E310" s="325" t="s">
        <v>2834</v>
      </c>
      <c r="F310" s="325" t="s">
        <v>2835</v>
      </c>
      <c r="G310" s="325"/>
      <c r="H310" s="5" t="str">
        <f t="shared" ca="1" si="9"/>
        <v>12-250mg - Capsule, Delayed release - Bottle of 500</v>
      </c>
      <c r="I310" s="324">
        <v>295</v>
      </c>
    </row>
    <row r="311" spans="1:9" ht="15" x14ac:dyDescent="0.25">
      <c r="A311" s="324" t="s">
        <v>4791</v>
      </c>
      <c r="B311" s="5">
        <f>IFERROR(VLOOKUP(A311,CatProd!C:G,5,FALSE),"")</f>
        <v>12</v>
      </c>
      <c r="C311" s="5" t="str">
        <f t="shared" ca="1" si="8"/>
        <v>25mg - Tablet - Bottle of 60</v>
      </c>
      <c r="D311" s="324" t="s">
        <v>5465</v>
      </c>
      <c r="E311" s="325" t="s">
        <v>2836</v>
      </c>
      <c r="F311" s="325" t="s">
        <v>2837</v>
      </c>
      <c r="G311" s="325"/>
      <c r="H311" s="5" t="str">
        <f t="shared" ca="1" si="9"/>
        <v>12-25mg - Tablet - Bottle of 60</v>
      </c>
      <c r="I311" s="324">
        <v>297</v>
      </c>
    </row>
    <row r="312" spans="1:9" ht="15" x14ac:dyDescent="0.25">
      <c r="A312" s="324" t="s">
        <v>4791</v>
      </c>
      <c r="B312" s="5">
        <f>IFERROR(VLOOKUP(A312,CatProd!C:G,5,FALSE),"")</f>
        <v>12</v>
      </c>
      <c r="C312" s="5" t="str">
        <f t="shared" ca="1" si="8"/>
        <v>400mg - Capsule, Delayed release - Blister of 30</v>
      </c>
      <c r="D312" s="324" t="s">
        <v>5466</v>
      </c>
      <c r="E312" s="325" t="s">
        <v>2849</v>
      </c>
      <c r="F312" s="325" t="s">
        <v>2848</v>
      </c>
      <c r="G312" s="325"/>
      <c r="H312" s="5" t="str">
        <f t="shared" ca="1" si="9"/>
        <v>12-400mg - Capsule, Delayed release - Blister of 30</v>
      </c>
      <c r="I312" s="324">
        <v>299</v>
      </c>
    </row>
    <row r="313" spans="1:9" ht="15" x14ac:dyDescent="0.25">
      <c r="A313" s="324" t="s">
        <v>4791</v>
      </c>
      <c r="B313" s="5">
        <f>IFERROR(VLOOKUP(A313,CatProd!C:G,5,FALSE),"")</f>
        <v>12</v>
      </c>
      <c r="C313" s="5" t="str">
        <f t="shared" ca="1" si="8"/>
        <v>400mg - Capsule, Delayed release - Blister of 5</v>
      </c>
      <c r="D313" s="324" t="s">
        <v>5467</v>
      </c>
      <c r="E313" s="325" t="s">
        <v>2845</v>
      </c>
      <c r="F313" s="325" t="s">
        <v>2844</v>
      </c>
      <c r="G313" s="325"/>
      <c r="H313" s="5" t="str">
        <f t="shared" ca="1" si="9"/>
        <v>12-400mg - Capsule, Delayed release - Blister of 5</v>
      </c>
      <c r="I313" s="324">
        <v>301</v>
      </c>
    </row>
    <row r="314" spans="1:9" ht="15" x14ac:dyDescent="0.25">
      <c r="A314" s="324" t="s">
        <v>4791</v>
      </c>
      <c r="B314" s="5">
        <f>IFERROR(VLOOKUP(A314,CatProd!C:G,5,FALSE),"")</f>
        <v>12</v>
      </c>
      <c r="C314" s="5" t="str">
        <f t="shared" ca="1" si="8"/>
        <v>400mg - Capsule, Delayed release - Bottle of 30</v>
      </c>
      <c r="D314" s="324" t="s">
        <v>5468</v>
      </c>
      <c r="E314" s="325" t="s">
        <v>2838</v>
      </c>
      <c r="F314" s="325" t="s">
        <v>2839</v>
      </c>
      <c r="G314" s="325"/>
      <c r="H314" s="5" t="str">
        <f t="shared" ca="1" si="9"/>
        <v>12-400mg - Capsule, Delayed release - Bottle of 30</v>
      </c>
      <c r="I314" s="324">
        <v>303</v>
      </c>
    </row>
    <row r="315" spans="1:9" ht="15" x14ac:dyDescent="0.25">
      <c r="A315" s="324" t="s">
        <v>4791</v>
      </c>
      <c r="B315" s="5">
        <f>IFERROR(VLOOKUP(A315,CatProd!C:G,5,FALSE),"")</f>
        <v>12</v>
      </c>
      <c r="C315" s="5" t="str">
        <f t="shared" ca="1" si="8"/>
        <v>400mg - Capsule, Delayed release - Bottle of 500</v>
      </c>
      <c r="D315" s="324" t="s">
        <v>5469</v>
      </c>
      <c r="E315" s="325" t="s">
        <v>2840</v>
      </c>
      <c r="F315" s="325" t="s">
        <v>2841</v>
      </c>
      <c r="G315" s="325"/>
      <c r="H315" s="5" t="str">
        <f t="shared" ca="1" si="9"/>
        <v>12-400mg - Capsule, Delayed release - Bottle of 500</v>
      </c>
      <c r="I315" s="324">
        <v>305</v>
      </c>
    </row>
    <row r="316" spans="1:9" ht="15" x14ac:dyDescent="0.25">
      <c r="A316" s="324" t="s">
        <v>4791</v>
      </c>
      <c r="B316" s="5">
        <f>IFERROR(VLOOKUP(A316,CatProd!C:G,5,FALSE),"")</f>
        <v>12</v>
      </c>
      <c r="C316" s="5" t="str">
        <f t="shared" ca="1" si="8"/>
        <v>50mg - Tablet - Bottle of 60</v>
      </c>
      <c r="D316" s="324" t="s">
        <v>5470</v>
      </c>
      <c r="E316" s="325" t="s">
        <v>2842</v>
      </c>
      <c r="F316" s="325" t="s">
        <v>2843</v>
      </c>
      <c r="G316" s="325"/>
      <c r="H316" s="5" t="str">
        <f t="shared" ca="1" si="9"/>
        <v>12-50mg - Tablet - Bottle of 60</v>
      </c>
      <c r="I316" s="324">
        <v>307</v>
      </c>
    </row>
    <row r="317" spans="1:9" ht="25.5" x14ac:dyDescent="0.2">
      <c r="A317" s="326" t="s">
        <v>4836</v>
      </c>
      <c r="B317" s="5">
        <f>IFERROR(VLOOKUP(A317,CatProd!C:G,5,FALSE),"")</f>
        <v>116</v>
      </c>
      <c r="C317" s="5" t="str">
        <f t="shared" ca="1" si="8"/>
        <v>20mg+160mg - Tablet - Blister of 3</v>
      </c>
      <c r="D317" s="326" t="s">
        <v>5474</v>
      </c>
      <c r="E317" s="326" t="s">
        <v>5475</v>
      </c>
      <c r="F317" s="326" t="s">
        <v>2857</v>
      </c>
      <c r="G317" s="326"/>
      <c r="H317" s="5" t="str">
        <f t="shared" ca="1" si="9"/>
        <v>116-20mg+160mg - Tablet - Blister of 3</v>
      </c>
      <c r="I317" s="326">
        <v>308</v>
      </c>
    </row>
    <row r="318" spans="1:9" ht="25.5" x14ac:dyDescent="0.2">
      <c r="A318" s="326" t="s">
        <v>4836</v>
      </c>
      <c r="B318" s="5">
        <f>IFERROR(VLOOKUP(A318,CatProd!C:G,5,FALSE),"")</f>
        <v>116</v>
      </c>
      <c r="C318" s="5" t="str">
        <f t="shared" ca="1" si="8"/>
        <v>40mg+320mg - Tablet - Blister of 12</v>
      </c>
      <c r="D318" s="326" t="s">
        <v>5476</v>
      </c>
      <c r="E318" s="326" t="s">
        <v>5477</v>
      </c>
      <c r="F318" s="326" t="s">
        <v>2859</v>
      </c>
      <c r="G318" s="326"/>
      <c r="H318" s="5" t="str">
        <f t="shared" ca="1" si="9"/>
        <v>116-40mg+320mg - Tablet - Blister of 12</v>
      </c>
      <c r="I318" s="326">
        <v>309</v>
      </c>
    </row>
    <row r="319" spans="1:9" ht="25.5" x14ac:dyDescent="0.2">
      <c r="A319" s="326" t="s">
        <v>4836</v>
      </c>
      <c r="B319" s="5">
        <f>IFERROR(VLOOKUP(A319,CatProd!C:G,5,FALSE),"")</f>
        <v>116</v>
      </c>
      <c r="C319" s="5" t="str">
        <f t="shared" ca="1" si="8"/>
        <v>40mg+320mg - Tablet - Blister of 3</v>
      </c>
      <c r="D319" s="326" t="s">
        <v>5478</v>
      </c>
      <c r="E319" s="326" t="s">
        <v>5479</v>
      </c>
      <c r="F319" s="326" t="s">
        <v>2856</v>
      </c>
      <c r="G319" s="326"/>
      <c r="H319" s="5" t="str">
        <f t="shared" ca="1" si="9"/>
        <v>116-40mg+320mg - Tablet - Blister of 3</v>
      </c>
      <c r="I319" s="326">
        <v>310</v>
      </c>
    </row>
    <row r="320" spans="1:9" ht="25.5" x14ac:dyDescent="0.2">
      <c r="A320" s="326" t="s">
        <v>4836</v>
      </c>
      <c r="B320" s="5">
        <f>IFERROR(VLOOKUP(A320,CatProd!C:G,5,FALSE),"")</f>
        <v>116</v>
      </c>
      <c r="C320" s="5" t="str">
        <f t="shared" ca="1" si="8"/>
        <v>40mg+320mg - Tablet - Blister of 6</v>
      </c>
      <c r="D320" s="326" t="s">
        <v>5480</v>
      </c>
      <c r="E320" s="326" t="s">
        <v>5481</v>
      </c>
      <c r="F320" s="326" t="s">
        <v>2860</v>
      </c>
      <c r="G320" s="326"/>
      <c r="H320" s="5" t="str">
        <f t="shared" ca="1" si="9"/>
        <v>116-40mg+320mg - Tablet - Blister of 6</v>
      </c>
      <c r="I320" s="326">
        <v>312</v>
      </c>
    </row>
    <row r="321" spans="1:9" ht="25.5" x14ac:dyDescent="0.2">
      <c r="A321" s="326" t="s">
        <v>4836</v>
      </c>
      <c r="B321" s="5">
        <f>IFERROR(VLOOKUP(A321,CatProd!C:G,5,FALSE),"")</f>
        <v>116</v>
      </c>
      <c r="C321" s="5" t="str">
        <f t="shared" ca="1" si="8"/>
        <v>40mg+320mg - Tablet - Blister of 9</v>
      </c>
      <c r="D321" s="326" t="s">
        <v>5482</v>
      </c>
      <c r="E321" s="326" t="s">
        <v>5483</v>
      </c>
      <c r="F321" s="326" t="s">
        <v>2858</v>
      </c>
      <c r="G321" s="326"/>
      <c r="H321" s="5" t="str">
        <f t="shared" ca="1" si="9"/>
        <v>116-40mg+320mg - Tablet - Blister of 9</v>
      </c>
      <c r="I321" s="326">
        <v>313</v>
      </c>
    </row>
    <row r="322" spans="1:9" ht="15" x14ac:dyDescent="0.25">
      <c r="A322" s="324" t="s">
        <v>4792</v>
      </c>
      <c r="B322" s="5">
        <f>IFERROR(VLOOKUP(A322,CatProd!C:G,5,FALSE),"")</f>
        <v>152</v>
      </c>
      <c r="C322" s="5" t="str">
        <f t="shared" ref="C322:C385" ca="1" si="10">IF(OFFSET(D322,0,LangOffset,1,1)&lt;&gt;"",OFFSET(D322,0,LangOffset,1,1),"")</f>
        <v>10mg - Tablets - Bottle of 30</v>
      </c>
      <c r="D322" s="324" t="s">
        <v>5486</v>
      </c>
      <c r="E322" s="325" t="s">
        <v>5487</v>
      </c>
      <c r="F322" s="325" t="s">
        <v>5488</v>
      </c>
      <c r="G322" s="325"/>
      <c r="H322" s="5" t="str">
        <f t="shared" ref="H322:H385" ca="1" si="11">CONCATENATE(B322,"-",C322)</f>
        <v>152-10mg - Tablets - Bottle of 30</v>
      </c>
      <c r="I322" s="347">
        <v>1218</v>
      </c>
    </row>
    <row r="323" spans="1:9" ht="15" x14ac:dyDescent="0.25">
      <c r="A323" s="324" t="s">
        <v>4792</v>
      </c>
      <c r="B323" s="5">
        <f>IFERROR(VLOOKUP(A323,CatProd!C:G,5,FALSE),"")</f>
        <v>152</v>
      </c>
      <c r="C323" s="5" t="str">
        <f t="shared" ca="1" si="10"/>
        <v>25mg - Tablets - Bottle of 30</v>
      </c>
      <c r="D323" s="324" t="s">
        <v>5489</v>
      </c>
      <c r="E323" s="325" t="s">
        <v>5490</v>
      </c>
      <c r="F323" s="325" t="s">
        <v>5491</v>
      </c>
      <c r="G323" s="325"/>
      <c r="H323" s="5" t="str">
        <f t="shared" ca="1" si="11"/>
        <v>152-25mg - Tablets - Bottle of 30</v>
      </c>
      <c r="I323" s="347">
        <v>1219</v>
      </c>
    </row>
    <row r="324" spans="1:9" ht="15" x14ac:dyDescent="0.25">
      <c r="A324" s="324" t="s">
        <v>4792</v>
      </c>
      <c r="B324" s="5">
        <f>IFERROR(VLOOKUP(A324,CatProd!C:G,5,FALSE),"")</f>
        <v>152</v>
      </c>
      <c r="C324" s="5" t="str">
        <f t="shared" ca="1" si="10"/>
        <v>50mg - Tablet - Bottle of 30</v>
      </c>
      <c r="D324" s="324" t="s">
        <v>5484</v>
      </c>
      <c r="E324" s="325" t="s">
        <v>5485</v>
      </c>
      <c r="F324" s="325" t="s">
        <v>2866</v>
      </c>
      <c r="G324" s="325"/>
      <c r="H324" s="5" t="str">
        <f t="shared" ca="1" si="11"/>
        <v>152-50mg - Tablet - Bottle of 30</v>
      </c>
      <c r="I324" s="324">
        <v>1072</v>
      </c>
    </row>
    <row r="325" spans="1:9" ht="15" x14ac:dyDescent="0.25">
      <c r="A325" s="324" t="s">
        <v>4793</v>
      </c>
      <c r="B325" s="5">
        <f>IFERROR(VLOOKUP(A325,CatProd!C:G,5,FALSE),"")</f>
        <v>13</v>
      </c>
      <c r="C325" s="5" t="str">
        <f t="shared" ca="1" si="10"/>
        <v>100mg - Dispersible tablet, Bottle of 30</v>
      </c>
      <c r="D325" s="324" t="s">
        <v>5515</v>
      </c>
      <c r="E325" s="325" t="s">
        <v>5516</v>
      </c>
      <c r="F325" s="325" t="s">
        <v>5517</v>
      </c>
      <c r="G325" s="325"/>
      <c r="H325" s="5" t="str">
        <f t="shared" ca="1" si="11"/>
        <v>13-100mg - Dispersible tablet, Bottle of 30</v>
      </c>
      <c r="I325" s="347">
        <v>1220</v>
      </c>
    </row>
    <row r="326" spans="1:9" ht="15" x14ac:dyDescent="0.25">
      <c r="A326" s="324" t="s">
        <v>4793</v>
      </c>
      <c r="B326" s="5">
        <f>IFERROR(VLOOKUP(A326,CatProd!C:G,5,FALSE),"")</f>
        <v>13</v>
      </c>
      <c r="C326" s="5" t="str">
        <f t="shared" ca="1" si="10"/>
        <v>100mg - Tablet - Blister of 10</v>
      </c>
      <c r="D326" s="324" t="s">
        <v>5492</v>
      </c>
      <c r="E326" s="325" t="s">
        <v>2754</v>
      </c>
      <c r="F326" s="325" t="s">
        <v>2753</v>
      </c>
      <c r="G326" s="325"/>
      <c r="H326" s="5" t="str">
        <f t="shared" ca="1" si="11"/>
        <v>13-100mg - Tablet - Blister of 10</v>
      </c>
      <c r="I326" s="324">
        <v>315</v>
      </c>
    </row>
    <row r="327" spans="1:9" ht="15" x14ac:dyDescent="0.25">
      <c r="A327" s="324" t="s">
        <v>4793</v>
      </c>
      <c r="B327" s="5">
        <f>IFERROR(VLOOKUP(A327,CatProd!C:G,5,FALSE),"")</f>
        <v>13</v>
      </c>
      <c r="C327" s="5" t="str">
        <f t="shared" ca="1" si="10"/>
        <v>100mg - Tablet - Bottle of 30</v>
      </c>
      <c r="D327" s="324" t="s">
        <v>5493</v>
      </c>
      <c r="E327" s="325" t="s">
        <v>2854</v>
      </c>
      <c r="F327" s="325" t="s">
        <v>2855</v>
      </c>
      <c r="G327" s="325"/>
      <c r="H327" s="5" t="str">
        <f t="shared" ca="1" si="11"/>
        <v>13-100mg - Tablet - Bottle of 30</v>
      </c>
      <c r="I327" s="324">
        <v>317</v>
      </c>
    </row>
    <row r="328" spans="1:9" ht="15" x14ac:dyDescent="0.25">
      <c r="A328" s="324" t="s">
        <v>4793</v>
      </c>
      <c r="B328" s="5">
        <f>IFERROR(VLOOKUP(A328,CatProd!C:G,5,FALSE),"")</f>
        <v>13</v>
      </c>
      <c r="C328" s="5" t="str">
        <f t="shared" ca="1" si="10"/>
        <v>100mg - Tablet - Bottle of 500</v>
      </c>
      <c r="D328" s="324" t="s">
        <v>5494</v>
      </c>
      <c r="E328" s="325" t="s">
        <v>2763</v>
      </c>
      <c r="F328" s="325" t="s">
        <v>2764</v>
      </c>
      <c r="G328" s="325"/>
      <c r="H328" s="5" t="str">
        <f t="shared" ca="1" si="11"/>
        <v>13-100mg - Tablet - Bottle of 500</v>
      </c>
      <c r="I328" s="324">
        <v>320</v>
      </c>
    </row>
    <row r="329" spans="1:9" ht="15" x14ac:dyDescent="0.25">
      <c r="A329" s="324" t="s">
        <v>4793</v>
      </c>
      <c r="B329" s="5">
        <f>IFERROR(VLOOKUP(A329,CatProd!C:G,5,FALSE),"")</f>
        <v>13</v>
      </c>
      <c r="C329" s="5" t="str">
        <f t="shared" ca="1" si="10"/>
        <v>100mg - Tablet - Bottle of 90</v>
      </c>
      <c r="D329" s="324" t="s">
        <v>5495</v>
      </c>
      <c r="E329" s="325" t="s">
        <v>2875</v>
      </c>
      <c r="F329" s="325" t="s">
        <v>2876</v>
      </c>
      <c r="G329" s="325"/>
      <c r="H329" s="5" t="str">
        <f t="shared" ca="1" si="11"/>
        <v>13-100mg - Tablet - Bottle of 90</v>
      </c>
      <c r="I329" s="324">
        <v>321</v>
      </c>
    </row>
    <row r="330" spans="1:9" ht="15" x14ac:dyDescent="0.25">
      <c r="A330" s="324" t="s">
        <v>4793</v>
      </c>
      <c r="B330" s="5">
        <f>IFERROR(VLOOKUP(A330,CatProd!C:G,5,FALSE),"")</f>
        <v>13</v>
      </c>
      <c r="C330" s="5" t="str">
        <f t="shared" ca="1" si="10"/>
        <v>200mg - Capsule - Blister of 10</v>
      </c>
      <c r="D330" s="324" t="s">
        <v>5226</v>
      </c>
      <c r="E330" s="325" t="s">
        <v>2756</v>
      </c>
      <c r="F330" s="325" t="s">
        <v>2755</v>
      </c>
      <c r="G330" s="325"/>
      <c r="H330" s="5" t="str">
        <f t="shared" ca="1" si="11"/>
        <v>13-200mg - Capsule - Blister of 10</v>
      </c>
      <c r="I330" s="324">
        <v>322</v>
      </c>
    </row>
    <row r="331" spans="1:9" ht="15" x14ac:dyDescent="0.25">
      <c r="A331" s="324" t="s">
        <v>4793</v>
      </c>
      <c r="B331" s="5">
        <f>IFERROR(VLOOKUP(A331,CatProd!C:G,5,FALSE),"")</f>
        <v>13</v>
      </c>
      <c r="C331" s="5" t="str">
        <f t="shared" ca="1" si="10"/>
        <v>200mg - Capsule - Blister of 90</v>
      </c>
      <c r="D331" s="324" t="s">
        <v>5496</v>
      </c>
      <c r="E331" s="325" t="s">
        <v>2882</v>
      </c>
      <c r="F331" s="325" t="s">
        <v>2881</v>
      </c>
      <c r="G331" s="325"/>
      <c r="H331" s="5" t="str">
        <f t="shared" ca="1" si="11"/>
        <v>13-200mg - Capsule - Blister of 90</v>
      </c>
      <c r="I331" s="324">
        <v>323</v>
      </c>
    </row>
    <row r="332" spans="1:9" ht="15" x14ac:dyDescent="0.25">
      <c r="A332" s="324" t="s">
        <v>4793</v>
      </c>
      <c r="B332" s="5">
        <f>IFERROR(VLOOKUP(A332,CatProd!C:G,5,FALSE),"")</f>
        <v>13</v>
      </c>
      <c r="C332" s="5" t="str">
        <f t="shared" ca="1" si="10"/>
        <v>200mg - Capsule - Bottle of 1000</v>
      </c>
      <c r="D332" s="324" t="s">
        <v>5497</v>
      </c>
      <c r="E332" s="325" t="s">
        <v>2883</v>
      </c>
      <c r="F332" s="325" t="s">
        <v>2884</v>
      </c>
      <c r="G332" s="325"/>
      <c r="H332" s="5" t="str">
        <f t="shared" ca="1" si="11"/>
        <v>13-200mg - Capsule - Bottle of 1000</v>
      </c>
      <c r="I332" s="324">
        <v>326</v>
      </c>
    </row>
    <row r="333" spans="1:9" ht="15" x14ac:dyDescent="0.25">
      <c r="A333" s="324" t="s">
        <v>4793</v>
      </c>
      <c r="B333" s="5">
        <f>IFERROR(VLOOKUP(A333,CatProd!C:G,5,FALSE),"")</f>
        <v>13</v>
      </c>
      <c r="C333" s="5" t="str">
        <f t="shared" ca="1" si="10"/>
        <v>200mg - Capsule - Bottle of 30</v>
      </c>
      <c r="D333" s="324" t="s">
        <v>5498</v>
      </c>
      <c r="E333" s="325" t="s">
        <v>2830</v>
      </c>
      <c r="F333" s="325" t="s">
        <v>2831</v>
      </c>
      <c r="G333" s="325"/>
      <c r="H333" s="5" t="str">
        <f t="shared" ca="1" si="11"/>
        <v>13-200mg - Capsule - Bottle of 30</v>
      </c>
      <c r="I333" s="324">
        <v>327</v>
      </c>
    </row>
    <row r="334" spans="1:9" ht="15" x14ac:dyDescent="0.25">
      <c r="A334" s="324" t="s">
        <v>4793</v>
      </c>
      <c r="B334" s="5">
        <f>IFERROR(VLOOKUP(A334,CatProd!C:G,5,FALSE),"")</f>
        <v>13</v>
      </c>
      <c r="C334" s="5" t="str">
        <f t="shared" ca="1" si="10"/>
        <v>200mg - Capsule - Bottle of 90</v>
      </c>
      <c r="D334" s="324" t="s">
        <v>5500</v>
      </c>
      <c r="E334" s="325" t="s">
        <v>2861</v>
      </c>
      <c r="F334" s="325" t="s">
        <v>2862</v>
      </c>
      <c r="G334" s="325"/>
      <c r="H334" s="5" t="str">
        <f t="shared" ca="1" si="11"/>
        <v>13-200mg - Capsule - Bottle of 90</v>
      </c>
      <c r="I334" s="324">
        <v>329</v>
      </c>
    </row>
    <row r="335" spans="1:9" ht="15" x14ac:dyDescent="0.25">
      <c r="A335" s="324" t="s">
        <v>4793</v>
      </c>
      <c r="B335" s="5">
        <f>IFERROR(VLOOKUP(A335,CatProd!C:G,5,FALSE),"")</f>
        <v>13</v>
      </c>
      <c r="C335" s="5" t="str">
        <f t="shared" ca="1" si="10"/>
        <v>200mg - Tablet - Bottle of 30</v>
      </c>
      <c r="D335" s="324" t="s">
        <v>5499</v>
      </c>
      <c r="E335" s="325" t="s">
        <v>2830</v>
      </c>
      <c r="F335" s="325" t="s">
        <v>2831</v>
      </c>
      <c r="G335" s="325"/>
      <c r="H335" s="5" t="str">
        <f t="shared" ca="1" si="11"/>
        <v>13-200mg - Tablet - Bottle of 30</v>
      </c>
      <c r="I335" s="324">
        <v>328</v>
      </c>
    </row>
    <row r="336" spans="1:9" ht="15" x14ac:dyDescent="0.25">
      <c r="A336" s="324" t="s">
        <v>4793</v>
      </c>
      <c r="B336" s="5">
        <f>IFERROR(VLOOKUP(A336,CatProd!C:G,5,FALSE),"")</f>
        <v>13</v>
      </c>
      <c r="C336" s="5" t="str">
        <f t="shared" ca="1" si="10"/>
        <v>200mg - Tablet - Bottle of 90</v>
      </c>
      <c r="D336" s="324" t="s">
        <v>5501</v>
      </c>
      <c r="E336" s="325" t="s">
        <v>2861</v>
      </c>
      <c r="F336" s="325" t="s">
        <v>2862</v>
      </c>
      <c r="G336" s="325"/>
      <c r="H336" s="5" t="str">
        <f t="shared" ca="1" si="11"/>
        <v>13-200mg - Tablet - Bottle of 90</v>
      </c>
      <c r="I336" s="324">
        <v>330</v>
      </c>
    </row>
    <row r="337" spans="1:9" ht="15" x14ac:dyDescent="0.25">
      <c r="A337" s="324" t="s">
        <v>4793</v>
      </c>
      <c r="B337" s="5">
        <f>IFERROR(VLOOKUP(A337,CatProd!C:G,5,FALSE),"")</f>
        <v>13</v>
      </c>
      <c r="C337" s="5" t="str">
        <f t="shared" ca="1" si="10"/>
        <v>30mg/ml - Oral solution - Bottle of 180 ml</v>
      </c>
      <c r="D337" s="324" t="s">
        <v>5502</v>
      </c>
      <c r="E337" s="325" t="s">
        <v>2863</v>
      </c>
      <c r="F337" s="325" t="s">
        <v>2864</v>
      </c>
      <c r="G337" s="325"/>
      <c r="H337" s="5" t="str">
        <f t="shared" ca="1" si="11"/>
        <v>13-30mg/ml - Oral solution - Bottle of 180 ml</v>
      </c>
      <c r="I337" s="324">
        <v>332</v>
      </c>
    </row>
    <row r="338" spans="1:9" ht="15" x14ac:dyDescent="0.25">
      <c r="A338" s="324" t="s">
        <v>4793</v>
      </c>
      <c r="B338" s="5">
        <f>IFERROR(VLOOKUP(A338,CatProd!C:G,5,FALSE),"")</f>
        <v>13</v>
      </c>
      <c r="C338" s="5" t="str">
        <f t="shared" ca="1" si="10"/>
        <v>50mg - Capsule - Blister of 10</v>
      </c>
      <c r="D338" s="324" t="s">
        <v>5503</v>
      </c>
      <c r="E338" s="325" t="s">
        <v>2700</v>
      </c>
      <c r="F338" s="325" t="s">
        <v>2699</v>
      </c>
      <c r="G338" s="325"/>
      <c r="H338" s="5" t="str">
        <f t="shared" ca="1" si="11"/>
        <v>13-50mg - Capsule - Blister of 10</v>
      </c>
      <c r="I338" s="324">
        <v>333</v>
      </c>
    </row>
    <row r="339" spans="1:9" ht="15" x14ac:dyDescent="0.25">
      <c r="A339" s="324" t="s">
        <v>4793</v>
      </c>
      <c r="B339" s="5">
        <f>IFERROR(VLOOKUP(A339,CatProd!C:G,5,FALSE),"")</f>
        <v>13</v>
      </c>
      <c r="C339" s="5" t="str">
        <f t="shared" ca="1" si="10"/>
        <v>50mg - Capsule - Bottle of 30</v>
      </c>
      <c r="D339" s="324" t="s">
        <v>5505</v>
      </c>
      <c r="E339" s="325" t="s">
        <v>2865</v>
      </c>
      <c r="F339" s="325" t="s">
        <v>2866</v>
      </c>
      <c r="G339" s="325"/>
      <c r="H339" s="5" t="str">
        <f t="shared" ca="1" si="11"/>
        <v>13-50mg - Capsule - Bottle of 30</v>
      </c>
      <c r="I339" s="324">
        <v>336</v>
      </c>
    </row>
    <row r="340" spans="1:9" ht="15" x14ac:dyDescent="0.25">
      <c r="A340" s="324" t="s">
        <v>4793</v>
      </c>
      <c r="B340" s="5">
        <f>IFERROR(VLOOKUP(A340,CatProd!C:G,5,FALSE),"")</f>
        <v>13</v>
      </c>
      <c r="C340" s="5" t="str">
        <f t="shared" ca="1" si="10"/>
        <v>50mg - Capsule - Bottle of 60</v>
      </c>
      <c r="D340" s="324" t="s">
        <v>5504</v>
      </c>
      <c r="E340" s="325" t="s">
        <v>2842</v>
      </c>
      <c r="F340" s="325" t="s">
        <v>2843</v>
      </c>
      <c r="G340" s="325"/>
      <c r="H340" s="5" t="str">
        <f t="shared" ca="1" si="11"/>
        <v>13-50mg - Capsule - Bottle of 60</v>
      </c>
      <c r="I340" s="324">
        <v>335</v>
      </c>
    </row>
    <row r="341" spans="1:9" ht="15" x14ac:dyDescent="0.25">
      <c r="A341" s="324" t="s">
        <v>4793</v>
      </c>
      <c r="B341" s="5">
        <f>IFERROR(VLOOKUP(A341,CatProd!C:G,5,FALSE),"")</f>
        <v>13</v>
      </c>
      <c r="C341" s="5" t="str">
        <f t="shared" ca="1" si="10"/>
        <v>50mg - Capsule - Bottle of 90</v>
      </c>
      <c r="D341" s="324" t="s">
        <v>5506</v>
      </c>
      <c r="E341" s="325" t="s">
        <v>2877</v>
      </c>
      <c r="F341" s="325" t="s">
        <v>2878</v>
      </c>
      <c r="G341" s="325"/>
      <c r="H341" s="5" t="str">
        <f t="shared" ca="1" si="11"/>
        <v>13-50mg - Capsule - Bottle of 90</v>
      </c>
      <c r="I341" s="324">
        <v>338</v>
      </c>
    </row>
    <row r="342" spans="1:9" ht="15" x14ac:dyDescent="0.25">
      <c r="A342" s="324" t="s">
        <v>4793</v>
      </c>
      <c r="B342" s="5">
        <f>IFERROR(VLOOKUP(A342,CatProd!C:G,5,FALSE),"")</f>
        <v>13</v>
      </c>
      <c r="C342" s="5" t="str">
        <f t="shared" ca="1" si="10"/>
        <v>50mg - Tablet - Bottle of 30</v>
      </c>
      <c r="D342" s="324" t="s">
        <v>5484</v>
      </c>
      <c r="E342" s="325" t="s">
        <v>5485</v>
      </c>
      <c r="F342" s="325" t="s">
        <v>2866</v>
      </c>
      <c r="G342" s="325"/>
      <c r="H342" s="5" t="str">
        <f t="shared" ca="1" si="11"/>
        <v>13-50mg - Tablet - Bottle of 30</v>
      </c>
      <c r="I342" s="324">
        <v>337</v>
      </c>
    </row>
    <row r="343" spans="1:9" ht="15" x14ac:dyDescent="0.25">
      <c r="A343" s="324" t="s">
        <v>4793</v>
      </c>
      <c r="B343" s="5">
        <f>IFERROR(VLOOKUP(A343,CatProd!C:G,5,FALSE),"")</f>
        <v>13</v>
      </c>
      <c r="C343" s="5" t="str">
        <f t="shared" ca="1" si="10"/>
        <v>50mg - Tablet - Bottle of 90</v>
      </c>
      <c r="D343" s="324" t="s">
        <v>5507</v>
      </c>
      <c r="E343" s="325" t="s">
        <v>2877</v>
      </c>
      <c r="F343" s="325" t="s">
        <v>2878</v>
      </c>
      <c r="G343" s="325"/>
      <c r="H343" s="5" t="str">
        <f t="shared" ca="1" si="11"/>
        <v>13-50mg - Tablet - Bottle of 90</v>
      </c>
      <c r="I343" s="324">
        <v>339</v>
      </c>
    </row>
    <row r="344" spans="1:9" ht="15" x14ac:dyDescent="0.25">
      <c r="A344" s="324" t="s">
        <v>4793</v>
      </c>
      <c r="B344" s="5">
        <f>IFERROR(VLOOKUP(A344,CatProd!C:G,5,FALSE),"")</f>
        <v>13</v>
      </c>
      <c r="C344" s="5" t="str">
        <f t="shared" ca="1" si="10"/>
        <v>600mg - Tablet - Blister of 10</v>
      </c>
      <c r="D344" s="324" t="s">
        <v>5508</v>
      </c>
      <c r="E344" s="325" t="s">
        <v>2868</v>
      </c>
      <c r="F344" s="325" t="s">
        <v>2867</v>
      </c>
      <c r="G344" s="325"/>
      <c r="H344" s="5" t="str">
        <f t="shared" ca="1" si="11"/>
        <v>13-600mg - Tablet - Blister of 10</v>
      </c>
      <c r="I344" s="324">
        <v>340</v>
      </c>
    </row>
    <row r="345" spans="1:9" ht="15" x14ac:dyDescent="0.25">
      <c r="A345" s="324" t="s">
        <v>4793</v>
      </c>
      <c r="B345" s="5">
        <f>IFERROR(VLOOKUP(A345,CatProd!C:G,5,FALSE),"")</f>
        <v>13</v>
      </c>
      <c r="C345" s="5" t="str">
        <f t="shared" ca="1" si="10"/>
        <v>600mg - Tablet - Blister of 10 - 30 (3*10)</v>
      </c>
      <c r="D345" s="324" t="s">
        <v>5510</v>
      </c>
      <c r="E345" s="325" t="s">
        <v>2870</v>
      </c>
      <c r="F345" s="325" t="s">
        <v>2869</v>
      </c>
      <c r="G345" s="325"/>
      <c r="H345" s="5" t="str">
        <f t="shared" ca="1" si="11"/>
        <v>13-600mg - Tablet - Blister of 10 - 30 (3*10)</v>
      </c>
      <c r="I345" s="324">
        <v>342</v>
      </c>
    </row>
    <row r="346" spans="1:9" ht="15" x14ac:dyDescent="0.25">
      <c r="A346" s="324" t="s">
        <v>4793</v>
      </c>
      <c r="B346" s="5">
        <f>IFERROR(VLOOKUP(A346,CatProd!C:G,5,FALSE),"")</f>
        <v>13</v>
      </c>
      <c r="C346" s="5" t="str">
        <f t="shared" ca="1" si="10"/>
        <v>600mg - Tablet - Bottle of 250</v>
      </c>
      <c r="D346" s="324" t="s">
        <v>5511</v>
      </c>
      <c r="E346" s="325" t="s">
        <v>2879</v>
      </c>
      <c r="F346" s="325" t="s">
        <v>2880</v>
      </c>
      <c r="G346" s="325"/>
      <c r="H346" s="5" t="str">
        <f t="shared" ca="1" si="11"/>
        <v>13-600mg - Tablet - Bottle of 250</v>
      </c>
      <c r="I346" s="324">
        <v>344</v>
      </c>
    </row>
    <row r="347" spans="1:9" ht="15" x14ac:dyDescent="0.25">
      <c r="A347" s="324" t="s">
        <v>4793</v>
      </c>
      <c r="B347" s="5">
        <f>IFERROR(VLOOKUP(A347,CatProd!C:G,5,FALSE),"")</f>
        <v>13</v>
      </c>
      <c r="C347" s="5" t="str">
        <f t="shared" ca="1" si="10"/>
        <v>600mg - Tablet - Bottle of 28</v>
      </c>
      <c r="D347" s="324" t="s">
        <v>5509</v>
      </c>
      <c r="E347" s="325" t="s">
        <v>2888</v>
      </c>
      <c r="F347" s="325" t="s">
        <v>2887</v>
      </c>
      <c r="G347" s="325"/>
      <c r="H347" s="5" t="str">
        <f t="shared" ca="1" si="11"/>
        <v>13-600mg - Tablet - Bottle of 28</v>
      </c>
      <c r="I347" s="324">
        <v>341</v>
      </c>
    </row>
    <row r="348" spans="1:9" ht="15" x14ac:dyDescent="0.25">
      <c r="A348" s="324" t="s">
        <v>4793</v>
      </c>
      <c r="B348" s="5">
        <f>IFERROR(VLOOKUP(A348,CatProd!C:G,5,FALSE),"")</f>
        <v>13</v>
      </c>
      <c r="C348" s="5" t="str">
        <f t="shared" ca="1" si="10"/>
        <v>600mg - Tablet - Bottle of 30</v>
      </c>
      <c r="D348" s="324" t="s">
        <v>5512</v>
      </c>
      <c r="E348" s="325" t="s">
        <v>2871</v>
      </c>
      <c r="F348" s="325" t="s">
        <v>2872</v>
      </c>
      <c r="G348" s="325"/>
      <c r="H348" s="5" t="str">
        <f t="shared" ca="1" si="11"/>
        <v>13-600mg - Tablet - Bottle of 30</v>
      </c>
      <c r="I348" s="324">
        <v>345</v>
      </c>
    </row>
    <row r="349" spans="1:9" ht="15" x14ac:dyDescent="0.25">
      <c r="A349" s="324" t="s">
        <v>4793</v>
      </c>
      <c r="B349" s="5">
        <f>IFERROR(VLOOKUP(A349,CatProd!C:G,5,FALSE),"")</f>
        <v>13</v>
      </c>
      <c r="C349" s="5" t="str">
        <f t="shared" ca="1" si="10"/>
        <v>600mg - Tablet - Bottle of 500</v>
      </c>
      <c r="D349" s="324" t="s">
        <v>5513</v>
      </c>
      <c r="E349" s="325" t="s">
        <v>2873</v>
      </c>
      <c r="F349" s="325" t="s">
        <v>2874</v>
      </c>
      <c r="G349" s="325"/>
      <c r="H349" s="5" t="str">
        <f t="shared" ca="1" si="11"/>
        <v>13-600mg - Tablet - Bottle of 500</v>
      </c>
      <c r="I349" s="324">
        <v>346</v>
      </c>
    </row>
    <row r="350" spans="1:9" ht="15" x14ac:dyDescent="0.25">
      <c r="A350" s="324" t="s">
        <v>4793</v>
      </c>
      <c r="B350" s="5">
        <f>IFERROR(VLOOKUP(A350,CatProd!C:G,5,FALSE),"")</f>
        <v>13</v>
      </c>
      <c r="C350" s="5" t="str">
        <f t="shared" ca="1" si="10"/>
        <v>600mg - Tablet - Bottle of 60</v>
      </c>
      <c r="D350" s="324" t="s">
        <v>5439</v>
      </c>
      <c r="E350" s="325" t="s">
        <v>2820</v>
      </c>
      <c r="F350" s="325" t="s">
        <v>2821</v>
      </c>
      <c r="G350" s="325"/>
      <c r="H350" s="5" t="str">
        <f t="shared" ca="1" si="11"/>
        <v>13-600mg - Tablet - Bottle of 60</v>
      </c>
      <c r="I350" s="324">
        <v>343</v>
      </c>
    </row>
    <row r="351" spans="1:9" ht="15" x14ac:dyDescent="0.25">
      <c r="A351" s="324" t="s">
        <v>4793</v>
      </c>
      <c r="B351" s="5">
        <f>IFERROR(VLOOKUP(A351,CatProd!C:G,5,FALSE),"")</f>
        <v>13</v>
      </c>
      <c r="C351" s="5" t="str">
        <f t="shared" ca="1" si="10"/>
        <v>600mg - Tablet - Bottle of 90</v>
      </c>
      <c r="D351" s="324" t="s">
        <v>5514</v>
      </c>
      <c r="E351" s="325" t="s">
        <v>2885</v>
      </c>
      <c r="F351" s="325" t="s">
        <v>2886</v>
      </c>
      <c r="G351" s="325"/>
      <c r="H351" s="5" t="str">
        <f t="shared" ca="1" si="11"/>
        <v>13-600mg - Tablet - Bottle of 90</v>
      </c>
      <c r="I351" s="324">
        <v>347</v>
      </c>
    </row>
    <row r="352" spans="1:9" ht="15" x14ac:dyDescent="0.25">
      <c r="A352" s="324" t="s">
        <v>4794</v>
      </c>
      <c r="B352" s="5">
        <f>IFERROR(VLOOKUP(A352,CatProd!C:G,5,FALSE),"")</f>
        <v>15</v>
      </c>
      <c r="C352" s="5" t="str">
        <f t="shared" ca="1" si="10"/>
        <v>600mg+[150mg+300mg] - Tablet - Co-blister - *1</v>
      </c>
      <c r="D352" s="324" t="s">
        <v>5518</v>
      </c>
      <c r="E352" s="325" t="s">
        <v>2890</v>
      </c>
      <c r="F352" s="325" t="s">
        <v>2890</v>
      </c>
      <c r="G352" s="325"/>
      <c r="H352" s="5" t="str">
        <f t="shared" ca="1" si="11"/>
        <v>15-600mg+[150mg+300mg] - Tablet - Co-blister - *1</v>
      </c>
      <c r="I352" s="324">
        <v>355</v>
      </c>
    </row>
    <row r="353" spans="1:9" ht="15" x14ac:dyDescent="0.25">
      <c r="A353" s="324" t="s">
        <v>4794</v>
      </c>
      <c r="B353" s="5">
        <f>IFERROR(VLOOKUP(A353,CatProd!C:G,5,FALSE),"")</f>
        <v>15</v>
      </c>
      <c r="C353" s="5" t="str">
        <f t="shared" ca="1" si="10"/>
        <v>600mg+[150mg+300mg] - Tablet - Co-blister - *15</v>
      </c>
      <c r="D353" s="324" t="s">
        <v>5519</v>
      </c>
      <c r="E353" s="325" t="s">
        <v>2891</v>
      </c>
      <c r="F353" s="325" t="s">
        <v>2891</v>
      </c>
      <c r="G353" s="325"/>
      <c r="H353" s="5" t="str">
        <f t="shared" ca="1" si="11"/>
        <v>15-600mg+[150mg+300mg] - Tablet - Co-blister - *15</v>
      </c>
      <c r="I353" s="324">
        <v>356</v>
      </c>
    </row>
    <row r="354" spans="1:9" ht="15" x14ac:dyDescent="0.25">
      <c r="A354" s="324" t="s">
        <v>4794</v>
      </c>
      <c r="B354" s="5">
        <f>IFERROR(VLOOKUP(A354,CatProd!C:G,5,FALSE),"")</f>
        <v>15</v>
      </c>
      <c r="C354" s="5" t="str">
        <f t="shared" ca="1" si="10"/>
        <v>600mg+[150mg+300mg] - Tablet - Co-blister - *30</v>
      </c>
      <c r="D354" s="324" t="s">
        <v>5520</v>
      </c>
      <c r="E354" s="325" t="s">
        <v>2893</v>
      </c>
      <c r="F354" s="325" t="s">
        <v>2893</v>
      </c>
      <c r="G354" s="325"/>
      <c r="H354" s="5" t="str">
        <f t="shared" ca="1" si="11"/>
        <v>15-600mg+[150mg+300mg] - Tablet - Co-blister - *30</v>
      </c>
      <c r="I354" s="324">
        <v>357</v>
      </c>
    </row>
    <row r="355" spans="1:9" ht="15" x14ac:dyDescent="0.25">
      <c r="A355" s="324" t="s">
        <v>4794</v>
      </c>
      <c r="B355" s="5">
        <f>IFERROR(VLOOKUP(A355,CatProd!C:G,5,FALSE),"")</f>
        <v>15</v>
      </c>
      <c r="C355" s="5" t="str">
        <f t="shared" ca="1" si="10"/>
        <v>600mg+[150mg+300mg] - Tablet - Co-blister - *5</v>
      </c>
      <c r="D355" s="324" t="s">
        <v>5521</v>
      </c>
      <c r="E355" s="325" t="s">
        <v>2891</v>
      </c>
      <c r="F355" s="325" t="s">
        <v>2891</v>
      </c>
      <c r="G355" s="325"/>
      <c r="H355" s="5" t="str">
        <f t="shared" ca="1" si="11"/>
        <v>15-600mg+[150mg+300mg] - Tablet - Co-blister - *5</v>
      </c>
      <c r="I355" s="324">
        <v>358</v>
      </c>
    </row>
    <row r="356" spans="1:9" ht="15" x14ac:dyDescent="0.25">
      <c r="A356" s="324" t="s">
        <v>4794</v>
      </c>
      <c r="B356" s="5">
        <f>IFERROR(VLOOKUP(A356,CatProd!C:G,5,FALSE),"")</f>
        <v>15</v>
      </c>
      <c r="C356" s="5" t="str">
        <f t="shared" ca="1" si="10"/>
        <v>600mg+[150mg+300mg] - Tablet - Co-blister - 10 * (1+2)</v>
      </c>
      <c r="D356" s="324" t="s">
        <v>5522</v>
      </c>
      <c r="E356" s="325" t="s">
        <v>2892</v>
      </c>
      <c r="F356" s="325" t="s">
        <v>2892</v>
      </c>
      <c r="G356" s="325"/>
      <c r="H356" s="5" t="str">
        <f t="shared" ca="1" si="11"/>
        <v>15-600mg+[150mg+300mg] - Tablet - Co-blister - 10 * (1+2)</v>
      </c>
      <c r="I356" s="324">
        <v>359</v>
      </c>
    </row>
    <row r="357" spans="1:9" ht="15" x14ac:dyDescent="0.25">
      <c r="A357" s="324" t="s">
        <v>4795</v>
      </c>
      <c r="B357" s="5">
        <f>IFERROR(VLOOKUP(A357,CatProd!C:G,5,FALSE),"")</f>
        <v>14</v>
      </c>
      <c r="C357" s="5" t="str">
        <f t="shared" ca="1" si="10"/>
        <v>600mg+[150mg+40mg] - Tablet - Co-packed - Bottles 60+30</v>
      </c>
      <c r="D357" s="324" t="s">
        <v>5523</v>
      </c>
      <c r="E357" s="325" t="s">
        <v>2889</v>
      </c>
      <c r="F357" s="325" t="s">
        <v>2889</v>
      </c>
      <c r="G357" s="325"/>
      <c r="H357" s="5" t="str">
        <f t="shared" ca="1" si="11"/>
        <v>14-600mg+[150mg+40mg] - Tablet - Co-packed - Bottles 60+30</v>
      </c>
      <c r="I357" s="324">
        <v>354</v>
      </c>
    </row>
    <row r="358" spans="1:9" ht="15" x14ac:dyDescent="0.25">
      <c r="A358" s="327" t="s">
        <v>4796</v>
      </c>
      <c r="B358" s="5">
        <f>IFERROR(VLOOKUP(A358,CatProd!C:G,5,FALSE),"")</f>
        <v>16</v>
      </c>
      <c r="C358" s="5" t="str">
        <f t="shared" ca="1" si="10"/>
        <v>600mg+200mg+300mg - Tablet - Bottle of 100</v>
      </c>
      <c r="D358" s="327" t="s">
        <v>5524</v>
      </c>
      <c r="E358" s="328" t="s">
        <v>2896</v>
      </c>
      <c r="F358" s="328" t="s">
        <v>2897</v>
      </c>
      <c r="G358" s="328"/>
      <c r="H358" s="5" t="str">
        <f t="shared" ca="1" si="11"/>
        <v>16-600mg+200mg+300mg - Tablet - Bottle of 100</v>
      </c>
      <c r="I358" s="327">
        <v>360</v>
      </c>
    </row>
    <row r="359" spans="1:9" ht="15" x14ac:dyDescent="0.25">
      <c r="A359" s="327" t="s">
        <v>4796</v>
      </c>
      <c r="B359" s="5">
        <f>IFERROR(VLOOKUP(A359,CatProd!C:G,5,FALSE),"")</f>
        <v>16</v>
      </c>
      <c r="C359" s="5" t="str">
        <f t="shared" ca="1" si="10"/>
        <v>600mg+200mg+300mg - Tablet - Bottle of 28</v>
      </c>
      <c r="D359" s="327" t="s">
        <v>5525</v>
      </c>
      <c r="E359" s="328" t="s">
        <v>2898</v>
      </c>
      <c r="F359" s="328" t="s">
        <v>2899</v>
      </c>
      <c r="G359" s="328"/>
      <c r="H359" s="5" t="str">
        <f t="shared" ca="1" si="11"/>
        <v>16-600mg+200mg+300mg - Tablet - Bottle of 28</v>
      </c>
      <c r="I359" s="327">
        <v>361</v>
      </c>
    </row>
    <row r="360" spans="1:9" ht="15" x14ac:dyDescent="0.25">
      <c r="A360" s="327" t="s">
        <v>4796</v>
      </c>
      <c r="B360" s="5">
        <f>IFERROR(VLOOKUP(A360,CatProd!C:G,5,FALSE),"")</f>
        <v>16</v>
      </c>
      <c r="C360" s="5" t="str">
        <f t="shared" ca="1" si="10"/>
        <v>600mg+200mg+300mg - Tablet - Bottle of 30</v>
      </c>
      <c r="D360" s="327" t="s">
        <v>5526</v>
      </c>
      <c r="E360" s="328" t="s">
        <v>2894</v>
      </c>
      <c r="F360" s="328" t="s">
        <v>2895</v>
      </c>
      <c r="G360" s="328"/>
      <c r="H360" s="5" t="str">
        <f t="shared" ca="1" si="11"/>
        <v>16-600mg+200mg+300mg - Tablet - Bottle of 30</v>
      </c>
      <c r="I360" s="327">
        <v>362</v>
      </c>
    </row>
    <row r="361" spans="1:9" ht="15" x14ac:dyDescent="0.25">
      <c r="A361" s="327" t="s">
        <v>4796</v>
      </c>
      <c r="B361" s="5">
        <f>IFERROR(VLOOKUP(A361,CatProd!C:G,5,FALSE),"")</f>
        <v>16</v>
      </c>
      <c r="C361" s="5" t="str">
        <f t="shared" ca="1" si="10"/>
        <v>600mg+200mg+300mg - Tablet - Bottle of 500</v>
      </c>
      <c r="D361" s="327" t="s">
        <v>5527</v>
      </c>
      <c r="E361" s="328" t="s">
        <v>5528</v>
      </c>
      <c r="F361" s="328" t="s">
        <v>5529</v>
      </c>
      <c r="G361" s="328"/>
      <c r="H361" s="5" t="str">
        <f t="shared" ca="1" si="11"/>
        <v>16-600mg+200mg+300mg - Tablet - Bottle of 500</v>
      </c>
      <c r="I361" s="347">
        <v>1221</v>
      </c>
    </row>
    <row r="362" spans="1:9" ht="15" x14ac:dyDescent="0.25">
      <c r="A362" s="327" t="s">
        <v>4797</v>
      </c>
      <c r="B362" s="5">
        <f>IFERROR(VLOOKUP(A362,CatProd!C:G,5,FALSE),"")</f>
        <v>17</v>
      </c>
      <c r="C362" s="5" t="str">
        <f t="shared" ca="1" si="10"/>
        <v>600mg+300mg+300mg - Tablet - Bottle of 100</v>
      </c>
      <c r="D362" s="327" t="s">
        <v>5530</v>
      </c>
      <c r="E362" s="328" t="s">
        <v>2902</v>
      </c>
      <c r="F362" s="328" t="s">
        <v>2903</v>
      </c>
      <c r="G362" s="328"/>
      <c r="H362" s="5" t="str">
        <f t="shared" ca="1" si="11"/>
        <v>17-600mg+300mg+300mg - Tablet - Bottle of 100</v>
      </c>
      <c r="I362" s="327">
        <v>364</v>
      </c>
    </row>
    <row r="363" spans="1:9" ht="15" x14ac:dyDescent="0.25">
      <c r="A363" s="327" t="s">
        <v>4797</v>
      </c>
      <c r="B363" s="5">
        <f>IFERROR(VLOOKUP(A363,CatProd!C:G,5,FALSE),"")</f>
        <v>17</v>
      </c>
      <c r="C363" s="5" t="str">
        <f t="shared" ca="1" si="10"/>
        <v>600mg+300mg+300mg - Tablet - Bottle of 30</v>
      </c>
      <c r="D363" s="327" t="s">
        <v>5531</v>
      </c>
      <c r="E363" s="328" t="s">
        <v>2900</v>
      </c>
      <c r="F363" s="328" t="s">
        <v>2901</v>
      </c>
      <c r="G363" s="328"/>
      <c r="H363" s="5" t="str">
        <f t="shared" ca="1" si="11"/>
        <v>17-600mg+300mg+300mg - Tablet - Bottle of 30</v>
      </c>
      <c r="I363" s="327">
        <v>365</v>
      </c>
    </row>
    <row r="364" spans="1:9" ht="15" x14ac:dyDescent="0.25">
      <c r="A364" s="327" t="s">
        <v>4797</v>
      </c>
      <c r="B364" s="5">
        <f>IFERROR(VLOOKUP(A364,CatProd!C:G,5,FALSE),"")</f>
        <v>17</v>
      </c>
      <c r="C364" s="5" t="str">
        <f t="shared" ca="1" si="10"/>
        <v>600mg+300mg+300mg - Tablet - Bottle of 500</v>
      </c>
      <c r="D364" s="327" t="s">
        <v>5532</v>
      </c>
      <c r="E364" s="328" t="s">
        <v>2904</v>
      </c>
      <c r="F364" s="328" t="s">
        <v>2905</v>
      </c>
      <c r="G364" s="328"/>
      <c r="H364" s="5" t="str">
        <f t="shared" ca="1" si="11"/>
        <v>17-600mg+300mg+300mg - Tablet - Bottle of 500</v>
      </c>
      <c r="I364" s="327">
        <v>366</v>
      </c>
    </row>
    <row r="365" spans="1:9" ht="15" x14ac:dyDescent="0.25">
      <c r="A365" s="324" t="s">
        <v>4798</v>
      </c>
      <c r="B365" s="5">
        <f>IFERROR(VLOOKUP(A365,CatProd!C:G,5,FALSE),"")</f>
        <v>18</v>
      </c>
      <c r="C365" s="5" t="str">
        <f t="shared" ca="1" si="10"/>
        <v>10mg/ml - Oral solution - Bottle of 170 ml</v>
      </c>
      <c r="D365" s="324" t="s">
        <v>5533</v>
      </c>
      <c r="E365" s="325" t="s">
        <v>2912</v>
      </c>
      <c r="F365" s="325" t="s">
        <v>2913</v>
      </c>
      <c r="G365" s="325"/>
      <c r="H365" s="5" t="str">
        <f t="shared" ca="1" si="11"/>
        <v>18-10mg/ml - Oral solution - Bottle of 170 ml</v>
      </c>
      <c r="I365" s="324">
        <v>367</v>
      </c>
    </row>
    <row r="366" spans="1:9" ht="15" x14ac:dyDescent="0.25">
      <c r="A366" s="324" t="s">
        <v>4798</v>
      </c>
      <c r="B366" s="5">
        <f>IFERROR(VLOOKUP(A366,CatProd!C:G,5,FALSE),"")</f>
        <v>18</v>
      </c>
      <c r="C366" s="5" t="str">
        <f t="shared" ca="1" si="10"/>
        <v>200mg - Capsule  - Blister of 10 -30 (10*3)</v>
      </c>
      <c r="D366" s="324" t="s">
        <v>5535</v>
      </c>
      <c r="E366" s="325" t="s">
        <v>2909</v>
      </c>
      <c r="F366" s="325" t="s">
        <v>2908</v>
      </c>
      <c r="G366" s="325"/>
      <c r="H366" s="5" t="str">
        <f t="shared" ca="1" si="11"/>
        <v>18-200mg - Capsule  - Blister of 10 -30 (10*3)</v>
      </c>
      <c r="I366" s="324">
        <v>370</v>
      </c>
    </row>
    <row r="367" spans="1:9" ht="15" x14ac:dyDescent="0.25">
      <c r="A367" s="324" t="s">
        <v>4798</v>
      </c>
      <c r="B367" s="5">
        <f>IFERROR(VLOOKUP(A367,CatProd!C:G,5,FALSE),"")</f>
        <v>18</v>
      </c>
      <c r="C367" s="5" t="str">
        <f t="shared" ca="1" si="10"/>
        <v>200mg - Capsule - Blister of 10 - 20 (10*2)</v>
      </c>
      <c r="D367" s="324" t="s">
        <v>5534</v>
      </c>
      <c r="E367" s="325" t="s">
        <v>2907</v>
      </c>
      <c r="F367" s="325" t="s">
        <v>2906</v>
      </c>
      <c r="G367" s="325"/>
      <c r="H367" s="5" t="str">
        <f t="shared" ca="1" si="11"/>
        <v>18-200mg - Capsule - Blister of 10 - 20 (10*2)</v>
      </c>
      <c r="I367" s="324">
        <v>369</v>
      </c>
    </row>
    <row r="368" spans="1:9" ht="15" x14ac:dyDescent="0.25">
      <c r="A368" s="324" t="s">
        <v>4798</v>
      </c>
      <c r="B368" s="5">
        <f>IFERROR(VLOOKUP(A368,CatProd!C:G,5,FALSE),"")</f>
        <v>18</v>
      </c>
      <c r="C368" s="5" t="str">
        <f t="shared" ca="1" si="10"/>
        <v>200mg - Capsule - Bottle of 100</v>
      </c>
      <c r="D368" s="324" t="s">
        <v>5536</v>
      </c>
      <c r="E368" s="325" t="s">
        <v>2910</v>
      </c>
      <c r="F368" s="325" t="s">
        <v>2911</v>
      </c>
      <c r="G368" s="325"/>
      <c r="H368" s="5" t="str">
        <f t="shared" ca="1" si="11"/>
        <v>18-200mg - Capsule - Bottle of 100</v>
      </c>
      <c r="I368" s="324">
        <v>372</v>
      </c>
    </row>
    <row r="369" spans="1:9" ht="15" x14ac:dyDescent="0.25">
      <c r="A369" s="324" t="s">
        <v>4798</v>
      </c>
      <c r="B369" s="5">
        <f>IFERROR(VLOOKUP(A369,CatProd!C:G,5,FALSE),"")</f>
        <v>18</v>
      </c>
      <c r="C369" s="5" t="str">
        <f t="shared" ca="1" si="10"/>
        <v>200mg - Capsule - Bottle of 1000</v>
      </c>
      <c r="D369" s="324" t="s">
        <v>5497</v>
      </c>
      <c r="E369" s="325" t="s">
        <v>2883</v>
      </c>
      <c r="F369" s="325" t="s">
        <v>2884</v>
      </c>
      <c r="G369" s="325"/>
      <c r="H369" s="5" t="str">
        <f t="shared" ca="1" si="11"/>
        <v>18-200mg - Capsule - Bottle of 1000</v>
      </c>
      <c r="I369" s="324">
        <v>373</v>
      </c>
    </row>
    <row r="370" spans="1:9" ht="15" x14ac:dyDescent="0.25">
      <c r="A370" s="324" t="s">
        <v>4798</v>
      </c>
      <c r="B370" s="5">
        <f>IFERROR(VLOOKUP(A370,CatProd!C:G,5,FALSE),"")</f>
        <v>18</v>
      </c>
      <c r="C370" s="5" t="str">
        <f t="shared" ca="1" si="10"/>
        <v>200mg - Capsule - Bottle of 30</v>
      </c>
      <c r="D370" s="324" t="s">
        <v>5498</v>
      </c>
      <c r="E370" s="325" t="s">
        <v>2830</v>
      </c>
      <c r="F370" s="325" t="s">
        <v>2831</v>
      </c>
      <c r="G370" s="325"/>
      <c r="H370" s="5" t="str">
        <f t="shared" ca="1" si="11"/>
        <v>18-200mg - Capsule - Bottle of 30</v>
      </c>
      <c r="I370" s="324">
        <v>374</v>
      </c>
    </row>
    <row r="371" spans="1:9" ht="15" x14ac:dyDescent="0.25">
      <c r="A371" s="324" t="s">
        <v>4798</v>
      </c>
      <c r="B371" s="5">
        <f>IFERROR(VLOOKUP(A371,CatProd!C:G,5,FALSE),"")</f>
        <v>18</v>
      </c>
      <c r="C371" s="5" t="str">
        <f t="shared" ca="1" si="10"/>
        <v>200mg - Capsule - Bottle of 500</v>
      </c>
      <c r="D371" s="324" t="s">
        <v>5230</v>
      </c>
      <c r="E371" s="325" t="s">
        <v>2741</v>
      </c>
      <c r="F371" s="325" t="s">
        <v>2742</v>
      </c>
      <c r="G371" s="325"/>
      <c r="H371" s="5" t="str">
        <f t="shared" ca="1" si="11"/>
        <v>18-200mg - Capsule - Bottle of 500</v>
      </c>
      <c r="I371" s="324">
        <v>376</v>
      </c>
    </row>
    <row r="372" spans="1:9" ht="15" x14ac:dyDescent="0.25">
      <c r="A372" s="327" t="s">
        <v>4799</v>
      </c>
      <c r="B372" s="5">
        <f>IFERROR(VLOOKUP(A372,CatProd!C:G,5,FALSE),"")</f>
        <v>19</v>
      </c>
      <c r="C372" s="5" t="str">
        <f t="shared" ca="1" si="10"/>
        <v>200mg+245mg - Tablet - Bottle of 30</v>
      </c>
      <c r="D372" s="327" t="s">
        <v>5537</v>
      </c>
      <c r="E372" s="328" t="s">
        <v>2914</v>
      </c>
      <c r="F372" s="328" t="s">
        <v>2915</v>
      </c>
      <c r="G372" s="328"/>
      <c r="H372" s="5" t="str">
        <f t="shared" ca="1" si="11"/>
        <v>19-200mg+245mg - Tablet - Bottle of 30</v>
      </c>
      <c r="I372" s="327">
        <v>377</v>
      </c>
    </row>
    <row r="373" spans="1:9" ht="15" x14ac:dyDescent="0.25">
      <c r="A373" s="327" t="s">
        <v>4799</v>
      </c>
      <c r="B373" s="5">
        <f>IFERROR(VLOOKUP(A373,CatProd!C:G,5,FALSE),"")</f>
        <v>19</v>
      </c>
      <c r="C373" s="5" t="str">
        <f t="shared" ca="1" si="10"/>
        <v>200mg+300mg - tablet - Bottle of 100</v>
      </c>
      <c r="D373" s="327" t="s">
        <v>5540</v>
      </c>
      <c r="E373" s="328" t="s">
        <v>2920</v>
      </c>
      <c r="F373" s="328" t="s">
        <v>2921</v>
      </c>
      <c r="G373" s="328"/>
      <c r="H373" s="5" t="str">
        <f t="shared" ca="1" si="11"/>
        <v>19-200mg+300mg - tablet - Bottle of 100</v>
      </c>
      <c r="I373" s="327">
        <v>380</v>
      </c>
    </row>
    <row r="374" spans="1:9" ht="15" x14ac:dyDescent="0.25">
      <c r="A374" s="327" t="s">
        <v>4799</v>
      </c>
      <c r="B374" s="5">
        <f>IFERROR(VLOOKUP(A374,CatProd!C:G,5,FALSE),"")</f>
        <v>19</v>
      </c>
      <c r="C374" s="5" t="str">
        <f t="shared" ca="1" si="10"/>
        <v>200mg+300mg - Tablet - Bottle of 28</v>
      </c>
      <c r="D374" s="327" t="s">
        <v>5541</v>
      </c>
      <c r="E374" s="328" t="s">
        <v>2924</v>
      </c>
      <c r="F374" s="328" t="s">
        <v>2925</v>
      </c>
      <c r="G374" s="328"/>
      <c r="H374" s="5" t="str">
        <f t="shared" ca="1" si="11"/>
        <v>19-200mg+300mg - Tablet - Bottle of 28</v>
      </c>
      <c r="I374" s="327">
        <v>381</v>
      </c>
    </row>
    <row r="375" spans="1:9" ht="15" x14ac:dyDescent="0.25">
      <c r="A375" s="327" t="s">
        <v>4799</v>
      </c>
      <c r="B375" s="5">
        <f>IFERROR(VLOOKUP(A375,CatProd!C:G,5,FALSE),"")</f>
        <v>19</v>
      </c>
      <c r="C375" s="5" t="str">
        <f t="shared" ca="1" si="10"/>
        <v>200mg+300mg - Tablet - Bottle of 30</v>
      </c>
      <c r="D375" s="327" t="s">
        <v>5542</v>
      </c>
      <c r="E375" s="328" t="s">
        <v>2918</v>
      </c>
      <c r="F375" s="328" t="s">
        <v>2919</v>
      </c>
      <c r="G375" s="328"/>
      <c r="H375" s="5" t="str">
        <f t="shared" ca="1" si="11"/>
        <v>19-200mg+300mg - Tablet - Bottle of 30</v>
      </c>
      <c r="I375" s="327">
        <v>382</v>
      </c>
    </row>
    <row r="376" spans="1:9" ht="15" x14ac:dyDescent="0.25">
      <c r="A376" s="327" t="s">
        <v>4799</v>
      </c>
      <c r="B376" s="5">
        <f>IFERROR(VLOOKUP(A376,CatProd!C:G,5,FALSE),"")</f>
        <v>19</v>
      </c>
      <c r="C376" s="5" t="str">
        <f t="shared" ca="1" si="10"/>
        <v>200mg+300mg - Tablet - Bottle of 56</v>
      </c>
      <c r="D376" s="327" t="s">
        <v>5543</v>
      </c>
      <c r="E376" s="328" t="s">
        <v>5544</v>
      </c>
      <c r="F376" s="328" t="s">
        <v>5545</v>
      </c>
      <c r="G376" s="328"/>
      <c r="H376" s="5" t="str">
        <f t="shared" ca="1" si="11"/>
        <v>19-200mg+300mg - Tablet - Bottle of 56</v>
      </c>
      <c r="I376" s="347">
        <v>1222</v>
      </c>
    </row>
    <row r="377" spans="1:9" ht="15" x14ac:dyDescent="0.25">
      <c r="A377" s="327" t="s">
        <v>4799</v>
      </c>
      <c r="B377" s="5">
        <f>IFERROR(VLOOKUP(A377,CatProd!C:G,5,FALSE),"")</f>
        <v>19</v>
      </c>
      <c r="C377" s="5" t="str">
        <f t="shared" ca="1" si="10"/>
        <v>200mg+300mg - Tablet - Bottle of 60</v>
      </c>
      <c r="D377" s="327" t="s">
        <v>5539</v>
      </c>
      <c r="E377" s="328" t="s">
        <v>2922</v>
      </c>
      <c r="F377" s="328" t="s">
        <v>2923</v>
      </c>
      <c r="G377" s="328"/>
      <c r="H377" s="5" t="str">
        <f t="shared" ca="1" si="11"/>
        <v>19-200mg+300mg - Tablet - Bottle of 60</v>
      </c>
      <c r="I377" s="327">
        <v>379</v>
      </c>
    </row>
    <row r="378" spans="1:9" ht="15" x14ac:dyDescent="0.25">
      <c r="A378" s="327" t="s">
        <v>4799</v>
      </c>
      <c r="B378" s="5">
        <f>IFERROR(VLOOKUP(A378,CatProd!C:G,5,FALSE),"")</f>
        <v>19</v>
      </c>
      <c r="C378" s="5" t="str">
        <f t="shared" ca="1" si="10"/>
        <v>200mg+300mg -Tablet - Blister of 10</v>
      </c>
      <c r="D378" s="327" t="s">
        <v>5538</v>
      </c>
      <c r="E378" s="328" t="s">
        <v>2917</v>
      </c>
      <c r="F378" s="328" t="s">
        <v>2916</v>
      </c>
      <c r="G378" s="328"/>
      <c r="H378" s="5" t="str">
        <f t="shared" ca="1" si="11"/>
        <v>19-200mg+300mg -Tablet - Blister of 10</v>
      </c>
      <c r="I378" s="327">
        <v>378</v>
      </c>
    </row>
    <row r="379" spans="1:9" ht="15" x14ac:dyDescent="0.25">
      <c r="A379" s="327" t="s">
        <v>4799</v>
      </c>
      <c r="B379" s="5">
        <f>IFERROR(VLOOKUP(A379,CatProd!C:G,5,FALSE),"")</f>
        <v>19</v>
      </c>
      <c r="C379" s="5" t="str">
        <f t="shared" ca="1" si="10"/>
        <v>200mg+300mg -Tablet - Blister of 10 - 100 (10*10)</v>
      </c>
      <c r="D379" s="327" t="s">
        <v>5546</v>
      </c>
      <c r="E379" s="328" t="s">
        <v>5547</v>
      </c>
      <c r="F379" s="328" t="s">
        <v>5548</v>
      </c>
      <c r="G379" s="328"/>
      <c r="H379" s="5" t="str">
        <f t="shared" ca="1" si="11"/>
        <v>19-200mg+300mg -Tablet - Blister of 10 - 100 (10*10)</v>
      </c>
      <c r="I379" s="347">
        <v>1223</v>
      </c>
    </row>
    <row r="380" spans="1:9" ht="15" x14ac:dyDescent="0.25">
      <c r="A380" s="327" t="s">
        <v>4799</v>
      </c>
      <c r="B380" s="5">
        <f>IFERROR(VLOOKUP(A380,CatProd!C:G,5,FALSE),"")</f>
        <v>19</v>
      </c>
      <c r="C380" s="5" t="str">
        <f t="shared" ca="1" si="10"/>
        <v>200mg+300mg -Tablet - Blister of 30</v>
      </c>
      <c r="D380" s="327" t="s">
        <v>5549</v>
      </c>
      <c r="E380" s="328" t="s">
        <v>5550</v>
      </c>
      <c r="F380" s="328" t="s">
        <v>5551</v>
      </c>
      <c r="G380" s="328"/>
      <c r="H380" s="5" t="str">
        <f t="shared" ca="1" si="11"/>
        <v>19-200mg+300mg -Tablet - Blister of 30</v>
      </c>
      <c r="I380" s="347">
        <v>1224</v>
      </c>
    </row>
    <row r="381" spans="1:9" ht="15" x14ac:dyDescent="0.25">
      <c r="A381" s="325" t="s">
        <v>2510</v>
      </c>
      <c r="B381" s="5">
        <f>IFERROR(VLOOKUP(A381,CatProd!C:G,5,FALSE),"")</f>
        <v>20</v>
      </c>
      <c r="C381" s="5" t="str">
        <f t="shared" ca="1" si="10"/>
        <v>90mg/ml - Solution for injection - Vial</v>
      </c>
      <c r="D381" s="325" t="s">
        <v>5552</v>
      </c>
      <c r="E381" s="325" t="s">
        <v>2927</v>
      </c>
      <c r="F381" s="325" t="s">
        <v>2926</v>
      </c>
      <c r="G381" s="325"/>
      <c r="H381" s="5" t="str">
        <f t="shared" ca="1" si="11"/>
        <v>20-90mg/ml - Solution for injection - Vial</v>
      </c>
      <c r="I381" s="325">
        <v>383</v>
      </c>
    </row>
    <row r="382" spans="1:9" x14ac:dyDescent="0.2">
      <c r="A382" s="324" t="s">
        <v>2515</v>
      </c>
      <c r="B382" s="5">
        <f>IFERROR(VLOOKUP(A382,CatProd!C:G,5,FALSE),"")</f>
        <v>49</v>
      </c>
      <c r="C382" s="5" t="str">
        <f t="shared" ca="1" si="10"/>
        <v>100mg - Tablet - Blister of 10 - 100 (10*10)</v>
      </c>
      <c r="D382" s="324" t="s">
        <v>5553</v>
      </c>
      <c r="E382" s="324" t="s">
        <v>2788</v>
      </c>
      <c r="F382" s="324" t="s">
        <v>2787</v>
      </c>
      <c r="G382" s="324"/>
      <c r="H382" s="5" t="str">
        <f t="shared" ca="1" si="11"/>
        <v>49-100mg - Tablet - Blister of 10 - 100 (10*10)</v>
      </c>
      <c r="I382" s="324">
        <v>384</v>
      </c>
    </row>
    <row r="383" spans="1:9" x14ac:dyDescent="0.2">
      <c r="A383" s="324" t="s">
        <v>2515</v>
      </c>
      <c r="B383" s="5">
        <f>IFERROR(VLOOKUP(A383,CatProd!C:G,5,FALSE),"")</f>
        <v>49</v>
      </c>
      <c r="C383" s="5" t="str">
        <f t="shared" ca="1" si="10"/>
        <v>100mg - Tablet - Blister of 100</v>
      </c>
      <c r="D383" s="324" t="s">
        <v>5349</v>
      </c>
      <c r="E383" s="324" t="s">
        <v>5350</v>
      </c>
      <c r="F383" s="324" t="s">
        <v>2787</v>
      </c>
      <c r="G383" s="324"/>
      <c r="H383" s="5" t="str">
        <f t="shared" ca="1" si="11"/>
        <v>49-100mg - Tablet - Blister of 100</v>
      </c>
      <c r="I383" s="347">
        <v>1225</v>
      </c>
    </row>
    <row r="384" spans="1:9" x14ac:dyDescent="0.2">
      <c r="A384" s="324" t="s">
        <v>2515</v>
      </c>
      <c r="B384" s="5">
        <f>IFERROR(VLOOKUP(A384,CatProd!C:G,5,FALSE),"")</f>
        <v>49</v>
      </c>
      <c r="C384" s="5" t="str">
        <f t="shared" ca="1" si="10"/>
        <v>100mg - Tablet - Blister of 28 - 672 (28*24)</v>
      </c>
      <c r="D384" s="324" t="s">
        <v>5556</v>
      </c>
      <c r="E384" s="324" t="s">
        <v>2929</v>
      </c>
      <c r="F384" s="324" t="s">
        <v>2928</v>
      </c>
      <c r="G384" s="324"/>
      <c r="H384" s="5" t="str">
        <f t="shared" ca="1" si="11"/>
        <v>49-100mg - Tablet - Blister of 28 - 672 (28*24)</v>
      </c>
      <c r="I384" s="324">
        <v>388</v>
      </c>
    </row>
    <row r="385" spans="1:9" x14ac:dyDescent="0.2">
      <c r="A385" s="324" t="s">
        <v>2515</v>
      </c>
      <c r="B385" s="5">
        <f>IFERROR(VLOOKUP(A385,CatProd!C:G,5,FALSE),"")</f>
        <v>49</v>
      </c>
      <c r="C385" s="5" t="str">
        <f t="shared" ca="1" si="10"/>
        <v>100mg - Tablet - Blister of 50</v>
      </c>
      <c r="D385" s="324" t="s">
        <v>5554</v>
      </c>
      <c r="E385" s="324" t="s">
        <v>2955</v>
      </c>
      <c r="F385" s="324" t="s">
        <v>2954</v>
      </c>
      <c r="G385" s="324"/>
      <c r="H385" s="5" t="str">
        <f t="shared" ca="1" si="11"/>
        <v>49-100mg - Tablet - Blister of 50</v>
      </c>
      <c r="I385" s="324">
        <v>386</v>
      </c>
    </row>
    <row r="386" spans="1:9" x14ac:dyDescent="0.2">
      <c r="A386" s="324" t="s">
        <v>2515</v>
      </c>
      <c r="B386" s="5">
        <f>IFERROR(VLOOKUP(A386,CatProd!C:G,5,FALSE),"")</f>
        <v>49</v>
      </c>
      <c r="C386" s="5" t="str">
        <f t="shared" ref="C386:C449" ca="1" si="12">IF(OFFSET(D386,0,LangOffset,1,1)&lt;&gt;"",OFFSET(D386,0,LangOffset,1,1),"")</f>
        <v>100mg - Tablet - Blister of 50 - 500 (50*10)</v>
      </c>
      <c r="D386" s="324" t="s">
        <v>5555</v>
      </c>
      <c r="E386" s="324" t="s">
        <v>2931</v>
      </c>
      <c r="F386" s="324" t="s">
        <v>2930</v>
      </c>
      <c r="G386" s="324"/>
      <c r="H386" s="5" t="str">
        <f t="shared" ref="H386:H449" ca="1" si="13">CONCATENATE(B386,"-",C386)</f>
        <v>49-100mg - Tablet - Blister of 50 - 500 (50*10)</v>
      </c>
      <c r="I386" s="324">
        <v>387</v>
      </c>
    </row>
    <row r="387" spans="1:9" x14ac:dyDescent="0.2">
      <c r="A387" s="324" t="s">
        <v>2515</v>
      </c>
      <c r="B387" s="5">
        <f>IFERROR(VLOOKUP(A387,CatProd!C:G,5,FALSE),"")</f>
        <v>49</v>
      </c>
      <c r="C387" s="5" t="str">
        <f t="shared" ca="1" si="12"/>
        <v>100mg - Tablet - Bottle of 100</v>
      </c>
      <c r="D387" s="324" t="s">
        <v>5557</v>
      </c>
      <c r="E387" s="324" t="s">
        <v>5558</v>
      </c>
      <c r="F387" s="324" t="s">
        <v>2805</v>
      </c>
      <c r="G387" s="324"/>
      <c r="H387" s="5" t="str">
        <f t="shared" ca="1" si="13"/>
        <v>49-100mg - Tablet - Bottle of 100</v>
      </c>
      <c r="I387" s="324">
        <v>389</v>
      </c>
    </row>
    <row r="388" spans="1:9" x14ac:dyDescent="0.2">
      <c r="A388" s="324" t="s">
        <v>2515</v>
      </c>
      <c r="B388" s="5">
        <f>IFERROR(VLOOKUP(A388,CatProd!C:G,5,FALSE),"")</f>
        <v>49</v>
      </c>
      <c r="C388" s="5" t="str">
        <f t="shared" ca="1" si="12"/>
        <v>100mg - Tablet - Bottle of 1000</v>
      </c>
      <c r="D388" s="324" t="s">
        <v>5559</v>
      </c>
      <c r="E388" s="324" t="s">
        <v>2733</v>
      </c>
      <c r="F388" s="324" t="s">
        <v>2734</v>
      </c>
      <c r="G388" s="324"/>
      <c r="H388" s="5" t="str">
        <f t="shared" ca="1" si="13"/>
        <v>49-100mg - Tablet - Bottle of 1000</v>
      </c>
      <c r="I388" s="324">
        <v>390</v>
      </c>
    </row>
    <row r="389" spans="1:9" x14ac:dyDescent="0.2">
      <c r="A389" s="324" t="s">
        <v>2515</v>
      </c>
      <c r="B389" s="5">
        <f>IFERROR(VLOOKUP(A389,CatProd!C:G,5,FALSE),"")</f>
        <v>49</v>
      </c>
      <c r="C389" s="5" t="str">
        <f t="shared" ca="1" si="12"/>
        <v>250mg - Tablet - Blister of 100</v>
      </c>
      <c r="D389" s="324" t="s">
        <v>5560</v>
      </c>
      <c r="E389" s="324" t="s">
        <v>2809</v>
      </c>
      <c r="F389" s="324" t="s">
        <v>2808</v>
      </c>
      <c r="G389" s="324"/>
      <c r="H389" s="5" t="str">
        <f t="shared" ca="1" si="13"/>
        <v>49-250mg - Tablet - Blister of 100</v>
      </c>
      <c r="I389" s="324">
        <v>395</v>
      </c>
    </row>
    <row r="390" spans="1:9" x14ac:dyDescent="0.2">
      <c r="A390" s="324" t="s">
        <v>2515</v>
      </c>
      <c r="B390" s="5">
        <f>IFERROR(VLOOKUP(A390,CatProd!C:G,5,FALSE),"")</f>
        <v>49</v>
      </c>
      <c r="C390" s="5" t="str">
        <f t="shared" ca="1" si="12"/>
        <v>250mg - Tablet - Blister of 50</v>
      </c>
      <c r="D390" s="324" t="s">
        <v>5573</v>
      </c>
      <c r="E390" s="324" t="s">
        <v>5574</v>
      </c>
      <c r="F390" s="324" t="s">
        <v>5575</v>
      </c>
      <c r="G390" s="324"/>
      <c r="H390" s="5" t="str">
        <f t="shared" ca="1" si="13"/>
        <v>49-250mg - Tablet - Blister of 50</v>
      </c>
      <c r="I390" s="347">
        <v>1226</v>
      </c>
    </row>
    <row r="391" spans="1:9" x14ac:dyDescent="0.2">
      <c r="A391" s="324" t="s">
        <v>2515</v>
      </c>
      <c r="B391" s="5">
        <f>IFERROR(VLOOKUP(A391,CatProd!C:G,5,FALSE),"")</f>
        <v>49</v>
      </c>
      <c r="C391" s="5" t="str">
        <f t="shared" ca="1" si="12"/>
        <v>250mg - Tablet - Blister of 50 - 500 (50*10)</v>
      </c>
      <c r="D391" s="324" t="s">
        <v>5561</v>
      </c>
      <c r="E391" s="324" t="s">
        <v>2945</v>
      </c>
      <c r="F391" s="324" t="s">
        <v>2944</v>
      </c>
      <c r="G391" s="324"/>
      <c r="H391" s="5" t="str">
        <f t="shared" ca="1" si="13"/>
        <v>49-250mg - Tablet - Blister of 50 - 500 (50*10)</v>
      </c>
      <c r="I391" s="324">
        <v>396</v>
      </c>
    </row>
    <row r="392" spans="1:9" x14ac:dyDescent="0.2">
      <c r="A392" s="324" t="s">
        <v>2515</v>
      </c>
      <c r="B392" s="5">
        <f>IFERROR(VLOOKUP(A392,CatProd!C:G,5,FALSE),"")</f>
        <v>49</v>
      </c>
      <c r="C392" s="5" t="str">
        <f t="shared" ca="1" si="12"/>
        <v>400mg - Tablet - Blister of 10</v>
      </c>
      <c r="D392" s="324" t="s">
        <v>5562</v>
      </c>
      <c r="E392" s="324" t="s">
        <v>2933</v>
      </c>
      <c r="F392" s="324" t="s">
        <v>2932</v>
      </c>
      <c r="G392" s="324"/>
      <c r="H392" s="5" t="str">
        <f t="shared" ca="1" si="13"/>
        <v>49-400mg - Tablet - Blister of 10</v>
      </c>
      <c r="I392" s="324">
        <v>397</v>
      </c>
    </row>
    <row r="393" spans="1:9" x14ac:dyDescent="0.2">
      <c r="A393" s="324" t="s">
        <v>2515</v>
      </c>
      <c r="B393" s="5">
        <f>IFERROR(VLOOKUP(A393,CatProd!C:G,5,FALSE),"")</f>
        <v>49</v>
      </c>
      <c r="C393" s="5" t="str">
        <f t="shared" ca="1" si="12"/>
        <v>400mg - Tablet - Blister of 10 - 100 (10*10)</v>
      </c>
      <c r="D393" s="324" t="s">
        <v>5576</v>
      </c>
      <c r="E393" s="324" t="s">
        <v>5577</v>
      </c>
      <c r="F393" s="324" t="s">
        <v>5578</v>
      </c>
      <c r="G393" s="324"/>
      <c r="H393" s="5" t="str">
        <f t="shared" ca="1" si="13"/>
        <v>49-400mg - Tablet - Blister of 10 - 100 (10*10)</v>
      </c>
      <c r="I393" s="347">
        <v>1227</v>
      </c>
    </row>
    <row r="394" spans="1:9" x14ac:dyDescent="0.2">
      <c r="A394" s="324" t="s">
        <v>2515</v>
      </c>
      <c r="B394" s="5">
        <f>IFERROR(VLOOKUP(A394,CatProd!C:G,5,FALSE),"")</f>
        <v>49</v>
      </c>
      <c r="C394" s="5" t="str">
        <f t="shared" ca="1" si="12"/>
        <v>400mg - Tablet - Blister of 10 - 1500 (10*150)</v>
      </c>
      <c r="D394" s="324" t="s">
        <v>5564</v>
      </c>
      <c r="E394" s="324" t="s">
        <v>2953</v>
      </c>
      <c r="F394" s="324" t="s">
        <v>2952</v>
      </c>
      <c r="G394" s="324"/>
      <c r="H394" s="5" t="str">
        <f t="shared" ca="1" si="13"/>
        <v>49-400mg - Tablet - Blister of 10 - 1500 (10*150)</v>
      </c>
      <c r="I394" s="324">
        <v>399</v>
      </c>
    </row>
    <row r="395" spans="1:9" x14ac:dyDescent="0.2">
      <c r="A395" s="324" t="s">
        <v>2515</v>
      </c>
      <c r="B395" s="5">
        <f>IFERROR(VLOOKUP(A395,CatProd!C:G,5,FALSE),"")</f>
        <v>49</v>
      </c>
      <c r="C395" s="5" t="str">
        <f t="shared" ca="1" si="12"/>
        <v>400mg - Tablet - Blister of 10 - 20 (10*2)</v>
      </c>
      <c r="D395" s="324" t="s">
        <v>5565</v>
      </c>
      <c r="E395" s="324" t="s">
        <v>2951</v>
      </c>
      <c r="F395" s="324" t="s">
        <v>2950</v>
      </c>
      <c r="G395" s="324"/>
      <c r="H395" s="5" t="str">
        <f t="shared" ca="1" si="13"/>
        <v>49-400mg - Tablet - Blister of 10 - 20 (10*2)</v>
      </c>
      <c r="I395" s="324">
        <v>400</v>
      </c>
    </row>
    <row r="396" spans="1:9" x14ac:dyDescent="0.2">
      <c r="A396" s="324" t="s">
        <v>2515</v>
      </c>
      <c r="B396" s="5">
        <f>IFERROR(VLOOKUP(A396,CatProd!C:G,5,FALSE),"")</f>
        <v>49</v>
      </c>
      <c r="C396" s="5" t="str">
        <f t="shared" ca="1" si="12"/>
        <v>400mg - Tablet - Blister of 28</v>
      </c>
      <c r="D396" s="324" t="s">
        <v>5566</v>
      </c>
      <c r="E396" s="324" t="s">
        <v>2937</v>
      </c>
      <c r="F396" s="324" t="s">
        <v>2936</v>
      </c>
      <c r="G396" s="324"/>
      <c r="H396" s="5" t="str">
        <f t="shared" ca="1" si="13"/>
        <v>49-400mg - Tablet - Blister of 28</v>
      </c>
      <c r="I396" s="324">
        <v>401</v>
      </c>
    </row>
    <row r="397" spans="1:9" x14ac:dyDescent="0.2">
      <c r="A397" s="354" t="s">
        <v>2515</v>
      </c>
      <c r="B397" s="5">
        <v>49</v>
      </c>
      <c r="C397" s="5" t="str">
        <f t="shared" ca="1" si="12"/>
        <v>400mg - Tablet - Blister of 28 - 672 (28*24)</v>
      </c>
      <c r="D397" s="354" t="s">
        <v>6702</v>
      </c>
      <c r="E397" s="354" t="s">
        <v>6702</v>
      </c>
      <c r="F397" s="354" t="s">
        <v>6702</v>
      </c>
      <c r="G397" s="354" t="s">
        <v>6702</v>
      </c>
      <c r="H397" s="5" t="str">
        <f t="shared" ca="1" si="13"/>
        <v>49-400mg - Tablet - Blister of 28 - 672 (28*24)</v>
      </c>
      <c r="I397" s="357">
        <v>1534</v>
      </c>
    </row>
    <row r="398" spans="1:9" x14ac:dyDescent="0.2">
      <c r="A398" s="324" t="s">
        <v>2515</v>
      </c>
      <c r="B398" s="5">
        <f>IFERROR(VLOOKUP(A398,CatProd!C:G,5,FALSE),"")</f>
        <v>49</v>
      </c>
      <c r="C398" s="5" t="str">
        <f t="shared" ca="1" si="12"/>
        <v>400mg - Tablet - Blister of 50 - 100 (50*2)</v>
      </c>
      <c r="D398" s="324" t="s">
        <v>5563</v>
      </c>
      <c r="E398" s="324" t="s">
        <v>2935</v>
      </c>
      <c r="F398" s="324" t="s">
        <v>2934</v>
      </c>
      <c r="G398" s="324"/>
      <c r="H398" s="5" t="str">
        <f t="shared" ca="1" si="13"/>
        <v>49-400mg - Tablet - Blister of 50 - 100 (50*2)</v>
      </c>
      <c r="I398" s="324">
        <v>398</v>
      </c>
    </row>
    <row r="399" spans="1:9" x14ac:dyDescent="0.2">
      <c r="A399" s="324" t="s">
        <v>2515</v>
      </c>
      <c r="B399" s="5">
        <f>IFERROR(VLOOKUP(A399,CatProd!C:G,5,FALSE),"")</f>
        <v>49</v>
      </c>
      <c r="C399" s="5" t="str">
        <f t="shared" ca="1" si="12"/>
        <v>400mg - Tablet - Blister of 50 - 500 (50*10)</v>
      </c>
      <c r="D399" s="324" t="s">
        <v>5567</v>
      </c>
      <c r="E399" s="324" t="s">
        <v>2943</v>
      </c>
      <c r="F399" s="324" t="s">
        <v>2942</v>
      </c>
      <c r="G399" s="324"/>
      <c r="H399" s="5" t="str">
        <f t="shared" ca="1" si="13"/>
        <v>49-400mg - Tablet - Blister of 50 - 500 (50*10)</v>
      </c>
      <c r="I399" s="324">
        <v>402</v>
      </c>
    </row>
    <row r="400" spans="1:9" x14ac:dyDescent="0.2">
      <c r="A400" s="324" t="s">
        <v>2515</v>
      </c>
      <c r="B400" s="5">
        <f>IFERROR(VLOOKUP(A400,CatProd!C:G,5,FALSE),"")</f>
        <v>49</v>
      </c>
      <c r="C400" s="5" t="str">
        <f t="shared" ca="1" si="12"/>
        <v>400mg - Tablet - Bottle of 100</v>
      </c>
      <c r="D400" s="324" t="s">
        <v>5568</v>
      </c>
      <c r="E400" s="324" t="s">
        <v>2938</v>
      </c>
      <c r="F400" s="324" t="s">
        <v>2939</v>
      </c>
      <c r="G400" s="324"/>
      <c r="H400" s="5" t="str">
        <f t="shared" ca="1" si="13"/>
        <v>49-400mg - Tablet - Bottle of 100</v>
      </c>
      <c r="I400" s="324">
        <v>404</v>
      </c>
    </row>
    <row r="401" spans="1:9" x14ac:dyDescent="0.2">
      <c r="A401" s="324" t="s">
        <v>2515</v>
      </c>
      <c r="B401" s="5">
        <f>IFERROR(VLOOKUP(A401,CatProd!C:G,5,FALSE),"")</f>
        <v>49</v>
      </c>
      <c r="C401" s="5" t="str">
        <f t="shared" ca="1" si="12"/>
        <v>400mg - Tablet - Bottle of 1000</v>
      </c>
      <c r="D401" s="324" t="s">
        <v>5569</v>
      </c>
      <c r="E401" s="324" t="s">
        <v>2940</v>
      </c>
      <c r="F401" s="324" t="s">
        <v>2941</v>
      </c>
      <c r="G401" s="324"/>
      <c r="H401" s="5" t="str">
        <f t="shared" ca="1" si="13"/>
        <v>49-400mg - Tablet - Bottle of 1000</v>
      </c>
      <c r="I401" s="324">
        <v>405</v>
      </c>
    </row>
    <row r="402" spans="1:9" x14ac:dyDescent="0.2">
      <c r="A402" s="324" t="s">
        <v>2515</v>
      </c>
      <c r="B402" s="5">
        <f>IFERROR(VLOOKUP(A402,CatProd!C:G,5,FALSE),"")</f>
        <v>49</v>
      </c>
      <c r="C402" s="5" t="str">
        <f t="shared" ca="1" si="12"/>
        <v>400mg - Tablet - Bottle of 500</v>
      </c>
      <c r="D402" s="324" t="s">
        <v>5570</v>
      </c>
      <c r="E402" s="324" t="s">
        <v>2840</v>
      </c>
      <c r="F402" s="324" t="s">
        <v>2841</v>
      </c>
      <c r="G402" s="324"/>
      <c r="H402" s="5" t="str">
        <f t="shared" ca="1" si="13"/>
        <v>49-400mg - Tablet - Bottle of 500</v>
      </c>
      <c r="I402" s="324">
        <v>406</v>
      </c>
    </row>
    <row r="403" spans="1:9" x14ac:dyDescent="0.2">
      <c r="A403" s="324" t="s">
        <v>2515</v>
      </c>
      <c r="B403" s="5">
        <f>IFERROR(VLOOKUP(A403,CatProd!C:G,5,FALSE),"")</f>
        <v>49</v>
      </c>
      <c r="C403" s="5" t="str">
        <f t="shared" ca="1" si="12"/>
        <v>500mg - Tablet - Blister of 50 - 100 (50*2)</v>
      </c>
      <c r="D403" s="324" t="s">
        <v>5571</v>
      </c>
      <c r="E403" s="324" t="s">
        <v>2947</v>
      </c>
      <c r="F403" s="324" t="s">
        <v>2946</v>
      </c>
      <c r="G403" s="324"/>
      <c r="H403" s="5" t="str">
        <f t="shared" ca="1" si="13"/>
        <v>49-500mg - Tablet - Blister of 50 - 100 (50*2)</v>
      </c>
      <c r="I403" s="324">
        <v>408</v>
      </c>
    </row>
    <row r="404" spans="1:9" x14ac:dyDescent="0.2">
      <c r="A404" s="324" t="s">
        <v>2515</v>
      </c>
      <c r="B404" s="5">
        <f>IFERROR(VLOOKUP(A404,CatProd!C:G,5,FALSE),"")</f>
        <v>49</v>
      </c>
      <c r="C404" s="5" t="str">
        <f t="shared" ca="1" si="12"/>
        <v>500mg - Tablet - Blister of 50 - 500 (50*10)</v>
      </c>
      <c r="D404" s="324" t="s">
        <v>5572</v>
      </c>
      <c r="E404" s="324" t="s">
        <v>2949</v>
      </c>
      <c r="F404" s="324" t="s">
        <v>2948</v>
      </c>
      <c r="G404" s="324"/>
      <c r="H404" s="5" t="str">
        <f t="shared" ca="1" si="13"/>
        <v>49-500mg - Tablet - Blister of 50 - 500 (50*10)</v>
      </c>
      <c r="I404" s="324">
        <v>409</v>
      </c>
    </row>
    <row r="405" spans="1:9" x14ac:dyDescent="0.2">
      <c r="A405" s="324" t="s">
        <v>4820</v>
      </c>
      <c r="B405" s="5">
        <f>IFERROR(VLOOKUP(A405,CatProd!C:G,5,FALSE),"")</f>
        <v>50</v>
      </c>
      <c r="C405" s="5" t="str">
        <f t="shared" ca="1" si="12"/>
        <v>400mg+150mg - Tablet - Blister of 10</v>
      </c>
      <c r="D405" s="324" t="s">
        <v>5579</v>
      </c>
      <c r="E405" s="324" t="s">
        <v>2957</v>
      </c>
      <c r="F405" s="324" t="s">
        <v>2956</v>
      </c>
      <c r="G405" s="324"/>
      <c r="H405" s="5" t="str">
        <f t="shared" ca="1" si="13"/>
        <v>50-400mg+150mg - Tablet - Blister of 10</v>
      </c>
      <c r="I405" s="324">
        <v>416</v>
      </c>
    </row>
    <row r="406" spans="1:9" x14ac:dyDescent="0.2">
      <c r="A406" s="324" t="s">
        <v>4820</v>
      </c>
      <c r="B406" s="5">
        <f>IFERROR(VLOOKUP(A406,CatProd!C:G,5,FALSE),"")</f>
        <v>50</v>
      </c>
      <c r="C406" s="5" t="str">
        <f t="shared" ca="1" si="12"/>
        <v>400mg+150mg - Tablet - Blister of 28</v>
      </c>
      <c r="D406" s="324" t="s">
        <v>5580</v>
      </c>
      <c r="E406" s="324" t="s">
        <v>2959</v>
      </c>
      <c r="F406" s="324" t="s">
        <v>2958</v>
      </c>
      <c r="G406" s="324"/>
      <c r="H406" s="5" t="str">
        <f t="shared" ca="1" si="13"/>
        <v>50-400mg+150mg - Tablet - Blister of 28</v>
      </c>
      <c r="I406" s="324">
        <v>417</v>
      </c>
    </row>
    <row r="407" spans="1:9" x14ac:dyDescent="0.2">
      <c r="A407" s="324" t="s">
        <v>4820</v>
      </c>
      <c r="B407" s="5">
        <f>IFERROR(VLOOKUP(A407,CatProd!C:G,5,FALSE),"")</f>
        <v>50</v>
      </c>
      <c r="C407" s="5" t="str">
        <f t="shared" ca="1" si="12"/>
        <v>400mg+150mg - Tablet - Blister of 672</v>
      </c>
      <c r="D407" s="324" t="s">
        <v>5581</v>
      </c>
      <c r="E407" s="324" t="s">
        <v>2961</v>
      </c>
      <c r="F407" s="324" t="s">
        <v>2960</v>
      </c>
      <c r="G407" s="324"/>
      <c r="H407" s="5" t="str">
        <f t="shared" ca="1" si="13"/>
        <v>50-400mg+150mg - Tablet - Blister of 672</v>
      </c>
      <c r="I407" s="324">
        <v>418</v>
      </c>
    </row>
    <row r="408" spans="1:9" x14ac:dyDescent="0.2">
      <c r="A408" s="324" t="s">
        <v>4820</v>
      </c>
      <c r="B408" s="5">
        <f>IFERROR(VLOOKUP(A408,CatProd!C:G,5,FALSE),"")</f>
        <v>50</v>
      </c>
      <c r="C408" s="5" t="str">
        <f t="shared" ca="1" si="12"/>
        <v>400mg+150mg - Tablet - Bottle of 1000</v>
      </c>
      <c r="D408" s="324" t="s">
        <v>5582</v>
      </c>
      <c r="E408" s="324" t="s">
        <v>2962</v>
      </c>
      <c r="F408" s="324" t="s">
        <v>2963</v>
      </c>
      <c r="G408" s="324"/>
      <c r="H408" s="5" t="str">
        <f t="shared" ca="1" si="13"/>
        <v>50-400mg+150mg - Tablet - Bottle of 1000</v>
      </c>
      <c r="I408" s="324">
        <v>419</v>
      </c>
    </row>
    <row r="409" spans="1:9" x14ac:dyDescent="0.2">
      <c r="A409" s="324" t="s">
        <v>4821</v>
      </c>
      <c r="B409" s="5">
        <f>IFERROR(VLOOKUP(A409,CatProd!C:G,5,FALSE),"")</f>
        <v>51</v>
      </c>
      <c r="C409" s="5" t="str">
        <f t="shared" ca="1" si="12"/>
        <v>275mg+75mg+400mg+150mg - Tablet - Blister of 10</v>
      </c>
      <c r="D409" s="324" t="s">
        <v>5583</v>
      </c>
      <c r="E409" s="324" t="s">
        <v>2965</v>
      </c>
      <c r="F409" s="324" t="s">
        <v>2964</v>
      </c>
      <c r="G409" s="324"/>
      <c r="H409" s="5" t="str">
        <f t="shared" ca="1" si="13"/>
        <v>51-275mg+75mg+400mg+150mg - Tablet - Blister of 10</v>
      </c>
      <c r="I409" s="324">
        <v>421</v>
      </c>
    </row>
    <row r="410" spans="1:9" x14ac:dyDescent="0.2">
      <c r="A410" s="324" t="s">
        <v>4821</v>
      </c>
      <c r="B410" s="5">
        <f>IFERROR(VLOOKUP(A410,CatProd!C:G,5,FALSE),"")</f>
        <v>51</v>
      </c>
      <c r="C410" s="5" t="str">
        <f t="shared" ca="1" si="12"/>
        <v>275mg+75mg+400mg+150mg - Tablet - Blister of 10 - 180 (10*18)</v>
      </c>
      <c r="D410" s="324" t="s">
        <v>5594</v>
      </c>
      <c r="E410" s="324" t="s">
        <v>5595</v>
      </c>
      <c r="F410" s="324" t="s">
        <v>5596</v>
      </c>
      <c r="G410" s="324"/>
      <c r="H410" s="5" t="str">
        <f t="shared" ca="1" si="13"/>
        <v>51-275mg+75mg+400mg+150mg - Tablet - Blister of 10 - 180 (10*18)</v>
      </c>
      <c r="I410" s="347">
        <v>1228</v>
      </c>
    </row>
    <row r="411" spans="1:9" x14ac:dyDescent="0.2">
      <c r="A411" s="324" t="s">
        <v>4821</v>
      </c>
      <c r="B411" s="5">
        <f>IFERROR(VLOOKUP(A411,CatProd!C:G,5,FALSE),"")</f>
        <v>51</v>
      </c>
      <c r="C411" s="5" t="str">
        <f t="shared" ca="1" si="12"/>
        <v>275mg+75mg+400mg+150mg - Tablet - Blister of 1000</v>
      </c>
      <c r="D411" s="324" t="s">
        <v>5597</v>
      </c>
      <c r="E411" s="324" t="s">
        <v>5598</v>
      </c>
      <c r="F411" s="324" t="s">
        <v>5599</v>
      </c>
      <c r="G411" s="324"/>
      <c r="H411" s="5" t="str">
        <f t="shared" ca="1" si="13"/>
        <v>51-275mg+75mg+400mg+150mg - Tablet - Blister of 1000</v>
      </c>
      <c r="I411" s="347">
        <v>1229</v>
      </c>
    </row>
    <row r="412" spans="1:9" x14ac:dyDescent="0.2">
      <c r="A412" s="324" t="s">
        <v>4821</v>
      </c>
      <c r="B412" s="5">
        <f>IFERROR(VLOOKUP(A412,CatProd!C:G,5,FALSE),"")</f>
        <v>51</v>
      </c>
      <c r="C412" s="5" t="str">
        <f t="shared" ca="1" si="12"/>
        <v>275mg+75mg+400mg+150mg - Tablet - Blister of 120</v>
      </c>
      <c r="D412" s="324" t="s">
        <v>5584</v>
      </c>
      <c r="E412" s="324" t="s">
        <v>2983</v>
      </c>
      <c r="F412" s="324" t="s">
        <v>2982</v>
      </c>
      <c r="G412" s="324"/>
      <c r="H412" s="5" t="str">
        <f t="shared" ca="1" si="13"/>
        <v>51-275mg+75mg+400mg+150mg - Tablet - Blister of 120</v>
      </c>
      <c r="I412" s="324">
        <v>423</v>
      </c>
    </row>
    <row r="413" spans="1:9" x14ac:dyDescent="0.2">
      <c r="A413" s="324" t="s">
        <v>4821</v>
      </c>
      <c r="B413" s="5">
        <f>IFERROR(VLOOKUP(A413,CatProd!C:G,5,FALSE),"")</f>
        <v>51</v>
      </c>
      <c r="C413" s="5" t="str">
        <f t="shared" ca="1" si="12"/>
        <v>275mg+75mg+400mg+150mg - Tablet - Blister of 240</v>
      </c>
      <c r="D413" s="324" t="s">
        <v>5585</v>
      </c>
      <c r="E413" s="324" t="s">
        <v>2985</v>
      </c>
      <c r="F413" s="324" t="s">
        <v>2984</v>
      </c>
      <c r="G413" s="324"/>
      <c r="H413" s="5" t="str">
        <f t="shared" ca="1" si="13"/>
        <v>51-275mg+75mg+400mg+150mg - Tablet - Blister of 240</v>
      </c>
      <c r="I413" s="324">
        <v>424</v>
      </c>
    </row>
    <row r="414" spans="1:9" x14ac:dyDescent="0.2">
      <c r="A414" s="324" t="s">
        <v>4821</v>
      </c>
      <c r="B414" s="5">
        <f>IFERROR(VLOOKUP(A414,CatProd!C:G,5,FALSE),"")</f>
        <v>51</v>
      </c>
      <c r="C414" s="5" t="str">
        <f t="shared" ca="1" si="12"/>
        <v>275mg+75mg+400mg+150mg - Tablet - Blister of 28</v>
      </c>
      <c r="D414" s="324" t="s">
        <v>5586</v>
      </c>
      <c r="E414" s="324" t="s">
        <v>2969</v>
      </c>
      <c r="F414" s="324" t="s">
        <v>2968</v>
      </c>
      <c r="G414" s="324"/>
      <c r="H414" s="5" t="str">
        <f t="shared" ca="1" si="13"/>
        <v>51-275mg+75mg+400mg+150mg - Tablet - Blister of 28</v>
      </c>
      <c r="I414" s="324">
        <v>425</v>
      </c>
    </row>
    <row r="415" spans="1:9" x14ac:dyDescent="0.2">
      <c r="A415" s="324" t="s">
        <v>4821</v>
      </c>
      <c r="B415" s="5">
        <f>IFERROR(VLOOKUP(A415,CatProd!C:G,5,FALSE),"")</f>
        <v>51</v>
      </c>
      <c r="C415" s="5" t="str">
        <f t="shared" ca="1" si="12"/>
        <v>275mg+75mg+400mg+150mg - Tablet - Blister of 28 - 64 (28*3)</v>
      </c>
      <c r="D415" s="324" t="s">
        <v>5600</v>
      </c>
      <c r="E415" s="324" t="s">
        <v>5601</v>
      </c>
      <c r="F415" s="324" t="s">
        <v>5602</v>
      </c>
      <c r="G415" s="324"/>
      <c r="H415" s="5" t="str">
        <f t="shared" ca="1" si="13"/>
        <v>51-275mg+75mg+400mg+150mg - Tablet - Blister of 28 - 64 (28*3)</v>
      </c>
      <c r="I415" s="347">
        <v>1230</v>
      </c>
    </row>
    <row r="416" spans="1:9" x14ac:dyDescent="0.2">
      <c r="A416" s="324" t="s">
        <v>4821</v>
      </c>
      <c r="B416" s="5">
        <f>IFERROR(VLOOKUP(A416,CatProd!C:G,5,FALSE),"")</f>
        <v>51</v>
      </c>
      <c r="C416" s="5" t="str">
        <f t="shared" ca="1" si="12"/>
        <v>275mg+75mg+400mg+150mg - Tablet - Blister of 28 - 672 (28*24)</v>
      </c>
      <c r="D416" s="324" t="s">
        <v>5603</v>
      </c>
      <c r="E416" s="324" t="s">
        <v>5604</v>
      </c>
      <c r="F416" s="324" t="s">
        <v>5605</v>
      </c>
      <c r="G416" s="324"/>
      <c r="H416" s="5" t="str">
        <f t="shared" ca="1" si="13"/>
        <v>51-275mg+75mg+400mg+150mg - Tablet - Blister of 28 - 672 (28*24)</v>
      </c>
      <c r="I416" s="347">
        <v>1231</v>
      </c>
    </row>
    <row r="417" spans="1:9" x14ac:dyDescent="0.2">
      <c r="A417" s="324" t="s">
        <v>4821</v>
      </c>
      <c r="B417" s="5">
        <f>IFERROR(VLOOKUP(A417,CatProd!C:G,5,FALSE),"")</f>
        <v>51</v>
      </c>
      <c r="C417" s="5" t="str">
        <f t="shared" ca="1" si="12"/>
        <v>275mg+75mg+400mg+150mg - Tablet - Blister of 30</v>
      </c>
      <c r="D417" s="324" t="s">
        <v>5587</v>
      </c>
      <c r="E417" s="324" t="s">
        <v>2967</v>
      </c>
      <c r="F417" s="324" t="s">
        <v>2966</v>
      </c>
      <c r="G417" s="324"/>
      <c r="H417" s="5" t="str">
        <f t="shared" ca="1" si="13"/>
        <v>51-275mg+75mg+400mg+150mg - Tablet - Blister of 30</v>
      </c>
      <c r="I417" s="324">
        <v>427</v>
      </c>
    </row>
    <row r="418" spans="1:9" x14ac:dyDescent="0.2">
      <c r="A418" s="324" t="s">
        <v>4821</v>
      </c>
      <c r="B418" s="5">
        <f>IFERROR(VLOOKUP(A418,CatProd!C:G,5,FALSE),"")</f>
        <v>51</v>
      </c>
      <c r="C418" s="5" t="str">
        <f t="shared" ca="1" si="12"/>
        <v>275mg+75mg+400mg+150mg - Tablet - Blister of 6 - 90 (6*15)</v>
      </c>
      <c r="D418" s="324" t="s">
        <v>5606</v>
      </c>
      <c r="E418" s="324" t="s">
        <v>5607</v>
      </c>
      <c r="F418" s="324" t="s">
        <v>5608</v>
      </c>
      <c r="G418" s="324"/>
      <c r="H418" s="5" t="str">
        <f t="shared" ca="1" si="13"/>
        <v>51-275mg+75mg+400mg+150mg - Tablet - Blister of 6 - 90 (6*15)</v>
      </c>
      <c r="I418" s="347">
        <v>1232</v>
      </c>
    </row>
    <row r="419" spans="1:9" x14ac:dyDescent="0.2">
      <c r="A419" s="324" t="s">
        <v>4821</v>
      </c>
      <c r="B419" s="5">
        <f>IFERROR(VLOOKUP(A419,CatProd!C:G,5,FALSE),"")</f>
        <v>51</v>
      </c>
      <c r="C419" s="5" t="str">
        <f t="shared" ca="1" si="12"/>
        <v>275mg+75mg+400mg+150mg - Tablet - Blister of 60</v>
      </c>
      <c r="D419" s="324" t="s">
        <v>5588</v>
      </c>
      <c r="E419" s="324" t="s">
        <v>2981</v>
      </c>
      <c r="F419" s="324" t="s">
        <v>2980</v>
      </c>
      <c r="G419" s="324"/>
      <c r="H419" s="5" t="str">
        <f t="shared" ca="1" si="13"/>
        <v>51-275mg+75mg+400mg+150mg - Tablet - Blister of 60</v>
      </c>
      <c r="I419" s="324">
        <v>429</v>
      </c>
    </row>
    <row r="420" spans="1:9" x14ac:dyDescent="0.2">
      <c r="A420" s="324" t="s">
        <v>4821</v>
      </c>
      <c r="B420" s="5">
        <f>IFERROR(VLOOKUP(A420,CatProd!C:G,5,FALSE),"")</f>
        <v>51</v>
      </c>
      <c r="C420" s="5" t="str">
        <f t="shared" ca="1" si="12"/>
        <v>275mg+75mg+400mg+150mg - Tablet - Blister of 672</v>
      </c>
      <c r="D420" s="324" t="s">
        <v>5589</v>
      </c>
      <c r="E420" s="324" t="s">
        <v>2971</v>
      </c>
      <c r="F420" s="324" t="s">
        <v>2970</v>
      </c>
      <c r="G420" s="324"/>
      <c r="H420" s="5" t="str">
        <f t="shared" ca="1" si="13"/>
        <v>51-275mg+75mg+400mg+150mg - Tablet - Blister of 672</v>
      </c>
      <c r="I420" s="324">
        <v>430</v>
      </c>
    </row>
    <row r="421" spans="1:9" x14ac:dyDescent="0.2">
      <c r="A421" s="324" t="s">
        <v>4821</v>
      </c>
      <c r="B421" s="5">
        <f>IFERROR(VLOOKUP(A421,CatProd!C:G,5,FALSE),"")</f>
        <v>51</v>
      </c>
      <c r="C421" s="5" t="str">
        <f t="shared" ca="1" si="12"/>
        <v>275mg+75mg+400mg+150mg - Tablet - Blister of 8 - 80 (8*10)</v>
      </c>
      <c r="D421" s="324" t="s">
        <v>5590</v>
      </c>
      <c r="E421" s="324" t="s">
        <v>2979</v>
      </c>
      <c r="F421" s="324" t="s">
        <v>2978</v>
      </c>
      <c r="G421" s="324"/>
      <c r="H421" s="5" t="str">
        <f t="shared" ca="1" si="13"/>
        <v>51-275mg+75mg+400mg+150mg - Tablet - Blister of 8 - 80 (8*10)</v>
      </c>
      <c r="I421" s="324">
        <v>431</v>
      </c>
    </row>
    <row r="422" spans="1:9" x14ac:dyDescent="0.2">
      <c r="A422" s="324" t="s">
        <v>4821</v>
      </c>
      <c r="B422" s="5">
        <f>IFERROR(VLOOKUP(A422,CatProd!C:G,5,FALSE),"")</f>
        <v>51</v>
      </c>
      <c r="C422" s="5" t="str">
        <f t="shared" ca="1" si="12"/>
        <v>275mg+75mg+400mg+150mg - Tablet - Bottle of 100</v>
      </c>
      <c r="D422" s="324" t="s">
        <v>5591</v>
      </c>
      <c r="E422" s="324" t="s">
        <v>2972</v>
      </c>
      <c r="F422" s="324" t="s">
        <v>2973</v>
      </c>
      <c r="G422" s="324"/>
      <c r="H422" s="5" t="str">
        <f t="shared" ca="1" si="13"/>
        <v>51-275mg+75mg+400mg+150mg - Tablet - Bottle of 100</v>
      </c>
      <c r="I422" s="324">
        <v>433</v>
      </c>
    </row>
    <row r="423" spans="1:9" x14ac:dyDescent="0.2">
      <c r="A423" s="324" t="s">
        <v>4821</v>
      </c>
      <c r="B423" s="5">
        <f>IFERROR(VLOOKUP(A423,CatProd!C:G,5,FALSE),"")</f>
        <v>51</v>
      </c>
      <c r="C423" s="5" t="str">
        <f t="shared" ca="1" si="12"/>
        <v>275mg+75mg+400mg+150mg - Tablet - Bottle of 1000</v>
      </c>
      <c r="D423" s="324" t="s">
        <v>5592</v>
      </c>
      <c r="E423" s="324" t="s">
        <v>2976</v>
      </c>
      <c r="F423" s="324" t="s">
        <v>2977</v>
      </c>
      <c r="G423" s="324"/>
      <c r="H423" s="5" t="str">
        <f t="shared" ca="1" si="13"/>
        <v>51-275mg+75mg+400mg+150mg - Tablet - Bottle of 1000</v>
      </c>
      <c r="I423" s="324">
        <v>434</v>
      </c>
    </row>
    <row r="424" spans="1:9" x14ac:dyDescent="0.2">
      <c r="A424" s="324" t="s">
        <v>4821</v>
      </c>
      <c r="B424" s="5">
        <f>IFERROR(VLOOKUP(A424,CatProd!C:G,5,FALSE),"")</f>
        <v>51</v>
      </c>
      <c r="C424" s="5" t="str">
        <f t="shared" ca="1" si="12"/>
        <v>275mg+75mg+400mg+150mg - Tablet - Bottle of 500</v>
      </c>
      <c r="D424" s="324" t="s">
        <v>5593</v>
      </c>
      <c r="E424" s="324" t="s">
        <v>2974</v>
      </c>
      <c r="F424" s="324" t="s">
        <v>2975</v>
      </c>
      <c r="G424" s="324"/>
      <c r="H424" s="5" t="str">
        <f t="shared" ca="1" si="13"/>
        <v>51-275mg+75mg+400mg+150mg - Tablet - Bottle of 500</v>
      </c>
      <c r="I424" s="324">
        <v>435</v>
      </c>
    </row>
    <row r="425" spans="1:9" x14ac:dyDescent="0.2">
      <c r="A425" s="324" t="s">
        <v>4822</v>
      </c>
      <c r="B425" s="5">
        <f>IFERROR(VLOOKUP(A425,CatProd!C:G,5,FALSE),"")</f>
        <v>52</v>
      </c>
      <c r="C425" s="5" t="str">
        <f t="shared" ca="1" si="12"/>
        <v>275mg+75mg+150mg - Tablet - Blister  of 28 - 280 (28*100)</v>
      </c>
      <c r="D425" s="324" t="s">
        <v>5612</v>
      </c>
      <c r="E425" s="324" t="s">
        <v>2997</v>
      </c>
      <c r="F425" s="324" t="s">
        <v>2996</v>
      </c>
      <c r="G425" s="324"/>
      <c r="H425" s="5" t="str">
        <f t="shared" ca="1" si="13"/>
        <v>52-275mg+75mg+150mg - Tablet - Blister  of 28 - 280 (28*100)</v>
      </c>
      <c r="I425" s="324">
        <v>442</v>
      </c>
    </row>
    <row r="426" spans="1:9" x14ac:dyDescent="0.2">
      <c r="A426" s="324" t="s">
        <v>4822</v>
      </c>
      <c r="B426" s="5">
        <f>IFERROR(VLOOKUP(A426,CatProd!C:G,5,FALSE),"")</f>
        <v>52</v>
      </c>
      <c r="C426" s="5" t="str">
        <f t="shared" ca="1" si="12"/>
        <v>275mg+75mg+150mg - Tablet - Blister of 10</v>
      </c>
      <c r="D426" s="324" t="s">
        <v>5617</v>
      </c>
      <c r="E426" s="324" t="s">
        <v>5618</v>
      </c>
      <c r="F426" s="324" t="s">
        <v>5619</v>
      </c>
      <c r="G426" s="324"/>
      <c r="H426" s="5" t="str">
        <f t="shared" ca="1" si="13"/>
        <v>52-275mg+75mg+150mg - Tablet - Blister of 10</v>
      </c>
      <c r="I426" s="347">
        <v>1233</v>
      </c>
    </row>
    <row r="427" spans="1:9" x14ac:dyDescent="0.2">
      <c r="A427" s="324" t="s">
        <v>4822</v>
      </c>
      <c r="B427" s="5">
        <f>IFERROR(VLOOKUP(A427,CatProd!C:G,5,FALSE),"")</f>
        <v>52</v>
      </c>
      <c r="C427" s="5" t="str">
        <f t="shared" ca="1" si="12"/>
        <v>275mg+75mg+150mg - Tablet - Blister of 10 - 100 (10*10)</v>
      </c>
      <c r="D427" s="324" t="s">
        <v>5609</v>
      </c>
      <c r="E427" s="324" t="s">
        <v>2989</v>
      </c>
      <c r="F427" s="324" t="s">
        <v>2988</v>
      </c>
      <c r="G427" s="324"/>
      <c r="H427" s="5" t="str">
        <f t="shared" ca="1" si="13"/>
        <v>52-275mg+75mg+150mg - Tablet - Blister of 10 - 100 (10*10)</v>
      </c>
      <c r="I427" s="324">
        <v>439</v>
      </c>
    </row>
    <row r="428" spans="1:9" x14ac:dyDescent="0.2">
      <c r="A428" s="324" t="s">
        <v>4822</v>
      </c>
      <c r="B428" s="5">
        <f>IFERROR(VLOOKUP(A428,CatProd!C:G,5,FALSE),"")</f>
        <v>52</v>
      </c>
      <c r="C428" s="5" t="str">
        <f t="shared" ca="1" si="12"/>
        <v>275mg+75mg+150mg - Tablet - Blister of 10 - 240 (10*24)</v>
      </c>
      <c r="D428" s="324" t="s">
        <v>5610</v>
      </c>
      <c r="E428" s="324" t="s">
        <v>2999</v>
      </c>
      <c r="F428" s="324" t="s">
        <v>2998</v>
      </c>
      <c r="G428" s="324"/>
      <c r="H428" s="5" t="str">
        <f t="shared" ca="1" si="13"/>
        <v>52-275mg+75mg+150mg - Tablet - Blister of 10 - 240 (10*24)</v>
      </c>
      <c r="I428" s="324">
        <v>440</v>
      </c>
    </row>
    <row r="429" spans="1:9" x14ac:dyDescent="0.2">
      <c r="A429" s="324" t="s">
        <v>4822</v>
      </c>
      <c r="B429" s="5">
        <f>IFERROR(VLOOKUP(A429,CatProd!C:G,5,FALSE),"")</f>
        <v>52</v>
      </c>
      <c r="C429" s="5" t="str">
        <f t="shared" ca="1" si="12"/>
        <v>275mg+75mg+150mg - Tablet - Blister of 10 - 30 (10*3)</v>
      </c>
      <c r="D429" s="324" t="s">
        <v>5613</v>
      </c>
      <c r="E429" s="324" t="s">
        <v>2987</v>
      </c>
      <c r="F429" s="324" t="s">
        <v>2986</v>
      </c>
      <c r="G429" s="324"/>
      <c r="H429" s="5" t="str">
        <f t="shared" ca="1" si="13"/>
        <v>52-275mg+75mg+150mg - Tablet - Blister of 10 - 30 (10*3)</v>
      </c>
      <c r="I429" s="324">
        <v>443</v>
      </c>
    </row>
    <row r="430" spans="1:9" x14ac:dyDescent="0.2">
      <c r="A430" s="324" t="s">
        <v>4822</v>
      </c>
      <c r="B430" s="5">
        <f>IFERROR(VLOOKUP(A430,CatProd!C:G,5,FALSE),"")</f>
        <v>52</v>
      </c>
      <c r="C430" s="5" t="str">
        <f t="shared" ca="1" si="12"/>
        <v>275mg+75mg+150mg - Tablet - Blister of 28</v>
      </c>
      <c r="D430" s="324" t="s">
        <v>5611</v>
      </c>
      <c r="E430" s="324" t="s">
        <v>2991</v>
      </c>
      <c r="F430" s="324" t="s">
        <v>2990</v>
      </c>
      <c r="G430" s="324"/>
      <c r="H430" s="5" t="str">
        <f t="shared" ca="1" si="13"/>
        <v>52-275mg+75mg+150mg - Tablet - Blister of 28</v>
      </c>
      <c r="I430" s="324">
        <v>441</v>
      </c>
    </row>
    <row r="431" spans="1:9" x14ac:dyDescent="0.2">
      <c r="A431" s="324" t="s">
        <v>4822</v>
      </c>
      <c r="B431" s="5">
        <f>IFERROR(VLOOKUP(A431,CatProd!C:G,5,FALSE),"")</f>
        <v>52</v>
      </c>
      <c r="C431" s="5" t="str">
        <f t="shared" ca="1" si="12"/>
        <v>275mg+75mg+150mg - Tablet - Blister of 28 - 672 (28*24)</v>
      </c>
      <c r="D431" s="324" t="s">
        <v>5614</v>
      </c>
      <c r="E431" s="324" t="s">
        <v>2993</v>
      </c>
      <c r="F431" s="324" t="s">
        <v>2992</v>
      </c>
      <c r="G431" s="324"/>
      <c r="H431" s="5" t="str">
        <f t="shared" ca="1" si="13"/>
        <v>52-275mg+75mg+150mg - Tablet - Blister of 28 - 672 (28*24)</v>
      </c>
      <c r="I431" s="324">
        <v>444</v>
      </c>
    </row>
    <row r="432" spans="1:9" x14ac:dyDescent="0.2">
      <c r="A432" s="324" t="s">
        <v>4822</v>
      </c>
      <c r="B432" s="5">
        <f>IFERROR(VLOOKUP(A432,CatProd!C:G,5,FALSE),"")</f>
        <v>52</v>
      </c>
      <c r="C432" s="5" t="str">
        <f t="shared" ca="1" si="12"/>
        <v>275mg+75mg+150mg - Tablet - Blister of 28 - 84 (28*3)</v>
      </c>
      <c r="D432" s="324" t="s">
        <v>5615</v>
      </c>
      <c r="E432" s="324" t="s">
        <v>3001</v>
      </c>
      <c r="F432" s="324" t="s">
        <v>3000</v>
      </c>
      <c r="G432" s="324"/>
      <c r="H432" s="5" t="str">
        <f t="shared" ca="1" si="13"/>
        <v>52-275mg+75mg+150mg - Tablet - Blister of 28 - 84 (28*3)</v>
      </c>
      <c r="I432" s="324">
        <v>446</v>
      </c>
    </row>
    <row r="433" spans="1:9" x14ac:dyDescent="0.2">
      <c r="A433" s="324" t="s">
        <v>4822</v>
      </c>
      <c r="B433" s="5">
        <f>IFERROR(VLOOKUP(A433,CatProd!C:G,5,FALSE),"")</f>
        <v>52</v>
      </c>
      <c r="C433" s="5" t="str">
        <f t="shared" ca="1" si="12"/>
        <v>275mg+75mg+150mg - Tablet - Bottle of 1000</v>
      </c>
      <c r="D433" s="324" t="s">
        <v>5616</v>
      </c>
      <c r="E433" s="324" t="s">
        <v>2994</v>
      </c>
      <c r="F433" s="324" t="s">
        <v>2995</v>
      </c>
      <c r="G433" s="324"/>
      <c r="H433" s="5" t="str">
        <f t="shared" ca="1" si="13"/>
        <v>52-275mg+75mg+150mg - Tablet - Bottle of 1000</v>
      </c>
      <c r="I433" s="324">
        <v>447</v>
      </c>
    </row>
    <row r="434" spans="1:9" x14ac:dyDescent="0.2">
      <c r="A434" s="324" t="s">
        <v>4822</v>
      </c>
      <c r="B434" s="5">
        <f>IFERROR(VLOOKUP(A434,CatProd!C:G,5,FALSE),"")</f>
        <v>52</v>
      </c>
      <c r="C434" s="5" t="str">
        <f t="shared" ca="1" si="12"/>
        <v>275mg+75mg+150mg - Tablet - Bottle of 1000</v>
      </c>
      <c r="D434" s="324" t="s">
        <v>5616</v>
      </c>
      <c r="E434" s="324" t="s">
        <v>2994</v>
      </c>
      <c r="F434" s="324" t="s">
        <v>2995</v>
      </c>
      <c r="G434" s="324"/>
      <c r="H434" s="5" t="str">
        <f t="shared" ca="1" si="13"/>
        <v>52-275mg+75mg+150mg - Tablet - Bottle of 1000</v>
      </c>
      <c r="I434" s="324">
        <v>448</v>
      </c>
    </row>
    <row r="435" spans="1:9" x14ac:dyDescent="0.2">
      <c r="A435" s="324" t="s">
        <v>2516</v>
      </c>
      <c r="B435" s="5">
        <f>IFERROR(VLOOKUP(A435,CatProd!C:G,5,FALSE),"")</f>
        <v>53</v>
      </c>
      <c r="C435" s="5" t="str">
        <f t="shared" ca="1" si="12"/>
        <v>125mg - Tablet - Blister of 10 - 100 (10*10)</v>
      </c>
      <c r="D435" s="324" t="s">
        <v>5622</v>
      </c>
      <c r="E435" s="324" t="s">
        <v>5623</v>
      </c>
      <c r="F435" s="324" t="s">
        <v>5624</v>
      </c>
      <c r="G435" s="324"/>
      <c r="H435" s="5" t="str">
        <f t="shared" ca="1" si="13"/>
        <v>53-125mg - Tablet - Blister of 10 - 100 (10*10)</v>
      </c>
      <c r="I435" s="347">
        <v>1234</v>
      </c>
    </row>
    <row r="436" spans="1:9" x14ac:dyDescent="0.2">
      <c r="A436" s="354" t="s">
        <v>2516</v>
      </c>
      <c r="B436" s="5">
        <v>53</v>
      </c>
      <c r="C436" s="5" t="str">
        <f t="shared" ca="1" si="12"/>
        <v>125mg - Tablet - Blister of 10 - 100 (10*10)</v>
      </c>
      <c r="D436" s="354" t="s">
        <v>5622</v>
      </c>
      <c r="E436" s="354" t="s">
        <v>5622</v>
      </c>
      <c r="F436" s="354" t="s">
        <v>5622</v>
      </c>
      <c r="G436" s="354" t="s">
        <v>5622</v>
      </c>
      <c r="H436" s="5" t="str">
        <f t="shared" ca="1" si="13"/>
        <v>53-125mg - Tablet - Blister of 10 - 100 (10*10)</v>
      </c>
      <c r="I436" s="357">
        <v>1536</v>
      </c>
    </row>
    <row r="437" spans="1:9" x14ac:dyDescent="0.2">
      <c r="A437" s="324" t="s">
        <v>2516</v>
      </c>
      <c r="B437" s="5">
        <f>IFERROR(VLOOKUP(A437,CatProd!C:G,5,FALSE),"")</f>
        <v>53</v>
      </c>
      <c r="C437" s="5" t="str">
        <f t="shared" ca="1" si="12"/>
        <v>250mg - Tablet - Blister of 10</v>
      </c>
      <c r="D437" s="324" t="s">
        <v>5372</v>
      </c>
      <c r="E437" s="324" t="s">
        <v>5373</v>
      </c>
      <c r="F437" s="324" t="s">
        <v>5374</v>
      </c>
      <c r="G437" s="324"/>
      <c r="H437" s="5" t="str">
        <f t="shared" ca="1" si="13"/>
        <v>53-250mg - Tablet - Blister of 10</v>
      </c>
      <c r="I437" s="324">
        <v>451</v>
      </c>
    </row>
    <row r="438" spans="1:9" x14ac:dyDescent="0.2">
      <c r="A438" s="324" t="s">
        <v>2516</v>
      </c>
      <c r="B438" s="5">
        <f>IFERROR(VLOOKUP(A438,CatProd!C:G,5,FALSE),"")</f>
        <v>53</v>
      </c>
      <c r="C438" s="5" t="str">
        <f t="shared" ca="1" si="12"/>
        <v>250mg - Tablet - Blister of 10 - 100 (10*10)</v>
      </c>
      <c r="D438" s="324" t="s">
        <v>5621</v>
      </c>
      <c r="E438" s="324" t="s">
        <v>2812</v>
      </c>
      <c r="F438" s="324" t="s">
        <v>2813</v>
      </c>
      <c r="G438" s="324"/>
      <c r="H438" s="5" t="str">
        <f t="shared" ca="1" si="13"/>
        <v>53-250mg - Tablet - Blister of 10 - 100 (10*10)</v>
      </c>
      <c r="I438" s="324">
        <v>458</v>
      </c>
    </row>
    <row r="439" spans="1:9" x14ac:dyDescent="0.2">
      <c r="A439" s="324" t="s">
        <v>2516</v>
      </c>
      <c r="B439" s="5">
        <f>IFERROR(VLOOKUP(A439,CatProd!C:G,5,FALSE),"")</f>
        <v>53</v>
      </c>
      <c r="C439" s="5" t="str">
        <f t="shared" ca="1" si="12"/>
        <v>250mg - Tablet - Blister of 10 - 50 (10*5)</v>
      </c>
      <c r="D439" s="324" t="s">
        <v>5620</v>
      </c>
      <c r="E439" s="324" t="s">
        <v>3005</v>
      </c>
      <c r="F439" s="324" t="s">
        <v>3004</v>
      </c>
      <c r="G439" s="324"/>
      <c r="H439" s="5" t="str">
        <f t="shared" ca="1" si="13"/>
        <v>53-250mg - Tablet - Blister of 10 - 50 (10*5)</v>
      </c>
      <c r="I439" s="324">
        <v>453</v>
      </c>
    </row>
    <row r="440" spans="1:9" x14ac:dyDescent="0.2">
      <c r="A440" s="354" t="s">
        <v>2516</v>
      </c>
      <c r="B440" s="5">
        <v>53</v>
      </c>
      <c r="C440" s="5" t="str">
        <f t="shared" ca="1" si="12"/>
        <v>250mg - Tablet - Blister of 10 - 90 (10*9)</v>
      </c>
      <c r="D440" s="354" t="s">
        <v>6116</v>
      </c>
      <c r="E440" s="354" t="s">
        <v>6116</v>
      </c>
      <c r="F440" s="354" t="s">
        <v>6116</v>
      </c>
      <c r="G440" s="354" t="s">
        <v>6116</v>
      </c>
      <c r="H440" s="5" t="str">
        <f t="shared" ca="1" si="13"/>
        <v>53-250mg - Tablet - Blister of 10 - 90 (10*9)</v>
      </c>
      <c r="I440" s="357">
        <v>1535</v>
      </c>
    </row>
    <row r="441" spans="1:9" x14ac:dyDescent="0.2">
      <c r="A441" s="324" t="s">
        <v>2516</v>
      </c>
      <c r="B441" s="5">
        <f>IFERROR(VLOOKUP(A441,CatProd!C:G,5,FALSE),"")</f>
        <v>53</v>
      </c>
      <c r="C441" s="5" t="str">
        <f t="shared" ca="1" si="12"/>
        <v>250mg - Tablet - Bottle of 100</v>
      </c>
      <c r="D441" s="324" t="s">
        <v>5394</v>
      </c>
      <c r="E441" s="324" t="s">
        <v>5395</v>
      </c>
      <c r="F441" s="324" t="s">
        <v>5396</v>
      </c>
      <c r="G441" s="324"/>
      <c r="H441" s="5" t="str">
        <f t="shared" ca="1" si="13"/>
        <v>53-250mg - Tablet - Bottle of 100</v>
      </c>
      <c r="I441" s="324">
        <v>455</v>
      </c>
    </row>
    <row r="442" spans="1:9" ht="15" x14ac:dyDescent="0.25">
      <c r="A442" s="324" t="s">
        <v>4800</v>
      </c>
      <c r="B442" s="5">
        <f>IFERROR(VLOOKUP(A442,CatProd!C:G,5,FALSE),"")</f>
        <v>21</v>
      </c>
      <c r="C442" s="5" t="str">
        <f t="shared" ca="1" si="12"/>
        <v>100mg - Tablet - Bottle of 120</v>
      </c>
      <c r="D442" s="324" t="s">
        <v>5625</v>
      </c>
      <c r="E442" s="325" t="s">
        <v>3008</v>
      </c>
      <c r="F442" s="325" t="s">
        <v>3009</v>
      </c>
      <c r="G442" s="325"/>
      <c r="H442" s="5" t="str">
        <f t="shared" ca="1" si="13"/>
        <v>21-100mg - Tablet - Bottle of 120</v>
      </c>
      <c r="I442" s="324">
        <v>459</v>
      </c>
    </row>
    <row r="443" spans="1:9" ht="15" x14ac:dyDescent="0.25">
      <c r="A443" s="324" t="s">
        <v>4800</v>
      </c>
      <c r="B443" s="5">
        <f>IFERROR(VLOOKUP(A443,CatProd!C:G,5,FALSE),"")</f>
        <v>21</v>
      </c>
      <c r="C443" s="5" t="str">
        <f t="shared" ca="1" si="12"/>
        <v>200mg - Tablet - Bottle of 60</v>
      </c>
      <c r="D443" s="324" t="s">
        <v>5627</v>
      </c>
      <c r="E443" s="325" t="s">
        <v>5628</v>
      </c>
      <c r="F443" s="325" t="s">
        <v>5629</v>
      </c>
      <c r="G443" s="325"/>
      <c r="H443" s="5" t="str">
        <f t="shared" ca="1" si="13"/>
        <v>21-200mg - Tablet - Bottle of 60</v>
      </c>
      <c r="I443" s="347">
        <v>1235</v>
      </c>
    </row>
    <row r="444" spans="1:9" ht="15" x14ac:dyDescent="0.25">
      <c r="A444" s="324" t="s">
        <v>4800</v>
      </c>
      <c r="B444" s="5">
        <f>IFERROR(VLOOKUP(A444,CatProd!C:G,5,FALSE),"")</f>
        <v>21</v>
      </c>
      <c r="C444" s="5" t="str">
        <f t="shared" ca="1" si="12"/>
        <v>25mg - Tablet - Bottle of 120</v>
      </c>
      <c r="D444" s="324" t="s">
        <v>5626</v>
      </c>
      <c r="E444" s="325" t="s">
        <v>3010</v>
      </c>
      <c r="F444" s="325" t="s">
        <v>3011</v>
      </c>
      <c r="G444" s="325"/>
      <c r="H444" s="5" t="str">
        <f t="shared" ca="1" si="13"/>
        <v>21-25mg - Tablet - Bottle of 120</v>
      </c>
      <c r="I444" s="324">
        <v>460</v>
      </c>
    </row>
    <row r="445" spans="1:9" ht="15" x14ac:dyDescent="0.25">
      <c r="A445" s="324" t="s">
        <v>2572</v>
      </c>
      <c r="B445" s="5">
        <f>IFERROR(VLOOKUP(A445,CatProd!C:G,5,FALSE),"")</f>
        <v>130</v>
      </c>
      <c r="C445" s="5" t="str">
        <f t="shared" ca="1" si="12"/>
        <v xml:space="preserve"> - </v>
      </c>
      <c r="D445" s="324" t="s">
        <v>3012</v>
      </c>
      <c r="E445" s="325" t="s">
        <v>3012</v>
      </c>
      <c r="F445" s="325" t="s">
        <v>3012</v>
      </c>
      <c r="G445" s="325"/>
      <c r="H445" s="5" t="str">
        <f t="shared" ca="1" si="13"/>
        <v xml:space="preserve">130- - </v>
      </c>
      <c r="I445" s="324">
        <v>461</v>
      </c>
    </row>
    <row r="446" spans="1:9" ht="15" x14ac:dyDescent="0.25">
      <c r="A446" s="324" t="s">
        <v>4801</v>
      </c>
      <c r="B446" s="5">
        <f>IFERROR(VLOOKUP(A446,CatProd!C:G,5,FALSE),"")</f>
        <v>22</v>
      </c>
      <c r="C446" s="5" t="str">
        <f t="shared" ca="1" si="12"/>
        <v>50mg/ml - Oral suspension - Bottle of 225 ml</v>
      </c>
      <c r="D446" s="324" t="s">
        <v>5630</v>
      </c>
      <c r="E446" s="325" t="s">
        <v>3015</v>
      </c>
      <c r="F446" s="325" t="s">
        <v>3016</v>
      </c>
      <c r="G446" s="325"/>
      <c r="H446" s="5" t="str">
        <f t="shared" ca="1" si="13"/>
        <v>22-50mg/ml - Oral suspension - Bottle of 225 ml</v>
      </c>
      <c r="I446" s="324">
        <v>462</v>
      </c>
    </row>
    <row r="447" spans="1:9" ht="15" x14ac:dyDescent="0.25">
      <c r="A447" s="324" t="s">
        <v>4801</v>
      </c>
      <c r="B447" s="5">
        <f>IFERROR(VLOOKUP(A447,CatProd!C:G,5,FALSE),"")</f>
        <v>22</v>
      </c>
      <c r="C447" s="5" t="str">
        <f t="shared" ca="1" si="12"/>
        <v>700mg - Tablet - Bottle of 60</v>
      </c>
      <c r="D447" s="324" t="s">
        <v>5631</v>
      </c>
      <c r="E447" s="325" t="s">
        <v>3013</v>
      </c>
      <c r="F447" s="325" t="s">
        <v>3014</v>
      </c>
      <c r="G447" s="325"/>
      <c r="H447" s="5" t="str">
        <f t="shared" ca="1" si="13"/>
        <v>22-700mg - Tablet - Bottle of 60</v>
      </c>
      <c r="I447" s="324">
        <v>463</v>
      </c>
    </row>
    <row r="448" spans="1:9" ht="15" x14ac:dyDescent="0.25">
      <c r="A448" s="324" t="s">
        <v>4862</v>
      </c>
      <c r="B448" s="5">
        <f>IFERROR(VLOOKUP(A448,CatProd!C:G,5,FALSE),"")</f>
        <v>179</v>
      </c>
      <c r="C448" s="5" t="str">
        <f t="shared" ca="1" si="12"/>
        <v xml:space="preserve"> Xpert MTB/RIF kit of 50 tests, CGXMTB/RIF-50</v>
      </c>
      <c r="D448" s="324" t="s">
        <v>5632</v>
      </c>
      <c r="E448" s="325" t="s">
        <v>5633</v>
      </c>
      <c r="F448" s="325" t="s">
        <v>5634</v>
      </c>
      <c r="G448" s="325"/>
      <c r="H448" s="5" t="str">
        <f t="shared" ca="1" si="13"/>
        <v>179- Xpert MTB/RIF kit of 50 tests, CGXMTB/RIF-50</v>
      </c>
      <c r="I448" s="347">
        <v>1236</v>
      </c>
    </row>
    <row r="449" spans="1:9" ht="15" x14ac:dyDescent="0.25">
      <c r="A449" s="324" t="s">
        <v>4862</v>
      </c>
      <c r="B449" s="5">
        <f>IFERROR(VLOOKUP(A449,CatProd!C:G,5,FALSE),"")</f>
        <v>179</v>
      </c>
      <c r="C449" s="5" t="str">
        <f t="shared" ca="1" si="12"/>
        <v>GeneXpert IV-2 Site Desktop System</v>
      </c>
      <c r="D449" s="324" t="s">
        <v>5635</v>
      </c>
      <c r="E449" s="325" t="s">
        <v>5636</v>
      </c>
      <c r="F449" s="325" t="s">
        <v>5637</v>
      </c>
      <c r="G449" s="325"/>
      <c r="H449" s="5" t="str">
        <f t="shared" ca="1" si="13"/>
        <v>179-GeneXpert IV-2 Site Desktop System</v>
      </c>
      <c r="I449" s="347">
        <v>1237</v>
      </c>
    </row>
    <row r="450" spans="1:9" ht="15" x14ac:dyDescent="0.25">
      <c r="A450" s="324" t="s">
        <v>4862</v>
      </c>
      <c r="B450" s="5">
        <f>IFERROR(VLOOKUP(A450,CatProd!C:G,5,FALSE),"")</f>
        <v>179</v>
      </c>
      <c r="C450" s="5" t="str">
        <f t="shared" ref="C450:C513" ca="1" si="14">IF(OFFSET(D450,0,LangOffset,1,1)&lt;&gt;"",OFFSET(D450,0,LangOffset,1,1),"")</f>
        <v>GeneXpert IV-2 Site Laptop System</v>
      </c>
      <c r="D450" s="324" t="s">
        <v>5638</v>
      </c>
      <c r="E450" s="325" t="s">
        <v>5639</v>
      </c>
      <c r="F450" s="325" t="s">
        <v>5640</v>
      </c>
      <c r="G450" s="325"/>
      <c r="H450" s="5" t="str">
        <f t="shared" ref="H450:H513" ca="1" si="15">CONCATENATE(B450,"-",C450)</f>
        <v>179-GeneXpert IV-2 Site Laptop System</v>
      </c>
      <c r="I450" s="347">
        <v>1238</v>
      </c>
    </row>
    <row r="451" spans="1:9" ht="15" x14ac:dyDescent="0.25">
      <c r="A451" s="324" t="s">
        <v>4862</v>
      </c>
      <c r="B451" s="5">
        <f>IFERROR(VLOOKUP(A451,CatProd!C:G,5,FALSE),"")</f>
        <v>179</v>
      </c>
      <c r="C451" s="5" t="str">
        <f t="shared" ca="1" si="14"/>
        <v>GeneXpert IV-4 Site Desktop System 4 Module Instrument with desktop</v>
      </c>
      <c r="D451" s="324" t="s">
        <v>5641</v>
      </c>
      <c r="E451" s="325" t="s">
        <v>5642</v>
      </c>
      <c r="F451" s="325" t="s">
        <v>5643</v>
      </c>
      <c r="G451" s="325"/>
      <c r="H451" s="5" t="str">
        <f t="shared" ca="1" si="15"/>
        <v>179-GeneXpert IV-4 Site Desktop System 4 Module Instrument with desktop</v>
      </c>
      <c r="I451" s="347">
        <v>1239</v>
      </c>
    </row>
    <row r="452" spans="1:9" ht="15" x14ac:dyDescent="0.25">
      <c r="A452" s="324" t="s">
        <v>4862</v>
      </c>
      <c r="B452" s="5">
        <f>IFERROR(VLOOKUP(A452,CatProd!C:G,5,FALSE),"")</f>
        <v>179</v>
      </c>
      <c r="C452" s="5" t="str">
        <f t="shared" ca="1" si="14"/>
        <v>GeneXpert IV-4 Site Laptop System 4 module instrument with Laptop</v>
      </c>
      <c r="D452" s="324" t="s">
        <v>5644</v>
      </c>
      <c r="E452" s="325" t="s">
        <v>5645</v>
      </c>
      <c r="F452" s="325" t="s">
        <v>5646</v>
      </c>
      <c r="G452" s="325"/>
      <c r="H452" s="5" t="str">
        <f t="shared" ca="1" si="15"/>
        <v>179-GeneXpert IV-4 Site Laptop System 4 module instrument with Laptop</v>
      </c>
      <c r="I452" s="347">
        <v>1240</v>
      </c>
    </row>
    <row r="453" spans="1:9" ht="15" x14ac:dyDescent="0.25">
      <c r="A453" s="324" t="s">
        <v>4862</v>
      </c>
      <c r="B453" s="5">
        <f>IFERROR(VLOOKUP(A453,CatProd!C:G,5,FALSE),"")</f>
        <v>179</v>
      </c>
      <c r="C453" s="5" t="str">
        <f t="shared" ca="1" si="14"/>
        <v>GeneXpert XVI, 16 Testing Sites, Desktop Computer</v>
      </c>
      <c r="D453" s="324" t="s">
        <v>5647</v>
      </c>
      <c r="E453" s="325" t="s">
        <v>5648</v>
      </c>
      <c r="F453" s="325" t="s">
        <v>5649</v>
      </c>
      <c r="G453" s="325"/>
      <c r="H453" s="5" t="str">
        <f t="shared" ca="1" si="15"/>
        <v>179-GeneXpert XVI, 16 Testing Sites, Desktop Computer</v>
      </c>
      <c r="I453" s="347">
        <v>1241</v>
      </c>
    </row>
    <row r="454" spans="1:9" ht="15" x14ac:dyDescent="0.25">
      <c r="A454" s="324" t="s">
        <v>4862</v>
      </c>
      <c r="B454" s="5">
        <f>IFERROR(VLOOKUP(A454,CatProd!C:G,5,FALSE),"")</f>
        <v>179</v>
      </c>
      <c r="C454" s="5" t="str">
        <f t="shared" ca="1" si="14"/>
        <v>GeneXpert XVI, 16 Testing Sites, Laptop Computer</v>
      </c>
      <c r="D454" s="324" t="s">
        <v>5650</v>
      </c>
      <c r="E454" s="325" t="s">
        <v>5651</v>
      </c>
      <c r="F454" s="325" t="s">
        <v>5652</v>
      </c>
      <c r="G454" s="325"/>
      <c r="H454" s="5" t="str">
        <f t="shared" ca="1" si="15"/>
        <v>179-GeneXpert XVI, 16 Testing Sites, Laptop Computer</v>
      </c>
      <c r="I454" s="347">
        <v>1242</v>
      </c>
    </row>
    <row r="455" spans="1:9" ht="15" x14ac:dyDescent="0.25">
      <c r="A455" s="324" t="s">
        <v>4862</v>
      </c>
      <c r="B455" s="5">
        <f>IFERROR(VLOOKUP(A455,CatProd!C:G,5,FALSE),"")</f>
        <v>179</v>
      </c>
      <c r="C455" s="5" t="str">
        <f t="shared" ca="1" si="14"/>
        <v>KIT,GX4 R2 SVC &amp; AIR FILTRATION FOR HBDC (Dust Filter)</v>
      </c>
      <c r="D455" s="324" t="s">
        <v>5653</v>
      </c>
      <c r="E455" s="325" t="s">
        <v>5654</v>
      </c>
      <c r="F455" s="325" t="s">
        <v>5655</v>
      </c>
      <c r="G455" s="325"/>
      <c r="H455" s="5" t="str">
        <f t="shared" ca="1" si="15"/>
        <v>179-KIT,GX4 R2 SVC &amp; AIR FILTRATION FOR HBDC (Dust Filter)</v>
      </c>
      <c r="I455" s="347">
        <v>1243</v>
      </c>
    </row>
    <row r="456" spans="1:9" ht="15" x14ac:dyDescent="0.25">
      <c r="A456" s="324" t="s">
        <v>4862</v>
      </c>
      <c r="B456" s="5">
        <f>IFERROR(VLOOKUP(A456,CatProd!C:G,5,FALSE),"")</f>
        <v>179</v>
      </c>
      <c r="C456" s="5" t="str">
        <f t="shared" ca="1" si="14"/>
        <v>UPS 800VA Cepheid (for one GX IV and Computer), 850-0386</v>
      </c>
      <c r="D456" s="324" t="s">
        <v>5656</v>
      </c>
      <c r="E456" s="325" t="s">
        <v>5657</v>
      </c>
      <c r="F456" s="325" t="s">
        <v>5658</v>
      </c>
      <c r="G456" s="325"/>
      <c r="H456" s="5" t="str">
        <f t="shared" ca="1" si="15"/>
        <v>179-UPS 800VA Cepheid (for one GX IV and Computer), 850-0386</v>
      </c>
      <c r="I456" s="347">
        <v>1244</v>
      </c>
    </row>
    <row r="457" spans="1:9" ht="15" x14ac:dyDescent="0.25">
      <c r="A457" s="324" t="s">
        <v>4862</v>
      </c>
      <c r="B457" s="5">
        <f>IFERROR(VLOOKUP(A457,CatProd!C:G,5,FALSE),"")</f>
        <v>179</v>
      </c>
      <c r="C457" s="5" t="str">
        <f t="shared" ca="1" si="14"/>
        <v xml:space="preserve">Xpert Check kit, 5 Tests, XPERTCHECK-CE-5 </v>
      </c>
      <c r="D457" s="324" t="s">
        <v>5659</v>
      </c>
      <c r="E457" s="325" t="s">
        <v>5660</v>
      </c>
      <c r="F457" s="325" t="s">
        <v>5661</v>
      </c>
      <c r="G457" s="325"/>
      <c r="H457" s="5" t="str">
        <f t="shared" ca="1" si="15"/>
        <v xml:space="preserve">179-Xpert Check kit, 5 Tests, XPERTCHECK-CE-5 </v>
      </c>
      <c r="I457" s="347">
        <v>1245</v>
      </c>
    </row>
    <row r="458" spans="1:9" ht="15" x14ac:dyDescent="0.25">
      <c r="A458" s="324" t="s">
        <v>4862</v>
      </c>
      <c r="B458" s="5">
        <f>IFERROR(VLOOKUP(A458,CatProd!C:G,5,FALSE),"")</f>
        <v>179</v>
      </c>
      <c r="C458" s="5" t="str">
        <f t="shared" ca="1" si="14"/>
        <v>Xpert MTB/RIF 10,  CGXMTB/RIF-10</v>
      </c>
      <c r="D458" s="324" t="s">
        <v>5662</v>
      </c>
      <c r="E458" s="325" t="s">
        <v>5663</v>
      </c>
      <c r="F458" s="325" t="s">
        <v>5662</v>
      </c>
      <c r="G458" s="325"/>
      <c r="H458" s="5" t="str">
        <f t="shared" ca="1" si="15"/>
        <v>179-Xpert MTB/RIF 10,  CGXMTB/RIF-10</v>
      </c>
      <c r="I458" s="347">
        <v>1246</v>
      </c>
    </row>
    <row r="459" spans="1:9" ht="15" x14ac:dyDescent="0.25">
      <c r="A459" s="324" t="s">
        <v>4862</v>
      </c>
      <c r="B459" s="5">
        <f>IFERROR(VLOOKUP(A459,CatProd!C:G,5,FALSE),"")</f>
        <v>179</v>
      </c>
      <c r="C459" s="5" t="str">
        <f t="shared" ca="1" si="14"/>
        <v>Xpert MTB/RIF ULTRA 10, GXMTB/RIF-ULTRA-10</v>
      </c>
      <c r="D459" s="324" t="s">
        <v>5664</v>
      </c>
      <c r="E459" s="325" t="s">
        <v>5664</v>
      </c>
      <c r="F459" s="325" t="s">
        <v>5664</v>
      </c>
      <c r="G459" s="325"/>
      <c r="H459" s="5" t="str">
        <f t="shared" ca="1" si="15"/>
        <v>179-Xpert MTB/RIF ULTRA 10, GXMTB/RIF-ULTRA-10</v>
      </c>
      <c r="I459" s="347">
        <v>1247</v>
      </c>
    </row>
    <row r="460" spans="1:9" ht="15" x14ac:dyDescent="0.25">
      <c r="A460" s="324" t="s">
        <v>4863</v>
      </c>
      <c r="B460" s="5">
        <f>IFERROR(VLOOKUP(A460,CatProd!C:G,5,FALSE),"")</f>
        <v>180</v>
      </c>
      <c r="C460" s="5" t="str">
        <f t="shared" ca="1" si="14"/>
        <v>3 Year Warranty Extension GXIV-2,WX02UP36, Warranty extension 3 years - Purchased simultaneously with the system - Systems covered for 5 years in total.</v>
      </c>
      <c r="D460" s="324" t="s">
        <v>5665</v>
      </c>
      <c r="E460" s="325" t="s">
        <v>5666</v>
      </c>
      <c r="F460" s="325" t="s">
        <v>5667</v>
      </c>
      <c r="G460" s="325"/>
      <c r="H460" s="5" t="str">
        <f t="shared" ca="1" si="15"/>
        <v>180-3 Year Warranty Extension GXIV-2,WX02UP36, Warranty extension 3 years - Purchased simultaneously with the system - Systems covered for 5 years in total.</v>
      </c>
      <c r="I460" s="347">
        <v>1248</v>
      </c>
    </row>
    <row r="461" spans="1:9" ht="15" x14ac:dyDescent="0.25">
      <c r="A461" s="324" t="s">
        <v>4863</v>
      </c>
      <c r="B461" s="5">
        <f>IFERROR(VLOOKUP(A461,CatProd!C:G,5,FALSE),"")</f>
        <v>180</v>
      </c>
      <c r="C461" s="5" t="str">
        <f t="shared" ca="1" si="14"/>
        <v>3 Year Warranty Extension GXIV-4,WX04UP36, Warranty extension 3 years - Purchased simultaneously with the system - Systems covered for 5 years in total.</v>
      </c>
      <c r="D461" s="324" t="s">
        <v>5668</v>
      </c>
      <c r="E461" s="325" t="s">
        <v>5669</v>
      </c>
      <c r="F461" s="325" t="s">
        <v>5670</v>
      </c>
      <c r="G461" s="325"/>
      <c r="H461" s="5" t="str">
        <f t="shared" ca="1" si="15"/>
        <v>180-3 Year Warranty Extension GXIV-4,WX04UP36, Warranty extension 3 years - Purchased simultaneously with the system - Systems covered for 5 years in total.</v>
      </c>
      <c r="I461" s="347">
        <v>1249</v>
      </c>
    </row>
    <row r="462" spans="1:9" ht="15" x14ac:dyDescent="0.25">
      <c r="A462" s="324" t="s">
        <v>4863</v>
      </c>
      <c r="B462" s="5">
        <f>IFERROR(VLOOKUP(A462,CatProd!C:G,5,FALSE),"")</f>
        <v>180</v>
      </c>
      <c r="C462" s="5" t="str">
        <f t="shared" ca="1" si="14"/>
        <v>3 Year Warranty Extension GXXVI-16,WV16UP36, Warranty extension 3 years - Purchased simultaneously with the system - Systems covered for 5 years in total</v>
      </c>
      <c r="D462" s="324" t="s">
        <v>5671</v>
      </c>
      <c r="E462" s="325" t="s">
        <v>5672</v>
      </c>
      <c r="F462" s="325" t="s">
        <v>5673</v>
      </c>
      <c r="G462" s="325"/>
      <c r="H462" s="5" t="str">
        <f t="shared" ca="1" si="15"/>
        <v>180-3 Year Warranty Extension GXXVI-16,WV16UP36, Warranty extension 3 years - Purchased simultaneously with the system - Systems covered for 5 years in total</v>
      </c>
      <c r="I462" s="347">
        <v>1250</v>
      </c>
    </row>
    <row r="463" spans="1:9" ht="15" x14ac:dyDescent="0.25">
      <c r="A463" s="324" t="s">
        <v>4863</v>
      </c>
      <c r="B463" s="5">
        <f>IFERROR(VLOOKUP(A463,CatProd!C:G,5,FALSE),"")</f>
        <v>180</v>
      </c>
      <c r="C463" s="5" t="str">
        <f t="shared" ca="1" si="14"/>
        <v>3 Year Warranty Extension GXXVI-4,WV04UP36, Warranty extension 3 years - Purchased simultaneously with the system - Systems covered for 5 years in total</v>
      </c>
      <c r="D463" s="324" t="s">
        <v>5674</v>
      </c>
      <c r="E463" s="325" t="s">
        <v>5675</v>
      </c>
      <c r="F463" s="325" t="s">
        <v>5676</v>
      </c>
      <c r="G463" s="325"/>
      <c r="H463" s="5" t="str">
        <f t="shared" ca="1" si="15"/>
        <v>180-3 Year Warranty Extension GXXVI-4,WV04UP36, Warranty extension 3 years - Purchased simultaneously with the system - Systems covered for 5 years in total</v>
      </c>
      <c r="I463" s="347">
        <v>1251</v>
      </c>
    </row>
    <row r="464" spans="1:9" ht="15" x14ac:dyDescent="0.25">
      <c r="A464" s="324" t="s">
        <v>4863</v>
      </c>
      <c r="B464" s="5">
        <f>IFERROR(VLOOKUP(A464,CatProd!C:G,5,FALSE),"")</f>
        <v>180</v>
      </c>
      <c r="C464" s="5" t="str">
        <f t="shared" ca="1" si="14"/>
        <v>GeneXpert additional module</v>
      </c>
      <c r="D464" s="324" t="s">
        <v>5677</v>
      </c>
      <c r="E464" s="325" t="s">
        <v>5678</v>
      </c>
      <c r="F464" s="325" t="s">
        <v>5679</v>
      </c>
      <c r="G464" s="325"/>
      <c r="H464" s="5" t="str">
        <f t="shared" ca="1" si="15"/>
        <v>180-GeneXpert additional module</v>
      </c>
      <c r="I464" s="347">
        <v>1252</v>
      </c>
    </row>
    <row r="465" spans="1:9" ht="15" x14ac:dyDescent="0.25">
      <c r="A465" s="324" t="s">
        <v>4863</v>
      </c>
      <c r="B465" s="5">
        <f>IFERROR(VLOOKUP(A465,CatProd!C:G,5,FALSE),"")</f>
        <v>180</v>
      </c>
      <c r="C465" s="5" t="str">
        <f t="shared" ca="1" si="14"/>
        <v>GeneXpert Calibration Packs for GeneXpert Sytem for 4 Modules</v>
      </c>
      <c r="D465" s="324" t="s">
        <v>5680</v>
      </c>
      <c r="E465" s="325" t="s">
        <v>5681</v>
      </c>
      <c r="F465" s="325" t="s">
        <v>5682</v>
      </c>
      <c r="G465" s="325"/>
      <c r="H465" s="5" t="str">
        <f t="shared" ca="1" si="15"/>
        <v>180-GeneXpert Calibration Packs for GeneXpert Sytem for 4 Modules</v>
      </c>
      <c r="I465" s="347">
        <v>1253</v>
      </c>
    </row>
    <row r="466" spans="1:9" ht="15" x14ac:dyDescent="0.25">
      <c r="A466" s="324" t="s">
        <v>4863</v>
      </c>
      <c r="B466" s="5">
        <f>IFERROR(VLOOKUP(A466,CatProd!C:G,5,FALSE),"")</f>
        <v>180</v>
      </c>
      <c r="C466" s="5" t="str">
        <f t="shared" ca="1" si="14"/>
        <v>Warranty Extention - Regular (Purchased any time) , 1 Year Warranty Extension GXIV-2,WX02RG12</v>
      </c>
      <c r="D466" s="324" t="s">
        <v>5683</v>
      </c>
      <c r="E466" s="325" t="s">
        <v>5684</v>
      </c>
      <c r="F466" s="325" t="s">
        <v>5685</v>
      </c>
      <c r="G466" s="325"/>
      <c r="H466" s="5" t="str">
        <f t="shared" ca="1" si="15"/>
        <v>180-Warranty Extention - Regular (Purchased any time) , 1 Year Warranty Extension GXIV-2,WX02RG12</v>
      </c>
      <c r="I466" s="347">
        <v>1254</v>
      </c>
    </row>
    <row r="467" spans="1:9" ht="15" x14ac:dyDescent="0.25">
      <c r="A467" s="324" t="s">
        <v>4863</v>
      </c>
      <c r="B467" s="5">
        <f>IFERROR(VLOOKUP(A467,CatProd!C:G,5,FALSE),"")</f>
        <v>180</v>
      </c>
      <c r="C467" s="5" t="str">
        <f t="shared" ca="1" si="14"/>
        <v>Warranty Extention - Regular (Purchased any time) , 1 Year Warranty Extension GXIV-4,WX04RG12</v>
      </c>
      <c r="D467" s="324" t="s">
        <v>5686</v>
      </c>
      <c r="E467" s="325" t="s">
        <v>5687</v>
      </c>
      <c r="F467" s="325" t="s">
        <v>5688</v>
      </c>
      <c r="G467" s="325"/>
      <c r="H467" s="5" t="str">
        <f t="shared" ca="1" si="15"/>
        <v>180-Warranty Extention - Regular (Purchased any time) , 1 Year Warranty Extension GXIV-4,WX04RG12</v>
      </c>
      <c r="I467" s="347">
        <v>1255</v>
      </c>
    </row>
    <row r="468" spans="1:9" ht="15" x14ac:dyDescent="0.25">
      <c r="A468" s="324" t="s">
        <v>4863</v>
      </c>
      <c r="B468" s="5">
        <f>IFERROR(VLOOKUP(A468,CatProd!C:G,5,FALSE),"")</f>
        <v>180</v>
      </c>
      <c r="C468" s="5" t="str">
        <f t="shared" ca="1" si="14"/>
        <v>Warranty Extention - Regular (Purchased any time) , 1 Year Warranty Extension GXXVI-16,WV16RG12</v>
      </c>
      <c r="D468" s="324" t="s">
        <v>5689</v>
      </c>
      <c r="E468" s="325" t="s">
        <v>5690</v>
      </c>
      <c r="F468" s="325" t="s">
        <v>5691</v>
      </c>
      <c r="G468" s="325"/>
      <c r="H468" s="5" t="str">
        <f t="shared" ca="1" si="15"/>
        <v>180-Warranty Extention - Regular (Purchased any time) , 1 Year Warranty Extension GXXVI-16,WV16RG12</v>
      </c>
      <c r="I468" s="347">
        <v>1256</v>
      </c>
    </row>
    <row r="469" spans="1:9" ht="15" x14ac:dyDescent="0.25">
      <c r="A469" s="324" t="s">
        <v>4863</v>
      </c>
      <c r="B469" s="5">
        <f>IFERROR(VLOOKUP(A469,CatProd!C:G,5,FALSE),"")</f>
        <v>180</v>
      </c>
      <c r="C469" s="5" t="str">
        <f t="shared" ca="1" si="14"/>
        <v>Warranty Extention - Regular (Purchased any time) , 1 Year Warranty Extension GXXVI-8,WV08RG12</v>
      </c>
      <c r="D469" s="324" t="s">
        <v>5692</v>
      </c>
      <c r="E469" s="325" t="s">
        <v>5693</v>
      </c>
      <c r="F469" s="325" t="s">
        <v>5694</v>
      </c>
      <c r="G469" s="325"/>
      <c r="H469" s="5" t="str">
        <f t="shared" ca="1" si="15"/>
        <v>180-Warranty Extention - Regular (Purchased any time) , 1 Year Warranty Extension GXXVI-8,WV08RG12</v>
      </c>
      <c r="I469" s="347">
        <v>1257</v>
      </c>
    </row>
    <row r="470" spans="1:9" ht="15" x14ac:dyDescent="0.25">
      <c r="A470" s="324" t="s">
        <v>4863</v>
      </c>
      <c r="B470" s="5">
        <f>IFERROR(VLOOKUP(A470,CatProd!C:G,5,FALSE),"")</f>
        <v>180</v>
      </c>
      <c r="C470" s="5" t="str">
        <f t="shared" ca="1" si="14"/>
        <v>Warranty Extention - Regular (Purchased any time) , 3 Year Warranty Extension GXIV-2,WX02RG36</v>
      </c>
      <c r="D470" s="324" t="s">
        <v>5695</v>
      </c>
      <c r="E470" s="325" t="s">
        <v>5696</v>
      </c>
      <c r="F470" s="325" t="s">
        <v>5697</v>
      </c>
      <c r="G470" s="325"/>
      <c r="H470" s="5" t="str">
        <f t="shared" ca="1" si="15"/>
        <v>180-Warranty Extention - Regular (Purchased any time) , 3 Year Warranty Extension GXIV-2,WX02RG36</v>
      </c>
      <c r="I470" s="347">
        <v>1258</v>
      </c>
    </row>
    <row r="471" spans="1:9" ht="15" x14ac:dyDescent="0.25">
      <c r="A471" s="324" t="s">
        <v>4863</v>
      </c>
      <c r="B471" s="5">
        <f>IFERROR(VLOOKUP(A471,CatProd!C:G,5,FALSE),"")</f>
        <v>180</v>
      </c>
      <c r="C471" s="5" t="str">
        <f t="shared" ca="1" si="14"/>
        <v>Warranty Extention - Regular (Purchased any time) , 3 Year Warranty Extension GXIV-4,WX04RG36</v>
      </c>
      <c r="D471" s="324" t="s">
        <v>5698</v>
      </c>
      <c r="E471" s="325" t="s">
        <v>5699</v>
      </c>
      <c r="F471" s="325" t="s">
        <v>5700</v>
      </c>
      <c r="G471" s="325"/>
      <c r="H471" s="5" t="str">
        <f t="shared" ca="1" si="15"/>
        <v>180-Warranty Extention - Regular (Purchased any time) , 3 Year Warranty Extension GXIV-4,WX04RG36</v>
      </c>
      <c r="I471" s="347">
        <v>1259</v>
      </c>
    </row>
    <row r="472" spans="1:9" ht="15" x14ac:dyDescent="0.25">
      <c r="A472" s="324" t="s">
        <v>4863</v>
      </c>
      <c r="B472" s="5">
        <f>IFERROR(VLOOKUP(A472,CatProd!C:G,5,FALSE),"")</f>
        <v>180</v>
      </c>
      <c r="C472" s="5" t="str">
        <f t="shared" ca="1" si="14"/>
        <v>Warranty Extention - Regular (Purchased any time) , 3 Year Warranty Extension GXXVI-16,WV16RG36</v>
      </c>
      <c r="D472" s="324" t="s">
        <v>5701</v>
      </c>
      <c r="E472" s="325" t="s">
        <v>5702</v>
      </c>
      <c r="F472" s="325" t="s">
        <v>5703</v>
      </c>
      <c r="G472" s="325"/>
      <c r="H472" s="5" t="str">
        <f t="shared" ca="1" si="15"/>
        <v>180-Warranty Extention - Regular (Purchased any time) , 3 Year Warranty Extension GXXVI-16,WV16RG36</v>
      </c>
      <c r="I472" s="347">
        <v>1260</v>
      </c>
    </row>
    <row r="473" spans="1:9" ht="15" x14ac:dyDescent="0.25">
      <c r="A473" s="324" t="s">
        <v>4864</v>
      </c>
      <c r="B473" s="5">
        <f>IFERROR(VLOOKUP(A473,CatProd!C:G,5,FALSE),"")</f>
        <v>181</v>
      </c>
      <c r="C473" s="5" t="str">
        <f t="shared" ca="1" si="14"/>
        <v>GenoQuick® MTB VER 1.0, 12 tests No. 318, 12t</v>
      </c>
      <c r="D473" s="324" t="s">
        <v>5704</v>
      </c>
      <c r="E473" s="325" t="s">
        <v>5705</v>
      </c>
      <c r="F473" s="325" t="s">
        <v>5706</v>
      </c>
      <c r="G473" s="325"/>
      <c r="H473" s="5" t="str">
        <f t="shared" ca="1" si="15"/>
        <v>181-GenoQuick® MTB VER 1.0, 12 tests No. 318, 12t</v>
      </c>
      <c r="I473" s="347">
        <v>1261</v>
      </c>
    </row>
    <row r="474" spans="1:9" ht="15" x14ac:dyDescent="0.25">
      <c r="A474" s="324" t="s">
        <v>4864</v>
      </c>
      <c r="B474" s="5">
        <f>IFERROR(VLOOKUP(A474,CatProd!C:G,5,FALSE),"")</f>
        <v>181</v>
      </c>
      <c r="C474" s="5" t="str">
        <f t="shared" ca="1" si="14"/>
        <v>GenoQuick® MTB VER 1.0, 96 tests No. 31896, 96t</v>
      </c>
      <c r="D474" s="324" t="s">
        <v>5707</v>
      </c>
      <c r="E474" s="325" t="s">
        <v>5708</v>
      </c>
      <c r="F474" s="325" t="s">
        <v>5709</v>
      </c>
      <c r="G474" s="325"/>
      <c r="H474" s="5" t="str">
        <f t="shared" ca="1" si="15"/>
        <v>181-GenoQuick® MTB VER 1.0, 96 tests No. 31896, 96t</v>
      </c>
      <c r="I474" s="347">
        <v>1262</v>
      </c>
    </row>
    <row r="475" spans="1:9" ht="15" x14ac:dyDescent="0.25">
      <c r="A475" s="324" t="s">
        <v>4864</v>
      </c>
      <c r="B475" s="5">
        <f>IFERROR(VLOOKUP(A475,CatProd!C:G,5,FALSE),"")</f>
        <v>181</v>
      </c>
      <c r="C475" s="5" t="str">
        <f t="shared" ca="1" si="14"/>
        <v>GenoType MTBDR plus V2 - 30496AM - Test kit only composed of: 30496A GenoType MTBDRplus Version 2.0, 96 tests and 51610 GenoLyse for 96 tests, 96 tests</v>
      </c>
      <c r="D475" s="324" t="s">
        <v>5710</v>
      </c>
      <c r="E475" s="325" t="s">
        <v>5711</v>
      </c>
      <c r="F475" s="325" t="s">
        <v>5712</v>
      </c>
      <c r="G475" s="325"/>
      <c r="H475" s="5" t="str">
        <f t="shared" ca="1" si="15"/>
        <v>181-GenoType MTBDR plus V2 - 30496AM - Test kit only composed of: 30496A GenoType MTBDRplus Version 2.0, 96 tests and 51610 GenoLyse for 96 tests, 96 tests</v>
      </c>
      <c r="I475" s="347">
        <v>1263</v>
      </c>
    </row>
    <row r="476" spans="1:9" ht="15" x14ac:dyDescent="0.25">
      <c r="A476" s="324" t="s">
        <v>4864</v>
      </c>
      <c r="B476" s="5">
        <f>IFERROR(VLOOKUP(A476,CatProd!C:G,5,FALSE),"")</f>
        <v>181</v>
      </c>
      <c r="C476" s="5" t="str">
        <f t="shared" ca="1" si="14"/>
        <v>GenoType MTBDRsl 2.0- 31796A, 12 tests  No. 317A, 12t</v>
      </c>
      <c r="D476" s="324" t="s">
        <v>5713</v>
      </c>
      <c r="E476" s="325" t="s">
        <v>5714</v>
      </c>
      <c r="F476" s="325" t="s">
        <v>5715</v>
      </c>
      <c r="G476" s="325"/>
      <c r="H476" s="5" t="str">
        <f t="shared" ca="1" si="15"/>
        <v>181-GenoType MTBDRsl 2.0- 31796A, 12 tests  No. 317A, 12t</v>
      </c>
      <c r="I476" s="347">
        <v>1264</v>
      </c>
    </row>
    <row r="477" spans="1:9" ht="15" x14ac:dyDescent="0.25">
      <c r="A477" s="324" t="s">
        <v>4864</v>
      </c>
      <c r="B477" s="5">
        <f>IFERROR(VLOOKUP(A477,CatProd!C:G,5,FALSE),"")</f>
        <v>181</v>
      </c>
      <c r="C477" s="5" t="str">
        <f t="shared" ca="1" si="14"/>
        <v>GenoType MTBDRsl 2.0- 96 tests  No. 31796A, 96t</v>
      </c>
      <c r="D477" s="324" t="s">
        <v>5716</v>
      </c>
      <c r="E477" s="325" t="s">
        <v>5717</v>
      </c>
      <c r="F477" s="325" t="s">
        <v>5718</v>
      </c>
      <c r="G477" s="325"/>
      <c r="H477" s="5" t="str">
        <f t="shared" ca="1" si="15"/>
        <v>181-GenoType MTBDRsl 2.0- 96 tests  No. 31796A, 96t</v>
      </c>
      <c r="I477" s="347">
        <v>1265</v>
      </c>
    </row>
    <row r="478" spans="1:9" ht="15" x14ac:dyDescent="0.25">
      <c r="A478" s="324" t="s">
        <v>4864</v>
      </c>
      <c r="B478" s="5">
        <f>IFERROR(VLOOKUP(A478,CatProd!C:G,5,FALSE),"")</f>
        <v>181</v>
      </c>
      <c r="C478" s="5" t="str">
        <f t="shared" ca="1" si="14"/>
        <v>GenoType MTBC VER 1.X, 16 tests  No. 301, 12</v>
      </c>
      <c r="D478" s="324" t="s">
        <v>5719</v>
      </c>
      <c r="E478" s="325" t="s">
        <v>5720</v>
      </c>
      <c r="F478" s="325" t="s">
        <v>5721</v>
      </c>
      <c r="G478" s="325"/>
      <c r="H478" s="5" t="str">
        <f t="shared" ca="1" si="15"/>
        <v>181-GenoType MTBC VER 1.X, 16 tests  No. 301, 12</v>
      </c>
      <c r="I478" s="347">
        <v>1266</v>
      </c>
    </row>
    <row r="479" spans="1:9" ht="15" x14ac:dyDescent="0.25">
      <c r="A479" s="324" t="s">
        <v>4864</v>
      </c>
      <c r="B479" s="5">
        <f>IFERROR(VLOOKUP(A479,CatProd!C:G,5,FALSE),"")</f>
        <v>181</v>
      </c>
      <c r="C479" s="5" t="str">
        <f t="shared" ca="1" si="14"/>
        <v>GenoType MTBC VER 1.X, 96 tests  No. 30196 , 96</v>
      </c>
      <c r="D479" s="324" t="s">
        <v>5722</v>
      </c>
      <c r="E479" s="325" t="s">
        <v>5723</v>
      </c>
      <c r="F479" s="325" t="s">
        <v>5724</v>
      </c>
      <c r="G479" s="325"/>
      <c r="H479" s="5" t="str">
        <f t="shared" ca="1" si="15"/>
        <v>181-GenoType MTBC VER 1.X, 96 tests  No. 30196 , 96</v>
      </c>
      <c r="I479" s="347">
        <v>1267</v>
      </c>
    </row>
    <row r="480" spans="1:9" ht="15" x14ac:dyDescent="0.25">
      <c r="A480" s="324" t="s">
        <v>4864</v>
      </c>
      <c r="B480" s="5">
        <f>IFERROR(VLOOKUP(A480,CatProd!C:G,5,FALSE),"")</f>
        <v>181</v>
      </c>
      <c r="C480" s="5" t="str">
        <f t="shared" ca="1" si="14"/>
        <v>GenoType MTBDRsl VER 1.0, 12 tests  No. 317, 12t</v>
      </c>
      <c r="D480" s="324" t="s">
        <v>5725</v>
      </c>
      <c r="E480" s="325" t="s">
        <v>5726</v>
      </c>
      <c r="F480" s="325" t="s">
        <v>5727</v>
      </c>
      <c r="G480" s="325"/>
      <c r="H480" s="5" t="str">
        <f t="shared" ca="1" si="15"/>
        <v>181-GenoType MTBDRsl VER 1.0, 12 tests  No. 317, 12t</v>
      </c>
      <c r="I480" s="347">
        <v>1268</v>
      </c>
    </row>
    <row r="481" spans="1:9" ht="15" x14ac:dyDescent="0.25">
      <c r="A481" s="324" t="s">
        <v>4864</v>
      </c>
      <c r="B481" s="5">
        <f>IFERROR(VLOOKUP(A481,CatProd!C:G,5,FALSE),"")</f>
        <v>181</v>
      </c>
      <c r="C481" s="5" t="str">
        <f t="shared" ca="1" si="14"/>
        <v>GenoType MTBDRsl VER 1.0, 96t 31796, 96t</v>
      </c>
      <c r="D481" s="324" t="s">
        <v>5728</v>
      </c>
      <c r="E481" s="325" t="s">
        <v>5728</v>
      </c>
      <c r="F481" s="325" t="s">
        <v>5728</v>
      </c>
      <c r="G481" s="325"/>
      <c r="H481" s="5" t="str">
        <f t="shared" ca="1" si="15"/>
        <v>181-GenoType MTBDRsl VER 1.0, 96t 31796, 96t</v>
      </c>
      <c r="I481" s="347">
        <v>1269</v>
      </c>
    </row>
    <row r="482" spans="1:9" ht="15" x14ac:dyDescent="0.25">
      <c r="A482" s="324" t="s">
        <v>4864</v>
      </c>
      <c r="B482" s="5">
        <f>IFERROR(VLOOKUP(A482,CatProd!C:G,5,FALSE),"")</f>
        <v>181</v>
      </c>
      <c r="C482" s="5" t="str">
        <f t="shared" ca="1" si="14"/>
        <v>GenoType Mycobacterium AS VER 1.0,  96 Tests  No. 29896, 96t</v>
      </c>
      <c r="D482" s="324" t="s">
        <v>5729</v>
      </c>
      <c r="E482" s="325" t="s">
        <v>5730</v>
      </c>
      <c r="F482" s="325" t="s">
        <v>5731</v>
      </c>
      <c r="G482" s="325"/>
      <c r="H482" s="5" t="str">
        <f t="shared" ca="1" si="15"/>
        <v>181-GenoType Mycobacterium AS VER 1.0,  96 Tests  No. 29896, 96t</v>
      </c>
      <c r="I482" s="347">
        <v>1270</v>
      </c>
    </row>
    <row r="483" spans="1:9" ht="15" x14ac:dyDescent="0.25">
      <c r="A483" s="324" t="s">
        <v>4864</v>
      </c>
      <c r="B483" s="5">
        <f>IFERROR(VLOOKUP(A483,CatProd!C:G,5,FALSE),"")</f>
        <v>181</v>
      </c>
      <c r="C483" s="5" t="str">
        <f t="shared" ca="1" si="14"/>
        <v>GenoType Mycobacterium AS VER 1.0, 12 Tests  No. 298, 12t</v>
      </c>
      <c r="D483" s="324" t="s">
        <v>5732</v>
      </c>
      <c r="E483" s="325" t="s">
        <v>5733</v>
      </c>
      <c r="F483" s="325" t="s">
        <v>5734</v>
      </c>
      <c r="G483" s="325"/>
      <c r="H483" s="5" t="str">
        <f t="shared" ca="1" si="15"/>
        <v>181-GenoType Mycobacterium AS VER 1.0, 12 Tests  No. 298, 12t</v>
      </c>
      <c r="I483" s="347">
        <v>1271</v>
      </c>
    </row>
    <row r="484" spans="1:9" ht="15" x14ac:dyDescent="0.25">
      <c r="A484" s="324" t="s">
        <v>4864</v>
      </c>
      <c r="B484" s="5">
        <f>IFERROR(VLOOKUP(A484,CatProd!C:G,5,FALSE),"")</f>
        <v>181</v>
      </c>
      <c r="C484" s="5" t="str">
        <f t="shared" ca="1" si="14"/>
        <v>GenoType Mycobacterium CM VER 2.0, 12 tests. No 299A, 12t</v>
      </c>
      <c r="D484" s="324" t="s">
        <v>5735</v>
      </c>
      <c r="E484" s="325" t="s">
        <v>5736</v>
      </c>
      <c r="F484" s="325" t="s">
        <v>5737</v>
      </c>
      <c r="G484" s="325"/>
      <c r="H484" s="5" t="str">
        <f t="shared" ca="1" si="15"/>
        <v>181-GenoType Mycobacterium CM VER 2.0, 12 tests. No 299A, 12t</v>
      </c>
      <c r="I484" s="347">
        <v>1272</v>
      </c>
    </row>
    <row r="485" spans="1:9" ht="15" x14ac:dyDescent="0.25">
      <c r="A485" s="324" t="s">
        <v>4864</v>
      </c>
      <c r="B485" s="5">
        <f>IFERROR(VLOOKUP(A485,CatProd!C:G,5,FALSE),"")</f>
        <v>181</v>
      </c>
      <c r="C485" s="5" t="str">
        <f t="shared" ca="1" si="14"/>
        <v>GenoType Mycobacterium CM VER 2.0, 96 tests, 29996A, 96t</v>
      </c>
      <c r="D485" s="324" t="s">
        <v>5738</v>
      </c>
      <c r="E485" s="325" t="s">
        <v>5739</v>
      </c>
      <c r="F485" s="325" t="s">
        <v>5740</v>
      </c>
      <c r="G485" s="325"/>
      <c r="H485" s="5" t="str">
        <f t="shared" ca="1" si="15"/>
        <v>181-GenoType Mycobacterium CM VER 2.0, 96 tests, 29996A, 96t</v>
      </c>
      <c r="I485" s="347">
        <v>1273</v>
      </c>
    </row>
    <row r="486" spans="1:9" ht="15" x14ac:dyDescent="0.25">
      <c r="A486" s="324" t="s">
        <v>4864</v>
      </c>
      <c r="B486" s="5">
        <f>IFERROR(VLOOKUP(A486,CatProd!C:G,5,FALSE),"")</f>
        <v>181</v>
      </c>
      <c r="C486" s="5" t="str">
        <f t="shared" ca="1" si="14"/>
        <v>GT-Blot 48 Tray for 96 strips (black) - 1003/5, 1</v>
      </c>
      <c r="D486" s="324" t="s">
        <v>5741</v>
      </c>
      <c r="E486" s="325" t="s">
        <v>5742</v>
      </c>
      <c r="F486" s="325" t="s">
        <v>5743</v>
      </c>
      <c r="G486" s="325"/>
      <c r="H486" s="5" t="str">
        <f t="shared" ca="1" si="15"/>
        <v>181-GT-Blot 48 Tray for 96 strips (black) - 1003/5, 1</v>
      </c>
      <c r="I486" s="347">
        <v>1274</v>
      </c>
    </row>
    <row r="487" spans="1:9" ht="15" x14ac:dyDescent="0.25">
      <c r="A487" s="324" t="s">
        <v>4864</v>
      </c>
      <c r="B487" s="5">
        <f>IFERROR(VLOOKUP(A487,CatProd!C:G,5,FALSE),"")</f>
        <v>181</v>
      </c>
      <c r="C487" s="5" t="str">
        <f t="shared" ca="1" si="14"/>
        <v>Special marker pens for HAIN LIFESCIENCE strips, 1</v>
      </c>
      <c r="D487" s="324" t="s">
        <v>5744</v>
      </c>
      <c r="E487" s="325" t="s">
        <v>5745</v>
      </c>
      <c r="F487" s="325" t="s">
        <v>5746</v>
      </c>
      <c r="G487" s="325"/>
      <c r="H487" s="5" t="str">
        <f t="shared" ca="1" si="15"/>
        <v>181-Special marker pens for HAIN LIFESCIENCE strips, 1</v>
      </c>
      <c r="I487" s="347">
        <v>1275</v>
      </c>
    </row>
    <row r="488" spans="1:9" ht="15" x14ac:dyDescent="0.25">
      <c r="A488" s="324" t="s">
        <v>4864</v>
      </c>
      <c r="B488" s="5">
        <f>IFERROR(VLOOKUP(A488,CatProd!C:G,5,FALSE),"")</f>
        <v>181</v>
      </c>
      <c r="C488" s="5" t="str">
        <f t="shared" ca="1" si="14"/>
        <v>Thermoshaker / Twincubator, 1</v>
      </c>
      <c r="D488" s="324" t="s">
        <v>5747</v>
      </c>
      <c r="E488" s="325" t="s">
        <v>5747</v>
      </c>
      <c r="F488" s="325" t="s">
        <v>5747</v>
      </c>
      <c r="G488" s="325"/>
      <c r="H488" s="5" t="str">
        <f t="shared" ca="1" si="15"/>
        <v>181-Thermoshaker / Twincubator, 1</v>
      </c>
      <c r="I488" s="347">
        <v>1276</v>
      </c>
    </row>
    <row r="489" spans="1:9" ht="15" x14ac:dyDescent="0.25">
      <c r="A489" s="324" t="s">
        <v>4865</v>
      </c>
      <c r="B489" s="5">
        <f>IFERROR(VLOOKUP(A489,CatProd!C:G,5,FALSE),"")</f>
        <v>182</v>
      </c>
      <c r="C489" s="5" t="str">
        <f t="shared" ca="1" si="14"/>
        <v>GenoScan List Nr GS-001, Automated evaluation and result interpretation., 1</v>
      </c>
      <c r="D489" s="324" t="s">
        <v>5748</v>
      </c>
      <c r="E489" s="325" t="s">
        <v>5749</v>
      </c>
      <c r="F489" s="325" t="s">
        <v>5750</v>
      </c>
      <c r="G489" s="325"/>
      <c r="H489" s="5" t="str">
        <f t="shared" ca="1" si="15"/>
        <v>182-GenoScan List Nr GS-001, Automated evaluation and result interpretation., 1</v>
      </c>
      <c r="I489" s="347">
        <v>1277</v>
      </c>
    </row>
    <row r="490" spans="1:9" ht="15" x14ac:dyDescent="0.25">
      <c r="A490" s="324" t="s">
        <v>4865</v>
      </c>
      <c r="B490" s="5">
        <f>IFERROR(VLOOKUP(A490,CatProd!C:G,5,FALSE),"")</f>
        <v>182</v>
      </c>
      <c r="C490" s="5" t="str">
        <f t="shared" ca="1" si="14"/>
        <v>GTQ-Cycler 96 - 7024007, GTQ-Cycler 96
96-well thermal cycler for nucleic acid amplification., 1</v>
      </c>
      <c r="D490" s="324" t="s">
        <v>5751</v>
      </c>
      <c r="E490" s="325" t="s">
        <v>5752</v>
      </c>
      <c r="F490" s="325" t="s">
        <v>5753</v>
      </c>
      <c r="G490" s="325"/>
      <c r="H490" s="5" t="str">
        <f t="shared" ca="1" si="15"/>
        <v>182-GTQ-Cycler 96 - 7024007, GTQ-Cycler 96
96-well thermal cycler for nucleic acid amplification., 1</v>
      </c>
      <c r="I490" s="347">
        <v>1278</v>
      </c>
    </row>
    <row r="491" spans="1:9" ht="15" x14ac:dyDescent="0.25">
      <c r="A491" s="324" t="s">
        <v>4866</v>
      </c>
      <c r="B491" s="5">
        <f>IFERROR(VLOOKUP(A491,CatProd!C:G,5,FALSE),"")</f>
        <v>183</v>
      </c>
      <c r="C491" s="5" t="str">
        <f t="shared" ca="1" si="14"/>
        <v>GT blot - 48 - 1003/1, Automated processing of 48 samples.
, 1</v>
      </c>
      <c r="D491" s="324" t="s">
        <v>5754</v>
      </c>
      <c r="E491" s="325" t="s">
        <v>5755</v>
      </c>
      <c r="F491" s="325" t="s">
        <v>5756</v>
      </c>
      <c r="G491" s="325"/>
      <c r="H491" s="5" t="str">
        <f t="shared" ca="1" si="15"/>
        <v>183-GT blot - 48 - 1003/1, Automated processing of 48 samples.
, 1</v>
      </c>
      <c r="I491" s="347">
        <v>1279</v>
      </c>
    </row>
    <row r="492" spans="1:9" ht="15" x14ac:dyDescent="0.25">
      <c r="A492" s="334" t="s">
        <v>4867</v>
      </c>
      <c r="B492" s="5">
        <f>IFERROR(VLOOKUP(A492,CatProd!C:G,5,FALSE),"")</f>
        <v>184</v>
      </c>
      <c r="C492" s="5" t="str">
        <f t="shared" ca="1" si="14"/>
        <v xml:space="preserve"> - </v>
      </c>
      <c r="D492" s="334" t="s">
        <v>3012</v>
      </c>
      <c r="E492" s="335" t="s">
        <v>3012</v>
      </c>
      <c r="F492" s="335" t="s">
        <v>3012</v>
      </c>
      <c r="G492" s="335"/>
      <c r="H492" s="5" t="str">
        <f t="shared" ca="1" si="15"/>
        <v xml:space="preserve">184- - </v>
      </c>
      <c r="I492" s="347">
        <v>1280</v>
      </c>
    </row>
    <row r="493" spans="1:9" ht="15" x14ac:dyDescent="0.25">
      <c r="A493" s="324" t="s">
        <v>4855</v>
      </c>
      <c r="B493" s="5">
        <f>IFERROR(VLOOKUP(A493,CatProd!C:G,5,FALSE),"")</f>
        <v>172</v>
      </c>
      <c r="C493" s="5" t="str">
        <f t="shared" ca="1" si="14"/>
        <v xml:space="preserve">Abbott Early Infant Diagnosis Test Kit and Consumable Bundle - PURCHASED EQUIPMENT - 96 tests . </v>
      </c>
      <c r="D493" s="324" t="s">
        <v>6625</v>
      </c>
      <c r="E493" s="324" t="s">
        <v>6625</v>
      </c>
      <c r="F493" s="324" t="s">
        <v>6625</v>
      </c>
      <c r="G493" s="325"/>
      <c r="H493" s="5" t="str">
        <f t="shared" ca="1" si="15"/>
        <v xml:space="preserve">172-Abbott Early Infant Diagnosis Test Kit and Consumable Bundle - PURCHASED EQUIPMENT - 96 tests . </v>
      </c>
      <c r="I493" s="347">
        <v>1281</v>
      </c>
    </row>
    <row r="494" spans="1:9" ht="15" x14ac:dyDescent="0.25">
      <c r="A494" s="324" t="s">
        <v>4855</v>
      </c>
      <c r="B494" s="5">
        <f>IFERROR(VLOOKUP(A494,CatProd!C:G,5,FALSE),"")</f>
        <v>172</v>
      </c>
      <c r="C494" s="5" t="str">
        <f t="shared" ca="1" si="14"/>
        <v xml:space="preserve">Abbott Early Infant Diagnosis Test Kit and Consumable Bundle - REAGENT RENTAL - 96 tests . </v>
      </c>
      <c r="D494" s="324" t="s">
        <v>6626</v>
      </c>
      <c r="E494" s="324" t="s">
        <v>6626</v>
      </c>
      <c r="F494" s="324" t="s">
        <v>6626</v>
      </c>
      <c r="G494" s="325"/>
      <c r="H494" s="5" t="str">
        <f t="shared" ca="1" si="15"/>
        <v xml:space="preserve">172-Abbott Early Infant Diagnosis Test Kit and Consumable Bundle - REAGENT RENTAL - 96 tests . </v>
      </c>
      <c r="I494" s="347">
        <v>1282</v>
      </c>
    </row>
    <row r="495" spans="1:9" ht="15" x14ac:dyDescent="0.25">
      <c r="A495" s="324" t="s">
        <v>4855</v>
      </c>
      <c r="B495" s="5">
        <f>IFERROR(VLOOKUP(A495,CatProd!C:G,5,FALSE),"")</f>
        <v>172</v>
      </c>
      <c r="C495" s="5" t="str">
        <f t="shared" ca="1" si="14"/>
        <v>Alere Early Infant Diagnosis Test Kit - PURCHASED EQUIPMENT - 10 tests . Test kit: Alere q HIV-1/2 Detect-10 tests | Included Consumables: N/A |Catalogue reference(s): 270110010 | Contract option: Purchased equipment | Cold chain requirements: N/A |</v>
      </c>
      <c r="D495" s="324" t="s">
        <v>5757</v>
      </c>
      <c r="E495" s="325" t="s">
        <v>5758</v>
      </c>
      <c r="F495" s="325" t="s">
        <v>5759</v>
      </c>
      <c r="G495" s="325"/>
      <c r="H495" s="5" t="str">
        <f t="shared" ca="1" si="15"/>
        <v>172-Alere Early Infant Diagnosis Test Kit - PURCHASED EQUIPMENT - 10 tests . Test kit: Alere q HIV-1/2 Detect-10 tests | Included Consumables: N/A |Catalogue reference(s): 270110010 | Contract option: Purchased equipment | Cold chain requirements: N/A |</v>
      </c>
      <c r="I495" s="347">
        <v>1283</v>
      </c>
    </row>
    <row r="496" spans="1:9" ht="15" x14ac:dyDescent="0.25">
      <c r="A496" s="324" t="s">
        <v>4855</v>
      </c>
      <c r="B496" s="5">
        <f>IFERROR(VLOOKUP(A496,CatProd!C:G,5,FALSE),"")</f>
        <v>172</v>
      </c>
      <c r="C496" s="5" t="str">
        <f t="shared" ca="1" si="14"/>
        <v>Alere Early Infant Diagnosis Test Kit - PURCHASED EQUIPMENT - 50 tests . Test kit: Alere q HIV-1/2 Detect-50 tests | Included Consumables: N/A |Catalogue reference(s): 270110050 | Contract option: Purchased equipment | Cold chain requirements: N/A |</v>
      </c>
      <c r="D496" s="324" t="s">
        <v>5760</v>
      </c>
      <c r="E496" s="325" t="s">
        <v>5761</v>
      </c>
      <c r="F496" s="325" t="s">
        <v>5762</v>
      </c>
      <c r="G496" s="325"/>
      <c r="H496" s="5" t="str">
        <f t="shared" ca="1" si="15"/>
        <v>172-Alere Early Infant Diagnosis Test Kit - PURCHASED EQUIPMENT - 50 tests . Test kit: Alere q HIV-1/2 Detect-50 tests | Included Consumables: N/A |Catalogue reference(s): 270110050 | Contract option: Purchased equipment | Cold chain requirements: N/A |</v>
      </c>
      <c r="I496" s="347">
        <v>1284</v>
      </c>
    </row>
    <row r="497" spans="1:9" ht="15" x14ac:dyDescent="0.25">
      <c r="A497" s="324" t="s">
        <v>4855</v>
      </c>
      <c r="B497" s="5">
        <f>IFERROR(VLOOKUP(A497,CatProd!C:G,5,FALSE),"")</f>
        <v>172</v>
      </c>
      <c r="C497" s="5" t="str">
        <f t="shared" ca="1" si="14"/>
        <v>Cepheid Early Infant Diagnosis Test Kit - PURCHASED EQUIPMENT - 10 tests . Test Kit: Xpert HIV-1 Qual-10 tests | Included Consumables: N/A |Catalogue reference(s): GXHIV-QA-CE-10 |Contract option: Purchased equipment | Cold chain requirements: N/A|</v>
      </c>
      <c r="D497" s="324" t="s">
        <v>5763</v>
      </c>
      <c r="E497" s="325" t="s">
        <v>5764</v>
      </c>
      <c r="F497" s="325" t="s">
        <v>5765</v>
      </c>
      <c r="G497" s="325"/>
      <c r="H497" s="5" t="str">
        <f t="shared" ca="1" si="15"/>
        <v>172-Cepheid Early Infant Diagnosis Test Kit - PURCHASED EQUIPMENT - 10 tests . Test Kit: Xpert HIV-1 Qual-10 tests | Included Consumables: N/A |Catalogue reference(s): GXHIV-QA-CE-10 |Contract option: Purchased equipment | Cold chain requirements: N/A|</v>
      </c>
      <c r="I497" s="347">
        <v>1285</v>
      </c>
    </row>
    <row r="498" spans="1:9" ht="15" x14ac:dyDescent="0.25">
      <c r="A498" s="324" t="s">
        <v>4855</v>
      </c>
      <c r="B498" s="5">
        <f>IFERROR(VLOOKUP(A498,CatProd!C:G,5,FALSE),"")</f>
        <v>172</v>
      </c>
      <c r="C498" s="5" t="str">
        <f t="shared" ca="1" si="14"/>
        <v xml:space="preserve">DRW Samba II Early Infant Diagnosis Test Kit - PURCHASED EQUIPMENT - 12 tests . Test Kit: SAMBA II HIV-1 Qual Whole Blood Test-12 tests </v>
      </c>
      <c r="D498" s="324" t="s">
        <v>6627</v>
      </c>
      <c r="E498" s="324" t="s">
        <v>6627</v>
      </c>
      <c r="F498" s="324" t="s">
        <v>6627</v>
      </c>
      <c r="G498" s="325"/>
      <c r="H498" s="5" t="str">
        <f t="shared" ca="1" si="15"/>
        <v xml:space="preserve">172-DRW Samba II Early Infant Diagnosis Test Kit - PURCHASED EQUIPMENT - 12 tests . Test Kit: SAMBA II HIV-1 Qual Whole Blood Test-12 tests </v>
      </c>
      <c r="I498" s="347">
        <v>1286</v>
      </c>
    </row>
    <row r="499" spans="1:9" ht="15" x14ac:dyDescent="0.25">
      <c r="A499" s="324" t="s">
        <v>4855</v>
      </c>
      <c r="B499" s="5">
        <f>IFERROR(VLOOKUP(A499,CatProd!C:G,5,FALSE),"")</f>
        <v>172</v>
      </c>
      <c r="C499" s="5" t="str">
        <f t="shared" ca="1" si="14"/>
        <v xml:space="preserve">DRW Samba II Early Infant Diagnosis Test Kit - PURCHASED EQUIPMENT -12 tests . Test Kit: SAMBA I HIV-1 Qual Whole Blood Test Kit | Blood Test-12 tests </v>
      </c>
      <c r="D499" s="324" t="s">
        <v>6628</v>
      </c>
      <c r="E499" s="324" t="s">
        <v>6628</v>
      </c>
      <c r="F499" s="324" t="s">
        <v>6628</v>
      </c>
      <c r="G499" s="325"/>
      <c r="H499" s="5" t="str">
        <f t="shared" ca="1" si="15"/>
        <v xml:space="preserve">172-DRW Samba II Early Infant Diagnosis Test Kit - PURCHASED EQUIPMENT -12 tests . Test Kit: SAMBA I HIV-1 Qual Whole Blood Test Kit | Blood Test-12 tests </v>
      </c>
      <c r="I499" s="347">
        <v>1287</v>
      </c>
    </row>
    <row r="500" spans="1:9" ht="15" x14ac:dyDescent="0.25">
      <c r="A500" s="324" t="s">
        <v>4855</v>
      </c>
      <c r="B500" s="5">
        <f>IFERROR(VLOOKUP(A500,CatProd!C:G,5,FALSE),"")</f>
        <v>172</v>
      </c>
      <c r="C500" s="5" t="str">
        <f t="shared" ca="1" si="14"/>
        <v xml:space="preserve">Roche Early Infant Diagnosis Test Kit and Consumable Bundle - PURCHASED EQUIPMENT - 48 tests. COBAS AmpliPrep/COBAS TaqMan HIV-1 Qual Test, v2.0-48 tests </v>
      </c>
      <c r="D500" s="324" t="s">
        <v>6630</v>
      </c>
      <c r="E500" s="324" t="s">
        <v>6630</v>
      </c>
      <c r="F500" s="324" t="s">
        <v>6630</v>
      </c>
      <c r="G500" s="325"/>
      <c r="H500" s="5" t="str">
        <f t="shared" ca="1" si="15"/>
        <v xml:space="preserve">172-Roche Early Infant Diagnosis Test Kit and Consumable Bundle - PURCHASED EQUIPMENT - 48 tests. COBAS AmpliPrep/COBAS TaqMan HIV-1 Qual Test, v2.0-48 tests </v>
      </c>
      <c r="I500" s="347">
        <v>1289</v>
      </c>
    </row>
    <row r="501" spans="1:9" ht="15" x14ac:dyDescent="0.25">
      <c r="A501" s="324" t="s">
        <v>4855</v>
      </c>
      <c r="B501" s="5">
        <f>IFERROR(VLOOKUP(A501,CatProd!C:G,5,FALSE),"")</f>
        <v>172</v>
      </c>
      <c r="C501" s="5" t="str">
        <f t="shared" ca="1" si="14"/>
        <v xml:space="preserve">Roche Early Infant Diagnosis Test Kit and Consumable Bundle - REAGENT RENTAL 48 tests. COBAS AmpliPrep/COBAS TaqMan HIV-1 Qual Test, v2.0-48 tests </v>
      </c>
      <c r="D501" s="324" t="s">
        <v>6631</v>
      </c>
      <c r="E501" s="324" t="s">
        <v>6631</v>
      </c>
      <c r="F501" s="324" t="s">
        <v>6631</v>
      </c>
      <c r="G501" s="325"/>
      <c r="H501" s="5" t="str">
        <f t="shared" ca="1" si="15"/>
        <v xml:space="preserve">172-Roche Early Infant Diagnosis Test Kit and Consumable Bundle - REAGENT RENTAL 48 tests. COBAS AmpliPrep/COBAS TaqMan HIV-1 Qual Test, v2.0-48 tests </v>
      </c>
      <c r="I501" s="347">
        <v>1290</v>
      </c>
    </row>
    <row r="502" spans="1:9" ht="15" x14ac:dyDescent="0.25">
      <c r="A502" s="324" t="s">
        <v>4855</v>
      </c>
      <c r="B502" s="5">
        <f>IFERROR(VLOOKUP(A502,CatProd!C:G,5,FALSE),"")</f>
        <v>172</v>
      </c>
      <c r="C502" s="5" t="str">
        <f t="shared" ca="1" si="14"/>
        <v>Roche Early Infant Diagnosis Test Kit and Consumable Bundle HYBRID PURCHASE/RENTAL48 tests. COBAS AmpliPrep/COBAS TaqMan HIV-1 Qual Test, v2.0-48 tests.</v>
      </c>
      <c r="D502" s="324" t="s">
        <v>6629</v>
      </c>
      <c r="E502" s="324" t="s">
        <v>6629</v>
      </c>
      <c r="F502" s="324" t="s">
        <v>6629</v>
      </c>
      <c r="G502" s="325"/>
      <c r="H502" s="5" t="str">
        <f t="shared" ca="1" si="15"/>
        <v>172-Roche Early Infant Diagnosis Test Kit and Consumable Bundle HYBRID PURCHASE/RENTAL48 tests. COBAS AmpliPrep/COBAS TaqMan HIV-1 Qual Test, v2.0-48 tests.</v>
      </c>
      <c r="I502" s="347">
        <v>1288</v>
      </c>
    </row>
    <row r="503" spans="1:9" ht="15" x14ac:dyDescent="0.25">
      <c r="A503" s="324" t="s">
        <v>4856</v>
      </c>
      <c r="B503" s="5">
        <f>IFERROR(VLOOKUP(A503,CatProd!C:G,5,FALSE),"")</f>
        <v>173</v>
      </c>
      <c r="C503" s="5" t="str">
        <f t="shared" ca="1" si="14"/>
        <v xml:space="preserve">Abbott Viral Load Test Kit and Consumable Bundle - PURCHASED EQUIPMENT - 96 tests . </v>
      </c>
      <c r="D503" s="324" t="s">
        <v>6632</v>
      </c>
      <c r="E503" s="324" t="s">
        <v>6632</v>
      </c>
      <c r="F503" s="324" t="s">
        <v>6632</v>
      </c>
      <c r="G503" s="325"/>
      <c r="H503" s="5" t="str">
        <f t="shared" ca="1" si="15"/>
        <v xml:space="preserve">173-Abbott Viral Load Test Kit and Consumable Bundle - PURCHASED EQUIPMENT - 96 tests . </v>
      </c>
      <c r="I503" s="347">
        <v>1291</v>
      </c>
    </row>
    <row r="504" spans="1:9" ht="15" x14ac:dyDescent="0.25">
      <c r="A504" s="324" t="s">
        <v>4856</v>
      </c>
      <c r="B504" s="5">
        <f>IFERROR(VLOOKUP(A504,CatProd!C:G,5,FALSE),"")</f>
        <v>173</v>
      </c>
      <c r="C504" s="5" t="str">
        <f t="shared" ca="1" si="14"/>
        <v xml:space="preserve">Abbott Viral Load Test Kit and Consumable Bundle - REAGENT RENTAL - 96 tests . </v>
      </c>
      <c r="D504" s="324" t="s">
        <v>6633</v>
      </c>
      <c r="E504" s="324" t="s">
        <v>6633</v>
      </c>
      <c r="F504" s="324" t="s">
        <v>6633</v>
      </c>
      <c r="G504" s="325"/>
      <c r="H504" s="5" t="str">
        <f t="shared" ca="1" si="15"/>
        <v xml:space="preserve">173-Abbott Viral Load Test Kit and Consumable Bundle - REAGENT RENTAL - 96 tests . </v>
      </c>
      <c r="I504" s="347">
        <v>1292</v>
      </c>
    </row>
    <row r="505" spans="1:9" ht="15" x14ac:dyDescent="0.25">
      <c r="A505" s="324" t="s">
        <v>4856</v>
      </c>
      <c r="B505" s="5">
        <f>IFERROR(VLOOKUP(A505,CatProd!C:G,5,FALSE),"")</f>
        <v>173</v>
      </c>
      <c r="C505" s="5" t="str">
        <f t="shared" ca="1" si="14"/>
        <v xml:space="preserve">Biocentric Viral Load Test Kit and Consumable Bundle - PURCHASED EQUIPMENT - 440 tests </v>
      </c>
      <c r="D505" s="324" t="s">
        <v>6634</v>
      </c>
      <c r="E505" s="324" t="s">
        <v>6634</v>
      </c>
      <c r="F505" s="324" t="s">
        <v>6634</v>
      </c>
      <c r="G505" s="325"/>
      <c r="H505" s="5" t="str">
        <f t="shared" ca="1" si="15"/>
        <v xml:space="preserve">173-Biocentric Viral Load Test Kit and Consumable Bundle - PURCHASED EQUIPMENT - 440 tests </v>
      </c>
      <c r="I505" s="347">
        <v>1293</v>
      </c>
    </row>
    <row r="506" spans="1:9" ht="15" x14ac:dyDescent="0.25">
      <c r="A506" s="324" t="s">
        <v>4856</v>
      </c>
      <c r="B506" s="5">
        <f>IFERROR(VLOOKUP(A506,CatProd!C:G,5,FALSE),"")</f>
        <v>173</v>
      </c>
      <c r="C506" s="5" t="str">
        <f t="shared" ca="1" si="14"/>
        <v xml:space="preserve">Biocentric Viral Load Test Kit and Consumable Bundle - REAGENT RENTAL - 440 tests . </v>
      </c>
      <c r="D506" s="324" t="s">
        <v>6635</v>
      </c>
      <c r="E506" s="324" t="s">
        <v>6635</v>
      </c>
      <c r="F506" s="324" t="s">
        <v>6635</v>
      </c>
      <c r="G506" s="325"/>
      <c r="H506" s="5" t="str">
        <f t="shared" ca="1" si="15"/>
        <v xml:space="preserve">173-Biocentric Viral Load Test Kit and Consumable Bundle - REAGENT RENTAL - 440 tests . </v>
      </c>
      <c r="I506" s="347">
        <v>1294</v>
      </c>
    </row>
    <row r="507" spans="1:9" ht="15" x14ac:dyDescent="0.25">
      <c r="A507" s="324" t="s">
        <v>4856</v>
      </c>
      <c r="B507" s="5">
        <f>IFERROR(VLOOKUP(A507,CatProd!C:G,5,FALSE),"")</f>
        <v>173</v>
      </c>
      <c r="C507" s="5" t="str">
        <f t="shared" ca="1" si="14"/>
        <v xml:space="preserve">bioMerieux Viral Load Test Kit and Consumable Bundle - PURCHASED EQUIPMENT - 48 tests . </v>
      </c>
      <c r="D507" s="324" t="s">
        <v>6636</v>
      </c>
      <c r="E507" s="324" t="s">
        <v>6636</v>
      </c>
      <c r="F507" s="324" t="s">
        <v>6636</v>
      </c>
      <c r="G507" s="325"/>
      <c r="H507" s="5" t="str">
        <f t="shared" ca="1" si="15"/>
        <v xml:space="preserve">173-bioMerieux Viral Load Test Kit and Consumable Bundle - PURCHASED EQUIPMENT - 48 tests . </v>
      </c>
      <c r="I507" s="347">
        <v>1295</v>
      </c>
    </row>
    <row r="508" spans="1:9" ht="15" x14ac:dyDescent="0.25">
      <c r="A508" s="324" t="s">
        <v>4856</v>
      </c>
      <c r="B508" s="5">
        <f>IFERROR(VLOOKUP(A508,CatProd!C:G,5,FALSE),"")</f>
        <v>173</v>
      </c>
      <c r="C508" s="5" t="str">
        <f t="shared" ca="1" si="14"/>
        <v>bioMerieux Viral Load Test Kit and Consumable Bundle - REAGENT RENTAL - 48 tests . Test kit: Nuclisens EasyQ HIV-1 V2.0-48 tests,</v>
      </c>
      <c r="D508" s="324" t="s">
        <v>6637</v>
      </c>
      <c r="E508" s="324" t="s">
        <v>6637</v>
      </c>
      <c r="F508" s="324" t="s">
        <v>6637</v>
      </c>
      <c r="G508" s="325"/>
      <c r="H508" s="5" t="str">
        <f t="shared" ca="1" si="15"/>
        <v>173-bioMerieux Viral Load Test Kit and Consumable Bundle - REAGENT RENTAL - 48 tests . Test kit: Nuclisens EasyQ HIV-1 V2.0-48 tests,</v>
      </c>
      <c r="I508" s="347">
        <v>1296</v>
      </c>
    </row>
    <row r="509" spans="1:9" ht="15" x14ac:dyDescent="0.25">
      <c r="A509" s="324" t="s">
        <v>4856</v>
      </c>
      <c r="B509" s="5">
        <f>IFERROR(VLOOKUP(A509,CatProd!C:G,5,FALSE),"")</f>
        <v>173</v>
      </c>
      <c r="C509" s="5" t="str">
        <f t="shared" ca="1" si="14"/>
        <v>Cepheid Viral Load Test Kit - PURCHASED EQUIPMENT - 10 tests . Test kit: Xpert HIV-1 Viral Load-10 tests | Included Consumables: N/A | Catalogue reference(s): GXHIV-VL-CE-10 | Contract option: Purchased equipment | Cold chain requirements: N/A |</v>
      </c>
      <c r="D509" s="324" t="s">
        <v>5766</v>
      </c>
      <c r="E509" s="325" t="s">
        <v>5767</v>
      </c>
      <c r="F509" s="325" t="s">
        <v>5768</v>
      </c>
      <c r="G509" s="325"/>
      <c r="H509" s="5" t="str">
        <f t="shared" ca="1" si="15"/>
        <v>173-Cepheid Viral Load Test Kit - PURCHASED EQUIPMENT - 10 tests . Test kit: Xpert HIV-1 Viral Load-10 tests | Included Consumables: N/A | Catalogue reference(s): GXHIV-VL-CE-10 | Contract option: Purchased equipment | Cold chain requirements: N/A |</v>
      </c>
      <c r="I509" s="347">
        <v>1297</v>
      </c>
    </row>
    <row r="510" spans="1:9" ht="15" x14ac:dyDescent="0.25">
      <c r="A510" s="324" t="s">
        <v>4856</v>
      </c>
      <c r="B510" s="5">
        <f>IFERROR(VLOOKUP(A510,CatProd!C:G,5,FALSE),"")</f>
        <v>173</v>
      </c>
      <c r="C510" s="5" t="str">
        <f t="shared" ca="1" si="14"/>
        <v xml:space="preserve">DRW Samba I Viral Load Test Kit - PURCHASED EQUIPMENT -12 tests . Test Kit: SAMBA I HIV-1 Semi-Q Test-12 tests </v>
      </c>
      <c r="D510" s="324" t="s">
        <v>6638</v>
      </c>
      <c r="E510" s="324" t="s">
        <v>6638</v>
      </c>
      <c r="F510" s="324" t="s">
        <v>6638</v>
      </c>
      <c r="G510" s="325"/>
      <c r="H510" s="5" t="str">
        <f t="shared" ca="1" si="15"/>
        <v xml:space="preserve">173-DRW Samba I Viral Load Test Kit - PURCHASED EQUIPMENT -12 tests . Test Kit: SAMBA I HIV-1 Semi-Q Test-12 tests </v>
      </c>
      <c r="I510" s="347">
        <v>1298</v>
      </c>
    </row>
    <row r="511" spans="1:9" ht="15" x14ac:dyDescent="0.25">
      <c r="A511" s="324" t="s">
        <v>4856</v>
      </c>
      <c r="B511" s="5">
        <f>IFERROR(VLOOKUP(A511,CatProd!C:G,5,FALSE),"")</f>
        <v>173</v>
      </c>
      <c r="C511" s="5" t="str">
        <f t="shared" ca="1" si="14"/>
        <v xml:space="preserve">DRW Samba II Viral Load Test Kit - PURCHASED EQUIPMENT - 12 tests . Test Kit: SAMBA II HIV-1 Semi-Q Test-12 tests </v>
      </c>
      <c r="D511" s="324" t="s">
        <v>6639</v>
      </c>
      <c r="E511" s="324" t="s">
        <v>6639</v>
      </c>
      <c r="F511" s="324" t="s">
        <v>6639</v>
      </c>
      <c r="G511" s="325"/>
      <c r="H511" s="5" t="str">
        <f t="shared" ca="1" si="15"/>
        <v xml:space="preserve">173-DRW Samba II Viral Load Test Kit - PURCHASED EQUIPMENT - 12 tests . Test Kit: SAMBA II HIV-1 Semi-Q Test-12 tests </v>
      </c>
      <c r="I511" s="347">
        <v>1299</v>
      </c>
    </row>
    <row r="512" spans="1:9" ht="15" x14ac:dyDescent="0.25">
      <c r="A512" s="324" t="s">
        <v>4856</v>
      </c>
      <c r="B512" s="5">
        <f>IFERROR(VLOOKUP(A512,CatProd!C:G,5,FALSE),"")</f>
        <v>173</v>
      </c>
      <c r="C512" s="5" t="str">
        <f t="shared" ca="1" si="14"/>
        <v xml:space="preserve">Hologic Viral Load Test Kit - PURCHASED EQUIPMENT - 100 tests . Test Kit: Aptima HIV-1 Quant Dx Assay kit </v>
      </c>
      <c r="D512" s="324" t="s">
        <v>6640</v>
      </c>
      <c r="E512" s="324" t="s">
        <v>6640</v>
      </c>
      <c r="F512" s="324" t="s">
        <v>6640</v>
      </c>
      <c r="G512" s="325"/>
      <c r="H512" s="5" t="str">
        <f t="shared" ca="1" si="15"/>
        <v xml:space="preserve">173-Hologic Viral Load Test Kit - PURCHASED EQUIPMENT - 100 tests . Test Kit: Aptima HIV-1 Quant Dx Assay kit </v>
      </c>
      <c r="I512" s="347">
        <v>1300</v>
      </c>
    </row>
    <row r="513" spans="1:9" ht="15" x14ac:dyDescent="0.25">
      <c r="A513" s="324" t="s">
        <v>4856</v>
      </c>
      <c r="B513" s="5">
        <f>IFERROR(VLOOKUP(A513,CatProd!C:G,5,FALSE),"")</f>
        <v>173</v>
      </c>
      <c r="C513" s="5" t="str">
        <f t="shared" ca="1" si="14"/>
        <v xml:space="preserve">Hologic Viral Load Test Kit - REAGENT RENTAL - 100 tests.Aptima HIV-1 Quant Dx Assay kit (1 assay box, 1 calibrator kit, 1 controls kit) -100 tests </v>
      </c>
      <c r="D513" s="324" t="s">
        <v>6641</v>
      </c>
      <c r="E513" s="324" t="s">
        <v>6641</v>
      </c>
      <c r="F513" s="324" t="s">
        <v>6641</v>
      </c>
      <c r="G513" s="325"/>
      <c r="H513" s="5" t="str">
        <f t="shared" ca="1" si="15"/>
        <v xml:space="preserve">173-Hologic Viral Load Test Kit - REAGENT RENTAL - 100 tests.Aptima HIV-1 Quant Dx Assay kit (1 assay box, 1 calibrator kit, 1 controls kit) -100 tests </v>
      </c>
      <c r="I513" s="347">
        <v>1301</v>
      </c>
    </row>
    <row r="514" spans="1:9" ht="15" x14ac:dyDescent="0.25">
      <c r="A514" s="324" t="s">
        <v>4856</v>
      </c>
      <c r="B514" s="5">
        <f>IFERROR(VLOOKUP(A514,CatProd!C:G,5,FALSE),"")</f>
        <v>173</v>
      </c>
      <c r="C514" s="5" t="str">
        <f t="shared" ref="C514:C577" ca="1" si="16">IF(OFFSET(D514,0,LangOffset,1,1)&lt;&gt;"",OFFSET(D514,0,LangOffset,1,1),"")</f>
        <v xml:space="preserve">Qiagen Viral Load Test Kit &amp; Consumable Bundle. PURCHASED EQUIPMENT - 24 tests. Artus HI Virus-1 QS-RGQ Kit + QIAsymphony DSP Virus/Pathogen Kit-24 tests </v>
      </c>
      <c r="D514" s="324" t="s">
        <v>6642</v>
      </c>
      <c r="E514" s="324" t="s">
        <v>6642</v>
      </c>
      <c r="F514" s="324" t="s">
        <v>6642</v>
      </c>
      <c r="G514" s="325"/>
      <c r="H514" s="5" t="str">
        <f t="shared" ref="H514:H577" ca="1" si="17">CONCATENATE(B514,"-",C514)</f>
        <v xml:space="preserve">173-Qiagen Viral Load Test Kit &amp; Consumable Bundle. PURCHASED EQUIPMENT - 24 tests. Artus HI Virus-1 QS-RGQ Kit + QIAsymphony DSP Virus/Pathogen Kit-24 tests </v>
      </c>
      <c r="I514" s="347">
        <v>1302</v>
      </c>
    </row>
    <row r="515" spans="1:9" ht="15" x14ac:dyDescent="0.25">
      <c r="A515" s="324" t="s">
        <v>4856</v>
      </c>
      <c r="B515" s="5">
        <f>IFERROR(VLOOKUP(A515,CatProd!C:G,5,FALSE),"")</f>
        <v>173</v>
      </c>
      <c r="C515" s="5" t="str">
        <f t="shared" ca="1" si="16"/>
        <v>Qiagen Viral Load Test Kit and Consumable Bundle, REAGENT RENTAL-72 tests. Test Kit: artus HI Virus-1 QS-RGQ Kit + QIAsymphony DSP Virus/PathogenKit.</v>
      </c>
      <c r="D515" s="324" t="s">
        <v>6654</v>
      </c>
      <c r="E515" s="324" t="s">
        <v>6654</v>
      </c>
      <c r="F515" s="324" t="s">
        <v>6654</v>
      </c>
      <c r="G515" s="325"/>
      <c r="H515" s="5" t="str">
        <f t="shared" ca="1" si="17"/>
        <v>173-Qiagen Viral Load Test Kit and Consumable Bundle, REAGENT RENTAL-72 tests. Test Kit: artus HI Virus-1 QS-RGQ Kit + QIAsymphony DSP Virus/PathogenKit.</v>
      </c>
      <c r="I515" s="347">
        <v>1305</v>
      </c>
    </row>
    <row r="516" spans="1:9" ht="15" x14ac:dyDescent="0.25">
      <c r="A516" s="324" t="s">
        <v>4856</v>
      </c>
      <c r="B516" s="5">
        <f>IFERROR(VLOOKUP(A516,CatProd!C:G,5,FALSE),"")</f>
        <v>173</v>
      </c>
      <c r="C516" s="5" t="str">
        <f t="shared" ca="1" si="16"/>
        <v>Qiagen Viral Load Test Kit&amp;Consumable Bundle. PURCHASED EQUIPMENT,72 tests.Test Kit: artus HI Virus-1 QS-RGQ Kit + QIAsymphony DSP Virus/Pathogen</v>
      </c>
      <c r="D516" s="324" t="s">
        <v>6643</v>
      </c>
      <c r="E516" s="324" t="s">
        <v>6643</v>
      </c>
      <c r="F516" s="324" t="s">
        <v>6643</v>
      </c>
      <c r="G516" s="325"/>
      <c r="H516" s="5" t="str">
        <f t="shared" ca="1" si="17"/>
        <v>173-Qiagen Viral Load Test Kit&amp;Consumable Bundle. PURCHASED EQUIPMENT,72 tests.Test Kit: artus HI Virus-1 QS-RGQ Kit + QIAsymphony DSP Virus/Pathogen</v>
      </c>
      <c r="I516" s="347">
        <v>1303</v>
      </c>
    </row>
    <row r="517" spans="1:9" ht="15" x14ac:dyDescent="0.25">
      <c r="A517" s="324" t="s">
        <v>4856</v>
      </c>
      <c r="B517" s="5">
        <f>IFERROR(VLOOKUP(A517,CatProd!C:G,5,FALSE),"")</f>
        <v>173</v>
      </c>
      <c r="C517" s="5" t="str">
        <f t="shared" ca="1" si="16"/>
        <v xml:space="preserve">Qiagen Viral Load Test Kit&amp;Consumable Bundle. REAGENT RENTAL, 24 tests . Test Kit: artus HI Virus-1 QS-RGQ Kit + QIAsymphony DSP Virus/Pathogen </v>
      </c>
      <c r="D517" s="324" t="s">
        <v>6644</v>
      </c>
      <c r="E517" s="324" t="s">
        <v>6644</v>
      </c>
      <c r="F517" s="324" t="s">
        <v>6644</v>
      </c>
      <c r="G517" s="325"/>
      <c r="H517" s="5" t="str">
        <f t="shared" ca="1" si="17"/>
        <v xml:space="preserve">173-Qiagen Viral Load Test Kit&amp;Consumable Bundle. REAGENT RENTAL, 24 tests . Test Kit: artus HI Virus-1 QS-RGQ Kit + QIAsymphony DSP Virus/Pathogen </v>
      </c>
      <c r="I517" s="347">
        <v>1304</v>
      </c>
    </row>
    <row r="518" spans="1:9" ht="15" x14ac:dyDescent="0.25">
      <c r="A518" s="324" t="s">
        <v>4856</v>
      </c>
      <c r="B518" s="5">
        <f>IFERROR(VLOOKUP(A518,CatProd!C:G,5,FALSE),"")</f>
        <v>173</v>
      </c>
      <c r="C518" s="5" t="str">
        <f t="shared" ca="1" si="16"/>
        <v xml:space="preserve">Roche Viral Load Test Kit and Consumable Bundle - HYBRID PURCHASE/RENTAL - 48 tests . Test Kit: COBAS AmpliPrep/COBAS TaqMan HIV-1 Test, v2.0-48 tests </v>
      </c>
      <c r="D518" s="324" t="s">
        <v>6645</v>
      </c>
      <c r="E518" s="324" t="s">
        <v>6645</v>
      </c>
      <c r="F518" s="324" t="s">
        <v>6645</v>
      </c>
      <c r="G518" s="325"/>
      <c r="H518" s="5" t="str">
        <f t="shared" ca="1" si="17"/>
        <v xml:space="preserve">173-Roche Viral Load Test Kit and Consumable Bundle - HYBRID PURCHASE/RENTAL - 48 tests . Test Kit: COBAS AmpliPrep/COBAS TaqMan HIV-1 Test, v2.0-48 tests </v>
      </c>
      <c r="I518" s="347">
        <v>1306</v>
      </c>
    </row>
    <row r="519" spans="1:9" ht="15" x14ac:dyDescent="0.25">
      <c r="A519" s="324" t="s">
        <v>4856</v>
      </c>
      <c r="B519" s="5">
        <f>IFERROR(VLOOKUP(A519,CatProd!C:G,5,FALSE),"")</f>
        <v>173</v>
      </c>
      <c r="C519" s="5" t="str">
        <f t="shared" ca="1" si="16"/>
        <v xml:space="preserve">Roche Viral Load Test Kit and Consumable Bundle - PURCHASED EQUIPMENT - 48 tests . Test Kit: COBAS AmpliPrep/COBAS TaqMan HIV-1 Test, v2.0-48 tests  </v>
      </c>
      <c r="D519" s="324" t="s">
        <v>6646</v>
      </c>
      <c r="E519" s="324" t="s">
        <v>6646</v>
      </c>
      <c r="F519" s="324" t="s">
        <v>6646</v>
      </c>
      <c r="G519" s="325"/>
      <c r="H519" s="5" t="str">
        <f t="shared" ca="1" si="17"/>
        <v xml:space="preserve">173-Roche Viral Load Test Kit and Consumable Bundle - PURCHASED EQUIPMENT - 48 tests . Test Kit: COBAS AmpliPrep/COBAS TaqMan HIV-1 Test, v2.0-48 tests  </v>
      </c>
      <c r="I519" s="347">
        <v>1307</v>
      </c>
    </row>
    <row r="520" spans="1:9" ht="15" x14ac:dyDescent="0.25">
      <c r="A520" s="324" t="s">
        <v>4856</v>
      </c>
      <c r="B520" s="5">
        <f>IFERROR(VLOOKUP(A520,CatProd!C:G,5,FALSE),"")</f>
        <v>173</v>
      </c>
      <c r="C520" s="5" t="str">
        <f t="shared" ca="1" si="16"/>
        <v xml:space="preserve">Roche Viral Load Test Kit and Consumable Bundle - REAGENT RENTAL - 48 tests . Test Kit: COBAS AmpliPrep/COBAS TaqMan HIV-1 Test, v2.0-48 tests </v>
      </c>
      <c r="D520" s="324" t="s">
        <v>6647</v>
      </c>
      <c r="E520" s="324" t="s">
        <v>6647</v>
      </c>
      <c r="F520" s="324" t="s">
        <v>6647</v>
      </c>
      <c r="G520" s="325"/>
      <c r="H520" s="5" t="str">
        <f t="shared" ca="1" si="17"/>
        <v xml:space="preserve">173-Roche Viral Load Test Kit and Consumable Bundle - REAGENT RENTAL - 48 tests . Test Kit: COBAS AmpliPrep/COBAS TaqMan HIV-1 Test, v2.0-48 tests </v>
      </c>
      <c r="I520" s="347">
        <v>1308</v>
      </c>
    </row>
    <row r="521" spans="1:9" ht="15" x14ac:dyDescent="0.25">
      <c r="A521" s="324" t="s">
        <v>4857</v>
      </c>
      <c r="B521" s="5">
        <f>IFERROR(VLOOKUP(A521,CatProd!C:G,5,FALSE),"")</f>
        <v>174</v>
      </c>
      <c r="C521" s="5" t="str">
        <f t="shared" ca="1" si="16"/>
        <v>others (unbundled)</v>
      </c>
      <c r="D521" s="324" t="s">
        <v>5769</v>
      </c>
      <c r="E521" s="325" t="s">
        <v>5770</v>
      </c>
      <c r="F521" s="325" t="s">
        <v>5771</v>
      </c>
      <c r="G521" s="325"/>
      <c r="H521" s="5" t="str">
        <f t="shared" ca="1" si="17"/>
        <v>174-others (unbundled)</v>
      </c>
      <c r="I521" s="347">
        <v>1309</v>
      </c>
    </row>
    <row r="522" spans="1:9" x14ac:dyDescent="0.2">
      <c r="A522" s="324" t="s">
        <v>4823</v>
      </c>
      <c r="B522" s="5">
        <f>IFERROR(VLOOKUP(A522,CatProd!C:G,5,FALSE),"")</f>
        <v>54</v>
      </c>
      <c r="C522" s="5" t="str">
        <f t="shared" ca="1" si="16"/>
        <v>250mg+250mg - Powder for solution for infusion -Vial on 20ml - 10</v>
      </c>
      <c r="D522" s="324" t="s">
        <v>5774</v>
      </c>
      <c r="E522" s="324" t="s">
        <v>5775</v>
      </c>
      <c r="F522" s="324" t="s">
        <v>5776</v>
      </c>
      <c r="G522" s="324"/>
      <c r="H522" s="5" t="str">
        <f t="shared" ca="1" si="17"/>
        <v>54-250mg+250mg - Powder for solution for infusion -Vial on 20ml - 10</v>
      </c>
      <c r="I522" s="347">
        <v>1310</v>
      </c>
    </row>
    <row r="523" spans="1:9" x14ac:dyDescent="0.2">
      <c r="A523" s="324" t="s">
        <v>4823</v>
      </c>
      <c r="B523" s="5">
        <f>IFERROR(VLOOKUP(A523,CatProd!C:G,5,FALSE),"")</f>
        <v>54</v>
      </c>
      <c r="C523" s="5" t="str">
        <f t="shared" ca="1" si="16"/>
        <v>500mg+500mg - Powder for solution for infusion -Vial of 20ml</v>
      </c>
      <c r="D523" s="324" t="s">
        <v>5773</v>
      </c>
      <c r="E523" s="324" t="s">
        <v>3019</v>
      </c>
      <c r="F523" s="324" t="s">
        <v>3020</v>
      </c>
      <c r="G523" s="324"/>
      <c r="H523" s="5" t="str">
        <f t="shared" ca="1" si="17"/>
        <v>54-500mg+500mg - Powder for solution for infusion -Vial of 20ml</v>
      </c>
      <c r="I523" s="324">
        <v>470</v>
      </c>
    </row>
    <row r="524" spans="1:9" x14ac:dyDescent="0.2">
      <c r="A524" s="324" t="s">
        <v>4823</v>
      </c>
      <c r="B524" s="5">
        <f>IFERROR(VLOOKUP(A524,CatProd!C:G,5,FALSE),"")</f>
        <v>54</v>
      </c>
      <c r="C524" s="5" t="str">
        <f t="shared" ca="1" si="16"/>
        <v>500mg+500mg - Powder for solution for infusion -Vial of 20ml- 10</v>
      </c>
      <c r="D524" s="324" t="s">
        <v>5772</v>
      </c>
      <c r="E524" s="324" t="s">
        <v>3018</v>
      </c>
      <c r="F524" s="324" t="s">
        <v>3017</v>
      </c>
      <c r="G524" s="324"/>
      <c r="H524" s="5" t="str">
        <f t="shared" ca="1" si="17"/>
        <v>54-500mg+500mg - Powder for solution for infusion -Vial of 20ml- 10</v>
      </c>
      <c r="I524" s="324">
        <v>469</v>
      </c>
    </row>
    <row r="525" spans="1:9" x14ac:dyDescent="0.2">
      <c r="A525" s="324" t="s">
        <v>4823</v>
      </c>
      <c r="B525" s="5">
        <f>IFERROR(VLOOKUP(A525,CatProd!C:G,5,FALSE),"")</f>
        <v>54</v>
      </c>
      <c r="C525" s="5" t="str">
        <f t="shared" ca="1" si="16"/>
        <v>500mg+500mg - Powder for solution for infusion -Vial of 20ml- 25</v>
      </c>
      <c r="D525" s="324" t="s">
        <v>5777</v>
      </c>
      <c r="E525" s="324" t="s">
        <v>5778</v>
      </c>
      <c r="F525" s="324" t="s">
        <v>5779</v>
      </c>
      <c r="G525" s="324"/>
      <c r="H525" s="5" t="str">
        <f t="shared" ca="1" si="17"/>
        <v>54-500mg+500mg - Powder for solution for infusion -Vial of 20ml- 25</v>
      </c>
      <c r="I525" s="347">
        <v>1311</v>
      </c>
    </row>
    <row r="526" spans="1:9" ht="15" x14ac:dyDescent="0.25">
      <c r="A526" s="324" t="s">
        <v>4802</v>
      </c>
      <c r="B526" s="5">
        <f>IFERROR(VLOOKUP(A526,CatProd!C:G,5,FALSE),"")</f>
        <v>23</v>
      </c>
      <c r="C526" s="5" t="str">
        <f t="shared" ca="1" si="16"/>
        <v>200mg - Capsule - Bottle of 180</v>
      </c>
      <c r="D526" s="324" t="s">
        <v>5229</v>
      </c>
      <c r="E526" s="325" t="s">
        <v>2765</v>
      </c>
      <c r="F526" s="325" t="s">
        <v>2766</v>
      </c>
      <c r="G526" s="325"/>
      <c r="H526" s="5" t="str">
        <f t="shared" ca="1" si="17"/>
        <v>23-200mg - Capsule - Bottle of 180</v>
      </c>
      <c r="I526" s="324">
        <v>471</v>
      </c>
    </row>
    <row r="527" spans="1:9" ht="15" x14ac:dyDescent="0.25">
      <c r="A527" s="324" t="s">
        <v>4802</v>
      </c>
      <c r="B527" s="5">
        <f>IFERROR(VLOOKUP(A527,CatProd!C:G,5,FALSE),"")</f>
        <v>23</v>
      </c>
      <c r="C527" s="5" t="str">
        <f t="shared" ca="1" si="16"/>
        <v>200mg - Capsule - Bottle of 270</v>
      </c>
      <c r="D527" s="324" t="s">
        <v>5780</v>
      </c>
      <c r="E527" s="325" t="s">
        <v>3025</v>
      </c>
      <c r="F527" s="325" t="s">
        <v>3026</v>
      </c>
      <c r="G527" s="325"/>
      <c r="H527" s="5" t="str">
        <f t="shared" ca="1" si="17"/>
        <v>23-200mg - Capsule - Bottle of 270</v>
      </c>
      <c r="I527" s="324">
        <v>472</v>
      </c>
    </row>
    <row r="528" spans="1:9" ht="15" x14ac:dyDescent="0.25">
      <c r="A528" s="324" t="s">
        <v>4802</v>
      </c>
      <c r="B528" s="5">
        <f>IFERROR(VLOOKUP(A528,CatProd!C:G,5,FALSE),"")</f>
        <v>23</v>
      </c>
      <c r="C528" s="5" t="str">
        <f t="shared" ca="1" si="16"/>
        <v>200mg - Capsule - Bottle of 360</v>
      </c>
      <c r="D528" s="324" t="s">
        <v>5781</v>
      </c>
      <c r="E528" s="325" t="s">
        <v>3027</v>
      </c>
      <c r="F528" s="325" t="s">
        <v>3028</v>
      </c>
      <c r="G528" s="325"/>
      <c r="H528" s="5" t="str">
        <f t="shared" ca="1" si="17"/>
        <v>23-200mg - Capsule - Bottle of 360</v>
      </c>
      <c r="I528" s="324">
        <v>473</v>
      </c>
    </row>
    <row r="529" spans="1:9" ht="15" x14ac:dyDescent="0.25">
      <c r="A529" s="324" t="s">
        <v>4802</v>
      </c>
      <c r="B529" s="5">
        <f>IFERROR(VLOOKUP(A529,CatProd!C:G,5,FALSE),"")</f>
        <v>23</v>
      </c>
      <c r="C529" s="5" t="str">
        <f t="shared" ca="1" si="16"/>
        <v>400mg - Capsule - Blister of 10</v>
      </c>
      <c r="D529" s="324" t="s">
        <v>5782</v>
      </c>
      <c r="E529" s="325" t="s">
        <v>2933</v>
      </c>
      <c r="F529" s="325" t="s">
        <v>2932</v>
      </c>
      <c r="G529" s="325"/>
      <c r="H529" s="5" t="str">
        <f t="shared" ca="1" si="17"/>
        <v>23-400mg - Capsule - Blister of 10</v>
      </c>
      <c r="I529" s="324">
        <v>474</v>
      </c>
    </row>
    <row r="530" spans="1:9" ht="15" x14ac:dyDescent="0.25">
      <c r="A530" s="324" t="s">
        <v>4802</v>
      </c>
      <c r="B530" s="5">
        <f>IFERROR(VLOOKUP(A530,CatProd!C:G,5,FALSE),"")</f>
        <v>23</v>
      </c>
      <c r="C530" s="5" t="str">
        <f t="shared" ca="1" si="16"/>
        <v>400mg - Tablet - Bottle of 18</v>
      </c>
      <c r="D530" s="324" t="s">
        <v>5783</v>
      </c>
      <c r="E530" s="325" t="s">
        <v>3023</v>
      </c>
      <c r="F530" s="325" t="s">
        <v>3024</v>
      </c>
      <c r="G530" s="325"/>
      <c r="H530" s="5" t="str">
        <f t="shared" ca="1" si="17"/>
        <v>23-400mg - Tablet - Bottle of 18</v>
      </c>
      <c r="I530" s="324">
        <v>476</v>
      </c>
    </row>
    <row r="531" spans="1:9" ht="15" x14ac:dyDescent="0.25">
      <c r="A531" s="324" t="s">
        <v>4802</v>
      </c>
      <c r="B531" s="5">
        <f>IFERROR(VLOOKUP(A531,CatProd!C:G,5,FALSE),"")</f>
        <v>23</v>
      </c>
      <c r="C531" s="5" t="str">
        <f t="shared" ca="1" si="16"/>
        <v>400mg - Tablet - Bottle of 180</v>
      </c>
      <c r="D531" s="324" t="s">
        <v>5784</v>
      </c>
      <c r="E531" s="325" t="s">
        <v>3021</v>
      </c>
      <c r="F531" s="325" t="s">
        <v>3022</v>
      </c>
      <c r="G531" s="325"/>
      <c r="H531" s="5" t="str">
        <f t="shared" ca="1" si="17"/>
        <v>23-400mg - Tablet - Bottle of 180</v>
      </c>
      <c r="I531" s="324">
        <v>477</v>
      </c>
    </row>
    <row r="532" spans="1:9" ht="15" x14ac:dyDescent="0.25">
      <c r="A532" s="324" t="s">
        <v>4802</v>
      </c>
      <c r="B532" s="5">
        <f>IFERROR(VLOOKUP(A532,CatProd!C:G,5,FALSE),"")</f>
        <v>23</v>
      </c>
      <c r="C532" s="5" t="str">
        <f t="shared" ca="1" si="16"/>
        <v>400mg - Tablet - Bottle of 90</v>
      </c>
      <c r="D532" s="324" t="s">
        <v>5785</v>
      </c>
      <c r="E532" s="325" t="s">
        <v>3029</v>
      </c>
      <c r="F532" s="325" t="s">
        <v>3030</v>
      </c>
      <c r="G532" s="325"/>
      <c r="H532" s="5" t="str">
        <f t="shared" ca="1" si="17"/>
        <v>23-400mg - Tablet - Bottle of 90</v>
      </c>
      <c r="I532" s="324">
        <v>479</v>
      </c>
    </row>
    <row r="533" spans="1:9" ht="38.25" x14ac:dyDescent="0.2">
      <c r="A533" s="326" t="s">
        <v>4852</v>
      </c>
      <c r="B533" s="5">
        <f>IFERROR(VLOOKUP(A533,CatProd!C:G,5,FALSE),"")</f>
        <v>169</v>
      </c>
      <c r="C533" s="5" t="str">
        <f t="shared" ca="1" si="16"/>
        <v>Alpha-cypermethrin WG-SB</v>
      </c>
      <c r="D533" s="326" t="s">
        <v>5786</v>
      </c>
      <c r="E533" s="326" t="s">
        <v>5787</v>
      </c>
      <c r="F533" s="326" t="s">
        <v>5788</v>
      </c>
      <c r="G533" s="326"/>
      <c r="H533" s="5" t="str">
        <f t="shared" ca="1" si="17"/>
        <v>169-Alpha-cypermethrin WG-SB</v>
      </c>
      <c r="I533" s="347">
        <v>1312</v>
      </c>
    </row>
    <row r="534" spans="1:9" ht="38.25" x14ac:dyDescent="0.2">
      <c r="A534" s="326" t="s">
        <v>4852</v>
      </c>
      <c r="B534" s="5">
        <f>IFERROR(VLOOKUP(A534,CatProd!C:G,5,FALSE),"")</f>
        <v>169</v>
      </c>
      <c r="C534" s="5" t="str">
        <f t="shared" ca="1" si="16"/>
        <v xml:space="preserve">Alpha-cypermethrin WP, SC </v>
      </c>
      <c r="D534" s="326" t="s">
        <v>5789</v>
      </c>
      <c r="E534" s="326" t="s">
        <v>5790</v>
      </c>
      <c r="F534" s="326" t="s">
        <v>5791</v>
      </c>
      <c r="G534" s="326"/>
      <c r="H534" s="5" t="str">
        <f t="shared" ca="1" si="17"/>
        <v xml:space="preserve">169-Alpha-cypermethrin WP, SC </v>
      </c>
      <c r="I534" s="347">
        <v>1313</v>
      </c>
    </row>
    <row r="535" spans="1:9" ht="25.5" x14ac:dyDescent="0.2">
      <c r="A535" s="326" t="s">
        <v>4852</v>
      </c>
      <c r="B535" s="5">
        <f>IFERROR(VLOOKUP(A535,CatProd!C:G,5,FALSE),"")</f>
        <v>169</v>
      </c>
      <c r="C535" s="5" t="str">
        <f t="shared" ca="1" si="16"/>
        <v>Bendiocarb WP, WP-SB</v>
      </c>
      <c r="D535" s="326" t="s">
        <v>5792</v>
      </c>
      <c r="E535" s="326" t="s">
        <v>5793</v>
      </c>
      <c r="F535" s="326" t="s">
        <v>5794</v>
      </c>
      <c r="G535" s="326"/>
      <c r="H535" s="5" t="str">
        <f t="shared" ca="1" si="17"/>
        <v>169-Bendiocarb WP, WP-SB</v>
      </c>
      <c r="I535" s="347">
        <v>1314</v>
      </c>
    </row>
    <row r="536" spans="1:9" x14ac:dyDescent="0.2">
      <c r="A536" s="326" t="s">
        <v>4852</v>
      </c>
      <c r="B536" s="5">
        <f>IFERROR(VLOOKUP(A536,CatProd!C:G,5,FALSE),"")</f>
        <v>169</v>
      </c>
      <c r="C536" s="5" t="str">
        <f t="shared" ca="1" si="16"/>
        <v>Bifenthrin WP</v>
      </c>
      <c r="D536" s="326" t="s">
        <v>5795</v>
      </c>
      <c r="E536" s="326" t="s">
        <v>5796</v>
      </c>
      <c r="F536" s="326" t="s">
        <v>5797</v>
      </c>
      <c r="G536" s="326"/>
      <c r="H536" s="5" t="str">
        <f t="shared" ca="1" si="17"/>
        <v>169-Bifenthrin WP</v>
      </c>
      <c r="I536" s="347">
        <v>1315</v>
      </c>
    </row>
    <row r="537" spans="1:9" x14ac:dyDescent="0.2">
      <c r="A537" s="326" t="s">
        <v>4852</v>
      </c>
      <c r="B537" s="5">
        <f>IFERROR(VLOOKUP(A537,CatProd!C:G,5,FALSE),"")</f>
        <v>169</v>
      </c>
      <c r="C537" s="5" t="str">
        <f t="shared" ca="1" si="16"/>
        <v xml:space="preserve">Cyfluthrin WP </v>
      </c>
      <c r="D537" s="326" t="s">
        <v>5798</v>
      </c>
      <c r="E537" s="326" t="s">
        <v>5799</v>
      </c>
      <c r="F537" s="326" t="s">
        <v>5800</v>
      </c>
      <c r="G537" s="326"/>
      <c r="H537" s="5" t="str">
        <f t="shared" ca="1" si="17"/>
        <v xml:space="preserve">169-Cyfluthrin WP </v>
      </c>
      <c r="I537" s="347">
        <v>1316</v>
      </c>
    </row>
    <row r="538" spans="1:9" ht="25.5" x14ac:dyDescent="0.2">
      <c r="A538" s="326" t="s">
        <v>4852</v>
      </c>
      <c r="B538" s="5">
        <f>IFERROR(VLOOKUP(A538,CatProd!C:G,5,FALSE),"")</f>
        <v>169</v>
      </c>
      <c r="C538" s="5" t="str">
        <f t="shared" ca="1" si="16"/>
        <v xml:space="preserve">DDT WP </v>
      </c>
      <c r="D538" s="326" t="s">
        <v>5801</v>
      </c>
      <c r="E538" s="326" t="s">
        <v>5802</v>
      </c>
      <c r="F538" s="326" t="s">
        <v>5803</v>
      </c>
      <c r="G538" s="326"/>
      <c r="H538" s="5" t="str">
        <f t="shared" ca="1" si="17"/>
        <v xml:space="preserve">169-DDT WP </v>
      </c>
      <c r="I538" s="347">
        <v>1317</v>
      </c>
    </row>
    <row r="539" spans="1:9" ht="38.25" x14ac:dyDescent="0.2">
      <c r="A539" s="326" t="s">
        <v>4852</v>
      </c>
      <c r="B539" s="5">
        <f>IFERROR(VLOOKUP(A539,CatProd!C:G,5,FALSE),"")</f>
        <v>169</v>
      </c>
      <c r="C539" s="5" t="str">
        <f t="shared" ca="1" si="16"/>
        <v>Deltamethrin SC-PE</v>
      </c>
      <c r="D539" s="326" t="s">
        <v>5804</v>
      </c>
      <c r="E539" s="326" t="s">
        <v>5805</v>
      </c>
      <c r="F539" s="326" t="s">
        <v>5806</v>
      </c>
      <c r="G539" s="326"/>
      <c r="H539" s="5" t="str">
        <f t="shared" ca="1" si="17"/>
        <v>169-Deltamethrin SC-PE</v>
      </c>
      <c r="I539" s="347">
        <v>1318</v>
      </c>
    </row>
    <row r="540" spans="1:9" ht="25.5" x14ac:dyDescent="0.2">
      <c r="A540" s="326" t="s">
        <v>4852</v>
      </c>
      <c r="B540" s="5">
        <f>IFERROR(VLOOKUP(A540,CatProd!C:G,5,FALSE),"")</f>
        <v>169</v>
      </c>
      <c r="C540" s="5" t="str">
        <f t="shared" ca="1" si="16"/>
        <v>Deltamethrin WP, WG, WG-SB</v>
      </c>
      <c r="D540" s="326" t="s">
        <v>5807</v>
      </c>
      <c r="E540" s="326" t="s">
        <v>5808</v>
      </c>
      <c r="F540" s="326" t="s">
        <v>5809</v>
      </c>
      <c r="G540" s="326"/>
      <c r="H540" s="5" t="str">
        <f t="shared" ca="1" si="17"/>
        <v>169-Deltamethrin WP, WG, WG-SB</v>
      </c>
      <c r="I540" s="347">
        <v>1319</v>
      </c>
    </row>
    <row r="541" spans="1:9" x14ac:dyDescent="0.2">
      <c r="A541" s="326" t="s">
        <v>4852</v>
      </c>
      <c r="B541" s="5">
        <f>IFERROR(VLOOKUP(A541,CatProd!C:G,5,FALSE),"")</f>
        <v>169</v>
      </c>
      <c r="C541" s="5" t="str">
        <f t="shared" ca="1" si="16"/>
        <v xml:space="preserve">Etofenprox WP </v>
      </c>
      <c r="D541" s="326" t="s">
        <v>5810</v>
      </c>
      <c r="E541" s="326" t="s">
        <v>5811</v>
      </c>
      <c r="F541" s="326" t="s">
        <v>5812</v>
      </c>
      <c r="G541" s="326"/>
      <c r="H541" s="5" t="str">
        <f t="shared" ca="1" si="17"/>
        <v xml:space="preserve">169-Etofenprox WP </v>
      </c>
      <c r="I541" s="347">
        <v>1320</v>
      </c>
    </row>
    <row r="542" spans="1:9" x14ac:dyDescent="0.2">
      <c r="A542" s="326" t="s">
        <v>4852</v>
      </c>
      <c r="B542" s="5">
        <f>IFERROR(VLOOKUP(A542,CatProd!C:G,5,FALSE),"")</f>
        <v>169</v>
      </c>
      <c r="C542" s="5" t="str">
        <f t="shared" ca="1" si="16"/>
        <v xml:space="preserve">Fenitrothion WP </v>
      </c>
      <c r="D542" s="326" t="s">
        <v>5813</v>
      </c>
      <c r="E542" s="326" t="s">
        <v>5814</v>
      </c>
      <c r="F542" s="326" t="s">
        <v>5815</v>
      </c>
      <c r="G542" s="326"/>
      <c r="H542" s="5" t="str">
        <f t="shared" ca="1" si="17"/>
        <v xml:space="preserve">169-Fenitrothion WP </v>
      </c>
      <c r="I542" s="347">
        <v>1321</v>
      </c>
    </row>
    <row r="543" spans="1:9" ht="25.5" x14ac:dyDescent="0.2">
      <c r="A543" s="326" t="s">
        <v>4852</v>
      </c>
      <c r="B543" s="5">
        <f>IFERROR(VLOOKUP(A543,CatProd!C:G,5,FALSE),"")</f>
        <v>169</v>
      </c>
      <c r="C543" s="5" t="str">
        <f t="shared" ca="1" si="16"/>
        <v xml:space="preserve">Lambda-cyhalothrin WP, CS </v>
      </c>
      <c r="D543" s="326" t="s">
        <v>5816</v>
      </c>
      <c r="E543" s="326" t="s">
        <v>5817</v>
      </c>
      <c r="F543" s="326" t="s">
        <v>5818</v>
      </c>
      <c r="G543" s="326"/>
      <c r="H543" s="5" t="str">
        <f t="shared" ca="1" si="17"/>
        <v xml:space="preserve">169-Lambda-cyhalothrin WP, CS </v>
      </c>
      <c r="I543" s="347">
        <v>1322</v>
      </c>
    </row>
    <row r="544" spans="1:9" x14ac:dyDescent="0.2">
      <c r="A544" s="326" t="s">
        <v>4852</v>
      </c>
      <c r="B544" s="5">
        <f>IFERROR(VLOOKUP(A544,CatProd!C:G,5,FALSE),"")</f>
        <v>169</v>
      </c>
      <c r="C544" s="5" t="str">
        <f t="shared" ca="1" si="16"/>
        <v xml:space="preserve">Malathion WP </v>
      </c>
      <c r="D544" s="326" t="s">
        <v>5819</v>
      </c>
      <c r="E544" s="326" t="s">
        <v>5819</v>
      </c>
      <c r="F544" s="326" t="s">
        <v>5820</v>
      </c>
      <c r="G544" s="326"/>
      <c r="H544" s="5" t="str">
        <f t="shared" ca="1" si="17"/>
        <v xml:space="preserve">169-Malathion WP </v>
      </c>
      <c r="I544" s="347">
        <v>1323</v>
      </c>
    </row>
    <row r="545" spans="1:9" ht="38.25" x14ac:dyDescent="0.2">
      <c r="A545" s="326" t="s">
        <v>4852</v>
      </c>
      <c r="B545" s="5">
        <f>IFERROR(VLOOKUP(A545,CatProd!C:G,5,FALSE),"")</f>
        <v>169</v>
      </c>
      <c r="C545" s="5" t="str">
        <f t="shared" ca="1" si="16"/>
        <v>Pirimiphos-methyl CS</v>
      </c>
      <c r="D545" s="326" t="s">
        <v>5821</v>
      </c>
      <c r="E545" s="326" t="s">
        <v>5822</v>
      </c>
      <c r="F545" s="326" t="s">
        <v>5823</v>
      </c>
      <c r="G545" s="326"/>
      <c r="H545" s="5" t="str">
        <f t="shared" ca="1" si="17"/>
        <v>169-Pirimiphos-methyl CS</v>
      </c>
      <c r="I545" s="347">
        <v>1324</v>
      </c>
    </row>
    <row r="546" spans="1:9" x14ac:dyDescent="0.2">
      <c r="A546" s="326" t="s">
        <v>4852</v>
      </c>
      <c r="B546" s="5">
        <f>IFERROR(VLOOKUP(A546,CatProd!C:G,5,FALSE),"")</f>
        <v>169</v>
      </c>
      <c r="C546" s="5" t="str">
        <f t="shared" ca="1" si="16"/>
        <v xml:space="preserve">Pirimiphos-methyl WP </v>
      </c>
      <c r="D546" s="326" t="s">
        <v>5824</v>
      </c>
      <c r="E546" s="326" t="s">
        <v>5825</v>
      </c>
      <c r="F546" s="326" t="s">
        <v>5826</v>
      </c>
      <c r="G546" s="326"/>
      <c r="H546" s="5" t="str">
        <f t="shared" ca="1" si="17"/>
        <v xml:space="preserve">169-Pirimiphos-methyl WP </v>
      </c>
      <c r="I546" s="347">
        <v>1325</v>
      </c>
    </row>
    <row r="547" spans="1:9" x14ac:dyDescent="0.2">
      <c r="A547" s="326" t="s">
        <v>4852</v>
      </c>
      <c r="B547" s="5">
        <f>IFERROR(VLOOKUP(A547,CatProd!C:G,5,FALSE),"")</f>
        <v>169</v>
      </c>
      <c r="C547" s="5" t="str">
        <f t="shared" ca="1" si="16"/>
        <v xml:space="preserve">Propoxur WP </v>
      </c>
      <c r="D547" s="326" t="s">
        <v>5827</v>
      </c>
      <c r="E547" s="326" t="s">
        <v>5827</v>
      </c>
      <c r="F547" s="326" t="s">
        <v>5828</v>
      </c>
      <c r="G547" s="326"/>
      <c r="H547" s="5" t="str">
        <f t="shared" ca="1" si="17"/>
        <v xml:space="preserve">169-Propoxur WP </v>
      </c>
      <c r="I547" s="347">
        <v>1326</v>
      </c>
    </row>
    <row r="548" spans="1:9" x14ac:dyDescent="0.2">
      <c r="A548" s="324" t="s">
        <v>2517</v>
      </c>
      <c r="B548" s="5">
        <f>IFERROR(VLOOKUP(A548,CatProd!C:G,5,FALSE),"")</f>
        <v>55</v>
      </c>
      <c r="C548" s="5" t="str">
        <f t="shared" ca="1" si="16"/>
        <v>100mg - Tablet - Blister of 10</v>
      </c>
      <c r="D548" s="324" t="s">
        <v>5492</v>
      </c>
      <c r="E548" s="324" t="s">
        <v>2754</v>
      </c>
      <c r="F548" s="324" t="s">
        <v>2753</v>
      </c>
      <c r="G548" s="324"/>
      <c r="H548" s="5" t="str">
        <f t="shared" ca="1" si="17"/>
        <v>55-100mg - Tablet - Blister of 10</v>
      </c>
      <c r="I548" s="324">
        <v>482</v>
      </c>
    </row>
    <row r="549" spans="1:9" x14ac:dyDescent="0.2">
      <c r="A549" s="324" t="s">
        <v>2517</v>
      </c>
      <c r="B549" s="5">
        <f>IFERROR(VLOOKUP(A549,CatProd!C:G,5,FALSE),"")</f>
        <v>55</v>
      </c>
      <c r="C549" s="5" t="str">
        <f t="shared" ca="1" si="16"/>
        <v>100mg - Tablet - Blister of 10 - 100 (10*10)</v>
      </c>
      <c r="D549" s="324" t="s">
        <v>5553</v>
      </c>
      <c r="E549" s="324" t="s">
        <v>2788</v>
      </c>
      <c r="F549" s="324" t="s">
        <v>2787</v>
      </c>
      <c r="G549" s="324"/>
      <c r="H549" s="5" t="str">
        <f t="shared" ca="1" si="17"/>
        <v>55-100mg - Tablet - Blister of 10 - 100 (10*10)</v>
      </c>
      <c r="I549" s="347">
        <v>1327</v>
      </c>
    </row>
    <row r="550" spans="1:9" x14ac:dyDescent="0.2">
      <c r="A550" s="324" t="s">
        <v>2517</v>
      </c>
      <c r="B550" s="5">
        <f>IFERROR(VLOOKUP(A550,CatProd!C:G,5,FALSE),"")</f>
        <v>55</v>
      </c>
      <c r="C550" s="5" t="str">
        <f t="shared" ca="1" si="16"/>
        <v>100mg - Tablet - Blister of 10 - 1500 (10*150)</v>
      </c>
      <c r="D550" s="324" t="s">
        <v>5829</v>
      </c>
      <c r="E550" s="324" t="s">
        <v>3047</v>
      </c>
      <c r="F550" s="324" t="s">
        <v>3046</v>
      </c>
      <c r="G550" s="324"/>
      <c r="H550" s="5" t="str">
        <f t="shared" ca="1" si="17"/>
        <v>55-100mg - Tablet - Blister of 10 - 1500 (10*150)</v>
      </c>
      <c r="I550" s="324">
        <v>485</v>
      </c>
    </row>
    <row r="551" spans="1:9" x14ac:dyDescent="0.2">
      <c r="A551" s="324" t="s">
        <v>2517</v>
      </c>
      <c r="B551" s="5">
        <f>IFERROR(VLOOKUP(A551,CatProd!C:G,5,FALSE),"")</f>
        <v>55</v>
      </c>
      <c r="C551" s="5" t="str">
        <f t="shared" ca="1" si="16"/>
        <v>100mg - Tablet - Blister of 10 - 20 (10*2)</v>
      </c>
      <c r="D551" s="324" t="s">
        <v>5830</v>
      </c>
      <c r="E551" s="324" t="s">
        <v>2786</v>
      </c>
      <c r="F551" s="324" t="s">
        <v>2785</v>
      </c>
      <c r="G551" s="324"/>
      <c r="H551" s="5" t="str">
        <f t="shared" ca="1" si="17"/>
        <v>55-100mg - Tablet - Blister of 10 - 20 (10*2)</v>
      </c>
      <c r="I551" s="324">
        <v>486</v>
      </c>
    </row>
    <row r="552" spans="1:9" x14ac:dyDescent="0.2">
      <c r="A552" s="324" t="s">
        <v>2517</v>
      </c>
      <c r="B552" s="5">
        <f>IFERROR(VLOOKUP(A552,CatProd!C:G,5,FALSE),"")</f>
        <v>55</v>
      </c>
      <c r="C552" s="5" t="str">
        <f t="shared" ca="1" si="16"/>
        <v>100mg - Tablet - Blister of 100</v>
      </c>
      <c r="D552" s="324" t="s">
        <v>5349</v>
      </c>
      <c r="E552" s="324" t="s">
        <v>5350</v>
      </c>
      <c r="F552" s="324" t="s">
        <v>2787</v>
      </c>
      <c r="G552" s="324"/>
      <c r="H552" s="5" t="str">
        <f t="shared" ca="1" si="17"/>
        <v>55-100mg - Tablet - Blister of 100</v>
      </c>
      <c r="I552" s="324">
        <v>483</v>
      </c>
    </row>
    <row r="553" spans="1:9" x14ac:dyDescent="0.2">
      <c r="A553" s="324" t="s">
        <v>2517</v>
      </c>
      <c r="B553" s="5">
        <f>IFERROR(VLOOKUP(A553,CatProd!C:G,5,FALSE),"")</f>
        <v>55</v>
      </c>
      <c r="C553" s="5" t="str">
        <f t="shared" ca="1" si="16"/>
        <v>100mg - Tablet - Blister of 28</v>
      </c>
      <c r="D553" s="324" t="s">
        <v>5831</v>
      </c>
      <c r="E553" s="324" t="s">
        <v>3032</v>
      </c>
      <c r="F553" s="324" t="s">
        <v>3031</v>
      </c>
      <c r="G553" s="324"/>
      <c r="H553" s="5" t="str">
        <f t="shared" ca="1" si="17"/>
        <v>55-100mg - Tablet - Blister of 28</v>
      </c>
      <c r="I553" s="324">
        <v>488</v>
      </c>
    </row>
    <row r="554" spans="1:9" x14ac:dyDescent="0.2">
      <c r="A554" s="324" t="s">
        <v>2517</v>
      </c>
      <c r="B554" s="5">
        <f>IFERROR(VLOOKUP(A554,CatProd!C:G,5,FALSE),"")</f>
        <v>55</v>
      </c>
      <c r="C554" s="5" t="str">
        <f t="shared" ca="1" si="16"/>
        <v>100mg - Tablet - Blister of 500</v>
      </c>
      <c r="D554" s="324" t="s">
        <v>5842</v>
      </c>
      <c r="E554" s="324" t="s">
        <v>5843</v>
      </c>
      <c r="F554" s="324" t="s">
        <v>5844</v>
      </c>
      <c r="G554" s="324"/>
      <c r="H554" s="5" t="str">
        <f t="shared" ca="1" si="17"/>
        <v>55-100mg - Tablet - Blister of 500</v>
      </c>
      <c r="I554" s="347">
        <v>1328</v>
      </c>
    </row>
    <row r="555" spans="1:9" x14ac:dyDescent="0.2">
      <c r="A555" s="324" t="s">
        <v>2517</v>
      </c>
      <c r="B555" s="5">
        <f>IFERROR(VLOOKUP(A555,CatProd!C:G,5,FALSE),"")</f>
        <v>55</v>
      </c>
      <c r="C555" s="5" t="str">
        <f t="shared" ca="1" si="16"/>
        <v>100mg - Tablet - Bottle of 100</v>
      </c>
      <c r="D555" s="324" t="s">
        <v>5557</v>
      </c>
      <c r="E555" s="324" t="s">
        <v>5558</v>
      </c>
      <c r="F555" s="324" t="s">
        <v>2805</v>
      </c>
      <c r="G555" s="324"/>
      <c r="H555" s="5" t="str">
        <f t="shared" ca="1" si="17"/>
        <v>55-100mg - Tablet - Bottle of 100</v>
      </c>
      <c r="I555" s="324">
        <v>492</v>
      </c>
    </row>
    <row r="556" spans="1:9" x14ac:dyDescent="0.2">
      <c r="A556" s="324" t="s">
        <v>2517</v>
      </c>
      <c r="B556" s="5">
        <f>IFERROR(VLOOKUP(A556,CatProd!C:G,5,FALSE),"")</f>
        <v>55</v>
      </c>
      <c r="C556" s="5" t="str">
        <f t="shared" ca="1" si="16"/>
        <v>100mg - Tablet - Bottle of 1000</v>
      </c>
      <c r="D556" s="324" t="s">
        <v>5559</v>
      </c>
      <c r="E556" s="324" t="s">
        <v>2733</v>
      </c>
      <c r="F556" s="324" t="s">
        <v>2734</v>
      </c>
      <c r="G556" s="324"/>
      <c r="H556" s="5" t="str">
        <f t="shared" ca="1" si="17"/>
        <v>55-100mg - Tablet - Bottle of 1000</v>
      </c>
      <c r="I556" s="324">
        <v>493</v>
      </c>
    </row>
    <row r="557" spans="1:9" x14ac:dyDescent="0.2">
      <c r="A557" s="324" t="s">
        <v>2517</v>
      </c>
      <c r="B557" s="5">
        <f>IFERROR(VLOOKUP(A557,CatProd!C:G,5,FALSE),"")</f>
        <v>55</v>
      </c>
      <c r="C557" s="5" t="str">
        <f t="shared" ca="1" si="16"/>
        <v>200mg - Tablet - Blister of 100</v>
      </c>
      <c r="D557" s="324" t="s">
        <v>5832</v>
      </c>
      <c r="E557" s="324" t="s">
        <v>3043</v>
      </c>
      <c r="F557" s="324" t="s">
        <v>3042</v>
      </c>
      <c r="G557" s="324"/>
      <c r="H557" s="5" t="str">
        <f t="shared" ca="1" si="17"/>
        <v>55-200mg - Tablet - Blister of 100</v>
      </c>
      <c r="I557" s="324">
        <v>495</v>
      </c>
    </row>
    <row r="558" spans="1:9" x14ac:dyDescent="0.2">
      <c r="A558" s="324" t="s">
        <v>2517</v>
      </c>
      <c r="B558" s="5">
        <f>IFERROR(VLOOKUP(A558,CatProd!C:G,5,FALSE),"")</f>
        <v>55</v>
      </c>
      <c r="C558" s="5" t="str">
        <f t="shared" ca="1" si="16"/>
        <v>200mg - Tablet - Blister of 500</v>
      </c>
      <c r="D558" s="324" t="s">
        <v>5833</v>
      </c>
      <c r="E558" s="324" t="s">
        <v>3045</v>
      </c>
      <c r="F558" s="324" t="s">
        <v>3044</v>
      </c>
      <c r="G558" s="324"/>
      <c r="H558" s="5" t="str">
        <f t="shared" ca="1" si="17"/>
        <v>55-200mg - Tablet - Blister of 500</v>
      </c>
      <c r="I558" s="324">
        <v>496</v>
      </c>
    </row>
    <row r="559" spans="1:9" x14ac:dyDescent="0.2">
      <c r="A559" s="324" t="s">
        <v>2517</v>
      </c>
      <c r="B559" s="5">
        <f>IFERROR(VLOOKUP(A559,CatProd!C:G,5,FALSE),"")</f>
        <v>55</v>
      </c>
      <c r="C559" s="5" t="str">
        <f t="shared" ca="1" si="16"/>
        <v>300mg - Tablet - Blister of 10 - 100 (10*10)</v>
      </c>
      <c r="D559" s="324" t="s">
        <v>5845</v>
      </c>
      <c r="E559" s="324" t="s">
        <v>5846</v>
      </c>
      <c r="F559" s="324" t="s">
        <v>5847</v>
      </c>
      <c r="G559" s="324"/>
      <c r="H559" s="5" t="str">
        <f t="shared" ca="1" si="17"/>
        <v>55-300mg - Tablet - Blister of 10 - 100 (10*10)</v>
      </c>
      <c r="I559" s="347">
        <v>1329</v>
      </c>
    </row>
    <row r="560" spans="1:9" x14ac:dyDescent="0.2">
      <c r="A560" s="324" t="s">
        <v>2517</v>
      </c>
      <c r="B560" s="5">
        <f>IFERROR(VLOOKUP(A560,CatProd!C:G,5,FALSE),"")</f>
        <v>55</v>
      </c>
      <c r="C560" s="5" t="str">
        <f t="shared" ca="1" si="16"/>
        <v>300mg - Tablet - Blister of 10 - 1500 (10*150)</v>
      </c>
      <c r="D560" s="324" t="s">
        <v>5834</v>
      </c>
      <c r="E560" s="324" t="s">
        <v>3049</v>
      </c>
      <c r="F560" s="324" t="s">
        <v>3048</v>
      </c>
      <c r="G560" s="324"/>
      <c r="H560" s="5" t="str">
        <f t="shared" ca="1" si="17"/>
        <v>55-300mg - Tablet - Blister of 10 - 1500 (10*150)</v>
      </c>
      <c r="I560" s="324">
        <v>499</v>
      </c>
    </row>
    <row r="561" spans="1:9" x14ac:dyDescent="0.2">
      <c r="A561" s="324" t="s">
        <v>2517</v>
      </c>
      <c r="B561" s="5">
        <f>IFERROR(VLOOKUP(A561,CatProd!C:G,5,FALSE),"")</f>
        <v>55</v>
      </c>
      <c r="C561" s="5" t="str">
        <f t="shared" ca="1" si="16"/>
        <v>300mg - Tablet - Blister of 10 - 30 (10*30)</v>
      </c>
      <c r="D561" s="324" t="s">
        <v>5836</v>
      </c>
      <c r="E561" s="324" t="s">
        <v>2612</v>
      </c>
      <c r="F561" s="324" t="s">
        <v>2611</v>
      </c>
      <c r="G561" s="324"/>
      <c r="H561" s="5" t="str">
        <f t="shared" ca="1" si="17"/>
        <v>55-300mg - Tablet - Blister of 10 - 30 (10*30)</v>
      </c>
      <c r="I561" s="324">
        <v>501</v>
      </c>
    </row>
    <row r="562" spans="1:9" x14ac:dyDescent="0.2">
      <c r="A562" s="324" t="s">
        <v>2517</v>
      </c>
      <c r="B562" s="5">
        <f>IFERROR(VLOOKUP(A562,CatProd!C:G,5,FALSE),"")</f>
        <v>55</v>
      </c>
      <c r="C562" s="5" t="str">
        <f t="shared" ca="1" si="16"/>
        <v>300mg - Tablet - Blister of 28</v>
      </c>
      <c r="D562" s="324" t="s">
        <v>5835</v>
      </c>
      <c r="E562" s="324" t="s">
        <v>3034</v>
      </c>
      <c r="F562" s="324" t="s">
        <v>3033</v>
      </c>
      <c r="G562" s="324"/>
      <c r="H562" s="5" t="str">
        <f t="shared" ca="1" si="17"/>
        <v>55-300mg - Tablet - Blister of 28</v>
      </c>
      <c r="I562" s="324">
        <v>500</v>
      </c>
    </row>
    <row r="563" spans="1:9" x14ac:dyDescent="0.2">
      <c r="A563" s="324" t="s">
        <v>2517</v>
      </c>
      <c r="B563" s="5">
        <f>IFERROR(VLOOKUP(A563,CatProd!C:G,5,FALSE),"")</f>
        <v>55</v>
      </c>
      <c r="C563" s="5" t="str">
        <f t="shared" ca="1" si="16"/>
        <v>300mg - Tablet - Blister of 28 - 672 (28*24)</v>
      </c>
      <c r="D563" s="324" t="s">
        <v>5837</v>
      </c>
      <c r="E563" s="324" t="s">
        <v>3036</v>
      </c>
      <c r="F563" s="324" t="s">
        <v>3035</v>
      </c>
      <c r="G563" s="324"/>
      <c r="H563" s="5" t="str">
        <f t="shared" ca="1" si="17"/>
        <v>55-300mg - Tablet - Blister of 28 - 672 (28*24)</v>
      </c>
      <c r="I563" s="324">
        <v>502</v>
      </c>
    </row>
    <row r="564" spans="1:9" x14ac:dyDescent="0.2">
      <c r="A564" s="354" t="s">
        <v>2517</v>
      </c>
      <c r="B564" s="5">
        <v>55</v>
      </c>
      <c r="C564" s="5" t="str">
        <f t="shared" ca="1" si="16"/>
        <v>300mg - Tablet - Bottle of 100</v>
      </c>
      <c r="D564" s="354" t="s">
        <v>4886</v>
      </c>
      <c r="E564" s="354" t="s">
        <v>4886</v>
      </c>
      <c r="F564" s="354" t="s">
        <v>4886</v>
      </c>
      <c r="G564" s="354" t="s">
        <v>4886</v>
      </c>
      <c r="H564" s="5" t="str">
        <f t="shared" ca="1" si="17"/>
        <v>55-300mg - Tablet - Bottle of 100</v>
      </c>
      <c r="I564" s="357">
        <v>1537</v>
      </c>
    </row>
    <row r="565" spans="1:9" x14ac:dyDescent="0.2">
      <c r="A565" s="324" t="s">
        <v>2517</v>
      </c>
      <c r="B565" s="5">
        <f>IFERROR(VLOOKUP(A565,CatProd!C:G,5,FALSE),"")</f>
        <v>55</v>
      </c>
      <c r="C565" s="5" t="str">
        <f t="shared" ca="1" si="16"/>
        <v>300mg - Tablet - Bottle of 1000</v>
      </c>
      <c r="D565" s="324" t="s">
        <v>5838</v>
      </c>
      <c r="E565" s="324" t="s">
        <v>5839</v>
      </c>
      <c r="F565" s="324" t="s">
        <v>3037</v>
      </c>
      <c r="G565" s="324"/>
      <c r="H565" s="5" t="str">
        <f t="shared" ca="1" si="17"/>
        <v>55-300mg - Tablet - Bottle of 1000</v>
      </c>
      <c r="I565" s="324">
        <v>504</v>
      </c>
    </row>
    <row r="566" spans="1:9" x14ac:dyDescent="0.2">
      <c r="A566" s="324" t="s">
        <v>2517</v>
      </c>
      <c r="B566" s="5">
        <f>IFERROR(VLOOKUP(A566,CatProd!C:G,5,FALSE),"")</f>
        <v>55</v>
      </c>
      <c r="C566" s="5" t="str">
        <f t="shared" ca="1" si="16"/>
        <v>300mg - Tablet - Bottle of 500</v>
      </c>
      <c r="D566" s="324" t="s">
        <v>4888</v>
      </c>
      <c r="E566" s="324" t="s">
        <v>2609</v>
      </c>
      <c r="F566" s="324" t="s">
        <v>2610</v>
      </c>
      <c r="G566" s="324"/>
      <c r="H566" s="5" t="str">
        <f t="shared" ca="1" si="17"/>
        <v>55-300mg - Tablet - Bottle of 500</v>
      </c>
      <c r="I566" s="324">
        <v>505</v>
      </c>
    </row>
    <row r="567" spans="1:9" x14ac:dyDescent="0.2">
      <c r="A567" s="324" t="s">
        <v>2517</v>
      </c>
      <c r="B567" s="5">
        <f>IFERROR(VLOOKUP(A567,CatProd!C:G,5,FALSE),"")</f>
        <v>55</v>
      </c>
      <c r="C567" s="5" t="str">
        <f t="shared" ca="1" si="16"/>
        <v>50mg - Tablet - Blister of 100</v>
      </c>
      <c r="D567" s="324" t="s">
        <v>5840</v>
      </c>
      <c r="E567" s="324" t="s">
        <v>3039</v>
      </c>
      <c r="F567" s="324" t="s">
        <v>3038</v>
      </c>
      <c r="G567" s="324"/>
      <c r="H567" s="5" t="str">
        <f t="shared" ca="1" si="17"/>
        <v>55-50mg - Tablet - Blister of 100</v>
      </c>
      <c r="I567" s="324">
        <v>507</v>
      </c>
    </row>
    <row r="568" spans="1:9" x14ac:dyDescent="0.2">
      <c r="A568" s="324" t="s">
        <v>2517</v>
      </c>
      <c r="B568" s="5">
        <f>IFERROR(VLOOKUP(A568,CatProd!C:G,5,FALSE),"")</f>
        <v>55</v>
      </c>
      <c r="C568" s="5" t="str">
        <f t="shared" ca="1" si="16"/>
        <v>50mg - Tablet - Blister of 50</v>
      </c>
      <c r="D568" s="324" t="s">
        <v>5848</v>
      </c>
      <c r="E568" s="324" t="s">
        <v>5849</v>
      </c>
      <c r="F568" s="324" t="s">
        <v>5850</v>
      </c>
      <c r="G568" s="324"/>
      <c r="H568" s="5" t="str">
        <f t="shared" ca="1" si="17"/>
        <v>55-50mg - Tablet - Blister of 50</v>
      </c>
      <c r="I568" s="347">
        <v>1330</v>
      </c>
    </row>
    <row r="569" spans="1:9" x14ac:dyDescent="0.2">
      <c r="A569" s="324" t="s">
        <v>2517</v>
      </c>
      <c r="B569" s="5">
        <f>IFERROR(VLOOKUP(A569,CatProd!C:G,5,FALSE),"")</f>
        <v>55</v>
      </c>
      <c r="C569" s="5" t="str">
        <f t="shared" ca="1" si="16"/>
        <v>50mg - Tablet - Blister of 500</v>
      </c>
      <c r="D569" s="324" t="s">
        <v>5841</v>
      </c>
      <c r="E569" s="324" t="s">
        <v>3041</v>
      </c>
      <c r="F569" s="324" t="s">
        <v>3040</v>
      </c>
      <c r="G569" s="324"/>
      <c r="H569" s="5" t="str">
        <f t="shared" ca="1" si="17"/>
        <v>55-50mg - Tablet - Blister of 500</v>
      </c>
      <c r="I569" s="324">
        <v>508</v>
      </c>
    </row>
    <row r="570" spans="1:9" x14ac:dyDescent="0.2">
      <c r="A570" s="324" t="s">
        <v>4824</v>
      </c>
      <c r="B570" s="5">
        <f>IFERROR(VLOOKUP(A570,CatProd!C:G,5,FALSE),"")</f>
        <v>56</v>
      </c>
      <c r="C570" s="5" t="str">
        <f t="shared" ca="1" si="16"/>
        <v>30mg+150mg+60mg - Dispersible Tablet - Blister  of 14 - 84 (14*6)</v>
      </c>
      <c r="D570" s="324" t="s">
        <v>5857</v>
      </c>
      <c r="E570" s="324" t="s">
        <v>5858</v>
      </c>
      <c r="F570" s="324" t="s">
        <v>5859</v>
      </c>
      <c r="G570" s="324"/>
      <c r="H570" s="5" t="str">
        <f t="shared" ca="1" si="17"/>
        <v>56-30mg+150mg+60mg - Dispersible Tablet - Blister  of 14 - 84 (14*6)</v>
      </c>
      <c r="I570" s="347">
        <v>1331</v>
      </c>
    </row>
    <row r="571" spans="1:9" x14ac:dyDescent="0.2">
      <c r="A571" s="324" t="s">
        <v>4824</v>
      </c>
      <c r="B571" s="5">
        <f>IFERROR(VLOOKUP(A571,CatProd!C:G,5,FALSE),"")</f>
        <v>56</v>
      </c>
      <c r="C571" s="5" t="str">
        <f t="shared" ca="1" si="16"/>
        <v>30mg+150mg+60mg - Dispersible tablet - Blister of 10 - 100 (10*10)</v>
      </c>
      <c r="D571" s="324" t="s">
        <v>5860</v>
      </c>
      <c r="E571" s="324" t="s">
        <v>5861</v>
      </c>
      <c r="F571" s="324" t="s">
        <v>5862</v>
      </c>
      <c r="G571" s="324"/>
      <c r="H571" s="5" t="str">
        <f t="shared" ca="1" si="17"/>
        <v>56-30mg+150mg+60mg - Dispersible tablet - Blister of 10 - 100 (10*10)</v>
      </c>
      <c r="I571" s="347">
        <v>1332</v>
      </c>
    </row>
    <row r="572" spans="1:9" x14ac:dyDescent="0.2">
      <c r="A572" s="324" t="s">
        <v>4824</v>
      </c>
      <c r="B572" s="5">
        <f>IFERROR(VLOOKUP(A572,CatProd!C:G,5,FALSE),"")</f>
        <v>56</v>
      </c>
      <c r="C572" s="5" t="str">
        <f t="shared" ca="1" si="16"/>
        <v>30mg+150mg+60mg - Dispersible tablet - Blister of 10 - 240 (10*24)</v>
      </c>
      <c r="D572" s="324" t="s">
        <v>5863</v>
      </c>
      <c r="E572" s="324" t="s">
        <v>5864</v>
      </c>
      <c r="F572" s="324" t="s">
        <v>5865</v>
      </c>
      <c r="G572" s="324"/>
      <c r="H572" s="5" t="str">
        <f t="shared" ca="1" si="17"/>
        <v>56-30mg+150mg+60mg - Dispersible tablet - Blister of 10 - 240 (10*24)</v>
      </c>
      <c r="I572" s="347">
        <v>1333</v>
      </c>
    </row>
    <row r="573" spans="1:9" x14ac:dyDescent="0.2">
      <c r="A573" s="324" t="s">
        <v>4824</v>
      </c>
      <c r="B573" s="5">
        <f>IFERROR(VLOOKUP(A573,CatProd!C:G,5,FALSE),"")</f>
        <v>56</v>
      </c>
      <c r="C573" s="5" t="str">
        <f t="shared" ca="1" si="16"/>
        <v>30mg+150mg+60mg - Dispersible tablet - Blister of 10 - 30 (10*3)</v>
      </c>
      <c r="D573" s="324" t="s">
        <v>5866</v>
      </c>
      <c r="E573" s="324" t="s">
        <v>5867</v>
      </c>
      <c r="F573" s="324" t="s">
        <v>5868</v>
      </c>
      <c r="G573" s="324"/>
      <c r="H573" s="5" t="str">
        <f t="shared" ca="1" si="17"/>
        <v>56-30mg+150mg+60mg - Dispersible tablet - Blister of 10 - 30 (10*3)</v>
      </c>
      <c r="I573" s="347">
        <v>1334</v>
      </c>
    </row>
    <row r="574" spans="1:9" x14ac:dyDescent="0.2">
      <c r="A574" s="324" t="s">
        <v>4824</v>
      </c>
      <c r="B574" s="5">
        <f>IFERROR(VLOOKUP(A574,CatProd!C:G,5,FALSE),"")</f>
        <v>56</v>
      </c>
      <c r="C574" s="5" t="str">
        <f t="shared" ca="1" si="16"/>
        <v>30mg+150mg+60mg - Dispersible tablet - Blister of 28 - 280 (28*10)</v>
      </c>
      <c r="D574" s="324" t="s">
        <v>5869</v>
      </c>
      <c r="E574" s="324" t="s">
        <v>5870</v>
      </c>
      <c r="F574" s="324" t="s">
        <v>5871</v>
      </c>
      <c r="G574" s="324"/>
      <c r="H574" s="5" t="str">
        <f t="shared" ca="1" si="17"/>
        <v>56-30mg+150mg+60mg - Dispersible tablet - Blister of 28 - 280 (28*10)</v>
      </c>
      <c r="I574" s="347">
        <v>1335</v>
      </c>
    </row>
    <row r="575" spans="1:9" x14ac:dyDescent="0.2">
      <c r="A575" s="324" t="s">
        <v>4824</v>
      </c>
      <c r="B575" s="5">
        <f>IFERROR(VLOOKUP(A575,CatProd!C:G,5,FALSE),"")</f>
        <v>56</v>
      </c>
      <c r="C575" s="5" t="str">
        <f t="shared" ca="1" si="16"/>
        <v>30mg+150mg+60mg - Dispersible tablet - Blister of 28 - 672 (28*24)</v>
      </c>
      <c r="D575" s="324" t="s">
        <v>5872</v>
      </c>
      <c r="E575" s="324" t="s">
        <v>5873</v>
      </c>
      <c r="F575" s="324" t="s">
        <v>5874</v>
      </c>
      <c r="G575" s="324"/>
      <c r="H575" s="5" t="str">
        <f t="shared" ca="1" si="17"/>
        <v>56-30mg+150mg+60mg - Dispersible tablet - Blister of 28 - 672 (28*24)</v>
      </c>
      <c r="I575" s="347">
        <v>1336</v>
      </c>
    </row>
    <row r="576" spans="1:9" x14ac:dyDescent="0.2">
      <c r="A576" s="324" t="s">
        <v>4824</v>
      </c>
      <c r="B576" s="5">
        <f>IFERROR(VLOOKUP(A576,CatProd!C:G,5,FALSE),"")</f>
        <v>56</v>
      </c>
      <c r="C576" s="5" t="str">
        <f t="shared" ca="1" si="16"/>
        <v>30mg+150mg+60mg - Dispersible tablet - Blister of 28 - 84 (28*3)</v>
      </c>
      <c r="D576" s="324" t="s">
        <v>5875</v>
      </c>
      <c r="E576" s="324" t="s">
        <v>5876</v>
      </c>
      <c r="F576" s="324" t="s">
        <v>5877</v>
      </c>
      <c r="G576" s="324"/>
      <c r="H576" s="5" t="str">
        <f t="shared" ca="1" si="17"/>
        <v>56-30mg+150mg+60mg - Dispersible tablet - Blister of 28 - 84 (28*3)</v>
      </c>
      <c r="I576" s="347">
        <v>1337</v>
      </c>
    </row>
    <row r="577" spans="1:9" x14ac:dyDescent="0.2">
      <c r="A577" s="324" t="s">
        <v>4824</v>
      </c>
      <c r="B577" s="5">
        <f>IFERROR(VLOOKUP(A577,CatProd!C:G,5,FALSE),"")</f>
        <v>56</v>
      </c>
      <c r="C577" s="5" t="str">
        <f t="shared" ca="1" si="16"/>
        <v>30mg+150mg+60mg - Dispersible tablet - Blister of 6 - 84 (6*14)</v>
      </c>
      <c r="D577" s="324" t="s">
        <v>5878</v>
      </c>
      <c r="E577" s="324" t="s">
        <v>5879</v>
      </c>
      <c r="F577" s="324" t="s">
        <v>5880</v>
      </c>
      <c r="G577" s="324"/>
      <c r="H577" s="5" t="str">
        <f t="shared" ca="1" si="17"/>
        <v>56-30mg+150mg+60mg - Dispersible tablet - Blister of 6 - 84 (6*14)</v>
      </c>
      <c r="I577" s="347">
        <v>1338</v>
      </c>
    </row>
    <row r="578" spans="1:9" x14ac:dyDescent="0.2">
      <c r="A578" s="324" t="s">
        <v>4824</v>
      </c>
      <c r="B578" s="5">
        <f>IFERROR(VLOOKUP(A578,CatProd!C:G,5,FALSE),"")</f>
        <v>56</v>
      </c>
      <c r="C578" s="5" t="str">
        <f t="shared" ref="C578:C641" ca="1" si="18">IF(OFFSET(D578,0,LangOffset,1,1)&lt;&gt;"",OFFSET(D578,0,LangOffset,1,1),"")</f>
        <v>30mg+150mg+60mg - Dispersible tablet - Blister of 6 - 90 (6*15)</v>
      </c>
      <c r="D578" s="324" t="s">
        <v>5881</v>
      </c>
      <c r="E578" s="324" t="s">
        <v>5882</v>
      </c>
      <c r="F578" s="324" t="s">
        <v>5883</v>
      </c>
      <c r="G578" s="324"/>
      <c r="H578" s="5" t="str">
        <f t="shared" ref="H578:H641" ca="1" si="19">CONCATENATE(B578,"-",C578)</f>
        <v>56-30mg+150mg+60mg - Dispersible tablet - Blister of 6 - 90 (6*15)</v>
      </c>
      <c r="I578" s="347">
        <v>1339</v>
      </c>
    </row>
    <row r="579" spans="1:9" x14ac:dyDescent="0.2">
      <c r="A579" s="324" t="s">
        <v>4824</v>
      </c>
      <c r="B579" s="5">
        <f>IFERROR(VLOOKUP(A579,CatProd!C:G,5,FALSE),"")</f>
        <v>56</v>
      </c>
      <c r="C579" s="5" t="str">
        <f t="shared" ca="1" si="18"/>
        <v>30mg+150mg+60mg - Dispersible tablet - Bottle of 1000</v>
      </c>
      <c r="D579" s="324" t="s">
        <v>5884</v>
      </c>
      <c r="E579" s="324" t="s">
        <v>5885</v>
      </c>
      <c r="F579" s="324" t="s">
        <v>5886</v>
      </c>
      <c r="G579" s="324"/>
      <c r="H579" s="5" t="str">
        <f t="shared" ca="1" si="19"/>
        <v>56-30mg+150mg+60mg - Dispersible tablet - Bottle of 1000</v>
      </c>
      <c r="I579" s="347">
        <v>1340</v>
      </c>
    </row>
    <row r="580" spans="1:9" x14ac:dyDescent="0.2">
      <c r="A580" s="324" t="s">
        <v>4824</v>
      </c>
      <c r="B580" s="5">
        <f>IFERROR(VLOOKUP(A580,CatProd!C:G,5,FALSE),"")</f>
        <v>56</v>
      </c>
      <c r="C580" s="5" t="str">
        <f t="shared" ca="1" si="18"/>
        <v>30mg+150mg+60mg - Tablet - Blister of 10 - 100 (10*10)</v>
      </c>
      <c r="D580" s="324" t="s">
        <v>5851</v>
      </c>
      <c r="E580" s="324" t="s">
        <v>3053</v>
      </c>
      <c r="F580" s="324" t="s">
        <v>3052</v>
      </c>
      <c r="G580" s="324"/>
      <c r="H580" s="5" t="str">
        <f t="shared" ca="1" si="19"/>
        <v>56-30mg+150mg+60mg - Tablet - Blister of 10 - 100 (10*10)</v>
      </c>
      <c r="I580" s="324">
        <v>513</v>
      </c>
    </row>
    <row r="581" spans="1:9" x14ac:dyDescent="0.2">
      <c r="A581" s="324" t="s">
        <v>4824</v>
      </c>
      <c r="B581" s="5">
        <f>IFERROR(VLOOKUP(A581,CatProd!C:G,5,FALSE),"")</f>
        <v>56</v>
      </c>
      <c r="C581" s="5" t="str">
        <f t="shared" ca="1" si="18"/>
        <v>30mg+150mg+60mg - Tablet - Blister of 10 - 240 (10*24)</v>
      </c>
      <c r="D581" s="324" t="s">
        <v>5887</v>
      </c>
      <c r="E581" s="324" t="s">
        <v>5888</v>
      </c>
      <c r="F581" s="324" t="s">
        <v>5889</v>
      </c>
      <c r="G581" s="324"/>
      <c r="H581" s="5" t="str">
        <f t="shared" ca="1" si="19"/>
        <v>56-30mg+150mg+60mg - Tablet - Blister of 10 - 240 (10*24)</v>
      </c>
      <c r="I581" s="347">
        <v>1341</v>
      </c>
    </row>
    <row r="582" spans="1:9" x14ac:dyDescent="0.2">
      <c r="A582" s="324" t="s">
        <v>4824</v>
      </c>
      <c r="B582" s="5">
        <f>IFERROR(VLOOKUP(A582,CatProd!C:G,5,FALSE),"")</f>
        <v>56</v>
      </c>
      <c r="C582" s="5" t="str">
        <f t="shared" ca="1" si="18"/>
        <v>30mg+150mg+60mg - Tablet - Blister of 10 - 30 (10*3)</v>
      </c>
      <c r="D582" s="324" t="s">
        <v>5853</v>
      </c>
      <c r="E582" s="324" t="s">
        <v>3051</v>
      </c>
      <c r="F582" s="324" t="s">
        <v>3050</v>
      </c>
      <c r="G582" s="324"/>
      <c r="H582" s="5" t="str">
        <f t="shared" ca="1" si="19"/>
        <v>56-30mg+150mg+60mg - Tablet - Blister of 10 - 30 (10*3)</v>
      </c>
      <c r="I582" s="324">
        <v>515</v>
      </c>
    </row>
    <row r="583" spans="1:9" x14ac:dyDescent="0.2">
      <c r="A583" s="324" t="s">
        <v>4824</v>
      </c>
      <c r="B583" s="5">
        <f>IFERROR(VLOOKUP(A583,CatProd!C:G,5,FALSE),"")</f>
        <v>56</v>
      </c>
      <c r="C583" s="5" t="str">
        <f t="shared" ca="1" si="18"/>
        <v>30mg+150mg+60mg - Tablet - Blister of 28 - 280 (28*10)</v>
      </c>
      <c r="D583" s="324" t="s">
        <v>5852</v>
      </c>
      <c r="E583" s="324" t="s">
        <v>3059</v>
      </c>
      <c r="F583" s="324" t="s">
        <v>3058</v>
      </c>
      <c r="G583" s="324"/>
      <c r="H583" s="5" t="str">
        <f t="shared" ca="1" si="19"/>
        <v>56-30mg+150mg+60mg - Tablet - Blister of 28 - 280 (28*10)</v>
      </c>
      <c r="I583" s="324">
        <v>514</v>
      </c>
    </row>
    <row r="584" spans="1:9" x14ac:dyDescent="0.2">
      <c r="A584" s="324" t="s">
        <v>4824</v>
      </c>
      <c r="B584" s="5">
        <f>IFERROR(VLOOKUP(A584,CatProd!C:G,5,FALSE),"")</f>
        <v>56</v>
      </c>
      <c r="C584" s="5" t="str">
        <f t="shared" ca="1" si="18"/>
        <v>30mg+150mg+60mg - Tablet - Blister of 28 - 672 (28*24)</v>
      </c>
      <c r="D584" s="324" t="s">
        <v>5854</v>
      </c>
      <c r="E584" s="324" t="s">
        <v>3055</v>
      </c>
      <c r="F584" s="324" t="s">
        <v>3054</v>
      </c>
      <c r="G584" s="324"/>
      <c r="H584" s="5" t="str">
        <f t="shared" ca="1" si="19"/>
        <v>56-30mg+150mg+60mg - Tablet - Blister of 28 - 672 (28*24)</v>
      </c>
      <c r="I584" s="324">
        <v>517</v>
      </c>
    </row>
    <row r="585" spans="1:9" x14ac:dyDescent="0.2">
      <c r="A585" s="324" t="s">
        <v>4824</v>
      </c>
      <c r="B585" s="5">
        <f>IFERROR(VLOOKUP(A585,CatProd!C:G,5,FALSE),"")</f>
        <v>56</v>
      </c>
      <c r="C585" s="5" t="str">
        <f t="shared" ca="1" si="18"/>
        <v>30mg+150mg+60mg - Tablet - Blister of 28 - 84 (28*3)</v>
      </c>
      <c r="D585" s="324" t="s">
        <v>5855</v>
      </c>
      <c r="E585" s="324" t="s">
        <v>3061</v>
      </c>
      <c r="F585" s="324" t="s">
        <v>3060</v>
      </c>
      <c r="G585" s="324"/>
      <c r="H585" s="5" t="str">
        <f t="shared" ca="1" si="19"/>
        <v>56-30mg+150mg+60mg - Tablet - Blister of 28 - 84 (28*3)</v>
      </c>
      <c r="I585" s="324">
        <v>518</v>
      </c>
    </row>
    <row r="586" spans="1:9" x14ac:dyDescent="0.2">
      <c r="A586" s="324" t="s">
        <v>4824</v>
      </c>
      <c r="B586" s="5">
        <f>IFERROR(VLOOKUP(A586,CatProd!C:G,5,FALSE),"")</f>
        <v>56</v>
      </c>
      <c r="C586" s="5" t="str">
        <f t="shared" ca="1" si="18"/>
        <v>30mg+150mg+60mg - Tablet - Bottle of 1000</v>
      </c>
      <c r="D586" s="324" t="s">
        <v>5856</v>
      </c>
      <c r="E586" s="324" t="s">
        <v>3056</v>
      </c>
      <c r="F586" s="324" t="s">
        <v>3057</v>
      </c>
      <c r="G586" s="324"/>
      <c r="H586" s="5" t="str">
        <f t="shared" ca="1" si="19"/>
        <v>56-30mg+150mg+60mg - Tablet - Bottle of 1000</v>
      </c>
      <c r="I586" s="324">
        <v>520</v>
      </c>
    </row>
    <row r="587" spans="1:9" x14ac:dyDescent="0.2">
      <c r="A587" s="324" t="s">
        <v>4824</v>
      </c>
      <c r="B587" s="5">
        <f>IFERROR(VLOOKUP(A587,CatProd!C:G,5,FALSE),"")</f>
        <v>56</v>
      </c>
      <c r="C587" s="5" t="str">
        <f t="shared" ca="1" si="18"/>
        <v>50mg+150mg+75mg - Dispersible tablet - Blister of 10</v>
      </c>
      <c r="D587" s="324" t="s">
        <v>5890</v>
      </c>
      <c r="E587" s="324" t="s">
        <v>5891</v>
      </c>
      <c r="F587" s="324" t="s">
        <v>5892</v>
      </c>
      <c r="G587" s="324"/>
      <c r="H587" s="5" t="str">
        <f t="shared" ca="1" si="19"/>
        <v>56-50mg+150mg+75mg - Dispersible tablet - Blister of 10</v>
      </c>
      <c r="I587" s="347">
        <v>1342</v>
      </c>
    </row>
    <row r="588" spans="1:9" x14ac:dyDescent="0.2">
      <c r="A588" s="324" t="s">
        <v>4824</v>
      </c>
      <c r="B588" s="5">
        <f>IFERROR(VLOOKUP(A588,CatProd!C:G,5,FALSE),"")</f>
        <v>56</v>
      </c>
      <c r="C588" s="5" t="str">
        <f t="shared" ca="1" si="18"/>
        <v>50mg+150mg+75mg - Dispersible tablet - Blister of 10 - 100 (10*10)</v>
      </c>
      <c r="D588" s="324" t="s">
        <v>5893</v>
      </c>
      <c r="E588" s="324" t="s">
        <v>5894</v>
      </c>
      <c r="F588" s="324" t="s">
        <v>5895</v>
      </c>
      <c r="G588" s="324"/>
      <c r="H588" s="5" t="str">
        <f t="shared" ca="1" si="19"/>
        <v>56-50mg+150mg+75mg - Dispersible tablet - Blister of 10 - 100 (10*10)</v>
      </c>
      <c r="I588" s="347">
        <v>1343</v>
      </c>
    </row>
    <row r="589" spans="1:9" x14ac:dyDescent="0.2">
      <c r="A589" s="324" t="s">
        <v>4824</v>
      </c>
      <c r="B589" s="5">
        <f>IFERROR(VLOOKUP(A589,CatProd!C:G,5,FALSE),"")</f>
        <v>56</v>
      </c>
      <c r="C589" s="5" t="str">
        <f t="shared" ca="1" si="18"/>
        <v>50mg+150mg+75mg - Dispersible tablet - Blister of 28</v>
      </c>
      <c r="D589" s="324" t="s">
        <v>5896</v>
      </c>
      <c r="E589" s="324" t="s">
        <v>5897</v>
      </c>
      <c r="F589" s="324" t="s">
        <v>5898</v>
      </c>
      <c r="G589" s="324"/>
      <c r="H589" s="5" t="str">
        <f t="shared" ca="1" si="19"/>
        <v>56-50mg+150mg+75mg - Dispersible tablet - Blister of 28</v>
      </c>
      <c r="I589" s="347">
        <v>1344</v>
      </c>
    </row>
    <row r="590" spans="1:9" x14ac:dyDescent="0.2">
      <c r="A590" s="354" t="s">
        <v>4824</v>
      </c>
      <c r="B590" s="5">
        <v>56</v>
      </c>
      <c r="C590" s="5" t="str">
        <f t="shared" ca="1" si="18"/>
        <v>50mg+150mg+75mg - Dispersible tablet - Blister of 28 - 84 (28*3)</v>
      </c>
      <c r="D590" s="354" t="s">
        <v>6703</v>
      </c>
      <c r="E590" s="354" t="s">
        <v>6703</v>
      </c>
      <c r="F590" s="354" t="s">
        <v>6703</v>
      </c>
      <c r="G590" s="354" t="s">
        <v>6703</v>
      </c>
      <c r="H590" s="5" t="str">
        <f t="shared" ca="1" si="19"/>
        <v>56-50mg+150mg+75mg - Dispersible tablet - Blister of 28 - 84 (28*3)</v>
      </c>
      <c r="I590" s="357">
        <v>1538</v>
      </c>
    </row>
    <row r="591" spans="1:9" x14ac:dyDescent="0.2">
      <c r="A591" s="324" t="s">
        <v>4824</v>
      </c>
      <c r="B591" s="5">
        <f>IFERROR(VLOOKUP(A591,CatProd!C:G,5,FALSE),"")</f>
        <v>56</v>
      </c>
      <c r="C591" s="5" t="str">
        <f t="shared" ca="1" si="18"/>
        <v>50mg+150mg+75mg - Dispersible tablet - Bottle of 100</v>
      </c>
      <c r="D591" s="324" t="s">
        <v>5899</v>
      </c>
      <c r="E591" s="324" t="s">
        <v>5900</v>
      </c>
      <c r="F591" s="324" t="s">
        <v>5901</v>
      </c>
      <c r="G591" s="324"/>
      <c r="H591" s="5" t="str">
        <f t="shared" ca="1" si="19"/>
        <v>56-50mg+150mg+75mg - Dispersible tablet - Bottle of 100</v>
      </c>
      <c r="I591" s="347">
        <v>1345</v>
      </c>
    </row>
    <row r="592" spans="1:9" x14ac:dyDescent="0.2">
      <c r="A592" s="354" t="s">
        <v>4825</v>
      </c>
      <c r="B592" s="5">
        <v>57</v>
      </c>
      <c r="C592" s="5" t="str">
        <f t="shared" ca="1" si="18"/>
        <v>150mg+150mg - Tablet - Blister of 672</v>
      </c>
      <c r="D592" s="354" t="s">
        <v>6705</v>
      </c>
      <c r="E592" s="354" t="s">
        <v>6705</v>
      </c>
      <c r="F592" s="354" t="s">
        <v>6705</v>
      </c>
      <c r="G592" s="354" t="s">
        <v>6705</v>
      </c>
      <c r="H592" s="5" t="str">
        <f t="shared" ca="1" si="19"/>
        <v>57-150mg+150mg - Tablet - Blister of 672</v>
      </c>
      <c r="I592" s="357">
        <v>1540</v>
      </c>
    </row>
    <row r="593" spans="1:9" x14ac:dyDescent="0.2">
      <c r="A593" s="324" t="s">
        <v>4825</v>
      </c>
      <c r="B593" s="5">
        <f>IFERROR(VLOOKUP(A593,CatProd!C:G,5,FALSE),"")</f>
        <v>57</v>
      </c>
      <c r="C593" s="5" t="str">
        <f t="shared" ca="1" si="18"/>
        <v>150mg+300mg - Capsule -  Blister of 10</v>
      </c>
      <c r="D593" s="324" t="s">
        <v>5902</v>
      </c>
      <c r="E593" s="324" t="s">
        <v>3097</v>
      </c>
      <c r="F593" s="324" t="s">
        <v>3096</v>
      </c>
      <c r="G593" s="324"/>
      <c r="H593" s="5" t="str">
        <f t="shared" ca="1" si="19"/>
        <v>57-150mg+300mg - Capsule -  Blister of 10</v>
      </c>
      <c r="I593" s="324">
        <v>525</v>
      </c>
    </row>
    <row r="594" spans="1:9" x14ac:dyDescent="0.2">
      <c r="A594" s="324" t="s">
        <v>4825</v>
      </c>
      <c r="B594" s="5">
        <f>IFERROR(VLOOKUP(A594,CatProd!C:G,5,FALSE),"")</f>
        <v>57</v>
      </c>
      <c r="C594" s="5" t="str">
        <f t="shared" ca="1" si="18"/>
        <v>150mg+300mg - Capsule - Blister of 10 - 1000 (10*100)</v>
      </c>
      <c r="D594" s="324" t="s">
        <v>5904</v>
      </c>
      <c r="E594" s="324" t="s">
        <v>3103</v>
      </c>
      <c r="F594" s="324" t="s">
        <v>3102</v>
      </c>
      <c r="G594" s="324"/>
      <c r="H594" s="5" t="str">
        <f t="shared" ca="1" si="19"/>
        <v>57-150mg+300mg - Capsule - Blister of 10 - 1000 (10*100)</v>
      </c>
      <c r="I594" s="324">
        <v>527</v>
      </c>
    </row>
    <row r="595" spans="1:9" x14ac:dyDescent="0.2">
      <c r="A595" s="324" t="s">
        <v>4825</v>
      </c>
      <c r="B595" s="5">
        <f>IFERROR(VLOOKUP(A595,CatProd!C:G,5,FALSE),"")</f>
        <v>57</v>
      </c>
      <c r="C595" s="5" t="str">
        <f t="shared" ca="1" si="18"/>
        <v>150mg+300mg - Tablet - Blister of 10 - 100 (10*10)</v>
      </c>
      <c r="D595" s="324" t="s">
        <v>5927</v>
      </c>
      <c r="E595" s="324" t="s">
        <v>3065</v>
      </c>
      <c r="F595" s="324" t="s">
        <v>3064</v>
      </c>
      <c r="G595" s="324"/>
      <c r="H595" s="5" t="str">
        <f t="shared" ca="1" si="19"/>
        <v>57-150mg+300mg - Tablet - Blister of 10 - 100 (10*10)</v>
      </c>
      <c r="I595" s="347">
        <v>1346</v>
      </c>
    </row>
    <row r="596" spans="1:9" x14ac:dyDescent="0.2">
      <c r="A596" s="324" t="s">
        <v>4825</v>
      </c>
      <c r="B596" s="5">
        <f>IFERROR(VLOOKUP(A596,CatProd!C:G,5,FALSE),"")</f>
        <v>57</v>
      </c>
      <c r="C596" s="5" t="str">
        <f t="shared" ca="1" si="18"/>
        <v>150mg+300mg - Tablet - Blister of 100</v>
      </c>
      <c r="D596" s="324" t="s">
        <v>5903</v>
      </c>
      <c r="E596" s="324" t="s">
        <v>3065</v>
      </c>
      <c r="F596" s="324" t="s">
        <v>3064</v>
      </c>
      <c r="G596" s="324"/>
      <c r="H596" s="5" t="str">
        <f t="shared" ca="1" si="19"/>
        <v>57-150mg+300mg - Tablet - Blister of 100</v>
      </c>
      <c r="I596" s="324">
        <v>526</v>
      </c>
    </row>
    <row r="597" spans="1:9" x14ac:dyDescent="0.2">
      <c r="A597" s="324" t="s">
        <v>4825</v>
      </c>
      <c r="B597" s="5">
        <f>IFERROR(VLOOKUP(A597,CatProd!C:G,5,FALSE),"")</f>
        <v>57</v>
      </c>
      <c r="C597" s="5" t="str">
        <f t="shared" ca="1" si="18"/>
        <v>150mg+300mg - Tablet - Blister of 24</v>
      </c>
      <c r="D597" s="324" t="s">
        <v>5905</v>
      </c>
      <c r="E597" s="324" t="s">
        <v>3101</v>
      </c>
      <c r="F597" s="324" t="s">
        <v>3100</v>
      </c>
      <c r="G597" s="324"/>
      <c r="H597" s="5" t="str">
        <f t="shared" ca="1" si="19"/>
        <v>57-150mg+300mg - Tablet - Blister of 24</v>
      </c>
      <c r="I597" s="324">
        <v>528</v>
      </c>
    </row>
    <row r="598" spans="1:9" x14ac:dyDescent="0.2">
      <c r="A598" s="324" t="s">
        <v>4825</v>
      </c>
      <c r="B598" s="5">
        <f>IFERROR(VLOOKUP(A598,CatProd!C:G,5,FALSE),"")</f>
        <v>57</v>
      </c>
      <c r="C598" s="5" t="str">
        <f t="shared" ca="1" si="18"/>
        <v>150mg+300mg - Tablet - Blister of 28</v>
      </c>
      <c r="D598" s="324" t="s">
        <v>5906</v>
      </c>
      <c r="E598" s="324" t="s">
        <v>3105</v>
      </c>
      <c r="F598" s="324" t="s">
        <v>3104</v>
      </c>
      <c r="G598" s="324"/>
      <c r="H598" s="5" t="str">
        <f t="shared" ca="1" si="19"/>
        <v>57-150mg+300mg - Tablet - Blister of 28</v>
      </c>
      <c r="I598" s="324">
        <v>529</v>
      </c>
    </row>
    <row r="599" spans="1:9" x14ac:dyDescent="0.2">
      <c r="A599" s="324" t="s">
        <v>4825</v>
      </c>
      <c r="B599" s="5">
        <f>IFERROR(VLOOKUP(A599,CatProd!C:G,5,FALSE),"")</f>
        <v>57</v>
      </c>
      <c r="C599" s="5" t="str">
        <f t="shared" ca="1" si="18"/>
        <v>150mg+300mg - Tablet - Blister of 28 - 672 (28*24)</v>
      </c>
      <c r="D599" s="324" t="s">
        <v>5928</v>
      </c>
      <c r="E599" s="324" t="s">
        <v>5929</v>
      </c>
      <c r="F599" s="324" t="s">
        <v>5930</v>
      </c>
      <c r="G599" s="324"/>
      <c r="H599" s="5" t="str">
        <f t="shared" ca="1" si="19"/>
        <v>57-150mg+300mg - Tablet - Blister of 28 - 672 (28*24)</v>
      </c>
      <c r="I599" s="347">
        <v>1347</v>
      </c>
    </row>
    <row r="600" spans="1:9" x14ac:dyDescent="0.2">
      <c r="A600" s="324" t="s">
        <v>4825</v>
      </c>
      <c r="B600" s="5">
        <f>IFERROR(VLOOKUP(A600,CatProd!C:G,5,FALSE),"")</f>
        <v>57</v>
      </c>
      <c r="C600" s="5" t="str">
        <f t="shared" ca="1" si="18"/>
        <v>150mg+300mg - Tablet - Blister of 28 - 84 (28*3)</v>
      </c>
      <c r="D600" s="324" t="s">
        <v>5931</v>
      </c>
      <c r="E600" s="324" t="s">
        <v>5932</v>
      </c>
      <c r="F600" s="324" t="s">
        <v>5933</v>
      </c>
      <c r="G600" s="324"/>
      <c r="H600" s="5" t="str">
        <f t="shared" ca="1" si="19"/>
        <v>57-150mg+300mg - Tablet - Blister of 28 - 84 (28*3)</v>
      </c>
      <c r="I600" s="347">
        <v>1348</v>
      </c>
    </row>
    <row r="601" spans="1:9" x14ac:dyDescent="0.2">
      <c r="A601" s="324" t="s">
        <v>4825</v>
      </c>
      <c r="B601" s="5">
        <f>IFERROR(VLOOKUP(A601,CatProd!C:G,5,FALSE),"")</f>
        <v>57</v>
      </c>
      <c r="C601" s="5" t="str">
        <f t="shared" ca="1" si="18"/>
        <v>150mg+300mg - Tablet - Blister of 500</v>
      </c>
      <c r="D601" s="324" t="s">
        <v>5907</v>
      </c>
      <c r="E601" s="324" t="s">
        <v>3067</v>
      </c>
      <c r="F601" s="324" t="s">
        <v>3066</v>
      </c>
      <c r="G601" s="324"/>
      <c r="H601" s="5" t="str">
        <f t="shared" ca="1" si="19"/>
        <v>57-150mg+300mg - Tablet - Blister of 500</v>
      </c>
      <c r="I601" s="324">
        <v>530</v>
      </c>
    </row>
    <row r="602" spans="1:9" x14ac:dyDescent="0.2">
      <c r="A602" s="354" t="s">
        <v>4825</v>
      </c>
      <c r="B602" s="5">
        <v>57</v>
      </c>
      <c r="C602" s="5" t="str">
        <f t="shared" ca="1" si="18"/>
        <v>150mg+300mg - Tablet - Blister of 672</v>
      </c>
      <c r="D602" s="354" t="s">
        <v>6704</v>
      </c>
      <c r="E602" s="354" t="s">
        <v>6704</v>
      </c>
      <c r="F602" s="354" t="s">
        <v>6704</v>
      </c>
      <c r="G602" s="354" t="s">
        <v>6704</v>
      </c>
      <c r="H602" s="5" t="str">
        <f t="shared" ca="1" si="19"/>
        <v>57-150mg+300mg - Tablet - Blister of 672</v>
      </c>
      <c r="I602" s="357">
        <v>1539</v>
      </c>
    </row>
    <row r="603" spans="1:9" x14ac:dyDescent="0.2">
      <c r="A603" s="324" t="s">
        <v>4825</v>
      </c>
      <c r="B603" s="5">
        <f>IFERROR(VLOOKUP(A603,CatProd!C:G,5,FALSE),"")</f>
        <v>57</v>
      </c>
      <c r="C603" s="5" t="str">
        <f t="shared" ca="1" si="18"/>
        <v>150mg+300mg - Tablet - Blister of 8</v>
      </c>
      <c r="D603" s="324" t="s">
        <v>5908</v>
      </c>
      <c r="E603" s="324" t="s">
        <v>3063</v>
      </c>
      <c r="F603" s="324" t="s">
        <v>3062</v>
      </c>
      <c r="G603" s="324"/>
      <c r="H603" s="5" t="str">
        <f t="shared" ca="1" si="19"/>
        <v>57-150mg+300mg - Tablet - Blister of 8</v>
      </c>
      <c r="I603" s="324">
        <v>531</v>
      </c>
    </row>
    <row r="604" spans="1:9" x14ac:dyDescent="0.2">
      <c r="A604" s="324" t="s">
        <v>4825</v>
      </c>
      <c r="B604" s="5">
        <f>IFERROR(VLOOKUP(A604,CatProd!C:G,5,FALSE),"")</f>
        <v>57</v>
      </c>
      <c r="C604" s="5" t="str">
        <f t="shared" ca="1" si="18"/>
        <v>150mg+300mg - Tablet - Bottle of 100</v>
      </c>
      <c r="D604" s="324" t="s">
        <v>5909</v>
      </c>
      <c r="E604" s="324" t="s">
        <v>3092</v>
      </c>
      <c r="F604" s="324" t="s">
        <v>3093</v>
      </c>
      <c r="G604" s="324"/>
      <c r="H604" s="5" t="str">
        <f t="shared" ca="1" si="19"/>
        <v>57-150mg+300mg - Tablet - Bottle of 100</v>
      </c>
      <c r="I604" s="324">
        <v>532</v>
      </c>
    </row>
    <row r="605" spans="1:9" x14ac:dyDescent="0.2">
      <c r="A605" s="324" t="s">
        <v>4825</v>
      </c>
      <c r="B605" s="5">
        <f>IFERROR(VLOOKUP(A605,CatProd!C:G,5,FALSE),"")</f>
        <v>57</v>
      </c>
      <c r="C605" s="5" t="str">
        <f t="shared" ca="1" si="18"/>
        <v>150mg+300mg - Tablet - Bottle of 1000</v>
      </c>
      <c r="D605" s="324" t="s">
        <v>5910</v>
      </c>
      <c r="E605" s="324" t="s">
        <v>3094</v>
      </c>
      <c r="F605" s="324" t="s">
        <v>3095</v>
      </c>
      <c r="G605" s="324"/>
      <c r="H605" s="5" t="str">
        <f t="shared" ca="1" si="19"/>
        <v>57-150mg+300mg - Tablet - Bottle of 1000</v>
      </c>
      <c r="I605" s="324">
        <v>533</v>
      </c>
    </row>
    <row r="606" spans="1:9" x14ac:dyDescent="0.2">
      <c r="A606" s="324" t="s">
        <v>4825</v>
      </c>
      <c r="B606" s="5">
        <f>IFERROR(VLOOKUP(A606,CatProd!C:G,5,FALSE),"")</f>
        <v>57</v>
      </c>
      <c r="C606" s="5" t="str">
        <f t="shared" ca="1" si="18"/>
        <v>150mg+300mg - Tablet - Bottle of 500</v>
      </c>
      <c r="D606" s="324" t="s">
        <v>5934</v>
      </c>
      <c r="E606" s="324" t="s">
        <v>3210</v>
      </c>
      <c r="F606" s="324" t="s">
        <v>3211</v>
      </c>
      <c r="G606" s="324"/>
      <c r="H606" s="5" t="str">
        <f t="shared" ca="1" si="19"/>
        <v>57-150mg+300mg - Tablet - Bottle of 500</v>
      </c>
      <c r="I606" s="347">
        <v>1349</v>
      </c>
    </row>
    <row r="607" spans="1:9" x14ac:dyDescent="0.2">
      <c r="A607" s="324" t="s">
        <v>4825</v>
      </c>
      <c r="B607" s="5">
        <f>IFERROR(VLOOKUP(A607,CatProd!C:G,5,FALSE),"")</f>
        <v>57</v>
      </c>
      <c r="C607" s="5" t="str">
        <f t="shared" ca="1" si="18"/>
        <v>30mg+60mg - Dispersible tablet - Blister of 10</v>
      </c>
      <c r="D607" s="324" t="s">
        <v>5935</v>
      </c>
      <c r="E607" s="324" t="s">
        <v>5936</v>
      </c>
      <c r="F607" s="324" t="s">
        <v>5937</v>
      </c>
      <c r="G607" s="324"/>
      <c r="H607" s="5" t="str">
        <f t="shared" ca="1" si="19"/>
        <v>57-30mg+60mg - Dispersible tablet - Blister of 10</v>
      </c>
      <c r="I607" s="347">
        <v>1350</v>
      </c>
    </row>
    <row r="608" spans="1:9" x14ac:dyDescent="0.2">
      <c r="A608" s="324" t="s">
        <v>4825</v>
      </c>
      <c r="B608" s="5">
        <f>IFERROR(VLOOKUP(A608,CatProd!C:G,5,FALSE),"")</f>
        <v>57</v>
      </c>
      <c r="C608" s="5" t="str">
        <f t="shared" ca="1" si="18"/>
        <v>30mg+60mg - Dispersible tablet - Blister of 28</v>
      </c>
      <c r="D608" s="324" t="s">
        <v>5938</v>
      </c>
      <c r="E608" s="324" t="s">
        <v>5939</v>
      </c>
      <c r="F608" s="324" t="s">
        <v>5940</v>
      </c>
      <c r="G608" s="324"/>
      <c r="H608" s="5" t="str">
        <f t="shared" ca="1" si="19"/>
        <v>57-30mg+60mg - Dispersible tablet - Blister of 28</v>
      </c>
      <c r="I608" s="347">
        <v>1351</v>
      </c>
    </row>
    <row r="609" spans="1:9" x14ac:dyDescent="0.2">
      <c r="A609" s="324" t="s">
        <v>4825</v>
      </c>
      <c r="B609" s="5">
        <f>IFERROR(VLOOKUP(A609,CatProd!C:G,5,FALSE),"")</f>
        <v>57</v>
      </c>
      <c r="C609" s="5" t="str">
        <f t="shared" ca="1" si="18"/>
        <v>30mg+60mg - Dispersible tablet - Bottle of 1000</v>
      </c>
      <c r="D609" s="324" t="s">
        <v>5912</v>
      </c>
      <c r="E609" s="324" t="s">
        <v>3070</v>
      </c>
      <c r="F609" s="324" t="s">
        <v>3071</v>
      </c>
      <c r="G609" s="324"/>
      <c r="H609" s="5" t="str">
        <f t="shared" ca="1" si="19"/>
        <v>57-30mg+60mg - Dispersible tablet - Bottle of 1000</v>
      </c>
      <c r="I609" s="324">
        <v>541</v>
      </c>
    </row>
    <row r="610" spans="1:9" x14ac:dyDescent="0.2">
      <c r="A610" s="324" t="s">
        <v>4825</v>
      </c>
      <c r="B610" s="5">
        <f>IFERROR(VLOOKUP(A610,CatProd!C:G,5,FALSE),"")</f>
        <v>57</v>
      </c>
      <c r="C610" s="5" t="str">
        <f t="shared" ca="1" si="18"/>
        <v>30mg+60mg - Dispersible tablet- Blister of 6 - 84 (6*14)</v>
      </c>
      <c r="D610" s="324" t="s">
        <v>5911</v>
      </c>
      <c r="E610" s="324" t="s">
        <v>3099</v>
      </c>
      <c r="F610" s="324" t="s">
        <v>3098</v>
      </c>
      <c r="G610" s="324"/>
      <c r="H610" s="5" t="str">
        <f t="shared" ca="1" si="19"/>
        <v>57-30mg+60mg - Dispersible tablet- Blister of 6 - 84 (6*14)</v>
      </c>
      <c r="I610" s="324">
        <v>540</v>
      </c>
    </row>
    <row r="611" spans="1:9" x14ac:dyDescent="0.2">
      <c r="A611" s="324" t="s">
        <v>4825</v>
      </c>
      <c r="B611" s="5">
        <f>IFERROR(VLOOKUP(A611,CatProd!C:G,5,FALSE),"")</f>
        <v>57</v>
      </c>
      <c r="C611" s="5" t="str">
        <f t="shared" ca="1" si="18"/>
        <v>30mg+60mg - Dispersible tablet- Blister of 6 - 90 (6*15)</v>
      </c>
      <c r="D611" s="324" t="s">
        <v>5913</v>
      </c>
      <c r="E611" s="324" t="s">
        <v>3068</v>
      </c>
      <c r="F611" s="324" t="s">
        <v>3069</v>
      </c>
      <c r="G611" s="324"/>
      <c r="H611" s="5" t="str">
        <f t="shared" ca="1" si="19"/>
        <v>57-30mg+60mg - Dispersible tablet- Blister of 6 - 90 (6*15)</v>
      </c>
      <c r="I611" s="324">
        <v>542</v>
      </c>
    </row>
    <row r="612" spans="1:9" x14ac:dyDescent="0.2">
      <c r="A612" s="324" t="s">
        <v>4825</v>
      </c>
      <c r="B612" s="5">
        <f>IFERROR(VLOOKUP(A612,CatProd!C:G,5,FALSE),"")</f>
        <v>57</v>
      </c>
      <c r="C612" s="5" t="str">
        <f t="shared" ca="1" si="18"/>
        <v>50mg+75mg - Dispersible tablet - Blister of 10</v>
      </c>
      <c r="D612" s="324" t="s">
        <v>5941</v>
      </c>
      <c r="E612" s="324" t="s">
        <v>5942</v>
      </c>
      <c r="F612" s="324" t="s">
        <v>5943</v>
      </c>
      <c r="G612" s="324"/>
      <c r="H612" s="5" t="str">
        <f t="shared" ca="1" si="19"/>
        <v>57-50mg+75mg - Dispersible tablet - Blister of 10</v>
      </c>
      <c r="I612" s="347">
        <v>1352</v>
      </c>
    </row>
    <row r="613" spans="1:9" x14ac:dyDescent="0.2">
      <c r="A613" s="324" t="s">
        <v>4825</v>
      </c>
      <c r="B613" s="5">
        <f>IFERROR(VLOOKUP(A613,CatProd!C:G,5,FALSE),"")</f>
        <v>57</v>
      </c>
      <c r="C613" s="5" t="str">
        <f t="shared" ca="1" si="18"/>
        <v>50mg+75mg - Dispersible tablet - Blister of 10 - 100 (10*10)</v>
      </c>
      <c r="D613" s="324" t="s">
        <v>5944</v>
      </c>
      <c r="E613" s="324" t="s">
        <v>5945</v>
      </c>
      <c r="F613" s="324" t="s">
        <v>5946</v>
      </c>
      <c r="G613" s="324"/>
      <c r="H613" s="5" t="str">
        <f t="shared" ca="1" si="19"/>
        <v>57-50mg+75mg - Dispersible tablet - Blister of 10 - 100 (10*10)</v>
      </c>
      <c r="I613" s="347">
        <v>1353</v>
      </c>
    </row>
    <row r="614" spans="1:9" x14ac:dyDescent="0.2">
      <c r="A614" s="324" t="s">
        <v>4825</v>
      </c>
      <c r="B614" s="5">
        <f>IFERROR(VLOOKUP(A614,CatProd!C:G,5,FALSE),"")</f>
        <v>57</v>
      </c>
      <c r="C614" s="5" t="str">
        <f t="shared" ca="1" si="18"/>
        <v>50mg+75mg - Dispersible tablet - Blister of 28</v>
      </c>
      <c r="D614" s="324" t="s">
        <v>5947</v>
      </c>
      <c r="E614" s="324" t="s">
        <v>5948</v>
      </c>
      <c r="F614" s="324" t="s">
        <v>5949</v>
      </c>
      <c r="G614" s="324"/>
      <c r="H614" s="5" t="str">
        <f t="shared" ca="1" si="19"/>
        <v>57-50mg+75mg - Dispersible tablet - Blister of 28</v>
      </c>
      <c r="I614" s="347">
        <v>1354</v>
      </c>
    </row>
    <row r="615" spans="1:9" x14ac:dyDescent="0.2">
      <c r="A615" s="354" t="s">
        <v>4825</v>
      </c>
      <c r="B615" s="5">
        <v>57</v>
      </c>
      <c r="C615" s="5" t="str">
        <f t="shared" ca="1" si="18"/>
        <v>50mg+75mg - Dispersible tablet - Blister of 28 -84 (28*3)</v>
      </c>
      <c r="D615" s="354" t="s">
        <v>6706</v>
      </c>
      <c r="E615" s="354" t="s">
        <v>6706</v>
      </c>
      <c r="F615" s="354" t="s">
        <v>6706</v>
      </c>
      <c r="G615" s="354" t="s">
        <v>6706</v>
      </c>
      <c r="H615" s="5" t="str">
        <f t="shared" ca="1" si="19"/>
        <v>57-50mg+75mg - Dispersible tablet - Blister of 28 -84 (28*3)</v>
      </c>
      <c r="I615" s="357">
        <v>1541</v>
      </c>
    </row>
    <row r="616" spans="1:9" x14ac:dyDescent="0.2">
      <c r="A616" s="324" t="s">
        <v>4825</v>
      </c>
      <c r="B616" s="5">
        <f>IFERROR(VLOOKUP(A616,CatProd!C:G,5,FALSE),"")</f>
        <v>57</v>
      </c>
      <c r="C616" s="5" t="str">
        <f t="shared" ca="1" si="18"/>
        <v>50mg+75mg - Dispersible tablet - Bottle of 100</v>
      </c>
      <c r="D616" s="324" t="s">
        <v>5950</v>
      </c>
      <c r="E616" s="324" t="s">
        <v>5951</v>
      </c>
      <c r="F616" s="324" t="s">
        <v>5952</v>
      </c>
      <c r="G616" s="324"/>
      <c r="H616" s="5" t="str">
        <f t="shared" ca="1" si="19"/>
        <v>57-50mg+75mg - Dispersible tablet - Bottle of 100</v>
      </c>
      <c r="I616" s="347">
        <v>1355</v>
      </c>
    </row>
    <row r="617" spans="1:9" x14ac:dyDescent="0.2">
      <c r="A617" s="324" t="s">
        <v>4825</v>
      </c>
      <c r="B617" s="5">
        <f>IFERROR(VLOOKUP(A617,CatProd!C:G,5,FALSE),"")</f>
        <v>57</v>
      </c>
      <c r="C617" s="5" t="str">
        <f t="shared" ca="1" si="18"/>
        <v>60mg+60mg - Dispersible tablet - Blister of 10 - 100 (10*100)</v>
      </c>
      <c r="D617" s="324" t="s">
        <v>5914</v>
      </c>
      <c r="E617" s="324" t="s">
        <v>3075</v>
      </c>
      <c r="F617" s="324" t="s">
        <v>3074</v>
      </c>
      <c r="G617" s="324"/>
      <c r="H617" s="5" t="str">
        <f t="shared" ca="1" si="19"/>
        <v>57-60mg+60mg - Dispersible tablet - Blister of 10 - 100 (10*100)</v>
      </c>
      <c r="I617" s="324">
        <v>544</v>
      </c>
    </row>
    <row r="618" spans="1:9" x14ac:dyDescent="0.2">
      <c r="A618" s="324" t="s">
        <v>4825</v>
      </c>
      <c r="B618" s="5">
        <f>IFERROR(VLOOKUP(A618,CatProd!C:G,5,FALSE),"")</f>
        <v>57</v>
      </c>
      <c r="C618" s="5" t="str">
        <f t="shared" ca="1" si="18"/>
        <v>60mg+60mg - Dispersible tablet - Blister of 10 - 240 (10*24)</v>
      </c>
      <c r="D618" s="324" t="s">
        <v>5915</v>
      </c>
      <c r="E618" s="324" t="s">
        <v>3107</v>
      </c>
      <c r="F618" s="324" t="s">
        <v>3106</v>
      </c>
      <c r="G618" s="324"/>
      <c r="H618" s="5" t="str">
        <f t="shared" ca="1" si="19"/>
        <v>57-60mg+60mg - Dispersible tablet - Blister of 10 - 240 (10*24)</v>
      </c>
      <c r="I618" s="324">
        <v>545</v>
      </c>
    </row>
    <row r="619" spans="1:9" x14ac:dyDescent="0.2">
      <c r="A619" s="324" t="s">
        <v>4825</v>
      </c>
      <c r="B619" s="5">
        <f>IFERROR(VLOOKUP(A619,CatProd!C:G,5,FALSE),"")</f>
        <v>57</v>
      </c>
      <c r="C619" s="5" t="str">
        <f t="shared" ca="1" si="18"/>
        <v>60mg+60mg - Dispersible tablet - Blister of 10 - 30 (10*3)</v>
      </c>
      <c r="D619" s="324" t="s">
        <v>5917</v>
      </c>
      <c r="E619" s="324" t="s">
        <v>3073</v>
      </c>
      <c r="F619" s="324" t="s">
        <v>3072</v>
      </c>
      <c r="G619" s="324"/>
      <c r="H619" s="5" t="str">
        <f t="shared" ca="1" si="19"/>
        <v>57-60mg+60mg - Dispersible tablet - Blister of 10 - 30 (10*3)</v>
      </c>
      <c r="I619" s="324">
        <v>547</v>
      </c>
    </row>
    <row r="620" spans="1:9" x14ac:dyDescent="0.2">
      <c r="A620" s="324" t="s">
        <v>4825</v>
      </c>
      <c r="B620" s="5">
        <f>IFERROR(VLOOKUP(A620,CatProd!C:G,5,FALSE),"")</f>
        <v>57</v>
      </c>
      <c r="C620" s="5" t="str">
        <f t="shared" ca="1" si="18"/>
        <v>60mg+60mg - Dispersible tablet - Blister of 28 - 280 (28*10)</v>
      </c>
      <c r="D620" s="324" t="s">
        <v>5916</v>
      </c>
      <c r="E620" s="324" t="s">
        <v>3081</v>
      </c>
      <c r="F620" s="324" t="s">
        <v>3080</v>
      </c>
      <c r="G620" s="324"/>
      <c r="H620" s="5" t="str">
        <f t="shared" ca="1" si="19"/>
        <v>57-60mg+60mg - Dispersible tablet - Blister of 28 - 280 (28*10)</v>
      </c>
      <c r="I620" s="324">
        <v>546</v>
      </c>
    </row>
    <row r="621" spans="1:9" x14ac:dyDescent="0.2">
      <c r="A621" s="324" t="s">
        <v>4825</v>
      </c>
      <c r="B621" s="5">
        <f>IFERROR(VLOOKUP(A621,CatProd!C:G,5,FALSE),"")</f>
        <v>57</v>
      </c>
      <c r="C621" s="5" t="str">
        <f t="shared" ca="1" si="18"/>
        <v>60mg+60mg - Dispersible tablet - Blister of 28 - 672 (28*24)</v>
      </c>
      <c r="D621" s="324" t="s">
        <v>5918</v>
      </c>
      <c r="E621" s="324" t="s">
        <v>3077</v>
      </c>
      <c r="F621" s="324" t="s">
        <v>3076</v>
      </c>
      <c r="G621" s="324"/>
      <c r="H621" s="5" t="str">
        <f t="shared" ca="1" si="19"/>
        <v>57-60mg+60mg - Dispersible tablet - Blister of 28 - 672 (28*24)</v>
      </c>
      <c r="I621" s="324">
        <v>548</v>
      </c>
    </row>
    <row r="622" spans="1:9" x14ac:dyDescent="0.2">
      <c r="A622" s="324" t="s">
        <v>4825</v>
      </c>
      <c r="B622" s="5">
        <f>IFERROR(VLOOKUP(A622,CatProd!C:G,5,FALSE),"")</f>
        <v>57</v>
      </c>
      <c r="C622" s="5" t="str">
        <f t="shared" ca="1" si="18"/>
        <v>60mg+60mg - Dispersible tablet - Blister of 28 - 84 (28*3)</v>
      </c>
      <c r="D622" s="324" t="s">
        <v>5919</v>
      </c>
      <c r="E622" s="324" t="s">
        <v>3111</v>
      </c>
      <c r="F622" s="324" t="s">
        <v>3110</v>
      </c>
      <c r="G622" s="324"/>
      <c r="H622" s="5" t="str">
        <f t="shared" ca="1" si="19"/>
        <v>57-60mg+60mg - Dispersible tablet - Blister of 28 - 84 (28*3)</v>
      </c>
      <c r="I622" s="324">
        <v>549</v>
      </c>
    </row>
    <row r="623" spans="1:9" x14ac:dyDescent="0.2">
      <c r="A623" s="324" t="s">
        <v>4825</v>
      </c>
      <c r="B623" s="5">
        <f>IFERROR(VLOOKUP(A623,CatProd!C:G,5,FALSE),"")</f>
        <v>57</v>
      </c>
      <c r="C623" s="5" t="str">
        <f t="shared" ca="1" si="18"/>
        <v>60mg+60mg - Tablet - Blister of 10</v>
      </c>
      <c r="D623" s="324" t="s">
        <v>5953</v>
      </c>
      <c r="E623" s="324" t="s">
        <v>5954</v>
      </c>
      <c r="F623" s="324" t="s">
        <v>5955</v>
      </c>
      <c r="G623" s="324"/>
      <c r="H623" s="5" t="str">
        <f t="shared" ca="1" si="19"/>
        <v>57-60mg+60mg - Tablet - Blister of 10</v>
      </c>
      <c r="I623" s="347">
        <v>1356</v>
      </c>
    </row>
    <row r="624" spans="1:9" x14ac:dyDescent="0.2">
      <c r="A624" s="324" t="s">
        <v>4825</v>
      </c>
      <c r="B624" s="5">
        <f>IFERROR(VLOOKUP(A624,CatProd!C:G,5,FALSE),"")</f>
        <v>57</v>
      </c>
      <c r="C624" s="5" t="str">
        <f t="shared" ca="1" si="18"/>
        <v>60mg+60mg - Tablet - Blister of 28</v>
      </c>
      <c r="D624" s="324" t="s">
        <v>5956</v>
      </c>
      <c r="E624" s="324" t="s">
        <v>5957</v>
      </c>
      <c r="F624" s="324" t="s">
        <v>5958</v>
      </c>
      <c r="G624" s="324"/>
      <c r="H624" s="5" t="str">
        <f t="shared" ca="1" si="19"/>
        <v>57-60mg+60mg - Tablet - Blister of 28</v>
      </c>
      <c r="I624" s="347">
        <v>1357</v>
      </c>
    </row>
    <row r="625" spans="1:9" x14ac:dyDescent="0.2">
      <c r="A625" s="324" t="s">
        <v>4825</v>
      </c>
      <c r="B625" s="5">
        <f>IFERROR(VLOOKUP(A625,CatProd!C:G,5,FALSE),"")</f>
        <v>57</v>
      </c>
      <c r="C625" s="5" t="str">
        <f t="shared" ca="1" si="18"/>
        <v>60mg+60mg - Tablet - Bottle of 1000</v>
      </c>
      <c r="D625" s="324" t="s">
        <v>5920</v>
      </c>
      <c r="E625" s="324" t="s">
        <v>3078</v>
      </c>
      <c r="F625" s="324" t="s">
        <v>3079</v>
      </c>
      <c r="G625" s="324"/>
      <c r="H625" s="5" t="str">
        <f t="shared" ca="1" si="19"/>
        <v>57-60mg+60mg - Tablet - Bottle of 1000</v>
      </c>
      <c r="I625" s="324">
        <v>550</v>
      </c>
    </row>
    <row r="626" spans="1:9" x14ac:dyDescent="0.2">
      <c r="A626" s="324" t="s">
        <v>4825</v>
      </c>
      <c r="B626" s="5">
        <f>IFERROR(VLOOKUP(A626,CatProd!C:G,5,FALSE),"")</f>
        <v>57</v>
      </c>
      <c r="C626" s="5" t="str">
        <f t="shared" ca="1" si="18"/>
        <v>75mg+150mg - Tablet - Blister of 10</v>
      </c>
      <c r="D626" s="324" t="s">
        <v>5921</v>
      </c>
      <c r="E626" s="324" t="s">
        <v>3083</v>
      </c>
      <c r="F626" s="324" t="s">
        <v>3082</v>
      </c>
      <c r="G626" s="324"/>
      <c r="H626" s="5" t="str">
        <f t="shared" ca="1" si="19"/>
        <v>57-75mg+150mg - Tablet - Blister of 10</v>
      </c>
      <c r="I626" s="324">
        <v>551</v>
      </c>
    </row>
    <row r="627" spans="1:9" x14ac:dyDescent="0.2">
      <c r="A627" s="324" t="s">
        <v>4825</v>
      </c>
      <c r="B627" s="5">
        <f>IFERROR(VLOOKUP(A627,CatProd!C:G,5,FALSE),"")</f>
        <v>57</v>
      </c>
      <c r="C627" s="5" t="str">
        <f t="shared" ca="1" si="18"/>
        <v>75mg+150mg - Tablet - Blister of 1000</v>
      </c>
      <c r="D627" s="324" t="s">
        <v>5959</v>
      </c>
      <c r="E627" s="324" t="s">
        <v>5960</v>
      </c>
      <c r="F627" s="324" t="s">
        <v>5961</v>
      </c>
      <c r="G627" s="324"/>
      <c r="H627" s="5" t="str">
        <f t="shared" ca="1" si="19"/>
        <v>57-75mg+150mg - Tablet - Blister of 1000</v>
      </c>
      <c r="I627" s="347">
        <v>1358</v>
      </c>
    </row>
    <row r="628" spans="1:9" x14ac:dyDescent="0.2">
      <c r="A628" s="324" t="s">
        <v>4825</v>
      </c>
      <c r="B628" s="5">
        <f>IFERROR(VLOOKUP(A628,CatProd!C:G,5,FALSE),"")</f>
        <v>57</v>
      </c>
      <c r="C628" s="5" t="str">
        <f t="shared" ca="1" si="18"/>
        <v>75mg+150mg - Tablet - Blister of 120</v>
      </c>
      <c r="D628" s="324" t="s">
        <v>5962</v>
      </c>
      <c r="E628" s="324" t="s">
        <v>5963</v>
      </c>
      <c r="F628" s="324" t="s">
        <v>5964</v>
      </c>
      <c r="G628" s="324"/>
      <c r="H628" s="5" t="str">
        <f t="shared" ca="1" si="19"/>
        <v>57-75mg+150mg - Tablet - Blister of 120</v>
      </c>
      <c r="I628" s="347">
        <v>1359</v>
      </c>
    </row>
    <row r="629" spans="1:9" x14ac:dyDescent="0.2">
      <c r="A629" s="324" t="s">
        <v>4825</v>
      </c>
      <c r="B629" s="5">
        <f>IFERROR(VLOOKUP(A629,CatProd!C:G,5,FALSE),"")</f>
        <v>57</v>
      </c>
      <c r="C629" s="5" t="str">
        <f t="shared" ca="1" si="18"/>
        <v>75mg+150mg - Tablet - Blister of 15</v>
      </c>
      <c r="D629" s="324" t="s">
        <v>5922</v>
      </c>
      <c r="E629" s="324" t="s">
        <v>3109</v>
      </c>
      <c r="F629" s="324" t="s">
        <v>3108</v>
      </c>
      <c r="G629" s="324"/>
      <c r="H629" s="5" t="str">
        <f t="shared" ca="1" si="19"/>
        <v>57-75mg+150mg - Tablet - Blister of 15</v>
      </c>
      <c r="I629" s="324">
        <v>553</v>
      </c>
    </row>
    <row r="630" spans="1:9" x14ac:dyDescent="0.2">
      <c r="A630" s="324" t="s">
        <v>4825</v>
      </c>
      <c r="B630" s="5">
        <f>IFERROR(VLOOKUP(A630,CatProd!C:G,5,FALSE),"")</f>
        <v>57</v>
      </c>
      <c r="C630" s="5" t="str">
        <f t="shared" ca="1" si="18"/>
        <v>75mg+150mg - Tablet - Blister of 240</v>
      </c>
      <c r="D630" s="324" t="s">
        <v>5965</v>
      </c>
      <c r="E630" s="324" t="s">
        <v>5966</v>
      </c>
      <c r="F630" s="324" t="s">
        <v>5967</v>
      </c>
      <c r="G630" s="324"/>
      <c r="H630" s="5" t="str">
        <f t="shared" ca="1" si="19"/>
        <v>57-75mg+150mg - Tablet - Blister of 240</v>
      </c>
      <c r="I630" s="347">
        <v>1360</v>
      </c>
    </row>
    <row r="631" spans="1:9" x14ac:dyDescent="0.2">
      <c r="A631" s="324" t="s">
        <v>4825</v>
      </c>
      <c r="B631" s="5">
        <f>IFERROR(VLOOKUP(A631,CatProd!C:G,5,FALSE),"")</f>
        <v>57</v>
      </c>
      <c r="C631" s="5" t="str">
        <f t="shared" ca="1" si="18"/>
        <v>75mg+150mg - Tablet - Blister of 28</v>
      </c>
      <c r="D631" s="324" t="s">
        <v>5923</v>
      </c>
      <c r="E631" s="324" t="s">
        <v>3085</v>
      </c>
      <c r="F631" s="324" t="s">
        <v>3084</v>
      </c>
      <c r="G631" s="324"/>
      <c r="H631" s="5" t="str">
        <f t="shared" ca="1" si="19"/>
        <v>57-75mg+150mg - Tablet - Blister of 28</v>
      </c>
      <c r="I631" s="324">
        <v>554</v>
      </c>
    </row>
    <row r="632" spans="1:9" x14ac:dyDescent="0.2">
      <c r="A632" s="324" t="s">
        <v>4825</v>
      </c>
      <c r="B632" s="5">
        <f>IFERROR(VLOOKUP(A632,CatProd!C:G,5,FALSE),"")</f>
        <v>57</v>
      </c>
      <c r="C632" s="5" t="str">
        <f t="shared" ca="1" si="18"/>
        <v>75mg+150mg - Tablet - Blister of 30</v>
      </c>
      <c r="D632" s="324" t="s">
        <v>5968</v>
      </c>
      <c r="E632" s="324" t="s">
        <v>5969</v>
      </c>
      <c r="F632" s="324" t="s">
        <v>5970</v>
      </c>
      <c r="G632" s="324"/>
      <c r="H632" s="5" t="str">
        <f t="shared" ca="1" si="19"/>
        <v>57-75mg+150mg - Tablet - Blister of 30</v>
      </c>
      <c r="I632" s="347">
        <v>1361</v>
      </c>
    </row>
    <row r="633" spans="1:9" x14ac:dyDescent="0.2">
      <c r="A633" s="324" t="s">
        <v>4825</v>
      </c>
      <c r="B633" s="5">
        <f>IFERROR(VLOOKUP(A633,CatProd!C:G,5,FALSE),"")</f>
        <v>57</v>
      </c>
      <c r="C633" s="5" t="str">
        <f t="shared" ca="1" si="18"/>
        <v>75mg+150mg - Tablet - Blister of 60</v>
      </c>
      <c r="D633" s="324" t="s">
        <v>5971</v>
      </c>
      <c r="E633" s="324" t="s">
        <v>5972</v>
      </c>
      <c r="F633" s="324" t="s">
        <v>5973</v>
      </c>
      <c r="G633" s="324"/>
      <c r="H633" s="5" t="str">
        <f t="shared" ca="1" si="19"/>
        <v>57-75mg+150mg - Tablet - Blister of 60</v>
      </c>
      <c r="I633" s="347">
        <v>1362</v>
      </c>
    </row>
    <row r="634" spans="1:9" x14ac:dyDescent="0.2">
      <c r="A634" s="324" t="s">
        <v>4825</v>
      </c>
      <c r="B634" s="5">
        <f>IFERROR(VLOOKUP(A634,CatProd!C:G,5,FALSE),"")</f>
        <v>57</v>
      </c>
      <c r="C634" s="5" t="str">
        <f t="shared" ca="1" si="18"/>
        <v>75mg+150mg - Tablet - Blister of 672</v>
      </c>
      <c r="D634" s="324" t="s">
        <v>5924</v>
      </c>
      <c r="E634" s="324" t="s">
        <v>3087</v>
      </c>
      <c r="F634" s="324" t="s">
        <v>3086</v>
      </c>
      <c r="G634" s="324"/>
      <c r="H634" s="5" t="str">
        <f t="shared" ca="1" si="19"/>
        <v>57-75mg+150mg - Tablet - Blister of 672</v>
      </c>
      <c r="I634" s="324">
        <v>556</v>
      </c>
    </row>
    <row r="635" spans="1:9" x14ac:dyDescent="0.2">
      <c r="A635" s="324" t="s">
        <v>4825</v>
      </c>
      <c r="B635" s="5">
        <f>IFERROR(VLOOKUP(A635,CatProd!C:G,5,FALSE),"")</f>
        <v>57</v>
      </c>
      <c r="C635" s="5" t="str">
        <f t="shared" ca="1" si="18"/>
        <v>75mg+150mg - Tablet - Bottle of 1000</v>
      </c>
      <c r="D635" s="324" t="s">
        <v>5925</v>
      </c>
      <c r="E635" s="324" t="s">
        <v>3090</v>
      </c>
      <c r="F635" s="324" t="s">
        <v>3091</v>
      </c>
      <c r="G635" s="324"/>
      <c r="H635" s="5" t="str">
        <f t="shared" ca="1" si="19"/>
        <v>57-75mg+150mg - Tablet - Bottle of 1000</v>
      </c>
      <c r="I635" s="324">
        <v>558</v>
      </c>
    </row>
    <row r="636" spans="1:9" x14ac:dyDescent="0.2">
      <c r="A636" s="324" t="s">
        <v>4825</v>
      </c>
      <c r="B636" s="5">
        <f>IFERROR(VLOOKUP(A636,CatProd!C:G,5,FALSE),"")</f>
        <v>57</v>
      </c>
      <c r="C636" s="5" t="str">
        <f t="shared" ca="1" si="18"/>
        <v>75mg+150mg - Tablet - Bottle of 500</v>
      </c>
      <c r="D636" s="324" t="s">
        <v>5926</v>
      </c>
      <c r="E636" s="324" t="s">
        <v>3088</v>
      </c>
      <c r="F636" s="324" t="s">
        <v>3089</v>
      </c>
      <c r="G636" s="324"/>
      <c r="H636" s="5" t="str">
        <f t="shared" ca="1" si="19"/>
        <v>57-75mg+150mg - Tablet - Bottle of 500</v>
      </c>
      <c r="I636" s="324">
        <v>559</v>
      </c>
    </row>
    <row r="637" spans="1:9" x14ac:dyDescent="0.2">
      <c r="A637" s="354" t="s">
        <v>2518</v>
      </c>
      <c r="B637" s="5">
        <v>58</v>
      </c>
      <c r="C637" s="5" t="str">
        <f t="shared" ca="1" si="18"/>
        <v>0.5g - Powder for injection - Ampoule - 10 * 1g</v>
      </c>
      <c r="D637" s="354" t="s">
        <v>6708</v>
      </c>
      <c r="E637" s="354" t="s">
        <v>6708</v>
      </c>
      <c r="F637" s="354" t="s">
        <v>6708</v>
      </c>
      <c r="G637" s="354" t="s">
        <v>6708</v>
      </c>
      <c r="H637" s="5" t="str">
        <f t="shared" ca="1" si="19"/>
        <v>58-0.5g - Powder for injection - Ampoule - 10 * 1g</v>
      </c>
      <c r="I637" s="357">
        <v>1543</v>
      </c>
    </row>
    <row r="638" spans="1:9" x14ac:dyDescent="0.2">
      <c r="A638" s="354" t="s">
        <v>2518</v>
      </c>
      <c r="B638" s="5">
        <v>58</v>
      </c>
      <c r="C638" s="5" t="str">
        <f t="shared" ca="1" si="18"/>
        <v>0.5g - Powder for injection - Vial - 50 * 1g</v>
      </c>
      <c r="D638" s="354" t="s">
        <v>6707</v>
      </c>
      <c r="E638" s="354" t="s">
        <v>6707</v>
      </c>
      <c r="F638" s="354" t="s">
        <v>6707</v>
      </c>
      <c r="G638" s="354" t="s">
        <v>6707</v>
      </c>
      <c r="H638" s="5" t="str">
        <f t="shared" ca="1" si="19"/>
        <v>58-0.5g - Powder for injection - Vial - 50 * 1g</v>
      </c>
      <c r="I638" s="357">
        <v>1542</v>
      </c>
    </row>
    <row r="639" spans="1:9" x14ac:dyDescent="0.2">
      <c r="A639" s="324" t="s">
        <v>2518</v>
      </c>
      <c r="B639" s="5">
        <f>IFERROR(VLOOKUP(A639,CatProd!C:G,5,FALSE),"")</f>
        <v>58</v>
      </c>
      <c r="C639" s="5" t="str">
        <f t="shared" ca="1" si="18"/>
        <v>1g - Powder for injection - Vial - 50 * 1g</v>
      </c>
      <c r="D639" s="324" t="s">
        <v>5974</v>
      </c>
      <c r="E639" s="324" t="s">
        <v>3115</v>
      </c>
      <c r="F639" s="324" t="s">
        <v>3114</v>
      </c>
      <c r="G639" s="324"/>
      <c r="H639" s="5" t="str">
        <f t="shared" ca="1" si="19"/>
        <v>58-1g - Powder for injection - Vial - 50 * 1g</v>
      </c>
      <c r="I639" s="324">
        <v>564</v>
      </c>
    </row>
    <row r="640" spans="1:9" x14ac:dyDescent="0.2">
      <c r="A640" s="354" t="s">
        <v>2518</v>
      </c>
      <c r="B640" s="5">
        <v>58</v>
      </c>
      <c r="C640" s="5" t="str">
        <f t="shared" ca="1" si="18"/>
        <v>1g - Powder for injection - Vial - 50*1g</v>
      </c>
      <c r="D640" s="354" t="s">
        <v>6710</v>
      </c>
      <c r="E640" s="354" t="s">
        <v>6710</v>
      </c>
      <c r="F640" s="354" t="s">
        <v>6710</v>
      </c>
      <c r="G640" s="354" t="s">
        <v>6710</v>
      </c>
      <c r="H640" s="5" t="str">
        <f t="shared" ca="1" si="19"/>
        <v>58-1g - Powder for injection - Vial - 50*1g</v>
      </c>
      <c r="I640" s="357">
        <v>1545</v>
      </c>
    </row>
    <row r="641" spans="1:9" x14ac:dyDescent="0.2">
      <c r="A641" s="324" t="s">
        <v>2518</v>
      </c>
      <c r="B641" s="5">
        <f>IFERROR(VLOOKUP(A641,CatProd!C:G,5,FALSE),"")</f>
        <v>58</v>
      </c>
      <c r="C641" s="5" t="str">
        <f t="shared" ca="1" si="18"/>
        <v>1g/10ml - Powder for injection - Vial</v>
      </c>
      <c r="D641" s="324" t="s">
        <v>5976</v>
      </c>
      <c r="E641" s="324" t="s">
        <v>5977</v>
      </c>
      <c r="F641" s="324" t="s">
        <v>5978</v>
      </c>
      <c r="G641" s="324"/>
      <c r="H641" s="5" t="str">
        <f t="shared" ca="1" si="19"/>
        <v>58-1g/10ml - Powder for injection - Vial</v>
      </c>
      <c r="I641" s="347">
        <v>1363</v>
      </c>
    </row>
    <row r="642" spans="1:9" x14ac:dyDescent="0.2">
      <c r="A642" s="354" t="s">
        <v>2518</v>
      </c>
      <c r="B642" s="5">
        <v>58</v>
      </c>
      <c r="C642" s="5" t="str">
        <f t="shared" ref="C642:C705" ca="1" si="20">IF(OFFSET(D642,0,LangOffset,1,1)&lt;&gt;"",OFFSET(D642,0,LangOffset,1,1),"")</f>
        <v>1g/4ml - Solution for injection - Ampoule - 10*1g</v>
      </c>
      <c r="D642" s="354" t="s">
        <v>6709</v>
      </c>
      <c r="E642" s="354" t="s">
        <v>6709</v>
      </c>
      <c r="F642" s="354" t="s">
        <v>6709</v>
      </c>
      <c r="G642" s="354" t="s">
        <v>6709</v>
      </c>
      <c r="H642" s="5" t="str">
        <f t="shared" ref="H642:H705" ca="1" si="21">CONCATENATE(B642,"-",C642)</f>
        <v>58-1g/4ml - Solution for injection - Ampoule - 10*1g</v>
      </c>
      <c r="I642" s="357">
        <v>1544</v>
      </c>
    </row>
    <row r="643" spans="1:9" x14ac:dyDescent="0.2">
      <c r="A643" s="324" t="s">
        <v>2518</v>
      </c>
      <c r="B643" s="5">
        <f>IFERROR(VLOOKUP(A643,CatProd!C:G,5,FALSE),"")</f>
        <v>58</v>
      </c>
      <c r="C643" s="5" t="str">
        <f t="shared" ca="1" si="20"/>
        <v>1g/4ml - Solution for injection - Vial</v>
      </c>
      <c r="D643" s="324" t="s">
        <v>5975</v>
      </c>
      <c r="E643" s="324" t="s">
        <v>3113</v>
      </c>
      <c r="F643" s="324" t="s">
        <v>3112</v>
      </c>
      <c r="G643" s="324"/>
      <c r="H643" s="5" t="str">
        <f t="shared" ca="1" si="21"/>
        <v>58-1g/4ml - Solution for injection - Vial</v>
      </c>
      <c r="I643" s="324">
        <v>567</v>
      </c>
    </row>
    <row r="644" spans="1:9" x14ac:dyDescent="0.2">
      <c r="A644" s="324" t="s">
        <v>2518</v>
      </c>
      <c r="B644" s="5">
        <f>IFERROR(VLOOKUP(A644,CatProd!C:G,5,FALSE),"")</f>
        <v>58</v>
      </c>
      <c r="C644" s="5" t="str">
        <f t="shared" ca="1" si="20"/>
        <v>500mg/10ml - Powder for injection - Vial</v>
      </c>
      <c r="D644" s="324" t="s">
        <v>5979</v>
      </c>
      <c r="E644" s="324" t="s">
        <v>5980</v>
      </c>
      <c r="F644" s="324" t="s">
        <v>5981</v>
      </c>
      <c r="G644" s="324"/>
      <c r="H644" s="5" t="str">
        <f t="shared" ca="1" si="21"/>
        <v>58-500mg/10ml - Powder for injection - Vial</v>
      </c>
      <c r="I644" s="347">
        <v>1364</v>
      </c>
    </row>
    <row r="645" spans="1:9" x14ac:dyDescent="0.2">
      <c r="A645" s="324" t="s">
        <v>2518</v>
      </c>
      <c r="B645" s="5">
        <f>IFERROR(VLOOKUP(A645,CatProd!C:G,5,FALSE),"")</f>
        <v>58</v>
      </c>
      <c r="C645" s="5" t="str">
        <f t="shared" ca="1" si="20"/>
        <v>500mg/2ml - Solution for injection - Vial</v>
      </c>
      <c r="D645" s="324" t="s">
        <v>5982</v>
      </c>
      <c r="E645" s="324" t="s">
        <v>5983</v>
      </c>
      <c r="F645" s="324" t="s">
        <v>5984</v>
      </c>
      <c r="G645" s="324"/>
      <c r="H645" s="5" t="str">
        <f t="shared" ca="1" si="21"/>
        <v>58-500mg/2ml - Solution for injection - Vial</v>
      </c>
      <c r="I645" s="347">
        <v>1365</v>
      </c>
    </row>
    <row r="646" spans="1:9" ht="15" x14ac:dyDescent="0.25">
      <c r="A646" s="324" t="s">
        <v>4871</v>
      </c>
      <c r="B646" s="5">
        <f>IFERROR(VLOOKUP(A646,CatProd!C:G,5,FALSE),"")</f>
        <v>190</v>
      </c>
      <c r="C646" s="5" t="str">
        <f t="shared" ca="1" si="20"/>
        <v>Benchtop centrifuges</v>
      </c>
      <c r="D646" s="324" t="s">
        <v>5985</v>
      </c>
      <c r="E646" s="325" t="s">
        <v>5986</v>
      </c>
      <c r="F646" s="325" t="s">
        <v>5987</v>
      </c>
      <c r="G646" s="325"/>
      <c r="H646" s="5" t="str">
        <f t="shared" ca="1" si="21"/>
        <v>190-Benchtop centrifuges</v>
      </c>
      <c r="I646" s="347">
        <v>1366</v>
      </c>
    </row>
    <row r="647" spans="1:9" ht="15" x14ac:dyDescent="0.25">
      <c r="A647" s="324" t="s">
        <v>4871</v>
      </c>
      <c r="B647" s="5">
        <f>IFERROR(VLOOKUP(A647,CatProd!C:G,5,FALSE),"")</f>
        <v>190</v>
      </c>
      <c r="C647" s="5" t="str">
        <f t="shared" ca="1" si="20"/>
        <v>Centrifuge adapters</v>
      </c>
      <c r="D647" s="324" t="s">
        <v>5988</v>
      </c>
      <c r="E647" s="325" t="s">
        <v>5989</v>
      </c>
      <c r="F647" s="325" t="s">
        <v>5990</v>
      </c>
      <c r="G647" s="325"/>
      <c r="H647" s="5" t="str">
        <f t="shared" ca="1" si="21"/>
        <v>190-Centrifuge adapters</v>
      </c>
      <c r="I647" s="347">
        <v>1367</v>
      </c>
    </row>
    <row r="648" spans="1:9" ht="15" x14ac:dyDescent="0.25">
      <c r="A648" s="324" t="s">
        <v>4871</v>
      </c>
      <c r="B648" s="5">
        <f>IFERROR(VLOOKUP(A648,CatProd!C:G,5,FALSE),"")</f>
        <v>190</v>
      </c>
      <c r="C648" s="5" t="str">
        <f t="shared" ca="1" si="20"/>
        <v>Centrifuge brushes</v>
      </c>
      <c r="D648" s="324" t="s">
        <v>5991</v>
      </c>
      <c r="E648" s="325" t="s">
        <v>5992</v>
      </c>
      <c r="F648" s="325" t="s">
        <v>5993</v>
      </c>
      <c r="G648" s="325"/>
      <c r="H648" s="5" t="str">
        <f t="shared" ca="1" si="21"/>
        <v>190-Centrifuge brushes</v>
      </c>
      <c r="I648" s="347">
        <v>1368</v>
      </c>
    </row>
    <row r="649" spans="1:9" ht="15" x14ac:dyDescent="0.25">
      <c r="A649" s="324" t="s">
        <v>4871</v>
      </c>
      <c r="B649" s="5">
        <f>IFERROR(VLOOKUP(A649,CatProd!C:G,5,FALSE),"")</f>
        <v>190</v>
      </c>
      <c r="C649" s="5" t="str">
        <f t="shared" ca="1" si="20"/>
        <v>Centrifuge buckets</v>
      </c>
      <c r="D649" s="324" t="s">
        <v>5994</v>
      </c>
      <c r="E649" s="325" t="s">
        <v>5995</v>
      </c>
      <c r="F649" s="325" t="s">
        <v>5996</v>
      </c>
      <c r="G649" s="325"/>
      <c r="H649" s="5" t="str">
        <f t="shared" ca="1" si="21"/>
        <v>190-Centrifuge buckets</v>
      </c>
      <c r="I649" s="347">
        <v>1369</v>
      </c>
    </row>
    <row r="650" spans="1:9" ht="15" x14ac:dyDescent="0.25">
      <c r="A650" s="324" t="s">
        <v>4871</v>
      </c>
      <c r="B650" s="5">
        <f>IFERROR(VLOOKUP(A650,CatProd!C:G,5,FALSE),"")</f>
        <v>190</v>
      </c>
      <c r="C650" s="5" t="str">
        <f t="shared" ca="1" si="20"/>
        <v>Centrifuge rotors</v>
      </c>
      <c r="D650" s="324" t="s">
        <v>5997</v>
      </c>
      <c r="E650" s="325" t="s">
        <v>5998</v>
      </c>
      <c r="F650" s="325" t="s">
        <v>5999</v>
      </c>
      <c r="G650" s="325"/>
      <c r="H650" s="5" t="str">
        <f t="shared" ca="1" si="21"/>
        <v>190-Centrifuge rotors</v>
      </c>
      <c r="I650" s="347">
        <v>1370</v>
      </c>
    </row>
    <row r="651" spans="1:9" ht="15" x14ac:dyDescent="0.25">
      <c r="A651" s="324" t="s">
        <v>4871</v>
      </c>
      <c r="B651" s="5">
        <f>IFERROR(VLOOKUP(A651,CatProd!C:G,5,FALSE),"")</f>
        <v>190</v>
      </c>
      <c r="C651" s="5" t="str">
        <f t="shared" ca="1" si="20"/>
        <v>Floor centrifuges</v>
      </c>
      <c r="D651" s="324" t="s">
        <v>6000</v>
      </c>
      <c r="E651" s="325" t="s">
        <v>6001</v>
      </c>
      <c r="F651" s="325" t="s">
        <v>6002</v>
      </c>
      <c r="G651" s="325"/>
      <c r="H651" s="5" t="str">
        <f t="shared" ca="1" si="21"/>
        <v>190-Floor centrifuges</v>
      </c>
      <c r="I651" s="347">
        <v>1371</v>
      </c>
    </row>
    <row r="652" spans="1:9" ht="15" x14ac:dyDescent="0.25">
      <c r="A652" s="324" t="s">
        <v>4871</v>
      </c>
      <c r="B652" s="5">
        <f>IFERROR(VLOOKUP(A652,CatProd!C:G,5,FALSE),"")</f>
        <v>190</v>
      </c>
      <c r="C652" s="5" t="str">
        <f t="shared" ca="1" si="20"/>
        <v>Laboratory centrifuge accessories</v>
      </c>
      <c r="D652" s="324" t="s">
        <v>6003</v>
      </c>
      <c r="E652" s="325" t="s">
        <v>6004</v>
      </c>
      <c r="F652" s="325" t="s">
        <v>6005</v>
      </c>
      <c r="G652" s="325"/>
      <c r="H652" s="5" t="str">
        <f t="shared" ca="1" si="21"/>
        <v>190-Laboratory centrifuge accessories</v>
      </c>
      <c r="I652" s="347">
        <v>1372</v>
      </c>
    </row>
    <row r="653" spans="1:9" ht="15" x14ac:dyDescent="0.25">
      <c r="A653" s="324" t="s">
        <v>4871</v>
      </c>
      <c r="B653" s="5">
        <f>IFERROR(VLOOKUP(A653,CatProd!C:G,5,FALSE),"")</f>
        <v>190</v>
      </c>
      <c r="C653" s="5" t="str">
        <f t="shared" ca="1" si="20"/>
        <v>Microcentrifuges</v>
      </c>
      <c r="D653" s="324" t="s">
        <v>6006</v>
      </c>
      <c r="E653" s="325" t="s">
        <v>6007</v>
      </c>
      <c r="F653" s="325" t="s">
        <v>6008</v>
      </c>
      <c r="G653" s="325"/>
      <c r="H653" s="5" t="str">
        <f t="shared" ca="1" si="21"/>
        <v>190-Microcentrifuges</v>
      </c>
      <c r="I653" s="347">
        <v>1373</v>
      </c>
    </row>
    <row r="654" spans="1:9" ht="15" x14ac:dyDescent="0.25">
      <c r="A654" s="324" t="s">
        <v>4871</v>
      </c>
      <c r="B654" s="5">
        <f>IFERROR(VLOOKUP(A654,CatProd!C:G,5,FALSE),"")</f>
        <v>190</v>
      </c>
      <c r="C654" s="5" t="str">
        <f t="shared" ca="1" si="20"/>
        <v>Refrigerated benchtop centrifuges</v>
      </c>
      <c r="D654" s="324" t="s">
        <v>6009</v>
      </c>
      <c r="E654" s="325" t="s">
        <v>6010</v>
      </c>
      <c r="F654" s="325" t="s">
        <v>6011</v>
      </c>
      <c r="G654" s="325"/>
      <c r="H654" s="5" t="str">
        <f t="shared" ca="1" si="21"/>
        <v>190-Refrigerated benchtop centrifuges</v>
      </c>
      <c r="I654" s="347">
        <v>1374</v>
      </c>
    </row>
    <row r="655" spans="1:9" ht="15" x14ac:dyDescent="0.25">
      <c r="A655" s="324" t="s">
        <v>4871</v>
      </c>
      <c r="B655" s="5">
        <f>IFERROR(VLOOKUP(A655,CatProd!C:G,5,FALSE),"")</f>
        <v>190</v>
      </c>
      <c r="C655" s="5" t="str">
        <f t="shared" ca="1" si="20"/>
        <v>Refrigerated floor centrifuges</v>
      </c>
      <c r="D655" s="324" t="s">
        <v>6012</v>
      </c>
      <c r="E655" s="325" t="s">
        <v>6013</v>
      </c>
      <c r="F655" s="325" t="s">
        <v>6014</v>
      </c>
      <c r="G655" s="325"/>
      <c r="H655" s="5" t="str">
        <f t="shared" ca="1" si="21"/>
        <v>190-Refrigerated floor centrifuges</v>
      </c>
      <c r="I655" s="347">
        <v>1375</v>
      </c>
    </row>
    <row r="656" spans="1:9" ht="15" x14ac:dyDescent="0.25">
      <c r="A656" s="324" t="s">
        <v>4871</v>
      </c>
      <c r="B656" s="5">
        <f>IFERROR(VLOOKUP(A656,CatProd!C:G,5,FALSE),"")</f>
        <v>190</v>
      </c>
      <c r="C656" s="5" t="str">
        <f t="shared" ca="1" si="20"/>
        <v>Refrigerated microcentrifuges</v>
      </c>
      <c r="D656" s="324" t="s">
        <v>6015</v>
      </c>
      <c r="E656" s="325" t="s">
        <v>6016</v>
      </c>
      <c r="F656" s="325" t="s">
        <v>6017</v>
      </c>
      <c r="G656" s="325"/>
      <c r="H656" s="5" t="str">
        <f t="shared" ca="1" si="21"/>
        <v>190-Refrigerated microcentrifuges</v>
      </c>
      <c r="I656" s="347">
        <v>1376</v>
      </c>
    </row>
    <row r="657" spans="1:9" ht="15" x14ac:dyDescent="0.25">
      <c r="A657" s="324" t="s">
        <v>4871</v>
      </c>
      <c r="B657" s="5">
        <f>IFERROR(VLOOKUP(A657,CatProd!C:G,5,FALSE),"")</f>
        <v>190</v>
      </c>
      <c r="C657" s="5" t="str">
        <f t="shared" ca="1" si="20"/>
        <v>Vacuum centrifuges</v>
      </c>
      <c r="D657" s="324" t="s">
        <v>6018</v>
      </c>
      <c r="E657" s="325" t="s">
        <v>6019</v>
      </c>
      <c r="F657" s="325" t="s">
        <v>6020</v>
      </c>
      <c r="G657" s="325"/>
      <c r="H657" s="5" t="str">
        <f t="shared" ca="1" si="21"/>
        <v>190-Vacuum centrifuges</v>
      </c>
      <c r="I657" s="347">
        <v>1377</v>
      </c>
    </row>
    <row r="658" spans="1:9" ht="15" x14ac:dyDescent="0.25">
      <c r="A658" s="324" t="s">
        <v>4803</v>
      </c>
      <c r="B658" s="5">
        <f>IFERROR(VLOOKUP(A658,CatProd!C:G,5,FALSE),"")</f>
        <v>24</v>
      </c>
      <c r="C658" s="5" t="str">
        <f t="shared" ca="1" si="20"/>
        <v>100mg - Tablet - Blister of 28</v>
      </c>
      <c r="D658" s="324" t="s">
        <v>5831</v>
      </c>
      <c r="E658" s="325" t="s">
        <v>3032</v>
      </c>
      <c r="F658" s="325" t="s">
        <v>3031</v>
      </c>
      <c r="G658" s="325"/>
      <c r="H658" s="5" t="str">
        <f t="shared" ca="1" si="21"/>
        <v>24-100mg - Tablet - Blister of 28</v>
      </c>
      <c r="I658" s="324">
        <v>572</v>
      </c>
    </row>
    <row r="659" spans="1:9" ht="15" x14ac:dyDescent="0.25">
      <c r="A659" s="324" t="s">
        <v>4803</v>
      </c>
      <c r="B659" s="5">
        <f>IFERROR(VLOOKUP(A659,CatProd!C:G,5,FALSE),"")</f>
        <v>24</v>
      </c>
      <c r="C659" s="5" t="str">
        <f t="shared" ca="1" si="20"/>
        <v>100mg - Tablet - Bottle of 84</v>
      </c>
      <c r="D659" s="324" t="s">
        <v>6021</v>
      </c>
      <c r="E659" s="325" t="s">
        <v>3116</v>
      </c>
      <c r="F659" s="325" t="s">
        <v>3117</v>
      </c>
      <c r="G659" s="325"/>
      <c r="H659" s="5" t="str">
        <f t="shared" ca="1" si="21"/>
        <v>24-100mg - Tablet - Bottle of 84</v>
      </c>
      <c r="I659" s="324">
        <v>574</v>
      </c>
    </row>
    <row r="660" spans="1:9" ht="15" x14ac:dyDescent="0.25">
      <c r="A660" s="324" t="s">
        <v>4803</v>
      </c>
      <c r="B660" s="5">
        <f>IFERROR(VLOOKUP(A660,CatProd!C:G,5,FALSE),"")</f>
        <v>24</v>
      </c>
      <c r="C660" s="5" t="str">
        <f t="shared" ca="1" si="20"/>
        <v>10mg/ml - Oral solution - Bottle of 100 ml</v>
      </c>
      <c r="D660" s="324" t="s">
        <v>6022</v>
      </c>
      <c r="E660" s="325" t="s">
        <v>3118</v>
      </c>
      <c r="F660" s="325" t="s">
        <v>3119</v>
      </c>
      <c r="G660" s="325"/>
      <c r="H660" s="5" t="str">
        <f t="shared" ca="1" si="21"/>
        <v>24-10mg/ml - Oral solution - Bottle of 100 ml</v>
      </c>
      <c r="I660" s="324">
        <v>575</v>
      </c>
    </row>
    <row r="661" spans="1:9" ht="15" x14ac:dyDescent="0.25">
      <c r="A661" s="324" t="s">
        <v>4803</v>
      </c>
      <c r="B661" s="5">
        <f>IFERROR(VLOOKUP(A661,CatProd!C:G,5,FALSE),"")</f>
        <v>24</v>
      </c>
      <c r="C661" s="5" t="str">
        <f t="shared" ca="1" si="20"/>
        <v>10mg/ml - Oral solution - Bottle of 240 ml</v>
      </c>
      <c r="D661" s="324" t="s">
        <v>6023</v>
      </c>
      <c r="E661" s="325" t="s">
        <v>3120</v>
      </c>
      <c r="F661" s="325" t="s">
        <v>3121</v>
      </c>
      <c r="G661" s="325"/>
      <c r="H661" s="5" t="str">
        <f t="shared" ca="1" si="21"/>
        <v>24-10mg/ml - Oral solution - Bottle of 240 ml</v>
      </c>
      <c r="I661" s="324">
        <v>576</v>
      </c>
    </row>
    <row r="662" spans="1:9" ht="15" x14ac:dyDescent="0.25">
      <c r="A662" s="324" t="s">
        <v>4803</v>
      </c>
      <c r="B662" s="5">
        <f>IFERROR(VLOOKUP(A662,CatProd!C:G,5,FALSE),"")</f>
        <v>24</v>
      </c>
      <c r="C662" s="5" t="str">
        <f t="shared" ca="1" si="20"/>
        <v>150mg - Blister of 10</v>
      </c>
      <c r="D662" s="324" t="s">
        <v>6024</v>
      </c>
      <c r="E662" s="325" t="s">
        <v>2752</v>
      </c>
      <c r="F662" s="325" t="s">
        <v>2751</v>
      </c>
      <c r="G662" s="325"/>
      <c r="H662" s="5" t="str">
        <f t="shared" ca="1" si="21"/>
        <v>24-150mg - Blister of 10</v>
      </c>
      <c r="I662" s="324">
        <v>577</v>
      </c>
    </row>
    <row r="663" spans="1:9" ht="15" x14ac:dyDescent="0.25">
      <c r="A663" s="324" t="s">
        <v>4803</v>
      </c>
      <c r="B663" s="5">
        <f>IFERROR(VLOOKUP(A663,CatProd!C:G,5,FALSE),"")</f>
        <v>24</v>
      </c>
      <c r="C663" s="5" t="str">
        <f t="shared" ca="1" si="20"/>
        <v>150mg - Blister of 10 - 60 (10*6)</v>
      </c>
      <c r="D663" s="324" t="s">
        <v>6025</v>
      </c>
      <c r="E663" s="325" t="s">
        <v>2748</v>
      </c>
      <c r="F663" s="325" t="s">
        <v>2747</v>
      </c>
      <c r="G663" s="325"/>
      <c r="H663" s="5" t="str">
        <f t="shared" ca="1" si="21"/>
        <v>24-150mg - Blister of 10 - 60 (10*6)</v>
      </c>
      <c r="I663" s="324">
        <v>578</v>
      </c>
    </row>
    <row r="664" spans="1:9" ht="15" x14ac:dyDescent="0.25">
      <c r="A664" s="324" t="s">
        <v>4803</v>
      </c>
      <c r="B664" s="5">
        <f>IFERROR(VLOOKUP(A664,CatProd!C:G,5,FALSE),"")</f>
        <v>24</v>
      </c>
      <c r="C664" s="5" t="str">
        <f t="shared" ca="1" si="20"/>
        <v>150mg - Tablet - Bottle of 30</v>
      </c>
      <c r="D664" s="324" t="s">
        <v>6027</v>
      </c>
      <c r="E664" s="325" t="s">
        <v>2735</v>
      </c>
      <c r="F664" s="325" t="s">
        <v>2736</v>
      </c>
      <c r="G664" s="325"/>
      <c r="H664" s="5" t="str">
        <f t="shared" ca="1" si="21"/>
        <v>24-150mg - Tablet - Bottle of 30</v>
      </c>
      <c r="I664" s="324">
        <v>580</v>
      </c>
    </row>
    <row r="665" spans="1:9" ht="15" x14ac:dyDescent="0.25">
      <c r="A665" s="324" t="s">
        <v>4803</v>
      </c>
      <c r="B665" s="5">
        <f>IFERROR(VLOOKUP(A665,CatProd!C:G,5,FALSE),"")</f>
        <v>24</v>
      </c>
      <c r="C665" s="5" t="str">
        <f t="shared" ca="1" si="20"/>
        <v>150mg - Tablet - Bottle of 60</v>
      </c>
      <c r="D665" s="324" t="s">
        <v>6026</v>
      </c>
      <c r="E665" s="325" t="s">
        <v>2767</v>
      </c>
      <c r="F665" s="325" t="s">
        <v>2768</v>
      </c>
      <c r="G665" s="325"/>
      <c r="H665" s="5" t="str">
        <f t="shared" ca="1" si="21"/>
        <v>24-150mg - Tablet - Bottle of 60</v>
      </c>
      <c r="I665" s="324">
        <v>579</v>
      </c>
    </row>
    <row r="666" spans="1:9" ht="15" x14ac:dyDescent="0.25">
      <c r="A666" s="324" t="s">
        <v>4803</v>
      </c>
      <c r="B666" s="5">
        <f>IFERROR(VLOOKUP(A666,CatProd!C:G,5,FALSE),"")</f>
        <v>24</v>
      </c>
      <c r="C666" s="5" t="str">
        <f t="shared" ca="1" si="20"/>
        <v>150mg - Tablet - Bottle of 600</v>
      </c>
      <c r="D666" s="324" t="s">
        <v>6028</v>
      </c>
      <c r="E666" s="325" t="s">
        <v>3122</v>
      </c>
      <c r="F666" s="325" t="s">
        <v>3123</v>
      </c>
      <c r="G666" s="325"/>
      <c r="H666" s="5" t="str">
        <f t="shared" ca="1" si="21"/>
        <v>24-150mg - Tablet - Bottle of 600</v>
      </c>
      <c r="I666" s="324">
        <v>581</v>
      </c>
    </row>
    <row r="667" spans="1:9" ht="15" x14ac:dyDescent="0.25">
      <c r="A667" s="324" t="s">
        <v>4803</v>
      </c>
      <c r="B667" s="5">
        <f>IFERROR(VLOOKUP(A667,CatProd!C:G,5,FALSE),"")</f>
        <v>24</v>
      </c>
      <c r="C667" s="5" t="str">
        <f t="shared" ca="1" si="20"/>
        <v>150mg - Tablet - Bottle of 90</v>
      </c>
      <c r="D667" s="324" t="s">
        <v>6029</v>
      </c>
      <c r="E667" s="325" t="s">
        <v>3128</v>
      </c>
      <c r="F667" s="325" t="s">
        <v>3129</v>
      </c>
      <c r="G667" s="325"/>
      <c r="H667" s="5" t="str">
        <f t="shared" ca="1" si="21"/>
        <v>24-150mg - Tablet - Bottle of 90</v>
      </c>
      <c r="I667" s="324">
        <v>582</v>
      </c>
    </row>
    <row r="668" spans="1:9" ht="15" x14ac:dyDescent="0.25">
      <c r="A668" s="324" t="s">
        <v>4803</v>
      </c>
      <c r="B668" s="5">
        <f>IFERROR(VLOOKUP(A668,CatProd!C:G,5,FALSE),"")</f>
        <v>24</v>
      </c>
      <c r="C668" s="5" t="str">
        <f t="shared" ca="1" si="20"/>
        <v>300mg - Tablet - Blister of 10</v>
      </c>
      <c r="D668" s="324" t="s">
        <v>4883</v>
      </c>
      <c r="E668" s="325" t="s">
        <v>2596</v>
      </c>
      <c r="F668" s="325" t="s">
        <v>2595</v>
      </c>
      <c r="G668" s="325"/>
      <c r="H668" s="5" t="str">
        <f t="shared" ca="1" si="21"/>
        <v>24-300mg - Tablet - Blister of 10</v>
      </c>
      <c r="I668" s="324">
        <v>583</v>
      </c>
    </row>
    <row r="669" spans="1:9" ht="15" x14ac:dyDescent="0.25">
      <c r="A669" s="324" t="s">
        <v>4803</v>
      </c>
      <c r="B669" s="5">
        <f>IFERROR(VLOOKUP(A669,CatProd!C:G,5,FALSE),"")</f>
        <v>24</v>
      </c>
      <c r="C669" s="5" t="str">
        <f t="shared" ca="1" si="20"/>
        <v>300mg - Tablet - Blister of 10 - 30 (10*3)</v>
      </c>
      <c r="D669" s="324" t="s">
        <v>6030</v>
      </c>
      <c r="E669" s="325" t="s">
        <v>2612</v>
      </c>
      <c r="F669" s="325" t="s">
        <v>2611</v>
      </c>
      <c r="G669" s="325"/>
      <c r="H669" s="5" t="str">
        <f t="shared" ca="1" si="21"/>
        <v>24-300mg - Tablet - Blister of 10 - 30 (10*3)</v>
      </c>
      <c r="I669" s="324">
        <v>584</v>
      </c>
    </row>
    <row r="670" spans="1:9" ht="15" x14ac:dyDescent="0.25">
      <c r="A670" s="324" t="s">
        <v>4803</v>
      </c>
      <c r="B670" s="5">
        <f>IFERROR(VLOOKUP(A670,CatProd!C:G,5,FALSE),"")</f>
        <v>24</v>
      </c>
      <c r="C670" s="5" t="str">
        <f t="shared" ca="1" si="20"/>
        <v>300mg - Tablet - Blister of 10 - 60 (10*6)</v>
      </c>
      <c r="D670" s="324" t="s">
        <v>6031</v>
      </c>
      <c r="E670" s="325" t="s">
        <v>2614</v>
      </c>
      <c r="F670" s="325" t="s">
        <v>2613</v>
      </c>
      <c r="G670" s="325"/>
      <c r="H670" s="5" t="str">
        <f t="shared" ca="1" si="21"/>
        <v>24-300mg - Tablet - Blister of 10 - 60 (10*6)</v>
      </c>
      <c r="I670" s="324">
        <v>585</v>
      </c>
    </row>
    <row r="671" spans="1:9" ht="15" x14ac:dyDescent="0.25">
      <c r="A671" s="324" t="s">
        <v>4803</v>
      </c>
      <c r="B671" s="5">
        <f>IFERROR(VLOOKUP(A671,CatProd!C:G,5,FALSE),"")</f>
        <v>24</v>
      </c>
      <c r="C671" s="5" t="str">
        <f t="shared" ca="1" si="20"/>
        <v>300mg - Tablet - Bottle of 30</v>
      </c>
      <c r="D671" s="324" t="s">
        <v>6032</v>
      </c>
      <c r="E671" s="325" t="s">
        <v>2597</v>
      </c>
      <c r="F671" s="325" t="s">
        <v>2598</v>
      </c>
      <c r="G671" s="325"/>
      <c r="H671" s="5" t="str">
        <f t="shared" ca="1" si="21"/>
        <v>24-300mg - Tablet - Bottle of 30</v>
      </c>
      <c r="I671" s="324">
        <v>587</v>
      </c>
    </row>
    <row r="672" spans="1:9" ht="15" x14ac:dyDescent="0.25">
      <c r="A672" s="324" t="s">
        <v>4803</v>
      </c>
      <c r="B672" s="5">
        <f>IFERROR(VLOOKUP(A672,CatProd!C:G,5,FALSE),"")</f>
        <v>24</v>
      </c>
      <c r="C672" s="5" t="str">
        <f t="shared" ca="1" si="20"/>
        <v>300mg - Tablet - Bottle of 60</v>
      </c>
      <c r="D672" s="324" t="s">
        <v>4885</v>
      </c>
      <c r="E672" s="325" t="s">
        <v>2599</v>
      </c>
      <c r="F672" s="325" t="s">
        <v>2600</v>
      </c>
      <c r="G672" s="325"/>
      <c r="H672" s="5" t="str">
        <f t="shared" ca="1" si="21"/>
        <v>24-300mg - Tablet - Bottle of 60</v>
      </c>
      <c r="I672" s="324">
        <v>586</v>
      </c>
    </row>
    <row r="673" spans="1:9" ht="15" x14ac:dyDescent="0.25">
      <c r="A673" s="324" t="s">
        <v>4803</v>
      </c>
      <c r="B673" s="5">
        <f>IFERROR(VLOOKUP(A673,CatProd!C:G,5,FALSE),"")</f>
        <v>24</v>
      </c>
      <c r="C673" s="5" t="str">
        <f t="shared" ca="1" si="20"/>
        <v>300mg - Tablet - Bottle of 600</v>
      </c>
      <c r="D673" s="324" t="s">
        <v>6033</v>
      </c>
      <c r="E673" s="325" t="s">
        <v>3124</v>
      </c>
      <c r="F673" s="325" t="s">
        <v>3125</v>
      </c>
      <c r="G673" s="325"/>
      <c r="H673" s="5" t="str">
        <f t="shared" ca="1" si="21"/>
        <v>24-300mg - Tablet - Bottle of 600</v>
      </c>
      <c r="I673" s="324">
        <v>588</v>
      </c>
    </row>
    <row r="674" spans="1:9" ht="15" x14ac:dyDescent="0.25">
      <c r="A674" s="324" t="s">
        <v>4803</v>
      </c>
      <c r="B674" s="5">
        <f>IFERROR(VLOOKUP(A674,CatProd!C:G,5,FALSE),"")</f>
        <v>24</v>
      </c>
      <c r="C674" s="5" t="str">
        <f t="shared" ca="1" si="20"/>
        <v>300mg - Tablet - Bottle of 90</v>
      </c>
      <c r="D674" s="324" t="s">
        <v>6034</v>
      </c>
      <c r="E674" s="325" t="s">
        <v>2761</v>
      </c>
      <c r="F674" s="325" t="s">
        <v>2762</v>
      </c>
      <c r="G674" s="325"/>
      <c r="H674" s="5" t="str">
        <f t="shared" ca="1" si="21"/>
        <v>24-300mg - Tablet - Bottle of 90</v>
      </c>
      <c r="I674" s="324">
        <v>589</v>
      </c>
    </row>
    <row r="675" spans="1:9" ht="15" x14ac:dyDescent="0.25">
      <c r="A675" s="324" t="s">
        <v>4803</v>
      </c>
      <c r="B675" s="5">
        <f>IFERROR(VLOOKUP(A675,CatProd!C:G,5,FALSE),"")</f>
        <v>24</v>
      </c>
      <c r="C675" s="5" t="str">
        <f t="shared" ca="1" si="20"/>
        <v>30mg - Dispersible Tablet - Bottle of 60</v>
      </c>
      <c r="D675" s="324" t="s">
        <v>6040</v>
      </c>
      <c r="E675" s="325" t="s">
        <v>6041</v>
      </c>
      <c r="F675" s="325" t="s">
        <v>6042</v>
      </c>
      <c r="G675" s="325"/>
      <c r="H675" s="5" t="str">
        <f t="shared" ca="1" si="21"/>
        <v>24-30mg - Dispersible Tablet - Bottle of 60</v>
      </c>
      <c r="I675" s="347">
        <v>1378</v>
      </c>
    </row>
    <row r="676" spans="1:9" ht="15" x14ac:dyDescent="0.25">
      <c r="A676" s="324" t="s">
        <v>4803</v>
      </c>
      <c r="B676" s="5">
        <f>IFERROR(VLOOKUP(A676,CatProd!C:G,5,FALSE),"")</f>
        <v>24</v>
      </c>
      <c r="C676" s="5" t="str">
        <f t="shared" ca="1" si="20"/>
        <v>30mg - Tablet - Blister of 10</v>
      </c>
      <c r="D676" s="324" t="s">
        <v>6035</v>
      </c>
      <c r="E676" s="325" t="s">
        <v>3131</v>
      </c>
      <c r="F676" s="325" t="s">
        <v>3130</v>
      </c>
      <c r="G676" s="325"/>
      <c r="H676" s="5" t="str">
        <f t="shared" ca="1" si="21"/>
        <v>24-30mg - Tablet - Blister of 10</v>
      </c>
      <c r="I676" s="324">
        <v>590</v>
      </c>
    </row>
    <row r="677" spans="1:9" ht="15" x14ac:dyDescent="0.25">
      <c r="A677" s="324" t="s">
        <v>4803</v>
      </c>
      <c r="B677" s="5">
        <f>IFERROR(VLOOKUP(A677,CatProd!C:G,5,FALSE),"")</f>
        <v>24</v>
      </c>
      <c r="C677" s="5" t="str">
        <f t="shared" ca="1" si="20"/>
        <v>30mg - Tablet - Bottle of 100</v>
      </c>
      <c r="D677" s="324" t="s">
        <v>6037</v>
      </c>
      <c r="E677" s="325" t="s">
        <v>3132</v>
      </c>
      <c r="F677" s="325" t="s">
        <v>3133</v>
      </c>
      <c r="G677" s="325"/>
      <c r="H677" s="5" t="str">
        <f t="shared" ca="1" si="21"/>
        <v>24-30mg - Tablet - Bottle of 100</v>
      </c>
      <c r="I677" s="324">
        <v>593</v>
      </c>
    </row>
    <row r="678" spans="1:9" ht="15" x14ac:dyDescent="0.25">
      <c r="A678" s="324" t="s">
        <v>4803</v>
      </c>
      <c r="B678" s="5">
        <f>IFERROR(VLOOKUP(A678,CatProd!C:G,5,FALSE),"")</f>
        <v>24</v>
      </c>
      <c r="C678" s="5" t="str">
        <f t="shared" ca="1" si="20"/>
        <v>30mg - Tablet - Bottle of 1000</v>
      </c>
      <c r="D678" s="324" t="s">
        <v>6038</v>
      </c>
      <c r="E678" s="325" t="s">
        <v>3136</v>
      </c>
      <c r="F678" s="325" t="s">
        <v>3137</v>
      </c>
      <c r="G678" s="325"/>
      <c r="H678" s="5" t="str">
        <f t="shared" ca="1" si="21"/>
        <v>24-30mg - Tablet - Bottle of 1000</v>
      </c>
      <c r="I678" s="324">
        <v>594</v>
      </c>
    </row>
    <row r="679" spans="1:9" ht="15" x14ac:dyDescent="0.25">
      <c r="A679" s="324" t="s">
        <v>4803</v>
      </c>
      <c r="B679" s="5">
        <f>IFERROR(VLOOKUP(A679,CatProd!C:G,5,FALSE),"")</f>
        <v>24</v>
      </c>
      <c r="C679" s="5" t="str">
        <f t="shared" ca="1" si="20"/>
        <v>30mg - Tablet - Bottle of 500</v>
      </c>
      <c r="D679" s="324" t="s">
        <v>6039</v>
      </c>
      <c r="E679" s="325" t="s">
        <v>3134</v>
      </c>
      <c r="F679" s="325" t="s">
        <v>3135</v>
      </c>
      <c r="G679" s="325"/>
      <c r="H679" s="5" t="str">
        <f t="shared" ca="1" si="21"/>
        <v>24-30mg - Tablet - Bottle of 500</v>
      </c>
      <c r="I679" s="324">
        <v>595</v>
      </c>
    </row>
    <row r="680" spans="1:9" ht="15" x14ac:dyDescent="0.25">
      <c r="A680" s="324" t="s">
        <v>4803</v>
      </c>
      <c r="B680" s="5">
        <f>IFERROR(VLOOKUP(A680,CatProd!C:G,5,FALSE),"")</f>
        <v>24</v>
      </c>
      <c r="C680" s="5" t="str">
        <f t="shared" ca="1" si="20"/>
        <v>30mg - Tablet - Bottle of 60</v>
      </c>
      <c r="D680" s="324" t="s">
        <v>6036</v>
      </c>
      <c r="E680" s="325" t="s">
        <v>3126</v>
      </c>
      <c r="F680" s="325" t="s">
        <v>3127</v>
      </c>
      <c r="G680" s="325"/>
      <c r="H680" s="5" t="str">
        <f t="shared" ca="1" si="21"/>
        <v>24-30mg - Tablet - Bottle of 60</v>
      </c>
      <c r="I680" s="324">
        <v>591</v>
      </c>
    </row>
    <row r="681" spans="1:9" ht="15" x14ac:dyDescent="0.25">
      <c r="A681" s="324" t="s">
        <v>4804</v>
      </c>
      <c r="B681" s="5">
        <f>IFERROR(VLOOKUP(A681,CatProd!C:G,5,FALSE),"")</f>
        <v>25</v>
      </c>
      <c r="C681" s="5" t="str">
        <f t="shared" ca="1" si="20"/>
        <v>150mg+200mg+30mg - Tablet - Bottle of 100</v>
      </c>
      <c r="D681" s="324" t="s">
        <v>6051</v>
      </c>
      <c r="E681" s="325" t="s">
        <v>6052</v>
      </c>
      <c r="F681" s="325" t="s">
        <v>6053</v>
      </c>
      <c r="G681" s="325"/>
      <c r="H681" s="5" t="str">
        <f t="shared" ca="1" si="21"/>
        <v>25-150mg+200mg+30mg - Tablet - Bottle of 100</v>
      </c>
      <c r="I681" s="347">
        <v>1379</v>
      </c>
    </row>
    <row r="682" spans="1:9" ht="15" x14ac:dyDescent="0.25">
      <c r="A682" s="324" t="s">
        <v>4804</v>
      </c>
      <c r="B682" s="5">
        <f>IFERROR(VLOOKUP(A682,CatProd!C:G,5,FALSE),"")</f>
        <v>25</v>
      </c>
      <c r="C682" s="5" t="str">
        <f t="shared" ca="1" si="20"/>
        <v>150mg+200mg+30mg - Tablet - Bottle of 1000</v>
      </c>
      <c r="D682" s="324" t="s">
        <v>6044</v>
      </c>
      <c r="E682" s="325" t="s">
        <v>3142</v>
      </c>
      <c r="F682" s="325" t="s">
        <v>3143</v>
      </c>
      <c r="G682" s="325"/>
      <c r="H682" s="5" t="str">
        <f t="shared" ca="1" si="21"/>
        <v>25-150mg+200mg+30mg - Tablet - Bottle of 1000</v>
      </c>
      <c r="I682" s="324">
        <v>599</v>
      </c>
    </row>
    <row r="683" spans="1:9" ht="15" x14ac:dyDescent="0.25">
      <c r="A683" s="324" t="s">
        <v>4804</v>
      </c>
      <c r="B683" s="5">
        <f>IFERROR(VLOOKUP(A683,CatProd!C:G,5,FALSE),"")</f>
        <v>25</v>
      </c>
      <c r="C683" s="5" t="str">
        <f t="shared" ca="1" si="20"/>
        <v>150mg+200mg+30mg - Tablet - Bottle of 30</v>
      </c>
      <c r="D683" s="324" t="s">
        <v>6045</v>
      </c>
      <c r="E683" s="325" t="s">
        <v>3138</v>
      </c>
      <c r="F683" s="325" t="s">
        <v>3139</v>
      </c>
      <c r="G683" s="325"/>
      <c r="H683" s="5" t="str">
        <f t="shared" ca="1" si="21"/>
        <v>25-150mg+200mg+30mg - Tablet - Bottle of 30</v>
      </c>
      <c r="I683" s="324">
        <v>600</v>
      </c>
    </row>
    <row r="684" spans="1:9" ht="15" x14ac:dyDescent="0.25">
      <c r="A684" s="324" t="s">
        <v>4804</v>
      </c>
      <c r="B684" s="5">
        <f>IFERROR(VLOOKUP(A684,CatProd!C:G,5,FALSE),"")</f>
        <v>25</v>
      </c>
      <c r="C684" s="5" t="str">
        <f t="shared" ca="1" si="20"/>
        <v>150mg+200mg+30mg - Tablet - Bottle of 500</v>
      </c>
      <c r="D684" s="324" t="s">
        <v>6046</v>
      </c>
      <c r="E684" s="325" t="s">
        <v>3152</v>
      </c>
      <c r="F684" s="325" t="s">
        <v>3153</v>
      </c>
      <c r="G684" s="325"/>
      <c r="H684" s="5" t="str">
        <f t="shared" ca="1" si="21"/>
        <v>25-150mg+200mg+30mg - Tablet - Bottle of 500</v>
      </c>
      <c r="I684" s="324">
        <v>601</v>
      </c>
    </row>
    <row r="685" spans="1:9" ht="15" x14ac:dyDescent="0.25">
      <c r="A685" s="324" t="s">
        <v>4804</v>
      </c>
      <c r="B685" s="5">
        <f>IFERROR(VLOOKUP(A685,CatProd!C:G,5,FALSE),"")</f>
        <v>25</v>
      </c>
      <c r="C685" s="5" t="str">
        <f t="shared" ca="1" si="20"/>
        <v>150mg+200mg+30mg - Tablet - Bottle of 60</v>
      </c>
      <c r="D685" s="324" t="s">
        <v>6043</v>
      </c>
      <c r="E685" s="325" t="s">
        <v>3140</v>
      </c>
      <c r="F685" s="325" t="s">
        <v>3141</v>
      </c>
      <c r="G685" s="325"/>
      <c r="H685" s="5" t="str">
        <f t="shared" ca="1" si="21"/>
        <v>25-150mg+200mg+30mg - Tablet - Bottle of 60</v>
      </c>
      <c r="I685" s="324">
        <v>598</v>
      </c>
    </row>
    <row r="686" spans="1:9" ht="15" x14ac:dyDescent="0.25">
      <c r="A686" s="324" t="s">
        <v>4804</v>
      </c>
      <c r="B686" s="5">
        <f>IFERROR(VLOOKUP(A686,CatProd!C:G,5,FALSE),"")</f>
        <v>25</v>
      </c>
      <c r="C686" s="5" t="str">
        <f t="shared" ca="1" si="20"/>
        <v>30mg+50mg+6mg - Dispersible tablet - Bottle of 1000</v>
      </c>
      <c r="D686" s="324" t="s">
        <v>6048</v>
      </c>
      <c r="E686" s="325" t="s">
        <v>3146</v>
      </c>
      <c r="F686" s="325" t="s">
        <v>3147</v>
      </c>
      <c r="G686" s="325"/>
      <c r="H686" s="5" t="str">
        <f t="shared" ca="1" si="21"/>
        <v>25-30mg+50mg+6mg - Dispersible tablet - Bottle of 1000</v>
      </c>
      <c r="I686" s="324">
        <v>607</v>
      </c>
    </row>
    <row r="687" spans="1:9" ht="15" x14ac:dyDescent="0.25">
      <c r="A687" s="324" t="s">
        <v>4804</v>
      </c>
      <c r="B687" s="5">
        <f>IFERROR(VLOOKUP(A687,CatProd!C:G,5,FALSE),"")</f>
        <v>25</v>
      </c>
      <c r="C687" s="5" t="str">
        <f t="shared" ca="1" si="20"/>
        <v>30mg+50mg+6mg - Dispersible tablet - Bottle of 60</v>
      </c>
      <c r="D687" s="324" t="s">
        <v>6047</v>
      </c>
      <c r="E687" s="325" t="s">
        <v>3144</v>
      </c>
      <c r="F687" s="325" t="s">
        <v>3145</v>
      </c>
      <c r="G687" s="325"/>
      <c r="H687" s="5" t="str">
        <f t="shared" ca="1" si="21"/>
        <v>25-30mg+50mg+6mg - Dispersible tablet - Bottle of 60</v>
      </c>
      <c r="I687" s="324">
        <v>606</v>
      </c>
    </row>
    <row r="688" spans="1:9" ht="15" x14ac:dyDescent="0.25">
      <c r="A688" s="324" t="s">
        <v>4804</v>
      </c>
      <c r="B688" s="5">
        <f>IFERROR(VLOOKUP(A688,CatProd!C:G,5,FALSE),"")</f>
        <v>25</v>
      </c>
      <c r="C688" s="5" t="str">
        <f t="shared" ca="1" si="20"/>
        <v>60mg+100mg+12mg - Dispersible tablet - Bottle of 1000</v>
      </c>
      <c r="D688" s="324" t="s">
        <v>6050</v>
      </c>
      <c r="E688" s="325" t="s">
        <v>3150</v>
      </c>
      <c r="F688" s="325" t="s">
        <v>3151</v>
      </c>
      <c r="G688" s="325"/>
      <c r="H688" s="5" t="str">
        <f t="shared" ca="1" si="21"/>
        <v>25-60mg+100mg+12mg - Dispersible tablet - Bottle of 1000</v>
      </c>
      <c r="I688" s="324">
        <v>609</v>
      </c>
    </row>
    <row r="689" spans="1:9" ht="15" x14ac:dyDescent="0.25">
      <c r="A689" s="324" t="s">
        <v>4804</v>
      </c>
      <c r="B689" s="5">
        <f>IFERROR(VLOOKUP(A689,CatProd!C:G,5,FALSE),"")</f>
        <v>25</v>
      </c>
      <c r="C689" s="5" t="str">
        <f t="shared" ca="1" si="20"/>
        <v>60mg+100mg+12mg - Dispersible tablet - Bottle of 60</v>
      </c>
      <c r="D689" s="324" t="s">
        <v>6049</v>
      </c>
      <c r="E689" s="325" t="s">
        <v>3148</v>
      </c>
      <c r="F689" s="325" t="s">
        <v>3149</v>
      </c>
      <c r="G689" s="325"/>
      <c r="H689" s="5" t="str">
        <f t="shared" ca="1" si="21"/>
        <v>25-60mg+100mg+12mg - Dispersible tablet - Bottle of 60</v>
      </c>
      <c r="I689" s="324">
        <v>608</v>
      </c>
    </row>
    <row r="690" spans="1:9" ht="15" x14ac:dyDescent="0.25">
      <c r="A690" s="324" t="s">
        <v>4805</v>
      </c>
      <c r="B690" s="5">
        <f>IFERROR(VLOOKUP(A690,CatProd!C:G,5,FALSE),"")</f>
        <v>26</v>
      </c>
      <c r="C690" s="5" t="str">
        <f t="shared" ca="1" si="20"/>
        <v>150mg+200mg+300mg - Tablet - Blister of 10</v>
      </c>
      <c r="D690" s="324" t="s">
        <v>6054</v>
      </c>
      <c r="E690" s="325" t="s">
        <v>3155</v>
      </c>
      <c r="F690" s="325" t="s">
        <v>3154</v>
      </c>
      <c r="G690" s="325"/>
      <c r="H690" s="5" t="str">
        <f t="shared" ca="1" si="21"/>
        <v>26-150mg+200mg+300mg - Tablet - Blister of 10</v>
      </c>
      <c r="I690" s="324">
        <v>610</v>
      </c>
    </row>
    <row r="691" spans="1:9" ht="15" x14ac:dyDescent="0.25">
      <c r="A691" s="324" t="s">
        <v>4805</v>
      </c>
      <c r="B691" s="5">
        <f>IFERROR(VLOOKUP(A691,CatProd!C:G,5,FALSE),"")</f>
        <v>26</v>
      </c>
      <c r="C691" s="5" t="str">
        <f t="shared" ca="1" si="20"/>
        <v>150mg+200mg+300mg - Tablet - Blister of 10 - 60 (10*6)</v>
      </c>
      <c r="D691" s="324" t="s">
        <v>6055</v>
      </c>
      <c r="E691" s="325" t="s">
        <v>3169</v>
      </c>
      <c r="F691" s="325" t="s">
        <v>3168</v>
      </c>
      <c r="G691" s="325"/>
      <c r="H691" s="5" t="str">
        <f t="shared" ca="1" si="21"/>
        <v>26-150mg+200mg+300mg - Tablet - Blister of 10 - 60 (10*6)</v>
      </c>
      <c r="I691" s="324">
        <v>611</v>
      </c>
    </row>
    <row r="692" spans="1:9" ht="15" x14ac:dyDescent="0.25">
      <c r="A692" s="324" t="s">
        <v>4805</v>
      </c>
      <c r="B692" s="5">
        <f>IFERROR(VLOOKUP(A692,CatProd!C:G,5,FALSE),"")</f>
        <v>26</v>
      </c>
      <c r="C692" s="5" t="str">
        <f t="shared" ca="1" si="20"/>
        <v>150mg+200mg+300mg - Tablet - Bottle of 100</v>
      </c>
      <c r="D692" s="324" t="s">
        <v>6057</v>
      </c>
      <c r="E692" s="325" t="s">
        <v>3166</v>
      </c>
      <c r="F692" s="325" t="s">
        <v>3167</v>
      </c>
      <c r="G692" s="325"/>
      <c r="H692" s="5" t="str">
        <f t="shared" ca="1" si="21"/>
        <v>26-150mg+200mg+300mg - Tablet - Bottle of 100</v>
      </c>
      <c r="I692" s="324">
        <v>613</v>
      </c>
    </row>
    <row r="693" spans="1:9" ht="15" x14ac:dyDescent="0.25">
      <c r="A693" s="324" t="s">
        <v>4805</v>
      </c>
      <c r="B693" s="5">
        <f>IFERROR(VLOOKUP(A693,CatProd!C:G,5,FALSE),"")</f>
        <v>26</v>
      </c>
      <c r="C693" s="5" t="str">
        <f t="shared" ca="1" si="20"/>
        <v>150mg+200mg+300mg - Tablet - Bottle of 30</v>
      </c>
      <c r="D693" s="324" t="s">
        <v>6058</v>
      </c>
      <c r="E693" s="325" t="s">
        <v>3156</v>
      </c>
      <c r="F693" s="325" t="s">
        <v>3157</v>
      </c>
      <c r="G693" s="325"/>
      <c r="H693" s="5" t="str">
        <f t="shared" ca="1" si="21"/>
        <v>26-150mg+200mg+300mg - Tablet - Bottle of 30</v>
      </c>
      <c r="I693" s="324">
        <v>614</v>
      </c>
    </row>
    <row r="694" spans="1:9" ht="15" x14ac:dyDescent="0.25">
      <c r="A694" s="324" t="s">
        <v>4805</v>
      </c>
      <c r="B694" s="5">
        <f>IFERROR(VLOOKUP(A694,CatProd!C:G,5,FALSE),"")</f>
        <v>26</v>
      </c>
      <c r="C694" s="5" t="str">
        <f t="shared" ca="1" si="20"/>
        <v>150mg+200mg+300mg - Tablet - Bottle of 500</v>
      </c>
      <c r="D694" s="324" t="s">
        <v>6059</v>
      </c>
      <c r="E694" s="325" t="s">
        <v>3160</v>
      </c>
      <c r="F694" s="325" t="s">
        <v>3161</v>
      </c>
      <c r="G694" s="325"/>
      <c r="H694" s="5" t="str">
        <f t="shared" ca="1" si="21"/>
        <v>26-150mg+200mg+300mg - Tablet - Bottle of 500</v>
      </c>
      <c r="I694" s="324">
        <v>615</v>
      </c>
    </row>
    <row r="695" spans="1:9" ht="15" x14ac:dyDescent="0.25">
      <c r="A695" s="324" t="s">
        <v>4805</v>
      </c>
      <c r="B695" s="5">
        <f>IFERROR(VLOOKUP(A695,CatProd!C:G,5,FALSE),"")</f>
        <v>26</v>
      </c>
      <c r="C695" s="5" t="str">
        <f t="shared" ca="1" si="20"/>
        <v>150mg+200mg+300mg - Tablet - Bottle of 60</v>
      </c>
      <c r="D695" s="324" t="s">
        <v>6056</v>
      </c>
      <c r="E695" s="325" t="s">
        <v>3158</v>
      </c>
      <c r="F695" s="325" t="s">
        <v>3159</v>
      </c>
      <c r="G695" s="325"/>
      <c r="H695" s="5" t="str">
        <f t="shared" ca="1" si="21"/>
        <v>26-150mg+200mg+300mg - Tablet - Bottle of 60</v>
      </c>
      <c r="I695" s="324">
        <v>612</v>
      </c>
    </row>
    <row r="696" spans="1:9" ht="15" x14ac:dyDescent="0.25">
      <c r="A696" s="324" t="s">
        <v>4805</v>
      </c>
      <c r="B696" s="5">
        <f>IFERROR(VLOOKUP(A696,CatProd!C:G,5,FALSE),"")</f>
        <v>26</v>
      </c>
      <c r="C696" s="5" t="str">
        <f t="shared" ca="1" si="20"/>
        <v>30mg+50mg+60mg - Dispersible tablet - Bottle of 1000</v>
      </c>
      <c r="D696" s="324" t="s">
        <v>6061</v>
      </c>
      <c r="E696" s="325" t="s">
        <v>3164</v>
      </c>
      <c r="F696" s="325" t="s">
        <v>3165</v>
      </c>
      <c r="G696" s="325"/>
      <c r="H696" s="5" t="str">
        <f t="shared" ca="1" si="21"/>
        <v>26-30mg+50mg+60mg - Dispersible tablet - Bottle of 1000</v>
      </c>
      <c r="I696" s="324">
        <v>617</v>
      </c>
    </row>
    <row r="697" spans="1:9" ht="15" x14ac:dyDescent="0.25">
      <c r="A697" s="324" t="s">
        <v>4805</v>
      </c>
      <c r="B697" s="5">
        <f>IFERROR(VLOOKUP(A697,CatProd!C:G,5,FALSE),"")</f>
        <v>26</v>
      </c>
      <c r="C697" s="5" t="str">
        <f t="shared" ca="1" si="20"/>
        <v>30mg+50mg+60mg - Dispersible tablet - Bottle of 60</v>
      </c>
      <c r="D697" s="324" t="s">
        <v>6060</v>
      </c>
      <c r="E697" s="325" t="s">
        <v>3162</v>
      </c>
      <c r="F697" s="325" t="s">
        <v>3163</v>
      </c>
      <c r="G697" s="325"/>
      <c r="H697" s="5" t="str">
        <f t="shared" ca="1" si="21"/>
        <v>26-30mg+50mg+60mg - Dispersible tablet - Bottle of 60</v>
      </c>
      <c r="I697" s="324">
        <v>616</v>
      </c>
    </row>
    <row r="698" spans="1:9" ht="15" x14ac:dyDescent="0.25">
      <c r="A698" s="324" t="s">
        <v>4806</v>
      </c>
      <c r="B698" s="5">
        <f>IFERROR(VLOOKUP(A698,CatProd!C:G,5,FALSE),"")</f>
        <v>27</v>
      </c>
      <c r="C698" s="5" t="str">
        <f t="shared" ca="1" si="20"/>
        <v>150mg+30mg - Tablet - Bottle of 100</v>
      </c>
      <c r="D698" s="324" t="s">
        <v>6063</v>
      </c>
      <c r="E698" s="325" t="s">
        <v>3190</v>
      </c>
      <c r="F698" s="325" t="s">
        <v>3191</v>
      </c>
      <c r="G698" s="325"/>
      <c r="H698" s="5" t="str">
        <f t="shared" ca="1" si="21"/>
        <v>27-150mg+30mg - Tablet - Bottle of 100</v>
      </c>
      <c r="I698" s="324">
        <v>622</v>
      </c>
    </row>
    <row r="699" spans="1:9" ht="15" x14ac:dyDescent="0.25">
      <c r="A699" s="324" t="s">
        <v>4806</v>
      </c>
      <c r="B699" s="5">
        <f>IFERROR(VLOOKUP(A699,CatProd!C:G,5,FALSE),"")</f>
        <v>27</v>
      </c>
      <c r="C699" s="5" t="str">
        <f t="shared" ca="1" si="20"/>
        <v>150mg+30mg - Tablet - Bottle of 30</v>
      </c>
      <c r="D699" s="324" t="s">
        <v>6064</v>
      </c>
      <c r="E699" s="325" t="s">
        <v>3170</v>
      </c>
      <c r="F699" s="325" t="s">
        <v>3171</v>
      </c>
      <c r="G699" s="325"/>
      <c r="H699" s="5" t="str">
        <f t="shared" ca="1" si="21"/>
        <v>27-150mg+30mg - Tablet - Bottle of 30</v>
      </c>
      <c r="I699" s="324">
        <v>625</v>
      </c>
    </row>
    <row r="700" spans="1:9" ht="15" x14ac:dyDescent="0.25">
      <c r="A700" s="324" t="s">
        <v>4806</v>
      </c>
      <c r="B700" s="5">
        <f>IFERROR(VLOOKUP(A700,CatProd!C:G,5,FALSE),"")</f>
        <v>27</v>
      </c>
      <c r="C700" s="5" t="str">
        <f t="shared" ca="1" si="20"/>
        <v>150mg+30mg - Tablet - Bottle of 500</v>
      </c>
      <c r="D700" s="324" t="s">
        <v>6065</v>
      </c>
      <c r="E700" s="325" t="s">
        <v>3192</v>
      </c>
      <c r="F700" s="325" t="s">
        <v>3193</v>
      </c>
      <c r="G700" s="325"/>
      <c r="H700" s="5" t="str">
        <f t="shared" ca="1" si="21"/>
        <v>27-150mg+30mg - Tablet - Bottle of 500</v>
      </c>
      <c r="I700" s="324">
        <v>626</v>
      </c>
    </row>
    <row r="701" spans="1:9" ht="15" x14ac:dyDescent="0.25">
      <c r="A701" s="324" t="s">
        <v>4806</v>
      </c>
      <c r="B701" s="5">
        <f>IFERROR(VLOOKUP(A701,CatProd!C:G,5,FALSE),"")</f>
        <v>27</v>
      </c>
      <c r="C701" s="5" t="str">
        <f t="shared" ca="1" si="20"/>
        <v>150mg+30mg - Tablet - Bottle of 60</v>
      </c>
      <c r="D701" s="324" t="s">
        <v>6062</v>
      </c>
      <c r="E701" s="325" t="s">
        <v>3172</v>
      </c>
      <c r="F701" s="325" t="s">
        <v>3173</v>
      </c>
      <c r="G701" s="325"/>
      <c r="H701" s="5" t="str">
        <f t="shared" ca="1" si="21"/>
        <v>27-150mg+30mg - Tablet - Bottle of 60</v>
      </c>
      <c r="I701" s="324">
        <v>621</v>
      </c>
    </row>
    <row r="702" spans="1:9" ht="15" x14ac:dyDescent="0.25">
      <c r="A702" s="324" t="s">
        <v>4806</v>
      </c>
      <c r="B702" s="5">
        <f>IFERROR(VLOOKUP(A702,CatProd!C:G,5,FALSE),"")</f>
        <v>27</v>
      </c>
      <c r="C702" s="5" t="str">
        <f t="shared" ca="1" si="20"/>
        <v>30mg+6mg - Dispersible tablet - Blister of 14</v>
      </c>
      <c r="D702" s="324" t="s">
        <v>6066</v>
      </c>
      <c r="E702" s="325" t="s">
        <v>3175</v>
      </c>
      <c r="F702" s="325" t="s">
        <v>3174</v>
      </c>
      <c r="G702" s="325"/>
      <c r="H702" s="5" t="str">
        <f t="shared" ca="1" si="21"/>
        <v>27-30mg+6mg - Dispersible tablet - Blister of 14</v>
      </c>
      <c r="I702" s="324">
        <v>630</v>
      </c>
    </row>
    <row r="703" spans="1:9" ht="15" x14ac:dyDescent="0.25">
      <c r="A703" s="324" t="s">
        <v>4806</v>
      </c>
      <c r="B703" s="5">
        <f>IFERROR(VLOOKUP(A703,CatProd!C:G,5,FALSE),"")</f>
        <v>27</v>
      </c>
      <c r="C703" s="5" t="str">
        <f t="shared" ca="1" si="20"/>
        <v>30mg+6mg - Dispersible tablet - Bottle of 1000</v>
      </c>
      <c r="D703" s="324" t="s">
        <v>6068</v>
      </c>
      <c r="E703" s="325" t="s">
        <v>3180</v>
      </c>
      <c r="F703" s="325" t="s">
        <v>3181</v>
      </c>
      <c r="G703" s="325"/>
      <c r="H703" s="5" t="str">
        <f t="shared" ca="1" si="21"/>
        <v>27-30mg+6mg - Dispersible tablet - Bottle of 1000</v>
      </c>
      <c r="I703" s="324">
        <v>632</v>
      </c>
    </row>
    <row r="704" spans="1:9" ht="15" x14ac:dyDescent="0.25">
      <c r="A704" s="324" t="s">
        <v>4806</v>
      </c>
      <c r="B704" s="5">
        <f>IFERROR(VLOOKUP(A704,CatProd!C:G,5,FALSE),"")</f>
        <v>27</v>
      </c>
      <c r="C704" s="5" t="str">
        <f t="shared" ca="1" si="20"/>
        <v>30mg+6mg - Dispersible tablet - Bottle of 30</v>
      </c>
      <c r="D704" s="324" t="s">
        <v>6069</v>
      </c>
      <c r="E704" s="325" t="s">
        <v>3176</v>
      </c>
      <c r="F704" s="325" t="s">
        <v>3177</v>
      </c>
      <c r="G704" s="325"/>
      <c r="H704" s="5" t="str">
        <f t="shared" ca="1" si="21"/>
        <v>27-30mg+6mg - Dispersible tablet - Bottle of 30</v>
      </c>
      <c r="I704" s="324">
        <v>633</v>
      </c>
    </row>
    <row r="705" spans="1:9" ht="15" x14ac:dyDescent="0.25">
      <c r="A705" s="324" t="s">
        <v>4806</v>
      </c>
      <c r="B705" s="5">
        <f>IFERROR(VLOOKUP(A705,CatProd!C:G,5,FALSE),"")</f>
        <v>27</v>
      </c>
      <c r="C705" s="5" t="str">
        <f t="shared" ca="1" si="20"/>
        <v>30mg+6mg - Dispersible tablet - Bottle of 60</v>
      </c>
      <c r="D705" s="324" t="s">
        <v>6067</v>
      </c>
      <c r="E705" s="325" t="s">
        <v>3178</v>
      </c>
      <c r="F705" s="325" t="s">
        <v>3179</v>
      </c>
      <c r="G705" s="325"/>
      <c r="H705" s="5" t="str">
        <f t="shared" ca="1" si="21"/>
        <v>27-30mg+6mg - Dispersible tablet - Bottle of 60</v>
      </c>
      <c r="I705" s="324">
        <v>631</v>
      </c>
    </row>
    <row r="706" spans="1:9" ht="15" x14ac:dyDescent="0.25">
      <c r="A706" s="324" t="s">
        <v>4806</v>
      </c>
      <c r="B706" s="5">
        <f>IFERROR(VLOOKUP(A706,CatProd!C:G,5,FALSE),"")</f>
        <v>27</v>
      </c>
      <c r="C706" s="5" t="str">
        <f t="shared" ref="C706:C769" ca="1" si="22">IF(OFFSET(D706,0,LangOffset,1,1)&lt;&gt;"",OFFSET(D706,0,LangOffset,1,1),"")</f>
        <v>60mg+12mg - Dispersible tablet - Blister of 14</v>
      </c>
      <c r="D706" s="324" t="s">
        <v>6070</v>
      </c>
      <c r="E706" s="325" t="s">
        <v>3183</v>
      </c>
      <c r="F706" s="325" t="s">
        <v>3182</v>
      </c>
      <c r="G706" s="325"/>
      <c r="H706" s="5" t="str">
        <f t="shared" ref="H706:H769" ca="1" si="23">CONCATENATE(B706,"-",C706)</f>
        <v>27-60mg+12mg - Dispersible tablet - Blister of 14</v>
      </c>
      <c r="I706" s="324">
        <v>634</v>
      </c>
    </row>
    <row r="707" spans="1:9" ht="15" x14ac:dyDescent="0.25">
      <c r="A707" s="324" t="s">
        <v>4806</v>
      </c>
      <c r="B707" s="5">
        <f>IFERROR(VLOOKUP(A707,CatProd!C:G,5,FALSE),"")</f>
        <v>27</v>
      </c>
      <c r="C707" s="5" t="str">
        <f t="shared" ca="1" si="22"/>
        <v>60mg+12mg - Dispersible tablet - Bottle of 1000</v>
      </c>
      <c r="D707" s="324" t="s">
        <v>6072</v>
      </c>
      <c r="E707" s="325" t="s">
        <v>3188</v>
      </c>
      <c r="F707" s="325" t="s">
        <v>3189</v>
      </c>
      <c r="G707" s="325"/>
      <c r="H707" s="5" t="str">
        <f t="shared" ca="1" si="23"/>
        <v>27-60mg+12mg - Dispersible tablet - Bottle of 1000</v>
      </c>
      <c r="I707" s="324">
        <v>636</v>
      </c>
    </row>
    <row r="708" spans="1:9" ht="15" x14ac:dyDescent="0.25">
      <c r="A708" s="324" t="s">
        <v>4806</v>
      </c>
      <c r="B708" s="5">
        <f>IFERROR(VLOOKUP(A708,CatProd!C:G,5,FALSE),"")</f>
        <v>27</v>
      </c>
      <c r="C708" s="5" t="str">
        <f t="shared" ca="1" si="22"/>
        <v>60mg+12mg - Dispersible tablet - Bottle of 30</v>
      </c>
      <c r="D708" s="324" t="s">
        <v>6073</v>
      </c>
      <c r="E708" s="325" t="s">
        <v>3184</v>
      </c>
      <c r="F708" s="325" t="s">
        <v>3185</v>
      </c>
      <c r="G708" s="325"/>
      <c r="H708" s="5" t="str">
        <f t="shared" ca="1" si="23"/>
        <v>27-60mg+12mg - Dispersible tablet - Bottle of 30</v>
      </c>
      <c r="I708" s="324">
        <v>637</v>
      </c>
    </row>
    <row r="709" spans="1:9" ht="15" x14ac:dyDescent="0.25">
      <c r="A709" s="324" t="s">
        <v>4806</v>
      </c>
      <c r="B709" s="5">
        <f>IFERROR(VLOOKUP(A709,CatProd!C:G,5,FALSE),"")</f>
        <v>27</v>
      </c>
      <c r="C709" s="5" t="str">
        <f t="shared" ca="1" si="22"/>
        <v>60mg+12mg - Dispersible tablet - Bottle of 60</v>
      </c>
      <c r="D709" s="324" t="s">
        <v>6071</v>
      </c>
      <c r="E709" s="325" t="s">
        <v>3186</v>
      </c>
      <c r="F709" s="325" t="s">
        <v>3187</v>
      </c>
      <c r="G709" s="325"/>
      <c r="H709" s="5" t="str">
        <f t="shared" ca="1" si="23"/>
        <v>27-60mg+12mg - Dispersible tablet - Bottle of 60</v>
      </c>
      <c r="I709" s="324">
        <v>635</v>
      </c>
    </row>
    <row r="710" spans="1:9" ht="15" x14ac:dyDescent="0.25">
      <c r="A710" s="324" t="s">
        <v>4807</v>
      </c>
      <c r="B710" s="5">
        <f>IFERROR(VLOOKUP(A710,CatProd!C:G,5,FALSE),"")</f>
        <v>28</v>
      </c>
      <c r="C710" s="5" t="str">
        <f t="shared" ca="1" si="22"/>
        <v>300mg+300mg - Tablet - Blister of 10</v>
      </c>
      <c r="D710" s="324" t="s">
        <v>6074</v>
      </c>
      <c r="E710" s="325" t="s">
        <v>3203</v>
      </c>
      <c r="F710" s="325" t="s">
        <v>3202</v>
      </c>
      <c r="G710" s="325"/>
      <c r="H710" s="5" t="str">
        <f t="shared" ca="1" si="23"/>
        <v>28-300mg+300mg - Tablet - Blister of 10</v>
      </c>
      <c r="I710" s="324">
        <v>638</v>
      </c>
    </row>
    <row r="711" spans="1:9" ht="15" x14ac:dyDescent="0.25">
      <c r="A711" s="324" t="s">
        <v>4807</v>
      </c>
      <c r="B711" s="5">
        <f>IFERROR(VLOOKUP(A711,CatProd!C:G,5,FALSE),"")</f>
        <v>28</v>
      </c>
      <c r="C711" s="5" t="str">
        <f t="shared" ca="1" si="22"/>
        <v>300mg+300mg - Tablet - Blister of 3 - 30 (3*10)</v>
      </c>
      <c r="D711" s="324" t="s">
        <v>6079</v>
      </c>
      <c r="E711" s="325" t="s">
        <v>6080</v>
      </c>
      <c r="F711" s="325" t="s">
        <v>6081</v>
      </c>
      <c r="G711" s="325"/>
      <c r="H711" s="5" t="str">
        <f t="shared" ca="1" si="23"/>
        <v>28-300mg+300mg - Tablet - Blister of 3 - 30 (3*10)</v>
      </c>
      <c r="I711" s="347">
        <v>1380</v>
      </c>
    </row>
    <row r="712" spans="1:9" ht="15" x14ac:dyDescent="0.25">
      <c r="A712" s="324" t="s">
        <v>4807</v>
      </c>
      <c r="B712" s="5">
        <f>IFERROR(VLOOKUP(A712,CatProd!C:G,5,FALSE),"")</f>
        <v>28</v>
      </c>
      <c r="C712" s="5" t="str">
        <f t="shared" ca="1" si="22"/>
        <v>300mg+300mg - Tablet - Bottle of 100</v>
      </c>
      <c r="D712" s="324" t="s">
        <v>6076</v>
      </c>
      <c r="E712" s="325" t="s">
        <v>3198</v>
      </c>
      <c r="F712" s="325" t="s">
        <v>3199</v>
      </c>
      <c r="G712" s="325"/>
      <c r="H712" s="5" t="str">
        <f t="shared" ca="1" si="23"/>
        <v>28-300mg+300mg - Tablet - Bottle of 100</v>
      </c>
      <c r="I712" s="324">
        <v>640</v>
      </c>
    </row>
    <row r="713" spans="1:9" ht="15" x14ac:dyDescent="0.25">
      <c r="A713" s="324" t="s">
        <v>4807</v>
      </c>
      <c r="B713" s="5">
        <f>IFERROR(VLOOKUP(A713,CatProd!C:G,5,FALSE),"")</f>
        <v>28</v>
      </c>
      <c r="C713" s="5" t="str">
        <f t="shared" ca="1" si="22"/>
        <v>300mg+300mg - Tablet - Bottle of 30</v>
      </c>
      <c r="D713" s="324" t="s">
        <v>6077</v>
      </c>
      <c r="E713" s="325" t="s">
        <v>3194</v>
      </c>
      <c r="F713" s="325" t="s">
        <v>3195</v>
      </c>
      <c r="G713" s="325"/>
      <c r="H713" s="5" t="str">
        <f t="shared" ca="1" si="23"/>
        <v>28-300mg+300mg - Tablet - Bottle of 30</v>
      </c>
      <c r="I713" s="324">
        <v>641</v>
      </c>
    </row>
    <row r="714" spans="1:9" ht="15" x14ac:dyDescent="0.25">
      <c r="A714" s="324" t="s">
        <v>4807</v>
      </c>
      <c r="B714" s="5">
        <f>IFERROR(VLOOKUP(A714,CatProd!C:G,5,FALSE),"")</f>
        <v>28</v>
      </c>
      <c r="C714" s="5" t="str">
        <f t="shared" ca="1" si="22"/>
        <v>300mg+300mg - Tablet - Bottle of 500</v>
      </c>
      <c r="D714" s="324" t="s">
        <v>6078</v>
      </c>
      <c r="E714" s="325" t="s">
        <v>3200</v>
      </c>
      <c r="F714" s="325" t="s">
        <v>3201</v>
      </c>
      <c r="G714" s="325"/>
      <c r="H714" s="5" t="str">
        <f t="shared" ca="1" si="23"/>
        <v>28-300mg+300mg - Tablet - Bottle of 500</v>
      </c>
      <c r="I714" s="324">
        <v>642</v>
      </c>
    </row>
    <row r="715" spans="1:9" ht="15" x14ac:dyDescent="0.25">
      <c r="A715" s="324" t="s">
        <v>4807</v>
      </c>
      <c r="B715" s="5">
        <f>IFERROR(VLOOKUP(A715,CatProd!C:G,5,FALSE),"")</f>
        <v>28</v>
      </c>
      <c r="C715" s="5" t="str">
        <f t="shared" ca="1" si="22"/>
        <v>300mg+300mg - Tablet - Bottle of 60</v>
      </c>
      <c r="D715" s="324" t="s">
        <v>6075</v>
      </c>
      <c r="E715" s="325" t="s">
        <v>3196</v>
      </c>
      <c r="F715" s="325" t="s">
        <v>3197</v>
      </c>
      <c r="G715" s="325"/>
      <c r="H715" s="5" t="str">
        <f t="shared" ca="1" si="23"/>
        <v>28-300mg+300mg - Tablet - Bottle of 60</v>
      </c>
      <c r="I715" s="324">
        <v>639</v>
      </c>
    </row>
    <row r="716" spans="1:9" ht="15" x14ac:dyDescent="0.25">
      <c r="A716" s="324" t="s">
        <v>4808</v>
      </c>
      <c r="B716" s="5">
        <f>IFERROR(VLOOKUP(A716,CatProd!C:G,5,FALSE),"")</f>
        <v>29</v>
      </c>
      <c r="C716" s="5" t="str">
        <f t="shared" ca="1" si="22"/>
        <v>150mg+300mg - Tablet - Blister of 10</v>
      </c>
      <c r="D716" s="324" t="s">
        <v>6082</v>
      </c>
      <c r="E716" s="325" t="s">
        <v>3097</v>
      </c>
      <c r="F716" s="325" t="s">
        <v>3096</v>
      </c>
      <c r="G716" s="325"/>
      <c r="H716" s="5" t="str">
        <f t="shared" ca="1" si="23"/>
        <v>29-150mg+300mg - Tablet - Blister of 10</v>
      </c>
      <c r="I716" s="324">
        <v>643</v>
      </c>
    </row>
    <row r="717" spans="1:9" ht="15" x14ac:dyDescent="0.25">
      <c r="A717" s="324" t="s">
        <v>4808</v>
      </c>
      <c r="B717" s="5">
        <f>IFERROR(VLOOKUP(A717,CatProd!C:G,5,FALSE),"")</f>
        <v>29</v>
      </c>
      <c r="C717" s="5" t="str">
        <f t="shared" ca="1" si="22"/>
        <v>150mg+300mg - Tablet - Blister of 10 - 100 (10*10)</v>
      </c>
      <c r="D717" s="324" t="s">
        <v>5927</v>
      </c>
      <c r="E717" s="325" t="s">
        <v>3065</v>
      </c>
      <c r="F717" s="325" t="s">
        <v>3064</v>
      </c>
      <c r="G717" s="325"/>
      <c r="H717" s="5" t="str">
        <f t="shared" ca="1" si="23"/>
        <v>29-150mg+300mg - Tablet - Blister of 10 - 100 (10*10)</v>
      </c>
      <c r="I717" s="324">
        <v>644</v>
      </c>
    </row>
    <row r="718" spans="1:9" ht="15" x14ac:dyDescent="0.25">
      <c r="A718" s="324" t="s">
        <v>4808</v>
      </c>
      <c r="B718" s="5">
        <f>IFERROR(VLOOKUP(A718,CatProd!C:G,5,FALSE),"")</f>
        <v>29</v>
      </c>
      <c r="C718" s="5" t="str">
        <f t="shared" ca="1" si="22"/>
        <v>150mg+300mg - Tablet - Blister of 10 - 120 (10*12)</v>
      </c>
      <c r="D718" s="324" t="s">
        <v>6093</v>
      </c>
      <c r="E718" s="325" t="s">
        <v>6094</v>
      </c>
      <c r="F718" s="325" t="s">
        <v>6095</v>
      </c>
      <c r="G718" s="325"/>
      <c r="H718" s="5" t="str">
        <f t="shared" ca="1" si="23"/>
        <v>29-150mg+300mg - Tablet - Blister of 10 - 120 (10*12)</v>
      </c>
      <c r="I718" s="347">
        <v>1381</v>
      </c>
    </row>
    <row r="719" spans="1:9" ht="15" x14ac:dyDescent="0.25">
      <c r="A719" s="324" t="s">
        <v>4808</v>
      </c>
      <c r="B719" s="5">
        <f>IFERROR(VLOOKUP(A719,CatProd!C:G,5,FALSE),"")</f>
        <v>29</v>
      </c>
      <c r="C719" s="5" t="str">
        <f t="shared" ca="1" si="22"/>
        <v>150mg+300mg - Tablet - Blister of 10 - 60 (10*6)</v>
      </c>
      <c r="D719" s="324" t="s">
        <v>6084</v>
      </c>
      <c r="E719" s="325" t="s">
        <v>3223</v>
      </c>
      <c r="F719" s="325" t="s">
        <v>3222</v>
      </c>
      <c r="G719" s="325"/>
      <c r="H719" s="5" t="str">
        <f t="shared" ca="1" si="23"/>
        <v>29-150mg+300mg - Tablet - Blister of 10 - 60 (10*6)</v>
      </c>
      <c r="I719" s="324">
        <v>646</v>
      </c>
    </row>
    <row r="720" spans="1:9" ht="15" x14ac:dyDescent="0.25">
      <c r="A720" s="324" t="s">
        <v>4808</v>
      </c>
      <c r="B720" s="5">
        <f>IFERROR(VLOOKUP(A720,CatProd!C:G,5,FALSE),"")</f>
        <v>29</v>
      </c>
      <c r="C720" s="5" t="str">
        <f t="shared" ca="1" si="22"/>
        <v>150mg+300mg - Tablet - Blister of 14</v>
      </c>
      <c r="D720" s="324" t="s">
        <v>6083</v>
      </c>
      <c r="E720" s="325" t="s">
        <v>3219</v>
      </c>
      <c r="F720" s="325" t="s">
        <v>3218</v>
      </c>
      <c r="G720" s="325"/>
      <c r="H720" s="5" t="str">
        <f t="shared" ca="1" si="23"/>
        <v>29-150mg+300mg - Tablet - Blister of 14</v>
      </c>
      <c r="I720" s="324">
        <v>645</v>
      </c>
    </row>
    <row r="721" spans="1:9" ht="15" x14ac:dyDescent="0.25">
      <c r="A721" s="324" t="s">
        <v>4808</v>
      </c>
      <c r="B721" s="5">
        <f>IFERROR(VLOOKUP(A721,CatProd!C:G,5,FALSE),"")</f>
        <v>29</v>
      </c>
      <c r="C721" s="5" t="str">
        <f t="shared" ca="1" si="22"/>
        <v>150mg+300mg - Tablet - Bottle of 1000</v>
      </c>
      <c r="D721" s="324" t="s">
        <v>5910</v>
      </c>
      <c r="E721" s="325" t="s">
        <v>3094</v>
      </c>
      <c r="F721" s="325" t="s">
        <v>3095</v>
      </c>
      <c r="G721" s="325"/>
      <c r="H721" s="5" t="str">
        <f t="shared" ca="1" si="23"/>
        <v>29-150mg+300mg - Tablet - Bottle of 1000</v>
      </c>
      <c r="I721" s="324">
        <v>648</v>
      </c>
    </row>
    <row r="722" spans="1:9" ht="15" x14ac:dyDescent="0.25">
      <c r="A722" s="324" t="s">
        <v>4808</v>
      </c>
      <c r="B722" s="5">
        <f>IFERROR(VLOOKUP(A722,CatProd!C:G,5,FALSE),"")</f>
        <v>29</v>
      </c>
      <c r="C722" s="5" t="str">
        <f t="shared" ca="1" si="22"/>
        <v>150mg+300mg - Tablet - Bottle of 30</v>
      </c>
      <c r="D722" s="324" t="s">
        <v>6086</v>
      </c>
      <c r="E722" s="325" t="s">
        <v>3204</v>
      </c>
      <c r="F722" s="325" t="s">
        <v>3205</v>
      </c>
      <c r="G722" s="325"/>
      <c r="H722" s="5" t="str">
        <f t="shared" ca="1" si="23"/>
        <v>29-150mg+300mg - Tablet - Bottle of 30</v>
      </c>
      <c r="I722" s="324">
        <v>649</v>
      </c>
    </row>
    <row r="723" spans="1:9" ht="15" x14ac:dyDescent="0.25">
      <c r="A723" s="324" t="s">
        <v>4808</v>
      </c>
      <c r="B723" s="5">
        <f>IFERROR(VLOOKUP(A723,CatProd!C:G,5,FALSE),"")</f>
        <v>29</v>
      </c>
      <c r="C723" s="5" t="str">
        <f t="shared" ca="1" si="22"/>
        <v>150mg+300mg - Tablet - Bottle of 500</v>
      </c>
      <c r="D723" s="324" t="s">
        <v>5934</v>
      </c>
      <c r="E723" s="325" t="s">
        <v>3210</v>
      </c>
      <c r="F723" s="325" t="s">
        <v>3211</v>
      </c>
      <c r="G723" s="325"/>
      <c r="H723" s="5" t="str">
        <f t="shared" ca="1" si="23"/>
        <v>29-150mg+300mg - Tablet - Bottle of 500</v>
      </c>
      <c r="I723" s="324">
        <v>650</v>
      </c>
    </row>
    <row r="724" spans="1:9" ht="15" x14ac:dyDescent="0.25">
      <c r="A724" s="324" t="s">
        <v>4808</v>
      </c>
      <c r="B724" s="5">
        <f>IFERROR(VLOOKUP(A724,CatProd!C:G,5,FALSE),"")</f>
        <v>29</v>
      </c>
      <c r="C724" s="5" t="str">
        <f t="shared" ca="1" si="22"/>
        <v>150mg+300mg - Tablet - Bottle of 60</v>
      </c>
      <c r="D724" s="324" t="s">
        <v>6085</v>
      </c>
      <c r="E724" s="325" t="s">
        <v>3206</v>
      </c>
      <c r="F724" s="325" t="s">
        <v>3207</v>
      </c>
      <c r="G724" s="325"/>
      <c r="H724" s="5" t="str">
        <f t="shared" ca="1" si="23"/>
        <v>29-150mg+300mg - Tablet - Bottle of 60</v>
      </c>
      <c r="I724" s="324">
        <v>647</v>
      </c>
    </row>
    <row r="725" spans="1:9" ht="15" x14ac:dyDescent="0.25">
      <c r="A725" s="324" t="s">
        <v>4808</v>
      </c>
      <c r="B725" s="5">
        <f>IFERROR(VLOOKUP(A725,CatProd!C:G,5,FALSE),"")</f>
        <v>29</v>
      </c>
      <c r="C725" s="5" t="str">
        <f t="shared" ca="1" si="22"/>
        <v>150mg+300mg - Tablet - Bottle of 90</v>
      </c>
      <c r="D725" s="324" t="s">
        <v>6087</v>
      </c>
      <c r="E725" s="325" t="s">
        <v>3208</v>
      </c>
      <c r="F725" s="325" t="s">
        <v>3209</v>
      </c>
      <c r="G725" s="325"/>
      <c r="H725" s="5" t="str">
        <f t="shared" ca="1" si="23"/>
        <v>29-150mg+300mg - Tablet - Bottle of 90</v>
      </c>
      <c r="I725" s="324">
        <v>652</v>
      </c>
    </row>
    <row r="726" spans="1:9" ht="15" x14ac:dyDescent="0.25">
      <c r="A726" s="324" t="s">
        <v>4808</v>
      </c>
      <c r="B726" s="5">
        <f>IFERROR(VLOOKUP(A726,CatProd!C:G,5,FALSE),"")</f>
        <v>29</v>
      </c>
      <c r="C726" s="5" t="str">
        <f t="shared" ca="1" si="22"/>
        <v>30mg+60mg - Dispersible tablet - Bottle of 60</v>
      </c>
      <c r="D726" s="324" t="s">
        <v>6089</v>
      </c>
      <c r="E726" s="325" t="s">
        <v>3214</v>
      </c>
      <c r="F726" s="325" t="s">
        <v>3215</v>
      </c>
      <c r="G726" s="325"/>
      <c r="H726" s="5" t="str">
        <f t="shared" ca="1" si="23"/>
        <v>29-30mg+60mg - Dispersible tablet - Bottle of 60</v>
      </c>
      <c r="I726" s="324">
        <v>657</v>
      </c>
    </row>
    <row r="727" spans="1:9" ht="15" x14ac:dyDescent="0.25">
      <c r="A727" s="324" t="s">
        <v>4808</v>
      </c>
      <c r="B727" s="5">
        <f>IFERROR(VLOOKUP(A727,CatProd!C:G,5,FALSE),"")</f>
        <v>29</v>
      </c>
      <c r="C727" s="5" t="str">
        <f t="shared" ca="1" si="22"/>
        <v>30mg+60mg - Tablet - Blister of 10</v>
      </c>
      <c r="D727" s="324" t="s">
        <v>6088</v>
      </c>
      <c r="E727" s="325" t="s">
        <v>3213</v>
      </c>
      <c r="F727" s="325" t="s">
        <v>3212</v>
      </c>
      <c r="G727" s="325"/>
      <c r="H727" s="5" t="str">
        <f t="shared" ca="1" si="23"/>
        <v>29-30mg+60mg - Tablet - Blister of 10</v>
      </c>
      <c r="I727" s="324">
        <v>655</v>
      </c>
    </row>
    <row r="728" spans="1:9" ht="15" x14ac:dyDescent="0.25">
      <c r="A728" s="324" t="s">
        <v>4808</v>
      </c>
      <c r="B728" s="5">
        <f>IFERROR(VLOOKUP(A728,CatProd!C:G,5,FALSE),"")</f>
        <v>29</v>
      </c>
      <c r="C728" s="5" t="str">
        <f t="shared" ca="1" si="22"/>
        <v>30mg+60mg - Tablet - Blister of 10 - 60 (10*6)</v>
      </c>
      <c r="D728" s="324" t="s">
        <v>6096</v>
      </c>
      <c r="E728" s="325" t="s">
        <v>6097</v>
      </c>
      <c r="F728" s="325" t="s">
        <v>6098</v>
      </c>
      <c r="G728" s="325"/>
      <c r="H728" s="5" t="str">
        <f t="shared" ca="1" si="23"/>
        <v>29-30mg+60mg - Tablet - Blister of 10 - 60 (10*6)</v>
      </c>
      <c r="I728" s="347">
        <v>1382</v>
      </c>
    </row>
    <row r="729" spans="1:9" ht="15" x14ac:dyDescent="0.25">
      <c r="A729" s="324" t="s">
        <v>4808</v>
      </c>
      <c r="B729" s="5">
        <f>IFERROR(VLOOKUP(A729,CatProd!C:G,5,FALSE),"")</f>
        <v>29</v>
      </c>
      <c r="C729" s="5" t="str">
        <f t="shared" ca="1" si="22"/>
        <v>30mg+60mg - Tablet - Bottle of 100</v>
      </c>
      <c r="D729" s="324" t="s">
        <v>6091</v>
      </c>
      <c r="E729" s="325" t="s">
        <v>3220</v>
      </c>
      <c r="F729" s="325" t="s">
        <v>3221</v>
      </c>
      <c r="G729" s="325"/>
      <c r="H729" s="5" t="str">
        <f t="shared" ca="1" si="23"/>
        <v>29-30mg+60mg - Tablet - Bottle of 100</v>
      </c>
      <c r="I729" s="324">
        <v>659</v>
      </c>
    </row>
    <row r="730" spans="1:9" ht="15" x14ac:dyDescent="0.25">
      <c r="A730" s="329" t="s">
        <v>4808</v>
      </c>
      <c r="B730" s="5">
        <f>IFERROR(VLOOKUP(A730,CatProd!C:G,5,FALSE),"")</f>
        <v>29</v>
      </c>
      <c r="C730" s="5" t="str">
        <f t="shared" ca="1" si="22"/>
        <v>30mg+60mg - Tablet - Bottle of 1000</v>
      </c>
      <c r="D730" s="329" t="s">
        <v>6092</v>
      </c>
      <c r="E730" s="330" t="s">
        <v>3216</v>
      </c>
      <c r="F730" s="330" t="s">
        <v>3217</v>
      </c>
      <c r="G730" s="330"/>
      <c r="H730" s="5" t="str">
        <f t="shared" ca="1" si="23"/>
        <v>29-30mg+60mg - Tablet - Bottle of 1000</v>
      </c>
      <c r="I730" s="327">
        <v>660</v>
      </c>
    </row>
    <row r="731" spans="1:9" ht="15" x14ac:dyDescent="0.25">
      <c r="A731" s="329" t="s">
        <v>4808</v>
      </c>
      <c r="B731" s="5">
        <f>IFERROR(VLOOKUP(A731,CatProd!C:G,5,FALSE),"")</f>
        <v>29</v>
      </c>
      <c r="C731" s="5" t="str">
        <f t="shared" ca="1" si="22"/>
        <v>30mg+60mg - tablet - Bottle of 60</v>
      </c>
      <c r="D731" s="329" t="s">
        <v>6090</v>
      </c>
      <c r="E731" s="330" t="s">
        <v>3214</v>
      </c>
      <c r="F731" s="330" t="s">
        <v>3215</v>
      </c>
      <c r="G731" s="330"/>
      <c r="H731" s="5" t="str">
        <f t="shared" ca="1" si="23"/>
        <v>29-30mg+60mg - tablet - Bottle of 60</v>
      </c>
      <c r="I731" s="327">
        <v>658</v>
      </c>
    </row>
    <row r="732" spans="1:9" ht="15" x14ac:dyDescent="0.25">
      <c r="A732" s="337" t="s">
        <v>4859</v>
      </c>
      <c r="B732" s="5">
        <f>IFERROR(VLOOKUP(A732,CatProd!C:G,5,FALSE),"")</f>
        <v>176</v>
      </c>
      <c r="C732" s="5" t="str">
        <f t="shared" ca="1" si="22"/>
        <v>Batter solar pack for Led Microscope. Battery pack 12V/7Ah - 10W Solar panel - Connecting cables for various microscopes</v>
      </c>
      <c r="D732" s="337" t="s">
        <v>6099</v>
      </c>
      <c r="E732" s="346" t="s">
        <v>6100</v>
      </c>
      <c r="F732" s="346" t="s">
        <v>6101</v>
      </c>
      <c r="G732" s="346"/>
      <c r="H732" s="5" t="str">
        <f t="shared" ca="1" si="23"/>
        <v>176-Batter solar pack for Led Microscope. Battery pack 12V/7Ah - 10W Solar panel - Connecting cables for various microscopes</v>
      </c>
      <c r="I732" s="347">
        <v>1383</v>
      </c>
    </row>
    <row r="733" spans="1:9" ht="15" x14ac:dyDescent="0.25">
      <c r="A733" s="338" t="s">
        <v>4859</v>
      </c>
      <c r="B733" s="5">
        <f>IFERROR(VLOOKUP(A733,CatProd!C:G,5,FALSE),"")</f>
        <v>176</v>
      </c>
      <c r="C733" s="5" t="str">
        <f t="shared" ca="1" si="22"/>
        <v xml:space="preserve">Diagnostic consumables kit - LED. </v>
      </c>
      <c r="D733" s="338" t="s">
        <v>6648</v>
      </c>
      <c r="E733" s="338" t="s">
        <v>6648</v>
      </c>
      <c r="F733" s="338" t="s">
        <v>6648</v>
      </c>
      <c r="G733" s="355"/>
      <c r="H733" s="5" t="str">
        <f t="shared" ca="1" si="23"/>
        <v xml:space="preserve">176-Diagnostic consumables kit - LED. </v>
      </c>
      <c r="I733" s="347">
        <v>1384</v>
      </c>
    </row>
    <row r="734" spans="1:9" ht="15" x14ac:dyDescent="0.25">
      <c r="A734" s="322" t="s">
        <v>4859</v>
      </c>
      <c r="B734" s="5">
        <f>IFERROR(VLOOKUP(A734,CatProd!C:G,5,FALSE),"")</f>
        <v>176</v>
      </c>
      <c r="C734" s="5" t="str">
        <f t="shared" ca="1" si="22"/>
        <v>Equipment and starter kit for LED/ZN microscopy.</v>
      </c>
      <c r="D734" s="322" t="s">
        <v>6649</v>
      </c>
      <c r="E734" s="322" t="s">
        <v>6649</v>
      </c>
      <c r="F734" s="322" t="s">
        <v>6649</v>
      </c>
      <c r="G734" s="323"/>
      <c r="H734" s="5" t="str">
        <f t="shared" ca="1" si="23"/>
        <v>176-Equipment and starter kit for LED/ZN microscopy.</v>
      </c>
      <c r="I734" s="347">
        <v>1385</v>
      </c>
    </row>
    <row r="735" spans="1:9" ht="15" x14ac:dyDescent="0.25">
      <c r="A735" s="324" t="s">
        <v>4859</v>
      </c>
      <c r="B735" s="5">
        <f>IFERROR(VLOOKUP(A735,CatProd!C:G,5,FALSE),"")</f>
        <v>176</v>
      </c>
      <c r="C735" s="5" t="str">
        <f t="shared" ca="1" si="22"/>
        <v>LED Microscope - Battery Supply Unit. Battery supply unit for Primo Star Fluorescence iLED or LED consisiting of battery and charger in one unit, for power supply via the line or a battery.</v>
      </c>
      <c r="D735" s="324" t="s">
        <v>6102</v>
      </c>
      <c r="E735" s="325" t="s">
        <v>6103</v>
      </c>
      <c r="F735" s="325" t="s">
        <v>6104</v>
      </c>
      <c r="G735" s="325"/>
      <c r="H735" s="5" t="str">
        <f t="shared" ca="1" si="23"/>
        <v>176-LED Microscope - Battery Supply Unit. Battery supply unit for Primo Star Fluorescence iLED or LED consisiting of battery and charger in one unit, for power supply via the line or a battery.</v>
      </c>
      <c r="I735" s="347">
        <v>1386</v>
      </c>
    </row>
    <row r="736" spans="1:9" ht="15" x14ac:dyDescent="0.25">
      <c r="A736" s="324" t="s">
        <v>4859</v>
      </c>
      <c r="B736" s="5">
        <f>IFERROR(VLOOKUP(A736,CatProd!C:G,5,FALSE),"")</f>
        <v>176</v>
      </c>
      <c r="C736" s="5" t="str">
        <f t="shared" ca="1" si="22"/>
        <v>LED Microscope - Light Mirror. Attachable transmitted-light mirror for Primo Star fixed Köhler</v>
      </c>
      <c r="D736" s="324" t="s">
        <v>6105</v>
      </c>
      <c r="E736" s="325" t="s">
        <v>6106</v>
      </c>
      <c r="F736" s="325" t="s">
        <v>6107</v>
      </c>
      <c r="G736" s="325"/>
      <c r="H736" s="5" t="str">
        <f t="shared" ca="1" si="23"/>
        <v>176-LED Microscope - Light Mirror. Attachable transmitted-light mirror for Primo Star fixed Köhler</v>
      </c>
      <c r="I736" s="347">
        <v>1387</v>
      </c>
    </row>
    <row r="737" spans="1:9" ht="15" x14ac:dyDescent="0.25">
      <c r="A737" s="324" t="s">
        <v>4859</v>
      </c>
      <c r="B737" s="5">
        <f>IFERROR(VLOOKUP(A737,CatProd!C:G,5,FALSE),"")</f>
        <v>176</v>
      </c>
      <c r="C737" s="5" t="str">
        <f t="shared" ca="1" si="22"/>
        <v>LED Microscope - Transport Case. Case for transport and storage for Primo Star FL iLED (D) also suitable for Primo Star without iLED</v>
      </c>
      <c r="D737" s="324" t="s">
        <v>6108</v>
      </c>
      <c r="E737" s="325" t="s">
        <v>6109</v>
      </c>
      <c r="F737" s="325" t="s">
        <v>6110</v>
      </c>
      <c r="G737" s="325"/>
      <c r="H737" s="5" t="str">
        <f t="shared" ca="1" si="23"/>
        <v>176-LED Microscope - Transport Case. Case for transport and storage for Primo Star FL iLED (D) also suitable for Primo Star without iLED</v>
      </c>
      <c r="I737" s="347">
        <v>1388</v>
      </c>
    </row>
    <row r="738" spans="1:9" ht="15" x14ac:dyDescent="0.25">
      <c r="A738" s="324" t="s">
        <v>4859</v>
      </c>
      <c r="B738" s="5">
        <f>IFERROR(VLOOKUP(A738,CatProd!C:G,5,FALSE),"")</f>
        <v>176</v>
      </c>
      <c r="C738" s="5" t="str">
        <f t="shared" ca="1" si="22"/>
        <v>LED Microscope with accessories.ZEISS fluorescence microscope “Primo Star iLED”  “Planachromat” 10x, 20x, 40x and 100x (oil), with white LED illumination.</v>
      </c>
      <c r="D738" s="324" t="s">
        <v>6650</v>
      </c>
      <c r="E738" s="324" t="s">
        <v>6650</v>
      </c>
      <c r="F738" s="324" t="s">
        <v>6650</v>
      </c>
      <c r="G738" s="325"/>
      <c r="H738" s="5" t="str">
        <f t="shared" ca="1" si="23"/>
        <v>176-LED Microscope with accessories.ZEISS fluorescence microscope “Primo Star iLED”  “Planachromat” 10x, 20x, 40x and 100x (oil), with white LED illumination.</v>
      </c>
      <c r="I738" s="347">
        <v>1389</v>
      </c>
    </row>
    <row r="739" spans="1:9" ht="15" x14ac:dyDescent="0.25">
      <c r="A739" s="324" t="s">
        <v>4859</v>
      </c>
      <c r="B739" s="5">
        <f>IFERROR(VLOOKUP(A739,CatProd!C:G,5,FALSE),"")</f>
        <v>176</v>
      </c>
      <c r="C739" s="5" t="str">
        <f t="shared" ca="1" si="22"/>
        <v>Microscope kit - ZN. Olympus CX 23</v>
      </c>
      <c r="D739" s="324" t="s">
        <v>6111</v>
      </c>
      <c r="E739" s="325" t="s">
        <v>6112</v>
      </c>
      <c r="F739" s="325" t="s">
        <v>6113</v>
      </c>
      <c r="G739" s="325"/>
      <c r="H739" s="5" t="str">
        <f t="shared" ca="1" si="23"/>
        <v>176-Microscope kit - ZN. Olympus CX 23</v>
      </c>
      <c r="I739" s="347">
        <v>1390</v>
      </c>
    </row>
    <row r="740" spans="1:9" x14ac:dyDescent="0.2">
      <c r="A740" s="324" t="s">
        <v>2519</v>
      </c>
      <c r="B740" s="5">
        <f>IFERROR(VLOOKUP(A740,CatProd!C:G,5,FALSE),"")</f>
        <v>59</v>
      </c>
      <c r="C740" s="5" t="str">
        <f t="shared" ca="1" si="22"/>
        <v>250mg - Tablet - Blister of 10</v>
      </c>
      <c r="D740" s="324" t="s">
        <v>5372</v>
      </c>
      <c r="E740" s="324" t="s">
        <v>5373</v>
      </c>
      <c r="F740" s="324" t="s">
        <v>5374</v>
      </c>
      <c r="G740" s="324"/>
      <c r="H740" s="5" t="str">
        <f t="shared" ca="1" si="23"/>
        <v>59-250mg - Tablet - Blister of 10</v>
      </c>
      <c r="I740" s="324">
        <v>664</v>
      </c>
    </row>
    <row r="741" spans="1:9" x14ac:dyDescent="0.2">
      <c r="A741" s="324" t="s">
        <v>2519</v>
      </c>
      <c r="B741" s="5">
        <f>IFERROR(VLOOKUP(A741,CatProd!C:G,5,FALSE),"")</f>
        <v>59</v>
      </c>
      <c r="C741" s="5" t="str">
        <f t="shared" ca="1" si="22"/>
        <v>250mg - Tablet - Blister of 10 - 100 (10*10)</v>
      </c>
      <c r="D741" s="324" t="s">
        <v>5621</v>
      </c>
      <c r="E741" s="324" t="s">
        <v>2812</v>
      </c>
      <c r="F741" s="324" t="s">
        <v>2813</v>
      </c>
      <c r="G741" s="324"/>
      <c r="H741" s="5" t="str">
        <f t="shared" ca="1" si="23"/>
        <v>59-250mg - Tablet - Blister of 10 - 100 (10*10)</v>
      </c>
      <c r="I741" s="324">
        <v>665</v>
      </c>
    </row>
    <row r="742" spans="1:9" x14ac:dyDescent="0.2">
      <c r="A742" s="324" t="s">
        <v>2519</v>
      </c>
      <c r="B742" s="5">
        <f>IFERROR(VLOOKUP(A742,CatProd!C:G,5,FALSE),"")</f>
        <v>59</v>
      </c>
      <c r="C742" s="5" t="str">
        <f t="shared" ca="1" si="22"/>
        <v>250mg - Tablet - Blister of 10 - 90 (10*9)</v>
      </c>
      <c r="D742" s="324" t="s">
        <v>6116</v>
      </c>
      <c r="E742" s="324" t="s">
        <v>3007</v>
      </c>
      <c r="F742" s="324" t="s">
        <v>3006</v>
      </c>
      <c r="G742" s="324"/>
      <c r="H742" s="5" t="str">
        <f t="shared" ca="1" si="23"/>
        <v>59-250mg - Tablet - Blister of 10 - 90 (10*9)</v>
      </c>
      <c r="I742" s="324">
        <v>669</v>
      </c>
    </row>
    <row r="743" spans="1:9" x14ac:dyDescent="0.2">
      <c r="A743" s="324" t="s">
        <v>2519</v>
      </c>
      <c r="B743" s="5">
        <f>IFERROR(VLOOKUP(A743,CatProd!C:G,5,FALSE),"")</f>
        <v>59</v>
      </c>
      <c r="C743" s="5" t="str">
        <f t="shared" ca="1" si="22"/>
        <v>250mg - Tablet - Blister of 20 - 100 (20*5)</v>
      </c>
      <c r="D743" s="324" t="s">
        <v>6128</v>
      </c>
      <c r="E743" s="324" t="s">
        <v>6129</v>
      </c>
      <c r="F743" s="324" t="s">
        <v>6130</v>
      </c>
      <c r="G743" s="324"/>
      <c r="H743" s="5" t="str">
        <f t="shared" ca="1" si="23"/>
        <v>59-250mg - Tablet - Blister of 20 - 100 (20*5)</v>
      </c>
      <c r="I743" s="347">
        <v>1391</v>
      </c>
    </row>
    <row r="744" spans="1:9" x14ac:dyDescent="0.2">
      <c r="A744" s="324" t="s">
        <v>2519</v>
      </c>
      <c r="B744" s="5">
        <f>IFERROR(VLOOKUP(A744,CatProd!C:G,5,FALSE),"")</f>
        <v>59</v>
      </c>
      <c r="C744" s="5" t="str">
        <f t="shared" ca="1" si="22"/>
        <v>250mg - Tablet - Blister of 3</v>
      </c>
      <c r="D744" s="324" t="s">
        <v>6114</v>
      </c>
      <c r="E744" s="324" t="s">
        <v>3239</v>
      </c>
      <c r="F744" s="324" t="s">
        <v>3238</v>
      </c>
      <c r="G744" s="324"/>
      <c r="H744" s="5" t="str">
        <f t="shared" ca="1" si="23"/>
        <v>59-250mg - Tablet - Blister of 3</v>
      </c>
      <c r="I744" s="324">
        <v>666</v>
      </c>
    </row>
    <row r="745" spans="1:9" x14ac:dyDescent="0.2">
      <c r="A745" s="324" t="s">
        <v>2519</v>
      </c>
      <c r="B745" s="5">
        <f>IFERROR(VLOOKUP(A745,CatProd!C:G,5,FALSE),"")</f>
        <v>59</v>
      </c>
      <c r="C745" s="5" t="str">
        <f t="shared" ca="1" si="22"/>
        <v>250mg - Tablet - Blister of 5</v>
      </c>
      <c r="D745" s="324" t="s">
        <v>6115</v>
      </c>
      <c r="E745" s="324" t="s">
        <v>3003</v>
      </c>
      <c r="F745" s="324" t="s">
        <v>3002</v>
      </c>
      <c r="G745" s="324"/>
      <c r="H745" s="5" t="str">
        <f t="shared" ca="1" si="23"/>
        <v>59-250mg - Tablet - Blister of 5</v>
      </c>
      <c r="I745" s="324">
        <v>667</v>
      </c>
    </row>
    <row r="746" spans="1:9" x14ac:dyDescent="0.2">
      <c r="A746" s="324" t="s">
        <v>2519</v>
      </c>
      <c r="B746" s="5">
        <f>IFERROR(VLOOKUP(A746,CatProd!C:G,5,FALSE),"")</f>
        <v>59</v>
      </c>
      <c r="C746" s="5" t="str">
        <f t="shared" ca="1" si="22"/>
        <v>250mg - Tablet - Blister of 6</v>
      </c>
      <c r="D746" s="324" t="s">
        <v>5390</v>
      </c>
      <c r="E746" s="324" t="s">
        <v>5391</v>
      </c>
      <c r="F746" s="324" t="s">
        <v>3281</v>
      </c>
      <c r="G746" s="324"/>
      <c r="H746" s="5" t="str">
        <f t="shared" ca="1" si="23"/>
        <v>59-250mg - Tablet - Blister of 6</v>
      </c>
      <c r="I746" s="347">
        <v>1392</v>
      </c>
    </row>
    <row r="747" spans="1:9" x14ac:dyDescent="0.2">
      <c r="A747" s="324" t="s">
        <v>2519</v>
      </c>
      <c r="B747" s="5">
        <f>IFERROR(VLOOKUP(A747,CatProd!C:G,5,FALSE),"")</f>
        <v>59</v>
      </c>
      <c r="C747" s="5" t="str">
        <f t="shared" ca="1" si="22"/>
        <v>250mg - Tablet - Blister of 7</v>
      </c>
      <c r="D747" s="324" t="s">
        <v>5370</v>
      </c>
      <c r="E747" s="324" t="s">
        <v>2802</v>
      </c>
      <c r="F747" s="324" t="s">
        <v>2801</v>
      </c>
      <c r="G747" s="324"/>
      <c r="H747" s="5" t="str">
        <f t="shared" ca="1" si="23"/>
        <v>59-250mg - Tablet - Blister of 7</v>
      </c>
      <c r="I747" s="324">
        <v>668</v>
      </c>
    </row>
    <row r="748" spans="1:9" x14ac:dyDescent="0.2">
      <c r="A748" s="324" t="s">
        <v>2519</v>
      </c>
      <c r="B748" s="5">
        <f>IFERROR(VLOOKUP(A748,CatProd!C:G,5,FALSE),"")</f>
        <v>59</v>
      </c>
      <c r="C748" s="5" t="str">
        <f t="shared" ca="1" si="22"/>
        <v>250mg - Tablet - Bottle of 100</v>
      </c>
      <c r="D748" s="324" t="s">
        <v>5394</v>
      </c>
      <c r="E748" s="324" t="s">
        <v>5395</v>
      </c>
      <c r="F748" s="324" t="s">
        <v>5396</v>
      </c>
      <c r="G748" s="324"/>
      <c r="H748" s="5" t="str">
        <f t="shared" ca="1" si="23"/>
        <v>59-250mg - Tablet - Bottle of 100</v>
      </c>
      <c r="I748" s="324">
        <v>670</v>
      </c>
    </row>
    <row r="749" spans="1:9" x14ac:dyDescent="0.2">
      <c r="A749" s="324" t="s">
        <v>2519</v>
      </c>
      <c r="B749" s="5">
        <f>IFERROR(VLOOKUP(A749,CatProd!C:G,5,FALSE),"")</f>
        <v>59</v>
      </c>
      <c r="C749" s="5" t="str">
        <f t="shared" ca="1" si="22"/>
        <v>250mg - Tablet - Bottle of 50</v>
      </c>
      <c r="D749" s="324" t="s">
        <v>6117</v>
      </c>
      <c r="E749" s="324" t="s">
        <v>3224</v>
      </c>
      <c r="F749" s="324" t="s">
        <v>3225</v>
      </c>
      <c r="G749" s="324"/>
      <c r="H749" s="5" t="str">
        <f t="shared" ca="1" si="23"/>
        <v>59-250mg - Tablet - Bottle of 50</v>
      </c>
      <c r="I749" s="324">
        <v>671</v>
      </c>
    </row>
    <row r="750" spans="1:9" x14ac:dyDescent="0.2">
      <c r="A750" s="324" t="s">
        <v>2519</v>
      </c>
      <c r="B750" s="5">
        <f>IFERROR(VLOOKUP(A750,CatProd!C:G,5,FALSE),"")</f>
        <v>59</v>
      </c>
      <c r="C750" s="5" t="str">
        <f t="shared" ca="1" si="22"/>
        <v>500mg - Tablet - Blister of 10</v>
      </c>
      <c r="D750" s="324" t="s">
        <v>6118</v>
      </c>
      <c r="E750" s="324" t="s">
        <v>3229</v>
      </c>
      <c r="F750" s="324" t="s">
        <v>3228</v>
      </c>
      <c r="G750" s="324"/>
      <c r="H750" s="5" t="str">
        <f t="shared" ca="1" si="23"/>
        <v>59-500mg - Tablet - Blister of 10</v>
      </c>
      <c r="I750" s="324">
        <v>672</v>
      </c>
    </row>
    <row r="751" spans="1:9" x14ac:dyDescent="0.2">
      <c r="A751" s="324" t="s">
        <v>2519</v>
      </c>
      <c r="B751" s="5">
        <f>IFERROR(VLOOKUP(A751,CatProd!C:G,5,FALSE),"")</f>
        <v>59</v>
      </c>
      <c r="C751" s="5" t="str">
        <f t="shared" ca="1" si="22"/>
        <v>500mg - Tablet - Blister of 10 - 100 (10*10)</v>
      </c>
      <c r="D751" s="324" t="s">
        <v>6119</v>
      </c>
      <c r="E751" s="324" t="s">
        <v>2947</v>
      </c>
      <c r="F751" s="324" t="s">
        <v>2946</v>
      </c>
      <c r="G751" s="324"/>
      <c r="H751" s="5" t="str">
        <f t="shared" ca="1" si="23"/>
        <v>59-500mg - Tablet - Blister of 10 - 100 (10*10)</v>
      </c>
      <c r="I751" s="324">
        <v>673</v>
      </c>
    </row>
    <row r="752" spans="1:9" x14ac:dyDescent="0.2">
      <c r="A752" s="324" t="s">
        <v>2519</v>
      </c>
      <c r="B752" s="5">
        <f>IFERROR(VLOOKUP(A752,CatProd!C:G,5,FALSE),"")</f>
        <v>59</v>
      </c>
      <c r="C752" s="5" t="str">
        <f t="shared" ca="1" si="22"/>
        <v>500mg - Tablet - Blister of 10 - 90 (10*9)</v>
      </c>
      <c r="D752" s="324" t="s">
        <v>6131</v>
      </c>
      <c r="E752" s="324" t="s">
        <v>6132</v>
      </c>
      <c r="F752" s="324" t="s">
        <v>6133</v>
      </c>
      <c r="G752" s="324"/>
      <c r="H752" s="5" t="str">
        <f t="shared" ca="1" si="23"/>
        <v>59-500mg - Tablet - Blister of 10 - 90 (10*9)</v>
      </c>
      <c r="I752" s="347">
        <v>1393</v>
      </c>
    </row>
    <row r="753" spans="1:9" x14ac:dyDescent="0.2">
      <c r="A753" s="324" t="s">
        <v>2519</v>
      </c>
      <c r="B753" s="5">
        <f>IFERROR(VLOOKUP(A753,CatProd!C:G,5,FALSE),"")</f>
        <v>59</v>
      </c>
      <c r="C753" s="5" t="str">
        <f t="shared" ca="1" si="22"/>
        <v>500mg - Tablet - Blister of 20 - 100 (20*5)</v>
      </c>
      <c r="D753" s="324" t="s">
        <v>6134</v>
      </c>
      <c r="E753" s="324" t="s">
        <v>6135</v>
      </c>
      <c r="F753" s="324" t="s">
        <v>6136</v>
      </c>
      <c r="G753" s="324"/>
      <c r="H753" s="5" t="str">
        <f t="shared" ca="1" si="23"/>
        <v>59-500mg - Tablet - Blister of 20 - 100 (20*5)</v>
      </c>
      <c r="I753" s="347">
        <v>1394</v>
      </c>
    </row>
    <row r="754" spans="1:9" x14ac:dyDescent="0.2">
      <c r="A754" s="324" t="s">
        <v>2519</v>
      </c>
      <c r="B754" s="5">
        <f>IFERROR(VLOOKUP(A754,CatProd!C:G,5,FALSE),"")</f>
        <v>59</v>
      </c>
      <c r="C754" s="5" t="str">
        <f t="shared" ca="1" si="22"/>
        <v>500mg - Tablet - Blister of 3</v>
      </c>
      <c r="D754" s="324" t="s">
        <v>6120</v>
      </c>
      <c r="E754" s="324" t="s">
        <v>3245</v>
      </c>
      <c r="F754" s="324" t="s">
        <v>3244</v>
      </c>
      <c r="G754" s="324"/>
      <c r="H754" s="5" t="str">
        <f t="shared" ca="1" si="23"/>
        <v>59-500mg - Tablet - Blister of 3</v>
      </c>
      <c r="I754" s="324">
        <v>674</v>
      </c>
    </row>
    <row r="755" spans="1:9" x14ac:dyDescent="0.2">
      <c r="A755" s="324" t="s">
        <v>2519</v>
      </c>
      <c r="B755" s="5">
        <f>IFERROR(VLOOKUP(A755,CatProd!C:G,5,FALSE),"")</f>
        <v>59</v>
      </c>
      <c r="C755" s="5" t="str">
        <f t="shared" ca="1" si="22"/>
        <v>500mg - Tablet - Blister of 5</v>
      </c>
      <c r="D755" s="324" t="s">
        <v>6121</v>
      </c>
      <c r="E755" s="324" t="s">
        <v>3227</v>
      </c>
      <c r="F755" s="324" t="s">
        <v>3226</v>
      </c>
      <c r="G755" s="324"/>
      <c r="H755" s="5" t="str">
        <f t="shared" ca="1" si="23"/>
        <v>59-500mg - Tablet - Blister of 5</v>
      </c>
      <c r="I755" s="324">
        <v>675</v>
      </c>
    </row>
    <row r="756" spans="1:9" x14ac:dyDescent="0.2">
      <c r="A756" s="324" t="s">
        <v>2519</v>
      </c>
      <c r="B756" s="5">
        <f>IFERROR(VLOOKUP(A756,CatProd!C:G,5,FALSE),"")</f>
        <v>59</v>
      </c>
      <c r="C756" s="5" t="str">
        <f t="shared" ca="1" si="22"/>
        <v>500mg - Tablet - Blister of 7</v>
      </c>
      <c r="D756" s="324" t="s">
        <v>6122</v>
      </c>
      <c r="E756" s="324" t="s">
        <v>3243</v>
      </c>
      <c r="F756" s="324" t="s">
        <v>3242</v>
      </c>
      <c r="G756" s="324"/>
      <c r="H756" s="5" t="str">
        <f t="shared" ca="1" si="23"/>
        <v>59-500mg - Tablet - Blister of 7</v>
      </c>
      <c r="I756" s="324">
        <v>676</v>
      </c>
    </row>
    <row r="757" spans="1:9" x14ac:dyDescent="0.2">
      <c r="A757" s="324" t="s">
        <v>2519</v>
      </c>
      <c r="B757" s="5">
        <f>IFERROR(VLOOKUP(A757,CatProd!C:G,5,FALSE),"")</f>
        <v>59</v>
      </c>
      <c r="C757" s="5" t="str">
        <f t="shared" ca="1" si="22"/>
        <v>500mg - Tablet - Blister of 8 - 80 (8*10)</v>
      </c>
      <c r="D757" s="324" t="s">
        <v>6123</v>
      </c>
      <c r="E757" s="324" t="s">
        <v>3241</v>
      </c>
      <c r="F757" s="324" t="s">
        <v>3240</v>
      </c>
      <c r="G757" s="324"/>
      <c r="H757" s="5" t="str">
        <f t="shared" ca="1" si="23"/>
        <v>59-500mg - Tablet - Blister of 8 - 80 (8*10)</v>
      </c>
      <c r="I757" s="324">
        <v>677</v>
      </c>
    </row>
    <row r="758" spans="1:9" x14ac:dyDescent="0.2">
      <c r="A758" s="324" t="s">
        <v>2519</v>
      </c>
      <c r="B758" s="5">
        <f>IFERROR(VLOOKUP(A758,CatProd!C:G,5,FALSE),"")</f>
        <v>59</v>
      </c>
      <c r="C758" s="5" t="str">
        <f t="shared" ca="1" si="22"/>
        <v>500mg - Tablet - Bottle of 100</v>
      </c>
      <c r="D758" s="324" t="s">
        <v>5415</v>
      </c>
      <c r="E758" s="324" t="s">
        <v>5416</v>
      </c>
      <c r="F758" s="324" t="s">
        <v>5417</v>
      </c>
      <c r="G758" s="324"/>
      <c r="H758" s="5" t="str">
        <f t="shared" ca="1" si="23"/>
        <v>59-500mg - Tablet - Bottle of 100</v>
      </c>
      <c r="I758" s="324">
        <v>678</v>
      </c>
    </row>
    <row r="759" spans="1:9" x14ac:dyDescent="0.2">
      <c r="A759" s="324" t="s">
        <v>2519</v>
      </c>
      <c r="B759" s="5">
        <f>IFERROR(VLOOKUP(A759,CatProd!C:G,5,FALSE),"")</f>
        <v>59</v>
      </c>
      <c r="C759" s="5" t="str">
        <f t="shared" ca="1" si="22"/>
        <v>500mg - Tablet - Bottle of 50</v>
      </c>
      <c r="D759" s="324" t="s">
        <v>6124</v>
      </c>
      <c r="E759" s="324" t="s">
        <v>3230</v>
      </c>
      <c r="F759" s="324" t="s">
        <v>3231</v>
      </c>
      <c r="G759" s="324"/>
      <c r="H759" s="5" t="str">
        <f t="shared" ca="1" si="23"/>
        <v>59-500mg - Tablet - Bottle of 50</v>
      </c>
      <c r="I759" s="324">
        <v>679</v>
      </c>
    </row>
    <row r="760" spans="1:9" x14ac:dyDescent="0.2">
      <c r="A760" s="324" t="s">
        <v>2519</v>
      </c>
      <c r="B760" s="5">
        <f>IFERROR(VLOOKUP(A760,CatProd!C:G,5,FALSE),"")</f>
        <v>59</v>
      </c>
      <c r="C760" s="5" t="str">
        <f t="shared" ca="1" si="22"/>
        <v>750mg - Tablet - Blister of 10</v>
      </c>
      <c r="D760" s="324" t="s">
        <v>6125</v>
      </c>
      <c r="E760" s="324" t="s">
        <v>3237</v>
      </c>
      <c r="F760" s="324" t="s">
        <v>3236</v>
      </c>
      <c r="G760" s="324"/>
      <c r="H760" s="5" t="str">
        <f t="shared" ca="1" si="23"/>
        <v>59-750mg - Tablet - Blister of 10</v>
      </c>
      <c r="I760" s="324">
        <v>681</v>
      </c>
    </row>
    <row r="761" spans="1:9" x14ac:dyDescent="0.2">
      <c r="A761" s="324" t="s">
        <v>2519</v>
      </c>
      <c r="B761" s="5">
        <f>IFERROR(VLOOKUP(A761,CatProd!C:G,5,FALSE),"")</f>
        <v>59</v>
      </c>
      <c r="C761" s="5" t="str">
        <f t="shared" ca="1" si="22"/>
        <v>750mg - Tablet - Blister of 10 - 100 (10*10)</v>
      </c>
      <c r="D761" s="324" t="s">
        <v>6137</v>
      </c>
      <c r="E761" s="324" t="s">
        <v>6138</v>
      </c>
      <c r="F761" s="324" t="s">
        <v>6139</v>
      </c>
      <c r="G761" s="324"/>
      <c r="H761" s="5" t="str">
        <f t="shared" ca="1" si="23"/>
        <v>59-750mg - Tablet - Blister of 10 - 100 (10*10)</v>
      </c>
      <c r="I761" s="347">
        <v>1395</v>
      </c>
    </row>
    <row r="762" spans="1:9" x14ac:dyDescent="0.2">
      <c r="A762" s="324" t="s">
        <v>2519</v>
      </c>
      <c r="B762" s="5">
        <f>IFERROR(VLOOKUP(A762,CatProd!C:G,5,FALSE),"")</f>
        <v>59</v>
      </c>
      <c r="C762" s="5" t="str">
        <f t="shared" ca="1" si="22"/>
        <v>750mg - Tablet - Blister of 5</v>
      </c>
      <c r="D762" s="324" t="s">
        <v>6126</v>
      </c>
      <c r="E762" s="324" t="s">
        <v>3235</v>
      </c>
      <c r="F762" s="324" t="s">
        <v>3234</v>
      </c>
      <c r="G762" s="324"/>
      <c r="H762" s="5" t="str">
        <f t="shared" ca="1" si="23"/>
        <v>59-750mg - Tablet - Blister of 5</v>
      </c>
      <c r="I762" s="324">
        <v>683</v>
      </c>
    </row>
    <row r="763" spans="1:9" x14ac:dyDescent="0.2">
      <c r="A763" s="324" t="s">
        <v>2519</v>
      </c>
      <c r="B763" s="5">
        <f>IFERROR(VLOOKUP(A763,CatProd!C:G,5,FALSE),"")</f>
        <v>59</v>
      </c>
      <c r="C763" s="5" t="str">
        <f t="shared" ca="1" si="22"/>
        <v>750mg - Tablet - Bottle of 100</v>
      </c>
      <c r="D763" s="324" t="s">
        <v>6127</v>
      </c>
      <c r="E763" s="324" t="s">
        <v>3232</v>
      </c>
      <c r="F763" s="324" t="s">
        <v>3233</v>
      </c>
      <c r="G763" s="324"/>
      <c r="H763" s="5" t="str">
        <f t="shared" ca="1" si="23"/>
        <v>59-750mg - Tablet - Bottle of 100</v>
      </c>
      <c r="I763" s="324">
        <v>684</v>
      </c>
    </row>
    <row r="764" spans="1:9" x14ac:dyDescent="0.2">
      <c r="A764" s="324" t="s">
        <v>2561</v>
      </c>
      <c r="B764" s="5">
        <f>IFERROR(VLOOKUP(A764,CatProd!C:G,5,FALSE),"")</f>
        <v>60</v>
      </c>
      <c r="C764" s="5" t="str">
        <f t="shared" ca="1" si="22"/>
        <v>600mg - Tablet - Blister of 10</v>
      </c>
      <c r="D764" s="324" t="s">
        <v>5508</v>
      </c>
      <c r="E764" s="324" t="s">
        <v>2868</v>
      </c>
      <c r="F764" s="324" t="s">
        <v>2867</v>
      </c>
      <c r="G764" s="324"/>
      <c r="H764" s="5" t="str">
        <f t="shared" ca="1" si="23"/>
        <v>60-600mg - Tablet - Blister of 10</v>
      </c>
      <c r="I764" s="324">
        <v>686</v>
      </c>
    </row>
    <row r="765" spans="1:9" x14ac:dyDescent="0.2">
      <c r="A765" s="324" t="s">
        <v>2561</v>
      </c>
      <c r="B765" s="5">
        <f>IFERROR(VLOOKUP(A765,CatProd!C:G,5,FALSE),"")</f>
        <v>60</v>
      </c>
      <c r="C765" s="5" t="str">
        <f t="shared" ca="1" si="22"/>
        <v>600mg - Tablet - Blister of 10 - 100 (10*10)</v>
      </c>
      <c r="D765" s="324" t="s">
        <v>6142</v>
      </c>
      <c r="E765" s="324" t="s">
        <v>6143</v>
      </c>
      <c r="F765" s="324" t="s">
        <v>6144</v>
      </c>
      <c r="G765" s="324"/>
      <c r="H765" s="5" t="str">
        <f t="shared" ca="1" si="23"/>
        <v>60-600mg - Tablet - Blister of 10 - 100 (10*10)</v>
      </c>
      <c r="I765" s="347">
        <v>1396</v>
      </c>
    </row>
    <row r="766" spans="1:9" x14ac:dyDescent="0.2">
      <c r="A766" s="324" t="s">
        <v>2561</v>
      </c>
      <c r="B766" s="5">
        <f>IFERROR(VLOOKUP(A766,CatProd!C:G,5,FALSE),"")</f>
        <v>60</v>
      </c>
      <c r="C766" s="5" t="str">
        <f t="shared" ca="1" si="22"/>
        <v>600mg - Tablet - Blister of 10 - 20 (10*2)</v>
      </c>
      <c r="D766" s="324" t="s">
        <v>6145</v>
      </c>
      <c r="E766" s="324" t="s">
        <v>6146</v>
      </c>
      <c r="F766" s="324" t="s">
        <v>6147</v>
      </c>
      <c r="G766" s="324"/>
      <c r="H766" s="5" t="str">
        <f t="shared" ca="1" si="23"/>
        <v>60-600mg - Tablet - Blister of 10 - 20 (10*2)</v>
      </c>
      <c r="I766" s="347">
        <v>1397</v>
      </c>
    </row>
    <row r="767" spans="1:9" x14ac:dyDescent="0.2">
      <c r="A767" s="324" t="s">
        <v>2561</v>
      </c>
      <c r="B767" s="5">
        <f>IFERROR(VLOOKUP(A767,CatProd!C:G,5,FALSE),"")</f>
        <v>60</v>
      </c>
      <c r="C767" s="5" t="str">
        <f t="shared" ca="1" si="22"/>
        <v>600mg - Tablet - Blister of 10 - 30 (10*3)</v>
      </c>
      <c r="D767" s="324" t="s">
        <v>6148</v>
      </c>
      <c r="E767" s="324" t="s">
        <v>6149</v>
      </c>
      <c r="F767" s="324" t="s">
        <v>6150</v>
      </c>
      <c r="G767" s="324"/>
      <c r="H767" s="5" t="str">
        <f t="shared" ca="1" si="23"/>
        <v>60-600mg - Tablet - Blister of 10 - 30 (10*3)</v>
      </c>
      <c r="I767" s="347">
        <v>1398</v>
      </c>
    </row>
    <row r="768" spans="1:9" x14ac:dyDescent="0.2">
      <c r="A768" s="324" t="s">
        <v>2561</v>
      </c>
      <c r="B768" s="5">
        <f>IFERROR(VLOOKUP(A768,CatProd!C:G,5,FALSE),"")</f>
        <v>60</v>
      </c>
      <c r="C768" s="5" t="str">
        <f t="shared" ca="1" si="22"/>
        <v>600mg - Tablet - Blister of 10 - 50 (10*5)</v>
      </c>
      <c r="D768" s="324" t="s">
        <v>6151</v>
      </c>
      <c r="E768" s="324" t="s">
        <v>6152</v>
      </c>
      <c r="F768" s="324" t="s">
        <v>6153</v>
      </c>
      <c r="G768" s="324"/>
      <c r="H768" s="5" t="str">
        <f t="shared" ca="1" si="23"/>
        <v>60-600mg - Tablet - Blister of 10 - 50 (10*5)</v>
      </c>
      <c r="I768" s="347">
        <v>1399</v>
      </c>
    </row>
    <row r="769" spans="1:9" x14ac:dyDescent="0.2">
      <c r="A769" s="324" t="s">
        <v>2561</v>
      </c>
      <c r="B769" s="5">
        <f>IFERROR(VLOOKUP(A769,CatProd!C:G,5,FALSE),"")</f>
        <v>60</v>
      </c>
      <c r="C769" s="5" t="str">
        <f t="shared" ca="1" si="22"/>
        <v>600mg - Tablet - Blister of 10 - 60 (10*6)</v>
      </c>
      <c r="D769" s="324" t="s">
        <v>6154</v>
      </c>
      <c r="E769" s="324" t="s">
        <v>6155</v>
      </c>
      <c r="F769" s="324" t="s">
        <v>6156</v>
      </c>
      <c r="G769" s="324"/>
      <c r="H769" s="5" t="str">
        <f t="shared" ca="1" si="23"/>
        <v>60-600mg - Tablet - Blister of 10 - 60 (10*6)</v>
      </c>
      <c r="I769" s="347">
        <v>1400</v>
      </c>
    </row>
    <row r="770" spans="1:9" x14ac:dyDescent="0.2">
      <c r="A770" s="324" t="s">
        <v>2561</v>
      </c>
      <c r="B770" s="5">
        <f>IFERROR(VLOOKUP(A770,CatProd!C:G,5,FALSE),"")</f>
        <v>60</v>
      </c>
      <c r="C770" s="5" t="str">
        <f t="shared" ref="C770:C833" ca="1" si="24">IF(OFFSET(D770,0,LangOffset,1,1)&lt;&gt;"",OFFSET(D770,0,LangOffset,1,1),"")</f>
        <v>600mg - Tablet - Blister of 5</v>
      </c>
      <c r="D770" s="324" t="s">
        <v>6157</v>
      </c>
      <c r="E770" s="324" t="s">
        <v>6158</v>
      </c>
      <c r="F770" s="324" t="s">
        <v>6159</v>
      </c>
      <c r="G770" s="324"/>
      <c r="H770" s="5" t="str">
        <f t="shared" ref="H770:H833" ca="1" si="25">CONCATENATE(B770,"-",C770)</f>
        <v>60-600mg - Tablet - Blister of 5</v>
      </c>
      <c r="I770" s="347">
        <v>1401</v>
      </c>
    </row>
    <row r="771" spans="1:9" x14ac:dyDescent="0.2">
      <c r="A771" s="324" t="s">
        <v>2561</v>
      </c>
      <c r="B771" s="5">
        <f>IFERROR(VLOOKUP(A771,CatProd!C:G,5,FALSE),"")</f>
        <v>60</v>
      </c>
      <c r="C771" s="5" t="str">
        <f t="shared" ca="1" si="24"/>
        <v>600mg - Tablet - Blister of 5 - 20 (5*4)</v>
      </c>
      <c r="D771" s="324" t="s">
        <v>6160</v>
      </c>
      <c r="E771" s="324" t="s">
        <v>6161</v>
      </c>
      <c r="F771" s="324" t="s">
        <v>6162</v>
      </c>
      <c r="G771" s="324"/>
      <c r="H771" s="5" t="str">
        <f t="shared" ca="1" si="25"/>
        <v>60-600mg - Tablet - Blister of 5 - 20 (5*4)</v>
      </c>
      <c r="I771" s="347">
        <v>1402</v>
      </c>
    </row>
    <row r="772" spans="1:9" x14ac:dyDescent="0.2">
      <c r="A772" s="324" t="s">
        <v>2561</v>
      </c>
      <c r="B772" s="5">
        <f>IFERROR(VLOOKUP(A772,CatProd!C:G,5,FALSE),"")</f>
        <v>60</v>
      </c>
      <c r="C772" s="5" t="str">
        <f t="shared" ca="1" si="24"/>
        <v>600mg - Tablet - Bottle of 100</v>
      </c>
      <c r="D772" s="324" t="s">
        <v>6140</v>
      </c>
      <c r="E772" s="324" t="s">
        <v>3246</v>
      </c>
      <c r="F772" s="324" t="s">
        <v>3247</v>
      </c>
      <c r="G772" s="324"/>
      <c r="H772" s="5" t="str">
        <f t="shared" ca="1" si="25"/>
        <v>60-600mg - Tablet - Bottle of 100</v>
      </c>
      <c r="I772" s="324">
        <v>687</v>
      </c>
    </row>
    <row r="773" spans="1:9" x14ac:dyDescent="0.2">
      <c r="A773" s="324" t="s">
        <v>2561</v>
      </c>
      <c r="B773" s="5">
        <f>IFERROR(VLOOKUP(A773,CatProd!C:G,5,FALSE),"")</f>
        <v>60</v>
      </c>
      <c r="C773" s="5" t="str">
        <f t="shared" ca="1" si="24"/>
        <v>600mg -Tablet - Bottle of 20</v>
      </c>
      <c r="D773" s="324" t="s">
        <v>6141</v>
      </c>
      <c r="E773" s="324" t="s">
        <v>3248</v>
      </c>
      <c r="F773" s="324" t="s">
        <v>3249</v>
      </c>
      <c r="G773" s="324"/>
      <c r="H773" s="5" t="str">
        <f t="shared" ca="1" si="25"/>
        <v>60-600mg -Tablet - Bottle of 20</v>
      </c>
      <c r="I773" s="324">
        <v>688</v>
      </c>
    </row>
    <row r="774" spans="1:9" x14ac:dyDescent="0.2">
      <c r="A774" s="324" t="s">
        <v>2561</v>
      </c>
      <c r="B774" s="5">
        <f>IFERROR(VLOOKUP(A774,CatProd!C:G,5,FALSE),"")</f>
        <v>60</v>
      </c>
      <c r="C774" s="5" t="str">
        <f t="shared" ca="1" si="24"/>
        <v>600mg -Tablet - Bottle of 30</v>
      </c>
      <c r="D774" s="324" t="s">
        <v>6163</v>
      </c>
      <c r="E774" s="324" t="s">
        <v>6164</v>
      </c>
      <c r="F774" s="324" t="s">
        <v>6165</v>
      </c>
      <c r="G774" s="324"/>
      <c r="H774" s="5" t="str">
        <f t="shared" ca="1" si="25"/>
        <v>60-600mg -Tablet - Bottle of 30</v>
      </c>
      <c r="I774" s="347">
        <v>1403</v>
      </c>
    </row>
    <row r="775" spans="1:9" x14ac:dyDescent="0.2">
      <c r="A775" s="324" t="s">
        <v>2561</v>
      </c>
      <c r="B775" s="5">
        <f>IFERROR(VLOOKUP(A775,CatProd!C:G,5,FALSE),"")</f>
        <v>60</v>
      </c>
      <c r="C775" s="5" t="str">
        <f t="shared" ca="1" si="24"/>
        <v>600mg -Tablet - Bottle of 60</v>
      </c>
      <c r="D775" s="324" t="s">
        <v>6166</v>
      </c>
      <c r="E775" s="324" t="s">
        <v>6167</v>
      </c>
      <c r="F775" s="324" t="s">
        <v>6168</v>
      </c>
      <c r="G775" s="324"/>
      <c r="H775" s="5" t="str">
        <f t="shared" ca="1" si="25"/>
        <v>60-600mg -Tablet - Bottle of 60</v>
      </c>
      <c r="I775" s="347">
        <v>1404</v>
      </c>
    </row>
    <row r="776" spans="1:9" ht="127.5" x14ac:dyDescent="0.2">
      <c r="A776" s="326" t="s">
        <v>4838</v>
      </c>
      <c r="B776" s="5">
        <f>IFERROR(VLOOKUP(A776,CatProd!C:G,5,FALSE),"")</f>
        <v>158</v>
      </c>
      <c r="C776" s="5" t="str">
        <f t="shared" ca="1" si="24"/>
        <v>Conical, polyester/polyethylene mosquito bednet, treated with WHOPES recommended insecticide, colour: white/blue/green, dimensions CxH in cm +/-5%, 1000x250</v>
      </c>
      <c r="D776" s="326" t="s">
        <v>6169</v>
      </c>
      <c r="E776" s="326" t="s">
        <v>6170</v>
      </c>
      <c r="F776" s="326" t="s">
        <v>6171</v>
      </c>
      <c r="G776" s="326"/>
      <c r="H776" s="5" t="str">
        <f t="shared" ca="1" si="25"/>
        <v>158-Conical, polyester/polyethylene mosquito bednet, treated with WHOPES recommended insecticide, colour: white/blue/green, dimensions CxH in cm +/-5%, 1000x250</v>
      </c>
      <c r="I776" s="347">
        <v>1405</v>
      </c>
    </row>
    <row r="777" spans="1:9" ht="127.5" x14ac:dyDescent="0.2">
      <c r="A777" s="326" t="s">
        <v>4838</v>
      </c>
      <c r="B777" s="5">
        <f>IFERROR(VLOOKUP(A777,CatProd!C:G,5,FALSE),"")</f>
        <v>158</v>
      </c>
      <c r="C777" s="5" t="str">
        <f t="shared" ca="1" si="24"/>
        <v>Conical, polyester/polyethylene mosquito bednet, treated with WHOPES recommended insecticide, colour: white/blue/green, dimensions CxH in cm +/-5%, 1050x220</v>
      </c>
      <c r="D777" s="326" t="s">
        <v>6172</v>
      </c>
      <c r="E777" s="326" t="s">
        <v>6173</v>
      </c>
      <c r="F777" s="326" t="s">
        <v>6174</v>
      </c>
      <c r="G777" s="326"/>
      <c r="H777" s="5" t="str">
        <f t="shared" ca="1" si="25"/>
        <v>158-Conical, polyester/polyethylene mosquito bednet, treated with WHOPES recommended insecticide, colour: white/blue/green, dimensions CxH in cm +/-5%, 1050x220</v>
      </c>
      <c r="I777" s="347">
        <v>1406</v>
      </c>
    </row>
    <row r="778" spans="1:9" ht="127.5" x14ac:dyDescent="0.2">
      <c r="A778" s="326" t="s">
        <v>4838</v>
      </c>
      <c r="B778" s="5">
        <f>IFERROR(VLOOKUP(A778,CatProd!C:G,5,FALSE),"")</f>
        <v>158</v>
      </c>
      <c r="C778" s="5" t="str">
        <f t="shared" ca="1" si="24"/>
        <v>Conical, polyester/polyethylene mosquito bednet, treated with WHOPES recommended insecticide, colour: white/blue/green, dimensions CxH in cm +/-5%, 1250x250</v>
      </c>
      <c r="D778" s="326" t="s">
        <v>6175</v>
      </c>
      <c r="E778" s="326" t="s">
        <v>6176</v>
      </c>
      <c r="F778" s="326" t="s">
        <v>6177</v>
      </c>
      <c r="G778" s="326"/>
      <c r="H778" s="5" t="str">
        <f t="shared" ca="1" si="25"/>
        <v>158-Conical, polyester/polyethylene mosquito bednet, treated with WHOPES recommended insecticide, colour: white/blue/green, dimensions CxH in cm +/-5%, 1250x250</v>
      </c>
      <c r="I778" s="347">
        <v>1407</v>
      </c>
    </row>
    <row r="779" spans="1:9" ht="153" x14ac:dyDescent="0.2">
      <c r="A779" s="326" t="s">
        <v>4839</v>
      </c>
      <c r="B779" s="5">
        <f>IFERROR(VLOOKUP(A779,CatProd!C:G,5,FALSE),"")</f>
        <v>159</v>
      </c>
      <c r="C779" s="5" t="str">
        <f t="shared" ca="1" si="24"/>
        <v>Rectangular + (Hammock), polyester/polyethylene mosquito bednet, treated with WHOPES recommended insecticide, colour: white/blue/green, dimensions LxWxH in cm +/-5%, 240x65x120 + (140x240cm)</v>
      </c>
      <c r="D779" s="326" t="s">
        <v>6178</v>
      </c>
      <c r="E779" s="326" t="s">
        <v>6179</v>
      </c>
      <c r="F779" s="326" t="s">
        <v>6180</v>
      </c>
      <c r="G779" s="326"/>
      <c r="H779" s="5" t="str">
        <f t="shared" ca="1" si="25"/>
        <v>159-Rectangular + (Hammock), polyester/polyethylene mosquito bednet, treated with WHOPES recommended insecticide, colour: white/blue/green, dimensions LxWxH in cm +/-5%, 240x65x120 + (140x240cm)</v>
      </c>
      <c r="I779" s="347">
        <v>1408</v>
      </c>
    </row>
    <row r="780" spans="1:9" ht="127.5" x14ac:dyDescent="0.2">
      <c r="A780" s="326" t="s">
        <v>4840</v>
      </c>
      <c r="B780" s="5">
        <f>IFERROR(VLOOKUP(A780,CatProd!C:G,5,FALSE),"")</f>
        <v>128</v>
      </c>
      <c r="C780" s="5" t="str">
        <f t="shared" ca="1" si="24"/>
        <v>Rectangular, polyester/polyethylene mosquito bednet, treated with WHOPES recommended insecticide, colour: white/blue/green, dimensions LxWxH in cm +/-5%, 180x160x150</v>
      </c>
      <c r="D780" s="326" t="s">
        <v>6181</v>
      </c>
      <c r="E780" s="326" t="s">
        <v>6182</v>
      </c>
      <c r="F780" s="326" t="s">
        <v>6183</v>
      </c>
      <c r="G780" s="326"/>
      <c r="H780" s="5" t="str">
        <f t="shared" ca="1" si="25"/>
        <v>128-Rectangular, polyester/polyethylene mosquito bednet, treated with WHOPES recommended insecticide, colour: white/blue/green, dimensions LxWxH in cm +/-5%, 180x160x150</v>
      </c>
      <c r="I780" s="347">
        <v>1409</v>
      </c>
    </row>
    <row r="781" spans="1:9" ht="127.5" x14ac:dyDescent="0.2">
      <c r="A781" s="326" t="s">
        <v>4840</v>
      </c>
      <c r="B781" s="5">
        <f>IFERROR(VLOOKUP(A781,CatProd!C:G,5,FALSE),"")</f>
        <v>128</v>
      </c>
      <c r="C781" s="5" t="str">
        <f t="shared" ca="1" si="24"/>
        <v>Rectangular, polyester/polyethylene mosquito bednet, treated with WHOPES recommended insecticide, colour: white/blue/green, dimensions LxWxH in cm +/-5%, 180x160x170</v>
      </c>
      <c r="D781" s="326" t="s">
        <v>6184</v>
      </c>
      <c r="E781" s="326" t="s">
        <v>6185</v>
      </c>
      <c r="F781" s="326" t="s">
        <v>6186</v>
      </c>
      <c r="G781" s="326"/>
      <c r="H781" s="5" t="str">
        <f t="shared" ca="1" si="25"/>
        <v>128-Rectangular, polyester/polyethylene mosquito bednet, treated with WHOPES recommended insecticide, colour: white/blue/green, dimensions LxWxH in cm +/-5%, 180x160x170</v>
      </c>
      <c r="I781" s="347">
        <v>1410</v>
      </c>
    </row>
    <row r="782" spans="1:9" ht="127.5" x14ac:dyDescent="0.2">
      <c r="A782" s="326" t="s">
        <v>4840</v>
      </c>
      <c r="B782" s="5">
        <f>IFERROR(VLOOKUP(A782,CatProd!C:G,5,FALSE),"")</f>
        <v>128</v>
      </c>
      <c r="C782" s="5" t="str">
        <f t="shared" ca="1" si="24"/>
        <v>Rectangular, polyester/polyethylene mosquito bednet, treated with WHOPES recommended insecticide, colour: white/blue/green, dimensions LxWxH in cm +/-5%, 180x160x180</v>
      </c>
      <c r="D782" s="326" t="s">
        <v>6187</v>
      </c>
      <c r="E782" s="326" t="s">
        <v>6188</v>
      </c>
      <c r="F782" s="326" t="s">
        <v>6189</v>
      </c>
      <c r="G782" s="326"/>
      <c r="H782" s="5" t="str">
        <f t="shared" ca="1" si="25"/>
        <v>128-Rectangular, polyester/polyethylene mosquito bednet, treated with WHOPES recommended insecticide, colour: white/blue/green, dimensions LxWxH in cm +/-5%, 180x160x180</v>
      </c>
      <c r="I782" s="347">
        <v>1411</v>
      </c>
    </row>
    <row r="783" spans="1:9" ht="127.5" x14ac:dyDescent="0.2">
      <c r="A783" s="326" t="s">
        <v>4840</v>
      </c>
      <c r="B783" s="5">
        <f>IFERROR(VLOOKUP(A783,CatProd!C:G,5,FALSE),"")</f>
        <v>128</v>
      </c>
      <c r="C783" s="5" t="str">
        <f t="shared" ca="1" si="24"/>
        <v>Rectangular, polyester/polyethylene mosquito bednet, treated with WHOPES recommended insecticide, colour: white/blue/green, dimensions LxWxH in cm +/-5%, 180x160x200</v>
      </c>
      <c r="D783" s="326" t="s">
        <v>6190</v>
      </c>
      <c r="E783" s="326" t="s">
        <v>6191</v>
      </c>
      <c r="F783" s="326" t="s">
        <v>6192</v>
      </c>
      <c r="G783" s="326"/>
      <c r="H783" s="5" t="str">
        <f t="shared" ca="1" si="25"/>
        <v>128-Rectangular, polyester/polyethylene mosquito bednet, treated with WHOPES recommended insecticide, colour: white/blue/green, dimensions LxWxH in cm +/-5%, 180x160x200</v>
      </c>
      <c r="I783" s="347">
        <v>1412</v>
      </c>
    </row>
    <row r="784" spans="1:9" ht="127.5" x14ac:dyDescent="0.2">
      <c r="A784" s="326" t="s">
        <v>4840</v>
      </c>
      <c r="B784" s="5">
        <f>IFERROR(VLOOKUP(A784,CatProd!C:G,5,FALSE),"")</f>
        <v>128</v>
      </c>
      <c r="C784" s="5" t="str">
        <f t="shared" ca="1" si="24"/>
        <v>Rectangular, polyester/polyethylene mosquito bednet, treated with WHOPES recommended insecticide, colour: white/blue/green, dimensions LxWxH in cm +/-5%, 180x190x150</v>
      </c>
      <c r="D784" s="326" t="s">
        <v>6193</v>
      </c>
      <c r="E784" s="326" t="s">
        <v>6194</v>
      </c>
      <c r="F784" s="326" t="s">
        <v>6195</v>
      </c>
      <c r="G784" s="326"/>
      <c r="H784" s="5" t="str">
        <f t="shared" ca="1" si="25"/>
        <v>128-Rectangular, polyester/polyethylene mosquito bednet, treated with WHOPES recommended insecticide, colour: white/blue/green, dimensions LxWxH in cm +/-5%, 180x190x150</v>
      </c>
      <c r="I784" s="347">
        <v>1413</v>
      </c>
    </row>
    <row r="785" spans="1:9" ht="127.5" x14ac:dyDescent="0.2">
      <c r="A785" s="326" t="s">
        <v>4840</v>
      </c>
      <c r="B785" s="5">
        <f>IFERROR(VLOOKUP(A785,CatProd!C:G,5,FALSE),"")</f>
        <v>128</v>
      </c>
      <c r="C785" s="5" t="str">
        <f t="shared" ca="1" si="24"/>
        <v>Rectangular, polyester/polyethylene mosquito bednet, treated with WHOPES recommended insecticide, colour: white/blue/green, dimensions LxWxH in cm +/-5%, 180x190x160</v>
      </c>
      <c r="D785" s="326" t="s">
        <v>6196</v>
      </c>
      <c r="E785" s="326" t="s">
        <v>6197</v>
      </c>
      <c r="F785" s="326" t="s">
        <v>6198</v>
      </c>
      <c r="G785" s="326"/>
      <c r="H785" s="5" t="str">
        <f t="shared" ca="1" si="25"/>
        <v>128-Rectangular, polyester/polyethylene mosquito bednet, treated with WHOPES recommended insecticide, colour: white/blue/green, dimensions LxWxH in cm +/-5%, 180x190x160</v>
      </c>
      <c r="I785" s="347">
        <v>1414</v>
      </c>
    </row>
    <row r="786" spans="1:9" ht="127.5" x14ac:dyDescent="0.2">
      <c r="A786" s="326" t="s">
        <v>4840</v>
      </c>
      <c r="B786" s="5">
        <f>IFERROR(VLOOKUP(A786,CatProd!C:G,5,FALSE),"")</f>
        <v>128</v>
      </c>
      <c r="C786" s="5" t="str">
        <f t="shared" ca="1" si="24"/>
        <v>Rectangular, polyester/polyethylene mosquito bednet, treated with WHOPES recommended insecticide, colour: white/blue/green, dimensions LxWxH in cm +/-5%, 190x180x170</v>
      </c>
      <c r="D786" s="326" t="s">
        <v>6199</v>
      </c>
      <c r="E786" s="326" t="s">
        <v>6200</v>
      </c>
      <c r="F786" s="326" t="s">
        <v>6201</v>
      </c>
      <c r="G786" s="326"/>
      <c r="H786" s="5" t="str">
        <f t="shared" ca="1" si="25"/>
        <v>128-Rectangular, polyester/polyethylene mosquito bednet, treated with WHOPES recommended insecticide, colour: white/blue/green, dimensions LxWxH in cm +/-5%, 190x180x170</v>
      </c>
      <c r="I786" s="347">
        <v>1415</v>
      </c>
    </row>
    <row r="787" spans="1:9" ht="127.5" x14ac:dyDescent="0.2">
      <c r="A787" s="326" t="s">
        <v>4840</v>
      </c>
      <c r="B787" s="5">
        <f>IFERROR(VLOOKUP(A787,CatProd!C:G,5,FALSE),"")</f>
        <v>128</v>
      </c>
      <c r="C787" s="5" t="str">
        <f t="shared" ca="1" si="24"/>
        <v>Rectangular, polyester/polyethylene mosquito bednet, treated with WHOPES recommended insecticide, colour: white/blue/green, dimensions LxWxH in cm +/-5%, 190x180x180</v>
      </c>
      <c r="D787" s="326" t="s">
        <v>6202</v>
      </c>
      <c r="E787" s="326" t="s">
        <v>6203</v>
      </c>
      <c r="F787" s="326" t="s">
        <v>6204</v>
      </c>
      <c r="G787" s="326"/>
      <c r="H787" s="5" t="str">
        <f t="shared" ca="1" si="25"/>
        <v>128-Rectangular, polyester/polyethylene mosquito bednet, treated with WHOPES recommended insecticide, colour: white/blue/green, dimensions LxWxH in cm +/-5%, 190x180x180</v>
      </c>
      <c r="I787" s="347">
        <v>1416</v>
      </c>
    </row>
    <row r="788" spans="1:9" ht="127.5" x14ac:dyDescent="0.2">
      <c r="A788" s="326" t="s">
        <v>4840</v>
      </c>
      <c r="B788" s="5">
        <f>IFERROR(VLOOKUP(A788,CatProd!C:G,5,FALSE),"")</f>
        <v>128</v>
      </c>
      <c r="C788" s="5" t="str">
        <f t="shared" ca="1" si="24"/>
        <v>Rectangular, polyester/polyethylene mosquito bednet, treated with WHOPES recommended insecticide, colour: white/blue/green, dimensions LxWxH in cm +/-5%, 195x160x200</v>
      </c>
      <c r="D788" s="326" t="s">
        <v>6205</v>
      </c>
      <c r="E788" s="326" t="s">
        <v>6206</v>
      </c>
      <c r="F788" s="326" t="s">
        <v>6207</v>
      </c>
      <c r="G788" s="326"/>
      <c r="H788" s="5" t="str">
        <f t="shared" ca="1" si="25"/>
        <v>128-Rectangular, polyester/polyethylene mosquito bednet, treated with WHOPES recommended insecticide, colour: white/blue/green, dimensions LxWxH in cm +/-5%, 195x160x200</v>
      </c>
      <c r="I788" s="347">
        <v>1417</v>
      </c>
    </row>
    <row r="789" spans="1:9" ht="127.5" x14ac:dyDescent="0.2">
      <c r="A789" s="326" t="s">
        <v>4840</v>
      </c>
      <c r="B789" s="5">
        <f>IFERROR(VLOOKUP(A789,CatProd!C:G,5,FALSE),"")</f>
        <v>128</v>
      </c>
      <c r="C789" s="5" t="str">
        <f t="shared" ca="1" si="24"/>
        <v>Rectangular, polyester/polyethylene mosquito bednet, treated with WHOPES recommended insecticide, colour: white/blue/green, dimensions LxWxH in cm +/-5%, 200x140x150</v>
      </c>
      <c r="D789" s="326" t="s">
        <v>6208</v>
      </c>
      <c r="E789" s="326" t="s">
        <v>6209</v>
      </c>
      <c r="F789" s="326" t="s">
        <v>6210</v>
      </c>
      <c r="G789" s="326"/>
      <c r="H789" s="5" t="str">
        <f t="shared" ca="1" si="25"/>
        <v>128-Rectangular, polyester/polyethylene mosquito bednet, treated with WHOPES recommended insecticide, colour: white/blue/green, dimensions LxWxH in cm +/-5%, 200x140x150</v>
      </c>
      <c r="I789" s="347">
        <v>1418</v>
      </c>
    </row>
    <row r="790" spans="1:9" ht="127.5" x14ac:dyDescent="0.2">
      <c r="A790" s="326" t="s">
        <v>4840</v>
      </c>
      <c r="B790" s="5">
        <f>IFERROR(VLOOKUP(A790,CatProd!C:G,5,FALSE),"")</f>
        <v>128</v>
      </c>
      <c r="C790" s="5" t="str">
        <f t="shared" ca="1" si="24"/>
        <v>Rectangular, polyester/polyethylene mosquito bednet, treated with WHOPES recommended insecticide, colour: white/blue/green, dimensions LxWxH in cm +/-5%, 210x190x180</v>
      </c>
      <c r="D790" s="326" t="s">
        <v>6211</v>
      </c>
      <c r="E790" s="326" t="s">
        <v>6212</v>
      </c>
      <c r="F790" s="326" t="s">
        <v>6213</v>
      </c>
      <c r="G790" s="326"/>
      <c r="H790" s="5" t="str">
        <f t="shared" ca="1" si="25"/>
        <v>128-Rectangular, polyester/polyethylene mosquito bednet, treated with WHOPES recommended insecticide, colour: white/blue/green, dimensions LxWxH in cm +/-5%, 210x190x180</v>
      </c>
      <c r="I790" s="347">
        <v>1419</v>
      </c>
    </row>
    <row r="791" spans="1:9" ht="15" x14ac:dyDescent="0.25">
      <c r="A791" s="324" t="s">
        <v>4809</v>
      </c>
      <c r="B791" s="5">
        <f>IFERROR(VLOOKUP(A791,CatProd!C:G,5,FALSE),"")</f>
        <v>30</v>
      </c>
      <c r="C791" s="5" t="str">
        <f t="shared" ca="1" si="24"/>
        <v>100mg+25mg - Tablet - Blister of 10 - 60 (10*6)</v>
      </c>
      <c r="D791" s="324" t="s">
        <v>6214</v>
      </c>
      <c r="E791" s="325" t="s">
        <v>3271</v>
      </c>
      <c r="F791" s="325" t="s">
        <v>3270</v>
      </c>
      <c r="G791" s="325"/>
      <c r="H791" s="5" t="str">
        <f t="shared" ca="1" si="25"/>
        <v>30-100mg+25mg - Tablet - Blister of 10 - 60 (10*6)</v>
      </c>
      <c r="I791" s="324">
        <v>693</v>
      </c>
    </row>
    <row r="792" spans="1:9" ht="15" x14ac:dyDescent="0.25">
      <c r="A792" s="324" t="s">
        <v>4809</v>
      </c>
      <c r="B792" s="5">
        <f>IFERROR(VLOOKUP(A792,CatProd!C:G,5,FALSE),"")</f>
        <v>30</v>
      </c>
      <c r="C792" s="5" t="str">
        <f t="shared" ca="1" si="24"/>
        <v>100mg+25mg - Tablet - Bottle of 120</v>
      </c>
      <c r="D792" s="324" t="s">
        <v>6216</v>
      </c>
      <c r="E792" s="325" t="s">
        <v>3252</v>
      </c>
      <c r="F792" s="325" t="s">
        <v>3253</v>
      </c>
      <c r="G792" s="325"/>
      <c r="H792" s="5" t="str">
        <f t="shared" ca="1" si="25"/>
        <v>30-100mg+25mg - Tablet - Bottle of 120</v>
      </c>
      <c r="I792" s="324">
        <v>695</v>
      </c>
    </row>
    <row r="793" spans="1:9" ht="15" x14ac:dyDescent="0.25">
      <c r="A793" s="324" t="s">
        <v>4809</v>
      </c>
      <c r="B793" s="5">
        <f>IFERROR(VLOOKUP(A793,CatProd!C:G,5,FALSE),"")</f>
        <v>30</v>
      </c>
      <c r="C793" s="5" t="str">
        <f t="shared" ca="1" si="24"/>
        <v>100mg+25mg - Tablet - Bottle of 60</v>
      </c>
      <c r="D793" s="324" t="s">
        <v>6215</v>
      </c>
      <c r="E793" s="325" t="s">
        <v>3250</v>
      </c>
      <c r="F793" s="325" t="s">
        <v>3251</v>
      </c>
      <c r="G793" s="325"/>
      <c r="H793" s="5" t="str">
        <f t="shared" ca="1" si="25"/>
        <v>30-100mg+25mg - Tablet - Bottle of 60</v>
      </c>
      <c r="I793" s="324">
        <v>694</v>
      </c>
    </row>
    <row r="794" spans="1:9" ht="15" x14ac:dyDescent="0.25">
      <c r="A794" s="324" t="s">
        <v>4809</v>
      </c>
      <c r="B794" s="5">
        <f>IFERROR(VLOOKUP(A794,CatProd!C:G,5,FALSE),"")</f>
        <v>30</v>
      </c>
      <c r="C794" s="5" t="str">
        <f t="shared" ca="1" si="24"/>
        <v>133.3mg+33.3mg - Capsule - Bottle of 180</v>
      </c>
      <c r="D794" s="324" t="s">
        <v>6217</v>
      </c>
      <c r="E794" s="325" t="s">
        <v>3276</v>
      </c>
      <c r="F794" s="325" t="s">
        <v>3277</v>
      </c>
      <c r="G794" s="325"/>
      <c r="H794" s="5" t="str">
        <f t="shared" ca="1" si="25"/>
        <v>30-133.3mg+33.3mg - Capsule - Bottle of 180</v>
      </c>
      <c r="I794" s="324">
        <v>696</v>
      </c>
    </row>
    <row r="795" spans="1:9" ht="15" x14ac:dyDescent="0.25">
      <c r="A795" s="324" t="s">
        <v>4809</v>
      </c>
      <c r="B795" s="5">
        <f>IFERROR(VLOOKUP(A795,CatProd!C:G,5,FALSE),"")</f>
        <v>30</v>
      </c>
      <c r="C795" s="5" t="str">
        <f t="shared" ca="1" si="24"/>
        <v>133.3mg+33.3mg - Capsule - Bottle of 90</v>
      </c>
      <c r="D795" s="324" t="s">
        <v>6218</v>
      </c>
      <c r="E795" s="325" t="s">
        <v>3274</v>
      </c>
      <c r="F795" s="325" t="s">
        <v>3275</v>
      </c>
      <c r="G795" s="325"/>
      <c r="H795" s="5" t="str">
        <f t="shared" ca="1" si="25"/>
        <v>30-133.3mg+33.3mg - Capsule - Bottle of 90</v>
      </c>
      <c r="I795" s="324">
        <v>698</v>
      </c>
    </row>
    <row r="796" spans="1:9" ht="15" x14ac:dyDescent="0.25">
      <c r="A796" s="324" t="s">
        <v>4809</v>
      </c>
      <c r="B796" s="5">
        <f>IFERROR(VLOOKUP(A796,CatProd!C:G,5,FALSE),"")</f>
        <v>30</v>
      </c>
      <c r="C796" s="5" t="str">
        <f t="shared" ca="1" si="24"/>
        <v>200mg+50mg - Tablet - Blister of 10</v>
      </c>
      <c r="D796" s="324" t="s">
        <v>6219</v>
      </c>
      <c r="E796" s="325" t="s">
        <v>3265</v>
      </c>
      <c r="F796" s="325" t="s">
        <v>3264</v>
      </c>
      <c r="G796" s="325"/>
      <c r="H796" s="5" t="str">
        <f t="shared" ca="1" si="25"/>
        <v>30-200mg+50mg - Tablet - Blister of 10</v>
      </c>
      <c r="I796" s="324">
        <v>700</v>
      </c>
    </row>
    <row r="797" spans="1:9" ht="15" x14ac:dyDescent="0.25">
      <c r="A797" s="324" t="s">
        <v>4809</v>
      </c>
      <c r="B797" s="5">
        <f>IFERROR(VLOOKUP(A797,CatProd!C:G,5,FALSE),"")</f>
        <v>30</v>
      </c>
      <c r="C797" s="5" t="str">
        <f t="shared" ca="1" si="24"/>
        <v>200mg+50mg - Tablet - Blister of 10 - 60 (10*6)</v>
      </c>
      <c r="D797" s="324" t="s">
        <v>6222</v>
      </c>
      <c r="E797" s="325" t="s">
        <v>3273</v>
      </c>
      <c r="F797" s="325" t="s">
        <v>3272</v>
      </c>
      <c r="G797" s="325"/>
      <c r="H797" s="5" t="str">
        <f t="shared" ca="1" si="25"/>
        <v>30-200mg+50mg - Tablet - Blister of 10 - 60 (10*6)</v>
      </c>
      <c r="I797" s="324">
        <v>703</v>
      </c>
    </row>
    <row r="798" spans="1:9" ht="15" x14ac:dyDescent="0.25">
      <c r="A798" s="324" t="s">
        <v>4809</v>
      </c>
      <c r="B798" s="5">
        <f>IFERROR(VLOOKUP(A798,CatProd!C:G,5,FALSE),"")</f>
        <v>30</v>
      </c>
      <c r="C798" s="5" t="str">
        <f t="shared" ca="1" si="24"/>
        <v>200mg+50mg - Tablet - Blister of 12</v>
      </c>
      <c r="D798" s="324" t="s">
        <v>6220</v>
      </c>
      <c r="E798" s="325" t="s">
        <v>3269</v>
      </c>
      <c r="F798" s="325" t="s">
        <v>3268</v>
      </c>
      <c r="G798" s="325"/>
      <c r="H798" s="5" t="str">
        <f t="shared" ca="1" si="25"/>
        <v>30-200mg+50mg - Tablet - Blister of 12</v>
      </c>
      <c r="I798" s="324">
        <v>701</v>
      </c>
    </row>
    <row r="799" spans="1:9" ht="15" x14ac:dyDescent="0.25">
      <c r="A799" s="324" t="s">
        <v>4809</v>
      </c>
      <c r="B799" s="5">
        <f>IFERROR(VLOOKUP(A799,CatProd!C:G,5,FALSE),"")</f>
        <v>30</v>
      </c>
      <c r="C799" s="5" t="str">
        <f t="shared" ca="1" si="24"/>
        <v>200mg+50mg - Tablet - Blister of 6</v>
      </c>
      <c r="D799" s="324" t="s">
        <v>6221</v>
      </c>
      <c r="E799" s="325" t="s">
        <v>3255</v>
      </c>
      <c r="F799" s="325" t="s">
        <v>3254</v>
      </c>
      <c r="G799" s="325"/>
      <c r="H799" s="5" t="str">
        <f t="shared" ca="1" si="25"/>
        <v>30-200mg+50mg - Tablet - Blister of 6</v>
      </c>
      <c r="I799" s="324">
        <v>702</v>
      </c>
    </row>
    <row r="800" spans="1:9" ht="15" x14ac:dyDescent="0.25">
      <c r="A800" s="324" t="s">
        <v>4809</v>
      </c>
      <c r="B800" s="5">
        <f>IFERROR(VLOOKUP(A800,CatProd!C:G,5,FALSE),"")</f>
        <v>30</v>
      </c>
      <c r="C800" s="5" t="str">
        <f t="shared" ca="1" si="24"/>
        <v>200mg+50mg - Tablet - Bottle of 120</v>
      </c>
      <c r="D800" s="324" t="s">
        <v>6224</v>
      </c>
      <c r="E800" s="325" t="s">
        <v>3256</v>
      </c>
      <c r="F800" s="325" t="s">
        <v>3257</v>
      </c>
      <c r="G800" s="325"/>
      <c r="H800" s="5" t="str">
        <f t="shared" ca="1" si="25"/>
        <v>30-200mg+50mg - Tablet - Bottle of 120</v>
      </c>
      <c r="I800" s="324">
        <v>705</v>
      </c>
    </row>
    <row r="801" spans="1:9" ht="15" x14ac:dyDescent="0.25">
      <c r="A801" s="324" t="s">
        <v>4809</v>
      </c>
      <c r="B801" s="5">
        <f>IFERROR(VLOOKUP(A801,CatProd!C:G,5,FALSE),"")</f>
        <v>30</v>
      </c>
      <c r="C801" s="5" t="str">
        <f t="shared" ca="1" si="24"/>
        <v>200mg+50mg - Tablet - Bottle of 60</v>
      </c>
      <c r="D801" s="324" t="s">
        <v>6223</v>
      </c>
      <c r="E801" s="325" t="s">
        <v>3266</v>
      </c>
      <c r="F801" s="325" t="s">
        <v>3267</v>
      </c>
      <c r="G801" s="325"/>
      <c r="H801" s="5" t="str">
        <f t="shared" ca="1" si="25"/>
        <v>30-200mg+50mg - Tablet - Bottle of 60</v>
      </c>
      <c r="I801" s="324">
        <v>704</v>
      </c>
    </row>
    <row r="802" spans="1:9" ht="15" x14ac:dyDescent="0.25">
      <c r="A802" s="324" t="s">
        <v>4809</v>
      </c>
      <c r="B802" s="5">
        <f>IFERROR(VLOOKUP(A802,CatProd!C:G,5,FALSE),"")</f>
        <v>30</v>
      </c>
      <c r="C802" s="5" t="str">
        <f t="shared" ca="1" si="24"/>
        <v>40mg+10mg - Capsule - Bottle of 120</v>
      </c>
      <c r="D802" s="324" t="s">
        <v>6225</v>
      </c>
      <c r="E802" s="325" t="s">
        <v>3278</v>
      </c>
      <c r="F802" s="325" t="s">
        <v>3279</v>
      </c>
      <c r="G802" s="325"/>
      <c r="H802" s="5" t="str">
        <f t="shared" ca="1" si="25"/>
        <v>30-40mg+10mg - Capsule - Bottle of 120</v>
      </c>
      <c r="I802" s="324">
        <v>708</v>
      </c>
    </row>
    <row r="803" spans="1:9" ht="15" x14ac:dyDescent="0.25">
      <c r="A803" s="324" t="s">
        <v>4809</v>
      </c>
      <c r="B803" s="5">
        <f>IFERROR(VLOOKUP(A803,CatProd!C:G,5,FALSE),"")</f>
        <v>30</v>
      </c>
      <c r="C803" s="5" t="str">
        <f t="shared" ca="1" si="24"/>
        <v>80mg+20mg/ml - Bottle of 160 ml</v>
      </c>
      <c r="D803" s="324" t="s">
        <v>3261</v>
      </c>
      <c r="E803" s="325" t="s">
        <v>3262</v>
      </c>
      <c r="F803" s="325" t="s">
        <v>3263</v>
      </c>
      <c r="G803" s="325"/>
      <c r="H803" s="5" t="str">
        <f t="shared" ca="1" si="25"/>
        <v>30-80mg+20mg/ml - Bottle of 160 ml</v>
      </c>
      <c r="I803" s="324">
        <v>710</v>
      </c>
    </row>
    <row r="804" spans="1:9" ht="15" x14ac:dyDescent="0.25">
      <c r="A804" s="324" t="s">
        <v>4809</v>
      </c>
      <c r="B804" s="5">
        <f>IFERROR(VLOOKUP(A804,CatProd!C:G,5,FALSE),"")</f>
        <v>30</v>
      </c>
      <c r="C804" s="5" t="str">
        <f t="shared" ca="1" si="24"/>
        <v>80mg+20mg/ml - Bottle of 60 ml</v>
      </c>
      <c r="D804" s="324" t="s">
        <v>3258</v>
      </c>
      <c r="E804" s="325" t="s">
        <v>3259</v>
      </c>
      <c r="F804" s="325" t="s">
        <v>3260</v>
      </c>
      <c r="G804" s="325"/>
      <c r="H804" s="5" t="str">
        <f t="shared" ca="1" si="25"/>
        <v>30-80mg+20mg/ml - Bottle of 60 ml</v>
      </c>
      <c r="I804" s="324">
        <v>712</v>
      </c>
    </row>
    <row r="805" spans="1:9" ht="25.5" x14ac:dyDescent="0.2">
      <c r="A805" s="326" t="s">
        <v>4841</v>
      </c>
      <c r="B805" s="5">
        <f>IFERROR(VLOOKUP(A805,CatProd!C:G,5,FALSE),"")</f>
        <v>140</v>
      </c>
      <c r="C805" s="5" t="str">
        <f t="shared" ca="1" si="24"/>
        <v>Assorted items (lumpsum)</v>
      </c>
      <c r="D805" s="326" t="s">
        <v>6226</v>
      </c>
      <c r="E805" s="326" t="s">
        <v>6227</v>
      </c>
      <c r="F805" s="326" t="s">
        <v>6228</v>
      </c>
      <c r="G805" s="326"/>
      <c r="H805" s="5" t="str">
        <f t="shared" ca="1" si="25"/>
        <v>140-Assorted items (lumpsum)</v>
      </c>
      <c r="I805" s="326">
        <v>720</v>
      </c>
    </row>
    <row r="806" spans="1:9" ht="15" x14ac:dyDescent="0.25">
      <c r="A806" s="324" t="s">
        <v>2571</v>
      </c>
      <c r="B806" s="5">
        <f>IFERROR(VLOOKUP(A806,CatProd!C:G,5,FALSE),"")</f>
        <v>129</v>
      </c>
      <c r="C806" s="5" t="str">
        <f t="shared" ca="1" si="24"/>
        <v xml:space="preserve"> - </v>
      </c>
      <c r="D806" s="324" t="s">
        <v>3012</v>
      </c>
      <c r="E806" s="325" t="s">
        <v>3012</v>
      </c>
      <c r="F806" s="325" t="s">
        <v>3012</v>
      </c>
      <c r="G806" s="325"/>
      <c r="H806" s="5" t="str">
        <f t="shared" ca="1" si="25"/>
        <v xml:space="preserve">129- - </v>
      </c>
      <c r="I806" s="324">
        <v>721</v>
      </c>
    </row>
    <row r="807" spans="1:9" x14ac:dyDescent="0.2">
      <c r="A807" s="326" t="s">
        <v>2565</v>
      </c>
      <c r="B807" s="5">
        <f>IFERROR(VLOOKUP(A807,CatProd!C:G,5,FALSE),"")</f>
        <v>117</v>
      </c>
      <c r="C807" s="5" t="str">
        <f t="shared" ca="1" si="24"/>
        <v>250mg - Tablet - Blister of 4</v>
      </c>
      <c r="D807" s="326" t="s">
        <v>6229</v>
      </c>
      <c r="E807" s="326" t="s">
        <v>6230</v>
      </c>
      <c r="F807" s="326" t="s">
        <v>3280</v>
      </c>
      <c r="G807" s="326"/>
      <c r="H807" s="5" t="str">
        <f t="shared" ca="1" si="25"/>
        <v>117-250mg - Tablet - Blister of 4</v>
      </c>
      <c r="I807" s="326">
        <v>725</v>
      </c>
    </row>
    <row r="808" spans="1:9" x14ac:dyDescent="0.2">
      <c r="A808" s="326" t="s">
        <v>2565</v>
      </c>
      <c r="B808" s="5">
        <f>IFERROR(VLOOKUP(A808,CatProd!C:G,5,FALSE),"")</f>
        <v>117</v>
      </c>
      <c r="C808" s="5" t="str">
        <f t="shared" ca="1" si="24"/>
        <v>250mg - Tablet - Blister of 6</v>
      </c>
      <c r="D808" s="326" t="s">
        <v>5390</v>
      </c>
      <c r="E808" s="326" t="s">
        <v>5391</v>
      </c>
      <c r="F808" s="326" t="s">
        <v>3281</v>
      </c>
      <c r="G808" s="326"/>
      <c r="H808" s="5" t="str">
        <f t="shared" ca="1" si="25"/>
        <v>117-250mg - Tablet - Blister of 6</v>
      </c>
      <c r="I808" s="326">
        <v>726</v>
      </c>
    </row>
    <row r="809" spans="1:9" x14ac:dyDescent="0.2">
      <c r="A809" s="326" t="s">
        <v>2565</v>
      </c>
      <c r="B809" s="5">
        <f>IFERROR(VLOOKUP(A809,CatProd!C:G,5,FALSE),"")</f>
        <v>117</v>
      </c>
      <c r="C809" s="5" t="str">
        <f t="shared" ca="1" si="24"/>
        <v>250mg - Tablet - Blister of 8</v>
      </c>
      <c r="D809" s="326" t="s">
        <v>5392</v>
      </c>
      <c r="E809" s="326" t="s">
        <v>5393</v>
      </c>
      <c r="F809" s="326" t="s">
        <v>3282</v>
      </c>
      <c r="G809" s="326"/>
      <c r="H809" s="5" t="str">
        <f t="shared" ca="1" si="25"/>
        <v>117-250mg - Tablet - Blister of 8</v>
      </c>
      <c r="I809" s="326">
        <v>727</v>
      </c>
    </row>
    <row r="810" spans="1:9" x14ac:dyDescent="0.2">
      <c r="A810" s="354" t="s">
        <v>4826</v>
      </c>
      <c r="B810" s="5">
        <v>156</v>
      </c>
      <c r="C810" s="5" t="str">
        <f t="shared" ca="1" si="24"/>
        <v>1g - Powder for injection - Vial</v>
      </c>
      <c r="D810" s="354" t="s">
        <v>5348</v>
      </c>
      <c r="E810" s="354" t="s">
        <v>5348</v>
      </c>
      <c r="F810" s="354" t="s">
        <v>5348</v>
      </c>
      <c r="G810" s="354" t="s">
        <v>5348</v>
      </c>
      <c r="H810" s="5" t="str">
        <f t="shared" ca="1" si="25"/>
        <v>156-1g - Powder for injection - Vial</v>
      </c>
      <c r="I810" s="357">
        <v>1546</v>
      </c>
    </row>
    <row r="811" spans="1:9" x14ac:dyDescent="0.2">
      <c r="A811" s="324" t="s">
        <v>4826</v>
      </c>
      <c r="B811" s="5">
        <f>IFERROR(VLOOKUP(A811,CatProd!C:G,5,FALSE),"")</f>
        <v>156</v>
      </c>
      <c r="C811" s="5" t="str">
        <f t="shared" ca="1" si="24"/>
        <v>1g - Powder for injection - Vial - 10*1g</v>
      </c>
      <c r="D811" s="324" t="s">
        <v>5347</v>
      </c>
      <c r="E811" s="324" t="s">
        <v>2778</v>
      </c>
      <c r="F811" s="324" t="s">
        <v>2777</v>
      </c>
      <c r="G811" s="324"/>
      <c r="H811" s="5" t="str">
        <f t="shared" ca="1" si="25"/>
        <v>156-1g - Powder for injection - Vial - 10*1g</v>
      </c>
      <c r="I811" s="347">
        <v>1420</v>
      </c>
    </row>
    <row r="812" spans="1:9" ht="25.5" x14ac:dyDescent="0.2">
      <c r="A812" s="326" t="s">
        <v>2573</v>
      </c>
      <c r="B812" s="5">
        <f>IFERROR(VLOOKUP(A812,CatProd!C:G,5,FALSE),"")</f>
        <v>146</v>
      </c>
      <c r="C812" s="5" t="str">
        <f t="shared" ca="1" si="24"/>
        <v>Assorted items (lumpsum)</v>
      </c>
      <c r="D812" s="326" t="s">
        <v>6226</v>
      </c>
      <c r="E812" s="326" t="s">
        <v>6227</v>
      </c>
      <c r="F812" s="326" t="s">
        <v>6228</v>
      </c>
      <c r="G812" s="326"/>
      <c r="H812" s="5" t="str">
        <f t="shared" ca="1" si="25"/>
        <v>146-Assorted items (lumpsum)</v>
      </c>
      <c r="I812" s="326">
        <v>728</v>
      </c>
    </row>
    <row r="813" spans="1:9" x14ac:dyDescent="0.2">
      <c r="A813" s="324" t="s">
        <v>2520</v>
      </c>
      <c r="B813" s="5">
        <f>IFERROR(VLOOKUP(A813,CatProd!C:G,5,FALSE),"")</f>
        <v>61</v>
      </c>
      <c r="C813" s="5" t="str">
        <f t="shared" ca="1" si="24"/>
        <v>400mg - Tablet - Blister of 10</v>
      </c>
      <c r="D813" s="324" t="s">
        <v>5562</v>
      </c>
      <c r="E813" s="324" t="s">
        <v>2933</v>
      </c>
      <c r="F813" s="324" t="s">
        <v>2932</v>
      </c>
      <c r="G813" s="324"/>
      <c r="H813" s="5" t="str">
        <f t="shared" ca="1" si="25"/>
        <v>61-400mg - Tablet - Blister of 10</v>
      </c>
      <c r="I813" s="324">
        <v>730</v>
      </c>
    </row>
    <row r="814" spans="1:9" x14ac:dyDescent="0.2">
      <c r="A814" s="324" t="s">
        <v>2520</v>
      </c>
      <c r="B814" s="5">
        <f>IFERROR(VLOOKUP(A814,CatProd!C:G,5,FALSE),"")</f>
        <v>61</v>
      </c>
      <c r="C814" s="5" t="str">
        <f t="shared" ca="1" si="24"/>
        <v>400mg - Tablet - Blister of 10 - 100 (10*10)</v>
      </c>
      <c r="D814" s="324" t="s">
        <v>5576</v>
      </c>
      <c r="E814" s="324" t="s">
        <v>5577</v>
      </c>
      <c r="F814" s="324" t="s">
        <v>5578</v>
      </c>
      <c r="G814" s="324"/>
      <c r="H814" s="5" t="str">
        <f t="shared" ca="1" si="25"/>
        <v>61-400mg - Tablet - Blister of 10 - 100 (10*10)</v>
      </c>
      <c r="I814" s="347">
        <v>1421</v>
      </c>
    </row>
    <row r="815" spans="1:9" x14ac:dyDescent="0.2">
      <c r="A815" s="324" t="s">
        <v>2520</v>
      </c>
      <c r="B815" s="5">
        <f>IFERROR(VLOOKUP(A815,CatProd!C:G,5,FALSE),"")</f>
        <v>61</v>
      </c>
      <c r="C815" s="5" t="str">
        <f t="shared" ca="1" si="24"/>
        <v>400mg - Tablet - Blister of 20</v>
      </c>
      <c r="D815" s="324" t="s">
        <v>6234</v>
      </c>
      <c r="E815" s="324" t="s">
        <v>6235</v>
      </c>
      <c r="F815" s="324" t="s">
        <v>6236</v>
      </c>
      <c r="G815" s="324"/>
      <c r="H815" s="5" t="str">
        <f t="shared" ca="1" si="25"/>
        <v>61-400mg - Tablet - Blister of 20</v>
      </c>
      <c r="I815" s="347">
        <v>1422</v>
      </c>
    </row>
    <row r="816" spans="1:9" x14ac:dyDescent="0.2">
      <c r="A816" s="324" t="s">
        <v>2520</v>
      </c>
      <c r="B816" s="5">
        <f>IFERROR(VLOOKUP(A816,CatProd!C:G,5,FALSE),"")</f>
        <v>61</v>
      </c>
      <c r="C816" s="5" t="str">
        <f t="shared" ca="1" si="24"/>
        <v>400mg - Tablet - Blister of 5</v>
      </c>
      <c r="D816" s="324" t="s">
        <v>6231</v>
      </c>
      <c r="E816" s="324" t="s">
        <v>2845</v>
      </c>
      <c r="F816" s="324" t="s">
        <v>2844</v>
      </c>
      <c r="G816" s="324"/>
      <c r="H816" s="5" t="str">
        <f t="shared" ca="1" si="25"/>
        <v>61-400mg - Tablet - Blister of 5</v>
      </c>
      <c r="I816" s="324">
        <v>731</v>
      </c>
    </row>
    <row r="817" spans="1:9" x14ac:dyDescent="0.2">
      <c r="A817" s="324" t="s">
        <v>2520</v>
      </c>
      <c r="B817" s="5">
        <f>IFERROR(VLOOKUP(A817,CatProd!C:G,5,FALSE),"")</f>
        <v>61</v>
      </c>
      <c r="C817" s="5" t="str">
        <f t="shared" ca="1" si="24"/>
        <v>400mg - Tablet - Blister of 7</v>
      </c>
      <c r="D817" s="324" t="s">
        <v>6232</v>
      </c>
      <c r="E817" s="324" t="s">
        <v>3284</v>
      </c>
      <c r="F817" s="324" t="s">
        <v>3283</v>
      </c>
      <c r="G817" s="324"/>
      <c r="H817" s="5" t="str">
        <f t="shared" ca="1" si="25"/>
        <v>61-400mg - Tablet - Blister of 7</v>
      </c>
      <c r="I817" s="324">
        <v>732</v>
      </c>
    </row>
    <row r="818" spans="1:9" x14ac:dyDescent="0.2">
      <c r="A818" s="324" t="s">
        <v>2520</v>
      </c>
      <c r="B818" s="5">
        <f>IFERROR(VLOOKUP(A818,CatProd!C:G,5,FALSE),"")</f>
        <v>61</v>
      </c>
      <c r="C818" s="5" t="str">
        <f t="shared" ca="1" si="24"/>
        <v>400mg - Tablet - Bottle of 100</v>
      </c>
      <c r="D818" s="324" t="s">
        <v>5568</v>
      </c>
      <c r="E818" s="324" t="s">
        <v>2938</v>
      </c>
      <c r="F818" s="324" t="s">
        <v>2939</v>
      </c>
      <c r="G818" s="324"/>
      <c r="H818" s="5" t="str">
        <f t="shared" ca="1" si="25"/>
        <v>61-400mg - Tablet - Bottle of 100</v>
      </c>
      <c r="I818" s="324">
        <v>734</v>
      </c>
    </row>
    <row r="819" spans="1:9" x14ac:dyDescent="0.2">
      <c r="A819" s="324" t="s">
        <v>2520</v>
      </c>
      <c r="B819" s="5">
        <f>IFERROR(VLOOKUP(A819,CatProd!C:G,5,FALSE),"")</f>
        <v>61</v>
      </c>
      <c r="C819" s="5" t="str">
        <f t="shared" ca="1" si="24"/>
        <v>400mg - Tablet - Bottle of 1000</v>
      </c>
      <c r="D819" s="324" t="s">
        <v>5569</v>
      </c>
      <c r="E819" s="324" t="s">
        <v>2940</v>
      </c>
      <c r="F819" s="324" t="s">
        <v>2941</v>
      </c>
      <c r="G819" s="324"/>
      <c r="H819" s="5" t="str">
        <f t="shared" ca="1" si="25"/>
        <v>61-400mg - Tablet - Bottle of 1000</v>
      </c>
      <c r="I819" s="324">
        <v>735</v>
      </c>
    </row>
    <row r="820" spans="1:9" x14ac:dyDescent="0.2">
      <c r="A820" s="324" t="s">
        <v>2520</v>
      </c>
      <c r="B820" s="5">
        <f>IFERROR(VLOOKUP(A820,CatProd!C:G,5,FALSE),"")</f>
        <v>61</v>
      </c>
      <c r="C820" s="5" t="str">
        <f t="shared" ca="1" si="24"/>
        <v>400mg - Tablet - Bottle of 30</v>
      </c>
      <c r="D820" s="324" t="s">
        <v>6233</v>
      </c>
      <c r="E820" s="324" t="s">
        <v>2838</v>
      </c>
      <c r="F820" s="324" t="s">
        <v>2839</v>
      </c>
      <c r="G820" s="324"/>
      <c r="H820" s="5" t="str">
        <f t="shared" ca="1" si="25"/>
        <v>61-400mg - Tablet - Bottle of 30</v>
      </c>
      <c r="I820" s="324">
        <v>736</v>
      </c>
    </row>
    <row r="821" spans="1:9" ht="15" x14ac:dyDescent="0.25">
      <c r="A821" s="324" t="s">
        <v>4810</v>
      </c>
      <c r="B821" s="5">
        <f>IFERROR(VLOOKUP(A821,CatProd!C:G,5,FALSE),"")</f>
        <v>33</v>
      </c>
      <c r="C821" s="5" t="str">
        <f t="shared" ca="1" si="24"/>
        <v>100mg - Dispersible tablet - Blister of 10</v>
      </c>
      <c r="D821" s="324" t="s">
        <v>6259</v>
      </c>
      <c r="E821" s="325" t="s">
        <v>6260</v>
      </c>
      <c r="F821" s="325" t="s">
        <v>6261</v>
      </c>
      <c r="G821" s="325"/>
      <c r="H821" s="5" t="str">
        <f t="shared" ca="1" si="25"/>
        <v>33-100mg - Dispersible tablet - Blister of 10</v>
      </c>
      <c r="I821" s="347">
        <v>1423</v>
      </c>
    </row>
    <row r="822" spans="1:9" ht="15" x14ac:dyDescent="0.25">
      <c r="A822" s="324" t="s">
        <v>4810</v>
      </c>
      <c r="B822" s="5">
        <f>IFERROR(VLOOKUP(A822,CatProd!C:G,5,FALSE),"")</f>
        <v>33</v>
      </c>
      <c r="C822" s="5" t="str">
        <f t="shared" ca="1" si="24"/>
        <v>100mg - Dispersible tablet - Bottle of 1000</v>
      </c>
      <c r="D822" s="324" t="s">
        <v>6262</v>
      </c>
      <c r="E822" s="325" t="s">
        <v>6263</v>
      </c>
      <c r="F822" s="325" t="s">
        <v>6264</v>
      </c>
      <c r="G822" s="325"/>
      <c r="H822" s="5" t="str">
        <f t="shared" ca="1" si="25"/>
        <v>33-100mg - Dispersible tablet - Bottle of 1000</v>
      </c>
      <c r="I822" s="347">
        <v>1424</v>
      </c>
    </row>
    <row r="823" spans="1:9" ht="15" x14ac:dyDescent="0.25">
      <c r="A823" s="324" t="s">
        <v>4810</v>
      </c>
      <c r="B823" s="5">
        <f>IFERROR(VLOOKUP(A823,CatProd!C:G,5,FALSE),"")</f>
        <v>33</v>
      </c>
      <c r="C823" s="5" t="str">
        <f t="shared" ca="1" si="24"/>
        <v>100mg - Dispersible tablet - Bottle of 60</v>
      </c>
      <c r="D823" s="324" t="s">
        <v>6265</v>
      </c>
      <c r="E823" s="325" t="s">
        <v>6266</v>
      </c>
      <c r="F823" s="325" t="s">
        <v>6267</v>
      </c>
      <c r="G823" s="325"/>
      <c r="H823" s="5" t="str">
        <f t="shared" ca="1" si="25"/>
        <v>33-100mg - Dispersible tablet - Bottle of 60</v>
      </c>
      <c r="I823" s="347">
        <v>1425</v>
      </c>
    </row>
    <row r="824" spans="1:9" ht="15" x14ac:dyDescent="0.25">
      <c r="A824" s="324" t="s">
        <v>4810</v>
      </c>
      <c r="B824" s="5">
        <f>IFERROR(VLOOKUP(A824,CatProd!C:G,5,FALSE),"")</f>
        <v>33</v>
      </c>
      <c r="C824" s="5" t="str">
        <f t="shared" ca="1" si="24"/>
        <v>100mg - Tablet - Blister of 10</v>
      </c>
      <c r="D824" s="324" t="s">
        <v>5492</v>
      </c>
      <c r="E824" s="325" t="s">
        <v>2754</v>
      </c>
      <c r="F824" s="325" t="s">
        <v>2753</v>
      </c>
      <c r="G824" s="325"/>
      <c r="H824" s="5" t="str">
        <f t="shared" ca="1" si="25"/>
        <v>33-100mg - Tablet - Blister of 10</v>
      </c>
      <c r="I824" s="324">
        <v>743</v>
      </c>
    </row>
    <row r="825" spans="1:9" ht="15" x14ac:dyDescent="0.25">
      <c r="A825" s="324" t="s">
        <v>4810</v>
      </c>
      <c r="B825" s="5">
        <f>IFERROR(VLOOKUP(A825,CatProd!C:G,5,FALSE),"")</f>
        <v>33</v>
      </c>
      <c r="C825" s="5" t="str">
        <f t="shared" ca="1" si="24"/>
        <v>100mg - Tablet - Bottle of 30</v>
      </c>
      <c r="D825" s="324" t="s">
        <v>5493</v>
      </c>
      <c r="E825" s="325" t="s">
        <v>2854</v>
      </c>
      <c r="F825" s="325" t="s">
        <v>2855</v>
      </c>
      <c r="G825" s="325"/>
      <c r="H825" s="5" t="str">
        <f t="shared" ca="1" si="25"/>
        <v>33-100mg - Tablet - Bottle of 30</v>
      </c>
      <c r="I825" s="324">
        <v>747</v>
      </c>
    </row>
    <row r="826" spans="1:9" ht="15" x14ac:dyDescent="0.25">
      <c r="A826" s="324" t="s">
        <v>4810</v>
      </c>
      <c r="B826" s="5">
        <f>IFERROR(VLOOKUP(A826,CatProd!C:G,5,FALSE),"")</f>
        <v>33</v>
      </c>
      <c r="C826" s="5" t="str">
        <f t="shared" ca="1" si="24"/>
        <v>100mg - Tablet - Bottle of 60</v>
      </c>
      <c r="D826" s="324" t="s">
        <v>6237</v>
      </c>
      <c r="E826" s="325" t="s">
        <v>2731</v>
      </c>
      <c r="F826" s="325" t="s">
        <v>2732</v>
      </c>
      <c r="G826" s="325"/>
      <c r="H826" s="5" t="str">
        <f t="shared" ca="1" si="25"/>
        <v>33-100mg - Tablet - Bottle of 60</v>
      </c>
      <c r="I826" s="324">
        <v>745</v>
      </c>
    </row>
    <row r="827" spans="1:9" ht="15" x14ac:dyDescent="0.25">
      <c r="A827" s="324" t="s">
        <v>4810</v>
      </c>
      <c r="B827" s="5">
        <f>IFERROR(VLOOKUP(A827,CatProd!C:G,5,FALSE),"")</f>
        <v>33</v>
      </c>
      <c r="C827" s="5" t="str">
        <f t="shared" ca="1" si="24"/>
        <v>100mg - Tablet - Bottle of 90</v>
      </c>
      <c r="D827" s="324" t="s">
        <v>5495</v>
      </c>
      <c r="E827" s="325" t="s">
        <v>2875</v>
      </c>
      <c r="F827" s="325" t="s">
        <v>2876</v>
      </c>
      <c r="G827" s="325"/>
      <c r="H827" s="5" t="str">
        <f t="shared" ca="1" si="25"/>
        <v>33-100mg - Tablet - Bottle of 90</v>
      </c>
      <c r="I827" s="324">
        <v>748</v>
      </c>
    </row>
    <row r="828" spans="1:9" ht="15" x14ac:dyDescent="0.25">
      <c r="A828" s="324" t="s">
        <v>4810</v>
      </c>
      <c r="B828" s="5">
        <f>IFERROR(VLOOKUP(A828,CatProd!C:G,5,FALSE),"")</f>
        <v>33</v>
      </c>
      <c r="C828" s="5" t="str">
        <f t="shared" ca="1" si="24"/>
        <v>10mg/ml - Oral suspension - Bottle of 10 ml</v>
      </c>
      <c r="D828" s="324" t="s">
        <v>6238</v>
      </c>
      <c r="E828" s="325" t="s">
        <v>3285</v>
      </c>
      <c r="F828" s="325" t="s">
        <v>3286</v>
      </c>
      <c r="G828" s="325"/>
      <c r="H828" s="5" t="str">
        <f t="shared" ca="1" si="25"/>
        <v>33-10mg/ml - Oral suspension - Bottle of 10 ml</v>
      </c>
      <c r="I828" s="324">
        <v>750</v>
      </c>
    </row>
    <row r="829" spans="1:9" ht="15" x14ac:dyDescent="0.25">
      <c r="A829" s="324" t="s">
        <v>4810</v>
      </c>
      <c r="B829" s="5">
        <f>IFERROR(VLOOKUP(A829,CatProd!C:G,5,FALSE),"")</f>
        <v>33</v>
      </c>
      <c r="C829" s="5" t="str">
        <f t="shared" ca="1" si="24"/>
        <v>10mg/ml - Oral suspension - Bottle of 100 ml</v>
      </c>
      <c r="D829" s="324" t="s">
        <v>6239</v>
      </c>
      <c r="E829" s="325" t="s">
        <v>3118</v>
      </c>
      <c r="F829" s="325" t="s">
        <v>3119</v>
      </c>
      <c r="G829" s="325"/>
      <c r="H829" s="5" t="str">
        <f t="shared" ca="1" si="25"/>
        <v>33-10mg/ml - Oral suspension - Bottle of 100 ml</v>
      </c>
      <c r="I829" s="324">
        <v>751</v>
      </c>
    </row>
    <row r="830" spans="1:9" ht="15" x14ac:dyDescent="0.25">
      <c r="A830" s="324" t="s">
        <v>4810</v>
      </c>
      <c r="B830" s="5">
        <f>IFERROR(VLOOKUP(A830,CatProd!C:G,5,FALSE),"")</f>
        <v>33</v>
      </c>
      <c r="C830" s="5" t="str">
        <f t="shared" ca="1" si="24"/>
        <v>10mg/ml - Oral suspension - Bottle of 240 ml</v>
      </c>
      <c r="D830" s="324" t="s">
        <v>6240</v>
      </c>
      <c r="E830" s="325" t="s">
        <v>3120</v>
      </c>
      <c r="F830" s="325" t="s">
        <v>3121</v>
      </c>
      <c r="G830" s="325"/>
      <c r="H830" s="5" t="str">
        <f t="shared" ca="1" si="25"/>
        <v>33-10mg/ml - Oral suspension - Bottle of 240 ml</v>
      </c>
      <c r="I830" s="324">
        <v>752</v>
      </c>
    </row>
    <row r="831" spans="1:9" ht="15" x14ac:dyDescent="0.25">
      <c r="A831" s="324" t="s">
        <v>4810</v>
      </c>
      <c r="B831" s="5">
        <f>IFERROR(VLOOKUP(A831,CatProd!C:G,5,FALSE),"")</f>
        <v>33</v>
      </c>
      <c r="C831" s="5" t="str">
        <f t="shared" ca="1" si="24"/>
        <v>10mg/ml - Oral suspension - Bottle of 25 ml</v>
      </c>
      <c r="D831" s="324" t="s">
        <v>6241</v>
      </c>
      <c r="E831" s="325" t="s">
        <v>3287</v>
      </c>
      <c r="F831" s="325" t="s">
        <v>3288</v>
      </c>
      <c r="G831" s="325"/>
      <c r="H831" s="5" t="str">
        <f t="shared" ca="1" si="25"/>
        <v>33-10mg/ml - Oral suspension - Bottle of 25 ml</v>
      </c>
      <c r="I831" s="324">
        <v>754</v>
      </c>
    </row>
    <row r="832" spans="1:9" ht="15" x14ac:dyDescent="0.25">
      <c r="A832" s="324" t="s">
        <v>4810</v>
      </c>
      <c r="B832" s="5">
        <f>IFERROR(VLOOKUP(A832,CatProd!C:G,5,FALSE),"")</f>
        <v>33</v>
      </c>
      <c r="C832" s="5" t="str">
        <f t="shared" ca="1" si="24"/>
        <v>200mg - Tablet - Blister of 10 - 120 (10*12)</v>
      </c>
      <c r="D832" s="324" t="s">
        <v>6243</v>
      </c>
      <c r="E832" s="325" t="s">
        <v>3294</v>
      </c>
      <c r="F832" s="325" t="s">
        <v>3293</v>
      </c>
      <c r="G832" s="325"/>
      <c r="H832" s="5" t="str">
        <f t="shared" ca="1" si="25"/>
        <v>33-200mg - Tablet - Blister of 10 - 120 (10*12)</v>
      </c>
      <c r="I832" s="324">
        <v>756</v>
      </c>
    </row>
    <row r="833" spans="1:9" ht="15" x14ac:dyDescent="0.25">
      <c r="A833" s="324" t="s">
        <v>4810</v>
      </c>
      <c r="B833" s="5">
        <f>IFERROR(VLOOKUP(A833,CatProd!C:G,5,FALSE),"")</f>
        <v>33</v>
      </c>
      <c r="C833" s="5" t="str">
        <f t="shared" ca="1" si="24"/>
        <v>200mg - Tablet - Blister of 10 - 60 (10*6)</v>
      </c>
      <c r="D833" s="324" t="s">
        <v>6268</v>
      </c>
      <c r="E833" s="325" t="s">
        <v>6269</v>
      </c>
      <c r="F833" s="325" t="s">
        <v>6270</v>
      </c>
      <c r="G833" s="325"/>
      <c r="H833" s="5" t="str">
        <f t="shared" ca="1" si="25"/>
        <v>33-200mg - Tablet - Blister of 10 - 60 (10*6)</v>
      </c>
      <c r="I833" s="347">
        <v>1426</v>
      </c>
    </row>
    <row r="834" spans="1:9" ht="15" x14ac:dyDescent="0.25">
      <c r="A834" s="324" t="s">
        <v>4810</v>
      </c>
      <c r="B834" s="5">
        <f>IFERROR(VLOOKUP(A834,CatProd!C:G,5,FALSE),"")</f>
        <v>33</v>
      </c>
      <c r="C834" s="5" t="str">
        <f t="shared" ref="C834:C897" ca="1" si="26">IF(OFFSET(D834,0,LangOffset,1,1)&lt;&gt;"",OFFSET(D834,0,LangOffset,1,1),"")</f>
        <v>200mg - Tablet - Blister of 60</v>
      </c>
      <c r="D834" s="324" t="s">
        <v>6244</v>
      </c>
      <c r="E834" s="325" t="s">
        <v>2750</v>
      </c>
      <c r="F834" s="325" t="s">
        <v>2749</v>
      </c>
      <c r="G834" s="325"/>
      <c r="H834" s="5" t="str">
        <f t="shared" ref="H834:H897" ca="1" si="27">CONCATENATE(B834,"-",C834)</f>
        <v>33-200mg - Tablet - Blister of 60</v>
      </c>
      <c r="I834" s="324">
        <v>757</v>
      </c>
    </row>
    <row r="835" spans="1:9" ht="15" x14ac:dyDescent="0.25">
      <c r="A835" s="324" t="s">
        <v>4810</v>
      </c>
      <c r="B835" s="5">
        <f>IFERROR(VLOOKUP(A835,CatProd!C:G,5,FALSE),"")</f>
        <v>33</v>
      </c>
      <c r="C835" s="5" t="str">
        <f t="shared" ca="1" si="26"/>
        <v>200mg - Tablet - Bottle of 100</v>
      </c>
      <c r="D835" s="324" t="s">
        <v>6245</v>
      </c>
      <c r="E835" s="325" t="s">
        <v>2910</v>
      </c>
      <c r="F835" s="325" t="s">
        <v>2911</v>
      </c>
      <c r="G835" s="325"/>
      <c r="H835" s="5" t="str">
        <f t="shared" ca="1" si="27"/>
        <v>33-200mg - Tablet - Bottle of 100</v>
      </c>
      <c r="I835" s="324">
        <v>759</v>
      </c>
    </row>
    <row r="836" spans="1:9" ht="15" x14ac:dyDescent="0.25">
      <c r="A836" s="324" t="s">
        <v>4810</v>
      </c>
      <c r="B836" s="5">
        <f>IFERROR(VLOOKUP(A836,CatProd!C:G,5,FALSE),"")</f>
        <v>33</v>
      </c>
      <c r="C836" s="5" t="str">
        <f t="shared" ca="1" si="26"/>
        <v>200mg - Tablet - Bottle of 1000</v>
      </c>
      <c r="D836" s="324" t="s">
        <v>6246</v>
      </c>
      <c r="E836" s="325" t="s">
        <v>2883</v>
      </c>
      <c r="F836" s="325" t="s">
        <v>2884</v>
      </c>
      <c r="G836" s="325"/>
      <c r="H836" s="5" t="str">
        <f t="shared" ca="1" si="27"/>
        <v>33-200mg - Tablet - Bottle of 1000</v>
      </c>
      <c r="I836" s="324">
        <v>760</v>
      </c>
    </row>
    <row r="837" spans="1:9" ht="15" x14ac:dyDescent="0.25">
      <c r="A837" s="324" t="s">
        <v>4810</v>
      </c>
      <c r="B837" s="5">
        <f>IFERROR(VLOOKUP(A837,CatProd!C:G,5,FALSE),"")</f>
        <v>33</v>
      </c>
      <c r="C837" s="5" t="str">
        <f t="shared" ca="1" si="26"/>
        <v>200mg - Tablet - Bottle of 30</v>
      </c>
      <c r="D837" s="324" t="s">
        <v>5499</v>
      </c>
      <c r="E837" s="325" t="s">
        <v>2830</v>
      </c>
      <c r="F837" s="325" t="s">
        <v>2831</v>
      </c>
      <c r="G837" s="325"/>
      <c r="H837" s="5" t="str">
        <f t="shared" ca="1" si="27"/>
        <v>33-200mg - Tablet - Bottle of 30</v>
      </c>
      <c r="I837" s="324">
        <v>761</v>
      </c>
    </row>
    <row r="838" spans="1:9" ht="15" x14ac:dyDescent="0.25">
      <c r="A838" s="324" t="s">
        <v>4810</v>
      </c>
      <c r="B838" s="5">
        <f>IFERROR(VLOOKUP(A838,CatProd!C:G,5,FALSE),"")</f>
        <v>33</v>
      </c>
      <c r="C838" s="5" t="str">
        <f t="shared" ca="1" si="26"/>
        <v>200mg - Tablet - Bottle of 500</v>
      </c>
      <c r="D838" s="324" t="s">
        <v>6247</v>
      </c>
      <c r="E838" s="325" t="s">
        <v>2741</v>
      </c>
      <c r="F838" s="325" t="s">
        <v>2742</v>
      </c>
      <c r="G838" s="325"/>
      <c r="H838" s="5" t="str">
        <f t="shared" ca="1" si="27"/>
        <v>33-200mg - Tablet - Bottle of 500</v>
      </c>
      <c r="I838" s="324">
        <v>762</v>
      </c>
    </row>
    <row r="839" spans="1:9" ht="15" x14ac:dyDescent="0.25">
      <c r="A839" s="324" t="s">
        <v>4810</v>
      </c>
      <c r="B839" s="5">
        <f>IFERROR(VLOOKUP(A839,CatProd!C:G,5,FALSE),"")</f>
        <v>33</v>
      </c>
      <c r="C839" s="5" t="str">
        <f t="shared" ca="1" si="26"/>
        <v>200mg - Tablet - Bottle of 56</v>
      </c>
      <c r="D839" s="324" t="s">
        <v>6248</v>
      </c>
      <c r="E839" s="325" t="s">
        <v>3295</v>
      </c>
      <c r="F839" s="325" t="s">
        <v>3296</v>
      </c>
      <c r="G839" s="325"/>
      <c r="H839" s="5" t="str">
        <f t="shared" ca="1" si="27"/>
        <v>33-200mg - Tablet - Bottle of 56</v>
      </c>
      <c r="I839" s="324">
        <v>763</v>
      </c>
    </row>
    <row r="840" spans="1:9" ht="15" x14ac:dyDescent="0.25">
      <c r="A840" s="324" t="s">
        <v>4810</v>
      </c>
      <c r="B840" s="5">
        <f>IFERROR(VLOOKUP(A840,CatProd!C:G,5,FALSE),"")</f>
        <v>33</v>
      </c>
      <c r="C840" s="5" t="str">
        <f t="shared" ca="1" si="26"/>
        <v>200mg - Tablet - Bottle of 60</v>
      </c>
      <c r="D840" s="324" t="s">
        <v>5627</v>
      </c>
      <c r="E840" s="325" t="s">
        <v>5628</v>
      </c>
      <c r="F840" s="325" t="s">
        <v>5629</v>
      </c>
      <c r="G840" s="325"/>
      <c r="H840" s="5" t="str">
        <f t="shared" ca="1" si="27"/>
        <v>33-200mg - Tablet - Bottle of 60</v>
      </c>
      <c r="I840" s="324">
        <v>758</v>
      </c>
    </row>
    <row r="841" spans="1:9" ht="15" x14ac:dyDescent="0.25">
      <c r="A841" s="324" t="s">
        <v>4810</v>
      </c>
      <c r="B841" s="5">
        <f>IFERROR(VLOOKUP(A841,CatProd!C:G,5,FALSE),"")</f>
        <v>33</v>
      </c>
      <c r="C841" s="5" t="str">
        <f t="shared" ca="1" si="26"/>
        <v>200mg -Tablet -  Blister of 10</v>
      </c>
      <c r="D841" s="324" t="s">
        <v>6242</v>
      </c>
      <c r="E841" s="325" t="s">
        <v>2756</v>
      </c>
      <c r="F841" s="325" t="s">
        <v>2755</v>
      </c>
      <c r="G841" s="325"/>
      <c r="H841" s="5" t="str">
        <f t="shared" ca="1" si="27"/>
        <v>33-200mg -Tablet -  Blister of 10</v>
      </c>
      <c r="I841" s="324">
        <v>755</v>
      </c>
    </row>
    <row r="842" spans="1:9" ht="15" x14ac:dyDescent="0.25">
      <c r="A842" s="324" t="s">
        <v>4810</v>
      </c>
      <c r="B842" s="5">
        <f>IFERROR(VLOOKUP(A842,CatProd!C:G,5,FALSE),"")</f>
        <v>33</v>
      </c>
      <c r="C842" s="5" t="str">
        <f t="shared" ca="1" si="26"/>
        <v>20mg - Tablet - Blister of 10</v>
      </c>
      <c r="D842" s="324" t="s">
        <v>6249</v>
      </c>
      <c r="E842" s="325" t="s">
        <v>3304</v>
      </c>
      <c r="F842" s="325" t="s">
        <v>3303</v>
      </c>
      <c r="G842" s="325"/>
      <c r="H842" s="5" t="str">
        <f t="shared" ca="1" si="27"/>
        <v>33-20mg - Tablet - Blister of 10</v>
      </c>
      <c r="I842" s="324">
        <v>767</v>
      </c>
    </row>
    <row r="843" spans="1:9" ht="15" x14ac:dyDescent="0.25">
      <c r="A843" s="324" t="s">
        <v>4810</v>
      </c>
      <c r="B843" s="5">
        <f>IFERROR(VLOOKUP(A843,CatProd!C:G,5,FALSE),"")</f>
        <v>33</v>
      </c>
      <c r="C843" s="5" t="str">
        <f t="shared" ca="1" si="26"/>
        <v>20mg - Tablet - Bottle of 30</v>
      </c>
      <c r="D843" s="324" t="s">
        <v>6251</v>
      </c>
      <c r="E843" s="325" t="s">
        <v>3299</v>
      </c>
      <c r="F843" s="325" t="s">
        <v>3300</v>
      </c>
      <c r="G843" s="325"/>
      <c r="H843" s="5" t="str">
        <f t="shared" ca="1" si="27"/>
        <v>33-20mg - Tablet - Bottle of 30</v>
      </c>
      <c r="I843" s="324">
        <v>770</v>
      </c>
    </row>
    <row r="844" spans="1:9" ht="15" x14ac:dyDescent="0.25">
      <c r="A844" s="324" t="s">
        <v>4810</v>
      </c>
      <c r="B844" s="5">
        <f>IFERROR(VLOOKUP(A844,CatProd!C:G,5,FALSE),"")</f>
        <v>33</v>
      </c>
      <c r="C844" s="5" t="str">
        <f t="shared" ca="1" si="26"/>
        <v>20mg - Tablet - Bottle of 60</v>
      </c>
      <c r="D844" s="324" t="s">
        <v>6250</v>
      </c>
      <c r="E844" s="325" t="s">
        <v>3305</v>
      </c>
      <c r="F844" s="325" t="s">
        <v>3306</v>
      </c>
      <c r="G844" s="325"/>
      <c r="H844" s="5" t="str">
        <f t="shared" ca="1" si="27"/>
        <v>33-20mg - Tablet - Bottle of 60</v>
      </c>
      <c r="I844" s="324">
        <v>769</v>
      </c>
    </row>
    <row r="845" spans="1:9" ht="15" x14ac:dyDescent="0.25">
      <c r="A845" s="324" t="s">
        <v>4810</v>
      </c>
      <c r="B845" s="5">
        <f>IFERROR(VLOOKUP(A845,CatProd!C:G,5,FALSE),"")</f>
        <v>33</v>
      </c>
      <c r="C845" s="5" t="str">
        <f t="shared" ca="1" si="26"/>
        <v>20mg - Tablet - Bottle of 90</v>
      </c>
      <c r="D845" s="324" t="s">
        <v>6252</v>
      </c>
      <c r="E845" s="325" t="s">
        <v>3301</v>
      </c>
      <c r="F845" s="325" t="s">
        <v>3302</v>
      </c>
      <c r="G845" s="325"/>
      <c r="H845" s="5" t="str">
        <f t="shared" ca="1" si="27"/>
        <v>33-20mg - Tablet - Bottle of 90</v>
      </c>
      <c r="I845" s="324">
        <v>771</v>
      </c>
    </row>
    <row r="846" spans="1:9" ht="15" x14ac:dyDescent="0.25">
      <c r="A846" s="324" t="s">
        <v>4810</v>
      </c>
      <c r="B846" s="5">
        <f>IFERROR(VLOOKUP(A846,CatProd!C:G,5,FALSE),"")</f>
        <v>33</v>
      </c>
      <c r="C846" s="5" t="str">
        <f t="shared" ca="1" si="26"/>
        <v>400mg - Tablet - Blister de 10</v>
      </c>
      <c r="D846" s="324" t="s">
        <v>6271</v>
      </c>
      <c r="E846" s="325" t="s">
        <v>6272</v>
      </c>
      <c r="F846" s="325" t="s">
        <v>6273</v>
      </c>
      <c r="G846" s="325"/>
      <c r="H846" s="5" t="str">
        <f t="shared" ca="1" si="27"/>
        <v>33-400mg - Tablet - Blister de 10</v>
      </c>
      <c r="I846" s="347">
        <v>1427</v>
      </c>
    </row>
    <row r="847" spans="1:9" ht="15" x14ac:dyDescent="0.25">
      <c r="A847" s="324" t="s">
        <v>4810</v>
      </c>
      <c r="B847" s="5">
        <f>IFERROR(VLOOKUP(A847,CatProd!C:G,5,FALSE),"")</f>
        <v>33</v>
      </c>
      <c r="C847" s="5" t="str">
        <f t="shared" ca="1" si="26"/>
        <v>400mg - Tablet - Bottle de 30</v>
      </c>
      <c r="D847" s="324" t="s">
        <v>6274</v>
      </c>
      <c r="E847" s="325" t="s">
        <v>6275</v>
      </c>
      <c r="F847" s="325" t="s">
        <v>6276</v>
      </c>
      <c r="G847" s="325"/>
      <c r="H847" s="5" t="str">
        <f t="shared" ca="1" si="27"/>
        <v>33-400mg - Tablet - Bottle de 30</v>
      </c>
      <c r="I847" s="347">
        <v>1428</v>
      </c>
    </row>
    <row r="848" spans="1:9" ht="15" x14ac:dyDescent="0.25">
      <c r="A848" s="324" t="s">
        <v>4810</v>
      </c>
      <c r="B848" s="5">
        <f>IFERROR(VLOOKUP(A848,CatProd!C:G,5,FALSE),"")</f>
        <v>33</v>
      </c>
      <c r="C848" s="5" t="str">
        <f t="shared" ca="1" si="26"/>
        <v>50mg - Dispersible tablet - Blister of 10</v>
      </c>
      <c r="D848" s="324" t="s">
        <v>6253</v>
      </c>
      <c r="E848" s="325" t="s">
        <v>2700</v>
      </c>
      <c r="F848" s="325" t="s">
        <v>2699</v>
      </c>
      <c r="G848" s="325"/>
      <c r="H848" s="5" t="str">
        <f t="shared" ca="1" si="27"/>
        <v>33-50mg - Dispersible tablet - Blister of 10</v>
      </c>
      <c r="I848" s="324">
        <v>772</v>
      </c>
    </row>
    <row r="849" spans="1:9" ht="15" x14ac:dyDescent="0.25">
      <c r="A849" s="324" t="s">
        <v>4810</v>
      </c>
      <c r="B849" s="5">
        <f>IFERROR(VLOOKUP(A849,CatProd!C:G,5,FALSE),"")</f>
        <v>33</v>
      </c>
      <c r="C849" s="5" t="str">
        <f t="shared" ca="1" si="26"/>
        <v>50mg - Dispersible tablet - Bottle of 1000</v>
      </c>
      <c r="D849" s="324" t="s">
        <v>6258</v>
      </c>
      <c r="E849" s="325" t="s">
        <v>3289</v>
      </c>
      <c r="F849" s="325" t="s">
        <v>3290</v>
      </c>
      <c r="G849" s="325"/>
      <c r="H849" s="5" t="str">
        <f t="shared" ca="1" si="27"/>
        <v>33-50mg - Dispersible tablet - Bottle of 1000</v>
      </c>
      <c r="I849" s="324">
        <v>782</v>
      </c>
    </row>
    <row r="850" spans="1:9" ht="15" x14ac:dyDescent="0.25">
      <c r="A850" s="324" t="s">
        <v>4810</v>
      </c>
      <c r="B850" s="5">
        <f>IFERROR(VLOOKUP(A850,CatProd!C:G,5,FALSE),"")</f>
        <v>33</v>
      </c>
      <c r="C850" s="5" t="str">
        <f t="shared" ca="1" si="26"/>
        <v>50mg - Dispersible tablet - Bottle of 180</v>
      </c>
      <c r="D850" s="324" t="s">
        <v>6256</v>
      </c>
      <c r="E850" s="325" t="s">
        <v>3291</v>
      </c>
      <c r="F850" s="325" t="s">
        <v>3292</v>
      </c>
      <c r="G850" s="325"/>
      <c r="H850" s="5" t="str">
        <f t="shared" ca="1" si="27"/>
        <v>33-50mg - Dispersible tablet - Bottle of 180</v>
      </c>
      <c r="I850" s="324">
        <v>777</v>
      </c>
    </row>
    <row r="851" spans="1:9" ht="15" x14ac:dyDescent="0.25">
      <c r="A851" s="324" t="s">
        <v>4810</v>
      </c>
      <c r="B851" s="5">
        <f>IFERROR(VLOOKUP(A851,CatProd!C:G,5,FALSE),"")</f>
        <v>33</v>
      </c>
      <c r="C851" s="5" t="str">
        <f t="shared" ca="1" si="26"/>
        <v>50mg - Dispersible tablet - Bottle of 30</v>
      </c>
      <c r="D851" s="324" t="s">
        <v>6257</v>
      </c>
      <c r="E851" s="325" t="s">
        <v>2865</v>
      </c>
      <c r="F851" s="325" t="s">
        <v>2866</v>
      </c>
      <c r="G851" s="325"/>
      <c r="H851" s="5" t="str">
        <f t="shared" ca="1" si="27"/>
        <v>33-50mg - Dispersible tablet - Bottle of 30</v>
      </c>
      <c r="I851" s="324">
        <v>779</v>
      </c>
    </row>
    <row r="852" spans="1:9" ht="15" x14ac:dyDescent="0.25">
      <c r="A852" s="324" t="s">
        <v>4810</v>
      </c>
      <c r="B852" s="5">
        <f>IFERROR(VLOOKUP(A852,CatProd!C:G,5,FALSE),"")</f>
        <v>33</v>
      </c>
      <c r="C852" s="5" t="str">
        <f t="shared" ca="1" si="26"/>
        <v>50mg - Dispersible tablet - Bottle of 60</v>
      </c>
      <c r="D852" s="324" t="s">
        <v>6255</v>
      </c>
      <c r="E852" s="325" t="s">
        <v>2842</v>
      </c>
      <c r="F852" s="325" t="s">
        <v>2843</v>
      </c>
      <c r="G852" s="325"/>
      <c r="H852" s="5" t="str">
        <f t="shared" ca="1" si="27"/>
        <v>33-50mg - Dispersible tablet - Bottle of 60</v>
      </c>
      <c r="I852" s="324">
        <v>775</v>
      </c>
    </row>
    <row r="853" spans="1:9" ht="15" x14ac:dyDescent="0.25">
      <c r="A853" s="324" t="s">
        <v>4810</v>
      </c>
      <c r="B853" s="5">
        <f>IFERROR(VLOOKUP(A853,CatProd!C:G,5,FALSE),"")</f>
        <v>33</v>
      </c>
      <c r="C853" s="5" t="str">
        <f t="shared" ca="1" si="26"/>
        <v>50mg - Tablet - Blister of 10</v>
      </c>
      <c r="D853" s="324" t="s">
        <v>6254</v>
      </c>
      <c r="E853" s="325" t="s">
        <v>2700</v>
      </c>
      <c r="F853" s="325" t="s">
        <v>2699</v>
      </c>
      <c r="G853" s="325"/>
      <c r="H853" s="5" t="str">
        <f t="shared" ca="1" si="27"/>
        <v>33-50mg - Tablet - Blister of 10</v>
      </c>
      <c r="I853" s="324">
        <v>773</v>
      </c>
    </row>
    <row r="854" spans="1:9" ht="15" x14ac:dyDescent="0.25">
      <c r="A854" s="324" t="s">
        <v>4810</v>
      </c>
      <c r="B854" s="5">
        <f>IFERROR(VLOOKUP(A854,CatProd!C:G,5,FALSE),"")</f>
        <v>33</v>
      </c>
      <c r="C854" s="5" t="str">
        <f t="shared" ca="1" si="26"/>
        <v>50mg - Tablet - Bottle of 30</v>
      </c>
      <c r="D854" s="324" t="s">
        <v>5484</v>
      </c>
      <c r="E854" s="325" t="s">
        <v>5485</v>
      </c>
      <c r="F854" s="325" t="s">
        <v>2866</v>
      </c>
      <c r="G854" s="325"/>
      <c r="H854" s="5" t="str">
        <f t="shared" ca="1" si="27"/>
        <v>33-50mg - Tablet - Bottle of 30</v>
      </c>
      <c r="I854" s="324">
        <v>780</v>
      </c>
    </row>
    <row r="855" spans="1:9" ht="15" x14ac:dyDescent="0.25">
      <c r="A855" s="324" t="s">
        <v>4810</v>
      </c>
      <c r="B855" s="5">
        <f>IFERROR(VLOOKUP(A855,CatProd!C:G,5,FALSE),"")</f>
        <v>33</v>
      </c>
      <c r="C855" s="5" t="str">
        <f t="shared" ca="1" si="26"/>
        <v>50mg - Tablet - Bottle of 60</v>
      </c>
      <c r="D855" s="324" t="s">
        <v>5470</v>
      </c>
      <c r="E855" s="325" t="s">
        <v>2842</v>
      </c>
      <c r="F855" s="325" t="s">
        <v>2843</v>
      </c>
      <c r="G855" s="325"/>
      <c r="H855" s="5" t="str">
        <f t="shared" ca="1" si="27"/>
        <v>33-50mg - Tablet - Bottle of 60</v>
      </c>
      <c r="I855" s="347">
        <v>1429</v>
      </c>
    </row>
    <row r="856" spans="1:9" ht="15" x14ac:dyDescent="0.25">
      <c r="A856" s="324" t="s">
        <v>4810</v>
      </c>
      <c r="B856" s="5">
        <f>IFERROR(VLOOKUP(A856,CatProd!C:G,5,FALSE),"")</f>
        <v>33</v>
      </c>
      <c r="C856" s="5" t="str">
        <f t="shared" ca="1" si="26"/>
        <v>50mg - Tablet - Bottle of 90</v>
      </c>
      <c r="D856" s="324" t="s">
        <v>5507</v>
      </c>
      <c r="E856" s="325" t="s">
        <v>2877</v>
      </c>
      <c r="F856" s="325" t="s">
        <v>2878</v>
      </c>
      <c r="G856" s="325"/>
      <c r="H856" s="5" t="str">
        <f t="shared" ca="1" si="27"/>
        <v>33-50mg - Tablet - Bottle of 90</v>
      </c>
      <c r="I856" s="324">
        <v>781</v>
      </c>
    </row>
    <row r="857" spans="1:9" x14ac:dyDescent="0.2">
      <c r="A857" s="324" t="s">
        <v>2521</v>
      </c>
      <c r="B857" s="5">
        <f>IFERROR(VLOOKUP(A857,CatProd!C:G,5,FALSE),"")</f>
        <v>62</v>
      </c>
      <c r="C857" s="5" t="str">
        <f t="shared" ca="1" si="26"/>
        <v>200mg - Tablet - Blister of 10</v>
      </c>
      <c r="D857" s="324" t="s">
        <v>6277</v>
      </c>
      <c r="E857" s="324" t="s">
        <v>2756</v>
      </c>
      <c r="F857" s="324" t="s">
        <v>2755</v>
      </c>
      <c r="G857" s="324"/>
      <c r="H857" s="5" t="str">
        <f t="shared" ca="1" si="27"/>
        <v>62-200mg - Tablet - Blister of 10</v>
      </c>
      <c r="I857" s="324">
        <v>785</v>
      </c>
    </row>
    <row r="858" spans="1:9" x14ac:dyDescent="0.2">
      <c r="A858" s="324" t="s">
        <v>2521</v>
      </c>
      <c r="B858" s="5">
        <f>IFERROR(VLOOKUP(A858,CatProd!C:G,5,FALSE),"")</f>
        <v>62</v>
      </c>
      <c r="C858" s="5" t="str">
        <f t="shared" ca="1" si="26"/>
        <v>200mg - Tablet - Bottle-100</v>
      </c>
      <c r="D858" s="324" t="s">
        <v>6278</v>
      </c>
      <c r="E858" s="324" t="s">
        <v>2910</v>
      </c>
      <c r="F858" s="324" t="s">
        <v>2911</v>
      </c>
      <c r="G858" s="324"/>
      <c r="H858" s="5" t="str">
        <f t="shared" ca="1" si="27"/>
        <v>62-200mg - Tablet - Bottle-100</v>
      </c>
      <c r="I858" s="324">
        <v>789</v>
      </c>
    </row>
    <row r="859" spans="1:9" x14ac:dyDescent="0.2">
      <c r="A859" s="324" t="s">
        <v>2521</v>
      </c>
      <c r="B859" s="5">
        <f>IFERROR(VLOOKUP(A859,CatProd!C:G,5,FALSE),"")</f>
        <v>62</v>
      </c>
      <c r="C859" s="5" t="str">
        <f t="shared" ca="1" si="26"/>
        <v>200mg - Tablet - Bottle-1000</v>
      </c>
      <c r="D859" s="324" t="s">
        <v>6279</v>
      </c>
      <c r="E859" s="324" t="s">
        <v>2883</v>
      </c>
      <c r="F859" s="324" t="s">
        <v>2884</v>
      </c>
      <c r="G859" s="324"/>
      <c r="H859" s="5" t="str">
        <f t="shared" ca="1" si="27"/>
        <v>62-200mg - Tablet - Bottle-1000</v>
      </c>
      <c r="I859" s="324">
        <v>790</v>
      </c>
    </row>
    <row r="860" spans="1:9" x14ac:dyDescent="0.2">
      <c r="A860" s="324" t="s">
        <v>2521</v>
      </c>
      <c r="B860" s="5">
        <f>IFERROR(VLOOKUP(A860,CatProd!C:G,5,FALSE),"")</f>
        <v>62</v>
      </c>
      <c r="C860" s="5" t="str">
        <f t="shared" ca="1" si="26"/>
        <v>200mg - Tablet - Bottle-500</v>
      </c>
      <c r="D860" s="324" t="s">
        <v>6280</v>
      </c>
      <c r="E860" s="324" t="s">
        <v>2741</v>
      </c>
      <c r="F860" s="324" t="s">
        <v>2742</v>
      </c>
      <c r="G860" s="324"/>
      <c r="H860" s="5" t="str">
        <f t="shared" ca="1" si="27"/>
        <v>62-200mg - Tablet - Bottle-500</v>
      </c>
      <c r="I860" s="324">
        <v>792</v>
      </c>
    </row>
    <row r="861" spans="1:9" x14ac:dyDescent="0.2">
      <c r="A861" s="324" t="s">
        <v>2521</v>
      </c>
      <c r="B861" s="5">
        <f>IFERROR(VLOOKUP(A861,CatProd!C:G,5,FALSE),"")</f>
        <v>62</v>
      </c>
      <c r="C861" s="5" t="str">
        <f t="shared" ca="1" si="26"/>
        <v>400mg - Tablet - Blister-10</v>
      </c>
      <c r="D861" s="324" t="s">
        <v>6281</v>
      </c>
      <c r="E861" s="324" t="s">
        <v>2933</v>
      </c>
      <c r="F861" s="324" t="s">
        <v>2932</v>
      </c>
      <c r="G861" s="324"/>
      <c r="H861" s="5" t="str">
        <f t="shared" ca="1" si="27"/>
        <v>62-400mg - Tablet - Blister-10</v>
      </c>
      <c r="I861" s="324">
        <v>794</v>
      </c>
    </row>
    <row r="862" spans="1:9" x14ac:dyDescent="0.2">
      <c r="A862" s="324" t="s">
        <v>2521</v>
      </c>
      <c r="B862" s="5">
        <f>IFERROR(VLOOKUP(A862,CatProd!C:G,5,FALSE),"")</f>
        <v>62</v>
      </c>
      <c r="C862" s="5" t="str">
        <f t="shared" ca="1" si="26"/>
        <v>400mg - Tablet - Bottle-100</v>
      </c>
      <c r="D862" s="324" t="s">
        <v>6282</v>
      </c>
      <c r="E862" s="324" t="s">
        <v>2938</v>
      </c>
      <c r="F862" s="324" t="s">
        <v>2939</v>
      </c>
      <c r="G862" s="324"/>
      <c r="H862" s="5" t="str">
        <f t="shared" ca="1" si="27"/>
        <v>62-400mg - Tablet - Bottle-100</v>
      </c>
      <c r="I862" s="324">
        <v>797</v>
      </c>
    </row>
    <row r="863" spans="1:9" x14ac:dyDescent="0.2">
      <c r="A863" s="324" t="s">
        <v>2521</v>
      </c>
      <c r="B863" s="5">
        <f>IFERROR(VLOOKUP(A863,CatProd!C:G,5,FALSE),"")</f>
        <v>62</v>
      </c>
      <c r="C863" s="5" t="str">
        <f t="shared" ca="1" si="26"/>
        <v>400mg - Tablet - Bottle-1000</v>
      </c>
      <c r="D863" s="324" t="s">
        <v>6283</v>
      </c>
      <c r="E863" s="324" t="s">
        <v>2940</v>
      </c>
      <c r="F863" s="324" t="s">
        <v>2941</v>
      </c>
      <c r="G863" s="324"/>
      <c r="H863" s="5" t="str">
        <f t="shared" ca="1" si="27"/>
        <v>62-400mg - Tablet - Bottle-1000</v>
      </c>
      <c r="I863" s="324">
        <v>798</v>
      </c>
    </row>
    <row r="864" spans="1:9" x14ac:dyDescent="0.2">
      <c r="A864" s="324" t="s">
        <v>2521</v>
      </c>
      <c r="B864" s="5">
        <f>IFERROR(VLOOKUP(A864,CatProd!C:G,5,FALSE),"")</f>
        <v>62</v>
      </c>
      <c r="C864" s="5" t="str">
        <f t="shared" ca="1" si="26"/>
        <v>400mg - Tablet - Bottle-500</v>
      </c>
      <c r="D864" s="324" t="s">
        <v>6284</v>
      </c>
      <c r="E864" s="324" t="s">
        <v>2840</v>
      </c>
      <c r="F864" s="324" t="s">
        <v>2841</v>
      </c>
      <c r="G864" s="324"/>
      <c r="H864" s="5" t="str">
        <f t="shared" ca="1" si="27"/>
        <v>62-400mg - Tablet - Bottle-500</v>
      </c>
      <c r="I864" s="324">
        <v>799</v>
      </c>
    </row>
    <row r="865" spans="1:9" x14ac:dyDescent="0.2">
      <c r="A865" s="324" t="s">
        <v>4827</v>
      </c>
      <c r="B865" s="5">
        <f>IFERROR(VLOOKUP(A865,CatProd!C:G,5,FALSE),"")</f>
        <v>63</v>
      </c>
      <c r="C865" s="5" t="str">
        <f t="shared" ca="1" si="26"/>
        <v>4g - Granules - 30 * 4g</v>
      </c>
      <c r="D865" s="324" t="s">
        <v>6285</v>
      </c>
      <c r="E865" s="324" t="s">
        <v>3307</v>
      </c>
      <c r="F865" s="324" t="s">
        <v>3307</v>
      </c>
      <c r="G865" s="324"/>
      <c r="H865" s="5" t="str">
        <f t="shared" ca="1" si="27"/>
        <v>63-4g - Granules - 30 * 4g</v>
      </c>
      <c r="I865" s="324">
        <v>803</v>
      </c>
    </row>
    <row r="866" spans="1:9" x14ac:dyDescent="0.2">
      <c r="A866" s="324" t="s">
        <v>4827</v>
      </c>
      <c r="B866" s="5">
        <f>IFERROR(VLOOKUP(A866,CatProd!C:G,5,FALSE),"")</f>
        <v>63</v>
      </c>
      <c r="C866" s="5" t="str">
        <f t="shared" ca="1" si="26"/>
        <v>5.52g (equiv 4g PAS) - Powder for oral solution - Sachet de 4g - 25 * 4g</v>
      </c>
      <c r="D866" s="324" t="s">
        <v>6286</v>
      </c>
      <c r="E866" s="324" t="s">
        <v>3311</v>
      </c>
      <c r="F866" s="324" t="s">
        <v>3311</v>
      </c>
      <c r="G866" s="324"/>
      <c r="H866" s="5" t="str">
        <f t="shared" ca="1" si="27"/>
        <v>63-5.52g (equiv 4g PAS) - Powder for oral solution - Sachet de 4g - 25 * 4g</v>
      </c>
      <c r="I866" s="324">
        <v>804</v>
      </c>
    </row>
    <row r="867" spans="1:9" x14ac:dyDescent="0.2">
      <c r="A867" s="324" t="s">
        <v>4827</v>
      </c>
      <c r="B867" s="5">
        <f>IFERROR(VLOOKUP(A867,CatProd!C:G,5,FALSE),"")</f>
        <v>63</v>
      </c>
      <c r="C867" s="5" t="str">
        <f t="shared" ca="1" si="26"/>
        <v>5.52g (equiv 4g PAS) - Powder for oral solution - Sachet de 4g - 300 * 4g</v>
      </c>
      <c r="D867" s="324" t="s">
        <v>6287</v>
      </c>
      <c r="E867" s="324" t="s">
        <v>3312</v>
      </c>
      <c r="F867" s="324" t="s">
        <v>3312</v>
      </c>
      <c r="G867" s="324"/>
      <c r="H867" s="5" t="str">
        <f t="shared" ca="1" si="27"/>
        <v>63-5.52g (equiv 4g PAS) - Powder for oral solution - Sachet de 4g - 300 * 4g</v>
      </c>
      <c r="I867" s="324">
        <v>805</v>
      </c>
    </row>
    <row r="868" spans="1:9" x14ac:dyDescent="0.2">
      <c r="A868" s="324" t="s">
        <v>4827</v>
      </c>
      <c r="B868" s="5">
        <f>IFERROR(VLOOKUP(A868,CatProd!C:G,5,FALSE),"")</f>
        <v>63</v>
      </c>
      <c r="C868" s="5" t="str">
        <f t="shared" ca="1" si="26"/>
        <v>5.52g (equiv 4g PAS) - Powder for oral solution - Sachet of 4g</v>
      </c>
      <c r="D868" s="324" t="s">
        <v>6288</v>
      </c>
      <c r="E868" s="324" t="s">
        <v>3308</v>
      </c>
      <c r="F868" s="324" t="s">
        <v>3308</v>
      </c>
      <c r="G868" s="324"/>
      <c r="H868" s="5" t="str">
        <f t="shared" ca="1" si="27"/>
        <v>63-5.52g (equiv 4g PAS) - Powder for oral solution - Sachet of 4g</v>
      </c>
      <c r="I868" s="324">
        <v>806</v>
      </c>
    </row>
    <row r="869" spans="1:9" x14ac:dyDescent="0.2">
      <c r="A869" s="324" t="s">
        <v>4827</v>
      </c>
      <c r="B869" s="5">
        <f>IFERROR(VLOOKUP(A869,CatProd!C:G,5,FALSE),"")</f>
        <v>63</v>
      </c>
      <c r="C869" s="5" t="str">
        <f t="shared" ca="1" si="26"/>
        <v>60%w/w - Delayed released granules - Bottle of 100 g</v>
      </c>
      <c r="D869" s="324" t="s">
        <v>6289</v>
      </c>
      <c r="E869" s="324" t="s">
        <v>3310</v>
      </c>
      <c r="F869" s="324" t="s">
        <v>3310</v>
      </c>
      <c r="G869" s="324"/>
      <c r="H869" s="5" t="str">
        <f t="shared" ca="1" si="27"/>
        <v>63-60%w/w - Delayed released granules - Bottle of 100 g</v>
      </c>
      <c r="I869" s="324">
        <v>807</v>
      </c>
    </row>
    <row r="870" spans="1:9" x14ac:dyDescent="0.2">
      <c r="A870" s="324" t="s">
        <v>4827</v>
      </c>
      <c r="B870" s="5">
        <f>IFERROR(VLOOKUP(A870,CatProd!C:G,5,FALSE),"")</f>
        <v>63</v>
      </c>
      <c r="C870" s="5" t="str">
        <f t="shared" ca="1" si="26"/>
        <v>60%w/w - Sachet - 30 * 9.2g</v>
      </c>
      <c r="D870" s="324" t="s">
        <v>3313</v>
      </c>
      <c r="E870" s="324" t="s">
        <v>3314</v>
      </c>
      <c r="F870" s="324" t="s">
        <v>3314</v>
      </c>
      <c r="G870" s="324"/>
      <c r="H870" s="5" t="str">
        <f t="shared" ca="1" si="27"/>
        <v>63-60%w/w - Sachet - 30 * 9.2g</v>
      </c>
      <c r="I870" s="324">
        <v>808</v>
      </c>
    </row>
    <row r="871" spans="1:9" x14ac:dyDescent="0.2">
      <c r="A871" s="324" t="s">
        <v>4827</v>
      </c>
      <c r="B871" s="5">
        <f>IFERROR(VLOOKUP(A871,CatProd!C:G,5,FALSE),"")</f>
        <v>63</v>
      </c>
      <c r="C871" s="5" t="str">
        <f t="shared" ca="1" si="26"/>
        <v>60%w/w - Sachet - 9.2g (60% PAS)</v>
      </c>
      <c r="D871" s="324" t="s">
        <v>6290</v>
      </c>
      <c r="E871" s="324" t="s">
        <v>3309</v>
      </c>
      <c r="F871" s="324" t="s">
        <v>3309</v>
      </c>
      <c r="G871" s="324"/>
      <c r="H871" s="5" t="str">
        <f t="shared" ca="1" si="27"/>
        <v>63-60%w/w - Sachet - 9.2g (60% PAS)</v>
      </c>
      <c r="I871" s="324">
        <v>809</v>
      </c>
    </row>
    <row r="872" spans="1:9" ht="51" x14ac:dyDescent="0.2">
      <c r="A872" s="326" t="s">
        <v>2566</v>
      </c>
      <c r="B872" s="5">
        <f>IFERROR(VLOOKUP(A872,CatProd!C:G,5,FALSE),"")</f>
        <v>118</v>
      </c>
      <c r="C872" s="5" t="str">
        <f t="shared" ca="1" si="26"/>
        <v>13,2mg (7.5mg as base) - Tablet - Blister of 10 - 100 (10*10)</v>
      </c>
      <c r="D872" s="326" t="s">
        <v>6295</v>
      </c>
      <c r="E872" s="326" t="s">
        <v>6296</v>
      </c>
      <c r="F872" s="326" t="s">
        <v>6297</v>
      </c>
      <c r="G872" s="326"/>
      <c r="H872" s="5" t="str">
        <f t="shared" ca="1" si="27"/>
        <v>118-13,2mg (7.5mg as base) - Tablet - Blister of 10 - 100 (10*10)</v>
      </c>
      <c r="I872" s="347">
        <v>1430</v>
      </c>
    </row>
    <row r="873" spans="1:9" ht="51" x14ac:dyDescent="0.2">
      <c r="A873" s="326" t="s">
        <v>2566</v>
      </c>
      <c r="B873" s="5">
        <f>IFERROR(VLOOKUP(A873,CatProd!C:G,5,FALSE),"")</f>
        <v>118</v>
      </c>
      <c r="C873" s="5" t="str">
        <f t="shared" ca="1" si="26"/>
        <v>13,2mg (7.5mg as base) - Tablet - Blister of 10 - 1000 (10*100)</v>
      </c>
      <c r="D873" s="326" t="s">
        <v>6298</v>
      </c>
      <c r="E873" s="326" t="s">
        <v>6299</v>
      </c>
      <c r="F873" s="326" t="s">
        <v>6300</v>
      </c>
      <c r="G873" s="326"/>
      <c r="H873" s="5" t="str">
        <f t="shared" ca="1" si="27"/>
        <v>118-13,2mg (7.5mg as base) - Tablet - Blister of 10 - 1000 (10*100)</v>
      </c>
      <c r="I873" s="347">
        <v>1431</v>
      </c>
    </row>
    <row r="874" spans="1:9" ht="38.25" x14ac:dyDescent="0.2">
      <c r="A874" s="326" t="s">
        <v>2566</v>
      </c>
      <c r="B874" s="5">
        <f>IFERROR(VLOOKUP(A874,CatProd!C:G,5,FALSE),"")</f>
        <v>118</v>
      </c>
      <c r="C874" s="5" t="str">
        <f t="shared" ca="1" si="26"/>
        <v>13,2mg (7.5mg as base) - Tablet - Bottle of 100</v>
      </c>
      <c r="D874" s="326" t="s">
        <v>6293</v>
      </c>
      <c r="E874" s="326" t="s">
        <v>3319</v>
      </c>
      <c r="F874" s="326" t="s">
        <v>3320</v>
      </c>
      <c r="G874" s="326"/>
      <c r="H874" s="5" t="str">
        <f t="shared" ca="1" si="27"/>
        <v>118-13,2mg (7.5mg as base) - Tablet - Bottle of 100</v>
      </c>
      <c r="I874" s="326">
        <v>814</v>
      </c>
    </row>
    <row r="875" spans="1:9" ht="38.25" x14ac:dyDescent="0.2">
      <c r="A875" s="326" t="s">
        <v>2566</v>
      </c>
      <c r="B875" s="5">
        <f>IFERROR(VLOOKUP(A875,CatProd!C:G,5,FALSE),"")</f>
        <v>118</v>
      </c>
      <c r="C875" s="5" t="str">
        <f t="shared" ca="1" si="26"/>
        <v>13,2mg (7.5mg as base) - Tablet - Bottle of 1000</v>
      </c>
      <c r="D875" s="326" t="s">
        <v>6294</v>
      </c>
      <c r="E875" s="326" t="s">
        <v>3321</v>
      </c>
      <c r="F875" s="326" t="s">
        <v>3322</v>
      </c>
      <c r="G875" s="326"/>
      <c r="H875" s="5" t="str">
        <f t="shared" ca="1" si="27"/>
        <v>118-13,2mg (7.5mg as base) - Tablet - Bottle of 1000</v>
      </c>
      <c r="I875" s="326">
        <v>815</v>
      </c>
    </row>
    <row r="876" spans="1:9" ht="25.5" x14ac:dyDescent="0.2">
      <c r="A876" s="326" t="s">
        <v>2566</v>
      </c>
      <c r="B876" s="5">
        <f>IFERROR(VLOOKUP(A876,CatProd!C:G,5,FALSE),"")</f>
        <v>118</v>
      </c>
      <c r="C876" s="5" t="str">
        <f t="shared" ca="1" si="26"/>
        <v>26,3mg (15mg as base) - Tablet - Bottle of 100</v>
      </c>
      <c r="D876" s="326" t="s">
        <v>6291</v>
      </c>
      <c r="E876" s="326" t="s">
        <v>6292</v>
      </c>
      <c r="F876" s="326" t="s">
        <v>3318</v>
      </c>
      <c r="G876" s="326"/>
      <c r="H876" s="5" t="str">
        <f t="shared" ca="1" si="27"/>
        <v>118-26,3mg (15mg as base) - Tablet - Bottle of 100</v>
      </c>
      <c r="I876" s="326">
        <v>810</v>
      </c>
    </row>
    <row r="877" spans="1:9" x14ac:dyDescent="0.2">
      <c r="A877" s="326" t="s">
        <v>2568</v>
      </c>
      <c r="B877" s="5">
        <f>IFERROR(VLOOKUP(A877,CatProd!C:G,5,FALSE),"")</f>
        <v>119</v>
      </c>
      <c r="C877" s="5" t="str">
        <f t="shared" ca="1" si="26"/>
        <v>100mg - Tablet - Blister of 98</v>
      </c>
      <c r="D877" s="326" t="s">
        <v>6301</v>
      </c>
      <c r="E877" s="326" t="s">
        <v>6302</v>
      </c>
      <c r="F877" s="326" t="s">
        <v>3323</v>
      </c>
      <c r="G877" s="326"/>
      <c r="H877" s="5" t="str">
        <f t="shared" ca="1" si="27"/>
        <v>119-100mg - Tablet - Blister of 98</v>
      </c>
      <c r="I877" s="326">
        <v>816</v>
      </c>
    </row>
    <row r="878" spans="1:9" x14ac:dyDescent="0.2">
      <c r="A878" s="326" t="s">
        <v>2568</v>
      </c>
      <c r="B878" s="5">
        <f>IFERROR(VLOOKUP(A878,CatProd!C:G,5,FALSE),"")</f>
        <v>119</v>
      </c>
      <c r="C878" s="5" t="str">
        <f t="shared" ca="1" si="26"/>
        <v>100mg - Tablet - Bottle of 100</v>
      </c>
      <c r="D878" s="326" t="s">
        <v>5557</v>
      </c>
      <c r="E878" s="326" t="s">
        <v>5558</v>
      </c>
      <c r="F878" s="326" t="s">
        <v>2805</v>
      </c>
      <c r="G878" s="326"/>
      <c r="H878" s="5" t="str">
        <f t="shared" ca="1" si="27"/>
        <v>119-100mg - Tablet - Bottle of 100</v>
      </c>
      <c r="I878" s="326">
        <v>817</v>
      </c>
    </row>
    <row r="879" spans="1:9" x14ac:dyDescent="0.2">
      <c r="A879" s="324" t="s">
        <v>2522</v>
      </c>
      <c r="B879" s="5">
        <f>IFERROR(VLOOKUP(A879,CatProd!C:G,5,FALSE),"")</f>
        <v>64</v>
      </c>
      <c r="C879" s="5" t="str">
        <f t="shared" ca="1" si="26"/>
        <v>250mg - Tablet - Blister of 100</v>
      </c>
      <c r="D879" s="324" t="s">
        <v>5560</v>
      </c>
      <c r="E879" s="324" t="s">
        <v>2809</v>
      </c>
      <c r="F879" s="324" t="s">
        <v>2808</v>
      </c>
      <c r="G879" s="324"/>
      <c r="H879" s="5" t="str">
        <f t="shared" ca="1" si="27"/>
        <v>64-250mg - Tablet - Blister of 100</v>
      </c>
      <c r="I879" s="324">
        <v>819</v>
      </c>
    </row>
    <row r="880" spans="1:9" x14ac:dyDescent="0.2">
      <c r="A880" s="324" t="s">
        <v>2522</v>
      </c>
      <c r="B880" s="5">
        <f>IFERROR(VLOOKUP(A880,CatProd!C:G,5,FALSE),"")</f>
        <v>64</v>
      </c>
      <c r="C880" s="5" t="str">
        <f t="shared" ca="1" si="26"/>
        <v>250mg - Tablet - Blister of 14</v>
      </c>
      <c r="D880" s="324" t="s">
        <v>5369</v>
      </c>
      <c r="E880" s="324" t="s">
        <v>2804</v>
      </c>
      <c r="F880" s="324" t="s">
        <v>2803</v>
      </c>
      <c r="G880" s="324"/>
      <c r="H880" s="5" t="str">
        <f t="shared" ca="1" si="27"/>
        <v>64-250mg - Tablet - Blister of 14</v>
      </c>
      <c r="I880" s="324">
        <v>820</v>
      </c>
    </row>
    <row r="881" spans="1:9" x14ac:dyDescent="0.2">
      <c r="A881" s="324" t="s">
        <v>2522</v>
      </c>
      <c r="B881" s="5">
        <f>IFERROR(VLOOKUP(A881,CatProd!C:G,5,FALSE),"")</f>
        <v>64</v>
      </c>
      <c r="C881" s="5" t="str">
        <f t="shared" ca="1" si="26"/>
        <v>250mg - Tablet - Blister of 50</v>
      </c>
      <c r="D881" s="324" t="s">
        <v>5573</v>
      </c>
      <c r="E881" s="324" t="s">
        <v>5574</v>
      </c>
      <c r="F881" s="324" t="s">
        <v>5575</v>
      </c>
      <c r="G881" s="324"/>
      <c r="H881" s="5" t="str">
        <f t="shared" ca="1" si="27"/>
        <v>64-250mg - Tablet - Blister of 50</v>
      </c>
      <c r="I881" s="324">
        <v>821</v>
      </c>
    </row>
    <row r="882" spans="1:9" x14ac:dyDescent="0.2">
      <c r="A882" s="324" t="s">
        <v>2522</v>
      </c>
      <c r="B882" s="5">
        <f>IFERROR(VLOOKUP(A882,CatProd!C:G,5,FALSE),"")</f>
        <v>64</v>
      </c>
      <c r="C882" s="5" t="str">
        <f t="shared" ca="1" si="26"/>
        <v>250mg - Tablet - Bottle of 100</v>
      </c>
      <c r="D882" s="324" t="s">
        <v>5394</v>
      </c>
      <c r="E882" s="324" t="s">
        <v>5395</v>
      </c>
      <c r="F882" s="324" t="s">
        <v>5396</v>
      </c>
      <c r="G882" s="324"/>
      <c r="H882" s="5" t="str">
        <f t="shared" ca="1" si="27"/>
        <v>64-250mg - Tablet - Bottle of 100</v>
      </c>
      <c r="I882" s="324">
        <v>822</v>
      </c>
    </row>
    <row r="883" spans="1:9" x14ac:dyDescent="0.2">
      <c r="A883" s="324" t="s">
        <v>2522</v>
      </c>
      <c r="B883" s="5">
        <f>IFERROR(VLOOKUP(A883,CatProd!C:G,5,FALSE),"")</f>
        <v>64</v>
      </c>
      <c r="C883" s="5" t="str">
        <f t="shared" ca="1" si="26"/>
        <v>250mg - Tablet - Bottle of 50</v>
      </c>
      <c r="D883" s="324" t="s">
        <v>6117</v>
      </c>
      <c r="E883" s="324" t="s">
        <v>3224</v>
      </c>
      <c r="F883" s="324" t="s">
        <v>3225</v>
      </c>
      <c r="G883" s="324"/>
      <c r="H883" s="5" t="str">
        <f t="shared" ca="1" si="27"/>
        <v>64-250mg - Tablet - Bottle of 50</v>
      </c>
      <c r="I883" s="324">
        <v>824</v>
      </c>
    </row>
    <row r="884" spans="1:9" x14ac:dyDescent="0.2">
      <c r="A884" s="324" t="s">
        <v>2522</v>
      </c>
      <c r="B884" s="5">
        <f>IFERROR(VLOOKUP(A884,CatProd!C:G,5,FALSE),"")</f>
        <v>64</v>
      </c>
      <c r="C884" s="5" t="str">
        <f t="shared" ca="1" si="26"/>
        <v>250mg -Tablet -  Bottle of 1000</v>
      </c>
      <c r="D884" s="324" t="s">
        <v>6303</v>
      </c>
      <c r="E884" s="324" t="s">
        <v>2783</v>
      </c>
      <c r="F884" s="324" t="s">
        <v>2784</v>
      </c>
      <c r="G884" s="324"/>
      <c r="H884" s="5" t="str">
        <f t="shared" ca="1" si="27"/>
        <v>64-250mg -Tablet -  Bottle of 1000</v>
      </c>
      <c r="I884" s="324">
        <v>823</v>
      </c>
    </row>
    <row r="885" spans="1:9" x14ac:dyDescent="0.2">
      <c r="A885" s="324" t="s">
        <v>2523</v>
      </c>
      <c r="B885" s="5">
        <f>IFERROR(VLOOKUP(A885,CatProd!C:G,5,FALSE),"")</f>
        <v>65</v>
      </c>
      <c r="C885" s="5" t="str">
        <f t="shared" ca="1" si="26"/>
        <v>150mg - Dispersible tablet - Bottle of 100</v>
      </c>
      <c r="D885" s="324" t="s">
        <v>6313</v>
      </c>
      <c r="E885" s="324" t="s">
        <v>6314</v>
      </c>
      <c r="F885" s="324" t="s">
        <v>6315</v>
      </c>
      <c r="G885" s="324"/>
      <c r="H885" s="5" t="str">
        <f t="shared" ca="1" si="27"/>
        <v>65-150mg - Dispersible tablet - Bottle of 100</v>
      </c>
      <c r="I885" s="347">
        <v>1432</v>
      </c>
    </row>
    <row r="886" spans="1:9" x14ac:dyDescent="0.2">
      <c r="A886" s="324" t="s">
        <v>2523</v>
      </c>
      <c r="B886" s="5">
        <f>IFERROR(VLOOKUP(A886,CatProd!C:G,5,FALSE),"")</f>
        <v>65</v>
      </c>
      <c r="C886" s="5" t="str">
        <f t="shared" ca="1" si="26"/>
        <v>400mg - Tablet - Blister of 10</v>
      </c>
      <c r="D886" s="324" t="s">
        <v>5562</v>
      </c>
      <c r="E886" s="324" t="s">
        <v>2933</v>
      </c>
      <c r="F886" s="324" t="s">
        <v>2932</v>
      </c>
      <c r="G886" s="324"/>
      <c r="H886" s="5" t="str">
        <f t="shared" ca="1" si="27"/>
        <v>65-400mg - Tablet - Blister of 10</v>
      </c>
      <c r="I886" s="324">
        <v>825</v>
      </c>
    </row>
    <row r="887" spans="1:9" x14ac:dyDescent="0.2">
      <c r="A887" s="354" t="s">
        <v>2523</v>
      </c>
      <c r="B887" s="5">
        <v>65</v>
      </c>
      <c r="C887" s="5" t="str">
        <f t="shared" ca="1" si="26"/>
        <v>400mg - Tablet - Blister of 10 - 100 (10*10)</v>
      </c>
      <c r="D887" s="354" t="s">
        <v>5576</v>
      </c>
      <c r="E887" s="354" t="s">
        <v>5576</v>
      </c>
      <c r="F887" s="354" t="s">
        <v>5576</v>
      </c>
      <c r="G887" s="354" t="s">
        <v>5576</v>
      </c>
      <c r="H887" s="5" t="str">
        <f t="shared" ca="1" si="27"/>
        <v>65-400mg - Tablet - Blister of 10 - 100 (10*10)</v>
      </c>
      <c r="I887" s="357">
        <v>1548</v>
      </c>
    </row>
    <row r="888" spans="1:9" x14ac:dyDescent="0.2">
      <c r="A888" s="324" t="s">
        <v>2523</v>
      </c>
      <c r="B888" s="5">
        <f>IFERROR(VLOOKUP(A888,CatProd!C:G,5,FALSE),"")</f>
        <v>65</v>
      </c>
      <c r="C888" s="5" t="str">
        <f t="shared" ca="1" si="26"/>
        <v>400mg - Tablet - Blister of 28</v>
      </c>
      <c r="D888" s="324" t="s">
        <v>5566</v>
      </c>
      <c r="E888" s="324" t="s">
        <v>2937</v>
      </c>
      <c r="F888" s="324" t="s">
        <v>2936</v>
      </c>
      <c r="G888" s="324"/>
      <c r="H888" s="5" t="str">
        <f t="shared" ca="1" si="27"/>
        <v>65-400mg - Tablet - Blister of 28</v>
      </c>
      <c r="I888" s="324">
        <v>829</v>
      </c>
    </row>
    <row r="889" spans="1:9" x14ac:dyDescent="0.2">
      <c r="A889" s="354" t="s">
        <v>2523</v>
      </c>
      <c r="B889" s="5">
        <v>65</v>
      </c>
      <c r="C889" s="5" t="str">
        <f t="shared" ca="1" si="26"/>
        <v>400mg - Tablet - Blister of 28 - 672 (28*24)</v>
      </c>
      <c r="D889" s="354" t="s">
        <v>6702</v>
      </c>
      <c r="E889" s="354" t="s">
        <v>6702</v>
      </c>
      <c r="F889" s="354" t="s">
        <v>6702</v>
      </c>
      <c r="G889" s="354" t="s">
        <v>6702</v>
      </c>
      <c r="H889" s="5" t="str">
        <f t="shared" ca="1" si="27"/>
        <v>65-400mg - Tablet - Blister of 28 - 672 (28*24)</v>
      </c>
      <c r="I889" s="357">
        <v>1547</v>
      </c>
    </row>
    <row r="890" spans="1:9" x14ac:dyDescent="0.2">
      <c r="A890" s="324" t="s">
        <v>2523</v>
      </c>
      <c r="B890" s="5">
        <f>IFERROR(VLOOKUP(A890,CatProd!C:G,5,FALSE),"")</f>
        <v>65</v>
      </c>
      <c r="C890" s="5" t="str">
        <f t="shared" ca="1" si="26"/>
        <v>400mg - Tablet - Bottle of 1000</v>
      </c>
      <c r="D890" s="324" t="s">
        <v>5569</v>
      </c>
      <c r="E890" s="324" t="s">
        <v>2940</v>
      </c>
      <c r="F890" s="324" t="s">
        <v>2941</v>
      </c>
      <c r="G890" s="324"/>
      <c r="H890" s="5" t="str">
        <f t="shared" ca="1" si="27"/>
        <v>65-400mg - Tablet - Bottle of 1000</v>
      </c>
      <c r="I890" s="324">
        <v>834</v>
      </c>
    </row>
    <row r="891" spans="1:9" x14ac:dyDescent="0.2">
      <c r="A891" s="324" t="s">
        <v>2523</v>
      </c>
      <c r="B891" s="5">
        <f>IFERROR(VLOOKUP(A891,CatProd!C:G,5,FALSE),"")</f>
        <v>65</v>
      </c>
      <c r="C891" s="5" t="str">
        <f t="shared" ca="1" si="26"/>
        <v>500mg - Tablet - Blister of 10</v>
      </c>
      <c r="D891" s="324" t="s">
        <v>6118</v>
      </c>
      <c r="E891" s="324" t="s">
        <v>3229</v>
      </c>
      <c r="F891" s="324" t="s">
        <v>3228</v>
      </c>
      <c r="G891" s="324"/>
      <c r="H891" s="5" t="str">
        <f t="shared" ca="1" si="27"/>
        <v>65-500mg - Tablet - Blister of 10</v>
      </c>
      <c r="I891" s="324">
        <v>837</v>
      </c>
    </row>
    <row r="892" spans="1:9" x14ac:dyDescent="0.2">
      <c r="A892" s="324" t="s">
        <v>2523</v>
      </c>
      <c r="B892" s="5">
        <f>IFERROR(VLOOKUP(A892,CatProd!C:G,5,FALSE),"")</f>
        <v>65</v>
      </c>
      <c r="C892" s="5" t="str">
        <f t="shared" ca="1" si="26"/>
        <v>500mg - Tablet - Blister of 10 - 100 (10*10)</v>
      </c>
      <c r="D892" s="324" t="s">
        <v>6119</v>
      </c>
      <c r="E892" s="324" t="s">
        <v>2947</v>
      </c>
      <c r="F892" s="324" t="s">
        <v>2946</v>
      </c>
      <c r="G892" s="324"/>
      <c r="H892" s="5" t="str">
        <f t="shared" ca="1" si="27"/>
        <v>65-500mg - Tablet - Blister of 10 - 100 (10*10)</v>
      </c>
      <c r="I892" s="324">
        <v>838</v>
      </c>
    </row>
    <row r="893" spans="1:9" x14ac:dyDescent="0.2">
      <c r="A893" s="324" t="s">
        <v>2523</v>
      </c>
      <c r="B893" s="5">
        <f>IFERROR(VLOOKUP(A893,CatProd!C:G,5,FALSE),"")</f>
        <v>65</v>
      </c>
      <c r="C893" s="5" t="str">
        <f t="shared" ca="1" si="26"/>
        <v>500mg - Tablet - Blister of 10 - 1500 (10*150)</v>
      </c>
      <c r="D893" s="324" t="s">
        <v>6304</v>
      </c>
      <c r="E893" s="324" t="s">
        <v>3335</v>
      </c>
      <c r="F893" s="324" t="s">
        <v>3334</v>
      </c>
      <c r="G893" s="324"/>
      <c r="H893" s="5" t="str">
        <f t="shared" ca="1" si="27"/>
        <v>65-500mg - Tablet - Blister of 10 - 1500 (10*150)</v>
      </c>
      <c r="I893" s="324">
        <v>839</v>
      </c>
    </row>
    <row r="894" spans="1:9" x14ac:dyDescent="0.2">
      <c r="A894" s="324" t="s">
        <v>2523</v>
      </c>
      <c r="B894" s="5">
        <f>IFERROR(VLOOKUP(A894,CatProd!C:G,5,FALSE),"")</f>
        <v>65</v>
      </c>
      <c r="C894" s="5" t="str">
        <f t="shared" ca="1" si="26"/>
        <v>500mg - Tablet - Blister of 10 - 20 (10*2)</v>
      </c>
      <c r="D894" s="324" t="s">
        <v>6305</v>
      </c>
      <c r="E894" s="324" t="s">
        <v>3333</v>
      </c>
      <c r="F894" s="324" t="s">
        <v>3332</v>
      </c>
      <c r="G894" s="324"/>
      <c r="H894" s="5" t="str">
        <f t="shared" ca="1" si="27"/>
        <v>65-500mg - Tablet - Blister of 10 - 20 (10*2)</v>
      </c>
      <c r="I894" s="324">
        <v>840</v>
      </c>
    </row>
    <row r="895" spans="1:9" x14ac:dyDescent="0.2">
      <c r="A895" s="324" t="s">
        <v>2523</v>
      </c>
      <c r="B895" s="5">
        <f>IFERROR(VLOOKUP(A895,CatProd!C:G,5,FALSE),"")</f>
        <v>65</v>
      </c>
      <c r="C895" s="5" t="str">
        <f t="shared" ca="1" si="26"/>
        <v>500mg - Tablet - Blister of 10 - 240 (10*24)</v>
      </c>
      <c r="D895" s="324" t="s">
        <v>6306</v>
      </c>
      <c r="E895" s="324" t="s">
        <v>3337</v>
      </c>
      <c r="F895" s="324" t="s">
        <v>3336</v>
      </c>
      <c r="G895" s="324"/>
      <c r="H895" s="5" t="str">
        <f t="shared" ca="1" si="27"/>
        <v>65-500mg - Tablet - Blister of 10 - 240 (10*24)</v>
      </c>
      <c r="I895" s="324">
        <v>841</v>
      </c>
    </row>
    <row r="896" spans="1:9" x14ac:dyDescent="0.2">
      <c r="A896" s="324" t="s">
        <v>2523</v>
      </c>
      <c r="B896" s="5">
        <f>IFERROR(VLOOKUP(A896,CatProd!C:G,5,FALSE),"")</f>
        <v>65</v>
      </c>
      <c r="C896" s="5" t="str">
        <f t="shared" ca="1" si="26"/>
        <v>500mg - Tablet - Blister of 10 - 30 (10*3)</v>
      </c>
      <c r="D896" s="324" t="s">
        <v>6308</v>
      </c>
      <c r="E896" s="324" t="s">
        <v>3325</v>
      </c>
      <c r="F896" s="324" t="s">
        <v>3324</v>
      </c>
      <c r="G896" s="324"/>
      <c r="H896" s="5" t="str">
        <f t="shared" ca="1" si="27"/>
        <v>65-500mg - Tablet - Blister of 10 - 30 (10*3)</v>
      </c>
      <c r="I896" s="324">
        <v>843</v>
      </c>
    </row>
    <row r="897" spans="1:9" x14ac:dyDescent="0.2">
      <c r="A897" s="354" t="s">
        <v>2523</v>
      </c>
      <c r="B897" s="5">
        <v>65</v>
      </c>
      <c r="C897" s="5" t="str">
        <f t="shared" ca="1" si="26"/>
        <v>500mg - Tablet - Blister of 10 - 90 (9*10)</v>
      </c>
      <c r="D897" s="354" t="s">
        <v>6711</v>
      </c>
      <c r="E897" s="354" t="s">
        <v>6711</v>
      </c>
      <c r="F897" s="354" t="s">
        <v>6711</v>
      </c>
      <c r="G897" s="354" t="s">
        <v>6711</v>
      </c>
      <c r="H897" s="5" t="str">
        <f t="shared" ca="1" si="27"/>
        <v>65-500mg - Tablet - Blister of 10 - 90 (9*10)</v>
      </c>
      <c r="I897" s="357">
        <v>1549</v>
      </c>
    </row>
    <row r="898" spans="1:9" x14ac:dyDescent="0.2">
      <c r="A898" s="324" t="s">
        <v>2523</v>
      </c>
      <c r="B898" s="5">
        <f>IFERROR(VLOOKUP(A898,CatProd!C:G,5,FALSE),"")</f>
        <v>65</v>
      </c>
      <c r="C898" s="5" t="str">
        <f t="shared" ref="C898:C961" ca="1" si="28">IF(OFFSET(D898,0,LangOffset,1,1)&lt;&gt;"",OFFSET(D898,0,LangOffset,1,1),"")</f>
        <v>500mg - Tablet - Blister of 100</v>
      </c>
      <c r="D898" s="324" t="s">
        <v>5400</v>
      </c>
      <c r="E898" s="324" t="s">
        <v>5401</v>
      </c>
      <c r="F898" s="324" t="s">
        <v>5402</v>
      </c>
      <c r="G898" s="324"/>
      <c r="H898" s="5" t="str">
        <f t="shared" ref="H898:H961" ca="1" si="29">CONCATENATE(B898,"-",C898)</f>
        <v>65-500mg - Tablet - Blister of 100</v>
      </c>
      <c r="I898" s="347">
        <v>1433</v>
      </c>
    </row>
    <row r="899" spans="1:9" x14ac:dyDescent="0.2">
      <c r="A899" s="324" t="s">
        <v>2523</v>
      </c>
      <c r="B899" s="5">
        <f>IFERROR(VLOOKUP(A899,CatProd!C:G,5,FALSE),"")</f>
        <v>65</v>
      </c>
      <c r="C899" s="5" t="str">
        <f t="shared" ca="1" si="28"/>
        <v>500mg - Tablet - Blister of 28 - 280 (28*10)</v>
      </c>
      <c r="D899" s="324" t="s">
        <v>6307</v>
      </c>
      <c r="E899" s="324" t="s">
        <v>3331</v>
      </c>
      <c r="F899" s="324" t="s">
        <v>3330</v>
      </c>
      <c r="G899" s="324"/>
      <c r="H899" s="5" t="str">
        <f t="shared" ca="1" si="29"/>
        <v>65-500mg - Tablet - Blister of 28 - 280 (28*10)</v>
      </c>
      <c r="I899" s="324">
        <v>842</v>
      </c>
    </row>
    <row r="900" spans="1:9" x14ac:dyDescent="0.2">
      <c r="A900" s="324" t="s">
        <v>2523</v>
      </c>
      <c r="B900" s="5">
        <f>IFERROR(VLOOKUP(A900,CatProd!C:G,5,FALSE),"")</f>
        <v>65</v>
      </c>
      <c r="C900" s="5" t="str">
        <f t="shared" ca="1" si="28"/>
        <v>500mg - Tablet - Blister of 28 - 672 (28*24)</v>
      </c>
      <c r="D900" s="324" t="s">
        <v>6310</v>
      </c>
      <c r="E900" s="324" t="s">
        <v>3327</v>
      </c>
      <c r="F900" s="324" t="s">
        <v>3326</v>
      </c>
      <c r="G900" s="324"/>
      <c r="H900" s="5" t="str">
        <f t="shared" ca="1" si="29"/>
        <v>65-500mg - Tablet - Blister of 28 - 672 (28*24)</v>
      </c>
      <c r="I900" s="324">
        <v>845</v>
      </c>
    </row>
    <row r="901" spans="1:9" x14ac:dyDescent="0.2">
      <c r="A901" s="324" t="s">
        <v>2523</v>
      </c>
      <c r="B901" s="5">
        <f>IFERROR(VLOOKUP(A901,CatProd!C:G,5,FALSE),"")</f>
        <v>65</v>
      </c>
      <c r="C901" s="5" t="str">
        <f t="shared" ca="1" si="28"/>
        <v>500mg - Tablet - Blister of 28 - 84 (28*3)</v>
      </c>
      <c r="D901" s="324" t="s">
        <v>6311</v>
      </c>
      <c r="E901" s="324" t="s">
        <v>3339</v>
      </c>
      <c r="F901" s="324" t="s">
        <v>3338</v>
      </c>
      <c r="G901" s="324"/>
      <c r="H901" s="5" t="str">
        <f t="shared" ca="1" si="29"/>
        <v>65-500mg - Tablet - Blister of 28 - 84 (28*3)</v>
      </c>
      <c r="I901" s="324">
        <v>846</v>
      </c>
    </row>
    <row r="902" spans="1:9" x14ac:dyDescent="0.2">
      <c r="A902" s="324" t="s">
        <v>2523</v>
      </c>
      <c r="B902" s="5">
        <f>IFERROR(VLOOKUP(A902,CatProd!C:G,5,FALSE),"")</f>
        <v>65</v>
      </c>
      <c r="C902" s="5" t="str">
        <f t="shared" ca="1" si="28"/>
        <v>500mg - Tablet - Blister of 500</v>
      </c>
      <c r="D902" s="324" t="s">
        <v>6309</v>
      </c>
      <c r="E902" s="324" t="s">
        <v>2949</v>
      </c>
      <c r="F902" s="324" t="s">
        <v>2948</v>
      </c>
      <c r="G902" s="324"/>
      <c r="H902" s="5" t="str">
        <f t="shared" ca="1" si="29"/>
        <v>65-500mg - Tablet - Blister of 500</v>
      </c>
      <c r="I902" s="324">
        <v>844</v>
      </c>
    </row>
    <row r="903" spans="1:9" x14ac:dyDescent="0.2">
      <c r="A903" s="324" t="s">
        <v>2523</v>
      </c>
      <c r="B903" s="5">
        <f>IFERROR(VLOOKUP(A903,CatProd!C:G,5,FALSE),"")</f>
        <v>65</v>
      </c>
      <c r="C903" s="5" t="str">
        <f t="shared" ca="1" si="28"/>
        <v>500mg - Tablet - Blister of 7 - 70 (7*10)</v>
      </c>
      <c r="D903" s="324" t="s">
        <v>6316</v>
      </c>
      <c r="E903" s="324" t="s">
        <v>6317</v>
      </c>
      <c r="F903" s="324" t="s">
        <v>6318</v>
      </c>
      <c r="G903" s="324"/>
      <c r="H903" s="5" t="str">
        <f t="shared" ca="1" si="29"/>
        <v>65-500mg - Tablet - Blister of 7 - 70 (7*10)</v>
      </c>
      <c r="I903" s="347">
        <v>1434</v>
      </c>
    </row>
    <row r="904" spans="1:9" x14ac:dyDescent="0.2">
      <c r="A904" s="324" t="s">
        <v>2523</v>
      </c>
      <c r="B904" s="5">
        <f>IFERROR(VLOOKUP(A904,CatProd!C:G,5,FALSE),"")</f>
        <v>65</v>
      </c>
      <c r="C904" s="5" t="str">
        <f t="shared" ca="1" si="28"/>
        <v>500mg - Tablet - Bottle of 1000</v>
      </c>
      <c r="D904" s="324" t="s">
        <v>6312</v>
      </c>
      <c r="E904" s="324" t="s">
        <v>3328</v>
      </c>
      <c r="F904" s="324" t="s">
        <v>3329</v>
      </c>
      <c r="G904" s="324"/>
      <c r="H904" s="5" t="str">
        <f t="shared" ca="1" si="29"/>
        <v>65-500mg - Tablet - Bottle of 1000</v>
      </c>
      <c r="I904" s="324">
        <v>848</v>
      </c>
    </row>
    <row r="905" spans="1:9" x14ac:dyDescent="0.2">
      <c r="A905" s="354" t="s">
        <v>6692</v>
      </c>
      <c r="B905" s="5">
        <v>193</v>
      </c>
      <c r="C905" s="5" t="str">
        <f t="shared" ca="1" si="28"/>
        <v xml:space="preserve">100mg - Tablet - Blister of 10 -100 (10*10) </v>
      </c>
      <c r="D905" s="354" t="s">
        <v>6712</v>
      </c>
      <c r="E905" s="354" t="s">
        <v>6712</v>
      </c>
      <c r="F905" s="354" t="s">
        <v>6712</v>
      </c>
      <c r="G905" s="354" t="s">
        <v>6712</v>
      </c>
      <c r="H905" s="5" t="str">
        <f t="shared" ca="1" si="29"/>
        <v xml:space="preserve">193-100mg - Tablet - Blister of 10 -100 (10*10) </v>
      </c>
      <c r="I905" s="357">
        <v>1550</v>
      </c>
    </row>
    <row r="906" spans="1:9" x14ac:dyDescent="0.2">
      <c r="A906" s="354" t="s">
        <v>6692</v>
      </c>
      <c r="B906" s="5">
        <v>193</v>
      </c>
      <c r="C906" s="5" t="str">
        <f t="shared" ca="1" si="28"/>
        <v xml:space="preserve">50mg - Tablet - Blister of 10 -100 (10*10) </v>
      </c>
      <c r="D906" s="354" t="s">
        <v>6713</v>
      </c>
      <c r="E906" s="354" t="s">
        <v>6713</v>
      </c>
      <c r="F906" s="354" t="s">
        <v>6713</v>
      </c>
      <c r="G906" s="354" t="s">
        <v>6713</v>
      </c>
      <c r="H906" s="5" t="str">
        <f t="shared" ca="1" si="29"/>
        <v xml:space="preserve">193-50mg - Tablet - Blister of 10 -100 (10*10) </v>
      </c>
      <c r="I906" s="357">
        <v>1551</v>
      </c>
    </row>
    <row r="907" spans="1:9" ht="25.5" x14ac:dyDescent="0.2">
      <c r="A907" s="326" t="s">
        <v>2567</v>
      </c>
      <c r="B907" s="5">
        <f>IFERROR(VLOOKUP(A907,CatProd!C:G,5,FALSE),"")</f>
        <v>120</v>
      </c>
      <c r="C907" s="5" t="str">
        <f t="shared" ca="1" si="28"/>
        <v>300mg - Blister of 10 - 1000 (10*100)</v>
      </c>
      <c r="D907" s="326" t="s">
        <v>6319</v>
      </c>
      <c r="E907" s="326" t="s">
        <v>6320</v>
      </c>
      <c r="F907" s="326" t="s">
        <v>3347</v>
      </c>
      <c r="G907" s="326"/>
      <c r="H907" s="5" t="str">
        <f t="shared" ca="1" si="29"/>
        <v>120-300mg - Blister of 10 - 1000 (10*100)</v>
      </c>
      <c r="I907" s="326">
        <v>871</v>
      </c>
    </row>
    <row r="908" spans="1:9" ht="38.25" x14ac:dyDescent="0.2">
      <c r="A908" s="326" t="s">
        <v>2567</v>
      </c>
      <c r="B908" s="5">
        <f>IFERROR(VLOOKUP(A908,CatProd!C:G,5,FALSE),"")</f>
        <v>120</v>
      </c>
      <c r="C908" s="5" t="str">
        <f t="shared" ca="1" si="28"/>
        <v>300mg - Tablet - Blister of 10 - 100 (10*10)</v>
      </c>
      <c r="D908" s="326" t="s">
        <v>5845</v>
      </c>
      <c r="E908" s="326" t="s">
        <v>5846</v>
      </c>
      <c r="F908" s="326" t="s">
        <v>5847</v>
      </c>
      <c r="G908" s="326"/>
      <c r="H908" s="5" t="str">
        <f t="shared" ca="1" si="29"/>
        <v>120-300mg - Tablet - Blister of 10 - 100 (10*10)</v>
      </c>
      <c r="I908" s="347">
        <v>1435</v>
      </c>
    </row>
    <row r="909" spans="1:9" ht="25.5" x14ac:dyDescent="0.2">
      <c r="A909" s="326" t="s">
        <v>2567</v>
      </c>
      <c r="B909" s="5">
        <f>IFERROR(VLOOKUP(A909,CatProd!C:G,5,FALSE),"")</f>
        <v>120</v>
      </c>
      <c r="C909" s="5" t="str">
        <f t="shared" ca="1" si="28"/>
        <v>300mg - Tablet - Blister of 14 - 28 (2*14)</v>
      </c>
      <c r="D909" s="326" t="s">
        <v>6321</v>
      </c>
      <c r="E909" s="326" t="s">
        <v>6322</v>
      </c>
      <c r="F909" s="326" t="s">
        <v>3349</v>
      </c>
      <c r="G909" s="326"/>
      <c r="H909" s="5" t="str">
        <f t="shared" ca="1" si="29"/>
        <v>120-300mg - Tablet - Blister of 14 - 28 (2*14)</v>
      </c>
      <c r="I909" s="326">
        <v>879</v>
      </c>
    </row>
    <row r="910" spans="1:9" ht="25.5" x14ac:dyDescent="0.2">
      <c r="A910" s="326" t="s">
        <v>2567</v>
      </c>
      <c r="B910" s="5">
        <f>IFERROR(VLOOKUP(A910,CatProd!C:G,5,FALSE),"")</f>
        <v>120</v>
      </c>
      <c r="C910" s="5" t="str">
        <f t="shared" ca="1" si="28"/>
        <v>300mg - Tablet - Bottle of 100</v>
      </c>
      <c r="D910" s="326" t="s">
        <v>4886</v>
      </c>
      <c r="E910" s="326" t="s">
        <v>4887</v>
      </c>
      <c r="F910" s="326" t="s">
        <v>3346</v>
      </c>
      <c r="G910" s="326"/>
      <c r="H910" s="5" t="str">
        <f t="shared" ca="1" si="29"/>
        <v>120-300mg - Tablet - Bottle of 100</v>
      </c>
      <c r="I910" s="326">
        <v>876</v>
      </c>
    </row>
    <row r="911" spans="1:9" ht="25.5" x14ac:dyDescent="0.2">
      <c r="A911" s="326" t="s">
        <v>2567</v>
      </c>
      <c r="B911" s="5">
        <f>IFERROR(VLOOKUP(A911,CatProd!C:G,5,FALSE),"")</f>
        <v>120</v>
      </c>
      <c r="C911" s="5" t="str">
        <f t="shared" ca="1" si="28"/>
        <v>300mg - Tablet - Bottle of 1000</v>
      </c>
      <c r="D911" s="326" t="s">
        <v>5838</v>
      </c>
      <c r="E911" s="326" t="s">
        <v>5839</v>
      </c>
      <c r="F911" s="326" t="s">
        <v>3037</v>
      </c>
      <c r="G911" s="326"/>
      <c r="H911" s="5" t="str">
        <f t="shared" ca="1" si="29"/>
        <v>120-300mg - Tablet - Bottle of 1000</v>
      </c>
      <c r="I911" s="326">
        <v>877</v>
      </c>
    </row>
    <row r="912" spans="1:9" ht="25.5" x14ac:dyDescent="0.2">
      <c r="A912" s="326" t="s">
        <v>2567</v>
      </c>
      <c r="B912" s="5">
        <f>IFERROR(VLOOKUP(A912,CatProd!C:G,5,FALSE),"")</f>
        <v>120</v>
      </c>
      <c r="C912" s="5" t="str">
        <f t="shared" ca="1" si="28"/>
        <v>300mg/ml - Ampoule - 10 * 2ml</v>
      </c>
      <c r="D912" s="326" t="s">
        <v>3340</v>
      </c>
      <c r="E912" s="326" t="s">
        <v>3340</v>
      </c>
      <c r="F912" s="326" t="s">
        <v>3341</v>
      </c>
      <c r="G912" s="326"/>
      <c r="H912" s="5" t="str">
        <f t="shared" ca="1" si="29"/>
        <v>120-300mg/ml - Ampoule - 10 * 2ml</v>
      </c>
      <c r="I912" s="326">
        <v>881</v>
      </c>
    </row>
    <row r="913" spans="1:9" ht="25.5" x14ac:dyDescent="0.2">
      <c r="A913" s="326" t="s">
        <v>2567</v>
      </c>
      <c r="B913" s="5">
        <f>IFERROR(VLOOKUP(A913,CatProd!C:G,5,FALSE),"")</f>
        <v>120</v>
      </c>
      <c r="C913" s="5" t="str">
        <f t="shared" ca="1" si="28"/>
        <v>300mg/ml - Ampoule - 100 * 2ml</v>
      </c>
      <c r="D913" s="326" t="s">
        <v>3342</v>
      </c>
      <c r="E913" s="326" t="s">
        <v>3342</v>
      </c>
      <c r="F913" s="326" t="s">
        <v>3343</v>
      </c>
      <c r="G913" s="326"/>
      <c r="H913" s="5" t="str">
        <f t="shared" ca="1" si="29"/>
        <v>120-300mg/ml - Ampoule - 100 * 2ml</v>
      </c>
      <c r="I913" s="326">
        <v>882</v>
      </c>
    </row>
    <row r="914" spans="1:9" ht="15" x14ac:dyDescent="0.25">
      <c r="A914" s="324" t="s">
        <v>2511</v>
      </c>
      <c r="B914" s="5">
        <f>IFERROR(VLOOKUP(A914,CatProd!C:G,5,FALSE),"")</f>
        <v>34</v>
      </c>
      <c r="C914" s="5" t="str">
        <f t="shared" ca="1" si="28"/>
        <v>100mg - Chewable tablet - Bottle of 60</v>
      </c>
      <c r="D914" s="324" t="s">
        <v>6323</v>
      </c>
      <c r="E914" s="325" t="s">
        <v>2731</v>
      </c>
      <c r="F914" s="325" t="s">
        <v>2732</v>
      </c>
      <c r="G914" s="325"/>
      <c r="H914" s="5" t="str">
        <f t="shared" ca="1" si="29"/>
        <v>34-100mg - Chewable tablet - Bottle of 60</v>
      </c>
      <c r="I914" s="324">
        <v>888</v>
      </c>
    </row>
    <row r="915" spans="1:9" ht="15" x14ac:dyDescent="0.25">
      <c r="A915" s="324" t="s">
        <v>2511</v>
      </c>
      <c r="B915" s="5">
        <f>IFERROR(VLOOKUP(A915,CatProd!C:G,5,FALSE),"")</f>
        <v>34</v>
      </c>
      <c r="C915" s="5" t="str">
        <f t="shared" ca="1" si="28"/>
        <v>25mg - Chewable tablet - Bottle of 60</v>
      </c>
      <c r="D915" s="324" t="s">
        <v>6324</v>
      </c>
      <c r="E915" s="325" t="s">
        <v>2836</v>
      </c>
      <c r="F915" s="325" t="s">
        <v>2837</v>
      </c>
      <c r="G915" s="325"/>
      <c r="H915" s="5" t="str">
        <f t="shared" ca="1" si="29"/>
        <v>34-25mg - Chewable tablet - Bottle of 60</v>
      </c>
      <c r="I915" s="324">
        <v>889</v>
      </c>
    </row>
    <row r="916" spans="1:9" ht="15" x14ac:dyDescent="0.25">
      <c r="A916" s="324" t="s">
        <v>2511</v>
      </c>
      <c r="B916" s="5">
        <f>IFERROR(VLOOKUP(A916,CatProd!C:G,5,FALSE),"")</f>
        <v>34</v>
      </c>
      <c r="C916" s="5" t="str">
        <f t="shared" ca="1" si="28"/>
        <v>400mg - Tablet - Blister of 10 - 100 (10*10)</v>
      </c>
      <c r="D916" s="324" t="s">
        <v>5576</v>
      </c>
      <c r="E916" s="325" t="s">
        <v>5577</v>
      </c>
      <c r="F916" s="325" t="s">
        <v>5578</v>
      </c>
      <c r="G916" s="325"/>
      <c r="H916" s="5" t="str">
        <f t="shared" ca="1" si="29"/>
        <v>34-400mg - Tablet - Blister of 10 - 100 (10*10)</v>
      </c>
      <c r="I916" s="347">
        <v>1436</v>
      </c>
    </row>
    <row r="917" spans="1:9" ht="15" x14ac:dyDescent="0.25">
      <c r="A917" s="324" t="s">
        <v>2511</v>
      </c>
      <c r="B917" s="5">
        <f>IFERROR(VLOOKUP(A917,CatProd!C:G,5,FALSE),"")</f>
        <v>34</v>
      </c>
      <c r="C917" s="5" t="str">
        <f t="shared" ca="1" si="28"/>
        <v>400mg - Tablet - Blister of 10 - 140 (10*14)</v>
      </c>
      <c r="D917" s="324" t="s">
        <v>6325</v>
      </c>
      <c r="E917" s="325" t="s">
        <v>6326</v>
      </c>
      <c r="F917" s="325" t="s">
        <v>6327</v>
      </c>
      <c r="G917" s="325"/>
      <c r="H917" s="5" t="str">
        <f t="shared" ca="1" si="29"/>
        <v>34-400mg - Tablet - Blister of 10 - 140 (10*14)</v>
      </c>
      <c r="I917" s="347">
        <v>1437</v>
      </c>
    </row>
    <row r="918" spans="1:9" ht="15" x14ac:dyDescent="0.25">
      <c r="A918" s="324" t="s">
        <v>2511</v>
      </c>
      <c r="B918" s="5">
        <f>IFERROR(VLOOKUP(A918,CatProd!C:G,5,FALSE),"")</f>
        <v>34</v>
      </c>
      <c r="C918" s="5" t="str">
        <f t="shared" ca="1" si="28"/>
        <v>400mg - Tablet - Bottle of 120</v>
      </c>
      <c r="D918" s="324" t="s">
        <v>6328</v>
      </c>
      <c r="E918" s="325" t="s">
        <v>6329</v>
      </c>
      <c r="F918" s="325" t="s">
        <v>6330</v>
      </c>
      <c r="G918" s="325"/>
      <c r="H918" s="5" t="str">
        <f t="shared" ca="1" si="29"/>
        <v>34-400mg - Tablet - Bottle of 120</v>
      </c>
      <c r="I918" s="347">
        <v>1438</v>
      </c>
    </row>
    <row r="919" spans="1:9" ht="15" x14ac:dyDescent="0.25">
      <c r="A919" s="324" t="s">
        <v>2511</v>
      </c>
      <c r="B919" s="5">
        <f>IFERROR(VLOOKUP(A919,CatProd!C:G,5,FALSE),"")</f>
        <v>34</v>
      </c>
      <c r="C919" s="5" t="str">
        <f t="shared" ca="1" si="28"/>
        <v>400mg - Tablet - Bottle of 60</v>
      </c>
      <c r="D919" s="324" t="s">
        <v>5438</v>
      </c>
      <c r="E919" s="325" t="s">
        <v>2818</v>
      </c>
      <c r="F919" s="325" t="s">
        <v>2819</v>
      </c>
      <c r="G919" s="325"/>
      <c r="H919" s="5" t="str">
        <f t="shared" ca="1" si="29"/>
        <v>34-400mg - Tablet - Bottle of 60</v>
      </c>
      <c r="I919" s="324">
        <v>890</v>
      </c>
    </row>
    <row r="920" spans="1:9" ht="15" x14ac:dyDescent="0.25">
      <c r="A920" s="324" t="s">
        <v>4842</v>
      </c>
      <c r="B920" s="5">
        <f>IFERROR(VLOOKUP(A920,CatProd!C:G,5,FALSE),"")</f>
        <v>160</v>
      </c>
      <c r="C920" s="5" t="str">
        <f t="shared" ca="1" si="28"/>
        <v>Latex Agglutination Test Kit, Cryptococcus, Antigen Detection System, 50 Tests</v>
      </c>
      <c r="D920" s="324" t="s">
        <v>6331</v>
      </c>
      <c r="E920" s="325" t="s">
        <v>6332</v>
      </c>
      <c r="F920" s="325" t="s">
        <v>6333</v>
      </c>
      <c r="G920" s="325"/>
      <c r="H920" s="5" t="str">
        <f t="shared" ca="1" si="29"/>
        <v>160-Latex Agglutination Test Kit, Cryptococcus, Antigen Detection System, 50 Tests</v>
      </c>
      <c r="I920" s="347">
        <v>1439</v>
      </c>
    </row>
    <row r="921" spans="1:9" ht="15" x14ac:dyDescent="0.25">
      <c r="A921" s="324" t="s">
        <v>4843</v>
      </c>
      <c r="B921" s="5">
        <f>IFERROR(VLOOKUP(A921,CatProd!C:G,5,FALSE),"")</f>
        <v>161</v>
      </c>
      <c r="C921" s="5" t="str">
        <f t="shared" ca="1" si="28"/>
        <v>RDT kit - Hepatitis B virus, each</v>
      </c>
      <c r="D921" s="324" t="s">
        <v>6334</v>
      </c>
      <c r="E921" s="325" t="s">
        <v>6335</v>
      </c>
      <c r="F921" s="325" t="s">
        <v>6336</v>
      </c>
      <c r="G921" s="325"/>
      <c r="H921" s="5" t="str">
        <f t="shared" ca="1" si="29"/>
        <v>161-RDT kit - Hepatitis B virus, each</v>
      </c>
      <c r="I921" s="347">
        <v>1440</v>
      </c>
    </row>
    <row r="922" spans="1:9" ht="15" x14ac:dyDescent="0.25">
      <c r="A922" s="324" t="s">
        <v>4844</v>
      </c>
      <c r="B922" s="5">
        <f>IFERROR(VLOOKUP(A922,CatProd!C:G,5,FALSE),"")</f>
        <v>162</v>
      </c>
      <c r="C922" s="5" t="str">
        <f t="shared" ca="1" si="28"/>
        <v>RDT kit - Hepatitis C virus, each</v>
      </c>
      <c r="D922" s="324" t="s">
        <v>6337</v>
      </c>
      <c r="E922" s="325" t="s">
        <v>6338</v>
      </c>
      <c r="F922" s="325" t="s">
        <v>6339</v>
      </c>
      <c r="G922" s="325"/>
      <c r="H922" s="5" t="str">
        <f t="shared" ca="1" si="29"/>
        <v>162-RDT kit - Hepatitis C virus, each</v>
      </c>
      <c r="I922" s="347">
        <v>1441</v>
      </c>
    </row>
    <row r="923" spans="1:9" ht="15" x14ac:dyDescent="0.25">
      <c r="A923" s="324" t="s">
        <v>4845</v>
      </c>
      <c r="B923" s="5">
        <f>IFERROR(VLOOKUP(A923,CatProd!C:G,5,FALSE),"")</f>
        <v>163</v>
      </c>
      <c r="C923" s="5" t="str">
        <f t="shared" ca="1" si="28"/>
        <v>Confirmatory test (A2 kit), each</v>
      </c>
      <c r="D923" s="324" t="s">
        <v>6340</v>
      </c>
      <c r="E923" s="325" t="s">
        <v>6341</v>
      </c>
      <c r="F923" s="325" t="s">
        <v>6342</v>
      </c>
      <c r="G923" s="325"/>
      <c r="H923" s="5" t="str">
        <f t="shared" ca="1" si="29"/>
        <v>163-Confirmatory test (A2 kit), each</v>
      </c>
      <c r="I923" s="347">
        <v>1442</v>
      </c>
    </row>
    <row r="924" spans="1:9" ht="15" x14ac:dyDescent="0.25">
      <c r="A924" s="324" t="s">
        <v>4845</v>
      </c>
      <c r="B924" s="5">
        <f>IFERROR(VLOOKUP(A924,CatProd!C:G,5,FALSE),"")</f>
        <v>163</v>
      </c>
      <c r="C924" s="5" t="str">
        <f t="shared" ca="1" si="28"/>
        <v>other HIV rapid test kit</v>
      </c>
      <c r="D924" s="324" t="s">
        <v>6343</v>
      </c>
      <c r="E924" s="325" t="s">
        <v>6344</v>
      </c>
      <c r="F924" s="325" t="s">
        <v>6345</v>
      </c>
      <c r="G924" s="325"/>
      <c r="H924" s="5" t="str">
        <f t="shared" ca="1" si="29"/>
        <v>163-other HIV rapid test kit</v>
      </c>
      <c r="I924" s="347">
        <v>1443</v>
      </c>
    </row>
    <row r="925" spans="1:9" ht="15" x14ac:dyDescent="0.25">
      <c r="A925" s="324" t="s">
        <v>4845</v>
      </c>
      <c r="B925" s="5">
        <f>IFERROR(VLOOKUP(A925,CatProd!C:G,5,FALSE),"")</f>
        <v>163</v>
      </c>
      <c r="C925" s="5" t="str">
        <f t="shared" ca="1" si="28"/>
        <v>Screening test (A1 kit), each</v>
      </c>
      <c r="D925" s="324" t="s">
        <v>6346</v>
      </c>
      <c r="E925" s="325" t="s">
        <v>6347</v>
      </c>
      <c r="F925" s="325" t="s">
        <v>6348</v>
      </c>
      <c r="G925" s="325"/>
      <c r="H925" s="5" t="str">
        <f t="shared" ca="1" si="29"/>
        <v>163-Screening test (A1 kit), each</v>
      </c>
      <c r="I925" s="347">
        <v>1444</v>
      </c>
    </row>
    <row r="926" spans="1:9" ht="15" x14ac:dyDescent="0.25">
      <c r="A926" s="324" t="s">
        <v>4845</v>
      </c>
      <c r="B926" s="5">
        <f>IFERROR(VLOOKUP(A926,CatProd!C:G,5,FALSE),"")</f>
        <v>163</v>
      </c>
      <c r="C926" s="5" t="str">
        <f t="shared" ca="1" si="28"/>
        <v>Tiebreaker test (A3 kit), each</v>
      </c>
      <c r="D926" s="324" t="s">
        <v>6349</v>
      </c>
      <c r="E926" s="325" t="s">
        <v>6350</v>
      </c>
      <c r="F926" s="325" t="s">
        <v>6351</v>
      </c>
      <c r="G926" s="325"/>
      <c r="H926" s="5" t="str">
        <f t="shared" ca="1" si="29"/>
        <v>163-Tiebreaker test (A3 kit), each</v>
      </c>
      <c r="I926" s="347">
        <v>1445</v>
      </c>
    </row>
    <row r="927" spans="1:9" ht="15" x14ac:dyDescent="0.25">
      <c r="A927" s="324" t="s">
        <v>4846</v>
      </c>
      <c r="B927" s="5">
        <f>IFERROR(VLOOKUP(A927,CatProd!C:G,5,FALSE),"")</f>
        <v>164</v>
      </c>
      <c r="C927" s="5" t="str">
        <f t="shared" ca="1" si="28"/>
        <v>RDT kit - HIV &amp; Syphyllis, each</v>
      </c>
      <c r="D927" s="324" t="s">
        <v>6352</v>
      </c>
      <c r="E927" s="325" t="s">
        <v>6353</v>
      </c>
      <c r="F927" s="325" t="s">
        <v>6354</v>
      </c>
      <c r="G927" s="325"/>
      <c r="H927" s="5" t="str">
        <f t="shared" ca="1" si="29"/>
        <v>164-RDT kit - HIV &amp; Syphyllis, each</v>
      </c>
      <c r="I927" s="347">
        <v>1446</v>
      </c>
    </row>
    <row r="928" spans="1:9" ht="38.25" x14ac:dyDescent="0.2">
      <c r="A928" s="326" t="s">
        <v>4847</v>
      </c>
      <c r="B928" s="5">
        <f>IFERROR(VLOOKUP(A928,CatProd!C:G,5,FALSE),"")</f>
        <v>132</v>
      </c>
      <c r="C928" s="5" t="str">
        <f t="shared" ca="1" si="28"/>
        <v>Malaria RDT: P.f., each</v>
      </c>
      <c r="D928" s="326" t="s">
        <v>6355</v>
      </c>
      <c r="E928" s="326" t="s">
        <v>6356</v>
      </c>
      <c r="F928" s="326" t="s">
        <v>6357</v>
      </c>
      <c r="G928" s="326"/>
      <c r="H928" s="5" t="str">
        <f t="shared" ca="1" si="29"/>
        <v>132-Malaria RDT: P.f., each</v>
      </c>
      <c r="I928" s="347">
        <v>1447</v>
      </c>
    </row>
    <row r="929" spans="1:9" ht="60" x14ac:dyDescent="0.25">
      <c r="A929" s="326" t="s">
        <v>4847</v>
      </c>
      <c r="B929" s="5">
        <f>IFERROR(VLOOKUP(A929,CatProd!C:G,5,FALSE),"")</f>
        <v>132</v>
      </c>
      <c r="C929" s="5" t="str">
        <f t="shared" ca="1" si="28"/>
        <v>Malaria RDT: P.f., each</v>
      </c>
      <c r="D929" s="326" t="s">
        <v>6355</v>
      </c>
      <c r="E929" s="339" t="s">
        <v>6356</v>
      </c>
      <c r="F929" s="339" t="s">
        <v>6357</v>
      </c>
      <c r="G929" s="339"/>
      <c r="H929" s="5" t="str">
        <f t="shared" ca="1" si="29"/>
        <v>132-Malaria RDT: P.f., each</v>
      </c>
      <c r="I929" s="347">
        <v>1519</v>
      </c>
    </row>
    <row r="930" spans="1:9" ht="51" x14ac:dyDescent="0.2">
      <c r="A930" s="326" t="s">
        <v>4847</v>
      </c>
      <c r="B930" s="5">
        <f>IFERROR(VLOOKUP(A930,CatProd!C:G,5,FALSE),"")</f>
        <v>132</v>
      </c>
      <c r="C930" s="5" t="str">
        <f t="shared" ca="1" si="28"/>
        <v>Malaria RDT: P.f./P.v, each</v>
      </c>
      <c r="D930" s="326" t="s">
        <v>6358</v>
      </c>
      <c r="E930" s="326" t="s">
        <v>6359</v>
      </c>
      <c r="F930" s="326" t="s">
        <v>6360</v>
      </c>
      <c r="G930" s="326"/>
      <c r="H930" s="5" t="str">
        <f t="shared" ca="1" si="29"/>
        <v>132-Malaria RDT: P.f./P.v, each</v>
      </c>
      <c r="I930" s="347">
        <v>1448</v>
      </c>
    </row>
    <row r="931" spans="1:9" ht="60" x14ac:dyDescent="0.25">
      <c r="A931" s="326" t="s">
        <v>4847</v>
      </c>
      <c r="B931" s="5">
        <f>IFERROR(VLOOKUP(A931,CatProd!C:G,5,FALSE),"")</f>
        <v>132</v>
      </c>
      <c r="C931" s="5" t="str">
        <f t="shared" ca="1" si="28"/>
        <v>Malaria RDT: P.f./P.v, each</v>
      </c>
      <c r="D931" s="326" t="s">
        <v>6358</v>
      </c>
      <c r="E931" s="339" t="s">
        <v>6359</v>
      </c>
      <c r="F931" s="339" t="s">
        <v>6360</v>
      </c>
      <c r="G931" s="339"/>
      <c r="H931" s="5" t="str">
        <f t="shared" ca="1" si="29"/>
        <v>132-Malaria RDT: P.f./P.v, each</v>
      </c>
      <c r="I931" s="347">
        <v>1520</v>
      </c>
    </row>
    <row r="932" spans="1:9" ht="51" x14ac:dyDescent="0.2">
      <c r="A932" s="326" t="s">
        <v>4847</v>
      </c>
      <c r="B932" s="5">
        <f>IFERROR(VLOOKUP(A932,CatProd!C:G,5,FALSE),"")</f>
        <v>132</v>
      </c>
      <c r="C932" s="5" t="str">
        <f t="shared" ca="1" si="28"/>
        <v>Malaria RDT: P.f./Pan/P.v., each</v>
      </c>
      <c r="D932" s="326" t="s">
        <v>6361</v>
      </c>
      <c r="E932" s="326" t="s">
        <v>6362</v>
      </c>
      <c r="F932" s="326" t="s">
        <v>6363</v>
      </c>
      <c r="G932" s="326"/>
      <c r="H932" s="5" t="str">
        <f t="shared" ca="1" si="29"/>
        <v>132-Malaria RDT: P.f./Pan/P.v., each</v>
      </c>
      <c r="I932" s="347">
        <v>1449</v>
      </c>
    </row>
    <row r="933" spans="1:9" ht="60" x14ac:dyDescent="0.25">
      <c r="A933" s="326" t="s">
        <v>4847</v>
      </c>
      <c r="B933" s="5">
        <f>IFERROR(VLOOKUP(A933,CatProd!C:G,5,FALSE),"")</f>
        <v>132</v>
      </c>
      <c r="C933" s="5" t="str">
        <f t="shared" ca="1" si="28"/>
        <v>Malaria RDT: P.f./Pan/P.v., each</v>
      </c>
      <c r="D933" s="326" t="s">
        <v>6361</v>
      </c>
      <c r="E933" s="339" t="s">
        <v>6362</v>
      </c>
      <c r="F933" s="339" t="s">
        <v>6363</v>
      </c>
      <c r="G933" s="339"/>
      <c r="H933" s="5" t="str">
        <f t="shared" ca="1" si="29"/>
        <v>132-Malaria RDT: P.f./Pan/P.v., each</v>
      </c>
      <c r="I933" s="347">
        <v>1521</v>
      </c>
    </row>
    <row r="934" spans="1:9" ht="51" x14ac:dyDescent="0.2">
      <c r="A934" s="326" t="s">
        <v>4847</v>
      </c>
      <c r="B934" s="5">
        <f>IFERROR(VLOOKUP(A934,CatProd!C:G,5,FALSE),"")</f>
        <v>132</v>
      </c>
      <c r="C934" s="5" t="str">
        <f t="shared" ca="1" si="28"/>
        <v>Malaria RDT: P.f/Pan, each</v>
      </c>
      <c r="D934" s="326" t="s">
        <v>6364</v>
      </c>
      <c r="E934" s="326" t="s">
        <v>6365</v>
      </c>
      <c r="F934" s="326" t="s">
        <v>6366</v>
      </c>
      <c r="G934" s="326"/>
      <c r="H934" s="5" t="str">
        <f t="shared" ca="1" si="29"/>
        <v>132-Malaria RDT: P.f/Pan, each</v>
      </c>
      <c r="I934" s="347">
        <v>1450</v>
      </c>
    </row>
    <row r="935" spans="1:9" ht="60" x14ac:dyDescent="0.25">
      <c r="A935" s="326" t="s">
        <v>4847</v>
      </c>
      <c r="B935" s="5">
        <f>IFERROR(VLOOKUP(A935,CatProd!C:G,5,FALSE),"")</f>
        <v>132</v>
      </c>
      <c r="C935" s="5" t="str">
        <f t="shared" ca="1" si="28"/>
        <v>Malaria RDT: P.f/Pan, each</v>
      </c>
      <c r="D935" s="326" t="s">
        <v>6364</v>
      </c>
      <c r="E935" s="339" t="s">
        <v>6365</v>
      </c>
      <c r="F935" s="339" t="s">
        <v>6366</v>
      </c>
      <c r="G935" s="339"/>
      <c r="H935" s="5" t="str">
        <f t="shared" ca="1" si="29"/>
        <v>132-Malaria RDT: P.f/Pan, each</v>
      </c>
      <c r="I935" s="347">
        <v>1522</v>
      </c>
    </row>
    <row r="936" spans="1:9" ht="38.25" x14ac:dyDescent="0.2">
      <c r="A936" s="326" t="s">
        <v>4847</v>
      </c>
      <c r="B936" s="5">
        <f>IFERROR(VLOOKUP(A936,CatProd!C:G,5,FALSE),"")</f>
        <v>132</v>
      </c>
      <c r="C936" s="5" t="str">
        <f t="shared" ca="1" si="28"/>
        <v>Malaria RDT: Pan, each</v>
      </c>
      <c r="D936" s="326" t="s">
        <v>6367</v>
      </c>
      <c r="E936" s="326" t="s">
        <v>6368</v>
      </c>
      <c r="F936" s="326" t="s">
        <v>6369</v>
      </c>
      <c r="G936" s="326"/>
      <c r="H936" s="5" t="str">
        <f t="shared" ca="1" si="29"/>
        <v>132-Malaria RDT: Pan, each</v>
      </c>
      <c r="I936" s="347">
        <v>1451</v>
      </c>
    </row>
    <row r="937" spans="1:9" ht="60" x14ac:dyDescent="0.25">
      <c r="A937" s="326" t="s">
        <v>4847</v>
      </c>
      <c r="B937" s="5">
        <f>IFERROR(VLOOKUP(A937,CatProd!C:G,5,FALSE),"")</f>
        <v>132</v>
      </c>
      <c r="C937" s="5" t="str">
        <f t="shared" ca="1" si="28"/>
        <v>Malaria RDT: Pan, each</v>
      </c>
      <c r="D937" s="326" t="s">
        <v>6367</v>
      </c>
      <c r="E937" s="339" t="s">
        <v>6368</v>
      </c>
      <c r="F937" s="339" t="s">
        <v>6369</v>
      </c>
      <c r="G937" s="339"/>
      <c r="H937" s="5" t="str">
        <f t="shared" ca="1" si="29"/>
        <v>132-Malaria RDT: Pan, each</v>
      </c>
      <c r="I937" s="347">
        <v>1523</v>
      </c>
    </row>
    <row r="938" spans="1:9" ht="15" x14ac:dyDescent="0.25">
      <c r="A938" s="324" t="s">
        <v>4848</v>
      </c>
      <c r="B938" s="5">
        <f>IFERROR(VLOOKUP(A938,CatProd!C:G,5,FALSE),"")</f>
        <v>165</v>
      </c>
      <c r="C938" s="5" t="str">
        <f t="shared" ca="1" si="28"/>
        <v>RDT kit - Syphyllis, each</v>
      </c>
      <c r="D938" s="324" t="s">
        <v>6370</v>
      </c>
      <c r="E938" s="325" t="s">
        <v>6371</v>
      </c>
      <c r="F938" s="325" t="s">
        <v>6372</v>
      </c>
      <c r="G938" s="325"/>
      <c r="H938" s="5" t="str">
        <f t="shared" ca="1" si="29"/>
        <v>165-RDT kit - Syphyllis, each</v>
      </c>
      <c r="I938" s="347">
        <v>1452</v>
      </c>
    </row>
    <row r="939" spans="1:9" ht="15" x14ac:dyDescent="0.25">
      <c r="A939" s="340" t="s">
        <v>4849</v>
      </c>
      <c r="B939" s="5">
        <f>IFERROR(VLOOKUP(A939,CatProd!C:G,5,FALSE),"")</f>
        <v>166</v>
      </c>
      <c r="C939" s="5" t="str">
        <f t="shared" ca="1" si="28"/>
        <v>Rapid test or Immunochromatographic test for Detection of TB, each</v>
      </c>
      <c r="D939" s="340" t="s">
        <v>6373</v>
      </c>
      <c r="E939" s="341" t="s">
        <v>6374</v>
      </c>
      <c r="F939" s="341" t="s">
        <v>6375</v>
      </c>
      <c r="G939" s="341"/>
      <c r="H939" s="5" t="str">
        <f t="shared" ca="1" si="29"/>
        <v>166-Rapid test or Immunochromatographic test for Detection of TB, each</v>
      </c>
      <c r="I939" s="347">
        <v>1453</v>
      </c>
    </row>
    <row r="940" spans="1:9" ht="15" x14ac:dyDescent="0.25">
      <c r="A940" s="324" t="s">
        <v>4850</v>
      </c>
      <c r="B940" s="5">
        <f>IFERROR(VLOOKUP(A940,CatProd!C:G,5,FALSE),"")</f>
        <v>167</v>
      </c>
      <c r="C940" s="5" t="str">
        <f t="shared" ca="1" si="28"/>
        <v>Self test HIV - Blood, each</v>
      </c>
      <c r="D940" s="342" t="s">
        <v>6376</v>
      </c>
      <c r="E940" s="324" t="s">
        <v>6621</v>
      </c>
      <c r="F940" s="324" t="s">
        <v>6621</v>
      </c>
      <c r="G940" s="325"/>
      <c r="H940" s="5" t="str">
        <f t="shared" ca="1" si="29"/>
        <v>167-Self test HIV - Blood, each</v>
      </c>
      <c r="I940" s="347">
        <v>1454</v>
      </c>
    </row>
    <row r="941" spans="1:9" ht="15" x14ac:dyDescent="0.25">
      <c r="A941" s="324" t="s">
        <v>4850</v>
      </c>
      <c r="B941" s="5">
        <f>IFERROR(VLOOKUP(A941,CatProd!C:G,5,FALSE),"")</f>
        <v>167</v>
      </c>
      <c r="C941" s="5" t="str">
        <f t="shared" ca="1" si="28"/>
        <v>Self test -HIV  Oral fluid, each</v>
      </c>
      <c r="D941" s="342" t="s">
        <v>6377</v>
      </c>
      <c r="E941" s="324" t="s">
        <v>6622</v>
      </c>
      <c r="F941" s="324" t="s">
        <v>6622</v>
      </c>
      <c r="G941" s="325"/>
      <c r="H941" s="5" t="str">
        <f t="shared" ca="1" si="29"/>
        <v>167-Self test -HIV  Oral fluid, each</v>
      </c>
      <c r="I941" s="347">
        <v>1455</v>
      </c>
    </row>
    <row r="942" spans="1:9" x14ac:dyDescent="0.2">
      <c r="A942" s="324" t="s">
        <v>4113</v>
      </c>
      <c r="B942" s="5">
        <f>IFERROR(VLOOKUP(A942,CatProd!C:G,5,FALSE),"")</f>
        <v>153</v>
      </c>
      <c r="C942" s="5" t="str">
        <f t="shared" ca="1" si="28"/>
        <v>150mg - capsule - Bottle of 100</v>
      </c>
      <c r="D942" s="324" t="s">
        <v>5222</v>
      </c>
      <c r="E942" s="324" t="s">
        <v>2737</v>
      </c>
      <c r="F942" s="324" t="s">
        <v>2738</v>
      </c>
      <c r="G942" s="324"/>
      <c r="H942" s="5" t="str">
        <f t="shared" ca="1" si="29"/>
        <v>153-150mg - capsule - Bottle of 100</v>
      </c>
      <c r="I942" s="347">
        <v>1077</v>
      </c>
    </row>
    <row r="943" spans="1:9" x14ac:dyDescent="0.2">
      <c r="A943" s="324" t="s">
        <v>2524</v>
      </c>
      <c r="B943" s="5">
        <f>IFERROR(VLOOKUP(A943,CatProd!C:G,5,FALSE),"")</f>
        <v>66</v>
      </c>
      <c r="C943" s="5" t="str">
        <f t="shared" ca="1" si="28"/>
        <v>150mg - Capsule - Blister of 10 - 100 (10*10)</v>
      </c>
      <c r="D943" s="324" t="s">
        <v>6379</v>
      </c>
      <c r="E943" s="324" t="s">
        <v>2792</v>
      </c>
      <c r="F943" s="324" t="s">
        <v>2791</v>
      </c>
      <c r="G943" s="324"/>
      <c r="H943" s="5" t="str">
        <f t="shared" ca="1" si="29"/>
        <v>66-150mg - Capsule - Blister of 10 - 100 (10*10)</v>
      </c>
      <c r="I943" s="324">
        <v>894</v>
      </c>
    </row>
    <row r="944" spans="1:9" x14ac:dyDescent="0.2">
      <c r="A944" s="324" t="s">
        <v>2524</v>
      </c>
      <c r="B944" s="5">
        <f>IFERROR(VLOOKUP(A944,CatProd!C:G,5,FALSE),"")</f>
        <v>66</v>
      </c>
      <c r="C944" s="5" t="str">
        <f t="shared" ca="1" si="28"/>
        <v>150mg - Capsule - Blister of 10 - 1000 (10*100)</v>
      </c>
      <c r="D944" s="324" t="s">
        <v>6380</v>
      </c>
      <c r="E944" s="324" t="s">
        <v>2780</v>
      </c>
      <c r="F944" s="324" t="s">
        <v>2779</v>
      </c>
      <c r="G944" s="324"/>
      <c r="H944" s="5" t="str">
        <f t="shared" ca="1" si="29"/>
        <v>66-150mg - Capsule - Blister of 10 - 1000 (10*100)</v>
      </c>
      <c r="I944" s="324">
        <v>895</v>
      </c>
    </row>
    <row r="945" spans="1:9" x14ac:dyDescent="0.2">
      <c r="A945" s="324" t="s">
        <v>2524</v>
      </c>
      <c r="B945" s="5">
        <f>IFERROR(VLOOKUP(A945,CatProd!C:G,5,FALSE),"")</f>
        <v>66</v>
      </c>
      <c r="C945" s="5" t="str">
        <f t="shared" ca="1" si="28"/>
        <v>150mg - Capsule - Blister of 10 - 20 (10*2)</v>
      </c>
      <c r="D945" s="324" t="s">
        <v>6381</v>
      </c>
      <c r="E945" s="324" t="s">
        <v>3367</v>
      </c>
      <c r="F945" s="324" t="s">
        <v>3366</v>
      </c>
      <c r="G945" s="324"/>
      <c r="H945" s="5" t="str">
        <f t="shared" ca="1" si="29"/>
        <v>66-150mg - Capsule - Blister of 10 - 20 (10*2)</v>
      </c>
      <c r="I945" s="324">
        <v>896</v>
      </c>
    </row>
    <row r="946" spans="1:9" x14ac:dyDescent="0.2">
      <c r="A946" s="324" t="s">
        <v>2524</v>
      </c>
      <c r="B946" s="5">
        <f>IFERROR(VLOOKUP(A946,CatProd!C:G,5,FALSE),"")</f>
        <v>66</v>
      </c>
      <c r="C946" s="5" t="str">
        <f t="shared" ca="1" si="28"/>
        <v>150mg - Capsule - Blister of 10 - 80 (10*8)</v>
      </c>
      <c r="D946" s="324" t="s">
        <v>6383</v>
      </c>
      <c r="E946" s="324" t="s">
        <v>3369</v>
      </c>
      <c r="F946" s="324" t="s">
        <v>3368</v>
      </c>
      <c r="G946" s="324"/>
      <c r="H946" s="5" t="str">
        <f t="shared" ca="1" si="29"/>
        <v>66-150mg - Capsule - Blister of 10 - 80 (10*8)</v>
      </c>
      <c r="I946" s="324">
        <v>899</v>
      </c>
    </row>
    <row r="947" spans="1:9" x14ac:dyDescent="0.2">
      <c r="A947" s="324" t="s">
        <v>2524</v>
      </c>
      <c r="B947" s="5">
        <f>IFERROR(VLOOKUP(A947,CatProd!C:G,5,FALSE),"")</f>
        <v>66</v>
      </c>
      <c r="C947" s="5" t="str">
        <f t="shared" ca="1" si="28"/>
        <v>150mg - Capsule - Bottle of 100</v>
      </c>
      <c r="D947" s="324" t="s">
        <v>6384</v>
      </c>
      <c r="E947" s="324" t="s">
        <v>2737</v>
      </c>
      <c r="F947" s="324" t="s">
        <v>2738</v>
      </c>
      <c r="G947" s="324"/>
      <c r="H947" s="5" t="str">
        <f t="shared" ca="1" si="29"/>
        <v>66-150mg - Capsule - Bottle of 100</v>
      </c>
      <c r="I947" s="324">
        <v>900</v>
      </c>
    </row>
    <row r="948" spans="1:9" x14ac:dyDescent="0.2">
      <c r="A948" s="324" t="s">
        <v>2524</v>
      </c>
      <c r="B948" s="5">
        <f>IFERROR(VLOOKUP(A948,CatProd!C:G,5,FALSE),"")</f>
        <v>66</v>
      </c>
      <c r="C948" s="5" t="str">
        <f t="shared" ca="1" si="28"/>
        <v>150mg - Tablet - Blister of 100</v>
      </c>
      <c r="D948" s="324" t="s">
        <v>6378</v>
      </c>
      <c r="E948" s="324" t="s">
        <v>2792</v>
      </c>
      <c r="F948" s="324" t="s">
        <v>2791</v>
      </c>
      <c r="G948" s="324"/>
      <c r="H948" s="5" t="str">
        <f t="shared" ca="1" si="29"/>
        <v>66-150mg - Tablet - Blister of 100</v>
      </c>
      <c r="I948" s="324">
        <v>893</v>
      </c>
    </row>
    <row r="949" spans="1:9" x14ac:dyDescent="0.2">
      <c r="A949" s="354" t="s">
        <v>2524</v>
      </c>
      <c r="B949" s="5">
        <v>66</v>
      </c>
      <c r="C949" s="5" t="str">
        <f t="shared" ca="1" si="28"/>
        <v>150mg - Tablet - Blister of 25 -100 (25*4)</v>
      </c>
      <c r="D949" s="354" t="s">
        <v>6715</v>
      </c>
      <c r="E949" s="354" t="s">
        <v>6715</v>
      </c>
      <c r="F949" s="354" t="s">
        <v>6715</v>
      </c>
      <c r="G949" s="354" t="s">
        <v>6715</v>
      </c>
      <c r="H949" s="5" t="str">
        <f t="shared" ca="1" si="29"/>
        <v>66-150mg - Tablet - Blister of 25 -100 (25*4)</v>
      </c>
      <c r="I949" s="357">
        <v>1553</v>
      </c>
    </row>
    <row r="950" spans="1:9" x14ac:dyDescent="0.2">
      <c r="A950" s="324" t="s">
        <v>2524</v>
      </c>
      <c r="B950" s="5">
        <f>IFERROR(VLOOKUP(A950,CatProd!C:G,5,FALSE),"")</f>
        <v>66</v>
      </c>
      <c r="C950" s="5" t="str">
        <f t="shared" ca="1" si="28"/>
        <v>150mg - Tablet - Blister of 500</v>
      </c>
      <c r="D950" s="324" t="s">
        <v>6382</v>
      </c>
      <c r="E950" s="324" t="s">
        <v>3351</v>
      </c>
      <c r="F950" s="324" t="s">
        <v>3350</v>
      </c>
      <c r="G950" s="324"/>
      <c r="H950" s="5" t="str">
        <f t="shared" ca="1" si="29"/>
        <v>66-150mg - Tablet - Blister of 500</v>
      </c>
      <c r="I950" s="324">
        <v>898</v>
      </c>
    </row>
    <row r="951" spans="1:9" x14ac:dyDescent="0.2">
      <c r="A951" s="324" t="s">
        <v>2524</v>
      </c>
      <c r="B951" s="5">
        <f>IFERROR(VLOOKUP(A951,CatProd!C:G,5,FALSE),"")</f>
        <v>66</v>
      </c>
      <c r="C951" s="5" t="str">
        <f t="shared" ca="1" si="28"/>
        <v>20mg/ml - Granules for oral suspension - Bottle of 100 ml</v>
      </c>
      <c r="D951" s="324" t="s">
        <v>6385</v>
      </c>
      <c r="E951" s="324" t="s">
        <v>2591</v>
      </c>
      <c r="F951" s="324" t="s">
        <v>2592</v>
      </c>
      <c r="G951" s="324"/>
      <c r="H951" s="5" t="str">
        <f t="shared" ca="1" si="29"/>
        <v>66-20mg/ml - Granules for oral suspension - Bottle of 100 ml</v>
      </c>
      <c r="I951" s="324">
        <v>903</v>
      </c>
    </row>
    <row r="952" spans="1:9" x14ac:dyDescent="0.2">
      <c r="A952" s="324" t="s">
        <v>2524</v>
      </c>
      <c r="B952" s="5">
        <f>IFERROR(VLOOKUP(A952,CatProd!C:G,5,FALSE),"")</f>
        <v>66</v>
      </c>
      <c r="C952" s="5" t="str">
        <f t="shared" ca="1" si="28"/>
        <v>20mg/ml - Granules for oral suspension - Bottle of 120 ml</v>
      </c>
      <c r="D952" s="324" t="s">
        <v>6386</v>
      </c>
      <c r="E952" s="324" t="s">
        <v>3354</v>
      </c>
      <c r="F952" s="324" t="s">
        <v>3355</v>
      </c>
      <c r="G952" s="324"/>
      <c r="H952" s="5" t="str">
        <f t="shared" ca="1" si="29"/>
        <v>66-20mg/ml - Granules for oral suspension - Bottle of 120 ml</v>
      </c>
      <c r="I952" s="324">
        <v>904</v>
      </c>
    </row>
    <row r="953" spans="1:9" x14ac:dyDescent="0.2">
      <c r="A953" s="324" t="s">
        <v>2524</v>
      </c>
      <c r="B953" s="5">
        <f>IFERROR(VLOOKUP(A953,CatProd!C:G,5,FALSE),"")</f>
        <v>66</v>
      </c>
      <c r="C953" s="5" t="str">
        <f t="shared" ca="1" si="28"/>
        <v>300mg - Capsule - Blister de 10 - 1000 (10*100)</v>
      </c>
      <c r="D953" s="324" t="s">
        <v>6388</v>
      </c>
      <c r="E953" s="324" t="s">
        <v>3348</v>
      </c>
      <c r="F953" s="324" t="s">
        <v>3347</v>
      </c>
      <c r="G953" s="324"/>
      <c r="H953" s="5" t="str">
        <f t="shared" ca="1" si="29"/>
        <v>66-300mg - Capsule - Blister de 10 - 1000 (10*100)</v>
      </c>
      <c r="I953" s="324">
        <v>908</v>
      </c>
    </row>
    <row r="954" spans="1:9" x14ac:dyDescent="0.2">
      <c r="A954" s="324" t="s">
        <v>2524</v>
      </c>
      <c r="B954" s="5">
        <f>IFERROR(VLOOKUP(A954,CatProd!C:G,5,FALSE),"")</f>
        <v>66</v>
      </c>
      <c r="C954" s="5" t="str">
        <f t="shared" ca="1" si="28"/>
        <v>300mg - Capsule - Blister of 10</v>
      </c>
      <c r="D954" s="324" t="s">
        <v>5231</v>
      </c>
      <c r="E954" s="324" t="s">
        <v>2596</v>
      </c>
      <c r="F954" s="324" t="s">
        <v>2595</v>
      </c>
      <c r="G954" s="324"/>
      <c r="H954" s="5" t="str">
        <f t="shared" ca="1" si="29"/>
        <v>66-300mg - Capsule - Blister of 10</v>
      </c>
      <c r="I954" s="324">
        <v>905</v>
      </c>
    </row>
    <row r="955" spans="1:9" x14ac:dyDescent="0.2">
      <c r="A955" s="324" t="s">
        <v>2524</v>
      </c>
      <c r="B955" s="5">
        <f>IFERROR(VLOOKUP(A955,CatProd!C:G,5,FALSE),"")</f>
        <v>66</v>
      </c>
      <c r="C955" s="5" t="str">
        <f t="shared" ca="1" si="28"/>
        <v>300mg - Capsule - Blister of 10 - 40 (10*4)</v>
      </c>
      <c r="D955" s="324" t="s">
        <v>6389</v>
      </c>
      <c r="E955" s="324" t="s">
        <v>3371</v>
      </c>
      <c r="F955" s="324" t="s">
        <v>3370</v>
      </c>
      <c r="G955" s="324"/>
      <c r="H955" s="5" t="str">
        <f t="shared" ca="1" si="29"/>
        <v>66-300mg - Capsule - Blister of 10 - 40 (10*4)</v>
      </c>
      <c r="I955" s="324">
        <v>910</v>
      </c>
    </row>
    <row r="956" spans="1:9" x14ac:dyDescent="0.2">
      <c r="A956" s="324" t="s">
        <v>2524</v>
      </c>
      <c r="B956" s="5">
        <f>IFERROR(VLOOKUP(A956,CatProd!C:G,5,FALSE),"")</f>
        <v>66</v>
      </c>
      <c r="C956" s="5" t="str">
        <f t="shared" ca="1" si="28"/>
        <v>300mg - Tablet - Blister of 100</v>
      </c>
      <c r="D956" s="324" t="s">
        <v>6387</v>
      </c>
      <c r="E956" s="324" t="s">
        <v>3345</v>
      </c>
      <c r="F956" s="324" t="s">
        <v>3344</v>
      </c>
      <c r="G956" s="324"/>
      <c r="H956" s="5" t="str">
        <f t="shared" ca="1" si="29"/>
        <v>66-300mg - Tablet - Blister of 100</v>
      </c>
      <c r="I956" s="324">
        <v>906</v>
      </c>
    </row>
    <row r="957" spans="1:9" x14ac:dyDescent="0.2">
      <c r="A957" s="324" t="s">
        <v>2524</v>
      </c>
      <c r="B957" s="5">
        <f>IFERROR(VLOOKUP(A957,CatProd!C:G,5,FALSE),"")</f>
        <v>66</v>
      </c>
      <c r="C957" s="5" t="str">
        <f t="shared" ca="1" si="28"/>
        <v>300mg - Tablet - Blister of 500</v>
      </c>
      <c r="D957" s="324" t="s">
        <v>6390</v>
      </c>
      <c r="E957" s="324" t="s">
        <v>3353</v>
      </c>
      <c r="F957" s="324" t="s">
        <v>3352</v>
      </c>
      <c r="G957" s="324"/>
      <c r="H957" s="5" t="str">
        <f t="shared" ca="1" si="29"/>
        <v>66-300mg - Tablet - Blister of 500</v>
      </c>
      <c r="I957" s="324">
        <v>911</v>
      </c>
    </row>
    <row r="958" spans="1:9" x14ac:dyDescent="0.2">
      <c r="A958" s="324" t="s">
        <v>2524</v>
      </c>
      <c r="B958" s="5">
        <f>IFERROR(VLOOKUP(A958,CatProd!C:G,5,FALSE),"")</f>
        <v>66</v>
      </c>
      <c r="C958" s="5" t="str">
        <f t="shared" ca="1" si="28"/>
        <v>300mg - Tablet - Bottle-100</v>
      </c>
      <c r="D958" s="324" t="s">
        <v>6391</v>
      </c>
      <c r="E958" s="324" t="s">
        <v>2607</v>
      </c>
      <c r="F958" s="324" t="s">
        <v>2608</v>
      </c>
      <c r="G958" s="324"/>
      <c r="H958" s="5" t="str">
        <f t="shared" ca="1" si="29"/>
        <v>66-300mg - Tablet - Bottle-100</v>
      </c>
      <c r="I958" s="324">
        <v>912</v>
      </c>
    </row>
    <row r="959" spans="1:9" x14ac:dyDescent="0.2">
      <c r="A959" s="324" t="s">
        <v>2524</v>
      </c>
      <c r="B959" s="5">
        <f>IFERROR(VLOOKUP(A959,CatProd!C:G,5,FALSE),"")</f>
        <v>66</v>
      </c>
      <c r="C959" s="5" t="str">
        <f t="shared" ca="1" si="28"/>
        <v>450mg - Capsule - Blister of 8</v>
      </c>
      <c r="D959" s="324" t="s">
        <v>6394</v>
      </c>
      <c r="E959" s="324" t="s">
        <v>3365</v>
      </c>
      <c r="F959" s="324" t="s">
        <v>3364</v>
      </c>
      <c r="G959" s="324"/>
      <c r="H959" s="5" t="str">
        <f t="shared" ca="1" si="29"/>
        <v>66-450mg - Capsule - Blister of 8</v>
      </c>
      <c r="I959" s="324">
        <v>915</v>
      </c>
    </row>
    <row r="960" spans="1:9" x14ac:dyDescent="0.2">
      <c r="A960" s="324" t="s">
        <v>2524</v>
      </c>
      <c r="B960" s="5">
        <f>IFERROR(VLOOKUP(A960,CatProd!C:G,5,FALSE),"")</f>
        <v>66</v>
      </c>
      <c r="C960" s="5" t="str">
        <f t="shared" ca="1" si="28"/>
        <v>450mg - Capsule - Bottle of 30</v>
      </c>
      <c r="D960" s="324" t="s">
        <v>6395</v>
      </c>
      <c r="E960" s="324" t="s">
        <v>3372</v>
      </c>
      <c r="F960" s="324" t="s">
        <v>3373</v>
      </c>
      <c r="G960" s="324"/>
      <c r="H960" s="5" t="str">
        <f t="shared" ca="1" si="29"/>
        <v>66-450mg - Capsule - Bottle of 30</v>
      </c>
      <c r="I960" s="324">
        <v>916</v>
      </c>
    </row>
    <row r="961" spans="1:9" x14ac:dyDescent="0.2">
      <c r="A961" s="324" t="s">
        <v>2524</v>
      </c>
      <c r="B961" s="5">
        <f>IFERROR(VLOOKUP(A961,CatProd!C:G,5,FALSE),"")</f>
        <v>66</v>
      </c>
      <c r="C961" s="5" t="str">
        <f t="shared" ca="1" si="28"/>
        <v>450mg - Tablet - Blister of 100</v>
      </c>
      <c r="D961" s="324" t="s">
        <v>6392</v>
      </c>
      <c r="E961" s="324" t="s">
        <v>3357</v>
      </c>
      <c r="F961" s="324" t="s">
        <v>3356</v>
      </c>
      <c r="G961" s="324"/>
      <c r="H961" s="5" t="str">
        <f t="shared" ca="1" si="29"/>
        <v>66-450mg - Tablet - Blister of 100</v>
      </c>
      <c r="I961" s="324">
        <v>913</v>
      </c>
    </row>
    <row r="962" spans="1:9" x14ac:dyDescent="0.2">
      <c r="A962" s="324" t="s">
        <v>2524</v>
      </c>
      <c r="B962" s="5">
        <f>IFERROR(VLOOKUP(A962,CatProd!C:G,5,FALSE),"")</f>
        <v>66</v>
      </c>
      <c r="C962" s="5" t="str">
        <f t="shared" ref="C962:C1025" ca="1" si="30">IF(OFFSET(D962,0,LangOffset,1,1)&lt;&gt;"",OFFSET(D962,0,LangOffset,1,1),"")</f>
        <v>450mg - Tablet - Blister of 500</v>
      </c>
      <c r="D962" s="324" t="s">
        <v>6393</v>
      </c>
      <c r="E962" s="324" t="s">
        <v>3359</v>
      </c>
      <c r="F962" s="324" t="s">
        <v>3358</v>
      </c>
      <c r="G962" s="324"/>
      <c r="H962" s="5" t="str">
        <f t="shared" ref="H962:H1025" ca="1" si="31">CONCATENATE(B962,"-",C962)</f>
        <v>66-450mg - Tablet - Blister of 500</v>
      </c>
      <c r="I962" s="324">
        <v>914</v>
      </c>
    </row>
    <row r="963" spans="1:9" x14ac:dyDescent="0.2">
      <c r="A963" s="324" t="s">
        <v>2524</v>
      </c>
      <c r="B963" s="5">
        <f>IFERROR(VLOOKUP(A963,CatProd!C:G,5,FALSE),"")</f>
        <v>66</v>
      </c>
      <c r="C963" s="5" t="str">
        <f t="shared" ca="1" si="30"/>
        <v>600mg - Tablet - Blister of 100</v>
      </c>
      <c r="D963" s="324" t="s">
        <v>6396</v>
      </c>
      <c r="E963" s="324" t="s">
        <v>3361</v>
      </c>
      <c r="F963" s="324" t="s">
        <v>3360</v>
      </c>
      <c r="G963" s="324"/>
      <c r="H963" s="5" t="str">
        <f t="shared" ca="1" si="31"/>
        <v>66-600mg - Tablet - Blister of 100</v>
      </c>
      <c r="I963" s="324">
        <v>917</v>
      </c>
    </row>
    <row r="964" spans="1:9" x14ac:dyDescent="0.2">
      <c r="A964" s="324" t="s">
        <v>2524</v>
      </c>
      <c r="B964" s="5">
        <f>IFERROR(VLOOKUP(A964,CatProd!C:G,5,FALSE),"")</f>
        <v>66</v>
      </c>
      <c r="C964" s="5" t="str">
        <f t="shared" ca="1" si="30"/>
        <v>600mg - Tablet - Blister of 500</v>
      </c>
      <c r="D964" s="324" t="s">
        <v>6397</v>
      </c>
      <c r="E964" s="324" t="s">
        <v>3363</v>
      </c>
      <c r="F964" s="324" t="s">
        <v>3362</v>
      </c>
      <c r="G964" s="324"/>
      <c r="H964" s="5" t="str">
        <f t="shared" ca="1" si="31"/>
        <v>66-600mg - Tablet - Blister of 500</v>
      </c>
      <c r="I964" s="324">
        <v>918</v>
      </c>
    </row>
    <row r="965" spans="1:9" x14ac:dyDescent="0.2">
      <c r="A965" s="354" t="s">
        <v>6716</v>
      </c>
      <c r="B965" s="5">
        <v>194</v>
      </c>
      <c r="C965" s="5" t="str">
        <f t="shared" ca="1" si="30"/>
        <v xml:space="preserve">150mg - capsule - Blister of 24 </v>
      </c>
      <c r="D965" s="354" t="s">
        <v>6714</v>
      </c>
      <c r="E965" s="354" t="s">
        <v>6714</v>
      </c>
      <c r="F965" s="354" t="s">
        <v>6714</v>
      </c>
      <c r="G965" s="354" t="s">
        <v>6714</v>
      </c>
      <c r="H965" s="5" t="str">
        <f t="shared" ca="1" si="31"/>
        <v xml:space="preserve">194-150mg - capsule - Blister of 24 </v>
      </c>
      <c r="I965" s="357">
        <v>1552</v>
      </c>
    </row>
    <row r="966" spans="1:9" ht="15" x14ac:dyDescent="0.25">
      <c r="A966" s="324" t="s">
        <v>4811</v>
      </c>
      <c r="B966" s="5">
        <f>IFERROR(VLOOKUP(A966,CatProd!C:G,5,FALSE),"")</f>
        <v>35</v>
      </c>
      <c r="C966" s="5" t="str">
        <f t="shared" ca="1" si="30"/>
        <v>100mg - Capsule - Bottle of 84</v>
      </c>
      <c r="D966" s="324" t="s">
        <v>6398</v>
      </c>
      <c r="E966" s="325" t="s">
        <v>3116</v>
      </c>
      <c r="F966" s="325" t="s">
        <v>3117</v>
      </c>
      <c r="G966" s="325"/>
      <c r="H966" s="5" t="str">
        <f t="shared" ca="1" si="31"/>
        <v>35-100mg - Capsule - Bottle of 84</v>
      </c>
      <c r="I966" s="324">
        <v>925</v>
      </c>
    </row>
    <row r="967" spans="1:9" ht="15" x14ac:dyDescent="0.25">
      <c r="A967" s="324" t="s">
        <v>4811</v>
      </c>
      <c r="B967" s="5">
        <f>IFERROR(VLOOKUP(A967,CatProd!C:G,5,FALSE),"")</f>
        <v>35</v>
      </c>
      <c r="C967" s="5" t="str">
        <f t="shared" ca="1" si="30"/>
        <v>100mg - Tablet - Bottle of 120</v>
      </c>
      <c r="D967" s="324" t="s">
        <v>5625</v>
      </c>
      <c r="E967" s="325" t="s">
        <v>3008</v>
      </c>
      <c r="F967" s="325" t="s">
        <v>3009</v>
      </c>
      <c r="G967" s="325"/>
      <c r="H967" s="5" t="str">
        <f t="shared" ca="1" si="31"/>
        <v>35-100mg - Tablet - Bottle of 120</v>
      </c>
      <c r="I967" s="324">
        <v>920</v>
      </c>
    </row>
    <row r="968" spans="1:9" ht="15" x14ac:dyDescent="0.25">
      <c r="A968" s="324" t="s">
        <v>4811</v>
      </c>
      <c r="B968" s="5">
        <f>IFERROR(VLOOKUP(A968,CatProd!C:G,5,FALSE),"")</f>
        <v>35</v>
      </c>
      <c r="C968" s="5" t="str">
        <f t="shared" ca="1" si="30"/>
        <v>100mg - Tablet - Bottle of 30</v>
      </c>
      <c r="D968" s="324" t="s">
        <v>5493</v>
      </c>
      <c r="E968" s="325" t="s">
        <v>2854</v>
      </c>
      <c r="F968" s="325" t="s">
        <v>2855</v>
      </c>
      <c r="G968" s="325"/>
      <c r="H968" s="5" t="str">
        <f t="shared" ca="1" si="31"/>
        <v>35-100mg - Tablet - Bottle of 30</v>
      </c>
      <c r="I968" s="324">
        <v>923</v>
      </c>
    </row>
    <row r="969" spans="1:9" ht="15" x14ac:dyDescent="0.25">
      <c r="A969" s="325" t="s">
        <v>4811</v>
      </c>
      <c r="B969" s="5">
        <f>IFERROR(VLOOKUP(A969,CatProd!C:G,5,FALSE),"")</f>
        <v>35</v>
      </c>
      <c r="C969" s="5" t="str">
        <f t="shared" ca="1" si="30"/>
        <v>100mg - Tablet - Bottle of 60</v>
      </c>
      <c r="D969" s="325" t="s">
        <v>6237</v>
      </c>
      <c r="E969" s="325" t="s">
        <v>2731</v>
      </c>
      <c r="F969" s="325" t="s">
        <v>2732</v>
      </c>
      <c r="G969" s="325"/>
      <c r="H969" s="5" t="str">
        <f t="shared" ca="1" si="31"/>
        <v>35-100mg - Tablet - Bottle of 60</v>
      </c>
      <c r="I969" s="325">
        <v>919</v>
      </c>
    </row>
    <row r="970" spans="1:9" ht="15" x14ac:dyDescent="0.25">
      <c r="A970" s="324" t="s">
        <v>4811</v>
      </c>
      <c r="B970" s="5">
        <f>IFERROR(VLOOKUP(A970,CatProd!C:G,5,FALSE),"")</f>
        <v>35</v>
      </c>
      <c r="C970" s="5" t="str">
        <f t="shared" ca="1" si="30"/>
        <v>25mg - Tablet - Bottle of 30</v>
      </c>
      <c r="D970" s="324" t="s">
        <v>6399</v>
      </c>
      <c r="E970" s="325" t="s">
        <v>6400</v>
      </c>
      <c r="F970" s="325" t="s">
        <v>5491</v>
      </c>
      <c r="G970" s="325"/>
      <c r="H970" s="5" t="str">
        <f t="shared" ca="1" si="31"/>
        <v>35-25mg - Tablet - Bottle of 30</v>
      </c>
      <c r="I970" s="347">
        <v>1456</v>
      </c>
    </row>
    <row r="971" spans="1:9" ht="15" x14ac:dyDescent="0.25">
      <c r="A971" s="324" t="s">
        <v>4811</v>
      </c>
      <c r="B971" s="5">
        <f>IFERROR(VLOOKUP(A971,CatProd!C:G,5,FALSE),"")</f>
        <v>35</v>
      </c>
      <c r="C971" s="5" t="str">
        <f t="shared" ca="1" si="30"/>
        <v>25mg - Tablet - Bottle of 60</v>
      </c>
      <c r="D971" s="324" t="s">
        <v>5465</v>
      </c>
      <c r="E971" s="325" t="s">
        <v>2836</v>
      </c>
      <c r="F971" s="325" t="s">
        <v>2837</v>
      </c>
      <c r="G971" s="325"/>
      <c r="H971" s="5" t="str">
        <f t="shared" ca="1" si="31"/>
        <v>35-25mg - Tablet - Bottle of 60</v>
      </c>
      <c r="I971" s="347">
        <v>1457</v>
      </c>
    </row>
    <row r="972" spans="1:9" ht="15" x14ac:dyDescent="0.25">
      <c r="A972" s="324" t="s">
        <v>4811</v>
      </c>
      <c r="B972" s="5">
        <f>IFERROR(VLOOKUP(A972,CatProd!C:G,5,FALSE),"")</f>
        <v>35</v>
      </c>
      <c r="C972" s="5" t="str">
        <f t="shared" ca="1" si="30"/>
        <v>50mg - Tablet - Bottle of 60</v>
      </c>
      <c r="D972" s="324" t="s">
        <v>5470</v>
      </c>
      <c r="E972" s="325" t="s">
        <v>2842</v>
      </c>
      <c r="F972" s="325" t="s">
        <v>2843</v>
      </c>
      <c r="G972" s="325"/>
      <c r="H972" s="5" t="str">
        <f t="shared" ca="1" si="31"/>
        <v>35-50mg - Tablet - Bottle of 60</v>
      </c>
      <c r="I972" s="347">
        <v>1458</v>
      </c>
    </row>
    <row r="973" spans="1:9" ht="15" x14ac:dyDescent="0.25">
      <c r="A973" s="324" t="s">
        <v>4811</v>
      </c>
      <c r="B973" s="5">
        <f>IFERROR(VLOOKUP(A973,CatProd!C:G,5,FALSE),"")</f>
        <v>35</v>
      </c>
      <c r="C973" s="5" t="str">
        <f t="shared" ca="1" si="30"/>
        <v>80mg/ml - Bottle of 90 ml</v>
      </c>
      <c r="D973" s="324" t="s">
        <v>3374</v>
      </c>
      <c r="E973" s="325" t="s">
        <v>3375</v>
      </c>
      <c r="F973" s="325" t="s">
        <v>3376</v>
      </c>
      <c r="G973" s="325"/>
      <c r="H973" s="5" t="str">
        <f t="shared" ca="1" si="31"/>
        <v>35-80mg/ml - Bottle of 90 ml</v>
      </c>
      <c r="I973" s="324">
        <v>928</v>
      </c>
    </row>
    <row r="974" spans="1:9" ht="15" x14ac:dyDescent="0.25">
      <c r="A974" s="324" t="s">
        <v>4812</v>
      </c>
      <c r="B974" s="5">
        <f>IFERROR(VLOOKUP(A974,CatProd!C:G,5,FALSE),"")</f>
        <v>36</v>
      </c>
      <c r="C974" s="5" t="str">
        <f t="shared" ca="1" si="30"/>
        <v>200mg - Capsule - Bottle of 180</v>
      </c>
      <c r="D974" s="324" t="s">
        <v>5229</v>
      </c>
      <c r="E974" s="325" t="s">
        <v>2765</v>
      </c>
      <c r="F974" s="325" t="s">
        <v>2766</v>
      </c>
      <c r="G974" s="325"/>
      <c r="H974" s="5" t="str">
        <f t="shared" ca="1" si="31"/>
        <v>36-200mg - Capsule - Bottle of 180</v>
      </c>
      <c r="I974" s="324">
        <v>930</v>
      </c>
    </row>
    <row r="975" spans="1:9" ht="15" x14ac:dyDescent="0.25">
      <c r="A975" s="324" t="s">
        <v>4812</v>
      </c>
      <c r="B975" s="5">
        <f>IFERROR(VLOOKUP(A975,CatProd!C:G,5,FALSE),"")</f>
        <v>36</v>
      </c>
      <c r="C975" s="5" t="str">
        <f t="shared" ca="1" si="30"/>
        <v>200mg - Capsule - Bottle of 270</v>
      </c>
      <c r="D975" s="324" t="s">
        <v>5780</v>
      </c>
      <c r="E975" s="325" t="s">
        <v>3025</v>
      </c>
      <c r="F975" s="325" t="s">
        <v>3026</v>
      </c>
      <c r="G975" s="325"/>
      <c r="H975" s="5" t="str">
        <f t="shared" ca="1" si="31"/>
        <v>36-200mg - Capsule - Bottle of 270</v>
      </c>
      <c r="I975" s="324">
        <v>931</v>
      </c>
    </row>
    <row r="976" spans="1:9" ht="15" x14ac:dyDescent="0.25">
      <c r="A976" s="324" t="s">
        <v>4812</v>
      </c>
      <c r="B976" s="5">
        <f>IFERROR(VLOOKUP(A976,CatProd!C:G,5,FALSE),"")</f>
        <v>36</v>
      </c>
      <c r="C976" s="5" t="str">
        <f t="shared" ca="1" si="30"/>
        <v>500mg - Tablet - Bottle of 120</v>
      </c>
      <c r="D976" s="324" t="s">
        <v>6401</v>
      </c>
      <c r="E976" s="325" t="s">
        <v>3377</v>
      </c>
      <c r="F976" s="325" t="s">
        <v>3378</v>
      </c>
      <c r="G976" s="325"/>
      <c r="H976" s="5" t="str">
        <f t="shared" ca="1" si="31"/>
        <v>36-500mg - Tablet - Bottle of 120</v>
      </c>
      <c r="I976" s="324">
        <v>933</v>
      </c>
    </row>
    <row r="977" spans="1:9" ht="15" x14ac:dyDescent="0.25">
      <c r="A977" s="324" t="s">
        <v>4813</v>
      </c>
      <c r="B977" s="5">
        <f>IFERROR(VLOOKUP(A977,CatProd!C:G,5,FALSE),"")</f>
        <v>31</v>
      </c>
      <c r="C977" s="5" t="str">
        <f t="shared" ca="1" si="30"/>
        <v>150mg - Film-coated tablets - Blister-60</v>
      </c>
      <c r="D977" s="324" t="s">
        <v>6403</v>
      </c>
      <c r="E977" s="325" t="s">
        <v>6404</v>
      </c>
      <c r="F977" s="325" t="s">
        <v>6405</v>
      </c>
      <c r="G977" s="325"/>
      <c r="H977" s="5" t="str">
        <f t="shared" ca="1" si="31"/>
        <v>31-150mg - Film-coated tablets - Blister-60</v>
      </c>
      <c r="I977" s="347">
        <v>1459</v>
      </c>
    </row>
    <row r="978" spans="1:9" ht="15" x14ac:dyDescent="0.25">
      <c r="A978" s="324" t="s">
        <v>4813</v>
      </c>
      <c r="B978" s="5">
        <f>IFERROR(VLOOKUP(A978,CatProd!C:G,5,FALSE),"")</f>
        <v>31</v>
      </c>
      <c r="C978" s="5" t="str">
        <f t="shared" ca="1" si="30"/>
        <v xml:space="preserve">20mg/ml - Oral solution - Bottle of </v>
      </c>
      <c r="D978" s="324" t="s">
        <v>6406</v>
      </c>
      <c r="E978" s="325" t="s">
        <v>6407</v>
      </c>
      <c r="F978" s="325" t="s">
        <v>6408</v>
      </c>
      <c r="G978" s="325"/>
      <c r="H978" s="5" t="str">
        <f t="shared" ca="1" si="31"/>
        <v xml:space="preserve">31-20mg/ml - Oral solution - Bottle of </v>
      </c>
      <c r="I978" s="347">
        <v>1460</v>
      </c>
    </row>
    <row r="979" spans="1:9" ht="15" x14ac:dyDescent="0.25">
      <c r="A979" s="324" t="s">
        <v>4813</v>
      </c>
      <c r="B979" s="5">
        <f>IFERROR(VLOOKUP(A979,CatProd!C:G,5,FALSE),"")</f>
        <v>31</v>
      </c>
      <c r="C979" s="5" t="str">
        <f t="shared" ca="1" si="30"/>
        <v>25mg - Film-coated tablets - Blister-</v>
      </c>
      <c r="D979" s="324" t="s">
        <v>6402</v>
      </c>
      <c r="E979" s="325" t="s">
        <v>2748</v>
      </c>
      <c r="F979" s="325" t="s">
        <v>2747</v>
      </c>
      <c r="G979" s="325"/>
      <c r="H979" s="5" t="str">
        <f t="shared" ca="1" si="31"/>
        <v>31-25mg - Film-coated tablets - Blister-</v>
      </c>
      <c r="I979" s="324">
        <v>722</v>
      </c>
    </row>
    <row r="980" spans="1:9" ht="15" x14ac:dyDescent="0.25">
      <c r="A980" s="324" t="s">
        <v>4813</v>
      </c>
      <c r="B980" s="5">
        <f>IFERROR(VLOOKUP(A980,CatProd!C:G,5,FALSE),"")</f>
        <v>31</v>
      </c>
      <c r="C980" s="5" t="str">
        <f t="shared" ca="1" si="30"/>
        <v>300mg - Film-coated tablets - Blister-</v>
      </c>
      <c r="D980" s="324" t="s">
        <v>6409</v>
      </c>
      <c r="E980" s="325" t="s">
        <v>6410</v>
      </c>
      <c r="F980" s="325" t="s">
        <v>6411</v>
      </c>
      <c r="G980" s="325"/>
      <c r="H980" s="5" t="str">
        <f t="shared" ca="1" si="31"/>
        <v>31-300mg - Film-coated tablets - Blister-</v>
      </c>
      <c r="I980" s="347">
        <v>1461</v>
      </c>
    </row>
    <row r="981" spans="1:9" ht="15" x14ac:dyDescent="0.25">
      <c r="A981" s="324" t="s">
        <v>4813</v>
      </c>
      <c r="B981" s="5">
        <f>IFERROR(VLOOKUP(A981,CatProd!C:G,5,FALSE),"")</f>
        <v>31</v>
      </c>
      <c r="C981" s="5" t="str">
        <f t="shared" ca="1" si="30"/>
        <v>75mg - Film-coated tablets - Blister-</v>
      </c>
      <c r="D981" s="324" t="s">
        <v>6412</v>
      </c>
      <c r="E981" s="325" t="s">
        <v>6413</v>
      </c>
      <c r="F981" s="325" t="s">
        <v>6414</v>
      </c>
      <c r="G981" s="325"/>
      <c r="H981" s="5" t="str">
        <f t="shared" ca="1" si="31"/>
        <v>31-75mg - Film-coated tablets - Blister-</v>
      </c>
      <c r="I981" s="347">
        <v>1462</v>
      </c>
    </row>
    <row r="982" spans="1:9" ht="15" x14ac:dyDescent="0.25">
      <c r="A982" s="324" t="s">
        <v>4872</v>
      </c>
      <c r="B982" s="5">
        <f>IFERROR(VLOOKUP(A982,CatProd!C:G,5,FALSE),"")</f>
        <v>191</v>
      </c>
      <c r="C982" s="5" t="str">
        <f t="shared" ca="1" si="30"/>
        <v>Bag Holder, Biohazard, Wire, Rectangular, for 8.5in Bags, Each</v>
      </c>
      <c r="D982" s="324" t="s">
        <v>6415</v>
      </c>
      <c r="E982" s="325" t="s">
        <v>6416</v>
      </c>
      <c r="F982" s="325" t="s">
        <v>6417</v>
      </c>
      <c r="G982" s="325"/>
      <c r="H982" s="5" t="str">
        <f t="shared" ca="1" si="31"/>
        <v>191-Bag Holder, Biohazard, Wire, Rectangular, for 8.5in Bags, Each</v>
      </c>
      <c r="I982" s="347">
        <v>1463</v>
      </c>
    </row>
    <row r="983" spans="1:9" ht="15" x14ac:dyDescent="0.25">
      <c r="A983" s="324" t="s">
        <v>4872</v>
      </c>
      <c r="B983" s="5">
        <f>IFERROR(VLOOKUP(A983,CatProd!C:G,5,FALSE),"")</f>
        <v>191</v>
      </c>
      <c r="C983" s="5" t="str">
        <f t="shared" ca="1" si="30"/>
        <v>Bag, Biohazard, 10 x 10in (25 x 25cm), Autoclave, Clear, Plain, 200 Pcs 103059 Bag, Biohazard, 24 x 36in (61 x 91cm), Autoclave, Clear, Printed, 1.5mil, 200 Pcs</v>
      </c>
      <c r="D983" s="324" t="s">
        <v>6418</v>
      </c>
      <c r="E983" s="325" t="s">
        <v>6419</v>
      </c>
      <c r="F983" s="325" t="s">
        <v>6420</v>
      </c>
      <c r="G983" s="325"/>
      <c r="H983" s="5" t="str">
        <f t="shared" ca="1" si="31"/>
        <v>191-Bag, Biohazard, 10 x 10in (25 x 25cm), Autoclave, Clear, Plain, 200 Pcs 103059 Bag, Biohazard, 24 x 36in (61 x 91cm), Autoclave, Clear, Printed, 1.5mil, 200 Pcs</v>
      </c>
      <c r="I983" s="347">
        <v>1464</v>
      </c>
    </row>
    <row r="984" spans="1:9" ht="15" x14ac:dyDescent="0.25">
      <c r="A984" s="343" t="s">
        <v>4872</v>
      </c>
      <c r="B984" s="5">
        <f>IFERROR(VLOOKUP(A984,CatProd!C:G,5,FALSE),"")</f>
        <v>191</v>
      </c>
      <c r="C984" s="5" t="str">
        <f t="shared" ca="1" si="30"/>
        <v>Blood collection needle holders</v>
      </c>
      <c r="D984" s="343" t="s">
        <v>6421</v>
      </c>
      <c r="E984" s="324" t="s">
        <v>6421</v>
      </c>
      <c r="F984" s="324" t="s">
        <v>6421</v>
      </c>
      <c r="G984" s="344"/>
      <c r="H984" s="5" t="str">
        <f t="shared" ca="1" si="31"/>
        <v>191-Blood collection needle holders</v>
      </c>
      <c r="I984" s="347">
        <v>1465</v>
      </c>
    </row>
    <row r="985" spans="1:9" ht="15" x14ac:dyDescent="0.25">
      <c r="A985" s="343" t="s">
        <v>4872</v>
      </c>
      <c r="B985" s="5">
        <f>IFERROR(VLOOKUP(A985,CatProd!C:G,5,FALSE),"")</f>
        <v>191</v>
      </c>
      <c r="C985" s="5" t="str">
        <f t="shared" ca="1" si="30"/>
        <v>Blood unit collection bags (lumpsum)</v>
      </c>
      <c r="D985" s="343" t="s">
        <v>6422</v>
      </c>
      <c r="E985" s="324" t="s">
        <v>6422</v>
      </c>
      <c r="F985" s="324" t="s">
        <v>6422</v>
      </c>
      <c r="G985" s="344"/>
      <c r="H985" s="5" t="str">
        <f t="shared" ca="1" si="31"/>
        <v>191-Blood unit collection bags (lumpsum)</v>
      </c>
      <c r="I985" s="347">
        <v>1466</v>
      </c>
    </row>
    <row r="986" spans="1:9" ht="15" x14ac:dyDescent="0.25">
      <c r="A986" s="324" t="s">
        <v>4872</v>
      </c>
      <c r="B986" s="5">
        <f>IFERROR(VLOOKUP(A986,CatProd!C:G,5,FALSE),"")</f>
        <v>191</v>
      </c>
      <c r="C986" s="5" t="str">
        <f t="shared" ca="1" si="30"/>
        <v>DBS, Glassine Envelopes, 3.25 x 4.875in, 100 Pcs</v>
      </c>
      <c r="D986" s="324" t="s">
        <v>6423</v>
      </c>
      <c r="E986" s="325" t="s">
        <v>6424</v>
      </c>
      <c r="F986" s="325" t="s">
        <v>6425</v>
      </c>
      <c r="G986" s="325"/>
      <c r="H986" s="5" t="str">
        <f t="shared" ca="1" si="31"/>
        <v>191-DBS, Glassine Envelopes, 3.25 x 4.875in, 100 Pcs</v>
      </c>
      <c r="I986" s="347">
        <v>1467</v>
      </c>
    </row>
    <row r="987" spans="1:9" ht="15" x14ac:dyDescent="0.25">
      <c r="A987" s="324" t="s">
        <v>4872</v>
      </c>
      <c r="B987" s="5">
        <f>IFERROR(VLOOKUP(A987,CatProd!C:G,5,FALSE),"")</f>
        <v>191</v>
      </c>
      <c r="C987" s="5" t="str">
        <f t="shared" ca="1" si="30"/>
        <v>DBS, Protein Saver Card, 5 x .5in spots per card, 100 Pcs</v>
      </c>
      <c r="D987" s="324" t="s">
        <v>6426</v>
      </c>
      <c r="E987" s="325" t="s">
        <v>6427</v>
      </c>
      <c r="F987" s="325" t="s">
        <v>6428</v>
      </c>
      <c r="G987" s="325"/>
      <c r="H987" s="5" t="str">
        <f t="shared" ca="1" si="31"/>
        <v>191-DBS, Protein Saver Card, 5 x .5in spots per card, 100 Pcs</v>
      </c>
      <c r="I987" s="347">
        <v>1468</v>
      </c>
    </row>
    <row r="988" spans="1:9" ht="15" x14ac:dyDescent="0.25">
      <c r="A988" s="324" t="s">
        <v>4872</v>
      </c>
      <c r="B988" s="5">
        <f>IFERROR(VLOOKUP(A988,CatProd!C:G,5,FALSE),"")</f>
        <v>191</v>
      </c>
      <c r="C988" s="5" t="str">
        <f t="shared" ca="1" si="30"/>
        <v>DBS, Protein Saver Card, 5 x .5in spots per card, 100 Pcs,  Desiccant, Sorbent Packets, Self Indicating Silica Gel, 1g, 1000 Pcs</v>
      </c>
      <c r="D988" s="324" t="s">
        <v>6429</v>
      </c>
      <c r="E988" s="325" t="s">
        <v>6430</v>
      </c>
      <c r="F988" s="325" t="s">
        <v>6431</v>
      </c>
      <c r="G988" s="325"/>
      <c r="H988" s="5" t="str">
        <f t="shared" ca="1" si="31"/>
        <v>191-DBS, Protein Saver Card, 5 x .5in spots per card, 100 Pcs,  Desiccant, Sorbent Packets, Self Indicating Silica Gel, 1g, 1000 Pcs</v>
      </c>
      <c r="I988" s="347">
        <v>1469</v>
      </c>
    </row>
    <row r="989" spans="1:9" ht="15" x14ac:dyDescent="0.25">
      <c r="A989" s="324" t="s">
        <v>4872</v>
      </c>
      <c r="B989" s="5">
        <f>IFERROR(VLOOKUP(A989,CatProd!C:G,5,FALSE),"")</f>
        <v>191</v>
      </c>
      <c r="C989" s="5" t="str">
        <f t="shared" ca="1" si="30"/>
        <v>DBS, Rack, Drying, For Dried Blood Spot Cards, Holds 11 Cards, with Velcro, 10 Pcs</v>
      </c>
      <c r="D989" s="324" t="s">
        <v>6432</v>
      </c>
      <c r="E989" s="325" t="s">
        <v>6433</v>
      </c>
      <c r="F989" s="325" t="s">
        <v>6434</v>
      </c>
      <c r="G989" s="325"/>
      <c r="H989" s="5" t="str">
        <f t="shared" ca="1" si="31"/>
        <v>191-DBS, Rack, Drying, For Dried Blood Spot Cards, Holds 11 Cards, with Velcro, 10 Pcs</v>
      </c>
      <c r="I989" s="347">
        <v>1470</v>
      </c>
    </row>
    <row r="990" spans="1:9" ht="15" x14ac:dyDescent="0.25">
      <c r="A990" s="324" t="s">
        <v>4872</v>
      </c>
      <c r="B990" s="5">
        <f>IFERROR(VLOOKUP(A990,CatProd!C:G,5,FALSE),"")</f>
        <v>191</v>
      </c>
      <c r="C990" s="5" t="str">
        <f t="shared" ca="1" si="30"/>
        <v>DBS, Rack, Drying, For Dried Blood Spot Cards, without Velcro, 10 Pcs</v>
      </c>
      <c r="D990" s="324" t="s">
        <v>6435</v>
      </c>
      <c r="E990" s="325" t="s">
        <v>6436</v>
      </c>
      <c r="F990" s="325" t="s">
        <v>6437</v>
      </c>
      <c r="G990" s="325"/>
      <c r="H990" s="5" t="str">
        <f t="shared" ca="1" si="31"/>
        <v>191-DBS, Rack, Drying, For Dried Blood Spot Cards, without Velcro, 10 Pcs</v>
      </c>
      <c r="I990" s="347">
        <v>1471</v>
      </c>
    </row>
    <row r="991" spans="1:9" ht="15" x14ac:dyDescent="0.25">
      <c r="A991" s="324" t="s">
        <v>4872</v>
      </c>
      <c r="B991" s="5">
        <f>IFERROR(VLOOKUP(A991,CatProd!C:G,5,FALSE),"")</f>
        <v>191</v>
      </c>
      <c r="C991" s="5" t="str">
        <f t="shared" ca="1" si="30"/>
        <v>Desiccant, Sorbent Packets, Self Indicating Silica Gel, 1g, 1000 Pcs</v>
      </c>
      <c r="D991" s="324" t="s">
        <v>6438</v>
      </c>
      <c r="E991" s="325" t="s">
        <v>6439</v>
      </c>
      <c r="F991" s="325" t="s">
        <v>6440</v>
      </c>
      <c r="G991" s="325"/>
      <c r="H991" s="5" t="str">
        <f t="shared" ca="1" si="31"/>
        <v>191-Desiccant, Sorbent Packets, Self Indicating Silica Gel, 1g, 1000 Pcs</v>
      </c>
      <c r="I991" s="347">
        <v>1472</v>
      </c>
    </row>
    <row r="992" spans="1:9" ht="15" x14ac:dyDescent="0.25">
      <c r="A992" s="324" t="s">
        <v>4872</v>
      </c>
      <c r="B992" s="5">
        <f>IFERROR(VLOOKUP(A992,CatProd!C:G,5,FALSE),"")</f>
        <v>191</v>
      </c>
      <c r="C992" s="5" t="str">
        <f t="shared" ca="1" si="30"/>
        <v>Gloves, Exam, Nitrile, Powder-Free, Non-Sterile, Lg, ASTM Standard, 100 Pcs 103223 Gloves, Exam, Nitrile, Powder-Free, Non-Sterile, Med, ASTM Standard, 100 Pcs</v>
      </c>
      <c r="D992" s="324" t="s">
        <v>6441</v>
      </c>
      <c r="E992" s="325" t="s">
        <v>6442</v>
      </c>
      <c r="F992" s="325" t="s">
        <v>6443</v>
      </c>
      <c r="G992" s="325"/>
      <c r="H992" s="5" t="str">
        <f t="shared" ca="1" si="31"/>
        <v>191-Gloves, Exam, Nitrile, Powder-Free, Non-Sterile, Lg, ASTM Standard, 100 Pcs 103223 Gloves, Exam, Nitrile, Powder-Free, Non-Sterile, Med, ASTM Standard, 100 Pcs</v>
      </c>
      <c r="I992" s="347">
        <v>1473</v>
      </c>
    </row>
    <row r="993" spans="1:9" ht="15" x14ac:dyDescent="0.25">
      <c r="A993" s="324" t="s">
        <v>4872</v>
      </c>
      <c r="B993" s="5">
        <f>IFERROR(VLOOKUP(A993,CatProd!C:G,5,FALSE),"")</f>
        <v>191</v>
      </c>
      <c r="C993" s="5" t="str">
        <f t="shared" ca="1" si="30"/>
        <v>Gloves, Exam, Nitrile, Powder-Free, Non-Sterile, Sm, ASTM Standard, 100 Pcs</v>
      </c>
      <c r="D993" s="324" t="s">
        <v>6444</v>
      </c>
      <c r="E993" s="325" t="s">
        <v>6445</v>
      </c>
      <c r="F993" s="325" t="s">
        <v>6446</v>
      </c>
      <c r="G993" s="325"/>
      <c r="H993" s="5" t="str">
        <f t="shared" ca="1" si="31"/>
        <v>191-Gloves, Exam, Nitrile, Powder-Free, Non-Sterile, Sm, ASTM Standard, 100 Pcs</v>
      </c>
      <c r="I993" s="347">
        <v>1474</v>
      </c>
    </row>
    <row r="994" spans="1:9" ht="15" x14ac:dyDescent="0.25">
      <c r="A994" s="324" t="s">
        <v>4872</v>
      </c>
      <c r="B994" s="5">
        <f>IFERROR(VLOOKUP(A994,CatProd!C:G,5,FALSE),"")</f>
        <v>191</v>
      </c>
      <c r="C994" s="5" t="str">
        <f t="shared" ca="1" si="30"/>
        <v>Heel warmers</v>
      </c>
      <c r="D994" s="324" t="s">
        <v>6447</v>
      </c>
      <c r="E994" s="325" t="s">
        <v>6448</v>
      </c>
      <c r="F994" s="325" t="s">
        <v>6449</v>
      </c>
      <c r="G994" s="325"/>
      <c r="H994" s="5" t="str">
        <f t="shared" ca="1" si="31"/>
        <v>191-Heel warmers</v>
      </c>
      <c r="I994" s="347">
        <v>1475</v>
      </c>
    </row>
    <row r="995" spans="1:9" ht="15" x14ac:dyDescent="0.25">
      <c r="A995" s="324" t="s">
        <v>4872</v>
      </c>
      <c r="B995" s="5">
        <f>IFERROR(VLOOKUP(A995,CatProd!C:G,5,FALSE),"")</f>
        <v>191</v>
      </c>
      <c r="C995" s="5" t="str">
        <f t="shared" ca="1" si="30"/>
        <v>Lancets</v>
      </c>
      <c r="D995" s="324" t="s">
        <v>6450</v>
      </c>
      <c r="E995" s="325" t="s">
        <v>6451</v>
      </c>
      <c r="F995" s="325" t="s">
        <v>6452</v>
      </c>
      <c r="G995" s="325"/>
      <c r="H995" s="5" t="str">
        <f t="shared" ca="1" si="31"/>
        <v>191-Lancets</v>
      </c>
      <c r="I995" s="347">
        <v>1476</v>
      </c>
    </row>
    <row r="996" spans="1:9" ht="15" x14ac:dyDescent="0.25">
      <c r="A996" s="342" t="s">
        <v>4872</v>
      </c>
      <c r="B996" s="5">
        <f>IFERROR(VLOOKUP(A996,CatProd!C:G,5,FALSE),"")</f>
        <v>191</v>
      </c>
      <c r="C996" s="5" t="str">
        <f t="shared" ca="1" si="30"/>
        <v>Non vacuum blood collection tubes or containers (lumpsum)</v>
      </c>
      <c r="D996" s="342" t="s">
        <v>6453</v>
      </c>
      <c r="E996" s="324" t="s">
        <v>6623</v>
      </c>
      <c r="F996" s="324" t="s">
        <v>6623</v>
      </c>
      <c r="G996" s="345"/>
      <c r="H996" s="5" t="str">
        <f t="shared" ca="1" si="31"/>
        <v>191-Non vacuum blood collection tubes or containers (lumpsum)</v>
      </c>
      <c r="I996" s="347">
        <v>1477</v>
      </c>
    </row>
    <row r="997" spans="1:9" ht="15" x14ac:dyDescent="0.25">
      <c r="A997" s="324" t="s">
        <v>4872</v>
      </c>
      <c r="B997" s="5">
        <f>IFERROR(VLOOKUP(A997,CatProd!C:G,5,FALSE),"")</f>
        <v>191</v>
      </c>
      <c r="C997" s="5" t="str">
        <f t="shared" ca="1" si="30"/>
        <v>Phlebotomy trays</v>
      </c>
      <c r="D997" s="324" t="s">
        <v>6454</v>
      </c>
      <c r="E997" s="325" t="s">
        <v>6455</v>
      </c>
      <c r="F997" s="325" t="s">
        <v>6456</v>
      </c>
      <c r="G997" s="325"/>
      <c r="H997" s="5" t="str">
        <f t="shared" ca="1" si="31"/>
        <v>191-Phlebotomy trays</v>
      </c>
      <c r="I997" s="347">
        <v>1478</v>
      </c>
    </row>
    <row r="998" spans="1:9" ht="15" x14ac:dyDescent="0.25">
      <c r="A998" s="324" t="s">
        <v>4872</v>
      </c>
      <c r="B998" s="5">
        <f>IFERROR(VLOOKUP(A998,CatProd!C:G,5,FALSE),"")</f>
        <v>191</v>
      </c>
      <c r="C998" s="5" t="str">
        <f t="shared" ca="1" si="30"/>
        <v>Slide or specimen mailers or shippers</v>
      </c>
      <c r="D998" s="324" t="s">
        <v>6457</v>
      </c>
      <c r="E998" s="325" t="s">
        <v>6458</v>
      </c>
      <c r="F998" s="325" t="s">
        <v>6459</v>
      </c>
      <c r="G998" s="325"/>
      <c r="H998" s="5" t="str">
        <f t="shared" ca="1" si="31"/>
        <v>191-Slide or specimen mailers or shippers</v>
      </c>
      <c r="I998" s="347">
        <v>1479</v>
      </c>
    </row>
    <row r="999" spans="1:9" ht="15" x14ac:dyDescent="0.25">
      <c r="A999" s="324" t="s">
        <v>4872</v>
      </c>
      <c r="B999" s="5">
        <f>IFERROR(VLOOKUP(A999,CatProd!C:G,5,FALSE),"")</f>
        <v>191</v>
      </c>
      <c r="C999" s="5" t="str">
        <f t="shared" ca="1" si="30"/>
        <v>Specimen collection or transport bags</v>
      </c>
      <c r="D999" s="324" t="s">
        <v>6460</v>
      </c>
      <c r="E999" s="325" t="s">
        <v>6461</v>
      </c>
      <c r="F999" s="325" t="s">
        <v>6462</v>
      </c>
      <c r="G999" s="325"/>
      <c r="H999" s="5" t="str">
        <f t="shared" ca="1" si="31"/>
        <v>191-Specimen collection or transport bags</v>
      </c>
      <c r="I999" s="347">
        <v>1480</v>
      </c>
    </row>
    <row r="1000" spans="1:9" ht="15" x14ac:dyDescent="0.25">
      <c r="A1000" s="324" t="s">
        <v>4872</v>
      </c>
      <c r="B1000" s="5">
        <f>IFERROR(VLOOKUP(A1000,CatProd!C:G,5,FALSE),"")</f>
        <v>191</v>
      </c>
      <c r="C1000" s="5" t="str">
        <f t="shared" ca="1" si="30"/>
        <v>Swab collection or transport containers</v>
      </c>
      <c r="D1000" s="324" t="s">
        <v>6463</v>
      </c>
      <c r="E1000" s="325" t="s">
        <v>6464</v>
      </c>
      <c r="F1000" s="325" t="s">
        <v>6465</v>
      </c>
      <c r="G1000" s="325"/>
      <c r="H1000" s="5" t="str">
        <f t="shared" ca="1" si="31"/>
        <v>191-Swab collection or transport containers</v>
      </c>
      <c r="I1000" s="347">
        <v>1481</v>
      </c>
    </row>
    <row r="1001" spans="1:9" ht="15" x14ac:dyDescent="0.25">
      <c r="A1001" s="324" t="s">
        <v>4872</v>
      </c>
      <c r="B1001" s="5">
        <f>IFERROR(VLOOKUP(A1001,CatProd!C:G,5,FALSE),"")</f>
        <v>191</v>
      </c>
      <c r="C1001" s="5" t="str">
        <f t="shared" ca="1" si="30"/>
        <v>Tourniquets</v>
      </c>
      <c r="D1001" s="324" t="s">
        <v>6466</v>
      </c>
      <c r="E1001" s="325" t="s">
        <v>6466</v>
      </c>
      <c r="F1001" s="325" t="s">
        <v>6467</v>
      </c>
      <c r="G1001" s="325"/>
      <c r="H1001" s="5" t="str">
        <f t="shared" ca="1" si="31"/>
        <v>191-Tourniquets</v>
      </c>
      <c r="I1001" s="347">
        <v>1482</v>
      </c>
    </row>
    <row r="1002" spans="1:9" ht="15" x14ac:dyDescent="0.25">
      <c r="A1002" s="343" t="s">
        <v>4872</v>
      </c>
      <c r="B1002" s="5">
        <f>IFERROR(VLOOKUP(A1002,CatProd!C:G,5,FALSE),"")</f>
        <v>191</v>
      </c>
      <c r="C1002" s="5" t="str">
        <f t="shared" ca="1" si="30"/>
        <v>Vacuum  Blood Plasma Preparation  Tube Withn EDTA</v>
      </c>
      <c r="D1002" s="343" t="s">
        <v>6468</v>
      </c>
      <c r="E1002" s="324" t="s">
        <v>6468</v>
      </c>
      <c r="F1002" s="324" t="s">
        <v>6468</v>
      </c>
      <c r="G1002" s="344"/>
      <c r="H1002" s="5" t="str">
        <f t="shared" ca="1" si="31"/>
        <v>191-Vacuum  Blood Plasma Preparation  Tube Withn EDTA</v>
      </c>
      <c r="I1002" s="347">
        <v>1483</v>
      </c>
    </row>
    <row r="1003" spans="1:9" ht="15" x14ac:dyDescent="0.25">
      <c r="A1003" s="342" t="s">
        <v>4872</v>
      </c>
      <c r="B1003" s="5">
        <f>IFERROR(VLOOKUP(A1003,CatProd!C:G,5,FALSE),"")</f>
        <v>191</v>
      </c>
      <c r="C1003" s="5" t="str">
        <f t="shared" ca="1" si="30"/>
        <v>Vacuum blood collection tubes or containers (lumpsum)</v>
      </c>
      <c r="D1003" s="342" t="s">
        <v>6469</v>
      </c>
      <c r="E1003" s="324" t="s">
        <v>6624</v>
      </c>
      <c r="F1003" s="324" t="s">
        <v>6624</v>
      </c>
      <c r="G1003" s="345"/>
      <c r="H1003" s="5" t="str">
        <f t="shared" ca="1" si="31"/>
        <v>191-Vacuum blood collection tubes or containers (lumpsum)</v>
      </c>
      <c r="I1003" s="347">
        <v>1484</v>
      </c>
    </row>
    <row r="1004" spans="1:9" ht="15" x14ac:dyDescent="0.25">
      <c r="A1004" s="324" t="s">
        <v>4814</v>
      </c>
      <c r="B1004" s="5">
        <f>IFERROR(VLOOKUP(A1004,CatProd!C:G,5,FALSE),"")</f>
        <v>37</v>
      </c>
      <c r="C1004" s="5" t="str">
        <f t="shared" ca="1" si="30"/>
        <v>15mg - Capsule - Blister of 14</v>
      </c>
      <c r="D1004" s="324" t="s">
        <v>6470</v>
      </c>
      <c r="E1004" s="325" t="s">
        <v>3384</v>
      </c>
      <c r="F1004" s="325" t="s">
        <v>3383</v>
      </c>
      <c r="G1004" s="325"/>
      <c r="H1004" s="5" t="str">
        <f t="shared" ca="1" si="31"/>
        <v>37-15mg - Capsule - Blister of 14</v>
      </c>
      <c r="I1004" s="324">
        <v>935</v>
      </c>
    </row>
    <row r="1005" spans="1:9" ht="15" x14ac:dyDescent="0.25">
      <c r="A1005" s="324" t="s">
        <v>4814</v>
      </c>
      <c r="B1005" s="5">
        <f>IFERROR(VLOOKUP(A1005,CatProd!C:G,5,FALSE),"")</f>
        <v>37</v>
      </c>
      <c r="C1005" s="5" t="str">
        <f t="shared" ca="1" si="30"/>
        <v>15mg - Capsule - Bottle of 100</v>
      </c>
      <c r="D1005" s="324" t="s">
        <v>6472</v>
      </c>
      <c r="E1005" s="325" t="s">
        <v>3317</v>
      </c>
      <c r="F1005" s="325" t="s">
        <v>3318</v>
      </c>
      <c r="G1005" s="325"/>
      <c r="H1005" s="5" t="str">
        <f t="shared" ca="1" si="31"/>
        <v>37-15mg - Capsule - Bottle of 100</v>
      </c>
      <c r="I1005" s="324">
        <v>938</v>
      </c>
    </row>
    <row r="1006" spans="1:9" ht="15" x14ac:dyDescent="0.25">
      <c r="A1006" s="324" t="s">
        <v>4814</v>
      </c>
      <c r="B1006" s="5">
        <f>IFERROR(VLOOKUP(A1006,CatProd!C:G,5,FALSE),"")</f>
        <v>37</v>
      </c>
      <c r="C1006" s="5" t="str">
        <f t="shared" ca="1" si="30"/>
        <v>15mg - Capsule - Bottle of 1000</v>
      </c>
      <c r="D1006" s="324" t="s">
        <v>6473</v>
      </c>
      <c r="E1006" s="325" t="s">
        <v>3315</v>
      </c>
      <c r="F1006" s="325" t="s">
        <v>3316</v>
      </c>
      <c r="G1006" s="325"/>
      <c r="H1006" s="5" t="str">
        <f t="shared" ca="1" si="31"/>
        <v>37-15mg - Capsule - Bottle of 1000</v>
      </c>
      <c r="I1006" s="324">
        <v>939</v>
      </c>
    </row>
    <row r="1007" spans="1:9" ht="15" x14ac:dyDescent="0.25">
      <c r="A1007" s="324" t="s">
        <v>4814</v>
      </c>
      <c r="B1007" s="5">
        <f>IFERROR(VLOOKUP(A1007,CatProd!C:G,5,FALSE),"")</f>
        <v>37</v>
      </c>
      <c r="C1007" s="5" t="str">
        <f t="shared" ca="1" si="30"/>
        <v>15mg - Capsule - Bottle of 60</v>
      </c>
      <c r="D1007" s="324" t="s">
        <v>6471</v>
      </c>
      <c r="E1007" s="325" t="s">
        <v>3389</v>
      </c>
      <c r="F1007" s="325" t="s">
        <v>3390</v>
      </c>
      <c r="G1007" s="325"/>
      <c r="H1007" s="5" t="str">
        <f t="shared" ca="1" si="31"/>
        <v>37-15mg - Capsule - Bottle of 60</v>
      </c>
      <c r="I1007" s="324">
        <v>936</v>
      </c>
    </row>
    <row r="1008" spans="1:9" ht="15" x14ac:dyDescent="0.25">
      <c r="A1008" s="324" t="s">
        <v>4814</v>
      </c>
      <c r="B1008" s="5">
        <f>IFERROR(VLOOKUP(A1008,CatProd!C:G,5,FALSE),"")</f>
        <v>37</v>
      </c>
      <c r="C1008" s="5" t="str">
        <f t="shared" ca="1" si="30"/>
        <v>1mg/ml - Powder for oral solution - Bottle of 200 ml</v>
      </c>
      <c r="D1008" s="324" t="s">
        <v>6474</v>
      </c>
      <c r="E1008" s="325" t="s">
        <v>3379</v>
      </c>
      <c r="F1008" s="325" t="s">
        <v>3380</v>
      </c>
      <c r="G1008" s="325"/>
      <c r="H1008" s="5" t="str">
        <f t="shared" ca="1" si="31"/>
        <v>37-1mg/ml - Powder for oral solution - Bottle of 200 ml</v>
      </c>
      <c r="I1008" s="324">
        <v>940</v>
      </c>
    </row>
    <row r="1009" spans="1:9" ht="15" x14ac:dyDescent="0.25">
      <c r="A1009" s="324" t="s">
        <v>4814</v>
      </c>
      <c r="B1009" s="5">
        <f>IFERROR(VLOOKUP(A1009,CatProd!C:G,5,FALSE),"")</f>
        <v>37</v>
      </c>
      <c r="C1009" s="5" t="str">
        <f t="shared" ca="1" si="30"/>
        <v>20mg - Capsule - Blister of 14</v>
      </c>
      <c r="D1009" s="324" t="s">
        <v>6475</v>
      </c>
      <c r="E1009" s="325" t="s">
        <v>3298</v>
      </c>
      <c r="F1009" s="325" t="s">
        <v>3297</v>
      </c>
      <c r="G1009" s="325"/>
      <c r="H1009" s="5" t="str">
        <f t="shared" ca="1" si="31"/>
        <v>37-20mg - Capsule - Blister of 14</v>
      </c>
      <c r="I1009" s="324">
        <v>942</v>
      </c>
    </row>
    <row r="1010" spans="1:9" ht="15" x14ac:dyDescent="0.25">
      <c r="A1010" s="324" t="s">
        <v>4814</v>
      </c>
      <c r="B1010" s="5">
        <f>IFERROR(VLOOKUP(A1010,CatProd!C:G,5,FALSE),"")</f>
        <v>37</v>
      </c>
      <c r="C1010" s="5" t="str">
        <f t="shared" ca="1" si="30"/>
        <v>20mg - Capsule - Bottle of 100</v>
      </c>
      <c r="D1010" s="324" t="s">
        <v>6477</v>
      </c>
      <c r="E1010" s="325" t="s">
        <v>3385</v>
      </c>
      <c r="F1010" s="325" t="s">
        <v>3386</v>
      </c>
      <c r="G1010" s="325"/>
      <c r="H1010" s="5" t="str">
        <f t="shared" ca="1" si="31"/>
        <v>37-20mg - Capsule - Bottle of 100</v>
      </c>
      <c r="I1010" s="324">
        <v>944</v>
      </c>
    </row>
    <row r="1011" spans="1:9" ht="15" x14ac:dyDescent="0.25">
      <c r="A1011" s="324" t="s">
        <v>4814</v>
      </c>
      <c r="B1011" s="5">
        <f>IFERROR(VLOOKUP(A1011,CatProd!C:G,5,FALSE),"")</f>
        <v>37</v>
      </c>
      <c r="C1011" s="5" t="str">
        <f t="shared" ca="1" si="30"/>
        <v>20mg - Capsule - Bottle of 1000</v>
      </c>
      <c r="D1011" s="324" t="s">
        <v>6478</v>
      </c>
      <c r="E1011" s="325" t="s">
        <v>3387</v>
      </c>
      <c r="F1011" s="325" t="s">
        <v>3388</v>
      </c>
      <c r="G1011" s="325"/>
      <c r="H1011" s="5" t="str">
        <f t="shared" ca="1" si="31"/>
        <v>37-20mg - Capsule - Bottle of 1000</v>
      </c>
      <c r="I1011" s="324">
        <v>945</v>
      </c>
    </row>
    <row r="1012" spans="1:9" ht="15" x14ac:dyDescent="0.25">
      <c r="A1012" s="324" t="s">
        <v>4814</v>
      </c>
      <c r="B1012" s="5">
        <f>IFERROR(VLOOKUP(A1012,CatProd!C:G,5,FALSE),"")</f>
        <v>37</v>
      </c>
      <c r="C1012" s="5" t="str">
        <f t="shared" ca="1" si="30"/>
        <v>20mg - Capsule - Bottle of 60</v>
      </c>
      <c r="D1012" s="324" t="s">
        <v>6476</v>
      </c>
      <c r="E1012" s="325" t="s">
        <v>3305</v>
      </c>
      <c r="F1012" s="325" t="s">
        <v>3306</v>
      </c>
      <c r="G1012" s="325"/>
      <c r="H1012" s="5" t="str">
        <f t="shared" ca="1" si="31"/>
        <v>37-20mg - Capsule - Bottle of 60</v>
      </c>
      <c r="I1012" s="324">
        <v>943</v>
      </c>
    </row>
    <row r="1013" spans="1:9" ht="15" x14ac:dyDescent="0.25">
      <c r="A1013" s="324" t="s">
        <v>4814</v>
      </c>
      <c r="B1013" s="5">
        <f>IFERROR(VLOOKUP(A1013,CatProd!C:G,5,FALSE),"")</f>
        <v>37</v>
      </c>
      <c r="C1013" s="5" t="str">
        <f t="shared" ca="1" si="30"/>
        <v>30mg - Capsule - Blister of 10</v>
      </c>
      <c r="D1013" s="324" t="s">
        <v>6479</v>
      </c>
      <c r="E1013" s="325" t="s">
        <v>3131</v>
      </c>
      <c r="F1013" s="325" t="s">
        <v>3130</v>
      </c>
      <c r="G1013" s="325"/>
      <c r="H1013" s="5" t="str">
        <f t="shared" ca="1" si="31"/>
        <v>37-30mg - Capsule - Blister of 10</v>
      </c>
      <c r="I1013" s="324">
        <v>946</v>
      </c>
    </row>
    <row r="1014" spans="1:9" ht="15" x14ac:dyDescent="0.25">
      <c r="A1014" s="324" t="s">
        <v>4814</v>
      </c>
      <c r="B1014" s="5">
        <f>IFERROR(VLOOKUP(A1014,CatProd!C:G,5,FALSE),"")</f>
        <v>37</v>
      </c>
      <c r="C1014" s="5" t="str">
        <f t="shared" ca="1" si="30"/>
        <v>30mg - Capsule - Bottle of 500</v>
      </c>
      <c r="D1014" s="324" t="s">
        <v>6483</v>
      </c>
      <c r="E1014" s="325" t="s">
        <v>3134</v>
      </c>
      <c r="F1014" s="325" t="s">
        <v>3135</v>
      </c>
      <c r="G1014" s="325"/>
      <c r="H1014" s="5" t="str">
        <f t="shared" ca="1" si="31"/>
        <v>37-30mg - Capsule - Bottle of 500</v>
      </c>
      <c r="I1014" s="324">
        <v>953</v>
      </c>
    </row>
    <row r="1015" spans="1:9" ht="15" x14ac:dyDescent="0.25">
      <c r="A1015" s="324" t="s">
        <v>4814</v>
      </c>
      <c r="B1015" s="5">
        <f>IFERROR(VLOOKUP(A1015,CatProd!C:G,5,FALSE),"")</f>
        <v>37</v>
      </c>
      <c r="C1015" s="5" t="str">
        <f t="shared" ca="1" si="30"/>
        <v>30mg - Capsule - Bottle of 60</v>
      </c>
      <c r="D1015" s="324" t="s">
        <v>6481</v>
      </c>
      <c r="E1015" s="325" t="s">
        <v>3126</v>
      </c>
      <c r="F1015" s="325" t="s">
        <v>3127</v>
      </c>
      <c r="G1015" s="325"/>
      <c r="H1015" s="5" t="str">
        <f t="shared" ca="1" si="31"/>
        <v>37-30mg - Capsule - Bottle of 60</v>
      </c>
      <c r="I1015" s="324">
        <v>950</v>
      </c>
    </row>
    <row r="1016" spans="1:9" ht="15" x14ac:dyDescent="0.25">
      <c r="A1016" s="324" t="s">
        <v>4814</v>
      </c>
      <c r="B1016" s="5">
        <f>IFERROR(VLOOKUP(A1016,CatProd!C:G,5,FALSE),"")</f>
        <v>37</v>
      </c>
      <c r="C1016" s="5" t="str">
        <f t="shared" ca="1" si="30"/>
        <v>30mg - Capsule- Bottle of 100</v>
      </c>
      <c r="D1016" s="324" t="s">
        <v>6482</v>
      </c>
      <c r="E1016" s="325" t="s">
        <v>3132</v>
      </c>
      <c r="F1016" s="325" t="s">
        <v>3133</v>
      </c>
      <c r="G1016" s="325"/>
      <c r="H1016" s="5" t="str">
        <f t="shared" ca="1" si="31"/>
        <v>37-30mg - Capsule- Bottle of 100</v>
      </c>
      <c r="I1016" s="324">
        <v>952</v>
      </c>
    </row>
    <row r="1017" spans="1:9" ht="15" x14ac:dyDescent="0.25">
      <c r="A1017" s="324" t="s">
        <v>4814</v>
      </c>
      <c r="B1017" s="5">
        <f>IFERROR(VLOOKUP(A1017,CatProd!C:G,5,FALSE),"")</f>
        <v>37</v>
      </c>
      <c r="C1017" s="5" t="str">
        <f t="shared" ca="1" si="30"/>
        <v>30mg -Capsule - Blister of 14</v>
      </c>
      <c r="D1017" s="324" t="s">
        <v>6480</v>
      </c>
      <c r="E1017" s="325" t="s">
        <v>3382</v>
      </c>
      <c r="F1017" s="325" t="s">
        <v>3381</v>
      </c>
      <c r="G1017" s="325"/>
      <c r="H1017" s="5" t="str">
        <f t="shared" ca="1" si="31"/>
        <v>37-30mg -Capsule - Blister of 14</v>
      </c>
      <c r="I1017" s="324">
        <v>948</v>
      </c>
    </row>
    <row r="1018" spans="1:9" ht="15" x14ac:dyDescent="0.25">
      <c r="A1018" s="324" t="s">
        <v>4814</v>
      </c>
      <c r="B1018" s="5">
        <f>IFERROR(VLOOKUP(A1018,CatProd!C:G,5,FALSE),"")</f>
        <v>37</v>
      </c>
      <c r="C1018" s="5" t="str">
        <f t="shared" ca="1" si="30"/>
        <v>40mg - Capsule - Blister de 10</v>
      </c>
      <c r="D1018" s="324" t="s">
        <v>6484</v>
      </c>
      <c r="E1018" s="325" t="s">
        <v>6485</v>
      </c>
      <c r="F1018" s="325" t="s">
        <v>6486</v>
      </c>
      <c r="G1018" s="325"/>
      <c r="H1018" s="5" t="str">
        <f t="shared" ca="1" si="31"/>
        <v>37-40mg - Capsule - Blister de 10</v>
      </c>
      <c r="I1018" s="347">
        <v>1485</v>
      </c>
    </row>
    <row r="1019" spans="1:9" ht="15" x14ac:dyDescent="0.25">
      <c r="A1019" s="324" t="s">
        <v>4814</v>
      </c>
      <c r="B1019" s="5">
        <f>IFERROR(VLOOKUP(A1019,CatProd!C:G,5,FALSE),"")</f>
        <v>37</v>
      </c>
      <c r="C1019" s="5" t="str">
        <f t="shared" ca="1" si="30"/>
        <v>40mg - Capsule - Blister de 14 - 56 (14*4)</v>
      </c>
      <c r="D1019" s="324" t="s">
        <v>6487</v>
      </c>
      <c r="E1019" s="325" t="s">
        <v>6488</v>
      </c>
      <c r="F1019" s="325" t="s">
        <v>6489</v>
      </c>
      <c r="G1019" s="325"/>
      <c r="H1019" s="5" t="str">
        <f t="shared" ca="1" si="31"/>
        <v>37-40mg - Capsule - Blister de 14 - 56 (14*4)</v>
      </c>
      <c r="I1019" s="347">
        <v>1486</v>
      </c>
    </row>
    <row r="1020" spans="1:9" ht="15" x14ac:dyDescent="0.25">
      <c r="A1020" s="324" t="s">
        <v>4814</v>
      </c>
      <c r="B1020" s="5">
        <f>IFERROR(VLOOKUP(A1020,CatProd!C:G,5,FALSE),"")</f>
        <v>37</v>
      </c>
      <c r="C1020" s="5" t="str">
        <f t="shared" ca="1" si="30"/>
        <v>40mg - Capsule - Bottle of 100</v>
      </c>
      <c r="D1020" s="324" t="s">
        <v>6490</v>
      </c>
      <c r="E1020" s="325" t="s">
        <v>6491</v>
      </c>
      <c r="F1020" s="325" t="s">
        <v>6492</v>
      </c>
      <c r="G1020" s="325"/>
      <c r="H1020" s="5" t="str">
        <f t="shared" ca="1" si="31"/>
        <v>37-40mg - Capsule - Bottle of 100</v>
      </c>
      <c r="I1020" s="347">
        <v>1487</v>
      </c>
    </row>
    <row r="1021" spans="1:9" ht="15" x14ac:dyDescent="0.25">
      <c r="A1021" s="324" t="s">
        <v>4814</v>
      </c>
      <c r="B1021" s="5">
        <f>IFERROR(VLOOKUP(A1021,CatProd!C:G,5,FALSE),"")</f>
        <v>37</v>
      </c>
      <c r="C1021" s="5" t="str">
        <f t="shared" ca="1" si="30"/>
        <v>40mg - Capsule - Bottle of 500</v>
      </c>
      <c r="D1021" s="324" t="s">
        <v>6493</v>
      </c>
      <c r="E1021" s="325" t="s">
        <v>6494</v>
      </c>
      <c r="F1021" s="325" t="s">
        <v>6495</v>
      </c>
      <c r="G1021" s="325"/>
      <c r="H1021" s="5" t="str">
        <f t="shared" ca="1" si="31"/>
        <v>37-40mg - Capsule - Bottle of 500</v>
      </c>
      <c r="I1021" s="347">
        <v>1488</v>
      </c>
    </row>
    <row r="1022" spans="1:9" ht="15" x14ac:dyDescent="0.25">
      <c r="A1022" s="324" t="s">
        <v>4814</v>
      </c>
      <c r="B1022" s="5">
        <f>IFERROR(VLOOKUP(A1022,CatProd!C:G,5,FALSE),"")</f>
        <v>37</v>
      </c>
      <c r="C1022" s="5" t="str">
        <f t="shared" ca="1" si="30"/>
        <v>40mg - Capsule - Bottle of 60</v>
      </c>
      <c r="D1022" s="324" t="s">
        <v>6496</v>
      </c>
      <c r="E1022" s="325" t="s">
        <v>6497</v>
      </c>
      <c r="F1022" s="325" t="s">
        <v>6498</v>
      </c>
      <c r="G1022" s="325"/>
      <c r="H1022" s="5" t="str">
        <f t="shared" ca="1" si="31"/>
        <v>37-40mg - Capsule - Bottle of 60</v>
      </c>
      <c r="I1022" s="347">
        <v>1489</v>
      </c>
    </row>
    <row r="1023" spans="1:9" x14ac:dyDescent="0.2">
      <c r="A1023" s="324" t="s">
        <v>2525</v>
      </c>
      <c r="B1023" s="5">
        <f>IFERROR(VLOOKUP(A1023,CatProd!C:G,5,FALSE),"")</f>
        <v>67</v>
      </c>
      <c r="C1023" s="5" t="str">
        <f t="shared" ca="1" si="30"/>
        <v>1g - Powder for injection - Vial</v>
      </c>
      <c r="D1023" s="324" t="s">
        <v>5348</v>
      </c>
      <c r="E1023" s="324" t="s">
        <v>2775</v>
      </c>
      <c r="F1023" s="324" t="s">
        <v>2776</v>
      </c>
      <c r="G1023" s="324"/>
      <c r="H1023" s="5" t="str">
        <f t="shared" ca="1" si="31"/>
        <v>67-1g - Powder for injection - Vial</v>
      </c>
      <c r="I1023" s="324">
        <v>961</v>
      </c>
    </row>
    <row r="1024" spans="1:9" x14ac:dyDescent="0.2">
      <c r="A1024" s="324" t="s">
        <v>2525</v>
      </c>
      <c r="B1024" s="5">
        <f>IFERROR(VLOOKUP(A1024,CatProd!C:G,5,FALSE),"")</f>
        <v>67</v>
      </c>
      <c r="C1024" s="5" t="str">
        <f t="shared" ca="1" si="30"/>
        <v>1g - Powder for injection - Vial - 10 * 1g</v>
      </c>
      <c r="D1024" s="324" t="s">
        <v>6500</v>
      </c>
      <c r="E1024" s="324" t="s">
        <v>6501</v>
      </c>
      <c r="F1024" s="324" t="s">
        <v>6502</v>
      </c>
      <c r="G1024" s="324"/>
      <c r="H1024" s="5" t="str">
        <f t="shared" ca="1" si="31"/>
        <v>67-1g - Powder for injection - Vial - 10 * 1g</v>
      </c>
      <c r="I1024" s="347">
        <v>1490</v>
      </c>
    </row>
    <row r="1025" spans="1:9" x14ac:dyDescent="0.2">
      <c r="A1025" s="324" t="s">
        <v>2525</v>
      </c>
      <c r="B1025" s="5">
        <f>IFERROR(VLOOKUP(A1025,CatProd!C:G,5,FALSE),"")</f>
        <v>67</v>
      </c>
      <c r="C1025" s="5" t="str">
        <f t="shared" ca="1" si="30"/>
        <v>1g - Powder for injection - Vial - 100 * 1g</v>
      </c>
      <c r="D1025" s="324" t="s">
        <v>6499</v>
      </c>
      <c r="E1025" s="324" t="s">
        <v>3392</v>
      </c>
      <c r="F1025" s="324" t="s">
        <v>3391</v>
      </c>
      <c r="G1025" s="324"/>
      <c r="H1025" s="5" t="str">
        <f t="shared" ca="1" si="31"/>
        <v>67-1g - Powder for injection - Vial - 100 * 1g</v>
      </c>
      <c r="I1025" s="324">
        <v>959</v>
      </c>
    </row>
    <row r="1026" spans="1:9" x14ac:dyDescent="0.2">
      <c r="A1026" s="324" t="s">
        <v>2525</v>
      </c>
      <c r="B1026" s="5">
        <f>IFERROR(VLOOKUP(A1026,CatProd!C:G,5,FALSE),"")</f>
        <v>67</v>
      </c>
      <c r="C1026" s="5" t="str">
        <f t="shared" ref="C1026:C1089" ca="1" si="32">IF(OFFSET(D1026,0,LangOffset,1,1)&lt;&gt;"",OFFSET(D1026,0,LangOffset,1,1),"")</f>
        <v>1g - Powder for injection - Vial - 50 * 1g</v>
      </c>
      <c r="D1026" s="324" t="s">
        <v>5974</v>
      </c>
      <c r="E1026" s="324" t="s">
        <v>3115</v>
      </c>
      <c r="F1026" s="324" t="s">
        <v>3114</v>
      </c>
      <c r="G1026" s="324"/>
      <c r="H1026" s="5" t="str">
        <f t="shared" ref="H1026:H1089" ca="1" si="33">CONCATENATE(B1026,"-",C1026)</f>
        <v>67-1g - Powder for injection - Vial - 50 * 1g</v>
      </c>
      <c r="I1026" s="324">
        <v>960</v>
      </c>
    </row>
    <row r="1027" spans="1:9" ht="25.5" x14ac:dyDescent="0.2">
      <c r="A1027" s="326" t="s">
        <v>4837</v>
      </c>
      <c r="B1027" s="5">
        <f>IFERROR(VLOOKUP(A1027,CatProd!C:G,5,FALSE),"")</f>
        <v>122</v>
      </c>
      <c r="C1027" s="5" t="str">
        <f t="shared" ca="1" si="32"/>
        <v>500mg+25mg - Tablet - Blister of 3</v>
      </c>
      <c r="D1027" s="326" t="s">
        <v>6503</v>
      </c>
      <c r="E1027" s="326" t="s">
        <v>6504</v>
      </c>
      <c r="F1027" s="326" t="s">
        <v>3394</v>
      </c>
      <c r="G1027" s="326"/>
      <c r="H1027" s="5" t="str">
        <f t="shared" ca="1" si="33"/>
        <v>122-500mg+25mg - Tablet - Blister of 3</v>
      </c>
      <c r="I1027" s="326">
        <v>965</v>
      </c>
    </row>
    <row r="1028" spans="1:9" ht="38.25" x14ac:dyDescent="0.2">
      <c r="A1028" s="326" t="s">
        <v>4837</v>
      </c>
      <c r="B1028" s="5">
        <f>IFERROR(VLOOKUP(A1028,CatProd!C:G,5,FALSE),"")</f>
        <v>122</v>
      </c>
      <c r="C1028" s="5" t="str">
        <f t="shared" ca="1" si="32"/>
        <v>500mg+25mg - Tablet - Blister of 3 - 150 (3*50)</v>
      </c>
      <c r="D1028" s="326" t="s">
        <v>6509</v>
      </c>
      <c r="E1028" s="326" t="s">
        <v>6510</v>
      </c>
      <c r="F1028" s="326" t="s">
        <v>6511</v>
      </c>
      <c r="G1028" s="326"/>
      <c r="H1028" s="5" t="str">
        <f t="shared" ca="1" si="33"/>
        <v>122-500mg+25mg - Tablet - Blister of 3 - 150 (3*50)</v>
      </c>
      <c r="I1028" s="347">
        <v>1491</v>
      </c>
    </row>
    <row r="1029" spans="1:9" ht="38.25" x14ac:dyDescent="0.2">
      <c r="A1029" s="326" t="s">
        <v>4837</v>
      </c>
      <c r="B1029" s="5">
        <f>IFERROR(VLOOKUP(A1029,CatProd!C:G,5,FALSE),"")</f>
        <v>122</v>
      </c>
      <c r="C1029" s="5" t="str">
        <f t="shared" ca="1" si="32"/>
        <v>500mg+25mg - Tablet - Blister of 3 - 300 (3*100)</v>
      </c>
      <c r="D1029" s="326" t="s">
        <v>6512</v>
      </c>
      <c r="E1029" s="326" t="s">
        <v>6513</v>
      </c>
      <c r="F1029" s="326" t="s">
        <v>6514</v>
      </c>
      <c r="G1029" s="326"/>
      <c r="H1029" s="5" t="str">
        <f t="shared" ca="1" si="33"/>
        <v>122-500mg+25mg - Tablet - Blister of 3 - 300 (3*100)</v>
      </c>
      <c r="I1029" s="347">
        <v>1492</v>
      </c>
    </row>
    <row r="1030" spans="1:9" ht="25.5" x14ac:dyDescent="0.2">
      <c r="A1030" s="326" t="s">
        <v>4837</v>
      </c>
      <c r="B1030" s="5">
        <f>IFERROR(VLOOKUP(A1030,CatProd!C:G,5,FALSE),"")</f>
        <v>122</v>
      </c>
      <c r="C1030" s="5" t="str">
        <f t="shared" ca="1" si="32"/>
        <v>500mg+25mg - Tablet - Bottle of 100</v>
      </c>
      <c r="D1030" s="326" t="s">
        <v>6505</v>
      </c>
      <c r="E1030" s="326" t="s">
        <v>6506</v>
      </c>
      <c r="F1030" s="326" t="s">
        <v>3395</v>
      </c>
      <c r="G1030" s="326"/>
      <c r="H1030" s="5" t="str">
        <f t="shared" ca="1" si="33"/>
        <v>122-500mg+25mg - Tablet - Bottle of 100</v>
      </c>
      <c r="I1030" s="326">
        <v>967</v>
      </c>
    </row>
    <row r="1031" spans="1:9" ht="25.5" x14ac:dyDescent="0.2">
      <c r="A1031" s="326" t="s">
        <v>4837</v>
      </c>
      <c r="B1031" s="5">
        <f>IFERROR(VLOOKUP(A1031,CatProd!C:G,5,FALSE),"")</f>
        <v>122</v>
      </c>
      <c r="C1031" s="5" t="str">
        <f t="shared" ca="1" si="32"/>
        <v>500mg+25mg - Tablet - Bottle of 1000</v>
      </c>
      <c r="D1031" s="326" t="s">
        <v>6507</v>
      </c>
      <c r="E1031" s="326" t="s">
        <v>6508</v>
      </c>
      <c r="F1031" s="326" t="s">
        <v>3393</v>
      </c>
      <c r="G1031" s="326"/>
      <c r="H1031" s="5" t="str">
        <f t="shared" ca="1" si="33"/>
        <v>122-500mg+25mg - Tablet - Bottle of 1000</v>
      </c>
      <c r="I1031" s="326">
        <v>968</v>
      </c>
    </row>
    <row r="1032" spans="1:9" x14ac:dyDescent="0.2">
      <c r="A1032" s="324" t="s">
        <v>2527</v>
      </c>
      <c r="B1032" s="5">
        <f>IFERROR(VLOOKUP(A1032,CatProd!C:G,5,FALSE),"")</f>
        <v>68</v>
      </c>
      <c r="C1032" s="5" t="str">
        <f t="shared" ca="1" si="32"/>
        <v>4-FDC 6x28tabs(R150/H75/Z400/E275)+2-FDC 12x28tabs (R150/H75) - Kit</v>
      </c>
      <c r="D1032" s="324" t="s">
        <v>3396</v>
      </c>
      <c r="E1032" s="324" t="s">
        <v>3396</v>
      </c>
      <c r="F1032" s="324" t="s">
        <v>3396</v>
      </c>
      <c r="G1032" s="324"/>
      <c r="H1032" s="5" t="str">
        <f t="shared" ca="1" si="33"/>
        <v>68-4-FDC 6x28tabs(R150/H75/Z400/E275)+2-FDC 12x28tabs (R150/H75) - Kit</v>
      </c>
      <c r="I1032" s="324">
        <v>970</v>
      </c>
    </row>
    <row r="1033" spans="1:9" x14ac:dyDescent="0.2">
      <c r="A1033" s="324" t="s">
        <v>2528</v>
      </c>
      <c r="B1033" s="5">
        <f>IFERROR(VLOOKUP(A1033,CatProd!C:G,5,FALSE),"")</f>
        <v>69</v>
      </c>
      <c r="C1033" s="5" t="str">
        <f t="shared" ca="1" si="32"/>
        <v>4FDC 6x28 tabs (R150/H75/Z400/E275) + 2FDC 18x28tabs (E400/H150) - Kit</v>
      </c>
      <c r="D1033" s="324" t="s">
        <v>3397</v>
      </c>
      <c r="E1033" s="324" t="s">
        <v>3397</v>
      </c>
      <c r="F1033" s="324" t="s">
        <v>3397</v>
      </c>
      <c r="G1033" s="324"/>
      <c r="H1033" s="5" t="str">
        <f t="shared" ca="1" si="33"/>
        <v>69-4FDC 6x28 tabs (R150/H75/Z400/E275) + 2FDC 18x28tabs (E400/H150) - Kit</v>
      </c>
      <c r="I1033" s="324">
        <v>971</v>
      </c>
    </row>
    <row r="1034" spans="1:9" x14ac:dyDescent="0.2">
      <c r="A1034" s="324" t="s">
        <v>2529</v>
      </c>
      <c r="B1034" s="5">
        <f>IFERROR(VLOOKUP(A1034,CatProd!C:G,5,FALSE),"")</f>
        <v>70</v>
      </c>
      <c r="C1034" s="5" t="str">
        <f t="shared" ca="1" si="32"/>
        <v>4-FDC 6x28tabs(R150/H75/Z400/E275) + 2-FDC 18x28tabs(R150/H150) - Kit</v>
      </c>
      <c r="D1034" s="324" t="s">
        <v>3398</v>
      </c>
      <c r="E1034" s="324" t="s">
        <v>3398</v>
      </c>
      <c r="F1034" s="324" t="s">
        <v>3398</v>
      </c>
      <c r="G1034" s="324"/>
      <c r="H1034" s="5" t="str">
        <f t="shared" ca="1" si="33"/>
        <v>70-4-FDC 6x28tabs(R150/H75/Z400/E275) + 2-FDC 18x28tabs(R150/H150) - Kit</v>
      </c>
      <c r="I1034" s="324">
        <v>972</v>
      </c>
    </row>
    <row r="1035" spans="1:9" x14ac:dyDescent="0.2">
      <c r="A1035" s="324" t="s">
        <v>2560</v>
      </c>
      <c r="B1035" s="5">
        <f>IFERROR(VLOOKUP(A1035,CatProd!C:G,5,FALSE),"")</f>
        <v>71</v>
      </c>
      <c r="C1035" s="5" t="str">
        <f t="shared" ca="1" si="32"/>
        <v>4-FDC 6x28tabs(R150/H75/Z400/E275) + 2-FDC 6x28tabs(R150/H150) - Kit</v>
      </c>
      <c r="D1035" s="324" t="s">
        <v>3399</v>
      </c>
      <c r="E1035" s="324" t="s">
        <v>3399</v>
      </c>
      <c r="F1035" s="324" t="s">
        <v>3399</v>
      </c>
      <c r="G1035" s="324"/>
      <c r="H1035" s="5" t="str">
        <f t="shared" ca="1" si="33"/>
        <v>71-4-FDC 6x28tabs(R150/H75/Z400/E275) + 2-FDC 6x28tabs(R150/H150) - Kit</v>
      </c>
      <c r="I1035" s="324">
        <v>973</v>
      </c>
    </row>
    <row r="1036" spans="1:9" x14ac:dyDescent="0.2">
      <c r="A1036" s="324" t="s">
        <v>2530</v>
      </c>
      <c r="B1036" s="5">
        <f>IFERROR(VLOOKUP(A1036,CatProd!C:G,5,FALSE),"")</f>
        <v>72</v>
      </c>
      <c r="C1036" s="5" t="str">
        <f t="shared" ca="1" si="32"/>
        <v>4-FDC 9x28tabs (R150/H75/Z400/E275)+Streptomycin1g+H2O5ml+auto-syringe+3-FDC 15x28tabs(R150/H75/E275) - Kit</v>
      </c>
      <c r="D1036" s="324" t="s">
        <v>3400</v>
      </c>
      <c r="E1036" s="324" t="s">
        <v>3400</v>
      </c>
      <c r="F1036" s="324" t="s">
        <v>3400</v>
      </c>
      <c r="G1036" s="324"/>
      <c r="H1036" s="5" t="str">
        <f t="shared" ca="1" si="33"/>
        <v>72-4-FDC 9x28tabs (R150/H75/Z400/E275)+Streptomycin1g+H2O5ml+auto-syringe+3-FDC 15x28tabs(R150/H75/E275) - Kit</v>
      </c>
      <c r="I1036" s="324">
        <v>974</v>
      </c>
    </row>
    <row r="1037" spans="1:9" x14ac:dyDescent="0.2">
      <c r="A1037" s="324" t="s">
        <v>2531</v>
      </c>
      <c r="B1037" s="5">
        <f>IFERROR(VLOOKUP(A1037,CatProd!C:G,5,FALSE),"")</f>
        <v>73</v>
      </c>
      <c r="C1037" s="5" t="str">
        <f t="shared" ca="1" si="32"/>
        <v>4-FDC 9x28tabs(R150/H75/Z400/E275)+Streptomycin1g+H2O5ml+syringe+3-FDC15x28tabs(R150/H75/E275) - Kit</v>
      </c>
      <c r="D1037" s="324" t="s">
        <v>3401</v>
      </c>
      <c r="E1037" s="324" t="s">
        <v>3401</v>
      </c>
      <c r="F1037" s="324" t="s">
        <v>3401</v>
      </c>
      <c r="G1037" s="324"/>
      <c r="H1037" s="5" t="str">
        <f t="shared" ca="1" si="33"/>
        <v>73-4-FDC 9x28tabs(R150/H75/Z400/E275)+Streptomycin1g+H2O5ml+syringe+3-FDC15x28tabs(R150/H75/E275) - Kit</v>
      </c>
      <c r="I1037" s="324">
        <v>975</v>
      </c>
    </row>
    <row r="1038" spans="1:9" x14ac:dyDescent="0.2">
      <c r="A1038" s="324" t="s">
        <v>2532</v>
      </c>
      <c r="B1038" s="5">
        <f>IFERROR(VLOOKUP(A1038,CatProd!C:G,5,FALSE),"")</f>
        <v>74</v>
      </c>
      <c r="C1038" s="5" t="str">
        <f t="shared" ca="1" si="32"/>
        <v>4-FDC 9x28tabs(R150/H75/Z400/E275)+Streptomycin1g+H2O5ml+auto-syringe+2-FDC 15x28tabs(R150/H75)+E400 10x28tabs - Kit</v>
      </c>
      <c r="D1038" s="324" t="s">
        <v>3402</v>
      </c>
      <c r="E1038" s="324" t="s">
        <v>3402</v>
      </c>
      <c r="F1038" s="324" t="s">
        <v>3402</v>
      </c>
      <c r="G1038" s="324"/>
      <c r="H1038" s="5" t="str">
        <f t="shared" ca="1" si="33"/>
        <v>74-4-FDC 9x28tabs(R150/H75/Z400/E275)+Streptomycin1g+H2O5ml+auto-syringe+2-FDC 15x28tabs(R150/H75)+E400 10x28tabs - Kit</v>
      </c>
      <c r="I1038" s="324">
        <v>976</v>
      </c>
    </row>
    <row r="1039" spans="1:9" x14ac:dyDescent="0.2">
      <c r="A1039" s="324" t="s">
        <v>2558</v>
      </c>
      <c r="B1039" s="5">
        <f>IFERROR(VLOOKUP(A1039,CatProd!C:G,5,FALSE),"")</f>
        <v>75</v>
      </c>
      <c r="C1039" s="5" t="str">
        <f t="shared" ca="1" si="32"/>
        <v>4-FDC 9x28tabs(R150/H75/Z400/E275) + 2-FDC 7x28tabs(R150/H150) + E400 7x28tabs - Kit</v>
      </c>
      <c r="D1039" s="324" t="s">
        <v>3403</v>
      </c>
      <c r="E1039" s="324" t="s">
        <v>3403</v>
      </c>
      <c r="F1039" s="324" t="s">
        <v>3403</v>
      </c>
      <c r="G1039" s="324"/>
      <c r="H1039" s="5" t="str">
        <f t="shared" ca="1" si="33"/>
        <v>75-4-FDC 9x28tabs(R150/H75/Z400/E275) + 2-FDC 7x28tabs(R150/H150) + E400 7x28tabs - Kit</v>
      </c>
      <c r="I1039" s="324">
        <v>977</v>
      </c>
    </row>
    <row r="1040" spans="1:9" x14ac:dyDescent="0.2">
      <c r="A1040" s="324" t="s">
        <v>2559</v>
      </c>
      <c r="B1040" s="5">
        <f>IFERROR(VLOOKUP(A1040,CatProd!C:G,5,FALSE),"")</f>
        <v>76</v>
      </c>
      <c r="C1040" s="5" t="str">
        <f t="shared" ca="1" si="32"/>
        <v>4-FDC 9x28tabs(R150/H75/Z400/E275) + 2-FDC 7x28tabs(R150/H150) + E400 7x28tabs + 60x(Streptomycin 1g vial/H2O 5ml vial/Hypodermic syringe) + Needle hub cutter - Kit</v>
      </c>
      <c r="D1040" s="324" t="s">
        <v>3404</v>
      </c>
      <c r="E1040" s="324" t="s">
        <v>3404</v>
      </c>
      <c r="F1040" s="324" t="s">
        <v>3404</v>
      </c>
      <c r="G1040" s="324"/>
      <c r="H1040" s="5" t="str">
        <f t="shared" ca="1" si="33"/>
        <v>76-4-FDC 9x28tabs(R150/H75/Z400/E275) + 2-FDC 7x28tabs(R150/H150) + E400 7x28tabs + 60x(Streptomycin 1g vial/H2O 5ml vial/Hypodermic syringe) + Needle hub cutter - Kit</v>
      </c>
      <c r="I1040" s="324">
        <v>978</v>
      </c>
    </row>
    <row r="1041" spans="1:9" x14ac:dyDescent="0.2">
      <c r="A1041" s="324" t="s">
        <v>2533</v>
      </c>
      <c r="B1041" s="5">
        <f>IFERROR(VLOOKUP(A1041,CatProd!C:G,5,FALSE),"")</f>
        <v>77</v>
      </c>
      <c r="C1041" s="5" t="str">
        <f t="shared" ca="1" si="32"/>
        <v>4-FDC 9x28tabs (R150/H75/Z400/E275)+Streptomycin1g+H2O5ml+syringe+2-FDC 15x28tabs(R150/H75)+E400 10x28tabs - Kit</v>
      </c>
      <c r="D1041" s="324" t="s">
        <v>3405</v>
      </c>
      <c r="E1041" s="324" t="s">
        <v>3405</v>
      </c>
      <c r="F1041" s="324" t="s">
        <v>3405</v>
      </c>
      <c r="G1041" s="324"/>
      <c r="H1041" s="5" t="str">
        <f t="shared" ca="1" si="33"/>
        <v>77-4-FDC 9x28tabs (R150/H75/Z400/E275)+Streptomycin1g+H2O5ml+syringe+2-FDC 15x28tabs(R150/H75)+E400 10x28tabs - Kit</v>
      </c>
      <c r="I1041" s="324">
        <v>979</v>
      </c>
    </row>
    <row r="1042" spans="1:9" x14ac:dyDescent="0.2">
      <c r="A1042" s="324" t="s">
        <v>2556</v>
      </c>
      <c r="B1042" s="5">
        <f>IFERROR(VLOOKUP(A1042,CatProd!C:G,5,FALSE),"")</f>
        <v>78</v>
      </c>
      <c r="C1042" s="5" t="str">
        <f t="shared" ca="1" si="32"/>
        <v>4-FDC 9x28tabs(R150/H75/Z400/E275)+3-FDC 15x28tabs(R150/H75/E275)-Without Streptomycin,sy&amp;H20) - Kit</v>
      </c>
      <c r="D1042" s="324" t="s">
        <v>3406</v>
      </c>
      <c r="E1042" s="324" t="s">
        <v>3406</v>
      </c>
      <c r="F1042" s="324" t="s">
        <v>3406</v>
      </c>
      <c r="G1042" s="324"/>
      <c r="H1042" s="5" t="str">
        <f t="shared" ca="1" si="33"/>
        <v>78-4-FDC 9x28tabs(R150/H75/Z400/E275)+3-FDC 15x28tabs(R150/H75/E275)-Without Streptomycin,sy&amp;H20) - Kit</v>
      </c>
      <c r="I1042" s="324">
        <v>980</v>
      </c>
    </row>
    <row r="1043" spans="1:9" x14ac:dyDescent="0.2">
      <c r="A1043" s="324" t="s">
        <v>2557</v>
      </c>
      <c r="B1043" s="5">
        <f>IFERROR(VLOOKUP(A1043,CatProd!C:G,5,FALSE),"")</f>
        <v>79</v>
      </c>
      <c r="C1043" s="5" t="str">
        <f t="shared" ca="1" si="32"/>
        <v>4-FDC 9x28tabs(R150/H75/Z400/E275)+2-FDC 15x28tabs(R150/H75)+E400 10x28tabs-Without Streptomycin,Sy&amp;H2O - Kit</v>
      </c>
      <c r="D1043" s="324" t="s">
        <v>3407</v>
      </c>
      <c r="E1043" s="324" t="s">
        <v>3407</v>
      </c>
      <c r="F1043" s="324" t="s">
        <v>3407</v>
      </c>
      <c r="G1043" s="324"/>
      <c r="H1043" s="5" t="str">
        <f t="shared" ca="1" si="33"/>
        <v>79-4-FDC 9x28tabs(R150/H75/Z400/E275)+2-FDC 15x28tabs(R150/H75)+E400 10x28tabs-Without Streptomycin,Sy&amp;H2O - Kit</v>
      </c>
      <c r="I1043" s="324">
        <v>981</v>
      </c>
    </row>
    <row r="1044" spans="1:9" ht="15" x14ac:dyDescent="0.25">
      <c r="A1044" s="324" t="s">
        <v>4860</v>
      </c>
      <c r="B1044" s="5">
        <f>IFERROR(VLOOKUP(A1044,CatProd!C:G,5,FALSE),"")</f>
        <v>177</v>
      </c>
      <c r="C1044" s="5" t="str">
        <f t="shared" ca="1" si="32"/>
        <v>Diagnostic consumables kit - ZN. Contains dissolved reagents (min. shelf life 3 years) and all other consumables like microscope slides, filter paper, immersion oil, etc. needed to prepare 1000 slides.</v>
      </c>
      <c r="D1044" s="324" t="s">
        <v>6515</v>
      </c>
      <c r="E1044" s="325" t="s">
        <v>6516</v>
      </c>
      <c r="F1044" s="325" t="s">
        <v>6517</v>
      </c>
      <c r="G1044" s="325"/>
      <c r="H1044" s="5" t="str">
        <f t="shared" ca="1" si="33"/>
        <v>177-Diagnostic consumables kit - ZN. Contains dissolved reagents (min. shelf life 3 years) and all other consumables like microscope slides, filter paper, immersion oil, etc. needed to prepare 1000 slides.</v>
      </c>
      <c r="I1044" s="347">
        <v>1493</v>
      </c>
    </row>
    <row r="1045" spans="1:9" x14ac:dyDescent="0.2">
      <c r="A1045" s="324" t="s">
        <v>2534</v>
      </c>
      <c r="B1045" s="5">
        <f>IFERROR(VLOOKUP(A1045,CatProd!C:G,5,FALSE),"")</f>
        <v>80</v>
      </c>
      <c r="C1045" s="5" t="str">
        <f t="shared" ca="1" si="32"/>
        <v>24 x [R450, 2 H300, 2 E600, 2 Z750] and 18x [3 R450, 6 H300mg, 4 x 5mg pyridoxine] - Kit</v>
      </c>
      <c r="D1045" s="324" t="s">
        <v>3408</v>
      </c>
      <c r="E1045" s="324" t="s">
        <v>3408</v>
      </c>
      <c r="F1045" s="324" t="s">
        <v>3408</v>
      </c>
      <c r="G1045" s="324"/>
      <c r="H1045" s="5" t="str">
        <f t="shared" ca="1" si="33"/>
        <v>80-24 x [R450, 2 H300, 2 E600, 2 Z750] and 18x [3 R450, 6 H300mg, 4 x 5mg pyridoxine] - Kit</v>
      </c>
      <c r="I1045" s="324">
        <v>982</v>
      </c>
    </row>
    <row r="1046" spans="1:9" x14ac:dyDescent="0.2">
      <c r="A1046" s="324" t="s">
        <v>2542</v>
      </c>
      <c r="B1046" s="5">
        <f>IFERROR(VLOOKUP(A1046,CatProd!C:G,5,FALSE),"")</f>
        <v>81</v>
      </c>
      <c r="C1046" s="5" t="str">
        <f t="shared" ca="1" si="32"/>
        <v>Ethambutol 800 mg, 9 x 10 - Kit of 90 tab (9 Blisters of 10 tab)</v>
      </c>
      <c r="D1046" s="324" t="s">
        <v>3409</v>
      </c>
      <c r="E1046" s="324" t="s">
        <v>3410</v>
      </c>
      <c r="F1046" s="324" t="s">
        <v>3411</v>
      </c>
      <c r="G1046" s="324"/>
      <c r="H1046" s="5" t="str">
        <f t="shared" ca="1" si="33"/>
        <v>81-Ethambutol 800 mg, 9 x 10 - Kit of 90 tab (9 Blisters of 10 tab)</v>
      </c>
      <c r="I1046" s="324">
        <v>983</v>
      </c>
    </row>
    <row r="1047" spans="1:9" x14ac:dyDescent="0.2">
      <c r="A1047" s="324" t="s">
        <v>2543</v>
      </c>
      <c r="B1047" s="5">
        <f>IFERROR(VLOOKUP(A1047,CatProd!C:G,5,FALSE),"")</f>
        <v>82</v>
      </c>
      <c r="C1047" s="5" t="str">
        <f t="shared" ca="1" si="32"/>
        <v>Isoniazid 300 mg, 10 x 10 - Kit of 100 tab (10 Blisters of 10 tab)</v>
      </c>
      <c r="D1047" s="324" t="s">
        <v>3412</v>
      </c>
      <c r="E1047" s="324" t="s">
        <v>3413</v>
      </c>
      <c r="F1047" s="324" t="s">
        <v>3414</v>
      </c>
      <c r="G1047" s="324"/>
      <c r="H1047" s="5" t="str">
        <f t="shared" ca="1" si="33"/>
        <v>82-Isoniazid 300 mg, 10 x 10 - Kit of 100 tab (10 Blisters of 10 tab)</v>
      </c>
      <c r="I1047" s="324">
        <v>984</v>
      </c>
    </row>
    <row r="1048" spans="1:9" x14ac:dyDescent="0.2">
      <c r="A1048" s="324" t="s">
        <v>2549</v>
      </c>
      <c r="B1048" s="5">
        <f>IFERROR(VLOOKUP(A1048,CatProd!C:G,5,FALSE),"")</f>
        <v>83</v>
      </c>
      <c r="C1048" s="5" t="str">
        <f t="shared" ca="1" si="32"/>
        <v>Rifampicin 450mg, 10 x 10 - Kit of 100 tab (10 Blisters of 10 tab)</v>
      </c>
      <c r="D1048" s="324" t="s">
        <v>3415</v>
      </c>
      <c r="E1048" s="324" t="s">
        <v>3416</v>
      </c>
      <c r="F1048" s="324" t="s">
        <v>3417</v>
      </c>
      <c r="G1048" s="324"/>
      <c r="H1048" s="5" t="str">
        <f t="shared" ca="1" si="33"/>
        <v>83-Rifampicin 450mg, 10 x 10 - Kit of 100 tab (10 Blisters of 10 tab)</v>
      </c>
      <c r="I1048" s="324">
        <v>985</v>
      </c>
    </row>
    <row r="1049" spans="1:9" x14ac:dyDescent="0.2">
      <c r="A1049" s="324" t="s">
        <v>2535</v>
      </c>
      <c r="B1049" s="5">
        <f>IFERROR(VLOOKUP(A1049,CatProd!C:G,5,FALSE),"")</f>
        <v>84</v>
      </c>
      <c r="C1049" s="5" t="str">
        <f t="shared" ca="1" si="32"/>
        <v>24 x [R75, H75, E200mg, Z250mg] and 18 x [3 R75, 3 H75mg, 4 x 5mg pyridoxine] - Kit</v>
      </c>
      <c r="D1049" s="324" t="s">
        <v>3418</v>
      </c>
      <c r="E1049" s="324" t="s">
        <v>3418</v>
      </c>
      <c r="F1049" s="324" t="s">
        <v>3418</v>
      </c>
      <c r="G1049" s="324"/>
      <c r="H1049" s="5" t="str">
        <f t="shared" ca="1" si="33"/>
        <v>84-24 x [R75, H75, E200mg, Z250mg] and 18 x [3 R75, 3 H75mg, 4 x 5mg pyridoxine] - Kit</v>
      </c>
      <c r="I1049" s="324">
        <v>986</v>
      </c>
    </row>
    <row r="1050" spans="1:9" x14ac:dyDescent="0.2">
      <c r="A1050" s="324" t="s">
        <v>2536</v>
      </c>
      <c r="B1050" s="5">
        <f>IFERROR(VLOOKUP(A1050,CatProd!C:G,5,FALSE),"")</f>
        <v>85</v>
      </c>
      <c r="C1050" s="5" t="str">
        <f t="shared" ca="1" si="32"/>
        <v>24 x [R150mg, H150mg, E400, Z500mg] and 18 x [3 R150,  3  H150, 4 x 5mg pyridoxine] - Kit</v>
      </c>
      <c r="D1050" s="324" t="s">
        <v>3419</v>
      </c>
      <c r="E1050" s="324" t="s">
        <v>3419</v>
      </c>
      <c r="F1050" s="324" t="s">
        <v>3419</v>
      </c>
      <c r="G1050" s="324"/>
      <c r="H1050" s="5" t="str">
        <f t="shared" ca="1" si="33"/>
        <v>85-24 x [R150mg, H150mg, E400, Z500mg] and 18 x [3 R150,  3  H150, 4 x 5mg pyridoxine] - Kit</v>
      </c>
      <c r="I1050" s="324">
        <v>987</v>
      </c>
    </row>
    <row r="1051" spans="1:9" x14ac:dyDescent="0.2">
      <c r="A1051" s="324" t="s">
        <v>2537</v>
      </c>
      <c r="B1051" s="5">
        <f>IFERROR(VLOOKUP(A1051,CatProd!C:G,5,FALSE),"")</f>
        <v>86</v>
      </c>
      <c r="C1051" s="5" t="str">
        <f t="shared" ca="1" si="32"/>
        <v>5 pouches of 12 x [R75, H75, E200, Z250] - Kit</v>
      </c>
      <c r="D1051" s="324" t="s">
        <v>3420</v>
      </c>
      <c r="E1051" s="324" t="s">
        <v>3420</v>
      </c>
      <c r="F1051" s="324" t="s">
        <v>3420</v>
      </c>
      <c r="G1051" s="324"/>
      <c r="H1051" s="5" t="str">
        <f t="shared" ca="1" si="33"/>
        <v>86-5 pouches of 12 x [R75, H75, E200, Z250] - Kit</v>
      </c>
      <c r="I1051" s="324">
        <v>988</v>
      </c>
    </row>
    <row r="1052" spans="1:9" x14ac:dyDescent="0.2">
      <c r="A1052" s="324" t="s">
        <v>2538</v>
      </c>
      <c r="B1052" s="5">
        <f>IFERROR(VLOOKUP(A1052,CatProd!C:G,5,FALSE),"")</f>
        <v>87</v>
      </c>
      <c r="C1052" s="5" t="str">
        <f t="shared" ca="1" si="32"/>
        <v>5 pouches of 12 x [R150, H150, E400, Z500] - Kit</v>
      </c>
      <c r="D1052" s="324" t="s">
        <v>3421</v>
      </c>
      <c r="E1052" s="324" t="s">
        <v>3421</v>
      </c>
      <c r="F1052" s="324" t="s">
        <v>3421</v>
      </c>
      <c r="G1052" s="324"/>
      <c r="H1052" s="5" t="str">
        <f t="shared" ca="1" si="33"/>
        <v>87-5 pouches of 12 x [R150, H150, E400, Z500] - Kit</v>
      </c>
      <c r="I1052" s="324">
        <v>989</v>
      </c>
    </row>
    <row r="1053" spans="1:9" x14ac:dyDescent="0.2">
      <c r="A1053" s="324" t="s">
        <v>2539</v>
      </c>
      <c r="B1053" s="5">
        <f>IFERROR(VLOOKUP(A1053,CatProd!C:G,5,FALSE),"")</f>
        <v>88</v>
      </c>
      <c r="C1053" s="5" t="str">
        <f t="shared" ca="1" si="32"/>
        <v>36 x [R450, 2 H300, 2 E600, 2  Z750] and 22 x [3 R450, 6 H300,  6 E600,  4 x 5mg pyridoxine] - Kit</v>
      </c>
      <c r="D1053" s="324" t="s">
        <v>3422</v>
      </c>
      <c r="E1053" s="324" t="s">
        <v>3422</v>
      </c>
      <c r="F1053" s="324" t="s">
        <v>3422</v>
      </c>
      <c r="G1053" s="324"/>
      <c r="H1053" s="5" t="str">
        <f t="shared" ca="1" si="33"/>
        <v>88-36 x [R450, 2 H300, 2 E600, 2  Z750] and 22 x [3 R450, 6 H300,  6 E600,  4 x 5mg pyridoxine] - Kit</v>
      </c>
      <c r="I1053" s="324">
        <v>990</v>
      </c>
    </row>
    <row r="1054" spans="1:9" x14ac:dyDescent="0.2">
      <c r="A1054" s="324" t="s">
        <v>2550</v>
      </c>
      <c r="B1054" s="5">
        <f>IFERROR(VLOOKUP(A1054,CatProd!C:G,5,FALSE),"")</f>
        <v>89</v>
      </c>
      <c r="C1054" s="5" t="str">
        <f t="shared" ca="1" si="32"/>
        <v>Ethambutol 200mg, 10 x 10 - Kit of 100 tab (10 Blisters of 10 tab)</v>
      </c>
      <c r="D1054" s="324" t="s">
        <v>3423</v>
      </c>
      <c r="E1054" s="324" t="s">
        <v>3424</v>
      </c>
      <c r="F1054" s="324" t="s">
        <v>3425</v>
      </c>
      <c r="G1054" s="324"/>
      <c r="H1054" s="5" t="str">
        <f t="shared" ca="1" si="33"/>
        <v>89-Ethambutol 200mg, 10 x 10 - Kit of 100 tab (10 Blisters of 10 tab)</v>
      </c>
      <c r="I1054" s="324">
        <v>991</v>
      </c>
    </row>
    <row r="1055" spans="1:9" x14ac:dyDescent="0.2">
      <c r="A1055" s="324" t="s">
        <v>2551</v>
      </c>
      <c r="B1055" s="5">
        <f>IFERROR(VLOOKUP(A1055,CatProd!C:G,5,FALSE),"")</f>
        <v>90</v>
      </c>
      <c r="C1055" s="5" t="str">
        <f t="shared" ca="1" si="32"/>
        <v>Pyrazinamide 750mg, 10 x 10 - Kit of 100 tab (10 Blisters of 10 tab)</v>
      </c>
      <c r="D1055" s="324" t="s">
        <v>3426</v>
      </c>
      <c r="E1055" s="324" t="s">
        <v>3427</v>
      </c>
      <c r="F1055" s="324" t="s">
        <v>3428</v>
      </c>
      <c r="G1055" s="324"/>
      <c r="H1055" s="5" t="str">
        <f t="shared" ca="1" si="33"/>
        <v>90-Pyrazinamide 750mg, 10 x 10 - Kit of 100 tab (10 Blisters of 10 tab)</v>
      </c>
      <c r="I1055" s="324">
        <v>992</v>
      </c>
    </row>
    <row r="1056" spans="1:9" x14ac:dyDescent="0.2">
      <c r="A1056" s="324" t="s">
        <v>2552</v>
      </c>
      <c r="B1056" s="5">
        <f>IFERROR(VLOOKUP(A1056,CatProd!C:G,5,FALSE),"")</f>
        <v>91</v>
      </c>
      <c r="C1056" s="5" t="str">
        <f t="shared" ca="1" si="32"/>
        <v>Pyridoxine 100mg, 10 x 10 - Kit of 100 tab (10 Blisters of 10 tab)</v>
      </c>
      <c r="D1056" s="324" t="s">
        <v>3429</v>
      </c>
      <c r="E1056" s="324" t="s">
        <v>3430</v>
      </c>
      <c r="F1056" s="324" t="s">
        <v>3431</v>
      </c>
      <c r="G1056" s="324"/>
      <c r="H1056" s="5" t="str">
        <f t="shared" ca="1" si="33"/>
        <v>91-Pyridoxine 100mg, 10 x 10 - Kit of 100 tab (10 Blisters of 10 tab)</v>
      </c>
      <c r="I1056" s="324">
        <v>993</v>
      </c>
    </row>
    <row r="1057" spans="1:9" x14ac:dyDescent="0.2">
      <c r="A1057" s="324" t="s">
        <v>2545</v>
      </c>
      <c r="B1057" s="5">
        <f>IFERROR(VLOOKUP(A1057,CatProd!C:G,5,FALSE),"")</f>
        <v>92</v>
      </c>
      <c r="C1057" s="5" t="str">
        <f t="shared" ca="1" si="32"/>
        <v>24 x [R450, 2 H300, 2 Z750] and 18 x [3 R450, 6 H300, 4 x 5mg pyridoxine] - Kit</v>
      </c>
      <c r="D1057" s="324" t="s">
        <v>3432</v>
      </c>
      <c r="E1057" s="324" t="s">
        <v>3432</v>
      </c>
      <c r="F1057" s="324" t="s">
        <v>3432</v>
      </c>
      <c r="G1057" s="324"/>
      <c r="H1057" s="5" t="str">
        <f t="shared" ca="1" si="33"/>
        <v>92-24 x [R450, 2 H300, 2 Z750] and 18 x [3 R450, 6 H300, 4 x 5mg pyridoxine] - Kit</v>
      </c>
      <c r="I1057" s="324">
        <v>994</v>
      </c>
    </row>
    <row r="1058" spans="1:9" x14ac:dyDescent="0.2">
      <c r="A1058" s="324" t="s">
        <v>2553</v>
      </c>
      <c r="B1058" s="5">
        <f>IFERROR(VLOOKUP(A1058,CatProd!C:G,5,FALSE),"")</f>
        <v>93</v>
      </c>
      <c r="C1058" s="5" t="str">
        <f t="shared" ca="1" si="32"/>
        <v>Pyridoxine 50mg, 10 x 10 - Kit of 100 tab (10 Blisters of 10 tab)</v>
      </c>
      <c r="D1058" s="324" t="s">
        <v>3433</v>
      </c>
      <c r="E1058" s="324" t="s">
        <v>3434</v>
      </c>
      <c r="F1058" s="324" t="s">
        <v>3435</v>
      </c>
      <c r="G1058" s="324"/>
      <c r="H1058" s="5" t="str">
        <f t="shared" ca="1" si="33"/>
        <v>93-Pyridoxine 50mg, 10 x 10 - Kit of 100 tab (10 Blisters of 10 tab)</v>
      </c>
      <c r="I1058" s="324">
        <v>995</v>
      </c>
    </row>
    <row r="1059" spans="1:9" x14ac:dyDescent="0.2">
      <c r="A1059" s="324" t="s">
        <v>2540</v>
      </c>
      <c r="B1059" s="5">
        <f>IFERROR(VLOOKUP(A1059,CatProd!C:G,5,FALSE),"")</f>
        <v>94</v>
      </c>
      <c r="C1059" s="5" t="str">
        <f t="shared" ca="1" si="32"/>
        <v>Prolongation of Intensive Phase of Cat. I &amp; Cat. II patient - Kit</v>
      </c>
      <c r="D1059" s="324" t="s">
        <v>3436</v>
      </c>
      <c r="E1059" s="324" t="s">
        <v>3436</v>
      </c>
      <c r="F1059" s="324" t="s">
        <v>3436</v>
      </c>
      <c r="G1059" s="324"/>
      <c r="H1059" s="5" t="str">
        <f t="shared" ca="1" si="33"/>
        <v>94-Prolongation of Intensive Phase of Cat. I &amp; Cat. II patient - Kit</v>
      </c>
      <c r="I1059" s="324">
        <v>996</v>
      </c>
    </row>
    <row r="1060" spans="1:9" x14ac:dyDescent="0.2">
      <c r="A1060" s="324" t="s">
        <v>2541</v>
      </c>
      <c r="B1060" s="5">
        <f>IFERROR(VLOOKUP(A1060,CatProd!C:G,5,FALSE),"")</f>
        <v>95</v>
      </c>
      <c r="C1060" s="5" t="str">
        <f t="shared" ca="1" si="32"/>
        <v>24 x Streptomycin 750 mg injection kits (with water, syringes and needles) - Kit</v>
      </c>
      <c r="D1060" s="324" t="s">
        <v>3437</v>
      </c>
      <c r="E1060" s="324" t="s">
        <v>3437</v>
      </c>
      <c r="F1060" s="324" t="s">
        <v>3437</v>
      </c>
      <c r="G1060" s="324"/>
      <c r="H1060" s="5" t="str">
        <f t="shared" ca="1" si="33"/>
        <v>95-24 x Streptomycin 750 mg injection kits (with water, syringes and needles) - Kit</v>
      </c>
      <c r="I1060" s="324">
        <v>997</v>
      </c>
    </row>
    <row r="1061" spans="1:9" x14ac:dyDescent="0.2">
      <c r="A1061" s="324" t="s">
        <v>2544</v>
      </c>
      <c r="B1061" s="5">
        <f>IFERROR(VLOOKUP(A1061,CatProd!C:G,5,FALSE),"")</f>
        <v>96</v>
      </c>
      <c r="C1061" s="5" t="str">
        <f t="shared" ca="1" si="32"/>
        <v>Rifampicin 150mg, 10 x 10 - Kit of 100 tab (10 Blisters of 10 tab)</v>
      </c>
      <c r="D1061" s="324" t="s">
        <v>3438</v>
      </c>
      <c r="E1061" s="324" t="s">
        <v>3439</v>
      </c>
      <c r="F1061" s="324" t="s">
        <v>3440</v>
      </c>
      <c r="G1061" s="324"/>
      <c r="H1061" s="5" t="str">
        <f t="shared" ca="1" si="33"/>
        <v>96-Rifampicin 150mg, 10 x 10 - Kit of 100 tab (10 Blisters of 10 tab)</v>
      </c>
      <c r="I1061" s="324">
        <v>998</v>
      </c>
    </row>
    <row r="1062" spans="1:9" x14ac:dyDescent="0.2">
      <c r="A1062" s="324" t="s">
        <v>2546</v>
      </c>
      <c r="B1062" s="5">
        <f>IFERROR(VLOOKUP(A1062,CatProd!C:G,5,FALSE),"")</f>
        <v>97</v>
      </c>
      <c r="C1062" s="5" t="str">
        <f t="shared" ca="1" si="32"/>
        <v>Isoniazid 100 mg, 10 x 10 - Kit of 100 tab (10 Blisters of 10 tab)</v>
      </c>
      <c r="D1062" s="324" t="s">
        <v>3441</v>
      </c>
      <c r="E1062" s="324" t="s">
        <v>3442</v>
      </c>
      <c r="F1062" s="324" t="s">
        <v>3443</v>
      </c>
      <c r="G1062" s="324"/>
      <c r="H1062" s="5" t="str">
        <f t="shared" ca="1" si="33"/>
        <v>97-Isoniazid 100 mg, 10 x 10 - Kit of 100 tab (10 Blisters of 10 tab)</v>
      </c>
      <c r="I1062" s="324">
        <v>999</v>
      </c>
    </row>
    <row r="1063" spans="1:9" x14ac:dyDescent="0.2">
      <c r="A1063" s="324" t="s">
        <v>2547</v>
      </c>
      <c r="B1063" s="5">
        <f>IFERROR(VLOOKUP(A1063,CatProd!C:G,5,FALSE),"")</f>
        <v>98</v>
      </c>
      <c r="C1063" s="5" t="str">
        <f t="shared" ca="1" si="32"/>
        <v>Pyrazinamide 500 mg, 10 x 10 - Kit of 100 tab (10 Blisters of 10 tab)</v>
      </c>
      <c r="D1063" s="324" t="s">
        <v>3444</v>
      </c>
      <c r="E1063" s="324" t="s">
        <v>3445</v>
      </c>
      <c r="F1063" s="324" t="s">
        <v>3446</v>
      </c>
      <c r="G1063" s="324"/>
      <c r="H1063" s="5" t="str">
        <f t="shared" ca="1" si="33"/>
        <v>98-Pyrazinamide 500 mg, 10 x 10 - Kit of 100 tab (10 Blisters of 10 tab)</v>
      </c>
      <c r="I1063" s="324">
        <v>1000</v>
      </c>
    </row>
    <row r="1064" spans="1:9" x14ac:dyDescent="0.2">
      <c r="A1064" s="324" t="s">
        <v>2548</v>
      </c>
      <c r="B1064" s="5">
        <f>IFERROR(VLOOKUP(A1064,CatProd!C:G,5,FALSE),"")</f>
        <v>99</v>
      </c>
      <c r="C1064" s="5" t="str">
        <f t="shared" ca="1" si="32"/>
        <v>7 x [R450, 2 H300, 2 E600, 2 Z750] - Kit</v>
      </c>
      <c r="D1064" s="324" t="s">
        <v>3447</v>
      </c>
      <c r="E1064" s="324" t="s">
        <v>3447</v>
      </c>
      <c r="F1064" s="324" t="s">
        <v>3447</v>
      </c>
      <c r="G1064" s="324"/>
      <c r="H1064" s="5" t="str">
        <f t="shared" ca="1" si="33"/>
        <v>99-7 x [R450, 2 H300, 2 E600, 2 Z750] - Kit</v>
      </c>
      <c r="I1064" s="324">
        <v>1001</v>
      </c>
    </row>
    <row r="1065" spans="1:9" ht="15" x14ac:dyDescent="0.25">
      <c r="A1065" s="324" t="s">
        <v>4861</v>
      </c>
      <c r="B1065" s="5">
        <f>IFERROR(VLOOKUP(A1065,CatProd!C:G,5,FALSE),"")</f>
        <v>178</v>
      </c>
      <c r="C1065" s="5" t="str">
        <f t="shared" ca="1" si="32"/>
        <v xml:space="preserve">Auramine O. Reagent CERTIFIED for microscopy, colour index   </v>
      </c>
      <c r="D1065" s="324" t="s">
        <v>6651</v>
      </c>
      <c r="E1065" s="324" t="s">
        <v>6651</v>
      </c>
      <c r="F1065" s="324" t="s">
        <v>6651</v>
      </c>
      <c r="G1065" s="325"/>
      <c r="H1065" s="5" t="str">
        <f t="shared" ca="1" si="33"/>
        <v xml:space="preserve">178-Auramine O. Reagent CERTIFIED for microscopy, colour index   </v>
      </c>
      <c r="I1065" s="347">
        <v>1494</v>
      </c>
    </row>
    <row r="1066" spans="1:9" ht="15" x14ac:dyDescent="0.25">
      <c r="A1066" s="324" t="s">
        <v>4861</v>
      </c>
      <c r="B1066" s="5">
        <f>IFERROR(VLOOKUP(A1066,CatProd!C:G,5,FALSE),"")</f>
        <v>178</v>
      </c>
      <c r="C1066" s="5" t="str">
        <f t="shared" ca="1" si="32"/>
        <v>Basic Fuchsin. Reagent CERTIFIED for microscopy; colour Index C.l. 42510,  formula: C20H20ClN3, molecular weight (MW) 337.85 g/mol, appearance: Green to dark green powder or crystals, melting point (decomposition) ≥250°C; main product component ≥ 80%.</v>
      </c>
      <c r="D1066" s="324" t="s">
        <v>6518</v>
      </c>
      <c r="E1066" s="325" t="s">
        <v>6519</v>
      </c>
      <c r="F1066" s="325" t="s">
        <v>6520</v>
      </c>
      <c r="G1066" s="325"/>
      <c r="H1066" s="5" t="str">
        <f t="shared" ca="1" si="33"/>
        <v>178-Basic Fuchsin. Reagent CERTIFIED for microscopy; colour Index C.l. 42510,  formula: C20H20ClN3, molecular weight (MW) 337.85 g/mol, appearance: Green to dark green powder or crystals, melting point (decomposition) ≥250°C; main product component ≥ 80%.</v>
      </c>
      <c r="I1066" s="347">
        <v>1495</v>
      </c>
    </row>
    <row r="1067" spans="1:9" ht="15" x14ac:dyDescent="0.25">
      <c r="A1067" s="324" t="s">
        <v>4861</v>
      </c>
      <c r="B1067" s="5">
        <f>IFERROR(VLOOKUP(A1067,CatProd!C:G,5,FALSE),"")</f>
        <v>178</v>
      </c>
      <c r="C1067" s="5" t="str">
        <f t="shared" ca="1" si="32"/>
        <v>Colourless phenol crystals . Formula: C6H6O, MW: 94.11, crystals clear, free from suspended matter; grade: Purum/analytical or better ≥ 99%, melting point 40.5 °C minimum, water content max. 0.1%</v>
      </c>
      <c r="D1067" s="324" t="s">
        <v>6521</v>
      </c>
      <c r="E1067" s="325" t="s">
        <v>6522</v>
      </c>
      <c r="F1067" s="325" t="s">
        <v>6523</v>
      </c>
      <c r="G1067" s="325"/>
      <c r="H1067" s="5" t="str">
        <f t="shared" ca="1" si="33"/>
        <v>178-Colourless phenol crystals . Formula: C6H6O, MW: 94.11, crystals clear, free from suspended matter; grade: Purum/analytical or better ≥ 99%, melting point 40.5 °C minimum, water content max. 0.1%</v>
      </c>
      <c r="I1067" s="347">
        <v>1496</v>
      </c>
    </row>
    <row r="1068" spans="1:9" ht="15" x14ac:dyDescent="0.25">
      <c r="A1068" s="324" t="s">
        <v>4861</v>
      </c>
      <c r="B1068" s="5">
        <f>IFERROR(VLOOKUP(A1068,CatProd!C:G,5,FALSE),"")</f>
        <v>178</v>
      </c>
      <c r="C1068" s="5" t="str">
        <f t="shared" ca="1" si="32"/>
        <v>Denatured Alcohol. Denatured, 96%, technical grade
Required for spirit lamps
Supplied in secured leak proof UN certified Y rated 2.5 ltr plastic containers. Class 3 Pkg Group II, CE-marked or equivalent. 
Minimum shelf life 4 years.</v>
      </c>
      <c r="D1068" s="324" t="s">
        <v>6524</v>
      </c>
      <c r="E1068" s="325" t="s">
        <v>6525</v>
      </c>
      <c r="F1068" s="325" t="s">
        <v>6526</v>
      </c>
      <c r="G1068" s="325"/>
      <c r="H1068" s="5" t="str">
        <f t="shared" ca="1" si="33"/>
        <v>178-Denatured Alcohol. Denatured, 96%, technical grade
Required for spirit lamps
Supplied in secured leak proof UN certified Y rated 2.5 ltr plastic containers. Class 3 Pkg Group II, CE-marked or equivalent. 
Minimum shelf life 4 years.</v>
      </c>
      <c r="I1068" s="347">
        <v>1497</v>
      </c>
    </row>
    <row r="1069" spans="1:9" ht="15" x14ac:dyDescent="0.25">
      <c r="A1069" s="324" t="s">
        <v>4861</v>
      </c>
      <c r="B1069" s="5">
        <f>IFERROR(VLOOKUP(A1069,CatProd!C:G,5,FALSE),"")</f>
        <v>178</v>
      </c>
      <c r="C1069" s="5" t="str">
        <f t="shared" ca="1" si="32"/>
        <v>Ethanol for stain solutions and decolourization. Ethanol, 96%, technical grade, C2H6O, MW: 46,07, boiling point: 75 -78 °C, bottle 2,5 litres</v>
      </c>
      <c r="D1069" s="324" t="s">
        <v>6527</v>
      </c>
      <c r="E1069" s="325" t="s">
        <v>6528</v>
      </c>
      <c r="F1069" s="325" t="s">
        <v>6529</v>
      </c>
      <c r="G1069" s="325"/>
      <c r="H1069" s="5" t="str">
        <f t="shared" ca="1" si="33"/>
        <v>178-Ethanol for stain solutions and decolourization. Ethanol, 96%, technical grade, C2H6O, MW: 46,07, boiling point: 75 -78 °C, bottle 2,5 litres</v>
      </c>
      <c r="I1069" s="347">
        <v>1498</v>
      </c>
    </row>
    <row r="1070" spans="1:9" ht="15" x14ac:dyDescent="0.25">
      <c r="A1070" s="324" t="s">
        <v>4861</v>
      </c>
      <c r="B1070" s="5">
        <f>IFERROR(VLOOKUP(A1070,CatProd!C:G,5,FALSE),"")</f>
        <v>178</v>
      </c>
      <c r="C1070" s="5" t="str">
        <f t="shared" ca="1" si="32"/>
        <v>Hydrochloric acid. Hydrochloric acid, HCl, MW: 36.5, purum, ≥ 35%, density:  ≥ 1.17 [g/cm³]</v>
      </c>
      <c r="D1070" s="324" t="s">
        <v>6530</v>
      </c>
      <c r="E1070" s="325" t="s">
        <v>6531</v>
      </c>
      <c r="F1070" s="325" t="s">
        <v>6532</v>
      </c>
      <c r="G1070" s="325"/>
      <c r="H1070" s="5" t="str">
        <f t="shared" ca="1" si="33"/>
        <v>178-Hydrochloric acid. Hydrochloric acid, HCl, MW: 36.5, purum, ≥ 35%, density:  ≥ 1.17 [g/cm³]</v>
      </c>
      <c r="I1070" s="347">
        <v>1499</v>
      </c>
    </row>
    <row r="1071" spans="1:9" ht="15" x14ac:dyDescent="0.25">
      <c r="A1071" s="324" t="s">
        <v>4861</v>
      </c>
      <c r="B1071" s="5">
        <f>IFERROR(VLOOKUP(A1071,CatProd!C:G,5,FALSE),"")</f>
        <v>178</v>
      </c>
      <c r="C1071" s="5" t="str">
        <f t="shared" ca="1" si="32"/>
        <v>Methylene blue. Reagent CERTIFIED for microscopy,</v>
      </c>
      <c r="D1071" s="324" t="s">
        <v>6652</v>
      </c>
      <c r="E1071" s="324" t="s">
        <v>6652</v>
      </c>
      <c r="F1071" s="324" t="s">
        <v>6652</v>
      </c>
      <c r="G1071" s="325"/>
      <c r="H1071" s="5" t="str">
        <f t="shared" ca="1" si="33"/>
        <v>178-Methylene blue. Reagent CERTIFIED for microscopy,</v>
      </c>
      <c r="I1071" s="347">
        <v>1500</v>
      </c>
    </row>
    <row r="1072" spans="1:9" ht="15" x14ac:dyDescent="0.25">
      <c r="A1072" s="324" t="s">
        <v>4861</v>
      </c>
      <c r="B1072" s="5">
        <f>IFERROR(VLOOKUP(A1072,CatProd!C:G,5,FALSE),"")</f>
        <v>178</v>
      </c>
      <c r="C1072" s="5" t="str">
        <f t="shared" ca="1" si="32"/>
        <v>Microscope Slides.  76 mm × 24 mm; 1.0–1.2 mm thick; compliant Microscopes --Slides -  cellophane wrapped and tropical packing; frosted ends for marking.</v>
      </c>
      <c r="D1072" s="324" t="s">
        <v>6653</v>
      </c>
      <c r="E1072" s="324" t="s">
        <v>6653</v>
      </c>
      <c r="F1072" s="324" t="s">
        <v>6653</v>
      </c>
      <c r="G1072" s="325"/>
      <c r="H1072" s="5" t="str">
        <f t="shared" ca="1" si="33"/>
        <v>178-Microscope Slides.  76 mm × 24 mm; 1.0–1.2 mm thick; compliant Microscopes --Slides -  cellophane wrapped and tropical packing; frosted ends for marking.</v>
      </c>
      <c r="I1072" s="347">
        <v>1501</v>
      </c>
    </row>
    <row r="1073" spans="1:9" ht="15" x14ac:dyDescent="0.25">
      <c r="A1073" s="324" t="s">
        <v>4861</v>
      </c>
      <c r="B1073" s="5">
        <f>IFERROR(VLOOKUP(A1073,CatProd!C:G,5,FALSE),"")</f>
        <v>178</v>
      </c>
      <c r="C1073" s="5" t="str">
        <f t="shared" ca="1" si="32"/>
        <v>Sulphuric Acid. Sulfuric acid reagent CERTIFIED. Supplied in 1 liter secured leak proof, bottles.</v>
      </c>
      <c r="D1073" s="324" t="s">
        <v>6655</v>
      </c>
      <c r="E1073" s="324" t="s">
        <v>6655</v>
      </c>
      <c r="F1073" s="324" t="s">
        <v>6655</v>
      </c>
      <c r="G1073" s="325"/>
      <c r="H1073" s="5" t="str">
        <f t="shared" ca="1" si="33"/>
        <v>178-Sulphuric Acid. Sulfuric acid reagent CERTIFIED. Supplied in 1 liter secured leak proof, bottles.</v>
      </c>
      <c r="I1073" s="347">
        <v>1502</v>
      </c>
    </row>
    <row r="1074" spans="1:9" ht="15" x14ac:dyDescent="0.25">
      <c r="A1074" s="324" t="s">
        <v>4815</v>
      </c>
      <c r="B1074" s="5">
        <f>IFERROR(VLOOKUP(A1074,CatProd!C:G,5,FALSE),"")</f>
        <v>38</v>
      </c>
      <c r="C1074" s="5" t="str">
        <f t="shared" ca="1" si="32"/>
        <v>300mg - Tablet - Blister of 10</v>
      </c>
      <c r="D1074" s="324" t="s">
        <v>4883</v>
      </c>
      <c r="E1074" s="325" t="s">
        <v>2596</v>
      </c>
      <c r="F1074" s="325" t="s">
        <v>2595</v>
      </c>
      <c r="G1074" s="325"/>
      <c r="H1074" s="5" t="str">
        <f t="shared" ca="1" si="33"/>
        <v>38-300mg - Tablet - Blister of 10</v>
      </c>
      <c r="I1074" s="324">
        <v>1005</v>
      </c>
    </row>
    <row r="1075" spans="1:9" ht="15" x14ac:dyDescent="0.25">
      <c r="A1075" s="324" t="s">
        <v>4815</v>
      </c>
      <c r="B1075" s="5">
        <f>IFERROR(VLOOKUP(A1075,CatProd!C:G,5,FALSE),"")</f>
        <v>38</v>
      </c>
      <c r="C1075" s="5" t="str">
        <f t="shared" ca="1" si="32"/>
        <v>300mg - Tablet - Blister of 10 - 20 (10*2)</v>
      </c>
      <c r="D1075" s="324" t="s">
        <v>6534</v>
      </c>
      <c r="E1075" s="325" t="s">
        <v>6535</v>
      </c>
      <c r="F1075" s="325" t="s">
        <v>6536</v>
      </c>
      <c r="G1075" s="325"/>
      <c r="H1075" s="5" t="str">
        <f t="shared" ca="1" si="33"/>
        <v>38-300mg - Tablet - Blister of 10 - 20 (10*2)</v>
      </c>
      <c r="I1075" s="347">
        <v>1503</v>
      </c>
    </row>
    <row r="1076" spans="1:9" ht="15" x14ac:dyDescent="0.25">
      <c r="A1076" s="324" t="s">
        <v>4815</v>
      </c>
      <c r="B1076" s="5">
        <f>IFERROR(VLOOKUP(A1076,CatProd!C:G,5,FALSE),"")</f>
        <v>38</v>
      </c>
      <c r="C1076" s="5" t="str">
        <f t="shared" ca="1" si="32"/>
        <v>300mg - Tablet - Bottle of 100</v>
      </c>
      <c r="D1076" s="324" t="s">
        <v>4886</v>
      </c>
      <c r="E1076" s="325" t="s">
        <v>4887</v>
      </c>
      <c r="F1076" s="325" t="s">
        <v>3346</v>
      </c>
      <c r="G1076" s="325"/>
      <c r="H1076" s="5" t="str">
        <f t="shared" ca="1" si="33"/>
        <v>38-300mg - Tablet - Bottle of 100</v>
      </c>
      <c r="I1076" s="324">
        <v>1009</v>
      </c>
    </row>
    <row r="1077" spans="1:9" ht="15" x14ac:dyDescent="0.25">
      <c r="A1077" s="324" t="s">
        <v>4815</v>
      </c>
      <c r="B1077" s="5">
        <f>IFERROR(VLOOKUP(A1077,CatProd!C:G,5,FALSE),"")</f>
        <v>38</v>
      </c>
      <c r="C1077" s="5" t="str">
        <f t="shared" ca="1" si="32"/>
        <v>300mg - Tablet - Bottle of 1000</v>
      </c>
      <c r="D1077" s="324" t="s">
        <v>5838</v>
      </c>
      <c r="E1077" s="325" t="s">
        <v>5839</v>
      </c>
      <c r="F1077" s="325" t="s">
        <v>3037</v>
      </c>
      <c r="G1077" s="325"/>
      <c r="H1077" s="5" t="str">
        <f t="shared" ca="1" si="33"/>
        <v>38-300mg - Tablet - Bottle of 1000</v>
      </c>
      <c r="I1077" s="324">
        <v>1010</v>
      </c>
    </row>
    <row r="1078" spans="1:9" ht="15" x14ac:dyDescent="0.25">
      <c r="A1078" s="324" t="s">
        <v>4815</v>
      </c>
      <c r="B1078" s="5">
        <f>IFERROR(VLOOKUP(A1078,CatProd!C:G,5,FALSE),"")</f>
        <v>38</v>
      </c>
      <c r="C1078" s="5" t="str">
        <f t="shared" ca="1" si="32"/>
        <v>300mg - Tablet - Bottle of 30</v>
      </c>
      <c r="D1078" s="324" t="s">
        <v>6032</v>
      </c>
      <c r="E1078" s="325" t="s">
        <v>2597</v>
      </c>
      <c r="F1078" s="325" t="s">
        <v>2598</v>
      </c>
      <c r="G1078" s="325"/>
      <c r="H1078" s="5" t="str">
        <f t="shared" ca="1" si="33"/>
        <v>38-300mg - Tablet - Bottle of 30</v>
      </c>
      <c r="I1078" s="324">
        <v>1011</v>
      </c>
    </row>
    <row r="1079" spans="1:9" ht="15" x14ac:dyDescent="0.25">
      <c r="A1079" s="324" t="s">
        <v>4815</v>
      </c>
      <c r="B1079" s="5">
        <f>IFERROR(VLOOKUP(A1079,CatProd!C:G,5,FALSE),"")</f>
        <v>38</v>
      </c>
      <c r="C1079" s="5" t="str">
        <f t="shared" ca="1" si="32"/>
        <v>300mg - Tablet - Bottle of 500</v>
      </c>
      <c r="D1079" s="324" t="s">
        <v>4888</v>
      </c>
      <c r="E1079" s="325" t="s">
        <v>2609</v>
      </c>
      <c r="F1079" s="325" t="s">
        <v>2610</v>
      </c>
      <c r="G1079" s="325"/>
      <c r="H1079" s="5" t="str">
        <f t="shared" ca="1" si="33"/>
        <v>38-300mg - Tablet - Bottle of 500</v>
      </c>
      <c r="I1079" s="324">
        <v>1012</v>
      </c>
    </row>
    <row r="1080" spans="1:9" ht="15" x14ac:dyDescent="0.25">
      <c r="A1080" s="324" t="s">
        <v>4815</v>
      </c>
      <c r="B1080" s="5">
        <f>IFERROR(VLOOKUP(A1080,CatProd!C:G,5,FALSE),"")</f>
        <v>38</v>
      </c>
      <c r="C1080" s="5" t="str">
        <f t="shared" ca="1" si="32"/>
        <v>300mg - Tablet - Bottle of 60</v>
      </c>
      <c r="D1080" s="324" t="s">
        <v>4885</v>
      </c>
      <c r="E1080" s="325" t="s">
        <v>2599</v>
      </c>
      <c r="F1080" s="325" t="s">
        <v>2600</v>
      </c>
      <c r="G1080" s="325"/>
      <c r="H1080" s="5" t="str">
        <f t="shared" ca="1" si="33"/>
        <v>38-300mg - Tablet - Bottle of 60</v>
      </c>
      <c r="I1080" s="324">
        <v>1007</v>
      </c>
    </row>
    <row r="1081" spans="1:9" ht="15" x14ac:dyDescent="0.25">
      <c r="A1081" s="324" t="s">
        <v>4815</v>
      </c>
      <c r="B1081" s="5">
        <f>IFERROR(VLOOKUP(A1081,CatProd!C:G,5,FALSE),"")</f>
        <v>38</v>
      </c>
      <c r="C1081" s="5" t="str">
        <f t="shared" ca="1" si="32"/>
        <v>40mg/g - Oral powder - Sachet of 60g</v>
      </c>
      <c r="D1081" s="324" t="s">
        <v>6533</v>
      </c>
      <c r="E1081" s="325" t="s">
        <v>3448</v>
      </c>
      <c r="F1081" s="325" t="s">
        <v>3448</v>
      </c>
      <c r="G1081" s="325"/>
      <c r="H1081" s="5" t="str">
        <f t="shared" ca="1" si="33"/>
        <v>38-40mg/g - Oral powder - Sachet of 60g</v>
      </c>
      <c r="I1081" s="324">
        <v>1017</v>
      </c>
    </row>
    <row r="1082" spans="1:9" x14ac:dyDescent="0.2">
      <c r="A1082" s="324" t="s">
        <v>2526</v>
      </c>
      <c r="B1082" s="5">
        <f>IFERROR(VLOOKUP(A1082,CatProd!C:G,5,FALSE),"")</f>
        <v>100</v>
      </c>
      <c r="C1082" s="5" t="str">
        <f t="shared" ca="1" si="32"/>
        <v>250mg - Capsule - Blister of 50</v>
      </c>
      <c r="D1082" s="324" t="s">
        <v>6537</v>
      </c>
      <c r="E1082" s="324" t="s">
        <v>3005</v>
      </c>
      <c r="F1082" s="324" t="s">
        <v>3004</v>
      </c>
      <c r="G1082" s="324"/>
      <c r="H1082" s="5" t="str">
        <f t="shared" ca="1" si="33"/>
        <v>100-250mg - Capsule - Blister of 50</v>
      </c>
      <c r="I1082" s="324">
        <v>1018</v>
      </c>
    </row>
    <row r="1083" spans="1:9" ht="15" x14ac:dyDescent="0.25">
      <c r="A1083" s="324" t="s">
        <v>4816</v>
      </c>
      <c r="B1083" s="5">
        <f>IFERROR(VLOOKUP(A1083,CatProd!C:G,5,FALSE),"")</f>
        <v>39</v>
      </c>
      <c r="C1083" s="5" t="str">
        <f t="shared" ca="1" si="32"/>
        <v>100mg/ml - Oral Solution -  Bottle of 95ml</v>
      </c>
      <c r="D1083" s="324" t="s">
        <v>6540</v>
      </c>
      <c r="E1083" s="325" t="s">
        <v>6541</v>
      </c>
      <c r="F1083" s="325" t="s">
        <v>6542</v>
      </c>
      <c r="G1083" s="325"/>
      <c r="H1083" s="5" t="str">
        <f t="shared" ca="1" si="33"/>
        <v>39-100mg/ml - Oral Solution -  Bottle of 95ml</v>
      </c>
      <c r="I1083" s="347">
        <v>1504</v>
      </c>
    </row>
    <row r="1084" spans="1:9" ht="15" x14ac:dyDescent="0.25">
      <c r="A1084" s="324" t="s">
        <v>4816</v>
      </c>
      <c r="B1084" s="5">
        <f>IFERROR(VLOOKUP(A1084,CatProd!C:G,5,FALSE),"")</f>
        <v>39</v>
      </c>
      <c r="C1084" s="5" t="str">
        <f t="shared" ca="1" si="32"/>
        <v>250mg - Capsules - Bottle of 120</v>
      </c>
      <c r="D1084" s="324" t="s">
        <v>6538</v>
      </c>
      <c r="E1084" s="325" t="s">
        <v>6539</v>
      </c>
      <c r="F1084" s="325" t="s">
        <v>3449</v>
      </c>
      <c r="G1084" s="325"/>
      <c r="H1084" s="5" t="str">
        <f t="shared" ca="1" si="33"/>
        <v>39-250mg - Capsules - Bottle of 120</v>
      </c>
      <c r="I1084" s="324">
        <v>1020</v>
      </c>
    </row>
    <row r="1085" spans="1:9" x14ac:dyDescent="0.2">
      <c r="A1085" s="324" t="s">
        <v>2554</v>
      </c>
      <c r="B1085" s="5">
        <f>IFERROR(VLOOKUP(A1085,CatProd!C:G,5,FALSE),"")</f>
        <v>101</v>
      </c>
      <c r="C1085" s="5" t="str">
        <f t="shared" ca="1" si="32"/>
        <v>5ml - Ampoule - 100 * 5ml</v>
      </c>
      <c r="D1085" s="324" t="s">
        <v>3460</v>
      </c>
      <c r="E1085" s="324" t="s">
        <v>3460</v>
      </c>
      <c r="F1085" s="324" t="s">
        <v>3461</v>
      </c>
      <c r="G1085" s="324"/>
      <c r="H1085" s="5" t="str">
        <f t="shared" ca="1" si="33"/>
        <v>101-5ml - Ampoule - 100 * 5ml</v>
      </c>
      <c r="I1085" s="324">
        <v>1022</v>
      </c>
    </row>
    <row r="1086" spans="1:9" x14ac:dyDescent="0.2">
      <c r="A1086" s="324" t="s">
        <v>2554</v>
      </c>
      <c r="B1086" s="5">
        <f>IFERROR(VLOOKUP(A1086,CatProd!C:G,5,FALSE),"")</f>
        <v>101</v>
      </c>
      <c r="C1086" s="5" t="str">
        <f t="shared" ca="1" si="32"/>
        <v>5ml - Ampoule of 10 ml</v>
      </c>
      <c r="D1086" s="324" t="s">
        <v>3450</v>
      </c>
      <c r="E1086" s="324" t="s">
        <v>3451</v>
      </c>
      <c r="F1086" s="324" t="s">
        <v>3452</v>
      </c>
      <c r="G1086" s="324"/>
      <c r="H1086" s="5" t="str">
        <f t="shared" ca="1" si="33"/>
        <v>101-5ml - Ampoule of 10 ml</v>
      </c>
      <c r="I1086" s="324">
        <v>1023</v>
      </c>
    </row>
    <row r="1087" spans="1:9" x14ac:dyDescent="0.2">
      <c r="A1087" s="324" t="s">
        <v>2554</v>
      </c>
      <c r="B1087" s="5">
        <f>IFERROR(VLOOKUP(A1087,CatProd!C:G,5,FALSE),"")</f>
        <v>101</v>
      </c>
      <c r="C1087" s="5" t="str">
        <f t="shared" ca="1" si="32"/>
        <v>5ml - Ampoule of 5 ml</v>
      </c>
      <c r="D1087" s="324" t="s">
        <v>3457</v>
      </c>
      <c r="E1087" s="324" t="s">
        <v>3458</v>
      </c>
      <c r="F1087" s="324" t="s">
        <v>3459</v>
      </c>
      <c r="G1087" s="324"/>
      <c r="H1087" s="5" t="str">
        <f t="shared" ca="1" si="33"/>
        <v>101-5ml - Ampoule of 5 ml</v>
      </c>
      <c r="I1087" s="324">
        <v>1024</v>
      </c>
    </row>
    <row r="1088" spans="1:9" x14ac:dyDescent="0.2">
      <c r="A1088" s="324" t="s">
        <v>2554</v>
      </c>
      <c r="B1088" s="5">
        <f>IFERROR(VLOOKUP(A1088,CatProd!C:G,5,FALSE),"")</f>
        <v>101</v>
      </c>
      <c r="C1088" s="5" t="str">
        <f t="shared" ca="1" si="32"/>
        <v>5ml - Vial - 20 * 5ml</v>
      </c>
      <c r="D1088" s="324" t="s">
        <v>3455</v>
      </c>
      <c r="E1088" s="324" t="s">
        <v>3456</v>
      </c>
      <c r="F1088" s="324" t="s">
        <v>3455</v>
      </c>
      <c r="G1088" s="324"/>
      <c r="H1088" s="5" t="str">
        <f t="shared" ca="1" si="33"/>
        <v>101-5ml - Vial - 20 * 5ml</v>
      </c>
      <c r="I1088" s="324">
        <v>1025</v>
      </c>
    </row>
    <row r="1089" spans="1:9" x14ac:dyDescent="0.2">
      <c r="A1089" s="324" t="s">
        <v>2554</v>
      </c>
      <c r="B1089" s="5">
        <f>IFERROR(VLOOKUP(A1089,CatProd!C:G,5,FALSE),"")</f>
        <v>101</v>
      </c>
      <c r="C1089" s="5" t="str">
        <f t="shared" ca="1" si="32"/>
        <v>5ml - Vial - 50 * 5ml</v>
      </c>
      <c r="D1089" s="324" t="s">
        <v>3453</v>
      </c>
      <c r="E1089" s="324" t="s">
        <v>3454</v>
      </c>
      <c r="F1089" s="324" t="s">
        <v>3453</v>
      </c>
      <c r="G1089" s="324"/>
      <c r="H1089" s="5" t="str">
        <f t="shared" ca="1" si="33"/>
        <v>101-5ml - Vial - 50 * 5ml</v>
      </c>
      <c r="I1089" s="324">
        <v>1026</v>
      </c>
    </row>
    <row r="1090" spans="1:9" ht="15" x14ac:dyDescent="0.25">
      <c r="A1090" s="324" t="s">
        <v>4873</v>
      </c>
      <c r="B1090" s="5">
        <f>IFERROR(VLOOKUP(A1090,CatProd!C:G,5,FALSE),"")</f>
        <v>192</v>
      </c>
      <c r="C1090" s="5" t="str">
        <f t="shared" ref="C1090:C1153" ca="1" si="34">IF(OFFSET(D1090,0,LangOffset,1,1)&lt;&gt;"",OFFSET(D1090,0,LangOffset,1,1),"")</f>
        <v>Accessories/consumables, x-ray systems</v>
      </c>
      <c r="D1090" s="324" t="s">
        <v>6543</v>
      </c>
      <c r="E1090" s="325" t="s">
        <v>6544</v>
      </c>
      <c r="F1090" s="325" t="s">
        <v>6545</v>
      </c>
      <c r="G1090" s="325"/>
      <c r="H1090" s="5" t="str">
        <f t="shared" ref="H1090:H1107" ca="1" si="35">CONCATENATE(B1090,"-",C1090)</f>
        <v>192-Accessories/consumables, x-ray systems</v>
      </c>
      <c r="I1090" s="347">
        <v>1505</v>
      </c>
    </row>
    <row r="1091" spans="1:9" ht="15" x14ac:dyDescent="0.25">
      <c r="A1091" s="324" t="s">
        <v>4873</v>
      </c>
      <c r="B1091" s="5">
        <f>IFERROR(VLOOKUP(A1091,CatProd!C:G,5,FALSE),"")</f>
        <v>192</v>
      </c>
      <c r="C1091" s="5" t="str">
        <f t="shared" ca="1" si="34"/>
        <v xml:space="preserve">Mobile diagnostic x-ray system, analogue, equipment </v>
      </c>
      <c r="D1091" s="324" t="s">
        <v>6546</v>
      </c>
      <c r="E1091" s="325" t="s">
        <v>6547</v>
      </c>
      <c r="F1091" s="325" t="s">
        <v>6548</v>
      </c>
      <c r="G1091" s="325"/>
      <c r="H1091" s="5" t="str">
        <f t="shared" ca="1" si="35"/>
        <v xml:space="preserve">192-Mobile diagnostic x-ray system, analogue, equipment </v>
      </c>
      <c r="I1091" s="347">
        <v>1506</v>
      </c>
    </row>
    <row r="1092" spans="1:9" ht="15" x14ac:dyDescent="0.25">
      <c r="A1092" s="324" t="s">
        <v>4873</v>
      </c>
      <c r="B1092" s="5">
        <f>IFERROR(VLOOKUP(A1092,CatProd!C:G,5,FALSE),"")</f>
        <v>192</v>
      </c>
      <c r="C1092" s="5" t="str">
        <f t="shared" ca="1" si="34"/>
        <v xml:space="preserve">Mobile diagnostic x-ray system, digital, equipment </v>
      </c>
      <c r="D1092" s="324" t="s">
        <v>6549</v>
      </c>
      <c r="E1092" s="325" t="s">
        <v>6550</v>
      </c>
      <c r="F1092" s="325" t="s">
        <v>6551</v>
      </c>
      <c r="G1092" s="325"/>
      <c r="H1092" s="5" t="str">
        <f t="shared" ca="1" si="35"/>
        <v xml:space="preserve">192-Mobile diagnostic x-ray system, digital, equipment </v>
      </c>
      <c r="I1092" s="347">
        <v>1507</v>
      </c>
    </row>
    <row r="1093" spans="1:9" ht="15" x14ac:dyDescent="0.25">
      <c r="A1093" s="324" t="s">
        <v>4873</v>
      </c>
      <c r="B1093" s="5">
        <f>IFERROR(VLOOKUP(A1093,CatProd!C:G,5,FALSE),"")</f>
        <v>192</v>
      </c>
      <c r="C1093" s="5" t="str">
        <f t="shared" ca="1" si="34"/>
        <v>Stationary diagnostic x-ray system, analogue, equipment</v>
      </c>
      <c r="D1093" s="324" t="s">
        <v>6552</v>
      </c>
      <c r="E1093" s="325" t="s">
        <v>6553</v>
      </c>
      <c r="F1093" s="325" t="s">
        <v>6554</v>
      </c>
      <c r="G1093" s="325"/>
      <c r="H1093" s="5" t="str">
        <f t="shared" ca="1" si="35"/>
        <v>192-Stationary diagnostic x-ray system, analogue, equipment</v>
      </c>
      <c r="I1093" s="347">
        <v>1508</v>
      </c>
    </row>
    <row r="1094" spans="1:9" ht="15" x14ac:dyDescent="0.25">
      <c r="A1094" s="324" t="s">
        <v>4873</v>
      </c>
      <c r="B1094" s="5">
        <f>IFERROR(VLOOKUP(A1094,CatProd!C:G,5,FALSE),"")</f>
        <v>192</v>
      </c>
      <c r="C1094" s="5" t="str">
        <f t="shared" ca="1" si="34"/>
        <v>Stationary diagnostic x-ray system, digital equipment</v>
      </c>
      <c r="D1094" s="324" t="s">
        <v>6555</v>
      </c>
      <c r="E1094" s="325" t="s">
        <v>6556</v>
      </c>
      <c r="F1094" s="325" t="s">
        <v>6557</v>
      </c>
      <c r="G1094" s="325"/>
      <c r="H1094" s="5" t="str">
        <f t="shared" ca="1" si="35"/>
        <v>192-Stationary diagnostic x-ray system, digital equipment</v>
      </c>
      <c r="I1094" s="347">
        <v>1509</v>
      </c>
    </row>
    <row r="1095" spans="1:9" ht="15" x14ac:dyDescent="0.25">
      <c r="A1095" s="324" t="s">
        <v>4817</v>
      </c>
      <c r="B1095" s="5">
        <f>IFERROR(VLOOKUP(A1095,CatProd!C:G,5,FALSE),"")</f>
        <v>40</v>
      </c>
      <c r="C1095" s="5" t="str">
        <f t="shared" ca="1" si="34"/>
        <v>100mg - Capsule - Blister of 10</v>
      </c>
      <c r="D1095" s="324" t="s">
        <v>6558</v>
      </c>
      <c r="E1095" s="325" t="s">
        <v>2754</v>
      </c>
      <c r="F1095" s="325" t="s">
        <v>2753</v>
      </c>
      <c r="G1095" s="325"/>
      <c r="H1095" s="5" t="str">
        <f t="shared" ca="1" si="35"/>
        <v>40-100mg - Capsule - Blister of 10</v>
      </c>
      <c r="I1095" s="324">
        <v>1027</v>
      </c>
    </row>
    <row r="1096" spans="1:9" ht="15" x14ac:dyDescent="0.25">
      <c r="A1096" s="324" t="s">
        <v>4817</v>
      </c>
      <c r="B1096" s="5">
        <f>IFERROR(VLOOKUP(A1096,CatProd!C:G,5,FALSE),"")</f>
        <v>40</v>
      </c>
      <c r="C1096" s="5" t="str">
        <f t="shared" ca="1" si="34"/>
        <v>100mg - Capsule - Blister of 10 - 100 (10*10)</v>
      </c>
      <c r="D1096" s="324" t="s">
        <v>6559</v>
      </c>
      <c r="E1096" s="325" t="s">
        <v>2788</v>
      </c>
      <c r="F1096" s="325" t="s">
        <v>2787</v>
      </c>
      <c r="G1096" s="325"/>
      <c r="H1096" s="5" t="str">
        <f t="shared" ca="1" si="35"/>
        <v>40-100mg - Capsule - Blister of 10 - 100 (10*10)</v>
      </c>
      <c r="I1096" s="324">
        <v>1028</v>
      </c>
    </row>
    <row r="1097" spans="1:9" ht="15" x14ac:dyDescent="0.25">
      <c r="A1097" s="324" t="s">
        <v>4817</v>
      </c>
      <c r="B1097" s="5">
        <f>IFERROR(VLOOKUP(A1097,CatProd!C:G,5,FALSE),"")</f>
        <v>40</v>
      </c>
      <c r="C1097" s="5" t="str">
        <f t="shared" ca="1" si="34"/>
        <v>100mg - Capsule - Bottle of 100</v>
      </c>
      <c r="D1097" s="324" t="s">
        <v>6574</v>
      </c>
      <c r="E1097" s="325" t="s">
        <v>6575</v>
      </c>
      <c r="F1097" s="325" t="s">
        <v>6576</v>
      </c>
      <c r="G1097" s="325"/>
      <c r="H1097" s="5" t="str">
        <f t="shared" ca="1" si="35"/>
        <v>40-100mg - Capsule - Bottle of 100</v>
      </c>
      <c r="I1097" s="347">
        <v>1510</v>
      </c>
    </row>
    <row r="1098" spans="1:9" ht="15" x14ac:dyDescent="0.25">
      <c r="A1098" s="324" t="s">
        <v>4817</v>
      </c>
      <c r="B1098" s="5">
        <f>IFERROR(VLOOKUP(A1098,CatProd!C:G,5,FALSE),"")</f>
        <v>40</v>
      </c>
      <c r="C1098" s="5" t="str">
        <f t="shared" ca="1" si="34"/>
        <v>100mg - Capsule - Bottle of 1000</v>
      </c>
      <c r="D1098" s="324" t="s">
        <v>6577</v>
      </c>
      <c r="E1098" s="325" t="s">
        <v>6578</v>
      </c>
      <c r="F1098" s="325" t="s">
        <v>6579</v>
      </c>
      <c r="G1098" s="325"/>
      <c r="H1098" s="5" t="str">
        <f t="shared" ca="1" si="35"/>
        <v>40-100mg - Capsule - Bottle of 1000</v>
      </c>
      <c r="I1098" s="347">
        <v>1511</v>
      </c>
    </row>
    <row r="1099" spans="1:9" ht="15" x14ac:dyDescent="0.25">
      <c r="A1099" s="337" t="s">
        <v>4817</v>
      </c>
      <c r="B1099" s="5">
        <f>IFERROR(VLOOKUP(A1099,CatProd!C:G,5,FALSE),"")</f>
        <v>40</v>
      </c>
      <c r="C1099" s="5" t="str">
        <f t="shared" ca="1" si="34"/>
        <v>100mg - Tablet - Bottle of 60</v>
      </c>
      <c r="D1099" s="337" t="s">
        <v>6237</v>
      </c>
      <c r="E1099" s="346" t="s">
        <v>2731</v>
      </c>
      <c r="F1099" s="346" t="s">
        <v>2732</v>
      </c>
      <c r="G1099" s="346"/>
      <c r="H1099" s="5" t="str">
        <f t="shared" ca="1" si="35"/>
        <v>40-100mg - Tablet - Bottle of 60</v>
      </c>
      <c r="I1099" s="324">
        <v>1030</v>
      </c>
    </row>
    <row r="1100" spans="1:9" ht="15" x14ac:dyDescent="0.25">
      <c r="A1100" s="338" t="s">
        <v>4817</v>
      </c>
      <c r="B1100" s="5">
        <f>IFERROR(VLOOKUP(A1100,CatProd!C:G,5,FALSE),"")</f>
        <v>40</v>
      </c>
      <c r="C1100" s="5" t="str">
        <f t="shared" ca="1" si="34"/>
        <v>10mg/ml - Solution for injection - Bottle of 100 ml</v>
      </c>
      <c r="D1100" s="338" t="s">
        <v>6560</v>
      </c>
      <c r="E1100" s="355" t="s">
        <v>3118</v>
      </c>
      <c r="F1100" s="355" t="s">
        <v>3119</v>
      </c>
      <c r="G1100" s="355"/>
      <c r="H1100" s="5" t="str">
        <f t="shared" ca="1" si="35"/>
        <v>40-10mg/ml - Solution for injection - Bottle of 100 ml</v>
      </c>
      <c r="I1100" s="338">
        <v>1035</v>
      </c>
    </row>
    <row r="1101" spans="1:9" ht="15" x14ac:dyDescent="0.25">
      <c r="A1101" s="338" t="s">
        <v>4817</v>
      </c>
      <c r="B1101" s="5">
        <f>IFERROR(VLOOKUP(A1101,CatProd!C:G,5,FALSE),"")</f>
        <v>40</v>
      </c>
      <c r="C1101" s="5" t="str">
        <f t="shared" ca="1" si="34"/>
        <v>10mg/ml - Solution for injection - Bottle of 240 ml</v>
      </c>
      <c r="D1101" s="338" t="s">
        <v>6561</v>
      </c>
      <c r="E1101" s="355" t="s">
        <v>3120</v>
      </c>
      <c r="F1101" s="355" t="s">
        <v>3121</v>
      </c>
      <c r="G1101" s="355"/>
      <c r="H1101" s="5" t="str">
        <f t="shared" ca="1" si="35"/>
        <v>40-10mg/ml - Solution for injection - Bottle of 240 ml</v>
      </c>
      <c r="I1101" s="338">
        <v>1038</v>
      </c>
    </row>
    <row r="1102" spans="1:9" ht="15" x14ac:dyDescent="0.25">
      <c r="A1102" s="338" t="s">
        <v>4817</v>
      </c>
      <c r="B1102" s="5">
        <f>IFERROR(VLOOKUP(A1102,CatProd!C:G,5,FALSE),"")</f>
        <v>40</v>
      </c>
      <c r="C1102" s="5" t="str">
        <f t="shared" ca="1" si="34"/>
        <v>10mg/ml - Solution for injection - Vial of 20 ml</v>
      </c>
      <c r="D1102" s="338" t="s">
        <v>6563</v>
      </c>
      <c r="E1102" s="355" t="s">
        <v>3462</v>
      </c>
      <c r="F1102" s="355" t="s">
        <v>3463</v>
      </c>
      <c r="G1102" s="355"/>
      <c r="H1102" s="5" t="str">
        <f t="shared" ca="1" si="35"/>
        <v>40-10mg/ml - Solution for injection - Vial of 20 ml</v>
      </c>
      <c r="I1102" s="338">
        <v>1041</v>
      </c>
    </row>
    <row r="1103" spans="1:9" ht="15" x14ac:dyDescent="0.25">
      <c r="A1103" s="338" t="s">
        <v>4817</v>
      </c>
      <c r="B1103" s="5">
        <f>IFERROR(VLOOKUP(A1103,CatProd!C:G,5,FALSE),"")</f>
        <v>40</v>
      </c>
      <c r="C1103" s="5" t="str">
        <f t="shared" ca="1" si="34"/>
        <v>10mg/ml - Solution for injection - Vial of 20 ml - 5*20</v>
      </c>
      <c r="D1103" s="338" t="s">
        <v>6562</v>
      </c>
      <c r="E1103" s="355" t="s">
        <v>3465</v>
      </c>
      <c r="F1103" s="355" t="s">
        <v>3464</v>
      </c>
      <c r="G1103" s="355"/>
      <c r="H1103" s="5" t="str">
        <f t="shared" ca="1" si="35"/>
        <v>40-10mg/ml - Solution for injection - Vial of 20 ml - 5*20</v>
      </c>
      <c r="I1103" s="338">
        <v>1040</v>
      </c>
    </row>
    <row r="1104" spans="1:9" ht="15" x14ac:dyDescent="0.25">
      <c r="A1104" s="338" t="s">
        <v>4817</v>
      </c>
      <c r="B1104" s="5">
        <f>IFERROR(VLOOKUP(A1104,CatProd!C:G,5,FALSE),"")</f>
        <v>40</v>
      </c>
      <c r="C1104" s="5" t="str">
        <f t="shared" ca="1" si="34"/>
        <v>250mg - Capsule - Blister of 40</v>
      </c>
      <c r="D1104" s="338" t="s">
        <v>6565</v>
      </c>
      <c r="E1104" s="355" t="s">
        <v>3471</v>
      </c>
      <c r="F1104" s="355" t="s">
        <v>3470</v>
      </c>
      <c r="G1104" s="355"/>
      <c r="H1104" s="5" t="str">
        <f t="shared" ca="1" si="35"/>
        <v>40-250mg - Capsule - Blister of 40</v>
      </c>
      <c r="I1104" s="338">
        <v>1043</v>
      </c>
    </row>
    <row r="1105" spans="1:9" ht="15" x14ac:dyDescent="0.25">
      <c r="A1105" s="338" t="s">
        <v>4817</v>
      </c>
      <c r="B1105" s="5">
        <f>IFERROR(VLOOKUP(A1105,CatProd!C:G,5,FALSE),"")</f>
        <v>40</v>
      </c>
      <c r="C1105" s="5" t="str">
        <f t="shared" ca="1" si="34"/>
        <v>250mg - Capsule - Bottle of 300</v>
      </c>
      <c r="D1105" s="338" t="s">
        <v>6564</v>
      </c>
      <c r="E1105" s="355" t="s">
        <v>3479</v>
      </c>
      <c r="F1105" s="355" t="s">
        <v>3478</v>
      </c>
      <c r="G1105" s="355"/>
      <c r="H1105" s="5" t="str">
        <f t="shared" ca="1" si="35"/>
        <v>40-250mg - Capsule - Bottle of 300</v>
      </c>
      <c r="I1105" s="338">
        <v>1042</v>
      </c>
    </row>
    <row r="1106" spans="1:9" ht="15" x14ac:dyDescent="0.25">
      <c r="A1106" s="338" t="s">
        <v>4817</v>
      </c>
      <c r="B1106" s="5">
        <f>IFERROR(VLOOKUP(A1106,CatProd!C:G,5,FALSE),"")</f>
        <v>40</v>
      </c>
      <c r="C1106" s="5" t="str">
        <f t="shared" ca="1" si="34"/>
        <v>300mg - Capsule - Blister of 30 - 300 (30*10)</v>
      </c>
      <c r="D1106" s="338" t="s">
        <v>6580</v>
      </c>
      <c r="E1106" s="355" t="s">
        <v>6581</v>
      </c>
      <c r="F1106" s="355" t="s">
        <v>6582</v>
      </c>
      <c r="G1106" s="355"/>
      <c r="H1106" s="5" t="str">
        <f t="shared" ca="1" si="35"/>
        <v>40-300mg - Capsule - Blister of 30 - 300 (30*10)</v>
      </c>
      <c r="I1106" s="358">
        <v>1512</v>
      </c>
    </row>
    <row r="1107" spans="1:9" ht="15" x14ac:dyDescent="0.25">
      <c r="A1107" s="338" t="s">
        <v>4817</v>
      </c>
      <c r="B1107" s="5">
        <f>IFERROR(VLOOKUP(A1107,CatProd!C:G,5,FALSE),"")</f>
        <v>40</v>
      </c>
      <c r="C1107" s="5" t="str">
        <f t="shared" ca="1" si="34"/>
        <v>300mg - Capsule - Blister of 6 - 60 (6*10)</v>
      </c>
      <c r="D1107" s="338" t="s">
        <v>6583</v>
      </c>
      <c r="E1107" s="355" t="s">
        <v>6584</v>
      </c>
      <c r="F1107" s="355" t="s">
        <v>6585</v>
      </c>
      <c r="G1107" s="355"/>
      <c r="H1107" s="5" t="str">
        <f t="shared" ca="1" si="35"/>
        <v>40-300mg - Capsule - Blister of 6 - 60 (6*10)</v>
      </c>
      <c r="I1107" s="358">
        <v>1513</v>
      </c>
    </row>
    <row r="1108" spans="1:9" ht="15" x14ac:dyDescent="0.25">
      <c r="A1108" s="338" t="s">
        <v>4817</v>
      </c>
      <c r="B1108" s="5">
        <f>IFERROR(VLOOKUP(A1108,CatProd!C:G,5,FALSE),"")</f>
        <v>40</v>
      </c>
      <c r="C1108" s="5" t="str">
        <f t="shared" ca="1" si="34"/>
        <v>300mg - Tablet - Blister of 10</v>
      </c>
      <c r="D1108" s="338" t="s">
        <v>4883</v>
      </c>
      <c r="E1108" s="355" t="s">
        <v>2596</v>
      </c>
      <c r="F1108" s="355" t="s">
        <v>2595</v>
      </c>
      <c r="G1108" s="355"/>
      <c r="H1108" s="5" t="s">
        <v>4118</v>
      </c>
      <c r="I1108" s="338">
        <v>1044</v>
      </c>
    </row>
    <row r="1109" spans="1:9" ht="15" x14ac:dyDescent="0.25">
      <c r="A1109" s="338" t="s">
        <v>4817</v>
      </c>
      <c r="B1109" s="5">
        <f>IFERROR(VLOOKUP(A1109,CatProd!C:G,5,FALSE),"")</f>
        <v>40</v>
      </c>
      <c r="C1109" s="5" t="str">
        <f t="shared" ca="1" si="34"/>
        <v>300mg - Tablet - Blister of 10 - 20 (10*2)</v>
      </c>
      <c r="D1109" s="338" t="s">
        <v>6534</v>
      </c>
      <c r="E1109" s="355" t="s">
        <v>6535</v>
      </c>
      <c r="F1109" s="355" t="s">
        <v>6536</v>
      </c>
      <c r="G1109" s="355"/>
      <c r="H1109" s="5" t="s">
        <v>4119</v>
      </c>
      <c r="I1109" s="338">
        <v>1045</v>
      </c>
    </row>
    <row r="1110" spans="1:9" ht="15" x14ac:dyDescent="0.25">
      <c r="A1110" s="338" t="s">
        <v>4817</v>
      </c>
      <c r="B1110" s="5">
        <f>IFERROR(VLOOKUP(A1110,CatProd!C:G,5,FALSE),"")</f>
        <v>40</v>
      </c>
      <c r="C1110" s="5" t="str">
        <f t="shared" ca="1" si="34"/>
        <v>300mg - Tablet - Blister of 28</v>
      </c>
      <c r="D1110" s="338" t="s">
        <v>5835</v>
      </c>
      <c r="E1110" s="355" t="s">
        <v>3034</v>
      </c>
      <c r="F1110" s="355" t="s">
        <v>3033</v>
      </c>
      <c r="G1110" s="355"/>
      <c r="H1110" s="5" t="s">
        <v>4120</v>
      </c>
      <c r="I1110" s="338">
        <v>1047</v>
      </c>
    </row>
    <row r="1111" spans="1:9" ht="15" x14ac:dyDescent="0.25">
      <c r="A1111" s="338" t="s">
        <v>4817</v>
      </c>
      <c r="B1111" s="5">
        <f>IFERROR(VLOOKUP(A1111,CatProd!C:G,5,FALSE),"")</f>
        <v>40</v>
      </c>
      <c r="C1111" s="5" t="str">
        <f t="shared" ca="1" si="34"/>
        <v>300mg - Tablet - Blister of 60</v>
      </c>
      <c r="D1111" s="338" t="s">
        <v>6566</v>
      </c>
      <c r="E1111" s="355" t="s">
        <v>2614</v>
      </c>
      <c r="F1111" s="355" t="s">
        <v>2613</v>
      </c>
      <c r="G1111" s="355"/>
      <c r="H1111" s="5" t="s">
        <v>4121</v>
      </c>
      <c r="I1111" s="338">
        <v>1051</v>
      </c>
    </row>
    <row r="1112" spans="1:9" ht="15" x14ac:dyDescent="0.25">
      <c r="A1112" s="338" t="s">
        <v>4817</v>
      </c>
      <c r="B1112" s="5">
        <f>IFERROR(VLOOKUP(A1112,CatProd!C:G,5,FALSE),"")</f>
        <v>40</v>
      </c>
      <c r="C1112" s="5" t="str">
        <f t="shared" ca="1" si="34"/>
        <v>300mg - Tablet - Blister of 8</v>
      </c>
      <c r="D1112" s="338" t="s">
        <v>6567</v>
      </c>
      <c r="E1112" s="355" t="s">
        <v>3467</v>
      </c>
      <c r="F1112" s="355" t="s">
        <v>3466</v>
      </c>
      <c r="G1112" s="355"/>
      <c r="H1112" s="5" t="str">
        <f t="shared" ref="H1112:H1129" ca="1" si="36">CONCATENATE(B1112,"-",C1112)</f>
        <v>40-300mg - Tablet - Blister of 8</v>
      </c>
      <c r="I1112" s="338">
        <v>1053</v>
      </c>
    </row>
    <row r="1113" spans="1:9" ht="15" x14ac:dyDescent="0.25">
      <c r="A1113" s="338" t="s">
        <v>4817</v>
      </c>
      <c r="B1113" s="5">
        <f>IFERROR(VLOOKUP(A1113,CatProd!C:G,5,FALSE),"")</f>
        <v>40</v>
      </c>
      <c r="C1113" s="5" t="str">
        <f t="shared" ca="1" si="34"/>
        <v>300mg - Tablet - Bottle of 28</v>
      </c>
      <c r="D1113" s="338" t="s">
        <v>6568</v>
      </c>
      <c r="E1113" s="355" t="s">
        <v>3468</v>
      </c>
      <c r="F1113" s="355" t="s">
        <v>3469</v>
      </c>
      <c r="G1113" s="355"/>
      <c r="H1113" s="5" t="str">
        <f t="shared" ca="1" si="36"/>
        <v>40-300mg - Tablet - Bottle of 28</v>
      </c>
      <c r="I1113" s="338">
        <v>1057</v>
      </c>
    </row>
    <row r="1114" spans="1:9" ht="15" x14ac:dyDescent="0.25">
      <c r="A1114" s="338" t="s">
        <v>4817</v>
      </c>
      <c r="B1114" s="5">
        <f>IFERROR(VLOOKUP(A1114,CatProd!C:G,5,FALSE),"")</f>
        <v>40</v>
      </c>
      <c r="C1114" s="5" t="str">
        <f t="shared" ca="1" si="34"/>
        <v>300mg - Tablet - Bottle of 30</v>
      </c>
      <c r="D1114" s="338" t="s">
        <v>6032</v>
      </c>
      <c r="E1114" s="355" t="s">
        <v>2597</v>
      </c>
      <c r="F1114" s="355" t="s">
        <v>2598</v>
      </c>
      <c r="G1114" s="355"/>
      <c r="H1114" s="5" t="str">
        <f t="shared" ca="1" si="36"/>
        <v>40-300mg - Tablet - Bottle of 30</v>
      </c>
      <c r="I1114" s="338">
        <v>1058</v>
      </c>
    </row>
    <row r="1115" spans="1:9" ht="15" x14ac:dyDescent="0.25">
      <c r="A1115" s="338" t="s">
        <v>4817</v>
      </c>
      <c r="B1115" s="5">
        <f>IFERROR(VLOOKUP(A1115,CatProd!C:G,5,FALSE),"")</f>
        <v>40</v>
      </c>
      <c r="C1115" s="5" t="str">
        <f t="shared" ca="1" si="34"/>
        <v>300mg - Tablet - Bottle of 300</v>
      </c>
      <c r="D1115" s="338" t="s">
        <v>6586</v>
      </c>
      <c r="E1115" s="355" t="s">
        <v>6587</v>
      </c>
      <c r="F1115" s="355" t="s">
        <v>6588</v>
      </c>
      <c r="G1115" s="355"/>
      <c r="H1115" s="5" t="str">
        <f t="shared" ca="1" si="36"/>
        <v>40-300mg - Tablet - Bottle of 300</v>
      </c>
      <c r="I1115" s="358">
        <v>1514</v>
      </c>
    </row>
    <row r="1116" spans="1:9" ht="15" x14ac:dyDescent="0.25">
      <c r="A1116" s="338" t="s">
        <v>4817</v>
      </c>
      <c r="B1116" s="5">
        <f>IFERROR(VLOOKUP(A1116,CatProd!C:G,5,FALSE),"")</f>
        <v>40</v>
      </c>
      <c r="C1116" s="5" t="str">
        <f t="shared" ca="1" si="34"/>
        <v>300mg - Tablet - Bottle of 500</v>
      </c>
      <c r="D1116" s="338" t="s">
        <v>4888</v>
      </c>
      <c r="E1116" s="355" t="s">
        <v>2609</v>
      </c>
      <c r="F1116" s="355" t="s">
        <v>2610</v>
      </c>
      <c r="G1116" s="355"/>
      <c r="H1116" s="5" t="str">
        <f t="shared" ca="1" si="36"/>
        <v>40-300mg - Tablet - Bottle of 500</v>
      </c>
      <c r="I1116" s="338">
        <v>1059</v>
      </c>
    </row>
    <row r="1117" spans="1:9" ht="15" x14ac:dyDescent="0.25">
      <c r="A1117" s="338" t="s">
        <v>4817</v>
      </c>
      <c r="B1117" s="5">
        <f>IFERROR(VLOOKUP(A1117,CatProd!C:G,5,FALSE),"")</f>
        <v>40</v>
      </c>
      <c r="C1117" s="5" t="str">
        <f t="shared" ca="1" si="34"/>
        <v>300mg - Tablet - Bottle of 56</v>
      </c>
      <c r="D1117" s="338" t="s">
        <v>6569</v>
      </c>
      <c r="E1117" s="355" t="s">
        <v>3476</v>
      </c>
      <c r="F1117" s="355" t="s">
        <v>3477</v>
      </c>
      <c r="G1117" s="355"/>
      <c r="H1117" s="5" t="str">
        <f t="shared" ca="1" si="36"/>
        <v>40-300mg - Tablet - Bottle of 56</v>
      </c>
      <c r="I1117" s="338">
        <v>1060</v>
      </c>
    </row>
    <row r="1118" spans="1:9" ht="15" x14ac:dyDescent="0.25">
      <c r="A1118" s="338" t="s">
        <v>4817</v>
      </c>
      <c r="B1118" s="5">
        <f>IFERROR(VLOOKUP(A1118,CatProd!C:G,5,FALSE),"")</f>
        <v>40</v>
      </c>
      <c r="C1118" s="5" t="str">
        <f t="shared" ca="1" si="34"/>
        <v>300mg - Tablet - Bottle of 60</v>
      </c>
      <c r="D1118" s="338" t="s">
        <v>4885</v>
      </c>
      <c r="E1118" s="355" t="s">
        <v>2599</v>
      </c>
      <c r="F1118" s="355" t="s">
        <v>2600</v>
      </c>
      <c r="G1118" s="355"/>
      <c r="H1118" s="5" t="str">
        <f t="shared" ca="1" si="36"/>
        <v>40-300mg - Tablet - Bottle of 60</v>
      </c>
      <c r="I1118" s="338">
        <v>1054</v>
      </c>
    </row>
    <row r="1119" spans="1:9" ht="15" x14ac:dyDescent="0.25">
      <c r="A1119" s="338" t="s">
        <v>4817</v>
      </c>
      <c r="B1119" s="5">
        <f>IFERROR(VLOOKUP(A1119,CatProd!C:G,5,FALSE),"")</f>
        <v>40</v>
      </c>
      <c r="C1119" s="5" t="str">
        <f t="shared" ca="1" si="34"/>
        <v>300mg - Tablet - Bottle of 600</v>
      </c>
      <c r="D1119" s="338" t="s">
        <v>6033</v>
      </c>
      <c r="E1119" s="355" t="s">
        <v>3124</v>
      </c>
      <c r="F1119" s="355" t="s">
        <v>3125</v>
      </c>
      <c r="G1119" s="355"/>
      <c r="H1119" s="5" t="str">
        <f t="shared" ca="1" si="36"/>
        <v>40-300mg - Tablet - Bottle of 600</v>
      </c>
      <c r="I1119" s="338">
        <v>1061</v>
      </c>
    </row>
    <row r="1120" spans="1:9" ht="15" x14ac:dyDescent="0.25">
      <c r="A1120" s="338" t="s">
        <v>4817</v>
      </c>
      <c r="B1120" s="5">
        <f>IFERROR(VLOOKUP(A1120,CatProd!C:G,5,FALSE),"")</f>
        <v>40</v>
      </c>
      <c r="C1120" s="5" t="str">
        <f t="shared" ca="1" si="34"/>
        <v>300mg - Tablet - Bottle of 90</v>
      </c>
      <c r="D1120" s="338" t="s">
        <v>6034</v>
      </c>
      <c r="E1120" s="355" t="s">
        <v>2761</v>
      </c>
      <c r="F1120" s="355" t="s">
        <v>2762</v>
      </c>
      <c r="G1120" s="355"/>
      <c r="H1120" s="5" t="str">
        <f t="shared" ca="1" si="36"/>
        <v>40-300mg - Tablet - Bottle of 90</v>
      </c>
      <c r="I1120" s="338">
        <v>1062</v>
      </c>
    </row>
    <row r="1121" spans="1:9" ht="15" x14ac:dyDescent="0.25">
      <c r="A1121" s="338" t="s">
        <v>4817</v>
      </c>
      <c r="B1121" s="5">
        <f>IFERROR(VLOOKUP(A1121,CatProd!C:G,5,FALSE),"")</f>
        <v>40</v>
      </c>
      <c r="C1121" s="5" t="str">
        <f t="shared" ca="1" si="34"/>
        <v>50mg/5ml - Oral solution - Bottle of 100 ml</v>
      </c>
      <c r="D1121" s="338" t="s">
        <v>6589</v>
      </c>
      <c r="E1121" s="355" t="s">
        <v>6590</v>
      </c>
      <c r="F1121" s="355" t="s">
        <v>6591</v>
      </c>
      <c r="G1121" s="355"/>
      <c r="H1121" s="5" t="str">
        <f t="shared" ca="1" si="36"/>
        <v>40-50mg/5ml - Oral solution - Bottle of 100 ml</v>
      </c>
      <c r="I1121" s="358">
        <v>1515</v>
      </c>
    </row>
    <row r="1122" spans="1:9" ht="15" x14ac:dyDescent="0.25">
      <c r="A1122" s="338" t="s">
        <v>4817</v>
      </c>
      <c r="B1122" s="5">
        <f>IFERROR(VLOOKUP(A1122,CatProd!C:G,5,FALSE),"")</f>
        <v>40</v>
      </c>
      <c r="C1122" s="5" t="str">
        <f t="shared" ca="1" si="34"/>
        <v>50mg/5ml - Oral solution - Bottle of 200 ml</v>
      </c>
      <c r="D1122" s="338" t="s">
        <v>6592</v>
      </c>
      <c r="E1122" s="355" t="s">
        <v>6593</v>
      </c>
      <c r="F1122" s="355" t="s">
        <v>6594</v>
      </c>
      <c r="G1122" s="355"/>
      <c r="H1122" s="5" t="str">
        <f t="shared" ca="1" si="36"/>
        <v>40-50mg/5ml - Oral solution - Bottle of 200 ml</v>
      </c>
      <c r="I1122" s="358">
        <v>1516</v>
      </c>
    </row>
    <row r="1123" spans="1:9" ht="15" x14ac:dyDescent="0.25">
      <c r="A1123" s="338" t="s">
        <v>4817</v>
      </c>
      <c r="B1123" s="5">
        <f>IFERROR(VLOOKUP(A1123,CatProd!C:G,5,FALSE),"")</f>
        <v>40</v>
      </c>
      <c r="C1123" s="5" t="str">
        <f t="shared" ca="1" si="34"/>
        <v>50mg/5ml - Oral solution - Bottle of 240 ml</v>
      </c>
      <c r="D1123" s="338" t="s">
        <v>6595</v>
      </c>
      <c r="E1123" s="355" t="s">
        <v>6596</v>
      </c>
      <c r="F1123" s="355" t="s">
        <v>6597</v>
      </c>
      <c r="G1123" s="355"/>
      <c r="H1123" s="5" t="str">
        <f t="shared" ca="1" si="36"/>
        <v>40-50mg/5ml - Oral solution - Bottle of 240 ml</v>
      </c>
      <c r="I1123" s="358">
        <v>1517</v>
      </c>
    </row>
    <row r="1124" spans="1:9" ht="15" x14ac:dyDescent="0.25">
      <c r="A1124" s="338" t="s">
        <v>4817</v>
      </c>
      <c r="B1124" s="5">
        <f>IFERROR(VLOOKUP(A1124,CatProd!C:G,5,FALSE),"")</f>
        <v>40</v>
      </c>
      <c r="C1124" s="5" t="str">
        <f t="shared" ca="1" si="34"/>
        <v>60mg - Dispersible tablet - Bottle of 60</v>
      </c>
      <c r="D1124" s="338" t="s">
        <v>4890</v>
      </c>
      <c r="E1124" s="355" t="s">
        <v>4891</v>
      </c>
      <c r="F1124" s="355" t="s">
        <v>4892</v>
      </c>
      <c r="G1124" s="355"/>
      <c r="H1124" s="5" t="str">
        <f t="shared" ca="1" si="36"/>
        <v>40-60mg - Dispersible tablet - Bottle of 60</v>
      </c>
      <c r="I1124" s="358">
        <v>1518</v>
      </c>
    </row>
    <row r="1125" spans="1:9" ht="15" x14ac:dyDescent="0.25">
      <c r="A1125" s="338" t="s">
        <v>4817</v>
      </c>
      <c r="B1125" s="5">
        <f>IFERROR(VLOOKUP(A1125,CatProd!C:G,5,FALSE),"")</f>
        <v>40</v>
      </c>
      <c r="C1125" s="5" t="str">
        <f t="shared" ca="1" si="34"/>
        <v>60mg - Tablet - Blister of 10</v>
      </c>
      <c r="D1125" s="338" t="s">
        <v>6570</v>
      </c>
      <c r="E1125" s="355" t="s">
        <v>2602</v>
      </c>
      <c r="F1125" s="355" t="s">
        <v>2601</v>
      </c>
      <c r="G1125" s="355"/>
      <c r="H1125" s="5" t="str">
        <f t="shared" ca="1" si="36"/>
        <v>40-60mg - Tablet - Blister of 10</v>
      </c>
      <c r="I1125" s="338">
        <v>1063</v>
      </c>
    </row>
    <row r="1126" spans="1:9" ht="15" x14ac:dyDescent="0.25">
      <c r="A1126" s="338" t="s">
        <v>4817</v>
      </c>
      <c r="B1126" s="5">
        <f>IFERROR(VLOOKUP(A1126,CatProd!C:G,5,FALSE),"")</f>
        <v>40</v>
      </c>
      <c r="C1126" s="5" t="str">
        <f t="shared" ca="1" si="34"/>
        <v>60mg - Tablet - Bottle of 100</v>
      </c>
      <c r="D1126" s="338" t="s">
        <v>6571</v>
      </c>
      <c r="E1126" s="355" t="s">
        <v>3472</v>
      </c>
      <c r="F1126" s="355" t="s">
        <v>3473</v>
      </c>
      <c r="G1126" s="355"/>
      <c r="H1126" s="5" t="str">
        <f t="shared" ca="1" si="36"/>
        <v>40-60mg - Tablet - Bottle of 100</v>
      </c>
      <c r="I1126" s="338">
        <v>1066</v>
      </c>
    </row>
    <row r="1127" spans="1:9" ht="15" x14ac:dyDescent="0.25">
      <c r="A1127" s="338" t="s">
        <v>4817</v>
      </c>
      <c r="B1127" s="5">
        <f>IFERROR(VLOOKUP(A1127,CatProd!C:G,5,FALSE),"")</f>
        <v>40</v>
      </c>
      <c r="C1127" s="5" t="str">
        <f t="shared" ca="1" si="34"/>
        <v>60mg - Tablet - Bottle of 1000</v>
      </c>
      <c r="D1127" s="338" t="s">
        <v>6572</v>
      </c>
      <c r="E1127" s="355" t="s">
        <v>2605</v>
      </c>
      <c r="F1127" s="355" t="s">
        <v>2606</v>
      </c>
      <c r="G1127" s="355"/>
      <c r="H1127" s="5" t="str">
        <f t="shared" ca="1" si="36"/>
        <v>40-60mg - Tablet - Bottle of 1000</v>
      </c>
      <c r="I1127" s="338">
        <v>1067</v>
      </c>
    </row>
    <row r="1128" spans="1:9" ht="15" x14ac:dyDescent="0.25">
      <c r="A1128" s="338" t="s">
        <v>4817</v>
      </c>
      <c r="B1128" s="5">
        <f>IFERROR(VLOOKUP(A1128,CatProd!C:G,5,FALSE),"")</f>
        <v>40</v>
      </c>
      <c r="C1128" s="5" t="str">
        <f t="shared" ca="1" si="34"/>
        <v>60mg - Tablet - Bottle of 500</v>
      </c>
      <c r="D1128" s="338" t="s">
        <v>6573</v>
      </c>
      <c r="E1128" s="355" t="s">
        <v>3474</v>
      </c>
      <c r="F1128" s="355" t="s">
        <v>3475</v>
      </c>
      <c r="G1128" s="355"/>
      <c r="H1128" s="5" t="str">
        <f t="shared" ca="1" si="36"/>
        <v>40-60mg - Tablet - Bottle of 500</v>
      </c>
      <c r="I1128" s="338">
        <v>1068</v>
      </c>
    </row>
    <row r="1129" spans="1:9" ht="15" x14ac:dyDescent="0.25">
      <c r="A1129" s="338" t="s">
        <v>4817</v>
      </c>
      <c r="B1129" s="5">
        <f>IFERROR(VLOOKUP(A1129,CatProd!C:G,5,FALSE),"")</f>
        <v>40</v>
      </c>
      <c r="C1129" s="5" t="str">
        <f t="shared" ca="1" si="34"/>
        <v>60mg - Tablet - Bottle of 60</v>
      </c>
      <c r="D1129" s="338" t="s">
        <v>4889</v>
      </c>
      <c r="E1129" s="355" t="s">
        <v>2603</v>
      </c>
      <c r="F1129" s="355" t="s">
        <v>2604</v>
      </c>
      <c r="G1129" s="355"/>
      <c r="H1129" s="5" t="str">
        <f t="shared" ca="1" si="36"/>
        <v>40-60mg - Tablet - Bottle of 60</v>
      </c>
      <c r="I1129" s="338">
        <v>1065</v>
      </c>
    </row>
    <row r="1130" spans="1:9" x14ac:dyDescent="0.2">
      <c r="B1130" s="5" t="str">
        <f>IFERROR(VLOOKUP(A1130,CatProd!C:G,5,FALSE),"")</f>
        <v/>
      </c>
      <c r="C1130" s="5" t="str">
        <f t="shared" ca="1" si="34"/>
        <v/>
      </c>
    </row>
    <row r="1131" spans="1:9" x14ac:dyDescent="0.2">
      <c r="B1131" s="5" t="str">
        <f>IFERROR(VLOOKUP(A1131,CatProd!C:G,5,FALSE),"")</f>
        <v/>
      </c>
      <c r="C1131" s="5" t="str">
        <f t="shared" ca="1" si="34"/>
        <v/>
      </c>
    </row>
    <row r="1132" spans="1:9" x14ac:dyDescent="0.2">
      <c r="B1132" s="5" t="str">
        <f>IFERROR(VLOOKUP(A1132,CatProd!C:G,5,FALSE),"")</f>
        <v/>
      </c>
      <c r="C1132" s="5" t="str">
        <f t="shared" ca="1" si="34"/>
        <v/>
      </c>
    </row>
    <row r="1133" spans="1:9" x14ac:dyDescent="0.2">
      <c r="B1133" s="5" t="str">
        <f>IFERROR(VLOOKUP(A1133,CatProd!C:G,5,FALSE),"")</f>
        <v/>
      </c>
      <c r="C1133" s="5" t="str">
        <f t="shared" ca="1" si="34"/>
        <v/>
      </c>
    </row>
    <row r="1134" spans="1:9" x14ac:dyDescent="0.2">
      <c r="B1134" s="5" t="str">
        <f>IFERROR(VLOOKUP(A1134,CatProd!C:G,5,FALSE),"")</f>
        <v/>
      </c>
      <c r="C1134" s="5" t="str">
        <f t="shared" ca="1" si="34"/>
        <v/>
      </c>
    </row>
    <row r="1135" spans="1:9" x14ac:dyDescent="0.2">
      <c r="B1135" s="5" t="str">
        <f>IFERROR(VLOOKUP(A1135,CatProd!C:G,5,FALSE),"")</f>
        <v/>
      </c>
      <c r="C1135" s="5" t="str">
        <f t="shared" ca="1" si="34"/>
        <v/>
      </c>
    </row>
    <row r="1136" spans="1:9" x14ac:dyDescent="0.2">
      <c r="B1136" s="5" t="str">
        <f>IFERROR(VLOOKUP(A1136,CatProd!C:G,5,FALSE),"")</f>
        <v/>
      </c>
      <c r="C1136" s="5" t="str">
        <f t="shared" ca="1" si="34"/>
        <v/>
      </c>
    </row>
    <row r="1137" spans="2:3" x14ac:dyDescent="0.2">
      <c r="B1137" s="5" t="str">
        <f>IFERROR(VLOOKUP(A1137,CatProd!C:G,5,FALSE),"")</f>
        <v/>
      </c>
      <c r="C1137" s="5" t="str">
        <f t="shared" ca="1" si="34"/>
        <v/>
      </c>
    </row>
    <row r="1138" spans="2:3" x14ac:dyDescent="0.2">
      <c r="B1138" s="5" t="str">
        <f>IFERROR(VLOOKUP(A1138,CatProd!C:G,5,FALSE),"")</f>
        <v/>
      </c>
      <c r="C1138" s="5" t="str">
        <f t="shared" ca="1" si="34"/>
        <v/>
      </c>
    </row>
    <row r="1139" spans="2:3" x14ac:dyDescent="0.2">
      <c r="B1139" s="5" t="str">
        <f>IFERROR(VLOOKUP(A1139,CatProd!C:G,5,FALSE),"")</f>
        <v/>
      </c>
      <c r="C1139" s="5" t="str">
        <f t="shared" ca="1" si="34"/>
        <v/>
      </c>
    </row>
    <row r="1140" spans="2:3" x14ac:dyDescent="0.2">
      <c r="B1140" s="5" t="str">
        <f>IFERROR(VLOOKUP(A1140,CatProd!C:G,5,FALSE),"")</f>
        <v/>
      </c>
      <c r="C1140" s="5" t="str">
        <f t="shared" ca="1" si="34"/>
        <v/>
      </c>
    </row>
    <row r="1141" spans="2:3" x14ac:dyDescent="0.2">
      <c r="B1141" s="5" t="str">
        <f>IFERROR(VLOOKUP(A1141,CatProd!C:G,5,FALSE),"")</f>
        <v/>
      </c>
      <c r="C1141" s="5" t="str">
        <f t="shared" ca="1" si="34"/>
        <v/>
      </c>
    </row>
    <row r="1142" spans="2:3" x14ac:dyDescent="0.2">
      <c r="B1142" s="5" t="str">
        <f>IFERROR(VLOOKUP(A1142,CatProd!C:G,5,FALSE),"")</f>
        <v/>
      </c>
      <c r="C1142" s="5" t="str">
        <f t="shared" ca="1" si="34"/>
        <v/>
      </c>
    </row>
    <row r="1143" spans="2:3" x14ac:dyDescent="0.2">
      <c r="B1143" s="5" t="str">
        <f>IFERROR(VLOOKUP(A1143,CatProd!C:G,5,FALSE),"")</f>
        <v/>
      </c>
      <c r="C1143" s="5" t="str">
        <f t="shared" ca="1" si="34"/>
        <v/>
      </c>
    </row>
    <row r="1144" spans="2:3" x14ac:dyDescent="0.2">
      <c r="B1144" s="5" t="str">
        <f>IFERROR(VLOOKUP(A1144,CatProd!C:G,5,FALSE),"")</f>
        <v/>
      </c>
      <c r="C1144" s="5" t="str">
        <f t="shared" ca="1" si="34"/>
        <v/>
      </c>
    </row>
    <row r="1145" spans="2:3" x14ac:dyDescent="0.2">
      <c r="B1145" s="5" t="str">
        <f>IFERROR(VLOOKUP(A1145,CatProd!C:G,5,FALSE),"")</f>
        <v/>
      </c>
      <c r="C1145" s="5" t="str">
        <f t="shared" ca="1" si="34"/>
        <v/>
      </c>
    </row>
    <row r="1146" spans="2:3" x14ac:dyDescent="0.2">
      <c r="B1146" s="5" t="str">
        <f>IFERROR(VLOOKUP(A1146,CatProd!C:G,5,FALSE),"")</f>
        <v/>
      </c>
      <c r="C1146" s="5" t="str">
        <f t="shared" ca="1" si="34"/>
        <v/>
      </c>
    </row>
    <row r="1147" spans="2:3" x14ac:dyDescent="0.2">
      <c r="B1147" s="5" t="str">
        <f>IFERROR(VLOOKUP(A1147,CatProd!C:G,5,FALSE),"")</f>
        <v/>
      </c>
      <c r="C1147" s="5" t="str">
        <f t="shared" ca="1" si="34"/>
        <v/>
      </c>
    </row>
    <row r="1148" spans="2:3" x14ac:dyDescent="0.2">
      <c r="B1148" s="5" t="str">
        <f>IFERROR(VLOOKUP(A1148,CatProd!C:G,5,FALSE),"")</f>
        <v/>
      </c>
      <c r="C1148" s="5" t="str">
        <f t="shared" ca="1" si="34"/>
        <v/>
      </c>
    </row>
    <row r="1149" spans="2:3" x14ac:dyDescent="0.2">
      <c r="B1149" s="5" t="str">
        <f>IFERROR(VLOOKUP(A1149,CatProd!C:G,5,FALSE),"")</f>
        <v/>
      </c>
      <c r="C1149" s="5" t="str">
        <f t="shared" ca="1" si="34"/>
        <v/>
      </c>
    </row>
    <row r="1150" spans="2:3" x14ac:dyDescent="0.2">
      <c r="B1150" s="5" t="str">
        <f>IFERROR(VLOOKUP(A1150,CatProd!C:G,5,FALSE),"")</f>
        <v/>
      </c>
      <c r="C1150" s="5" t="str">
        <f t="shared" ca="1" si="34"/>
        <v/>
      </c>
    </row>
    <row r="1151" spans="2:3" x14ac:dyDescent="0.2">
      <c r="B1151" s="5" t="str">
        <f>IFERROR(VLOOKUP(A1151,CatProd!C:G,5,FALSE),"")</f>
        <v/>
      </c>
      <c r="C1151" s="5" t="str">
        <f t="shared" ca="1" si="34"/>
        <v/>
      </c>
    </row>
    <row r="1152" spans="2:3" x14ac:dyDescent="0.2">
      <c r="B1152" s="5" t="str">
        <f>IFERROR(VLOOKUP(A1152,CatProd!C:G,5,FALSE),"")</f>
        <v/>
      </c>
      <c r="C1152" s="5" t="str">
        <f t="shared" ca="1" si="34"/>
        <v/>
      </c>
    </row>
    <row r="1153" spans="2:3" x14ac:dyDescent="0.2">
      <c r="B1153" s="5" t="str">
        <f>IFERROR(VLOOKUP(A1153,CatProd!C:G,5,FALSE),"")</f>
        <v/>
      </c>
      <c r="C1153" s="5" t="str">
        <f t="shared" ca="1" si="34"/>
        <v/>
      </c>
    </row>
    <row r="1154" spans="2:3" x14ac:dyDescent="0.2">
      <c r="B1154" s="5" t="str">
        <f>IFERROR(VLOOKUP(A1154,CatProd!C:G,5,FALSE),"")</f>
        <v/>
      </c>
      <c r="C1154" s="5" t="str">
        <f t="shared" ref="C1154:C1217" ca="1" si="37">IF(OFFSET(D1154,0,LangOffset,1,1)&lt;&gt;"",OFFSET(D1154,0,LangOffset,1,1),"")</f>
        <v/>
      </c>
    </row>
    <row r="1155" spans="2:3" x14ac:dyDescent="0.2">
      <c r="B1155" s="5" t="str">
        <f>IFERROR(VLOOKUP(A1155,CatProd!C:G,5,FALSE),"")</f>
        <v/>
      </c>
      <c r="C1155" s="5" t="str">
        <f t="shared" ca="1" si="37"/>
        <v/>
      </c>
    </row>
    <row r="1156" spans="2:3" x14ac:dyDescent="0.2">
      <c r="B1156" s="5" t="str">
        <f>IFERROR(VLOOKUP(A1156,CatProd!C:G,5,FALSE),"")</f>
        <v/>
      </c>
      <c r="C1156" s="5" t="str">
        <f t="shared" ca="1" si="37"/>
        <v/>
      </c>
    </row>
    <row r="1157" spans="2:3" x14ac:dyDescent="0.2">
      <c r="B1157" s="5" t="str">
        <f>IFERROR(VLOOKUP(A1157,CatProd!C:G,5,FALSE),"")</f>
        <v/>
      </c>
      <c r="C1157" s="5" t="str">
        <f t="shared" ca="1" si="37"/>
        <v/>
      </c>
    </row>
    <row r="1158" spans="2:3" x14ac:dyDescent="0.2">
      <c r="B1158" s="5" t="str">
        <f>IFERROR(VLOOKUP(A1158,CatProd!C:G,5,FALSE),"")</f>
        <v/>
      </c>
      <c r="C1158" s="5" t="str">
        <f t="shared" ca="1" si="37"/>
        <v/>
      </c>
    </row>
    <row r="1159" spans="2:3" x14ac:dyDescent="0.2">
      <c r="B1159" s="5" t="str">
        <f>IFERROR(VLOOKUP(A1159,CatProd!C:G,5,FALSE),"")</f>
        <v/>
      </c>
      <c r="C1159" s="5" t="str">
        <f t="shared" ca="1" si="37"/>
        <v/>
      </c>
    </row>
    <row r="1160" spans="2:3" x14ac:dyDescent="0.2">
      <c r="B1160" s="5" t="str">
        <f>IFERROR(VLOOKUP(A1160,CatProd!C:G,5,FALSE),"")</f>
        <v/>
      </c>
      <c r="C1160" s="5" t="str">
        <f t="shared" ca="1" si="37"/>
        <v/>
      </c>
    </row>
    <row r="1161" spans="2:3" x14ac:dyDescent="0.2">
      <c r="B1161" s="5" t="str">
        <f>IFERROR(VLOOKUP(A1161,CatProd!C:G,5,FALSE),"")</f>
        <v/>
      </c>
      <c r="C1161" s="5" t="str">
        <f t="shared" ca="1" si="37"/>
        <v/>
      </c>
    </row>
    <row r="1162" spans="2:3" x14ac:dyDescent="0.2">
      <c r="B1162" s="5" t="str">
        <f>IFERROR(VLOOKUP(A1162,CatProd!C:G,5,FALSE),"")</f>
        <v/>
      </c>
      <c r="C1162" s="5" t="str">
        <f t="shared" ca="1" si="37"/>
        <v/>
      </c>
    </row>
    <row r="1163" spans="2:3" x14ac:dyDescent="0.2">
      <c r="B1163" s="5" t="str">
        <f>IFERROR(VLOOKUP(A1163,CatProd!C:G,5,FALSE),"")</f>
        <v/>
      </c>
      <c r="C1163" s="5" t="str">
        <f t="shared" ca="1" si="37"/>
        <v/>
      </c>
    </row>
    <row r="1164" spans="2:3" x14ac:dyDescent="0.2">
      <c r="B1164" s="5" t="str">
        <f>IFERROR(VLOOKUP(A1164,CatProd!C:G,5,FALSE),"")</f>
        <v/>
      </c>
      <c r="C1164" s="5" t="str">
        <f t="shared" ca="1" si="37"/>
        <v/>
      </c>
    </row>
    <row r="1165" spans="2:3" x14ac:dyDescent="0.2">
      <c r="B1165" s="5" t="str">
        <f>IFERROR(VLOOKUP(A1165,CatProd!C:G,5,FALSE),"")</f>
        <v/>
      </c>
      <c r="C1165" s="5" t="str">
        <f t="shared" ca="1" si="37"/>
        <v/>
      </c>
    </row>
    <row r="1166" spans="2:3" x14ac:dyDescent="0.2">
      <c r="B1166" s="5" t="str">
        <f>IFERROR(VLOOKUP(A1166,CatProd!C:G,5,FALSE),"")</f>
        <v/>
      </c>
      <c r="C1166" s="5" t="str">
        <f t="shared" ca="1" si="37"/>
        <v/>
      </c>
    </row>
    <row r="1167" spans="2:3" x14ac:dyDescent="0.2">
      <c r="B1167" s="5" t="str">
        <f>IFERROR(VLOOKUP(A1167,CatProd!C:G,5,FALSE),"")</f>
        <v/>
      </c>
      <c r="C1167" s="5" t="str">
        <f t="shared" ca="1" si="37"/>
        <v/>
      </c>
    </row>
    <row r="1168" spans="2:3" x14ac:dyDescent="0.2">
      <c r="B1168" s="5" t="str">
        <f>IFERROR(VLOOKUP(A1168,CatProd!C:G,5,FALSE),"")</f>
        <v/>
      </c>
      <c r="C1168" s="5" t="str">
        <f t="shared" ca="1" si="37"/>
        <v/>
      </c>
    </row>
    <row r="1169" spans="2:3" x14ac:dyDescent="0.2">
      <c r="B1169" s="5" t="str">
        <f>IFERROR(VLOOKUP(A1169,CatProd!C:G,5,FALSE),"")</f>
        <v/>
      </c>
      <c r="C1169" s="5" t="str">
        <f t="shared" ca="1" si="37"/>
        <v/>
      </c>
    </row>
    <row r="1170" spans="2:3" x14ac:dyDescent="0.2">
      <c r="B1170" s="5" t="str">
        <f>IFERROR(VLOOKUP(A1170,CatProd!C:G,5,FALSE),"")</f>
        <v/>
      </c>
      <c r="C1170" s="5" t="str">
        <f t="shared" ca="1" si="37"/>
        <v/>
      </c>
    </row>
    <row r="1171" spans="2:3" x14ac:dyDescent="0.2">
      <c r="B1171" s="5" t="str">
        <f>IFERROR(VLOOKUP(A1171,CatProd!C:G,5,FALSE),"")</f>
        <v/>
      </c>
      <c r="C1171" s="5" t="str">
        <f t="shared" ca="1" si="37"/>
        <v/>
      </c>
    </row>
    <row r="1172" spans="2:3" x14ac:dyDescent="0.2">
      <c r="B1172" s="5" t="str">
        <f>IFERROR(VLOOKUP(A1172,CatProd!C:G,5,FALSE),"")</f>
        <v/>
      </c>
      <c r="C1172" s="5" t="str">
        <f t="shared" ca="1" si="37"/>
        <v/>
      </c>
    </row>
    <row r="1173" spans="2:3" x14ac:dyDescent="0.2">
      <c r="B1173" s="5" t="str">
        <f>IFERROR(VLOOKUP(A1173,CatProd!C:G,5,FALSE),"")</f>
        <v/>
      </c>
      <c r="C1173" s="5" t="str">
        <f t="shared" ca="1" si="37"/>
        <v/>
      </c>
    </row>
    <row r="1174" spans="2:3" x14ac:dyDescent="0.2">
      <c r="B1174" s="5" t="str">
        <f>IFERROR(VLOOKUP(A1174,CatProd!C:G,5,FALSE),"")</f>
        <v/>
      </c>
      <c r="C1174" s="5" t="str">
        <f t="shared" ca="1" si="37"/>
        <v/>
      </c>
    </row>
    <row r="1175" spans="2:3" x14ac:dyDescent="0.2">
      <c r="B1175" s="5" t="str">
        <f>IFERROR(VLOOKUP(A1175,CatProd!C:G,5,FALSE),"")</f>
        <v/>
      </c>
      <c r="C1175" s="5" t="str">
        <f t="shared" ca="1" si="37"/>
        <v/>
      </c>
    </row>
    <row r="1176" spans="2:3" x14ac:dyDescent="0.2">
      <c r="B1176" s="5" t="str">
        <f>IFERROR(VLOOKUP(A1176,CatProd!C:G,5,FALSE),"")</f>
        <v/>
      </c>
      <c r="C1176" s="5" t="str">
        <f t="shared" ca="1" si="37"/>
        <v/>
      </c>
    </row>
    <row r="1177" spans="2:3" x14ac:dyDescent="0.2">
      <c r="B1177" s="5" t="str">
        <f>IFERROR(VLOOKUP(A1177,CatProd!C:G,5,FALSE),"")</f>
        <v/>
      </c>
      <c r="C1177" s="5" t="str">
        <f t="shared" ca="1" si="37"/>
        <v/>
      </c>
    </row>
    <row r="1178" spans="2:3" x14ac:dyDescent="0.2">
      <c r="B1178" s="5" t="str">
        <f>IFERROR(VLOOKUP(A1178,CatProd!C:G,5,FALSE),"")</f>
        <v/>
      </c>
      <c r="C1178" s="5" t="str">
        <f t="shared" ca="1" si="37"/>
        <v/>
      </c>
    </row>
    <row r="1179" spans="2:3" x14ac:dyDescent="0.2">
      <c r="B1179" s="5" t="str">
        <f>IFERROR(VLOOKUP(A1179,CatProd!C:G,5,FALSE),"")</f>
        <v/>
      </c>
      <c r="C1179" s="5" t="str">
        <f t="shared" ca="1" si="37"/>
        <v/>
      </c>
    </row>
    <row r="1180" spans="2:3" x14ac:dyDescent="0.2">
      <c r="B1180" s="5" t="str">
        <f>IFERROR(VLOOKUP(A1180,CatProd!C:G,5,FALSE),"")</f>
        <v/>
      </c>
      <c r="C1180" s="5" t="str">
        <f t="shared" ca="1" si="37"/>
        <v/>
      </c>
    </row>
    <row r="1181" spans="2:3" x14ac:dyDescent="0.2">
      <c r="B1181" s="5" t="str">
        <f>IFERROR(VLOOKUP(A1181,CatProd!C:G,5,FALSE),"")</f>
        <v/>
      </c>
      <c r="C1181" s="5" t="str">
        <f t="shared" ca="1" si="37"/>
        <v/>
      </c>
    </row>
    <row r="1182" spans="2:3" x14ac:dyDescent="0.2">
      <c r="B1182" s="5" t="str">
        <f>IFERROR(VLOOKUP(A1182,CatProd!C:G,5,FALSE),"")</f>
        <v/>
      </c>
      <c r="C1182" s="5" t="str">
        <f t="shared" ca="1" si="37"/>
        <v/>
      </c>
    </row>
    <row r="1183" spans="2:3" x14ac:dyDescent="0.2">
      <c r="B1183" s="5" t="str">
        <f>IFERROR(VLOOKUP(A1183,CatProd!C:G,5,FALSE),"")</f>
        <v/>
      </c>
      <c r="C1183" s="5" t="str">
        <f t="shared" ca="1" si="37"/>
        <v/>
      </c>
    </row>
    <row r="1184" spans="2:3" x14ac:dyDescent="0.2">
      <c r="B1184" s="5" t="str">
        <f>IFERROR(VLOOKUP(A1184,CatProd!C:G,5,FALSE),"")</f>
        <v/>
      </c>
      <c r="C1184" s="5" t="str">
        <f t="shared" ca="1" si="37"/>
        <v/>
      </c>
    </row>
    <row r="1185" spans="2:3" x14ac:dyDescent="0.2">
      <c r="B1185" s="5" t="str">
        <f>IFERROR(VLOOKUP(A1185,CatProd!C:G,5,FALSE),"")</f>
        <v/>
      </c>
      <c r="C1185" s="5" t="str">
        <f t="shared" ca="1" si="37"/>
        <v/>
      </c>
    </row>
    <row r="1186" spans="2:3" x14ac:dyDescent="0.2">
      <c r="B1186" s="5" t="str">
        <f>IFERROR(VLOOKUP(A1186,CatProd!C:G,5,FALSE),"")</f>
        <v/>
      </c>
      <c r="C1186" s="5" t="str">
        <f t="shared" ca="1" si="37"/>
        <v/>
      </c>
    </row>
    <row r="1187" spans="2:3" x14ac:dyDescent="0.2">
      <c r="B1187" s="5" t="str">
        <f>IFERROR(VLOOKUP(A1187,CatProd!C:G,5,FALSE),"")</f>
        <v/>
      </c>
      <c r="C1187" s="5" t="str">
        <f t="shared" ca="1" si="37"/>
        <v/>
      </c>
    </row>
    <row r="1188" spans="2:3" x14ac:dyDescent="0.2">
      <c r="B1188" s="5" t="str">
        <f>IFERROR(VLOOKUP(A1188,CatProd!C:G,5,FALSE),"")</f>
        <v/>
      </c>
      <c r="C1188" s="5" t="str">
        <f t="shared" ca="1" si="37"/>
        <v/>
      </c>
    </row>
    <row r="1189" spans="2:3" x14ac:dyDescent="0.2">
      <c r="B1189" s="5" t="str">
        <f>IFERROR(VLOOKUP(A1189,CatProd!C:G,5,FALSE),"")</f>
        <v/>
      </c>
      <c r="C1189" s="5" t="str">
        <f t="shared" ca="1" si="37"/>
        <v/>
      </c>
    </row>
    <row r="1190" spans="2:3" x14ac:dyDescent="0.2">
      <c r="B1190" s="5" t="str">
        <f>IFERROR(VLOOKUP(A1190,CatProd!C:G,5,FALSE),"")</f>
        <v/>
      </c>
      <c r="C1190" s="5" t="str">
        <f t="shared" ca="1" si="37"/>
        <v/>
      </c>
    </row>
    <row r="1191" spans="2:3" x14ac:dyDescent="0.2">
      <c r="B1191" s="5" t="str">
        <f>IFERROR(VLOOKUP(A1191,CatProd!C:G,5,FALSE),"")</f>
        <v/>
      </c>
      <c r="C1191" s="5" t="str">
        <f t="shared" ca="1" si="37"/>
        <v/>
      </c>
    </row>
    <row r="1192" spans="2:3" x14ac:dyDescent="0.2">
      <c r="B1192" s="5" t="str">
        <f>IFERROR(VLOOKUP(A1192,CatProd!C:G,5,FALSE),"")</f>
        <v/>
      </c>
      <c r="C1192" s="5" t="str">
        <f t="shared" ca="1" si="37"/>
        <v/>
      </c>
    </row>
    <row r="1193" spans="2:3" x14ac:dyDescent="0.2">
      <c r="B1193" s="5" t="str">
        <f>IFERROR(VLOOKUP(A1193,CatProd!C:G,5,FALSE),"")</f>
        <v/>
      </c>
      <c r="C1193" s="5" t="str">
        <f t="shared" ca="1" si="37"/>
        <v/>
      </c>
    </row>
    <row r="1194" spans="2:3" x14ac:dyDescent="0.2">
      <c r="B1194" s="5" t="str">
        <f>IFERROR(VLOOKUP(A1194,CatProd!C:G,5,FALSE),"")</f>
        <v/>
      </c>
      <c r="C1194" s="5" t="str">
        <f t="shared" ca="1" si="37"/>
        <v/>
      </c>
    </row>
    <row r="1195" spans="2:3" x14ac:dyDescent="0.2">
      <c r="B1195" s="5" t="str">
        <f>IFERROR(VLOOKUP(A1195,CatProd!C:G,5,FALSE),"")</f>
        <v/>
      </c>
      <c r="C1195" s="5" t="str">
        <f t="shared" ca="1" si="37"/>
        <v/>
      </c>
    </row>
    <row r="1196" spans="2:3" x14ac:dyDescent="0.2">
      <c r="B1196" s="5" t="str">
        <f>IFERROR(VLOOKUP(A1196,CatProd!C:G,5,FALSE),"")</f>
        <v/>
      </c>
      <c r="C1196" s="5" t="str">
        <f t="shared" ca="1" si="37"/>
        <v/>
      </c>
    </row>
    <row r="1197" spans="2:3" x14ac:dyDescent="0.2">
      <c r="B1197" s="5" t="str">
        <f>IFERROR(VLOOKUP(A1197,CatProd!C:G,5,FALSE),"")</f>
        <v/>
      </c>
      <c r="C1197" s="5" t="str">
        <f t="shared" ca="1" si="37"/>
        <v/>
      </c>
    </row>
    <row r="1198" spans="2:3" x14ac:dyDescent="0.2">
      <c r="B1198" s="5" t="str">
        <f>IFERROR(VLOOKUP(A1198,CatProd!C:G,5,FALSE),"")</f>
        <v/>
      </c>
      <c r="C1198" s="5" t="str">
        <f t="shared" ca="1" si="37"/>
        <v/>
      </c>
    </row>
    <row r="1199" spans="2:3" x14ac:dyDescent="0.2">
      <c r="B1199" s="5" t="str">
        <f>IFERROR(VLOOKUP(A1199,CatProd!C:G,5,FALSE),"")</f>
        <v/>
      </c>
      <c r="C1199" s="5" t="str">
        <f t="shared" ca="1" si="37"/>
        <v/>
      </c>
    </row>
    <row r="1200" spans="2:3" x14ac:dyDescent="0.2">
      <c r="B1200" s="5" t="str">
        <f>IFERROR(VLOOKUP(A1200,CatProd!C:G,5,FALSE),"")</f>
        <v/>
      </c>
      <c r="C1200" s="5" t="str">
        <f t="shared" ca="1" si="37"/>
        <v/>
      </c>
    </row>
    <row r="1201" spans="2:3" x14ac:dyDescent="0.2">
      <c r="B1201" s="5" t="str">
        <f>IFERROR(VLOOKUP(A1201,CatProd!C:G,5,FALSE),"")</f>
        <v/>
      </c>
      <c r="C1201" s="5" t="str">
        <f t="shared" ca="1" si="37"/>
        <v/>
      </c>
    </row>
    <row r="1202" spans="2:3" x14ac:dyDescent="0.2">
      <c r="B1202" s="5" t="str">
        <f>IFERROR(VLOOKUP(A1202,CatProd!C:G,5,FALSE),"")</f>
        <v/>
      </c>
      <c r="C1202" s="5" t="str">
        <f t="shared" ca="1" si="37"/>
        <v/>
      </c>
    </row>
    <row r="1203" spans="2:3" x14ac:dyDescent="0.2">
      <c r="B1203" s="5" t="str">
        <f>IFERROR(VLOOKUP(A1203,CatProd!C:G,5,FALSE),"")</f>
        <v/>
      </c>
      <c r="C1203" s="5" t="str">
        <f t="shared" ca="1" si="37"/>
        <v/>
      </c>
    </row>
    <row r="1204" spans="2:3" x14ac:dyDescent="0.2">
      <c r="B1204" s="5" t="str">
        <f>IFERROR(VLOOKUP(A1204,CatProd!C:G,5,FALSE),"")</f>
        <v/>
      </c>
      <c r="C1204" s="5" t="str">
        <f t="shared" ca="1" si="37"/>
        <v/>
      </c>
    </row>
    <row r="1205" spans="2:3" x14ac:dyDescent="0.2">
      <c r="B1205" s="5" t="str">
        <f>IFERROR(VLOOKUP(A1205,CatProd!C:G,5,FALSE),"")</f>
        <v/>
      </c>
      <c r="C1205" s="5" t="str">
        <f t="shared" ca="1" si="37"/>
        <v/>
      </c>
    </row>
    <row r="1206" spans="2:3" x14ac:dyDescent="0.2">
      <c r="B1206" s="5" t="str">
        <f>IFERROR(VLOOKUP(A1206,CatProd!C:G,5,FALSE),"")</f>
        <v/>
      </c>
      <c r="C1206" s="5" t="str">
        <f t="shared" ca="1" si="37"/>
        <v/>
      </c>
    </row>
    <row r="1207" spans="2:3" x14ac:dyDescent="0.2">
      <c r="B1207" s="5" t="str">
        <f>IFERROR(VLOOKUP(A1207,CatProd!C:G,5,FALSE),"")</f>
        <v/>
      </c>
      <c r="C1207" s="5" t="str">
        <f t="shared" ca="1" si="37"/>
        <v/>
      </c>
    </row>
    <row r="1208" spans="2:3" x14ac:dyDescent="0.2">
      <c r="B1208" s="5" t="str">
        <f>IFERROR(VLOOKUP(A1208,CatProd!C:G,5,FALSE),"")</f>
        <v/>
      </c>
      <c r="C1208" s="5" t="str">
        <f t="shared" ca="1" si="37"/>
        <v/>
      </c>
    </row>
    <row r="1209" spans="2:3" x14ac:dyDescent="0.2">
      <c r="B1209" s="5" t="str">
        <f>IFERROR(VLOOKUP(A1209,CatProd!C:G,5,FALSE),"")</f>
        <v/>
      </c>
      <c r="C1209" s="5" t="str">
        <f t="shared" ca="1" si="37"/>
        <v/>
      </c>
    </row>
    <row r="1210" spans="2:3" x14ac:dyDescent="0.2">
      <c r="B1210" s="5" t="str">
        <f>IFERROR(VLOOKUP(A1210,CatProd!C:G,5,FALSE),"")</f>
        <v/>
      </c>
      <c r="C1210" s="5" t="str">
        <f t="shared" ca="1" si="37"/>
        <v/>
      </c>
    </row>
    <row r="1211" spans="2:3" x14ac:dyDescent="0.2">
      <c r="B1211" s="5" t="str">
        <f>IFERROR(VLOOKUP(A1211,CatProd!C:G,5,FALSE),"")</f>
        <v/>
      </c>
      <c r="C1211" s="5" t="str">
        <f t="shared" ca="1" si="37"/>
        <v/>
      </c>
    </row>
    <row r="1212" spans="2:3" x14ac:dyDescent="0.2">
      <c r="B1212" s="5" t="str">
        <f>IFERROR(VLOOKUP(A1212,CatProd!C:G,5,FALSE),"")</f>
        <v/>
      </c>
      <c r="C1212" s="5" t="str">
        <f t="shared" ca="1" si="37"/>
        <v/>
      </c>
    </row>
    <row r="1213" spans="2:3" x14ac:dyDescent="0.2">
      <c r="B1213" s="5" t="str">
        <f>IFERROR(VLOOKUP(A1213,CatProd!C:G,5,FALSE),"")</f>
        <v/>
      </c>
      <c r="C1213" s="5" t="str">
        <f t="shared" ca="1" si="37"/>
        <v/>
      </c>
    </row>
    <row r="1214" spans="2:3" x14ac:dyDescent="0.2">
      <c r="B1214" s="5" t="str">
        <f>IFERROR(VLOOKUP(A1214,CatProd!C:G,5,FALSE),"")</f>
        <v/>
      </c>
      <c r="C1214" s="5" t="str">
        <f t="shared" ca="1" si="37"/>
        <v/>
      </c>
    </row>
    <row r="1215" spans="2:3" x14ac:dyDescent="0.2">
      <c r="B1215" s="5" t="str">
        <f>IFERROR(VLOOKUP(A1215,CatProd!C:G,5,FALSE),"")</f>
        <v/>
      </c>
      <c r="C1215" s="5" t="str">
        <f t="shared" ca="1" si="37"/>
        <v/>
      </c>
    </row>
    <row r="1216" spans="2:3" x14ac:dyDescent="0.2">
      <c r="B1216" s="5" t="str">
        <f>IFERROR(VLOOKUP(A1216,CatProd!C:G,5,FALSE),"")</f>
        <v/>
      </c>
      <c r="C1216" s="5" t="str">
        <f t="shared" ca="1" si="37"/>
        <v/>
      </c>
    </row>
    <row r="1217" spans="2:3" x14ac:dyDescent="0.2">
      <c r="B1217" s="5" t="str">
        <f>IFERROR(VLOOKUP(A1217,CatProd!C:G,5,FALSE),"")</f>
        <v/>
      </c>
      <c r="C1217" s="5" t="str">
        <f t="shared" ca="1" si="37"/>
        <v/>
      </c>
    </row>
    <row r="1218" spans="2:3" x14ac:dyDescent="0.2">
      <c r="B1218" s="5" t="str">
        <f>IFERROR(VLOOKUP(A1218,CatProd!C:G,5,FALSE),"")</f>
        <v/>
      </c>
      <c r="C1218" s="5" t="str">
        <f t="shared" ref="C1218:C1281" ca="1" si="38">IF(OFFSET(D1218,0,LangOffset,1,1)&lt;&gt;"",OFFSET(D1218,0,LangOffset,1,1),"")</f>
        <v/>
      </c>
    </row>
    <row r="1219" spans="2:3" x14ac:dyDescent="0.2">
      <c r="B1219" s="5" t="str">
        <f>IFERROR(VLOOKUP(A1219,CatProd!C:G,5,FALSE),"")</f>
        <v/>
      </c>
      <c r="C1219" s="5" t="str">
        <f t="shared" ca="1" si="38"/>
        <v/>
      </c>
    </row>
    <row r="1220" spans="2:3" x14ac:dyDescent="0.2">
      <c r="B1220" s="5" t="str">
        <f>IFERROR(VLOOKUP(A1220,CatProd!C:G,5,FALSE),"")</f>
        <v/>
      </c>
      <c r="C1220" s="5" t="str">
        <f t="shared" ca="1" si="38"/>
        <v/>
      </c>
    </row>
    <row r="1221" spans="2:3" x14ac:dyDescent="0.2">
      <c r="B1221" s="5" t="str">
        <f>IFERROR(VLOOKUP(A1221,CatProd!C:G,5,FALSE),"")</f>
        <v/>
      </c>
      <c r="C1221" s="5" t="str">
        <f t="shared" ca="1" si="38"/>
        <v/>
      </c>
    </row>
    <row r="1222" spans="2:3" x14ac:dyDescent="0.2">
      <c r="B1222" s="5" t="str">
        <f>IFERROR(VLOOKUP(A1222,CatProd!C:G,5,FALSE),"")</f>
        <v/>
      </c>
      <c r="C1222" s="5" t="str">
        <f t="shared" ca="1" si="38"/>
        <v/>
      </c>
    </row>
    <row r="1223" spans="2:3" x14ac:dyDescent="0.2">
      <c r="B1223" s="5" t="str">
        <f>IFERROR(VLOOKUP(A1223,CatProd!C:G,5,FALSE),"")</f>
        <v/>
      </c>
      <c r="C1223" s="5" t="str">
        <f t="shared" ca="1" si="38"/>
        <v/>
      </c>
    </row>
    <row r="1224" spans="2:3" x14ac:dyDescent="0.2">
      <c r="B1224" s="5" t="str">
        <f>IFERROR(VLOOKUP(A1224,CatProd!C:G,5,FALSE),"")</f>
        <v/>
      </c>
      <c r="C1224" s="5" t="str">
        <f t="shared" ca="1" si="38"/>
        <v/>
      </c>
    </row>
    <row r="1225" spans="2:3" x14ac:dyDescent="0.2">
      <c r="B1225" s="5" t="str">
        <f>IFERROR(VLOOKUP(A1225,CatProd!C:G,5,FALSE),"")</f>
        <v/>
      </c>
      <c r="C1225" s="5" t="str">
        <f t="shared" ca="1" si="38"/>
        <v/>
      </c>
    </row>
    <row r="1226" spans="2:3" x14ac:dyDescent="0.2">
      <c r="B1226" s="5" t="str">
        <f>IFERROR(VLOOKUP(A1226,CatProd!C:G,5,FALSE),"")</f>
        <v/>
      </c>
      <c r="C1226" s="5" t="str">
        <f t="shared" ca="1" si="38"/>
        <v/>
      </c>
    </row>
    <row r="1227" spans="2:3" x14ac:dyDescent="0.2">
      <c r="B1227" s="5" t="str">
        <f>IFERROR(VLOOKUP(A1227,CatProd!C:G,5,FALSE),"")</f>
        <v/>
      </c>
      <c r="C1227" s="5" t="str">
        <f t="shared" ca="1" si="38"/>
        <v/>
      </c>
    </row>
    <row r="1228" spans="2:3" x14ac:dyDescent="0.2">
      <c r="B1228" s="5" t="str">
        <f>IFERROR(VLOOKUP(A1228,CatProd!C:G,5,FALSE),"")</f>
        <v/>
      </c>
      <c r="C1228" s="5" t="str">
        <f t="shared" ca="1" si="38"/>
        <v/>
      </c>
    </row>
    <row r="1229" spans="2:3" x14ac:dyDescent="0.2">
      <c r="B1229" s="5" t="str">
        <f>IFERROR(VLOOKUP(A1229,CatProd!C:G,5,FALSE),"")</f>
        <v/>
      </c>
      <c r="C1229" s="5" t="str">
        <f t="shared" ca="1" si="38"/>
        <v/>
      </c>
    </row>
    <row r="1230" spans="2:3" x14ac:dyDescent="0.2">
      <c r="B1230" s="5" t="str">
        <f>IFERROR(VLOOKUP(A1230,CatProd!C:G,5,FALSE),"")</f>
        <v/>
      </c>
      <c r="C1230" s="5" t="str">
        <f t="shared" ca="1" si="38"/>
        <v/>
      </c>
    </row>
    <row r="1231" spans="2:3" x14ac:dyDescent="0.2">
      <c r="B1231" s="5" t="str">
        <f>IFERROR(VLOOKUP(A1231,CatProd!C:G,5,FALSE),"")</f>
        <v/>
      </c>
      <c r="C1231" s="5" t="str">
        <f t="shared" ca="1" si="38"/>
        <v/>
      </c>
    </row>
    <row r="1232" spans="2:3" x14ac:dyDescent="0.2">
      <c r="B1232" s="5" t="str">
        <f>IFERROR(VLOOKUP(A1232,CatProd!C:G,5,FALSE),"")</f>
        <v/>
      </c>
      <c r="C1232" s="5" t="str">
        <f t="shared" ca="1" si="38"/>
        <v/>
      </c>
    </row>
    <row r="1233" spans="2:3" x14ac:dyDescent="0.2">
      <c r="B1233" s="5" t="str">
        <f>IFERROR(VLOOKUP(A1233,CatProd!C:G,5,FALSE),"")</f>
        <v/>
      </c>
      <c r="C1233" s="5" t="str">
        <f t="shared" ca="1" si="38"/>
        <v/>
      </c>
    </row>
    <row r="1234" spans="2:3" x14ac:dyDescent="0.2">
      <c r="B1234" s="5" t="str">
        <f>IFERROR(VLOOKUP(A1234,CatProd!C:G,5,FALSE),"")</f>
        <v/>
      </c>
      <c r="C1234" s="5" t="str">
        <f t="shared" ca="1" si="38"/>
        <v/>
      </c>
    </row>
    <row r="1235" spans="2:3" x14ac:dyDescent="0.2">
      <c r="B1235" s="5" t="str">
        <f>IFERROR(VLOOKUP(A1235,CatProd!C:G,5,FALSE),"")</f>
        <v/>
      </c>
      <c r="C1235" s="5" t="str">
        <f t="shared" ca="1" si="38"/>
        <v/>
      </c>
    </row>
    <row r="1236" spans="2:3" x14ac:dyDescent="0.2">
      <c r="B1236" s="5" t="str">
        <f>IFERROR(VLOOKUP(A1236,CatProd!C:G,5,FALSE),"")</f>
        <v/>
      </c>
      <c r="C1236" s="5" t="str">
        <f t="shared" ca="1" si="38"/>
        <v/>
      </c>
    </row>
    <row r="1237" spans="2:3" x14ac:dyDescent="0.2">
      <c r="B1237" s="5" t="str">
        <f>IFERROR(VLOOKUP(A1237,CatProd!C:G,5,FALSE),"")</f>
        <v/>
      </c>
      <c r="C1237" s="5" t="str">
        <f t="shared" ca="1" si="38"/>
        <v/>
      </c>
    </row>
    <row r="1238" spans="2:3" x14ac:dyDescent="0.2">
      <c r="B1238" s="5" t="str">
        <f>IFERROR(VLOOKUP(A1238,CatProd!C:G,5,FALSE),"")</f>
        <v/>
      </c>
      <c r="C1238" s="5" t="str">
        <f t="shared" ca="1" si="38"/>
        <v/>
      </c>
    </row>
    <row r="1239" spans="2:3" x14ac:dyDescent="0.2">
      <c r="B1239" s="5" t="str">
        <f>IFERROR(VLOOKUP(A1239,CatProd!C:G,5,FALSE),"")</f>
        <v/>
      </c>
      <c r="C1239" s="5" t="str">
        <f t="shared" ca="1" si="38"/>
        <v/>
      </c>
    </row>
    <row r="1240" spans="2:3" x14ac:dyDescent="0.2">
      <c r="B1240" s="5" t="str">
        <f>IFERROR(VLOOKUP(A1240,CatProd!C:G,5,FALSE),"")</f>
        <v/>
      </c>
      <c r="C1240" s="5" t="str">
        <f t="shared" ca="1" si="38"/>
        <v/>
      </c>
    </row>
    <row r="1241" spans="2:3" x14ac:dyDescent="0.2">
      <c r="B1241" s="5" t="str">
        <f>IFERROR(VLOOKUP(A1241,CatProd!C:G,5,FALSE),"")</f>
        <v/>
      </c>
      <c r="C1241" s="5" t="str">
        <f t="shared" ca="1" si="38"/>
        <v/>
      </c>
    </row>
    <row r="1242" spans="2:3" x14ac:dyDescent="0.2">
      <c r="B1242" s="5" t="str">
        <f>IFERROR(VLOOKUP(A1242,CatProd!C:G,5,FALSE),"")</f>
        <v/>
      </c>
      <c r="C1242" s="5" t="str">
        <f t="shared" ca="1" si="38"/>
        <v/>
      </c>
    </row>
    <row r="1243" spans="2:3" x14ac:dyDescent="0.2">
      <c r="B1243" s="5" t="str">
        <f>IFERROR(VLOOKUP(A1243,CatProd!C:G,5,FALSE),"")</f>
        <v/>
      </c>
      <c r="C1243" s="5" t="str">
        <f t="shared" ca="1" si="38"/>
        <v/>
      </c>
    </row>
    <row r="1244" spans="2:3" x14ac:dyDescent="0.2">
      <c r="B1244" s="5" t="str">
        <f>IFERROR(VLOOKUP(A1244,CatProd!C:G,5,FALSE),"")</f>
        <v/>
      </c>
      <c r="C1244" s="5" t="str">
        <f t="shared" ca="1" si="38"/>
        <v/>
      </c>
    </row>
    <row r="1245" spans="2:3" x14ac:dyDescent="0.2">
      <c r="B1245" s="5" t="str">
        <f>IFERROR(VLOOKUP(A1245,CatProd!C:G,5,FALSE),"")</f>
        <v/>
      </c>
      <c r="C1245" s="5" t="str">
        <f t="shared" ca="1" si="38"/>
        <v/>
      </c>
    </row>
    <row r="1246" spans="2:3" x14ac:dyDescent="0.2">
      <c r="B1246" s="5" t="str">
        <f>IFERROR(VLOOKUP(A1246,CatProd!C:G,5,FALSE),"")</f>
        <v/>
      </c>
      <c r="C1246" s="5" t="str">
        <f t="shared" ca="1" si="38"/>
        <v/>
      </c>
    </row>
    <row r="1247" spans="2:3" x14ac:dyDescent="0.2">
      <c r="B1247" s="5" t="str">
        <f>IFERROR(VLOOKUP(A1247,CatProd!C:G,5,FALSE),"")</f>
        <v/>
      </c>
      <c r="C1247" s="5" t="str">
        <f t="shared" ca="1" si="38"/>
        <v/>
      </c>
    </row>
    <row r="1248" spans="2:3" x14ac:dyDescent="0.2">
      <c r="B1248" s="5" t="str">
        <f>IFERROR(VLOOKUP(A1248,CatProd!C:G,5,FALSE),"")</f>
        <v/>
      </c>
      <c r="C1248" s="5" t="str">
        <f t="shared" ca="1" si="38"/>
        <v/>
      </c>
    </row>
    <row r="1249" spans="2:3" x14ac:dyDescent="0.2">
      <c r="B1249" s="5" t="str">
        <f>IFERROR(VLOOKUP(A1249,CatProd!C:G,5,FALSE),"")</f>
        <v/>
      </c>
      <c r="C1249" s="5" t="str">
        <f t="shared" ca="1" si="38"/>
        <v/>
      </c>
    </row>
    <row r="1250" spans="2:3" x14ac:dyDescent="0.2">
      <c r="B1250" s="5" t="str">
        <f>IFERROR(VLOOKUP(A1250,CatProd!C:G,5,FALSE),"")</f>
        <v/>
      </c>
      <c r="C1250" s="5" t="str">
        <f t="shared" ca="1" si="38"/>
        <v/>
      </c>
    </row>
    <row r="1251" spans="2:3" x14ac:dyDescent="0.2">
      <c r="B1251" s="5" t="str">
        <f>IFERROR(VLOOKUP(A1251,CatProd!C:G,5,FALSE),"")</f>
        <v/>
      </c>
      <c r="C1251" s="5" t="str">
        <f t="shared" ca="1" si="38"/>
        <v/>
      </c>
    </row>
    <row r="1252" spans="2:3" x14ac:dyDescent="0.2">
      <c r="B1252" s="5" t="str">
        <f>IFERROR(VLOOKUP(A1252,CatProd!C:G,5,FALSE),"")</f>
        <v/>
      </c>
      <c r="C1252" s="5" t="str">
        <f t="shared" ca="1" si="38"/>
        <v/>
      </c>
    </row>
    <row r="1253" spans="2:3" x14ac:dyDescent="0.2">
      <c r="B1253" s="5" t="str">
        <f>IFERROR(VLOOKUP(A1253,CatProd!C:G,5,FALSE),"")</f>
        <v/>
      </c>
      <c r="C1253" s="5" t="str">
        <f t="shared" ca="1" si="38"/>
        <v/>
      </c>
    </row>
    <row r="1254" spans="2:3" x14ac:dyDescent="0.2">
      <c r="B1254" s="5" t="str">
        <f>IFERROR(VLOOKUP(A1254,CatProd!C:G,5,FALSE),"")</f>
        <v/>
      </c>
      <c r="C1254" s="5" t="str">
        <f t="shared" ca="1" si="38"/>
        <v/>
      </c>
    </row>
    <row r="1255" spans="2:3" x14ac:dyDescent="0.2">
      <c r="B1255" s="5" t="str">
        <f>IFERROR(VLOOKUP(A1255,CatProd!C:G,5,FALSE),"")</f>
        <v/>
      </c>
      <c r="C1255" s="5" t="str">
        <f t="shared" ca="1" si="38"/>
        <v/>
      </c>
    </row>
    <row r="1256" spans="2:3" x14ac:dyDescent="0.2">
      <c r="B1256" s="5" t="str">
        <f>IFERROR(VLOOKUP(A1256,CatProd!C:G,5,FALSE),"")</f>
        <v/>
      </c>
      <c r="C1256" s="5" t="str">
        <f t="shared" ca="1" si="38"/>
        <v/>
      </c>
    </row>
    <row r="1257" spans="2:3" x14ac:dyDescent="0.2">
      <c r="B1257" s="5" t="str">
        <f>IFERROR(VLOOKUP(A1257,CatProd!C:G,5,FALSE),"")</f>
        <v/>
      </c>
      <c r="C1257" s="5" t="str">
        <f t="shared" ca="1" si="38"/>
        <v/>
      </c>
    </row>
    <row r="1258" spans="2:3" x14ac:dyDescent="0.2">
      <c r="B1258" s="5" t="str">
        <f>IFERROR(VLOOKUP(A1258,CatProd!C:G,5,FALSE),"")</f>
        <v/>
      </c>
      <c r="C1258" s="5" t="str">
        <f t="shared" ca="1" si="38"/>
        <v/>
      </c>
    </row>
    <row r="1259" spans="2:3" x14ac:dyDescent="0.2">
      <c r="B1259" s="5" t="str">
        <f>IFERROR(VLOOKUP(A1259,CatProd!C:G,5,FALSE),"")</f>
        <v/>
      </c>
      <c r="C1259" s="5" t="str">
        <f t="shared" ca="1" si="38"/>
        <v/>
      </c>
    </row>
    <row r="1260" spans="2:3" x14ac:dyDescent="0.2">
      <c r="B1260" s="5" t="str">
        <f>IFERROR(VLOOKUP(A1260,CatProd!C:G,5,FALSE),"")</f>
        <v/>
      </c>
      <c r="C1260" s="5" t="str">
        <f t="shared" ca="1" si="38"/>
        <v/>
      </c>
    </row>
    <row r="1261" spans="2:3" x14ac:dyDescent="0.2">
      <c r="B1261" s="5" t="str">
        <f>IFERROR(VLOOKUP(A1261,CatProd!C:G,5,FALSE),"")</f>
        <v/>
      </c>
      <c r="C1261" s="5" t="str">
        <f t="shared" ca="1" si="38"/>
        <v/>
      </c>
    </row>
    <row r="1262" spans="2:3" x14ac:dyDescent="0.2">
      <c r="B1262" s="5" t="str">
        <f>IFERROR(VLOOKUP(A1262,CatProd!C:G,5,FALSE),"")</f>
        <v/>
      </c>
      <c r="C1262" s="5" t="str">
        <f t="shared" ca="1" si="38"/>
        <v/>
      </c>
    </row>
    <row r="1263" spans="2:3" x14ac:dyDescent="0.2">
      <c r="B1263" s="5" t="str">
        <f>IFERROR(VLOOKUP(A1263,CatProd!C:G,5,FALSE),"")</f>
        <v/>
      </c>
      <c r="C1263" s="5" t="str">
        <f t="shared" ca="1" si="38"/>
        <v/>
      </c>
    </row>
    <row r="1264" spans="2:3" x14ac:dyDescent="0.2">
      <c r="B1264" s="5" t="str">
        <f>IFERROR(VLOOKUP(A1264,CatProd!C:G,5,FALSE),"")</f>
        <v/>
      </c>
      <c r="C1264" s="5" t="str">
        <f t="shared" ca="1" si="38"/>
        <v/>
      </c>
    </row>
    <row r="1265" spans="2:3" x14ac:dyDescent="0.2">
      <c r="B1265" s="5" t="str">
        <f>IFERROR(VLOOKUP(A1265,CatProd!C:G,5,FALSE),"")</f>
        <v/>
      </c>
      <c r="C1265" s="5" t="str">
        <f t="shared" ca="1" si="38"/>
        <v/>
      </c>
    </row>
    <row r="1266" spans="2:3" x14ac:dyDescent="0.2">
      <c r="B1266" s="5" t="str">
        <f>IFERROR(VLOOKUP(A1266,CatProd!C:G,5,FALSE),"")</f>
        <v/>
      </c>
      <c r="C1266" s="5" t="str">
        <f t="shared" ca="1" si="38"/>
        <v/>
      </c>
    </row>
    <row r="1267" spans="2:3" x14ac:dyDescent="0.2">
      <c r="B1267" s="5" t="str">
        <f>IFERROR(VLOOKUP(A1267,CatProd!C:G,5,FALSE),"")</f>
        <v/>
      </c>
      <c r="C1267" s="5" t="str">
        <f t="shared" ca="1" si="38"/>
        <v/>
      </c>
    </row>
    <row r="1268" spans="2:3" x14ac:dyDescent="0.2">
      <c r="B1268" s="5" t="str">
        <f>IFERROR(VLOOKUP(A1268,CatProd!C:G,5,FALSE),"")</f>
        <v/>
      </c>
      <c r="C1268" s="5" t="str">
        <f t="shared" ca="1" si="38"/>
        <v/>
      </c>
    </row>
    <row r="1269" spans="2:3" x14ac:dyDescent="0.2">
      <c r="B1269" s="5" t="str">
        <f>IFERROR(VLOOKUP(A1269,CatProd!C:G,5,FALSE),"")</f>
        <v/>
      </c>
      <c r="C1269" s="5" t="str">
        <f t="shared" ca="1" si="38"/>
        <v/>
      </c>
    </row>
    <row r="1270" spans="2:3" x14ac:dyDescent="0.2">
      <c r="B1270" s="5" t="str">
        <f>IFERROR(VLOOKUP(A1270,CatProd!C:G,5,FALSE),"")</f>
        <v/>
      </c>
      <c r="C1270" s="5" t="str">
        <f t="shared" ca="1" si="38"/>
        <v/>
      </c>
    </row>
    <row r="1271" spans="2:3" x14ac:dyDescent="0.2">
      <c r="B1271" s="5" t="str">
        <f>IFERROR(VLOOKUP(A1271,CatProd!C:G,5,FALSE),"")</f>
        <v/>
      </c>
      <c r="C1271" s="5" t="str">
        <f t="shared" ca="1" si="38"/>
        <v/>
      </c>
    </row>
    <row r="1272" spans="2:3" x14ac:dyDescent="0.2">
      <c r="B1272" s="5" t="str">
        <f>IFERROR(VLOOKUP(A1272,CatProd!C:G,5,FALSE),"")</f>
        <v/>
      </c>
      <c r="C1272" s="5" t="str">
        <f t="shared" ca="1" si="38"/>
        <v/>
      </c>
    </row>
    <row r="1273" spans="2:3" x14ac:dyDescent="0.2">
      <c r="B1273" s="5" t="str">
        <f>IFERROR(VLOOKUP(A1273,CatProd!C:G,5,FALSE),"")</f>
        <v/>
      </c>
      <c r="C1273" s="5" t="str">
        <f t="shared" ca="1" si="38"/>
        <v/>
      </c>
    </row>
    <row r="1274" spans="2:3" x14ac:dyDescent="0.2">
      <c r="B1274" s="5" t="str">
        <f>IFERROR(VLOOKUP(A1274,CatProd!C:G,5,FALSE),"")</f>
        <v/>
      </c>
      <c r="C1274" s="5" t="str">
        <f t="shared" ca="1" si="38"/>
        <v/>
      </c>
    </row>
    <row r="1275" spans="2:3" x14ac:dyDescent="0.2">
      <c r="B1275" s="5" t="str">
        <f>IFERROR(VLOOKUP(A1275,CatProd!C:G,5,FALSE),"")</f>
        <v/>
      </c>
      <c r="C1275" s="5" t="str">
        <f t="shared" ca="1" si="38"/>
        <v/>
      </c>
    </row>
    <row r="1276" spans="2:3" x14ac:dyDescent="0.2">
      <c r="B1276" s="5" t="str">
        <f>IFERROR(VLOOKUP(A1276,CatProd!C:G,5,FALSE),"")</f>
        <v/>
      </c>
      <c r="C1276" s="5" t="str">
        <f t="shared" ca="1" si="38"/>
        <v/>
      </c>
    </row>
    <row r="1277" spans="2:3" x14ac:dyDescent="0.2">
      <c r="B1277" s="5" t="str">
        <f>IFERROR(VLOOKUP(A1277,CatProd!C:G,5,FALSE),"")</f>
        <v/>
      </c>
      <c r="C1277" s="5" t="str">
        <f t="shared" ca="1" si="38"/>
        <v/>
      </c>
    </row>
    <row r="1278" spans="2:3" x14ac:dyDescent="0.2">
      <c r="B1278" s="5" t="str">
        <f>IFERROR(VLOOKUP(A1278,CatProd!C:G,5,FALSE),"")</f>
        <v/>
      </c>
      <c r="C1278" s="5" t="str">
        <f t="shared" ca="1" si="38"/>
        <v/>
      </c>
    </row>
    <row r="1279" spans="2:3" x14ac:dyDescent="0.2">
      <c r="B1279" s="5" t="str">
        <f>IFERROR(VLOOKUP(A1279,CatProd!C:G,5,FALSE),"")</f>
        <v/>
      </c>
      <c r="C1279" s="5" t="str">
        <f t="shared" ca="1" si="38"/>
        <v/>
      </c>
    </row>
    <row r="1280" spans="2:3" x14ac:dyDescent="0.2">
      <c r="B1280" s="5" t="str">
        <f>IFERROR(VLOOKUP(A1280,CatProd!C:G,5,FALSE),"")</f>
        <v/>
      </c>
      <c r="C1280" s="5" t="str">
        <f t="shared" ca="1" si="38"/>
        <v/>
      </c>
    </row>
    <row r="1281" spans="2:3" x14ac:dyDescent="0.2">
      <c r="B1281" s="5" t="str">
        <f>IFERROR(VLOOKUP(A1281,CatProd!C:G,5,FALSE),"")</f>
        <v/>
      </c>
      <c r="C1281" s="5" t="str">
        <f t="shared" ca="1" si="38"/>
        <v/>
      </c>
    </row>
    <row r="1282" spans="2:3" x14ac:dyDescent="0.2">
      <c r="B1282" s="5" t="str">
        <f>IFERROR(VLOOKUP(A1282,CatProd!C:G,5,FALSE),"")</f>
        <v/>
      </c>
      <c r="C1282" s="5" t="str">
        <f t="shared" ref="C1282:C1345" ca="1" si="39">IF(OFFSET(D1282,0,LangOffset,1,1)&lt;&gt;"",OFFSET(D1282,0,LangOffset,1,1),"")</f>
        <v/>
      </c>
    </row>
    <row r="1283" spans="2:3" x14ac:dyDescent="0.2">
      <c r="B1283" s="5" t="str">
        <f>IFERROR(VLOOKUP(A1283,CatProd!C:G,5,FALSE),"")</f>
        <v/>
      </c>
      <c r="C1283" s="5" t="str">
        <f t="shared" ca="1" si="39"/>
        <v/>
      </c>
    </row>
    <row r="1284" spans="2:3" x14ac:dyDescent="0.2">
      <c r="B1284" s="5" t="str">
        <f>IFERROR(VLOOKUP(A1284,CatProd!C:G,5,FALSE),"")</f>
        <v/>
      </c>
      <c r="C1284" s="5" t="str">
        <f t="shared" ca="1" si="39"/>
        <v/>
      </c>
    </row>
    <row r="1285" spans="2:3" x14ac:dyDescent="0.2">
      <c r="B1285" s="5" t="str">
        <f>IFERROR(VLOOKUP(A1285,CatProd!C:G,5,FALSE),"")</f>
        <v/>
      </c>
      <c r="C1285" s="5" t="str">
        <f t="shared" ca="1" si="39"/>
        <v/>
      </c>
    </row>
    <row r="1286" spans="2:3" x14ac:dyDescent="0.2">
      <c r="B1286" s="5" t="str">
        <f>IFERROR(VLOOKUP(A1286,CatProd!C:G,5,FALSE),"")</f>
        <v/>
      </c>
      <c r="C1286" s="5" t="str">
        <f t="shared" ca="1" si="39"/>
        <v/>
      </c>
    </row>
    <row r="1287" spans="2:3" x14ac:dyDescent="0.2">
      <c r="B1287" s="5" t="str">
        <f>IFERROR(VLOOKUP(A1287,CatProd!C:G,5,FALSE),"")</f>
        <v/>
      </c>
      <c r="C1287" s="5" t="str">
        <f t="shared" ca="1" si="39"/>
        <v/>
      </c>
    </row>
    <row r="1288" spans="2:3" x14ac:dyDescent="0.2">
      <c r="B1288" s="5" t="str">
        <f>IFERROR(VLOOKUP(A1288,CatProd!C:G,5,FALSE),"")</f>
        <v/>
      </c>
      <c r="C1288" s="5" t="str">
        <f t="shared" ca="1" si="39"/>
        <v/>
      </c>
    </row>
    <row r="1289" spans="2:3" x14ac:dyDescent="0.2">
      <c r="B1289" s="5" t="str">
        <f>IFERROR(VLOOKUP(A1289,CatProd!C:G,5,FALSE),"")</f>
        <v/>
      </c>
      <c r="C1289" s="5" t="str">
        <f t="shared" ca="1" si="39"/>
        <v/>
      </c>
    </row>
    <row r="1290" spans="2:3" x14ac:dyDescent="0.2">
      <c r="B1290" s="5" t="str">
        <f>IFERROR(VLOOKUP(A1290,CatProd!C:G,5,FALSE),"")</f>
        <v/>
      </c>
      <c r="C1290" s="5" t="str">
        <f t="shared" ca="1" si="39"/>
        <v/>
      </c>
    </row>
    <row r="1291" spans="2:3" x14ac:dyDescent="0.2">
      <c r="B1291" s="5" t="str">
        <f>IFERROR(VLOOKUP(A1291,CatProd!C:G,5,FALSE),"")</f>
        <v/>
      </c>
      <c r="C1291" s="5" t="str">
        <f t="shared" ca="1" si="39"/>
        <v/>
      </c>
    </row>
    <row r="1292" spans="2:3" x14ac:dyDescent="0.2">
      <c r="B1292" s="5" t="str">
        <f>IFERROR(VLOOKUP(A1292,CatProd!C:G,5,FALSE),"")</f>
        <v/>
      </c>
      <c r="C1292" s="5" t="str">
        <f t="shared" ca="1" si="39"/>
        <v/>
      </c>
    </row>
    <row r="1293" spans="2:3" x14ac:dyDescent="0.2">
      <c r="B1293" s="5" t="str">
        <f>IFERROR(VLOOKUP(A1293,CatProd!C:G,5,FALSE),"")</f>
        <v/>
      </c>
      <c r="C1293" s="5" t="str">
        <f t="shared" ca="1" si="39"/>
        <v/>
      </c>
    </row>
    <row r="1294" spans="2:3" x14ac:dyDescent="0.2">
      <c r="B1294" s="5" t="str">
        <f>IFERROR(VLOOKUP(A1294,CatProd!C:G,5,FALSE),"")</f>
        <v/>
      </c>
      <c r="C1294" s="5" t="str">
        <f t="shared" ca="1" si="39"/>
        <v/>
      </c>
    </row>
    <row r="1295" spans="2:3" x14ac:dyDescent="0.2">
      <c r="B1295" s="5" t="str">
        <f>IFERROR(VLOOKUP(A1295,CatProd!C:G,5,FALSE),"")</f>
        <v/>
      </c>
      <c r="C1295" s="5" t="str">
        <f t="shared" ca="1" si="39"/>
        <v/>
      </c>
    </row>
    <row r="1296" spans="2:3" x14ac:dyDescent="0.2">
      <c r="B1296" s="5" t="str">
        <f>IFERROR(VLOOKUP(A1296,CatProd!C:G,5,FALSE),"")</f>
        <v/>
      </c>
      <c r="C1296" s="5" t="str">
        <f t="shared" ca="1" si="39"/>
        <v/>
      </c>
    </row>
    <row r="1297" spans="2:3" x14ac:dyDescent="0.2">
      <c r="B1297" s="5" t="str">
        <f>IFERROR(VLOOKUP(A1297,CatProd!C:G,5,FALSE),"")</f>
        <v/>
      </c>
      <c r="C1297" s="5" t="str">
        <f t="shared" ca="1" si="39"/>
        <v/>
      </c>
    </row>
    <row r="1298" spans="2:3" x14ac:dyDescent="0.2">
      <c r="B1298" s="5" t="str">
        <f>IFERROR(VLOOKUP(A1298,CatProd!C:G,5,FALSE),"")</f>
        <v/>
      </c>
      <c r="C1298" s="5" t="str">
        <f t="shared" ca="1" si="39"/>
        <v/>
      </c>
    </row>
    <row r="1299" spans="2:3" x14ac:dyDescent="0.2">
      <c r="B1299" s="5" t="str">
        <f>IFERROR(VLOOKUP(A1299,CatProd!C:G,5,FALSE),"")</f>
        <v/>
      </c>
      <c r="C1299" s="5" t="str">
        <f t="shared" ca="1" si="39"/>
        <v/>
      </c>
    </row>
    <row r="1300" spans="2:3" x14ac:dyDescent="0.2">
      <c r="B1300" s="5" t="str">
        <f>IFERROR(VLOOKUP(A1300,CatProd!C:G,5,FALSE),"")</f>
        <v/>
      </c>
      <c r="C1300" s="5" t="str">
        <f t="shared" ca="1" si="39"/>
        <v/>
      </c>
    </row>
    <row r="1301" spans="2:3" x14ac:dyDescent="0.2">
      <c r="B1301" s="5" t="str">
        <f>IFERROR(VLOOKUP(A1301,CatProd!C:G,5,FALSE),"")</f>
        <v/>
      </c>
      <c r="C1301" s="5" t="str">
        <f t="shared" ca="1" si="39"/>
        <v/>
      </c>
    </row>
    <row r="1302" spans="2:3" x14ac:dyDescent="0.2">
      <c r="B1302" s="5" t="str">
        <f>IFERROR(VLOOKUP(A1302,CatProd!C:G,5,FALSE),"")</f>
        <v/>
      </c>
      <c r="C1302" s="5" t="str">
        <f t="shared" ca="1" si="39"/>
        <v/>
      </c>
    </row>
    <row r="1303" spans="2:3" x14ac:dyDescent="0.2">
      <c r="B1303" s="5" t="str">
        <f>IFERROR(VLOOKUP(A1303,CatProd!C:G,5,FALSE),"")</f>
        <v/>
      </c>
      <c r="C1303" s="5" t="str">
        <f t="shared" ca="1" si="39"/>
        <v/>
      </c>
    </row>
    <row r="1304" spans="2:3" x14ac:dyDescent="0.2">
      <c r="B1304" s="5" t="str">
        <f>IFERROR(VLOOKUP(A1304,CatProd!C:G,5,FALSE),"")</f>
        <v/>
      </c>
      <c r="C1304" s="5" t="str">
        <f t="shared" ca="1" si="39"/>
        <v/>
      </c>
    </row>
    <row r="1305" spans="2:3" x14ac:dyDescent="0.2">
      <c r="B1305" s="5" t="str">
        <f>IFERROR(VLOOKUP(A1305,CatProd!C:G,5,FALSE),"")</f>
        <v/>
      </c>
      <c r="C1305" s="5" t="str">
        <f t="shared" ca="1" si="39"/>
        <v/>
      </c>
    </row>
    <row r="1306" spans="2:3" x14ac:dyDescent="0.2">
      <c r="B1306" s="5" t="str">
        <f>IFERROR(VLOOKUP(A1306,CatProd!C:G,5,FALSE),"")</f>
        <v/>
      </c>
      <c r="C1306" s="5" t="str">
        <f t="shared" ca="1" si="39"/>
        <v/>
      </c>
    </row>
    <row r="1307" spans="2:3" x14ac:dyDescent="0.2">
      <c r="B1307" s="5" t="str">
        <f>IFERROR(VLOOKUP(A1307,CatProd!C:G,5,FALSE),"")</f>
        <v/>
      </c>
      <c r="C1307" s="5" t="str">
        <f t="shared" ca="1" si="39"/>
        <v/>
      </c>
    </row>
    <row r="1308" spans="2:3" x14ac:dyDescent="0.2">
      <c r="B1308" s="5" t="str">
        <f>IFERROR(VLOOKUP(A1308,CatProd!C:G,5,FALSE),"")</f>
        <v/>
      </c>
      <c r="C1308" s="5" t="str">
        <f t="shared" ca="1" si="39"/>
        <v/>
      </c>
    </row>
    <row r="1309" spans="2:3" x14ac:dyDescent="0.2">
      <c r="B1309" s="5" t="str">
        <f>IFERROR(VLOOKUP(A1309,CatProd!C:G,5,FALSE),"")</f>
        <v/>
      </c>
      <c r="C1309" s="5" t="str">
        <f t="shared" ca="1" si="39"/>
        <v/>
      </c>
    </row>
    <row r="1310" spans="2:3" x14ac:dyDescent="0.2">
      <c r="B1310" s="5" t="str">
        <f>IFERROR(VLOOKUP(A1310,CatProd!C:G,5,FALSE),"")</f>
        <v/>
      </c>
      <c r="C1310" s="5" t="str">
        <f t="shared" ca="1" si="39"/>
        <v/>
      </c>
    </row>
    <row r="1311" spans="2:3" x14ac:dyDescent="0.2">
      <c r="B1311" s="5" t="str">
        <f>IFERROR(VLOOKUP(A1311,CatProd!C:G,5,FALSE),"")</f>
        <v/>
      </c>
      <c r="C1311" s="5" t="str">
        <f t="shared" ca="1" si="39"/>
        <v/>
      </c>
    </row>
    <row r="1312" spans="2:3" x14ac:dyDescent="0.2">
      <c r="B1312" s="5" t="str">
        <f>IFERROR(VLOOKUP(A1312,CatProd!C:G,5,FALSE),"")</f>
        <v/>
      </c>
      <c r="C1312" s="5" t="str">
        <f t="shared" ca="1" si="39"/>
        <v/>
      </c>
    </row>
    <row r="1313" spans="2:3" x14ac:dyDescent="0.2">
      <c r="B1313" s="5" t="str">
        <f>IFERROR(VLOOKUP(A1313,CatProd!C:G,5,FALSE),"")</f>
        <v/>
      </c>
      <c r="C1313" s="5" t="str">
        <f t="shared" ca="1" si="39"/>
        <v/>
      </c>
    </row>
    <row r="1314" spans="2:3" x14ac:dyDescent="0.2">
      <c r="B1314" s="5" t="str">
        <f>IFERROR(VLOOKUP(A1314,CatProd!C:G,5,FALSE),"")</f>
        <v/>
      </c>
      <c r="C1314" s="5" t="str">
        <f t="shared" ca="1" si="39"/>
        <v/>
      </c>
    </row>
    <row r="1315" spans="2:3" x14ac:dyDescent="0.2">
      <c r="B1315" s="5" t="str">
        <f>IFERROR(VLOOKUP(A1315,CatProd!C:G,5,FALSE),"")</f>
        <v/>
      </c>
      <c r="C1315" s="5" t="str">
        <f t="shared" ca="1" si="39"/>
        <v/>
      </c>
    </row>
    <row r="1316" spans="2:3" x14ac:dyDescent="0.2">
      <c r="B1316" s="5" t="str">
        <f>IFERROR(VLOOKUP(A1316,CatProd!C:G,5,FALSE),"")</f>
        <v/>
      </c>
      <c r="C1316" s="5" t="str">
        <f t="shared" ca="1" si="39"/>
        <v/>
      </c>
    </row>
    <row r="1317" spans="2:3" x14ac:dyDescent="0.2">
      <c r="B1317" s="5" t="str">
        <f>IFERROR(VLOOKUP(A1317,CatProd!C:G,5,FALSE),"")</f>
        <v/>
      </c>
      <c r="C1317" s="5" t="str">
        <f t="shared" ca="1" si="39"/>
        <v/>
      </c>
    </row>
    <row r="1318" spans="2:3" x14ac:dyDescent="0.2">
      <c r="B1318" s="5" t="str">
        <f>IFERROR(VLOOKUP(A1318,CatProd!C:G,5,FALSE),"")</f>
        <v/>
      </c>
      <c r="C1318" s="5" t="str">
        <f t="shared" ca="1" si="39"/>
        <v/>
      </c>
    </row>
    <row r="1319" spans="2:3" x14ac:dyDescent="0.2">
      <c r="B1319" s="5" t="str">
        <f>IFERROR(VLOOKUP(A1319,CatProd!C:G,5,FALSE),"")</f>
        <v/>
      </c>
      <c r="C1319" s="5" t="str">
        <f t="shared" ca="1" si="39"/>
        <v/>
      </c>
    </row>
    <row r="1320" spans="2:3" x14ac:dyDescent="0.2">
      <c r="B1320" s="5" t="str">
        <f>IFERROR(VLOOKUP(A1320,CatProd!C:G,5,FALSE),"")</f>
        <v/>
      </c>
      <c r="C1320" s="5" t="str">
        <f t="shared" ca="1" si="39"/>
        <v/>
      </c>
    </row>
    <row r="1321" spans="2:3" x14ac:dyDescent="0.2">
      <c r="B1321" s="5" t="str">
        <f>IFERROR(VLOOKUP(A1321,CatProd!C:G,5,FALSE),"")</f>
        <v/>
      </c>
      <c r="C1321" s="5" t="str">
        <f t="shared" ca="1" si="39"/>
        <v/>
      </c>
    </row>
    <row r="1322" spans="2:3" x14ac:dyDescent="0.2">
      <c r="B1322" s="5" t="str">
        <f>IFERROR(VLOOKUP(A1322,CatProd!C:G,5,FALSE),"")</f>
        <v/>
      </c>
      <c r="C1322" s="5" t="str">
        <f t="shared" ca="1" si="39"/>
        <v/>
      </c>
    </row>
    <row r="1323" spans="2:3" x14ac:dyDescent="0.2">
      <c r="B1323" s="5" t="str">
        <f>IFERROR(VLOOKUP(A1323,CatProd!C:G,5,FALSE),"")</f>
        <v/>
      </c>
      <c r="C1323" s="5" t="str">
        <f t="shared" ca="1" si="39"/>
        <v/>
      </c>
    </row>
    <row r="1324" spans="2:3" x14ac:dyDescent="0.2">
      <c r="B1324" s="5" t="str">
        <f>IFERROR(VLOOKUP(A1324,CatProd!C:G,5,FALSE),"")</f>
        <v/>
      </c>
      <c r="C1324" s="5" t="str">
        <f t="shared" ca="1" si="39"/>
        <v/>
      </c>
    </row>
    <row r="1325" spans="2:3" x14ac:dyDescent="0.2">
      <c r="B1325" s="5" t="str">
        <f>IFERROR(VLOOKUP(A1325,CatProd!C:G,5,FALSE),"")</f>
        <v/>
      </c>
      <c r="C1325" s="5" t="str">
        <f t="shared" ca="1" si="39"/>
        <v/>
      </c>
    </row>
    <row r="1326" spans="2:3" x14ac:dyDescent="0.2">
      <c r="B1326" s="5" t="str">
        <f>IFERROR(VLOOKUP(A1326,CatProd!C:G,5,FALSE),"")</f>
        <v/>
      </c>
      <c r="C1326" s="5" t="str">
        <f t="shared" ca="1" si="39"/>
        <v/>
      </c>
    </row>
    <row r="1327" spans="2:3" x14ac:dyDescent="0.2">
      <c r="B1327" s="5" t="str">
        <f>IFERROR(VLOOKUP(A1327,CatProd!C:G,5,FALSE),"")</f>
        <v/>
      </c>
      <c r="C1327" s="5" t="str">
        <f t="shared" ca="1" si="39"/>
        <v/>
      </c>
    </row>
    <row r="1328" spans="2:3" x14ac:dyDescent="0.2">
      <c r="B1328" s="5" t="str">
        <f>IFERROR(VLOOKUP(A1328,CatProd!C:G,5,FALSE),"")</f>
        <v/>
      </c>
      <c r="C1328" s="5" t="str">
        <f t="shared" ca="1" si="39"/>
        <v/>
      </c>
    </row>
    <row r="1329" spans="2:3" x14ac:dyDescent="0.2">
      <c r="B1329" s="5" t="str">
        <f>IFERROR(VLOOKUP(A1329,CatProd!C:G,5,FALSE),"")</f>
        <v/>
      </c>
      <c r="C1329" s="5" t="str">
        <f t="shared" ca="1" si="39"/>
        <v/>
      </c>
    </row>
    <row r="1330" spans="2:3" x14ac:dyDescent="0.2">
      <c r="B1330" s="5" t="str">
        <f>IFERROR(VLOOKUP(A1330,CatProd!C:G,5,FALSE),"")</f>
        <v/>
      </c>
      <c r="C1330" s="5" t="str">
        <f t="shared" ca="1" si="39"/>
        <v/>
      </c>
    </row>
    <row r="1331" spans="2:3" x14ac:dyDescent="0.2">
      <c r="B1331" s="5" t="str">
        <f>IFERROR(VLOOKUP(A1331,CatProd!C:G,5,FALSE),"")</f>
        <v/>
      </c>
      <c r="C1331" s="5" t="str">
        <f t="shared" ca="1" si="39"/>
        <v/>
      </c>
    </row>
    <row r="1332" spans="2:3" x14ac:dyDescent="0.2">
      <c r="B1332" s="5" t="str">
        <f>IFERROR(VLOOKUP(A1332,CatProd!C:G,5,FALSE),"")</f>
        <v/>
      </c>
      <c r="C1332" s="5" t="str">
        <f t="shared" ca="1" si="39"/>
        <v/>
      </c>
    </row>
    <row r="1333" spans="2:3" x14ac:dyDescent="0.2">
      <c r="B1333" s="5" t="str">
        <f>IFERROR(VLOOKUP(A1333,CatProd!C:G,5,FALSE),"")</f>
        <v/>
      </c>
      <c r="C1333" s="5" t="str">
        <f t="shared" ca="1" si="39"/>
        <v/>
      </c>
    </row>
    <row r="1334" spans="2:3" x14ac:dyDescent="0.2">
      <c r="B1334" s="5" t="str">
        <f>IFERROR(VLOOKUP(A1334,CatProd!C:G,5,FALSE),"")</f>
        <v/>
      </c>
      <c r="C1334" s="5" t="str">
        <f t="shared" ca="1" si="39"/>
        <v/>
      </c>
    </row>
    <row r="1335" spans="2:3" x14ac:dyDescent="0.2">
      <c r="B1335" s="5" t="str">
        <f>IFERROR(VLOOKUP(A1335,CatProd!C:G,5,FALSE),"")</f>
        <v/>
      </c>
      <c r="C1335" s="5" t="str">
        <f t="shared" ca="1" si="39"/>
        <v/>
      </c>
    </row>
    <row r="1336" spans="2:3" x14ac:dyDescent="0.2">
      <c r="B1336" s="5" t="str">
        <f>IFERROR(VLOOKUP(A1336,CatProd!C:G,5,FALSE),"")</f>
        <v/>
      </c>
      <c r="C1336" s="5" t="str">
        <f t="shared" ca="1" si="39"/>
        <v/>
      </c>
    </row>
    <row r="1337" spans="2:3" x14ac:dyDescent="0.2">
      <c r="B1337" s="5" t="str">
        <f>IFERROR(VLOOKUP(A1337,CatProd!C:G,5,FALSE),"")</f>
        <v/>
      </c>
      <c r="C1337" s="5" t="str">
        <f t="shared" ca="1" si="39"/>
        <v/>
      </c>
    </row>
    <row r="1338" spans="2:3" x14ac:dyDescent="0.2">
      <c r="B1338" s="5" t="str">
        <f>IFERROR(VLOOKUP(A1338,CatProd!C:G,5,FALSE),"")</f>
        <v/>
      </c>
      <c r="C1338" s="5" t="str">
        <f t="shared" ca="1" si="39"/>
        <v/>
      </c>
    </row>
    <row r="1339" spans="2:3" x14ac:dyDescent="0.2">
      <c r="B1339" s="5" t="str">
        <f>IFERROR(VLOOKUP(A1339,CatProd!C:G,5,FALSE),"")</f>
        <v/>
      </c>
      <c r="C1339" s="5" t="str">
        <f t="shared" ca="1" si="39"/>
        <v/>
      </c>
    </row>
    <row r="1340" spans="2:3" x14ac:dyDescent="0.2">
      <c r="B1340" s="5" t="str">
        <f>IFERROR(VLOOKUP(A1340,CatProd!C:G,5,FALSE),"")</f>
        <v/>
      </c>
      <c r="C1340" s="5" t="str">
        <f t="shared" ca="1" si="39"/>
        <v/>
      </c>
    </row>
    <row r="1341" spans="2:3" x14ac:dyDescent="0.2">
      <c r="B1341" s="5" t="str">
        <f>IFERROR(VLOOKUP(A1341,CatProd!C:G,5,FALSE),"")</f>
        <v/>
      </c>
      <c r="C1341" s="5" t="str">
        <f t="shared" ca="1" si="39"/>
        <v/>
      </c>
    </row>
    <row r="1342" spans="2:3" x14ac:dyDescent="0.2">
      <c r="B1342" s="5" t="str">
        <f>IFERROR(VLOOKUP(A1342,CatProd!C:G,5,FALSE),"")</f>
        <v/>
      </c>
      <c r="C1342" s="5" t="str">
        <f t="shared" ca="1" si="39"/>
        <v/>
      </c>
    </row>
    <row r="1343" spans="2:3" x14ac:dyDescent="0.2">
      <c r="B1343" s="5" t="str">
        <f>IFERROR(VLOOKUP(A1343,CatProd!C:G,5,FALSE),"")</f>
        <v/>
      </c>
      <c r="C1343" s="5" t="str">
        <f t="shared" ca="1" si="39"/>
        <v/>
      </c>
    </row>
    <row r="1344" spans="2:3" x14ac:dyDescent="0.2">
      <c r="B1344" s="5" t="str">
        <f>IFERROR(VLOOKUP(A1344,CatProd!C:G,5,FALSE),"")</f>
        <v/>
      </c>
      <c r="C1344" s="5" t="str">
        <f t="shared" ca="1" si="39"/>
        <v/>
      </c>
    </row>
    <row r="1345" spans="2:3" x14ac:dyDescent="0.2">
      <c r="B1345" s="5" t="str">
        <f>IFERROR(VLOOKUP(A1345,CatProd!C:G,5,FALSE),"")</f>
        <v/>
      </c>
      <c r="C1345" s="5" t="str">
        <f t="shared" ca="1" si="39"/>
        <v/>
      </c>
    </row>
    <row r="1346" spans="2:3" x14ac:dyDescent="0.2">
      <c r="B1346" s="5" t="str">
        <f>IFERROR(VLOOKUP(A1346,CatProd!C:G,5,FALSE),"")</f>
        <v/>
      </c>
      <c r="C1346" s="5" t="str">
        <f t="shared" ref="C1346:C1409" ca="1" si="40">IF(OFFSET(D1346,0,LangOffset,1,1)&lt;&gt;"",OFFSET(D1346,0,LangOffset,1,1),"")</f>
        <v/>
      </c>
    </row>
    <row r="1347" spans="2:3" x14ac:dyDescent="0.2">
      <c r="B1347" s="5" t="str">
        <f>IFERROR(VLOOKUP(A1347,CatProd!C:G,5,FALSE),"")</f>
        <v/>
      </c>
      <c r="C1347" s="5" t="str">
        <f t="shared" ca="1" si="40"/>
        <v/>
      </c>
    </row>
    <row r="1348" spans="2:3" x14ac:dyDescent="0.2">
      <c r="B1348" s="5" t="str">
        <f>IFERROR(VLOOKUP(A1348,CatProd!C:G,5,FALSE),"")</f>
        <v/>
      </c>
      <c r="C1348" s="5" t="str">
        <f t="shared" ca="1" si="40"/>
        <v/>
      </c>
    </row>
    <row r="1349" spans="2:3" x14ac:dyDescent="0.2">
      <c r="B1349" s="5" t="str">
        <f>IFERROR(VLOOKUP(A1349,CatProd!C:G,5,FALSE),"")</f>
        <v/>
      </c>
      <c r="C1349" s="5" t="str">
        <f t="shared" ca="1" si="40"/>
        <v/>
      </c>
    </row>
    <row r="1350" spans="2:3" x14ac:dyDescent="0.2">
      <c r="B1350" s="5" t="str">
        <f>IFERROR(VLOOKUP(A1350,CatProd!C:G,5,FALSE),"")</f>
        <v/>
      </c>
      <c r="C1350" s="5" t="str">
        <f t="shared" ca="1" si="40"/>
        <v/>
      </c>
    </row>
    <row r="1351" spans="2:3" x14ac:dyDescent="0.2">
      <c r="B1351" s="5" t="str">
        <f>IFERROR(VLOOKUP(A1351,CatProd!C:G,5,FALSE),"")</f>
        <v/>
      </c>
      <c r="C1351" s="5" t="str">
        <f t="shared" ca="1" si="40"/>
        <v/>
      </c>
    </row>
    <row r="1352" spans="2:3" x14ac:dyDescent="0.2">
      <c r="B1352" s="5" t="str">
        <f>IFERROR(VLOOKUP(A1352,CatProd!C:G,5,FALSE),"")</f>
        <v/>
      </c>
      <c r="C1352" s="5" t="str">
        <f t="shared" ca="1" si="40"/>
        <v/>
      </c>
    </row>
    <row r="1353" spans="2:3" x14ac:dyDescent="0.2">
      <c r="B1353" s="5" t="str">
        <f>IFERROR(VLOOKUP(A1353,CatProd!C:G,5,FALSE),"")</f>
        <v/>
      </c>
      <c r="C1353" s="5" t="str">
        <f t="shared" ca="1" si="40"/>
        <v/>
      </c>
    </row>
    <row r="1354" spans="2:3" x14ac:dyDescent="0.2">
      <c r="B1354" s="5" t="str">
        <f>IFERROR(VLOOKUP(A1354,CatProd!C:G,5,FALSE),"")</f>
        <v/>
      </c>
      <c r="C1354" s="5" t="str">
        <f t="shared" ca="1" si="40"/>
        <v/>
      </c>
    </row>
    <row r="1355" spans="2:3" x14ac:dyDescent="0.2">
      <c r="B1355" s="5" t="str">
        <f>IFERROR(VLOOKUP(A1355,CatProd!C:G,5,FALSE),"")</f>
        <v/>
      </c>
      <c r="C1355" s="5" t="str">
        <f t="shared" ca="1" si="40"/>
        <v/>
      </c>
    </row>
    <row r="1356" spans="2:3" x14ac:dyDescent="0.2">
      <c r="B1356" s="5" t="str">
        <f>IFERROR(VLOOKUP(A1356,CatProd!C:G,5,FALSE),"")</f>
        <v/>
      </c>
      <c r="C1356" s="5" t="str">
        <f t="shared" ca="1" si="40"/>
        <v/>
      </c>
    </row>
    <row r="1357" spans="2:3" x14ac:dyDescent="0.2">
      <c r="B1357" s="5" t="str">
        <f>IFERROR(VLOOKUP(A1357,CatProd!C:G,5,FALSE),"")</f>
        <v/>
      </c>
      <c r="C1357" s="5" t="str">
        <f t="shared" ca="1" si="40"/>
        <v/>
      </c>
    </row>
    <row r="1358" spans="2:3" x14ac:dyDescent="0.2">
      <c r="B1358" s="5" t="str">
        <f>IFERROR(VLOOKUP(A1358,CatProd!C:G,5,FALSE),"")</f>
        <v/>
      </c>
      <c r="C1358" s="5" t="str">
        <f t="shared" ca="1" si="40"/>
        <v/>
      </c>
    </row>
    <row r="1359" spans="2:3" x14ac:dyDescent="0.2">
      <c r="B1359" s="5" t="str">
        <f>IFERROR(VLOOKUP(A1359,CatProd!C:G,5,FALSE),"")</f>
        <v/>
      </c>
      <c r="C1359" s="5" t="str">
        <f t="shared" ca="1" si="40"/>
        <v/>
      </c>
    </row>
    <row r="1360" spans="2:3" x14ac:dyDescent="0.2">
      <c r="B1360" s="5" t="str">
        <f>IFERROR(VLOOKUP(A1360,CatProd!C:G,5,FALSE),"")</f>
        <v/>
      </c>
      <c r="C1360" s="5" t="str">
        <f t="shared" ca="1" si="40"/>
        <v/>
      </c>
    </row>
    <row r="1361" spans="2:3" x14ac:dyDescent="0.2">
      <c r="B1361" s="5" t="str">
        <f>IFERROR(VLOOKUP(A1361,CatProd!C:G,5,FALSE),"")</f>
        <v/>
      </c>
      <c r="C1361" s="5" t="str">
        <f t="shared" ca="1" si="40"/>
        <v/>
      </c>
    </row>
    <row r="1362" spans="2:3" x14ac:dyDescent="0.2">
      <c r="B1362" s="5" t="str">
        <f>IFERROR(VLOOKUP(A1362,CatProd!C:G,5,FALSE),"")</f>
        <v/>
      </c>
      <c r="C1362" s="5" t="str">
        <f t="shared" ca="1" si="40"/>
        <v/>
      </c>
    </row>
    <row r="1363" spans="2:3" x14ac:dyDescent="0.2">
      <c r="B1363" s="5" t="str">
        <f>IFERROR(VLOOKUP(A1363,CatProd!C:G,5,FALSE),"")</f>
        <v/>
      </c>
      <c r="C1363" s="5" t="str">
        <f t="shared" ca="1" si="40"/>
        <v/>
      </c>
    </row>
    <row r="1364" spans="2:3" x14ac:dyDescent="0.2">
      <c r="B1364" s="5" t="str">
        <f>IFERROR(VLOOKUP(A1364,CatProd!C:G,5,FALSE),"")</f>
        <v/>
      </c>
      <c r="C1364" s="5" t="str">
        <f t="shared" ca="1" si="40"/>
        <v/>
      </c>
    </row>
    <row r="1365" spans="2:3" x14ac:dyDescent="0.2">
      <c r="B1365" s="5" t="str">
        <f>IFERROR(VLOOKUP(A1365,CatProd!C:G,5,FALSE),"")</f>
        <v/>
      </c>
      <c r="C1365" s="5" t="str">
        <f t="shared" ca="1" si="40"/>
        <v/>
      </c>
    </row>
    <row r="1366" spans="2:3" x14ac:dyDescent="0.2">
      <c r="B1366" s="5" t="str">
        <f>IFERROR(VLOOKUP(A1366,CatProd!C:G,5,FALSE),"")</f>
        <v/>
      </c>
      <c r="C1366" s="5" t="str">
        <f t="shared" ca="1" si="40"/>
        <v/>
      </c>
    </row>
    <row r="1367" spans="2:3" x14ac:dyDescent="0.2">
      <c r="B1367" s="5" t="str">
        <f>IFERROR(VLOOKUP(A1367,CatProd!C:G,5,FALSE),"")</f>
        <v/>
      </c>
      <c r="C1367" s="5" t="str">
        <f t="shared" ca="1" si="40"/>
        <v/>
      </c>
    </row>
    <row r="1368" spans="2:3" x14ac:dyDescent="0.2">
      <c r="B1368" s="5" t="str">
        <f>IFERROR(VLOOKUP(A1368,CatProd!C:G,5,FALSE),"")</f>
        <v/>
      </c>
      <c r="C1368" s="5" t="str">
        <f t="shared" ca="1" si="40"/>
        <v/>
      </c>
    </row>
    <row r="1369" spans="2:3" x14ac:dyDescent="0.2">
      <c r="B1369" s="5" t="str">
        <f>IFERROR(VLOOKUP(A1369,CatProd!C:G,5,FALSE),"")</f>
        <v/>
      </c>
      <c r="C1369" s="5" t="str">
        <f t="shared" ca="1" si="40"/>
        <v/>
      </c>
    </row>
    <row r="1370" spans="2:3" x14ac:dyDescent="0.2">
      <c r="B1370" s="5" t="str">
        <f>IFERROR(VLOOKUP(A1370,CatProd!C:G,5,FALSE),"")</f>
        <v/>
      </c>
      <c r="C1370" s="5" t="str">
        <f t="shared" ca="1" si="40"/>
        <v/>
      </c>
    </row>
    <row r="1371" spans="2:3" x14ac:dyDescent="0.2">
      <c r="B1371" s="5" t="str">
        <f>IFERROR(VLOOKUP(A1371,CatProd!C:G,5,FALSE),"")</f>
        <v/>
      </c>
      <c r="C1371" s="5" t="str">
        <f t="shared" ca="1" si="40"/>
        <v/>
      </c>
    </row>
    <row r="1372" spans="2:3" x14ac:dyDescent="0.2">
      <c r="B1372" s="5" t="str">
        <f>IFERROR(VLOOKUP(A1372,CatProd!C:G,5,FALSE),"")</f>
        <v/>
      </c>
      <c r="C1372" s="5" t="str">
        <f t="shared" ca="1" si="40"/>
        <v/>
      </c>
    </row>
    <row r="1373" spans="2:3" x14ac:dyDescent="0.2">
      <c r="B1373" s="5" t="str">
        <f>IFERROR(VLOOKUP(A1373,CatProd!C:G,5,FALSE),"")</f>
        <v/>
      </c>
      <c r="C1373" s="5" t="str">
        <f t="shared" ca="1" si="40"/>
        <v/>
      </c>
    </row>
    <row r="1374" spans="2:3" x14ac:dyDescent="0.2">
      <c r="B1374" s="5" t="str">
        <f>IFERROR(VLOOKUP(A1374,CatProd!C:G,5,FALSE),"")</f>
        <v/>
      </c>
      <c r="C1374" s="5" t="str">
        <f t="shared" ca="1" si="40"/>
        <v/>
      </c>
    </row>
    <row r="1375" spans="2:3" x14ac:dyDescent="0.2">
      <c r="B1375" s="5" t="str">
        <f>IFERROR(VLOOKUP(A1375,CatProd!C:G,5,FALSE),"")</f>
        <v/>
      </c>
      <c r="C1375" s="5" t="str">
        <f t="shared" ca="1" si="40"/>
        <v/>
      </c>
    </row>
    <row r="1376" spans="2:3" x14ac:dyDescent="0.2">
      <c r="B1376" s="5" t="str">
        <f>IFERROR(VLOOKUP(A1376,CatProd!C:G,5,FALSE),"")</f>
        <v/>
      </c>
      <c r="C1376" s="5" t="str">
        <f t="shared" ca="1" si="40"/>
        <v/>
      </c>
    </row>
    <row r="1377" spans="2:3" x14ac:dyDescent="0.2">
      <c r="B1377" s="5" t="str">
        <f>IFERROR(VLOOKUP(A1377,CatProd!C:G,5,FALSE),"")</f>
        <v/>
      </c>
      <c r="C1377" s="5" t="str">
        <f t="shared" ca="1" si="40"/>
        <v/>
      </c>
    </row>
    <row r="1378" spans="2:3" x14ac:dyDescent="0.2">
      <c r="B1378" s="5" t="str">
        <f>IFERROR(VLOOKUP(A1378,CatProd!C:G,5,FALSE),"")</f>
        <v/>
      </c>
      <c r="C1378" s="5" t="str">
        <f t="shared" ca="1" si="40"/>
        <v/>
      </c>
    </row>
    <row r="1379" spans="2:3" x14ac:dyDescent="0.2">
      <c r="B1379" s="5" t="str">
        <f>IFERROR(VLOOKUP(A1379,CatProd!C:G,5,FALSE),"")</f>
        <v/>
      </c>
      <c r="C1379" s="5" t="str">
        <f t="shared" ca="1" si="40"/>
        <v/>
      </c>
    </row>
    <row r="1380" spans="2:3" x14ac:dyDescent="0.2">
      <c r="B1380" s="5" t="str">
        <f>IFERROR(VLOOKUP(A1380,CatProd!C:G,5,FALSE),"")</f>
        <v/>
      </c>
      <c r="C1380" s="5" t="str">
        <f t="shared" ca="1" si="40"/>
        <v/>
      </c>
    </row>
    <row r="1381" spans="2:3" x14ac:dyDescent="0.2">
      <c r="B1381" s="5" t="str">
        <f>IFERROR(VLOOKUP(A1381,CatProd!C:G,5,FALSE),"")</f>
        <v/>
      </c>
      <c r="C1381" s="5" t="str">
        <f t="shared" ca="1" si="40"/>
        <v/>
      </c>
    </row>
    <row r="1382" spans="2:3" x14ac:dyDescent="0.2">
      <c r="B1382" s="5" t="str">
        <f>IFERROR(VLOOKUP(A1382,CatProd!C:G,5,FALSE),"")</f>
        <v/>
      </c>
      <c r="C1382" s="5" t="str">
        <f t="shared" ca="1" si="40"/>
        <v/>
      </c>
    </row>
    <row r="1383" spans="2:3" x14ac:dyDescent="0.2">
      <c r="B1383" s="5" t="str">
        <f>IFERROR(VLOOKUP(A1383,CatProd!C:G,5,FALSE),"")</f>
        <v/>
      </c>
      <c r="C1383" s="5" t="str">
        <f t="shared" ca="1" si="40"/>
        <v/>
      </c>
    </row>
    <row r="1384" spans="2:3" x14ac:dyDescent="0.2">
      <c r="B1384" s="5" t="str">
        <f>IFERROR(VLOOKUP(A1384,CatProd!C:G,5,FALSE),"")</f>
        <v/>
      </c>
      <c r="C1384" s="5" t="str">
        <f t="shared" ca="1" si="40"/>
        <v/>
      </c>
    </row>
    <row r="1385" spans="2:3" x14ac:dyDescent="0.2">
      <c r="B1385" s="5" t="str">
        <f>IFERROR(VLOOKUP(A1385,CatProd!C:G,5,FALSE),"")</f>
        <v/>
      </c>
      <c r="C1385" s="5" t="str">
        <f t="shared" ca="1" si="40"/>
        <v/>
      </c>
    </row>
    <row r="1386" spans="2:3" x14ac:dyDescent="0.2">
      <c r="B1386" s="5" t="str">
        <f>IFERROR(VLOOKUP(A1386,CatProd!C:G,5,FALSE),"")</f>
        <v/>
      </c>
      <c r="C1386" s="5" t="str">
        <f t="shared" ca="1" si="40"/>
        <v/>
      </c>
    </row>
    <row r="1387" spans="2:3" x14ac:dyDescent="0.2">
      <c r="B1387" s="5" t="str">
        <f>IFERROR(VLOOKUP(A1387,CatProd!C:G,5,FALSE),"")</f>
        <v/>
      </c>
      <c r="C1387" s="5" t="str">
        <f t="shared" ca="1" si="40"/>
        <v/>
      </c>
    </row>
    <row r="1388" spans="2:3" x14ac:dyDescent="0.2">
      <c r="B1388" s="5" t="str">
        <f>IFERROR(VLOOKUP(A1388,CatProd!C:G,5,FALSE),"")</f>
        <v/>
      </c>
      <c r="C1388" s="5" t="str">
        <f t="shared" ca="1" si="40"/>
        <v/>
      </c>
    </row>
    <row r="1389" spans="2:3" x14ac:dyDescent="0.2">
      <c r="B1389" s="5" t="str">
        <f>IFERROR(VLOOKUP(A1389,CatProd!C:G,5,FALSE),"")</f>
        <v/>
      </c>
      <c r="C1389" s="5" t="str">
        <f t="shared" ca="1" si="40"/>
        <v/>
      </c>
    </row>
    <row r="1390" spans="2:3" x14ac:dyDescent="0.2">
      <c r="B1390" s="5" t="str">
        <f>IFERROR(VLOOKUP(A1390,CatProd!C:G,5,FALSE),"")</f>
        <v/>
      </c>
      <c r="C1390" s="5" t="str">
        <f t="shared" ca="1" si="40"/>
        <v/>
      </c>
    </row>
    <row r="1391" spans="2:3" x14ac:dyDescent="0.2">
      <c r="B1391" s="5" t="str">
        <f>IFERROR(VLOOKUP(A1391,CatProd!C:G,5,FALSE),"")</f>
        <v/>
      </c>
      <c r="C1391" s="5" t="str">
        <f t="shared" ca="1" si="40"/>
        <v/>
      </c>
    </row>
    <row r="1392" spans="2:3" x14ac:dyDescent="0.2">
      <c r="B1392" s="5" t="str">
        <f>IFERROR(VLOOKUP(A1392,CatProd!C:G,5,FALSE),"")</f>
        <v/>
      </c>
      <c r="C1392" s="5" t="str">
        <f t="shared" ca="1" si="40"/>
        <v/>
      </c>
    </row>
    <row r="1393" spans="2:3" x14ac:dyDescent="0.2">
      <c r="B1393" s="5" t="str">
        <f>IFERROR(VLOOKUP(A1393,CatProd!C:G,5,FALSE),"")</f>
        <v/>
      </c>
      <c r="C1393" s="5" t="str">
        <f t="shared" ca="1" si="40"/>
        <v/>
      </c>
    </row>
    <row r="1394" spans="2:3" x14ac:dyDescent="0.2">
      <c r="B1394" s="5" t="str">
        <f>IFERROR(VLOOKUP(A1394,CatProd!C:G,5,FALSE),"")</f>
        <v/>
      </c>
      <c r="C1394" s="5" t="str">
        <f t="shared" ca="1" si="40"/>
        <v/>
      </c>
    </row>
    <row r="1395" spans="2:3" x14ac:dyDescent="0.2">
      <c r="B1395" s="5" t="str">
        <f>IFERROR(VLOOKUP(A1395,CatProd!C:G,5,FALSE),"")</f>
        <v/>
      </c>
      <c r="C1395" s="5" t="str">
        <f t="shared" ca="1" si="40"/>
        <v/>
      </c>
    </row>
    <row r="1396" spans="2:3" x14ac:dyDescent="0.2">
      <c r="B1396" s="5" t="str">
        <f>IFERROR(VLOOKUP(A1396,CatProd!C:G,5,FALSE),"")</f>
        <v/>
      </c>
      <c r="C1396" s="5" t="str">
        <f t="shared" ca="1" si="40"/>
        <v/>
      </c>
    </row>
    <row r="1397" spans="2:3" x14ac:dyDescent="0.2">
      <c r="B1397" s="5" t="str">
        <f>IFERROR(VLOOKUP(A1397,CatProd!C:G,5,FALSE),"")</f>
        <v/>
      </c>
      <c r="C1397" s="5" t="str">
        <f t="shared" ca="1" si="40"/>
        <v/>
      </c>
    </row>
    <row r="1398" spans="2:3" x14ac:dyDescent="0.2">
      <c r="B1398" s="5" t="str">
        <f>IFERROR(VLOOKUP(A1398,CatProd!C:G,5,FALSE),"")</f>
        <v/>
      </c>
      <c r="C1398" s="5" t="str">
        <f t="shared" ca="1" si="40"/>
        <v/>
      </c>
    </row>
    <row r="1399" spans="2:3" x14ac:dyDescent="0.2">
      <c r="B1399" s="5" t="str">
        <f>IFERROR(VLOOKUP(A1399,CatProd!C:G,5,FALSE),"")</f>
        <v/>
      </c>
      <c r="C1399" s="5" t="str">
        <f t="shared" ca="1" si="40"/>
        <v/>
      </c>
    </row>
    <row r="1400" spans="2:3" x14ac:dyDescent="0.2">
      <c r="B1400" s="5" t="str">
        <f>IFERROR(VLOOKUP(A1400,CatProd!C:G,5,FALSE),"")</f>
        <v/>
      </c>
      <c r="C1400" s="5" t="str">
        <f t="shared" ca="1" si="40"/>
        <v/>
      </c>
    </row>
    <row r="1401" spans="2:3" x14ac:dyDescent="0.2">
      <c r="B1401" s="5" t="str">
        <f>IFERROR(VLOOKUP(A1401,CatProd!C:G,5,FALSE),"")</f>
        <v/>
      </c>
      <c r="C1401" s="5" t="str">
        <f t="shared" ca="1" si="40"/>
        <v/>
      </c>
    </row>
    <row r="1402" spans="2:3" x14ac:dyDescent="0.2">
      <c r="B1402" s="5" t="str">
        <f>IFERROR(VLOOKUP(A1402,CatProd!C:G,5,FALSE),"")</f>
        <v/>
      </c>
      <c r="C1402" s="5" t="str">
        <f t="shared" ca="1" si="40"/>
        <v/>
      </c>
    </row>
    <row r="1403" spans="2:3" x14ac:dyDescent="0.2">
      <c r="B1403" s="5" t="str">
        <f>IFERROR(VLOOKUP(A1403,CatProd!C:G,5,FALSE),"")</f>
        <v/>
      </c>
      <c r="C1403" s="5" t="str">
        <f t="shared" ca="1" si="40"/>
        <v/>
      </c>
    </row>
    <row r="1404" spans="2:3" x14ac:dyDescent="0.2">
      <c r="B1404" s="5" t="str">
        <f>IFERROR(VLOOKUP(A1404,CatProd!C:G,5,FALSE),"")</f>
        <v/>
      </c>
      <c r="C1404" s="5" t="str">
        <f t="shared" ca="1" si="40"/>
        <v/>
      </c>
    </row>
    <row r="1405" spans="2:3" x14ac:dyDescent="0.2">
      <c r="B1405" s="5" t="str">
        <f>IFERROR(VLOOKUP(A1405,CatProd!C:G,5,FALSE),"")</f>
        <v/>
      </c>
      <c r="C1405" s="5" t="str">
        <f t="shared" ca="1" si="40"/>
        <v/>
      </c>
    </row>
    <row r="1406" spans="2:3" x14ac:dyDescent="0.2">
      <c r="B1406" s="5" t="str">
        <f>IFERROR(VLOOKUP(A1406,CatProd!C:G,5,FALSE),"")</f>
        <v/>
      </c>
      <c r="C1406" s="5" t="str">
        <f t="shared" ca="1" si="40"/>
        <v/>
      </c>
    </row>
    <row r="1407" spans="2:3" x14ac:dyDescent="0.2">
      <c r="B1407" s="5" t="str">
        <f>IFERROR(VLOOKUP(A1407,CatProd!C:G,5,FALSE),"")</f>
        <v/>
      </c>
      <c r="C1407" s="5" t="str">
        <f t="shared" ca="1" si="40"/>
        <v/>
      </c>
    </row>
    <row r="1408" spans="2:3" x14ac:dyDescent="0.2">
      <c r="B1408" s="5" t="str">
        <f>IFERROR(VLOOKUP(A1408,CatProd!C:G,5,FALSE),"")</f>
        <v/>
      </c>
      <c r="C1408" s="5" t="str">
        <f t="shared" ca="1" si="40"/>
        <v/>
      </c>
    </row>
    <row r="1409" spans="2:3" x14ac:dyDescent="0.2">
      <c r="B1409" s="5" t="str">
        <f>IFERROR(VLOOKUP(A1409,CatProd!C:G,5,FALSE),"")</f>
        <v/>
      </c>
      <c r="C1409" s="5" t="str">
        <f t="shared" ca="1" si="40"/>
        <v/>
      </c>
    </row>
    <row r="1410" spans="2:3" x14ac:dyDescent="0.2">
      <c r="B1410" s="5" t="str">
        <f>IFERROR(VLOOKUP(A1410,CatProd!C:G,5,FALSE),"")</f>
        <v/>
      </c>
      <c r="C1410" s="5" t="str">
        <f t="shared" ref="C1410:C1473" ca="1" si="41">IF(OFFSET(D1410,0,LangOffset,1,1)&lt;&gt;"",OFFSET(D1410,0,LangOffset,1,1),"")</f>
        <v/>
      </c>
    </row>
    <row r="1411" spans="2:3" x14ac:dyDescent="0.2">
      <c r="B1411" s="5" t="str">
        <f>IFERROR(VLOOKUP(A1411,CatProd!C:G,5,FALSE),"")</f>
        <v/>
      </c>
      <c r="C1411" s="5" t="str">
        <f t="shared" ca="1" si="41"/>
        <v/>
      </c>
    </row>
    <row r="1412" spans="2:3" x14ac:dyDescent="0.2">
      <c r="B1412" s="5" t="str">
        <f>IFERROR(VLOOKUP(A1412,CatProd!C:G,5,FALSE),"")</f>
        <v/>
      </c>
      <c r="C1412" s="5" t="str">
        <f t="shared" ca="1" si="41"/>
        <v/>
      </c>
    </row>
    <row r="1413" spans="2:3" x14ac:dyDescent="0.2">
      <c r="B1413" s="5" t="str">
        <f>IFERROR(VLOOKUP(A1413,CatProd!C:G,5,FALSE),"")</f>
        <v/>
      </c>
      <c r="C1413" s="5" t="str">
        <f t="shared" ca="1" si="41"/>
        <v/>
      </c>
    </row>
    <row r="1414" spans="2:3" x14ac:dyDescent="0.2">
      <c r="B1414" s="5" t="str">
        <f>IFERROR(VLOOKUP(A1414,CatProd!C:G,5,FALSE),"")</f>
        <v/>
      </c>
      <c r="C1414" s="5" t="str">
        <f t="shared" ca="1" si="41"/>
        <v/>
      </c>
    </row>
    <row r="1415" spans="2:3" x14ac:dyDescent="0.2">
      <c r="B1415" s="5" t="str">
        <f>IFERROR(VLOOKUP(A1415,CatProd!C:G,5,FALSE),"")</f>
        <v/>
      </c>
      <c r="C1415" s="5" t="str">
        <f t="shared" ca="1" si="41"/>
        <v/>
      </c>
    </row>
    <row r="1416" spans="2:3" x14ac:dyDescent="0.2">
      <c r="B1416" s="5" t="str">
        <f>IFERROR(VLOOKUP(A1416,CatProd!C:G,5,FALSE),"")</f>
        <v/>
      </c>
      <c r="C1416" s="5" t="str">
        <f t="shared" ca="1" si="41"/>
        <v/>
      </c>
    </row>
    <row r="1417" spans="2:3" x14ac:dyDescent="0.2">
      <c r="B1417" s="5" t="str">
        <f>IFERROR(VLOOKUP(A1417,CatProd!C:G,5,FALSE),"")</f>
        <v/>
      </c>
      <c r="C1417" s="5" t="str">
        <f t="shared" ca="1" si="41"/>
        <v/>
      </c>
    </row>
    <row r="1418" spans="2:3" x14ac:dyDescent="0.2">
      <c r="B1418" s="5" t="str">
        <f>IFERROR(VLOOKUP(A1418,CatProd!C:G,5,FALSE),"")</f>
        <v/>
      </c>
      <c r="C1418" s="5" t="str">
        <f t="shared" ca="1" si="41"/>
        <v/>
      </c>
    </row>
    <row r="1419" spans="2:3" x14ac:dyDescent="0.2">
      <c r="B1419" s="5" t="str">
        <f>IFERROR(VLOOKUP(A1419,CatProd!C:G,5,FALSE),"")</f>
        <v/>
      </c>
      <c r="C1419" s="5" t="str">
        <f t="shared" ca="1" si="41"/>
        <v/>
      </c>
    </row>
    <row r="1420" spans="2:3" x14ac:dyDescent="0.2">
      <c r="B1420" s="5" t="str">
        <f>IFERROR(VLOOKUP(A1420,CatProd!C:G,5,FALSE),"")</f>
        <v/>
      </c>
      <c r="C1420" s="5" t="str">
        <f t="shared" ca="1" si="41"/>
        <v/>
      </c>
    </row>
    <row r="1421" spans="2:3" x14ac:dyDescent="0.2">
      <c r="B1421" s="5" t="str">
        <f>IFERROR(VLOOKUP(A1421,CatProd!C:G,5,FALSE),"")</f>
        <v/>
      </c>
      <c r="C1421" s="5" t="str">
        <f t="shared" ca="1" si="41"/>
        <v/>
      </c>
    </row>
    <row r="1422" spans="2:3" x14ac:dyDescent="0.2">
      <c r="B1422" s="5" t="str">
        <f>IFERROR(VLOOKUP(A1422,CatProd!C:G,5,FALSE),"")</f>
        <v/>
      </c>
      <c r="C1422" s="5" t="str">
        <f t="shared" ca="1" si="41"/>
        <v/>
      </c>
    </row>
    <row r="1423" spans="2:3" x14ac:dyDescent="0.2">
      <c r="B1423" s="5" t="str">
        <f>IFERROR(VLOOKUP(A1423,CatProd!C:G,5,FALSE),"")</f>
        <v/>
      </c>
      <c r="C1423" s="5" t="str">
        <f t="shared" ca="1" si="41"/>
        <v/>
      </c>
    </row>
    <row r="1424" spans="2:3" x14ac:dyDescent="0.2">
      <c r="B1424" s="5" t="str">
        <f>IFERROR(VLOOKUP(A1424,CatProd!C:G,5,FALSE),"")</f>
        <v/>
      </c>
      <c r="C1424" s="5" t="str">
        <f t="shared" ca="1" si="41"/>
        <v/>
      </c>
    </row>
    <row r="1425" spans="2:3" x14ac:dyDescent="0.2">
      <c r="B1425" s="5" t="str">
        <f>IFERROR(VLOOKUP(A1425,CatProd!C:G,5,FALSE),"")</f>
        <v/>
      </c>
      <c r="C1425" s="5" t="str">
        <f t="shared" ca="1" si="41"/>
        <v/>
      </c>
    </row>
    <row r="1426" spans="2:3" x14ac:dyDescent="0.2">
      <c r="B1426" s="5" t="str">
        <f>IFERROR(VLOOKUP(A1426,CatProd!C:G,5,FALSE),"")</f>
        <v/>
      </c>
      <c r="C1426" s="5" t="str">
        <f t="shared" ca="1" si="41"/>
        <v/>
      </c>
    </row>
    <row r="1427" spans="2:3" x14ac:dyDescent="0.2">
      <c r="B1427" s="5" t="str">
        <f>IFERROR(VLOOKUP(A1427,CatProd!C:G,5,FALSE),"")</f>
        <v/>
      </c>
      <c r="C1427" s="5" t="str">
        <f t="shared" ca="1" si="41"/>
        <v/>
      </c>
    </row>
    <row r="1428" spans="2:3" x14ac:dyDescent="0.2">
      <c r="B1428" s="5" t="str">
        <f>IFERROR(VLOOKUP(A1428,CatProd!C:G,5,FALSE),"")</f>
        <v/>
      </c>
      <c r="C1428" s="5" t="str">
        <f t="shared" ca="1" si="41"/>
        <v/>
      </c>
    </row>
    <row r="1429" spans="2:3" x14ac:dyDescent="0.2">
      <c r="B1429" s="5" t="str">
        <f>IFERROR(VLOOKUP(A1429,CatProd!C:G,5,FALSE),"")</f>
        <v/>
      </c>
      <c r="C1429" s="5" t="str">
        <f t="shared" ca="1" si="41"/>
        <v/>
      </c>
    </row>
    <row r="1430" spans="2:3" x14ac:dyDescent="0.2">
      <c r="B1430" s="5" t="str">
        <f>IFERROR(VLOOKUP(A1430,CatProd!C:G,5,FALSE),"")</f>
        <v/>
      </c>
      <c r="C1430" s="5" t="str">
        <f t="shared" ca="1" si="41"/>
        <v/>
      </c>
    </row>
    <row r="1431" spans="2:3" x14ac:dyDescent="0.2">
      <c r="B1431" s="5" t="str">
        <f>IFERROR(VLOOKUP(A1431,CatProd!C:G,5,FALSE),"")</f>
        <v/>
      </c>
      <c r="C1431" s="5" t="str">
        <f t="shared" ca="1" si="41"/>
        <v/>
      </c>
    </row>
    <row r="1432" spans="2:3" x14ac:dyDescent="0.2">
      <c r="B1432" s="5" t="str">
        <f>IFERROR(VLOOKUP(A1432,CatProd!C:G,5,FALSE),"")</f>
        <v/>
      </c>
      <c r="C1432" s="5" t="str">
        <f t="shared" ca="1" si="41"/>
        <v/>
      </c>
    </row>
    <row r="1433" spans="2:3" x14ac:dyDescent="0.2">
      <c r="B1433" s="5" t="str">
        <f>IFERROR(VLOOKUP(A1433,CatProd!C:G,5,FALSE),"")</f>
        <v/>
      </c>
      <c r="C1433" s="5" t="str">
        <f t="shared" ca="1" si="41"/>
        <v/>
      </c>
    </row>
    <row r="1434" spans="2:3" x14ac:dyDescent="0.2">
      <c r="B1434" s="5" t="str">
        <f>IFERROR(VLOOKUP(A1434,CatProd!C:G,5,FALSE),"")</f>
        <v/>
      </c>
      <c r="C1434" s="5" t="str">
        <f t="shared" ca="1" si="41"/>
        <v/>
      </c>
    </row>
    <row r="1435" spans="2:3" x14ac:dyDescent="0.2">
      <c r="B1435" s="5" t="str">
        <f>IFERROR(VLOOKUP(A1435,CatProd!C:G,5,FALSE),"")</f>
        <v/>
      </c>
      <c r="C1435" s="5" t="str">
        <f t="shared" ca="1" si="41"/>
        <v/>
      </c>
    </row>
    <row r="1436" spans="2:3" x14ac:dyDescent="0.2">
      <c r="B1436" s="5" t="str">
        <f>IFERROR(VLOOKUP(A1436,CatProd!C:G,5,FALSE),"")</f>
        <v/>
      </c>
      <c r="C1436" s="5" t="str">
        <f t="shared" ca="1" si="41"/>
        <v/>
      </c>
    </row>
    <row r="1437" spans="2:3" x14ac:dyDescent="0.2">
      <c r="B1437" s="5" t="str">
        <f>IFERROR(VLOOKUP(A1437,CatProd!C:G,5,FALSE),"")</f>
        <v/>
      </c>
      <c r="C1437" s="5" t="str">
        <f t="shared" ca="1" si="41"/>
        <v/>
      </c>
    </row>
    <row r="1438" spans="2:3" x14ac:dyDescent="0.2">
      <c r="B1438" s="5" t="str">
        <f>IFERROR(VLOOKUP(A1438,CatProd!C:G,5,FALSE),"")</f>
        <v/>
      </c>
      <c r="C1438" s="5" t="str">
        <f t="shared" ca="1" si="41"/>
        <v/>
      </c>
    </row>
    <row r="1439" spans="2:3" x14ac:dyDescent="0.2">
      <c r="B1439" s="5" t="str">
        <f>IFERROR(VLOOKUP(A1439,CatProd!C:G,5,FALSE),"")</f>
        <v/>
      </c>
      <c r="C1439" s="5" t="str">
        <f t="shared" ca="1" si="41"/>
        <v/>
      </c>
    </row>
    <row r="1440" spans="2:3" x14ac:dyDescent="0.2">
      <c r="B1440" s="5" t="str">
        <f>IFERROR(VLOOKUP(A1440,CatProd!C:G,5,FALSE),"")</f>
        <v/>
      </c>
      <c r="C1440" s="5" t="str">
        <f t="shared" ca="1" si="41"/>
        <v/>
      </c>
    </row>
    <row r="1441" spans="2:3" x14ac:dyDescent="0.2">
      <c r="B1441" s="5" t="str">
        <f>IFERROR(VLOOKUP(A1441,CatProd!C:G,5,FALSE),"")</f>
        <v/>
      </c>
      <c r="C1441" s="5" t="str">
        <f t="shared" ca="1" si="41"/>
        <v/>
      </c>
    </row>
    <row r="1442" spans="2:3" x14ac:dyDescent="0.2">
      <c r="B1442" s="5" t="str">
        <f>IFERROR(VLOOKUP(A1442,CatProd!C:G,5,FALSE),"")</f>
        <v/>
      </c>
      <c r="C1442" s="5" t="str">
        <f t="shared" ca="1" si="41"/>
        <v/>
      </c>
    </row>
    <row r="1443" spans="2:3" x14ac:dyDescent="0.2">
      <c r="B1443" s="5" t="str">
        <f>IFERROR(VLOOKUP(A1443,CatProd!C:G,5,FALSE),"")</f>
        <v/>
      </c>
      <c r="C1443" s="5" t="str">
        <f t="shared" ca="1" si="41"/>
        <v/>
      </c>
    </row>
    <row r="1444" spans="2:3" x14ac:dyDescent="0.2">
      <c r="B1444" s="5" t="str">
        <f>IFERROR(VLOOKUP(A1444,CatProd!C:G,5,FALSE),"")</f>
        <v/>
      </c>
      <c r="C1444" s="5" t="str">
        <f t="shared" ca="1" si="41"/>
        <v/>
      </c>
    </row>
    <row r="1445" spans="2:3" x14ac:dyDescent="0.2">
      <c r="B1445" s="5" t="str">
        <f>IFERROR(VLOOKUP(A1445,CatProd!C:G,5,FALSE),"")</f>
        <v/>
      </c>
      <c r="C1445" s="5" t="str">
        <f t="shared" ca="1" si="41"/>
        <v/>
      </c>
    </row>
    <row r="1446" spans="2:3" x14ac:dyDescent="0.2">
      <c r="B1446" s="5" t="str">
        <f>IFERROR(VLOOKUP(A1446,CatProd!C:G,5,FALSE),"")</f>
        <v/>
      </c>
      <c r="C1446" s="5" t="str">
        <f t="shared" ca="1" si="41"/>
        <v/>
      </c>
    </row>
    <row r="1447" spans="2:3" x14ac:dyDescent="0.2">
      <c r="B1447" s="5" t="str">
        <f>IFERROR(VLOOKUP(A1447,CatProd!C:G,5,FALSE),"")</f>
        <v/>
      </c>
      <c r="C1447" s="5" t="str">
        <f t="shared" ca="1" si="41"/>
        <v/>
      </c>
    </row>
    <row r="1448" spans="2:3" x14ac:dyDescent="0.2">
      <c r="B1448" s="5" t="str">
        <f>IFERROR(VLOOKUP(A1448,CatProd!C:G,5,FALSE),"")</f>
        <v/>
      </c>
      <c r="C1448" s="5" t="str">
        <f t="shared" ca="1" si="41"/>
        <v/>
      </c>
    </row>
    <row r="1449" spans="2:3" x14ac:dyDescent="0.2">
      <c r="B1449" s="5" t="str">
        <f>IFERROR(VLOOKUP(A1449,CatProd!C:G,5,FALSE),"")</f>
        <v/>
      </c>
      <c r="C1449" s="5" t="str">
        <f t="shared" ca="1" si="41"/>
        <v/>
      </c>
    </row>
    <row r="1450" spans="2:3" x14ac:dyDescent="0.2">
      <c r="B1450" s="5" t="str">
        <f>IFERROR(VLOOKUP(A1450,CatProd!C:G,5,FALSE),"")</f>
        <v/>
      </c>
      <c r="C1450" s="5" t="str">
        <f t="shared" ca="1" si="41"/>
        <v/>
      </c>
    </row>
    <row r="1451" spans="2:3" x14ac:dyDescent="0.2">
      <c r="B1451" s="5" t="str">
        <f>IFERROR(VLOOKUP(A1451,CatProd!C:G,5,FALSE),"")</f>
        <v/>
      </c>
      <c r="C1451" s="5" t="str">
        <f t="shared" ca="1" si="41"/>
        <v/>
      </c>
    </row>
    <row r="1452" spans="2:3" x14ac:dyDescent="0.2">
      <c r="B1452" s="5" t="str">
        <f>IFERROR(VLOOKUP(A1452,CatProd!C:G,5,FALSE),"")</f>
        <v/>
      </c>
      <c r="C1452" s="5" t="str">
        <f t="shared" ca="1" si="41"/>
        <v/>
      </c>
    </row>
    <row r="1453" spans="2:3" x14ac:dyDescent="0.2">
      <c r="B1453" s="5" t="str">
        <f>IFERROR(VLOOKUP(A1453,CatProd!C:G,5,FALSE),"")</f>
        <v/>
      </c>
      <c r="C1453" s="5" t="str">
        <f t="shared" ca="1" si="41"/>
        <v/>
      </c>
    </row>
    <row r="1454" spans="2:3" x14ac:dyDescent="0.2">
      <c r="B1454" s="5" t="str">
        <f>IFERROR(VLOOKUP(A1454,CatProd!C:G,5,FALSE),"")</f>
        <v/>
      </c>
      <c r="C1454" s="5" t="str">
        <f t="shared" ca="1" si="41"/>
        <v/>
      </c>
    </row>
    <row r="1455" spans="2:3" x14ac:dyDescent="0.2">
      <c r="B1455" s="5" t="str">
        <f>IFERROR(VLOOKUP(A1455,CatProd!C:G,5,FALSE),"")</f>
        <v/>
      </c>
      <c r="C1455" s="5" t="str">
        <f t="shared" ca="1" si="41"/>
        <v/>
      </c>
    </row>
    <row r="1456" spans="2:3" x14ac:dyDescent="0.2">
      <c r="B1456" s="5" t="str">
        <f>IFERROR(VLOOKUP(A1456,CatProd!C:G,5,FALSE),"")</f>
        <v/>
      </c>
      <c r="C1456" s="5" t="str">
        <f t="shared" ca="1" si="41"/>
        <v/>
      </c>
    </row>
    <row r="1457" spans="2:3" x14ac:dyDescent="0.2">
      <c r="B1457" s="5" t="str">
        <f>IFERROR(VLOOKUP(A1457,CatProd!C:G,5,FALSE),"")</f>
        <v/>
      </c>
      <c r="C1457" s="5" t="str">
        <f t="shared" ca="1" si="41"/>
        <v/>
      </c>
    </row>
    <row r="1458" spans="2:3" x14ac:dyDescent="0.2">
      <c r="B1458" s="5" t="str">
        <f>IFERROR(VLOOKUP(A1458,CatProd!C:G,5,FALSE),"")</f>
        <v/>
      </c>
      <c r="C1458" s="5" t="str">
        <f t="shared" ca="1" si="41"/>
        <v/>
      </c>
    </row>
    <row r="1459" spans="2:3" x14ac:dyDescent="0.2">
      <c r="B1459" s="5" t="str">
        <f>IFERROR(VLOOKUP(A1459,CatProd!C:G,5,FALSE),"")</f>
        <v/>
      </c>
      <c r="C1459" s="5" t="str">
        <f t="shared" ca="1" si="41"/>
        <v/>
      </c>
    </row>
    <row r="1460" spans="2:3" x14ac:dyDescent="0.2">
      <c r="B1460" s="5" t="str">
        <f>IFERROR(VLOOKUP(A1460,CatProd!C:G,5,FALSE),"")</f>
        <v/>
      </c>
      <c r="C1460" s="5" t="str">
        <f t="shared" ca="1" si="41"/>
        <v/>
      </c>
    </row>
    <row r="1461" spans="2:3" x14ac:dyDescent="0.2">
      <c r="B1461" s="5" t="str">
        <f>IFERROR(VLOOKUP(A1461,CatProd!C:G,5,FALSE),"")</f>
        <v/>
      </c>
      <c r="C1461" s="5" t="str">
        <f t="shared" ca="1" si="41"/>
        <v/>
      </c>
    </row>
    <row r="1462" spans="2:3" x14ac:dyDescent="0.2">
      <c r="B1462" s="5" t="str">
        <f>IFERROR(VLOOKUP(A1462,CatProd!C:G,5,FALSE),"")</f>
        <v/>
      </c>
      <c r="C1462" s="5" t="str">
        <f t="shared" ca="1" si="41"/>
        <v/>
      </c>
    </row>
    <row r="1463" spans="2:3" x14ac:dyDescent="0.2">
      <c r="B1463" s="5" t="str">
        <f>IFERROR(VLOOKUP(A1463,CatProd!C:G,5,FALSE),"")</f>
        <v/>
      </c>
      <c r="C1463" s="5" t="str">
        <f t="shared" ca="1" si="41"/>
        <v/>
      </c>
    </row>
    <row r="1464" spans="2:3" x14ac:dyDescent="0.2">
      <c r="B1464" s="5" t="str">
        <f>IFERROR(VLOOKUP(A1464,CatProd!C:G,5,FALSE),"")</f>
        <v/>
      </c>
      <c r="C1464" s="5" t="str">
        <f t="shared" ca="1" si="41"/>
        <v/>
      </c>
    </row>
    <row r="1465" spans="2:3" x14ac:dyDescent="0.2">
      <c r="B1465" s="5" t="str">
        <f>IFERROR(VLOOKUP(A1465,CatProd!C:G,5,FALSE),"")</f>
        <v/>
      </c>
      <c r="C1465" s="5" t="str">
        <f t="shared" ca="1" si="41"/>
        <v/>
      </c>
    </row>
    <row r="1466" spans="2:3" x14ac:dyDescent="0.2">
      <c r="B1466" s="5" t="str">
        <f>IFERROR(VLOOKUP(A1466,CatProd!C:G,5,FALSE),"")</f>
        <v/>
      </c>
      <c r="C1466" s="5" t="str">
        <f t="shared" ca="1" si="41"/>
        <v/>
      </c>
    </row>
    <row r="1467" spans="2:3" x14ac:dyDescent="0.2">
      <c r="B1467" s="5" t="str">
        <f>IFERROR(VLOOKUP(A1467,CatProd!C:G,5,FALSE),"")</f>
        <v/>
      </c>
      <c r="C1467" s="5" t="str">
        <f t="shared" ca="1" si="41"/>
        <v/>
      </c>
    </row>
    <row r="1468" spans="2:3" x14ac:dyDescent="0.2">
      <c r="B1468" s="5" t="str">
        <f>IFERROR(VLOOKUP(A1468,CatProd!C:G,5,FALSE),"")</f>
        <v/>
      </c>
      <c r="C1468" s="5" t="str">
        <f t="shared" ca="1" si="41"/>
        <v/>
      </c>
    </row>
    <row r="1469" spans="2:3" x14ac:dyDescent="0.2">
      <c r="B1469" s="5" t="str">
        <f>IFERROR(VLOOKUP(A1469,CatProd!C:G,5,FALSE),"")</f>
        <v/>
      </c>
      <c r="C1469" s="5" t="str">
        <f t="shared" ca="1" si="41"/>
        <v/>
      </c>
    </row>
    <row r="1470" spans="2:3" x14ac:dyDescent="0.2">
      <c r="B1470" s="5" t="str">
        <f>IFERROR(VLOOKUP(A1470,CatProd!C:G,5,FALSE),"")</f>
        <v/>
      </c>
      <c r="C1470" s="5" t="str">
        <f t="shared" ca="1" si="41"/>
        <v/>
      </c>
    </row>
    <row r="1471" spans="2:3" x14ac:dyDescent="0.2">
      <c r="B1471" s="5" t="str">
        <f>IFERROR(VLOOKUP(A1471,CatProd!C:G,5,FALSE),"")</f>
        <v/>
      </c>
      <c r="C1471" s="5" t="str">
        <f t="shared" ca="1" si="41"/>
        <v/>
      </c>
    </row>
    <row r="1472" spans="2:3" x14ac:dyDescent="0.2">
      <c r="B1472" s="5" t="str">
        <f>IFERROR(VLOOKUP(A1472,CatProd!C:G,5,FALSE),"")</f>
        <v/>
      </c>
      <c r="C1472" s="5" t="str">
        <f t="shared" ca="1" si="41"/>
        <v/>
      </c>
    </row>
    <row r="1473" spans="2:3" x14ac:dyDescent="0.2">
      <c r="B1473" s="5" t="str">
        <f>IFERROR(VLOOKUP(A1473,CatProd!C:G,5,FALSE),"")</f>
        <v/>
      </c>
      <c r="C1473" s="5" t="str">
        <f t="shared" ca="1" si="41"/>
        <v/>
      </c>
    </row>
    <row r="1474" spans="2:3" x14ac:dyDescent="0.2">
      <c r="B1474" s="5" t="str">
        <f>IFERROR(VLOOKUP(A1474,CatProd!C:G,5,FALSE),"")</f>
        <v/>
      </c>
      <c r="C1474" s="5" t="str">
        <f t="shared" ref="C1474:C1537" ca="1" si="42">IF(OFFSET(D1474,0,LangOffset,1,1)&lt;&gt;"",OFFSET(D1474,0,LangOffset,1,1),"")</f>
        <v/>
      </c>
    </row>
    <row r="1475" spans="2:3" x14ac:dyDescent="0.2">
      <c r="B1475" s="5" t="str">
        <f>IFERROR(VLOOKUP(A1475,CatProd!C:G,5,FALSE),"")</f>
        <v/>
      </c>
      <c r="C1475" s="5" t="str">
        <f t="shared" ca="1" si="42"/>
        <v/>
      </c>
    </row>
    <row r="1476" spans="2:3" x14ac:dyDescent="0.2">
      <c r="B1476" s="5" t="str">
        <f>IFERROR(VLOOKUP(A1476,CatProd!C:G,5,FALSE),"")</f>
        <v/>
      </c>
      <c r="C1476" s="5" t="str">
        <f t="shared" ca="1" si="42"/>
        <v/>
      </c>
    </row>
    <row r="1477" spans="2:3" x14ac:dyDescent="0.2">
      <c r="B1477" s="5" t="str">
        <f>IFERROR(VLOOKUP(A1477,CatProd!C:G,5,FALSE),"")</f>
        <v/>
      </c>
      <c r="C1477" s="5" t="str">
        <f t="shared" ca="1" si="42"/>
        <v/>
      </c>
    </row>
    <row r="1478" spans="2:3" x14ac:dyDescent="0.2">
      <c r="B1478" s="5" t="str">
        <f>IFERROR(VLOOKUP(A1478,CatProd!C:G,5,FALSE),"")</f>
        <v/>
      </c>
      <c r="C1478" s="5" t="str">
        <f t="shared" ca="1" si="42"/>
        <v/>
      </c>
    </row>
    <row r="1479" spans="2:3" x14ac:dyDescent="0.2">
      <c r="B1479" s="5" t="str">
        <f>IFERROR(VLOOKUP(A1479,CatProd!C:G,5,FALSE),"")</f>
        <v/>
      </c>
      <c r="C1479" s="5" t="str">
        <f t="shared" ca="1" si="42"/>
        <v/>
      </c>
    </row>
    <row r="1480" spans="2:3" x14ac:dyDescent="0.2">
      <c r="B1480" s="5" t="str">
        <f>IFERROR(VLOOKUP(A1480,CatProd!C:G,5,FALSE),"")</f>
        <v/>
      </c>
      <c r="C1480" s="5" t="str">
        <f t="shared" ca="1" si="42"/>
        <v/>
      </c>
    </row>
    <row r="1481" spans="2:3" x14ac:dyDescent="0.2">
      <c r="B1481" s="5" t="str">
        <f>IFERROR(VLOOKUP(A1481,CatProd!C:G,5,FALSE),"")</f>
        <v/>
      </c>
      <c r="C1481" s="5" t="str">
        <f t="shared" ca="1" si="42"/>
        <v/>
      </c>
    </row>
    <row r="1482" spans="2:3" x14ac:dyDescent="0.2">
      <c r="B1482" s="5" t="str">
        <f>IFERROR(VLOOKUP(A1482,CatProd!C:G,5,FALSE),"")</f>
        <v/>
      </c>
      <c r="C1482" s="5" t="str">
        <f t="shared" ca="1" si="42"/>
        <v/>
      </c>
    </row>
    <row r="1483" spans="2:3" x14ac:dyDescent="0.2">
      <c r="B1483" s="5" t="str">
        <f>IFERROR(VLOOKUP(A1483,CatProd!C:G,5,FALSE),"")</f>
        <v/>
      </c>
      <c r="C1483" s="5" t="str">
        <f t="shared" ca="1" si="42"/>
        <v/>
      </c>
    </row>
    <row r="1484" spans="2:3" x14ac:dyDescent="0.2">
      <c r="B1484" s="5" t="str">
        <f>IFERROR(VLOOKUP(A1484,CatProd!C:G,5,FALSE),"")</f>
        <v/>
      </c>
      <c r="C1484" s="5" t="str">
        <f t="shared" ca="1" si="42"/>
        <v/>
      </c>
    </row>
    <row r="1485" spans="2:3" x14ac:dyDescent="0.2">
      <c r="B1485" s="5" t="str">
        <f>IFERROR(VLOOKUP(A1485,CatProd!C:G,5,FALSE),"")</f>
        <v/>
      </c>
      <c r="C1485" s="5" t="str">
        <f t="shared" ca="1" si="42"/>
        <v/>
      </c>
    </row>
    <row r="1486" spans="2:3" x14ac:dyDescent="0.2">
      <c r="B1486" s="5" t="str">
        <f>IFERROR(VLOOKUP(A1486,CatProd!C:G,5,FALSE),"")</f>
        <v/>
      </c>
      <c r="C1486" s="5" t="str">
        <f t="shared" ca="1" si="42"/>
        <v/>
      </c>
    </row>
    <row r="1487" spans="2:3" x14ac:dyDescent="0.2">
      <c r="B1487" s="5" t="str">
        <f>IFERROR(VLOOKUP(A1487,CatProd!C:G,5,FALSE),"")</f>
        <v/>
      </c>
      <c r="C1487" s="5" t="str">
        <f t="shared" ca="1" si="42"/>
        <v/>
      </c>
    </row>
    <row r="1488" spans="2:3" x14ac:dyDescent="0.2">
      <c r="B1488" s="5" t="str">
        <f>IFERROR(VLOOKUP(A1488,CatProd!C:G,5,FALSE),"")</f>
        <v/>
      </c>
      <c r="C1488" s="5" t="str">
        <f t="shared" ca="1" si="42"/>
        <v/>
      </c>
    </row>
    <row r="1489" spans="2:3" x14ac:dyDescent="0.2">
      <c r="B1489" s="5" t="str">
        <f>IFERROR(VLOOKUP(A1489,CatProd!C:G,5,FALSE),"")</f>
        <v/>
      </c>
      <c r="C1489" s="5" t="str">
        <f t="shared" ca="1" si="42"/>
        <v/>
      </c>
    </row>
    <row r="1490" spans="2:3" x14ac:dyDescent="0.2">
      <c r="B1490" s="5" t="str">
        <f>IFERROR(VLOOKUP(A1490,CatProd!C:G,5,FALSE),"")</f>
        <v/>
      </c>
      <c r="C1490" s="5" t="str">
        <f t="shared" ca="1" si="42"/>
        <v/>
      </c>
    </row>
    <row r="1491" spans="2:3" x14ac:dyDescent="0.2">
      <c r="B1491" s="5" t="str">
        <f>IFERROR(VLOOKUP(A1491,CatProd!C:G,5,FALSE),"")</f>
        <v/>
      </c>
      <c r="C1491" s="5" t="str">
        <f t="shared" ca="1" si="42"/>
        <v/>
      </c>
    </row>
    <row r="1492" spans="2:3" x14ac:dyDescent="0.2">
      <c r="B1492" s="5" t="str">
        <f>IFERROR(VLOOKUP(A1492,CatProd!C:G,5,FALSE),"")</f>
        <v/>
      </c>
      <c r="C1492" s="5" t="str">
        <f t="shared" ca="1" si="42"/>
        <v/>
      </c>
    </row>
    <row r="1493" spans="2:3" x14ac:dyDescent="0.2">
      <c r="B1493" s="5" t="str">
        <f>IFERROR(VLOOKUP(A1493,CatProd!C:G,5,FALSE),"")</f>
        <v/>
      </c>
      <c r="C1493" s="5" t="str">
        <f t="shared" ca="1" si="42"/>
        <v/>
      </c>
    </row>
    <row r="1494" spans="2:3" x14ac:dyDescent="0.2">
      <c r="B1494" s="5" t="str">
        <f>IFERROR(VLOOKUP(A1494,CatProd!C:G,5,FALSE),"")</f>
        <v/>
      </c>
      <c r="C1494" s="5" t="str">
        <f t="shared" ca="1" si="42"/>
        <v/>
      </c>
    </row>
    <row r="1495" spans="2:3" x14ac:dyDescent="0.2">
      <c r="B1495" s="5" t="str">
        <f>IFERROR(VLOOKUP(A1495,CatProd!C:G,5,FALSE),"")</f>
        <v/>
      </c>
      <c r="C1495" s="5" t="str">
        <f t="shared" ca="1" si="42"/>
        <v/>
      </c>
    </row>
    <row r="1496" spans="2:3" x14ac:dyDescent="0.2">
      <c r="B1496" s="5" t="str">
        <f>IFERROR(VLOOKUP(A1496,CatProd!C:G,5,FALSE),"")</f>
        <v/>
      </c>
      <c r="C1496" s="5" t="str">
        <f t="shared" ca="1" si="42"/>
        <v/>
      </c>
    </row>
    <row r="1497" spans="2:3" x14ac:dyDescent="0.2">
      <c r="B1497" s="5" t="str">
        <f>IFERROR(VLOOKUP(A1497,CatProd!C:G,5,FALSE),"")</f>
        <v/>
      </c>
      <c r="C1497" s="5" t="str">
        <f t="shared" ca="1" si="42"/>
        <v/>
      </c>
    </row>
    <row r="1498" spans="2:3" x14ac:dyDescent="0.2">
      <c r="B1498" s="5" t="str">
        <f>IFERROR(VLOOKUP(A1498,CatProd!C:G,5,FALSE),"")</f>
        <v/>
      </c>
      <c r="C1498" s="5" t="str">
        <f t="shared" ca="1" si="42"/>
        <v/>
      </c>
    </row>
    <row r="1499" spans="2:3" x14ac:dyDescent="0.2">
      <c r="B1499" s="5" t="str">
        <f>IFERROR(VLOOKUP(A1499,CatProd!C:G,5,FALSE),"")</f>
        <v/>
      </c>
      <c r="C1499" s="5" t="str">
        <f t="shared" ca="1" si="42"/>
        <v/>
      </c>
    </row>
    <row r="1500" spans="2:3" x14ac:dyDescent="0.2">
      <c r="B1500" s="5" t="str">
        <f>IFERROR(VLOOKUP(A1500,CatProd!C:G,5,FALSE),"")</f>
        <v/>
      </c>
      <c r="C1500" s="5" t="str">
        <f t="shared" ca="1" si="42"/>
        <v/>
      </c>
    </row>
    <row r="1501" spans="2:3" x14ac:dyDescent="0.2">
      <c r="B1501" s="5" t="str">
        <f>IFERROR(VLOOKUP(A1501,CatProd!C:G,5,FALSE),"")</f>
        <v/>
      </c>
      <c r="C1501" s="5" t="str">
        <f t="shared" ca="1" si="42"/>
        <v/>
      </c>
    </row>
    <row r="1502" spans="2:3" x14ac:dyDescent="0.2">
      <c r="B1502" s="5" t="str">
        <f>IFERROR(VLOOKUP(A1502,CatProd!C:G,5,FALSE),"")</f>
        <v/>
      </c>
      <c r="C1502" s="5" t="str">
        <f t="shared" ca="1" si="42"/>
        <v/>
      </c>
    </row>
    <row r="1503" spans="2:3" x14ac:dyDescent="0.2">
      <c r="B1503" s="5" t="str">
        <f>IFERROR(VLOOKUP(A1503,CatProd!C:G,5,FALSE),"")</f>
        <v/>
      </c>
      <c r="C1503" s="5" t="str">
        <f t="shared" ca="1" si="42"/>
        <v/>
      </c>
    </row>
    <row r="1504" spans="2:3" x14ac:dyDescent="0.2">
      <c r="B1504" s="5" t="str">
        <f>IFERROR(VLOOKUP(A1504,CatProd!C:G,5,FALSE),"")</f>
        <v/>
      </c>
      <c r="C1504" s="5" t="str">
        <f t="shared" ca="1" si="42"/>
        <v/>
      </c>
    </row>
    <row r="1505" spans="2:8" x14ac:dyDescent="0.2">
      <c r="B1505" s="5" t="str">
        <f>IFERROR(VLOOKUP(A1505,CatProd!C:G,5,FALSE),"")</f>
        <v/>
      </c>
      <c r="C1505" s="5" t="str">
        <f t="shared" ca="1" si="42"/>
        <v/>
      </c>
    </row>
    <row r="1506" spans="2:8" x14ac:dyDescent="0.2">
      <c r="B1506" s="5" t="str">
        <f>IFERROR(VLOOKUP(A1506,CatProd!C:G,5,FALSE),"")</f>
        <v/>
      </c>
      <c r="C1506" s="5" t="str">
        <f t="shared" ca="1" si="42"/>
        <v/>
      </c>
      <c r="H1506" s="5" t="str">
        <f t="shared" ref="H1506:H1569" ca="1" si="43">CONCATENATE(B1506,"-",C1506)</f>
        <v>-</v>
      </c>
    </row>
    <row r="1507" spans="2:8" x14ac:dyDescent="0.2">
      <c r="B1507" s="5" t="str">
        <f>IFERROR(VLOOKUP(A1507,CatProd!C:G,5,FALSE),"")</f>
        <v/>
      </c>
      <c r="C1507" s="5" t="str">
        <f t="shared" ca="1" si="42"/>
        <v/>
      </c>
      <c r="H1507" s="5" t="str">
        <f t="shared" ca="1" si="43"/>
        <v>-</v>
      </c>
    </row>
    <row r="1508" spans="2:8" x14ac:dyDescent="0.2">
      <c r="B1508" s="5" t="str">
        <f>IFERROR(VLOOKUP(A1508,CatProd!C:G,5,FALSE),"")</f>
        <v/>
      </c>
      <c r="C1508" s="5" t="str">
        <f t="shared" ca="1" si="42"/>
        <v/>
      </c>
      <c r="H1508" s="5" t="str">
        <f t="shared" ca="1" si="43"/>
        <v>-</v>
      </c>
    </row>
    <row r="1509" spans="2:8" x14ac:dyDescent="0.2">
      <c r="B1509" s="5" t="str">
        <f>IFERROR(VLOOKUP(A1509,CatProd!C:G,5,FALSE),"")</f>
        <v/>
      </c>
      <c r="C1509" s="5" t="str">
        <f t="shared" ca="1" si="42"/>
        <v/>
      </c>
      <c r="H1509" s="5" t="str">
        <f t="shared" ca="1" si="43"/>
        <v>-</v>
      </c>
    </row>
    <row r="1510" spans="2:8" x14ac:dyDescent="0.2">
      <c r="B1510" s="5" t="str">
        <f>IFERROR(VLOOKUP(A1510,CatProd!C:G,5,FALSE),"")</f>
        <v/>
      </c>
      <c r="C1510" s="5" t="str">
        <f t="shared" ca="1" si="42"/>
        <v/>
      </c>
      <c r="H1510" s="5" t="str">
        <f t="shared" ca="1" si="43"/>
        <v>-</v>
      </c>
    </row>
    <row r="1511" spans="2:8" x14ac:dyDescent="0.2">
      <c r="B1511" s="5" t="str">
        <f>IFERROR(VLOOKUP(A1511,CatProd!C:G,5,FALSE),"")</f>
        <v/>
      </c>
      <c r="C1511" s="5" t="str">
        <f t="shared" ca="1" si="42"/>
        <v/>
      </c>
      <c r="H1511" s="5" t="str">
        <f t="shared" ca="1" si="43"/>
        <v>-</v>
      </c>
    </row>
    <row r="1512" spans="2:8" x14ac:dyDescent="0.2">
      <c r="B1512" s="5" t="str">
        <f>IFERROR(VLOOKUP(A1512,CatProd!C:G,5,FALSE),"")</f>
        <v/>
      </c>
      <c r="C1512" s="5" t="str">
        <f t="shared" ca="1" si="42"/>
        <v/>
      </c>
      <c r="H1512" s="5" t="str">
        <f t="shared" ca="1" si="43"/>
        <v>-</v>
      </c>
    </row>
    <row r="1513" spans="2:8" x14ac:dyDescent="0.2">
      <c r="B1513" s="5" t="str">
        <f>IFERROR(VLOOKUP(A1513,CatProd!C:G,5,FALSE),"")</f>
        <v/>
      </c>
      <c r="C1513" s="5" t="str">
        <f t="shared" ca="1" si="42"/>
        <v/>
      </c>
      <c r="H1513" s="5" t="str">
        <f t="shared" ca="1" si="43"/>
        <v>-</v>
      </c>
    </row>
    <row r="1514" spans="2:8" x14ac:dyDescent="0.2">
      <c r="B1514" s="5" t="str">
        <f>IFERROR(VLOOKUP(A1514,CatProd!C:G,5,FALSE),"")</f>
        <v/>
      </c>
      <c r="C1514" s="5" t="str">
        <f t="shared" ca="1" si="42"/>
        <v/>
      </c>
      <c r="H1514" s="5" t="str">
        <f t="shared" ca="1" si="43"/>
        <v>-</v>
      </c>
    </row>
    <row r="1515" spans="2:8" x14ac:dyDescent="0.2">
      <c r="B1515" s="5" t="str">
        <f>IFERROR(VLOOKUP(A1515,CatProd!C:G,5,FALSE),"")</f>
        <v/>
      </c>
      <c r="C1515" s="5" t="str">
        <f t="shared" ca="1" si="42"/>
        <v/>
      </c>
      <c r="H1515" s="5" t="str">
        <f t="shared" ca="1" si="43"/>
        <v>-</v>
      </c>
    </row>
    <row r="1516" spans="2:8" x14ac:dyDescent="0.2">
      <c r="B1516" s="5" t="str">
        <f>IFERROR(VLOOKUP(A1516,CatProd!C:G,5,FALSE),"")</f>
        <v/>
      </c>
      <c r="C1516" s="5" t="str">
        <f t="shared" ca="1" si="42"/>
        <v/>
      </c>
      <c r="H1516" s="5" t="str">
        <f t="shared" ca="1" si="43"/>
        <v>-</v>
      </c>
    </row>
    <row r="1517" spans="2:8" x14ac:dyDescent="0.2">
      <c r="B1517" s="5" t="str">
        <f>IFERROR(VLOOKUP(A1517,CatProd!C:G,5,FALSE),"")</f>
        <v/>
      </c>
      <c r="C1517" s="5" t="str">
        <f t="shared" ca="1" si="42"/>
        <v/>
      </c>
      <c r="H1517" s="5" t="str">
        <f t="shared" ca="1" si="43"/>
        <v>-</v>
      </c>
    </row>
    <row r="1518" spans="2:8" x14ac:dyDescent="0.2">
      <c r="B1518" s="5" t="str">
        <f>IFERROR(VLOOKUP(A1518,CatProd!C:G,5,FALSE),"")</f>
        <v/>
      </c>
      <c r="C1518" s="5" t="str">
        <f t="shared" ca="1" si="42"/>
        <v/>
      </c>
      <c r="H1518" s="5" t="str">
        <f t="shared" ca="1" si="43"/>
        <v>-</v>
      </c>
    </row>
    <row r="1519" spans="2:8" x14ac:dyDescent="0.2">
      <c r="B1519" s="5" t="str">
        <f>IFERROR(VLOOKUP(A1519,CatProd!C:G,5,FALSE),"")</f>
        <v/>
      </c>
      <c r="C1519" s="5" t="str">
        <f t="shared" ca="1" si="42"/>
        <v/>
      </c>
      <c r="H1519" s="5" t="str">
        <f t="shared" ca="1" si="43"/>
        <v>-</v>
      </c>
    </row>
    <row r="1520" spans="2:8" x14ac:dyDescent="0.2">
      <c r="B1520" s="5" t="str">
        <f>IFERROR(VLOOKUP(A1520,CatProd!C:G,5,FALSE),"")</f>
        <v/>
      </c>
      <c r="C1520" s="5" t="str">
        <f t="shared" ca="1" si="42"/>
        <v/>
      </c>
      <c r="H1520" s="5" t="str">
        <f t="shared" ca="1" si="43"/>
        <v>-</v>
      </c>
    </row>
    <row r="1521" spans="2:8" x14ac:dyDescent="0.2">
      <c r="B1521" s="5" t="str">
        <f>IFERROR(VLOOKUP(A1521,CatProd!C:G,5,FALSE),"")</f>
        <v/>
      </c>
      <c r="C1521" s="5" t="str">
        <f t="shared" ca="1" si="42"/>
        <v/>
      </c>
      <c r="H1521" s="5" t="str">
        <f t="shared" ca="1" si="43"/>
        <v>-</v>
      </c>
    </row>
    <row r="1522" spans="2:8" x14ac:dyDescent="0.2">
      <c r="B1522" s="5" t="str">
        <f>IFERROR(VLOOKUP(A1522,CatProd!C:G,5,FALSE),"")</f>
        <v/>
      </c>
      <c r="C1522" s="5" t="str">
        <f t="shared" ca="1" si="42"/>
        <v/>
      </c>
      <c r="H1522" s="5" t="str">
        <f t="shared" ca="1" si="43"/>
        <v>-</v>
      </c>
    </row>
    <row r="1523" spans="2:8" x14ac:dyDescent="0.2">
      <c r="B1523" s="5" t="str">
        <f>IFERROR(VLOOKUP(A1523,CatProd!C:G,5,FALSE),"")</f>
        <v/>
      </c>
      <c r="C1523" s="5" t="str">
        <f t="shared" ca="1" si="42"/>
        <v/>
      </c>
      <c r="H1523" s="5" t="str">
        <f t="shared" ca="1" si="43"/>
        <v>-</v>
      </c>
    </row>
    <row r="1524" spans="2:8" x14ac:dyDescent="0.2">
      <c r="B1524" s="5" t="str">
        <f>IFERROR(VLOOKUP(A1524,CatProd!C:G,5,FALSE),"")</f>
        <v/>
      </c>
      <c r="C1524" s="5" t="str">
        <f t="shared" ca="1" si="42"/>
        <v/>
      </c>
      <c r="H1524" s="5" t="str">
        <f t="shared" ca="1" si="43"/>
        <v>-</v>
      </c>
    </row>
    <row r="1525" spans="2:8" x14ac:dyDescent="0.2">
      <c r="B1525" s="5" t="str">
        <f>IFERROR(VLOOKUP(A1525,CatProd!C:G,5,FALSE),"")</f>
        <v/>
      </c>
      <c r="C1525" s="5" t="str">
        <f t="shared" ca="1" si="42"/>
        <v/>
      </c>
      <c r="H1525" s="5" t="str">
        <f t="shared" ca="1" si="43"/>
        <v>-</v>
      </c>
    </row>
    <row r="1526" spans="2:8" x14ac:dyDescent="0.2">
      <c r="B1526" s="5" t="str">
        <f>IFERROR(VLOOKUP(A1526,CatProd!C:G,5,FALSE),"")</f>
        <v/>
      </c>
      <c r="C1526" s="5" t="str">
        <f t="shared" ca="1" si="42"/>
        <v/>
      </c>
      <c r="H1526" s="5" t="str">
        <f t="shared" ca="1" si="43"/>
        <v>-</v>
      </c>
    </row>
    <row r="1527" spans="2:8" x14ac:dyDescent="0.2">
      <c r="B1527" s="5" t="str">
        <f>IFERROR(VLOOKUP(A1527,CatProd!C:G,5,FALSE),"")</f>
        <v/>
      </c>
      <c r="C1527" s="5" t="str">
        <f t="shared" ca="1" si="42"/>
        <v/>
      </c>
      <c r="H1527" s="5" t="str">
        <f t="shared" ca="1" si="43"/>
        <v>-</v>
      </c>
    </row>
    <row r="1528" spans="2:8" x14ac:dyDescent="0.2">
      <c r="B1528" s="5" t="str">
        <f>IFERROR(VLOOKUP(A1528,CatProd!C:G,5,FALSE),"")</f>
        <v/>
      </c>
      <c r="C1528" s="5" t="str">
        <f t="shared" ca="1" si="42"/>
        <v/>
      </c>
      <c r="H1528" s="5" t="str">
        <f t="shared" ca="1" si="43"/>
        <v>-</v>
      </c>
    </row>
    <row r="1529" spans="2:8" x14ac:dyDescent="0.2">
      <c r="B1529" s="5" t="str">
        <f>IFERROR(VLOOKUP(A1529,CatProd!C:G,5,FALSE),"")</f>
        <v/>
      </c>
      <c r="C1529" s="5" t="str">
        <f t="shared" ca="1" si="42"/>
        <v/>
      </c>
      <c r="H1529" s="5" t="str">
        <f t="shared" ca="1" si="43"/>
        <v>-</v>
      </c>
    </row>
    <row r="1530" spans="2:8" x14ac:dyDescent="0.2">
      <c r="B1530" s="5" t="str">
        <f>IFERROR(VLOOKUP(A1530,CatProd!C:G,5,FALSE),"")</f>
        <v/>
      </c>
      <c r="C1530" s="5" t="str">
        <f t="shared" ca="1" si="42"/>
        <v/>
      </c>
      <c r="H1530" s="5" t="str">
        <f t="shared" ca="1" si="43"/>
        <v>-</v>
      </c>
    </row>
    <row r="1531" spans="2:8" x14ac:dyDescent="0.2">
      <c r="B1531" s="5" t="str">
        <f>IFERROR(VLOOKUP(A1531,CatProd!C:G,5,FALSE),"")</f>
        <v/>
      </c>
      <c r="C1531" s="5" t="str">
        <f t="shared" ca="1" si="42"/>
        <v/>
      </c>
      <c r="H1531" s="5" t="str">
        <f t="shared" ca="1" si="43"/>
        <v>-</v>
      </c>
    </row>
    <row r="1532" spans="2:8" x14ac:dyDescent="0.2">
      <c r="B1532" s="5" t="str">
        <f>IFERROR(VLOOKUP(A1532,CatProd!C:G,5,FALSE),"")</f>
        <v/>
      </c>
      <c r="C1532" s="5" t="str">
        <f t="shared" ca="1" si="42"/>
        <v/>
      </c>
      <c r="H1532" s="5" t="str">
        <f t="shared" ca="1" si="43"/>
        <v>-</v>
      </c>
    </row>
    <row r="1533" spans="2:8" x14ac:dyDescent="0.2">
      <c r="B1533" s="5" t="str">
        <f>IFERROR(VLOOKUP(A1533,CatProd!C:G,5,FALSE),"")</f>
        <v/>
      </c>
      <c r="C1533" s="5" t="str">
        <f t="shared" ca="1" si="42"/>
        <v/>
      </c>
      <c r="H1533" s="5" t="str">
        <f t="shared" ca="1" si="43"/>
        <v>-</v>
      </c>
    </row>
    <row r="1534" spans="2:8" x14ac:dyDescent="0.2">
      <c r="B1534" s="5" t="str">
        <f>IFERROR(VLOOKUP(A1534,CatProd!C:G,5,FALSE),"")</f>
        <v/>
      </c>
      <c r="C1534" s="5" t="str">
        <f t="shared" ca="1" si="42"/>
        <v/>
      </c>
      <c r="H1534" s="5" t="str">
        <f t="shared" ca="1" si="43"/>
        <v>-</v>
      </c>
    </row>
    <row r="1535" spans="2:8" x14ac:dyDescent="0.2">
      <c r="B1535" s="5" t="str">
        <f>IFERROR(VLOOKUP(A1535,CatProd!C:G,5,FALSE),"")</f>
        <v/>
      </c>
      <c r="C1535" s="5" t="str">
        <f t="shared" ca="1" si="42"/>
        <v/>
      </c>
      <c r="H1535" s="5" t="str">
        <f t="shared" ca="1" si="43"/>
        <v>-</v>
      </c>
    </row>
    <row r="1536" spans="2:8" x14ac:dyDescent="0.2">
      <c r="B1536" s="5" t="str">
        <f>IFERROR(VLOOKUP(A1536,CatProd!C:G,5,FALSE),"")</f>
        <v/>
      </c>
      <c r="C1536" s="5" t="str">
        <f t="shared" ca="1" si="42"/>
        <v/>
      </c>
      <c r="H1536" s="5" t="str">
        <f t="shared" ca="1" si="43"/>
        <v>-</v>
      </c>
    </row>
    <row r="1537" spans="2:8" x14ac:dyDescent="0.2">
      <c r="B1537" s="5" t="str">
        <f>IFERROR(VLOOKUP(A1537,CatProd!C:G,5,FALSE),"")</f>
        <v/>
      </c>
      <c r="C1537" s="5" t="str">
        <f t="shared" ca="1" si="42"/>
        <v/>
      </c>
      <c r="H1537" s="5" t="str">
        <f t="shared" ca="1" si="43"/>
        <v>-</v>
      </c>
    </row>
    <row r="1538" spans="2:8" x14ac:dyDescent="0.2">
      <c r="B1538" s="5" t="str">
        <f>IFERROR(VLOOKUP(A1538,CatProd!C:G,5,FALSE),"")</f>
        <v/>
      </c>
      <c r="C1538" s="5" t="str">
        <f t="shared" ref="C1538:C1601" ca="1" si="44">IF(OFFSET(D1538,0,LangOffset,1,1)&lt;&gt;"",OFFSET(D1538,0,LangOffset,1,1),"")</f>
        <v/>
      </c>
      <c r="H1538" s="5" t="str">
        <f t="shared" ca="1" si="43"/>
        <v>-</v>
      </c>
    </row>
    <row r="1539" spans="2:8" x14ac:dyDescent="0.2">
      <c r="B1539" s="5" t="str">
        <f>IFERROR(VLOOKUP(A1539,CatProd!C:G,5,FALSE),"")</f>
        <v/>
      </c>
      <c r="C1539" s="5" t="str">
        <f t="shared" ca="1" si="44"/>
        <v/>
      </c>
      <c r="H1539" s="5" t="str">
        <f t="shared" ca="1" si="43"/>
        <v>-</v>
      </c>
    </row>
    <row r="1540" spans="2:8" x14ac:dyDescent="0.2">
      <c r="B1540" s="5" t="str">
        <f>IFERROR(VLOOKUP(A1540,CatProd!C:G,5,FALSE),"")</f>
        <v/>
      </c>
      <c r="C1540" s="5" t="str">
        <f t="shared" ca="1" si="44"/>
        <v/>
      </c>
      <c r="H1540" s="5" t="str">
        <f t="shared" ca="1" si="43"/>
        <v>-</v>
      </c>
    </row>
    <row r="1541" spans="2:8" x14ac:dyDescent="0.2">
      <c r="B1541" s="5" t="str">
        <f>IFERROR(VLOOKUP(A1541,CatProd!C:G,5,FALSE),"")</f>
        <v/>
      </c>
      <c r="C1541" s="5" t="str">
        <f t="shared" ca="1" si="44"/>
        <v/>
      </c>
      <c r="H1541" s="5" t="str">
        <f t="shared" ca="1" si="43"/>
        <v>-</v>
      </c>
    </row>
    <row r="1542" spans="2:8" x14ac:dyDescent="0.2">
      <c r="B1542" s="5" t="str">
        <f>IFERROR(VLOOKUP(A1542,CatProd!C:G,5,FALSE),"")</f>
        <v/>
      </c>
      <c r="C1542" s="5" t="str">
        <f t="shared" ca="1" si="44"/>
        <v/>
      </c>
      <c r="H1542" s="5" t="str">
        <f t="shared" ca="1" si="43"/>
        <v>-</v>
      </c>
    </row>
    <row r="1543" spans="2:8" x14ac:dyDescent="0.2">
      <c r="B1543" s="5" t="str">
        <f>IFERROR(VLOOKUP(A1543,CatProd!C:G,5,FALSE),"")</f>
        <v/>
      </c>
      <c r="C1543" s="5" t="str">
        <f t="shared" ca="1" si="44"/>
        <v/>
      </c>
      <c r="H1543" s="5" t="str">
        <f t="shared" ca="1" si="43"/>
        <v>-</v>
      </c>
    </row>
    <row r="1544" spans="2:8" x14ac:dyDescent="0.2">
      <c r="B1544" s="5" t="str">
        <f>IFERROR(VLOOKUP(A1544,CatProd!C:G,5,FALSE),"")</f>
        <v/>
      </c>
      <c r="C1544" s="5" t="str">
        <f t="shared" ca="1" si="44"/>
        <v/>
      </c>
      <c r="H1544" s="5" t="str">
        <f t="shared" ca="1" si="43"/>
        <v>-</v>
      </c>
    </row>
    <row r="1545" spans="2:8" x14ac:dyDescent="0.2">
      <c r="B1545" s="5" t="str">
        <f>IFERROR(VLOOKUP(A1545,CatProd!C:G,5,FALSE),"")</f>
        <v/>
      </c>
      <c r="C1545" s="5" t="str">
        <f t="shared" ca="1" si="44"/>
        <v/>
      </c>
      <c r="H1545" s="5" t="str">
        <f t="shared" ca="1" si="43"/>
        <v>-</v>
      </c>
    </row>
    <row r="1546" spans="2:8" x14ac:dyDescent="0.2">
      <c r="B1546" s="5" t="str">
        <f>IFERROR(VLOOKUP(A1546,CatProd!C:G,5,FALSE),"")</f>
        <v/>
      </c>
      <c r="C1546" s="5" t="str">
        <f t="shared" ca="1" si="44"/>
        <v/>
      </c>
      <c r="H1546" s="5" t="str">
        <f t="shared" ca="1" si="43"/>
        <v>-</v>
      </c>
    </row>
    <row r="1547" spans="2:8" x14ac:dyDescent="0.2">
      <c r="B1547" s="5" t="str">
        <f>IFERROR(VLOOKUP(A1547,CatProd!C:G,5,FALSE),"")</f>
        <v/>
      </c>
      <c r="C1547" s="5" t="str">
        <f t="shared" ca="1" si="44"/>
        <v/>
      </c>
      <c r="H1547" s="5" t="str">
        <f t="shared" ca="1" si="43"/>
        <v>-</v>
      </c>
    </row>
    <row r="1548" spans="2:8" x14ac:dyDescent="0.2">
      <c r="B1548" s="5" t="str">
        <f>IFERROR(VLOOKUP(A1548,CatProd!C:G,5,FALSE),"")</f>
        <v/>
      </c>
      <c r="C1548" s="5" t="str">
        <f t="shared" ca="1" si="44"/>
        <v/>
      </c>
      <c r="H1548" s="5" t="str">
        <f t="shared" ca="1" si="43"/>
        <v>-</v>
      </c>
    </row>
    <row r="1549" spans="2:8" x14ac:dyDescent="0.2">
      <c r="B1549" s="5" t="str">
        <f>IFERROR(VLOOKUP(A1549,CatProd!C:G,5,FALSE),"")</f>
        <v/>
      </c>
      <c r="C1549" s="5" t="str">
        <f t="shared" ca="1" si="44"/>
        <v/>
      </c>
      <c r="H1549" s="5" t="str">
        <f t="shared" ca="1" si="43"/>
        <v>-</v>
      </c>
    </row>
    <row r="1550" spans="2:8" x14ac:dyDescent="0.2">
      <c r="B1550" s="5" t="str">
        <f>IFERROR(VLOOKUP(A1550,CatProd!C:G,5,FALSE),"")</f>
        <v/>
      </c>
      <c r="C1550" s="5" t="str">
        <f t="shared" ca="1" si="44"/>
        <v/>
      </c>
      <c r="H1550" s="5" t="str">
        <f t="shared" ca="1" si="43"/>
        <v>-</v>
      </c>
    </row>
    <row r="1551" spans="2:8" x14ac:dyDescent="0.2">
      <c r="B1551" s="5" t="str">
        <f>IFERROR(VLOOKUP(A1551,CatProd!C:G,5,FALSE),"")</f>
        <v/>
      </c>
      <c r="C1551" s="5" t="str">
        <f t="shared" ca="1" si="44"/>
        <v/>
      </c>
      <c r="H1551" s="5" t="str">
        <f t="shared" ca="1" si="43"/>
        <v>-</v>
      </c>
    </row>
    <row r="1552" spans="2:8" x14ac:dyDescent="0.2">
      <c r="B1552" s="5" t="str">
        <f>IFERROR(VLOOKUP(A1552,CatProd!C:G,5,FALSE),"")</f>
        <v/>
      </c>
      <c r="C1552" s="5" t="str">
        <f t="shared" ca="1" si="44"/>
        <v/>
      </c>
      <c r="H1552" s="5" t="str">
        <f t="shared" ca="1" si="43"/>
        <v>-</v>
      </c>
    </row>
    <row r="1553" spans="2:8" x14ac:dyDescent="0.2">
      <c r="B1553" s="5" t="str">
        <f>IFERROR(VLOOKUP(A1553,CatProd!C:G,5,FALSE),"")</f>
        <v/>
      </c>
      <c r="C1553" s="5" t="str">
        <f t="shared" ca="1" si="44"/>
        <v/>
      </c>
      <c r="H1553" s="5" t="str">
        <f t="shared" ca="1" si="43"/>
        <v>-</v>
      </c>
    </row>
    <row r="1554" spans="2:8" x14ac:dyDescent="0.2">
      <c r="B1554" s="5" t="str">
        <f>IFERROR(VLOOKUP(A1554,CatProd!C:G,5,FALSE),"")</f>
        <v/>
      </c>
      <c r="C1554" s="5" t="str">
        <f t="shared" ca="1" si="44"/>
        <v/>
      </c>
      <c r="H1554" s="5" t="str">
        <f t="shared" ca="1" si="43"/>
        <v>-</v>
      </c>
    </row>
    <row r="1555" spans="2:8" x14ac:dyDescent="0.2">
      <c r="B1555" s="5" t="str">
        <f>IFERROR(VLOOKUP(A1555,CatProd!C:G,5,FALSE),"")</f>
        <v/>
      </c>
      <c r="C1555" s="5" t="str">
        <f t="shared" ca="1" si="44"/>
        <v/>
      </c>
      <c r="H1555" s="5" t="str">
        <f t="shared" ca="1" si="43"/>
        <v>-</v>
      </c>
    </row>
    <row r="1556" spans="2:8" x14ac:dyDescent="0.2">
      <c r="B1556" s="5" t="str">
        <f>IFERROR(VLOOKUP(A1556,CatProd!C:G,5,FALSE),"")</f>
        <v/>
      </c>
      <c r="C1556" s="5" t="str">
        <f t="shared" ca="1" si="44"/>
        <v/>
      </c>
      <c r="H1556" s="5" t="str">
        <f t="shared" ca="1" si="43"/>
        <v>-</v>
      </c>
    </row>
    <row r="1557" spans="2:8" x14ac:dyDescent="0.2">
      <c r="B1557" s="5" t="str">
        <f>IFERROR(VLOOKUP(A1557,CatProd!C:G,5,FALSE),"")</f>
        <v/>
      </c>
      <c r="C1557" s="5" t="str">
        <f t="shared" ca="1" si="44"/>
        <v/>
      </c>
      <c r="H1557" s="5" t="str">
        <f t="shared" ca="1" si="43"/>
        <v>-</v>
      </c>
    </row>
    <row r="1558" spans="2:8" x14ac:dyDescent="0.2">
      <c r="B1558" s="5" t="str">
        <f>IFERROR(VLOOKUP(A1558,CatProd!C:G,5,FALSE),"")</f>
        <v/>
      </c>
      <c r="C1558" s="5" t="str">
        <f t="shared" ca="1" si="44"/>
        <v/>
      </c>
      <c r="H1558" s="5" t="str">
        <f t="shared" ca="1" si="43"/>
        <v>-</v>
      </c>
    </row>
    <row r="1559" spans="2:8" x14ac:dyDescent="0.2">
      <c r="B1559" s="5" t="str">
        <f>IFERROR(VLOOKUP(A1559,CatProd!C:G,5,FALSE),"")</f>
        <v/>
      </c>
      <c r="C1559" s="5" t="str">
        <f t="shared" ca="1" si="44"/>
        <v/>
      </c>
      <c r="H1559" s="5" t="str">
        <f t="shared" ca="1" si="43"/>
        <v>-</v>
      </c>
    </row>
    <row r="1560" spans="2:8" x14ac:dyDescent="0.2">
      <c r="B1560" s="5" t="str">
        <f>IFERROR(VLOOKUP(A1560,CatProd!C:G,5,FALSE),"")</f>
        <v/>
      </c>
      <c r="C1560" s="5" t="str">
        <f t="shared" ca="1" si="44"/>
        <v/>
      </c>
      <c r="H1560" s="5" t="str">
        <f t="shared" ca="1" si="43"/>
        <v>-</v>
      </c>
    </row>
    <row r="1561" spans="2:8" x14ac:dyDescent="0.2">
      <c r="B1561" s="5" t="str">
        <f>IFERROR(VLOOKUP(A1561,CatProd!C:G,5,FALSE),"")</f>
        <v/>
      </c>
      <c r="C1561" s="5" t="str">
        <f t="shared" ca="1" si="44"/>
        <v/>
      </c>
      <c r="H1561" s="5" t="str">
        <f t="shared" ca="1" si="43"/>
        <v>-</v>
      </c>
    </row>
    <row r="1562" spans="2:8" x14ac:dyDescent="0.2">
      <c r="B1562" s="5" t="str">
        <f>IFERROR(VLOOKUP(A1562,CatProd!C:G,5,FALSE),"")</f>
        <v/>
      </c>
      <c r="C1562" s="5" t="str">
        <f t="shared" ca="1" si="44"/>
        <v/>
      </c>
      <c r="H1562" s="5" t="str">
        <f t="shared" ca="1" si="43"/>
        <v>-</v>
      </c>
    </row>
    <row r="1563" spans="2:8" x14ac:dyDescent="0.2">
      <c r="B1563" s="5" t="str">
        <f>IFERROR(VLOOKUP(A1563,CatProd!C:G,5,FALSE),"")</f>
        <v/>
      </c>
      <c r="C1563" s="5" t="str">
        <f t="shared" ca="1" si="44"/>
        <v/>
      </c>
      <c r="H1563" s="5" t="str">
        <f t="shared" ca="1" si="43"/>
        <v>-</v>
      </c>
    </row>
    <row r="1564" spans="2:8" x14ac:dyDescent="0.2">
      <c r="B1564" s="5" t="str">
        <f>IFERROR(VLOOKUP(A1564,CatProd!C:G,5,FALSE),"")</f>
        <v/>
      </c>
      <c r="C1564" s="5" t="str">
        <f t="shared" ca="1" si="44"/>
        <v/>
      </c>
      <c r="H1564" s="5" t="str">
        <f t="shared" ca="1" si="43"/>
        <v>-</v>
      </c>
    </row>
    <row r="1565" spans="2:8" x14ac:dyDescent="0.2">
      <c r="B1565" s="5" t="str">
        <f>IFERROR(VLOOKUP(A1565,CatProd!C:G,5,FALSE),"")</f>
        <v/>
      </c>
      <c r="C1565" s="5" t="str">
        <f t="shared" ca="1" si="44"/>
        <v/>
      </c>
      <c r="H1565" s="5" t="str">
        <f t="shared" ca="1" si="43"/>
        <v>-</v>
      </c>
    </row>
    <row r="1566" spans="2:8" x14ac:dyDescent="0.2">
      <c r="B1566" s="5" t="str">
        <f>IFERROR(VLOOKUP(A1566,CatProd!C:G,5,FALSE),"")</f>
        <v/>
      </c>
      <c r="C1566" s="5" t="str">
        <f t="shared" ca="1" si="44"/>
        <v/>
      </c>
      <c r="H1566" s="5" t="str">
        <f t="shared" ca="1" si="43"/>
        <v>-</v>
      </c>
    </row>
    <row r="1567" spans="2:8" x14ac:dyDescent="0.2">
      <c r="B1567" s="5" t="str">
        <f>IFERROR(VLOOKUP(A1567,CatProd!C:G,5,FALSE),"")</f>
        <v/>
      </c>
      <c r="C1567" s="5" t="str">
        <f t="shared" ca="1" si="44"/>
        <v/>
      </c>
      <c r="H1567" s="5" t="str">
        <f t="shared" ca="1" si="43"/>
        <v>-</v>
      </c>
    </row>
    <row r="1568" spans="2:8" x14ac:dyDescent="0.2">
      <c r="B1568" s="5" t="str">
        <f>IFERROR(VLOOKUP(A1568,CatProd!C:G,5,FALSE),"")</f>
        <v/>
      </c>
      <c r="C1568" s="5" t="str">
        <f t="shared" ca="1" si="44"/>
        <v/>
      </c>
      <c r="H1568" s="5" t="str">
        <f t="shared" ca="1" si="43"/>
        <v>-</v>
      </c>
    </row>
    <row r="1569" spans="2:8" x14ac:dyDescent="0.2">
      <c r="B1569" s="5" t="str">
        <f>IFERROR(VLOOKUP(A1569,CatProd!C:G,5,FALSE),"")</f>
        <v/>
      </c>
      <c r="C1569" s="5" t="str">
        <f t="shared" ca="1" si="44"/>
        <v/>
      </c>
      <c r="H1569" s="5" t="str">
        <f t="shared" ca="1" si="43"/>
        <v>-</v>
      </c>
    </row>
    <row r="1570" spans="2:8" x14ac:dyDescent="0.2">
      <c r="B1570" s="5" t="str">
        <f>IFERROR(VLOOKUP(A1570,CatProd!C:G,5,FALSE),"")</f>
        <v/>
      </c>
      <c r="C1570" s="5" t="str">
        <f t="shared" ca="1" si="44"/>
        <v/>
      </c>
      <c r="H1570" s="5" t="str">
        <f t="shared" ref="H1570:H1633" ca="1" si="45">CONCATENATE(B1570,"-",C1570)</f>
        <v>-</v>
      </c>
    </row>
    <row r="1571" spans="2:8" x14ac:dyDescent="0.2">
      <c r="B1571" s="5" t="str">
        <f>IFERROR(VLOOKUP(A1571,CatProd!C:G,5,FALSE),"")</f>
        <v/>
      </c>
      <c r="C1571" s="5" t="str">
        <f t="shared" ca="1" si="44"/>
        <v/>
      </c>
      <c r="H1571" s="5" t="str">
        <f t="shared" ca="1" si="45"/>
        <v>-</v>
      </c>
    </row>
    <row r="1572" spans="2:8" x14ac:dyDescent="0.2">
      <c r="B1572" s="5" t="str">
        <f>IFERROR(VLOOKUP(A1572,CatProd!C:G,5,FALSE),"")</f>
        <v/>
      </c>
      <c r="C1572" s="5" t="str">
        <f t="shared" ca="1" si="44"/>
        <v/>
      </c>
      <c r="H1572" s="5" t="str">
        <f t="shared" ca="1" si="45"/>
        <v>-</v>
      </c>
    </row>
    <row r="1573" spans="2:8" x14ac:dyDescent="0.2">
      <c r="B1573" s="5" t="str">
        <f>IFERROR(VLOOKUP(A1573,CatProd!C:G,5,FALSE),"")</f>
        <v/>
      </c>
      <c r="C1573" s="5" t="str">
        <f t="shared" ca="1" si="44"/>
        <v/>
      </c>
      <c r="H1573" s="5" t="str">
        <f t="shared" ca="1" si="45"/>
        <v>-</v>
      </c>
    </row>
    <row r="1574" spans="2:8" x14ac:dyDescent="0.2">
      <c r="B1574" s="5" t="str">
        <f>IFERROR(VLOOKUP(A1574,CatProd!C:G,5,FALSE),"")</f>
        <v/>
      </c>
      <c r="C1574" s="5" t="str">
        <f t="shared" ca="1" si="44"/>
        <v/>
      </c>
      <c r="H1574" s="5" t="str">
        <f t="shared" ca="1" si="45"/>
        <v>-</v>
      </c>
    </row>
    <row r="1575" spans="2:8" x14ac:dyDescent="0.2">
      <c r="B1575" s="5" t="str">
        <f>IFERROR(VLOOKUP(A1575,CatProd!C:G,5,FALSE),"")</f>
        <v/>
      </c>
      <c r="C1575" s="5" t="str">
        <f t="shared" ca="1" si="44"/>
        <v/>
      </c>
      <c r="H1575" s="5" t="str">
        <f t="shared" ca="1" si="45"/>
        <v>-</v>
      </c>
    </row>
    <row r="1576" spans="2:8" x14ac:dyDescent="0.2">
      <c r="B1576" s="5" t="str">
        <f>IFERROR(VLOOKUP(A1576,CatProd!C:G,5,FALSE),"")</f>
        <v/>
      </c>
      <c r="C1576" s="5" t="str">
        <f t="shared" ca="1" si="44"/>
        <v/>
      </c>
      <c r="H1576" s="5" t="str">
        <f t="shared" ca="1" si="45"/>
        <v>-</v>
      </c>
    </row>
    <row r="1577" spans="2:8" x14ac:dyDescent="0.2">
      <c r="B1577" s="5" t="str">
        <f>IFERROR(VLOOKUP(A1577,CatProd!C:G,5,FALSE),"")</f>
        <v/>
      </c>
      <c r="C1577" s="5" t="str">
        <f t="shared" ca="1" si="44"/>
        <v/>
      </c>
      <c r="H1577" s="5" t="str">
        <f t="shared" ca="1" si="45"/>
        <v>-</v>
      </c>
    </row>
    <row r="1578" spans="2:8" x14ac:dyDescent="0.2">
      <c r="B1578" s="5" t="str">
        <f>IFERROR(VLOOKUP(A1578,CatProd!C:G,5,FALSE),"")</f>
        <v/>
      </c>
      <c r="C1578" s="5" t="str">
        <f t="shared" ca="1" si="44"/>
        <v/>
      </c>
      <c r="H1578" s="5" t="str">
        <f t="shared" ca="1" si="45"/>
        <v>-</v>
      </c>
    </row>
    <row r="1579" spans="2:8" x14ac:dyDescent="0.2">
      <c r="B1579" s="5" t="str">
        <f>IFERROR(VLOOKUP(A1579,CatProd!C:G,5,FALSE),"")</f>
        <v/>
      </c>
      <c r="C1579" s="5" t="str">
        <f t="shared" ca="1" si="44"/>
        <v/>
      </c>
      <c r="H1579" s="5" t="str">
        <f t="shared" ca="1" si="45"/>
        <v>-</v>
      </c>
    </row>
    <row r="1580" spans="2:8" x14ac:dyDescent="0.2">
      <c r="B1580" s="5" t="str">
        <f>IFERROR(VLOOKUP(A1580,CatProd!C:G,5,FALSE),"")</f>
        <v/>
      </c>
      <c r="C1580" s="5" t="str">
        <f t="shared" ca="1" si="44"/>
        <v/>
      </c>
      <c r="H1580" s="5" t="str">
        <f t="shared" ca="1" si="45"/>
        <v>-</v>
      </c>
    </row>
    <row r="1581" spans="2:8" x14ac:dyDescent="0.2">
      <c r="B1581" s="5" t="str">
        <f>IFERROR(VLOOKUP(A1581,CatProd!C:G,5,FALSE),"")</f>
        <v/>
      </c>
      <c r="C1581" s="5" t="str">
        <f t="shared" ca="1" si="44"/>
        <v/>
      </c>
      <c r="H1581" s="5" t="str">
        <f t="shared" ca="1" si="45"/>
        <v>-</v>
      </c>
    </row>
    <row r="1582" spans="2:8" x14ac:dyDescent="0.2">
      <c r="B1582" s="5" t="str">
        <f>IFERROR(VLOOKUP(A1582,CatProd!C:G,5,FALSE),"")</f>
        <v/>
      </c>
      <c r="C1582" s="5" t="str">
        <f t="shared" ca="1" si="44"/>
        <v/>
      </c>
      <c r="H1582" s="5" t="str">
        <f t="shared" ca="1" si="45"/>
        <v>-</v>
      </c>
    </row>
    <row r="1583" spans="2:8" x14ac:dyDescent="0.2">
      <c r="B1583" s="5" t="str">
        <f>IFERROR(VLOOKUP(A1583,CatProd!C:G,5,FALSE),"")</f>
        <v/>
      </c>
      <c r="C1583" s="5" t="str">
        <f t="shared" ca="1" si="44"/>
        <v/>
      </c>
      <c r="H1583" s="5" t="str">
        <f t="shared" ca="1" si="45"/>
        <v>-</v>
      </c>
    </row>
    <row r="1584" spans="2:8" x14ac:dyDescent="0.2">
      <c r="B1584" s="5" t="str">
        <f>IFERROR(VLOOKUP(A1584,CatProd!C:G,5,FALSE),"")</f>
        <v/>
      </c>
      <c r="C1584" s="5" t="str">
        <f t="shared" ca="1" si="44"/>
        <v/>
      </c>
      <c r="H1584" s="5" t="str">
        <f t="shared" ca="1" si="45"/>
        <v>-</v>
      </c>
    </row>
    <row r="1585" spans="2:8" x14ac:dyDescent="0.2">
      <c r="B1585" s="5" t="str">
        <f>IFERROR(VLOOKUP(A1585,CatProd!C:G,5,FALSE),"")</f>
        <v/>
      </c>
      <c r="C1585" s="5" t="str">
        <f t="shared" ca="1" si="44"/>
        <v/>
      </c>
      <c r="H1585" s="5" t="str">
        <f t="shared" ca="1" si="45"/>
        <v>-</v>
      </c>
    </row>
    <row r="1586" spans="2:8" x14ac:dyDescent="0.2">
      <c r="B1586" s="5" t="str">
        <f>IFERROR(VLOOKUP(A1586,CatProd!C:G,5,FALSE),"")</f>
        <v/>
      </c>
      <c r="C1586" s="5" t="str">
        <f t="shared" ca="1" si="44"/>
        <v/>
      </c>
      <c r="H1586" s="5" t="str">
        <f t="shared" ca="1" si="45"/>
        <v>-</v>
      </c>
    </row>
    <row r="1587" spans="2:8" x14ac:dyDescent="0.2">
      <c r="B1587" s="5" t="str">
        <f>IFERROR(VLOOKUP(A1587,CatProd!C:G,5,FALSE),"")</f>
        <v/>
      </c>
      <c r="C1587" s="5" t="str">
        <f t="shared" ca="1" si="44"/>
        <v/>
      </c>
      <c r="H1587" s="5" t="str">
        <f t="shared" ca="1" si="45"/>
        <v>-</v>
      </c>
    </row>
    <row r="1588" spans="2:8" x14ac:dyDescent="0.2">
      <c r="B1588" s="5" t="str">
        <f>IFERROR(VLOOKUP(A1588,CatProd!C:G,5,FALSE),"")</f>
        <v/>
      </c>
      <c r="C1588" s="5" t="str">
        <f t="shared" ca="1" si="44"/>
        <v/>
      </c>
      <c r="H1588" s="5" t="str">
        <f t="shared" ca="1" si="45"/>
        <v>-</v>
      </c>
    </row>
    <row r="1589" spans="2:8" x14ac:dyDescent="0.2">
      <c r="B1589" s="5" t="str">
        <f>IFERROR(VLOOKUP(A1589,CatProd!C:G,5,FALSE),"")</f>
        <v/>
      </c>
      <c r="C1589" s="5" t="str">
        <f t="shared" ca="1" si="44"/>
        <v/>
      </c>
      <c r="H1589" s="5" t="str">
        <f t="shared" ca="1" si="45"/>
        <v>-</v>
      </c>
    </row>
    <row r="1590" spans="2:8" x14ac:dyDescent="0.2">
      <c r="B1590" s="5" t="str">
        <f>IFERROR(VLOOKUP(A1590,CatProd!C:G,5,FALSE),"")</f>
        <v/>
      </c>
      <c r="C1590" s="5" t="str">
        <f t="shared" ca="1" si="44"/>
        <v/>
      </c>
      <c r="H1590" s="5" t="str">
        <f t="shared" ca="1" si="45"/>
        <v>-</v>
      </c>
    </row>
    <row r="1591" spans="2:8" x14ac:dyDescent="0.2">
      <c r="B1591" s="5" t="str">
        <f>IFERROR(VLOOKUP(A1591,CatProd!C:G,5,FALSE),"")</f>
        <v/>
      </c>
      <c r="C1591" s="5" t="str">
        <f t="shared" ca="1" si="44"/>
        <v/>
      </c>
      <c r="H1591" s="5" t="str">
        <f t="shared" ca="1" si="45"/>
        <v>-</v>
      </c>
    </row>
    <row r="1592" spans="2:8" x14ac:dyDescent="0.2">
      <c r="B1592" s="5" t="str">
        <f>IFERROR(VLOOKUP(A1592,CatProd!C:G,5,FALSE),"")</f>
        <v/>
      </c>
      <c r="C1592" s="5" t="str">
        <f t="shared" ca="1" si="44"/>
        <v/>
      </c>
      <c r="H1592" s="5" t="str">
        <f t="shared" ca="1" si="45"/>
        <v>-</v>
      </c>
    </row>
    <row r="1593" spans="2:8" x14ac:dyDescent="0.2">
      <c r="B1593" s="5" t="str">
        <f>IFERROR(VLOOKUP(A1593,CatProd!C:G,5,FALSE),"")</f>
        <v/>
      </c>
      <c r="C1593" s="5" t="str">
        <f t="shared" ca="1" si="44"/>
        <v/>
      </c>
      <c r="H1593" s="5" t="str">
        <f t="shared" ca="1" si="45"/>
        <v>-</v>
      </c>
    </row>
    <row r="1594" spans="2:8" x14ac:dyDescent="0.2">
      <c r="B1594" s="5" t="str">
        <f>IFERROR(VLOOKUP(A1594,CatProd!C:G,5,FALSE),"")</f>
        <v/>
      </c>
      <c r="C1594" s="5" t="str">
        <f t="shared" ca="1" si="44"/>
        <v/>
      </c>
      <c r="H1594" s="5" t="str">
        <f t="shared" ca="1" si="45"/>
        <v>-</v>
      </c>
    </row>
    <row r="1595" spans="2:8" x14ac:dyDescent="0.2">
      <c r="B1595" s="5" t="str">
        <f>IFERROR(VLOOKUP(A1595,CatProd!C:G,5,FALSE),"")</f>
        <v/>
      </c>
      <c r="C1595" s="5" t="str">
        <f t="shared" ca="1" si="44"/>
        <v/>
      </c>
      <c r="H1595" s="5" t="str">
        <f t="shared" ca="1" si="45"/>
        <v>-</v>
      </c>
    </row>
    <row r="1596" spans="2:8" x14ac:dyDescent="0.2">
      <c r="B1596" s="5" t="str">
        <f>IFERROR(VLOOKUP(A1596,CatProd!C:G,5,FALSE),"")</f>
        <v/>
      </c>
      <c r="C1596" s="5" t="str">
        <f t="shared" ca="1" si="44"/>
        <v/>
      </c>
      <c r="H1596" s="5" t="str">
        <f t="shared" ca="1" si="45"/>
        <v>-</v>
      </c>
    </row>
    <row r="1597" spans="2:8" x14ac:dyDescent="0.2">
      <c r="B1597" s="5" t="str">
        <f>IFERROR(VLOOKUP(A1597,CatProd!C:G,5,FALSE),"")</f>
        <v/>
      </c>
      <c r="C1597" s="5" t="str">
        <f t="shared" ca="1" si="44"/>
        <v/>
      </c>
      <c r="H1597" s="5" t="str">
        <f t="shared" ca="1" si="45"/>
        <v>-</v>
      </c>
    </row>
    <row r="1598" spans="2:8" x14ac:dyDescent="0.2">
      <c r="B1598" s="5" t="str">
        <f>IFERROR(VLOOKUP(A1598,CatProd!C:G,5,FALSE),"")</f>
        <v/>
      </c>
      <c r="C1598" s="5" t="str">
        <f t="shared" ca="1" si="44"/>
        <v/>
      </c>
      <c r="H1598" s="5" t="str">
        <f t="shared" ca="1" si="45"/>
        <v>-</v>
      </c>
    </row>
    <row r="1599" spans="2:8" x14ac:dyDescent="0.2">
      <c r="B1599" s="5" t="str">
        <f>IFERROR(VLOOKUP(A1599,CatProd!C:G,5,FALSE),"")</f>
        <v/>
      </c>
      <c r="C1599" s="5" t="str">
        <f t="shared" ca="1" si="44"/>
        <v/>
      </c>
      <c r="H1599" s="5" t="str">
        <f t="shared" ca="1" si="45"/>
        <v>-</v>
      </c>
    </row>
    <row r="1600" spans="2:8" x14ac:dyDescent="0.2">
      <c r="B1600" s="5" t="str">
        <f>IFERROR(VLOOKUP(A1600,CatProd!C:G,5,FALSE),"")</f>
        <v/>
      </c>
      <c r="C1600" s="5" t="str">
        <f t="shared" ca="1" si="44"/>
        <v/>
      </c>
      <c r="H1600" s="5" t="str">
        <f t="shared" ca="1" si="45"/>
        <v>-</v>
      </c>
    </row>
    <row r="1601" spans="2:8" x14ac:dyDescent="0.2">
      <c r="B1601" s="5" t="str">
        <f>IFERROR(VLOOKUP(A1601,CatProd!C:G,5,FALSE),"")</f>
        <v/>
      </c>
      <c r="C1601" s="5" t="str">
        <f t="shared" ca="1" si="44"/>
        <v/>
      </c>
      <c r="H1601" s="5" t="str">
        <f t="shared" ca="1" si="45"/>
        <v>-</v>
      </c>
    </row>
    <row r="1602" spans="2:8" x14ac:dyDescent="0.2">
      <c r="B1602" s="5" t="str">
        <f>IFERROR(VLOOKUP(A1602,CatProd!C:G,5,FALSE),"")</f>
        <v/>
      </c>
      <c r="C1602" s="5" t="str">
        <f t="shared" ref="C1602:C1665" ca="1" si="46">IF(OFFSET(D1602,0,LangOffset,1,1)&lt;&gt;"",OFFSET(D1602,0,LangOffset,1,1),"")</f>
        <v/>
      </c>
      <c r="H1602" s="5" t="str">
        <f t="shared" ca="1" si="45"/>
        <v>-</v>
      </c>
    </row>
    <row r="1603" spans="2:8" x14ac:dyDescent="0.2">
      <c r="B1603" s="5" t="str">
        <f>IFERROR(VLOOKUP(A1603,CatProd!C:G,5,FALSE),"")</f>
        <v/>
      </c>
      <c r="C1603" s="5" t="str">
        <f t="shared" ca="1" si="46"/>
        <v/>
      </c>
      <c r="H1603" s="5" t="str">
        <f t="shared" ca="1" si="45"/>
        <v>-</v>
      </c>
    </row>
    <row r="1604" spans="2:8" x14ac:dyDescent="0.2">
      <c r="B1604" s="5" t="str">
        <f>IFERROR(VLOOKUP(A1604,CatProd!C:G,5,FALSE),"")</f>
        <v/>
      </c>
      <c r="C1604" s="5" t="str">
        <f t="shared" ca="1" si="46"/>
        <v/>
      </c>
      <c r="H1604" s="5" t="str">
        <f t="shared" ca="1" si="45"/>
        <v>-</v>
      </c>
    </row>
    <row r="1605" spans="2:8" x14ac:dyDescent="0.2">
      <c r="B1605" s="5" t="str">
        <f>IFERROR(VLOOKUP(A1605,CatProd!C:G,5,FALSE),"")</f>
        <v/>
      </c>
      <c r="C1605" s="5" t="str">
        <f t="shared" ca="1" si="46"/>
        <v/>
      </c>
      <c r="H1605" s="5" t="str">
        <f t="shared" ca="1" si="45"/>
        <v>-</v>
      </c>
    </row>
    <row r="1606" spans="2:8" x14ac:dyDescent="0.2">
      <c r="B1606" s="5" t="str">
        <f>IFERROR(VLOOKUP(A1606,CatProd!C:G,5,FALSE),"")</f>
        <v/>
      </c>
      <c r="C1606" s="5" t="str">
        <f t="shared" ca="1" si="46"/>
        <v/>
      </c>
      <c r="H1606" s="5" t="str">
        <f t="shared" ca="1" si="45"/>
        <v>-</v>
      </c>
    </row>
    <row r="1607" spans="2:8" x14ac:dyDescent="0.2">
      <c r="B1607" s="5" t="str">
        <f>IFERROR(VLOOKUP(A1607,CatProd!C:G,5,FALSE),"")</f>
        <v/>
      </c>
      <c r="C1607" s="5" t="str">
        <f t="shared" ca="1" si="46"/>
        <v/>
      </c>
      <c r="H1607" s="5" t="str">
        <f t="shared" ca="1" si="45"/>
        <v>-</v>
      </c>
    </row>
    <row r="1608" spans="2:8" x14ac:dyDescent="0.2">
      <c r="B1608" s="5" t="str">
        <f>IFERROR(VLOOKUP(A1608,CatProd!C:G,5,FALSE),"")</f>
        <v/>
      </c>
      <c r="C1608" s="5" t="str">
        <f t="shared" ca="1" si="46"/>
        <v/>
      </c>
      <c r="H1608" s="5" t="str">
        <f t="shared" ca="1" si="45"/>
        <v>-</v>
      </c>
    </row>
    <row r="1609" spans="2:8" x14ac:dyDescent="0.2">
      <c r="B1609" s="5" t="str">
        <f>IFERROR(VLOOKUP(A1609,CatProd!C:G,5,FALSE),"")</f>
        <v/>
      </c>
      <c r="C1609" s="5" t="str">
        <f t="shared" ca="1" si="46"/>
        <v/>
      </c>
      <c r="H1609" s="5" t="str">
        <f t="shared" ca="1" si="45"/>
        <v>-</v>
      </c>
    </row>
    <row r="1610" spans="2:8" x14ac:dyDescent="0.2">
      <c r="B1610" s="5" t="str">
        <f>IFERROR(VLOOKUP(A1610,CatProd!C:G,5,FALSE),"")</f>
        <v/>
      </c>
      <c r="C1610" s="5" t="str">
        <f t="shared" ca="1" si="46"/>
        <v/>
      </c>
      <c r="H1610" s="5" t="str">
        <f t="shared" ca="1" si="45"/>
        <v>-</v>
      </c>
    </row>
    <row r="1611" spans="2:8" x14ac:dyDescent="0.2">
      <c r="B1611" s="5" t="str">
        <f>IFERROR(VLOOKUP(A1611,CatProd!C:G,5,FALSE),"")</f>
        <v/>
      </c>
      <c r="C1611" s="5" t="str">
        <f t="shared" ca="1" si="46"/>
        <v/>
      </c>
      <c r="H1611" s="5" t="str">
        <f t="shared" ca="1" si="45"/>
        <v>-</v>
      </c>
    </row>
    <row r="1612" spans="2:8" x14ac:dyDescent="0.2">
      <c r="B1612" s="5" t="str">
        <f>IFERROR(VLOOKUP(A1612,CatProd!C:G,5,FALSE),"")</f>
        <v/>
      </c>
      <c r="C1612" s="5" t="str">
        <f t="shared" ca="1" si="46"/>
        <v/>
      </c>
      <c r="H1612" s="5" t="str">
        <f t="shared" ca="1" si="45"/>
        <v>-</v>
      </c>
    </row>
    <row r="1613" spans="2:8" x14ac:dyDescent="0.2">
      <c r="B1613" s="5" t="str">
        <f>IFERROR(VLOOKUP(A1613,CatProd!C:G,5,FALSE),"")</f>
        <v/>
      </c>
      <c r="C1613" s="5" t="str">
        <f t="shared" ca="1" si="46"/>
        <v/>
      </c>
      <c r="H1613" s="5" t="str">
        <f t="shared" ca="1" si="45"/>
        <v>-</v>
      </c>
    </row>
    <row r="1614" spans="2:8" x14ac:dyDescent="0.2">
      <c r="B1614" s="5" t="str">
        <f>IFERROR(VLOOKUP(A1614,CatProd!C:G,5,FALSE),"")</f>
        <v/>
      </c>
      <c r="C1614" s="5" t="str">
        <f t="shared" ca="1" si="46"/>
        <v/>
      </c>
      <c r="H1614" s="5" t="str">
        <f t="shared" ca="1" si="45"/>
        <v>-</v>
      </c>
    </row>
    <row r="1615" spans="2:8" x14ac:dyDescent="0.2">
      <c r="B1615" s="5" t="str">
        <f>IFERROR(VLOOKUP(A1615,CatProd!C:G,5,FALSE),"")</f>
        <v/>
      </c>
      <c r="C1615" s="5" t="str">
        <f t="shared" ca="1" si="46"/>
        <v/>
      </c>
      <c r="H1615" s="5" t="str">
        <f t="shared" ca="1" si="45"/>
        <v>-</v>
      </c>
    </row>
    <row r="1616" spans="2:8" x14ac:dyDescent="0.2">
      <c r="B1616" s="5" t="str">
        <f>IFERROR(VLOOKUP(A1616,CatProd!C:G,5,FALSE),"")</f>
        <v/>
      </c>
      <c r="C1616" s="5" t="str">
        <f t="shared" ca="1" si="46"/>
        <v/>
      </c>
      <c r="H1616" s="5" t="str">
        <f t="shared" ca="1" si="45"/>
        <v>-</v>
      </c>
    </row>
    <row r="1617" spans="2:8" x14ac:dyDescent="0.2">
      <c r="B1617" s="5" t="str">
        <f>IFERROR(VLOOKUP(A1617,CatProd!C:G,5,FALSE),"")</f>
        <v/>
      </c>
      <c r="C1617" s="5" t="str">
        <f t="shared" ca="1" si="46"/>
        <v/>
      </c>
      <c r="H1617" s="5" t="str">
        <f t="shared" ca="1" si="45"/>
        <v>-</v>
      </c>
    </row>
    <row r="1618" spans="2:8" x14ac:dyDescent="0.2">
      <c r="B1618" s="5" t="str">
        <f>IFERROR(VLOOKUP(A1618,CatProd!C:G,5,FALSE),"")</f>
        <v/>
      </c>
      <c r="C1618" s="5" t="str">
        <f t="shared" ca="1" si="46"/>
        <v/>
      </c>
      <c r="H1618" s="5" t="str">
        <f t="shared" ca="1" si="45"/>
        <v>-</v>
      </c>
    </row>
    <row r="1619" spans="2:8" x14ac:dyDescent="0.2">
      <c r="B1619" s="5" t="str">
        <f>IFERROR(VLOOKUP(A1619,CatProd!C:G,5,FALSE),"")</f>
        <v/>
      </c>
      <c r="C1619" s="5" t="str">
        <f t="shared" ca="1" si="46"/>
        <v/>
      </c>
      <c r="H1619" s="5" t="str">
        <f t="shared" ca="1" si="45"/>
        <v>-</v>
      </c>
    </row>
    <row r="1620" spans="2:8" x14ac:dyDescent="0.2">
      <c r="B1620" s="5" t="str">
        <f>IFERROR(VLOOKUP(A1620,CatProd!C:G,5,FALSE),"")</f>
        <v/>
      </c>
      <c r="C1620" s="5" t="str">
        <f t="shared" ca="1" si="46"/>
        <v/>
      </c>
      <c r="H1620" s="5" t="str">
        <f t="shared" ca="1" si="45"/>
        <v>-</v>
      </c>
    </row>
    <row r="1621" spans="2:8" x14ac:dyDescent="0.2">
      <c r="B1621" s="5" t="str">
        <f>IFERROR(VLOOKUP(A1621,CatProd!C:G,5,FALSE),"")</f>
        <v/>
      </c>
      <c r="C1621" s="5" t="str">
        <f t="shared" ca="1" si="46"/>
        <v/>
      </c>
      <c r="H1621" s="5" t="str">
        <f t="shared" ca="1" si="45"/>
        <v>-</v>
      </c>
    </row>
    <row r="1622" spans="2:8" x14ac:dyDescent="0.2">
      <c r="B1622" s="5" t="str">
        <f>IFERROR(VLOOKUP(A1622,CatProd!C:G,5,FALSE),"")</f>
        <v/>
      </c>
      <c r="C1622" s="5" t="str">
        <f t="shared" ca="1" si="46"/>
        <v/>
      </c>
      <c r="H1622" s="5" t="str">
        <f t="shared" ca="1" si="45"/>
        <v>-</v>
      </c>
    </row>
    <row r="1623" spans="2:8" x14ac:dyDescent="0.2">
      <c r="B1623" s="5" t="str">
        <f>IFERROR(VLOOKUP(A1623,CatProd!C:G,5,FALSE),"")</f>
        <v/>
      </c>
      <c r="C1623" s="5" t="str">
        <f t="shared" ca="1" si="46"/>
        <v/>
      </c>
      <c r="H1623" s="5" t="str">
        <f t="shared" ca="1" si="45"/>
        <v>-</v>
      </c>
    </row>
    <row r="1624" spans="2:8" x14ac:dyDescent="0.2">
      <c r="B1624" s="5" t="str">
        <f>IFERROR(VLOOKUP(A1624,CatProd!C:G,5,FALSE),"")</f>
        <v/>
      </c>
      <c r="C1624" s="5" t="str">
        <f t="shared" ca="1" si="46"/>
        <v/>
      </c>
      <c r="H1624" s="5" t="str">
        <f t="shared" ca="1" si="45"/>
        <v>-</v>
      </c>
    </row>
    <row r="1625" spans="2:8" x14ac:dyDescent="0.2">
      <c r="B1625" s="5" t="str">
        <f>IFERROR(VLOOKUP(A1625,CatProd!C:G,5,FALSE),"")</f>
        <v/>
      </c>
      <c r="C1625" s="5" t="str">
        <f t="shared" ca="1" si="46"/>
        <v/>
      </c>
      <c r="H1625" s="5" t="str">
        <f t="shared" ca="1" si="45"/>
        <v>-</v>
      </c>
    </row>
    <row r="1626" spans="2:8" x14ac:dyDescent="0.2">
      <c r="B1626" s="5" t="str">
        <f>IFERROR(VLOOKUP(A1626,CatProd!C:G,5,FALSE),"")</f>
        <v/>
      </c>
      <c r="C1626" s="5" t="str">
        <f t="shared" ca="1" si="46"/>
        <v/>
      </c>
      <c r="H1626" s="5" t="str">
        <f t="shared" ca="1" si="45"/>
        <v>-</v>
      </c>
    </row>
    <row r="1627" spans="2:8" x14ac:dyDescent="0.2">
      <c r="B1627" s="5" t="str">
        <f>IFERROR(VLOOKUP(A1627,CatProd!C:G,5,FALSE),"")</f>
        <v/>
      </c>
      <c r="C1627" s="5" t="str">
        <f t="shared" ca="1" si="46"/>
        <v/>
      </c>
      <c r="H1627" s="5" t="str">
        <f t="shared" ca="1" si="45"/>
        <v>-</v>
      </c>
    </row>
    <row r="1628" spans="2:8" x14ac:dyDescent="0.2">
      <c r="B1628" s="5" t="str">
        <f>IFERROR(VLOOKUP(A1628,CatProd!C:G,5,FALSE),"")</f>
        <v/>
      </c>
      <c r="C1628" s="5" t="str">
        <f t="shared" ca="1" si="46"/>
        <v/>
      </c>
      <c r="H1628" s="5" t="str">
        <f t="shared" ca="1" si="45"/>
        <v>-</v>
      </c>
    </row>
    <row r="1629" spans="2:8" x14ac:dyDescent="0.2">
      <c r="B1629" s="5" t="str">
        <f>IFERROR(VLOOKUP(A1629,CatProd!C:G,5,FALSE),"")</f>
        <v/>
      </c>
      <c r="C1629" s="5" t="str">
        <f t="shared" ca="1" si="46"/>
        <v/>
      </c>
      <c r="H1629" s="5" t="str">
        <f t="shared" ca="1" si="45"/>
        <v>-</v>
      </c>
    </row>
    <row r="1630" spans="2:8" x14ac:dyDescent="0.2">
      <c r="B1630" s="5" t="str">
        <f>IFERROR(VLOOKUP(A1630,CatProd!C:G,5,FALSE),"")</f>
        <v/>
      </c>
      <c r="C1630" s="5" t="str">
        <f t="shared" ca="1" si="46"/>
        <v/>
      </c>
      <c r="H1630" s="5" t="str">
        <f t="shared" ca="1" si="45"/>
        <v>-</v>
      </c>
    </row>
    <row r="1631" spans="2:8" x14ac:dyDescent="0.2">
      <c r="B1631" s="5" t="str">
        <f>IFERROR(VLOOKUP(A1631,CatProd!C:G,5,FALSE),"")</f>
        <v/>
      </c>
      <c r="C1631" s="5" t="str">
        <f t="shared" ca="1" si="46"/>
        <v/>
      </c>
      <c r="H1631" s="5" t="str">
        <f t="shared" ca="1" si="45"/>
        <v>-</v>
      </c>
    </row>
    <row r="1632" spans="2:8" x14ac:dyDescent="0.2">
      <c r="B1632" s="5" t="str">
        <f>IFERROR(VLOOKUP(A1632,CatProd!C:G,5,FALSE),"")</f>
        <v/>
      </c>
      <c r="C1632" s="5" t="str">
        <f t="shared" ca="1" si="46"/>
        <v/>
      </c>
      <c r="H1632" s="5" t="str">
        <f t="shared" ca="1" si="45"/>
        <v>-</v>
      </c>
    </row>
    <row r="1633" spans="2:8" x14ac:dyDescent="0.2">
      <c r="B1633" s="5" t="str">
        <f>IFERROR(VLOOKUP(A1633,CatProd!C:G,5,FALSE),"")</f>
        <v/>
      </c>
      <c r="C1633" s="5" t="str">
        <f t="shared" ca="1" si="46"/>
        <v/>
      </c>
      <c r="H1633" s="5" t="str">
        <f t="shared" ca="1" si="45"/>
        <v>-</v>
      </c>
    </row>
    <row r="1634" spans="2:8" x14ac:dyDescent="0.2">
      <c r="B1634" s="5" t="str">
        <f>IFERROR(VLOOKUP(A1634,CatProd!C:G,5,FALSE),"")</f>
        <v/>
      </c>
      <c r="C1634" s="5" t="str">
        <f t="shared" ca="1" si="46"/>
        <v/>
      </c>
      <c r="H1634" s="5" t="str">
        <f t="shared" ref="H1634:H1697" ca="1" si="47">CONCATENATE(B1634,"-",C1634)</f>
        <v>-</v>
      </c>
    </row>
    <row r="1635" spans="2:8" x14ac:dyDescent="0.2">
      <c r="B1635" s="5" t="str">
        <f>IFERROR(VLOOKUP(A1635,CatProd!C:G,5,FALSE),"")</f>
        <v/>
      </c>
      <c r="C1635" s="5" t="str">
        <f t="shared" ca="1" si="46"/>
        <v/>
      </c>
      <c r="H1635" s="5" t="str">
        <f t="shared" ca="1" si="47"/>
        <v>-</v>
      </c>
    </row>
    <row r="1636" spans="2:8" x14ac:dyDescent="0.2">
      <c r="B1636" s="5" t="str">
        <f>IFERROR(VLOOKUP(A1636,CatProd!C:G,5,FALSE),"")</f>
        <v/>
      </c>
      <c r="C1636" s="5" t="str">
        <f t="shared" ca="1" si="46"/>
        <v/>
      </c>
      <c r="H1636" s="5" t="str">
        <f t="shared" ca="1" si="47"/>
        <v>-</v>
      </c>
    </row>
    <row r="1637" spans="2:8" x14ac:dyDescent="0.2">
      <c r="B1637" s="5" t="str">
        <f>IFERROR(VLOOKUP(A1637,CatProd!C:G,5,FALSE),"")</f>
        <v/>
      </c>
      <c r="C1637" s="5" t="str">
        <f t="shared" ca="1" si="46"/>
        <v/>
      </c>
      <c r="H1637" s="5" t="str">
        <f t="shared" ca="1" si="47"/>
        <v>-</v>
      </c>
    </row>
    <row r="1638" spans="2:8" x14ac:dyDescent="0.2">
      <c r="B1638" s="5" t="str">
        <f>IFERROR(VLOOKUP(A1638,CatProd!C:G,5,FALSE),"")</f>
        <v/>
      </c>
      <c r="C1638" s="5" t="str">
        <f t="shared" ca="1" si="46"/>
        <v/>
      </c>
      <c r="H1638" s="5" t="str">
        <f t="shared" ca="1" si="47"/>
        <v>-</v>
      </c>
    </row>
    <row r="1639" spans="2:8" x14ac:dyDescent="0.2">
      <c r="B1639" s="5" t="str">
        <f>IFERROR(VLOOKUP(A1639,CatProd!C:G,5,FALSE),"")</f>
        <v/>
      </c>
      <c r="C1639" s="5" t="str">
        <f t="shared" ca="1" si="46"/>
        <v/>
      </c>
      <c r="H1639" s="5" t="str">
        <f t="shared" ca="1" si="47"/>
        <v>-</v>
      </c>
    </row>
    <row r="1640" spans="2:8" x14ac:dyDescent="0.2">
      <c r="B1640" s="5" t="str">
        <f>IFERROR(VLOOKUP(A1640,CatProd!C:G,5,FALSE),"")</f>
        <v/>
      </c>
      <c r="C1640" s="5" t="str">
        <f t="shared" ca="1" si="46"/>
        <v/>
      </c>
      <c r="H1640" s="5" t="str">
        <f t="shared" ca="1" si="47"/>
        <v>-</v>
      </c>
    </row>
    <row r="1641" spans="2:8" x14ac:dyDescent="0.2">
      <c r="B1641" s="5" t="str">
        <f>IFERROR(VLOOKUP(A1641,CatProd!C:G,5,FALSE),"")</f>
        <v/>
      </c>
      <c r="C1641" s="5" t="str">
        <f t="shared" ca="1" si="46"/>
        <v/>
      </c>
      <c r="H1641" s="5" t="str">
        <f t="shared" ca="1" si="47"/>
        <v>-</v>
      </c>
    </row>
    <row r="1642" spans="2:8" x14ac:dyDescent="0.2">
      <c r="B1642" s="5" t="str">
        <f>IFERROR(VLOOKUP(A1642,CatProd!C:G,5,FALSE),"")</f>
        <v/>
      </c>
      <c r="C1642" s="5" t="str">
        <f t="shared" ca="1" si="46"/>
        <v/>
      </c>
      <c r="H1642" s="5" t="str">
        <f t="shared" ca="1" si="47"/>
        <v>-</v>
      </c>
    </row>
    <row r="1643" spans="2:8" x14ac:dyDescent="0.2">
      <c r="B1643" s="5" t="str">
        <f>IFERROR(VLOOKUP(A1643,CatProd!C:G,5,FALSE),"")</f>
        <v/>
      </c>
      <c r="C1643" s="5" t="str">
        <f t="shared" ca="1" si="46"/>
        <v/>
      </c>
      <c r="H1643" s="5" t="str">
        <f t="shared" ca="1" si="47"/>
        <v>-</v>
      </c>
    </row>
    <row r="1644" spans="2:8" x14ac:dyDescent="0.2">
      <c r="B1644" s="5" t="str">
        <f>IFERROR(VLOOKUP(A1644,CatProd!C:G,5,FALSE),"")</f>
        <v/>
      </c>
      <c r="C1644" s="5" t="str">
        <f t="shared" ca="1" si="46"/>
        <v/>
      </c>
      <c r="H1644" s="5" t="str">
        <f t="shared" ca="1" si="47"/>
        <v>-</v>
      </c>
    </row>
    <row r="1645" spans="2:8" x14ac:dyDescent="0.2">
      <c r="B1645" s="5" t="str">
        <f>IFERROR(VLOOKUP(A1645,CatProd!C:G,5,FALSE),"")</f>
        <v/>
      </c>
      <c r="C1645" s="5" t="str">
        <f t="shared" ca="1" si="46"/>
        <v/>
      </c>
      <c r="H1645" s="5" t="str">
        <f t="shared" ca="1" si="47"/>
        <v>-</v>
      </c>
    </row>
    <row r="1646" spans="2:8" x14ac:dyDescent="0.2">
      <c r="B1646" s="5" t="str">
        <f>IFERROR(VLOOKUP(A1646,CatProd!C:G,5,FALSE),"")</f>
        <v/>
      </c>
      <c r="C1646" s="5" t="str">
        <f t="shared" ca="1" si="46"/>
        <v/>
      </c>
      <c r="H1646" s="5" t="str">
        <f t="shared" ca="1" si="47"/>
        <v>-</v>
      </c>
    </row>
    <row r="1647" spans="2:8" x14ac:dyDescent="0.2">
      <c r="B1647" s="5" t="str">
        <f>IFERROR(VLOOKUP(A1647,CatProd!C:G,5,FALSE),"")</f>
        <v/>
      </c>
      <c r="C1647" s="5" t="str">
        <f t="shared" ca="1" si="46"/>
        <v/>
      </c>
      <c r="H1647" s="5" t="str">
        <f t="shared" ca="1" si="47"/>
        <v>-</v>
      </c>
    </row>
    <row r="1648" spans="2:8" x14ac:dyDescent="0.2">
      <c r="B1648" s="5" t="str">
        <f>IFERROR(VLOOKUP(A1648,CatProd!C:G,5,FALSE),"")</f>
        <v/>
      </c>
      <c r="C1648" s="5" t="str">
        <f t="shared" ca="1" si="46"/>
        <v/>
      </c>
      <c r="H1648" s="5" t="str">
        <f t="shared" ca="1" si="47"/>
        <v>-</v>
      </c>
    </row>
    <row r="1649" spans="2:8" x14ac:dyDescent="0.2">
      <c r="B1649" s="5" t="str">
        <f>IFERROR(VLOOKUP(A1649,CatProd!C:G,5,FALSE),"")</f>
        <v/>
      </c>
      <c r="C1649" s="5" t="str">
        <f t="shared" ca="1" si="46"/>
        <v/>
      </c>
      <c r="H1649" s="5" t="str">
        <f t="shared" ca="1" si="47"/>
        <v>-</v>
      </c>
    </row>
    <row r="1650" spans="2:8" x14ac:dyDescent="0.2">
      <c r="B1650" s="5" t="str">
        <f>IFERROR(VLOOKUP(A1650,CatProd!C:G,5,FALSE),"")</f>
        <v/>
      </c>
      <c r="C1650" s="5" t="str">
        <f t="shared" ca="1" si="46"/>
        <v/>
      </c>
      <c r="H1650" s="5" t="str">
        <f t="shared" ca="1" si="47"/>
        <v>-</v>
      </c>
    </row>
    <row r="1651" spans="2:8" x14ac:dyDescent="0.2">
      <c r="B1651" s="5" t="str">
        <f>IFERROR(VLOOKUP(A1651,CatProd!C:G,5,FALSE),"")</f>
        <v/>
      </c>
      <c r="C1651" s="5" t="str">
        <f t="shared" ca="1" si="46"/>
        <v/>
      </c>
      <c r="H1651" s="5" t="str">
        <f t="shared" ca="1" si="47"/>
        <v>-</v>
      </c>
    </row>
    <row r="1652" spans="2:8" x14ac:dyDescent="0.2">
      <c r="B1652" s="5" t="str">
        <f>IFERROR(VLOOKUP(A1652,CatProd!C:G,5,FALSE),"")</f>
        <v/>
      </c>
      <c r="C1652" s="5" t="str">
        <f t="shared" ca="1" si="46"/>
        <v/>
      </c>
      <c r="H1652" s="5" t="str">
        <f t="shared" ca="1" si="47"/>
        <v>-</v>
      </c>
    </row>
    <row r="1653" spans="2:8" x14ac:dyDescent="0.2">
      <c r="B1653" s="5" t="str">
        <f>IFERROR(VLOOKUP(A1653,CatProd!C:G,5,FALSE),"")</f>
        <v/>
      </c>
      <c r="C1653" s="5" t="str">
        <f t="shared" ca="1" si="46"/>
        <v/>
      </c>
      <c r="H1653" s="5" t="str">
        <f t="shared" ca="1" si="47"/>
        <v>-</v>
      </c>
    </row>
    <row r="1654" spans="2:8" x14ac:dyDescent="0.2">
      <c r="B1654" s="5" t="str">
        <f>IFERROR(VLOOKUP(A1654,CatProd!C:G,5,FALSE),"")</f>
        <v/>
      </c>
      <c r="C1654" s="5" t="str">
        <f t="shared" ca="1" si="46"/>
        <v/>
      </c>
      <c r="H1654" s="5" t="str">
        <f t="shared" ca="1" si="47"/>
        <v>-</v>
      </c>
    </row>
    <row r="1655" spans="2:8" x14ac:dyDescent="0.2">
      <c r="B1655" s="5" t="str">
        <f>IFERROR(VLOOKUP(A1655,CatProd!C:G,5,FALSE),"")</f>
        <v/>
      </c>
      <c r="C1655" s="5" t="str">
        <f t="shared" ca="1" si="46"/>
        <v/>
      </c>
      <c r="H1655" s="5" t="str">
        <f t="shared" ca="1" si="47"/>
        <v>-</v>
      </c>
    </row>
    <row r="1656" spans="2:8" x14ac:dyDescent="0.2">
      <c r="B1656" s="5" t="str">
        <f>IFERROR(VLOOKUP(A1656,CatProd!C:G,5,FALSE),"")</f>
        <v/>
      </c>
      <c r="C1656" s="5" t="str">
        <f t="shared" ca="1" si="46"/>
        <v/>
      </c>
      <c r="H1656" s="5" t="str">
        <f t="shared" ca="1" si="47"/>
        <v>-</v>
      </c>
    </row>
    <row r="1657" spans="2:8" x14ac:dyDescent="0.2">
      <c r="B1657" s="5" t="str">
        <f>IFERROR(VLOOKUP(A1657,CatProd!C:G,5,FALSE),"")</f>
        <v/>
      </c>
      <c r="C1657" s="5" t="str">
        <f t="shared" ca="1" si="46"/>
        <v/>
      </c>
      <c r="H1657" s="5" t="str">
        <f t="shared" ca="1" si="47"/>
        <v>-</v>
      </c>
    </row>
    <row r="1658" spans="2:8" x14ac:dyDescent="0.2">
      <c r="B1658" s="5" t="str">
        <f>IFERROR(VLOOKUP(A1658,CatProd!C:G,5,FALSE),"")</f>
        <v/>
      </c>
      <c r="C1658" s="5" t="str">
        <f t="shared" ca="1" si="46"/>
        <v/>
      </c>
      <c r="H1658" s="5" t="str">
        <f t="shared" ca="1" si="47"/>
        <v>-</v>
      </c>
    </row>
    <row r="1659" spans="2:8" x14ac:dyDescent="0.2">
      <c r="B1659" s="5" t="str">
        <f>IFERROR(VLOOKUP(A1659,CatProd!C:G,5,FALSE),"")</f>
        <v/>
      </c>
      <c r="C1659" s="5" t="str">
        <f t="shared" ca="1" si="46"/>
        <v/>
      </c>
      <c r="H1659" s="5" t="str">
        <f t="shared" ca="1" si="47"/>
        <v>-</v>
      </c>
    </row>
    <row r="1660" spans="2:8" x14ac:dyDescent="0.2">
      <c r="B1660" s="5" t="str">
        <f>IFERROR(VLOOKUP(A1660,CatProd!C:G,5,FALSE),"")</f>
        <v/>
      </c>
      <c r="C1660" s="5" t="str">
        <f t="shared" ca="1" si="46"/>
        <v/>
      </c>
      <c r="H1660" s="5" t="str">
        <f t="shared" ca="1" si="47"/>
        <v>-</v>
      </c>
    </row>
    <row r="1661" spans="2:8" x14ac:dyDescent="0.2">
      <c r="B1661" s="5" t="str">
        <f>IFERROR(VLOOKUP(A1661,CatProd!C:G,5,FALSE),"")</f>
        <v/>
      </c>
      <c r="C1661" s="5" t="str">
        <f t="shared" ca="1" si="46"/>
        <v/>
      </c>
      <c r="H1661" s="5" t="str">
        <f t="shared" ca="1" si="47"/>
        <v>-</v>
      </c>
    </row>
    <row r="1662" spans="2:8" x14ac:dyDescent="0.2">
      <c r="B1662" s="5" t="str">
        <f>IFERROR(VLOOKUP(A1662,CatProd!C:G,5,FALSE),"")</f>
        <v/>
      </c>
      <c r="C1662" s="5" t="str">
        <f t="shared" ca="1" si="46"/>
        <v/>
      </c>
      <c r="H1662" s="5" t="str">
        <f t="shared" ca="1" si="47"/>
        <v>-</v>
      </c>
    </row>
    <row r="1663" spans="2:8" x14ac:dyDescent="0.2">
      <c r="B1663" s="5" t="str">
        <f>IFERROR(VLOOKUP(A1663,CatProd!C:G,5,FALSE),"")</f>
        <v/>
      </c>
      <c r="C1663" s="5" t="str">
        <f t="shared" ca="1" si="46"/>
        <v/>
      </c>
      <c r="H1663" s="5" t="str">
        <f t="shared" ca="1" si="47"/>
        <v>-</v>
      </c>
    </row>
    <row r="1664" spans="2:8" x14ac:dyDescent="0.2">
      <c r="B1664" s="5" t="str">
        <f>IFERROR(VLOOKUP(A1664,CatProd!C:G,5,FALSE),"")</f>
        <v/>
      </c>
      <c r="C1664" s="5" t="str">
        <f t="shared" ca="1" si="46"/>
        <v/>
      </c>
      <c r="H1664" s="5" t="str">
        <f t="shared" ca="1" si="47"/>
        <v>-</v>
      </c>
    </row>
    <row r="1665" spans="2:8" x14ac:dyDescent="0.2">
      <c r="B1665" s="5" t="str">
        <f>IFERROR(VLOOKUP(A1665,CatProd!C:G,5,FALSE),"")</f>
        <v/>
      </c>
      <c r="C1665" s="5" t="str">
        <f t="shared" ca="1" si="46"/>
        <v/>
      </c>
      <c r="H1665" s="5" t="str">
        <f t="shared" ca="1" si="47"/>
        <v>-</v>
      </c>
    </row>
    <row r="1666" spans="2:8" x14ac:dyDescent="0.2">
      <c r="B1666" s="5" t="str">
        <f>IFERROR(VLOOKUP(A1666,CatProd!C:G,5,FALSE),"")</f>
        <v/>
      </c>
      <c r="C1666" s="5" t="str">
        <f t="shared" ref="C1666:C1729" ca="1" si="48">IF(OFFSET(D1666,0,LangOffset,1,1)&lt;&gt;"",OFFSET(D1666,0,LangOffset,1,1),"")</f>
        <v/>
      </c>
      <c r="H1666" s="5" t="str">
        <f t="shared" ca="1" si="47"/>
        <v>-</v>
      </c>
    </row>
    <row r="1667" spans="2:8" x14ac:dyDescent="0.2">
      <c r="B1667" s="5" t="str">
        <f>IFERROR(VLOOKUP(A1667,CatProd!C:G,5,FALSE),"")</f>
        <v/>
      </c>
      <c r="C1667" s="5" t="str">
        <f t="shared" ca="1" si="48"/>
        <v/>
      </c>
      <c r="H1667" s="5" t="str">
        <f t="shared" ca="1" si="47"/>
        <v>-</v>
      </c>
    </row>
    <row r="1668" spans="2:8" x14ac:dyDescent="0.2">
      <c r="B1668" s="5" t="str">
        <f>IFERROR(VLOOKUP(A1668,CatProd!C:G,5,FALSE),"")</f>
        <v/>
      </c>
      <c r="C1668" s="5" t="str">
        <f t="shared" ca="1" si="48"/>
        <v/>
      </c>
      <c r="H1668" s="5" t="str">
        <f t="shared" ca="1" si="47"/>
        <v>-</v>
      </c>
    </row>
    <row r="1669" spans="2:8" x14ac:dyDescent="0.2">
      <c r="B1669" s="5" t="str">
        <f>IFERROR(VLOOKUP(A1669,CatProd!C:G,5,FALSE),"")</f>
        <v/>
      </c>
      <c r="C1669" s="5" t="str">
        <f t="shared" ca="1" si="48"/>
        <v/>
      </c>
      <c r="H1669" s="5" t="str">
        <f t="shared" ca="1" si="47"/>
        <v>-</v>
      </c>
    </row>
    <row r="1670" spans="2:8" x14ac:dyDescent="0.2">
      <c r="B1670" s="5" t="str">
        <f>IFERROR(VLOOKUP(A1670,CatProd!C:G,5,FALSE),"")</f>
        <v/>
      </c>
      <c r="C1670" s="5" t="str">
        <f t="shared" ca="1" si="48"/>
        <v/>
      </c>
      <c r="H1670" s="5" t="str">
        <f t="shared" ca="1" si="47"/>
        <v>-</v>
      </c>
    </row>
    <row r="1671" spans="2:8" x14ac:dyDescent="0.2">
      <c r="B1671" s="5" t="str">
        <f>IFERROR(VLOOKUP(A1671,CatProd!C:G,5,FALSE),"")</f>
        <v/>
      </c>
      <c r="C1671" s="5" t="str">
        <f t="shared" ca="1" si="48"/>
        <v/>
      </c>
      <c r="H1671" s="5" t="str">
        <f t="shared" ca="1" si="47"/>
        <v>-</v>
      </c>
    </row>
    <row r="1672" spans="2:8" x14ac:dyDescent="0.2">
      <c r="B1672" s="5" t="str">
        <f>IFERROR(VLOOKUP(A1672,CatProd!C:G,5,FALSE),"")</f>
        <v/>
      </c>
      <c r="C1672" s="5" t="str">
        <f t="shared" ca="1" si="48"/>
        <v/>
      </c>
      <c r="H1672" s="5" t="str">
        <f t="shared" ca="1" si="47"/>
        <v>-</v>
      </c>
    </row>
    <row r="1673" spans="2:8" x14ac:dyDescent="0.2">
      <c r="B1673" s="5" t="str">
        <f>IFERROR(VLOOKUP(A1673,CatProd!C:G,5,FALSE),"")</f>
        <v/>
      </c>
      <c r="C1673" s="5" t="str">
        <f t="shared" ca="1" si="48"/>
        <v/>
      </c>
      <c r="H1673" s="5" t="str">
        <f t="shared" ca="1" si="47"/>
        <v>-</v>
      </c>
    </row>
    <row r="1674" spans="2:8" x14ac:dyDescent="0.2">
      <c r="B1674" s="5" t="str">
        <f>IFERROR(VLOOKUP(A1674,CatProd!C:G,5,FALSE),"")</f>
        <v/>
      </c>
      <c r="C1674" s="5" t="str">
        <f t="shared" ca="1" si="48"/>
        <v/>
      </c>
      <c r="H1674" s="5" t="str">
        <f t="shared" ca="1" si="47"/>
        <v>-</v>
      </c>
    </row>
    <row r="1675" spans="2:8" x14ac:dyDescent="0.2">
      <c r="B1675" s="5" t="str">
        <f>IFERROR(VLOOKUP(A1675,CatProd!C:G,5,FALSE),"")</f>
        <v/>
      </c>
      <c r="C1675" s="5" t="str">
        <f t="shared" ca="1" si="48"/>
        <v/>
      </c>
      <c r="H1675" s="5" t="str">
        <f t="shared" ca="1" si="47"/>
        <v>-</v>
      </c>
    </row>
    <row r="1676" spans="2:8" x14ac:dyDescent="0.2">
      <c r="B1676" s="5" t="str">
        <f>IFERROR(VLOOKUP(A1676,CatProd!C:G,5,FALSE),"")</f>
        <v/>
      </c>
      <c r="C1676" s="5" t="str">
        <f t="shared" ca="1" si="48"/>
        <v/>
      </c>
      <c r="H1676" s="5" t="str">
        <f t="shared" ca="1" si="47"/>
        <v>-</v>
      </c>
    </row>
    <row r="1677" spans="2:8" x14ac:dyDescent="0.2">
      <c r="B1677" s="5" t="str">
        <f>IFERROR(VLOOKUP(A1677,CatProd!C:G,5,FALSE),"")</f>
        <v/>
      </c>
      <c r="C1677" s="5" t="str">
        <f t="shared" ca="1" si="48"/>
        <v/>
      </c>
      <c r="H1677" s="5" t="str">
        <f t="shared" ca="1" si="47"/>
        <v>-</v>
      </c>
    </row>
    <row r="1678" spans="2:8" x14ac:dyDescent="0.2">
      <c r="B1678" s="5" t="str">
        <f>IFERROR(VLOOKUP(A1678,CatProd!C:G,5,FALSE),"")</f>
        <v/>
      </c>
      <c r="C1678" s="5" t="str">
        <f t="shared" ca="1" si="48"/>
        <v/>
      </c>
      <c r="H1678" s="5" t="str">
        <f t="shared" ca="1" si="47"/>
        <v>-</v>
      </c>
    </row>
    <row r="1679" spans="2:8" x14ac:dyDescent="0.2">
      <c r="B1679" s="5" t="str">
        <f>IFERROR(VLOOKUP(A1679,CatProd!C:G,5,FALSE),"")</f>
        <v/>
      </c>
      <c r="C1679" s="5" t="str">
        <f t="shared" ca="1" si="48"/>
        <v/>
      </c>
      <c r="H1679" s="5" t="str">
        <f t="shared" ca="1" si="47"/>
        <v>-</v>
      </c>
    </row>
    <row r="1680" spans="2:8" x14ac:dyDescent="0.2">
      <c r="B1680" s="5" t="str">
        <f>IFERROR(VLOOKUP(A1680,CatProd!C:G,5,FALSE),"")</f>
        <v/>
      </c>
      <c r="C1680" s="5" t="str">
        <f t="shared" ca="1" si="48"/>
        <v/>
      </c>
      <c r="H1680" s="5" t="str">
        <f t="shared" ca="1" si="47"/>
        <v>-</v>
      </c>
    </row>
    <row r="1681" spans="2:8" x14ac:dyDescent="0.2">
      <c r="B1681" s="5" t="str">
        <f>IFERROR(VLOOKUP(A1681,CatProd!C:G,5,FALSE),"")</f>
        <v/>
      </c>
      <c r="C1681" s="5" t="str">
        <f t="shared" ca="1" si="48"/>
        <v/>
      </c>
      <c r="H1681" s="5" t="str">
        <f t="shared" ca="1" si="47"/>
        <v>-</v>
      </c>
    </row>
    <row r="1682" spans="2:8" x14ac:dyDescent="0.2">
      <c r="B1682" s="5" t="str">
        <f>IFERROR(VLOOKUP(A1682,CatProd!C:G,5,FALSE),"")</f>
        <v/>
      </c>
      <c r="C1682" s="5" t="str">
        <f t="shared" ca="1" si="48"/>
        <v/>
      </c>
      <c r="H1682" s="5" t="str">
        <f t="shared" ca="1" si="47"/>
        <v>-</v>
      </c>
    </row>
    <row r="1683" spans="2:8" x14ac:dyDescent="0.2">
      <c r="B1683" s="5" t="str">
        <f>IFERROR(VLOOKUP(A1683,CatProd!C:G,5,FALSE),"")</f>
        <v/>
      </c>
      <c r="C1683" s="5" t="str">
        <f t="shared" ca="1" si="48"/>
        <v/>
      </c>
      <c r="H1683" s="5" t="str">
        <f t="shared" ca="1" si="47"/>
        <v>-</v>
      </c>
    </row>
    <row r="1684" spans="2:8" x14ac:dyDescent="0.2">
      <c r="B1684" s="5" t="str">
        <f>IFERROR(VLOOKUP(A1684,CatProd!C:G,5,FALSE),"")</f>
        <v/>
      </c>
      <c r="C1684" s="5" t="str">
        <f t="shared" ca="1" si="48"/>
        <v/>
      </c>
      <c r="H1684" s="5" t="str">
        <f t="shared" ca="1" si="47"/>
        <v>-</v>
      </c>
    </row>
    <row r="1685" spans="2:8" x14ac:dyDescent="0.2">
      <c r="B1685" s="5" t="str">
        <f>IFERROR(VLOOKUP(A1685,CatProd!C:G,5,FALSE),"")</f>
        <v/>
      </c>
      <c r="C1685" s="5" t="str">
        <f t="shared" ca="1" si="48"/>
        <v/>
      </c>
      <c r="H1685" s="5" t="str">
        <f t="shared" ca="1" si="47"/>
        <v>-</v>
      </c>
    </row>
    <row r="1686" spans="2:8" x14ac:dyDescent="0.2">
      <c r="B1686" s="5" t="str">
        <f>IFERROR(VLOOKUP(A1686,CatProd!C:G,5,FALSE),"")</f>
        <v/>
      </c>
      <c r="C1686" s="5" t="str">
        <f t="shared" ca="1" si="48"/>
        <v/>
      </c>
      <c r="H1686" s="5" t="str">
        <f t="shared" ca="1" si="47"/>
        <v>-</v>
      </c>
    </row>
    <row r="1687" spans="2:8" x14ac:dyDescent="0.2">
      <c r="B1687" s="5" t="str">
        <f>IFERROR(VLOOKUP(A1687,CatProd!C:G,5,FALSE),"")</f>
        <v/>
      </c>
      <c r="C1687" s="5" t="str">
        <f t="shared" ca="1" si="48"/>
        <v/>
      </c>
      <c r="H1687" s="5" t="str">
        <f t="shared" ca="1" si="47"/>
        <v>-</v>
      </c>
    </row>
    <row r="1688" spans="2:8" x14ac:dyDescent="0.2">
      <c r="B1688" s="5" t="str">
        <f>IFERROR(VLOOKUP(A1688,CatProd!C:G,5,FALSE),"")</f>
        <v/>
      </c>
      <c r="C1688" s="5" t="str">
        <f t="shared" ca="1" si="48"/>
        <v/>
      </c>
      <c r="H1688" s="5" t="str">
        <f t="shared" ca="1" si="47"/>
        <v>-</v>
      </c>
    </row>
    <row r="1689" spans="2:8" x14ac:dyDescent="0.2">
      <c r="B1689" s="5" t="str">
        <f>IFERROR(VLOOKUP(A1689,CatProd!C:G,5,FALSE),"")</f>
        <v/>
      </c>
      <c r="C1689" s="5" t="str">
        <f t="shared" ca="1" si="48"/>
        <v/>
      </c>
      <c r="H1689" s="5" t="str">
        <f t="shared" ca="1" si="47"/>
        <v>-</v>
      </c>
    </row>
    <row r="1690" spans="2:8" x14ac:dyDescent="0.2">
      <c r="B1690" s="5" t="str">
        <f>IFERROR(VLOOKUP(A1690,CatProd!C:G,5,FALSE),"")</f>
        <v/>
      </c>
      <c r="C1690" s="5" t="str">
        <f t="shared" ca="1" si="48"/>
        <v/>
      </c>
      <c r="H1690" s="5" t="str">
        <f t="shared" ca="1" si="47"/>
        <v>-</v>
      </c>
    </row>
    <row r="1691" spans="2:8" x14ac:dyDescent="0.2">
      <c r="B1691" s="5" t="str">
        <f>IFERROR(VLOOKUP(A1691,CatProd!C:G,5,FALSE),"")</f>
        <v/>
      </c>
      <c r="C1691" s="5" t="str">
        <f t="shared" ca="1" si="48"/>
        <v/>
      </c>
      <c r="H1691" s="5" t="str">
        <f t="shared" ca="1" si="47"/>
        <v>-</v>
      </c>
    </row>
    <row r="1692" spans="2:8" x14ac:dyDescent="0.2">
      <c r="B1692" s="5" t="str">
        <f>IFERROR(VLOOKUP(A1692,CatProd!C:G,5,FALSE),"")</f>
        <v/>
      </c>
      <c r="C1692" s="5" t="str">
        <f t="shared" ca="1" si="48"/>
        <v/>
      </c>
      <c r="H1692" s="5" t="str">
        <f t="shared" ca="1" si="47"/>
        <v>-</v>
      </c>
    </row>
    <row r="1693" spans="2:8" x14ac:dyDescent="0.2">
      <c r="B1693" s="5" t="str">
        <f>IFERROR(VLOOKUP(A1693,CatProd!C:G,5,FALSE),"")</f>
        <v/>
      </c>
      <c r="C1693" s="5" t="str">
        <f t="shared" ca="1" si="48"/>
        <v/>
      </c>
      <c r="H1693" s="5" t="str">
        <f t="shared" ca="1" si="47"/>
        <v>-</v>
      </c>
    </row>
    <row r="1694" spans="2:8" x14ac:dyDescent="0.2">
      <c r="B1694" s="5" t="str">
        <f>IFERROR(VLOOKUP(A1694,CatProd!C:G,5,FALSE),"")</f>
        <v/>
      </c>
      <c r="C1694" s="5" t="str">
        <f t="shared" ca="1" si="48"/>
        <v/>
      </c>
      <c r="H1694" s="5" t="str">
        <f t="shared" ca="1" si="47"/>
        <v>-</v>
      </c>
    </row>
    <row r="1695" spans="2:8" x14ac:dyDescent="0.2">
      <c r="B1695" s="5" t="str">
        <f>IFERROR(VLOOKUP(A1695,CatProd!C:G,5,FALSE),"")</f>
        <v/>
      </c>
      <c r="C1695" s="5" t="str">
        <f t="shared" ca="1" si="48"/>
        <v/>
      </c>
      <c r="H1695" s="5" t="str">
        <f t="shared" ca="1" si="47"/>
        <v>-</v>
      </c>
    </row>
    <row r="1696" spans="2:8" x14ac:dyDescent="0.2">
      <c r="B1696" s="5" t="str">
        <f>IFERROR(VLOOKUP(A1696,CatProd!C:G,5,FALSE),"")</f>
        <v/>
      </c>
      <c r="C1696" s="5" t="str">
        <f t="shared" ca="1" si="48"/>
        <v/>
      </c>
      <c r="H1696" s="5" t="str">
        <f t="shared" ca="1" si="47"/>
        <v>-</v>
      </c>
    </row>
    <row r="1697" spans="2:8" x14ac:dyDescent="0.2">
      <c r="B1697" s="5" t="str">
        <f>IFERROR(VLOOKUP(A1697,CatProd!C:G,5,FALSE),"")</f>
        <v/>
      </c>
      <c r="C1697" s="5" t="str">
        <f t="shared" ca="1" si="48"/>
        <v/>
      </c>
      <c r="H1697" s="5" t="str">
        <f t="shared" ca="1" si="47"/>
        <v>-</v>
      </c>
    </row>
    <row r="1698" spans="2:8" x14ac:dyDescent="0.2">
      <c r="B1698" s="5" t="str">
        <f>IFERROR(VLOOKUP(A1698,CatProd!C:G,5,FALSE),"")</f>
        <v/>
      </c>
      <c r="C1698" s="5" t="str">
        <f t="shared" ca="1" si="48"/>
        <v/>
      </c>
      <c r="H1698" s="5" t="str">
        <f t="shared" ref="H1698:H1761" ca="1" si="49">CONCATENATE(B1698,"-",C1698)</f>
        <v>-</v>
      </c>
    </row>
    <row r="1699" spans="2:8" x14ac:dyDescent="0.2">
      <c r="B1699" s="5" t="str">
        <f>IFERROR(VLOOKUP(A1699,CatProd!C:G,5,FALSE),"")</f>
        <v/>
      </c>
      <c r="C1699" s="5" t="str">
        <f t="shared" ca="1" si="48"/>
        <v/>
      </c>
      <c r="H1699" s="5" t="str">
        <f t="shared" ca="1" si="49"/>
        <v>-</v>
      </c>
    </row>
    <row r="1700" spans="2:8" x14ac:dyDescent="0.2">
      <c r="B1700" s="5" t="str">
        <f>IFERROR(VLOOKUP(A1700,CatProd!C:G,5,FALSE),"")</f>
        <v/>
      </c>
      <c r="C1700" s="5" t="str">
        <f t="shared" ca="1" si="48"/>
        <v/>
      </c>
      <c r="H1700" s="5" t="str">
        <f t="shared" ca="1" si="49"/>
        <v>-</v>
      </c>
    </row>
    <row r="1701" spans="2:8" x14ac:dyDescent="0.2">
      <c r="B1701" s="5" t="str">
        <f>IFERROR(VLOOKUP(A1701,CatProd!C:G,5,FALSE),"")</f>
        <v/>
      </c>
      <c r="C1701" s="5" t="str">
        <f t="shared" ca="1" si="48"/>
        <v/>
      </c>
      <c r="H1701" s="5" t="str">
        <f t="shared" ca="1" si="49"/>
        <v>-</v>
      </c>
    </row>
    <row r="1702" spans="2:8" x14ac:dyDescent="0.2">
      <c r="B1702" s="5" t="str">
        <f>IFERROR(VLOOKUP(A1702,CatProd!C:G,5,FALSE),"")</f>
        <v/>
      </c>
      <c r="C1702" s="5" t="str">
        <f t="shared" ca="1" si="48"/>
        <v/>
      </c>
      <c r="H1702" s="5" t="str">
        <f t="shared" ca="1" si="49"/>
        <v>-</v>
      </c>
    </row>
    <row r="1703" spans="2:8" x14ac:dyDescent="0.2">
      <c r="B1703" s="5" t="str">
        <f>IFERROR(VLOOKUP(A1703,CatProd!C:G,5,FALSE),"")</f>
        <v/>
      </c>
      <c r="C1703" s="5" t="str">
        <f t="shared" ca="1" si="48"/>
        <v/>
      </c>
      <c r="H1703" s="5" t="str">
        <f t="shared" ca="1" si="49"/>
        <v>-</v>
      </c>
    </row>
    <row r="1704" spans="2:8" x14ac:dyDescent="0.2">
      <c r="B1704" s="5" t="str">
        <f>IFERROR(VLOOKUP(A1704,CatProd!C:G,5,FALSE),"")</f>
        <v/>
      </c>
      <c r="C1704" s="5" t="str">
        <f t="shared" ca="1" si="48"/>
        <v/>
      </c>
      <c r="H1704" s="5" t="str">
        <f t="shared" ca="1" si="49"/>
        <v>-</v>
      </c>
    </row>
    <row r="1705" spans="2:8" x14ac:dyDescent="0.2">
      <c r="B1705" s="5" t="str">
        <f>IFERROR(VLOOKUP(A1705,CatProd!C:G,5,FALSE),"")</f>
        <v/>
      </c>
      <c r="C1705" s="5" t="str">
        <f t="shared" ca="1" si="48"/>
        <v/>
      </c>
      <c r="H1705" s="5" t="str">
        <f t="shared" ca="1" si="49"/>
        <v>-</v>
      </c>
    </row>
    <row r="1706" spans="2:8" x14ac:dyDescent="0.2">
      <c r="B1706" s="5" t="str">
        <f>IFERROR(VLOOKUP(A1706,CatProd!C:G,5,FALSE),"")</f>
        <v/>
      </c>
      <c r="C1706" s="5" t="str">
        <f t="shared" ca="1" si="48"/>
        <v/>
      </c>
      <c r="H1706" s="5" t="str">
        <f t="shared" ca="1" si="49"/>
        <v>-</v>
      </c>
    </row>
    <row r="1707" spans="2:8" x14ac:dyDescent="0.2">
      <c r="B1707" s="5" t="str">
        <f>IFERROR(VLOOKUP(A1707,CatProd!C:G,5,FALSE),"")</f>
        <v/>
      </c>
      <c r="C1707" s="5" t="str">
        <f t="shared" ca="1" si="48"/>
        <v/>
      </c>
      <c r="H1707" s="5" t="str">
        <f t="shared" ca="1" si="49"/>
        <v>-</v>
      </c>
    </row>
    <row r="1708" spans="2:8" x14ac:dyDescent="0.2">
      <c r="B1708" s="5" t="str">
        <f>IFERROR(VLOOKUP(A1708,CatProd!C:G,5,FALSE),"")</f>
        <v/>
      </c>
      <c r="C1708" s="5" t="str">
        <f t="shared" ca="1" si="48"/>
        <v/>
      </c>
      <c r="H1708" s="5" t="str">
        <f t="shared" ca="1" si="49"/>
        <v>-</v>
      </c>
    </row>
    <row r="1709" spans="2:8" x14ac:dyDescent="0.2">
      <c r="B1709" s="5" t="str">
        <f>IFERROR(VLOOKUP(A1709,CatProd!C:G,5,FALSE),"")</f>
        <v/>
      </c>
      <c r="C1709" s="5" t="str">
        <f t="shared" ca="1" si="48"/>
        <v/>
      </c>
      <c r="H1709" s="5" t="str">
        <f t="shared" ca="1" si="49"/>
        <v>-</v>
      </c>
    </row>
    <row r="1710" spans="2:8" x14ac:dyDescent="0.2">
      <c r="B1710" s="5" t="str">
        <f>IFERROR(VLOOKUP(A1710,CatProd!C:G,5,FALSE),"")</f>
        <v/>
      </c>
      <c r="C1710" s="5" t="str">
        <f t="shared" ca="1" si="48"/>
        <v/>
      </c>
      <c r="H1710" s="5" t="str">
        <f t="shared" ca="1" si="49"/>
        <v>-</v>
      </c>
    </row>
    <row r="1711" spans="2:8" x14ac:dyDescent="0.2">
      <c r="B1711" s="5" t="str">
        <f>IFERROR(VLOOKUP(A1711,CatProd!C:G,5,FALSE),"")</f>
        <v/>
      </c>
      <c r="C1711" s="5" t="str">
        <f t="shared" ca="1" si="48"/>
        <v/>
      </c>
      <c r="H1711" s="5" t="str">
        <f t="shared" ca="1" si="49"/>
        <v>-</v>
      </c>
    </row>
    <row r="1712" spans="2:8" x14ac:dyDescent="0.2">
      <c r="B1712" s="5" t="str">
        <f>IFERROR(VLOOKUP(A1712,CatProd!C:G,5,FALSE),"")</f>
        <v/>
      </c>
      <c r="C1712" s="5" t="str">
        <f t="shared" ca="1" si="48"/>
        <v/>
      </c>
      <c r="H1712" s="5" t="str">
        <f t="shared" ca="1" si="49"/>
        <v>-</v>
      </c>
    </row>
    <row r="1713" spans="2:8" x14ac:dyDescent="0.2">
      <c r="B1713" s="5" t="str">
        <f>IFERROR(VLOOKUP(A1713,CatProd!C:G,5,FALSE),"")</f>
        <v/>
      </c>
      <c r="C1713" s="5" t="str">
        <f t="shared" ca="1" si="48"/>
        <v/>
      </c>
      <c r="H1713" s="5" t="str">
        <f t="shared" ca="1" si="49"/>
        <v>-</v>
      </c>
    </row>
    <row r="1714" spans="2:8" x14ac:dyDescent="0.2">
      <c r="B1714" s="5" t="str">
        <f>IFERROR(VLOOKUP(A1714,CatProd!C:G,5,FALSE),"")</f>
        <v/>
      </c>
      <c r="C1714" s="5" t="str">
        <f t="shared" ca="1" si="48"/>
        <v/>
      </c>
      <c r="H1714" s="5" t="str">
        <f t="shared" ca="1" si="49"/>
        <v>-</v>
      </c>
    </row>
    <row r="1715" spans="2:8" x14ac:dyDescent="0.2">
      <c r="B1715" s="5" t="str">
        <f>IFERROR(VLOOKUP(A1715,CatProd!C:G,5,FALSE),"")</f>
        <v/>
      </c>
      <c r="C1715" s="5" t="str">
        <f t="shared" ca="1" si="48"/>
        <v/>
      </c>
      <c r="H1715" s="5" t="str">
        <f t="shared" ca="1" si="49"/>
        <v>-</v>
      </c>
    </row>
    <row r="1716" spans="2:8" x14ac:dyDescent="0.2">
      <c r="B1716" s="5" t="str">
        <f>IFERROR(VLOOKUP(A1716,CatProd!C:G,5,FALSE),"")</f>
        <v/>
      </c>
      <c r="C1716" s="5" t="str">
        <f t="shared" ca="1" si="48"/>
        <v/>
      </c>
      <c r="H1716" s="5" t="str">
        <f t="shared" ca="1" si="49"/>
        <v>-</v>
      </c>
    </row>
    <row r="1717" spans="2:8" x14ac:dyDescent="0.2">
      <c r="B1717" s="5" t="str">
        <f>IFERROR(VLOOKUP(A1717,CatProd!C:G,5,FALSE),"")</f>
        <v/>
      </c>
      <c r="C1717" s="5" t="str">
        <f t="shared" ca="1" si="48"/>
        <v/>
      </c>
      <c r="H1717" s="5" t="str">
        <f t="shared" ca="1" si="49"/>
        <v>-</v>
      </c>
    </row>
    <row r="1718" spans="2:8" x14ac:dyDescent="0.2">
      <c r="B1718" s="5" t="str">
        <f>IFERROR(VLOOKUP(A1718,CatProd!C:G,5,FALSE),"")</f>
        <v/>
      </c>
      <c r="C1718" s="5" t="str">
        <f t="shared" ca="1" si="48"/>
        <v/>
      </c>
      <c r="H1718" s="5" t="str">
        <f t="shared" ca="1" si="49"/>
        <v>-</v>
      </c>
    </row>
    <row r="1719" spans="2:8" x14ac:dyDescent="0.2">
      <c r="B1719" s="5" t="str">
        <f>IFERROR(VLOOKUP(A1719,CatProd!C:G,5,FALSE),"")</f>
        <v/>
      </c>
      <c r="C1719" s="5" t="str">
        <f t="shared" ca="1" si="48"/>
        <v/>
      </c>
      <c r="H1719" s="5" t="str">
        <f t="shared" ca="1" si="49"/>
        <v>-</v>
      </c>
    </row>
    <row r="1720" spans="2:8" x14ac:dyDescent="0.2">
      <c r="B1720" s="5" t="str">
        <f>IFERROR(VLOOKUP(A1720,CatProd!C:G,5,FALSE),"")</f>
        <v/>
      </c>
      <c r="C1720" s="5" t="str">
        <f t="shared" ca="1" si="48"/>
        <v/>
      </c>
      <c r="H1720" s="5" t="str">
        <f t="shared" ca="1" si="49"/>
        <v>-</v>
      </c>
    </row>
    <row r="1721" spans="2:8" x14ac:dyDescent="0.2">
      <c r="B1721" s="5" t="str">
        <f>IFERROR(VLOOKUP(A1721,CatProd!C:G,5,FALSE),"")</f>
        <v/>
      </c>
      <c r="C1721" s="5" t="str">
        <f t="shared" ca="1" si="48"/>
        <v/>
      </c>
      <c r="H1721" s="5" t="str">
        <f t="shared" ca="1" si="49"/>
        <v>-</v>
      </c>
    </row>
    <row r="1722" spans="2:8" x14ac:dyDescent="0.2">
      <c r="B1722" s="5" t="str">
        <f>IFERROR(VLOOKUP(A1722,CatProd!C:G,5,FALSE),"")</f>
        <v/>
      </c>
      <c r="C1722" s="5" t="str">
        <f t="shared" ca="1" si="48"/>
        <v/>
      </c>
      <c r="H1722" s="5" t="str">
        <f t="shared" ca="1" si="49"/>
        <v>-</v>
      </c>
    </row>
    <row r="1723" spans="2:8" x14ac:dyDescent="0.2">
      <c r="B1723" s="5" t="str">
        <f>IFERROR(VLOOKUP(A1723,CatProd!C:G,5,FALSE),"")</f>
        <v/>
      </c>
      <c r="C1723" s="5" t="str">
        <f t="shared" ca="1" si="48"/>
        <v/>
      </c>
      <c r="H1723" s="5" t="str">
        <f t="shared" ca="1" si="49"/>
        <v>-</v>
      </c>
    </row>
    <row r="1724" spans="2:8" x14ac:dyDescent="0.2">
      <c r="B1724" s="5" t="str">
        <f>IFERROR(VLOOKUP(A1724,CatProd!C:G,5,FALSE),"")</f>
        <v/>
      </c>
      <c r="C1724" s="5" t="str">
        <f t="shared" ca="1" si="48"/>
        <v/>
      </c>
      <c r="H1724" s="5" t="str">
        <f t="shared" ca="1" si="49"/>
        <v>-</v>
      </c>
    </row>
    <row r="1725" spans="2:8" x14ac:dyDescent="0.2">
      <c r="B1725" s="5" t="str">
        <f>IFERROR(VLOOKUP(A1725,CatProd!C:G,5,FALSE),"")</f>
        <v/>
      </c>
      <c r="C1725" s="5" t="str">
        <f t="shared" ca="1" si="48"/>
        <v/>
      </c>
      <c r="H1725" s="5" t="str">
        <f t="shared" ca="1" si="49"/>
        <v>-</v>
      </c>
    </row>
    <row r="1726" spans="2:8" x14ac:dyDescent="0.2">
      <c r="B1726" s="5" t="str">
        <f>IFERROR(VLOOKUP(A1726,CatProd!C:G,5,FALSE),"")</f>
        <v/>
      </c>
      <c r="C1726" s="5" t="str">
        <f t="shared" ca="1" si="48"/>
        <v/>
      </c>
      <c r="H1726" s="5" t="str">
        <f t="shared" ca="1" si="49"/>
        <v>-</v>
      </c>
    </row>
    <row r="1727" spans="2:8" x14ac:dyDescent="0.2">
      <c r="B1727" s="5" t="str">
        <f>IFERROR(VLOOKUP(A1727,CatProd!C:G,5,FALSE),"")</f>
        <v/>
      </c>
      <c r="C1727" s="5" t="str">
        <f t="shared" ca="1" si="48"/>
        <v/>
      </c>
      <c r="H1727" s="5" t="str">
        <f t="shared" ca="1" si="49"/>
        <v>-</v>
      </c>
    </row>
    <row r="1728" spans="2:8" x14ac:dyDescent="0.2">
      <c r="B1728" s="5" t="str">
        <f>IFERROR(VLOOKUP(A1728,CatProd!C:G,5,FALSE),"")</f>
        <v/>
      </c>
      <c r="C1728" s="5" t="str">
        <f t="shared" ca="1" si="48"/>
        <v/>
      </c>
      <c r="H1728" s="5" t="str">
        <f t="shared" ca="1" si="49"/>
        <v>-</v>
      </c>
    </row>
    <row r="1729" spans="2:8" x14ac:dyDescent="0.2">
      <c r="B1729" s="5" t="str">
        <f>IFERROR(VLOOKUP(A1729,CatProd!C:G,5,FALSE),"")</f>
        <v/>
      </c>
      <c r="C1729" s="5" t="str">
        <f t="shared" ca="1" si="48"/>
        <v/>
      </c>
      <c r="H1729" s="5" t="str">
        <f t="shared" ca="1" si="49"/>
        <v>-</v>
      </c>
    </row>
    <row r="1730" spans="2:8" x14ac:dyDescent="0.2">
      <c r="B1730" s="5" t="str">
        <f>IFERROR(VLOOKUP(A1730,CatProd!C:G,5,FALSE),"")</f>
        <v/>
      </c>
      <c r="C1730" s="5" t="str">
        <f t="shared" ref="C1730:C1793" ca="1" si="50">IF(OFFSET(D1730,0,LangOffset,1,1)&lt;&gt;"",OFFSET(D1730,0,LangOffset,1,1),"")</f>
        <v/>
      </c>
      <c r="H1730" s="5" t="str">
        <f t="shared" ca="1" si="49"/>
        <v>-</v>
      </c>
    </row>
    <row r="1731" spans="2:8" x14ac:dyDescent="0.2">
      <c r="B1731" s="5" t="str">
        <f>IFERROR(VLOOKUP(A1731,CatProd!C:G,5,FALSE),"")</f>
        <v/>
      </c>
      <c r="C1731" s="5" t="str">
        <f t="shared" ca="1" si="50"/>
        <v/>
      </c>
      <c r="H1731" s="5" t="str">
        <f t="shared" ca="1" si="49"/>
        <v>-</v>
      </c>
    </row>
    <row r="1732" spans="2:8" x14ac:dyDescent="0.2">
      <c r="B1732" s="5" t="str">
        <f>IFERROR(VLOOKUP(A1732,CatProd!C:G,5,FALSE),"")</f>
        <v/>
      </c>
      <c r="C1732" s="5" t="str">
        <f t="shared" ca="1" si="50"/>
        <v/>
      </c>
      <c r="H1732" s="5" t="str">
        <f t="shared" ca="1" si="49"/>
        <v>-</v>
      </c>
    </row>
    <row r="1733" spans="2:8" x14ac:dyDescent="0.2">
      <c r="B1733" s="5" t="str">
        <f>IFERROR(VLOOKUP(A1733,CatProd!C:G,5,FALSE),"")</f>
        <v/>
      </c>
      <c r="C1733" s="5" t="str">
        <f t="shared" ca="1" si="50"/>
        <v/>
      </c>
      <c r="H1733" s="5" t="str">
        <f t="shared" ca="1" si="49"/>
        <v>-</v>
      </c>
    </row>
    <row r="1734" spans="2:8" x14ac:dyDescent="0.2">
      <c r="B1734" s="5" t="str">
        <f>IFERROR(VLOOKUP(A1734,CatProd!C:G,5,FALSE),"")</f>
        <v/>
      </c>
      <c r="C1734" s="5" t="str">
        <f t="shared" ca="1" si="50"/>
        <v/>
      </c>
      <c r="H1734" s="5" t="str">
        <f t="shared" ca="1" si="49"/>
        <v>-</v>
      </c>
    </row>
    <row r="1735" spans="2:8" x14ac:dyDescent="0.2">
      <c r="B1735" s="5" t="str">
        <f>IFERROR(VLOOKUP(A1735,CatProd!C:G,5,FALSE),"")</f>
        <v/>
      </c>
      <c r="C1735" s="5" t="str">
        <f t="shared" ca="1" si="50"/>
        <v/>
      </c>
      <c r="H1735" s="5" t="str">
        <f t="shared" ca="1" si="49"/>
        <v>-</v>
      </c>
    </row>
    <row r="1736" spans="2:8" x14ac:dyDescent="0.2">
      <c r="B1736" s="5" t="str">
        <f>IFERROR(VLOOKUP(A1736,CatProd!C:G,5,FALSE),"")</f>
        <v/>
      </c>
      <c r="C1736" s="5" t="str">
        <f t="shared" ca="1" si="50"/>
        <v/>
      </c>
      <c r="H1736" s="5" t="str">
        <f t="shared" ca="1" si="49"/>
        <v>-</v>
      </c>
    </row>
    <row r="1737" spans="2:8" x14ac:dyDescent="0.2">
      <c r="B1737" s="5" t="str">
        <f>IFERROR(VLOOKUP(A1737,CatProd!C:G,5,FALSE),"")</f>
        <v/>
      </c>
      <c r="C1737" s="5" t="str">
        <f t="shared" ca="1" si="50"/>
        <v/>
      </c>
      <c r="H1737" s="5" t="str">
        <f t="shared" ca="1" si="49"/>
        <v>-</v>
      </c>
    </row>
    <row r="1738" spans="2:8" x14ac:dyDescent="0.2">
      <c r="B1738" s="5" t="str">
        <f>IFERROR(VLOOKUP(A1738,CatProd!C:G,5,FALSE),"")</f>
        <v/>
      </c>
      <c r="C1738" s="5" t="str">
        <f t="shared" ca="1" si="50"/>
        <v/>
      </c>
      <c r="H1738" s="5" t="str">
        <f t="shared" ca="1" si="49"/>
        <v>-</v>
      </c>
    </row>
    <row r="1739" spans="2:8" x14ac:dyDescent="0.2">
      <c r="B1739" s="5" t="str">
        <f>IFERROR(VLOOKUP(A1739,CatProd!C:G,5,FALSE),"")</f>
        <v/>
      </c>
      <c r="C1739" s="5" t="str">
        <f t="shared" ca="1" si="50"/>
        <v/>
      </c>
      <c r="H1739" s="5" t="str">
        <f t="shared" ca="1" si="49"/>
        <v>-</v>
      </c>
    </row>
    <row r="1740" spans="2:8" x14ac:dyDescent="0.2">
      <c r="B1740" s="5" t="str">
        <f>IFERROR(VLOOKUP(A1740,CatProd!C:G,5,FALSE),"")</f>
        <v/>
      </c>
      <c r="C1740" s="5" t="str">
        <f t="shared" ca="1" si="50"/>
        <v/>
      </c>
      <c r="H1740" s="5" t="str">
        <f t="shared" ca="1" si="49"/>
        <v>-</v>
      </c>
    </row>
    <row r="1741" spans="2:8" x14ac:dyDescent="0.2">
      <c r="B1741" s="5" t="str">
        <f>IFERROR(VLOOKUP(A1741,CatProd!C:G,5,FALSE),"")</f>
        <v/>
      </c>
      <c r="C1741" s="5" t="str">
        <f t="shared" ca="1" si="50"/>
        <v/>
      </c>
      <c r="H1741" s="5" t="str">
        <f t="shared" ca="1" si="49"/>
        <v>-</v>
      </c>
    </row>
    <row r="1742" spans="2:8" x14ac:dyDescent="0.2">
      <c r="B1742" s="5" t="str">
        <f>IFERROR(VLOOKUP(A1742,CatProd!C:G,5,FALSE),"")</f>
        <v/>
      </c>
      <c r="C1742" s="5" t="str">
        <f t="shared" ca="1" si="50"/>
        <v/>
      </c>
      <c r="H1742" s="5" t="str">
        <f t="shared" ca="1" si="49"/>
        <v>-</v>
      </c>
    </row>
    <row r="1743" spans="2:8" x14ac:dyDescent="0.2">
      <c r="B1743" s="5" t="str">
        <f>IFERROR(VLOOKUP(A1743,CatProd!C:G,5,FALSE),"")</f>
        <v/>
      </c>
      <c r="C1743" s="5" t="str">
        <f t="shared" ca="1" si="50"/>
        <v/>
      </c>
      <c r="H1743" s="5" t="str">
        <f t="shared" ca="1" si="49"/>
        <v>-</v>
      </c>
    </row>
    <row r="1744" spans="2:8" x14ac:dyDescent="0.2">
      <c r="B1744" s="5" t="str">
        <f>IFERROR(VLOOKUP(A1744,CatProd!C:G,5,FALSE),"")</f>
        <v/>
      </c>
      <c r="C1744" s="5" t="str">
        <f t="shared" ca="1" si="50"/>
        <v/>
      </c>
      <c r="H1744" s="5" t="str">
        <f t="shared" ca="1" si="49"/>
        <v>-</v>
      </c>
    </row>
    <row r="1745" spans="2:8" x14ac:dyDescent="0.2">
      <c r="B1745" s="5" t="str">
        <f>IFERROR(VLOOKUP(A1745,CatProd!C:G,5,FALSE),"")</f>
        <v/>
      </c>
      <c r="C1745" s="5" t="str">
        <f t="shared" ca="1" si="50"/>
        <v/>
      </c>
      <c r="H1745" s="5" t="str">
        <f t="shared" ca="1" si="49"/>
        <v>-</v>
      </c>
    </row>
    <row r="1746" spans="2:8" x14ac:dyDescent="0.2">
      <c r="B1746" s="5" t="str">
        <f>IFERROR(VLOOKUP(A1746,CatProd!C:G,5,FALSE),"")</f>
        <v/>
      </c>
      <c r="C1746" s="5" t="str">
        <f t="shared" ca="1" si="50"/>
        <v/>
      </c>
      <c r="H1746" s="5" t="str">
        <f t="shared" ca="1" si="49"/>
        <v>-</v>
      </c>
    </row>
    <row r="1747" spans="2:8" x14ac:dyDescent="0.2">
      <c r="B1747" s="5" t="str">
        <f>IFERROR(VLOOKUP(A1747,CatProd!C:G,5,FALSE),"")</f>
        <v/>
      </c>
      <c r="C1747" s="5" t="str">
        <f t="shared" ca="1" si="50"/>
        <v/>
      </c>
      <c r="H1747" s="5" t="str">
        <f t="shared" ca="1" si="49"/>
        <v>-</v>
      </c>
    </row>
    <row r="1748" spans="2:8" x14ac:dyDescent="0.2">
      <c r="B1748" s="5" t="str">
        <f>IFERROR(VLOOKUP(A1748,CatProd!C:G,5,FALSE),"")</f>
        <v/>
      </c>
      <c r="C1748" s="5" t="str">
        <f t="shared" ca="1" si="50"/>
        <v/>
      </c>
      <c r="H1748" s="5" t="str">
        <f t="shared" ca="1" si="49"/>
        <v>-</v>
      </c>
    </row>
    <row r="1749" spans="2:8" x14ac:dyDescent="0.2">
      <c r="B1749" s="5" t="str">
        <f>IFERROR(VLOOKUP(A1749,CatProd!C:G,5,FALSE),"")</f>
        <v/>
      </c>
      <c r="C1749" s="5" t="str">
        <f t="shared" ca="1" si="50"/>
        <v/>
      </c>
      <c r="H1749" s="5" t="str">
        <f t="shared" ca="1" si="49"/>
        <v>-</v>
      </c>
    </row>
    <row r="1750" spans="2:8" x14ac:dyDescent="0.2">
      <c r="B1750" s="5" t="str">
        <f>IFERROR(VLOOKUP(A1750,CatProd!C:G,5,FALSE),"")</f>
        <v/>
      </c>
      <c r="C1750" s="5" t="str">
        <f t="shared" ca="1" si="50"/>
        <v/>
      </c>
      <c r="H1750" s="5" t="str">
        <f t="shared" ca="1" si="49"/>
        <v>-</v>
      </c>
    </row>
    <row r="1751" spans="2:8" x14ac:dyDescent="0.2">
      <c r="B1751" s="5" t="str">
        <f>IFERROR(VLOOKUP(A1751,CatProd!C:G,5,FALSE),"")</f>
        <v/>
      </c>
      <c r="C1751" s="5" t="str">
        <f t="shared" ca="1" si="50"/>
        <v/>
      </c>
      <c r="H1751" s="5" t="str">
        <f t="shared" ca="1" si="49"/>
        <v>-</v>
      </c>
    </row>
    <row r="1752" spans="2:8" x14ac:dyDescent="0.2">
      <c r="B1752" s="5" t="str">
        <f>IFERROR(VLOOKUP(A1752,CatProd!C:G,5,FALSE),"")</f>
        <v/>
      </c>
      <c r="C1752" s="5" t="str">
        <f t="shared" ca="1" si="50"/>
        <v/>
      </c>
      <c r="H1752" s="5" t="str">
        <f t="shared" ca="1" si="49"/>
        <v>-</v>
      </c>
    </row>
    <row r="1753" spans="2:8" x14ac:dyDescent="0.2">
      <c r="B1753" s="5" t="str">
        <f>IFERROR(VLOOKUP(A1753,CatProd!C:G,5,FALSE),"")</f>
        <v/>
      </c>
      <c r="C1753" s="5" t="str">
        <f t="shared" ca="1" si="50"/>
        <v/>
      </c>
      <c r="H1753" s="5" t="str">
        <f t="shared" ca="1" si="49"/>
        <v>-</v>
      </c>
    </row>
    <row r="1754" spans="2:8" x14ac:dyDescent="0.2">
      <c r="B1754" s="5" t="str">
        <f>IFERROR(VLOOKUP(A1754,CatProd!C:G,5,FALSE),"")</f>
        <v/>
      </c>
      <c r="C1754" s="5" t="str">
        <f t="shared" ca="1" si="50"/>
        <v/>
      </c>
      <c r="H1754" s="5" t="str">
        <f t="shared" ca="1" si="49"/>
        <v>-</v>
      </c>
    </row>
    <row r="1755" spans="2:8" x14ac:dyDescent="0.2">
      <c r="B1755" s="5" t="str">
        <f>IFERROR(VLOOKUP(A1755,CatProd!C:G,5,FALSE),"")</f>
        <v/>
      </c>
      <c r="C1755" s="5" t="str">
        <f t="shared" ca="1" si="50"/>
        <v/>
      </c>
      <c r="H1755" s="5" t="str">
        <f t="shared" ca="1" si="49"/>
        <v>-</v>
      </c>
    </row>
    <row r="1756" spans="2:8" x14ac:dyDescent="0.2">
      <c r="B1756" s="5" t="str">
        <f>IFERROR(VLOOKUP(A1756,CatProd!C:G,5,FALSE),"")</f>
        <v/>
      </c>
      <c r="C1756" s="5" t="str">
        <f t="shared" ca="1" si="50"/>
        <v/>
      </c>
      <c r="H1756" s="5" t="str">
        <f t="shared" ca="1" si="49"/>
        <v>-</v>
      </c>
    </row>
    <row r="1757" spans="2:8" x14ac:dyDescent="0.2">
      <c r="B1757" s="5" t="str">
        <f>IFERROR(VLOOKUP(A1757,CatProd!C:G,5,FALSE),"")</f>
        <v/>
      </c>
      <c r="C1757" s="5" t="str">
        <f t="shared" ca="1" si="50"/>
        <v/>
      </c>
      <c r="H1757" s="5" t="str">
        <f t="shared" ca="1" si="49"/>
        <v>-</v>
      </c>
    </row>
    <row r="1758" spans="2:8" x14ac:dyDescent="0.2">
      <c r="B1758" s="5" t="str">
        <f>IFERROR(VLOOKUP(A1758,CatProd!C:G,5,FALSE),"")</f>
        <v/>
      </c>
      <c r="C1758" s="5" t="str">
        <f t="shared" ca="1" si="50"/>
        <v/>
      </c>
      <c r="H1758" s="5" t="str">
        <f t="shared" ca="1" si="49"/>
        <v>-</v>
      </c>
    </row>
    <row r="1759" spans="2:8" x14ac:dyDescent="0.2">
      <c r="B1759" s="5" t="str">
        <f>IFERROR(VLOOKUP(A1759,CatProd!C:G,5,FALSE),"")</f>
        <v/>
      </c>
      <c r="C1759" s="5" t="str">
        <f t="shared" ca="1" si="50"/>
        <v/>
      </c>
      <c r="H1759" s="5" t="str">
        <f t="shared" ca="1" si="49"/>
        <v>-</v>
      </c>
    </row>
    <row r="1760" spans="2:8" x14ac:dyDescent="0.2">
      <c r="B1760" s="5" t="str">
        <f>IFERROR(VLOOKUP(A1760,CatProd!C:G,5,FALSE),"")</f>
        <v/>
      </c>
      <c r="C1760" s="5" t="str">
        <f t="shared" ca="1" si="50"/>
        <v/>
      </c>
      <c r="H1760" s="5" t="str">
        <f t="shared" ca="1" si="49"/>
        <v>-</v>
      </c>
    </row>
    <row r="1761" spans="2:8" x14ac:dyDescent="0.2">
      <c r="B1761" s="5" t="str">
        <f>IFERROR(VLOOKUP(A1761,CatProd!C:G,5,FALSE),"")</f>
        <v/>
      </c>
      <c r="C1761" s="5" t="str">
        <f t="shared" ca="1" si="50"/>
        <v/>
      </c>
      <c r="H1761" s="5" t="str">
        <f t="shared" ca="1" si="49"/>
        <v>-</v>
      </c>
    </row>
    <row r="1762" spans="2:8" x14ac:dyDescent="0.2">
      <c r="B1762" s="5" t="str">
        <f>IFERROR(VLOOKUP(A1762,CatProd!C:G,5,FALSE),"")</f>
        <v/>
      </c>
      <c r="C1762" s="5" t="str">
        <f t="shared" ca="1" si="50"/>
        <v/>
      </c>
      <c r="H1762" s="5" t="str">
        <f t="shared" ref="H1762:H1825" ca="1" si="51">CONCATENATE(B1762,"-",C1762)</f>
        <v>-</v>
      </c>
    </row>
    <row r="1763" spans="2:8" x14ac:dyDescent="0.2">
      <c r="B1763" s="5" t="str">
        <f>IFERROR(VLOOKUP(A1763,CatProd!C:G,5,FALSE),"")</f>
        <v/>
      </c>
      <c r="C1763" s="5" t="str">
        <f t="shared" ca="1" si="50"/>
        <v/>
      </c>
      <c r="H1763" s="5" t="str">
        <f t="shared" ca="1" si="51"/>
        <v>-</v>
      </c>
    </row>
    <row r="1764" spans="2:8" x14ac:dyDescent="0.2">
      <c r="B1764" s="5" t="str">
        <f>IFERROR(VLOOKUP(A1764,CatProd!C:G,5,FALSE),"")</f>
        <v/>
      </c>
      <c r="C1764" s="5" t="str">
        <f t="shared" ca="1" si="50"/>
        <v/>
      </c>
      <c r="H1764" s="5" t="str">
        <f t="shared" ca="1" si="51"/>
        <v>-</v>
      </c>
    </row>
    <row r="1765" spans="2:8" x14ac:dyDescent="0.2">
      <c r="B1765" s="5" t="str">
        <f>IFERROR(VLOOKUP(A1765,CatProd!C:G,5,FALSE),"")</f>
        <v/>
      </c>
      <c r="C1765" s="5" t="str">
        <f t="shared" ca="1" si="50"/>
        <v/>
      </c>
      <c r="H1765" s="5" t="str">
        <f t="shared" ca="1" si="51"/>
        <v>-</v>
      </c>
    </row>
    <row r="1766" spans="2:8" x14ac:dyDescent="0.2">
      <c r="B1766" s="5" t="str">
        <f>IFERROR(VLOOKUP(A1766,CatProd!C:G,5,FALSE),"")</f>
        <v/>
      </c>
      <c r="C1766" s="5" t="str">
        <f t="shared" ca="1" si="50"/>
        <v/>
      </c>
      <c r="H1766" s="5" t="str">
        <f t="shared" ca="1" si="51"/>
        <v>-</v>
      </c>
    </row>
    <row r="1767" spans="2:8" x14ac:dyDescent="0.2">
      <c r="B1767" s="5" t="str">
        <f>IFERROR(VLOOKUP(A1767,CatProd!C:G,5,FALSE),"")</f>
        <v/>
      </c>
      <c r="C1767" s="5" t="str">
        <f t="shared" ca="1" si="50"/>
        <v/>
      </c>
      <c r="H1767" s="5" t="str">
        <f t="shared" ca="1" si="51"/>
        <v>-</v>
      </c>
    </row>
    <row r="1768" spans="2:8" x14ac:dyDescent="0.2">
      <c r="B1768" s="5" t="str">
        <f>IFERROR(VLOOKUP(A1768,CatProd!C:G,5,FALSE),"")</f>
        <v/>
      </c>
      <c r="C1768" s="5" t="str">
        <f t="shared" ca="1" si="50"/>
        <v/>
      </c>
      <c r="H1768" s="5" t="str">
        <f t="shared" ca="1" si="51"/>
        <v>-</v>
      </c>
    </row>
    <row r="1769" spans="2:8" x14ac:dyDescent="0.2">
      <c r="B1769" s="5" t="str">
        <f>IFERROR(VLOOKUP(A1769,CatProd!C:G,5,FALSE),"")</f>
        <v/>
      </c>
      <c r="C1769" s="5" t="str">
        <f t="shared" ca="1" si="50"/>
        <v/>
      </c>
      <c r="H1769" s="5" t="str">
        <f t="shared" ca="1" si="51"/>
        <v>-</v>
      </c>
    </row>
    <row r="1770" spans="2:8" x14ac:dyDescent="0.2">
      <c r="B1770" s="5" t="str">
        <f>IFERROR(VLOOKUP(A1770,CatProd!C:G,5,FALSE),"")</f>
        <v/>
      </c>
      <c r="C1770" s="5" t="str">
        <f t="shared" ca="1" si="50"/>
        <v/>
      </c>
      <c r="H1770" s="5" t="str">
        <f t="shared" ca="1" si="51"/>
        <v>-</v>
      </c>
    </row>
    <row r="1771" spans="2:8" x14ac:dyDescent="0.2">
      <c r="B1771" s="5" t="str">
        <f>IFERROR(VLOOKUP(A1771,CatProd!C:G,5,FALSE),"")</f>
        <v/>
      </c>
      <c r="C1771" s="5" t="str">
        <f t="shared" ca="1" si="50"/>
        <v/>
      </c>
      <c r="H1771" s="5" t="str">
        <f t="shared" ca="1" si="51"/>
        <v>-</v>
      </c>
    </row>
    <row r="1772" spans="2:8" x14ac:dyDescent="0.2">
      <c r="B1772" s="5" t="str">
        <f>IFERROR(VLOOKUP(A1772,CatProd!C:G,5,FALSE),"")</f>
        <v/>
      </c>
      <c r="C1772" s="5" t="str">
        <f t="shared" ca="1" si="50"/>
        <v/>
      </c>
      <c r="H1772" s="5" t="str">
        <f t="shared" ca="1" si="51"/>
        <v>-</v>
      </c>
    </row>
    <row r="1773" spans="2:8" x14ac:dyDescent="0.2">
      <c r="B1773" s="5" t="str">
        <f>IFERROR(VLOOKUP(A1773,CatProd!C:G,5,FALSE),"")</f>
        <v/>
      </c>
      <c r="C1773" s="5" t="str">
        <f t="shared" ca="1" si="50"/>
        <v/>
      </c>
      <c r="H1773" s="5" t="str">
        <f t="shared" ca="1" si="51"/>
        <v>-</v>
      </c>
    </row>
    <row r="1774" spans="2:8" x14ac:dyDescent="0.2">
      <c r="B1774" s="5" t="str">
        <f>IFERROR(VLOOKUP(A1774,CatProd!C:G,5,FALSE),"")</f>
        <v/>
      </c>
      <c r="C1774" s="5" t="str">
        <f t="shared" ca="1" si="50"/>
        <v/>
      </c>
      <c r="H1774" s="5" t="str">
        <f t="shared" ca="1" si="51"/>
        <v>-</v>
      </c>
    </row>
    <row r="1775" spans="2:8" x14ac:dyDescent="0.2">
      <c r="B1775" s="5" t="str">
        <f>IFERROR(VLOOKUP(A1775,CatProd!C:G,5,FALSE),"")</f>
        <v/>
      </c>
      <c r="C1775" s="5" t="str">
        <f t="shared" ca="1" si="50"/>
        <v/>
      </c>
      <c r="H1775" s="5" t="str">
        <f t="shared" ca="1" si="51"/>
        <v>-</v>
      </c>
    </row>
    <row r="1776" spans="2:8" x14ac:dyDescent="0.2">
      <c r="B1776" s="5" t="str">
        <f>IFERROR(VLOOKUP(A1776,CatProd!C:G,5,FALSE),"")</f>
        <v/>
      </c>
      <c r="C1776" s="5" t="str">
        <f t="shared" ca="1" si="50"/>
        <v/>
      </c>
      <c r="H1776" s="5" t="str">
        <f t="shared" ca="1" si="51"/>
        <v>-</v>
      </c>
    </row>
    <row r="1777" spans="2:8" x14ac:dyDescent="0.2">
      <c r="B1777" s="5" t="str">
        <f>IFERROR(VLOOKUP(A1777,CatProd!C:G,5,FALSE),"")</f>
        <v/>
      </c>
      <c r="C1777" s="5" t="str">
        <f t="shared" ca="1" si="50"/>
        <v/>
      </c>
      <c r="H1777" s="5" t="str">
        <f t="shared" ca="1" si="51"/>
        <v>-</v>
      </c>
    </row>
    <row r="1778" spans="2:8" x14ac:dyDescent="0.2">
      <c r="B1778" s="5" t="str">
        <f>IFERROR(VLOOKUP(A1778,CatProd!C:G,5,FALSE),"")</f>
        <v/>
      </c>
      <c r="C1778" s="5" t="str">
        <f t="shared" ca="1" si="50"/>
        <v/>
      </c>
      <c r="H1778" s="5" t="str">
        <f t="shared" ca="1" si="51"/>
        <v>-</v>
      </c>
    </row>
    <row r="1779" spans="2:8" x14ac:dyDescent="0.2">
      <c r="B1779" s="5" t="str">
        <f>IFERROR(VLOOKUP(A1779,CatProd!C:G,5,FALSE),"")</f>
        <v/>
      </c>
      <c r="C1779" s="5" t="str">
        <f t="shared" ca="1" si="50"/>
        <v/>
      </c>
      <c r="H1779" s="5" t="str">
        <f t="shared" ca="1" si="51"/>
        <v>-</v>
      </c>
    </row>
    <row r="1780" spans="2:8" x14ac:dyDescent="0.2">
      <c r="B1780" s="5" t="str">
        <f>IFERROR(VLOOKUP(A1780,CatProd!C:G,5,FALSE),"")</f>
        <v/>
      </c>
      <c r="C1780" s="5" t="str">
        <f t="shared" ca="1" si="50"/>
        <v/>
      </c>
      <c r="H1780" s="5" t="str">
        <f t="shared" ca="1" si="51"/>
        <v>-</v>
      </c>
    </row>
    <row r="1781" spans="2:8" x14ac:dyDescent="0.2">
      <c r="B1781" s="5" t="str">
        <f>IFERROR(VLOOKUP(A1781,CatProd!C:G,5,FALSE),"")</f>
        <v/>
      </c>
      <c r="C1781" s="5" t="str">
        <f t="shared" ca="1" si="50"/>
        <v/>
      </c>
      <c r="H1781" s="5" t="str">
        <f t="shared" ca="1" si="51"/>
        <v>-</v>
      </c>
    </row>
    <row r="1782" spans="2:8" x14ac:dyDescent="0.2">
      <c r="B1782" s="5" t="str">
        <f>IFERROR(VLOOKUP(A1782,CatProd!C:G,5,FALSE),"")</f>
        <v/>
      </c>
      <c r="C1782" s="5" t="str">
        <f t="shared" ca="1" si="50"/>
        <v/>
      </c>
      <c r="H1782" s="5" t="str">
        <f t="shared" ca="1" si="51"/>
        <v>-</v>
      </c>
    </row>
    <row r="1783" spans="2:8" x14ac:dyDescent="0.2">
      <c r="B1783" s="5" t="str">
        <f>IFERROR(VLOOKUP(A1783,CatProd!C:G,5,FALSE),"")</f>
        <v/>
      </c>
      <c r="C1783" s="5" t="str">
        <f t="shared" ca="1" si="50"/>
        <v/>
      </c>
      <c r="H1783" s="5" t="str">
        <f t="shared" ca="1" si="51"/>
        <v>-</v>
      </c>
    </row>
    <row r="1784" spans="2:8" x14ac:dyDescent="0.2">
      <c r="B1784" s="5" t="str">
        <f>IFERROR(VLOOKUP(A1784,CatProd!C:G,5,FALSE),"")</f>
        <v/>
      </c>
      <c r="C1784" s="5" t="str">
        <f t="shared" ca="1" si="50"/>
        <v/>
      </c>
      <c r="H1784" s="5" t="str">
        <f t="shared" ca="1" si="51"/>
        <v>-</v>
      </c>
    </row>
    <row r="1785" spans="2:8" x14ac:dyDescent="0.2">
      <c r="B1785" s="5" t="str">
        <f>IFERROR(VLOOKUP(A1785,CatProd!C:G,5,FALSE),"")</f>
        <v/>
      </c>
      <c r="C1785" s="5" t="str">
        <f t="shared" ca="1" si="50"/>
        <v/>
      </c>
      <c r="H1785" s="5" t="str">
        <f t="shared" ca="1" si="51"/>
        <v>-</v>
      </c>
    </row>
    <row r="1786" spans="2:8" x14ac:dyDescent="0.2">
      <c r="B1786" s="5" t="str">
        <f>IFERROR(VLOOKUP(A1786,CatProd!C:G,5,FALSE),"")</f>
        <v/>
      </c>
      <c r="C1786" s="5" t="str">
        <f t="shared" ca="1" si="50"/>
        <v/>
      </c>
      <c r="H1786" s="5" t="str">
        <f t="shared" ca="1" si="51"/>
        <v>-</v>
      </c>
    </row>
    <row r="1787" spans="2:8" x14ac:dyDescent="0.2">
      <c r="B1787" s="5" t="str">
        <f>IFERROR(VLOOKUP(A1787,CatProd!C:G,5,FALSE),"")</f>
        <v/>
      </c>
      <c r="C1787" s="5" t="str">
        <f t="shared" ca="1" si="50"/>
        <v/>
      </c>
      <c r="H1787" s="5" t="str">
        <f t="shared" ca="1" si="51"/>
        <v>-</v>
      </c>
    </row>
    <row r="1788" spans="2:8" x14ac:dyDescent="0.2">
      <c r="B1788" s="5" t="str">
        <f>IFERROR(VLOOKUP(A1788,CatProd!C:G,5,FALSE),"")</f>
        <v/>
      </c>
      <c r="C1788" s="5" t="str">
        <f t="shared" ca="1" si="50"/>
        <v/>
      </c>
      <c r="H1788" s="5" t="str">
        <f t="shared" ca="1" si="51"/>
        <v>-</v>
      </c>
    </row>
    <row r="1789" spans="2:8" x14ac:dyDescent="0.2">
      <c r="B1789" s="5" t="str">
        <f>IFERROR(VLOOKUP(A1789,CatProd!C:G,5,FALSE),"")</f>
        <v/>
      </c>
      <c r="C1789" s="5" t="str">
        <f t="shared" ca="1" si="50"/>
        <v/>
      </c>
      <c r="H1789" s="5" t="str">
        <f t="shared" ca="1" si="51"/>
        <v>-</v>
      </c>
    </row>
    <row r="1790" spans="2:8" x14ac:dyDescent="0.2">
      <c r="B1790" s="5" t="str">
        <f>IFERROR(VLOOKUP(A1790,CatProd!C:G,5,FALSE),"")</f>
        <v/>
      </c>
      <c r="C1790" s="5" t="str">
        <f t="shared" ca="1" si="50"/>
        <v/>
      </c>
      <c r="H1790" s="5" t="str">
        <f t="shared" ca="1" si="51"/>
        <v>-</v>
      </c>
    </row>
    <row r="1791" spans="2:8" x14ac:dyDescent="0.2">
      <c r="B1791" s="5" t="str">
        <f>IFERROR(VLOOKUP(A1791,CatProd!C:G,5,FALSE),"")</f>
        <v/>
      </c>
      <c r="C1791" s="5" t="str">
        <f t="shared" ca="1" si="50"/>
        <v/>
      </c>
      <c r="H1791" s="5" t="str">
        <f t="shared" ca="1" si="51"/>
        <v>-</v>
      </c>
    </row>
    <row r="1792" spans="2:8" x14ac:dyDescent="0.2">
      <c r="B1792" s="5" t="str">
        <f>IFERROR(VLOOKUP(A1792,CatProd!C:G,5,FALSE),"")</f>
        <v/>
      </c>
      <c r="C1792" s="5" t="str">
        <f t="shared" ca="1" si="50"/>
        <v/>
      </c>
      <c r="H1792" s="5" t="str">
        <f t="shared" ca="1" si="51"/>
        <v>-</v>
      </c>
    </row>
    <row r="1793" spans="2:8" x14ac:dyDescent="0.2">
      <c r="B1793" s="5" t="str">
        <f>IFERROR(VLOOKUP(A1793,CatProd!C:G,5,FALSE),"")</f>
        <v/>
      </c>
      <c r="C1793" s="5" t="str">
        <f t="shared" ca="1" si="50"/>
        <v/>
      </c>
      <c r="H1793" s="5" t="str">
        <f t="shared" ca="1" si="51"/>
        <v>-</v>
      </c>
    </row>
    <row r="1794" spans="2:8" x14ac:dyDescent="0.2">
      <c r="B1794" s="5" t="str">
        <f>IFERROR(VLOOKUP(A1794,CatProd!C:G,5,FALSE),"")</f>
        <v/>
      </c>
      <c r="C1794" s="5" t="str">
        <f t="shared" ref="C1794:C1857" ca="1" si="52">IF(OFFSET(D1794,0,LangOffset,1,1)&lt;&gt;"",OFFSET(D1794,0,LangOffset,1,1),"")</f>
        <v/>
      </c>
      <c r="H1794" s="5" t="str">
        <f t="shared" ca="1" si="51"/>
        <v>-</v>
      </c>
    </row>
    <row r="1795" spans="2:8" x14ac:dyDescent="0.2">
      <c r="B1795" s="5" t="str">
        <f>IFERROR(VLOOKUP(A1795,CatProd!C:G,5,FALSE),"")</f>
        <v/>
      </c>
      <c r="C1795" s="5" t="str">
        <f t="shared" ca="1" si="52"/>
        <v/>
      </c>
      <c r="H1795" s="5" t="str">
        <f t="shared" ca="1" si="51"/>
        <v>-</v>
      </c>
    </row>
    <row r="1796" spans="2:8" x14ac:dyDescent="0.2">
      <c r="B1796" s="5" t="str">
        <f>IFERROR(VLOOKUP(A1796,CatProd!C:G,5,FALSE),"")</f>
        <v/>
      </c>
      <c r="C1796" s="5" t="str">
        <f t="shared" ca="1" si="52"/>
        <v/>
      </c>
      <c r="H1796" s="5" t="str">
        <f t="shared" ca="1" si="51"/>
        <v>-</v>
      </c>
    </row>
    <row r="1797" spans="2:8" x14ac:dyDescent="0.2">
      <c r="B1797" s="5" t="str">
        <f>IFERROR(VLOOKUP(A1797,CatProd!C:G,5,FALSE),"")</f>
        <v/>
      </c>
      <c r="C1797" s="5" t="str">
        <f t="shared" ca="1" si="52"/>
        <v/>
      </c>
      <c r="H1797" s="5" t="str">
        <f t="shared" ca="1" si="51"/>
        <v>-</v>
      </c>
    </row>
    <row r="1798" spans="2:8" x14ac:dyDescent="0.2">
      <c r="B1798" s="5" t="str">
        <f>IFERROR(VLOOKUP(A1798,CatProd!C:G,5,FALSE),"")</f>
        <v/>
      </c>
      <c r="C1798" s="5" t="str">
        <f t="shared" ca="1" si="52"/>
        <v/>
      </c>
      <c r="H1798" s="5" t="str">
        <f t="shared" ca="1" si="51"/>
        <v>-</v>
      </c>
    </row>
    <row r="1799" spans="2:8" x14ac:dyDescent="0.2">
      <c r="B1799" s="5" t="str">
        <f>IFERROR(VLOOKUP(A1799,CatProd!C:G,5,FALSE),"")</f>
        <v/>
      </c>
      <c r="C1799" s="5" t="str">
        <f t="shared" ca="1" si="52"/>
        <v/>
      </c>
      <c r="H1799" s="5" t="str">
        <f t="shared" ca="1" si="51"/>
        <v>-</v>
      </c>
    </row>
    <row r="1800" spans="2:8" x14ac:dyDescent="0.2">
      <c r="B1800" s="5" t="str">
        <f>IFERROR(VLOOKUP(A1800,CatProd!C:G,5,FALSE),"")</f>
        <v/>
      </c>
      <c r="C1800" s="5" t="str">
        <f t="shared" ca="1" si="52"/>
        <v/>
      </c>
      <c r="H1800" s="5" t="str">
        <f t="shared" ca="1" si="51"/>
        <v>-</v>
      </c>
    </row>
    <row r="1801" spans="2:8" x14ac:dyDescent="0.2">
      <c r="B1801" s="5" t="str">
        <f>IFERROR(VLOOKUP(A1801,CatProd!C:G,5,FALSE),"")</f>
        <v/>
      </c>
      <c r="C1801" s="5" t="str">
        <f t="shared" ca="1" si="52"/>
        <v/>
      </c>
      <c r="H1801" s="5" t="str">
        <f t="shared" ca="1" si="51"/>
        <v>-</v>
      </c>
    </row>
    <row r="1802" spans="2:8" x14ac:dyDescent="0.2">
      <c r="B1802" s="5" t="str">
        <f>IFERROR(VLOOKUP(A1802,CatProd!C:G,5,FALSE),"")</f>
        <v/>
      </c>
      <c r="C1802" s="5" t="str">
        <f t="shared" ca="1" si="52"/>
        <v/>
      </c>
      <c r="H1802" s="5" t="str">
        <f t="shared" ca="1" si="51"/>
        <v>-</v>
      </c>
    </row>
    <row r="1803" spans="2:8" x14ac:dyDescent="0.2">
      <c r="B1803" s="5" t="str">
        <f>IFERROR(VLOOKUP(A1803,CatProd!C:G,5,FALSE),"")</f>
        <v/>
      </c>
      <c r="C1803" s="5" t="str">
        <f t="shared" ca="1" si="52"/>
        <v/>
      </c>
      <c r="H1803" s="5" t="str">
        <f t="shared" ca="1" si="51"/>
        <v>-</v>
      </c>
    </row>
    <row r="1804" spans="2:8" x14ac:dyDescent="0.2">
      <c r="B1804" s="5" t="str">
        <f>IFERROR(VLOOKUP(A1804,CatProd!C:G,5,FALSE),"")</f>
        <v/>
      </c>
      <c r="C1804" s="5" t="str">
        <f t="shared" ca="1" si="52"/>
        <v/>
      </c>
      <c r="H1804" s="5" t="str">
        <f t="shared" ca="1" si="51"/>
        <v>-</v>
      </c>
    </row>
    <row r="1805" spans="2:8" x14ac:dyDescent="0.2">
      <c r="B1805" s="5" t="str">
        <f>IFERROR(VLOOKUP(A1805,CatProd!C:G,5,FALSE),"")</f>
        <v/>
      </c>
      <c r="C1805" s="5" t="str">
        <f t="shared" ca="1" si="52"/>
        <v/>
      </c>
      <c r="H1805" s="5" t="str">
        <f t="shared" ca="1" si="51"/>
        <v>-</v>
      </c>
    </row>
    <row r="1806" spans="2:8" x14ac:dyDescent="0.2">
      <c r="B1806" s="5" t="str">
        <f>IFERROR(VLOOKUP(A1806,CatProd!C:G,5,FALSE),"")</f>
        <v/>
      </c>
      <c r="C1806" s="5" t="str">
        <f t="shared" ca="1" si="52"/>
        <v/>
      </c>
      <c r="H1806" s="5" t="str">
        <f t="shared" ca="1" si="51"/>
        <v>-</v>
      </c>
    </row>
    <row r="1807" spans="2:8" x14ac:dyDescent="0.2">
      <c r="B1807" s="5" t="str">
        <f>IFERROR(VLOOKUP(A1807,CatProd!C:G,5,FALSE),"")</f>
        <v/>
      </c>
      <c r="C1807" s="5" t="str">
        <f t="shared" ca="1" si="52"/>
        <v/>
      </c>
      <c r="H1807" s="5" t="str">
        <f t="shared" ca="1" si="51"/>
        <v>-</v>
      </c>
    </row>
    <row r="1808" spans="2:8" x14ac:dyDescent="0.2">
      <c r="B1808" s="5" t="str">
        <f>IFERROR(VLOOKUP(A1808,CatProd!C:G,5,FALSE),"")</f>
        <v/>
      </c>
      <c r="C1808" s="5" t="str">
        <f t="shared" ca="1" si="52"/>
        <v/>
      </c>
      <c r="H1808" s="5" t="str">
        <f t="shared" ca="1" si="51"/>
        <v>-</v>
      </c>
    </row>
    <row r="1809" spans="2:8" x14ac:dyDescent="0.2">
      <c r="B1809" s="5" t="str">
        <f>IFERROR(VLOOKUP(A1809,CatProd!C:G,5,FALSE),"")</f>
        <v/>
      </c>
      <c r="C1809" s="5" t="str">
        <f t="shared" ca="1" si="52"/>
        <v/>
      </c>
      <c r="H1809" s="5" t="str">
        <f t="shared" ca="1" si="51"/>
        <v>-</v>
      </c>
    </row>
    <row r="1810" spans="2:8" x14ac:dyDescent="0.2">
      <c r="B1810" s="5" t="str">
        <f>IFERROR(VLOOKUP(A1810,CatProd!C:G,5,FALSE),"")</f>
        <v/>
      </c>
      <c r="C1810" s="5" t="str">
        <f t="shared" ca="1" si="52"/>
        <v/>
      </c>
      <c r="H1810" s="5" t="str">
        <f t="shared" ca="1" si="51"/>
        <v>-</v>
      </c>
    </row>
    <row r="1811" spans="2:8" x14ac:dyDescent="0.2">
      <c r="B1811" s="5" t="str">
        <f>IFERROR(VLOOKUP(A1811,CatProd!C:G,5,FALSE),"")</f>
        <v/>
      </c>
      <c r="C1811" s="5" t="str">
        <f t="shared" ca="1" si="52"/>
        <v/>
      </c>
      <c r="H1811" s="5" t="str">
        <f t="shared" ca="1" si="51"/>
        <v>-</v>
      </c>
    </row>
    <row r="1812" spans="2:8" x14ac:dyDescent="0.2">
      <c r="B1812" s="5" t="str">
        <f>IFERROR(VLOOKUP(A1812,CatProd!C:G,5,FALSE),"")</f>
        <v/>
      </c>
      <c r="C1812" s="5" t="str">
        <f t="shared" ca="1" si="52"/>
        <v/>
      </c>
      <c r="H1812" s="5" t="str">
        <f t="shared" ca="1" si="51"/>
        <v>-</v>
      </c>
    </row>
    <row r="1813" spans="2:8" x14ac:dyDescent="0.2">
      <c r="B1813" s="5" t="str">
        <f>IFERROR(VLOOKUP(A1813,CatProd!C:G,5,FALSE),"")</f>
        <v/>
      </c>
      <c r="C1813" s="5" t="str">
        <f t="shared" ca="1" si="52"/>
        <v/>
      </c>
      <c r="H1813" s="5" t="str">
        <f t="shared" ca="1" si="51"/>
        <v>-</v>
      </c>
    </row>
    <row r="1814" spans="2:8" x14ac:dyDescent="0.2">
      <c r="B1814" s="5" t="str">
        <f>IFERROR(VLOOKUP(A1814,CatProd!C:G,5,FALSE),"")</f>
        <v/>
      </c>
      <c r="C1814" s="5" t="str">
        <f t="shared" ca="1" si="52"/>
        <v/>
      </c>
      <c r="H1814" s="5" t="str">
        <f t="shared" ca="1" si="51"/>
        <v>-</v>
      </c>
    </row>
    <row r="1815" spans="2:8" x14ac:dyDescent="0.2">
      <c r="B1815" s="5" t="str">
        <f>IFERROR(VLOOKUP(A1815,CatProd!C:G,5,FALSE),"")</f>
        <v/>
      </c>
      <c r="C1815" s="5" t="str">
        <f t="shared" ca="1" si="52"/>
        <v/>
      </c>
      <c r="H1815" s="5" t="str">
        <f t="shared" ca="1" si="51"/>
        <v>-</v>
      </c>
    </row>
    <row r="1816" spans="2:8" x14ac:dyDescent="0.2">
      <c r="B1816" s="5" t="str">
        <f>IFERROR(VLOOKUP(A1816,CatProd!C:G,5,FALSE),"")</f>
        <v/>
      </c>
      <c r="C1816" s="5" t="str">
        <f t="shared" ca="1" si="52"/>
        <v/>
      </c>
      <c r="H1816" s="5" t="str">
        <f t="shared" ca="1" si="51"/>
        <v>-</v>
      </c>
    </row>
    <row r="1817" spans="2:8" x14ac:dyDescent="0.2">
      <c r="B1817" s="5" t="str">
        <f>IFERROR(VLOOKUP(A1817,CatProd!C:G,5,FALSE),"")</f>
        <v/>
      </c>
      <c r="C1817" s="5" t="str">
        <f t="shared" ca="1" si="52"/>
        <v/>
      </c>
      <c r="H1817" s="5" t="str">
        <f t="shared" ca="1" si="51"/>
        <v>-</v>
      </c>
    </row>
    <row r="1818" spans="2:8" x14ac:dyDescent="0.2">
      <c r="B1818" s="5" t="str">
        <f>IFERROR(VLOOKUP(A1818,CatProd!C:G,5,FALSE),"")</f>
        <v/>
      </c>
      <c r="C1818" s="5" t="str">
        <f t="shared" ca="1" si="52"/>
        <v/>
      </c>
      <c r="H1818" s="5" t="str">
        <f t="shared" ca="1" si="51"/>
        <v>-</v>
      </c>
    </row>
    <row r="1819" spans="2:8" x14ac:dyDescent="0.2">
      <c r="B1819" s="5" t="str">
        <f>IFERROR(VLOOKUP(A1819,CatProd!C:G,5,FALSE),"")</f>
        <v/>
      </c>
      <c r="C1819" s="5" t="str">
        <f t="shared" ca="1" si="52"/>
        <v/>
      </c>
      <c r="H1819" s="5" t="str">
        <f t="shared" ca="1" si="51"/>
        <v>-</v>
      </c>
    </row>
    <row r="1820" spans="2:8" x14ac:dyDescent="0.2">
      <c r="B1820" s="5" t="str">
        <f>IFERROR(VLOOKUP(A1820,CatProd!C:G,5,FALSE),"")</f>
        <v/>
      </c>
      <c r="C1820" s="5" t="str">
        <f t="shared" ca="1" si="52"/>
        <v/>
      </c>
      <c r="H1820" s="5" t="str">
        <f t="shared" ca="1" si="51"/>
        <v>-</v>
      </c>
    </row>
    <row r="1821" spans="2:8" x14ac:dyDescent="0.2">
      <c r="B1821" s="5" t="str">
        <f>IFERROR(VLOOKUP(A1821,CatProd!C:G,5,FALSE),"")</f>
        <v/>
      </c>
      <c r="C1821" s="5" t="str">
        <f t="shared" ca="1" si="52"/>
        <v/>
      </c>
      <c r="H1821" s="5" t="str">
        <f t="shared" ca="1" si="51"/>
        <v>-</v>
      </c>
    </row>
    <row r="1822" spans="2:8" x14ac:dyDescent="0.2">
      <c r="B1822" s="5" t="str">
        <f>IFERROR(VLOOKUP(A1822,CatProd!C:G,5,FALSE),"")</f>
        <v/>
      </c>
      <c r="C1822" s="5" t="str">
        <f t="shared" ca="1" si="52"/>
        <v/>
      </c>
      <c r="H1822" s="5" t="str">
        <f t="shared" ca="1" si="51"/>
        <v>-</v>
      </c>
    </row>
    <row r="1823" spans="2:8" x14ac:dyDescent="0.2">
      <c r="B1823" s="5" t="str">
        <f>IFERROR(VLOOKUP(A1823,CatProd!C:G,5,FALSE),"")</f>
        <v/>
      </c>
      <c r="C1823" s="5" t="str">
        <f t="shared" ca="1" si="52"/>
        <v/>
      </c>
      <c r="H1823" s="5" t="str">
        <f t="shared" ca="1" si="51"/>
        <v>-</v>
      </c>
    </row>
    <row r="1824" spans="2:8" x14ac:dyDescent="0.2">
      <c r="B1824" s="5" t="str">
        <f>IFERROR(VLOOKUP(A1824,CatProd!C:G,5,FALSE),"")</f>
        <v/>
      </c>
      <c r="C1824" s="5" t="str">
        <f t="shared" ca="1" si="52"/>
        <v/>
      </c>
      <c r="H1824" s="5" t="str">
        <f t="shared" ca="1" si="51"/>
        <v>-</v>
      </c>
    </row>
    <row r="1825" spans="2:8" x14ac:dyDescent="0.2">
      <c r="B1825" s="5" t="str">
        <f>IFERROR(VLOOKUP(A1825,CatProd!C:G,5,FALSE),"")</f>
        <v/>
      </c>
      <c r="C1825" s="5" t="str">
        <f t="shared" ca="1" si="52"/>
        <v/>
      </c>
      <c r="H1825" s="5" t="str">
        <f t="shared" ca="1" si="51"/>
        <v>-</v>
      </c>
    </row>
    <row r="1826" spans="2:8" x14ac:dyDescent="0.2">
      <c r="B1826" s="5" t="str">
        <f>IFERROR(VLOOKUP(A1826,CatProd!C:G,5,FALSE),"")</f>
        <v/>
      </c>
      <c r="C1826" s="5" t="str">
        <f t="shared" ca="1" si="52"/>
        <v/>
      </c>
      <c r="H1826" s="5" t="str">
        <f t="shared" ref="H1826:H1889" ca="1" si="53">CONCATENATE(B1826,"-",C1826)</f>
        <v>-</v>
      </c>
    </row>
    <row r="1827" spans="2:8" x14ac:dyDescent="0.2">
      <c r="B1827" s="5" t="str">
        <f>IFERROR(VLOOKUP(A1827,CatProd!C:G,5,FALSE),"")</f>
        <v/>
      </c>
      <c r="C1827" s="5" t="str">
        <f t="shared" ca="1" si="52"/>
        <v/>
      </c>
      <c r="H1827" s="5" t="str">
        <f t="shared" ca="1" si="53"/>
        <v>-</v>
      </c>
    </row>
    <row r="1828" spans="2:8" x14ac:dyDescent="0.2">
      <c r="B1828" s="5" t="str">
        <f>IFERROR(VLOOKUP(A1828,CatProd!C:G,5,FALSE),"")</f>
        <v/>
      </c>
      <c r="C1828" s="5" t="str">
        <f t="shared" ca="1" si="52"/>
        <v/>
      </c>
      <c r="H1828" s="5" t="str">
        <f t="shared" ca="1" si="53"/>
        <v>-</v>
      </c>
    </row>
    <row r="1829" spans="2:8" x14ac:dyDescent="0.2">
      <c r="B1829" s="5" t="str">
        <f>IFERROR(VLOOKUP(A1829,CatProd!C:G,5,FALSE),"")</f>
        <v/>
      </c>
      <c r="C1829" s="5" t="str">
        <f t="shared" ca="1" si="52"/>
        <v/>
      </c>
      <c r="H1829" s="5" t="str">
        <f t="shared" ca="1" si="53"/>
        <v>-</v>
      </c>
    </row>
    <row r="1830" spans="2:8" x14ac:dyDescent="0.2">
      <c r="B1830" s="5" t="str">
        <f>IFERROR(VLOOKUP(A1830,CatProd!C:G,5,FALSE),"")</f>
        <v/>
      </c>
      <c r="C1830" s="5" t="str">
        <f t="shared" ca="1" si="52"/>
        <v/>
      </c>
      <c r="H1830" s="5" t="str">
        <f t="shared" ca="1" si="53"/>
        <v>-</v>
      </c>
    </row>
    <row r="1831" spans="2:8" x14ac:dyDescent="0.2">
      <c r="B1831" s="5" t="str">
        <f>IFERROR(VLOOKUP(A1831,CatProd!C:G,5,FALSE),"")</f>
        <v/>
      </c>
      <c r="C1831" s="5" t="str">
        <f t="shared" ca="1" si="52"/>
        <v/>
      </c>
      <c r="H1831" s="5" t="str">
        <f t="shared" ca="1" si="53"/>
        <v>-</v>
      </c>
    </row>
    <row r="1832" spans="2:8" x14ac:dyDescent="0.2">
      <c r="B1832" s="5" t="str">
        <f>IFERROR(VLOOKUP(A1832,CatProd!C:G,5,FALSE),"")</f>
        <v/>
      </c>
      <c r="C1832" s="5" t="str">
        <f t="shared" ca="1" si="52"/>
        <v/>
      </c>
      <c r="H1832" s="5" t="str">
        <f t="shared" ca="1" si="53"/>
        <v>-</v>
      </c>
    </row>
    <row r="1833" spans="2:8" x14ac:dyDescent="0.2">
      <c r="B1833" s="5" t="str">
        <f>IFERROR(VLOOKUP(A1833,CatProd!C:G,5,FALSE),"")</f>
        <v/>
      </c>
      <c r="C1833" s="5" t="str">
        <f t="shared" ca="1" si="52"/>
        <v/>
      </c>
      <c r="H1833" s="5" t="str">
        <f t="shared" ca="1" si="53"/>
        <v>-</v>
      </c>
    </row>
    <row r="1834" spans="2:8" x14ac:dyDescent="0.2">
      <c r="B1834" s="5" t="str">
        <f>IFERROR(VLOOKUP(A1834,CatProd!C:G,5,FALSE),"")</f>
        <v/>
      </c>
      <c r="C1834" s="5" t="str">
        <f t="shared" ca="1" si="52"/>
        <v/>
      </c>
      <c r="H1834" s="5" t="str">
        <f t="shared" ca="1" si="53"/>
        <v>-</v>
      </c>
    </row>
    <row r="1835" spans="2:8" x14ac:dyDescent="0.2">
      <c r="B1835" s="5" t="str">
        <f>IFERROR(VLOOKUP(A1835,CatProd!C:G,5,FALSE),"")</f>
        <v/>
      </c>
      <c r="C1835" s="5" t="str">
        <f t="shared" ca="1" si="52"/>
        <v/>
      </c>
      <c r="H1835" s="5" t="str">
        <f t="shared" ca="1" si="53"/>
        <v>-</v>
      </c>
    </row>
    <row r="1836" spans="2:8" x14ac:dyDescent="0.2">
      <c r="B1836" s="5" t="str">
        <f>IFERROR(VLOOKUP(A1836,CatProd!C:G,5,FALSE),"")</f>
        <v/>
      </c>
      <c r="C1836" s="5" t="str">
        <f t="shared" ca="1" si="52"/>
        <v/>
      </c>
      <c r="H1836" s="5" t="str">
        <f t="shared" ca="1" si="53"/>
        <v>-</v>
      </c>
    </row>
    <row r="1837" spans="2:8" x14ac:dyDescent="0.2">
      <c r="B1837" s="5" t="str">
        <f>IFERROR(VLOOKUP(A1837,CatProd!C:G,5,FALSE),"")</f>
        <v/>
      </c>
      <c r="C1837" s="5" t="str">
        <f t="shared" ca="1" si="52"/>
        <v/>
      </c>
      <c r="H1837" s="5" t="str">
        <f t="shared" ca="1" si="53"/>
        <v>-</v>
      </c>
    </row>
    <row r="1838" spans="2:8" x14ac:dyDescent="0.2">
      <c r="B1838" s="5" t="str">
        <f>IFERROR(VLOOKUP(A1838,CatProd!C:G,5,FALSE),"")</f>
        <v/>
      </c>
      <c r="C1838" s="5" t="str">
        <f t="shared" ca="1" si="52"/>
        <v/>
      </c>
      <c r="H1838" s="5" t="str">
        <f t="shared" ca="1" si="53"/>
        <v>-</v>
      </c>
    </row>
    <row r="1839" spans="2:8" x14ac:dyDescent="0.2">
      <c r="B1839" s="5" t="str">
        <f>IFERROR(VLOOKUP(A1839,CatProd!C:G,5,FALSE),"")</f>
        <v/>
      </c>
      <c r="C1839" s="5" t="str">
        <f t="shared" ca="1" si="52"/>
        <v/>
      </c>
      <c r="H1839" s="5" t="str">
        <f t="shared" ca="1" si="53"/>
        <v>-</v>
      </c>
    </row>
    <row r="1840" spans="2:8" x14ac:dyDescent="0.2">
      <c r="B1840" s="5" t="str">
        <f>IFERROR(VLOOKUP(A1840,CatProd!C:G,5,FALSE),"")</f>
        <v/>
      </c>
      <c r="C1840" s="5" t="str">
        <f t="shared" ca="1" si="52"/>
        <v/>
      </c>
      <c r="H1840" s="5" t="str">
        <f t="shared" ca="1" si="53"/>
        <v>-</v>
      </c>
    </row>
    <row r="1841" spans="2:8" x14ac:dyDescent="0.2">
      <c r="B1841" s="5" t="str">
        <f>IFERROR(VLOOKUP(A1841,CatProd!C:G,5,FALSE),"")</f>
        <v/>
      </c>
      <c r="C1841" s="5" t="str">
        <f t="shared" ca="1" si="52"/>
        <v/>
      </c>
      <c r="H1841" s="5" t="str">
        <f t="shared" ca="1" si="53"/>
        <v>-</v>
      </c>
    </row>
    <row r="1842" spans="2:8" x14ac:dyDescent="0.2">
      <c r="B1842" s="5" t="str">
        <f>IFERROR(VLOOKUP(A1842,CatProd!C:G,5,FALSE),"")</f>
        <v/>
      </c>
      <c r="C1842" s="5" t="str">
        <f t="shared" ca="1" si="52"/>
        <v/>
      </c>
      <c r="H1842" s="5" t="str">
        <f t="shared" ca="1" si="53"/>
        <v>-</v>
      </c>
    </row>
    <row r="1843" spans="2:8" x14ac:dyDescent="0.2">
      <c r="B1843" s="5" t="str">
        <f>IFERROR(VLOOKUP(A1843,CatProd!C:G,5,FALSE),"")</f>
        <v/>
      </c>
      <c r="C1843" s="5" t="str">
        <f t="shared" ca="1" si="52"/>
        <v/>
      </c>
      <c r="H1843" s="5" t="str">
        <f t="shared" ca="1" si="53"/>
        <v>-</v>
      </c>
    </row>
    <row r="1844" spans="2:8" x14ac:dyDescent="0.2">
      <c r="B1844" s="5" t="str">
        <f>IFERROR(VLOOKUP(A1844,CatProd!C:G,5,FALSE),"")</f>
        <v/>
      </c>
      <c r="C1844" s="5" t="str">
        <f t="shared" ca="1" si="52"/>
        <v/>
      </c>
      <c r="H1844" s="5" t="str">
        <f t="shared" ca="1" si="53"/>
        <v>-</v>
      </c>
    </row>
    <row r="1845" spans="2:8" x14ac:dyDescent="0.2">
      <c r="B1845" s="5" t="str">
        <f>IFERROR(VLOOKUP(A1845,CatProd!C:G,5,FALSE),"")</f>
        <v/>
      </c>
      <c r="C1845" s="5" t="str">
        <f t="shared" ca="1" si="52"/>
        <v/>
      </c>
      <c r="H1845" s="5" t="str">
        <f t="shared" ca="1" si="53"/>
        <v>-</v>
      </c>
    </row>
    <row r="1846" spans="2:8" x14ac:dyDescent="0.2">
      <c r="B1846" s="5" t="str">
        <f>IFERROR(VLOOKUP(A1846,CatProd!C:G,5,FALSE),"")</f>
        <v/>
      </c>
      <c r="C1846" s="5" t="str">
        <f t="shared" ca="1" si="52"/>
        <v/>
      </c>
      <c r="H1846" s="5" t="str">
        <f t="shared" ca="1" si="53"/>
        <v>-</v>
      </c>
    </row>
    <row r="1847" spans="2:8" x14ac:dyDescent="0.2">
      <c r="B1847" s="5" t="str">
        <f>IFERROR(VLOOKUP(A1847,CatProd!C:G,5,FALSE),"")</f>
        <v/>
      </c>
      <c r="C1847" s="5" t="str">
        <f t="shared" ca="1" si="52"/>
        <v/>
      </c>
      <c r="H1847" s="5" t="str">
        <f t="shared" ca="1" si="53"/>
        <v>-</v>
      </c>
    </row>
    <row r="1848" spans="2:8" x14ac:dyDescent="0.2">
      <c r="B1848" s="5" t="str">
        <f>IFERROR(VLOOKUP(A1848,CatProd!C:G,5,FALSE),"")</f>
        <v/>
      </c>
      <c r="C1848" s="5" t="str">
        <f t="shared" ca="1" si="52"/>
        <v/>
      </c>
      <c r="H1848" s="5" t="str">
        <f t="shared" ca="1" si="53"/>
        <v>-</v>
      </c>
    </row>
    <row r="1849" spans="2:8" x14ac:dyDescent="0.2">
      <c r="B1849" s="5" t="str">
        <f>IFERROR(VLOOKUP(A1849,CatProd!C:G,5,FALSE),"")</f>
        <v/>
      </c>
      <c r="C1849" s="5" t="str">
        <f t="shared" ca="1" si="52"/>
        <v/>
      </c>
      <c r="H1849" s="5" t="str">
        <f t="shared" ca="1" si="53"/>
        <v>-</v>
      </c>
    </row>
    <row r="1850" spans="2:8" x14ac:dyDescent="0.2">
      <c r="B1850" s="5" t="str">
        <f>IFERROR(VLOOKUP(A1850,CatProd!C:G,5,FALSE),"")</f>
        <v/>
      </c>
      <c r="C1850" s="5" t="str">
        <f t="shared" ca="1" si="52"/>
        <v/>
      </c>
      <c r="H1850" s="5" t="str">
        <f t="shared" ca="1" si="53"/>
        <v>-</v>
      </c>
    </row>
    <row r="1851" spans="2:8" x14ac:dyDescent="0.2">
      <c r="B1851" s="5" t="str">
        <f>IFERROR(VLOOKUP(A1851,CatProd!C:G,5,FALSE),"")</f>
        <v/>
      </c>
      <c r="C1851" s="5" t="str">
        <f t="shared" ca="1" si="52"/>
        <v/>
      </c>
      <c r="H1851" s="5" t="str">
        <f t="shared" ca="1" si="53"/>
        <v>-</v>
      </c>
    </row>
    <row r="1852" spans="2:8" x14ac:dyDescent="0.2">
      <c r="B1852" s="5" t="str">
        <f>IFERROR(VLOOKUP(A1852,CatProd!C:G,5,FALSE),"")</f>
        <v/>
      </c>
      <c r="C1852" s="5" t="str">
        <f t="shared" ca="1" si="52"/>
        <v/>
      </c>
      <c r="H1852" s="5" t="str">
        <f t="shared" ca="1" si="53"/>
        <v>-</v>
      </c>
    </row>
    <row r="1853" spans="2:8" x14ac:dyDescent="0.2">
      <c r="B1853" s="5" t="str">
        <f>IFERROR(VLOOKUP(A1853,CatProd!C:G,5,FALSE),"")</f>
        <v/>
      </c>
      <c r="C1853" s="5" t="str">
        <f t="shared" ca="1" si="52"/>
        <v/>
      </c>
      <c r="H1853" s="5" t="str">
        <f t="shared" ca="1" si="53"/>
        <v>-</v>
      </c>
    </row>
    <row r="1854" spans="2:8" x14ac:dyDescent="0.2">
      <c r="B1854" s="5" t="str">
        <f>IFERROR(VLOOKUP(A1854,CatProd!C:G,5,FALSE),"")</f>
        <v/>
      </c>
      <c r="C1854" s="5" t="str">
        <f t="shared" ca="1" si="52"/>
        <v/>
      </c>
      <c r="H1854" s="5" t="str">
        <f t="shared" ca="1" si="53"/>
        <v>-</v>
      </c>
    </row>
    <row r="1855" spans="2:8" x14ac:dyDescent="0.2">
      <c r="B1855" s="5" t="str">
        <f>IFERROR(VLOOKUP(A1855,CatProd!C:G,5,FALSE),"")</f>
        <v/>
      </c>
      <c r="C1855" s="5" t="str">
        <f t="shared" ca="1" si="52"/>
        <v/>
      </c>
      <c r="H1855" s="5" t="str">
        <f t="shared" ca="1" si="53"/>
        <v>-</v>
      </c>
    </row>
    <row r="1856" spans="2:8" x14ac:dyDescent="0.2">
      <c r="B1856" s="5" t="str">
        <f>IFERROR(VLOOKUP(A1856,CatProd!C:G,5,FALSE),"")</f>
        <v/>
      </c>
      <c r="C1856" s="5" t="str">
        <f t="shared" ca="1" si="52"/>
        <v/>
      </c>
      <c r="H1856" s="5" t="str">
        <f t="shared" ca="1" si="53"/>
        <v>-</v>
      </c>
    </row>
    <row r="1857" spans="2:8" x14ac:dyDescent="0.2">
      <c r="B1857" s="5" t="str">
        <f>IFERROR(VLOOKUP(A1857,CatProd!C:G,5,FALSE),"")</f>
        <v/>
      </c>
      <c r="C1857" s="5" t="str">
        <f t="shared" ca="1" si="52"/>
        <v/>
      </c>
      <c r="H1857" s="5" t="str">
        <f t="shared" ca="1" si="53"/>
        <v>-</v>
      </c>
    </row>
    <row r="1858" spans="2:8" x14ac:dyDescent="0.2">
      <c r="B1858" s="5" t="str">
        <f>IFERROR(VLOOKUP(A1858,CatProd!C:G,5,FALSE),"")</f>
        <v/>
      </c>
      <c r="C1858" s="5" t="str">
        <f t="shared" ref="C1858:C1921" ca="1" si="54">IF(OFFSET(D1858,0,LangOffset,1,1)&lt;&gt;"",OFFSET(D1858,0,LangOffset,1,1),"")</f>
        <v/>
      </c>
      <c r="H1858" s="5" t="str">
        <f t="shared" ca="1" si="53"/>
        <v>-</v>
      </c>
    </row>
    <row r="1859" spans="2:8" x14ac:dyDescent="0.2">
      <c r="B1859" s="5" t="str">
        <f>IFERROR(VLOOKUP(A1859,CatProd!C:G,5,FALSE),"")</f>
        <v/>
      </c>
      <c r="C1859" s="5" t="str">
        <f t="shared" ca="1" si="54"/>
        <v/>
      </c>
      <c r="H1859" s="5" t="str">
        <f t="shared" ca="1" si="53"/>
        <v>-</v>
      </c>
    </row>
    <row r="1860" spans="2:8" x14ac:dyDescent="0.2">
      <c r="B1860" s="5" t="str">
        <f>IFERROR(VLOOKUP(A1860,CatProd!C:G,5,FALSE),"")</f>
        <v/>
      </c>
      <c r="C1860" s="5" t="str">
        <f t="shared" ca="1" si="54"/>
        <v/>
      </c>
      <c r="H1860" s="5" t="str">
        <f t="shared" ca="1" si="53"/>
        <v>-</v>
      </c>
    </row>
    <row r="1861" spans="2:8" x14ac:dyDescent="0.2">
      <c r="B1861" s="5" t="str">
        <f>IFERROR(VLOOKUP(A1861,CatProd!C:G,5,FALSE),"")</f>
        <v/>
      </c>
      <c r="C1861" s="5" t="str">
        <f t="shared" ca="1" si="54"/>
        <v/>
      </c>
      <c r="H1861" s="5" t="str">
        <f t="shared" ca="1" si="53"/>
        <v>-</v>
      </c>
    </row>
    <row r="1862" spans="2:8" x14ac:dyDescent="0.2">
      <c r="B1862" s="5" t="str">
        <f>IFERROR(VLOOKUP(A1862,CatProd!C:G,5,FALSE),"")</f>
        <v/>
      </c>
      <c r="C1862" s="5" t="str">
        <f t="shared" ca="1" si="54"/>
        <v/>
      </c>
      <c r="H1862" s="5" t="str">
        <f t="shared" ca="1" si="53"/>
        <v>-</v>
      </c>
    </row>
    <row r="1863" spans="2:8" x14ac:dyDescent="0.2">
      <c r="B1863" s="5" t="str">
        <f>IFERROR(VLOOKUP(A1863,CatProd!C:G,5,FALSE),"")</f>
        <v/>
      </c>
      <c r="C1863" s="5" t="str">
        <f t="shared" ca="1" si="54"/>
        <v/>
      </c>
      <c r="H1863" s="5" t="str">
        <f t="shared" ca="1" si="53"/>
        <v>-</v>
      </c>
    </row>
    <row r="1864" spans="2:8" x14ac:dyDescent="0.2">
      <c r="B1864" s="5" t="str">
        <f>IFERROR(VLOOKUP(A1864,CatProd!C:G,5,FALSE),"")</f>
        <v/>
      </c>
      <c r="C1864" s="5" t="str">
        <f t="shared" ca="1" si="54"/>
        <v/>
      </c>
      <c r="H1864" s="5" t="str">
        <f t="shared" ca="1" si="53"/>
        <v>-</v>
      </c>
    </row>
    <row r="1865" spans="2:8" x14ac:dyDescent="0.2">
      <c r="B1865" s="5" t="str">
        <f>IFERROR(VLOOKUP(A1865,CatProd!C:G,5,FALSE),"")</f>
        <v/>
      </c>
      <c r="C1865" s="5" t="str">
        <f t="shared" ca="1" si="54"/>
        <v/>
      </c>
      <c r="H1865" s="5" t="str">
        <f t="shared" ca="1" si="53"/>
        <v>-</v>
      </c>
    </row>
    <row r="1866" spans="2:8" x14ac:dyDescent="0.2">
      <c r="B1866" s="5" t="str">
        <f>IFERROR(VLOOKUP(A1866,CatProd!C:G,5,FALSE),"")</f>
        <v/>
      </c>
      <c r="C1866" s="5" t="str">
        <f t="shared" ca="1" si="54"/>
        <v/>
      </c>
      <c r="H1866" s="5" t="str">
        <f t="shared" ca="1" si="53"/>
        <v>-</v>
      </c>
    </row>
    <row r="1867" spans="2:8" x14ac:dyDescent="0.2">
      <c r="B1867" s="5" t="str">
        <f>IFERROR(VLOOKUP(A1867,CatProd!C:G,5,FALSE),"")</f>
        <v/>
      </c>
      <c r="C1867" s="5" t="str">
        <f t="shared" ca="1" si="54"/>
        <v/>
      </c>
      <c r="H1867" s="5" t="str">
        <f t="shared" ca="1" si="53"/>
        <v>-</v>
      </c>
    </row>
    <row r="1868" spans="2:8" x14ac:dyDescent="0.2">
      <c r="B1868" s="5" t="str">
        <f>IFERROR(VLOOKUP(A1868,CatProd!C:G,5,FALSE),"")</f>
        <v/>
      </c>
      <c r="C1868" s="5" t="str">
        <f t="shared" ca="1" si="54"/>
        <v/>
      </c>
      <c r="H1868" s="5" t="str">
        <f t="shared" ca="1" si="53"/>
        <v>-</v>
      </c>
    </row>
    <row r="1869" spans="2:8" x14ac:dyDescent="0.2">
      <c r="B1869" s="5" t="str">
        <f>IFERROR(VLOOKUP(A1869,CatProd!C:G,5,FALSE),"")</f>
        <v/>
      </c>
      <c r="C1869" s="5" t="str">
        <f t="shared" ca="1" si="54"/>
        <v/>
      </c>
      <c r="H1869" s="5" t="str">
        <f t="shared" ca="1" si="53"/>
        <v>-</v>
      </c>
    </row>
    <row r="1870" spans="2:8" x14ac:dyDescent="0.2">
      <c r="B1870" s="5" t="str">
        <f>IFERROR(VLOOKUP(A1870,CatProd!C:G,5,FALSE),"")</f>
        <v/>
      </c>
      <c r="C1870" s="5" t="str">
        <f t="shared" ca="1" si="54"/>
        <v/>
      </c>
      <c r="H1870" s="5" t="str">
        <f t="shared" ca="1" si="53"/>
        <v>-</v>
      </c>
    </row>
    <row r="1871" spans="2:8" x14ac:dyDescent="0.2">
      <c r="B1871" s="5" t="str">
        <f>IFERROR(VLOOKUP(A1871,CatProd!C:G,5,FALSE),"")</f>
        <v/>
      </c>
      <c r="C1871" s="5" t="str">
        <f t="shared" ca="1" si="54"/>
        <v/>
      </c>
      <c r="H1871" s="5" t="str">
        <f t="shared" ca="1" si="53"/>
        <v>-</v>
      </c>
    </row>
    <row r="1872" spans="2:8" x14ac:dyDescent="0.2">
      <c r="B1872" s="5" t="str">
        <f>IFERROR(VLOOKUP(A1872,CatProd!C:G,5,FALSE),"")</f>
        <v/>
      </c>
      <c r="C1872" s="5" t="str">
        <f t="shared" ca="1" si="54"/>
        <v/>
      </c>
      <c r="H1872" s="5" t="str">
        <f t="shared" ca="1" si="53"/>
        <v>-</v>
      </c>
    </row>
    <row r="1873" spans="2:8" x14ac:dyDescent="0.2">
      <c r="B1873" s="5" t="str">
        <f>IFERROR(VLOOKUP(A1873,CatProd!C:G,5,FALSE),"")</f>
        <v/>
      </c>
      <c r="C1873" s="5" t="str">
        <f t="shared" ca="1" si="54"/>
        <v/>
      </c>
      <c r="H1873" s="5" t="str">
        <f t="shared" ca="1" si="53"/>
        <v>-</v>
      </c>
    </row>
    <row r="1874" spans="2:8" x14ac:dyDescent="0.2">
      <c r="B1874" s="5" t="str">
        <f>IFERROR(VLOOKUP(A1874,CatProd!C:G,5,FALSE),"")</f>
        <v/>
      </c>
      <c r="C1874" s="5" t="str">
        <f t="shared" ca="1" si="54"/>
        <v/>
      </c>
      <c r="H1874" s="5" t="str">
        <f t="shared" ca="1" si="53"/>
        <v>-</v>
      </c>
    </row>
    <row r="1875" spans="2:8" x14ac:dyDescent="0.2">
      <c r="B1875" s="5" t="str">
        <f>IFERROR(VLOOKUP(A1875,CatProd!C:G,5,FALSE),"")</f>
        <v/>
      </c>
      <c r="C1875" s="5" t="str">
        <f t="shared" ca="1" si="54"/>
        <v/>
      </c>
      <c r="H1875" s="5" t="str">
        <f t="shared" ca="1" si="53"/>
        <v>-</v>
      </c>
    </row>
    <row r="1876" spans="2:8" x14ac:dyDescent="0.2">
      <c r="B1876" s="5" t="str">
        <f>IFERROR(VLOOKUP(A1876,CatProd!C:G,5,FALSE),"")</f>
        <v/>
      </c>
      <c r="C1876" s="5" t="str">
        <f t="shared" ca="1" si="54"/>
        <v/>
      </c>
      <c r="H1876" s="5" t="str">
        <f t="shared" ca="1" si="53"/>
        <v>-</v>
      </c>
    </row>
    <row r="1877" spans="2:8" x14ac:dyDescent="0.2">
      <c r="B1877" s="5" t="str">
        <f>IFERROR(VLOOKUP(A1877,CatProd!C:G,5,FALSE),"")</f>
        <v/>
      </c>
      <c r="C1877" s="5" t="str">
        <f t="shared" ca="1" si="54"/>
        <v/>
      </c>
      <c r="H1877" s="5" t="str">
        <f t="shared" ca="1" si="53"/>
        <v>-</v>
      </c>
    </row>
    <row r="1878" spans="2:8" x14ac:dyDescent="0.2">
      <c r="B1878" s="5" t="str">
        <f>IFERROR(VLOOKUP(A1878,CatProd!C:G,5,FALSE),"")</f>
        <v/>
      </c>
      <c r="C1878" s="5" t="str">
        <f t="shared" ca="1" si="54"/>
        <v/>
      </c>
      <c r="H1878" s="5" t="str">
        <f t="shared" ca="1" si="53"/>
        <v>-</v>
      </c>
    </row>
    <row r="1879" spans="2:8" x14ac:dyDescent="0.2">
      <c r="B1879" s="5" t="str">
        <f>IFERROR(VLOOKUP(A1879,CatProd!C:G,5,FALSE),"")</f>
        <v/>
      </c>
      <c r="C1879" s="5" t="str">
        <f t="shared" ca="1" si="54"/>
        <v/>
      </c>
      <c r="H1879" s="5" t="str">
        <f t="shared" ca="1" si="53"/>
        <v>-</v>
      </c>
    </row>
    <row r="1880" spans="2:8" x14ac:dyDescent="0.2">
      <c r="B1880" s="5" t="str">
        <f>IFERROR(VLOOKUP(A1880,CatProd!C:G,5,FALSE),"")</f>
        <v/>
      </c>
      <c r="C1880" s="5" t="str">
        <f t="shared" ca="1" si="54"/>
        <v/>
      </c>
      <c r="H1880" s="5" t="str">
        <f t="shared" ca="1" si="53"/>
        <v>-</v>
      </c>
    </row>
    <row r="1881" spans="2:8" x14ac:dyDescent="0.2">
      <c r="B1881" s="5" t="str">
        <f>IFERROR(VLOOKUP(A1881,CatProd!C:G,5,FALSE),"")</f>
        <v/>
      </c>
      <c r="C1881" s="5" t="str">
        <f t="shared" ca="1" si="54"/>
        <v/>
      </c>
      <c r="H1881" s="5" t="str">
        <f t="shared" ca="1" si="53"/>
        <v>-</v>
      </c>
    </row>
    <row r="1882" spans="2:8" x14ac:dyDescent="0.2">
      <c r="B1882" s="5" t="str">
        <f>IFERROR(VLOOKUP(A1882,CatProd!C:G,5,FALSE),"")</f>
        <v/>
      </c>
      <c r="C1882" s="5" t="str">
        <f t="shared" ca="1" si="54"/>
        <v/>
      </c>
      <c r="H1882" s="5" t="str">
        <f t="shared" ca="1" si="53"/>
        <v>-</v>
      </c>
    </row>
    <row r="1883" spans="2:8" x14ac:dyDescent="0.2">
      <c r="B1883" s="5" t="str">
        <f>IFERROR(VLOOKUP(A1883,CatProd!C:G,5,FALSE),"")</f>
        <v/>
      </c>
      <c r="C1883" s="5" t="str">
        <f t="shared" ca="1" si="54"/>
        <v/>
      </c>
      <c r="H1883" s="5" t="str">
        <f t="shared" ca="1" si="53"/>
        <v>-</v>
      </c>
    </row>
    <row r="1884" spans="2:8" x14ac:dyDescent="0.2">
      <c r="B1884" s="5" t="str">
        <f>IFERROR(VLOOKUP(A1884,CatProd!C:G,5,FALSE),"")</f>
        <v/>
      </c>
      <c r="C1884" s="5" t="str">
        <f t="shared" ca="1" si="54"/>
        <v/>
      </c>
      <c r="H1884" s="5" t="str">
        <f t="shared" ca="1" si="53"/>
        <v>-</v>
      </c>
    </row>
    <row r="1885" spans="2:8" x14ac:dyDescent="0.2">
      <c r="B1885" s="5" t="str">
        <f>IFERROR(VLOOKUP(A1885,CatProd!C:G,5,FALSE),"")</f>
        <v/>
      </c>
      <c r="C1885" s="5" t="str">
        <f t="shared" ca="1" si="54"/>
        <v/>
      </c>
      <c r="H1885" s="5" t="str">
        <f t="shared" ca="1" si="53"/>
        <v>-</v>
      </c>
    </row>
    <row r="1886" spans="2:8" x14ac:dyDescent="0.2">
      <c r="B1886" s="5" t="str">
        <f>IFERROR(VLOOKUP(A1886,CatProd!C:G,5,FALSE),"")</f>
        <v/>
      </c>
      <c r="C1886" s="5" t="str">
        <f t="shared" ca="1" si="54"/>
        <v/>
      </c>
      <c r="H1886" s="5" t="str">
        <f t="shared" ca="1" si="53"/>
        <v>-</v>
      </c>
    </row>
    <row r="1887" spans="2:8" x14ac:dyDescent="0.2">
      <c r="B1887" s="5" t="str">
        <f>IFERROR(VLOOKUP(A1887,CatProd!C:G,5,FALSE),"")</f>
        <v/>
      </c>
      <c r="C1887" s="5" t="str">
        <f t="shared" ca="1" si="54"/>
        <v/>
      </c>
      <c r="H1887" s="5" t="str">
        <f t="shared" ca="1" si="53"/>
        <v>-</v>
      </c>
    </row>
    <row r="1888" spans="2:8" x14ac:dyDescent="0.2">
      <c r="B1888" s="5" t="str">
        <f>IFERROR(VLOOKUP(A1888,CatProd!C:G,5,FALSE),"")</f>
        <v/>
      </c>
      <c r="C1888" s="5" t="str">
        <f t="shared" ca="1" si="54"/>
        <v/>
      </c>
      <c r="H1888" s="5" t="str">
        <f t="shared" ca="1" si="53"/>
        <v>-</v>
      </c>
    </row>
    <row r="1889" spans="2:8" x14ac:dyDescent="0.2">
      <c r="B1889" s="5" t="str">
        <f>IFERROR(VLOOKUP(A1889,CatProd!C:G,5,FALSE),"")</f>
        <v/>
      </c>
      <c r="C1889" s="5" t="str">
        <f t="shared" ca="1" si="54"/>
        <v/>
      </c>
      <c r="H1889" s="5" t="str">
        <f t="shared" ca="1" si="53"/>
        <v>-</v>
      </c>
    </row>
    <row r="1890" spans="2:8" x14ac:dyDescent="0.2">
      <c r="B1890" s="5" t="str">
        <f>IFERROR(VLOOKUP(A1890,CatProd!C:G,5,FALSE),"")</f>
        <v/>
      </c>
      <c r="C1890" s="5" t="str">
        <f t="shared" ca="1" si="54"/>
        <v/>
      </c>
      <c r="H1890" s="5" t="str">
        <f t="shared" ref="H1890:H1953" ca="1" si="55">CONCATENATE(B1890,"-",C1890)</f>
        <v>-</v>
      </c>
    </row>
    <row r="1891" spans="2:8" x14ac:dyDescent="0.2">
      <c r="B1891" s="5" t="str">
        <f>IFERROR(VLOOKUP(A1891,CatProd!C:G,5,FALSE),"")</f>
        <v/>
      </c>
      <c r="C1891" s="5" t="str">
        <f t="shared" ca="1" si="54"/>
        <v/>
      </c>
      <c r="H1891" s="5" t="str">
        <f t="shared" ca="1" si="55"/>
        <v>-</v>
      </c>
    </row>
    <row r="1892" spans="2:8" x14ac:dyDescent="0.2">
      <c r="B1892" s="5" t="str">
        <f>IFERROR(VLOOKUP(A1892,CatProd!C:G,5,FALSE),"")</f>
        <v/>
      </c>
      <c r="C1892" s="5" t="str">
        <f t="shared" ca="1" si="54"/>
        <v/>
      </c>
      <c r="H1892" s="5" t="str">
        <f t="shared" ca="1" si="55"/>
        <v>-</v>
      </c>
    </row>
    <row r="1893" spans="2:8" x14ac:dyDescent="0.2">
      <c r="B1893" s="5" t="str">
        <f>IFERROR(VLOOKUP(A1893,CatProd!C:G,5,FALSE),"")</f>
        <v/>
      </c>
      <c r="C1893" s="5" t="str">
        <f t="shared" ca="1" si="54"/>
        <v/>
      </c>
      <c r="H1893" s="5" t="str">
        <f t="shared" ca="1" si="55"/>
        <v>-</v>
      </c>
    </row>
    <row r="1894" spans="2:8" x14ac:dyDescent="0.2">
      <c r="B1894" s="5" t="str">
        <f>IFERROR(VLOOKUP(A1894,CatProd!C:G,5,FALSE),"")</f>
        <v/>
      </c>
      <c r="C1894" s="5" t="str">
        <f t="shared" ca="1" si="54"/>
        <v/>
      </c>
      <c r="H1894" s="5" t="str">
        <f t="shared" ca="1" si="55"/>
        <v>-</v>
      </c>
    </row>
    <row r="1895" spans="2:8" x14ac:dyDescent="0.2">
      <c r="B1895" s="5" t="str">
        <f>IFERROR(VLOOKUP(A1895,CatProd!C:G,5,FALSE),"")</f>
        <v/>
      </c>
      <c r="C1895" s="5" t="str">
        <f t="shared" ca="1" si="54"/>
        <v/>
      </c>
      <c r="H1895" s="5" t="str">
        <f t="shared" ca="1" si="55"/>
        <v>-</v>
      </c>
    </row>
    <row r="1896" spans="2:8" x14ac:dyDescent="0.2">
      <c r="B1896" s="5" t="str">
        <f>IFERROR(VLOOKUP(A1896,CatProd!C:G,5,FALSE),"")</f>
        <v/>
      </c>
      <c r="C1896" s="5" t="str">
        <f t="shared" ca="1" si="54"/>
        <v/>
      </c>
      <c r="H1896" s="5" t="str">
        <f t="shared" ca="1" si="55"/>
        <v>-</v>
      </c>
    </row>
    <row r="1897" spans="2:8" x14ac:dyDescent="0.2">
      <c r="B1897" s="5" t="str">
        <f>IFERROR(VLOOKUP(A1897,CatProd!C:G,5,FALSE),"")</f>
        <v/>
      </c>
      <c r="C1897" s="5" t="str">
        <f t="shared" ca="1" si="54"/>
        <v/>
      </c>
      <c r="H1897" s="5" t="str">
        <f t="shared" ca="1" si="55"/>
        <v>-</v>
      </c>
    </row>
    <row r="1898" spans="2:8" x14ac:dyDescent="0.2">
      <c r="B1898" s="5" t="str">
        <f>IFERROR(VLOOKUP(A1898,CatProd!C:G,5,FALSE),"")</f>
        <v/>
      </c>
      <c r="C1898" s="5" t="str">
        <f t="shared" ca="1" si="54"/>
        <v/>
      </c>
      <c r="H1898" s="5" t="str">
        <f t="shared" ca="1" si="55"/>
        <v>-</v>
      </c>
    </row>
    <row r="1899" spans="2:8" x14ac:dyDescent="0.2">
      <c r="B1899" s="5" t="str">
        <f>IFERROR(VLOOKUP(A1899,CatProd!C:G,5,FALSE),"")</f>
        <v/>
      </c>
      <c r="C1899" s="5" t="str">
        <f t="shared" ca="1" si="54"/>
        <v/>
      </c>
      <c r="H1899" s="5" t="str">
        <f t="shared" ca="1" si="55"/>
        <v>-</v>
      </c>
    </row>
    <row r="1900" spans="2:8" x14ac:dyDescent="0.2">
      <c r="B1900" s="5" t="str">
        <f>IFERROR(VLOOKUP(A1900,CatProd!C:G,5,FALSE),"")</f>
        <v/>
      </c>
      <c r="C1900" s="5" t="str">
        <f t="shared" ca="1" si="54"/>
        <v/>
      </c>
      <c r="H1900" s="5" t="str">
        <f t="shared" ca="1" si="55"/>
        <v>-</v>
      </c>
    </row>
    <row r="1901" spans="2:8" x14ac:dyDescent="0.2">
      <c r="B1901" s="5" t="str">
        <f>IFERROR(VLOOKUP(A1901,CatProd!C:G,5,FALSE),"")</f>
        <v/>
      </c>
      <c r="C1901" s="5" t="str">
        <f t="shared" ca="1" si="54"/>
        <v/>
      </c>
      <c r="H1901" s="5" t="str">
        <f t="shared" ca="1" si="55"/>
        <v>-</v>
      </c>
    </row>
    <row r="1902" spans="2:8" x14ac:dyDescent="0.2">
      <c r="B1902" s="5" t="str">
        <f>IFERROR(VLOOKUP(A1902,CatProd!C:G,5,FALSE),"")</f>
        <v/>
      </c>
      <c r="C1902" s="5" t="str">
        <f t="shared" ca="1" si="54"/>
        <v/>
      </c>
      <c r="H1902" s="5" t="str">
        <f t="shared" ca="1" si="55"/>
        <v>-</v>
      </c>
    </row>
    <row r="1903" spans="2:8" x14ac:dyDescent="0.2">
      <c r="B1903" s="5" t="str">
        <f>IFERROR(VLOOKUP(A1903,CatProd!C:G,5,FALSE),"")</f>
        <v/>
      </c>
      <c r="C1903" s="5" t="str">
        <f t="shared" ca="1" si="54"/>
        <v/>
      </c>
      <c r="H1903" s="5" t="str">
        <f t="shared" ca="1" si="55"/>
        <v>-</v>
      </c>
    </row>
    <row r="1904" spans="2:8" x14ac:dyDescent="0.2">
      <c r="B1904" s="5" t="str">
        <f>IFERROR(VLOOKUP(A1904,CatProd!C:G,5,FALSE),"")</f>
        <v/>
      </c>
      <c r="C1904" s="5" t="str">
        <f t="shared" ca="1" si="54"/>
        <v/>
      </c>
      <c r="H1904" s="5" t="str">
        <f t="shared" ca="1" si="55"/>
        <v>-</v>
      </c>
    </row>
    <row r="1905" spans="2:8" x14ac:dyDescent="0.2">
      <c r="B1905" s="5" t="str">
        <f>IFERROR(VLOOKUP(A1905,CatProd!C:G,5,FALSE),"")</f>
        <v/>
      </c>
      <c r="C1905" s="5" t="str">
        <f t="shared" ca="1" si="54"/>
        <v/>
      </c>
      <c r="H1905" s="5" t="str">
        <f t="shared" ca="1" si="55"/>
        <v>-</v>
      </c>
    </row>
    <row r="1906" spans="2:8" x14ac:dyDescent="0.2">
      <c r="B1906" s="5" t="str">
        <f>IFERROR(VLOOKUP(A1906,CatProd!C:G,5,FALSE),"")</f>
        <v/>
      </c>
      <c r="C1906" s="5" t="str">
        <f t="shared" ca="1" si="54"/>
        <v/>
      </c>
      <c r="H1906" s="5" t="str">
        <f t="shared" ca="1" si="55"/>
        <v>-</v>
      </c>
    </row>
    <row r="1907" spans="2:8" x14ac:dyDescent="0.2">
      <c r="B1907" s="5" t="str">
        <f>IFERROR(VLOOKUP(A1907,CatProd!C:G,5,FALSE),"")</f>
        <v/>
      </c>
      <c r="C1907" s="5" t="str">
        <f t="shared" ca="1" si="54"/>
        <v/>
      </c>
      <c r="H1907" s="5" t="str">
        <f t="shared" ca="1" si="55"/>
        <v>-</v>
      </c>
    </row>
    <row r="1908" spans="2:8" x14ac:dyDescent="0.2">
      <c r="B1908" s="5" t="str">
        <f>IFERROR(VLOOKUP(A1908,CatProd!C:G,5,FALSE),"")</f>
        <v/>
      </c>
      <c r="C1908" s="5" t="str">
        <f t="shared" ca="1" si="54"/>
        <v/>
      </c>
      <c r="H1908" s="5" t="str">
        <f t="shared" ca="1" si="55"/>
        <v>-</v>
      </c>
    </row>
    <row r="1909" spans="2:8" x14ac:dyDescent="0.2">
      <c r="B1909" s="5" t="str">
        <f>IFERROR(VLOOKUP(A1909,CatProd!C:G,5,FALSE),"")</f>
        <v/>
      </c>
      <c r="C1909" s="5" t="str">
        <f t="shared" ca="1" si="54"/>
        <v/>
      </c>
      <c r="H1909" s="5" t="str">
        <f t="shared" ca="1" si="55"/>
        <v>-</v>
      </c>
    </row>
    <row r="1910" spans="2:8" x14ac:dyDescent="0.2">
      <c r="B1910" s="5" t="str">
        <f>IFERROR(VLOOKUP(A1910,CatProd!C:G,5,FALSE),"")</f>
        <v/>
      </c>
      <c r="C1910" s="5" t="str">
        <f t="shared" ca="1" si="54"/>
        <v/>
      </c>
      <c r="H1910" s="5" t="str">
        <f t="shared" ca="1" si="55"/>
        <v>-</v>
      </c>
    </row>
    <row r="1911" spans="2:8" x14ac:dyDescent="0.2">
      <c r="B1911" s="5" t="str">
        <f>IFERROR(VLOOKUP(A1911,CatProd!C:G,5,FALSE),"")</f>
        <v/>
      </c>
      <c r="C1911" s="5" t="str">
        <f t="shared" ca="1" si="54"/>
        <v/>
      </c>
      <c r="H1911" s="5" t="str">
        <f t="shared" ca="1" si="55"/>
        <v>-</v>
      </c>
    </row>
    <row r="1912" spans="2:8" x14ac:dyDescent="0.2">
      <c r="B1912" s="5" t="str">
        <f>IFERROR(VLOOKUP(A1912,CatProd!C:G,5,FALSE),"")</f>
        <v/>
      </c>
      <c r="C1912" s="5" t="str">
        <f t="shared" ca="1" si="54"/>
        <v/>
      </c>
      <c r="H1912" s="5" t="str">
        <f t="shared" ca="1" si="55"/>
        <v>-</v>
      </c>
    </row>
    <row r="1913" spans="2:8" x14ac:dyDescent="0.2">
      <c r="B1913" s="5" t="str">
        <f>IFERROR(VLOOKUP(A1913,CatProd!C:G,5,FALSE),"")</f>
        <v/>
      </c>
      <c r="C1913" s="5" t="str">
        <f t="shared" ca="1" si="54"/>
        <v/>
      </c>
      <c r="H1913" s="5" t="str">
        <f t="shared" ca="1" si="55"/>
        <v>-</v>
      </c>
    </row>
    <row r="1914" spans="2:8" x14ac:dyDescent="0.2">
      <c r="B1914" s="5" t="str">
        <f>IFERROR(VLOOKUP(A1914,CatProd!C:G,5,FALSE),"")</f>
        <v/>
      </c>
      <c r="C1914" s="5" t="str">
        <f t="shared" ca="1" si="54"/>
        <v/>
      </c>
      <c r="H1914" s="5" t="str">
        <f t="shared" ca="1" si="55"/>
        <v>-</v>
      </c>
    </row>
    <row r="1915" spans="2:8" x14ac:dyDescent="0.2">
      <c r="B1915" s="5" t="str">
        <f>IFERROR(VLOOKUP(A1915,CatProd!C:G,5,FALSE),"")</f>
        <v/>
      </c>
      <c r="C1915" s="5" t="str">
        <f t="shared" ca="1" si="54"/>
        <v/>
      </c>
      <c r="H1915" s="5" t="str">
        <f t="shared" ca="1" si="55"/>
        <v>-</v>
      </c>
    </row>
    <row r="1916" spans="2:8" x14ac:dyDescent="0.2">
      <c r="B1916" s="5" t="str">
        <f>IFERROR(VLOOKUP(A1916,CatProd!C:G,5,FALSE),"")</f>
        <v/>
      </c>
      <c r="C1916" s="5" t="str">
        <f t="shared" ca="1" si="54"/>
        <v/>
      </c>
      <c r="H1916" s="5" t="str">
        <f t="shared" ca="1" si="55"/>
        <v>-</v>
      </c>
    </row>
    <row r="1917" spans="2:8" x14ac:dyDescent="0.2">
      <c r="B1917" s="5" t="str">
        <f>IFERROR(VLOOKUP(A1917,CatProd!C:G,5,FALSE),"")</f>
        <v/>
      </c>
      <c r="C1917" s="5" t="str">
        <f t="shared" ca="1" si="54"/>
        <v/>
      </c>
      <c r="H1917" s="5" t="str">
        <f t="shared" ca="1" si="55"/>
        <v>-</v>
      </c>
    </row>
    <row r="1918" spans="2:8" x14ac:dyDescent="0.2">
      <c r="B1918" s="5" t="str">
        <f>IFERROR(VLOOKUP(A1918,CatProd!C:G,5,FALSE),"")</f>
        <v/>
      </c>
      <c r="C1918" s="5" t="str">
        <f t="shared" ca="1" si="54"/>
        <v/>
      </c>
      <c r="H1918" s="5" t="str">
        <f t="shared" ca="1" si="55"/>
        <v>-</v>
      </c>
    </row>
    <row r="1919" spans="2:8" x14ac:dyDescent="0.2">
      <c r="B1919" s="5" t="str">
        <f>IFERROR(VLOOKUP(A1919,CatProd!C:G,5,FALSE),"")</f>
        <v/>
      </c>
      <c r="C1919" s="5" t="str">
        <f t="shared" ca="1" si="54"/>
        <v/>
      </c>
      <c r="H1919" s="5" t="str">
        <f t="shared" ca="1" si="55"/>
        <v>-</v>
      </c>
    </row>
    <row r="1920" spans="2:8" x14ac:dyDescent="0.2">
      <c r="B1920" s="5" t="str">
        <f>IFERROR(VLOOKUP(A1920,CatProd!C:G,5,FALSE),"")</f>
        <v/>
      </c>
      <c r="C1920" s="5" t="str">
        <f t="shared" ca="1" si="54"/>
        <v/>
      </c>
      <c r="H1920" s="5" t="str">
        <f t="shared" ca="1" si="55"/>
        <v>-</v>
      </c>
    </row>
    <row r="1921" spans="2:8" x14ac:dyDescent="0.2">
      <c r="B1921" s="5" t="str">
        <f>IFERROR(VLOOKUP(A1921,CatProd!C:G,5,FALSE),"")</f>
        <v/>
      </c>
      <c r="C1921" s="5" t="str">
        <f t="shared" ca="1" si="54"/>
        <v/>
      </c>
      <c r="H1921" s="5" t="str">
        <f t="shared" ca="1" si="55"/>
        <v>-</v>
      </c>
    </row>
    <row r="1922" spans="2:8" x14ac:dyDescent="0.2">
      <c r="B1922" s="5" t="str">
        <f>IFERROR(VLOOKUP(A1922,CatProd!C:G,5,FALSE),"")</f>
        <v/>
      </c>
      <c r="C1922" s="5" t="str">
        <f t="shared" ref="C1922:C1985" ca="1" si="56">IF(OFFSET(D1922,0,LangOffset,1,1)&lt;&gt;"",OFFSET(D1922,0,LangOffset,1,1),"")</f>
        <v/>
      </c>
      <c r="H1922" s="5" t="str">
        <f t="shared" ca="1" si="55"/>
        <v>-</v>
      </c>
    </row>
    <row r="1923" spans="2:8" x14ac:dyDescent="0.2">
      <c r="B1923" s="5" t="str">
        <f>IFERROR(VLOOKUP(A1923,CatProd!C:G,5,FALSE),"")</f>
        <v/>
      </c>
      <c r="C1923" s="5" t="str">
        <f t="shared" ca="1" si="56"/>
        <v/>
      </c>
      <c r="H1923" s="5" t="str">
        <f t="shared" ca="1" si="55"/>
        <v>-</v>
      </c>
    </row>
    <row r="1924" spans="2:8" x14ac:dyDescent="0.2">
      <c r="B1924" s="5" t="str">
        <f>IFERROR(VLOOKUP(A1924,CatProd!C:G,5,FALSE),"")</f>
        <v/>
      </c>
      <c r="C1924" s="5" t="str">
        <f t="shared" ca="1" si="56"/>
        <v/>
      </c>
      <c r="H1924" s="5" t="str">
        <f t="shared" ca="1" si="55"/>
        <v>-</v>
      </c>
    </row>
    <row r="1925" spans="2:8" x14ac:dyDescent="0.2">
      <c r="B1925" s="5" t="str">
        <f>IFERROR(VLOOKUP(A1925,CatProd!C:G,5,FALSE),"")</f>
        <v/>
      </c>
      <c r="C1925" s="5" t="str">
        <f t="shared" ca="1" si="56"/>
        <v/>
      </c>
      <c r="H1925" s="5" t="str">
        <f t="shared" ca="1" si="55"/>
        <v>-</v>
      </c>
    </row>
    <row r="1926" spans="2:8" x14ac:dyDescent="0.2">
      <c r="B1926" s="5" t="str">
        <f>IFERROR(VLOOKUP(A1926,CatProd!C:G,5,FALSE),"")</f>
        <v/>
      </c>
      <c r="C1926" s="5" t="str">
        <f t="shared" ca="1" si="56"/>
        <v/>
      </c>
      <c r="H1926" s="5" t="str">
        <f t="shared" ca="1" si="55"/>
        <v>-</v>
      </c>
    </row>
    <row r="1927" spans="2:8" x14ac:dyDescent="0.2">
      <c r="B1927" s="5" t="str">
        <f>IFERROR(VLOOKUP(A1927,CatProd!C:G,5,FALSE),"")</f>
        <v/>
      </c>
      <c r="C1927" s="5" t="str">
        <f t="shared" ca="1" si="56"/>
        <v/>
      </c>
      <c r="H1927" s="5" t="str">
        <f t="shared" ca="1" si="55"/>
        <v>-</v>
      </c>
    </row>
    <row r="1928" spans="2:8" x14ac:dyDescent="0.2">
      <c r="B1928" s="5" t="str">
        <f>IFERROR(VLOOKUP(A1928,CatProd!C:G,5,FALSE),"")</f>
        <v/>
      </c>
      <c r="C1928" s="5" t="str">
        <f t="shared" ca="1" si="56"/>
        <v/>
      </c>
      <c r="H1928" s="5" t="str">
        <f t="shared" ca="1" si="55"/>
        <v>-</v>
      </c>
    </row>
    <row r="1929" spans="2:8" x14ac:dyDescent="0.2">
      <c r="B1929" s="5" t="str">
        <f>IFERROR(VLOOKUP(A1929,CatProd!C:G,5,FALSE),"")</f>
        <v/>
      </c>
      <c r="C1929" s="5" t="str">
        <f t="shared" ca="1" si="56"/>
        <v/>
      </c>
      <c r="H1929" s="5" t="str">
        <f t="shared" ca="1" si="55"/>
        <v>-</v>
      </c>
    </row>
    <row r="1930" spans="2:8" x14ac:dyDescent="0.2">
      <c r="B1930" s="5" t="str">
        <f>IFERROR(VLOOKUP(A1930,CatProd!C:G,5,FALSE),"")</f>
        <v/>
      </c>
      <c r="C1930" s="5" t="str">
        <f t="shared" ca="1" si="56"/>
        <v/>
      </c>
      <c r="H1930" s="5" t="str">
        <f t="shared" ca="1" si="55"/>
        <v>-</v>
      </c>
    </row>
    <row r="1931" spans="2:8" x14ac:dyDescent="0.2">
      <c r="B1931" s="5" t="str">
        <f>IFERROR(VLOOKUP(A1931,CatProd!C:G,5,FALSE),"")</f>
        <v/>
      </c>
      <c r="C1931" s="5" t="str">
        <f t="shared" ca="1" si="56"/>
        <v/>
      </c>
      <c r="H1931" s="5" t="str">
        <f t="shared" ca="1" si="55"/>
        <v>-</v>
      </c>
    </row>
    <row r="1932" spans="2:8" x14ac:dyDescent="0.2">
      <c r="B1932" s="5" t="str">
        <f>IFERROR(VLOOKUP(A1932,CatProd!C:G,5,FALSE),"")</f>
        <v/>
      </c>
      <c r="C1932" s="5" t="str">
        <f t="shared" ca="1" si="56"/>
        <v/>
      </c>
      <c r="H1932" s="5" t="str">
        <f t="shared" ca="1" si="55"/>
        <v>-</v>
      </c>
    </row>
    <row r="1933" spans="2:8" x14ac:dyDescent="0.2">
      <c r="B1933" s="5" t="str">
        <f>IFERROR(VLOOKUP(A1933,CatProd!C:G,5,FALSE),"")</f>
        <v/>
      </c>
      <c r="C1933" s="5" t="str">
        <f t="shared" ca="1" si="56"/>
        <v/>
      </c>
      <c r="H1933" s="5" t="str">
        <f t="shared" ca="1" si="55"/>
        <v>-</v>
      </c>
    </row>
    <row r="1934" spans="2:8" x14ac:dyDescent="0.2">
      <c r="B1934" s="5" t="str">
        <f>IFERROR(VLOOKUP(A1934,CatProd!C:G,5,FALSE),"")</f>
        <v/>
      </c>
      <c r="C1934" s="5" t="str">
        <f t="shared" ca="1" si="56"/>
        <v/>
      </c>
      <c r="H1934" s="5" t="str">
        <f t="shared" ca="1" si="55"/>
        <v>-</v>
      </c>
    </row>
    <row r="1935" spans="2:8" x14ac:dyDescent="0.2">
      <c r="B1935" s="5" t="str">
        <f>IFERROR(VLOOKUP(A1935,CatProd!C:G,5,FALSE),"")</f>
        <v/>
      </c>
      <c r="C1935" s="5" t="str">
        <f t="shared" ca="1" si="56"/>
        <v/>
      </c>
      <c r="H1935" s="5" t="str">
        <f t="shared" ca="1" si="55"/>
        <v>-</v>
      </c>
    </row>
    <row r="1936" spans="2:8" x14ac:dyDescent="0.2">
      <c r="B1936" s="5" t="str">
        <f>IFERROR(VLOOKUP(A1936,CatProd!C:G,5,FALSE),"")</f>
        <v/>
      </c>
      <c r="C1936" s="5" t="str">
        <f t="shared" ca="1" si="56"/>
        <v/>
      </c>
      <c r="H1936" s="5" t="str">
        <f t="shared" ca="1" si="55"/>
        <v>-</v>
      </c>
    </row>
    <row r="1937" spans="2:8" x14ac:dyDescent="0.2">
      <c r="B1937" s="5" t="str">
        <f>IFERROR(VLOOKUP(A1937,CatProd!C:G,5,FALSE),"")</f>
        <v/>
      </c>
      <c r="C1937" s="5" t="str">
        <f t="shared" ca="1" si="56"/>
        <v/>
      </c>
      <c r="H1937" s="5" t="str">
        <f t="shared" ca="1" si="55"/>
        <v>-</v>
      </c>
    </row>
    <row r="1938" spans="2:8" x14ac:dyDescent="0.2">
      <c r="B1938" s="5" t="str">
        <f>IFERROR(VLOOKUP(A1938,CatProd!C:G,5,FALSE),"")</f>
        <v/>
      </c>
      <c r="C1938" s="5" t="str">
        <f t="shared" ca="1" si="56"/>
        <v/>
      </c>
      <c r="H1938" s="5" t="str">
        <f t="shared" ca="1" si="55"/>
        <v>-</v>
      </c>
    </row>
    <row r="1939" spans="2:8" x14ac:dyDescent="0.2">
      <c r="B1939" s="5" t="str">
        <f>IFERROR(VLOOKUP(A1939,CatProd!C:G,5,FALSE),"")</f>
        <v/>
      </c>
      <c r="C1939" s="5" t="str">
        <f t="shared" ca="1" si="56"/>
        <v/>
      </c>
      <c r="H1939" s="5" t="str">
        <f t="shared" ca="1" si="55"/>
        <v>-</v>
      </c>
    </row>
    <row r="1940" spans="2:8" x14ac:dyDescent="0.2">
      <c r="B1940" s="5" t="str">
        <f>IFERROR(VLOOKUP(A1940,CatProd!C:G,5,FALSE),"")</f>
        <v/>
      </c>
      <c r="C1940" s="5" t="str">
        <f t="shared" ca="1" si="56"/>
        <v/>
      </c>
      <c r="H1940" s="5" t="str">
        <f t="shared" ca="1" si="55"/>
        <v>-</v>
      </c>
    </row>
    <row r="1941" spans="2:8" x14ac:dyDescent="0.2">
      <c r="B1941" s="5" t="str">
        <f>IFERROR(VLOOKUP(A1941,CatProd!C:G,5,FALSE),"")</f>
        <v/>
      </c>
      <c r="C1941" s="5" t="str">
        <f t="shared" ca="1" si="56"/>
        <v/>
      </c>
      <c r="H1941" s="5" t="str">
        <f t="shared" ca="1" si="55"/>
        <v>-</v>
      </c>
    </row>
    <row r="1942" spans="2:8" x14ac:dyDescent="0.2">
      <c r="B1942" s="5" t="str">
        <f>IFERROR(VLOOKUP(A1942,CatProd!C:G,5,FALSE),"")</f>
        <v/>
      </c>
      <c r="C1942" s="5" t="str">
        <f t="shared" ca="1" si="56"/>
        <v/>
      </c>
      <c r="H1942" s="5" t="str">
        <f t="shared" ca="1" si="55"/>
        <v>-</v>
      </c>
    </row>
    <row r="1943" spans="2:8" x14ac:dyDescent="0.2">
      <c r="B1943" s="5" t="str">
        <f>IFERROR(VLOOKUP(A1943,CatProd!C:G,5,FALSE),"")</f>
        <v/>
      </c>
      <c r="C1943" s="5" t="str">
        <f t="shared" ca="1" si="56"/>
        <v/>
      </c>
      <c r="H1943" s="5" t="str">
        <f t="shared" ca="1" si="55"/>
        <v>-</v>
      </c>
    </row>
    <row r="1944" spans="2:8" x14ac:dyDescent="0.2">
      <c r="B1944" s="5" t="str">
        <f>IFERROR(VLOOKUP(A1944,CatProd!C:G,5,FALSE),"")</f>
        <v/>
      </c>
      <c r="C1944" s="5" t="str">
        <f t="shared" ca="1" si="56"/>
        <v/>
      </c>
      <c r="H1944" s="5" t="str">
        <f t="shared" ca="1" si="55"/>
        <v>-</v>
      </c>
    </row>
    <row r="1945" spans="2:8" x14ac:dyDescent="0.2">
      <c r="B1945" s="5" t="str">
        <f>IFERROR(VLOOKUP(A1945,CatProd!C:G,5,FALSE),"")</f>
        <v/>
      </c>
      <c r="C1945" s="5" t="str">
        <f t="shared" ca="1" si="56"/>
        <v/>
      </c>
      <c r="H1945" s="5" t="str">
        <f t="shared" ca="1" si="55"/>
        <v>-</v>
      </c>
    </row>
    <row r="1946" spans="2:8" x14ac:dyDescent="0.2">
      <c r="B1946" s="5" t="str">
        <f>IFERROR(VLOOKUP(A1946,CatProd!C:G,5,FALSE),"")</f>
        <v/>
      </c>
      <c r="C1946" s="5" t="str">
        <f t="shared" ca="1" si="56"/>
        <v/>
      </c>
      <c r="H1946" s="5" t="str">
        <f t="shared" ca="1" si="55"/>
        <v>-</v>
      </c>
    </row>
    <row r="1947" spans="2:8" x14ac:dyDescent="0.2">
      <c r="B1947" s="5" t="str">
        <f>IFERROR(VLOOKUP(A1947,CatProd!C:G,5,FALSE),"")</f>
        <v/>
      </c>
      <c r="C1947" s="5" t="str">
        <f t="shared" ca="1" si="56"/>
        <v/>
      </c>
      <c r="H1947" s="5" t="str">
        <f t="shared" ca="1" si="55"/>
        <v>-</v>
      </c>
    </row>
    <row r="1948" spans="2:8" x14ac:dyDescent="0.2">
      <c r="B1948" s="5" t="str">
        <f>IFERROR(VLOOKUP(A1948,CatProd!C:G,5,FALSE),"")</f>
        <v/>
      </c>
      <c r="C1948" s="5" t="str">
        <f t="shared" ca="1" si="56"/>
        <v/>
      </c>
      <c r="H1948" s="5" t="str">
        <f t="shared" ca="1" si="55"/>
        <v>-</v>
      </c>
    </row>
    <row r="1949" spans="2:8" x14ac:dyDescent="0.2">
      <c r="B1949" s="5" t="str">
        <f>IFERROR(VLOOKUP(A1949,CatProd!C:G,5,FALSE),"")</f>
        <v/>
      </c>
      <c r="C1949" s="5" t="str">
        <f t="shared" ca="1" si="56"/>
        <v/>
      </c>
      <c r="H1949" s="5" t="str">
        <f t="shared" ca="1" si="55"/>
        <v>-</v>
      </c>
    </row>
    <row r="1950" spans="2:8" x14ac:dyDescent="0.2">
      <c r="B1950" s="5" t="str">
        <f>IFERROR(VLOOKUP(A1950,CatProd!C:G,5,FALSE),"")</f>
        <v/>
      </c>
      <c r="C1950" s="5" t="str">
        <f t="shared" ca="1" si="56"/>
        <v/>
      </c>
      <c r="H1950" s="5" t="str">
        <f t="shared" ca="1" si="55"/>
        <v>-</v>
      </c>
    </row>
    <row r="1951" spans="2:8" x14ac:dyDescent="0.2">
      <c r="B1951" s="5" t="str">
        <f>IFERROR(VLOOKUP(A1951,CatProd!C:G,5,FALSE),"")</f>
        <v/>
      </c>
      <c r="C1951" s="5" t="str">
        <f t="shared" ca="1" si="56"/>
        <v/>
      </c>
      <c r="H1951" s="5" t="str">
        <f t="shared" ca="1" si="55"/>
        <v>-</v>
      </c>
    </row>
    <row r="1952" spans="2:8" x14ac:dyDescent="0.2">
      <c r="B1952" s="5" t="str">
        <f>IFERROR(VLOOKUP(A1952,CatProd!C:G,5,FALSE),"")</f>
        <v/>
      </c>
      <c r="C1952" s="5" t="str">
        <f t="shared" ca="1" si="56"/>
        <v/>
      </c>
      <c r="H1952" s="5" t="str">
        <f t="shared" ca="1" si="55"/>
        <v>-</v>
      </c>
    </row>
    <row r="1953" spans="2:8" x14ac:dyDescent="0.2">
      <c r="B1953" s="5" t="str">
        <f>IFERROR(VLOOKUP(A1953,CatProd!C:G,5,FALSE),"")</f>
        <v/>
      </c>
      <c r="C1953" s="5" t="str">
        <f t="shared" ca="1" si="56"/>
        <v/>
      </c>
      <c r="H1953" s="5" t="str">
        <f t="shared" ca="1" si="55"/>
        <v>-</v>
      </c>
    </row>
    <row r="1954" spans="2:8" x14ac:dyDescent="0.2">
      <c r="B1954" s="5" t="str">
        <f>IFERROR(VLOOKUP(A1954,CatProd!C:G,5,FALSE),"")</f>
        <v/>
      </c>
      <c r="C1954" s="5" t="str">
        <f t="shared" ca="1" si="56"/>
        <v/>
      </c>
      <c r="H1954" s="5" t="str">
        <f t="shared" ref="H1954:H2002" ca="1" si="57">CONCATENATE(B1954,"-",C1954)</f>
        <v>-</v>
      </c>
    </row>
    <row r="1955" spans="2:8" x14ac:dyDescent="0.2">
      <c r="B1955" s="5" t="str">
        <f>IFERROR(VLOOKUP(A1955,CatProd!C:G,5,FALSE),"")</f>
        <v/>
      </c>
      <c r="C1955" s="5" t="str">
        <f t="shared" ca="1" si="56"/>
        <v/>
      </c>
      <c r="H1955" s="5" t="str">
        <f t="shared" ca="1" si="57"/>
        <v>-</v>
      </c>
    </row>
    <row r="1956" spans="2:8" x14ac:dyDescent="0.2">
      <c r="B1956" s="5" t="str">
        <f>IFERROR(VLOOKUP(A1956,CatProd!C:G,5,FALSE),"")</f>
        <v/>
      </c>
      <c r="C1956" s="5" t="str">
        <f t="shared" ca="1" si="56"/>
        <v/>
      </c>
      <c r="H1956" s="5" t="str">
        <f t="shared" ca="1" si="57"/>
        <v>-</v>
      </c>
    </row>
    <row r="1957" spans="2:8" x14ac:dyDescent="0.2">
      <c r="B1957" s="5" t="str">
        <f>IFERROR(VLOOKUP(A1957,CatProd!C:G,5,FALSE),"")</f>
        <v/>
      </c>
      <c r="C1957" s="5" t="str">
        <f t="shared" ca="1" si="56"/>
        <v/>
      </c>
      <c r="H1957" s="5" t="str">
        <f t="shared" ca="1" si="57"/>
        <v>-</v>
      </c>
    </row>
    <row r="1958" spans="2:8" x14ac:dyDescent="0.2">
      <c r="B1958" s="5" t="str">
        <f>IFERROR(VLOOKUP(A1958,CatProd!C:G,5,FALSE),"")</f>
        <v/>
      </c>
      <c r="C1958" s="5" t="str">
        <f t="shared" ca="1" si="56"/>
        <v/>
      </c>
      <c r="H1958" s="5" t="str">
        <f t="shared" ca="1" si="57"/>
        <v>-</v>
      </c>
    </row>
    <row r="1959" spans="2:8" x14ac:dyDescent="0.2">
      <c r="B1959" s="5" t="str">
        <f>IFERROR(VLOOKUP(A1959,CatProd!C:G,5,FALSE),"")</f>
        <v/>
      </c>
      <c r="C1959" s="5" t="str">
        <f t="shared" ca="1" si="56"/>
        <v/>
      </c>
      <c r="H1959" s="5" t="str">
        <f t="shared" ca="1" si="57"/>
        <v>-</v>
      </c>
    </row>
    <row r="1960" spans="2:8" x14ac:dyDescent="0.2">
      <c r="B1960" s="5" t="str">
        <f>IFERROR(VLOOKUP(A1960,CatProd!C:G,5,FALSE),"")</f>
        <v/>
      </c>
      <c r="C1960" s="5" t="str">
        <f t="shared" ca="1" si="56"/>
        <v/>
      </c>
      <c r="H1960" s="5" t="str">
        <f t="shared" ca="1" si="57"/>
        <v>-</v>
      </c>
    </row>
    <row r="1961" spans="2:8" x14ac:dyDescent="0.2">
      <c r="B1961" s="5" t="str">
        <f>IFERROR(VLOOKUP(A1961,CatProd!C:G,5,FALSE),"")</f>
        <v/>
      </c>
      <c r="C1961" s="5" t="str">
        <f t="shared" ca="1" si="56"/>
        <v/>
      </c>
      <c r="H1961" s="5" t="str">
        <f t="shared" ca="1" si="57"/>
        <v>-</v>
      </c>
    </row>
    <row r="1962" spans="2:8" x14ac:dyDescent="0.2">
      <c r="B1962" s="5" t="str">
        <f>IFERROR(VLOOKUP(A1962,CatProd!C:G,5,FALSE),"")</f>
        <v/>
      </c>
      <c r="C1962" s="5" t="str">
        <f t="shared" ca="1" si="56"/>
        <v/>
      </c>
      <c r="H1962" s="5" t="str">
        <f t="shared" ca="1" si="57"/>
        <v>-</v>
      </c>
    </row>
    <row r="1963" spans="2:8" x14ac:dyDescent="0.2">
      <c r="B1963" s="5" t="str">
        <f>IFERROR(VLOOKUP(A1963,CatProd!C:G,5,FALSE),"")</f>
        <v/>
      </c>
      <c r="C1963" s="5" t="str">
        <f t="shared" ca="1" si="56"/>
        <v/>
      </c>
      <c r="H1963" s="5" t="str">
        <f t="shared" ca="1" si="57"/>
        <v>-</v>
      </c>
    </row>
    <row r="1964" spans="2:8" x14ac:dyDescent="0.2">
      <c r="B1964" s="5" t="str">
        <f>IFERROR(VLOOKUP(A1964,CatProd!C:G,5,FALSE),"")</f>
        <v/>
      </c>
      <c r="C1964" s="5" t="str">
        <f t="shared" ca="1" si="56"/>
        <v/>
      </c>
      <c r="H1964" s="5" t="str">
        <f t="shared" ca="1" si="57"/>
        <v>-</v>
      </c>
    </row>
    <row r="1965" spans="2:8" x14ac:dyDescent="0.2">
      <c r="B1965" s="5" t="str">
        <f>IFERROR(VLOOKUP(A1965,CatProd!C:G,5,FALSE),"")</f>
        <v/>
      </c>
      <c r="C1965" s="5" t="str">
        <f t="shared" ca="1" si="56"/>
        <v/>
      </c>
      <c r="H1965" s="5" t="str">
        <f t="shared" ca="1" si="57"/>
        <v>-</v>
      </c>
    </row>
    <row r="1966" spans="2:8" x14ac:dyDescent="0.2">
      <c r="B1966" s="5" t="str">
        <f>IFERROR(VLOOKUP(A1966,CatProd!C:G,5,FALSE),"")</f>
        <v/>
      </c>
      <c r="C1966" s="5" t="str">
        <f t="shared" ca="1" si="56"/>
        <v/>
      </c>
      <c r="H1966" s="5" t="str">
        <f t="shared" ca="1" si="57"/>
        <v>-</v>
      </c>
    </row>
    <row r="1967" spans="2:8" x14ac:dyDescent="0.2">
      <c r="B1967" s="5" t="str">
        <f>IFERROR(VLOOKUP(A1967,CatProd!C:G,5,FALSE),"")</f>
        <v/>
      </c>
      <c r="C1967" s="5" t="str">
        <f t="shared" ca="1" si="56"/>
        <v/>
      </c>
      <c r="H1967" s="5" t="str">
        <f t="shared" ca="1" si="57"/>
        <v>-</v>
      </c>
    </row>
    <row r="1968" spans="2:8" x14ac:dyDescent="0.2">
      <c r="B1968" s="5" t="str">
        <f>IFERROR(VLOOKUP(A1968,CatProd!C:G,5,FALSE),"")</f>
        <v/>
      </c>
      <c r="C1968" s="5" t="str">
        <f t="shared" ca="1" si="56"/>
        <v/>
      </c>
      <c r="H1968" s="5" t="str">
        <f t="shared" ca="1" si="57"/>
        <v>-</v>
      </c>
    </row>
    <row r="1969" spans="2:8" x14ac:dyDescent="0.2">
      <c r="B1969" s="5" t="str">
        <f>IFERROR(VLOOKUP(A1969,CatProd!C:G,5,FALSE),"")</f>
        <v/>
      </c>
      <c r="C1969" s="5" t="str">
        <f t="shared" ca="1" si="56"/>
        <v/>
      </c>
      <c r="H1969" s="5" t="str">
        <f t="shared" ca="1" si="57"/>
        <v>-</v>
      </c>
    </row>
    <row r="1970" spans="2:8" x14ac:dyDescent="0.2">
      <c r="B1970" s="5" t="str">
        <f>IFERROR(VLOOKUP(A1970,CatProd!C:G,5,FALSE),"")</f>
        <v/>
      </c>
      <c r="C1970" s="5" t="str">
        <f t="shared" ca="1" si="56"/>
        <v/>
      </c>
      <c r="H1970" s="5" t="str">
        <f t="shared" ca="1" si="57"/>
        <v>-</v>
      </c>
    </row>
    <row r="1971" spans="2:8" x14ac:dyDescent="0.2">
      <c r="B1971" s="5" t="str">
        <f>IFERROR(VLOOKUP(A1971,CatProd!C:G,5,FALSE),"")</f>
        <v/>
      </c>
      <c r="C1971" s="5" t="str">
        <f t="shared" ca="1" si="56"/>
        <v/>
      </c>
      <c r="H1971" s="5" t="str">
        <f t="shared" ca="1" si="57"/>
        <v>-</v>
      </c>
    </row>
    <row r="1972" spans="2:8" x14ac:dyDescent="0.2">
      <c r="B1972" s="5" t="str">
        <f>IFERROR(VLOOKUP(A1972,CatProd!C:G,5,FALSE),"")</f>
        <v/>
      </c>
      <c r="C1972" s="5" t="str">
        <f t="shared" ca="1" si="56"/>
        <v/>
      </c>
      <c r="H1972" s="5" t="str">
        <f t="shared" ca="1" si="57"/>
        <v>-</v>
      </c>
    </row>
    <row r="1973" spans="2:8" x14ac:dyDescent="0.2">
      <c r="B1973" s="5" t="str">
        <f>IFERROR(VLOOKUP(A1973,CatProd!C:G,5,FALSE),"")</f>
        <v/>
      </c>
      <c r="C1973" s="5" t="str">
        <f t="shared" ca="1" si="56"/>
        <v/>
      </c>
      <c r="H1973" s="5" t="str">
        <f t="shared" ca="1" si="57"/>
        <v>-</v>
      </c>
    </row>
    <row r="1974" spans="2:8" x14ac:dyDescent="0.2">
      <c r="B1974" s="5" t="str">
        <f>IFERROR(VLOOKUP(A1974,CatProd!C:G,5,FALSE),"")</f>
        <v/>
      </c>
      <c r="C1974" s="5" t="str">
        <f t="shared" ca="1" si="56"/>
        <v/>
      </c>
      <c r="H1974" s="5" t="str">
        <f t="shared" ca="1" si="57"/>
        <v>-</v>
      </c>
    </row>
    <row r="1975" spans="2:8" x14ac:dyDescent="0.2">
      <c r="B1975" s="5" t="str">
        <f>IFERROR(VLOOKUP(A1975,CatProd!C:G,5,FALSE),"")</f>
        <v/>
      </c>
      <c r="C1975" s="5" t="str">
        <f t="shared" ca="1" si="56"/>
        <v/>
      </c>
      <c r="H1975" s="5" t="str">
        <f t="shared" ca="1" si="57"/>
        <v>-</v>
      </c>
    </row>
    <row r="1976" spans="2:8" x14ac:dyDescent="0.2">
      <c r="B1976" s="5" t="str">
        <f>IFERROR(VLOOKUP(A1976,CatProd!C:G,5,FALSE),"")</f>
        <v/>
      </c>
      <c r="C1976" s="5" t="str">
        <f t="shared" ca="1" si="56"/>
        <v/>
      </c>
      <c r="H1976" s="5" t="str">
        <f t="shared" ca="1" si="57"/>
        <v>-</v>
      </c>
    </row>
    <row r="1977" spans="2:8" x14ac:dyDescent="0.2">
      <c r="B1977" s="5" t="str">
        <f>IFERROR(VLOOKUP(A1977,CatProd!C:G,5,FALSE),"")</f>
        <v/>
      </c>
      <c r="C1977" s="5" t="str">
        <f t="shared" ca="1" si="56"/>
        <v/>
      </c>
      <c r="H1977" s="5" t="str">
        <f t="shared" ca="1" si="57"/>
        <v>-</v>
      </c>
    </row>
    <row r="1978" spans="2:8" x14ac:dyDescent="0.2">
      <c r="B1978" s="5" t="str">
        <f>IFERROR(VLOOKUP(A1978,CatProd!C:G,5,FALSE),"")</f>
        <v/>
      </c>
      <c r="C1978" s="5" t="str">
        <f t="shared" ca="1" si="56"/>
        <v/>
      </c>
      <c r="H1978" s="5" t="str">
        <f t="shared" ca="1" si="57"/>
        <v>-</v>
      </c>
    </row>
    <row r="1979" spans="2:8" x14ac:dyDescent="0.2">
      <c r="B1979" s="5" t="str">
        <f>IFERROR(VLOOKUP(A1979,CatProd!C:G,5,FALSE),"")</f>
        <v/>
      </c>
      <c r="C1979" s="5" t="str">
        <f t="shared" ca="1" si="56"/>
        <v/>
      </c>
      <c r="H1979" s="5" t="str">
        <f t="shared" ca="1" si="57"/>
        <v>-</v>
      </c>
    </row>
    <row r="1980" spans="2:8" x14ac:dyDescent="0.2">
      <c r="B1980" s="5" t="str">
        <f>IFERROR(VLOOKUP(A1980,CatProd!C:G,5,FALSE),"")</f>
        <v/>
      </c>
      <c r="C1980" s="5" t="str">
        <f t="shared" ca="1" si="56"/>
        <v/>
      </c>
      <c r="H1980" s="5" t="str">
        <f t="shared" ca="1" si="57"/>
        <v>-</v>
      </c>
    </row>
    <row r="1981" spans="2:8" x14ac:dyDescent="0.2">
      <c r="B1981" s="5" t="str">
        <f>IFERROR(VLOOKUP(A1981,CatProd!C:G,5,FALSE),"")</f>
        <v/>
      </c>
      <c r="C1981" s="5" t="str">
        <f t="shared" ca="1" si="56"/>
        <v/>
      </c>
      <c r="H1981" s="5" t="str">
        <f t="shared" ca="1" si="57"/>
        <v>-</v>
      </c>
    </row>
    <row r="1982" spans="2:8" x14ac:dyDescent="0.2">
      <c r="B1982" s="5" t="str">
        <f>IFERROR(VLOOKUP(A1982,CatProd!C:G,5,FALSE),"")</f>
        <v/>
      </c>
      <c r="C1982" s="5" t="str">
        <f t="shared" ca="1" si="56"/>
        <v/>
      </c>
      <c r="H1982" s="5" t="str">
        <f t="shared" ca="1" si="57"/>
        <v>-</v>
      </c>
    </row>
    <row r="1983" spans="2:8" x14ac:dyDescent="0.2">
      <c r="B1983" s="5" t="str">
        <f>IFERROR(VLOOKUP(A1983,CatProd!C:G,5,FALSE),"")</f>
        <v/>
      </c>
      <c r="C1983" s="5" t="str">
        <f t="shared" ca="1" si="56"/>
        <v/>
      </c>
      <c r="H1983" s="5" t="str">
        <f t="shared" ca="1" si="57"/>
        <v>-</v>
      </c>
    </row>
    <row r="1984" spans="2:8" x14ac:dyDescent="0.2">
      <c r="B1984" s="5" t="str">
        <f>IFERROR(VLOOKUP(A1984,CatProd!C:G,5,FALSE),"")</f>
        <v/>
      </c>
      <c r="C1984" s="5" t="str">
        <f t="shared" ca="1" si="56"/>
        <v/>
      </c>
      <c r="H1984" s="5" t="str">
        <f t="shared" ca="1" si="57"/>
        <v>-</v>
      </c>
    </row>
    <row r="1985" spans="2:8" x14ac:dyDescent="0.2">
      <c r="B1985" s="5" t="str">
        <f>IFERROR(VLOOKUP(A1985,CatProd!C:G,5,FALSE),"")</f>
        <v/>
      </c>
      <c r="C1985" s="5" t="str">
        <f t="shared" ca="1" si="56"/>
        <v/>
      </c>
      <c r="H1985" s="5" t="str">
        <f t="shared" ca="1" si="57"/>
        <v>-</v>
      </c>
    </row>
    <row r="1986" spans="2:8" x14ac:dyDescent="0.2">
      <c r="B1986" s="5" t="str">
        <f>IFERROR(VLOOKUP(A1986,CatProd!C:G,5,FALSE),"")</f>
        <v/>
      </c>
      <c r="C1986" s="5" t="str">
        <f t="shared" ref="C1986:C2002" ca="1" si="58">IF(OFFSET(D1986,0,LangOffset,1,1)&lt;&gt;"",OFFSET(D1986,0,LangOffset,1,1),"")</f>
        <v/>
      </c>
      <c r="H1986" s="5" t="str">
        <f t="shared" ca="1" si="57"/>
        <v>-</v>
      </c>
    </row>
    <row r="1987" spans="2:8" x14ac:dyDescent="0.2">
      <c r="B1987" s="5" t="str">
        <f>IFERROR(VLOOKUP(A1987,CatProd!C:G,5,FALSE),"")</f>
        <v/>
      </c>
      <c r="C1987" s="5" t="str">
        <f t="shared" ca="1" si="58"/>
        <v/>
      </c>
      <c r="H1987" s="5" t="str">
        <f t="shared" ca="1" si="57"/>
        <v>-</v>
      </c>
    </row>
    <row r="1988" spans="2:8" x14ac:dyDescent="0.2">
      <c r="B1988" s="5" t="str">
        <f>IFERROR(VLOOKUP(A1988,CatProd!C:G,5,FALSE),"")</f>
        <v/>
      </c>
      <c r="C1988" s="5" t="str">
        <f t="shared" ca="1" si="58"/>
        <v/>
      </c>
      <c r="H1988" s="5" t="str">
        <f t="shared" ca="1" si="57"/>
        <v>-</v>
      </c>
    </row>
    <row r="1989" spans="2:8" x14ac:dyDescent="0.2">
      <c r="B1989" s="5" t="str">
        <f>IFERROR(VLOOKUP(A1989,CatProd!C:G,5,FALSE),"")</f>
        <v/>
      </c>
      <c r="C1989" s="5" t="str">
        <f t="shared" ca="1" si="58"/>
        <v/>
      </c>
      <c r="H1989" s="5" t="str">
        <f t="shared" ca="1" si="57"/>
        <v>-</v>
      </c>
    </row>
    <row r="1990" spans="2:8" x14ac:dyDescent="0.2">
      <c r="B1990" s="5" t="str">
        <f>IFERROR(VLOOKUP(A1990,CatProd!C:G,5,FALSE),"")</f>
        <v/>
      </c>
      <c r="C1990" s="5" t="str">
        <f t="shared" ca="1" si="58"/>
        <v/>
      </c>
      <c r="H1990" s="5" t="str">
        <f t="shared" ca="1" si="57"/>
        <v>-</v>
      </c>
    </row>
    <row r="1991" spans="2:8" x14ac:dyDescent="0.2">
      <c r="B1991" s="5" t="str">
        <f>IFERROR(VLOOKUP(A1991,CatProd!C:G,5,FALSE),"")</f>
        <v/>
      </c>
      <c r="C1991" s="5" t="str">
        <f t="shared" ca="1" si="58"/>
        <v/>
      </c>
      <c r="H1991" s="5" t="str">
        <f t="shared" ca="1" si="57"/>
        <v>-</v>
      </c>
    </row>
    <row r="1992" spans="2:8" x14ac:dyDescent="0.2">
      <c r="B1992" s="5" t="str">
        <f>IFERROR(VLOOKUP(A1992,CatProd!C:G,5,FALSE),"")</f>
        <v/>
      </c>
      <c r="C1992" s="5" t="str">
        <f t="shared" ca="1" si="58"/>
        <v/>
      </c>
      <c r="H1992" s="5" t="str">
        <f t="shared" ca="1" si="57"/>
        <v>-</v>
      </c>
    </row>
    <row r="1993" spans="2:8" x14ac:dyDescent="0.2">
      <c r="B1993" s="5" t="str">
        <f>IFERROR(VLOOKUP(A1993,CatProd!C:G,5,FALSE),"")</f>
        <v/>
      </c>
      <c r="C1993" s="5" t="str">
        <f t="shared" ca="1" si="58"/>
        <v/>
      </c>
      <c r="H1993" s="5" t="str">
        <f t="shared" ca="1" si="57"/>
        <v>-</v>
      </c>
    </row>
    <row r="1994" spans="2:8" x14ac:dyDescent="0.2">
      <c r="B1994" s="5" t="str">
        <f>IFERROR(VLOOKUP(A1994,CatProd!C:G,5,FALSE),"")</f>
        <v/>
      </c>
      <c r="C1994" s="5" t="str">
        <f t="shared" ca="1" si="58"/>
        <v/>
      </c>
      <c r="H1994" s="5" t="str">
        <f t="shared" ca="1" si="57"/>
        <v>-</v>
      </c>
    </row>
    <row r="1995" spans="2:8" x14ac:dyDescent="0.2">
      <c r="B1995" s="5" t="str">
        <f>IFERROR(VLOOKUP(A1995,CatProd!C:G,5,FALSE),"")</f>
        <v/>
      </c>
      <c r="C1995" s="5" t="str">
        <f t="shared" ca="1" si="58"/>
        <v/>
      </c>
      <c r="H1995" s="5" t="str">
        <f t="shared" ca="1" si="57"/>
        <v>-</v>
      </c>
    </row>
    <row r="1996" spans="2:8" x14ac:dyDescent="0.2">
      <c r="B1996" s="5" t="str">
        <f>IFERROR(VLOOKUP(A1996,CatProd!C:G,5,FALSE),"")</f>
        <v/>
      </c>
      <c r="C1996" s="5" t="str">
        <f t="shared" ca="1" si="58"/>
        <v/>
      </c>
      <c r="H1996" s="5" t="str">
        <f t="shared" ca="1" si="57"/>
        <v>-</v>
      </c>
    </row>
    <row r="1997" spans="2:8" x14ac:dyDescent="0.2">
      <c r="B1997" s="5" t="str">
        <f>IFERROR(VLOOKUP(A1997,CatProd!C:G,5,FALSE),"")</f>
        <v/>
      </c>
      <c r="C1997" s="5" t="str">
        <f t="shared" ca="1" si="58"/>
        <v/>
      </c>
      <c r="H1997" s="5" t="str">
        <f t="shared" ca="1" si="57"/>
        <v>-</v>
      </c>
    </row>
    <row r="1998" spans="2:8" x14ac:dyDescent="0.2">
      <c r="B1998" s="5" t="str">
        <f>IFERROR(VLOOKUP(A1998,CatProd!C:G,5,FALSE),"")</f>
        <v/>
      </c>
      <c r="C1998" s="5" t="str">
        <f t="shared" ca="1" si="58"/>
        <v/>
      </c>
      <c r="H1998" s="5" t="str">
        <f t="shared" ca="1" si="57"/>
        <v>-</v>
      </c>
    </row>
    <row r="1999" spans="2:8" x14ac:dyDescent="0.2">
      <c r="B1999" s="5" t="str">
        <f>IFERROR(VLOOKUP(A1999,CatProd!C:G,5,FALSE),"")</f>
        <v/>
      </c>
      <c r="C1999" s="5" t="str">
        <f t="shared" ca="1" si="58"/>
        <v/>
      </c>
      <c r="H1999" s="5" t="str">
        <f t="shared" ca="1" si="57"/>
        <v>-</v>
      </c>
    </row>
    <row r="2000" spans="2:8" x14ac:dyDescent="0.2">
      <c r="B2000" s="5" t="str">
        <f>IFERROR(VLOOKUP(A2000,CatProd!C:G,5,FALSE),"")</f>
        <v/>
      </c>
      <c r="C2000" s="5" t="str">
        <f t="shared" ca="1" si="58"/>
        <v/>
      </c>
      <c r="H2000" s="5" t="str">
        <f t="shared" ca="1" si="57"/>
        <v>-</v>
      </c>
    </row>
    <row r="2001" spans="2:8" x14ac:dyDescent="0.2">
      <c r="B2001" s="5" t="str">
        <f>IFERROR(VLOOKUP(A2001,CatProd!C:G,5,FALSE),"")</f>
        <v/>
      </c>
      <c r="C2001" s="5" t="str">
        <f t="shared" ca="1" si="58"/>
        <v/>
      </c>
      <c r="H2001" s="5" t="str">
        <f t="shared" ca="1" si="57"/>
        <v>-</v>
      </c>
    </row>
    <row r="2002" spans="2:8" x14ac:dyDescent="0.2">
      <c r="B2002" s="5" t="str">
        <f>IFERROR(VLOOKUP(A2002,CatProd!C:G,5,FALSE),"")</f>
        <v/>
      </c>
      <c r="C2002" s="5" t="str">
        <f t="shared" ca="1" si="58"/>
        <v/>
      </c>
      <c r="H2002" s="5" t="str">
        <f t="shared" ca="1" si="57"/>
        <v>-</v>
      </c>
    </row>
  </sheetData>
  <autoFilter ref="A1:K2002">
    <sortState ref="A2:I2002">
      <sortCondition ref="A1:A2002"/>
    </sortState>
  </autoFilter>
  <sortState ref="A2:I2002">
    <sortCondition ref="A2:A2002"/>
    <sortCondition ref="D2:D2002"/>
  </sortState>
  <pageMargins left="0.7" right="0.7" top="0.75" bottom="0.75" header="0.3" footer="0.3"/>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G202"/>
  <sheetViews>
    <sheetView workbookViewId="0">
      <pane ySplit="1" topLeftCell="A59" activePane="bottomLeft" state="frozen"/>
      <selection pane="bottomLeft" activeCell="G72" sqref="G72"/>
    </sheetView>
  </sheetViews>
  <sheetFormatPr defaultColWidth="9" defaultRowHeight="12.75" x14ac:dyDescent="0.2"/>
  <cols>
    <col min="1" max="1" width="9" style="144"/>
    <col min="2" max="2" width="43.5" style="5" bestFit="1" customWidth="1"/>
    <col min="3" max="6" width="9" style="5"/>
    <col min="7" max="7" width="5.75" style="144" bestFit="1" customWidth="1"/>
    <col min="8" max="16384" width="9" style="5"/>
  </cols>
  <sheetData>
    <row r="1" spans="1:7" x14ac:dyDescent="0.2">
      <c r="A1" s="144" t="s">
        <v>58</v>
      </c>
      <c r="B1" s="146" t="s">
        <v>2484</v>
      </c>
      <c r="C1" s="5" t="s">
        <v>2485</v>
      </c>
      <c r="D1" s="5" t="s">
        <v>2486</v>
      </c>
      <c r="E1" s="5" t="s">
        <v>2487</v>
      </c>
      <c r="F1" s="5" t="s">
        <v>2488</v>
      </c>
      <c r="G1" s="172" t="s">
        <v>2494</v>
      </c>
    </row>
    <row r="2" spans="1:7" ht="15.75" x14ac:dyDescent="0.25">
      <c r="A2" s="321" t="s">
        <v>2496</v>
      </c>
      <c r="B2" s="270" t="str">
        <f t="shared" ref="B2:B48" ca="1" si="0">IF(OFFSET(C2,0,LangOffset,1,1)&lt;&gt;"",OFFSET(C2,0,LangOffset,1,1),"")</f>
        <v>(Atazanavir/Ritonavir)+(Lamivudine/Zidovudine)</v>
      </c>
      <c r="C2" s="307" t="s">
        <v>4780</v>
      </c>
      <c r="D2" s="307" t="s">
        <v>4780</v>
      </c>
      <c r="E2" s="307" t="s">
        <v>4780</v>
      </c>
      <c r="F2" s="307" t="s">
        <v>4780</v>
      </c>
      <c r="G2" s="308">
        <v>154</v>
      </c>
    </row>
    <row r="3" spans="1:7" ht="15.75" x14ac:dyDescent="0.25">
      <c r="A3" s="321" t="s">
        <v>2496</v>
      </c>
      <c r="B3" s="270" t="str">
        <f t="shared" ca="1" si="0"/>
        <v>(Emtricitabine/Tenofovir)+Nevirapine</v>
      </c>
      <c r="C3" s="307" t="s">
        <v>4781</v>
      </c>
      <c r="D3" s="307" t="s">
        <v>4781</v>
      </c>
      <c r="E3" s="307" t="s">
        <v>4781</v>
      </c>
      <c r="F3" s="307" t="s">
        <v>4781</v>
      </c>
      <c r="G3" s="308">
        <v>155</v>
      </c>
    </row>
    <row r="4" spans="1:7" ht="15.75" x14ac:dyDescent="0.25">
      <c r="A4" s="321" t="s">
        <v>2496</v>
      </c>
      <c r="B4" s="5" t="str">
        <f t="shared" ca="1" si="0"/>
        <v>(Lamivudine/Tenofovir Disoproxyl) + Nevirapine</v>
      </c>
      <c r="C4" s="307" t="s">
        <v>4782</v>
      </c>
      <c r="D4" s="307" t="s">
        <v>4782</v>
      </c>
      <c r="E4" s="307" t="s">
        <v>4782</v>
      </c>
      <c r="F4" s="307" t="s">
        <v>4782</v>
      </c>
      <c r="G4" s="308">
        <v>1</v>
      </c>
    </row>
    <row r="5" spans="1:7" ht="15.75" x14ac:dyDescent="0.25">
      <c r="A5" s="321" t="s">
        <v>2496</v>
      </c>
      <c r="B5" s="5" t="str">
        <f t="shared" ca="1" si="0"/>
        <v>(Lamivudine/Zidovudine)+Nevirapine</v>
      </c>
      <c r="C5" s="307" t="s">
        <v>4783</v>
      </c>
      <c r="D5" s="307" t="s">
        <v>4783</v>
      </c>
      <c r="E5" s="307" t="s">
        <v>4783</v>
      </c>
      <c r="F5" s="307" t="s">
        <v>4783</v>
      </c>
      <c r="G5" s="308">
        <v>3</v>
      </c>
    </row>
    <row r="6" spans="1:7" ht="15.75" x14ac:dyDescent="0.25">
      <c r="A6" s="321" t="s">
        <v>2496</v>
      </c>
      <c r="B6" s="5" t="str">
        <f t="shared" ca="1" si="0"/>
        <v>(Lamivudine+Tenofovir)+Atazanavir+Ritonavir</v>
      </c>
      <c r="C6" s="307" t="s">
        <v>4784</v>
      </c>
      <c r="D6" s="307" t="s">
        <v>4784</v>
      </c>
      <c r="E6" s="307" t="s">
        <v>4784</v>
      </c>
      <c r="F6" s="307" t="s">
        <v>4784</v>
      </c>
      <c r="G6" s="308">
        <v>2</v>
      </c>
    </row>
    <row r="7" spans="1:7" ht="15.75" x14ac:dyDescent="0.25">
      <c r="A7" s="321" t="s">
        <v>2496</v>
      </c>
      <c r="B7" s="5" t="str">
        <f t="shared" ca="1" si="0"/>
        <v>Abacavir</v>
      </c>
      <c r="C7" s="307" t="s">
        <v>4785</v>
      </c>
      <c r="D7" s="307" t="s">
        <v>4785</v>
      </c>
      <c r="E7" s="307" t="s">
        <v>4785</v>
      </c>
      <c r="F7" s="307" t="s">
        <v>4785</v>
      </c>
      <c r="G7" s="308">
        <v>4</v>
      </c>
    </row>
    <row r="8" spans="1:7" ht="15.75" x14ac:dyDescent="0.25">
      <c r="A8" s="321" t="s">
        <v>2496</v>
      </c>
      <c r="B8" s="5" t="str">
        <f t="shared" ca="1" si="0"/>
        <v>Abacavir/Lamivudine</v>
      </c>
      <c r="C8" s="307" t="s">
        <v>4786</v>
      </c>
      <c r="D8" s="307" t="s">
        <v>4786</v>
      </c>
      <c r="E8" s="307" t="s">
        <v>4786</v>
      </c>
      <c r="F8" s="307" t="s">
        <v>4786</v>
      </c>
      <c r="G8" s="308">
        <v>6</v>
      </c>
    </row>
    <row r="9" spans="1:7" ht="15.75" x14ac:dyDescent="0.25">
      <c r="A9" s="321" t="s">
        <v>2496</v>
      </c>
      <c r="B9" s="5" t="str">
        <f t="shared" ca="1" si="0"/>
        <v>Abacavir/Lamivudine/Zidovudine</v>
      </c>
      <c r="C9" s="307" t="s">
        <v>4787</v>
      </c>
      <c r="D9" s="307" t="s">
        <v>4787</v>
      </c>
      <c r="E9" s="307" t="s">
        <v>4787</v>
      </c>
      <c r="F9" s="307" t="s">
        <v>4787</v>
      </c>
      <c r="G9" s="308">
        <v>7</v>
      </c>
    </row>
    <row r="10" spans="1:7" ht="15.75" x14ac:dyDescent="0.25">
      <c r="A10" s="321" t="s">
        <v>2496</v>
      </c>
      <c r="B10" s="5" t="str">
        <f t="shared" ca="1" si="0"/>
        <v>Atazanavir</v>
      </c>
      <c r="C10" s="307" t="s">
        <v>4788</v>
      </c>
      <c r="D10" s="307" t="s">
        <v>4788</v>
      </c>
      <c r="E10" s="307" t="s">
        <v>4788</v>
      </c>
      <c r="F10" s="307" t="s">
        <v>4788</v>
      </c>
      <c r="G10" s="308">
        <v>9</v>
      </c>
    </row>
    <row r="11" spans="1:7" ht="15.75" x14ac:dyDescent="0.25">
      <c r="A11" s="321" t="s">
        <v>2496</v>
      </c>
      <c r="B11" s="5" t="str">
        <f t="shared" ca="1" si="0"/>
        <v>Atazanavir/Ritonavir</v>
      </c>
      <c r="C11" s="307" t="s">
        <v>4789</v>
      </c>
      <c r="D11" s="307" t="s">
        <v>4789</v>
      </c>
      <c r="E11" s="307" t="s">
        <v>4789</v>
      </c>
      <c r="F11" s="307" t="s">
        <v>4789</v>
      </c>
      <c r="G11" s="308">
        <v>10</v>
      </c>
    </row>
    <row r="12" spans="1:7" ht="15.75" x14ac:dyDescent="0.25">
      <c r="A12" s="321" t="s">
        <v>2496</v>
      </c>
      <c r="B12" s="5" t="str">
        <f t="shared" ca="1" si="0"/>
        <v>Darunavir</v>
      </c>
      <c r="C12" s="307" t="s">
        <v>4790</v>
      </c>
      <c r="D12" s="307" t="s">
        <v>4790</v>
      </c>
      <c r="E12" s="307" t="s">
        <v>4790</v>
      </c>
      <c r="F12" s="307" t="s">
        <v>4790</v>
      </c>
      <c r="G12" s="308">
        <v>11</v>
      </c>
    </row>
    <row r="13" spans="1:7" ht="15.75" x14ac:dyDescent="0.25">
      <c r="A13" s="321" t="s">
        <v>2496</v>
      </c>
      <c r="B13" s="5" t="str">
        <f t="shared" ca="1" si="0"/>
        <v>Didanosine</v>
      </c>
      <c r="C13" s="307" t="s">
        <v>4791</v>
      </c>
      <c r="D13" s="307" t="s">
        <v>4791</v>
      </c>
      <c r="E13" s="307" t="s">
        <v>4791</v>
      </c>
      <c r="F13" s="307" t="s">
        <v>4791</v>
      </c>
      <c r="G13" s="308">
        <v>12</v>
      </c>
    </row>
    <row r="14" spans="1:7" ht="15.75" x14ac:dyDescent="0.25">
      <c r="A14" s="321" t="s">
        <v>2496</v>
      </c>
      <c r="B14" s="5" t="str">
        <f t="shared" ca="1" si="0"/>
        <v>Dolutegravir</v>
      </c>
      <c r="C14" s="307" t="s">
        <v>4792</v>
      </c>
      <c r="D14" s="307" t="s">
        <v>4792</v>
      </c>
      <c r="E14" s="307" t="s">
        <v>4792</v>
      </c>
      <c r="F14" s="307" t="s">
        <v>4792</v>
      </c>
      <c r="G14" s="308">
        <v>152</v>
      </c>
    </row>
    <row r="15" spans="1:7" ht="15.75" x14ac:dyDescent="0.25">
      <c r="A15" s="321" t="s">
        <v>2496</v>
      </c>
      <c r="B15" s="5" t="str">
        <f t="shared" ca="1" si="0"/>
        <v>Efavirenz</v>
      </c>
      <c r="C15" s="307" t="s">
        <v>4793</v>
      </c>
      <c r="D15" s="307" t="s">
        <v>4793</v>
      </c>
      <c r="E15" s="307" t="s">
        <v>4793</v>
      </c>
      <c r="F15" s="307" t="s">
        <v>4793</v>
      </c>
      <c r="G15" s="308">
        <v>13</v>
      </c>
    </row>
    <row r="16" spans="1:7" ht="15.75" x14ac:dyDescent="0.25">
      <c r="A16" s="321" t="s">
        <v>2496</v>
      </c>
      <c r="B16" s="270" t="str">
        <f t="shared" ca="1" si="0"/>
        <v>Efavirenz + (Lamivudine/Zidovudine)</v>
      </c>
      <c r="C16" s="307" t="s">
        <v>4794</v>
      </c>
      <c r="D16" s="307" t="s">
        <v>4794</v>
      </c>
      <c r="E16" s="307" t="s">
        <v>4794</v>
      </c>
      <c r="F16" s="307" t="s">
        <v>4794</v>
      </c>
      <c r="G16" s="308">
        <v>15</v>
      </c>
    </row>
    <row r="17" spans="1:7" ht="15.75" x14ac:dyDescent="0.25">
      <c r="A17" s="321" t="s">
        <v>2496</v>
      </c>
      <c r="B17" s="5" t="str">
        <f t="shared" ca="1" si="0"/>
        <v>Efavirenz + (Lamivudine+Stavudine)</v>
      </c>
      <c r="C17" s="307" t="s">
        <v>4795</v>
      </c>
      <c r="D17" s="307" t="s">
        <v>4795</v>
      </c>
      <c r="E17" s="307" t="s">
        <v>4795</v>
      </c>
      <c r="F17" s="307" t="s">
        <v>4795</v>
      </c>
      <c r="G17" s="308">
        <v>14</v>
      </c>
    </row>
    <row r="18" spans="1:7" ht="15.75" x14ac:dyDescent="0.25">
      <c r="A18" s="321" t="s">
        <v>2496</v>
      </c>
      <c r="B18" s="5" t="str">
        <f t="shared" ca="1" si="0"/>
        <v>Efavirenz/Emtricitabine/Tenofovir</v>
      </c>
      <c r="C18" s="309" t="s">
        <v>4796</v>
      </c>
      <c r="D18" s="309" t="s">
        <v>4796</v>
      </c>
      <c r="E18" s="309" t="s">
        <v>4796</v>
      </c>
      <c r="F18" s="309" t="s">
        <v>4796</v>
      </c>
      <c r="G18" s="310">
        <v>16</v>
      </c>
    </row>
    <row r="19" spans="1:7" ht="15.75" x14ac:dyDescent="0.25">
      <c r="A19" s="321" t="s">
        <v>2496</v>
      </c>
      <c r="B19" s="5" t="str">
        <f t="shared" ca="1" si="0"/>
        <v>Efavirenz/Lamivudine/Tenofovir</v>
      </c>
      <c r="C19" s="309" t="s">
        <v>4797</v>
      </c>
      <c r="D19" s="309" t="s">
        <v>4797</v>
      </c>
      <c r="E19" s="309" t="s">
        <v>4797</v>
      </c>
      <c r="F19" s="309" t="s">
        <v>4797</v>
      </c>
      <c r="G19" s="310">
        <v>17</v>
      </c>
    </row>
    <row r="20" spans="1:7" ht="15.75" x14ac:dyDescent="0.25">
      <c r="A20" s="321" t="s">
        <v>2496</v>
      </c>
      <c r="B20" s="5" t="str">
        <f t="shared" ca="1" si="0"/>
        <v>Emtricitabine</v>
      </c>
      <c r="C20" s="307" t="s">
        <v>4798</v>
      </c>
      <c r="D20" s="307" t="s">
        <v>4798</v>
      </c>
      <c r="E20" s="307" t="s">
        <v>4798</v>
      </c>
      <c r="F20" s="307" t="s">
        <v>4798</v>
      </c>
      <c r="G20" s="308">
        <v>18</v>
      </c>
    </row>
    <row r="21" spans="1:7" ht="15.75" x14ac:dyDescent="0.25">
      <c r="A21" s="321" t="s">
        <v>2496</v>
      </c>
      <c r="B21" s="5" t="str">
        <f t="shared" ca="1" si="0"/>
        <v>Emtricitabine/Tenofovir</v>
      </c>
      <c r="C21" s="309" t="s">
        <v>4799</v>
      </c>
      <c r="D21" s="309" t="s">
        <v>4799</v>
      </c>
      <c r="E21" s="309" t="s">
        <v>4799</v>
      </c>
      <c r="F21" s="309" t="s">
        <v>4799</v>
      </c>
      <c r="G21" s="310">
        <v>19</v>
      </c>
    </row>
    <row r="22" spans="1:7" ht="15.75" x14ac:dyDescent="0.25">
      <c r="A22" s="321" t="s">
        <v>2496</v>
      </c>
      <c r="B22" s="5" t="str">
        <f t="shared" ca="1" si="0"/>
        <v>Enfuvirtide</v>
      </c>
      <c r="C22" s="311" t="s">
        <v>2510</v>
      </c>
      <c r="D22" s="311" t="s">
        <v>2510</v>
      </c>
      <c r="E22" s="311" t="s">
        <v>2510</v>
      </c>
      <c r="F22" s="311" t="s">
        <v>2510</v>
      </c>
      <c r="G22" s="312">
        <v>20</v>
      </c>
    </row>
    <row r="23" spans="1:7" ht="15.75" x14ac:dyDescent="0.25">
      <c r="A23" s="321" t="s">
        <v>2496</v>
      </c>
      <c r="B23" s="5" t="str">
        <f t="shared" ca="1" si="0"/>
        <v>Etravirine</v>
      </c>
      <c r="C23" s="307" t="s">
        <v>4800</v>
      </c>
      <c r="D23" s="307" t="s">
        <v>4800</v>
      </c>
      <c r="E23" s="307" t="s">
        <v>4800</v>
      </c>
      <c r="F23" s="307" t="s">
        <v>4800</v>
      </c>
      <c r="G23" s="308">
        <v>21</v>
      </c>
    </row>
    <row r="24" spans="1:7" ht="15.75" x14ac:dyDescent="0.25">
      <c r="A24" s="321" t="s">
        <v>2496</v>
      </c>
      <c r="B24" s="5" t="str">
        <f t="shared" ca="1" si="0"/>
        <v>Fosamprenavir</v>
      </c>
      <c r="C24" s="307" t="s">
        <v>4801</v>
      </c>
      <c r="D24" s="307" t="s">
        <v>4801</v>
      </c>
      <c r="E24" s="307" t="s">
        <v>4801</v>
      </c>
      <c r="F24" s="307" t="s">
        <v>4801</v>
      </c>
      <c r="G24" s="308">
        <v>22</v>
      </c>
    </row>
    <row r="25" spans="1:7" ht="15.75" x14ac:dyDescent="0.25">
      <c r="A25" s="321" t="s">
        <v>2496</v>
      </c>
      <c r="B25" s="5" t="str">
        <f t="shared" ca="1" si="0"/>
        <v>Indinavir</v>
      </c>
      <c r="C25" s="307" t="s">
        <v>4802</v>
      </c>
      <c r="D25" s="307" t="s">
        <v>4802</v>
      </c>
      <c r="E25" s="307" t="s">
        <v>4802</v>
      </c>
      <c r="F25" s="307" t="s">
        <v>4802</v>
      </c>
      <c r="G25" s="308">
        <v>23</v>
      </c>
    </row>
    <row r="26" spans="1:7" ht="15.75" x14ac:dyDescent="0.25">
      <c r="A26" s="321" t="s">
        <v>2496</v>
      </c>
      <c r="B26" s="5" t="str">
        <f t="shared" ca="1" si="0"/>
        <v>Lamivudine</v>
      </c>
      <c r="C26" s="307" t="s">
        <v>4803</v>
      </c>
      <c r="D26" s="307" t="s">
        <v>4803</v>
      </c>
      <c r="E26" s="307" t="s">
        <v>4803</v>
      </c>
      <c r="F26" s="307" t="s">
        <v>4803</v>
      </c>
      <c r="G26" s="308">
        <v>24</v>
      </c>
    </row>
    <row r="27" spans="1:7" ht="15.75" x14ac:dyDescent="0.25">
      <c r="A27" s="321" t="s">
        <v>2496</v>
      </c>
      <c r="B27" s="5" t="str">
        <f t="shared" ca="1" si="0"/>
        <v>Lamivudine/Nevirapine/Stavudine</v>
      </c>
      <c r="C27" s="307" t="s">
        <v>4804</v>
      </c>
      <c r="D27" s="307" t="s">
        <v>4804</v>
      </c>
      <c r="E27" s="307" t="s">
        <v>4804</v>
      </c>
      <c r="F27" s="307" t="s">
        <v>4804</v>
      </c>
      <c r="G27" s="308">
        <v>25</v>
      </c>
    </row>
    <row r="28" spans="1:7" ht="15.75" x14ac:dyDescent="0.25">
      <c r="A28" s="321" t="s">
        <v>2496</v>
      </c>
      <c r="B28" s="5" t="str">
        <f t="shared" ca="1" si="0"/>
        <v>Lamivudine/Nevirapine/Zidovudine</v>
      </c>
      <c r="C28" s="307" t="s">
        <v>4805</v>
      </c>
      <c r="D28" s="307" t="s">
        <v>4805</v>
      </c>
      <c r="E28" s="307" t="s">
        <v>4805</v>
      </c>
      <c r="F28" s="307" t="s">
        <v>4805</v>
      </c>
      <c r="G28" s="308">
        <v>26</v>
      </c>
    </row>
    <row r="29" spans="1:7" ht="15.75" x14ac:dyDescent="0.25">
      <c r="A29" s="321" t="s">
        <v>2496</v>
      </c>
      <c r="B29" s="5" t="str">
        <f t="shared" ca="1" si="0"/>
        <v xml:space="preserve">Lamivudine/Stavudine </v>
      </c>
      <c r="C29" s="307" t="s">
        <v>4806</v>
      </c>
      <c r="D29" s="307" t="s">
        <v>4806</v>
      </c>
      <c r="E29" s="307" t="s">
        <v>4806</v>
      </c>
      <c r="F29" s="307" t="s">
        <v>4806</v>
      </c>
      <c r="G29" s="308">
        <v>27</v>
      </c>
    </row>
    <row r="30" spans="1:7" ht="15.75" x14ac:dyDescent="0.25">
      <c r="A30" s="321" t="s">
        <v>2496</v>
      </c>
      <c r="B30" s="5" t="str">
        <f t="shared" ca="1" si="0"/>
        <v>Lamivudine/Tenofovir Disoproxyl</v>
      </c>
      <c r="C30" s="307" t="s">
        <v>4807</v>
      </c>
      <c r="D30" s="307" t="s">
        <v>4807</v>
      </c>
      <c r="E30" s="307" t="s">
        <v>4807</v>
      </c>
      <c r="F30" s="307" t="s">
        <v>4807</v>
      </c>
      <c r="G30" s="308">
        <v>28</v>
      </c>
    </row>
    <row r="31" spans="1:7" ht="15.75" x14ac:dyDescent="0.25">
      <c r="A31" s="321" t="s">
        <v>2496</v>
      </c>
      <c r="B31" s="5" t="str">
        <f t="shared" ca="1" si="0"/>
        <v>Lamivudine/Zidovudine</v>
      </c>
      <c r="C31" s="307" t="s">
        <v>4808</v>
      </c>
      <c r="D31" s="307" t="s">
        <v>4808</v>
      </c>
      <c r="E31" s="307" t="s">
        <v>4808</v>
      </c>
      <c r="F31" s="307" t="s">
        <v>4808</v>
      </c>
      <c r="G31" s="308">
        <v>29</v>
      </c>
    </row>
    <row r="32" spans="1:7" ht="15.75" x14ac:dyDescent="0.25">
      <c r="A32" s="321" t="s">
        <v>2496</v>
      </c>
      <c r="B32" s="5" t="str">
        <f t="shared" ca="1" si="0"/>
        <v>Lopinavir/Ritonavir</v>
      </c>
      <c r="C32" s="307" t="s">
        <v>4809</v>
      </c>
      <c r="D32" s="307" t="s">
        <v>4809</v>
      </c>
      <c r="E32" s="307" t="s">
        <v>4809</v>
      </c>
      <c r="F32" s="307" t="s">
        <v>4809</v>
      </c>
      <c r="G32" s="308">
        <v>30</v>
      </c>
    </row>
    <row r="33" spans="1:7" ht="15.75" x14ac:dyDescent="0.25">
      <c r="A33" s="321" t="s">
        <v>2496</v>
      </c>
      <c r="B33" s="5" t="str">
        <f t="shared" ca="1" si="0"/>
        <v>Nevirapine</v>
      </c>
      <c r="C33" s="307" t="s">
        <v>4810</v>
      </c>
      <c r="D33" s="307" t="s">
        <v>4810</v>
      </c>
      <c r="E33" s="307" t="s">
        <v>4810</v>
      </c>
      <c r="F33" s="307" t="s">
        <v>4810</v>
      </c>
      <c r="G33" s="308">
        <v>33</v>
      </c>
    </row>
    <row r="34" spans="1:7" ht="15.75" x14ac:dyDescent="0.25">
      <c r="A34" s="321" t="s">
        <v>2496</v>
      </c>
      <c r="B34" s="5" t="str">
        <f t="shared" ca="1" si="0"/>
        <v>Raltegravir</v>
      </c>
      <c r="C34" s="307" t="s">
        <v>2511</v>
      </c>
      <c r="D34" s="307" t="s">
        <v>2511</v>
      </c>
      <c r="E34" s="307" t="s">
        <v>2511</v>
      </c>
      <c r="F34" s="307" t="s">
        <v>2511</v>
      </c>
      <c r="G34" s="308">
        <v>34</v>
      </c>
    </row>
    <row r="35" spans="1:7" ht="15.75" x14ac:dyDescent="0.25">
      <c r="A35" s="321" t="s">
        <v>2496</v>
      </c>
      <c r="B35" s="5" t="str">
        <f t="shared" ca="1" si="0"/>
        <v>Ritonavir</v>
      </c>
      <c r="C35" s="307" t="s">
        <v>4811</v>
      </c>
      <c r="D35" s="307" t="s">
        <v>4811</v>
      </c>
      <c r="E35" s="307" t="s">
        <v>4811</v>
      </c>
      <c r="F35" s="307" t="s">
        <v>4811</v>
      </c>
      <c r="G35" s="308">
        <v>35</v>
      </c>
    </row>
    <row r="36" spans="1:7" ht="15.75" x14ac:dyDescent="0.25">
      <c r="A36" s="321" t="s">
        <v>2496</v>
      </c>
      <c r="B36" s="5" t="str">
        <f t="shared" ca="1" si="0"/>
        <v>Saquinavir</v>
      </c>
      <c r="C36" s="307" t="s">
        <v>4812</v>
      </c>
      <c r="D36" s="307" t="s">
        <v>4812</v>
      </c>
      <c r="E36" s="307" t="s">
        <v>4812</v>
      </c>
      <c r="F36" s="307" t="s">
        <v>4812</v>
      </c>
      <c r="G36" s="308">
        <v>36</v>
      </c>
    </row>
    <row r="37" spans="1:7" ht="15.75" x14ac:dyDescent="0.25">
      <c r="A37" s="321" t="s">
        <v>2496</v>
      </c>
      <c r="B37" s="5" t="str">
        <f t="shared" ca="1" si="0"/>
        <v>Selzentry</v>
      </c>
      <c r="C37" s="307" t="s">
        <v>4813</v>
      </c>
      <c r="D37" s="307" t="s">
        <v>4813</v>
      </c>
      <c r="E37" s="307" t="s">
        <v>4813</v>
      </c>
      <c r="F37" s="307" t="s">
        <v>4813</v>
      </c>
      <c r="G37" s="308">
        <v>31</v>
      </c>
    </row>
    <row r="38" spans="1:7" ht="15.75" x14ac:dyDescent="0.25">
      <c r="A38" s="321" t="s">
        <v>2496</v>
      </c>
      <c r="B38" s="5" t="str">
        <f t="shared" ca="1" si="0"/>
        <v>Stavudine</v>
      </c>
      <c r="C38" s="307" t="s">
        <v>4814</v>
      </c>
      <c r="D38" s="307" t="s">
        <v>4814</v>
      </c>
      <c r="E38" s="307" t="s">
        <v>4814</v>
      </c>
      <c r="F38" s="307" t="s">
        <v>4814</v>
      </c>
      <c r="G38" s="308">
        <v>37</v>
      </c>
    </row>
    <row r="39" spans="1:7" ht="15.75" x14ac:dyDescent="0.25">
      <c r="A39" s="321" t="s">
        <v>2496</v>
      </c>
      <c r="B39" s="5" t="str">
        <f t="shared" ca="1" si="0"/>
        <v>Tenofovir disoproxil</v>
      </c>
      <c r="C39" s="307" t="s">
        <v>4815</v>
      </c>
      <c r="D39" s="307" t="s">
        <v>4815</v>
      </c>
      <c r="E39" s="307" t="s">
        <v>4815</v>
      </c>
      <c r="F39" s="307" t="s">
        <v>4815</v>
      </c>
      <c r="G39" s="308">
        <v>38</v>
      </c>
    </row>
    <row r="40" spans="1:7" ht="15.75" x14ac:dyDescent="0.25">
      <c r="A40" s="321" t="s">
        <v>2496</v>
      </c>
      <c r="B40" s="5" t="str">
        <f t="shared" ca="1" si="0"/>
        <v>Tipranavir</v>
      </c>
      <c r="C40" s="307" t="s">
        <v>4816</v>
      </c>
      <c r="D40" s="307" t="s">
        <v>4816</v>
      </c>
      <c r="E40" s="307" t="s">
        <v>4816</v>
      </c>
      <c r="F40" s="307" t="s">
        <v>4816</v>
      </c>
      <c r="G40" s="308">
        <v>39</v>
      </c>
    </row>
    <row r="41" spans="1:7" ht="15.75" x14ac:dyDescent="0.25">
      <c r="A41" s="321" t="s">
        <v>2496</v>
      </c>
      <c r="B41" s="5" t="str">
        <f t="shared" ca="1" si="0"/>
        <v>Zidovudine</v>
      </c>
      <c r="C41" s="307" t="s">
        <v>4817</v>
      </c>
      <c r="D41" s="307" t="s">
        <v>4817</v>
      </c>
      <c r="E41" s="307" t="s">
        <v>4817</v>
      </c>
      <c r="F41" s="307" t="s">
        <v>4817</v>
      </c>
      <c r="G41" s="308">
        <v>40</v>
      </c>
    </row>
    <row r="42" spans="1:7" ht="15.75" x14ac:dyDescent="0.25">
      <c r="A42" s="321" t="s">
        <v>2498</v>
      </c>
      <c r="B42" s="5" t="str">
        <f t="shared" ca="1" si="0"/>
        <v>Amikacin</v>
      </c>
      <c r="C42" s="307" t="s">
        <v>2512</v>
      </c>
      <c r="D42" s="307" t="s">
        <v>2512</v>
      </c>
      <c r="E42" s="307" t="s">
        <v>2512</v>
      </c>
      <c r="F42" s="307" t="s">
        <v>2512</v>
      </c>
      <c r="G42" s="308">
        <v>41</v>
      </c>
    </row>
    <row r="43" spans="1:7" ht="15.75" x14ac:dyDescent="0.25">
      <c r="A43" s="321" t="s">
        <v>2498</v>
      </c>
      <c r="B43" s="5" t="str">
        <f t="shared" ca="1" si="0"/>
        <v>Amoxicillin/Clavulanic acid</v>
      </c>
      <c r="C43" s="307" t="s">
        <v>4818</v>
      </c>
      <c r="D43" s="307" t="s">
        <v>4818</v>
      </c>
      <c r="E43" s="307" t="s">
        <v>4818</v>
      </c>
      <c r="F43" s="307" t="s">
        <v>4818</v>
      </c>
      <c r="G43" s="308">
        <v>43</v>
      </c>
    </row>
    <row r="44" spans="1:7" ht="15.75" x14ac:dyDescent="0.25">
      <c r="A44" s="321" t="s">
        <v>2498</v>
      </c>
      <c r="B44" s="5" t="str">
        <f t="shared" ca="1" si="0"/>
        <v>Bedaquiline</v>
      </c>
      <c r="C44" s="307" t="s">
        <v>4819</v>
      </c>
      <c r="D44" s="307" t="s">
        <v>4819</v>
      </c>
      <c r="E44" s="307" t="s">
        <v>4819</v>
      </c>
      <c r="F44" s="307" t="s">
        <v>4819</v>
      </c>
      <c r="G44" s="308">
        <v>44</v>
      </c>
    </row>
    <row r="45" spans="1:7" ht="15.75" x14ac:dyDescent="0.25">
      <c r="A45" s="321" t="s">
        <v>2498</v>
      </c>
      <c r="B45" s="5" t="str">
        <f t="shared" ca="1" si="0"/>
        <v>Capreomycin</v>
      </c>
      <c r="C45" s="307" t="s">
        <v>2513</v>
      </c>
      <c r="D45" s="307" t="s">
        <v>2513</v>
      </c>
      <c r="E45" s="307" t="s">
        <v>2513</v>
      </c>
      <c r="F45" s="307" t="s">
        <v>2513</v>
      </c>
      <c r="G45" s="308">
        <v>45</v>
      </c>
    </row>
    <row r="46" spans="1:7" ht="15.75" x14ac:dyDescent="0.25">
      <c r="A46" s="321" t="s">
        <v>2498</v>
      </c>
      <c r="B46" s="5" t="str">
        <f t="shared" ca="1" si="0"/>
        <v>Clarithromycin</v>
      </c>
      <c r="C46" s="307" t="s">
        <v>2555</v>
      </c>
      <c r="D46" s="307" t="s">
        <v>2555</v>
      </c>
      <c r="E46" s="307" t="s">
        <v>2555</v>
      </c>
      <c r="F46" s="307" t="s">
        <v>2555</v>
      </c>
      <c r="G46" s="308">
        <v>46</v>
      </c>
    </row>
    <row r="47" spans="1:7" ht="15.75" x14ac:dyDescent="0.25">
      <c r="A47" s="321" t="s">
        <v>2498</v>
      </c>
      <c r="B47" s="5" t="str">
        <f t="shared" ca="1" si="0"/>
        <v>Clofazimine</v>
      </c>
      <c r="C47" s="307" t="s">
        <v>2562</v>
      </c>
      <c r="D47" s="307" t="s">
        <v>2562</v>
      </c>
      <c r="E47" s="307" t="s">
        <v>2562</v>
      </c>
      <c r="F47" s="307" t="s">
        <v>2562</v>
      </c>
      <c r="G47" s="308">
        <v>47</v>
      </c>
    </row>
    <row r="48" spans="1:7" ht="15.75" x14ac:dyDescent="0.25">
      <c r="A48" s="321" t="s">
        <v>2498</v>
      </c>
      <c r="B48" s="5" t="str">
        <f t="shared" ca="1" si="0"/>
        <v>Cycloserine</v>
      </c>
      <c r="C48" s="307" t="s">
        <v>2514</v>
      </c>
      <c r="D48" s="307" t="s">
        <v>2514</v>
      </c>
      <c r="E48" s="307" t="s">
        <v>2514</v>
      </c>
      <c r="F48" s="307" t="s">
        <v>2514</v>
      </c>
      <c r="G48" s="308">
        <v>48</v>
      </c>
    </row>
    <row r="49" spans="1:7" ht="15.75" x14ac:dyDescent="0.25">
      <c r="A49" s="321" t="s">
        <v>2498</v>
      </c>
      <c r="B49" s="5" t="str">
        <f t="shared" ref="B49:B82" ca="1" si="1">IF(OFFSET(C49,0,LangOffset,1,1)&lt;&gt;"",OFFSET(C49,0,LangOffset,1,1),"")</f>
        <v>Delamanid</v>
      </c>
      <c r="C49" s="307" t="s">
        <v>4112</v>
      </c>
      <c r="D49" s="307" t="s">
        <v>4112</v>
      </c>
      <c r="E49" s="307" t="s">
        <v>4112</v>
      </c>
      <c r="F49" s="307" t="s">
        <v>4112</v>
      </c>
      <c r="G49" s="308">
        <v>151</v>
      </c>
    </row>
    <row r="50" spans="1:7" ht="15.75" x14ac:dyDescent="0.25">
      <c r="A50" s="321" t="s">
        <v>2498</v>
      </c>
      <c r="B50" s="5" t="str">
        <f t="shared" ca="1" si="1"/>
        <v>Ethambutol</v>
      </c>
      <c r="C50" s="307" t="s">
        <v>2515</v>
      </c>
      <c r="D50" s="307" t="s">
        <v>2515</v>
      </c>
      <c r="E50" s="307" t="s">
        <v>2515</v>
      </c>
      <c r="F50" s="307" t="s">
        <v>2515</v>
      </c>
      <c r="G50" s="308">
        <v>49</v>
      </c>
    </row>
    <row r="51" spans="1:7" ht="15.75" x14ac:dyDescent="0.25">
      <c r="A51" s="321" t="s">
        <v>2498</v>
      </c>
      <c r="B51" s="5" t="str">
        <f t="shared" ca="1" si="1"/>
        <v>Ethambutol/Isoniazid</v>
      </c>
      <c r="C51" s="307" t="s">
        <v>4820</v>
      </c>
      <c r="D51" s="307" t="s">
        <v>4820</v>
      </c>
      <c r="E51" s="307" t="s">
        <v>4820</v>
      </c>
      <c r="F51" s="307" t="s">
        <v>4820</v>
      </c>
      <c r="G51" s="308">
        <v>50</v>
      </c>
    </row>
    <row r="52" spans="1:7" ht="15.75" x14ac:dyDescent="0.25">
      <c r="A52" s="321" t="s">
        <v>2498</v>
      </c>
      <c r="B52" s="5" t="str">
        <f t="shared" ca="1" si="1"/>
        <v>Ethambutol/Isoniazid/Pyrazinamide/Rifampicin</v>
      </c>
      <c r="C52" s="307" t="s">
        <v>4821</v>
      </c>
      <c r="D52" s="307" t="s">
        <v>4821</v>
      </c>
      <c r="E52" s="307" t="s">
        <v>4821</v>
      </c>
      <c r="F52" s="307" t="s">
        <v>4821</v>
      </c>
      <c r="G52" s="308">
        <v>51</v>
      </c>
    </row>
    <row r="53" spans="1:7" ht="15.75" x14ac:dyDescent="0.25">
      <c r="A53" s="321" t="s">
        <v>2498</v>
      </c>
      <c r="B53" s="270" t="str">
        <f t="shared" ca="1" si="1"/>
        <v>Ethambutol/Isoniazid/Rifampicin</v>
      </c>
      <c r="C53" s="307" t="s">
        <v>4822</v>
      </c>
      <c r="D53" s="307" t="s">
        <v>4822</v>
      </c>
      <c r="E53" s="307" t="s">
        <v>4822</v>
      </c>
      <c r="F53" s="307" t="s">
        <v>4822</v>
      </c>
      <c r="G53" s="308">
        <v>52</v>
      </c>
    </row>
    <row r="54" spans="1:7" ht="15.75" x14ac:dyDescent="0.25">
      <c r="A54" s="321" t="s">
        <v>2498</v>
      </c>
      <c r="B54" s="5" t="str">
        <f t="shared" ca="1" si="1"/>
        <v>Ethionamide</v>
      </c>
      <c r="C54" s="307" t="s">
        <v>2516</v>
      </c>
      <c r="D54" s="307" t="s">
        <v>2516</v>
      </c>
      <c r="E54" s="307" t="s">
        <v>2516</v>
      </c>
      <c r="F54" s="307" t="s">
        <v>2516</v>
      </c>
      <c r="G54" s="308">
        <v>53</v>
      </c>
    </row>
    <row r="55" spans="1:7" ht="15.75" x14ac:dyDescent="0.25">
      <c r="A55" s="321" t="s">
        <v>2498</v>
      </c>
      <c r="B55" s="5" t="str">
        <f t="shared" ca="1" si="1"/>
        <v>Imipenem/Cilastatin</v>
      </c>
      <c r="C55" s="307" t="s">
        <v>4823</v>
      </c>
      <c r="D55" s="307" t="s">
        <v>4823</v>
      </c>
      <c r="E55" s="307" t="s">
        <v>4823</v>
      </c>
      <c r="F55" s="307" t="s">
        <v>4823</v>
      </c>
      <c r="G55" s="308">
        <v>54</v>
      </c>
    </row>
    <row r="56" spans="1:7" ht="15.75" x14ac:dyDescent="0.25">
      <c r="A56" s="321" t="s">
        <v>2498</v>
      </c>
      <c r="B56" s="5" t="str">
        <f t="shared" ca="1" si="1"/>
        <v>Isoniazid</v>
      </c>
      <c r="C56" s="307" t="s">
        <v>2517</v>
      </c>
      <c r="D56" s="307" t="s">
        <v>2517</v>
      </c>
      <c r="E56" s="307" t="s">
        <v>2517</v>
      </c>
      <c r="F56" s="307" t="s">
        <v>2517</v>
      </c>
      <c r="G56" s="308">
        <v>55</v>
      </c>
    </row>
    <row r="57" spans="1:7" ht="15.75" x14ac:dyDescent="0.25">
      <c r="A57" s="321" t="s">
        <v>2498</v>
      </c>
      <c r="B57" s="5" t="str">
        <f t="shared" ca="1" si="1"/>
        <v>Isoniazid/Pyrazinamide/Rifampicin</v>
      </c>
      <c r="C57" s="307" t="s">
        <v>4824</v>
      </c>
      <c r="D57" s="307" t="s">
        <v>4824</v>
      </c>
      <c r="E57" s="307" t="s">
        <v>4824</v>
      </c>
      <c r="F57" s="307" t="s">
        <v>4824</v>
      </c>
      <c r="G57" s="308">
        <v>56</v>
      </c>
    </row>
    <row r="58" spans="1:7" ht="15.75" x14ac:dyDescent="0.25">
      <c r="A58" s="321" t="s">
        <v>2498</v>
      </c>
      <c r="B58" s="5" t="str">
        <f t="shared" ca="1" si="1"/>
        <v>Isoniazid/Rifampicin</v>
      </c>
      <c r="C58" s="307" t="s">
        <v>4825</v>
      </c>
      <c r="D58" s="307" t="s">
        <v>4825</v>
      </c>
      <c r="E58" s="307" t="s">
        <v>4825</v>
      </c>
      <c r="F58" s="307" t="s">
        <v>4825</v>
      </c>
      <c r="G58" s="308">
        <v>57</v>
      </c>
    </row>
    <row r="59" spans="1:7" ht="15.75" x14ac:dyDescent="0.25">
      <c r="A59" s="321" t="s">
        <v>2498</v>
      </c>
      <c r="B59" s="5" t="str">
        <f t="shared" ca="1" si="1"/>
        <v>Kanamycin</v>
      </c>
      <c r="C59" s="307" t="s">
        <v>2518</v>
      </c>
      <c r="D59" s="307" t="s">
        <v>2518</v>
      </c>
      <c r="E59" s="307" t="s">
        <v>2518</v>
      </c>
      <c r="F59" s="307" t="s">
        <v>2518</v>
      </c>
      <c r="G59" s="308">
        <v>58</v>
      </c>
    </row>
    <row r="60" spans="1:7" ht="15.75" x14ac:dyDescent="0.25">
      <c r="A60" s="321" t="s">
        <v>2498</v>
      </c>
      <c r="B60" s="5" t="str">
        <f t="shared" ca="1" si="1"/>
        <v>Levofloxacin</v>
      </c>
      <c r="C60" s="307" t="s">
        <v>2519</v>
      </c>
      <c r="D60" s="307" t="s">
        <v>2519</v>
      </c>
      <c r="E60" s="307" t="s">
        <v>2519</v>
      </c>
      <c r="F60" s="307" t="s">
        <v>2519</v>
      </c>
      <c r="G60" s="308">
        <v>59</v>
      </c>
    </row>
    <row r="61" spans="1:7" ht="15.75" x14ac:dyDescent="0.25">
      <c r="A61" s="321" t="s">
        <v>2498</v>
      </c>
      <c r="B61" s="5" t="str">
        <f t="shared" ca="1" si="1"/>
        <v>Linezolide</v>
      </c>
      <c r="C61" s="307" t="s">
        <v>2561</v>
      </c>
      <c r="D61" s="307" t="s">
        <v>2561</v>
      </c>
      <c r="E61" s="307" t="s">
        <v>2561</v>
      </c>
      <c r="F61" s="307" t="s">
        <v>2561</v>
      </c>
      <c r="G61" s="308">
        <v>60</v>
      </c>
    </row>
    <row r="62" spans="1:7" ht="15.75" x14ac:dyDescent="0.25">
      <c r="A62" s="321" t="s">
        <v>2498</v>
      </c>
      <c r="B62" s="5" t="str">
        <f t="shared" ca="1" si="1"/>
        <v>Meropenem</v>
      </c>
      <c r="C62" s="307" t="s">
        <v>4826</v>
      </c>
      <c r="D62" s="307" t="s">
        <v>4826</v>
      </c>
      <c r="E62" s="307" t="s">
        <v>4826</v>
      </c>
      <c r="F62" s="307" t="s">
        <v>4826</v>
      </c>
      <c r="G62" s="313">
        <v>156</v>
      </c>
    </row>
    <row r="63" spans="1:7" ht="15.75" x14ac:dyDescent="0.25">
      <c r="A63" s="321" t="s">
        <v>2498</v>
      </c>
      <c r="B63" s="5" t="str">
        <f t="shared" ca="1" si="1"/>
        <v>Moxifloxacin</v>
      </c>
      <c r="C63" s="307" t="s">
        <v>2520</v>
      </c>
      <c r="D63" s="307" t="s">
        <v>2520</v>
      </c>
      <c r="E63" s="307" t="s">
        <v>2520</v>
      </c>
      <c r="F63" s="307" t="s">
        <v>2520</v>
      </c>
      <c r="G63" s="308">
        <v>61</v>
      </c>
    </row>
    <row r="64" spans="1:7" ht="15.75" x14ac:dyDescent="0.25">
      <c r="A64" s="321" t="s">
        <v>2498</v>
      </c>
      <c r="B64" s="5" t="str">
        <f t="shared" ca="1" si="1"/>
        <v>Ofloxacin</v>
      </c>
      <c r="C64" s="307" t="s">
        <v>2521</v>
      </c>
      <c r="D64" s="307" t="s">
        <v>2521</v>
      </c>
      <c r="E64" s="307" t="s">
        <v>2521</v>
      </c>
      <c r="F64" s="307" t="s">
        <v>2521</v>
      </c>
      <c r="G64" s="308">
        <v>62</v>
      </c>
    </row>
    <row r="65" spans="1:7" ht="15.75" x14ac:dyDescent="0.25">
      <c r="A65" s="321" t="s">
        <v>2498</v>
      </c>
      <c r="B65" s="5" t="str">
        <f t="shared" ca="1" si="1"/>
        <v>Para-AminoSalicylate Sodium</v>
      </c>
      <c r="C65" s="307" t="s">
        <v>4827</v>
      </c>
      <c r="D65" s="307" t="s">
        <v>4827</v>
      </c>
      <c r="E65" s="307" t="s">
        <v>4827</v>
      </c>
      <c r="F65" s="307" t="s">
        <v>4827</v>
      </c>
      <c r="G65" s="308">
        <v>63</v>
      </c>
    </row>
    <row r="66" spans="1:7" ht="15.75" x14ac:dyDescent="0.25">
      <c r="A66" s="321" t="s">
        <v>2498</v>
      </c>
      <c r="B66" s="5" t="str">
        <f t="shared" ca="1" si="1"/>
        <v>Prothionamide</v>
      </c>
      <c r="C66" s="307" t="s">
        <v>2522</v>
      </c>
      <c r="D66" s="307" t="s">
        <v>2522</v>
      </c>
      <c r="E66" s="307" t="s">
        <v>2522</v>
      </c>
      <c r="F66" s="307" t="s">
        <v>2522</v>
      </c>
      <c r="G66" s="308">
        <v>64</v>
      </c>
    </row>
    <row r="67" spans="1:7" ht="15.75" x14ac:dyDescent="0.25">
      <c r="A67" s="321" t="s">
        <v>2498</v>
      </c>
      <c r="B67" s="5" t="str">
        <f t="shared" ca="1" si="1"/>
        <v>Pyrazinamide</v>
      </c>
      <c r="C67" s="307" t="s">
        <v>2523</v>
      </c>
      <c r="D67" s="307" t="s">
        <v>2523</v>
      </c>
      <c r="E67" s="307" t="s">
        <v>2523</v>
      </c>
      <c r="F67" s="307" t="s">
        <v>2523</v>
      </c>
      <c r="G67" s="308">
        <v>65</v>
      </c>
    </row>
    <row r="68" spans="1:7" x14ac:dyDescent="0.2">
      <c r="A68" s="144" t="s">
        <v>2498</v>
      </c>
      <c r="B68" s="5" t="str">
        <f ca="1">IF(OFFSET(C68,0,LangOffset,1,1)&lt;&gt;"",OFFSET(C68,0,LangOffset,1,1),"")</f>
        <v>Pyridoxine (Viatmin B6)</v>
      </c>
      <c r="C68" s="5" t="s">
        <v>6692</v>
      </c>
      <c r="D68" s="5" t="s">
        <v>6692</v>
      </c>
      <c r="E68" s="5" t="s">
        <v>6692</v>
      </c>
      <c r="F68" s="5" t="s">
        <v>6692</v>
      </c>
      <c r="G68" s="353">
        <v>193</v>
      </c>
    </row>
    <row r="69" spans="1:7" ht="15.75" x14ac:dyDescent="0.25">
      <c r="A69" s="321" t="s">
        <v>2498</v>
      </c>
      <c r="B69" s="5" t="str">
        <f t="shared" ca="1" si="1"/>
        <v>Rifabutin</v>
      </c>
      <c r="C69" s="307" t="s">
        <v>4113</v>
      </c>
      <c r="D69" s="307" t="s">
        <v>4113</v>
      </c>
      <c r="E69" s="307" t="s">
        <v>4113</v>
      </c>
      <c r="F69" s="307" t="s">
        <v>4113</v>
      </c>
      <c r="G69" s="308">
        <v>153</v>
      </c>
    </row>
    <row r="70" spans="1:7" ht="15.75" x14ac:dyDescent="0.25">
      <c r="A70" s="321" t="s">
        <v>2498</v>
      </c>
      <c r="B70" s="5" t="str">
        <f t="shared" ca="1" si="1"/>
        <v>Rifampicin</v>
      </c>
      <c r="C70" s="307" t="s">
        <v>2524</v>
      </c>
      <c r="D70" s="307" t="s">
        <v>2524</v>
      </c>
      <c r="E70" s="307" t="s">
        <v>2524</v>
      </c>
      <c r="F70" s="307" t="s">
        <v>2524</v>
      </c>
      <c r="G70" s="308">
        <v>66</v>
      </c>
    </row>
    <row r="71" spans="1:7" ht="15.75" x14ac:dyDescent="0.25">
      <c r="A71" s="321" t="s">
        <v>2498</v>
      </c>
      <c r="B71" s="5" t="str">
        <f t="shared" ref="B71" ca="1" si="2">IF(OFFSET(C71,0,LangOffset,1,1)&lt;&gt;"",OFFSET(C71,0,LangOffset,1,1),"")</f>
        <v>Rifapentine</v>
      </c>
      <c r="C71" s="307" t="s">
        <v>6716</v>
      </c>
      <c r="D71" s="307" t="s">
        <v>6716</v>
      </c>
      <c r="E71" s="307" t="s">
        <v>6716</v>
      </c>
      <c r="F71" s="307" t="s">
        <v>6716</v>
      </c>
      <c r="G71" s="308">
        <v>194</v>
      </c>
    </row>
    <row r="72" spans="1:7" ht="15.75" x14ac:dyDescent="0.25">
      <c r="A72" s="321" t="s">
        <v>2498</v>
      </c>
      <c r="B72" s="5" t="str">
        <f t="shared" ca="1" si="1"/>
        <v>Streptomycin</v>
      </c>
      <c r="C72" s="307" t="s">
        <v>2525</v>
      </c>
      <c r="D72" s="307" t="s">
        <v>2525</v>
      </c>
      <c r="E72" s="307" t="s">
        <v>2525</v>
      </c>
      <c r="F72" s="307" t="s">
        <v>2525</v>
      </c>
      <c r="G72" s="308">
        <v>67</v>
      </c>
    </row>
    <row r="73" spans="1:7" ht="15.75" x14ac:dyDescent="0.25">
      <c r="A73" s="321" t="s">
        <v>2498</v>
      </c>
      <c r="B73" s="270" t="str">
        <f t="shared" ca="1" si="1"/>
        <v>TB Cat. I+III Patient Kit A</v>
      </c>
      <c r="C73" s="307" t="s">
        <v>2527</v>
      </c>
      <c r="D73" s="307" t="s">
        <v>2527</v>
      </c>
      <c r="E73" s="307" t="s">
        <v>2527</v>
      </c>
      <c r="F73" s="307" t="s">
        <v>2527</v>
      </c>
      <c r="G73" s="308">
        <v>68</v>
      </c>
    </row>
    <row r="74" spans="1:7" ht="15.75" x14ac:dyDescent="0.25">
      <c r="A74" s="321" t="s">
        <v>2498</v>
      </c>
      <c r="B74" s="5" t="str">
        <f t="shared" ca="1" si="1"/>
        <v>TB Cat. I+III Patient Kit B</v>
      </c>
      <c r="C74" s="307" t="s">
        <v>2528</v>
      </c>
      <c r="D74" s="307" t="s">
        <v>2528</v>
      </c>
      <c r="E74" s="307" t="s">
        <v>2528</v>
      </c>
      <c r="F74" s="307" t="s">
        <v>2528</v>
      </c>
      <c r="G74" s="308">
        <v>69</v>
      </c>
    </row>
    <row r="75" spans="1:7" ht="15.75" x14ac:dyDescent="0.25">
      <c r="A75" s="321" t="s">
        <v>2498</v>
      </c>
      <c r="B75" s="5" t="str">
        <f t="shared" ca="1" si="1"/>
        <v>TB Cat. I+III Patient Kit C</v>
      </c>
      <c r="C75" s="307" t="s">
        <v>2529</v>
      </c>
      <c r="D75" s="307" t="s">
        <v>2529</v>
      </c>
      <c r="E75" s="307" t="s">
        <v>2529</v>
      </c>
      <c r="F75" s="307" t="s">
        <v>2529</v>
      </c>
      <c r="G75" s="308">
        <v>70</v>
      </c>
    </row>
    <row r="76" spans="1:7" ht="15.75" x14ac:dyDescent="0.25">
      <c r="A76" s="321" t="s">
        <v>2498</v>
      </c>
      <c r="B76" s="5" t="str">
        <f t="shared" ca="1" si="1"/>
        <v>TB Cat. I+III Patient Kit C UNICEF (DPRK)</v>
      </c>
      <c r="C76" s="307" t="s">
        <v>2560</v>
      </c>
      <c r="D76" s="307" t="s">
        <v>2560</v>
      </c>
      <c r="E76" s="307" t="s">
        <v>2560</v>
      </c>
      <c r="F76" s="307" t="s">
        <v>2560</v>
      </c>
      <c r="G76" s="308">
        <v>71</v>
      </c>
    </row>
    <row r="77" spans="1:7" ht="15.75" x14ac:dyDescent="0.25">
      <c r="A77" s="321" t="s">
        <v>2498</v>
      </c>
      <c r="B77" s="5" t="str">
        <f t="shared" ca="1" si="1"/>
        <v>TB Cat. II Patient Kit A1</v>
      </c>
      <c r="C77" s="307" t="s">
        <v>2530</v>
      </c>
      <c r="D77" s="307" t="s">
        <v>2530</v>
      </c>
      <c r="E77" s="307" t="s">
        <v>2530</v>
      </c>
      <c r="F77" s="307" t="s">
        <v>2530</v>
      </c>
      <c r="G77" s="308">
        <v>72</v>
      </c>
    </row>
    <row r="78" spans="1:7" ht="15.75" x14ac:dyDescent="0.25">
      <c r="A78" s="321" t="s">
        <v>2498</v>
      </c>
      <c r="B78" s="5" t="str">
        <f t="shared" ca="1" si="1"/>
        <v>TB Cat. II Patient Kit A2</v>
      </c>
      <c r="C78" s="307" t="s">
        <v>2531</v>
      </c>
      <c r="D78" s="307" t="s">
        <v>2531</v>
      </c>
      <c r="E78" s="307" t="s">
        <v>2531</v>
      </c>
      <c r="F78" s="307" t="s">
        <v>2531</v>
      </c>
      <c r="G78" s="308">
        <v>73</v>
      </c>
    </row>
    <row r="79" spans="1:7" ht="15.75" x14ac:dyDescent="0.25">
      <c r="A79" s="321" t="s">
        <v>2498</v>
      </c>
      <c r="B79" s="5" t="str">
        <f t="shared" ca="1" si="1"/>
        <v>TB Cat. II Patient Kit B1</v>
      </c>
      <c r="C79" s="307" t="s">
        <v>2532</v>
      </c>
      <c r="D79" s="307" t="s">
        <v>2532</v>
      </c>
      <c r="E79" s="307" t="s">
        <v>2532</v>
      </c>
      <c r="F79" s="307" t="s">
        <v>2532</v>
      </c>
      <c r="G79" s="308">
        <v>74</v>
      </c>
    </row>
    <row r="80" spans="1:7" ht="15.75" x14ac:dyDescent="0.25">
      <c r="A80" s="321" t="s">
        <v>2498</v>
      </c>
      <c r="B80" s="5" t="str">
        <f t="shared" ca="1" si="1"/>
        <v>TB Cat. II Patient Kit B1 UNICEF (DPRK)</v>
      </c>
      <c r="C80" s="307" t="s">
        <v>2558</v>
      </c>
      <c r="D80" s="307" t="s">
        <v>2558</v>
      </c>
      <c r="E80" s="307" t="s">
        <v>2558</v>
      </c>
      <c r="F80" s="307" t="s">
        <v>2558</v>
      </c>
      <c r="G80" s="308">
        <v>75</v>
      </c>
    </row>
    <row r="81" spans="1:7" ht="15.75" x14ac:dyDescent="0.25">
      <c r="A81" s="321" t="s">
        <v>2498</v>
      </c>
      <c r="B81" s="5" t="str">
        <f t="shared" ca="1" si="1"/>
        <v>TB Cat. II Patient Kit B1 UNICEF (DPRK) w/Streptomycin</v>
      </c>
      <c r="C81" s="307" t="s">
        <v>2559</v>
      </c>
      <c r="D81" s="307" t="s">
        <v>2559</v>
      </c>
      <c r="E81" s="307" t="s">
        <v>2559</v>
      </c>
      <c r="F81" s="307" t="s">
        <v>2559</v>
      </c>
      <c r="G81" s="308">
        <v>76</v>
      </c>
    </row>
    <row r="82" spans="1:7" ht="15.75" x14ac:dyDescent="0.25">
      <c r="A82" s="321" t="s">
        <v>2498</v>
      </c>
      <c r="B82" s="5" t="str">
        <f t="shared" ca="1" si="1"/>
        <v>TB Cat. II Patient Kit B2</v>
      </c>
      <c r="C82" s="307" t="s">
        <v>2533</v>
      </c>
      <c r="D82" s="307" t="s">
        <v>2533</v>
      </c>
      <c r="E82" s="307" t="s">
        <v>2533</v>
      </c>
      <c r="F82" s="307" t="s">
        <v>2533</v>
      </c>
      <c r="G82" s="308">
        <v>77</v>
      </c>
    </row>
    <row r="83" spans="1:7" ht="15.75" x14ac:dyDescent="0.25">
      <c r="A83" s="321" t="s">
        <v>2498</v>
      </c>
      <c r="B83" s="5" t="str">
        <f t="shared" ref="B83:B114" ca="1" si="3">IF(OFFSET(C83,0,LangOffset,1,1)&lt;&gt;"",OFFSET(C83,0,LangOffset,1,1),"")</f>
        <v>TB Cat.II Patient Kit A1 or A2-Without Streptomycin+Sy+H2o</v>
      </c>
      <c r="C83" s="307" t="s">
        <v>2556</v>
      </c>
      <c r="D83" s="307" t="s">
        <v>2556</v>
      </c>
      <c r="E83" s="307" t="s">
        <v>2556</v>
      </c>
      <c r="F83" s="307" t="s">
        <v>2556</v>
      </c>
      <c r="G83" s="308">
        <v>78</v>
      </c>
    </row>
    <row r="84" spans="1:7" ht="15.75" x14ac:dyDescent="0.25">
      <c r="A84" s="321" t="s">
        <v>2498</v>
      </c>
      <c r="B84" s="5" t="str">
        <f t="shared" ca="1" si="3"/>
        <v>TB CatII-Patient Kit B1 or B2-Without Streptomycin+Sy+H2O</v>
      </c>
      <c r="C84" s="307" t="s">
        <v>2557</v>
      </c>
      <c r="D84" s="307" t="s">
        <v>2557</v>
      </c>
      <c r="E84" s="307" t="s">
        <v>2557</v>
      </c>
      <c r="F84" s="307" t="s">
        <v>2557</v>
      </c>
      <c r="G84" s="308">
        <v>79</v>
      </c>
    </row>
    <row r="85" spans="1:7" ht="15.75" x14ac:dyDescent="0.25">
      <c r="A85" s="321" t="s">
        <v>2498</v>
      </c>
      <c r="B85" s="5" t="str">
        <f t="shared" ca="1" si="3"/>
        <v>TB India PC1 Cat-I Patient Kit</v>
      </c>
      <c r="C85" s="307" t="s">
        <v>2534</v>
      </c>
      <c r="D85" s="307" t="s">
        <v>2534</v>
      </c>
      <c r="E85" s="307" t="s">
        <v>2534</v>
      </c>
      <c r="F85" s="307" t="s">
        <v>2534</v>
      </c>
      <c r="G85" s="308">
        <v>80</v>
      </c>
    </row>
    <row r="86" spans="1:7" ht="15.75" x14ac:dyDescent="0.25">
      <c r="A86" s="321" t="s">
        <v>2498</v>
      </c>
      <c r="B86" s="5" t="str">
        <f t="shared" ca="1" si="3"/>
        <v>TB India PC10</v>
      </c>
      <c r="C86" s="307" t="s">
        <v>2542</v>
      </c>
      <c r="D86" s="307" t="s">
        <v>2542</v>
      </c>
      <c r="E86" s="307" t="s">
        <v>2542</v>
      </c>
      <c r="F86" s="307" t="s">
        <v>2542</v>
      </c>
      <c r="G86" s="308">
        <v>81</v>
      </c>
    </row>
    <row r="87" spans="1:7" ht="15.75" x14ac:dyDescent="0.25">
      <c r="A87" s="321" t="s">
        <v>2498</v>
      </c>
      <c r="B87" s="5" t="str">
        <f t="shared" ca="1" si="3"/>
        <v>TB India PC11</v>
      </c>
      <c r="C87" s="307" t="s">
        <v>2543</v>
      </c>
      <c r="D87" s="307" t="s">
        <v>2543</v>
      </c>
      <c r="E87" s="307" t="s">
        <v>2543</v>
      </c>
      <c r="F87" s="307" t="s">
        <v>2543</v>
      </c>
      <c r="G87" s="308">
        <v>82</v>
      </c>
    </row>
    <row r="88" spans="1:7" ht="15.75" x14ac:dyDescent="0.25">
      <c r="A88" s="321" t="s">
        <v>2498</v>
      </c>
      <c r="B88" s="5" t="str">
        <f t="shared" ca="1" si="3"/>
        <v>TB India PC12</v>
      </c>
      <c r="C88" s="307" t="s">
        <v>2549</v>
      </c>
      <c r="D88" s="307" t="s">
        <v>2549</v>
      </c>
      <c r="E88" s="307" t="s">
        <v>2549</v>
      </c>
      <c r="F88" s="307" t="s">
        <v>2549</v>
      </c>
      <c r="G88" s="308">
        <v>83</v>
      </c>
    </row>
    <row r="89" spans="1:7" ht="15.75" x14ac:dyDescent="0.25">
      <c r="A89" s="321" t="s">
        <v>2498</v>
      </c>
      <c r="B89" s="5" t="str">
        <f t="shared" ca="1" si="3"/>
        <v>TB India PC13 Ped PWBs 6-10kg</v>
      </c>
      <c r="C89" s="307" t="s">
        <v>2535</v>
      </c>
      <c r="D89" s="307" t="s">
        <v>2535</v>
      </c>
      <c r="E89" s="307" t="s">
        <v>2535</v>
      </c>
      <c r="F89" s="307" t="s">
        <v>2535</v>
      </c>
      <c r="G89" s="308">
        <v>84</v>
      </c>
    </row>
    <row r="90" spans="1:7" ht="15.75" x14ac:dyDescent="0.25">
      <c r="A90" s="321" t="s">
        <v>2498</v>
      </c>
      <c r="B90" s="5" t="str">
        <f t="shared" ca="1" si="3"/>
        <v>TB India PC14 Ped PWBs 11-17 kg</v>
      </c>
      <c r="C90" s="307" t="s">
        <v>2536</v>
      </c>
      <c r="D90" s="307" t="s">
        <v>2536</v>
      </c>
      <c r="E90" s="307" t="s">
        <v>2536</v>
      </c>
      <c r="F90" s="307" t="s">
        <v>2536</v>
      </c>
      <c r="G90" s="308">
        <v>85</v>
      </c>
    </row>
    <row r="91" spans="1:7" ht="15.75" x14ac:dyDescent="0.25">
      <c r="A91" s="321" t="s">
        <v>2498</v>
      </c>
      <c r="B91" s="5" t="str">
        <f t="shared" ca="1" si="3"/>
        <v>TB India PC15 Ped PPs 18-25 kg</v>
      </c>
      <c r="C91" s="307" t="s">
        <v>2537</v>
      </c>
      <c r="D91" s="307" t="s">
        <v>2537</v>
      </c>
      <c r="E91" s="307" t="s">
        <v>2537</v>
      </c>
      <c r="F91" s="307" t="s">
        <v>2537</v>
      </c>
      <c r="G91" s="308">
        <v>86</v>
      </c>
    </row>
    <row r="92" spans="1:7" ht="15.75" x14ac:dyDescent="0.25">
      <c r="A92" s="321" t="s">
        <v>2498</v>
      </c>
      <c r="B92" s="5" t="str">
        <f t="shared" ca="1" si="3"/>
        <v>TB India PC16 Ped PPs 18-25kg and 26-30kg</v>
      </c>
      <c r="C92" s="307" t="s">
        <v>2538</v>
      </c>
      <c r="D92" s="307" t="s">
        <v>2538</v>
      </c>
      <c r="E92" s="307" t="s">
        <v>2538</v>
      </c>
      <c r="F92" s="307" t="s">
        <v>2538</v>
      </c>
      <c r="G92" s="308">
        <v>87</v>
      </c>
    </row>
    <row r="93" spans="1:7" ht="15.75" x14ac:dyDescent="0.25">
      <c r="A93" s="321" t="s">
        <v>2498</v>
      </c>
      <c r="B93" s="5" t="str">
        <f t="shared" ca="1" si="3"/>
        <v>TB India PC2 Cat-II Patient Kit</v>
      </c>
      <c r="C93" s="307" t="s">
        <v>2539</v>
      </c>
      <c r="D93" s="307" t="s">
        <v>2539</v>
      </c>
      <c r="E93" s="307" t="s">
        <v>2539</v>
      </c>
      <c r="F93" s="307" t="s">
        <v>2539</v>
      </c>
      <c r="G93" s="308">
        <v>88</v>
      </c>
    </row>
    <row r="94" spans="1:7" ht="15.75" x14ac:dyDescent="0.25">
      <c r="A94" s="321" t="s">
        <v>2498</v>
      </c>
      <c r="B94" s="5" t="str">
        <f t="shared" ca="1" si="3"/>
        <v>TB India PC21</v>
      </c>
      <c r="C94" s="307" t="s">
        <v>2550</v>
      </c>
      <c r="D94" s="307" t="s">
        <v>2550</v>
      </c>
      <c r="E94" s="307" t="s">
        <v>2550</v>
      </c>
      <c r="F94" s="307" t="s">
        <v>2550</v>
      </c>
      <c r="G94" s="308">
        <v>89</v>
      </c>
    </row>
    <row r="95" spans="1:7" ht="15.75" x14ac:dyDescent="0.25">
      <c r="A95" s="321" t="s">
        <v>2498</v>
      </c>
      <c r="B95" s="5" t="str">
        <f t="shared" ca="1" si="3"/>
        <v>TB India PC23</v>
      </c>
      <c r="C95" s="307" t="s">
        <v>2551</v>
      </c>
      <c r="D95" s="307" t="s">
        <v>2551</v>
      </c>
      <c r="E95" s="307" t="s">
        <v>2551</v>
      </c>
      <c r="F95" s="307" t="s">
        <v>2551</v>
      </c>
      <c r="G95" s="308">
        <v>90</v>
      </c>
    </row>
    <row r="96" spans="1:7" ht="15.75" x14ac:dyDescent="0.25">
      <c r="A96" s="321" t="s">
        <v>2498</v>
      </c>
      <c r="B96" s="5" t="str">
        <f t="shared" ca="1" si="3"/>
        <v>TB India PC26</v>
      </c>
      <c r="C96" s="307" t="s">
        <v>2552</v>
      </c>
      <c r="D96" s="307" t="s">
        <v>2552</v>
      </c>
      <c r="E96" s="307" t="s">
        <v>2552</v>
      </c>
      <c r="F96" s="307" t="s">
        <v>2552</v>
      </c>
      <c r="G96" s="308">
        <v>91</v>
      </c>
    </row>
    <row r="97" spans="1:7" ht="15.75" x14ac:dyDescent="0.25">
      <c r="A97" s="321" t="s">
        <v>2498</v>
      </c>
      <c r="B97" s="5" t="str">
        <f t="shared" ca="1" si="3"/>
        <v>TB India PC3</v>
      </c>
      <c r="C97" s="307" t="s">
        <v>2545</v>
      </c>
      <c r="D97" s="307" t="s">
        <v>2545</v>
      </c>
      <c r="E97" s="307" t="s">
        <v>2545</v>
      </c>
      <c r="F97" s="307" t="s">
        <v>2545</v>
      </c>
      <c r="G97" s="308">
        <v>92</v>
      </c>
    </row>
    <row r="98" spans="1:7" ht="15.75" x14ac:dyDescent="0.25">
      <c r="A98" s="321" t="s">
        <v>2498</v>
      </c>
      <c r="B98" s="5" t="str">
        <f t="shared" ca="1" si="3"/>
        <v>TB India PC31</v>
      </c>
      <c r="C98" s="307" t="s">
        <v>2553</v>
      </c>
      <c r="D98" s="307" t="s">
        <v>2553</v>
      </c>
      <c r="E98" s="307" t="s">
        <v>2553</v>
      </c>
      <c r="F98" s="307" t="s">
        <v>2553</v>
      </c>
      <c r="G98" s="308">
        <v>93</v>
      </c>
    </row>
    <row r="99" spans="1:7" ht="15.75" x14ac:dyDescent="0.25">
      <c r="A99" s="321" t="s">
        <v>2498</v>
      </c>
      <c r="B99" s="5" t="str">
        <f t="shared" ca="1" si="3"/>
        <v>TB India PC4</v>
      </c>
      <c r="C99" s="307" t="s">
        <v>2540</v>
      </c>
      <c r="D99" s="307" t="s">
        <v>2540</v>
      </c>
      <c r="E99" s="307" t="s">
        <v>2540</v>
      </c>
      <c r="F99" s="307" t="s">
        <v>2540</v>
      </c>
      <c r="G99" s="308">
        <v>94</v>
      </c>
    </row>
    <row r="100" spans="1:7" ht="15.75" x14ac:dyDescent="0.25">
      <c r="A100" s="321" t="s">
        <v>2498</v>
      </c>
      <c r="B100" s="5" t="str">
        <f t="shared" ca="1" si="3"/>
        <v>TB India PC5</v>
      </c>
      <c r="C100" s="307" t="s">
        <v>2541</v>
      </c>
      <c r="D100" s="307" t="s">
        <v>2541</v>
      </c>
      <c r="E100" s="307" t="s">
        <v>2541</v>
      </c>
      <c r="F100" s="307" t="s">
        <v>2541</v>
      </c>
      <c r="G100" s="308">
        <v>95</v>
      </c>
    </row>
    <row r="101" spans="1:7" ht="15.75" x14ac:dyDescent="0.25">
      <c r="A101" s="321" t="s">
        <v>2498</v>
      </c>
      <c r="B101" s="5" t="str">
        <f t="shared" ca="1" si="3"/>
        <v>TB India PC6</v>
      </c>
      <c r="C101" s="307" t="s">
        <v>2544</v>
      </c>
      <c r="D101" s="307" t="s">
        <v>2544</v>
      </c>
      <c r="E101" s="307" t="s">
        <v>2544</v>
      </c>
      <c r="F101" s="307" t="s">
        <v>2544</v>
      </c>
      <c r="G101" s="308">
        <v>96</v>
      </c>
    </row>
    <row r="102" spans="1:7" ht="15.75" x14ac:dyDescent="0.25">
      <c r="A102" s="321" t="s">
        <v>2498</v>
      </c>
      <c r="B102" s="5" t="str">
        <f t="shared" ca="1" si="3"/>
        <v>TB India PC7</v>
      </c>
      <c r="C102" s="307" t="s">
        <v>2546</v>
      </c>
      <c r="D102" s="307" t="s">
        <v>2546</v>
      </c>
      <c r="E102" s="307" t="s">
        <v>2546</v>
      </c>
      <c r="F102" s="307" t="s">
        <v>2546</v>
      </c>
      <c r="G102" s="308">
        <v>97</v>
      </c>
    </row>
    <row r="103" spans="1:7" ht="15.75" x14ac:dyDescent="0.25">
      <c r="A103" s="321" t="s">
        <v>2498</v>
      </c>
      <c r="B103" s="5" t="str">
        <f t="shared" ca="1" si="3"/>
        <v>TB India PC8</v>
      </c>
      <c r="C103" s="307" t="s">
        <v>2547</v>
      </c>
      <c r="D103" s="307" t="s">
        <v>2547</v>
      </c>
      <c r="E103" s="307" t="s">
        <v>2547</v>
      </c>
      <c r="F103" s="307" t="s">
        <v>2547</v>
      </c>
      <c r="G103" s="308">
        <v>98</v>
      </c>
    </row>
    <row r="104" spans="1:7" ht="15.75" x14ac:dyDescent="0.25">
      <c r="A104" s="321" t="s">
        <v>2498</v>
      </c>
      <c r="B104" s="5" t="str">
        <f t="shared" ca="1" si="3"/>
        <v>TB India PC9</v>
      </c>
      <c r="C104" s="307" t="s">
        <v>2548</v>
      </c>
      <c r="D104" s="307" t="s">
        <v>2548</v>
      </c>
      <c r="E104" s="307" t="s">
        <v>2548</v>
      </c>
      <c r="F104" s="307" t="s">
        <v>2548</v>
      </c>
      <c r="G104" s="308">
        <v>99</v>
      </c>
    </row>
    <row r="105" spans="1:7" ht="15.75" x14ac:dyDescent="0.25">
      <c r="A105" s="321" t="s">
        <v>2498</v>
      </c>
      <c r="B105" s="5" t="str">
        <f t="shared" ca="1" si="3"/>
        <v>Terizidone</v>
      </c>
      <c r="C105" s="307" t="s">
        <v>2526</v>
      </c>
      <c r="D105" s="307" t="s">
        <v>2526</v>
      </c>
      <c r="E105" s="307" t="s">
        <v>2526</v>
      </c>
      <c r="F105" s="307" t="s">
        <v>2526</v>
      </c>
      <c r="G105" s="308">
        <v>100</v>
      </c>
    </row>
    <row r="106" spans="1:7" ht="15.75" x14ac:dyDescent="0.25">
      <c r="A106" s="321" t="s">
        <v>2498</v>
      </c>
      <c r="B106" s="5" t="str">
        <f t="shared" ca="1" si="3"/>
        <v>Water for injection</v>
      </c>
      <c r="C106" s="307" t="s">
        <v>2554</v>
      </c>
      <c r="D106" s="307" t="s">
        <v>2554</v>
      </c>
      <c r="E106" s="307" t="s">
        <v>2554</v>
      </c>
      <c r="F106" s="307" t="s">
        <v>2554</v>
      </c>
      <c r="G106" s="308">
        <v>101</v>
      </c>
    </row>
    <row r="107" spans="1:7" ht="39" x14ac:dyDescent="0.25">
      <c r="A107" s="321" t="s">
        <v>2499</v>
      </c>
      <c r="B107" s="5" t="str">
        <f t="shared" ca="1" si="3"/>
        <v>Amodiaquine/Artesunate</v>
      </c>
      <c r="C107" s="314" t="s">
        <v>4828</v>
      </c>
      <c r="D107" s="314" t="s">
        <v>4828</v>
      </c>
      <c r="E107" s="314" t="s">
        <v>4828</v>
      </c>
      <c r="F107" s="314" t="s">
        <v>4828</v>
      </c>
      <c r="G107" s="315">
        <v>110</v>
      </c>
    </row>
    <row r="108" spans="1:7" ht="51.75" x14ac:dyDescent="0.25">
      <c r="A108" s="321" t="s">
        <v>2499</v>
      </c>
      <c r="B108" s="5" t="str">
        <f t="shared" ca="1" si="3"/>
        <v>Amodiaquine+(Sulfadoxine/Pyrimethamine)</v>
      </c>
      <c r="C108" s="314" t="s">
        <v>4829</v>
      </c>
      <c r="D108" s="314" t="s">
        <v>4829</v>
      </c>
      <c r="E108" s="314" t="s">
        <v>4829</v>
      </c>
      <c r="F108" s="314" t="s">
        <v>4829</v>
      </c>
      <c r="G108" s="315">
        <v>102</v>
      </c>
    </row>
    <row r="109" spans="1:7" ht="39" x14ac:dyDescent="0.25">
      <c r="A109" s="321" t="s">
        <v>2499</v>
      </c>
      <c r="B109" s="5" t="str">
        <f t="shared" ca="1" si="3"/>
        <v>Amodiaquine+Artesunate</v>
      </c>
      <c r="C109" s="314" t="s">
        <v>4830</v>
      </c>
      <c r="D109" s="314" t="s">
        <v>4830</v>
      </c>
      <c r="E109" s="314" t="s">
        <v>4830</v>
      </c>
      <c r="F109" s="314" t="s">
        <v>4830</v>
      </c>
      <c r="G109" s="315">
        <v>109</v>
      </c>
    </row>
    <row r="110" spans="1:7" ht="39" x14ac:dyDescent="0.25">
      <c r="A110" s="321" t="s">
        <v>2499</v>
      </c>
      <c r="B110" s="5" t="str">
        <f t="shared" ca="1" si="3"/>
        <v>Artemether/Lumefantrine</v>
      </c>
      <c r="C110" s="314" t="s">
        <v>4831</v>
      </c>
      <c r="D110" s="314" t="s">
        <v>4831</v>
      </c>
      <c r="E110" s="314" t="s">
        <v>4831</v>
      </c>
      <c r="F110" s="314" t="s">
        <v>4831</v>
      </c>
      <c r="G110" s="315">
        <v>105</v>
      </c>
    </row>
    <row r="111" spans="1:7" ht="15.75" x14ac:dyDescent="0.25">
      <c r="A111" s="321" t="s">
        <v>2499</v>
      </c>
      <c r="B111" s="5" t="str">
        <f t="shared" ca="1" si="3"/>
        <v>Artemotil</v>
      </c>
      <c r="C111" s="314" t="s">
        <v>4832</v>
      </c>
      <c r="D111" s="314" t="s">
        <v>4832</v>
      </c>
      <c r="E111" s="314" t="s">
        <v>4832</v>
      </c>
      <c r="F111" s="314" t="s">
        <v>4832</v>
      </c>
      <c r="G111" s="315">
        <v>106</v>
      </c>
    </row>
    <row r="112" spans="1:7" ht="15.75" x14ac:dyDescent="0.25">
      <c r="A112" s="321" t="s">
        <v>2499</v>
      </c>
      <c r="B112" s="5" t="str">
        <f t="shared" ca="1" si="3"/>
        <v>Artesunate</v>
      </c>
      <c r="C112" s="314" t="s">
        <v>2563</v>
      </c>
      <c r="D112" s="314" t="s">
        <v>2563</v>
      </c>
      <c r="E112" s="314" t="s">
        <v>2563</v>
      </c>
      <c r="F112" s="314" t="s">
        <v>2563</v>
      </c>
      <c r="G112" s="315">
        <v>107</v>
      </c>
    </row>
    <row r="113" spans="1:7" ht="64.5" x14ac:dyDescent="0.25">
      <c r="A113" s="321" t="s">
        <v>2499</v>
      </c>
      <c r="B113" s="5" t="str">
        <f t="shared" ca="1" si="3"/>
        <v>Artesunate + [Sulfadoxine/Pyrimethamine]</v>
      </c>
      <c r="C113" s="314" t="s">
        <v>4833</v>
      </c>
      <c r="D113" s="314" t="s">
        <v>4833</v>
      </c>
      <c r="E113" s="314" t="s">
        <v>4833</v>
      </c>
      <c r="F113" s="314" t="s">
        <v>4833</v>
      </c>
      <c r="G113" s="315">
        <v>108</v>
      </c>
    </row>
    <row r="114" spans="1:7" ht="26.25" x14ac:dyDescent="0.25">
      <c r="A114" s="321" t="s">
        <v>2499</v>
      </c>
      <c r="B114" s="5" t="str">
        <f t="shared" ca="1" si="3"/>
        <v>Artesunate/Mefloquine</v>
      </c>
      <c r="C114" s="316" t="s">
        <v>4834</v>
      </c>
      <c r="D114" s="316" t="s">
        <v>4834</v>
      </c>
      <c r="E114" s="316" t="s">
        <v>4834</v>
      </c>
      <c r="F114" s="316" t="s">
        <v>4834</v>
      </c>
      <c r="G114" s="317">
        <v>112</v>
      </c>
    </row>
    <row r="115" spans="1:7" ht="39" x14ac:dyDescent="0.25">
      <c r="A115" s="321" t="s">
        <v>2499</v>
      </c>
      <c r="B115" s="5" t="str">
        <f t="shared" ref="B115:B130" ca="1" si="4">IF(OFFSET(C115,0,LangOffset,1,1)&lt;&gt;"",OFFSET(C115,0,LangOffset,1,1),"")</f>
        <v>Artesunate/Pyronaridine</v>
      </c>
      <c r="C115" s="314" t="s">
        <v>4835</v>
      </c>
      <c r="D115" s="314" t="s">
        <v>4835</v>
      </c>
      <c r="E115" s="314" t="s">
        <v>4835</v>
      </c>
      <c r="F115" s="314" t="s">
        <v>4835</v>
      </c>
      <c r="G115" s="318">
        <v>157</v>
      </c>
    </row>
    <row r="116" spans="1:7" ht="26.25" x14ac:dyDescent="0.25">
      <c r="A116" s="321" t="s">
        <v>2499</v>
      </c>
      <c r="B116" s="5" t="str">
        <f t="shared" ca="1" si="4"/>
        <v>Chloroquine</v>
      </c>
      <c r="C116" s="314" t="s">
        <v>2564</v>
      </c>
      <c r="D116" s="314" t="s">
        <v>2564</v>
      </c>
      <c r="E116" s="314" t="s">
        <v>2564</v>
      </c>
      <c r="F116" s="314" t="s">
        <v>2564</v>
      </c>
      <c r="G116" s="315">
        <v>113</v>
      </c>
    </row>
    <row r="117" spans="1:7" ht="39" x14ac:dyDescent="0.25">
      <c r="A117" s="321" t="s">
        <v>2499</v>
      </c>
      <c r="B117" s="5" t="str">
        <f t="shared" ca="1" si="4"/>
        <v>Dihydroartemisinin/Piperaquine</v>
      </c>
      <c r="C117" s="314" t="s">
        <v>4836</v>
      </c>
      <c r="D117" s="314" t="s">
        <v>4836</v>
      </c>
      <c r="E117" s="314" t="s">
        <v>4836</v>
      </c>
      <c r="F117" s="314" t="s">
        <v>4836</v>
      </c>
      <c r="G117" s="315">
        <v>116</v>
      </c>
    </row>
    <row r="118" spans="1:7" ht="15.75" x14ac:dyDescent="0.25">
      <c r="A118" s="321" t="s">
        <v>2499</v>
      </c>
      <c r="B118" s="5" t="str">
        <f t="shared" ca="1" si="4"/>
        <v>Mefloquine</v>
      </c>
      <c r="C118" s="314" t="s">
        <v>2565</v>
      </c>
      <c r="D118" s="314" t="s">
        <v>2565</v>
      </c>
      <c r="E118" s="314" t="s">
        <v>2565</v>
      </c>
      <c r="F118" s="314" t="s">
        <v>2565</v>
      </c>
      <c r="G118" s="315">
        <v>117</v>
      </c>
    </row>
    <row r="119" spans="1:7" ht="15.75" x14ac:dyDescent="0.25">
      <c r="A119" s="321" t="s">
        <v>2499</v>
      </c>
      <c r="B119" s="5" t="str">
        <f t="shared" ca="1" si="4"/>
        <v>Primaquine</v>
      </c>
      <c r="C119" s="314" t="s">
        <v>2566</v>
      </c>
      <c r="D119" s="314" t="s">
        <v>2566</v>
      </c>
      <c r="E119" s="314" t="s">
        <v>2566</v>
      </c>
      <c r="F119" s="314" t="s">
        <v>2566</v>
      </c>
      <c r="G119" s="315">
        <v>118</v>
      </c>
    </row>
    <row r="120" spans="1:7" ht="15.75" x14ac:dyDescent="0.25">
      <c r="A120" s="321" t="s">
        <v>2499</v>
      </c>
      <c r="B120" s="5" t="str">
        <f t="shared" ca="1" si="4"/>
        <v>Proguanil</v>
      </c>
      <c r="C120" s="314" t="s">
        <v>2568</v>
      </c>
      <c r="D120" s="314" t="s">
        <v>2568</v>
      </c>
      <c r="E120" s="314" t="s">
        <v>2568</v>
      </c>
      <c r="F120" s="314" t="s">
        <v>2568</v>
      </c>
      <c r="G120" s="315">
        <v>119</v>
      </c>
    </row>
    <row r="121" spans="1:7" ht="15.75" x14ac:dyDescent="0.25">
      <c r="A121" s="321" t="s">
        <v>2499</v>
      </c>
      <c r="B121" s="5" t="str">
        <f t="shared" ca="1" si="4"/>
        <v>Quinine</v>
      </c>
      <c r="C121" s="314" t="s">
        <v>2567</v>
      </c>
      <c r="D121" s="314" t="s">
        <v>2567</v>
      </c>
      <c r="E121" s="314" t="s">
        <v>2567</v>
      </c>
      <c r="F121" s="314" t="s">
        <v>2567</v>
      </c>
      <c r="G121" s="315">
        <v>120</v>
      </c>
    </row>
    <row r="122" spans="1:7" ht="39" x14ac:dyDescent="0.25">
      <c r="A122" s="321" t="s">
        <v>2499</v>
      </c>
      <c r="B122" s="5" t="str">
        <f t="shared" ca="1" si="4"/>
        <v>Sulfadoxine/Pyrimethamine</v>
      </c>
      <c r="C122" s="314" t="s">
        <v>4837</v>
      </c>
      <c r="D122" s="314" t="s">
        <v>4837</v>
      </c>
      <c r="E122" s="314" t="s">
        <v>4837</v>
      </c>
      <c r="F122" s="314" t="s">
        <v>4837</v>
      </c>
      <c r="G122" s="315">
        <v>122</v>
      </c>
    </row>
    <row r="123" spans="1:7" ht="15.75" x14ac:dyDescent="0.25">
      <c r="A123" s="321" t="s">
        <v>2500</v>
      </c>
      <c r="B123" s="5" t="str">
        <f t="shared" ca="1" si="4"/>
        <v>*Buprenorphine</v>
      </c>
      <c r="C123" s="307" t="s">
        <v>2569</v>
      </c>
      <c r="D123" s="307" t="s">
        <v>2569</v>
      </c>
      <c r="E123" s="307" t="s">
        <v>2569</v>
      </c>
      <c r="F123" s="307" t="s">
        <v>2569</v>
      </c>
      <c r="G123" s="308">
        <v>123</v>
      </c>
    </row>
    <row r="124" spans="1:7" ht="15.75" x14ac:dyDescent="0.25">
      <c r="A124" s="321" t="s">
        <v>2500</v>
      </c>
      <c r="B124" s="5" t="str">
        <f t="shared" ca="1" si="4"/>
        <v>*Methadone</v>
      </c>
      <c r="C124" s="307" t="s">
        <v>2570</v>
      </c>
      <c r="D124" s="307" t="s">
        <v>2570</v>
      </c>
      <c r="E124" s="307" t="s">
        <v>2570</v>
      </c>
      <c r="F124" s="307" t="s">
        <v>2570</v>
      </c>
      <c r="G124" s="308">
        <v>124</v>
      </c>
    </row>
    <row r="125" spans="1:7" ht="64.5" x14ac:dyDescent="0.25">
      <c r="A125" s="321" t="s">
        <v>2501</v>
      </c>
      <c r="B125" s="5" t="str">
        <f t="shared" ca="1" si="4"/>
        <v xml:space="preserve">Long-lasting Insecticidal Net (LLIN), Conical, </v>
      </c>
      <c r="C125" s="314" t="s">
        <v>4838</v>
      </c>
      <c r="D125" s="314" t="s">
        <v>4838</v>
      </c>
      <c r="E125" s="314" t="s">
        <v>4838</v>
      </c>
      <c r="F125" s="314" t="s">
        <v>4838</v>
      </c>
      <c r="G125" s="313">
        <v>158</v>
      </c>
    </row>
    <row r="126" spans="1:7" ht="90" x14ac:dyDescent="0.25">
      <c r="A126" s="321" t="s">
        <v>2501</v>
      </c>
      <c r="B126" s="5" t="str">
        <f t="shared" ca="1" si="4"/>
        <v xml:space="preserve">Long-lasting Insecticidal Net (LLIN), Rectangular + Hammock  </v>
      </c>
      <c r="C126" s="314" t="s">
        <v>4839</v>
      </c>
      <c r="D126" s="314" t="s">
        <v>4839</v>
      </c>
      <c r="E126" s="314" t="s">
        <v>4839</v>
      </c>
      <c r="F126" s="314" t="s">
        <v>4839</v>
      </c>
      <c r="G126" s="318">
        <v>159</v>
      </c>
    </row>
    <row r="127" spans="1:7" ht="77.25" x14ac:dyDescent="0.25">
      <c r="A127" s="321" t="s">
        <v>2501</v>
      </c>
      <c r="B127" s="5" t="str">
        <f t="shared" ca="1" si="4"/>
        <v>Long-lasting Insecticidal Net (LLIN), Rectanngular</v>
      </c>
      <c r="C127" s="314" t="s">
        <v>4840</v>
      </c>
      <c r="D127" s="314" t="s">
        <v>4840</v>
      </c>
      <c r="E127" s="314" t="s">
        <v>4840</v>
      </c>
      <c r="F127" s="314" t="s">
        <v>4840</v>
      </c>
      <c r="G127" s="315">
        <v>128</v>
      </c>
    </row>
    <row r="128" spans="1:7" ht="15.75" x14ac:dyDescent="0.25">
      <c r="A128" s="321" t="s">
        <v>2502</v>
      </c>
      <c r="B128" s="5" t="str">
        <f t="shared" ca="1" si="4"/>
        <v>Male Latex Condom</v>
      </c>
      <c r="C128" s="307" t="s">
        <v>2571</v>
      </c>
      <c r="D128" s="307" t="s">
        <v>2571</v>
      </c>
      <c r="E128" s="307" t="s">
        <v>2571</v>
      </c>
      <c r="F128" s="307" t="s">
        <v>2571</v>
      </c>
      <c r="G128" s="308">
        <v>129</v>
      </c>
    </row>
    <row r="129" spans="1:7" ht="15.75" x14ac:dyDescent="0.25">
      <c r="A129" s="321" t="s">
        <v>2503</v>
      </c>
      <c r="B129" s="5" t="str">
        <f t="shared" ca="1" si="4"/>
        <v>Female Condom</v>
      </c>
      <c r="C129" s="307" t="s">
        <v>2572</v>
      </c>
      <c r="D129" s="307" t="s">
        <v>2572</v>
      </c>
      <c r="E129" s="307" t="s">
        <v>2572</v>
      </c>
      <c r="F129" s="307" t="s">
        <v>2572</v>
      </c>
      <c r="G129" s="308">
        <v>130</v>
      </c>
    </row>
    <row r="130" spans="1:7" ht="51.75" x14ac:dyDescent="0.25">
      <c r="A130" s="321" t="s">
        <v>2504</v>
      </c>
      <c r="B130" s="5" t="str">
        <f t="shared" ca="1" si="4"/>
        <v>Malaria test consumables</v>
      </c>
      <c r="C130" s="314" t="s">
        <v>4841</v>
      </c>
      <c r="D130" s="314" t="s">
        <v>4841</v>
      </c>
      <c r="E130" s="314" t="s">
        <v>4841</v>
      </c>
      <c r="F130" s="314" t="s">
        <v>4841</v>
      </c>
      <c r="G130" s="315">
        <v>140</v>
      </c>
    </row>
    <row r="131" spans="1:7" ht="15.75" x14ac:dyDescent="0.25">
      <c r="A131" s="321" t="s">
        <v>2504</v>
      </c>
      <c r="B131" s="5" t="str">
        <f t="shared" ref="B131:B162" ca="1" si="5">IF(OFFSET(C131,0,LangOffset,1,1)&lt;&gt;"",OFFSET(C131,0,LangOffset,1,1),"")</f>
        <v>Rapid Diagnostic Test - Cryptococcus, Antigen Detection</v>
      </c>
      <c r="C131" s="307" t="s">
        <v>4842</v>
      </c>
      <c r="D131" s="307" t="s">
        <v>4842</v>
      </c>
      <c r="E131" s="307" t="s">
        <v>4842</v>
      </c>
      <c r="F131" s="307" t="s">
        <v>4842</v>
      </c>
      <c r="G131" s="313">
        <v>160</v>
      </c>
    </row>
    <row r="132" spans="1:7" ht="15.75" x14ac:dyDescent="0.25">
      <c r="A132" s="321" t="s">
        <v>2504</v>
      </c>
      <c r="B132" s="5" t="str">
        <f t="shared" ca="1" si="5"/>
        <v>Rapid Diagnostic Test - HBV</v>
      </c>
      <c r="C132" s="307" t="s">
        <v>4843</v>
      </c>
      <c r="D132" s="307" t="s">
        <v>4843</v>
      </c>
      <c r="E132" s="307" t="s">
        <v>4843</v>
      </c>
      <c r="F132" s="307" t="s">
        <v>4843</v>
      </c>
      <c r="G132" s="318">
        <v>161</v>
      </c>
    </row>
    <row r="133" spans="1:7" ht="15.75" x14ac:dyDescent="0.25">
      <c r="A133" s="321" t="s">
        <v>2504</v>
      </c>
      <c r="B133" s="5" t="str">
        <f t="shared" ca="1" si="5"/>
        <v>Rapid Diagnostic Test - HCV</v>
      </c>
      <c r="C133" s="307" t="s">
        <v>4844</v>
      </c>
      <c r="D133" s="307" t="s">
        <v>4844</v>
      </c>
      <c r="E133" s="307" t="s">
        <v>4844</v>
      </c>
      <c r="F133" s="307" t="s">
        <v>4844</v>
      </c>
      <c r="G133" s="313">
        <v>162</v>
      </c>
    </row>
    <row r="134" spans="1:7" ht="15.75" x14ac:dyDescent="0.25">
      <c r="A134" s="321" t="s">
        <v>2504</v>
      </c>
      <c r="B134" s="270" t="str">
        <f t="shared" ca="1" si="5"/>
        <v>Rapid Diagnostic Test - HIV</v>
      </c>
      <c r="C134" s="307" t="s">
        <v>4845</v>
      </c>
      <c r="D134" s="307" t="s">
        <v>4845</v>
      </c>
      <c r="E134" s="307" t="s">
        <v>4845</v>
      </c>
      <c r="F134" s="307" t="s">
        <v>4845</v>
      </c>
      <c r="G134" s="318">
        <v>163</v>
      </c>
    </row>
    <row r="135" spans="1:7" ht="15.75" x14ac:dyDescent="0.25">
      <c r="A135" s="321" t="s">
        <v>2504</v>
      </c>
      <c r="B135" s="5" t="str">
        <f t="shared" ca="1" si="5"/>
        <v>Rapid Diagnostic Test - HIV &amp; Syphyllis</v>
      </c>
      <c r="C135" s="307" t="s">
        <v>4846</v>
      </c>
      <c r="D135" s="307" t="s">
        <v>4846</v>
      </c>
      <c r="E135" s="307" t="s">
        <v>4846</v>
      </c>
      <c r="F135" s="307" t="s">
        <v>4846</v>
      </c>
      <c r="G135" s="313">
        <v>164</v>
      </c>
    </row>
    <row r="136" spans="1:7" ht="51.75" x14ac:dyDescent="0.25">
      <c r="A136" s="321" t="s">
        <v>2504</v>
      </c>
      <c r="B136" s="5" t="str">
        <f t="shared" ca="1" si="5"/>
        <v>Rapid Diagnostic Test - Malaria</v>
      </c>
      <c r="C136" s="314" t="s">
        <v>4847</v>
      </c>
      <c r="D136" s="314" t="s">
        <v>4847</v>
      </c>
      <c r="E136" s="314" t="s">
        <v>4847</v>
      </c>
      <c r="F136" s="314" t="s">
        <v>4847</v>
      </c>
      <c r="G136" s="315">
        <v>132</v>
      </c>
    </row>
    <row r="137" spans="1:7" ht="15.75" x14ac:dyDescent="0.25">
      <c r="A137" s="321" t="s">
        <v>2504</v>
      </c>
      <c r="B137" s="5" t="str">
        <f t="shared" ca="1" si="5"/>
        <v xml:space="preserve">Rapid Diagnostic Test - Syphyllis </v>
      </c>
      <c r="C137" s="307" t="s">
        <v>4848</v>
      </c>
      <c r="D137" s="307" t="s">
        <v>4848</v>
      </c>
      <c r="E137" s="307" t="s">
        <v>4848</v>
      </c>
      <c r="F137" s="307" t="s">
        <v>4848</v>
      </c>
      <c r="G137" s="318">
        <v>165</v>
      </c>
    </row>
    <row r="138" spans="1:7" ht="15.75" x14ac:dyDescent="0.25">
      <c r="A138" s="321" t="s">
        <v>2504</v>
      </c>
      <c r="B138" s="5" t="str">
        <f t="shared" ca="1" si="5"/>
        <v>Rapid Diagnostic Test - Tuberculosis</v>
      </c>
      <c r="C138" s="319" t="s">
        <v>4849</v>
      </c>
      <c r="D138" s="319" t="s">
        <v>4849</v>
      </c>
      <c r="E138" s="319" t="s">
        <v>4849</v>
      </c>
      <c r="F138" s="319" t="s">
        <v>4849</v>
      </c>
      <c r="G138" s="313">
        <v>166</v>
      </c>
    </row>
    <row r="139" spans="1:7" ht="15.75" x14ac:dyDescent="0.25">
      <c r="A139" s="321" t="s">
        <v>2504</v>
      </c>
      <c r="B139" s="5" t="str">
        <f t="shared" ca="1" si="5"/>
        <v>Rapid Test HIV Self Testing</v>
      </c>
      <c r="C139" s="307" t="s">
        <v>4850</v>
      </c>
      <c r="D139" s="307" t="s">
        <v>4850</v>
      </c>
      <c r="E139" s="307" t="s">
        <v>4850</v>
      </c>
      <c r="F139" s="307" t="s">
        <v>4850</v>
      </c>
      <c r="G139" s="318">
        <v>167</v>
      </c>
    </row>
    <row r="140" spans="1:7" ht="39" x14ac:dyDescent="0.25">
      <c r="A140" s="321" t="s">
        <v>4078</v>
      </c>
      <c r="B140" s="5" t="str">
        <f t="shared" ca="1" si="5"/>
        <v>Assorted IRS accessories</v>
      </c>
      <c r="C140" s="314" t="s">
        <v>4851</v>
      </c>
      <c r="D140" s="314" t="s">
        <v>4851</v>
      </c>
      <c r="E140" s="314" t="s">
        <v>4851</v>
      </c>
      <c r="F140" s="314" t="s">
        <v>4851</v>
      </c>
      <c r="G140" s="313">
        <v>168</v>
      </c>
    </row>
    <row r="141" spans="1:7" ht="51.75" x14ac:dyDescent="0.25">
      <c r="A141" s="321" t="s">
        <v>4078</v>
      </c>
      <c r="B141" s="5" t="str">
        <f t="shared" ca="1" si="5"/>
        <v>insecticides formulations for IRS</v>
      </c>
      <c r="C141" s="314" t="s">
        <v>4852</v>
      </c>
      <c r="D141" s="314" t="s">
        <v>4852</v>
      </c>
      <c r="E141" s="314" t="s">
        <v>4852</v>
      </c>
      <c r="F141" s="314" t="s">
        <v>4852</v>
      </c>
      <c r="G141" s="318">
        <v>169</v>
      </c>
    </row>
    <row r="142" spans="1:7" ht="15.75" x14ac:dyDescent="0.25">
      <c r="A142" s="321" t="s">
        <v>2505</v>
      </c>
      <c r="B142" s="5" t="str">
        <f t="shared" ca="1" si="5"/>
        <v>Analyzer consumables/reagents</v>
      </c>
      <c r="C142" s="309" t="s">
        <v>4853</v>
      </c>
      <c r="D142" s="309" t="s">
        <v>4853</v>
      </c>
      <c r="E142" s="309" t="s">
        <v>4853</v>
      </c>
      <c r="F142" s="309" t="s">
        <v>4853</v>
      </c>
      <c r="G142" s="313">
        <v>170</v>
      </c>
    </row>
    <row r="143" spans="1:7" ht="15.75" x14ac:dyDescent="0.25">
      <c r="A143" s="321" t="s">
        <v>2505</v>
      </c>
      <c r="B143" s="5" t="str">
        <f t="shared" ca="1" si="5"/>
        <v>Analyzers &amp; accessories</v>
      </c>
      <c r="C143" s="309" t="s">
        <v>4854</v>
      </c>
      <c r="D143" s="309" t="s">
        <v>4854</v>
      </c>
      <c r="E143" s="309" t="s">
        <v>4854</v>
      </c>
      <c r="F143" s="309" t="s">
        <v>4854</v>
      </c>
      <c r="G143" s="318">
        <v>171</v>
      </c>
    </row>
    <row r="144" spans="1:7" ht="15.75" x14ac:dyDescent="0.25">
      <c r="A144" s="321" t="s">
        <v>2506</v>
      </c>
      <c r="B144" s="5" t="str">
        <f t="shared" ca="1" si="5"/>
        <v>HIV Early Infant Diagnosis  kits</v>
      </c>
      <c r="C144" s="307" t="s">
        <v>4855</v>
      </c>
      <c r="D144" s="307" t="s">
        <v>4855</v>
      </c>
      <c r="E144" s="307" t="s">
        <v>4855</v>
      </c>
      <c r="F144" s="307" t="s">
        <v>4855</v>
      </c>
      <c r="G144" s="313">
        <v>172</v>
      </c>
    </row>
    <row r="145" spans="1:7" ht="15.75" x14ac:dyDescent="0.25">
      <c r="A145" s="321" t="s">
        <v>2506</v>
      </c>
      <c r="B145" s="5" t="str">
        <f t="shared" ca="1" si="5"/>
        <v>HIV Viral Load test  kits</v>
      </c>
      <c r="C145" s="307" t="s">
        <v>4856</v>
      </c>
      <c r="D145" s="307" t="s">
        <v>4856</v>
      </c>
      <c r="E145" s="307" t="s">
        <v>4856</v>
      </c>
      <c r="F145" s="307" t="s">
        <v>4856</v>
      </c>
      <c r="G145" s="318">
        <v>173</v>
      </c>
    </row>
    <row r="146" spans="1:7" ht="15.75" x14ac:dyDescent="0.25">
      <c r="A146" s="321" t="s">
        <v>2506</v>
      </c>
      <c r="B146" s="5" t="str">
        <f t="shared" ca="1" si="5"/>
        <v>HIV VL Equipment/parts/consumables</v>
      </c>
      <c r="C146" s="307" t="s">
        <v>4857</v>
      </c>
      <c r="D146" s="307" t="s">
        <v>4857</v>
      </c>
      <c r="E146" s="307" t="s">
        <v>4857</v>
      </c>
      <c r="F146" s="307" t="s">
        <v>4857</v>
      </c>
      <c r="G146" s="313">
        <v>174</v>
      </c>
    </row>
    <row r="147" spans="1:7" ht="15.75" x14ac:dyDescent="0.25">
      <c r="A147" s="321" t="s">
        <v>2507</v>
      </c>
      <c r="B147" s="5" t="str">
        <f t="shared" ca="1" si="5"/>
        <v>Accessories for Microscope</v>
      </c>
      <c r="C147" s="307" t="s">
        <v>4858</v>
      </c>
      <c r="D147" s="307" t="s">
        <v>4858</v>
      </c>
      <c r="E147" s="307" t="s">
        <v>4858</v>
      </c>
      <c r="F147" s="307" t="s">
        <v>4858</v>
      </c>
      <c r="G147" s="318">
        <v>175</v>
      </c>
    </row>
    <row r="148" spans="1:7" ht="15.75" x14ac:dyDescent="0.25">
      <c r="A148" s="321" t="s">
        <v>2507</v>
      </c>
      <c r="B148" s="270" t="str">
        <f t="shared" ca="1" si="5"/>
        <v>LED Microscope</v>
      </c>
      <c r="C148" s="307" t="s">
        <v>4859</v>
      </c>
      <c r="D148" s="307" t="s">
        <v>4859</v>
      </c>
      <c r="E148" s="307" t="s">
        <v>4859</v>
      </c>
      <c r="F148" s="307" t="s">
        <v>4859</v>
      </c>
      <c r="G148" s="313">
        <v>176</v>
      </c>
    </row>
    <row r="149" spans="1:7" ht="39" x14ac:dyDescent="0.25">
      <c r="A149" s="321" t="s">
        <v>2507</v>
      </c>
      <c r="B149" s="5" t="str">
        <f t="shared" ca="1" si="5"/>
        <v>Microscopes &amp; accessories</v>
      </c>
      <c r="C149" s="314" t="s">
        <v>2573</v>
      </c>
      <c r="D149" s="314" t="s">
        <v>2573</v>
      </c>
      <c r="E149" s="314" t="s">
        <v>2573</v>
      </c>
      <c r="F149" s="314" t="s">
        <v>2573</v>
      </c>
      <c r="G149" s="315">
        <v>146</v>
      </c>
    </row>
    <row r="150" spans="1:7" ht="15.75" x14ac:dyDescent="0.25">
      <c r="A150" s="321" t="s">
        <v>2507</v>
      </c>
      <c r="B150" s="5" t="str">
        <f t="shared" ca="1" si="5"/>
        <v>TB Diagnostic kits</v>
      </c>
      <c r="C150" s="307" t="s">
        <v>4860</v>
      </c>
      <c r="D150" s="307" t="s">
        <v>4860</v>
      </c>
      <c r="E150" s="307" t="s">
        <v>4860</v>
      </c>
      <c r="F150" s="307" t="s">
        <v>4860</v>
      </c>
      <c r="G150" s="318">
        <v>177</v>
      </c>
    </row>
    <row r="151" spans="1:7" s="270" customFormat="1" ht="15.75" x14ac:dyDescent="0.25">
      <c r="A151" s="321" t="s">
        <v>2507</v>
      </c>
      <c r="B151" s="5" t="str">
        <f t="shared" ca="1" si="5"/>
        <v>TB Microscopy reagents</v>
      </c>
      <c r="C151" s="307" t="s">
        <v>4861</v>
      </c>
      <c r="D151" s="307" t="s">
        <v>4861</v>
      </c>
      <c r="E151" s="307" t="s">
        <v>4861</v>
      </c>
      <c r="F151" s="307" t="s">
        <v>4861</v>
      </c>
      <c r="G151" s="313">
        <v>178</v>
      </c>
    </row>
    <row r="152" spans="1:7" s="270" customFormat="1" ht="15.75" x14ac:dyDescent="0.25">
      <c r="A152" s="321" t="s">
        <v>2508</v>
      </c>
      <c r="B152" s="5" t="str">
        <f t="shared" ca="1" si="5"/>
        <v>GeneXpert Instruments, Accessories  and Xpert Cartridges</v>
      </c>
      <c r="C152" s="307" t="s">
        <v>4862</v>
      </c>
      <c r="D152" s="307" t="s">
        <v>4862</v>
      </c>
      <c r="E152" s="307" t="s">
        <v>4862</v>
      </c>
      <c r="F152" s="307" t="s">
        <v>4862</v>
      </c>
      <c r="G152" s="318">
        <v>179</v>
      </c>
    </row>
    <row r="153" spans="1:7" ht="15.75" x14ac:dyDescent="0.25">
      <c r="A153" s="321" t="s">
        <v>2508</v>
      </c>
      <c r="B153" s="5" t="str">
        <f t="shared" ca="1" si="5"/>
        <v>GeneXpert Warranty &amp; Spare parts</v>
      </c>
      <c r="C153" s="307" t="s">
        <v>4863</v>
      </c>
      <c r="D153" s="307" t="s">
        <v>4863</v>
      </c>
      <c r="E153" s="307" t="s">
        <v>4863</v>
      </c>
      <c r="F153" s="307" t="s">
        <v>4863</v>
      </c>
      <c r="G153" s="313">
        <v>180</v>
      </c>
    </row>
    <row r="154" spans="1:7" ht="15.75" x14ac:dyDescent="0.25">
      <c r="A154" s="321" t="s">
        <v>2508</v>
      </c>
      <c r="B154" s="5" t="str">
        <f t="shared" ca="1" si="5"/>
        <v>HAIN LIFESCIENCE Consumables and others</v>
      </c>
      <c r="C154" s="307" t="s">
        <v>4864</v>
      </c>
      <c r="D154" s="307" t="s">
        <v>4864</v>
      </c>
      <c r="E154" s="307" t="s">
        <v>4864</v>
      </c>
      <c r="F154" s="307" t="s">
        <v>4864</v>
      </c>
      <c r="G154" s="318">
        <v>181</v>
      </c>
    </row>
    <row r="155" spans="1:7" ht="15.75" x14ac:dyDescent="0.25">
      <c r="A155" s="321" t="s">
        <v>2508</v>
      </c>
      <c r="B155" s="5" t="str">
        <f t="shared" ca="1" si="5"/>
        <v>HAIN LIFESCIENCE Instrument</v>
      </c>
      <c r="C155" s="307" t="s">
        <v>4865</v>
      </c>
      <c r="D155" s="307" t="s">
        <v>4865</v>
      </c>
      <c r="E155" s="307" t="s">
        <v>4865</v>
      </c>
      <c r="F155" s="307" t="s">
        <v>4865</v>
      </c>
      <c r="G155" s="313">
        <v>182</v>
      </c>
    </row>
    <row r="156" spans="1:7" ht="15.75" x14ac:dyDescent="0.25">
      <c r="A156" s="321" t="s">
        <v>2508</v>
      </c>
      <c r="B156" s="5" t="str">
        <f t="shared" ca="1" si="5"/>
        <v>HAIN LIFESCIENCE LIFESCIENCE Instrument</v>
      </c>
      <c r="C156" s="307" t="s">
        <v>4866</v>
      </c>
      <c r="D156" s="307" t="s">
        <v>4866</v>
      </c>
      <c r="E156" s="307" t="s">
        <v>4866</v>
      </c>
      <c r="F156" s="307" t="s">
        <v>4866</v>
      </c>
      <c r="G156" s="318">
        <v>183</v>
      </c>
    </row>
    <row r="157" spans="1:7" ht="15.75" x14ac:dyDescent="0.25">
      <c r="A157" s="321" t="s">
        <v>4874</v>
      </c>
      <c r="B157" s="5" t="str">
        <f t="shared" ca="1" si="5"/>
        <v>Health equipment maintenance and services</v>
      </c>
      <c r="C157" s="320" t="s">
        <v>4867</v>
      </c>
      <c r="D157" s="320" t="s">
        <v>4867</v>
      </c>
      <c r="E157" s="320" t="s">
        <v>4867</v>
      </c>
      <c r="F157" s="320" t="s">
        <v>4867</v>
      </c>
      <c r="G157" s="313">
        <v>184</v>
      </c>
    </row>
    <row r="158" spans="1:7" ht="15.75" x14ac:dyDescent="0.25">
      <c r="A158" s="321" t="s">
        <v>2509</v>
      </c>
      <c r="B158" s="5" t="str">
        <f t="shared" ca="1" si="5"/>
        <v>Analyzer consumables/reagents</v>
      </c>
      <c r="C158" s="307" t="s">
        <v>4853</v>
      </c>
      <c r="D158" s="307" t="s">
        <v>4853</v>
      </c>
      <c r="E158" s="307" t="s">
        <v>4853</v>
      </c>
      <c r="F158" s="307" t="s">
        <v>4853</v>
      </c>
      <c r="G158" s="318">
        <v>170</v>
      </c>
    </row>
    <row r="159" spans="1:7" ht="15.75" x14ac:dyDescent="0.25">
      <c r="A159" s="321" t="s">
        <v>2509</v>
      </c>
      <c r="B159" s="5" t="str">
        <f t="shared" ca="1" si="5"/>
        <v>Analyzers &amp; accessories</v>
      </c>
      <c r="C159" s="307" t="s">
        <v>4854</v>
      </c>
      <c r="D159" s="307" t="s">
        <v>4854</v>
      </c>
      <c r="E159" s="307" t="s">
        <v>4854</v>
      </c>
      <c r="F159" s="307" t="s">
        <v>4854</v>
      </c>
      <c r="G159" s="313">
        <v>171</v>
      </c>
    </row>
    <row r="160" spans="1:7" ht="51.75" x14ac:dyDescent="0.25">
      <c r="A160" s="321" t="s">
        <v>2509</v>
      </c>
      <c r="B160" s="5" t="str">
        <f t="shared" ca="1" si="5"/>
        <v>BD BACTEC MGIT 960 Consumable</v>
      </c>
      <c r="C160" s="314" t="s">
        <v>4868</v>
      </c>
      <c r="D160" s="314" t="s">
        <v>4868</v>
      </c>
      <c r="E160" s="314" t="s">
        <v>4868</v>
      </c>
      <c r="F160" s="314" t="s">
        <v>4868</v>
      </c>
      <c r="G160" s="318">
        <v>187</v>
      </c>
    </row>
    <row r="161" spans="1:7" ht="51.75" x14ac:dyDescent="0.25">
      <c r="A161" s="321" t="s">
        <v>2509</v>
      </c>
      <c r="B161" s="5" t="str">
        <f t="shared" ca="1" si="5"/>
        <v>BD BACTEC MGIT 960 Instrument/Accessory</v>
      </c>
      <c r="C161" s="314" t="s">
        <v>4869</v>
      </c>
      <c r="D161" s="314" t="s">
        <v>4869</v>
      </c>
      <c r="E161" s="314" t="s">
        <v>4869</v>
      </c>
      <c r="F161" s="314" t="s">
        <v>4869</v>
      </c>
      <c r="G161" s="313">
        <v>188</v>
      </c>
    </row>
    <row r="162" spans="1:7" ht="15.75" x14ac:dyDescent="0.25">
      <c r="A162" s="321" t="s">
        <v>2509</v>
      </c>
      <c r="B162" s="5" t="str">
        <f t="shared" ca="1" si="5"/>
        <v>Biological Safety Cabinets</v>
      </c>
      <c r="C162" s="307" t="s">
        <v>4870</v>
      </c>
      <c r="D162" s="307" t="s">
        <v>4870</v>
      </c>
      <c r="E162" s="307" t="s">
        <v>4870</v>
      </c>
      <c r="F162" s="307" t="s">
        <v>4870</v>
      </c>
      <c r="G162" s="318">
        <v>189</v>
      </c>
    </row>
    <row r="163" spans="1:7" ht="15.75" x14ac:dyDescent="0.25">
      <c r="A163" s="321" t="s">
        <v>2509</v>
      </c>
      <c r="B163" s="5" t="str">
        <f t="shared" ref="B163:B193" ca="1" si="6">IF(OFFSET(C163,0,LangOffset,1,1)&lt;&gt;"",OFFSET(C163,0,LangOffset,1,1),"")</f>
        <v>Laboratory centrifuges &amp; accessories</v>
      </c>
      <c r="C163" s="307" t="s">
        <v>4871</v>
      </c>
      <c r="D163" s="307" t="s">
        <v>4871</v>
      </c>
      <c r="E163" s="307" t="s">
        <v>4871</v>
      </c>
      <c r="F163" s="307" t="s">
        <v>4871</v>
      </c>
      <c r="G163" s="313">
        <v>190</v>
      </c>
    </row>
    <row r="164" spans="1:7" ht="15.75" x14ac:dyDescent="0.25">
      <c r="A164" s="321" t="s">
        <v>2509</v>
      </c>
      <c r="B164" s="5" t="str">
        <f t="shared" ca="1" si="6"/>
        <v>Specimen collection and transport</v>
      </c>
      <c r="C164" s="307" t="s">
        <v>4872</v>
      </c>
      <c r="D164" s="307" t="s">
        <v>4872</v>
      </c>
      <c r="E164" s="307" t="s">
        <v>4872</v>
      </c>
      <c r="F164" s="307" t="s">
        <v>4872</v>
      </c>
      <c r="G164" s="318">
        <v>191</v>
      </c>
    </row>
    <row r="165" spans="1:7" ht="15.75" x14ac:dyDescent="0.25">
      <c r="A165" s="321" t="s">
        <v>2509</v>
      </c>
      <c r="B165" s="5" t="str">
        <f t="shared" ca="1" si="6"/>
        <v>X-ray Equipment/consumables</v>
      </c>
      <c r="C165" s="307" t="s">
        <v>4873</v>
      </c>
      <c r="D165" s="307" t="s">
        <v>4873</v>
      </c>
      <c r="E165" s="307" t="s">
        <v>4873</v>
      </c>
      <c r="F165" s="307" t="s">
        <v>4873</v>
      </c>
      <c r="G165" s="313">
        <v>192</v>
      </c>
    </row>
    <row r="166" spans="1:7" x14ac:dyDescent="0.2">
      <c r="B166" s="5" t="str">
        <f t="shared" ca="1" si="6"/>
        <v/>
      </c>
    </row>
    <row r="167" spans="1:7" x14ac:dyDescent="0.2">
      <c r="B167" s="5" t="str">
        <f t="shared" ca="1" si="6"/>
        <v/>
      </c>
    </row>
    <row r="168" spans="1:7" x14ac:dyDescent="0.2">
      <c r="B168" s="5" t="str">
        <f t="shared" ca="1" si="6"/>
        <v/>
      </c>
    </row>
    <row r="169" spans="1:7" x14ac:dyDescent="0.2">
      <c r="B169" s="5" t="str">
        <f t="shared" ca="1" si="6"/>
        <v/>
      </c>
    </row>
    <row r="170" spans="1:7" x14ac:dyDescent="0.2">
      <c r="B170" s="5" t="str">
        <f t="shared" ca="1" si="6"/>
        <v/>
      </c>
    </row>
    <row r="171" spans="1:7" x14ac:dyDescent="0.2">
      <c r="B171" s="5" t="str">
        <f t="shared" ca="1" si="6"/>
        <v/>
      </c>
    </row>
    <row r="172" spans="1:7" x14ac:dyDescent="0.2">
      <c r="B172" s="5" t="str">
        <f t="shared" ca="1" si="6"/>
        <v/>
      </c>
    </row>
    <row r="173" spans="1:7" x14ac:dyDescent="0.2">
      <c r="B173" s="5" t="str">
        <f t="shared" ca="1" si="6"/>
        <v/>
      </c>
    </row>
    <row r="174" spans="1:7" x14ac:dyDescent="0.2">
      <c r="B174" s="5" t="str">
        <f t="shared" ca="1" si="6"/>
        <v/>
      </c>
    </row>
    <row r="175" spans="1:7" x14ac:dyDescent="0.2">
      <c r="B175" s="5" t="str">
        <f t="shared" ca="1" si="6"/>
        <v/>
      </c>
    </row>
    <row r="176" spans="1:7" x14ac:dyDescent="0.2">
      <c r="B176" s="5" t="str">
        <f t="shared" ca="1" si="6"/>
        <v/>
      </c>
    </row>
    <row r="177" spans="2:2" x14ac:dyDescent="0.2">
      <c r="B177" s="5" t="str">
        <f t="shared" ca="1" si="6"/>
        <v/>
      </c>
    </row>
    <row r="178" spans="2:2" x14ac:dyDescent="0.2">
      <c r="B178" s="5" t="str">
        <f t="shared" ca="1" si="6"/>
        <v/>
      </c>
    </row>
    <row r="179" spans="2:2" x14ac:dyDescent="0.2">
      <c r="B179" s="5" t="str">
        <f t="shared" ca="1" si="6"/>
        <v/>
      </c>
    </row>
    <row r="180" spans="2:2" x14ac:dyDescent="0.2">
      <c r="B180" s="5" t="str">
        <f t="shared" ca="1" si="6"/>
        <v/>
      </c>
    </row>
    <row r="181" spans="2:2" x14ac:dyDescent="0.2">
      <c r="B181" s="5" t="str">
        <f t="shared" ca="1" si="6"/>
        <v/>
      </c>
    </row>
    <row r="182" spans="2:2" x14ac:dyDescent="0.2">
      <c r="B182" s="5" t="str">
        <f t="shared" ca="1" si="6"/>
        <v/>
      </c>
    </row>
    <row r="183" spans="2:2" x14ac:dyDescent="0.2">
      <c r="B183" s="5" t="str">
        <f t="shared" ca="1" si="6"/>
        <v/>
      </c>
    </row>
    <row r="184" spans="2:2" x14ac:dyDescent="0.2">
      <c r="B184" s="5" t="str">
        <f t="shared" ca="1" si="6"/>
        <v/>
      </c>
    </row>
    <row r="185" spans="2:2" x14ac:dyDescent="0.2">
      <c r="B185" s="5" t="str">
        <f t="shared" ca="1" si="6"/>
        <v/>
      </c>
    </row>
    <row r="186" spans="2:2" x14ac:dyDescent="0.2">
      <c r="B186" s="5" t="str">
        <f t="shared" ca="1" si="6"/>
        <v/>
      </c>
    </row>
    <row r="187" spans="2:2" x14ac:dyDescent="0.2">
      <c r="B187" s="5" t="str">
        <f t="shared" ca="1" si="6"/>
        <v/>
      </c>
    </row>
    <row r="188" spans="2:2" x14ac:dyDescent="0.2">
      <c r="B188" s="5" t="str">
        <f t="shared" ca="1" si="6"/>
        <v/>
      </c>
    </row>
    <row r="189" spans="2:2" x14ac:dyDescent="0.2">
      <c r="B189" s="5" t="str">
        <f t="shared" ca="1" si="6"/>
        <v/>
      </c>
    </row>
    <row r="190" spans="2:2" x14ac:dyDescent="0.2">
      <c r="B190" s="5" t="str">
        <f t="shared" ca="1" si="6"/>
        <v/>
      </c>
    </row>
    <row r="191" spans="2:2" x14ac:dyDescent="0.2">
      <c r="B191" s="5" t="str">
        <f t="shared" ca="1" si="6"/>
        <v/>
      </c>
    </row>
    <row r="192" spans="2:2" x14ac:dyDescent="0.2">
      <c r="B192" s="5" t="str">
        <f t="shared" ca="1" si="6"/>
        <v/>
      </c>
    </row>
    <row r="193" spans="2:2" x14ac:dyDescent="0.2">
      <c r="B193" s="5" t="str">
        <f t="shared" ca="1" si="6"/>
        <v/>
      </c>
    </row>
    <row r="194" spans="2:2" x14ac:dyDescent="0.2">
      <c r="B194" s="5" t="str">
        <f t="shared" ref="B194:B202" ca="1" si="7">IF(OFFSET(C194,0,LangOffset,1,1)&lt;&gt;"",OFFSET(C194,0,LangOffset,1,1),"")</f>
        <v/>
      </c>
    </row>
    <row r="195" spans="2:2" x14ac:dyDescent="0.2">
      <c r="B195" s="5" t="str">
        <f t="shared" ca="1" si="7"/>
        <v/>
      </c>
    </row>
    <row r="196" spans="2:2" x14ac:dyDescent="0.2">
      <c r="B196" s="5" t="str">
        <f t="shared" ca="1" si="7"/>
        <v/>
      </c>
    </row>
    <row r="197" spans="2:2" x14ac:dyDescent="0.2">
      <c r="B197" s="5" t="str">
        <f t="shared" ca="1" si="7"/>
        <v/>
      </c>
    </row>
    <row r="198" spans="2:2" x14ac:dyDescent="0.2">
      <c r="B198" s="5" t="str">
        <f t="shared" ca="1" si="7"/>
        <v/>
      </c>
    </row>
    <row r="199" spans="2:2" x14ac:dyDescent="0.2">
      <c r="B199" s="5" t="str">
        <f t="shared" ca="1" si="7"/>
        <v/>
      </c>
    </row>
    <row r="200" spans="2:2" x14ac:dyDescent="0.2">
      <c r="B200" s="5" t="str">
        <f t="shared" ca="1" si="7"/>
        <v/>
      </c>
    </row>
    <row r="201" spans="2:2" x14ac:dyDescent="0.2">
      <c r="B201" s="5" t="str">
        <f t="shared" ca="1" si="7"/>
        <v/>
      </c>
    </row>
    <row r="202" spans="2:2" x14ac:dyDescent="0.2">
      <c r="B202" s="5" t="str">
        <f t="shared" ca="1" si="7"/>
        <v/>
      </c>
    </row>
  </sheetData>
  <autoFilter ref="A1:G202"/>
  <sortState ref="A2:G202">
    <sortCondition ref="A2:A202"/>
    <sortCondition ref="C2:C202"/>
  </sortState>
  <pageMargins left="0.7" right="0.7" top="0.75" bottom="0.75" header="0.3" footer="0.3"/>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
  <sheetViews>
    <sheetView workbookViewId="0"/>
  </sheetViews>
  <sheetFormatPr defaultColWidth="8.75" defaultRowHeight="15.75" x14ac:dyDescent="0.25"/>
  <sheetData/>
  <pageMargins left="0.7" right="0.7" top="0.75" bottom="0.75" header="0.3" footer="0.3"/>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00"/>
  </sheetPr>
  <dimension ref="A1:H39"/>
  <sheetViews>
    <sheetView showGridLines="0" topLeftCell="D18" zoomScale="85" zoomScaleNormal="85" zoomScalePageLayoutView="85" workbookViewId="0">
      <selection activeCell="L9" sqref="L9"/>
    </sheetView>
  </sheetViews>
  <sheetFormatPr defaultColWidth="10.75" defaultRowHeight="18" customHeight="1" x14ac:dyDescent="0.25"/>
  <cols>
    <col min="1" max="1" width="0" style="196" hidden="1" customWidth="1"/>
    <col min="2" max="2" width="56.25" style="196" customWidth="1"/>
    <col min="3" max="3" width="25.25" style="196" customWidth="1"/>
    <col min="4" max="4" width="21.25" style="198" customWidth="1"/>
    <col min="5" max="5" width="10.75" style="196" customWidth="1"/>
    <col min="6" max="6" width="21" style="196" customWidth="1"/>
    <col min="7" max="16384" width="10.75" style="196"/>
  </cols>
  <sheetData>
    <row r="1" spans="1:8" s="192" customFormat="1" x14ac:dyDescent="0.2">
      <c r="B1" s="39" t="str">
        <f ca="1">Translations!$A$3</f>
        <v>List of Health Products Template ver. July 2017</v>
      </c>
      <c r="C1" s="39"/>
      <c r="D1" s="39"/>
      <c r="E1" s="43"/>
      <c r="F1" s="39"/>
    </row>
    <row r="2" spans="1:8" s="71" customFormat="1" ht="24" customHeight="1" x14ac:dyDescent="0.25">
      <c r="B2" s="74" t="str">
        <f ca="1">Translations!$A$35</f>
        <v>Language:</v>
      </c>
      <c r="C2" s="256" t="s">
        <v>1437</v>
      </c>
      <c r="D2" s="75"/>
      <c r="E2" s="69"/>
      <c r="F2" s="70"/>
      <c r="H2" s="72"/>
    </row>
    <row r="3" spans="1:8" s="65" customFormat="1" ht="18" customHeight="1" x14ac:dyDescent="0.25">
      <c r="B3" s="63"/>
      <c r="C3" s="67"/>
      <c r="D3" s="193"/>
      <c r="E3" s="64"/>
      <c r="F3" s="68"/>
      <c r="H3" s="66"/>
    </row>
    <row r="4" spans="1:8" s="71" customFormat="1" ht="15.75" customHeight="1" x14ac:dyDescent="0.25">
      <c r="B4" s="80" t="str">
        <f ca="1">Translations!A9</f>
        <v>Component:</v>
      </c>
      <c r="C4" s="76" t="s">
        <v>119</v>
      </c>
      <c r="D4" s="366" t="str">
        <f ca="1">Translations!$A$36</f>
        <v>&lt;= Make sure to update component selection if you change language</v>
      </c>
      <c r="E4" s="366"/>
      <c r="F4" s="366"/>
      <c r="H4" s="72"/>
    </row>
    <row r="5" spans="1:8" s="41" customFormat="1" x14ac:dyDescent="0.25">
      <c r="B5" s="50"/>
      <c r="C5" s="40"/>
      <c r="D5" s="366"/>
      <c r="E5" s="366"/>
      <c r="F5" s="366"/>
      <c r="G5" s="42"/>
      <c r="H5" s="42"/>
    </row>
    <row r="6" spans="1:8" s="194" customFormat="1" ht="18" customHeight="1" x14ac:dyDescent="0.25">
      <c r="B6" s="77" t="str">
        <f ca="1">Translations!$A$8</f>
        <v>Country / Applicant:</v>
      </c>
      <c r="C6" s="367" t="s">
        <v>638</v>
      </c>
      <c r="D6" s="367"/>
      <c r="E6" s="64"/>
      <c r="F6" s="70"/>
    </row>
    <row r="7" spans="1:8" s="41" customFormat="1" x14ac:dyDescent="0.25">
      <c r="B7" s="50"/>
      <c r="C7" s="40"/>
      <c r="D7" s="40"/>
      <c r="E7" s="44"/>
      <c r="F7" s="195"/>
      <c r="G7" s="42"/>
      <c r="H7" s="42"/>
    </row>
    <row r="8" spans="1:8" ht="18" customHeight="1" x14ac:dyDescent="0.25">
      <c r="B8" s="73"/>
      <c r="D8" s="197"/>
      <c r="E8" s="198"/>
    </row>
    <row r="9" spans="1:8" s="194" customFormat="1" ht="53.25" customHeight="1" x14ac:dyDescent="0.25">
      <c r="B9" s="199" t="str">
        <f ca="1">Translations!A102</f>
        <v>Payment Currency</v>
      </c>
      <c r="C9" s="200" t="str">
        <f ca="1">Translations!$A$148</f>
        <v>Currency Code</v>
      </c>
      <c r="D9" s="201" t="str">
        <f ca="1">Translations!$A$147</f>
        <v>Exchange rate
(to grant currency)</v>
      </c>
      <c r="E9" s="202"/>
      <c r="F9" s="203"/>
    </row>
    <row r="10" spans="1:8" ht="18" customHeight="1" x14ac:dyDescent="0.25">
      <c r="B10" s="204" t="str">
        <f ca="1">Translations!$A$149</f>
        <v>Concept Note / Grant</v>
      </c>
      <c r="C10" s="205" t="s">
        <v>50</v>
      </c>
      <c r="D10" s="349">
        <v>1</v>
      </c>
      <c r="E10" s="206"/>
      <c r="F10" s="207"/>
    </row>
    <row r="11" spans="1:8" ht="18" hidden="1" customHeight="1" x14ac:dyDescent="0.25">
      <c r="B11" s="204" t="str">
        <f ca="1">Translations!$A$150</f>
        <v>Local</v>
      </c>
      <c r="C11" s="208" t="str">
        <f ca="1">LocalCurrency</f>
        <v>LAK</v>
      </c>
      <c r="D11" s="209">
        <f ca="1">IF(C11&lt;&gt;"",IF(C$10="USD",VLOOKUP(C11,Currencies!G:I,2,FALSE),IF(C$10="EUR",VLOOKUP(C11,Currencies!G:I,3,FALSE),"- rate missing -")))</f>
        <v>7917.6563729999998</v>
      </c>
      <c r="E11" s="210"/>
      <c r="F11" s="207"/>
    </row>
    <row r="12" spans="1:8" ht="18" hidden="1" customHeight="1" x14ac:dyDescent="0.25">
      <c r="B12" s="204" t="str">
        <f ca="1">Translations!$A$151</f>
        <v>Other</v>
      </c>
      <c r="C12" s="211" t="str">
        <f t="array" ref="C12">IF(C10="EUR","USD","EUR")</f>
        <v>EUR</v>
      </c>
      <c r="D12" s="212">
        <f>IF(C12&lt;&gt;"",IF(C$10="USD",Currencies!K1,IF(C$10="EUR",1/Currencies!K1,"- rate missing -")))</f>
        <v>0.90958700000000003</v>
      </c>
      <c r="E12" s="210"/>
      <c r="F12" s="207"/>
    </row>
    <row r="13" spans="1:8" ht="18" customHeight="1" x14ac:dyDescent="0.25">
      <c r="B13" s="204"/>
      <c r="C13" s="213"/>
      <c r="D13" s="214"/>
      <c r="E13" s="206"/>
      <c r="F13" s="207"/>
    </row>
    <row r="15" spans="1:8" s="197" customFormat="1" ht="18" customHeight="1" x14ac:dyDescent="0.25">
      <c r="B15" s="78" t="str">
        <f ca="1">Translations!$A$42</f>
        <v>Recipient</v>
      </c>
      <c r="C15" s="79"/>
      <c r="D15" s="81" t="str">
        <f ca="1">Translations!$A$43</f>
        <v>Recipient ID</v>
      </c>
      <c r="E15" s="215"/>
      <c r="F15" s="216"/>
    </row>
    <row r="16" spans="1:8" ht="18" customHeight="1" x14ac:dyDescent="0.25">
      <c r="A16" s="196">
        <f>E16</f>
        <v>1</v>
      </c>
      <c r="B16" s="364" t="s">
        <v>987</v>
      </c>
      <c r="C16" s="365"/>
      <c r="D16" s="350" t="str">
        <f>IFERROR(VLOOKUP(B16,Recipient!B:C,2,FALSE),LEFT(B16,7))</f>
        <v>MOH</v>
      </c>
      <c r="E16" s="217">
        <v>1</v>
      </c>
      <c r="F16" s="207"/>
    </row>
    <row r="17" spans="1:6" ht="18" customHeight="1" x14ac:dyDescent="0.25">
      <c r="A17" s="196">
        <f t="shared" ref="A17:A25" si="0">E17</f>
        <v>2</v>
      </c>
      <c r="B17" s="364"/>
      <c r="C17" s="365"/>
      <c r="D17" s="350" t="str">
        <f>IFERROR(VLOOKUP(B17,Recipient!B:C,2,FALSE),LEFT(B17,7))</f>
        <v/>
      </c>
      <c r="E17" s="217">
        <v>2</v>
      </c>
      <c r="F17" s="207"/>
    </row>
    <row r="18" spans="1:6" ht="18" customHeight="1" x14ac:dyDescent="0.25">
      <c r="A18" s="196">
        <f t="shared" si="0"/>
        <v>3</v>
      </c>
      <c r="B18" s="364"/>
      <c r="C18" s="365"/>
      <c r="D18" s="350" t="str">
        <f>IFERROR(VLOOKUP(B18,Recipient!B:C,2,FALSE),LEFT(B18,7))</f>
        <v/>
      </c>
      <c r="E18" s="217">
        <v>3</v>
      </c>
      <c r="F18" s="207"/>
    </row>
    <row r="19" spans="1:6" ht="18" customHeight="1" x14ac:dyDescent="0.25">
      <c r="A19" s="196">
        <f t="shared" si="0"/>
        <v>4</v>
      </c>
      <c r="B19" s="364"/>
      <c r="C19" s="365"/>
      <c r="D19" s="350" t="str">
        <f>IFERROR(VLOOKUP(B19,Recipient!B:C,2,FALSE),LEFT(B19,7))</f>
        <v/>
      </c>
      <c r="E19" s="217">
        <v>4</v>
      </c>
      <c r="F19" s="207"/>
    </row>
    <row r="20" spans="1:6" ht="18" customHeight="1" x14ac:dyDescent="0.25">
      <c r="A20" s="196">
        <f t="shared" si="0"/>
        <v>5</v>
      </c>
      <c r="B20" s="364"/>
      <c r="C20" s="365"/>
      <c r="D20" s="350" t="str">
        <f>IFERROR(VLOOKUP(B20,Recipient!B:C,2,FALSE),LEFT(B20,7))</f>
        <v/>
      </c>
      <c r="E20" s="217">
        <v>5</v>
      </c>
      <c r="F20" s="207"/>
    </row>
    <row r="21" spans="1:6" ht="18" customHeight="1" x14ac:dyDescent="0.25">
      <c r="A21" s="196">
        <f t="shared" si="0"/>
        <v>6</v>
      </c>
      <c r="B21" s="364"/>
      <c r="C21" s="365"/>
      <c r="D21" s="350" t="str">
        <f>IFERROR(VLOOKUP(B21,Recipient!B:C,2,FALSE),LEFT(B21,7))</f>
        <v/>
      </c>
      <c r="E21" s="217">
        <v>6</v>
      </c>
      <c r="F21" s="207"/>
    </row>
    <row r="22" spans="1:6" ht="18" customHeight="1" x14ac:dyDescent="0.25">
      <c r="A22" s="196">
        <f t="shared" si="0"/>
        <v>7</v>
      </c>
      <c r="B22" s="364"/>
      <c r="C22" s="365"/>
      <c r="D22" s="350" t="str">
        <f>IFERROR(VLOOKUP(B22,Recipient!B:C,2,FALSE),LEFT(B22,7))</f>
        <v/>
      </c>
      <c r="E22" s="217">
        <v>7</v>
      </c>
      <c r="F22" s="218"/>
    </row>
    <row r="23" spans="1:6" ht="18" customHeight="1" x14ac:dyDescent="0.25">
      <c r="A23" s="196">
        <f t="shared" si="0"/>
        <v>8</v>
      </c>
      <c r="B23" s="364"/>
      <c r="C23" s="365"/>
      <c r="D23" s="350" t="str">
        <f>IFERROR(VLOOKUP(B23,Recipient!B:C,2,FALSE),LEFT(B23,7))</f>
        <v/>
      </c>
      <c r="E23" s="217">
        <v>8</v>
      </c>
      <c r="F23" s="207"/>
    </row>
    <row r="24" spans="1:6" ht="18" customHeight="1" x14ac:dyDescent="0.25">
      <c r="A24" s="196">
        <f t="shared" si="0"/>
        <v>9</v>
      </c>
      <c r="B24" s="364"/>
      <c r="C24" s="365"/>
      <c r="D24" s="350" t="str">
        <f>IFERROR(VLOOKUP(B24,Recipient!B:C,2,FALSE),LEFT(B24,7))</f>
        <v/>
      </c>
      <c r="E24" s="217">
        <v>9</v>
      </c>
      <c r="F24" s="207"/>
    </row>
    <row r="25" spans="1:6" ht="18" customHeight="1" x14ac:dyDescent="0.25">
      <c r="A25" s="196">
        <f t="shared" si="0"/>
        <v>10</v>
      </c>
      <c r="B25" s="364"/>
      <c r="C25" s="365"/>
      <c r="D25" s="350" t="str">
        <f>IFERROR(VLOOKUP(B25,Recipient!B:C,2,FALSE),LEFT(B25,7))</f>
        <v/>
      </c>
      <c r="E25" s="217">
        <v>10</v>
      </c>
      <c r="F25" s="207"/>
    </row>
    <row r="26" spans="1:6" ht="18" customHeight="1" x14ac:dyDescent="0.25">
      <c r="B26" s="204"/>
      <c r="C26" s="213"/>
      <c r="D26" s="214"/>
      <c r="E26" s="206"/>
      <c r="F26" s="207"/>
    </row>
    <row r="27" spans="1:6" ht="18" customHeight="1" x14ac:dyDescent="0.25">
      <c r="B27" s="196" t="str">
        <f ca="1">Translations!A217</f>
        <v>If there Principal Recipient name cannot be retrieved in the drop down menu, please type in 1)  the Principal Recipient abbreviation (2 to 7 characters) for example (ABC) and 2) name of the Organisation in the Recipient field</v>
      </c>
    </row>
    <row r="33" spans="2:4" ht="18" customHeight="1" x14ac:dyDescent="0.25">
      <c r="B33" s="274" t="str">
        <f ca="1">Translations!A201</f>
        <v>Implementation Period</v>
      </c>
      <c r="C33" s="217"/>
      <c r="D33" s="217"/>
    </row>
    <row r="34" spans="2:4" ht="18" customHeight="1" x14ac:dyDescent="0.25">
      <c r="B34" s="271" t="str">
        <f ca="1">Translations!A202</f>
        <v>Start Date (MM/YYYY)</v>
      </c>
      <c r="C34" s="273">
        <v>43101</v>
      </c>
      <c r="D34" s="217"/>
    </row>
    <row r="35" spans="2:4" ht="18" customHeight="1" x14ac:dyDescent="0.25">
      <c r="B35" s="271" t="str">
        <f ca="1">Translations!A203</f>
        <v>End Date (MM/YYYY)</v>
      </c>
      <c r="C35" s="273">
        <v>44166</v>
      </c>
      <c r="D35" s="217"/>
    </row>
    <row r="36" spans="2:4" ht="41.25" customHeight="1" x14ac:dyDescent="0.25">
      <c r="B36" s="272" t="str">
        <f ca="1">Translations!A204</f>
        <v>Confirm that Q1 in the LoHP corresponds to Q1 in the PF and Grant budget</v>
      </c>
      <c r="C36" s="276" t="s">
        <v>6602</v>
      </c>
      <c r="D36" s="217"/>
    </row>
    <row r="37" spans="2:4" ht="18" customHeight="1" x14ac:dyDescent="0.25">
      <c r="B37" s="217"/>
      <c r="C37" s="217"/>
      <c r="D37" s="217"/>
    </row>
    <row r="39" spans="2:4" ht="18" customHeight="1" x14ac:dyDescent="0.25">
      <c r="B39" s="352"/>
    </row>
  </sheetData>
  <sheetProtection formatColumns="0" formatRows="0"/>
  <dataConsolidate/>
  <mergeCells count="12">
    <mergeCell ref="B25:C25"/>
    <mergeCell ref="B16:C16"/>
    <mergeCell ref="D4:F5"/>
    <mergeCell ref="C6:D6"/>
    <mergeCell ref="B22:C22"/>
    <mergeCell ref="B23:C23"/>
    <mergeCell ref="B24:C24"/>
    <mergeCell ref="B17:C17"/>
    <mergeCell ref="B18:C18"/>
    <mergeCell ref="B19:C19"/>
    <mergeCell ref="B20:C20"/>
    <mergeCell ref="B21:C21"/>
  </mergeCells>
  <conditionalFormatting sqref="C34">
    <cfRule type="expression" dxfId="272" priority="3">
      <formula>C34=""</formula>
    </cfRule>
  </conditionalFormatting>
  <conditionalFormatting sqref="C35">
    <cfRule type="expression" dxfId="271" priority="2">
      <formula>C35=""</formula>
    </cfRule>
  </conditionalFormatting>
  <conditionalFormatting sqref="C36">
    <cfRule type="expression" dxfId="270" priority="1">
      <formula>C36=""</formula>
    </cfRule>
  </conditionalFormatting>
  <dataValidations count="11">
    <dataValidation type="list" allowBlank="1" showInputMessage="1" showErrorMessage="1" sqref="C6:D6">
      <formula1>Country</formula1>
    </dataValidation>
    <dataValidation type="list" allowBlank="1" showInputMessage="1" showErrorMessage="1" errorTitle="Language" error="You can only select language, you can not edit or modify the text." sqref="C2">
      <formula1>"English,French,Spanish"</formula1>
    </dataValidation>
    <dataValidation type="list" allowBlank="1" showInputMessage="1" showErrorMessage="1" sqref="G5 G7">
      <formula1>"English,French,Spanish,Russian"</formula1>
    </dataValidation>
    <dataValidation allowBlank="1" showInputMessage="1" sqref="C3"/>
    <dataValidation type="list" allowBlank="1" showInputMessage="1" showErrorMessage="1" errorTitle="Disease" error="Select Disease only, you can edit or enter text." sqref="C4">
      <formula1>Components</formula1>
    </dataValidation>
    <dataValidation type="list" allowBlank="1" showInputMessage="1" showErrorMessage="1" sqref="C10">
      <formula1>"EUR,USD"</formula1>
    </dataValidation>
    <dataValidation type="decimal" operator="greaterThanOrEqual" allowBlank="1" showInputMessage="1" showErrorMessage="1" sqref="D11:D12">
      <formula1>-1</formula1>
    </dataValidation>
    <dataValidation type="date" allowBlank="1" showInputMessage="1" showErrorMessage="1" error="Date outside of range (needs to be between 2017 and 2022)" sqref="C35">
      <formula1>42736</formula1>
      <formula2>44926</formula2>
    </dataValidation>
    <dataValidation type="date" allowBlank="1" showInputMessage="1" showErrorMessage="1" error="Date outside of range (needs to be between 2017 and 2022)" sqref="C34">
      <formula1>42736</formula1>
      <formula2>44926</formula2>
    </dataValidation>
    <dataValidation type="list" allowBlank="1" showInputMessage="1" sqref="B25:C25">
      <formula1>PRsInCountry</formula1>
    </dataValidation>
    <dataValidation type="list" allowBlank="1" showInputMessage="1" sqref="B16:C16 B17:C17 B18:C18 B19:C19 B20:C20 B21:C21 B22:C22 B23:C23 B24:C24">
      <formula1>PRsInCountry</formula1>
    </dataValidation>
  </dataValidations>
  <pageMargins left="0.75" right="0.75" top="1" bottom="1" header="0.5" footer="0.5"/>
  <pageSetup orientation="portrait" horizontalDpi="4294967292" verticalDpi="4294967292"/>
  <drawing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Translations!$A$205:$A$206</xm:f>
          </x14:formula1>
          <xm:sqref>C36</xm:sqref>
        </x14:dataValidation>
      </x14:dataValidations>
    </ex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FF00"/>
  </sheetPr>
  <dimension ref="A1:CJ503"/>
  <sheetViews>
    <sheetView showGridLines="0" zoomScale="70" zoomScaleNormal="70" workbookViewId="0">
      <pane xSplit="18" ySplit="1" topLeftCell="AE11" activePane="bottomRight" state="frozen"/>
      <selection activeCell="H12" sqref="H12"/>
      <selection pane="topRight" activeCell="H12" sqref="H12"/>
      <selection pane="bottomLeft" activeCell="H12" sqref="H12"/>
      <selection pane="bottomRight" activeCell="AH2" sqref="AH2:AH23"/>
    </sheetView>
  </sheetViews>
  <sheetFormatPr defaultColWidth="11" defaultRowHeight="12.75" x14ac:dyDescent="0.2"/>
  <cols>
    <col min="1" max="1" width="6.75" style="158" customWidth="1"/>
    <col min="2" max="2" width="15.5" style="9" hidden="1" customWidth="1"/>
    <col min="3" max="3" width="11.75" style="9" hidden="1" customWidth="1"/>
    <col min="4" max="4" width="31.5" style="7" customWidth="1"/>
    <col min="5" max="5" width="12" style="154" hidden="1" customWidth="1"/>
    <col min="6" max="6" width="23" style="7" customWidth="1"/>
    <col min="7" max="7" width="15.25" style="154" hidden="1" customWidth="1"/>
    <col min="8" max="8" width="10" style="46" hidden="1" customWidth="1"/>
    <col min="9" max="9" width="26.75" style="7" customWidth="1"/>
    <col min="10" max="10" width="0.25" style="154" hidden="1" customWidth="1"/>
    <col min="11" max="11" width="10.75" style="154" hidden="1" customWidth="1"/>
    <col min="12" max="12" width="2.75" style="154" hidden="1" customWidth="1"/>
    <col min="13" max="13" width="23.5" style="7" customWidth="1"/>
    <col min="14" max="14" width="9.75" style="152" hidden="1" customWidth="1"/>
    <col min="15" max="15" width="22.125" style="7" customWidth="1"/>
    <col min="16" max="16" width="15.5" style="174" customWidth="1"/>
    <col min="17" max="17" width="23.75" style="5" customWidth="1"/>
    <col min="18" max="18" width="13.5" style="150" hidden="1" customWidth="1"/>
    <col min="19" max="19" width="11.25" style="49" customWidth="1"/>
    <col min="20" max="20" width="13.5" style="8" hidden="1" customWidth="1"/>
    <col min="21" max="21" width="9.5" style="5" hidden="1" customWidth="1"/>
    <col min="22" max="22" width="14.5" style="47" hidden="1" customWidth="1"/>
    <col min="23" max="23" width="8.75" style="5" hidden="1" customWidth="1"/>
    <col min="24" max="24" width="14.25" style="5" customWidth="1"/>
    <col min="25" max="25" width="10.25" style="5" bestFit="1" customWidth="1"/>
    <col min="26" max="26" width="8.75" style="9" hidden="1" customWidth="1"/>
    <col min="27" max="27" width="10.25" style="5" bestFit="1" customWidth="1"/>
    <col min="28" max="28" width="14.25" style="9" hidden="1" customWidth="1"/>
    <col min="29" max="29" width="10.25" style="5" bestFit="1" customWidth="1"/>
    <col min="30" max="30" width="14.75" style="9" hidden="1" customWidth="1"/>
    <col min="31" max="31" width="10.25" style="5" bestFit="1" customWidth="1"/>
    <col min="32" max="32" width="14.25" style="9" hidden="1" customWidth="1"/>
    <col min="33" max="33" width="14.5" style="9" bestFit="1" customWidth="1"/>
    <col min="34" max="34" width="16.75" style="9" customWidth="1"/>
    <col min="35" max="35" width="2.25" style="9" customWidth="1"/>
    <col min="36" max="36" width="16.75" style="5" hidden="1" customWidth="1"/>
    <col min="37" max="37" width="14.25" style="5" customWidth="1"/>
    <col min="38" max="38" width="11" style="5" customWidth="1"/>
    <col min="39" max="39" width="14.25" style="9" hidden="1" customWidth="1"/>
    <col min="40" max="40" width="11" style="5" customWidth="1"/>
    <col min="41" max="41" width="14.25" style="9" hidden="1" customWidth="1"/>
    <col min="42" max="42" width="11" style="5" customWidth="1"/>
    <col min="43" max="43" width="16.5" style="9" hidden="1" customWidth="1"/>
    <col min="44" max="44" width="11" style="5" customWidth="1"/>
    <col min="45" max="45" width="14" style="9" hidden="1" customWidth="1"/>
    <col min="46" max="46" width="14.5" style="9" bestFit="1" customWidth="1"/>
    <col min="47" max="47" width="16.75" style="9" customWidth="1"/>
    <col min="48" max="48" width="1.75" style="56" customWidth="1"/>
    <col min="49" max="49" width="16.75" style="5" hidden="1" customWidth="1"/>
    <col min="50" max="50" width="13.75" style="5" customWidth="1"/>
    <col min="51" max="51" width="11" style="5" customWidth="1"/>
    <col min="52" max="52" width="15.75" style="9" hidden="1" customWidth="1"/>
    <col min="53" max="53" width="11" style="5" customWidth="1"/>
    <col min="54" max="54" width="11" style="9" hidden="1" customWidth="1"/>
    <col min="55" max="55" width="11" style="5" customWidth="1"/>
    <col min="56" max="56" width="11" style="9" hidden="1" customWidth="1"/>
    <col min="57" max="57" width="11.25" style="5" customWidth="1"/>
    <col min="58" max="58" width="15.25" style="9" hidden="1" customWidth="1"/>
    <col min="59" max="59" width="14.5" style="9" bestFit="1" customWidth="1"/>
    <col min="60" max="60" width="16.75" style="10" customWidth="1"/>
    <col min="61" max="61" width="2.25" style="56" customWidth="1"/>
    <col min="62" max="62" width="16.75" style="5" hidden="1" customWidth="1"/>
    <col min="63" max="63" width="14.25" style="5" customWidth="1"/>
    <col min="64" max="64" width="11" style="5" customWidth="1"/>
    <col min="65" max="65" width="11" style="9" hidden="1" customWidth="1"/>
    <col min="66" max="66" width="11.25" style="5" customWidth="1"/>
    <col min="67" max="67" width="15.25" style="9" hidden="1" customWidth="1"/>
    <col min="68" max="68" width="11" style="5" customWidth="1"/>
    <col min="69" max="69" width="15.25" style="9" hidden="1" customWidth="1"/>
    <col min="70" max="70" width="11" style="10" customWidth="1"/>
    <col min="71" max="71" width="15.25" style="9" hidden="1" customWidth="1"/>
    <col min="72" max="72" width="10.75" style="9" customWidth="1"/>
    <col min="73" max="73" width="12.25" style="9" customWidth="1"/>
    <col min="74" max="74" width="2" style="56" customWidth="1"/>
    <col min="75" max="75" width="15.75" style="9" bestFit="1" customWidth="1"/>
    <col min="76" max="76" width="20.25" style="9" bestFit="1" customWidth="1"/>
    <col min="77" max="77" width="27.5" style="7" hidden="1" customWidth="1"/>
    <col min="78" max="78" width="44" style="7" hidden="1" customWidth="1"/>
    <col min="79" max="79" width="11" style="5" hidden="1" customWidth="1"/>
    <col min="80" max="80" width="20.75" style="6" hidden="1" customWidth="1"/>
    <col min="81" max="81" width="22.75" style="5" hidden="1" customWidth="1"/>
    <col min="82" max="16384" width="11" style="5"/>
  </cols>
  <sheetData>
    <row r="1" spans="1:88" s="62" customFormat="1" ht="37.5" customHeight="1" x14ac:dyDescent="0.25">
      <c r="A1" s="60" t="str">
        <f ca="1">Translations!$A$97</f>
        <v>Item No</v>
      </c>
      <c r="B1" s="60" t="s">
        <v>3492</v>
      </c>
      <c r="C1" s="60" t="s">
        <v>3490</v>
      </c>
      <c r="D1" s="60" t="str">
        <f ca="1">Translations!$A$98</f>
        <v>Module</v>
      </c>
      <c r="E1" s="60" t="s">
        <v>2414</v>
      </c>
      <c r="F1" s="60" t="str">
        <f ca="1">Translations!$A$99</f>
        <v>Intervention</v>
      </c>
      <c r="G1" s="60" t="s">
        <v>2461</v>
      </c>
      <c r="H1" s="60" t="s">
        <v>114</v>
      </c>
      <c r="I1" s="60" t="str">
        <f ca="1">Translations!$A$141</f>
        <v>Product Category / 
Cost Input</v>
      </c>
      <c r="J1" s="60" t="s">
        <v>2495</v>
      </c>
      <c r="K1" s="60" t="s">
        <v>2459</v>
      </c>
      <c r="L1" s="60" t="s">
        <v>115</v>
      </c>
      <c r="M1" s="60" t="str">
        <f ca="1">Translations!$A$100</f>
        <v>Product Name</v>
      </c>
      <c r="N1" s="145" t="s">
        <v>2497</v>
      </c>
      <c r="O1" s="60" t="str">
        <f ca="1">Translations!$A$175</f>
        <v>Specification</v>
      </c>
      <c r="P1" s="173" t="s">
        <v>3499</v>
      </c>
      <c r="Q1" s="60" t="str">
        <f ca="1">Translations!$A$42</f>
        <v>Recipient</v>
      </c>
      <c r="R1" s="60" t="s">
        <v>2468</v>
      </c>
      <c r="S1" s="60" t="str">
        <f ca="1">Translations!$A$101</f>
        <v>Unit of Measure</v>
      </c>
      <c r="T1" s="60" t="str">
        <f ca="1">Translations!$A$101</f>
        <v>Unit of Measure</v>
      </c>
      <c r="U1" s="60" t="str">
        <f ca="1">Translations!$A$102</f>
        <v>Payment Currency</v>
      </c>
      <c r="V1" s="60" t="s">
        <v>41</v>
      </c>
      <c r="W1" s="60" t="str">
        <f ca="1">Translations!$A$44</f>
        <v>Y1 Unit Cost (Payment Currency)</v>
      </c>
      <c r="X1" s="60" t="str">
        <f ca="1">Translations!$A$152</f>
        <v>Y1 Unit Cost (Grant Currency)</v>
      </c>
      <c r="Y1" s="60" t="str">
        <f ca="1">Translations!$A$45</f>
        <v>Q1 Quantity</v>
      </c>
      <c r="Z1" s="60" t="str">
        <f ca="1">Translations!$A$46</f>
        <v>Q1 Cash Outflow</v>
      </c>
      <c r="AA1" s="60" t="str">
        <f ca="1">Translations!$A$47</f>
        <v>Q2 Quantity</v>
      </c>
      <c r="AB1" s="60" t="str">
        <f ca="1">Translations!$A$48</f>
        <v>Q2 Cash Outflow</v>
      </c>
      <c r="AC1" s="60" t="str">
        <f ca="1">Translations!$A$49</f>
        <v>Q3 Quantity</v>
      </c>
      <c r="AD1" s="60" t="str">
        <f ca="1">Translations!$A$50</f>
        <v xml:space="preserve">Q3 Cash Outflow </v>
      </c>
      <c r="AE1" s="60" t="str">
        <f ca="1">Translations!$A$51</f>
        <v>Q4 Quantity</v>
      </c>
      <c r="AF1" s="60" t="str">
        <f ca="1">Translations!$A$52</f>
        <v>Q4 Cash Outflow</v>
      </c>
      <c r="AG1" s="60" t="str">
        <f ca="1">Translations!$A$53</f>
        <v>Y1 Total Quantity</v>
      </c>
      <c r="AH1" s="60" t="str">
        <f ca="1">Translations!$A$54</f>
        <v>Y1 Total Cash Outflow</v>
      </c>
      <c r="AI1" s="57"/>
      <c r="AJ1" s="60" t="str">
        <f ca="1">Translations!$A$55</f>
        <v>Y2 Unit Cost (Payment Currency)</v>
      </c>
      <c r="AK1" s="60" t="str">
        <f ca="1">Translations!$A$153</f>
        <v>Y2 Unit Cost (Grant Currency)</v>
      </c>
      <c r="AL1" s="60" t="str">
        <f ca="1">Translations!$A$56</f>
        <v>Q5 Quantity</v>
      </c>
      <c r="AM1" s="60" t="str">
        <f ca="1">Translations!$A$57</f>
        <v>Q5 Cash Outflow</v>
      </c>
      <c r="AN1" s="60" t="str">
        <f ca="1">Translations!$A$58</f>
        <v>Q6 Quantity</v>
      </c>
      <c r="AO1" s="60" t="str">
        <f ca="1">Translations!$A$59</f>
        <v>Q6 Cash Outflow</v>
      </c>
      <c r="AP1" s="60" t="str">
        <f ca="1">Translations!$A$60</f>
        <v>Q7 Quantity</v>
      </c>
      <c r="AQ1" s="60" t="str">
        <f ca="1">Translations!$A$61</f>
        <v>Q7 Cash Outflow</v>
      </c>
      <c r="AR1" s="60" t="str">
        <f ca="1">Translations!$A$62</f>
        <v>Q8 Quantity</v>
      </c>
      <c r="AS1" s="60" t="str">
        <f ca="1">Translations!$A$63</f>
        <v>Q8 Cash Outflow</v>
      </c>
      <c r="AT1" s="60" t="str">
        <f ca="1">Translations!$A$64</f>
        <v>Y2 Total Quantity</v>
      </c>
      <c r="AU1" s="60" t="str">
        <f ca="1">Translations!$A$65</f>
        <v>Y2 Total Cash Outflow</v>
      </c>
      <c r="AV1" s="57"/>
      <c r="AW1" s="60" t="str">
        <f ca="1">Translations!$A$66</f>
        <v>Y3 Unit Cost (Payment Currency)</v>
      </c>
      <c r="AX1" s="60" t="str">
        <f ca="1">Translations!$A$154</f>
        <v>Y3 Unit Cost (Grant Currency)</v>
      </c>
      <c r="AY1" s="60" t="str">
        <f ca="1">Translations!$A$67</f>
        <v>Q9 Quantity</v>
      </c>
      <c r="AZ1" s="60" t="str">
        <f ca="1">Translations!$A$68</f>
        <v>Q9 Cash Outflow</v>
      </c>
      <c r="BA1" s="60" t="str">
        <f ca="1">Translations!$A$69</f>
        <v>Q10 Quantity</v>
      </c>
      <c r="BB1" s="60" t="str">
        <f ca="1">Translations!$A$70</f>
        <v>Q10 Cash Outflow</v>
      </c>
      <c r="BC1" s="60" t="str">
        <f ca="1">Translations!$A$71</f>
        <v>Q11 Quantity</v>
      </c>
      <c r="BD1" s="60" t="str">
        <f ca="1">Translations!$A$72</f>
        <v>Q11 Cash Outflow</v>
      </c>
      <c r="BE1" s="60" t="str">
        <f ca="1">Translations!$A$73</f>
        <v>Q12 Quantity</v>
      </c>
      <c r="BF1" s="60" t="str">
        <f ca="1">Translations!$A$74</f>
        <v>Q12 Cash Outflow</v>
      </c>
      <c r="BG1" s="60" t="str">
        <f ca="1">Translations!$A$75</f>
        <v>Y3 Total Quantity</v>
      </c>
      <c r="BH1" s="61" t="str">
        <f ca="1">Translations!$A$76</f>
        <v>Y3 Total Cash Outflow</v>
      </c>
      <c r="BI1" s="57"/>
      <c r="BJ1" s="60" t="str">
        <f ca="1">Translations!$A$77</f>
        <v>Y4 Unit Cost (Payment Currency)</v>
      </c>
      <c r="BK1" s="60" t="str">
        <f ca="1">Translations!$A$155</f>
        <v>Y4 Unit Cost (Grant Currency)</v>
      </c>
      <c r="BL1" s="60" t="str">
        <f ca="1">Translations!$A$78</f>
        <v>Q13 Quantity</v>
      </c>
      <c r="BM1" s="60" t="str">
        <f ca="1">Translations!$A$79</f>
        <v>Q13 Cash Outflow</v>
      </c>
      <c r="BN1" s="60" t="str">
        <f ca="1">Translations!$A$80</f>
        <v>Q14 Quantity</v>
      </c>
      <c r="BO1" s="60" t="str">
        <f ca="1">Translations!$A$81</f>
        <v>Q14 Cash Outflow</v>
      </c>
      <c r="BP1" s="60" t="str">
        <f ca="1">Translations!$A$82</f>
        <v>Q15 Quantity</v>
      </c>
      <c r="BQ1" s="60" t="str">
        <f ca="1">Translations!$A$83</f>
        <v>Q15 Cash Outflow</v>
      </c>
      <c r="BR1" s="60" t="str">
        <f ca="1">Translations!$A$84</f>
        <v>Q16 Quantity</v>
      </c>
      <c r="BS1" s="60" t="str">
        <f ca="1">Translations!$A$85</f>
        <v>Q16 Cash Outflow</v>
      </c>
      <c r="BT1" s="60" t="str">
        <f ca="1">Translations!$A$86</f>
        <v>Y4 Total Quantity</v>
      </c>
      <c r="BU1" s="60" t="str">
        <f ca="1">Translations!$A$87</f>
        <v>Y4 Total Cash Outflow</v>
      </c>
      <c r="BV1" s="57"/>
      <c r="BW1" s="60" t="str">
        <f ca="1">Translations!$A$88</f>
        <v>Y1-4 Total Quantity</v>
      </c>
      <c r="BX1" s="60" t="str">
        <f ca="1">Translations!$A$89</f>
        <v>Y1-4 Total Cash Outflow</v>
      </c>
      <c r="BY1" s="60" t="str">
        <f ca="1">Translations!$A$94</f>
        <v>Assumptions to Support Unit Cost</v>
      </c>
      <c r="BZ1" s="60" t="str">
        <f ca="1">Translations!$A$95</f>
        <v>Justification/Comments</v>
      </c>
      <c r="CA1" s="119"/>
      <c r="CB1" s="121" t="s">
        <v>3493</v>
      </c>
      <c r="CC1" s="121" t="s">
        <v>3491</v>
      </c>
      <c r="CD1" s="119"/>
      <c r="CE1" s="119"/>
      <c r="CF1" s="119"/>
      <c r="CG1" s="119"/>
      <c r="CH1" s="119"/>
      <c r="CI1" s="119"/>
      <c r="CJ1" s="119"/>
    </row>
    <row r="2" spans="1:88" s="2" customFormat="1" ht="25.15" customHeight="1" x14ac:dyDescent="0.25">
      <c r="A2" s="52">
        <v>1</v>
      </c>
      <c r="B2" s="157" t="str">
        <f ca="1">CONCATENATE(E2,"-",G2,"--",K2,"---",R2)</f>
        <v>14-79--4.1---1</v>
      </c>
      <c r="C2" s="157" t="str">
        <f ca="1">CONCATENATE(K2,"--",N2,"---",P2)</f>
        <v>4.1--4---22</v>
      </c>
      <c r="D2" s="29" t="s">
        <v>1965</v>
      </c>
      <c r="E2" s="155">
        <f ca="1">IFERROR(INDIRECT(ADDRESS(MATCH(D2,CatModules!C:C,0),2,1,1,"CatModules")),"")</f>
        <v>14</v>
      </c>
      <c r="F2" s="96" t="s">
        <v>4405</v>
      </c>
      <c r="G2" s="156">
        <f ca="1">IFERROR(INDIRECT(ADDRESS(MATCH(CONCATENATE(E2,"-",F2),CatInt!K:K,0),3,1,1,"CatInt")),"")</f>
        <v>79</v>
      </c>
      <c r="H2" s="45" t="e">
        <f>IF(F2="","",VLOOKUP(F2,#REF!,2,FALSE))</f>
        <v>#REF!</v>
      </c>
      <c r="I2" s="29" t="s">
        <v>2014</v>
      </c>
      <c r="J2" s="155" t="str">
        <f t="shared" ref="J2:J66" si="0">LEFT(I2,FIND(".",I2,1)-1)</f>
        <v>4</v>
      </c>
      <c r="K2" s="155" t="str">
        <f t="shared" ref="K2:K66" si="1">LEFT(I2,FIND(".",I2,1)+1)</f>
        <v>4.1</v>
      </c>
      <c r="L2" s="153"/>
      <c r="M2" s="126" t="s">
        <v>4785</v>
      </c>
      <c r="N2" s="151">
        <f ca="1">VLOOKUP(M2,CatProd!B:G,6,FALSE)</f>
        <v>4</v>
      </c>
      <c r="O2" s="127" t="s">
        <v>4885</v>
      </c>
      <c r="P2" s="175">
        <f ca="1">VLOOKUP(CONCATENATE(N2,"-",O2),CatProdSpec!H:I,2,FALSE)</f>
        <v>22</v>
      </c>
      <c r="Q2" s="30" t="s">
        <v>174</v>
      </c>
      <c r="R2" s="149">
        <f>IFERROR(VLOOKUP(Q2,Setup!D$16:E$25,2,FALSE),"")</f>
        <v>1</v>
      </c>
      <c r="S2" s="51" t="str">
        <f ca="1">IFERROR(IF(OR(I2="",VLOOKUP(I2,CatCostInp!$E$2:$K$88,7,FALSE)=0),"",VLOOKUP(I2,CatCostInp!$E$2:$K$88,7,FALSE)),"")</f>
        <v>Cost of a pack</v>
      </c>
      <c r="T2" s="4" t="e">
        <f>VLOOKUP(U2,#REF!,2,FALSE)</f>
        <v>#REF!</v>
      </c>
      <c r="U2" s="30"/>
      <c r="V2" s="1" t="str">
        <f ca="1">IF(U2=Setup!$C$10,"Grant",IF(Pharmaceuticals!U2=Setup!$C$11,"Local",IF(Pharmaceuticals!U2=Setup!$C$12,"Other","")))</f>
        <v/>
      </c>
      <c r="W2" s="53"/>
      <c r="X2" s="148">
        <v>11</v>
      </c>
      <c r="Y2" s="33">
        <v>0</v>
      </c>
      <c r="Z2" s="36">
        <f t="shared" ref="Z2:Z66" si="2">IFERROR(IF(AND(NOT(Y2=""),NOT(X2="")),Y2*X2,""),"")</f>
        <v>0</v>
      </c>
      <c r="AA2" s="35"/>
      <c r="AB2" s="32" t="str">
        <f t="shared" ref="AB2:AB66" si="3">IFERROR(IF(AND(NOT(AA2=""),NOT(X2="")),AA2*X2,""),"")</f>
        <v/>
      </c>
      <c r="AC2" s="35"/>
      <c r="AD2" s="32" t="str">
        <f t="shared" ref="AD2:AD66" si="4">IFERROR(IF(AND(NOT(AC2=""),NOT(X2="")),AC2*X2,""),"")</f>
        <v/>
      </c>
      <c r="AE2" s="35"/>
      <c r="AF2" s="36" t="str">
        <f>IFERROR(IF(AND(NOT(AE2=""),NOT(X2="")),AE2*X2,""),"")</f>
        <v/>
      </c>
      <c r="AG2" s="36">
        <f>IFERROR(IF(OR(NOT(Y2=""),NOT(AE2=""),NOT(AA2=""),NOT(AC2="")),Y2+AE2+AA2+AC2,""),"")</f>
        <v>0</v>
      </c>
      <c r="AH2" s="36" t="str">
        <f>IF(SUM(Z2,AB2,AD2,AF2)&gt;0,SUM(Z2,AB2,AD2,AF2),"")</f>
        <v/>
      </c>
      <c r="AI2" s="55"/>
      <c r="AJ2" s="37"/>
      <c r="AK2" s="148">
        <f t="shared" ref="AK2:AK22" si="5">X2</f>
        <v>11</v>
      </c>
      <c r="AL2" s="35">
        <v>0</v>
      </c>
      <c r="AM2" s="32">
        <f>IFERROR(IF(AND(NOT(AL2=""),NOT(AK2="")),AL2*$AK2,""),"")</f>
        <v>0</v>
      </c>
      <c r="AN2" s="35"/>
      <c r="AO2" s="32" t="str">
        <f>IFERROR(IF(AND(NOT(AN2=""),NOT(AK2="")),AN2*$AK2,""),"")</f>
        <v/>
      </c>
      <c r="AP2" s="35"/>
      <c r="AQ2" s="32" t="str">
        <f>IFERROR(IF(AND(NOT(AP2=""),NOT(AK2="")),AP2*$AK2,""),"")</f>
        <v/>
      </c>
      <c r="AR2" s="35"/>
      <c r="AS2" s="36" t="str">
        <f>IFERROR(IF(AND(NOT(AR2=""),NOT(AK2="")),AR2*$AK2,""),"")</f>
        <v/>
      </c>
      <c r="AT2" s="36">
        <f>IFERROR(IF(OR(NOT(AL2=""),NOT(AR2=""),NOT(AN2=""),NOT(AP2="")),AL2+AR2+AN2+AP2,""),"")</f>
        <v>0</v>
      </c>
      <c r="AU2" s="36" t="str">
        <f>IF(SUM(AM2,AS2,AO2,AQ2)&gt;0,SUM(AM2,AS2,AO2,AQ2),"")</f>
        <v/>
      </c>
      <c r="AV2" s="55"/>
      <c r="AW2" s="34"/>
      <c r="AX2" s="148">
        <f t="shared" ref="AX2:AX22" si="6">AK2</f>
        <v>11</v>
      </c>
      <c r="AY2" s="34">
        <v>0</v>
      </c>
      <c r="AZ2" s="32">
        <f>IFERROR(IF(AND(NOT(AY2=""),NOT(AX2="")),AY2*$AX2,""),"")</f>
        <v>0</v>
      </c>
      <c r="BA2" s="34"/>
      <c r="BB2" s="32" t="str">
        <f>IFERROR(IF(AND(NOT(BA2=""),NOT(AX2="")),BA2*$AX2,""),"")</f>
        <v/>
      </c>
      <c r="BC2" s="34"/>
      <c r="BD2" s="32" t="str">
        <f>IFERROR(IF(AND(NOT(BC2=""),NOT(AX2="")),BC2*$AX2,""),"")</f>
        <v/>
      </c>
      <c r="BE2" s="35"/>
      <c r="BF2" s="36" t="str">
        <f>IFERROR(IF(AND(NOT(BE2=""),NOT(AX2="")),BE2*$AX2,""),"")</f>
        <v/>
      </c>
      <c r="BG2" s="36">
        <f>IFERROR(IF(OR(NOT(AY2=""),NOT(BE2=""),NOT(BA2=""),NOT(BC2="")),AY2+BE2+BA2+BC2,""),"")</f>
        <v>0</v>
      </c>
      <c r="BH2" s="36" t="str">
        <f>IF(SUM(AZ2,BF2,BB2,BD2)&gt;0,SUM(AZ2,BF2,BB2,BD2),"")</f>
        <v/>
      </c>
      <c r="BI2" s="55"/>
      <c r="BJ2" s="34"/>
      <c r="BK2" s="148"/>
      <c r="BL2" s="34"/>
      <c r="BM2" s="32" t="str">
        <f>IFERROR(IF(AND(NOT(BL2=""),NOT(BK2="")),BL2*$BK2,""),"")</f>
        <v/>
      </c>
      <c r="BN2" s="34"/>
      <c r="BO2" s="32" t="str">
        <f>IFERROR(IF(AND(NOT(BN2=""),NOT(BK2="")),BN2*$BK2,""),"")</f>
        <v/>
      </c>
      <c r="BP2" s="34"/>
      <c r="BQ2" s="32" t="str">
        <f>IFERROR(IF(AND(NOT(BP2=""),NOT(BK2="")),BP2*$BK2,""),"")</f>
        <v/>
      </c>
      <c r="BR2" s="34"/>
      <c r="BS2" s="36" t="str">
        <f>IFERROR(IF(AND(NOT(BR2=""),NOT(BK2="")),BR2*$BK2,""),"")</f>
        <v/>
      </c>
      <c r="BT2" s="36" t="str">
        <f>IFERROR(IF(OR(NOT(BL2=""),NOT(BR2=""),NOT(BN2=""),NOT(BP2="")),BL2+BR2+BN2+BP2,""),"")</f>
        <v/>
      </c>
      <c r="BU2" s="36" t="str">
        <f>IF(SUM(BM2,BS2,BO2,BQ2)&gt;0,SUM(BM2,BS2,BO2,BQ2),"")</f>
        <v/>
      </c>
      <c r="BV2" s="55"/>
      <c r="BW2" s="36" t="str">
        <f>IF(SUM(AG2,AT2,BG2,BT2)&gt;0,SUM(AG2,AT2,BG2,BT2),"")</f>
        <v/>
      </c>
      <c r="BX2" s="36" t="str">
        <f>IF(SUM(AH2,AU2,BH2,BU2)&gt;0,SUM(AH2,AU2,BH2,BU2),"")</f>
        <v/>
      </c>
      <c r="BY2" s="31"/>
      <c r="BZ2" s="38"/>
      <c r="CB2" s="120">
        <f t="shared" ref="CB2:CB65" ca="1" si="7">IF(OR(B2="--",IFERROR(MATCH(B2,OFFSET(B$1,0,0,ROW()-1,1),0),1)&lt;&gt;1),"",1)</f>
        <v>1</v>
      </c>
      <c r="CC2" s="120">
        <f t="shared" ref="CC2:CC65" ca="1" si="8">IF(OR(C2="--",IFERROR(MATCH(C2,OFFSET(C$1,0,0,ROW()-1,1),0),1)&lt;&gt;1),"",1)</f>
        <v>1</v>
      </c>
    </row>
    <row r="3" spans="1:88" s="2" customFormat="1" ht="25.15" customHeight="1" x14ac:dyDescent="0.25">
      <c r="A3" s="52">
        <f>IFERROR(IF(D3&lt;&gt;"",A2+1,""),"")</f>
        <v>2</v>
      </c>
      <c r="B3" s="157" t="str">
        <f t="shared" ref="B3:B66" ca="1" si="9">CONCATENATE(E3,"-",G3,"--",K3,"---",R3)</f>
        <v>14-79--4.1---1</v>
      </c>
      <c r="C3" s="157" t="str">
        <f t="shared" ref="C3:C66" ca="1" si="10">CONCATENATE(K3,"--",N3,"---",P3)</f>
        <v>4.1--6---1079</v>
      </c>
      <c r="D3" s="29" t="s">
        <v>1965</v>
      </c>
      <c r="E3" s="155">
        <f ca="1">IFERROR(INDIRECT(ADDRESS(MATCH(D3,CatModules!C:C,0),2,1,1,"CatModules")),"")</f>
        <v>14</v>
      </c>
      <c r="F3" s="96" t="s">
        <v>4405</v>
      </c>
      <c r="G3" s="156">
        <f ca="1">IFERROR(INDIRECT(ADDRESS(MATCH(CONCATENATE(E3,"-",F3),CatInt!K:K,0),3,1,1,"CatInt")),"")</f>
        <v>79</v>
      </c>
      <c r="H3" s="45" t="e">
        <f>IF(F3="","",VLOOKUP(F3,#REF!,2,FALSE))</f>
        <v>#REF!</v>
      </c>
      <c r="I3" s="29" t="s">
        <v>2014</v>
      </c>
      <c r="J3" s="155" t="str">
        <f t="shared" si="0"/>
        <v>4</v>
      </c>
      <c r="K3" s="155" t="str">
        <f t="shared" si="1"/>
        <v>4.1</v>
      </c>
      <c r="L3" s="153"/>
      <c r="M3" s="126" t="s">
        <v>4786</v>
      </c>
      <c r="N3" s="151">
        <f ca="1">VLOOKUP(M3,CatProd!B:G,6,FALSE)</f>
        <v>6</v>
      </c>
      <c r="O3" s="127" t="s">
        <v>4897</v>
      </c>
      <c r="P3" s="175">
        <f ca="1">VLOOKUP(CONCATENATE(N3,"-",O3),CatProdSpec!H:I,2,FALSE)</f>
        <v>1079</v>
      </c>
      <c r="Q3" s="30" t="s">
        <v>174</v>
      </c>
      <c r="R3" s="149">
        <f>IFERROR(VLOOKUP(Q3,Setup!D$16:E$25,2,FALSE),"")</f>
        <v>1</v>
      </c>
      <c r="S3" s="51" t="str">
        <f ca="1">IFERROR(IF(OR(I3="",VLOOKUP(I3,CatCostInp!$E$2:$K$88,7,FALSE)=0),"",VLOOKUP(I3,CatCostInp!$E$2:$K$88,7,FALSE)),"")</f>
        <v>Cost of a pack</v>
      </c>
      <c r="T3" s="4" t="e">
        <f>VLOOKUP(U3,#REF!,2,FALSE)</f>
        <v>#REF!</v>
      </c>
      <c r="U3" s="30"/>
      <c r="V3" s="1" t="str">
        <f ca="1">IF(U3=Setup!$C$10,"Grant",IF(Pharmaceuticals!U3=Setup!$C$11,"Local",IF(Pharmaceuticals!U3=Setup!$C$12,"Other","")))</f>
        <v/>
      </c>
      <c r="W3" s="53"/>
      <c r="X3" s="148">
        <v>4.25</v>
      </c>
      <c r="Y3" s="53">
        <v>1024</v>
      </c>
      <c r="Z3" s="36">
        <f t="shared" si="2"/>
        <v>4352</v>
      </c>
      <c r="AA3" s="53"/>
      <c r="AB3" s="32" t="str">
        <f t="shared" si="3"/>
        <v/>
      </c>
      <c r="AC3" s="53"/>
      <c r="AD3" s="32" t="str">
        <f t="shared" si="4"/>
        <v/>
      </c>
      <c r="AE3" s="53"/>
      <c r="AF3" s="36" t="str">
        <f t="shared" ref="AF3:AF66" si="11">IFERROR(IF(AND(NOT(AE3=""),NOT(X3="")),AE3*X3,""),"")</f>
        <v/>
      </c>
      <c r="AG3" s="36">
        <f t="shared" ref="AG3:AG66" si="12">IFERROR(IF(OR(NOT(Y3=""),NOT(AE3=""),NOT(AA3=""),NOT(AC3="")),Y3+AE3+AA3+AC3,""),"")</f>
        <v>1024</v>
      </c>
      <c r="AH3" s="36">
        <f t="shared" ref="AH3:AH66" si="13">IF(SUM(Z3,AB3,AD3,AF3)&gt;0,SUM(Z3,AB3,AD3,AF3),"")</f>
        <v>4352</v>
      </c>
      <c r="AI3" s="55"/>
      <c r="AJ3" s="37"/>
      <c r="AK3" s="148">
        <f t="shared" si="5"/>
        <v>4.25</v>
      </c>
      <c r="AL3" s="53">
        <v>716</v>
      </c>
      <c r="AM3" s="32">
        <f t="shared" ref="AM3:AM66" si="14">IFERROR(IF(AND(NOT(AL3=""),NOT(AK3="")),AL3*$AK3,""),"")</f>
        <v>3043</v>
      </c>
      <c r="AN3" s="53"/>
      <c r="AO3" s="32" t="str">
        <f t="shared" ref="AO3:AO66" si="15">IFERROR(IF(AND(NOT(AN3=""),NOT(AK3="")),AN3*$AK3,""),"")</f>
        <v/>
      </c>
      <c r="AP3" s="53"/>
      <c r="AQ3" s="32" t="str">
        <f t="shared" ref="AQ3:AQ66" si="16">IFERROR(IF(AND(NOT(AP3=""),NOT(AK3="")),AP3*$AK3,""),"")</f>
        <v/>
      </c>
      <c r="AR3" s="53"/>
      <c r="AS3" s="36" t="str">
        <f t="shared" ref="AS3:AS66" si="17">IFERROR(IF(AND(NOT(AR3=""),NOT(AK3="")),AR3*$AK3,""),"")</f>
        <v/>
      </c>
      <c r="AT3" s="36">
        <f t="shared" ref="AT3:AT66" si="18">IFERROR(IF(OR(NOT(AL3=""),NOT(AR3=""),NOT(AN3=""),NOT(AP3="")),AL3+AR3+AN3+AP3,""),"")</f>
        <v>716</v>
      </c>
      <c r="AU3" s="36">
        <f t="shared" ref="AU3:AU66" si="19">IF(SUM(AM3,AS3,AO3,AQ3)&gt;0,SUM(AM3,AS3,AO3,AQ3),"")</f>
        <v>3043</v>
      </c>
      <c r="AV3" s="55"/>
      <c r="AW3" s="34"/>
      <c r="AX3" s="148">
        <f t="shared" si="6"/>
        <v>4.25</v>
      </c>
      <c r="AY3" s="53">
        <v>768</v>
      </c>
      <c r="AZ3" s="32">
        <f t="shared" ref="AZ3:AZ66" si="20">IFERROR(IF(AND(NOT(AY3=""),NOT(AX3="")),AY3*$AX3,""),"")</f>
        <v>3264</v>
      </c>
      <c r="BA3" s="53"/>
      <c r="BB3" s="32" t="str">
        <f t="shared" ref="BB3:BB66" si="21">IFERROR(IF(AND(NOT(BA3=""),NOT(AX3="")),BA3*$AX3,""),"")</f>
        <v/>
      </c>
      <c r="BC3" s="53"/>
      <c r="BD3" s="32" t="str">
        <f t="shared" ref="BD3:BD66" si="22">IFERROR(IF(AND(NOT(BC3=""),NOT(AX3="")),BC3*$AX3,""),"")</f>
        <v/>
      </c>
      <c r="BE3" s="53"/>
      <c r="BF3" s="36" t="str">
        <f t="shared" ref="BF3:BF66" si="23">IFERROR(IF(AND(NOT(BE3=""),NOT(AX3="")),BE3*$AX3,""),"")</f>
        <v/>
      </c>
      <c r="BG3" s="36">
        <f t="shared" ref="BG3:BG66" si="24">IFERROR(IF(OR(NOT(AY3=""),NOT(BE3=""),NOT(BA3=""),NOT(BC3="")),AY3+BE3+BA3+BC3,""),"")</f>
        <v>768</v>
      </c>
      <c r="BH3" s="36">
        <f t="shared" ref="BH3:BH66" si="25">IF(SUM(AZ3,BF3,BB3,BD3)&gt;0,SUM(AZ3,BF3,BB3,BD3),"")</f>
        <v>3264</v>
      </c>
      <c r="BI3" s="55"/>
      <c r="BJ3" s="53"/>
      <c r="BK3" s="148"/>
      <c r="BL3" s="53"/>
      <c r="BM3" s="32" t="str">
        <f t="shared" ref="BM3:BM66" si="26">IFERROR(IF(AND(NOT(BL3=""),NOT(BK3="")),BL3*$BK3,""),"")</f>
        <v/>
      </c>
      <c r="BN3" s="53"/>
      <c r="BO3" s="32" t="str">
        <f t="shared" ref="BO3:BO66" si="27">IFERROR(IF(AND(NOT(BN3=""),NOT(BK3="")),BN3*$BK3,""),"")</f>
        <v/>
      </c>
      <c r="BP3" s="53"/>
      <c r="BQ3" s="32" t="str">
        <f t="shared" ref="BQ3:BQ66" si="28">IFERROR(IF(AND(NOT(BP3=""),NOT(BK3="")),BP3*$BK3,""),"")</f>
        <v/>
      </c>
      <c r="BR3" s="53"/>
      <c r="BS3" s="36" t="str">
        <f t="shared" ref="BS3:BS66" si="29">IFERROR(IF(AND(NOT(BR3=""),NOT(BK3="")),BR3*$BK3,""),"")</f>
        <v/>
      </c>
      <c r="BT3" s="36" t="str">
        <f t="shared" ref="BT3:BT66" si="30">IFERROR(IF(OR(NOT(BL3=""),NOT(BR3=""),NOT(BN3=""),NOT(BP3="")),BL3+BR3+BN3+BP3,""),"")</f>
        <v/>
      </c>
      <c r="BU3" s="36" t="str">
        <f t="shared" ref="BU3:BU66" si="31">IF(SUM(BM3,BS3,BO3,BQ3)&gt;0,SUM(BM3,BS3,BO3,BQ3),"")</f>
        <v/>
      </c>
      <c r="BV3" s="55"/>
      <c r="BW3" s="36">
        <f t="shared" ref="BW3:BW66" si="32">IF(SUM(AG3,AT3,BG3,BT3)&gt;0,SUM(AG3,AT3,BG3,BT3),"")</f>
        <v>2508</v>
      </c>
      <c r="BX3" s="36">
        <f t="shared" ref="BX3:BX66" si="33">IF(SUM(AH3,AU3,BH3,BU3)&gt;0,SUM(AH3,AU3,BH3,BU3),"")</f>
        <v>10659</v>
      </c>
      <c r="BY3" s="31"/>
      <c r="BZ3" s="38"/>
      <c r="CB3" s="120" t="str">
        <f t="shared" ca="1" si="7"/>
        <v/>
      </c>
      <c r="CC3" s="120">
        <f t="shared" ca="1" si="8"/>
        <v>1</v>
      </c>
    </row>
    <row r="4" spans="1:88" s="2" customFormat="1" ht="25.15" customHeight="1" x14ac:dyDescent="0.25">
      <c r="A4" s="52">
        <f t="shared" ref="A4:A67" si="34">IFERROR(IF(D4&lt;&gt;"",A3+1,""),"")</f>
        <v>3</v>
      </c>
      <c r="B4" s="157" t="str">
        <f t="shared" ca="1" si="9"/>
        <v>14-79--4.1---1</v>
      </c>
      <c r="C4" s="157" t="str">
        <f t="shared" ca="1" si="10"/>
        <v>4.1--6---38</v>
      </c>
      <c r="D4" s="29" t="s">
        <v>1965</v>
      </c>
      <c r="E4" s="155">
        <f ca="1">IFERROR(INDIRECT(ADDRESS(MATCH(D4,CatModules!C:C,0),2,1,1,"CatModules")),"")</f>
        <v>14</v>
      </c>
      <c r="F4" s="96" t="s">
        <v>4405</v>
      </c>
      <c r="G4" s="156">
        <f ca="1">IFERROR(INDIRECT(ADDRESS(MATCH(CONCATENATE(E4,"-",F4),CatInt!K:K,0),3,1,1,"CatInt")),"")</f>
        <v>79</v>
      </c>
      <c r="H4" s="45" t="e">
        <f>IF(F4="","",VLOOKUP(F4,#REF!,2,FALSE))</f>
        <v>#REF!</v>
      </c>
      <c r="I4" s="29" t="s">
        <v>2014</v>
      </c>
      <c r="J4" s="155" t="str">
        <f t="shared" si="0"/>
        <v>4</v>
      </c>
      <c r="K4" s="155" t="str">
        <f t="shared" si="1"/>
        <v>4.1</v>
      </c>
      <c r="L4" s="153"/>
      <c r="M4" s="126" t="s">
        <v>4786</v>
      </c>
      <c r="N4" s="151">
        <f ca="1">VLOOKUP(M4,CatProd!B:G,6,FALSE)</f>
        <v>6</v>
      </c>
      <c r="O4" s="127" t="s">
        <v>4895</v>
      </c>
      <c r="P4" s="175">
        <f ca="1">VLOOKUP(CONCATENATE(N4,"-",O4),CatProdSpec!H:I,2,FALSE)</f>
        <v>38</v>
      </c>
      <c r="Q4" s="30" t="s">
        <v>174</v>
      </c>
      <c r="R4" s="149">
        <f>IFERROR(VLOOKUP(Q4,Setup!D$16:E$25,2,FALSE),"")</f>
        <v>1</v>
      </c>
      <c r="S4" s="51" t="str">
        <f ca="1">IFERROR(IF(OR(I4="",VLOOKUP(I4,CatCostInp!$E$2:$K$88,7,FALSE)=0),"",VLOOKUP(I4,CatCostInp!$E$2:$K$88,7,FALSE)),"")</f>
        <v>Cost of a pack</v>
      </c>
      <c r="T4" s="4" t="e">
        <f>VLOOKUP(U4,#REF!,2,FALSE)</f>
        <v>#REF!</v>
      </c>
      <c r="U4" s="30"/>
      <c r="V4" s="1" t="str">
        <f ca="1">IF(U4=Setup!$C$10,"Grant",IF(Pharmaceuticals!U4=Setup!$C$11,"Local",IF(Pharmaceuticals!U4=Setup!$C$12,"Other","")))</f>
        <v/>
      </c>
      <c r="W4" s="53"/>
      <c r="X4" s="148">
        <v>3.5</v>
      </c>
      <c r="Y4" s="53">
        <v>0</v>
      </c>
      <c r="Z4" s="36">
        <f t="shared" si="2"/>
        <v>0</v>
      </c>
      <c r="AA4" s="53"/>
      <c r="AB4" s="32" t="str">
        <f t="shared" si="3"/>
        <v/>
      </c>
      <c r="AC4" s="53"/>
      <c r="AD4" s="32" t="str">
        <f t="shared" si="4"/>
        <v/>
      </c>
      <c r="AE4" s="53"/>
      <c r="AF4" s="36" t="str">
        <f t="shared" si="11"/>
        <v/>
      </c>
      <c r="AG4" s="36">
        <f t="shared" si="12"/>
        <v>0</v>
      </c>
      <c r="AH4" s="36" t="str">
        <f t="shared" si="13"/>
        <v/>
      </c>
      <c r="AI4" s="55"/>
      <c r="AJ4" s="37"/>
      <c r="AK4" s="148">
        <f t="shared" si="5"/>
        <v>3.5</v>
      </c>
      <c r="AL4" s="53">
        <v>418</v>
      </c>
      <c r="AM4" s="32">
        <f t="shared" si="14"/>
        <v>1463</v>
      </c>
      <c r="AN4" s="53"/>
      <c r="AO4" s="32" t="str">
        <f t="shared" si="15"/>
        <v/>
      </c>
      <c r="AP4" s="53"/>
      <c r="AQ4" s="32" t="str">
        <f t="shared" si="16"/>
        <v/>
      </c>
      <c r="AR4" s="53"/>
      <c r="AS4" s="36" t="str">
        <f t="shared" si="17"/>
        <v/>
      </c>
      <c r="AT4" s="36">
        <f t="shared" si="18"/>
        <v>418</v>
      </c>
      <c r="AU4" s="36">
        <f t="shared" si="19"/>
        <v>1463</v>
      </c>
      <c r="AV4" s="55"/>
      <c r="AW4" s="34"/>
      <c r="AX4" s="148">
        <f t="shared" si="6"/>
        <v>3.5</v>
      </c>
      <c r="AY4" s="53">
        <v>444</v>
      </c>
      <c r="AZ4" s="32">
        <f t="shared" si="20"/>
        <v>1554</v>
      </c>
      <c r="BA4" s="53"/>
      <c r="BB4" s="32" t="str">
        <f t="shared" si="21"/>
        <v/>
      </c>
      <c r="BC4" s="53"/>
      <c r="BD4" s="32" t="str">
        <f t="shared" si="22"/>
        <v/>
      </c>
      <c r="BE4" s="53"/>
      <c r="BF4" s="36" t="str">
        <f t="shared" si="23"/>
        <v/>
      </c>
      <c r="BG4" s="36">
        <f t="shared" si="24"/>
        <v>444</v>
      </c>
      <c r="BH4" s="36">
        <f t="shared" si="25"/>
        <v>1554</v>
      </c>
      <c r="BI4" s="55"/>
      <c r="BJ4" s="53"/>
      <c r="BK4" s="148"/>
      <c r="BL4" s="53"/>
      <c r="BM4" s="32" t="str">
        <f t="shared" si="26"/>
        <v/>
      </c>
      <c r="BN4" s="53"/>
      <c r="BO4" s="32" t="str">
        <f t="shared" si="27"/>
        <v/>
      </c>
      <c r="BP4" s="53"/>
      <c r="BQ4" s="32" t="str">
        <f t="shared" si="28"/>
        <v/>
      </c>
      <c r="BR4" s="53"/>
      <c r="BS4" s="36" t="str">
        <f t="shared" si="29"/>
        <v/>
      </c>
      <c r="BT4" s="36" t="str">
        <f t="shared" si="30"/>
        <v/>
      </c>
      <c r="BU4" s="36" t="str">
        <f t="shared" si="31"/>
        <v/>
      </c>
      <c r="BV4" s="55"/>
      <c r="BW4" s="36">
        <f t="shared" si="32"/>
        <v>862</v>
      </c>
      <c r="BX4" s="36">
        <f t="shared" si="33"/>
        <v>3017</v>
      </c>
      <c r="BY4" s="31"/>
      <c r="BZ4" s="38"/>
      <c r="CB4" s="120" t="str">
        <f t="shared" ca="1" si="7"/>
        <v/>
      </c>
      <c r="CC4" s="120">
        <f t="shared" ca="1" si="8"/>
        <v>1</v>
      </c>
    </row>
    <row r="5" spans="1:88" s="2" customFormat="1" ht="25.15" customHeight="1" x14ac:dyDescent="0.25">
      <c r="A5" s="52">
        <f t="shared" si="34"/>
        <v>4</v>
      </c>
      <c r="B5" s="157" t="str">
        <f t="shared" ca="1" si="9"/>
        <v>14-79--4.1---1</v>
      </c>
      <c r="C5" s="157" t="str">
        <f t="shared" ca="1" si="10"/>
        <v>4.1--6---34</v>
      </c>
      <c r="D5" s="29" t="s">
        <v>1965</v>
      </c>
      <c r="E5" s="155">
        <f ca="1">IFERROR(INDIRECT(ADDRESS(MATCH(D5,CatModules!C:C,0),2,1,1,"CatModules")),"")</f>
        <v>14</v>
      </c>
      <c r="F5" s="96" t="s">
        <v>4405</v>
      </c>
      <c r="G5" s="156">
        <f ca="1">IFERROR(INDIRECT(ADDRESS(MATCH(CONCATENATE(E5,"-",F5),CatInt!K:K,0),3,1,1,"CatInt")),"")</f>
        <v>79</v>
      </c>
      <c r="H5" s="45" t="e">
        <f>IF(F5="","",VLOOKUP(F5,#REF!,2,FALSE))</f>
        <v>#REF!</v>
      </c>
      <c r="I5" s="29" t="s">
        <v>2014</v>
      </c>
      <c r="J5" s="155" t="str">
        <f t="shared" si="0"/>
        <v>4</v>
      </c>
      <c r="K5" s="155" t="str">
        <f t="shared" si="1"/>
        <v>4.1</v>
      </c>
      <c r="L5" s="153"/>
      <c r="M5" s="126" t="s">
        <v>4786</v>
      </c>
      <c r="N5" s="151">
        <f ca="1">VLOOKUP(M5,CatProd!B:G,6,FALSE)</f>
        <v>6</v>
      </c>
      <c r="O5" s="127" t="s">
        <v>4894</v>
      </c>
      <c r="P5" s="175">
        <f ca="1">VLOOKUP(CONCATENATE(N5,"-",O5),CatProdSpec!H:I,2,FALSE)</f>
        <v>34</v>
      </c>
      <c r="Q5" s="30" t="s">
        <v>174</v>
      </c>
      <c r="R5" s="149">
        <f>IFERROR(VLOOKUP(Q5,Setup!D$16:E$25,2,FALSE),"")</f>
        <v>1</v>
      </c>
      <c r="S5" s="51" t="str">
        <f ca="1">IFERROR(IF(OR(I5="",VLOOKUP(I5,CatCostInp!$E$2:$K$88,7,FALSE)=0),"",VLOOKUP(I5,CatCostInp!$E$2:$K$88,7,FALSE)),"")</f>
        <v>Cost of a pack</v>
      </c>
      <c r="T5" s="4" t="e">
        <f>VLOOKUP(U5,#REF!,2,FALSE)</f>
        <v>#REF!</v>
      </c>
      <c r="U5" s="30"/>
      <c r="V5" s="1" t="str">
        <f ca="1">IF(U5=Setup!$C$10,"Grant",IF(Pharmaceuticals!U5=Setup!$C$11,"Local",IF(Pharmaceuticals!U5=Setup!$C$12,"Other","")))</f>
        <v/>
      </c>
      <c r="W5" s="33"/>
      <c r="X5" s="148">
        <v>12.75</v>
      </c>
      <c r="Y5" s="33">
        <v>1200</v>
      </c>
      <c r="Z5" s="36">
        <f t="shared" si="2"/>
        <v>15300</v>
      </c>
      <c r="AA5" s="35"/>
      <c r="AB5" s="32" t="str">
        <f t="shared" si="3"/>
        <v/>
      </c>
      <c r="AC5" s="35"/>
      <c r="AD5" s="32" t="str">
        <f t="shared" si="4"/>
        <v/>
      </c>
      <c r="AE5" s="35"/>
      <c r="AF5" s="36" t="str">
        <f t="shared" si="11"/>
        <v/>
      </c>
      <c r="AG5" s="36">
        <f t="shared" si="12"/>
        <v>1200</v>
      </c>
      <c r="AH5" s="36">
        <f t="shared" si="13"/>
        <v>15300</v>
      </c>
      <c r="AI5" s="55"/>
      <c r="AJ5" s="37"/>
      <c r="AK5" s="148">
        <f t="shared" si="5"/>
        <v>12.75</v>
      </c>
      <c r="AL5" s="35">
        <v>1037</v>
      </c>
      <c r="AM5" s="32">
        <f t="shared" si="14"/>
        <v>13221.75</v>
      </c>
      <c r="AN5" s="35"/>
      <c r="AO5" s="32" t="str">
        <f t="shared" si="15"/>
        <v/>
      </c>
      <c r="AP5" s="35"/>
      <c r="AQ5" s="32" t="str">
        <f t="shared" si="16"/>
        <v/>
      </c>
      <c r="AR5" s="35"/>
      <c r="AS5" s="36" t="str">
        <f t="shared" si="17"/>
        <v/>
      </c>
      <c r="AT5" s="36">
        <f t="shared" si="18"/>
        <v>1037</v>
      </c>
      <c r="AU5" s="36">
        <f t="shared" si="19"/>
        <v>13221.75</v>
      </c>
      <c r="AV5" s="55"/>
      <c r="AW5" s="34"/>
      <c r="AX5" s="148">
        <f t="shared" si="6"/>
        <v>12.75</v>
      </c>
      <c r="AY5" s="34">
        <v>1044</v>
      </c>
      <c r="AZ5" s="32">
        <f t="shared" si="20"/>
        <v>13311</v>
      </c>
      <c r="BA5" s="34"/>
      <c r="BB5" s="32" t="str">
        <f t="shared" si="21"/>
        <v/>
      </c>
      <c r="BC5" s="34"/>
      <c r="BD5" s="32" t="str">
        <f t="shared" si="22"/>
        <v/>
      </c>
      <c r="BE5" s="35"/>
      <c r="BF5" s="36" t="str">
        <f t="shared" si="23"/>
        <v/>
      </c>
      <c r="BG5" s="36">
        <f t="shared" si="24"/>
        <v>1044</v>
      </c>
      <c r="BH5" s="36">
        <f t="shared" si="25"/>
        <v>13311</v>
      </c>
      <c r="BI5" s="55"/>
      <c r="BJ5" s="34"/>
      <c r="BK5" s="148"/>
      <c r="BL5" s="34"/>
      <c r="BM5" s="32" t="str">
        <f t="shared" si="26"/>
        <v/>
      </c>
      <c r="BN5" s="34"/>
      <c r="BO5" s="32" t="str">
        <f t="shared" si="27"/>
        <v/>
      </c>
      <c r="BP5" s="34"/>
      <c r="BQ5" s="32" t="str">
        <f t="shared" si="28"/>
        <v/>
      </c>
      <c r="BR5" s="34"/>
      <c r="BS5" s="36" t="str">
        <f t="shared" si="29"/>
        <v/>
      </c>
      <c r="BT5" s="36" t="str">
        <f t="shared" si="30"/>
        <v/>
      </c>
      <c r="BU5" s="36" t="str">
        <f t="shared" si="31"/>
        <v/>
      </c>
      <c r="BV5" s="55"/>
      <c r="BW5" s="36">
        <f t="shared" si="32"/>
        <v>3281</v>
      </c>
      <c r="BX5" s="36">
        <f t="shared" si="33"/>
        <v>41832.75</v>
      </c>
      <c r="BY5" s="31"/>
      <c r="BZ5" s="38"/>
      <c r="CB5" s="120" t="str">
        <f t="shared" ca="1" si="7"/>
        <v/>
      </c>
      <c r="CC5" s="120">
        <f t="shared" ca="1" si="8"/>
        <v>1</v>
      </c>
    </row>
    <row r="6" spans="1:88" s="2" customFormat="1" ht="25.15" customHeight="1" x14ac:dyDescent="0.25">
      <c r="A6" s="52">
        <f t="shared" si="34"/>
        <v>5</v>
      </c>
      <c r="B6" s="157" t="str">
        <f t="shared" ca="1" si="9"/>
        <v>14-79--4.1---1</v>
      </c>
      <c r="C6" s="157" t="str">
        <f t="shared" ca="1" si="10"/>
        <v>4.1--10---221</v>
      </c>
      <c r="D6" s="29" t="s">
        <v>1965</v>
      </c>
      <c r="E6" s="155">
        <f ca="1">IFERROR(INDIRECT(ADDRESS(MATCH(D6,CatModules!C:C,0),2,1,1,"CatModules")),"")</f>
        <v>14</v>
      </c>
      <c r="F6" s="96" t="s">
        <v>4405</v>
      </c>
      <c r="G6" s="156">
        <f ca="1">IFERROR(INDIRECT(ADDRESS(MATCH(CONCATENATE(E6,"-",F6),CatInt!K:K,0),3,1,1,"CatInt")),"")</f>
        <v>79</v>
      </c>
      <c r="H6" s="45" t="e">
        <f>IF(F6="","",VLOOKUP(F6,#REF!,2,FALSE))</f>
        <v>#REF!</v>
      </c>
      <c r="I6" s="29" t="s">
        <v>2014</v>
      </c>
      <c r="J6" s="155" t="str">
        <f t="shared" si="0"/>
        <v>4</v>
      </c>
      <c r="K6" s="155" t="str">
        <f t="shared" si="1"/>
        <v>4.1</v>
      </c>
      <c r="L6" s="153"/>
      <c r="M6" s="126" t="s">
        <v>4789</v>
      </c>
      <c r="N6" s="151">
        <f ca="1">VLOOKUP(M6,CatProd!B:G,6,FALSE)</f>
        <v>10</v>
      </c>
      <c r="O6" s="127" t="s">
        <v>5238</v>
      </c>
      <c r="P6" s="175">
        <f ca="1">VLOOKUP(CONCATENATE(N6,"-",O6),CatProdSpec!H:I,2,FALSE)</f>
        <v>221</v>
      </c>
      <c r="Q6" s="30" t="s">
        <v>174</v>
      </c>
      <c r="R6" s="149">
        <f>IFERROR(VLOOKUP(Q6,Setup!D$16:E$25,2,FALSE),"")</f>
        <v>1</v>
      </c>
      <c r="S6" s="51" t="str">
        <f ca="1">IFERROR(IF(OR(I6="",VLOOKUP(I6,CatCostInp!$E$2:$K$88,7,FALSE)=0),"",VLOOKUP(I6,CatCostInp!$E$2:$K$88,7,FALSE)),"")</f>
        <v>Cost of a pack</v>
      </c>
      <c r="T6" s="4" t="e">
        <f>VLOOKUP(U6,#REF!,2,FALSE)</f>
        <v>#REF!</v>
      </c>
      <c r="U6" s="30"/>
      <c r="V6" s="1" t="str">
        <f ca="1">IF(U6=Setup!$C$10,"Grant",IF(Pharmaceuticals!U6=Setup!$C$11,"Local",IF(Pharmaceuticals!U6=Setup!$C$12,"Other","")))</f>
        <v/>
      </c>
      <c r="W6" s="33"/>
      <c r="X6" s="148">
        <v>16.5</v>
      </c>
      <c r="Y6" s="33">
        <v>5035</v>
      </c>
      <c r="Z6" s="36">
        <f t="shared" si="2"/>
        <v>83077.5</v>
      </c>
      <c r="AA6" s="35"/>
      <c r="AB6" s="32" t="str">
        <f t="shared" si="3"/>
        <v/>
      </c>
      <c r="AC6" s="35"/>
      <c r="AD6" s="32" t="str">
        <f t="shared" si="4"/>
        <v/>
      </c>
      <c r="AE6" s="35"/>
      <c r="AF6" s="36" t="str">
        <f t="shared" si="11"/>
        <v/>
      </c>
      <c r="AG6" s="36">
        <f t="shared" si="12"/>
        <v>5035</v>
      </c>
      <c r="AH6" s="36">
        <f t="shared" si="13"/>
        <v>83077.5</v>
      </c>
      <c r="AI6" s="55"/>
      <c r="AJ6" s="37"/>
      <c r="AK6" s="148">
        <f t="shared" si="5"/>
        <v>16.5</v>
      </c>
      <c r="AL6" s="35">
        <v>5262</v>
      </c>
      <c r="AM6" s="32">
        <f t="shared" si="14"/>
        <v>86823</v>
      </c>
      <c r="AN6" s="35"/>
      <c r="AO6" s="32" t="str">
        <f t="shared" si="15"/>
        <v/>
      </c>
      <c r="AP6" s="35"/>
      <c r="AQ6" s="32" t="str">
        <f t="shared" si="16"/>
        <v/>
      </c>
      <c r="AR6" s="35"/>
      <c r="AS6" s="36" t="str">
        <f t="shared" si="17"/>
        <v/>
      </c>
      <c r="AT6" s="36">
        <f t="shared" si="18"/>
        <v>5262</v>
      </c>
      <c r="AU6" s="36">
        <f t="shared" si="19"/>
        <v>86823</v>
      </c>
      <c r="AV6" s="55"/>
      <c r="AW6" s="34"/>
      <c r="AX6" s="148">
        <f t="shared" si="6"/>
        <v>16.5</v>
      </c>
      <c r="AY6" s="34">
        <v>5664</v>
      </c>
      <c r="AZ6" s="32">
        <f t="shared" si="20"/>
        <v>93456</v>
      </c>
      <c r="BA6" s="34"/>
      <c r="BB6" s="32" t="str">
        <f t="shared" si="21"/>
        <v/>
      </c>
      <c r="BC6" s="34"/>
      <c r="BD6" s="32" t="str">
        <f t="shared" si="22"/>
        <v/>
      </c>
      <c r="BE6" s="35"/>
      <c r="BF6" s="36" t="str">
        <f t="shared" si="23"/>
        <v/>
      </c>
      <c r="BG6" s="36">
        <f t="shared" si="24"/>
        <v>5664</v>
      </c>
      <c r="BH6" s="36">
        <f t="shared" si="25"/>
        <v>93456</v>
      </c>
      <c r="BI6" s="55"/>
      <c r="BJ6" s="34"/>
      <c r="BK6" s="148"/>
      <c r="BL6" s="34"/>
      <c r="BM6" s="32" t="str">
        <f t="shared" si="26"/>
        <v/>
      </c>
      <c r="BN6" s="34"/>
      <c r="BO6" s="32" t="str">
        <f t="shared" si="27"/>
        <v/>
      </c>
      <c r="BP6" s="34"/>
      <c r="BQ6" s="32" t="str">
        <f t="shared" si="28"/>
        <v/>
      </c>
      <c r="BR6" s="34"/>
      <c r="BS6" s="36" t="str">
        <f t="shared" si="29"/>
        <v/>
      </c>
      <c r="BT6" s="36" t="str">
        <f t="shared" si="30"/>
        <v/>
      </c>
      <c r="BU6" s="36" t="str">
        <f t="shared" si="31"/>
        <v/>
      </c>
      <c r="BV6" s="55"/>
      <c r="BW6" s="36">
        <f t="shared" si="32"/>
        <v>15961</v>
      </c>
      <c r="BX6" s="36">
        <f t="shared" si="33"/>
        <v>263356.5</v>
      </c>
      <c r="BY6" s="31"/>
      <c r="BZ6" s="38"/>
      <c r="CB6" s="120" t="str">
        <f t="shared" ca="1" si="7"/>
        <v/>
      </c>
      <c r="CC6" s="120">
        <f t="shared" ca="1" si="8"/>
        <v>1</v>
      </c>
    </row>
    <row r="7" spans="1:88" s="2" customFormat="1" ht="25.15" customHeight="1" x14ac:dyDescent="0.25">
      <c r="A7" s="52">
        <f t="shared" si="34"/>
        <v>6</v>
      </c>
      <c r="B7" s="157" t="str">
        <f t="shared" ca="1" si="9"/>
        <v>14-79--4.1---1</v>
      </c>
      <c r="C7" s="157" t="str">
        <f t="shared" ca="1" si="10"/>
        <v>4.1--29---657</v>
      </c>
      <c r="D7" s="29" t="s">
        <v>1965</v>
      </c>
      <c r="E7" s="155">
        <f ca="1">IFERROR(INDIRECT(ADDRESS(MATCH(D7,CatModules!C:C,0),2,1,1,"CatModules")),"")</f>
        <v>14</v>
      </c>
      <c r="F7" s="96" t="s">
        <v>4405</v>
      </c>
      <c r="G7" s="156">
        <f ca="1">IFERROR(INDIRECT(ADDRESS(MATCH(CONCATENATE(E7,"-",F7),CatInt!K:K,0),3,1,1,"CatInt")),"")</f>
        <v>79</v>
      </c>
      <c r="H7" s="45" t="e">
        <f>IF(F7="","",VLOOKUP(F7,#REF!,2,FALSE))</f>
        <v>#REF!</v>
      </c>
      <c r="I7" s="29" t="s">
        <v>2014</v>
      </c>
      <c r="J7" s="155" t="str">
        <f t="shared" si="0"/>
        <v>4</v>
      </c>
      <c r="K7" s="155" t="str">
        <f t="shared" si="1"/>
        <v>4.1</v>
      </c>
      <c r="L7" s="153"/>
      <c r="M7" s="126" t="s">
        <v>4808</v>
      </c>
      <c r="N7" s="151">
        <f ca="1">VLOOKUP(M7,CatProd!B:G,6,FALSE)</f>
        <v>29</v>
      </c>
      <c r="O7" s="127" t="s">
        <v>6089</v>
      </c>
      <c r="P7" s="175">
        <f ca="1">VLOOKUP(CONCATENATE(N7,"-",O7),CatProdSpec!H:I,2,FALSE)</f>
        <v>657</v>
      </c>
      <c r="Q7" s="30" t="s">
        <v>174</v>
      </c>
      <c r="R7" s="149">
        <f>IFERROR(VLOOKUP(Q7,Setup!D$16:E$25,2,FALSE),"")</f>
        <v>1</v>
      </c>
      <c r="S7" s="51" t="str">
        <f ca="1">IFERROR(IF(OR(I7="",VLOOKUP(I7,CatCostInp!$E$2:$K$88,7,FALSE)=0),"",VLOOKUP(I7,CatCostInp!$E$2:$K$88,7,FALSE)),"")</f>
        <v>Cost of a pack</v>
      </c>
      <c r="T7" s="4" t="e">
        <f>VLOOKUP(U7,#REF!,2,FALSE)</f>
        <v>#REF!</v>
      </c>
      <c r="U7" s="30"/>
      <c r="V7" s="1" t="str">
        <f ca="1">IF(U7=Setup!$C$10,"Grant",IF(Pharmaceuticals!U7=Setup!$C$11,"Local",IF(Pharmaceuticals!U7=Setup!$C$12,"Other","")))</f>
        <v/>
      </c>
      <c r="W7" s="33"/>
      <c r="X7" s="148">
        <v>1.85</v>
      </c>
      <c r="Y7" s="33">
        <v>1687</v>
      </c>
      <c r="Z7" s="36">
        <f t="shared" si="2"/>
        <v>3120.9500000000003</v>
      </c>
      <c r="AA7" s="35"/>
      <c r="AB7" s="32" t="str">
        <f t="shared" si="3"/>
        <v/>
      </c>
      <c r="AC7" s="35"/>
      <c r="AD7" s="32" t="str">
        <f t="shared" si="4"/>
        <v/>
      </c>
      <c r="AE7" s="35"/>
      <c r="AF7" s="36" t="str">
        <f t="shared" si="11"/>
        <v/>
      </c>
      <c r="AG7" s="36">
        <f t="shared" si="12"/>
        <v>1687</v>
      </c>
      <c r="AH7" s="36">
        <f t="shared" si="13"/>
        <v>3120.9500000000003</v>
      </c>
      <c r="AI7" s="55"/>
      <c r="AJ7" s="37"/>
      <c r="AK7" s="148">
        <f t="shared" si="5"/>
        <v>1.85</v>
      </c>
      <c r="AL7" s="35">
        <v>1996</v>
      </c>
      <c r="AM7" s="32">
        <f t="shared" si="14"/>
        <v>3692.6000000000004</v>
      </c>
      <c r="AN7" s="35"/>
      <c r="AO7" s="32" t="str">
        <f t="shared" si="15"/>
        <v/>
      </c>
      <c r="AP7" s="35"/>
      <c r="AQ7" s="32" t="str">
        <f t="shared" si="16"/>
        <v/>
      </c>
      <c r="AR7" s="35"/>
      <c r="AS7" s="36" t="str">
        <f t="shared" si="17"/>
        <v/>
      </c>
      <c r="AT7" s="36">
        <f t="shared" si="18"/>
        <v>1996</v>
      </c>
      <c r="AU7" s="36">
        <f t="shared" si="19"/>
        <v>3692.6000000000004</v>
      </c>
      <c r="AV7" s="55"/>
      <c r="AW7" s="34"/>
      <c r="AX7" s="148">
        <f t="shared" si="6"/>
        <v>1.85</v>
      </c>
      <c r="AY7" s="34">
        <v>2076</v>
      </c>
      <c r="AZ7" s="32">
        <f t="shared" si="20"/>
        <v>3840.6000000000004</v>
      </c>
      <c r="BA7" s="34"/>
      <c r="BB7" s="32" t="str">
        <f t="shared" si="21"/>
        <v/>
      </c>
      <c r="BC7" s="34"/>
      <c r="BD7" s="32" t="str">
        <f t="shared" si="22"/>
        <v/>
      </c>
      <c r="BE7" s="35"/>
      <c r="BF7" s="36" t="str">
        <f t="shared" si="23"/>
        <v/>
      </c>
      <c r="BG7" s="36">
        <f t="shared" si="24"/>
        <v>2076</v>
      </c>
      <c r="BH7" s="36">
        <f t="shared" si="25"/>
        <v>3840.6000000000004</v>
      </c>
      <c r="BI7" s="55"/>
      <c r="BJ7" s="34"/>
      <c r="BK7" s="148"/>
      <c r="BL7" s="34"/>
      <c r="BM7" s="32" t="str">
        <f t="shared" si="26"/>
        <v/>
      </c>
      <c r="BN7" s="34"/>
      <c r="BO7" s="32" t="str">
        <f t="shared" si="27"/>
        <v/>
      </c>
      <c r="BP7" s="34"/>
      <c r="BQ7" s="32" t="str">
        <f t="shared" si="28"/>
        <v/>
      </c>
      <c r="BR7" s="34"/>
      <c r="BS7" s="36" t="str">
        <f t="shared" si="29"/>
        <v/>
      </c>
      <c r="BT7" s="36" t="str">
        <f t="shared" si="30"/>
        <v/>
      </c>
      <c r="BU7" s="36" t="str">
        <f t="shared" si="31"/>
        <v/>
      </c>
      <c r="BV7" s="55"/>
      <c r="BW7" s="36">
        <f t="shared" si="32"/>
        <v>5759</v>
      </c>
      <c r="BX7" s="36">
        <f t="shared" si="33"/>
        <v>10654.150000000001</v>
      </c>
      <c r="BY7" s="31"/>
      <c r="BZ7" s="38"/>
      <c r="CB7" s="120" t="str">
        <f t="shared" ca="1" si="7"/>
        <v/>
      </c>
      <c r="CC7" s="120">
        <f t="shared" ca="1" si="8"/>
        <v>1</v>
      </c>
    </row>
    <row r="8" spans="1:88" s="2" customFormat="1" ht="25.15" customHeight="1" x14ac:dyDescent="0.25">
      <c r="A8" s="52">
        <f t="shared" si="34"/>
        <v>7</v>
      </c>
      <c r="B8" s="157" t="str">
        <f t="shared" ca="1" si="9"/>
        <v>14-79--4.1---1</v>
      </c>
      <c r="C8" s="157" t="str">
        <f t="shared" ca="1" si="10"/>
        <v>4.1--26---616</v>
      </c>
      <c r="D8" s="29" t="s">
        <v>1965</v>
      </c>
      <c r="E8" s="155">
        <f ca="1">IFERROR(INDIRECT(ADDRESS(MATCH(D8,CatModules!C:C,0),2,1,1,"CatModules")),"")</f>
        <v>14</v>
      </c>
      <c r="F8" s="96" t="s">
        <v>4405</v>
      </c>
      <c r="G8" s="156">
        <f ca="1">IFERROR(INDIRECT(ADDRESS(MATCH(CONCATENATE(E8,"-",F8),CatInt!K:K,0),3,1,1,"CatInt")),"")</f>
        <v>79</v>
      </c>
      <c r="H8" s="45" t="e">
        <f>IF(F8="","",VLOOKUP(F8,#REF!,2,FALSE))</f>
        <v>#REF!</v>
      </c>
      <c r="I8" s="29" t="s">
        <v>2014</v>
      </c>
      <c r="J8" s="155" t="str">
        <f t="shared" si="0"/>
        <v>4</v>
      </c>
      <c r="K8" s="155" t="str">
        <f t="shared" si="1"/>
        <v>4.1</v>
      </c>
      <c r="L8" s="153"/>
      <c r="M8" s="126" t="s">
        <v>4805</v>
      </c>
      <c r="N8" s="151">
        <f ca="1">VLOOKUP(M8,CatProd!B:G,6,FALSE)</f>
        <v>26</v>
      </c>
      <c r="O8" s="127" t="s">
        <v>6060</v>
      </c>
      <c r="P8" s="175">
        <f ca="1">VLOOKUP(CONCATENATE(N8,"-",O8),CatProdSpec!H:I,2,FALSE)</f>
        <v>616</v>
      </c>
      <c r="Q8" s="30" t="s">
        <v>174</v>
      </c>
      <c r="R8" s="149">
        <f>IFERROR(VLOOKUP(Q8,Setup!D$16:E$25,2,FALSE),"")</f>
        <v>1</v>
      </c>
      <c r="S8" s="51" t="str">
        <f ca="1">IFERROR(IF(OR(I8="",VLOOKUP(I8,CatCostInp!$E$2:$K$88,7,FALSE)=0),"",VLOOKUP(I8,CatCostInp!$E$2:$K$88,7,FALSE)),"")</f>
        <v>Cost of a pack</v>
      </c>
      <c r="T8" s="4" t="e">
        <f>VLOOKUP(U8,#REF!,2,FALSE)</f>
        <v>#REF!</v>
      </c>
      <c r="U8" s="30"/>
      <c r="V8" s="1" t="str">
        <f ca="1">IF(U8=Setup!$C$10,"Grant",IF(Pharmaceuticals!U8=Setup!$C$11,"Local",IF(Pharmaceuticals!U8=Setup!$C$12,"Other","")))</f>
        <v/>
      </c>
      <c r="W8" s="33"/>
      <c r="X8" s="148">
        <v>3.25</v>
      </c>
      <c r="Y8" s="33">
        <v>2025</v>
      </c>
      <c r="Z8" s="36">
        <f t="shared" si="2"/>
        <v>6581.25</v>
      </c>
      <c r="AA8" s="35"/>
      <c r="AB8" s="32" t="str">
        <f t="shared" si="3"/>
        <v/>
      </c>
      <c r="AC8" s="35"/>
      <c r="AD8" s="32" t="str">
        <f t="shared" si="4"/>
        <v/>
      </c>
      <c r="AE8" s="35"/>
      <c r="AF8" s="36" t="str">
        <f t="shared" si="11"/>
        <v/>
      </c>
      <c r="AG8" s="36">
        <f t="shared" si="12"/>
        <v>2025</v>
      </c>
      <c r="AH8" s="36">
        <f t="shared" si="13"/>
        <v>6581.25</v>
      </c>
      <c r="AI8" s="55"/>
      <c r="AJ8" s="37"/>
      <c r="AK8" s="148">
        <f t="shared" si="5"/>
        <v>3.25</v>
      </c>
      <c r="AL8" s="35">
        <v>2367</v>
      </c>
      <c r="AM8" s="32">
        <f t="shared" si="14"/>
        <v>7692.75</v>
      </c>
      <c r="AN8" s="35"/>
      <c r="AO8" s="32" t="str">
        <f t="shared" si="15"/>
        <v/>
      </c>
      <c r="AP8" s="35"/>
      <c r="AQ8" s="32" t="str">
        <f t="shared" si="16"/>
        <v/>
      </c>
      <c r="AR8" s="35"/>
      <c r="AS8" s="36" t="str">
        <f t="shared" si="17"/>
        <v/>
      </c>
      <c r="AT8" s="36">
        <f t="shared" si="18"/>
        <v>2367</v>
      </c>
      <c r="AU8" s="36">
        <f t="shared" si="19"/>
        <v>7692.75</v>
      </c>
      <c r="AV8" s="55"/>
      <c r="AW8" s="34"/>
      <c r="AX8" s="148">
        <f t="shared" si="6"/>
        <v>3.25</v>
      </c>
      <c r="AY8" s="34">
        <v>2292</v>
      </c>
      <c r="AZ8" s="32">
        <f t="shared" si="20"/>
        <v>7449</v>
      </c>
      <c r="BA8" s="34"/>
      <c r="BB8" s="32" t="str">
        <f t="shared" si="21"/>
        <v/>
      </c>
      <c r="BC8" s="34"/>
      <c r="BD8" s="32" t="str">
        <f t="shared" si="22"/>
        <v/>
      </c>
      <c r="BE8" s="35"/>
      <c r="BF8" s="36" t="str">
        <f t="shared" si="23"/>
        <v/>
      </c>
      <c r="BG8" s="36">
        <f t="shared" si="24"/>
        <v>2292</v>
      </c>
      <c r="BH8" s="36">
        <f t="shared" si="25"/>
        <v>7449</v>
      </c>
      <c r="BI8" s="55"/>
      <c r="BJ8" s="34"/>
      <c r="BK8" s="148"/>
      <c r="BL8" s="34"/>
      <c r="BM8" s="32" t="str">
        <f t="shared" si="26"/>
        <v/>
      </c>
      <c r="BN8" s="34"/>
      <c r="BO8" s="32" t="str">
        <f t="shared" si="27"/>
        <v/>
      </c>
      <c r="BP8" s="34"/>
      <c r="BQ8" s="32" t="str">
        <f t="shared" si="28"/>
        <v/>
      </c>
      <c r="BR8" s="34"/>
      <c r="BS8" s="36" t="str">
        <f t="shared" si="29"/>
        <v/>
      </c>
      <c r="BT8" s="36" t="str">
        <f t="shared" si="30"/>
        <v/>
      </c>
      <c r="BU8" s="36" t="str">
        <f t="shared" si="31"/>
        <v/>
      </c>
      <c r="BV8" s="55"/>
      <c r="BW8" s="36">
        <f t="shared" si="32"/>
        <v>6684</v>
      </c>
      <c r="BX8" s="36">
        <f t="shared" si="33"/>
        <v>21723</v>
      </c>
      <c r="BY8" s="31"/>
      <c r="BZ8" s="38"/>
      <c r="CB8" s="120" t="str">
        <f t="shared" ca="1" si="7"/>
        <v/>
      </c>
      <c r="CC8" s="120">
        <f t="shared" ca="1" si="8"/>
        <v>1</v>
      </c>
    </row>
    <row r="9" spans="1:88" s="2" customFormat="1" ht="25.15" customHeight="1" x14ac:dyDescent="0.25">
      <c r="A9" s="52">
        <f t="shared" si="34"/>
        <v>8</v>
      </c>
      <c r="B9" s="157" t="str">
        <f t="shared" ca="1" si="9"/>
        <v>14-79--4.1---1</v>
      </c>
      <c r="C9" s="157" t="str">
        <f t="shared" ca="1" si="10"/>
        <v>4.1--29---647</v>
      </c>
      <c r="D9" s="29" t="s">
        <v>1965</v>
      </c>
      <c r="E9" s="155">
        <f ca="1">IFERROR(INDIRECT(ADDRESS(MATCH(D9,CatModules!C:C,0),2,1,1,"CatModules")),"")</f>
        <v>14</v>
      </c>
      <c r="F9" s="96" t="s">
        <v>4405</v>
      </c>
      <c r="G9" s="156">
        <f ca="1">IFERROR(INDIRECT(ADDRESS(MATCH(CONCATENATE(E9,"-",F9),CatInt!K:K,0),3,1,1,"CatInt")),"")</f>
        <v>79</v>
      </c>
      <c r="H9" s="45" t="e">
        <f>IF(F9="","",VLOOKUP(F9,#REF!,2,FALSE))</f>
        <v>#REF!</v>
      </c>
      <c r="I9" s="29" t="s">
        <v>2014</v>
      </c>
      <c r="J9" s="155" t="str">
        <f t="shared" si="0"/>
        <v>4</v>
      </c>
      <c r="K9" s="155" t="str">
        <f t="shared" si="1"/>
        <v>4.1</v>
      </c>
      <c r="L9" s="153"/>
      <c r="M9" s="126" t="s">
        <v>4808</v>
      </c>
      <c r="N9" s="151">
        <f ca="1">VLOOKUP(M9,CatProd!B:G,6,FALSE)</f>
        <v>29</v>
      </c>
      <c r="O9" s="127" t="s">
        <v>6085</v>
      </c>
      <c r="P9" s="175">
        <f ca="1">VLOOKUP(CONCATENATE(N9,"-",O9),CatProdSpec!H:I,2,FALSE)</f>
        <v>647</v>
      </c>
      <c r="Q9" s="30" t="s">
        <v>174</v>
      </c>
      <c r="R9" s="149">
        <f>IFERROR(VLOOKUP(Q9,Setup!D$16:E$25,2,FALSE),"")</f>
        <v>1</v>
      </c>
      <c r="S9" s="51" t="str">
        <f ca="1">IFERROR(IF(OR(I9="",VLOOKUP(I9,CatCostInp!$E$2:$K$88,7,FALSE)=0),"",VLOOKUP(I9,CatCostInp!$E$2:$K$88,7,FALSE)),"")</f>
        <v>Cost of a pack</v>
      </c>
      <c r="T9" s="4" t="e">
        <f>VLOOKUP(U9,#REF!,2,FALSE)</f>
        <v>#REF!</v>
      </c>
      <c r="U9" s="30"/>
      <c r="V9" s="1" t="str">
        <f ca="1">IF(U9=Setup!$C$10,"Grant",IF(Pharmaceuticals!U9=Setup!$C$11,"Local",IF(Pharmaceuticals!U9=Setup!$C$12,"Other","")))</f>
        <v/>
      </c>
      <c r="W9" s="33"/>
      <c r="X9" s="148">
        <v>6.4</v>
      </c>
      <c r="Y9" s="33">
        <v>7443</v>
      </c>
      <c r="Z9" s="36">
        <f t="shared" si="2"/>
        <v>47635.200000000004</v>
      </c>
      <c r="AA9" s="35"/>
      <c r="AB9" s="32" t="str">
        <f t="shared" si="3"/>
        <v/>
      </c>
      <c r="AC9" s="35"/>
      <c r="AD9" s="32" t="str">
        <f t="shared" si="4"/>
        <v/>
      </c>
      <c r="AE9" s="35"/>
      <c r="AF9" s="36" t="str">
        <f t="shared" si="11"/>
        <v/>
      </c>
      <c r="AG9" s="36">
        <f t="shared" si="12"/>
        <v>7443</v>
      </c>
      <c r="AH9" s="36">
        <f t="shared" si="13"/>
        <v>47635.200000000004</v>
      </c>
      <c r="AI9" s="55"/>
      <c r="AJ9" s="37"/>
      <c r="AK9" s="148">
        <f t="shared" si="5"/>
        <v>6.4</v>
      </c>
      <c r="AL9" s="35">
        <v>8859</v>
      </c>
      <c r="AM9" s="32">
        <f t="shared" si="14"/>
        <v>56697.600000000006</v>
      </c>
      <c r="AN9" s="35"/>
      <c r="AO9" s="32" t="str">
        <f t="shared" si="15"/>
        <v/>
      </c>
      <c r="AP9" s="35"/>
      <c r="AQ9" s="32" t="str">
        <f t="shared" si="16"/>
        <v/>
      </c>
      <c r="AR9" s="35"/>
      <c r="AS9" s="36" t="str">
        <f t="shared" si="17"/>
        <v/>
      </c>
      <c r="AT9" s="36">
        <f t="shared" si="18"/>
        <v>8859</v>
      </c>
      <c r="AU9" s="36">
        <f t="shared" si="19"/>
        <v>56697.600000000006</v>
      </c>
      <c r="AV9" s="55"/>
      <c r="AW9" s="34"/>
      <c r="AX9" s="148">
        <f t="shared" si="6"/>
        <v>6.4</v>
      </c>
      <c r="AY9" s="34">
        <v>9216</v>
      </c>
      <c r="AZ9" s="32">
        <f t="shared" si="20"/>
        <v>58982.400000000001</v>
      </c>
      <c r="BA9" s="34"/>
      <c r="BB9" s="32" t="str">
        <f t="shared" si="21"/>
        <v/>
      </c>
      <c r="BC9" s="34"/>
      <c r="BD9" s="32" t="str">
        <f t="shared" si="22"/>
        <v/>
      </c>
      <c r="BE9" s="35"/>
      <c r="BF9" s="36" t="str">
        <f t="shared" si="23"/>
        <v/>
      </c>
      <c r="BG9" s="36">
        <f t="shared" si="24"/>
        <v>9216</v>
      </c>
      <c r="BH9" s="36">
        <f t="shared" si="25"/>
        <v>58982.400000000001</v>
      </c>
      <c r="BI9" s="55"/>
      <c r="BJ9" s="34"/>
      <c r="BK9" s="148"/>
      <c r="BL9" s="34"/>
      <c r="BM9" s="32" t="str">
        <f t="shared" si="26"/>
        <v/>
      </c>
      <c r="BN9" s="34"/>
      <c r="BO9" s="32" t="str">
        <f t="shared" si="27"/>
        <v/>
      </c>
      <c r="BP9" s="34"/>
      <c r="BQ9" s="32" t="str">
        <f t="shared" si="28"/>
        <v/>
      </c>
      <c r="BR9" s="34"/>
      <c r="BS9" s="36" t="str">
        <f t="shared" si="29"/>
        <v/>
      </c>
      <c r="BT9" s="36" t="str">
        <f t="shared" si="30"/>
        <v/>
      </c>
      <c r="BU9" s="36" t="str">
        <f t="shared" si="31"/>
        <v/>
      </c>
      <c r="BV9" s="55"/>
      <c r="BW9" s="36">
        <f t="shared" si="32"/>
        <v>25518</v>
      </c>
      <c r="BX9" s="36">
        <f t="shared" si="33"/>
        <v>163315.20000000001</v>
      </c>
      <c r="BY9" s="31"/>
      <c r="BZ9" s="38"/>
      <c r="CB9" s="120" t="str">
        <f t="shared" ca="1" si="7"/>
        <v/>
      </c>
      <c r="CC9" s="120">
        <f t="shared" ca="1" si="8"/>
        <v>1</v>
      </c>
    </row>
    <row r="10" spans="1:88" s="2" customFormat="1" ht="25.15" customHeight="1" x14ac:dyDescent="0.25">
      <c r="A10" s="52">
        <f t="shared" si="34"/>
        <v>9</v>
      </c>
      <c r="B10" s="157" t="str">
        <f t="shared" ca="1" si="9"/>
        <v>14-79--4.1---1</v>
      </c>
      <c r="C10" s="157" t="str">
        <f t="shared" ca="1" si="10"/>
        <v>4.1--26---612</v>
      </c>
      <c r="D10" s="29" t="s">
        <v>1965</v>
      </c>
      <c r="E10" s="155">
        <f ca="1">IFERROR(INDIRECT(ADDRESS(MATCH(D10,CatModules!C:C,0),2,1,1,"CatModules")),"")</f>
        <v>14</v>
      </c>
      <c r="F10" s="96" t="s">
        <v>4405</v>
      </c>
      <c r="G10" s="156">
        <f ca="1">IFERROR(INDIRECT(ADDRESS(MATCH(CONCATENATE(E10,"-",F10),CatInt!K:K,0),3,1,1,"CatInt")),"")</f>
        <v>79</v>
      </c>
      <c r="H10" s="45" t="e">
        <f>IF(F10="","",VLOOKUP(F10,#REF!,2,FALSE))</f>
        <v>#REF!</v>
      </c>
      <c r="I10" s="29" t="s">
        <v>2014</v>
      </c>
      <c r="J10" s="155" t="str">
        <f t="shared" si="0"/>
        <v>4</v>
      </c>
      <c r="K10" s="155" t="str">
        <f t="shared" si="1"/>
        <v>4.1</v>
      </c>
      <c r="L10" s="153"/>
      <c r="M10" s="126" t="s">
        <v>4805</v>
      </c>
      <c r="N10" s="151">
        <f ca="1">VLOOKUP(M10,CatProd!B:G,6,FALSE)</f>
        <v>26</v>
      </c>
      <c r="O10" s="127" t="s">
        <v>6056</v>
      </c>
      <c r="P10" s="175">
        <f ca="1">VLOOKUP(CONCATENATE(N10,"-",O10),CatProdSpec!H:I,2,FALSE)</f>
        <v>612</v>
      </c>
      <c r="Q10" s="30" t="s">
        <v>174</v>
      </c>
      <c r="R10" s="149">
        <f>IFERROR(VLOOKUP(Q10,Setup!D$16:E$25,2,FALSE),"")</f>
        <v>1</v>
      </c>
      <c r="S10" s="51" t="str">
        <f ca="1">IFERROR(IF(OR(I10="",VLOOKUP(I10,CatCostInp!$E$2:$K$88,7,FALSE)=0),"",VLOOKUP(I10,CatCostInp!$E$2:$K$88,7,FALSE)),"")</f>
        <v>Cost of a pack</v>
      </c>
      <c r="T10" s="4" t="e">
        <f>VLOOKUP(U10,#REF!,2,FALSE)</f>
        <v>#REF!</v>
      </c>
      <c r="U10" s="30"/>
      <c r="V10" s="1" t="str">
        <f ca="1">IF(U10=Setup!$C$10,"Grant",IF(Pharmaceuticals!U10=Setup!$C$11,"Local",IF(Pharmaceuticals!U10=Setup!$C$12,"Other","")))</f>
        <v/>
      </c>
      <c r="W10" s="33"/>
      <c r="X10" s="148">
        <v>7.4</v>
      </c>
      <c r="Y10" s="33">
        <v>12403</v>
      </c>
      <c r="Z10" s="36">
        <f t="shared" si="2"/>
        <v>91782.200000000012</v>
      </c>
      <c r="AA10" s="35"/>
      <c r="AB10" s="32" t="str">
        <f t="shared" si="3"/>
        <v/>
      </c>
      <c r="AC10" s="35"/>
      <c r="AD10" s="32" t="str">
        <f t="shared" si="4"/>
        <v/>
      </c>
      <c r="AE10" s="35"/>
      <c r="AF10" s="36" t="str">
        <f t="shared" si="11"/>
        <v/>
      </c>
      <c r="AG10" s="36">
        <f t="shared" si="12"/>
        <v>12403</v>
      </c>
      <c r="AH10" s="36">
        <f t="shared" si="13"/>
        <v>91782.200000000012</v>
      </c>
      <c r="AI10" s="55"/>
      <c r="AJ10" s="37"/>
      <c r="AK10" s="148">
        <f t="shared" si="5"/>
        <v>7.4</v>
      </c>
      <c r="AL10" s="35">
        <v>12898</v>
      </c>
      <c r="AM10" s="32">
        <f t="shared" si="14"/>
        <v>95445.200000000012</v>
      </c>
      <c r="AN10" s="35"/>
      <c r="AO10" s="32" t="str">
        <f t="shared" si="15"/>
        <v/>
      </c>
      <c r="AP10" s="35"/>
      <c r="AQ10" s="32" t="str">
        <f t="shared" si="16"/>
        <v/>
      </c>
      <c r="AR10" s="35"/>
      <c r="AS10" s="36" t="str">
        <f t="shared" si="17"/>
        <v/>
      </c>
      <c r="AT10" s="36">
        <f t="shared" si="18"/>
        <v>12898</v>
      </c>
      <c r="AU10" s="36">
        <f t="shared" si="19"/>
        <v>95445.200000000012</v>
      </c>
      <c r="AV10" s="55"/>
      <c r="AW10" s="34"/>
      <c r="AX10" s="148">
        <f t="shared" si="6"/>
        <v>7.4</v>
      </c>
      <c r="AY10" s="34">
        <v>12852</v>
      </c>
      <c r="AZ10" s="32">
        <f t="shared" si="20"/>
        <v>95104.8</v>
      </c>
      <c r="BA10" s="34"/>
      <c r="BB10" s="32" t="str">
        <f t="shared" si="21"/>
        <v/>
      </c>
      <c r="BC10" s="34"/>
      <c r="BD10" s="32" t="str">
        <f t="shared" si="22"/>
        <v/>
      </c>
      <c r="BE10" s="35"/>
      <c r="BF10" s="36" t="str">
        <f t="shared" si="23"/>
        <v/>
      </c>
      <c r="BG10" s="36">
        <f t="shared" si="24"/>
        <v>12852</v>
      </c>
      <c r="BH10" s="36">
        <f t="shared" si="25"/>
        <v>95104.8</v>
      </c>
      <c r="BI10" s="55"/>
      <c r="BJ10" s="34"/>
      <c r="BK10" s="148"/>
      <c r="BL10" s="34"/>
      <c r="BM10" s="32" t="str">
        <f t="shared" si="26"/>
        <v/>
      </c>
      <c r="BN10" s="34"/>
      <c r="BO10" s="32" t="str">
        <f t="shared" si="27"/>
        <v/>
      </c>
      <c r="BP10" s="34"/>
      <c r="BQ10" s="32" t="str">
        <f t="shared" si="28"/>
        <v/>
      </c>
      <c r="BR10" s="34"/>
      <c r="BS10" s="36" t="str">
        <f t="shared" si="29"/>
        <v/>
      </c>
      <c r="BT10" s="36" t="str">
        <f t="shared" si="30"/>
        <v/>
      </c>
      <c r="BU10" s="36" t="str">
        <f t="shared" si="31"/>
        <v/>
      </c>
      <c r="BV10" s="55"/>
      <c r="BW10" s="36">
        <f t="shared" si="32"/>
        <v>38153</v>
      </c>
      <c r="BX10" s="36">
        <f t="shared" si="33"/>
        <v>282332.2</v>
      </c>
      <c r="BY10" s="31"/>
      <c r="BZ10" s="38"/>
      <c r="CB10" s="120" t="str">
        <f t="shared" ca="1" si="7"/>
        <v/>
      </c>
      <c r="CC10" s="120">
        <f t="shared" ca="1" si="8"/>
        <v>1</v>
      </c>
    </row>
    <row r="11" spans="1:88" s="2" customFormat="1" ht="25.15" customHeight="1" x14ac:dyDescent="0.25">
      <c r="A11" s="52">
        <f t="shared" si="34"/>
        <v>10</v>
      </c>
      <c r="B11" s="157" t="str">
        <f t="shared" ca="1" si="9"/>
        <v>14-79--4.1---1</v>
      </c>
      <c r="C11" s="157" t="str">
        <f t="shared" ca="1" si="10"/>
        <v>4.1--13---330</v>
      </c>
      <c r="D11" s="29" t="s">
        <v>1965</v>
      </c>
      <c r="E11" s="155">
        <f ca="1">IFERROR(INDIRECT(ADDRESS(MATCH(D11,CatModules!C:C,0),2,1,1,"CatModules")),"")</f>
        <v>14</v>
      </c>
      <c r="F11" s="96" t="s">
        <v>4405</v>
      </c>
      <c r="G11" s="156">
        <f ca="1">IFERROR(INDIRECT(ADDRESS(MATCH(CONCATENATE(E11,"-",F11),CatInt!K:K,0),3,1,1,"CatInt")),"")</f>
        <v>79</v>
      </c>
      <c r="H11" s="45" t="e">
        <f>IF(F11="","",VLOOKUP(F11,#REF!,2,FALSE))</f>
        <v>#REF!</v>
      </c>
      <c r="I11" s="29" t="s">
        <v>2014</v>
      </c>
      <c r="J11" s="155" t="str">
        <f t="shared" si="0"/>
        <v>4</v>
      </c>
      <c r="K11" s="155" t="str">
        <f t="shared" si="1"/>
        <v>4.1</v>
      </c>
      <c r="L11" s="153"/>
      <c r="M11" s="126" t="s">
        <v>4793</v>
      </c>
      <c r="N11" s="151">
        <f ca="1">VLOOKUP(M11,CatProd!B:G,6,FALSE)</f>
        <v>13</v>
      </c>
      <c r="O11" s="127" t="s">
        <v>5501</v>
      </c>
      <c r="P11" s="175">
        <f ca="1">VLOOKUP(CONCATENATE(N11,"-",O11),CatProdSpec!H:I,2,FALSE)</f>
        <v>330</v>
      </c>
      <c r="Q11" s="30" t="s">
        <v>174</v>
      </c>
      <c r="R11" s="149">
        <f>IFERROR(VLOOKUP(Q11,Setup!D$16:E$25,2,FALSE),"")</f>
        <v>1</v>
      </c>
      <c r="S11" s="51" t="str">
        <f ca="1">IFERROR(IF(OR(I11="",VLOOKUP(I11,CatCostInp!$E$2:$K$88,7,FALSE)=0),"",VLOOKUP(I11,CatCostInp!$E$2:$K$88,7,FALSE)),"")</f>
        <v>Cost of a pack</v>
      </c>
      <c r="T11" s="4" t="e">
        <f>VLOOKUP(U11,#REF!,2,FALSE)</f>
        <v>#REF!</v>
      </c>
      <c r="U11" s="30"/>
      <c r="V11" s="1" t="str">
        <f ca="1">IF(U11=Setup!$C$10,"Grant",IF(Pharmaceuticals!U11=Setup!$C$11,"Local",IF(Pharmaceuticals!U11=Setup!$C$12,"Other","")))</f>
        <v/>
      </c>
      <c r="W11" s="33"/>
      <c r="X11" s="148">
        <v>9.3000000000000007</v>
      </c>
      <c r="Y11" s="33">
        <v>1042</v>
      </c>
      <c r="Z11" s="36">
        <f t="shared" si="2"/>
        <v>9690.6</v>
      </c>
      <c r="AA11" s="35"/>
      <c r="AB11" s="32" t="str">
        <f t="shared" si="3"/>
        <v/>
      </c>
      <c r="AC11" s="35"/>
      <c r="AD11" s="32" t="str">
        <f t="shared" si="4"/>
        <v/>
      </c>
      <c r="AE11" s="35"/>
      <c r="AF11" s="36" t="str">
        <f t="shared" si="11"/>
        <v/>
      </c>
      <c r="AG11" s="36">
        <f t="shared" si="12"/>
        <v>1042</v>
      </c>
      <c r="AH11" s="36">
        <f t="shared" si="13"/>
        <v>9690.6</v>
      </c>
      <c r="AI11" s="55"/>
      <c r="AJ11" s="37"/>
      <c r="AK11" s="148">
        <f t="shared" si="5"/>
        <v>9.3000000000000007</v>
      </c>
      <c r="AL11" s="35">
        <v>1016</v>
      </c>
      <c r="AM11" s="32">
        <f t="shared" si="14"/>
        <v>9448.8000000000011</v>
      </c>
      <c r="AN11" s="35"/>
      <c r="AO11" s="32" t="str">
        <f t="shared" si="15"/>
        <v/>
      </c>
      <c r="AP11" s="35"/>
      <c r="AQ11" s="32" t="str">
        <f t="shared" si="16"/>
        <v/>
      </c>
      <c r="AR11" s="35"/>
      <c r="AS11" s="36" t="str">
        <f t="shared" si="17"/>
        <v/>
      </c>
      <c r="AT11" s="36">
        <f t="shared" si="18"/>
        <v>1016</v>
      </c>
      <c r="AU11" s="36">
        <f t="shared" si="19"/>
        <v>9448.8000000000011</v>
      </c>
      <c r="AV11" s="55"/>
      <c r="AW11" s="34"/>
      <c r="AX11" s="148">
        <f t="shared" si="6"/>
        <v>9.3000000000000007</v>
      </c>
      <c r="AY11" s="34">
        <v>828</v>
      </c>
      <c r="AZ11" s="32">
        <f t="shared" si="20"/>
        <v>7700.4000000000005</v>
      </c>
      <c r="BA11" s="34"/>
      <c r="BB11" s="32" t="str">
        <f t="shared" si="21"/>
        <v/>
      </c>
      <c r="BC11" s="34"/>
      <c r="BD11" s="32" t="str">
        <f t="shared" si="22"/>
        <v/>
      </c>
      <c r="BE11" s="35"/>
      <c r="BF11" s="36" t="str">
        <f t="shared" si="23"/>
        <v/>
      </c>
      <c r="BG11" s="36">
        <f t="shared" si="24"/>
        <v>828</v>
      </c>
      <c r="BH11" s="36">
        <f t="shared" si="25"/>
        <v>7700.4000000000005</v>
      </c>
      <c r="BI11" s="55"/>
      <c r="BJ11" s="34"/>
      <c r="BK11" s="148"/>
      <c r="BL11" s="34"/>
      <c r="BM11" s="32" t="str">
        <f t="shared" si="26"/>
        <v/>
      </c>
      <c r="BN11" s="34"/>
      <c r="BO11" s="32" t="str">
        <f t="shared" si="27"/>
        <v/>
      </c>
      <c r="BP11" s="34"/>
      <c r="BQ11" s="32" t="str">
        <f t="shared" si="28"/>
        <v/>
      </c>
      <c r="BR11" s="34"/>
      <c r="BS11" s="36" t="str">
        <f t="shared" si="29"/>
        <v/>
      </c>
      <c r="BT11" s="36" t="str">
        <f t="shared" si="30"/>
        <v/>
      </c>
      <c r="BU11" s="36" t="str">
        <f t="shared" si="31"/>
        <v/>
      </c>
      <c r="BV11" s="55"/>
      <c r="BW11" s="36">
        <f t="shared" si="32"/>
        <v>2886</v>
      </c>
      <c r="BX11" s="36">
        <f t="shared" si="33"/>
        <v>26839.800000000003</v>
      </c>
      <c r="BY11" s="31"/>
      <c r="BZ11" s="38"/>
      <c r="CB11" s="120" t="str">
        <f t="shared" ca="1" si="7"/>
        <v/>
      </c>
      <c r="CC11" s="120">
        <f t="shared" ca="1" si="8"/>
        <v>1</v>
      </c>
    </row>
    <row r="12" spans="1:88" s="2" customFormat="1" ht="25.15" customHeight="1" x14ac:dyDescent="0.25">
      <c r="A12" s="52">
        <f t="shared" si="34"/>
        <v>11</v>
      </c>
      <c r="B12" s="157" t="str">
        <f t="shared" ca="1" si="9"/>
        <v>14-79--4.1---1</v>
      </c>
      <c r="C12" s="157" t="str">
        <f t="shared" ca="1" si="10"/>
        <v>4.1--13---345</v>
      </c>
      <c r="D12" s="29" t="s">
        <v>1965</v>
      </c>
      <c r="E12" s="155">
        <f ca="1">IFERROR(INDIRECT(ADDRESS(MATCH(D12,CatModules!C:C,0),2,1,1,"CatModules")),"")</f>
        <v>14</v>
      </c>
      <c r="F12" s="96" t="s">
        <v>4405</v>
      </c>
      <c r="G12" s="156">
        <f ca="1">IFERROR(INDIRECT(ADDRESS(MATCH(CONCATENATE(E12,"-",F12),CatInt!K:K,0),3,1,1,"CatInt")),"")</f>
        <v>79</v>
      </c>
      <c r="H12" s="45" t="e">
        <f>IF(F12="","",VLOOKUP(F12,#REF!,2,FALSE))</f>
        <v>#REF!</v>
      </c>
      <c r="I12" s="29" t="s">
        <v>2014</v>
      </c>
      <c r="J12" s="155" t="str">
        <f t="shared" si="0"/>
        <v>4</v>
      </c>
      <c r="K12" s="155" t="str">
        <f t="shared" si="1"/>
        <v>4.1</v>
      </c>
      <c r="L12" s="153"/>
      <c r="M12" s="126" t="s">
        <v>4793</v>
      </c>
      <c r="N12" s="151">
        <f ca="1">VLOOKUP(M12,CatProd!B:G,6,FALSE)</f>
        <v>13</v>
      </c>
      <c r="O12" s="127" t="s">
        <v>5512</v>
      </c>
      <c r="P12" s="175">
        <f ca="1">VLOOKUP(CONCATENATE(N12,"-",O12),CatProdSpec!H:I,2,FALSE)</f>
        <v>345</v>
      </c>
      <c r="Q12" s="30" t="s">
        <v>174</v>
      </c>
      <c r="R12" s="149">
        <f>IFERROR(VLOOKUP(Q12,Setup!D$16:E$25,2,FALSE),"")</f>
        <v>1</v>
      </c>
      <c r="S12" s="51" t="str">
        <f ca="1">IFERROR(IF(OR(I12="",VLOOKUP(I12,CatCostInp!$E$2:$K$88,7,FALSE)=0),"",VLOOKUP(I12,CatCostInp!$E$2:$K$88,7,FALSE)),"")</f>
        <v>Cost of a pack</v>
      </c>
      <c r="T12" s="4" t="e">
        <f>VLOOKUP(U12,#REF!,2,FALSE)</f>
        <v>#REF!</v>
      </c>
      <c r="U12" s="30"/>
      <c r="V12" s="1" t="str">
        <f ca="1">IF(U12=Setup!$C$10,"Grant",IF(Pharmaceuticals!U12=Setup!$C$11,"Local",IF(Pharmaceuticals!U12=Setup!$C$12,"Other","")))</f>
        <v/>
      </c>
      <c r="W12" s="33"/>
      <c r="X12" s="148">
        <v>3</v>
      </c>
      <c r="Y12" s="33">
        <v>5892</v>
      </c>
      <c r="Z12" s="36">
        <f t="shared" si="2"/>
        <v>17676</v>
      </c>
      <c r="AA12" s="35"/>
      <c r="AB12" s="32" t="str">
        <f t="shared" si="3"/>
        <v/>
      </c>
      <c r="AC12" s="35"/>
      <c r="AD12" s="32" t="str">
        <f t="shared" si="4"/>
        <v/>
      </c>
      <c r="AE12" s="35"/>
      <c r="AF12" s="36" t="str">
        <f t="shared" si="11"/>
        <v/>
      </c>
      <c r="AG12" s="36">
        <f t="shared" si="12"/>
        <v>5892</v>
      </c>
      <c r="AH12" s="36">
        <f t="shared" si="13"/>
        <v>17676</v>
      </c>
      <c r="AI12" s="55"/>
      <c r="AJ12" s="37"/>
      <c r="AK12" s="148">
        <f t="shared" si="5"/>
        <v>3</v>
      </c>
      <c r="AL12" s="35">
        <v>6441</v>
      </c>
      <c r="AM12" s="32">
        <f t="shared" si="14"/>
        <v>19323</v>
      </c>
      <c r="AN12" s="35"/>
      <c r="AO12" s="32" t="str">
        <f t="shared" si="15"/>
        <v/>
      </c>
      <c r="AP12" s="35"/>
      <c r="AQ12" s="32" t="str">
        <f t="shared" si="16"/>
        <v/>
      </c>
      <c r="AR12" s="35"/>
      <c r="AS12" s="36" t="str">
        <f t="shared" si="17"/>
        <v/>
      </c>
      <c r="AT12" s="36">
        <f t="shared" si="18"/>
        <v>6441</v>
      </c>
      <c r="AU12" s="36">
        <f t="shared" si="19"/>
        <v>19323</v>
      </c>
      <c r="AV12" s="55"/>
      <c r="AW12" s="34"/>
      <c r="AX12" s="148">
        <f t="shared" si="6"/>
        <v>3</v>
      </c>
      <c r="AY12" s="34">
        <v>6540</v>
      </c>
      <c r="AZ12" s="32">
        <f t="shared" si="20"/>
        <v>19620</v>
      </c>
      <c r="BA12" s="34"/>
      <c r="BB12" s="32" t="str">
        <f t="shared" si="21"/>
        <v/>
      </c>
      <c r="BC12" s="34"/>
      <c r="BD12" s="32" t="str">
        <f t="shared" si="22"/>
        <v/>
      </c>
      <c r="BE12" s="35"/>
      <c r="BF12" s="36" t="str">
        <f t="shared" si="23"/>
        <v/>
      </c>
      <c r="BG12" s="36">
        <f t="shared" si="24"/>
        <v>6540</v>
      </c>
      <c r="BH12" s="36">
        <f t="shared" si="25"/>
        <v>19620</v>
      </c>
      <c r="BI12" s="55"/>
      <c r="BJ12" s="34"/>
      <c r="BK12" s="148"/>
      <c r="BL12" s="34"/>
      <c r="BM12" s="32" t="str">
        <f t="shared" si="26"/>
        <v/>
      </c>
      <c r="BN12" s="34"/>
      <c r="BO12" s="32" t="str">
        <f t="shared" si="27"/>
        <v/>
      </c>
      <c r="BP12" s="34"/>
      <c r="BQ12" s="32" t="str">
        <f t="shared" si="28"/>
        <v/>
      </c>
      <c r="BR12" s="34"/>
      <c r="BS12" s="36" t="str">
        <f t="shared" si="29"/>
        <v/>
      </c>
      <c r="BT12" s="36" t="str">
        <f t="shared" si="30"/>
        <v/>
      </c>
      <c r="BU12" s="36" t="str">
        <f t="shared" si="31"/>
        <v/>
      </c>
      <c r="BV12" s="55"/>
      <c r="BW12" s="36">
        <f t="shared" si="32"/>
        <v>18873</v>
      </c>
      <c r="BX12" s="36">
        <f t="shared" si="33"/>
        <v>56619</v>
      </c>
      <c r="BY12" s="31"/>
      <c r="BZ12" s="38"/>
      <c r="CB12" s="120" t="str">
        <f t="shared" ca="1" si="7"/>
        <v/>
      </c>
      <c r="CC12" s="120">
        <f t="shared" ca="1" si="8"/>
        <v>1</v>
      </c>
    </row>
    <row r="13" spans="1:88" s="2" customFormat="1" ht="25.15" customHeight="1" x14ac:dyDescent="0.25">
      <c r="A13" s="52">
        <f t="shared" si="34"/>
        <v>12</v>
      </c>
      <c r="B13" s="157" t="str">
        <f t="shared" ca="1" si="9"/>
        <v>14-79--4.1---1</v>
      </c>
      <c r="C13" s="157" t="str">
        <f t="shared" ca="1" si="10"/>
        <v>4.1--30---712</v>
      </c>
      <c r="D13" s="29" t="s">
        <v>1965</v>
      </c>
      <c r="E13" s="155">
        <f ca="1">IFERROR(INDIRECT(ADDRESS(MATCH(D13,CatModules!C:C,0),2,1,1,"CatModules")),"")</f>
        <v>14</v>
      </c>
      <c r="F13" s="96" t="s">
        <v>4405</v>
      </c>
      <c r="G13" s="156">
        <f ca="1">IFERROR(INDIRECT(ADDRESS(MATCH(CONCATENATE(E13,"-",F13),CatInt!K:K,0),3,1,1,"CatInt")),"")</f>
        <v>79</v>
      </c>
      <c r="H13" s="45" t="e">
        <f>IF(F13="","",VLOOKUP(F13,#REF!,2,FALSE))</f>
        <v>#REF!</v>
      </c>
      <c r="I13" s="29" t="s">
        <v>2014</v>
      </c>
      <c r="J13" s="155" t="str">
        <f t="shared" si="0"/>
        <v>4</v>
      </c>
      <c r="K13" s="155" t="str">
        <f t="shared" si="1"/>
        <v>4.1</v>
      </c>
      <c r="L13" s="153"/>
      <c r="M13" s="126" t="s">
        <v>4809</v>
      </c>
      <c r="N13" s="151">
        <f ca="1">VLOOKUP(M13,CatProd!B:G,6,FALSE)</f>
        <v>30</v>
      </c>
      <c r="O13" s="127" t="s">
        <v>3258</v>
      </c>
      <c r="P13" s="175">
        <f ca="1">VLOOKUP(CONCATENATE(N13,"-",O13),CatProdSpec!H:I,2,FALSE)</f>
        <v>712</v>
      </c>
      <c r="Q13" s="30" t="s">
        <v>174</v>
      </c>
      <c r="R13" s="149">
        <f>IFERROR(VLOOKUP(Q13,Setup!D$16:E$25,2,FALSE),"")</f>
        <v>1</v>
      </c>
      <c r="S13" s="51" t="str">
        <f ca="1">IFERROR(IF(OR(I13="",VLOOKUP(I13,CatCostInp!$E$2:$K$88,7,FALSE)=0),"",VLOOKUP(I13,CatCostInp!$E$2:$K$88,7,FALSE)),"")</f>
        <v>Cost of a pack</v>
      </c>
      <c r="T13" s="4" t="e">
        <f>VLOOKUP(U13,#REF!,2,FALSE)</f>
        <v>#REF!</v>
      </c>
      <c r="U13" s="30"/>
      <c r="V13" s="1" t="str">
        <f ca="1">IF(U13=Setup!$C$10,"Grant",IF(Pharmaceuticals!U13=Setup!$C$11,"Local",IF(Pharmaceuticals!U13=Setup!$C$12,"Other","")))</f>
        <v/>
      </c>
      <c r="W13" s="33"/>
      <c r="X13" s="148">
        <f>30.82/5</f>
        <v>6.1639999999999997</v>
      </c>
      <c r="Y13" s="33">
        <v>0</v>
      </c>
      <c r="Z13" s="36">
        <f t="shared" si="2"/>
        <v>0</v>
      </c>
      <c r="AA13" s="35"/>
      <c r="AB13" s="32" t="str">
        <f t="shared" si="3"/>
        <v/>
      </c>
      <c r="AC13" s="35"/>
      <c r="AD13" s="32" t="str">
        <f t="shared" si="4"/>
        <v/>
      </c>
      <c r="AE13" s="35"/>
      <c r="AF13" s="36" t="str">
        <f t="shared" si="11"/>
        <v/>
      </c>
      <c r="AG13" s="36">
        <f t="shared" si="12"/>
        <v>0</v>
      </c>
      <c r="AH13" s="36" t="str">
        <f t="shared" si="13"/>
        <v/>
      </c>
      <c r="AI13" s="55"/>
      <c r="AJ13" s="37"/>
      <c r="AK13" s="148">
        <f t="shared" si="5"/>
        <v>6.1639999999999997</v>
      </c>
      <c r="AL13" s="35">
        <v>90</v>
      </c>
      <c r="AM13" s="32">
        <f t="shared" si="14"/>
        <v>554.76</v>
      </c>
      <c r="AN13" s="35"/>
      <c r="AO13" s="32" t="str">
        <f t="shared" si="15"/>
        <v/>
      </c>
      <c r="AP13" s="35"/>
      <c r="AQ13" s="32" t="str">
        <f t="shared" si="16"/>
        <v/>
      </c>
      <c r="AR13" s="35"/>
      <c r="AS13" s="36" t="str">
        <f t="shared" si="17"/>
        <v/>
      </c>
      <c r="AT13" s="36">
        <f t="shared" si="18"/>
        <v>90</v>
      </c>
      <c r="AU13" s="36">
        <f t="shared" si="19"/>
        <v>554.76</v>
      </c>
      <c r="AV13" s="55"/>
      <c r="AW13" s="34"/>
      <c r="AX13" s="148">
        <f t="shared" si="6"/>
        <v>6.1639999999999997</v>
      </c>
      <c r="AY13" s="34">
        <v>240</v>
      </c>
      <c r="AZ13" s="32">
        <f t="shared" si="20"/>
        <v>1479.36</v>
      </c>
      <c r="BA13" s="34"/>
      <c r="BB13" s="32" t="str">
        <f t="shared" si="21"/>
        <v/>
      </c>
      <c r="BC13" s="34"/>
      <c r="BD13" s="32" t="str">
        <f t="shared" si="22"/>
        <v/>
      </c>
      <c r="BE13" s="35"/>
      <c r="BF13" s="36" t="str">
        <f t="shared" si="23"/>
        <v/>
      </c>
      <c r="BG13" s="36">
        <f t="shared" si="24"/>
        <v>240</v>
      </c>
      <c r="BH13" s="36">
        <f t="shared" si="25"/>
        <v>1479.36</v>
      </c>
      <c r="BI13" s="55"/>
      <c r="BJ13" s="34"/>
      <c r="BK13" s="148"/>
      <c r="BL13" s="34"/>
      <c r="BM13" s="32" t="str">
        <f t="shared" si="26"/>
        <v/>
      </c>
      <c r="BN13" s="34"/>
      <c r="BO13" s="32" t="str">
        <f t="shared" si="27"/>
        <v/>
      </c>
      <c r="BP13" s="34"/>
      <c r="BQ13" s="32" t="str">
        <f t="shared" si="28"/>
        <v/>
      </c>
      <c r="BR13" s="34"/>
      <c r="BS13" s="36" t="str">
        <f t="shared" si="29"/>
        <v/>
      </c>
      <c r="BT13" s="36" t="str">
        <f t="shared" si="30"/>
        <v/>
      </c>
      <c r="BU13" s="36" t="str">
        <f t="shared" si="31"/>
        <v/>
      </c>
      <c r="BV13" s="55"/>
      <c r="BW13" s="36">
        <f t="shared" si="32"/>
        <v>330</v>
      </c>
      <c r="BX13" s="36">
        <f t="shared" si="33"/>
        <v>2034.12</v>
      </c>
      <c r="BY13" s="31"/>
      <c r="BZ13" s="38"/>
      <c r="CB13" s="120" t="str">
        <f t="shared" ca="1" si="7"/>
        <v/>
      </c>
      <c r="CC13" s="120">
        <f t="shared" ca="1" si="8"/>
        <v>1</v>
      </c>
    </row>
    <row r="14" spans="1:88" s="2" customFormat="1" ht="25.15" customHeight="1" x14ac:dyDescent="0.25">
      <c r="A14" s="52">
        <f t="shared" si="34"/>
        <v>13</v>
      </c>
      <c r="B14" s="157" t="str">
        <f t="shared" ca="1" si="9"/>
        <v>14-79--4.1---1</v>
      </c>
      <c r="C14" s="157" t="str">
        <f t="shared" ca="1" si="10"/>
        <v>4.1--30---694</v>
      </c>
      <c r="D14" s="29" t="s">
        <v>1965</v>
      </c>
      <c r="E14" s="155">
        <f ca="1">IFERROR(INDIRECT(ADDRESS(MATCH(D14,CatModules!C:C,0),2,1,1,"CatModules")),"")</f>
        <v>14</v>
      </c>
      <c r="F14" s="96" t="s">
        <v>4405</v>
      </c>
      <c r="G14" s="156">
        <f ca="1">IFERROR(INDIRECT(ADDRESS(MATCH(CONCATENATE(E14,"-",F14),CatInt!K:K,0),3,1,1,"CatInt")),"")</f>
        <v>79</v>
      </c>
      <c r="H14" s="45" t="e">
        <f>IF(F14="","",VLOOKUP(F14,#REF!,2,FALSE))</f>
        <v>#REF!</v>
      </c>
      <c r="I14" s="29" t="s">
        <v>2014</v>
      </c>
      <c r="J14" s="155" t="str">
        <f t="shared" si="0"/>
        <v>4</v>
      </c>
      <c r="K14" s="155" t="str">
        <f t="shared" si="1"/>
        <v>4.1</v>
      </c>
      <c r="L14" s="153"/>
      <c r="M14" s="126" t="s">
        <v>4809</v>
      </c>
      <c r="N14" s="151">
        <f ca="1">VLOOKUP(M14,CatProd!B:G,6,FALSE)</f>
        <v>30</v>
      </c>
      <c r="O14" s="127" t="s">
        <v>6215</v>
      </c>
      <c r="P14" s="175">
        <f ca="1">VLOOKUP(CONCATENATE(N14,"-",O14),CatProdSpec!H:I,2,FALSE)</f>
        <v>694</v>
      </c>
      <c r="Q14" s="30" t="s">
        <v>174</v>
      </c>
      <c r="R14" s="149">
        <f>IFERROR(VLOOKUP(Q14,Setup!D$16:E$25,2,FALSE),"")</f>
        <v>1</v>
      </c>
      <c r="S14" s="51" t="str">
        <f ca="1">IFERROR(IF(OR(I14="",VLOOKUP(I14,CatCostInp!$E$2:$K$88,7,FALSE)=0),"",VLOOKUP(I14,CatCostInp!$E$2:$K$88,7,FALSE)),"")</f>
        <v>Cost of a pack</v>
      </c>
      <c r="T14" s="4" t="e">
        <f>VLOOKUP(U14,#REF!,2,FALSE)</f>
        <v>#REF!</v>
      </c>
      <c r="U14" s="30"/>
      <c r="V14" s="1" t="str">
        <f ca="1">IF(U14=Setup!$C$10,"Grant",IF(Pharmaceuticals!U14=Setup!$C$11,"Local",IF(Pharmaceuticals!U14=Setup!$C$12,"Other","")))</f>
        <v/>
      </c>
      <c r="W14" s="33"/>
      <c r="X14" s="148">
        <v>5.94</v>
      </c>
      <c r="Y14" s="33">
        <v>1112</v>
      </c>
      <c r="Z14" s="36">
        <f t="shared" si="2"/>
        <v>6605.2800000000007</v>
      </c>
      <c r="AA14" s="35"/>
      <c r="AB14" s="32" t="str">
        <f t="shared" si="3"/>
        <v/>
      </c>
      <c r="AC14" s="35"/>
      <c r="AD14" s="32" t="str">
        <f t="shared" si="4"/>
        <v/>
      </c>
      <c r="AE14" s="35"/>
      <c r="AF14" s="36" t="str">
        <f t="shared" si="11"/>
        <v/>
      </c>
      <c r="AG14" s="36">
        <f t="shared" si="12"/>
        <v>1112</v>
      </c>
      <c r="AH14" s="36">
        <f t="shared" si="13"/>
        <v>6605.2800000000007</v>
      </c>
      <c r="AI14" s="55"/>
      <c r="AJ14" s="37"/>
      <c r="AK14" s="148">
        <f t="shared" si="5"/>
        <v>5.94</v>
      </c>
      <c r="AL14" s="35">
        <v>887</v>
      </c>
      <c r="AM14" s="32">
        <f t="shared" si="14"/>
        <v>5268.7800000000007</v>
      </c>
      <c r="AN14" s="35"/>
      <c r="AO14" s="32" t="str">
        <f t="shared" si="15"/>
        <v/>
      </c>
      <c r="AP14" s="35"/>
      <c r="AQ14" s="32" t="str">
        <f t="shared" si="16"/>
        <v/>
      </c>
      <c r="AR14" s="35"/>
      <c r="AS14" s="36" t="str">
        <f t="shared" si="17"/>
        <v/>
      </c>
      <c r="AT14" s="36">
        <f t="shared" si="18"/>
        <v>887</v>
      </c>
      <c r="AU14" s="36">
        <f t="shared" si="19"/>
        <v>5268.7800000000007</v>
      </c>
      <c r="AV14" s="55"/>
      <c r="AW14" s="34"/>
      <c r="AX14" s="148">
        <f t="shared" si="6"/>
        <v>5.94</v>
      </c>
      <c r="AY14" s="34">
        <v>936</v>
      </c>
      <c r="AZ14" s="32">
        <f t="shared" si="20"/>
        <v>5559.84</v>
      </c>
      <c r="BA14" s="34"/>
      <c r="BB14" s="32" t="str">
        <f t="shared" si="21"/>
        <v/>
      </c>
      <c r="BC14" s="34"/>
      <c r="BD14" s="32" t="str">
        <f t="shared" si="22"/>
        <v/>
      </c>
      <c r="BE14" s="35"/>
      <c r="BF14" s="36" t="str">
        <f t="shared" si="23"/>
        <v/>
      </c>
      <c r="BG14" s="36">
        <f t="shared" si="24"/>
        <v>936</v>
      </c>
      <c r="BH14" s="36">
        <f t="shared" si="25"/>
        <v>5559.84</v>
      </c>
      <c r="BI14" s="55"/>
      <c r="BJ14" s="34"/>
      <c r="BK14" s="148"/>
      <c r="BL14" s="34"/>
      <c r="BM14" s="32" t="str">
        <f t="shared" si="26"/>
        <v/>
      </c>
      <c r="BN14" s="34"/>
      <c r="BO14" s="32" t="str">
        <f t="shared" si="27"/>
        <v/>
      </c>
      <c r="BP14" s="34"/>
      <c r="BQ14" s="32" t="str">
        <f t="shared" si="28"/>
        <v/>
      </c>
      <c r="BR14" s="34"/>
      <c r="BS14" s="36" t="str">
        <f t="shared" si="29"/>
        <v/>
      </c>
      <c r="BT14" s="36" t="str">
        <f t="shared" si="30"/>
        <v/>
      </c>
      <c r="BU14" s="36" t="str">
        <f t="shared" si="31"/>
        <v/>
      </c>
      <c r="BV14" s="55"/>
      <c r="BW14" s="36">
        <f t="shared" si="32"/>
        <v>2935</v>
      </c>
      <c r="BX14" s="36">
        <f t="shared" si="33"/>
        <v>17433.900000000001</v>
      </c>
      <c r="BY14" s="31"/>
      <c r="BZ14" s="38"/>
      <c r="CB14" s="120" t="str">
        <f t="shared" ca="1" si="7"/>
        <v/>
      </c>
      <c r="CC14" s="120">
        <f t="shared" ca="1" si="8"/>
        <v>1</v>
      </c>
    </row>
    <row r="15" spans="1:88" s="2" customFormat="1" ht="25.15" customHeight="1" x14ac:dyDescent="0.25">
      <c r="A15" s="52">
        <f t="shared" si="34"/>
        <v>14</v>
      </c>
      <c r="B15" s="157" t="str">
        <f t="shared" ca="1" si="9"/>
        <v>14-79--4.1---1</v>
      </c>
      <c r="C15" s="157" t="str">
        <f t="shared" ca="1" si="10"/>
        <v>4.1--30---705</v>
      </c>
      <c r="D15" s="29" t="s">
        <v>1965</v>
      </c>
      <c r="E15" s="155">
        <f ca="1">IFERROR(INDIRECT(ADDRESS(MATCH(D15,CatModules!C:C,0),2,1,1,"CatModules")),"")</f>
        <v>14</v>
      </c>
      <c r="F15" s="96" t="s">
        <v>4405</v>
      </c>
      <c r="G15" s="156">
        <f ca="1">IFERROR(INDIRECT(ADDRESS(MATCH(CONCATENATE(E15,"-",F15),CatInt!K:K,0),3,1,1,"CatInt")),"")</f>
        <v>79</v>
      </c>
      <c r="H15" s="45" t="e">
        <f>IF(F15="","",VLOOKUP(F15,#REF!,2,FALSE))</f>
        <v>#REF!</v>
      </c>
      <c r="I15" s="29" t="s">
        <v>2014</v>
      </c>
      <c r="J15" s="155" t="str">
        <f t="shared" si="0"/>
        <v>4</v>
      </c>
      <c r="K15" s="155" t="str">
        <f t="shared" si="1"/>
        <v>4.1</v>
      </c>
      <c r="L15" s="153"/>
      <c r="M15" s="126" t="s">
        <v>4809</v>
      </c>
      <c r="N15" s="151">
        <f ca="1">VLOOKUP(M15,CatProd!B:G,6,FALSE)</f>
        <v>30</v>
      </c>
      <c r="O15" s="127" t="s">
        <v>6224</v>
      </c>
      <c r="P15" s="175">
        <f ca="1">VLOOKUP(CONCATENATE(N15,"-",O15),CatProdSpec!H:I,2,FALSE)</f>
        <v>705</v>
      </c>
      <c r="Q15" s="30" t="s">
        <v>174</v>
      </c>
      <c r="R15" s="149">
        <f>IFERROR(VLOOKUP(Q15,Setup!D$16:E$25,2,FALSE),"")</f>
        <v>1</v>
      </c>
      <c r="S15" s="51" t="str">
        <f ca="1">IFERROR(IF(OR(I15="",VLOOKUP(I15,CatCostInp!$E$2:$K$88,7,FALSE)=0),"",VLOOKUP(I15,CatCostInp!$E$2:$K$88,7,FALSE)),"")</f>
        <v>Cost of a pack</v>
      </c>
      <c r="T15" s="4"/>
      <c r="U15" s="30"/>
      <c r="V15" s="1" t="str">
        <f ca="1">IF(U15=Setup!$C$10,"Grant",IF(Pharmaceuticals!U15=Setup!$C$11,"Local",IF(Pharmaceuticals!U15=Setup!$C$12,"Other","")))</f>
        <v/>
      </c>
      <c r="W15" s="33"/>
      <c r="X15" s="148">
        <v>18.41</v>
      </c>
      <c r="Y15" s="33">
        <v>1909</v>
      </c>
      <c r="Z15" s="36">
        <f t="shared" si="2"/>
        <v>35144.69</v>
      </c>
      <c r="AA15" s="35"/>
      <c r="AB15" s="32" t="str">
        <f t="shared" si="3"/>
        <v/>
      </c>
      <c r="AC15" s="35"/>
      <c r="AD15" s="32" t="str">
        <f t="shared" si="4"/>
        <v/>
      </c>
      <c r="AE15" s="35"/>
      <c r="AF15" s="36" t="str">
        <f t="shared" si="11"/>
        <v/>
      </c>
      <c r="AG15" s="36">
        <f t="shared" si="12"/>
        <v>1909</v>
      </c>
      <c r="AH15" s="36">
        <f t="shared" si="13"/>
        <v>35144.69</v>
      </c>
      <c r="AI15" s="55"/>
      <c r="AJ15" s="37"/>
      <c r="AK15" s="148">
        <f t="shared" si="5"/>
        <v>18.41</v>
      </c>
      <c r="AL15" s="35">
        <v>2235</v>
      </c>
      <c r="AM15" s="32">
        <f t="shared" si="14"/>
        <v>41146.35</v>
      </c>
      <c r="AN15" s="35"/>
      <c r="AO15" s="32" t="str">
        <f t="shared" si="15"/>
        <v/>
      </c>
      <c r="AP15" s="35"/>
      <c r="AQ15" s="32" t="str">
        <f t="shared" si="16"/>
        <v/>
      </c>
      <c r="AR15" s="35"/>
      <c r="AS15" s="36" t="str">
        <f t="shared" si="17"/>
        <v/>
      </c>
      <c r="AT15" s="36">
        <f t="shared" si="18"/>
        <v>2235</v>
      </c>
      <c r="AU15" s="36">
        <f t="shared" si="19"/>
        <v>41146.35</v>
      </c>
      <c r="AV15" s="55"/>
      <c r="AW15" s="34"/>
      <c r="AX15" s="148">
        <f t="shared" si="6"/>
        <v>18.41</v>
      </c>
      <c r="AY15" s="34">
        <v>2436</v>
      </c>
      <c r="AZ15" s="32">
        <f t="shared" si="20"/>
        <v>44846.76</v>
      </c>
      <c r="BA15" s="34"/>
      <c r="BB15" s="32" t="str">
        <f t="shared" si="21"/>
        <v/>
      </c>
      <c r="BC15" s="34"/>
      <c r="BD15" s="32" t="str">
        <f t="shared" si="22"/>
        <v/>
      </c>
      <c r="BE15" s="35"/>
      <c r="BF15" s="36" t="str">
        <f t="shared" si="23"/>
        <v/>
      </c>
      <c r="BG15" s="36">
        <f t="shared" si="24"/>
        <v>2436</v>
      </c>
      <c r="BH15" s="36">
        <f t="shared" si="25"/>
        <v>44846.76</v>
      </c>
      <c r="BI15" s="55"/>
      <c r="BJ15" s="34"/>
      <c r="BK15" s="148"/>
      <c r="BL15" s="34"/>
      <c r="BM15" s="32" t="str">
        <f t="shared" si="26"/>
        <v/>
      </c>
      <c r="BN15" s="34"/>
      <c r="BO15" s="32" t="str">
        <f t="shared" si="27"/>
        <v/>
      </c>
      <c r="BP15" s="34"/>
      <c r="BQ15" s="32" t="str">
        <f t="shared" si="28"/>
        <v/>
      </c>
      <c r="BR15" s="34"/>
      <c r="BS15" s="36" t="str">
        <f t="shared" si="29"/>
        <v/>
      </c>
      <c r="BT15" s="36" t="str">
        <f t="shared" si="30"/>
        <v/>
      </c>
      <c r="BU15" s="36" t="str">
        <f t="shared" si="31"/>
        <v/>
      </c>
      <c r="BV15" s="55"/>
      <c r="BW15" s="36">
        <f t="shared" si="32"/>
        <v>6580</v>
      </c>
      <c r="BX15" s="36">
        <f t="shared" si="33"/>
        <v>121137.80000000002</v>
      </c>
      <c r="BY15" s="31"/>
      <c r="BZ15" s="38"/>
      <c r="CB15" s="120" t="str">
        <f t="shared" ca="1" si="7"/>
        <v/>
      </c>
      <c r="CC15" s="120">
        <f t="shared" ca="1" si="8"/>
        <v>1</v>
      </c>
    </row>
    <row r="16" spans="1:88" s="2" customFormat="1" ht="25.15" customHeight="1" x14ac:dyDescent="0.25">
      <c r="A16" s="52">
        <f t="shared" si="34"/>
        <v>15</v>
      </c>
      <c r="B16" s="157" t="str">
        <f t="shared" ca="1" si="9"/>
        <v>14-79--4.1---1</v>
      </c>
      <c r="C16" s="157" t="str">
        <f t="shared" ca="1" si="10"/>
        <v>4.1--33---751</v>
      </c>
      <c r="D16" s="29" t="s">
        <v>1965</v>
      </c>
      <c r="E16" s="155">
        <f ca="1">IFERROR(INDIRECT(ADDRESS(MATCH(D16,CatModules!C:C,0),2,1,1,"CatModules")),"")</f>
        <v>14</v>
      </c>
      <c r="F16" s="96" t="s">
        <v>4405</v>
      </c>
      <c r="G16" s="156">
        <f ca="1">IFERROR(INDIRECT(ADDRESS(MATCH(CONCATENATE(E16,"-",F16),CatInt!K:K,0),3,1,1,"CatInt")),"")</f>
        <v>79</v>
      </c>
      <c r="H16" s="45" t="e">
        <f>IF(F16="","",VLOOKUP(F16,#REF!,2,FALSE))</f>
        <v>#REF!</v>
      </c>
      <c r="I16" s="29" t="s">
        <v>2014</v>
      </c>
      <c r="J16" s="155" t="str">
        <f t="shared" si="0"/>
        <v>4</v>
      </c>
      <c r="K16" s="155" t="str">
        <f t="shared" si="1"/>
        <v>4.1</v>
      </c>
      <c r="L16" s="153"/>
      <c r="M16" s="126" t="s">
        <v>4810</v>
      </c>
      <c r="N16" s="151">
        <f ca="1">VLOOKUP(M16,CatProd!B:G,6,FALSE)</f>
        <v>33</v>
      </c>
      <c r="O16" s="127" t="s">
        <v>6239</v>
      </c>
      <c r="P16" s="175">
        <f ca="1">VLOOKUP(CONCATENATE(N16,"-",O16),CatProdSpec!H:I,2,FALSE)</f>
        <v>751</v>
      </c>
      <c r="Q16" s="30" t="s">
        <v>174</v>
      </c>
      <c r="R16" s="149">
        <f>IFERROR(VLOOKUP(Q16,Setup!D$16:E$25,2,FALSE),"")</f>
        <v>1</v>
      </c>
      <c r="S16" s="51" t="str">
        <f ca="1">IFERROR(IF(OR(I16="",VLOOKUP(I16,CatCostInp!$E$2:$K$88,7,FALSE)=0),"",VLOOKUP(I16,CatCostInp!$E$2:$K$88,7,FALSE)),"")</f>
        <v>Cost of a pack</v>
      </c>
      <c r="T16" s="4" t="e">
        <f>VLOOKUP(U16,#REF!,2,FALSE)</f>
        <v>#REF!</v>
      </c>
      <c r="U16" s="30"/>
      <c r="V16" s="1" t="str">
        <f ca="1">IF(U16=Setup!$C$10,"Grant",IF(Pharmaceuticals!U16=Setup!$C$11,"Local",IF(Pharmaceuticals!U16=Setup!$C$12,"Other","")))</f>
        <v/>
      </c>
      <c r="W16" s="33"/>
      <c r="X16" s="148">
        <v>1.25</v>
      </c>
      <c r="Y16" s="33">
        <v>329</v>
      </c>
      <c r="Z16" s="36">
        <f t="shared" si="2"/>
        <v>411.25</v>
      </c>
      <c r="AA16" s="35"/>
      <c r="AB16" s="32" t="str">
        <f t="shared" si="3"/>
        <v/>
      </c>
      <c r="AC16" s="35"/>
      <c r="AD16" s="32" t="str">
        <f t="shared" si="4"/>
        <v/>
      </c>
      <c r="AE16" s="35"/>
      <c r="AF16" s="36" t="str">
        <f t="shared" si="11"/>
        <v/>
      </c>
      <c r="AG16" s="36">
        <f t="shared" si="12"/>
        <v>329</v>
      </c>
      <c r="AH16" s="36">
        <f t="shared" si="13"/>
        <v>411.25</v>
      </c>
      <c r="AI16" s="55"/>
      <c r="AJ16" s="37"/>
      <c r="AK16" s="148">
        <f t="shared" si="5"/>
        <v>1.25</v>
      </c>
      <c r="AL16" s="35">
        <v>484</v>
      </c>
      <c r="AM16" s="32">
        <f t="shared" si="14"/>
        <v>605</v>
      </c>
      <c r="AN16" s="35"/>
      <c r="AO16" s="32" t="str">
        <f t="shared" si="15"/>
        <v/>
      </c>
      <c r="AP16" s="35"/>
      <c r="AQ16" s="32" t="str">
        <f t="shared" si="16"/>
        <v/>
      </c>
      <c r="AR16" s="35"/>
      <c r="AS16" s="36" t="str">
        <f t="shared" si="17"/>
        <v/>
      </c>
      <c r="AT16" s="36">
        <f t="shared" si="18"/>
        <v>484</v>
      </c>
      <c r="AU16" s="36">
        <f t="shared" si="19"/>
        <v>605</v>
      </c>
      <c r="AV16" s="55"/>
      <c r="AW16" s="34"/>
      <c r="AX16" s="148">
        <f t="shared" si="6"/>
        <v>1.25</v>
      </c>
      <c r="AY16" s="34">
        <v>580</v>
      </c>
      <c r="AZ16" s="32">
        <f t="shared" si="20"/>
        <v>725</v>
      </c>
      <c r="BA16" s="34"/>
      <c r="BB16" s="32" t="str">
        <f t="shared" si="21"/>
        <v/>
      </c>
      <c r="BC16" s="34"/>
      <c r="BD16" s="32" t="str">
        <f t="shared" si="22"/>
        <v/>
      </c>
      <c r="BE16" s="35"/>
      <c r="BF16" s="36" t="str">
        <f t="shared" si="23"/>
        <v/>
      </c>
      <c r="BG16" s="36">
        <f t="shared" si="24"/>
        <v>580</v>
      </c>
      <c r="BH16" s="36">
        <f t="shared" si="25"/>
        <v>725</v>
      </c>
      <c r="BI16" s="55"/>
      <c r="BJ16" s="34"/>
      <c r="BK16" s="148"/>
      <c r="BL16" s="34"/>
      <c r="BM16" s="32" t="str">
        <f t="shared" si="26"/>
        <v/>
      </c>
      <c r="BN16" s="34"/>
      <c r="BO16" s="32" t="str">
        <f t="shared" si="27"/>
        <v/>
      </c>
      <c r="BP16" s="34"/>
      <c r="BQ16" s="32" t="str">
        <f t="shared" si="28"/>
        <v/>
      </c>
      <c r="BR16" s="34"/>
      <c r="BS16" s="36" t="str">
        <f t="shared" si="29"/>
        <v/>
      </c>
      <c r="BT16" s="36" t="str">
        <f t="shared" si="30"/>
        <v/>
      </c>
      <c r="BU16" s="36" t="str">
        <f t="shared" si="31"/>
        <v/>
      </c>
      <c r="BV16" s="55"/>
      <c r="BW16" s="36">
        <f t="shared" si="32"/>
        <v>1393</v>
      </c>
      <c r="BX16" s="36">
        <f t="shared" si="33"/>
        <v>1741.25</v>
      </c>
      <c r="BY16" s="31"/>
      <c r="BZ16" s="38"/>
      <c r="CB16" s="120" t="str">
        <f t="shared" ca="1" si="7"/>
        <v/>
      </c>
      <c r="CC16" s="120">
        <f t="shared" ca="1" si="8"/>
        <v>1</v>
      </c>
    </row>
    <row r="17" spans="1:81" s="2" customFormat="1" ht="25.15" customHeight="1" x14ac:dyDescent="0.25">
      <c r="A17" s="52">
        <f t="shared" si="34"/>
        <v>16</v>
      </c>
      <c r="B17" s="157" t="str">
        <f t="shared" ca="1" si="9"/>
        <v>14-79--4.1---1</v>
      </c>
      <c r="C17" s="157" t="str">
        <f t="shared" ca="1" si="10"/>
        <v>4.1--33---758</v>
      </c>
      <c r="D17" s="29" t="s">
        <v>1965</v>
      </c>
      <c r="E17" s="155">
        <f ca="1">IFERROR(INDIRECT(ADDRESS(MATCH(D17,CatModules!C:C,0),2,1,1,"CatModules")),"")</f>
        <v>14</v>
      </c>
      <c r="F17" s="96" t="s">
        <v>4405</v>
      </c>
      <c r="G17" s="156">
        <f ca="1">IFERROR(INDIRECT(ADDRESS(MATCH(CONCATENATE(E17,"-",F17),CatInt!K:K,0),3,1,1,"CatInt")),"")</f>
        <v>79</v>
      </c>
      <c r="H17" s="45" t="e">
        <f>IF(F17="","",VLOOKUP(F17,#REF!,2,FALSE))</f>
        <v>#REF!</v>
      </c>
      <c r="I17" s="29" t="s">
        <v>2014</v>
      </c>
      <c r="J17" s="155" t="str">
        <f t="shared" si="0"/>
        <v>4</v>
      </c>
      <c r="K17" s="155" t="str">
        <f t="shared" si="1"/>
        <v>4.1</v>
      </c>
      <c r="L17" s="153"/>
      <c r="M17" s="126" t="s">
        <v>4810</v>
      </c>
      <c r="N17" s="151">
        <f ca="1">VLOOKUP(M17,CatProd!B:G,6,FALSE)</f>
        <v>33</v>
      </c>
      <c r="O17" s="127" t="s">
        <v>5627</v>
      </c>
      <c r="P17" s="175">
        <f ca="1">VLOOKUP(CONCATENATE(N17,"-",O17),CatProdSpec!H:I,2,FALSE)</f>
        <v>758</v>
      </c>
      <c r="Q17" s="30" t="s">
        <v>174</v>
      </c>
      <c r="R17" s="149">
        <f>IFERROR(VLOOKUP(Q17,Setup!D$16:E$25,2,FALSE),"")</f>
        <v>1</v>
      </c>
      <c r="S17" s="51" t="str">
        <f ca="1">IFERROR(IF(OR(I17="",VLOOKUP(I17,CatCostInp!$E$2:$K$88,7,FALSE)=0),"",VLOOKUP(I17,CatCostInp!$E$2:$K$88,7,FALSE)),"")</f>
        <v>Cost of a pack</v>
      </c>
      <c r="T17" s="4" t="e">
        <f>VLOOKUP(U17,#REF!,2,FALSE)</f>
        <v>#REF!</v>
      </c>
      <c r="U17" s="30"/>
      <c r="V17" s="1" t="str">
        <f ca="1">IF(U17=Setup!$C$10,"Grant",IF(Pharmaceuticals!U17=Setup!$C$11,"Local",IF(Pharmaceuticals!U17=Setup!$C$12,"Other","")))</f>
        <v/>
      </c>
      <c r="W17" s="33"/>
      <c r="X17" s="148">
        <v>2.2000000000000002</v>
      </c>
      <c r="Y17" s="33">
        <v>2532</v>
      </c>
      <c r="Z17" s="36">
        <f t="shared" si="2"/>
        <v>5570.4000000000005</v>
      </c>
      <c r="AA17" s="35"/>
      <c r="AB17" s="32" t="str">
        <f t="shared" si="3"/>
        <v/>
      </c>
      <c r="AC17" s="35"/>
      <c r="AD17" s="32" t="str">
        <f t="shared" si="4"/>
        <v/>
      </c>
      <c r="AE17" s="35"/>
      <c r="AF17" s="36" t="str">
        <f t="shared" si="11"/>
        <v/>
      </c>
      <c r="AG17" s="36">
        <f t="shared" si="12"/>
        <v>2532</v>
      </c>
      <c r="AH17" s="36">
        <f t="shared" si="13"/>
        <v>5570.4000000000005</v>
      </c>
      <c r="AI17" s="55"/>
      <c r="AJ17" s="37"/>
      <c r="AK17" s="148">
        <f t="shared" si="5"/>
        <v>2.2000000000000002</v>
      </c>
      <c r="AL17" s="35">
        <v>3175</v>
      </c>
      <c r="AM17" s="32">
        <f t="shared" si="14"/>
        <v>6985.0000000000009</v>
      </c>
      <c r="AN17" s="35"/>
      <c r="AO17" s="32" t="str">
        <f t="shared" si="15"/>
        <v/>
      </c>
      <c r="AP17" s="35"/>
      <c r="AQ17" s="32" t="str">
        <f t="shared" si="16"/>
        <v/>
      </c>
      <c r="AR17" s="35"/>
      <c r="AS17" s="36" t="str">
        <f t="shared" si="17"/>
        <v/>
      </c>
      <c r="AT17" s="36">
        <f t="shared" si="18"/>
        <v>3175</v>
      </c>
      <c r="AU17" s="36">
        <f t="shared" si="19"/>
        <v>6985.0000000000009</v>
      </c>
      <c r="AV17" s="55"/>
      <c r="AW17" s="34"/>
      <c r="AX17" s="148">
        <f t="shared" si="6"/>
        <v>2.2000000000000002</v>
      </c>
      <c r="AY17" s="34">
        <v>3372</v>
      </c>
      <c r="AZ17" s="32">
        <f t="shared" si="20"/>
        <v>7418.4000000000005</v>
      </c>
      <c r="BA17" s="34"/>
      <c r="BB17" s="32" t="str">
        <f t="shared" si="21"/>
        <v/>
      </c>
      <c r="BC17" s="34"/>
      <c r="BD17" s="32" t="str">
        <f t="shared" si="22"/>
        <v/>
      </c>
      <c r="BE17" s="35"/>
      <c r="BF17" s="36" t="str">
        <f t="shared" si="23"/>
        <v/>
      </c>
      <c r="BG17" s="36">
        <f t="shared" si="24"/>
        <v>3372</v>
      </c>
      <c r="BH17" s="36">
        <f t="shared" si="25"/>
        <v>7418.4000000000005</v>
      </c>
      <c r="BI17" s="55"/>
      <c r="BJ17" s="34"/>
      <c r="BK17" s="148"/>
      <c r="BL17" s="34"/>
      <c r="BM17" s="32" t="str">
        <f t="shared" si="26"/>
        <v/>
      </c>
      <c r="BN17" s="34"/>
      <c r="BO17" s="32" t="str">
        <f t="shared" si="27"/>
        <v/>
      </c>
      <c r="BP17" s="34"/>
      <c r="BQ17" s="32" t="str">
        <f t="shared" si="28"/>
        <v/>
      </c>
      <c r="BR17" s="34"/>
      <c r="BS17" s="36" t="str">
        <f t="shared" si="29"/>
        <v/>
      </c>
      <c r="BT17" s="36" t="str">
        <f t="shared" si="30"/>
        <v/>
      </c>
      <c r="BU17" s="36" t="str">
        <f t="shared" si="31"/>
        <v/>
      </c>
      <c r="BV17" s="55"/>
      <c r="BW17" s="36">
        <f t="shared" si="32"/>
        <v>9079</v>
      </c>
      <c r="BX17" s="36">
        <f t="shared" si="33"/>
        <v>19973.800000000003</v>
      </c>
      <c r="BY17" s="31"/>
      <c r="BZ17" s="38"/>
      <c r="CB17" s="120" t="str">
        <f t="shared" ca="1" si="7"/>
        <v/>
      </c>
      <c r="CC17" s="120">
        <f t="shared" ca="1" si="8"/>
        <v>1</v>
      </c>
    </row>
    <row r="18" spans="1:81" s="2" customFormat="1" ht="25.15" customHeight="1" x14ac:dyDescent="0.25">
      <c r="A18" s="52">
        <f t="shared" si="34"/>
        <v>17</v>
      </c>
      <c r="B18" s="157" t="str">
        <f t="shared" ca="1" si="9"/>
        <v>14-79--4.1---1</v>
      </c>
      <c r="C18" s="157" t="str">
        <f t="shared" ca="1" si="10"/>
        <v>4.1--38---1011</v>
      </c>
      <c r="D18" s="29" t="s">
        <v>1965</v>
      </c>
      <c r="E18" s="155">
        <f ca="1">IFERROR(INDIRECT(ADDRESS(MATCH(D18,CatModules!C:C,0),2,1,1,"CatModules")),"")</f>
        <v>14</v>
      </c>
      <c r="F18" s="96" t="s">
        <v>4405</v>
      </c>
      <c r="G18" s="156">
        <f ca="1">IFERROR(INDIRECT(ADDRESS(MATCH(CONCATENATE(E18,"-",F18),CatInt!K:K,0),3,1,1,"CatInt")),"")</f>
        <v>79</v>
      </c>
      <c r="H18" s="45" t="e">
        <f>IF(F18="","",VLOOKUP(F18,#REF!,2,FALSE))</f>
        <v>#REF!</v>
      </c>
      <c r="I18" s="29" t="s">
        <v>2014</v>
      </c>
      <c r="J18" s="155" t="str">
        <f t="shared" si="0"/>
        <v>4</v>
      </c>
      <c r="K18" s="155" t="str">
        <f t="shared" si="1"/>
        <v>4.1</v>
      </c>
      <c r="L18" s="153"/>
      <c r="M18" s="126" t="s">
        <v>4815</v>
      </c>
      <c r="N18" s="151">
        <f ca="1">VLOOKUP(M18,CatProd!B:G,6,FALSE)</f>
        <v>38</v>
      </c>
      <c r="O18" s="127" t="s">
        <v>6032</v>
      </c>
      <c r="P18" s="175">
        <f ca="1">VLOOKUP(CONCATENATE(N18,"-",O18),CatProdSpec!H:I,2,FALSE)</f>
        <v>1011</v>
      </c>
      <c r="Q18" s="30" t="s">
        <v>174</v>
      </c>
      <c r="R18" s="149">
        <f>IFERROR(VLOOKUP(Q18,Setup!D$16:E$25,2,FALSE),"")</f>
        <v>1</v>
      </c>
      <c r="S18" s="51" t="str">
        <f ca="1">IFERROR(IF(OR(I18="",VLOOKUP(I18,CatCostInp!$E$2:$K$88,7,FALSE)=0),"",VLOOKUP(I18,CatCostInp!$E$2:$K$88,7,FALSE)),"")</f>
        <v>Cost of a pack</v>
      </c>
      <c r="T18" s="4" t="e">
        <f>VLOOKUP(U18,#REF!,2,FALSE)</f>
        <v>#REF!</v>
      </c>
      <c r="U18" s="30"/>
      <c r="V18" s="1" t="str">
        <f ca="1">IF(U18=Setup!$C$10,"Grant",IF(Pharmaceuticals!U18=Setup!$C$11,"Local",IF(Pharmaceuticals!U18=Setup!$C$12,"Other","")))</f>
        <v/>
      </c>
      <c r="W18" s="33"/>
      <c r="X18" s="148">
        <v>3.5</v>
      </c>
      <c r="Y18" s="33">
        <v>44</v>
      </c>
      <c r="Z18" s="36">
        <f t="shared" si="2"/>
        <v>154</v>
      </c>
      <c r="AA18" s="35"/>
      <c r="AB18" s="32" t="str">
        <f t="shared" si="3"/>
        <v/>
      </c>
      <c r="AC18" s="35"/>
      <c r="AD18" s="32" t="str">
        <f t="shared" si="4"/>
        <v/>
      </c>
      <c r="AE18" s="35"/>
      <c r="AF18" s="36" t="str">
        <f t="shared" si="11"/>
        <v/>
      </c>
      <c r="AG18" s="36">
        <f t="shared" si="12"/>
        <v>44</v>
      </c>
      <c r="AH18" s="36">
        <f t="shared" si="13"/>
        <v>154</v>
      </c>
      <c r="AI18" s="55"/>
      <c r="AJ18" s="37"/>
      <c r="AK18" s="148">
        <f t="shared" si="5"/>
        <v>3.5</v>
      </c>
      <c r="AL18" s="35">
        <v>48</v>
      </c>
      <c r="AM18" s="32">
        <f t="shared" si="14"/>
        <v>168</v>
      </c>
      <c r="AN18" s="35"/>
      <c r="AO18" s="32" t="str">
        <f t="shared" si="15"/>
        <v/>
      </c>
      <c r="AP18" s="35"/>
      <c r="AQ18" s="32" t="str">
        <f t="shared" si="16"/>
        <v/>
      </c>
      <c r="AR18" s="35"/>
      <c r="AS18" s="36" t="str">
        <f t="shared" si="17"/>
        <v/>
      </c>
      <c r="AT18" s="36">
        <f t="shared" si="18"/>
        <v>48</v>
      </c>
      <c r="AU18" s="36">
        <f t="shared" si="19"/>
        <v>168</v>
      </c>
      <c r="AV18" s="55"/>
      <c r="AW18" s="34"/>
      <c r="AX18" s="148">
        <f t="shared" si="6"/>
        <v>3.5</v>
      </c>
      <c r="AY18" s="34">
        <v>48</v>
      </c>
      <c r="AZ18" s="32">
        <f t="shared" si="20"/>
        <v>168</v>
      </c>
      <c r="BA18" s="34"/>
      <c r="BB18" s="32" t="str">
        <f t="shared" si="21"/>
        <v/>
      </c>
      <c r="BC18" s="34"/>
      <c r="BD18" s="32" t="str">
        <f t="shared" si="22"/>
        <v/>
      </c>
      <c r="BE18" s="35"/>
      <c r="BF18" s="36" t="str">
        <f t="shared" si="23"/>
        <v/>
      </c>
      <c r="BG18" s="36">
        <f t="shared" si="24"/>
        <v>48</v>
      </c>
      <c r="BH18" s="36">
        <f t="shared" si="25"/>
        <v>168</v>
      </c>
      <c r="BI18" s="55"/>
      <c r="BJ18" s="34"/>
      <c r="BK18" s="148"/>
      <c r="BL18" s="34"/>
      <c r="BM18" s="32" t="str">
        <f t="shared" si="26"/>
        <v/>
      </c>
      <c r="BN18" s="34"/>
      <c r="BO18" s="32" t="str">
        <f t="shared" si="27"/>
        <v/>
      </c>
      <c r="BP18" s="34"/>
      <c r="BQ18" s="32" t="str">
        <f t="shared" si="28"/>
        <v/>
      </c>
      <c r="BR18" s="34"/>
      <c r="BS18" s="36" t="str">
        <f t="shared" si="29"/>
        <v/>
      </c>
      <c r="BT18" s="36" t="str">
        <f t="shared" si="30"/>
        <v/>
      </c>
      <c r="BU18" s="36" t="str">
        <f t="shared" si="31"/>
        <v/>
      </c>
      <c r="BV18" s="55"/>
      <c r="BW18" s="36">
        <f t="shared" si="32"/>
        <v>140</v>
      </c>
      <c r="BX18" s="36">
        <f t="shared" si="33"/>
        <v>490</v>
      </c>
      <c r="BY18" s="31"/>
      <c r="BZ18" s="38"/>
      <c r="CB18" s="120" t="str">
        <f t="shared" ca="1" si="7"/>
        <v/>
      </c>
      <c r="CC18" s="120">
        <f t="shared" ca="1" si="8"/>
        <v>1</v>
      </c>
    </row>
    <row r="19" spans="1:81" s="2" customFormat="1" ht="25.15" customHeight="1" x14ac:dyDescent="0.25">
      <c r="A19" s="52">
        <f t="shared" si="34"/>
        <v>18</v>
      </c>
      <c r="B19" s="157" t="str">
        <f t="shared" ca="1" si="9"/>
        <v>14-79--4.1---1</v>
      </c>
      <c r="C19" s="157" t="str">
        <f t="shared" ca="1" si="10"/>
        <v>4.1--28---641</v>
      </c>
      <c r="D19" s="29" t="s">
        <v>1965</v>
      </c>
      <c r="E19" s="155">
        <f ca="1">IFERROR(INDIRECT(ADDRESS(MATCH(D19,CatModules!C:C,0),2,1,1,"CatModules")),"")</f>
        <v>14</v>
      </c>
      <c r="F19" s="96" t="s">
        <v>4405</v>
      </c>
      <c r="G19" s="156">
        <f ca="1">IFERROR(INDIRECT(ADDRESS(MATCH(CONCATENATE(E19,"-",F19),CatInt!K:K,0),3,1,1,"CatInt")),"")</f>
        <v>79</v>
      </c>
      <c r="H19" s="45" t="e">
        <f>IF(F19="","",VLOOKUP(F19,#REF!,2,FALSE))</f>
        <v>#REF!</v>
      </c>
      <c r="I19" s="29" t="s">
        <v>2014</v>
      </c>
      <c r="J19" s="155" t="str">
        <f t="shared" si="0"/>
        <v>4</v>
      </c>
      <c r="K19" s="155" t="str">
        <f t="shared" si="1"/>
        <v>4.1</v>
      </c>
      <c r="L19" s="153"/>
      <c r="M19" s="126" t="s">
        <v>4807</v>
      </c>
      <c r="N19" s="151">
        <f ca="1">VLOOKUP(M19,CatProd!B:G,6,FALSE)</f>
        <v>28</v>
      </c>
      <c r="O19" s="127" t="s">
        <v>6077</v>
      </c>
      <c r="P19" s="175">
        <f ca="1">VLOOKUP(CONCATENATE(N19,"-",O19),CatProdSpec!H:I,2,FALSE)</f>
        <v>641</v>
      </c>
      <c r="Q19" s="30" t="s">
        <v>174</v>
      </c>
      <c r="R19" s="149">
        <f>IFERROR(VLOOKUP(Q19,Setup!D$16:E$25,2,FALSE),"")</f>
        <v>1</v>
      </c>
      <c r="S19" s="51" t="str">
        <f ca="1">IFERROR(IF(OR(I19="",VLOOKUP(I19,CatCostInp!$E$2:$K$88,7,FALSE)=0),"",VLOOKUP(I19,CatCostInp!$E$2:$K$88,7,FALSE)),"")</f>
        <v>Cost of a pack</v>
      </c>
      <c r="T19" s="4" t="e">
        <f>VLOOKUP(U19,#REF!,2,FALSE)</f>
        <v>#REF!</v>
      </c>
      <c r="U19" s="30"/>
      <c r="V19" s="1" t="str">
        <f ca="1">IF(U19=Setup!$C$10,"Grant",IF(Pharmaceuticals!U19=Setup!$C$11,"Local",IF(Pharmaceuticals!U19=Setup!$C$12,"Other","")))</f>
        <v/>
      </c>
      <c r="W19" s="33"/>
      <c r="X19" s="148">
        <v>4.1500000000000004</v>
      </c>
      <c r="Y19" s="33">
        <v>5483</v>
      </c>
      <c r="Z19" s="36">
        <f t="shared" si="2"/>
        <v>22754.45</v>
      </c>
      <c r="AA19" s="35"/>
      <c r="AB19" s="32" t="str">
        <f t="shared" si="3"/>
        <v/>
      </c>
      <c r="AC19" s="35"/>
      <c r="AD19" s="32" t="str">
        <f t="shared" si="4"/>
        <v/>
      </c>
      <c r="AE19" s="35"/>
      <c r="AF19" s="36" t="str">
        <f t="shared" si="11"/>
        <v/>
      </c>
      <c r="AG19" s="36">
        <f t="shared" si="12"/>
        <v>5483</v>
      </c>
      <c r="AH19" s="36">
        <f t="shared" si="13"/>
        <v>22754.45</v>
      </c>
      <c r="AI19" s="55"/>
      <c r="AJ19" s="37"/>
      <c r="AK19" s="148">
        <f t="shared" si="5"/>
        <v>4.1500000000000004</v>
      </c>
      <c r="AL19" s="35">
        <v>7077</v>
      </c>
      <c r="AM19" s="32">
        <f t="shared" si="14"/>
        <v>29369.550000000003</v>
      </c>
      <c r="AN19" s="35"/>
      <c r="AO19" s="32" t="str">
        <f t="shared" si="15"/>
        <v/>
      </c>
      <c r="AP19" s="35"/>
      <c r="AQ19" s="32" t="str">
        <f t="shared" si="16"/>
        <v/>
      </c>
      <c r="AR19" s="35"/>
      <c r="AS19" s="36" t="str">
        <f t="shared" si="17"/>
        <v/>
      </c>
      <c r="AT19" s="36">
        <f t="shared" si="18"/>
        <v>7077</v>
      </c>
      <c r="AU19" s="36">
        <f t="shared" si="19"/>
        <v>29369.550000000003</v>
      </c>
      <c r="AV19" s="55"/>
      <c r="AW19" s="34"/>
      <c r="AX19" s="148">
        <f t="shared" si="6"/>
        <v>4.1500000000000004</v>
      </c>
      <c r="AY19" s="34">
        <v>7608</v>
      </c>
      <c r="AZ19" s="32">
        <f t="shared" si="20"/>
        <v>31573.200000000004</v>
      </c>
      <c r="BA19" s="34"/>
      <c r="BB19" s="32" t="str">
        <f t="shared" si="21"/>
        <v/>
      </c>
      <c r="BC19" s="34"/>
      <c r="BD19" s="32" t="str">
        <f t="shared" si="22"/>
        <v/>
      </c>
      <c r="BE19" s="35"/>
      <c r="BF19" s="36" t="str">
        <f t="shared" si="23"/>
        <v/>
      </c>
      <c r="BG19" s="36">
        <f t="shared" si="24"/>
        <v>7608</v>
      </c>
      <c r="BH19" s="36">
        <f t="shared" si="25"/>
        <v>31573.200000000004</v>
      </c>
      <c r="BI19" s="55"/>
      <c r="BJ19" s="34"/>
      <c r="BK19" s="148"/>
      <c r="BL19" s="34"/>
      <c r="BM19" s="32" t="str">
        <f t="shared" si="26"/>
        <v/>
      </c>
      <c r="BN19" s="34"/>
      <c r="BO19" s="32" t="str">
        <f t="shared" si="27"/>
        <v/>
      </c>
      <c r="BP19" s="34"/>
      <c r="BQ19" s="32" t="str">
        <f t="shared" si="28"/>
        <v/>
      </c>
      <c r="BR19" s="34"/>
      <c r="BS19" s="36" t="str">
        <f t="shared" si="29"/>
        <v/>
      </c>
      <c r="BT19" s="36" t="str">
        <f t="shared" si="30"/>
        <v/>
      </c>
      <c r="BU19" s="36" t="str">
        <f t="shared" si="31"/>
        <v/>
      </c>
      <c r="BV19" s="55"/>
      <c r="BW19" s="36">
        <f t="shared" si="32"/>
        <v>20168</v>
      </c>
      <c r="BX19" s="36">
        <f t="shared" si="33"/>
        <v>83697.200000000012</v>
      </c>
      <c r="BY19" s="31"/>
      <c r="BZ19" s="38"/>
      <c r="CB19" s="120" t="str">
        <f t="shared" ca="1" si="7"/>
        <v/>
      </c>
      <c r="CC19" s="120">
        <f t="shared" ca="1" si="8"/>
        <v>1</v>
      </c>
    </row>
    <row r="20" spans="1:81" s="2" customFormat="1" ht="25.15" customHeight="1" x14ac:dyDescent="0.25">
      <c r="A20" s="52">
        <f t="shared" si="34"/>
        <v>19</v>
      </c>
      <c r="B20" s="157" t="str">
        <f t="shared" ca="1" si="9"/>
        <v>14-79--4.1---1</v>
      </c>
      <c r="C20" s="157" t="str">
        <f t="shared" ca="1" si="10"/>
        <v>4.1--17---365</v>
      </c>
      <c r="D20" s="29" t="s">
        <v>1965</v>
      </c>
      <c r="E20" s="155">
        <f ca="1">IFERROR(INDIRECT(ADDRESS(MATCH(D20,CatModules!C:C,0),2,1,1,"CatModules")),"")</f>
        <v>14</v>
      </c>
      <c r="F20" s="96" t="s">
        <v>4405</v>
      </c>
      <c r="G20" s="156">
        <f ca="1">IFERROR(INDIRECT(ADDRESS(MATCH(CONCATENATE(E20,"-",F20),CatInt!K:K,0),3,1,1,"CatInt")),"")</f>
        <v>79</v>
      </c>
      <c r="H20" s="45" t="e">
        <f>IF(F20="","",VLOOKUP(F20,#REF!,2,FALSE))</f>
        <v>#REF!</v>
      </c>
      <c r="I20" s="29" t="s">
        <v>2014</v>
      </c>
      <c r="J20" s="155" t="str">
        <f t="shared" si="0"/>
        <v>4</v>
      </c>
      <c r="K20" s="155" t="str">
        <f t="shared" si="1"/>
        <v>4.1</v>
      </c>
      <c r="L20" s="153"/>
      <c r="M20" s="126" t="s">
        <v>4797</v>
      </c>
      <c r="N20" s="151">
        <f ca="1">VLOOKUP(M20,CatProd!B:G,6,FALSE)</f>
        <v>17</v>
      </c>
      <c r="O20" s="127" t="s">
        <v>5531</v>
      </c>
      <c r="P20" s="175">
        <f ca="1">VLOOKUP(CONCATENATE(N20,"-",O20),CatProdSpec!H:I,2,FALSE)</f>
        <v>365</v>
      </c>
      <c r="Q20" s="30" t="s">
        <v>174</v>
      </c>
      <c r="R20" s="149">
        <f>IFERROR(VLOOKUP(Q20,Setup!D$16:E$25,2,FALSE),"")</f>
        <v>1</v>
      </c>
      <c r="S20" s="51" t="str">
        <f ca="1">IFERROR(IF(OR(I20="",VLOOKUP(I20,CatCostInp!$E$2:$K$88,7,FALSE)=0),"",VLOOKUP(I20,CatCostInp!$E$2:$K$88,7,FALSE)),"")</f>
        <v>Cost of a pack</v>
      </c>
      <c r="T20" s="4" t="e">
        <f>VLOOKUP(U20,#REF!,2,FALSE)</f>
        <v>#REF!</v>
      </c>
      <c r="U20" s="30"/>
      <c r="V20" s="1" t="str">
        <f ca="1">IF(U20=Setup!$C$10,"Grant",IF(Pharmaceuticals!U20=Setup!$C$11,"Local",IF(Pharmaceuticals!U20=Setup!$C$12,"Other","")))</f>
        <v/>
      </c>
      <c r="W20" s="33"/>
      <c r="X20" s="148">
        <v>7.39</v>
      </c>
      <c r="Y20" s="33">
        <v>46824</v>
      </c>
      <c r="Z20" s="36">
        <f t="shared" si="2"/>
        <v>346029.36</v>
      </c>
      <c r="AA20" s="35"/>
      <c r="AB20" s="32" t="str">
        <f t="shared" si="3"/>
        <v/>
      </c>
      <c r="AC20" s="35"/>
      <c r="AD20" s="32" t="str">
        <f t="shared" si="4"/>
        <v/>
      </c>
      <c r="AE20" s="35"/>
      <c r="AF20" s="36" t="str">
        <f t="shared" si="11"/>
        <v/>
      </c>
      <c r="AG20" s="36">
        <f t="shared" si="12"/>
        <v>46824</v>
      </c>
      <c r="AH20" s="36">
        <f t="shared" si="13"/>
        <v>346029.36</v>
      </c>
      <c r="AI20" s="55"/>
      <c r="AJ20" s="37"/>
      <c r="AK20" s="148">
        <f t="shared" si="5"/>
        <v>7.39</v>
      </c>
      <c r="AL20" s="35">
        <v>39580</v>
      </c>
      <c r="AM20" s="32">
        <f t="shared" si="14"/>
        <v>292496.2</v>
      </c>
      <c r="AN20" s="35"/>
      <c r="AO20" s="32" t="str">
        <f t="shared" si="15"/>
        <v/>
      </c>
      <c r="AP20" s="35"/>
      <c r="AQ20" s="32" t="str">
        <f t="shared" si="16"/>
        <v/>
      </c>
      <c r="AR20" s="35"/>
      <c r="AS20" s="36" t="str">
        <f t="shared" si="17"/>
        <v/>
      </c>
      <c r="AT20" s="36">
        <f t="shared" si="18"/>
        <v>39580</v>
      </c>
      <c r="AU20" s="36">
        <f t="shared" si="19"/>
        <v>292496.2</v>
      </c>
      <c r="AV20" s="55"/>
      <c r="AW20" s="34"/>
      <c r="AX20" s="148">
        <f t="shared" si="6"/>
        <v>7.39</v>
      </c>
      <c r="AY20" s="34">
        <v>36176</v>
      </c>
      <c r="AZ20" s="32">
        <f t="shared" si="20"/>
        <v>267340.64</v>
      </c>
      <c r="BA20" s="34"/>
      <c r="BB20" s="32" t="str">
        <f t="shared" si="21"/>
        <v/>
      </c>
      <c r="BC20" s="34"/>
      <c r="BD20" s="32" t="str">
        <f t="shared" si="22"/>
        <v/>
      </c>
      <c r="BE20" s="35"/>
      <c r="BF20" s="36" t="str">
        <f t="shared" si="23"/>
        <v/>
      </c>
      <c r="BG20" s="36">
        <f t="shared" si="24"/>
        <v>36176</v>
      </c>
      <c r="BH20" s="36">
        <f t="shared" si="25"/>
        <v>267340.64</v>
      </c>
      <c r="BI20" s="55"/>
      <c r="BJ20" s="34"/>
      <c r="BK20" s="148"/>
      <c r="BL20" s="34"/>
      <c r="BM20" s="32" t="str">
        <f t="shared" si="26"/>
        <v/>
      </c>
      <c r="BN20" s="34"/>
      <c r="BO20" s="32" t="str">
        <f t="shared" si="27"/>
        <v/>
      </c>
      <c r="BP20" s="34"/>
      <c r="BQ20" s="32" t="str">
        <f t="shared" si="28"/>
        <v/>
      </c>
      <c r="BR20" s="34"/>
      <c r="BS20" s="36" t="str">
        <f t="shared" si="29"/>
        <v/>
      </c>
      <c r="BT20" s="36" t="str">
        <f t="shared" si="30"/>
        <v/>
      </c>
      <c r="BU20" s="36" t="str">
        <f t="shared" si="31"/>
        <v/>
      </c>
      <c r="BV20" s="55"/>
      <c r="BW20" s="36">
        <f t="shared" si="32"/>
        <v>122580</v>
      </c>
      <c r="BX20" s="36">
        <f t="shared" si="33"/>
        <v>905866.20000000007</v>
      </c>
      <c r="BY20" s="31"/>
      <c r="BZ20" s="38"/>
      <c r="CB20" s="120" t="str">
        <f t="shared" ca="1" si="7"/>
        <v/>
      </c>
      <c r="CC20" s="120">
        <f t="shared" ca="1" si="8"/>
        <v>1</v>
      </c>
    </row>
    <row r="21" spans="1:81" s="2" customFormat="1" ht="25.15" customHeight="1" x14ac:dyDescent="0.25">
      <c r="A21" s="52">
        <f t="shared" si="34"/>
        <v>20</v>
      </c>
      <c r="B21" s="157" t="str">
        <f t="shared" ca="1" si="9"/>
        <v>14-79--4.1---1</v>
      </c>
      <c r="C21" s="157" t="str">
        <f t="shared" ca="1" si="10"/>
        <v>4.1--40---1054</v>
      </c>
      <c r="D21" s="29" t="s">
        <v>1965</v>
      </c>
      <c r="E21" s="155">
        <f ca="1">IFERROR(INDIRECT(ADDRESS(MATCH(D21,CatModules!C:C,0),2,1,1,"CatModules")),"")</f>
        <v>14</v>
      </c>
      <c r="F21" s="96" t="s">
        <v>4405</v>
      </c>
      <c r="G21" s="156">
        <f ca="1">IFERROR(INDIRECT(ADDRESS(MATCH(CONCATENATE(E21,"-",F21),CatInt!K:K,0),3,1,1,"CatInt")),"")</f>
        <v>79</v>
      </c>
      <c r="H21" s="45" t="e">
        <f>IF(F21="","",VLOOKUP(F21,#REF!,2,FALSE))</f>
        <v>#REF!</v>
      </c>
      <c r="I21" s="29" t="s">
        <v>2014</v>
      </c>
      <c r="J21" s="155" t="str">
        <f t="shared" si="0"/>
        <v>4</v>
      </c>
      <c r="K21" s="155" t="str">
        <f t="shared" si="1"/>
        <v>4.1</v>
      </c>
      <c r="L21" s="153"/>
      <c r="M21" s="126" t="s">
        <v>4817</v>
      </c>
      <c r="N21" s="151">
        <f ca="1">VLOOKUP(M21,CatProd!B:G,6,FALSE)</f>
        <v>40</v>
      </c>
      <c r="O21" s="127" t="s">
        <v>4885</v>
      </c>
      <c r="P21" s="175">
        <f ca="1">VLOOKUP(CONCATENATE(N21,"-",O21),CatProdSpec!H:I,2,FALSE)</f>
        <v>1054</v>
      </c>
      <c r="Q21" s="30" t="s">
        <v>174</v>
      </c>
      <c r="R21" s="149">
        <f>IFERROR(VLOOKUP(Q21,Setup!D$16:E$25,2,FALSE),"")</f>
        <v>1</v>
      </c>
      <c r="S21" s="51" t="str">
        <f ca="1">IFERROR(IF(OR(I21="",VLOOKUP(I21,CatCostInp!$E$2:$K$88,7,FALSE)=0),"",VLOOKUP(I21,CatCostInp!$E$2:$K$88,7,FALSE)),"")</f>
        <v>Cost of a pack</v>
      </c>
      <c r="T21" s="4" t="e">
        <f>VLOOKUP(U21,#REF!,2,FALSE)</f>
        <v>#REF!</v>
      </c>
      <c r="U21" s="30"/>
      <c r="V21" s="1" t="str">
        <f ca="1">IF(U21=Setup!$C$10,"Grant",IF(Pharmaceuticals!U21=Setup!$C$11,"Local",IF(Pharmaceuticals!U21=Setup!$C$12,"Other","")))</f>
        <v/>
      </c>
      <c r="W21" s="33"/>
      <c r="X21" s="148">
        <v>5.6</v>
      </c>
      <c r="Y21" s="33">
        <v>0</v>
      </c>
      <c r="Z21" s="36">
        <f t="shared" si="2"/>
        <v>0</v>
      </c>
      <c r="AA21" s="35"/>
      <c r="AB21" s="32" t="str">
        <f t="shared" si="3"/>
        <v/>
      </c>
      <c r="AC21" s="35"/>
      <c r="AD21" s="32" t="str">
        <f t="shared" si="4"/>
        <v/>
      </c>
      <c r="AE21" s="35"/>
      <c r="AF21" s="36" t="str">
        <f t="shared" si="11"/>
        <v/>
      </c>
      <c r="AG21" s="36">
        <f t="shared" si="12"/>
        <v>0</v>
      </c>
      <c r="AH21" s="36" t="str">
        <f t="shared" si="13"/>
        <v/>
      </c>
      <c r="AI21" s="55"/>
      <c r="AJ21" s="37"/>
      <c r="AK21" s="148">
        <f t="shared" si="5"/>
        <v>5.6</v>
      </c>
      <c r="AL21" s="35">
        <v>0</v>
      </c>
      <c r="AM21" s="32">
        <f t="shared" si="14"/>
        <v>0</v>
      </c>
      <c r="AN21" s="35"/>
      <c r="AO21" s="32" t="str">
        <f t="shared" si="15"/>
        <v/>
      </c>
      <c r="AP21" s="35"/>
      <c r="AQ21" s="32" t="str">
        <f t="shared" si="16"/>
        <v/>
      </c>
      <c r="AR21" s="35"/>
      <c r="AS21" s="36" t="str">
        <f t="shared" si="17"/>
        <v/>
      </c>
      <c r="AT21" s="36">
        <f t="shared" si="18"/>
        <v>0</v>
      </c>
      <c r="AU21" s="36" t="str">
        <f t="shared" si="19"/>
        <v/>
      </c>
      <c r="AV21" s="55"/>
      <c r="AW21" s="34"/>
      <c r="AX21" s="148">
        <f t="shared" si="6"/>
        <v>5.6</v>
      </c>
      <c r="AY21" s="34">
        <v>0</v>
      </c>
      <c r="AZ21" s="32">
        <f t="shared" si="20"/>
        <v>0</v>
      </c>
      <c r="BA21" s="34"/>
      <c r="BB21" s="32" t="str">
        <f t="shared" si="21"/>
        <v/>
      </c>
      <c r="BC21" s="34"/>
      <c r="BD21" s="32" t="str">
        <f t="shared" si="22"/>
        <v/>
      </c>
      <c r="BE21" s="35"/>
      <c r="BF21" s="36" t="str">
        <f t="shared" si="23"/>
        <v/>
      </c>
      <c r="BG21" s="36">
        <f t="shared" si="24"/>
        <v>0</v>
      </c>
      <c r="BH21" s="36" t="str">
        <f t="shared" si="25"/>
        <v/>
      </c>
      <c r="BI21" s="55"/>
      <c r="BJ21" s="34"/>
      <c r="BK21" s="148"/>
      <c r="BL21" s="34"/>
      <c r="BM21" s="32" t="str">
        <f t="shared" si="26"/>
        <v/>
      </c>
      <c r="BN21" s="34"/>
      <c r="BO21" s="32" t="str">
        <f t="shared" si="27"/>
        <v/>
      </c>
      <c r="BP21" s="34"/>
      <c r="BQ21" s="32" t="str">
        <f t="shared" si="28"/>
        <v/>
      </c>
      <c r="BR21" s="34"/>
      <c r="BS21" s="36" t="str">
        <f t="shared" si="29"/>
        <v/>
      </c>
      <c r="BT21" s="36" t="str">
        <f t="shared" si="30"/>
        <v/>
      </c>
      <c r="BU21" s="36" t="str">
        <f t="shared" si="31"/>
        <v/>
      </c>
      <c r="BV21" s="55"/>
      <c r="BW21" s="36" t="str">
        <f t="shared" si="32"/>
        <v/>
      </c>
      <c r="BX21" s="36" t="str">
        <f t="shared" si="33"/>
        <v/>
      </c>
      <c r="BY21" s="31"/>
      <c r="BZ21" s="38"/>
      <c r="CB21" s="120" t="str">
        <f t="shared" ca="1" si="7"/>
        <v/>
      </c>
      <c r="CC21" s="120">
        <f t="shared" ca="1" si="8"/>
        <v>1</v>
      </c>
    </row>
    <row r="22" spans="1:81" s="2" customFormat="1" ht="25.15" customHeight="1" x14ac:dyDescent="0.25">
      <c r="A22" s="52">
        <f t="shared" si="34"/>
        <v>21</v>
      </c>
      <c r="B22" s="157" t="str">
        <f t="shared" ca="1" si="9"/>
        <v>14-79--4.1---1</v>
      </c>
      <c r="C22" s="157" t="str">
        <f t="shared" ca="1" si="10"/>
        <v>4.1--40---1515</v>
      </c>
      <c r="D22" s="29" t="s">
        <v>1965</v>
      </c>
      <c r="E22" s="155">
        <f ca="1">IFERROR(INDIRECT(ADDRESS(MATCH(D22,CatModules!C:C,0),2,1,1,"CatModules")),"")</f>
        <v>14</v>
      </c>
      <c r="F22" s="96" t="s">
        <v>4405</v>
      </c>
      <c r="G22" s="156">
        <f ca="1">IFERROR(INDIRECT(ADDRESS(MATCH(CONCATENATE(E22,"-",F22),CatInt!K:K,0),3,1,1,"CatInt")),"")</f>
        <v>79</v>
      </c>
      <c r="H22" s="45" t="e">
        <f>IF(F22="","",VLOOKUP(F22,#REF!,2,FALSE))</f>
        <v>#REF!</v>
      </c>
      <c r="I22" s="29" t="s">
        <v>2014</v>
      </c>
      <c r="J22" s="155" t="str">
        <f t="shared" si="0"/>
        <v>4</v>
      </c>
      <c r="K22" s="155" t="str">
        <f t="shared" si="1"/>
        <v>4.1</v>
      </c>
      <c r="L22" s="153"/>
      <c r="M22" s="126" t="s">
        <v>4817</v>
      </c>
      <c r="N22" s="151">
        <f ca="1">VLOOKUP(M22,CatProd!B:G,6,FALSE)</f>
        <v>40</v>
      </c>
      <c r="O22" s="127" t="s">
        <v>6589</v>
      </c>
      <c r="P22" s="175">
        <f ca="1">VLOOKUP(CONCATENATE(N22,"-",O22),CatProdSpec!H:I,2,FALSE)</f>
        <v>1515</v>
      </c>
      <c r="Q22" s="30" t="s">
        <v>174</v>
      </c>
      <c r="R22" s="149">
        <f>IFERROR(VLOOKUP(Q22,Setup!D$16:E$25,2,FALSE),"")</f>
        <v>1</v>
      </c>
      <c r="S22" s="51" t="str">
        <f ca="1">IFERROR(IF(OR(I22="",VLOOKUP(I22,CatCostInp!$E$2:$K$88,7,FALSE)=0),"",VLOOKUP(I22,CatCostInp!$E$2:$K$88,7,FALSE)),"")</f>
        <v>Cost of a pack</v>
      </c>
      <c r="T22" s="4" t="e">
        <f>VLOOKUP(U22,#REF!,2,FALSE)</f>
        <v>#REF!</v>
      </c>
      <c r="U22" s="30"/>
      <c r="V22" s="1" t="str">
        <f ca="1">IF(U22=Setup!$C$10,"Grant",IF(Pharmaceuticals!U22=Setup!$C$11,"Local",IF(Pharmaceuticals!U22=Setup!$C$12,"Other","")))</f>
        <v/>
      </c>
      <c r="W22" s="33"/>
      <c r="X22" s="148">
        <v>1.95</v>
      </c>
      <c r="Y22" s="33">
        <v>282</v>
      </c>
      <c r="Z22" s="36">
        <f t="shared" si="2"/>
        <v>549.9</v>
      </c>
      <c r="AA22" s="35"/>
      <c r="AB22" s="32" t="str">
        <f t="shared" si="3"/>
        <v/>
      </c>
      <c r="AC22" s="35"/>
      <c r="AD22" s="32" t="str">
        <f t="shared" si="4"/>
        <v/>
      </c>
      <c r="AE22" s="35"/>
      <c r="AF22" s="36" t="str">
        <f t="shared" si="11"/>
        <v/>
      </c>
      <c r="AG22" s="36">
        <f t="shared" si="12"/>
        <v>282</v>
      </c>
      <c r="AH22" s="36">
        <f t="shared" si="13"/>
        <v>549.9</v>
      </c>
      <c r="AI22" s="55"/>
      <c r="AJ22" s="37"/>
      <c r="AK22" s="148">
        <f t="shared" si="5"/>
        <v>1.95</v>
      </c>
      <c r="AL22" s="35">
        <v>410</v>
      </c>
      <c r="AM22" s="32">
        <f t="shared" si="14"/>
        <v>799.5</v>
      </c>
      <c r="AN22" s="35"/>
      <c r="AO22" s="32" t="str">
        <f t="shared" si="15"/>
        <v/>
      </c>
      <c r="AP22" s="35"/>
      <c r="AQ22" s="32" t="str">
        <f t="shared" si="16"/>
        <v/>
      </c>
      <c r="AR22" s="35"/>
      <c r="AS22" s="36" t="str">
        <f t="shared" si="17"/>
        <v/>
      </c>
      <c r="AT22" s="36">
        <f t="shared" si="18"/>
        <v>410</v>
      </c>
      <c r="AU22" s="36">
        <f t="shared" si="19"/>
        <v>799.5</v>
      </c>
      <c r="AV22" s="55"/>
      <c r="AW22" s="34"/>
      <c r="AX22" s="148">
        <f t="shared" si="6"/>
        <v>1.95</v>
      </c>
      <c r="AY22" s="34">
        <v>527</v>
      </c>
      <c r="AZ22" s="32">
        <f t="shared" si="20"/>
        <v>1027.6499999999999</v>
      </c>
      <c r="BA22" s="34"/>
      <c r="BB22" s="32" t="str">
        <f t="shared" si="21"/>
        <v/>
      </c>
      <c r="BC22" s="34"/>
      <c r="BD22" s="32" t="str">
        <f t="shared" si="22"/>
        <v/>
      </c>
      <c r="BE22" s="35"/>
      <c r="BF22" s="36" t="str">
        <f t="shared" si="23"/>
        <v/>
      </c>
      <c r="BG22" s="36">
        <f t="shared" si="24"/>
        <v>527</v>
      </c>
      <c r="BH22" s="36">
        <f t="shared" si="25"/>
        <v>1027.6499999999999</v>
      </c>
      <c r="BI22" s="55"/>
      <c r="BJ22" s="34"/>
      <c r="BK22" s="148"/>
      <c r="BL22" s="34"/>
      <c r="BM22" s="32" t="str">
        <f t="shared" si="26"/>
        <v/>
      </c>
      <c r="BN22" s="34"/>
      <c r="BO22" s="32" t="str">
        <f t="shared" si="27"/>
        <v/>
      </c>
      <c r="BP22" s="34"/>
      <c r="BQ22" s="32" t="str">
        <f t="shared" si="28"/>
        <v/>
      </c>
      <c r="BR22" s="34"/>
      <c r="BS22" s="36" t="str">
        <f t="shared" si="29"/>
        <v/>
      </c>
      <c r="BT22" s="36" t="str">
        <f t="shared" si="30"/>
        <v/>
      </c>
      <c r="BU22" s="36" t="str">
        <f t="shared" si="31"/>
        <v/>
      </c>
      <c r="BV22" s="55"/>
      <c r="BW22" s="36">
        <f t="shared" si="32"/>
        <v>1219</v>
      </c>
      <c r="BX22" s="36">
        <f t="shared" si="33"/>
        <v>2377.0500000000002</v>
      </c>
      <c r="BY22" s="31"/>
      <c r="BZ22" s="38"/>
      <c r="CB22" s="120" t="str">
        <f t="shared" ca="1" si="7"/>
        <v/>
      </c>
      <c r="CC22" s="120">
        <f t="shared" ca="1" si="8"/>
        <v>1</v>
      </c>
    </row>
    <row r="23" spans="1:81" s="2" customFormat="1" ht="25.15" customHeight="1" x14ac:dyDescent="0.25">
      <c r="A23" s="52" t="str">
        <f t="shared" si="34"/>
        <v/>
      </c>
      <c r="B23" s="157" t="e">
        <f t="shared" ca="1" si="9"/>
        <v>#VALUE!</v>
      </c>
      <c r="C23" s="157" t="e">
        <f t="shared" ca="1" si="10"/>
        <v>#VALUE!</v>
      </c>
      <c r="D23" s="29"/>
      <c r="E23" s="155" t="str">
        <f ca="1">IFERROR(INDIRECT(ADDRESS(MATCH(D23,CatModules!C:C,0),2,1,1,"CatModules")),"")</f>
        <v/>
      </c>
      <c r="F23" s="96"/>
      <c r="G23" s="156" t="str">
        <f ca="1">IFERROR(INDIRECT(ADDRESS(MATCH(CONCATENATE(E23,"-",F23),CatInt!K:K,0),3,1,1,"CatInt")),"")</f>
        <v/>
      </c>
      <c r="H23" s="45" t="str">
        <f>IF(F23="","",VLOOKUP(F23,#REF!,2,FALSE))</f>
        <v/>
      </c>
      <c r="I23" s="29"/>
      <c r="J23" s="155" t="e">
        <f t="shared" si="0"/>
        <v>#VALUE!</v>
      </c>
      <c r="K23" s="155" t="e">
        <f t="shared" si="1"/>
        <v>#VALUE!</v>
      </c>
      <c r="L23" s="153"/>
      <c r="M23" s="126"/>
      <c r="N23" s="151" t="e">
        <f ca="1">VLOOKUP(M23,CatProd!B:G,6,FALSE)</f>
        <v>#N/A</v>
      </c>
      <c r="O23" s="127"/>
      <c r="P23" s="175" t="e">
        <f ca="1">VLOOKUP(CONCATENATE(N23,"-",O23),CatProdSpec!H:I,2,FALSE)</f>
        <v>#N/A</v>
      </c>
      <c r="Q23" s="30"/>
      <c r="R23" s="149" t="str">
        <f>IFERROR(VLOOKUP(Q23,Setup!D$16:E$25,2,FALSE),"")</f>
        <v/>
      </c>
      <c r="S23" s="51" t="str">
        <f ca="1">IFERROR(IF(OR(I23="",VLOOKUP(I23,CatCostInp!$E$2:$K$88,7,FALSE)=0),"",VLOOKUP(I23,CatCostInp!$E$2:$K$88,7,FALSE)),"")</f>
        <v/>
      </c>
      <c r="T23" s="4" t="e">
        <f>VLOOKUP(U23,#REF!,2,FALSE)</f>
        <v>#REF!</v>
      </c>
      <c r="U23" s="30"/>
      <c r="V23" s="1" t="str">
        <f ca="1">IF(U23=Setup!$C$10,"Grant",IF(Pharmaceuticals!U23=Setup!$C$11,"Local",IF(Pharmaceuticals!U23=Setup!$C$12,"Other","")))</f>
        <v/>
      </c>
      <c r="W23" s="33"/>
      <c r="X23" s="148"/>
      <c r="Y23" s="33"/>
      <c r="Z23" s="36" t="str">
        <f t="shared" si="2"/>
        <v/>
      </c>
      <c r="AA23" s="35"/>
      <c r="AB23" s="32" t="str">
        <f t="shared" si="3"/>
        <v/>
      </c>
      <c r="AC23" s="35"/>
      <c r="AD23" s="32" t="str">
        <f t="shared" si="4"/>
        <v/>
      </c>
      <c r="AE23" s="35"/>
      <c r="AF23" s="36" t="str">
        <f t="shared" si="11"/>
        <v/>
      </c>
      <c r="AG23" s="36" t="str">
        <f t="shared" si="12"/>
        <v/>
      </c>
      <c r="AH23" s="36" t="str">
        <f t="shared" si="13"/>
        <v/>
      </c>
      <c r="AI23" s="55"/>
      <c r="AJ23" s="37"/>
      <c r="AK23" s="148"/>
      <c r="AL23" s="35"/>
      <c r="AM23" s="32" t="str">
        <f t="shared" si="14"/>
        <v/>
      </c>
      <c r="AN23" s="35"/>
      <c r="AO23" s="32" t="str">
        <f t="shared" si="15"/>
        <v/>
      </c>
      <c r="AP23" s="35"/>
      <c r="AQ23" s="32" t="str">
        <f t="shared" si="16"/>
        <v/>
      </c>
      <c r="AR23" s="35"/>
      <c r="AS23" s="36" t="str">
        <f t="shared" si="17"/>
        <v/>
      </c>
      <c r="AT23" s="36" t="str">
        <f t="shared" si="18"/>
        <v/>
      </c>
      <c r="AU23" s="36" t="str">
        <f t="shared" si="19"/>
        <v/>
      </c>
      <c r="AV23" s="55"/>
      <c r="AW23" s="34"/>
      <c r="AX23" s="148"/>
      <c r="AY23" s="34"/>
      <c r="AZ23" s="32" t="str">
        <f t="shared" si="20"/>
        <v/>
      </c>
      <c r="BA23" s="34"/>
      <c r="BB23" s="32" t="str">
        <f t="shared" si="21"/>
        <v/>
      </c>
      <c r="BC23" s="34"/>
      <c r="BD23" s="32" t="str">
        <f t="shared" si="22"/>
        <v/>
      </c>
      <c r="BE23" s="35"/>
      <c r="BF23" s="36" t="str">
        <f t="shared" si="23"/>
        <v/>
      </c>
      <c r="BG23" s="36" t="str">
        <f t="shared" si="24"/>
        <v/>
      </c>
      <c r="BH23" s="36" t="str">
        <f t="shared" si="25"/>
        <v/>
      </c>
      <c r="BI23" s="55"/>
      <c r="BJ23" s="34"/>
      <c r="BK23" s="148"/>
      <c r="BL23" s="34"/>
      <c r="BM23" s="32" t="str">
        <f t="shared" si="26"/>
        <v/>
      </c>
      <c r="BN23" s="34"/>
      <c r="BO23" s="32" t="str">
        <f t="shared" si="27"/>
        <v/>
      </c>
      <c r="BP23" s="34"/>
      <c r="BQ23" s="32" t="str">
        <f t="shared" si="28"/>
        <v/>
      </c>
      <c r="BR23" s="34"/>
      <c r="BS23" s="36" t="str">
        <f t="shared" si="29"/>
        <v/>
      </c>
      <c r="BT23" s="36" t="str">
        <f t="shared" si="30"/>
        <v/>
      </c>
      <c r="BU23" s="36" t="str">
        <f t="shared" si="31"/>
        <v/>
      </c>
      <c r="BV23" s="55"/>
      <c r="BW23" s="36" t="str">
        <f t="shared" si="32"/>
        <v/>
      </c>
      <c r="BX23" s="36" t="str">
        <f t="shared" si="33"/>
        <v/>
      </c>
      <c r="BY23" s="31"/>
      <c r="BZ23" s="38"/>
      <c r="CB23" s="120" t="e">
        <f t="shared" ca="1" si="7"/>
        <v>#VALUE!</v>
      </c>
      <c r="CC23" s="120" t="e">
        <f t="shared" ca="1" si="8"/>
        <v>#VALUE!</v>
      </c>
    </row>
    <row r="24" spans="1:81" s="2" customFormat="1" ht="25.15" customHeight="1" x14ac:dyDescent="0.25">
      <c r="A24" s="52" t="str">
        <f t="shared" si="34"/>
        <v/>
      </c>
      <c r="B24" s="157" t="e">
        <f t="shared" ca="1" si="9"/>
        <v>#VALUE!</v>
      </c>
      <c r="C24" s="157" t="e">
        <f t="shared" ca="1" si="10"/>
        <v>#VALUE!</v>
      </c>
      <c r="D24" s="29"/>
      <c r="E24" s="155" t="str">
        <f ca="1">IFERROR(INDIRECT(ADDRESS(MATCH(D24,CatModules!C:C,0),2,1,1,"CatModules")),"")</f>
        <v/>
      </c>
      <c r="F24" s="96"/>
      <c r="G24" s="156" t="str">
        <f ca="1">IFERROR(INDIRECT(ADDRESS(MATCH(CONCATENATE(E24,"-",F24),CatInt!K:K,0),3,1,1,"CatInt")),"")</f>
        <v/>
      </c>
      <c r="H24" s="45" t="str">
        <f>IF(F24="","",VLOOKUP(F24,#REF!,2,FALSE))</f>
        <v/>
      </c>
      <c r="I24" s="29"/>
      <c r="J24" s="155" t="e">
        <f t="shared" si="0"/>
        <v>#VALUE!</v>
      </c>
      <c r="K24" s="155" t="e">
        <f t="shared" si="1"/>
        <v>#VALUE!</v>
      </c>
      <c r="L24" s="153"/>
      <c r="M24" s="126"/>
      <c r="N24" s="151" t="e">
        <f ca="1">VLOOKUP(M24,CatProd!B:G,6,FALSE)</f>
        <v>#N/A</v>
      </c>
      <c r="O24" s="127"/>
      <c r="P24" s="175" t="e">
        <f ca="1">VLOOKUP(CONCATENATE(N24,"-",O24),CatProdSpec!H:I,2,FALSE)</f>
        <v>#N/A</v>
      </c>
      <c r="Q24" s="30"/>
      <c r="R24" s="149" t="str">
        <f>IFERROR(VLOOKUP(Q24,Setup!D$16:E$25,2,FALSE),"")</f>
        <v/>
      </c>
      <c r="S24" s="51" t="str">
        <f ca="1">IFERROR(IF(OR(I24="",VLOOKUP(I24,CatCostInp!$E$2:$K$88,7,FALSE)=0),"",VLOOKUP(I24,CatCostInp!$E$2:$K$88,7,FALSE)),"")</f>
        <v/>
      </c>
      <c r="T24" s="4" t="e">
        <f>VLOOKUP(U24,#REF!,2,FALSE)</f>
        <v>#REF!</v>
      </c>
      <c r="U24" s="30"/>
      <c r="V24" s="1" t="str">
        <f ca="1">IF(U24=Setup!$C$10,"Grant",IF(Pharmaceuticals!U24=Setup!$C$11,"Local",IF(Pharmaceuticals!U24=Setup!$C$12,"Other","")))</f>
        <v/>
      </c>
      <c r="W24" s="33"/>
      <c r="X24" s="148"/>
      <c r="Y24" s="33"/>
      <c r="Z24" s="36" t="str">
        <f t="shared" si="2"/>
        <v/>
      </c>
      <c r="AA24" s="35"/>
      <c r="AB24" s="32" t="str">
        <f t="shared" si="3"/>
        <v/>
      </c>
      <c r="AC24" s="35"/>
      <c r="AD24" s="32" t="str">
        <f t="shared" si="4"/>
        <v/>
      </c>
      <c r="AE24" s="35"/>
      <c r="AF24" s="36" t="str">
        <f t="shared" si="11"/>
        <v/>
      </c>
      <c r="AG24" s="36" t="str">
        <f t="shared" si="12"/>
        <v/>
      </c>
      <c r="AH24" s="36" t="str">
        <f t="shared" si="13"/>
        <v/>
      </c>
      <c r="AI24" s="55"/>
      <c r="AJ24" s="37"/>
      <c r="AK24" s="148"/>
      <c r="AL24" s="35"/>
      <c r="AM24" s="32" t="str">
        <f t="shared" si="14"/>
        <v/>
      </c>
      <c r="AN24" s="35"/>
      <c r="AO24" s="32" t="str">
        <f t="shared" si="15"/>
        <v/>
      </c>
      <c r="AP24" s="35"/>
      <c r="AQ24" s="32" t="str">
        <f t="shared" si="16"/>
        <v/>
      </c>
      <c r="AR24" s="35"/>
      <c r="AS24" s="36" t="str">
        <f t="shared" si="17"/>
        <v/>
      </c>
      <c r="AT24" s="36" t="str">
        <f t="shared" si="18"/>
        <v/>
      </c>
      <c r="AU24" s="36" t="str">
        <f t="shared" si="19"/>
        <v/>
      </c>
      <c r="AV24" s="55"/>
      <c r="AW24" s="34"/>
      <c r="AX24" s="148"/>
      <c r="AY24" s="34"/>
      <c r="AZ24" s="32" t="str">
        <f t="shared" si="20"/>
        <v/>
      </c>
      <c r="BA24" s="34"/>
      <c r="BB24" s="32" t="str">
        <f t="shared" si="21"/>
        <v/>
      </c>
      <c r="BC24" s="34"/>
      <c r="BD24" s="32" t="str">
        <f t="shared" si="22"/>
        <v/>
      </c>
      <c r="BE24" s="35"/>
      <c r="BF24" s="36" t="str">
        <f t="shared" si="23"/>
        <v/>
      </c>
      <c r="BG24" s="36" t="str">
        <f t="shared" si="24"/>
        <v/>
      </c>
      <c r="BH24" s="36" t="str">
        <f t="shared" si="25"/>
        <v/>
      </c>
      <c r="BI24" s="55"/>
      <c r="BJ24" s="34"/>
      <c r="BK24" s="148"/>
      <c r="BL24" s="34"/>
      <c r="BM24" s="32" t="str">
        <f t="shared" si="26"/>
        <v/>
      </c>
      <c r="BN24" s="34"/>
      <c r="BO24" s="32" t="str">
        <f t="shared" si="27"/>
        <v/>
      </c>
      <c r="BP24" s="34"/>
      <c r="BQ24" s="32" t="str">
        <f t="shared" si="28"/>
        <v/>
      </c>
      <c r="BR24" s="34"/>
      <c r="BS24" s="36" t="str">
        <f t="shared" si="29"/>
        <v/>
      </c>
      <c r="BT24" s="36" t="str">
        <f t="shared" si="30"/>
        <v/>
      </c>
      <c r="BU24" s="36" t="str">
        <f t="shared" si="31"/>
        <v/>
      </c>
      <c r="BV24" s="55"/>
      <c r="BW24" s="36" t="str">
        <f t="shared" si="32"/>
        <v/>
      </c>
      <c r="BX24" s="36" t="str">
        <f t="shared" si="33"/>
        <v/>
      </c>
      <c r="BY24" s="31"/>
      <c r="BZ24" s="38"/>
      <c r="CB24" s="120" t="e">
        <f t="shared" ca="1" si="7"/>
        <v>#VALUE!</v>
      </c>
      <c r="CC24" s="120" t="e">
        <f t="shared" ca="1" si="8"/>
        <v>#VALUE!</v>
      </c>
    </row>
    <row r="25" spans="1:81" s="2" customFormat="1" ht="25.15" customHeight="1" x14ac:dyDescent="0.25">
      <c r="A25" s="52" t="str">
        <f t="shared" si="34"/>
        <v/>
      </c>
      <c r="B25" s="157" t="e">
        <f t="shared" ca="1" si="9"/>
        <v>#VALUE!</v>
      </c>
      <c r="C25" s="157" t="e">
        <f t="shared" ca="1" si="10"/>
        <v>#VALUE!</v>
      </c>
      <c r="D25" s="29"/>
      <c r="E25" s="155" t="str">
        <f ca="1">IFERROR(INDIRECT(ADDRESS(MATCH(D25,CatModules!C:C,0),2,1,1,"CatModules")),"")</f>
        <v/>
      </c>
      <c r="F25" s="96"/>
      <c r="G25" s="156" t="str">
        <f ca="1">IFERROR(INDIRECT(ADDRESS(MATCH(CONCATENATE(E25,"-",F25),CatInt!K:K,0),3,1,1,"CatInt")),"")</f>
        <v/>
      </c>
      <c r="H25" s="45" t="str">
        <f>IF(F25="","",VLOOKUP(F25,#REF!,2,FALSE))</f>
        <v/>
      </c>
      <c r="I25" s="29"/>
      <c r="J25" s="155" t="e">
        <f t="shared" si="0"/>
        <v>#VALUE!</v>
      </c>
      <c r="K25" s="155" t="e">
        <f t="shared" si="1"/>
        <v>#VALUE!</v>
      </c>
      <c r="L25" s="153"/>
      <c r="M25" s="126"/>
      <c r="N25" s="151" t="e">
        <f ca="1">VLOOKUP(M25,CatProd!B:G,6,FALSE)</f>
        <v>#N/A</v>
      </c>
      <c r="O25" s="127"/>
      <c r="P25" s="175" t="e">
        <f ca="1">VLOOKUP(CONCATENATE(N25,"-",O25),CatProdSpec!H:I,2,FALSE)</f>
        <v>#N/A</v>
      </c>
      <c r="Q25" s="30"/>
      <c r="R25" s="149" t="str">
        <f>IFERROR(VLOOKUP(Q25,Setup!D$16:E$25,2,FALSE),"")</f>
        <v/>
      </c>
      <c r="S25" s="51" t="str">
        <f ca="1">IFERROR(IF(OR(I25="",VLOOKUP(I25,CatCostInp!$E$2:$K$88,7,FALSE)=0),"",VLOOKUP(I25,CatCostInp!$E$2:$K$88,7,FALSE)),"")</f>
        <v/>
      </c>
      <c r="T25" s="4" t="e">
        <f>VLOOKUP(U25,#REF!,2,FALSE)</f>
        <v>#REF!</v>
      </c>
      <c r="U25" s="30"/>
      <c r="V25" s="1" t="str">
        <f ca="1">IF(U25=Setup!$C$10,"Grant",IF(Pharmaceuticals!U25=Setup!$C$11,"Local",IF(Pharmaceuticals!U25=Setup!$C$12,"Other","")))</f>
        <v/>
      </c>
      <c r="W25" s="33"/>
      <c r="X25" s="148"/>
      <c r="Y25" s="33"/>
      <c r="Z25" s="36" t="str">
        <f t="shared" si="2"/>
        <v/>
      </c>
      <c r="AA25" s="35"/>
      <c r="AB25" s="32" t="str">
        <f t="shared" si="3"/>
        <v/>
      </c>
      <c r="AC25" s="35"/>
      <c r="AD25" s="32" t="str">
        <f t="shared" si="4"/>
        <v/>
      </c>
      <c r="AE25" s="35"/>
      <c r="AF25" s="36" t="str">
        <f t="shared" si="11"/>
        <v/>
      </c>
      <c r="AG25" s="36" t="str">
        <f t="shared" si="12"/>
        <v/>
      </c>
      <c r="AH25" s="36" t="str">
        <f t="shared" si="13"/>
        <v/>
      </c>
      <c r="AI25" s="55"/>
      <c r="AJ25" s="37"/>
      <c r="AK25" s="148"/>
      <c r="AL25" s="35"/>
      <c r="AM25" s="32" t="str">
        <f t="shared" si="14"/>
        <v/>
      </c>
      <c r="AN25" s="35"/>
      <c r="AO25" s="32" t="str">
        <f t="shared" si="15"/>
        <v/>
      </c>
      <c r="AP25" s="35"/>
      <c r="AQ25" s="32" t="str">
        <f t="shared" si="16"/>
        <v/>
      </c>
      <c r="AR25" s="35"/>
      <c r="AS25" s="36" t="str">
        <f t="shared" si="17"/>
        <v/>
      </c>
      <c r="AT25" s="36" t="str">
        <f t="shared" si="18"/>
        <v/>
      </c>
      <c r="AU25" s="36" t="str">
        <f t="shared" si="19"/>
        <v/>
      </c>
      <c r="AV25" s="55"/>
      <c r="AW25" s="34"/>
      <c r="AX25" s="148"/>
      <c r="AY25" s="34"/>
      <c r="AZ25" s="32" t="str">
        <f t="shared" si="20"/>
        <v/>
      </c>
      <c r="BA25" s="34"/>
      <c r="BB25" s="32" t="str">
        <f t="shared" si="21"/>
        <v/>
      </c>
      <c r="BC25" s="34"/>
      <c r="BD25" s="32" t="str">
        <f t="shared" si="22"/>
        <v/>
      </c>
      <c r="BE25" s="35"/>
      <c r="BF25" s="36" t="str">
        <f t="shared" si="23"/>
        <v/>
      </c>
      <c r="BG25" s="36" t="str">
        <f t="shared" si="24"/>
        <v/>
      </c>
      <c r="BH25" s="36" t="str">
        <f t="shared" si="25"/>
        <v/>
      </c>
      <c r="BI25" s="55"/>
      <c r="BJ25" s="34"/>
      <c r="BK25" s="148"/>
      <c r="BL25" s="34"/>
      <c r="BM25" s="32" t="str">
        <f t="shared" si="26"/>
        <v/>
      </c>
      <c r="BN25" s="34"/>
      <c r="BO25" s="32" t="str">
        <f t="shared" si="27"/>
        <v/>
      </c>
      <c r="BP25" s="34"/>
      <c r="BQ25" s="32" t="str">
        <f t="shared" si="28"/>
        <v/>
      </c>
      <c r="BR25" s="34"/>
      <c r="BS25" s="36" t="str">
        <f t="shared" si="29"/>
        <v/>
      </c>
      <c r="BT25" s="36" t="str">
        <f t="shared" si="30"/>
        <v/>
      </c>
      <c r="BU25" s="36" t="str">
        <f t="shared" si="31"/>
        <v/>
      </c>
      <c r="BV25" s="55"/>
      <c r="BW25" s="36" t="str">
        <f t="shared" si="32"/>
        <v/>
      </c>
      <c r="BX25" s="36" t="str">
        <f t="shared" si="33"/>
        <v/>
      </c>
      <c r="BY25" s="31"/>
      <c r="BZ25" s="38"/>
      <c r="CB25" s="120" t="e">
        <f t="shared" ca="1" si="7"/>
        <v>#VALUE!</v>
      </c>
      <c r="CC25" s="120" t="e">
        <f t="shared" ca="1" si="8"/>
        <v>#VALUE!</v>
      </c>
    </row>
    <row r="26" spans="1:81" s="2" customFormat="1" ht="25.15" customHeight="1" x14ac:dyDescent="0.25">
      <c r="A26" s="52" t="str">
        <f t="shared" si="34"/>
        <v/>
      </c>
      <c r="B26" s="157" t="e">
        <f t="shared" ca="1" si="9"/>
        <v>#VALUE!</v>
      </c>
      <c r="C26" s="157" t="e">
        <f t="shared" ca="1" si="10"/>
        <v>#VALUE!</v>
      </c>
      <c r="D26" s="29"/>
      <c r="E26" s="155" t="str">
        <f ca="1">IFERROR(INDIRECT(ADDRESS(MATCH(D26,CatModules!C:C,0),2,1,1,"CatModules")),"")</f>
        <v/>
      </c>
      <c r="F26" s="96"/>
      <c r="G26" s="156" t="str">
        <f ca="1">IFERROR(INDIRECT(ADDRESS(MATCH(CONCATENATE(E26,"-",F26),CatInt!K:K,0),3,1,1,"CatInt")),"")</f>
        <v/>
      </c>
      <c r="H26" s="45" t="str">
        <f>IF(F26="","",VLOOKUP(F26,#REF!,2,FALSE))</f>
        <v/>
      </c>
      <c r="I26" s="29"/>
      <c r="J26" s="155" t="e">
        <f t="shared" si="0"/>
        <v>#VALUE!</v>
      </c>
      <c r="K26" s="155" t="e">
        <f t="shared" si="1"/>
        <v>#VALUE!</v>
      </c>
      <c r="L26" s="153"/>
      <c r="M26" s="126"/>
      <c r="N26" s="151" t="e">
        <f ca="1">VLOOKUP(M26,CatProd!B:G,6,FALSE)</f>
        <v>#N/A</v>
      </c>
      <c r="O26" s="127"/>
      <c r="P26" s="175" t="e">
        <f ca="1">VLOOKUP(CONCATENATE(N26,"-",O26),CatProdSpec!H:I,2,FALSE)</f>
        <v>#N/A</v>
      </c>
      <c r="Q26" s="30"/>
      <c r="R26" s="149" t="str">
        <f>IFERROR(VLOOKUP(Q26,Setup!D$16:E$25,2,FALSE),"")</f>
        <v/>
      </c>
      <c r="S26" s="51" t="str">
        <f ca="1">IFERROR(IF(OR(I26="",VLOOKUP(I26,CatCostInp!$E$2:$K$88,7,FALSE)=0),"",VLOOKUP(I26,CatCostInp!$E$2:$K$88,7,FALSE)),"")</f>
        <v/>
      </c>
      <c r="T26" s="4" t="e">
        <f>VLOOKUP(U26,#REF!,2,FALSE)</f>
        <v>#REF!</v>
      </c>
      <c r="U26" s="30"/>
      <c r="V26" s="1" t="str">
        <f ca="1">IF(U26=Setup!$C$10,"Grant",IF(Pharmaceuticals!U26=Setup!$C$11,"Local",IF(Pharmaceuticals!U26=Setup!$C$12,"Other","")))</f>
        <v/>
      </c>
      <c r="W26" s="33"/>
      <c r="X26" s="148"/>
      <c r="Y26" s="33"/>
      <c r="Z26" s="36" t="str">
        <f t="shared" si="2"/>
        <v/>
      </c>
      <c r="AA26" s="35"/>
      <c r="AB26" s="32" t="str">
        <f t="shared" si="3"/>
        <v/>
      </c>
      <c r="AC26" s="35"/>
      <c r="AD26" s="32" t="str">
        <f t="shared" si="4"/>
        <v/>
      </c>
      <c r="AE26" s="35"/>
      <c r="AF26" s="36" t="str">
        <f t="shared" si="11"/>
        <v/>
      </c>
      <c r="AG26" s="36" t="str">
        <f t="shared" si="12"/>
        <v/>
      </c>
      <c r="AH26" s="36" t="str">
        <f t="shared" si="13"/>
        <v/>
      </c>
      <c r="AI26" s="55"/>
      <c r="AJ26" s="37"/>
      <c r="AK26" s="148"/>
      <c r="AL26" s="35"/>
      <c r="AM26" s="32" t="str">
        <f t="shared" si="14"/>
        <v/>
      </c>
      <c r="AN26" s="35"/>
      <c r="AO26" s="32" t="str">
        <f t="shared" si="15"/>
        <v/>
      </c>
      <c r="AP26" s="35"/>
      <c r="AQ26" s="32" t="str">
        <f t="shared" si="16"/>
        <v/>
      </c>
      <c r="AR26" s="35"/>
      <c r="AS26" s="36" t="str">
        <f t="shared" si="17"/>
        <v/>
      </c>
      <c r="AT26" s="36" t="str">
        <f t="shared" si="18"/>
        <v/>
      </c>
      <c r="AU26" s="36" t="str">
        <f t="shared" si="19"/>
        <v/>
      </c>
      <c r="AV26" s="55"/>
      <c r="AW26" s="34"/>
      <c r="AX26" s="148"/>
      <c r="AY26" s="34"/>
      <c r="AZ26" s="32" t="str">
        <f t="shared" si="20"/>
        <v/>
      </c>
      <c r="BA26" s="34"/>
      <c r="BB26" s="32" t="str">
        <f t="shared" si="21"/>
        <v/>
      </c>
      <c r="BC26" s="34"/>
      <c r="BD26" s="32" t="str">
        <f t="shared" si="22"/>
        <v/>
      </c>
      <c r="BE26" s="35"/>
      <c r="BF26" s="36" t="str">
        <f t="shared" si="23"/>
        <v/>
      </c>
      <c r="BG26" s="36" t="str">
        <f t="shared" si="24"/>
        <v/>
      </c>
      <c r="BH26" s="36" t="str">
        <f t="shared" si="25"/>
        <v/>
      </c>
      <c r="BI26" s="55"/>
      <c r="BJ26" s="34"/>
      <c r="BK26" s="148"/>
      <c r="BL26" s="34"/>
      <c r="BM26" s="32" t="str">
        <f t="shared" si="26"/>
        <v/>
      </c>
      <c r="BN26" s="34"/>
      <c r="BO26" s="32" t="str">
        <f t="shared" si="27"/>
        <v/>
      </c>
      <c r="BP26" s="34"/>
      <c r="BQ26" s="32" t="str">
        <f t="shared" si="28"/>
        <v/>
      </c>
      <c r="BR26" s="34"/>
      <c r="BS26" s="36" t="str">
        <f t="shared" si="29"/>
        <v/>
      </c>
      <c r="BT26" s="36" t="str">
        <f t="shared" si="30"/>
        <v/>
      </c>
      <c r="BU26" s="36" t="str">
        <f t="shared" si="31"/>
        <v/>
      </c>
      <c r="BV26" s="55"/>
      <c r="BW26" s="36" t="str">
        <f t="shared" si="32"/>
        <v/>
      </c>
      <c r="BX26" s="36" t="str">
        <f t="shared" si="33"/>
        <v/>
      </c>
      <c r="BY26" s="31"/>
      <c r="BZ26" s="38"/>
      <c r="CB26" s="120" t="e">
        <f t="shared" ca="1" si="7"/>
        <v>#VALUE!</v>
      </c>
      <c r="CC26" s="120" t="e">
        <f t="shared" ca="1" si="8"/>
        <v>#VALUE!</v>
      </c>
    </row>
    <row r="27" spans="1:81" s="2" customFormat="1" ht="25.15" customHeight="1" x14ac:dyDescent="0.25">
      <c r="A27" s="52" t="str">
        <f t="shared" si="34"/>
        <v/>
      </c>
      <c r="B27" s="157" t="e">
        <f t="shared" ca="1" si="9"/>
        <v>#VALUE!</v>
      </c>
      <c r="C27" s="157" t="e">
        <f t="shared" ca="1" si="10"/>
        <v>#VALUE!</v>
      </c>
      <c r="D27" s="29"/>
      <c r="E27" s="155" t="str">
        <f ca="1">IFERROR(INDIRECT(ADDRESS(MATCH(D27,CatModules!C:C,0),2,1,1,"CatModules")),"")</f>
        <v/>
      </c>
      <c r="F27" s="96"/>
      <c r="G27" s="156" t="str">
        <f ca="1">IFERROR(INDIRECT(ADDRESS(MATCH(CONCATENATE(E27,"-",F27),CatInt!K:K,0),3,1,1,"CatInt")),"")</f>
        <v/>
      </c>
      <c r="H27" s="45" t="str">
        <f>IF(F27="","",VLOOKUP(F27,#REF!,2,FALSE))</f>
        <v/>
      </c>
      <c r="I27" s="29"/>
      <c r="J27" s="155" t="e">
        <f t="shared" si="0"/>
        <v>#VALUE!</v>
      </c>
      <c r="K27" s="155" t="e">
        <f t="shared" si="1"/>
        <v>#VALUE!</v>
      </c>
      <c r="L27" s="153"/>
      <c r="M27" s="126"/>
      <c r="N27" s="151" t="e">
        <f ca="1">VLOOKUP(M27,CatProd!B:G,6,FALSE)</f>
        <v>#N/A</v>
      </c>
      <c r="O27" s="127"/>
      <c r="P27" s="175" t="e">
        <f ca="1">VLOOKUP(CONCATENATE(N27,"-",O27),CatProdSpec!H:I,2,FALSE)</f>
        <v>#N/A</v>
      </c>
      <c r="Q27" s="30"/>
      <c r="R27" s="149" t="str">
        <f>IFERROR(VLOOKUP(Q27,Setup!D$16:E$25,2,FALSE),"")</f>
        <v/>
      </c>
      <c r="S27" s="51" t="str">
        <f ca="1">IFERROR(IF(OR(I27="",VLOOKUP(I27,CatCostInp!$E$2:$K$88,7,FALSE)=0),"",VLOOKUP(I27,CatCostInp!$E$2:$K$88,7,FALSE)),"")</f>
        <v/>
      </c>
      <c r="T27" s="4" t="e">
        <f>VLOOKUP(U27,#REF!,2,FALSE)</f>
        <v>#REF!</v>
      </c>
      <c r="U27" s="30"/>
      <c r="V27" s="1" t="str">
        <f ca="1">IF(U27=Setup!$C$10,"Grant",IF(Pharmaceuticals!U27=Setup!$C$11,"Local",IF(Pharmaceuticals!U27=Setup!$C$12,"Other","")))</f>
        <v/>
      </c>
      <c r="W27" s="33"/>
      <c r="X27" s="148"/>
      <c r="Y27" s="33"/>
      <c r="Z27" s="36" t="str">
        <f t="shared" si="2"/>
        <v/>
      </c>
      <c r="AA27" s="35"/>
      <c r="AB27" s="32" t="str">
        <f t="shared" si="3"/>
        <v/>
      </c>
      <c r="AC27" s="35"/>
      <c r="AD27" s="32" t="str">
        <f t="shared" si="4"/>
        <v/>
      </c>
      <c r="AE27" s="35"/>
      <c r="AF27" s="36" t="str">
        <f t="shared" si="11"/>
        <v/>
      </c>
      <c r="AG27" s="36" t="str">
        <f t="shared" si="12"/>
        <v/>
      </c>
      <c r="AH27" s="36" t="str">
        <f t="shared" si="13"/>
        <v/>
      </c>
      <c r="AI27" s="55"/>
      <c r="AJ27" s="37"/>
      <c r="AK27" s="148"/>
      <c r="AL27" s="35"/>
      <c r="AM27" s="32" t="str">
        <f t="shared" si="14"/>
        <v/>
      </c>
      <c r="AN27" s="35"/>
      <c r="AO27" s="32" t="str">
        <f t="shared" si="15"/>
        <v/>
      </c>
      <c r="AP27" s="35"/>
      <c r="AQ27" s="32" t="str">
        <f t="shared" si="16"/>
        <v/>
      </c>
      <c r="AR27" s="35"/>
      <c r="AS27" s="36" t="str">
        <f t="shared" si="17"/>
        <v/>
      </c>
      <c r="AT27" s="36" t="str">
        <f t="shared" si="18"/>
        <v/>
      </c>
      <c r="AU27" s="36" t="str">
        <f t="shared" si="19"/>
        <v/>
      </c>
      <c r="AV27" s="55"/>
      <c r="AW27" s="34"/>
      <c r="AX27" s="148"/>
      <c r="AY27" s="34"/>
      <c r="AZ27" s="32" t="str">
        <f t="shared" si="20"/>
        <v/>
      </c>
      <c r="BA27" s="34"/>
      <c r="BB27" s="32" t="str">
        <f t="shared" si="21"/>
        <v/>
      </c>
      <c r="BC27" s="34"/>
      <c r="BD27" s="32" t="str">
        <f t="shared" si="22"/>
        <v/>
      </c>
      <c r="BE27" s="35"/>
      <c r="BF27" s="36" t="str">
        <f t="shared" si="23"/>
        <v/>
      </c>
      <c r="BG27" s="36" t="str">
        <f t="shared" si="24"/>
        <v/>
      </c>
      <c r="BH27" s="36" t="str">
        <f t="shared" si="25"/>
        <v/>
      </c>
      <c r="BI27" s="55"/>
      <c r="BJ27" s="34"/>
      <c r="BK27" s="148"/>
      <c r="BL27" s="34"/>
      <c r="BM27" s="32" t="str">
        <f t="shared" si="26"/>
        <v/>
      </c>
      <c r="BN27" s="34"/>
      <c r="BO27" s="32" t="str">
        <f t="shared" si="27"/>
        <v/>
      </c>
      <c r="BP27" s="34"/>
      <c r="BQ27" s="32" t="str">
        <f t="shared" si="28"/>
        <v/>
      </c>
      <c r="BR27" s="34"/>
      <c r="BS27" s="36" t="str">
        <f t="shared" si="29"/>
        <v/>
      </c>
      <c r="BT27" s="36" t="str">
        <f t="shared" si="30"/>
        <v/>
      </c>
      <c r="BU27" s="36" t="str">
        <f t="shared" si="31"/>
        <v/>
      </c>
      <c r="BV27" s="55"/>
      <c r="BW27" s="36" t="str">
        <f t="shared" si="32"/>
        <v/>
      </c>
      <c r="BX27" s="36" t="str">
        <f t="shared" si="33"/>
        <v/>
      </c>
      <c r="BY27" s="31"/>
      <c r="BZ27" s="38"/>
      <c r="CB27" s="120" t="e">
        <f t="shared" ca="1" si="7"/>
        <v>#VALUE!</v>
      </c>
      <c r="CC27" s="120" t="e">
        <f t="shared" ca="1" si="8"/>
        <v>#VALUE!</v>
      </c>
    </row>
    <row r="28" spans="1:81" s="2" customFormat="1" ht="25.15" customHeight="1" x14ac:dyDescent="0.25">
      <c r="A28" s="52" t="str">
        <f t="shared" si="34"/>
        <v/>
      </c>
      <c r="B28" s="157" t="e">
        <f t="shared" ca="1" si="9"/>
        <v>#VALUE!</v>
      </c>
      <c r="C28" s="157" t="e">
        <f t="shared" ca="1" si="10"/>
        <v>#VALUE!</v>
      </c>
      <c r="D28" s="29"/>
      <c r="E28" s="155" t="str">
        <f ca="1">IFERROR(INDIRECT(ADDRESS(MATCH(D28,CatModules!C:C,0),2,1,1,"CatModules")),"")</f>
        <v/>
      </c>
      <c r="F28" s="96"/>
      <c r="G28" s="156" t="str">
        <f ca="1">IFERROR(INDIRECT(ADDRESS(MATCH(CONCATENATE(E28,"-",F28),CatInt!K:K,0),3,1,1,"CatInt")),"")</f>
        <v/>
      </c>
      <c r="H28" s="45" t="str">
        <f>IF(F28="","",VLOOKUP(F28,#REF!,2,FALSE))</f>
        <v/>
      </c>
      <c r="I28" s="29"/>
      <c r="J28" s="155" t="e">
        <f t="shared" si="0"/>
        <v>#VALUE!</v>
      </c>
      <c r="K28" s="155" t="e">
        <f t="shared" si="1"/>
        <v>#VALUE!</v>
      </c>
      <c r="L28" s="153"/>
      <c r="M28" s="126"/>
      <c r="N28" s="151" t="e">
        <f ca="1">VLOOKUP(M28,CatProd!B:G,6,FALSE)</f>
        <v>#N/A</v>
      </c>
      <c r="O28" s="127"/>
      <c r="P28" s="175" t="e">
        <f ca="1">VLOOKUP(CONCATENATE(N28,"-",O28),CatProdSpec!H:I,2,FALSE)</f>
        <v>#N/A</v>
      </c>
      <c r="Q28" s="30"/>
      <c r="R28" s="149" t="str">
        <f>IFERROR(VLOOKUP(Q28,Setup!D$16:E$25,2,FALSE),"")</f>
        <v/>
      </c>
      <c r="S28" s="51" t="str">
        <f ca="1">IFERROR(IF(OR(I28="",VLOOKUP(I28,CatCostInp!$E$2:$K$88,7,FALSE)=0),"",VLOOKUP(I28,CatCostInp!$E$2:$K$88,7,FALSE)),"")</f>
        <v/>
      </c>
      <c r="T28" s="4" t="e">
        <f>VLOOKUP(U28,#REF!,2,FALSE)</f>
        <v>#REF!</v>
      </c>
      <c r="U28" s="30"/>
      <c r="V28" s="1" t="str">
        <f ca="1">IF(U28=Setup!$C$10,"Grant",IF(Pharmaceuticals!U28=Setup!$C$11,"Local",IF(Pharmaceuticals!U28=Setup!$C$12,"Other","")))</f>
        <v/>
      </c>
      <c r="W28" s="33"/>
      <c r="X28" s="148"/>
      <c r="Y28" s="33"/>
      <c r="Z28" s="36" t="str">
        <f t="shared" si="2"/>
        <v/>
      </c>
      <c r="AA28" s="35"/>
      <c r="AB28" s="32" t="str">
        <f t="shared" si="3"/>
        <v/>
      </c>
      <c r="AC28" s="35"/>
      <c r="AD28" s="32" t="str">
        <f t="shared" si="4"/>
        <v/>
      </c>
      <c r="AE28" s="35"/>
      <c r="AF28" s="36" t="str">
        <f t="shared" si="11"/>
        <v/>
      </c>
      <c r="AG28" s="36" t="str">
        <f t="shared" si="12"/>
        <v/>
      </c>
      <c r="AH28" s="36" t="str">
        <f t="shared" si="13"/>
        <v/>
      </c>
      <c r="AI28" s="55"/>
      <c r="AJ28" s="37"/>
      <c r="AK28" s="148"/>
      <c r="AL28" s="35"/>
      <c r="AM28" s="32" t="str">
        <f t="shared" si="14"/>
        <v/>
      </c>
      <c r="AN28" s="35"/>
      <c r="AO28" s="32" t="str">
        <f t="shared" si="15"/>
        <v/>
      </c>
      <c r="AP28" s="35"/>
      <c r="AQ28" s="32" t="str">
        <f t="shared" si="16"/>
        <v/>
      </c>
      <c r="AR28" s="35"/>
      <c r="AS28" s="36" t="str">
        <f t="shared" si="17"/>
        <v/>
      </c>
      <c r="AT28" s="36" t="str">
        <f t="shared" si="18"/>
        <v/>
      </c>
      <c r="AU28" s="36" t="str">
        <f t="shared" si="19"/>
        <v/>
      </c>
      <c r="AV28" s="55"/>
      <c r="AW28" s="34"/>
      <c r="AX28" s="148"/>
      <c r="AY28" s="34"/>
      <c r="AZ28" s="32" t="str">
        <f t="shared" si="20"/>
        <v/>
      </c>
      <c r="BA28" s="34"/>
      <c r="BB28" s="32" t="str">
        <f t="shared" si="21"/>
        <v/>
      </c>
      <c r="BC28" s="34"/>
      <c r="BD28" s="32" t="str">
        <f t="shared" si="22"/>
        <v/>
      </c>
      <c r="BE28" s="35"/>
      <c r="BF28" s="36" t="str">
        <f t="shared" si="23"/>
        <v/>
      </c>
      <c r="BG28" s="36" t="str">
        <f t="shared" si="24"/>
        <v/>
      </c>
      <c r="BH28" s="36" t="str">
        <f t="shared" si="25"/>
        <v/>
      </c>
      <c r="BI28" s="55"/>
      <c r="BJ28" s="34"/>
      <c r="BK28" s="148"/>
      <c r="BL28" s="34"/>
      <c r="BM28" s="32" t="str">
        <f t="shared" si="26"/>
        <v/>
      </c>
      <c r="BN28" s="34"/>
      <c r="BO28" s="32" t="str">
        <f t="shared" si="27"/>
        <v/>
      </c>
      <c r="BP28" s="34"/>
      <c r="BQ28" s="32" t="str">
        <f t="shared" si="28"/>
        <v/>
      </c>
      <c r="BR28" s="34"/>
      <c r="BS28" s="36" t="str">
        <f t="shared" si="29"/>
        <v/>
      </c>
      <c r="BT28" s="36" t="str">
        <f t="shared" si="30"/>
        <v/>
      </c>
      <c r="BU28" s="36" t="str">
        <f t="shared" si="31"/>
        <v/>
      </c>
      <c r="BV28" s="55"/>
      <c r="BW28" s="36" t="str">
        <f t="shared" si="32"/>
        <v/>
      </c>
      <c r="BX28" s="36" t="str">
        <f t="shared" si="33"/>
        <v/>
      </c>
      <c r="BY28" s="31"/>
      <c r="BZ28" s="38"/>
      <c r="CB28" s="120" t="e">
        <f t="shared" ca="1" si="7"/>
        <v>#VALUE!</v>
      </c>
      <c r="CC28" s="120" t="e">
        <f t="shared" ca="1" si="8"/>
        <v>#VALUE!</v>
      </c>
    </row>
    <row r="29" spans="1:81" s="2" customFormat="1" ht="25.15" customHeight="1" x14ac:dyDescent="0.25">
      <c r="A29" s="52" t="str">
        <f t="shared" si="34"/>
        <v/>
      </c>
      <c r="B29" s="157" t="e">
        <f t="shared" ca="1" si="9"/>
        <v>#VALUE!</v>
      </c>
      <c r="C29" s="157" t="e">
        <f t="shared" ca="1" si="10"/>
        <v>#VALUE!</v>
      </c>
      <c r="D29" s="29"/>
      <c r="E29" s="155" t="str">
        <f ca="1">IFERROR(INDIRECT(ADDRESS(MATCH(D29,CatModules!C:C,0),2,1,1,"CatModules")),"")</f>
        <v/>
      </c>
      <c r="F29" s="96"/>
      <c r="G29" s="156" t="str">
        <f ca="1">IFERROR(INDIRECT(ADDRESS(MATCH(CONCATENATE(E29,"-",F29),CatInt!K:K,0),3,1,1,"CatInt")),"")</f>
        <v/>
      </c>
      <c r="H29" s="45" t="str">
        <f>IF(F29="","",VLOOKUP(F29,#REF!,2,FALSE))</f>
        <v/>
      </c>
      <c r="I29" s="29"/>
      <c r="J29" s="155" t="e">
        <f t="shared" si="0"/>
        <v>#VALUE!</v>
      </c>
      <c r="K29" s="155" t="e">
        <f t="shared" si="1"/>
        <v>#VALUE!</v>
      </c>
      <c r="L29" s="153"/>
      <c r="M29" s="126"/>
      <c r="N29" s="151" t="e">
        <f ca="1">VLOOKUP(M29,CatProd!B:G,6,FALSE)</f>
        <v>#N/A</v>
      </c>
      <c r="O29" s="127"/>
      <c r="P29" s="175" t="e">
        <f ca="1">VLOOKUP(CONCATENATE(N29,"-",O29),CatProdSpec!H:I,2,FALSE)</f>
        <v>#N/A</v>
      </c>
      <c r="Q29" s="30"/>
      <c r="R29" s="149" t="str">
        <f>IFERROR(VLOOKUP(Q29,Setup!D$16:E$25,2,FALSE),"")</f>
        <v/>
      </c>
      <c r="S29" s="51" t="str">
        <f ca="1">IFERROR(IF(OR(I29="",VLOOKUP(I29,CatCostInp!$E$2:$K$88,7,FALSE)=0),"",VLOOKUP(I29,CatCostInp!$E$2:$K$88,7,FALSE)),"")</f>
        <v/>
      </c>
      <c r="T29" s="4" t="e">
        <f>VLOOKUP(U29,#REF!,2,FALSE)</f>
        <v>#REF!</v>
      </c>
      <c r="U29" s="30"/>
      <c r="V29" s="1" t="str">
        <f ca="1">IF(U29=Setup!$C$10,"Grant",IF(Pharmaceuticals!U29=Setup!$C$11,"Local",IF(Pharmaceuticals!U29=Setup!$C$12,"Other","")))</f>
        <v/>
      </c>
      <c r="W29" s="33"/>
      <c r="X29" s="148"/>
      <c r="Y29" s="33"/>
      <c r="Z29" s="36" t="str">
        <f t="shared" si="2"/>
        <v/>
      </c>
      <c r="AA29" s="35"/>
      <c r="AB29" s="32" t="str">
        <f t="shared" si="3"/>
        <v/>
      </c>
      <c r="AC29" s="35"/>
      <c r="AD29" s="32" t="str">
        <f t="shared" si="4"/>
        <v/>
      </c>
      <c r="AE29" s="35"/>
      <c r="AF29" s="36" t="str">
        <f t="shared" si="11"/>
        <v/>
      </c>
      <c r="AG29" s="36" t="str">
        <f t="shared" si="12"/>
        <v/>
      </c>
      <c r="AH29" s="36" t="str">
        <f t="shared" si="13"/>
        <v/>
      </c>
      <c r="AI29" s="55"/>
      <c r="AJ29" s="37"/>
      <c r="AK29" s="148"/>
      <c r="AL29" s="35"/>
      <c r="AM29" s="32" t="str">
        <f t="shared" si="14"/>
        <v/>
      </c>
      <c r="AN29" s="35"/>
      <c r="AO29" s="32" t="str">
        <f t="shared" si="15"/>
        <v/>
      </c>
      <c r="AP29" s="35"/>
      <c r="AQ29" s="32" t="str">
        <f t="shared" si="16"/>
        <v/>
      </c>
      <c r="AR29" s="35"/>
      <c r="AS29" s="36" t="str">
        <f t="shared" si="17"/>
        <v/>
      </c>
      <c r="AT29" s="36" t="str">
        <f t="shared" si="18"/>
        <v/>
      </c>
      <c r="AU29" s="36" t="str">
        <f t="shared" si="19"/>
        <v/>
      </c>
      <c r="AV29" s="55"/>
      <c r="AW29" s="34"/>
      <c r="AX29" s="148"/>
      <c r="AY29" s="34"/>
      <c r="AZ29" s="32" t="str">
        <f t="shared" si="20"/>
        <v/>
      </c>
      <c r="BA29" s="34"/>
      <c r="BB29" s="32" t="str">
        <f t="shared" si="21"/>
        <v/>
      </c>
      <c r="BC29" s="34"/>
      <c r="BD29" s="32" t="str">
        <f t="shared" si="22"/>
        <v/>
      </c>
      <c r="BE29" s="35"/>
      <c r="BF29" s="36" t="str">
        <f t="shared" si="23"/>
        <v/>
      </c>
      <c r="BG29" s="36" t="str">
        <f t="shared" si="24"/>
        <v/>
      </c>
      <c r="BH29" s="36" t="str">
        <f t="shared" si="25"/>
        <v/>
      </c>
      <c r="BI29" s="55"/>
      <c r="BJ29" s="34"/>
      <c r="BK29" s="148"/>
      <c r="BL29" s="34"/>
      <c r="BM29" s="32" t="str">
        <f t="shared" si="26"/>
        <v/>
      </c>
      <c r="BN29" s="34"/>
      <c r="BO29" s="32" t="str">
        <f t="shared" si="27"/>
        <v/>
      </c>
      <c r="BP29" s="34"/>
      <c r="BQ29" s="32" t="str">
        <f t="shared" si="28"/>
        <v/>
      </c>
      <c r="BR29" s="34"/>
      <c r="BS29" s="36" t="str">
        <f t="shared" si="29"/>
        <v/>
      </c>
      <c r="BT29" s="36" t="str">
        <f t="shared" si="30"/>
        <v/>
      </c>
      <c r="BU29" s="36" t="str">
        <f t="shared" si="31"/>
        <v/>
      </c>
      <c r="BV29" s="55"/>
      <c r="BW29" s="36" t="str">
        <f t="shared" si="32"/>
        <v/>
      </c>
      <c r="BX29" s="36" t="str">
        <f t="shared" si="33"/>
        <v/>
      </c>
      <c r="BY29" s="31"/>
      <c r="BZ29" s="38"/>
      <c r="CB29" s="120" t="e">
        <f t="shared" ca="1" si="7"/>
        <v>#VALUE!</v>
      </c>
      <c r="CC29" s="120" t="e">
        <f t="shared" ca="1" si="8"/>
        <v>#VALUE!</v>
      </c>
    </row>
    <row r="30" spans="1:81" s="2" customFormat="1" ht="25.15" customHeight="1" x14ac:dyDescent="0.25">
      <c r="A30" s="52" t="str">
        <f t="shared" si="34"/>
        <v/>
      </c>
      <c r="B30" s="157" t="e">
        <f t="shared" ca="1" si="9"/>
        <v>#VALUE!</v>
      </c>
      <c r="C30" s="157" t="e">
        <f t="shared" ca="1" si="10"/>
        <v>#VALUE!</v>
      </c>
      <c r="D30" s="29"/>
      <c r="E30" s="155" t="str">
        <f ca="1">IFERROR(INDIRECT(ADDRESS(MATCH(D30,CatModules!C:C,0),2,1,1,"CatModules")),"")</f>
        <v/>
      </c>
      <c r="F30" s="96"/>
      <c r="G30" s="156" t="str">
        <f ca="1">IFERROR(INDIRECT(ADDRESS(MATCH(CONCATENATE(E30,"-",F30),CatInt!K:K,0),3,1,1,"CatInt")),"")</f>
        <v/>
      </c>
      <c r="H30" s="45" t="str">
        <f>IF(F30="","",VLOOKUP(F30,#REF!,2,FALSE))</f>
        <v/>
      </c>
      <c r="I30" s="29"/>
      <c r="J30" s="155" t="e">
        <f t="shared" si="0"/>
        <v>#VALUE!</v>
      </c>
      <c r="K30" s="155" t="e">
        <f t="shared" si="1"/>
        <v>#VALUE!</v>
      </c>
      <c r="L30" s="153"/>
      <c r="M30" s="126"/>
      <c r="N30" s="151" t="e">
        <f ca="1">VLOOKUP(M30,CatProd!B:G,6,FALSE)</f>
        <v>#N/A</v>
      </c>
      <c r="O30" s="127"/>
      <c r="P30" s="175" t="e">
        <f ca="1">VLOOKUP(CONCATENATE(N30,"-",O30),CatProdSpec!H:I,2,FALSE)</f>
        <v>#N/A</v>
      </c>
      <c r="Q30" s="30"/>
      <c r="R30" s="149" t="str">
        <f>IFERROR(VLOOKUP(Q30,Setup!D$16:E$25,2,FALSE),"")</f>
        <v/>
      </c>
      <c r="S30" s="51" t="str">
        <f ca="1">IFERROR(IF(OR(I30="",VLOOKUP(I30,CatCostInp!$E$2:$K$88,7,FALSE)=0),"",VLOOKUP(I30,CatCostInp!$E$2:$K$88,7,FALSE)),"")</f>
        <v/>
      </c>
      <c r="T30" s="4" t="e">
        <f>VLOOKUP(U30,#REF!,2,FALSE)</f>
        <v>#REF!</v>
      </c>
      <c r="U30" s="30"/>
      <c r="V30" s="1" t="str">
        <f ca="1">IF(U30=Setup!$C$10,"Grant",IF(Pharmaceuticals!U30=Setup!$C$11,"Local",IF(Pharmaceuticals!U30=Setup!$C$12,"Other","")))</f>
        <v/>
      </c>
      <c r="W30" s="33"/>
      <c r="X30" s="148"/>
      <c r="Y30" s="33"/>
      <c r="Z30" s="36" t="str">
        <f t="shared" si="2"/>
        <v/>
      </c>
      <c r="AA30" s="35"/>
      <c r="AB30" s="32" t="str">
        <f t="shared" si="3"/>
        <v/>
      </c>
      <c r="AC30" s="35"/>
      <c r="AD30" s="32" t="str">
        <f t="shared" si="4"/>
        <v/>
      </c>
      <c r="AE30" s="35"/>
      <c r="AF30" s="36" t="str">
        <f t="shared" si="11"/>
        <v/>
      </c>
      <c r="AG30" s="36" t="str">
        <f t="shared" si="12"/>
        <v/>
      </c>
      <c r="AH30" s="36" t="str">
        <f t="shared" si="13"/>
        <v/>
      </c>
      <c r="AI30" s="55"/>
      <c r="AJ30" s="37"/>
      <c r="AK30" s="148"/>
      <c r="AL30" s="35"/>
      <c r="AM30" s="32" t="str">
        <f t="shared" si="14"/>
        <v/>
      </c>
      <c r="AN30" s="35"/>
      <c r="AO30" s="32" t="str">
        <f t="shared" si="15"/>
        <v/>
      </c>
      <c r="AP30" s="35"/>
      <c r="AQ30" s="32" t="str">
        <f t="shared" si="16"/>
        <v/>
      </c>
      <c r="AR30" s="35"/>
      <c r="AS30" s="36" t="str">
        <f t="shared" si="17"/>
        <v/>
      </c>
      <c r="AT30" s="36" t="str">
        <f t="shared" si="18"/>
        <v/>
      </c>
      <c r="AU30" s="36" t="str">
        <f t="shared" si="19"/>
        <v/>
      </c>
      <c r="AV30" s="55"/>
      <c r="AW30" s="34"/>
      <c r="AX30" s="148"/>
      <c r="AY30" s="34"/>
      <c r="AZ30" s="32" t="str">
        <f t="shared" si="20"/>
        <v/>
      </c>
      <c r="BA30" s="34"/>
      <c r="BB30" s="32" t="str">
        <f t="shared" si="21"/>
        <v/>
      </c>
      <c r="BC30" s="34"/>
      <c r="BD30" s="32" t="str">
        <f t="shared" si="22"/>
        <v/>
      </c>
      <c r="BE30" s="35"/>
      <c r="BF30" s="36" t="str">
        <f t="shared" si="23"/>
        <v/>
      </c>
      <c r="BG30" s="36" t="str">
        <f t="shared" si="24"/>
        <v/>
      </c>
      <c r="BH30" s="36" t="str">
        <f t="shared" si="25"/>
        <v/>
      </c>
      <c r="BI30" s="55"/>
      <c r="BJ30" s="34"/>
      <c r="BK30" s="148"/>
      <c r="BL30" s="34"/>
      <c r="BM30" s="32" t="str">
        <f t="shared" si="26"/>
        <v/>
      </c>
      <c r="BN30" s="34"/>
      <c r="BO30" s="32" t="str">
        <f t="shared" si="27"/>
        <v/>
      </c>
      <c r="BP30" s="34"/>
      <c r="BQ30" s="32" t="str">
        <f t="shared" si="28"/>
        <v/>
      </c>
      <c r="BR30" s="34"/>
      <c r="BS30" s="36" t="str">
        <f t="shared" si="29"/>
        <v/>
      </c>
      <c r="BT30" s="36" t="str">
        <f t="shared" si="30"/>
        <v/>
      </c>
      <c r="BU30" s="36" t="str">
        <f t="shared" si="31"/>
        <v/>
      </c>
      <c r="BV30" s="55"/>
      <c r="BW30" s="36" t="str">
        <f t="shared" si="32"/>
        <v/>
      </c>
      <c r="BX30" s="36" t="str">
        <f t="shared" si="33"/>
        <v/>
      </c>
      <c r="BY30" s="31"/>
      <c r="BZ30" s="38"/>
      <c r="CB30" s="120" t="e">
        <f t="shared" ca="1" si="7"/>
        <v>#VALUE!</v>
      </c>
      <c r="CC30" s="120" t="e">
        <f t="shared" ca="1" si="8"/>
        <v>#VALUE!</v>
      </c>
    </row>
    <row r="31" spans="1:81" s="2" customFormat="1" ht="25.15" customHeight="1" x14ac:dyDescent="0.25">
      <c r="A31" s="52" t="str">
        <f t="shared" si="34"/>
        <v/>
      </c>
      <c r="B31" s="157" t="e">
        <f t="shared" ca="1" si="9"/>
        <v>#VALUE!</v>
      </c>
      <c r="C31" s="157" t="e">
        <f t="shared" ca="1" si="10"/>
        <v>#VALUE!</v>
      </c>
      <c r="D31" s="29"/>
      <c r="E31" s="155" t="str">
        <f ca="1">IFERROR(INDIRECT(ADDRESS(MATCH(D31,CatModules!C:C,0),2,1,1,"CatModules")),"")</f>
        <v/>
      </c>
      <c r="F31" s="96"/>
      <c r="G31" s="156" t="str">
        <f ca="1">IFERROR(INDIRECT(ADDRESS(MATCH(CONCATENATE(E31,"-",F31),CatInt!K:K,0),3,1,1,"CatInt")),"")</f>
        <v/>
      </c>
      <c r="H31" s="45" t="str">
        <f>IF(F31="","",VLOOKUP(F31,#REF!,2,FALSE))</f>
        <v/>
      </c>
      <c r="I31" s="29"/>
      <c r="J31" s="155" t="e">
        <f t="shared" si="0"/>
        <v>#VALUE!</v>
      </c>
      <c r="K31" s="155" t="e">
        <f t="shared" si="1"/>
        <v>#VALUE!</v>
      </c>
      <c r="L31" s="153"/>
      <c r="M31" s="126"/>
      <c r="N31" s="151" t="e">
        <f ca="1">VLOOKUP(M31,CatProd!B:G,6,FALSE)</f>
        <v>#N/A</v>
      </c>
      <c r="O31" s="127"/>
      <c r="P31" s="175" t="e">
        <f ca="1">VLOOKUP(CONCATENATE(N31,"-",O31),CatProdSpec!H:I,2,FALSE)</f>
        <v>#N/A</v>
      </c>
      <c r="Q31" s="30"/>
      <c r="R31" s="149" t="str">
        <f>IFERROR(VLOOKUP(Q31,Setup!D$16:E$25,2,FALSE),"")</f>
        <v/>
      </c>
      <c r="S31" s="51" t="str">
        <f ca="1">IFERROR(IF(OR(I31="",VLOOKUP(I31,CatCostInp!$E$2:$K$88,7,FALSE)=0),"",VLOOKUP(I31,CatCostInp!$E$2:$K$88,7,FALSE)),"")</f>
        <v/>
      </c>
      <c r="T31" s="4" t="e">
        <f>VLOOKUP(U31,#REF!,2,FALSE)</f>
        <v>#REF!</v>
      </c>
      <c r="U31" s="30"/>
      <c r="V31" s="1" t="str">
        <f ca="1">IF(U31=Setup!$C$10,"Grant",IF(Pharmaceuticals!U31=Setup!$C$11,"Local",IF(Pharmaceuticals!U31=Setup!$C$12,"Other","")))</f>
        <v/>
      </c>
      <c r="W31" s="33"/>
      <c r="X31" s="148"/>
      <c r="Y31" s="33"/>
      <c r="Z31" s="36" t="str">
        <f t="shared" si="2"/>
        <v/>
      </c>
      <c r="AA31" s="35"/>
      <c r="AB31" s="32" t="str">
        <f t="shared" si="3"/>
        <v/>
      </c>
      <c r="AC31" s="35"/>
      <c r="AD31" s="32" t="str">
        <f t="shared" si="4"/>
        <v/>
      </c>
      <c r="AE31" s="35"/>
      <c r="AF31" s="36" t="str">
        <f t="shared" si="11"/>
        <v/>
      </c>
      <c r="AG31" s="36" t="str">
        <f t="shared" si="12"/>
        <v/>
      </c>
      <c r="AH31" s="36" t="str">
        <f t="shared" si="13"/>
        <v/>
      </c>
      <c r="AI31" s="55"/>
      <c r="AJ31" s="37"/>
      <c r="AK31" s="148"/>
      <c r="AL31" s="35"/>
      <c r="AM31" s="32" t="str">
        <f t="shared" si="14"/>
        <v/>
      </c>
      <c r="AN31" s="35"/>
      <c r="AO31" s="32" t="str">
        <f t="shared" si="15"/>
        <v/>
      </c>
      <c r="AP31" s="35"/>
      <c r="AQ31" s="32" t="str">
        <f t="shared" si="16"/>
        <v/>
      </c>
      <c r="AR31" s="35"/>
      <c r="AS31" s="36" t="str">
        <f t="shared" si="17"/>
        <v/>
      </c>
      <c r="AT31" s="36" t="str">
        <f t="shared" si="18"/>
        <v/>
      </c>
      <c r="AU31" s="36" t="str">
        <f t="shared" si="19"/>
        <v/>
      </c>
      <c r="AV31" s="55"/>
      <c r="AW31" s="34"/>
      <c r="AX31" s="148"/>
      <c r="AY31" s="34"/>
      <c r="AZ31" s="32" t="str">
        <f t="shared" si="20"/>
        <v/>
      </c>
      <c r="BA31" s="34"/>
      <c r="BB31" s="32" t="str">
        <f t="shared" si="21"/>
        <v/>
      </c>
      <c r="BC31" s="34"/>
      <c r="BD31" s="32" t="str">
        <f t="shared" si="22"/>
        <v/>
      </c>
      <c r="BE31" s="35"/>
      <c r="BF31" s="36" t="str">
        <f t="shared" si="23"/>
        <v/>
      </c>
      <c r="BG31" s="36" t="str">
        <f t="shared" si="24"/>
        <v/>
      </c>
      <c r="BH31" s="36" t="str">
        <f t="shared" si="25"/>
        <v/>
      </c>
      <c r="BI31" s="55"/>
      <c r="BJ31" s="34"/>
      <c r="BK31" s="148"/>
      <c r="BL31" s="34"/>
      <c r="BM31" s="32" t="str">
        <f t="shared" si="26"/>
        <v/>
      </c>
      <c r="BN31" s="34"/>
      <c r="BO31" s="32" t="str">
        <f t="shared" si="27"/>
        <v/>
      </c>
      <c r="BP31" s="34"/>
      <c r="BQ31" s="32" t="str">
        <f t="shared" si="28"/>
        <v/>
      </c>
      <c r="BR31" s="34"/>
      <c r="BS31" s="36" t="str">
        <f t="shared" si="29"/>
        <v/>
      </c>
      <c r="BT31" s="36" t="str">
        <f t="shared" si="30"/>
        <v/>
      </c>
      <c r="BU31" s="36" t="str">
        <f t="shared" si="31"/>
        <v/>
      </c>
      <c r="BV31" s="55"/>
      <c r="BW31" s="36" t="str">
        <f t="shared" si="32"/>
        <v/>
      </c>
      <c r="BX31" s="36" t="str">
        <f t="shared" si="33"/>
        <v/>
      </c>
      <c r="BY31" s="31"/>
      <c r="BZ31" s="38"/>
      <c r="CB31" s="120" t="e">
        <f t="shared" ca="1" si="7"/>
        <v>#VALUE!</v>
      </c>
      <c r="CC31" s="120" t="e">
        <f t="shared" ca="1" si="8"/>
        <v>#VALUE!</v>
      </c>
    </row>
    <row r="32" spans="1:81" s="2" customFormat="1" ht="25.15" customHeight="1" x14ac:dyDescent="0.25">
      <c r="A32" s="52" t="str">
        <f t="shared" si="34"/>
        <v/>
      </c>
      <c r="B32" s="157" t="e">
        <f t="shared" ca="1" si="9"/>
        <v>#VALUE!</v>
      </c>
      <c r="C32" s="157" t="e">
        <f t="shared" ca="1" si="10"/>
        <v>#VALUE!</v>
      </c>
      <c r="D32" s="29"/>
      <c r="E32" s="155" t="str">
        <f ca="1">IFERROR(INDIRECT(ADDRESS(MATCH(D32,CatModules!C:C,0),2,1,1,"CatModules")),"")</f>
        <v/>
      </c>
      <c r="F32" s="96"/>
      <c r="G32" s="156" t="str">
        <f ca="1">IFERROR(INDIRECT(ADDRESS(MATCH(CONCATENATE(E32,"-",F32),CatInt!K:K,0),3,1,1,"CatInt")),"")</f>
        <v/>
      </c>
      <c r="H32" s="45" t="str">
        <f>IF(F32="","",VLOOKUP(F32,#REF!,2,FALSE))</f>
        <v/>
      </c>
      <c r="I32" s="29"/>
      <c r="J32" s="155" t="e">
        <f t="shared" si="0"/>
        <v>#VALUE!</v>
      </c>
      <c r="K32" s="155" t="e">
        <f t="shared" si="1"/>
        <v>#VALUE!</v>
      </c>
      <c r="L32" s="153"/>
      <c r="M32" s="126"/>
      <c r="N32" s="151" t="e">
        <f ca="1">VLOOKUP(M32,CatProd!B:G,6,FALSE)</f>
        <v>#N/A</v>
      </c>
      <c r="O32" s="127"/>
      <c r="P32" s="175" t="e">
        <f ca="1">VLOOKUP(CONCATENATE(N32,"-",O32),CatProdSpec!H:I,2,FALSE)</f>
        <v>#N/A</v>
      </c>
      <c r="Q32" s="30"/>
      <c r="R32" s="149" t="str">
        <f>IFERROR(VLOOKUP(Q32,Setup!D$16:E$25,2,FALSE),"")</f>
        <v/>
      </c>
      <c r="S32" s="51" t="str">
        <f ca="1">IFERROR(IF(OR(I32="",VLOOKUP(I32,CatCostInp!$E$2:$K$88,7,FALSE)=0),"",VLOOKUP(I32,CatCostInp!$E$2:$K$88,7,FALSE)),"")</f>
        <v/>
      </c>
      <c r="T32" s="4" t="e">
        <f>VLOOKUP(U32,#REF!,2,FALSE)</f>
        <v>#REF!</v>
      </c>
      <c r="U32" s="30"/>
      <c r="V32" s="1" t="str">
        <f ca="1">IF(U32=Setup!$C$10,"Grant",IF(Pharmaceuticals!U32=Setup!$C$11,"Local",IF(Pharmaceuticals!U32=Setup!$C$12,"Other","")))</f>
        <v/>
      </c>
      <c r="W32" s="33"/>
      <c r="X32" s="148"/>
      <c r="Y32" s="33"/>
      <c r="Z32" s="36" t="str">
        <f t="shared" si="2"/>
        <v/>
      </c>
      <c r="AA32" s="35"/>
      <c r="AB32" s="32" t="str">
        <f t="shared" si="3"/>
        <v/>
      </c>
      <c r="AC32" s="35"/>
      <c r="AD32" s="32" t="str">
        <f t="shared" si="4"/>
        <v/>
      </c>
      <c r="AE32" s="35"/>
      <c r="AF32" s="36" t="str">
        <f t="shared" si="11"/>
        <v/>
      </c>
      <c r="AG32" s="36" t="str">
        <f t="shared" si="12"/>
        <v/>
      </c>
      <c r="AH32" s="36" t="str">
        <f t="shared" si="13"/>
        <v/>
      </c>
      <c r="AI32" s="55"/>
      <c r="AJ32" s="37"/>
      <c r="AK32" s="148"/>
      <c r="AL32" s="35"/>
      <c r="AM32" s="32" t="str">
        <f t="shared" si="14"/>
        <v/>
      </c>
      <c r="AN32" s="35"/>
      <c r="AO32" s="32" t="str">
        <f t="shared" si="15"/>
        <v/>
      </c>
      <c r="AP32" s="35"/>
      <c r="AQ32" s="32" t="str">
        <f t="shared" si="16"/>
        <v/>
      </c>
      <c r="AR32" s="35"/>
      <c r="AS32" s="36" t="str">
        <f t="shared" si="17"/>
        <v/>
      </c>
      <c r="AT32" s="36" t="str">
        <f t="shared" si="18"/>
        <v/>
      </c>
      <c r="AU32" s="36" t="str">
        <f t="shared" si="19"/>
        <v/>
      </c>
      <c r="AV32" s="55"/>
      <c r="AW32" s="34"/>
      <c r="AX32" s="148"/>
      <c r="AY32" s="34"/>
      <c r="AZ32" s="32" t="str">
        <f t="shared" si="20"/>
        <v/>
      </c>
      <c r="BA32" s="34"/>
      <c r="BB32" s="32" t="str">
        <f t="shared" si="21"/>
        <v/>
      </c>
      <c r="BC32" s="34"/>
      <c r="BD32" s="32" t="str">
        <f t="shared" si="22"/>
        <v/>
      </c>
      <c r="BE32" s="35"/>
      <c r="BF32" s="36" t="str">
        <f t="shared" si="23"/>
        <v/>
      </c>
      <c r="BG32" s="36" t="str">
        <f t="shared" si="24"/>
        <v/>
      </c>
      <c r="BH32" s="36" t="str">
        <f t="shared" si="25"/>
        <v/>
      </c>
      <c r="BI32" s="55"/>
      <c r="BJ32" s="34"/>
      <c r="BK32" s="148"/>
      <c r="BL32" s="34"/>
      <c r="BM32" s="32" t="str">
        <f t="shared" si="26"/>
        <v/>
      </c>
      <c r="BN32" s="34"/>
      <c r="BO32" s="32" t="str">
        <f t="shared" si="27"/>
        <v/>
      </c>
      <c r="BP32" s="34"/>
      <c r="BQ32" s="32" t="str">
        <f t="shared" si="28"/>
        <v/>
      </c>
      <c r="BR32" s="34"/>
      <c r="BS32" s="36" t="str">
        <f t="shared" si="29"/>
        <v/>
      </c>
      <c r="BT32" s="36" t="str">
        <f t="shared" si="30"/>
        <v/>
      </c>
      <c r="BU32" s="36" t="str">
        <f t="shared" si="31"/>
        <v/>
      </c>
      <c r="BV32" s="55"/>
      <c r="BW32" s="36" t="str">
        <f t="shared" si="32"/>
        <v/>
      </c>
      <c r="BX32" s="36" t="str">
        <f t="shared" si="33"/>
        <v/>
      </c>
      <c r="BY32" s="31"/>
      <c r="BZ32" s="38"/>
      <c r="CB32" s="120" t="e">
        <f t="shared" ca="1" si="7"/>
        <v>#VALUE!</v>
      </c>
      <c r="CC32" s="120" t="e">
        <f t="shared" ca="1" si="8"/>
        <v>#VALUE!</v>
      </c>
    </row>
    <row r="33" spans="1:81" s="2" customFormat="1" ht="25.15" customHeight="1" x14ac:dyDescent="0.25">
      <c r="A33" s="52" t="str">
        <f t="shared" si="34"/>
        <v/>
      </c>
      <c r="B33" s="157" t="e">
        <f t="shared" ca="1" si="9"/>
        <v>#VALUE!</v>
      </c>
      <c r="C33" s="157" t="e">
        <f t="shared" ca="1" si="10"/>
        <v>#VALUE!</v>
      </c>
      <c r="D33" s="29"/>
      <c r="E33" s="155" t="str">
        <f ca="1">IFERROR(INDIRECT(ADDRESS(MATCH(D33,CatModules!C:C,0),2,1,1,"CatModules")),"")</f>
        <v/>
      </c>
      <c r="F33" s="96"/>
      <c r="G33" s="156" t="str">
        <f ca="1">IFERROR(INDIRECT(ADDRESS(MATCH(CONCATENATE(E33,"-",F33),CatInt!K:K,0),3,1,1,"CatInt")),"")</f>
        <v/>
      </c>
      <c r="H33" s="45" t="str">
        <f>IF(F33="","",VLOOKUP(F33,#REF!,2,FALSE))</f>
        <v/>
      </c>
      <c r="I33" s="29"/>
      <c r="J33" s="155" t="e">
        <f t="shared" si="0"/>
        <v>#VALUE!</v>
      </c>
      <c r="K33" s="155" t="e">
        <f t="shared" si="1"/>
        <v>#VALUE!</v>
      </c>
      <c r="L33" s="153"/>
      <c r="M33" s="126"/>
      <c r="N33" s="151" t="e">
        <f ca="1">VLOOKUP(M33,CatProd!B:G,6,FALSE)</f>
        <v>#N/A</v>
      </c>
      <c r="O33" s="127"/>
      <c r="P33" s="175" t="e">
        <f ca="1">VLOOKUP(CONCATENATE(N33,"-",O33),CatProdSpec!H:I,2,FALSE)</f>
        <v>#N/A</v>
      </c>
      <c r="Q33" s="30"/>
      <c r="R33" s="149" t="str">
        <f>IFERROR(VLOOKUP(Q33,Setup!D$16:E$25,2,FALSE),"")</f>
        <v/>
      </c>
      <c r="S33" s="51" t="str">
        <f ca="1">IFERROR(IF(OR(I33="",VLOOKUP(I33,CatCostInp!$E$2:$K$88,7,FALSE)=0),"",VLOOKUP(I33,CatCostInp!$E$2:$K$88,7,FALSE)),"")</f>
        <v/>
      </c>
      <c r="T33" s="4" t="e">
        <f>VLOOKUP(U33,#REF!,2,FALSE)</f>
        <v>#REF!</v>
      </c>
      <c r="U33" s="30"/>
      <c r="V33" s="1" t="str">
        <f ca="1">IF(U33=Setup!$C$10,"Grant",IF(Pharmaceuticals!U33=Setup!$C$11,"Local",IF(Pharmaceuticals!U33=Setup!$C$12,"Other","")))</f>
        <v/>
      </c>
      <c r="W33" s="33"/>
      <c r="X33" s="148"/>
      <c r="Y33" s="33"/>
      <c r="Z33" s="36" t="str">
        <f t="shared" si="2"/>
        <v/>
      </c>
      <c r="AA33" s="35"/>
      <c r="AB33" s="32" t="str">
        <f t="shared" si="3"/>
        <v/>
      </c>
      <c r="AC33" s="35"/>
      <c r="AD33" s="32" t="str">
        <f t="shared" si="4"/>
        <v/>
      </c>
      <c r="AE33" s="35"/>
      <c r="AF33" s="36" t="str">
        <f t="shared" si="11"/>
        <v/>
      </c>
      <c r="AG33" s="36" t="str">
        <f t="shared" si="12"/>
        <v/>
      </c>
      <c r="AH33" s="36" t="str">
        <f t="shared" si="13"/>
        <v/>
      </c>
      <c r="AI33" s="55"/>
      <c r="AJ33" s="37"/>
      <c r="AK33" s="148"/>
      <c r="AL33" s="35"/>
      <c r="AM33" s="32" t="str">
        <f t="shared" si="14"/>
        <v/>
      </c>
      <c r="AN33" s="35"/>
      <c r="AO33" s="32" t="str">
        <f t="shared" si="15"/>
        <v/>
      </c>
      <c r="AP33" s="35"/>
      <c r="AQ33" s="32" t="str">
        <f t="shared" si="16"/>
        <v/>
      </c>
      <c r="AR33" s="35"/>
      <c r="AS33" s="36" t="str">
        <f t="shared" si="17"/>
        <v/>
      </c>
      <c r="AT33" s="36" t="str">
        <f t="shared" si="18"/>
        <v/>
      </c>
      <c r="AU33" s="36" t="str">
        <f t="shared" si="19"/>
        <v/>
      </c>
      <c r="AV33" s="55"/>
      <c r="AW33" s="34"/>
      <c r="AX33" s="148"/>
      <c r="AY33" s="34"/>
      <c r="AZ33" s="32" t="str">
        <f t="shared" si="20"/>
        <v/>
      </c>
      <c r="BA33" s="34"/>
      <c r="BB33" s="32" t="str">
        <f t="shared" si="21"/>
        <v/>
      </c>
      <c r="BC33" s="34"/>
      <c r="BD33" s="32" t="str">
        <f t="shared" si="22"/>
        <v/>
      </c>
      <c r="BE33" s="35"/>
      <c r="BF33" s="36" t="str">
        <f t="shared" si="23"/>
        <v/>
      </c>
      <c r="BG33" s="36" t="str">
        <f t="shared" si="24"/>
        <v/>
      </c>
      <c r="BH33" s="36" t="str">
        <f t="shared" si="25"/>
        <v/>
      </c>
      <c r="BI33" s="55"/>
      <c r="BJ33" s="34"/>
      <c r="BK33" s="148"/>
      <c r="BL33" s="34"/>
      <c r="BM33" s="32" t="str">
        <f t="shared" si="26"/>
        <v/>
      </c>
      <c r="BN33" s="34"/>
      <c r="BO33" s="32" t="str">
        <f t="shared" si="27"/>
        <v/>
      </c>
      <c r="BP33" s="34"/>
      <c r="BQ33" s="32" t="str">
        <f t="shared" si="28"/>
        <v/>
      </c>
      <c r="BR33" s="34"/>
      <c r="BS33" s="36" t="str">
        <f t="shared" si="29"/>
        <v/>
      </c>
      <c r="BT33" s="36" t="str">
        <f t="shared" si="30"/>
        <v/>
      </c>
      <c r="BU33" s="36" t="str">
        <f t="shared" si="31"/>
        <v/>
      </c>
      <c r="BV33" s="55"/>
      <c r="BW33" s="36" t="str">
        <f t="shared" si="32"/>
        <v/>
      </c>
      <c r="BX33" s="36" t="str">
        <f t="shared" si="33"/>
        <v/>
      </c>
      <c r="BY33" s="31"/>
      <c r="BZ33" s="38"/>
      <c r="CB33" s="120" t="e">
        <f t="shared" ca="1" si="7"/>
        <v>#VALUE!</v>
      </c>
      <c r="CC33" s="120" t="e">
        <f t="shared" ca="1" si="8"/>
        <v>#VALUE!</v>
      </c>
    </row>
    <row r="34" spans="1:81" s="2" customFormat="1" ht="25.15" customHeight="1" x14ac:dyDescent="0.25">
      <c r="A34" s="52" t="str">
        <f t="shared" si="34"/>
        <v/>
      </c>
      <c r="B34" s="157" t="e">
        <f t="shared" ca="1" si="9"/>
        <v>#VALUE!</v>
      </c>
      <c r="C34" s="157" t="e">
        <f t="shared" ca="1" si="10"/>
        <v>#VALUE!</v>
      </c>
      <c r="D34" s="29"/>
      <c r="E34" s="155" t="str">
        <f ca="1">IFERROR(INDIRECT(ADDRESS(MATCH(D34,CatModules!C:C,0),2,1,1,"CatModules")),"")</f>
        <v/>
      </c>
      <c r="F34" s="96"/>
      <c r="G34" s="156" t="str">
        <f ca="1">IFERROR(INDIRECT(ADDRESS(MATCH(CONCATENATE(E34,"-",F34),CatInt!K:K,0),3,1,1,"CatInt")),"")</f>
        <v/>
      </c>
      <c r="H34" s="45" t="str">
        <f>IF(F34="","",VLOOKUP(F34,#REF!,2,FALSE))</f>
        <v/>
      </c>
      <c r="I34" s="29"/>
      <c r="J34" s="155" t="e">
        <f t="shared" si="0"/>
        <v>#VALUE!</v>
      </c>
      <c r="K34" s="155" t="e">
        <f t="shared" si="1"/>
        <v>#VALUE!</v>
      </c>
      <c r="L34" s="153"/>
      <c r="M34" s="126"/>
      <c r="N34" s="151" t="e">
        <f ca="1">VLOOKUP(M34,CatProd!B:G,6,FALSE)</f>
        <v>#N/A</v>
      </c>
      <c r="O34" s="127"/>
      <c r="P34" s="175" t="e">
        <f ca="1">VLOOKUP(CONCATENATE(N34,"-",O34),CatProdSpec!H:I,2,FALSE)</f>
        <v>#N/A</v>
      </c>
      <c r="Q34" s="30"/>
      <c r="R34" s="149" t="str">
        <f>IFERROR(VLOOKUP(Q34,Setup!D$16:E$25,2,FALSE),"")</f>
        <v/>
      </c>
      <c r="S34" s="51" t="str">
        <f ca="1">IFERROR(IF(OR(I34="",VLOOKUP(I34,CatCostInp!$E$2:$K$88,7,FALSE)=0),"",VLOOKUP(I34,CatCostInp!$E$2:$K$88,7,FALSE)),"")</f>
        <v/>
      </c>
      <c r="T34" s="4" t="e">
        <f>VLOOKUP(U34,#REF!,2,FALSE)</f>
        <v>#REF!</v>
      </c>
      <c r="U34" s="30"/>
      <c r="V34" s="1" t="str">
        <f ca="1">IF(U34=Setup!$C$10,"Grant",IF(Pharmaceuticals!U34=Setup!$C$11,"Local",IF(Pharmaceuticals!U34=Setup!$C$12,"Other","")))</f>
        <v/>
      </c>
      <c r="W34" s="33"/>
      <c r="X34" s="148"/>
      <c r="Y34" s="33"/>
      <c r="Z34" s="36" t="str">
        <f t="shared" si="2"/>
        <v/>
      </c>
      <c r="AA34" s="35"/>
      <c r="AB34" s="32" t="str">
        <f t="shared" si="3"/>
        <v/>
      </c>
      <c r="AC34" s="35"/>
      <c r="AD34" s="32" t="str">
        <f t="shared" si="4"/>
        <v/>
      </c>
      <c r="AE34" s="35"/>
      <c r="AF34" s="36" t="str">
        <f t="shared" si="11"/>
        <v/>
      </c>
      <c r="AG34" s="36" t="str">
        <f t="shared" si="12"/>
        <v/>
      </c>
      <c r="AH34" s="36" t="str">
        <f t="shared" si="13"/>
        <v/>
      </c>
      <c r="AI34" s="55"/>
      <c r="AJ34" s="37"/>
      <c r="AK34" s="148"/>
      <c r="AL34" s="35"/>
      <c r="AM34" s="32" t="str">
        <f t="shared" si="14"/>
        <v/>
      </c>
      <c r="AN34" s="35"/>
      <c r="AO34" s="32" t="str">
        <f t="shared" si="15"/>
        <v/>
      </c>
      <c r="AP34" s="35"/>
      <c r="AQ34" s="32" t="str">
        <f t="shared" si="16"/>
        <v/>
      </c>
      <c r="AR34" s="35"/>
      <c r="AS34" s="36" t="str">
        <f t="shared" si="17"/>
        <v/>
      </c>
      <c r="AT34" s="36" t="str">
        <f t="shared" si="18"/>
        <v/>
      </c>
      <c r="AU34" s="36" t="str">
        <f t="shared" si="19"/>
        <v/>
      </c>
      <c r="AV34" s="55"/>
      <c r="AW34" s="34"/>
      <c r="AX34" s="148"/>
      <c r="AY34" s="34"/>
      <c r="AZ34" s="32" t="str">
        <f t="shared" si="20"/>
        <v/>
      </c>
      <c r="BA34" s="34"/>
      <c r="BB34" s="32" t="str">
        <f t="shared" si="21"/>
        <v/>
      </c>
      <c r="BC34" s="34"/>
      <c r="BD34" s="32" t="str">
        <f t="shared" si="22"/>
        <v/>
      </c>
      <c r="BE34" s="35"/>
      <c r="BF34" s="36" t="str">
        <f t="shared" si="23"/>
        <v/>
      </c>
      <c r="BG34" s="36" t="str">
        <f t="shared" si="24"/>
        <v/>
      </c>
      <c r="BH34" s="36" t="str">
        <f t="shared" si="25"/>
        <v/>
      </c>
      <c r="BI34" s="55"/>
      <c r="BJ34" s="34"/>
      <c r="BK34" s="148"/>
      <c r="BL34" s="34"/>
      <c r="BM34" s="32" t="str">
        <f t="shared" si="26"/>
        <v/>
      </c>
      <c r="BN34" s="34"/>
      <c r="BO34" s="32" t="str">
        <f t="shared" si="27"/>
        <v/>
      </c>
      <c r="BP34" s="34"/>
      <c r="BQ34" s="32" t="str">
        <f t="shared" si="28"/>
        <v/>
      </c>
      <c r="BR34" s="34"/>
      <c r="BS34" s="36" t="str">
        <f t="shared" si="29"/>
        <v/>
      </c>
      <c r="BT34" s="36" t="str">
        <f t="shared" si="30"/>
        <v/>
      </c>
      <c r="BU34" s="36" t="str">
        <f t="shared" si="31"/>
        <v/>
      </c>
      <c r="BV34" s="55"/>
      <c r="BW34" s="36" t="str">
        <f t="shared" si="32"/>
        <v/>
      </c>
      <c r="BX34" s="36" t="str">
        <f t="shared" si="33"/>
        <v/>
      </c>
      <c r="BY34" s="31"/>
      <c r="BZ34" s="38"/>
      <c r="CB34" s="120" t="e">
        <f t="shared" ca="1" si="7"/>
        <v>#VALUE!</v>
      </c>
      <c r="CC34" s="120" t="e">
        <f t="shared" ca="1" si="8"/>
        <v>#VALUE!</v>
      </c>
    </row>
    <row r="35" spans="1:81" s="2" customFormat="1" ht="25.15" customHeight="1" x14ac:dyDescent="0.25">
      <c r="A35" s="52" t="str">
        <f t="shared" si="34"/>
        <v/>
      </c>
      <c r="B35" s="157" t="e">
        <f t="shared" ca="1" si="9"/>
        <v>#VALUE!</v>
      </c>
      <c r="C35" s="157" t="e">
        <f t="shared" ca="1" si="10"/>
        <v>#VALUE!</v>
      </c>
      <c r="D35" s="29"/>
      <c r="E35" s="155" t="str">
        <f ca="1">IFERROR(INDIRECT(ADDRESS(MATCH(D35,CatModules!C:C,0),2,1,1,"CatModules")),"")</f>
        <v/>
      </c>
      <c r="F35" s="96"/>
      <c r="G35" s="156" t="str">
        <f ca="1">IFERROR(INDIRECT(ADDRESS(MATCH(CONCATENATE(E35,"-",F35),CatInt!K:K,0),3,1,1,"CatInt")),"")</f>
        <v/>
      </c>
      <c r="H35" s="45" t="str">
        <f>IF(F35="","",VLOOKUP(F35,#REF!,2,FALSE))</f>
        <v/>
      </c>
      <c r="I35" s="29"/>
      <c r="J35" s="155" t="e">
        <f t="shared" si="0"/>
        <v>#VALUE!</v>
      </c>
      <c r="K35" s="155" t="e">
        <f t="shared" si="1"/>
        <v>#VALUE!</v>
      </c>
      <c r="L35" s="153"/>
      <c r="M35" s="126"/>
      <c r="N35" s="151" t="e">
        <f ca="1">VLOOKUP(M35,CatProd!B:G,6,FALSE)</f>
        <v>#N/A</v>
      </c>
      <c r="O35" s="127"/>
      <c r="P35" s="175" t="e">
        <f ca="1">VLOOKUP(CONCATENATE(N35,"-",O35),CatProdSpec!H:I,2,FALSE)</f>
        <v>#N/A</v>
      </c>
      <c r="Q35" s="30"/>
      <c r="R35" s="149" t="str">
        <f>IFERROR(VLOOKUP(Q35,Setup!D$16:E$25,2,FALSE),"")</f>
        <v/>
      </c>
      <c r="S35" s="51" t="str">
        <f ca="1">IFERROR(IF(OR(I35="",VLOOKUP(I35,CatCostInp!$E$2:$K$88,7,FALSE)=0),"",VLOOKUP(I35,CatCostInp!$E$2:$K$88,7,FALSE)),"")</f>
        <v/>
      </c>
      <c r="T35" s="4" t="e">
        <f>VLOOKUP(U35,#REF!,2,FALSE)</f>
        <v>#REF!</v>
      </c>
      <c r="U35" s="30"/>
      <c r="V35" s="1" t="str">
        <f ca="1">IF(U35=Setup!$C$10,"Grant",IF(Pharmaceuticals!U35=Setup!$C$11,"Local",IF(Pharmaceuticals!U35=Setup!$C$12,"Other","")))</f>
        <v/>
      </c>
      <c r="W35" s="33"/>
      <c r="X35" s="148"/>
      <c r="Y35" s="33"/>
      <c r="Z35" s="36" t="str">
        <f t="shared" si="2"/>
        <v/>
      </c>
      <c r="AA35" s="35"/>
      <c r="AB35" s="32" t="str">
        <f t="shared" si="3"/>
        <v/>
      </c>
      <c r="AC35" s="35"/>
      <c r="AD35" s="32" t="str">
        <f t="shared" si="4"/>
        <v/>
      </c>
      <c r="AE35" s="35"/>
      <c r="AF35" s="36" t="str">
        <f t="shared" si="11"/>
        <v/>
      </c>
      <c r="AG35" s="36" t="str">
        <f t="shared" si="12"/>
        <v/>
      </c>
      <c r="AH35" s="36" t="str">
        <f t="shared" si="13"/>
        <v/>
      </c>
      <c r="AI35" s="55"/>
      <c r="AJ35" s="37"/>
      <c r="AK35" s="148"/>
      <c r="AL35" s="35"/>
      <c r="AM35" s="32" t="str">
        <f t="shared" si="14"/>
        <v/>
      </c>
      <c r="AN35" s="35"/>
      <c r="AO35" s="32" t="str">
        <f t="shared" si="15"/>
        <v/>
      </c>
      <c r="AP35" s="35"/>
      <c r="AQ35" s="32" t="str">
        <f t="shared" si="16"/>
        <v/>
      </c>
      <c r="AR35" s="35"/>
      <c r="AS35" s="36" t="str">
        <f t="shared" si="17"/>
        <v/>
      </c>
      <c r="AT35" s="36" t="str">
        <f t="shared" si="18"/>
        <v/>
      </c>
      <c r="AU35" s="36" t="str">
        <f t="shared" si="19"/>
        <v/>
      </c>
      <c r="AV35" s="55"/>
      <c r="AW35" s="34"/>
      <c r="AX35" s="148"/>
      <c r="AY35" s="34"/>
      <c r="AZ35" s="32" t="str">
        <f t="shared" si="20"/>
        <v/>
      </c>
      <c r="BA35" s="34"/>
      <c r="BB35" s="32" t="str">
        <f t="shared" si="21"/>
        <v/>
      </c>
      <c r="BC35" s="34"/>
      <c r="BD35" s="32" t="str">
        <f t="shared" si="22"/>
        <v/>
      </c>
      <c r="BE35" s="35"/>
      <c r="BF35" s="36" t="str">
        <f t="shared" si="23"/>
        <v/>
      </c>
      <c r="BG35" s="36" t="str">
        <f t="shared" si="24"/>
        <v/>
      </c>
      <c r="BH35" s="36" t="str">
        <f t="shared" si="25"/>
        <v/>
      </c>
      <c r="BI35" s="55"/>
      <c r="BJ35" s="34"/>
      <c r="BK35" s="148"/>
      <c r="BL35" s="34"/>
      <c r="BM35" s="32" t="str">
        <f t="shared" si="26"/>
        <v/>
      </c>
      <c r="BN35" s="34"/>
      <c r="BO35" s="32" t="str">
        <f t="shared" si="27"/>
        <v/>
      </c>
      <c r="BP35" s="34"/>
      <c r="BQ35" s="32" t="str">
        <f t="shared" si="28"/>
        <v/>
      </c>
      <c r="BR35" s="34"/>
      <c r="BS35" s="36" t="str">
        <f t="shared" si="29"/>
        <v/>
      </c>
      <c r="BT35" s="36" t="str">
        <f t="shared" si="30"/>
        <v/>
      </c>
      <c r="BU35" s="36" t="str">
        <f t="shared" si="31"/>
        <v/>
      </c>
      <c r="BV35" s="55"/>
      <c r="BW35" s="36" t="str">
        <f t="shared" si="32"/>
        <v/>
      </c>
      <c r="BX35" s="36" t="str">
        <f t="shared" si="33"/>
        <v/>
      </c>
      <c r="BY35" s="31"/>
      <c r="BZ35" s="38"/>
      <c r="CB35" s="120" t="e">
        <f t="shared" ca="1" si="7"/>
        <v>#VALUE!</v>
      </c>
      <c r="CC35" s="120" t="e">
        <f t="shared" ca="1" si="8"/>
        <v>#VALUE!</v>
      </c>
    </row>
    <row r="36" spans="1:81" s="2" customFormat="1" ht="25.15" customHeight="1" x14ac:dyDescent="0.25">
      <c r="A36" s="52" t="str">
        <f t="shared" si="34"/>
        <v/>
      </c>
      <c r="B36" s="157" t="e">
        <f t="shared" ca="1" si="9"/>
        <v>#VALUE!</v>
      </c>
      <c r="C36" s="157" t="e">
        <f t="shared" ca="1" si="10"/>
        <v>#VALUE!</v>
      </c>
      <c r="D36" s="29"/>
      <c r="E36" s="155" t="str">
        <f ca="1">IFERROR(INDIRECT(ADDRESS(MATCH(D36,CatModules!C:C,0),2,1,1,"CatModules")),"")</f>
        <v/>
      </c>
      <c r="F36" s="96"/>
      <c r="G36" s="156" t="str">
        <f ca="1">IFERROR(INDIRECT(ADDRESS(MATCH(CONCATENATE(E36,"-",F36),CatInt!K:K,0),3,1,1,"CatInt")),"")</f>
        <v/>
      </c>
      <c r="H36" s="45" t="str">
        <f>IF(F36="","",VLOOKUP(F36,#REF!,2,FALSE))</f>
        <v/>
      </c>
      <c r="I36" s="29"/>
      <c r="J36" s="155" t="e">
        <f t="shared" si="0"/>
        <v>#VALUE!</v>
      </c>
      <c r="K36" s="155" t="e">
        <f t="shared" si="1"/>
        <v>#VALUE!</v>
      </c>
      <c r="L36" s="153"/>
      <c r="M36" s="126"/>
      <c r="N36" s="151" t="e">
        <f ca="1">VLOOKUP(M36,CatProd!B:G,6,FALSE)</f>
        <v>#N/A</v>
      </c>
      <c r="O36" s="127"/>
      <c r="P36" s="175" t="e">
        <f ca="1">VLOOKUP(CONCATENATE(N36,"-",O36),CatProdSpec!H:I,2,FALSE)</f>
        <v>#N/A</v>
      </c>
      <c r="Q36" s="30"/>
      <c r="R36" s="149" t="str">
        <f>IFERROR(VLOOKUP(Q36,Setup!D$16:E$25,2,FALSE),"")</f>
        <v/>
      </c>
      <c r="S36" s="51" t="str">
        <f ca="1">IFERROR(IF(OR(I36="",VLOOKUP(I36,CatCostInp!$E$2:$K$88,7,FALSE)=0),"",VLOOKUP(I36,CatCostInp!$E$2:$K$88,7,FALSE)),"")</f>
        <v/>
      </c>
      <c r="T36" s="4" t="e">
        <f>VLOOKUP(U36,#REF!,2,FALSE)</f>
        <v>#REF!</v>
      </c>
      <c r="U36" s="30"/>
      <c r="V36" s="1" t="str">
        <f ca="1">IF(U36=Setup!$C$10,"Grant",IF(Pharmaceuticals!U36=Setup!$C$11,"Local",IF(Pharmaceuticals!U36=Setup!$C$12,"Other","")))</f>
        <v/>
      </c>
      <c r="W36" s="33"/>
      <c r="X36" s="148"/>
      <c r="Y36" s="33"/>
      <c r="Z36" s="36" t="str">
        <f t="shared" si="2"/>
        <v/>
      </c>
      <c r="AA36" s="35"/>
      <c r="AB36" s="32" t="str">
        <f t="shared" si="3"/>
        <v/>
      </c>
      <c r="AC36" s="35"/>
      <c r="AD36" s="32" t="str">
        <f t="shared" si="4"/>
        <v/>
      </c>
      <c r="AE36" s="35"/>
      <c r="AF36" s="36" t="str">
        <f t="shared" si="11"/>
        <v/>
      </c>
      <c r="AG36" s="36" t="str">
        <f t="shared" si="12"/>
        <v/>
      </c>
      <c r="AH36" s="36" t="str">
        <f t="shared" si="13"/>
        <v/>
      </c>
      <c r="AI36" s="55"/>
      <c r="AJ36" s="37"/>
      <c r="AK36" s="148"/>
      <c r="AL36" s="35"/>
      <c r="AM36" s="32" t="str">
        <f t="shared" si="14"/>
        <v/>
      </c>
      <c r="AN36" s="35"/>
      <c r="AO36" s="32" t="str">
        <f t="shared" si="15"/>
        <v/>
      </c>
      <c r="AP36" s="35"/>
      <c r="AQ36" s="32" t="str">
        <f t="shared" si="16"/>
        <v/>
      </c>
      <c r="AR36" s="35"/>
      <c r="AS36" s="36" t="str">
        <f t="shared" si="17"/>
        <v/>
      </c>
      <c r="AT36" s="36" t="str">
        <f t="shared" si="18"/>
        <v/>
      </c>
      <c r="AU36" s="36" t="str">
        <f t="shared" si="19"/>
        <v/>
      </c>
      <c r="AV36" s="55"/>
      <c r="AW36" s="34"/>
      <c r="AX36" s="148"/>
      <c r="AY36" s="34"/>
      <c r="AZ36" s="32" t="str">
        <f t="shared" si="20"/>
        <v/>
      </c>
      <c r="BA36" s="34"/>
      <c r="BB36" s="32" t="str">
        <f t="shared" si="21"/>
        <v/>
      </c>
      <c r="BC36" s="34"/>
      <c r="BD36" s="32" t="str">
        <f t="shared" si="22"/>
        <v/>
      </c>
      <c r="BE36" s="35"/>
      <c r="BF36" s="36" t="str">
        <f t="shared" si="23"/>
        <v/>
      </c>
      <c r="BG36" s="36" t="str">
        <f t="shared" si="24"/>
        <v/>
      </c>
      <c r="BH36" s="36" t="str">
        <f t="shared" si="25"/>
        <v/>
      </c>
      <c r="BI36" s="55"/>
      <c r="BJ36" s="34"/>
      <c r="BK36" s="148"/>
      <c r="BL36" s="34"/>
      <c r="BM36" s="32" t="str">
        <f t="shared" si="26"/>
        <v/>
      </c>
      <c r="BN36" s="34"/>
      <c r="BO36" s="32" t="str">
        <f t="shared" si="27"/>
        <v/>
      </c>
      <c r="BP36" s="34"/>
      <c r="BQ36" s="32" t="str">
        <f t="shared" si="28"/>
        <v/>
      </c>
      <c r="BR36" s="34"/>
      <c r="BS36" s="36" t="str">
        <f t="shared" si="29"/>
        <v/>
      </c>
      <c r="BT36" s="36" t="str">
        <f t="shared" si="30"/>
        <v/>
      </c>
      <c r="BU36" s="36" t="str">
        <f t="shared" si="31"/>
        <v/>
      </c>
      <c r="BV36" s="55"/>
      <c r="BW36" s="36" t="str">
        <f t="shared" si="32"/>
        <v/>
      </c>
      <c r="BX36" s="36" t="str">
        <f t="shared" si="33"/>
        <v/>
      </c>
      <c r="BY36" s="31"/>
      <c r="BZ36" s="38"/>
      <c r="CB36" s="120" t="e">
        <f t="shared" ca="1" si="7"/>
        <v>#VALUE!</v>
      </c>
      <c r="CC36" s="120" t="e">
        <f t="shared" ca="1" si="8"/>
        <v>#VALUE!</v>
      </c>
    </row>
    <row r="37" spans="1:81" s="2" customFormat="1" ht="25.15" customHeight="1" x14ac:dyDescent="0.25">
      <c r="A37" s="52" t="str">
        <f t="shared" si="34"/>
        <v/>
      </c>
      <c r="B37" s="157" t="e">
        <f t="shared" ca="1" si="9"/>
        <v>#VALUE!</v>
      </c>
      <c r="C37" s="157" t="e">
        <f t="shared" ca="1" si="10"/>
        <v>#VALUE!</v>
      </c>
      <c r="D37" s="29"/>
      <c r="E37" s="155" t="str">
        <f ca="1">IFERROR(INDIRECT(ADDRESS(MATCH(D37,CatModules!C:C,0),2,1,1,"CatModules")),"")</f>
        <v/>
      </c>
      <c r="F37" s="96"/>
      <c r="G37" s="156" t="str">
        <f ca="1">IFERROR(INDIRECT(ADDRESS(MATCH(CONCATENATE(E37,"-",F37),CatInt!K:K,0),3,1,1,"CatInt")),"")</f>
        <v/>
      </c>
      <c r="H37" s="45" t="str">
        <f>IF(F37="","",VLOOKUP(F37,#REF!,2,FALSE))</f>
        <v/>
      </c>
      <c r="I37" s="29"/>
      <c r="J37" s="155" t="e">
        <f t="shared" si="0"/>
        <v>#VALUE!</v>
      </c>
      <c r="K37" s="155" t="e">
        <f t="shared" si="1"/>
        <v>#VALUE!</v>
      </c>
      <c r="L37" s="153"/>
      <c r="M37" s="126"/>
      <c r="N37" s="151" t="e">
        <f ca="1">VLOOKUP(M37,CatProd!B:G,6,FALSE)</f>
        <v>#N/A</v>
      </c>
      <c r="O37" s="127"/>
      <c r="P37" s="175" t="e">
        <f ca="1">VLOOKUP(CONCATENATE(N37,"-",O37),CatProdSpec!H:I,2,FALSE)</f>
        <v>#N/A</v>
      </c>
      <c r="Q37" s="30"/>
      <c r="R37" s="149" t="str">
        <f>IFERROR(VLOOKUP(Q37,Setup!D$16:E$25,2,FALSE),"")</f>
        <v/>
      </c>
      <c r="S37" s="51" t="str">
        <f ca="1">IFERROR(IF(OR(I37="",VLOOKUP(I37,CatCostInp!$E$2:$K$88,7,FALSE)=0),"",VLOOKUP(I37,CatCostInp!$E$2:$K$88,7,FALSE)),"")</f>
        <v/>
      </c>
      <c r="T37" s="4" t="e">
        <f>VLOOKUP(U37,#REF!,2,FALSE)</f>
        <v>#REF!</v>
      </c>
      <c r="U37" s="30"/>
      <c r="V37" s="1" t="str">
        <f ca="1">IF(U37=Setup!$C$10,"Grant",IF(Pharmaceuticals!U37=Setup!$C$11,"Local",IF(Pharmaceuticals!U37=Setup!$C$12,"Other","")))</f>
        <v/>
      </c>
      <c r="W37" s="33"/>
      <c r="X37" s="148"/>
      <c r="Y37" s="33"/>
      <c r="Z37" s="36" t="str">
        <f t="shared" si="2"/>
        <v/>
      </c>
      <c r="AA37" s="35"/>
      <c r="AB37" s="32" t="str">
        <f t="shared" si="3"/>
        <v/>
      </c>
      <c r="AC37" s="35"/>
      <c r="AD37" s="32" t="str">
        <f t="shared" si="4"/>
        <v/>
      </c>
      <c r="AE37" s="35"/>
      <c r="AF37" s="36" t="str">
        <f t="shared" si="11"/>
        <v/>
      </c>
      <c r="AG37" s="36" t="str">
        <f t="shared" si="12"/>
        <v/>
      </c>
      <c r="AH37" s="36" t="str">
        <f t="shared" si="13"/>
        <v/>
      </c>
      <c r="AI37" s="55"/>
      <c r="AJ37" s="37"/>
      <c r="AK37" s="148"/>
      <c r="AL37" s="35"/>
      <c r="AM37" s="32" t="str">
        <f t="shared" si="14"/>
        <v/>
      </c>
      <c r="AN37" s="35"/>
      <c r="AO37" s="32" t="str">
        <f t="shared" si="15"/>
        <v/>
      </c>
      <c r="AP37" s="35"/>
      <c r="AQ37" s="32" t="str">
        <f t="shared" si="16"/>
        <v/>
      </c>
      <c r="AR37" s="35"/>
      <c r="AS37" s="36" t="str">
        <f t="shared" si="17"/>
        <v/>
      </c>
      <c r="AT37" s="36" t="str">
        <f t="shared" si="18"/>
        <v/>
      </c>
      <c r="AU37" s="36" t="str">
        <f t="shared" si="19"/>
        <v/>
      </c>
      <c r="AV37" s="55"/>
      <c r="AW37" s="34"/>
      <c r="AX37" s="148"/>
      <c r="AY37" s="34"/>
      <c r="AZ37" s="32" t="str">
        <f t="shared" si="20"/>
        <v/>
      </c>
      <c r="BA37" s="34"/>
      <c r="BB37" s="32" t="str">
        <f t="shared" si="21"/>
        <v/>
      </c>
      <c r="BC37" s="34"/>
      <c r="BD37" s="32" t="str">
        <f t="shared" si="22"/>
        <v/>
      </c>
      <c r="BE37" s="35"/>
      <c r="BF37" s="36" t="str">
        <f t="shared" si="23"/>
        <v/>
      </c>
      <c r="BG37" s="36" t="str">
        <f t="shared" si="24"/>
        <v/>
      </c>
      <c r="BH37" s="36" t="str">
        <f t="shared" si="25"/>
        <v/>
      </c>
      <c r="BI37" s="55"/>
      <c r="BJ37" s="34"/>
      <c r="BK37" s="148"/>
      <c r="BL37" s="34"/>
      <c r="BM37" s="32" t="str">
        <f t="shared" si="26"/>
        <v/>
      </c>
      <c r="BN37" s="34"/>
      <c r="BO37" s="32" t="str">
        <f t="shared" si="27"/>
        <v/>
      </c>
      <c r="BP37" s="34"/>
      <c r="BQ37" s="32" t="str">
        <f t="shared" si="28"/>
        <v/>
      </c>
      <c r="BR37" s="34"/>
      <c r="BS37" s="36" t="str">
        <f t="shared" si="29"/>
        <v/>
      </c>
      <c r="BT37" s="36" t="str">
        <f t="shared" si="30"/>
        <v/>
      </c>
      <c r="BU37" s="36" t="str">
        <f t="shared" si="31"/>
        <v/>
      </c>
      <c r="BV37" s="55"/>
      <c r="BW37" s="36" t="str">
        <f t="shared" si="32"/>
        <v/>
      </c>
      <c r="BX37" s="36" t="str">
        <f t="shared" si="33"/>
        <v/>
      </c>
      <c r="BY37" s="31"/>
      <c r="BZ37" s="38"/>
      <c r="CB37" s="120" t="e">
        <f t="shared" ca="1" si="7"/>
        <v>#VALUE!</v>
      </c>
      <c r="CC37" s="120" t="e">
        <f t="shared" ca="1" si="8"/>
        <v>#VALUE!</v>
      </c>
    </row>
    <row r="38" spans="1:81" s="2" customFormat="1" ht="25.15" customHeight="1" x14ac:dyDescent="0.25">
      <c r="A38" s="52" t="str">
        <f t="shared" si="34"/>
        <v/>
      </c>
      <c r="B38" s="157" t="e">
        <f t="shared" ca="1" si="9"/>
        <v>#VALUE!</v>
      </c>
      <c r="C38" s="157" t="e">
        <f t="shared" ca="1" si="10"/>
        <v>#VALUE!</v>
      </c>
      <c r="D38" s="29"/>
      <c r="E38" s="155" t="str">
        <f ca="1">IFERROR(INDIRECT(ADDRESS(MATCH(D38,CatModules!C:C,0),2,1,1,"CatModules")),"")</f>
        <v/>
      </c>
      <c r="F38" s="96"/>
      <c r="G38" s="156" t="str">
        <f ca="1">IFERROR(INDIRECT(ADDRESS(MATCH(CONCATENATE(E38,"-",F38),CatInt!K:K,0),3,1,1,"CatInt")),"")</f>
        <v/>
      </c>
      <c r="H38" s="45" t="str">
        <f>IF(F38="","",VLOOKUP(F38,#REF!,2,FALSE))</f>
        <v/>
      </c>
      <c r="I38" s="29"/>
      <c r="J38" s="155" t="e">
        <f t="shared" si="0"/>
        <v>#VALUE!</v>
      </c>
      <c r="K38" s="155" t="e">
        <f t="shared" si="1"/>
        <v>#VALUE!</v>
      </c>
      <c r="L38" s="153"/>
      <c r="M38" s="126"/>
      <c r="N38" s="151" t="e">
        <f ca="1">VLOOKUP(M38,CatProd!B:G,6,FALSE)</f>
        <v>#N/A</v>
      </c>
      <c r="O38" s="127"/>
      <c r="P38" s="175" t="e">
        <f ca="1">VLOOKUP(CONCATENATE(N38,"-",O38),CatProdSpec!H:I,2,FALSE)</f>
        <v>#N/A</v>
      </c>
      <c r="Q38" s="30"/>
      <c r="R38" s="149" t="str">
        <f>IFERROR(VLOOKUP(Q38,Setup!D$16:E$25,2,FALSE),"")</f>
        <v/>
      </c>
      <c r="S38" s="51" t="str">
        <f ca="1">IFERROR(IF(OR(I38="",VLOOKUP(I38,CatCostInp!$E$2:$K$88,7,FALSE)=0),"",VLOOKUP(I38,CatCostInp!$E$2:$K$88,7,FALSE)),"")</f>
        <v/>
      </c>
      <c r="T38" s="4" t="e">
        <f>VLOOKUP(U38,#REF!,2,FALSE)</f>
        <v>#REF!</v>
      </c>
      <c r="U38" s="30"/>
      <c r="V38" s="1" t="str">
        <f ca="1">IF(U38=Setup!$C$10,"Grant",IF(Pharmaceuticals!U38=Setup!$C$11,"Local",IF(Pharmaceuticals!U38=Setup!$C$12,"Other","")))</f>
        <v/>
      </c>
      <c r="W38" s="33"/>
      <c r="X38" s="148"/>
      <c r="Y38" s="33"/>
      <c r="Z38" s="36" t="str">
        <f t="shared" si="2"/>
        <v/>
      </c>
      <c r="AA38" s="35"/>
      <c r="AB38" s="32" t="str">
        <f t="shared" si="3"/>
        <v/>
      </c>
      <c r="AC38" s="35"/>
      <c r="AD38" s="32" t="str">
        <f t="shared" si="4"/>
        <v/>
      </c>
      <c r="AE38" s="35"/>
      <c r="AF38" s="36" t="str">
        <f t="shared" si="11"/>
        <v/>
      </c>
      <c r="AG38" s="36" t="str">
        <f t="shared" si="12"/>
        <v/>
      </c>
      <c r="AH38" s="36" t="str">
        <f t="shared" si="13"/>
        <v/>
      </c>
      <c r="AI38" s="55"/>
      <c r="AJ38" s="37"/>
      <c r="AK38" s="148"/>
      <c r="AL38" s="35"/>
      <c r="AM38" s="32" t="str">
        <f t="shared" si="14"/>
        <v/>
      </c>
      <c r="AN38" s="35"/>
      <c r="AO38" s="32" t="str">
        <f t="shared" si="15"/>
        <v/>
      </c>
      <c r="AP38" s="35"/>
      <c r="AQ38" s="32" t="str">
        <f t="shared" si="16"/>
        <v/>
      </c>
      <c r="AR38" s="35"/>
      <c r="AS38" s="36" t="str">
        <f t="shared" si="17"/>
        <v/>
      </c>
      <c r="AT38" s="36" t="str">
        <f t="shared" si="18"/>
        <v/>
      </c>
      <c r="AU38" s="36" t="str">
        <f t="shared" si="19"/>
        <v/>
      </c>
      <c r="AV38" s="55"/>
      <c r="AW38" s="34"/>
      <c r="AX38" s="148"/>
      <c r="AY38" s="34"/>
      <c r="AZ38" s="32" t="str">
        <f t="shared" si="20"/>
        <v/>
      </c>
      <c r="BA38" s="34"/>
      <c r="BB38" s="32" t="str">
        <f t="shared" si="21"/>
        <v/>
      </c>
      <c r="BC38" s="34"/>
      <c r="BD38" s="32" t="str">
        <f t="shared" si="22"/>
        <v/>
      </c>
      <c r="BE38" s="35"/>
      <c r="BF38" s="36" t="str">
        <f t="shared" si="23"/>
        <v/>
      </c>
      <c r="BG38" s="36" t="str">
        <f t="shared" si="24"/>
        <v/>
      </c>
      <c r="BH38" s="36" t="str">
        <f t="shared" si="25"/>
        <v/>
      </c>
      <c r="BI38" s="55"/>
      <c r="BJ38" s="34"/>
      <c r="BK38" s="148"/>
      <c r="BL38" s="34"/>
      <c r="BM38" s="32" t="str">
        <f t="shared" si="26"/>
        <v/>
      </c>
      <c r="BN38" s="34"/>
      <c r="BO38" s="32" t="str">
        <f t="shared" si="27"/>
        <v/>
      </c>
      <c r="BP38" s="34"/>
      <c r="BQ38" s="32" t="str">
        <f t="shared" si="28"/>
        <v/>
      </c>
      <c r="BR38" s="34"/>
      <c r="BS38" s="36" t="str">
        <f t="shared" si="29"/>
        <v/>
      </c>
      <c r="BT38" s="36" t="str">
        <f t="shared" si="30"/>
        <v/>
      </c>
      <c r="BU38" s="36" t="str">
        <f t="shared" si="31"/>
        <v/>
      </c>
      <c r="BV38" s="55"/>
      <c r="BW38" s="36" t="str">
        <f t="shared" si="32"/>
        <v/>
      </c>
      <c r="BX38" s="36" t="str">
        <f t="shared" si="33"/>
        <v/>
      </c>
      <c r="BY38" s="31"/>
      <c r="BZ38" s="38"/>
      <c r="CB38" s="120" t="e">
        <f t="shared" ca="1" si="7"/>
        <v>#VALUE!</v>
      </c>
      <c r="CC38" s="120" t="e">
        <f t="shared" ca="1" si="8"/>
        <v>#VALUE!</v>
      </c>
    </row>
    <row r="39" spans="1:81" s="2" customFormat="1" ht="25.15" customHeight="1" x14ac:dyDescent="0.25">
      <c r="A39" s="52" t="str">
        <f t="shared" si="34"/>
        <v/>
      </c>
      <c r="B39" s="157" t="e">
        <f t="shared" ca="1" si="9"/>
        <v>#VALUE!</v>
      </c>
      <c r="C39" s="157" t="e">
        <f t="shared" ca="1" si="10"/>
        <v>#VALUE!</v>
      </c>
      <c r="D39" s="29"/>
      <c r="E39" s="155" t="str">
        <f ca="1">IFERROR(INDIRECT(ADDRESS(MATCH(D39,CatModules!C:C,0),2,1,1,"CatModules")),"")</f>
        <v/>
      </c>
      <c r="F39" s="96"/>
      <c r="G39" s="156" t="str">
        <f ca="1">IFERROR(INDIRECT(ADDRESS(MATCH(CONCATENATE(E39,"-",F39),CatInt!K:K,0),3,1,1,"CatInt")),"")</f>
        <v/>
      </c>
      <c r="H39" s="45" t="str">
        <f>IF(F39="","",VLOOKUP(F39,#REF!,2,FALSE))</f>
        <v/>
      </c>
      <c r="I39" s="29"/>
      <c r="J39" s="155" t="e">
        <f t="shared" si="0"/>
        <v>#VALUE!</v>
      </c>
      <c r="K39" s="155" t="e">
        <f t="shared" si="1"/>
        <v>#VALUE!</v>
      </c>
      <c r="L39" s="153"/>
      <c r="M39" s="126"/>
      <c r="N39" s="151" t="e">
        <f ca="1">VLOOKUP(M39,CatProd!B:G,6,FALSE)</f>
        <v>#N/A</v>
      </c>
      <c r="O39" s="127"/>
      <c r="P39" s="175" t="e">
        <f ca="1">VLOOKUP(CONCATENATE(N39,"-",O39),CatProdSpec!H:I,2,FALSE)</f>
        <v>#N/A</v>
      </c>
      <c r="Q39" s="30"/>
      <c r="R39" s="149" t="str">
        <f>IFERROR(VLOOKUP(Q39,Setup!D$16:E$25,2,FALSE),"")</f>
        <v/>
      </c>
      <c r="S39" s="51" t="str">
        <f ca="1">IFERROR(IF(OR(I39="",VLOOKUP(I39,CatCostInp!$E$2:$K$88,7,FALSE)=0),"",VLOOKUP(I39,CatCostInp!$E$2:$K$88,7,FALSE)),"")</f>
        <v/>
      </c>
      <c r="T39" s="4" t="e">
        <f>VLOOKUP(U39,#REF!,2,FALSE)</f>
        <v>#REF!</v>
      </c>
      <c r="U39" s="30"/>
      <c r="V39" s="1" t="str">
        <f ca="1">IF(U39=Setup!$C$10,"Grant",IF(Pharmaceuticals!U39=Setup!$C$11,"Local",IF(Pharmaceuticals!U39=Setup!$C$12,"Other","")))</f>
        <v/>
      </c>
      <c r="W39" s="33"/>
      <c r="X39" s="148"/>
      <c r="Y39" s="33"/>
      <c r="Z39" s="36" t="str">
        <f t="shared" si="2"/>
        <v/>
      </c>
      <c r="AA39" s="35"/>
      <c r="AB39" s="32" t="str">
        <f t="shared" si="3"/>
        <v/>
      </c>
      <c r="AC39" s="35"/>
      <c r="AD39" s="32" t="str">
        <f t="shared" si="4"/>
        <v/>
      </c>
      <c r="AE39" s="35"/>
      <c r="AF39" s="36" t="str">
        <f t="shared" si="11"/>
        <v/>
      </c>
      <c r="AG39" s="36" t="str">
        <f t="shared" si="12"/>
        <v/>
      </c>
      <c r="AH39" s="36" t="str">
        <f t="shared" si="13"/>
        <v/>
      </c>
      <c r="AI39" s="55"/>
      <c r="AJ39" s="37"/>
      <c r="AK39" s="148"/>
      <c r="AL39" s="35"/>
      <c r="AM39" s="32" t="str">
        <f t="shared" si="14"/>
        <v/>
      </c>
      <c r="AN39" s="35"/>
      <c r="AO39" s="32" t="str">
        <f t="shared" si="15"/>
        <v/>
      </c>
      <c r="AP39" s="35"/>
      <c r="AQ39" s="32" t="str">
        <f t="shared" si="16"/>
        <v/>
      </c>
      <c r="AR39" s="35"/>
      <c r="AS39" s="36" t="str">
        <f t="shared" si="17"/>
        <v/>
      </c>
      <c r="AT39" s="36" t="str">
        <f t="shared" si="18"/>
        <v/>
      </c>
      <c r="AU39" s="36" t="str">
        <f t="shared" si="19"/>
        <v/>
      </c>
      <c r="AV39" s="55"/>
      <c r="AW39" s="34"/>
      <c r="AX39" s="148"/>
      <c r="AY39" s="34"/>
      <c r="AZ39" s="32" t="str">
        <f t="shared" si="20"/>
        <v/>
      </c>
      <c r="BA39" s="34"/>
      <c r="BB39" s="32" t="str">
        <f t="shared" si="21"/>
        <v/>
      </c>
      <c r="BC39" s="34"/>
      <c r="BD39" s="32" t="str">
        <f t="shared" si="22"/>
        <v/>
      </c>
      <c r="BE39" s="35"/>
      <c r="BF39" s="36" t="str">
        <f t="shared" si="23"/>
        <v/>
      </c>
      <c r="BG39" s="36" t="str">
        <f t="shared" si="24"/>
        <v/>
      </c>
      <c r="BH39" s="36" t="str">
        <f t="shared" si="25"/>
        <v/>
      </c>
      <c r="BI39" s="55"/>
      <c r="BJ39" s="34"/>
      <c r="BK39" s="148"/>
      <c r="BL39" s="34"/>
      <c r="BM39" s="32" t="str">
        <f t="shared" si="26"/>
        <v/>
      </c>
      <c r="BN39" s="34"/>
      <c r="BO39" s="32" t="str">
        <f t="shared" si="27"/>
        <v/>
      </c>
      <c r="BP39" s="34"/>
      <c r="BQ39" s="32" t="str">
        <f t="shared" si="28"/>
        <v/>
      </c>
      <c r="BR39" s="34"/>
      <c r="BS39" s="36" t="str">
        <f t="shared" si="29"/>
        <v/>
      </c>
      <c r="BT39" s="36" t="str">
        <f t="shared" si="30"/>
        <v/>
      </c>
      <c r="BU39" s="36" t="str">
        <f t="shared" si="31"/>
        <v/>
      </c>
      <c r="BV39" s="55"/>
      <c r="BW39" s="36" t="str">
        <f t="shared" si="32"/>
        <v/>
      </c>
      <c r="BX39" s="36" t="str">
        <f t="shared" si="33"/>
        <v/>
      </c>
      <c r="BY39" s="31"/>
      <c r="BZ39" s="38"/>
      <c r="CB39" s="120" t="e">
        <f t="shared" ca="1" si="7"/>
        <v>#VALUE!</v>
      </c>
      <c r="CC39" s="120" t="e">
        <f t="shared" ca="1" si="8"/>
        <v>#VALUE!</v>
      </c>
    </row>
    <row r="40" spans="1:81" s="2" customFormat="1" ht="25.15" customHeight="1" x14ac:dyDescent="0.25">
      <c r="A40" s="52" t="str">
        <f t="shared" si="34"/>
        <v/>
      </c>
      <c r="B40" s="157" t="e">
        <f t="shared" ca="1" si="9"/>
        <v>#VALUE!</v>
      </c>
      <c r="C40" s="157" t="e">
        <f t="shared" ca="1" si="10"/>
        <v>#VALUE!</v>
      </c>
      <c r="D40" s="29"/>
      <c r="E40" s="155" t="str">
        <f ca="1">IFERROR(INDIRECT(ADDRESS(MATCH(D40,CatModules!C:C,0),2,1,1,"CatModules")),"")</f>
        <v/>
      </c>
      <c r="F40" s="96"/>
      <c r="G40" s="156" t="str">
        <f ca="1">IFERROR(INDIRECT(ADDRESS(MATCH(CONCATENATE(E40,"-",F40),CatInt!K:K,0),3,1,1,"CatInt")),"")</f>
        <v/>
      </c>
      <c r="H40" s="45" t="str">
        <f>IF(F40="","",VLOOKUP(F40,#REF!,2,FALSE))</f>
        <v/>
      </c>
      <c r="I40" s="29"/>
      <c r="J40" s="155" t="e">
        <f t="shared" si="0"/>
        <v>#VALUE!</v>
      </c>
      <c r="K40" s="155" t="e">
        <f t="shared" si="1"/>
        <v>#VALUE!</v>
      </c>
      <c r="L40" s="153"/>
      <c r="M40" s="126"/>
      <c r="N40" s="151" t="e">
        <f ca="1">VLOOKUP(M40,CatProd!B:G,6,FALSE)</f>
        <v>#N/A</v>
      </c>
      <c r="O40" s="127"/>
      <c r="P40" s="175" t="e">
        <f ca="1">VLOOKUP(CONCATENATE(N40,"-",O40),CatProdSpec!H:I,2,FALSE)</f>
        <v>#N/A</v>
      </c>
      <c r="Q40" s="30"/>
      <c r="R40" s="149" t="str">
        <f>IFERROR(VLOOKUP(Q40,Setup!D$16:E$25,2,FALSE),"")</f>
        <v/>
      </c>
      <c r="S40" s="51" t="str">
        <f ca="1">IFERROR(IF(OR(I40="",VLOOKUP(I40,CatCostInp!$E$2:$K$88,7,FALSE)=0),"",VLOOKUP(I40,CatCostInp!$E$2:$K$88,7,FALSE)),"")</f>
        <v/>
      </c>
      <c r="T40" s="4" t="e">
        <f>VLOOKUP(U40,#REF!,2,FALSE)</f>
        <v>#REF!</v>
      </c>
      <c r="U40" s="30"/>
      <c r="V40" s="1" t="str">
        <f ca="1">IF(U40=Setup!$C$10,"Grant",IF(Pharmaceuticals!U40=Setup!$C$11,"Local",IF(Pharmaceuticals!U40=Setup!$C$12,"Other","")))</f>
        <v/>
      </c>
      <c r="W40" s="33"/>
      <c r="X40" s="148"/>
      <c r="Y40" s="33"/>
      <c r="Z40" s="36" t="str">
        <f t="shared" si="2"/>
        <v/>
      </c>
      <c r="AA40" s="35"/>
      <c r="AB40" s="32" t="str">
        <f t="shared" si="3"/>
        <v/>
      </c>
      <c r="AC40" s="35"/>
      <c r="AD40" s="32" t="str">
        <f t="shared" si="4"/>
        <v/>
      </c>
      <c r="AE40" s="35"/>
      <c r="AF40" s="36" t="str">
        <f t="shared" si="11"/>
        <v/>
      </c>
      <c r="AG40" s="36" t="str">
        <f t="shared" si="12"/>
        <v/>
      </c>
      <c r="AH40" s="36" t="str">
        <f t="shared" si="13"/>
        <v/>
      </c>
      <c r="AI40" s="55"/>
      <c r="AJ40" s="37"/>
      <c r="AK40" s="148"/>
      <c r="AL40" s="35"/>
      <c r="AM40" s="32" t="str">
        <f t="shared" si="14"/>
        <v/>
      </c>
      <c r="AN40" s="35"/>
      <c r="AO40" s="32" t="str">
        <f t="shared" si="15"/>
        <v/>
      </c>
      <c r="AP40" s="35"/>
      <c r="AQ40" s="32" t="str">
        <f t="shared" si="16"/>
        <v/>
      </c>
      <c r="AR40" s="35"/>
      <c r="AS40" s="36" t="str">
        <f t="shared" si="17"/>
        <v/>
      </c>
      <c r="AT40" s="36" t="str">
        <f t="shared" si="18"/>
        <v/>
      </c>
      <c r="AU40" s="36" t="str">
        <f t="shared" si="19"/>
        <v/>
      </c>
      <c r="AV40" s="55"/>
      <c r="AW40" s="34"/>
      <c r="AX40" s="148"/>
      <c r="AY40" s="34"/>
      <c r="AZ40" s="32" t="str">
        <f t="shared" si="20"/>
        <v/>
      </c>
      <c r="BA40" s="34"/>
      <c r="BB40" s="32" t="str">
        <f t="shared" si="21"/>
        <v/>
      </c>
      <c r="BC40" s="34"/>
      <c r="BD40" s="32" t="str">
        <f t="shared" si="22"/>
        <v/>
      </c>
      <c r="BE40" s="35"/>
      <c r="BF40" s="36" t="str">
        <f t="shared" si="23"/>
        <v/>
      </c>
      <c r="BG40" s="36" t="str">
        <f t="shared" si="24"/>
        <v/>
      </c>
      <c r="BH40" s="36" t="str">
        <f t="shared" si="25"/>
        <v/>
      </c>
      <c r="BI40" s="55"/>
      <c r="BJ40" s="34"/>
      <c r="BK40" s="148"/>
      <c r="BL40" s="34"/>
      <c r="BM40" s="32" t="str">
        <f t="shared" si="26"/>
        <v/>
      </c>
      <c r="BN40" s="34"/>
      <c r="BO40" s="32" t="str">
        <f t="shared" si="27"/>
        <v/>
      </c>
      <c r="BP40" s="34"/>
      <c r="BQ40" s="32" t="str">
        <f t="shared" si="28"/>
        <v/>
      </c>
      <c r="BR40" s="34"/>
      <c r="BS40" s="36" t="str">
        <f t="shared" si="29"/>
        <v/>
      </c>
      <c r="BT40" s="36" t="str">
        <f t="shared" si="30"/>
        <v/>
      </c>
      <c r="BU40" s="36" t="str">
        <f t="shared" si="31"/>
        <v/>
      </c>
      <c r="BV40" s="55"/>
      <c r="BW40" s="36" t="str">
        <f t="shared" si="32"/>
        <v/>
      </c>
      <c r="BX40" s="36" t="str">
        <f t="shared" si="33"/>
        <v/>
      </c>
      <c r="BY40" s="31"/>
      <c r="BZ40" s="38"/>
      <c r="CB40" s="120" t="e">
        <f t="shared" ca="1" si="7"/>
        <v>#VALUE!</v>
      </c>
      <c r="CC40" s="120" t="e">
        <f t="shared" ca="1" si="8"/>
        <v>#VALUE!</v>
      </c>
    </row>
    <row r="41" spans="1:81" s="2" customFormat="1" ht="25.15" customHeight="1" x14ac:dyDescent="0.25">
      <c r="A41" s="52" t="str">
        <f t="shared" si="34"/>
        <v/>
      </c>
      <c r="B41" s="157" t="e">
        <f t="shared" ca="1" si="9"/>
        <v>#VALUE!</v>
      </c>
      <c r="C41" s="157" t="e">
        <f t="shared" ca="1" si="10"/>
        <v>#VALUE!</v>
      </c>
      <c r="D41" s="29"/>
      <c r="E41" s="155" t="str">
        <f ca="1">IFERROR(INDIRECT(ADDRESS(MATCH(D41,CatModules!C:C,0),2,1,1,"CatModules")),"")</f>
        <v/>
      </c>
      <c r="F41" s="96"/>
      <c r="G41" s="156" t="str">
        <f ca="1">IFERROR(INDIRECT(ADDRESS(MATCH(CONCATENATE(E41,"-",F41),CatInt!K:K,0),3,1,1,"CatInt")),"")</f>
        <v/>
      </c>
      <c r="H41" s="45" t="str">
        <f>IF(F41="","",VLOOKUP(F41,#REF!,2,FALSE))</f>
        <v/>
      </c>
      <c r="I41" s="29"/>
      <c r="J41" s="155" t="e">
        <f t="shared" si="0"/>
        <v>#VALUE!</v>
      </c>
      <c r="K41" s="155" t="e">
        <f t="shared" si="1"/>
        <v>#VALUE!</v>
      </c>
      <c r="L41" s="153"/>
      <c r="M41" s="126"/>
      <c r="N41" s="151" t="e">
        <f ca="1">VLOOKUP(M41,CatProd!B:G,6,FALSE)</f>
        <v>#N/A</v>
      </c>
      <c r="O41" s="127"/>
      <c r="P41" s="175" t="e">
        <f ca="1">VLOOKUP(CONCATENATE(N41,"-",O41),CatProdSpec!H:I,2,FALSE)</f>
        <v>#N/A</v>
      </c>
      <c r="Q41" s="30"/>
      <c r="R41" s="149" t="str">
        <f>IFERROR(VLOOKUP(Q41,Setup!D$16:E$25,2,FALSE),"")</f>
        <v/>
      </c>
      <c r="S41" s="51" t="str">
        <f ca="1">IFERROR(IF(OR(I41="",VLOOKUP(I41,CatCostInp!$E$2:$K$88,7,FALSE)=0),"",VLOOKUP(I41,CatCostInp!$E$2:$K$88,7,FALSE)),"")</f>
        <v/>
      </c>
      <c r="T41" s="4" t="e">
        <f>VLOOKUP(U41,#REF!,2,FALSE)</f>
        <v>#REF!</v>
      </c>
      <c r="U41" s="30"/>
      <c r="V41" s="1" t="str">
        <f ca="1">IF(U41=Setup!$C$10,"Grant",IF(Pharmaceuticals!U41=Setup!$C$11,"Local",IF(Pharmaceuticals!U41=Setup!$C$12,"Other","")))</f>
        <v/>
      </c>
      <c r="W41" s="33"/>
      <c r="X41" s="148"/>
      <c r="Y41" s="33"/>
      <c r="Z41" s="36" t="str">
        <f t="shared" si="2"/>
        <v/>
      </c>
      <c r="AA41" s="35"/>
      <c r="AB41" s="32" t="str">
        <f t="shared" si="3"/>
        <v/>
      </c>
      <c r="AC41" s="35"/>
      <c r="AD41" s="32" t="str">
        <f t="shared" si="4"/>
        <v/>
      </c>
      <c r="AE41" s="35"/>
      <c r="AF41" s="36" t="str">
        <f t="shared" si="11"/>
        <v/>
      </c>
      <c r="AG41" s="36" t="str">
        <f t="shared" si="12"/>
        <v/>
      </c>
      <c r="AH41" s="36" t="str">
        <f t="shared" si="13"/>
        <v/>
      </c>
      <c r="AI41" s="55"/>
      <c r="AJ41" s="37"/>
      <c r="AK41" s="148"/>
      <c r="AL41" s="35"/>
      <c r="AM41" s="32" t="str">
        <f t="shared" si="14"/>
        <v/>
      </c>
      <c r="AN41" s="35"/>
      <c r="AO41" s="32" t="str">
        <f t="shared" si="15"/>
        <v/>
      </c>
      <c r="AP41" s="35"/>
      <c r="AQ41" s="32" t="str">
        <f t="shared" si="16"/>
        <v/>
      </c>
      <c r="AR41" s="35"/>
      <c r="AS41" s="36" t="str">
        <f t="shared" si="17"/>
        <v/>
      </c>
      <c r="AT41" s="36" t="str">
        <f t="shared" si="18"/>
        <v/>
      </c>
      <c r="AU41" s="36" t="str">
        <f t="shared" si="19"/>
        <v/>
      </c>
      <c r="AV41" s="55"/>
      <c r="AW41" s="34"/>
      <c r="AX41" s="148"/>
      <c r="AY41" s="34"/>
      <c r="AZ41" s="32" t="str">
        <f t="shared" si="20"/>
        <v/>
      </c>
      <c r="BA41" s="34"/>
      <c r="BB41" s="32" t="str">
        <f t="shared" si="21"/>
        <v/>
      </c>
      <c r="BC41" s="34"/>
      <c r="BD41" s="32" t="str">
        <f t="shared" si="22"/>
        <v/>
      </c>
      <c r="BE41" s="35"/>
      <c r="BF41" s="36" t="str">
        <f t="shared" si="23"/>
        <v/>
      </c>
      <c r="BG41" s="36" t="str">
        <f t="shared" si="24"/>
        <v/>
      </c>
      <c r="BH41" s="36" t="str">
        <f t="shared" si="25"/>
        <v/>
      </c>
      <c r="BI41" s="55"/>
      <c r="BJ41" s="34"/>
      <c r="BK41" s="148"/>
      <c r="BL41" s="34"/>
      <c r="BM41" s="32" t="str">
        <f t="shared" si="26"/>
        <v/>
      </c>
      <c r="BN41" s="34"/>
      <c r="BO41" s="32" t="str">
        <f t="shared" si="27"/>
        <v/>
      </c>
      <c r="BP41" s="34"/>
      <c r="BQ41" s="32" t="str">
        <f t="shared" si="28"/>
        <v/>
      </c>
      <c r="BR41" s="34"/>
      <c r="BS41" s="36" t="str">
        <f t="shared" si="29"/>
        <v/>
      </c>
      <c r="BT41" s="36" t="str">
        <f t="shared" si="30"/>
        <v/>
      </c>
      <c r="BU41" s="36" t="str">
        <f t="shared" si="31"/>
        <v/>
      </c>
      <c r="BV41" s="55"/>
      <c r="BW41" s="36" t="str">
        <f t="shared" si="32"/>
        <v/>
      </c>
      <c r="BX41" s="36" t="str">
        <f t="shared" si="33"/>
        <v/>
      </c>
      <c r="BY41" s="31"/>
      <c r="BZ41" s="38"/>
      <c r="CB41" s="120" t="e">
        <f t="shared" ca="1" si="7"/>
        <v>#VALUE!</v>
      </c>
      <c r="CC41" s="120" t="e">
        <f t="shared" ca="1" si="8"/>
        <v>#VALUE!</v>
      </c>
    </row>
    <row r="42" spans="1:81" s="2" customFormat="1" ht="25.15" customHeight="1" x14ac:dyDescent="0.25">
      <c r="A42" s="52" t="str">
        <f t="shared" si="34"/>
        <v/>
      </c>
      <c r="B42" s="157" t="e">
        <f t="shared" ca="1" si="9"/>
        <v>#VALUE!</v>
      </c>
      <c r="C42" s="157" t="e">
        <f t="shared" ca="1" si="10"/>
        <v>#VALUE!</v>
      </c>
      <c r="D42" s="29"/>
      <c r="E42" s="155" t="str">
        <f ca="1">IFERROR(INDIRECT(ADDRESS(MATCH(D42,CatModules!C:C,0),2,1,1,"CatModules")),"")</f>
        <v/>
      </c>
      <c r="F42" s="96"/>
      <c r="G42" s="156" t="str">
        <f ca="1">IFERROR(INDIRECT(ADDRESS(MATCH(CONCATENATE(E42,"-",F42),CatInt!K:K,0),3,1,1,"CatInt")),"")</f>
        <v/>
      </c>
      <c r="H42" s="45" t="str">
        <f>IF(F42="","",VLOOKUP(F42,#REF!,2,FALSE))</f>
        <v/>
      </c>
      <c r="I42" s="29"/>
      <c r="J42" s="155" t="e">
        <f t="shared" si="0"/>
        <v>#VALUE!</v>
      </c>
      <c r="K42" s="155" t="e">
        <f t="shared" si="1"/>
        <v>#VALUE!</v>
      </c>
      <c r="L42" s="153"/>
      <c r="M42" s="126"/>
      <c r="N42" s="151" t="e">
        <f ca="1">VLOOKUP(M42,CatProd!B:G,6,FALSE)</f>
        <v>#N/A</v>
      </c>
      <c r="O42" s="127"/>
      <c r="P42" s="175" t="e">
        <f ca="1">VLOOKUP(CONCATENATE(N42,"-",O42),CatProdSpec!H:I,2,FALSE)</f>
        <v>#N/A</v>
      </c>
      <c r="Q42" s="30"/>
      <c r="R42" s="149" t="str">
        <f>IFERROR(VLOOKUP(Q42,Setup!D$16:E$25,2,FALSE),"")</f>
        <v/>
      </c>
      <c r="S42" s="51" t="str">
        <f ca="1">IFERROR(IF(OR(I42="",VLOOKUP(I42,CatCostInp!$E$2:$K$88,7,FALSE)=0),"",VLOOKUP(I42,CatCostInp!$E$2:$K$88,7,FALSE)),"")</f>
        <v/>
      </c>
      <c r="T42" s="4" t="e">
        <f>VLOOKUP(U42,#REF!,2,FALSE)</f>
        <v>#REF!</v>
      </c>
      <c r="U42" s="30"/>
      <c r="V42" s="1" t="str">
        <f ca="1">IF(U42=Setup!$C$10,"Grant",IF(Pharmaceuticals!U42=Setup!$C$11,"Local",IF(Pharmaceuticals!U42=Setup!$C$12,"Other","")))</f>
        <v/>
      </c>
      <c r="W42" s="33"/>
      <c r="X42" s="148"/>
      <c r="Y42" s="33"/>
      <c r="Z42" s="36" t="str">
        <f t="shared" si="2"/>
        <v/>
      </c>
      <c r="AA42" s="35"/>
      <c r="AB42" s="32" t="str">
        <f t="shared" si="3"/>
        <v/>
      </c>
      <c r="AC42" s="35"/>
      <c r="AD42" s="32" t="str">
        <f t="shared" si="4"/>
        <v/>
      </c>
      <c r="AE42" s="35"/>
      <c r="AF42" s="36" t="str">
        <f t="shared" si="11"/>
        <v/>
      </c>
      <c r="AG42" s="36" t="str">
        <f t="shared" si="12"/>
        <v/>
      </c>
      <c r="AH42" s="36" t="str">
        <f t="shared" si="13"/>
        <v/>
      </c>
      <c r="AI42" s="55"/>
      <c r="AJ42" s="37"/>
      <c r="AK42" s="148"/>
      <c r="AL42" s="35"/>
      <c r="AM42" s="32" t="str">
        <f t="shared" si="14"/>
        <v/>
      </c>
      <c r="AN42" s="35"/>
      <c r="AO42" s="32" t="str">
        <f t="shared" si="15"/>
        <v/>
      </c>
      <c r="AP42" s="35"/>
      <c r="AQ42" s="32" t="str">
        <f t="shared" si="16"/>
        <v/>
      </c>
      <c r="AR42" s="35"/>
      <c r="AS42" s="36" t="str">
        <f t="shared" si="17"/>
        <v/>
      </c>
      <c r="AT42" s="36" t="str">
        <f t="shared" si="18"/>
        <v/>
      </c>
      <c r="AU42" s="36" t="str">
        <f t="shared" si="19"/>
        <v/>
      </c>
      <c r="AV42" s="55"/>
      <c r="AW42" s="34"/>
      <c r="AX42" s="148"/>
      <c r="AY42" s="34"/>
      <c r="AZ42" s="32" t="str">
        <f t="shared" si="20"/>
        <v/>
      </c>
      <c r="BA42" s="34"/>
      <c r="BB42" s="32" t="str">
        <f t="shared" si="21"/>
        <v/>
      </c>
      <c r="BC42" s="34"/>
      <c r="BD42" s="32" t="str">
        <f t="shared" si="22"/>
        <v/>
      </c>
      <c r="BE42" s="35"/>
      <c r="BF42" s="36" t="str">
        <f t="shared" si="23"/>
        <v/>
      </c>
      <c r="BG42" s="36" t="str">
        <f t="shared" si="24"/>
        <v/>
      </c>
      <c r="BH42" s="36" t="str">
        <f t="shared" si="25"/>
        <v/>
      </c>
      <c r="BI42" s="55"/>
      <c r="BJ42" s="34"/>
      <c r="BK42" s="148"/>
      <c r="BL42" s="34"/>
      <c r="BM42" s="32" t="str">
        <f t="shared" si="26"/>
        <v/>
      </c>
      <c r="BN42" s="34"/>
      <c r="BO42" s="32" t="str">
        <f t="shared" si="27"/>
        <v/>
      </c>
      <c r="BP42" s="34"/>
      <c r="BQ42" s="32" t="str">
        <f t="shared" si="28"/>
        <v/>
      </c>
      <c r="BR42" s="34"/>
      <c r="BS42" s="36" t="str">
        <f t="shared" si="29"/>
        <v/>
      </c>
      <c r="BT42" s="36" t="str">
        <f t="shared" si="30"/>
        <v/>
      </c>
      <c r="BU42" s="36" t="str">
        <f t="shared" si="31"/>
        <v/>
      </c>
      <c r="BV42" s="55"/>
      <c r="BW42" s="36" t="str">
        <f t="shared" si="32"/>
        <v/>
      </c>
      <c r="BX42" s="36" t="str">
        <f t="shared" si="33"/>
        <v/>
      </c>
      <c r="BY42" s="31"/>
      <c r="BZ42" s="38"/>
      <c r="CB42" s="120" t="e">
        <f t="shared" ca="1" si="7"/>
        <v>#VALUE!</v>
      </c>
      <c r="CC42" s="120" t="e">
        <f t="shared" ca="1" si="8"/>
        <v>#VALUE!</v>
      </c>
    </row>
    <row r="43" spans="1:81" s="2" customFormat="1" ht="25.15" customHeight="1" x14ac:dyDescent="0.25">
      <c r="A43" s="52" t="str">
        <f t="shared" si="34"/>
        <v/>
      </c>
      <c r="B43" s="157" t="e">
        <f t="shared" ca="1" si="9"/>
        <v>#VALUE!</v>
      </c>
      <c r="C43" s="157" t="e">
        <f t="shared" ca="1" si="10"/>
        <v>#VALUE!</v>
      </c>
      <c r="D43" s="29"/>
      <c r="E43" s="155" t="str">
        <f ca="1">IFERROR(INDIRECT(ADDRESS(MATCH(D43,CatModules!C:C,0),2,1,1,"CatModules")),"")</f>
        <v/>
      </c>
      <c r="F43" s="96"/>
      <c r="G43" s="156" t="str">
        <f ca="1">IFERROR(INDIRECT(ADDRESS(MATCH(CONCATENATE(E43,"-",F43),CatInt!K:K,0),3,1,1,"CatInt")),"")</f>
        <v/>
      </c>
      <c r="H43" s="45" t="str">
        <f>IF(F43="","",VLOOKUP(F43,#REF!,2,FALSE))</f>
        <v/>
      </c>
      <c r="I43" s="29"/>
      <c r="J43" s="155" t="e">
        <f t="shared" si="0"/>
        <v>#VALUE!</v>
      </c>
      <c r="K43" s="155" t="e">
        <f t="shared" si="1"/>
        <v>#VALUE!</v>
      </c>
      <c r="L43" s="153"/>
      <c r="M43" s="126"/>
      <c r="N43" s="151" t="e">
        <f ca="1">VLOOKUP(M43,CatProd!B:G,6,FALSE)</f>
        <v>#N/A</v>
      </c>
      <c r="O43" s="127"/>
      <c r="P43" s="175" t="e">
        <f ca="1">VLOOKUP(CONCATENATE(N43,"-",O43),CatProdSpec!H:I,2,FALSE)</f>
        <v>#N/A</v>
      </c>
      <c r="Q43" s="30"/>
      <c r="R43" s="149" t="str">
        <f>IFERROR(VLOOKUP(Q43,Setup!D$16:E$25,2,FALSE),"")</f>
        <v/>
      </c>
      <c r="S43" s="51" t="str">
        <f ca="1">IFERROR(IF(OR(I43="",VLOOKUP(I43,CatCostInp!$E$2:$K$88,7,FALSE)=0),"",VLOOKUP(I43,CatCostInp!$E$2:$K$88,7,FALSE)),"")</f>
        <v/>
      </c>
      <c r="T43" s="4" t="e">
        <f>VLOOKUP(U43,#REF!,2,FALSE)</f>
        <v>#REF!</v>
      </c>
      <c r="U43" s="30"/>
      <c r="V43" s="1" t="str">
        <f ca="1">IF(U43=Setup!$C$10,"Grant",IF(Pharmaceuticals!U43=Setup!$C$11,"Local",IF(Pharmaceuticals!U43=Setup!$C$12,"Other","")))</f>
        <v/>
      </c>
      <c r="W43" s="33"/>
      <c r="X43" s="148"/>
      <c r="Y43" s="33"/>
      <c r="Z43" s="36" t="str">
        <f t="shared" si="2"/>
        <v/>
      </c>
      <c r="AA43" s="35"/>
      <c r="AB43" s="32" t="str">
        <f t="shared" si="3"/>
        <v/>
      </c>
      <c r="AC43" s="35"/>
      <c r="AD43" s="32" t="str">
        <f t="shared" si="4"/>
        <v/>
      </c>
      <c r="AE43" s="35"/>
      <c r="AF43" s="36" t="str">
        <f t="shared" si="11"/>
        <v/>
      </c>
      <c r="AG43" s="36" t="str">
        <f t="shared" si="12"/>
        <v/>
      </c>
      <c r="AH43" s="36" t="str">
        <f t="shared" si="13"/>
        <v/>
      </c>
      <c r="AI43" s="55"/>
      <c r="AJ43" s="37"/>
      <c r="AK43" s="148"/>
      <c r="AL43" s="35"/>
      <c r="AM43" s="32" t="str">
        <f t="shared" si="14"/>
        <v/>
      </c>
      <c r="AN43" s="35"/>
      <c r="AO43" s="32" t="str">
        <f t="shared" si="15"/>
        <v/>
      </c>
      <c r="AP43" s="35"/>
      <c r="AQ43" s="32" t="str">
        <f t="shared" si="16"/>
        <v/>
      </c>
      <c r="AR43" s="35"/>
      <c r="AS43" s="36" t="str">
        <f t="shared" si="17"/>
        <v/>
      </c>
      <c r="AT43" s="36" t="str">
        <f t="shared" si="18"/>
        <v/>
      </c>
      <c r="AU43" s="36" t="str">
        <f t="shared" si="19"/>
        <v/>
      </c>
      <c r="AV43" s="55"/>
      <c r="AW43" s="34"/>
      <c r="AX43" s="148"/>
      <c r="AY43" s="34"/>
      <c r="AZ43" s="32" t="str">
        <f t="shared" si="20"/>
        <v/>
      </c>
      <c r="BA43" s="34"/>
      <c r="BB43" s="32" t="str">
        <f t="shared" si="21"/>
        <v/>
      </c>
      <c r="BC43" s="34"/>
      <c r="BD43" s="32" t="str">
        <f t="shared" si="22"/>
        <v/>
      </c>
      <c r="BE43" s="35"/>
      <c r="BF43" s="36" t="str">
        <f t="shared" si="23"/>
        <v/>
      </c>
      <c r="BG43" s="36" t="str">
        <f t="shared" si="24"/>
        <v/>
      </c>
      <c r="BH43" s="36" t="str">
        <f t="shared" si="25"/>
        <v/>
      </c>
      <c r="BI43" s="55"/>
      <c r="BJ43" s="34"/>
      <c r="BK43" s="148"/>
      <c r="BL43" s="34"/>
      <c r="BM43" s="32" t="str">
        <f t="shared" si="26"/>
        <v/>
      </c>
      <c r="BN43" s="34"/>
      <c r="BO43" s="32" t="str">
        <f t="shared" si="27"/>
        <v/>
      </c>
      <c r="BP43" s="34"/>
      <c r="BQ43" s="32" t="str">
        <f t="shared" si="28"/>
        <v/>
      </c>
      <c r="BR43" s="34"/>
      <c r="BS43" s="36" t="str">
        <f t="shared" si="29"/>
        <v/>
      </c>
      <c r="BT43" s="36" t="str">
        <f t="shared" si="30"/>
        <v/>
      </c>
      <c r="BU43" s="36" t="str">
        <f t="shared" si="31"/>
        <v/>
      </c>
      <c r="BV43" s="55"/>
      <c r="BW43" s="36" t="str">
        <f t="shared" si="32"/>
        <v/>
      </c>
      <c r="BX43" s="36" t="str">
        <f t="shared" si="33"/>
        <v/>
      </c>
      <c r="BY43" s="31"/>
      <c r="BZ43" s="38"/>
      <c r="CB43" s="120" t="e">
        <f t="shared" ca="1" si="7"/>
        <v>#VALUE!</v>
      </c>
      <c r="CC43" s="120" t="e">
        <f t="shared" ca="1" si="8"/>
        <v>#VALUE!</v>
      </c>
    </row>
    <row r="44" spans="1:81" s="2" customFormat="1" ht="25.15" customHeight="1" x14ac:dyDescent="0.25">
      <c r="A44" s="52" t="str">
        <f t="shared" si="34"/>
        <v/>
      </c>
      <c r="B44" s="157" t="e">
        <f t="shared" ca="1" si="9"/>
        <v>#VALUE!</v>
      </c>
      <c r="C44" s="157" t="e">
        <f t="shared" ca="1" si="10"/>
        <v>#VALUE!</v>
      </c>
      <c r="D44" s="29"/>
      <c r="E44" s="155" t="str">
        <f ca="1">IFERROR(INDIRECT(ADDRESS(MATCH(D44,CatModules!C:C,0),2,1,1,"CatModules")),"")</f>
        <v/>
      </c>
      <c r="F44" s="96"/>
      <c r="G44" s="156" t="str">
        <f ca="1">IFERROR(INDIRECT(ADDRESS(MATCH(CONCATENATE(E44,"-",F44),CatInt!K:K,0),3,1,1,"CatInt")),"")</f>
        <v/>
      </c>
      <c r="H44" s="45" t="str">
        <f>IF(F44="","",VLOOKUP(F44,#REF!,2,FALSE))</f>
        <v/>
      </c>
      <c r="I44" s="29"/>
      <c r="J44" s="155" t="e">
        <f t="shared" si="0"/>
        <v>#VALUE!</v>
      </c>
      <c r="K44" s="155" t="e">
        <f t="shared" si="1"/>
        <v>#VALUE!</v>
      </c>
      <c r="L44" s="153"/>
      <c r="M44" s="126"/>
      <c r="N44" s="151" t="e">
        <f ca="1">VLOOKUP(M44,CatProd!B:G,6,FALSE)</f>
        <v>#N/A</v>
      </c>
      <c r="O44" s="127"/>
      <c r="P44" s="175" t="e">
        <f ca="1">VLOOKUP(CONCATENATE(N44,"-",O44),CatProdSpec!H:I,2,FALSE)</f>
        <v>#N/A</v>
      </c>
      <c r="Q44" s="30"/>
      <c r="R44" s="149" t="str">
        <f>IFERROR(VLOOKUP(Q44,Setup!D$16:E$25,2,FALSE),"")</f>
        <v/>
      </c>
      <c r="S44" s="51" t="str">
        <f ca="1">IFERROR(IF(OR(I44="",VLOOKUP(I44,CatCostInp!$E$2:$K$88,7,FALSE)=0),"",VLOOKUP(I44,CatCostInp!$E$2:$K$88,7,FALSE)),"")</f>
        <v/>
      </c>
      <c r="T44" s="4" t="e">
        <f>VLOOKUP(U44,#REF!,2,FALSE)</f>
        <v>#REF!</v>
      </c>
      <c r="U44" s="30"/>
      <c r="V44" s="1" t="str">
        <f ca="1">IF(U44=Setup!$C$10,"Grant",IF(Pharmaceuticals!U44=Setup!$C$11,"Local",IF(Pharmaceuticals!U44=Setup!$C$12,"Other","")))</f>
        <v/>
      </c>
      <c r="W44" s="33"/>
      <c r="X44" s="148"/>
      <c r="Y44" s="33"/>
      <c r="Z44" s="36" t="str">
        <f t="shared" si="2"/>
        <v/>
      </c>
      <c r="AA44" s="35"/>
      <c r="AB44" s="32" t="str">
        <f t="shared" si="3"/>
        <v/>
      </c>
      <c r="AC44" s="35"/>
      <c r="AD44" s="32" t="str">
        <f t="shared" si="4"/>
        <v/>
      </c>
      <c r="AE44" s="35"/>
      <c r="AF44" s="36" t="str">
        <f t="shared" si="11"/>
        <v/>
      </c>
      <c r="AG44" s="36" t="str">
        <f t="shared" si="12"/>
        <v/>
      </c>
      <c r="AH44" s="36" t="str">
        <f t="shared" si="13"/>
        <v/>
      </c>
      <c r="AI44" s="55"/>
      <c r="AJ44" s="37"/>
      <c r="AK44" s="148"/>
      <c r="AL44" s="35"/>
      <c r="AM44" s="32" t="str">
        <f t="shared" si="14"/>
        <v/>
      </c>
      <c r="AN44" s="35"/>
      <c r="AO44" s="32" t="str">
        <f t="shared" si="15"/>
        <v/>
      </c>
      <c r="AP44" s="35"/>
      <c r="AQ44" s="32" t="str">
        <f t="shared" si="16"/>
        <v/>
      </c>
      <c r="AR44" s="35"/>
      <c r="AS44" s="36" t="str">
        <f t="shared" si="17"/>
        <v/>
      </c>
      <c r="AT44" s="36" t="str">
        <f t="shared" si="18"/>
        <v/>
      </c>
      <c r="AU44" s="36" t="str">
        <f t="shared" si="19"/>
        <v/>
      </c>
      <c r="AV44" s="55"/>
      <c r="AW44" s="34"/>
      <c r="AX44" s="148"/>
      <c r="AY44" s="34"/>
      <c r="AZ44" s="32" t="str">
        <f t="shared" si="20"/>
        <v/>
      </c>
      <c r="BA44" s="34"/>
      <c r="BB44" s="32" t="str">
        <f t="shared" si="21"/>
        <v/>
      </c>
      <c r="BC44" s="34"/>
      <c r="BD44" s="32" t="str">
        <f t="shared" si="22"/>
        <v/>
      </c>
      <c r="BE44" s="35"/>
      <c r="BF44" s="36" t="str">
        <f t="shared" si="23"/>
        <v/>
      </c>
      <c r="BG44" s="36" t="str">
        <f t="shared" si="24"/>
        <v/>
      </c>
      <c r="BH44" s="36" t="str">
        <f t="shared" si="25"/>
        <v/>
      </c>
      <c r="BI44" s="55"/>
      <c r="BJ44" s="34"/>
      <c r="BK44" s="148"/>
      <c r="BL44" s="34"/>
      <c r="BM44" s="32" t="str">
        <f t="shared" si="26"/>
        <v/>
      </c>
      <c r="BN44" s="34"/>
      <c r="BO44" s="32" t="str">
        <f t="shared" si="27"/>
        <v/>
      </c>
      <c r="BP44" s="34"/>
      <c r="BQ44" s="32" t="str">
        <f t="shared" si="28"/>
        <v/>
      </c>
      <c r="BR44" s="34"/>
      <c r="BS44" s="36" t="str">
        <f t="shared" si="29"/>
        <v/>
      </c>
      <c r="BT44" s="36" t="str">
        <f t="shared" si="30"/>
        <v/>
      </c>
      <c r="BU44" s="36" t="str">
        <f t="shared" si="31"/>
        <v/>
      </c>
      <c r="BV44" s="55"/>
      <c r="BW44" s="36" t="str">
        <f t="shared" si="32"/>
        <v/>
      </c>
      <c r="BX44" s="36" t="str">
        <f t="shared" si="33"/>
        <v/>
      </c>
      <c r="BY44" s="31"/>
      <c r="BZ44" s="38"/>
      <c r="CB44" s="120" t="e">
        <f t="shared" ca="1" si="7"/>
        <v>#VALUE!</v>
      </c>
      <c r="CC44" s="120" t="e">
        <f t="shared" ca="1" si="8"/>
        <v>#VALUE!</v>
      </c>
    </row>
    <row r="45" spans="1:81" s="2" customFormat="1" ht="25.15" customHeight="1" x14ac:dyDescent="0.25">
      <c r="A45" s="52" t="str">
        <f t="shared" si="34"/>
        <v/>
      </c>
      <c r="B45" s="157" t="e">
        <f t="shared" ca="1" si="9"/>
        <v>#VALUE!</v>
      </c>
      <c r="C45" s="157" t="e">
        <f t="shared" ca="1" si="10"/>
        <v>#VALUE!</v>
      </c>
      <c r="D45" s="29"/>
      <c r="E45" s="155" t="str">
        <f ca="1">IFERROR(INDIRECT(ADDRESS(MATCH(D45,CatModules!C:C,0),2,1,1,"CatModules")),"")</f>
        <v/>
      </c>
      <c r="F45" s="96"/>
      <c r="G45" s="156" t="str">
        <f ca="1">IFERROR(INDIRECT(ADDRESS(MATCH(CONCATENATE(E45,"-",F45),CatInt!K:K,0),3,1,1,"CatInt")),"")</f>
        <v/>
      </c>
      <c r="H45" s="45" t="str">
        <f>IF(F45="","",VLOOKUP(F45,#REF!,2,FALSE))</f>
        <v/>
      </c>
      <c r="I45" s="29"/>
      <c r="J45" s="155" t="e">
        <f t="shared" si="0"/>
        <v>#VALUE!</v>
      </c>
      <c r="K45" s="155" t="e">
        <f t="shared" si="1"/>
        <v>#VALUE!</v>
      </c>
      <c r="L45" s="153"/>
      <c r="M45" s="126"/>
      <c r="N45" s="151" t="e">
        <f ca="1">VLOOKUP(M45,CatProd!B:G,6,FALSE)</f>
        <v>#N/A</v>
      </c>
      <c r="O45" s="127"/>
      <c r="P45" s="175" t="e">
        <f ca="1">VLOOKUP(CONCATENATE(N45,"-",O45),CatProdSpec!H:I,2,FALSE)</f>
        <v>#N/A</v>
      </c>
      <c r="Q45" s="30"/>
      <c r="R45" s="149" t="str">
        <f>IFERROR(VLOOKUP(Q45,Setup!D$16:E$25,2,FALSE),"")</f>
        <v/>
      </c>
      <c r="S45" s="51" t="str">
        <f ca="1">IFERROR(IF(OR(I45="",VLOOKUP(I45,CatCostInp!$E$2:$K$88,7,FALSE)=0),"",VLOOKUP(I45,CatCostInp!$E$2:$K$88,7,FALSE)),"")</f>
        <v/>
      </c>
      <c r="T45" s="4" t="e">
        <f>VLOOKUP(U45,#REF!,2,FALSE)</f>
        <v>#REF!</v>
      </c>
      <c r="U45" s="30"/>
      <c r="V45" s="1" t="str">
        <f ca="1">IF(U45=Setup!$C$10,"Grant",IF(Pharmaceuticals!U45=Setup!$C$11,"Local",IF(Pharmaceuticals!U45=Setup!$C$12,"Other","")))</f>
        <v/>
      </c>
      <c r="W45" s="33"/>
      <c r="X45" s="148"/>
      <c r="Y45" s="33"/>
      <c r="Z45" s="36" t="str">
        <f t="shared" si="2"/>
        <v/>
      </c>
      <c r="AA45" s="35"/>
      <c r="AB45" s="32" t="str">
        <f t="shared" si="3"/>
        <v/>
      </c>
      <c r="AC45" s="35"/>
      <c r="AD45" s="32" t="str">
        <f t="shared" si="4"/>
        <v/>
      </c>
      <c r="AE45" s="35"/>
      <c r="AF45" s="36" t="str">
        <f t="shared" si="11"/>
        <v/>
      </c>
      <c r="AG45" s="36" t="str">
        <f t="shared" si="12"/>
        <v/>
      </c>
      <c r="AH45" s="36" t="str">
        <f t="shared" si="13"/>
        <v/>
      </c>
      <c r="AI45" s="55"/>
      <c r="AJ45" s="37"/>
      <c r="AK45" s="148"/>
      <c r="AL45" s="35"/>
      <c r="AM45" s="32" t="str">
        <f t="shared" si="14"/>
        <v/>
      </c>
      <c r="AN45" s="35"/>
      <c r="AO45" s="32" t="str">
        <f t="shared" si="15"/>
        <v/>
      </c>
      <c r="AP45" s="35"/>
      <c r="AQ45" s="32" t="str">
        <f t="shared" si="16"/>
        <v/>
      </c>
      <c r="AR45" s="35"/>
      <c r="AS45" s="36" t="str">
        <f t="shared" si="17"/>
        <v/>
      </c>
      <c r="AT45" s="36" t="str">
        <f t="shared" si="18"/>
        <v/>
      </c>
      <c r="AU45" s="36" t="str">
        <f t="shared" si="19"/>
        <v/>
      </c>
      <c r="AV45" s="55"/>
      <c r="AW45" s="34"/>
      <c r="AX45" s="148"/>
      <c r="AY45" s="34"/>
      <c r="AZ45" s="32" t="str">
        <f t="shared" si="20"/>
        <v/>
      </c>
      <c r="BA45" s="34"/>
      <c r="BB45" s="32" t="str">
        <f t="shared" si="21"/>
        <v/>
      </c>
      <c r="BC45" s="34"/>
      <c r="BD45" s="32" t="str">
        <f t="shared" si="22"/>
        <v/>
      </c>
      <c r="BE45" s="35"/>
      <c r="BF45" s="36" t="str">
        <f t="shared" si="23"/>
        <v/>
      </c>
      <c r="BG45" s="36" t="str">
        <f t="shared" si="24"/>
        <v/>
      </c>
      <c r="BH45" s="36" t="str">
        <f t="shared" si="25"/>
        <v/>
      </c>
      <c r="BI45" s="55"/>
      <c r="BJ45" s="34"/>
      <c r="BK45" s="148"/>
      <c r="BL45" s="34"/>
      <c r="BM45" s="32" t="str">
        <f t="shared" si="26"/>
        <v/>
      </c>
      <c r="BN45" s="34"/>
      <c r="BO45" s="32" t="str">
        <f t="shared" si="27"/>
        <v/>
      </c>
      <c r="BP45" s="34"/>
      <c r="BQ45" s="32" t="str">
        <f t="shared" si="28"/>
        <v/>
      </c>
      <c r="BR45" s="34"/>
      <c r="BS45" s="36" t="str">
        <f t="shared" si="29"/>
        <v/>
      </c>
      <c r="BT45" s="36" t="str">
        <f t="shared" si="30"/>
        <v/>
      </c>
      <c r="BU45" s="36" t="str">
        <f t="shared" si="31"/>
        <v/>
      </c>
      <c r="BV45" s="55"/>
      <c r="BW45" s="36" t="str">
        <f t="shared" si="32"/>
        <v/>
      </c>
      <c r="BX45" s="36" t="str">
        <f t="shared" si="33"/>
        <v/>
      </c>
      <c r="BY45" s="31"/>
      <c r="BZ45" s="38"/>
      <c r="CB45" s="120" t="e">
        <f t="shared" ca="1" si="7"/>
        <v>#VALUE!</v>
      </c>
      <c r="CC45" s="120" t="e">
        <f t="shared" ca="1" si="8"/>
        <v>#VALUE!</v>
      </c>
    </row>
    <row r="46" spans="1:81" s="2" customFormat="1" ht="25.15" customHeight="1" x14ac:dyDescent="0.25">
      <c r="A46" s="52" t="str">
        <f t="shared" si="34"/>
        <v/>
      </c>
      <c r="B46" s="157" t="e">
        <f t="shared" ca="1" si="9"/>
        <v>#VALUE!</v>
      </c>
      <c r="C46" s="157" t="e">
        <f t="shared" ca="1" si="10"/>
        <v>#VALUE!</v>
      </c>
      <c r="D46" s="29"/>
      <c r="E46" s="155" t="str">
        <f ca="1">IFERROR(INDIRECT(ADDRESS(MATCH(D46,CatModules!C:C,0),2,1,1,"CatModules")),"")</f>
        <v/>
      </c>
      <c r="F46" s="96"/>
      <c r="G46" s="156" t="str">
        <f ca="1">IFERROR(INDIRECT(ADDRESS(MATCH(CONCATENATE(E46,"-",F46),CatInt!K:K,0),3,1,1,"CatInt")),"")</f>
        <v/>
      </c>
      <c r="H46" s="45" t="str">
        <f>IF(F46="","",VLOOKUP(F46,#REF!,2,FALSE))</f>
        <v/>
      </c>
      <c r="I46" s="29"/>
      <c r="J46" s="155" t="e">
        <f t="shared" si="0"/>
        <v>#VALUE!</v>
      </c>
      <c r="K46" s="155" t="e">
        <f t="shared" si="1"/>
        <v>#VALUE!</v>
      </c>
      <c r="L46" s="153"/>
      <c r="M46" s="126"/>
      <c r="N46" s="151" t="e">
        <f ca="1">VLOOKUP(M46,CatProd!B:G,6,FALSE)</f>
        <v>#N/A</v>
      </c>
      <c r="O46" s="127"/>
      <c r="P46" s="175" t="e">
        <f ca="1">VLOOKUP(CONCATENATE(N46,"-",O46),CatProdSpec!H:I,2,FALSE)</f>
        <v>#N/A</v>
      </c>
      <c r="Q46" s="30"/>
      <c r="R46" s="149" t="str">
        <f>IFERROR(VLOOKUP(Q46,Setup!D$16:E$25,2,FALSE),"")</f>
        <v/>
      </c>
      <c r="S46" s="51" t="str">
        <f ca="1">IFERROR(IF(OR(I46="",VLOOKUP(I46,CatCostInp!$E$2:$K$88,7,FALSE)=0),"",VLOOKUP(I46,CatCostInp!$E$2:$K$88,7,FALSE)),"")</f>
        <v/>
      </c>
      <c r="T46" s="4" t="e">
        <f>VLOOKUP(U46,#REF!,2,FALSE)</f>
        <v>#REF!</v>
      </c>
      <c r="U46" s="30"/>
      <c r="V46" s="1" t="str">
        <f ca="1">IF(U46=Setup!$C$10,"Grant",IF(Pharmaceuticals!U46=Setup!$C$11,"Local",IF(Pharmaceuticals!U46=Setup!$C$12,"Other","")))</f>
        <v/>
      </c>
      <c r="W46" s="33"/>
      <c r="X46" s="148"/>
      <c r="Y46" s="33"/>
      <c r="Z46" s="36" t="str">
        <f t="shared" si="2"/>
        <v/>
      </c>
      <c r="AA46" s="35"/>
      <c r="AB46" s="32" t="str">
        <f t="shared" si="3"/>
        <v/>
      </c>
      <c r="AC46" s="35"/>
      <c r="AD46" s="32" t="str">
        <f t="shared" si="4"/>
        <v/>
      </c>
      <c r="AE46" s="35"/>
      <c r="AF46" s="36" t="str">
        <f t="shared" si="11"/>
        <v/>
      </c>
      <c r="AG46" s="36" t="str">
        <f t="shared" si="12"/>
        <v/>
      </c>
      <c r="AH46" s="36" t="str">
        <f t="shared" si="13"/>
        <v/>
      </c>
      <c r="AI46" s="55"/>
      <c r="AJ46" s="37"/>
      <c r="AK46" s="148"/>
      <c r="AL46" s="35"/>
      <c r="AM46" s="32" t="str">
        <f t="shared" si="14"/>
        <v/>
      </c>
      <c r="AN46" s="35"/>
      <c r="AO46" s="32" t="str">
        <f t="shared" si="15"/>
        <v/>
      </c>
      <c r="AP46" s="35"/>
      <c r="AQ46" s="32" t="str">
        <f t="shared" si="16"/>
        <v/>
      </c>
      <c r="AR46" s="35"/>
      <c r="AS46" s="36" t="str">
        <f t="shared" si="17"/>
        <v/>
      </c>
      <c r="AT46" s="36" t="str">
        <f t="shared" si="18"/>
        <v/>
      </c>
      <c r="AU46" s="36" t="str">
        <f t="shared" si="19"/>
        <v/>
      </c>
      <c r="AV46" s="55"/>
      <c r="AW46" s="34"/>
      <c r="AX46" s="148"/>
      <c r="AY46" s="34"/>
      <c r="AZ46" s="32" t="str">
        <f t="shared" si="20"/>
        <v/>
      </c>
      <c r="BA46" s="34"/>
      <c r="BB46" s="32" t="str">
        <f t="shared" si="21"/>
        <v/>
      </c>
      <c r="BC46" s="34"/>
      <c r="BD46" s="32" t="str">
        <f t="shared" si="22"/>
        <v/>
      </c>
      <c r="BE46" s="35"/>
      <c r="BF46" s="36" t="str">
        <f t="shared" si="23"/>
        <v/>
      </c>
      <c r="BG46" s="36" t="str">
        <f t="shared" si="24"/>
        <v/>
      </c>
      <c r="BH46" s="36" t="str">
        <f t="shared" si="25"/>
        <v/>
      </c>
      <c r="BI46" s="55"/>
      <c r="BJ46" s="34"/>
      <c r="BK46" s="148"/>
      <c r="BL46" s="34"/>
      <c r="BM46" s="32" t="str">
        <f t="shared" si="26"/>
        <v/>
      </c>
      <c r="BN46" s="34"/>
      <c r="BO46" s="32" t="str">
        <f t="shared" si="27"/>
        <v/>
      </c>
      <c r="BP46" s="34"/>
      <c r="BQ46" s="32" t="str">
        <f t="shared" si="28"/>
        <v/>
      </c>
      <c r="BR46" s="34"/>
      <c r="BS46" s="36" t="str">
        <f t="shared" si="29"/>
        <v/>
      </c>
      <c r="BT46" s="36" t="str">
        <f t="shared" si="30"/>
        <v/>
      </c>
      <c r="BU46" s="36" t="str">
        <f t="shared" si="31"/>
        <v/>
      </c>
      <c r="BV46" s="55"/>
      <c r="BW46" s="36" t="str">
        <f t="shared" si="32"/>
        <v/>
      </c>
      <c r="BX46" s="36" t="str">
        <f t="shared" si="33"/>
        <v/>
      </c>
      <c r="BY46" s="31"/>
      <c r="BZ46" s="38"/>
      <c r="CB46" s="120" t="e">
        <f t="shared" ca="1" si="7"/>
        <v>#VALUE!</v>
      </c>
      <c r="CC46" s="120" t="e">
        <f t="shared" ca="1" si="8"/>
        <v>#VALUE!</v>
      </c>
    </row>
    <row r="47" spans="1:81" s="2" customFormat="1" ht="25.15" customHeight="1" x14ac:dyDescent="0.25">
      <c r="A47" s="52" t="str">
        <f t="shared" si="34"/>
        <v/>
      </c>
      <c r="B47" s="157" t="e">
        <f t="shared" ca="1" si="9"/>
        <v>#VALUE!</v>
      </c>
      <c r="C47" s="157" t="e">
        <f t="shared" ca="1" si="10"/>
        <v>#VALUE!</v>
      </c>
      <c r="D47" s="29"/>
      <c r="E47" s="155" t="str">
        <f ca="1">IFERROR(INDIRECT(ADDRESS(MATCH(D47,CatModules!C:C,0),2,1,1,"CatModules")),"")</f>
        <v/>
      </c>
      <c r="F47" s="96"/>
      <c r="G47" s="156" t="str">
        <f ca="1">IFERROR(INDIRECT(ADDRESS(MATCH(CONCATENATE(E47,"-",F47),CatInt!K:K,0),3,1,1,"CatInt")),"")</f>
        <v/>
      </c>
      <c r="H47" s="45" t="str">
        <f>IF(F47="","",VLOOKUP(F47,#REF!,2,FALSE))</f>
        <v/>
      </c>
      <c r="I47" s="29"/>
      <c r="J47" s="155" t="e">
        <f t="shared" si="0"/>
        <v>#VALUE!</v>
      </c>
      <c r="K47" s="155" t="e">
        <f t="shared" si="1"/>
        <v>#VALUE!</v>
      </c>
      <c r="L47" s="153"/>
      <c r="M47" s="126"/>
      <c r="N47" s="151" t="e">
        <f ca="1">VLOOKUP(M47,CatProd!B:G,6,FALSE)</f>
        <v>#N/A</v>
      </c>
      <c r="O47" s="127"/>
      <c r="P47" s="175" t="e">
        <f ca="1">VLOOKUP(CONCATENATE(N47,"-",O47),CatProdSpec!H:I,2,FALSE)</f>
        <v>#N/A</v>
      </c>
      <c r="Q47" s="30"/>
      <c r="R47" s="149" t="str">
        <f>IFERROR(VLOOKUP(Q47,Setup!D$16:E$25,2,FALSE),"")</f>
        <v/>
      </c>
      <c r="S47" s="51" t="str">
        <f ca="1">IFERROR(IF(OR(I47="",VLOOKUP(I47,CatCostInp!$E$2:$K$88,7,FALSE)=0),"",VLOOKUP(I47,CatCostInp!$E$2:$K$88,7,FALSE)),"")</f>
        <v/>
      </c>
      <c r="T47" s="4" t="e">
        <f>VLOOKUP(U47,#REF!,2,FALSE)</f>
        <v>#REF!</v>
      </c>
      <c r="U47" s="30"/>
      <c r="V47" s="1" t="str">
        <f ca="1">IF(U47=Setup!$C$10,"Grant",IF(Pharmaceuticals!U47=Setup!$C$11,"Local",IF(Pharmaceuticals!U47=Setup!$C$12,"Other","")))</f>
        <v/>
      </c>
      <c r="W47" s="33"/>
      <c r="X47" s="148"/>
      <c r="Y47" s="33"/>
      <c r="Z47" s="36" t="str">
        <f t="shared" si="2"/>
        <v/>
      </c>
      <c r="AA47" s="35"/>
      <c r="AB47" s="32" t="str">
        <f t="shared" si="3"/>
        <v/>
      </c>
      <c r="AC47" s="35"/>
      <c r="AD47" s="32" t="str">
        <f t="shared" si="4"/>
        <v/>
      </c>
      <c r="AE47" s="35"/>
      <c r="AF47" s="36" t="str">
        <f t="shared" si="11"/>
        <v/>
      </c>
      <c r="AG47" s="36" t="str">
        <f t="shared" si="12"/>
        <v/>
      </c>
      <c r="AH47" s="36" t="str">
        <f t="shared" si="13"/>
        <v/>
      </c>
      <c r="AI47" s="55"/>
      <c r="AJ47" s="37"/>
      <c r="AK47" s="148"/>
      <c r="AL47" s="35"/>
      <c r="AM47" s="32" t="str">
        <f t="shared" si="14"/>
        <v/>
      </c>
      <c r="AN47" s="35"/>
      <c r="AO47" s="32" t="str">
        <f t="shared" si="15"/>
        <v/>
      </c>
      <c r="AP47" s="35"/>
      <c r="AQ47" s="32" t="str">
        <f t="shared" si="16"/>
        <v/>
      </c>
      <c r="AR47" s="35"/>
      <c r="AS47" s="36" t="str">
        <f t="shared" si="17"/>
        <v/>
      </c>
      <c r="AT47" s="36" t="str">
        <f t="shared" si="18"/>
        <v/>
      </c>
      <c r="AU47" s="36" t="str">
        <f t="shared" si="19"/>
        <v/>
      </c>
      <c r="AV47" s="55"/>
      <c r="AW47" s="34"/>
      <c r="AX47" s="148"/>
      <c r="AY47" s="34"/>
      <c r="AZ47" s="32" t="str">
        <f t="shared" si="20"/>
        <v/>
      </c>
      <c r="BA47" s="34"/>
      <c r="BB47" s="32" t="str">
        <f t="shared" si="21"/>
        <v/>
      </c>
      <c r="BC47" s="34"/>
      <c r="BD47" s="32" t="str">
        <f t="shared" si="22"/>
        <v/>
      </c>
      <c r="BE47" s="35"/>
      <c r="BF47" s="36" t="str">
        <f t="shared" si="23"/>
        <v/>
      </c>
      <c r="BG47" s="36" t="str">
        <f t="shared" si="24"/>
        <v/>
      </c>
      <c r="BH47" s="36" t="str">
        <f t="shared" si="25"/>
        <v/>
      </c>
      <c r="BI47" s="55"/>
      <c r="BJ47" s="34"/>
      <c r="BK47" s="148"/>
      <c r="BL47" s="34"/>
      <c r="BM47" s="32" t="str">
        <f t="shared" si="26"/>
        <v/>
      </c>
      <c r="BN47" s="34"/>
      <c r="BO47" s="32" t="str">
        <f t="shared" si="27"/>
        <v/>
      </c>
      <c r="BP47" s="34"/>
      <c r="BQ47" s="32" t="str">
        <f t="shared" si="28"/>
        <v/>
      </c>
      <c r="BR47" s="34"/>
      <c r="BS47" s="36" t="str">
        <f t="shared" si="29"/>
        <v/>
      </c>
      <c r="BT47" s="36" t="str">
        <f t="shared" si="30"/>
        <v/>
      </c>
      <c r="BU47" s="36" t="str">
        <f t="shared" si="31"/>
        <v/>
      </c>
      <c r="BV47" s="55"/>
      <c r="BW47" s="36" t="str">
        <f t="shared" si="32"/>
        <v/>
      </c>
      <c r="BX47" s="36" t="str">
        <f t="shared" si="33"/>
        <v/>
      </c>
      <c r="BY47" s="31"/>
      <c r="BZ47" s="38"/>
      <c r="CB47" s="120" t="e">
        <f t="shared" ca="1" si="7"/>
        <v>#VALUE!</v>
      </c>
      <c r="CC47" s="120" t="e">
        <f t="shared" ca="1" si="8"/>
        <v>#VALUE!</v>
      </c>
    </row>
    <row r="48" spans="1:81" s="2" customFormat="1" ht="25.15" customHeight="1" x14ac:dyDescent="0.25">
      <c r="A48" s="52" t="str">
        <f t="shared" si="34"/>
        <v/>
      </c>
      <c r="B48" s="157" t="e">
        <f t="shared" ca="1" si="9"/>
        <v>#VALUE!</v>
      </c>
      <c r="C48" s="157" t="e">
        <f t="shared" ca="1" si="10"/>
        <v>#VALUE!</v>
      </c>
      <c r="D48" s="29"/>
      <c r="E48" s="155" t="str">
        <f ca="1">IFERROR(INDIRECT(ADDRESS(MATCH(D48,CatModules!C:C,0),2,1,1,"CatModules")),"")</f>
        <v/>
      </c>
      <c r="F48" s="96"/>
      <c r="G48" s="156" t="str">
        <f ca="1">IFERROR(INDIRECT(ADDRESS(MATCH(CONCATENATE(E48,"-",F48),CatInt!K:K,0),3,1,1,"CatInt")),"")</f>
        <v/>
      </c>
      <c r="H48" s="45" t="str">
        <f>IF(F48="","",VLOOKUP(F48,#REF!,2,FALSE))</f>
        <v/>
      </c>
      <c r="I48" s="29"/>
      <c r="J48" s="155" t="e">
        <f t="shared" si="0"/>
        <v>#VALUE!</v>
      </c>
      <c r="K48" s="155" t="e">
        <f t="shared" si="1"/>
        <v>#VALUE!</v>
      </c>
      <c r="L48" s="153"/>
      <c r="M48" s="126"/>
      <c r="N48" s="151" t="e">
        <f ca="1">VLOOKUP(M48,CatProd!B:G,6,FALSE)</f>
        <v>#N/A</v>
      </c>
      <c r="O48" s="127"/>
      <c r="P48" s="175" t="e">
        <f ca="1">VLOOKUP(CONCATENATE(N48,"-",O48),CatProdSpec!H:I,2,FALSE)</f>
        <v>#N/A</v>
      </c>
      <c r="Q48" s="30"/>
      <c r="R48" s="149" t="str">
        <f>IFERROR(VLOOKUP(Q48,Setup!D$16:E$25,2,FALSE),"")</f>
        <v/>
      </c>
      <c r="S48" s="51" t="str">
        <f ca="1">IFERROR(IF(OR(I48="",VLOOKUP(I48,CatCostInp!$E$2:$K$88,7,FALSE)=0),"",VLOOKUP(I48,CatCostInp!$E$2:$K$88,7,FALSE)),"")</f>
        <v/>
      </c>
      <c r="T48" s="4" t="e">
        <f>VLOOKUP(U48,#REF!,2,FALSE)</f>
        <v>#REF!</v>
      </c>
      <c r="U48" s="30"/>
      <c r="V48" s="1" t="str">
        <f ca="1">IF(U48=Setup!$C$10,"Grant",IF(Pharmaceuticals!U48=Setup!$C$11,"Local",IF(Pharmaceuticals!U48=Setup!$C$12,"Other","")))</f>
        <v/>
      </c>
      <c r="W48" s="33"/>
      <c r="X48" s="148"/>
      <c r="Y48" s="33"/>
      <c r="Z48" s="36" t="str">
        <f t="shared" si="2"/>
        <v/>
      </c>
      <c r="AA48" s="35"/>
      <c r="AB48" s="32" t="str">
        <f t="shared" si="3"/>
        <v/>
      </c>
      <c r="AC48" s="35"/>
      <c r="AD48" s="32" t="str">
        <f t="shared" si="4"/>
        <v/>
      </c>
      <c r="AE48" s="35"/>
      <c r="AF48" s="36" t="str">
        <f t="shared" si="11"/>
        <v/>
      </c>
      <c r="AG48" s="36" t="str">
        <f t="shared" si="12"/>
        <v/>
      </c>
      <c r="AH48" s="36" t="str">
        <f t="shared" si="13"/>
        <v/>
      </c>
      <c r="AI48" s="55"/>
      <c r="AJ48" s="37"/>
      <c r="AK48" s="148"/>
      <c r="AL48" s="35"/>
      <c r="AM48" s="32" t="str">
        <f t="shared" si="14"/>
        <v/>
      </c>
      <c r="AN48" s="35"/>
      <c r="AO48" s="32" t="str">
        <f t="shared" si="15"/>
        <v/>
      </c>
      <c r="AP48" s="35"/>
      <c r="AQ48" s="32" t="str">
        <f t="shared" si="16"/>
        <v/>
      </c>
      <c r="AR48" s="35"/>
      <c r="AS48" s="36" t="str">
        <f t="shared" si="17"/>
        <v/>
      </c>
      <c r="AT48" s="36" t="str">
        <f t="shared" si="18"/>
        <v/>
      </c>
      <c r="AU48" s="36" t="str">
        <f t="shared" si="19"/>
        <v/>
      </c>
      <c r="AV48" s="55"/>
      <c r="AW48" s="34"/>
      <c r="AX48" s="148"/>
      <c r="AY48" s="34"/>
      <c r="AZ48" s="32" t="str">
        <f t="shared" si="20"/>
        <v/>
      </c>
      <c r="BA48" s="34"/>
      <c r="BB48" s="32" t="str">
        <f t="shared" si="21"/>
        <v/>
      </c>
      <c r="BC48" s="34"/>
      <c r="BD48" s="32" t="str">
        <f t="shared" si="22"/>
        <v/>
      </c>
      <c r="BE48" s="35"/>
      <c r="BF48" s="36" t="str">
        <f t="shared" si="23"/>
        <v/>
      </c>
      <c r="BG48" s="36" t="str">
        <f t="shared" si="24"/>
        <v/>
      </c>
      <c r="BH48" s="36" t="str">
        <f t="shared" si="25"/>
        <v/>
      </c>
      <c r="BI48" s="55"/>
      <c r="BJ48" s="34"/>
      <c r="BK48" s="148"/>
      <c r="BL48" s="34"/>
      <c r="BM48" s="32" t="str">
        <f t="shared" si="26"/>
        <v/>
      </c>
      <c r="BN48" s="34"/>
      <c r="BO48" s="32" t="str">
        <f t="shared" si="27"/>
        <v/>
      </c>
      <c r="BP48" s="34"/>
      <c r="BQ48" s="32" t="str">
        <f t="shared" si="28"/>
        <v/>
      </c>
      <c r="BR48" s="34"/>
      <c r="BS48" s="36" t="str">
        <f t="shared" si="29"/>
        <v/>
      </c>
      <c r="BT48" s="36" t="str">
        <f t="shared" si="30"/>
        <v/>
      </c>
      <c r="BU48" s="36" t="str">
        <f t="shared" si="31"/>
        <v/>
      </c>
      <c r="BV48" s="55"/>
      <c r="BW48" s="36" t="str">
        <f t="shared" si="32"/>
        <v/>
      </c>
      <c r="BX48" s="36" t="str">
        <f t="shared" si="33"/>
        <v/>
      </c>
      <c r="BY48" s="31"/>
      <c r="BZ48" s="38"/>
      <c r="CB48" s="120" t="e">
        <f t="shared" ca="1" si="7"/>
        <v>#VALUE!</v>
      </c>
      <c r="CC48" s="120" t="e">
        <f t="shared" ca="1" si="8"/>
        <v>#VALUE!</v>
      </c>
    </row>
    <row r="49" spans="1:81" s="2" customFormat="1" ht="25.15" customHeight="1" x14ac:dyDescent="0.25">
      <c r="A49" s="52" t="str">
        <f t="shared" si="34"/>
        <v/>
      </c>
      <c r="B49" s="157" t="e">
        <f t="shared" ca="1" si="9"/>
        <v>#VALUE!</v>
      </c>
      <c r="C49" s="157" t="e">
        <f t="shared" ca="1" si="10"/>
        <v>#VALUE!</v>
      </c>
      <c r="D49" s="29"/>
      <c r="E49" s="155" t="str">
        <f ca="1">IFERROR(INDIRECT(ADDRESS(MATCH(D49,CatModules!C:C,0),2,1,1,"CatModules")),"")</f>
        <v/>
      </c>
      <c r="F49" s="96"/>
      <c r="G49" s="156" t="str">
        <f ca="1">IFERROR(INDIRECT(ADDRESS(MATCH(CONCATENATE(E49,"-",F49),CatInt!K:K,0),3,1,1,"CatInt")),"")</f>
        <v/>
      </c>
      <c r="H49" s="45" t="str">
        <f>IF(F49="","",VLOOKUP(F49,#REF!,2,FALSE))</f>
        <v/>
      </c>
      <c r="I49" s="29"/>
      <c r="J49" s="155" t="e">
        <f t="shared" si="0"/>
        <v>#VALUE!</v>
      </c>
      <c r="K49" s="155" t="e">
        <f t="shared" si="1"/>
        <v>#VALUE!</v>
      </c>
      <c r="L49" s="153"/>
      <c r="M49" s="126"/>
      <c r="N49" s="151" t="e">
        <f ca="1">VLOOKUP(M49,CatProd!B:G,6,FALSE)</f>
        <v>#N/A</v>
      </c>
      <c r="O49" s="127"/>
      <c r="P49" s="175" t="e">
        <f ca="1">VLOOKUP(CONCATENATE(N49,"-",O49),CatProdSpec!H:I,2,FALSE)</f>
        <v>#N/A</v>
      </c>
      <c r="Q49" s="30"/>
      <c r="R49" s="149" t="str">
        <f>IFERROR(VLOOKUP(Q49,Setup!D$16:E$25,2,FALSE),"")</f>
        <v/>
      </c>
      <c r="S49" s="51" t="str">
        <f ca="1">IFERROR(IF(OR(I49="",VLOOKUP(I49,CatCostInp!$E$2:$K$88,7,FALSE)=0),"",VLOOKUP(I49,CatCostInp!$E$2:$K$88,7,FALSE)),"")</f>
        <v/>
      </c>
      <c r="T49" s="4" t="e">
        <f>VLOOKUP(U49,#REF!,2,FALSE)</f>
        <v>#REF!</v>
      </c>
      <c r="U49" s="30"/>
      <c r="V49" s="1" t="str">
        <f ca="1">IF(U49=Setup!$C$10,"Grant",IF(Pharmaceuticals!U49=Setup!$C$11,"Local",IF(Pharmaceuticals!U49=Setup!$C$12,"Other","")))</f>
        <v/>
      </c>
      <c r="W49" s="33"/>
      <c r="X49" s="148"/>
      <c r="Y49" s="33"/>
      <c r="Z49" s="36" t="str">
        <f t="shared" si="2"/>
        <v/>
      </c>
      <c r="AA49" s="35"/>
      <c r="AB49" s="32" t="str">
        <f t="shared" si="3"/>
        <v/>
      </c>
      <c r="AC49" s="35"/>
      <c r="AD49" s="32" t="str">
        <f t="shared" si="4"/>
        <v/>
      </c>
      <c r="AE49" s="35"/>
      <c r="AF49" s="36" t="str">
        <f t="shared" si="11"/>
        <v/>
      </c>
      <c r="AG49" s="36" t="str">
        <f t="shared" si="12"/>
        <v/>
      </c>
      <c r="AH49" s="36" t="str">
        <f t="shared" si="13"/>
        <v/>
      </c>
      <c r="AI49" s="55"/>
      <c r="AJ49" s="37"/>
      <c r="AK49" s="148"/>
      <c r="AL49" s="35"/>
      <c r="AM49" s="32" t="str">
        <f t="shared" si="14"/>
        <v/>
      </c>
      <c r="AN49" s="35"/>
      <c r="AO49" s="32" t="str">
        <f t="shared" si="15"/>
        <v/>
      </c>
      <c r="AP49" s="35"/>
      <c r="AQ49" s="32" t="str">
        <f t="shared" si="16"/>
        <v/>
      </c>
      <c r="AR49" s="35"/>
      <c r="AS49" s="36" t="str">
        <f t="shared" si="17"/>
        <v/>
      </c>
      <c r="AT49" s="36" t="str">
        <f t="shared" si="18"/>
        <v/>
      </c>
      <c r="AU49" s="36" t="str">
        <f t="shared" si="19"/>
        <v/>
      </c>
      <c r="AV49" s="55"/>
      <c r="AW49" s="34"/>
      <c r="AX49" s="148"/>
      <c r="AY49" s="34"/>
      <c r="AZ49" s="32" t="str">
        <f t="shared" si="20"/>
        <v/>
      </c>
      <c r="BA49" s="34"/>
      <c r="BB49" s="32" t="str">
        <f t="shared" si="21"/>
        <v/>
      </c>
      <c r="BC49" s="34"/>
      <c r="BD49" s="32" t="str">
        <f t="shared" si="22"/>
        <v/>
      </c>
      <c r="BE49" s="35"/>
      <c r="BF49" s="36" t="str">
        <f t="shared" si="23"/>
        <v/>
      </c>
      <c r="BG49" s="36" t="str">
        <f t="shared" si="24"/>
        <v/>
      </c>
      <c r="BH49" s="36" t="str">
        <f t="shared" si="25"/>
        <v/>
      </c>
      <c r="BI49" s="55"/>
      <c r="BJ49" s="34"/>
      <c r="BK49" s="148"/>
      <c r="BL49" s="34"/>
      <c r="BM49" s="32" t="str">
        <f t="shared" si="26"/>
        <v/>
      </c>
      <c r="BN49" s="34"/>
      <c r="BO49" s="32" t="str">
        <f t="shared" si="27"/>
        <v/>
      </c>
      <c r="BP49" s="34"/>
      <c r="BQ49" s="32" t="str">
        <f t="shared" si="28"/>
        <v/>
      </c>
      <c r="BR49" s="34"/>
      <c r="BS49" s="36" t="str">
        <f t="shared" si="29"/>
        <v/>
      </c>
      <c r="BT49" s="36" t="str">
        <f t="shared" si="30"/>
        <v/>
      </c>
      <c r="BU49" s="36" t="str">
        <f t="shared" si="31"/>
        <v/>
      </c>
      <c r="BV49" s="55"/>
      <c r="BW49" s="36" t="str">
        <f t="shared" si="32"/>
        <v/>
      </c>
      <c r="BX49" s="36" t="str">
        <f t="shared" si="33"/>
        <v/>
      </c>
      <c r="BY49" s="31"/>
      <c r="BZ49" s="38"/>
      <c r="CB49" s="120" t="e">
        <f t="shared" ca="1" si="7"/>
        <v>#VALUE!</v>
      </c>
      <c r="CC49" s="120" t="e">
        <f t="shared" ca="1" si="8"/>
        <v>#VALUE!</v>
      </c>
    </row>
    <row r="50" spans="1:81" s="2" customFormat="1" ht="25.15" customHeight="1" x14ac:dyDescent="0.25">
      <c r="A50" s="52" t="str">
        <f t="shared" si="34"/>
        <v/>
      </c>
      <c r="B50" s="157" t="e">
        <f t="shared" ca="1" si="9"/>
        <v>#VALUE!</v>
      </c>
      <c r="C50" s="157" t="e">
        <f t="shared" ca="1" si="10"/>
        <v>#VALUE!</v>
      </c>
      <c r="D50" s="29"/>
      <c r="E50" s="155" t="str">
        <f ca="1">IFERROR(INDIRECT(ADDRESS(MATCH(D50,CatModules!C:C,0),2,1,1,"CatModules")),"")</f>
        <v/>
      </c>
      <c r="F50" s="96"/>
      <c r="G50" s="156" t="str">
        <f ca="1">IFERROR(INDIRECT(ADDRESS(MATCH(CONCATENATE(E50,"-",F50),CatInt!K:K,0),3,1,1,"CatInt")),"")</f>
        <v/>
      </c>
      <c r="H50" s="45" t="str">
        <f>IF(F50="","",VLOOKUP(F50,#REF!,2,FALSE))</f>
        <v/>
      </c>
      <c r="I50" s="29"/>
      <c r="J50" s="155" t="e">
        <f t="shared" si="0"/>
        <v>#VALUE!</v>
      </c>
      <c r="K50" s="155" t="e">
        <f t="shared" si="1"/>
        <v>#VALUE!</v>
      </c>
      <c r="L50" s="153"/>
      <c r="M50" s="126"/>
      <c r="N50" s="151" t="e">
        <f ca="1">VLOOKUP(M50,CatProd!B:G,6,FALSE)</f>
        <v>#N/A</v>
      </c>
      <c r="O50" s="127"/>
      <c r="P50" s="175" t="e">
        <f ca="1">VLOOKUP(CONCATENATE(N50,"-",O50),CatProdSpec!H:I,2,FALSE)</f>
        <v>#N/A</v>
      </c>
      <c r="Q50" s="30"/>
      <c r="R50" s="149" t="str">
        <f>IFERROR(VLOOKUP(Q50,Setup!D$16:E$25,2,FALSE),"")</f>
        <v/>
      </c>
      <c r="S50" s="51" t="str">
        <f ca="1">IFERROR(IF(OR(I50="",VLOOKUP(I50,CatCostInp!$E$2:$K$88,7,FALSE)=0),"",VLOOKUP(I50,CatCostInp!$E$2:$K$88,7,FALSE)),"")</f>
        <v/>
      </c>
      <c r="T50" s="4" t="e">
        <f>VLOOKUP(U50,#REF!,2,FALSE)</f>
        <v>#REF!</v>
      </c>
      <c r="U50" s="30"/>
      <c r="V50" s="1" t="str">
        <f ca="1">IF(U50=Setup!$C$10,"Grant",IF(Pharmaceuticals!U50=Setup!$C$11,"Local",IF(Pharmaceuticals!U50=Setup!$C$12,"Other","")))</f>
        <v/>
      </c>
      <c r="W50" s="33"/>
      <c r="X50" s="148"/>
      <c r="Y50" s="33"/>
      <c r="Z50" s="36" t="str">
        <f t="shared" si="2"/>
        <v/>
      </c>
      <c r="AA50" s="35"/>
      <c r="AB50" s="32" t="str">
        <f t="shared" si="3"/>
        <v/>
      </c>
      <c r="AC50" s="35"/>
      <c r="AD50" s="32" t="str">
        <f t="shared" si="4"/>
        <v/>
      </c>
      <c r="AE50" s="35"/>
      <c r="AF50" s="36" t="str">
        <f t="shared" si="11"/>
        <v/>
      </c>
      <c r="AG50" s="36" t="str">
        <f t="shared" si="12"/>
        <v/>
      </c>
      <c r="AH50" s="36" t="str">
        <f t="shared" si="13"/>
        <v/>
      </c>
      <c r="AI50" s="55"/>
      <c r="AJ50" s="37"/>
      <c r="AK50" s="148"/>
      <c r="AL50" s="35"/>
      <c r="AM50" s="32" t="str">
        <f t="shared" si="14"/>
        <v/>
      </c>
      <c r="AN50" s="35"/>
      <c r="AO50" s="32" t="str">
        <f t="shared" si="15"/>
        <v/>
      </c>
      <c r="AP50" s="35"/>
      <c r="AQ50" s="32" t="str">
        <f t="shared" si="16"/>
        <v/>
      </c>
      <c r="AR50" s="35"/>
      <c r="AS50" s="36" t="str">
        <f t="shared" si="17"/>
        <v/>
      </c>
      <c r="AT50" s="36" t="str">
        <f t="shared" si="18"/>
        <v/>
      </c>
      <c r="AU50" s="36" t="str">
        <f t="shared" si="19"/>
        <v/>
      </c>
      <c r="AV50" s="55"/>
      <c r="AW50" s="34"/>
      <c r="AX50" s="148"/>
      <c r="AY50" s="34"/>
      <c r="AZ50" s="32" t="str">
        <f t="shared" si="20"/>
        <v/>
      </c>
      <c r="BA50" s="34"/>
      <c r="BB50" s="32" t="str">
        <f t="shared" si="21"/>
        <v/>
      </c>
      <c r="BC50" s="34"/>
      <c r="BD50" s="32" t="str">
        <f t="shared" si="22"/>
        <v/>
      </c>
      <c r="BE50" s="35"/>
      <c r="BF50" s="36" t="str">
        <f t="shared" si="23"/>
        <v/>
      </c>
      <c r="BG50" s="36" t="str">
        <f t="shared" si="24"/>
        <v/>
      </c>
      <c r="BH50" s="36" t="str">
        <f t="shared" si="25"/>
        <v/>
      </c>
      <c r="BI50" s="55"/>
      <c r="BJ50" s="34"/>
      <c r="BK50" s="148"/>
      <c r="BL50" s="34"/>
      <c r="BM50" s="32" t="str">
        <f t="shared" si="26"/>
        <v/>
      </c>
      <c r="BN50" s="34"/>
      <c r="BO50" s="32" t="str">
        <f t="shared" si="27"/>
        <v/>
      </c>
      <c r="BP50" s="34"/>
      <c r="BQ50" s="32" t="str">
        <f t="shared" si="28"/>
        <v/>
      </c>
      <c r="BR50" s="34"/>
      <c r="BS50" s="36" t="str">
        <f t="shared" si="29"/>
        <v/>
      </c>
      <c r="BT50" s="36" t="str">
        <f t="shared" si="30"/>
        <v/>
      </c>
      <c r="BU50" s="36" t="str">
        <f t="shared" si="31"/>
        <v/>
      </c>
      <c r="BV50" s="55"/>
      <c r="BW50" s="36" t="str">
        <f t="shared" si="32"/>
        <v/>
      </c>
      <c r="BX50" s="36" t="str">
        <f t="shared" si="33"/>
        <v/>
      </c>
      <c r="BY50" s="31"/>
      <c r="BZ50" s="38"/>
      <c r="CB50" s="120" t="e">
        <f t="shared" ca="1" si="7"/>
        <v>#VALUE!</v>
      </c>
      <c r="CC50" s="120" t="e">
        <f t="shared" ca="1" si="8"/>
        <v>#VALUE!</v>
      </c>
    </row>
    <row r="51" spans="1:81" s="2" customFormat="1" ht="25.15" customHeight="1" x14ac:dyDescent="0.25">
      <c r="A51" s="52" t="str">
        <f t="shared" si="34"/>
        <v/>
      </c>
      <c r="B51" s="157" t="e">
        <f t="shared" ca="1" si="9"/>
        <v>#VALUE!</v>
      </c>
      <c r="C51" s="157" t="e">
        <f t="shared" ca="1" si="10"/>
        <v>#VALUE!</v>
      </c>
      <c r="D51" s="29"/>
      <c r="E51" s="155" t="str">
        <f ca="1">IFERROR(INDIRECT(ADDRESS(MATCH(D51,CatModules!C:C,0),2,1,1,"CatModules")),"")</f>
        <v/>
      </c>
      <c r="F51" s="96"/>
      <c r="G51" s="156" t="str">
        <f ca="1">IFERROR(INDIRECT(ADDRESS(MATCH(CONCATENATE(E51,"-",F51),CatInt!K:K,0),3,1,1,"CatInt")),"")</f>
        <v/>
      </c>
      <c r="H51" s="45" t="str">
        <f>IF(F51="","",VLOOKUP(F51,#REF!,2,FALSE))</f>
        <v/>
      </c>
      <c r="I51" s="29"/>
      <c r="J51" s="155" t="e">
        <f t="shared" si="0"/>
        <v>#VALUE!</v>
      </c>
      <c r="K51" s="155" t="e">
        <f t="shared" si="1"/>
        <v>#VALUE!</v>
      </c>
      <c r="L51" s="153"/>
      <c r="M51" s="126"/>
      <c r="N51" s="151" t="e">
        <f ca="1">VLOOKUP(M51,CatProd!B:G,6,FALSE)</f>
        <v>#N/A</v>
      </c>
      <c r="O51" s="127"/>
      <c r="P51" s="175" t="e">
        <f ca="1">VLOOKUP(CONCATENATE(N51,"-",O51),CatProdSpec!H:I,2,FALSE)</f>
        <v>#N/A</v>
      </c>
      <c r="Q51" s="30"/>
      <c r="R51" s="149" t="str">
        <f>IFERROR(VLOOKUP(Q51,Setup!D$16:E$25,2,FALSE),"")</f>
        <v/>
      </c>
      <c r="S51" s="51" t="str">
        <f ca="1">IFERROR(IF(OR(I51="",VLOOKUP(I51,CatCostInp!$E$2:$K$88,7,FALSE)=0),"",VLOOKUP(I51,CatCostInp!$E$2:$K$88,7,FALSE)),"")</f>
        <v/>
      </c>
      <c r="T51" s="4" t="e">
        <f>VLOOKUP(U51,#REF!,2,FALSE)</f>
        <v>#REF!</v>
      </c>
      <c r="U51" s="30"/>
      <c r="V51" s="1" t="str">
        <f ca="1">IF(U51=Setup!$C$10,"Grant",IF(Pharmaceuticals!U51=Setup!$C$11,"Local",IF(Pharmaceuticals!U51=Setup!$C$12,"Other","")))</f>
        <v/>
      </c>
      <c r="W51" s="33"/>
      <c r="X51" s="148"/>
      <c r="Y51" s="33"/>
      <c r="Z51" s="36" t="str">
        <f t="shared" si="2"/>
        <v/>
      </c>
      <c r="AA51" s="35"/>
      <c r="AB51" s="32" t="str">
        <f t="shared" si="3"/>
        <v/>
      </c>
      <c r="AC51" s="35"/>
      <c r="AD51" s="32" t="str">
        <f t="shared" si="4"/>
        <v/>
      </c>
      <c r="AE51" s="35"/>
      <c r="AF51" s="36" t="str">
        <f t="shared" si="11"/>
        <v/>
      </c>
      <c r="AG51" s="36" t="str">
        <f t="shared" si="12"/>
        <v/>
      </c>
      <c r="AH51" s="36" t="str">
        <f t="shared" si="13"/>
        <v/>
      </c>
      <c r="AI51" s="55"/>
      <c r="AJ51" s="37"/>
      <c r="AK51" s="148"/>
      <c r="AL51" s="35"/>
      <c r="AM51" s="32" t="str">
        <f t="shared" si="14"/>
        <v/>
      </c>
      <c r="AN51" s="35"/>
      <c r="AO51" s="32" t="str">
        <f t="shared" si="15"/>
        <v/>
      </c>
      <c r="AP51" s="35"/>
      <c r="AQ51" s="32" t="str">
        <f t="shared" si="16"/>
        <v/>
      </c>
      <c r="AR51" s="35"/>
      <c r="AS51" s="36" t="str">
        <f t="shared" si="17"/>
        <v/>
      </c>
      <c r="AT51" s="36" t="str">
        <f t="shared" si="18"/>
        <v/>
      </c>
      <c r="AU51" s="36" t="str">
        <f t="shared" si="19"/>
        <v/>
      </c>
      <c r="AV51" s="55"/>
      <c r="AW51" s="34"/>
      <c r="AX51" s="148"/>
      <c r="AY51" s="34"/>
      <c r="AZ51" s="32" t="str">
        <f t="shared" si="20"/>
        <v/>
      </c>
      <c r="BA51" s="34"/>
      <c r="BB51" s="32" t="str">
        <f t="shared" si="21"/>
        <v/>
      </c>
      <c r="BC51" s="34"/>
      <c r="BD51" s="32" t="str">
        <f t="shared" si="22"/>
        <v/>
      </c>
      <c r="BE51" s="35"/>
      <c r="BF51" s="36" t="str">
        <f t="shared" si="23"/>
        <v/>
      </c>
      <c r="BG51" s="36" t="str">
        <f t="shared" si="24"/>
        <v/>
      </c>
      <c r="BH51" s="36" t="str">
        <f t="shared" si="25"/>
        <v/>
      </c>
      <c r="BI51" s="55"/>
      <c r="BJ51" s="34"/>
      <c r="BK51" s="148"/>
      <c r="BL51" s="34"/>
      <c r="BM51" s="32" t="str">
        <f t="shared" si="26"/>
        <v/>
      </c>
      <c r="BN51" s="34"/>
      <c r="BO51" s="32" t="str">
        <f t="shared" si="27"/>
        <v/>
      </c>
      <c r="BP51" s="34"/>
      <c r="BQ51" s="32" t="str">
        <f t="shared" si="28"/>
        <v/>
      </c>
      <c r="BR51" s="34"/>
      <c r="BS51" s="36" t="str">
        <f t="shared" si="29"/>
        <v/>
      </c>
      <c r="BT51" s="36" t="str">
        <f t="shared" si="30"/>
        <v/>
      </c>
      <c r="BU51" s="36" t="str">
        <f t="shared" si="31"/>
        <v/>
      </c>
      <c r="BV51" s="55"/>
      <c r="BW51" s="36" t="str">
        <f t="shared" si="32"/>
        <v/>
      </c>
      <c r="BX51" s="36" t="str">
        <f t="shared" si="33"/>
        <v/>
      </c>
      <c r="BY51" s="31"/>
      <c r="BZ51" s="38"/>
      <c r="CB51" s="120" t="e">
        <f t="shared" ca="1" si="7"/>
        <v>#VALUE!</v>
      </c>
      <c r="CC51" s="120" t="e">
        <f t="shared" ca="1" si="8"/>
        <v>#VALUE!</v>
      </c>
    </row>
    <row r="52" spans="1:81" s="2" customFormat="1" ht="25.15" customHeight="1" x14ac:dyDescent="0.25">
      <c r="A52" s="52" t="str">
        <f t="shared" si="34"/>
        <v/>
      </c>
      <c r="B52" s="157" t="e">
        <f t="shared" ca="1" si="9"/>
        <v>#VALUE!</v>
      </c>
      <c r="C52" s="157" t="e">
        <f t="shared" ca="1" si="10"/>
        <v>#VALUE!</v>
      </c>
      <c r="D52" s="29"/>
      <c r="E52" s="155" t="str">
        <f ca="1">IFERROR(INDIRECT(ADDRESS(MATCH(D52,CatModules!C:C,0),2,1,1,"CatModules")),"")</f>
        <v/>
      </c>
      <c r="F52" s="96"/>
      <c r="G52" s="156" t="str">
        <f ca="1">IFERROR(INDIRECT(ADDRESS(MATCH(CONCATENATE(E52,"-",F52),CatInt!K:K,0),3,1,1,"CatInt")),"")</f>
        <v/>
      </c>
      <c r="H52" s="45" t="str">
        <f>IF(F52="","",VLOOKUP(F52,#REF!,2,FALSE))</f>
        <v/>
      </c>
      <c r="I52" s="29"/>
      <c r="J52" s="155" t="e">
        <f t="shared" si="0"/>
        <v>#VALUE!</v>
      </c>
      <c r="K52" s="155" t="e">
        <f t="shared" si="1"/>
        <v>#VALUE!</v>
      </c>
      <c r="L52" s="153"/>
      <c r="M52" s="126"/>
      <c r="N52" s="151" t="e">
        <f ca="1">VLOOKUP(M52,CatProd!B:G,6,FALSE)</f>
        <v>#N/A</v>
      </c>
      <c r="O52" s="127"/>
      <c r="P52" s="175" t="e">
        <f ca="1">VLOOKUP(CONCATENATE(N52,"-",O52),CatProdSpec!H:I,2,FALSE)</f>
        <v>#N/A</v>
      </c>
      <c r="Q52" s="30"/>
      <c r="R52" s="149" t="str">
        <f>IFERROR(VLOOKUP(Q52,Setup!D$16:E$25,2,FALSE),"")</f>
        <v/>
      </c>
      <c r="S52" s="51" t="str">
        <f ca="1">IFERROR(IF(OR(I52="",VLOOKUP(I52,CatCostInp!$E$2:$K$88,7,FALSE)=0),"",VLOOKUP(I52,CatCostInp!$E$2:$K$88,7,FALSE)),"")</f>
        <v/>
      </c>
      <c r="T52" s="4" t="e">
        <f>VLOOKUP(U52,#REF!,2,FALSE)</f>
        <v>#REF!</v>
      </c>
      <c r="U52" s="30"/>
      <c r="V52" s="1" t="str">
        <f ca="1">IF(U52=Setup!$C$10,"Grant",IF(Pharmaceuticals!U52=Setup!$C$11,"Local",IF(Pharmaceuticals!U52=Setup!$C$12,"Other","")))</f>
        <v/>
      </c>
      <c r="W52" s="33"/>
      <c r="X52" s="148"/>
      <c r="Y52" s="33"/>
      <c r="Z52" s="36" t="str">
        <f t="shared" si="2"/>
        <v/>
      </c>
      <c r="AA52" s="35"/>
      <c r="AB52" s="32" t="str">
        <f t="shared" si="3"/>
        <v/>
      </c>
      <c r="AC52" s="35"/>
      <c r="AD52" s="32" t="str">
        <f t="shared" si="4"/>
        <v/>
      </c>
      <c r="AE52" s="35"/>
      <c r="AF52" s="36" t="str">
        <f t="shared" si="11"/>
        <v/>
      </c>
      <c r="AG52" s="36" t="str">
        <f t="shared" si="12"/>
        <v/>
      </c>
      <c r="AH52" s="36" t="str">
        <f t="shared" si="13"/>
        <v/>
      </c>
      <c r="AI52" s="55"/>
      <c r="AJ52" s="37"/>
      <c r="AK52" s="148"/>
      <c r="AL52" s="35"/>
      <c r="AM52" s="32" t="str">
        <f t="shared" si="14"/>
        <v/>
      </c>
      <c r="AN52" s="35"/>
      <c r="AO52" s="32" t="str">
        <f t="shared" si="15"/>
        <v/>
      </c>
      <c r="AP52" s="35"/>
      <c r="AQ52" s="32" t="str">
        <f t="shared" si="16"/>
        <v/>
      </c>
      <c r="AR52" s="35"/>
      <c r="AS52" s="36" t="str">
        <f t="shared" si="17"/>
        <v/>
      </c>
      <c r="AT52" s="36" t="str">
        <f t="shared" si="18"/>
        <v/>
      </c>
      <c r="AU52" s="36" t="str">
        <f t="shared" si="19"/>
        <v/>
      </c>
      <c r="AV52" s="55"/>
      <c r="AW52" s="34"/>
      <c r="AX52" s="148"/>
      <c r="AY52" s="34"/>
      <c r="AZ52" s="32" t="str">
        <f t="shared" si="20"/>
        <v/>
      </c>
      <c r="BA52" s="34"/>
      <c r="BB52" s="32" t="str">
        <f t="shared" si="21"/>
        <v/>
      </c>
      <c r="BC52" s="34"/>
      <c r="BD52" s="32" t="str">
        <f t="shared" si="22"/>
        <v/>
      </c>
      <c r="BE52" s="35"/>
      <c r="BF52" s="36" t="str">
        <f t="shared" si="23"/>
        <v/>
      </c>
      <c r="BG52" s="36" t="str">
        <f t="shared" si="24"/>
        <v/>
      </c>
      <c r="BH52" s="36" t="str">
        <f t="shared" si="25"/>
        <v/>
      </c>
      <c r="BI52" s="55"/>
      <c r="BJ52" s="34"/>
      <c r="BK52" s="148"/>
      <c r="BL52" s="34"/>
      <c r="BM52" s="32" t="str">
        <f t="shared" si="26"/>
        <v/>
      </c>
      <c r="BN52" s="34"/>
      <c r="BO52" s="32" t="str">
        <f t="shared" si="27"/>
        <v/>
      </c>
      <c r="BP52" s="34"/>
      <c r="BQ52" s="32" t="str">
        <f t="shared" si="28"/>
        <v/>
      </c>
      <c r="BR52" s="34"/>
      <c r="BS52" s="36" t="str">
        <f t="shared" si="29"/>
        <v/>
      </c>
      <c r="BT52" s="36" t="str">
        <f t="shared" si="30"/>
        <v/>
      </c>
      <c r="BU52" s="36" t="str">
        <f t="shared" si="31"/>
        <v/>
      </c>
      <c r="BV52" s="55"/>
      <c r="BW52" s="36" t="str">
        <f t="shared" si="32"/>
        <v/>
      </c>
      <c r="BX52" s="36" t="str">
        <f t="shared" si="33"/>
        <v/>
      </c>
      <c r="BY52" s="31"/>
      <c r="BZ52" s="38"/>
      <c r="CB52" s="120" t="e">
        <f t="shared" ca="1" si="7"/>
        <v>#VALUE!</v>
      </c>
      <c r="CC52" s="120" t="e">
        <f t="shared" ca="1" si="8"/>
        <v>#VALUE!</v>
      </c>
    </row>
    <row r="53" spans="1:81" s="2" customFormat="1" ht="25.15" customHeight="1" x14ac:dyDescent="0.25">
      <c r="A53" s="52" t="str">
        <f t="shared" si="34"/>
        <v/>
      </c>
      <c r="B53" s="157" t="e">
        <f t="shared" ca="1" si="9"/>
        <v>#VALUE!</v>
      </c>
      <c r="C53" s="157" t="e">
        <f t="shared" ca="1" si="10"/>
        <v>#VALUE!</v>
      </c>
      <c r="D53" s="29"/>
      <c r="E53" s="155" t="str">
        <f ca="1">IFERROR(INDIRECT(ADDRESS(MATCH(D53,CatModules!C:C,0),2,1,1,"CatModules")),"")</f>
        <v/>
      </c>
      <c r="F53" s="96"/>
      <c r="G53" s="156" t="str">
        <f ca="1">IFERROR(INDIRECT(ADDRESS(MATCH(CONCATENATE(E53,"-",F53),CatInt!K:K,0),3,1,1,"CatInt")),"")</f>
        <v/>
      </c>
      <c r="H53" s="45" t="str">
        <f>IF(F53="","",VLOOKUP(F53,#REF!,2,FALSE))</f>
        <v/>
      </c>
      <c r="I53" s="29"/>
      <c r="J53" s="155" t="e">
        <f t="shared" si="0"/>
        <v>#VALUE!</v>
      </c>
      <c r="K53" s="155" t="e">
        <f t="shared" si="1"/>
        <v>#VALUE!</v>
      </c>
      <c r="L53" s="153"/>
      <c r="M53" s="126"/>
      <c r="N53" s="151" t="e">
        <f ca="1">VLOOKUP(M53,CatProd!B:G,6,FALSE)</f>
        <v>#N/A</v>
      </c>
      <c r="O53" s="127"/>
      <c r="P53" s="175" t="e">
        <f ca="1">VLOOKUP(CONCATENATE(N53,"-",O53),CatProdSpec!H:I,2,FALSE)</f>
        <v>#N/A</v>
      </c>
      <c r="Q53" s="30"/>
      <c r="R53" s="149" t="str">
        <f>IFERROR(VLOOKUP(Q53,Setup!D$16:E$25,2,FALSE),"")</f>
        <v/>
      </c>
      <c r="S53" s="51" t="str">
        <f ca="1">IFERROR(IF(OR(I53="",VLOOKUP(I53,CatCostInp!$E$2:$K$88,7,FALSE)=0),"",VLOOKUP(I53,CatCostInp!$E$2:$K$88,7,FALSE)),"")</f>
        <v/>
      </c>
      <c r="T53" s="4" t="e">
        <f>VLOOKUP(U53,#REF!,2,FALSE)</f>
        <v>#REF!</v>
      </c>
      <c r="U53" s="30"/>
      <c r="V53" s="1" t="str">
        <f ca="1">IF(U53=Setup!$C$10,"Grant",IF(Pharmaceuticals!U53=Setup!$C$11,"Local",IF(Pharmaceuticals!U53=Setup!$C$12,"Other","")))</f>
        <v/>
      </c>
      <c r="W53" s="33"/>
      <c r="X53" s="148"/>
      <c r="Y53" s="33"/>
      <c r="Z53" s="36" t="str">
        <f t="shared" si="2"/>
        <v/>
      </c>
      <c r="AA53" s="35"/>
      <c r="AB53" s="32" t="str">
        <f t="shared" si="3"/>
        <v/>
      </c>
      <c r="AC53" s="35"/>
      <c r="AD53" s="32" t="str">
        <f t="shared" si="4"/>
        <v/>
      </c>
      <c r="AE53" s="35"/>
      <c r="AF53" s="36" t="str">
        <f t="shared" si="11"/>
        <v/>
      </c>
      <c r="AG53" s="36" t="str">
        <f t="shared" si="12"/>
        <v/>
      </c>
      <c r="AH53" s="36" t="str">
        <f t="shared" si="13"/>
        <v/>
      </c>
      <c r="AI53" s="55"/>
      <c r="AJ53" s="37"/>
      <c r="AK53" s="148"/>
      <c r="AL53" s="35"/>
      <c r="AM53" s="32" t="str">
        <f t="shared" si="14"/>
        <v/>
      </c>
      <c r="AN53" s="35"/>
      <c r="AO53" s="32" t="str">
        <f t="shared" si="15"/>
        <v/>
      </c>
      <c r="AP53" s="35"/>
      <c r="AQ53" s="32" t="str">
        <f t="shared" si="16"/>
        <v/>
      </c>
      <c r="AR53" s="35"/>
      <c r="AS53" s="36" t="str">
        <f t="shared" si="17"/>
        <v/>
      </c>
      <c r="AT53" s="36" t="str">
        <f t="shared" si="18"/>
        <v/>
      </c>
      <c r="AU53" s="36" t="str">
        <f t="shared" si="19"/>
        <v/>
      </c>
      <c r="AV53" s="55"/>
      <c r="AW53" s="34"/>
      <c r="AX53" s="148"/>
      <c r="AY53" s="34"/>
      <c r="AZ53" s="32" t="str">
        <f t="shared" si="20"/>
        <v/>
      </c>
      <c r="BA53" s="34"/>
      <c r="BB53" s="32" t="str">
        <f t="shared" si="21"/>
        <v/>
      </c>
      <c r="BC53" s="34"/>
      <c r="BD53" s="32" t="str">
        <f t="shared" si="22"/>
        <v/>
      </c>
      <c r="BE53" s="35"/>
      <c r="BF53" s="36" t="str">
        <f t="shared" si="23"/>
        <v/>
      </c>
      <c r="BG53" s="36" t="str">
        <f t="shared" si="24"/>
        <v/>
      </c>
      <c r="BH53" s="36" t="str">
        <f t="shared" si="25"/>
        <v/>
      </c>
      <c r="BI53" s="55"/>
      <c r="BJ53" s="34"/>
      <c r="BK53" s="148"/>
      <c r="BL53" s="34"/>
      <c r="BM53" s="32" t="str">
        <f t="shared" si="26"/>
        <v/>
      </c>
      <c r="BN53" s="34"/>
      <c r="BO53" s="32" t="str">
        <f t="shared" si="27"/>
        <v/>
      </c>
      <c r="BP53" s="34"/>
      <c r="BQ53" s="32" t="str">
        <f t="shared" si="28"/>
        <v/>
      </c>
      <c r="BR53" s="34"/>
      <c r="BS53" s="36" t="str">
        <f t="shared" si="29"/>
        <v/>
      </c>
      <c r="BT53" s="36" t="str">
        <f t="shared" si="30"/>
        <v/>
      </c>
      <c r="BU53" s="36" t="str">
        <f t="shared" si="31"/>
        <v/>
      </c>
      <c r="BV53" s="55"/>
      <c r="BW53" s="36" t="str">
        <f t="shared" si="32"/>
        <v/>
      </c>
      <c r="BX53" s="36" t="str">
        <f t="shared" si="33"/>
        <v/>
      </c>
      <c r="BY53" s="31"/>
      <c r="BZ53" s="38"/>
      <c r="CB53" s="120" t="e">
        <f t="shared" ca="1" si="7"/>
        <v>#VALUE!</v>
      </c>
      <c r="CC53" s="120" t="e">
        <f t="shared" ca="1" si="8"/>
        <v>#VALUE!</v>
      </c>
    </row>
    <row r="54" spans="1:81" s="2" customFormat="1" ht="25.15" customHeight="1" x14ac:dyDescent="0.25">
      <c r="A54" s="52" t="str">
        <f t="shared" si="34"/>
        <v/>
      </c>
      <c r="B54" s="157" t="e">
        <f t="shared" ca="1" si="9"/>
        <v>#VALUE!</v>
      </c>
      <c r="C54" s="157" t="e">
        <f t="shared" ca="1" si="10"/>
        <v>#VALUE!</v>
      </c>
      <c r="D54" s="29"/>
      <c r="E54" s="155" t="str">
        <f ca="1">IFERROR(INDIRECT(ADDRESS(MATCH(D54,CatModules!C:C,0),2,1,1,"CatModules")),"")</f>
        <v/>
      </c>
      <c r="F54" s="96"/>
      <c r="G54" s="156" t="str">
        <f ca="1">IFERROR(INDIRECT(ADDRESS(MATCH(CONCATENATE(E54,"-",F54),CatInt!K:K,0),3,1,1,"CatInt")),"")</f>
        <v/>
      </c>
      <c r="H54" s="45" t="str">
        <f>IF(F54="","",VLOOKUP(F54,#REF!,2,FALSE))</f>
        <v/>
      </c>
      <c r="I54" s="29"/>
      <c r="J54" s="155" t="e">
        <f t="shared" si="0"/>
        <v>#VALUE!</v>
      </c>
      <c r="K54" s="155" t="e">
        <f t="shared" si="1"/>
        <v>#VALUE!</v>
      </c>
      <c r="L54" s="153"/>
      <c r="M54" s="126"/>
      <c r="N54" s="151" t="e">
        <f ca="1">VLOOKUP(M54,CatProd!B:G,6,FALSE)</f>
        <v>#N/A</v>
      </c>
      <c r="O54" s="127"/>
      <c r="P54" s="175" t="e">
        <f ca="1">VLOOKUP(CONCATENATE(N54,"-",O54),CatProdSpec!H:I,2,FALSE)</f>
        <v>#N/A</v>
      </c>
      <c r="Q54" s="30"/>
      <c r="R54" s="149" t="str">
        <f>IFERROR(VLOOKUP(Q54,Setup!D$16:E$25,2,FALSE),"")</f>
        <v/>
      </c>
      <c r="S54" s="51" t="str">
        <f ca="1">IFERROR(IF(OR(I54="",VLOOKUP(I54,CatCostInp!$E$2:$K$88,7,FALSE)=0),"",VLOOKUP(I54,CatCostInp!$E$2:$K$88,7,FALSE)),"")</f>
        <v/>
      </c>
      <c r="T54" s="4" t="e">
        <f>VLOOKUP(U54,#REF!,2,FALSE)</f>
        <v>#REF!</v>
      </c>
      <c r="U54" s="30"/>
      <c r="V54" s="1" t="str">
        <f ca="1">IF(U54=Setup!$C$10,"Grant",IF(Pharmaceuticals!U54=Setup!$C$11,"Local",IF(Pharmaceuticals!U54=Setup!$C$12,"Other","")))</f>
        <v/>
      </c>
      <c r="W54" s="33"/>
      <c r="X54" s="148"/>
      <c r="Y54" s="33"/>
      <c r="Z54" s="36" t="str">
        <f t="shared" si="2"/>
        <v/>
      </c>
      <c r="AA54" s="35"/>
      <c r="AB54" s="32" t="str">
        <f t="shared" si="3"/>
        <v/>
      </c>
      <c r="AC54" s="35"/>
      <c r="AD54" s="32" t="str">
        <f t="shared" si="4"/>
        <v/>
      </c>
      <c r="AE54" s="35"/>
      <c r="AF54" s="36" t="str">
        <f t="shared" si="11"/>
        <v/>
      </c>
      <c r="AG54" s="36" t="str">
        <f t="shared" si="12"/>
        <v/>
      </c>
      <c r="AH54" s="36" t="str">
        <f t="shared" si="13"/>
        <v/>
      </c>
      <c r="AI54" s="55"/>
      <c r="AJ54" s="37"/>
      <c r="AK54" s="148"/>
      <c r="AL54" s="35"/>
      <c r="AM54" s="32" t="str">
        <f t="shared" si="14"/>
        <v/>
      </c>
      <c r="AN54" s="35"/>
      <c r="AO54" s="32" t="str">
        <f t="shared" si="15"/>
        <v/>
      </c>
      <c r="AP54" s="35"/>
      <c r="AQ54" s="32" t="str">
        <f t="shared" si="16"/>
        <v/>
      </c>
      <c r="AR54" s="35"/>
      <c r="AS54" s="36" t="str">
        <f t="shared" si="17"/>
        <v/>
      </c>
      <c r="AT54" s="36" t="str">
        <f t="shared" si="18"/>
        <v/>
      </c>
      <c r="AU54" s="36" t="str">
        <f t="shared" si="19"/>
        <v/>
      </c>
      <c r="AV54" s="55"/>
      <c r="AW54" s="34"/>
      <c r="AX54" s="148"/>
      <c r="AY54" s="34"/>
      <c r="AZ54" s="32" t="str">
        <f t="shared" si="20"/>
        <v/>
      </c>
      <c r="BA54" s="34"/>
      <c r="BB54" s="32" t="str">
        <f t="shared" si="21"/>
        <v/>
      </c>
      <c r="BC54" s="34"/>
      <c r="BD54" s="32" t="str">
        <f t="shared" si="22"/>
        <v/>
      </c>
      <c r="BE54" s="35"/>
      <c r="BF54" s="36" t="str">
        <f t="shared" si="23"/>
        <v/>
      </c>
      <c r="BG54" s="36" t="str">
        <f t="shared" si="24"/>
        <v/>
      </c>
      <c r="BH54" s="36" t="str">
        <f t="shared" si="25"/>
        <v/>
      </c>
      <c r="BI54" s="55"/>
      <c r="BJ54" s="34"/>
      <c r="BK54" s="148"/>
      <c r="BL54" s="34"/>
      <c r="BM54" s="32" t="str">
        <f t="shared" si="26"/>
        <v/>
      </c>
      <c r="BN54" s="34"/>
      <c r="BO54" s="32" t="str">
        <f t="shared" si="27"/>
        <v/>
      </c>
      <c r="BP54" s="34"/>
      <c r="BQ54" s="32" t="str">
        <f t="shared" si="28"/>
        <v/>
      </c>
      <c r="BR54" s="34"/>
      <c r="BS54" s="36" t="str">
        <f t="shared" si="29"/>
        <v/>
      </c>
      <c r="BT54" s="36" t="str">
        <f t="shared" si="30"/>
        <v/>
      </c>
      <c r="BU54" s="36" t="str">
        <f t="shared" si="31"/>
        <v/>
      </c>
      <c r="BV54" s="55"/>
      <c r="BW54" s="36" t="str">
        <f t="shared" si="32"/>
        <v/>
      </c>
      <c r="BX54" s="36" t="str">
        <f t="shared" si="33"/>
        <v/>
      </c>
      <c r="BY54" s="31"/>
      <c r="BZ54" s="38"/>
      <c r="CB54" s="120" t="e">
        <f t="shared" ca="1" si="7"/>
        <v>#VALUE!</v>
      </c>
      <c r="CC54" s="120" t="e">
        <f t="shared" ca="1" si="8"/>
        <v>#VALUE!</v>
      </c>
    </row>
    <row r="55" spans="1:81" s="2" customFormat="1" ht="25.15" customHeight="1" x14ac:dyDescent="0.25">
      <c r="A55" s="52" t="str">
        <f t="shared" si="34"/>
        <v/>
      </c>
      <c r="B55" s="157" t="e">
        <f t="shared" ca="1" si="9"/>
        <v>#VALUE!</v>
      </c>
      <c r="C55" s="157" t="e">
        <f t="shared" ca="1" si="10"/>
        <v>#VALUE!</v>
      </c>
      <c r="D55" s="29"/>
      <c r="E55" s="155" t="str">
        <f ca="1">IFERROR(INDIRECT(ADDRESS(MATCH(D55,CatModules!C:C,0),2,1,1,"CatModules")),"")</f>
        <v/>
      </c>
      <c r="F55" s="96"/>
      <c r="G55" s="156" t="str">
        <f ca="1">IFERROR(INDIRECT(ADDRESS(MATCH(CONCATENATE(E55,"-",F55),CatInt!K:K,0),3,1,1,"CatInt")),"")</f>
        <v/>
      </c>
      <c r="H55" s="45" t="str">
        <f>IF(F55="","",VLOOKUP(F55,#REF!,2,FALSE))</f>
        <v/>
      </c>
      <c r="I55" s="29"/>
      <c r="J55" s="155" t="e">
        <f t="shared" si="0"/>
        <v>#VALUE!</v>
      </c>
      <c r="K55" s="155" t="e">
        <f t="shared" si="1"/>
        <v>#VALUE!</v>
      </c>
      <c r="L55" s="153"/>
      <c r="M55" s="126"/>
      <c r="N55" s="151" t="e">
        <f ca="1">VLOOKUP(M55,CatProd!B:G,6,FALSE)</f>
        <v>#N/A</v>
      </c>
      <c r="O55" s="127"/>
      <c r="P55" s="175" t="e">
        <f ca="1">VLOOKUP(CONCATENATE(N55,"-",O55),CatProdSpec!H:I,2,FALSE)</f>
        <v>#N/A</v>
      </c>
      <c r="Q55" s="30"/>
      <c r="R55" s="149" t="str">
        <f>IFERROR(VLOOKUP(Q55,Setup!D$16:E$25,2,FALSE),"")</f>
        <v/>
      </c>
      <c r="S55" s="51" t="str">
        <f ca="1">IFERROR(IF(OR(I55="",VLOOKUP(I55,CatCostInp!$E$2:$K$88,7,FALSE)=0),"",VLOOKUP(I55,CatCostInp!$E$2:$K$88,7,FALSE)),"")</f>
        <v/>
      </c>
      <c r="T55" s="4" t="e">
        <f>VLOOKUP(U55,#REF!,2,FALSE)</f>
        <v>#REF!</v>
      </c>
      <c r="U55" s="30"/>
      <c r="V55" s="1" t="str">
        <f ca="1">IF(U55=Setup!$C$10,"Grant",IF(Pharmaceuticals!U55=Setup!$C$11,"Local",IF(Pharmaceuticals!U55=Setup!$C$12,"Other","")))</f>
        <v/>
      </c>
      <c r="W55" s="33"/>
      <c r="X55" s="148"/>
      <c r="Y55" s="33"/>
      <c r="Z55" s="36" t="str">
        <f t="shared" si="2"/>
        <v/>
      </c>
      <c r="AA55" s="35"/>
      <c r="AB55" s="32" t="str">
        <f t="shared" si="3"/>
        <v/>
      </c>
      <c r="AC55" s="35"/>
      <c r="AD55" s="32" t="str">
        <f t="shared" si="4"/>
        <v/>
      </c>
      <c r="AE55" s="35"/>
      <c r="AF55" s="36" t="str">
        <f t="shared" si="11"/>
        <v/>
      </c>
      <c r="AG55" s="36" t="str">
        <f t="shared" si="12"/>
        <v/>
      </c>
      <c r="AH55" s="36" t="str">
        <f t="shared" si="13"/>
        <v/>
      </c>
      <c r="AI55" s="55"/>
      <c r="AJ55" s="37"/>
      <c r="AK55" s="148"/>
      <c r="AL55" s="35"/>
      <c r="AM55" s="32" t="str">
        <f t="shared" si="14"/>
        <v/>
      </c>
      <c r="AN55" s="35"/>
      <c r="AO55" s="32" t="str">
        <f t="shared" si="15"/>
        <v/>
      </c>
      <c r="AP55" s="35"/>
      <c r="AQ55" s="32" t="str">
        <f t="shared" si="16"/>
        <v/>
      </c>
      <c r="AR55" s="35"/>
      <c r="AS55" s="36" t="str">
        <f t="shared" si="17"/>
        <v/>
      </c>
      <c r="AT55" s="36" t="str">
        <f t="shared" si="18"/>
        <v/>
      </c>
      <c r="AU55" s="36" t="str">
        <f t="shared" si="19"/>
        <v/>
      </c>
      <c r="AV55" s="55"/>
      <c r="AW55" s="34"/>
      <c r="AX55" s="148"/>
      <c r="AY55" s="34"/>
      <c r="AZ55" s="32" t="str">
        <f t="shared" si="20"/>
        <v/>
      </c>
      <c r="BA55" s="34"/>
      <c r="BB55" s="32" t="str">
        <f t="shared" si="21"/>
        <v/>
      </c>
      <c r="BC55" s="34"/>
      <c r="BD55" s="32" t="str">
        <f t="shared" si="22"/>
        <v/>
      </c>
      <c r="BE55" s="35"/>
      <c r="BF55" s="36" t="str">
        <f t="shared" si="23"/>
        <v/>
      </c>
      <c r="BG55" s="36" t="str">
        <f t="shared" si="24"/>
        <v/>
      </c>
      <c r="BH55" s="36" t="str">
        <f t="shared" si="25"/>
        <v/>
      </c>
      <c r="BI55" s="55"/>
      <c r="BJ55" s="34"/>
      <c r="BK55" s="148"/>
      <c r="BL55" s="34"/>
      <c r="BM55" s="32" t="str">
        <f t="shared" si="26"/>
        <v/>
      </c>
      <c r="BN55" s="34"/>
      <c r="BO55" s="32" t="str">
        <f t="shared" si="27"/>
        <v/>
      </c>
      <c r="BP55" s="34"/>
      <c r="BQ55" s="32" t="str">
        <f t="shared" si="28"/>
        <v/>
      </c>
      <c r="BR55" s="34"/>
      <c r="BS55" s="36" t="str">
        <f t="shared" si="29"/>
        <v/>
      </c>
      <c r="BT55" s="36" t="str">
        <f t="shared" si="30"/>
        <v/>
      </c>
      <c r="BU55" s="36" t="str">
        <f t="shared" si="31"/>
        <v/>
      </c>
      <c r="BV55" s="55"/>
      <c r="BW55" s="36" t="str">
        <f t="shared" si="32"/>
        <v/>
      </c>
      <c r="BX55" s="36" t="str">
        <f t="shared" si="33"/>
        <v/>
      </c>
      <c r="BY55" s="31"/>
      <c r="BZ55" s="38"/>
      <c r="CB55" s="120" t="e">
        <f t="shared" ca="1" si="7"/>
        <v>#VALUE!</v>
      </c>
      <c r="CC55" s="120" t="e">
        <f t="shared" ca="1" si="8"/>
        <v>#VALUE!</v>
      </c>
    </row>
    <row r="56" spans="1:81" s="2" customFormat="1" ht="25.15" customHeight="1" x14ac:dyDescent="0.25">
      <c r="A56" s="52" t="str">
        <f t="shared" si="34"/>
        <v/>
      </c>
      <c r="B56" s="157" t="e">
        <f t="shared" ca="1" si="9"/>
        <v>#VALUE!</v>
      </c>
      <c r="C56" s="157" t="e">
        <f t="shared" ca="1" si="10"/>
        <v>#VALUE!</v>
      </c>
      <c r="D56" s="29"/>
      <c r="E56" s="155" t="str">
        <f ca="1">IFERROR(INDIRECT(ADDRESS(MATCH(D56,CatModules!C:C,0),2,1,1,"CatModules")),"")</f>
        <v/>
      </c>
      <c r="F56" s="96"/>
      <c r="G56" s="156" t="str">
        <f ca="1">IFERROR(INDIRECT(ADDRESS(MATCH(CONCATENATE(E56,"-",F56),CatInt!K:K,0),3,1,1,"CatInt")),"")</f>
        <v/>
      </c>
      <c r="H56" s="45" t="str">
        <f>IF(F56="","",VLOOKUP(F56,#REF!,2,FALSE))</f>
        <v/>
      </c>
      <c r="I56" s="29"/>
      <c r="J56" s="155" t="e">
        <f t="shared" si="0"/>
        <v>#VALUE!</v>
      </c>
      <c r="K56" s="155" t="e">
        <f t="shared" si="1"/>
        <v>#VALUE!</v>
      </c>
      <c r="L56" s="153"/>
      <c r="M56" s="126"/>
      <c r="N56" s="151" t="e">
        <f ca="1">VLOOKUP(M56,CatProd!B:G,6,FALSE)</f>
        <v>#N/A</v>
      </c>
      <c r="O56" s="127"/>
      <c r="P56" s="175" t="e">
        <f ca="1">VLOOKUP(CONCATENATE(N56,"-",O56),CatProdSpec!H:I,2,FALSE)</f>
        <v>#N/A</v>
      </c>
      <c r="Q56" s="30"/>
      <c r="R56" s="149" t="str">
        <f>IFERROR(VLOOKUP(Q56,Setup!D$16:E$25,2,FALSE),"")</f>
        <v/>
      </c>
      <c r="S56" s="51" t="str">
        <f ca="1">IFERROR(IF(OR(I56="",VLOOKUP(I56,CatCostInp!$E$2:$K$88,7,FALSE)=0),"",VLOOKUP(I56,CatCostInp!$E$2:$K$88,7,FALSE)),"")</f>
        <v/>
      </c>
      <c r="T56" s="4" t="e">
        <f>VLOOKUP(U56,#REF!,2,FALSE)</f>
        <v>#REF!</v>
      </c>
      <c r="U56" s="30"/>
      <c r="V56" s="1" t="str">
        <f ca="1">IF(U56=Setup!$C$10,"Grant",IF(Pharmaceuticals!U56=Setup!$C$11,"Local",IF(Pharmaceuticals!U56=Setup!$C$12,"Other","")))</f>
        <v/>
      </c>
      <c r="W56" s="33"/>
      <c r="X56" s="148"/>
      <c r="Y56" s="33"/>
      <c r="Z56" s="36" t="str">
        <f t="shared" si="2"/>
        <v/>
      </c>
      <c r="AA56" s="35"/>
      <c r="AB56" s="32" t="str">
        <f t="shared" si="3"/>
        <v/>
      </c>
      <c r="AC56" s="35"/>
      <c r="AD56" s="32" t="str">
        <f t="shared" si="4"/>
        <v/>
      </c>
      <c r="AE56" s="35"/>
      <c r="AF56" s="36" t="str">
        <f t="shared" si="11"/>
        <v/>
      </c>
      <c r="AG56" s="36" t="str">
        <f t="shared" si="12"/>
        <v/>
      </c>
      <c r="AH56" s="36" t="str">
        <f t="shared" si="13"/>
        <v/>
      </c>
      <c r="AI56" s="55"/>
      <c r="AJ56" s="37"/>
      <c r="AK56" s="148"/>
      <c r="AL56" s="35"/>
      <c r="AM56" s="32" t="str">
        <f t="shared" si="14"/>
        <v/>
      </c>
      <c r="AN56" s="35"/>
      <c r="AO56" s="32" t="str">
        <f t="shared" si="15"/>
        <v/>
      </c>
      <c r="AP56" s="35"/>
      <c r="AQ56" s="32" t="str">
        <f t="shared" si="16"/>
        <v/>
      </c>
      <c r="AR56" s="35"/>
      <c r="AS56" s="36" t="str">
        <f t="shared" si="17"/>
        <v/>
      </c>
      <c r="AT56" s="36" t="str">
        <f t="shared" si="18"/>
        <v/>
      </c>
      <c r="AU56" s="36" t="str">
        <f t="shared" si="19"/>
        <v/>
      </c>
      <c r="AV56" s="55"/>
      <c r="AW56" s="34"/>
      <c r="AX56" s="148"/>
      <c r="AY56" s="34"/>
      <c r="AZ56" s="32" t="str">
        <f t="shared" si="20"/>
        <v/>
      </c>
      <c r="BA56" s="34"/>
      <c r="BB56" s="32" t="str">
        <f t="shared" si="21"/>
        <v/>
      </c>
      <c r="BC56" s="34"/>
      <c r="BD56" s="32" t="str">
        <f t="shared" si="22"/>
        <v/>
      </c>
      <c r="BE56" s="35"/>
      <c r="BF56" s="36" t="str">
        <f t="shared" si="23"/>
        <v/>
      </c>
      <c r="BG56" s="36" t="str">
        <f t="shared" si="24"/>
        <v/>
      </c>
      <c r="BH56" s="36" t="str">
        <f t="shared" si="25"/>
        <v/>
      </c>
      <c r="BI56" s="55"/>
      <c r="BJ56" s="34"/>
      <c r="BK56" s="148"/>
      <c r="BL56" s="34"/>
      <c r="BM56" s="32" t="str">
        <f t="shared" si="26"/>
        <v/>
      </c>
      <c r="BN56" s="34"/>
      <c r="BO56" s="32" t="str">
        <f t="shared" si="27"/>
        <v/>
      </c>
      <c r="BP56" s="34"/>
      <c r="BQ56" s="32" t="str">
        <f t="shared" si="28"/>
        <v/>
      </c>
      <c r="BR56" s="34"/>
      <c r="BS56" s="36" t="str">
        <f t="shared" si="29"/>
        <v/>
      </c>
      <c r="BT56" s="36" t="str">
        <f t="shared" si="30"/>
        <v/>
      </c>
      <c r="BU56" s="36" t="str">
        <f t="shared" si="31"/>
        <v/>
      </c>
      <c r="BV56" s="55"/>
      <c r="BW56" s="36" t="str">
        <f t="shared" si="32"/>
        <v/>
      </c>
      <c r="BX56" s="36" t="str">
        <f t="shared" si="33"/>
        <v/>
      </c>
      <c r="BY56" s="31"/>
      <c r="BZ56" s="38"/>
      <c r="CB56" s="120" t="e">
        <f t="shared" ca="1" si="7"/>
        <v>#VALUE!</v>
      </c>
      <c r="CC56" s="120" t="e">
        <f t="shared" ca="1" si="8"/>
        <v>#VALUE!</v>
      </c>
    </row>
    <row r="57" spans="1:81" s="2" customFormat="1" ht="25.15" customHeight="1" x14ac:dyDescent="0.25">
      <c r="A57" s="52" t="str">
        <f t="shared" si="34"/>
        <v/>
      </c>
      <c r="B57" s="157" t="e">
        <f t="shared" ca="1" si="9"/>
        <v>#VALUE!</v>
      </c>
      <c r="C57" s="157" t="e">
        <f t="shared" ca="1" si="10"/>
        <v>#VALUE!</v>
      </c>
      <c r="D57" s="29"/>
      <c r="E57" s="155" t="str">
        <f ca="1">IFERROR(INDIRECT(ADDRESS(MATCH(D57,CatModules!C:C,0),2,1,1,"CatModules")),"")</f>
        <v/>
      </c>
      <c r="F57" s="96"/>
      <c r="G57" s="156" t="str">
        <f ca="1">IFERROR(INDIRECT(ADDRESS(MATCH(CONCATENATE(E57,"-",F57),CatInt!K:K,0),3,1,1,"CatInt")),"")</f>
        <v/>
      </c>
      <c r="H57" s="45" t="str">
        <f>IF(F57="","",VLOOKUP(F57,#REF!,2,FALSE))</f>
        <v/>
      </c>
      <c r="I57" s="29"/>
      <c r="J57" s="155" t="e">
        <f t="shared" si="0"/>
        <v>#VALUE!</v>
      </c>
      <c r="K57" s="155" t="e">
        <f t="shared" si="1"/>
        <v>#VALUE!</v>
      </c>
      <c r="L57" s="153"/>
      <c r="M57" s="126"/>
      <c r="N57" s="151" t="e">
        <f ca="1">VLOOKUP(M57,CatProd!B:G,6,FALSE)</f>
        <v>#N/A</v>
      </c>
      <c r="O57" s="127"/>
      <c r="P57" s="175" t="e">
        <f ca="1">VLOOKUP(CONCATENATE(N57,"-",O57),CatProdSpec!H:I,2,FALSE)</f>
        <v>#N/A</v>
      </c>
      <c r="Q57" s="30"/>
      <c r="R57" s="149" t="str">
        <f>IFERROR(VLOOKUP(Q57,Setup!D$16:E$25,2,FALSE),"")</f>
        <v/>
      </c>
      <c r="S57" s="51" t="str">
        <f ca="1">IFERROR(IF(OR(I57="",VLOOKUP(I57,CatCostInp!$E$2:$K$88,7,FALSE)=0),"",VLOOKUP(I57,CatCostInp!$E$2:$K$88,7,FALSE)),"")</f>
        <v/>
      </c>
      <c r="T57" s="4" t="e">
        <f>VLOOKUP(U57,#REF!,2,FALSE)</f>
        <v>#REF!</v>
      </c>
      <c r="U57" s="30"/>
      <c r="V57" s="1" t="str">
        <f ca="1">IF(U57=Setup!$C$10,"Grant",IF(Pharmaceuticals!U57=Setup!$C$11,"Local",IF(Pharmaceuticals!U57=Setup!$C$12,"Other","")))</f>
        <v/>
      </c>
      <c r="W57" s="33"/>
      <c r="X57" s="148"/>
      <c r="Y57" s="33"/>
      <c r="Z57" s="36" t="str">
        <f t="shared" si="2"/>
        <v/>
      </c>
      <c r="AA57" s="35"/>
      <c r="AB57" s="32" t="str">
        <f t="shared" si="3"/>
        <v/>
      </c>
      <c r="AC57" s="35"/>
      <c r="AD57" s="32" t="str">
        <f t="shared" si="4"/>
        <v/>
      </c>
      <c r="AE57" s="35"/>
      <c r="AF57" s="36" t="str">
        <f t="shared" si="11"/>
        <v/>
      </c>
      <c r="AG57" s="36" t="str">
        <f t="shared" si="12"/>
        <v/>
      </c>
      <c r="AH57" s="36" t="str">
        <f t="shared" si="13"/>
        <v/>
      </c>
      <c r="AI57" s="55"/>
      <c r="AJ57" s="37"/>
      <c r="AK57" s="148"/>
      <c r="AL57" s="35"/>
      <c r="AM57" s="32" t="str">
        <f t="shared" si="14"/>
        <v/>
      </c>
      <c r="AN57" s="35"/>
      <c r="AO57" s="32" t="str">
        <f t="shared" si="15"/>
        <v/>
      </c>
      <c r="AP57" s="35"/>
      <c r="AQ57" s="32" t="str">
        <f t="shared" si="16"/>
        <v/>
      </c>
      <c r="AR57" s="35"/>
      <c r="AS57" s="36" t="str">
        <f t="shared" si="17"/>
        <v/>
      </c>
      <c r="AT57" s="36" t="str">
        <f t="shared" si="18"/>
        <v/>
      </c>
      <c r="AU57" s="36" t="str">
        <f t="shared" si="19"/>
        <v/>
      </c>
      <c r="AV57" s="55"/>
      <c r="AW57" s="34"/>
      <c r="AX57" s="148"/>
      <c r="AY57" s="34"/>
      <c r="AZ57" s="32" t="str">
        <f t="shared" si="20"/>
        <v/>
      </c>
      <c r="BA57" s="34"/>
      <c r="BB57" s="32" t="str">
        <f t="shared" si="21"/>
        <v/>
      </c>
      <c r="BC57" s="34"/>
      <c r="BD57" s="32" t="str">
        <f t="shared" si="22"/>
        <v/>
      </c>
      <c r="BE57" s="35"/>
      <c r="BF57" s="36" t="str">
        <f t="shared" si="23"/>
        <v/>
      </c>
      <c r="BG57" s="36" t="str">
        <f t="shared" si="24"/>
        <v/>
      </c>
      <c r="BH57" s="36" t="str">
        <f t="shared" si="25"/>
        <v/>
      </c>
      <c r="BI57" s="55"/>
      <c r="BJ57" s="34"/>
      <c r="BK57" s="148"/>
      <c r="BL57" s="34"/>
      <c r="BM57" s="32" t="str">
        <f t="shared" si="26"/>
        <v/>
      </c>
      <c r="BN57" s="34"/>
      <c r="BO57" s="32" t="str">
        <f t="shared" si="27"/>
        <v/>
      </c>
      <c r="BP57" s="34"/>
      <c r="BQ57" s="32" t="str">
        <f t="shared" si="28"/>
        <v/>
      </c>
      <c r="BR57" s="34"/>
      <c r="BS57" s="36" t="str">
        <f t="shared" si="29"/>
        <v/>
      </c>
      <c r="BT57" s="36" t="str">
        <f t="shared" si="30"/>
        <v/>
      </c>
      <c r="BU57" s="36" t="str">
        <f t="shared" si="31"/>
        <v/>
      </c>
      <c r="BV57" s="55"/>
      <c r="BW57" s="36" t="str">
        <f t="shared" si="32"/>
        <v/>
      </c>
      <c r="BX57" s="36" t="str">
        <f t="shared" si="33"/>
        <v/>
      </c>
      <c r="BY57" s="31"/>
      <c r="BZ57" s="38"/>
      <c r="CB57" s="120" t="e">
        <f t="shared" ca="1" si="7"/>
        <v>#VALUE!</v>
      </c>
      <c r="CC57" s="120" t="e">
        <f t="shared" ca="1" si="8"/>
        <v>#VALUE!</v>
      </c>
    </row>
    <row r="58" spans="1:81" s="2" customFormat="1" ht="25.15" customHeight="1" x14ac:dyDescent="0.25">
      <c r="A58" s="52" t="str">
        <f t="shared" si="34"/>
        <v/>
      </c>
      <c r="B58" s="157" t="e">
        <f t="shared" ca="1" si="9"/>
        <v>#VALUE!</v>
      </c>
      <c r="C58" s="157" t="e">
        <f t="shared" ca="1" si="10"/>
        <v>#VALUE!</v>
      </c>
      <c r="D58" s="29"/>
      <c r="E58" s="155" t="str">
        <f ca="1">IFERROR(INDIRECT(ADDRESS(MATCH(D58,CatModules!C:C,0),2,1,1,"CatModules")),"")</f>
        <v/>
      </c>
      <c r="F58" s="96"/>
      <c r="G58" s="156" t="str">
        <f ca="1">IFERROR(INDIRECT(ADDRESS(MATCH(CONCATENATE(E58,"-",F58),CatInt!K:K,0),3,1,1,"CatInt")),"")</f>
        <v/>
      </c>
      <c r="H58" s="45" t="str">
        <f>IF(F58="","",VLOOKUP(F58,#REF!,2,FALSE))</f>
        <v/>
      </c>
      <c r="I58" s="29"/>
      <c r="J58" s="155" t="e">
        <f t="shared" si="0"/>
        <v>#VALUE!</v>
      </c>
      <c r="K58" s="155" t="e">
        <f t="shared" si="1"/>
        <v>#VALUE!</v>
      </c>
      <c r="L58" s="153"/>
      <c r="M58" s="126"/>
      <c r="N58" s="151" t="e">
        <f ca="1">VLOOKUP(M58,CatProd!B:G,6,FALSE)</f>
        <v>#N/A</v>
      </c>
      <c r="O58" s="127"/>
      <c r="P58" s="175" t="e">
        <f ca="1">VLOOKUP(CONCATENATE(N58,"-",O58),CatProdSpec!H:I,2,FALSE)</f>
        <v>#N/A</v>
      </c>
      <c r="Q58" s="30"/>
      <c r="R58" s="149" t="str">
        <f>IFERROR(VLOOKUP(Q58,Setup!D$16:E$25,2,FALSE),"")</f>
        <v/>
      </c>
      <c r="S58" s="51" t="str">
        <f ca="1">IFERROR(IF(OR(I58="",VLOOKUP(I58,CatCostInp!$E$2:$K$88,7,FALSE)=0),"",VLOOKUP(I58,CatCostInp!$E$2:$K$88,7,FALSE)),"")</f>
        <v/>
      </c>
      <c r="T58" s="4" t="e">
        <f>VLOOKUP(U58,#REF!,2,FALSE)</f>
        <v>#REF!</v>
      </c>
      <c r="U58" s="30"/>
      <c r="V58" s="1" t="str">
        <f ca="1">IF(U58=Setup!$C$10,"Grant",IF(Pharmaceuticals!U58=Setup!$C$11,"Local",IF(Pharmaceuticals!U58=Setup!$C$12,"Other","")))</f>
        <v/>
      </c>
      <c r="W58" s="33"/>
      <c r="X58" s="148"/>
      <c r="Y58" s="33"/>
      <c r="Z58" s="36" t="str">
        <f t="shared" si="2"/>
        <v/>
      </c>
      <c r="AA58" s="35"/>
      <c r="AB58" s="32" t="str">
        <f t="shared" si="3"/>
        <v/>
      </c>
      <c r="AC58" s="35"/>
      <c r="AD58" s="32" t="str">
        <f t="shared" si="4"/>
        <v/>
      </c>
      <c r="AE58" s="35"/>
      <c r="AF58" s="36" t="str">
        <f t="shared" si="11"/>
        <v/>
      </c>
      <c r="AG58" s="36" t="str">
        <f t="shared" si="12"/>
        <v/>
      </c>
      <c r="AH58" s="36" t="str">
        <f t="shared" si="13"/>
        <v/>
      </c>
      <c r="AI58" s="55"/>
      <c r="AJ58" s="37"/>
      <c r="AK58" s="148"/>
      <c r="AL58" s="35"/>
      <c r="AM58" s="32" t="str">
        <f t="shared" si="14"/>
        <v/>
      </c>
      <c r="AN58" s="35"/>
      <c r="AO58" s="32" t="str">
        <f t="shared" si="15"/>
        <v/>
      </c>
      <c r="AP58" s="35"/>
      <c r="AQ58" s="32" t="str">
        <f t="shared" si="16"/>
        <v/>
      </c>
      <c r="AR58" s="35"/>
      <c r="AS58" s="36" t="str">
        <f t="shared" si="17"/>
        <v/>
      </c>
      <c r="AT58" s="36" t="str">
        <f t="shared" si="18"/>
        <v/>
      </c>
      <c r="AU58" s="36" t="str">
        <f t="shared" si="19"/>
        <v/>
      </c>
      <c r="AV58" s="55"/>
      <c r="AW58" s="34"/>
      <c r="AX58" s="148"/>
      <c r="AY58" s="34"/>
      <c r="AZ58" s="32" t="str">
        <f t="shared" si="20"/>
        <v/>
      </c>
      <c r="BA58" s="34"/>
      <c r="BB58" s="32" t="str">
        <f t="shared" si="21"/>
        <v/>
      </c>
      <c r="BC58" s="34"/>
      <c r="BD58" s="32" t="str">
        <f t="shared" si="22"/>
        <v/>
      </c>
      <c r="BE58" s="35"/>
      <c r="BF58" s="36" t="str">
        <f t="shared" si="23"/>
        <v/>
      </c>
      <c r="BG58" s="36" t="str">
        <f t="shared" si="24"/>
        <v/>
      </c>
      <c r="BH58" s="36" t="str">
        <f t="shared" si="25"/>
        <v/>
      </c>
      <c r="BI58" s="55"/>
      <c r="BJ58" s="34"/>
      <c r="BK58" s="148"/>
      <c r="BL58" s="34"/>
      <c r="BM58" s="32" t="str">
        <f t="shared" si="26"/>
        <v/>
      </c>
      <c r="BN58" s="34"/>
      <c r="BO58" s="32" t="str">
        <f t="shared" si="27"/>
        <v/>
      </c>
      <c r="BP58" s="34"/>
      <c r="BQ58" s="32" t="str">
        <f t="shared" si="28"/>
        <v/>
      </c>
      <c r="BR58" s="34"/>
      <c r="BS58" s="36" t="str">
        <f t="shared" si="29"/>
        <v/>
      </c>
      <c r="BT58" s="36" t="str">
        <f t="shared" si="30"/>
        <v/>
      </c>
      <c r="BU58" s="36" t="str">
        <f t="shared" si="31"/>
        <v/>
      </c>
      <c r="BV58" s="55"/>
      <c r="BW58" s="36" t="str">
        <f t="shared" si="32"/>
        <v/>
      </c>
      <c r="BX58" s="36" t="str">
        <f t="shared" si="33"/>
        <v/>
      </c>
      <c r="BY58" s="31"/>
      <c r="BZ58" s="38"/>
      <c r="CB58" s="120" t="e">
        <f t="shared" ca="1" si="7"/>
        <v>#VALUE!</v>
      </c>
      <c r="CC58" s="120" t="e">
        <f t="shared" ca="1" si="8"/>
        <v>#VALUE!</v>
      </c>
    </row>
    <row r="59" spans="1:81" s="2" customFormat="1" ht="25.15" customHeight="1" x14ac:dyDescent="0.25">
      <c r="A59" s="52" t="str">
        <f t="shared" si="34"/>
        <v/>
      </c>
      <c r="B59" s="157" t="e">
        <f t="shared" ca="1" si="9"/>
        <v>#VALUE!</v>
      </c>
      <c r="C59" s="157" t="e">
        <f t="shared" ca="1" si="10"/>
        <v>#VALUE!</v>
      </c>
      <c r="D59" s="29"/>
      <c r="E59" s="155" t="str">
        <f ca="1">IFERROR(INDIRECT(ADDRESS(MATCH(D59,CatModules!C:C,0),2,1,1,"CatModules")),"")</f>
        <v/>
      </c>
      <c r="F59" s="96"/>
      <c r="G59" s="156" t="str">
        <f ca="1">IFERROR(INDIRECT(ADDRESS(MATCH(CONCATENATE(E59,"-",F59),CatInt!K:K,0),3,1,1,"CatInt")),"")</f>
        <v/>
      </c>
      <c r="H59" s="45" t="str">
        <f>IF(F59="","",VLOOKUP(F59,#REF!,2,FALSE))</f>
        <v/>
      </c>
      <c r="I59" s="29"/>
      <c r="J59" s="155" t="e">
        <f t="shared" si="0"/>
        <v>#VALUE!</v>
      </c>
      <c r="K59" s="155" t="e">
        <f t="shared" si="1"/>
        <v>#VALUE!</v>
      </c>
      <c r="L59" s="153"/>
      <c r="M59" s="126"/>
      <c r="N59" s="151" t="e">
        <f ca="1">VLOOKUP(M59,CatProd!B:G,6,FALSE)</f>
        <v>#N/A</v>
      </c>
      <c r="O59" s="127"/>
      <c r="P59" s="175" t="e">
        <f ca="1">VLOOKUP(CONCATENATE(N59,"-",O59),CatProdSpec!H:I,2,FALSE)</f>
        <v>#N/A</v>
      </c>
      <c r="Q59" s="30"/>
      <c r="R59" s="149" t="str">
        <f>IFERROR(VLOOKUP(Q59,Setup!D$16:E$25,2,FALSE),"")</f>
        <v/>
      </c>
      <c r="S59" s="51" t="str">
        <f ca="1">IFERROR(IF(OR(I59="",VLOOKUP(I59,CatCostInp!$E$2:$K$88,7,FALSE)=0),"",VLOOKUP(I59,CatCostInp!$E$2:$K$88,7,FALSE)),"")</f>
        <v/>
      </c>
      <c r="T59" s="4" t="e">
        <f>VLOOKUP(U59,#REF!,2,FALSE)</f>
        <v>#REF!</v>
      </c>
      <c r="U59" s="30"/>
      <c r="V59" s="1" t="str">
        <f ca="1">IF(U59=Setup!$C$10,"Grant",IF(Pharmaceuticals!U59=Setup!$C$11,"Local",IF(Pharmaceuticals!U59=Setup!$C$12,"Other","")))</f>
        <v/>
      </c>
      <c r="W59" s="33"/>
      <c r="X59" s="148"/>
      <c r="Y59" s="33"/>
      <c r="Z59" s="36" t="str">
        <f t="shared" si="2"/>
        <v/>
      </c>
      <c r="AA59" s="35"/>
      <c r="AB59" s="32" t="str">
        <f t="shared" si="3"/>
        <v/>
      </c>
      <c r="AC59" s="35"/>
      <c r="AD59" s="32" t="str">
        <f t="shared" si="4"/>
        <v/>
      </c>
      <c r="AE59" s="35"/>
      <c r="AF59" s="36" t="str">
        <f t="shared" si="11"/>
        <v/>
      </c>
      <c r="AG59" s="36" t="str">
        <f t="shared" si="12"/>
        <v/>
      </c>
      <c r="AH59" s="36" t="str">
        <f t="shared" si="13"/>
        <v/>
      </c>
      <c r="AI59" s="55"/>
      <c r="AJ59" s="37"/>
      <c r="AK59" s="148"/>
      <c r="AL59" s="35"/>
      <c r="AM59" s="32" t="str">
        <f t="shared" si="14"/>
        <v/>
      </c>
      <c r="AN59" s="35"/>
      <c r="AO59" s="32" t="str">
        <f t="shared" si="15"/>
        <v/>
      </c>
      <c r="AP59" s="35"/>
      <c r="AQ59" s="32" t="str">
        <f t="shared" si="16"/>
        <v/>
      </c>
      <c r="AR59" s="35"/>
      <c r="AS59" s="36" t="str">
        <f t="shared" si="17"/>
        <v/>
      </c>
      <c r="AT59" s="36" t="str">
        <f t="shared" si="18"/>
        <v/>
      </c>
      <c r="AU59" s="36" t="str">
        <f t="shared" si="19"/>
        <v/>
      </c>
      <c r="AV59" s="55"/>
      <c r="AW59" s="34"/>
      <c r="AX59" s="148"/>
      <c r="AY59" s="34"/>
      <c r="AZ59" s="32" t="str">
        <f t="shared" si="20"/>
        <v/>
      </c>
      <c r="BA59" s="34"/>
      <c r="BB59" s="32" t="str">
        <f t="shared" si="21"/>
        <v/>
      </c>
      <c r="BC59" s="34"/>
      <c r="BD59" s="32" t="str">
        <f t="shared" si="22"/>
        <v/>
      </c>
      <c r="BE59" s="35"/>
      <c r="BF59" s="36" t="str">
        <f t="shared" si="23"/>
        <v/>
      </c>
      <c r="BG59" s="36" t="str">
        <f t="shared" si="24"/>
        <v/>
      </c>
      <c r="BH59" s="36" t="str">
        <f t="shared" si="25"/>
        <v/>
      </c>
      <c r="BI59" s="55"/>
      <c r="BJ59" s="34"/>
      <c r="BK59" s="148"/>
      <c r="BL59" s="34"/>
      <c r="BM59" s="32" t="str">
        <f t="shared" si="26"/>
        <v/>
      </c>
      <c r="BN59" s="34"/>
      <c r="BO59" s="32" t="str">
        <f t="shared" si="27"/>
        <v/>
      </c>
      <c r="BP59" s="34"/>
      <c r="BQ59" s="32" t="str">
        <f t="shared" si="28"/>
        <v/>
      </c>
      <c r="BR59" s="34"/>
      <c r="BS59" s="36" t="str">
        <f t="shared" si="29"/>
        <v/>
      </c>
      <c r="BT59" s="36" t="str">
        <f t="shared" si="30"/>
        <v/>
      </c>
      <c r="BU59" s="36" t="str">
        <f t="shared" si="31"/>
        <v/>
      </c>
      <c r="BV59" s="55"/>
      <c r="BW59" s="36" t="str">
        <f t="shared" si="32"/>
        <v/>
      </c>
      <c r="BX59" s="36" t="str">
        <f t="shared" si="33"/>
        <v/>
      </c>
      <c r="BY59" s="31"/>
      <c r="BZ59" s="38"/>
      <c r="CB59" s="120" t="e">
        <f t="shared" ca="1" si="7"/>
        <v>#VALUE!</v>
      </c>
      <c r="CC59" s="120" t="e">
        <f t="shared" ca="1" si="8"/>
        <v>#VALUE!</v>
      </c>
    </row>
    <row r="60" spans="1:81" s="2" customFormat="1" ht="25.15" customHeight="1" x14ac:dyDescent="0.25">
      <c r="A60" s="52" t="str">
        <f t="shared" si="34"/>
        <v/>
      </c>
      <c r="B60" s="157" t="e">
        <f t="shared" ca="1" si="9"/>
        <v>#VALUE!</v>
      </c>
      <c r="C60" s="157" t="e">
        <f t="shared" ca="1" si="10"/>
        <v>#VALUE!</v>
      </c>
      <c r="D60" s="29"/>
      <c r="E60" s="155" t="str">
        <f ca="1">IFERROR(INDIRECT(ADDRESS(MATCH(D60,CatModules!C:C,0),2,1,1,"CatModules")),"")</f>
        <v/>
      </c>
      <c r="F60" s="96"/>
      <c r="G60" s="156" t="str">
        <f ca="1">IFERROR(INDIRECT(ADDRESS(MATCH(CONCATENATE(E60,"-",F60),CatInt!K:K,0),3,1,1,"CatInt")),"")</f>
        <v/>
      </c>
      <c r="H60" s="45" t="str">
        <f>IF(F60="","",VLOOKUP(F60,#REF!,2,FALSE))</f>
        <v/>
      </c>
      <c r="I60" s="29"/>
      <c r="J60" s="155" t="e">
        <f t="shared" si="0"/>
        <v>#VALUE!</v>
      </c>
      <c r="K60" s="155" t="e">
        <f t="shared" si="1"/>
        <v>#VALUE!</v>
      </c>
      <c r="L60" s="153"/>
      <c r="M60" s="126"/>
      <c r="N60" s="151" t="e">
        <f ca="1">VLOOKUP(M60,CatProd!B:G,6,FALSE)</f>
        <v>#N/A</v>
      </c>
      <c r="O60" s="127"/>
      <c r="P60" s="175" t="e">
        <f ca="1">VLOOKUP(CONCATENATE(N60,"-",O60),CatProdSpec!H:I,2,FALSE)</f>
        <v>#N/A</v>
      </c>
      <c r="Q60" s="30"/>
      <c r="R60" s="149" t="str">
        <f>IFERROR(VLOOKUP(Q60,Setup!D$16:E$25,2,FALSE),"")</f>
        <v/>
      </c>
      <c r="S60" s="51" t="str">
        <f ca="1">IFERROR(IF(OR(I60="",VLOOKUP(I60,CatCostInp!$E$2:$K$88,7,FALSE)=0),"",VLOOKUP(I60,CatCostInp!$E$2:$K$88,7,FALSE)),"")</f>
        <v/>
      </c>
      <c r="T60" s="4" t="e">
        <f>VLOOKUP(U60,#REF!,2,FALSE)</f>
        <v>#REF!</v>
      </c>
      <c r="U60" s="30"/>
      <c r="V60" s="1" t="str">
        <f ca="1">IF(U60=Setup!$C$10,"Grant",IF(Pharmaceuticals!U60=Setup!$C$11,"Local",IF(Pharmaceuticals!U60=Setup!$C$12,"Other","")))</f>
        <v/>
      </c>
      <c r="W60" s="33"/>
      <c r="X60" s="148"/>
      <c r="Y60" s="33"/>
      <c r="Z60" s="36" t="str">
        <f t="shared" si="2"/>
        <v/>
      </c>
      <c r="AA60" s="35"/>
      <c r="AB60" s="32" t="str">
        <f t="shared" si="3"/>
        <v/>
      </c>
      <c r="AC60" s="35"/>
      <c r="AD60" s="32" t="str">
        <f t="shared" si="4"/>
        <v/>
      </c>
      <c r="AE60" s="35"/>
      <c r="AF60" s="36" t="str">
        <f t="shared" si="11"/>
        <v/>
      </c>
      <c r="AG60" s="36" t="str">
        <f t="shared" si="12"/>
        <v/>
      </c>
      <c r="AH60" s="36" t="str">
        <f t="shared" si="13"/>
        <v/>
      </c>
      <c r="AI60" s="55"/>
      <c r="AJ60" s="37"/>
      <c r="AK60" s="148"/>
      <c r="AL60" s="35"/>
      <c r="AM60" s="32" t="str">
        <f t="shared" si="14"/>
        <v/>
      </c>
      <c r="AN60" s="35"/>
      <c r="AO60" s="32" t="str">
        <f t="shared" si="15"/>
        <v/>
      </c>
      <c r="AP60" s="35"/>
      <c r="AQ60" s="32" t="str">
        <f t="shared" si="16"/>
        <v/>
      </c>
      <c r="AR60" s="35"/>
      <c r="AS60" s="36" t="str">
        <f t="shared" si="17"/>
        <v/>
      </c>
      <c r="AT60" s="36" t="str">
        <f t="shared" si="18"/>
        <v/>
      </c>
      <c r="AU60" s="36" t="str">
        <f t="shared" si="19"/>
        <v/>
      </c>
      <c r="AV60" s="55"/>
      <c r="AW60" s="34"/>
      <c r="AX60" s="148"/>
      <c r="AY60" s="34"/>
      <c r="AZ60" s="32" t="str">
        <f t="shared" si="20"/>
        <v/>
      </c>
      <c r="BA60" s="34"/>
      <c r="BB60" s="32" t="str">
        <f t="shared" si="21"/>
        <v/>
      </c>
      <c r="BC60" s="34"/>
      <c r="BD60" s="32" t="str">
        <f t="shared" si="22"/>
        <v/>
      </c>
      <c r="BE60" s="35"/>
      <c r="BF60" s="36" t="str">
        <f t="shared" si="23"/>
        <v/>
      </c>
      <c r="BG60" s="36" t="str">
        <f t="shared" si="24"/>
        <v/>
      </c>
      <c r="BH60" s="36" t="str">
        <f t="shared" si="25"/>
        <v/>
      </c>
      <c r="BI60" s="55"/>
      <c r="BJ60" s="34"/>
      <c r="BK60" s="148"/>
      <c r="BL60" s="34"/>
      <c r="BM60" s="32" t="str">
        <f t="shared" si="26"/>
        <v/>
      </c>
      <c r="BN60" s="34"/>
      <c r="BO60" s="32" t="str">
        <f t="shared" si="27"/>
        <v/>
      </c>
      <c r="BP60" s="34"/>
      <c r="BQ60" s="32" t="str">
        <f t="shared" si="28"/>
        <v/>
      </c>
      <c r="BR60" s="34"/>
      <c r="BS60" s="36" t="str">
        <f t="shared" si="29"/>
        <v/>
      </c>
      <c r="BT60" s="36" t="str">
        <f t="shared" si="30"/>
        <v/>
      </c>
      <c r="BU60" s="36" t="str">
        <f t="shared" si="31"/>
        <v/>
      </c>
      <c r="BV60" s="55"/>
      <c r="BW60" s="36" t="str">
        <f t="shared" si="32"/>
        <v/>
      </c>
      <c r="BX60" s="36" t="str">
        <f t="shared" si="33"/>
        <v/>
      </c>
      <c r="BY60" s="31"/>
      <c r="BZ60" s="38"/>
      <c r="CB60" s="120" t="e">
        <f t="shared" ca="1" si="7"/>
        <v>#VALUE!</v>
      </c>
      <c r="CC60" s="120" t="e">
        <f t="shared" ca="1" si="8"/>
        <v>#VALUE!</v>
      </c>
    </row>
    <row r="61" spans="1:81" s="2" customFormat="1" ht="25.15" customHeight="1" x14ac:dyDescent="0.25">
      <c r="A61" s="52" t="str">
        <f t="shared" si="34"/>
        <v/>
      </c>
      <c r="B61" s="157" t="e">
        <f t="shared" ca="1" si="9"/>
        <v>#VALUE!</v>
      </c>
      <c r="C61" s="157" t="e">
        <f t="shared" ca="1" si="10"/>
        <v>#VALUE!</v>
      </c>
      <c r="D61" s="29"/>
      <c r="E61" s="155" t="str">
        <f ca="1">IFERROR(INDIRECT(ADDRESS(MATCH(D61,CatModules!C:C,0),2,1,1,"CatModules")),"")</f>
        <v/>
      </c>
      <c r="F61" s="96"/>
      <c r="G61" s="156" t="str">
        <f ca="1">IFERROR(INDIRECT(ADDRESS(MATCH(CONCATENATE(E61,"-",F61),CatInt!K:K,0),3,1,1,"CatInt")),"")</f>
        <v/>
      </c>
      <c r="H61" s="45" t="str">
        <f>IF(F61="","",VLOOKUP(F61,#REF!,2,FALSE))</f>
        <v/>
      </c>
      <c r="I61" s="29"/>
      <c r="J61" s="155" t="e">
        <f t="shared" si="0"/>
        <v>#VALUE!</v>
      </c>
      <c r="K61" s="155" t="e">
        <f t="shared" si="1"/>
        <v>#VALUE!</v>
      </c>
      <c r="L61" s="153"/>
      <c r="M61" s="126"/>
      <c r="N61" s="151" t="e">
        <f ca="1">VLOOKUP(M61,CatProd!B:G,6,FALSE)</f>
        <v>#N/A</v>
      </c>
      <c r="O61" s="127"/>
      <c r="P61" s="175" t="e">
        <f ca="1">VLOOKUP(CONCATENATE(N61,"-",O61),CatProdSpec!H:I,2,FALSE)</f>
        <v>#N/A</v>
      </c>
      <c r="Q61" s="30"/>
      <c r="R61" s="149" t="str">
        <f>IFERROR(VLOOKUP(Q61,Setup!D$16:E$25,2,FALSE),"")</f>
        <v/>
      </c>
      <c r="S61" s="51" t="str">
        <f ca="1">IFERROR(IF(OR(I61="",VLOOKUP(I61,CatCostInp!$E$2:$K$88,7,FALSE)=0),"",VLOOKUP(I61,CatCostInp!$E$2:$K$88,7,FALSE)),"")</f>
        <v/>
      </c>
      <c r="T61" s="4" t="e">
        <f>VLOOKUP(U61,#REF!,2,FALSE)</f>
        <v>#REF!</v>
      </c>
      <c r="U61" s="30"/>
      <c r="V61" s="1" t="str">
        <f ca="1">IF(U61=Setup!$C$10,"Grant",IF(Pharmaceuticals!U61=Setup!$C$11,"Local",IF(Pharmaceuticals!U61=Setup!$C$12,"Other","")))</f>
        <v/>
      </c>
      <c r="W61" s="33"/>
      <c r="X61" s="148"/>
      <c r="Y61" s="33"/>
      <c r="Z61" s="36" t="str">
        <f t="shared" si="2"/>
        <v/>
      </c>
      <c r="AA61" s="35"/>
      <c r="AB61" s="32" t="str">
        <f t="shared" si="3"/>
        <v/>
      </c>
      <c r="AC61" s="35"/>
      <c r="AD61" s="32" t="str">
        <f t="shared" si="4"/>
        <v/>
      </c>
      <c r="AE61" s="35"/>
      <c r="AF61" s="36" t="str">
        <f t="shared" si="11"/>
        <v/>
      </c>
      <c r="AG61" s="36" t="str">
        <f t="shared" si="12"/>
        <v/>
      </c>
      <c r="AH61" s="36" t="str">
        <f t="shared" si="13"/>
        <v/>
      </c>
      <c r="AI61" s="55"/>
      <c r="AJ61" s="37"/>
      <c r="AK61" s="148"/>
      <c r="AL61" s="35"/>
      <c r="AM61" s="32" t="str">
        <f t="shared" si="14"/>
        <v/>
      </c>
      <c r="AN61" s="35"/>
      <c r="AO61" s="32" t="str">
        <f t="shared" si="15"/>
        <v/>
      </c>
      <c r="AP61" s="35"/>
      <c r="AQ61" s="32" t="str">
        <f t="shared" si="16"/>
        <v/>
      </c>
      <c r="AR61" s="35"/>
      <c r="AS61" s="36" t="str">
        <f t="shared" si="17"/>
        <v/>
      </c>
      <c r="AT61" s="36" t="str">
        <f t="shared" si="18"/>
        <v/>
      </c>
      <c r="AU61" s="36" t="str">
        <f t="shared" si="19"/>
        <v/>
      </c>
      <c r="AV61" s="55"/>
      <c r="AW61" s="34"/>
      <c r="AX61" s="148"/>
      <c r="AY61" s="34"/>
      <c r="AZ61" s="32" t="str">
        <f t="shared" si="20"/>
        <v/>
      </c>
      <c r="BA61" s="34"/>
      <c r="BB61" s="32" t="str">
        <f t="shared" si="21"/>
        <v/>
      </c>
      <c r="BC61" s="34"/>
      <c r="BD61" s="32" t="str">
        <f t="shared" si="22"/>
        <v/>
      </c>
      <c r="BE61" s="35"/>
      <c r="BF61" s="36" t="str">
        <f t="shared" si="23"/>
        <v/>
      </c>
      <c r="BG61" s="36" t="str">
        <f t="shared" si="24"/>
        <v/>
      </c>
      <c r="BH61" s="36" t="str">
        <f t="shared" si="25"/>
        <v/>
      </c>
      <c r="BI61" s="55"/>
      <c r="BJ61" s="34"/>
      <c r="BK61" s="148"/>
      <c r="BL61" s="34"/>
      <c r="BM61" s="32" t="str">
        <f t="shared" si="26"/>
        <v/>
      </c>
      <c r="BN61" s="34"/>
      <c r="BO61" s="32" t="str">
        <f t="shared" si="27"/>
        <v/>
      </c>
      <c r="BP61" s="34"/>
      <c r="BQ61" s="32" t="str">
        <f t="shared" si="28"/>
        <v/>
      </c>
      <c r="BR61" s="34"/>
      <c r="BS61" s="36" t="str">
        <f t="shared" si="29"/>
        <v/>
      </c>
      <c r="BT61" s="36" t="str">
        <f t="shared" si="30"/>
        <v/>
      </c>
      <c r="BU61" s="36" t="str">
        <f t="shared" si="31"/>
        <v/>
      </c>
      <c r="BV61" s="55"/>
      <c r="BW61" s="36" t="str">
        <f t="shared" si="32"/>
        <v/>
      </c>
      <c r="BX61" s="36" t="str">
        <f t="shared" si="33"/>
        <v/>
      </c>
      <c r="BY61" s="31"/>
      <c r="BZ61" s="38"/>
      <c r="CB61" s="120" t="e">
        <f t="shared" ca="1" si="7"/>
        <v>#VALUE!</v>
      </c>
      <c r="CC61" s="120" t="e">
        <f t="shared" ca="1" si="8"/>
        <v>#VALUE!</v>
      </c>
    </row>
    <row r="62" spans="1:81" s="2" customFormat="1" ht="25.15" customHeight="1" x14ac:dyDescent="0.25">
      <c r="A62" s="52" t="str">
        <f t="shared" si="34"/>
        <v/>
      </c>
      <c r="B62" s="157" t="e">
        <f t="shared" ca="1" si="9"/>
        <v>#VALUE!</v>
      </c>
      <c r="C62" s="157" t="e">
        <f t="shared" ca="1" si="10"/>
        <v>#VALUE!</v>
      </c>
      <c r="D62" s="29"/>
      <c r="E62" s="155" t="str">
        <f ca="1">IFERROR(INDIRECT(ADDRESS(MATCH(D62,CatModules!C:C,0),2,1,1,"CatModules")),"")</f>
        <v/>
      </c>
      <c r="F62" s="96"/>
      <c r="G62" s="156" t="str">
        <f ca="1">IFERROR(INDIRECT(ADDRESS(MATCH(CONCATENATE(E62,"-",F62),CatInt!K:K,0),3,1,1,"CatInt")),"")</f>
        <v/>
      </c>
      <c r="H62" s="45" t="str">
        <f>IF(F62="","",VLOOKUP(F62,#REF!,2,FALSE))</f>
        <v/>
      </c>
      <c r="I62" s="29"/>
      <c r="J62" s="155" t="e">
        <f t="shared" si="0"/>
        <v>#VALUE!</v>
      </c>
      <c r="K62" s="155" t="e">
        <f t="shared" si="1"/>
        <v>#VALUE!</v>
      </c>
      <c r="L62" s="153"/>
      <c r="M62" s="126"/>
      <c r="N62" s="151" t="e">
        <f ca="1">VLOOKUP(M62,CatProd!B:G,6,FALSE)</f>
        <v>#N/A</v>
      </c>
      <c r="O62" s="127"/>
      <c r="P62" s="175" t="e">
        <f ca="1">VLOOKUP(CONCATENATE(N62,"-",O62),CatProdSpec!H:I,2,FALSE)</f>
        <v>#N/A</v>
      </c>
      <c r="Q62" s="30"/>
      <c r="R62" s="149" t="str">
        <f>IFERROR(VLOOKUP(Q62,Setup!D$16:E$25,2,FALSE),"")</f>
        <v/>
      </c>
      <c r="S62" s="51" t="str">
        <f ca="1">IFERROR(IF(OR(I62="",VLOOKUP(I62,CatCostInp!$E$2:$K$88,7,FALSE)=0),"",VLOOKUP(I62,CatCostInp!$E$2:$K$88,7,FALSE)),"")</f>
        <v/>
      </c>
      <c r="T62" s="4" t="e">
        <f>VLOOKUP(U62,#REF!,2,FALSE)</f>
        <v>#REF!</v>
      </c>
      <c r="U62" s="30"/>
      <c r="V62" s="1" t="str">
        <f ca="1">IF(U62=Setup!$C$10,"Grant",IF(Pharmaceuticals!U62=Setup!$C$11,"Local",IF(Pharmaceuticals!U62=Setup!$C$12,"Other","")))</f>
        <v/>
      </c>
      <c r="W62" s="33"/>
      <c r="X62" s="148"/>
      <c r="Y62" s="33"/>
      <c r="Z62" s="36" t="str">
        <f t="shared" si="2"/>
        <v/>
      </c>
      <c r="AA62" s="35"/>
      <c r="AB62" s="32" t="str">
        <f t="shared" si="3"/>
        <v/>
      </c>
      <c r="AC62" s="35"/>
      <c r="AD62" s="32" t="str">
        <f t="shared" si="4"/>
        <v/>
      </c>
      <c r="AE62" s="35"/>
      <c r="AF62" s="36" t="str">
        <f t="shared" si="11"/>
        <v/>
      </c>
      <c r="AG62" s="36" t="str">
        <f t="shared" si="12"/>
        <v/>
      </c>
      <c r="AH62" s="36" t="str">
        <f t="shared" si="13"/>
        <v/>
      </c>
      <c r="AI62" s="55"/>
      <c r="AJ62" s="37"/>
      <c r="AK62" s="148"/>
      <c r="AL62" s="35"/>
      <c r="AM62" s="32" t="str">
        <f t="shared" si="14"/>
        <v/>
      </c>
      <c r="AN62" s="35"/>
      <c r="AO62" s="32" t="str">
        <f t="shared" si="15"/>
        <v/>
      </c>
      <c r="AP62" s="35"/>
      <c r="AQ62" s="32" t="str">
        <f t="shared" si="16"/>
        <v/>
      </c>
      <c r="AR62" s="35"/>
      <c r="AS62" s="36" t="str">
        <f t="shared" si="17"/>
        <v/>
      </c>
      <c r="AT62" s="36" t="str">
        <f t="shared" si="18"/>
        <v/>
      </c>
      <c r="AU62" s="36" t="str">
        <f t="shared" si="19"/>
        <v/>
      </c>
      <c r="AV62" s="55"/>
      <c r="AW62" s="34"/>
      <c r="AX62" s="148"/>
      <c r="AY62" s="34"/>
      <c r="AZ62" s="32" t="str">
        <f t="shared" si="20"/>
        <v/>
      </c>
      <c r="BA62" s="34"/>
      <c r="BB62" s="32" t="str">
        <f t="shared" si="21"/>
        <v/>
      </c>
      <c r="BC62" s="34"/>
      <c r="BD62" s="32" t="str">
        <f t="shared" si="22"/>
        <v/>
      </c>
      <c r="BE62" s="35"/>
      <c r="BF62" s="36" t="str">
        <f t="shared" si="23"/>
        <v/>
      </c>
      <c r="BG62" s="36" t="str">
        <f t="shared" si="24"/>
        <v/>
      </c>
      <c r="BH62" s="36" t="str">
        <f t="shared" si="25"/>
        <v/>
      </c>
      <c r="BI62" s="55"/>
      <c r="BJ62" s="34"/>
      <c r="BK62" s="148"/>
      <c r="BL62" s="34"/>
      <c r="BM62" s="32" t="str">
        <f t="shared" si="26"/>
        <v/>
      </c>
      <c r="BN62" s="34"/>
      <c r="BO62" s="32" t="str">
        <f t="shared" si="27"/>
        <v/>
      </c>
      <c r="BP62" s="34"/>
      <c r="BQ62" s="32" t="str">
        <f t="shared" si="28"/>
        <v/>
      </c>
      <c r="BR62" s="34"/>
      <c r="BS62" s="36" t="str">
        <f t="shared" si="29"/>
        <v/>
      </c>
      <c r="BT62" s="36" t="str">
        <f t="shared" si="30"/>
        <v/>
      </c>
      <c r="BU62" s="36" t="str">
        <f t="shared" si="31"/>
        <v/>
      </c>
      <c r="BV62" s="55"/>
      <c r="BW62" s="36" t="str">
        <f t="shared" si="32"/>
        <v/>
      </c>
      <c r="BX62" s="36" t="str">
        <f t="shared" si="33"/>
        <v/>
      </c>
      <c r="BY62" s="31"/>
      <c r="BZ62" s="38"/>
      <c r="CB62" s="120" t="e">
        <f t="shared" ca="1" si="7"/>
        <v>#VALUE!</v>
      </c>
      <c r="CC62" s="120" t="e">
        <f t="shared" ca="1" si="8"/>
        <v>#VALUE!</v>
      </c>
    </row>
    <row r="63" spans="1:81" s="2" customFormat="1" ht="25.15" customHeight="1" x14ac:dyDescent="0.25">
      <c r="A63" s="52" t="str">
        <f t="shared" si="34"/>
        <v/>
      </c>
      <c r="B63" s="157" t="e">
        <f t="shared" ca="1" si="9"/>
        <v>#VALUE!</v>
      </c>
      <c r="C63" s="157" t="e">
        <f t="shared" ca="1" si="10"/>
        <v>#VALUE!</v>
      </c>
      <c r="D63" s="29"/>
      <c r="E63" s="155" t="str">
        <f ca="1">IFERROR(INDIRECT(ADDRESS(MATCH(D63,CatModules!C:C,0),2,1,1,"CatModules")),"")</f>
        <v/>
      </c>
      <c r="F63" s="96"/>
      <c r="G63" s="156" t="str">
        <f ca="1">IFERROR(INDIRECT(ADDRESS(MATCH(CONCATENATE(E63,"-",F63),CatInt!K:K,0),3,1,1,"CatInt")),"")</f>
        <v/>
      </c>
      <c r="H63" s="45" t="str">
        <f>IF(F63="","",VLOOKUP(F63,#REF!,2,FALSE))</f>
        <v/>
      </c>
      <c r="I63" s="29"/>
      <c r="J63" s="155" t="e">
        <f t="shared" si="0"/>
        <v>#VALUE!</v>
      </c>
      <c r="K63" s="155" t="e">
        <f t="shared" si="1"/>
        <v>#VALUE!</v>
      </c>
      <c r="L63" s="153"/>
      <c r="M63" s="126"/>
      <c r="N63" s="151" t="e">
        <f ca="1">VLOOKUP(M63,CatProd!B:G,6,FALSE)</f>
        <v>#N/A</v>
      </c>
      <c r="O63" s="127"/>
      <c r="P63" s="175" t="e">
        <f ca="1">VLOOKUP(CONCATENATE(N63,"-",O63),CatProdSpec!H:I,2,FALSE)</f>
        <v>#N/A</v>
      </c>
      <c r="Q63" s="30"/>
      <c r="R63" s="149" t="str">
        <f>IFERROR(VLOOKUP(Q63,Setup!D$16:E$25,2,FALSE),"")</f>
        <v/>
      </c>
      <c r="S63" s="51" t="str">
        <f ca="1">IFERROR(IF(OR(I63="",VLOOKUP(I63,CatCostInp!$E$2:$K$88,7,FALSE)=0),"",VLOOKUP(I63,CatCostInp!$E$2:$K$88,7,FALSE)),"")</f>
        <v/>
      </c>
      <c r="T63" s="4" t="e">
        <f>VLOOKUP(U63,#REF!,2,FALSE)</f>
        <v>#REF!</v>
      </c>
      <c r="U63" s="30"/>
      <c r="V63" s="1" t="str">
        <f ca="1">IF(U63=Setup!$C$10,"Grant",IF(Pharmaceuticals!U63=Setup!$C$11,"Local",IF(Pharmaceuticals!U63=Setup!$C$12,"Other","")))</f>
        <v/>
      </c>
      <c r="W63" s="33"/>
      <c r="X63" s="148"/>
      <c r="Y63" s="33"/>
      <c r="Z63" s="36" t="str">
        <f t="shared" si="2"/>
        <v/>
      </c>
      <c r="AA63" s="35"/>
      <c r="AB63" s="32" t="str">
        <f t="shared" si="3"/>
        <v/>
      </c>
      <c r="AC63" s="35"/>
      <c r="AD63" s="32" t="str">
        <f t="shared" si="4"/>
        <v/>
      </c>
      <c r="AE63" s="35"/>
      <c r="AF63" s="36" t="str">
        <f t="shared" si="11"/>
        <v/>
      </c>
      <c r="AG63" s="36" t="str">
        <f t="shared" si="12"/>
        <v/>
      </c>
      <c r="AH63" s="36" t="str">
        <f t="shared" si="13"/>
        <v/>
      </c>
      <c r="AI63" s="55"/>
      <c r="AJ63" s="37"/>
      <c r="AK63" s="148"/>
      <c r="AL63" s="35"/>
      <c r="AM63" s="32" t="str">
        <f t="shared" si="14"/>
        <v/>
      </c>
      <c r="AN63" s="35"/>
      <c r="AO63" s="32" t="str">
        <f t="shared" si="15"/>
        <v/>
      </c>
      <c r="AP63" s="35"/>
      <c r="AQ63" s="32" t="str">
        <f t="shared" si="16"/>
        <v/>
      </c>
      <c r="AR63" s="35"/>
      <c r="AS63" s="36" t="str">
        <f t="shared" si="17"/>
        <v/>
      </c>
      <c r="AT63" s="36" t="str">
        <f t="shared" si="18"/>
        <v/>
      </c>
      <c r="AU63" s="36" t="str">
        <f t="shared" si="19"/>
        <v/>
      </c>
      <c r="AV63" s="55"/>
      <c r="AW63" s="34"/>
      <c r="AX63" s="148"/>
      <c r="AY63" s="34"/>
      <c r="AZ63" s="32" t="str">
        <f t="shared" si="20"/>
        <v/>
      </c>
      <c r="BA63" s="34"/>
      <c r="BB63" s="32" t="str">
        <f t="shared" si="21"/>
        <v/>
      </c>
      <c r="BC63" s="34"/>
      <c r="BD63" s="32" t="str">
        <f t="shared" si="22"/>
        <v/>
      </c>
      <c r="BE63" s="35"/>
      <c r="BF63" s="36" t="str">
        <f t="shared" si="23"/>
        <v/>
      </c>
      <c r="BG63" s="36" t="str">
        <f t="shared" si="24"/>
        <v/>
      </c>
      <c r="BH63" s="36" t="str">
        <f t="shared" si="25"/>
        <v/>
      </c>
      <c r="BI63" s="55"/>
      <c r="BJ63" s="34"/>
      <c r="BK63" s="148"/>
      <c r="BL63" s="34"/>
      <c r="BM63" s="32" t="str">
        <f t="shared" si="26"/>
        <v/>
      </c>
      <c r="BN63" s="34"/>
      <c r="BO63" s="32" t="str">
        <f t="shared" si="27"/>
        <v/>
      </c>
      <c r="BP63" s="34"/>
      <c r="BQ63" s="32" t="str">
        <f t="shared" si="28"/>
        <v/>
      </c>
      <c r="BR63" s="34"/>
      <c r="BS63" s="36" t="str">
        <f t="shared" si="29"/>
        <v/>
      </c>
      <c r="BT63" s="36" t="str">
        <f t="shared" si="30"/>
        <v/>
      </c>
      <c r="BU63" s="36" t="str">
        <f t="shared" si="31"/>
        <v/>
      </c>
      <c r="BV63" s="55"/>
      <c r="BW63" s="36" t="str">
        <f t="shared" si="32"/>
        <v/>
      </c>
      <c r="BX63" s="36" t="str">
        <f t="shared" si="33"/>
        <v/>
      </c>
      <c r="BY63" s="31"/>
      <c r="BZ63" s="38"/>
      <c r="CB63" s="120" t="e">
        <f t="shared" ca="1" si="7"/>
        <v>#VALUE!</v>
      </c>
      <c r="CC63" s="120" t="e">
        <f t="shared" ca="1" si="8"/>
        <v>#VALUE!</v>
      </c>
    </row>
    <row r="64" spans="1:81" s="2" customFormat="1" ht="25.15" customHeight="1" x14ac:dyDescent="0.25">
      <c r="A64" s="52" t="str">
        <f t="shared" si="34"/>
        <v/>
      </c>
      <c r="B64" s="157" t="e">
        <f t="shared" ca="1" si="9"/>
        <v>#VALUE!</v>
      </c>
      <c r="C64" s="157" t="e">
        <f t="shared" ca="1" si="10"/>
        <v>#VALUE!</v>
      </c>
      <c r="D64" s="29"/>
      <c r="E64" s="155" t="str">
        <f ca="1">IFERROR(INDIRECT(ADDRESS(MATCH(D64,CatModules!C:C,0),2,1,1,"CatModules")),"")</f>
        <v/>
      </c>
      <c r="F64" s="96"/>
      <c r="G64" s="156" t="str">
        <f ca="1">IFERROR(INDIRECT(ADDRESS(MATCH(CONCATENATE(E64,"-",F64),CatInt!K:K,0),3,1,1,"CatInt")),"")</f>
        <v/>
      </c>
      <c r="H64" s="45" t="str">
        <f>IF(F64="","",VLOOKUP(F64,#REF!,2,FALSE))</f>
        <v/>
      </c>
      <c r="I64" s="29"/>
      <c r="J64" s="155" t="e">
        <f t="shared" si="0"/>
        <v>#VALUE!</v>
      </c>
      <c r="K64" s="155" t="e">
        <f t="shared" si="1"/>
        <v>#VALUE!</v>
      </c>
      <c r="L64" s="153"/>
      <c r="M64" s="126"/>
      <c r="N64" s="151" t="e">
        <f ca="1">VLOOKUP(M64,CatProd!B:G,6,FALSE)</f>
        <v>#N/A</v>
      </c>
      <c r="O64" s="127"/>
      <c r="P64" s="175" t="e">
        <f ca="1">VLOOKUP(CONCATENATE(N64,"-",O64),CatProdSpec!H:I,2,FALSE)</f>
        <v>#N/A</v>
      </c>
      <c r="Q64" s="30"/>
      <c r="R64" s="149" t="str">
        <f>IFERROR(VLOOKUP(Q64,Setup!D$16:E$25,2,FALSE),"")</f>
        <v/>
      </c>
      <c r="S64" s="51" t="str">
        <f ca="1">IFERROR(IF(OR(I64="",VLOOKUP(I64,CatCostInp!$E$2:$K$88,7,FALSE)=0),"",VLOOKUP(I64,CatCostInp!$E$2:$K$88,7,FALSE)),"")</f>
        <v/>
      </c>
      <c r="T64" s="4" t="e">
        <f>VLOOKUP(U64,#REF!,2,FALSE)</f>
        <v>#REF!</v>
      </c>
      <c r="U64" s="30"/>
      <c r="V64" s="1" t="str">
        <f ca="1">IF(U64=Setup!$C$10,"Grant",IF(Pharmaceuticals!U64=Setup!$C$11,"Local",IF(Pharmaceuticals!U64=Setup!$C$12,"Other","")))</f>
        <v/>
      </c>
      <c r="W64" s="33"/>
      <c r="X64" s="148"/>
      <c r="Y64" s="33"/>
      <c r="Z64" s="36" t="str">
        <f t="shared" si="2"/>
        <v/>
      </c>
      <c r="AA64" s="35"/>
      <c r="AB64" s="32" t="str">
        <f t="shared" si="3"/>
        <v/>
      </c>
      <c r="AC64" s="35"/>
      <c r="AD64" s="32" t="str">
        <f t="shared" si="4"/>
        <v/>
      </c>
      <c r="AE64" s="35"/>
      <c r="AF64" s="36" t="str">
        <f t="shared" si="11"/>
        <v/>
      </c>
      <c r="AG64" s="36" t="str">
        <f t="shared" si="12"/>
        <v/>
      </c>
      <c r="AH64" s="36" t="str">
        <f t="shared" si="13"/>
        <v/>
      </c>
      <c r="AI64" s="55"/>
      <c r="AJ64" s="37"/>
      <c r="AK64" s="148"/>
      <c r="AL64" s="35"/>
      <c r="AM64" s="32" t="str">
        <f t="shared" si="14"/>
        <v/>
      </c>
      <c r="AN64" s="35"/>
      <c r="AO64" s="32" t="str">
        <f t="shared" si="15"/>
        <v/>
      </c>
      <c r="AP64" s="35"/>
      <c r="AQ64" s="32" t="str">
        <f t="shared" si="16"/>
        <v/>
      </c>
      <c r="AR64" s="35"/>
      <c r="AS64" s="36" t="str">
        <f t="shared" si="17"/>
        <v/>
      </c>
      <c r="AT64" s="36" t="str">
        <f t="shared" si="18"/>
        <v/>
      </c>
      <c r="AU64" s="36" t="str">
        <f t="shared" si="19"/>
        <v/>
      </c>
      <c r="AV64" s="55"/>
      <c r="AW64" s="34"/>
      <c r="AX64" s="148"/>
      <c r="AY64" s="34"/>
      <c r="AZ64" s="32" t="str">
        <f t="shared" si="20"/>
        <v/>
      </c>
      <c r="BA64" s="34"/>
      <c r="BB64" s="32" t="str">
        <f t="shared" si="21"/>
        <v/>
      </c>
      <c r="BC64" s="34"/>
      <c r="BD64" s="32" t="str">
        <f t="shared" si="22"/>
        <v/>
      </c>
      <c r="BE64" s="35"/>
      <c r="BF64" s="36" t="str">
        <f t="shared" si="23"/>
        <v/>
      </c>
      <c r="BG64" s="36" t="str">
        <f t="shared" si="24"/>
        <v/>
      </c>
      <c r="BH64" s="36" t="str">
        <f t="shared" si="25"/>
        <v/>
      </c>
      <c r="BI64" s="55"/>
      <c r="BJ64" s="34"/>
      <c r="BK64" s="148"/>
      <c r="BL64" s="34"/>
      <c r="BM64" s="32" t="str">
        <f t="shared" si="26"/>
        <v/>
      </c>
      <c r="BN64" s="34"/>
      <c r="BO64" s="32" t="str">
        <f t="shared" si="27"/>
        <v/>
      </c>
      <c r="BP64" s="34"/>
      <c r="BQ64" s="32" t="str">
        <f t="shared" si="28"/>
        <v/>
      </c>
      <c r="BR64" s="34"/>
      <c r="BS64" s="36" t="str">
        <f t="shared" si="29"/>
        <v/>
      </c>
      <c r="BT64" s="36" t="str">
        <f t="shared" si="30"/>
        <v/>
      </c>
      <c r="BU64" s="36" t="str">
        <f t="shared" si="31"/>
        <v/>
      </c>
      <c r="BV64" s="55"/>
      <c r="BW64" s="36" t="str">
        <f t="shared" si="32"/>
        <v/>
      </c>
      <c r="BX64" s="36" t="str">
        <f t="shared" si="33"/>
        <v/>
      </c>
      <c r="BY64" s="31"/>
      <c r="BZ64" s="38"/>
      <c r="CB64" s="120" t="e">
        <f t="shared" ca="1" si="7"/>
        <v>#VALUE!</v>
      </c>
      <c r="CC64" s="120" t="e">
        <f t="shared" ca="1" si="8"/>
        <v>#VALUE!</v>
      </c>
    </row>
    <row r="65" spans="1:81" s="2" customFormat="1" ht="25.15" customHeight="1" x14ac:dyDescent="0.25">
      <c r="A65" s="52" t="str">
        <f t="shared" si="34"/>
        <v/>
      </c>
      <c r="B65" s="157" t="e">
        <f t="shared" ca="1" si="9"/>
        <v>#VALUE!</v>
      </c>
      <c r="C65" s="157" t="e">
        <f t="shared" ca="1" si="10"/>
        <v>#VALUE!</v>
      </c>
      <c r="D65" s="29"/>
      <c r="E65" s="155" t="str">
        <f ca="1">IFERROR(INDIRECT(ADDRESS(MATCH(D65,CatModules!C:C,0),2,1,1,"CatModules")),"")</f>
        <v/>
      </c>
      <c r="F65" s="96"/>
      <c r="G65" s="156" t="str">
        <f ca="1">IFERROR(INDIRECT(ADDRESS(MATCH(CONCATENATE(E65,"-",F65),CatInt!K:K,0),3,1,1,"CatInt")),"")</f>
        <v/>
      </c>
      <c r="H65" s="45" t="str">
        <f>IF(F65="","",VLOOKUP(F65,#REF!,2,FALSE))</f>
        <v/>
      </c>
      <c r="I65" s="29"/>
      <c r="J65" s="155" t="e">
        <f t="shared" si="0"/>
        <v>#VALUE!</v>
      </c>
      <c r="K65" s="155" t="e">
        <f t="shared" si="1"/>
        <v>#VALUE!</v>
      </c>
      <c r="L65" s="153"/>
      <c r="M65" s="126"/>
      <c r="N65" s="151" t="e">
        <f ca="1">VLOOKUP(M65,CatProd!B:G,6,FALSE)</f>
        <v>#N/A</v>
      </c>
      <c r="O65" s="127"/>
      <c r="P65" s="175" t="e">
        <f ca="1">VLOOKUP(CONCATENATE(N65,"-",O65),CatProdSpec!H:I,2,FALSE)</f>
        <v>#N/A</v>
      </c>
      <c r="Q65" s="30"/>
      <c r="R65" s="149" t="str">
        <f>IFERROR(VLOOKUP(Q65,Setup!D$16:E$25,2,FALSE),"")</f>
        <v/>
      </c>
      <c r="S65" s="51" t="str">
        <f ca="1">IFERROR(IF(OR(I65="",VLOOKUP(I65,CatCostInp!$E$2:$K$88,7,FALSE)=0),"",VLOOKUP(I65,CatCostInp!$E$2:$K$88,7,FALSE)),"")</f>
        <v/>
      </c>
      <c r="T65" s="4" t="e">
        <f>VLOOKUP(U65,#REF!,2,FALSE)</f>
        <v>#REF!</v>
      </c>
      <c r="U65" s="30"/>
      <c r="V65" s="1" t="str">
        <f ca="1">IF(U65=Setup!$C$10,"Grant",IF(Pharmaceuticals!U65=Setup!$C$11,"Local",IF(Pharmaceuticals!U65=Setup!$C$12,"Other","")))</f>
        <v/>
      </c>
      <c r="W65" s="33"/>
      <c r="X65" s="148"/>
      <c r="Y65" s="33"/>
      <c r="Z65" s="36" t="str">
        <f t="shared" si="2"/>
        <v/>
      </c>
      <c r="AA65" s="35"/>
      <c r="AB65" s="32" t="str">
        <f t="shared" si="3"/>
        <v/>
      </c>
      <c r="AC65" s="35"/>
      <c r="AD65" s="32" t="str">
        <f t="shared" si="4"/>
        <v/>
      </c>
      <c r="AE65" s="35"/>
      <c r="AF65" s="36" t="str">
        <f t="shared" si="11"/>
        <v/>
      </c>
      <c r="AG65" s="36" t="str">
        <f t="shared" si="12"/>
        <v/>
      </c>
      <c r="AH65" s="36" t="str">
        <f t="shared" si="13"/>
        <v/>
      </c>
      <c r="AI65" s="55"/>
      <c r="AJ65" s="37"/>
      <c r="AK65" s="148"/>
      <c r="AL65" s="35"/>
      <c r="AM65" s="32" t="str">
        <f t="shared" si="14"/>
        <v/>
      </c>
      <c r="AN65" s="35"/>
      <c r="AO65" s="32" t="str">
        <f t="shared" si="15"/>
        <v/>
      </c>
      <c r="AP65" s="35"/>
      <c r="AQ65" s="32" t="str">
        <f t="shared" si="16"/>
        <v/>
      </c>
      <c r="AR65" s="35"/>
      <c r="AS65" s="36" t="str">
        <f t="shared" si="17"/>
        <v/>
      </c>
      <c r="AT65" s="36" t="str">
        <f t="shared" si="18"/>
        <v/>
      </c>
      <c r="AU65" s="36" t="str">
        <f t="shared" si="19"/>
        <v/>
      </c>
      <c r="AV65" s="55"/>
      <c r="AW65" s="34"/>
      <c r="AX65" s="148"/>
      <c r="AY65" s="34"/>
      <c r="AZ65" s="32" t="str">
        <f t="shared" si="20"/>
        <v/>
      </c>
      <c r="BA65" s="34"/>
      <c r="BB65" s="32" t="str">
        <f t="shared" si="21"/>
        <v/>
      </c>
      <c r="BC65" s="34"/>
      <c r="BD65" s="32" t="str">
        <f t="shared" si="22"/>
        <v/>
      </c>
      <c r="BE65" s="35"/>
      <c r="BF65" s="36" t="str">
        <f t="shared" si="23"/>
        <v/>
      </c>
      <c r="BG65" s="36" t="str">
        <f t="shared" si="24"/>
        <v/>
      </c>
      <c r="BH65" s="36" t="str">
        <f t="shared" si="25"/>
        <v/>
      </c>
      <c r="BI65" s="55"/>
      <c r="BJ65" s="34"/>
      <c r="BK65" s="148"/>
      <c r="BL65" s="34"/>
      <c r="BM65" s="32" t="str">
        <f t="shared" si="26"/>
        <v/>
      </c>
      <c r="BN65" s="34"/>
      <c r="BO65" s="32" t="str">
        <f t="shared" si="27"/>
        <v/>
      </c>
      <c r="BP65" s="34"/>
      <c r="BQ65" s="32" t="str">
        <f t="shared" si="28"/>
        <v/>
      </c>
      <c r="BR65" s="34"/>
      <c r="BS65" s="36" t="str">
        <f t="shared" si="29"/>
        <v/>
      </c>
      <c r="BT65" s="36" t="str">
        <f t="shared" si="30"/>
        <v/>
      </c>
      <c r="BU65" s="36" t="str">
        <f t="shared" si="31"/>
        <v/>
      </c>
      <c r="BV65" s="55"/>
      <c r="BW65" s="36" t="str">
        <f t="shared" si="32"/>
        <v/>
      </c>
      <c r="BX65" s="36" t="str">
        <f t="shared" si="33"/>
        <v/>
      </c>
      <c r="BY65" s="31"/>
      <c r="BZ65" s="38"/>
      <c r="CB65" s="120" t="e">
        <f t="shared" ca="1" si="7"/>
        <v>#VALUE!</v>
      </c>
      <c r="CC65" s="120" t="e">
        <f t="shared" ca="1" si="8"/>
        <v>#VALUE!</v>
      </c>
    </row>
    <row r="66" spans="1:81" s="2" customFormat="1" ht="25.15" customHeight="1" x14ac:dyDescent="0.25">
      <c r="A66" s="52" t="str">
        <f t="shared" si="34"/>
        <v/>
      </c>
      <c r="B66" s="157" t="e">
        <f t="shared" ca="1" si="9"/>
        <v>#VALUE!</v>
      </c>
      <c r="C66" s="157" t="e">
        <f t="shared" ca="1" si="10"/>
        <v>#VALUE!</v>
      </c>
      <c r="D66" s="29"/>
      <c r="E66" s="155" t="str">
        <f ca="1">IFERROR(INDIRECT(ADDRESS(MATCH(D66,CatModules!C:C,0),2,1,1,"CatModules")),"")</f>
        <v/>
      </c>
      <c r="F66" s="96"/>
      <c r="G66" s="156" t="str">
        <f ca="1">IFERROR(INDIRECT(ADDRESS(MATCH(CONCATENATE(E66,"-",F66),CatInt!K:K,0),3,1,1,"CatInt")),"")</f>
        <v/>
      </c>
      <c r="H66" s="45" t="str">
        <f>IF(F66="","",VLOOKUP(F66,#REF!,2,FALSE))</f>
        <v/>
      </c>
      <c r="I66" s="29"/>
      <c r="J66" s="155" t="e">
        <f t="shared" si="0"/>
        <v>#VALUE!</v>
      </c>
      <c r="K66" s="155" t="e">
        <f t="shared" si="1"/>
        <v>#VALUE!</v>
      </c>
      <c r="L66" s="153"/>
      <c r="M66" s="126"/>
      <c r="N66" s="151" t="e">
        <f ca="1">VLOOKUP(M66,CatProd!B:G,6,FALSE)</f>
        <v>#N/A</v>
      </c>
      <c r="O66" s="127"/>
      <c r="P66" s="175" t="e">
        <f ca="1">VLOOKUP(CONCATENATE(N66,"-",O66),CatProdSpec!H:I,2,FALSE)</f>
        <v>#N/A</v>
      </c>
      <c r="Q66" s="30"/>
      <c r="R66" s="149" t="str">
        <f>IFERROR(VLOOKUP(Q66,Setup!D$16:E$25,2,FALSE),"")</f>
        <v/>
      </c>
      <c r="S66" s="51" t="str">
        <f ca="1">IFERROR(IF(OR(I66="",VLOOKUP(I66,CatCostInp!$E$2:$K$88,7,FALSE)=0),"",VLOOKUP(I66,CatCostInp!$E$2:$K$88,7,FALSE)),"")</f>
        <v/>
      </c>
      <c r="T66" s="4" t="e">
        <f>VLOOKUP(U66,#REF!,2,FALSE)</f>
        <v>#REF!</v>
      </c>
      <c r="U66" s="30"/>
      <c r="V66" s="1" t="str">
        <f ca="1">IF(U66=Setup!$C$10,"Grant",IF(Pharmaceuticals!U66=Setup!$C$11,"Local",IF(Pharmaceuticals!U66=Setup!$C$12,"Other","")))</f>
        <v/>
      </c>
      <c r="W66" s="33"/>
      <c r="X66" s="148"/>
      <c r="Y66" s="33"/>
      <c r="Z66" s="36" t="str">
        <f t="shared" si="2"/>
        <v/>
      </c>
      <c r="AA66" s="35"/>
      <c r="AB66" s="32" t="str">
        <f t="shared" si="3"/>
        <v/>
      </c>
      <c r="AC66" s="35"/>
      <c r="AD66" s="32" t="str">
        <f t="shared" si="4"/>
        <v/>
      </c>
      <c r="AE66" s="35"/>
      <c r="AF66" s="36" t="str">
        <f t="shared" si="11"/>
        <v/>
      </c>
      <c r="AG66" s="36" t="str">
        <f t="shared" si="12"/>
        <v/>
      </c>
      <c r="AH66" s="36" t="str">
        <f t="shared" si="13"/>
        <v/>
      </c>
      <c r="AI66" s="55"/>
      <c r="AJ66" s="37"/>
      <c r="AK66" s="148"/>
      <c r="AL66" s="35"/>
      <c r="AM66" s="32" t="str">
        <f t="shared" si="14"/>
        <v/>
      </c>
      <c r="AN66" s="35"/>
      <c r="AO66" s="32" t="str">
        <f t="shared" si="15"/>
        <v/>
      </c>
      <c r="AP66" s="35"/>
      <c r="AQ66" s="32" t="str">
        <f t="shared" si="16"/>
        <v/>
      </c>
      <c r="AR66" s="35"/>
      <c r="AS66" s="36" t="str">
        <f t="shared" si="17"/>
        <v/>
      </c>
      <c r="AT66" s="36" t="str">
        <f t="shared" si="18"/>
        <v/>
      </c>
      <c r="AU66" s="36" t="str">
        <f t="shared" si="19"/>
        <v/>
      </c>
      <c r="AV66" s="55"/>
      <c r="AW66" s="34"/>
      <c r="AX66" s="148"/>
      <c r="AY66" s="34"/>
      <c r="AZ66" s="32" t="str">
        <f t="shared" si="20"/>
        <v/>
      </c>
      <c r="BA66" s="34"/>
      <c r="BB66" s="32" t="str">
        <f t="shared" si="21"/>
        <v/>
      </c>
      <c r="BC66" s="34"/>
      <c r="BD66" s="32" t="str">
        <f t="shared" si="22"/>
        <v/>
      </c>
      <c r="BE66" s="35"/>
      <c r="BF66" s="36" t="str">
        <f t="shared" si="23"/>
        <v/>
      </c>
      <c r="BG66" s="36" t="str">
        <f t="shared" si="24"/>
        <v/>
      </c>
      <c r="BH66" s="36" t="str">
        <f t="shared" si="25"/>
        <v/>
      </c>
      <c r="BI66" s="55"/>
      <c r="BJ66" s="34"/>
      <c r="BK66" s="148"/>
      <c r="BL66" s="34"/>
      <c r="BM66" s="32" t="str">
        <f t="shared" si="26"/>
        <v/>
      </c>
      <c r="BN66" s="34"/>
      <c r="BO66" s="32" t="str">
        <f t="shared" si="27"/>
        <v/>
      </c>
      <c r="BP66" s="34"/>
      <c r="BQ66" s="32" t="str">
        <f t="shared" si="28"/>
        <v/>
      </c>
      <c r="BR66" s="34"/>
      <c r="BS66" s="36" t="str">
        <f t="shared" si="29"/>
        <v/>
      </c>
      <c r="BT66" s="36" t="str">
        <f t="shared" si="30"/>
        <v/>
      </c>
      <c r="BU66" s="36" t="str">
        <f t="shared" si="31"/>
        <v/>
      </c>
      <c r="BV66" s="55"/>
      <c r="BW66" s="36" t="str">
        <f t="shared" si="32"/>
        <v/>
      </c>
      <c r="BX66" s="36" t="str">
        <f t="shared" si="33"/>
        <v/>
      </c>
      <c r="BY66" s="31"/>
      <c r="BZ66" s="38"/>
      <c r="CB66" s="120" t="e">
        <f t="shared" ref="CB66:CB129" ca="1" si="35">IF(OR(B66="--",IFERROR(MATCH(B66,OFFSET(B$1,0,0,ROW()-1,1),0),1)&lt;&gt;1),"",1)</f>
        <v>#VALUE!</v>
      </c>
      <c r="CC66" s="120" t="e">
        <f t="shared" ref="CC66:CC129" ca="1" si="36">IF(OR(C66="--",IFERROR(MATCH(C66,OFFSET(C$1,0,0,ROW()-1,1),0),1)&lt;&gt;1),"",1)</f>
        <v>#VALUE!</v>
      </c>
    </row>
    <row r="67" spans="1:81" s="10" customFormat="1" ht="25.15" customHeight="1" x14ac:dyDescent="0.2">
      <c r="A67" s="52" t="str">
        <f t="shared" si="34"/>
        <v/>
      </c>
      <c r="B67" s="157" t="e">
        <f t="shared" ref="B67:B130" ca="1" si="37">CONCATENATE(E67,"-",G67,"--",K67,"---",R67)</f>
        <v>#VALUE!</v>
      </c>
      <c r="C67" s="157" t="e">
        <f t="shared" ref="C67:C130" ca="1" si="38">CONCATENATE(K67,"--",N67,"---",P67)</f>
        <v>#VALUE!</v>
      </c>
      <c r="D67" s="29"/>
      <c r="E67" s="155" t="str">
        <f ca="1">IFERROR(INDIRECT(ADDRESS(MATCH(D67,CatModules!C:C,0),2,1,1,"CatModules")),"")</f>
        <v/>
      </c>
      <c r="F67" s="96"/>
      <c r="G67" s="156" t="str">
        <f ca="1">IFERROR(INDIRECT(ADDRESS(MATCH(CONCATENATE(E67,"-",F67),CatInt!K:K,0),3,1,1,"CatInt")),"")</f>
        <v/>
      </c>
      <c r="H67" s="45" t="str">
        <f>IF(F67="","",VLOOKUP(F67,#REF!,2,FALSE))</f>
        <v/>
      </c>
      <c r="I67" s="29"/>
      <c r="J67" s="155" t="e">
        <f t="shared" ref="J67:J130" si="39">LEFT(I67,FIND(".",I67,1)-1)</f>
        <v>#VALUE!</v>
      </c>
      <c r="K67" s="155" t="e">
        <f t="shared" ref="K67:K130" si="40">LEFT(I67,FIND(".",I67,1)+1)</f>
        <v>#VALUE!</v>
      </c>
      <c r="L67" s="153"/>
      <c r="M67" s="126"/>
      <c r="N67" s="151" t="e">
        <f ca="1">VLOOKUP(M67,CatProd!B:G,6,FALSE)</f>
        <v>#N/A</v>
      </c>
      <c r="O67" s="127"/>
      <c r="P67" s="175" t="e">
        <f ca="1">VLOOKUP(CONCATENATE(N67,"-",O67),CatProdSpec!H:I,2,FALSE)</f>
        <v>#N/A</v>
      </c>
      <c r="Q67" s="30"/>
      <c r="R67" s="149" t="str">
        <f>IFERROR(VLOOKUP(Q67,Setup!D$16:E$25,2,FALSE),"")</f>
        <v/>
      </c>
      <c r="S67" s="51" t="str">
        <f ca="1">IFERROR(IF(OR(I67="",VLOOKUP(I67,CatCostInp!$E$2:$K$88,7,FALSE)=0),"",VLOOKUP(I67,CatCostInp!$E$2:$K$88,7,FALSE)),"")</f>
        <v/>
      </c>
      <c r="T67" s="4" t="e">
        <f>VLOOKUP(U67,#REF!,2,FALSE)</f>
        <v>#REF!</v>
      </c>
      <c r="U67" s="30"/>
      <c r="V67" s="1" t="str">
        <f ca="1">IF(U67=Setup!$C$10,"Grant",IF(Pharmaceuticals!U67=Setup!$C$11,"Local",IF(Pharmaceuticals!U67=Setup!$C$12,"Other","")))</f>
        <v/>
      </c>
      <c r="W67" s="33"/>
      <c r="X67" s="148"/>
      <c r="Y67" s="33"/>
      <c r="Z67" s="36" t="str">
        <f t="shared" ref="Z67:Z130" si="41">IFERROR(IF(AND(NOT(Y67=""),NOT(X67="")),Y67*X67,""),"")</f>
        <v/>
      </c>
      <c r="AA67" s="35"/>
      <c r="AB67" s="32" t="str">
        <f t="shared" ref="AB67:AB130" si="42">IFERROR(IF(AND(NOT(AA67=""),NOT(X67="")),AA67*X67,""),"")</f>
        <v/>
      </c>
      <c r="AC67" s="35"/>
      <c r="AD67" s="32" t="str">
        <f t="shared" ref="AD67:AD130" si="43">IFERROR(IF(AND(NOT(AC67=""),NOT(X67="")),AC67*X67,""),"")</f>
        <v/>
      </c>
      <c r="AE67" s="35"/>
      <c r="AF67" s="36" t="str">
        <f t="shared" ref="AF67:AF130" si="44">IFERROR(IF(AND(NOT(AE67=""),NOT(X67="")),AE67*X67,""),"")</f>
        <v/>
      </c>
      <c r="AG67" s="36" t="str">
        <f t="shared" ref="AG67:AG130" si="45">IFERROR(IF(OR(NOT(Y67=""),NOT(AE67=""),NOT(AA67=""),NOT(AC67="")),Y67+AE67+AA67+AC67,""),"")</f>
        <v/>
      </c>
      <c r="AH67" s="36" t="str">
        <f t="shared" ref="AH67:AH130" si="46">IF(SUM(Z67,AB67,AD67,AF67)&gt;0,SUM(Z67,AB67,AD67,AF67),"")</f>
        <v/>
      </c>
      <c r="AI67" s="55"/>
      <c r="AJ67" s="37"/>
      <c r="AK67" s="148"/>
      <c r="AL67" s="35"/>
      <c r="AM67" s="32" t="str">
        <f t="shared" ref="AM67:AM130" si="47">IFERROR(IF(AND(NOT(AL67=""),NOT(AK67="")),AL67*$AK67,""),"")</f>
        <v/>
      </c>
      <c r="AN67" s="35"/>
      <c r="AO67" s="32" t="str">
        <f t="shared" ref="AO67:AO130" si="48">IFERROR(IF(AND(NOT(AN67=""),NOT(AK67="")),AN67*$AK67,""),"")</f>
        <v/>
      </c>
      <c r="AP67" s="35"/>
      <c r="AQ67" s="32" t="str">
        <f t="shared" ref="AQ67:AQ130" si="49">IFERROR(IF(AND(NOT(AP67=""),NOT(AK67="")),AP67*$AK67,""),"")</f>
        <v/>
      </c>
      <c r="AR67" s="35"/>
      <c r="AS67" s="36" t="str">
        <f t="shared" ref="AS67:AS130" si="50">IFERROR(IF(AND(NOT(AR67=""),NOT(AK67="")),AR67*$AK67,""),"")</f>
        <v/>
      </c>
      <c r="AT67" s="36" t="str">
        <f t="shared" ref="AT67:AT130" si="51">IFERROR(IF(OR(NOT(AL67=""),NOT(AR67=""),NOT(AN67=""),NOT(AP67="")),AL67+AR67+AN67+AP67,""),"")</f>
        <v/>
      </c>
      <c r="AU67" s="36" t="str">
        <f t="shared" ref="AU67:AU130" si="52">IF(SUM(AM67,AS67,AO67,AQ67)&gt;0,SUM(AM67,AS67,AO67,AQ67),"")</f>
        <v/>
      </c>
      <c r="AV67" s="55"/>
      <c r="AW67" s="34"/>
      <c r="AX67" s="148"/>
      <c r="AY67" s="34"/>
      <c r="AZ67" s="32" t="str">
        <f t="shared" ref="AZ67:AZ130" si="53">IFERROR(IF(AND(NOT(AY67=""),NOT(AX67="")),AY67*$AX67,""),"")</f>
        <v/>
      </c>
      <c r="BA67" s="34"/>
      <c r="BB67" s="32" t="str">
        <f t="shared" ref="BB67:BB130" si="54">IFERROR(IF(AND(NOT(BA67=""),NOT(AX67="")),BA67*$AX67,""),"")</f>
        <v/>
      </c>
      <c r="BC67" s="34"/>
      <c r="BD67" s="32" t="str">
        <f t="shared" ref="BD67:BD130" si="55">IFERROR(IF(AND(NOT(BC67=""),NOT(AX67="")),BC67*$AX67,""),"")</f>
        <v/>
      </c>
      <c r="BE67" s="35"/>
      <c r="BF67" s="36" t="str">
        <f t="shared" ref="BF67:BF130" si="56">IFERROR(IF(AND(NOT(BE67=""),NOT(AX67="")),BE67*$AX67,""),"")</f>
        <v/>
      </c>
      <c r="BG67" s="36" t="str">
        <f t="shared" ref="BG67:BG130" si="57">IFERROR(IF(OR(NOT(AY67=""),NOT(BE67=""),NOT(BA67=""),NOT(BC67="")),AY67+BE67+BA67+BC67,""),"")</f>
        <v/>
      </c>
      <c r="BH67" s="36" t="str">
        <f t="shared" ref="BH67:BH130" si="58">IF(SUM(AZ67,BF67,BB67,BD67)&gt;0,SUM(AZ67,BF67,BB67,BD67),"")</f>
        <v/>
      </c>
      <c r="BI67" s="55"/>
      <c r="BJ67" s="34"/>
      <c r="BK67" s="148"/>
      <c r="BL67" s="34"/>
      <c r="BM67" s="32" t="str">
        <f t="shared" ref="BM67:BM130" si="59">IFERROR(IF(AND(NOT(BL67=""),NOT(BK67="")),BL67*$BK67,""),"")</f>
        <v/>
      </c>
      <c r="BN67" s="34"/>
      <c r="BO67" s="32" t="str">
        <f t="shared" ref="BO67:BO130" si="60">IFERROR(IF(AND(NOT(BN67=""),NOT(BK67="")),BN67*$BK67,""),"")</f>
        <v/>
      </c>
      <c r="BP67" s="34"/>
      <c r="BQ67" s="32" t="str">
        <f t="shared" ref="BQ67:BQ130" si="61">IFERROR(IF(AND(NOT(BP67=""),NOT(BK67="")),BP67*$BK67,""),"")</f>
        <v/>
      </c>
      <c r="BR67" s="34"/>
      <c r="BS67" s="36" t="str">
        <f t="shared" ref="BS67:BS130" si="62">IFERROR(IF(AND(NOT(BR67=""),NOT(BK67="")),BR67*$BK67,""),"")</f>
        <v/>
      </c>
      <c r="BT67" s="36" t="str">
        <f t="shared" ref="BT67:BT130" si="63">IFERROR(IF(OR(NOT(BL67=""),NOT(BR67=""),NOT(BN67=""),NOT(BP67="")),BL67+BR67+BN67+BP67,""),"")</f>
        <v/>
      </c>
      <c r="BU67" s="36" t="str">
        <f t="shared" ref="BU67:BU130" si="64">IF(SUM(BM67,BS67,BO67,BQ67)&gt;0,SUM(BM67,BS67,BO67,BQ67),"")</f>
        <v/>
      </c>
      <c r="BV67" s="55"/>
      <c r="BW67" s="36" t="str">
        <f t="shared" ref="BW67:BW130" si="65">IF(SUM(AG67,AT67,BG67,BT67)&gt;0,SUM(AG67,AT67,BG67,BT67),"")</f>
        <v/>
      </c>
      <c r="BX67" s="36" t="str">
        <f t="shared" ref="BX67:BX130" si="66">IF(SUM(AH67,AU67,BH67,BU67)&gt;0,SUM(AH67,AU67,BH67,BU67),"")</f>
        <v/>
      </c>
      <c r="BY67" s="31"/>
      <c r="BZ67" s="38"/>
      <c r="CB67" s="120" t="e">
        <f t="shared" ca="1" si="35"/>
        <v>#VALUE!</v>
      </c>
      <c r="CC67" s="120" t="e">
        <f t="shared" ca="1" si="36"/>
        <v>#VALUE!</v>
      </c>
    </row>
    <row r="68" spans="1:81" s="10" customFormat="1" ht="25.15" customHeight="1" x14ac:dyDescent="0.2">
      <c r="A68" s="52" t="str">
        <f t="shared" ref="A68:A131" si="67">IFERROR(IF(D68&lt;&gt;"",A67+1,""),"")</f>
        <v/>
      </c>
      <c r="B68" s="157" t="e">
        <f t="shared" ca="1" si="37"/>
        <v>#VALUE!</v>
      </c>
      <c r="C68" s="157" t="e">
        <f t="shared" ca="1" si="38"/>
        <v>#VALUE!</v>
      </c>
      <c r="D68" s="29"/>
      <c r="E68" s="155" t="str">
        <f ca="1">IFERROR(INDIRECT(ADDRESS(MATCH(D68,CatModules!C:C,0),2,1,1,"CatModules")),"")</f>
        <v/>
      </c>
      <c r="F68" s="96"/>
      <c r="G68" s="156" t="str">
        <f ca="1">IFERROR(INDIRECT(ADDRESS(MATCH(CONCATENATE(E68,"-",F68),CatInt!K:K,0),3,1,1,"CatInt")),"")</f>
        <v/>
      </c>
      <c r="H68" s="45" t="str">
        <f>IF(F68="","",VLOOKUP(F68,#REF!,2,FALSE))</f>
        <v/>
      </c>
      <c r="I68" s="29"/>
      <c r="J68" s="155" t="e">
        <f t="shared" si="39"/>
        <v>#VALUE!</v>
      </c>
      <c r="K68" s="155" t="e">
        <f t="shared" si="40"/>
        <v>#VALUE!</v>
      </c>
      <c r="L68" s="153"/>
      <c r="M68" s="126"/>
      <c r="N68" s="151" t="e">
        <f ca="1">VLOOKUP(M68,CatProd!B:G,6,FALSE)</f>
        <v>#N/A</v>
      </c>
      <c r="O68" s="127"/>
      <c r="P68" s="175" t="e">
        <f ca="1">VLOOKUP(CONCATENATE(N68,"-",O68),CatProdSpec!H:I,2,FALSE)</f>
        <v>#N/A</v>
      </c>
      <c r="Q68" s="30"/>
      <c r="R68" s="149" t="str">
        <f>IFERROR(VLOOKUP(Q68,Setup!D$16:E$25,2,FALSE),"")</f>
        <v/>
      </c>
      <c r="S68" s="51" t="str">
        <f ca="1">IFERROR(IF(OR(I68="",VLOOKUP(I68,CatCostInp!$E$2:$K$88,7,FALSE)=0),"",VLOOKUP(I68,CatCostInp!$E$2:$K$88,7,FALSE)),"")</f>
        <v/>
      </c>
      <c r="T68" s="4" t="e">
        <f>VLOOKUP(U68,#REF!,2,FALSE)</f>
        <v>#REF!</v>
      </c>
      <c r="U68" s="30"/>
      <c r="V68" s="1" t="str">
        <f ca="1">IF(U68=Setup!$C$10,"Grant",IF(Pharmaceuticals!U68=Setup!$C$11,"Local",IF(Pharmaceuticals!U68=Setup!$C$12,"Other","")))</f>
        <v/>
      </c>
      <c r="W68" s="33"/>
      <c r="X68" s="148"/>
      <c r="Y68" s="33"/>
      <c r="Z68" s="36" t="str">
        <f t="shared" si="41"/>
        <v/>
      </c>
      <c r="AA68" s="35"/>
      <c r="AB68" s="32" t="str">
        <f t="shared" si="42"/>
        <v/>
      </c>
      <c r="AC68" s="35"/>
      <c r="AD68" s="32" t="str">
        <f t="shared" si="43"/>
        <v/>
      </c>
      <c r="AE68" s="35"/>
      <c r="AF68" s="36" t="str">
        <f t="shared" si="44"/>
        <v/>
      </c>
      <c r="AG68" s="36" t="str">
        <f t="shared" si="45"/>
        <v/>
      </c>
      <c r="AH68" s="36" t="str">
        <f t="shared" si="46"/>
        <v/>
      </c>
      <c r="AI68" s="55"/>
      <c r="AJ68" s="37"/>
      <c r="AK68" s="148"/>
      <c r="AL68" s="35"/>
      <c r="AM68" s="32" t="str">
        <f t="shared" si="47"/>
        <v/>
      </c>
      <c r="AN68" s="35"/>
      <c r="AO68" s="32" t="str">
        <f t="shared" si="48"/>
        <v/>
      </c>
      <c r="AP68" s="35"/>
      <c r="AQ68" s="32" t="str">
        <f t="shared" si="49"/>
        <v/>
      </c>
      <c r="AR68" s="35"/>
      <c r="AS68" s="36" t="str">
        <f t="shared" si="50"/>
        <v/>
      </c>
      <c r="AT68" s="36" t="str">
        <f t="shared" si="51"/>
        <v/>
      </c>
      <c r="AU68" s="36" t="str">
        <f t="shared" si="52"/>
        <v/>
      </c>
      <c r="AV68" s="55"/>
      <c r="AW68" s="34"/>
      <c r="AX68" s="148"/>
      <c r="AY68" s="34"/>
      <c r="AZ68" s="32" t="str">
        <f t="shared" si="53"/>
        <v/>
      </c>
      <c r="BA68" s="34"/>
      <c r="BB68" s="32" t="str">
        <f t="shared" si="54"/>
        <v/>
      </c>
      <c r="BC68" s="34"/>
      <c r="BD68" s="32" t="str">
        <f t="shared" si="55"/>
        <v/>
      </c>
      <c r="BE68" s="35"/>
      <c r="BF68" s="36" t="str">
        <f t="shared" si="56"/>
        <v/>
      </c>
      <c r="BG68" s="36" t="str">
        <f t="shared" si="57"/>
        <v/>
      </c>
      <c r="BH68" s="36" t="str">
        <f t="shared" si="58"/>
        <v/>
      </c>
      <c r="BI68" s="55"/>
      <c r="BJ68" s="34"/>
      <c r="BK68" s="148"/>
      <c r="BL68" s="34"/>
      <c r="BM68" s="32" t="str">
        <f t="shared" si="59"/>
        <v/>
      </c>
      <c r="BN68" s="34"/>
      <c r="BO68" s="32" t="str">
        <f t="shared" si="60"/>
        <v/>
      </c>
      <c r="BP68" s="34"/>
      <c r="BQ68" s="32" t="str">
        <f t="shared" si="61"/>
        <v/>
      </c>
      <c r="BR68" s="34"/>
      <c r="BS68" s="36" t="str">
        <f t="shared" si="62"/>
        <v/>
      </c>
      <c r="BT68" s="36" t="str">
        <f t="shared" si="63"/>
        <v/>
      </c>
      <c r="BU68" s="36" t="str">
        <f t="shared" si="64"/>
        <v/>
      </c>
      <c r="BV68" s="55"/>
      <c r="BW68" s="36" t="str">
        <f t="shared" si="65"/>
        <v/>
      </c>
      <c r="BX68" s="36" t="str">
        <f t="shared" si="66"/>
        <v/>
      </c>
      <c r="BY68" s="31"/>
      <c r="BZ68" s="38"/>
      <c r="CB68" s="120" t="e">
        <f t="shared" ca="1" si="35"/>
        <v>#VALUE!</v>
      </c>
      <c r="CC68" s="120" t="e">
        <f t="shared" ca="1" si="36"/>
        <v>#VALUE!</v>
      </c>
    </row>
    <row r="69" spans="1:81" s="10" customFormat="1" ht="25.15" customHeight="1" x14ac:dyDescent="0.2">
      <c r="A69" s="52" t="str">
        <f t="shared" si="67"/>
        <v/>
      </c>
      <c r="B69" s="157" t="e">
        <f t="shared" ca="1" si="37"/>
        <v>#VALUE!</v>
      </c>
      <c r="C69" s="157" t="e">
        <f t="shared" ca="1" si="38"/>
        <v>#VALUE!</v>
      </c>
      <c r="D69" s="29"/>
      <c r="E69" s="155" t="str">
        <f ca="1">IFERROR(INDIRECT(ADDRESS(MATCH(D69,CatModules!C:C,0),2,1,1,"CatModules")),"")</f>
        <v/>
      </c>
      <c r="F69" s="96"/>
      <c r="G69" s="156" t="str">
        <f ca="1">IFERROR(INDIRECT(ADDRESS(MATCH(CONCATENATE(E69,"-",F69),CatInt!K:K,0),3,1,1,"CatInt")),"")</f>
        <v/>
      </c>
      <c r="H69" s="45" t="str">
        <f>IF(F69="","",VLOOKUP(F69,#REF!,2,FALSE))</f>
        <v/>
      </c>
      <c r="I69" s="29"/>
      <c r="J69" s="155" t="e">
        <f t="shared" si="39"/>
        <v>#VALUE!</v>
      </c>
      <c r="K69" s="155" t="e">
        <f t="shared" si="40"/>
        <v>#VALUE!</v>
      </c>
      <c r="L69" s="153"/>
      <c r="M69" s="126"/>
      <c r="N69" s="151" t="e">
        <f ca="1">VLOOKUP(M69,CatProd!B:G,6,FALSE)</f>
        <v>#N/A</v>
      </c>
      <c r="O69" s="127"/>
      <c r="P69" s="175" t="e">
        <f ca="1">VLOOKUP(CONCATENATE(N69,"-",O69),CatProdSpec!H:I,2,FALSE)</f>
        <v>#N/A</v>
      </c>
      <c r="Q69" s="30"/>
      <c r="R69" s="149" t="str">
        <f>IFERROR(VLOOKUP(Q69,Setup!D$16:E$25,2,FALSE),"")</f>
        <v/>
      </c>
      <c r="S69" s="51" t="str">
        <f ca="1">IFERROR(IF(OR(I69="",VLOOKUP(I69,CatCostInp!$E$2:$K$88,7,FALSE)=0),"",VLOOKUP(I69,CatCostInp!$E$2:$K$88,7,FALSE)),"")</f>
        <v/>
      </c>
      <c r="T69" s="4" t="e">
        <f>VLOOKUP(U69,#REF!,2,FALSE)</f>
        <v>#REF!</v>
      </c>
      <c r="U69" s="30"/>
      <c r="V69" s="1" t="str">
        <f ca="1">IF(U69=Setup!$C$10,"Grant",IF(Pharmaceuticals!U69=Setup!$C$11,"Local",IF(Pharmaceuticals!U69=Setup!$C$12,"Other","")))</f>
        <v/>
      </c>
      <c r="W69" s="33"/>
      <c r="X69" s="148"/>
      <c r="Y69" s="33"/>
      <c r="Z69" s="36" t="str">
        <f t="shared" si="41"/>
        <v/>
      </c>
      <c r="AA69" s="35"/>
      <c r="AB69" s="32" t="str">
        <f t="shared" si="42"/>
        <v/>
      </c>
      <c r="AC69" s="35"/>
      <c r="AD69" s="32" t="str">
        <f t="shared" si="43"/>
        <v/>
      </c>
      <c r="AE69" s="35"/>
      <c r="AF69" s="36" t="str">
        <f t="shared" si="44"/>
        <v/>
      </c>
      <c r="AG69" s="36" t="str">
        <f t="shared" si="45"/>
        <v/>
      </c>
      <c r="AH69" s="36" t="str">
        <f t="shared" si="46"/>
        <v/>
      </c>
      <c r="AI69" s="55"/>
      <c r="AJ69" s="37"/>
      <c r="AK69" s="148"/>
      <c r="AL69" s="35"/>
      <c r="AM69" s="32" t="str">
        <f t="shared" si="47"/>
        <v/>
      </c>
      <c r="AN69" s="35"/>
      <c r="AO69" s="32" t="str">
        <f t="shared" si="48"/>
        <v/>
      </c>
      <c r="AP69" s="35"/>
      <c r="AQ69" s="32" t="str">
        <f t="shared" si="49"/>
        <v/>
      </c>
      <c r="AR69" s="35"/>
      <c r="AS69" s="36" t="str">
        <f t="shared" si="50"/>
        <v/>
      </c>
      <c r="AT69" s="36" t="str">
        <f t="shared" si="51"/>
        <v/>
      </c>
      <c r="AU69" s="36" t="str">
        <f t="shared" si="52"/>
        <v/>
      </c>
      <c r="AV69" s="55"/>
      <c r="AW69" s="34"/>
      <c r="AX69" s="148"/>
      <c r="AY69" s="34"/>
      <c r="AZ69" s="32" t="str">
        <f t="shared" si="53"/>
        <v/>
      </c>
      <c r="BA69" s="34"/>
      <c r="BB69" s="32" t="str">
        <f t="shared" si="54"/>
        <v/>
      </c>
      <c r="BC69" s="34"/>
      <c r="BD69" s="32" t="str">
        <f t="shared" si="55"/>
        <v/>
      </c>
      <c r="BE69" s="35"/>
      <c r="BF69" s="36" t="str">
        <f t="shared" si="56"/>
        <v/>
      </c>
      <c r="BG69" s="36" t="str">
        <f t="shared" si="57"/>
        <v/>
      </c>
      <c r="BH69" s="36" t="str">
        <f t="shared" si="58"/>
        <v/>
      </c>
      <c r="BI69" s="55"/>
      <c r="BJ69" s="34"/>
      <c r="BK69" s="148"/>
      <c r="BL69" s="34"/>
      <c r="BM69" s="32" t="str">
        <f t="shared" si="59"/>
        <v/>
      </c>
      <c r="BN69" s="34"/>
      <c r="BO69" s="32" t="str">
        <f t="shared" si="60"/>
        <v/>
      </c>
      <c r="BP69" s="34"/>
      <c r="BQ69" s="32" t="str">
        <f t="shared" si="61"/>
        <v/>
      </c>
      <c r="BR69" s="34"/>
      <c r="BS69" s="36" t="str">
        <f t="shared" si="62"/>
        <v/>
      </c>
      <c r="BT69" s="36" t="str">
        <f t="shared" si="63"/>
        <v/>
      </c>
      <c r="BU69" s="36" t="str">
        <f t="shared" si="64"/>
        <v/>
      </c>
      <c r="BV69" s="55"/>
      <c r="BW69" s="36" t="str">
        <f t="shared" si="65"/>
        <v/>
      </c>
      <c r="BX69" s="36" t="str">
        <f t="shared" si="66"/>
        <v/>
      </c>
      <c r="BY69" s="31"/>
      <c r="BZ69" s="38"/>
      <c r="CB69" s="120" t="e">
        <f t="shared" ca="1" si="35"/>
        <v>#VALUE!</v>
      </c>
      <c r="CC69" s="120" t="e">
        <f t="shared" ca="1" si="36"/>
        <v>#VALUE!</v>
      </c>
    </row>
    <row r="70" spans="1:81" s="10" customFormat="1" ht="25.15" customHeight="1" x14ac:dyDescent="0.2">
      <c r="A70" s="52" t="str">
        <f t="shared" si="67"/>
        <v/>
      </c>
      <c r="B70" s="157" t="e">
        <f t="shared" ca="1" si="37"/>
        <v>#VALUE!</v>
      </c>
      <c r="C70" s="157" t="e">
        <f t="shared" ca="1" si="38"/>
        <v>#VALUE!</v>
      </c>
      <c r="D70" s="29"/>
      <c r="E70" s="155" t="str">
        <f ca="1">IFERROR(INDIRECT(ADDRESS(MATCH(D70,CatModules!C:C,0),2,1,1,"CatModules")),"")</f>
        <v/>
      </c>
      <c r="F70" s="96"/>
      <c r="G70" s="156" t="str">
        <f ca="1">IFERROR(INDIRECT(ADDRESS(MATCH(CONCATENATE(E70,"-",F70),CatInt!K:K,0),3,1,1,"CatInt")),"")</f>
        <v/>
      </c>
      <c r="H70" s="45" t="str">
        <f>IF(F70="","",VLOOKUP(F70,#REF!,2,FALSE))</f>
        <v/>
      </c>
      <c r="I70" s="29"/>
      <c r="J70" s="155" t="e">
        <f t="shared" si="39"/>
        <v>#VALUE!</v>
      </c>
      <c r="K70" s="155" t="e">
        <f t="shared" si="40"/>
        <v>#VALUE!</v>
      </c>
      <c r="L70" s="153"/>
      <c r="M70" s="126"/>
      <c r="N70" s="151" t="e">
        <f ca="1">VLOOKUP(M70,CatProd!B:G,6,FALSE)</f>
        <v>#N/A</v>
      </c>
      <c r="O70" s="127"/>
      <c r="P70" s="175" t="e">
        <f ca="1">VLOOKUP(CONCATENATE(N70,"-",O70),CatProdSpec!H:I,2,FALSE)</f>
        <v>#N/A</v>
      </c>
      <c r="Q70" s="30"/>
      <c r="R70" s="149" t="str">
        <f>IFERROR(VLOOKUP(Q70,Setup!D$16:E$25,2,FALSE),"")</f>
        <v/>
      </c>
      <c r="S70" s="51" t="str">
        <f ca="1">IFERROR(IF(OR(I70="",VLOOKUP(I70,CatCostInp!$E$2:$K$88,7,FALSE)=0),"",VLOOKUP(I70,CatCostInp!$E$2:$K$88,7,FALSE)),"")</f>
        <v/>
      </c>
      <c r="T70" s="4" t="e">
        <f>VLOOKUP(U70,#REF!,2,FALSE)</f>
        <v>#REF!</v>
      </c>
      <c r="U70" s="30"/>
      <c r="V70" s="1" t="str">
        <f ca="1">IF(U70=Setup!$C$10,"Grant",IF(Pharmaceuticals!U70=Setup!$C$11,"Local",IF(Pharmaceuticals!U70=Setup!$C$12,"Other","")))</f>
        <v/>
      </c>
      <c r="W70" s="33"/>
      <c r="X70" s="148"/>
      <c r="Y70" s="33"/>
      <c r="Z70" s="36" t="str">
        <f t="shared" si="41"/>
        <v/>
      </c>
      <c r="AA70" s="35"/>
      <c r="AB70" s="32" t="str">
        <f t="shared" si="42"/>
        <v/>
      </c>
      <c r="AC70" s="35"/>
      <c r="AD70" s="32" t="str">
        <f t="shared" si="43"/>
        <v/>
      </c>
      <c r="AE70" s="35"/>
      <c r="AF70" s="36" t="str">
        <f t="shared" si="44"/>
        <v/>
      </c>
      <c r="AG70" s="36" t="str">
        <f t="shared" si="45"/>
        <v/>
      </c>
      <c r="AH70" s="36" t="str">
        <f t="shared" si="46"/>
        <v/>
      </c>
      <c r="AI70" s="55"/>
      <c r="AJ70" s="37"/>
      <c r="AK70" s="148"/>
      <c r="AL70" s="35"/>
      <c r="AM70" s="32" t="str">
        <f t="shared" si="47"/>
        <v/>
      </c>
      <c r="AN70" s="35"/>
      <c r="AO70" s="32" t="str">
        <f t="shared" si="48"/>
        <v/>
      </c>
      <c r="AP70" s="35"/>
      <c r="AQ70" s="32" t="str">
        <f t="shared" si="49"/>
        <v/>
      </c>
      <c r="AR70" s="35"/>
      <c r="AS70" s="36" t="str">
        <f t="shared" si="50"/>
        <v/>
      </c>
      <c r="AT70" s="36" t="str">
        <f t="shared" si="51"/>
        <v/>
      </c>
      <c r="AU70" s="36" t="str">
        <f t="shared" si="52"/>
        <v/>
      </c>
      <c r="AV70" s="55"/>
      <c r="AW70" s="34"/>
      <c r="AX70" s="148"/>
      <c r="AY70" s="34"/>
      <c r="AZ70" s="32" t="str">
        <f t="shared" si="53"/>
        <v/>
      </c>
      <c r="BA70" s="34"/>
      <c r="BB70" s="32" t="str">
        <f t="shared" si="54"/>
        <v/>
      </c>
      <c r="BC70" s="34"/>
      <c r="BD70" s="32" t="str">
        <f t="shared" si="55"/>
        <v/>
      </c>
      <c r="BE70" s="35"/>
      <c r="BF70" s="36" t="str">
        <f t="shared" si="56"/>
        <v/>
      </c>
      <c r="BG70" s="36" t="str">
        <f t="shared" si="57"/>
        <v/>
      </c>
      <c r="BH70" s="36" t="str">
        <f t="shared" si="58"/>
        <v/>
      </c>
      <c r="BI70" s="55"/>
      <c r="BJ70" s="34"/>
      <c r="BK70" s="148"/>
      <c r="BL70" s="34"/>
      <c r="BM70" s="32" t="str">
        <f t="shared" si="59"/>
        <v/>
      </c>
      <c r="BN70" s="34"/>
      <c r="BO70" s="32" t="str">
        <f t="shared" si="60"/>
        <v/>
      </c>
      <c r="BP70" s="34"/>
      <c r="BQ70" s="32" t="str">
        <f t="shared" si="61"/>
        <v/>
      </c>
      <c r="BR70" s="34"/>
      <c r="BS70" s="36" t="str">
        <f t="shared" si="62"/>
        <v/>
      </c>
      <c r="BT70" s="36" t="str">
        <f t="shared" si="63"/>
        <v/>
      </c>
      <c r="BU70" s="36" t="str">
        <f t="shared" si="64"/>
        <v/>
      </c>
      <c r="BV70" s="55"/>
      <c r="BW70" s="36" t="str">
        <f t="shared" si="65"/>
        <v/>
      </c>
      <c r="BX70" s="36" t="str">
        <f t="shared" si="66"/>
        <v/>
      </c>
      <c r="BY70" s="31"/>
      <c r="BZ70" s="38"/>
      <c r="CB70" s="120" t="e">
        <f t="shared" ca="1" si="35"/>
        <v>#VALUE!</v>
      </c>
      <c r="CC70" s="120" t="e">
        <f t="shared" ca="1" si="36"/>
        <v>#VALUE!</v>
      </c>
    </row>
    <row r="71" spans="1:81" s="10" customFormat="1" ht="25.15" customHeight="1" x14ac:dyDescent="0.2">
      <c r="A71" s="52" t="str">
        <f t="shared" si="67"/>
        <v/>
      </c>
      <c r="B71" s="157" t="e">
        <f t="shared" ca="1" si="37"/>
        <v>#VALUE!</v>
      </c>
      <c r="C71" s="157" t="e">
        <f t="shared" ca="1" si="38"/>
        <v>#VALUE!</v>
      </c>
      <c r="D71" s="29"/>
      <c r="E71" s="155" t="str">
        <f ca="1">IFERROR(INDIRECT(ADDRESS(MATCH(D71,CatModules!C:C,0),2,1,1,"CatModules")),"")</f>
        <v/>
      </c>
      <c r="F71" s="96"/>
      <c r="G71" s="156" t="str">
        <f ca="1">IFERROR(INDIRECT(ADDRESS(MATCH(CONCATENATE(E71,"-",F71),CatInt!K:K,0),3,1,1,"CatInt")),"")</f>
        <v/>
      </c>
      <c r="H71" s="45" t="str">
        <f>IF(F71="","",VLOOKUP(F71,#REF!,2,FALSE))</f>
        <v/>
      </c>
      <c r="I71" s="29"/>
      <c r="J71" s="155" t="e">
        <f t="shared" si="39"/>
        <v>#VALUE!</v>
      </c>
      <c r="K71" s="155" t="e">
        <f t="shared" si="40"/>
        <v>#VALUE!</v>
      </c>
      <c r="L71" s="153"/>
      <c r="M71" s="126"/>
      <c r="N71" s="151" t="e">
        <f ca="1">VLOOKUP(M71,CatProd!B:G,6,FALSE)</f>
        <v>#N/A</v>
      </c>
      <c r="O71" s="127"/>
      <c r="P71" s="175" t="e">
        <f ca="1">VLOOKUP(CONCATENATE(N71,"-",O71),CatProdSpec!H:I,2,FALSE)</f>
        <v>#N/A</v>
      </c>
      <c r="Q71" s="30"/>
      <c r="R71" s="149" t="str">
        <f>IFERROR(VLOOKUP(Q71,Setup!D$16:E$25,2,FALSE),"")</f>
        <v/>
      </c>
      <c r="S71" s="51" t="str">
        <f ca="1">IFERROR(IF(OR(I71="",VLOOKUP(I71,CatCostInp!$E$2:$K$88,7,FALSE)=0),"",VLOOKUP(I71,CatCostInp!$E$2:$K$88,7,FALSE)),"")</f>
        <v/>
      </c>
      <c r="T71" s="4" t="e">
        <f>VLOOKUP(U71,#REF!,2,FALSE)</f>
        <v>#REF!</v>
      </c>
      <c r="U71" s="30"/>
      <c r="V71" s="1" t="str">
        <f ca="1">IF(U71=Setup!$C$10,"Grant",IF(Pharmaceuticals!U71=Setup!$C$11,"Local",IF(Pharmaceuticals!U71=Setup!$C$12,"Other","")))</f>
        <v/>
      </c>
      <c r="W71" s="33"/>
      <c r="X71" s="148"/>
      <c r="Y71" s="33"/>
      <c r="Z71" s="36" t="str">
        <f t="shared" si="41"/>
        <v/>
      </c>
      <c r="AA71" s="35"/>
      <c r="AB71" s="32" t="str">
        <f t="shared" si="42"/>
        <v/>
      </c>
      <c r="AC71" s="35"/>
      <c r="AD71" s="32" t="str">
        <f t="shared" si="43"/>
        <v/>
      </c>
      <c r="AE71" s="35"/>
      <c r="AF71" s="36" t="str">
        <f t="shared" si="44"/>
        <v/>
      </c>
      <c r="AG71" s="36" t="str">
        <f t="shared" si="45"/>
        <v/>
      </c>
      <c r="AH71" s="36" t="str">
        <f t="shared" si="46"/>
        <v/>
      </c>
      <c r="AI71" s="55"/>
      <c r="AJ71" s="37"/>
      <c r="AK71" s="148"/>
      <c r="AL71" s="35"/>
      <c r="AM71" s="32" t="str">
        <f t="shared" si="47"/>
        <v/>
      </c>
      <c r="AN71" s="35"/>
      <c r="AO71" s="32" t="str">
        <f t="shared" si="48"/>
        <v/>
      </c>
      <c r="AP71" s="35"/>
      <c r="AQ71" s="32" t="str">
        <f t="shared" si="49"/>
        <v/>
      </c>
      <c r="AR71" s="35"/>
      <c r="AS71" s="36" t="str">
        <f t="shared" si="50"/>
        <v/>
      </c>
      <c r="AT71" s="36" t="str">
        <f t="shared" si="51"/>
        <v/>
      </c>
      <c r="AU71" s="36" t="str">
        <f t="shared" si="52"/>
        <v/>
      </c>
      <c r="AV71" s="55"/>
      <c r="AW71" s="34"/>
      <c r="AX71" s="148"/>
      <c r="AY71" s="34"/>
      <c r="AZ71" s="32" t="str">
        <f t="shared" si="53"/>
        <v/>
      </c>
      <c r="BA71" s="34"/>
      <c r="BB71" s="32" t="str">
        <f t="shared" si="54"/>
        <v/>
      </c>
      <c r="BC71" s="34"/>
      <c r="BD71" s="32" t="str">
        <f t="shared" si="55"/>
        <v/>
      </c>
      <c r="BE71" s="35"/>
      <c r="BF71" s="36" t="str">
        <f t="shared" si="56"/>
        <v/>
      </c>
      <c r="BG71" s="36" t="str">
        <f t="shared" si="57"/>
        <v/>
      </c>
      <c r="BH71" s="36" t="str">
        <f t="shared" si="58"/>
        <v/>
      </c>
      <c r="BI71" s="55"/>
      <c r="BJ71" s="34"/>
      <c r="BK71" s="148"/>
      <c r="BL71" s="34"/>
      <c r="BM71" s="32" t="str">
        <f t="shared" si="59"/>
        <v/>
      </c>
      <c r="BN71" s="34"/>
      <c r="BO71" s="32" t="str">
        <f t="shared" si="60"/>
        <v/>
      </c>
      <c r="BP71" s="34"/>
      <c r="BQ71" s="32" t="str">
        <f t="shared" si="61"/>
        <v/>
      </c>
      <c r="BR71" s="34"/>
      <c r="BS71" s="36" t="str">
        <f t="shared" si="62"/>
        <v/>
      </c>
      <c r="BT71" s="36" t="str">
        <f t="shared" si="63"/>
        <v/>
      </c>
      <c r="BU71" s="36" t="str">
        <f t="shared" si="64"/>
        <v/>
      </c>
      <c r="BV71" s="55"/>
      <c r="BW71" s="36" t="str">
        <f t="shared" si="65"/>
        <v/>
      </c>
      <c r="BX71" s="36" t="str">
        <f t="shared" si="66"/>
        <v/>
      </c>
      <c r="BY71" s="31"/>
      <c r="BZ71" s="38"/>
      <c r="CB71" s="120" t="e">
        <f t="shared" ca="1" si="35"/>
        <v>#VALUE!</v>
      </c>
      <c r="CC71" s="120" t="e">
        <f t="shared" ca="1" si="36"/>
        <v>#VALUE!</v>
      </c>
    </row>
    <row r="72" spans="1:81" s="10" customFormat="1" ht="25.15" customHeight="1" x14ac:dyDescent="0.2">
      <c r="A72" s="52" t="str">
        <f t="shared" si="67"/>
        <v/>
      </c>
      <c r="B72" s="157" t="e">
        <f t="shared" ca="1" si="37"/>
        <v>#VALUE!</v>
      </c>
      <c r="C72" s="157" t="e">
        <f t="shared" ca="1" si="38"/>
        <v>#VALUE!</v>
      </c>
      <c r="D72" s="29"/>
      <c r="E72" s="155" t="str">
        <f ca="1">IFERROR(INDIRECT(ADDRESS(MATCH(D72,CatModules!C:C,0),2,1,1,"CatModules")),"")</f>
        <v/>
      </c>
      <c r="F72" s="96"/>
      <c r="G72" s="156" t="str">
        <f ca="1">IFERROR(INDIRECT(ADDRESS(MATCH(CONCATENATE(E72,"-",F72),CatInt!K:K,0),3,1,1,"CatInt")),"")</f>
        <v/>
      </c>
      <c r="H72" s="45" t="str">
        <f>IF(F72="","",VLOOKUP(F72,#REF!,2,FALSE))</f>
        <v/>
      </c>
      <c r="I72" s="29"/>
      <c r="J72" s="155" t="e">
        <f t="shared" si="39"/>
        <v>#VALUE!</v>
      </c>
      <c r="K72" s="155" t="e">
        <f t="shared" si="40"/>
        <v>#VALUE!</v>
      </c>
      <c r="L72" s="153"/>
      <c r="M72" s="126"/>
      <c r="N72" s="151" t="e">
        <f ca="1">VLOOKUP(M72,CatProd!B:G,6,FALSE)</f>
        <v>#N/A</v>
      </c>
      <c r="O72" s="127"/>
      <c r="P72" s="175" t="e">
        <f ca="1">VLOOKUP(CONCATENATE(N72,"-",O72),CatProdSpec!H:I,2,FALSE)</f>
        <v>#N/A</v>
      </c>
      <c r="Q72" s="30"/>
      <c r="R72" s="149" t="str">
        <f>IFERROR(VLOOKUP(Q72,Setup!D$16:E$25,2,FALSE),"")</f>
        <v/>
      </c>
      <c r="S72" s="51" t="str">
        <f ca="1">IFERROR(IF(OR(I72="",VLOOKUP(I72,CatCostInp!$E$2:$K$88,7,FALSE)=0),"",VLOOKUP(I72,CatCostInp!$E$2:$K$88,7,FALSE)),"")</f>
        <v/>
      </c>
      <c r="T72" s="4" t="e">
        <f>VLOOKUP(U72,#REF!,2,FALSE)</f>
        <v>#REF!</v>
      </c>
      <c r="U72" s="30"/>
      <c r="V72" s="1" t="str">
        <f ca="1">IF(U72=Setup!$C$10,"Grant",IF(Pharmaceuticals!U72=Setup!$C$11,"Local",IF(Pharmaceuticals!U72=Setup!$C$12,"Other","")))</f>
        <v/>
      </c>
      <c r="W72" s="33"/>
      <c r="X72" s="148"/>
      <c r="Y72" s="33"/>
      <c r="Z72" s="36" t="str">
        <f t="shared" si="41"/>
        <v/>
      </c>
      <c r="AA72" s="35"/>
      <c r="AB72" s="32" t="str">
        <f t="shared" si="42"/>
        <v/>
      </c>
      <c r="AC72" s="35"/>
      <c r="AD72" s="32" t="str">
        <f t="shared" si="43"/>
        <v/>
      </c>
      <c r="AE72" s="35"/>
      <c r="AF72" s="36" t="str">
        <f t="shared" si="44"/>
        <v/>
      </c>
      <c r="AG72" s="36" t="str">
        <f t="shared" si="45"/>
        <v/>
      </c>
      <c r="AH72" s="36" t="str">
        <f t="shared" si="46"/>
        <v/>
      </c>
      <c r="AI72" s="55"/>
      <c r="AJ72" s="37"/>
      <c r="AK72" s="148"/>
      <c r="AL72" s="35"/>
      <c r="AM72" s="32" t="str">
        <f t="shared" si="47"/>
        <v/>
      </c>
      <c r="AN72" s="35"/>
      <c r="AO72" s="32" t="str">
        <f t="shared" si="48"/>
        <v/>
      </c>
      <c r="AP72" s="35"/>
      <c r="AQ72" s="32" t="str">
        <f t="shared" si="49"/>
        <v/>
      </c>
      <c r="AR72" s="35"/>
      <c r="AS72" s="36" t="str">
        <f t="shared" si="50"/>
        <v/>
      </c>
      <c r="AT72" s="36" t="str">
        <f t="shared" si="51"/>
        <v/>
      </c>
      <c r="AU72" s="36" t="str">
        <f t="shared" si="52"/>
        <v/>
      </c>
      <c r="AV72" s="55"/>
      <c r="AW72" s="34"/>
      <c r="AX72" s="148"/>
      <c r="AY72" s="34"/>
      <c r="AZ72" s="32" t="str">
        <f t="shared" si="53"/>
        <v/>
      </c>
      <c r="BA72" s="34"/>
      <c r="BB72" s="32" t="str">
        <f t="shared" si="54"/>
        <v/>
      </c>
      <c r="BC72" s="34"/>
      <c r="BD72" s="32" t="str">
        <f t="shared" si="55"/>
        <v/>
      </c>
      <c r="BE72" s="35"/>
      <c r="BF72" s="36" t="str">
        <f t="shared" si="56"/>
        <v/>
      </c>
      <c r="BG72" s="36" t="str">
        <f t="shared" si="57"/>
        <v/>
      </c>
      <c r="BH72" s="36" t="str">
        <f t="shared" si="58"/>
        <v/>
      </c>
      <c r="BI72" s="55"/>
      <c r="BJ72" s="34"/>
      <c r="BK72" s="148"/>
      <c r="BL72" s="34"/>
      <c r="BM72" s="32" t="str">
        <f t="shared" si="59"/>
        <v/>
      </c>
      <c r="BN72" s="34"/>
      <c r="BO72" s="32" t="str">
        <f t="shared" si="60"/>
        <v/>
      </c>
      <c r="BP72" s="34"/>
      <c r="BQ72" s="32" t="str">
        <f t="shared" si="61"/>
        <v/>
      </c>
      <c r="BR72" s="34"/>
      <c r="BS72" s="36" t="str">
        <f t="shared" si="62"/>
        <v/>
      </c>
      <c r="BT72" s="36" t="str">
        <f t="shared" si="63"/>
        <v/>
      </c>
      <c r="BU72" s="36" t="str">
        <f t="shared" si="64"/>
        <v/>
      </c>
      <c r="BV72" s="55"/>
      <c r="BW72" s="36" t="str">
        <f t="shared" si="65"/>
        <v/>
      </c>
      <c r="BX72" s="36" t="str">
        <f t="shared" si="66"/>
        <v/>
      </c>
      <c r="BY72" s="31"/>
      <c r="BZ72" s="38"/>
      <c r="CB72" s="120" t="e">
        <f t="shared" ca="1" si="35"/>
        <v>#VALUE!</v>
      </c>
      <c r="CC72" s="120" t="e">
        <f t="shared" ca="1" si="36"/>
        <v>#VALUE!</v>
      </c>
    </row>
    <row r="73" spans="1:81" s="10" customFormat="1" ht="25.15" customHeight="1" x14ac:dyDescent="0.2">
      <c r="A73" s="52" t="str">
        <f t="shared" si="67"/>
        <v/>
      </c>
      <c r="B73" s="157" t="e">
        <f t="shared" ca="1" si="37"/>
        <v>#VALUE!</v>
      </c>
      <c r="C73" s="157" t="e">
        <f t="shared" ca="1" si="38"/>
        <v>#VALUE!</v>
      </c>
      <c r="D73" s="29"/>
      <c r="E73" s="155" t="str">
        <f ca="1">IFERROR(INDIRECT(ADDRESS(MATCH(D73,CatModules!C:C,0),2,1,1,"CatModules")),"")</f>
        <v/>
      </c>
      <c r="F73" s="96"/>
      <c r="G73" s="156" t="str">
        <f ca="1">IFERROR(INDIRECT(ADDRESS(MATCH(CONCATENATE(E73,"-",F73),CatInt!K:K,0),3,1,1,"CatInt")),"")</f>
        <v/>
      </c>
      <c r="H73" s="45" t="str">
        <f>IF(F73="","",VLOOKUP(F73,#REF!,2,FALSE))</f>
        <v/>
      </c>
      <c r="I73" s="29"/>
      <c r="J73" s="155" t="e">
        <f t="shared" si="39"/>
        <v>#VALUE!</v>
      </c>
      <c r="K73" s="155" t="e">
        <f t="shared" si="40"/>
        <v>#VALUE!</v>
      </c>
      <c r="L73" s="153"/>
      <c r="M73" s="126"/>
      <c r="N73" s="151" t="e">
        <f ca="1">VLOOKUP(M73,CatProd!B:G,6,FALSE)</f>
        <v>#N/A</v>
      </c>
      <c r="O73" s="127"/>
      <c r="P73" s="175" t="e">
        <f ca="1">VLOOKUP(CONCATENATE(N73,"-",O73),CatProdSpec!H:I,2,FALSE)</f>
        <v>#N/A</v>
      </c>
      <c r="Q73" s="30"/>
      <c r="R73" s="149" t="str">
        <f>IFERROR(VLOOKUP(Q73,Setup!D$16:E$25,2,FALSE),"")</f>
        <v/>
      </c>
      <c r="S73" s="51" t="str">
        <f ca="1">IFERROR(IF(OR(I73="",VLOOKUP(I73,CatCostInp!$E$2:$K$88,7,FALSE)=0),"",VLOOKUP(I73,CatCostInp!$E$2:$K$88,7,FALSE)),"")</f>
        <v/>
      </c>
      <c r="T73" s="4" t="e">
        <f>VLOOKUP(U73,#REF!,2,FALSE)</f>
        <v>#REF!</v>
      </c>
      <c r="U73" s="30"/>
      <c r="V73" s="1" t="str">
        <f ca="1">IF(U73=Setup!$C$10,"Grant",IF(Pharmaceuticals!U73=Setup!$C$11,"Local",IF(Pharmaceuticals!U73=Setup!$C$12,"Other","")))</f>
        <v/>
      </c>
      <c r="W73" s="33"/>
      <c r="X73" s="148"/>
      <c r="Y73" s="33"/>
      <c r="Z73" s="36" t="str">
        <f t="shared" si="41"/>
        <v/>
      </c>
      <c r="AA73" s="35"/>
      <c r="AB73" s="32" t="str">
        <f t="shared" si="42"/>
        <v/>
      </c>
      <c r="AC73" s="35"/>
      <c r="AD73" s="32" t="str">
        <f t="shared" si="43"/>
        <v/>
      </c>
      <c r="AE73" s="35"/>
      <c r="AF73" s="36" t="str">
        <f t="shared" si="44"/>
        <v/>
      </c>
      <c r="AG73" s="36" t="str">
        <f t="shared" si="45"/>
        <v/>
      </c>
      <c r="AH73" s="36" t="str">
        <f t="shared" si="46"/>
        <v/>
      </c>
      <c r="AI73" s="55"/>
      <c r="AJ73" s="37"/>
      <c r="AK73" s="148"/>
      <c r="AL73" s="35"/>
      <c r="AM73" s="32" t="str">
        <f t="shared" si="47"/>
        <v/>
      </c>
      <c r="AN73" s="35"/>
      <c r="AO73" s="32" t="str">
        <f t="shared" si="48"/>
        <v/>
      </c>
      <c r="AP73" s="35"/>
      <c r="AQ73" s="32" t="str">
        <f t="shared" si="49"/>
        <v/>
      </c>
      <c r="AR73" s="35"/>
      <c r="AS73" s="36" t="str">
        <f t="shared" si="50"/>
        <v/>
      </c>
      <c r="AT73" s="36" t="str">
        <f t="shared" si="51"/>
        <v/>
      </c>
      <c r="AU73" s="36" t="str">
        <f t="shared" si="52"/>
        <v/>
      </c>
      <c r="AV73" s="55"/>
      <c r="AW73" s="34"/>
      <c r="AX73" s="148"/>
      <c r="AY73" s="34"/>
      <c r="AZ73" s="32" t="str">
        <f t="shared" si="53"/>
        <v/>
      </c>
      <c r="BA73" s="34"/>
      <c r="BB73" s="32" t="str">
        <f t="shared" si="54"/>
        <v/>
      </c>
      <c r="BC73" s="34"/>
      <c r="BD73" s="32" t="str">
        <f t="shared" si="55"/>
        <v/>
      </c>
      <c r="BE73" s="35"/>
      <c r="BF73" s="36" t="str">
        <f t="shared" si="56"/>
        <v/>
      </c>
      <c r="BG73" s="36" t="str">
        <f t="shared" si="57"/>
        <v/>
      </c>
      <c r="BH73" s="36" t="str">
        <f t="shared" si="58"/>
        <v/>
      </c>
      <c r="BI73" s="55"/>
      <c r="BJ73" s="34"/>
      <c r="BK73" s="148"/>
      <c r="BL73" s="34"/>
      <c r="BM73" s="32" t="str">
        <f t="shared" si="59"/>
        <v/>
      </c>
      <c r="BN73" s="34"/>
      <c r="BO73" s="32" t="str">
        <f t="shared" si="60"/>
        <v/>
      </c>
      <c r="BP73" s="34"/>
      <c r="BQ73" s="32" t="str">
        <f t="shared" si="61"/>
        <v/>
      </c>
      <c r="BR73" s="34"/>
      <c r="BS73" s="36" t="str">
        <f t="shared" si="62"/>
        <v/>
      </c>
      <c r="BT73" s="36" t="str">
        <f t="shared" si="63"/>
        <v/>
      </c>
      <c r="BU73" s="36" t="str">
        <f t="shared" si="64"/>
        <v/>
      </c>
      <c r="BV73" s="55"/>
      <c r="BW73" s="36" t="str">
        <f t="shared" si="65"/>
        <v/>
      </c>
      <c r="BX73" s="36" t="str">
        <f t="shared" si="66"/>
        <v/>
      </c>
      <c r="BY73" s="31"/>
      <c r="BZ73" s="38"/>
      <c r="CB73" s="120" t="e">
        <f t="shared" ca="1" si="35"/>
        <v>#VALUE!</v>
      </c>
      <c r="CC73" s="120" t="e">
        <f t="shared" ca="1" si="36"/>
        <v>#VALUE!</v>
      </c>
    </row>
    <row r="74" spans="1:81" s="10" customFormat="1" ht="25.15" customHeight="1" x14ac:dyDescent="0.2">
      <c r="A74" s="52" t="str">
        <f t="shared" si="67"/>
        <v/>
      </c>
      <c r="B74" s="157" t="e">
        <f t="shared" ca="1" si="37"/>
        <v>#VALUE!</v>
      </c>
      <c r="C74" s="157" t="e">
        <f t="shared" ca="1" si="38"/>
        <v>#VALUE!</v>
      </c>
      <c r="D74" s="29"/>
      <c r="E74" s="155" t="str">
        <f ca="1">IFERROR(INDIRECT(ADDRESS(MATCH(D74,CatModules!C:C,0),2,1,1,"CatModules")),"")</f>
        <v/>
      </c>
      <c r="F74" s="96"/>
      <c r="G74" s="156" t="str">
        <f ca="1">IFERROR(INDIRECT(ADDRESS(MATCH(CONCATENATE(E74,"-",F74),CatInt!K:K,0),3,1,1,"CatInt")),"")</f>
        <v/>
      </c>
      <c r="H74" s="45" t="str">
        <f>IF(F74="","",VLOOKUP(F74,#REF!,2,FALSE))</f>
        <v/>
      </c>
      <c r="I74" s="29"/>
      <c r="J74" s="155" t="e">
        <f t="shared" si="39"/>
        <v>#VALUE!</v>
      </c>
      <c r="K74" s="155" t="e">
        <f t="shared" si="40"/>
        <v>#VALUE!</v>
      </c>
      <c r="L74" s="153"/>
      <c r="M74" s="126"/>
      <c r="N74" s="151" t="e">
        <f ca="1">VLOOKUP(M74,CatProd!B:G,6,FALSE)</f>
        <v>#N/A</v>
      </c>
      <c r="O74" s="127"/>
      <c r="P74" s="175" t="e">
        <f ca="1">VLOOKUP(CONCATENATE(N74,"-",O74),CatProdSpec!H:I,2,FALSE)</f>
        <v>#N/A</v>
      </c>
      <c r="Q74" s="30"/>
      <c r="R74" s="149" t="str">
        <f>IFERROR(VLOOKUP(Q74,Setup!D$16:E$25,2,FALSE),"")</f>
        <v/>
      </c>
      <c r="S74" s="51" t="str">
        <f ca="1">IFERROR(IF(OR(I74="",VLOOKUP(I74,CatCostInp!$E$2:$K$88,7,FALSE)=0),"",VLOOKUP(I74,CatCostInp!$E$2:$K$88,7,FALSE)),"")</f>
        <v/>
      </c>
      <c r="T74" s="4" t="e">
        <f>VLOOKUP(U74,#REF!,2,FALSE)</f>
        <v>#REF!</v>
      </c>
      <c r="U74" s="30"/>
      <c r="V74" s="1" t="str">
        <f ca="1">IF(U74=Setup!$C$10,"Grant",IF(Pharmaceuticals!U74=Setup!$C$11,"Local",IF(Pharmaceuticals!U74=Setup!$C$12,"Other","")))</f>
        <v/>
      </c>
      <c r="W74" s="33"/>
      <c r="X74" s="148"/>
      <c r="Y74" s="33"/>
      <c r="Z74" s="36" t="str">
        <f t="shared" si="41"/>
        <v/>
      </c>
      <c r="AA74" s="35"/>
      <c r="AB74" s="32" t="str">
        <f t="shared" si="42"/>
        <v/>
      </c>
      <c r="AC74" s="35"/>
      <c r="AD74" s="32" t="str">
        <f t="shared" si="43"/>
        <v/>
      </c>
      <c r="AE74" s="35"/>
      <c r="AF74" s="36" t="str">
        <f t="shared" si="44"/>
        <v/>
      </c>
      <c r="AG74" s="36" t="str">
        <f t="shared" si="45"/>
        <v/>
      </c>
      <c r="AH74" s="36" t="str">
        <f t="shared" si="46"/>
        <v/>
      </c>
      <c r="AI74" s="55"/>
      <c r="AJ74" s="37"/>
      <c r="AK74" s="148"/>
      <c r="AL74" s="35"/>
      <c r="AM74" s="32" t="str">
        <f t="shared" si="47"/>
        <v/>
      </c>
      <c r="AN74" s="35"/>
      <c r="AO74" s="32" t="str">
        <f t="shared" si="48"/>
        <v/>
      </c>
      <c r="AP74" s="35"/>
      <c r="AQ74" s="32" t="str">
        <f t="shared" si="49"/>
        <v/>
      </c>
      <c r="AR74" s="35"/>
      <c r="AS74" s="36" t="str">
        <f t="shared" si="50"/>
        <v/>
      </c>
      <c r="AT74" s="36" t="str">
        <f t="shared" si="51"/>
        <v/>
      </c>
      <c r="AU74" s="36" t="str">
        <f t="shared" si="52"/>
        <v/>
      </c>
      <c r="AV74" s="55"/>
      <c r="AW74" s="34"/>
      <c r="AX74" s="148"/>
      <c r="AY74" s="34"/>
      <c r="AZ74" s="32" t="str">
        <f t="shared" si="53"/>
        <v/>
      </c>
      <c r="BA74" s="34"/>
      <c r="BB74" s="32" t="str">
        <f t="shared" si="54"/>
        <v/>
      </c>
      <c r="BC74" s="34"/>
      <c r="BD74" s="32" t="str">
        <f t="shared" si="55"/>
        <v/>
      </c>
      <c r="BE74" s="35"/>
      <c r="BF74" s="36" t="str">
        <f t="shared" si="56"/>
        <v/>
      </c>
      <c r="BG74" s="36" t="str">
        <f t="shared" si="57"/>
        <v/>
      </c>
      <c r="BH74" s="36" t="str">
        <f t="shared" si="58"/>
        <v/>
      </c>
      <c r="BI74" s="55"/>
      <c r="BJ74" s="34"/>
      <c r="BK74" s="148"/>
      <c r="BL74" s="34"/>
      <c r="BM74" s="32" t="str">
        <f t="shared" si="59"/>
        <v/>
      </c>
      <c r="BN74" s="34"/>
      <c r="BO74" s="32" t="str">
        <f t="shared" si="60"/>
        <v/>
      </c>
      <c r="BP74" s="34"/>
      <c r="BQ74" s="32" t="str">
        <f t="shared" si="61"/>
        <v/>
      </c>
      <c r="BR74" s="34"/>
      <c r="BS74" s="36" t="str">
        <f t="shared" si="62"/>
        <v/>
      </c>
      <c r="BT74" s="36" t="str">
        <f t="shared" si="63"/>
        <v/>
      </c>
      <c r="BU74" s="36" t="str">
        <f t="shared" si="64"/>
        <v/>
      </c>
      <c r="BV74" s="55"/>
      <c r="BW74" s="36" t="str">
        <f t="shared" si="65"/>
        <v/>
      </c>
      <c r="BX74" s="36" t="str">
        <f t="shared" si="66"/>
        <v/>
      </c>
      <c r="BY74" s="31"/>
      <c r="BZ74" s="38"/>
      <c r="CB74" s="120" t="e">
        <f t="shared" ca="1" si="35"/>
        <v>#VALUE!</v>
      </c>
      <c r="CC74" s="120" t="e">
        <f t="shared" ca="1" si="36"/>
        <v>#VALUE!</v>
      </c>
    </row>
    <row r="75" spans="1:81" s="10" customFormat="1" ht="25.15" customHeight="1" x14ac:dyDescent="0.2">
      <c r="A75" s="52" t="str">
        <f t="shared" si="67"/>
        <v/>
      </c>
      <c r="B75" s="157" t="e">
        <f t="shared" ca="1" si="37"/>
        <v>#VALUE!</v>
      </c>
      <c r="C75" s="157" t="e">
        <f t="shared" ca="1" si="38"/>
        <v>#VALUE!</v>
      </c>
      <c r="D75" s="29"/>
      <c r="E75" s="155" t="str">
        <f ca="1">IFERROR(INDIRECT(ADDRESS(MATCH(D75,CatModules!C:C,0),2,1,1,"CatModules")),"")</f>
        <v/>
      </c>
      <c r="F75" s="96"/>
      <c r="G75" s="156" t="str">
        <f ca="1">IFERROR(INDIRECT(ADDRESS(MATCH(CONCATENATE(E75,"-",F75),CatInt!K:K,0),3,1,1,"CatInt")),"")</f>
        <v/>
      </c>
      <c r="H75" s="45" t="str">
        <f>IF(F75="","",VLOOKUP(F75,#REF!,2,FALSE))</f>
        <v/>
      </c>
      <c r="I75" s="29"/>
      <c r="J75" s="155" t="e">
        <f t="shared" si="39"/>
        <v>#VALUE!</v>
      </c>
      <c r="K75" s="155" t="e">
        <f t="shared" si="40"/>
        <v>#VALUE!</v>
      </c>
      <c r="L75" s="153"/>
      <c r="M75" s="126"/>
      <c r="N75" s="151" t="e">
        <f ca="1">VLOOKUP(M75,CatProd!B:G,6,FALSE)</f>
        <v>#N/A</v>
      </c>
      <c r="O75" s="127"/>
      <c r="P75" s="175" t="e">
        <f ca="1">VLOOKUP(CONCATENATE(N75,"-",O75),CatProdSpec!H:I,2,FALSE)</f>
        <v>#N/A</v>
      </c>
      <c r="Q75" s="30"/>
      <c r="R75" s="149" t="str">
        <f>IFERROR(VLOOKUP(Q75,Setup!D$16:E$25,2,FALSE),"")</f>
        <v/>
      </c>
      <c r="S75" s="51" t="str">
        <f ca="1">IFERROR(IF(OR(I75="",VLOOKUP(I75,CatCostInp!$E$2:$K$88,7,FALSE)=0),"",VLOOKUP(I75,CatCostInp!$E$2:$K$88,7,FALSE)),"")</f>
        <v/>
      </c>
      <c r="T75" s="4" t="e">
        <f>VLOOKUP(U75,#REF!,2,FALSE)</f>
        <v>#REF!</v>
      </c>
      <c r="U75" s="30"/>
      <c r="V75" s="1" t="str">
        <f ca="1">IF(U75=Setup!$C$10,"Grant",IF(Pharmaceuticals!U75=Setup!$C$11,"Local",IF(Pharmaceuticals!U75=Setup!$C$12,"Other","")))</f>
        <v/>
      </c>
      <c r="W75" s="33"/>
      <c r="X75" s="148"/>
      <c r="Y75" s="33"/>
      <c r="Z75" s="36" t="str">
        <f t="shared" si="41"/>
        <v/>
      </c>
      <c r="AA75" s="35"/>
      <c r="AB75" s="32" t="str">
        <f t="shared" si="42"/>
        <v/>
      </c>
      <c r="AC75" s="35"/>
      <c r="AD75" s="32" t="str">
        <f t="shared" si="43"/>
        <v/>
      </c>
      <c r="AE75" s="35"/>
      <c r="AF75" s="36" t="str">
        <f t="shared" si="44"/>
        <v/>
      </c>
      <c r="AG75" s="36" t="str">
        <f t="shared" si="45"/>
        <v/>
      </c>
      <c r="AH75" s="36" t="str">
        <f t="shared" si="46"/>
        <v/>
      </c>
      <c r="AI75" s="55"/>
      <c r="AJ75" s="37"/>
      <c r="AK75" s="148"/>
      <c r="AL75" s="35"/>
      <c r="AM75" s="32" t="str">
        <f t="shared" si="47"/>
        <v/>
      </c>
      <c r="AN75" s="35"/>
      <c r="AO75" s="32" t="str">
        <f t="shared" si="48"/>
        <v/>
      </c>
      <c r="AP75" s="35"/>
      <c r="AQ75" s="32" t="str">
        <f t="shared" si="49"/>
        <v/>
      </c>
      <c r="AR75" s="35"/>
      <c r="AS75" s="36" t="str">
        <f t="shared" si="50"/>
        <v/>
      </c>
      <c r="AT75" s="36" t="str">
        <f t="shared" si="51"/>
        <v/>
      </c>
      <c r="AU75" s="36" t="str">
        <f t="shared" si="52"/>
        <v/>
      </c>
      <c r="AV75" s="55"/>
      <c r="AW75" s="34"/>
      <c r="AX75" s="148"/>
      <c r="AY75" s="34"/>
      <c r="AZ75" s="32" t="str">
        <f t="shared" si="53"/>
        <v/>
      </c>
      <c r="BA75" s="34"/>
      <c r="BB75" s="32" t="str">
        <f t="shared" si="54"/>
        <v/>
      </c>
      <c r="BC75" s="34"/>
      <c r="BD75" s="32" t="str">
        <f t="shared" si="55"/>
        <v/>
      </c>
      <c r="BE75" s="35"/>
      <c r="BF75" s="36" t="str">
        <f t="shared" si="56"/>
        <v/>
      </c>
      <c r="BG75" s="36" t="str">
        <f t="shared" si="57"/>
        <v/>
      </c>
      <c r="BH75" s="36" t="str">
        <f t="shared" si="58"/>
        <v/>
      </c>
      <c r="BI75" s="55"/>
      <c r="BJ75" s="34"/>
      <c r="BK75" s="148"/>
      <c r="BL75" s="34"/>
      <c r="BM75" s="32" t="str">
        <f t="shared" si="59"/>
        <v/>
      </c>
      <c r="BN75" s="34"/>
      <c r="BO75" s="32" t="str">
        <f t="shared" si="60"/>
        <v/>
      </c>
      <c r="BP75" s="34"/>
      <c r="BQ75" s="32" t="str">
        <f t="shared" si="61"/>
        <v/>
      </c>
      <c r="BR75" s="34"/>
      <c r="BS75" s="36" t="str">
        <f t="shared" si="62"/>
        <v/>
      </c>
      <c r="BT75" s="36" t="str">
        <f t="shared" si="63"/>
        <v/>
      </c>
      <c r="BU75" s="36" t="str">
        <f t="shared" si="64"/>
        <v/>
      </c>
      <c r="BV75" s="55"/>
      <c r="BW75" s="36" t="str">
        <f t="shared" si="65"/>
        <v/>
      </c>
      <c r="BX75" s="36" t="str">
        <f t="shared" si="66"/>
        <v/>
      </c>
      <c r="BY75" s="31"/>
      <c r="BZ75" s="38"/>
      <c r="CB75" s="120" t="e">
        <f t="shared" ca="1" si="35"/>
        <v>#VALUE!</v>
      </c>
      <c r="CC75" s="120" t="e">
        <f t="shared" ca="1" si="36"/>
        <v>#VALUE!</v>
      </c>
    </row>
    <row r="76" spans="1:81" s="10" customFormat="1" ht="25.15" customHeight="1" x14ac:dyDescent="0.2">
      <c r="A76" s="52" t="str">
        <f t="shared" si="67"/>
        <v/>
      </c>
      <c r="B76" s="157" t="e">
        <f t="shared" ca="1" si="37"/>
        <v>#VALUE!</v>
      </c>
      <c r="C76" s="157" t="e">
        <f t="shared" ca="1" si="38"/>
        <v>#VALUE!</v>
      </c>
      <c r="D76" s="29"/>
      <c r="E76" s="155" t="str">
        <f ca="1">IFERROR(INDIRECT(ADDRESS(MATCH(D76,CatModules!C:C,0),2,1,1,"CatModules")),"")</f>
        <v/>
      </c>
      <c r="F76" s="96"/>
      <c r="G76" s="156" t="str">
        <f ca="1">IFERROR(INDIRECT(ADDRESS(MATCH(CONCATENATE(E76,"-",F76),CatInt!K:K,0),3,1,1,"CatInt")),"")</f>
        <v/>
      </c>
      <c r="H76" s="45" t="str">
        <f>IF(F76="","",VLOOKUP(F76,#REF!,2,FALSE))</f>
        <v/>
      </c>
      <c r="I76" s="29"/>
      <c r="J76" s="155" t="e">
        <f t="shared" si="39"/>
        <v>#VALUE!</v>
      </c>
      <c r="K76" s="155" t="e">
        <f t="shared" si="40"/>
        <v>#VALUE!</v>
      </c>
      <c r="L76" s="153"/>
      <c r="M76" s="126"/>
      <c r="N76" s="151" t="e">
        <f ca="1">VLOOKUP(M76,CatProd!B:G,6,FALSE)</f>
        <v>#N/A</v>
      </c>
      <c r="O76" s="127"/>
      <c r="P76" s="175" t="e">
        <f ca="1">VLOOKUP(CONCATENATE(N76,"-",O76),CatProdSpec!H:I,2,FALSE)</f>
        <v>#N/A</v>
      </c>
      <c r="Q76" s="30"/>
      <c r="R76" s="149" t="str">
        <f>IFERROR(VLOOKUP(Q76,Setup!D$16:E$25,2,FALSE),"")</f>
        <v/>
      </c>
      <c r="S76" s="51" t="str">
        <f ca="1">IFERROR(IF(OR(I76="",VLOOKUP(I76,CatCostInp!$E$2:$K$88,7,FALSE)=0),"",VLOOKUP(I76,CatCostInp!$E$2:$K$88,7,FALSE)),"")</f>
        <v/>
      </c>
      <c r="T76" s="4" t="e">
        <f>VLOOKUP(U76,#REF!,2,FALSE)</f>
        <v>#REF!</v>
      </c>
      <c r="U76" s="30"/>
      <c r="V76" s="1" t="str">
        <f ca="1">IF(U76=Setup!$C$10,"Grant",IF(Pharmaceuticals!U76=Setup!$C$11,"Local",IF(Pharmaceuticals!U76=Setup!$C$12,"Other","")))</f>
        <v/>
      </c>
      <c r="W76" s="33"/>
      <c r="X76" s="148"/>
      <c r="Y76" s="33"/>
      <c r="Z76" s="36" t="str">
        <f t="shared" si="41"/>
        <v/>
      </c>
      <c r="AA76" s="35"/>
      <c r="AB76" s="32" t="str">
        <f t="shared" si="42"/>
        <v/>
      </c>
      <c r="AC76" s="35"/>
      <c r="AD76" s="32" t="str">
        <f t="shared" si="43"/>
        <v/>
      </c>
      <c r="AE76" s="35"/>
      <c r="AF76" s="36" t="str">
        <f t="shared" si="44"/>
        <v/>
      </c>
      <c r="AG76" s="36" t="str">
        <f t="shared" si="45"/>
        <v/>
      </c>
      <c r="AH76" s="36" t="str">
        <f t="shared" si="46"/>
        <v/>
      </c>
      <c r="AI76" s="55"/>
      <c r="AJ76" s="37"/>
      <c r="AK76" s="148"/>
      <c r="AL76" s="35"/>
      <c r="AM76" s="32" t="str">
        <f t="shared" si="47"/>
        <v/>
      </c>
      <c r="AN76" s="35"/>
      <c r="AO76" s="32" t="str">
        <f t="shared" si="48"/>
        <v/>
      </c>
      <c r="AP76" s="35"/>
      <c r="AQ76" s="32" t="str">
        <f t="shared" si="49"/>
        <v/>
      </c>
      <c r="AR76" s="35"/>
      <c r="AS76" s="36" t="str">
        <f t="shared" si="50"/>
        <v/>
      </c>
      <c r="AT76" s="36" t="str">
        <f t="shared" si="51"/>
        <v/>
      </c>
      <c r="AU76" s="36" t="str">
        <f t="shared" si="52"/>
        <v/>
      </c>
      <c r="AV76" s="55"/>
      <c r="AW76" s="34"/>
      <c r="AX76" s="148"/>
      <c r="AY76" s="34"/>
      <c r="AZ76" s="32" t="str">
        <f t="shared" si="53"/>
        <v/>
      </c>
      <c r="BA76" s="34"/>
      <c r="BB76" s="32" t="str">
        <f t="shared" si="54"/>
        <v/>
      </c>
      <c r="BC76" s="34"/>
      <c r="BD76" s="32" t="str">
        <f t="shared" si="55"/>
        <v/>
      </c>
      <c r="BE76" s="35"/>
      <c r="BF76" s="36" t="str">
        <f t="shared" si="56"/>
        <v/>
      </c>
      <c r="BG76" s="36" t="str">
        <f t="shared" si="57"/>
        <v/>
      </c>
      <c r="BH76" s="36" t="str">
        <f t="shared" si="58"/>
        <v/>
      </c>
      <c r="BI76" s="55"/>
      <c r="BJ76" s="34"/>
      <c r="BK76" s="148"/>
      <c r="BL76" s="34"/>
      <c r="BM76" s="32" t="str">
        <f t="shared" si="59"/>
        <v/>
      </c>
      <c r="BN76" s="34"/>
      <c r="BO76" s="32" t="str">
        <f t="shared" si="60"/>
        <v/>
      </c>
      <c r="BP76" s="34"/>
      <c r="BQ76" s="32" t="str">
        <f t="shared" si="61"/>
        <v/>
      </c>
      <c r="BR76" s="34"/>
      <c r="BS76" s="36" t="str">
        <f t="shared" si="62"/>
        <v/>
      </c>
      <c r="BT76" s="36" t="str">
        <f t="shared" si="63"/>
        <v/>
      </c>
      <c r="BU76" s="36" t="str">
        <f t="shared" si="64"/>
        <v/>
      </c>
      <c r="BV76" s="55"/>
      <c r="BW76" s="36" t="str">
        <f t="shared" si="65"/>
        <v/>
      </c>
      <c r="BX76" s="36" t="str">
        <f t="shared" si="66"/>
        <v/>
      </c>
      <c r="BY76" s="31"/>
      <c r="BZ76" s="38"/>
      <c r="CB76" s="120" t="e">
        <f t="shared" ca="1" si="35"/>
        <v>#VALUE!</v>
      </c>
      <c r="CC76" s="120" t="e">
        <f t="shared" ca="1" si="36"/>
        <v>#VALUE!</v>
      </c>
    </row>
    <row r="77" spans="1:81" s="10" customFormat="1" ht="25.15" customHeight="1" x14ac:dyDescent="0.2">
      <c r="A77" s="52" t="str">
        <f t="shared" si="67"/>
        <v/>
      </c>
      <c r="B77" s="157" t="e">
        <f t="shared" ca="1" si="37"/>
        <v>#VALUE!</v>
      </c>
      <c r="C77" s="157" t="e">
        <f t="shared" ca="1" si="38"/>
        <v>#VALUE!</v>
      </c>
      <c r="D77" s="29"/>
      <c r="E77" s="155" t="str">
        <f ca="1">IFERROR(INDIRECT(ADDRESS(MATCH(D77,CatModules!C:C,0),2,1,1,"CatModules")),"")</f>
        <v/>
      </c>
      <c r="F77" s="96"/>
      <c r="G77" s="156" t="str">
        <f ca="1">IFERROR(INDIRECT(ADDRESS(MATCH(CONCATENATE(E77,"-",F77),CatInt!K:K,0),3,1,1,"CatInt")),"")</f>
        <v/>
      </c>
      <c r="H77" s="45" t="str">
        <f>IF(F77="","",VLOOKUP(F77,#REF!,2,FALSE))</f>
        <v/>
      </c>
      <c r="I77" s="29"/>
      <c r="J77" s="155" t="e">
        <f t="shared" si="39"/>
        <v>#VALUE!</v>
      </c>
      <c r="K77" s="155" t="e">
        <f t="shared" si="40"/>
        <v>#VALUE!</v>
      </c>
      <c r="L77" s="153"/>
      <c r="M77" s="126"/>
      <c r="N77" s="151" t="e">
        <f ca="1">VLOOKUP(M77,CatProd!B:G,6,FALSE)</f>
        <v>#N/A</v>
      </c>
      <c r="O77" s="127"/>
      <c r="P77" s="175" t="e">
        <f ca="1">VLOOKUP(CONCATENATE(N77,"-",O77),CatProdSpec!H:I,2,FALSE)</f>
        <v>#N/A</v>
      </c>
      <c r="Q77" s="30"/>
      <c r="R77" s="149" t="str">
        <f>IFERROR(VLOOKUP(Q77,Setup!D$16:E$25,2,FALSE),"")</f>
        <v/>
      </c>
      <c r="S77" s="51" t="str">
        <f ca="1">IFERROR(IF(OR(I77="",VLOOKUP(I77,CatCostInp!$E$2:$K$88,7,FALSE)=0),"",VLOOKUP(I77,CatCostInp!$E$2:$K$88,7,FALSE)),"")</f>
        <v/>
      </c>
      <c r="T77" s="4" t="e">
        <f>VLOOKUP(U77,#REF!,2,FALSE)</f>
        <v>#REF!</v>
      </c>
      <c r="U77" s="30"/>
      <c r="V77" s="1" t="str">
        <f ca="1">IF(U77=Setup!$C$10,"Grant",IF(Pharmaceuticals!U77=Setup!$C$11,"Local",IF(Pharmaceuticals!U77=Setup!$C$12,"Other","")))</f>
        <v/>
      </c>
      <c r="W77" s="33"/>
      <c r="X77" s="148"/>
      <c r="Y77" s="33"/>
      <c r="Z77" s="36" t="str">
        <f t="shared" si="41"/>
        <v/>
      </c>
      <c r="AA77" s="35"/>
      <c r="AB77" s="32" t="str">
        <f t="shared" si="42"/>
        <v/>
      </c>
      <c r="AC77" s="35"/>
      <c r="AD77" s="32" t="str">
        <f t="shared" si="43"/>
        <v/>
      </c>
      <c r="AE77" s="35"/>
      <c r="AF77" s="36" t="str">
        <f t="shared" si="44"/>
        <v/>
      </c>
      <c r="AG77" s="36" t="str">
        <f t="shared" si="45"/>
        <v/>
      </c>
      <c r="AH77" s="36" t="str">
        <f t="shared" si="46"/>
        <v/>
      </c>
      <c r="AI77" s="55"/>
      <c r="AJ77" s="37"/>
      <c r="AK77" s="148"/>
      <c r="AL77" s="35"/>
      <c r="AM77" s="32" t="str">
        <f t="shared" si="47"/>
        <v/>
      </c>
      <c r="AN77" s="35"/>
      <c r="AO77" s="32" t="str">
        <f t="shared" si="48"/>
        <v/>
      </c>
      <c r="AP77" s="35"/>
      <c r="AQ77" s="32" t="str">
        <f t="shared" si="49"/>
        <v/>
      </c>
      <c r="AR77" s="35"/>
      <c r="AS77" s="36" t="str">
        <f t="shared" si="50"/>
        <v/>
      </c>
      <c r="AT77" s="36" t="str">
        <f t="shared" si="51"/>
        <v/>
      </c>
      <c r="AU77" s="36" t="str">
        <f t="shared" si="52"/>
        <v/>
      </c>
      <c r="AV77" s="55"/>
      <c r="AW77" s="34"/>
      <c r="AX77" s="148"/>
      <c r="AY77" s="34"/>
      <c r="AZ77" s="32" t="str">
        <f t="shared" si="53"/>
        <v/>
      </c>
      <c r="BA77" s="34"/>
      <c r="BB77" s="32" t="str">
        <f t="shared" si="54"/>
        <v/>
      </c>
      <c r="BC77" s="34"/>
      <c r="BD77" s="32" t="str">
        <f t="shared" si="55"/>
        <v/>
      </c>
      <c r="BE77" s="35"/>
      <c r="BF77" s="36" t="str">
        <f t="shared" si="56"/>
        <v/>
      </c>
      <c r="BG77" s="36" t="str">
        <f t="shared" si="57"/>
        <v/>
      </c>
      <c r="BH77" s="36" t="str">
        <f t="shared" si="58"/>
        <v/>
      </c>
      <c r="BI77" s="55"/>
      <c r="BJ77" s="34"/>
      <c r="BK77" s="148"/>
      <c r="BL77" s="34"/>
      <c r="BM77" s="32" t="str">
        <f t="shared" si="59"/>
        <v/>
      </c>
      <c r="BN77" s="34"/>
      <c r="BO77" s="32" t="str">
        <f t="shared" si="60"/>
        <v/>
      </c>
      <c r="BP77" s="34"/>
      <c r="BQ77" s="32" t="str">
        <f t="shared" si="61"/>
        <v/>
      </c>
      <c r="BR77" s="34"/>
      <c r="BS77" s="36" t="str">
        <f t="shared" si="62"/>
        <v/>
      </c>
      <c r="BT77" s="36" t="str">
        <f t="shared" si="63"/>
        <v/>
      </c>
      <c r="BU77" s="36" t="str">
        <f t="shared" si="64"/>
        <v/>
      </c>
      <c r="BV77" s="55"/>
      <c r="BW77" s="36" t="str">
        <f t="shared" si="65"/>
        <v/>
      </c>
      <c r="BX77" s="36" t="str">
        <f t="shared" si="66"/>
        <v/>
      </c>
      <c r="BY77" s="31"/>
      <c r="BZ77" s="38"/>
      <c r="CB77" s="120" t="e">
        <f t="shared" ca="1" si="35"/>
        <v>#VALUE!</v>
      </c>
      <c r="CC77" s="120" t="e">
        <f t="shared" ca="1" si="36"/>
        <v>#VALUE!</v>
      </c>
    </row>
    <row r="78" spans="1:81" s="10" customFormat="1" ht="25.15" customHeight="1" x14ac:dyDescent="0.2">
      <c r="A78" s="52" t="str">
        <f t="shared" si="67"/>
        <v/>
      </c>
      <c r="B78" s="157" t="e">
        <f t="shared" ca="1" si="37"/>
        <v>#VALUE!</v>
      </c>
      <c r="C78" s="157" t="e">
        <f t="shared" ca="1" si="38"/>
        <v>#VALUE!</v>
      </c>
      <c r="D78" s="29"/>
      <c r="E78" s="155" t="str">
        <f ca="1">IFERROR(INDIRECT(ADDRESS(MATCH(D78,CatModules!C:C,0),2,1,1,"CatModules")),"")</f>
        <v/>
      </c>
      <c r="F78" s="96"/>
      <c r="G78" s="156" t="str">
        <f ca="1">IFERROR(INDIRECT(ADDRESS(MATCH(CONCATENATE(E78,"-",F78),CatInt!K:K,0),3,1,1,"CatInt")),"")</f>
        <v/>
      </c>
      <c r="H78" s="45" t="str">
        <f>IF(F78="","",VLOOKUP(F78,#REF!,2,FALSE))</f>
        <v/>
      </c>
      <c r="I78" s="29"/>
      <c r="J78" s="155" t="e">
        <f t="shared" si="39"/>
        <v>#VALUE!</v>
      </c>
      <c r="K78" s="155" t="e">
        <f t="shared" si="40"/>
        <v>#VALUE!</v>
      </c>
      <c r="L78" s="153"/>
      <c r="M78" s="126"/>
      <c r="N78" s="151" t="e">
        <f ca="1">VLOOKUP(M78,CatProd!B:G,6,FALSE)</f>
        <v>#N/A</v>
      </c>
      <c r="O78" s="127"/>
      <c r="P78" s="175" t="e">
        <f ca="1">VLOOKUP(CONCATENATE(N78,"-",O78),CatProdSpec!H:I,2,FALSE)</f>
        <v>#N/A</v>
      </c>
      <c r="Q78" s="30"/>
      <c r="R78" s="149" t="str">
        <f>IFERROR(VLOOKUP(Q78,Setup!D$16:E$25,2,FALSE),"")</f>
        <v/>
      </c>
      <c r="S78" s="51" t="str">
        <f ca="1">IFERROR(IF(OR(I78="",VLOOKUP(I78,CatCostInp!$E$2:$K$88,7,FALSE)=0),"",VLOOKUP(I78,CatCostInp!$E$2:$K$88,7,FALSE)),"")</f>
        <v/>
      </c>
      <c r="T78" s="4" t="e">
        <f>VLOOKUP(U78,#REF!,2,FALSE)</f>
        <v>#REF!</v>
      </c>
      <c r="U78" s="30"/>
      <c r="V78" s="1" t="str">
        <f ca="1">IF(U78=Setup!$C$10,"Grant",IF(Pharmaceuticals!U78=Setup!$C$11,"Local",IF(Pharmaceuticals!U78=Setup!$C$12,"Other","")))</f>
        <v/>
      </c>
      <c r="W78" s="33"/>
      <c r="X78" s="148"/>
      <c r="Y78" s="33"/>
      <c r="Z78" s="36" t="str">
        <f t="shared" si="41"/>
        <v/>
      </c>
      <c r="AA78" s="35"/>
      <c r="AB78" s="32" t="str">
        <f t="shared" si="42"/>
        <v/>
      </c>
      <c r="AC78" s="35"/>
      <c r="AD78" s="32" t="str">
        <f t="shared" si="43"/>
        <v/>
      </c>
      <c r="AE78" s="35"/>
      <c r="AF78" s="36" t="str">
        <f t="shared" si="44"/>
        <v/>
      </c>
      <c r="AG78" s="36" t="str">
        <f t="shared" si="45"/>
        <v/>
      </c>
      <c r="AH78" s="36" t="str">
        <f t="shared" si="46"/>
        <v/>
      </c>
      <c r="AI78" s="55"/>
      <c r="AJ78" s="37"/>
      <c r="AK78" s="148"/>
      <c r="AL78" s="35"/>
      <c r="AM78" s="32" t="str">
        <f t="shared" si="47"/>
        <v/>
      </c>
      <c r="AN78" s="35"/>
      <c r="AO78" s="32" t="str">
        <f t="shared" si="48"/>
        <v/>
      </c>
      <c r="AP78" s="35"/>
      <c r="AQ78" s="32" t="str">
        <f t="shared" si="49"/>
        <v/>
      </c>
      <c r="AR78" s="35"/>
      <c r="AS78" s="36" t="str">
        <f t="shared" si="50"/>
        <v/>
      </c>
      <c r="AT78" s="36" t="str">
        <f t="shared" si="51"/>
        <v/>
      </c>
      <c r="AU78" s="36" t="str">
        <f t="shared" si="52"/>
        <v/>
      </c>
      <c r="AV78" s="55"/>
      <c r="AW78" s="34"/>
      <c r="AX78" s="148"/>
      <c r="AY78" s="34"/>
      <c r="AZ78" s="32" t="str">
        <f t="shared" si="53"/>
        <v/>
      </c>
      <c r="BA78" s="34"/>
      <c r="BB78" s="32" t="str">
        <f t="shared" si="54"/>
        <v/>
      </c>
      <c r="BC78" s="34"/>
      <c r="BD78" s="32" t="str">
        <f t="shared" si="55"/>
        <v/>
      </c>
      <c r="BE78" s="35"/>
      <c r="BF78" s="36" t="str">
        <f t="shared" si="56"/>
        <v/>
      </c>
      <c r="BG78" s="36" t="str">
        <f t="shared" si="57"/>
        <v/>
      </c>
      <c r="BH78" s="36" t="str">
        <f t="shared" si="58"/>
        <v/>
      </c>
      <c r="BI78" s="55"/>
      <c r="BJ78" s="34"/>
      <c r="BK78" s="148"/>
      <c r="BL78" s="34"/>
      <c r="BM78" s="32" t="str">
        <f t="shared" si="59"/>
        <v/>
      </c>
      <c r="BN78" s="34"/>
      <c r="BO78" s="32" t="str">
        <f t="shared" si="60"/>
        <v/>
      </c>
      <c r="BP78" s="34"/>
      <c r="BQ78" s="32" t="str">
        <f t="shared" si="61"/>
        <v/>
      </c>
      <c r="BR78" s="34"/>
      <c r="BS78" s="36" t="str">
        <f t="shared" si="62"/>
        <v/>
      </c>
      <c r="BT78" s="36" t="str">
        <f t="shared" si="63"/>
        <v/>
      </c>
      <c r="BU78" s="36" t="str">
        <f t="shared" si="64"/>
        <v/>
      </c>
      <c r="BV78" s="55"/>
      <c r="BW78" s="36" t="str">
        <f t="shared" si="65"/>
        <v/>
      </c>
      <c r="BX78" s="36" t="str">
        <f t="shared" si="66"/>
        <v/>
      </c>
      <c r="BY78" s="31"/>
      <c r="BZ78" s="38"/>
      <c r="CB78" s="120" t="e">
        <f t="shared" ca="1" si="35"/>
        <v>#VALUE!</v>
      </c>
      <c r="CC78" s="120" t="e">
        <f t="shared" ca="1" si="36"/>
        <v>#VALUE!</v>
      </c>
    </row>
    <row r="79" spans="1:81" s="10" customFormat="1" ht="25.15" customHeight="1" x14ac:dyDescent="0.2">
      <c r="A79" s="52" t="str">
        <f t="shared" si="67"/>
        <v/>
      </c>
      <c r="B79" s="157" t="e">
        <f t="shared" ca="1" si="37"/>
        <v>#VALUE!</v>
      </c>
      <c r="C79" s="157" t="e">
        <f t="shared" ca="1" si="38"/>
        <v>#VALUE!</v>
      </c>
      <c r="D79" s="29"/>
      <c r="E79" s="155" t="str">
        <f ca="1">IFERROR(INDIRECT(ADDRESS(MATCH(D79,CatModules!C:C,0),2,1,1,"CatModules")),"")</f>
        <v/>
      </c>
      <c r="F79" s="96"/>
      <c r="G79" s="156" t="str">
        <f ca="1">IFERROR(INDIRECT(ADDRESS(MATCH(CONCATENATE(E79,"-",F79),CatInt!K:K,0),3,1,1,"CatInt")),"")</f>
        <v/>
      </c>
      <c r="H79" s="45" t="str">
        <f>IF(F79="","",VLOOKUP(F79,#REF!,2,FALSE))</f>
        <v/>
      </c>
      <c r="I79" s="29"/>
      <c r="J79" s="155" t="e">
        <f t="shared" si="39"/>
        <v>#VALUE!</v>
      </c>
      <c r="K79" s="155" t="e">
        <f t="shared" si="40"/>
        <v>#VALUE!</v>
      </c>
      <c r="L79" s="153"/>
      <c r="M79" s="126"/>
      <c r="N79" s="151" t="e">
        <f ca="1">VLOOKUP(M79,CatProd!B:G,6,FALSE)</f>
        <v>#N/A</v>
      </c>
      <c r="O79" s="127"/>
      <c r="P79" s="175" t="e">
        <f ca="1">VLOOKUP(CONCATENATE(N79,"-",O79),CatProdSpec!H:I,2,FALSE)</f>
        <v>#N/A</v>
      </c>
      <c r="Q79" s="30"/>
      <c r="R79" s="149" t="str">
        <f>IFERROR(VLOOKUP(Q79,Setup!D$16:E$25,2,FALSE),"")</f>
        <v/>
      </c>
      <c r="S79" s="51" t="str">
        <f ca="1">IFERROR(IF(OR(I79="",VLOOKUP(I79,CatCostInp!$E$2:$K$88,7,FALSE)=0),"",VLOOKUP(I79,CatCostInp!$E$2:$K$88,7,FALSE)),"")</f>
        <v/>
      </c>
      <c r="T79" s="4" t="e">
        <f>VLOOKUP(U79,#REF!,2,FALSE)</f>
        <v>#REF!</v>
      </c>
      <c r="U79" s="30"/>
      <c r="V79" s="1" t="str">
        <f ca="1">IF(U79=Setup!$C$10,"Grant",IF(Pharmaceuticals!U79=Setup!$C$11,"Local",IF(Pharmaceuticals!U79=Setup!$C$12,"Other","")))</f>
        <v/>
      </c>
      <c r="W79" s="33"/>
      <c r="X79" s="148"/>
      <c r="Y79" s="33"/>
      <c r="Z79" s="36" t="str">
        <f t="shared" si="41"/>
        <v/>
      </c>
      <c r="AA79" s="35"/>
      <c r="AB79" s="32" t="str">
        <f t="shared" si="42"/>
        <v/>
      </c>
      <c r="AC79" s="35"/>
      <c r="AD79" s="32" t="str">
        <f t="shared" si="43"/>
        <v/>
      </c>
      <c r="AE79" s="35"/>
      <c r="AF79" s="36" t="str">
        <f t="shared" si="44"/>
        <v/>
      </c>
      <c r="AG79" s="36" t="str">
        <f t="shared" si="45"/>
        <v/>
      </c>
      <c r="AH79" s="36" t="str">
        <f t="shared" si="46"/>
        <v/>
      </c>
      <c r="AI79" s="55"/>
      <c r="AJ79" s="37"/>
      <c r="AK79" s="148"/>
      <c r="AL79" s="35"/>
      <c r="AM79" s="32" t="str">
        <f t="shared" si="47"/>
        <v/>
      </c>
      <c r="AN79" s="35"/>
      <c r="AO79" s="32" t="str">
        <f t="shared" si="48"/>
        <v/>
      </c>
      <c r="AP79" s="35"/>
      <c r="AQ79" s="32" t="str">
        <f t="shared" si="49"/>
        <v/>
      </c>
      <c r="AR79" s="35"/>
      <c r="AS79" s="36" t="str">
        <f t="shared" si="50"/>
        <v/>
      </c>
      <c r="AT79" s="36" t="str">
        <f t="shared" si="51"/>
        <v/>
      </c>
      <c r="AU79" s="36" t="str">
        <f t="shared" si="52"/>
        <v/>
      </c>
      <c r="AV79" s="55"/>
      <c r="AW79" s="34"/>
      <c r="AX79" s="148"/>
      <c r="AY79" s="34"/>
      <c r="AZ79" s="32" t="str">
        <f t="shared" si="53"/>
        <v/>
      </c>
      <c r="BA79" s="34"/>
      <c r="BB79" s="32" t="str">
        <f t="shared" si="54"/>
        <v/>
      </c>
      <c r="BC79" s="34"/>
      <c r="BD79" s="32" t="str">
        <f t="shared" si="55"/>
        <v/>
      </c>
      <c r="BE79" s="35"/>
      <c r="BF79" s="36" t="str">
        <f t="shared" si="56"/>
        <v/>
      </c>
      <c r="BG79" s="36" t="str">
        <f t="shared" si="57"/>
        <v/>
      </c>
      <c r="BH79" s="36" t="str">
        <f t="shared" si="58"/>
        <v/>
      </c>
      <c r="BI79" s="55"/>
      <c r="BJ79" s="34"/>
      <c r="BK79" s="148"/>
      <c r="BL79" s="34"/>
      <c r="BM79" s="32" t="str">
        <f t="shared" si="59"/>
        <v/>
      </c>
      <c r="BN79" s="34"/>
      <c r="BO79" s="32" t="str">
        <f t="shared" si="60"/>
        <v/>
      </c>
      <c r="BP79" s="34"/>
      <c r="BQ79" s="32" t="str">
        <f t="shared" si="61"/>
        <v/>
      </c>
      <c r="BR79" s="34"/>
      <c r="BS79" s="36" t="str">
        <f t="shared" si="62"/>
        <v/>
      </c>
      <c r="BT79" s="36" t="str">
        <f t="shared" si="63"/>
        <v/>
      </c>
      <c r="BU79" s="36" t="str">
        <f t="shared" si="64"/>
        <v/>
      </c>
      <c r="BV79" s="55"/>
      <c r="BW79" s="36" t="str">
        <f t="shared" si="65"/>
        <v/>
      </c>
      <c r="BX79" s="36" t="str">
        <f t="shared" si="66"/>
        <v/>
      </c>
      <c r="BY79" s="31"/>
      <c r="BZ79" s="38"/>
      <c r="CB79" s="120" t="e">
        <f t="shared" ca="1" si="35"/>
        <v>#VALUE!</v>
      </c>
      <c r="CC79" s="120" t="e">
        <f t="shared" ca="1" si="36"/>
        <v>#VALUE!</v>
      </c>
    </row>
    <row r="80" spans="1:81" s="10" customFormat="1" ht="25.15" customHeight="1" x14ac:dyDescent="0.2">
      <c r="A80" s="52" t="str">
        <f t="shared" si="67"/>
        <v/>
      </c>
      <c r="B80" s="157" t="e">
        <f t="shared" ca="1" si="37"/>
        <v>#VALUE!</v>
      </c>
      <c r="C80" s="157" t="e">
        <f t="shared" ca="1" si="38"/>
        <v>#VALUE!</v>
      </c>
      <c r="D80" s="29"/>
      <c r="E80" s="155" t="str">
        <f ca="1">IFERROR(INDIRECT(ADDRESS(MATCH(D80,CatModules!C:C,0),2,1,1,"CatModules")),"")</f>
        <v/>
      </c>
      <c r="F80" s="96"/>
      <c r="G80" s="156" t="str">
        <f ca="1">IFERROR(INDIRECT(ADDRESS(MATCH(CONCATENATE(E80,"-",F80),CatInt!K:K,0),3,1,1,"CatInt")),"")</f>
        <v/>
      </c>
      <c r="H80" s="45" t="str">
        <f>IF(F80="","",VLOOKUP(F80,#REF!,2,FALSE))</f>
        <v/>
      </c>
      <c r="I80" s="29"/>
      <c r="J80" s="155" t="e">
        <f t="shared" si="39"/>
        <v>#VALUE!</v>
      </c>
      <c r="K80" s="155" t="e">
        <f t="shared" si="40"/>
        <v>#VALUE!</v>
      </c>
      <c r="L80" s="153"/>
      <c r="M80" s="126"/>
      <c r="N80" s="151" t="e">
        <f ca="1">VLOOKUP(M80,CatProd!B:G,6,FALSE)</f>
        <v>#N/A</v>
      </c>
      <c r="O80" s="127"/>
      <c r="P80" s="175" t="e">
        <f ca="1">VLOOKUP(CONCATENATE(N80,"-",O80),CatProdSpec!H:I,2,FALSE)</f>
        <v>#N/A</v>
      </c>
      <c r="Q80" s="30"/>
      <c r="R80" s="149" t="str">
        <f>IFERROR(VLOOKUP(Q80,Setup!D$16:E$25,2,FALSE),"")</f>
        <v/>
      </c>
      <c r="S80" s="51" t="str">
        <f ca="1">IFERROR(IF(OR(I80="",VLOOKUP(I80,CatCostInp!$E$2:$K$88,7,FALSE)=0),"",VLOOKUP(I80,CatCostInp!$E$2:$K$88,7,FALSE)),"")</f>
        <v/>
      </c>
      <c r="T80" s="4" t="e">
        <f>VLOOKUP(U80,#REF!,2,FALSE)</f>
        <v>#REF!</v>
      </c>
      <c r="U80" s="30"/>
      <c r="V80" s="1" t="str">
        <f ca="1">IF(U80=Setup!$C$10,"Grant",IF(Pharmaceuticals!U80=Setup!$C$11,"Local",IF(Pharmaceuticals!U80=Setup!$C$12,"Other","")))</f>
        <v/>
      </c>
      <c r="W80" s="33"/>
      <c r="X80" s="148"/>
      <c r="Y80" s="33"/>
      <c r="Z80" s="36" t="str">
        <f t="shared" si="41"/>
        <v/>
      </c>
      <c r="AA80" s="35"/>
      <c r="AB80" s="32" t="str">
        <f t="shared" si="42"/>
        <v/>
      </c>
      <c r="AC80" s="35"/>
      <c r="AD80" s="32" t="str">
        <f t="shared" si="43"/>
        <v/>
      </c>
      <c r="AE80" s="35"/>
      <c r="AF80" s="36" t="str">
        <f t="shared" si="44"/>
        <v/>
      </c>
      <c r="AG80" s="36" t="str">
        <f t="shared" si="45"/>
        <v/>
      </c>
      <c r="AH80" s="36" t="str">
        <f t="shared" si="46"/>
        <v/>
      </c>
      <c r="AI80" s="55"/>
      <c r="AJ80" s="37"/>
      <c r="AK80" s="148"/>
      <c r="AL80" s="35"/>
      <c r="AM80" s="32" t="str">
        <f t="shared" si="47"/>
        <v/>
      </c>
      <c r="AN80" s="35"/>
      <c r="AO80" s="32" t="str">
        <f t="shared" si="48"/>
        <v/>
      </c>
      <c r="AP80" s="35"/>
      <c r="AQ80" s="32" t="str">
        <f t="shared" si="49"/>
        <v/>
      </c>
      <c r="AR80" s="35"/>
      <c r="AS80" s="36" t="str">
        <f t="shared" si="50"/>
        <v/>
      </c>
      <c r="AT80" s="36" t="str">
        <f t="shared" si="51"/>
        <v/>
      </c>
      <c r="AU80" s="36" t="str">
        <f t="shared" si="52"/>
        <v/>
      </c>
      <c r="AV80" s="55"/>
      <c r="AW80" s="34"/>
      <c r="AX80" s="148"/>
      <c r="AY80" s="34"/>
      <c r="AZ80" s="32" t="str">
        <f t="shared" si="53"/>
        <v/>
      </c>
      <c r="BA80" s="34"/>
      <c r="BB80" s="32" t="str">
        <f t="shared" si="54"/>
        <v/>
      </c>
      <c r="BC80" s="34"/>
      <c r="BD80" s="32" t="str">
        <f t="shared" si="55"/>
        <v/>
      </c>
      <c r="BE80" s="35"/>
      <c r="BF80" s="36" t="str">
        <f t="shared" si="56"/>
        <v/>
      </c>
      <c r="BG80" s="36" t="str">
        <f t="shared" si="57"/>
        <v/>
      </c>
      <c r="BH80" s="36" t="str">
        <f t="shared" si="58"/>
        <v/>
      </c>
      <c r="BI80" s="55"/>
      <c r="BJ80" s="34"/>
      <c r="BK80" s="148"/>
      <c r="BL80" s="34"/>
      <c r="BM80" s="32" t="str">
        <f t="shared" si="59"/>
        <v/>
      </c>
      <c r="BN80" s="34"/>
      <c r="BO80" s="32" t="str">
        <f t="shared" si="60"/>
        <v/>
      </c>
      <c r="BP80" s="34"/>
      <c r="BQ80" s="32" t="str">
        <f t="shared" si="61"/>
        <v/>
      </c>
      <c r="BR80" s="34"/>
      <c r="BS80" s="36" t="str">
        <f t="shared" si="62"/>
        <v/>
      </c>
      <c r="BT80" s="36" t="str">
        <f t="shared" si="63"/>
        <v/>
      </c>
      <c r="BU80" s="36" t="str">
        <f t="shared" si="64"/>
        <v/>
      </c>
      <c r="BV80" s="55"/>
      <c r="BW80" s="36" t="str">
        <f t="shared" si="65"/>
        <v/>
      </c>
      <c r="BX80" s="36" t="str">
        <f t="shared" si="66"/>
        <v/>
      </c>
      <c r="BY80" s="31"/>
      <c r="BZ80" s="38"/>
      <c r="CB80" s="120" t="e">
        <f t="shared" ca="1" si="35"/>
        <v>#VALUE!</v>
      </c>
      <c r="CC80" s="120" t="e">
        <f t="shared" ca="1" si="36"/>
        <v>#VALUE!</v>
      </c>
    </row>
    <row r="81" spans="1:81" s="10" customFormat="1" ht="25.15" customHeight="1" x14ac:dyDescent="0.2">
      <c r="A81" s="52" t="str">
        <f t="shared" si="67"/>
        <v/>
      </c>
      <c r="B81" s="157" t="e">
        <f t="shared" ca="1" si="37"/>
        <v>#VALUE!</v>
      </c>
      <c r="C81" s="157" t="e">
        <f t="shared" ca="1" si="38"/>
        <v>#VALUE!</v>
      </c>
      <c r="D81" s="29"/>
      <c r="E81" s="155" t="str">
        <f ca="1">IFERROR(INDIRECT(ADDRESS(MATCH(D81,CatModules!C:C,0),2,1,1,"CatModules")),"")</f>
        <v/>
      </c>
      <c r="F81" s="96"/>
      <c r="G81" s="156" t="str">
        <f ca="1">IFERROR(INDIRECT(ADDRESS(MATCH(CONCATENATE(E81,"-",F81),CatInt!K:K,0),3,1,1,"CatInt")),"")</f>
        <v/>
      </c>
      <c r="H81" s="45" t="str">
        <f>IF(F81="","",VLOOKUP(F81,#REF!,2,FALSE))</f>
        <v/>
      </c>
      <c r="I81" s="29"/>
      <c r="J81" s="155" t="e">
        <f t="shared" si="39"/>
        <v>#VALUE!</v>
      </c>
      <c r="K81" s="155" t="e">
        <f t="shared" si="40"/>
        <v>#VALUE!</v>
      </c>
      <c r="L81" s="153"/>
      <c r="M81" s="126"/>
      <c r="N81" s="151" t="e">
        <f ca="1">VLOOKUP(M81,CatProd!B:G,6,FALSE)</f>
        <v>#N/A</v>
      </c>
      <c r="O81" s="127"/>
      <c r="P81" s="175" t="e">
        <f ca="1">VLOOKUP(CONCATENATE(N81,"-",O81),CatProdSpec!H:I,2,FALSE)</f>
        <v>#N/A</v>
      </c>
      <c r="Q81" s="30"/>
      <c r="R81" s="149" t="str">
        <f>IFERROR(VLOOKUP(Q81,Setup!D$16:E$25,2,FALSE),"")</f>
        <v/>
      </c>
      <c r="S81" s="51" t="str">
        <f ca="1">IFERROR(IF(OR(I81="",VLOOKUP(I81,CatCostInp!$E$2:$K$88,7,FALSE)=0),"",VLOOKUP(I81,CatCostInp!$E$2:$K$88,7,FALSE)),"")</f>
        <v/>
      </c>
      <c r="T81" s="4" t="e">
        <f>VLOOKUP(U81,#REF!,2,FALSE)</f>
        <v>#REF!</v>
      </c>
      <c r="U81" s="30"/>
      <c r="V81" s="1" t="str">
        <f ca="1">IF(U81=Setup!$C$10,"Grant",IF(Pharmaceuticals!U81=Setup!$C$11,"Local",IF(Pharmaceuticals!U81=Setup!$C$12,"Other","")))</f>
        <v/>
      </c>
      <c r="W81" s="33"/>
      <c r="X81" s="148"/>
      <c r="Y81" s="33"/>
      <c r="Z81" s="36" t="str">
        <f t="shared" si="41"/>
        <v/>
      </c>
      <c r="AA81" s="35"/>
      <c r="AB81" s="32" t="str">
        <f t="shared" si="42"/>
        <v/>
      </c>
      <c r="AC81" s="35"/>
      <c r="AD81" s="32" t="str">
        <f t="shared" si="43"/>
        <v/>
      </c>
      <c r="AE81" s="35"/>
      <c r="AF81" s="36" t="str">
        <f t="shared" si="44"/>
        <v/>
      </c>
      <c r="AG81" s="36" t="str">
        <f t="shared" si="45"/>
        <v/>
      </c>
      <c r="AH81" s="36" t="str">
        <f t="shared" si="46"/>
        <v/>
      </c>
      <c r="AI81" s="55"/>
      <c r="AJ81" s="37"/>
      <c r="AK81" s="148"/>
      <c r="AL81" s="35"/>
      <c r="AM81" s="32" t="str">
        <f t="shared" si="47"/>
        <v/>
      </c>
      <c r="AN81" s="35"/>
      <c r="AO81" s="32" t="str">
        <f t="shared" si="48"/>
        <v/>
      </c>
      <c r="AP81" s="35"/>
      <c r="AQ81" s="32" t="str">
        <f t="shared" si="49"/>
        <v/>
      </c>
      <c r="AR81" s="35"/>
      <c r="AS81" s="36" t="str">
        <f t="shared" si="50"/>
        <v/>
      </c>
      <c r="AT81" s="36" t="str">
        <f t="shared" si="51"/>
        <v/>
      </c>
      <c r="AU81" s="36" t="str">
        <f t="shared" si="52"/>
        <v/>
      </c>
      <c r="AV81" s="55"/>
      <c r="AW81" s="34"/>
      <c r="AX81" s="148"/>
      <c r="AY81" s="34"/>
      <c r="AZ81" s="32" t="str">
        <f t="shared" si="53"/>
        <v/>
      </c>
      <c r="BA81" s="34"/>
      <c r="BB81" s="32" t="str">
        <f t="shared" si="54"/>
        <v/>
      </c>
      <c r="BC81" s="34"/>
      <c r="BD81" s="32" t="str">
        <f t="shared" si="55"/>
        <v/>
      </c>
      <c r="BE81" s="35"/>
      <c r="BF81" s="36" t="str">
        <f t="shared" si="56"/>
        <v/>
      </c>
      <c r="BG81" s="36" t="str">
        <f t="shared" si="57"/>
        <v/>
      </c>
      <c r="BH81" s="36" t="str">
        <f t="shared" si="58"/>
        <v/>
      </c>
      <c r="BI81" s="55"/>
      <c r="BJ81" s="34"/>
      <c r="BK81" s="148"/>
      <c r="BL81" s="34"/>
      <c r="BM81" s="32" t="str">
        <f t="shared" si="59"/>
        <v/>
      </c>
      <c r="BN81" s="34"/>
      <c r="BO81" s="32" t="str">
        <f t="shared" si="60"/>
        <v/>
      </c>
      <c r="BP81" s="34"/>
      <c r="BQ81" s="32" t="str">
        <f t="shared" si="61"/>
        <v/>
      </c>
      <c r="BR81" s="34"/>
      <c r="BS81" s="36" t="str">
        <f t="shared" si="62"/>
        <v/>
      </c>
      <c r="BT81" s="36" t="str">
        <f t="shared" si="63"/>
        <v/>
      </c>
      <c r="BU81" s="36" t="str">
        <f t="shared" si="64"/>
        <v/>
      </c>
      <c r="BV81" s="55"/>
      <c r="BW81" s="36" t="str">
        <f t="shared" si="65"/>
        <v/>
      </c>
      <c r="BX81" s="36" t="str">
        <f t="shared" si="66"/>
        <v/>
      </c>
      <c r="BY81" s="31"/>
      <c r="BZ81" s="38"/>
      <c r="CB81" s="120" t="e">
        <f t="shared" ca="1" si="35"/>
        <v>#VALUE!</v>
      </c>
      <c r="CC81" s="120" t="e">
        <f t="shared" ca="1" si="36"/>
        <v>#VALUE!</v>
      </c>
    </row>
    <row r="82" spans="1:81" s="10" customFormat="1" ht="25.15" customHeight="1" x14ac:dyDescent="0.2">
      <c r="A82" s="52" t="str">
        <f t="shared" si="67"/>
        <v/>
      </c>
      <c r="B82" s="157" t="e">
        <f t="shared" ca="1" si="37"/>
        <v>#VALUE!</v>
      </c>
      <c r="C82" s="157" t="e">
        <f t="shared" ca="1" si="38"/>
        <v>#VALUE!</v>
      </c>
      <c r="D82" s="29"/>
      <c r="E82" s="155" t="str">
        <f ca="1">IFERROR(INDIRECT(ADDRESS(MATCH(D82,CatModules!C:C,0),2,1,1,"CatModules")),"")</f>
        <v/>
      </c>
      <c r="F82" s="96"/>
      <c r="G82" s="156" t="str">
        <f ca="1">IFERROR(INDIRECT(ADDRESS(MATCH(CONCATENATE(E82,"-",F82),CatInt!K:K,0),3,1,1,"CatInt")),"")</f>
        <v/>
      </c>
      <c r="H82" s="45" t="str">
        <f>IF(F82="","",VLOOKUP(F82,#REF!,2,FALSE))</f>
        <v/>
      </c>
      <c r="I82" s="29"/>
      <c r="J82" s="155" t="e">
        <f t="shared" si="39"/>
        <v>#VALUE!</v>
      </c>
      <c r="K82" s="155" t="e">
        <f t="shared" si="40"/>
        <v>#VALUE!</v>
      </c>
      <c r="L82" s="153"/>
      <c r="M82" s="126"/>
      <c r="N82" s="151" t="e">
        <f ca="1">VLOOKUP(M82,CatProd!B:G,6,FALSE)</f>
        <v>#N/A</v>
      </c>
      <c r="O82" s="127"/>
      <c r="P82" s="175" t="e">
        <f ca="1">VLOOKUP(CONCATENATE(N82,"-",O82),CatProdSpec!H:I,2,FALSE)</f>
        <v>#N/A</v>
      </c>
      <c r="Q82" s="30"/>
      <c r="R82" s="149" t="str">
        <f>IFERROR(VLOOKUP(Q82,Setup!D$16:E$25,2,FALSE),"")</f>
        <v/>
      </c>
      <c r="S82" s="51" t="str">
        <f ca="1">IFERROR(IF(OR(I82="",VLOOKUP(I82,CatCostInp!$E$2:$K$88,7,FALSE)=0),"",VLOOKUP(I82,CatCostInp!$E$2:$K$88,7,FALSE)),"")</f>
        <v/>
      </c>
      <c r="T82" s="4" t="e">
        <f>VLOOKUP(U82,#REF!,2,FALSE)</f>
        <v>#REF!</v>
      </c>
      <c r="U82" s="30"/>
      <c r="V82" s="1" t="str">
        <f ca="1">IF(U82=Setup!$C$10,"Grant",IF(Pharmaceuticals!U82=Setup!$C$11,"Local",IF(Pharmaceuticals!U82=Setup!$C$12,"Other","")))</f>
        <v/>
      </c>
      <c r="W82" s="33"/>
      <c r="X82" s="148"/>
      <c r="Y82" s="33"/>
      <c r="Z82" s="36" t="str">
        <f t="shared" si="41"/>
        <v/>
      </c>
      <c r="AA82" s="35"/>
      <c r="AB82" s="32" t="str">
        <f t="shared" si="42"/>
        <v/>
      </c>
      <c r="AC82" s="35"/>
      <c r="AD82" s="32" t="str">
        <f t="shared" si="43"/>
        <v/>
      </c>
      <c r="AE82" s="35"/>
      <c r="AF82" s="36" t="str">
        <f t="shared" si="44"/>
        <v/>
      </c>
      <c r="AG82" s="36" t="str">
        <f t="shared" si="45"/>
        <v/>
      </c>
      <c r="AH82" s="36" t="str">
        <f t="shared" si="46"/>
        <v/>
      </c>
      <c r="AI82" s="55"/>
      <c r="AJ82" s="37"/>
      <c r="AK82" s="148"/>
      <c r="AL82" s="35"/>
      <c r="AM82" s="32" t="str">
        <f t="shared" si="47"/>
        <v/>
      </c>
      <c r="AN82" s="35"/>
      <c r="AO82" s="32" t="str">
        <f t="shared" si="48"/>
        <v/>
      </c>
      <c r="AP82" s="35"/>
      <c r="AQ82" s="32" t="str">
        <f t="shared" si="49"/>
        <v/>
      </c>
      <c r="AR82" s="35"/>
      <c r="AS82" s="36" t="str">
        <f t="shared" si="50"/>
        <v/>
      </c>
      <c r="AT82" s="36" t="str">
        <f t="shared" si="51"/>
        <v/>
      </c>
      <c r="AU82" s="36" t="str">
        <f t="shared" si="52"/>
        <v/>
      </c>
      <c r="AV82" s="55"/>
      <c r="AW82" s="34"/>
      <c r="AX82" s="148"/>
      <c r="AY82" s="34"/>
      <c r="AZ82" s="32" t="str">
        <f t="shared" si="53"/>
        <v/>
      </c>
      <c r="BA82" s="34"/>
      <c r="BB82" s="32" t="str">
        <f t="shared" si="54"/>
        <v/>
      </c>
      <c r="BC82" s="34"/>
      <c r="BD82" s="32" t="str">
        <f t="shared" si="55"/>
        <v/>
      </c>
      <c r="BE82" s="35"/>
      <c r="BF82" s="36" t="str">
        <f t="shared" si="56"/>
        <v/>
      </c>
      <c r="BG82" s="36" t="str">
        <f t="shared" si="57"/>
        <v/>
      </c>
      <c r="BH82" s="36" t="str">
        <f t="shared" si="58"/>
        <v/>
      </c>
      <c r="BI82" s="55"/>
      <c r="BJ82" s="34"/>
      <c r="BK82" s="148"/>
      <c r="BL82" s="34"/>
      <c r="BM82" s="32" t="str">
        <f t="shared" si="59"/>
        <v/>
      </c>
      <c r="BN82" s="34"/>
      <c r="BO82" s="32" t="str">
        <f t="shared" si="60"/>
        <v/>
      </c>
      <c r="BP82" s="34"/>
      <c r="BQ82" s="32" t="str">
        <f t="shared" si="61"/>
        <v/>
      </c>
      <c r="BR82" s="34"/>
      <c r="BS82" s="36" t="str">
        <f t="shared" si="62"/>
        <v/>
      </c>
      <c r="BT82" s="36" t="str">
        <f t="shared" si="63"/>
        <v/>
      </c>
      <c r="BU82" s="36" t="str">
        <f t="shared" si="64"/>
        <v/>
      </c>
      <c r="BV82" s="55"/>
      <c r="BW82" s="36" t="str">
        <f t="shared" si="65"/>
        <v/>
      </c>
      <c r="BX82" s="36" t="str">
        <f t="shared" si="66"/>
        <v/>
      </c>
      <c r="BY82" s="31"/>
      <c r="BZ82" s="38"/>
      <c r="CB82" s="120" t="e">
        <f t="shared" ca="1" si="35"/>
        <v>#VALUE!</v>
      </c>
      <c r="CC82" s="120" t="e">
        <f t="shared" ca="1" si="36"/>
        <v>#VALUE!</v>
      </c>
    </row>
    <row r="83" spans="1:81" s="10" customFormat="1" ht="25.15" customHeight="1" x14ac:dyDescent="0.2">
      <c r="A83" s="52" t="str">
        <f t="shared" si="67"/>
        <v/>
      </c>
      <c r="B83" s="157" t="e">
        <f t="shared" ca="1" si="37"/>
        <v>#VALUE!</v>
      </c>
      <c r="C83" s="157" t="e">
        <f t="shared" ca="1" si="38"/>
        <v>#VALUE!</v>
      </c>
      <c r="D83" s="29"/>
      <c r="E83" s="155" t="str">
        <f ca="1">IFERROR(INDIRECT(ADDRESS(MATCH(D83,CatModules!C:C,0),2,1,1,"CatModules")),"")</f>
        <v/>
      </c>
      <c r="F83" s="96"/>
      <c r="G83" s="156" t="str">
        <f ca="1">IFERROR(INDIRECT(ADDRESS(MATCH(CONCATENATE(E83,"-",F83),CatInt!K:K,0),3,1,1,"CatInt")),"")</f>
        <v/>
      </c>
      <c r="H83" s="45" t="str">
        <f>IF(F83="","",VLOOKUP(F83,#REF!,2,FALSE))</f>
        <v/>
      </c>
      <c r="I83" s="29"/>
      <c r="J83" s="155" t="e">
        <f t="shared" si="39"/>
        <v>#VALUE!</v>
      </c>
      <c r="K83" s="155" t="e">
        <f t="shared" si="40"/>
        <v>#VALUE!</v>
      </c>
      <c r="L83" s="153"/>
      <c r="M83" s="126"/>
      <c r="N83" s="151" t="e">
        <f ca="1">VLOOKUP(M83,CatProd!B:G,6,FALSE)</f>
        <v>#N/A</v>
      </c>
      <c r="O83" s="127"/>
      <c r="P83" s="175" t="e">
        <f ca="1">VLOOKUP(CONCATENATE(N83,"-",O83),CatProdSpec!H:I,2,FALSE)</f>
        <v>#N/A</v>
      </c>
      <c r="Q83" s="30"/>
      <c r="R83" s="149" t="str">
        <f>IFERROR(VLOOKUP(Q83,Setup!D$16:E$25,2,FALSE),"")</f>
        <v/>
      </c>
      <c r="S83" s="51" t="str">
        <f ca="1">IFERROR(IF(OR(I83="",VLOOKUP(I83,CatCostInp!$E$2:$K$88,7,FALSE)=0),"",VLOOKUP(I83,CatCostInp!$E$2:$K$88,7,FALSE)),"")</f>
        <v/>
      </c>
      <c r="T83" s="4" t="e">
        <f>VLOOKUP(U83,#REF!,2,FALSE)</f>
        <v>#REF!</v>
      </c>
      <c r="U83" s="30"/>
      <c r="V83" s="1" t="str">
        <f ca="1">IF(U83=Setup!$C$10,"Grant",IF(Pharmaceuticals!U83=Setup!$C$11,"Local",IF(Pharmaceuticals!U83=Setup!$C$12,"Other","")))</f>
        <v/>
      </c>
      <c r="W83" s="33"/>
      <c r="X83" s="148"/>
      <c r="Y83" s="33"/>
      <c r="Z83" s="36" t="str">
        <f t="shared" si="41"/>
        <v/>
      </c>
      <c r="AA83" s="35"/>
      <c r="AB83" s="32" t="str">
        <f t="shared" si="42"/>
        <v/>
      </c>
      <c r="AC83" s="35"/>
      <c r="AD83" s="32" t="str">
        <f t="shared" si="43"/>
        <v/>
      </c>
      <c r="AE83" s="35"/>
      <c r="AF83" s="36" t="str">
        <f t="shared" si="44"/>
        <v/>
      </c>
      <c r="AG83" s="36" t="str">
        <f t="shared" si="45"/>
        <v/>
      </c>
      <c r="AH83" s="36" t="str">
        <f t="shared" si="46"/>
        <v/>
      </c>
      <c r="AI83" s="55"/>
      <c r="AJ83" s="37"/>
      <c r="AK83" s="148"/>
      <c r="AL83" s="35"/>
      <c r="AM83" s="32" t="str">
        <f t="shared" si="47"/>
        <v/>
      </c>
      <c r="AN83" s="35"/>
      <c r="AO83" s="32" t="str">
        <f t="shared" si="48"/>
        <v/>
      </c>
      <c r="AP83" s="35"/>
      <c r="AQ83" s="32" t="str">
        <f t="shared" si="49"/>
        <v/>
      </c>
      <c r="AR83" s="35"/>
      <c r="AS83" s="36" t="str">
        <f t="shared" si="50"/>
        <v/>
      </c>
      <c r="AT83" s="36" t="str">
        <f t="shared" si="51"/>
        <v/>
      </c>
      <c r="AU83" s="36" t="str">
        <f t="shared" si="52"/>
        <v/>
      </c>
      <c r="AV83" s="55"/>
      <c r="AW83" s="34"/>
      <c r="AX83" s="148"/>
      <c r="AY83" s="34"/>
      <c r="AZ83" s="32" t="str">
        <f t="shared" si="53"/>
        <v/>
      </c>
      <c r="BA83" s="34"/>
      <c r="BB83" s="32" t="str">
        <f t="shared" si="54"/>
        <v/>
      </c>
      <c r="BC83" s="34"/>
      <c r="BD83" s="32" t="str">
        <f t="shared" si="55"/>
        <v/>
      </c>
      <c r="BE83" s="35"/>
      <c r="BF83" s="36" t="str">
        <f t="shared" si="56"/>
        <v/>
      </c>
      <c r="BG83" s="36" t="str">
        <f t="shared" si="57"/>
        <v/>
      </c>
      <c r="BH83" s="36" t="str">
        <f t="shared" si="58"/>
        <v/>
      </c>
      <c r="BI83" s="55"/>
      <c r="BJ83" s="34"/>
      <c r="BK83" s="148"/>
      <c r="BL83" s="34"/>
      <c r="BM83" s="32" t="str">
        <f t="shared" si="59"/>
        <v/>
      </c>
      <c r="BN83" s="34"/>
      <c r="BO83" s="32" t="str">
        <f t="shared" si="60"/>
        <v/>
      </c>
      <c r="BP83" s="34"/>
      <c r="BQ83" s="32" t="str">
        <f t="shared" si="61"/>
        <v/>
      </c>
      <c r="BR83" s="34"/>
      <c r="BS83" s="36" t="str">
        <f t="shared" si="62"/>
        <v/>
      </c>
      <c r="BT83" s="36" t="str">
        <f t="shared" si="63"/>
        <v/>
      </c>
      <c r="BU83" s="36" t="str">
        <f t="shared" si="64"/>
        <v/>
      </c>
      <c r="BV83" s="55"/>
      <c r="BW83" s="36" t="str">
        <f t="shared" si="65"/>
        <v/>
      </c>
      <c r="BX83" s="36" t="str">
        <f t="shared" si="66"/>
        <v/>
      </c>
      <c r="BY83" s="31"/>
      <c r="BZ83" s="38"/>
      <c r="CB83" s="120" t="e">
        <f t="shared" ca="1" si="35"/>
        <v>#VALUE!</v>
      </c>
      <c r="CC83" s="120" t="e">
        <f t="shared" ca="1" si="36"/>
        <v>#VALUE!</v>
      </c>
    </row>
    <row r="84" spans="1:81" s="10" customFormat="1" ht="25.15" customHeight="1" x14ac:dyDescent="0.2">
      <c r="A84" s="52" t="str">
        <f t="shared" si="67"/>
        <v/>
      </c>
      <c r="B84" s="157" t="e">
        <f t="shared" ca="1" si="37"/>
        <v>#VALUE!</v>
      </c>
      <c r="C84" s="157" t="e">
        <f t="shared" ca="1" si="38"/>
        <v>#VALUE!</v>
      </c>
      <c r="D84" s="29"/>
      <c r="E84" s="155" t="str">
        <f ca="1">IFERROR(INDIRECT(ADDRESS(MATCH(D84,CatModules!C:C,0),2,1,1,"CatModules")),"")</f>
        <v/>
      </c>
      <c r="F84" s="96"/>
      <c r="G84" s="156" t="str">
        <f ca="1">IFERROR(INDIRECT(ADDRESS(MATCH(CONCATENATE(E84,"-",F84),CatInt!K:K,0),3,1,1,"CatInt")),"")</f>
        <v/>
      </c>
      <c r="H84" s="45" t="str">
        <f>IF(F84="","",VLOOKUP(F84,#REF!,2,FALSE))</f>
        <v/>
      </c>
      <c r="I84" s="29"/>
      <c r="J84" s="155" t="e">
        <f t="shared" si="39"/>
        <v>#VALUE!</v>
      </c>
      <c r="K84" s="155" t="e">
        <f t="shared" si="40"/>
        <v>#VALUE!</v>
      </c>
      <c r="L84" s="153"/>
      <c r="M84" s="126"/>
      <c r="N84" s="151" t="e">
        <f ca="1">VLOOKUP(M84,CatProd!B:G,6,FALSE)</f>
        <v>#N/A</v>
      </c>
      <c r="O84" s="127"/>
      <c r="P84" s="175" t="e">
        <f ca="1">VLOOKUP(CONCATENATE(N84,"-",O84),CatProdSpec!H:I,2,FALSE)</f>
        <v>#N/A</v>
      </c>
      <c r="Q84" s="30"/>
      <c r="R84" s="149" t="str">
        <f>IFERROR(VLOOKUP(Q84,Setup!D$16:E$25,2,FALSE),"")</f>
        <v/>
      </c>
      <c r="S84" s="51" t="str">
        <f ca="1">IFERROR(IF(OR(I84="",VLOOKUP(I84,CatCostInp!$E$2:$K$88,7,FALSE)=0),"",VLOOKUP(I84,CatCostInp!$E$2:$K$88,7,FALSE)),"")</f>
        <v/>
      </c>
      <c r="T84" s="4" t="e">
        <f>VLOOKUP(U84,#REF!,2,FALSE)</f>
        <v>#REF!</v>
      </c>
      <c r="U84" s="30"/>
      <c r="V84" s="1" t="str">
        <f ca="1">IF(U84=Setup!$C$10,"Grant",IF(Pharmaceuticals!U84=Setup!$C$11,"Local",IF(Pharmaceuticals!U84=Setup!$C$12,"Other","")))</f>
        <v/>
      </c>
      <c r="W84" s="33"/>
      <c r="X84" s="148"/>
      <c r="Y84" s="33"/>
      <c r="Z84" s="36" t="str">
        <f t="shared" si="41"/>
        <v/>
      </c>
      <c r="AA84" s="35"/>
      <c r="AB84" s="32" t="str">
        <f t="shared" si="42"/>
        <v/>
      </c>
      <c r="AC84" s="35"/>
      <c r="AD84" s="32" t="str">
        <f t="shared" si="43"/>
        <v/>
      </c>
      <c r="AE84" s="35"/>
      <c r="AF84" s="36" t="str">
        <f t="shared" si="44"/>
        <v/>
      </c>
      <c r="AG84" s="36" t="str">
        <f t="shared" si="45"/>
        <v/>
      </c>
      <c r="AH84" s="36" t="str">
        <f t="shared" si="46"/>
        <v/>
      </c>
      <c r="AI84" s="55"/>
      <c r="AJ84" s="37"/>
      <c r="AK84" s="148"/>
      <c r="AL84" s="35"/>
      <c r="AM84" s="32" t="str">
        <f t="shared" si="47"/>
        <v/>
      </c>
      <c r="AN84" s="35"/>
      <c r="AO84" s="32" t="str">
        <f t="shared" si="48"/>
        <v/>
      </c>
      <c r="AP84" s="35"/>
      <c r="AQ84" s="32" t="str">
        <f t="shared" si="49"/>
        <v/>
      </c>
      <c r="AR84" s="35"/>
      <c r="AS84" s="36" t="str">
        <f t="shared" si="50"/>
        <v/>
      </c>
      <c r="AT84" s="36" t="str">
        <f t="shared" si="51"/>
        <v/>
      </c>
      <c r="AU84" s="36" t="str">
        <f t="shared" si="52"/>
        <v/>
      </c>
      <c r="AV84" s="55"/>
      <c r="AW84" s="34"/>
      <c r="AX84" s="148"/>
      <c r="AY84" s="34"/>
      <c r="AZ84" s="32" t="str">
        <f t="shared" si="53"/>
        <v/>
      </c>
      <c r="BA84" s="34"/>
      <c r="BB84" s="32" t="str">
        <f t="shared" si="54"/>
        <v/>
      </c>
      <c r="BC84" s="34"/>
      <c r="BD84" s="32" t="str">
        <f t="shared" si="55"/>
        <v/>
      </c>
      <c r="BE84" s="35"/>
      <c r="BF84" s="36" t="str">
        <f t="shared" si="56"/>
        <v/>
      </c>
      <c r="BG84" s="36" t="str">
        <f t="shared" si="57"/>
        <v/>
      </c>
      <c r="BH84" s="36" t="str">
        <f t="shared" si="58"/>
        <v/>
      </c>
      <c r="BI84" s="55"/>
      <c r="BJ84" s="34"/>
      <c r="BK84" s="148"/>
      <c r="BL84" s="34"/>
      <c r="BM84" s="32" t="str">
        <f t="shared" si="59"/>
        <v/>
      </c>
      <c r="BN84" s="34"/>
      <c r="BO84" s="32" t="str">
        <f t="shared" si="60"/>
        <v/>
      </c>
      <c r="BP84" s="34"/>
      <c r="BQ84" s="32" t="str">
        <f t="shared" si="61"/>
        <v/>
      </c>
      <c r="BR84" s="34"/>
      <c r="BS84" s="36" t="str">
        <f t="shared" si="62"/>
        <v/>
      </c>
      <c r="BT84" s="36" t="str">
        <f t="shared" si="63"/>
        <v/>
      </c>
      <c r="BU84" s="36" t="str">
        <f t="shared" si="64"/>
        <v/>
      </c>
      <c r="BV84" s="55"/>
      <c r="BW84" s="36" t="str">
        <f t="shared" si="65"/>
        <v/>
      </c>
      <c r="BX84" s="36" t="str">
        <f t="shared" si="66"/>
        <v/>
      </c>
      <c r="BY84" s="31"/>
      <c r="BZ84" s="38"/>
      <c r="CB84" s="120" t="e">
        <f t="shared" ca="1" si="35"/>
        <v>#VALUE!</v>
      </c>
      <c r="CC84" s="120" t="e">
        <f t="shared" ca="1" si="36"/>
        <v>#VALUE!</v>
      </c>
    </row>
    <row r="85" spans="1:81" s="10" customFormat="1" ht="25.15" customHeight="1" x14ac:dyDescent="0.2">
      <c r="A85" s="52" t="str">
        <f t="shared" si="67"/>
        <v/>
      </c>
      <c r="B85" s="157" t="e">
        <f t="shared" ca="1" si="37"/>
        <v>#VALUE!</v>
      </c>
      <c r="C85" s="157" t="e">
        <f t="shared" ca="1" si="38"/>
        <v>#VALUE!</v>
      </c>
      <c r="D85" s="29"/>
      <c r="E85" s="155" t="str">
        <f ca="1">IFERROR(INDIRECT(ADDRESS(MATCH(D85,CatModules!C:C,0),2,1,1,"CatModules")),"")</f>
        <v/>
      </c>
      <c r="F85" s="96"/>
      <c r="G85" s="156" t="str">
        <f ca="1">IFERROR(INDIRECT(ADDRESS(MATCH(CONCATENATE(E85,"-",F85),CatInt!K:K,0),3,1,1,"CatInt")),"")</f>
        <v/>
      </c>
      <c r="H85" s="45" t="str">
        <f>IF(F85="","",VLOOKUP(F85,#REF!,2,FALSE))</f>
        <v/>
      </c>
      <c r="I85" s="29"/>
      <c r="J85" s="155" t="e">
        <f t="shared" si="39"/>
        <v>#VALUE!</v>
      </c>
      <c r="K85" s="155" t="e">
        <f t="shared" si="40"/>
        <v>#VALUE!</v>
      </c>
      <c r="L85" s="153"/>
      <c r="M85" s="126"/>
      <c r="N85" s="151" t="e">
        <f ca="1">VLOOKUP(M85,CatProd!B:G,6,FALSE)</f>
        <v>#N/A</v>
      </c>
      <c r="O85" s="127"/>
      <c r="P85" s="175" t="e">
        <f ca="1">VLOOKUP(CONCATENATE(N85,"-",O85),CatProdSpec!H:I,2,FALSE)</f>
        <v>#N/A</v>
      </c>
      <c r="Q85" s="30"/>
      <c r="R85" s="149" t="str">
        <f>IFERROR(VLOOKUP(Q85,Setup!D$16:E$25,2,FALSE),"")</f>
        <v/>
      </c>
      <c r="S85" s="51" t="str">
        <f ca="1">IFERROR(IF(OR(I85="",VLOOKUP(I85,CatCostInp!$E$2:$K$88,7,FALSE)=0),"",VLOOKUP(I85,CatCostInp!$E$2:$K$88,7,FALSE)),"")</f>
        <v/>
      </c>
      <c r="T85" s="4" t="e">
        <f>VLOOKUP(U85,#REF!,2,FALSE)</f>
        <v>#REF!</v>
      </c>
      <c r="U85" s="30"/>
      <c r="V85" s="1" t="str">
        <f ca="1">IF(U85=Setup!$C$10,"Grant",IF(Pharmaceuticals!U85=Setup!$C$11,"Local",IF(Pharmaceuticals!U85=Setup!$C$12,"Other","")))</f>
        <v/>
      </c>
      <c r="W85" s="33"/>
      <c r="X85" s="148"/>
      <c r="Y85" s="33"/>
      <c r="Z85" s="36" t="str">
        <f t="shared" si="41"/>
        <v/>
      </c>
      <c r="AA85" s="35"/>
      <c r="AB85" s="32" t="str">
        <f t="shared" si="42"/>
        <v/>
      </c>
      <c r="AC85" s="35"/>
      <c r="AD85" s="32" t="str">
        <f t="shared" si="43"/>
        <v/>
      </c>
      <c r="AE85" s="35"/>
      <c r="AF85" s="36" t="str">
        <f t="shared" si="44"/>
        <v/>
      </c>
      <c r="AG85" s="36" t="str">
        <f t="shared" si="45"/>
        <v/>
      </c>
      <c r="AH85" s="36" t="str">
        <f t="shared" si="46"/>
        <v/>
      </c>
      <c r="AI85" s="55"/>
      <c r="AJ85" s="37"/>
      <c r="AK85" s="148"/>
      <c r="AL85" s="35"/>
      <c r="AM85" s="32" t="str">
        <f t="shared" si="47"/>
        <v/>
      </c>
      <c r="AN85" s="35"/>
      <c r="AO85" s="32" t="str">
        <f t="shared" si="48"/>
        <v/>
      </c>
      <c r="AP85" s="35"/>
      <c r="AQ85" s="32" t="str">
        <f t="shared" si="49"/>
        <v/>
      </c>
      <c r="AR85" s="35"/>
      <c r="AS85" s="36" t="str">
        <f t="shared" si="50"/>
        <v/>
      </c>
      <c r="AT85" s="36" t="str">
        <f t="shared" si="51"/>
        <v/>
      </c>
      <c r="AU85" s="36" t="str">
        <f t="shared" si="52"/>
        <v/>
      </c>
      <c r="AV85" s="55"/>
      <c r="AW85" s="34"/>
      <c r="AX85" s="148"/>
      <c r="AY85" s="34"/>
      <c r="AZ85" s="32" t="str">
        <f t="shared" si="53"/>
        <v/>
      </c>
      <c r="BA85" s="34"/>
      <c r="BB85" s="32" t="str">
        <f t="shared" si="54"/>
        <v/>
      </c>
      <c r="BC85" s="34"/>
      <c r="BD85" s="32" t="str">
        <f t="shared" si="55"/>
        <v/>
      </c>
      <c r="BE85" s="35"/>
      <c r="BF85" s="36" t="str">
        <f t="shared" si="56"/>
        <v/>
      </c>
      <c r="BG85" s="36" t="str">
        <f t="shared" si="57"/>
        <v/>
      </c>
      <c r="BH85" s="36" t="str">
        <f t="shared" si="58"/>
        <v/>
      </c>
      <c r="BI85" s="55"/>
      <c r="BJ85" s="34"/>
      <c r="BK85" s="148"/>
      <c r="BL85" s="34"/>
      <c r="BM85" s="32" t="str">
        <f t="shared" si="59"/>
        <v/>
      </c>
      <c r="BN85" s="34"/>
      <c r="BO85" s="32" t="str">
        <f t="shared" si="60"/>
        <v/>
      </c>
      <c r="BP85" s="34"/>
      <c r="BQ85" s="32" t="str">
        <f t="shared" si="61"/>
        <v/>
      </c>
      <c r="BR85" s="34"/>
      <c r="BS85" s="36" t="str">
        <f t="shared" si="62"/>
        <v/>
      </c>
      <c r="BT85" s="36" t="str">
        <f t="shared" si="63"/>
        <v/>
      </c>
      <c r="BU85" s="36" t="str">
        <f t="shared" si="64"/>
        <v/>
      </c>
      <c r="BV85" s="55"/>
      <c r="BW85" s="36" t="str">
        <f t="shared" si="65"/>
        <v/>
      </c>
      <c r="BX85" s="36" t="str">
        <f t="shared" si="66"/>
        <v/>
      </c>
      <c r="BY85" s="31"/>
      <c r="BZ85" s="38"/>
      <c r="CB85" s="120" t="e">
        <f t="shared" ca="1" si="35"/>
        <v>#VALUE!</v>
      </c>
      <c r="CC85" s="120" t="e">
        <f t="shared" ca="1" si="36"/>
        <v>#VALUE!</v>
      </c>
    </row>
    <row r="86" spans="1:81" s="10" customFormat="1" ht="25.15" customHeight="1" x14ac:dyDescent="0.2">
      <c r="A86" s="52" t="str">
        <f t="shared" si="67"/>
        <v/>
      </c>
      <c r="B86" s="157" t="e">
        <f t="shared" ca="1" si="37"/>
        <v>#VALUE!</v>
      </c>
      <c r="C86" s="157" t="e">
        <f t="shared" ca="1" si="38"/>
        <v>#VALUE!</v>
      </c>
      <c r="D86" s="29"/>
      <c r="E86" s="155" t="str">
        <f ca="1">IFERROR(INDIRECT(ADDRESS(MATCH(D86,CatModules!C:C,0),2,1,1,"CatModules")),"")</f>
        <v/>
      </c>
      <c r="F86" s="96"/>
      <c r="G86" s="156" t="str">
        <f ca="1">IFERROR(INDIRECT(ADDRESS(MATCH(CONCATENATE(E86,"-",F86),CatInt!K:K,0),3,1,1,"CatInt")),"")</f>
        <v/>
      </c>
      <c r="H86" s="45" t="str">
        <f>IF(F86="","",VLOOKUP(F86,#REF!,2,FALSE))</f>
        <v/>
      </c>
      <c r="I86" s="29"/>
      <c r="J86" s="155" t="e">
        <f t="shared" si="39"/>
        <v>#VALUE!</v>
      </c>
      <c r="K86" s="155" t="e">
        <f t="shared" si="40"/>
        <v>#VALUE!</v>
      </c>
      <c r="L86" s="153"/>
      <c r="M86" s="126"/>
      <c r="N86" s="151" t="e">
        <f ca="1">VLOOKUP(M86,CatProd!B:G,6,FALSE)</f>
        <v>#N/A</v>
      </c>
      <c r="O86" s="127"/>
      <c r="P86" s="175" t="e">
        <f ca="1">VLOOKUP(CONCATENATE(N86,"-",O86),CatProdSpec!H:I,2,FALSE)</f>
        <v>#N/A</v>
      </c>
      <c r="Q86" s="30"/>
      <c r="R86" s="149" t="str">
        <f>IFERROR(VLOOKUP(Q86,Setup!D$16:E$25,2,FALSE),"")</f>
        <v/>
      </c>
      <c r="S86" s="51" t="str">
        <f ca="1">IFERROR(IF(OR(I86="",VLOOKUP(I86,CatCostInp!$E$2:$K$88,7,FALSE)=0),"",VLOOKUP(I86,CatCostInp!$E$2:$K$88,7,FALSE)),"")</f>
        <v/>
      </c>
      <c r="T86" s="4" t="e">
        <f>VLOOKUP(U86,#REF!,2,FALSE)</f>
        <v>#REF!</v>
      </c>
      <c r="U86" s="30"/>
      <c r="V86" s="1" t="str">
        <f ca="1">IF(U86=Setup!$C$10,"Grant",IF(Pharmaceuticals!U86=Setup!$C$11,"Local",IF(Pharmaceuticals!U86=Setup!$C$12,"Other","")))</f>
        <v/>
      </c>
      <c r="W86" s="33"/>
      <c r="X86" s="148"/>
      <c r="Y86" s="33"/>
      <c r="Z86" s="36" t="str">
        <f t="shared" si="41"/>
        <v/>
      </c>
      <c r="AA86" s="35"/>
      <c r="AB86" s="32" t="str">
        <f t="shared" si="42"/>
        <v/>
      </c>
      <c r="AC86" s="35"/>
      <c r="AD86" s="32" t="str">
        <f t="shared" si="43"/>
        <v/>
      </c>
      <c r="AE86" s="35"/>
      <c r="AF86" s="36" t="str">
        <f t="shared" si="44"/>
        <v/>
      </c>
      <c r="AG86" s="36" t="str">
        <f t="shared" si="45"/>
        <v/>
      </c>
      <c r="AH86" s="36" t="str">
        <f t="shared" si="46"/>
        <v/>
      </c>
      <c r="AI86" s="55"/>
      <c r="AJ86" s="37"/>
      <c r="AK86" s="148"/>
      <c r="AL86" s="35"/>
      <c r="AM86" s="32" t="str">
        <f t="shared" si="47"/>
        <v/>
      </c>
      <c r="AN86" s="35"/>
      <c r="AO86" s="32" t="str">
        <f t="shared" si="48"/>
        <v/>
      </c>
      <c r="AP86" s="35"/>
      <c r="AQ86" s="32" t="str">
        <f t="shared" si="49"/>
        <v/>
      </c>
      <c r="AR86" s="35"/>
      <c r="AS86" s="36" t="str">
        <f t="shared" si="50"/>
        <v/>
      </c>
      <c r="AT86" s="36" t="str">
        <f t="shared" si="51"/>
        <v/>
      </c>
      <c r="AU86" s="36" t="str">
        <f t="shared" si="52"/>
        <v/>
      </c>
      <c r="AV86" s="55"/>
      <c r="AW86" s="34"/>
      <c r="AX86" s="148"/>
      <c r="AY86" s="34"/>
      <c r="AZ86" s="32" t="str">
        <f t="shared" si="53"/>
        <v/>
      </c>
      <c r="BA86" s="34"/>
      <c r="BB86" s="32" t="str">
        <f t="shared" si="54"/>
        <v/>
      </c>
      <c r="BC86" s="34"/>
      <c r="BD86" s="32" t="str">
        <f t="shared" si="55"/>
        <v/>
      </c>
      <c r="BE86" s="35"/>
      <c r="BF86" s="36" t="str">
        <f t="shared" si="56"/>
        <v/>
      </c>
      <c r="BG86" s="36" t="str">
        <f t="shared" si="57"/>
        <v/>
      </c>
      <c r="BH86" s="36" t="str">
        <f t="shared" si="58"/>
        <v/>
      </c>
      <c r="BI86" s="55"/>
      <c r="BJ86" s="34"/>
      <c r="BK86" s="148"/>
      <c r="BL86" s="34"/>
      <c r="BM86" s="32" t="str">
        <f t="shared" si="59"/>
        <v/>
      </c>
      <c r="BN86" s="34"/>
      <c r="BO86" s="32" t="str">
        <f t="shared" si="60"/>
        <v/>
      </c>
      <c r="BP86" s="34"/>
      <c r="BQ86" s="32" t="str">
        <f t="shared" si="61"/>
        <v/>
      </c>
      <c r="BR86" s="34"/>
      <c r="BS86" s="36" t="str">
        <f t="shared" si="62"/>
        <v/>
      </c>
      <c r="BT86" s="36" t="str">
        <f t="shared" si="63"/>
        <v/>
      </c>
      <c r="BU86" s="36" t="str">
        <f t="shared" si="64"/>
        <v/>
      </c>
      <c r="BV86" s="55"/>
      <c r="BW86" s="36" t="str">
        <f t="shared" si="65"/>
        <v/>
      </c>
      <c r="BX86" s="36" t="str">
        <f t="shared" si="66"/>
        <v/>
      </c>
      <c r="BY86" s="31"/>
      <c r="BZ86" s="38"/>
      <c r="CB86" s="120" t="e">
        <f t="shared" ca="1" si="35"/>
        <v>#VALUE!</v>
      </c>
      <c r="CC86" s="120" t="e">
        <f t="shared" ca="1" si="36"/>
        <v>#VALUE!</v>
      </c>
    </row>
    <row r="87" spans="1:81" s="10" customFormat="1" ht="25.15" customHeight="1" x14ac:dyDescent="0.2">
      <c r="A87" s="52" t="str">
        <f t="shared" si="67"/>
        <v/>
      </c>
      <c r="B87" s="157" t="e">
        <f t="shared" ca="1" si="37"/>
        <v>#VALUE!</v>
      </c>
      <c r="C87" s="157" t="e">
        <f t="shared" ca="1" si="38"/>
        <v>#VALUE!</v>
      </c>
      <c r="D87" s="29"/>
      <c r="E87" s="155" t="str">
        <f ca="1">IFERROR(INDIRECT(ADDRESS(MATCH(D87,CatModules!C:C,0),2,1,1,"CatModules")),"")</f>
        <v/>
      </c>
      <c r="F87" s="96"/>
      <c r="G87" s="156" t="str">
        <f ca="1">IFERROR(INDIRECT(ADDRESS(MATCH(CONCATENATE(E87,"-",F87),CatInt!K:K,0),3,1,1,"CatInt")),"")</f>
        <v/>
      </c>
      <c r="H87" s="45" t="str">
        <f>IF(F87="","",VLOOKUP(F87,#REF!,2,FALSE))</f>
        <v/>
      </c>
      <c r="I87" s="29"/>
      <c r="J87" s="155" t="e">
        <f t="shared" si="39"/>
        <v>#VALUE!</v>
      </c>
      <c r="K87" s="155" t="e">
        <f t="shared" si="40"/>
        <v>#VALUE!</v>
      </c>
      <c r="L87" s="153"/>
      <c r="M87" s="126"/>
      <c r="N87" s="151" t="e">
        <f ca="1">VLOOKUP(M87,CatProd!B:G,6,FALSE)</f>
        <v>#N/A</v>
      </c>
      <c r="O87" s="127"/>
      <c r="P87" s="175" t="e">
        <f ca="1">VLOOKUP(CONCATENATE(N87,"-",O87),CatProdSpec!H:I,2,FALSE)</f>
        <v>#N/A</v>
      </c>
      <c r="Q87" s="30"/>
      <c r="R87" s="149" t="str">
        <f>IFERROR(VLOOKUP(Q87,Setup!D$16:E$25,2,FALSE),"")</f>
        <v/>
      </c>
      <c r="S87" s="51" t="str">
        <f ca="1">IFERROR(IF(OR(I87="",VLOOKUP(I87,CatCostInp!$E$2:$K$88,7,FALSE)=0),"",VLOOKUP(I87,CatCostInp!$E$2:$K$88,7,FALSE)),"")</f>
        <v/>
      </c>
      <c r="T87" s="4" t="e">
        <f>VLOOKUP(U87,#REF!,2,FALSE)</f>
        <v>#REF!</v>
      </c>
      <c r="U87" s="30"/>
      <c r="V87" s="1" t="str">
        <f ca="1">IF(U87=Setup!$C$10,"Grant",IF(Pharmaceuticals!U87=Setup!$C$11,"Local",IF(Pharmaceuticals!U87=Setup!$C$12,"Other","")))</f>
        <v/>
      </c>
      <c r="W87" s="33"/>
      <c r="X87" s="148"/>
      <c r="Y87" s="33"/>
      <c r="Z87" s="36" t="str">
        <f t="shared" si="41"/>
        <v/>
      </c>
      <c r="AA87" s="35"/>
      <c r="AB87" s="32" t="str">
        <f t="shared" si="42"/>
        <v/>
      </c>
      <c r="AC87" s="35"/>
      <c r="AD87" s="32" t="str">
        <f t="shared" si="43"/>
        <v/>
      </c>
      <c r="AE87" s="35"/>
      <c r="AF87" s="36" t="str">
        <f t="shared" si="44"/>
        <v/>
      </c>
      <c r="AG87" s="36" t="str">
        <f t="shared" si="45"/>
        <v/>
      </c>
      <c r="AH87" s="36" t="str">
        <f t="shared" si="46"/>
        <v/>
      </c>
      <c r="AI87" s="55"/>
      <c r="AJ87" s="37"/>
      <c r="AK87" s="148"/>
      <c r="AL87" s="35"/>
      <c r="AM87" s="32" t="str">
        <f t="shared" si="47"/>
        <v/>
      </c>
      <c r="AN87" s="35"/>
      <c r="AO87" s="32" t="str">
        <f t="shared" si="48"/>
        <v/>
      </c>
      <c r="AP87" s="35"/>
      <c r="AQ87" s="32" t="str">
        <f t="shared" si="49"/>
        <v/>
      </c>
      <c r="AR87" s="35"/>
      <c r="AS87" s="36" t="str">
        <f t="shared" si="50"/>
        <v/>
      </c>
      <c r="AT87" s="36" t="str">
        <f t="shared" si="51"/>
        <v/>
      </c>
      <c r="AU87" s="36" t="str">
        <f t="shared" si="52"/>
        <v/>
      </c>
      <c r="AV87" s="55"/>
      <c r="AW87" s="34"/>
      <c r="AX87" s="148"/>
      <c r="AY87" s="34"/>
      <c r="AZ87" s="32" t="str">
        <f t="shared" si="53"/>
        <v/>
      </c>
      <c r="BA87" s="34"/>
      <c r="BB87" s="32" t="str">
        <f t="shared" si="54"/>
        <v/>
      </c>
      <c r="BC87" s="34"/>
      <c r="BD87" s="32" t="str">
        <f t="shared" si="55"/>
        <v/>
      </c>
      <c r="BE87" s="35"/>
      <c r="BF87" s="36" t="str">
        <f t="shared" si="56"/>
        <v/>
      </c>
      <c r="BG87" s="36" t="str">
        <f t="shared" si="57"/>
        <v/>
      </c>
      <c r="BH87" s="36" t="str">
        <f t="shared" si="58"/>
        <v/>
      </c>
      <c r="BI87" s="55"/>
      <c r="BJ87" s="34"/>
      <c r="BK87" s="148"/>
      <c r="BL87" s="34"/>
      <c r="BM87" s="32" t="str">
        <f t="shared" si="59"/>
        <v/>
      </c>
      <c r="BN87" s="34"/>
      <c r="BO87" s="32" t="str">
        <f t="shared" si="60"/>
        <v/>
      </c>
      <c r="BP87" s="34"/>
      <c r="BQ87" s="32" t="str">
        <f t="shared" si="61"/>
        <v/>
      </c>
      <c r="BR87" s="34"/>
      <c r="BS87" s="36" t="str">
        <f t="shared" si="62"/>
        <v/>
      </c>
      <c r="BT87" s="36" t="str">
        <f t="shared" si="63"/>
        <v/>
      </c>
      <c r="BU87" s="36" t="str">
        <f t="shared" si="64"/>
        <v/>
      </c>
      <c r="BV87" s="55"/>
      <c r="BW87" s="36" t="str">
        <f t="shared" si="65"/>
        <v/>
      </c>
      <c r="BX87" s="36" t="str">
        <f t="shared" si="66"/>
        <v/>
      </c>
      <c r="BY87" s="31"/>
      <c r="BZ87" s="38"/>
      <c r="CB87" s="120" t="e">
        <f t="shared" ca="1" si="35"/>
        <v>#VALUE!</v>
      </c>
      <c r="CC87" s="120" t="e">
        <f t="shared" ca="1" si="36"/>
        <v>#VALUE!</v>
      </c>
    </row>
    <row r="88" spans="1:81" s="10" customFormat="1" ht="25.15" customHeight="1" x14ac:dyDescent="0.2">
      <c r="A88" s="52" t="str">
        <f t="shared" si="67"/>
        <v/>
      </c>
      <c r="B88" s="157" t="e">
        <f t="shared" ca="1" si="37"/>
        <v>#VALUE!</v>
      </c>
      <c r="C88" s="157" t="e">
        <f t="shared" ca="1" si="38"/>
        <v>#VALUE!</v>
      </c>
      <c r="D88" s="29"/>
      <c r="E88" s="155" t="str">
        <f ca="1">IFERROR(INDIRECT(ADDRESS(MATCH(D88,CatModules!C:C,0),2,1,1,"CatModules")),"")</f>
        <v/>
      </c>
      <c r="F88" s="96"/>
      <c r="G88" s="156" t="str">
        <f ca="1">IFERROR(INDIRECT(ADDRESS(MATCH(CONCATENATE(E88,"-",F88),CatInt!K:K,0),3,1,1,"CatInt")),"")</f>
        <v/>
      </c>
      <c r="H88" s="45" t="str">
        <f>IF(F88="","",VLOOKUP(F88,#REF!,2,FALSE))</f>
        <v/>
      </c>
      <c r="I88" s="29"/>
      <c r="J88" s="155" t="e">
        <f t="shared" si="39"/>
        <v>#VALUE!</v>
      </c>
      <c r="K88" s="155" t="e">
        <f t="shared" si="40"/>
        <v>#VALUE!</v>
      </c>
      <c r="L88" s="153"/>
      <c r="M88" s="126"/>
      <c r="N88" s="151" t="e">
        <f ca="1">VLOOKUP(M88,CatProd!B:G,6,FALSE)</f>
        <v>#N/A</v>
      </c>
      <c r="O88" s="127"/>
      <c r="P88" s="175" t="e">
        <f ca="1">VLOOKUP(CONCATENATE(N88,"-",O88),CatProdSpec!H:I,2,FALSE)</f>
        <v>#N/A</v>
      </c>
      <c r="Q88" s="30"/>
      <c r="R88" s="149" t="str">
        <f>IFERROR(VLOOKUP(Q88,Setup!D$16:E$25,2,FALSE),"")</f>
        <v/>
      </c>
      <c r="S88" s="51" t="str">
        <f ca="1">IFERROR(IF(OR(I88="",VLOOKUP(I88,CatCostInp!$E$2:$K$88,7,FALSE)=0),"",VLOOKUP(I88,CatCostInp!$E$2:$K$88,7,FALSE)),"")</f>
        <v/>
      </c>
      <c r="T88" s="4" t="e">
        <f>VLOOKUP(U88,#REF!,2,FALSE)</f>
        <v>#REF!</v>
      </c>
      <c r="U88" s="30"/>
      <c r="V88" s="1" t="str">
        <f ca="1">IF(U88=Setup!$C$10,"Grant",IF(Pharmaceuticals!U88=Setup!$C$11,"Local",IF(Pharmaceuticals!U88=Setup!$C$12,"Other","")))</f>
        <v/>
      </c>
      <c r="W88" s="33"/>
      <c r="X88" s="148"/>
      <c r="Y88" s="33"/>
      <c r="Z88" s="36" t="str">
        <f t="shared" si="41"/>
        <v/>
      </c>
      <c r="AA88" s="35"/>
      <c r="AB88" s="32" t="str">
        <f t="shared" si="42"/>
        <v/>
      </c>
      <c r="AC88" s="35"/>
      <c r="AD88" s="32" t="str">
        <f t="shared" si="43"/>
        <v/>
      </c>
      <c r="AE88" s="35"/>
      <c r="AF88" s="36" t="str">
        <f t="shared" si="44"/>
        <v/>
      </c>
      <c r="AG88" s="36" t="str">
        <f t="shared" si="45"/>
        <v/>
      </c>
      <c r="AH88" s="36" t="str">
        <f t="shared" si="46"/>
        <v/>
      </c>
      <c r="AI88" s="55"/>
      <c r="AJ88" s="37"/>
      <c r="AK88" s="148"/>
      <c r="AL88" s="35"/>
      <c r="AM88" s="32" t="str">
        <f t="shared" si="47"/>
        <v/>
      </c>
      <c r="AN88" s="35"/>
      <c r="AO88" s="32" t="str">
        <f t="shared" si="48"/>
        <v/>
      </c>
      <c r="AP88" s="35"/>
      <c r="AQ88" s="32" t="str">
        <f t="shared" si="49"/>
        <v/>
      </c>
      <c r="AR88" s="35"/>
      <c r="AS88" s="36" t="str">
        <f t="shared" si="50"/>
        <v/>
      </c>
      <c r="AT88" s="36" t="str">
        <f t="shared" si="51"/>
        <v/>
      </c>
      <c r="AU88" s="36" t="str">
        <f t="shared" si="52"/>
        <v/>
      </c>
      <c r="AV88" s="55"/>
      <c r="AW88" s="34"/>
      <c r="AX88" s="148"/>
      <c r="AY88" s="34"/>
      <c r="AZ88" s="32" t="str">
        <f t="shared" si="53"/>
        <v/>
      </c>
      <c r="BA88" s="34"/>
      <c r="BB88" s="32" t="str">
        <f t="shared" si="54"/>
        <v/>
      </c>
      <c r="BC88" s="34"/>
      <c r="BD88" s="32" t="str">
        <f t="shared" si="55"/>
        <v/>
      </c>
      <c r="BE88" s="35"/>
      <c r="BF88" s="36" t="str">
        <f t="shared" si="56"/>
        <v/>
      </c>
      <c r="BG88" s="36" t="str">
        <f t="shared" si="57"/>
        <v/>
      </c>
      <c r="BH88" s="36" t="str">
        <f t="shared" si="58"/>
        <v/>
      </c>
      <c r="BI88" s="55"/>
      <c r="BJ88" s="34"/>
      <c r="BK88" s="148"/>
      <c r="BL88" s="34"/>
      <c r="BM88" s="32" t="str">
        <f t="shared" si="59"/>
        <v/>
      </c>
      <c r="BN88" s="34"/>
      <c r="BO88" s="32" t="str">
        <f t="shared" si="60"/>
        <v/>
      </c>
      <c r="BP88" s="34"/>
      <c r="BQ88" s="32" t="str">
        <f t="shared" si="61"/>
        <v/>
      </c>
      <c r="BR88" s="34"/>
      <c r="BS88" s="36" t="str">
        <f t="shared" si="62"/>
        <v/>
      </c>
      <c r="BT88" s="36" t="str">
        <f t="shared" si="63"/>
        <v/>
      </c>
      <c r="BU88" s="36" t="str">
        <f t="shared" si="64"/>
        <v/>
      </c>
      <c r="BV88" s="55"/>
      <c r="BW88" s="36" t="str">
        <f t="shared" si="65"/>
        <v/>
      </c>
      <c r="BX88" s="36" t="str">
        <f t="shared" si="66"/>
        <v/>
      </c>
      <c r="BY88" s="31"/>
      <c r="BZ88" s="38"/>
      <c r="CB88" s="120" t="e">
        <f t="shared" ca="1" si="35"/>
        <v>#VALUE!</v>
      </c>
      <c r="CC88" s="120" t="e">
        <f t="shared" ca="1" si="36"/>
        <v>#VALUE!</v>
      </c>
    </row>
    <row r="89" spans="1:81" s="10" customFormat="1" ht="25.15" customHeight="1" x14ac:dyDescent="0.2">
      <c r="A89" s="52" t="str">
        <f t="shared" si="67"/>
        <v/>
      </c>
      <c r="B89" s="157" t="e">
        <f t="shared" ca="1" si="37"/>
        <v>#VALUE!</v>
      </c>
      <c r="C89" s="157" t="e">
        <f t="shared" ca="1" si="38"/>
        <v>#VALUE!</v>
      </c>
      <c r="D89" s="29"/>
      <c r="E89" s="155" t="str">
        <f ca="1">IFERROR(INDIRECT(ADDRESS(MATCH(D89,CatModules!C:C,0),2,1,1,"CatModules")),"")</f>
        <v/>
      </c>
      <c r="F89" s="96"/>
      <c r="G89" s="156" t="str">
        <f ca="1">IFERROR(INDIRECT(ADDRESS(MATCH(CONCATENATE(E89,"-",F89),CatInt!K:K,0),3,1,1,"CatInt")),"")</f>
        <v/>
      </c>
      <c r="H89" s="45" t="str">
        <f>IF(F89="","",VLOOKUP(F89,#REF!,2,FALSE))</f>
        <v/>
      </c>
      <c r="I89" s="29"/>
      <c r="J89" s="155" t="e">
        <f t="shared" si="39"/>
        <v>#VALUE!</v>
      </c>
      <c r="K89" s="155" t="e">
        <f t="shared" si="40"/>
        <v>#VALUE!</v>
      </c>
      <c r="L89" s="153"/>
      <c r="M89" s="126"/>
      <c r="N89" s="151" t="e">
        <f ca="1">VLOOKUP(M89,CatProd!B:G,6,FALSE)</f>
        <v>#N/A</v>
      </c>
      <c r="O89" s="127"/>
      <c r="P89" s="175" t="e">
        <f ca="1">VLOOKUP(CONCATENATE(N89,"-",O89),CatProdSpec!H:I,2,FALSE)</f>
        <v>#N/A</v>
      </c>
      <c r="Q89" s="30"/>
      <c r="R89" s="149" t="str">
        <f>IFERROR(VLOOKUP(Q89,Setup!D$16:E$25,2,FALSE),"")</f>
        <v/>
      </c>
      <c r="S89" s="51" t="str">
        <f ca="1">IFERROR(IF(OR(I89="",VLOOKUP(I89,CatCostInp!$E$2:$K$88,7,FALSE)=0),"",VLOOKUP(I89,CatCostInp!$E$2:$K$88,7,FALSE)),"")</f>
        <v/>
      </c>
      <c r="T89" s="4" t="e">
        <f>VLOOKUP(U89,#REF!,2,FALSE)</f>
        <v>#REF!</v>
      </c>
      <c r="U89" s="30"/>
      <c r="V89" s="1" t="str">
        <f ca="1">IF(U89=Setup!$C$10,"Grant",IF(Pharmaceuticals!U89=Setup!$C$11,"Local",IF(Pharmaceuticals!U89=Setup!$C$12,"Other","")))</f>
        <v/>
      </c>
      <c r="W89" s="33"/>
      <c r="X89" s="148"/>
      <c r="Y89" s="33"/>
      <c r="Z89" s="36" t="str">
        <f t="shared" si="41"/>
        <v/>
      </c>
      <c r="AA89" s="35"/>
      <c r="AB89" s="32" t="str">
        <f t="shared" si="42"/>
        <v/>
      </c>
      <c r="AC89" s="35"/>
      <c r="AD89" s="32" t="str">
        <f t="shared" si="43"/>
        <v/>
      </c>
      <c r="AE89" s="35"/>
      <c r="AF89" s="36" t="str">
        <f t="shared" si="44"/>
        <v/>
      </c>
      <c r="AG89" s="36" t="str">
        <f t="shared" si="45"/>
        <v/>
      </c>
      <c r="AH89" s="36" t="str">
        <f t="shared" si="46"/>
        <v/>
      </c>
      <c r="AI89" s="55"/>
      <c r="AJ89" s="37"/>
      <c r="AK89" s="148"/>
      <c r="AL89" s="35"/>
      <c r="AM89" s="32" t="str">
        <f t="shared" si="47"/>
        <v/>
      </c>
      <c r="AN89" s="35"/>
      <c r="AO89" s="32" t="str">
        <f t="shared" si="48"/>
        <v/>
      </c>
      <c r="AP89" s="35"/>
      <c r="AQ89" s="32" t="str">
        <f t="shared" si="49"/>
        <v/>
      </c>
      <c r="AR89" s="35"/>
      <c r="AS89" s="36" t="str">
        <f t="shared" si="50"/>
        <v/>
      </c>
      <c r="AT89" s="36" t="str">
        <f t="shared" si="51"/>
        <v/>
      </c>
      <c r="AU89" s="36" t="str">
        <f t="shared" si="52"/>
        <v/>
      </c>
      <c r="AV89" s="55"/>
      <c r="AW89" s="34"/>
      <c r="AX89" s="148"/>
      <c r="AY89" s="34"/>
      <c r="AZ89" s="32" t="str">
        <f t="shared" si="53"/>
        <v/>
      </c>
      <c r="BA89" s="34"/>
      <c r="BB89" s="32" t="str">
        <f t="shared" si="54"/>
        <v/>
      </c>
      <c r="BC89" s="34"/>
      <c r="BD89" s="32" t="str">
        <f t="shared" si="55"/>
        <v/>
      </c>
      <c r="BE89" s="35"/>
      <c r="BF89" s="36" t="str">
        <f t="shared" si="56"/>
        <v/>
      </c>
      <c r="BG89" s="36" t="str">
        <f t="shared" si="57"/>
        <v/>
      </c>
      <c r="BH89" s="36" t="str">
        <f t="shared" si="58"/>
        <v/>
      </c>
      <c r="BI89" s="55"/>
      <c r="BJ89" s="34"/>
      <c r="BK89" s="148"/>
      <c r="BL89" s="34"/>
      <c r="BM89" s="32" t="str">
        <f t="shared" si="59"/>
        <v/>
      </c>
      <c r="BN89" s="34"/>
      <c r="BO89" s="32" t="str">
        <f t="shared" si="60"/>
        <v/>
      </c>
      <c r="BP89" s="34"/>
      <c r="BQ89" s="32" t="str">
        <f t="shared" si="61"/>
        <v/>
      </c>
      <c r="BR89" s="34"/>
      <c r="BS89" s="36" t="str">
        <f t="shared" si="62"/>
        <v/>
      </c>
      <c r="BT89" s="36" t="str">
        <f t="shared" si="63"/>
        <v/>
      </c>
      <c r="BU89" s="36" t="str">
        <f t="shared" si="64"/>
        <v/>
      </c>
      <c r="BV89" s="55"/>
      <c r="BW89" s="36" t="str">
        <f t="shared" si="65"/>
        <v/>
      </c>
      <c r="BX89" s="36" t="str">
        <f t="shared" si="66"/>
        <v/>
      </c>
      <c r="BY89" s="31"/>
      <c r="BZ89" s="38"/>
      <c r="CB89" s="120" t="e">
        <f t="shared" ca="1" si="35"/>
        <v>#VALUE!</v>
      </c>
      <c r="CC89" s="120" t="e">
        <f t="shared" ca="1" si="36"/>
        <v>#VALUE!</v>
      </c>
    </row>
    <row r="90" spans="1:81" s="10" customFormat="1" ht="25.15" customHeight="1" x14ac:dyDescent="0.2">
      <c r="A90" s="52" t="str">
        <f t="shared" si="67"/>
        <v/>
      </c>
      <c r="B90" s="157" t="e">
        <f t="shared" ca="1" si="37"/>
        <v>#VALUE!</v>
      </c>
      <c r="C90" s="157" t="e">
        <f t="shared" ca="1" si="38"/>
        <v>#VALUE!</v>
      </c>
      <c r="D90" s="29"/>
      <c r="E90" s="155" t="str">
        <f ca="1">IFERROR(INDIRECT(ADDRESS(MATCH(D90,CatModules!C:C,0),2,1,1,"CatModules")),"")</f>
        <v/>
      </c>
      <c r="F90" s="96"/>
      <c r="G90" s="156" t="str">
        <f ca="1">IFERROR(INDIRECT(ADDRESS(MATCH(CONCATENATE(E90,"-",F90),CatInt!K:K,0),3,1,1,"CatInt")),"")</f>
        <v/>
      </c>
      <c r="H90" s="45" t="str">
        <f>IF(F90="","",VLOOKUP(F90,#REF!,2,FALSE))</f>
        <v/>
      </c>
      <c r="I90" s="29"/>
      <c r="J90" s="155" t="e">
        <f t="shared" si="39"/>
        <v>#VALUE!</v>
      </c>
      <c r="K90" s="155" t="e">
        <f t="shared" si="40"/>
        <v>#VALUE!</v>
      </c>
      <c r="L90" s="153"/>
      <c r="M90" s="126"/>
      <c r="N90" s="151" t="e">
        <f ca="1">VLOOKUP(M90,CatProd!B:G,6,FALSE)</f>
        <v>#N/A</v>
      </c>
      <c r="O90" s="127"/>
      <c r="P90" s="175" t="e">
        <f ca="1">VLOOKUP(CONCATENATE(N90,"-",O90),CatProdSpec!H:I,2,FALSE)</f>
        <v>#N/A</v>
      </c>
      <c r="Q90" s="30"/>
      <c r="R90" s="149" t="str">
        <f>IFERROR(VLOOKUP(Q90,Setup!D$16:E$25,2,FALSE),"")</f>
        <v/>
      </c>
      <c r="S90" s="51" t="str">
        <f ca="1">IFERROR(IF(OR(I90="",VLOOKUP(I90,CatCostInp!$E$2:$K$88,7,FALSE)=0),"",VLOOKUP(I90,CatCostInp!$E$2:$K$88,7,FALSE)),"")</f>
        <v/>
      </c>
      <c r="T90" s="4" t="e">
        <f>VLOOKUP(U90,#REF!,2,FALSE)</f>
        <v>#REF!</v>
      </c>
      <c r="U90" s="30"/>
      <c r="V90" s="1" t="str">
        <f ca="1">IF(U90=Setup!$C$10,"Grant",IF(Pharmaceuticals!U90=Setup!$C$11,"Local",IF(Pharmaceuticals!U90=Setup!$C$12,"Other","")))</f>
        <v/>
      </c>
      <c r="W90" s="33"/>
      <c r="X90" s="148"/>
      <c r="Y90" s="33"/>
      <c r="Z90" s="36" t="str">
        <f t="shared" si="41"/>
        <v/>
      </c>
      <c r="AA90" s="35"/>
      <c r="AB90" s="32" t="str">
        <f t="shared" si="42"/>
        <v/>
      </c>
      <c r="AC90" s="35"/>
      <c r="AD90" s="32" t="str">
        <f t="shared" si="43"/>
        <v/>
      </c>
      <c r="AE90" s="35"/>
      <c r="AF90" s="36" t="str">
        <f t="shared" si="44"/>
        <v/>
      </c>
      <c r="AG90" s="36" t="str">
        <f t="shared" si="45"/>
        <v/>
      </c>
      <c r="AH90" s="36" t="str">
        <f t="shared" si="46"/>
        <v/>
      </c>
      <c r="AI90" s="55"/>
      <c r="AJ90" s="37"/>
      <c r="AK90" s="148"/>
      <c r="AL90" s="35"/>
      <c r="AM90" s="32" t="str">
        <f t="shared" si="47"/>
        <v/>
      </c>
      <c r="AN90" s="35"/>
      <c r="AO90" s="32" t="str">
        <f t="shared" si="48"/>
        <v/>
      </c>
      <c r="AP90" s="35"/>
      <c r="AQ90" s="32" t="str">
        <f t="shared" si="49"/>
        <v/>
      </c>
      <c r="AR90" s="35"/>
      <c r="AS90" s="36" t="str">
        <f t="shared" si="50"/>
        <v/>
      </c>
      <c r="AT90" s="36" t="str">
        <f t="shared" si="51"/>
        <v/>
      </c>
      <c r="AU90" s="36" t="str">
        <f t="shared" si="52"/>
        <v/>
      </c>
      <c r="AV90" s="55"/>
      <c r="AW90" s="34"/>
      <c r="AX90" s="148"/>
      <c r="AY90" s="34"/>
      <c r="AZ90" s="32" t="str">
        <f t="shared" si="53"/>
        <v/>
      </c>
      <c r="BA90" s="34"/>
      <c r="BB90" s="32" t="str">
        <f t="shared" si="54"/>
        <v/>
      </c>
      <c r="BC90" s="34"/>
      <c r="BD90" s="32" t="str">
        <f t="shared" si="55"/>
        <v/>
      </c>
      <c r="BE90" s="35"/>
      <c r="BF90" s="36" t="str">
        <f t="shared" si="56"/>
        <v/>
      </c>
      <c r="BG90" s="36" t="str">
        <f t="shared" si="57"/>
        <v/>
      </c>
      <c r="BH90" s="36" t="str">
        <f t="shared" si="58"/>
        <v/>
      </c>
      <c r="BI90" s="55"/>
      <c r="BJ90" s="34"/>
      <c r="BK90" s="148"/>
      <c r="BL90" s="34"/>
      <c r="BM90" s="32" t="str">
        <f t="shared" si="59"/>
        <v/>
      </c>
      <c r="BN90" s="34"/>
      <c r="BO90" s="32" t="str">
        <f t="shared" si="60"/>
        <v/>
      </c>
      <c r="BP90" s="34"/>
      <c r="BQ90" s="32" t="str">
        <f t="shared" si="61"/>
        <v/>
      </c>
      <c r="BR90" s="34"/>
      <c r="BS90" s="36" t="str">
        <f t="shared" si="62"/>
        <v/>
      </c>
      <c r="BT90" s="36" t="str">
        <f t="shared" si="63"/>
        <v/>
      </c>
      <c r="BU90" s="36" t="str">
        <f t="shared" si="64"/>
        <v/>
      </c>
      <c r="BV90" s="55"/>
      <c r="BW90" s="36" t="str">
        <f t="shared" si="65"/>
        <v/>
      </c>
      <c r="BX90" s="36" t="str">
        <f t="shared" si="66"/>
        <v/>
      </c>
      <c r="BY90" s="31"/>
      <c r="BZ90" s="38"/>
      <c r="CB90" s="120" t="e">
        <f t="shared" ca="1" si="35"/>
        <v>#VALUE!</v>
      </c>
      <c r="CC90" s="120" t="e">
        <f t="shared" ca="1" si="36"/>
        <v>#VALUE!</v>
      </c>
    </row>
    <row r="91" spans="1:81" s="10" customFormat="1" ht="25.15" customHeight="1" x14ac:dyDescent="0.2">
      <c r="A91" s="52" t="str">
        <f t="shared" si="67"/>
        <v/>
      </c>
      <c r="B91" s="157" t="e">
        <f t="shared" ca="1" si="37"/>
        <v>#VALUE!</v>
      </c>
      <c r="C91" s="157" t="e">
        <f t="shared" ca="1" si="38"/>
        <v>#VALUE!</v>
      </c>
      <c r="D91" s="29"/>
      <c r="E91" s="155" t="str">
        <f ca="1">IFERROR(INDIRECT(ADDRESS(MATCH(D91,CatModules!C:C,0),2,1,1,"CatModules")),"")</f>
        <v/>
      </c>
      <c r="F91" s="96"/>
      <c r="G91" s="156" t="str">
        <f ca="1">IFERROR(INDIRECT(ADDRESS(MATCH(CONCATENATE(E91,"-",F91),CatInt!K:K,0),3,1,1,"CatInt")),"")</f>
        <v/>
      </c>
      <c r="H91" s="45" t="str">
        <f>IF(F91="","",VLOOKUP(F91,#REF!,2,FALSE))</f>
        <v/>
      </c>
      <c r="I91" s="29"/>
      <c r="J91" s="155" t="e">
        <f t="shared" si="39"/>
        <v>#VALUE!</v>
      </c>
      <c r="K91" s="155" t="e">
        <f t="shared" si="40"/>
        <v>#VALUE!</v>
      </c>
      <c r="L91" s="153"/>
      <c r="M91" s="126"/>
      <c r="N91" s="151" t="e">
        <f ca="1">VLOOKUP(M91,CatProd!B:G,6,FALSE)</f>
        <v>#N/A</v>
      </c>
      <c r="O91" s="127"/>
      <c r="P91" s="175" t="e">
        <f ca="1">VLOOKUP(CONCATENATE(N91,"-",O91),CatProdSpec!H:I,2,FALSE)</f>
        <v>#N/A</v>
      </c>
      <c r="Q91" s="30"/>
      <c r="R91" s="149" t="str">
        <f>IFERROR(VLOOKUP(Q91,Setup!D$16:E$25,2,FALSE),"")</f>
        <v/>
      </c>
      <c r="S91" s="51" t="str">
        <f ca="1">IFERROR(IF(OR(I91="",VLOOKUP(I91,CatCostInp!$E$2:$K$88,7,FALSE)=0),"",VLOOKUP(I91,CatCostInp!$E$2:$K$88,7,FALSE)),"")</f>
        <v/>
      </c>
      <c r="T91" s="4" t="e">
        <f>VLOOKUP(U91,#REF!,2,FALSE)</f>
        <v>#REF!</v>
      </c>
      <c r="U91" s="30"/>
      <c r="V91" s="1" t="str">
        <f ca="1">IF(U91=Setup!$C$10,"Grant",IF(Pharmaceuticals!U91=Setup!$C$11,"Local",IF(Pharmaceuticals!U91=Setup!$C$12,"Other","")))</f>
        <v/>
      </c>
      <c r="W91" s="33"/>
      <c r="X91" s="148"/>
      <c r="Y91" s="33"/>
      <c r="Z91" s="36" t="str">
        <f t="shared" si="41"/>
        <v/>
      </c>
      <c r="AA91" s="35"/>
      <c r="AB91" s="32" t="str">
        <f t="shared" si="42"/>
        <v/>
      </c>
      <c r="AC91" s="35"/>
      <c r="AD91" s="32" t="str">
        <f t="shared" si="43"/>
        <v/>
      </c>
      <c r="AE91" s="35"/>
      <c r="AF91" s="36" t="str">
        <f t="shared" si="44"/>
        <v/>
      </c>
      <c r="AG91" s="36" t="str">
        <f t="shared" si="45"/>
        <v/>
      </c>
      <c r="AH91" s="36" t="str">
        <f t="shared" si="46"/>
        <v/>
      </c>
      <c r="AI91" s="55"/>
      <c r="AJ91" s="37"/>
      <c r="AK91" s="148"/>
      <c r="AL91" s="35"/>
      <c r="AM91" s="32" t="str">
        <f t="shared" si="47"/>
        <v/>
      </c>
      <c r="AN91" s="35"/>
      <c r="AO91" s="32" t="str">
        <f t="shared" si="48"/>
        <v/>
      </c>
      <c r="AP91" s="35"/>
      <c r="AQ91" s="32" t="str">
        <f t="shared" si="49"/>
        <v/>
      </c>
      <c r="AR91" s="35"/>
      <c r="AS91" s="36" t="str">
        <f t="shared" si="50"/>
        <v/>
      </c>
      <c r="AT91" s="36" t="str">
        <f t="shared" si="51"/>
        <v/>
      </c>
      <c r="AU91" s="36" t="str">
        <f t="shared" si="52"/>
        <v/>
      </c>
      <c r="AV91" s="55"/>
      <c r="AW91" s="34"/>
      <c r="AX91" s="148"/>
      <c r="AY91" s="34"/>
      <c r="AZ91" s="32" t="str">
        <f t="shared" si="53"/>
        <v/>
      </c>
      <c r="BA91" s="34"/>
      <c r="BB91" s="32" t="str">
        <f t="shared" si="54"/>
        <v/>
      </c>
      <c r="BC91" s="34"/>
      <c r="BD91" s="32" t="str">
        <f t="shared" si="55"/>
        <v/>
      </c>
      <c r="BE91" s="35"/>
      <c r="BF91" s="36" t="str">
        <f t="shared" si="56"/>
        <v/>
      </c>
      <c r="BG91" s="36" t="str">
        <f t="shared" si="57"/>
        <v/>
      </c>
      <c r="BH91" s="36" t="str">
        <f t="shared" si="58"/>
        <v/>
      </c>
      <c r="BI91" s="55"/>
      <c r="BJ91" s="34"/>
      <c r="BK91" s="148"/>
      <c r="BL91" s="34"/>
      <c r="BM91" s="32" t="str">
        <f t="shared" si="59"/>
        <v/>
      </c>
      <c r="BN91" s="34"/>
      <c r="BO91" s="32" t="str">
        <f t="shared" si="60"/>
        <v/>
      </c>
      <c r="BP91" s="34"/>
      <c r="BQ91" s="32" t="str">
        <f t="shared" si="61"/>
        <v/>
      </c>
      <c r="BR91" s="34"/>
      <c r="BS91" s="36" t="str">
        <f t="shared" si="62"/>
        <v/>
      </c>
      <c r="BT91" s="36" t="str">
        <f t="shared" si="63"/>
        <v/>
      </c>
      <c r="BU91" s="36" t="str">
        <f t="shared" si="64"/>
        <v/>
      </c>
      <c r="BV91" s="55"/>
      <c r="BW91" s="36" t="str">
        <f t="shared" si="65"/>
        <v/>
      </c>
      <c r="BX91" s="36" t="str">
        <f t="shared" si="66"/>
        <v/>
      </c>
      <c r="BY91" s="31"/>
      <c r="BZ91" s="38"/>
      <c r="CB91" s="120" t="e">
        <f t="shared" ca="1" si="35"/>
        <v>#VALUE!</v>
      </c>
      <c r="CC91" s="120" t="e">
        <f t="shared" ca="1" si="36"/>
        <v>#VALUE!</v>
      </c>
    </row>
    <row r="92" spans="1:81" s="10" customFormat="1" ht="25.15" customHeight="1" x14ac:dyDescent="0.2">
      <c r="A92" s="52" t="str">
        <f t="shared" si="67"/>
        <v/>
      </c>
      <c r="B92" s="157" t="e">
        <f t="shared" ca="1" si="37"/>
        <v>#VALUE!</v>
      </c>
      <c r="C92" s="157" t="e">
        <f t="shared" ca="1" si="38"/>
        <v>#VALUE!</v>
      </c>
      <c r="D92" s="29"/>
      <c r="E92" s="155" t="str">
        <f ca="1">IFERROR(INDIRECT(ADDRESS(MATCH(D92,CatModules!C:C,0),2,1,1,"CatModules")),"")</f>
        <v/>
      </c>
      <c r="F92" s="96"/>
      <c r="G92" s="156" t="str">
        <f ca="1">IFERROR(INDIRECT(ADDRESS(MATCH(CONCATENATE(E92,"-",F92),CatInt!K:K,0),3,1,1,"CatInt")),"")</f>
        <v/>
      </c>
      <c r="H92" s="45" t="str">
        <f>IF(F92="","",VLOOKUP(F92,#REF!,2,FALSE))</f>
        <v/>
      </c>
      <c r="I92" s="29"/>
      <c r="J92" s="155" t="e">
        <f t="shared" si="39"/>
        <v>#VALUE!</v>
      </c>
      <c r="K92" s="155" t="e">
        <f t="shared" si="40"/>
        <v>#VALUE!</v>
      </c>
      <c r="L92" s="153"/>
      <c r="M92" s="126"/>
      <c r="N92" s="151" t="e">
        <f ca="1">VLOOKUP(M92,CatProd!B:G,6,FALSE)</f>
        <v>#N/A</v>
      </c>
      <c r="O92" s="127"/>
      <c r="P92" s="175" t="e">
        <f ca="1">VLOOKUP(CONCATENATE(N92,"-",O92),CatProdSpec!H:I,2,FALSE)</f>
        <v>#N/A</v>
      </c>
      <c r="Q92" s="30"/>
      <c r="R92" s="149" t="str">
        <f>IFERROR(VLOOKUP(Q92,Setup!D$16:E$25,2,FALSE),"")</f>
        <v/>
      </c>
      <c r="S92" s="51" t="str">
        <f ca="1">IFERROR(IF(OR(I92="",VLOOKUP(I92,CatCostInp!$E$2:$K$88,7,FALSE)=0),"",VLOOKUP(I92,CatCostInp!$E$2:$K$88,7,FALSE)),"")</f>
        <v/>
      </c>
      <c r="T92" s="4" t="e">
        <f>VLOOKUP(U92,#REF!,2,FALSE)</f>
        <v>#REF!</v>
      </c>
      <c r="U92" s="30"/>
      <c r="V92" s="1" t="str">
        <f ca="1">IF(U92=Setup!$C$10,"Grant",IF(Pharmaceuticals!U92=Setup!$C$11,"Local",IF(Pharmaceuticals!U92=Setup!$C$12,"Other","")))</f>
        <v/>
      </c>
      <c r="W92" s="33"/>
      <c r="X92" s="148"/>
      <c r="Y92" s="33"/>
      <c r="Z92" s="36" t="str">
        <f t="shared" si="41"/>
        <v/>
      </c>
      <c r="AA92" s="35"/>
      <c r="AB92" s="32" t="str">
        <f t="shared" si="42"/>
        <v/>
      </c>
      <c r="AC92" s="35"/>
      <c r="AD92" s="32" t="str">
        <f t="shared" si="43"/>
        <v/>
      </c>
      <c r="AE92" s="35"/>
      <c r="AF92" s="36" t="str">
        <f t="shared" si="44"/>
        <v/>
      </c>
      <c r="AG92" s="36" t="str">
        <f t="shared" si="45"/>
        <v/>
      </c>
      <c r="AH92" s="36" t="str">
        <f t="shared" si="46"/>
        <v/>
      </c>
      <c r="AI92" s="55"/>
      <c r="AJ92" s="37"/>
      <c r="AK92" s="148"/>
      <c r="AL92" s="35"/>
      <c r="AM92" s="32" t="str">
        <f t="shared" si="47"/>
        <v/>
      </c>
      <c r="AN92" s="35"/>
      <c r="AO92" s="32" t="str">
        <f t="shared" si="48"/>
        <v/>
      </c>
      <c r="AP92" s="35"/>
      <c r="AQ92" s="32" t="str">
        <f t="shared" si="49"/>
        <v/>
      </c>
      <c r="AR92" s="35"/>
      <c r="AS92" s="36" t="str">
        <f t="shared" si="50"/>
        <v/>
      </c>
      <c r="AT92" s="36" t="str">
        <f t="shared" si="51"/>
        <v/>
      </c>
      <c r="AU92" s="36" t="str">
        <f t="shared" si="52"/>
        <v/>
      </c>
      <c r="AV92" s="55"/>
      <c r="AW92" s="34"/>
      <c r="AX92" s="148"/>
      <c r="AY92" s="34"/>
      <c r="AZ92" s="32" t="str">
        <f t="shared" si="53"/>
        <v/>
      </c>
      <c r="BA92" s="34"/>
      <c r="BB92" s="32" t="str">
        <f t="shared" si="54"/>
        <v/>
      </c>
      <c r="BC92" s="34"/>
      <c r="BD92" s="32" t="str">
        <f t="shared" si="55"/>
        <v/>
      </c>
      <c r="BE92" s="35"/>
      <c r="BF92" s="36" t="str">
        <f t="shared" si="56"/>
        <v/>
      </c>
      <c r="BG92" s="36" t="str">
        <f t="shared" si="57"/>
        <v/>
      </c>
      <c r="BH92" s="36" t="str">
        <f t="shared" si="58"/>
        <v/>
      </c>
      <c r="BI92" s="55"/>
      <c r="BJ92" s="34"/>
      <c r="BK92" s="148"/>
      <c r="BL92" s="34"/>
      <c r="BM92" s="32" t="str">
        <f t="shared" si="59"/>
        <v/>
      </c>
      <c r="BN92" s="34"/>
      <c r="BO92" s="32" t="str">
        <f t="shared" si="60"/>
        <v/>
      </c>
      <c r="BP92" s="34"/>
      <c r="BQ92" s="32" t="str">
        <f t="shared" si="61"/>
        <v/>
      </c>
      <c r="BR92" s="34"/>
      <c r="BS92" s="36" t="str">
        <f t="shared" si="62"/>
        <v/>
      </c>
      <c r="BT92" s="36" t="str">
        <f t="shared" si="63"/>
        <v/>
      </c>
      <c r="BU92" s="36" t="str">
        <f t="shared" si="64"/>
        <v/>
      </c>
      <c r="BV92" s="55"/>
      <c r="BW92" s="36" t="str">
        <f t="shared" si="65"/>
        <v/>
      </c>
      <c r="BX92" s="36" t="str">
        <f t="shared" si="66"/>
        <v/>
      </c>
      <c r="BY92" s="31"/>
      <c r="BZ92" s="38"/>
      <c r="CB92" s="120" t="e">
        <f t="shared" ca="1" si="35"/>
        <v>#VALUE!</v>
      </c>
      <c r="CC92" s="120" t="e">
        <f t="shared" ca="1" si="36"/>
        <v>#VALUE!</v>
      </c>
    </row>
    <row r="93" spans="1:81" s="10" customFormat="1" ht="25.15" customHeight="1" x14ac:dyDescent="0.2">
      <c r="A93" s="52" t="str">
        <f t="shared" si="67"/>
        <v/>
      </c>
      <c r="B93" s="157" t="e">
        <f t="shared" ca="1" si="37"/>
        <v>#VALUE!</v>
      </c>
      <c r="C93" s="157" t="e">
        <f t="shared" ca="1" si="38"/>
        <v>#VALUE!</v>
      </c>
      <c r="D93" s="29"/>
      <c r="E93" s="155" t="str">
        <f ca="1">IFERROR(INDIRECT(ADDRESS(MATCH(D93,CatModules!C:C,0),2,1,1,"CatModules")),"")</f>
        <v/>
      </c>
      <c r="F93" s="96"/>
      <c r="G93" s="156" t="str">
        <f ca="1">IFERROR(INDIRECT(ADDRESS(MATCH(CONCATENATE(E93,"-",F93),CatInt!K:K,0),3,1,1,"CatInt")),"")</f>
        <v/>
      </c>
      <c r="H93" s="45" t="str">
        <f>IF(F93="","",VLOOKUP(F93,#REF!,2,FALSE))</f>
        <v/>
      </c>
      <c r="I93" s="29"/>
      <c r="J93" s="155" t="e">
        <f t="shared" si="39"/>
        <v>#VALUE!</v>
      </c>
      <c r="K93" s="155" t="e">
        <f t="shared" si="40"/>
        <v>#VALUE!</v>
      </c>
      <c r="L93" s="153"/>
      <c r="M93" s="126"/>
      <c r="N93" s="151" t="e">
        <f ca="1">VLOOKUP(M93,CatProd!B:G,6,FALSE)</f>
        <v>#N/A</v>
      </c>
      <c r="O93" s="127"/>
      <c r="P93" s="175" t="e">
        <f ca="1">VLOOKUP(CONCATENATE(N93,"-",O93),CatProdSpec!H:I,2,FALSE)</f>
        <v>#N/A</v>
      </c>
      <c r="Q93" s="30"/>
      <c r="R93" s="149" t="str">
        <f>IFERROR(VLOOKUP(Q93,Setup!D$16:E$25,2,FALSE),"")</f>
        <v/>
      </c>
      <c r="S93" s="51" t="str">
        <f ca="1">IFERROR(IF(OR(I93="",VLOOKUP(I93,CatCostInp!$E$2:$K$88,7,FALSE)=0),"",VLOOKUP(I93,CatCostInp!$E$2:$K$88,7,FALSE)),"")</f>
        <v/>
      </c>
      <c r="T93" s="4" t="e">
        <f>VLOOKUP(U93,#REF!,2,FALSE)</f>
        <v>#REF!</v>
      </c>
      <c r="U93" s="30"/>
      <c r="V93" s="1" t="str">
        <f ca="1">IF(U93=Setup!$C$10,"Grant",IF(Pharmaceuticals!U93=Setup!$C$11,"Local",IF(Pharmaceuticals!U93=Setup!$C$12,"Other","")))</f>
        <v/>
      </c>
      <c r="W93" s="33"/>
      <c r="X93" s="148"/>
      <c r="Y93" s="33"/>
      <c r="Z93" s="36" t="str">
        <f t="shared" si="41"/>
        <v/>
      </c>
      <c r="AA93" s="35"/>
      <c r="AB93" s="32" t="str">
        <f t="shared" si="42"/>
        <v/>
      </c>
      <c r="AC93" s="35"/>
      <c r="AD93" s="32" t="str">
        <f t="shared" si="43"/>
        <v/>
      </c>
      <c r="AE93" s="35"/>
      <c r="AF93" s="36" t="str">
        <f t="shared" si="44"/>
        <v/>
      </c>
      <c r="AG93" s="36" t="str">
        <f t="shared" si="45"/>
        <v/>
      </c>
      <c r="AH93" s="36" t="str">
        <f t="shared" si="46"/>
        <v/>
      </c>
      <c r="AI93" s="55"/>
      <c r="AJ93" s="37"/>
      <c r="AK93" s="148"/>
      <c r="AL93" s="35"/>
      <c r="AM93" s="32" t="str">
        <f t="shared" si="47"/>
        <v/>
      </c>
      <c r="AN93" s="35"/>
      <c r="AO93" s="32" t="str">
        <f t="shared" si="48"/>
        <v/>
      </c>
      <c r="AP93" s="35"/>
      <c r="AQ93" s="32" t="str">
        <f t="shared" si="49"/>
        <v/>
      </c>
      <c r="AR93" s="35"/>
      <c r="AS93" s="36" t="str">
        <f t="shared" si="50"/>
        <v/>
      </c>
      <c r="AT93" s="36" t="str">
        <f t="shared" si="51"/>
        <v/>
      </c>
      <c r="AU93" s="36" t="str">
        <f t="shared" si="52"/>
        <v/>
      </c>
      <c r="AV93" s="55"/>
      <c r="AW93" s="34"/>
      <c r="AX93" s="148"/>
      <c r="AY93" s="34"/>
      <c r="AZ93" s="32" t="str">
        <f t="shared" si="53"/>
        <v/>
      </c>
      <c r="BA93" s="34"/>
      <c r="BB93" s="32" t="str">
        <f t="shared" si="54"/>
        <v/>
      </c>
      <c r="BC93" s="34"/>
      <c r="BD93" s="32" t="str">
        <f t="shared" si="55"/>
        <v/>
      </c>
      <c r="BE93" s="35"/>
      <c r="BF93" s="36" t="str">
        <f t="shared" si="56"/>
        <v/>
      </c>
      <c r="BG93" s="36" t="str">
        <f t="shared" si="57"/>
        <v/>
      </c>
      <c r="BH93" s="36" t="str">
        <f t="shared" si="58"/>
        <v/>
      </c>
      <c r="BI93" s="55"/>
      <c r="BJ93" s="34"/>
      <c r="BK93" s="148"/>
      <c r="BL93" s="34"/>
      <c r="BM93" s="32" t="str">
        <f t="shared" si="59"/>
        <v/>
      </c>
      <c r="BN93" s="34"/>
      <c r="BO93" s="32" t="str">
        <f t="shared" si="60"/>
        <v/>
      </c>
      <c r="BP93" s="34"/>
      <c r="BQ93" s="32" t="str">
        <f t="shared" si="61"/>
        <v/>
      </c>
      <c r="BR93" s="34"/>
      <c r="BS93" s="36" t="str">
        <f t="shared" si="62"/>
        <v/>
      </c>
      <c r="BT93" s="36" t="str">
        <f t="shared" si="63"/>
        <v/>
      </c>
      <c r="BU93" s="36" t="str">
        <f t="shared" si="64"/>
        <v/>
      </c>
      <c r="BV93" s="55"/>
      <c r="BW93" s="36" t="str">
        <f t="shared" si="65"/>
        <v/>
      </c>
      <c r="BX93" s="36" t="str">
        <f t="shared" si="66"/>
        <v/>
      </c>
      <c r="BY93" s="31"/>
      <c r="BZ93" s="38"/>
      <c r="CB93" s="120" t="e">
        <f t="shared" ca="1" si="35"/>
        <v>#VALUE!</v>
      </c>
      <c r="CC93" s="120" t="e">
        <f t="shared" ca="1" si="36"/>
        <v>#VALUE!</v>
      </c>
    </row>
    <row r="94" spans="1:81" s="10" customFormat="1" ht="25.15" customHeight="1" x14ac:dyDescent="0.2">
      <c r="A94" s="52" t="str">
        <f t="shared" si="67"/>
        <v/>
      </c>
      <c r="B94" s="157" t="e">
        <f t="shared" ca="1" si="37"/>
        <v>#VALUE!</v>
      </c>
      <c r="C94" s="157" t="e">
        <f t="shared" ca="1" si="38"/>
        <v>#VALUE!</v>
      </c>
      <c r="D94" s="29"/>
      <c r="E94" s="155" t="str">
        <f ca="1">IFERROR(INDIRECT(ADDRESS(MATCH(D94,CatModules!C:C,0),2,1,1,"CatModules")),"")</f>
        <v/>
      </c>
      <c r="F94" s="96"/>
      <c r="G94" s="156" t="str">
        <f ca="1">IFERROR(INDIRECT(ADDRESS(MATCH(CONCATENATE(E94,"-",F94),CatInt!K:K,0),3,1,1,"CatInt")),"")</f>
        <v/>
      </c>
      <c r="H94" s="45" t="str">
        <f>IF(F94="","",VLOOKUP(F94,#REF!,2,FALSE))</f>
        <v/>
      </c>
      <c r="I94" s="29"/>
      <c r="J94" s="155" t="e">
        <f t="shared" si="39"/>
        <v>#VALUE!</v>
      </c>
      <c r="K94" s="155" t="e">
        <f t="shared" si="40"/>
        <v>#VALUE!</v>
      </c>
      <c r="L94" s="153"/>
      <c r="M94" s="126"/>
      <c r="N94" s="151" t="e">
        <f ca="1">VLOOKUP(M94,CatProd!B:G,6,FALSE)</f>
        <v>#N/A</v>
      </c>
      <c r="O94" s="127"/>
      <c r="P94" s="175" t="e">
        <f ca="1">VLOOKUP(CONCATENATE(N94,"-",O94),CatProdSpec!H:I,2,FALSE)</f>
        <v>#N/A</v>
      </c>
      <c r="Q94" s="30"/>
      <c r="R94" s="149" t="str">
        <f>IFERROR(VLOOKUP(Q94,Setup!D$16:E$25,2,FALSE),"")</f>
        <v/>
      </c>
      <c r="S94" s="51" t="str">
        <f ca="1">IFERROR(IF(OR(I94="",VLOOKUP(I94,CatCostInp!$E$2:$K$88,7,FALSE)=0),"",VLOOKUP(I94,CatCostInp!$E$2:$K$88,7,FALSE)),"")</f>
        <v/>
      </c>
      <c r="T94" s="4" t="e">
        <f>VLOOKUP(U94,#REF!,2,FALSE)</f>
        <v>#REF!</v>
      </c>
      <c r="U94" s="30"/>
      <c r="V94" s="1" t="str">
        <f ca="1">IF(U94=Setup!$C$10,"Grant",IF(Pharmaceuticals!U94=Setup!$C$11,"Local",IF(Pharmaceuticals!U94=Setup!$C$12,"Other","")))</f>
        <v/>
      </c>
      <c r="W94" s="33"/>
      <c r="X94" s="148"/>
      <c r="Y94" s="33"/>
      <c r="Z94" s="36" t="str">
        <f t="shared" si="41"/>
        <v/>
      </c>
      <c r="AA94" s="35"/>
      <c r="AB94" s="32" t="str">
        <f t="shared" si="42"/>
        <v/>
      </c>
      <c r="AC94" s="35"/>
      <c r="AD94" s="32" t="str">
        <f t="shared" si="43"/>
        <v/>
      </c>
      <c r="AE94" s="35"/>
      <c r="AF94" s="36" t="str">
        <f t="shared" si="44"/>
        <v/>
      </c>
      <c r="AG94" s="36" t="str">
        <f t="shared" si="45"/>
        <v/>
      </c>
      <c r="AH94" s="36" t="str">
        <f t="shared" si="46"/>
        <v/>
      </c>
      <c r="AI94" s="55"/>
      <c r="AJ94" s="37"/>
      <c r="AK94" s="148"/>
      <c r="AL94" s="35"/>
      <c r="AM94" s="32" t="str">
        <f t="shared" si="47"/>
        <v/>
      </c>
      <c r="AN94" s="35"/>
      <c r="AO94" s="32" t="str">
        <f t="shared" si="48"/>
        <v/>
      </c>
      <c r="AP94" s="35"/>
      <c r="AQ94" s="32" t="str">
        <f t="shared" si="49"/>
        <v/>
      </c>
      <c r="AR94" s="35"/>
      <c r="AS94" s="36" t="str">
        <f t="shared" si="50"/>
        <v/>
      </c>
      <c r="AT94" s="36" t="str">
        <f t="shared" si="51"/>
        <v/>
      </c>
      <c r="AU94" s="36" t="str">
        <f t="shared" si="52"/>
        <v/>
      </c>
      <c r="AV94" s="55"/>
      <c r="AW94" s="34"/>
      <c r="AX94" s="148"/>
      <c r="AY94" s="34"/>
      <c r="AZ94" s="32" t="str">
        <f t="shared" si="53"/>
        <v/>
      </c>
      <c r="BA94" s="34"/>
      <c r="BB94" s="32" t="str">
        <f t="shared" si="54"/>
        <v/>
      </c>
      <c r="BC94" s="34"/>
      <c r="BD94" s="32" t="str">
        <f t="shared" si="55"/>
        <v/>
      </c>
      <c r="BE94" s="35"/>
      <c r="BF94" s="36" t="str">
        <f t="shared" si="56"/>
        <v/>
      </c>
      <c r="BG94" s="36" t="str">
        <f t="shared" si="57"/>
        <v/>
      </c>
      <c r="BH94" s="36" t="str">
        <f t="shared" si="58"/>
        <v/>
      </c>
      <c r="BI94" s="55"/>
      <c r="BJ94" s="34"/>
      <c r="BK94" s="148"/>
      <c r="BL94" s="34"/>
      <c r="BM94" s="32" t="str">
        <f t="shared" si="59"/>
        <v/>
      </c>
      <c r="BN94" s="34"/>
      <c r="BO94" s="32" t="str">
        <f t="shared" si="60"/>
        <v/>
      </c>
      <c r="BP94" s="34"/>
      <c r="BQ94" s="32" t="str">
        <f t="shared" si="61"/>
        <v/>
      </c>
      <c r="BR94" s="34"/>
      <c r="BS94" s="36" t="str">
        <f t="shared" si="62"/>
        <v/>
      </c>
      <c r="BT94" s="36" t="str">
        <f t="shared" si="63"/>
        <v/>
      </c>
      <c r="BU94" s="36" t="str">
        <f t="shared" si="64"/>
        <v/>
      </c>
      <c r="BV94" s="55"/>
      <c r="BW94" s="36" t="str">
        <f t="shared" si="65"/>
        <v/>
      </c>
      <c r="BX94" s="36" t="str">
        <f t="shared" si="66"/>
        <v/>
      </c>
      <c r="BY94" s="31"/>
      <c r="BZ94" s="38"/>
      <c r="CB94" s="120" t="e">
        <f t="shared" ca="1" si="35"/>
        <v>#VALUE!</v>
      </c>
      <c r="CC94" s="120" t="e">
        <f t="shared" ca="1" si="36"/>
        <v>#VALUE!</v>
      </c>
    </row>
    <row r="95" spans="1:81" s="10" customFormat="1" ht="25.15" customHeight="1" x14ac:dyDescent="0.2">
      <c r="A95" s="52" t="str">
        <f t="shared" si="67"/>
        <v/>
      </c>
      <c r="B95" s="157" t="e">
        <f t="shared" ca="1" si="37"/>
        <v>#VALUE!</v>
      </c>
      <c r="C95" s="157" t="e">
        <f t="shared" ca="1" si="38"/>
        <v>#VALUE!</v>
      </c>
      <c r="D95" s="29"/>
      <c r="E95" s="155" t="str">
        <f ca="1">IFERROR(INDIRECT(ADDRESS(MATCH(D95,CatModules!C:C,0),2,1,1,"CatModules")),"")</f>
        <v/>
      </c>
      <c r="F95" s="96"/>
      <c r="G95" s="156" t="str">
        <f ca="1">IFERROR(INDIRECT(ADDRESS(MATCH(CONCATENATE(E95,"-",F95),CatInt!K:K,0),3,1,1,"CatInt")),"")</f>
        <v/>
      </c>
      <c r="H95" s="45" t="str">
        <f>IF(F95="","",VLOOKUP(F95,#REF!,2,FALSE))</f>
        <v/>
      </c>
      <c r="I95" s="29"/>
      <c r="J95" s="155" t="e">
        <f t="shared" si="39"/>
        <v>#VALUE!</v>
      </c>
      <c r="K95" s="155" t="e">
        <f t="shared" si="40"/>
        <v>#VALUE!</v>
      </c>
      <c r="L95" s="153"/>
      <c r="M95" s="126"/>
      <c r="N95" s="151" t="e">
        <f ca="1">VLOOKUP(M95,CatProd!B:G,6,FALSE)</f>
        <v>#N/A</v>
      </c>
      <c r="O95" s="127"/>
      <c r="P95" s="175" t="e">
        <f ca="1">VLOOKUP(CONCATENATE(N95,"-",O95),CatProdSpec!H:I,2,FALSE)</f>
        <v>#N/A</v>
      </c>
      <c r="Q95" s="30"/>
      <c r="R95" s="149" t="str">
        <f>IFERROR(VLOOKUP(Q95,Setup!D$16:E$25,2,FALSE),"")</f>
        <v/>
      </c>
      <c r="S95" s="51" t="str">
        <f ca="1">IFERROR(IF(OR(I95="",VLOOKUP(I95,CatCostInp!$E$2:$K$88,7,FALSE)=0),"",VLOOKUP(I95,CatCostInp!$E$2:$K$88,7,FALSE)),"")</f>
        <v/>
      </c>
      <c r="T95" s="4" t="e">
        <f>VLOOKUP(U95,#REF!,2,FALSE)</f>
        <v>#REF!</v>
      </c>
      <c r="U95" s="30"/>
      <c r="V95" s="1" t="str">
        <f ca="1">IF(U95=Setup!$C$10,"Grant",IF(Pharmaceuticals!U95=Setup!$C$11,"Local",IF(Pharmaceuticals!U95=Setup!$C$12,"Other","")))</f>
        <v/>
      </c>
      <c r="W95" s="33"/>
      <c r="X95" s="148"/>
      <c r="Y95" s="33"/>
      <c r="Z95" s="36" t="str">
        <f t="shared" si="41"/>
        <v/>
      </c>
      <c r="AA95" s="35"/>
      <c r="AB95" s="32" t="str">
        <f t="shared" si="42"/>
        <v/>
      </c>
      <c r="AC95" s="35"/>
      <c r="AD95" s="32" t="str">
        <f t="shared" si="43"/>
        <v/>
      </c>
      <c r="AE95" s="35"/>
      <c r="AF95" s="36" t="str">
        <f t="shared" si="44"/>
        <v/>
      </c>
      <c r="AG95" s="36" t="str">
        <f t="shared" si="45"/>
        <v/>
      </c>
      <c r="AH95" s="36" t="str">
        <f t="shared" si="46"/>
        <v/>
      </c>
      <c r="AI95" s="55"/>
      <c r="AJ95" s="37"/>
      <c r="AK95" s="148"/>
      <c r="AL95" s="35"/>
      <c r="AM95" s="32" t="str">
        <f t="shared" si="47"/>
        <v/>
      </c>
      <c r="AN95" s="35"/>
      <c r="AO95" s="32" t="str">
        <f t="shared" si="48"/>
        <v/>
      </c>
      <c r="AP95" s="35"/>
      <c r="AQ95" s="32" t="str">
        <f t="shared" si="49"/>
        <v/>
      </c>
      <c r="AR95" s="35"/>
      <c r="AS95" s="36" t="str">
        <f t="shared" si="50"/>
        <v/>
      </c>
      <c r="AT95" s="36" t="str">
        <f t="shared" si="51"/>
        <v/>
      </c>
      <c r="AU95" s="36" t="str">
        <f t="shared" si="52"/>
        <v/>
      </c>
      <c r="AV95" s="55"/>
      <c r="AW95" s="34"/>
      <c r="AX95" s="148"/>
      <c r="AY95" s="34"/>
      <c r="AZ95" s="32" t="str">
        <f t="shared" si="53"/>
        <v/>
      </c>
      <c r="BA95" s="34"/>
      <c r="BB95" s="32" t="str">
        <f t="shared" si="54"/>
        <v/>
      </c>
      <c r="BC95" s="34"/>
      <c r="BD95" s="32" t="str">
        <f t="shared" si="55"/>
        <v/>
      </c>
      <c r="BE95" s="35"/>
      <c r="BF95" s="36" t="str">
        <f t="shared" si="56"/>
        <v/>
      </c>
      <c r="BG95" s="36" t="str">
        <f t="shared" si="57"/>
        <v/>
      </c>
      <c r="BH95" s="36" t="str">
        <f t="shared" si="58"/>
        <v/>
      </c>
      <c r="BI95" s="55"/>
      <c r="BJ95" s="34"/>
      <c r="BK95" s="148"/>
      <c r="BL95" s="34"/>
      <c r="BM95" s="32" t="str">
        <f t="shared" si="59"/>
        <v/>
      </c>
      <c r="BN95" s="34"/>
      <c r="BO95" s="32" t="str">
        <f t="shared" si="60"/>
        <v/>
      </c>
      <c r="BP95" s="34"/>
      <c r="BQ95" s="32" t="str">
        <f t="shared" si="61"/>
        <v/>
      </c>
      <c r="BR95" s="34"/>
      <c r="BS95" s="36" t="str">
        <f t="shared" si="62"/>
        <v/>
      </c>
      <c r="BT95" s="36" t="str">
        <f t="shared" si="63"/>
        <v/>
      </c>
      <c r="BU95" s="36" t="str">
        <f t="shared" si="64"/>
        <v/>
      </c>
      <c r="BV95" s="55"/>
      <c r="BW95" s="36" t="str">
        <f t="shared" si="65"/>
        <v/>
      </c>
      <c r="BX95" s="36" t="str">
        <f t="shared" si="66"/>
        <v/>
      </c>
      <c r="BY95" s="31"/>
      <c r="BZ95" s="38"/>
      <c r="CB95" s="120" t="e">
        <f t="shared" ca="1" si="35"/>
        <v>#VALUE!</v>
      </c>
      <c r="CC95" s="120" t="e">
        <f t="shared" ca="1" si="36"/>
        <v>#VALUE!</v>
      </c>
    </row>
    <row r="96" spans="1:81" s="10" customFormat="1" ht="25.15" customHeight="1" x14ac:dyDescent="0.2">
      <c r="A96" s="52" t="str">
        <f t="shared" si="67"/>
        <v/>
      </c>
      <c r="B96" s="157" t="e">
        <f t="shared" ca="1" si="37"/>
        <v>#VALUE!</v>
      </c>
      <c r="C96" s="157" t="e">
        <f t="shared" ca="1" si="38"/>
        <v>#VALUE!</v>
      </c>
      <c r="D96" s="29"/>
      <c r="E96" s="155" t="str">
        <f ca="1">IFERROR(INDIRECT(ADDRESS(MATCH(D96,CatModules!C:C,0),2,1,1,"CatModules")),"")</f>
        <v/>
      </c>
      <c r="F96" s="96"/>
      <c r="G96" s="156" t="str">
        <f ca="1">IFERROR(INDIRECT(ADDRESS(MATCH(CONCATENATE(E96,"-",F96),CatInt!K:K,0),3,1,1,"CatInt")),"")</f>
        <v/>
      </c>
      <c r="H96" s="45" t="str">
        <f>IF(F96="","",VLOOKUP(F96,#REF!,2,FALSE))</f>
        <v/>
      </c>
      <c r="I96" s="29"/>
      <c r="J96" s="155" t="e">
        <f t="shared" si="39"/>
        <v>#VALUE!</v>
      </c>
      <c r="K96" s="155" t="e">
        <f t="shared" si="40"/>
        <v>#VALUE!</v>
      </c>
      <c r="L96" s="153"/>
      <c r="M96" s="126"/>
      <c r="N96" s="151" t="e">
        <f ca="1">VLOOKUP(M96,CatProd!B:G,6,FALSE)</f>
        <v>#N/A</v>
      </c>
      <c r="O96" s="127"/>
      <c r="P96" s="175" t="e">
        <f ca="1">VLOOKUP(CONCATENATE(N96,"-",O96),CatProdSpec!H:I,2,FALSE)</f>
        <v>#N/A</v>
      </c>
      <c r="Q96" s="30"/>
      <c r="R96" s="149" t="str">
        <f>IFERROR(VLOOKUP(Q96,Setup!D$16:E$25,2,FALSE),"")</f>
        <v/>
      </c>
      <c r="S96" s="51" t="str">
        <f ca="1">IFERROR(IF(OR(I96="",VLOOKUP(I96,CatCostInp!$E$2:$K$88,7,FALSE)=0),"",VLOOKUP(I96,CatCostInp!$E$2:$K$88,7,FALSE)),"")</f>
        <v/>
      </c>
      <c r="T96" s="4" t="e">
        <f>VLOOKUP(U96,#REF!,2,FALSE)</f>
        <v>#REF!</v>
      </c>
      <c r="U96" s="30"/>
      <c r="V96" s="1" t="str">
        <f ca="1">IF(U96=Setup!$C$10,"Grant",IF(Pharmaceuticals!U96=Setup!$C$11,"Local",IF(Pharmaceuticals!U96=Setup!$C$12,"Other","")))</f>
        <v/>
      </c>
      <c r="W96" s="33"/>
      <c r="X96" s="148"/>
      <c r="Y96" s="33"/>
      <c r="Z96" s="36" t="str">
        <f t="shared" si="41"/>
        <v/>
      </c>
      <c r="AA96" s="35"/>
      <c r="AB96" s="32" t="str">
        <f t="shared" si="42"/>
        <v/>
      </c>
      <c r="AC96" s="35"/>
      <c r="AD96" s="32" t="str">
        <f t="shared" si="43"/>
        <v/>
      </c>
      <c r="AE96" s="35"/>
      <c r="AF96" s="36" t="str">
        <f t="shared" si="44"/>
        <v/>
      </c>
      <c r="AG96" s="36" t="str">
        <f t="shared" si="45"/>
        <v/>
      </c>
      <c r="AH96" s="36" t="str">
        <f t="shared" si="46"/>
        <v/>
      </c>
      <c r="AI96" s="55"/>
      <c r="AJ96" s="37"/>
      <c r="AK96" s="148"/>
      <c r="AL96" s="35"/>
      <c r="AM96" s="32" t="str">
        <f t="shared" si="47"/>
        <v/>
      </c>
      <c r="AN96" s="35"/>
      <c r="AO96" s="32" t="str">
        <f t="shared" si="48"/>
        <v/>
      </c>
      <c r="AP96" s="35"/>
      <c r="AQ96" s="32" t="str">
        <f t="shared" si="49"/>
        <v/>
      </c>
      <c r="AR96" s="35"/>
      <c r="AS96" s="36" t="str">
        <f t="shared" si="50"/>
        <v/>
      </c>
      <c r="AT96" s="36" t="str">
        <f t="shared" si="51"/>
        <v/>
      </c>
      <c r="AU96" s="36" t="str">
        <f t="shared" si="52"/>
        <v/>
      </c>
      <c r="AV96" s="55"/>
      <c r="AW96" s="34"/>
      <c r="AX96" s="148"/>
      <c r="AY96" s="34"/>
      <c r="AZ96" s="32" t="str">
        <f t="shared" si="53"/>
        <v/>
      </c>
      <c r="BA96" s="34"/>
      <c r="BB96" s="32" t="str">
        <f t="shared" si="54"/>
        <v/>
      </c>
      <c r="BC96" s="34"/>
      <c r="BD96" s="32" t="str">
        <f t="shared" si="55"/>
        <v/>
      </c>
      <c r="BE96" s="35"/>
      <c r="BF96" s="36" t="str">
        <f t="shared" si="56"/>
        <v/>
      </c>
      <c r="BG96" s="36" t="str">
        <f t="shared" si="57"/>
        <v/>
      </c>
      <c r="BH96" s="36" t="str">
        <f t="shared" si="58"/>
        <v/>
      </c>
      <c r="BI96" s="55"/>
      <c r="BJ96" s="34"/>
      <c r="BK96" s="148"/>
      <c r="BL96" s="34"/>
      <c r="BM96" s="32" t="str">
        <f t="shared" si="59"/>
        <v/>
      </c>
      <c r="BN96" s="34"/>
      <c r="BO96" s="32" t="str">
        <f t="shared" si="60"/>
        <v/>
      </c>
      <c r="BP96" s="34"/>
      <c r="BQ96" s="32" t="str">
        <f t="shared" si="61"/>
        <v/>
      </c>
      <c r="BR96" s="34"/>
      <c r="BS96" s="36" t="str">
        <f t="shared" si="62"/>
        <v/>
      </c>
      <c r="BT96" s="36" t="str">
        <f t="shared" si="63"/>
        <v/>
      </c>
      <c r="BU96" s="36" t="str">
        <f t="shared" si="64"/>
        <v/>
      </c>
      <c r="BV96" s="55"/>
      <c r="BW96" s="36" t="str">
        <f t="shared" si="65"/>
        <v/>
      </c>
      <c r="BX96" s="36" t="str">
        <f t="shared" si="66"/>
        <v/>
      </c>
      <c r="BY96" s="31"/>
      <c r="BZ96" s="38"/>
      <c r="CB96" s="120" t="e">
        <f t="shared" ca="1" si="35"/>
        <v>#VALUE!</v>
      </c>
      <c r="CC96" s="120" t="e">
        <f t="shared" ca="1" si="36"/>
        <v>#VALUE!</v>
      </c>
    </row>
    <row r="97" spans="1:81" s="10" customFormat="1" ht="25.15" customHeight="1" x14ac:dyDescent="0.2">
      <c r="A97" s="52" t="str">
        <f t="shared" si="67"/>
        <v/>
      </c>
      <c r="B97" s="157" t="e">
        <f t="shared" ca="1" si="37"/>
        <v>#VALUE!</v>
      </c>
      <c r="C97" s="157" t="e">
        <f t="shared" ca="1" si="38"/>
        <v>#VALUE!</v>
      </c>
      <c r="D97" s="29"/>
      <c r="E97" s="155" t="str">
        <f ca="1">IFERROR(INDIRECT(ADDRESS(MATCH(D97,CatModules!C:C,0),2,1,1,"CatModules")),"")</f>
        <v/>
      </c>
      <c r="F97" s="96"/>
      <c r="G97" s="156" t="str">
        <f ca="1">IFERROR(INDIRECT(ADDRESS(MATCH(CONCATENATE(E97,"-",F97),CatInt!K:K,0),3,1,1,"CatInt")),"")</f>
        <v/>
      </c>
      <c r="H97" s="45" t="str">
        <f>IF(F97="","",VLOOKUP(F97,#REF!,2,FALSE))</f>
        <v/>
      </c>
      <c r="I97" s="29"/>
      <c r="J97" s="155" t="e">
        <f t="shared" si="39"/>
        <v>#VALUE!</v>
      </c>
      <c r="K97" s="155" t="e">
        <f t="shared" si="40"/>
        <v>#VALUE!</v>
      </c>
      <c r="L97" s="153"/>
      <c r="M97" s="126"/>
      <c r="N97" s="151" t="e">
        <f ca="1">VLOOKUP(M97,CatProd!B:G,6,FALSE)</f>
        <v>#N/A</v>
      </c>
      <c r="O97" s="127"/>
      <c r="P97" s="175" t="e">
        <f ca="1">VLOOKUP(CONCATENATE(N97,"-",O97),CatProdSpec!H:I,2,FALSE)</f>
        <v>#N/A</v>
      </c>
      <c r="Q97" s="30"/>
      <c r="R97" s="149" t="str">
        <f>IFERROR(VLOOKUP(Q97,Setup!D$16:E$25,2,FALSE),"")</f>
        <v/>
      </c>
      <c r="S97" s="51" t="str">
        <f ca="1">IFERROR(IF(OR(I97="",VLOOKUP(I97,CatCostInp!$E$2:$K$88,7,FALSE)=0),"",VLOOKUP(I97,CatCostInp!$E$2:$K$88,7,FALSE)),"")</f>
        <v/>
      </c>
      <c r="T97" s="4" t="e">
        <f>VLOOKUP(U97,#REF!,2,FALSE)</f>
        <v>#REF!</v>
      </c>
      <c r="U97" s="30"/>
      <c r="V97" s="1" t="str">
        <f ca="1">IF(U97=Setup!$C$10,"Grant",IF(Pharmaceuticals!U97=Setup!$C$11,"Local",IF(Pharmaceuticals!U97=Setup!$C$12,"Other","")))</f>
        <v/>
      </c>
      <c r="W97" s="33"/>
      <c r="X97" s="148"/>
      <c r="Y97" s="33"/>
      <c r="Z97" s="36" t="str">
        <f t="shared" si="41"/>
        <v/>
      </c>
      <c r="AA97" s="35"/>
      <c r="AB97" s="32" t="str">
        <f t="shared" si="42"/>
        <v/>
      </c>
      <c r="AC97" s="35"/>
      <c r="AD97" s="32" t="str">
        <f t="shared" si="43"/>
        <v/>
      </c>
      <c r="AE97" s="35"/>
      <c r="AF97" s="36" t="str">
        <f t="shared" si="44"/>
        <v/>
      </c>
      <c r="AG97" s="36" t="str">
        <f t="shared" si="45"/>
        <v/>
      </c>
      <c r="AH97" s="36" t="str">
        <f t="shared" si="46"/>
        <v/>
      </c>
      <c r="AI97" s="55"/>
      <c r="AJ97" s="37"/>
      <c r="AK97" s="148"/>
      <c r="AL97" s="35"/>
      <c r="AM97" s="32" t="str">
        <f t="shared" si="47"/>
        <v/>
      </c>
      <c r="AN97" s="35"/>
      <c r="AO97" s="32" t="str">
        <f t="shared" si="48"/>
        <v/>
      </c>
      <c r="AP97" s="35"/>
      <c r="AQ97" s="32" t="str">
        <f t="shared" si="49"/>
        <v/>
      </c>
      <c r="AR97" s="35"/>
      <c r="AS97" s="36" t="str">
        <f t="shared" si="50"/>
        <v/>
      </c>
      <c r="AT97" s="36" t="str">
        <f t="shared" si="51"/>
        <v/>
      </c>
      <c r="AU97" s="36" t="str">
        <f t="shared" si="52"/>
        <v/>
      </c>
      <c r="AV97" s="55"/>
      <c r="AW97" s="34"/>
      <c r="AX97" s="148"/>
      <c r="AY97" s="34"/>
      <c r="AZ97" s="32" t="str">
        <f t="shared" si="53"/>
        <v/>
      </c>
      <c r="BA97" s="34"/>
      <c r="BB97" s="32" t="str">
        <f t="shared" si="54"/>
        <v/>
      </c>
      <c r="BC97" s="34"/>
      <c r="BD97" s="32" t="str">
        <f t="shared" si="55"/>
        <v/>
      </c>
      <c r="BE97" s="35"/>
      <c r="BF97" s="36" t="str">
        <f t="shared" si="56"/>
        <v/>
      </c>
      <c r="BG97" s="36" t="str">
        <f t="shared" si="57"/>
        <v/>
      </c>
      <c r="BH97" s="36" t="str">
        <f t="shared" si="58"/>
        <v/>
      </c>
      <c r="BI97" s="55"/>
      <c r="BJ97" s="34"/>
      <c r="BK97" s="148"/>
      <c r="BL97" s="34"/>
      <c r="BM97" s="32" t="str">
        <f t="shared" si="59"/>
        <v/>
      </c>
      <c r="BN97" s="34"/>
      <c r="BO97" s="32" t="str">
        <f t="shared" si="60"/>
        <v/>
      </c>
      <c r="BP97" s="34"/>
      <c r="BQ97" s="32" t="str">
        <f t="shared" si="61"/>
        <v/>
      </c>
      <c r="BR97" s="34"/>
      <c r="BS97" s="36" t="str">
        <f t="shared" si="62"/>
        <v/>
      </c>
      <c r="BT97" s="36" t="str">
        <f t="shared" si="63"/>
        <v/>
      </c>
      <c r="BU97" s="36" t="str">
        <f t="shared" si="64"/>
        <v/>
      </c>
      <c r="BV97" s="55"/>
      <c r="BW97" s="36" t="str">
        <f t="shared" si="65"/>
        <v/>
      </c>
      <c r="BX97" s="36" t="str">
        <f t="shared" si="66"/>
        <v/>
      </c>
      <c r="BY97" s="31"/>
      <c r="BZ97" s="38"/>
      <c r="CB97" s="120" t="e">
        <f t="shared" ca="1" si="35"/>
        <v>#VALUE!</v>
      </c>
      <c r="CC97" s="120" t="e">
        <f t="shared" ca="1" si="36"/>
        <v>#VALUE!</v>
      </c>
    </row>
    <row r="98" spans="1:81" s="10" customFormat="1" ht="25.15" customHeight="1" x14ac:dyDescent="0.2">
      <c r="A98" s="52" t="str">
        <f t="shared" si="67"/>
        <v/>
      </c>
      <c r="B98" s="157" t="e">
        <f t="shared" ca="1" si="37"/>
        <v>#VALUE!</v>
      </c>
      <c r="C98" s="157" t="e">
        <f t="shared" ca="1" si="38"/>
        <v>#VALUE!</v>
      </c>
      <c r="D98" s="29"/>
      <c r="E98" s="155" t="str">
        <f ca="1">IFERROR(INDIRECT(ADDRESS(MATCH(D98,CatModules!C:C,0),2,1,1,"CatModules")),"")</f>
        <v/>
      </c>
      <c r="F98" s="96"/>
      <c r="G98" s="156" t="str">
        <f ca="1">IFERROR(INDIRECT(ADDRESS(MATCH(CONCATENATE(E98,"-",F98),CatInt!K:K,0),3,1,1,"CatInt")),"")</f>
        <v/>
      </c>
      <c r="H98" s="45" t="str">
        <f>IF(F98="","",VLOOKUP(F98,#REF!,2,FALSE))</f>
        <v/>
      </c>
      <c r="I98" s="29"/>
      <c r="J98" s="155" t="e">
        <f t="shared" si="39"/>
        <v>#VALUE!</v>
      </c>
      <c r="K98" s="155" t="e">
        <f t="shared" si="40"/>
        <v>#VALUE!</v>
      </c>
      <c r="L98" s="153"/>
      <c r="M98" s="126"/>
      <c r="N98" s="151" t="e">
        <f ca="1">VLOOKUP(M98,CatProd!B:G,6,FALSE)</f>
        <v>#N/A</v>
      </c>
      <c r="O98" s="127"/>
      <c r="P98" s="175" t="e">
        <f ca="1">VLOOKUP(CONCATENATE(N98,"-",O98),CatProdSpec!H:I,2,FALSE)</f>
        <v>#N/A</v>
      </c>
      <c r="Q98" s="30"/>
      <c r="R98" s="149" t="str">
        <f>IFERROR(VLOOKUP(Q98,Setup!D$16:E$25,2,FALSE),"")</f>
        <v/>
      </c>
      <c r="S98" s="51" t="str">
        <f ca="1">IFERROR(IF(OR(I98="",VLOOKUP(I98,CatCostInp!$E$2:$K$88,7,FALSE)=0),"",VLOOKUP(I98,CatCostInp!$E$2:$K$88,7,FALSE)),"")</f>
        <v/>
      </c>
      <c r="T98" s="4" t="e">
        <f>VLOOKUP(U98,#REF!,2,FALSE)</f>
        <v>#REF!</v>
      </c>
      <c r="U98" s="30"/>
      <c r="V98" s="1" t="str">
        <f ca="1">IF(U98=Setup!$C$10,"Grant",IF(Pharmaceuticals!U98=Setup!$C$11,"Local",IF(Pharmaceuticals!U98=Setup!$C$12,"Other","")))</f>
        <v/>
      </c>
      <c r="W98" s="33"/>
      <c r="X98" s="148"/>
      <c r="Y98" s="33"/>
      <c r="Z98" s="36" t="str">
        <f t="shared" si="41"/>
        <v/>
      </c>
      <c r="AA98" s="35"/>
      <c r="AB98" s="32" t="str">
        <f t="shared" si="42"/>
        <v/>
      </c>
      <c r="AC98" s="35"/>
      <c r="AD98" s="32" t="str">
        <f t="shared" si="43"/>
        <v/>
      </c>
      <c r="AE98" s="35"/>
      <c r="AF98" s="36" t="str">
        <f t="shared" si="44"/>
        <v/>
      </c>
      <c r="AG98" s="36" t="str">
        <f t="shared" si="45"/>
        <v/>
      </c>
      <c r="AH98" s="36" t="str">
        <f t="shared" si="46"/>
        <v/>
      </c>
      <c r="AI98" s="55"/>
      <c r="AJ98" s="37"/>
      <c r="AK98" s="148"/>
      <c r="AL98" s="35"/>
      <c r="AM98" s="32" t="str">
        <f t="shared" si="47"/>
        <v/>
      </c>
      <c r="AN98" s="35"/>
      <c r="AO98" s="32" t="str">
        <f t="shared" si="48"/>
        <v/>
      </c>
      <c r="AP98" s="35"/>
      <c r="AQ98" s="32" t="str">
        <f t="shared" si="49"/>
        <v/>
      </c>
      <c r="AR98" s="35"/>
      <c r="AS98" s="36" t="str">
        <f t="shared" si="50"/>
        <v/>
      </c>
      <c r="AT98" s="36" t="str">
        <f t="shared" si="51"/>
        <v/>
      </c>
      <c r="AU98" s="36" t="str">
        <f t="shared" si="52"/>
        <v/>
      </c>
      <c r="AV98" s="55"/>
      <c r="AW98" s="34"/>
      <c r="AX98" s="148"/>
      <c r="AY98" s="34"/>
      <c r="AZ98" s="32" t="str">
        <f t="shared" si="53"/>
        <v/>
      </c>
      <c r="BA98" s="34"/>
      <c r="BB98" s="32" t="str">
        <f t="shared" si="54"/>
        <v/>
      </c>
      <c r="BC98" s="34"/>
      <c r="BD98" s="32" t="str">
        <f t="shared" si="55"/>
        <v/>
      </c>
      <c r="BE98" s="35"/>
      <c r="BF98" s="36" t="str">
        <f t="shared" si="56"/>
        <v/>
      </c>
      <c r="BG98" s="36" t="str">
        <f t="shared" si="57"/>
        <v/>
      </c>
      <c r="BH98" s="36" t="str">
        <f t="shared" si="58"/>
        <v/>
      </c>
      <c r="BI98" s="55"/>
      <c r="BJ98" s="34"/>
      <c r="BK98" s="148"/>
      <c r="BL98" s="34"/>
      <c r="BM98" s="32" t="str">
        <f t="shared" si="59"/>
        <v/>
      </c>
      <c r="BN98" s="34"/>
      <c r="BO98" s="32" t="str">
        <f t="shared" si="60"/>
        <v/>
      </c>
      <c r="BP98" s="34"/>
      <c r="BQ98" s="32" t="str">
        <f t="shared" si="61"/>
        <v/>
      </c>
      <c r="BR98" s="34"/>
      <c r="BS98" s="36" t="str">
        <f t="shared" si="62"/>
        <v/>
      </c>
      <c r="BT98" s="36" t="str">
        <f t="shared" si="63"/>
        <v/>
      </c>
      <c r="BU98" s="36" t="str">
        <f t="shared" si="64"/>
        <v/>
      </c>
      <c r="BV98" s="55"/>
      <c r="BW98" s="36" t="str">
        <f t="shared" si="65"/>
        <v/>
      </c>
      <c r="BX98" s="36" t="str">
        <f t="shared" si="66"/>
        <v/>
      </c>
      <c r="BY98" s="31"/>
      <c r="BZ98" s="38"/>
      <c r="CB98" s="120" t="e">
        <f t="shared" ca="1" si="35"/>
        <v>#VALUE!</v>
      </c>
      <c r="CC98" s="120" t="e">
        <f t="shared" ca="1" si="36"/>
        <v>#VALUE!</v>
      </c>
    </row>
    <row r="99" spans="1:81" s="10" customFormat="1" ht="25.15" customHeight="1" x14ac:dyDescent="0.2">
      <c r="A99" s="52" t="str">
        <f t="shared" si="67"/>
        <v/>
      </c>
      <c r="B99" s="157" t="e">
        <f t="shared" ca="1" si="37"/>
        <v>#VALUE!</v>
      </c>
      <c r="C99" s="157" t="e">
        <f t="shared" ca="1" si="38"/>
        <v>#VALUE!</v>
      </c>
      <c r="D99" s="29"/>
      <c r="E99" s="155" t="str">
        <f ca="1">IFERROR(INDIRECT(ADDRESS(MATCH(D99,CatModules!C:C,0),2,1,1,"CatModules")),"")</f>
        <v/>
      </c>
      <c r="F99" s="96"/>
      <c r="G99" s="156" t="str">
        <f ca="1">IFERROR(INDIRECT(ADDRESS(MATCH(CONCATENATE(E99,"-",F99),CatInt!K:K,0),3,1,1,"CatInt")),"")</f>
        <v/>
      </c>
      <c r="H99" s="45" t="str">
        <f>IF(F99="","",VLOOKUP(F99,#REF!,2,FALSE))</f>
        <v/>
      </c>
      <c r="I99" s="29"/>
      <c r="J99" s="155" t="e">
        <f t="shared" si="39"/>
        <v>#VALUE!</v>
      </c>
      <c r="K99" s="155" t="e">
        <f t="shared" si="40"/>
        <v>#VALUE!</v>
      </c>
      <c r="L99" s="153"/>
      <c r="M99" s="126"/>
      <c r="N99" s="151" t="e">
        <f ca="1">VLOOKUP(M99,CatProd!B:G,6,FALSE)</f>
        <v>#N/A</v>
      </c>
      <c r="O99" s="127"/>
      <c r="P99" s="175" t="e">
        <f ca="1">VLOOKUP(CONCATENATE(N99,"-",O99),CatProdSpec!H:I,2,FALSE)</f>
        <v>#N/A</v>
      </c>
      <c r="Q99" s="30"/>
      <c r="R99" s="149" t="str">
        <f>IFERROR(VLOOKUP(Q99,Setup!D$16:E$25,2,FALSE),"")</f>
        <v/>
      </c>
      <c r="S99" s="51" t="str">
        <f ca="1">IFERROR(IF(OR(I99="",VLOOKUP(I99,CatCostInp!$E$2:$K$88,7,FALSE)=0),"",VLOOKUP(I99,CatCostInp!$E$2:$K$88,7,FALSE)),"")</f>
        <v/>
      </c>
      <c r="T99" s="4" t="e">
        <f>VLOOKUP(U99,#REF!,2,FALSE)</f>
        <v>#REF!</v>
      </c>
      <c r="U99" s="30"/>
      <c r="V99" s="1" t="str">
        <f ca="1">IF(U99=Setup!$C$10,"Grant",IF(Pharmaceuticals!U99=Setup!$C$11,"Local",IF(Pharmaceuticals!U99=Setup!$C$12,"Other","")))</f>
        <v/>
      </c>
      <c r="W99" s="33"/>
      <c r="X99" s="148"/>
      <c r="Y99" s="33"/>
      <c r="Z99" s="36" t="str">
        <f t="shared" si="41"/>
        <v/>
      </c>
      <c r="AA99" s="35"/>
      <c r="AB99" s="32" t="str">
        <f t="shared" si="42"/>
        <v/>
      </c>
      <c r="AC99" s="35"/>
      <c r="AD99" s="32" t="str">
        <f t="shared" si="43"/>
        <v/>
      </c>
      <c r="AE99" s="35"/>
      <c r="AF99" s="36" t="str">
        <f t="shared" si="44"/>
        <v/>
      </c>
      <c r="AG99" s="36" t="str">
        <f t="shared" si="45"/>
        <v/>
      </c>
      <c r="AH99" s="36" t="str">
        <f t="shared" si="46"/>
        <v/>
      </c>
      <c r="AI99" s="55"/>
      <c r="AJ99" s="37"/>
      <c r="AK99" s="148"/>
      <c r="AL99" s="35"/>
      <c r="AM99" s="32" t="str">
        <f t="shared" si="47"/>
        <v/>
      </c>
      <c r="AN99" s="35"/>
      <c r="AO99" s="32" t="str">
        <f t="shared" si="48"/>
        <v/>
      </c>
      <c r="AP99" s="35"/>
      <c r="AQ99" s="32" t="str">
        <f t="shared" si="49"/>
        <v/>
      </c>
      <c r="AR99" s="35"/>
      <c r="AS99" s="36" t="str">
        <f t="shared" si="50"/>
        <v/>
      </c>
      <c r="AT99" s="36" t="str">
        <f t="shared" si="51"/>
        <v/>
      </c>
      <c r="AU99" s="36" t="str">
        <f t="shared" si="52"/>
        <v/>
      </c>
      <c r="AV99" s="55"/>
      <c r="AW99" s="34"/>
      <c r="AX99" s="148"/>
      <c r="AY99" s="34"/>
      <c r="AZ99" s="32" t="str">
        <f t="shared" si="53"/>
        <v/>
      </c>
      <c r="BA99" s="34"/>
      <c r="BB99" s="32" t="str">
        <f t="shared" si="54"/>
        <v/>
      </c>
      <c r="BC99" s="34"/>
      <c r="BD99" s="32" t="str">
        <f t="shared" si="55"/>
        <v/>
      </c>
      <c r="BE99" s="35"/>
      <c r="BF99" s="36" t="str">
        <f t="shared" si="56"/>
        <v/>
      </c>
      <c r="BG99" s="36" t="str">
        <f t="shared" si="57"/>
        <v/>
      </c>
      <c r="BH99" s="36" t="str">
        <f t="shared" si="58"/>
        <v/>
      </c>
      <c r="BI99" s="55"/>
      <c r="BJ99" s="34"/>
      <c r="BK99" s="148"/>
      <c r="BL99" s="34"/>
      <c r="BM99" s="32" t="str">
        <f t="shared" si="59"/>
        <v/>
      </c>
      <c r="BN99" s="34"/>
      <c r="BO99" s="32" t="str">
        <f t="shared" si="60"/>
        <v/>
      </c>
      <c r="BP99" s="34"/>
      <c r="BQ99" s="32" t="str">
        <f t="shared" si="61"/>
        <v/>
      </c>
      <c r="BR99" s="34"/>
      <c r="BS99" s="36" t="str">
        <f t="shared" si="62"/>
        <v/>
      </c>
      <c r="BT99" s="36" t="str">
        <f t="shared" si="63"/>
        <v/>
      </c>
      <c r="BU99" s="36" t="str">
        <f t="shared" si="64"/>
        <v/>
      </c>
      <c r="BV99" s="55"/>
      <c r="BW99" s="36" t="str">
        <f t="shared" si="65"/>
        <v/>
      </c>
      <c r="BX99" s="36" t="str">
        <f t="shared" si="66"/>
        <v/>
      </c>
      <c r="BY99" s="31"/>
      <c r="BZ99" s="38"/>
      <c r="CB99" s="120" t="e">
        <f t="shared" ca="1" si="35"/>
        <v>#VALUE!</v>
      </c>
      <c r="CC99" s="120" t="e">
        <f t="shared" ca="1" si="36"/>
        <v>#VALUE!</v>
      </c>
    </row>
    <row r="100" spans="1:81" s="10" customFormat="1" ht="25.15" customHeight="1" x14ac:dyDescent="0.2">
      <c r="A100" s="52" t="str">
        <f t="shared" si="67"/>
        <v/>
      </c>
      <c r="B100" s="157" t="e">
        <f t="shared" ca="1" si="37"/>
        <v>#VALUE!</v>
      </c>
      <c r="C100" s="157" t="e">
        <f t="shared" ca="1" si="38"/>
        <v>#VALUE!</v>
      </c>
      <c r="D100" s="29"/>
      <c r="E100" s="155" t="str">
        <f ca="1">IFERROR(INDIRECT(ADDRESS(MATCH(D100,CatModules!C:C,0),2,1,1,"CatModules")),"")</f>
        <v/>
      </c>
      <c r="F100" s="96"/>
      <c r="G100" s="156" t="str">
        <f ca="1">IFERROR(INDIRECT(ADDRESS(MATCH(CONCATENATE(E100,"-",F100),CatInt!K:K,0),3,1,1,"CatInt")),"")</f>
        <v/>
      </c>
      <c r="H100" s="45" t="str">
        <f>IF(F100="","",VLOOKUP(F100,#REF!,2,FALSE))</f>
        <v/>
      </c>
      <c r="I100" s="29"/>
      <c r="J100" s="155" t="e">
        <f t="shared" si="39"/>
        <v>#VALUE!</v>
      </c>
      <c r="K100" s="155" t="e">
        <f t="shared" si="40"/>
        <v>#VALUE!</v>
      </c>
      <c r="L100" s="153"/>
      <c r="M100" s="126"/>
      <c r="N100" s="151" t="e">
        <f ca="1">VLOOKUP(M100,CatProd!B:G,6,FALSE)</f>
        <v>#N/A</v>
      </c>
      <c r="O100" s="127"/>
      <c r="P100" s="175" t="e">
        <f ca="1">VLOOKUP(CONCATENATE(N100,"-",O100),CatProdSpec!H:I,2,FALSE)</f>
        <v>#N/A</v>
      </c>
      <c r="Q100" s="30"/>
      <c r="R100" s="149" t="str">
        <f>IFERROR(VLOOKUP(Q100,Setup!D$16:E$25,2,FALSE),"")</f>
        <v/>
      </c>
      <c r="S100" s="51" t="str">
        <f ca="1">IFERROR(IF(OR(I100="",VLOOKUP(I100,CatCostInp!$E$2:$K$88,7,FALSE)=0),"",VLOOKUP(I100,CatCostInp!$E$2:$K$88,7,FALSE)),"")</f>
        <v/>
      </c>
      <c r="T100" s="4" t="e">
        <f>VLOOKUP(U100,#REF!,2,FALSE)</f>
        <v>#REF!</v>
      </c>
      <c r="U100" s="30"/>
      <c r="V100" s="1" t="str">
        <f ca="1">IF(U100=Setup!$C$10,"Grant",IF(Pharmaceuticals!U100=Setup!$C$11,"Local",IF(Pharmaceuticals!U100=Setup!$C$12,"Other","")))</f>
        <v/>
      </c>
      <c r="W100" s="33"/>
      <c r="X100" s="148"/>
      <c r="Y100" s="33"/>
      <c r="Z100" s="36" t="str">
        <f t="shared" si="41"/>
        <v/>
      </c>
      <c r="AA100" s="35"/>
      <c r="AB100" s="32" t="str">
        <f t="shared" si="42"/>
        <v/>
      </c>
      <c r="AC100" s="35"/>
      <c r="AD100" s="32" t="str">
        <f t="shared" si="43"/>
        <v/>
      </c>
      <c r="AE100" s="35"/>
      <c r="AF100" s="36" t="str">
        <f t="shared" si="44"/>
        <v/>
      </c>
      <c r="AG100" s="36" t="str">
        <f t="shared" si="45"/>
        <v/>
      </c>
      <c r="AH100" s="36" t="str">
        <f t="shared" si="46"/>
        <v/>
      </c>
      <c r="AI100" s="55"/>
      <c r="AJ100" s="37"/>
      <c r="AK100" s="148"/>
      <c r="AL100" s="35"/>
      <c r="AM100" s="32" t="str">
        <f t="shared" si="47"/>
        <v/>
      </c>
      <c r="AN100" s="35"/>
      <c r="AO100" s="32" t="str">
        <f t="shared" si="48"/>
        <v/>
      </c>
      <c r="AP100" s="35"/>
      <c r="AQ100" s="32" t="str">
        <f t="shared" si="49"/>
        <v/>
      </c>
      <c r="AR100" s="35"/>
      <c r="AS100" s="36" t="str">
        <f t="shared" si="50"/>
        <v/>
      </c>
      <c r="AT100" s="36" t="str">
        <f t="shared" si="51"/>
        <v/>
      </c>
      <c r="AU100" s="36" t="str">
        <f t="shared" si="52"/>
        <v/>
      </c>
      <c r="AV100" s="55"/>
      <c r="AW100" s="34"/>
      <c r="AX100" s="148"/>
      <c r="AY100" s="34"/>
      <c r="AZ100" s="32" t="str">
        <f t="shared" si="53"/>
        <v/>
      </c>
      <c r="BA100" s="34"/>
      <c r="BB100" s="32" t="str">
        <f t="shared" si="54"/>
        <v/>
      </c>
      <c r="BC100" s="34"/>
      <c r="BD100" s="32" t="str">
        <f t="shared" si="55"/>
        <v/>
      </c>
      <c r="BE100" s="35"/>
      <c r="BF100" s="36" t="str">
        <f t="shared" si="56"/>
        <v/>
      </c>
      <c r="BG100" s="36" t="str">
        <f t="shared" si="57"/>
        <v/>
      </c>
      <c r="BH100" s="36" t="str">
        <f t="shared" si="58"/>
        <v/>
      </c>
      <c r="BI100" s="55"/>
      <c r="BJ100" s="34"/>
      <c r="BK100" s="148"/>
      <c r="BL100" s="34"/>
      <c r="BM100" s="32" t="str">
        <f t="shared" si="59"/>
        <v/>
      </c>
      <c r="BN100" s="34"/>
      <c r="BO100" s="32" t="str">
        <f t="shared" si="60"/>
        <v/>
      </c>
      <c r="BP100" s="34"/>
      <c r="BQ100" s="32" t="str">
        <f t="shared" si="61"/>
        <v/>
      </c>
      <c r="BR100" s="34"/>
      <c r="BS100" s="36" t="str">
        <f t="shared" si="62"/>
        <v/>
      </c>
      <c r="BT100" s="36" t="str">
        <f t="shared" si="63"/>
        <v/>
      </c>
      <c r="BU100" s="36" t="str">
        <f t="shared" si="64"/>
        <v/>
      </c>
      <c r="BV100" s="55"/>
      <c r="BW100" s="36" t="str">
        <f t="shared" si="65"/>
        <v/>
      </c>
      <c r="BX100" s="36" t="str">
        <f t="shared" si="66"/>
        <v/>
      </c>
      <c r="BY100" s="31"/>
      <c r="BZ100" s="38"/>
      <c r="CB100" s="120" t="e">
        <f t="shared" ca="1" si="35"/>
        <v>#VALUE!</v>
      </c>
      <c r="CC100" s="120" t="e">
        <f t="shared" ca="1" si="36"/>
        <v>#VALUE!</v>
      </c>
    </row>
    <row r="101" spans="1:81" s="10" customFormat="1" ht="25.15" customHeight="1" x14ac:dyDescent="0.2">
      <c r="A101" s="52" t="str">
        <f t="shared" si="67"/>
        <v/>
      </c>
      <c r="B101" s="157" t="e">
        <f t="shared" ca="1" si="37"/>
        <v>#VALUE!</v>
      </c>
      <c r="C101" s="157" t="e">
        <f t="shared" ca="1" si="38"/>
        <v>#VALUE!</v>
      </c>
      <c r="D101" s="29"/>
      <c r="E101" s="155" t="str">
        <f ca="1">IFERROR(INDIRECT(ADDRESS(MATCH(D101,CatModules!C:C,0),2,1,1,"CatModules")),"")</f>
        <v/>
      </c>
      <c r="F101" s="96"/>
      <c r="G101" s="156" t="str">
        <f ca="1">IFERROR(INDIRECT(ADDRESS(MATCH(CONCATENATE(E101,"-",F101),CatInt!K:K,0),3,1,1,"CatInt")),"")</f>
        <v/>
      </c>
      <c r="H101" s="45" t="str">
        <f>IF(F101="","",VLOOKUP(F101,#REF!,2,FALSE))</f>
        <v/>
      </c>
      <c r="I101" s="29"/>
      <c r="J101" s="155" t="e">
        <f t="shared" si="39"/>
        <v>#VALUE!</v>
      </c>
      <c r="K101" s="155" t="e">
        <f t="shared" si="40"/>
        <v>#VALUE!</v>
      </c>
      <c r="L101" s="153"/>
      <c r="M101" s="126"/>
      <c r="N101" s="151" t="e">
        <f ca="1">VLOOKUP(M101,CatProd!B:G,6,FALSE)</f>
        <v>#N/A</v>
      </c>
      <c r="O101" s="127"/>
      <c r="P101" s="175" t="e">
        <f ca="1">VLOOKUP(CONCATENATE(N101,"-",O101),CatProdSpec!H:I,2,FALSE)</f>
        <v>#N/A</v>
      </c>
      <c r="Q101" s="30"/>
      <c r="R101" s="149" t="str">
        <f>IFERROR(VLOOKUP(Q101,Setup!D$16:E$25,2,FALSE),"")</f>
        <v/>
      </c>
      <c r="S101" s="51" t="str">
        <f ca="1">IFERROR(IF(OR(I101="",VLOOKUP(I101,CatCostInp!$E$2:$K$88,7,FALSE)=0),"",VLOOKUP(I101,CatCostInp!$E$2:$K$88,7,FALSE)),"")</f>
        <v/>
      </c>
      <c r="T101" s="4" t="e">
        <f>VLOOKUP(U101,#REF!,2,FALSE)</f>
        <v>#REF!</v>
      </c>
      <c r="U101" s="30"/>
      <c r="V101" s="1" t="str">
        <f ca="1">IF(U101=Setup!$C$10,"Grant",IF(Pharmaceuticals!U101=Setup!$C$11,"Local",IF(Pharmaceuticals!U101=Setup!$C$12,"Other","")))</f>
        <v/>
      </c>
      <c r="W101" s="33"/>
      <c r="X101" s="148"/>
      <c r="Y101" s="33"/>
      <c r="Z101" s="36" t="str">
        <f t="shared" si="41"/>
        <v/>
      </c>
      <c r="AA101" s="35"/>
      <c r="AB101" s="32" t="str">
        <f t="shared" si="42"/>
        <v/>
      </c>
      <c r="AC101" s="35"/>
      <c r="AD101" s="32" t="str">
        <f t="shared" si="43"/>
        <v/>
      </c>
      <c r="AE101" s="35"/>
      <c r="AF101" s="36" t="str">
        <f t="shared" si="44"/>
        <v/>
      </c>
      <c r="AG101" s="36" t="str">
        <f t="shared" si="45"/>
        <v/>
      </c>
      <c r="AH101" s="36" t="str">
        <f t="shared" si="46"/>
        <v/>
      </c>
      <c r="AI101" s="55"/>
      <c r="AJ101" s="37"/>
      <c r="AK101" s="148"/>
      <c r="AL101" s="35"/>
      <c r="AM101" s="32" t="str">
        <f t="shared" si="47"/>
        <v/>
      </c>
      <c r="AN101" s="35"/>
      <c r="AO101" s="32" t="str">
        <f t="shared" si="48"/>
        <v/>
      </c>
      <c r="AP101" s="35"/>
      <c r="AQ101" s="32" t="str">
        <f t="shared" si="49"/>
        <v/>
      </c>
      <c r="AR101" s="35"/>
      <c r="AS101" s="36" t="str">
        <f t="shared" si="50"/>
        <v/>
      </c>
      <c r="AT101" s="36" t="str">
        <f t="shared" si="51"/>
        <v/>
      </c>
      <c r="AU101" s="36" t="str">
        <f t="shared" si="52"/>
        <v/>
      </c>
      <c r="AV101" s="55"/>
      <c r="AW101" s="34"/>
      <c r="AX101" s="148"/>
      <c r="AY101" s="34"/>
      <c r="AZ101" s="32" t="str">
        <f t="shared" si="53"/>
        <v/>
      </c>
      <c r="BA101" s="34"/>
      <c r="BB101" s="32" t="str">
        <f t="shared" si="54"/>
        <v/>
      </c>
      <c r="BC101" s="34"/>
      <c r="BD101" s="32" t="str">
        <f t="shared" si="55"/>
        <v/>
      </c>
      <c r="BE101" s="35"/>
      <c r="BF101" s="36" t="str">
        <f t="shared" si="56"/>
        <v/>
      </c>
      <c r="BG101" s="36" t="str">
        <f t="shared" si="57"/>
        <v/>
      </c>
      <c r="BH101" s="36" t="str">
        <f t="shared" si="58"/>
        <v/>
      </c>
      <c r="BI101" s="55"/>
      <c r="BJ101" s="34"/>
      <c r="BK101" s="148"/>
      <c r="BL101" s="34"/>
      <c r="BM101" s="32" t="str">
        <f t="shared" si="59"/>
        <v/>
      </c>
      <c r="BN101" s="34"/>
      <c r="BO101" s="32" t="str">
        <f t="shared" si="60"/>
        <v/>
      </c>
      <c r="BP101" s="34"/>
      <c r="BQ101" s="32" t="str">
        <f t="shared" si="61"/>
        <v/>
      </c>
      <c r="BR101" s="34"/>
      <c r="BS101" s="36" t="str">
        <f t="shared" si="62"/>
        <v/>
      </c>
      <c r="BT101" s="36" t="str">
        <f t="shared" si="63"/>
        <v/>
      </c>
      <c r="BU101" s="36" t="str">
        <f t="shared" si="64"/>
        <v/>
      </c>
      <c r="BV101" s="55"/>
      <c r="BW101" s="36" t="str">
        <f t="shared" si="65"/>
        <v/>
      </c>
      <c r="BX101" s="36" t="str">
        <f t="shared" si="66"/>
        <v/>
      </c>
      <c r="BY101" s="31"/>
      <c r="BZ101" s="38"/>
      <c r="CB101" s="120" t="e">
        <f t="shared" ca="1" si="35"/>
        <v>#VALUE!</v>
      </c>
      <c r="CC101" s="120" t="e">
        <f t="shared" ca="1" si="36"/>
        <v>#VALUE!</v>
      </c>
    </row>
    <row r="102" spans="1:81" s="10" customFormat="1" ht="25.15" customHeight="1" x14ac:dyDescent="0.2">
      <c r="A102" s="52" t="str">
        <f t="shared" si="67"/>
        <v/>
      </c>
      <c r="B102" s="157" t="e">
        <f t="shared" ca="1" si="37"/>
        <v>#VALUE!</v>
      </c>
      <c r="C102" s="157" t="e">
        <f t="shared" ca="1" si="38"/>
        <v>#VALUE!</v>
      </c>
      <c r="D102" s="29"/>
      <c r="E102" s="155" t="str">
        <f ca="1">IFERROR(INDIRECT(ADDRESS(MATCH(D102,CatModules!C:C,0),2,1,1,"CatModules")),"")</f>
        <v/>
      </c>
      <c r="F102" s="96"/>
      <c r="G102" s="156" t="str">
        <f ca="1">IFERROR(INDIRECT(ADDRESS(MATCH(CONCATENATE(E102,"-",F102),CatInt!K:K,0),3,1,1,"CatInt")),"")</f>
        <v/>
      </c>
      <c r="H102" s="45" t="str">
        <f>IF(F102="","",VLOOKUP(F102,#REF!,2,FALSE))</f>
        <v/>
      </c>
      <c r="I102" s="29"/>
      <c r="J102" s="155" t="e">
        <f t="shared" si="39"/>
        <v>#VALUE!</v>
      </c>
      <c r="K102" s="155" t="e">
        <f t="shared" si="40"/>
        <v>#VALUE!</v>
      </c>
      <c r="L102" s="153"/>
      <c r="M102" s="126"/>
      <c r="N102" s="151" t="e">
        <f ca="1">VLOOKUP(M102,CatProd!B:G,6,FALSE)</f>
        <v>#N/A</v>
      </c>
      <c r="O102" s="127"/>
      <c r="P102" s="175" t="e">
        <f ca="1">VLOOKUP(CONCATENATE(N102,"-",O102),CatProdSpec!H:I,2,FALSE)</f>
        <v>#N/A</v>
      </c>
      <c r="Q102" s="30"/>
      <c r="R102" s="149" t="str">
        <f>IFERROR(VLOOKUP(Q102,Setup!D$16:E$25,2,FALSE),"")</f>
        <v/>
      </c>
      <c r="S102" s="51" t="str">
        <f ca="1">IFERROR(IF(OR(I102="",VLOOKUP(I102,CatCostInp!$E$2:$K$88,7,FALSE)=0),"",VLOOKUP(I102,CatCostInp!$E$2:$K$88,7,FALSE)),"")</f>
        <v/>
      </c>
      <c r="T102" s="4" t="e">
        <f>VLOOKUP(U102,#REF!,2,FALSE)</f>
        <v>#REF!</v>
      </c>
      <c r="U102" s="30"/>
      <c r="V102" s="1" t="str">
        <f ca="1">IF(U102=Setup!$C$10,"Grant",IF(Pharmaceuticals!U102=Setup!$C$11,"Local",IF(Pharmaceuticals!U102=Setup!$C$12,"Other","")))</f>
        <v/>
      </c>
      <c r="W102" s="33"/>
      <c r="X102" s="148"/>
      <c r="Y102" s="33"/>
      <c r="Z102" s="36" t="str">
        <f t="shared" si="41"/>
        <v/>
      </c>
      <c r="AA102" s="35"/>
      <c r="AB102" s="32" t="str">
        <f t="shared" si="42"/>
        <v/>
      </c>
      <c r="AC102" s="35"/>
      <c r="AD102" s="32" t="str">
        <f t="shared" si="43"/>
        <v/>
      </c>
      <c r="AE102" s="35"/>
      <c r="AF102" s="36" t="str">
        <f t="shared" si="44"/>
        <v/>
      </c>
      <c r="AG102" s="36" t="str">
        <f t="shared" si="45"/>
        <v/>
      </c>
      <c r="AH102" s="36" t="str">
        <f t="shared" si="46"/>
        <v/>
      </c>
      <c r="AI102" s="55"/>
      <c r="AJ102" s="37"/>
      <c r="AK102" s="148"/>
      <c r="AL102" s="35"/>
      <c r="AM102" s="32" t="str">
        <f t="shared" si="47"/>
        <v/>
      </c>
      <c r="AN102" s="35"/>
      <c r="AO102" s="32" t="str">
        <f t="shared" si="48"/>
        <v/>
      </c>
      <c r="AP102" s="35"/>
      <c r="AQ102" s="32" t="str">
        <f t="shared" si="49"/>
        <v/>
      </c>
      <c r="AR102" s="35"/>
      <c r="AS102" s="36" t="str">
        <f t="shared" si="50"/>
        <v/>
      </c>
      <c r="AT102" s="36" t="str">
        <f t="shared" si="51"/>
        <v/>
      </c>
      <c r="AU102" s="36" t="str">
        <f t="shared" si="52"/>
        <v/>
      </c>
      <c r="AV102" s="55"/>
      <c r="AW102" s="34"/>
      <c r="AX102" s="148"/>
      <c r="AY102" s="34"/>
      <c r="AZ102" s="32" t="str">
        <f t="shared" si="53"/>
        <v/>
      </c>
      <c r="BA102" s="34"/>
      <c r="BB102" s="32" t="str">
        <f t="shared" si="54"/>
        <v/>
      </c>
      <c r="BC102" s="34"/>
      <c r="BD102" s="32" t="str">
        <f t="shared" si="55"/>
        <v/>
      </c>
      <c r="BE102" s="35"/>
      <c r="BF102" s="36" t="str">
        <f t="shared" si="56"/>
        <v/>
      </c>
      <c r="BG102" s="36" t="str">
        <f t="shared" si="57"/>
        <v/>
      </c>
      <c r="BH102" s="36" t="str">
        <f t="shared" si="58"/>
        <v/>
      </c>
      <c r="BI102" s="55"/>
      <c r="BJ102" s="34"/>
      <c r="BK102" s="148"/>
      <c r="BL102" s="34"/>
      <c r="BM102" s="32" t="str">
        <f t="shared" si="59"/>
        <v/>
      </c>
      <c r="BN102" s="34"/>
      <c r="BO102" s="32" t="str">
        <f t="shared" si="60"/>
        <v/>
      </c>
      <c r="BP102" s="34"/>
      <c r="BQ102" s="32" t="str">
        <f t="shared" si="61"/>
        <v/>
      </c>
      <c r="BR102" s="34"/>
      <c r="BS102" s="36" t="str">
        <f t="shared" si="62"/>
        <v/>
      </c>
      <c r="BT102" s="36" t="str">
        <f t="shared" si="63"/>
        <v/>
      </c>
      <c r="BU102" s="36" t="str">
        <f t="shared" si="64"/>
        <v/>
      </c>
      <c r="BV102" s="55"/>
      <c r="BW102" s="36" t="str">
        <f t="shared" si="65"/>
        <v/>
      </c>
      <c r="BX102" s="36" t="str">
        <f t="shared" si="66"/>
        <v/>
      </c>
      <c r="BY102" s="31"/>
      <c r="BZ102" s="38"/>
      <c r="CB102" s="120" t="e">
        <f t="shared" ca="1" si="35"/>
        <v>#VALUE!</v>
      </c>
      <c r="CC102" s="120" t="e">
        <f t="shared" ca="1" si="36"/>
        <v>#VALUE!</v>
      </c>
    </row>
    <row r="103" spans="1:81" s="10" customFormat="1" ht="25.15" customHeight="1" x14ac:dyDescent="0.2">
      <c r="A103" s="52" t="str">
        <f t="shared" si="67"/>
        <v/>
      </c>
      <c r="B103" s="157" t="e">
        <f t="shared" ca="1" si="37"/>
        <v>#VALUE!</v>
      </c>
      <c r="C103" s="157" t="e">
        <f t="shared" ca="1" si="38"/>
        <v>#VALUE!</v>
      </c>
      <c r="D103" s="29"/>
      <c r="E103" s="155" t="str">
        <f ca="1">IFERROR(INDIRECT(ADDRESS(MATCH(D103,CatModules!C:C,0),2,1,1,"CatModules")),"")</f>
        <v/>
      </c>
      <c r="F103" s="96"/>
      <c r="G103" s="156" t="str">
        <f ca="1">IFERROR(INDIRECT(ADDRESS(MATCH(CONCATENATE(E103,"-",F103),CatInt!K:K,0),3,1,1,"CatInt")),"")</f>
        <v/>
      </c>
      <c r="H103" s="45" t="str">
        <f>IF(F103="","",VLOOKUP(F103,#REF!,2,FALSE))</f>
        <v/>
      </c>
      <c r="I103" s="29"/>
      <c r="J103" s="155" t="e">
        <f t="shared" si="39"/>
        <v>#VALUE!</v>
      </c>
      <c r="K103" s="155" t="e">
        <f t="shared" si="40"/>
        <v>#VALUE!</v>
      </c>
      <c r="L103" s="153"/>
      <c r="M103" s="126"/>
      <c r="N103" s="151" t="e">
        <f ca="1">VLOOKUP(M103,CatProd!B:G,6,FALSE)</f>
        <v>#N/A</v>
      </c>
      <c r="O103" s="127"/>
      <c r="P103" s="175" t="e">
        <f ca="1">VLOOKUP(CONCATENATE(N103,"-",O103),CatProdSpec!H:I,2,FALSE)</f>
        <v>#N/A</v>
      </c>
      <c r="Q103" s="30"/>
      <c r="R103" s="149" t="str">
        <f>IFERROR(VLOOKUP(Q103,Setup!D$16:E$25,2,FALSE),"")</f>
        <v/>
      </c>
      <c r="S103" s="51" t="str">
        <f ca="1">IFERROR(IF(OR(I103="",VLOOKUP(I103,CatCostInp!$E$2:$K$88,7,FALSE)=0),"",VLOOKUP(I103,CatCostInp!$E$2:$K$88,7,FALSE)),"")</f>
        <v/>
      </c>
      <c r="T103" s="4" t="e">
        <f>VLOOKUP(U103,#REF!,2,FALSE)</f>
        <v>#REF!</v>
      </c>
      <c r="U103" s="30"/>
      <c r="V103" s="1" t="str">
        <f ca="1">IF(U103=Setup!$C$10,"Grant",IF(Pharmaceuticals!U103=Setup!$C$11,"Local",IF(Pharmaceuticals!U103=Setup!$C$12,"Other","")))</f>
        <v/>
      </c>
      <c r="W103" s="33"/>
      <c r="X103" s="148"/>
      <c r="Y103" s="33"/>
      <c r="Z103" s="36" t="str">
        <f t="shared" si="41"/>
        <v/>
      </c>
      <c r="AA103" s="35"/>
      <c r="AB103" s="32" t="str">
        <f t="shared" si="42"/>
        <v/>
      </c>
      <c r="AC103" s="35"/>
      <c r="AD103" s="32" t="str">
        <f t="shared" si="43"/>
        <v/>
      </c>
      <c r="AE103" s="35"/>
      <c r="AF103" s="36" t="str">
        <f t="shared" si="44"/>
        <v/>
      </c>
      <c r="AG103" s="36" t="str">
        <f t="shared" si="45"/>
        <v/>
      </c>
      <c r="AH103" s="36" t="str">
        <f t="shared" si="46"/>
        <v/>
      </c>
      <c r="AI103" s="55"/>
      <c r="AJ103" s="37"/>
      <c r="AK103" s="148"/>
      <c r="AL103" s="35"/>
      <c r="AM103" s="32" t="str">
        <f t="shared" si="47"/>
        <v/>
      </c>
      <c r="AN103" s="35"/>
      <c r="AO103" s="32" t="str">
        <f t="shared" si="48"/>
        <v/>
      </c>
      <c r="AP103" s="35"/>
      <c r="AQ103" s="32" t="str">
        <f t="shared" si="49"/>
        <v/>
      </c>
      <c r="AR103" s="35"/>
      <c r="AS103" s="36" t="str">
        <f t="shared" si="50"/>
        <v/>
      </c>
      <c r="AT103" s="36" t="str">
        <f t="shared" si="51"/>
        <v/>
      </c>
      <c r="AU103" s="36" t="str">
        <f t="shared" si="52"/>
        <v/>
      </c>
      <c r="AV103" s="55"/>
      <c r="AW103" s="34"/>
      <c r="AX103" s="148"/>
      <c r="AY103" s="34"/>
      <c r="AZ103" s="32" t="str">
        <f t="shared" si="53"/>
        <v/>
      </c>
      <c r="BA103" s="34"/>
      <c r="BB103" s="32" t="str">
        <f t="shared" si="54"/>
        <v/>
      </c>
      <c r="BC103" s="34"/>
      <c r="BD103" s="32" t="str">
        <f t="shared" si="55"/>
        <v/>
      </c>
      <c r="BE103" s="35"/>
      <c r="BF103" s="36" t="str">
        <f t="shared" si="56"/>
        <v/>
      </c>
      <c r="BG103" s="36" t="str">
        <f t="shared" si="57"/>
        <v/>
      </c>
      <c r="BH103" s="36" t="str">
        <f t="shared" si="58"/>
        <v/>
      </c>
      <c r="BI103" s="55"/>
      <c r="BJ103" s="34"/>
      <c r="BK103" s="148"/>
      <c r="BL103" s="34"/>
      <c r="BM103" s="32" t="str">
        <f t="shared" si="59"/>
        <v/>
      </c>
      <c r="BN103" s="34"/>
      <c r="BO103" s="32" t="str">
        <f t="shared" si="60"/>
        <v/>
      </c>
      <c r="BP103" s="34"/>
      <c r="BQ103" s="32" t="str">
        <f t="shared" si="61"/>
        <v/>
      </c>
      <c r="BR103" s="34"/>
      <c r="BS103" s="36" t="str">
        <f t="shared" si="62"/>
        <v/>
      </c>
      <c r="BT103" s="36" t="str">
        <f t="shared" si="63"/>
        <v/>
      </c>
      <c r="BU103" s="36" t="str">
        <f t="shared" si="64"/>
        <v/>
      </c>
      <c r="BV103" s="55"/>
      <c r="BW103" s="36" t="str">
        <f t="shared" si="65"/>
        <v/>
      </c>
      <c r="BX103" s="36" t="str">
        <f t="shared" si="66"/>
        <v/>
      </c>
      <c r="BY103" s="31"/>
      <c r="BZ103" s="38"/>
      <c r="CB103" s="120" t="e">
        <f t="shared" ca="1" si="35"/>
        <v>#VALUE!</v>
      </c>
      <c r="CC103" s="120" t="e">
        <f t="shared" ca="1" si="36"/>
        <v>#VALUE!</v>
      </c>
    </row>
    <row r="104" spans="1:81" s="10" customFormat="1" ht="25.15" customHeight="1" x14ac:dyDescent="0.2">
      <c r="A104" s="52" t="str">
        <f t="shared" si="67"/>
        <v/>
      </c>
      <c r="B104" s="157" t="e">
        <f t="shared" ca="1" si="37"/>
        <v>#VALUE!</v>
      </c>
      <c r="C104" s="157" t="e">
        <f t="shared" ca="1" si="38"/>
        <v>#VALUE!</v>
      </c>
      <c r="D104" s="29"/>
      <c r="E104" s="155" t="str">
        <f ca="1">IFERROR(INDIRECT(ADDRESS(MATCH(D104,CatModules!C:C,0),2,1,1,"CatModules")),"")</f>
        <v/>
      </c>
      <c r="F104" s="96"/>
      <c r="G104" s="156" t="str">
        <f ca="1">IFERROR(INDIRECT(ADDRESS(MATCH(CONCATENATE(E104,"-",F104),CatInt!K:K,0),3,1,1,"CatInt")),"")</f>
        <v/>
      </c>
      <c r="H104" s="45" t="str">
        <f>IF(F104="","",VLOOKUP(F104,#REF!,2,FALSE))</f>
        <v/>
      </c>
      <c r="I104" s="29"/>
      <c r="J104" s="155" t="e">
        <f t="shared" si="39"/>
        <v>#VALUE!</v>
      </c>
      <c r="K104" s="155" t="e">
        <f t="shared" si="40"/>
        <v>#VALUE!</v>
      </c>
      <c r="L104" s="153"/>
      <c r="M104" s="126"/>
      <c r="N104" s="151" t="e">
        <f ca="1">VLOOKUP(M104,CatProd!B:G,6,FALSE)</f>
        <v>#N/A</v>
      </c>
      <c r="O104" s="127"/>
      <c r="P104" s="175" t="e">
        <f ca="1">VLOOKUP(CONCATENATE(N104,"-",O104),CatProdSpec!H:I,2,FALSE)</f>
        <v>#N/A</v>
      </c>
      <c r="Q104" s="30"/>
      <c r="R104" s="149" t="str">
        <f>IFERROR(VLOOKUP(Q104,Setup!D$16:E$25,2,FALSE),"")</f>
        <v/>
      </c>
      <c r="S104" s="51" t="str">
        <f ca="1">IFERROR(IF(OR(I104="",VLOOKUP(I104,CatCostInp!$E$2:$K$88,7,FALSE)=0),"",VLOOKUP(I104,CatCostInp!$E$2:$K$88,7,FALSE)),"")</f>
        <v/>
      </c>
      <c r="T104" s="4" t="e">
        <f>VLOOKUP(U104,#REF!,2,FALSE)</f>
        <v>#REF!</v>
      </c>
      <c r="U104" s="30"/>
      <c r="V104" s="1" t="str">
        <f ca="1">IF(U104=Setup!$C$10,"Grant",IF(Pharmaceuticals!U104=Setup!$C$11,"Local",IF(Pharmaceuticals!U104=Setup!$C$12,"Other","")))</f>
        <v/>
      </c>
      <c r="W104" s="33"/>
      <c r="X104" s="148"/>
      <c r="Y104" s="33"/>
      <c r="Z104" s="36" t="str">
        <f t="shared" si="41"/>
        <v/>
      </c>
      <c r="AA104" s="35"/>
      <c r="AB104" s="32" t="str">
        <f t="shared" si="42"/>
        <v/>
      </c>
      <c r="AC104" s="35"/>
      <c r="AD104" s="32" t="str">
        <f t="shared" si="43"/>
        <v/>
      </c>
      <c r="AE104" s="35"/>
      <c r="AF104" s="36" t="str">
        <f t="shared" si="44"/>
        <v/>
      </c>
      <c r="AG104" s="36" t="str">
        <f t="shared" si="45"/>
        <v/>
      </c>
      <c r="AH104" s="36" t="str">
        <f t="shared" si="46"/>
        <v/>
      </c>
      <c r="AI104" s="55"/>
      <c r="AJ104" s="37"/>
      <c r="AK104" s="148"/>
      <c r="AL104" s="35"/>
      <c r="AM104" s="32" t="str">
        <f t="shared" si="47"/>
        <v/>
      </c>
      <c r="AN104" s="35"/>
      <c r="AO104" s="32" t="str">
        <f t="shared" si="48"/>
        <v/>
      </c>
      <c r="AP104" s="35"/>
      <c r="AQ104" s="32" t="str">
        <f t="shared" si="49"/>
        <v/>
      </c>
      <c r="AR104" s="35"/>
      <c r="AS104" s="36" t="str">
        <f t="shared" si="50"/>
        <v/>
      </c>
      <c r="AT104" s="36" t="str">
        <f t="shared" si="51"/>
        <v/>
      </c>
      <c r="AU104" s="36" t="str">
        <f t="shared" si="52"/>
        <v/>
      </c>
      <c r="AV104" s="55"/>
      <c r="AW104" s="34"/>
      <c r="AX104" s="148"/>
      <c r="AY104" s="34"/>
      <c r="AZ104" s="32" t="str">
        <f t="shared" si="53"/>
        <v/>
      </c>
      <c r="BA104" s="34"/>
      <c r="BB104" s="32" t="str">
        <f t="shared" si="54"/>
        <v/>
      </c>
      <c r="BC104" s="34"/>
      <c r="BD104" s="32" t="str">
        <f t="shared" si="55"/>
        <v/>
      </c>
      <c r="BE104" s="35"/>
      <c r="BF104" s="36" t="str">
        <f t="shared" si="56"/>
        <v/>
      </c>
      <c r="BG104" s="36" t="str">
        <f t="shared" si="57"/>
        <v/>
      </c>
      <c r="BH104" s="36" t="str">
        <f t="shared" si="58"/>
        <v/>
      </c>
      <c r="BI104" s="55"/>
      <c r="BJ104" s="34"/>
      <c r="BK104" s="148"/>
      <c r="BL104" s="34"/>
      <c r="BM104" s="32" t="str">
        <f t="shared" si="59"/>
        <v/>
      </c>
      <c r="BN104" s="34"/>
      <c r="BO104" s="32" t="str">
        <f t="shared" si="60"/>
        <v/>
      </c>
      <c r="BP104" s="34"/>
      <c r="BQ104" s="32" t="str">
        <f t="shared" si="61"/>
        <v/>
      </c>
      <c r="BR104" s="34"/>
      <c r="BS104" s="36" t="str">
        <f t="shared" si="62"/>
        <v/>
      </c>
      <c r="BT104" s="36" t="str">
        <f t="shared" si="63"/>
        <v/>
      </c>
      <c r="BU104" s="36" t="str">
        <f t="shared" si="64"/>
        <v/>
      </c>
      <c r="BV104" s="55"/>
      <c r="BW104" s="36" t="str">
        <f t="shared" si="65"/>
        <v/>
      </c>
      <c r="BX104" s="36" t="str">
        <f t="shared" si="66"/>
        <v/>
      </c>
      <c r="BY104" s="31"/>
      <c r="BZ104" s="38"/>
      <c r="CB104" s="120" t="e">
        <f t="shared" ca="1" si="35"/>
        <v>#VALUE!</v>
      </c>
      <c r="CC104" s="120" t="e">
        <f t="shared" ca="1" si="36"/>
        <v>#VALUE!</v>
      </c>
    </row>
    <row r="105" spans="1:81" s="10" customFormat="1" ht="25.15" customHeight="1" x14ac:dyDescent="0.2">
      <c r="A105" s="52" t="str">
        <f t="shared" si="67"/>
        <v/>
      </c>
      <c r="B105" s="157" t="e">
        <f t="shared" ca="1" si="37"/>
        <v>#VALUE!</v>
      </c>
      <c r="C105" s="157" t="e">
        <f t="shared" ca="1" si="38"/>
        <v>#VALUE!</v>
      </c>
      <c r="D105" s="29"/>
      <c r="E105" s="155" t="str">
        <f ca="1">IFERROR(INDIRECT(ADDRESS(MATCH(D105,CatModules!C:C,0),2,1,1,"CatModules")),"")</f>
        <v/>
      </c>
      <c r="F105" s="96"/>
      <c r="G105" s="156" t="str">
        <f ca="1">IFERROR(INDIRECT(ADDRESS(MATCH(CONCATENATE(E105,"-",F105),CatInt!K:K,0),3,1,1,"CatInt")),"")</f>
        <v/>
      </c>
      <c r="H105" s="45" t="str">
        <f>IF(F105="","",VLOOKUP(F105,#REF!,2,FALSE))</f>
        <v/>
      </c>
      <c r="I105" s="29"/>
      <c r="J105" s="155" t="e">
        <f t="shared" si="39"/>
        <v>#VALUE!</v>
      </c>
      <c r="K105" s="155" t="e">
        <f t="shared" si="40"/>
        <v>#VALUE!</v>
      </c>
      <c r="L105" s="153"/>
      <c r="M105" s="126"/>
      <c r="N105" s="151" t="e">
        <f ca="1">VLOOKUP(M105,CatProd!B:G,6,FALSE)</f>
        <v>#N/A</v>
      </c>
      <c r="O105" s="127"/>
      <c r="P105" s="175" t="e">
        <f ca="1">VLOOKUP(CONCATENATE(N105,"-",O105),CatProdSpec!H:I,2,FALSE)</f>
        <v>#N/A</v>
      </c>
      <c r="Q105" s="30"/>
      <c r="R105" s="149" t="str">
        <f>IFERROR(VLOOKUP(Q105,Setup!D$16:E$25,2,FALSE),"")</f>
        <v/>
      </c>
      <c r="S105" s="51" t="str">
        <f ca="1">IFERROR(IF(OR(I105="",VLOOKUP(I105,CatCostInp!$E$2:$K$88,7,FALSE)=0),"",VLOOKUP(I105,CatCostInp!$E$2:$K$88,7,FALSE)),"")</f>
        <v/>
      </c>
      <c r="T105" s="4" t="e">
        <f>VLOOKUP(U105,#REF!,2,FALSE)</f>
        <v>#REF!</v>
      </c>
      <c r="U105" s="30"/>
      <c r="V105" s="1" t="str">
        <f ca="1">IF(U105=Setup!$C$10,"Grant",IF(Pharmaceuticals!U105=Setup!$C$11,"Local",IF(Pharmaceuticals!U105=Setup!$C$12,"Other","")))</f>
        <v/>
      </c>
      <c r="W105" s="33"/>
      <c r="X105" s="148"/>
      <c r="Y105" s="33"/>
      <c r="Z105" s="36" t="str">
        <f t="shared" si="41"/>
        <v/>
      </c>
      <c r="AA105" s="35"/>
      <c r="AB105" s="32" t="str">
        <f t="shared" si="42"/>
        <v/>
      </c>
      <c r="AC105" s="35"/>
      <c r="AD105" s="32" t="str">
        <f t="shared" si="43"/>
        <v/>
      </c>
      <c r="AE105" s="35"/>
      <c r="AF105" s="36" t="str">
        <f t="shared" si="44"/>
        <v/>
      </c>
      <c r="AG105" s="36" t="str">
        <f t="shared" si="45"/>
        <v/>
      </c>
      <c r="AH105" s="36" t="str">
        <f t="shared" si="46"/>
        <v/>
      </c>
      <c r="AI105" s="55"/>
      <c r="AJ105" s="37"/>
      <c r="AK105" s="148"/>
      <c r="AL105" s="35"/>
      <c r="AM105" s="32" t="str">
        <f t="shared" si="47"/>
        <v/>
      </c>
      <c r="AN105" s="35"/>
      <c r="AO105" s="32" t="str">
        <f t="shared" si="48"/>
        <v/>
      </c>
      <c r="AP105" s="35"/>
      <c r="AQ105" s="32" t="str">
        <f t="shared" si="49"/>
        <v/>
      </c>
      <c r="AR105" s="35"/>
      <c r="AS105" s="36" t="str">
        <f t="shared" si="50"/>
        <v/>
      </c>
      <c r="AT105" s="36" t="str">
        <f t="shared" si="51"/>
        <v/>
      </c>
      <c r="AU105" s="36" t="str">
        <f t="shared" si="52"/>
        <v/>
      </c>
      <c r="AV105" s="55"/>
      <c r="AW105" s="34"/>
      <c r="AX105" s="148"/>
      <c r="AY105" s="34"/>
      <c r="AZ105" s="32" t="str">
        <f t="shared" si="53"/>
        <v/>
      </c>
      <c r="BA105" s="34"/>
      <c r="BB105" s="32" t="str">
        <f t="shared" si="54"/>
        <v/>
      </c>
      <c r="BC105" s="34"/>
      <c r="BD105" s="32" t="str">
        <f t="shared" si="55"/>
        <v/>
      </c>
      <c r="BE105" s="35"/>
      <c r="BF105" s="36" t="str">
        <f t="shared" si="56"/>
        <v/>
      </c>
      <c r="BG105" s="36" t="str">
        <f t="shared" si="57"/>
        <v/>
      </c>
      <c r="BH105" s="36" t="str">
        <f t="shared" si="58"/>
        <v/>
      </c>
      <c r="BI105" s="55"/>
      <c r="BJ105" s="34"/>
      <c r="BK105" s="148"/>
      <c r="BL105" s="34"/>
      <c r="BM105" s="32" t="str">
        <f t="shared" si="59"/>
        <v/>
      </c>
      <c r="BN105" s="34"/>
      <c r="BO105" s="32" t="str">
        <f t="shared" si="60"/>
        <v/>
      </c>
      <c r="BP105" s="34"/>
      <c r="BQ105" s="32" t="str">
        <f t="shared" si="61"/>
        <v/>
      </c>
      <c r="BR105" s="34"/>
      <c r="BS105" s="36" t="str">
        <f t="shared" si="62"/>
        <v/>
      </c>
      <c r="BT105" s="36" t="str">
        <f t="shared" si="63"/>
        <v/>
      </c>
      <c r="BU105" s="36" t="str">
        <f t="shared" si="64"/>
        <v/>
      </c>
      <c r="BV105" s="55"/>
      <c r="BW105" s="36" t="str">
        <f t="shared" si="65"/>
        <v/>
      </c>
      <c r="BX105" s="36" t="str">
        <f t="shared" si="66"/>
        <v/>
      </c>
      <c r="BY105" s="31"/>
      <c r="BZ105" s="38"/>
      <c r="CB105" s="120" t="e">
        <f t="shared" ca="1" si="35"/>
        <v>#VALUE!</v>
      </c>
      <c r="CC105" s="120" t="e">
        <f t="shared" ca="1" si="36"/>
        <v>#VALUE!</v>
      </c>
    </row>
    <row r="106" spans="1:81" s="10" customFormat="1" ht="25.15" customHeight="1" x14ac:dyDescent="0.2">
      <c r="A106" s="52" t="str">
        <f t="shared" si="67"/>
        <v/>
      </c>
      <c r="B106" s="157" t="e">
        <f t="shared" ca="1" si="37"/>
        <v>#VALUE!</v>
      </c>
      <c r="C106" s="157" t="e">
        <f t="shared" ca="1" si="38"/>
        <v>#VALUE!</v>
      </c>
      <c r="D106" s="29"/>
      <c r="E106" s="155" t="str">
        <f ca="1">IFERROR(INDIRECT(ADDRESS(MATCH(D106,CatModules!C:C,0),2,1,1,"CatModules")),"")</f>
        <v/>
      </c>
      <c r="F106" s="96"/>
      <c r="G106" s="156" t="str">
        <f ca="1">IFERROR(INDIRECT(ADDRESS(MATCH(CONCATENATE(E106,"-",F106),CatInt!K:K,0),3,1,1,"CatInt")),"")</f>
        <v/>
      </c>
      <c r="H106" s="45" t="str">
        <f>IF(F106="","",VLOOKUP(F106,#REF!,2,FALSE))</f>
        <v/>
      </c>
      <c r="I106" s="29"/>
      <c r="J106" s="155" t="e">
        <f t="shared" si="39"/>
        <v>#VALUE!</v>
      </c>
      <c r="K106" s="155" t="e">
        <f t="shared" si="40"/>
        <v>#VALUE!</v>
      </c>
      <c r="L106" s="153"/>
      <c r="M106" s="126"/>
      <c r="N106" s="151" t="e">
        <f ca="1">VLOOKUP(M106,CatProd!B:G,6,FALSE)</f>
        <v>#N/A</v>
      </c>
      <c r="O106" s="127"/>
      <c r="P106" s="175" t="e">
        <f ca="1">VLOOKUP(CONCATENATE(N106,"-",O106),CatProdSpec!H:I,2,FALSE)</f>
        <v>#N/A</v>
      </c>
      <c r="Q106" s="30"/>
      <c r="R106" s="149" t="str">
        <f>IFERROR(VLOOKUP(Q106,Setup!D$16:E$25,2,FALSE),"")</f>
        <v/>
      </c>
      <c r="S106" s="51" t="str">
        <f ca="1">IFERROR(IF(OR(I106="",VLOOKUP(I106,CatCostInp!$E$2:$K$88,7,FALSE)=0),"",VLOOKUP(I106,CatCostInp!$E$2:$K$88,7,FALSE)),"")</f>
        <v/>
      </c>
      <c r="T106" s="4" t="e">
        <f>VLOOKUP(U106,#REF!,2,FALSE)</f>
        <v>#REF!</v>
      </c>
      <c r="U106" s="30"/>
      <c r="V106" s="1" t="str">
        <f ca="1">IF(U106=Setup!$C$10,"Grant",IF(Pharmaceuticals!U106=Setup!$C$11,"Local",IF(Pharmaceuticals!U106=Setup!$C$12,"Other","")))</f>
        <v/>
      </c>
      <c r="W106" s="33"/>
      <c r="X106" s="148"/>
      <c r="Y106" s="33"/>
      <c r="Z106" s="36" t="str">
        <f t="shared" si="41"/>
        <v/>
      </c>
      <c r="AA106" s="35"/>
      <c r="AB106" s="32" t="str">
        <f t="shared" si="42"/>
        <v/>
      </c>
      <c r="AC106" s="35"/>
      <c r="AD106" s="32" t="str">
        <f t="shared" si="43"/>
        <v/>
      </c>
      <c r="AE106" s="35"/>
      <c r="AF106" s="36" t="str">
        <f t="shared" si="44"/>
        <v/>
      </c>
      <c r="AG106" s="36" t="str">
        <f t="shared" si="45"/>
        <v/>
      </c>
      <c r="AH106" s="36" t="str">
        <f t="shared" si="46"/>
        <v/>
      </c>
      <c r="AI106" s="55"/>
      <c r="AJ106" s="37"/>
      <c r="AK106" s="148"/>
      <c r="AL106" s="35"/>
      <c r="AM106" s="32" t="str">
        <f t="shared" si="47"/>
        <v/>
      </c>
      <c r="AN106" s="35"/>
      <c r="AO106" s="32" t="str">
        <f t="shared" si="48"/>
        <v/>
      </c>
      <c r="AP106" s="35"/>
      <c r="AQ106" s="32" t="str">
        <f t="shared" si="49"/>
        <v/>
      </c>
      <c r="AR106" s="35"/>
      <c r="AS106" s="36" t="str">
        <f t="shared" si="50"/>
        <v/>
      </c>
      <c r="AT106" s="36" t="str">
        <f t="shared" si="51"/>
        <v/>
      </c>
      <c r="AU106" s="36" t="str">
        <f t="shared" si="52"/>
        <v/>
      </c>
      <c r="AV106" s="55"/>
      <c r="AW106" s="34"/>
      <c r="AX106" s="148"/>
      <c r="AY106" s="34"/>
      <c r="AZ106" s="32" t="str">
        <f t="shared" si="53"/>
        <v/>
      </c>
      <c r="BA106" s="34"/>
      <c r="BB106" s="32" t="str">
        <f t="shared" si="54"/>
        <v/>
      </c>
      <c r="BC106" s="34"/>
      <c r="BD106" s="32" t="str">
        <f t="shared" si="55"/>
        <v/>
      </c>
      <c r="BE106" s="35"/>
      <c r="BF106" s="36" t="str">
        <f t="shared" si="56"/>
        <v/>
      </c>
      <c r="BG106" s="36" t="str">
        <f t="shared" si="57"/>
        <v/>
      </c>
      <c r="BH106" s="36" t="str">
        <f t="shared" si="58"/>
        <v/>
      </c>
      <c r="BI106" s="55"/>
      <c r="BJ106" s="34"/>
      <c r="BK106" s="148"/>
      <c r="BL106" s="34"/>
      <c r="BM106" s="32" t="str">
        <f t="shared" si="59"/>
        <v/>
      </c>
      <c r="BN106" s="34"/>
      <c r="BO106" s="32" t="str">
        <f t="shared" si="60"/>
        <v/>
      </c>
      <c r="BP106" s="34"/>
      <c r="BQ106" s="32" t="str">
        <f t="shared" si="61"/>
        <v/>
      </c>
      <c r="BR106" s="34"/>
      <c r="BS106" s="36" t="str">
        <f t="shared" si="62"/>
        <v/>
      </c>
      <c r="BT106" s="36" t="str">
        <f t="shared" si="63"/>
        <v/>
      </c>
      <c r="BU106" s="36" t="str">
        <f t="shared" si="64"/>
        <v/>
      </c>
      <c r="BV106" s="55"/>
      <c r="BW106" s="36" t="str">
        <f t="shared" si="65"/>
        <v/>
      </c>
      <c r="BX106" s="36" t="str">
        <f t="shared" si="66"/>
        <v/>
      </c>
      <c r="BY106" s="31"/>
      <c r="BZ106" s="38"/>
      <c r="CB106" s="120" t="e">
        <f t="shared" ca="1" si="35"/>
        <v>#VALUE!</v>
      </c>
      <c r="CC106" s="120" t="e">
        <f t="shared" ca="1" si="36"/>
        <v>#VALUE!</v>
      </c>
    </row>
    <row r="107" spans="1:81" s="10" customFormat="1" ht="25.15" customHeight="1" x14ac:dyDescent="0.2">
      <c r="A107" s="52" t="str">
        <f t="shared" si="67"/>
        <v/>
      </c>
      <c r="B107" s="157" t="e">
        <f t="shared" ca="1" si="37"/>
        <v>#VALUE!</v>
      </c>
      <c r="C107" s="157" t="e">
        <f t="shared" ca="1" si="38"/>
        <v>#VALUE!</v>
      </c>
      <c r="D107" s="29"/>
      <c r="E107" s="155" t="str">
        <f ca="1">IFERROR(INDIRECT(ADDRESS(MATCH(D107,CatModules!C:C,0),2,1,1,"CatModules")),"")</f>
        <v/>
      </c>
      <c r="F107" s="96"/>
      <c r="G107" s="156" t="str">
        <f ca="1">IFERROR(INDIRECT(ADDRESS(MATCH(CONCATENATE(E107,"-",F107),CatInt!K:K,0),3,1,1,"CatInt")),"")</f>
        <v/>
      </c>
      <c r="H107" s="45" t="str">
        <f>IF(F107="","",VLOOKUP(F107,#REF!,2,FALSE))</f>
        <v/>
      </c>
      <c r="I107" s="29"/>
      <c r="J107" s="155" t="e">
        <f t="shared" si="39"/>
        <v>#VALUE!</v>
      </c>
      <c r="K107" s="155" t="e">
        <f t="shared" si="40"/>
        <v>#VALUE!</v>
      </c>
      <c r="L107" s="153"/>
      <c r="M107" s="126"/>
      <c r="N107" s="151" t="e">
        <f ca="1">VLOOKUP(M107,CatProd!B:G,6,FALSE)</f>
        <v>#N/A</v>
      </c>
      <c r="O107" s="127"/>
      <c r="P107" s="175" t="e">
        <f ca="1">VLOOKUP(CONCATENATE(N107,"-",O107),CatProdSpec!H:I,2,FALSE)</f>
        <v>#N/A</v>
      </c>
      <c r="Q107" s="30"/>
      <c r="R107" s="149" t="str">
        <f>IFERROR(VLOOKUP(Q107,Setup!D$16:E$25,2,FALSE),"")</f>
        <v/>
      </c>
      <c r="S107" s="51" t="str">
        <f ca="1">IFERROR(IF(OR(I107="",VLOOKUP(I107,CatCostInp!$E$2:$K$88,7,FALSE)=0),"",VLOOKUP(I107,CatCostInp!$E$2:$K$88,7,FALSE)),"")</f>
        <v/>
      </c>
      <c r="T107" s="4" t="e">
        <f>VLOOKUP(U107,#REF!,2,FALSE)</f>
        <v>#REF!</v>
      </c>
      <c r="U107" s="30"/>
      <c r="V107" s="1" t="str">
        <f ca="1">IF(U107=Setup!$C$10,"Grant",IF(Pharmaceuticals!U107=Setup!$C$11,"Local",IF(Pharmaceuticals!U107=Setup!$C$12,"Other","")))</f>
        <v/>
      </c>
      <c r="W107" s="33"/>
      <c r="X107" s="148"/>
      <c r="Y107" s="33"/>
      <c r="Z107" s="36" t="str">
        <f t="shared" si="41"/>
        <v/>
      </c>
      <c r="AA107" s="35"/>
      <c r="AB107" s="32" t="str">
        <f t="shared" si="42"/>
        <v/>
      </c>
      <c r="AC107" s="35"/>
      <c r="AD107" s="32" t="str">
        <f t="shared" si="43"/>
        <v/>
      </c>
      <c r="AE107" s="35"/>
      <c r="AF107" s="36" t="str">
        <f t="shared" si="44"/>
        <v/>
      </c>
      <c r="AG107" s="36" t="str">
        <f t="shared" si="45"/>
        <v/>
      </c>
      <c r="AH107" s="36" t="str">
        <f t="shared" si="46"/>
        <v/>
      </c>
      <c r="AI107" s="55"/>
      <c r="AJ107" s="37"/>
      <c r="AK107" s="148"/>
      <c r="AL107" s="35"/>
      <c r="AM107" s="32" t="str">
        <f t="shared" si="47"/>
        <v/>
      </c>
      <c r="AN107" s="35"/>
      <c r="AO107" s="32" t="str">
        <f t="shared" si="48"/>
        <v/>
      </c>
      <c r="AP107" s="35"/>
      <c r="AQ107" s="32" t="str">
        <f t="shared" si="49"/>
        <v/>
      </c>
      <c r="AR107" s="35"/>
      <c r="AS107" s="36" t="str">
        <f t="shared" si="50"/>
        <v/>
      </c>
      <c r="AT107" s="36" t="str">
        <f t="shared" si="51"/>
        <v/>
      </c>
      <c r="AU107" s="36" t="str">
        <f t="shared" si="52"/>
        <v/>
      </c>
      <c r="AV107" s="55"/>
      <c r="AW107" s="34"/>
      <c r="AX107" s="148"/>
      <c r="AY107" s="34"/>
      <c r="AZ107" s="32" t="str">
        <f t="shared" si="53"/>
        <v/>
      </c>
      <c r="BA107" s="34"/>
      <c r="BB107" s="32" t="str">
        <f t="shared" si="54"/>
        <v/>
      </c>
      <c r="BC107" s="34"/>
      <c r="BD107" s="32" t="str">
        <f t="shared" si="55"/>
        <v/>
      </c>
      <c r="BE107" s="35"/>
      <c r="BF107" s="36" t="str">
        <f t="shared" si="56"/>
        <v/>
      </c>
      <c r="BG107" s="36" t="str">
        <f t="shared" si="57"/>
        <v/>
      </c>
      <c r="BH107" s="36" t="str">
        <f t="shared" si="58"/>
        <v/>
      </c>
      <c r="BI107" s="55"/>
      <c r="BJ107" s="34"/>
      <c r="BK107" s="148"/>
      <c r="BL107" s="34"/>
      <c r="BM107" s="32" t="str">
        <f t="shared" si="59"/>
        <v/>
      </c>
      <c r="BN107" s="34"/>
      <c r="BO107" s="32" t="str">
        <f t="shared" si="60"/>
        <v/>
      </c>
      <c r="BP107" s="34"/>
      <c r="BQ107" s="32" t="str">
        <f t="shared" si="61"/>
        <v/>
      </c>
      <c r="BR107" s="34"/>
      <c r="BS107" s="36" t="str">
        <f t="shared" si="62"/>
        <v/>
      </c>
      <c r="BT107" s="36" t="str">
        <f t="shared" si="63"/>
        <v/>
      </c>
      <c r="BU107" s="36" t="str">
        <f t="shared" si="64"/>
        <v/>
      </c>
      <c r="BV107" s="55"/>
      <c r="BW107" s="36" t="str">
        <f t="shared" si="65"/>
        <v/>
      </c>
      <c r="BX107" s="36" t="str">
        <f t="shared" si="66"/>
        <v/>
      </c>
      <c r="BY107" s="31"/>
      <c r="BZ107" s="38"/>
      <c r="CB107" s="120" t="e">
        <f t="shared" ca="1" si="35"/>
        <v>#VALUE!</v>
      </c>
      <c r="CC107" s="120" t="e">
        <f t="shared" ca="1" si="36"/>
        <v>#VALUE!</v>
      </c>
    </row>
    <row r="108" spans="1:81" s="10" customFormat="1" ht="25.15" customHeight="1" x14ac:dyDescent="0.2">
      <c r="A108" s="52" t="str">
        <f t="shared" si="67"/>
        <v/>
      </c>
      <c r="B108" s="157" t="e">
        <f t="shared" ca="1" si="37"/>
        <v>#VALUE!</v>
      </c>
      <c r="C108" s="157" t="e">
        <f t="shared" ca="1" si="38"/>
        <v>#VALUE!</v>
      </c>
      <c r="D108" s="29"/>
      <c r="E108" s="155" t="str">
        <f ca="1">IFERROR(INDIRECT(ADDRESS(MATCH(D108,CatModules!C:C,0),2,1,1,"CatModules")),"")</f>
        <v/>
      </c>
      <c r="F108" s="96"/>
      <c r="G108" s="156" t="str">
        <f ca="1">IFERROR(INDIRECT(ADDRESS(MATCH(CONCATENATE(E108,"-",F108),CatInt!K:K,0),3,1,1,"CatInt")),"")</f>
        <v/>
      </c>
      <c r="H108" s="45" t="str">
        <f>IF(F108="","",VLOOKUP(F108,#REF!,2,FALSE))</f>
        <v/>
      </c>
      <c r="I108" s="29"/>
      <c r="J108" s="155" t="e">
        <f t="shared" si="39"/>
        <v>#VALUE!</v>
      </c>
      <c r="K108" s="155" t="e">
        <f t="shared" si="40"/>
        <v>#VALUE!</v>
      </c>
      <c r="L108" s="153"/>
      <c r="M108" s="126"/>
      <c r="N108" s="151" t="e">
        <f ca="1">VLOOKUP(M108,CatProd!B:G,6,FALSE)</f>
        <v>#N/A</v>
      </c>
      <c r="O108" s="127"/>
      <c r="P108" s="175" t="e">
        <f ca="1">VLOOKUP(CONCATENATE(N108,"-",O108),CatProdSpec!H:I,2,FALSE)</f>
        <v>#N/A</v>
      </c>
      <c r="Q108" s="30"/>
      <c r="R108" s="149" t="str">
        <f>IFERROR(VLOOKUP(Q108,Setup!D$16:E$25,2,FALSE),"")</f>
        <v/>
      </c>
      <c r="S108" s="51" t="str">
        <f ca="1">IFERROR(IF(OR(I108="",VLOOKUP(I108,CatCostInp!$E$2:$K$88,7,FALSE)=0),"",VLOOKUP(I108,CatCostInp!$E$2:$K$88,7,FALSE)),"")</f>
        <v/>
      </c>
      <c r="T108" s="4" t="e">
        <f>VLOOKUP(U108,#REF!,2,FALSE)</f>
        <v>#REF!</v>
      </c>
      <c r="U108" s="30"/>
      <c r="V108" s="1" t="str">
        <f ca="1">IF(U108=Setup!$C$10,"Grant",IF(Pharmaceuticals!U108=Setup!$C$11,"Local",IF(Pharmaceuticals!U108=Setup!$C$12,"Other","")))</f>
        <v/>
      </c>
      <c r="W108" s="33"/>
      <c r="X108" s="148"/>
      <c r="Y108" s="33"/>
      <c r="Z108" s="36" t="str">
        <f t="shared" si="41"/>
        <v/>
      </c>
      <c r="AA108" s="35"/>
      <c r="AB108" s="32" t="str">
        <f t="shared" si="42"/>
        <v/>
      </c>
      <c r="AC108" s="35"/>
      <c r="AD108" s="32" t="str">
        <f t="shared" si="43"/>
        <v/>
      </c>
      <c r="AE108" s="35"/>
      <c r="AF108" s="36" t="str">
        <f t="shared" si="44"/>
        <v/>
      </c>
      <c r="AG108" s="36" t="str">
        <f t="shared" si="45"/>
        <v/>
      </c>
      <c r="AH108" s="36" t="str">
        <f t="shared" si="46"/>
        <v/>
      </c>
      <c r="AI108" s="55"/>
      <c r="AJ108" s="37"/>
      <c r="AK108" s="148"/>
      <c r="AL108" s="35"/>
      <c r="AM108" s="32" t="str">
        <f t="shared" si="47"/>
        <v/>
      </c>
      <c r="AN108" s="35"/>
      <c r="AO108" s="32" t="str">
        <f t="shared" si="48"/>
        <v/>
      </c>
      <c r="AP108" s="35"/>
      <c r="AQ108" s="32" t="str">
        <f t="shared" si="49"/>
        <v/>
      </c>
      <c r="AR108" s="35"/>
      <c r="AS108" s="36" t="str">
        <f t="shared" si="50"/>
        <v/>
      </c>
      <c r="AT108" s="36" t="str">
        <f t="shared" si="51"/>
        <v/>
      </c>
      <c r="AU108" s="36" t="str">
        <f t="shared" si="52"/>
        <v/>
      </c>
      <c r="AV108" s="55"/>
      <c r="AW108" s="34"/>
      <c r="AX108" s="148"/>
      <c r="AY108" s="34"/>
      <c r="AZ108" s="32" t="str">
        <f t="shared" si="53"/>
        <v/>
      </c>
      <c r="BA108" s="34"/>
      <c r="BB108" s="32" t="str">
        <f t="shared" si="54"/>
        <v/>
      </c>
      <c r="BC108" s="34"/>
      <c r="BD108" s="32" t="str">
        <f t="shared" si="55"/>
        <v/>
      </c>
      <c r="BE108" s="35"/>
      <c r="BF108" s="36" t="str">
        <f t="shared" si="56"/>
        <v/>
      </c>
      <c r="BG108" s="36" t="str">
        <f t="shared" si="57"/>
        <v/>
      </c>
      <c r="BH108" s="36" t="str">
        <f t="shared" si="58"/>
        <v/>
      </c>
      <c r="BI108" s="55"/>
      <c r="BJ108" s="34"/>
      <c r="BK108" s="148"/>
      <c r="BL108" s="34"/>
      <c r="BM108" s="32" t="str">
        <f t="shared" si="59"/>
        <v/>
      </c>
      <c r="BN108" s="34"/>
      <c r="BO108" s="32" t="str">
        <f t="shared" si="60"/>
        <v/>
      </c>
      <c r="BP108" s="34"/>
      <c r="BQ108" s="32" t="str">
        <f t="shared" si="61"/>
        <v/>
      </c>
      <c r="BR108" s="34"/>
      <c r="BS108" s="36" t="str">
        <f t="shared" si="62"/>
        <v/>
      </c>
      <c r="BT108" s="36" t="str">
        <f t="shared" si="63"/>
        <v/>
      </c>
      <c r="BU108" s="36" t="str">
        <f t="shared" si="64"/>
        <v/>
      </c>
      <c r="BV108" s="55"/>
      <c r="BW108" s="36" t="str">
        <f t="shared" si="65"/>
        <v/>
      </c>
      <c r="BX108" s="36" t="str">
        <f t="shared" si="66"/>
        <v/>
      </c>
      <c r="BY108" s="31"/>
      <c r="BZ108" s="38"/>
      <c r="CB108" s="120" t="e">
        <f t="shared" ca="1" si="35"/>
        <v>#VALUE!</v>
      </c>
      <c r="CC108" s="120" t="e">
        <f t="shared" ca="1" si="36"/>
        <v>#VALUE!</v>
      </c>
    </row>
    <row r="109" spans="1:81" s="10" customFormat="1" ht="25.15" customHeight="1" x14ac:dyDescent="0.2">
      <c r="A109" s="52" t="str">
        <f t="shared" si="67"/>
        <v/>
      </c>
      <c r="B109" s="157" t="e">
        <f t="shared" ca="1" si="37"/>
        <v>#VALUE!</v>
      </c>
      <c r="C109" s="157" t="e">
        <f t="shared" ca="1" si="38"/>
        <v>#VALUE!</v>
      </c>
      <c r="D109" s="29"/>
      <c r="E109" s="155" t="str">
        <f ca="1">IFERROR(INDIRECT(ADDRESS(MATCH(D109,CatModules!C:C,0),2,1,1,"CatModules")),"")</f>
        <v/>
      </c>
      <c r="F109" s="96"/>
      <c r="G109" s="156" t="str">
        <f ca="1">IFERROR(INDIRECT(ADDRESS(MATCH(CONCATENATE(E109,"-",F109),CatInt!K:K,0),3,1,1,"CatInt")),"")</f>
        <v/>
      </c>
      <c r="H109" s="45" t="str">
        <f>IF(F109="","",VLOOKUP(F109,#REF!,2,FALSE))</f>
        <v/>
      </c>
      <c r="I109" s="29"/>
      <c r="J109" s="155" t="e">
        <f t="shared" si="39"/>
        <v>#VALUE!</v>
      </c>
      <c r="K109" s="155" t="e">
        <f t="shared" si="40"/>
        <v>#VALUE!</v>
      </c>
      <c r="L109" s="153"/>
      <c r="M109" s="126"/>
      <c r="N109" s="151" t="e">
        <f ca="1">VLOOKUP(M109,CatProd!B:G,6,FALSE)</f>
        <v>#N/A</v>
      </c>
      <c r="O109" s="127"/>
      <c r="P109" s="175" t="e">
        <f ca="1">VLOOKUP(CONCATENATE(N109,"-",O109),CatProdSpec!H:I,2,FALSE)</f>
        <v>#N/A</v>
      </c>
      <c r="Q109" s="30"/>
      <c r="R109" s="149" t="str">
        <f>IFERROR(VLOOKUP(Q109,Setup!D$16:E$25,2,FALSE),"")</f>
        <v/>
      </c>
      <c r="S109" s="51" t="str">
        <f ca="1">IFERROR(IF(OR(I109="",VLOOKUP(I109,CatCostInp!$E$2:$K$88,7,FALSE)=0),"",VLOOKUP(I109,CatCostInp!$E$2:$K$88,7,FALSE)),"")</f>
        <v/>
      </c>
      <c r="T109" s="4" t="e">
        <f>VLOOKUP(U109,#REF!,2,FALSE)</f>
        <v>#REF!</v>
      </c>
      <c r="U109" s="30"/>
      <c r="V109" s="1" t="str">
        <f ca="1">IF(U109=Setup!$C$10,"Grant",IF(Pharmaceuticals!U109=Setup!$C$11,"Local",IF(Pharmaceuticals!U109=Setup!$C$12,"Other","")))</f>
        <v/>
      </c>
      <c r="W109" s="33"/>
      <c r="X109" s="148"/>
      <c r="Y109" s="33"/>
      <c r="Z109" s="36" t="str">
        <f t="shared" si="41"/>
        <v/>
      </c>
      <c r="AA109" s="35"/>
      <c r="AB109" s="32" t="str">
        <f t="shared" si="42"/>
        <v/>
      </c>
      <c r="AC109" s="35"/>
      <c r="AD109" s="32" t="str">
        <f t="shared" si="43"/>
        <v/>
      </c>
      <c r="AE109" s="35"/>
      <c r="AF109" s="36" t="str">
        <f t="shared" si="44"/>
        <v/>
      </c>
      <c r="AG109" s="36" t="str">
        <f t="shared" si="45"/>
        <v/>
      </c>
      <c r="AH109" s="36" t="str">
        <f t="shared" si="46"/>
        <v/>
      </c>
      <c r="AI109" s="55"/>
      <c r="AJ109" s="37"/>
      <c r="AK109" s="148"/>
      <c r="AL109" s="35"/>
      <c r="AM109" s="32" t="str">
        <f t="shared" si="47"/>
        <v/>
      </c>
      <c r="AN109" s="35"/>
      <c r="AO109" s="32" t="str">
        <f t="shared" si="48"/>
        <v/>
      </c>
      <c r="AP109" s="35"/>
      <c r="AQ109" s="32" t="str">
        <f t="shared" si="49"/>
        <v/>
      </c>
      <c r="AR109" s="35"/>
      <c r="AS109" s="36" t="str">
        <f t="shared" si="50"/>
        <v/>
      </c>
      <c r="AT109" s="36" t="str">
        <f t="shared" si="51"/>
        <v/>
      </c>
      <c r="AU109" s="36" t="str">
        <f t="shared" si="52"/>
        <v/>
      </c>
      <c r="AV109" s="55"/>
      <c r="AW109" s="34"/>
      <c r="AX109" s="148"/>
      <c r="AY109" s="34"/>
      <c r="AZ109" s="32" t="str">
        <f t="shared" si="53"/>
        <v/>
      </c>
      <c r="BA109" s="34"/>
      <c r="BB109" s="32" t="str">
        <f t="shared" si="54"/>
        <v/>
      </c>
      <c r="BC109" s="34"/>
      <c r="BD109" s="32" t="str">
        <f t="shared" si="55"/>
        <v/>
      </c>
      <c r="BE109" s="35"/>
      <c r="BF109" s="36" t="str">
        <f t="shared" si="56"/>
        <v/>
      </c>
      <c r="BG109" s="36" t="str">
        <f t="shared" si="57"/>
        <v/>
      </c>
      <c r="BH109" s="36" t="str">
        <f t="shared" si="58"/>
        <v/>
      </c>
      <c r="BI109" s="55"/>
      <c r="BJ109" s="34"/>
      <c r="BK109" s="148"/>
      <c r="BL109" s="34"/>
      <c r="BM109" s="32" t="str">
        <f t="shared" si="59"/>
        <v/>
      </c>
      <c r="BN109" s="34"/>
      <c r="BO109" s="32" t="str">
        <f t="shared" si="60"/>
        <v/>
      </c>
      <c r="BP109" s="34"/>
      <c r="BQ109" s="32" t="str">
        <f t="shared" si="61"/>
        <v/>
      </c>
      <c r="BR109" s="34"/>
      <c r="BS109" s="36" t="str">
        <f t="shared" si="62"/>
        <v/>
      </c>
      <c r="BT109" s="36" t="str">
        <f t="shared" si="63"/>
        <v/>
      </c>
      <c r="BU109" s="36" t="str">
        <f t="shared" si="64"/>
        <v/>
      </c>
      <c r="BV109" s="55"/>
      <c r="BW109" s="36" t="str">
        <f t="shared" si="65"/>
        <v/>
      </c>
      <c r="BX109" s="36" t="str">
        <f t="shared" si="66"/>
        <v/>
      </c>
      <c r="BY109" s="31"/>
      <c r="BZ109" s="38"/>
      <c r="CB109" s="120" t="e">
        <f t="shared" ca="1" si="35"/>
        <v>#VALUE!</v>
      </c>
      <c r="CC109" s="120" t="e">
        <f t="shared" ca="1" si="36"/>
        <v>#VALUE!</v>
      </c>
    </row>
    <row r="110" spans="1:81" s="10" customFormat="1" ht="25.15" customHeight="1" x14ac:dyDescent="0.2">
      <c r="A110" s="52" t="str">
        <f t="shared" si="67"/>
        <v/>
      </c>
      <c r="B110" s="157" t="e">
        <f t="shared" ca="1" si="37"/>
        <v>#VALUE!</v>
      </c>
      <c r="C110" s="157" t="e">
        <f t="shared" ca="1" si="38"/>
        <v>#VALUE!</v>
      </c>
      <c r="D110" s="29"/>
      <c r="E110" s="155" t="str">
        <f ca="1">IFERROR(INDIRECT(ADDRESS(MATCH(D110,CatModules!C:C,0),2,1,1,"CatModules")),"")</f>
        <v/>
      </c>
      <c r="F110" s="96"/>
      <c r="G110" s="156" t="str">
        <f ca="1">IFERROR(INDIRECT(ADDRESS(MATCH(CONCATENATE(E110,"-",F110),CatInt!K:K,0),3,1,1,"CatInt")),"")</f>
        <v/>
      </c>
      <c r="H110" s="45" t="str">
        <f>IF(F110="","",VLOOKUP(F110,#REF!,2,FALSE))</f>
        <v/>
      </c>
      <c r="I110" s="29"/>
      <c r="J110" s="155" t="e">
        <f t="shared" si="39"/>
        <v>#VALUE!</v>
      </c>
      <c r="K110" s="155" t="e">
        <f t="shared" si="40"/>
        <v>#VALUE!</v>
      </c>
      <c r="L110" s="153"/>
      <c r="M110" s="126"/>
      <c r="N110" s="151" t="e">
        <f ca="1">VLOOKUP(M110,CatProd!B:G,6,FALSE)</f>
        <v>#N/A</v>
      </c>
      <c r="O110" s="127"/>
      <c r="P110" s="175" t="e">
        <f ca="1">VLOOKUP(CONCATENATE(N110,"-",O110),CatProdSpec!H:I,2,FALSE)</f>
        <v>#N/A</v>
      </c>
      <c r="Q110" s="30"/>
      <c r="R110" s="149" t="str">
        <f>IFERROR(VLOOKUP(Q110,Setup!D$16:E$25,2,FALSE),"")</f>
        <v/>
      </c>
      <c r="S110" s="51" t="str">
        <f ca="1">IFERROR(IF(OR(I110="",VLOOKUP(I110,CatCostInp!$E$2:$K$88,7,FALSE)=0),"",VLOOKUP(I110,CatCostInp!$E$2:$K$88,7,FALSE)),"")</f>
        <v/>
      </c>
      <c r="T110" s="4" t="e">
        <f>VLOOKUP(U110,#REF!,2,FALSE)</f>
        <v>#REF!</v>
      </c>
      <c r="U110" s="30"/>
      <c r="V110" s="1" t="str">
        <f ca="1">IF(U110=Setup!$C$10,"Grant",IF(Pharmaceuticals!U110=Setup!$C$11,"Local",IF(Pharmaceuticals!U110=Setup!$C$12,"Other","")))</f>
        <v/>
      </c>
      <c r="W110" s="33"/>
      <c r="X110" s="148"/>
      <c r="Y110" s="33"/>
      <c r="Z110" s="36" t="str">
        <f t="shared" si="41"/>
        <v/>
      </c>
      <c r="AA110" s="35"/>
      <c r="AB110" s="32" t="str">
        <f t="shared" si="42"/>
        <v/>
      </c>
      <c r="AC110" s="35"/>
      <c r="AD110" s="32" t="str">
        <f t="shared" si="43"/>
        <v/>
      </c>
      <c r="AE110" s="35"/>
      <c r="AF110" s="36" t="str">
        <f t="shared" si="44"/>
        <v/>
      </c>
      <c r="AG110" s="36" t="str">
        <f t="shared" si="45"/>
        <v/>
      </c>
      <c r="AH110" s="36" t="str">
        <f t="shared" si="46"/>
        <v/>
      </c>
      <c r="AI110" s="55"/>
      <c r="AJ110" s="37"/>
      <c r="AK110" s="148"/>
      <c r="AL110" s="35"/>
      <c r="AM110" s="32" t="str">
        <f t="shared" si="47"/>
        <v/>
      </c>
      <c r="AN110" s="35"/>
      <c r="AO110" s="32" t="str">
        <f t="shared" si="48"/>
        <v/>
      </c>
      <c r="AP110" s="35"/>
      <c r="AQ110" s="32" t="str">
        <f t="shared" si="49"/>
        <v/>
      </c>
      <c r="AR110" s="35"/>
      <c r="AS110" s="36" t="str">
        <f t="shared" si="50"/>
        <v/>
      </c>
      <c r="AT110" s="36" t="str">
        <f t="shared" si="51"/>
        <v/>
      </c>
      <c r="AU110" s="36" t="str">
        <f t="shared" si="52"/>
        <v/>
      </c>
      <c r="AV110" s="55"/>
      <c r="AW110" s="34"/>
      <c r="AX110" s="148"/>
      <c r="AY110" s="34"/>
      <c r="AZ110" s="32" t="str">
        <f t="shared" si="53"/>
        <v/>
      </c>
      <c r="BA110" s="34"/>
      <c r="BB110" s="32" t="str">
        <f t="shared" si="54"/>
        <v/>
      </c>
      <c r="BC110" s="34"/>
      <c r="BD110" s="32" t="str">
        <f t="shared" si="55"/>
        <v/>
      </c>
      <c r="BE110" s="35"/>
      <c r="BF110" s="36" t="str">
        <f t="shared" si="56"/>
        <v/>
      </c>
      <c r="BG110" s="36" t="str">
        <f t="shared" si="57"/>
        <v/>
      </c>
      <c r="BH110" s="36" t="str">
        <f t="shared" si="58"/>
        <v/>
      </c>
      <c r="BI110" s="55"/>
      <c r="BJ110" s="34"/>
      <c r="BK110" s="148"/>
      <c r="BL110" s="34"/>
      <c r="BM110" s="32" t="str">
        <f t="shared" si="59"/>
        <v/>
      </c>
      <c r="BN110" s="34"/>
      <c r="BO110" s="32" t="str">
        <f t="shared" si="60"/>
        <v/>
      </c>
      <c r="BP110" s="34"/>
      <c r="BQ110" s="32" t="str">
        <f t="shared" si="61"/>
        <v/>
      </c>
      <c r="BR110" s="34"/>
      <c r="BS110" s="36" t="str">
        <f t="shared" si="62"/>
        <v/>
      </c>
      <c r="BT110" s="36" t="str">
        <f t="shared" si="63"/>
        <v/>
      </c>
      <c r="BU110" s="36" t="str">
        <f t="shared" si="64"/>
        <v/>
      </c>
      <c r="BV110" s="55"/>
      <c r="BW110" s="36" t="str">
        <f t="shared" si="65"/>
        <v/>
      </c>
      <c r="BX110" s="36" t="str">
        <f t="shared" si="66"/>
        <v/>
      </c>
      <c r="BY110" s="31"/>
      <c r="BZ110" s="38"/>
      <c r="CB110" s="120" t="e">
        <f t="shared" ca="1" si="35"/>
        <v>#VALUE!</v>
      </c>
      <c r="CC110" s="120" t="e">
        <f t="shared" ca="1" si="36"/>
        <v>#VALUE!</v>
      </c>
    </row>
    <row r="111" spans="1:81" s="10" customFormat="1" ht="25.15" customHeight="1" x14ac:dyDescent="0.2">
      <c r="A111" s="52" t="str">
        <f t="shared" si="67"/>
        <v/>
      </c>
      <c r="B111" s="157" t="e">
        <f t="shared" ca="1" si="37"/>
        <v>#VALUE!</v>
      </c>
      <c r="C111" s="157" t="e">
        <f t="shared" ca="1" si="38"/>
        <v>#VALUE!</v>
      </c>
      <c r="D111" s="29"/>
      <c r="E111" s="155" t="str">
        <f ca="1">IFERROR(INDIRECT(ADDRESS(MATCH(D111,CatModules!C:C,0),2,1,1,"CatModules")),"")</f>
        <v/>
      </c>
      <c r="F111" s="96"/>
      <c r="G111" s="156" t="str">
        <f ca="1">IFERROR(INDIRECT(ADDRESS(MATCH(CONCATENATE(E111,"-",F111),CatInt!K:K,0),3,1,1,"CatInt")),"")</f>
        <v/>
      </c>
      <c r="H111" s="45" t="str">
        <f>IF(F111="","",VLOOKUP(F111,#REF!,2,FALSE))</f>
        <v/>
      </c>
      <c r="I111" s="29"/>
      <c r="J111" s="155" t="e">
        <f t="shared" si="39"/>
        <v>#VALUE!</v>
      </c>
      <c r="K111" s="155" t="e">
        <f t="shared" si="40"/>
        <v>#VALUE!</v>
      </c>
      <c r="L111" s="153"/>
      <c r="M111" s="126"/>
      <c r="N111" s="151" t="e">
        <f ca="1">VLOOKUP(M111,CatProd!B:G,6,FALSE)</f>
        <v>#N/A</v>
      </c>
      <c r="O111" s="127"/>
      <c r="P111" s="175" t="e">
        <f ca="1">VLOOKUP(CONCATENATE(N111,"-",O111),CatProdSpec!H:I,2,FALSE)</f>
        <v>#N/A</v>
      </c>
      <c r="Q111" s="30"/>
      <c r="R111" s="149" t="str">
        <f>IFERROR(VLOOKUP(Q111,Setup!D$16:E$25,2,FALSE),"")</f>
        <v/>
      </c>
      <c r="S111" s="51" t="str">
        <f ca="1">IFERROR(IF(OR(I111="",VLOOKUP(I111,CatCostInp!$E$2:$K$88,7,FALSE)=0),"",VLOOKUP(I111,CatCostInp!$E$2:$K$88,7,FALSE)),"")</f>
        <v/>
      </c>
      <c r="T111" s="4" t="e">
        <f>VLOOKUP(U111,#REF!,2,FALSE)</f>
        <v>#REF!</v>
      </c>
      <c r="U111" s="30"/>
      <c r="V111" s="1" t="str">
        <f ca="1">IF(U111=Setup!$C$10,"Grant",IF(Pharmaceuticals!U111=Setup!$C$11,"Local",IF(Pharmaceuticals!U111=Setup!$C$12,"Other","")))</f>
        <v/>
      </c>
      <c r="W111" s="33"/>
      <c r="X111" s="148"/>
      <c r="Y111" s="33"/>
      <c r="Z111" s="36" t="str">
        <f t="shared" si="41"/>
        <v/>
      </c>
      <c r="AA111" s="35"/>
      <c r="AB111" s="32" t="str">
        <f t="shared" si="42"/>
        <v/>
      </c>
      <c r="AC111" s="35"/>
      <c r="AD111" s="32" t="str">
        <f t="shared" si="43"/>
        <v/>
      </c>
      <c r="AE111" s="35"/>
      <c r="AF111" s="36" t="str">
        <f t="shared" si="44"/>
        <v/>
      </c>
      <c r="AG111" s="36" t="str">
        <f t="shared" si="45"/>
        <v/>
      </c>
      <c r="AH111" s="36" t="str">
        <f t="shared" si="46"/>
        <v/>
      </c>
      <c r="AI111" s="55"/>
      <c r="AJ111" s="37"/>
      <c r="AK111" s="148"/>
      <c r="AL111" s="35"/>
      <c r="AM111" s="32" t="str">
        <f t="shared" si="47"/>
        <v/>
      </c>
      <c r="AN111" s="35"/>
      <c r="AO111" s="32" t="str">
        <f t="shared" si="48"/>
        <v/>
      </c>
      <c r="AP111" s="35"/>
      <c r="AQ111" s="32" t="str">
        <f t="shared" si="49"/>
        <v/>
      </c>
      <c r="AR111" s="35"/>
      <c r="AS111" s="36" t="str">
        <f t="shared" si="50"/>
        <v/>
      </c>
      <c r="AT111" s="36" t="str">
        <f t="shared" si="51"/>
        <v/>
      </c>
      <c r="AU111" s="36" t="str">
        <f t="shared" si="52"/>
        <v/>
      </c>
      <c r="AV111" s="55"/>
      <c r="AW111" s="34"/>
      <c r="AX111" s="148"/>
      <c r="AY111" s="34"/>
      <c r="AZ111" s="32" t="str">
        <f t="shared" si="53"/>
        <v/>
      </c>
      <c r="BA111" s="34"/>
      <c r="BB111" s="32" t="str">
        <f t="shared" si="54"/>
        <v/>
      </c>
      <c r="BC111" s="34"/>
      <c r="BD111" s="32" t="str">
        <f t="shared" si="55"/>
        <v/>
      </c>
      <c r="BE111" s="35"/>
      <c r="BF111" s="36" t="str">
        <f t="shared" si="56"/>
        <v/>
      </c>
      <c r="BG111" s="36" t="str">
        <f t="shared" si="57"/>
        <v/>
      </c>
      <c r="BH111" s="36" t="str">
        <f t="shared" si="58"/>
        <v/>
      </c>
      <c r="BI111" s="55"/>
      <c r="BJ111" s="34"/>
      <c r="BK111" s="148"/>
      <c r="BL111" s="34"/>
      <c r="BM111" s="32" t="str">
        <f t="shared" si="59"/>
        <v/>
      </c>
      <c r="BN111" s="34"/>
      <c r="BO111" s="32" t="str">
        <f t="shared" si="60"/>
        <v/>
      </c>
      <c r="BP111" s="34"/>
      <c r="BQ111" s="32" t="str">
        <f t="shared" si="61"/>
        <v/>
      </c>
      <c r="BR111" s="34"/>
      <c r="BS111" s="36" t="str">
        <f t="shared" si="62"/>
        <v/>
      </c>
      <c r="BT111" s="36" t="str">
        <f t="shared" si="63"/>
        <v/>
      </c>
      <c r="BU111" s="36" t="str">
        <f t="shared" si="64"/>
        <v/>
      </c>
      <c r="BV111" s="55"/>
      <c r="BW111" s="36" t="str">
        <f t="shared" si="65"/>
        <v/>
      </c>
      <c r="BX111" s="36" t="str">
        <f t="shared" si="66"/>
        <v/>
      </c>
      <c r="BY111" s="31"/>
      <c r="BZ111" s="38"/>
      <c r="CB111" s="120" t="e">
        <f t="shared" ca="1" si="35"/>
        <v>#VALUE!</v>
      </c>
      <c r="CC111" s="120" t="e">
        <f t="shared" ca="1" si="36"/>
        <v>#VALUE!</v>
      </c>
    </row>
    <row r="112" spans="1:81" s="10" customFormat="1" ht="25.15" customHeight="1" x14ac:dyDescent="0.2">
      <c r="A112" s="52" t="str">
        <f t="shared" si="67"/>
        <v/>
      </c>
      <c r="B112" s="157" t="e">
        <f t="shared" ca="1" si="37"/>
        <v>#VALUE!</v>
      </c>
      <c r="C112" s="157" t="e">
        <f t="shared" ca="1" si="38"/>
        <v>#VALUE!</v>
      </c>
      <c r="D112" s="29"/>
      <c r="E112" s="155" t="str">
        <f ca="1">IFERROR(INDIRECT(ADDRESS(MATCH(D112,CatModules!C:C,0),2,1,1,"CatModules")),"")</f>
        <v/>
      </c>
      <c r="F112" s="96"/>
      <c r="G112" s="156" t="str">
        <f ca="1">IFERROR(INDIRECT(ADDRESS(MATCH(CONCATENATE(E112,"-",F112),CatInt!K:K,0),3,1,1,"CatInt")),"")</f>
        <v/>
      </c>
      <c r="H112" s="45" t="str">
        <f>IF(F112="","",VLOOKUP(F112,#REF!,2,FALSE))</f>
        <v/>
      </c>
      <c r="I112" s="29"/>
      <c r="J112" s="155" t="e">
        <f t="shared" si="39"/>
        <v>#VALUE!</v>
      </c>
      <c r="K112" s="155" t="e">
        <f t="shared" si="40"/>
        <v>#VALUE!</v>
      </c>
      <c r="L112" s="153"/>
      <c r="M112" s="126"/>
      <c r="N112" s="151" t="e">
        <f ca="1">VLOOKUP(M112,CatProd!B:G,6,FALSE)</f>
        <v>#N/A</v>
      </c>
      <c r="O112" s="127"/>
      <c r="P112" s="175" t="e">
        <f ca="1">VLOOKUP(CONCATENATE(N112,"-",O112),CatProdSpec!H:I,2,FALSE)</f>
        <v>#N/A</v>
      </c>
      <c r="Q112" s="30"/>
      <c r="R112" s="149" t="str">
        <f>IFERROR(VLOOKUP(Q112,Setup!D$16:E$25,2,FALSE),"")</f>
        <v/>
      </c>
      <c r="S112" s="51" t="str">
        <f ca="1">IFERROR(IF(OR(I112="",VLOOKUP(I112,CatCostInp!$E$2:$K$88,7,FALSE)=0),"",VLOOKUP(I112,CatCostInp!$E$2:$K$88,7,FALSE)),"")</f>
        <v/>
      </c>
      <c r="T112" s="4" t="e">
        <f>VLOOKUP(U112,#REF!,2,FALSE)</f>
        <v>#REF!</v>
      </c>
      <c r="U112" s="30"/>
      <c r="V112" s="1" t="str">
        <f ca="1">IF(U112=Setup!$C$10,"Grant",IF(Pharmaceuticals!U112=Setup!$C$11,"Local",IF(Pharmaceuticals!U112=Setup!$C$12,"Other","")))</f>
        <v/>
      </c>
      <c r="W112" s="33"/>
      <c r="X112" s="148"/>
      <c r="Y112" s="33"/>
      <c r="Z112" s="36" t="str">
        <f t="shared" si="41"/>
        <v/>
      </c>
      <c r="AA112" s="35"/>
      <c r="AB112" s="32" t="str">
        <f t="shared" si="42"/>
        <v/>
      </c>
      <c r="AC112" s="35"/>
      <c r="AD112" s="32" t="str">
        <f t="shared" si="43"/>
        <v/>
      </c>
      <c r="AE112" s="35"/>
      <c r="AF112" s="36" t="str">
        <f t="shared" si="44"/>
        <v/>
      </c>
      <c r="AG112" s="36" t="str">
        <f t="shared" si="45"/>
        <v/>
      </c>
      <c r="AH112" s="36" t="str">
        <f t="shared" si="46"/>
        <v/>
      </c>
      <c r="AI112" s="55"/>
      <c r="AJ112" s="37"/>
      <c r="AK112" s="148"/>
      <c r="AL112" s="35"/>
      <c r="AM112" s="32" t="str">
        <f t="shared" si="47"/>
        <v/>
      </c>
      <c r="AN112" s="35"/>
      <c r="AO112" s="32" t="str">
        <f t="shared" si="48"/>
        <v/>
      </c>
      <c r="AP112" s="35"/>
      <c r="AQ112" s="32" t="str">
        <f t="shared" si="49"/>
        <v/>
      </c>
      <c r="AR112" s="35"/>
      <c r="AS112" s="36" t="str">
        <f t="shared" si="50"/>
        <v/>
      </c>
      <c r="AT112" s="36" t="str">
        <f t="shared" si="51"/>
        <v/>
      </c>
      <c r="AU112" s="36" t="str">
        <f t="shared" si="52"/>
        <v/>
      </c>
      <c r="AV112" s="55"/>
      <c r="AW112" s="34"/>
      <c r="AX112" s="148"/>
      <c r="AY112" s="34"/>
      <c r="AZ112" s="32" t="str">
        <f t="shared" si="53"/>
        <v/>
      </c>
      <c r="BA112" s="34"/>
      <c r="BB112" s="32" t="str">
        <f t="shared" si="54"/>
        <v/>
      </c>
      <c r="BC112" s="34"/>
      <c r="BD112" s="32" t="str">
        <f t="shared" si="55"/>
        <v/>
      </c>
      <c r="BE112" s="35"/>
      <c r="BF112" s="36" t="str">
        <f t="shared" si="56"/>
        <v/>
      </c>
      <c r="BG112" s="36" t="str">
        <f t="shared" si="57"/>
        <v/>
      </c>
      <c r="BH112" s="36" t="str">
        <f t="shared" si="58"/>
        <v/>
      </c>
      <c r="BI112" s="55"/>
      <c r="BJ112" s="34"/>
      <c r="BK112" s="148"/>
      <c r="BL112" s="34"/>
      <c r="BM112" s="32" t="str">
        <f t="shared" si="59"/>
        <v/>
      </c>
      <c r="BN112" s="34"/>
      <c r="BO112" s="32" t="str">
        <f t="shared" si="60"/>
        <v/>
      </c>
      <c r="BP112" s="34"/>
      <c r="BQ112" s="32" t="str">
        <f t="shared" si="61"/>
        <v/>
      </c>
      <c r="BR112" s="34"/>
      <c r="BS112" s="36" t="str">
        <f t="shared" si="62"/>
        <v/>
      </c>
      <c r="BT112" s="36" t="str">
        <f t="shared" si="63"/>
        <v/>
      </c>
      <c r="BU112" s="36" t="str">
        <f t="shared" si="64"/>
        <v/>
      </c>
      <c r="BV112" s="55"/>
      <c r="BW112" s="36" t="str">
        <f t="shared" si="65"/>
        <v/>
      </c>
      <c r="BX112" s="36" t="str">
        <f t="shared" si="66"/>
        <v/>
      </c>
      <c r="BY112" s="31"/>
      <c r="BZ112" s="38"/>
      <c r="CB112" s="120" t="e">
        <f t="shared" ca="1" si="35"/>
        <v>#VALUE!</v>
      </c>
      <c r="CC112" s="120" t="e">
        <f t="shared" ca="1" si="36"/>
        <v>#VALUE!</v>
      </c>
    </row>
    <row r="113" spans="1:81" s="10" customFormat="1" ht="25.15" customHeight="1" x14ac:dyDescent="0.2">
      <c r="A113" s="52" t="str">
        <f t="shared" si="67"/>
        <v/>
      </c>
      <c r="B113" s="157" t="e">
        <f t="shared" ca="1" si="37"/>
        <v>#VALUE!</v>
      </c>
      <c r="C113" s="157" t="e">
        <f t="shared" ca="1" si="38"/>
        <v>#VALUE!</v>
      </c>
      <c r="D113" s="29"/>
      <c r="E113" s="155" t="str">
        <f ca="1">IFERROR(INDIRECT(ADDRESS(MATCH(D113,CatModules!C:C,0),2,1,1,"CatModules")),"")</f>
        <v/>
      </c>
      <c r="F113" s="96"/>
      <c r="G113" s="156" t="str">
        <f ca="1">IFERROR(INDIRECT(ADDRESS(MATCH(CONCATENATE(E113,"-",F113),CatInt!K:K,0),3,1,1,"CatInt")),"")</f>
        <v/>
      </c>
      <c r="H113" s="45" t="str">
        <f>IF(F113="","",VLOOKUP(F113,#REF!,2,FALSE))</f>
        <v/>
      </c>
      <c r="I113" s="29"/>
      <c r="J113" s="155" t="e">
        <f t="shared" si="39"/>
        <v>#VALUE!</v>
      </c>
      <c r="K113" s="155" t="e">
        <f t="shared" si="40"/>
        <v>#VALUE!</v>
      </c>
      <c r="L113" s="153"/>
      <c r="M113" s="126"/>
      <c r="N113" s="151" t="e">
        <f ca="1">VLOOKUP(M113,CatProd!B:G,6,FALSE)</f>
        <v>#N/A</v>
      </c>
      <c r="O113" s="127"/>
      <c r="P113" s="175" t="e">
        <f ca="1">VLOOKUP(CONCATENATE(N113,"-",O113),CatProdSpec!H:I,2,FALSE)</f>
        <v>#N/A</v>
      </c>
      <c r="Q113" s="30"/>
      <c r="R113" s="149" t="str">
        <f>IFERROR(VLOOKUP(Q113,Setup!D$16:E$25,2,FALSE),"")</f>
        <v/>
      </c>
      <c r="S113" s="51" t="str">
        <f ca="1">IFERROR(IF(OR(I113="",VLOOKUP(I113,CatCostInp!$E$2:$K$88,7,FALSE)=0),"",VLOOKUP(I113,CatCostInp!$E$2:$K$88,7,FALSE)),"")</f>
        <v/>
      </c>
      <c r="T113" s="4" t="e">
        <f>VLOOKUP(U113,#REF!,2,FALSE)</f>
        <v>#REF!</v>
      </c>
      <c r="U113" s="30"/>
      <c r="V113" s="1" t="str">
        <f ca="1">IF(U113=Setup!$C$10,"Grant",IF(Pharmaceuticals!U113=Setup!$C$11,"Local",IF(Pharmaceuticals!U113=Setup!$C$12,"Other","")))</f>
        <v/>
      </c>
      <c r="W113" s="33"/>
      <c r="X113" s="148"/>
      <c r="Y113" s="33"/>
      <c r="Z113" s="36" t="str">
        <f t="shared" si="41"/>
        <v/>
      </c>
      <c r="AA113" s="35"/>
      <c r="AB113" s="32" t="str">
        <f t="shared" si="42"/>
        <v/>
      </c>
      <c r="AC113" s="35"/>
      <c r="AD113" s="32" t="str">
        <f t="shared" si="43"/>
        <v/>
      </c>
      <c r="AE113" s="35"/>
      <c r="AF113" s="36" t="str">
        <f t="shared" si="44"/>
        <v/>
      </c>
      <c r="AG113" s="36" t="str">
        <f t="shared" si="45"/>
        <v/>
      </c>
      <c r="AH113" s="36" t="str">
        <f t="shared" si="46"/>
        <v/>
      </c>
      <c r="AI113" s="55"/>
      <c r="AJ113" s="37"/>
      <c r="AK113" s="148"/>
      <c r="AL113" s="35"/>
      <c r="AM113" s="32" t="str">
        <f t="shared" si="47"/>
        <v/>
      </c>
      <c r="AN113" s="35"/>
      <c r="AO113" s="32" t="str">
        <f t="shared" si="48"/>
        <v/>
      </c>
      <c r="AP113" s="35"/>
      <c r="AQ113" s="32" t="str">
        <f t="shared" si="49"/>
        <v/>
      </c>
      <c r="AR113" s="35"/>
      <c r="AS113" s="36" t="str">
        <f t="shared" si="50"/>
        <v/>
      </c>
      <c r="AT113" s="36" t="str">
        <f t="shared" si="51"/>
        <v/>
      </c>
      <c r="AU113" s="36" t="str">
        <f t="shared" si="52"/>
        <v/>
      </c>
      <c r="AV113" s="55"/>
      <c r="AW113" s="34"/>
      <c r="AX113" s="148"/>
      <c r="AY113" s="34"/>
      <c r="AZ113" s="32" t="str">
        <f t="shared" si="53"/>
        <v/>
      </c>
      <c r="BA113" s="34"/>
      <c r="BB113" s="32" t="str">
        <f t="shared" si="54"/>
        <v/>
      </c>
      <c r="BC113" s="34"/>
      <c r="BD113" s="32" t="str">
        <f t="shared" si="55"/>
        <v/>
      </c>
      <c r="BE113" s="35"/>
      <c r="BF113" s="36" t="str">
        <f t="shared" si="56"/>
        <v/>
      </c>
      <c r="BG113" s="36" t="str">
        <f t="shared" si="57"/>
        <v/>
      </c>
      <c r="BH113" s="36" t="str">
        <f t="shared" si="58"/>
        <v/>
      </c>
      <c r="BI113" s="55"/>
      <c r="BJ113" s="34"/>
      <c r="BK113" s="148"/>
      <c r="BL113" s="34"/>
      <c r="BM113" s="32" t="str">
        <f t="shared" si="59"/>
        <v/>
      </c>
      <c r="BN113" s="34"/>
      <c r="BO113" s="32" t="str">
        <f t="shared" si="60"/>
        <v/>
      </c>
      <c r="BP113" s="34"/>
      <c r="BQ113" s="32" t="str">
        <f t="shared" si="61"/>
        <v/>
      </c>
      <c r="BR113" s="34"/>
      <c r="BS113" s="36" t="str">
        <f t="shared" si="62"/>
        <v/>
      </c>
      <c r="BT113" s="36" t="str">
        <f t="shared" si="63"/>
        <v/>
      </c>
      <c r="BU113" s="36" t="str">
        <f t="shared" si="64"/>
        <v/>
      </c>
      <c r="BV113" s="55"/>
      <c r="BW113" s="36" t="str">
        <f t="shared" si="65"/>
        <v/>
      </c>
      <c r="BX113" s="36" t="str">
        <f t="shared" si="66"/>
        <v/>
      </c>
      <c r="BY113" s="31"/>
      <c r="BZ113" s="38"/>
      <c r="CB113" s="120" t="e">
        <f t="shared" ca="1" si="35"/>
        <v>#VALUE!</v>
      </c>
      <c r="CC113" s="120" t="e">
        <f t="shared" ca="1" si="36"/>
        <v>#VALUE!</v>
      </c>
    </row>
    <row r="114" spans="1:81" s="10" customFormat="1" ht="25.15" customHeight="1" x14ac:dyDescent="0.2">
      <c r="A114" s="52" t="str">
        <f t="shared" si="67"/>
        <v/>
      </c>
      <c r="B114" s="157" t="e">
        <f t="shared" ca="1" si="37"/>
        <v>#VALUE!</v>
      </c>
      <c r="C114" s="157" t="e">
        <f t="shared" ca="1" si="38"/>
        <v>#VALUE!</v>
      </c>
      <c r="D114" s="29"/>
      <c r="E114" s="155" t="str">
        <f ca="1">IFERROR(INDIRECT(ADDRESS(MATCH(D114,CatModules!C:C,0),2,1,1,"CatModules")),"")</f>
        <v/>
      </c>
      <c r="F114" s="96"/>
      <c r="G114" s="156" t="str">
        <f ca="1">IFERROR(INDIRECT(ADDRESS(MATCH(CONCATENATE(E114,"-",F114),CatInt!K:K,0),3,1,1,"CatInt")),"")</f>
        <v/>
      </c>
      <c r="H114" s="45" t="str">
        <f>IF(F114="","",VLOOKUP(F114,#REF!,2,FALSE))</f>
        <v/>
      </c>
      <c r="I114" s="29"/>
      <c r="J114" s="155" t="e">
        <f t="shared" si="39"/>
        <v>#VALUE!</v>
      </c>
      <c r="K114" s="155" t="e">
        <f t="shared" si="40"/>
        <v>#VALUE!</v>
      </c>
      <c r="L114" s="153"/>
      <c r="M114" s="126"/>
      <c r="N114" s="151" t="e">
        <f ca="1">VLOOKUP(M114,CatProd!B:G,6,FALSE)</f>
        <v>#N/A</v>
      </c>
      <c r="O114" s="127"/>
      <c r="P114" s="175" t="e">
        <f ca="1">VLOOKUP(CONCATENATE(N114,"-",O114),CatProdSpec!H:I,2,FALSE)</f>
        <v>#N/A</v>
      </c>
      <c r="Q114" s="30"/>
      <c r="R114" s="149" t="str">
        <f>IFERROR(VLOOKUP(Q114,Setup!D$16:E$25,2,FALSE),"")</f>
        <v/>
      </c>
      <c r="S114" s="51" t="str">
        <f ca="1">IFERROR(IF(OR(I114="",VLOOKUP(I114,CatCostInp!$E$2:$K$88,7,FALSE)=0),"",VLOOKUP(I114,CatCostInp!$E$2:$K$88,7,FALSE)),"")</f>
        <v/>
      </c>
      <c r="T114" s="4" t="e">
        <f>VLOOKUP(U114,#REF!,2,FALSE)</f>
        <v>#REF!</v>
      </c>
      <c r="U114" s="30"/>
      <c r="V114" s="1" t="str">
        <f ca="1">IF(U114=Setup!$C$10,"Grant",IF(Pharmaceuticals!U114=Setup!$C$11,"Local",IF(Pharmaceuticals!U114=Setup!$C$12,"Other","")))</f>
        <v/>
      </c>
      <c r="W114" s="33"/>
      <c r="X114" s="148"/>
      <c r="Y114" s="33"/>
      <c r="Z114" s="36" t="str">
        <f t="shared" si="41"/>
        <v/>
      </c>
      <c r="AA114" s="35"/>
      <c r="AB114" s="32" t="str">
        <f t="shared" si="42"/>
        <v/>
      </c>
      <c r="AC114" s="35"/>
      <c r="AD114" s="32" t="str">
        <f t="shared" si="43"/>
        <v/>
      </c>
      <c r="AE114" s="35"/>
      <c r="AF114" s="36" t="str">
        <f t="shared" si="44"/>
        <v/>
      </c>
      <c r="AG114" s="36" t="str">
        <f t="shared" si="45"/>
        <v/>
      </c>
      <c r="AH114" s="36" t="str">
        <f t="shared" si="46"/>
        <v/>
      </c>
      <c r="AI114" s="55"/>
      <c r="AJ114" s="37"/>
      <c r="AK114" s="148"/>
      <c r="AL114" s="35"/>
      <c r="AM114" s="32" t="str">
        <f t="shared" si="47"/>
        <v/>
      </c>
      <c r="AN114" s="35"/>
      <c r="AO114" s="32" t="str">
        <f t="shared" si="48"/>
        <v/>
      </c>
      <c r="AP114" s="35"/>
      <c r="AQ114" s="32" t="str">
        <f t="shared" si="49"/>
        <v/>
      </c>
      <c r="AR114" s="35"/>
      <c r="AS114" s="36" t="str">
        <f t="shared" si="50"/>
        <v/>
      </c>
      <c r="AT114" s="36" t="str">
        <f t="shared" si="51"/>
        <v/>
      </c>
      <c r="AU114" s="36" t="str">
        <f t="shared" si="52"/>
        <v/>
      </c>
      <c r="AV114" s="55"/>
      <c r="AW114" s="34"/>
      <c r="AX114" s="148"/>
      <c r="AY114" s="34"/>
      <c r="AZ114" s="32" t="str">
        <f t="shared" si="53"/>
        <v/>
      </c>
      <c r="BA114" s="34"/>
      <c r="BB114" s="32" t="str">
        <f t="shared" si="54"/>
        <v/>
      </c>
      <c r="BC114" s="34"/>
      <c r="BD114" s="32" t="str">
        <f t="shared" si="55"/>
        <v/>
      </c>
      <c r="BE114" s="35"/>
      <c r="BF114" s="36" t="str">
        <f t="shared" si="56"/>
        <v/>
      </c>
      <c r="BG114" s="36" t="str">
        <f t="shared" si="57"/>
        <v/>
      </c>
      <c r="BH114" s="36" t="str">
        <f t="shared" si="58"/>
        <v/>
      </c>
      <c r="BI114" s="55"/>
      <c r="BJ114" s="34"/>
      <c r="BK114" s="148"/>
      <c r="BL114" s="34"/>
      <c r="BM114" s="32" t="str">
        <f t="shared" si="59"/>
        <v/>
      </c>
      <c r="BN114" s="34"/>
      <c r="BO114" s="32" t="str">
        <f t="shared" si="60"/>
        <v/>
      </c>
      <c r="BP114" s="34"/>
      <c r="BQ114" s="32" t="str">
        <f t="shared" si="61"/>
        <v/>
      </c>
      <c r="BR114" s="34"/>
      <c r="BS114" s="36" t="str">
        <f t="shared" si="62"/>
        <v/>
      </c>
      <c r="BT114" s="36" t="str">
        <f t="shared" si="63"/>
        <v/>
      </c>
      <c r="BU114" s="36" t="str">
        <f t="shared" si="64"/>
        <v/>
      </c>
      <c r="BV114" s="55"/>
      <c r="BW114" s="36" t="str">
        <f t="shared" si="65"/>
        <v/>
      </c>
      <c r="BX114" s="36" t="str">
        <f t="shared" si="66"/>
        <v/>
      </c>
      <c r="BY114" s="31"/>
      <c r="BZ114" s="38"/>
      <c r="CB114" s="120" t="e">
        <f t="shared" ca="1" si="35"/>
        <v>#VALUE!</v>
      </c>
      <c r="CC114" s="120" t="e">
        <f t="shared" ca="1" si="36"/>
        <v>#VALUE!</v>
      </c>
    </row>
    <row r="115" spans="1:81" s="10" customFormat="1" ht="25.15" customHeight="1" x14ac:dyDescent="0.2">
      <c r="A115" s="52" t="str">
        <f t="shared" si="67"/>
        <v/>
      </c>
      <c r="B115" s="157" t="e">
        <f t="shared" ca="1" si="37"/>
        <v>#VALUE!</v>
      </c>
      <c r="C115" s="157" t="e">
        <f t="shared" ca="1" si="38"/>
        <v>#VALUE!</v>
      </c>
      <c r="D115" s="29"/>
      <c r="E115" s="155" t="str">
        <f ca="1">IFERROR(INDIRECT(ADDRESS(MATCH(D115,CatModules!C:C,0),2,1,1,"CatModules")),"")</f>
        <v/>
      </c>
      <c r="F115" s="96"/>
      <c r="G115" s="156" t="str">
        <f ca="1">IFERROR(INDIRECT(ADDRESS(MATCH(CONCATENATE(E115,"-",F115),CatInt!K:K,0),3,1,1,"CatInt")),"")</f>
        <v/>
      </c>
      <c r="H115" s="45" t="str">
        <f>IF(F115="","",VLOOKUP(F115,#REF!,2,FALSE))</f>
        <v/>
      </c>
      <c r="I115" s="29"/>
      <c r="J115" s="155" t="e">
        <f t="shared" si="39"/>
        <v>#VALUE!</v>
      </c>
      <c r="K115" s="155" t="e">
        <f t="shared" si="40"/>
        <v>#VALUE!</v>
      </c>
      <c r="L115" s="153"/>
      <c r="M115" s="126"/>
      <c r="N115" s="151" t="e">
        <f ca="1">VLOOKUP(M115,CatProd!B:G,6,FALSE)</f>
        <v>#N/A</v>
      </c>
      <c r="O115" s="127"/>
      <c r="P115" s="175" t="e">
        <f ca="1">VLOOKUP(CONCATENATE(N115,"-",O115),CatProdSpec!H:I,2,FALSE)</f>
        <v>#N/A</v>
      </c>
      <c r="Q115" s="30"/>
      <c r="R115" s="149" t="str">
        <f>IFERROR(VLOOKUP(Q115,Setup!D$16:E$25,2,FALSE),"")</f>
        <v/>
      </c>
      <c r="S115" s="51" t="str">
        <f ca="1">IFERROR(IF(OR(I115="",VLOOKUP(I115,CatCostInp!$E$2:$K$88,7,FALSE)=0),"",VLOOKUP(I115,CatCostInp!$E$2:$K$88,7,FALSE)),"")</f>
        <v/>
      </c>
      <c r="T115" s="4" t="e">
        <f>VLOOKUP(U115,#REF!,2,FALSE)</f>
        <v>#REF!</v>
      </c>
      <c r="U115" s="30"/>
      <c r="V115" s="1" t="str">
        <f ca="1">IF(U115=Setup!$C$10,"Grant",IF(Pharmaceuticals!U115=Setup!$C$11,"Local",IF(Pharmaceuticals!U115=Setup!$C$12,"Other","")))</f>
        <v/>
      </c>
      <c r="W115" s="33"/>
      <c r="X115" s="148"/>
      <c r="Y115" s="33"/>
      <c r="Z115" s="36" t="str">
        <f t="shared" si="41"/>
        <v/>
      </c>
      <c r="AA115" s="35"/>
      <c r="AB115" s="32" t="str">
        <f t="shared" si="42"/>
        <v/>
      </c>
      <c r="AC115" s="35"/>
      <c r="AD115" s="32" t="str">
        <f t="shared" si="43"/>
        <v/>
      </c>
      <c r="AE115" s="35"/>
      <c r="AF115" s="36" t="str">
        <f t="shared" si="44"/>
        <v/>
      </c>
      <c r="AG115" s="36" t="str">
        <f t="shared" si="45"/>
        <v/>
      </c>
      <c r="AH115" s="36" t="str">
        <f t="shared" si="46"/>
        <v/>
      </c>
      <c r="AI115" s="55"/>
      <c r="AJ115" s="37"/>
      <c r="AK115" s="148"/>
      <c r="AL115" s="35"/>
      <c r="AM115" s="32" t="str">
        <f t="shared" si="47"/>
        <v/>
      </c>
      <c r="AN115" s="35"/>
      <c r="AO115" s="32" t="str">
        <f t="shared" si="48"/>
        <v/>
      </c>
      <c r="AP115" s="35"/>
      <c r="AQ115" s="32" t="str">
        <f t="shared" si="49"/>
        <v/>
      </c>
      <c r="AR115" s="35"/>
      <c r="AS115" s="36" t="str">
        <f t="shared" si="50"/>
        <v/>
      </c>
      <c r="AT115" s="36" t="str">
        <f t="shared" si="51"/>
        <v/>
      </c>
      <c r="AU115" s="36" t="str">
        <f t="shared" si="52"/>
        <v/>
      </c>
      <c r="AV115" s="55"/>
      <c r="AW115" s="34"/>
      <c r="AX115" s="148"/>
      <c r="AY115" s="34"/>
      <c r="AZ115" s="32" t="str">
        <f t="shared" si="53"/>
        <v/>
      </c>
      <c r="BA115" s="34"/>
      <c r="BB115" s="32" t="str">
        <f t="shared" si="54"/>
        <v/>
      </c>
      <c r="BC115" s="34"/>
      <c r="BD115" s="32" t="str">
        <f t="shared" si="55"/>
        <v/>
      </c>
      <c r="BE115" s="35"/>
      <c r="BF115" s="36" t="str">
        <f t="shared" si="56"/>
        <v/>
      </c>
      <c r="BG115" s="36" t="str">
        <f t="shared" si="57"/>
        <v/>
      </c>
      <c r="BH115" s="36" t="str">
        <f t="shared" si="58"/>
        <v/>
      </c>
      <c r="BI115" s="55"/>
      <c r="BJ115" s="34"/>
      <c r="BK115" s="148"/>
      <c r="BL115" s="34"/>
      <c r="BM115" s="32" t="str">
        <f t="shared" si="59"/>
        <v/>
      </c>
      <c r="BN115" s="34"/>
      <c r="BO115" s="32" t="str">
        <f t="shared" si="60"/>
        <v/>
      </c>
      <c r="BP115" s="34"/>
      <c r="BQ115" s="32" t="str">
        <f t="shared" si="61"/>
        <v/>
      </c>
      <c r="BR115" s="34"/>
      <c r="BS115" s="36" t="str">
        <f t="shared" si="62"/>
        <v/>
      </c>
      <c r="BT115" s="36" t="str">
        <f t="shared" si="63"/>
        <v/>
      </c>
      <c r="BU115" s="36" t="str">
        <f t="shared" si="64"/>
        <v/>
      </c>
      <c r="BV115" s="55"/>
      <c r="BW115" s="36" t="str">
        <f t="shared" si="65"/>
        <v/>
      </c>
      <c r="BX115" s="36" t="str">
        <f t="shared" si="66"/>
        <v/>
      </c>
      <c r="BY115" s="31"/>
      <c r="BZ115" s="38"/>
      <c r="CB115" s="120" t="e">
        <f t="shared" ca="1" si="35"/>
        <v>#VALUE!</v>
      </c>
      <c r="CC115" s="120" t="e">
        <f t="shared" ca="1" si="36"/>
        <v>#VALUE!</v>
      </c>
    </row>
    <row r="116" spans="1:81" s="10" customFormat="1" ht="25.15" customHeight="1" x14ac:dyDescent="0.2">
      <c r="A116" s="52" t="str">
        <f t="shared" si="67"/>
        <v/>
      </c>
      <c r="B116" s="157" t="e">
        <f t="shared" ca="1" si="37"/>
        <v>#VALUE!</v>
      </c>
      <c r="C116" s="157" t="e">
        <f t="shared" ca="1" si="38"/>
        <v>#VALUE!</v>
      </c>
      <c r="D116" s="29"/>
      <c r="E116" s="155" t="str">
        <f ca="1">IFERROR(INDIRECT(ADDRESS(MATCH(D116,CatModules!C:C,0),2,1,1,"CatModules")),"")</f>
        <v/>
      </c>
      <c r="F116" s="96"/>
      <c r="G116" s="156" t="str">
        <f ca="1">IFERROR(INDIRECT(ADDRESS(MATCH(CONCATENATE(E116,"-",F116),CatInt!K:K,0),3,1,1,"CatInt")),"")</f>
        <v/>
      </c>
      <c r="H116" s="45" t="str">
        <f>IF(F116="","",VLOOKUP(F116,#REF!,2,FALSE))</f>
        <v/>
      </c>
      <c r="I116" s="29"/>
      <c r="J116" s="155" t="e">
        <f t="shared" si="39"/>
        <v>#VALUE!</v>
      </c>
      <c r="K116" s="155" t="e">
        <f t="shared" si="40"/>
        <v>#VALUE!</v>
      </c>
      <c r="L116" s="153"/>
      <c r="M116" s="126"/>
      <c r="N116" s="151" t="e">
        <f ca="1">VLOOKUP(M116,CatProd!B:G,6,FALSE)</f>
        <v>#N/A</v>
      </c>
      <c r="O116" s="127"/>
      <c r="P116" s="175" t="e">
        <f ca="1">VLOOKUP(CONCATENATE(N116,"-",O116),CatProdSpec!H:I,2,FALSE)</f>
        <v>#N/A</v>
      </c>
      <c r="Q116" s="30"/>
      <c r="R116" s="149" t="str">
        <f>IFERROR(VLOOKUP(Q116,Setup!D$16:E$25,2,FALSE),"")</f>
        <v/>
      </c>
      <c r="S116" s="51" t="str">
        <f ca="1">IFERROR(IF(OR(I116="",VLOOKUP(I116,CatCostInp!$E$2:$K$88,7,FALSE)=0),"",VLOOKUP(I116,CatCostInp!$E$2:$K$88,7,FALSE)),"")</f>
        <v/>
      </c>
      <c r="T116" s="4" t="e">
        <f>VLOOKUP(U116,#REF!,2,FALSE)</f>
        <v>#REF!</v>
      </c>
      <c r="U116" s="30"/>
      <c r="V116" s="1" t="str">
        <f ca="1">IF(U116=Setup!$C$10,"Grant",IF(Pharmaceuticals!U116=Setup!$C$11,"Local",IF(Pharmaceuticals!U116=Setup!$C$12,"Other","")))</f>
        <v/>
      </c>
      <c r="W116" s="33"/>
      <c r="X116" s="148"/>
      <c r="Y116" s="33"/>
      <c r="Z116" s="36" t="str">
        <f t="shared" si="41"/>
        <v/>
      </c>
      <c r="AA116" s="35"/>
      <c r="AB116" s="32" t="str">
        <f t="shared" si="42"/>
        <v/>
      </c>
      <c r="AC116" s="35"/>
      <c r="AD116" s="32" t="str">
        <f t="shared" si="43"/>
        <v/>
      </c>
      <c r="AE116" s="35"/>
      <c r="AF116" s="36" t="str">
        <f t="shared" si="44"/>
        <v/>
      </c>
      <c r="AG116" s="36" t="str">
        <f t="shared" si="45"/>
        <v/>
      </c>
      <c r="AH116" s="36" t="str">
        <f t="shared" si="46"/>
        <v/>
      </c>
      <c r="AI116" s="55"/>
      <c r="AJ116" s="37"/>
      <c r="AK116" s="148"/>
      <c r="AL116" s="35"/>
      <c r="AM116" s="32" t="str">
        <f t="shared" si="47"/>
        <v/>
      </c>
      <c r="AN116" s="35"/>
      <c r="AO116" s="32" t="str">
        <f t="shared" si="48"/>
        <v/>
      </c>
      <c r="AP116" s="35"/>
      <c r="AQ116" s="32" t="str">
        <f t="shared" si="49"/>
        <v/>
      </c>
      <c r="AR116" s="35"/>
      <c r="AS116" s="36" t="str">
        <f t="shared" si="50"/>
        <v/>
      </c>
      <c r="AT116" s="36" t="str">
        <f t="shared" si="51"/>
        <v/>
      </c>
      <c r="AU116" s="36" t="str">
        <f t="shared" si="52"/>
        <v/>
      </c>
      <c r="AV116" s="55"/>
      <c r="AW116" s="34"/>
      <c r="AX116" s="148"/>
      <c r="AY116" s="34"/>
      <c r="AZ116" s="32" t="str">
        <f t="shared" si="53"/>
        <v/>
      </c>
      <c r="BA116" s="34"/>
      <c r="BB116" s="32" t="str">
        <f t="shared" si="54"/>
        <v/>
      </c>
      <c r="BC116" s="34"/>
      <c r="BD116" s="32" t="str">
        <f t="shared" si="55"/>
        <v/>
      </c>
      <c r="BE116" s="35"/>
      <c r="BF116" s="36" t="str">
        <f t="shared" si="56"/>
        <v/>
      </c>
      <c r="BG116" s="36" t="str">
        <f t="shared" si="57"/>
        <v/>
      </c>
      <c r="BH116" s="36" t="str">
        <f t="shared" si="58"/>
        <v/>
      </c>
      <c r="BI116" s="55"/>
      <c r="BJ116" s="34"/>
      <c r="BK116" s="148"/>
      <c r="BL116" s="34"/>
      <c r="BM116" s="32" t="str">
        <f t="shared" si="59"/>
        <v/>
      </c>
      <c r="BN116" s="34"/>
      <c r="BO116" s="32" t="str">
        <f t="shared" si="60"/>
        <v/>
      </c>
      <c r="BP116" s="34"/>
      <c r="BQ116" s="32" t="str">
        <f t="shared" si="61"/>
        <v/>
      </c>
      <c r="BR116" s="34"/>
      <c r="BS116" s="36" t="str">
        <f t="shared" si="62"/>
        <v/>
      </c>
      <c r="BT116" s="36" t="str">
        <f t="shared" si="63"/>
        <v/>
      </c>
      <c r="BU116" s="36" t="str">
        <f t="shared" si="64"/>
        <v/>
      </c>
      <c r="BV116" s="55"/>
      <c r="BW116" s="36" t="str">
        <f t="shared" si="65"/>
        <v/>
      </c>
      <c r="BX116" s="36" t="str">
        <f t="shared" si="66"/>
        <v/>
      </c>
      <c r="BY116" s="31"/>
      <c r="BZ116" s="38"/>
      <c r="CB116" s="120" t="e">
        <f t="shared" ca="1" si="35"/>
        <v>#VALUE!</v>
      </c>
      <c r="CC116" s="120" t="e">
        <f t="shared" ca="1" si="36"/>
        <v>#VALUE!</v>
      </c>
    </row>
    <row r="117" spans="1:81" s="10" customFormat="1" ht="25.15" customHeight="1" x14ac:dyDescent="0.2">
      <c r="A117" s="52" t="str">
        <f t="shared" si="67"/>
        <v/>
      </c>
      <c r="B117" s="157" t="e">
        <f t="shared" ca="1" si="37"/>
        <v>#VALUE!</v>
      </c>
      <c r="C117" s="157" t="e">
        <f t="shared" ca="1" si="38"/>
        <v>#VALUE!</v>
      </c>
      <c r="D117" s="29"/>
      <c r="E117" s="155" t="str">
        <f ca="1">IFERROR(INDIRECT(ADDRESS(MATCH(D117,CatModules!C:C,0),2,1,1,"CatModules")),"")</f>
        <v/>
      </c>
      <c r="F117" s="96"/>
      <c r="G117" s="156" t="str">
        <f ca="1">IFERROR(INDIRECT(ADDRESS(MATCH(CONCATENATE(E117,"-",F117),CatInt!K:K,0),3,1,1,"CatInt")),"")</f>
        <v/>
      </c>
      <c r="H117" s="45" t="str">
        <f>IF(F117="","",VLOOKUP(F117,#REF!,2,FALSE))</f>
        <v/>
      </c>
      <c r="I117" s="29"/>
      <c r="J117" s="155" t="e">
        <f t="shared" si="39"/>
        <v>#VALUE!</v>
      </c>
      <c r="K117" s="155" t="e">
        <f t="shared" si="40"/>
        <v>#VALUE!</v>
      </c>
      <c r="L117" s="153"/>
      <c r="M117" s="126"/>
      <c r="N117" s="151" t="e">
        <f ca="1">VLOOKUP(M117,CatProd!B:G,6,FALSE)</f>
        <v>#N/A</v>
      </c>
      <c r="O117" s="127"/>
      <c r="P117" s="175" t="e">
        <f ca="1">VLOOKUP(CONCATENATE(N117,"-",O117),CatProdSpec!H:I,2,FALSE)</f>
        <v>#N/A</v>
      </c>
      <c r="Q117" s="30"/>
      <c r="R117" s="149" t="str">
        <f>IFERROR(VLOOKUP(Q117,Setup!D$16:E$25,2,FALSE),"")</f>
        <v/>
      </c>
      <c r="S117" s="51" t="str">
        <f ca="1">IFERROR(IF(OR(I117="",VLOOKUP(I117,CatCostInp!$E$2:$K$88,7,FALSE)=0),"",VLOOKUP(I117,CatCostInp!$E$2:$K$88,7,FALSE)),"")</f>
        <v/>
      </c>
      <c r="T117" s="4" t="e">
        <f>VLOOKUP(U117,#REF!,2,FALSE)</f>
        <v>#REF!</v>
      </c>
      <c r="U117" s="30"/>
      <c r="V117" s="1" t="str">
        <f ca="1">IF(U117=Setup!$C$10,"Grant",IF(Pharmaceuticals!U117=Setup!$C$11,"Local",IF(Pharmaceuticals!U117=Setup!$C$12,"Other","")))</f>
        <v/>
      </c>
      <c r="W117" s="33"/>
      <c r="X117" s="148"/>
      <c r="Y117" s="33"/>
      <c r="Z117" s="36" t="str">
        <f t="shared" si="41"/>
        <v/>
      </c>
      <c r="AA117" s="35"/>
      <c r="AB117" s="32" t="str">
        <f t="shared" si="42"/>
        <v/>
      </c>
      <c r="AC117" s="35"/>
      <c r="AD117" s="32" t="str">
        <f t="shared" si="43"/>
        <v/>
      </c>
      <c r="AE117" s="35"/>
      <c r="AF117" s="36" t="str">
        <f t="shared" si="44"/>
        <v/>
      </c>
      <c r="AG117" s="36" t="str">
        <f t="shared" si="45"/>
        <v/>
      </c>
      <c r="AH117" s="36" t="str">
        <f t="shared" si="46"/>
        <v/>
      </c>
      <c r="AI117" s="55"/>
      <c r="AJ117" s="37"/>
      <c r="AK117" s="148"/>
      <c r="AL117" s="35"/>
      <c r="AM117" s="32" t="str">
        <f t="shared" si="47"/>
        <v/>
      </c>
      <c r="AN117" s="35"/>
      <c r="AO117" s="32" t="str">
        <f t="shared" si="48"/>
        <v/>
      </c>
      <c r="AP117" s="35"/>
      <c r="AQ117" s="32" t="str">
        <f t="shared" si="49"/>
        <v/>
      </c>
      <c r="AR117" s="35"/>
      <c r="AS117" s="36" t="str">
        <f t="shared" si="50"/>
        <v/>
      </c>
      <c r="AT117" s="36" t="str">
        <f t="shared" si="51"/>
        <v/>
      </c>
      <c r="AU117" s="36" t="str">
        <f t="shared" si="52"/>
        <v/>
      </c>
      <c r="AV117" s="55"/>
      <c r="AW117" s="34"/>
      <c r="AX117" s="148"/>
      <c r="AY117" s="34"/>
      <c r="AZ117" s="32" t="str">
        <f t="shared" si="53"/>
        <v/>
      </c>
      <c r="BA117" s="34"/>
      <c r="BB117" s="32" t="str">
        <f t="shared" si="54"/>
        <v/>
      </c>
      <c r="BC117" s="34"/>
      <c r="BD117" s="32" t="str">
        <f t="shared" si="55"/>
        <v/>
      </c>
      <c r="BE117" s="35"/>
      <c r="BF117" s="36" t="str">
        <f t="shared" si="56"/>
        <v/>
      </c>
      <c r="BG117" s="36" t="str">
        <f t="shared" si="57"/>
        <v/>
      </c>
      <c r="BH117" s="36" t="str">
        <f t="shared" si="58"/>
        <v/>
      </c>
      <c r="BI117" s="55"/>
      <c r="BJ117" s="34"/>
      <c r="BK117" s="148"/>
      <c r="BL117" s="34"/>
      <c r="BM117" s="32" t="str">
        <f t="shared" si="59"/>
        <v/>
      </c>
      <c r="BN117" s="34"/>
      <c r="BO117" s="32" t="str">
        <f t="shared" si="60"/>
        <v/>
      </c>
      <c r="BP117" s="34"/>
      <c r="BQ117" s="32" t="str">
        <f t="shared" si="61"/>
        <v/>
      </c>
      <c r="BR117" s="34"/>
      <c r="BS117" s="36" t="str">
        <f t="shared" si="62"/>
        <v/>
      </c>
      <c r="BT117" s="36" t="str">
        <f t="shared" si="63"/>
        <v/>
      </c>
      <c r="BU117" s="36" t="str">
        <f t="shared" si="64"/>
        <v/>
      </c>
      <c r="BV117" s="55"/>
      <c r="BW117" s="36" t="str">
        <f t="shared" si="65"/>
        <v/>
      </c>
      <c r="BX117" s="36" t="str">
        <f t="shared" si="66"/>
        <v/>
      </c>
      <c r="BY117" s="31"/>
      <c r="BZ117" s="38"/>
      <c r="CB117" s="120" t="e">
        <f t="shared" ca="1" si="35"/>
        <v>#VALUE!</v>
      </c>
      <c r="CC117" s="120" t="e">
        <f t="shared" ca="1" si="36"/>
        <v>#VALUE!</v>
      </c>
    </row>
    <row r="118" spans="1:81" s="10" customFormat="1" ht="25.15" customHeight="1" x14ac:dyDescent="0.2">
      <c r="A118" s="52" t="str">
        <f t="shared" si="67"/>
        <v/>
      </c>
      <c r="B118" s="157" t="e">
        <f t="shared" ca="1" si="37"/>
        <v>#VALUE!</v>
      </c>
      <c r="C118" s="157" t="e">
        <f t="shared" ca="1" si="38"/>
        <v>#VALUE!</v>
      </c>
      <c r="D118" s="29"/>
      <c r="E118" s="155" t="str">
        <f ca="1">IFERROR(INDIRECT(ADDRESS(MATCH(D118,CatModules!C:C,0),2,1,1,"CatModules")),"")</f>
        <v/>
      </c>
      <c r="F118" s="96"/>
      <c r="G118" s="156" t="str">
        <f ca="1">IFERROR(INDIRECT(ADDRESS(MATCH(CONCATENATE(E118,"-",F118),CatInt!K:K,0),3,1,1,"CatInt")),"")</f>
        <v/>
      </c>
      <c r="H118" s="45" t="str">
        <f>IF(F118="","",VLOOKUP(F118,#REF!,2,FALSE))</f>
        <v/>
      </c>
      <c r="I118" s="29"/>
      <c r="J118" s="155" t="e">
        <f t="shared" si="39"/>
        <v>#VALUE!</v>
      </c>
      <c r="K118" s="155" t="e">
        <f t="shared" si="40"/>
        <v>#VALUE!</v>
      </c>
      <c r="L118" s="153"/>
      <c r="M118" s="126"/>
      <c r="N118" s="151" t="e">
        <f ca="1">VLOOKUP(M118,CatProd!B:G,6,FALSE)</f>
        <v>#N/A</v>
      </c>
      <c r="O118" s="127"/>
      <c r="P118" s="175" t="e">
        <f ca="1">VLOOKUP(CONCATENATE(N118,"-",O118),CatProdSpec!H:I,2,FALSE)</f>
        <v>#N/A</v>
      </c>
      <c r="Q118" s="30"/>
      <c r="R118" s="149" t="str">
        <f>IFERROR(VLOOKUP(Q118,Setup!D$16:E$25,2,FALSE),"")</f>
        <v/>
      </c>
      <c r="S118" s="51" t="str">
        <f ca="1">IFERROR(IF(OR(I118="",VLOOKUP(I118,CatCostInp!$E$2:$K$88,7,FALSE)=0),"",VLOOKUP(I118,CatCostInp!$E$2:$K$88,7,FALSE)),"")</f>
        <v/>
      </c>
      <c r="T118" s="4" t="e">
        <f>VLOOKUP(U118,#REF!,2,FALSE)</f>
        <v>#REF!</v>
      </c>
      <c r="U118" s="30"/>
      <c r="V118" s="1" t="str">
        <f ca="1">IF(U118=Setup!$C$10,"Grant",IF(Pharmaceuticals!U118=Setup!$C$11,"Local",IF(Pharmaceuticals!U118=Setup!$C$12,"Other","")))</f>
        <v/>
      </c>
      <c r="W118" s="33"/>
      <c r="X118" s="148"/>
      <c r="Y118" s="33"/>
      <c r="Z118" s="36" t="str">
        <f t="shared" si="41"/>
        <v/>
      </c>
      <c r="AA118" s="35"/>
      <c r="AB118" s="32" t="str">
        <f t="shared" si="42"/>
        <v/>
      </c>
      <c r="AC118" s="35"/>
      <c r="AD118" s="32" t="str">
        <f t="shared" si="43"/>
        <v/>
      </c>
      <c r="AE118" s="35"/>
      <c r="AF118" s="36" t="str">
        <f t="shared" si="44"/>
        <v/>
      </c>
      <c r="AG118" s="36" t="str">
        <f t="shared" si="45"/>
        <v/>
      </c>
      <c r="AH118" s="36" t="str">
        <f t="shared" si="46"/>
        <v/>
      </c>
      <c r="AI118" s="55"/>
      <c r="AJ118" s="37"/>
      <c r="AK118" s="148"/>
      <c r="AL118" s="35"/>
      <c r="AM118" s="32" t="str">
        <f t="shared" si="47"/>
        <v/>
      </c>
      <c r="AN118" s="35"/>
      <c r="AO118" s="32" t="str">
        <f t="shared" si="48"/>
        <v/>
      </c>
      <c r="AP118" s="35"/>
      <c r="AQ118" s="32" t="str">
        <f t="shared" si="49"/>
        <v/>
      </c>
      <c r="AR118" s="35"/>
      <c r="AS118" s="36" t="str">
        <f t="shared" si="50"/>
        <v/>
      </c>
      <c r="AT118" s="36" t="str">
        <f t="shared" si="51"/>
        <v/>
      </c>
      <c r="AU118" s="36" t="str">
        <f t="shared" si="52"/>
        <v/>
      </c>
      <c r="AV118" s="55"/>
      <c r="AW118" s="34"/>
      <c r="AX118" s="148"/>
      <c r="AY118" s="34"/>
      <c r="AZ118" s="32" t="str">
        <f t="shared" si="53"/>
        <v/>
      </c>
      <c r="BA118" s="34"/>
      <c r="BB118" s="32" t="str">
        <f t="shared" si="54"/>
        <v/>
      </c>
      <c r="BC118" s="34"/>
      <c r="BD118" s="32" t="str">
        <f t="shared" si="55"/>
        <v/>
      </c>
      <c r="BE118" s="35"/>
      <c r="BF118" s="36" t="str">
        <f t="shared" si="56"/>
        <v/>
      </c>
      <c r="BG118" s="36" t="str">
        <f t="shared" si="57"/>
        <v/>
      </c>
      <c r="BH118" s="36" t="str">
        <f t="shared" si="58"/>
        <v/>
      </c>
      <c r="BI118" s="55"/>
      <c r="BJ118" s="34"/>
      <c r="BK118" s="148"/>
      <c r="BL118" s="34"/>
      <c r="BM118" s="32" t="str">
        <f t="shared" si="59"/>
        <v/>
      </c>
      <c r="BN118" s="34"/>
      <c r="BO118" s="32" t="str">
        <f t="shared" si="60"/>
        <v/>
      </c>
      <c r="BP118" s="34"/>
      <c r="BQ118" s="32" t="str">
        <f t="shared" si="61"/>
        <v/>
      </c>
      <c r="BR118" s="34"/>
      <c r="BS118" s="36" t="str">
        <f t="shared" si="62"/>
        <v/>
      </c>
      <c r="BT118" s="36" t="str">
        <f t="shared" si="63"/>
        <v/>
      </c>
      <c r="BU118" s="36" t="str">
        <f t="shared" si="64"/>
        <v/>
      </c>
      <c r="BV118" s="55"/>
      <c r="BW118" s="36" t="str">
        <f t="shared" si="65"/>
        <v/>
      </c>
      <c r="BX118" s="36" t="str">
        <f t="shared" si="66"/>
        <v/>
      </c>
      <c r="BY118" s="31"/>
      <c r="BZ118" s="38"/>
      <c r="CB118" s="120" t="e">
        <f t="shared" ca="1" si="35"/>
        <v>#VALUE!</v>
      </c>
      <c r="CC118" s="120" t="e">
        <f t="shared" ca="1" si="36"/>
        <v>#VALUE!</v>
      </c>
    </row>
    <row r="119" spans="1:81" s="10" customFormat="1" ht="25.15" customHeight="1" x14ac:dyDescent="0.2">
      <c r="A119" s="52" t="str">
        <f t="shared" si="67"/>
        <v/>
      </c>
      <c r="B119" s="157" t="e">
        <f t="shared" ca="1" si="37"/>
        <v>#VALUE!</v>
      </c>
      <c r="C119" s="157" t="e">
        <f t="shared" ca="1" si="38"/>
        <v>#VALUE!</v>
      </c>
      <c r="D119" s="29"/>
      <c r="E119" s="155" t="str">
        <f ca="1">IFERROR(INDIRECT(ADDRESS(MATCH(D119,CatModules!C:C,0),2,1,1,"CatModules")),"")</f>
        <v/>
      </c>
      <c r="F119" s="96"/>
      <c r="G119" s="156" t="str">
        <f ca="1">IFERROR(INDIRECT(ADDRESS(MATCH(CONCATENATE(E119,"-",F119),CatInt!K:K,0),3,1,1,"CatInt")),"")</f>
        <v/>
      </c>
      <c r="H119" s="45" t="str">
        <f>IF(F119="","",VLOOKUP(F119,#REF!,2,FALSE))</f>
        <v/>
      </c>
      <c r="I119" s="29"/>
      <c r="J119" s="155" t="e">
        <f t="shared" si="39"/>
        <v>#VALUE!</v>
      </c>
      <c r="K119" s="155" t="e">
        <f t="shared" si="40"/>
        <v>#VALUE!</v>
      </c>
      <c r="L119" s="153"/>
      <c r="M119" s="126"/>
      <c r="N119" s="151" t="e">
        <f ca="1">VLOOKUP(M119,CatProd!B:G,6,FALSE)</f>
        <v>#N/A</v>
      </c>
      <c r="O119" s="127"/>
      <c r="P119" s="175" t="e">
        <f ca="1">VLOOKUP(CONCATENATE(N119,"-",O119),CatProdSpec!H:I,2,FALSE)</f>
        <v>#N/A</v>
      </c>
      <c r="Q119" s="30"/>
      <c r="R119" s="149" t="str">
        <f>IFERROR(VLOOKUP(Q119,Setup!D$16:E$25,2,FALSE),"")</f>
        <v/>
      </c>
      <c r="S119" s="51" t="str">
        <f ca="1">IFERROR(IF(OR(I119="",VLOOKUP(I119,CatCostInp!$E$2:$K$88,7,FALSE)=0),"",VLOOKUP(I119,CatCostInp!$E$2:$K$88,7,FALSE)),"")</f>
        <v/>
      </c>
      <c r="T119" s="4" t="e">
        <f>VLOOKUP(U119,#REF!,2,FALSE)</f>
        <v>#REF!</v>
      </c>
      <c r="U119" s="30"/>
      <c r="V119" s="1" t="str">
        <f ca="1">IF(U119=Setup!$C$10,"Grant",IF(Pharmaceuticals!U119=Setup!$C$11,"Local",IF(Pharmaceuticals!U119=Setup!$C$12,"Other","")))</f>
        <v/>
      </c>
      <c r="W119" s="33"/>
      <c r="X119" s="148"/>
      <c r="Y119" s="33"/>
      <c r="Z119" s="36" t="str">
        <f t="shared" si="41"/>
        <v/>
      </c>
      <c r="AA119" s="35"/>
      <c r="AB119" s="32" t="str">
        <f t="shared" si="42"/>
        <v/>
      </c>
      <c r="AC119" s="35"/>
      <c r="AD119" s="32" t="str">
        <f t="shared" si="43"/>
        <v/>
      </c>
      <c r="AE119" s="35"/>
      <c r="AF119" s="36" t="str">
        <f t="shared" si="44"/>
        <v/>
      </c>
      <c r="AG119" s="36" t="str">
        <f t="shared" si="45"/>
        <v/>
      </c>
      <c r="AH119" s="36" t="str">
        <f t="shared" si="46"/>
        <v/>
      </c>
      <c r="AI119" s="55"/>
      <c r="AJ119" s="37"/>
      <c r="AK119" s="148"/>
      <c r="AL119" s="35"/>
      <c r="AM119" s="32" t="str">
        <f t="shared" si="47"/>
        <v/>
      </c>
      <c r="AN119" s="35"/>
      <c r="AO119" s="32" t="str">
        <f t="shared" si="48"/>
        <v/>
      </c>
      <c r="AP119" s="35"/>
      <c r="AQ119" s="32" t="str">
        <f t="shared" si="49"/>
        <v/>
      </c>
      <c r="AR119" s="35"/>
      <c r="AS119" s="36" t="str">
        <f t="shared" si="50"/>
        <v/>
      </c>
      <c r="AT119" s="36" t="str">
        <f t="shared" si="51"/>
        <v/>
      </c>
      <c r="AU119" s="36" t="str">
        <f t="shared" si="52"/>
        <v/>
      </c>
      <c r="AV119" s="55"/>
      <c r="AW119" s="34"/>
      <c r="AX119" s="148"/>
      <c r="AY119" s="34"/>
      <c r="AZ119" s="32" t="str">
        <f t="shared" si="53"/>
        <v/>
      </c>
      <c r="BA119" s="34"/>
      <c r="BB119" s="32" t="str">
        <f t="shared" si="54"/>
        <v/>
      </c>
      <c r="BC119" s="34"/>
      <c r="BD119" s="32" t="str">
        <f t="shared" si="55"/>
        <v/>
      </c>
      <c r="BE119" s="35"/>
      <c r="BF119" s="36" t="str">
        <f t="shared" si="56"/>
        <v/>
      </c>
      <c r="BG119" s="36" t="str">
        <f t="shared" si="57"/>
        <v/>
      </c>
      <c r="BH119" s="36" t="str">
        <f t="shared" si="58"/>
        <v/>
      </c>
      <c r="BI119" s="55"/>
      <c r="BJ119" s="34"/>
      <c r="BK119" s="148"/>
      <c r="BL119" s="34"/>
      <c r="BM119" s="32" t="str">
        <f t="shared" si="59"/>
        <v/>
      </c>
      <c r="BN119" s="34"/>
      <c r="BO119" s="32" t="str">
        <f t="shared" si="60"/>
        <v/>
      </c>
      <c r="BP119" s="34"/>
      <c r="BQ119" s="32" t="str">
        <f t="shared" si="61"/>
        <v/>
      </c>
      <c r="BR119" s="34"/>
      <c r="BS119" s="36" t="str">
        <f t="shared" si="62"/>
        <v/>
      </c>
      <c r="BT119" s="36" t="str">
        <f t="shared" si="63"/>
        <v/>
      </c>
      <c r="BU119" s="36" t="str">
        <f t="shared" si="64"/>
        <v/>
      </c>
      <c r="BV119" s="55"/>
      <c r="BW119" s="36" t="str">
        <f t="shared" si="65"/>
        <v/>
      </c>
      <c r="BX119" s="36" t="str">
        <f t="shared" si="66"/>
        <v/>
      </c>
      <c r="BY119" s="31"/>
      <c r="BZ119" s="38"/>
      <c r="CB119" s="120" t="e">
        <f t="shared" ca="1" si="35"/>
        <v>#VALUE!</v>
      </c>
      <c r="CC119" s="120" t="e">
        <f t="shared" ca="1" si="36"/>
        <v>#VALUE!</v>
      </c>
    </row>
    <row r="120" spans="1:81" s="10" customFormat="1" ht="25.15" customHeight="1" x14ac:dyDescent="0.2">
      <c r="A120" s="52" t="str">
        <f t="shared" si="67"/>
        <v/>
      </c>
      <c r="B120" s="157" t="e">
        <f t="shared" ca="1" si="37"/>
        <v>#VALUE!</v>
      </c>
      <c r="C120" s="157" t="e">
        <f t="shared" ca="1" si="38"/>
        <v>#VALUE!</v>
      </c>
      <c r="D120" s="29"/>
      <c r="E120" s="155" t="str">
        <f ca="1">IFERROR(INDIRECT(ADDRESS(MATCH(D120,CatModules!C:C,0),2,1,1,"CatModules")),"")</f>
        <v/>
      </c>
      <c r="F120" s="96"/>
      <c r="G120" s="156" t="str">
        <f ca="1">IFERROR(INDIRECT(ADDRESS(MATCH(CONCATENATE(E120,"-",F120),CatInt!K:K,0),3,1,1,"CatInt")),"")</f>
        <v/>
      </c>
      <c r="H120" s="45" t="str">
        <f>IF(F120="","",VLOOKUP(F120,#REF!,2,FALSE))</f>
        <v/>
      </c>
      <c r="I120" s="29"/>
      <c r="J120" s="155" t="e">
        <f t="shared" si="39"/>
        <v>#VALUE!</v>
      </c>
      <c r="K120" s="155" t="e">
        <f t="shared" si="40"/>
        <v>#VALUE!</v>
      </c>
      <c r="L120" s="153"/>
      <c r="M120" s="126"/>
      <c r="N120" s="151" t="e">
        <f ca="1">VLOOKUP(M120,CatProd!B:G,6,FALSE)</f>
        <v>#N/A</v>
      </c>
      <c r="O120" s="127"/>
      <c r="P120" s="175" t="e">
        <f ca="1">VLOOKUP(CONCATENATE(N120,"-",O120),CatProdSpec!H:I,2,FALSE)</f>
        <v>#N/A</v>
      </c>
      <c r="Q120" s="30"/>
      <c r="R120" s="149" t="str">
        <f>IFERROR(VLOOKUP(Q120,Setup!D$16:E$25,2,FALSE),"")</f>
        <v/>
      </c>
      <c r="S120" s="51" t="str">
        <f ca="1">IFERROR(IF(OR(I120="",VLOOKUP(I120,CatCostInp!$E$2:$K$88,7,FALSE)=0),"",VLOOKUP(I120,CatCostInp!$E$2:$K$88,7,FALSE)),"")</f>
        <v/>
      </c>
      <c r="T120" s="4" t="e">
        <f>VLOOKUP(U120,#REF!,2,FALSE)</f>
        <v>#REF!</v>
      </c>
      <c r="U120" s="30"/>
      <c r="V120" s="1" t="str">
        <f ca="1">IF(U120=Setup!$C$10,"Grant",IF(Pharmaceuticals!U120=Setup!$C$11,"Local",IF(Pharmaceuticals!U120=Setup!$C$12,"Other","")))</f>
        <v/>
      </c>
      <c r="W120" s="33"/>
      <c r="X120" s="148"/>
      <c r="Y120" s="33"/>
      <c r="Z120" s="36" t="str">
        <f t="shared" si="41"/>
        <v/>
      </c>
      <c r="AA120" s="35"/>
      <c r="AB120" s="32" t="str">
        <f t="shared" si="42"/>
        <v/>
      </c>
      <c r="AC120" s="35"/>
      <c r="AD120" s="32" t="str">
        <f t="shared" si="43"/>
        <v/>
      </c>
      <c r="AE120" s="35"/>
      <c r="AF120" s="36" t="str">
        <f t="shared" si="44"/>
        <v/>
      </c>
      <c r="AG120" s="36" t="str">
        <f t="shared" si="45"/>
        <v/>
      </c>
      <c r="AH120" s="36" t="str">
        <f t="shared" si="46"/>
        <v/>
      </c>
      <c r="AI120" s="55"/>
      <c r="AJ120" s="37"/>
      <c r="AK120" s="148"/>
      <c r="AL120" s="35"/>
      <c r="AM120" s="32" t="str">
        <f t="shared" si="47"/>
        <v/>
      </c>
      <c r="AN120" s="35"/>
      <c r="AO120" s="32" t="str">
        <f t="shared" si="48"/>
        <v/>
      </c>
      <c r="AP120" s="35"/>
      <c r="AQ120" s="32" t="str">
        <f t="shared" si="49"/>
        <v/>
      </c>
      <c r="AR120" s="35"/>
      <c r="AS120" s="36" t="str">
        <f t="shared" si="50"/>
        <v/>
      </c>
      <c r="AT120" s="36" t="str">
        <f t="shared" si="51"/>
        <v/>
      </c>
      <c r="AU120" s="36" t="str">
        <f t="shared" si="52"/>
        <v/>
      </c>
      <c r="AV120" s="55"/>
      <c r="AW120" s="34"/>
      <c r="AX120" s="148"/>
      <c r="AY120" s="34"/>
      <c r="AZ120" s="32" t="str">
        <f t="shared" si="53"/>
        <v/>
      </c>
      <c r="BA120" s="34"/>
      <c r="BB120" s="32" t="str">
        <f t="shared" si="54"/>
        <v/>
      </c>
      <c r="BC120" s="34"/>
      <c r="BD120" s="32" t="str">
        <f t="shared" si="55"/>
        <v/>
      </c>
      <c r="BE120" s="35"/>
      <c r="BF120" s="36" t="str">
        <f t="shared" si="56"/>
        <v/>
      </c>
      <c r="BG120" s="36" t="str">
        <f t="shared" si="57"/>
        <v/>
      </c>
      <c r="BH120" s="36" t="str">
        <f t="shared" si="58"/>
        <v/>
      </c>
      <c r="BI120" s="55"/>
      <c r="BJ120" s="34"/>
      <c r="BK120" s="148"/>
      <c r="BL120" s="34"/>
      <c r="BM120" s="32" t="str">
        <f t="shared" si="59"/>
        <v/>
      </c>
      <c r="BN120" s="34"/>
      <c r="BO120" s="32" t="str">
        <f t="shared" si="60"/>
        <v/>
      </c>
      <c r="BP120" s="34"/>
      <c r="BQ120" s="32" t="str">
        <f t="shared" si="61"/>
        <v/>
      </c>
      <c r="BR120" s="34"/>
      <c r="BS120" s="36" t="str">
        <f t="shared" si="62"/>
        <v/>
      </c>
      <c r="BT120" s="36" t="str">
        <f t="shared" si="63"/>
        <v/>
      </c>
      <c r="BU120" s="36" t="str">
        <f t="shared" si="64"/>
        <v/>
      </c>
      <c r="BV120" s="55"/>
      <c r="BW120" s="36" t="str">
        <f t="shared" si="65"/>
        <v/>
      </c>
      <c r="BX120" s="36" t="str">
        <f t="shared" si="66"/>
        <v/>
      </c>
      <c r="BY120" s="31"/>
      <c r="BZ120" s="38"/>
      <c r="CB120" s="120" t="e">
        <f t="shared" ca="1" si="35"/>
        <v>#VALUE!</v>
      </c>
      <c r="CC120" s="120" t="e">
        <f t="shared" ca="1" si="36"/>
        <v>#VALUE!</v>
      </c>
    </row>
    <row r="121" spans="1:81" s="10" customFormat="1" ht="25.15" customHeight="1" x14ac:dyDescent="0.2">
      <c r="A121" s="52" t="str">
        <f t="shared" si="67"/>
        <v/>
      </c>
      <c r="B121" s="157" t="e">
        <f t="shared" ca="1" si="37"/>
        <v>#VALUE!</v>
      </c>
      <c r="C121" s="157" t="e">
        <f t="shared" ca="1" si="38"/>
        <v>#VALUE!</v>
      </c>
      <c r="D121" s="29"/>
      <c r="E121" s="155" t="str">
        <f ca="1">IFERROR(INDIRECT(ADDRESS(MATCH(D121,CatModules!C:C,0),2,1,1,"CatModules")),"")</f>
        <v/>
      </c>
      <c r="F121" s="96"/>
      <c r="G121" s="156" t="str">
        <f ca="1">IFERROR(INDIRECT(ADDRESS(MATCH(CONCATENATE(E121,"-",F121),CatInt!K:K,0),3,1,1,"CatInt")),"")</f>
        <v/>
      </c>
      <c r="H121" s="45" t="str">
        <f>IF(F121="","",VLOOKUP(F121,#REF!,2,FALSE))</f>
        <v/>
      </c>
      <c r="I121" s="29"/>
      <c r="J121" s="155" t="e">
        <f t="shared" si="39"/>
        <v>#VALUE!</v>
      </c>
      <c r="K121" s="155" t="e">
        <f t="shared" si="40"/>
        <v>#VALUE!</v>
      </c>
      <c r="L121" s="153"/>
      <c r="M121" s="126"/>
      <c r="N121" s="151" t="e">
        <f ca="1">VLOOKUP(M121,CatProd!B:G,6,FALSE)</f>
        <v>#N/A</v>
      </c>
      <c r="O121" s="127"/>
      <c r="P121" s="175" t="e">
        <f ca="1">VLOOKUP(CONCATENATE(N121,"-",O121),CatProdSpec!H:I,2,FALSE)</f>
        <v>#N/A</v>
      </c>
      <c r="Q121" s="30"/>
      <c r="R121" s="149" t="str">
        <f>IFERROR(VLOOKUP(Q121,Setup!D$16:E$25,2,FALSE),"")</f>
        <v/>
      </c>
      <c r="S121" s="51" t="str">
        <f ca="1">IFERROR(IF(OR(I121="",VLOOKUP(I121,CatCostInp!$E$2:$K$88,7,FALSE)=0),"",VLOOKUP(I121,CatCostInp!$E$2:$K$88,7,FALSE)),"")</f>
        <v/>
      </c>
      <c r="T121" s="4" t="e">
        <f>VLOOKUP(U121,#REF!,2,FALSE)</f>
        <v>#REF!</v>
      </c>
      <c r="U121" s="30"/>
      <c r="V121" s="1" t="str">
        <f ca="1">IF(U121=Setup!$C$10,"Grant",IF(Pharmaceuticals!U121=Setup!$C$11,"Local",IF(Pharmaceuticals!U121=Setup!$C$12,"Other","")))</f>
        <v/>
      </c>
      <c r="W121" s="34"/>
      <c r="X121" s="148"/>
      <c r="Y121" s="33"/>
      <c r="Z121" s="36" t="str">
        <f t="shared" si="41"/>
        <v/>
      </c>
      <c r="AA121" s="35"/>
      <c r="AB121" s="32" t="str">
        <f t="shared" si="42"/>
        <v/>
      </c>
      <c r="AC121" s="35"/>
      <c r="AD121" s="32" t="str">
        <f t="shared" si="43"/>
        <v/>
      </c>
      <c r="AE121" s="35"/>
      <c r="AF121" s="36" t="str">
        <f t="shared" si="44"/>
        <v/>
      </c>
      <c r="AG121" s="36" t="str">
        <f t="shared" si="45"/>
        <v/>
      </c>
      <c r="AH121" s="36" t="str">
        <f t="shared" si="46"/>
        <v/>
      </c>
      <c r="AI121" s="55"/>
      <c r="AJ121" s="37"/>
      <c r="AK121" s="148"/>
      <c r="AL121" s="35"/>
      <c r="AM121" s="32" t="str">
        <f t="shared" si="47"/>
        <v/>
      </c>
      <c r="AN121" s="35"/>
      <c r="AO121" s="32" t="str">
        <f t="shared" si="48"/>
        <v/>
      </c>
      <c r="AP121" s="35"/>
      <c r="AQ121" s="32" t="str">
        <f t="shared" si="49"/>
        <v/>
      </c>
      <c r="AR121" s="35"/>
      <c r="AS121" s="36" t="str">
        <f t="shared" si="50"/>
        <v/>
      </c>
      <c r="AT121" s="36" t="str">
        <f t="shared" si="51"/>
        <v/>
      </c>
      <c r="AU121" s="36" t="str">
        <f t="shared" si="52"/>
        <v/>
      </c>
      <c r="AV121" s="55"/>
      <c r="AW121" s="34"/>
      <c r="AX121" s="148"/>
      <c r="AY121" s="34"/>
      <c r="AZ121" s="32" t="str">
        <f t="shared" si="53"/>
        <v/>
      </c>
      <c r="BA121" s="34"/>
      <c r="BB121" s="32" t="str">
        <f t="shared" si="54"/>
        <v/>
      </c>
      <c r="BC121" s="34"/>
      <c r="BD121" s="32" t="str">
        <f t="shared" si="55"/>
        <v/>
      </c>
      <c r="BE121" s="35"/>
      <c r="BF121" s="36" t="str">
        <f t="shared" si="56"/>
        <v/>
      </c>
      <c r="BG121" s="36" t="str">
        <f t="shared" si="57"/>
        <v/>
      </c>
      <c r="BH121" s="36" t="str">
        <f t="shared" si="58"/>
        <v/>
      </c>
      <c r="BI121" s="55"/>
      <c r="BJ121" s="34"/>
      <c r="BK121" s="148"/>
      <c r="BL121" s="34"/>
      <c r="BM121" s="32" t="str">
        <f t="shared" si="59"/>
        <v/>
      </c>
      <c r="BN121" s="34"/>
      <c r="BO121" s="32" t="str">
        <f t="shared" si="60"/>
        <v/>
      </c>
      <c r="BP121" s="34"/>
      <c r="BQ121" s="32" t="str">
        <f t="shared" si="61"/>
        <v/>
      </c>
      <c r="BR121" s="34"/>
      <c r="BS121" s="36" t="str">
        <f t="shared" si="62"/>
        <v/>
      </c>
      <c r="BT121" s="36" t="str">
        <f t="shared" si="63"/>
        <v/>
      </c>
      <c r="BU121" s="36" t="str">
        <f t="shared" si="64"/>
        <v/>
      </c>
      <c r="BV121" s="55"/>
      <c r="BW121" s="36" t="str">
        <f t="shared" si="65"/>
        <v/>
      </c>
      <c r="BX121" s="36" t="str">
        <f t="shared" si="66"/>
        <v/>
      </c>
      <c r="BY121" s="31"/>
      <c r="BZ121" s="38"/>
      <c r="CB121" s="120" t="e">
        <f t="shared" ca="1" si="35"/>
        <v>#VALUE!</v>
      </c>
      <c r="CC121" s="120" t="e">
        <f t="shared" ca="1" si="36"/>
        <v>#VALUE!</v>
      </c>
    </row>
    <row r="122" spans="1:81" s="10" customFormat="1" ht="25.15" customHeight="1" x14ac:dyDescent="0.2">
      <c r="A122" s="52" t="str">
        <f t="shared" si="67"/>
        <v/>
      </c>
      <c r="B122" s="157" t="e">
        <f t="shared" ca="1" si="37"/>
        <v>#VALUE!</v>
      </c>
      <c r="C122" s="157" t="e">
        <f t="shared" ca="1" si="38"/>
        <v>#VALUE!</v>
      </c>
      <c r="D122" s="29"/>
      <c r="E122" s="155" t="str">
        <f ca="1">IFERROR(INDIRECT(ADDRESS(MATCH(D122,CatModules!C:C,0),2,1,1,"CatModules")),"")</f>
        <v/>
      </c>
      <c r="F122" s="96"/>
      <c r="G122" s="156" t="str">
        <f ca="1">IFERROR(INDIRECT(ADDRESS(MATCH(CONCATENATE(E122,"-",F122),CatInt!K:K,0),3,1,1,"CatInt")),"")</f>
        <v/>
      </c>
      <c r="H122" s="45" t="str">
        <f>IF(F122="","",VLOOKUP(F122,#REF!,2,FALSE))</f>
        <v/>
      </c>
      <c r="I122" s="29"/>
      <c r="J122" s="155" t="e">
        <f t="shared" si="39"/>
        <v>#VALUE!</v>
      </c>
      <c r="K122" s="155" t="e">
        <f t="shared" si="40"/>
        <v>#VALUE!</v>
      </c>
      <c r="L122" s="153"/>
      <c r="M122" s="126"/>
      <c r="N122" s="151" t="e">
        <f ca="1">VLOOKUP(M122,CatProd!B:G,6,FALSE)</f>
        <v>#N/A</v>
      </c>
      <c r="O122" s="127"/>
      <c r="P122" s="175" t="e">
        <f ca="1">VLOOKUP(CONCATENATE(N122,"-",O122),CatProdSpec!H:I,2,FALSE)</f>
        <v>#N/A</v>
      </c>
      <c r="Q122" s="30"/>
      <c r="R122" s="149" t="str">
        <f>IFERROR(VLOOKUP(Q122,Setup!D$16:E$25,2,FALSE),"")</f>
        <v/>
      </c>
      <c r="S122" s="51" t="str">
        <f ca="1">IFERROR(IF(OR(I122="",VLOOKUP(I122,CatCostInp!$E$2:$K$88,7,FALSE)=0),"",VLOOKUP(I122,CatCostInp!$E$2:$K$88,7,FALSE)),"")</f>
        <v/>
      </c>
      <c r="T122" s="4" t="e">
        <f>VLOOKUP(U122,#REF!,2,FALSE)</f>
        <v>#REF!</v>
      </c>
      <c r="U122" s="30"/>
      <c r="V122" s="1" t="str">
        <f ca="1">IF(U122=Setup!$C$10,"Grant",IF(Pharmaceuticals!U122=Setup!$C$11,"Local",IF(Pharmaceuticals!U122=Setup!$C$12,"Other","")))</f>
        <v/>
      </c>
      <c r="W122" s="34"/>
      <c r="X122" s="148"/>
      <c r="Y122" s="33"/>
      <c r="Z122" s="36" t="str">
        <f t="shared" si="41"/>
        <v/>
      </c>
      <c r="AA122" s="35"/>
      <c r="AB122" s="32" t="str">
        <f t="shared" si="42"/>
        <v/>
      </c>
      <c r="AC122" s="35"/>
      <c r="AD122" s="32" t="str">
        <f t="shared" si="43"/>
        <v/>
      </c>
      <c r="AE122" s="35"/>
      <c r="AF122" s="36" t="str">
        <f t="shared" si="44"/>
        <v/>
      </c>
      <c r="AG122" s="36" t="str">
        <f t="shared" si="45"/>
        <v/>
      </c>
      <c r="AH122" s="36" t="str">
        <f t="shared" si="46"/>
        <v/>
      </c>
      <c r="AI122" s="55"/>
      <c r="AJ122" s="37"/>
      <c r="AK122" s="148"/>
      <c r="AL122" s="35"/>
      <c r="AM122" s="32" t="str">
        <f t="shared" si="47"/>
        <v/>
      </c>
      <c r="AN122" s="35"/>
      <c r="AO122" s="32" t="str">
        <f t="shared" si="48"/>
        <v/>
      </c>
      <c r="AP122" s="35"/>
      <c r="AQ122" s="32" t="str">
        <f t="shared" si="49"/>
        <v/>
      </c>
      <c r="AR122" s="35"/>
      <c r="AS122" s="36" t="str">
        <f t="shared" si="50"/>
        <v/>
      </c>
      <c r="AT122" s="36" t="str">
        <f t="shared" si="51"/>
        <v/>
      </c>
      <c r="AU122" s="36" t="str">
        <f t="shared" si="52"/>
        <v/>
      </c>
      <c r="AV122" s="55"/>
      <c r="AW122" s="34"/>
      <c r="AX122" s="148"/>
      <c r="AY122" s="34"/>
      <c r="AZ122" s="32" t="str">
        <f t="shared" si="53"/>
        <v/>
      </c>
      <c r="BA122" s="34"/>
      <c r="BB122" s="32" t="str">
        <f t="shared" si="54"/>
        <v/>
      </c>
      <c r="BC122" s="34"/>
      <c r="BD122" s="32" t="str">
        <f t="shared" si="55"/>
        <v/>
      </c>
      <c r="BE122" s="35"/>
      <c r="BF122" s="36" t="str">
        <f t="shared" si="56"/>
        <v/>
      </c>
      <c r="BG122" s="36" t="str">
        <f t="shared" si="57"/>
        <v/>
      </c>
      <c r="BH122" s="36" t="str">
        <f t="shared" si="58"/>
        <v/>
      </c>
      <c r="BI122" s="55"/>
      <c r="BJ122" s="34"/>
      <c r="BK122" s="148"/>
      <c r="BL122" s="34"/>
      <c r="BM122" s="32" t="str">
        <f t="shared" si="59"/>
        <v/>
      </c>
      <c r="BN122" s="34"/>
      <c r="BO122" s="32" t="str">
        <f t="shared" si="60"/>
        <v/>
      </c>
      <c r="BP122" s="34"/>
      <c r="BQ122" s="32" t="str">
        <f t="shared" si="61"/>
        <v/>
      </c>
      <c r="BR122" s="34"/>
      <c r="BS122" s="36" t="str">
        <f t="shared" si="62"/>
        <v/>
      </c>
      <c r="BT122" s="36" t="str">
        <f t="shared" si="63"/>
        <v/>
      </c>
      <c r="BU122" s="36" t="str">
        <f t="shared" si="64"/>
        <v/>
      </c>
      <c r="BV122" s="55"/>
      <c r="BW122" s="36" t="str">
        <f t="shared" si="65"/>
        <v/>
      </c>
      <c r="BX122" s="36" t="str">
        <f t="shared" si="66"/>
        <v/>
      </c>
      <c r="BY122" s="31"/>
      <c r="BZ122" s="38"/>
      <c r="CB122" s="120" t="e">
        <f t="shared" ca="1" si="35"/>
        <v>#VALUE!</v>
      </c>
      <c r="CC122" s="120" t="e">
        <f t="shared" ca="1" si="36"/>
        <v>#VALUE!</v>
      </c>
    </row>
    <row r="123" spans="1:81" s="10" customFormat="1" ht="25.15" customHeight="1" x14ac:dyDescent="0.2">
      <c r="A123" s="52" t="str">
        <f t="shared" si="67"/>
        <v/>
      </c>
      <c r="B123" s="157" t="e">
        <f t="shared" ca="1" si="37"/>
        <v>#VALUE!</v>
      </c>
      <c r="C123" s="157" t="e">
        <f t="shared" ca="1" si="38"/>
        <v>#VALUE!</v>
      </c>
      <c r="D123" s="29"/>
      <c r="E123" s="155" t="str">
        <f ca="1">IFERROR(INDIRECT(ADDRESS(MATCH(D123,CatModules!C:C,0),2,1,1,"CatModules")),"")</f>
        <v/>
      </c>
      <c r="F123" s="96"/>
      <c r="G123" s="156" t="str">
        <f ca="1">IFERROR(INDIRECT(ADDRESS(MATCH(CONCATENATE(E123,"-",F123),CatInt!K:K,0),3,1,1,"CatInt")),"")</f>
        <v/>
      </c>
      <c r="H123" s="45" t="str">
        <f>IF(F123="","",VLOOKUP(F123,#REF!,2,FALSE))</f>
        <v/>
      </c>
      <c r="I123" s="29"/>
      <c r="J123" s="155" t="e">
        <f t="shared" si="39"/>
        <v>#VALUE!</v>
      </c>
      <c r="K123" s="155" t="e">
        <f t="shared" si="40"/>
        <v>#VALUE!</v>
      </c>
      <c r="L123" s="153"/>
      <c r="M123" s="126"/>
      <c r="N123" s="151" t="e">
        <f ca="1">VLOOKUP(M123,CatProd!B:G,6,FALSE)</f>
        <v>#N/A</v>
      </c>
      <c r="O123" s="127"/>
      <c r="P123" s="175" t="e">
        <f ca="1">VLOOKUP(CONCATENATE(N123,"-",O123),CatProdSpec!H:I,2,FALSE)</f>
        <v>#N/A</v>
      </c>
      <c r="Q123" s="30"/>
      <c r="R123" s="149" t="str">
        <f>IFERROR(VLOOKUP(Q123,Setup!D$16:E$25,2,FALSE),"")</f>
        <v/>
      </c>
      <c r="S123" s="51" t="str">
        <f ca="1">IFERROR(IF(OR(I123="",VLOOKUP(I123,CatCostInp!$E$2:$K$88,7,FALSE)=0),"",VLOOKUP(I123,CatCostInp!$E$2:$K$88,7,FALSE)),"")</f>
        <v/>
      </c>
      <c r="T123" s="4" t="e">
        <f>VLOOKUP(U123,#REF!,2,FALSE)</f>
        <v>#REF!</v>
      </c>
      <c r="U123" s="30"/>
      <c r="V123" s="1" t="str">
        <f ca="1">IF(U123=Setup!$C$10,"Grant",IF(Pharmaceuticals!U123=Setup!$C$11,"Local",IF(Pharmaceuticals!U123=Setup!$C$12,"Other","")))</f>
        <v/>
      </c>
      <c r="W123" s="34"/>
      <c r="X123" s="148"/>
      <c r="Y123" s="33"/>
      <c r="Z123" s="36" t="str">
        <f t="shared" si="41"/>
        <v/>
      </c>
      <c r="AA123" s="35"/>
      <c r="AB123" s="32" t="str">
        <f t="shared" si="42"/>
        <v/>
      </c>
      <c r="AC123" s="35"/>
      <c r="AD123" s="32" t="str">
        <f t="shared" si="43"/>
        <v/>
      </c>
      <c r="AE123" s="35"/>
      <c r="AF123" s="36" t="str">
        <f t="shared" si="44"/>
        <v/>
      </c>
      <c r="AG123" s="36" t="str">
        <f t="shared" si="45"/>
        <v/>
      </c>
      <c r="AH123" s="36" t="str">
        <f t="shared" si="46"/>
        <v/>
      </c>
      <c r="AI123" s="55"/>
      <c r="AJ123" s="37"/>
      <c r="AK123" s="148"/>
      <c r="AL123" s="35"/>
      <c r="AM123" s="32" t="str">
        <f t="shared" si="47"/>
        <v/>
      </c>
      <c r="AN123" s="35"/>
      <c r="AO123" s="32" t="str">
        <f t="shared" si="48"/>
        <v/>
      </c>
      <c r="AP123" s="35"/>
      <c r="AQ123" s="32" t="str">
        <f t="shared" si="49"/>
        <v/>
      </c>
      <c r="AR123" s="35"/>
      <c r="AS123" s="36" t="str">
        <f t="shared" si="50"/>
        <v/>
      </c>
      <c r="AT123" s="36" t="str">
        <f t="shared" si="51"/>
        <v/>
      </c>
      <c r="AU123" s="36" t="str">
        <f t="shared" si="52"/>
        <v/>
      </c>
      <c r="AV123" s="55"/>
      <c r="AW123" s="34"/>
      <c r="AX123" s="148"/>
      <c r="AY123" s="34"/>
      <c r="AZ123" s="32" t="str">
        <f t="shared" si="53"/>
        <v/>
      </c>
      <c r="BA123" s="34"/>
      <c r="BB123" s="32" t="str">
        <f t="shared" si="54"/>
        <v/>
      </c>
      <c r="BC123" s="34"/>
      <c r="BD123" s="32" t="str">
        <f t="shared" si="55"/>
        <v/>
      </c>
      <c r="BE123" s="35"/>
      <c r="BF123" s="36" t="str">
        <f t="shared" si="56"/>
        <v/>
      </c>
      <c r="BG123" s="36" t="str">
        <f t="shared" si="57"/>
        <v/>
      </c>
      <c r="BH123" s="36" t="str">
        <f t="shared" si="58"/>
        <v/>
      </c>
      <c r="BI123" s="55"/>
      <c r="BJ123" s="34"/>
      <c r="BK123" s="148"/>
      <c r="BL123" s="34"/>
      <c r="BM123" s="32" t="str">
        <f t="shared" si="59"/>
        <v/>
      </c>
      <c r="BN123" s="34"/>
      <c r="BO123" s="32" t="str">
        <f t="shared" si="60"/>
        <v/>
      </c>
      <c r="BP123" s="34"/>
      <c r="BQ123" s="32" t="str">
        <f t="shared" si="61"/>
        <v/>
      </c>
      <c r="BR123" s="34"/>
      <c r="BS123" s="36" t="str">
        <f t="shared" si="62"/>
        <v/>
      </c>
      <c r="BT123" s="36" t="str">
        <f t="shared" si="63"/>
        <v/>
      </c>
      <c r="BU123" s="36" t="str">
        <f t="shared" si="64"/>
        <v/>
      </c>
      <c r="BV123" s="55"/>
      <c r="BW123" s="36" t="str">
        <f t="shared" si="65"/>
        <v/>
      </c>
      <c r="BX123" s="36" t="str">
        <f t="shared" si="66"/>
        <v/>
      </c>
      <c r="BY123" s="31"/>
      <c r="BZ123" s="38"/>
      <c r="CB123" s="120" t="e">
        <f t="shared" ca="1" si="35"/>
        <v>#VALUE!</v>
      </c>
      <c r="CC123" s="120" t="e">
        <f t="shared" ca="1" si="36"/>
        <v>#VALUE!</v>
      </c>
    </row>
    <row r="124" spans="1:81" s="10" customFormat="1" ht="25.15" customHeight="1" x14ac:dyDescent="0.2">
      <c r="A124" s="52" t="str">
        <f t="shared" si="67"/>
        <v/>
      </c>
      <c r="B124" s="157" t="e">
        <f t="shared" ca="1" si="37"/>
        <v>#VALUE!</v>
      </c>
      <c r="C124" s="157" t="e">
        <f t="shared" ca="1" si="38"/>
        <v>#VALUE!</v>
      </c>
      <c r="D124" s="29"/>
      <c r="E124" s="155" t="str">
        <f ca="1">IFERROR(INDIRECT(ADDRESS(MATCH(D124,CatModules!C:C,0),2,1,1,"CatModules")),"")</f>
        <v/>
      </c>
      <c r="F124" s="96"/>
      <c r="G124" s="156" t="str">
        <f ca="1">IFERROR(INDIRECT(ADDRESS(MATCH(CONCATENATE(E124,"-",F124),CatInt!K:K,0),3,1,1,"CatInt")),"")</f>
        <v/>
      </c>
      <c r="H124" s="45" t="str">
        <f>IF(F124="","",VLOOKUP(F124,#REF!,2,FALSE))</f>
        <v/>
      </c>
      <c r="I124" s="29"/>
      <c r="J124" s="155" t="e">
        <f t="shared" si="39"/>
        <v>#VALUE!</v>
      </c>
      <c r="K124" s="155" t="e">
        <f t="shared" si="40"/>
        <v>#VALUE!</v>
      </c>
      <c r="L124" s="153"/>
      <c r="M124" s="126"/>
      <c r="N124" s="151" t="e">
        <f ca="1">VLOOKUP(M124,CatProd!B:G,6,FALSE)</f>
        <v>#N/A</v>
      </c>
      <c r="O124" s="127"/>
      <c r="P124" s="175" t="e">
        <f ca="1">VLOOKUP(CONCATENATE(N124,"-",O124),CatProdSpec!H:I,2,FALSE)</f>
        <v>#N/A</v>
      </c>
      <c r="Q124" s="30"/>
      <c r="R124" s="149" t="str">
        <f>IFERROR(VLOOKUP(Q124,Setup!D$16:E$25,2,FALSE),"")</f>
        <v/>
      </c>
      <c r="S124" s="51" t="str">
        <f ca="1">IFERROR(IF(OR(I124="",VLOOKUP(I124,CatCostInp!$E$2:$K$88,7,FALSE)=0),"",VLOOKUP(I124,CatCostInp!$E$2:$K$88,7,FALSE)),"")</f>
        <v/>
      </c>
      <c r="T124" s="4" t="e">
        <f>VLOOKUP(U124,#REF!,2,FALSE)</f>
        <v>#REF!</v>
      </c>
      <c r="U124" s="30"/>
      <c r="V124" s="1" t="str">
        <f ca="1">IF(U124=Setup!$C$10,"Grant",IF(Pharmaceuticals!U124=Setup!$C$11,"Local",IF(Pharmaceuticals!U124=Setup!$C$12,"Other","")))</f>
        <v/>
      </c>
      <c r="W124" s="34"/>
      <c r="X124" s="148"/>
      <c r="Y124" s="33"/>
      <c r="Z124" s="36" t="str">
        <f t="shared" si="41"/>
        <v/>
      </c>
      <c r="AA124" s="35"/>
      <c r="AB124" s="32" t="str">
        <f t="shared" si="42"/>
        <v/>
      </c>
      <c r="AC124" s="35"/>
      <c r="AD124" s="32" t="str">
        <f t="shared" si="43"/>
        <v/>
      </c>
      <c r="AE124" s="35"/>
      <c r="AF124" s="36" t="str">
        <f t="shared" si="44"/>
        <v/>
      </c>
      <c r="AG124" s="36" t="str">
        <f t="shared" si="45"/>
        <v/>
      </c>
      <c r="AH124" s="36" t="str">
        <f t="shared" si="46"/>
        <v/>
      </c>
      <c r="AI124" s="55"/>
      <c r="AJ124" s="37"/>
      <c r="AK124" s="148"/>
      <c r="AL124" s="35"/>
      <c r="AM124" s="32" t="str">
        <f t="shared" si="47"/>
        <v/>
      </c>
      <c r="AN124" s="35"/>
      <c r="AO124" s="32" t="str">
        <f t="shared" si="48"/>
        <v/>
      </c>
      <c r="AP124" s="35"/>
      <c r="AQ124" s="32" t="str">
        <f t="shared" si="49"/>
        <v/>
      </c>
      <c r="AR124" s="35"/>
      <c r="AS124" s="36" t="str">
        <f t="shared" si="50"/>
        <v/>
      </c>
      <c r="AT124" s="36" t="str">
        <f t="shared" si="51"/>
        <v/>
      </c>
      <c r="AU124" s="36" t="str">
        <f t="shared" si="52"/>
        <v/>
      </c>
      <c r="AV124" s="55"/>
      <c r="AW124" s="34"/>
      <c r="AX124" s="148"/>
      <c r="AY124" s="34"/>
      <c r="AZ124" s="32" t="str">
        <f t="shared" si="53"/>
        <v/>
      </c>
      <c r="BA124" s="34"/>
      <c r="BB124" s="32" t="str">
        <f t="shared" si="54"/>
        <v/>
      </c>
      <c r="BC124" s="34"/>
      <c r="BD124" s="32" t="str">
        <f t="shared" si="55"/>
        <v/>
      </c>
      <c r="BE124" s="35"/>
      <c r="BF124" s="36" t="str">
        <f t="shared" si="56"/>
        <v/>
      </c>
      <c r="BG124" s="36" t="str">
        <f t="shared" si="57"/>
        <v/>
      </c>
      <c r="BH124" s="36" t="str">
        <f t="shared" si="58"/>
        <v/>
      </c>
      <c r="BI124" s="55"/>
      <c r="BJ124" s="34"/>
      <c r="BK124" s="148"/>
      <c r="BL124" s="34"/>
      <c r="BM124" s="32" t="str">
        <f t="shared" si="59"/>
        <v/>
      </c>
      <c r="BN124" s="34"/>
      <c r="BO124" s="32" t="str">
        <f t="shared" si="60"/>
        <v/>
      </c>
      <c r="BP124" s="34"/>
      <c r="BQ124" s="32" t="str">
        <f t="shared" si="61"/>
        <v/>
      </c>
      <c r="BR124" s="34"/>
      <c r="BS124" s="36" t="str">
        <f t="shared" si="62"/>
        <v/>
      </c>
      <c r="BT124" s="36" t="str">
        <f t="shared" si="63"/>
        <v/>
      </c>
      <c r="BU124" s="36" t="str">
        <f t="shared" si="64"/>
        <v/>
      </c>
      <c r="BV124" s="55"/>
      <c r="BW124" s="36" t="str">
        <f t="shared" si="65"/>
        <v/>
      </c>
      <c r="BX124" s="36" t="str">
        <f t="shared" si="66"/>
        <v/>
      </c>
      <c r="BY124" s="31"/>
      <c r="BZ124" s="38"/>
      <c r="CB124" s="120" t="e">
        <f t="shared" ca="1" si="35"/>
        <v>#VALUE!</v>
      </c>
      <c r="CC124" s="120" t="e">
        <f t="shared" ca="1" si="36"/>
        <v>#VALUE!</v>
      </c>
    </row>
    <row r="125" spans="1:81" s="10" customFormat="1" ht="25.15" customHeight="1" x14ac:dyDescent="0.2">
      <c r="A125" s="52" t="str">
        <f t="shared" si="67"/>
        <v/>
      </c>
      <c r="B125" s="157" t="e">
        <f t="shared" ca="1" si="37"/>
        <v>#VALUE!</v>
      </c>
      <c r="C125" s="157" t="e">
        <f t="shared" ca="1" si="38"/>
        <v>#VALUE!</v>
      </c>
      <c r="D125" s="29"/>
      <c r="E125" s="155" t="str">
        <f ca="1">IFERROR(INDIRECT(ADDRESS(MATCH(D125,CatModules!C:C,0),2,1,1,"CatModules")),"")</f>
        <v/>
      </c>
      <c r="F125" s="96"/>
      <c r="G125" s="156" t="str">
        <f ca="1">IFERROR(INDIRECT(ADDRESS(MATCH(CONCATENATE(E125,"-",F125),CatInt!K:K,0),3,1,1,"CatInt")),"")</f>
        <v/>
      </c>
      <c r="H125" s="45" t="str">
        <f>IF(F125="","",VLOOKUP(F125,#REF!,2,FALSE))</f>
        <v/>
      </c>
      <c r="I125" s="29"/>
      <c r="J125" s="155" t="e">
        <f t="shared" si="39"/>
        <v>#VALUE!</v>
      </c>
      <c r="K125" s="155" t="e">
        <f t="shared" si="40"/>
        <v>#VALUE!</v>
      </c>
      <c r="L125" s="153"/>
      <c r="M125" s="126"/>
      <c r="N125" s="151" t="e">
        <f ca="1">VLOOKUP(M125,CatProd!B:G,6,FALSE)</f>
        <v>#N/A</v>
      </c>
      <c r="O125" s="127"/>
      <c r="P125" s="175" t="e">
        <f ca="1">VLOOKUP(CONCATENATE(N125,"-",O125),CatProdSpec!H:I,2,FALSE)</f>
        <v>#N/A</v>
      </c>
      <c r="Q125" s="30"/>
      <c r="R125" s="149" t="str">
        <f>IFERROR(VLOOKUP(Q125,Setup!D$16:E$25,2,FALSE),"")</f>
        <v/>
      </c>
      <c r="S125" s="51" t="str">
        <f ca="1">IFERROR(IF(OR(I125="",VLOOKUP(I125,CatCostInp!$E$2:$K$88,7,FALSE)=0),"",VLOOKUP(I125,CatCostInp!$E$2:$K$88,7,FALSE)),"")</f>
        <v/>
      </c>
      <c r="T125" s="4" t="e">
        <f>VLOOKUP(U125,#REF!,2,FALSE)</f>
        <v>#REF!</v>
      </c>
      <c r="U125" s="30"/>
      <c r="V125" s="1" t="str">
        <f ca="1">IF(U125=Setup!$C$10,"Grant",IF(Pharmaceuticals!U125=Setup!$C$11,"Local",IF(Pharmaceuticals!U125=Setup!$C$12,"Other","")))</f>
        <v/>
      </c>
      <c r="W125" s="34"/>
      <c r="X125" s="148"/>
      <c r="Y125" s="33"/>
      <c r="Z125" s="36" t="str">
        <f t="shared" si="41"/>
        <v/>
      </c>
      <c r="AA125" s="35"/>
      <c r="AB125" s="32" t="str">
        <f t="shared" si="42"/>
        <v/>
      </c>
      <c r="AC125" s="35"/>
      <c r="AD125" s="32" t="str">
        <f t="shared" si="43"/>
        <v/>
      </c>
      <c r="AE125" s="35"/>
      <c r="AF125" s="36" t="str">
        <f t="shared" si="44"/>
        <v/>
      </c>
      <c r="AG125" s="36" t="str">
        <f t="shared" si="45"/>
        <v/>
      </c>
      <c r="AH125" s="36" t="str">
        <f t="shared" si="46"/>
        <v/>
      </c>
      <c r="AI125" s="55"/>
      <c r="AJ125" s="37"/>
      <c r="AK125" s="148"/>
      <c r="AL125" s="35"/>
      <c r="AM125" s="32" t="str">
        <f t="shared" si="47"/>
        <v/>
      </c>
      <c r="AN125" s="35"/>
      <c r="AO125" s="32" t="str">
        <f t="shared" si="48"/>
        <v/>
      </c>
      <c r="AP125" s="35"/>
      <c r="AQ125" s="32" t="str">
        <f t="shared" si="49"/>
        <v/>
      </c>
      <c r="AR125" s="35"/>
      <c r="AS125" s="36" t="str">
        <f t="shared" si="50"/>
        <v/>
      </c>
      <c r="AT125" s="36" t="str">
        <f t="shared" si="51"/>
        <v/>
      </c>
      <c r="AU125" s="36" t="str">
        <f t="shared" si="52"/>
        <v/>
      </c>
      <c r="AV125" s="55"/>
      <c r="AW125" s="34"/>
      <c r="AX125" s="148"/>
      <c r="AY125" s="34"/>
      <c r="AZ125" s="32" t="str">
        <f t="shared" si="53"/>
        <v/>
      </c>
      <c r="BA125" s="34"/>
      <c r="BB125" s="32" t="str">
        <f t="shared" si="54"/>
        <v/>
      </c>
      <c r="BC125" s="34"/>
      <c r="BD125" s="32" t="str">
        <f t="shared" si="55"/>
        <v/>
      </c>
      <c r="BE125" s="35"/>
      <c r="BF125" s="36" t="str">
        <f t="shared" si="56"/>
        <v/>
      </c>
      <c r="BG125" s="36" t="str">
        <f t="shared" si="57"/>
        <v/>
      </c>
      <c r="BH125" s="36" t="str">
        <f t="shared" si="58"/>
        <v/>
      </c>
      <c r="BI125" s="55"/>
      <c r="BJ125" s="34"/>
      <c r="BK125" s="148"/>
      <c r="BL125" s="34"/>
      <c r="BM125" s="32" t="str">
        <f t="shared" si="59"/>
        <v/>
      </c>
      <c r="BN125" s="34"/>
      <c r="BO125" s="32" t="str">
        <f t="shared" si="60"/>
        <v/>
      </c>
      <c r="BP125" s="34"/>
      <c r="BQ125" s="32" t="str">
        <f t="shared" si="61"/>
        <v/>
      </c>
      <c r="BR125" s="34"/>
      <c r="BS125" s="36" t="str">
        <f t="shared" si="62"/>
        <v/>
      </c>
      <c r="BT125" s="36" t="str">
        <f t="shared" si="63"/>
        <v/>
      </c>
      <c r="BU125" s="36" t="str">
        <f t="shared" si="64"/>
        <v/>
      </c>
      <c r="BV125" s="55"/>
      <c r="BW125" s="36" t="str">
        <f t="shared" si="65"/>
        <v/>
      </c>
      <c r="BX125" s="36" t="str">
        <f t="shared" si="66"/>
        <v/>
      </c>
      <c r="BY125" s="31"/>
      <c r="BZ125" s="38"/>
      <c r="CB125" s="120" t="e">
        <f t="shared" ca="1" si="35"/>
        <v>#VALUE!</v>
      </c>
      <c r="CC125" s="120" t="e">
        <f t="shared" ca="1" si="36"/>
        <v>#VALUE!</v>
      </c>
    </row>
    <row r="126" spans="1:81" s="10" customFormat="1" ht="25.15" customHeight="1" x14ac:dyDescent="0.2">
      <c r="A126" s="52" t="str">
        <f t="shared" si="67"/>
        <v/>
      </c>
      <c r="B126" s="157" t="e">
        <f t="shared" ca="1" si="37"/>
        <v>#VALUE!</v>
      </c>
      <c r="C126" s="157" t="e">
        <f t="shared" ca="1" si="38"/>
        <v>#VALUE!</v>
      </c>
      <c r="D126" s="29"/>
      <c r="E126" s="155" t="str">
        <f ca="1">IFERROR(INDIRECT(ADDRESS(MATCH(D126,CatModules!C:C,0),2,1,1,"CatModules")),"")</f>
        <v/>
      </c>
      <c r="F126" s="96"/>
      <c r="G126" s="156" t="str">
        <f ca="1">IFERROR(INDIRECT(ADDRESS(MATCH(CONCATENATE(E126,"-",F126),CatInt!K:K,0),3,1,1,"CatInt")),"")</f>
        <v/>
      </c>
      <c r="H126" s="45" t="str">
        <f>IF(F126="","",VLOOKUP(F126,#REF!,2,FALSE))</f>
        <v/>
      </c>
      <c r="I126" s="29"/>
      <c r="J126" s="155" t="e">
        <f t="shared" si="39"/>
        <v>#VALUE!</v>
      </c>
      <c r="K126" s="155" t="e">
        <f t="shared" si="40"/>
        <v>#VALUE!</v>
      </c>
      <c r="L126" s="153"/>
      <c r="M126" s="126"/>
      <c r="N126" s="151" t="e">
        <f ca="1">VLOOKUP(M126,CatProd!B:G,6,FALSE)</f>
        <v>#N/A</v>
      </c>
      <c r="O126" s="127"/>
      <c r="P126" s="175" t="e">
        <f ca="1">VLOOKUP(CONCATENATE(N126,"-",O126),CatProdSpec!H:I,2,FALSE)</f>
        <v>#N/A</v>
      </c>
      <c r="Q126" s="30"/>
      <c r="R126" s="149" t="str">
        <f>IFERROR(VLOOKUP(Q126,Setup!D$16:E$25,2,FALSE),"")</f>
        <v/>
      </c>
      <c r="S126" s="51" t="str">
        <f ca="1">IFERROR(IF(OR(I126="",VLOOKUP(I126,CatCostInp!$E$2:$K$88,7,FALSE)=0),"",VLOOKUP(I126,CatCostInp!$E$2:$K$88,7,FALSE)),"")</f>
        <v/>
      </c>
      <c r="T126" s="4" t="e">
        <f>VLOOKUP(U126,#REF!,2,FALSE)</f>
        <v>#REF!</v>
      </c>
      <c r="U126" s="30"/>
      <c r="V126" s="1" t="str">
        <f ca="1">IF(U126=Setup!$C$10,"Grant",IF(Pharmaceuticals!U126=Setup!$C$11,"Local",IF(Pharmaceuticals!U126=Setup!$C$12,"Other","")))</f>
        <v/>
      </c>
      <c r="W126" s="34"/>
      <c r="X126" s="148"/>
      <c r="Y126" s="33"/>
      <c r="Z126" s="36" t="str">
        <f t="shared" si="41"/>
        <v/>
      </c>
      <c r="AA126" s="35"/>
      <c r="AB126" s="32" t="str">
        <f t="shared" si="42"/>
        <v/>
      </c>
      <c r="AC126" s="35"/>
      <c r="AD126" s="32" t="str">
        <f t="shared" si="43"/>
        <v/>
      </c>
      <c r="AE126" s="35"/>
      <c r="AF126" s="36" t="str">
        <f t="shared" si="44"/>
        <v/>
      </c>
      <c r="AG126" s="36" t="str">
        <f t="shared" si="45"/>
        <v/>
      </c>
      <c r="AH126" s="36" t="str">
        <f t="shared" si="46"/>
        <v/>
      </c>
      <c r="AI126" s="55"/>
      <c r="AJ126" s="37"/>
      <c r="AK126" s="148"/>
      <c r="AL126" s="35"/>
      <c r="AM126" s="32" t="str">
        <f t="shared" si="47"/>
        <v/>
      </c>
      <c r="AN126" s="35"/>
      <c r="AO126" s="32" t="str">
        <f t="shared" si="48"/>
        <v/>
      </c>
      <c r="AP126" s="35"/>
      <c r="AQ126" s="32" t="str">
        <f t="shared" si="49"/>
        <v/>
      </c>
      <c r="AR126" s="35"/>
      <c r="AS126" s="36" t="str">
        <f t="shared" si="50"/>
        <v/>
      </c>
      <c r="AT126" s="36" t="str">
        <f t="shared" si="51"/>
        <v/>
      </c>
      <c r="AU126" s="36" t="str">
        <f t="shared" si="52"/>
        <v/>
      </c>
      <c r="AV126" s="55"/>
      <c r="AW126" s="34"/>
      <c r="AX126" s="148"/>
      <c r="AY126" s="34"/>
      <c r="AZ126" s="32" t="str">
        <f t="shared" si="53"/>
        <v/>
      </c>
      <c r="BA126" s="34"/>
      <c r="BB126" s="32" t="str">
        <f t="shared" si="54"/>
        <v/>
      </c>
      <c r="BC126" s="34"/>
      <c r="BD126" s="32" t="str">
        <f t="shared" si="55"/>
        <v/>
      </c>
      <c r="BE126" s="35"/>
      <c r="BF126" s="36" t="str">
        <f t="shared" si="56"/>
        <v/>
      </c>
      <c r="BG126" s="36" t="str">
        <f t="shared" si="57"/>
        <v/>
      </c>
      <c r="BH126" s="36" t="str">
        <f t="shared" si="58"/>
        <v/>
      </c>
      <c r="BI126" s="55"/>
      <c r="BJ126" s="34"/>
      <c r="BK126" s="148"/>
      <c r="BL126" s="34"/>
      <c r="BM126" s="32" t="str">
        <f t="shared" si="59"/>
        <v/>
      </c>
      <c r="BN126" s="34"/>
      <c r="BO126" s="32" t="str">
        <f t="shared" si="60"/>
        <v/>
      </c>
      <c r="BP126" s="34"/>
      <c r="BQ126" s="32" t="str">
        <f t="shared" si="61"/>
        <v/>
      </c>
      <c r="BR126" s="34"/>
      <c r="BS126" s="36" t="str">
        <f t="shared" si="62"/>
        <v/>
      </c>
      <c r="BT126" s="36" t="str">
        <f t="shared" si="63"/>
        <v/>
      </c>
      <c r="BU126" s="36" t="str">
        <f t="shared" si="64"/>
        <v/>
      </c>
      <c r="BV126" s="55"/>
      <c r="BW126" s="36" t="str">
        <f t="shared" si="65"/>
        <v/>
      </c>
      <c r="BX126" s="36" t="str">
        <f t="shared" si="66"/>
        <v/>
      </c>
      <c r="BY126" s="31"/>
      <c r="BZ126" s="38"/>
      <c r="CB126" s="120" t="e">
        <f t="shared" ca="1" si="35"/>
        <v>#VALUE!</v>
      </c>
      <c r="CC126" s="120" t="e">
        <f t="shared" ca="1" si="36"/>
        <v>#VALUE!</v>
      </c>
    </row>
    <row r="127" spans="1:81" s="10" customFormat="1" ht="25.15" customHeight="1" x14ac:dyDescent="0.2">
      <c r="A127" s="52" t="str">
        <f t="shared" si="67"/>
        <v/>
      </c>
      <c r="B127" s="157" t="e">
        <f t="shared" ca="1" si="37"/>
        <v>#VALUE!</v>
      </c>
      <c r="C127" s="157" t="e">
        <f t="shared" ca="1" si="38"/>
        <v>#VALUE!</v>
      </c>
      <c r="D127" s="29"/>
      <c r="E127" s="155" t="str">
        <f ca="1">IFERROR(INDIRECT(ADDRESS(MATCH(D127,CatModules!C:C,0),2,1,1,"CatModules")),"")</f>
        <v/>
      </c>
      <c r="F127" s="96"/>
      <c r="G127" s="156" t="str">
        <f ca="1">IFERROR(INDIRECT(ADDRESS(MATCH(CONCATENATE(E127,"-",F127),CatInt!K:K,0),3,1,1,"CatInt")),"")</f>
        <v/>
      </c>
      <c r="H127" s="45" t="str">
        <f>IF(F127="","",VLOOKUP(F127,#REF!,2,FALSE))</f>
        <v/>
      </c>
      <c r="I127" s="29"/>
      <c r="J127" s="155" t="e">
        <f t="shared" si="39"/>
        <v>#VALUE!</v>
      </c>
      <c r="K127" s="155" t="e">
        <f t="shared" si="40"/>
        <v>#VALUE!</v>
      </c>
      <c r="L127" s="153"/>
      <c r="M127" s="126"/>
      <c r="N127" s="151" t="e">
        <f ca="1">VLOOKUP(M127,CatProd!B:G,6,FALSE)</f>
        <v>#N/A</v>
      </c>
      <c r="O127" s="127"/>
      <c r="P127" s="175" t="e">
        <f ca="1">VLOOKUP(CONCATENATE(N127,"-",O127),CatProdSpec!H:I,2,FALSE)</f>
        <v>#N/A</v>
      </c>
      <c r="Q127" s="30"/>
      <c r="R127" s="149" t="str">
        <f>IFERROR(VLOOKUP(Q127,Setup!D$16:E$25,2,FALSE),"")</f>
        <v/>
      </c>
      <c r="S127" s="51" t="str">
        <f ca="1">IFERROR(IF(OR(I127="",VLOOKUP(I127,CatCostInp!$E$2:$K$88,7,FALSE)=0),"",VLOOKUP(I127,CatCostInp!$E$2:$K$88,7,FALSE)),"")</f>
        <v/>
      </c>
      <c r="T127" s="4" t="e">
        <f>VLOOKUP(U127,#REF!,2,FALSE)</f>
        <v>#REF!</v>
      </c>
      <c r="U127" s="30"/>
      <c r="V127" s="1" t="str">
        <f ca="1">IF(U127=Setup!$C$10,"Grant",IF(Pharmaceuticals!U127=Setup!$C$11,"Local",IF(Pharmaceuticals!U127=Setup!$C$12,"Other","")))</f>
        <v/>
      </c>
      <c r="W127" s="34"/>
      <c r="X127" s="148"/>
      <c r="Y127" s="33"/>
      <c r="Z127" s="36" t="str">
        <f t="shared" si="41"/>
        <v/>
      </c>
      <c r="AA127" s="35"/>
      <c r="AB127" s="32" t="str">
        <f t="shared" si="42"/>
        <v/>
      </c>
      <c r="AC127" s="35"/>
      <c r="AD127" s="32" t="str">
        <f t="shared" si="43"/>
        <v/>
      </c>
      <c r="AE127" s="35"/>
      <c r="AF127" s="36" t="str">
        <f t="shared" si="44"/>
        <v/>
      </c>
      <c r="AG127" s="36" t="str">
        <f t="shared" si="45"/>
        <v/>
      </c>
      <c r="AH127" s="36" t="str">
        <f t="shared" si="46"/>
        <v/>
      </c>
      <c r="AI127" s="55"/>
      <c r="AJ127" s="37"/>
      <c r="AK127" s="148"/>
      <c r="AL127" s="35"/>
      <c r="AM127" s="32" t="str">
        <f t="shared" si="47"/>
        <v/>
      </c>
      <c r="AN127" s="35"/>
      <c r="AO127" s="32" t="str">
        <f t="shared" si="48"/>
        <v/>
      </c>
      <c r="AP127" s="35"/>
      <c r="AQ127" s="32" t="str">
        <f t="shared" si="49"/>
        <v/>
      </c>
      <c r="AR127" s="35"/>
      <c r="AS127" s="36" t="str">
        <f t="shared" si="50"/>
        <v/>
      </c>
      <c r="AT127" s="36" t="str">
        <f t="shared" si="51"/>
        <v/>
      </c>
      <c r="AU127" s="36" t="str">
        <f t="shared" si="52"/>
        <v/>
      </c>
      <c r="AV127" s="55"/>
      <c r="AW127" s="34"/>
      <c r="AX127" s="148"/>
      <c r="AY127" s="34"/>
      <c r="AZ127" s="32" t="str">
        <f t="shared" si="53"/>
        <v/>
      </c>
      <c r="BA127" s="34"/>
      <c r="BB127" s="32" t="str">
        <f t="shared" si="54"/>
        <v/>
      </c>
      <c r="BC127" s="34"/>
      <c r="BD127" s="32" t="str">
        <f t="shared" si="55"/>
        <v/>
      </c>
      <c r="BE127" s="35"/>
      <c r="BF127" s="36" t="str">
        <f t="shared" si="56"/>
        <v/>
      </c>
      <c r="BG127" s="36" t="str">
        <f t="shared" si="57"/>
        <v/>
      </c>
      <c r="BH127" s="36" t="str">
        <f t="shared" si="58"/>
        <v/>
      </c>
      <c r="BI127" s="55"/>
      <c r="BJ127" s="34"/>
      <c r="BK127" s="148"/>
      <c r="BL127" s="34"/>
      <c r="BM127" s="32" t="str">
        <f t="shared" si="59"/>
        <v/>
      </c>
      <c r="BN127" s="34"/>
      <c r="BO127" s="32" t="str">
        <f t="shared" si="60"/>
        <v/>
      </c>
      <c r="BP127" s="34"/>
      <c r="BQ127" s="32" t="str">
        <f t="shared" si="61"/>
        <v/>
      </c>
      <c r="BR127" s="34"/>
      <c r="BS127" s="36" t="str">
        <f t="shared" si="62"/>
        <v/>
      </c>
      <c r="BT127" s="36" t="str">
        <f t="shared" si="63"/>
        <v/>
      </c>
      <c r="BU127" s="36" t="str">
        <f t="shared" si="64"/>
        <v/>
      </c>
      <c r="BV127" s="55"/>
      <c r="BW127" s="36" t="str">
        <f t="shared" si="65"/>
        <v/>
      </c>
      <c r="BX127" s="36" t="str">
        <f t="shared" si="66"/>
        <v/>
      </c>
      <c r="BY127" s="31"/>
      <c r="BZ127" s="38"/>
      <c r="CB127" s="120" t="e">
        <f t="shared" ca="1" si="35"/>
        <v>#VALUE!</v>
      </c>
      <c r="CC127" s="120" t="e">
        <f t="shared" ca="1" si="36"/>
        <v>#VALUE!</v>
      </c>
    </row>
    <row r="128" spans="1:81" s="10" customFormat="1" ht="25.15" customHeight="1" x14ac:dyDescent="0.2">
      <c r="A128" s="52" t="str">
        <f t="shared" si="67"/>
        <v/>
      </c>
      <c r="B128" s="157" t="e">
        <f t="shared" ca="1" si="37"/>
        <v>#VALUE!</v>
      </c>
      <c r="C128" s="157" t="e">
        <f t="shared" ca="1" si="38"/>
        <v>#VALUE!</v>
      </c>
      <c r="D128" s="29"/>
      <c r="E128" s="155" t="str">
        <f ca="1">IFERROR(INDIRECT(ADDRESS(MATCH(D128,CatModules!C:C,0),2,1,1,"CatModules")),"")</f>
        <v/>
      </c>
      <c r="F128" s="96"/>
      <c r="G128" s="156" t="str">
        <f ca="1">IFERROR(INDIRECT(ADDRESS(MATCH(CONCATENATE(E128,"-",F128),CatInt!K:K,0),3,1,1,"CatInt")),"")</f>
        <v/>
      </c>
      <c r="H128" s="45" t="str">
        <f>IF(F128="","",VLOOKUP(F128,#REF!,2,FALSE))</f>
        <v/>
      </c>
      <c r="I128" s="29"/>
      <c r="J128" s="155" t="e">
        <f t="shared" si="39"/>
        <v>#VALUE!</v>
      </c>
      <c r="K128" s="155" t="e">
        <f t="shared" si="40"/>
        <v>#VALUE!</v>
      </c>
      <c r="L128" s="153"/>
      <c r="M128" s="126"/>
      <c r="N128" s="151" t="e">
        <f ca="1">VLOOKUP(M128,CatProd!B:G,6,FALSE)</f>
        <v>#N/A</v>
      </c>
      <c r="O128" s="127"/>
      <c r="P128" s="175" t="e">
        <f ca="1">VLOOKUP(CONCATENATE(N128,"-",O128),CatProdSpec!H:I,2,FALSE)</f>
        <v>#N/A</v>
      </c>
      <c r="Q128" s="30"/>
      <c r="R128" s="149" t="str">
        <f>IFERROR(VLOOKUP(Q128,Setup!D$16:E$25,2,FALSE),"")</f>
        <v/>
      </c>
      <c r="S128" s="51" t="str">
        <f ca="1">IFERROR(IF(OR(I128="",VLOOKUP(I128,CatCostInp!$E$2:$K$88,7,FALSE)=0),"",VLOOKUP(I128,CatCostInp!$E$2:$K$88,7,FALSE)),"")</f>
        <v/>
      </c>
      <c r="T128" s="4" t="e">
        <f>VLOOKUP(U128,#REF!,2,FALSE)</f>
        <v>#REF!</v>
      </c>
      <c r="U128" s="30"/>
      <c r="V128" s="1" t="str">
        <f ca="1">IF(U128=Setup!$C$10,"Grant",IF(Pharmaceuticals!U128=Setup!$C$11,"Local",IF(Pharmaceuticals!U128=Setup!$C$12,"Other","")))</f>
        <v/>
      </c>
      <c r="W128" s="34"/>
      <c r="X128" s="148"/>
      <c r="Y128" s="33"/>
      <c r="Z128" s="36" t="str">
        <f t="shared" si="41"/>
        <v/>
      </c>
      <c r="AA128" s="35"/>
      <c r="AB128" s="32" t="str">
        <f t="shared" si="42"/>
        <v/>
      </c>
      <c r="AC128" s="35"/>
      <c r="AD128" s="32" t="str">
        <f t="shared" si="43"/>
        <v/>
      </c>
      <c r="AE128" s="35"/>
      <c r="AF128" s="36" t="str">
        <f t="shared" si="44"/>
        <v/>
      </c>
      <c r="AG128" s="36" t="str">
        <f t="shared" si="45"/>
        <v/>
      </c>
      <c r="AH128" s="36" t="str">
        <f t="shared" si="46"/>
        <v/>
      </c>
      <c r="AI128" s="55"/>
      <c r="AJ128" s="37"/>
      <c r="AK128" s="148"/>
      <c r="AL128" s="35"/>
      <c r="AM128" s="32" t="str">
        <f t="shared" si="47"/>
        <v/>
      </c>
      <c r="AN128" s="35"/>
      <c r="AO128" s="32" t="str">
        <f t="shared" si="48"/>
        <v/>
      </c>
      <c r="AP128" s="35"/>
      <c r="AQ128" s="32" t="str">
        <f t="shared" si="49"/>
        <v/>
      </c>
      <c r="AR128" s="35"/>
      <c r="AS128" s="36" t="str">
        <f t="shared" si="50"/>
        <v/>
      </c>
      <c r="AT128" s="36" t="str">
        <f t="shared" si="51"/>
        <v/>
      </c>
      <c r="AU128" s="36" t="str">
        <f t="shared" si="52"/>
        <v/>
      </c>
      <c r="AV128" s="55"/>
      <c r="AW128" s="34"/>
      <c r="AX128" s="148"/>
      <c r="AY128" s="34"/>
      <c r="AZ128" s="32" t="str">
        <f t="shared" si="53"/>
        <v/>
      </c>
      <c r="BA128" s="34"/>
      <c r="BB128" s="32" t="str">
        <f t="shared" si="54"/>
        <v/>
      </c>
      <c r="BC128" s="34"/>
      <c r="BD128" s="32" t="str">
        <f t="shared" si="55"/>
        <v/>
      </c>
      <c r="BE128" s="35"/>
      <c r="BF128" s="36" t="str">
        <f t="shared" si="56"/>
        <v/>
      </c>
      <c r="BG128" s="36" t="str">
        <f t="shared" si="57"/>
        <v/>
      </c>
      <c r="BH128" s="36" t="str">
        <f t="shared" si="58"/>
        <v/>
      </c>
      <c r="BI128" s="55"/>
      <c r="BJ128" s="34"/>
      <c r="BK128" s="148"/>
      <c r="BL128" s="34"/>
      <c r="BM128" s="32" t="str">
        <f t="shared" si="59"/>
        <v/>
      </c>
      <c r="BN128" s="34"/>
      <c r="BO128" s="32" t="str">
        <f t="shared" si="60"/>
        <v/>
      </c>
      <c r="BP128" s="34"/>
      <c r="BQ128" s="32" t="str">
        <f t="shared" si="61"/>
        <v/>
      </c>
      <c r="BR128" s="34"/>
      <c r="BS128" s="36" t="str">
        <f t="shared" si="62"/>
        <v/>
      </c>
      <c r="BT128" s="36" t="str">
        <f t="shared" si="63"/>
        <v/>
      </c>
      <c r="BU128" s="36" t="str">
        <f t="shared" si="64"/>
        <v/>
      </c>
      <c r="BV128" s="55"/>
      <c r="BW128" s="36" t="str">
        <f t="shared" si="65"/>
        <v/>
      </c>
      <c r="BX128" s="36" t="str">
        <f t="shared" si="66"/>
        <v/>
      </c>
      <c r="BY128" s="31"/>
      <c r="BZ128" s="38"/>
      <c r="CB128" s="120" t="e">
        <f t="shared" ca="1" si="35"/>
        <v>#VALUE!</v>
      </c>
      <c r="CC128" s="120" t="e">
        <f t="shared" ca="1" si="36"/>
        <v>#VALUE!</v>
      </c>
    </row>
    <row r="129" spans="1:81" s="10" customFormat="1" ht="25.15" customHeight="1" x14ac:dyDescent="0.2">
      <c r="A129" s="52" t="str">
        <f t="shared" si="67"/>
        <v/>
      </c>
      <c r="B129" s="157" t="e">
        <f t="shared" ca="1" si="37"/>
        <v>#VALUE!</v>
      </c>
      <c r="C129" s="157" t="e">
        <f t="shared" ca="1" si="38"/>
        <v>#VALUE!</v>
      </c>
      <c r="D129" s="29"/>
      <c r="E129" s="155" t="str">
        <f ca="1">IFERROR(INDIRECT(ADDRESS(MATCH(D129,CatModules!C:C,0),2,1,1,"CatModules")),"")</f>
        <v/>
      </c>
      <c r="F129" s="96"/>
      <c r="G129" s="156" t="str">
        <f ca="1">IFERROR(INDIRECT(ADDRESS(MATCH(CONCATENATE(E129,"-",F129),CatInt!K:K,0),3,1,1,"CatInt")),"")</f>
        <v/>
      </c>
      <c r="H129" s="45" t="str">
        <f>IF(F129="","",VLOOKUP(F129,#REF!,2,FALSE))</f>
        <v/>
      </c>
      <c r="I129" s="29"/>
      <c r="J129" s="155" t="e">
        <f t="shared" si="39"/>
        <v>#VALUE!</v>
      </c>
      <c r="K129" s="155" t="e">
        <f t="shared" si="40"/>
        <v>#VALUE!</v>
      </c>
      <c r="L129" s="153"/>
      <c r="M129" s="126"/>
      <c r="N129" s="151" t="e">
        <f ca="1">VLOOKUP(M129,CatProd!B:G,6,FALSE)</f>
        <v>#N/A</v>
      </c>
      <c r="O129" s="127"/>
      <c r="P129" s="175" t="e">
        <f ca="1">VLOOKUP(CONCATENATE(N129,"-",O129),CatProdSpec!H:I,2,FALSE)</f>
        <v>#N/A</v>
      </c>
      <c r="Q129" s="30"/>
      <c r="R129" s="149" t="str">
        <f>IFERROR(VLOOKUP(Q129,Setup!D$16:E$25,2,FALSE),"")</f>
        <v/>
      </c>
      <c r="S129" s="51" t="str">
        <f ca="1">IFERROR(IF(OR(I129="",VLOOKUP(I129,CatCostInp!$E$2:$K$88,7,FALSE)=0),"",VLOOKUP(I129,CatCostInp!$E$2:$K$88,7,FALSE)),"")</f>
        <v/>
      </c>
      <c r="T129" s="4" t="e">
        <f>VLOOKUP(U129,#REF!,2,FALSE)</f>
        <v>#REF!</v>
      </c>
      <c r="U129" s="30"/>
      <c r="V129" s="1" t="str">
        <f ca="1">IF(U129=Setup!$C$10,"Grant",IF(Pharmaceuticals!U129=Setup!$C$11,"Local",IF(Pharmaceuticals!U129=Setup!$C$12,"Other","")))</f>
        <v/>
      </c>
      <c r="W129" s="34"/>
      <c r="X129" s="148"/>
      <c r="Y129" s="33"/>
      <c r="Z129" s="36" t="str">
        <f t="shared" si="41"/>
        <v/>
      </c>
      <c r="AA129" s="35"/>
      <c r="AB129" s="32" t="str">
        <f t="shared" si="42"/>
        <v/>
      </c>
      <c r="AC129" s="35"/>
      <c r="AD129" s="32" t="str">
        <f t="shared" si="43"/>
        <v/>
      </c>
      <c r="AE129" s="35"/>
      <c r="AF129" s="36" t="str">
        <f t="shared" si="44"/>
        <v/>
      </c>
      <c r="AG129" s="36" t="str">
        <f t="shared" si="45"/>
        <v/>
      </c>
      <c r="AH129" s="36" t="str">
        <f t="shared" si="46"/>
        <v/>
      </c>
      <c r="AI129" s="55"/>
      <c r="AJ129" s="37"/>
      <c r="AK129" s="148"/>
      <c r="AL129" s="35"/>
      <c r="AM129" s="32" t="str">
        <f t="shared" si="47"/>
        <v/>
      </c>
      <c r="AN129" s="35"/>
      <c r="AO129" s="32" t="str">
        <f t="shared" si="48"/>
        <v/>
      </c>
      <c r="AP129" s="35"/>
      <c r="AQ129" s="32" t="str">
        <f t="shared" si="49"/>
        <v/>
      </c>
      <c r="AR129" s="35"/>
      <c r="AS129" s="36" t="str">
        <f t="shared" si="50"/>
        <v/>
      </c>
      <c r="AT129" s="36" t="str">
        <f t="shared" si="51"/>
        <v/>
      </c>
      <c r="AU129" s="36" t="str">
        <f t="shared" si="52"/>
        <v/>
      </c>
      <c r="AV129" s="55"/>
      <c r="AW129" s="34"/>
      <c r="AX129" s="148"/>
      <c r="AY129" s="34"/>
      <c r="AZ129" s="32" t="str">
        <f t="shared" si="53"/>
        <v/>
      </c>
      <c r="BA129" s="34"/>
      <c r="BB129" s="32" t="str">
        <f t="shared" si="54"/>
        <v/>
      </c>
      <c r="BC129" s="34"/>
      <c r="BD129" s="32" t="str">
        <f t="shared" si="55"/>
        <v/>
      </c>
      <c r="BE129" s="35"/>
      <c r="BF129" s="36" t="str">
        <f t="shared" si="56"/>
        <v/>
      </c>
      <c r="BG129" s="36" t="str">
        <f t="shared" si="57"/>
        <v/>
      </c>
      <c r="BH129" s="36" t="str">
        <f t="shared" si="58"/>
        <v/>
      </c>
      <c r="BI129" s="55"/>
      <c r="BJ129" s="34"/>
      <c r="BK129" s="148"/>
      <c r="BL129" s="34"/>
      <c r="BM129" s="32" t="str">
        <f t="shared" si="59"/>
        <v/>
      </c>
      <c r="BN129" s="34"/>
      <c r="BO129" s="32" t="str">
        <f t="shared" si="60"/>
        <v/>
      </c>
      <c r="BP129" s="34"/>
      <c r="BQ129" s="32" t="str">
        <f t="shared" si="61"/>
        <v/>
      </c>
      <c r="BR129" s="34"/>
      <c r="BS129" s="36" t="str">
        <f t="shared" si="62"/>
        <v/>
      </c>
      <c r="BT129" s="36" t="str">
        <f t="shared" si="63"/>
        <v/>
      </c>
      <c r="BU129" s="36" t="str">
        <f t="shared" si="64"/>
        <v/>
      </c>
      <c r="BV129" s="55"/>
      <c r="BW129" s="36" t="str">
        <f t="shared" si="65"/>
        <v/>
      </c>
      <c r="BX129" s="36" t="str">
        <f t="shared" si="66"/>
        <v/>
      </c>
      <c r="BY129" s="31"/>
      <c r="BZ129" s="38"/>
      <c r="CB129" s="120" t="e">
        <f t="shared" ca="1" si="35"/>
        <v>#VALUE!</v>
      </c>
      <c r="CC129" s="120" t="e">
        <f t="shared" ca="1" si="36"/>
        <v>#VALUE!</v>
      </c>
    </row>
    <row r="130" spans="1:81" s="10" customFormat="1" ht="25.15" customHeight="1" x14ac:dyDescent="0.2">
      <c r="A130" s="52" t="str">
        <f t="shared" si="67"/>
        <v/>
      </c>
      <c r="B130" s="157" t="e">
        <f t="shared" ca="1" si="37"/>
        <v>#VALUE!</v>
      </c>
      <c r="C130" s="157" t="e">
        <f t="shared" ca="1" si="38"/>
        <v>#VALUE!</v>
      </c>
      <c r="D130" s="29"/>
      <c r="E130" s="155" t="str">
        <f ca="1">IFERROR(INDIRECT(ADDRESS(MATCH(D130,CatModules!C:C,0),2,1,1,"CatModules")),"")</f>
        <v/>
      </c>
      <c r="F130" s="96"/>
      <c r="G130" s="156" t="str">
        <f ca="1">IFERROR(INDIRECT(ADDRESS(MATCH(CONCATENATE(E130,"-",F130),CatInt!K:K,0),3,1,1,"CatInt")),"")</f>
        <v/>
      </c>
      <c r="H130" s="45" t="str">
        <f>IF(F130="","",VLOOKUP(F130,#REF!,2,FALSE))</f>
        <v/>
      </c>
      <c r="I130" s="29"/>
      <c r="J130" s="155" t="e">
        <f t="shared" si="39"/>
        <v>#VALUE!</v>
      </c>
      <c r="K130" s="155" t="e">
        <f t="shared" si="40"/>
        <v>#VALUE!</v>
      </c>
      <c r="L130" s="153"/>
      <c r="M130" s="126"/>
      <c r="N130" s="151" t="e">
        <f ca="1">VLOOKUP(M130,CatProd!B:G,6,FALSE)</f>
        <v>#N/A</v>
      </c>
      <c r="O130" s="127"/>
      <c r="P130" s="175" t="e">
        <f ca="1">VLOOKUP(CONCATENATE(N130,"-",O130),CatProdSpec!H:I,2,FALSE)</f>
        <v>#N/A</v>
      </c>
      <c r="Q130" s="30"/>
      <c r="R130" s="149" t="str">
        <f>IFERROR(VLOOKUP(Q130,Setup!D$16:E$25,2,FALSE),"")</f>
        <v/>
      </c>
      <c r="S130" s="51" t="str">
        <f ca="1">IFERROR(IF(OR(I130="",VLOOKUP(I130,CatCostInp!$E$2:$K$88,7,FALSE)=0),"",VLOOKUP(I130,CatCostInp!$E$2:$K$88,7,FALSE)),"")</f>
        <v/>
      </c>
      <c r="T130" s="4" t="e">
        <f>VLOOKUP(U130,#REF!,2,FALSE)</f>
        <v>#REF!</v>
      </c>
      <c r="U130" s="30"/>
      <c r="V130" s="1" t="str">
        <f ca="1">IF(U130=Setup!$C$10,"Grant",IF(Pharmaceuticals!U130=Setup!$C$11,"Local",IF(Pharmaceuticals!U130=Setup!$C$12,"Other","")))</f>
        <v/>
      </c>
      <c r="W130" s="34"/>
      <c r="X130" s="148"/>
      <c r="Y130" s="33"/>
      <c r="Z130" s="36" t="str">
        <f t="shared" si="41"/>
        <v/>
      </c>
      <c r="AA130" s="35"/>
      <c r="AB130" s="32" t="str">
        <f t="shared" si="42"/>
        <v/>
      </c>
      <c r="AC130" s="35"/>
      <c r="AD130" s="32" t="str">
        <f t="shared" si="43"/>
        <v/>
      </c>
      <c r="AE130" s="35"/>
      <c r="AF130" s="36" t="str">
        <f t="shared" si="44"/>
        <v/>
      </c>
      <c r="AG130" s="36" t="str">
        <f t="shared" si="45"/>
        <v/>
      </c>
      <c r="AH130" s="36" t="str">
        <f t="shared" si="46"/>
        <v/>
      </c>
      <c r="AI130" s="55"/>
      <c r="AJ130" s="37"/>
      <c r="AK130" s="148"/>
      <c r="AL130" s="35"/>
      <c r="AM130" s="32" t="str">
        <f t="shared" si="47"/>
        <v/>
      </c>
      <c r="AN130" s="35"/>
      <c r="AO130" s="32" t="str">
        <f t="shared" si="48"/>
        <v/>
      </c>
      <c r="AP130" s="35"/>
      <c r="AQ130" s="32" t="str">
        <f t="shared" si="49"/>
        <v/>
      </c>
      <c r="AR130" s="35"/>
      <c r="AS130" s="36" t="str">
        <f t="shared" si="50"/>
        <v/>
      </c>
      <c r="AT130" s="36" t="str">
        <f t="shared" si="51"/>
        <v/>
      </c>
      <c r="AU130" s="36" t="str">
        <f t="shared" si="52"/>
        <v/>
      </c>
      <c r="AV130" s="55"/>
      <c r="AW130" s="34"/>
      <c r="AX130" s="148"/>
      <c r="AY130" s="34"/>
      <c r="AZ130" s="32" t="str">
        <f t="shared" si="53"/>
        <v/>
      </c>
      <c r="BA130" s="34"/>
      <c r="BB130" s="32" t="str">
        <f t="shared" si="54"/>
        <v/>
      </c>
      <c r="BC130" s="34"/>
      <c r="BD130" s="32" t="str">
        <f t="shared" si="55"/>
        <v/>
      </c>
      <c r="BE130" s="35"/>
      <c r="BF130" s="36" t="str">
        <f t="shared" si="56"/>
        <v/>
      </c>
      <c r="BG130" s="36" t="str">
        <f t="shared" si="57"/>
        <v/>
      </c>
      <c r="BH130" s="36" t="str">
        <f t="shared" si="58"/>
        <v/>
      </c>
      <c r="BI130" s="55"/>
      <c r="BJ130" s="34"/>
      <c r="BK130" s="148"/>
      <c r="BL130" s="34"/>
      <c r="BM130" s="32" t="str">
        <f t="shared" si="59"/>
        <v/>
      </c>
      <c r="BN130" s="34"/>
      <c r="BO130" s="32" t="str">
        <f t="shared" si="60"/>
        <v/>
      </c>
      <c r="BP130" s="34"/>
      <c r="BQ130" s="32" t="str">
        <f t="shared" si="61"/>
        <v/>
      </c>
      <c r="BR130" s="34"/>
      <c r="BS130" s="36" t="str">
        <f t="shared" si="62"/>
        <v/>
      </c>
      <c r="BT130" s="36" t="str">
        <f t="shared" si="63"/>
        <v/>
      </c>
      <c r="BU130" s="36" t="str">
        <f t="shared" si="64"/>
        <v/>
      </c>
      <c r="BV130" s="55"/>
      <c r="BW130" s="36" t="str">
        <f t="shared" si="65"/>
        <v/>
      </c>
      <c r="BX130" s="36" t="str">
        <f t="shared" si="66"/>
        <v/>
      </c>
      <c r="BY130" s="31"/>
      <c r="BZ130" s="38"/>
      <c r="CB130" s="120" t="e">
        <f t="shared" ref="CB130:CB193" ca="1" si="68">IF(OR(B130="--",IFERROR(MATCH(B130,OFFSET(B$1,0,0,ROW()-1,1),0),1)&lt;&gt;1),"",1)</f>
        <v>#VALUE!</v>
      </c>
      <c r="CC130" s="120" t="e">
        <f t="shared" ref="CC130:CC193" ca="1" si="69">IF(OR(C130="--",IFERROR(MATCH(C130,OFFSET(C$1,0,0,ROW()-1,1),0),1)&lt;&gt;1),"",1)</f>
        <v>#VALUE!</v>
      </c>
    </row>
    <row r="131" spans="1:81" s="10" customFormat="1" ht="25.15" customHeight="1" x14ac:dyDescent="0.2">
      <c r="A131" s="52" t="str">
        <f t="shared" si="67"/>
        <v/>
      </c>
      <c r="B131" s="157" t="e">
        <f t="shared" ref="B131:B194" ca="1" si="70">CONCATENATE(E131,"-",G131,"--",K131,"---",R131)</f>
        <v>#VALUE!</v>
      </c>
      <c r="C131" s="157" t="e">
        <f t="shared" ref="C131:C194" ca="1" si="71">CONCATENATE(K131,"--",N131,"---",P131)</f>
        <v>#VALUE!</v>
      </c>
      <c r="D131" s="29"/>
      <c r="E131" s="155" t="str">
        <f ca="1">IFERROR(INDIRECT(ADDRESS(MATCH(D131,CatModules!C:C,0),2,1,1,"CatModules")),"")</f>
        <v/>
      </c>
      <c r="F131" s="96"/>
      <c r="G131" s="156" t="str">
        <f ca="1">IFERROR(INDIRECT(ADDRESS(MATCH(CONCATENATE(E131,"-",F131),CatInt!K:K,0),3,1,1,"CatInt")),"")</f>
        <v/>
      </c>
      <c r="H131" s="45" t="str">
        <f>IF(F131="","",VLOOKUP(F131,#REF!,2,FALSE))</f>
        <v/>
      </c>
      <c r="I131" s="29"/>
      <c r="J131" s="155" t="e">
        <f t="shared" ref="J131:J194" si="72">LEFT(I131,FIND(".",I131,1)-1)</f>
        <v>#VALUE!</v>
      </c>
      <c r="K131" s="155" t="e">
        <f t="shared" ref="K131:K194" si="73">LEFT(I131,FIND(".",I131,1)+1)</f>
        <v>#VALUE!</v>
      </c>
      <c r="L131" s="153"/>
      <c r="M131" s="126"/>
      <c r="N131" s="151" t="e">
        <f ca="1">VLOOKUP(M131,CatProd!B:G,6,FALSE)</f>
        <v>#N/A</v>
      </c>
      <c r="O131" s="127"/>
      <c r="P131" s="175" t="e">
        <f ca="1">VLOOKUP(CONCATENATE(N131,"-",O131),CatProdSpec!H:I,2,FALSE)</f>
        <v>#N/A</v>
      </c>
      <c r="Q131" s="30"/>
      <c r="R131" s="149" t="str">
        <f>IFERROR(VLOOKUP(Q131,Setup!D$16:E$25,2,FALSE),"")</f>
        <v/>
      </c>
      <c r="S131" s="51" t="str">
        <f ca="1">IFERROR(IF(OR(I131="",VLOOKUP(I131,CatCostInp!$E$2:$K$88,7,FALSE)=0),"",VLOOKUP(I131,CatCostInp!$E$2:$K$88,7,FALSE)),"")</f>
        <v/>
      </c>
      <c r="T131" s="4" t="e">
        <f>VLOOKUP(U131,#REF!,2,FALSE)</f>
        <v>#REF!</v>
      </c>
      <c r="U131" s="30"/>
      <c r="V131" s="1" t="str">
        <f ca="1">IF(U131=Setup!$C$10,"Grant",IF(Pharmaceuticals!U131=Setup!$C$11,"Local",IF(Pharmaceuticals!U131=Setup!$C$12,"Other","")))</f>
        <v/>
      </c>
      <c r="W131" s="34"/>
      <c r="X131" s="148"/>
      <c r="Y131" s="33"/>
      <c r="Z131" s="36" t="str">
        <f t="shared" ref="Z131:Z194" si="74">IFERROR(IF(AND(NOT(Y131=""),NOT(X131="")),Y131*X131,""),"")</f>
        <v/>
      </c>
      <c r="AA131" s="35"/>
      <c r="AB131" s="32" t="str">
        <f t="shared" ref="AB131:AB194" si="75">IFERROR(IF(AND(NOT(AA131=""),NOT(X131="")),AA131*X131,""),"")</f>
        <v/>
      </c>
      <c r="AC131" s="35"/>
      <c r="AD131" s="32" t="str">
        <f t="shared" ref="AD131:AD194" si="76">IFERROR(IF(AND(NOT(AC131=""),NOT(X131="")),AC131*X131,""),"")</f>
        <v/>
      </c>
      <c r="AE131" s="35"/>
      <c r="AF131" s="36" t="str">
        <f t="shared" ref="AF131:AF194" si="77">IFERROR(IF(AND(NOT(AE131=""),NOT(X131="")),AE131*X131,""),"")</f>
        <v/>
      </c>
      <c r="AG131" s="36" t="str">
        <f t="shared" ref="AG131:AG194" si="78">IFERROR(IF(OR(NOT(Y131=""),NOT(AE131=""),NOT(AA131=""),NOT(AC131="")),Y131+AE131+AA131+AC131,""),"")</f>
        <v/>
      </c>
      <c r="AH131" s="36" t="str">
        <f t="shared" ref="AH131:AH194" si="79">IF(SUM(Z131,AB131,AD131,AF131)&gt;0,SUM(Z131,AB131,AD131,AF131),"")</f>
        <v/>
      </c>
      <c r="AI131" s="55"/>
      <c r="AJ131" s="37"/>
      <c r="AK131" s="148"/>
      <c r="AL131" s="35"/>
      <c r="AM131" s="32" t="str">
        <f t="shared" ref="AM131:AM194" si="80">IFERROR(IF(AND(NOT(AL131=""),NOT(AK131="")),AL131*$AK131,""),"")</f>
        <v/>
      </c>
      <c r="AN131" s="35"/>
      <c r="AO131" s="32" t="str">
        <f t="shared" ref="AO131:AO194" si="81">IFERROR(IF(AND(NOT(AN131=""),NOT(AK131="")),AN131*$AK131,""),"")</f>
        <v/>
      </c>
      <c r="AP131" s="35"/>
      <c r="AQ131" s="32" t="str">
        <f t="shared" ref="AQ131:AQ194" si="82">IFERROR(IF(AND(NOT(AP131=""),NOT(AK131="")),AP131*$AK131,""),"")</f>
        <v/>
      </c>
      <c r="AR131" s="35"/>
      <c r="AS131" s="36" t="str">
        <f t="shared" ref="AS131:AS194" si="83">IFERROR(IF(AND(NOT(AR131=""),NOT(AK131="")),AR131*$AK131,""),"")</f>
        <v/>
      </c>
      <c r="AT131" s="36" t="str">
        <f t="shared" ref="AT131:AT194" si="84">IFERROR(IF(OR(NOT(AL131=""),NOT(AR131=""),NOT(AN131=""),NOT(AP131="")),AL131+AR131+AN131+AP131,""),"")</f>
        <v/>
      </c>
      <c r="AU131" s="36" t="str">
        <f t="shared" ref="AU131:AU194" si="85">IF(SUM(AM131,AS131,AO131,AQ131)&gt;0,SUM(AM131,AS131,AO131,AQ131),"")</f>
        <v/>
      </c>
      <c r="AV131" s="55"/>
      <c r="AW131" s="34"/>
      <c r="AX131" s="148"/>
      <c r="AY131" s="34"/>
      <c r="AZ131" s="32" t="str">
        <f t="shared" ref="AZ131:AZ194" si="86">IFERROR(IF(AND(NOT(AY131=""),NOT(AX131="")),AY131*$AX131,""),"")</f>
        <v/>
      </c>
      <c r="BA131" s="34"/>
      <c r="BB131" s="32" t="str">
        <f t="shared" ref="BB131:BB194" si="87">IFERROR(IF(AND(NOT(BA131=""),NOT(AX131="")),BA131*$AX131,""),"")</f>
        <v/>
      </c>
      <c r="BC131" s="34"/>
      <c r="BD131" s="32" t="str">
        <f t="shared" ref="BD131:BD194" si="88">IFERROR(IF(AND(NOT(BC131=""),NOT(AX131="")),BC131*$AX131,""),"")</f>
        <v/>
      </c>
      <c r="BE131" s="35"/>
      <c r="BF131" s="36" t="str">
        <f t="shared" ref="BF131:BF194" si="89">IFERROR(IF(AND(NOT(BE131=""),NOT(AX131="")),BE131*$AX131,""),"")</f>
        <v/>
      </c>
      <c r="BG131" s="36" t="str">
        <f t="shared" ref="BG131:BG194" si="90">IFERROR(IF(OR(NOT(AY131=""),NOT(BE131=""),NOT(BA131=""),NOT(BC131="")),AY131+BE131+BA131+BC131,""),"")</f>
        <v/>
      </c>
      <c r="BH131" s="36" t="str">
        <f t="shared" ref="BH131:BH194" si="91">IF(SUM(AZ131,BF131,BB131,BD131)&gt;0,SUM(AZ131,BF131,BB131,BD131),"")</f>
        <v/>
      </c>
      <c r="BI131" s="55"/>
      <c r="BJ131" s="34"/>
      <c r="BK131" s="148"/>
      <c r="BL131" s="34"/>
      <c r="BM131" s="32" t="str">
        <f t="shared" ref="BM131:BM194" si="92">IFERROR(IF(AND(NOT(BL131=""),NOT(BK131="")),BL131*$BK131,""),"")</f>
        <v/>
      </c>
      <c r="BN131" s="34"/>
      <c r="BO131" s="32" t="str">
        <f t="shared" ref="BO131:BO194" si="93">IFERROR(IF(AND(NOT(BN131=""),NOT(BK131="")),BN131*$BK131,""),"")</f>
        <v/>
      </c>
      <c r="BP131" s="34"/>
      <c r="BQ131" s="32" t="str">
        <f t="shared" ref="BQ131:BQ194" si="94">IFERROR(IF(AND(NOT(BP131=""),NOT(BK131="")),BP131*$BK131,""),"")</f>
        <v/>
      </c>
      <c r="BR131" s="34"/>
      <c r="BS131" s="36" t="str">
        <f t="shared" ref="BS131:BS194" si="95">IFERROR(IF(AND(NOT(BR131=""),NOT(BK131="")),BR131*$BK131,""),"")</f>
        <v/>
      </c>
      <c r="BT131" s="36" t="str">
        <f t="shared" ref="BT131:BT194" si="96">IFERROR(IF(OR(NOT(BL131=""),NOT(BR131=""),NOT(BN131=""),NOT(BP131="")),BL131+BR131+BN131+BP131,""),"")</f>
        <v/>
      </c>
      <c r="BU131" s="36" t="str">
        <f t="shared" ref="BU131:BU194" si="97">IF(SUM(BM131,BS131,BO131,BQ131)&gt;0,SUM(BM131,BS131,BO131,BQ131),"")</f>
        <v/>
      </c>
      <c r="BV131" s="55"/>
      <c r="BW131" s="36" t="str">
        <f t="shared" ref="BW131:BW194" si="98">IF(SUM(AG131,AT131,BG131,BT131)&gt;0,SUM(AG131,AT131,BG131,BT131),"")</f>
        <v/>
      </c>
      <c r="BX131" s="36" t="str">
        <f t="shared" ref="BX131:BX194" si="99">IF(SUM(AH131,AU131,BH131,BU131)&gt;0,SUM(AH131,AU131,BH131,BU131),"")</f>
        <v/>
      </c>
      <c r="BY131" s="31"/>
      <c r="BZ131" s="38"/>
      <c r="CB131" s="120" t="e">
        <f t="shared" ca="1" si="68"/>
        <v>#VALUE!</v>
      </c>
      <c r="CC131" s="120" t="e">
        <f t="shared" ca="1" si="69"/>
        <v>#VALUE!</v>
      </c>
    </row>
    <row r="132" spans="1:81" s="10" customFormat="1" ht="25.15" customHeight="1" x14ac:dyDescent="0.2">
      <c r="A132" s="52" t="str">
        <f t="shared" ref="A132:A195" si="100">IFERROR(IF(D132&lt;&gt;"",A131+1,""),"")</f>
        <v/>
      </c>
      <c r="B132" s="157" t="e">
        <f t="shared" ca="1" si="70"/>
        <v>#VALUE!</v>
      </c>
      <c r="C132" s="157" t="e">
        <f t="shared" ca="1" si="71"/>
        <v>#VALUE!</v>
      </c>
      <c r="D132" s="29"/>
      <c r="E132" s="155" t="str">
        <f ca="1">IFERROR(INDIRECT(ADDRESS(MATCH(D132,CatModules!C:C,0),2,1,1,"CatModules")),"")</f>
        <v/>
      </c>
      <c r="F132" s="96"/>
      <c r="G132" s="156" t="str">
        <f ca="1">IFERROR(INDIRECT(ADDRESS(MATCH(CONCATENATE(E132,"-",F132),CatInt!K:K,0),3,1,1,"CatInt")),"")</f>
        <v/>
      </c>
      <c r="H132" s="45" t="str">
        <f>IF(F132="","",VLOOKUP(F132,#REF!,2,FALSE))</f>
        <v/>
      </c>
      <c r="I132" s="29"/>
      <c r="J132" s="155" t="e">
        <f t="shared" si="72"/>
        <v>#VALUE!</v>
      </c>
      <c r="K132" s="155" t="e">
        <f t="shared" si="73"/>
        <v>#VALUE!</v>
      </c>
      <c r="L132" s="153"/>
      <c r="M132" s="126"/>
      <c r="N132" s="151" t="e">
        <f ca="1">VLOOKUP(M132,CatProd!B:G,6,FALSE)</f>
        <v>#N/A</v>
      </c>
      <c r="O132" s="127"/>
      <c r="P132" s="175" t="e">
        <f ca="1">VLOOKUP(CONCATENATE(N132,"-",O132),CatProdSpec!H:I,2,FALSE)</f>
        <v>#N/A</v>
      </c>
      <c r="Q132" s="30"/>
      <c r="R132" s="149" t="str">
        <f>IFERROR(VLOOKUP(Q132,Setup!D$16:E$25,2,FALSE),"")</f>
        <v/>
      </c>
      <c r="S132" s="51" t="str">
        <f ca="1">IFERROR(IF(OR(I132="",VLOOKUP(I132,CatCostInp!$E$2:$K$88,7,FALSE)=0),"",VLOOKUP(I132,CatCostInp!$E$2:$K$88,7,FALSE)),"")</f>
        <v/>
      </c>
      <c r="T132" s="4" t="e">
        <f>VLOOKUP(U132,#REF!,2,FALSE)</f>
        <v>#REF!</v>
      </c>
      <c r="U132" s="30"/>
      <c r="V132" s="1" t="str">
        <f ca="1">IF(U132=Setup!$C$10,"Grant",IF(Pharmaceuticals!U132=Setup!$C$11,"Local",IF(Pharmaceuticals!U132=Setup!$C$12,"Other","")))</f>
        <v/>
      </c>
      <c r="W132" s="34"/>
      <c r="X132" s="148"/>
      <c r="Y132" s="33"/>
      <c r="Z132" s="36" t="str">
        <f t="shared" si="74"/>
        <v/>
      </c>
      <c r="AA132" s="35"/>
      <c r="AB132" s="32" t="str">
        <f t="shared" si="75"/>
        <v/>
      </c>
      <c r="AC132" s="35"/>
      <c r="AD132" s="32" t="str">
        <f t="shared" si="76"/>
        <v/>
      </c>
      <c r="AE132" s="35"/>
      <c r="AF132" s="36" t="str">
        <f t="shared" si="77"/>
        <v/>
      </c>
      <c r="AG132" s="36" t="str">
        <f t="shared" si="78"/>
        <v/>
      </c>
      <c r="AH132" s="36" t="str">
        <f t="shared" si="79"/>
        <v/>
      </c>
      <c r="AI132" s="55"/>
      <c r="AJ132" s="37"/>
      <c r="AK132" s="148"/>
      <c r="AL132" s="35"/>
      <c r="AM132" s="32" t="str">
        <f t="shared" si="80"/>
        <v/>
      </c>
      <c r="AN132" s="35"/>
      <c r="AO132" s="32" t="str">
        <f t="shared" si="81"/>
        <v/>
      </c>
      <c r="AP132" s="35"/>
      <c r="AQ132" s="32" t="str">
        <f t="shared" si="82"/>
        <v/>
      </c>
      <c r="AR132" s="35"/>
      <c r="AS132" s="36" t="str">
        <f t="shared" si="83"/>
        <v/>
      </c>
      <c r="AT132" s="36" t="str">
        <f t="shared" si="84"/>
        <v/>
      </c>
      <c r="AU132" s="36" t="str">
        <f t="shared" si="85"/>
        <v/>
      </c>
      <c r="AV132" s="55"/>
      <c r="AW132" s="34"/>
      <c r="AX132" s="148"/>
      <c r="AY132" s="34"/>
      <c r="AZ132" s="32" t="str">
        <f t="shared" si="86"/>
        <v/>
      </c>
      <c r="BA132" s="34"/>
      <c r="BB132" s="32" t="str">
        <f t="shared" si="87"/>
        <v/>
      </c>
      <c r="BC132" s="34"/>
      <c r="BD132" s="32" t="str">
        <f t="shared" si="88"/>
        <v/>
      </c>
      <c r="BE132" s="35"/>
      <c r="BF132" s="36" t="str">
        <f t="shared" si="89"/>
        <v/>
      </c>
      <c r="BG132" s="36" t="str">
        <f t="shared" si="90"/>
        <v/>
      </c>
      <c r="BH132" s="36" t="str">
        <f t="shared" si="91"/>
        <v/>
      </c>
      <c r="BI132" s="55"/>
      <c r="BJ132" s="34"/>
      <c r="BK132" s="148"/>
      <c r="BL132" s="34"/>
      <c r="BM132" s="32" t="str">
        <f t="shared" si="92"/>
        <v/>
      </c>
      <c r="BN132" s="34"/>
      <c r="BO132" s="32" t="str">
        <f t="shared" si="93"/>
        <v/>
      </c>
      <c r="BP132" s="34"/>
      <c r="BQ132" s="32" t="str">
        <f t="shared" si="94"/>
        <v/>
      </c>
      <c r="BR132" s="34"/>
      <c r="BS132" s="36" t="str">
        <f t="shared" si="95"/>
        <v/>
      </c>
      <c r="BT132" s="36" t="str">
        <f t="shared" si="96"/>
        <v/>
      </c>
      <c r="BU132" s="36" t="str">
        <f t="shared" si="97"/>
        <v/>
      </c>
      <c r="BV132" s="55"/>
      <c r="BW132" s="36" t="str">
        <f t="shared" si="98"/>
        <v/>
      </c>
      <c r="BX132" s="36" t="str">
        <f t="shared" si="99"/>
        <v/>
      </c>
      <c r="BY132" s="31"/>
      <c r="BZ132" s="38"/>
      <c r="CB132" s="120" t="e">
        <f t="shared" ca="1" si="68"/>
        <v>#VALUE!</v>
      </c>
      <c r="CC132" s="120" t="e">
        <f t="shared" ca="1" si="69"/>
        <v>#VALUE!</v>
      </c>
    </row>
    <row r="133" spans="1:81" s="10" customFormat="1" ht="25.15" customHeight="1" x14ac:dyDescent="0.2">
      <c r="A133" s="52" t="str">
        <f t="shared" si="100"/>
        <v/>
      </c>
      <c r="B133" s="157" t="e">
        <f t="shared" ca="1" si="70"/>
        <v>#VALUE!</v>
      </c>
      <c r="C133" s="157" t="e">
        <f t="shared" ca="1" si="71"/>
        <v>#VALUE!</v>
      </c>
      <c r="D133" s="29"/>
      <c r="E133" s="155" t="str">
        <f ca="1">IFERROR(INDIRECT(ADDRESS(MATCH(D133,CatModules!C:C,0),2,1,1,"CatModules")),"")</f>
        <v/>
      </c>
      <c r="F133" s="96"/>
      <c r="G133" s="156" t="str">
        <f ca="1">IFERROR(INDIRECT(ADDRESS(MATCH(CONCATENATE(E133,"-",F133),CatInt!K:K,0),3,1,1,"CatInt")),"")</f>
        <v/>
      </c>
      <c r="H133" s="45" t="str">
        <f>IF(F133="","",VLOOKUP(F133,#REF!,2,FALSE))</f>
        <v/>
      </c>
      <c r="I133" s="29"/>
      <c r="J133" s="155" t="e">
        <f t="shared" si="72"/>
        <v>#VALUE!</v>
      </c>
      <c r="K133" s="155" t="e">
        <f t="shared" si="73"/>
        <v>#VALUE!</v>
      </c>
      <c r="L133" s="153"/>
      <c r="M133" s="126"/>
      <c r="N133" s="151" t="e">
        <f ca="1">VLOOKUP(M133,CatProd!B:G,6,FALSE)</f>
        <v>#N/A</v>
      </c>
      <c r="O133" s="127"/>
      <c r="P133" s="175" t="e">
        <f ca="1">VLOOKUP(CONCATENATE(N133,"-",O133),CatProdSpec!H:I,2,FALSE)</f>
        <v>#N/A</v>
      </c>
      <c r="Q133" s="30"/>
      <c r="R133" s="149" t="str">
        <f>IFERROR(VLOOKUP(Q133,Setup!D$16:E$25,2,FALSE),"")</f>
        <v/>
      </c>
      <c r="S133" s="51" t="str">
        <f ca="1">IFERROR(IF(OR(I133="",VLOOKUP(I133,CatCostInp!$E$2:$K$88,7,FALSE)=0),"",VLOOKUP(I133,CatCostInp!$E$2:$K$88,7,FALSE)),"")</f>
        <v/>
      </c>
      <c r="T133" s="4" t="e">
        <f>VLOOKUP(U133,#REF!,2,FALSE)</f>
        <v>#REF!</v>
      </c>
      <c r="U133" s="30"/>
      <c r="V133" s="1" t="str">
        <f ca="1">IF(U133=Setup!$C$10,"Grant",IF(Pharmaceuticals!U133=Setup!$C$11,"Local",IF(Pharmaceuticals!U133=Setup!$C$12,"Other","")))</f>
        <v/>
      </c>
      <c r="W133" s="34"/>
      <c r="X133" s="148"/>
      <c r="Y133" s="33"/>
      <c r="Z133" s="36" t="str">
        <f t="shared" si="74"/>
        <v/>
      </c>
      <c r="AA133" s="35"/>
      <c r="AB133" s="32" t="str">
        <f t="shared" si="75"/>
        <v/>
      </c>
      <c r="AC133" s="35"/>
      <c r="AD133" s="32" t="str">
        <f t="shared" si="76"/>
        <v/>
      </c>
      <c r="AE133" s="35"/>
      <c r="AF133" s="36" t="str">
        <f t="shared" si="77"/>
        <v/>
      </c>
      <c r="AG133" s="36" t="str">
        <f t="shared" si="78"/>
        <v/>
      </c>
      <c r="AH133" s="36" t="str">
        <f t="shared" si="79"/>
        <v/>
      </c>
      <c r="AI133" s="55"/>
      <c r="AJ133" s="37"/>
      <c r="AK133" s="148"/>
      <c r="AL133" s="35"/>
      <c r="AM133" s="32" t="str">
        <f t="shared" si="80"/>
        <v/>
      </c>
      <c r="AN133" s="35"/>
      <c r="AO133" s="32" t="str">
        <f t="shared" si="81"/>
        <v/>
      </c>
      <c r="AP133" s="35"/>
      <c r="AQ133" s="32" t="str">
        <f t="shared" si="82"/>
        <v/>
      </c>
      <c r="AR133" s="35"/>
      <c r="AS133" s="36" t="str">
        <f t="shared" si="83"/>
        <v/>
      </c>
      <c r="AT133" s="36" t="str">
        <f t="shared" si="84"/>
        <v/>
      </c>
      <c r="AU133" s="36" t="str">
        <f t="shared" si="85"/>
        <v/>
      </c>
      <c r="AV133" s="55"/>
      <c r="AW133" s="34"/>
      <c r="AX133" s="148"/>
      <c r="AY133" s="34"/>
      <c r="AZ133" s="32" t="str">
        <f t="shared" si="86"/>
        <v/>
      </c>
      <c r="BA133" s="34"/>
      <c r="BB133" s="32" t="str">
        <f t="shared" si="87"/>
        <v/>
      </c>
      <c r="BC133" s="34"/>
      <c r="BD133" s="32" t="str">
        <f t="shared" si="88"/>
        <v/>
      </c>
      <c r="BE133" s="35"/>
      <c r="BF133" s="36" t="str">
        <f t="shared" si="89"/>
        <v/>
      </c>
      <c r="BG133" s="36" t="str">
        <f t="shared" si="90"/>
        <v/>
      </c>
      <c r="BH133" s="36" t="str">
        <f t="shared" si="91"/>
        <v/>
      </c>
      <c r="BI133" s="55"/>
      <c r="BJ133" s="34"/>
      <c r="BK133" s="148"/>
      <c r="BL133" s="34"/>
      <c r="BM133" s="32" t="str">
        <f t="shared" si="92"/>
        <v/>
      </c>
      <c r="BN133" s="34"/>
      <c r="BO133" s="32" t="str">
        <f t="shared" si="93"/>
        <v/>
      </c>
      <c r="BP133" s="34"/>
      <c r="BQ133" s="32" t="str">
        <f t="shared" si="94"/>
        <v/>
      </c>
      <c r="BR133" s="34"/>
      <c r="BS133" s="36" t="str">
        <f t="shared" si="95"/>
        <v/>
      </c>
      <c r="BT133" s="36" t="str">
        <f t="shared" si="96"/>
        <v/>
      </c>
      <c r="BU133" s="36" t="str">
        <f t="shared" si="97"/>
        <v/>
      </c>
      <c r="BV133" s="55"/>
      <c r="BW133" s="36" t="str">
        <f t="shared" si="98"/>
        <v/>
      </c>
      <c r="BX133" s="36" t="str">
        <f t="shared" si="99"/>
        <v/>
      </c>
      <c r="BY133" s="31"/>
      <c r="BZ133" s="38"/>
      <c r="CB133" s="120" t="e">
        <f t="shared" ca="1" si="68"/>
        <v>#VALUE!</v>
      </c>
      <c r="CC133" s="120" t="e">
        <f t="shared" ca="1" si="69"/>
        <v>#VALUE!</v>
      </c>
    </row>
    <row r="134" spans="1:81" s="10" customFormat="1" ht="25.15" customHeight="1" x14ac:dyDescent="0.2">
      <c r="A134" s="52" t="str">
        <f t="shared" si="100"/>
        <v/>
      </c>
      <c r="B134" s="157" t="e">
        <f t="shared" ca="1" si="70"/>
        <v>#VALUE!</v>
      </c>
      <c r="C134" s="157" t="e">
        <f t="shared" ca="1" si="71"/>
        <v>#VALUE!</v>
      </c>
      <c r="D134" s="29"/>
      <c r="E134" s="155" t="str">
        <f ca="1">IFERROR(INDIRECT(ADDRESS(MATCH(D134,CatModules!C:C,0),2,1,1,"CatModules")),"")</f>
        <v/>
      </c>
      <c r="F134" s="96"/>
      <c r="G134" s="156" t="str">
        <f ca="1">IFERROR(INDIRECT(ADDRESS(MATCH(CONCATENATE(E134,"-",F134),CatInt!K:K,0),3,1,1,"CatInt")),"")</f>
        <v/>
      </c>
      <c r="H134" s="45" t="str">
        <f>IF(F134="","",VLOOKUP(F134,#REF!,2,FALSE))</f>
        <v/>
      </c>
      <c r="I134" s="29"/>
      <c r="J134" s="155" t="e">
        <f t="shared" si="72"/>
        <v>#VALUE!</v>
      </c>
      <c r="K134" s="155" t="e">
        <f t="shared" si="73"/>
        <v>#VALUE!</v>
      </c>
      <c r="L134" s="153"/>
      <c r="M134" s="126"/>
      <c r="N134" s="151" t="e">
        <f ca="1">VLOOKUP(M134,CatProd!B:G,6,FALSE)</f>
        <v>#N/A</v>
      </c>
      <c r="O134" s="127"/>
      <c r="P134" s="175" t="e">
        <f ca="1">VLOOKUP(CONCATENATE(N134,"-",O134),CatProdSpec!H:I,2,FALSE)</f>
        <v>#N/A</v>
      </c>
      <c r="Q134" s="30"/>
      <c r="R134" s="149" t="str">
        <f>IFERROR(VLOOKUP(Q134,Setup!D$16:E$25,2,FALSE),"")</f>
        <v/>
      </c>
      <c r="S134" s="51" t="str">
        <f ca="1">IFERROR(IF(OR(I134="",VLOOKUP(I134,CatCostInp!$E$2:$K$88,7,FALSE)=0),"",VLOOKUP(I134,CatCostInp!$E$2:$K$88,7,FALSE)),"")</f>
        <v/>
      </c>
      <c r="T134" s="4" t="e">
        <f>VLOOKUP(U134,#REF!,2,FALSE)</f>
        <v>#REF!</v>
      </c>
      <c r="U134" s="30"/>
      <c r="V134" s="1" t="str">
        <f ca="1">IF(U134=Setup!$C$10,"Grant",IF(Pharmaceuticals!U134=Setup!$C$11,"Local",IF(Pharmaceuticals!U134=Setup!$C$12,"Other","")))</f>
        <v/>
      </c>
      <c r="W134" s="34"/>
      <c r="X134" s="148"/>
      <c r="Y134" s="33"/>
      <c r="Z134" s="36" t="str">
        <f t="shared" si="74"/>
        <v/>
      </c>
      <c r="AA134" s="35"/>
      <c r="AB134" s="32" t="str">
        <f t="shared" si="75"/>
        <v/>
      </c>
      <c r="AC134" s="35"/>
      <c r="AD134" s="32" t="str">
        <f t="shared" si="76"/>
        <v/>
      </c>
      <c r="AE134" s="35"/>
      <c r="AF134" s="36" t="str">
        <f t="shared" si="77"/>
        <v/>
      </c>
      <c r="AG134" s="36" t="str">
        <f t="shared" si="78"/>
        <v/>
      </c>
      <c r="AH134" s="36" t="str">
        <f t="shared" si="79"/>
        <v/>
      </c>
      <c r="AI134" s="55"/>
      <c r="AJ134" s="37"/>
      <c r="AK134" s="148"/>
      <c r="AL134" s="35"/>
      <c r="AM134" s="32" t="str">
        <f t="shared" si="80"/>
        <v/>
      </c>
      <c r="AN134" s="35"/>
      <c r="AO134" s="32" t="str">
        <f t="shared" si="81"/>
        <v/>
      </c>
      <c r="AP134" s="35"/>
      <c r="AQ134" s="32" t="str">
        <f t="shared" si="82"/>
        <v/>
      </c>
      <c r="AR134" s="35"/>
      <c r="AS134" s="36" t="str">
        <f t="shared" si="83"/>
        <v/>
      </c>
      <c r="AT134" s="36" t="str">
        <f t="shared" si="84"/>
        <v/>
      </c>
      <c r="AU134" s="36" t="str">
        <f t="shared" si="85"/>
        <v/>
      </c>
      <c r="AV134" s="55"/>
      <c r="AW134" s="34"/>
      <c r="AX134" s="148"/>
      <c r="AY134" s="34"/>
      <c r="AZ134" s="32" t="str">
        <f t="shared" si="86"/>
        <v/>
      </c>
      <c r="BA134" s="34"/>
      <c r="BB134" s="32" t="str">
        <f t="shared" si="87"/>
        <v/>
      </c>
      <c r="BC134" s="34"/>
      <c r="BD134" s="32" t="str">
        <f t="shared" si="88"/>
        <v/>
      </c>
      <c r="BE134" s="35"/>
      <c r="BF134" s="36" t="str">
        <f t="shared" si="89"/>
        <v/>
      </c>
      <c r="BG134" s="36" t="str">
        <f t="shared" si="90"/>
        <v/>
      </c>
      <c r="BH134" s="36" t="str">
        <f t="shared" si="91"/>
        <v/>
      </c>
      <c r="BI134" s="55"/>
      <c r="BJ134" s="34"/>
      <c r="BK134" s="148"/>
      <c r="BL134" s="34"/>
      <c r="BM134" s="32" t="str">
        <f t="shared" si="92"/>
        <v/>
      </c>
      <c r="BN134" s="34"/>
      <c r="BO134" s="32" t="str">
        <f t="shared" si="93"/>
        <v/>
      </c>
      <c r="BP134" s="34"/>
      <c r="BQ134" s="32" t="str">
        <f t="shared" si="94"/>
        <v/>
      </c>
      <c r="BR134" s="34"/>
      <c r="BS134" s="36" t="str">
        <f t="shared" si="95"/>
        <v/>
      </c>
      <c r="BT134" s="36" t="str">
        <f t="shared" si="96"/>
        <v/>
      </c>
      <c r="BU134" s="36" t="str">
        <f t="shared" si="97"/>
        <v/>
      </c>
      <c r="BV134" s="55"/>
      <c r="BW134" s="36" t="str">
        <f t="shared" si="98"/>
        <v/>
      </c>
      <c r="BX134" s="36" t="str">
        <f t="shared" si="99"/>
        <v/>
      </c>
      <c r="BY134" s="31"/>
      <c r="BZ134" s="38"/>
      <c r="CB134" s="120" t="e">
        <f t="shared" ca="1" si="68"/>
        <v>#VALUE!</v>
      </c>
      <c r="CC134" s="120" t="e">
        <f t="shared" ca="1" si="69"/>
        <v>#VALUE!</v>
      </c>
    </row>
    <row r="135" spans="1:81" s="10" customFormat="1" ht="25.15" customHeight="1" x14ac:dyDescent="0.2">
      <c r="A135" s="52" t="str">
        <f t="shared" si="100"/>
        <v/>
      </c>
      <c r="B135" s="157" t="e">
        <f t="shared" ca="1" si="70"/>
        <v>#VALUE!</v>
      </c>
      <c r="C135" s="157" t="e">
        <f t="shared" ca="1" si="71"/>
        <v>#VALUE!</v>
      </c>
      <c r="D135" s="29"/>
      <c r="E135" s="155" t="str">
        <f ca="1">IFERROR(INDIRECT(ADDRESS(MATCH(D135,CatModules!C:C,0),2,1,1,"CatModules")),"")</f>
        <v/>
      </c>
      <c r="F135" s="96"/>
      <c r="G135" s="156" t="str">
        <f ca="1">IFERROR(INDIRECT(ADDRESS(MATCH(CONCATENATE(E135,"-",F135),CatInt!K:K,0),3,1,1,"CatInt")),"")</f>
        <v/>
      </c>
      <c r="H135" s="45" t="str">
        <f>IF(F135="","",VLOOKUP(F135,#REF!,2,FALSE))</f>
        <v/>
      </c>
      <c r="I135" s="29"/>
      <c r="J135" s="155" t="e">
        <f t="shared" si="72"/>
        <v>#VALUE!</v>
      </c>
      <c r="K135" s="155" t="e">
        <f t="shared" si="73"/>
        <v>#VALUE!</v>
      </c>
      <c r="L135" s="153"/>
      <c r="M135" s="126"/>
      <c r="N135" s="151" t="e">
        <f ca="1">VLOOKUP(M135,CatProd!B:G,6,FALSE)</f>
        <v>#N/A</v>
      </c>
      <c r="O135" s="127"/>
      <c r="P135" s="175" t="e">
        <f ca="1">VLOOKUP(CONCATENATE(N135,"-",O135),CatProdSpec!H:I,2,FALSE)</f>
        <v>#N/A</v>
      </c>
      <c r="Q135" s="30"/>
      <c r="R135" s="149" t="str">
        <f>IFERROR(VLOOKUP(Q135,Setup!D$16:E$25,2,FALSE),"")</f>
        <v/>
      </c>
      <c r="S135" s="51" t="str">
        <f ca="1">IFERROR(IF(OR(I135="",VLOOKUP(I135,CatCostInp!$E$2:$K$88,7,FALSE)=0),"",VLOOKUP(I135,CatCostInp!$E$2:$K$88,7,FALSE)),"")</f>
        <v/>
      </c>
      <c r="T135" s="4" t="e">
        <f>VLOOKUP(U135,#REF!,2,FALSE)</f>
        <v>#REF!</v>
      </c>
      <c r="U135" s="30"/>
      <c r="V135" s="1" t="str">
        <f ca="1">IF(U135=Setup!$C$10,"Grant",IF(Pharmaceuticals!U135=Setup!$C$11,"Local",IF(Pharmaceuticals!U135=Setup!$C$12,"Other","")))</f>
        <v/>
      </c>
      <c r="W135" s="34"/>
      <c r="X135" s="148"/>
      <c r="Y135" s="33"/>
      <c r="Z135" s="36" t="str">
        <f t="shared" si="74"/>
        <v/>
      </c>
      <c r="AA135" s="35"/>
      <c r="AB135" s="32" t="str">
        <f t="shared" si="75"/>
        <v/>
      </c>
      <c r="AC135" s="35"/>
      <c r="AD135" s="32" t="str">
        <f t="shared" si="76"/>
        <v/>
      </c>
      <c r="AE135" s="35"/>
      <c r="AF135" s="36" t="str">
        <f t="shared" si="77"/>
        <v/>
      </c>
      <c r="AG135" s="36" t="str">
        <f t="shared" si="78"/>
        <v/>
      </c>
      <c r="AH135" s="36" t="str">
        <f t="shared" si="79"/>
        <v/>
      </c>
      <c r="AI135" s="55"/>
      <c r="AJ135" s="37"/>
      <c r="AK135" s="148"/>
      <c r="AL135" s="35"/>
      <c r="AM135" s="32" t="str">
        <f t="shared" si="80"/>
        <v/>
      </c>
      <c r="AN135" s="35"/>
      <c r="AO135" s="32" t="str">
        <f t="shared" si="81"/>
        <v/>
      </c>
      <c r="AP135" s="35"/>
      <c r="AQ135" s="32" t="str">
        <f t="shared" si="82"/>
        <v/>
      </c>
      <c r="AR135" s="35"/>
      <c r="AS135" s="36" t="str">
        <f t="shared" si="83"/>
        <v/>
      </c>
      <c r="AT135" s="36" t="str">
        <f t="shared" si="84"/>
        <v/>
      </c>
      <c r="AU135" s="36" t="str">
        <f t="shared" si="85"/>
        <v/>
      </c>
      <c r="AV135" s="55"/>
      <c r="AW135" s="34"/>
      <c r="AX135" s="148"/>
      <c r="AY135" s="34"/>
      <c r="AZ135" s="32" t="str">
        <f t="shared" si="86"/>
        <v/>
      </c>
      <c r="BA135" s="34"/>
      <c r="BB135" s="32" t="str">
        <f t="shared" si="87"/>
        <v/>
      </c>
      <c r="BC135" s="34"/>
      <c r="BD135" s="32" t="str">
        <f t="shared" si="88"/>
        <v/>
      </c>
      <c r="BE135" s="35"/>
      <c r="BF135" s="36" t="str">
        <f t="shared" si="89"/>
        <v/>
      </c>
      <c r="BG135" s="36" t="str">
        <f t="shared" si="90"/>
        <v/>
      </c>
      <c r="BH135" s="36" t="str">
        <f t="shared" si="91"/>
        <v/>
      </c>
      <c r="BI135" s="55"/>
      <c r="BJ135" s="34"/>
      <c r="BK135" s="148"/>
      <c r="BL135" s="34"/>
      <c r="BM135" s="32" t="str">
        <f t="shared" si="92"/>
        <v/>
      </c>
      <c r="BN135" s="34"/>
      <c r="BO135" s="32" t="str">
        <f t="shared" si="93"/>
        <v/>
      </c>
      <c r="BP135" s="34"/>
      <c r="BQ135" s="32" t="str">
        <f t="shared" si="94"/>
        <v/>
      </c>
      <c r="BR135" s="34"/>
      <c r="BS135" s="36" t="str">
        <f t="shared" si="95"/>
        <v/>
      </c>
      <c r="BT135" s="36" t="str">
        <f t="shared" si="96"/>
        <v/>
      </c>
      <c r="BU135" s="36" t="str">
        <f t="shared" si="97"/>
        <v/>
      </c>
      <c r="BV135" s="55"/>
      <c r="BW135" s="36" t="str">
        <f t="shared" si="98"/>
        <v/>
      </c>
      <c r="BX135" s="36" t="str">
        <f t="shared" si="99"/>
        <v/>
      </c>
      <c r="BY135" s="31"/>
      <c r="BZ135" s="38"/>
      <c r="CB135" s="120" t="e">
        <f t="shared" ca="1" si="68"/>
        <v>#VALUE!</v>
      </c>
      <c r="CC135" s="120" t="e">
        <f t="shared" ca="1" si="69"/>
        <v>#VALUE!</v>
      </c>
    </row>
    <row r="136" spans="1:81" s="10" customFormat="1" ht="25.15" customHeight="1" x14ac:dyDescent="0.2">
      <c r="A136" s="52" t="str">
        <f t="shared" si="100"/>
        <v/>
      </c>
      <c r="B136" s="157" t="e">
        <f t="shared" ca="1" si="70"/>
        <v>#VALUE!</v>
      </c>
      <c r="C136" s="157" t="e">
        <f t="shared" ca="1" si="71"/>
        <v>#VALUE!</v>
      </c>
      <c r="D136" s="29"/>
      <c r="E136" s="155" t="str">
        <f ca="1">IFERROR(INDIRECT(ADDRESS(MATCH(D136,CatModules!C:C,0),2,1,1,"CatModules")),"")</f>
        <v/>
      </c>
      <c r="F136" s="96"/>
      <c r="G136" s="156" t="str">
        <f ca="1">IFERROR(INDIRECT(ADDRESS(MATCH(CONCATENATE(E136,"-",F136),CatInt!K:K,0),3,1,1,"CatInt")),"")</f>
        <v/>
      </c>
      <c r="H136" s="45" t="str">
        <f>IF(F136="","",VLOOKUP(F136,#REF!,2,FALSE))</f>
        <v/>
      </c>
      <c r="I136" s="29"/>
      <c r="J136" s="155" t="e">
        <f t="shared" si="72"/>
        <v>#VALUE!</v>
      </c>
      <c r="K136" s="155" t="e">
        <f t="shared" si="73"/>
        <v>#VALUE!</v>
      </c>
      <c r="L136" s="153"/>
      <c r="M136" s="126"/>
      <c r="N136" s="151" t="e">
        <f ca="1">VLOOKUP(M136,CatProd!B:G,6,FALSE)</f>
        <v>#N/A</v>
      </c>
      <c r="O136" s="127"/>
      <c r="P136" s="175" t="e">
        <f ca="1">VLOOKUP(CONCATENATE(N136,"-",O136),CatProdSpec!H:I,2,FALSE)</f>
        <v>#N/A</v>
      </c>
      <c r="Q136" s="30"/>
      <c r="R136" s="149" t="str">
        <f>IFERROR(VLOOKUP(Q136,Setup!D$16:E$25,2,FALSE),"")</f>
        <v/>
      </c>
      <c r="S136" s="51" t="str">
        <f ca="1">IFERROR(IF(OR(I136="",VLOOKUP(I136,CatCostInp!$E$2:$K$88,7,FALSE)=0),"",VLOOKUP(I136,CatCostInp!$E$2:$K$88,7,FALSE)),"")</f>
        <v/>
      </c>
      <c r="T136" s="4" t="e">
        <f>VLOOKUP(U136,#REF!,2,FALSE)</f>
        <v>#REF!</v>
      </c>
      <c r="U136" s="30"/>
      <c r="V136" s="1" t="str">
        <f ca="1">IF(U136=Setup!$C$10,"Grant",IF(Pharmaceuticals!U136=Setup!$C$11,"Local",IF(Pharmaceuticals!U136=Setup!$C$12,"Other","")))</f>
        <v/>
      </c>
      <c r="W136" s="34"/>
      <c r="X136" s="148"/>
      <c r="Y136" s="33"/>
      <c r="Z136" s="36" t="str">
        <f t="shared" si="74"/>
        <v/>
      </c>
      <c r="AA136" s="35"/>
      <c r="AB136" s="32" t="str">
        <f t="shared" si="75"/>
        <v/>
      </c>
      <c r="AC136" s="35"/>
      <c r="AD136" s="32" t="str">
        <f t="shared" si="76"/>
        <v/>
      </c>
      <c r="AE136" s="35"/>
      <c r="AF136" s="36" t="str">
        <f t="shared" si="77"/>
        <v/>
      </c>
      <c r="AG136" s="36" t="str">
        <f t="shared" si="78"/>
        <v/>
      </c>
      <c r="AH136" s="36" t="str">
        <f t="shared" si="79"/>
        <v/>
      </c>
      <c r="AI136" s="55"/>
      <c r="AJ136" s="37"/>
      <c r="AK136" s="148"/>
      <c r="AL136" s="35"/>
      <c r="AM136" s="32" t="str">
        <f t="shared" si="80"/>
        <v/>
      </c>
      <c r="AN136" s="35"/>
      <c r="AO136" s="32" t="str">
        <f t="shared" si="81"/>
        <v/>
      </c>
      <c r="AP136" s="35"/>
      <c r="AQ136" s="32" t="str">
        <f t="shared" si="82"/>
        <v/>
      </c>
      <c r="AR136" s="35"/>
      <c r="AS136" s="36" t="str">
        <f t="shared" si="83"/>
        <v/>
      </c>
      <c r="AT136" s="36" t="str">
        <f t="shared" si="84"/>
        <v/>
      </c>
      <c r="AU136" s="36" t="str">
        <f t="shared" si="85"/>
        <v/>
      </c>
      <c r="AV136" s="55"/>
      <c r="AW136" s="34"/>
      <c r="AX136" s="148"/>
      <c r="AY136" s="34"/>
      <c r="AZ136" s="32" t="str">
        <f t="shared" si="86"/>
        <v/>
      </c>
      <c r="BA136" s="34"/>
      <c r="BB136" s="32" t="str">
        <f t="shared" si="87"/>
        <v/>
      </c>
      <c r="BC136" s="34"/>
      <c r="BD136" s="32" t="str">
        <f t="shared" si="88"/>
        <v/>
      </c>
      <c r="BE136" s="35"/>
      <c r="BF136" s="36" t="str">
        <f t="shared" si="89"/>
        <v/>
      </c>
      <c r="BG136" s="36" t="str">
        <f t="shared" si="90"/>
        <v/>
      </c>
      <c r="BH136" s="36" t="str">
        <f t="shared" si="91"/>
        <v/>
      </c>
      <c r="BI136" s="55"/>
      <c r="BJ136" s="34"/>
      <c r="BK136" s="148"/>
      <c r="BL136" s="34"/>
      <c r="BM136" s="32" t="str">
        <f t="shared" si="92"/>
        <v/>
      </c>
      <c r="BN136" s="34"/>
      <c r="BO136" s="32" t="str">
        <f t="shared" si="93"/>
        <v/>
      </c>
      <c r="BP136" s="34"/>
      <c r="BQ136" s="32" t="str">
        <f t="shared" si="94"/>
        <v/>
      </c>
      <c r="BR136" s="34"/>
      <c r="BS136" s="36" t="str">
        <f t="shared" si="95"/>
        <v/>
      </c>
      <c r="BT136" s="36" t="str">
        <f t="shared" si="96"/>
        <v/>
      </c>
      <c r="BU136" s="36" t="str">
        <f t="shared" si="97"/>
        <v/>
      </c>
      <c r="BV136" s="55"/>
      <c r="BW136" s="36" t="str">
        <f t="shared" si="98"/>
        <v/>
      </c>
      <c r="BX136" s="36" t="str">
        <f t="shared" si="99"/>
        <v/>
      </c>
      <c r="BY136" s="31"/>
      <c r="BZ136" s="38"/>
      <c r="CB136" s="120" t="e">
        <f t="shared" ca="1" si="68"/>
        <v>#VALUE!</v>
      </c>
      <c r="CC136" s="120" t="e">
        <f t="shared" ca="1" si="69"/>
        <v>#VALUE!</v>
      </c>
    </row>
    <row r="137" spans="1:81" s="10" customFormat="1" ht="25.15" customHeight="1" x14ac:dyDescent="0.2">
      <c r="A137" s="52" t="str">
        <f t="shared" si="100"/>
        <v/>
      </c>
      <c r="B137" s="157" t="e">
        <f t="shared" ca="1" si="70"/>
        <v>#VALUE!</v>
      </c>
      <c r="C137" s="157" t="e">
        <f t="shared" ca="1" si="71"/>
        <v>#VALUE!</v>
      </c>
      <c r="D137" s="29"/>
      <c r="E137" s="155" t="str">
        <f ca="1">IFERROR(INDIRECT(ADDRESS(MATCH(D137,CatModules!C:C,0),2,1,1,"CatModules")),"")</f>
        <v/>
      </c>
      <c r="F137" s="96"/>
      <c r="G137" s="156" t="str">
        <f ca="1">IFERROR(INDIRECT(ADDRESS(MATCH(CONCATENATE(E137,"-",F137),CatInt!K:K,0),3,1,1,"CatInt")),"")</f>
        <v/>
      </c>
      <c r="H137" s="45" t="str">
        <f>IF(F137="","",VLOOKUP(F137,#REF!,2,FALSE))</f>
        <v/>
      </c>
      <c r="I137" s="29"/>
      <c r="J137" s="155" t="e">
        <f t="shared" si="72"/>
        <v>#VALUE!</v>
      </c>
      <c r="K137" s="155" t="e">
        <f t="shared" si="73"/>
        <v>#VALUE!</v>
      </c>
      <c r="L137" s="153"/>
      <c r="M137" s="126"/>
      <c r="N137" s="151" t="e">
        <f ca="1">VLOOKUP(M137,CatProd!B:G,6,FALSE)</f>
        <v>#N/A</v>
      </c>
      <c r="O137" s="127"/>
      <c r="P137" s="175" t="e">
        <f ca="1">VLOOKUP(CONCATENATE(N137,"-",O137),CatProdSpec!H:I,2,FALSE)</f>
        <v>#N/A</v>
      </c>
      <c r="Q137" s="30"/>
      <c r="R137" s="149" t="str">
        <f>IFERROR(VLOOKUP(Q137,Setup!D$16:E$25,2,FALSE),"")</f>
        <v/>
      </c>
      <c r="S137" s="51" t="str">
        <f ca="1">IFERROR(IF(OR(I137="",VLOOKUP(I137,CatCostInp!$E$2:$K$88,7,FALSE)=0),"",VLOOKUP(I137,CatCostInp!$E$2:$K$88,7,FALSE)),"")</f>
        <v/>
      </c>
      <c r="T137" s="4" t="e">
        <f>VLOOKUP(U137,#REF!,2,FALSE)</f>
        <v>#REF!</v>
      </c>
      <c r="U137" s="30"/>
      <c r="V137" s="1" t="str">
        <f ca="1">IF(U137=Setup!$C$10,"Grant",IF(Pharmaceuticals!U137=Setup!$C$11,"Local",IF(Pharmaceuticals!U137=Setup!$C$12,"Other","")))</f>
        <v/>
      </c>
      <c r="W137" s="34"/>
      <c r="X137" s="148"/>
      <c r="Y137" s="33"/>
      <c r="Z137" s="36" t="str">
        <f t="shared" si="74"/>
        <v/>
      </c>
      <c r="AA137" s="35"/>
      <c r="AB137" s="32" t="str">
        <f t="shared" si="75"/>
        <v/>
      </c>
      <c r="AC137" s="35"/>
      <c r="AD137" s="32" t="str">
        <f t="shared" si="76"/>
        <v/>
      </c>
      <c r="AE137" s="35"/>
      <c r="AF137" s="36" t="str">
        <f t="shared" si="77"/>
        <v/>
      </c>
      <c r="AG137" s="36" t="str">
        <f t="shared" si="78"/>
        <v/>
      </c>
      <c r="AH137" s="36" t="str">
        <f t="shared" si="79"/>
        <v/>
      </c>
      <c r="AI137" s="55"/>
      <c r="AJ137" s="37"/>
      <c r="AK137" s="148"/>
      <c r="AL137" s="35"/>
      <c r="AM137" s="32" t="str">
        <f t="shared" si="80"/>
        <v/>
      </c>
      <c r="AN137" s="35"/>
      <c r="AO137" s="32" t="str">
        <f t="shared" si="81"/>
        <v/>
      </c>
      <c r="AP137" s="35"/>
      <c r="AQ137" s="32" t="str">
        <f t="shared" si="82"/>
        <v/>
      </c>
      <c r="AR137" s="35"/>
      <c r="AS137" s="36" t="str">
        <f t="shared" si="83"/>
        <v/>
      </c>
      <c r="AT137" s="36" t="str">
        <f t="shared" si="84"/>
        <v/>
      </c>
      <c r="AU137" s="36" t="str">
        <f t="shared" si="85"/>
        <v/>
      </c>
      <c r="AV137" s="55"/>
      <c r="AW137" s="34"/>
      <c r="AX137" s="148"/>
      <c r="AY137" s="34"/>
      <c r="AZ137" s="32" t="str">
        <f t="shared" si="86"/>
        <v/>
      </c>
      <c r="BA137" s="34"/>
      <c r="BB137" s="32" t="str">
        <f t="shared" si="87"/>
        <v/>
      </c>
      <c r="BC137" s="34"/>
      <c r="BD137" s="32" t="str">
        <f t="shared" si="88"/>
        <v/>
      </c>
      <c r="BE137" s="35"/>
      <c r="BF137" s="36" t="str">
        <f t="shared" si="89"/>
        <v/>
      </c>
      <c r="BG137" s="36" t="str">
        <f t="shared" si="90"/>
        <v/>
      </c>
      <c r="BH137" s="36" t="str">
        <f t="shared" si="91"/>
        <v/>
      </c>
      <c r="BI137" s="55"/>
      <c r="BJ137" s="34"/>
      <c r="BK137" s="148"/>
      <c r="BL137" s="34"/>
      <c r="BM137" s="32" t="str">
        <f t="shared" si="92"/>
        <v/>
      </c>
      <c r="BN137" s="34"/>
      <c r="BO137" s="32" t="str">
        <f t="shared" si="93"/>
        <v/>
      </c>
      <c r="BP137" s="34"/>
      <c r="BQ137" s="32" t="str">
        <f t="shared" si="94"/>
        <v/>
      </c>
      <c r="BR137" s="34"/>
      <c r="BS137" s="36" t="str">
        <f t="shared" si="95"/>
        <v/>
      </c>
      <c r="BT137" s="36" t="str">
        <f t="shared" si="96"/>
        <v/>
      </c>
      <c r="BU137" s="36" t="str">
        <f t="shared" si="97"/>
        <v/>
      </c>
      <c r="BV137" s="55"/>
      <c r="BW137" s="36" t="str">
        <f t="shared" si="98"/>
        <v/>
      </c>
      <c r="BX137" s="36" t="str">
        <f t="shared" si="99"/>
        <v/>
      </c>
      <c r="BY137" s="31"/>
      <c r="BZ137" s="38"/>
      <c r="CB137" s="120" t="e">
        <f t="shared" ca="1" si="68"/>
        <v>#VALUE!</v>
      </c>
      <c r="CC137" s="120" t="e">
        <f t="shared" ca="1" si="69"/>
        <v>#VALUE!</v>
      </c>
    </row>
    <row r="138" spans="1:81" s="10" customFormat="1" ht="25.15" customHeight="1" x14ac:dyDescent="0.2">
      <c r="A138" s="52" t="str">
        <f t="shared" si="100"/>
        <v/>
      </c>
      <c r="B138" s="157" t="e">
        <f t="shared" ca="1" si="70"/>
        <v>#VALUE!</v>
      </c>
      <c r="C138" s="157" t="e">
        <f t="shared" ca="1" si="71"/>
        <v>#VALUE!</v>
      </c>
      <c r="D138" s="29"/>
      <c r="E138" s="155" t="str">
        <f ca="1">IFERROR(INDIRECT(ADDRESS(MATCH(D138,CatModules!C:C,0),2,1,1,"CatModules")),"")</f>
        <v/>
      </c>
      <c r="F138" s="96"/>
      <c r="G138" s="156" t="str">
        <f ca="1">IFERROR(INDIRECT(ADDRESS(MATCH(CONCATENATE(E138,"-",F138),CatInt!K:K,0),3,1,1,"CatInt")),"")</f>
        <v/>
      </c>
      <c r="H138" s="45" t="str">
        <f>IF(F138="","",VLOOKUP(F138,#REF!,2,FALSE))</f>
        <v/>
      </c>
      <c r="I138" s="29"/>
      <c r="J138" s="155" t="e">
        <f t="shared" si="72"/>
        <v>#VALUE!</v>
      </c>
      <c r="K138" s="155" t="e">
        <f t="shared" si="73"/>
        <v>#VALUE!</v>
      </c>
      <c r="L138" s="153"/>
      <c r="M138" s="126"/>
      <c r="N138" s="151" t="e">
        <f ca="1">VLOOKUP(M138,CatProd!B:G,6,FALSE)</f>
        <v>#N/A</v>
      </c>
      <c r="O138" s="127"/>
      <c r="P138" s="175" t="e">
        <f ca="1">VLOOKUP(CONCATENATE(N138,"-",O138),CatProdSpec!H:I,2,FALSE)</f>
        <v>#N/A</v>
      </c>
      <c r="Q138" s="30"/>
      <c r="R138" s="149" t="str">
        <f>IFERROR(VLOOKUP(Q138,Setup!D$16:E$25,2,FALSE),"")</f>
        <v/>
      </c>
      <c r="S138" s="51" t="str">
        <f ca="1">IFERROR(IF(OR(I138="",VLOOKUP(I138,CatCostInp!$E$2:$K$88,7,FALSE)=0),"",VLOOKUP(I138,CatCostInp!$E$2:$K$88,7,FALSE)),"")</f>
        <v/>
      </c>
      <c r="T138" s="4" t="e">
        <f>VLOOKUP(U138,#REF!,2,FALSE)</f>
        <v>#REF!</v>
      </c>
      <c r="U138" s="30"/>
      <c r="V138" s="1" t="str">
        <f ca="1">IF(U138=Setup!$C$10,"Grant",IF(Pharmaceuticals!U138=Setup!$C$11,"Local",IF(Pharmaceuticals!U138=Setup!$C$12,"Other","")))</f>
        <v/>
      </c>
      <c r="W138" s="34"/>
      <c r="X138" s="148"/>
      <c r="Y138" s="33"/>
      <c r="Z138" s="36" t="str">
        <f t="shared" si="74"/>
        <v/>
      </c>
      <c r="AA138" s="35"/>
      <c r="AB138" s="32" t="str">
        <f t="shared" si="75"/>
        <v/>
      </c>
      <c r="AC138" s="35"/>
      <c r="AD138" s="32" t="str">
        <f t="shared" si="76"/>
        <v/>
      </c>
      <c r="AE138" s="35"/>
      <c r="AF138" s="36" t="str">
        <f t="shared" si="77"/>
        <v/>
      </c>
      <c r="AG138" s="36" t="str">
        <f t="shared" si="78"/>
        <v/>
      </c>
      <c r="AH138" s="36" t="str">
        <f t="shared" si="79"/>
        <v/>
      </c>
      <c r="AI138" s="55"/>
      <c r="AJ138" s="37"/>
      <c r="AK138" s="148"/>
      <c r="AL138" s="35"/>
      <c r="AM138" s="32" t="str">
        <f t="shared" si="80"/>
        <v/>
      </c>
      <c r="AN138" s="35"/>
      <c r="AO138" s="32" t="str">
        <f t="shared" si="81"/>
        <v/>
      </c>
      <c r="AP138" s="35"/>
      <c r="AQ138" s="32" t="str">
        <f t="shared" si="82"/>
        <v/>
      </c>
      <c r="AR138" s="35"/>
      <c r="AS138" s="36" t="str">
        <f t="shared" si="83"/>
        <v/>
      </c>
      <c r="AT138" s="36" t="str">
        <f t="shared" si="84"/>
        <v/>
      </c>
      <c r="AU138" s="36" t="str">
        <f t="shared" si="85"/>
        <v/>
      </c>
      <c r="AV138" s="55"/>
      <c r="AW138" s="34"/>
      <c r="AX138" s="148"/>
      <c r="AY138" s="34"/>
      <c r="AZ138" s="32" t="str">
        <f t="shared" si="86"/>
        <v/>
      </c>
      <c r="BA138" s="34"/>
      <c r="BB138" s="32" t="str">
        <f t="shared" si="87"/>
        <v/>
      </c>
      <c r="BC138" s="34"/>
      <c r="BD138" s="32" t="str">
        <f t="shared" si="88"/>
        <v/>
      </c>
      <c r="BE138" s="35"/>
      <c r="BF138" s="36" t="str">
        <f t="shared" si="89"/>
        <v/>
      </c>
      <c r="BG138" s="36" t="str">
        <f t="shared" si="90"/>
        <v/>
      </c>
      <c r="BH138" s="36" t="str">
        <f t="shared" si="91"/>
        <v/>
      </c>
      <c r="BI138" s="55"/>
      <c r="BJ138" s="34"/>
      <c r="BK138" s="148"/>
      <c r="BL138" s="34"/>
      <c r="BM138" s="32" t="str">
        <f t="shared" si="92"/>
        <v/>
      </c>
      <c r="BN138" s="34"/>
      <c r="BO138" s="32" t="str">
        <f t="shared" si="93"/>
        <v/>
      </c>
      <c r="BP138" s="34"/>
      <c r="BQ138" s="32" t="str">
        <f t="shared" si="94"/>
        <v/>
      </c>
      <c r="BR138" s="34"/>
      <c r="BS138" s="36" t="str">
        <f t="shared" si="95"/>
        <v/>
      </c>
      <c r="BT138" s="36" t="str">
        <f t="shared" si="96"/>
        <v/>
      </c>
      <c r="BU138" s="36" t="str">
        <f t="shared" si="97"/>
        <v/>
      </c>
      <c r="BV138" s="55"/>
      <c r="BW138" s="36" t="str">
        <f t="shared" si="98"/>
        <v/>
      </c>
      <c r="BX138" s="36" t="str">
        <f t="shared" si="99"/>
        <v/>
      </c>
      <c r="BY138" s="31"/>
      <c r="BZ138" s="38"/>
      <c r="CB138" s="120" t="e">
        <f t="shared" ca="1" si="68"/>
        <v>#VALUE!</v>
      </c>
      <c r="CC138" s="120" t="e">
        <f t="shared" ca="1" si="69"/>
        <v>#VALUE!</v>
      </c>
    </row>
    <row r="139" spans="1:81" s="10" customFormat="1" ht="25.15" customHeight="1" x14ac:dyDescent="0.2">
      <c r="A139" s="52" t="str">
        <f t="shared" si="100"/>
        <v/>
      </c>
      <c r="B139" s="157" t="e">
        <f t="shared" ca="1" si="70"/>
        <v>#VALUE!</v>
      </c>
      <c r="C139" s="157" t="e">
        <f t="shared" ca="1" si="71"/>
        <v>#VALUE!</v>
      </c>
      <c r="D139" s="29"/>
      <c r="E139" s="155" t="str">
        <f ca="1">IFERROR(INDIRECT(ADDRESS(MATCH(D139,CatModules!C:C,0),2,1,1,"CatModules")),"")</f>
        <v/>
      </c>
      <c r="F139" s="96"/>
      <c r="G139" s="156" t="str">
        <f ca="1">IFERROR(INDIRECT(ADDRESS(MATCH(CONCATENATE(E139,"-",F139),CatInt!K:K,0),3,1,1,"CatInt")),"")</f>
        <v/>
      </c>
      <c r="H139" s="45" t="str">
        <f>IF(F139="","",VLOOKUP(F139,#REF!,2,FALSE))</f>
        <v/>
      </c>
      <c r="I139" s="29"/>
      <c r="J139" s="155" t="e">
        <f t="shared" si="72"/>
        <v>#VALUE!</v>
      </c>
      <c r="K139" s="155" t="e">
        <f t="shared" si="73"/>
        <v>#VALUE!</v>
      </c>
      <c r="L139" s="153"/>
      <c r="M139" s="126"/>
      <c r="N139" s="151" t="e">
        <f ca="1">VLOOKUP(M139,CatProd!B:G,6,FALSE)</f>
        <v>#N/A</v>
      </c>
      <c r="O139" s="127"/>
      <c r="P139" s="175" t="e">
        <f ca="1">VLOOKUP(CONCATENATE(N139,"-",O139),CatProdSpec!H:I,2,FALSE)</f>
        <v>#N/A</v>
      </c>
      <c r="Q139" s="30"/>
      <c r="R139" s="149" t="str">
        <f>IFERROR(VLOOKUP(Q139,Setup!D$16:E$25,2,FALSE),"")</f>
        <v/>
      </c>
      <c r="S139" s="51" t="str">
        <f ca="1">IFERROR(IF(OR(I139="",VLOOKUP(I139,CatCostInp!$E$2:$K$88,7,FALSE)=0),"",VLOOKUP(I139,CatCostInp!$E$2:$K$88,7,FALSE)),"")</f>
        <v/>
      </c>
      <c r="T139" s="4" t="e">
        <f>VLOOKUP(U139,#REF!,2,FALSE)</f>
        <v>#REF!</v>
      </c>
      <c r="U139" s="30"/>
      <c r="V139" s="1" t="str">
        <f ca="1">IF(U139=Setup!$C$10,"Grant",IF(Pharmaceuticals!U139=Setup!$C$11,"Local",IF(Pharmaceuticals!U139=Setup!$C$12,"Other","")))</f>
        <v/>
      </c>
      <c r="W139" s="34"/>
      <c r="X139" s="148"/>
      <c r="Y139" s="33"/>
      <c r="Z139" s="36" t="str">
        <f t="shared" si="74"/>
        <v/>
      </c>
      <c r="AA139" s="35"/>
      <c r="AB139" s="32" t="str">
        <f t="shared" si="75"/>
        <v/>
      </c>
      <c r="AC139" s="35"/>
      <c r="AD139" s="32" t="str">
        <f t="shared" si="76"/>
        <v/>
      </c>
      <c r="AE139" s="35"/>
      <c r="AF139" s="36" t="str">
        <f t="shared" si="77"/>
        <v/>
      </c>
      <c r="AG139" s="36" t="str">
        <f t="shared" si="78"/>
        <v/>
      </c>
      <c r="AH139" s="36" t="str">
        <f t="shared" si="79"/>
        <v/>
      </c>
      <c r="AI139" s="55"/>
      <c r="AJ139" s="37"/>
      <c r="AK139" s="148"/>
      <c r="AL139" s="35"/>
      <c r="AM139" s="32" t="str">
        <f t="shared" si="80"/>
        <v/>
      </c>
      <c r="AN139" s="35"/>
      <c r="AO139" s="32" t="str">
        <f t="shared" si="81"/>
        <v/>
      </c>
      <c r="AP139" s="35"/>
      <c r="AQ139" s="32" t="str">
        <f t="shared" si="82"/>
        <v/>
      </c>
      <c r="AR139" s="35"/>
      <c r="AS139" s="36" t="str">
        <f t="shared" si="83"/>
        <v/>
      </c>
      <c r="AT139" s="36" t="str">
        <f t="shared" si="84"/>
        <v/>
      </c>
      <c r="AU139" s="36" t="str">
        <f t="shared" si="85"/>
        <v/>
      </c>
      <c r="AV139" s="55"/>
      <c r="AW139" s="34"/>
      <c r="AX139" s="148"/>
      <c r="AY139" s="34"/>
      <c r="AZ139" s="32" t="str">
        <f t="shared" si="86"/>
        <v/>
      </c>
      <c r="BA139" s="34"/>
      <c r="BB139" s="32" t="str">
        <f t="shared" si="87"/>
        <v/>
      </c>
      <c r="BC139" s="34"/>
      <c r="BD139" s="32" t="str">
        <f t="shared" si="88"/>
        <v/>
      </c>
      <c r="BE139" s="35"/>
      <c r="BF139" s="36" t="str">
        <f t="shared" si="89"/>
        <v/>
      </c>
      <c r="BG139" s="36" t="str">
        <f t="shared" si="90"/>
        <v/>
      </c>
      <c r="BH139" s="36" t="str">
        <f t="shared" si="91"/>
        <v/>
      </c>
      <c r="BI139" s="55"/>
      <c r="BJ139" s="34"/>
      <c r="BK139" s="148"/>
      <c r="BL139" s="34"/>
      <c r="BM139" s="32" t="str">
        <f t="shared" si="92"/>
        <v/>
      </c>
      <c r="BN139" s="34"/>
      <c r="BO139" s="32" t="str">
        <f t="shared" si="93"/>
        <v/>
      </c>
      <c r="BP139" s="34"/>
      <c r="BQ139" s="32" t="str">
        <f t="shared" si="94"/>
        <v/>
      </c>
      <c r="BR139" s="34"/>
      <c r="BS139" s="36" t="str">
        <f t="shared" si="95"/>
        <v/>
      </c>
      <c r="BT139" s="36" t="str">
        <f t="shared" si="96"/>
        <v/>
      </c>
      <c r="BU139" s="36" t="str">
        <f t="shared" si="97"/>
        <v/>
      </c>
      <c r="BV139" s="55"/>
      <c r="BW139" s="36" t="str">
        <f t="shared" si="98"/>
        <v/>
      </c>
      <c r="BX139" s="36" t="str">
        <f t="shared" si="99"/>
        <v/>
      </c>
      <c r="BY139" s="31"/>
      <c r="BZ139" s="38"/>
      <c r="CB139" s="120" t="e">
        <f t="shared" ca="1" si="68"/>
        <v>#VALUE!</v>
      </c>
      <c r="CC139" s="120" t="e">
        <f t="shared" ca="1" si="69"/>
        <v>#VALUE!</v>
      </c>
    </row>
    <row r="140" spans="1:81" s="10" customFormat="1" ht="25.15" customHeight="1" x14ac:dyDescent="0.2">
      <c r="A140" s="52" t="str">
        <f t="shared" si="100"/>
        <v/>
      </c>
      <c r="B140" s="157" t="e">
        <f t="shared" ca="1" si="70"/>
        <v>#VALUE!</v>
      </c>
      <c r="C140" s="157" t="e">
        <f t="shared" ca="1" si="71"/>
        <v>#VALUE!</v>
      </c>
      <c r="D140" s="29"/>
      <c r="E140" s="155" t="str">
        <f ca="1">IFERROR(INDIRECT(ADDRESS(MATCH(D140,CatModules!C:C,0),2,1,1,"CatModules")),"")</f>
        <v/>
      </c>
      <c r="F140" s="96"/>
      <c r="G140" s="156" t="str">
        <f ca="1">IFERROR(INDIRECT(ADDRESS(MATCH(CONCATENATE(E140,"-",F140),CatInt!K:K,0),3,1,1,"CatInt")),"")</f>
        <v/>
      </c>
      <c r="H140" s="45" t="str">
        <f>IF(F140="","",VLOOKUP(F140,#REF!,2,FALSE))</f>
        <v/>
      </c>
      <c r="I140" s="29"/>
      <c r="J140" s="155" t="e">
        <f t="shared" si="72"/>
        <v>#VALUE!</v>
      </c>
      <c r="K140" s="155" t="e">
        <f t="shared" si="73"/>
        <v>#VALUE!</v>
      </c>
      <c r="L140" s="153"/>
      <c r="M140" s="126"/>
      <c r="N140" s="151" t="e">
        <f ca="1">VLOOKUP(M140,CatProd!B:G,6,FALSE)</f>
        <v>#N/A</v>
      </c>
      <c r="O140" s="127"/>
      <c r="P140" s="175" t="e">
        <f ca="1">VLOOKUP(CONCATENATE(N140,"-",O140),CatProdSpec!H:I,2,FALSE)</f>
        <v>#N/A</v>
      </c>
      <c r="Q140" s="30"/>
      <c r="R140" s="149" t="str">
        <f>IFERROR(VLOOKUP(Q140,Setup!D$16:E$25,2,FALSE),"")</f>
        <v/>
      </c>
      <c r="S140" s="51" t="str">
        <f ca="1">IFERROR(IF(OR(I140="",VLOOKUP(I140,CatCostInp!$E$2:$K$88,7,FALSE)=0),"",VLOOKUP(I140,CatCostInp!$E$2:$K$88,7,FALSE)),"")</f>
        <v/>
      </c>
      <c r="T140" s="4" t="e">
        <f>VLOOKUP(U140,#REF!,2,FALSE)</f>
        <v>#REF!</v>
      </c>
      <c r="U140" s="30"/>
      <c r="V140" s="1" t="str">
        <f ca="1">IF(U140=Setup!$C$10,"Grant",IF(Pharmaceuticals!U140=Setup!$C$11,"Local",IF(Pharmaceuticals!U140=Setup!$C$12,"Other","")))</f>
        <v/>
      </c>
      <c r="W140" s="34"/>
      <c r="X140" s="148"/>
      <c r="Y140" s="33"/>
      <c r="Z140" s="36" t="str">
        <f t="shared" si="74"/>
        <v/>
      </c>
      <c r="AA140" s="35"/>
      <c r="AB140" s="32" t="str">
        <f t="shared" si="75"/>
        <v/>
      </c>
      <c r="AC140" s="35"/>
      <c r="AD140" s="32" t="str">
        <f t="shared" si="76"/>
        <v/>
      </c>
      <c r="AE140" s="35"/>
      <c r="AF140" s="36" t="str">
        <f t="shared" si="77"/>
        <v/>
      </c>
      <c r="AG140" s="36" t="str">
        <f t="shared" si="78"/>
        <v/>
      </c>
      <c r="AH140" s="36" t="str">
        <f t="shared" si="79"/>
        <v/>
      </c>
      <c r="AI140" s="55"/>
      <c r="AJ140" s="37"/>
      <c r="AK140" s="148"/>
      <c r="AL140" s="35"/>
      <c r="AM140" s="32" t="str">
        <f t="shared" si="80"/>
        <v/>
      </c>
      <c r="AN140" s="35"/>
      <c r="AO140" s="32" t="str">
        <f t="shared" si="81"/>
        <v/>
      </c>
      <c r="AP140" s="35"/>
      <c r="AQ140" s="32" t="str">
        <f t="shared" si="82"/>
        <v/>
      </c>
      <c r="AR140" s="35"/>
      <c r="AS140" s="36" t="str">
        <f t="shared" si="83"/>
        <v/>
      </c>
      <c r="AT140" s="36" t="str">
        <f t="shared" si="84"/>
        <v/>
      </c>
      <c r="AU140" s="36" t="str">
        <f t="shared" si="85"/>
        <v/>
      </c>
      <c r="AV140" s="55"/>
      <c r="AW140" s="34"/>
      <c r="AX140" s="148"/>
      <c r="AY140" s="34"/>
      <c r="AZ140" s="32" t="str">
        <f t="shared" si="86"/>
        <v/>
      </c>
      <c r="BA140" s="34"/>
      <c r="BB140" s="32" t="str">
        <f t="shared" si="87"/>
        <v/>
      </c>
      <c r="BC140" s="34"/>
      <c r="BD140" s="32" t="str">
        <f t="shared" si="88"/>
        <v/>
      </c>
      <c r="BE140" s="35"/>
      <c r="BF140" s="36" t="str">
        <f t="shared" si="89"/>
        <v/>
      </c>
      <c r="BG140" s="36" t="str">
        <f t="shared" si="90"/>
        <v/>
      </c>
      <c r="BH140" s="36" t="str">
        <f t="shared" si="91"/>
        <v/>
      </c>
      <c r="BI140" s="55"/>
      <c r="BJ140" s="34"/>
      <c r="BK140" s="148"/>
      <c r="BL140" s="34"/>
      <c r="BM140" s="32" t="str">
        <f t="shared" si="92"/>
        <v/>
      </c>
      <c r="BN140" s="34"/>
      <c r="BO140" s="32" t="str">
        <f t="shared" si="93"/>
        <v/>
      </c>
      <c r="BP140" s="34"/>
      <c r="BQ140" s="32" t="str">
        <f t="shared" si="94"/>
        <v/>
      </c>
      <c r="BR140" s="34"/>
      <c r="BS140" s="36" t="str">
        <f t="shared" si="95"/>
        <v/>
      </c>
      <c r="BT140" s="36" t="str">
        <f t="shared" si="96"/>
        <v/>
      </c>
      <c r="BU140" s="36" t="str">
        <f t="shared" si="97"/>
        <v/>
      </c>
      <c r="BV140" s="55"/>
      <c r="BW140" s="36" t="str">
        <f t="shared" si="98"/>
        <v/>
      </c>
      <c r="BX140" s="36" t="str">
        <f t="shared" si="99"/>
        <v/>
      </c>
      <c r="BY140" s="31"/>
      <c r="BZ140" s="38"/>
      <c r="CB140" s="120" t="e">
        <f t="shared" ca="1" si="68"/>
        <v>#VALUE!</v>
      </c>
      <c r="CC140" s="120" t="e">
        <f t="shared" ca="1" si="69"/>
        <v>#VALUE!</v>
      </c>
    </row>
    <row r="141" spans="1:81" s="10" customFormat="1" ht="25.15" customHeight="1" x14ac:dyDescent="0.2">
      <c r="A141" s="52" t="str">
        <f t="shared" si="100"/>
        <v/>
      </c>
      <c r="B141" s="157" t="e">
        <f t="shared" ca="1" si="70"/>
        <v>#VALUE!</v>
      </c>
      <c r="C141" s="157" t="e">
        <f t="shared" ca="1" si="71"/>
        <v>#VALUE!</v>
      </c>
      <c r="D141" s="29"/>
      <c r="E141" s="155" t="str">
        <f ca="1">IFERROR(INDIRECT(ADDRESS(MATCH(D141,CatModules!C:C,0),2,1,1,"CatModules")),"")</f>
        <v/>
      </c>
      <c r="F141" s="96"/>
      <c r="G141" s="156" t="str">
        <f ca="1">IFERROR(INDIRECT(ADDRESS(MATCH(CONCATENATE(E141,"-",F141),CatInt!K:K,0),3,1,1,"CatInt")),"")</f>
        <v/>
      </c>
      <c r="H141" s="45" t="str">
        <f>IF(F141="","",VLOOKUP(F141,#REF!,2,FALSE))</f>
        <v/>
      </c>
      <c r="I141" s="29"/>
      <c r="J141" s="155" t="e">
        <f t="shared" si="72"/>
        <v>#VALUE!</v>
      </c>
      <c r="K141" s="155" t="e">
        <f t="shared" si="73"/>
        <v>#VALUE!</v>
      </c>
      <c r="L141" s="153"/>
      <c r="M141" s="126"/>
      <c r="N141" s="151" t="e">
        <f ca="1">VLOOKUP(M141,CatProd!B:G,6,FALSE)</f>
        <v>#N/A</v>
      </c>
      <c r="O141" s="127"/>
      <c r="P141" s="175" t="e">
        <f ca="1">VLOOKUP(CONCATENATE(N141,"-",O141),CatProdSpec!H:I,2,FALSE)</f>
        <v>#N/A</v>
      </c>
      <c r="Q141" s="30"/>
      <c r="R141" s="149" t="str">
        <f>IFERROR(VLOOKUP(Q141,Setup!D$16:E$25,2,FALSE),"")</f>
        <v/>
      </c>
      <c r="S141" s="51" t="str">
        <f ca="1">IFERROR(IF(OR(I141="",VLOOKUP(I141,CatCostInp!$E$2:$K$88,7,FALSE)=0),"",VLOOKUP(I141,CatCostInp!$E$2:$K$88,7,FALSE)),"")</f>
        <v/>
      </c>
      <c r="T141" s="4" t="e">
        <f>VLOOKUP(U141,#REF!,2,FALSE)</f>
        <v>#REF!</v>
      </c>
      <c r="U141" s="30"/>
      <c r="V141" s="1" t="str">
        <f ca="1">IF(U141=Setup!$C$10,"Grant",IF(Pharmaceuticals!U141=Setup!$C$11,"Local",IF(Pharmaceuticals!U141=Setup!$C$12,"Other","")))</f>
        <v/>
      </c>
      <c r="W141" s="34"/>
      <c r="X141" s="148"/>
      <c r="Y141" s="33"/>
      <c r="Z141" s="36" t="str">
        <f t="shared" si="74"/>
        <v/>
      </c>
      <c r="AA141" s="35"/>
      <c r="AB141" s="32" t="str">
        <f t="shared" si="75"/>
        <v/>
      </c>
      <c r="AC141" s="35"/>
      <c r="AD141" s="32" t="str">
        <f t="shared" si="76"/>
        <v/>
      </c>
      <c r="AE141" s="35"/>
      <c r="AF141" s="36" t="str">
        <f t="shared" si="77"/>
        <v/>
      </c>
      <c r="AG141" s="36" t="str">
        <f t="shared" si="78"/>
        <v/>
      </c>
      <c r="AH141" s="36" t="str">
        <f t="shared" si="79"/>
        <v/>
      </c>
      <c r="AI141" s="55"/>
      <c r="AJ141" s="37"/>
      <c r="AK141" s="148"/>
      <c r="AL141" s="35"/>
      <c r="AM141" s="32" t="str">
        <f t="shared" si="80"/>
        <v/>
      </c>
      <c r="AN141" s="35"/>
      <c r="AO141" s="32" t="str">
        <f t="shared" si="81"/>
        <v/>
      </c>
      <c r="AP141" s="35"/>
      <c r="AQ141" s="32" t="str">
        <f t="shared" si="82"/>
        <v/>
      </c>
      <c r="AR141" s="35"/>
      <c r="AS141" s="36" t="str">
        <f t="shared" si="83"/>
        <v/>
      </c>
      <c r="AT141" s="36" t="str">
        <f t="shared" si="84"/>
        <v/>
      </c>
      <c r="AU141" s="36" t="str">
        <f t="shared" si="85"/>
        <v/>
      </c>
      <c r="AV141" s="55"/>
      <c r="AW141" s="34"/>
      <c r="AX141" s="148"/>
      <c r="AY141" s="34"/>
      <c r="AZ141" s="32" t="str">
        <f t="shared" si="86"/>
        <v/>
      </c>
      <c r="BA141" s="34"/>
      <c r="BB141" s="32" t="str">
        <f t="shared" si="87"/>
        <v/>
      </c>
      <c r="BC141" s="34"/>
      <c r="BD141" s="32" t="str">
        <f t="shared" si="88"/>
        <v/>
      </c>
      <c r="BE141" s="35"/>
      <c r="BF141" s="36" t="str">
        <f t="shared" si="89"/>
        <v/>
      </c>
      <c r="BG141" s="36" t="str">
        <f t="shared" si="90"/>
        <v/>
      </c>
      <c r="BH141" s="36" t="str">
        <f t="shared" si="91"/>
        <v/>
      </c>
      <c r="BI141" s="55"/>
      <c r="BJ141" s="34"/>
      <c r="BK141" s="148"/>
      <c r="BL141" s="34"/>
      <c r="BM141" s="32" t="str">
        <f t="shared" si="92"/>
        <v/>
      </c>
      <c r="BN141" s="34"/>
      <c r="BO141" s="32" t="str">
        <f t="shared" si="93"/>
        <v/>
      </c>
      <c r="BP141" s="34"/>
      <c r="BQ141" s="32" t="str">
        <f t="shared" si="94"/>
        <v/>
      </c>
      <c r="BR141" s="34"/>
      <c r="BS141" s="36" t="str">
        <f t="shared" si="95"/>
        <v/>
      </c>
      <c r="BT141" s="36" t="str">
        <f t="shared" si="96"/>
        <v/>
      </c>
      <c r="BU141" s="36" t="str">
        <f t="shared" si="97"/>
        <v/>
      </c>
      <c r="BV141" s="55"/>
      <c r="BW141" s="36" t="str">
        <f t="shared" si="98"/>
        <v/>
      </c>
      <c r="BX141" s="36" t="str">
        <f t="shared" si="99"/>
        <v/>
      </c>
      <c r="BY141" s="31"/>
      <c r="BZ141" s="38"/>
      <c r="CB141" s="120" t="e">
        <f t="shared" ca="1" si="68"/>
        <v>#VALUE!</v>
      </c>
      <c r="CC141" s="120" t="e">
        <f t="shared" ca="1" si="69"/>
        <v>#VALUE!</v>
      </c>
    </row>
    <row r="142" spans="1:81" s="10" customFormat="1" ht="25.15" customHeight="1" x14ac:dyDescent="0.2">
      <c r="A142" s="52" t="str">
        <f t="shared" si="100"/>
        <v/>
      </c>
      <c r="B142" s="157" t="e">
        <f t="shared" ca="1" si="70"/>
        <v>#VALUE!</v>
      </c>
      <c r="C142" s="157" t="e">
        <f t="shared" ca="1" si="71"/>
        <v>#VALUE!</v>
      </c>
      <c r="D142" s="29"/>
      <c r="E142" s="155" t="str">
        <f ca="1">IFERROR(INDIRECT(ADDRESS(MATCH(D142,CatModules!C:C,0),2,1,1,"CatModules")),"")</f>
        <v/>
      </c>
      <c r="F142" s="96"/>
      <c r="G142" s="156" t="str">
        <f ca="1">IFERROR(INDIRECT(ADDRESS(MATCH(CONCATENATE(E142,"-",F142),CatInt!K:K,0),3,1,1,"CatInt")),"")</f>
        <v/>
      </c>
      <c r="H142" s="45" t="str">
        <f>IF(F142="","",VLOOKUP(F142,#REF!,2,FALSE))</f>
        <v/>
      </c>
      <c r="I142" s="29"/>
      <c r="J142" s="155" t="e">
        <f t="shared" si="72"/>
        <v>#VALUE!</v>
      </c>
      <c r="K142" s="155" t="e">
        <f t="shared" si="73"/>
        <v>#VALUE!</v>
      </c>
      <c r="L142" s="153"/>
      <c r="M142" s="126"/>
      <c r="N142" s="151" t="e">
        <f ca="1">VLOOKUP(M142,CatProd!B:G,6,FALSE)</f>
        <v>#N/A</v>
      </c>
      <c r="O142" s="127"/>
      <c r="P142" s="175" t="e">
        <f ca="1">VLOOKUP(CONCATENATE(N142,"-",O142),CatProdSpec!H:I,2,FALSE)</f>
        <v>#N/A</v>
      </c>
      <c r="Q142" s="30"/>
      <c r="R142" s="149" t="str">
        <f>IFERROR(VLOOKUP(Q142,Setup!D$16:E$25,2,FALSE),"")</f>
        <v/>
      </c>
      <c r="S142" s="51" t="str">
        <f ca="1">IFERROR(IF(OR(I142="",VLOOKUP(I142,CatCostInp!$E$2:$K$88,7,FALSE)=0),"",VLOOKUP(I142,CatCostInp!$E$2:$K$88,7,FALSE)),"")</f>
        <v/>
      </c>
      <c r="T142" s="4" t="e">
        <f>VLOOKUP(U142,#REF!,2,FALSE)</f>
        <v>#REF!</v>
      </c>
      <c r="U142" s="30"/>
      <c r="V142" s="1" t="str">
        <f ca="1">IF(U142=Setup!$C$10,"Grant",IF(Pharmaceuticals!U142=Setup!$C$11,"Local",IF(Pharmaceuticals!U142=Setup!$C$12,"Other","")))</f>
        <v/>
      </c>
      <c r="W142" s="34"/>
      <c r="X142" s="148"/>
      <c r="Y142" s="33"/>
      <c r="Z142" s="36" t="str">
        <f t="shared" si="74"/>
        <v/>
      </c>
      <c r="AA142" s="35"/>
      <c r="AB142" s="32" t="str">
        <f t="shared" si="75"/>
        <v/>
      </c>
      <c r="AC142" s="35"/>
      <c r="AD142" s="32" t="str">
        <f t="shared" si="76"/>
        <v/>
      </c>
      <c r="AE142" s="35"/>
      <c r="AF142" s="36" t="str">
        <f t="shared" si="77"/>
        <v/>
      </c>
      <c r="AG142" s="36" t="str">
        <f t="shared" si="78"/>
        <v/>
      </c>
      <c r="AH142" s="36" t="str">
        <f t="shared" si="79"/>
        <v/>
      </c>
      <c r="AI142" s="55"/>
      <c r="AJ142" s="37"/>
      <c r="AK142" s="148"/>
      <c r="AL142" s="35"/>
      <c r="AM142" s="32" t="str">
        <f t="shared" si="80"/>
        <v/>
      </c>
      <c r="AN142" s="35"/>
      <c r="AO142" s="32" t="str">
        <f t="shared" si="81"/>
        <v/>
      </c>
      <c r="AP142" s="35"/>
      <c r="AQ142" s="32" t="str">
        <f t="shared" si="82"/>
        <v/>
      </c>
      <c r="AR142" s="35"/>
      <c r="AS142" s="36" t="str">
        <f t="shared" si="83"/>
        <v/>
      </c>
      <c r="AT142" s="36" t="str">
        <f t="shared" si="84"/>
        <v/>
      </c>
      <c r="AU142" s="36" t="str">
        <f t="shared" si="85"/>
        <v/>
      </c>
      <c r="AV142" s="55"/>
      <c r="AW142" s="34"/>
      <c r="AX142" s="148"/>
      <c r="AY142" s="34"/>
      <c r="AZ142" s="32" t="str">
        <f t="shared" si="86"/>
        <v/>
      </c>
      <c r="BA142" s="34"/>
      <c r="BB142" s="32" t="str">
        <f t="shared" si="87"/>
        <v/>
      </c>
      <c r="BC142" s="34"/>
      <c r="BD142" s="32" t="str">
        <f t="shared" si="88"/>
        <v/>
      </c>
      <c r="BE142" s="35"/>
      <c r="BF142" s="36" t="str">
        <f t="shared" si="89"/>
        <v/>
      </c>
      <c r="BG142" s="36" t="str">
        <f t="shared" si="90"/>
        <v/>
      </c>
      <c r="BH142" s="36" t="str">
        <f t="shared" si="91"/>
        <v/>
      </c>
      <c r="BI142" s="55"/>
      <c r="BJ142" s="34"/>
      <c r="BK142" s="148"/>
      <c r="BL142" s="34"/>
      <c r="BM142" s="32" t="str">
        <f t="shared" si="92"/>
        <v/>
      </c>
      <c r="BN142" s="34"/>
      <c r="BO142" s="32" t="str">
        <f t="shared" si="93"/>
        <v/>
      </c>
      <c r="BP142" s="34"/>
      <c r="BQ142" s="32" t="str">
        <f t="shared" si="94"/>
        <v/>
      </c>
      <c r="BR142" s="34"/>
      <c r="BS142" s="36" t="str">
        <f t="shared" si="95"/>
        <v/>
      </c>
      <c r="BT142" s="36" t="str">
        <f t="shared" si="96"/>
        <v/>
      </c>
      <c r="BU142" s="36" t="str">
        <f t="shared" si="97"/>
        <v/>
      </c>
      <c r="BV142" s="55"/>
      <c r="BW142" s="36" t="str">
        <f t="shared" si="98"/>
        <v/>
      </c>
      <c r="BX142" s="36" t="str">
        <f t="shared" si="99"/>
        <v/>
      </c>
      <c r="BY142" s="31"/>
      <c r="BZ142" s="38"/>
      <c r="CB142" s="120" t="e">
        <f t="shared" ca="1" si="68"/>
        <v>#VALUE!</v>
      </c>
      <c r="CC142" s="120" t="e">
        <f t="shared" ca="1" si="69"/>
        <v>#VALUE!</v>
      </c>
    </row>
    <row r="143" spans="1:81" s="10" customFormat="1" ht="25.15" customHeight="1" x14ac:dyDescent="0.2">
      <c r="A143" s="52" t="str">
        <f t="shared" si="100"/>
        <v/>
      </c>
      <c r="B143" s="157" t="e">
        <f t="shared" ca="1" si="70"/>
        <v>#VALUE!</v>
      </c>
      <c r="C143" s="157" t="e">
        <f t="shared" ca="1" si="71"/>
        <v>#VALUE!</v>
      </c>
      <c r="D143" s="29"/>
      <c r="E143" s="155" t="str">
        <f ca="1">IFERROR(INDIRECT(ADDRESS(MATCH(D143,CatModules!C:C,0),2,1,1,"CatModules")),"")</f>
        <v/>
      </c>
      <c r="F143" s="96"/>
      <c r="G143" s="156" t="str">
        <f ca="1">IFERROR(INDIRECT(ADDRESS(MATCH(CONCATENATE(E143,"-",F143),CatInt!K:K,0),3,1,1,"CatInt")),"")</f>
        <v/>
      </c>
      <c r="H143" s="45" t="str">
        <f>IF(F143="","",VLOOKUP(F143,#REF!,2,FALSE))</f>
        <v/>
      </c>
      <c r="I143" s="29"/>
      <c r="J143" s="155" t="e">
        <f t="shared" si="72"/>
        <v>#VALUE!</v>
      </c>
      <c r="K143" s="155" t="e">
        <f t="shared" si="73"/>
        <v>#VALUE!</v>
      </c>
      <c r="L143" s="153"/>
      <c r="M143" s="126"/>
      <c r="N143" s="151" t="e">
        <f ca="1">VLOOKUP(M143,CatProd!B:G,6,FALSE)</f>
        <v>#N/A</v>
      </c>
      <c r="O143" s="127"/>
      <c r="P143" s="175" t="e">
        <f ca="1">VLOOKUP(CONCATENATE(N143,"-",O143),CatProdSpec!H:I,2,FALSE)</f>
        <v>#N/A</v>
      </c>
      <c r="Q143" s="30"/>
      <c r="R143" s="149" t="str">
        <f>IFERROR(VLOOKUP(Q143,Setup!D$16:E$25,2,FALSE),"")</f>
        <v/>
      </c>
      <c r="S143" s="51" t="str">
        <f ca="1">IFERROR(IF(OR(I143="",VLOOKUP(I143,CatCostInp!$E$2:$K$88,7,FALSE)=0),"",VLOOKUP(I143,CatCostInp!$E$2:$K$88,7,FALSE)),"")</f>
        <v/>
      </c>
      <c r="T143" s="4" t="e">
        <f>VLOOKUP(U143,#REF!,2,FALSE)</f>
        <v>#REF!</v>
      </c>
      <c r="U143" s="30"/>
      <c r="V143" s="1" t="str">
        <f ca="1">IF(U143=Setup!$C$10,"Grant",IF(Pharmaceuticals!U143=Setup!$C$11,"Local",IF(Pharmaceuticals!U143=Setup!$C$12,"Other","")))</f>
        <v/>
      </c>
      <c r="W143" s="34"/>
      <c r="X143" s="148"/>
      <c r="Y143" s="33"/>
      <c r="Z143" s="36" t="str">
        <f t="shared" si="74"/>
        <v/>
      </c>
      <c r="AA143" s="35"/>
      <c r="AB143" s="32" t="str">
        <f t="shared" si="75"/>
        <v/>
      </c>
      <c r="AC143" s="35"/>
      <c r="AD143" s="32" t="str">
        <f t="shared" si="76"/>
        <v/>
      </c>
      <c r="AE143" s="35"/>
      <c r="AF143" s="36" t="str">
        <f t="shared" si="77"/>
        <v/>
      </c>
      <c r="AG143" s="36" t="str">
        <f t="shared" si="78"/>
        <v/>
      </c>
      <c r="AH143" s="36" t="str">
        <f t="shared" si="79"/>
        <v/>
      </c>
      <c r="AI143" s="55"/>
      <c r="AJ143" s="37"/>
      <c r="AK143" s="148"/>
      <c r="AL143" s="35"/>
      <c r="AM143" s="32" t="str">
        <f t="shared" si="80"/>
        <v/>
      </c>
      <c r="AN143" s="35"/>
      <c r="AO143" s="32" t="str">
        <f t="shared" si="81"/>
        <v/>
      </c>
      <c r="AP143" s="35"/>
      <c r="AQ143" s="32" t="str">
        <f t="shared" si="82"/>
        <v/>
      </c>
      <c r="AR143" s="35"/>
      <c r="AS143" s="36" t="str">
        <f t="shared" si="83"/>
        <v/>
      </c>
      <c r="AT143" s="36" t="str">
        <f t="shared" si="84"/>
        <v/>
      </c>
      <c r="AU143" s="36" t="str">
        <f t="shared" si="85"/>
        <v/>
      </c>
      <c r="AV143" s="55"/>
      <c r="AW143" s="34"/>
      <c r="AX143" s="148"/>
      <c r="AY143" s="34"/>
      <c r="AZ143" s="32" t="str">
        <f t="shared" si="86"/>
        <v/>
      </c>
      <c r="BA143" s="34"/>
      <c r="BB143" s="32" t="str">
        <f t="shared" si="87"/>
        <v/>
      </c>
      <c r="BC143" s="34"/>
      <c r="BD143" s="32" t="str">
        <f t="shared" si="88"/>
        <v/>
      </c>
      <c r="BE143" s="35"/>
      <c r="BF143" s="36" t="str">
        <f t="shared" si="89"/>
        <v/>
      </c>
      <c r="BG143" s="36" t="str">
        <f t="shared" si="90"/>
        <v/>
      </c>
      <c r="BH143" s="36" t="str">
        <f t="shared" si="91"/>
        <v/>
      </c>
      <c r="BI143" s="55"/>
      <c r="BJ143" s="34"/>
      <c r="BK143" s="148"/>
      <c r="BL143" s="34"/>
      <c r="BM143" s="32" t="str">
        <f t="shared" si="92"/>
        <v/>
      </c>
      <c r="BN143" s="34"/>
      <c r="BO143" s="32" t="str">
        <f t="shared" si="93"/>
        <v/>
      </c>
      <c r="BP143" s="34"/>
      <c r="BQ143" s="32" t="str">
        <f t="shared" si="94"/>
        <v/>
      </c>
      <c r="BR143" s="34"/>
      <c r="BS143" s="36" t="str">
        <f t="shared" si="95"/>
        <v/>
      </c>
      <c r="BT143" s="36" t="str">
        <f t="shared" si="96"/>
        <v/>
      </c>
      <c r="BU143" s="36" t="str">
        <f t="shared" si="97"/>
        <v/>
      </c>
      <c r="BV143" s="55"/>
      <c r="BW143" s="36" t="str">
        <f t="shared" si="98"/>
        <v/>
      </c>
      <c r="BX143" s="36" t="str">
        <f t="shared" si="99"/>
        <v/>
      </c>
      <c r="BY143" s="31"/>
      <c r="BZ143" s="38"/>
      <c r="CB143" s="120" t="e">
        <f t="shared" ca="1" si="68"/>
        <v>#VALUE!</v>
      </c>
      <c r="CC143" s="120" t="e">
        <f t="shared" ca="1" si="69"/>
        <v>#VALUE!</v>
      </c>
    </row>
    <row r="144" spans="1:81" s="10" customFormat="1" ht="25.15" customHeight="1" x14ac:dyDescent="0.2">
      <c r="A144" s="52" t="str">
        <f t="shared" si="100"/>
        <v/>
      </c>
      <c r="B144" s="157" t="e">
        <f t="shared" ca="1" si="70"/>
        <v>#VALUE!</v>
      </c>
      <c r="C144" s="157" t="e">
        <f t="shared" ca="1" si="71"/>
        <v>#VALUE!</v>
      </c>
      <c r="D144" s="29"/>
      <c r="E144" s="155" t="str">
        <f ca="1">IFERROR(INDIRECT(ADDRESS(MATCH(D144,CatModules!C:C,0),2,1,1,"CatModules")),"")</f>
        <v/>
      </c>
      <c r="F144" s="96"/>
      <c r="G144" s="156" t="str">
        <f ca="1">IFERROR(INDIRECT(ADDRESS(MATCH(CONCATENATE(E144,"-",F144),CatInt!K:K,0),3,1,1,"CatInt")),"")</f>
        <v/>
      </c>
      <c r="H144" s="45" t="str">
        <f>IF(F144="","",VLOOKUP(F144,#REF!,2,FALSE))</f>
        <v/>
      </c>
      <c r="I144" s="29"/>
      <c r="J144" s="155" t="e">
        <f t="shared" si="72"/>
        <v>#VALUE!</v>
      </c>
      <c r="K144" s="155" t="e">
        <f t="shared" si="73"/>
        <v>#VALUE!</v>
      </c>
      <c r="L144" s="153"/>
      <c r="M144" s="126"/>
      <c r="N144" s="151" t="e">
        <f ca="1">VLOOKUP(M144,CatProd!B:G,6,FALSE)</f>
        <v>#N/A</v>
      </c>
      <c r="O144" s="127"/>
      <c r="P144" s="175" t="e">
        <f ca="1">VLOOKUP(CONCATENATE(N144,"-",O144),CatProdSpec!H:I,2,FALSE)</f>
        <v>#N/A</v>
      </c>
      <c r="Q144" s="30"/>
      <c r="R144" s="149" t="str">
        <f>IFERROR(VLOOKUP(Q144,Setup!D$16:E$25,2,FALSE),"")</f>
        <v/>
      </c>
      <c r="S144" s="51" t="str">
        <f ca="1">IFERROR(IF(OR(I144="",VLOOKUP(I144,CatCostInp!$E$2:$K$88,7,FALSE)=0),"",VLOOKUP(I144,CatCostInp!$E$2:$K$88,7,FALSE)),"")</f>
        <v/>
      </c>
      <c r="T144" s="4" t="e">
        <f>VLOOKUP(U144,#REF!,2,FALSE)</f>
        <v>#REF!</v>
      </c>
      <c r="U144" s="30"/>
      <c r="V144" s="1" t="str">
        <f ca="1">IF(U144=Setup!$C$10,"Grant",IF(Pharmaceuticals!U144=Setup!$C$11,"Local",IF(Pharmaceuticals!U144=Setup!$C$12,"Other","")))</f>
        <v/>
      </c>
      <c r="W144" s="34"/>
      <c r="X144" s="148"/>
      <c r="Y144" s="33"/>
      <c r="Z144" s="36" t="str">
        <f t="shared" si="74"/>
        <v/>
      </c>
      <c r="AA144" s="35"/>
      <c r="AB144" s="32" t="str">
        <f t="shared" si="75"/>
        <v/>
      </c>
      <c r="AC144" s="35"/>
      <c r="AD144" s="32" t="str">
        <f t="shared" si="76"/>
        <v/>
      </c>
      <c r="AE144" s="35"/>
      <c r="AF144" s="36" t="str">
        <f t="shared" si="77"/>
        <v/>
      </c>
      <c r="AG144" s="36" t="str">
        <f t="shared" si="78"/>
        <v/>
      </c>
      <c r="AH144" s="36" t="str">
        <f t="shared" si="79"/>
        <v/>
      </c>
      <c r="AI144" s="55"/>
      <c r="AJ144" s="37"/>
      <c r="AK144" s="148"/>
      <c r="AL144" s="35"/>
      <c r="AM144" s="32" t="str">
        <f t="shared" si="80"/>
        <v/>
      </c>
      <c r="AN144" s="35"/>
      <c r="AO144" s="32" t="str">
        <f t="shared" si="81"/>
        <v/>
      </c>
      <c r="AP144" s="35"/>
      <c r="AQ144" s="32" t="str">
        <f t="shared" si="82"/>
        <v/>
      </c>
      <c r="AR144" s="35"/>
      <c r="AS144" s="36" t="str">
        <f t="shared" si="83"/>
        <v/>
      </c>
      <c r="AT144" s="36" t="str">
        <f t="shared" si="84"/>
        <v/>
      </c>
      <c r="AU144" s="36" t="str">
        <f t="shared" si="85"/>
        <v/>
      </c>
      <c r="AV144" s="55"/>
      <c r="AW144" s="34"/>
      <c r="AX144" s="148"/>
      <c r="AY144" s="34"/>
      <c r="AZ144" s="32" t="str">
        <f t="shared" si="86"/>
        <v/>
      </c>
      <c r="BA144" s="34"/>
      <c r="BB144" s="32" t="str">
        <f t="shared" si="87"/>
        <v/>
      </c>
      <c r="BC144" s="34"/>
      <c r="BD144" s="32" t="str">
        <f t="shared" si="88"/>
        <v/>
      </c>
      <c r="BE144" s="35"/>
      <c r="BF144" s="36" t="str">
        <f t="shared" si="89"/>
        <v/>
      </c>
      <c r="BG144" s="36" t="str">
        <f t="shared" si="90"/>
        <v/>
      </c>
      <c r="BH144" s="36" t="str">
        <f t="shared" si="91"/>
        <v/>
      </c>
      <c r="BI144" s="55"/>
      <c r="BJ144" s="34"/>
      <c r="BK144" s="148"/>
      <c r="BL144" s="34"/>
      <c r="BM144" s="32" t="str">
        <f t="shared" si="92"/>
        <v/>
      </c>
      <c r="BN144" s="34"/>
      <c r="BO144" s="32" t="str">
        <f t="shared" si="93"/>
        <v/>
      </c>
      <c r="BP144" s="34"/>
      <c r="BQ144" s="32" t="str">
        <f t="shared" si="94"/>
        <v/>
      </c>
      <c r="BR144" s="34"/>
      <c r="BS144" s="36" t="str">
        <f t="shared" si="95"/>
        <v/>
      </c>
      <c r="BT144" s="36" t="str">
        <f t="shared" si="96"/>
        <v/>
      </c>
      <c r="BU144" s="36" t="str">
        <f t="shared" si="97"/>
        <v/>
      </c>
      <c r="BV144" s="55"/>
      <c r="BW144" s="36" t="str">
        <f t="shared" si="98"/>
        <v/>
      </c>
      <c r="BX144" s="36" t="str">
        <f t="shared" si="99"/>
        <v/>
      </c>
      <c r="BY144" s="31"/>
      <c r="BZ144" s="38"/>
      <c r="CB144" s="120" t="e">
        <f t="shared" ca="1" si="68"/>
        <v>#VALUE!</v>
      </c>
      <c r="CC144" s="120" t="e">
        <f t="shared" ca="1" si="69"/>
        <v>#VALUE!</v>
      </c>
    </row>
    <row r="145" spans="1:81" s="10" customFormat="1" ht="25.15" customHeight="1" x14ac:dyDescent="0.2">
      <c r="A145" s="52" t="str">
        <f t="shared" si="100"/>
        <v/>
      </c>
      <c r="B145" s="157" t="e">
        <f t="shared" ca="1" si="70"/>
        <v>#VALUE!</v>
      </c>
      <c r="C145" s="157" t="e">
        <f t="shared" ca="1" si="71"/>
        <v>#VALUE!</v>
      </c>
      <c r="D145" s="29"/>
      <c r="E145" s="155" t="str">
        <f ca="1">IFERROR(INDIRECT(ADDRESS(MATCH(D145,CatModules!C:C,0),2,1,1,"CatModules")),"")</f>
        <v/>
      </c>
      <c r="F145" s="96"/>
      <c r="G145" s="156" t="str">
        <f ca="1">IFERROR(INDIRECT(ADDRESS(MATCH(CONCATENATE(E145,"-",F145),CatInt!K:K,0),3,1,1,"CatInt")),"")</f>
        <v/>
      </c>
      <c r="H145" s="45" t="str">
        <f>IF(F145="","",VLOOKUP(F145,#REF!,2,FALSE))</f>
        <v/>
      </c>
      <c r="I145" s="29"/>
      <c r="J145" s="155" t="e">
        <f t="shared" si="72"/>
        <v>#VALUE!</v>
      </c>
      <c r="K145" s="155" t="e">
        <f t="shared" si="73"/>
        <v>#VALUE!</v>
      </c>
      <c r="L145" s="153"/>
      <c r="M145" s="126"/>
      <c r="N145" s="151" t="e">
        <f ca="1">VLOOKUP(M145,CatProd!B:G,6,FALSE)</f>
        <v>#N/A</v>
      </c>
      <c r="O145" s="127"/>
      <c r="P145" s="175" t="e">
        <f ca="1">VLOOKUP(CONCATENATE(N145,"-",O145),CatProdSpec!H:I,2,FALSE)</f>
        <v>#N/A</v>
      </c>
      <c r="Q145" s="30"/>
      <c r="R145" s="149" t="str">
        <f>IFERROR(VLOOKUP(Q145,Setup!D$16:E$25,2,FALSE),"")</f>
        <v/>
      </c>
      <c r="S145" s="51" t="str">
        <f ca="1">IFERROR(IF(OR(I145="",VLOOKUP(I145,CatCostInp!$E$2:$K$88,7,FALSE)=0),"",VLOOKUP(I145,CatCostInp!$E$2:$K$88,7,FALSE)),"")</f>
        <v/>
      </c>
      <c r="T145" s="4" t="e">
        <f>VLOOKUP(U145,#REF!,2,FALSE)</f>
        <v>#REF!</v>
      </c>
      <c r="U145" s="30"/>
      <c r="V145" s="1" t="str">
        <f ca="1">IF(U145=Setup!$C$10,"Grant",IF(Pharmaceuticals!U145=Setup!$C$11,"Local",IF(Pharmaceuticals!U145=Setup!$C$12,"Other","")))</f>
        <v/>
      </c>
      <c r="W145" s="34"/>
      <c r="X145" s="148"/>
      <c r="Y145" s="33"/>
      <c r="Z145" s="36" t="str">
        <f t="shared" si="74"/>
        <v/>
      </c>
      <c r="AA145" s="35"/>
      <c r="AB145" s="32" t="str">
        <f t="shared" si="75"/>
        <v/>
      </c>
      <c r="AC145" s="35"/>
      <c r="AD145" s="32" t="str">
        <f t="shared" si="76"/>
        <v/>
      </c>
      <c r="AE145" s="35"/>
      <c r="AF145" s="36" t="str">
        <f t="shared" si="77"/>
        <v/>
      </c>
      <c r="AG145" s="36" t="str">
        <f t="shared" si="78"/>
        <v/>
      </c>
      <c r="AH145" s="36" t="str">
        <f t="shared" si="79"/>
        <v/>
      </c>
      <c r="AI145" s="55"/>
      <c r="AJ145" s="37"/>
      <c r="AK145" s="148"/>
      <c r="AL145" s="35"/>
      <c r="AM145" s="32" t="str">
        <f t="shared" si="80"/>
        <v/>
      </c>
      <c r="AN145" s="35"/>
      <c r="AO145" s="32" t="str">
        <f t="shared" si="81"/>
        <v/>
      </c>
      <c r="AP145" s="35"/>
      <c r="AQ145" s="32" t="str">
        <f t="shared" si="82"/>
        <v/>
      </c>
      <c r="AR145" s="35"/>
      <c r="AS145" s="36" t="str">
        <f t="shared" si="83"/>
        <v/>
      </c>
      <c r="AT145" s="36" t="str">
        <f t="shared" si="84"/>
        <v/>
      </c>
      <c r="AU145" s="36" t="str">
        <f t="shared" si="85"/>
        <v/>
      </c>
      <c r="AV145" s="55"/>
      <c r="AW145" s="34"/>
      <c r="AX145" s="148"/>
      <c r="AY145" s="34"/>
      <c r="AZ145" s="32" t="str">
        <f t="shared" si="86"/>
        <v/>
      </c>
      <c r="BA145" s="34"/>
      <c r="BB145" s="32" t="str">
        <f t="shared" si="87"/>
        <v/>
      </c>
      <c r="BC145" s="34"/>
      <c r="BD145" s="32" t="str">
        <f t="shared" si="88"/>
        <v/>
      </c>
      <c r="BE145" s="35"/>
      <c r="BF145" s="36" t="str">
        <f t="shared" si="89"/>
        <v/>
      </c>
      <c r="BG145" s="36" t="str">
        <f t="shared" si="90"/>
        <v/>
      </c>
      <c r="BH145" s="36" t="str">
        <f t="shared" si="91"/>
        <v/>
      </c>
      <c r="BI145" s="55"/>
      <c r="BJ145" s="34"/>
      <c r="BK145" s="148"/>
      <c r="BL145" s="34"/>
      <c r="BM145" s="32" t="str">
        <f t="shared" si="92"/>
        <v/>
      </c>
      <c r="BN145" s="34"/>
      <c r="BO145" s="32" t="str">
        <f t="shared" si="93"/>
        <v/>
      </c>
      <c r="BP145" s="34"/>
      <c r="BQ145" s="32" t="str">
        <f t="shared" si="94"/>
        <v/>
      </c>
      <c r="BR145" s="34"/>
      <c r="BS145" s="36" t="str">
        <f t="shared" si="95"/>
        <v/>
      </c>
      <c r="BT145" s="36" t="str">
        <f t="shared" si="96"/>
        <v/>
      </c>
      <c r="BU145" s="36" t="str">
        <f t="shared" si="97"/>
        <v/>
      </c>
      <c r="BV145" s="55"/>
      <c r="BW145" s="36" t="str">
        <f t="shared" si="98"/>
        <v/>
      </c>
      <c r="BX145" s="36" t="str">
        <f t="shared" si="99"/>
        <v/>
      </c>
      <c r="BY145" s="31"/>
      <c r="BZ145" s="38"/>
      <c r="CB145" s="120" t="e">
        <f t="shared" ca="1" si="68"/>
        <v>#VALUE!</v>
      </c>
      <c r="CC145" s="120" t="e">
        <f t="shared" ca="1" si="69"/>
        <v>#VALUE!</v>
      </c>
    </row>
    <row r="146" spans="1:81" s="10" customFormat="1" ht="25.15" customHeight="1" x14ac:dyDescent="0.2">
      <c r="A146" s="52" t="str">
        <f t="shared" si="100"/>
        <v/>
      </c>
      <c r="B146" s="157" t="e">
        <f t="shared" ca="1" si="70"/>
        <v>#VALUE!</v>
      </c>
      <c r="C146" s="157" t="e">
        <f t="shared" ca="1" si="71"/>
        <v>#VALUE!</v>
      </c>
      <c r="D146" s="29"/>
      <c r="E146" s="155" t="str">
        <f ca="1">IFERROR(INDIRECT(ADDRESS(MATCH(D146,CatModules!C:C,0),2,1,1,"CatModules")),"")</f>
        <v/>
      </c>
      <c r="F146" s="96"/>
      <c r="G146" s="156" t="str">
        <f ca="1">IFERROR(INDIRECT(ADDRESS(MATCH(CONCATENATE(E146,"-",F146),CatInt!K:K,0),3,1,1,"CatInt")),"")</f>
        <v/>
      </c>
      <c r="H146" s="45" t="str">
        <f>IF(F146="","",VLOOKUP(F146,#REF!,2,FALSE))</f>
        <v/>
      </c>
      <c r="I146" s="29"/>
      <c r="J146" s="155" t="e">
        <f t="shared" si="72"/>
        <v>#VALUE!</v>
      </c>
      <c r="K146" s="155" t="e">
        <f t="shared" si="73"/>
        <v>#VALUE!</v>
      </c>
      <c r="L146" s="153"/>
      <c r="M146" s="126"/>
      <c r="N146" s="151" t="e">
        <f ca="1">VLOOKUP(M146,CatProd!B:G,6,FALSE)</f>
        <v>#N/A</v>
      </c>
      <c r="O146" s="127"/>
      <c r="P146" s="175" t="e">
        <f ca="1">VLOOKUP(CONCATENATE(N146,"-",O146),CatProdSpec!H:I,2,FALSE)</f>
        <v>#N/A</v>
      </c>
      <c r="Q146" s="30"/>
      <c r="R146" s="149" t="str">
        <f>IFERROR(VLOOKUP(Q146,Setup!D$16:E$25,2,FALSE),"")</f>
        <v/>
      </c>
      <c r="S146" s="51" t="str">
        <f ca="1">IFERROR(IF(OR(I146="",VLOOKUP(I146,CatCostInp!$E$2:$K$88,7,FALSE)=0),"",VLOOKUP(I146,CatCostInp!$E$2:$K$88,7,FALSE)),"")</f>
        <v/>
      </c>
      <c r="T146" s="4" t="e">
        <f>VLOOKUP(U146,#REF!,2,FALSE)</f>
        <v>#REF!</v>
      </c>
      <c r="U146" s="30"/>
      <c r="V146" s="1" t="str">
        <f ca="1">IF(U146=Setup!$C$10,"Grant",IF(Pharmaceuticals!U146=Setup!$C$11,"Local",IF(Pharmaceuticals!U146=Setup!$C$12,"Other","")))</f>
        <v/>
      </c>
      <c r="W146" s="34"/>
      <c r="X146" s="148"/>
      <c r="Y146" s="33"/>
      <c r="Z146" s="36" t="str">
        <f t="shared" si="74"/>
        <v/>
      </c>
      <c r="AA146" s="35"/>
      <c r="AB146" s="32" t="str">
        <f t="shared" si="75"/>
        <v/>
      </c>
      <c r="AC146" s="35"/>
      <c r="AD146" s="32" t="str">
        <f t="shared" si="76"/>
        <v/>
      </c>
      <c r="AE146" s="35"/>
      <c r="AF146" s="36" t="str">
        <f t="shared" si="77"/>
        <v/>
      </c>
      <c r="AG146" s="36" t="str">
        <f t="shared" si="78"/>
        <v/>
      </c>
      <c r="AH146" s="36" t="str">
        <f t="shared" si="79"/>
        <v/>
      </c>
      <c r="AI146" s="55"/>
      <c r="AJ146" s="37"/>
      <c r="AK146" s="148"/>
      <c r="AL146" s="35"/>
      <c r="AM146" s="32" t="str">
        <f t="shared" si="80"/>
        <v/>
      </c>
      <c r="AN146" s="35"/>
      <c r="AO146" s="32" t="str">
        <f t="shared" si="81"/>
        <v/>
      </c>
      <c r="AP146" s="35"/>
      <c r="AQ146" s="32" t="str">
        <f t="shared" si="82"/>
        <v/>
      </c>
      <c r="AR146" s="35"/>
      <c r="AS146" s="36" t="str">
        <f t="shared" si="83"/>
        <v/>
      </c>
      <c r="AT146" s="36" t="str">
        <f t="shared" si="84"/>
        <v/>
      </c>
      <c r="AU146" s="36" t="str">
        <f t="shared" si="85"/>
        <v/>
      </c>
      <c r="AV146" s="55"/>
      <c r="AW146" s="34"/>
      <c r="AX146" s="148"/>
      <c r="AY146" s="34"/>
      <c r="AZ146" s="32" t="str">
        <f t="shared" si="86"/>
        <v/>
      </c>
      <c r="BA146" s="34"/>
      <c r="BB146" s="32" t="str">
        <f t="shared" si="87"/>
        <v/>
      </c>
      <c r="BC146" s="34"/>
      <c r="BD146" s="32" t="str">
        <f t="shared" si="88"/>
        <v/>
      </c>
      <c r="BE146" s="35"/>
      <c r="BF146" s="36" t="str">
        <f t="shared" si="89"/>
        <v/>
      </c>
      <c r="BG146" s="36" t="str">
        <f t="shared" si="90"/>
        <v/>
      </c>
      <c r="BH146" s="36" t="str">
        <f t="shared" si="91"/>
        <v/>
      </c>
      <c r="BI146" s="55"/>
      <c r="BJ146" s="34"/>
      <c r="BK146" s="148"/>
      <c r="BL146" s="34"/>
      <c r="BM146" s="32" t="str">
        <f t="shared" si="92"/>
        <v/>
      </c>
      <c r="BN146" s="34"/>
      <c r="BO146" s="32" t="str">
        <f t="shared" si="93"/>
        <v/>
      </c>
      <c r="BP146" s="34"/>
      <c r="BQ146" s="32" t="str">
        <f t="shared" si="94"/>
        <v/>
      </c>
      <c r="BR146" s="34"/>
      <c r="BS146" s="36" t="str">
        <f t="shared" si="95"/>
        <v/>
      </c>
      <c r="BT146" s="36" t="str">
        <f t="shared" si="96"/>
        <v/>
      </c>
      <c r="BU146" s="36" t="str">
        <f t="shared" si="97"/>
        <v/>
      </c>
      <c r="BV146" s="55"/>
      <c r="BW146" s="36" t="str">
        <f t="shared" si="98"/>
        <v/>
      </c>
      <c r="BX146" s="36" t="str">
        <f t="shared" si="99"/>
        <v/>
      </c>
      <c r="BY146" s="31"/>
      <c r="BZ146" s="38"/>
      <c r="CB146" s="120" t="e">
        <f t="shared" ca="1" si="68"/>
        <v>#VALUE!</v>
      </c>
      <c r="CC146" s="120" t="e">
        <f t="shared" ca="1" si="69"/>
        <v>#VALUE!</v>
      </c>
    </row>
    <row r="147" spans="1:81" s="10" customFormat="1" ht="25.15" customHeight="1" x14ac:dyDescent="0.2">
      <c r="A147" s="52" t="str">
        <f t="shared" si="100"/>
        <v/>
      </c>
      <c r="B147" s="157" t="e">
        <f t="shared" ca="1" si="70"/>
        <v>#VALUE!</v>
      </c>
      <c r="C147" s="157" t="e">
        <f t="shared" ca="1" si="71"/>
        <v>#VALUE!</v>
      </c>
      <c r="D147" s="29"/>
      <c r="E147" s="155" t="str">
        <f ca="1">IFERROR(INDIRECT(ADDRESS(MATCH(D147,CatModules!C:C,0),2,1,1,"CatModules")),"")</f>
        <v/>
      </c>
      <c r="F147" s="96"/>
      <c r="G147" s="156" t="str">
        <f ca="1">IFERROR(INDIRECT(ADDRESS(MATCH(CONCATENATE(E147,"-",F147),CatInt!K:K,0),3,1,1,"CatInt")),"")</f>
        <v/>
      </c>
      <c r="H147" s="45" t="str">
        <f>IF(F147="","",VLOOKUP(F147,#REF!,2,FALSE))</f>
        <v/>
      </c>
      <c r="I147" s="29"/>
      <c r="J147" s="155" t="e">
        <f t="shared" si="72"/>
        <v>#VALUE!</v>
      </c>
      <c r="K147" s="155" t="e">
        <f t="shared" si="73"/>
        <v>#VALUE!</v>
      </c>
      <c r="L147" s="153"/>
      <c r="M147" s="126"/>
      <c r="N147" s="151" t="e">
        <f ca="1">VLOOKUP(M147,CatProd!B:G,6,FALSE)</f>
        <v>#N/A</v>
      </c>
      <c r="O147" s="127"/>
      <c r="P147" s="175" t="e">
        <f ca="1">VLOOKUP(CONCATENATE(N147,"-",O147),CatProdSpec!H:I,2,FALSE)</f>
        <v>#N/A</v>
      </c>
      <c r="Q147" s="30"/>
      <c r="R147" s="149" t="str">
        <f>IFERROR(VLOOKUP(Q147,Setup!D$16:E$25,2,FALSE),"")</f>
        <v/>
      </c>
      <c r="S147" s="51" t="str">
        <f ca="1">IFERROR(IF(OR(I147="",VLOOKUP(I147,CatCostInp!$E$2:$K$88,7,FALSE)=0),"",VLOOKUP(I147,CatCostInp!$E$2:$K$88,7,FALSE)),"")</f>
        <v/>
      </c>
      <c r="T147" s="4" t="e">
        <f>VLOOKUP(U147,#REF!,2,FALSE)</f>
        <v>#REF!</v>
      </c>
      <c r="U147" s="30"/>
      <c r="V147" s="1" t="str">
        <f ca="1">IF(U147=Setup!$C$10,"Grant",IF(Pharmaceuticals!U147=Setup!$C$11,"Local",IF(Pharmaceuticals!U147=Setup!$C$12,"Other","")))</f>
        <v/>
      </c>
      <c r="W147" s="34"/>
      <c r="X147" s="148"/>
      <c r="Y147" s="33"/>
      <c r="Z147" s="36" t="str">
        <f t="shared" si="74"/>
        <v/>
      </c>
      <c r="AA147" s="35"/>
      <c r="AB147" s="32" t="str">
        <f t="shared" si="75"/>
        <v/>
      </c>
      <c r="AC147" s="35"/>
      <c r="AD147" s="32" t="str">
        <f t="shared" si="76"/>
        <v/>
      </c>
      <c r="AE147" s="35"/>
      <c r="AF147" s="36" t="str">
        <f t="shared" si="77"/>
        <v/>
      </c>
      <c r="AG147" s="36" t="str">
        <f t="shared" si="78"/>
        <v/>
      </c>
      <c r="AH147" s="36" t="str">
        <f t="shared" si="79"/>
        <v/>
      </c>
      <c r="AI147" s="55"/>
      <c r="AJ147" s="37"/>
      <c r="AK147" s="148"/>
      <c r="AL147" s="35"/>
      <c r="AM147" s="32" t="str">
        <f t="shared" si="80"/>
        <v/>
      </c>
      <c r="AN147" s="35"/>
      <c r="AO147" s="32" t="str">
        <f t="shared" si="81"/>
        <v/>
      </c>
      <c r="AP147" s="35"/>
      <c r="AQ147" s="32" t="str">
        <f t="shared" si="82"/>
        <v/>
      </c>
      <c r="AR147" s="35"/>
      <c r="AS147" s="36" t="str">
        <f t="shared" si="83"/>
        <v/>
      </c>
      <c r="AT147" s="36" t="str">
        <f t="shared" si="84"/>
        <v/>
      </c>
      <c r="AU147" s="36" t="str">
        <f t="shared" si="85"/>
        <v/>
      </c>
      <c r="AV147" s="55"/>
      <c r="AW147" s="34"/>
      <c r="AX147" s="148"/>
      <c r="AY147" s="34"/>
      <c r="AZ147" s="32" t="str">
        <f t="shared" si="86"/>
        <v/>
      </c>
      <c r="BA147" s="34"/>
      <c r="BB147" s="32" t="str">
        <f t="shared" si="87"/>
        <v/>
      </c>
      <c r="BC147" s="34"/>
      <c r="BD147" s="32" t="str">
        <f t="shared" si="88"/>
        <v/>
      </c>
      <c r="BE147" s="35"/>
      <c r="BF147" s="36" t="str">
        <f t="shared" si="89"/>
        <v/>
      </c>
      <c r="BG147" s="36" t="str">
        <f t="shared" si="90"/>
        <v/>
      </c>
      <c r="BH147" s="36" t="str">
        <f t="shared" si="91"/>
        <v/>
      </c>
      <c r="BI147" s="55"/>
      <c r="BJ147" s="34"/>
      <c r="BK147" s="148"/>
      <c r="BL147" s="34"/>
      <c r="BM147" s="32" t="str">
        <f t="shared" si="92"/>
        <v/>
      </c>
      <c r="BN147" s="34"/>
      <c r="BO147" s="32" t="str">
        <f t="shared" si="93"/>
        <v/>
      </c>
      <c r="BP147" s="34"/>
      <c r="BQ147" s="32" t="str">
        <f t="shared" si="94"/>
        <v/>
      </c>
      <c r="BR147" s="34"/>
      <c r="BS147" s="36" t="str">
        <f t="shared" si="95"/>
        <v/>
      </c>
      <c r="BT147" s="36" t="str">
        <f t="shared" si="96"/>
        <v/>
      </c>
      <c r="BU147" s="36" t="str">
        <f t="shared" si="97"/>
        <v/>
      </c>
      <c r="BV147" s="55"/>
      <c r="BW147" s="36" t="str">
        <f t="shared" si="98"/>
        <v/>
      </c>
      <c r="BX147" s="36" t="str">
        <f t="shared" si="99"/>
        <v/>
      </c>
      <c r="BY147" s="31"/>
      <c r="BZ147" s="38"/>
      <c r="CB147" s="120" t="e">
        <f t="shared" ca="1" si="68"/>
        <v>#VALUE!</v>
      </c>
      <c r="CC147" s="120" t="e">
        <f t="shared" ca="1" si="69"/>
        <v>#VALUE!</v>
      </c>
    </row>
    <row r="148" spans="1:81" s="10" customFormat="1" ht="25.15" customHeight="1" x14ac:dyDescent="0.2">
      <c r="A148" s="52" t="str">
        <f t="shared" si="100"/>
        <v/>
      </c>
      <c r="B148" s="157" t="e">
        <f t="shared" ca="1" si="70"/>
        <v>#VALUE!</v>
      </c>
      <c r="C148" s="157" t="e">
        <f t="shared" ca="1" si="71"/>
        <v>#VALUE!</v>
      </c>
      <c r="D148" s="29"/>
      <c r="E148" s="155" t="str">
        <f ca="1">IFERROR(INDIRECT(ADDRESS(MATCH(D148,CatModules!C:C,0),2,1,1,"CatModules")),"")</f>
        <v/>
      </c>
      <c r="F148" s="96"/>
      <c r="G148" s="156" t="str">
        <f ca="1">IFERROR(INDIRECT(ADDRESS(MATCH(CONCATENATE(E148,"-",F148),CatInt!K:K,0),3,1,1,"CatInt")),"")</f>
        <v/>
      </c>
      <c r="H148" s="45" t="str">
        <f>IF(F148="","",VLOOKUP(F148,#REF!,2,FALSE))</f>
        <v/>
      </c>
      <c r="I148" s="29"/>
      <c r="J148" s="155" t="e">
        <f t="shared" si="72"/>
        <v>#VALUE!</v>
      </c>
      <c r="K148" s="155" t="e">
        <f t="shared" si="73"/>
        <v>#VALUE!</v>
      </c>
      <c r="L148" s="153"/>
      <c r="M148" s="126"/>
      <c r="N148" s="151" t="e">
        <f ca="1">VLOOKUP(M148,CatProd!B:G,6,FALSE)</f>
        <v>#N/A</v>
      </c>
      <c r="O148" s="127"/>
      <c r="P148" s="175" t="e">
        <f ca="1">VLOOKUP(CONCATENATE(N148,"-",O148),CatProdSpec!H:I,2,FALSE)</f>
        <v>#N/A</v>
      </c>
      <c r="Q148" s="30"/>
      <c r="R148" s="149" t="str">
        <f>IFERROR(VLOOKUP(Q148,Setup!D$16:E$25,2,FALSE),"")</f>
        <v/>
      </c>
      <c r="S148" s="51" t="str">
        <f ca="1">IFERROR(IF(OR(I148="",VLOOKUP(I148,CatCostInp!$E$2:$K$88,7,FALSE)=0),"",VLOOKUP(I148,CatCostInp!$E$2:$K$88,7,FALSE)),"")</f>
        <v/>
      </c>
      <c r="T148" s="4" t="e">
        <f>VLOOKUP(U148,#REF!,2,FALSE)</f>
        <v>#REF!</v>
      </c>
      <c r="U148" s="30"/>
      <c r="V148" s="1" t="str">
        <f ca="1">IF(U148=Setup!$C$10,"Grant",IF(Pharmaceuticals!U148=Setup!$C$11,"Local",IF(Pharmaceuticals!U148=Setup!$C$12,"Other","")))</f>
        <v/>
      </c>
      <c r="W148" s="34"/>
      <c r="X148" s="148"/>
      <c r="Y148" s="33"/>
      <c r="Z148" s="36" t="str">
        <f t="shared" si="74"/>
        <v/>
      </c>
      <c r="AA148" s="35"/>
      <c r="AB148" s="32" t="str">
        <f t="shared" si="75"/>
        <v/>
      </c>
      <c r="AC148" s="35"/>
      <c r="AD148" s="32" t="str">
        <f t="shared" si="76"/>
        <v/>
      </c>
      <c r="AE148" s="35"/>
      <c r="AF148" s="36" t="str">
        <f t="shared" si="77"/>
        <v/>
      </c>
      <c r="AG148" s="36" t="str">
        <f t="shared" si="78"/>
        <v/>
      </c>
      <c r="AH148" s="36" t="str">
        <f t="shared" si="79"/>
        <v/>
      </c>
      <c r="AI148" s="55"/>
      <c r="AJ148" s="37"/>
      <c r="AK148" s="148"/>
      <c r="AL148" s="35"/>
      <c r="AM148" s="32" t="str">
        <f t="shared" si="80"/>
        <v/>
      </c>
      <c r="AN148" s="35"/>
      <c r="AO148" s="32" t="str">
        <f t="shared" si="81"/>
        <v/>
      </c>
      <c r="AP148" s="35"/>
      <c r="AQ148" s="32" t="str">
        <f t="shared" si="82"/>
        <v/>
      </c>
      <c r="AR148" s="35"/>
      <c r="AS148" s="36" t="str">
        <f t="shared" si="83"/>
        <v/>
      </c>
      <c r="AT148" s="36" t="str">
        <f t="shared" si="84"/>
        <v/>
      </c>
      <c r="AU148" s="36" t="str">
        <f t="shared" si="85"/>
        <v/>
      </c>
      <c r="AV148" s="55"/>
      <c r="AW148" s="34"/>
      <c r="AX148" s="148"/>
      <c r="AY148" s="34"/>
      <c r="AZ148" s="32" t="str">
        <f t="shared" si="86"/>
        <v/>
      </c>
      <c r="BA148" s="34"/>
      <c r="BB148" s="32" t="str">
        <f t="shared" si="87"/>
        <v/>
      </c>
      <c r="BC148" s="34"/>
      <c r="BD148" s="32" t="str">
        <f t="shared" si="88"/>
        <v/>
      </c>
      <c r="BE148" s="35"/>
      <c r="BF148" s="36" t="str">
        <f t="shared" si="89"/>
        <v/>
      </c>
      <c r="BG148" s="36" t="str">
        <f t="shared" si="90"/>
        <v/>
      </c>
      <c r="BH148" s="36" t="str">
        <f t="shared" si="91"/>
        <v/>
      </c>
      <c r="BI148" s="55"/>
      <c r="BJ148" s="34"/>
      <c r="BK148" s="148"/>
      <c r="BL148" s="34"/>
      <c r="BM148" s="32" t="str">
        <f t="shared" si="92"/>
        <v/>
      </c>
      <c r="BN148" s="34"/>
      <c r="BO148" s="32" t="str">
        <f t="shared" si="93"/>
        <v/>
      </c>
      <c r="BP148" s="34"/>
      <c r="BQ148" s="32" t="str">
        <f t="shared" si="94"/>
        <v/>
      </c>
      <c r="BR148" s="34"/>
      <c r="BS148" s="36" t="str">
        <f t="shared" si="95"/>
        <v/>
      </c>
      <c r="BT148" s="36" t="str">
        <f t="shared" si="96"/>
        <v/>
      </c>
      <c r="BU148" s="36" t="str">
        <f t="shared" si="97"/>
        <v/>
      </c>
      <c r="BV148" s="55"/>
      <c r="BW148" s="36" t="str">
        <f t="shared" si="98"/>
        <v/>
      </c>
      <c r="BX148" s="36" t="str">
        <f t="shared" si="99"/>
        <v/>
      </c>
      <c r="BY148" s="31"/>
      <c r="BZ148" s="38"/>
      <c r="CB148" s="120" t="e">
        <f t="shared" ca="1" si="68"/>
        <v>#VALUE!</v>
      </c>
      <c r="CC148" s="120" t="e">
        <f t="shared" ca="1" si="69"/>
        <v>#VALUE!</v>
      </c>
    </row>
    <row r="149" spans="1:81" s="10" customFormat="1" ht="25.15" customHeight="1" x14ac:dyDescent="0.2">
      <c r="A149" s="52" t="str">
        <f t="shared" si="100"/>
        <v/>
      </c>
      <c r="B149" s="157" t="e">
        <f t="shared" ca="1" si="70"/>
        <v>#VALUE!</v>
      </c>
      <c r="C149" s="157" t="e">
        <f t="shared" ca="1" si="71"/>
        <v>#VALUE!</v>
      </c>
      <c r="D149" s="29"/>
      <c r="E149" s="155" t="str">
        <f ca="1">IFERROR(INDIRECT(ADDRESS(MATCH(D149,CatModules!C:C,0),2,1,1,"CatModules")),"")</f>
        <v/>
      </c>
      <c r="F149" s="96"/>
      <c r="G149" s="156" t="str">
        <f ca="1">IFERROR(INDIRECT(ADDRESS(MATCH(CONCATENATE(E149,"-",F149),CatInt!K:K,0),3,1,1,"CatInt")),"")</f>
        <v/>
      </c>
      <c r="H149" s="45" t="str">
        <f>IF(F149="","",VLOOKUP(F149,#REF!,2,FALSE))</f>
        <v/>
      </c>
      <c r="I149" s="29"/>
      <c r="J149" s="155" t="e">
        <f t="shared" si="72"/>
        <v>#VALUE!</v>
      </c>
      <c r="K149" s="155" t="e">
        <f t="shared" si="73"/>
        <v>#VALUE!</v>
      </c>
      <c r="L149" s="153"/>
      <c r="M149" s="126"/>
      <c r="N149" s="151" t="e">
        <f ca="1">VLOOKUP(M149,CatProd!B:G,6,FALSE)</f>
        <v>#N/A</v>
      </c>
      <c r="O149" s="127"/>
      <c r="P149" s="175" t="e">
        <f ca="1">VLOOKUP(CONCATENATE(N149,"-",O149),CatProdSpec!H:I,2,FALSE)</f>
        <v>#N/A</v>
      </c>
      <c r="Q149" s="30"/>
      <c r="R149" s="149" t="str">
        <f>IFERROR(VLOOKUP(Q149,Setup!D$16:E$25,2,FALSE),"")</f>
        <v/>
      </c>
      <c r="S149" s="51" t="str">
        <f ca="1">IFERROR(IF(OR(I149="",VLOOKUP(I149,CatCostInp!$E$2:$K$88,7,FALSE)=0),"",VLOOKUP(I149,CatCostInp!$E$2:$K$88,7,FALSE)),"")</f>
        <v/>
      </c>
      <c r="T149" s="4" t="e">
        <f>VLOOKUP(U149,#REF!,2,FALSE)</f>
        <v>#REF!</v>
      </c>
      <c r="U149" s="30"/>
      <c r="V149" s="1" t="str">
        <f ca="1">IF(U149=Setup!$C$10,"Grant",IF(Pharmaceuticals!U149=Setup!$C$11,"Local",IF(Pharmaceuticals!U149=Setup!$C$12,"Other","")))</f>
        <v/>
      </c>
      <c r="W149" s="34"/>
      <c r="X149" s="148"/>
      <c r="Y149" s="33"/>
      <c r="Z149" s="36" t="str">
        <f t="shared" si="74"/>
        <v/>
      </c>
      <c r="AA149" s="35"/>
      <c r="AB149" s="32" t="str">
        <f t="shared" si="75"/>
        <v/>
      </c>
      <c r="AC149" s="35"/>
      <c r="AD149" s="32" t="str">
        <f t="shared" si="76"/>
        <v/>
      </c>
      <c r="AE149" s="35"/>
      <c r="AF149" s="36" t="str">
        <f t="shared" si="77"/>
        <v/>
      </c>
      <c r="AG149" s="36" t="str">
        <f t="shared" si="78"/>
        <v/>
      </c>
      <c r="AH149" s="36" t="str">
        <f t="shared" si="79"/>
        <v/>
      </c>
      <c r="AI149" s="55"/>
      <c r="AJ149" s="37"/>
      <c r="AK149" s="148"/>
      <c r="AL149" s="35"/>
      <c r="AM149" s="32" t="str">
        <f t="shared" si="80"/>
        <v/>
      </c>
      <c r="AN149" s="35"/>
      <c r="AO149" s="32" t="str">
        <f t="shared" si="81"/>
        <v/>
      </c>
      <c r="AP149" s="35"/>
      <c r="AQ149" s="32" t="str">
        <f t="shared" si="82"/>
        <v/>
      </c>
      <c r="AR149" s="35"/>
      <c r="AS149" s="36" t="str">
        <f t="shared" si="83"/>
        <v/>
      </c>
      <c r="AT149" s="36" t="str">
        <f t="shared" si="84"/>
        <v/>
      </c>
      <c r="AU149" s="36" t="str">
        <f t="shared" si="85"/>
        <v/>
      </c>
      <c r="AV149" s="55"/>
      <c r="AW149" s="34"/>
      <c r="AX149" s="148"/>
      <c r="AY149" s="34"/>
      <c r="AZ149" s="32" t="str">
        <f t="shared" si="86"/>
        <v/>
      </c>
      <c r="BA149" s="34"/>
      <c r="BB149" s="32" t="str">
        <f t="shared" si="87"/>
        <v/>
      </c>
      <c r="BC149" s="34"/>
      <c r="BD149" s="32" t="str">
        <f t="shared" si="88"/>
        <v/>
      </c>
      <c r="BE149" s="35"/>
      <c r="BF149" s="36" t="str">
        <f t="shared" si="89"/>
        <v/>
      </c>
      <c r="BG149" s="36" t="str">
        <f t="shared" si="90"/>
        <v/>
      </c>
      <c r="BH149" s="36" t="str">
        <f t="shared" si="91"/>
        <v/>
      </c>
      <c r="BI149" s="55"/>
      <c r="BJ149" s="34"/>
      <c r="BK149" s="148"/>
      <c r="BL149" s="34"/>
      <c r="BM149" s="32" t="str">
        <f t="shared" si="92"/>
        <v/>
      </c>
      <c r="BN149" s="34"/>
      <c r="BO149" s="32" t="str">
        <f t="shared" si="93"/>
        <v/>
      </c>
      <c r="BP149" s="34"/>
      <c r="BQ149" s="32" t="str">
        <f t="shared" si="94"/>
        <v/>
      </c>
      <c r="BR149" s="34"/>
      <c r="BS149" s="36" t="str">
        <f t="shared" si="95"/>
        <v/>
      </c>
      <c r="BT149" s="36" t="str">
        <f t="shared" si="96"/>
        <v/>
      </c>
      <c r="BU149" s="36" t="str">
        <f t="shared" si="97"/>
        <v/>
      </c>
      <c r="BV149" s="55"/>
      <c r="BW149" s="36" t="str">
        <f t="shared" si="98"/>
        <v/>
      </c>
      <c r="BX149" s="36" t="str">
        <f t="shared" si="99"/>
        <v/>
      </c>
      <c r="BY149" s="31"/>
      <c r="BZ149" s="38"/>
      <c r="CB149" s="120" t="e">
        <f t="shared" ca="1" si="68"/>
        <v>#VALUE!</v>
      </c>
      <c r="CC149" s="120" t="e">
        <f t="shared" ca="1" si="69"/>
        <v>#VALUE!</v>
      </c>
    </row>
    <row r="150" spans="1:81" s="10" customFormat="1" ht="25.15" customHeight="1" x14ac:dyDescent="0.2">
      <c r="A150" s="52" t="str">
        <f t="shared" si="100"/>
        <v/>
      </c>
      <c r="B150" s="157" t="e">
        <f t="shared" ca="1" si="70"/>
        <v>#VALUE!</v>
      </c>
      <c r="C150" s="157" t="e">
        <f t="shared" ca="1" si="71"/>
        <v>#VALUE!</v>
      </c>
      <c r="D150" s="29"/>
      <c r="E150" s="155" t="str">
        <f ca="1">IFERROR(INDIRECT(ADDRESS(MATCH(D150,CatModules!C:C,0),2,1,1,"CatModules")),"")</f>
        <v/>
      </c>
      <c r="F150" s="96"/>
      <c r="G150" s="156" t="str">
        <f ca="1">IFERROR(INDIRECT(ADDRESS(MATCH(CONCATENATE(E150,"-",F150),CatInt!K:K,0),3,1,1,"CatInt")),"")</f>
        <v/>
      </c>
      <c r="H150" s="45" t="str">
        <f>IF(F150="","",VLOOKUP(F150,#REF!,2,FALSE))</f>
        <v/>
      </c>
      <c r="I150" s="29"/>
      <c r="J150" s="155" t="e">
        <f t="shared" si="72"/>
        <v>#VALUE!</v>
      </c>
      <c r="K150" s="155" t="e">
        <f t="shared" si="73"/>
        <v>#VALUE!</v>
      </c>
      <c r="L150" s="153"/>
      <c r="M150" s="126"/>
      <c r="N150" s="151" t="e">
        <f ca="1">VLOOKUP(M150,CatProd!B:G,6,FALSE)</f>
        <v>#N/A</v>
      </c>
      <c r="O150" s="127"/>
      <c r="P150" s="175" t="e">
        <f ca="1">VLOOKUP(CONCATENATE(N150,"-",O150),CatProdSpec!H:I,2,FALSE)</f>
        <v>#N/A</v>
      </c>
      <c r="Q150" s="30"/>
      <c r="R150" s="149" t="str">
        <f>IFERROR(VLOOKUP(Q150,Setup!D$16:E$25,2,FALSE),"")</f>
        <v/>
      </c>
      <c r="S150" s="51" t="str">
        <f ca="1">IFERROR(IF(OR(I150="",VLOOKUP(I150,CatCostInp!$E$2:$K$88,7,FALSE)=0),"",VLOOKUP(I150,CatCostInp!$E$2:$K$88,7,FALSE)),"")</f>
        <v/>
      </c>
      <c r="T150" s="4" t="e">
        <f>VLOOKUP(U150,#REF!,2,FALSE)</f>
        <v>#REF!</v>
      </c>
      <c r="U150" s="30"/>
      <c r="V150" s="1" t="str">
        <f ca="1">IF(U150=Setup!$C$10,"Grant",IF(Pharmaceuticals!U150=Setup!$C$11,"Local",IF(Pharmaceuticals!U150=Setup!$C$12,"Other","")))</f>
        <v/>
      </c>
      <c r="W150" s="34"/>
      <c r="X150" s="148"/>
      <c r="Y150" s="33"/>
      <c r="Z150" s="36" t="str">
        <f t="shared" si="74"/>
        <v/>
      </c>
      <c r="AA150" s="35"/>
      <c r="AB150" s="32" t="str">
        <f t="shared" si="75"/>
        <v/>
      </c>
      <c r="AC150" s="35"/>
      <c r="AD150" s="32" t="str">
        <f t="shared" si="76"/>
        <v/>
      </c>
      <c r="AE150" s="35"/>
      <c r="AF150" s="36" t="str">
        <f t="shared" si="77"/>
        <v/>
      </c>
      <c r="AG150" s="36" t="str">
        <f t="shared" si="78"/>
        <v/>
      </c>
      <c r="AH150" s="36" t="str">
        <f t="shared" si="79"/>
        <v/>
      </c>
      <c r="AI150" s="55"/>
      <c r="AJ150" s="37"/>
      <c r="AK150" s="148"/>
      <c r="AL150" s="35"/>
      <c r="AM150" s="32" t="str">
        <f t="shared" si="80"/>
        <v/>
      </c>
      <c r="AN150" s="35"/>
      <c r="AO150" s="32" t="str">
        <f t="shared" si="81"/>
        <v/>
      </c>
      <c r="AP150" s="35"/>
      <c r="AQ150" s="32" t="str">
        <f t="shared" si="82"/>
        <v/>
      </c>
      <c r="AR150" s="35"/>
      <c r="AS150" s="36" t="str">
        <f t="shared" si="83"/>
        <v/>
      </c>
      <c r="AT150" s="36" t="str">
        <f t="shared" si="84"/>
        <v/>
      </c>
      <c r="AU150" s="36" t="str">
        <f t="shared" si="85"/>
        <v/>
      </c>
      <c r="AV150" s="55"/>
      <c r="AW150" s="34"/>
      <c r="AX150" s="148"/>
      <c r="AY150" s="34"/>
      <c r="AZ150" s="32" t="str">
        <f t="shared" si="86"/>
        <v/>
      </c>
      <c r="BA150" s="34"/>
      <c r="BB150" s="32" t="str">
        <f t="shared" si="87"/>
        <v/>
      </c>
      <c r="BC150" s="34"/>
      <c r="BD150" s="32" t="str">
        <f t="shared" si="88"/>
        <v/>
      </c>
      <c r="BE150" s="35"/>
      <c r="BF150" s="36" t="str">
        <f t="shared" si="89"/>
        <v/>
      </c>
      <c r="BG150" s="36" t="str">
        <f t="shared" si="90"/>
        <v/>
      </c>
      <c r="BH150" s="36" t="str">
        <f t="shared" si="91"/>
        <v/>
      </c>
      <c r="BI150" s="55"/>
      <c r="BJ150" s="34"/>
      <c r="BK150" s="148"/>
      <c r="BL150" s="34"/>
      <c r="BM150" s="32" t="str">
        <f t="shared" si="92"/>
        <v/>
      </c>
      <c r="BN150" s="34"/>
      <c r="BO150" s="32" t="str">
        <f t="shared" si="93"/>
        <v/>
      </c>
      <c r="BP150" s="34"/>
      <c r="BQ150" s="32" t="str">
        <f t="shared" si="94"/>
        <v/>
      </c>
      <c r="BR150" s="34"/>
      <c r="BS150" s="36" t="str">
        <f t="shared" si="95"/>
        <v/>
      </c>
      <c r="BT150" s="36" t="str">
        <f t="shared" si="96"/>
        <v/>
      </c>
      <c r="BU150" s="36" t="str">
        <f t="shared" si="97"/>
        <v/>
      </c>
      <c r="BV150" s="55"/>
      <c r="BW150" s="36" t="str">
        <f t="shared" si="98"/>
        <v/>
      </c>
      <c r="BX150" s="36" t="str">
        <f t="shared" si="99"/>
        <v/>
      </c>
      <c r="BY150" s="31"/>
      <c r="BZ150" s="38"/>
      <c r="CB150" s="120" t="e">
        <f t="shared" ca="1" si="68"/>
        <v>#VALUE!</v>
      </c>
      <c r="CC150" s="120" t="e">
        <f t="shared" ca="1" si="69"/>
        <v>#VALUE!</v>
      </c>
    </row>
    <row r="151" spans="1:81" s="10" customFormat="1" ht="25.15" customHeight="1" x14ac:dyDescent="0.2">
      <c r="A151" s="52" t="str">
        <f t="shared" si="100"/>
        <v/>
      </c>
      <c r="B151" s="157" t="e">
        <f t="shared" ca="1" si="70"/>
        <v>#VALUE!</v>
      </c>
      <c r="C151" s="157" t="e">
        <f t="shared" ca="1" si="71"/>
        <v>#VALUE!</v>
      </c>
      <c r="D151" s="29"/>
      <c r="E151" s="155" t="str">
        <f ca="1">IFERROR(INDIRECT(ADDRESS(MATCH(D151,CatModules!C:C,0),2,1,1,"CatModules")),"")</f>
        <v/>
      </c>
      <c r="F151" s="96"/>
      <c r="G151" s="156" t="str">
        <f ca="1">IFERROR(INDIRECT(ADDRESS(MATCH(CONCATENATE(E151,"-",F151),CatInt!K:K,0),3,1,1,"CatInt")),"")</f>
        <v/>
      </c>
      <c r="H151" s="45" t="str">
        <f>IF(F151="","",VLOOKUP(F151,#REF!,2,FALSE))</f>
        <v/>
      </c>
      <c r="I151" s="29"/>
      <c r="J151" s="155" t="e">
        <f t="shared" si="72"/>
        <v>#VALUE!</v>
      </c>
      <c r="K151" s="155" t="e">
        <f t="shared" si="73"/>
        <v>#VALUE!</v>
      </c>
      <c r="L151" s="153"/>
      <c r="M151" s="126"/>
      <c r="N151" s="151" t="e">
        <f ca="1">VLOOKUP(M151,CatProd!B:G,6,FALSE)</f>
        <v>#N/A</v>
      </c>
      <c r="O151" s="127"/>
      <c r="P151" s="175" t="e">
        <f ca="1">VLOOKUP(CONCATENATE(N151,"-",O151),CatProdSpec!H:I,2,FALSE)</f>
        <v>#N/A</v>
      </c>
      <c r="Q151" s="30"/>
      <c r="R151" s="149" t="str">
        <f>IFERROR(VLOOKUP(Q151,Setup!D$16:E$25,2,FALSE),"")</f>
        <v/>
      </c>
      <c r="S151" s="51" t="str">
        <f ca="1">IFERROR(IF(OR(I151="",VLOOKUP(I151,CatCostInp!$E$2:$K$88,7,FALSE)=0),"",VLOOKUP(I151,CatCostInp!$E$2:$K$88,7,FALSE)),"")</f>
        <v/>
      </c>
      <c r="T151" s="4" t="e">
        <f>VLOOKUP(U151,#REF!,2,FALSE)</f>
        <v>#REF!</v>
      </c>
      <c r="U151" s="30"/>
      <c r="V151" s="1" t="str">
        <f ca="1">IF(U151=Setup!$C$10,"Grant",IF(Pharmaceuticals!U151=Setup!$C$11,"Local",IF(Pharmaceuticals!U151=Setup!$C$12,"Other","")))</f>
        <v/>
      </c>
      <c r="W151" s="34"/>
      <c r="X151" s="148"/>
      <c r="Y151" s="33"/>
      <c r="Z151" s="36" t="str">
        <f t="shared" si="74"/>
        <v/>
      </c>
      <c r="AA151" s="35"/>
      <c r="AB151" s="32" t="str">
        <f t="shared" si="75"/>
        <v/>
      </c>
      <c r="AC151" s="35"/>
      <c r="AD151" s="32" t="str">
        <f t="shared" si="76"/>
        <v/>
      </c>
      <c r="AE151" s="35"/>
      <c r="AF151" s="36" t="str">
        <f t="shared" si="77"/>
        <v/>
      </c>
      <c r="AG151" s="36" t="str">
        <f t="shared" si="78"/>
        <v/>
      </c>
      <c r="AH151" s="36" t="str">
        <f t="shared" si="79"/>
        <v/>
      </c>
      <c r="AI151" s="55"/>
      <c r="AJ151" s="37"/>
      <c r="AK151" s="148"/>
      <c r="AL151" s="35"/>
      <c r="AM151" s="32" t="str">
        <f t="shared" si="80"/>
        <v/>
      </c>
      <c r="AN151" s="35"/>
      <c r="AO151" s="32" t="str">
        <f t="shared" si="81"/>
        <v/>
      </c>
      <c r="AP151" s="35"/>
      <c r="AQ151" s="32" t="str">
        <f t="shared" si="82"/>
        <v/>
      </c>
      <c r="AR151" s="35"/>
      <c r="AS151" s="36" t="str">
        <f t="shared" si="83"/>
        <v/>
      </c>
      <c r="AT151" s="36" t="str">
        <f t="shared" si="84"/>
        <v/>
      </c>
      <c r="AU151" s="36" t="str">
        <f t="shared" si="85"/>
        <v/>
      </c>
      <c r="AV151" s="55"/>
      <c r="AW151" s="34"/>
      <c r="AX151" s="148"/>
      <c r="AY151" s="34"/>
      <c r="AZ151" s="32" t="str">
        <f t="shared" si="86"/>
        <v/>
      </c>
      <c r="BA151" s="34"/>
      <c r="BB151" s="32" t="str">
        <f t="shared" si="87"/>
        <v/>
      </c>
      <c r="BC151" s="34"/>
      <c r="BD151" s="32" t="str">
        <f t="shared" si="88"/>
        <v/>
      </c>
      <c r="BE151" s="35"/>
      <c r="BF151" s="36" t="str">
        <f t="shared" si="89"/>
        <v/>
      </c>
      <c r="BG151" s="36" t="str">
        <f t="shared" si="90"/>
        <v/>
      </c>
      <c r="BH151" s="36" t="str">
        <f t="shared" si="91"/>
        <v/>
      </c>
      <c r="BI151" s="55"/>
      <c r="BJ151" s="34"/>
      <c r="BK151" s="148"/>
      <c r="BL151" s="34"/>
      <c r="BM151" s="32" t="str">
        <f t="shared" si="92"/>
        <v/>
      </c>
      <c r="BN151" s="34"/>
      <c r="BO151" s="32" t="str">
        <f t="shared" si="93"/>
        <v/>
      </c>
      <c r="BP151" s="34"/>
      <c r="BQ151" s="32" t="str">
        <f t="shared" si="94"/>
        <v/>
      </c>
      <c r="BR151" s="34"/>
      <c r="BS151" s="36" t="str">
        <f t="shared" si="95"/>
        <v/>
      </c>
      <c r="BT151" s="36" t="str">
        <f t="shared" si="96"/>
        <v/>
      </c>
      <c r="BU151" s="36" t="str">
        <f t="shared" si="97"/>
        <v/>
      </c>
      <c r="BV151" s="55"/>
      <c r="BW151" s="36" t="str">
        <f t="shared" si="98"/>
        <v/>
      </c>
      <c r="BX151" s="36" t="str">
        <f t="shared" si="99"/>
        <v/>
      </c>
      <c r="BY151" s="31"/>
      <c r="BZ151" s="38"/>
      <c r="CB151" s="120" t="e">
        <f t="shared" ca="1" si="68"/>
        <v>#VALUE!</v>
      </c>
      <c r="CC151" s="120" t="e">
        <f t="shared" ca="1" si="69"/>
        <v>#VALUE!</v>
      </c>
    </row>
    <row r="152" spans="1:81" s="10" customFormat="1" ht="25.15" customHeight="1" x14ac:dyDescent="0.2">
      <c r="A152" s="52" t="str">
        <f t="shared" si="100"/>
        <v/>
      </c>
      <c r="B152" s="157" t="e">
        <f t="shared" ca="1" si="70"/>
        <v>#VALUE!</v>
      </c>
      <c r="C152" s="157" t="e">
        <f t="shared" ca="1" si="71"/>
        <v>#VALUE!</v>
      </c>
      <c r="D152" s="29"/>
      <c r="E152" s="155" t="str">
        <f ca="1">IFERROR(INDIRECT(ADDRESS(MATCH(D152,CatModules!C:C,0),2,1,1,"CatModules")),"")</f>
        <v/>
      </c>
      <c r="F152" s="96"/>
      <c r="G152" s="156" t="str">
        <f ca="1">IFERROR(INDIRECT(ADDRESS(MATCH(CONCATENATE(E152,"-",F152),CatInt!K:K,0),3,1,1,"CatInt")),"")</f>
        <v/>
      </c>
      <c r="H152" s="45" t="str">
        <f>IF(F152="","",VLOOKUP(F152,#REF!,2,FALSE))</f>
        <v/>
      </c>
      <c r="I152" s="29"/>
      <c r="J152" s="155" t="e">
        <f t="shared" si="72"/>
        <v>#VALUE!</v>
      </c>
      <c r="K152" s="155" t="e">
        <f t="shared" si="73"/>
        <v>#VALUE!</v>
      </c>
      <c r="L152" s="153"/>
      <c r="M152" s="126"/>
      <c r="N152" s="151" t="e">
        <f ca="1">VLOOKUP(M152,CatProd!B:G,6,FALSE)</f>
        <v>#N/A</v>
      </c>
      <c r="O152" s="127"/>
      <c r="P152" s="175" t="e">
        <f ca="1">VLOOKUP(CONCATENATE(N152,"-",O152),CatProdSpec!H:I,2,FALSE)</f>
        <v>#N/A</v>
      </c>
      <c r="Q152" s="30"/>
      <c r="R152" s="149" t="str">
        <f>IFERROR(VLOOKUP(Q152,Setup!D$16:E$25,2,FALSE),"")</f>
        <v/>
      </c>
      <c r="S152" s="51" t="str">
        <f ca="1">IFERROR(IF(OR(I152="",VLOOKUP(I152,CatCostInp!$E$2:$K$88,7,FALSE)=0),"",VLOOKUP(I152,CatCostInp!$E$2:$K$88,7,FALSE)),"")</f>
        <v/>
      </c>
      <c r="T152" s="4" t="e">
        <f>VLOOKUP(U152,#REF!,2,FALSE)</f>
        <v>#REF!</v>
      </c>
      <c r="U152" s="30"/>
      <c r="V152" s="1" t="str">
        <f ca="1">IF(U152=Setup!$C$10,"Grant",IF(Pharmaceuticals!U152=Setup!$C$11,"Local",IF(Pharmaceuticals!U152=Setup!$C$12,"Other","")))</f>
        <v/>
      </c>
      <c r="W152" s="34"/>
      <c r="X152" s="148"/>
      <c r="Y152" s="33"/>
      <c r="Z152" s="36" t="str">
        <f t="shared" si="74"/>
        <v/>
      </c>
      <c r="AA152" s="35"/>
      <c r="AB152" s="32" t="str">
        <f t="shared" si="75"/>
        <v/>
      </c>
      <c r="AC152" s="35"/>
      <c r="AD152" s="32" t="str">
        <f t="shared" si="76"/>
        <v/>
      </c>
      <c r="AE152" s="35"/>
      <c r="AF152" s="36" t="str">
        <f t="shared" si="77"/>
        <v/>
      </c>
      <c r="AG152" s="36" t="str">
        <f t="shared" si="78"/>
        <v/>
      </c>
      <c r="AH152" s="36" t="str">
        <f t="shared" si="79"/>
        <v/>
      </c>
      <c r="AI152" s="55"/>
      <c r="AJ152" s="37"/>
      <c r="AK152" s="148"/>
      <c r="AL152" s="35"/>
      <c r="AM152" s="32" t="str">
        <f t="shared" si="80"/>
        <v/>
      </c>
      <c r="AN152" s="35"/>
      <c r="AO152" s="32" t="str">
        <f t="shared" si="81"/>
        <v/>
      </c>
      <c r="AP152" s="35"/>
      <c r="AQ152" s="32" t="str">
        <f t="shared" si="82"/>
        <v/>
      </c>
      <c r="AR152" s="35"/>
      <c r="AS152" s="36" t="str">
        <f t="shared" si="83"/>
        <v/>
      </c>
      <c r="AT152" s="36" t="str">
        <f t="shared" si="84"/>
        <v/>
      </c>
      <c r="AU152" s="36" t="str">
        <f t="shared" si="85"/>
        <v/>
      </c>
      <c r="AV152" s="55"/>
      <c r="AW152" s="34"/>
      <c r="AX152" s="148"/>
      <c r="AY152" s="34"/>
      <c r="AZ152" s="32" t="str">
        <f t="shared" si="86"/>
        <v/>
      </c>
      <c r="BA152" s="34"/>
      <c r="BB152" s="32" t="str">
        <f t="shared" si="87"/>
        <v/>
      </c>
      <c r="BC152" s="34"/>
      <c r="BD152" s="32" t="str">
        <f t="shared" si="88"/>
        <v/>
      </c>
      <c r="BE152" s="35"/>
      <c r="BF152" s="36" t="str">
        <f t="shared" si="89"/>
        <v/>
      </c>
      <c r="BG152" s="36" t="str">
        <f t="shared" si="90"/>
        <v/>
      </c>
      <c r="BH152" s="36" t="str">
        <f t="shared" si="91"/>
        <v/>
      </c>
      <c r="BI152" s="55"/>
      <c r="BJ152" s="34"/>
      <c r="BK152" s="148"/>
      <c r="BL152" s="34"/>
      <c r="BM152" s="32" t="str">
        <f t="shared" si="92"/>
        <v/>
      </c>
      <c r="BN152" s="34"/>
      <c r="BO152" s="32" t="str">
        <f t="shared" si="93"/>
        <v/>
      </c>
      <c r="BP152" s="34"/>
      <c r="BQ152" s="32" t="str">
        <f t="shared" si="94"/>
        <v/>
      </c>
      <c r="BR152" s="34"/>
      <c r="BS152" s="36" t="str">
        <f t="shared" si="95"/>
        <v/>
      </c>
      <c r="BT152" s="36" t="str">
        <f t="shared" si="96"/>
        <v/>
      </c>
      <c r="BU152" s="36" t="str">
        <f t="shared" si="97"/>
        <v/>
      </c>
      <c r="BV152" s="55"/>
      <c r="BW152" s="36" t="str">
        <f t="shared" si="98"/>
        <v/>
      </c>
      <c r="BX152" s="36" t="str">
        <f t="shared" si="99"/>
        <v/>
      </c>
      <c r="BY152" s="31"/>
      <c r="BZ152" s="38"/>
      <c r="CB152" s="120" t="e">
        <f t="shared" ca="1" si="68"/>
        <v>#VALUE!</v>
      </c>
      <c r="CC152" s="120" t="e">
        <f t="shared" ca="1" si="69"/>
        <v>#VALUE!</v>
      </c>
    </row>
    <row r="153" spans="1:81" s="10" customFormat="1" ht="25.15" customHeight="1" x14ac:dyDescent="0.2">
      <c r="A153" s="52" t="str">
        <f t="shared" si="100"/>
        <v/>
      </c>
      <c r="B153" s="157" t="e">
        <f t="shared" ca="1" si="70"/>
        <v>#VALUE!</v>
      </c>
      <c r="C153" s="157" t="e">
        <f t="shared" ca="1" si="71"/>
        <v>#VALUE!</v>
      </c>
      <c r="D153" s="29"/>
      <c r="E153" s="155" t="str">
        <f ca="1">IFERROR(INDIRECT(ADDRESS(MATCH(D153,CatModules!C:C,0),2,1,1,"CatModules")),"")</f>
        <v/>
      </c>
      <c r="F153" s="96"/>
      <c r="G153" s="156" t="str">
        <f ca="1">IFERROR(INDIRECT(ADDRESS(MATCH(CONCATENATE(E153,"-",F153),CatInt!K:K,0),3,1,1,"CatInt")),"")</f>
        <v/>
      </c>
      <c r="H153" s="45" t="str">
        <f>IF(F153="","",VLOOKUP(F153,#REF!,2,FALSE))</f>
        <v/>
      </c>
      <c r="I153" s="29"/>
      <c r="J153" s="155" t="e">
        <f t="shared" si="72"/>
        <v>#VALUE!</v>
      </c>
      <c r="K153" s="155" t="e">
        <f t="shared" si="73"/>
        <v>#VALUE!</v>
      </c>
      <c r="L153" s="153"/>
      <c r="M153" s="126"/>
      <c r="N153" s="151" t="e">
        <f ca="1">VLOOKUP(M153,CatProd!B:G,6,FALSE)</f>
        <v>#N/A</v>
      </c>
      <c r="O153" s="127"/>
      <c r="P153" s="175" t="e">
        <f ca="1">VLOOKUP(CONCATENATE(N153,"-",O153),CatProdSpec!H:I,2,FALSE)</f>
        <v>#N/A</v>
      </c>
      <c r="Q153" s="30"/>
      <c r="R153" s="149" t="str">
        <f>IFERROR(VLOOKUP(Q153,Setup!D$16:E$25,2,FALSE),"")</f>
        <v/>
      </c>
      <c r="S153" s="51" t="str">
        <f ca="1">IFERROR(IF(OR(I153="",VLOOKUP(I153,CatCostInp!$E$2:$K$88,7,FALSE)=0),"",VLOOKUP(I153,CatCostInp!$E$2:$K$88,7,FALSE)),"")</f>
        <v/>
      </c>
      <c r="T153" s="4" t="e">
        <f>VLOOKUP(U153,#REF!,2,FALSE)</f>
        <v>#REF!</v>
      </c>
      <c r="U153" s="30"/>
      <c r="V153" s="1" t="str">
        <f ca="1">IF(U153=Setup!$C$10,"Grant",IF(Pharmaceuticals!U153=Setup!$C$11,"Local",IF(Pharmaceuticals!U153=Setup!$C$12,"Other","")))</f>
        <v/>
      </c>
      <c r="W153" s="34"/>
      <c r="X153" s="148"/>
      <c r="Y153" s="33"/>
      <c r="Z153" s="36" t="str">
        <f t="shared" si="74"/>
        <v/>
      </c>
      <c r="AA153" s="35"/>
      <c r="AB153" s="32" t="str">
        <f t="shared" si="75"/>
        <v/>
      </c>
      <c r="AC153" s="35"/>
      <c r="AD153" s="32" t="str">
        <f t="shared" si="76"/>
        <v/>
      </c>
      <c r="AE153" s="35"/>
      <c r="AF153" s="36" t="str">
        <f t="shared" si="77"/>
        <v/>
      </c>
      <c r="AG153" s="36" t="str">
        <f t="shared" si="78"/>
        <v/>
      </c>
      <c r="AH153" s="36" t="str">
        <f t="shared" si="79"/>
        <v/>
      </c>
      <c r="AI153" s="55"/>
      <c r="AJ153" s="37"/>
      <c r="AK153" s="148"/>
      <c r="AL153" s="35"/>
      <c r="AM153" s="32" t="str">
        <f t="shared" si="80"/>
        <v/>
      </c>
      <c r="AN153" s="35"/>
      <c r="AO153" s="32" t="str">
        <f t="shared" si="81"/>
        <v/>
      </c>
      <c r="AP153" s="35"/>
      <c r="AQ153" s="32" t="str">
        <f t="shared" si="82"/>
        <v/>
      </c>
      <c r="AR153" s="35"/>
      <c r="AS153" s="36" t="str">
        <f t="shared" si="83"/>
        <v/>
      </c>
      <c r="AT153" s="36" t="str">
        <f t="shared" si="84"/>
        <v/>
      </c>
      <c r="AU153" s="36" t="str">
        <f t="shared" si="85"/>
        <v/>
      </c>
      <c r="AV153" s="55"/>
      <c r="AW153" s="34"/>
      <c r="AX153" s="148"/>
      <c r="AY153" s="34"/>
      <c r="AZ153" s="32" t="str">
        <f t="shared" si="86"/>
        <v/>
      </c>
      <c r="BA153" s="34"/>
      <c r="BB153" s="32" t="str">
        <f t="shared" si="87"/>
        <v/>
      </c>
      <c r="BC153" s="34"/>
      <c r="BD153" s="32" t="str">
        <f t="shared" si="88"/>
        <v/>
      </c>
      <c r="BE153" s="35"/>
      <c r="BF153" s="36" t="str">
        <f t="shared" si="89"/>
        <v/>
      </c>
      <c r="BG153" s="36" t="str">
        <f t="shared" si="90"/>
        <v/>
      </c>
      <c r="BH153" s="36" t="str">
        <f t="shared" si="91"/>
        <v/>
      </c>
      <c r="BI153" s="55"/>
      <c r="BJ153" s="34"/>
      <c r="BK153" s="148"/>
      <c r="BL153" s="34"/>
      <c r="BM153" s="32" t="str">
        <f t="shared" si="92"/>
        <v/>
      </c>
      <c r="BN153" s="34"/>
      <c r="BO153" s="32" t="str">
        <f t="shared" si="93"/>
        <v/>
      </c>
      <c r="BP153" s="34"/>
      <c r="BQ153" s="32" t="str">
        <f t="shared" si="94"/>
        <v/>
      </c>
      <c r="BR153" s="34"/>
      <c r="BS153" s="36" t="str">
        <f t="shared" si="95"/>
        <v/>
      </c>
      <c r="BT153" s="36" t="str">
        <f t="shared" si="96"/>
        <v/>
      </c>
      <c r="BU153" s="36" t="str">
        <f t="shared" si="97"/>
        <v/>
      </c>
      <c r="BV153" s="55"/>
      <c r="BW153" s="36" t="str">
        <f t="shared" si="98"/>
        <v/>
      </c>
      <c r="BX153" s="36" t="str">
        <f t="shared" si="99"/>
        <v/>
      </c>
      <c r="BY153" s="31"/>
      <c r="BZ153" s="38"/>
      <c r="CB153" s="120" t="e">
        <f t="shared" ca="1" si="68"/>
        <v>#VALUE!</v>
      </c>
      <c r="CC153" s="120" t="e">
        <f t="shared" ca="1" si="69"/>
        <v>#VALUE!</v>
      </c>
    </row>
    <row r="154" spans="1:81" s="10" customFormat="1" ht="25.15" customHeight="1" x14ac:dyDescent="0.2">
      <c r="A154" s="52" t="str">
        <f t="shared" si="100"/>
        <v/>
      </c>
      <c r="B154" s="157" t="e">
        <f t="shared" ca="1" si="70"/>
        <v>#VALUE!</v>
      </c>
      <c r="C154" s="157" t="e">
        <f t="shared" ca="1" si="71"/>
        <v>#VALUE!</v>
      </c>
      <c r="D154" s="29"/>
      <c r="E154" s="155" t="str">
        <f ca="1">IFERROR(INDIRECT(ADDRESS(MATCH(D154,CatModules!C:C,0),2,1,1,"CatModules")),"")</f>
        <v/>
      </c>
      <c r="F154" s="96"/>
      <c r="G154" s="156" t="str">
        <f ca="1">IFERROR(INDIRECT(ADDRESS(MATCH(CONCATENATE(E154,"-",F154),CatInt!K:K,0),3,1,1,"CatInt")),"")</f>
        <v/>
      </c>
      <c r="H154" s="45" t="str">
        <f>IF(F154="","",VLOOKUP(F154,#REF!,2,FALSE))</f>
        <v/>
      </c>
      <c r="I154" s="29"/>
      <c r="J154" s="155" t="e">
        <f t="shared" si="72"/>
        <v>#VALUE!</v>
      </c>
      <c r="K154" s="155" t="e">
        <f t="shared" si="73"/>
        <v>#VALUE!</v>
      </c>
      <c r="L154" s="153"/>
      <c r="M154" s="126"/>
      <c r="N154" s="151" t="e">
        <f ca="1">VLOOKUP(M154,CatProd!B:G,6,FALSE)</f>
        <v>#N/A</v>
      </c>
      <c r="O154" s="127"/>
      <c r="P154" s="175" t="e">
        <f ca="1">VLOOKUP(CONCATENATE(N154,"-",O154),CatProdSpec!H:I,2,FALSE)</f>
        <v>#N/A</v>
      </c>
      <c r="Q154" s="30"/>
      <c r="R154" s="149" t="str">
        <f>IFERROR(VLOOKUP(Q154,Setup!D$16:E$25,2,FALSE),"")</f>
        <v/>
      </c>
      <c r="S154" s="51" t="str">
        <f ca="1">IFERROR(IF(OR(I154="",VLOOKUP(I154,CatCostInp!$E$2:$K$88,7,FALSE)=0),"",VLOOKUP(I154,CatCostInp!$E$2:$K$88,7,FALSE)),"")</f>
        <v/>
      </c>
      <c r="T154" s="4" t="e">
        <f>VLOOKUP(U154,#REF!,2,FALSE)</f>
        <v>#REF!</v>
      </c>
      <c r="U154" s="30"/>
      <c r="V154" s="1" t="str">
        <f ca="1">IF(U154=Setup!$C$10,"Grant",IF(Pharmaceuticals!U154=Setup!$C$11,"Local",IF(Pharmaceuticals!U154=Setup!$C$12,"Other","")))</f>
        <v/>
      </c>
      <c r="W154" s="34"/>
      <c r="X154" s="148"/>
      <c r="Y154" s="33"/>
      <c r="Z154" s="36" t="str">
        <f t="shared" si="74"/>
        <v/>
      </c>
      <c r="AA154" s="35"/>
      <c r="AB154" s="32" t="str">
        <f t="shared" si="75"/>
        <v/>
      </c>
      <c r="AC154" s="35"/>
      <c r="AD154" s="32" t="str">
        <f t="shared" si="76"/>
        <v/>
      </c>
      <c r="AE154" s="35"/>
      <c r="AF154" s="36" t="str">
        <f t="shared" si="77"/>
        <v/>
      </c>
      <c r="AG154" s="36" t="str">
        <f t="shared" si="78"/>
        <v/>
      </c>
      <c r="AH154" s="36" t="str">
        <f t="shared" si="79"/>
        <v/>
      </c>
      <c r="AI154" s="55"/>
      <c r="AJ154" s="37"/>
      <c r="AK154" s="148"/>
      <c r="AL154" s="35"/>
      <c r="AM154" s="32" t="str">
        <f t="shared" si="80"/>
        <v/>
      </c>
      <c r="AN154" s="35"/>
      <c r="AO154" s="32" t="str">
        <f t="shared" si="81"/>
        <v/>
      </c>
      <c r="AP154" s="35"/>
      <c r="AQ154" s="32" t="str">
        <f t="shared" si="82"/>
        <v/>
      </c>
      <c r="AR154" s="35"/>
      <c r="AS154" s="36" t="str">
        <f t="shared" si="83"/>
        <v/>
      </c>
      <c r="AT154" s="36" t="str">
        <f t="shared" si="84"/>
        <v/>
      </c>
      <c r="AU154" s="36" t="str">
        <f t="shared" si="85"/>
        <v/>
      </c>
      <c r="AV154" s="55"/>
      <c r="AW154" s="34"/>
      <c r="AX154" s="148"/>
      <c r="AY154" s="34"/>
      <c r="AZ154" s="32" t="str">
        <f t="shared" si="86"/>
        <v/>
      </c>
      <c r="BA154" s="34"/>
      <c r="BB154" s="32" t="str">
        <f t="shared" si="87"/>
        <v/>
      </c>
      <c r="BC154" s="34"/>
      <c r="BD154" s="32" t="str">
        <f t="shared" si="88"/>
        <v/>
      </c>
      <c r="BE154" s="35"/>
      <c r="BF154" s="36" t="str">
        <f t="shared" si="89"/>
        <v/>
      </c>
      <c r="BG154" s="36" t="str">
        <f t="shared" si="90"/>
        <v/>
      </c>
      <c r="BH154" s="36" t="str">
        <f t="shared" si="91"/>
        <v/>
      </c>
      <c r="BI154" s="55"/>
      <c r="BJ154" s="34"/>
      <c r="BK154" s="148"/>
      <c r="BL154" s="34"/>
      <c r="BM154" s="32" t="str">
        <f t="shared" si="92"/>
        <v/>
      </c>
      <c r="BN154" s="34"/>
      <c r="BO154" s="32" t="str">
        <f t="shared" si="93"/>
        <v/>
      </c>
      <c r="BP154" s="34"/>
      <c r="BQ154" s="32" t="str">
        <f t="shared" si="94"/>
        <v/>
      </c>
      <c r="BR154" s="34"/>
      <c r="BS154" s="36" t="str">
        <f t="shared" si="95"/>
        <v/>
      </c>
      <c r="BT154" s="36" t="str">
        <f t="shared" si="96"/>
        <v/>
      </c>
      <c r="BU154" s="36" t="str">
        <f t="shared" si="97"/>
        <v/>
      </c>
      <c r="BV154" s="55"/>
      <c r="BW154" s="36" t="str">
        <f t="shared" si="98"/>
        <v/>
      </c>
      <c r="BX154" s="36" t="str">
        <f t="shared" si="99"/>
        <v/>
      </c>
      <c r="BY154" s="31"/>
      <c r="BZ154" s="38"/>
      <c r="CB154" s="120" t="e">
        <f t="shared" ca="1" si="68"/>
        <v>#VALUE!</v>
      </c>
      <c r="CC154" s="120" t="e">
        <f t="shared" ca="1" si="69"/>
        <v>#VALUE!</v>
      </c>
    </row>
    <row r="155" spans="1:81" s="10" customFormat="1" ht="25.15" customHeight="1" x14ac:dyDescent="0.2">
      <c r="A155" s="52" t="str">
        <f t="shared" si="100"/>
        <v/>
      </c>
      <c r="B155" s="157" t="e">
        <f t="shared" ca="1" si="70"/>
        <v>#VALUE!</v>
      </c>
      <c r="C155" s="157" t="e">
        <f t="shared" ca="1" si="71"/>
        <v>#VALUE!</v>
      </c>
      <c r="D155" s="29"/>
      <c r="E155" s="155" t="str">
        <f ca="1">IFERROR(INDIRECT(ADDRESS(MATCH(D155,CatModules!C:C,0),2,1,1,"CatModules")),"")</f>
        <v/>
      </c>
      <c r="F155" s="96"/>
      <c r="G155" s="156" t="str">
        <f ca="1">IFERROR(INDIRECT(ADDRESS(MATCH(CONCATENATE(E155,"-",F155),CatInt!K:K,0),3,1,1,"CatInt")),"")</f>
        <v/>
      </c>
      <c r="H155" s="45" t="str">
        <f>IF(F155="","",VLOOKUP(F155,#REF!,2,FALSE))</f>
        <v/>
      </c>
      <c r="I155" s="29"/>
      <c r="J155" s="155" t="e">
        <f t="shared" si="72"/>
        <v>#VALUE!</v>
      </c>
      <c r="K155" s="155" t="e">
        <f t="shared" si="73"/>
        <v>#VALUE!</v>
      </c>
      <c r="L155" s="153"/>
      <c r="M155" s="126"/>
      <c r="N155" s="151" t="e">
        <f ca="1">VLOOKUP(M155,CatProd!B:G,6,FALSE)</f>
        <v>#N/A</v>
      </c>
      <c r="O155" s="127"/>
      <c r="P155" s="175" t="e">
        <f ca="1">VLOOKUP(CONCATENATE(N155,"-",O155),CatProdSpec!H:I,2,FALSE)</f>
        <v>#N/A</v>
      </c>
      <c r="Q155" s="30"/>
      <c r="R155" s="149" t="str">
        <f>IFERROR(VLOOKUP(Q155,Setup!D$16:E$25,2,FALSE),"")</f>
        <v/>
      </c>
      <c r="S155" s="51" t="str">
        <f ca="1">IFERROR(IF(OR(I155="",VLOOKUP(I155,CatCostInp!$E$2:$K$88,7,FALSE)=0),"",VLOOKUP(I155,CatCostInp!$E$2:$K$88,7,FALSE)),"")</f>
        <v/>
      </c>
      <c r="T155" s="4" t="e">
        <f>VLOOKUP(U155,#REF!,2,FALSE)</f>
        <v>#REF!</v>
      </c>
      <c r="U155" s="30"/>
      <c r="V155" s="1" t="str">
        <f ca="1">IF(U155=Setup!$C$10,"Grant",IF(Pharmaceuticals!U155=Setup!$C$11,"Local",IF(Pharmaceuticals!U155=Setup!$C$12,"Other","")))</f>
        <v/>
      </c>
      <c r="W155" s="34"/>
      <c r="X155" s="148"/>
      <c r="Y155" s="33"/>
      <c r="Z155" s="36" t="str">
        <f t="shared" si="74"/>
        <v/>
      </c>
      <c r="AA155" s="35"/>
      <c r="AB155" s="32" t="str">
        <f t="shared" si="75"/>
        <v/>
      </c>
      <c r="AC155" s="35"/>
      <c r="AD155" s="32" t="str">
        <f t="shared" si="76"/>
        <v/>
      </c>
      <c r="AE155" s="35"/>
      <c r="AF155" s="36" t="str">
        <f t="shared" si="77"/>
        <v/>
      </c>
      <c r="AG155" s="36" t="str">
        <f t="shared" si="78"/>
        <v/>
      </c>
      <c r="AH155" s="36" t="str">
        <f t="shared" si="79"/>
        <v/>
      </c>
      <c r="AI155" s="55"/>
      <c r="AJ155" s="37"/>
      <c r="AK155" s="148"/>
      <c r="AL155" s="35"/>
      <c r="AM155" s="32" t="str">
        <f t="shared" si="80"/>
        <v/>
      </c>
      <c r="AN155" s="35"/>
      <c r="AO155" s="32" t="str">
        <f t="shared" si="81"/>
        <v/>
      </c>
      <c r="AP155" s="35"/>
      <c r="AQ155" s="32" t="str">
        <f t="shared" si="82"/>
        <v/>
      </c>
      <c r="AR155" s="35"/>
      <c r="AS155" s="36" t="str">
        <f t="shared" si="83"/>
        <v/>
      </c>
      <c r="AT155" s="36" t="str">
        <f t="shared" si="84"/>
        <v/>
      </c>
      <c r="AU155" s="36" t="str">
        <f t="shared" si="85"/>
        <v/>
      </c>
      <c r="AV155" s="55"/>
      <c r="AW155" s="34"/>
      <c r="AX155" s="148"/>
      <c r="AY155" s="34"/>
      <c r="AZ155" s="32" t="str">
        <f t="shared" si="86"/>
        <v/>
      </c>
      <c r="BA155" s="34"/>
      <c r="BB155" s="32" t="str">
        <f t="shared" si="87"/>
        <v/>
      </c>
      <c r="BC155" s="34"/>
      <c r="BD155" s="32" t="str">
        <f t="shared" si="88"/>
        <v/>
      </c>
      <c r="BE155" s="35"/>
      <c r="BF155" s="36" t="str">
        <f t="shared" si="89"/>
        <v/>
      </c>
      <c r="BG155" s="36" t="str">
        <f t="shared" si="90"/>
        <v/>
      </c>
      <c r="BH155" s="36" t="str">
        <f t="shared" si="91"/>
        <v/>
      </c>
      <c r="BI155" s="55"/>
      <c r="BJ155" s="34"/>
      <c r="BK155" s="148"/>
      <c r="BL155" s="34"/>
      <c r="BM155" s="32" t="str">
        <f t="shared" si="92"/>
        <v/>
      </c>
      <c r="BN155" s="34"/>
      <c r="BO155" s="32" t="str">
        <f t="shared" si="93"/>
        <v/>
      </c>
      <c r="BP155" s="34"/>
      <c r="BQ155" s="32" t="str">
        <f t="shared" si="94"/>
        <v/>
      </c>
      <c r="BR155" s="34"/>
      <c r="BS155" s="36" t="str">
        <f t="shared" si="95"/>
        <v/>
      </c>
      <c r="BT155" s="36" t="str">
        <f t="shared" si="96"/>
        <v/>
      </c>
      <c r="BU155" s="36" t="str">
        <f t="shared" si="97"/>
        <v/>
      </c>
      <c r="BV155" s="55"/>
      <c r="BW155" s="36" t="str">
        <f t="shared" si="98"/>
        <v/>
      </c>
      <c r="BX155" s="36" t="str">
        <f t="shared" si="99"/>
        <v/>
      </c>
      <c r="BY155" s="31"/>
      <c r="BZ155" s="38"/>
      <c r="CB155" s="120" t="e">
        <f t="shared" ca="1" si="68"/>
        <v>#VALUE!</v>
      </c>
      <c r="CC155" s="120" t="e">
        <f t="shared" ca="1" si="69"/>
        <v>#VALUE!</v>
      </c>
    </row>
    <row r="156" spans="1:81" s="10" customFormat="1" ht="25.15" customHeight="1" x14ac:dyDescent="0.2">
      <c r="A156" s="52" t="str">
        <f t="shared" si="100"/>
        <v/>
      </c>
      <c r="B156" s="157" t="e">
        <f t="shared" ca="1" si="70"/>
        <v>#VALUE!</v>
      </c>
      <c r="C156" s="157" t="e">
        <f t="shared" ca="1" si="71"/>
        <v>#VALUE!</v>
      </c>
      <c r="D156" s="29"/>
      <c r="E156" s="155" t="str">
        <f ca="1">IFERROR(INDIRECT(ADDRESS(MATCH(D156,CatModules!C:C,0),2,1,1,"CatModules")),"")</f>
        <v/>
      </c>
      <c r="F156" s="96"/>
      <c r="G156" s="156" t="str">
        <f ca="1">IFERROR(INDIRECT(ADDRESS(MATCH(CONCATENATE(E156,"-",F156),CatInt!K:K,0),3,1,1,"CatInt")),"")</f>
        <v/>
      </c>
      <c r="H156" s="45" t="str">
        <f>IF(F156="","",VLOOKUP(F156,#REF!,2,FALSE))</f>
        <v/>
      </c>
      <c r="I156" s="29"/>
      <c r="J156" s="155" t="e">
        <f t="shared" si="72"/>
        <v>#VALUE!</v>
      </c>
      <c r="K156" s="155" t="e">
        <f t="shared" si="73"/>
        <v>#VALUE!</v>
      </c>
      <c r="L156" s="153"/>
      <c r="M156" s="126"/>
      <c r="N156" s="151" t="e">
        <f ca="1">VLOOKUP(M156,CatProd!B:G,6,FALSE)</f>
        <v>#N/A</v>
      </c>
      <c r="O156" s="127"/>
      <c r="P156" s="175" t="e">
        <f ca="1">VLOOKUP(CONCATENATE(N156,"-",O156),CatProdSpec!H:I,2,FALSE)</f>
        <v>#N/A</v>
      </c>
      <c r="Q156" s="30"/>
      <c r="R156" s="149" t="str">
        <f>IFERROR(VLOOKUP(Q156,Setup!D$16:E$25,2,FALSE),"")</f>
        <v/>
      </c>
      <c r="S156" s="51" t="str">
        <f ca="1">IFERROR(IF(OR(I156="",VLOOKUP(I156,CatCostInp!$E$2:$K$88,7,FALSE)=0),"",VLOOKUP(I156,CatCostInp!$E$2:$K$88,7,FALSE)),"")</f>
        <v/>
      </c>
      <c r="T156" s="4" t="e">
        <f>VLOOKUP(U156,#REF!,2,FALSE)</f>
        <v>#REF!</v>
      </c>
      <c r="U156" s="30"/>
      <c r="V156" s="1" t="str">
        <f ca="1">IF(U156=Setup!$C$10,"Grant",IF(Pharmaceuticals!U156=Setup!$C$11,"Local",IF(Pharmaceuticals!U156=Setup!$C$12,"Other","")))</f>
        <v/>
      </c>
      <c r="W156" s="34"/>
      <c r="X156" s="148"/>
      <c r="Y156" s="33"/>
      <c r="Z156" s="36" t="str">
        <f t="shared" si="74"/>
        <v/>
      </c>
      <c r="AA156" s="35"/>
      <c r="AB156" s="32" t="str">
        <f t="shared" si="75"/>
        <v/>
      </c>
      <c r="AC156" s="35"/>
      <c r="AD156" s="32" t="str">
        <f t="shared" si="76"/>
        <v/>
      </c>
      <c r="AE156" s="35"/>
      <c r="AF156" s="36" t="str">
        <f t="shared" si="77"/>
        <v/>
      </c>
      <c r="AG156" s="36" t="str">
        <f t="shared" si="78"/>
        <v/>
      </c>
      <c r="AH156" s="36" t="str">
        <f t="shared" si="79"/>
        <v/>
      </c>
      <c r="AI156" s="55"/>
      <c r="AJ156" s="37"/>
      <c r="AK156" s="148"/>
      <c r="AL156" s="35"/>
      <c r="AM156" s="32" t="str">
        <f t="shared" si="80"/>
        <v/>
      </c>
      <c r="AN156" s="35"/>
      <c r="AO156" s="32" t="str">
        <f t="shared" si="81"/>
        <v/>
      </c>
      <c r="AP156" s="35"/>
      <c r="AQ156" s="32" t="str">
        <f t="shared" si="82"/>
        <v/>
      </c>
      <c r="AR156" s="35"/>
      <c r="AS156" s="36" t="str">
        <f t="shared" si="83"/>
        <v/>
      </c>
      <c r="AT156" s="36" t="str">
        <f t="shared" si="84"/>
        <v/>
      </c>
      <c r="AU156" s="36" t="str">
        <f t="shared" si="85"/>
        <v/>
      </c>
      <c r="AV156" s="55"/>
      <c r="AW156" s="34"/>
      <c r="AX156" s="148"/>
      <c r="AY156" s="34"/>
      <c r="AZ156" s="32" t="str">
        <f t="shared" si="86"/>
        <v/>
      </c>
      <c r="BA156" s="34"/>
      <c r="BB156" s="32" t="str">
        <f t="shared" si="87"/>
        <v/>
      </c>
      <c r="BC156" s="34"/>
      <c r="BD156" s="32" t="str">
        <f t="shared" si="88"/>
        <v/>
      </c>
      <c r="BE156" s="35"/>
      <c r="BF156" s="36" t="str">
        <f t="shared" si="89"/>
        <v/>
      </c>
      <c r="BG156" s="36" t="str">
        <f t="shared" si="90"/>
        <v/>
      </c>
      <c r="BH156" s="36" t="str">
        <f t="shared" si="91"/>
        <v/>
      </c>
      <c r="BI156" s="55"/>
      <c r="BJ156" s="34"/>
      <c r="BK156" s="148"/>
      <c r="BL156" s="34"/>
      <c r="BM156" s="32" t="str">
        <f t="shared" si="92"/>
        <v/>
      </c>
      <c r="BN156" s="34"/>
      <c r="BO156" s="32" t="str">
        <f t="shared" si="93"/>
        <v/>
      </c>
      <c r="BP156" s="34"/>
      <c r="BQ156" s="32" t="str">
        <f t="shared" si="94"/>
        <v/>
      </c>
      <c r="BR156" s="34"/>
      <c r="BS156" s="36" t="str">
        <f t="shared" si="95"/>
        <v/>
      </c>
      <c r="BT156" s="36" t="str">
        <f t="shared" si="96"/>
        <v/>
      </c>
      <c r="BU156" s="36" t="str">
        <f t="shared" si="97"/>
        <v/>
      </c>
      <c r="BV156" s="55"/>
      <c r="BW156" s="36" t="str">
        <f t="shared" si="98"/>
        <v/>
      </c>
      <c r="BX156" s="36" t="str">
        <f t="shared" si="99"/>
        <v/>
      </c>
      <c r="BY156" s="31"/>
      <c r="BZ156" s="38"/>
      <c r="CB156" s="120" t="e">
        <f t="shared" ca="1" si="68"/>
        <v>#VALUE!</v>
      </c>
      <c r="CC156" s="120" t="e">
        <f t="shared" ca="1" si="69"/>
        <v>#VALUE!</v>
      </c>
    </row>
    <row r="157" spans="1:81" s="10" customFormat="1" ht="25.15" customHeight="1" x14ac:dyDescent="0.2">
      <c r="A157" s="52" t="str">
        <f t="shared" si="100"/>
        <v/>
      </c>
      <c r="B157" s="157" t="e">
        <f t="shared" ca="1" si="70"/>
        <v>#VALUE!</v>
      </c>
      <c r="C157" s="157" t="e">
        <f t="shared" ca="1" si="71"/>
        <v>#VALUE!</v>
      </c>
      <c r="D157" s="29"/>
      <c r="E157" s="155" t="str">
        <f ca="1">IFERROR(INDIRECT(ADDRESS(MATCH(D157,CatModules!C:C,0),2,1,1,"CatModules")),"")</f>
        <v/>
      </c>
      <c r="F157" s="96"/>
      <c r="G157" s="156" t="str">
        <f ca="1">IFERROR(INDIRECT(ADDRESS(MATCH(CONCATENATE(E157,"-",F157),CatInt!K:K,0),3,1,1,"CatInt")),"")</f>
        <v/>
      </c>
      <c r="H157" s="45" t="str">
        <f>IF(F157="","",VLOOKUP(F157,#REF!,2,FALSE))</f>
        <v/>
      </c>
      <c r="I157" s="29"/>
      <c r="J157" s="155" t="e">
        <f t="shared" si="72"/>
        <v>#VALUE!</v>
      </c>
      <c r="K157" s="155" t="e">
        <f t="shared" si="73"/>
        <v>#VALUE!</v>
      </c>
      <c r="L157" s="153"/>
      <c r="M157" s="126"/>
      <c r="N157" s="151" t="e">
        <f ca="1">VLOOKUP(M157,CatProd!B:G,6,FALSE)</f>
        <v>#N/A</v>
      </c>
      <c r="O157" s="127"/>
      <c r="P157" s="175" t="e">
        <f ca="1">VLOOKUP(CONCATENATE(N157,"-",O157),CatProdSpec!H:I,2,FALSE)</f>
        <v>#N/A</v>
      </c>
      <c r="Q157" s="30"/>
      <c r="R157" s="149" t="str">
        <f>IFERROR(VLOOKUP(Q157,Setup!D$16:E$25,2,FALSE),"")</f>
        <v/>
      </c>
      <c r="S157" s="51" t="str">
        <f ca="1">IFERROR(IF(OR(I157="",VLOOKUP(I157,CatCostInp!$E$2:$K$88,7,FALSE)=0),"",VLOOKUP(I157,CatCostInp!$E$2:$K$88,7,FALSE)),"")</f>
        <v/>
      </c>
      <c r="T157" s="4" t="e">
        <f>VLOOKUP(U157,#REF!,2,FALSE)</f>
        <v>#REF!</v>
      </c>
      <c r="U157" s="30"/>
      <c r="V157" s="1" t="str">
        <f ca="1">IF(U157=Setup!$C$10,"Grant",IF(Pharmaceuticals!U157=Setup!$C$11,"Local",IF(Pharmaceuticals!U157=Setup!$C$12,"Other","")))</f>
        <v/>
      </c>
      <c r="W157" s="34"/>
      <c r="X157" s="148"/>
      <c r="Y157" s="33"/>
      <c r="Z157" s="36" t="str">
        <f t="shared" si="74"/>
        <v/>
      </c>
      <c r="AA157" s="35"/>
      <c r="AB157" s="32" t="str">
        <f t="shared" si="75"/>
        <v/>
      </c>
      <c r="AC157" s="35"/>
      <c r="AD157" s="32" t="str">
        <f t="shared" si="76"/>
        <v/>
      </c>
      <c r="AE157" s="35"/>
      <c r="AF157" s="36" t="str">
        <f t="shared" si="77"/>
        <v/>
      </c>
      <c r="AG157" s="36" t="str">
        <f t="shared" si="78"/>
        <v/>
      </c>
      <c r="AH157" s="36" t="str">
        <f t="shared" si="79"/>
        <v/>
      </c>
      <c r="AI157" s="55"/>
      <c r="AJ157" s="37"/>
      <c r="AK157" s="148"/>
      <c r="AL157" s="35"/>
      <c r="AM157" s="32" t="str">
        <f t="shared" si="80"/>
        <v/>
      </c>
      <c r="AN157" s="35"/>
      <c r="AO157" s="32" t="str">
        <f t="shared" si="81"/>
        <v/>
      </c>
      <c r="AP157" s="35"/>
      <c r="AQ157" s="32" t="str">
        <f t="shared" si="82"/>
        <v/>
      </c>
      <c r="AR157" s="35"/>
      <c r="AS157" s="36" t="str">
        <f t="shared" si="83"/>
        <v/>
      </c>
      <c r="AT157" s="36" t="str">
        <f t="shared" si="84"/>
        <v/>
      </c>
      <c r="AU157" s="36" t="str">
        <f t="shared" si="85"/>
        <v/>
      </c>
      <c r="AV157" s="55"/>
      <c r="AW157" s="34"/>
      <c r="AX157" s="148"/>
      <c r="AY157" s="34"/>
      <c r="AZ157" s="32" t="str">
        <f t="shared" si="86"/>
        <v/>
      </c>
      <c r="BA157" s="34"/>
      <c r="BB157" s="32" t="str">
        <f t="shared" si="87"/>
        <v/>
      </c>
      <c r="BC157" s="34"/>
      <c r="BD157" s="32" t="str">
        <f t="shared" si="88"/>
        <v/>
      </c>
      <c r="BE157" s="35"/>
      <c r="BF157" s="36" t="str">
        <f t="shared" si="89"/>
        <v/>
      </c>
      <c r="BG157" s="36" t="str">
        <f t="shared" si="90"/>
        <v/>
      </c>
      <c r="BH157" s="36" t="str">
        <f t="shared" si="91"/>
        <v/>
      </c>
      <c r="BI157" s="55"/>
      <c r="BJ157" s="34"/>
      <c r="BK157" s="148"/>
      <c r="BL157" s="34"/>
      <c r="BM157" s="32" t="str">
        <f t="shared" si="92"/>
        <v/>
      </c>
      <c r="BN157" s="34"/>
      <c r="BO157" s="32" t="str">
        <f t="shared" si="93"/>
        <v/>
      </c>
      <c r="BP157" s="34"/>
      <c r="BQ157" s="32" t="str">
        <f t="shared" si="94"/>
        <v/>
      </c>
      <c r="BR157" s="34"/>
      <c r="BS157" s="36" t="str">
        <f t="shared" si="95"/>
        <v/>
      </c>
      <c r="BT157" s="36" t="str">
        <f t="shared" si="96"/>
        <v/>
      </c>
      <c r="BU157" s="36" t="str">
        <f t="shared" si="97"/>
        <v/>
      </c>
      <c r="BV157" s="55"/>
      <c r="BW157" s="36" t="str">
        <f t="shared" si="98"/>
        <v/>
      </c>
      <c r="BX157" s="36" t="str">
        <f t="shared" si="99"/>
        <v/>
      </c>
      <c r="BY157" s="31"/>
      <c r="BZ157" s="38"/>
      <c r="CB157" s="120" t="e">
        <f t="shared" ca="1" si="68"/>
        <v>#VALUE!</v>
      </c>
      <c r="CC157" s="120" t="e">
        <f t="shared" ca="1" si="69"/>
        <v>#VALUE!</v>
      </c>
    </row>
    <row r="158" spans="1:81" s="10" customFormat="1" ht="25.15" customHeight="1" x14ac:dyDescent="0.2">
      <c r="A158" s="52" t="str">
        <f t="shared" si="100"/>
        <v/>
      </c>
      <c r="B158" s="157" t="e">
        <f t="shared" ca="1" si="70"/>
        <v>#VALUE!</v>
      </c>
      <c r="C158" s="157" t="e">
        <f t="shared" ca="1" si="71"/>
        <v>#VALUE!</v>
      </c>
      <c r="D158" s="29"/>
      <c r="E158" s="155" t="str">
        <f ca="1">IFERROR(INDIRECT(ADDRESS(MATCH(D158,CatModules!C:C,0),2,1,1,"CatModules")),"")</f>
        <v/>
      </c>
      <c r="F158" s="96"/>
      <c r="G158" s="156" t="str">
        <f ca="1">IFERROR(INDIRECT(ADDRESS(MATCH(CONCATENATE(E158,"-",F158),CatInt!K:K,0),3,1,1,"CatInt")),"")</f>
        <v/>
      </c>
      <c r="H158" s="45" t="str">
        <f>IF(F158="","",VLOOKUP(F158,#REF!,2,FALSE))</f>
        <v/>
      </c>
      <c r="I158" s="29"/>
      <c r="J158" s="155" t="e">
        <f t="shared" si="72"/>
        <v>#VALUE!</v>
      </c>
      <c r="K158" s="155" t="e">
        <f t="shared" si="73"/>
        <v>#VALUE!</v>
      </c>
      <c r="L158" s="153"/>
      <c r="M158" s="126"/>
      <c r="N158" s="151" t="e">
        <f ca="1">VLOOKUP(M158,CatProd!B:G,6,FALSE)</f>
        <v>#N/A</v>
      </c>
      <c r="O158" s="127"/>
      <c r="P158" s="175" t="e">
        <f ca="1">VLOOKUP(CONCATENATE(N158,"-",O158),CatProdSpec!H:I,2,FALSE)</f>
        <v>#N/A</v>
      </c>
      <c r="Q158" s="30"/>
      <c r="R158" s="149" t="str">
        <f>IFERROR(VLOOKUP(Q158,Setup!D$16:E$25,2,FALSE),"")</f>
        <v/>
      </c>
      <c r="S158" s="51" t="str">
        <f ca="1">IFERROR(IF(OR(I158="",VLOOKUP(I158,CatCostInp!$E$2:$K$88,7,FALSE)=0),"",VLOOKUP(I158,CatCostInp!$E$2:$K$88,7,FALSE)),"")</f>
        <v/>
      </c>
      <c r="T158" s="4" t="e">
        <f>VLOOKUP(U158,#REF!,2,FALSE)</f>
        <v>#REF!</v>
      </c>
      <c r="U158" s="30"/>
      <c r="V158" s="1" t="str">
        <f ca="1">IF(U158=Setup!$C$10,"Grant",IF(Pharmaceuticals!U158=Setup!$C$11,"Local",IF(Pharmaceuticals!U158=Setup!$C$12,"Other","")))</f>
        <v/>
      </c>
      <c r="W158" s="34"/>
      <c r="X158" s="148"/>
      <c r="Y158" s="33"/>
      <c r="Z158" s="36" t="str">
        <f t="shared" si="74"/>
        <v/>
      </c>
      <c r="AA158" s="35"/>
      <c r="AB158" s="32" t="str">
        <f t="shared" si="75"/>
        <v/>
      </c>
      <c r="AC158" s="35"/>
      <c r="AD158" s="32" t="str">
        <f t="shared" si="76"/>
        <v/>
      </c>
      <c r="AE158" s="35"/>
      <c r="AF158" s="36" t="str">
        <f t="shared" si="77"/>
        <v/>
      </c>
      <c r="AG158" s="36" t="str">
        <f t="shared" si="78"/>
        <v/>
      </c>
      <c r="AH158" s="36" t="str">
        <f t="shared" si="79"/>
        <v/>
      </c>
      <c r="AI158" s="55"/>
      <c r="AJ158" s="37"/>
      <c r="AK158" s="148"/>
      <c r="AL158" s="35"/>
      <c r="AM158" s="32" t="str">
        <f t="shared" si="80"/>
        <v/>
      </c>
      <c r="AN158" s="35"/>
      <c r="AO158" s="32" t="str">
        <f t="shared" si="81"/>
        <v/>
      </c>
      <c r="AP158" s="35"/>
      <c r="AQ158" s="32" t="str">
        <f t="shared" si="82"/>
        <v/>
      </c>
      <c r="AR158" s="35"/>
      <c r="AS158" s="36" t="str">
        <f t="shared" si="83"/>
        <v/>
      </c>
      <c r="AT158" s="36" t="str">
        <f t="shared" si="84"/>
        <v/>
      </c>
      <c r="AU158" s="36" t="str">
        <f t="shared" si="85"/>
        <v/>
      </c>
      <c r="AV158" s="55"/>
      <c r="AW158" s="34"/>
      <c r="AX158" s="148"/>
      <c r="AY158" s="34"/>
      <c r="AZ158" s="32" t="str">
        <f t="shared" si="86"/>
        <v/>
      </c>
      <c r="BA158" s="34"/>
      <c r="BB158" s="32" t="str">
        <f t="shared" si="87"/>
        <v/>
      </c>
      <c r="BC158" s="34"/>
      <c r="BD158" s="32" t="str">
        <f t="shared" si="88"/>
        <v/>
      </c>
      <c r="BE158" s="35"/>
      <c r="BF158" s="36" t="str">
        <f t="shared" si="89"/>
        <v/>
      </c>
      <c r="BG158" s="36" t="str">
        <f t="shared" si="90"/>
        <v/>
      </c>
      <c r="BH158" s="36" t="str">
        <f t="shared" si="91"/>
        <v/>
      </c>
      <c r="BI158" s="55"/>
      <c r="BJ158" s="34"/>
      <c r="BK158" s="148"/>
      <c r="BL158" s="34"/>
      <c r="BM158" s="32" t="str">
        <f t="shared" si="92"/>
        <v/>
      </c>
      <c r="BN158" s="34"/>
      <c r="BO158" s="32" t="str">
        <f t="shared" si="93"/>
        <v/>
      </c>
      <c r="BP158" s="34"/>
      <c r="BQ158" s="32" t="str">
        <f t="shared" si="94"/>
        <v/>
      </c>
      <c r="BR158" s="34"/>
      <c r="BS158" s="36" t="str">
        <f t="shared" si="95"/>
        <v/>
      </c>
      <c r="BT158" s="36" t="str">
        <f t="shared" si="96"/>
        <v/>
      </c>
      <c r="BU158" s="36" t="str">
        <f t="shared" si="97"/>
        <v/>
      </c>
      <c r="BV158" s="55"/>
      <c r="BW158" s="36" t="str">
        <f t="shared" si="98"/>
        <v/>
      </c>
      <c r="BX158" s="36" t="str">
        <f t="shared" si="99"/>
        <v/>
      </c>
      <c r="BY158" s="31"/>
      <c r="BZ158" s="38"/>
      <c r="CB158" s="120" t="e">
        <f t="shared" ca="1" si="68"/>
        <v>#VALUE!</v>
      </c>
      <c r="CC158" s="120" t="e">
        <f t="shared" ca="1" si="69"/>
        <v>#VALUE!</v>
      </c>
    </row>
    <row r="159" spans="1:81" s="10" customFormat="1" ht="25.15" customHeight="1" x14ac:dyDescent="0.2">
      <c r="A159" s="52" t="str">
        <f t="shared" si="100"/>
        <v/>
      </c>
      <c r="B159" s="157" t="e">
        <f t="shared" ca="1" si="70"/>
        <v>#VALUE!</v>
      </c>
      <c r="C159" s="157" t="e">
        <f t="shared" ca="1" si="71"/>
        <v>#VALUE!</v>
      </c>
      <c r="D159" s="29"/>
      <c r="E159" s="155" t="str">
        <f ca="1">IFERROR(INDIRECT(ADDRESS(MATCH(D159,CatModules!C:C,0),2,1,1,"CatModules")),"")</f>
        <v/>
      </c>
      <c r="F159" s="96"/>
      <c r="G159" s="156" t="str">
        <f ca="1">IFERROR(INDIRECT(ADDRESS(MATCH(CONCATENATE(E159,"-",F159),CatInt!K:K,0),3,1,1,"CatInt")),"")</f>
        <v/>
      </c>
      <c r="H159" s="45" t="str">
        <f>IF(F159="","",VLOOKUP(F159,#REF!,2,FALSE))</f>
        <v/>
      </c>
      <c r="I159" s="29"/>
      <c r="J159" s="155" t="e">
        <f t="shared" si="72"/>
        <v>#VALUE!</v>
      </c>
      <c r="K159" s="155" t="e">
        <f t="shared" si="73"/>
        <v>#VALUE!</v>
      </c>
      <c r="L159" s="153"/>
      <c r="M159" s="126"/>
      <c r="N159" s="151" t="e">
        <f ca="1">VLOOKUP(M159,CatProd!B:G,6,FALSE)</f>
        <v>#N/A</v>
      </c>
      <c r="O159" s="127"/>
      <c r="P159" s="175" t="e">
        <f ca="1">VLOOKUP(CONCATENATE(N159,"-",O159),CatProdSpec!H:I,2,FALSE)</f>
        <v>#N/A</v>
      </c>
      <c r="Q159" s="30"/>
      <c r="R159" s="149" t="str">
        <f>IFERROR(VLOOKUP(Q159,Setup!D$16:E$25,2,FALSE),"")</f>
        <v/>
      </c>
      <c r="S159" s="51" t="str">
        <f ca="1">IFERROR(IF(OR(I159="",VLOOKUP(I159,CatCostInp!$E$2:$K$88,7,FALSE)=0),"",VLOOKUP(I159,CatCostInp!$E$2:$K$88,7,FALSE)),"")</f>
        <v/>
      </c>
      <c r="T159" s="4" t="e">
        <f>VLOOKUP(U159,#REF!,2,FALSE)</f>
        <v>#REF!</v>
      </c>
      <c r="U159" s="30"/>
      <c r="V159" s="1" t="str">
        <f ca="1">IF(U159=Setup!$C$10,"Grant",IF(Pharmaceuticals!U159=Setup!$C$11,"Local",IF(Pharmaceuticals!U159=Setup!$C$12,"Other","")))</f>
        <v/>
      </c>
      <c r="W159" s="34"/>
      <c r="X159" s="148"/>
      <c r="Y159" s="33"/>
      <c r="Z159" s="36" t="str">
        <f t="shared" si="74"/>
        <v/>
      </c>
      <c r="AA159" s="35"/>
      <c r="AB159" s="32" t="str">
        <f t="shared" si="75"/>
        <v/>
      </c>
      <c r="AC159" s="35"/>
      <c r="AD159" s="32" t="str">
        <f t="shared" si="76"/>
        <v/>
      </c>
      <c r="AE159" s="35"/>
      <c r="AF159" s="36" t="str">
        <f t="shared" si="77"/>
        <v/>
      </c>
      <c r="AG159" s="36" t="str">
        <f t="shared" si="78"/>
        <v/>
      </c>
      <c r="AH159" s="36" t="str">
        <f t="shared" si="79"/>
        <v/>
      </c>
      <c r="AI159" s="55"/>
      <c r="AJ159" s="37"/>
      <c r="AK159" s="148"/>
      <c r="AL159" s="35"/>
      <c r="AM159" s="32" t="str">
        <f t="shared" si="80"/>
        <v/>
      </c>
      <c r="AN159" s="35"/>
      <c r="AO159" s="32" t="str">
        <f t="shared" si="81"/>
        <v/>
      </c>
      <c r="AP159" s="35"/>
      <c r="AQ159" s="32" t="str">
        <f t="shared" si="82"/>
        <v/>
      </c>
      <c r="AR159" s="35"/>
      <c r="AS159" s="36" t="str">
        <f t="shared" si="83"/>
        <v/>
      </c>
      <c r="AT159" s="36" t="str">
        <f t="shared" si="84"/>
        <v/>
      </c>
      <c r="AU159" s="36" t="str">
        <f t="shared" si="85"/>
        <v/>
      </c>
      <c r="AV159" s="55"/>
      <c r="AW159" s="34"/>
      <c r="AX159" s="148"/>
      <c r="AY159" s="34"/>
      <c r="AZ159" s="32" t="str">
        <f t="shared" si="86"/>
        <v/>
      </c>
      <c r="BA159" s="34"/>
      <c r="BB159" s="32" t="str">
        <f t="shared" si="87"/>
        <v/>
      </c>
      <c r="BC159" s="34"/>
      <c r="BD159" s="32" t="str">
        <f t="shared" si="88"/>
        <v/>
      </c>
      <c r="BE159" s="35"/>
      <c r="BF159" s="36" t="str">
        <f t="shared" si="89"/>
        <v/>
      </c>
      <c r="BG159" s="36" t="str">
        <f t="shared" si="90"/>
        <v/>
      </c>
      <c r="BH159" s="36" t="str">
        <f t="shared" si="91"/>
        <v/>
      </c>
      <c r="BI159" s="55"/>
      <c r="BJ159" s="34"/>
      <c r="BK159" s="148"/>
      <c r="BL159" s="34"/>
      <c r="BM159" s="32" t="str">
        <f t="shared" si="92"/>
        <v/>
      </c>
      <c r="BN159" s="34"/>
      <c r="BO159" s="32" t="str">
        <f t="shared" si="93"/>
        <v/>
      </c>
      <c r="BP159" s="34"/>
      <c r="BQ159" s="32" t="str">
        <f t="shared" si="94"/>
        <v/>
      </c>
      <c r="BR159" s="34"/>
      <c r="BS159" s="36" t="str">
        <f t="shared" si="95"/>
        <v/>
      </c>
      <c r="BT159" s="36" t="str">
        <f t="shared" si="96"/>
        <v/>
      </c>
      <c r="BU159" s="36" t="str">
        <f t="shared" si="97"/>
        <v/>
      </c>
      <c r="BV159" s="55"/>
      <c r="BW159" s="36" t="str">
        <f t="shared" si="98"/>
        <v/>
      </c>
      <c r="BX159" s="36" t="str">
        <f t="shared" si="99"/>
        <v/>
      </c>
      <c r="BY159" s="31"/>
      <c r="BZ159" s="38"/>
      <c r="CB159" s="120" t="e">
        <f t="shared" ca="1" si="68"/>
        <v>#VALUE!</v>
      </c>
      <c r="CC159" s="120" t="e">
        <f t="shared" ca="1" si="69"/>
        <v>#VALUE!</v>
      </c>
    </row>
    <row r="160" spans="1:81" s="10" customFormat="1" ht="25.15" customHeight="1" x14ac:dyDescent="0.2">
      <c r="A160" s="52" t="str">
        <f t="shared" si="100"/>
        <v/>
      </c>
      <c r="B160" s="157" t="e">
        <f t="shared" ca="1" si="70"/>
        <v>#VALUE!</v>
      </c>
      <c r="C160" s="157" t="e">
        <f t="shared" ca="1" si="71"/>
        <v>#VALUE!</v>
      </c>
      <c r="D160" s="29"/>
      <c r="E160" s="155" t="str">
        <f ca="1">IFERROR(INDIRECT(ADDRESS(MATCH(D160,CatModules!C:C,0),2,1,1,"CatModules")),"")</f>
        <v/>
      </c>
      <c r="F160" s="96"/>
      <c r="G160" s="156" t="str">
        <f ca="1">IFERROR(INDIRECT(ADDRESS(MATCH(CONCATENATE(E160,"-",F160),CatInt!K:K,0),3,1,1,"CatInt")),"")</f>
        <v/>
      </c>
      <c r="H160" s="45" t="str">
        <f>IF(F160="","",VLOOKUP(F160,#REF!,2,FALSE))</f>
        <v/>
      </c>
      <c r="I160" s="29"/>
      <c r="J160" s="155" t="e">
        <f t="shared" si="72"/>
        <v>#VALUE!</v>
      </c>
      <c r="K160" s="155" t="e">
        <f t="shared" si="73"/>
        <v>#VALUE!</v>
      </c>
      <c r="L160" s="153"/>
      <c r="M160" s="126"/>
      <c r="N160" s="151" t="e">
        <f ca="1">VLOOKUP(M160,CatProd!B:G,6,FALSE)</f>
        <v>#N/A</v>
      </c>
      <c r="O160" s="127"/>
      <c r="P160" s="175" t="e">
        <f ca="1">VLOOKUP(CONCATENATE(N160,"-",O160),CatProdSpec!H:I,2,FALSE)</f>
        <v>#N/A</v>
      </c>
      <c r="Q160" s="30"/>
      <c r="R160" s="149" t="str">
        <f>IFERROR(VLOOKUP(Q160,Setup!D$16:E$25,2,FALSE),"")</f>
        <v/>
      </c>
      <c r="S160" s="51" t="str">
        <f ca="1">IFERROR(IF(OR(I160="",VLOOKUP(I160,CatCostInp!$E$2:$K$88,7,FALSE)=0),"",VLOOKUP(I160,CatCostInp!$E$2:$K$88,7,FALSE)),"")</f>
        <v/>
      </c>
      <c r="T160" s="4" t="e">
        <f>VLOOKUP(U160,#REF!,2,FALSE)</f>
        <v>#REF!</v>
      </c>
      <c r="U160" s="30"/>
      <c r="V160" s="1" t="str">
        <f ca="1">IF(U160=Setup!$C$10,"Grant",IF(Pharmaceuticals!U160=Setup!$C$11,"Local",IF(Pharmaceuticals!U160=Setup!$C$12,"Other","")))</f>
        <v/>
      </c>
      <c r="W160" s="34"/>
      <c r="X160" s="148"/>
      <c r="Y160" s="33"/>
      <c r="Z160" s="36" t="str">
        <f t="shared" si="74"/>
        <v/>
      </c>
      <c r="AA160" s="35"/>
      <c r="AB160" s="32" t="str">
        <f t="shared" si="75"/>
        <v/>
      </c>
      <c r="AC160" s="35"/>
      <c r="AD160" s="32" t="str">
        <f t="shared" si="76"/>
        <v/>
      </c>
      <c r="AE160" s="35"/>
      <c r="AF160" s="36" t="str">
        <f t="shared" si="77"/>
        <v/>
      </c>
      <c r="AG160" s="36" t="str">
        <f t="shared" si="78"/>
        <v/>
      </c>
      <c r="AH160" s="36" t="str">
        <f t="shared" si="79"/>
        <v/>
      </c>
      <c r="AI160" s="55"/>
      <c r="AJ160" s="37"/>
      <c r="AK160" s="148"/>
      <c r="AL160" s="35"/>
      <c r="AM160" s="32" t="str">
        <f t="shared" si="80"/>
        <v/>
      </c>
      <c r="AN160" s="35"/>
      <c r="AO160" s="32" t="str">
        <f t="shared" si="81"/>
        <v/>
      </c>
      <c r="AP160" s="35"/>
      <c r="AQ160" s="32" t="str">
        <f t="shared" si="82"/>
        <v/>
      </c>
      <c r="AR160" s="35"/>
      <c r="AS160" s="36" t="str">
        <f t="shared" si="83"/>
        <v/>
      </c>
      <c r="AT160" s="36" t="str">
        <f t="shared" si="84"/>
        <v/>
      </c>
      <c r="AU160" s="36" t="str">
        <f t="shared" si="85"/>
        <v/>
      </c>
      <c r="AV160" s="55"/>
      <c r="AW160" s="34"/>
      <c r="AX160" s="148"/>
      <c r="AY160" s="34"/>
      <c r="AZ160" s="32" t="str">
        <f t="shared" si="86"/>
        <v/>
      </c>
      <c r="BA160" s="34"/>
      <c r="BB160" s="32" t="str">
        <f t="shared" si="87"/>
        <v/>
      </c>
      <c r="BC160" s="34"/>
      <c r="BD160" s="32" t="str">
        <f t="shared" si="88"/>
        <v/>
      </c>
      <c r="BE160" s="35"/>
      <c r="BF160" s="36" t="str">
        <f t="shared" si="89"/>
        <v/>
      </c>
      <c r="BG160" s="36" t="str">
        <f t="shared" si="90"/>
        <v/>
      </c>
      <c r="BH160" s="36" t="str">
        <f t="shared" si="91"/>
        <v/>
      </c>
      <c r="BI160" s="55"/>
      <c r="BJ160" s="34"/>
      <c r="BK160" s="148"/>
      <c r="BL160" s="34"/>
      <c r="BM160" s="32" t="str">
        <f t="shared" si="92"/>
        <v/>
      </c>
      <c r="BN160" s="34"/>
      <c r="BO160" s="32" t="str">
        <f t="shared" si="93"/>
        <v/>
      </c>
      <c r="BP160" s="34"/>
      <c r="BQ160" s="32" t="str">
        <f t="shared" si="94"/>
        <v/>
      </c>
      <c r="BR160" s="34"/>
      <c r="BS160" s="36" t="str">
        <f t="shared" si="95"/>
        <v/>
      </c>
      <c r="BT160" s="36" t="str">
        <f t="shared" si="96"/>
        <v/>
      </c>
      <c r="BU160" s="36" t="str">
        <f t="shared" si="97"/>
        <v/>
      </c>
      <c r="BV160" s="55"/>
      <c r="BW160" s="36" t="str">
        <f t="shared" si="98"/>
        <v/>
      </c>
      <c r="BX160" s="36" t="str">
        <f t="shared" si="99"/>
        <v/>
      </c>
      <c r="BY160" s="31"/>
      <c r="BZ160" s="38"/>
      <c r="CB160" s="120" t="e">
        <f t="shared" ca="1" si="68"/>
        <v>#VALUE!</v>
      </c>
      <c r="CC160" s="120" t="e">
        <f t="shared" ca="1" si="69"/>
        <v>#VALUE!</v>
      </c>
    </row>
    <row r="161" spans="1:81" s="10" customFormat="1" ht="25.15" customHeight="1" x14ac:dyDescent="0.2">
      <c r="A161" s="52" t="str">
        <f t="shared" si="100"/>
        <v/>
      </c>
      <c r="B161" s="157" t="e">
        <f t="shared" ca="1" si="70"/>
        <v>#VALUE!</v>
      </c>
      <c r="C161" s="157" t="e">
        <f t="shared" ca="1" si="71"/>
        <v>#VALUE!</v>
      </c>
      <c r="D161" s="29"/>
      <c r="E161" s="155" t="str">
        <f ca="1">IFERROR(INDIRECT(ADDRESS(MATCH(D161,CatModules!C:C,0),2,1,1,"CatModules")),"")</f>
        <v/>
      </c>
      <c r="F161" s="96"/>
      <c r="G161" s="156" t="str">
        <f ca="1">IFERROR(INDIRECT(ADDRESS(MATCH(CONCATENATE(E161,"-",F161),CatInt!K:K,0),3,1,1,"CatInt")),"")</f>
        <v/>
      </c>
      <c r="H161" s="45" t="str">
        <f>IF(F161="","",VLOOKUP(F161,#REF!,2,FALSE))</f>
        <v/>
      </c>
      <c r="I161" s="29"/>
      <c r="J161" s="155" t="e">
        <f t="shared" si="72"/>
        <v>#VALUE!</v>
      </c>
      <c r="K161" s="155" t="e">
        <f t="shared" si="73"/>
        <v>#VALUE!</v>
      </c>
      <c r="L161" s="153"/>
      <c r="M161" s="126"/>
      <c r="N161" s="151" t="e">
        <f ca="1">VLOOKUP(M161,CatProd!B:G,6,FALSE)</f>
        <v>#N/A</v>
      </c>
      <c r="O161" s="127"/>
      <c r="P161" s="175" t="e">
        <f ca="1">VLOOKUP(CONCATENATE(N161,"-",O161),CatProdSpec!H:I,2,FALSE)</f>
        <v>#N/A</v>
      </c>
      <c r="Q161" s="30"/>
      <c r="R161" s="149" t="str">
        <f>IFERROR(VLOOKUP(Q161,Setup!D$16:E$25,2,FALSE),"")</f>
        <v/>
      </c>
      <c r="S161" s="51" t="str">
        <f ca="1">IFERROR(IF(OR(I161="",VLOOKUP(I161,CatCostInp!$E$2:$K$88,7,FALSE)=0),"",VLOOKUP(I161,CatCostInp!$E$2:$K$88,7,FALSE)),"")</f>
        <v/>
      </c>
      <c r="T161" s="4" t="e">
        <f>VLOOKUP(U161,#REF!,2,FALSE)</f>
        <v>#REF!</v>
      </c>
      <c r="U161" s="30"/>
      <c r="V161" s="1" t="str">
        <f ca="1">IF(U161=Setup!$C$10,"Grant",IF(Pharmaceuticals!U161=Setup!$C$11,"Local",IF(Pharmaceuticals!U161=Setup!$C$12,"Other","")))</f>
        <v/>
      </c>
      <c r="W161" s="34"/>
      <c r="X161" s="148"/>
      <c r="Y161" s="33"/>
      <c r="Z161" s="36" t="str">
        <f t="shared" si="74"/>
        <v/>
      </c>
      <c r="AA161" s="35"/>
      <c r="AB161" s="32" t="str">
        <f t="shared" si="75"/>
        <v/>
      </c>
      <c r="AC161" s="35"/>
      <c r="AD161" s="32" t="str">
        <f t="shared" si="76"/>
        <v/>
      </c>
      <c r="AE161" s="35"/>
      <c r="AF161" s="36" t="str">
        <f t="shared" si="77"/>
        <v/>
      </c>
      <c r="AG161" s="36" t="str">
        <f t="shared" si="78"/>
        <v/>
      </c>
      <c r="AH161" s="36" t="str">
        <f t="shared" si="79"/>
        <v/>
      </c>
      <c r="AI161" s="55"/>
      <c r="AJ161" s="37"/>
      <c r="AK161" s="148"/>
      <c r="AL161" s="35"/>
      <c r="AM161" s="32" t="str">
        <f t="shared" si="80"/>
        <v/>
      </c>
      <c r="AN161" s="35"/>
      <c r="AO161" s="32" t="str">
        <f t="shared" si="81"/>
        <v/>
      </c>
      <c r="AP161" s="35"/>
      <c r="AQ161" s="32" t="str">
        <f t="shared" si="82"/>
        <v/>
      </c>
      <c r="AR161" s="35"/>
      <c r="AS161" s="36" t="str">
        <f t="shared" si="83"/>
        <v/>
      </c>
      <c r="AT161" s="36" t="str">
        <f t="shared" si="84"/>
        <v/>
      </c>
      <c r="AU161" s="36" t="str">
        <f t="shared" si="85"/>
        <v/>
      </c>
      <c r="AV161" s="55"/>
      <c r="AW161" s="34"/>
      <c r="AX161" s="148"/>
      <c r="AY161" s="34"/>
      <c r="AZ161" s="32" t="str">
        <f t="shared" si="86"/>
        <v/>
      </c>
      <c r="BA161" s="34"/>
      <c r="BB161" s="32" t="str">
        <f t="shared" si="87"/>
        <v/>
      </c>
      <c r="BC161" s="34"/>
      <c r="BD161" s="32" t="str">
        <f t="shared" si="88"/>
        <v/>
      </c>
      <c r="BE161" s="35"/>
      <c r="BF161" s="36" t="str">
        <f t="shared" si="89"/>
        <v/>
      </c>
      <c r="BG161" s="36" t="str">
        <f t="shared" si="90"/>
        <v/>
      </c>
      <c r="BH161" s="36" t="str">
        <f t="shared" si="91"/>
        <v/>
      </c>
      <c r="BI161" s="55"/>
      <c r="BJ161" s="34"/>
      <c r="BK161" s="148"/>
      <c r="BL161" s="34"/>
      <c r="BM161" s="32" t="str">
        <f t="shared" si="92"/>
        <v/>
      </c>
      <c r="BN161" s="34"/>
      <c r="BO161" s="32" t="str">
        <f t="shared" si="93"/>
        <v/>
      </c>
      <c r="BP161" s="34"/>
      <c r="BQ161" s="32" t="str">
        <f t="shared" si="94"/>
        <v/>
      </c>
      <c r="BR161" s="34"/>
      <c r="BS161" s="36" t="str">
        <f t="shared" si="95"/>
        <v/>
      </c>
      <c r="BT161" s="36" t="str">
        <f t="shared" si="96"/>
        <v/>
      </c>
      <c r="BU161" s="36" t="str">
        <f t="shared" si="97"/>
        <v/>
      </c>
      <c r="BV161" s="55"/>
      <c r="BW161" s="36" t="str">
        <f t="shared" si="98"/>
        <v/>
      </c>
      <c r="BX161" s="36" t="str">
        <f t="shared" si="99"/>
        <v/>
      </c>
      <c r="BY161" s="31"/>
      <c r="BZ161" s="38"/>
      <c r="CB161" s="120" t="e">
        <f t="shared" ca="1" si="68"/>
        <v>#VALUE!</v>
      </c>
      <c r="CC161" s="120" t="e">
        <f t="shared" ca="1" si="69"/>
        <v>#VALUE!</v>
      </c>
    </row>
    <row r="162" spans="1:81" s="10" customFormat="1" ht="25.15" customHeight="1" x14ac:dyDescent="0.2">
      <c r="A162" s="52" t="str">
        <f t="shared" si="100"/>
        <v/>
      </c>
      <c r="B162" s="157" t="e">
        <f t="shared" ca="1" si="70"/>
        <v>#VALUE!</v>
      </c>
      <c r="C162" s="157" t="e">
        <f t="shared" ca="1" si="71"/>
        <v>#VALUE!</v>
      </c>
      <c r="D162" s="29"/>
      <c r="E162" s="155" t="str">
        <f ca="1">IFERROR(INDIRECT(ADDRESS(MATCH(D162,CatModules!C:C,0),2,1,1,"CatModules")),"")</f>
        <v/>
      </c>
      <c r="F162" s="96"/>
      <c r="G162" s="156" t="str">
        <f ca="1">IFERROR(INDIRECT(ADDRESS(MATCH(CONCATENATE(E162,"-",F162),CatInt!K:K,0),3,1,1,"CatInt")),"")</f>
        <v/>
      </c>
      <c r="H162" s="45" t="str">
        <f>IF(F162="","",VLOOKUP(F162,#REF!,2,FALSE))</f>
        <v/>
      </c>
      <c r="I162" s="29"/>
      <c r="J162" s="155" t="e">
        <f t="shared" si="72"/>
        <v>#VALUE!</v>
      </c>
      <c r="K162" s="155" t="e">
        <f t="shared" si="73"/>
        <v>#VALUE!</v>
      </c>
      <c r="L162" s="153"/>
      <c r="M162" s="126"/>
      <c r="N162" s="151" t="e">
        <f ca="1">VLOOKUP(M162,CatProd!B:G,6,FALSE)</f>
        <v>#N/A</v>
      </c>
      <c r="O162" s="127"/>
      <c r="P162" s="175" t="e">
        <f ca="1">VLOOKUP(CONCATENATE(N162,"-",O162),CatProdSpec!H:I,2,FALSE)</f>
        <v>#N/A</v>
      </c>
      <c r="Q162" s="30"/>
      <c r="R162" s="149" t="str">
        <f>IFERROR(VLOOKUP(Q162,Setup!D$16:E$25,2,FALSE),"")</f>
        <v/>
      </c>
      <c r="S162" s="51" t="str">
        <f ca="1">IFERROR(IF(OR(I162="",VLOOKUP(I162,CatCostInp!$E$2:$K$88,7,FALSE)=0),"",VLOOKUP(I162,CatCostInp!$E$2:$K$88,7,FALSE)),"")</f>
        <v/>
      </c>
      <c r="T162" s="4" t="e">
        <f>VLOOKUP(U162,#REF!,2,FALSE)</f>
        <v>#REF!</v>
      </c>
      <c r="U162" s="30"/>
      <c r="V162" s="1" t="str">
        <f ca="1">IF(U162=Setup!$C$10,"Grant",IF(Pharmaceuticals!U162=Setup!$C$11,"Local",IF(Pharmaceuticals!U162=Setup!$C$12,"Other","")))</f>
        <v/>
      </c>
      <c r="W162" s="34"/>
      <c r="X162" s="148"/>
      <c r="Y162" s="33"/>
      <c r="Z162" s="36" t="str">
        <f t="shared" si="74"/>
        <v/>
      </c>
      <c r="AA162" s="35"/>
      <c r="AB162" s="32" t="str">
        <f t="shared" si="75"/>
        <v/>
      </c>
      <c r="AC162" s="35"/>
      <c r="AD162" s="32" t="str">
        <f t="shared" si="76"/>
        <v/>
      </c>
      <c r="AE162" s="35"/>
      <c r="AF162" s="36" t="str">
        <f t="shared" si="77"/>
        <v/>
      </c>
      <c r="AG162" s="36" t="str">
        <f t="shared" si="78"/>
        <v/>
      </c>
      <c r="AH162" s="36" t="str">
        <f t="shared" si="79"/>
        <v/>
      </c>
      <c r="AI162" s="55"/>
      <c r="AJ162" s="37"/>
      <c r="AK162" s="148"/>
      <c r="AL162" s="35"/>
      <c r="AM162" s="32" t="str">
        <f t="shared" si="80"/>
        <v/>
      </c>
      <c r="AN162" s="35"/>
      <c r="AO162" s="32" t="str">
        <f t="shared" si="81"/>
        <v/>
      </c>
      <c r="AP162" s="35"/>
      <c r="AQ162" s="32" t="str">
        <f t="shared" si="82"/>
        <v/>
      </c>
      <c r="AR162" s="35"/>
      <c r="AS162" s="36" t="str">
        <f t="shared" si="83"/>
        <v/>
      </c>
      <c r="AT162" s="36" t="str">
        <f t="shared" si="84"/>
        <v/>
      </c>
      <c r="AU162" s="36" t="str">
        <f t="shared" si="85"/>
        <v/>
      </c>
      <c r="AV162" s="55"/>
      <c r="AW162" s="34"/>
      <c r="AX162" s="148"/>
      <c r="AY162" s="34"/>
      <c r="AZ162" s="32" t="str">
        <f t="shared" si="86"/>
        <v/>
      </c>
      <c r="BA162" s="34"/>
      <c r="BB162" s="32" t="str">
        <f t="shared" si="87"/>
        <v/>
      </c>
      <c r="BC162" s="34"/>
      <c r="BD162" s="32" t="str">
        <f t="shared" si="88"/>
        <v/>
      </c>
      <c r="BE162" s="35"/>
      <c r="BF162" s="36" t="str">
        <f t="shared" si="89"/>
        <v/>
      </c>
      <c r="BG162" s="36" t="str">
        <f t="shared" si="90"/>
        <v/>
      </c>
      <c r="BH162" s="36" t="str">
        <f t="shared" si="91"/>
        <v/>
      </c>
      <c r="BI162" s="55"/>
      <c r="BJ162" s="34"/>
      <c r="BK162" s="148"/>
      <c r="BL162" s="34"/>
      <c r="BM162" s="32" t="str">
        <f t="shared" si="92"/>
        <v/>
      </c>
      <c r="BN162" s="34"/>
      <c r="BO162" s="32" t="str">
        <f t="shared" si="93"/>
        <v/>
      </c>
      <c r="BP162" s="34"/>
      <c r="BQ162" s="32" t="str">
        <f t="shared" si="94"/>
        <v/>
      </c>
      <c r="BR162" s="34"/>
      <c r="BS162" s="36" t="str">
        <f t="shared" si="95"/>
        <v/>
      </c>
      <c r="BT162" s="36" t="str">
        <f t="shared" si="96"/>
        <v/>
      </c>
      <c r="BU162" s="36" t="str">
        <f t="shared" si="97"/>
        <v/>
      </c>
      <c r="BV162" s="55"/>
      <c r="BW162" s="36" t="str">
        <f t="shared" si="98"/>
        <v/>
      </c>
      <c r="BX162" s="36" t="str">
        <f t="shared" si="99"/>
        <v/>
      </c>
      <c r="BY162" s="31"/>
      <c r="BZ162" s="38"/>
      <c r="CB162" s="120" t="e">
        <f t="shared" ca="1" si="68"/>
        <v>#VALUE!</v>
      </c>
      <c r="CC162" s="120" t="e">
        <f t="shared" ca="1" si="69"/>
        <v>#VALUE!</v>
      </c>
    </row>
    <row r="163" spans="1:81" s="10" customFormat="1" ht="25.15" customHeight="1" x14ac:dyDescent="0.2">
      <c r="A163" s="52" t="str">
        <f t="shared" si="100"/>
        <v/>
      </c>
      <c r="B163" s="157" t="e">
        <f t="shared" ca="1" si="70"/>
        <v>#VALUE!</v>
      </c>
      <c r="C163" s="157" t="e">
        <f t="shared" ca="1" si="71"/>
        <v>#VALUE!</v>
      </c>
      <c r="D163" s="29"/>
      <c r="E163" s="155" t="str">
        <f ca="1">IFERROR(INDIRECT(ADDRESS(MATCH(D163,CatModules!C:C,0),2,1,1,"CatModules")),"")</f>
        <v/>
      </c>
      <c r="F163" s="96"/>
      <c r="G163" s="156" t="str">
        <f ca="1">IFERROR(INDIRECT(ADDRESS(MATCH(CONCATENATE(E163,"-",F163),CatInt!K:K,0),3,1,1,"CatInt")),"")</f>
        <v/>
      </c>
      <c r="H163" s="45" t="str">
        <f>IF(F163="","",VLOOKUP(F163,#REF!,2,FALSE))</f>
        <v/>
      </c>
      <c r="I163" s="29"/>
      <c r="J163" s="155" t="e">
        <f t="shared" si="72"/>
        <v>#VALUE!</v>
      </c>
      <c r="K163" s="155" t="e">
        <f t="shared" si="73"/>
        <v>#VALUE!</v>
      </c>
      <c r="L163" s="153"/>
      <c r="M163" s="126"/>
      <c r="N163" s="151" t="e">
        <f ca="1">VLOOKUP(M163,CatProd!B:G,6,FALSE)</f>
        <v>#N/A</v>
      </c>
      <c r="O163" s="127"/>
      <c r="P163" s="175" t="e">
        <f ca="1">VLOOKUP(CONCATENATE(N163,"-",O163),CatProdSpec!H:I,2,FALSE)</f>
        <v>#N/A</v>
      </c>
      <c r="Q163" s="30"/>
      <c r="R163" s="149" t="str">
        <f>IFERROR(VLOOKUP(Q163,Setup!D$16:E$25,2,FALSE),"")</f>
        <v/>
      </c>
      <c r="S163" s="51" t="str">
        <f ca="1">IFERROR(IF(OR(I163="",VLOOKUP(I163,CatCostInp!$E$2:$K$88,7,FALSE)=0),"",VLOOKUP(I163,CatCostInp!$E$2:$K$88,7,FALSE)),"")</f>
        <v/>
      </c>
      <c r="T163" s="4" t="e">
        <f>VLOOKUP(U163,#REF!,2,FALSE)</f>
        <v>#REF!</v>
      </c>
      <c r="U163" s="30"/>
      <c r="V163" s="1" t="str">
        <f ca="1">IF(U163=Setup!$C$10,"Grant",IF(Pharmaceuticals!U163=Setup!$C$11,"Local",IF(Pharmaceuticals!U163=Setup!$C$12,"Other","")))</f>
        <v/>
      </c>
      <c r="W163" s="34"/>
      <c r="X163" s="148"/>
      <c r="Y163" s="33"/>
      <c r="Z163" s="36" t="str">
        <f t="shared" si="74"/>
        <v/>
      </c>
      <c r="AA163" s="35"/>
      <c r="AB163" s="32" t="str">
        <f t="shared" si="75"/>
        <v/>
      </c>
      <c r="AC163" s="35"/>
      <c r="AD163" s="32" t="str">
        <f t="shared" si="76"/>
        <v/>
      </c>
      <c r="AE163" s="35"/>
      <c r="AF163" s="36" t="str">
        <f t="shared" si="77"/>
        <v/>
      </c>
      <c r="AG163" s="36" t="str">
        <f t="shared" si="78"/>
        <v/>
      </c>
      <c r="AH163" s="36" t="str">
        <f t="shared" si="79"/>
        <v/>
      </c>
      <c r="AI163" s="55"/>
      <c r="AJ163" s="37"/>
      <c r="AK163" s="148"/>
      <c r="AL163" s="35"/>
      <c r="AM163" s="32" t="str">
        <f t="shared" si="80"/>
        <v/>
      </c>
      <c r="AN163" s="35"/>
      <c r="AO163" s="32" t="str">
        <f t="shared" si="81"/>
        <v/>
      </c>
      <c r="AP163" s="35"/>
      <c r="AQ163" s="32" t="str">
        <f t="shared" si="82"/>
        <v/>
      </c>
      <c r="AR163" s="35"/>
      <c r="AS163" s="36" t="str">
        <f t="shared" si="83"/>
        <v/>
      </c>
      <c r="AT163" s="36" t="str">
        <f t="shared" si="84"/>
        <v/>
      </c>
      <c r="AU163" s="36" t="str">
        <f t="shared" si="85"/>
        <v/>
      </c>
      <c r="AV163" s="55"/>
      <c r="AW163" s="34"/>
      <c r="AX163" s="148"/>
      <c r="AY163" s="34"/>
      <c r="AZ163" s="32" t="str">
        <f t="shared" si="86"/>
        <v/>
      </c>
      <c r="BA163" s="34"/>
      <c r="BB163" s="32" t="str">
        <f t="shared" si="87"/>
        <v/>
      </c>
      <c r="BC163" s="34"/>
      <c r="BD163" s="32" t="str">
        <f t="shared" si="88"/>
        <v/>
      </c>
      <c r="BE163" s="35"/>
      <c r="BF163" s="36" t="str">
        <f t="shared" si="89"/>
        <v/>
      </c>
      <c r="BG163" s="36" t="str">
        <f t="shared" si="90"/>
        <v/>
      </c>
      <c r="BH163" s="36" t="str">
        <f t="shared" si="91"/>
        <v/>
      </c>
      <c r="BI163" s="55"/>
      <c r="BJ163" s="34"/>
      <c r="BK163" s="148"/>
      <c r="BL163" s="34"/>
      <c r="BM163" s="32" t="str">
        <f t="shared" si="92"/>
        <v/>
      </c>
      <c r="BN163" s="34"/>
      <c r="BO163" s="32" t="str">
        <f t="shared" si="93"/>
        <v/>
      </c>
      <c r="BP163" s="34"/>
      <c r="BQ163" s="32" t="str">
        <f t="shared" si="94"/>
        <v/>
      </c>
      <c r="BR163" s="34"/>
      <c r="BS163" s="36" t="str">
        <f t="shared" si="95"/>
        <v/>
      </c>
      <c r="BT163" s="36" t="str">
        <f t="shared" si="96"/>
        <v/>
      </c>
      <c r="BU163" s="36" t="str">
        <f t="shared" si="97"/>
        <v/>
      </c>
      <c r="BV163" s="55"/>
      <c r="BW163" s="36" t="str">
        <f t="shared" si="98"/>
        <v/>
      </c>
      <c r="BX163" s="36" t="str">
        <f t="shared" si="99"/>
        <v/>
      </c>
      <c r="BY163" s="31"/>
      <c r="BZ163" s="38"/>
      <c r="CB163" s="120" t="e">
        <f t="shared" ca="1" si="68"/>
        <v>#VALUE!</v>
      </c>
      <c r="CC163" s="120" t="e">
        <f t="shared" ca="1" si="69"/>
        <v>#VALUE!</v>
      </c>
    </row>
    <row r="164" spans="1:81" s="10" customFormat="1" ht="25.15" customHeight="1" x14ac:dyDescent="0.2">
      <c r="A164" s="52" t="str">
        <f t="shared" si="100"/>
        <v/>
      </c>
      <c r="B164" s="157" t="e">
        <f t="shared" ca="1" si="70"/>
        <v>#VALUE!</v>
      </c>
      <c r="C164" s="157" t="e">
        <f t="shared" ca="1" si="71"/>
        <v>#VALUE!</v>
      </c>
      <c r="D164" s="29"/>
      <c r="E164" s="155" t="str">
        <f ca="1">IFERROR(INDIRECT(ADDRESS(MATCH(D164,CatModules!C:C,0),2,1,1,"CatModules")),"")</f>
        <v/>
      </c>
      <c r="F164" s="96"/>
      <c r="G164" s="156" t="str">
        <f ca="1">IFERROR(INDIRECT(ADDRESS(MATCH(CONCATENATE(E164,"-",F164),CatInt!K:K,0),3,1,1,"CatInt")),"")</f>
        <v/>
      </c>
      <c r="H164" s="45" t="str">
        <f>IF(F164="","",VLOOKUP(F164,#REF!,2,FALSE))</f>
        <v/>
      </c>
      <c r="I164" s="29"/>
      <c r="J164" s="155" t="e">
        <f t="shared" si="72"/>
        <v>#VALUE!</v>
      </c>
      <c r="K164" s="155" t="e">
        <f t="shared" si="73"/>
        <v>#VALUE!</v>
      </c>
      <c r="L164" s="153"/>
      <c r="M164" s="126"/>
      <c r="N164" s="151" t="e">
        <f ca="1">VLOOKUP(M164,CatProd!B:G,6,FALSE)</f>
        <v>#N/A</v>
      </c>
      <c r="O164" s="127"/>
      <c r="P164" s="175" t="e">
        <f ca="1">VLOOKUP(CONCATENATE(N164,"-",O164),CatProdSpec!H:I,2,FALSE)</f>
        <v>#N/A</v>
      </c>
      <c r="Q164" s="30"/>
      <c r="R164" s="149" t="str">
        <f>IFERROR(VLOOKUP(Q164,Setup!D$16:E$25,2,FALSE),"")</f>
        <v/>
      </c>
      <c r="S164" s="51" t="str">
        <f ca="1">IFERROR(IF(OR(I164="",VLOOKUP(I164,CatCostInp!$E$2:$K$88,7,FALSE)=0),"",VLOOKUP(I164,CatCostInp!$E$2:$K$88,7,FALSE)),"")</f>
        <v/>
      </c>
      <c r="T164" s="4" t="e">
        <f>VLOOKUP(U164,#REF!,2,FALSE)</f>
        <v>#REF!</v>
      </c>
      <c r="U164" s="30"/>
      <c r="V164" s="1" t="str">
        <f ca="1">IF(U164=Setup!$C$10,"Grant",IF(Pharmaceuticals!U164=Setup!$C$11,"Local",IF(Pharmaceuticals!U164=Setup!$C$12,"Other","")))</f>
        <v/>
      </c>
      <c r="W164" s="34"/>
      <c r="X164" s="148"/>
      <c r="Y164" s="33"/>
      <c r="Z164" s="36" t="str">
        <f t="shared" si="74"/>
        <v/>
      </c>
      <c r="AA164" s="35"/>
      <c r="AB164" s="32" t="str">
        <f t="shared" si="75"/>
        <v/>
      </c>
      <c r="AC164" s="35"/>
      <c r="AD164" s="32" t="str">
        <f t="shared" si="76"/>
        <v/>
      </c>
      <c r="AE164" s="35"/>
      <c r="AF164" s="36" t="str">
        <f t="shared" si="77"/>
        <v/>
      </c>
      <c r="AG164" s="36" t="str">
        <f t="shared" si="78"/>
        <v/>
      </c>
      <c r="AH164" s="36" t="str">
        <f t="shared" si="79"/>
        <v/>
      </c>
      <c r="AI164" s="55"/>
      <c r="AJ164" s="37"/>
      <c r="AK164" s="148"/>
      <c r="AL164" s="35"/>
      <c r="AM164" s="32" t="str">
        <f t="shared" si="80"/>
        <v/>
      </c>
      <c r="AN164" s="35"/>
      <c r="AO164" s="32" t="str">
        <f t="shared" si="81"/>
        <v/>
      </c>
      <c r="AP164" s="35"/>
      <c r="AQ164" s="32" t="str">
        <f t="shared" si="82"/>
        <v/>
      </c>
      <c r="AR164" s="35"/>
      <c r="AS164" s="36" t="str">
        <f t="shared" si="83"/>
        <v/>
      </c>
      <c r="AT164" s="36" t="str">
        <f t="shared" si="84"/>
        <v/>
      </c>
      <c r="AU164" s="36" t="str">
        <f t="shared" si="85"/>
        <v/>
      </c>
      <c r="AV164" s="55"/>
      <c r="AW164" s="34"/>
      <c r="AX164" s="148"/>
      <c r="AY164" s="34"/>
      <c r="AZ164" s="32" t="str">
        <f t="shared" si="86"/>
        <v/>
      </c>
      <c r="BA164" s="34"/>
      <c r="BB164" s="32" t="str">
        <f t="shared" si="87"/>
        <v/>
      </c>
      <c r="BC164" s="34"/>
      <c r="BD164" s="32" t="str">
        <f t="shared" si="88"/>
        <v/>
      </c>
      <c r="BE164" s="35"/>
      <c r="BF164" s="36" t="str">
        <f t="shared" si="89"/>
        <v/>
      </c>
      <c r="BG164" s="36" t="str">
        <f t="shared" si="90"/>
        <v/>
      </c>
      <c r="BH164" s="36" t="str">
        <f t="shared" si="91"/>
        <v/>
      </c>
      <c r="BI164" s="55"/>
      <c r="BJ164" s="34"/>
      <c r="BK164" s="148"/>
      <c r="BL164" s="34"/>
      <c r="BM164" s="32" t="str">
        <f t="shared" si="92"/>
        <v/>
      </c>
      <c r="BN164" s="34"/>
      <c r="BO164" s="32" t="str">
        <f t="shared" si="93"/>
        <v/>
      </c>
      <c r="BP164" s="34"/>
      <c r="BQ164" s="32" t="str">
        <f t="shared" si="94"/>
        <v/>
      </c>
      <c r="BR164" s="34"/>
      <c r="BS164" s="36" t="str">
        <f t="shared" si="95"/>
        <v/>
      </c>
      <c r="BT164" s="36" t="str">
        <f t="shared" si="96"/>
        <v/>
      </c>
      <c r="BU164" s="36" t="str">
        <f t="shared" si="97"/>
        <v/>
      </c>
      <c r="BV164" s="55"/>
      <c r="BW164" s="36" t="str">
        <f t="shared" si="98"/>
        <v/>
      </c>
      <c r="BX164" s="36" t="str">
        <f t="shared" si="99"/>
        <v/>
      </c>
      <c r="BY164" s="31"/>
      <c r="BZ164" s="38"/>
      <c r="CB164" s="120" t="e">
        <f t="shared" ca="1" si="68"/>
        <v>#VALUE!</v>
      </c>
      <c r="CC164" s="120" t="e">
        <f t="shared" ca="1" si="69"/>
        <v>#VALUE!</v>
      </c>
    </row>
    <row r="165" spans="1:81" s="10" customFormat="1" ht="25.15" customHeight="1" x14ac:dyDescent="0.2">
      <c r="A165" s="52" t="str">
        <f t="shared" si="100"/>
        <v/>
      </c>
      <c r="B165" s="157" t="e">
        <f t="shared" ca="1" si="70"/>
        <v>#VALUE!</v>
      </c>
      <c r="C165" s="157" t="e">
        <f t="shared" ca="1" si="71"/>
        <v>#VALUE!</v>
      </c>
      <c r="D165" s="29"/>
      <c r="E165" s="155" t="str">
        <f ca="1">IFERROR(INDIRECT(ADDRESS(MATCH(D165,CatModules!C:C,0),2,1,1,"CatModules")),"")</f>
        <v/>
      </c>
      <c r="F165" s="96"/>
      <c r="G165" s="156" t="str">
        <f ca="1">IFERROR(INDIRECT(ADDRESS(MATCH(CONCATENATE(E165,"-",F165),CatInt!K:K,0),3,1,1,"CatInt")),"")</f>
        <v/>
      </c>
      <c r="H165" s="45" t="str">
        <f>IF(F165="","",VLOOKUP(F165,#REF!,2,FALSE))</f>
        <v/>
      </c>
      <c r="I165" s="29"/>
      <c r="J165" s="155" t="e">
        <f t="shared" si="72"/>
        <v>#VALUE!</v>
      </c>
      <c r="K165" s="155" t="e">
        <f t="shared" si="73"/>
        <v>#VALUE!</v>
      </c>
      <c r="L165" s="153"/>
      <c r="M165" s="126"/>
      <c r="N165" s="151" t="e">
        <f ca="1">VLOOKUP(M165,CatProd!B:G,6,FALSE)</f>
        <v>#N/A</v>
      </c>
      <c r="O165" s="127"/>
      <c r="P165" s="175" t="e">
        <f ca="1">VLOOKUP(CONCATENATE(N165,"-",O165),CatProdSpec!H:I,2,FALSE)</f>
        <v>#N/A</v>
      </c>
      <c r="Q165" s="30"/>
      <c r="R165" s="149" t="str">
        <f>IFERROR(VLOOKUP(Q165,Setup!D$16:E$25,2,FALSE),"")</f>
        <v/>
      </c>
      <c r="S165" s="51" t="str">
        <f ca="1">IFERROR(IF(OR(I165="",VLOOKUP(I165,CatCostInp!$E$2:$K$88,7,FALSE)=0),"",VLOOKUP(I165,CatCostInp!$E$2:$K$88,7,FALSE)),"")</f>
        <v/>
      </c>
      <c r="T165" s="4" t="e">
        <f>VLOOKUP(U165,#REF!,2,FALSE)</f>
        <v>#REF!</v>
      </c>
      <c r="U165" s="30"/>
      <c r="V165" s="1" t="str">
        <f ca="1">IF(U165=Setup!$C$10,"Grant",IF(Pharmaceuticals!U165=Setup!$C$11,"Local",IF(Pharmaceuticals!U165=Setup!$C$12,"Other","")))</f>
        <v/>
      </c>
      <c r="W165" s="34"/>
      <c r="X165" s="148"/>
      <c r="Y165" s="33"/>
      <c r="Z165" s="36" t="str">
        <f t="shared" si="74"/>
        <v/>
      </c>
      <c r="AA165" s="35"/>
      <c r="AB165" s="32" t="str">
        <f t="shared" si="75"/>
        <v/>
      </c>
      <c r="AC165" s="35"/>
      <c r="AD165" s="32" t="str">
        <f t="shared" si="76"/>
        <v/>
      </c>
      <c r="AE165" s="35"/>
      <c r="AF165" s="36" t="str">
        <f t="shared" si="77"/>
        <v/>
      </c>
      <c r="AG165" s="36" t="str">
        <f t="shared" si="78"/>
        <v/>
      </c>
      <c r="AH165" s="36" t="str">
        <f t="shared" si="79"/>
        <v/>
      </c>
      <c r="AI165" s="55"/>
      <c r="AJ165" s="37"/>
      <c r="AK165" s="148"/>
      <c r="AL165" s="35"/>
      <c r="AM165" s="32" t="str">
        <f t="shared" si="80"/>
        <v/>
      </c>
      <c r="AN165" s="35"/>
      <c r="AO165" s="32" t="str">
        <f t="shared" si="81"/>
        <v/>
      </c>
      <c r="AP165" s="35"/>
      <c r="AQ165" s="32" t="str">
        <f t="shared" si="82"/>
        <v/>
      </c>
      <c r="AR165" s="35"/>
      <c r="AS165" s="36" t="str">
        <f t="shared" si="83"/>
        <v/>
      </c>
      <c r="AT165" s="36" t="str">
        <f t="shared" si="84"/>
        <v/>
      </c>
      <c r="AU165" s="36" t="str">
        <f t="shared" si="85"/>
        <v/>
      </c>
      <c r="AV165" s="55"/>
      <c r="AW165" s="34"/>
      <c r="AX165" s="148"/>
      <c r="AY165" s="34"/>
      <c r="AZ165" s="32" t="str">
        <f t="shared" si="86"/>
        <v/>
      </c>
      <c r="BA165" s="34"/>
      <c r="BB165" s="32" t="str">
        <f t="shared" si="87"/>
        <v/>
      </c>
      <c r="BC165" s="34"/>
      <c r="BD165" s="32" t="str">
        <f t="shared" si="88"/>
        <v/>
      </c>
      <c r="BE165" s="35"/>
      <c r="BF165" s="36" t="str">
        <f t="shared" si="89"/>
        <v/>
      </c>
      <c r="BG165" s="36" t="str">
        <f t="shared" si="90"/>
        <v/>
      </c>
      <c r="BH165" s="36" t="str">
        <f t="shared" si="91"/>
        <v/>
      </c>
      <c r="BI165" s="55"/>
      <c r="BJ165" s="34"/>
      <c r="BK165" s="148"/>
      <c r="BL165" s="34"/>
      <c r="BM165" s="32" t="str">
        <f t="shared" si="92"/>
        <v/>
      </c>
      <c r="BN165" s="34"/>
      <c r="BO165" s="32" t="str">
        <f t="shared" si="93"/>
        <v/>
      </c>
      <c r="BP165" s="34"/>
      <c r="BQ165" s="32" t="str">
        <f t="shared" si="94"/>
        <v/>
      </c>
      <c r="BR165" s="34"/>
      <c r="BS165" s="36" t="str">
        <f t="shared" si="95"/>
        <v/>
      </c>
      <c r="BT165" s="36" t="str">
        <f t="shared" si="96"/>
        <v/>
      </c>
      <c r="BU165" s="36" t="str">
        <f t="shared" si="97"/>
        <v/>
      </c>
      <c r="BV165" s="55"/>
      <c r="BW165" s="36" t="str">
        <f t="shared" si="98"/>
        <v/>
      </c>
      <c r="BX165" s="36" t="str">
        <f t="shared" si="99"/>
        <v/>
      </c>
      <c r="BY165" s="31"/>
      <c r="BZ165" s="38"/>
      <c r="CB165" s="120" t="e">
        <f t="shared" ca="1" si="68"/>
        <v>#VALUE!</v>
      </c>
      <c r="CC165" s="120" t="e">
        <f t="shared" ca="1" si="69"/>
        <v>#VALUE!</v>
      </c>
    </row>
    <row r="166" spans="1:81" s="10" customFormat="1" ht="25.15" customHeight="1" x14ac:dyDescent="0.2">
      <c r="A166" s="52" t="str">
        <f t="shared" si="100"/>
        <v/>
      </c>
      <c r="B166" s="157" t="e">
        <f t="shared" ca="1" si="70"/>
        <v>#VALUE!</v>
      </c>
      <c r="C166" s="157" t="e">
        <f t="shared" ca="1" si="71"/>
        <v>#VALUE!</v>
      </c>
      <c r="D166" s="29"/>
      <c r="E166" s="155" t="str">
        <f ca="1">IFERROR(INDIRECT(ADDRESS(MATCH(D166,CatModules!C:C,0),2,1,1,"CatModules")),"")</f>
        <v/>
      </c>
      <c r="F166" s="96"/>
      <c r="G166" s="156" t="str">
        <f ca="1">IFERROR(INDIRECT(ADDRESS(MATCH(CONCATENATE(E166,"-",F166),CatInt!K:K,0),3,1,1,"CatInt")),"")</f>
        <v/>
      </c>
      <c r="H166" s="45" t="str">
        <f>IF(F166="","",VLOOKUP(F166,#REF!,2,FALSE))</f>
        <v/>
      </c>
      <c r="I166" s="29"/>
      <c r="J166" s="155" t="e">
        <f t="shared" si="72"/>
        <v>#VALUE!</v>
      </c>
      <c r="K166" s="155" t="e">
        <f t="shared" si="73"/>
        <v>#VALUE!</v>
      </c>
      <c r="L166" s="153"/>
      <c r="M166" s="126"/>
      <c r="N166" s="151" t="e">
        <f ca="1">VLOOKUP(M166,CatProd!B:G,6,FALSE)</f>
        <v>#N/A</v>
      </c>
      <c r="O166" s="127"/>
      <c r="P166" s="175" t="e">
        <f ca="1">VLOOKUP(CONCATENATE(N166,"-",O166),CatProdSpec!H:I,2,FALSE)</f>
        <v>#N/A</v>
      </c>
      <c r="Q166" s="30"/>
      <c r="R166" s="149" t="str">
        <f>IFERROR(VLOOKUP(Q166,Setup!D$16:E$25,2,FALSE),"")</f>
        <v/>
      </c>
      <c r="S166" s="51" t="str">
        <f ca="1">IFERROR(IF(OR(I166="",VLOOKUP(I166,CatCostInp!$E$2:$K$88,7,FALSE)=0),"",VLOOKUP(I166,CatCostInp!$E$2:$K$88,7,FALSE)),"")</f>
        <v/>
      </c>
      <c r="T166" s="4" t="e">
        <f>VLOOKUP(U166,#REF!,2,FALSE)</f>
        <v>#REF!</v>
      </c>
      <c r="U166" s="30"/>
      <c r="V166" s="1" t="str">
        <f ca="1">IF(U166=Setup!$C$10,"Grant",IF(Pharmaceuticals!U166=Setup!$C$11,"Local",IF(Pharmaceuticals!U166=Setup!$C$12,"Other","")))</f>
        <v/>
      </c>
      <c r="W166" s="34"/>
      <c r="X166" s="148"/>
      <c r="Y166" s="33"/>
      <c r="Z166" s="36" t="str">
        <f t="shared" si="74"/>
        <v/>
      </c>
      <c r="AA166" s="35"/>
      <c r="AB166" s="32" t="str">
        <f t="shared" si="75"/>
        <v/>
      </c>
      <c r="AC166" s="35"/>
      <c r="AD166" s="32" t="str">
        <f t="shared" si="76"/>
        <v/>
      </c>
      <c r="AE166" s="35"/>
      <c r="AF166" s="36" t="str">
        <f t="shared" si="77"/>
        <v/>
      </c>
      <c r="AG166" s="36" t="str">
        <f t="shared" si="78"/>
        <v/>
      </c>
      <c r="AH166" s="36" t="str">
        <f t="shared" si="79"/>
        <v/>
      </c>
      <c r="AI166" s="55"/>
      <c r="AJ166" s="37"/>
      <c r="AK166" s="148"/>
      <c r="AL166" s="35"/>
      <c r="AM166" s="32" t="str">
        <f t="shared" si="80"/>
        <v/>
      </c>
      <c r="AN166" s="35"/>
      <c r="AO166" s="32" t="str">
        <f t="shared" si="81"/>
        <v/>
      </c>
      <c r="AP166" s="35"/>
      <c r="AQ166" s="32" t="str">
        <f t="shared" si="82"/>
        <v/>
      </c>
      <c r="AR166" s="35"/>
      <c r="AS166" s="36" t="str">
        <f t="shared" si="83"/>
        <v/>
      </c>
      <c r="AT166" s="36" t="str">
        <f t="shared" si="84"/>
        <v/>
      </c>
      <c r="AU166" s="36" t="str">
        <f t="shared" si="85"/>
        <v/>
      </c>
      <c r="AV166" s="55"/>
      <c r="AW166" s="34"/>
      <c r="AX166" s="148"/>
      <c r="AY166" s="34"/>
      <c r="AZ166" s="32" t="str">
        <f t="shared" si="86"/>
        <v/>
      </c>
      <c r="BA166" s="34"/>
      <c r="BB166" s="32" t="str">
        <f t="shared" si="87"/>
        <v/>
      </c>
      <c r="BC166" s="34"/>
      <c r="BD166" s="32" t="str">
        <f t="shared" si="88"/>
        <v/>
      </c>
      <c r="BE166" s="35"/>
      <c r="BF166" s="36" t="str">
        <f t="shared" si="89"/>
        <v/>
      </c>
      <c r="BG166" s="36" t="str">
        <f t="shared" si="90"/>
        <v/>
      </c>
      <c r="BH166" s="36" t="str">
        <f t="shared" si="91"/>
        <v/>
      </c>
      <c r="BI166" s="55"/>
      <c r="BJ166" s="34"/>
      <c r="BK166" s="148"/>
      <c r="BL166" s="34"/>
      <c r="BM166" s="32" t="str">
        <f t="shared" si="92"/>
        <v/>
      </c>
      <c r="BN166" s="34"/>
      <c r="BO166" s="32" t="str">
        <f t="shared" si="93"/>
        <v/>
      </c>
      <c r="BP166" s="34"/>
      <c r="BQ166" s="32" t="str">
        <f t="shared" si="94"/>
        <v/>
      </c>
      <c r="BR166" s="34"/>
      <c r="BS166" s="36" t="str">
        <f t="shared" si="95"/>
        <v/>
      </c>
      <c r="BT166" s="36" t="str">
        <f t="shared" si="96"/>
        <v/>
      </c>
      <c r="BU166" s="36" t="str">
        <f t="shared" si="97"/>
        <v/>
      </c>
      <c r="BV166" s="55"/>
      <c r="BW166" s="36" t="str">
        <f t="shared" si="98"/>
        <v/>
      </c>
      <c r="BX166" s="36" t="str">
        <f t="shared" si="99"/>
        <v/>
      </c>
      <c r="BY166" s="31"/>
      <c r="BZ166" s="38"/>
      <c r="CB166" s="120" t="e">
        <f t="shared" ca="1" si="68"/>
        <v>#VALUE!</v>
      </c>
      <c r="CC166" s="120" t="e">
        <f t="shared" ca="1" si="69"/>
        <v>#VALUE!</v>
      </c>
    </row>
    <row r="167" spans="1:81" s="10" customFormat="1" ht="25.15" customHeight="1" x14ac:dyDescent="0.2">
      <c r="A167" s="52" t="str">
        <f t="shared" si="100"/>
        <v/>
      </c>
      <c r="B167" s="157" t="e">
        <f t="shared" ca="1" si="70"/>
        <v>#VALUE!</v>
      </c>
      <c r="C167" s="157" t="e">
        <f t="shared" ca="1" si="71"/>
        <v>#VALUE!</v>
      </c>
      <c r="D167" s="29"/>
      <c r="E167" s="155" t="str">
        <f ca="1">IFERROR(INDIRECT(ADDRESS(MATCH(D167,CatModules!C:C,0),2,1,1,"CatModules")),"")</f>
        <v/>
      </c>
      <c r="F167" s="96"/>
      <c r="G167" s="156" t="str">
        <f ca="1">IFERROR(INDIRECT(ADDRESS(MATCH(CONCATENATE(E167,"-",F167),CatInt!K:K,0),3,1,1,"CatInt")),"")</f>
        <v/>
      </c>
      <c r="H167" s="45" t="str">
        <f>IF(F167="","",VLOOKUP(F167,#REF!,2,FALSE))</f>
        <v/>
      </c>
      <c r="I167" s="29"/>
      <c r="J167" s="155" t="e">
        <f t="shared" si="72"/>
        <v>#VALUE!</v>
      </c>
      <c r="K167" s="155" t="e">
        <f t="shared" si="73"/>
        <v>#VALUE!</v>
      </c>
      <c r="L167" s="153"/>
      <c r="M167" s="126"/>
      <c r="N167" s="151" t="e">
        <f ca="1">VLOOKUP(M167,CatProd!B:G,6,FALSE)</f>
        <v>#N/A</v>
      </c>
      <c r="O167" s="127"/>
      <c r="P167" s="175" t="e">
        <f ca="1">VLOOKUP(CONCATENATE(N167,"-",O167),CatProdSpec!H:I,2,FALSE)</f>
        <v>#N/A</v>
      </c>
      <c r="Q167" s="30"/>
      <c r="R167" s="149" t="str">
        <f>IFERROR(VLOOKUP(Q167,Setup!D$16:E$25,2,FALSE),"")</f>
        <v/>
      </c>
      <c r="S167" s="51" t="str">
        <f ca="1">IFERROR(IF(OR(I167="",VLOOKUP(I167,CatCostInp!$E$2:$K$88,7,FALSE)=0),"",VLOOKUP(I167,CatCostInp!$E$2:$K$88,7,FALSE)),"")</f>
        <v/>
      </c>
      <c r="T167" s="4" t="e">
        <f>VLOOKUP(U167,#REF!,2,FALSE)</f>
        <v>#REF!</v>
      </c>
      <c r="U167" s="30"/>
      <c r="V167" s="1" t="str">
        <f ca="1">IF(U167=Setup!$C$10,"Grant",IF(Pharmaceuticals!U167=Setup!$C$11,"Local",IF(Pharmaceuticals!U167=Setup!$C$12,"Other","")))</f>
        <v/>
      </c>
      <c r="W167" s="34"/>
      <c r="X167" s="148"/>
      <c r="Y167" s="33"/>
      <c r="Z167" s="36" t="str">
        <f t="shared" si="74"/>
        <v/>
      </c>
      <c r="AA167" s="35"/>
      <c r="AB167" s="32" t="str">
        <f t="shared" si="75"/>
        <v/>
      </c>
      <c r="AC167" s="35"/>
      <c r="AD167" s="32" t="str">
        <f t="shared" si="76"/>
        <v/>
      </c>
      <c r="AE167" s="35"/>
      <c r="AF167" s="36" t="str">
        <f t="shared" si="77"/>
        <v/>
      </c>
      <c r="AG167" s="36" t="str">
        <f t="shared" si="78"/>
        <v/>
      </c>
      <c r="AH167" s="36" t="str">
        <f t="shared" si="79"/>
        <v/>
      </c>
      <c r="AI167" s="55"/>
      <c r="AJ167" s="37"/>
      <c r="AK167" s="148"/>
      <c r="AL167" s="35"/>
      <c r="AM167" s="32" t="str">
        <f t="shared" si="80"/>
        <v/>
      </c>
      <c r="AN167" s="35"/>
      <c r="AO167" s="32" t="str">
        <f t="shared" si="81"/>
        <v/>
      </c>
      <c r="AP167" s="35"/>
      <c r="AQ167" s="32" t="str">
        <f t="shared" si="82"/>
        <v/>
      </c>
      <c r="AR167" s="35"/>
      <c r="AS167" s="36" t="str">
        <f t="shared" si="83"/>
        <v/>
      </c>
      <c r="AT167" s="36" t="str">
        <f t="shared" si="84"/>
        <v/>
      </c>
      <c r="AU167" s="36" t="str">
        <f t="shared" si="85"/>
        <v/>
      </c>
      <c r="AV167" s="55"/>
      <c r="AW167" s="34"/>
      <c r="AX167" s="148"/>
      <c r="AY167" s="34"/>
      <c r="AZ167" s="32" t="str">
        <f t="shared" si="86"/>
        <v/>
      </c>
      <c r="BA167" s="34"/>
      <c r="BB167" s="32" t="str">
        <f t="shared" si="87"/>
        <v/>
      </c>
      <c r="BC167" s="34"/>
      <c r="BD167" s="32" t="str">
        <f t="shared" si="88"/>
        <v/>
      </c>
      <c r="BE167" s="35"/>
      <c r="BF167" s="36" t="str">
        <f t="shared" si="89"/>
        <v/>
      </c>
      <c r="BG167" s="36" t="str">
        <f t="shared" si="90"/>
        <v/>
      </c>
      <c r="BH167" s="36" t="str">
        <f t="shared" si="91"/>
        <v/>
      </c>
      <c r="BI167" s="55"/>
      <c r="BJ167" s="34"/>
      <c r="BK167" s="148"/>
      <c r="BL167" s="34"/>
      <c r="BM167" s="32" t="str">
        <f t="shared" si="92"/>
        <v/>
      </c>
      <c r="BN167" s="34"/>
      <c r="BO167" s="32" t="str">
        <f t="shared" si="93"/>
        <v/>
      </c>
      <c r="BP167" s="34"/>
      <c r="BQ167" s="32" t="str">
        <f t="shared" si="94"/>
        <v/>
      </c>
      <c r="BR167" s="34"/>
      <c r="BS167" s="36" t="str">
        <f t="shared" si="95"/>
        <v/>
      </c>
      <c r="BT167" s="36" t="str">
        <f t="shared" si="96"/>
        <v/>
      </c>
      <c r="BU167" s="36" t="str">
        <f t="shared" si="97"/>
        <v/>
      </c>
      <c r="BV167" s="55"/>
      <c r="BW167" s="36" t="str">
        <f t="shared" si="98"/>
        <v/>
      </c>
      <c r="BX167" s="36" t="str">
        <f t="shared" si="99"/>
        <v/>
      </c>
      <c r="BY167" s="31"/>
      <c r="BZ167" s="38"/>
      <c r="CB167" s="120" t="e">
        <f t="shared" ca="1" si="68"/>
        <v>#VALUE!</v>
      </c>
      <c r="CC167" s="120" t="e">
        <f t="shared" ca="1" si="69"/>
        <v>#VALUE!</v>
      </c>
    </row>
    <row r="168" spans="1:81" s="10" customFormat="1" ht="25.15" customHeight="1" x14ac:dyDescent="0.2">
      <c r="A168" s="52" t="str">
        <f t="shared" si="100"/>
        <v/>
      </c>
      <c r="B168" s="157" t="e">
        <f t="shared" ca="1" si="70"/>
        <v>#VALUE!</v>
      </c>
      <c r="C168" s="157" t="e">
        <f t="shared" ca="1" si="71"/>
        <v>#VALUE!</v>
      </c>
      <c r="D168" s="29"/>
      <c r="E168" s="155" t="str">
        <f ca="1">IFERROR(INDIRECT(ADDRESS(MATCH(D168,CatModules!C:C,0),2,1,1,"CatModules")),"")</f>
        <v/>
      </c>
      <c r="F168" s="96"/>
      <c r="G168" s="156" t="str">
        <f ca="1">IFERROR(INDIRECT(ADDRESS(MATCH(CONCATENATE(E168,"-",F168),CatInt!K:K,0),3,1,1,"CatInt")),"")</f>
        <v/>
      </c>
      <c r="H168" s="45" t="str">
        <f>IF(F168="","",VLOOKUP(F168,#REF!,2,FALSE))</f>
        <v/>
      </c>
      <c r="I168" s="29"/>
      <c r="J168" s="155" t="e">
        <f t="shared" si="72"/>
        <v>#VALUE!</v>
      </c>
      <c r="K168" s="155" t="e">
        <f t="shared" si="73"/>
        <v>#VALUE!</v>
      </c>
      <c r="L168" s="153"/>
      <c r="M168" s="126"/>
      <c r="N168" s="151" t="e">
        <f ca="1">VLOOKUP(M168,CatProd!B:G,6,FALSE)</f>
        <v>#N/A</v>
      </c>
      <c r="O168" s="127"/>
      <c r="P168" s="175" t="e">
        <f ca="1">VLOOKUP(CONCATENATE(N168,"-",O168),CatProdSpec!H:I,2,FALSE)</f>
        <v>#N/A</v>
      </c>
      <c r="Q168" s="30"/>
      <c r="R168" s="149" t="str">
        <f>IFERROR(VLOOKUP(Q168,Setup!D$16:E$25,2,FALSE),"")</f>
        <v/>
      </c>
      <c r="S168" s="51" t="str">
        <f ca="1">IFERROR(IF(OR(I168="",VLOOKUP(I168,CatCostInp!$E$2:$K$88,7,FALSE)=0),"",VLOOKUP(I168,CatCostInp!$E$2:$K$88,7,FALSE)),"")</f>
        <v/>
      </c>
      <c r="T168" s="4" t="e">
        <f>VLOOKUP(U168,#REF!,2,FALSE)</f>
        <v>#REF!</v>
      </c>
      <c r="U168" s="30"/>
      <c r="V168" s="1" t="str">
        <f ca="1">IF(U168=Setup!$C$10,"Grant",IF(Pharmaceuticals!U168=Setup!$C$11,"Local",IF(Pharmaceuticals!U168=Setup!$C$12,"Other","")))</f>
        <v/>
      </c>
      <c r="W168" s="34"/>
      <c r="X168" s="148"/>
      <c r="Y168" s="33"/>
      <c r="Z168" s="36" t="str">
        <f t="shared" si="74"/>
        <v/>
      </c>
      <c r="AA168" s="35"/>
      <c r="AB168" s="32" t="str">
        <f t="shared" si="75"/>
        <v/>
      </c>
      <c r="AC168" s="35"/>
      <c r="AD168" s="32" t="str">
        <f t="shared" si="76"/>
        <v/>
      </c>
      <c r="AE168" s="35"/>
      <c r="AF168" s="36" t="str">
        <f t="shared" si="77"/>
        <v/>
      </c>
      <c r="AG168" s="36" t="str">
        <f t="shared" si="78"/>
        <v/>
      </c>
      <c r="AH168" s="36" t="str">
        <f t="shared" si="79"/>
        <v/>
      </c>
      <c r="AI168" s="55"/>
      <c r="AJ168" s="37"/>
      <c r="AK168" s="148"/>
      <c r="AL168" s="35"/>
      <c r="AM168" s="32" t="str">
        <f t="shared" si="80"/>
        <v/>
      </c>
      <c r="AN168" s="35"/>
      <c r="AO168" s="32" t="str">
        <f t="shared" si="81"/>
        <v/>
      </c>
      <c r="AP168" s="35"/>
      <c r="AQ168" s="32" t="str">
        <f t="shared" si="82"/>
        <v/>
      </c>
      <c r="AR168" s="35"/>
      <c r="AS168" s="36" t="str">
        <f t="shared" si="83"/>
        <v/>
      </c>
      <c r="AT168" s="36" t="str">
        <f t="shared" si="84"/>
        <v/>
      </c>
      <c r="AU168" s="36" t="str">
        <f t="shared" si="85"/>
        <v/>
      </c>
      <c r="AV168" s="55"/>
      <c r="AW168" s="34"/>
      <c r="AX168" s="148"/>
      <c r="AY168" s="34"/>
      <c r="AZ168" s="32" t="str">
        <f t="shared" si="86"/>
        <v/>
      </c>
      <c r="BA168" s="34"/>
      <c r="BB168" s="32" t="str">
        <f t="shared" si="87"/>
        <v/>
      </c>
      <c r="BC168" s="34"/>
      <c r="BD168" s="32" t="str">
        <f t="shared" si="88"/>
        <v/>
      </c>
      <c r="BE168" s="35"/>
      <c r="BF168" s="36" t="str">
        <f t="shared" si="89"/>
        <v/>
      </c>
      <c r="BG168" s="36" t="str">
        <f t="shared" si="90"/>
        <v/>
      </c>
      <c r="BH168" s="36" t="str">
        <f t="shared" si="91"/>
        <v/>
      </c>
      <c r="BI168" s="55"/>
      <c r="BJ168" s="34"/>
      <c r="BK168" s="148"/>
      <c r="BL168" s="34"/>
      <c r="BM168" s="32" t="str">
        <f t="shared" si="92"/>
        <v/>
      </c>
      <c r="BN168" s="34"/>
      <c r="BO168" s="32" t="str">
        <f t="shared" si="93"/>
        <v/>
      </c>
      <c r="BP168" s="34"/>
      <c r="BQ168" s="32" t="str">
        <f t="shared" si="94"/>
        <v/>
      </c>
      <c r="BR168" s="34"/>
      <c r="BS168" s="36" t="str">
        <f t="shared" si="95"/>
        <v/>
      </c>
      <c r="BT168" s="36" t="str">
        <f t="shared" si="96"/>
        <v/>
      </c>
      <c r="BU168" s="36" t="str">
        <f t="shared" si="97"/>
        <v/>
      </c>
      <c r="BV168" s="55"/>
      <c r="BW168" s="36" t="str">
        <f t="shared" si="98"/>
        <v/>
      </c>
      <c r="BX168" s="36" t="str">
        <f t="shared" si="99"/>
        <v/>
      </c>
      <c r="BY168" s="31"/>
      <c r="BZ168" s="38"/>
      <c r="CB168" s="120" t="e">
        <f t="shared" ca="1" si="68"/>
        <v>#VALUE!</v>
      </c>
      <c r="CC168" s="120" t="e">
        <f t="shared" ca="1" si="69"/>
        <v>#VALUE!</v>
      </c>
    </row>
    <row r="169" spans="1:81" s="10" customFormat="1" ht="25.15" customHeight="1" x14ac:dyDescent="0.2">
      <c r="A169" s="52" t="str">
        <f t="shared" si="100"/>
        <v/>
      </c>
      <c r="B169" s="157" t="e">
        <f t="shared" ca="1" si="70"/>
        <v>#VALUE!</v>
      </c>
      <c r="C169" s="157" t="e">
        <f t="shared" ca="1" si="71"/>
        <v>#VALUE!</v>
      </c>
      <c r="D169" s="29"/>
      <c r="E169" s="155" t="str">
        <f ca="1">IFERROR(INDIRECT(ADDRESS(MATCH(D169,CatModules!C:C,0),2,1,1,"CatModules")),"")</f>
        <v/>
      </c>
      <c r="F169" s="96"/>
      <c r="G169" s="156" t="str">
        <f ca="1">IFERROR(INDIRECT(ADDRESS(MATCH(CONCATENATE(E169,"-",F169),CatInt!K:K,0),3,1,1,"CatInt")),"")</f>
        <v/>
      </c>
      <c r="H169" s="45" t="str">
        <f>IF(F169="","",VLOOKUP(F169,#REF!,2,FALSE))</f>
        <v/>
      </c>
      <c r="I169" s="29"/>
      <c r="J169" s="155" t="e">
        <f t="shared" si="72"/>
        <v>#VALUE!</v>
      </c>
      <c r="K169" s="155" t="e">
        <f t="shared" si="73"/>
        <v>#VALUE!</v>
      </c>
      <c r="L169" s="153"/>
      <c r="M169" s="126"/>
      <c r="N169" s="151" t="e">
        <f ca="1">VLOOKUP(M169,CatProd!B:G,6,FALSE)</f>
        <v>#N/A</v>
      </c>
      <c r="O169" s="127"/>
      <c r="P169" s="175" t="e">
        <f ca="1">VLOOKUP(CONCATENATE(N169,"-",O169),CatProdSpec!H:I,2,FALSE)</f>
        <v>#N/A</v>
      </c>
      <c r="Q169" s="30"/>
      <c r="R169" s="149" t="str">
        <f>IFERROR(VLOOKUP(Q169,Setup!D$16:E$25,2,FALSE),"")</f>
        <v/>
      </c>
      <c r="S169" s="51" t="str">
        <f ca="1">IFERROR(IF(OR(I169="",VLOOKUP(I169,CatCostInp!$E$2:$K$88,7,FALSE)=0),"",VLOOKUP(I169,CatCostInp!$E$2:$K$88,7,FALSE)),"")</f>
        <v/>
      </c>
      <c r="T169" s="4" t="e">
        <f>VLOOKUP(U169,#REF!,2,FALSE)</f>
        <v>#REF!</v>
      </c>
      <c r="U169" s="30"/>
      <c r="V169" s="1" t="str">
        <f ca="1">IF(U169=Setup!$C$10,"Grant",IF(Pharmaceuticals!U169=Setup!$C$11,"Local",IF(Pharmaceuticals!U169=Setup!$C$12,"Other","")))</f>
        <v/>
      </c>
      <c r="W169" s="34"/>
      <c r="X169" s="148"/>
      <c r="Y169" s="33"/>
      <c r="Z169" s="36" t="str">
        <f t="shared" si="74"/>
        <v/>
      </c>
      <c r="AA169" s="35"/>
      <c r="AB169" s="32" t="str">
        <f t="shared" si="75"/>
        <v/>
      </c>
      <c r="AC169" s="35"/>
      <c r="AD169" s="32" t="str">
        <f t="shared" si="76"/>
        <v/>
      </c>
      <c r="AE169" s="35"/>
      <c r="AF169" s="36" t="str">
        <f t="shared" si="77"/>
        <v/>
      </c>
      <c r="AG169" s="36" t="str">
        <f t="shared" si="78"/>
        <v/>
      </c>
      <c r="AH169" s="36" t="str">
        <f t="shared" si="79"/>
        <v/>
      </c>
      <c r="AI169" s="55"/>
      <c r="AJ169" s="37"/>
      <c r="AK169" s="148"/>
      <c r="AL169" s="35"/>
      <c r="AM169" s="32" t="str">
        <f t="shared" si="80"/>
        <v/>
      </c>
      <c r="AN169" s="35"/>
      <c r="AO169" s="32" t="str">
        <f t="shared" si="81"/>
        <v/>
      </c>
      <c r="AP169" s="35"/>
      <c r="AQ169" s="32" t="str">
        <f t="shared" si="82"/>
        <v/>
      </c>
      <c r="AR169" s="35"/>
      <c r="AS169" s="36" t="str">
        <f t="shared" si="83"/>
        <v/>
      </c>
      <c r="AT169" s="36" t="str">
        <f t="shared" si="84"/>
        <v/>
      </c>
      <c r="AU169" s="36" t="str">
        <f t="shared" si="85"/>
        <v/>
      </c>
      <c r="AV169" s="55"/>
      <c r="AW169" s="34"/>
      <c r="AX169" s="148"/>
      <c r="AY169" s="34"/>
      <c r="AZ169" s="32" t="str">
        <f t="shared" si="86"/>
        <v/>
      </c>
      <c r="BA169" s="34"/>
      <c r="BB169" s="32" t="str">
        <f t="shared" si="87"/>
        <v/>
      </c>
      <c r="BC169" s="34"/>
      <c r="BD169" s="32" t="str">
        <f t="shared" si="88"/>
        <v/>
      </c>
      <c r="BE169" s="35"/>
      <c r="BF169" s="36" t="str">
        <f t="shared" si="89"/>
        <v/>
      </c>
      <c r="BG169" s="36" t="str">
        <f t="shared" si="90"/>
        <v/>
      </c>
      <c r="BH169" s="36" t="str">
        <f t="shared" si="91"/>
        <v/>
      </c>
      <c r="BI169" s="55"/>
      <c r="BJ169" s="34"/>
      <c r="BK169" s="148"/>
      <c r="BL169" s="34"/>
      <c r="BM169" s="32" t="str">
        <f t="shared" si="92"/>
        <v/>
      </c>
      <c r="BN169" s="34"/>
      <c r="BO169" s="32" t="str">
        <f t="shared" si="93"/>
        <v/>
      </c>
      <c r="BP169" s="34"/>
      <c r="BQ169" s="32" t="str">
        <f t="shared" si="94"/>
        <v/>
      </c>
      <c r="BR169" s="34"/>
      <c r="BS169" s="36" t="str">
        <f t="shared" si="95"/>
        <v/>
      </c>
      <c r="BT169" s="36" t="str">
        <f t="shared" si="96"/>
        <v/>
      </c>
      <c r="BU169" s="36" t="str">
        <f t="shared" si="97"/>
        <v/>
      </c>
      <c r="BV169" s="55"/>
      <c r="BW169" s="36" t="str">
        <f t="shared" si="98"/>
        <v/>
      </c>
      <c r="BX169" s="36" t="str">
        <f t="shared" si="99"/>
        <v/>
      </c>
      <c r="BY169" s="31"/>
      <c r="BZ169" s="38"/>
      <c r="CB169" s="120" t="e">
        <f t="shared" ca="1" si="68"/>
        <v>#VALUE!</v>
      </c>
      <c r="CC169" s="120" t="e">
        <f t="shared" ca="1" si="69"/>
        <v>#VALUE!</v>
      </c>
    </row>
    <row r="170" spans="1:81" s="10" customFormat="1" ht="25.15" customHeight="1" x14ac:dyDescent="0.2">
      <c r="A170" s="52" t="str">
        <f t="shared" si="100"/>
        <v/>
      </c>
      <c r="B170" s="157" t="e">
        <f t="shared" ca="1" si="70"/>
        <v>#VALUE!</v>
      </c>
      <c r="C170" s="157" t="e">
        <f t="shared" ca="1" si="71"/>
        <v>#VALUE!</v>
      </c>
      <c r="D170" s="29"/>
      <c r="E170" s="155" t="str">
        <f ca="1">IFERROR(INDIRECT(ADDRESS(MATCH(D170,CatModules!C:C,0),2,1,1,"CatModules")),"")</f>
        <v/>
      </c>
      <c r="F170" s="96"/>
      <c r="G170" s="156" t="str">
        <f ca="1">IFERROR(INDIRECT(ADDRESS(MATCH(CONCATENATE(E170,"-",F170),CatInt!K:K,0),3,1,1,"CatInt")),"")</f>
        <v/>
      </c>
      <c r="H170" s="45" t="str">
        <f>IF(F170="","",VLOOKUP(F170,#REF!,2,FALSE))</f>
        <v/>
      </c>
      <c r="I170" s="29"/>
      <c r="J170" s="155" t="e">
        <f t="shared" si="72"/>
        <v>#VALUE!</v>
      </c>
      <c r="K170" s="155" t="e">
        <f t="shared" si="73"/>
        <v>#VALUE!</v>
      </c>
      <c r="L170" s="153"/>
      <c r="M170" s="126"/>
      <c r="N170" s="151" t="e">
        <f ca="1">VLOOKUP(M170,CatProd!B:G,6,FALSE)</f>
        <v>#N/A</v>
      </c>
      <c r="O170" s="127"/>
      <c r="P170" s="175" t="e">
        <f ca="1">VLOOKUP(CONCATENATE(N170,"-",O170),CatProdSpec!H:I,2,FALSE)</f>
        <v>#N/A</v>
      </c>
      <c r="Q170" s="30"/>
      <c r="R170" s="149" t="str">
        <f>IFERROR(VLOOKUP(Q170,Setup!D$16:E$25,2,FALSE),"")</f>
        <v/>
      </c>
      <c r="S170" s="51" t="str">
        <f ca="1">IFERROR(IF(OR(I170="",VLOOKUP(I170,CatCostInp!$E$2:$K$88,7,FALSE)=0),"",VLOOKUP(I170,CatCostInp!$E$2:$K$88,7,FALSE)),"")</f>
        <v/>
      </c>
      <c r="T170" s="4" t="e">
        <f>VLOOKUP(U170,#REF!,2,FALSE)</f>
        <v>#REF!</v>
      </c>
      <c r="U170" s="30"/>
      <c r="V170" s="1" t="str">
        <f ca="1">IF(U170=Setup!$C$10,"Grant",IF(Pharmaceuticals!U170=Setup!$C$11,"Local",IF(Pharmaceuticals!U170=Setup!$C$12,"Other","")))</f>
        <v/>
      </c>
      <c r="W170" s="34"/>
      <c r="X170" s="148"/>
      <c r="Y170" s="33"/>
      <c r="Z170" s="36" t="str">
        <f t="shared" si="74"/>
        <v/>
      </c>
      <c r="AA170" s="35"/>
      <c r="AB170" s="32" t="str">
        <f t="shared" si="75"/>
        <v/>
      </c>
      <c r="AC170" s="35"/>
      <c r="AD170" s="32" t="str">
        <f t="shared" si="76"/>
        <v/>
      </c>
      <c r="AE170" s="35"/>
      <c r="AF170" s="36" t="str">
        <f t="shared" si="77"/>
        <v/>
      </c>
      <c r="AG170" s="36" t="str">
        <f t="shared" si="78"/>
        <v/>
      </c>
      <c r="AH170" s="36" t="str">
        <f t="shared" si="79"/>
        <v/>
      </c>
      <c r="AI170" s="55"/>
      <c r="AJ170" s="37"/>
      <c r="AK170" s="148"/>
      <c r="AL170" s="35"/>
      <c r="AM170" s="32" t="str">
        <f t="shared" si="80"/>
        <v/>
      </c>
      <c r="AN170" s="35"/>
      <c r="AO170" s="32" t="str">
        <f t="shared" si="81"/>
        <v/>
      </c>
      <c r="AP170" s="35"/>
      <c r="AQ170" s="32" t="str">
        <f t="shared" si="82"/>
        <v/>
      </c>
      <c r="AR170" s="35"/>
      <c r="AS170" s="36" t="str">
        <f t="shared" si="83"/>
        <v/>
      </c>
      <c r="AT170" s="36" t="str">
        <f t="shared" si="84"/>
        <v/>
      </c>
      <c r="AU170" s="36" t="str">
        <f t="shared" si="85"/>
        <v/>
      </c>
      <c r="AV170" s="55"/>
      <c r="AW170" s="34"/>
      <c r="AX170" s="148"/>
      <c r="AY170" s="34"/>
      <c r="AZ170" s="32" t="str">
        <f t="shared" si="86"/>
        <v/>
      </c>
      <c r="BA170" s="34"/>
      <c r="BB170" s="32" t="str">
        <f t="shared" si="87"/>
        <v/>
      </c>
      <c r="BC170" s="34"/>
      <c r="BD170" s="32" t="str">
        <f t="shared" si="88"/>
        <v/>
      </c>
      <c r="BE170" s="35"/>
      <c r="BF170" s="36" t="str">
        <f t="shared" si="89"/>
        <v/>
      </c>
      <c r="BG170" s="36" t="str">
        <f t="shared" si="90"/>
        <v/>
      </c>
      <c r="BH170" s="36" t="str">
        <f t="shared" si="91"/>
        <v/>
      </c>
      <c r="BI170" s="55"/>
      <c r="BJ170" s="34"/>
      <c r="BK170" s="148"/>
      <c r="BL170" s="34"/>
      <c r="BM170" s="32" t="str">
        <f t="shared" si="92"/>
        <v/>
      </c>
      <c r="BN170" s="34"/>
      <c r="BO170" s="32" t="str">
        <f t="shared" si="93"/>
        <v/>
      </c>
      <c r="BP170" s="34"/>
      <c r="BQ170" s="32" t="str">
        <f t="shared" si="94"/>
        <v/>
      </c>
      <c r="BR170" s="34"/>
      <c r="BS170" s="36" t="str">
        <f t="shared" si="95"/>
        <v/>
      </c>
      <c r="BT170" s="36" t="str">
        <f t="shared" si="96"/>
        <v/>
      </c>
      <c r="BU170" s="36" t="str">
        <f t="shared" si="97"/>
        <v/>
      </c>
      <c r="BV170" s="55"/>
      <c r="BW170" s="36" t="str">
        <f t="shared" si="98"/>
        <v/>
      </c>
      <c r="BX170" s="36" t="str">
        <f t="shared" si="99"/>
        <v/>
      </c>
      <c r="BY170" s="31"/>
      <c r="BZ170" s="38"/>
      <c r="CB170" s="120" t="e">
        <f t="shared" ca="1" si="68"/>
        <v>#VALUE!</v>
      </c>
      <c r="CC170" s="120" t="e">
        <f t="shared" ca="1" si="69"/>
        <v>#VALUE!</v>
      </c>
    </row>
    <row r="171" spans="1:81" s="10" customFormat="1" ht="25.15" customHeight="1" x14ac:dyDescent="0.2">
      <c r="A171" s="52" t="str">
        <f t="shared" si="100"/>
        <v/>
      </c>
      <c r="B171" s="157" t="e">
        <f t="shared" ca="1" si="70"/>
        <v>#VALUE!</v>
      </c>
      <c r="C171" s="157" t="e">
        <f t="shared" ca="1" si="71"/>
        <v>#VALUE!</v>
      </c>
      <c r="D171" s="29"/>
      <c r="E171" s="155" t="str">
        <f ca="1">IFERROR(INDIRECT(ADDRESS(MATCH(D171,CatModules!C:C,0),2,1,1,"CatModules")),"")</f>
        <v/>
      </c>
      <c r="F171" s="96"/>
      <c r="G171" s="156" t="str">
        <f ca="1">IFERROR(INDIRECT(ADDRESS(MATCH(CONCATENATE(E171,"-",F171),CatInt!K:K,0),3,1,1,"CatInt")),"")</f>
        <v/>
      </c>
      <c r="H171" s="45" t="str">
        <f>IF(F171="","",VLOOKUP(F171,#REF!,2,FALSE))</f>
        <v/>
      </c>
      <c r="I171" s="29"/>
      <c r="J171" s="155" t="e">
        <f t="shared" si="72"/>
        <v>#VALUE!</v>
      </c>
      <c r="K171" s="155" t="e">
        <f t="shared" si="73"/>
        <v>#VALUE!</v>
      </c>
      <c r="L171" s="153"/>
      <c r="M171" s="126"/>
      <c r="N171" s="151" t="e">
        <f ca="1">VLOOKUP(M171,CatProd!B:G,6,FALSE)</f>
        <v>#N/A</v>
      </c>
      <c r="O171" s="127"/>
      <c r="P171" s="175" t="e">
        <f ca="1">VLOOKUP(CONCATENATE(N171,"-",O171),CatProdSpec!H:I,2,FALSE)</f>
        <v>#N/A</v>
      </c>
      <c r="Q171" s="30"/>
      <c r="R171" s="149" t="str">
        <f>IFERROR(VLOOKUP(Q171,Setup!D$16:E$25,2,FALSE),"")</f>
        <v/>
      </c>
      <c r="S171" s="51" t="str">
        <f ca="1">IFERROR(IF(OR(I171="",VLOOKUP(I171,CatCostInp!$E$2:$K$88,7,FALSE)=0),"",VLOOKUP(I171,CatCostInp!$E$2:$K$88,7,FALSE)),"")</f>
        <v/>
      </c>
      <c r="T171" s="4" t="e">
        <f>VLOOKUP(U171,#REF!,2,FALSE)</f>
        <v>#REF!</v>
      </c>
      <c r="U171" s="30"/>
      <c r="V171" s="1" t="str">
        <f ca="1">IF(U171=Setup!$C$10,"Grant",IF(Pharmaceuticals!U171=Setup!$C$11,"Local",IF(Pharmaceuticals!U171=Setup!$C$12,"Other","")))</f>
        <v/>
      </c>
      <c r="W171" s="34"/>
      <c r="X171" s="148"/>
      <c r="Y171" s="33"/>
      <c r="Z171" s="36" t="str">
        <f t="shared" si="74"/>
        <v/>
      </c>
      <c r="AA171" s="35"/>
      <c r="AB171" s="32" t="str">
        <f t="shared" si="75"/>
        <v/>
      </c>
      <c r="AC171" s="35"/>
      <c r="AD171" s="32" t="str">
        <f t="shared" si="76"/>
        <v/>
      </c>
      <c r="AE171" s="35"/>
      <c r="AF171" s="36" t="str">
        <f t="shared" si="77"/>
        <v/>
      </c>
      <c r="AG171" s="36" t="str">
        <f t="shared" si="78"/>
        <v/>
      </c>
      <c r="AH171" s="36" t="str">
        <f t="shared" si="79"/>
        <v/>
      </c>
      <c r="AI171" s="55"/>
      <c r="AJ171" s="37"/>
      <c r="AK171" s="148"/>
      <c r="AL171" s="35"/>
      <c r="AM171" s="32" t="str">
        <f t="shared" si="80"/>
        <v/>
      </c>
      <c r="AN171" s="35"/>
      <c r="AO171" s="32" t="str">
        <f t="shared" si="81"/>
        <v/>
      </c>
      <c r="AP171" s="35"/>
      <c r="AQ171" s="32" t="str">
        <f t="shared" si="82"/>
        <v/>
      </c>
      <c r="AR171" s="35"/>
      <c r="AS171" s="36" t="str">
        <f t="shared" si="83"/>
        <v/>
      </c>
      <c r="AT171" s="36" t="str">
        <f t="shared" si="84"/>
        <v/>
      </c>
      <c r="AU171" s="36" t="str">
        <f t="shared" si="85"/>
        <v/>
      </c>
      <c r="AV171" s="55"/>
      <c r="AW171" s="34"/>
      <c r="AX171" s="148"/>
      <c r="AY171" s="34"/>
      <c r="AZ171" s="32" t="str">
        <f t="shared" si="86"/>
        <v/>
      </c>
      <c r="BA171" s="34"/>
      <c r="BB171" s="32" t="str">
        <f t="shared" si="87"/>
        <v/>
      </c>
      <c r="BC171" s="34"/>
      <c r="BD171" s="32" t="str">
        <f t="shared" si="88"/>
        <v/>
      </c>
      <c r="BE171" s="35"/>
      <c r="BF171" s="36" t="str">
        <f t="shared" si="89"/>
        <v/>
      </c>
      <c r="BG171" s="36" t="str">
        <f t="shared" si="90"/>
        <v/>
      </c>
      <c r="BH171" s="36" t="str">
        <f t="shared" si="91"/>
        <v/>
      </c>
      <c r="BI171" s="55"/>
      <c r="BJ171" s="34"/>
      <c r="BK171" s="148"/>
      <c r="BL171" s="34"/>
      <c r="BM171" s="32" t="str">
        <f t="shared" si="92"/>
        <v/>
      </c>
      <c r="BN171" s="34"/>
      <c r="BO171" s="32" t="str">
        <f t="shared" si="93"/>
        <v/>
      </c>
      <c r="BP171" s="34"/>
      <c r="BQ171" s="32" t="str">
        <f t="shared" si="94"/>
        <v/>
      </c>
      <c r="BR171" s="34"/>
      <c r="BS171" s="36" t="str">
        <f t="shared" si="95"/>
        <v/>
      </c>
      <c r="BT171" s="36" t="str">
        <f t="shared" si="96"/>
        <v/>
      </c>
      <c r="BU171" s="36" t="str">
        <f t="shared" si="97"/>
        <v/>
      </c>
      <c r="BV171" s="55"/>
      <c r="BW171" s="36" t="str">
        <f t="shared" si="98"/>
        <v/>
      </c>
      <c r="BX171" s="36" t="str">
        <f t="shared" si="99"/>
        <v/>
      </c>
      <c r="BY171" s="31"/>
      <c r="BZ171" s="38"/>
      <c r="CB171" s="120" t="e">
        <f t="shared" ca="1" si="68"/>
        <v>#VALUE!</v>
      </c>
      <c r="CC171" s="120" t="e">
        <f t="shared" ca="1" si="69"/>
        <v>#VALUE!</v>
      </c>
    </row>
    <row r="172" spans="1:81" s="10" customFormat="1" ht="25.15" customHeight="1" x14ac:dyDescent="0.2">
      <c r="A172" s="52" t="str">
        <f t="shared" si="100"/>
        <v/>
      </c>
      <c r="B172" s="157" t="e">
        <f t="shared" ca="1" si="70"/>
        <v>#VALUE!</v>
      </c>
      <c r="C172" s="157" t="e">
        <f t="shared" ca="1" si="71"/>
        <v>#VALUE!</v>
      </c>
      <c r="D172" s="29"/>
      <c r="E172" s="155" t="str">
        <f ca="1">IFERROR(INDIRECT(ADDRESS(MATCH(D172,CatModules!C:C,0),2,1,1,"CatModules")),"")</f>
        <v/>
      </c>
      <c r="F172" s="96"/>
      <c r="G172" s="156" t="str">
        <f ca="1">IFERROR(INDIRECT(ADDRESS(MATCH(CONCATENATE(E172,"-",F172),CatInt!K:K,0),3,1,1,"CatInt")),"")</f>
        <v/>
      </c>
      <c r="H172" s="45" t="str">
        <f>IF(F172="","",VLOOKUP(F172,#REF!,2,FALSE))</f>
        <v/>
      </c>
      <c r="I172" s="29"/>
      <c r="J172" s="155" t="e">
        <f t="shared" si="72"/>
        <v>#VALUE!</v>
      </c>
      <c r="K172" s="155" t="e">
        <f t="shared" si="73"/>
        <v>#VALUE!</v>
      </c>
      <c r="L172" s="153"/>
      <c r="M172" s="126"/>
      <c r="N172" s="151" t="e">
        <f ca="1">VLOOKUP(M172,CatProd!B:G,6,FALSE)</f>
        <v>#N/A</v>
      </c>
      <c r="O172" s="127"/>
      <c r="P172" s="175" t="e">
        <f ca="1">VLOOKUP(CONCATENATE(N172,"-",O172),CatProdSpec!H:I,2,FALSE)</f>
        <v>#N/A</v>
      </c>
      <c r="Q172" s="30"/>
      <c r="R172" s="149" t="str">
        <f>IFERROR(VLOOKUP(Q172,Setup!D$16:E$25,2,FALSE),"")</f>
        <v/>
      </c>
      <c r="S172" s="51" t="str">
        <f ca="1">IFERROR(IF(OR(I172="",VLOOKUP(I172,CatCostInp!$E$2:$K$88,7,FALSE)=0),"",VLOOKUP(I172,CatCostInp!$E$2:$K$88,7,FALSE)),"")</f>
        <v/>
      </c>
      <c r="T172" s="4" t="e">
        <f>VLOOKUP(U172,#REF!,2,FALSE)</f>
        <v>#REF!</v>
      </c>
      <c r="U172" s="30"/>
      <c r="V172" s="1" t="str">
        <f ca="1">IF(U172=Setup!$C$10,"Grant",IF(Pharmaceuticals!U172=Setup!$C$11,"Local",IF(Pharmaceuticals!U172=Setup!$C$12,"Other","")))</f>
        <v/>
      </c>
      <c r="W172" s="34"/>
      <c r="X172" s="148"/>
      <c r="Y172" s="33"/>
      <c r="Z172" s="36" t="str">
        <f t="shared" si="74"/>
        <v/>
      </c>
      <c r="AA172" s="35"/>
      <c r="AB172" s="32" t="str">
        <f t="shared" si="75"/>
        <v/>
      </c>
      <c r="AC172" s="35"/>
      <c r="AD172" s="32" t="str">
        <f t="shared" si="76"/>
        <v/>
      </c>
      <c r="AE172" s="35"/>
      <c r="AF172" s="36" t="str">
        <f t="shared" si="77"/>
        <v/>
      </c>
      <c r="AG172" s="36" t="str">
        <f t="shared" si="78"/>
        <v/>
      </c>
      <c r="AH172" s="36" t="str">
        <f t="shared" si="79"/>
        <v/>
      </c>
      <c r="AI172" s="55"/>
      <c r="AJ172" s="37"/>
      <c r="AK172" s="148"/>
      <c r="AL172" s="35"/>
      <c r="AM172" s="32" t="str">
        <f t="shared" si="80"/>
        <v/>
      </c>
      <c r="AN172" s="35"/>
      <c r="AO172" s="32" t="str">
        <f t="shared" si="81"/>
        <v/>
      </c>
      <c r="AP172" s="35"/>
      <c r="AQ172" s="32" t="str">
        <f t="shared" si="82"/>
        <v/>
      </c>
      <c r="AR172" s="35"/>
      <c r="AS172" s="36" t="str">
        <f t="shared" si="83"/>
        <v/>
      </c>
      <c r="AT172" s="36" t="str">
        <f t="shared" si="84"/>
        <v/>
      </c>
      <c r="AU172" s="36" t="str">
        <f t="shared" si="85"/>
        <v/>
      </c>
      <c r="AV172" s="55"/>
      <c r="AW172" s="34"/>
      <c r="AX172" s="148"/>
      <c r="AY172" s="34"/>
      <c r="AZ172" s="32" t="str">
        <f t="shared" si="86"/>
        <v/>
      </c>
      <c r="BA172" s="34"/>
      <c r="BB172" s="32" t="str">
        <f t="shared" si="87"/>
        <v/>
      </c>
      <c r="BC172" s="34"/>
      <c r="BD172" s="32" t="str">
        <f t="shared" si="88"/>
        <v/>
      </c>
      <c r="BE172" s="35"/>
      <c r="BF172" s="36" t="str">
        <f t="shared" si="89"/>
        <v/>
      </c>
      <c r="BG172" s="36" t="str">
        <f t="shared" si="90"/>
        <v/>
      </c>
      <c r="BH172" s="36" t="str">
        <f t="shared" si="91"/>
        <v/>
      </c>
      <c r="BI172" s="55"/>
      <c r="BJ172" s="34"/>
      <c r="BK172" s="148"/>
      <c r="BL172" s="34"/>
      <c r="BM172" s="32" t="str">
        <f t="shared" si="92"/>
        <v/>
      </c>
      <c r="BN172" s="34"/>
      <c r="BO172" s="32" t="str">
        <f t="shared" si="93"/>
        <v/>
      </c>
      <c r="BP172" s="34"/>
      <c r="BQ172" s="32" t="str">
        <f t="shared" si="94"/>
        <v/>
      </c>
      <c r="BR172" s="34"/>
      <c r="BS172" s="36" t="str">
        <f t="shared" si="95"/>
        <v/>
      </c>
      <c r="BT172" s="36" t="str">
        <f t="shared" si="96"/>
        <v/>
      </c>
      <c r="BU172" s="36" t="str">
        <f t="shared" si="97"/>
        <v/>
      </c>
      <c r="BV172" s="55"/>
      <c r="BW172" s="36" t="str">
        <f t="shared" si="98"/>
        <v/>
      </c>
      <c r="BX172" s="36" t="str">
        <f t="shared" si="99"/>
        <v/>
      </c>
      <c r="BY172" s="31"/>
      <c r="BZ172" s="38"/>
      <c r="CB172" s="120" t="e">
        <f t="shared" ca="1" si="68"/>
        <v>#VALUE!</v>
      </c>
      <c r="CC172" s="120" t="e">
        <f t="shared" ca="1" si="69"/>
        <v>#VALUE!</v>
      </c>
    </row>
    <row r="173" spans="1:81" s="10" customFormat="1" ht="25.15" customHeight="1" x14ac:dyDescent="0.2">
      <c r="A173" s="52" t="str">
        <f t="shared" si="100"/>
        <v/>
      </c>
      <c r="B173" s="157" t="e">
        <f t="shared" ca="1" si="70"/>
        <v>#VALUE!</v>
      </c>
      <c r="C173" s="157" t="e">
        <f t="shared" ca="1" si="71"/>
        <v>#VALUE!</v>
      </c>
      <c r="D173" s="29"/>
      <c r="E173" s="155" t="str">
        <f ca="1">IFERROR(INDIRECT(ADDRESS(MATCH(D173,CatModules!C:C,0),2,1,1,"CatModules")),"")</f>
        <v/>
      </c>
      <c r="F173" s="96"/>
      <c r="G173" s="156" t="str">
        <f ca="1">IFERROR(INDIRECT(ADDRESS(MATCH(CONCATENATE(E173,"-",F173),CatInt!K:K,0),3,1,1,"CatInt")),"")</f>
        <v/>
      </c>
      <c r="H173" s="45" t="str">
        <f>IF(F173="","",VLOOKUP(F173,#REF!,2,FALSE))</f>
        <v/>
      </c>
      <c r="I173" s="29"/>
      <c r="J173" s="155" t="e">
        <f t="shared" si="72"/>
        <v>#VALUE!</v>
      </c>
      <c r="K173" s="155" t="e">
        <f t="shared" si="73"/>
        <v>#VALUE!</v>
      </c>
      <c r="L173" s="153"/>
      <c r="M173" s="126"/>
      <c r="N173" s="151" t="e">
        <f ca="1">VLOOKUP(M173,CatProd!B:G,6,FALSE)</f>
        <v>#N/A</v>
      </c>
      <c r="O173" s="127"/>
      <c r="P173" s="175" t="e">
        <f ca="1">VLOOKUP(CONCATENATE(N173,"-",O173),CatProdSpec!H:I,2,FALSE)</f>
        <v>#N/A</v>
      </c>
      <c r="Q173" s="30"/>
      <c r="R173" s="149" t="str">
        <f>IFERROR(VLOOKUP(Q173,Setup!D$16:E$25,2,FALSE),"")</f>
        <v/>
      </c>
      <c r="S173" s="51" t="str">
        <f ca="1">IFERROR(IF(OR(I173="",VLOOKUP(I173,CatCostInp!$E$2:$K$88,7,FALSE)=0),"",VLOOKUP(I173,CatCostInp!$E$2:$K$88,7,FALSE)),"")</f>
        <v/>
      </c>
      <c r="T173" s="4" t="e">
        <f>VLOOKUP(U173,#REF!,2,FALSE)</f>
        <v>#REF!</v>
      </c>
      <c r="U173" s="30"/>
      <c r="V173" s="1" t="str">
        <f ca="1">IF(U173=Setup!$C$10,"Grant",IF(Pharmaceuticals!U173=Setup!$C$11,"Local",IF(Pharmaceuticals!U173=Setup!$C$12,"Other","")))</f>
        <v/>
      </c>
      <c r="W173" s="34"/>
      <c r="X173" s="148"/>
      <c r="Y173" s="33"/>
      <c r="Z173" s="36" t="str">
        <f t="shared" si="74"/>
        <v/>
      </c>
      <c r="AA173" s="35"/>
      <c r="AB173" s="32" t="str">
        <f t="shared" si="75"/>
        <v/>
      </c>
      <c r="AC173" s="35"/>
      <c r="AD173" s="32" t="str">
        <f t="shared" si="76"/>
        <v/>
      </c>
      <c r="AE173" s="35"/>
      <c r="AF173" s="36" t="str">
        <f t="shared" si="77"/>
        <v/>
      </c>
      <c r="AG173" s="36" t="str">
        <f t="shared" si="78"/>
        <v/>
      </c>
      <c r="AH173" s="36" t="str">
        <f t="shared" si="79"/>
        <v/>
      </c>
      <c r="AI173" s="55"/>
      <c r="AJ173" s="37"/>
      <c r="AK173" s="148"/>
      <c r="AL173" s="35"/>
      <c r="AM173" s="32" t="str">
        <f t="shared" si="80"/>
        <v/>
      </c>
      <c r="AN173" s="35"/>
      <c r="AO173" s="32" t="str">
        <f t="shared" si="81"/>
        <v/>
      </c>
      <c r="AP173" s="35"/>
      <c r="AQ173" s="32" t="str">
        <f t="shared" si="82"/>
        <v/>
      </c>
      <c r="AR173" s="35"/>
      <c r="AS173" s="36" t="str">
        <f t="shared" si="83"/>
        <v/>
      </c>
      <c r="AT173" s="36" t="str">
        <f t="shared" si="84"/>
        <v/>
      </c>
      <c r="AU173" s="36" t="str">
        <f t="shared" si="85"/>
        <v/>
      </c>
      <c r="AV173" s="55"/>
      <c r="AW173" s="34"/>
      <c r="AX173" s="148"/>
      <c r="AY173" s="34"/>
      <c r="AZ173" s="32" t="str">
        <f t="shared" si="86"/>
        <v/>
      </c>
      <c r="BA173" s="34"/>
      <c r="BB173" s="32" t="str">
        <f t="shared" si="87"/>
        <v/>
      </c>
      <c r="BC173" s="34"/>
      <c r="BD173" s="32" t="str">
        <f t="shared" si="88"/>
        <v/>
      </c>
      <c r="BE173" s="35"/>
      <c r="BF173" s="36" t="str">
        <f t="shared" si="89"/>
        <v/>
      </c>
      <c r="BG173" s="36" t="str">
        <f t="shared" si="90"/>
        <v/>
      </c>
      <c r="BH173" s="36" t="str">
        <f t="shared" si="91"/>
        <v/>
      </c>
      <c r="BI173" s="55"/>
      <c r="BJ173" s="34"/>
      <c r="BK173" s="148"/>
      <c r="BL173" s="34"/>
      <c r="BM173" s="32" t="str">
        <f t="shared" si="92"/>
        <v/>
      </c>
      <c r="BN173" s="34"/>
      <c r="BO173" s="32" t="str">
        <f t="shared" si="93"/>
        <v/>
      </c>
      <c r="BP173" s="34"/>
      <c r="BQ173" s="32" t="str">
        <f t="shared" si="94"/>
        <v/>
      </c>
      <c r="BR173" s="34"/>
      <c r="BS173" s="36" t="str">
        <f t="shared" si="95"/>
        <v/>
      </c>
      <c r="BT173" s="36" t="str">
        <f t="shared" si="96"/>
        <v/>
      </c>
      <c r="BU173" s="36" t="str">
        <f t="shared" si="97"/>
        <v/>
      </c>
      <c r="BV173" s="55"/>
      <c r="BW173" s="36" t="str">
        <f t="shared" si="98"/>
        <v/>
      </c>
      <c r="BX173" s="36" t="str">
        <f t="shared" si="99"/>
        <v/>
      </c>
      <c r="BY173" s="31"/>
      <c r="BZ173" s="38"/>
      <c r="CB173" s="120" t="e">
        <f t="shared" ca="1" si="68"/>
        <v>#VALUE!</v>
      </c>
      <c r="CC173" s="120" t="e">
        <f t="shared" ca="1" si="69"/>
        <v>#VALUE!</v>
      </c>
    </row>
    <row r="174" spans="1:81" s="10" customFormat="1" ht="25.15" customHeight="1" x14ac:dyDescent="0.2">
      <c r="A174" s="52" t="str">
        <f t="shared" si="100"/>
        <v/>
      </c>
      <c r="B174" s="157" t="e">
        <f t="shared" ca="1" si="70"/>
        <v>#VALUE!</v>
      </c>
      <c r="C174" s="157" t="e">
        <f t="shared" ca="1" si="71"/>
        <v>#VALUE!</v>
      </c>
      <c r="D174" s="29"/>
      <c r="E174" s="155" t="str">
        <f ca="1">IFERROR(INDIRECT(ADDRESS(MATCH(D174,CatModules!C:C,0),2,1,1,"CatModules")),"")</f>
        <v/>
      </c>
      <c r="F174" s="96"/>
      <c r="G174" s="156" t="str">
        <f ca="1">IFERROR(INDIRECT(ADDRESS(MATCH(CONCATENATE(E174,"-",F174),CatInt!K:K,0),3,1,1,"CatInt")),"")</f>
        <v/>
      </c>
      <c r="H174" s="45" t="str">
        <f>IF(F174="","",VLOOKUP(F174,#REF!,2,FALSE))</f>
        <v/>
      </c>
      <c r="I174" s="29"/>
      <c r="J174" s="155" t="e">
        <f t="shared" si="72"/>
        <v>#VALUE!</v>
      </c>
      <c r="K174" s="155" t="e">
        <f t="shared" si="73"/>
        <v>#VALUE!</v>
      </c>
      <c r="L174" s="153"/>
      <c r="M174" s="126"/>
      <c r="N174" s="151" t="e">
        <f ca="1">VLOOKUP(M174,CatProd!B:G,6,FALSE)</f>
        <v>#N/A</v>
      </c>
      <c r="O174" s="127"/>
      <c r="P174" s="175" t="e">
        <f ca="1">VLOOKUP(CONCATENATE(N174,"-",O174),CatProdSpec!H:I,2,FALSE)</f>
        <v>#N/A</v>
      </c>
      <c r="Q174" s="30"/>
      <c r="R174" s="149" t="str">
        <f>IFERROR(VLOOKUP(Q174,Setup!D$16:E$25,2,FALSE),"")</f>
        <v/>
      </c>
      <c r="S174" s="51" t="str">
        <f ca="1">IFERROR(IF(OR(I174="",VLOOKUP(I174,CatCostInp!$E$2:$K$88,7,FALSE)=0),"",VLOOKUP(I174,CatCostInp!$E$2:$K$88,7,FALSE)),"")</f>
        <v/>
      </c>
      <c r="T174" s="4" t="e">
        <f>VLOOKUP(U174,#REF!,2,FALSE)</f>
        <v>#REF!</v>
      </c>
      <c r="U174" s="30"/>
      <c r="V174" s="1" t="str">
        <f ca="1">IF(U174=Setup!$C$10,"Grant",IF(Pharmaceuticals!U174=Setup!$C$11,"Local",IF(Pharmaceuticals!U174=Setup!$C$12,"Other","")))</f>
        <v/>
      </c>
      <c r="W174" s="34"/>
      <c r="X174" s="148"/>
      <c r="Y174" s="33"/>
      <c r="Z174" s="36" t="str">
        <f t="shared" si="74"/>
        <v/>
      </c>
      <c r="AA174" s="35"/>
      <c r="AB174" s="32" t="str">
        <f t="shared" si="75"/>
        <v/>
      </c>
      <c r="AC174" s="35"/>
      <c r="AD174" s="32" t="str">
        <f t="shared" si="76"/>
        <v/>
      </c>
      <c r="AE174" s="35"/>
      <c r="AF174" s="36" t="str">
        <f t="shared" si="77"/>
        <v/>
      </c>
      <c r="AG174" s="36" t="str">
        <f t="shared" si="78"/>
        <v/>
      </c>
      <c r="AH174" s="36" t="str">
        <f t="shared" si="79"/>
        <v/>
      </c>
      <c r="AI174" s="55"/>
      <c r="AJ174" s="37"/>
      <c r="AK174" s="148"/>
      <c r="AL174" s="35"/>
      <c r="AM174" s="32" t="str">
        <f t="shared" si="80"/>
        <v/>
      </c>
      <c r="AN174" s="35"/>
      <c r="AO174" s="32" t="str">
        <f t="shared" si="81"/>
        <v/>
      </c>
      <c r="AP174" s="35"/>
      <c r="AQ174" s="32" t="str">
        <f t="shared" si="82"/>
        <v/>
      </c>
      <c r="AR174" s="35"/>
      <c r="AS174" s="36" t="str">
        <f t="shared" si="83"/>
        <v/>
      </c>
      <c r="AT174" s="36" t="str">
        <f t="shared" si="84"/>
        <v/>
      </c>
      <c r="AU174" s="36" t="str">
        <f t="shared" si="85"/>
        <v/>
      </c>
      <c r="AV174" s="55"/>
      <c r="AW174" s="34"/>
      <c r="AX174" s="148"/>
      <c r="AY174" s="34"/>
      <c r="AZ174" s="32" t="str">
        <f t="shared" si="86"/>
        <v/>
      </c>
      <c r="BA174" s="34"/>
      <c r="BB174" s="32" t="str">
        <f t="shared" si="87"/>
        <v/>
      </c>
      <c r="BC174" s="34"/>
      <c r="BD174" s="32" t="str">
        <f t="shared" si="88"/>
        <v/>
      </c>
      <c r="BE174" s="35"/>
      <c r="BF174" s="36" t="str">
        <f t="shared" si="89"/>
        <v/>
      </c>
      <c r="BG174" s="36" t="str">
        <f t="shared" si="90"/>
        <v/>
      </c>
      <c r="BH174" s="36" t="str">
        <f t="shared" si="91"/>
        <v/>
      </c>
      <c r="BI174" s="55"/>
      <c r="BJ174" s="34"/>
      <c r="BK174" s="148"/>
      <c r="BL174" s="34"/>
      <c r="BM174" s="32" t="str">
        <f t="shared" si="92"/>
        <v/>
      </c>
      <c r="BN174" s="34"/>
      <c r="BO174" s="32" t="str">
        <f t="shared" si="93"/>
        <v/>
      </c>
      <c r="BP174" s="34"/>
      <c r="BQ174" s="32" t="str">
        <f t="shared" si="94"/>
        <v/>
      </c>
      <c r="BR174" s="34"/>
      <c r="BS174" s="36" t="str">
        <f t="shared" si="95"/>
        <v/>
      </c>
      <c r="BT174" s="36" t="str">
        <f t="shared" si="96"/>
        <v/>
      </c>
      <c r="BU174" s="36" t="str">
        <f t="shared" si="97"/>
        <v/>
      </c>
      <c r="BV174" s="55"/>
      <c r="BW174" s="36" t="str">
        <f t="shared" si="98"/>
        <v/>
      </c>
      <c r="BX174" s="36" t="str">
        <f t="shared" si="99"/>
        <v/>
      </c>
      <c r="BY174" s="31"/>
      <c r="BZ174" s="38"/>
      <c r="CB174" s="120" t="e">
        <f t="shared" ca="1" si="68"/>
        <v>#VALUE!</v>
      </c>
      <c r="CC174" s="120" t="e">
        <f t="shared" ca="1" si="69"/>
        <v>#VALUE!</v>
      </c>
    </row>
    <row r="175" spans="1:81" s="10" customFormat="1" ht="25.15" customHeight="1" x14ac:dyDescent="0.2">
      <c r="A175" s="52" t="str">
        <f t="shared" si="100"/>
        <v/>
      </c>
      <c r="B175" s="157" t="e">
        <f t="shared" ca="1" si="70"/>
        <v>#VALUE!</v>
      </c>
      <c r="C175" s="157" t="e">
        <f t="shared" ca="1" si="71"/>
        <v>#VALUE!</v>
      </c>
      <c r="D175" s="29"/>
      <c r="E175" s="155" t="str">
        <f ca="1">IFERROR(INDIRECT(ADDRESS(MATCH(D175,CatModules!C:C,0),2,1,1,"CatModules")),"")</f>
        <v/>
      </c>
      <c r="F175" s="96"/>
      <c r="G175" s="156" t="str">
        <f ca="1">IFERROR(INDIRECT(ADDRESS(MATCH(CONCATENATE(E175,"-",F175),CatInt!K:K,0),3,1,1,"CatInt")),"")</f>
        <v/>
      </c>
      <c r="H175" s="45" t="str">
        <f>IF(F175="","",VLOOKUP(F175,#REF!,2,FALSE))</f>
        <v/>
      </c>
      <c r="I175" s="29"/>
      <c r="J175" s="155" t="e">
        <f t="shared" si="72"/>
        <v>#VALUE!</v>
      </c>
      <c r="K175" s="155" t="e">
        <f t="shared" si="73"/>
        <v>#VALUE!</v>
      </c>
      <c r="L175" s="153"/>
      <c r="M175" s="126"/>
      <c r="N175" s="151" t="e">
        <f ca="1">VLOOKUP(M175,CatProd!B:G,6,FALSE)</f>
        <v>#N/A</v>
      </c>
      <c r="O175" s="127"/>
      <c r="P175" s="175" t="e">
        <f ca="1">VLOOKUP(CONCATENATE(N175,"-",O175),CatProdSpec!H:I,2,FALSE)</f>
        <v>#N/A</v>
      </c>
      <c r="Q175" s="30"/>
      <c r="R175" s="149" t="str">
        <f>IFERROR(VLOOKUP(Q175,Setup!D$16:E$25,2,FALSE),"")</f>
        <v/>
      </c>
      <c r="S175" s="51" t="str">
        <f ca="1">IFERROR(IF(OR(I175="",VLOOKUP(I175,CatCostInp!$E$2:$K$88,7,FALSE)=0),"",VLOOKUP(I175,CatCostInp!$E$2:$K$88,7,FALSE)),"")</f>
        <v/>
      </c>
      <c r="T175" s="4" t="e">
        <f>VLOOKUP(U175,#REF!,2,FALSE)</f>
        <v>#REF!</v>
      </c>
      <c r="U175" s="30"/>
      <c r="V175" s="1" t="str">
        <f ca="1">IF(U175=Setup!$C$10,"Grant",IF(Pharmaceuticals!U175=Setup!$C$11,"Local",IF(Pharmaceuticals!U175=Setup!$C$12,"Other","")))</f>
        <v/>
      </c>
      <c r="W175" s="34"/>
      <c r="X175" s="148"/>
      <c r="Y175" s="33"/>
      <c r="Z175" s="36" t="str">
        <f t="shared" si="74"/>
        <v/>
      </c>
      <c r="AA175" s="35"/>
      <c r="AB175" s="32" t="str">
        <f t="shared" si="75"/>
        <v/>
      </c>
      <c r="AC175" s="35"/>
      <c r="AD175" s="32" t="str">
        <f t="shared" si="76"/>
        <v/>
      </c>
      <c r="AE175" s="35"/>
      <c r="AF175" s="36" t="str">
        <f t="shared" si="77"/>
        <v/>
      </c>
      <c r="AG175" s="36" t="str">
        <f t="shared" si="78"/>
        <v/>
      </c>
      <c r="AH175" s="36" t="str">
        <f t="shared" si="79"/>
        <v/>
      </c>
      <c r="AI175" s="55"/>
      <c r="AJ175" s="37"/>
      <c r="AK175" s="148"/>
      <c r="AL175" s="35"/>
      <c r="AM175" s="32" t="str">
        <f t="shared" si="80"/>
        <v/>
      </c>
      <c r="AN175" s="35"/>
      <c r="AO175" s="32" t="str">
        <f t="shared" si="81"/>
        <v/>
      </c>
      <c r="AP175" s="35"/>
      <c r="AQ175" s="32" t="str">
        <f t="shared" si="82"/>
        <v/>
      </c>
      <c r="AR175" s="35"/>
      <c r="AS175" s="36" t="str">
        <f t="shared" si="83"/>
        <v/>
      </c>
      <c r="AT175" s="36" t="str">
        <f t="shared" si="84"/>
        <v/>
      </c>
      <c r="AU175" s="36" t="str">
        <f t="shared" si="85"/>
        <v/>
      </c>
      <c r="AV175" s="55"/>
      <c r="AW175" s="34"/>
      <c r="AX175" s="148"/>
      <c r="AY175" s="34"/>
      <c r="AZ175" s="32" t="str">
        <f t="shared" si="86"/>
        <v/>
      </c>
      <c r="BA175" s="34"/>
      <c r="BB175" s="32" t="str">
        <f t="shared" si="87"/>
        <v/>
      </c>
      <c r="BC175" s="34"/>
      <c r="BD175" s="32" t="str">
        <f t="shared" si="88"/>
        <v/>
      </c>
      <c r="BE175" s="35"/>
      <c r="BF175" s="36" t="str">
        <f t="shared" si="89"/>
        <v/>
      </c>
      <c r="BG175" s="36" t="str">
        <f t="shared" si="90"/>
        <v/>
      </c>
      <c r="BH175" s="36" t="str">
        <f t="shared" si="91"/>
        <v/>
      </c>
      <c r="BI175" s="55"/>
      <c r="BJ175" s="34"/>
      <c r="BK175" s="148"/>
      <c r="BL175" s="34"/>
      <c r="BM175" s="32" t="str">
        <f t="shared" si="92"/>
        <v/>
      </c>
      <c r="BN175" s="34"/>
      <c r="BO175" s="32" t="str">
        <f t="shared" si="93"/>
        <v/>
      </c>
      <c r="BP175" s="34"/>
      <c r="BQ175" s="32" t="str">
        <f t="shared" si="94"/>
        <v/>
      </c>
      <c r="BR175" s="34"/>
      <c r="BS175" s="36" t="str">
        <f t="shared" si="95"/>
        <v/>
      </c>
      <c r="BT175" s="36" t="str">
        <f t="shared" si="96"/>
        <v/>
      </c>
      <c r="BU175" s="36" t="str">
        <f t="shared" si="97"/>
        <v/>
      </c>
      <c r="BV175" s="55"/>
      <c r="BW175" s="36" t="str">
        <f t="shared" si="98"/>
        <v/>
      </c>
      <c r="BX175" s="36" t="str">
        <f t="shared" si="99"/>
        <v/>
      </c>
      <c r="BY175" s="31"/>
      <c r="BZ175" s="38"/>
      <c r="CB175" s="120" t="e">
        <f t="shared" ca="1" si="68"/>
        <v>#VALUE!</v>
      </c>
      <c r="CC175" s="120" t="e">
        <f t="shared" ca="1" si="69"/>
        <v>#VALUE!</v>
      </c>
    </row>
    <row r="176" spans="1:81" s="10" customFormat="1" ht="25.15" customHeight="1" x14ac:dyDescent="0.2">
      <c r="A176" s="52" t="str">
        <f t="shared" si="100"/>
        <v/>
      </c>
      <c r="B176" s="157" t="e">
        <f t="shared" ca="1" si="70"/>
        <v>#VALUE!</v>
      </c>
      <c r="C176" s="157" t="e">
        <f t="shared" ca="1" si="71"/>
        <v>#VALUE!</v>
      </c>
      <c r="D176" s="29"/>
      <c r="E176" s="155" t="str">
        <f ca="1">IFERROR(INDIRECT(ADDRESS(MATCH(D176,CatModules!C:C,0),2,1,1,"CatModules")),"")</f>
        <v/>
      </c>
      <c r="F176" s="96"/>
      <c r="G176" s="156" t="str">
        <f ca="1">IFERROR(INDIRECT(ADDRESS(MATCH(CONCATENATE(E176,"-",F176),CatInt!K:K,0),3,1,1,"CatInt")),"")</f>
        <v/>
      </c>
      <c r="H176" s="45" t="str">
        <f>IF(F176="","",VLOOKUP(F176,#REF!,2,FALSE))</f>
        <v/>
      </c>
      <c r="I176" s="29"/>
      <c r="J176" s="155" t="e">
        <f t="shared" si="72"/>
        <v>#VALUE!</v>
      </c>
      <c r="K176" s="155" t="e">
        <f t="shared" si="73"/>
        <v>#VALUE!</v>
      </c>
      <c r="L176" s="153"/>
      <c r="M176" s="126"/>
      <c r="N176" s="151" t="e">
        <f ca="1">VLOOKUP(M176,CatProd!B:G,6,FALSE)</f>
        <v>#N/A</v>
      </c>
      <c r="O176" s="127"/>
      <c r="P176" s="175" t="e">
        <f ca="1">VLOOKUP(CONCATENATE(N176,"-",O176),CatProdSpec!H:I,2,FALSE)</f>
        <v>#N/A</v>
      </c>
      <c r="Q176" s="30"/>
      <c r="R176" s="149" t="str">
        <f>IFERROR(VLOOKUP(Q176,Setup!D$16:E$25,2,FALSE),"")</f>
        <v/>
      </c>
      <c r="S176" s="51" t="str">
        <f ca="1">IFERROR(IF(OR(I176="",VLOOKUP(I176,CatCostInp!$E$2:$K$88,7,FALSE)=0),"",VLOOKUP(I176,CatCostInp!$E$2:$K$88,7,FALSE)),"")</f>
        <v/>
      </c>
      <c r="T176" s="4" t="e">
        <f>VLOOKUP(U176,#REF!,2,FALSE)</f>
        <v>#REF!</v>
      </c>
      <c r="U176" s="30"/>
      <c r="V176" s="1" t="str">
        <f ca="1">IF(U176=Setup!$C$10,"Grant",IF(Pharmaceuticals!U176=Setup!$C$11,"Local",IF(Pharmaceuticals!U176=Setup!$C$12,"Other","")))</f>
        <v/>
      </c>
      <c r="W176" s="34"/>
      <c r="X176" s="148"/>
      <c r="Y176" s="33"/>
      <c r="Z176" s="36" t="str">
        <f t="shared" si="74"/>
        <v/>
      </c>
      <c r="AA176" s="35"/>
      <c r="AB176" s="32" t="str">
        <f t="shared" si="75"/>
        <v/>
      </c>
      <c r="AC176" s="35"/>
      <c r="AD176" s="32" t="str">
        <f t="shared" si="76"/>
        <v/>
      </c>
      <c r="AE176" s="35"/>
      <c r="AF176" s="36" t="str">
        <f t="shared" si="77"/>
        <v/>
      </c>
      <c r="AG176" s="36" t="str">
        <f t="shared" si="78"/>
        <v/>
      </c>
      <c r="AH176" s="36" t="str">
        <f t="shared" si="79"/>
        <v/>
      </c>
      <c r="AI176" s="55"/>
      <c r="AJ176" s="37"/>
      <c r="AK176" s="148"/>
      <c r="AL176" s="35"/>
      <c r="AM176" s="32" t="str">
        <f t="shared" si="80"/>
        <v/>
      </c>
      <c r="AN176" s="35"/>
      <c r="AO176" s="32" t="str">
        <f t="shared" si="81"/>
        <v/>
      </c>
      <c r="AP176" s="35"/>
      <c r="AQ176" s="32" t="str">
        <f t="shared" si="82"/>
        <v/>
      </c>
      <c r="AR176" s="35"/>
      <c r="AS176" s="36" t="str">
        <f t="shared" si="83"/>
        <v/>
      </c>
      <c r="AT176" s="36" t="str">
        <f t="shared" si="84"/>
        <v/>
      </c>
      <c r="AU176" s="36" t="str">
        <f t="shared" si="85"/>
        <v/>
      </c>
      <c r="AV176" s="55"/>
      <c r="AW176" s="34"/>
      <c r="AX176" s="148"/>
      <c r="AY176" s="34"/>
      <c r="AZ176" s="32" t="str">
        <f t="shared" si="86"/>
        <v/>
      </c>
      <c r="BA176" s="34"/>
      <c r="BB176" s="32" t="str">
        <f t="shared" si="87"/>
        <v/>
      </c>
      <c r="BC176" s="34"/>
      <c r="BD176" s="32" t="str">
        <f t="shared" si="88"/>
        <v/>
      </c>
      <c r="BE176" s="35"/>
      <c r="BF176" s="36" t="str">
        <f t="shared" si="89"/>
        <v/>
      </c>
      <c r="BG176" s="36" t="str">
        <f t="shared" si="90"/>
        <v/>
      </c>
      <c r="BH176" s="36" t="str">
        <f t="shared" si="91"/>
        <v/>
      </c>
      <c r="BI176" s="55"/>
      <c r="BJ176" s="34"/>
      <c r="BK176" s="148"/>
      <c r="BL176" s="34"/>
      <c r="BM176" s="32" t="str">
        <f t="shared" si="92"/>
        <v/>
      </c>
      <c r="BN176" s="34"/>
      <c r="BO176" s="32" t="str">
        <f t="shared" si="93"/>
        <v/>
      </c>
      <c r="BP176" s="34"/>
      <c r="BQ176" s="32" t="str">
        <f t="shared" si="94"/>
        <v/>
      </c>
      <c r="BR176" s="34"/>
      <c r="BS176" s="36" t="str">
        <f t="shared" si="95"/>
        <v/>
      </c>
      <c r="BT176" s="36" t="str">
        <f t="shared" si="96"/>
        <v/>
      </c>
      <c r="BU176" s="36" t="str">
        <f t="shared" si="97"/>
        <v/>
      </c>
      <c r="BV176" s="55"/>
      <c r="BW176" s="36" t="str">
        <f t="shared" si="98"/>
        <v/>
      </c>
      <c r="BX176" s="36" t="str">
        <f t="shared" si="99"/>
        <v/>
      </c>
      <c r="BY176" s="31"/>
      <c r="BZ176" s="38"/>
      <c r="CB176" s="120" t="e">
        <f t="shared" ca="1" si="68"/>
        <v>#VALUE!</v>
      </c>
      <c r="CC176" s="120" t="e">
        <f t="shared" ca="1" si="69"/>
        <v>#VALUE!</v>
      </c>
    </row>
    <row r="177" spans="1:81" s="10" customFormat="1" ht="25.15" customHeight="1" x14ac:dyDescent="0.2">
      <c r="A177" s="52" t="str">
        <f t="shared" si="100"/>
        <v/>
      </c>
      <c r="B177" s="157" t="e">
        <f t="shared" ca="1" si="70"/>
        <v>#VALUE!</v>
      </c>
      <c r="C177" s="157" t="e">
        <f t="shared" ca="1" si="71"/>
        <v>#VALUE!</v>
      </c>
      <c r="D177" s="29"/>
      <c r="E177" s="155" t="str">
        <f ca="1">IFERROR(INDIRECT(ADDRESS(MATCH(D177,CatModules!C:C,0),2,1,1,"CatModules")),"")</f>
        <v/>
      </c>
      <c r="F177" s="96"/>
      <c r="G177" s="156" t="str">
        <f ca="1">IFERROR(INDIRECT(ADDRESS(MATCH(CONCATENATE(E177,"-",F177),CatInt!K:K,0),3,1,1,"CatInt")),"")</f>
        <v/>
      </c>
      <c r="H177" s="45" t="str">
        <f>IF(F177="","",VLOOKUP(F177,#REF!,2,FALSE))</f>
        <v/>
      </c>
      <c r="I177" s="29"/>
      <c r="J177" s="155" t="e">
        <f t="shared" si="72"/>
        <v>#VALUE!</v>
      </c>
      <c r="K177" s="155" t="e">
        <f t="shared" si="73"/>
        <v>#VALUE!</v>
      </c>
      <c r="L177" s="153"/>
      <c r="M177" s="126"/>
      <c r="N177" s="151" t="e">
        <f ca="1">VLOOKUP(M177,CatProd!B:G,6,FALSE)</f>
        <v>#N/A</v>
      </c>
      <c r="O177" s="127"/>
      <c r="P177" s="175" t="e">
        <f ca="1">VLOOKUP(CONCATENATE(N177,"-",O177),CatProdSpec!H:I,2,FALSE)</f>
        <v>#N/A</v>
      </c>
      <c r="Q177" s="30"/>
      <c r="R177" s="149" t="str">
        <f>IFERROR(VLOOKUP(Q177,Setup!D$16:E$25,2,FALSE),"")</f>
        <v/>
      </c>
      <c r="S177" s="51" t="str">
        <f ca="1">IFERROR(IF(OR(I177="",VLOOKUP(I177,CatCostInp!$E$2:$K$88,7,FALSE)=0),"",VLOOKUP(I177,CatCostInp!$E$2:$K$88,7,FALSE)),"")</f>
        <v/>
      </c>
      <c r="T177" s="4" t="e">
        <f>VLOOKUP(U177,#REF!,2,FALSE)</f>
        <v>#REF!</v>
      </c>
      <c r="U177" s="30"/>
      <c r="V177" s="1" t="str">
        <f ca="1">IF(U177=Setup!$C$10,"Grant",IF(Pharmaceuticals!U177=Setup!$C$11,"Local",IF(Pharmaceuticals!U177=Setup!$C$12,"Other","")))</f>
        <v/>
      </c>
      <c r="W177" s="34"/>
      <c r="X177" s="148"/>
      <c r="Y177" s="33"/>
      <c r="Z177" s="36" t="str">
        <f t="shared" si="74"/>
        <v/>
      </c>
      <c r="AA177" s="35"/>
      <c r="AB177" s="32" t="str">
        <f t="shared" si="75"/>
        <v/>
      </c>
      <c r="AC177" s="35"/>
      <c r="AD177" s="32" t="str">
        <f t="shared" si="76"/>
        <v/>
      </c>
      <c r="AE177" s="35"/>
      <c r="AF177" s="36" t="str">
        <f t="shared" si="77"/>
        <v/>
      </c>
      <c r="AG177" s="36" t="str">
        <f t="shared" si="78"/>
        <v/>
      </c>
      <c r="AH177" s="36" t="str">
        <f t="shared" si="79"/>
        <v/>
      </c>
      <c r="AI177" s="55"/>
      <c r="AJ177" s="37"/>
      <c r="AK177" s="148"/>
      <c r="AL177" s="35"/>
      <c r="AM177" s="32" t="str">
        <f t="shared" si="80"/>
        <v/>
      </c>
      <c r="AN177" s="35"/>
      <c r="AO177" s="32" t="str">
        <f t="shared" si="81"/>
        <v/>
      </c>
      <c r="AP177" s="35"/>
      <c r="AQ177" s="32" t="str">
        <f t="shared" si="82"/>
        <v/>
      </c>
      <c r="AR177" s="35"/>
      <c r="AS177" s="36" t="str">
        <f t="shared" si="83"/>
        <v/>
      </c>
      <c r="AT177" s="36" t="str">
        <f t="shared" si="84"/>
        <v/>
      </c>
      <c r="AU177" s="36" t="str">
        <f t="shared" si="85"/>
        <v/>
      </c>
      <c r="AV177" s="55"/>
      <c r="AW177" s="34"/>
      <c r="AX177" s="148"/>
      <c r="AY177" s="34"/>
      <c r="AZ177" s="32" t="str">
        <f t="shared" si="86"/>
        <v/>
      </c>
      <c r="BA177" s="34"/>
      <c r="BB177" s="32" t="str">
        <f t="shared" si="87"/>
        <v/>
      </c>
      <c r="BC177" s="34"/>
      <c r="BD177" s="32" t="str">
        <f t="shared" si="88"/>
        <v/>
      </c>
      <c r="BE177" s="35"/>
      <c r="BF177" s="36" t="str">
        <f t="shared" si="89"/>
        <v/>
      </c>
      <c r="BG177" s="36" t="str">
        <f t="shared" si="90"/>
        <v/>
      </c>
      <c r="BH177" s="36" t="str">
        <f t="shared" si="91"/>
        <v/>
      </c>
      <c r="BI177" s="55"/>
      <c r="BJ177" s="34"/>
      <c r="BK177" s="148"/>
      <c r="BL177" s="34"/>
      <c r="BM177" s="32" t="str">
        <f t="shared" si="92"/>
        <v/>
      </c>
      <c r="BN177" s="34"/>
      <c r="BO177" s="32" t="str">
        <f t="shared" si="93"/>
        <v/>
      </c>
      <c r="BP177" s="34"/>
      <c r="BQ177" s="32" t="str">
        <f t="shared" si="94"/>
        <v/>
      </c>
      <c r="BR177" s="34"/>
      <c r="BS177" s="36" t="str">
        <f t="shared" si="95"/>
        <v/>
      </c>
      <c r="BT177" s="36" t="str">
        <f t="shared" si="96"/>
        <v/>
      </c>
      <c r="BU177" s="36" t="str">
        <f t="shared" si="97"/>
        <v/>
      </c>
      <c r="BV177" s="55"/>
      <c r="BW177" s="36" t="str">
        <f t="shared" si="98"/>
        <v/>
      </c>
      <c r="BX177" s="36" t="str">
        <f t="shared" si="99"/>
        <v/>
      </c>
      <c r="BY177" s="31"/>
      <c r="BZ177" s="38"/>
      <c r="CB177" s="120" t="e">
        <f t="shared" ca="1" si="68"/>
        <v>#VALUE!</v>
      </c>
      <c r="CC177" s="120" t="e">
        <f t="shared" ca="1" si="69"/>
        <v>#VALUE!</v>
      </c>
    </row>
    <row r="178" spans="1:81" s="10" customFormat="1" ht="25.15" customHeight="1" x14ac:dyDescent="0.2">
      <c r="A178" s="52" t="str">
        <f t="shared" si="100"/>
        <v/>
      </c>
      <c r="B178" s="157" t="e">
        <f t="shared" ca="1" si="70"/>
        <v>#VALUE!</v>
      </c>
      <c r="C178" s="157" t="e">
        <f t="shared" ca="1" si="71"/>
        <v>#VALUE!</v>
      </c>
      <c r="D178" s="29"/>
      <c r="E178" s="155" t="str">
        <f ca="1">IFERROR(INDIRECT(ADDRESS(MATCH(D178,CatModules!C:C,0),2,1,1,"CatModules")),"")</f>
        <v/>
      </c>
      <c r="F178" s="96"/>
      <c r="G178" s="156" t="str">
        <f ca="1">IFERROR(INDIRECT(ADDRESS(MATCH(CONCATENATE(E178,"-",F178),CatInt!K:K,0),3,1,1,"CatInt")),"")</f>
        <v/>
      </c>
      <c r="H178" s="45" t="str">
        <f>IF(F178="","",VLOOKUP(F178,#REF!,2,FALSE))</f>
        <v/>
      </c>
      <c r="I178" s="29"/>
      <c r="J178" s="155" t="e">
        <f t="shared" si="72"/>
        <v>#VALUE!</v>
      </c>
      <c r="K178" s="155" t="e">
        <f t="shared" si="73"/>
        <v>#VALUE!</v>
      </c>
      <c r="L178" s="153"/>
      <c r="M178" s="126"/>
      <c r="N178" s="151" t="e">
        <f ca="1">VLOOKUP(M178,CatProd!B:G,6,FALSE)</f>
        <v>#N/A</v>
      </c>
      <c r="O178" s="127"/>
      <c r="P178" s="175" t="e">
        <f ca="1">VLOOKUP(CONCATENATE(N178,"-",O178),CatProdSpec!H:I,2,FALSE)</f>
        <v>#N/A</v>
      </c>
      <c r="Q178" s="30"/>
      <c r="R178" s="149" t="str">
        <f>IFERROR(VLOOKUP(Q178,Setup!D$16:E$25,2,FALSE),"")</f>
        <v/>
      </c>
      <c r="S178" s="51" t="str">
        <f ca="1">IFERROR(IF(OR(I178="",VLOOKUP(I178,CatCostInp!$E$2:$K$88,7,FALSE)=0),"",VLOOKUP(I178,CatCostInp!$E$2:$K$88,7,FALSE)),"")</f>
        <v/>
      </c>
      <c r="T178" s="4" t="e">
        <f>VLOOKUP(U178,#REF!,2,FALSE)</f>
        <v>#REF!</v>
      </c>
      <c r="U178" s="30"/>
      <c r="V178" s="1" t="str">
        <f ca="1">IF(U178=Setup!$C$10,"Grant",IF(Pharmaceuticals!U178=Setup!$C$11,"Local",IF(Pharmaceuticals!U178=Setup!$C$12,"Other","")))</f>
        <v/>
      </c>
      <c r="W178" s="34"/>
      <c r="X178" s="148"/>
      <c r="Y178" s="33"/>
      <c r="Z178" s="36" t="str">
        <f t="shared" si="74"/>
        <v/>
      </c>
      <c r="AA178" s="35"/>
      <c r="AB178" s="32" t="str">
        <f t="shared" si="75"/>
        <v/>
      </c>
      <c r="AC178" s="35"/>
      <c r="AD178" s="32" t="str">
        <f t="shared" si="76"/>
        <v/>
      </c>
      <c r="AE178" s="35"/>
      <c r="AF178" s="36" t="str">
        <f t="shared" si="77"/>
        <v/>
      </c>
      <c r="AG178" s="36" t="str">
        <f t="shared" si="78"/>
        <v/>
      </c>
      <c r="AH178" s="36" t="str">
        <f t="shared" si="79"/>
        <v/>
      </c>
      <c r="AI178" s="55"/>
      <c r="AJ178" s="37"/>
      <c r="AK178" s="148"/>
      <c r="AL178" s="35"/>
      <c r="AM178" s="32" t="str">
        <f t="shared" si="80"/>
        <v/>
      </c>
      <c r="AN178" s="35"/>
      <c r="AO178" s="32" t="str">
        <f t="shared" si="81"/>
        <v/>
      </c>
      <c r="AP178" s="35"/>
      <c r="AQ178" s="32" t="str">
        <f t="shared" si="82"/>
        <v/>
      </c>
      <c r="AR178" s="35"/>
      <c r="AS178" s="36" t="str">
        <f t="shared" si="83"/>
        <v/>
      </c>
      <c r="AT178" s="36" t="str">
        <f t="shared" si="84"/>
        <v/>
      </c>
      <c r="AU178" s="36" t="str">
        <f t="shared" si="85"/>
        <v/>
      </c>
      <c r="AV178" s="55"/>
      <c r="AW178" s="34"/>
      <c r="AX178" s="148"/>
      <c r="AY178" s="34"/>
      <c r="AZ178" s="32" t="str">
        <f t="shared" si="86"/>
        <v/>
      </c>
      <c r="BA178" s="34"/>
      <c r="BB178" s="32" t="str">
        <f t="shared" si="87"/>
        <v/>
      </c>
      <c r="BC178" s="34"/>
      <c r="BD178" s="32" t="str">
        <f t="shared" si="88"/>
        <v/>
      </c>
      <c r="BE178" s="35"/>
      <c r="BF178" s="36" t="str">
        <f t="shared" si="89"/>
        <v/>
      </c>
      <c r="BG178" s="36" t="str">
        <f t="shared" si="90"/>
        <v/>
      </c>
      <c r="BH178" s="36" t="str">
        <f t="shared" si="91"/>
        <v/>
      </c>
      <c r="BI178" s="55"/>
      <c r="BJ178" s="34"/>
      <c r="BK178" s="148"/>
      <c r="BL178" s="34"/>
      <c r="BM178" s="32" t="str">
        <f t="shared" si="92"/>
        <v/>
      </c>
      <c r="BN178" s="34"/>
      <c r="BO178" s="32" t="str">
        <f t="shared" si="93"/>
        <v/>
      </c>
      <c r="BP178" s="34"/>
      <c r="BQ178" s="32" t="str">
        <f t="shared" si="94"/>
        <v/>
      </c>
      <c r="BR178" s="34"/>
      <c r="BS178" s="36" t="str">
        <f t="shared" si="95"/>
        <v/>
      </c>
      <c r="BT178" s="36" t="str">
        <f t="shared" si="96"/>
        <v/>
      </c>
      <c r="BU178" s="36" t="str">
        <f t="shared" si="97"/>
        <v/>
      </c>
      <c r="BV178" s="55"/>
      <c r="BW178" s="36" t="str">
        <f t="shared" si="98"/>
        <v/>
      </c>
      <c r="BX178" s="36" t="str">
        <f t="shared" si="99"/>
        <v/>
      </c>
      <c r="BY178" s="31"/>
      <c r="BZ178" s="38"/>
      <c r="CB178" s="120" t="e">
        <f t="shared" ca="1" si="68"/>
        <v>#VALUE!</v>
      </c>
      <c r="CC178" s="120" t="e">
        <f t="shared" ca="1" si="69"/>
        <v>#VALUE!</v>
      </c>
    </row>
    <row r="179" spans="1:81" s="10" customFormat="1" ht="25.15" customHeight="1" x14ac:dyDescent="0.2">
      <c r="A179" s="52" t="str">
        <f t="shared" si="100"/>
        <v/>
      </c>
      <c r="B179" s="157" t="e">
        <f t="shared" ca="1" si="70"/>
        <v>#VALUE!</v>
      </c>
      <c r="C179" s="157" t="e">
        <f t="shared" ca="1" si="71"/>
        <v>#VALUE!</v>
      </c>
      <c r="D179" s="29"/>
      <c r="E179" s="155" t="str">
        <f ca="1">IFERROR(INDIRECT(ADDRESS(MATCH(D179,CatModules!C:C,0),2,1,1,"CatModules")),"")</f>
        <v/>
      </c>
      <c r="F179" s="96"/>
      <c r="G179" s="156" t="str">
        <f ca="1">IFERROR(INDIRECT(ADDRESS(MATCH(CONCATENATE(E179,"-",F179),CatInt!K:K,0),3,1,1,"CatInt")),"")</f>
        <v/>
      </c>
      <c r="H179" s="45" t="str">
        <f>IF(F179="","",VLOOKUP(F179,#REF!,2,FALSE))</f>
        <v/>
      </c>
      <c r="I179" s="29"/>
      <c r="J179" s="155" t="e">
        <f t="shared" si="72"/>
        <v>#VALUE!</v>
      </c>
      <c r="K179" s="155" t="e">
        <f t="shared" si="73"/>
        <v>#VALUE!</v>
      </c>
      <c r="L179" s="153"/>
      <c r="M179" s="126"/>
      <c r="N179" s="151" t="e">
        <f ca="1">VLOOKUP(M179,CatProd!B:G,6,FALSE)</f>
        <v>#N/A</v>
      </c>
      <c r="O179" s="127"/>
      <c r="P179" s="175" t="e">
        <f ca="1">VLOOKUP(CONCATENATE(N179,"-",O179),CatProdSpec!H:I,2,FALSE)</f>
        <v>#N/A</v>
      </c>
      <c r="Q179" s="30"/>
      <c r="R179" s="149" t="str">
        <f>IFERROR(VLOOKUP(Q179,Setup!D$16:E$25,2,FALSE),"")</f>
        <v/>
      </c>
      <c r="S179" s="51" t="str">
        <f ca="1">IFERROR(IF(OR(I179="",VLOOKUP(I179,CatCostInp!$E$2:$K$88,7,FALSE)=0),"",VLOOKUP(I179,CatCostInp!$E$2:$K$88,7,FALSE)),"")</f>
        <v/>
      </c>
      <c r="T179" s="4" t="e">
        <f>VLOOKUP(U179,#REF!,2,FALSE)</f>
        <v>#REF!</v>
      </c>
      <c r="U179" s="30"/>
      <c r="V179" s="1" t="str">
        <f ca="1">IF(U179=Setup!$C$10,"Grant",IF(Pharmaceuticals!U179=Setup!$C$11,"Local",IF(Pharmaceuticals!U179=Setup!$C$12,"Other","")))</f>
        <v/>
      </c>
      <c r="W179" s="34"/>
      <c r="X179" s="148"/>
      <c r="Y179" s="33"/>
      <c r="Z179" s="36" t="str">
        <f t="shared" si="74"/>
        <v/>
      </c>
      <c r="AA179" s="35"/>
      <c r="AB179" s="32" t="str">
        <f t="shared" si="75"/>
        <v/>
      </c>
      <c r="AC179" s="35"/>
      <c r="AD179" s="32" t="str">
        <f t="shared" si="76"/>
        <v/>
      </c>
      <c r="AE179" s="35"/>
      <c r="AF179" s="36" t="str">
        <f t="shared" si="77"/>
        <v/>
      </c>
      <c r="AG179" s="36" t="str">
        <f t="shared" si="78"/>
        <v/>
      </c>
      <c r="AH179" s="36" t="str">
        <f t="shared" si="79"/>
        <v/>
      </c>
      <c r="AI179" s="55"/>
      <c r="AJ179" s="37"/>
      <c r="AK179" s="148"/>
      <c r="AL179" s="35"/>
      <c r="AM179" s="32" t="str">
        <f t="shared" si="80"/>
        <v/>
      </c>
      <c r="AN179" s="35"/>
      <c r="AO179" s="32" t="str">
        <f t="shared" si="81"/>
        <v/>
      </c>
      <c r="AP179" s="35"/>
      <c r="AQ179" s="32" t="str">
        <f t="shared" si="82"/>
        <v/>
      </c>
      <c r="AR179" s="35"/>
      <c r="AS179" s="36" t="str">
        <f t="shared" si="83"/>
        <v/>
      </c>
      <c r="AT179" s="36" t="str">
        <f t="shared" si="84"/>
        <v/>
      </c>
      <c r="AU179" s="36" t="str">
        <f t="shared" si="85"/>
        <v/>
      </c>
      <c r="AV179" s="55"/>
      <c r="AW179" s="34"/>
      <c r="AX179" s="148"/>
      <c r="AY179" s="34"/>
      <c r="AZ179" s="32" t="str">
        <f t="shared" si="86"/>
        <v/>
      </c>
      <c r="BA179" s="34"/>
      <c r="BB179" s="32" t="str">
        <f t="shared" si="87"/>
        <v/>
      </c>
      <c r="BC179" s="34"/>
      <c r="BD179" s="32" t="str">
        <f t="shared" si="88"/>
        <v/>
      </c>
      <c r="BE179" s="35"/>
      <c r="BF179" s="36" t="str">
        <f t="shared" si="89"/>
        <v/>
      </c>
      <c r="BG179" s="36" t="str">
        <f t="shared" si="90"/>
        <v/>
      </c>
      <c r="BH179" s="36" t="str">
        <f t="shared" si="91"/>
        <v/>
      </c>
      <c r="BI179" s="55"/>
      <c r="BJ179" s="34"/>
      <c r="BK179" s="148"/>
      <c r="BL179" s="34"/>
      <c r="BM179" s="32" t="str">
        <f t="shared" si="92"/>
        <v/>
      </c>
      <c r="BN179" s="34"/>
      <c r="BO179" s="32" t="str">
        <f t="shared" si="93"/>
        <v/>
      </c>
      <c r="BP179" s="34"/>
      <c r="BQ179" s="32" t="str">
        <f t="shared" si="94"/>
        <v/>
      </c>
      <c r="BR179" s="34"/>
      <c r="BS179" s="36" t="str">
        <f t="shared" si="95"/>
        <v/>
      </c>
      <c r="BT179" s="36" t="str">
        <f t="shared" si="96"/>
        <v/>
      </c>
      <c r="BU179" s="36" t="str">
        <f t="shared" si="97"/>
        <v/>
      </c>
      <c r="BV179" s="55"/>
      <c r="BW179" s="36" t="str">
        <f t="shared" si="98"/>
        <v/>
      </c>
      <c r="BX179" s="36" t="str">
        <f t="shared" si="99"/>
        <v/>
      </c>
      <c r="BY179" s="31"/>
      <c r="BZ179" s="38"/>
      <c r="CB179" s="120" t="e">
        <f t="shared" ca="1" si="68"/>
        <v>#VALUE!</v>
      </c>
      <c r="CC179" s="120" t="e">
        <f t="shared" ca="1" si="69"/>
        <v>#VALUE!</v>
      </c>
    </row>
    <row r="180" spans="1:81" s="10" customFormat="1" ht="25.15" customHeight="1" x14ac:dyDescent="0.2">
      <c r="A180" s="52" t="str">
        <f t="shared" si="100"/>
        <v/>
      </c>
      <c r="B180" s="157" t="e">
        <f t="shared" ca="1" si="70"/>
        <v>#VALUE!</v>
      </c>
      <c r="C180" s="157" t="e">
        <f t="shared" ca="1" si="71"/>
        <v>#VALUE!</v>
      </c>
      <c r="D180" s="29"/>
      <c r="E180" s="155" t="str">
        <f ca="1">IFERROR(INDIRECT(ADDRESS(MATCH(D180,CatModules!C:C,0),2,1,1,"CatModules")),"")</f>
        <v/>
      </c>
      <c r="F180" s="96"/>
      <c r="G180" s="156" t="str">
        <f ca="1">IFERROR(INDIRECT(ADDRESS(MATCH(CONCATENATE(E180,"-",F180),CatInt!K:K,0),3,1,1,"CatInt")),"")</f>
        <v/>
      </c>
      <c r="H180" s="45" t="str">
        <f>IF(F180="","",VLOOKUP(F180,#REF!,2,FALSE))</f>
        <v/>
      </c>
      <c r="I180" s="29"/>
      <c r="J180" s="155" t="e">
        <f t="shared" si="72"/>
        <v>#VALUE!</v>
      </c>
      <c r="K180" s="155" t="e">
        <f t="shared" si="73"/>
        <v>#VALUE!</v>
      </c>
      <c r="L180" s="153"/>
      <c r="M180" s="126"/>
      <c r="N180" s="151" t="e">
        <f ca="1">VLOOKUP(M180,CatProd!B:G,6,FALSE)</f>
        <v>#N/A</v>
      </c>
      <c r="O180" s="127"/>
      <c r="P180" s="175" t="e">
        <f ca="1">VLOOKUP(CONCATENATE(N180,"-",O180),CatProdSpec!H:I,2,FALSE)</f>
        <v>#N/A</v>
      </c>
      <c r="Q180" s="30"/>
      <c r="R180" s="149" t="str">
        <f>IFERROR(VLOOKUP(Q180,Setup!D$16:E$25,2,FALSE),"")</f>
        <v/>
      </c>
      <c r="S180" s="51" t="str">
        <f ca="1">IFERROR(IF(OR(I180="",VLOOKUP(I180,CatCostInp!$E$2:$K$88,7,FALSE)=0),"",VLOOKUP(I180,CatCostInp!$E$2:$K$88,7,FALSE)),"")</f>
        <v/>
      </c>
      <c r="T180" s="4" t="e">
        <f>VLOOKUP(U180,#REF!,2,FALSE)</f>
        <v>#REF!</v>
      </c>
      <c r="U180" s="30"/>
      <c r="V180" s="1" t="str">
        <f ca="1">IF(U180=Setup!$C$10,"Grant",IF(Pharmaceuticals!U180=Setup!$C$11,"Local",IF(Pharmaceuticals!U180=Setup!$C$12,"Other","")))</f>
        <v/>
      </c>
      <c r="W180" s="34"/>
      <c r="X180" s="148"/>
      <c r="Y180" s="33"/>
      <c r="Z180" s="36" t="str">
        <f t="shared" si="74"/>
        <v/>
      </c>
      <c r="AA180" s="35"/>
      <c r="AB180" s="32" t="str">
        <f t="shared" si="75"/>
        <v/>
      </c>
      <c r="AC180" s="35"/>
      <c r="AD180" s="32" t="str">
        <f t="shared" si="76"/>
        <v/>
      </c>
      <c r="AE180" s="35"/>
      <c r="AF180" s="36" t="str">
        <f t="shared" si="77"/>
        <v/>
      </c>
      <c r="AG180" s="36" t="str">
        <f t="shared" si="78"/>
        <v/>
      </c>
      <c r="AH180" s="36" t="str">
        <f t="shared" si="79"/>
        <v/>
      </c>
      <c r="AI180" s="55"/>
      <c r="AJ180" s="37"/>
      <c r="AK180" s="148"/>
      <c r="AL180" s="35"/>
      <c r="AM180" s="32" t="str">
        <f t="shared" si="80"/>
        <v/>
      </c>
      <c r="AN180" s="35"/>
      <c r="AO180" s="32" t="str">
        <f t="shared" si="81"/>
        <v/>
      </c>
      <c r="AP180" s="35"/>
      <c r="AQ180" s="32" t="str">
        <f t="shared" si="82"/>
        <v/>
      </c>
      <c r="AR180" s="35"/>
      <c r="AS180" s="36" t="str">
        <f t="shared" si="83"/>
        <v/>
      </c>
      <c r="AT180" s="36" t="str">
        <f t="shared" si="84"/>
        <v/>
      </c>
      <c r="AU180" s="36" t="str">
        <f t="shared" si="85"/>
        <v/>
      </c>
      <c r="AV180" s="55"/>
      <c r="AW180" s="34"/>
      <c r="AX180" s="148"/>
      <c r="AY180" s="34"/>
      <c r="AZ180" s="32" t="str">
        <f t="shared" si="86"/>
        <v/>
      </c>
      <c r="BA180" s="34"/>
      <c r="BB180" s="32" t="str">
        <f t="shared" si="87"/>
        <v/>
      </c>
      <c r="BC180" s="34"/>
      <c r="BD180" s="32" t="str">
        <f t="shared" si="88"/>
        <v/>
      </c>
      <c r="BE180" s="35"/>
      <c r="BF180" s="36" t="str">
        <f t="shared" si="89"/>
        <v/>
      </c>
      <c r="BG180" s="36" t="str">
        <f t="shared" si="90"/>
        <v/>
      </c>
      <c r="BH180" s="36" t="str">
        <f t="shared" si="91"/>
        <v/>
      </c>
      <c r="BI180" s="55"/>
      <c r="BJ180" s="34"/>
      <c r="BK180" s="148"/>
      <c r="BL180" s="34"/>
      <c r="BM180" s="32" t="str">
        <f t="shared" si="92"/>
        <v/>
      </c>
      <c r="BN180" s="34"/>
      <c r="BO180" s="32" t="str">
        <f t="shared" si="93"/>
        <v/>
      </c>
      <c r="BP180" s="34"/>
      <c r="BQ180" s="32" t="str">
        <f t="shared" si="94"/>
        <v/>
      </c>
      <c r="BR180" s="34"/>
      <c r="BS180" s="36" t="str">
        <f t="shared" si="95"/>
        <v/>
      </c>
      <c r="BT180" s="36" t="str">
        <f t="shared" si="96"/>
        <v/>
      </c>
      <c r="BU180" s="36" t="str">
        <f t="shared" si="97"/>
        <v/>
      </c>
      <c r="BV180" s="55"/>
      <c r="BW180" s="36" t="str">
        <f t="shared" si="98"/>
        <v/>
      </c>
      <c r="BX180" s="36" t="str">
        <f t="shared" si="99"/>
        <v/>
      </c>
      <c r="BY180" s="31"/>
      <c r="BZ180" s="38"/>
      <c r="CB180" s="120" t="e">
        <f t="shared" ca="1" si="68"/>
        <v>#VALUE!</v>
      </c>
      <c r="CC180" s="120" t="e">
        <f t="shared" ca="1" si="69"/>
        <v>#VALUE!</v>
      </c>
    </row>
    <row r="181" spans="1:81" s="10" customFormat="1" ht="25.15" customHeight="1" x14ac:dyDescent="0.2">
      <c r="A181" s="52" t="str">
        <f t="shared" si="100"/>
        <v/>
      </c>
      <c r="B181" s="157" t="e">
        <f t="shared" ca="1" si="70"/>
        <v>#VALUE!</v>
      </c>
      <c r="C181" s="157" t="e">
        <f t="shared" ca="1" si="71"/>
        <v>#VALUE!</v>
      </c>
      <c r="D181" s="29"/>
      <c r="E181" s="155" t="str">
        <f ca="1">IFERROR(INDIRECT(ADDRESS(MATCH(D181,CatModules!C:C,0),2,1,1,"CatModules")),"")</f>
        <v/>
      </c>
      <c r="F181" s="96"/>
      <c r="G181" s="156" t="str">
        <f ca="1">IFERROR(INDIRECT(ADDRESS(MATCH(CONCATENATE(E181,"-",F181),CatInt!K:K,0),3,1,1,"CatInt")),"")</f>
        <v/>
      </c>
      <c r="H181" s="45" t="str">
        <f>IF(F181="","",VLOOKUP(F181,#REF!,2,FALSE))</f>
        <v/>
      </c>
      <c r="I181" s="29"/>
      <c r="J181" s="155" t="e">
        <f t="shared" si="72"/>
        <v>#VALUE!</v>
      </c>
      <c r="K181" s="155" t="e">
        <f t="shared" si="73"/>
        <v>#VALUE!</v>
      </c>
      <c r="L181" s="153"/>
      <c r="M181" s="126"/>
      <c r="N181" s="151" t="e">
        <f ca="1">VLOOKUP(M181,CatProd!B:G,6,FALSE)</f>
        <v>#N/A</v>
      </c>
      <c r="O181" s="127"/>
      <c r="P181" s="175" t="e">
        <f ca="1">VLOOKUP(CONCATENATE(N181,"-",O181),CatProdSpec!H:I,2,FALSE)</f>
        <v>#N/A</v>
      </c>
      <c r="Q181" s="30"/>
      <c r="R181" s="149" t="str">
        <f>IFERROR(VLOOKUP(Q181,Setup!D$16:E$25,2,FALSE),"")</f>
        <v/>
      </c>
      <c r="S181" s="51" t="str">
        <f ca="1">IFERROR(IF(OR(I181="",VLOOKUP(I181,CatCostInp!$E$2:$K$88,7,FALSE)=0),"",VLOOKUP(I181,CatCostInp!$E$2:$K$88,7,FALSE)),"")</f>
        <v/>
      </c>
      <c r="T181" s="4" t="e">
        <f>VLOOKUP(U181,#REF!,2,FALSE)</f>
        <v>#REF!</v>
      </c>
      <c r="U181" s="30"/>
      <c r="V181" s="1" t="str">
        <f ca="1">IF(U181=Setup!$C$10,"Grant",IF(Pharmaceuticals!U181=Setup!$C$11,"Local",IF(Pharmaceuticals!U181=Setup!$C$12,"Other","")))</f>
        <v/>
      </c>
      <c r="W181" s="34"/>
      <c r="X181" s="148"/>
      <c r="Y181" s="33"/>
      <c r="Z181" s="36" t="str">
        <f t="shared" si="74"/>
        <v/>
      </c>
      <c r="AA181" s="35"/>
      <c r="AB181" s="32" t="str">
        <f t="shared" si="75"/>
        <v/>
      </c>
      <c r="AC181" s="35"/>
      <c r="AD181" s="32" t="str">
        <f t="shared" si="76"/>
        <v/>
      </c>
      <c r="AE181" s="35"/>
      <c r="AF181" s="36" t="str">
        <f t="shared" si="77"/>
        <v/>
      </c>
      <c r="AG181" s="36" t="str">
        <f t="shared" si="78"/>
        <v/>
      </c>
      <c r="AH181" s="36" t="str">
        <f t="shared" si="79"/>
        <v/>
      </c>
      <c r="AI181" s="55"/>
      <c r="AJ181" s="37"/>
      <c r="AK181" s="148"/>
      <c r="AL181" s="35"/>
      <c r="AM181" s="32" t="str">
        <f t="shared" si="80"/>
        <v/>
      </c>
      <c r="AN181" s="35"/>
      <c r="AO181" s="32" t="str">
        <f t="shared" si="81"/>
        <v/>
      </c>
      <c r="AP181" s="35"/>
      <c r="AQ181" s="32" t="str">
        <f t="shared" si="82"/>
        <v/>
      </c>
      <c r="AR181" s="35"/>
      <c r="AS181" s="36" t="str">
        <f t="shared" si="83"/>
        <v/>
      </c>
      <c r="AT181" s="36" t="str">
        <f t="shared" si="84"/>
        <v/>
      </c>
      <c r="AU181" s="36" t="str">
        <f t="shared" si="85"/>
        <v/>
      </c>
      <c r="AV181" s="55"/>
      <c r="AW181" s="34"/>
      <c r="AX181" s="148"/>
      <c r="AY181" s="34"/>
      <c r="AZ181" s="32" t="str">
        <f t="shared" si="86"/>
        <v/>
      </c>
      <c r="BA181" s="34"/>
      <c r="BB181" s="32" t="str">
        <f t="shared" si="87"/>
        <v/>
      </c>
      <c r="BC181" s="34"/>
      <c r="BD181" s="32" t="str">
        <f t="shared" si="88"/>
        <v/>
      </c>
      <c r="BE181" s="35"/>
      <c r="BF181" s="36" t="str">
        <f t="shared" si="89"/>
        <v/>
      </c>
      <c r="BG181" s="36" t="str">
        <f t="shared" si="90"/>
        <v/>
      </c>
      <c r="BH181" s="36" t="str">
        <f t="shared" si="91"/>
        <v/>
      </c>
      <c r="BI181" s="55"/>
      <c r="BJ181" s="34"/>
      <c r="BK181" s="148"/>
      <c r="BL181" s="34"/>
      <c r="BM181" s="32" t="str">
        <f t="shared" si="92"/>
        <v/>
      </c>
      <c r="BN181" s="34"/>
      <c r="BO181" s="32" t="str">
        <f t="shared" si="93"/>
        <v/>
      </c>
      <c r="BP181" s="34"/>
      <c r="BQ181" s="32" t="str">
        <f t="shared" si="94"/>
        <v/>
      </c>
      <c r="BR181" s="34"/>
      <c r="BS181" s="36" t="str">
        <f t="shared" si="95"/>
        <v/>
      </c>
      <c r="BT181" s="36" t="str">
        <f t="shared" si="96"/>
        <v/>
      </c>
      <c r="BU181" s="36" t="str">
        <f t="shared" si="97"/>
        <v/>
      </c>
      <c r="BV181" s="55"/>
      <c r="BW181" s="36" t="str">
        <f t="shared" si="98"/>
        <v/>
      </c>
      <c r="BX181" s="36" t="str">
        <f t="shared" si="99"/>
        <v/>
      </c>
      <c r="BY181" s="31"/>
      <c r="BZ181" s="38"/>
      <c r="CB181" s="120" t="e">
        <f t="shared" ca="1" si="68"/>
        <v>#VALUE!</v>
      </c>
      <c r="CC181" s="120" t="e">
        <f t="shared" ca="1" si="69"/>
        <v>#VALUE!</v>
      </c>
    </row>
    <row r="182" spans="1:81" s="10" customFormat="1" ht="25.15" customHeight="1" x14ac:dyDescent="0.2">
      <c r="A182" s="52" t="str">
        <f t="shared" si="100"/>
        <v/>
      </c>
      <c r="B182" s="157" t="e">
        <f t="shared" ca="1" si="70"/>
        <v>#VALUE!</v>
      </c>
      <c r="C182" s="157" t="e">
        <f t="shared" ca="1" si="71"/>
        <v>#VALUE!</v>
      </c>
      <c r="D182" s="29"/>
      <c r="E182" s="155" t="str">
        <f ca="1">IFERROR(INDIRECT(ADDRESS(MATCH(D182,CatModules!C:C,0),2,1,1,"CatModules")),"")</f>
        <v/>
      </c>
      <c r="F182" s="96"/>
      <c r="G182" s="156" t="str">
        <f ca="1">IFERROR(INDIRECT(ADDRESS(MATCH(CONCATENATE(E182,"-",F182),CatInt!K:K,0),3,1,1,"CatInt")),"")</f>
        <v/>
      </c>
      <c r="H182" s="45" t="str">
        <f>IF(F182="","",VLOOKUP(F182,#REF!,2,FALSE))</f>
        <v/>
      </c>
      <c r="I182" s="29"/>
      <c r="J182" s="155" t="e">
        <f t="shared" si="72"/>
        <v>#VALUE!</v>
      </c>
      <c r="K182" s="155" t="e">
        <f t="shared" si="73"/>
        <v>#VALUE!</v>
      </c>
      <c r="L182" s="153"/>
      <c r="M182" s="126"/>
      <c r="N182" s="151" t="e">
        <f ca="1">VLOOKUP(M182,CatProd!B:G,6,FALSE)</f>
        <v>#N/A</v>
      </c>
      <c r="O182" s="127"/>
      <c r="P182" s="175" t="e">
        <f ca="1">VLOOKUP(CONCATENATE(N182,"-",O182),CatProdSpec!H:I,2,FALSE)</f>
        <v>#N/A</v>
      </c>
      <c r="Q182" s="30"/>
      <c r="R182" s="149" t="str">
        <f>IFERROR(VLOOKUP(Q182,Setup!D$16:E$25,2,FALSE),"")</f>
        <v/>
      </c>
      <c r="S182" s="51" t="str">
        <f ca="1">IFERROR(IF(OR(I182="",VLOOKUP(I182,CatCostInp!$E$2:$K$88,7,FALSE)=0),"",VLOOKUP(I182,CatCostInp!$E$2:$K$88,7,FALSE)),"")</f>
        <v/>
      </c>
      <c r="T182" s="4" t="e">
        <f>VLOOKUP(U182,#REF!,2,FALSE)</f>
        <v>#REF!</v>
      </c>
      <c r="U182" s="30"/>
      <c r="V182" s="1" t="str">
        <f ca="1">IF(U182=Setup!$C$10,"Grant",IF(Pharmaceuticals!U182=Setup!$C$11,"Local",IF(Pharmaceuticals!U182=Setup!$C$12,"Other","")))</f>
        <v/>
      </c>
      <c r="W182" s="34"/>
      <c r="X182" s="148"/>
      <c r="Y182" s="33"/>
      <c r="Z182" s="36" t="str">
        <f t="shared" si="74"/>
        <v/>
      </c>
      <c r="AA182" s="35"/>
      <c r="AB182" s="32" t="str">
        <f t="shared" si="75"/>
        <v/>
      </c>
      <c r="AC182" s="35"/>
      <c r="AD182" s="32" t="str">
        <f t="shared" si="76"/>
        <v/>
      </c>
      <c r="AE182" s="35"/>
      <c r="AF182" s="36" t="str">
        <f t="shared" si="77"/>
        <v/>
      </c>
      <c r="AG182" s="36" t="str">
        <f t="shared" si="78"/>
        <v/>
      </c>
      <c r="AH182" s="36" t="str">
        <f t="shared" si="79"/>
        <v/>
      </c>
      <c r="AI182" s="55"/>
      <c r="AJ182" s="37"/>
      <c r="AK182" s="148"/>
      <c r="AL182" s="35"/>
      <c r="AM182" s="32" t="str">
        <f t="shared" si="80"/>
        <v/>
      </c>
      <c r="AN182" s="35"/>
      <c r="AO182" s="32" t="str">
        <f t="shared" si="81"/>
        <v/>
      </c>
      <c r="AP182" s="35"/>
      <c r="AQ182" s="32" t="str">
        <f t="shared" si="82"/>
        <v/>
      </c>
      <c r="AR182" s="35"/>
      <c r="AS182" s="36" t="str">
        <f t="shared" si="83"/>
        <v/>
      </c>
      <c r="AT182" s="36" t="str">
        <f t="shared" si="84"/>
        <v/>
      </c>
      <c r="AU182" s="36" t="str">
        <f t="shared" si="85"/>
        <v/>
      </c>
      <c r="AV182" s="55"/>
      <c r="AW182" s="34"/>
      <c r="AX182" s="148"/>
      <c r="AY182" s="34"/>
      <c r="AZ182" s="32" t="str">
        <f t="shared" si="86"/>
        <v/>
      </c>
      <c r="BA182" s="34"/>
      <c r="BB182" s="32" t="str">
        <f t="shared" si="87"/>
        <v/>
      </c>
      <c r="BC182" s="34"/>
      <c r="BD182" s="32" t="str">
        <f t="shared" si="88"/>
        <v/>
      </c>
      <c r="BE182" s="35"/>
      <c r="BF182" s="36" t="str">
        <f t="shared" si="89"/>
        <v/>
      </c>
      <c r="BG182" s="36" t="str">
        <f t="shared" si="90"/>
        <v/>
      </c>
      <c r="BH182" s="36" t="str">
        <f t="shared" si="91"/>
        <v/>
      </c>
      <c r="BI182" s="55"/>
      <c r="BJ182" s="34"/>
      <c r="BK182" s="148"/>
      <c r="BL182" s="34"/>
      <c r="BM182" s="32" t="str">
        <f t="shared" si="92"/>
        <v/>
      </c>
      <c r="BN182" s="34"/>
      <c r="BO182" s="32" t="str">
        <f t="shared" si="93"/>
        <v/>
      </c>
      <c r="BP182" s="34"/>
      <c r="BQ182" s="32" t="str">
        <f t="shared" si="94"/>
        <v/>
      </c>
      <c r="BR182" s="34"/>
      <c r="BS182" s="36" t="str">
        <f t="shared" si="95"/>
        <v/>
      </c>
      <c r="BT182" s="36" t="str">
        <f t="shared" si="96"/>
        <v/>
      </c>
      <c r="BU182" s="36" t="str">
        <f t="shared" si="97"/>
        <v/>
      </c>
      <c r="BV182" s="55"/>
      <c r="BW182" s="36" t="str">
        <f t="shared" si="98"/>
        <v/>
      </c>
      <c r="BX182" s="36" t="str">
        <f t="shared" si="99"/>
        <v/>
      </c>
      <c r="BY182" s="31"/>
      <c r="BZ182" s="38"/>
      <c r="CB182" s="120" t="e">
        <f t="shared" ca="1" si="68"/>
        <v>#VALUE!</v>
      </c>
      <c r="CC182" s="120" t="e">
        <f t="shared" ca="1" si="69"/>
        <v>#VALUE!</v>
      </c>
    </row>
    <row r="183" spans="1:81" s="10" customFormat="1" ht="25.15" customHeight="1" x14ac:dyDescent="0.2">
      <c r="A183" s="52" t="str">
        <f t="shared" si="100"/>
        <v/>
      </c>
      <c r="B183" s="157" t="e">
        <f t="shared" ca="1" si="70"/>
        <v>#VALUE!</v>
      </c>
      <c r="C183" s="157" t="e">
        <f t="shared" ca="1" si="71"/>
        <v>#VALUE!</v>
      </c>
      <c r="D183" s="29"/>
      <c r="E183" s="155" t="str">
        <f ca="1">IFERROR(INDIRECT(ADDRESS(MATCH(D183,CatModules!C:C,0),2,1,1,"CatModules")),"")</f>
        <v/>
      </c>
      <c r="F183" s="96"/>
      <c r="G183" s="156" t="str">
        <f ca="1">IFERROR(INDIRECT(ADDRESS(MATCH(CONCATENATE(E183,"-",F183),CatInt!K:K,0),3,1,1,"CatInt")),"")</f>
        <v/>
      </c>
      <c r="H183" s="45" t="str">
        <f>IF(F183="","",VLOOKUP(F183,#REF!,2,FALSE))</f>
        <v/>
      </c>
      <c r="I183" s="29"/>
      <c r="J183" s="155" t="e">
        <f t="shared" si="72"/>
        <v>#VALUE!</v>
      </c>
      <c r="K183" s="155" t="e">
        <f t="shared" si="73"/>
        <v>#VALUE!</v>
      </c>
      <c r="L183" s="153"/>
      <c r="M183" s="126"/>
      <c r="N183" s="151" t="e">
        <f ca="1">VLOOKUP(M183,CatProd!B:G,6,FALSE)</f>
        <v>#N/A</v>
      </c>
      <c r="O183" s="127"/>
      <c r="P183" s="175" t="e">
        <f ca="1">VLOOKUP(CONCATENATE(N183,"-",O183),CatProdSpec!H:I,2,FALSE)</f>
        <v>#N/A</v>
      </c>
      <c r="Q183" s="30"/>
      <c r="R183" s="149" t="str">
        <f>IFERROR(VLOOKUP(Q183,Setup!D$16:E$25,2,FALSE),"")</f>
        <v/>
      </c>
      <c r="S183" s="51" t="str">
        <f ca="1">IFERROR(IF(OR(I183="",VLOOKUP(I183,CatCostInp!$E$2:$K$88,7,FALSE)=0),"",VLOOKUP(I183,CatCostInp!$E$2:$K$88,7,FALSE)),"")</f>
        <v/>
      </c>
      <c r="T183" s="4" t="e">
        <f>VLOOKUP(U183,#REF!,2,FALSE)</f>
        <v>#REF!</v>
      </c>
      <c r="U183" s="30"/>
      <c r="V183" s="1" t="str">
        <f ca="1">IF(U183=Setup!$C$10,"Grant",IF(Pharmaceuticals!U183=Setup!$C$11,"Local",IF(Pharmaceuticals!U183=Setup!$C$12,"Other","")))</f>
        <v/>
      </c>
      <c r="W183" s="34"/>
      <c r="X183" s="148"/>
      <c r="Y183" s="33"/>
      <c r="Z183" s="36" t="str">
        <f t="shared" si="74"/>
        <v/>
      </c>
      <c r="AA183" s="35"/>
      <c r="AB183" s="32" t="str">
        <f t="shared" si="75"/>
        <v/>
      </c>
      <c r="AC183" s="35"/>
      <c r="AD183" s="32" t="str">
        <f t="shared" si="76"/>
        <v/>
      </c>
      <c r="AE183" s="35"/>
      <c r="AF183" s="36" t="str">
        <f t="shared" si="77"/>
        <v/>
      </c>
      <c r="AG183" s="36" t="str">
        <f t="shared" si="78"/>
        <v/>
      </c>
      <c r="AH183" s="36" t="str">
        <f t="shared" si="79"/>
        <v/>
      </c>
      <c r="AI183" s="55"/>
      <c r="AJ183" s="37"/>
      <c r="AK183" s="148"/>
      <c r="AL183" s="35"/>
      <c r="AM183" s="32" t="str">
        <f t="shared" si="80"/>
        <v/>
      </c>
      <c r="AN183" s="35"/>
      <c r="AO183" s="32" t="str">
        <f t="shared" si="81"/>
        <v/>
      </c>
      <c r="AP183" s="35"/>
      <c r="AQ183" s="32" t="str">
        <f t="shared" si="82"/>
        <v/>
      </c>
      <c r="AR183" s="35"/>
      <c r="AS183" s="36" t="str">
        <f t="shared" si="83"/>
        <v/>
      </c>
      <c r="AT183" s="36" t="str">
        <f t="shared" si="84"/>
        <v/>
      </c>
      <c r="AU183" s="36" t="str">
        <f t="shared" si="85"/>
        <v/>
      </c>
      <c r="AV183" s="55"/>
      <c r="AW183" s="34"/>
      <c r="AX183" s="148"/>
      <c r="AY183" s="34"/>
      <c r="AZ183" s="32" t="str">
        <f t="shared" si="86"/>
        <v/>
      </c>
      <c r="BA183" s="34"/>
      <c r="BB183" s="32" t="str">
        <f t="shared" si="87"/>
        <v/>
      </c>
      <c r="BC183" s="34"/>
      <c r="BD183" s="32" t="str">
        <f t="shared" si="88"/>
        <v/>
      </c>
      <c r="BE183" s="35"/>
      <c r="BF183" s="36" t="str">
        <f t="shared" si="89"/>
        <v/>
      </c>
      <c r="BG183" s="36" t="str">
        <f t="shared" si="90"/>
        <v/>
      </c>
      <c r="BH183" s="36" t="str">
        <f t="shared" si="91"/>
        <v/>
      </c>
      <c r="BI183" s="55"/>
      <c r="BJ183" s="34"/>
      <c r="BK183" s="148"/>
      <c r="BL183" s="34"/>
      <c r="BM183" s="32" t="str">
        <f t="shared" si="92"/>
        <v/>
      </c>
      <c r="BN183" s="34"/>
      <c r="BO183" s="32" t="str">
        <f t="shared" si="93"/>
        <v/>
      </c>
      <c r="BP183" s="34"/>
      <c r="BQ183" s="32" t="str">
        <f t="shared" si="94"/>
        <v/>
      </c>
      <c r="BR183" s="34"/>
      <c r="BS183" s="36" t="str">
        <f t="shared" si="95"/>
        <v/>
      </c>
      <c r="BT183" s="36" t="str">
        <f t="shared" si="96"/>
        <v/>
      </c>
      <c r="BU183" s="36" t="str">
        <f t="shared" si="97"/>
        <v/>
      </c>
      <c r="BV183" s="55"/>
      <c r="BW183" s="36" t="str">
        <f t="shared" si="98"/>
        <v/>
      </c>
      <c r="BX183" s="36" t="str">
        <f t="shared" si="99"/>
        <v/>
      </c>
      <c r="BY183" s="31"/>
      <c r="BZ183" s="38"/>
      <c r="CB183" s="120" t="e">
        <f t="shared" ca="1" si="68"/>
        <v>#VALUE!</v>
      </c>
      <c r="CC183" s="120" t="e">
        <f t="shared" ca="1" si="69"/>
        <v>#VALUE!</v>
      </c>
    </row>
    <row r="184" spans="1:81" s="10" customFormat="1" ht="25.15" customHeight="1" x14ac:dyDescent="0.2">
      <c r="A184" s="52" t="str">
        <f t="shared" si="100"/>
        <v/>
      </c>
      <c r="B184" s="157" t="e">
        <f t="shared" ca="1" si="70"/>
        <v>#VALUE!</v>
      </c>
      <c r="C184" s="157" t="e">
        <f t="shared" ca="1" si="71"/>
        <v>#VALUE!</v>
      </c>
      <c r="D184" s="29"/>
      <c r="E184" s="155" t="str">
        <f ca="1">IFERROR(INDIRECT(ADDRESS(MATCH(D184,CatModules!C:C,0),2,1,1,"CatModules")),"")</f>
        <v/>
      </c>
      <c r="F184" s="96"/>
      <c r="G184" s="156" t="str">
        <f ca="1">IFERROR(INDIRECT(ADDRESS(MATCH(CONCATENATE(E184,"-",F184),CatInt!K:K,0),3,1,1,"CatInt")),"")</f>
        <v/>
      </c>
      <c r="H184" s="45" t="str">
        <f>IF(F184="","",VLOOKUP(F184,#REF!,2,FALSE))</f>
        <v/>
      </c>
      <c r="I184" s="29"/>
      <c r="J184" s="155" t="e">
        <f t="shared" si="72"/>
        <v>#VALUE!</v>
      </c>
      <c r="K184" s="155" t="e">
        <f t="shared" si="73"/>
        <v>#VALUE!</v>
      </c>
      <c r="L184" s="153"/>
      <c r="M184" s="126"/>
      <c r="N184" s="151" t="e">
        <f ca="1">VLOOKUP(M184,CatProd!B:G,6,FALSE)</f>
        <v>#N/A</v>
      </c>
      <c r="O184" s="127"/>
      <c r="P184" s="175" t="e">
        <f ca="1">VLOOKUP(CONCATENATE(N184,"-",O184),CatProdSpec!H:I,2,FALSE)</f>
        <v>#N/A</v>
      </c>
      <c r="Q184" s="30"/>
      <c r="R184" s="149" t="str">
        <f>IFERROR(VLOOKUP(Q184,Setup!D$16:E$25,2,FALSE),"")</f>
        <v/>
      </c>
      <c r="S184" s="51" t="str">
        <f ca="1">IFERROR(IF(OR(I184="",VLOOKUP(I184,CatCostInp!$E$2:$K$88,7,FALSE)=0),"",VLOOKUP(I184,CatCostInp!$E$2:$K$88,7,FALSE)),"")</f>
        <v/>
      </c>
      <c r="T184" s="4" t="e">
        <f>VLOOKUP(U184,#REF!,2,FALSE)</f>
        <v>#REF!</v>
      </c>
      <c r="U184" s="30"/>
      <c r="V184" s="1" t="str">
        <f ca="1">IF(U184=Setup!$C$10,"Grant",IF(Pharmaceuticals!U184=Setup!$C$11,"Local",IF(Pharmaceuticals!U184=Setup!$C$12,"Other","")))</f>
        <v/>
      </c>
      <c r="W184" s="34"/>
      <c r="X184" s="148"/>
      <c r="Y184" s="33"/>
      <c r="Z184" s="36" t="str">
        <f t="shared" si="74"/>
        <v/>
      </c>
      <c r="AA184" s="35"/>
      <c r="AB184" s="32" t="str">
        <f t="shared" si="75"/>
        <v/>
      </c>
      <c r="AC184" s="35"/>
      <c r="AD184" s="32" t="str">
        <f t="shared" si="76"/>
        <v/>
      </c>
      <c r="AE184" s="35"/>
      <c r="AF184" s="36" t="str">
        <f t="shared" si="77"/>
        <v/>
      </c>
      <c r="AG184" s="36" t="str">
        <f t="shared" si="78"/>
        <v/>
      </c>
      <c r="AH184" s="36" t="str">
        <f t="shared" si="79"/>
        <v/>
      </c>
      <c r="AI184" s="55"/>
      <c r="AJ184" s="37"/>
      <c r="AK184" s="148"/>
      <c r="AL184" s="35"/>
      <c r="AM184" s="32" t="str">
        <f t="shared" si="80"/>
        <v/>
      </c>
      <c r="AN184" s="35"/>
      <c r="AO184" s="32" t="str">
        <f t="shared" si="81"/>
        <v/>
      </c>
      <c r="AP184" s="35"/>
      <c r="AQ184" s="32" t="str">
        <f t="shared" si="82"/>
        <v/>
      </c>
      <c r="AR184" s="35"/>
      <c r="AS184" s="36" t="str">
        <f t="shared" si="83"/>
        <v/>
      </c>
      <c r="AT184" s="36" t="str">
        <f t="shared" si="84"/>
        <v/>
      </c>
      <c r="AU184" s="36" t="str">
        <f t="shared" si="85"/>
        <v/>
      </c>
      <c r="AV184" s="55"/>
      <c r="AW184" s="34"/>
      <c r="AX184" s="148"/>
      <c r="AY184" s="34"/>
      <c r="AZ184" s="32" t="str">
        <f t="shared" si="86"/>
        <v/>
      </c>
      <c r="BA184" s="34"/>
      <c r="BB184" s="32" t="str">
        <f t="shared" si="87"/>
        <v/>
      </c>
      <c r="BC184" s="34"/>
      <c r="BD184" s="32" t="str">
        <f t="shared" si="88"/>
        <v/>
      </c>
      <c r="BE184" s="35"/>
      <c r="BF184" s="36" t="str">
        <f t="shared" si="89"/>
        <v/>
      </c>
      <c r="BG184" s="36" t="str">
        <f t="shared" si="90"/>
        <v/>
      </c>
      <c r="BH184" s="36" t="str">
        <f t="shared" si="91"/>
        <v/>
      </c>
      <c r="BI184" s="55"/>
      <c r="BJ184" s="34"/>
      <c r="BK184" s="148"/>
      <c r="BL184" s="34"/>
      <c r="BM184" s="32" t="str">
        <f t="shared" si="92"/>
        <v/>
      </c>
      <c r="BN184" s="34"/>
      <c r="BO184" s="32" t="str">
        <f t="shared" si="93"/>
        <v/>
      </c>
      <c r="BP184" s="34"/>
      <c r="BQ184" s="32" t="str">
        <f t="shared" si="94"/>
        <v/>
      </c>
      <c r="BR184" s="34"/>
      <c r="BS184" s="36" t="str">
        <f t="shared" si="95"/>
        <v/>
      </c>
      <c r="BT184" s="36" t="str">
        <f t="shared" si="96"/>
        <v/>
      </c>
      <c r="BU184" s="36" t="str">
        <f t="shared" si="97"/>
        <v/>
      </c>
      <c r="BV184" s="55"/>
      <c r="BW184" s="36" t="str">
        <f t="shared" si="98"/>
        <v/>
      </c>
      <c r="BX184" s="36" t="str">
        <f t="shared" si="99"/>
        <v/>
      </c>
      <c r="BY184" s="31"/>
      <c r="BZ184" s="38"/>
      <c r="CB184" s="120" t="e">
        <f t="shared" ca="1" si="68"/>
        <v>#VALUE!</v>
      </c>
      <c r="CC184" s="120" t="e">
        <f t="shared" ca="1" si="69"/>
        <v>#VALUE!</v>
      </c>
    </row>
    <row r="185" spans="1:81" s="10" customFormat="1" ht="25.15" customHeight="1" x14ac:dyDescent="0.2">
      <c r="A185" s="52" t="str">
        <f t="shared" si="100"/>
        <v/>
      </c>
      <c r="B185" s="157" t="e">
        <f t="shared" ca="1" si="70"/>
        <v>#VALUE!</v>
      </c>
      <c r="C185" s="157" t="e">
        <f t="shared" ca="1" si="71"/>
        <v>#VALUE!</v>
      </c>
      <c r="D185" s="29"/>
      <c r="E185" s="155" t="str">
        <f ca="1">IFERROR(INDIRECT(ADDRESS(MATCH(D185,CatModules!C:C,0),2,1,1,"CatModules")),"")</f>
        <v/>
      </c>
      <c r="F185" s="96"/>
      <c r="G185" s="156" t="str">
        <f ca="1">IFERROR(INDIRECT(ADDRESS(MATCH(CONCATENATE(E185,"-",F185),CatInt!K:K,0),3,1,1,"CatInt")),"")</f>
        <v/>
      </c>
      <c r="H185" s="45" t="str">
        <f>IF(F185="","",VLOOKUP(F185,#REF!,2,FALSE))</f>
        <v/>
      </c>
      <c r="I185" s="29"/>
      <c r="J185" s="155" t="e">
        <f t="shared" si="72"/>
        <v>#VALUE!</v>
      </c>
      <c r="K185" s="155" t="e">
        <f t="shared" si="73"/>
        <v>#VALUE!</v>
      </c>
      <c r="L185" s="153"/>
      <c r="M185" s="126"/>
      <c r="N185" s="151" t="e">
        <f ca="1">VLOOKUP(M185,CatProd!B:G,6,FALSE)</f>
        <v>#N/A</v>
      </c>
      <c r="O185" s="127"/>
      <c r="P185" s="175" t="e">
        <f ca="1">VLOOKUP(CONCATENATE(N185,"-",O185),CatProdSpec!H:I,2,FALSE)</f>
        <v>#N/A</v>
      </c>
      <c r="Q185" s="30"/>
      <c r="R185" s="149" t="str">
        <f>IFERROR(VLOOKUP(Q185,Setup!D$16:E$25,2,FALSE),"")</f>
        <v/>
      </c>
      <c r="S185" s="51" t="str">
        <f ca="1">IFERROR(IF(OR(I185="",VLOOKUP(I185,CatCostInp!$E$2:$K$88,7,FALSE)=0),"",VLOOKUP(I185,CatCostInp!$E$2:$K$88,7,FALSE)),"")</f>
        <v/>
      </c>
      <c r="T185" s="4" t="e">
        <f>VLOOKUP(U185,#REF!,2,FALSE)</f>
        <v>#REF!</v>
      </c>
      <c r="U185" s="30"/>
      <c r="V185" s="1" t="str">
        <f ca="1">IF(U185=Setup!$C$10,"Grant",IF(Pharmaceuticals!U185=Setup!$C$11,"Local",IF(Pharmaceuticals!U185=Setup!$C$12,"Other","")))</f>
        <v/>
      </c>
      <c r="W185" s="34"/>
      <c r="X185" s="148"/>
      <c r="Y185" s="33"/>
      <c r="Z185" s="36" t="str">
        <f t="shared" si="74"/>
        <v/>
      </c>
      <c r="AA185" s="35"/>
      <c r="AB185" s="32" t="str">
        <f t="shared" si="75"/>
        <v/>
      </c>
      <c r="AC185" s="35"/>
      <c r="AD185" s="32" t="str">
        <f t="shared" si="76"/>
        <v/>
      </c>
      <c r="AE185" s="35"/>
      <c r="AF185" s="36" t="str">
        <f t="shared" si="77"/>
        <v/>
      </c>
      <c r="AG185" s="36" t="str">
        <f t="shared" si="78"/>
        <v/>
      </c>
      <c r="AH185" s="36" t="str">
        <f t="shared" si="79"/>
        <v/>
      </c>
      <c r="AI185" s="55"/>
      <c r="AJ185" s="37"/>
      <c r="AK185" s="148"/>
      <c r="AL185" s="35"/>
      <c r="AM185" s="32" t="str">
        <f t="shared" si="80"/>
        <v/>
      </c>
      <c r="AN185" s="35"/>
      <c r="AO185" s="32" t="str">
        <f t="shared" si="81"/>
        <v/>
      </c>
      <c r="AP185" s="35"/>
      <c r="AQ185" s="32" t="str">
        <f t="shared" si="82"/>
        <v/>
      </c>
      <c r="AR185" s="35"/>
      <c r="AS185" s="36" t="str">
        <f t="shared" si="83"/>
        <v/>
      </c>
      <c r="AT185" s="36" t="str">
        <f t="shared" si="84"/>
        <v/>
      </c>
      <c r="AU185" s="36" t="str">
        <f t="shared" si="85"/>
        <v/>
      </c>
      <c r="AV185" s="55"/>
      <c r="AW185" s="34"/>
      <c r="AX185" s="148"/>
      <c r="AY185" s="34"/>
      <c r="AZ185" s="32" t="str">
        <f t="shared" si="86"/>
        <v/>
      </c>
      <c r="BA185" s="34"/>
      <c r="BB185" s="32" t="str">
        <f t="shared" si="87"/>
        <v/>
      </c>
      <c r="BC185" s="34"/>
      <c r="BD185" s="32" t="str">
        <f t="shared" si="88"/>
        <v/>
      </c>
      <c r="BE185" s="35"/>
      <c r="BF185" s="36" t="str">
        <f t="shared" si="89"/>
        <v/>
      </c>
      <c r="BG185" s="36" t="str">
        <f t="shared" si="90"/>
        <v/>
      </c>
      <c r="BH185" s="36" t="str">
        <f t="shared" si="91"/>
        <v/>
      </c>
      <c r="BI185" s="55"/>
      <c r="BJ185" s="34"/>
      <c r="BK185" s="148"/>
      <c r="BL185" s="34"/>
      <c r="BM185" s="32" t="str">
        <f t="shared" si="92"/>
        <v/>
      </c>
      <c r="BN185" s="34"/>
      <c r="BO185" s="32" t="str">
        <f t="shared" si="93"/>
        <v/>
      </c>
      <c r="BP185" s="34"/>
      <c r="BQ185" s="32" t="str">
        <f t="shared" si="94"/>
        <v/>
      </c>
      <c r="BR185" s="34"/>
      <c r="BS185" s="36" t="str">
        <f t="shared" si="95"/>
        <v/>
      </c>
      <c r="BT185" s="36" t="str">
        <f t="shared" si="96"/>
        <v/>
      </c>
      <c r="BU185" s="36" t="str">
        <f t="shared" si="97"/>
        <v/>
      </c>
      <c r="BV185" s="55"/>
      <c r="BW185" s="36" t="str">
        <f t="shared" si="98"/>
        <v/>
      </c>
      <c r="BX185" s="36" t="str">
        <f t="shared" si="99"/>
        <v/>
      </c>
      <c r="BY185" s="31"/>
      <c r="BZ185" s="38"/>
      <c r="CB185" s="120" t="e">
        <f t="shared" ca="1" si="68"/>
        <v>#VALUE!</v>
      </c>
      <c r="CC185" s="120" t="e">
        <f t="shared" ca="1" si="69"/>
        <v>#VALUE!</v>
      </c>
    </row>
    <row r="186" spans="1:81" s="10" customFormat="1" ht="25.15" customHeight="1" x14ac:dyDescent="0.2">
      <c r="A186" s="52" t="str">
        <f t="shared" si="100"/>
        <v/>
      </c>
      <c r="B186" s="157" t="e">
        <f t="shared" ca="1" si="70"/>
        <v>#VALUE!</v>
      </c>
      <c r="C186" s="157" t="e">
        <f t="shared" ca="1" si="71"/>
        <v>#VALUE!</v>
      </c>
      <c r="D186" s="29"/>
      <c r="E186" s="155" t="str">
        <f ca="1">IFERROR(INDIRECT(ADDRESS(MATCH(D186,CatModules!C:C,0),2,1,1,"CatModules")),"")</f>
        <v/>
      </c>
      <c r="F186" s="96"/>
      <c r="G186" s="156" t="str">
        <f ca="1">IFERROR(INDIRECT(ADDRESS(MATCH(CONCATENATE(E186,"-",F186),CatInt!K:K,0),3,1,1,"CatInt")),"")</f>
        <v/>
      </c>
      <c r="H186" s="45" t="str">
        <f>IF(F186="","",VLOOKUP(F186,#REF!,2,FALSE))</f>
        <v/>
      </c>
      <c r="I186" s="29"/>
      <c r="J186" s="155" t="e">
        <f t="shared" si="72"/>
        <v>#VALUE!</v>
      </c>
      <c r="K186" s="155" t="e">
        <f t="shared" si="73"/>
        <v>#VALUE!</v>
      </c>
      <c r="L186" s="153"/>
      <c r="M186" s="126"/>
      <c r="N186" s="151" t="e">
        <f ca="1">VLOOKUP(M186,CatProd!B:G,6,FALSE)</f>
        <v>#N/A</v>
      </c>
      <c r="O186" s="127"/>
      <c r="P186" s="175" t="e">
        <f ca="1">VLOOKUP(CONCATENATE(N186,"-",O186),CatProdSpec!H:I,2,FALSE)</f>
        <v>#N/A</v>
      </c>
      <c r="Q186" s="30"/>
      <c r="R186" s="149" t="str">
        <f>IFERROR(VLOOKUP(Q186,Setup!D$16:E$25,2,FALSE),"")</f>
        <v/>
      </c>
      <c r="S186" s="51" t="str">
        <f ca="1">IFERROR(IF(OR(I186="",VLOOKUP(I186,CatCostInp!$E$2:$K$88,7,FALSE)=0),"",VLOOKUP(I186,CatCostInp!$E$2:$K$88,7,FALSE)),"")</f>
        <v/>
      </c>
      <c r="T186" s="4" t="e">
        <f>VLOOKUP(U186,#REF!,2,FALSE)</f>
        <v>#REF!</v>
      </c>
      <c r="U186" s="30"/>
      <c r="V186" s="1" t="str">
        <f ca="1">IF(U186=Setup!$C$10,"Grant",IF(Pharmaceuticals!U186=Setup!$C$11,"Local",IF(Pharmaceuticals!U186=Setup!$C$12,"Other","")))</f>
        <v/>
      </c>
      <c r="W186" s="34"/>
      <c r="X186" s="148"/>
      <c r="Y186" s="33"/>
      <c r="Z186" s="36" t="str">
        <f t="shared" si="74"/>
        <v/>
      </c>
      <c r="AA186" s="35"/>
      <c r="AB186" s="32" t="str">
        <f t="shared" si="75"/>
        <v/>
      </c>
      <c r="AC186" s="35"/>
      <c r="AD186" s="32" t="str">
        <f t="shared" si="76"/>
        <v/>
      </c>
      <c r="AE186" s="35"/>
      <c r="AF186" s="36" t="str">
        <f t="shared" si="77"/>
        <v/>
      </c>
      <c r="AG186" s="36" t="str">
        <f t="shared" si="78"/>
        <v/>
      </c>
      <c r="AH186" s="36" t="str">
        <f t="shared" si="79"/>
        <v/>
      </c>
      <c r="AI186" s="55"/>
      <c r="AJ186" s="37"/>
      <c r="AK186" s="148"/>
      <c r="AL186" s="35"/>
      <c r="AM186" s="32" t="str">
        <f t="shared" si="80"/>
        <v/>
      </c>
      <c r="AN186" s="35"/>
      <c r="AO186" s="32" t="str">
        <f t="shared" si="81"/>
        <v/>
      </c>
      <c r="AP186" s="35"/>
      <c r="AQ186" s="32" t="str">
        <f t="shared" si="82"/>
        <v/>
      </c>
      <c r="AR186" s="35"/>
      <c r="AS186" s="36" t="str">
        <f t="shared" si="83"/>
        <v/>
      </c>
      <c r="AT186" s="36" t="str">
        <f t="shared" si="84"/>
        <v/>
      </c>
      <c r="AU186" s="36" t="str">
        <f t="shared" si="85"/>
        <v/>
      </c>
      <c r="AV186" s="55"/>
      <c r="AW186" s="34"/>
      <c r="AX186" s="148"/>
      <c r="AY186" s="34"/>
      <c r="AZ186" s="32" t="str">
        <f t="shared" si="86"/>
        <v/>
      </c>
      <c r="BA186" s="34"/>
      <c r="BB186" s="32" t="str">
        <f t="shared" si="87"/>
        <v/>
      </c>
      <c r="BC186" s="34"/>
      <c r="BD186" s="32" t="str">
        <f t="shared" si="88"/>
        <v/>
      </c>
      <c r="BE186" s="35"/>
      <c r="BF186" s="36" t="str">
        <f t="shared" si="89"/>
        <v/>
      </c>
      <c r="BG186" s="36" t="str">
        <f t="shared" si="90"/>
        <v/>
      </c>
      <c r="BH186" s="36" t="str">
        <f t="shared" si="91"/>
        <v/>
      </c>
      <c r="BI186" s="55"/>
      <c r="BJ186" s="34"/>
      <c r="BK186" s="148"/>
      <c r="BL186" s="34"/>
      <c r="BM186" s="32" t="str">
        <f t="shared" si="92"/>
        <v/>
      </c>
      <c r="BN186" s="34"/>
      <c r="BO186" s="32" t="str">
        <f t="shared" si="93"/>
        <v/>
      </c>
      <c r="BP186" s="34"/>
      <c r="BQ186" s="32" t="str">
        <f t="shared" si="94"/>
        <v/>
      </c>
      <c r="BR186" s="34"/>
      <c r="BS186" s="36" t="str">
        <f t="shared" si="95"/>
        <v/>
      </c>
      <c r="BT186" s="36" t="str">
        <f t="shared" si="96"/>
        <v/>
      </c>
      <c r="BU186" s="36" t="str">
        <f t="shared" si="97"/>
        <v/>
      </c>
      <c r="BV186" s="55"/>
      <c r="BW186" s="36" t="str">
        <f t="shared" si="98"/>
        <v/>
      </c>
      <c r="BX186" s="36" t="str">
        <f t="shared" si="99"/>
        <v/>
      </c>
      <c r="BY186" s="31"/>
      <c r="BZ186" s="38"/>
      <c r="CB186" s="120" t="e">
        <f t="shared" ca="1" si="68"/>
        <v>#VALUE!</v>
      </c>
      <c r="CC186" s="120" t="e">
        <f t="shared" ca="1" si="69"/>
        <v>#VALUE!</v>
      </c>
    </row>
    <row r="187" spans="1:81" s="10" customFormat="1" ht="25.15" customHeight="1" x14ac:dyDescent="0.2">
      <c r="A187" s="52" t="str">
        <f t="shared" si="100"/>
        <v/>
      </c>
      <c r="B187" s="157" t="e">
        <f t="shared" ca="1" si="70"/>
        <v>#VALUE!</v>
      </c>
      <c r="C187" s="157" t="e">
        <f t="shared" ca="1" si="71"/>
        <v>#VALUE!</v>
      </c>
      <c r="D187" s="29"/>
      <c r="E187" s="155" t="str">
        <f ca="1">IFERROR(INDIRECT(ADDRESS(MATCH(D187,CatModules!C:C,0),2,1,1,"CatModules")),"")</f>
        <v/>
      </c>
      <c r="F187" s="96"/>
      <c r="G187" s="156" t="str">
        <f ca="1">IFERROR(INDIRECT(ADDRESS(MATCH(CONCATENATE(E187,"-",F187),CatInt!K:K,0),3,1,1,"CatInt")),"")</f>
        <v/>
      </c>
      <c r="H187" s="45" t="str">
        <f>IF(F187="","",VLOOKUP(F187,#REF!,2,FALSE))</f>
        <v/>
      </c>
      <c r="I187" s="29"/>
      <c r="J187" s="155" t="e">
        <f t="shared" si="72"/>
        <v>#VALUE!</v>
      </c>
      <c r="K187" s="155" t="e">
        <f t="shared" si="73"/>
        <v>#VALUE!</v>
      </c>
      <c r="L187" s="153"/>
      <c r="M187" s="126"/>
      <c r="N187" s="151" t="e">
        <f ca="1">VLOOKUP(M187,CatProd!B:G,6,FALSE)</f>
        <v>#N/A</v>
      </c>
      <c r="O187" s="127"/>
      <c r="P187" s="175" t="e">
        <f ca="1">VLOOKUP(CONCATENATE(N187,"-",O187),CatProdSpec!H:I,2,FALSE)</f>
        <v>#N/A</v>
      </c>
      <c r="Q187" s="30"/>
      <c r="R187" s="149" t="str">
        <f>IFERROR(VLOOKUP(Q187,Setup!D$16:E$25,2,FALSE),"")</f>
        <v/>
      </c>
      <c r="S187" s="51" t="str">
        <f ca="1">IFERROR(IF(OR(I187="",VLOOKUP(I187,CatCostInp!$E$2:$K$88,7,FALSE)=0),"",VLOOKUP(I187,CatCostInp!$E$2:$K$88,7,FALSE)),"")</f>
        <v/>
      </c>
      <c r="T187" s="4" t="e">
        <f>VLOOKUP(U187,#REF!,2,FALSE)</f>
        <v>#REF!</v>
      </c>
      <c r="U187" s="30"/>
      <c r="V187" s="1" t="str">
        <f ca="1">IF(U187=Setup!$C$10,"Grant",IF(Pharmaceuticals!U187=Setup!$C$11,"Local",IF(Pharmaceuticals!U187=Setup!$C$12,"Other","")))</f>
        <v/>
      </c>
      <c r="W187" s="34"/>
      <c r="X187" s="148"/>
      <c r="Y187" s="33"/>
      <c r="Z187" s="36" t="str">
        <f t="shared" si="74"/>
        <v/>
      </c>
      <c r="AA187" s="35"/>
      <c r="AB187" s="32" t="str">
        <f t="shared" si="75"/>
        <v/>
      </c>
      <c r="AC187" s="35"/>
      <c r="AD187" s="32" t="str">
        <f t="shared" si="76"/>
        <v/>
      </c>
      <c r="AE187" s="35"/>
      <c r="AF187" s="36" t="str">
        <f t="shared" si="77"/>
        <v/>
      </c>
      <c r="AG187" s="36" t="str">
        <f t="shared" si="78"/>
        <v/>
      </c>
      <c r="AH187" s="36" t="str">
        <f t="shared" si="79"/>
        <v/>
      </c>
      <c r="AI187" s="55"/>
      <c r="AJ187" s="37"/>
      <c r="AK187" s="148"/>
      <c r="AL187" s="35"/>
      <c r="AM187" s="32" t="str">
        <f t="shared" si="80"/>
        <v/>
      </c>
      <c r="AN187" s="35"/>
      <c r="AO187" s="32" t="str">
        <f t="shared" si="81"/>
        <v/>
      </c>
      <c r="AP187" s="35"/>
      <c r="AQ187" s="32" t="str">
        <f t="shared" si="82"/>
        <v/>
      </c>
      <c r="AR187" s="35"/>
      <c r="AS187" s="36" t="str">
        <f t="shared" si="83"/>
        <v/>
      </c>
      <c r="AT187" s="36" t="str">
        <f t="shared" si="84"/>
        <v/>
      </c>
      <c r="AU187" s="36" t="str">
        <f t="shared" si="85"/>
        <v/>
      </c>
      <c r="AV187" s="55"/>
      <c r="AW187" s="34"/>
      <c r="AX187" s="148"/>
      <c r="AY187" s="34"/>
      <c r="AZ187" s="32" t="str">
        <f t="shared" si="86"/>
        <v/>
      </c>
      <c r="BA187" s="34"/>
      <c r="BB187" s="32" t="str">
        <f t="shared" si="87"/>
        <v/>
      </c>
      <c r="BC187" s="34"/>
      <c r="BD187" s="32" t="str">
        <f t="shared" si="88"/>
        <v/>
      </c>
      <c r="BE187" s="35"/>
      <c r="BF187" s="36" t="str">
        <f t="shared" si="89"/>
        <v/>
      </c>
      <c r="BG187" s="36" t="str">
        <f t="shared" si="90"/>
        <v/>
      </c>
      <c r="BH187" s="36" t="str">
        <f t="shared" si="91"/>
        <v/>
      </c>
      <c r="BI187" s="55"/>
      <c r="BJ187" s="34"/>
      <c r="BK187" s="148"/>
      <c r="BL187" s="34"/>
      <c r="BM187" s="32" t="str">
        <f t="shared" si="92"/>
        <v/>
      </c>
      <c r="BN187" s="34"/>
      <c r="BO187" s="32" t="str">
        <f t="shared" si="93"/>
        <v/>
      </c>
      <c r="BP187" s="34"/>
      <c r="BQ187" s="32" t="str">
        <f t="shared" si="94"/>
        <v/>
      </c>
      <c r="BR187" s="34"/>
      <c r="BS187" s="36" t="str">
        <f t="shared" si="95"/>
        <v/>
      </c>
      <c r="BT187" s="36" t="str">
        <f t="shared" si="96"/>
        <v/>
      </c>
      <c r="BU187" s="36" t="str">
        <f t="shared" si="97"/>
        <v/>
      </c>
      <c r="BV187" s="55"/>
      <c r="BW187" s="36" t="str">
        <f t="shared" si="98"/>
        <v/>
      </c>
      <c r="BX187" s="36" t="str">
        <f t="shared" si="99"/>
        <v/>
      </c>
      <c r="BY187" s="31"/>
      <c r="BZ187" s="38"/>
      <c r="CB187" s="120" t="e">
        <f t="shared" ca="1" si="68"/>
        <v>#VALUE!</v>
      </c>
      <c r="CC187" s="120" t="e">
        <f t="shared" ca="1" si="69"/>
        <v>#VALUE!</v>
      </c>
    </row>
    <row r="188" spans="1:81" s="10" customFormat="1" ht="25.15" customHeight="1" x14ac:dyDescent="0.2">
      <c r="A188" s="52" t="str">
        <f t="shared" si="100"/>
        <v/>
      </c>
      <c r="B188" s="157" t="e">
        <f t="shared" ca="1" si="70"/>
        <v>#VALUE!</v>
      </c>
      <c r="C188" s="157" t="e">
        <f t="shared" ca="1" si="71"/>
        <v>#VALUE!</v>
      </c>
      <c r="D188" s="29"/>
      <c r="E188" s="155" t="str">
        <f ca="1">IFERROR(INDIRECT(ADDRESS(MATCH(D188,CatModules!C:C,0),2,1,1,"CatModules")),"")</f>
        <v/>
      </c>
      <c r="F188" s="96"/>
      <c r="G188" s="156" t="str">
        <f ca="1">IFERROR(INDIRECT(ADDRESS(MATCH(CONCATENATE(E188,"-",F188),CatInt!K:K,0),3,1,1,"CatInt")),"")</f>
        <v/>
      </c>
      <c r="H188" s="45" t="str">
        <f>IF(F188="","",VLOOKUP(F188,#REF!,2,FALSE))</f>
        <v/>
      </c>
      <c r="I188" s="29"/>
      <c r="J188" s="155" t="e">
        <f t="shared" si="72"/>
        <v>#VALUE!</v>
      </c>
      <c r="K188" s="155" t="e">
        <f t="shared" si="73"/>
        <v>#VALUE!</v>
      </c>
      <c r="L188" s="153"/>
      <c r="M188" s="126"/>
      <c r="N188" s="151" t="e">
        <f ca="1">VLOOKUP(M188,CatProd!B:G,6,FALSE)</f>
        <v>#N/A</v>
      </c>
      <c r="O188" s="127"/>
      <c r="P188" s="175" t="e">
        <f ca="1">VLOOKUP(CONCATENATE(N188,"-",O188),CatProdSpec!H:I,2,FALSE)</f>
        <v>#N/A</v>
      </c>
      <c r="Q188" s="30"/>
      <c r="R188" s="149" t="str">
        <f>IFERROR(VLOOKUP(Q188,Setup!D$16:E$25,2,FALSE),"")</f>
        <v/>
      </c>
      <c r="S188" s="51" t="str">
        <f ca="1">IFERROR(IF(OR(I188="",VLOOKUP(I188,CatCostInp!$E$2:$K$88,7,FALSE)=0),"",VLOOKUP(I188,CatCostInp!$E$2:$K$88,7,FALSE)),"")</f>
        <v/>
      </c>
      <c r="T188" s="4" t="e">
        <f>VLOOKUP(U188,#REF!,2,FALSE)</f>
        <v>#REF!</v>
      </c>
      <c r="U188" s="30"/>
      <c r="V188" s="1" t="str">
        <f ca="1">IF(U188=Setup!$C$10,"Grant",IF(Pharmaceuticals!U188=Setup!$C$11,"Local",IF(Pharmaceuticals!U188=Setup!$C$12,"Other","")))</f>
        <v/>
      </c>
      <c r="W188" s="34"/>
      <c r="X188" s="148"/>
      <c r="Y188" s="33"/>
      <c r="Z188" s="36" t="str">
        <f t="shared" si="74"/>
        <v/>
      </c>
      <c r="AA188" s="35"/>
      <c r="AB188" s="32" t="str">
        <f t="shared" si="75"/>
        <v/>
      </c>
      <c r="AC188" s="35"/>
      <c r="AD188" s="32" t="str">
        <f t="shared" si="76"/>
        <v/>
      </c>
      <c r="AE188" s="35"/>
      <c r="AF188" s="36" t="str">
        <f t="shared" si="77"/>
        <v/>
      </c>
      <c r="AG188" s="36" t="str">
        <f t="shared" si="78"/>
        <v/>
      </c>
      <c r="AH188" s="36" t="str">
        <f t="shared" si="79"/>
        <v/>
      </c>
      <c r="AI188" s="55"/>
      <c r="AJ188" s="37"/>
      <c r="AK188" s="148"/>
      <c r="AL188" s="35"/>
      <c r="AM188" s="32" t="str">
        <f t="shared" si="80"/>
        <v/>
      </c>
      <c r="AN188" s="35"/>
      <c r="AO188" s="32" t="str">
        <f t="shared" si="81"/>
        <v/>
      </c>
      <c r="AP188" s="35"/>
      <c r="AQ188" s="32" t="str">
        <f t="shared" si="82"/>
        <v/>
      </c>
      <c r="AR188" s="35"/>
      <c r="AS188" s="36" t="str">
        <f t="shared" si="83"/>
        <v/>
      </c>
      <c r="AT188" s="36" t="str">
        <f t="shared" si="84"/>
        <v/>
      </c>
      <c r="AU188" s="36" t="str">
        <f t="shared" si="85"/>
        <v/>
      </c>
      <c r="AV188" s="55"/>
      <c r="AW188" s="34"/>
      <c r="AX188" s="148"/>
      <c r="AY188" s="34"/>
      <c r="AZ188" s="32" t="str">
        <f t="shared" si="86"/>
        <v/>
      </c>
      <c r="BA188" s="34"/>
      <c r="BB188" s="32" t="str">
        <f t="shared" si="87"/>
        <v/>
      </c>
      <c r="BC188" s="34"/>
      <c r="BD188" s="32" t="str">
        <f t="shared" si="88"/>
        <v/>
      </c>
      <c r="BE188" s="35"/>
      <c r="BF188" s="36" t="str">
        <f t="shared" si="89"/>
        <v/>
      </c>
      <c r="BG188" s="36" t="str">
        <f t="shared" si="90"/>
        <v/>
      </c>
      <c r="BH188" s="36" t="str">
        <f t="shared" si="91"/>
        <v/>
      </c>
      <c r="BI188" s="55"/>
      <c r="BJ188" s="34"/>
      <c r="BK188" s="148"/>
      <c r="BL188" s="34"/>
      <c r="BM188" s="32" t="str">
        <f t="shared" si="92"/>
        <v/>
      </c>
      <c r="BN188" s="34"/>
      <c r="BO188" s="32" t="str">
        <f t="shared" si="93"/>
        <v/>
      </c>
      <c r="BP188" s="34"/>
      <c r="BQ188" s="32" t="str">
        <f t="shared" si="94"/>
        <v/>
      </c>
      <c r="BR188" s="34"/>
      <c r="BS188" s="36" t="str">
        <f t="shared" si="95"/>
        <v/>
      </c>
      <c r="BT188" s="36" t="str">
        <f t="shared" si="96"/>
        <v/>
      </c>
      <c r="BU188" s="36" t="str">
        <f t="shared" si="97"/>
        <v/>
      </c>
      <c r="BV188" s="55"/>
      <c r="BW188" s="36" t="str">
        <f t="shared" si="98"/>
        <v/>
      </c>
      <c r="BX188" s="36" t="str">
        <f t="shared" si="99"/>
        <v/>
      </c>
      <c r="BY188" s="31"/>
      <c r="BZ188" s="38"/>
      <c r="CB188" s="120" t="e">
        <f t="shared" ca="1" si="68"/>
        <v>#VALUE!</v>
      </c>
      <c r="CC188" s="120" t="e">
        <f t="shared" ca="1" si="69"/>
        <v>#VALUE!</v>
      </c>
    </row>
    <row r="189" spans="1:81" s="10" customFormat="1" ht="25.15" customHeight="1" x14ac:dyDescent="0.2">
      <c r="A189" s="52" t="str">
        <f t="shared" si="100"/>
        <v/>
      </c>
      <c r="B189" s="157" t="e">
        <f t="shared" ca="1" si="70"/>
        <v>#VALUE!</v>
      </c>
      <c r="C189" s="157" t="e">
        <f t="shared" ca="1" si="71"/>
        <v>#VALUE!</v>
      </c>
      <c r="D189" s="29"/>
      <c r="E189" s="155" t="str">
        <f ca="1">IFERROR(INDIRECT(ADDRESS(MATCH(D189,CatModules!C:C,0),2,1,1,"CatModules")),"")</f>
        <v/>
      </c>
      <c r="F189" s="96"/>
      <c r="G189" s="156" t="str">
        <f ca="1">IFERROR(INDIRECT(ADDRESS(MATCH(CONCATENATE(E189,"-",F189),CatInt!K:K,0),3,1,1,"CatInt")),"")</f>
        <v/>
      </c>
      <c r="H189" s="45" t="str">
        <f>IF(F189="","",VLOOKUP(F189,#REF!,2,FALSE))</f>
        <v/>
      </c>
      <c r="I189" s="29"/>
      <c r="J189" s="155" t="e">
        <f t="shared" si="72"/>
        <v>#VALUE!</v>
      </c>
      <c r="K189" s="155" t="e">
        <f t="shared" si="73"/>
        <v>#VALUE!</v>
      </c>
      <c r="L189" s="153"/>
      <c r="M189" s="126"/>
      <c r="N189" s="151" t="e">
        <f ca="1">VLOOKUP(M189,CatProd!B:G,6,FALSE)</f>
        <v>#N/A</v>
      </c>
      <c r="O189" s="127"/>
      <c r="P189" s="175" t="e">
        <f ca="1">VLOOKUP(CONCATENATE(N189,"-",O189),CatProdSpec!H:I,2,FALSE)</f>
        <v>#N/A</v>
      </c>
      <c r="Q189" s="30"/>
      <c r="R189" s="149" t="str">
        <f>IFERROR(VLOOKUP(Q189,Setup!D$16:E$25,2,FALSE),"")</f>
        <v/>
      </c>
      <c r="S189" s="51" t="str">
        <f ca="1">IFERROR(IF(OR(I189="",VLOOKUP(I189,CatCostInp!$E$2:$K$88,7,FALSE)=0),"",VLOOKUP(I189,CatCostInp!$E$2:$K$88,7,FALSE)),"")</f>
        <v/>
      </c>
      <c r="T189" s="4" t="e">
        <f>VLOOKUP(U189,#REF!,2,FALSE)</f>
        <v>#REF!</v>
      </c>
      <c r="U189" s="30"/>
      <c r="V189" s="1" t="str">
        <f ca="1">IF(U189=Setup!$C$10,"Grant",IF(Pharmaceuticals!U189=Setup!$C$11,"Local",IF(Pharmaceuticals!U189=Setup!$C$12,"Other","")))</f>
        <v/>
      </c>
      <c r="W189" s="34"/>
      <c r="X189" s="148"/>
      <c r="Y189" s="33"/>
      <c r="Z189" s="36" t="str">
        <f t="shared" si="74"/>
        <v/>
      </c>
      <c r="AA189" s="35"/>
      <c r="AB189" s="32" t="str">
        <f t="shared" si="75"/>
        <v/>
      </c>
      <c r="AC189" s="35"/>
      <c r="AD189" s="32" t="str">
        <f t="shared" si="76"/>
        <v/>
      </c>
      <c r="AE189" s="35"/>
      <c r="AF189" s="36" t="str">
        <f t="shared" si="77"/>
        <v/>
      </c>
      <c r="AG189" s="36" t="str">
        <f t="shared" si="78"/>
        <v/>
      </c>
      <c r="AH189" s="36" t="str">
        <f t="shared" si="79"/>
        <v/>
      </c>
      <c r="AI189" s="55"/>
      <c r="AJ189" s="37"/>
      <c r="AK189" s="148"/>
      <c r="AL189" s="35"/>
      <c r="AM189" s="32" t="str">
        <f t="shared" si="80"/>
        <v/>
      </c>
      <c r="AN189" s="35"/>
      <c r="AO189" s="32" t="str">
        <f t="shared" si="81"/>
        <v/>
      </c>
      <c r="AP189" s="35"/>
      <c r="AQ189" s="32" t="str">
        <f t="shared" si="82"/>
        <v/>
      </c>
      <c r="AR189" s="35"/>
      <c r="AS189" s="36" t="str">
        <f t="shared" si="83"/>
        <v/>
      </c>
      <c r="AT189" s="36" t="str">
        <f t="shared" si="84"/>
        <v/>
      </c>
      <c r="AU189" s="36" t="str">
        <f t="shared" si="85"/>
        <v/>
      </c>
      <c r="AV189" s="55"/>
      <c r="AW189" s="34"/>
      <c r="AX189" s="148"/>
      <c r="AY189" s="34"/>
      <c r="AZ189" s="32" t="str">
        <f t="shared" si="86"/>
        <v/>
      </c>
      <c r="BA189" s="34"/>
      <c r="BB189" s="32" t="str">
        <f t="shared" si="87"/>
        <v/>
      </c>
      <c r="BC189" s="34"/>
      <c r="BD189" s="32" t="str">
        <f t="shared" si="88"/>
        <v/>
      </c>
      <c r="BE189" s="35"/>
      <c r="BF189" s="36" t="str">
        <f t="shared" si="89"/>
        <v/>
      </c>
      <c r="BG189" s="36" t="str">
        <f t="shared" si="90"/>
        <v/>
      </c>
      <c r="BH189" s="36" t="str">
        <f t="shared" si="91"/>
        <v/>
      </c>
      <c r="BI189" s="55"/>
      <c r="BJ189" s="34"/>
      <c r="BK189" s="148"/>
      <c r="BL189" s="34"/>
      <c r="BM189" s="32" t="str">
        <f t="shared" si="92"/>
        <v/>
      </c>
      <c r="BN189" s="34"/>
      <c r="BO189" s="32" t="str">
        <f t="shared" si="93"/>
        <v/>
      </c>
      <c r="BP189" s="34"/>
      <c r="BQ189" s="32" t="str">
        <f t="shared" si="94"/>
        <v/>
      </c>
      <c r="BR189" s="34"/>
      <c r="BS189" s="36" t="str">
        <f t="shared" si="95"/>
        <v/>
      </c>
      <c r="BT189" s="36" t="str">
        <f t="shared" si="96"/>
        <v/>
      </c>
      <c r="BU189" s="36" t="str">
        <f t="shared" si="97"/>
        <v/>
      </c>
      <c r="BV189" s="55"/>
      <c r="BW189" s="36" t="str">
        <f t="shared" si="98"/>
        <v/>
      </c>
      <c r="BX189" s="36" t="str">
        <f t="shared" si="99"/>
        <v/>
      </c>
      <c r="BY189" s="31"/>
      <c r="BZ189" s="38"/>
      <c r="CB189" s="120" t="e">
        <f t="shared" ca="1" si="68"/>
        <v>#VALUE!</v>
      </c>
      <c r="CC189" s="120" t="e">
        <f t="shared" ca="1" si="69"/>
        <v>#VALUE!</v>
      </c>
    </row>
    <row r="190" spans="1:81" s="10" customFormat="1" ht="25.15" customHeight="1" x14ac:dyDescent="0.2">
      <c r="A190" s="52" t="str">
        <f t="shared" si="100"/>
        <v/>
      </c>
      <c r="B190" s="157" t="e">
        <f t="shared" ca="1" si="70"/>
        <v>#VALUE!</v>
      </c>
      <c r="C190" s="157" t="e">
        <f t="shared" ca="1" si="71"/>
        <v>#VALUE!</v>
      </c>
      <c r="D190" s="29"/>
      <c r="E190" s="155" t="str">
        <f ca="1">IFERROR(INDIRECT(ADDRESS(MATCH(D190,CatModules!C:C,0),2,1,1,"CatModules")),"")</f>
        <v/>
      </c>
      <c r="F190" s="96"/>
      <c r="G190" s="156" t="str">
        <f ca="1">IFERROR(INDIRECT(ADDRESS(MATCH(CONCATENATE(E190,"-",F190),CatInt!K:K,0),3,1,1,"CatInt")),"")</f>
        <v/>
      </c>
      <c r="H190" s="45" t="str">
        <f>IF(F190="","",VLOOKUP(F190,#REF!,2,FALSE))</f>
        <v/>
      </c>
      <c r="I190" s="29"/>
      <c r="J190" s="155" t="e">
        <f t="shared" si="72"/>
        <v>#VALUE!</v>
      </c>
      <c r="K190" s="155" t="e">
        <f t="shared" si="73"/>
        <v>#VALUE!</v>
      </c>
      <c r="L190" s="153"/>
      <c r="M190" s="126"/>
      <c r="N190" s="151" t="e">
        <f ca="1">VLOOKUP(M190,CatProd!B:G,6,FALSE)</f>
        <v>#N/A</v>
      </c>
      <c r="O190" s="127"/>
      <c r="P190" s="175" t="e">
        <f ca="1">VLOOKUP(CONCATENATE(N190,"-",O190),CatProdSpec!H:I,2,FALSE)</f>
        <v>#N/A</v>
      </c>
      <c r="Q190" s="30"/>
      <c r="R190" s="149" t="str">
        <f>IFERROR(VLOOKUP(Q190,Setup!D$16:E$25,2,FALSE),"")</f>
        <v/>
      </c>
      <c r="S190" s="51" t="str">
        <f ca="1">IFERROR(IF(OR(I190="",VLOOKUP(I190,CatCostInp!$E$2:$K$88,7,FALSE)=0),"",VLOOKUP(I190,CatCostInp!$E$2:$K$88,7,FALSE)),"")</f>
        <v/>
      </c>
      <c r="T190" s="4" t="e">
        <f>VLOOKUP(U190,#REF!,2,FALSE)</f>
        <v>#REF!</v>
      </c>
      <c r="U190" s="30"/>
      <c r="V190" s="1" t="str">
        <f ca="1">IF(U190=Setup!$C$10,"Grant",IF(Pharmaceuticals!U190=Setup!$C$11,"Local",IF(Pharmaceuticals!U190=Setup!$C$12,"Other","")))</f>
        <v/>
      </c>
      <c r="W190" s="34"/>
      <c r="X190" s="148"/>
      <c r="Y190" s="33"/>
      <c r="Z190" s="36" t="str">
        <f t="shared" si="74"/>
        <v/>
      </c>
      <c r="AA190" s="35"/>
      <c r="AB190" s="32" t="str">
        <f t="shared" si="75"/>
        <v/>
      </c>
      <c r="AC190" s="35"/>
      <c r="AD190" s="32" t="str">
        <f t="shared" si="76"/>
        <v/>
      </c>
      <c r="AE190" s="35"/>
      <c r="AF190" s="36" t="str">
        <f t="shared" si="77"/>
        <v/>
      </c>
      <c r="AG190" s="36" t="str">
        <f t="shared" si="78"/>
        <v/>
      </c>
      <c r="AH190" s="36" t="str">
        <f t="shared" si="79"/>
        <v/>
      </c>
      <c r="AI190" s="55"/>
      <c r="AJ190" s="37"/>
      <c r="AK190" s="148"/>
      <c r="AL190" s="35"/>
      <c r="AM190" s="32" t="str">
        <f t="shared" si="80"/>
        <v/>
      </c>
      <c r="AN190" s="35"/>
      <c r="AO190" s="32" t="str">
        <f t="shared" si="81"/>
        <v/>
      </c>
      <c r="AP190" s="35"/>
      <c r="AQ190" s="32" t="str">
        <f t="shared" si="82"/>
        <v/>
      </c>
      <c r="AR190" s="35"/>
      <c r="AS190" s="36" t="str">
        <f t="shared" si="83"/>
        <v/>
      </c>
      <c r="AT190" s="36" t="str">
        <f t="shared" si="84"/>
        <v/>
      </c>
      <c r="AU190" s="36" t="str">
        <f t="shared" si="85"/>
        <v/>
      </c>
      <c r="AV190" s="55"/>
      <c r="AW190" s="34"/>
      <c r="AX190" s="148"/>
      <c r="AY190" s="34"/>
      <c r="AZ190" s="32" t="str">
        <f t="shared" si="86"/>
        <v/>
      </c>
      <c r="BA190" s="34"/>
      <c r="BB190" s="32" t="str">
        <f t="shared" si="87"/>
        <v/>
      </c>
      <c r="BC190" s="34"/>
      <c r="BD190" s="32" t="str">
        <f t="shared" si="88"/>
        <v/>
      </c>
      <c r="BE190" s="35"/>
      <c r="BF190" s="36" t="str">
        <f t="shared" si="89"/>
        <v/>
      </c>
      <c r="BG190" s="36" t="str">
        <f t="shared" si="90"/>
        <v/>
      </c>
      <c r="BH190" s="36" t="str">
        <f t="shared" si="91"/>
        <v/>
      </c>
      <c r="BI190" s="55"/>
      <c r="BJ190" s="34"/>
      <c r="BK190" s="148"/>
      <c r="BL190" s="34"/>
      <c r="BM190" s="32" t="str">
        <f t="shared" si="92"/>
        <v/>
      </c>
      <c r="BN190" s="34"/>
      <c r="BO190" s="32" t="str">
        <f t="shared" si="93"/>
        <v/>
      </c>
      <c r="BP190" s="34"/>
      <c r="BQ190" s="32" t="str">
        <f t="shared" si="94"/>
        <v/>
      </c>
      <c r="BR190" s="34"/>
      <c r="BS190" s="36" t="str">
        <f t="shared" si="95"/>
        <v/>
      </c>
      <c r="BT190" s="36" t="str">
        <f t="shared" si="96"/>
        <v/>
      </c>
      <c r="BU190" s="36" t="str">
        <f t="shared" si="97"/>
        <v/>
      </c>
      <c r="BV190" s="55"/>
      <c r="BW190" s="36" t="str">
        <f t="shared" si="98"/>
        <v/>
      </c>
      <c r="BX190" s="36" t="str">
        <f t="shared" si="99"/>
        <v/>
      </c>
      <c r="BY190" s="31"/>
      <c r="BZ190" s="38"/>
      <c r="CB190" s="120" t="e">
        <f t="shared" ca="1" si="68"/>
        <v>#VALUE!</v>
      </c>
      <c r="CC190" s="120" t="e">
        <f t="shared" ca="1" si="69"/>
        <v>#VALUE!</v>
      </c>
    </row>
    <row r="191" spans="1:81" s="10" customFormat="1" ht="25.15" customHeight="1" x14ac:dyDescent="0.2">
      <c r="A191" s="52" t="str">
        <f t="shared" si="100"/>
        <v/>
      </c>
      <c r="B191" s="157" t="e">
        <f t="shared" ca="1" si="70"/>
        <v>#VALUE!</v>
      </c>
      <c r="C191" s="157" t="e">
        <f t="shared" ca="1" si="71"/>
        <v>#VALUE!</v>
      </c>
      <c r="D191" s="29"/>
      <c r="E191" s="155" t="str">
        <f ca="1">IFERROR(INDIRECT(ADDRESS(MATCH(D191,CatModules!C:C,0),2,1,1,"CatModules")),"")</f>
        <v/>
      </c>
      <c r="F191" s="96"/>
      <c r="G191" s="156" t="str">
        <f ca="1">IFERROR(INDIRECT(ADDRESS(MATCH(CONCATENATE(E191,"-",F191),CatInt!K:K,0),3,1,1,"CatInt")),"")</f>
        <v/>
      </c>
      <c r="H191" s="45" t="str">
        <f>IF(F191="","",VLOOKUP(F191,#REF!,2,FALSE))</f>
        <v/>
      </c>
      <c r="I191" s="29"/>
      <c r="J191" s="155" t="e">
        <f t="shared" si="72"/>
        <v>#VALUE!</v>
      </c>
      <c r="K191" s="155" t="e">
        <f t="shared" si="73"/>
        <v>#VALUE!</v>
      </c>
      <c r="L191" s="153"/>
      <c r="M191" s="126"/>
      <c r="N191" s="151" t="e">
        <f ca="1">VLOOKUP(M191,CatProd!B:G,6,FALSE)</f>
        <v>#N/A</v>
      </c>
      <c r="O191" s="127"/>
      <c r="P191" s="175" t="e">
        <f ca="1">VLOOKUP(CONCATENATE(N191,"-",O191),CatProdSpec!H:I,2,FALSE)</f>
        <v>#N/A</v>
      </c>
      <c r="Q191" s="30"/>
      <c r="R191" s="149" t="str">
        <f>IFERROR(VLOOKUP(Q191,Setup!D$16:E$25,2,FALSE),"")</f>
        <v/>
      </c>
      <c r="S191" s="51" t="str">
        <f ca="1">IFERROR(IF(OR(I191="",VLOOKUP(I191,CatCostInp!$E$2:$K$88,7,FALSE)=0),"",VLOOKUP(I191,CatCostInp!$E$2:$K$88,7,FALSE)),"")</f>
        <v/>
      </c>
      <c r="T191" s="4" t="e">
        <f>VLOOKUP(U191,#REF!,2,FALSE)</f>
        <v>#REF!</v>
      </c>
      <c r="U191" s="30"/>
      <c r="V191" s="1" t="str">
        <f ca="1">IF(U191=Setup!$C$10,"Grant",IF(Pharmaceuticals!U191=Setup!$C$11,"Local",IF(Pharmaceuticals!U191=Setup!$C$12,"Other","")))</f>
        <v/>
      </c>
      <c r="W191" s="34"/>
      <c r="X191" s="148"/>
      <c r="Y191" s="33"/>
      <c r="Z191" s="36" t="str">
        <f t="shared" si="74"/>
        <v/>
      </c>
      <c r="AA191" s="35"/>
      <c r="AB191" s="32" t="str">
        <f t="shared" si="75"/>
        <v/>
      </c>
      <c r="AC191" s="35"/>
      <c r="AD191" s="32" t="str">
        <f t="shared" si="76"/>
        <v/>
      </c>
      <c r="AE191" s="35"/>
      <c r="AF191" s="36" t="str">
        <f t="shared" si="77"/>
        <v/>
      </c>
      <c r="AG191" s="36" t="str">
        <f t="shared" si="78"/>
        <v/>
      </c>
      <c r="AH191" s="36" t="str">
        <f t="shared" si="79"/>
        <v/>
      </c>
      <c r="AI191" s="55"/>
      <c r="AJ191" s="37"/>
      <c r="AK191" s="148"/>
      <c r="AL191" s="35"/>
      <c r="AM191" s="32" t="str">
        <f t="shared" si="80"/>
        <v/>
      </c>
      <c r="AN191" s="35"/>
      <c r="AO191" s="32" t="str">
        <f t="shared" si="81"/>
        <v/>
      </c>
      <c r="AP191" s="35"/>
      <c r="AQ191" s="32" t="str">
        <f t="shared" si="82"/>
        <v/>
      </c>
      <c r="AR191" s="35"/>
      <c r="AS191" s="36" t="str">
        <f t="shared" si="83"/>
        <v/>
      </c>
      <c r="AT191" s="36" t="str">
        <f t="shared" si="84"/>
        <v/>
      </c>
      <c r="AU191" s="36" t="str">
        <f t="shared" si="85"/>
        <v/>
      </c>
      <c r="AV191" s="55"/>
      <c r="AW191" s="34"/>
      <c r="AX191" s="148"/>
      <c r="AY191" s="34"/>
      <c r="AZ191" s="32" t="str">
        <f t="shared" si="86"/>
        <v/>
      </c>
      <c r="BA191" s="34"/>
      <c r="BB191" s="32" t="str">
        <f t="shared" si="87"/>
        <v/>
      </c>
      <c r="BC191" s="34"/>
      <c r="BD191" s="32" t="str">
        <f t="shared" si="88"/>
        <v/>
      </c>
      <c r="BE191" s="35"/>
      <c r="BF191" s="36" t="str">
        <f t="shared" si="89"/>
        <v/>
      </c>
      <c r="BG191" s="36" t="str">
        <f t="shared" si="90"/>
        <v/>
      </c>
      <c r="BH191" s="36" t="str">
        <f t="shared" si="91"/>
        <v/>
      </c>
      <c r="BI191" s="55"/>
      <c r="BJ191" s="34"/>
      <c r="BK191" s="148"/>
      <c r="BL191" s="34"/>
      <c r="BM191" s="32" t="str">
        <f t="shared" si="92"/>
        <v/>
      </c>
      <c r="BN191" s="34"/>
      <c r="BO191" s="32" t="str">
        <f t="shared" si="93"/>
        <v/>
      </c>
      <c r="BP191" s="34"/>
      <c r="BQ191" s="32" t="str">
        <f t="shared" si="94"/>
        <v/>
      </c>
      <c r="BR191" s="34"/>
      <c r="BS191" s="36" t="str">
        <f t="shared" si="95"/>
        <v/>
      </c>
      <c r="BT191" s="36" t="str">
        <f t="shared" si="96"/>
        <v/>
      </c>
      <c r="BU191" s="36" t="str">
        <f t="shared" si="97"/>
        <v/>
      </c>
      <c r="BV191" s="55"/>
      <c r="BW191" s="36" t="str">
        <f t="shared" si="98"/>
        <v/>
      </c>
      <c r="BX191" s="36" t="str">
        <f t="shared" si="99"/>
        <v/>
      </c>
      <c r="BY191" s="31"/>
      <c r="BZ191" s="38"/>
      <c r="CB191" s="120" t="e">
        <f t="shared" ca="1" si="68"/>
        <v>#VALUE!</v>
      </c>
      <c r="CC191" s="120" t="e">
        <f t="shared" ca="1" si="69"/>
        <v>#VALUE!</v>
      </c>
    </row>
    <row r="192" spans="1:81" s="10" customFormat="1" ht="25.15" customHeight="1" x14ac:dyDescent="0.2">
      <c r="A192" s="52" t="str">
        <f t="shared" si="100"/>
        <v/>
      </c>
      <c r="B192" s="157" t="e">
        <f t="shared" ca="1" si="70"/>
        <v>#VALUE!</v>
      </c>
      <c r="C192" s="157" t="e">
        <f t="shared" ca="1" si="71"/>
        <v>#VALUE!</v>
      </c>
      <c r="D192" s="29"/>
      <c r="E192" s="155" t="str">
        <f ca="1">IFERROR(INDIRECT(ADDRESS(MATCH(D192,CatModules!C:C,0),2,1,1,"CatModules")),"")</f>
        <v/>
      </c>
      <c r="F192" s="96"/>
      <c r="G192" s="156" t="str">
        <f ca="1">IFERROR(INDIRECT(ADDRESS(MATCH(CONCATENATE(E192,"-",F192),CatInt!K:K,0),3,1,1,"CatInt")),"")</f>
        <v/>
      </c>
      <c r="H192" s="45" t="str">
        <f>IF(F192="","",VLOOKUP(F192,#REF!,2,FALSE))</f>
        <v/>
      </c>
      <c r="I192" s="29"/>
      <c r="J192" s="155" t="e">
        <f t="shared" si="72"/>
        <v>#VALUE!</v>
      </c>
      <c r="K192" s="155" t="e">
        <f t="shared" si="73"/>
        <v>#VALUE!</v>
      </c>
      <c r="L192" s="153"/>
      <c r="M192" s="126"/>
      <c r="N192" s="151" t="e">
        <f ca="1">VLOOKUP(M192,CatProd!B:G,6,FALSE)</f>
        <v>#N/A</v>
      </c>
      <c r="O192" s="127"/>
      <c r="P192" s="175" t="e">
        <f ca="1">VLOOKUP(CONCATENATE(N192,"-",O192),CatProdSpec!H:I,2,FALSE)</f>
        <v>#N/A</v>
      </c>
      <c r="Q192" s="30"/>
      <c r="R192" s="149" t="str">
        <f>IFERROR(VLOOKUP(Q192,Setup!D$16:E$25,2,FALSE),"")</f>
        <v/>
      </c>
      <c r="S192" s="51" t="str">
        <f ca="1">IFERROR(IF(OR(I192="",VLOOKUP(I192,CatCostInp!$E$2:$K$88,7,FALSE)=0),"",VLOOKUP(I192,CatCostInp!$E$2:$K$88,7,FALSE)),"")</f>
        <v/>
      </c>
      <c r="T192" s="4" t="e">
        <f>VLOOKUP(U192,#REF!,2,FALSE)</f>
        <v>#REF!</v>
      </c>
      <c r="U192" s="30"/>
      <c r="V192" s="1" t="str">
        <f ca="1">IF(U192=Setup!$C$10,"Grant",IF(Pharmaceuticals!U192=Setup!$C$11,"Local",IF(Pharmaceuticals!U192=Setup!$C$12,"Other","")))</f>
        <v/>
      </c>
      <c r="W192" s="34"/>
      <c r="X192" s="148"/>
      <c r="Y192" s="33"/>
      <c r="Z192" s="36" t="str">
        <f t="shared" si="74"/>
        <v/>
      </c>
      <c r="AA192" s="35"/>
      <c r="AB192" s="32" t="str">
        <f t="shared" si="75"/>
        <v/>
      </c>
      <c r="AC192" s="35"/>
      <c r="AD192" s="32" t="str">
        <f t="shared" si="76"/>
        <v/>
      </c>
      <c r="AE192" s="35"/>
      <c r="AF192" s="36" t="str">
        <f t="shared" si="77"/>
        <v/>
      </c>
      <c r="AG192" s="36" t="str">
        <f t="shared" si="78"/>
        <v/>
      </c>
      <c r="AH192" s="36" t="str">
        <f t="shared" si="79"/>
        <v/>
      </c>
      <c r="AI192" s="55"/>
      <c r="AJ192" s="37"/>
      <c r="AK192" s="148"/>
      <c r="AL192" s="35"/>
      <c r="AM192" s="32" t="str">
        <f t="shared" si="80"/>
        <v/>
      </c>
      <c r="AN192" s="35"/>
      <c r="AO192" s="32" t="str">
        <f t="shared" si="81"/>
        <v/>
      </c>
      <c r="AP192" s="35"/>
      <c r="AQ192" s="32" t="str">
        <f t="shared" si="82"/>
        <v/>
      </c>
      <c r="AR192" s="35"/>
      <c r="AS192" s="36" t="str">
        <f t="shared" si="83"/>
        <v/>
      </c>
      <c r="AT192" s="36" t="str">
        <f t="shared" si="84"/>
        <v/>
      </c>
      <c r="AU192" s="36" t="str">
        <f t="shared" si="85"/>
        <v/>
      </c>
      <c r="AV192" s="55"/>
      <c r="AW192" s="34"/>
      <c r="AX192" s="148"/>
      <c r="AY192" s="34"/>
      <c r="AZ192" s="32" t="str">
        <f t="shared" si="86"/>
        <v/>
      </c>
      <c r="BA192" s="34"/>
      <c r="BB192" s="32" t="str">
        <f t="shared" si="87"/>
        <v/>
      </c>
      <c r="BC192" s="34"/>
      <c r="BD192" s="32" t="str">
        <f t="shared" si="88"/>
        <v/>
      </c>
      <c r="BE192" s="35"/>
      <c r="BF192" s="36" t="str">
        <f t="shared" si="89"/>
        <v/>
      </c>
      <c r="BG192" s="36" t="str">
        <f t="shared" si="90"/>
        <v/>
      </c>
      <c r="BH192" s="36" t="str">
        <f t="shared" si="91"/>
        <v/>
      </c>
      <c r="BI192" s="55"/>
      <c r="BJ192" s="34"/>
      <c r="BK192" s="148"/>
      <c r="BL192" s="34"/>
      <c r="BM192" s="32" t="str">
        <f t="shared" si="92"/>
        <v/>
      </c>
      <c r="BN192" s="34"/>
      <c r="BO192" s="32" t="str">
        <f t="shared" si="93"/>
        <v/>
      </c>
      <c r="BP192" s="34"/>
      <c r="BQ192" s="32" t="str">
        <f t="shared" si="94"/>
        <v/>
      </c>
      <c r="BR192" s="34"/>
      <c r="BS192" s="36" t="str">
        <f t="shared" si="95"/>
        <v/>
      </c>
      <c r="BT192" s="36" t="str">
        <f t="shared" si="96"/>
        <v/>
      </c>
      <c r="BU192" s="36" t="str">
        <f t="shared" si="97"/>
        <v/>
      </c>
      <c r="BV192" s="55"/>
      <c r="BW192" s="36" t="str">
        <f t="shared" si="98"/>
        <v/>
      </c>
      <c r="BX192" s="36" t="str">
        <f t="shared" si="99"/>
        <v/>
      </c>
      <c r="BY192" s="31"/>
      <c r="BZ192" s="38"/>
      <c r="CB192" s="120" t="e">
        <f t="shared" ca="1" si="68"/>
        <v>#VALUE!</v>
      </c>
      <c r="CC192" s="120" t="e">
        <f t="shared" ca="1" si="69"/>
        <v>#VALUE!</v>
      </c>
    </row>
    <row r="193" spans="1:81" s="10" customFormat="1" ht="25.15" customHeight="1" x14ac:dyDescent="0.2">
      <c r="A193" s="52" t="str">
        <f t="shared" si="100"/>
        <v/>
      </c>
      <c r="B193" s="157" t="e">
        <f t="shared" ca="1" si="70"/>
        <v>#VALUE!</v>
      </c>
      <c r="C193" s="157" t="e">
        <f t="shared" ca="1" si="71"/>
        <v>#VALUE!</v>
      </c>
      <c r="D193" s="29"/>
      <c r="E193" s="155" t="str">
        <f ca="1">IFERROR(INDIRECT(ADDRESS(MATCH(D193,CatModules!C:C,0),2,1,1,"CatModules")),"")</f>
        <v/>
      </c>
      <c r="F193" s="96"/>
      <c r="G193" s="156" t="str">
        <f ca="1">IFERROR(INDIRECT(ADDRESS(MATCH(CONCATENATE(E193,"-",F193),CatInt!K:K,0),3,1,1,"CatInt")),"")</f>
        <v/>
      </c>
      <c r="H193" s="45" t="str">
        <f>IF(F193="","",VLOOKUP(F193,#REF!,2,FALSE))</f>
        <v/>
      </c>
      <c r="I193" s="29"/>
      <c r="J193" s="155" t="e">
        <f t="shared" si="72"/>
        <v>#VALUE!</v>
      </c>
      <c r="K193" s="155" t="e">
        <f t="shared" si="73"/>
        <v>#VALUE!</v>
      </c>
      <c r="L193" s="153"/>
      <c r="M193" s="126"/>
      <c r="N193" s="151" t="e">
        <f ca="1">VLOOKUP(M193,CatProd!B:G,6,FALSE)</f>
        <v>#N/A</v>
      </c>
      <c r="O193" s="127"/>
      <c r="P193" s="175" t="e">
        <f ca="1">VLOOKUP(CONCATENATE(N193,"-",O193),CatProdSpec!H:I,2,FALSE)</f>
        <v>#N/A</v>
      </c>
      <c r="Q193" s="30"/>
      <c r="R193" s="149" t="str">
        <f>IFERROR(VLOOKUP(Q193,Setup!D$16:E$25,2,FALSE),"")</f>
        <v/>
      </c>
      <c r="S193" s="51" t="str">
        <f ca="1">IFERROR(IF(OR(I193="",VLOOKUP(I193,CatCostInp!$E$2:$K$88,7,FALSE)=0),"",VLOOKUP(I193,CatCostInp!$E$2:$K$88,7,FALSE)),"")</f>
        <v/>
      </c>
      <c r="T193" s="4" t="e">
        <f>VLOOKUP(U193,#REF!,2,FALSE)</f>
        <v>#REF!</v>
      </c>
      <c r="U193" s="30"/>
      <c r="V193" s="1" t="str">
        <f ca="1">IF(U193=Setup!$C$10,"Grant",IF(Pharmaceuticals!U193=Setup!$C$11,"Local",IF(Pharmaceuticals!U193=Setup!$C$12,"Other","")))</f>
        <v/>
      </c>
      <c r="W193" s="34"/>
      <c r="X193" s="148"/>
      <c r="Y193" s="33"/>
      <c r="Z193" s="36" t="str">
        <f t="shared" si="74"/>
        <v/>
      </c>
      <c r="AA193" s="35"/>
      <c r="AB193" s="32" t="str">
        <f t="shared" si="75"/>
        <v/>
      </c>
      <c r="AC193" s="35"/>
      <c r="AD193" s="32" t="str">
        <f t="shared" si="76"/>
        <v/>
      </c>
      <c r="AE193" s="35"/>
      <c r="AF193" s="36" t="str">
        <f t="shared" si="77"/>
        <v/>
      </c>
      <c r="AG193" s="36" t="str">
        <f t="shared" si="78"/>
        <v/>
      </c>
      <c r="AH193" s="36" t="str">
        <f t="shared" si="79"/>
        <v/>
      </c>
      <c r="AI193" s="55"/>
      <c r="AJ193" s="37"/>
      <c r="AK193" s="148"/>
      <c r="AL193" s="35"/>
      <c r="AM193" s="32" t="str">
        <f t="shared" si="80"/>
        <v/>
      </c>
      <c r="AN193" s="35"/>
      <c r="AO193" s="32" t="str">
        <f t="shared" si="81"/>
        <v/>
      </c>
      <c r="AP193" s="35"/>
      <c r="AQ193" s="32" t="str">
        <f t="shared" si="82"/>
        <v/>
      </c>
      <c r="AR193" s="35"/>
      <c r="AS193" s="36" t="str">
        <f t="shared" si="83"/>
        <v/>
      </c>
      <c r="AT193" s="36" t="str">
        <f t="shared" si="84"/>
        <v/>
      </c>
      <c r="AU193" s="36" t="str">
        <f t="shared" si="85"/>
        <v/>
      </c>
      <c r="AV193" s="55"/>
      <c r="AW193" s="34"/>
      <c r="AX193" s="148"/>
      <c r="AY193" s="34"/>
      <c r="AZ193" s="32" t="str">
        <f t="shared" si="86"/>
        <v/>
      </c>
      <c r="BA193" s="34"/>
      <c r="BB193" s="32" t="str">
        <f t="shared" si="87"/>
        <v/>
      </c>
      <c r="BC193" s="34"/>
      <c r="BD193" s="32" t="str">
        <f t="shared" si="88"/>
        <v/>
      </c>
      <c r="BE193" s="35"/>
      <c r="BF193" s="36" t="str">
        <f t="shared" si="89"/>
        <v/>
      </c>
      <c r="BG193" s="36" t="str">
        <f t="shared" si="90"/>
        <v/>
      </c>
      <c r="BH193" s="36" t="str">
        <f t="shared" si="91"/>
        <v/>
      </c>
      <c r="BI193" s="55"/>
      <c r="BJ193" s="34"/>
      <c r="BK193" s="148"/>
      <c r="BL193" s="34"/>
      <c r="BM193" s="32" t="str">
        <f t="shared" si="92"/>
        <v/>
      </c>
      <c r="BN193" s="34"/>
      <c r="BO193" s="32" t="str">
        <f t="shared" si="93"/>
        <v/>
      </c>
      <c r="BP193" s="34"/>
      <c r="BQ193" s="32" t="str">
        <f t="shared" si="94"/>
        <v/>
      </c>
      <c r="BR193" s="34"/>
      <c r="BS193" s="36" t="str">
        <f t="shared" si="95"/>
        <v/>
      </c>
      <c r="BT193" s="36" t="str">
        <f t="shared" si="96"/>
        <v/>
      </c>
      <c r="BU193" s="36" t="str">
        <f t="shared" si="97"/>
        <v/>
      </c>
      <c r="BV193" s="55"/>
      <c r="BW193" s="36" t="str">
        <f t="shared" si="98"/>
        <v/>
      </c>
      <c r="BX193" s="36" t="str">
        <f t="shared" si="99"/>
        <v/>
      </c>
      <c r="BY193" s="31"/>
      <c r="BZ193" s="38"/>
      <c r="CB193" s="120" t="e">
        <f t="shared" ca="1" si="68"/>
        <v>#VALUE!</v>
      </c>
      <c r="CC193" s="120" t="e">
        <f t="shared" ca="1" si="69"/>
        <v>#VALUE!</v>
      </c>
    </row>
    <row r="194" spans="1:81" s="10" customFormat="1" ht="25.15" customHeight="1" x14ac:dyDescent="0.2">
      <c r="A194" s="52" t="str">
        <f t="shared" si="100"/>
        <v/>
      </c>
      <c r="B194" s="157" t="e">
        <f t="shared" ca="1" si="70"/>
        <v>#VALUE!</v>
      </c>
      <c r="C194" s="157" t="e">
        <f t="shared" ca="1" si="71"/>
        <v>#VALUE!</v>
      </c>
      <c r="D194" s="29"/>
      <c r="E194" s="155" t="str">
        <f ca="1">IFERROR(INDIRECT(ADDRESS(MATCH(D194,CatModules!C:C,0),2,1,1,"CatModules")),"")</f>
        <v/>
      </c>
      <c r="F194" s="96"/>
      <c r="G194" s="156" t="str">
        <f ca="1">IFERROR(INDIRECT(ADDRESS(MATCH(CONCATENATE(E194,"-",F194),CatInt!K:K,0),3,1,1,"CatInt")),"")</f>
        <v/>
      </c>
      <c r="H194" s="45" t="str">
        <f>IF(F194="","",VLOOKUP(F194,#REF!,2,FALSE))</f>
        <v/>
      </c>
      <c r="I194" s="29"/>
      <c r="J194" s="155" t="e">
        <f t="shared" si="72"/>
        <v>#VALUE!</v>
      </c>
      <c r="K194" s="155" t="e">
        <f t="shared" si="73"/>
        <v>#VALUE!</v>
      </c>
      <c r="L194" s="153"/>
      <c r="M194" s="126"/>
      <c r="N194" s="151" t="e">
        <f ca="1">VLOOKUP(M194,CatProd!B:G,6,FALSE)</f>
        <v>#N/A</v>
      </c>
      <c r="O194" s="127"/>
      <c r="P194" s="175" t="e">
        <f ca="1">VLOOKUP(CONCATENATE(N194,"-",O194),CatProdSpec!H:I,2,FALSE)</f>
        <v>#N/A</v>
      </c>
      <c r="Q194" s="30"/>
      <c r="R194" s="149" t="str">
        <f>IFERROR(VLOOKUP(Q194,Setup!D$16:E$25,2,FALSE),"")</f>
        <v/>
      </c>
      <c r="S194" s="51" t="str">
        <f ca="1">IFERROR(IF(OR(I194="",VLOOKUP(I194,CatCostInp!$E$2:$K$88,7,FALSE)=0),"",VLOOKUP(I194,CatCostInp!$E$2:$K$88,7,FALSE)),"")</f>
        <v/>
      </c>
      <c r="T194" s="4" t="e">
        <f>VLOOKUP(U194,#REF!,2,FALSE)</f>
        <v>#REF!</v>
      </c>
      <c r="U194" s="30"/>
      <c r="V194" s="1" t="str">
        <f ca="1">IF(U194=Setup!$C$10,"Grant",IF(Pharmaceuticals!U194=Setup!$C$11,"Local",IF(Pharmaceuticals!U194=Setup!$C$12,"Other","")))</f>
        <v/>
      </c>
      <c r="W194" s="34"/>
      <c r="X194" s="148"/>
      <c r="Y194" s="33"/>
      <c r="Z194" s="36" t="str">
        <f t="shared" si="74"/>
        <v/>
      </c>
      <c r="AA194" s="35"/>
      <c r="AB194" s="32" t="str">
        <f t="shared" si="75"/>
        <v/>
      </c>
      <c r="AC194" s="35"/>
      <c r="AD194" s="32" t="str">
        <f t="shared" si="76"/>
        <v/>
      </c>
      <c r="AE194" s="35"/>
      <c r="AF194" s="36" t="str">
        <f t="shared" si="77"/>
        <v/>
      </c>
      <c r="AG194" s="36" t="str">
        <f t="shared" si="78"/>
        <v/>
      </c>
      <c r="AH194" s="36" t="str">
        <f t="shared" si="79"/>
        <v/>
      </c>
      <c r="AI194" s="55"/>
      <c r="AJ194" s="37"/>
      <c r="AK194" s="148"/>
      <c r="AL194" s="35"/>
      <c r="AM194" s="32" t="str">
        <f t="shared" si="80"/>
        <v/>
      </c>
      <c r="AN194" s="35"/>
      <c r="AO194" s="32" t="str">
        <f t="shared" si="81"/>
        <v/>
      </c>
      <c r="AP194" s="35"/>
      <c r="AQ194" s="32" t="str">
        <f t="shared" si="82"/>
        <v/>
      </c>
      <c r="AR194" s="35"/>
      <c r="AS194" s="36" t="str">
        <f t="shared" si="83"/>
        <v/>
      </c>
      <c r="AT194" s="36" t="str">
        <f t="shared" si="84"/>
        <v/>
      </c>
      <c r="AU194" s="36" t="str">
        <f t="shared" si="85"/>
        <v/>
      </c>
      <c r="AV194" s="55"/>
      <c r="AW194" s="34"/>
      <c r="AX194" s="148"/>
      <c r="AY194" s="34"/>
      <c r="AZ194" s="32" t="str">
        <f t="shared" si="86"/>
        <v/>
      </c>
      <c r="BA194" s="34"/>
      <c r="BB194" s="32" t="str">
        <f t="shared" si="87"/>
        <v/>
      </c>
      <c r="BC194" s="34"/>
      <c r="BD194" s="32" t="str">
        <f t="shared" si="88"/>
        <v/>
      </c>
      <c r="BE194" s="35"/>
      <c r="BF194" s="36" t="str">
        <f t="shared" si="89"/>
        <v/>
      </c>
      <c r="BG194" s="36" t="str">
        <f t="shared" si="90"/>
        <v/>
      </c>
      <c r="BH194" s="36" t="str">
        <f t="shared" si="91"/>
        <v/>
      </c>
      <c r="BI194" s="55"/>
      <c r="BJ194" s="34"/>
      <c r="BK194" s="148"/>
      <c r="BL194" s="34"/>
      <c r="BM194" s="32" t="str">
        <f t="shared" si="92"/>
        <v/>
      </c>
      <c r="BN194" s="34"/>
      <c r="BO194" s="32" t="str">
        <f t="shared" si="93"/>
        <v/>
      </c>
      <c r="BP194" s="34"/>
      <c r="BQ194" s="32" t="str">
        <f t="shared" si="94"/>
        <v/>
      </c>
      <c r="BR194" s="34"/>
      <c r="BS194" s="36" t="str">
        <f t="shared" si="95"/>
        <v/>
      </c>
      <c r="BT194" s="36" t="str">
        <f t="shared" si="96"/>
        <v/>
      </c>
      <c r="BU194" s="36" t="str">
        <f t="shared" si="97"/>
        <v/>
      </c>
      <c r="BV194" s="55"/>
      <c r="BW194" s="36" t="str">
        <f t="shared" si="98"/>
        <v/>
      </c>
      <c r="BX194" s="36" t="str">
        <f t="shared" si="99"/>
        <v/>
      </c>
      <c r="BY194" s="31"/>
      <c r="BZ194" s="38"/>
      <c r="CB194" s="120" t="e">
        <f t="shared" ref="CB194:CB257" ca="1" si="101">IF(OR(B194="--",IFERROR(MATCH(B194,OFFSET(B$1,0,0,ROW()-1,1),0),1)&lt;&gt;1),"",1)</f>
        <v>#VALUE!</v>
      </c>
      <c r="CC194" s="120" t="e">
        <f t="shared" ref="CC194:CC257" ca="1" si="102">IF(OR(C194="--",IFERROR(MATCH(C194,OFFSET(C$1,0,0,ROW()-1,1),0),1)&lt;&gt;1),"",1)</f>
        <v>#VALUE!</v>
      </c>
    </row>
    <row r="195" spans="1:81" s="10" customFormat="1" ht="25.15" customHeight="1" x14ac:dyDescent="0.2">
      <c r="A195" s="52" t="str">
        <f t="shared" si="100"/>
        <v/>
      </c>
      <c r="B195" s="157" t="e">
        <f t="shared" ref="B195:B258" ca="1" si="103">CONCATENATE(E195,"-",G195,"--",K195,"---",R195)</f>
        <v>#VALUE!</v>
      </c>
      <c r="C195" s="157" t="e">
        <f t="shared" ref="C195:C258" ca="1" si="104">CONCATENATE(K195,"--",N195,"---",P195)</f>
        <v>#VALUE!</v>
      </c>
      <c r="D195" s="29"/>
      <c r="E195" s="155" t="str">
        <f ca="1">IFERROR(INDIRECT(ADDRESS(MATCH(D195,CatModules!C:C,0),2,1,1,"CatModules")),"")</f>
        <v/>
      </c>
      <c r="F195" s="96"/>
      <c r="G195" s="156" t="str">
        <f ca="1">IFERROR(INDIRECT(ADDRESS(MATCH(CONCATENATE(E195,"-",F195),CatInt!K:K,0),3,1,1,"CatInt")),"")</f>
        <v/>
      </c>
      <c r="H195" s="45" t="str">
        <f>IF(F195="","",VLOOKUP(F195,#REF!,2,FALSE))</f>
        <v/>
      </c>
      <c r="I195" s="29"/>
      <c r="J195" s="155" t="e">
        <f t="shared" ref="J195:J258" si="105">LEFT(I195,FIND(".",I195,1)-1)</f>
        <v>#VALUE!</v>
      </c>
      <c r="K195" s="155" t="e">
        <f t="shared" ref="K195:K258" si="106">LEFT(I195,FIND(".",I195,1)+1)</f>
        <v>#VALUE!</v>
      </c>
      <c r="L195" s="153"/>
      <c r="M195" s="126"/>
      <c r="N195" s="151" t="e">
        <f ca="1">VLOOKUP(M195,CatProd!B:G,6,FALSE)</f>
        <v>#N/A</v>
      </c>
      <c r="O195" s="127"/>
      <c r="P195" s="175" t="e">
        <f ca="1">VLOOKUP(CONCATENATE(N195,"-",O195),CatProdSpec!H:I,2,FALSE)</f>
        <v>#N/A</v>
      </c>
      <c r="Q195" s="30"/>
      <c r="R195" s="149" t="str">
        <f>IFERROR(VLOOKUP(Q195,Setup!D$16:E$25,2,FALSE),"")</f>
        <v/>
      </c>
      <c r="S195" s="51" t="str">
        <f ca="1">IFERROR(IF(OR(I195="",VLOOKUP(I195,CatCostInp!$E$2:$K$88,7,FALSE)=0),"",VLOOKUP(I195,CatCostInp!$E$2:$K$88,7,FALSE)),"")</f>
        <v/>
      </c>
      <c r="T195" s="4" t="e">
        <f>VLOOKUP(U195,#REF!,2,FALSE)</f>
        <v>#REF!</v>
      </c>
      <c r="U195" s="30"/>
      <c r="V195" s="1" t="str">
        <f ca="1">IF(U195=Setup!$C$10,"Grant",IF(Pharmaceuticals!U195=Setup!$C$11,"Local",IF(Pharmaceuticals!U195=Setup!$C$12,"Other","")))</f>
        <v/>
      </c>
      <c r="W195" s="34"/>
      <c r="X195" s="148"/>
      <c r="Y195" s="33"/>
      <c r="Z195" s="36" t="str">
        <f t="shared" ref="Z195:Z258" si="107">IFERROR(IF(AND(NOT(Y195=""),NOT(X195="")),Y195*X195,""),"")</f>
        <v/>
      </c>
      <c r="AA195" s="35"/>
      <c r="AB195" s="32" t="str">
        <f t="shared" ref="AB195:AB258" si="108">IFERROR(IF(AND(NOT(AA195=""),NOT(X195="")),AA195*X195,""),"")</f>
        <v/>
      </c>
      <c r="AC195" s="35"/>
      <c r="AD195" s="32" t="str">
        <f t="shared" ref="AD195:AD258" si="109">IFERROR(IF(AND(NOT(AC195=""),NOT(X195="")),AC195*X195,""),"")</f>
        <v/>
      </c>
      <c r="AE195" s="35"/>
      <c r="AF195" s="36" t="str">
        <f t="shared" ref="AF195:AF258" si="110">IFERROR(IF(AND(NOT(AE195=""),NOT(X195="")),AE195*X195,""),"")</f>
        <v/>
      </c>
      <c r="AG195" s="36" t="str">
        <f t="shared" ref="AG195:AG258" si="111">IFERROR(IF(OR(NOT(Y195=""),NOT(AE195=""),NOT(AA195=""),NOT(AC195="")),Y195+AE195+AA195+AC195,""),"")</f>
        <v/>
      </c>
      <c r="AH195" s="36" t="str">
        <f t="shared" ref="AH195:AH258" si="112">IF(SUM(Z195,AB195,AD195,AF195)&gt;0,SUM(Z195,AB195,AD195,AF195),"")</f>
        <v/>
      </c>
      <c r="AI195" s="55"/>
      <c r="AJ195" s="37"/>
      <c r="AK195" s="148"/>
      <c r="AL195" s="35"/>
      <c r="AM195" s="32" t="str">
        <f t="shared" ref="AM195:AM258" si="113">IFERROR(IF(AND(NOT(AL195=""),NOT(AK195="")),AL195*$AK195,""),"")</f>
        <v/>
      </c>
      <c r="AN195" s="35"/>
      <c r="AO195" s="32" t="str">
        <f t="shared" ref="AO195:AO258" si="114">IFERROR(IF(AND(NOT(AN195=""),NOT(AK195="")),AN195*$AK195,""),"")</f>
        <v/>
      </c>
      <c r="AP195" s="35"/>
      <c r="AQ195" s="32" t="str">
        <f t="shared" ref="AQ195:AQ258" si="115">IFERROR(IF(AND(NOT(AP195=""),NOT(AK195="")),AP195*$AK195,""),"")</f>
        <v/>
      </c>
      <c r="AR195" s="35"/>
      <c r="AS195" s="36" t="str">
        <f t="shared" ref="AS195:AS258" si="116">IFERROR(IF(AND(NOT(AR195=""),NOT(AK195="")),AR195*$AK195,""),"")</f>
        <v/>
      </c>
      <c r="AT195" s="36" t="str">
        <f t="shared" ref="AT195:AT258" si="117">IFERROR(IF(OR(NOT(AL195=""),NOT(AR195=""),NOT(AN195=""),NOT(AP195="")),AL195+AR195+AN195+AP195,""),"")</f>
        <v/>
      </c>
      <c r="AU195" s="36" t="str">
        <f t="shared" ref="AU195:AU258" si="118">IF(SUM(AM195,AS195,AO195,AQ195)&gt;0,SUM(AM195,AS195,AO195,AQ195),"")</f>
        <v/>
      </c>
      <c r="AV195" s="55"/>
      <c r="AW195" s="34"/>
      <c r="AX195" s="148"/>
      <c r="AY195" s="34"/>
      <c r="AZ195" s="32" t="str">
        <f t="shared" ref="AZ195:AZ258" si="119">IFERROR(IF(AND(NOT(AY195=""),NOT(AX195="")),AY195*$AX195,""),"")</f>
        <v/>
      </c>
      <c r="BA195" s="34"/>
      <c r="BB195" s="32" t="str">
        <f t="shared" ref="BB195:BB258" si="120">IFERROR(IF(AND(NOT(BA195=""),NOT(AX195="")),BA195*$AX195,""),"")</f>
        <v/>
      </c>
      <c r="BC195" s="34"/>
      <c r="BD195" s="32" t="str">
        <f t="shared" ref="BD195:BD258" si="121">IFERROR(IF(AND(NOT(BC195=""),NOT(AX195="")),BC195*$AX195,""),"")</f>
        <v/>
      </c>
      <c r="BE195" s="35"/>
      <c r="BF195" s="36" t="str">
        <f t="shared" ref="BF195:BF258" si="122">IFERROR(IF(AND(NOT(BE195=""),NOT(AX195="")),BE195*$AX195,""),"")</f>
        <v/>
      </c>
      <c r="BG195" s="36" t="str">
        <f t="shared" ref="BG195:BG258" si="123">IFERROR(IF(OR(NOT(AY195=""),NOT(BE195=""),NOT(BA195=""),NOT(BC195="")),AY195+BE195+BA195+BC195,""),"")</f>
        <v/>
      </c>
      <c r="BH195" s="36" t="str">
        <f t="shared" ref="BH195:BH258" si="124">IF(SUM(AZ195,BF195,BB195,BD195)&gt;0,SUM(AZ195,BF195,BB195,BD195),"")</f>
        <v/>
      </c>
      <c r="BI195" s="55"/>
      <c r="BJ195" s="34"/>
      <c r="BK195" s="148"/>
      <c r="BL195" s="34"/>
      <c r="BM195" s="32" t="str">
        <f t="shared" ref="BM195:BM258" si="125">IFERROR(IF(AND(NOT(BL195=""),NOT(BK195="")),BL195*$BK195,""),"")</f>
        <v/>
      </c>
      <c r="BN195" s="34"/>
      <c r="BO195" s="32" t="str">
        <f t="shared" ref="BO195:BO258" si="126">IFERROR(IF(AND(NOT(BN195=""),NOT(BK195="")),BN195*$BK195,""),"")</f>
        <v/>
      </c>
      <c r="BP195" s="34"/>
      <c r="BQ195" s="32" t="str">
        <f t="shared" ref="BQ195:BQ258" si="127">IFERROR(IF(AND(NOT(BP195=""),NOT(BK195="")),BP195*$BK195,""),"")</f>
        <v/>
      </c>
      <c r="BR195" s="34"/>
      <c r="BS195" s="36" t="str">
        <f t="shared" ref="BS195:BS258" si="128">IFERROR(IF(AND(NOT(BR195=""),NOT(BK195="")),BR195*$BK195,""),"")</f>
        <v/>
      </c>
      <c r="BT195" s="36" t="str">
        <f t="shared" ref="BT195:BT258" si="129">IFERROR(IF(OR(NOT(BL195=""),NOT(BR195=""),NOT(BN195=""),NOT(BP195="")),BL195+BR195+BN195+BP195,""),"")</f>
        <v/>
      </c>
      <c r="BU195" s="36" t="str">
        <f t="shared" ref="BU195:BU258" si="130">IF(SUM(BM195,BS195,BO195,BQ195)&gt;0,SUM(BM195,BS195,BO195,BQ195),"")</f>
        <v/>
      </c>
      <c r="BV195" s="55"/>
      <c r="BW195" s="36" t="str">
        <f t="shared" ref="BW195:BW258" si="131">IF(SUM(AG195,AT195,BG195,BT195)&gt;0,SUM(AG195,AT195,BG195,BT195),"")</f>
        <v/>
      </c>
      <c r="BX195" s="36" t="str">
        <f t="shared" ref="BX195:BX258" si="132">IF(SUM(AH195,AU195,BH195,BU195)&gt;0,SUM(AH195,AU195,BH195,BU195),"")</f>
        <v/>
      </c>
      <c r="BY195" s="31"/>
      <c r="BZ195" s="38"/>
      <c r="CB195" s="120" t="e">
        <f t="shared" ca="1" si="101"/>
        <v>#VALUE!</v>
      </c>
      <c r="CC195" s="120" t="e">
        <f t="shared" ca="1" si="102"/>
        <v>#VALUE!</v>
      </c>
    </row>
    <row r="196" spans="1:81" s="10" customFormat="1" ht="25.15" customHeight="1" x14ac:dyDescent="0.2">
      <c r="A196" s="52" t="str">
        <f t="shared" ref="A196:A259" si="133">IFERROR(IF(D196&lt;&gt;"",A195+1,""),"")</f>
        <v/>
      </c>
      <c r="B196" s="157" t="e">
        <f t="shared" ca="1" si="103"/>
        <v>#VALUE!</v>
      </c>
      <c r="C196" s="157" t="e">
        <f t="shared" ca="1" si="104"/>
        <v>#VALUE!</v>
      </c>
      <c r="D196" s="29"/>
      <c r="E196" s="155" t="str">
        <f ca="1">IFERROR(INDIRECT(ADDRESS(MATCH(D196,CatModules!C:C,0),2,1,1,"CatModules")),"")</f>
        <v/>
      </c>
      <c r="F196" s="96"/>
      <c r="G196" s="156" t="str">
        <f ca="1">IFERROR(INDIRECT(ADDRESS(MATCH(CONCATENATE(E196,"-",F196),CatInt!K:K,0),3,1,1,"CatInt")),"")</f>
        <v/>
      </c>
      <c r="H196" s="45" t="str">
        <f>IF(F196="","",VLOOKUP(F196,#REF!,2,FALSE))</f>
        <v/>
      </c>
      <c r="I196" s="29"/>
      <c r="J196" s="155" t="e">
        <f t="shared" si="105"/>
        <v>#VALUE!</v>
      </c>
      <c r="K196" s="155" t="e">
        <f t="shared" si="106"/>
        <v>#VALUE!</v>
      </c>
      <c r="L196" s="153"/>
      <c r="M196" s="126"/>
      <c r="N196" s="151" t="e">
        <f ca="1">VLOOKUP(M196,CatProd!B:G,6,FALSE)</f>
        <v>#N/A</v>
      </c>
      <c r="O196" s="127"/>
      <c r="P196" s="175" t="e">
        <f ca="1">VLOOKUP(CONCATENATE(N196,"-",O196),CatProdSpec!H:I,2,FALSE)</f>
        <v>#N/A</v>
      </c>
      <c r="Q196" s="30"/>
      <c r="R196" s="149" t="str">
        <f>IFERROR(VLOOKUP(Q196,Setup!D$16:E$25,2,FALSE),"")</f>
        <v/>
      </c>
      <c r="S196" s="51" t="str">
        <f ca="1">IFERROR(IF(OR(I196="",VLOOKUP(I196,CatCostInp!$E$2:$K$88,7,FALSE)=0),"",VLOOKUP(I196,CatCostInp!$E$2:$K$88,7,FALSE)),"")</f>
        <v/>
      </c>
      <c r="T196" s="4" t="e">
        <f>VLOOKUP(U196,#REF!,2,FALSE)</f>
        <v>#REF!</v>
      </c>
      <c r="U196" s="30"/>
      <c r="V196" s="1" t="str">
        <f ca="1">IF(U196=Setup!$C$10,"Grant",IF(Pharmaceuticals!U196=Setup!$C$11,"Local",IF(Pharmaceuticals!U196=Setup!$C$12,"Other","")))</f>
        <v/>
      </c>
      <c r="W196" s="34"/>
      <c r="X196" s="148"/>
      <c r="Y196" s="33"/>
      <c r="Z196" s="36" t="str">
        <f t="shared" si="107"/>
        <v/>
      </c>
      <c r="AA196" s="35"/>
      <c r="AB196" s="32" t="str">
        <f t="shared" si="108"/>
        <v/>
      </c>
      <c r="AC196" s="35"/>
      <c r="AD196" s="32" t="str">
        <f t="shared" si="109"/>
        <v/>
      </c>
      <c r="AE196" s="35"/>
      <c r="AF196" s="36" t="str">
        <f t="shared" si="110"/>
        <v/>
      </c>
      <c r="AG196" s="36" t="str">
        <f t="shared" si="111"/>
        <v/>
      </c>
      <c r="AH196" s="36" t="str">
        <f t="shared" si="112"/>
        <v/>
      </c>
      <c r="AI196" s="55"/>
      <c r="AJ196" s="37"/>
      <c r="AK196" s="148"/>
      <c r="AL196" s="35"/>
      <c r="AM196" s="32" t="str">
        <f t="shared" si="113"/>
        <v/>
      </c>
      <c r="AN196" s="35"/>
      <c r="AO196" s="32" t="str">
        <f t="shared" si="114"/>
        <v/>
      </c>
      <c r="AP196" s="35"/>
      <c r="AQ196" s="32" t="str">
        <f t="shared" si="115"/>
        <v/>
      </c>
      <c r="AR196" s="35"/>
      <c r="AS196" s="36" t="str">
        <f t="shared" si="116"/>
        <v/>
      </c>
      <c r="AT196" s="36" t="str">
        <f t="shared" si="117"/>
        <v/>
      </c>
      <c r="AU196" s="36" t="str">
        <f t="shared" si="118"/>
        <v/>
      </c>
      <c r="AV196" s="55"/>
      <c r="AW196" s="34"/>
      <c r="AX196" s="148"/>
      <c r="AY196" s="34"/>
      <c r="AZ196" s="32" t="str">
        <f t="shared" si="119"/>
        <v/>
      </c>
      <c r="BA196" s="34"/>
      <c r="BB196" s="32" t="str">
        <f t="shared" si="120"/>
        <v/>
      </c>
      <c r="BC196" s="34"/>
      <c r="BD196" s="32" t="str">
        <f t="shared" si="121"/>
        <v/>
      </c>
      <c r="BE196" s="35"/>
      <c r="BF196" s="36" t="str">
        <f t="shared" si="122"/>
        <v/>
      </c>
      <c r="BG196" s="36" t="str">
        <f t="shared" si="123"/>
        <v/>
      </c>
      <c r="BH196" s="36" t="str">
        <f t="shared" si="124"/>
        <v/>
      </c>
      <c r="BI196" s="55"/>
      <c r="BJ196" s="34"/>
      <c r="BK196" s="148"/>
      <c r="BL196" s="34"/>
      <c r="BM196" s="32" t="str">
        <f t="shared" si="125"/>
        <v/>
      </c>
      <c r="BN196" s="34"/>
      <c r="BO196" s="32" t="str">
        <f t="shared" si="126"/>
        <v/>
      </c>
      <c r="BP196" s="34"/>
      <c r="BQ196" s="32" t="str">
        <f t="shared" si="127"/>
        <v/>
      </c>
      <c r="BR196" s="34"/>
      <c r="BS196" s="36" t="str">
        <f t="shared" si="128"/>
        <v/>
      </c>
      <c r="BT196" s="36" t="str">
        <f t="shared" si="129"/>
        <v/>
      </c>
      <c r="BU196" s="36" t="str">
        <f t="shared" si="130"/>
        <v/>
      </c>
      <c r="BV196" s="55"/>
      <c r="BW196" s="36" t="str">
        <f t="shared" si="131"/>
        <v/>
      </c>
      <c r="BX196" s="36" t="str">
        <f t="shared" si="132"/>
        <v/>
      </c>
      <c r="BY196" s="31"/>
      <c r="BZ196" s="38"/>
      <c r="CB196" s="120" t="e">
        <f t="shared" ca="1" si="101"/>
        <v>#VALUE!</v>
      </c>
      <c r="CC196" s="120" t="e">
        <f t="shared" ca="1" si="102"/>
        <v>#VALUE!</v>
      </c>
    </row>
    <row r="197" spans="1:81" s="10" customFormat="1" ht="25.15" customHeight="1" x14ac:dyDescent="0.2">
      <c r="A197" s="52" t="str">
        <f t="shared" si="133"/>
        <v/>
      </c>
      <c r="B197" s="157" t="e">
        <f t="shared" ca="1" si="103"/>
        <v>#VALUE!</v>
      </c>
      <c r="C197" s="157" t="e">
        <f t="shared" ca="1" si="104"/>
        <v>#VALUE!</v>
      </c>
      <c r="D197" s="29"/>
      <c r="E197" s="155" t="str">
        <f ca="1">IFERROR(INDIRECT(ADDRESS(MATCH(D197,CatModules!C:C,0),2,1,1,"CatModules")),"")</f>
        <v/>
      </c>
      <c r="F197" s="96"/>
      <c r="G197" s="156" t="str">
        <f ca="1">IFERROR(INDIRECT(ADDRESS(MATCH(CONCATENATE(E197,"-",F197),CatInt!K:K,0),3,1,1,"CatInt")),"")</f>
        <v/>
      </c>
      <c r="H197" s="45" t="str">
        <f>IF(F197="","",VLOOKUP(F197,#REF!,2,FALSE))</f>
        <v/>
      </c>
      <c r="I197" s="29"/>
      <c r="J197" s="155" t="e">
        <f t="shared" si="105"/>
        <v>#VALUE!</v>
      </c>
      <c r="K197" s="155" t="e">
        <f t="shared" si="106"/>
        <v>#VALUE!</v>
      </c>
      <c r="L197" s="153"/>
      <c r="M197" s="126"/>
      <c r="N197" s="151" t="e">
        <f ca="1">VLOOKUP(M197,CatProd!B:G,6,FALSE)</f>
        <v>#N/A</v>
      </c>
      <c r="O197" s="127"/>
      <c r="P197" s="175" t="e">
        <f ca="1">VLOOKUP(CONCATENATE(N197,"-",O197),CatProdSpec!H:I,2,FALSE)</f>
        <v>#N/A</v>
      </c>
      <c r="Q197" s="30"/>
      <c r="R197" s="149" t="str">
        <f>IFERROR(VLOOKUP(Q197,Setup!D$16:E$25,2,FALSE),"")</f>
        <v/>
      </c>
      <c r="S197" s="51" t="str">
        <f ca="1">IFERROR(IF(OR(I197="",VLOOKUP(I197,CatCostInp!$E$2:$K$88,7,FALSE)=0),"",VLOOKUP(I197,CatCostInp!$E$2:$K$88,7,FALSE)),"")</f>
        <v/>
      </c>
      <c r="T197" s="4" t="e">
        <f>VLOOKUP(U197,#REF!,2,FALSE)</f>
        <v>#REF!</v>
      </c>
      <c r="U197" s="30"/>
      <c r="V197" s="1" t="str">
        <f ca="1">IF(U197=Setup!$C$10,"Grant",IF(Pharmaceuticals!U197=Setup!$C$11,"Local",IF(Pharmaceuticals!U197=Setup!$C$12,"Other","")))</f>
        <v/>
      </c>
      <c r="W197" s="34"/>
      <c r="X197" s="148"/>
      <c r="Y197" s="33"/>
      <c r="Z197" s="36" t="str">
        <f t="shared" si="107"/>
        <v/>
      </c>
      <c r="AA197" s="35"/>
      <c r="AB197" s="32" t="str">
        <f t="shared" si="108"/>
        <v/>
      </c>
      <c r="AC197" s="35"/>
      <c r="AD197" s="32" t="str">
        <f t="shared" si="109"/>
        <v/>
      </c>
      <c r="AE197" s="35"/>
      <c r="AF197" s="36" t="str">
        <f t="shared" si="110"/>
        <v/>
      </c>
      <c r="AG197" s="36" t="str">
        <f t="shared" si="111"/>
        <v/>
      </c>
      <c r="AH197" s="36" t="str">
        <f t="shared" si="112"/>
        <v/>
      </c>
      <c r="AI197" s="55"/>
      <c r="AJ197" s="37"/>
      <c r="AK197" s="148"/>
      <c r="AL197" s="35"/>
      <c r="AM197" s="32" t="str">
        <f t="shared" si="113"/>
        <v/>
      </c>
      <c r="AN197" s="35"/>
      <c r="AO197" s="32" t="str">
        <f t="shared" si="114"/>
        <v/>
      </c>
      <c r="AP197" s="35"/>
      <c r="AQ197" s="32" t="str">
        <f t="shared" si="115"/>
        <v/>
      </c>
      <c r="AR197" s="35"/>
      <c r="AS197" s="36" t="str">
        <f t="shared" si="116"/>
        <v/>
      </c>
      <c r="AT197" s="36" t="str">
        <f t="shared" si="117"/>
        <v/>
      </c>
      <c r="AU197" s="36" t="str">
        <f t="shared" si="118"/>
        <v/>
      </c>
      <c r="AV197" s="55"/>
      <c r="AW197" s="34"/>
      <c r="AX197" s="148"/>
      <c r="AY197" s="34"/>
      <c r="AZ197" s="32" t="str">
        <f t="shared" si="119"/>
        <v/>
      </c>
      <c r="BA197" s="34"/>
      <c r="BB197" s="32" t="str">
        <f t="shared" si="120"/>
        <v/>
      </c>
      <c r="BC197" s="34"/>
      <c r="BD197" s="32" t="str">
        <f t="shared" si="121"/>
        <v/>
      </c>
      <c r="BE197" s="35"/>
      <c r="BF197" s="36" t="str">
        <f t="shared" si="122"/>
        <v/>
      </c>
      <c r="BG197" s="36" t="str">
        <f t="shared" si="123"/>
        <v/>
      </c>
      <c r="BH197" s="36" t="str">
        <f t="shared" si="124"/>
        <v/>
      </c>
      <c r="BI197" s="55"/>
      <c r="BJ197" s="34"/>
      <c r="BK197" s="148"/>
      <c r="BL197" s="34"/>
      <c r="BM197" s="32" t="str">
        <f t="shared" si="125"/>
        <v/>
      </c>
      <c r="BN197" s="34"/>
      <c r="BO197" s="32" t="str">
        <f t="shared" si="126"/>
        <v/>
      </c>
      <c r="BP197" s="34"/>
      <c r="BQ197" s="32" t="str">
        <f t="shared" si="127"/>
        <v/>
      </c>
      <c r="BR197" s="34"/>
      <c r="BS197" s="36" t="str">
        <f t="shared" si="128"/>
        <v/>
      </c>
      <c r="BT197" s="36" t="str">
        <f t="shared" si="129"/>
        <v/>
      </c>
      <c r="BU197" s="36" t="str">
        <f t="shared" si="130"/>
        <v/>
      </c>
      <c r="BV197" s="55"/>
      <c r="BW197" s="36" t="str">
        <f t="shared" si="131"/>
        <v/>
      </c>
      <c r="BX197" s="36" t="str">
        <f t="shared" si="132"/>
        <v/>
      </c>
      <c r="BY197" s="31"/>
      <c r="BZ197" s="38"/>
      <c r="CB197" s="120" t="e">
        <f t="shared" ca="1" si="101"/>
        <v>#VALUE!</v>
      </c>
      <c r="CC197" s="120" t="e">
        <f t="shared" ca="1" si="102"/>
        <v>#VALUE!</v>
      </c>
    </row>
    <row r="198" spans="1:81" s="10" customFormat="1" ht="25.15" customHeight="1" x14ac:dyDescent="0.2">
      <c r="A198" s="52" t="str">
        <f t="shared" si="133"/>
        <v/>
      </c>
      <c r="B198" s="157" t="e">
        <f t="shared" ca="1" si="103"/>
        <v>#VALUE!</v>
      </c>
      <c r="C198" s="157" t="e">
        <f t="shared" ca="1" si="104"/>
        <v>#VALUE!</v>
      </c>
      <c r="D198" s="29"/>
      <c r="E198" s="155" t="str">
        <f ca="1">IFERROR(INDIRECT(ADDRESS(MATCH(D198,CatModules!C:C,0),2,1,1,"CatModules")),"")</f>
        <v/>
      </c>
      <c r="F198" s="96"/>
      <c r="G198" s="156" t="str">
        <f ca="1">IFERROR(INDIRECT(ADDRESS(MATCH(CONCATENATE(E198,"-",F198),CatInt!K:K,0),3,1,1,"CatInt")),"")</f>
        <v/>
      </c>
      <c r="H198" s="45" t="str">
        <f>IF(F198="","",VLOOKUP(F198,#REF!,2,FALSE))</f>
        <v/>
      </c>
      <c r="I198" s="29"/>
      <c r="J198" s="155" t="e">
        <f t="shared" si="105"/>
        <v>#VALUE!</v>
      </c>
      <c r="K198" s="155" t="e">
        <f t="shared" si="106"/>
        <v>#VALUE!</v>
      </c>
      <c r="L198" s="153"/>
      <c r="M198" s="126"/>
      <c r="N198" s="151" t="e">
        <f ca="1">VLOOKUP(M198,CatProd!B:G,6,FALSE)</f>
        <v>#N/A</v>
      </c>
      <c r="O198" s="127"/>
      <c r="P198" s="175" t="e">
        <f ca="1">VLOOKUP(CONCATENATE(N198,"-",O198),CatProdSpec!H:I,2,FALSE)</f>
        <v>#N/A</v>
      </c>
      <c r="Q198" s="30"/>
      <c r="R198" s="149" t="str">
        <f>IFERROR(VLOOKUP(Q198,Setup!D$16:E$25,2,FALSE),"")</f>
        <v/>
      </c>
      <c r="S198" s="51" t="str">
        <f ca="1">IFERROR(IF(OR(I198="",VLOOKUP(I198,CatCostInp!$E$2:$K$88,7,FALSE)=0),"",VLOOKUP(I198,CatCostInp!$E$2:$K$88,7,FALSE)),"")</f>
        <v/>
      </c>
      <c r="T198" s="4" t="e">
        <f>VLOOKUP(U198,#REF!,2,FALSE)</f>
        <v>#REF!</v>
      </c>
      <c r="U198" s="30"/>
      <c r="V198" s="1" t="str">
        <f ca="1">IF(U198=Setup!$C$10,"Grant",IF(Pharmaceuticals!U198=Setup!$C$11,"Local",IF(Pharmaceuticals!U198=Setup!$C$12,"Other","")))</f>
        <v/>
      </c>
      <c r="W198" s="34"/>
      <c r="X198" s="148"/>
      <c r="Y198" s="33"/>
      <c r="Z198" s="36" t="str">
        <f t="shared" si="107"/>
        <v/>
      </c>
      <c r="AA198" s="35"/>
      <c r="AB198" s="32" t="str">
        <f t="shared" si="108"/>
        <v/>
      </c>
      <c r="AC198" s="35"/>
      <c r="AD198" s="32" t="str">
        <f t="shared" si="109"/>
        <v/>
      </c>
      <c r="AE198" s="35"/>
      <c r="AF198" s="36" t="str">
        <f t="shared" si="110"/>
        <v/>
      </c>
      <c r="AG198" s="36" t="str">
        <f t="shared" si="111"/>
        <v/>
      </c>
      <c r="AH198" s="36" t="str">
        <f t="shared" si="112"/>
        <v/>
      </c>
      <c r="AI198" s="55"/>
      <c r="AJ198" s="37"/>
      <c r="AK198" s="148"/>
      <c r="AL198" s="35"/>
      <c r="AM198" s="32" t="str">
        <f t="shared" si="113"/>
        <v/>
      </c>
      <c r="AN198" s="35"/>
      <c r="AO198" s="32" t="str">
        <f t="shared" si="114"/>
        <v/>
      </c>
      <c r="AP198" s="35"/>
      <c r="AQ198" s="32" t="str">
        <f t="shared" si="115"/>
        <v/>
      </c>
      <c r="AR198" s="35"/>
      <c r="AS198" s="36" t="str">
        <f t="shared" si="116"/>
        <v/>
      </c>
      <c r="AT198" s="36" t="str">
        <f t="shared" si="117"/>
        <v/>
      </c>
      <c r="AU198" s="36" t="str">
        <f t="shared" si="118"/>
        <v/>
      </c>
      <c r="AV198" s="55"/>
      <c r="AW198" s="34"/>
      <c r="AX198" s="148"/>
      <c r="AY198" s="34"/>
      <c r="AZ198" s="32" t="str">
        <f t="shared" si="119"/>
        <v/>
      </c>
      <c r="BA198" s="34"/>
      <c r="BB198" s="32" t="str">
        <f t="shared" si="120"/>
        <v/>
      </c>
      <c r="BC198" s="34"/>
      <c r="BD198" s="32" t="str">
        <f t="shared" si="121"/>
        <v/>
      </c>
      <c r="BE198" s="35"/>
      <c r="BF198" s="36" t="str">
        <f t="shared" si="122"/>
        <v/>
      </c>
      <c r="BG198" s="36" t="str">
        <f t="shared" si="123"/>
        <v/>
      </c>
      <c r="BH198" s="36" t="str">
        <f t="shared" si="124"/>
        <v/>
      </c>
      <c r="BI198" s="55"/>
      <c r="BJ198" s="34"/>
      <c r="BK198" s="148"/>
      <c r="BL198" s="34"/>
      <c r="BM198" s="32" t="str">
        <f t="shared" si="125"/>
        <v/>
      </c>
      <c r="BN198" s="34"/>
      <c r="BO198" s="32" t="str">
        <f t="shared" si="126"/>
        <v/>
      </c>
      <c r="BP198" s="34"/>
      <c r="BQ198" s="32" t="str">
        <f t="shared" si="127"/>
        <v/>
      </c>
      <c r="BR198" s="34"/>
      <c r="BS198" s="36" t="str">
        <f t="shared" si="128"/>
        <v/>
      </c>
      <c r="BT198" s="36" t="str">
        <f t="shared" si="129"/>
        <v/>
      </c>
      <c r="BU198" s="36" t="str">
        <f t="shared" si="130"/>
        <v/>
      </c>
      <c r="BV198" s="55"/>
      <c r="BW198" s="36" t="str">
        <f t="shared" si="131"/>
        <v/>
      </c>
      <c r="BX198" s="36" t="str">
        <f t="shared" si="132"/>
        <v/>
      </c>
      <c r="BY198" s="31"/>
      <c r="BZ198" s="38"/>
      <c r="CB198" s="120" t="e">
        <f t="shared" ca="1" si="101"/>
        <v>#VALUE!</v>
      </c>
      <c r="CC198" s="120" t="e">
        <f t="shared" ca="1" si="102"/>
        <v>#VALUE!</v>
      </c>
    </row>
    <row r="199" spans="1:81" s="10" customFormat="1" ht="25.15" customHeight="1" x14ac:dyDescent="0.2">
      <c r="A199" s="52" t="str">
        <f t="shared" si="133"/>
        <v/>
      </c>
      <c r="B199" s="157" t="e">
        <f t="shared" ca="1" si="103"/>
        <v>#VALUE!</v>
      </c>
      <c r="C199" s="157" t="e">
        <f t="shared" ca="1" si="104"/>
        <v>#VALUE!</v>
      </c>
      <c r="D199" s="29"/>
      <c r="E199" s="155" t="str">
        <f ca="1">IFERROR(INDIRECT(ADDRESS(MATCH(D199,CatModules!C:C,0),2,1,1,"CatModules")),"")</f>
        <v/>
      </c>
      <c r="F199" s="96"/>
      <c r="G199" s="156" t="str">
        <f ca="1">IFERROR(INDIRECT(ADDRESS(MATCH(CONCATENATE(E199,"-",F199),CatInt!K:K,0),3,1,1,"CatInt")),"")</f>
        <v/>
      </c>
      <c r="H199" s="45" t="str">
        <f>IF(F199="","",VLOOKUP(F199,#REF!,2,FALSE))</f>
        <v/>
      </c>
      <c r="I199" s="29"/>
      <c r="J199" s="155" t="e">
        <f t="shared" si="105"/>
        <v>#VALUE!</v>
      </c>
      <c r="K199" s="155" t="e">
        <f t="shared" si="106"/>
        <v>#VALUE!</v>
      </c>
      <c r="L199" s="153"/>
      <c r="M199" s="126"/>
      <c r="N199" s="151" t="e">
        <f ca="1">VLOOKUP(M199,CatProd!B:G,6,FALSE)</f>
        <v>#N/A</v>
      </c>
      <c r="O199" s="127"/>
      <c r="P199" s="175" t="e">
        <f ca="1">VLOOKUP(CONCATENATE(N199,"-",O199),CatProdSpec!H:I,2,FALSE)</f>
        <v>#N/A</v>
      </c>
      <c r="Q199" s="30"/>
      <c r="R199" s="149" t="str">
        <f>IFERROR(VLOOKUP(Q199,Setup!D$16:E$25,2,FALSE),"")</f>
        <v/>
      </c>
      <c r="S199" s="51" t="str">
        <f ca="1">IFERROR(IF(OR(I199="",VLOOKUP(I199,CatCostInp!$E$2:$K$88,7,FALSE)=0),"",VLOOKUP(I199,CatCostInp!$E$2:$K$88,7,FALSE)),"")</f>
        <v/>
      </c>
      <c r="T199" s="4" t="e">
        <f>VLOOKUP(U199,#REF!,2,FALSE)</f>
        <v>#REF!</v>
      </c>
      <c r="U199" s="30"/>
      <c r="V199" s="1" t="str">
        <f ca="1">IF(U199=Setup!$C$10,"Grant",IF(Pharmaceuticals!U199=Setup!$C$11,"Local",IF(Pharmaceuticals!U199=Setup!$C$12,"Other","")))</f>
        <v/>
      </c>
      <c r="W199" s="34"/>
      <c r="X199" s="148"/>
      <c r="Y199" s="33"/>
      <c r="Z199" s="36" t="str">
        <f t="shared" si="107"/>
        <v/>
      </c>
      <c r="AA199" s="35"/>
      <c r="AB199" s="32" t="str">
        <f t="shared" si="108"/>
        <v/>
      </c>
      <c r="AC199" s="35"/>
      <c r="AD199" s="32" t="str">
        <f t="shared" si="109"/>
        <v/>
      </c>
      <c r="AE199" s="35"/>
      <c r="AF199" s="36" t="str">
        <f t="shared" si="110"/>
        <v/>
      </c>
      <c r="AG199" s="36" t="str">
        <f t="shared" si="111"/>
        <v/>
      </c>
      <c r="AH199" s="36" t="str">
        <f t="shared" si="112"/>
        <v/>
      </c>
      <c r="AI199" s="55"/>
      <c r="AJ199" s="37"/>
      <c r="AK199" s="148"/>
      <c r="AL199" s="35"/>
      <c r="AM199" s="32" t="str">
        <f t="shared" si="113"/>
        <v/>
      </c>
      <c r="AN199" s="35"/>
      <c r="AO199" s="32" t="str">
        <f t="shared" si="114"/>
        <v/>
      </c>
      <c r="AP199" s="35"/>
      <c r="AQ199" s="32" t="str">
        <f t="shared" si="115"/>
        <v/>
      </c>
      <c r="AR199" s="35"/>
      <c r="AS199" s="36" t="str">
        <f t="shared" si="116"/>
        <v/>
      </c>
      <c r="AT199" s="36" t="str">
        <f t="shared" si="117"/>
        <v/>
      </c>
      <c r="AU199" s="36" t="str">
        <f t="shared" si="118"/>
        <v/>
      </c>
      <c r="AV199" s="55"/>
      <c r="AW199" s="34"/>
      <c r="AX199" s="148"/>
      <c r="AY199" s="34"/>
      <c r="AZ199" s="32" t="str">
        <f t="shared" si="119"/>
        <v/>
      </c>
      <c r="BA199" s="34"/>
      <c r="BB199" s="32" t="str">
        <f t="shared" si="120"/>
        <v/>
      </c>
      <c r="BC199" s="34"/>
      <c r="BD199" s="32" t="str">
        <f t="shared" si="121"/>
        <v/>
      </c>
      <c r="BE199" s="35"/>
      <c r="BF199" s="36" t="str">
        <f t="shared" si="122"/>
        <v/>
      </c>
      <c r="BG199" s="36" t="str">
        <f t="shared" si="123"/>
        <v/>
      </c>
      <c r="BH199" s="36" t="str">
        <f t="shared" si="124"/>
        <v/>
      </c>
      <c r="BI199" s="55"/>
      <c r="BJ199" s="34"/>
      <c r="BK199" s="148"/>
      <c r="BL199" s="34"/>
      <c r="BM199" s="32" t="str">
        <f t="shared" si="125"/>
        <v/>
      </c>
      <c r="BN199" s="34"/>
      <c r="BO199" s="32" t="str">
        <f t="shared" si="126"/>
        <v/>
      </c>
      <c r="BP199" s="34"/>
      <c r="BQ199" s="32" t="str">
        <f t="shared" si="127"/>
        <v/>
      </c>
      <c r="BR199" s="34"/>
      <c r="BS199" s="36" t="str">
        <f t="shared" si="128"/>
        <v/>
      </c>
      <c r="BT199" s="36" t="str">
        <f t="shared" si="129"/>
        <v/>
      </c>
      <c r="BU199" s="36" t="str">
        <f t="shared" si="130"/>
        <v/>
      </c>
      <c r="BV199" s="55"/>
      <c r="BW199" s="36" t="str">
        <f t="shared" si="131"/>
        <v/>
      </c>
      <c r="BX199" s="36" t="str">
        <f t="shared" si="132"/>
        <v/>
      </c>
      <c r="BY199" s="31"/>
      <c r="BZ199" s="38"/>
      <c r="CB199" s="120" t="e">
        <f t="shared" ca="1" si="101"/>
        <v>#VALUE!</v>
      </c>
      <c r="CC199" s="120" t="e">
        <f t="shared" ca="1" si="102"/>
        <v>#VALUE!</v>
      </c>
    </row>
    <row r="200" spans="1:81" s="10" customFormat="1" ht="25.15" customHeight="1" x14ac:dyDescent="0.2">
      <c r="A200" s="52" t="str">
        <f t="shared" si="133"/>
        <v/>
      </c>
      <c r="B200" s="157" t="e">
        <f t="shared" ca="1" si="103"/>
        <v>#VALUE!</v>
      </c>
      <c r="C200" s="157" t="e">
        <f t="shared" ca="1" si="104"/>
        <v>#VALUE!</v>
      </c>
      <c r="D200" s="29"/>
      <c r="E200" s="155" t="str">
        <f ca="1">IFERROR(INDIRECT(ADDRESS(MATCH(D200,CatModules!C:C,0),2,1,1,"CatModules")),"")</f>
        <v/>
      </c>
      <c r="F200" s="96"/>
      <c r="G200" s="156" t="str">
        <f ca="1">IFERROR(INDIRECT(ADDRESS(MATCH(CONCATENATE(E200,"-",F200),CatInt!K:K,0),3,1,1,"CatInt")),"")</f>
        <v/>
      </c>
      <c r="H200" s="45" t="str">
        <f>IF(F200="","",VLOOKUP(F200,#REF!,2,FALSE))</f>
        <v/>
      </c>
      <c r="I200" s="29"/>
      <c r="J200" s="155" t="e">
        <f t="shared" si="105"/>
        <v>#VALUE!</v>
      </c>
      <c r="K200" s="155" t="e">
        <f t="shared" si="106"/>
        <v>#VALUE!</v>
      </c>
      <c r="L200" s="153"/>
      <c r="M200" s="126"/>
      <c r="N200" s="151" t="e">
        <f ca="1">VLOOKUP(M200,CatProd!B:G,6,FALSE)</f>
        <v>#N/A</v>
      </c>
      <c r="O200" s="127"/>
      <c r="P200" s="175" t="e">
        <f ca="1">VLOOKUP(CONCATENATE(N200,"-",O200),CatProdSpec!H:I,2,FALSE)</f>
        <v>#N/A</v>
      </c>
      <c r="Q200" s="30"/>
      <c r="R200" s="149" t="str">
        <f>IFERROR(VLOOKUP(Q200,Setup!D$16:E$25,2,FALSE),"")</f>
        <v/>
      </c>
      <c r="S200" s="51" t="str">
        <f ca="1">IFERROR(IF(OR(I200="",VLOOKUP(I200,CatCostInp!$E$2:$K$88,7,FALSE)=0),"",VLOOKUP(I200,CatCostInp!$E$2:$K$88,7,FALSE)),"")</f>
        <v/>
      </c>
      <c r="T200" s="4" t="e">
        <f>VLOOKUP(U200,#REF!,2,FALSE)</f>
        <v>#REF!</v>
      </c>
      <c r="U200" s="30"/>
      <c r="V200" s="1" t="str">
        <f ca="1">IF(U200=Setup!$C$10,"Grant",IF(Pharmaceuticals!U200=Setup!$C$11,"Local",IF(Pharmaceuticals!U200=Setup!$C$12,"Other","")))</f>
        <v/>
      </c>
      <c r="W200" s="34"/>
      <c r="X200" s="148"/>
      <c r="Y200" s="33"/>
      <c r="Z200" s="36" t="str">
        <f t="shared" si="107"/>
        <v/>
      </c>
      <c r="AA200" s="35"/>
      <c r="AB200" s="32" t="str">
        <f t="shared" si="108"/>
        <v/>
      </c>
      <c r="AC200" s="35"/>
      <c r="AD200" s="32" t="str">
        <f t="shared" si="109"/>
        <v/>
      </c>
      <c r="AE200" s="35"/>
      <c r="AF200" s="36" t="str">
        <f t="shared" si="110"/>
        <v/>
      </c>
      <c r="AG200" s="36" t="str">
        <f t="shared" si="111"/>
        <v/>
      </c>
      <c r="AH200" s="36" t="str">
        <f t="shared" si="112"/>
        <v/>
      </c>
      <c r="AI200" s="55"/>
      <c r="AJ200" s="37"/>
      <c r="AK200" s="148"/>
      <c r="AL200" s="35"/>
      <c r="AM200" s="32" t="str">
        <f t="shared" si="113"/>
        <v/>
      </c>
      <c r="AN200" s="35"/>
      <c r="AO200" s="32" t="str">
        <f t="shared" si="114"/>
        <v/>
      </c>
      <c r="AP200" s="35"/>
      <c r="AQ200" s="32" t="str">
        <f t="shared" si="115"/>
        <v/>
      </c>
      <c r="AR200" s="35"/>
      <c r="AS200" s="36" t="str">
        <f t="shared" si="116"/>
        <v/>
      </c>
      <c r="AT200" s="36" t="str">
        <f t="shared" si="117"/>
        <v/>
      </c>
      <c r="AU200" s="36" t="str">
        <f t="shared" si="118"/>
        <v/>
      </c>
      <c r="AV200" s="55"/>
      <c r="AW200" s="34"/>
      <c r="AX200" s="148"/>
      <c r="AY200" s="34"/>
      <c r="AZ200" s="32" t="str">
        <f t="shared" si="119"/>
        <v/>
      </c>
      <c r="BA200" s="34"/>
      <c r="BB200" s="32" t="str">
        <f t="shared" si="120"/>
        <v/>
      </c>
      <c r="BC200" s="34"/>
      <c r="BD200" s="32" t="str">
        <f t="shared" si="121"/>
        <v/>
      </c>
      <c r="BE200" s="35"/>
      <c r="BF200" s="36" t="str">
        <f t="shared" si="122"/>
        <v/>
      </c>
      <c r="BG200" s="36" t="str">
        <f t="shared" si="123"/>
        <v/>
      </c>
      <c r="BH200" s="36" t="str">
        <f t="shared" si="124"/>
        <v/>
      </c>
      <c r="BI200" s="55"/>
      <c r="BJ200" s="34"/>
      <c r="BK200" s="148"/>
      <c r="BL200" s="34"/>
      <c r="BM200" s="32" t="str">
        <f t="shared" si="125"/>
        <v/>
      </c>
      <c r="BN200" s="34"/>
      <c r="BO200" s="32" t="str">
        <f t="shared" si="126"/>
        <v/>
      </c>
      <c r="BP200" s="34"/>
      <c r="BQ200" s="32" t="str">
        <f t="shared" si="127"/>
        <v/>
      </c>
      <c r="BR200" s="34"/>
      <c r="BS200" s="36" t="str">
        <f t="shared" si="128"/>
        <v/>
      </c>
      <c r="BT200" s="36" t="str">
        <f t="shared" si="129"/>
        <v/>
      </c>
      <c r="BU200" s="36" t="str">
        <f t="shared" si="130"/>
        <v/>
      </c>
      <c r="BV200" s="55"/>
      <c r="BW200" s="36" t="str">
        <f t="shared" si="131"/>
        <v/>
      </c>
      <c r="BX200" s="36" t="str">
        <f t="shared" si="132"/>
        <v/>
      </c>
      <c r="BY200" s="31"/>
      <c r="BZ200" s="38"/>
      <c r="CB200" s="120" t="e">
        <f t="shared" ca="1" si="101"/>
        <v>#VALUE!</v>
      </c>
      <c r="CC200" s="120" t="e">
        <f t="shared" ca="1" si="102"/>
        <v>#VALUE!</v>
      </c>
    </row>
    <row r="201" spans="1:81" s="10" customFormat="1" ht="25.15" customHeight="1" x14ac:dyDescent="0.2">
      <c r="A201" s="52" t="str">
        <f t="shared" si="133"/>
        <v/>
      </c>
      <c r="B201" s="157" t="e">
        <f t="shared" ca="1" si="103"/>
        <v>#VALUE!</v>
      </c>
      <c r="C201" s="157" t="e">
        <f t="shared" ca="1" si="104"/>
        <v>#VALUE!</v>
      </c>
      <c r="D201" s="29"/>
      <c r="E201" s="155" t="str">
        <f ca="1">IFERROR(INDIRECT(ADDRESS(MATCH(D201,CatModules!C:C,0),2,1,1,"CatModules")),"")</f>
        <v/>
      </c>
      <c r="F201" s="96"/>
      <c r="G201" s="156" t="str">
        <f ca="1">IFERROR(INDIRECT(ADDRESS(MATCH(CONCATENATE(E201,"-",F201),CatInt!K:K,0),3,1,1,"CatInt")),"")</f>
        <v/>
      </c>
      <c r="H201" s="45" t="str">
        <f>IF(F201="","",VLOOKUP(F201,#REF!,2,FALSE))</f>
        <v/>
      </c>
      <c r="I201" s="29"/>
      <c r="J201" s="155" t="e">
        <f t="shared" si="105"/>
        <v>#VALUE!</v>
      </c>
      <c r="K201" s="155" t="e">
        <f t="shared" si="106"/>
        <v>#VALUE!</v>
      </c>
      <c r="L201" s="153"/>
      <c r="M201" s="126"/>
      <c r="N201" s="151" t="e">
        <f ca="1">VLOOKUP(M201,CatProd!B:G,6,FALSE)</f>
        <v>#N/A</v>
      </c>
      <c r="O201" s="127"/>
      <c r="P201" s="175" t="e">
        <f ca="1">VLOOKUP(CONCATENATE(N201,"-",O201),CatProdSpec!H:I,2,FALSE)</f>
        <v>#N/A</v>
      </c>
      <c r="Q201" s="30"/>
      <c r="R201" s="149" t="str">
        <f>IFERROR(VLOOKUP(Q201,Setup!D$16:E$25,2,FALSE),"")</f>
        <v/>
      </c>
      <c r="S201" s="51" t="str">
        <f ca="1">IFERROR(IF(OR(I201="",VLOOKUP(I201,CatCostInp!$E$2:$K$88,7,FALSE)=0),"",VLOOKUP(I201,CatCostInp!$E$2:$K$88,7,FALSE)),"")</f>
        <v/>
      </c>
      <c r="T201" s="4" t="e">
        <f>VLOOKUP(U201,#REF!,2,FALSE)</f>
        <v>#REF!</v>
      </c>
      <c r="U201" s="30"/>
      <c r="V201" s="1" t="str">
        <f ca="1">IF(U201=Setup!$C$10,"Grant",IF(Pharmaceuticals!U201=Setup!$C$11,"Local",IF(Pharmaceuticals!U201=Setup!$C$12,"Other","")))</f>
        <v/>
      </c>
      <c r="W201" s="34"/>
      <c r="X201" s="148"/>
      <c r="Y201" s="33"/>
      <c r="Z201" s="36" t="str">
        <f t="shared" si="107"/>
        <v/>
      </c>
      <c r="AA201" s="35"/>
      <c r="AB201" s="32" t="str">
        <f t="shared" si="108"/>
        <v/>
      </c>
      <c r="AC201" s="35"/>
      <c r="AD201" s="32" t="str">
        <f t="shared" si="109"/>
        <v/>
      </c>
      <c r="AE201" s="35"/>
      <c r="AF201" s="36" t="str">
        <f t="shared" si="110"/>
        <v/>
      </c>
      <c r="AG201" s="36" t="str">
        <f t="shared" si="111"/>
        <v/>
      </c>
      <c r="AH201" s="36" t="str">
        <f t="shared" si="112"/>
        <v/>
      </c>
      <c r="AI201" s="55"/>
      <c r="AJ201" s="37"/>
      <c r="AK201" s="148"/>
      <c r="AL201" s="35"/>
      <c r="AM201" s="32" t="str">
        <f t="shared" si="113"/>
        <v/>
      </c>
      <c r="AN201" s="35"/>
      <c r="AO201" s="32" t="str">
        <f t="shared" si="114"/>
        <v/>
      </c>
      <c r="AP201" s="35"/>
      <c r="AQ201" s="32" t="str">
        <f t="shared" si="115"/>
        <v/>
      </c>
      <c r="AR201" s="35"/>
      <c r="AS201" s="36" t="str">
        <f t="shared" si="116"/>
        <v/>
      </c>
      <c r="AT201" s="36" t="str">
        <f t="shared" si="117"/>
        <v/>
      </c>
      <c r="AU201" s="36" t="str">
        <f t="shared" si="118"/>
        <v/>
      </c>
      <c r="AV201" s="55"/>
      <c r="AW201" s="34"/>
      <c r="AX201" s="148"/>
      <c r="AY201" s="34"/>
      <c r="AZ201" s="32" t="str">
        <f t="shared" si="119"/>
        <v/>
      </c>
      <c r="BA201" s="34"/>
      <c r="BB201" s="32" t="str">
        <f t="shared" si="120"/>
        <v/>
      </c>
      <c r="BC201" s="34"/>
      <c r="BD201" s="32" t="str">
        <f t="shared" si="121"/>
        <v/>
      </c>
      <c r="BE201" s="35"/>
      <c r="BF201" s="36" t="str">
        <f t="shared" si="122"/>
        <v/>
      </c>
      <c r="BG201" s="36" t="str">
        <f t="shared" si="123"/>
        <v/>
      </c>
      <c r="BH201" s="36" t="str">
        <f t="shared" si="124"/>
        <v/>
      </c>
      <c r="BI201" s="55"/>
      <c r="BJ201" s="34"/>
      <c r="BK201" s="148"/>
      <c r="BL201" s="34"/>
      <c r="BM201" s="32" t="str">
        <f t="shared" si="125"/>
        <v/>
      </c>
      <c r="BN201" s="34"/>
      <c r="BO201" s="32" t="str">
        <f t="shared" si="126"/>
        <v/>
      </c>
      <c r="BP201" s="34"/>
      <c r="BQ201" s="32" t="str">
        <f t="shared" si="127"/>
        <v/>
      </c>
      <c r="BR201" s="34"/>
      <c r="BS201" s="36" t="str">
        <f t="shared" si="128"/>
        <v/>
      </c>
      <c r="BT201" s="36" t="str">
        <f t="shared" si="129"/>
        <v/>
      </c>
      <c r="BU201" s="36" t="str">
        <f t="shared" si="130"/>
        <v/>
      </c>
      <c r="BV201" s="55"/>
      <c r="BW201" s="36" t="str">
        <f t="shared" si="131"/>
        <v/>
      </c>
      <c r="BX201" s="36" t="str">
        <f t="shared" si="132"/>
        <v/>
      </c>
      <c r="BY201" s="31"/>
      <c r="BZ201" s="38"/>
      <c r="CB201" s="120" t="e">
        <f t="shared" ca="1" si="101"/>
        <v>#VALUE!</v>
      </c>
      <c r="CC201" s="120" t="e">
        <f t="shared" ca="1" si="102"/>
        <v>#VALUE!</v>
      </c>
    </row>
    <row r="202" spans="1:81" s="10" customFormat="1" ht="25.15" customHeight="1" x14ac:dyDescent="0.2">
      <c r="A202" s="52" t="str">
        <f t="shared" si="133"/>
        <v/>
      </c>
      <c r="B202" s="157" t="e">
        <f t="shared" ca="1" si="103"/>
        <v>#VALUE!</v>
      </c>
      <c r="C202" s="157" t="e">
        <f t="shared" ca="1" si="104"/>
        <v>#VALUE!</v>
      </c>
      <c r="D202" s="29"/>
      <c r="E202" s="155" t="str">
        <f ca="1">IFERROR(INDIRECT(ADDRESS(MATCH(D202,CatModules!C:C,0),2,1,1,"CatModules")),"")</f>
        <v/>
      </c>
      <c r="F202" s="96"/>
      <c r="G202" s="156" t="str">
        <f ca="1">IFERROR(INDIRECT(ADDRESS(MATCH(CONCATENATE(E202,"-",F202),CatInt!K:K,0),3,1,1,"CatInt")),"")</f>
        <v/>
      </c>
      <c r="H202" s="45" t="str">
        <f>IF(F202="","",VLOOKUP(F202,#REF!,2,FALSE))</f>
        <v/>
      </c>
      <c r="I202" s="29"/>
      <c r="J202" s="155" t="e">
        <f t="shared" si="105"/>
        <v>#VALUE!</v>
      </c>
      <c r="K202" s="155" t="e">
        <f t="shared" si="106"/>
        <v>#VALUE!</v>
      </c>
      <c r="L202" s="153"/>
      <c r="M202" s="126"/>
      <c r="N202" s="151" t="e">
        <f ca="1">VLOOKUP(M202,CatProd!B:G,6,FALSE)</f>
        <v>#N/A</v>
      </c>
      <c r="O202" s="127"/>
      <c r="P202" s="175" t="e">
        <f ca="1">VLOOKUP(CONCATENATE(N202,"-",O202),CatProdSpec!H:I,2,FALSE)</f>
        <v>#N/A</v>
      </c>
      <c r="Q202" s="30"/>
      <c r="R202" s="149" t="str">
        <f>IFERROR(VLOOKUP(Q202,Setup!D$16:E$25,2,FALSE),"")</f>
        <v/>
      </c>
      <c r="S202" s="51" t="str">
        <f ca="1">IFERROR(IF(OR(I202="",VLOOKUP(I202,CatCostInp!$E$2:$K$88,7,FALSE)=0),"",VLOOKUP(I202,CatCostInp!$E$2:$K$88,7,FALSE)),"")</f>
        <v/>
      </c>
      <c r="T202" s="4" t="e">
        <f>VLOOKUP(U202,#REF!,2,FALSE)</f>
        <v>#REF!</v>
      </c>
      <c r="U202" s="30"/>
      <c r="V202" s="1" t="str">
        <f ca="1">IF(U202=Setup!$C$10,"Grant",IF(Pharmaceuticals!U202=Setup!$C$11,"Local",IF(Pharmaceuticals!U202=Setup!$C$12,"Other","")))</f>
        <v/>
      </c>
      <c r="W202" s="34"/>
      <c r="X202" s="148"/>
      <c r="Y202" s="33"/>
      <c r="Z202" s="36" t="str">
        <f t="shared" si="107"/>
        <v/>
      </c>
      <c r="AA202" s="35"/>
      <c r="AB202" s="32" t="str">
        <f t="shared" si="108"/>
        <v/>
      </c>
      <c r="AC202" s="35"/>
      <c r="AD202" s="32" t="str">
        <f t="shared" si="109"/>
        <v/>
      </c>
      <c r="AE202" s="35"/>
      <c r="AF202" s="36" t="str">
        <f t="shared" si="110"/>
        <v/>
      </c>
      <c r="AG202" s="36" t="str">
        <f t="shared" si="111"/>
        <v/>
      </c>
      <c r="AH202" s="36" t="str">
        <f t="shared" si="112"/>
        <v/>
      </c>
      <c r="AI202" s="55"/>
      <c r="AJ202" s="37"/>
      <c r="AK202" s="148"/>
      <c r="AL202" s="35"/>
      <c r="AM202" s="32" t="str">
        <f t="shared" si="113"/>
        <v/>
      </c>
      <c r="AN202" s="35"/>
      <c r="AO202" s="32" t="str">
        <f t="shared" si="114"/>
        <v/>
      </c>
      <c r="AP202" s="35"/>
      <c r="AQ202" s="32" t="str">
        <f t="shared" si="115"/>
        <v/>
      </c>
      <c r="AR202" s="35"/>
      <c r="AS202" s="36" t="str">
        <f t="shared" si="116"/>
        <v/>
      </c>
      <c r="AT202" s="36" t="str">
        <f t="shared" si="117"/>
        <v/>
      </c>
      <c r="AU202" s="36" t="str">
        <f t="shared" si="118"/>
        <v/>
      </c>
      <c r="AV202" s="55"/>
      <c r="AW202" s="34"/>
      <c r="AX202" s="148"/>
      <c r="AY202" s="34"/>
      <c r="AZ202" s="32" t="str">
        <f t="shared" si="119"/>
        <v/>
      </c>
      <c r="BA202" s="34"/>
      <c r="BB202" s="32" t="str">
        <f t="shared" si="120"/>
        <v/>
      </c>
      <c r="BC202" s="34"/>
      <c r="BD202" s="32" t="str">
        <f t="shared" si="121"/>
        <v/>
      </c>
      <c r="BE202" s="35"/>
      <c r="BF202" s="36" t="str">
        <f t="shared" si="122"/>
        <v/>
      </c>
      <c r="BG202" s="36" t="str">
        <f t="shared" si="123"/>
        <v/>
      </c>
      <c r="BH202" s="36" t="str">
        <f t="shared" si="124"/>
        <v/>
      </c>
      <c r="BI202" s="55"/>
      <c r="BJ202" s="34"/>
      <c r="BK202" s="148"/>
      <c r="BL202" s="34"/>
      <c r="BM202" s="32" t="str">
        <f t="shared" si="125"/>
        <v/>
      </c>
      <c r="BN202" s="34"/>
      <c r="BO202" s="32" t="str">
        <f t="shared" si="126"/>
        <v/>
      </c>
      <c r="BP202" s="34"/>
      <c r="BQ202" s="32" t="str">
        <f t="shared" si="127"/>
        <v/>
      </c>
      <c r="BR202" s="34"/>
      <c r="BS202" s="36" t="str">
        <f t="shared" si="128"/>
        <v/>
      </c>
      <c r="BT202" s="36" t="str">
        <f t="shared" si="129"/>
        <v/>
      </c>
      <c r="BU202" s="36" t="str">
        <f t="shared" si="130"/>
        <v/>
      </c>
      <c r="BV202" s="55"/>
      <c r="BW202" s="36" t="str">
        <f t="shared" si="131"/>
        <v/>
      </c>
      <c r="BX202" s="36" t="str">
        <f t="shared" si="132"/>
        <v/>
      </c>
      <c r="BY202" s="31"/>
      <c r="BZ202" s="38"/>
      <c r="CB202" s="120" t="e">
        <f t="shared" ca="1" si="101"/>
        <v>#VALUE!</v>
      </c>
      <c r="CC202" s="120" t="e">
        <f t="shared" ca="1" si="102"/>
        <v>#VALUE!</v>
      </c>
    </row>
    <row r="203" spans="1:81" s="10" customFormat="1" ht="25.15" customHeight="1" x14ac:dyDescent="0.2">
      <c r="A203" s="52" t="str">
        <f t="shared" si="133"/>
        <v/>
      </c>
      <c r="B203" s="157" t="e">
        <f t="shared" ca="1" si="103"/>
        <v>#VALUE!</v>
      </c>
      <c r="C203" s="157" t="e">
        <f t="shared" ca="1" si="104"/>
        <v>#VALUE!</v>
      </c>
      <c r="D203" s="29"/>
      <c r="E203" s="155" t="str">
        <f ca="1">IFERROR(INDIRECT(ADDRESS(MATCH(D203,CatModules!C:C,0),2,1,1,"CatModules")),"")</f>
        <v/>
      </c>
      <c r="F203" s="96"/>
      <c r="G203" s="156" t="str">
        <f ca="1">IFERROR(INDIRECT(ADDRESS(MATCH(CONCATENATE(E203,"-",F203),CatInt!K:K,0),3,1,1,"CatInt")),"")</f>
        <v/>
      </c>
      <c r="H203" s="45" t="str">
        <f>IF(F203="","",VLOOKUP(F203,#REF!,2,FALSE))</f>
        <v/>
      </c>
      <c r="I203" s="29"/>
      <c r="J203" s="155" t="e">
        <f t="shared" si="105"/>
        <v>#VALUE!</v>
      </c>
      <c r="K203" s="155" t="e">
        <f t="shared" si="106"/>
        <v>#VALUE!</v>
      </c>
      <c r="L203" s="153"/>
      <c r="M203" s="126"/>
      <c r="N203" s="151" t="e">
        <f ca="1">VLOOKUP(M203,CatProd!B:G,6,FALSE)</f>
        <v>#N/A</v>
      </c>
      <c r="O203" s="127"/>
      <c r="P203" s="175" t="e">
        <f ca="1">VLOOKUP(CONCATENATE(N203,"-",O203),CatProdSpec!H:I,2,FALSE)</f>
        <v>#N/A</v>
      </c>
      <c r="Q203" s="30"/>
      <c r="R203" s="149" t="str">
        <f>IFERROR(VLOOKUP(Q203,Setup!D$16:E$25,2,FALSE),"")</f>
        <v/>
      </c>
      <c r="S203" s="51" t="str">
        <f ca="1">IFERROR(IF(OR(I203="",VLOOKUP(I203,CatCostInp!$E$2:$K$88,7,FALSE)=0),"",VLOOKUP(I203,CatCostInp!$E$2:$K$88,7,FALSE)),"")</f>
        <v/>
      </c>
      <c r="T203" s="4" t="e">
        <f>VLOOKUP(U203,#REF!,2,FALSE)</f>
        <v>#REF!</v>
      </c>
      <c r="U203" s="30"/>
      <c r="V203" s="1" t="str">
        <f ca="1">IF(U203=Setup!$C$10,"Grant",IF(Pharmaceuticals!U203=Setup!$C$11,"Local",IF(Pharmaceuticals!U203=Setup!$C$12,"Other","")))</f>
        <v/>
      </c>
      <c r="W203" s="34"/>
      <c r="X203" s="148"/>
      <c r="Y203" s="33"/>
      <c r="Z203" s="36" t="str">
        <f t="shared" si="107"/>
        <v/>
      </c>
      <c r="AA203" s="35"/>
      <c r="AB203" s="32" t="str">
        <f t="shared" si="108"/>
        <v/>
      </c>
      <c r="AC203" s="34"/>
      <c r="AD203" s="32" t="str">
        <f t="shared" si="109"/>
        <v/>
      </c>
      <c r="AE203" s="35"/>
      <c r="AF203" s="36" t="str">
        <f t="shared" si="110"/>
        <v/>
      </c>
      <c r="AG203" s="36" t="str">
        <f t="shared" si="111"/>
        <v/>
      </c>
      <c r="AH203" s="36" t="str">
        <f t="shared" si="112"/>
        <v/>
      </c>
      <c r="AI203" s="55"/>
      <c r="AJ203" s="37"/>
      <c r="AK203" s="148"/>
      <c r="AL203" s="35"/>
      <c r="AM203" s="32" t="str">
        <f t="shared" si="113"/>
        <v/>
      </c>
      <c r="AN203" s="35"/>
      <c r="AO203" s="32" t="str">
        <f t="shared" si="114"/>
        <v/>
      </c>
      <c r="AP203" s="35"/>
      <c r="AQ203" s="32" t="str">
        <f t="shared" si="115"/>
        <v/>
      </c>
      <c r="AR203" s="34"/>
      <c r="AS203" s="36" t="str">
        <f t="shared" si="116"/>
        <v/>
      </c>
      <c r="AT203" s="36" t="str">
        <f t="shared" si="117"/>
        <v/>
      </c>
      <c r="AU203" s="36" t="str">
        <f t="shared" si="118"/>
        <v/>
      </c>
      <c r="AV203" s="55"/>
      <c r="AW203" s="34"/>
      <c r="AX203" s="148"/>
      <c r="AY203" s="34"/>
      <c r="AZ203" s="32" t="str">
        <f t="shared" si="119"/>
        <v/>
      </c>
      <c r="BA203" s="34"/>
      <c r="BB203" s="32" t="str">
        <f t="shared" si="120"/>
        <v/>
      </c>
      <c r="BC203" s="34"/>
      <c r="BD203" s="32" t="str">
        <f t="shared" si="121"/>
        <v/>
      </c>
      <c r="BE203" s="35"/>
      <c r="BF203" s="36" t="str">
        <f t="shared" si="122"/>
        <v/>
      </c>
      <c r="BG203" s="36" t="str">
        <f t="shared" si="123"/>
        <v/>
      </c>
      <c r="BH203" s="36" t="str">
        <f t="shared" si="124"/>
        <v/>
      </c>
      <c r="BI203" s="55"/>
      <c r="BJ203" s="34"/>
      <c r="BK203" s="148"/>
      <c r="BL203" s="34"/>
      <c r="BM203" s="32" t="str">
        <f t="shared" si="125"/>
        <v/>
      </c>
      <c r="BN203" s="34"/>
      <c r="BO203" s="32" t="str">
        <f t="shared" si="126"/>
        <v/>
      </c>
      <c r="BP203" s="34"/>
      <c r="BQ203" s="32" t="str">
        <f t="shared" si="127"/>
        <v/>
      </c>
      <c r="BR203" s="34"/>
      <c r="BS203" s="36" t="str">
        <f t="shared" si="128"/>
        <v/>
      </c>
      <c r="BT203" s="36" t="str">
        <f t="shared" si="129"/>
        <v/>
      </c>
      <c r="BU203" s="36" t="str">
        <f t="shared" si="130"/>
        <v/>
      </c>
      <c r="BV203" s="55"/>
      <c r="BW203" s="36" t="str">
        <f t="shared" si="131"/>
        <v/>
      </c>
      <c r="BX203" s="36" t="str">
        <f t="shared" si="132"/>
        <v/>
      </c>
      <c r="BY203" s="31"/>
      <c r="BZ203" s="38"/>
      <c r="CB203" s="120" t="e">
        <f t="shared" ca="1" si="101"/>
        <v>#VALUE!</v>
      </c>
      <c r="CC203" s="120" t="e">
        <f t="shared" ca="1" si="102"/>
        <v>#VALUE!</v>
      </c>
    </row>
    <row r="204" spans="1:81" s="10" customFormat="1" ht="25.15" customHeight="1" x14ac:dyDescent="0.2">
      <c r="A204" s="52" t="str">
        <f t="shared" si="133"/>
        <v/>
      </c>
      <c r="B204" s="157" t="e">
        <f t="shared" ca="1" si="103"/>
        <v>#VALUE!</v>
      </c>
      <c r="C204" s="157" t="e">
        <f t="shared" ca="1" si="104"/>
        <v>#VALUE!</v>
      </c>
      <c r="D204" s="29"/>
      <c r="E204" s="155" t="str">
        <f ca="1">IFERROR(INDIRECT(ADDRESS(MATCH(D204,CatModules!C:C,0),2,1,1,"CatModules")),"")</f>
        <v/>
      </c>
      <c r="F204" s="96"/>
      <c r="G204" s="156" t="str">
        <f ca="1">IFERROR(INDIRECT(ADDRESS(MATCH(CONCATENATE(E204,"-",F204),CatInt!K:K,0),3,1,1,"CatInt")),"")</f>
        <v/>
      </c>
      <c r="H204" s="45" t="str">
        <f>IF(F204="","",VLOOKUP(F204,#REF!,2,FALSE))</f>
        <v/>
      </c>
      <c r="I204" s="29"/>
      <c r="J204" s="155" t="e">
        <f t="shared" si="105"/>
        <v>#VALUE!</v>
      </c>
      <c r="K204" s="155" t="e">
        <f t="shared" si="106"/>
        <v>#VALUE!</v>
      </c>
      <c r="L204" s="153"/>
      <c r="M204" s="126"/>
      <c r="N204" s="151" t="e">
        <f ca="1">VLOOKUP(M204,CatProd!B:G,6,FALSE)</f>
        <v>#N/A</v>
      </c>
      <c r="O204" s="127"/>
      <c r="P204" s="175" t="e">
        <f ca="1">VLOOKUP(CONCATENATE(N204,"-",O204),CatProdSpec!H:I,2,FALSE)</f>
        <v>#N/A</v>
      </c>
      <c r="Q204" s="30"/>
      <c r="R204" s="149" t="str">
        <f>IFERROR(VLOOKUP(Q204,Setup!D$16:E$25,2,FALSE),"")</f>
        <v/>
      </c>
      <c r="S204" s="51" t="str">
        <f ca="1">IFERROR(IF(OR(I204="",VLOOKUP(I204,CatCostInp!$E$2:$K$88,7,FALSE)=0),"",VLOOKUP(I204,CatCostInp!$E$2:$K$88,7,FALSE)),"")</f>
        <v/>
      </c>
      <c r="T204" s="4" t="e">
        <f>VLOOKUP(U204,#REF!,2,FALSE)</f>
        <v>#REF!</v>
      </c>
      <c r="U204" s="30"/>
      <c r="V204" s="1" t="str">
        <f ca="1">IF(U204=Setup!$C$10,"Grant",IF(Pharmaceuticals!U204=Setup!$C$11,"Local",IF(Pharmaceuticals!U204=Setup!$C$12,"Other","")))</f>
        <v/>
      </c>
      <c r="W204" s="34"/>
      <c r="X204" s="148"/>
      <c r="Y204" s="33"/>
      <c r="Z204" s="36" t="str">
        <f t="shared" si="107"/>
        <v/>
      </c>
      <c r="AA204" s="35"/>
      <c r="AB204" s="32" t="str">
        <f t="shared" si="108"/>
        <v/>
      </c>
      <c r="AC204" s="34"/>
      <c r="AD204" s="32" t="str">
        <f t="shared" si="109"/>
        <v/>
      </c>
      <c r="AE204" s="35"/>
      <c r="AF204" s="36" t="str">
        <f t="shared" si="110"/>
        <v/>
      </c>
      <c r="AG204" s="36" t="str">
        <f t="shared" si="111"/>
        <v/>
      </c>
      <c r="AH204" s="36" t="str">
        <f t="shared" si="112"/>
        <v/>
      </c>
      <c r="AI204" s="55"/>
      <c r="AJ204" s="37"/>
      <c r="AK204" s="148"/>
      <c r="AL204" s="35"/>
      <c r="AM204" s="32" t="str">
        <f t="shared" si="113"/>
        <v/>
      </c>
      <c r="AN204" s="35"/>
      <c r="AO204" s="32" t="str">
        <f t="shared" si="114"/>
        <v/>
      </c>
      <c r="AP204" s="35"/>
      <c r="AQ204" s="32" t="str">
        <f t="shared" si="115"/>
        <v/>
      </c>
      <c r="AR204" s="34"/>
      <c r="AS204" s="36" t="str">
        <f t="shared" si="116"/>
        <v/>
      </c>
      <c r="AT204" s="36" t="str">
        <f t="shared" si="117"/>
        <v/>
      </c>
      <c r="AU204" s="36" t="str">
        <f t="shared" si="118"/>
        <v/>
      </c>
      <c r="AV204" s="55"/>
      <c r="AW204" s="34"/>
      <c r="AX204" s="148"/>
      <c r="AY204" s="34"/>
      <c r="AZ204" s="32" t="str">
        <f t="shared" si="119"/>
        <v/>
      </c>
      <c r="BA204" s="34"/>
      <c r="BB204" s="32" t="str">
        <f t="shared" si="120"/>
        <v/>
      </c>
      <c r="BC204" s="34"/>
      <c r="BD204" s="32" t="str">
        <f t="shared" si="121"/>
        <v/>
      </c>
      <c r="BE204" s="35"/>
      <c r="BF204" s="36" t="str">
        <f t="shared" si="122"/>
        <v/>
      </c>
      <c r="BG204" s="36" t="str">
        <f t="shared" si="123"/>
        <v/>
      </c>
      <c r="BH204" s="36" t="str">
        <f t="shared" si="124"/>
        <v/>
      </c>
      <c r="BI204" s="55"/>
      <c r="BJ204" s="34"/>
      <c r="BK204" s="148"/>
      <c r="BL204" s="34"/>
      <c r="BM204" s="32" t="str">
        <f t="shared" si="125"/>
        <v/>
      </c>
      <c r="BN204" s="34"/>
      <c r="BO204" s="32" t="str">
        <f t="shared" si="126"/>
        <v/>
      </c>
      <c r="BP204" s="34"/>
      <c r="BQ204" s="32" t="str">
        <f t="shared" si="127"/>
        <v/>
      </c>
      <c r="BR204" s="34"/>
      <c r="BS204" s="36" t="str">
        <f t="shared" si="128"/>
        <v/>
      </c>
      <c r="BT204" s="36" t="str">
        <f t="shared" si="129"/>
        <v/>
      </c>
      <c r="BU204" s="36" t="str">
        <f t="shared" si="130"/>
        <v/>
      </c>
      <c r="BV204" s="55"/>
      <c r="BW204" s="36" t="str">
        <f t="shared" si="131"/>
        <v/>
      </c>
      <c r="BX204" s="36" t="str">
        <f t="shared" si="132"/>
        <v/>
      </c>
      <c r="BY204" s="31"/>
      <c r="BZ204" s="38"/>
      <c r="CB204" s="120" t="e">
        <f t="shared" ca="1" si="101"/>
        <v>#VALUE!</v>
      </c>
      <c r="CC204" s="120" t="e">
        <f t="shared" ca="1" si="102"/>
        <v>#VALUE!</v>
      </c>
    </row>
    <row r="205" spans="1:81" s="10" customFormat="1" ht="25.15" customHeight="1" x14ac:dyDescent="0.2">
      <c r="A205" s="52" t="str">
        <f t="shared" si="133"/>
        <v/>
      </c>
      <c r="B205" s="157" t="e">
        <f t="shared" ca="1" si="103"/>
        <v>#VALUE!</v>
      </c>
      <c r="C205" s="157" t="e">
        <f t="shared" ca="1" si="104"/>
        <v>#VALUE!</v>
      </c>
      <c r="D205" s="29"/>
      <c r="E205" s="155" t="str">
        <f ca="1">IFERROR(INDIRECT(ADDRESS(MATCH(D205,CatModules!C:C,0),2,1,1,"CatModules")),"")</f>
        <v/>
      </c>
      <c r="F205" s="96"/>
      <c r="G205" s="156" t="str">
        <f ca="1">IFERROR(INDIRECT(ADDRESS(MATCH(CONCATENATE(E205,"-",F205),CatInt!K:K,0),3,1,1,"CatInt")),"")</f>
        <v/>
      </c>
      <c r="H205" s="45" t="str">
        <f>IF(F205="","",VLOOKUP(F205,#REF!,2,FALSE))</f>
        <v/>
      </c>
      <c r="I205" s="29"/>
      <c r="J205" s="155" t="e">
        <f t="shared" si="105"/>
        <v>#VALUE!</v>
      </c>
      <c r="K205" s="155" t="e">
        <f t="shared" si="106"/>
        <v>#VALUE!</v>
      </c>
      <c r="L205" s="153"/>
      <c r="M205" s="126"/>
      <c r="N205" s="151" t="e">
        <f ca="1">VLOOKUP(M205,CatProd!B:G,6,FALSE)</f>
        <v>#N/A</v>
      </c>
      <c r="O205" s="127"/>
      <c r="P205" s="175" t="e">
        <f ca="1">VLOOKUP(CONCATENATE(N205,"-",O205),CatProdSpec!H:I,2,FALSE)</f>
        <v>#N/A</v>
      </c>
      <c r="Q205" s="30"/>
      <c r="R205" s="149" t="str">
        <f>IFERROR(VLOOKUP(Q205,Setup!D$16:E$25,2,FALSE),"")</f>
        <v/>
      </c>
      <c r="S205" s="51" t="str">
        <f ca="1">IFERROR(IF(OR(I205="",VLOOKUP(I205,CatCostInp!$E$2:$K$88,7,FALSE)=0),"",VLOOKUP(I205,CatCostInp!$E$2:$K$88,7,FALSE)),"")</f>
        <v/>
      </c>
      <c r="T205" s="4" t="e">
        <f>VLOOKUP(U205,#REF!,2,FALSE)</f>
        <v>#REF!</v>
      </c>
      <c r="U205" s="30"/>
      <c r="V205" s="1" t="str">
        <f ca="1">IF(U205=Setup!$C$10,"Grant",IF(Pharmaceuticals!U205=Setup!$C$11,"Local",IF(Pharmaceuticals!U205=Setup!$C$12,"Other","")))</f>
        <v/>
      </c>
      <c r="W205" s="34"/>
      <c r="X205" s="148"/>
      <c r="Y205" s="33"/>
      <c r="Z205" s="36" t="str">
        <f t="shared" si="107"/>
        <v/>
      </c>
      <c r="AA205" s="35"/>
      <c r="AB205" s="32" t="str">
        <f t="shared" si="108"/>
        <v/>
      </c>
      <c r="AC205" s="34"/>
      <c r="AD205" s="32" t="str">
        <f t="shared" si="109"/>
        <v/>
      </c>
      <c r="AE205" s="35"/>
      <c r="AF205" s="36" t="str">
        <f t="shared" si="110"/>
        <v/>
      </c>
      <c r="AG205" s="36" t="str">
        <f t="shared" si="111"/>
        <v/>
      </c>
      <c r="AH205" s="36" t="str">
        <f t="shared" si="112"/>
        <v/>
      </c>
      <c r="AI205" s="55"/>
      <c r="AJ205" s="37"/>
      <c r="AK205" s="148"/>
      <c r="AL205" s="35"/>
      <c r="AM205" s="32" t="str">
        <f t="shared" si="113"/>
        <v/>
      </c>
      <c r="AN205" s="35"/>
      <c r="AO205" s="32" t="str">
        <f t="shared" si="114"/>
        <v/>
      </c>
      <c r="AP205" s="35"/>
      <c r="AQ205" s="32" t="str">
        <f t="shared" si="115"/>
        <v/>
      </c>
      <c r="AR205" s="34"/>
      <c r="AS205" s="36" t="str">
        <f t="shared" si="116"/>
        <v/>
      </c>
      <c r="AT205" s="36" t="str">
        <f t="shared" si="117"/>
        <v/>
      </c>
      <c r="AU205" s="36" t="str">
        <f t="shared" si="118"/>
        <v/>
      </c>
      <c r="AV205" s="55"/>
      <c r="AW205" s="34"/>
      <c r="AX205" s="148"/>
      <c r="AY205" s="34"/>
      <c r="AZ205" s="32" t="str">
        <f t="shared" si="119"/>
        <v/>
      </c>
      <c r="BA205" s="34"/>
      <c r="BB205" s="32" t="str">
        <f t="shared" si="120"/>
        <v/>
      </c>
      <c r="BC205" s="34"/>
      <c r="BD205" s="32" t="str">
        <f t="shared" si="121"/>
        <v/>
      </c>
      <c r="BE205" s="35"/>
      <c r="BF205" s="36" t="str">
        <f t="shared" si="122"/>
        <v/>
      </c>
      <c r="BG205" s="36" t="str">
        <f t="shared" si="123"/>
        <v/>
      </c>
      <c r="BH205" s="36" t="str">
        <f t="shared" si="124"/>
        <v/>
      </c>
      <c r="BI205" s="55"/>
      <c r="BJ205" s="34"/>
      <c r="BK205" s="148"/>
      <c r="BL205" s="34"/>
      <c r="BM205" s="32" t="str">
        <f t="shared" si="125"/>
        <v/>
      </c>
      <c r="BN205" s="34"/>
      <c r="BO205" s="32" t="str">
        <f t="shared" si="126"/>
        <v/>
      </c>
      <c r="BP205" s="34"/>
      <c r="BQ205" s="32" t="str">
        <f t="shared" si="127"/>
        <v/>
      </c>
      <c r="BR205" s="34"/>
      <c r="BS205" s="36" t="str">
        <f t="shared" si="128"/>
        <v/>
      </c>
      <c r="BT205" s="36" t="str">
        <f t="shared" si="129"/>
        <v/>
      </c>
      <c r="BU205" s="36" t="str">
        <f t="shared" si="130"/>
        <v/>
      </c>
      <c r="BV205" s="55"/>
      <c r="BW205" s="36" t="str">
        <f t="shared" si="131"/>
        <v/>
      </c>
      <c r="BX205" s="36" t="str">
        <f t="shared" si="132"/>
        <v/>
      </c>
      <c r="BY205" s="31"/>
      <c r="BZ205" s="38"/>
      <c r="CB205" s="120" t="e">
        <f t="shared" ca="1" si="101"/>
        <v>#VALUE!</v>
      </c>
      <c r="CC205" s="120" t="e">
        <f t="shared" ca="1" si="102"/>
        <v>#VALUE!</v>
      </c>
    </row>
    <row r="206" spans="1:81" s="10" customFormat="1" ht="25.15" customHeight="1" x14ac:dyDescent="0.2">
      <c r="A206" s="52" t="str">
        <f t="shared" si="133"/>
        <v/>
      </c>
      <c r="B206" s="157" t="e">
        <f t="shared" ca="1" si="103"/>
        <v>#VALUE!</v>
      </c>
      <c r="C206" s="157" t="e">
        <f t="shared" ca="1" si="104"/>
        <v>#VALUE!</v>
      </c>
      <c r="D206" s="29"/>
      <c r="E206" s="155" t="str">
        <f ca="1">IFERROR(INDIRECT(ADDRESS(MATCH(D206,CatModules!C:C,0),2,1,1,"CatModules")),"")</f>
        <v/>
      </c>
      <c r="F206" s="96"/>
      <c r="G206" s="156" t="str">
        <f ca="1">IFERROR(INDIRECT(ADDRESS(MATCH(CONCATENATE(E206,"-",F206),CatInt!K:K,0),3,1,1,"CatInt")),"")</f>
        <v/>
      </c>
      <c r="H206" s="45" t="str">
        <f>IF(F206="","",VLOOKUP(F206,#REF!,2,FALSE))</f>
        <v/>
      </c>
      <c r="I206" s="29"/>
      <c r="J206" s="155" t="e">
        <f t="shared" si="105"/>
        <v>#VALUE!</v>
      </c>
      <c r="K206" s="155" t="e">
        <f t="shared" si="106"/>
        <v>#VALUE!</v>
      </c>
      <c r="L206" s="153"/>
      <c r="M206" s="126"/>
      <c r="N206" s="151" t="e">
        <f ca="1">VLOOKUP(M206,CatProd!B:G,6,FALSE)</f>
        <v>#N/A</v>
      </c>
      <c r="O206" s="127"/>
      <c r="P206" s="175" t="e">
        <f ca="1">VLOOKUP(CONCATENATE(N206,"-",O206),CatProdSpec!H:I,2,FALSE)</f>
        <v>#N/A</v>
      </c>
      <c r="Q206" s="30"/>
      <c r="R206" s="149" t="str">
        <f>IFERROR(VLOOKUP(Q206,Setup!D$16:E$25,2,FALSE),"")</f>
        <v/>
      </c>
      <c r="S206" s="51" t="str">
        <f ca="1">IFERROR(IF(OR(I206="",VLOOKUP(I206,CatCostInp!$E$2:$K$88,7,FALSE)=0),"",VLOOKUP(I206,CatCostInp!$E$2:$K$88,7,FALSE)),"")</f>
        <v/>
      </c>
      <c r="T206" s="4" t="e">
        <f>VLOOKUP(U206,#REF!,2,FALSE)</f>
        <v>#REF!</v>
      </c>
      <c r="U206" s="30"/>
      <c r="V206" s="1" t="str">
        <f ca="1">IF(U206=Setup!$C$10,"Grant",IF(Pharmaceuticals!U206=Setup!$C$11,"Local",IF(Pharmaceuticals!U206=Setup!$C$12,"Other","")))</f>
        <v/>
      </c>
      <c r="W206" s="34"/>
      <c r="X206" s="148"/>
      <c r="Y206" s="33"/>
      <c r="Z206" s="36" t="str">
        <f t="shared" si="107"/>
        <v/>
      </c>
      <c r="AA206" s="35"/>
      <c r="AB206" s="32" t="str">
        <f t="shared" si="108"/>
        <v/>
      </c>
      <c r="AC206" s="34"/>
      <c r="AD206" s="32" t="str">
        <f t="shared" si="109"/>
        <v/>
      </c>
      <c r="AE206" s="35"/>
      <c r="AF206" s="36" t="str">
        <f t="shared" si="110"/>
        <v/>
      </c>
      <c r="AG206" s="36" t="str">
        <f t="shared" si="111"/>
        <v/>
      </c>
      <c r="AH206" s="36" t="str">
        <f t="shared" si="112"/>
        <v/>
      </c>
      <c r="AI206" s="55"/>
      <c r="AJ206" s="37"/>
      <c r="AK206" s="148"/>
      <c r="AL206" s="35"/>
      <c r="AM206" s="32" t="str">
        <f t="shared" si="113"/>
        <v/>
      </c>
      <c r="AN206" s="35"/>
      <c r="AO206" s="32" t="str">
        <f t="shared" si="114"/>
        <v/>
      </c>
      <c r="AP206" s="35"/>
      <c r="AQ206" s="32" t="str">
        <f t="shared" si="115"/>
        <v/>
      </c>
      <c r="AR206" s="34"/>
      <c r="AS206" s="36" t="str">
        <f t="shared" si="116"/>
        <v/>
      </c>
      <c r="AT206" s="36" t="str">
        <f t="shared" si="117"/>
        <v/>
      </c>
      <c r="AU206" s="36" t="str">
        <f t="shared" si="118"/>
        <v/>
      </c>
      <c r="AV206" s="55"/>
      <c r="AW206" s="34"/>
      <c r="AX206" s="148"/>
      <c r="AY206" s="34"/>
      <c r="AZ206" s="32" t="str">
        <f t="shared" si="119"/>
        <v/>
      </c>
      <c r="BA206" s="34"/>
      <c r="BB206" s="32" t="str">
        <f t="shared" si="120"/>
        <v/>
      </c>
      <c r="BC206" s="34"/>
      <c r="BD206" s="32" t="str">
        <f t="shared" si="121"/>
        <v/>
      </c>
      <c r="BE206" s="35"/>
      <c r="BF206" s="36" t="str">
        <f t="shared" si="122"/>
        <v/>
      </c>
      <c r="BG206" s="36" t="str">
        <f t="shared" si="123"/>
        <v/>
      </c>
      <c r="BH206" s="36" t="str">
        <f t="shared" si="124"/>
        <v/>
      </c>
      <c r="BI206" s="55"/>
      <c r="BJ206" s="34"/>
      <c r="BK206" s="148"/>
      <c r="BL206" s="34"/>
      <c r="BM206" s="32" t="str">
        <f t="shared" si="125"/>
        <v/>
      </c>
      <c r="BN206" s="34"/>
      <c r="BO206" s="32" t="str">
        <f t="shared" si="126"/>
        <v/>
      </c>
      <c r="BP206" s="34"/>
      <c r="BQ206" s="32" t="str">
        <f t="shared" si="127"/>
        <v/>
      </c>
      <c r="BR206" s="34"/>
      <c r="BS206" s="36" t="str">
        <f t="shared" si="128"/>
        <v/>
      </c>
      <c r="BT206" s="36" t="str">
        <f t="shared" si="129"/>
        <v/>
      </c>
      <c r="BU206" s="36" t="str">
        <f t="shared" si="130"/>
        <v/>
      </c>
      <c r="BV206" s="55"/>
      <c r="BW206" s="36" t="str">
        <f t="shared" si="131"/>
        <v/>
      </c>
      <c r="BX206" s="36" t="str">
        <f t="shared" si="132"/>
        <v/>
      </c>
      <c r="BY206" s="31"/>
      <c r="BZ206" s="38"/>
      <c r="CB206" s="120" t="e">
        <f t="shared" ca="1" si="101"/>
        <v>#VALUE!</v>
      </c>
      <c r="CC206" s="120" t="e">
        <f t="shared" ca="1" si="102"/>
        <v>#VALUE!</v>
      </c>
    </row>
    <row r="207" spans="1:81" s="10" customFormat="1" ht="25.15" customHeight="1" x14ac:dyDescent="0.2">
      <c r="A207" s="52" t="str">
        <f t="shared" si="133"/>
        <v/>
      </c>
      <c r="B207" s="157" t="e">
        <f t="shared" ca="1" si="103"/>
        <v>#VALUE!</v>
      </c>
      <c r="C207" s="157" t="e">
        <f t="shared" ca="1" si="104"/>
        <v>#VALUE!</v>
      </c>
      <c r="D207" s="29"/>
      <c r="E207" s="155" t="str">
        <f ca="1">IFERROR(INDIRECT(ADDRESS(MATCH(D207,CatModules!C:C,0),2,1,1,"CatModules")),"")</f>
        <v/>
      </c>
      <c r="F207" s="96"/>
      <c r="G207" s="156" t="str">
        <f ca="1">IFERROR(INDIRECT(ADDRESS(MATCH(CONCATENATE(E207,"-",F207),CatInt!K:K,0),3,1,1,"CatInt")),"")</f>
        <v/>
      </c>
      <c r="H207" s="45" t="str">
        <f>IF(F207="","",VLOOKUP(F207,#REF!,2,FALSE))</f>
        <v/>
      </c>
      <c r="I207" s="29"/>
      <c r="J207" s="155" t="e">
        <f t="shared" si="105"/>
        <v>#VALUE!</v>
      </c>
      <c r="K207" s="155" t="e">
        <f t="shared" si="106"/>
        <v>#VALUE!</v>
      </c>
      <c r="L207" s="153"/>
      <c r="M207" s="126"/>
      <c r="N207" s="151" t="e">
        <f ca="1">VLOOKUP(M207,CatProd!B:G,6,FALSE)</f>
        <v>#N/A</v>
      </c>
      <c r="O207" s="127"/>
      <c r="P207" s="175" t="e">
        <f ca="1">VLOOKUP(CONCATENATE(N207,"-",O207),CatProdSpec!H:I,2,FALSE)</f>
        <v>#N/A</v>
      </c>
      <c r="Q207" s="30"/>
      <c r="R207" s="149" t="str">
        <f>IFERROR(VLOOKUP(Q207,Setup!D$16:E$25,2,FALSE),"")</f>
        <v/>
      </c>
      <c r="S207" s="51" t="str">
        <f ca="1">IFERROR(IF(OR(I207="",VLOOKUP(I207,CatCostInp!$E$2:$K$88,7,FALSE)=0),"",VLOOKUP(I207,CatCostInp!$E$2:$K$88,7,FALSE)),"")</f>
        <v/>
      </c>
      <c r="T207" s="4" t="e">
        <f>VLOOKUP(U207,#REF!,2,FALSE)</f>
        <v>#REF!</v>
      </c>
      <c r="U207" s="30"/>
      <c r="V207" s="1" t="str">
        <f ca="1">IF(U207=Setup!$C$10,"Grant",IF(Pharmaceuticals!U207=Setup!$C$11,"Local",IF(Pharmaceuticals!U207=Setup!$C$12,"Other","")))</f>
        <v/>
      </c>
      <c r="W207" s="34"/>
      <c r="X207" s="148"/>
      <c r="Y207" s="33"/>
      <c r="Z207" s="36" t="str">
        <f t="shared" si="107"/>
        <v/>
      </c>
      <c r="AA207" s="35"/>
      <c r="AB207" s="32" t="str">
        <f t="shared" si="108"/>
        <v/>
      </c>
      <c r="AC207" s="34"/>
      <c r="AD207" s="32" t="str">
        <f t="shared" si="109"/>
        <v/>
      </c>
      <c r="AE207" s="35"/>
      <c r="AF207" s="36" t="str">
        <f t="shared" si="110"/>
        <v/>
      </c>
      <c r="AG207" s="36" t="str">
        <f t="shared" si="111"/>
        <v/>
      </c>
      <c r="AH207" s="36" t="str">
        <f t="shared" si="112"/>
        <v/>
      </c>
      <c r="AI207" s="55"/>
      <c r="AJ207" s="37"/>
      <c r="AK207" s="148"/>
      <c r="AL207" s="35"/>
      <c r="AM207" s="32" t="str">
        <f t="shared" si="113"/>
        <v/>
      </c>
      <c r="AN207" s="35"/>
      <c r="AO207" s="32" t="str">
        <f t="shared" si="114"/>
        <v/>
      </c>
      <c r="AP207" s="35"/>
      <c r="AQ207" s="32" t="str">
        <f t="shared" si="115"/>
        <v/>
      </c>
      <c r="AR207" s="34"/>
      <c r="AS207" s="36" t="str">
        <f t="shared" si="116"/>
        <v/>
      </c>
      <c r="AT207" s="36" t="str">
        <f t="shared" si="117"/>
        <v/>
      </c>
      <c r="AU207" s="36" t="str">
        <f t="shared" si="118"/>
        <v/>
      </c>
      <c r="AV207" s="55"/>
      <c r="AW207" s="34"/>
      <c r="AX207" s="148"/>
      <c r="AY207" s="34"/>
      <c r="AZ207" s="32" t="str">
        <f t="shared" si="119"/>
        <v/>
      </c>
      <c r="BA207" s="34"/>
      <c r="BB207" s="32" t="str">
        <f t="shared" si="120"/>
        <v/>
      </c>
      <c r="BC207" s="34"/>
      <c r="BD207" s="32" t="str">
        <f t="shared" si="121"/>
        <v/>
      </c>
      <c r="BE207" s="35"/>
      <c r="BF207" s="36" t="str">
        <f t="shared" si="122"/>
        <v/>
      </c>
      <c r="BG207" s="36" t="str">
        <f t="shared" si="123"/>
        <v/>
      </c>
      <c r="BH207" s="36" t="str">
        <f t="shared" si="124"/>
        <v/>
      </c>
      <c r="BI207" s="55"/>
      <c r="BJ207" s="34"/>
      <c r="BK207" s="148"/>
      <c r="BL207" s="34"/>
      <c r="BM207" s="32" t="str">
        <f t="shared" si="125"/>
        <v/>
      </c>
      <c r="BN207" s="34"/>
      <c r="BO207" s="32" t="str">
        <f t="shared" si="126"/>
        <v/>
      </c>
      <c r="BP207" s="34"/>
      <c r="BQ207" s="32" t="str">
        <f t="shared" si="127"/>
        <v/>
      </c>
      <c r="BR207" s="34"/>
      <c r="BS207" s="36" t="str">
        <f t="shared" si="128"/>
        <v/>
      </c>
      <c r="BT207" s="36" t="str">
        <f t="shared" si="129"/>
        <v/>
      </c>
      <c r="BU207" s="36" t="str">
        <f t="shared" si="130"/>
        <v/>
      </c>
      <c r="BV207" s="55"/>
      <c r="BW207" s="36" t="str">
        <f t="shared" si="131"/>
        <v/>
      </c>
      <c r="BX207" s="36" t="str">
        <f t="shared" si="132"/>
        <v/>
      </c>
      <c r="BY207" s="31"/>
      <c r="BZ207" s="38"/>
      <c r="CB207" s="120" t="e">
        <f t="shared" ca="1" si="101"/>
        <v>#VALUE!</v>
      </c>
      <c r="CC207" s="120" t="e">
        <f t="shared" ca="1" si="102"/>
        <v>#VALUE!</v>
      </c>
    </row>
    <row r="208" spans="1:81" s="10" customFormat="1" ht="25.15" customHeight="1" x14ac:dyDescent="0.2">
      <c r="A208" s="52" t="str">
        <f t="shared" si="133"/>
        <v/>
      </c>
      <c r="B208" s="157" t="e">
        <f t="shared" ca="1" si="103"/>
        <v>#VALUE!</v>
      </c>
      <c r="C208" s="157" t="e">
        <f t="shared" ca="1" si="104"/>
        <v>#VALUE!</v>
      </c>
      <c r="D208" s="29"/>
      <c r="E208" s="155" t="str">
        <f ca="1">IFERROR(INDIRECT(ADDRESS(MATCH(D208,CatModules!C:C,0),2,1,1,"CatModules")),"")</f>
        <v/>
      </c>
      <c r="F208" s="96"/>
      <c r="G208" s="156" t="str">
        <f ca="1">IFERROR(INDIRECT(ADDRESS(MATCH(CONCATENATE(E208,"-",F208),CatInt!K:K,0),3,1,1,"CatInt")),"")</f>
        <v/>
      </c>
      <c r="H208" s="45" t="str">
        <f>IF(F208="","",VLOOKUP(F208,#REF!,2,FALSE))</f>
        <v/>
      </c>
      <c r="I208" s="29"/>
      <c r="J208" s="155" t="e">
        <f t="shared" si="105"/>
        <v>#VALUE!</v>
      </c>
      <c r="K208" s="155" t="e">
        <f t="shared" si="106"/>
        <v>#VALUE!</v>
      </c>
      <c r="L208" s="153"/>
      <c r="M208" s="126"/>
      <c r="N208" s="151" t="e">
        <f ca="1">VLOOKUP(M208,CatProd!B:G,6,FALSE)</f>
        <v>#N/A</v>
      </c>
      <c r="O208" s="127"/>
      <c r="P208" s="175" t="e">
        <f ca="1">VLOOKUP(CONCATENATE(N208,"-",O208),CatProdSpec!H:I,2,FALSE)</f>
        <v>#N/A</v>
      </c>
      <c r="Q208" s="30"/>
      <c r="R208" s="149" t="str">
        <f>IFERROR(VLOOKUP(Q208,Setup!D$16:E$25,2,FALSE),"")</f>
        <v/>
      </c>
      <c r="S208" s="51" t="str">
        <f ca="1">IFERROR(IF(OR(I208="",VLOOKUP(I208,CatCostInp!$E$2:$K$88,7,FALSE)=0),"",VLOOKUP(I208,CatCostInp!$E$2:$K$88,7,FALSE)),"")</f>
        <v/>
      </c>
      <c r="T208" s="4" t="e">
        <f>VLOOKUP(U208,#REF!,2,FALSE)</f>
        <v>#REF!</v>
      </c>
      <c r="U208" s="30"/>
      <c r="V208" s="1" t="str">
        <f ca="1">IF(U208=Setup!$C$10,"Grant",IF(Pharmaceuticals!U208=Setup!$C$11,"Local",IF(Pharmaceuticals!U208=Setup!$C$12,"Other","")))</f>
        <v/>
      </c>
      <c r="W208" s="34"/>
      <c r="X208" s="148"/>
      <c r="Y208" s="33"/>
      <c r="Z208" s="36" t="str">
        <f t="shared" si="107"/>
        <v/>
      </c>
      <c r="AA208" s="35"/>
      <c r="AB208" s="32" t="str">
        <f t="shared" si="108"/>
        <v/>
      </c>
      <c r="AC208" s="34"/>
      <c r="AD208" s="32" t="str">
        <f t="shared" si="109"/>
        <v/>
      </c>
      <c r="AE208" s="35"/>
      <c r="AF208" s="36" t="str">
        <f t="shared" si="110"/>
        <v/>
      </c>
      <c r="AG208" s="36" t="str">
        <f t="shared" si="111"/>
        <v/>
      </c>
      <c r="AH208" s="36" t="str">
        <f t="shared" si="112"/>
        <v/>
      </c>
      <c r="AI208" s="55"/>
      <c r="AJ208" s="37"/>
      <c r="AK208" s="148"/>
      <c r="AL208" s="35"/>
      <c r="AM208" s="32" t="str">
        <f t="shared" si="113"/>
        <v/>
      </c>
      <c r="AN208" s="35"/>
      <c r="AO208" s="32" t="str">
        <f t="shared" si="114"/>
        <v/>
      </c>
      <c r="AP208" s="35"/>
      <c r="AQ208" s="32" t="str">
        <f t="shared" si="115"/>
        <v/>
      </c>
      <c r="AR208" s="34"/>
      <c r="AS208" s="36" t="str">
        <f t="shared" si="116"/>
        <v/>
      </c>
      <c r="AT208" s="36" t="str">
        <f t="shared" si="117"/>
        <v/>
      </c>
      <c r="AU208" s="36" t="str">
        <f t="shared" si="118"/>
        <v/>
      </c>
      <c r="AV208" s="55"/>
      <c r="AW208" s="34"/>
      <c r="AX208" s="148"/>
      <c r="AY208" s="34"/>
      <c r="AZ208" s="32" t="str">
        <f t="shared" si="119"/>
        <v/>
      </c>
      <c r="BA208" s="34"/>
      <c r="BB208" s="32" t="str">
        <f t="shared" si="120"/>
        <v/>
      </c>
      <c r="BC208" s="34"/>
      <c r="BD208" s="32" t="str">
        <f t="shared" si="121"/>
        <v/>
      </c>
      <c r="BE208" s="35"/>
      <c r="BF208" s="36" t="str">
        <f t="shared" si="122"/>
        <v/>
      </c>
      <c r="BG208" s="36" t="str">
        <f t="shared" si="123"/>
        <v/>
      </c>
      <c r="BH208" s="36" t="str">
        <f t="shared" si="124"/>
        <v/>
      </c>
      <c r="BI208" s="55"/>
      <c r="BJ208" s="34"/>
      <c r="BK208" s="148"/>
      <c r="BL208" s="34"/>
      <c r="BM208" s="32" t="str">
        <f t="shared" si="125"/>
        <v/>
      </c>
      <c r="BN208" s="34"/>
      <c r="BO208" s="32" t="str">
        <f t="shared" si="126"/>
        <v/>
      </c>
      <c r="BP208" s="34"/>
      <c r="BQ208" s="32" t="str">
        <f t="shared" si="127"/>
        <v/>
      </c>
      <c r="BR208" s="34"/>
      <c r="BS208" s="36" t="str">
        <f t="shared" si="128"/>
        <v/>
      </c>
      <c r="BT208" s="36" t="str">
        <f t="shared" si="129"/>
        <v/>
      </c>
      <c r="BU208" s="36" t="str">
        <f t="shared" si="130"/>
        <v/>
      </c>
      <c r="BV208" s="55"/>
      <c r="BW208" s="36" t="str">
        <f t="shared" si="131"/>
        <v/>
      </c>
      <c r="BX208" s="36" t="str">
        <f t="shared" si="132"/>
        <v/>
      </c>
      <c r="BY208" s="31"/>
      <c r="BZ208" s="38"/>
      <c r="CB208" s="120" t="e">
        <f t="shared" ca="1" si="101"/>
        <v>#VALUE!</v>
      </c>
      <c r="CC208" s="120" t="e">
        <f t="shared" ca="1" si="102"/>
        <v>#VALUE!</v>
      </c>
    </row>
    <row r="209" spans="1:81" s="10" customFormat="1" ht="25.15" customHeight="1" x14ac:dyDescent="0.2">
      <c r="A209" s="52" t="str">
        <f t="shared" si="133"/>
        <v/>
      </c>
      <c r="B209" s="157" t="e">
        <f t="shared" ca="1" si="103"/>
        <v>#VALUE!</v>
      </c>
      <c r="C209" s="157" t="e">
        <f t="shared" ca="1" si="104"/>
        <v>#VALUE!</v>
      </c>
      <c r="D209" s="29"/>
      <c r="E209" s="155" t="str">
        <f ca="1">IFERROR(INDIRECT(ADDRESS(MATCH(D209,CatModules!C:C,0),2,1,1,"CatModules")),"")</f>
        <v/>
      </c>
      <c r="F209" s="96"/>
      <c r="G209" s="156" t="str">
        <f ca="1">IFERROR(INDIRECT(ADDRESS(MATCH(CONCATENATE(E209,"-",F209),CatInt!K:K,0),3,1,1,"CatInt")),"")</f>
        <v/>
      </c>
      <c r="H209" s="45" t="str">
        <f>IF(F209="","",VLOOKUP(F209,#REF!,2,FALSE))</f>
        <v/>
      </c>
      <c r="I209" s="29"/>
      <c r="J209" s="155" t="e">
        <f t="shared" si="105"/>
        <v>#VALUE!</v>
      </c>
      <c r="K209" s="155" t="e">
        <f t="shared" si="106"/>
        <v>#VALUE!</v>
      </c>
      <c r="L209" s="153"/>
      <c r="M209" s="126"/>
      <c r="N209" s="151" t="e">
        <f ca="1">VLOOKUP(M209,CatProd!B:G,6,FALSE)</f>
        <v>#N/A</v>
      </c>
      <c r="O209" s="127"/>
      <c r="P209" s="175" t="e">
        <f ca="1">VLOOKUP(CONCATENATE(N209,"-",O209),CatProdSpec!H:I,2,FALSE)</f>
        <v>#N/A</v>
      </c>
      <c r="Q209" s="30"/>
      <c r="R209" s="149" t="str">
        <f>IFERROR(VLOOKUP(Q209,Setup!D$16:E$25,2,FALSE),"")</f>
        <v/>
      </c>
      <c r="S209" s="51" t="str">
        <f ca="1">IFERROR(IF(OR(I209="",VLOOKUP(I209,CatCostInp!$E$2:$K$88,7,FALSE)=0),"",VLOOKUP(I209,CatCostInp!$E$2:$K$88,7,FALSE)),"")</f>
        <v/>
      </c>
      <c r="T209" s="4" t="e">
        <f>VLOOKUP(U209,#REF!,2,FALSE)</f>
        <v>#REF!</v>
      </c>
      <c r="U209" s="30"/>
      <c r="V209" s="1" t="str">
        <f ca="1">IF(U209=Setup!$C$10,"Grant",IF(Pharmaceuticals!U209=Setup!$C$11,"Local",IF(Pharmaceuticals!U209=Setup!$C$12,"Other","")))</f>
        <v/>
      </c>
      <c r="W209" s="34"/>
      <c r="X209" s="148"/>
      <c r="Y209" s="33"/>
      <c r="Z209" s="36" t="str">
        <f t="shared" si="107"/>
        <v/>
      </c>
      <c r="AA209" s="35"/>
      <c r="AB209" s="32" t="str">
        <f t="shared" si="108"/>
        <v/>
      </c>
      <c r="AC209" s="34"/>
      <c r="AD209" s="32" t="str">
        <f t="shared" si="109"/>
        <v/>
      </c>
      <c r="AE209" s="35"/>
      <c r="AF209" s="36" t="str">
        <f t="shared" si="110"/>
        <v/>
      </c>
      <c r="AG209" s="36" t="str">
        <f t="shared" si="111"/>
        <v/>
      </c>
      <c r="AH209" s="36" t="str">
        <f t="shared" si="112"/>
        <v/>
      </c>
      <c r="AI209" s="55"/>
      <c r="AJ209" s="37"/>
      <c r="AK209" s="148"/>
      <c r="AL209" s="35"/>
      <c r="AM209" s="32" t="str">
        <f t="shared" si="113"/>
        <v/>
      </c>
      <c r="AN209" s="35"/>
      <c r="AO209" s="32" t="str">
        <f t="shared" si="114"/>
        <v/>
      </c>
      <c r="AP209" s="35"/>
      <c r="AQ209" s="32" t="str">
        <f t="shared" si="115"/>
        <v/>
      </c>
      <c r="AR209" s="34"/>
      <c r="AS209" s="36" t="str">
        <f t="shared" si="116"/>
        <v/>
      </c>
      <c r="AT209" s="36" t="str">
        <f t="shared" si="117"/>
        <v/>
      </c>
      <c r="AU209" s="36" t="str">
        <f t="shared" si="118"/>
        <v/>
      </c>
      <c r="AV209" s="55"/>
      <c r="AW209" s="34"/>
      <c r="AX209" s="148"/>
      <c r="AY209" s="34"/>
      <c r="AZ209" s="32" t="str">
        <f t="shared" si="119"/>
        <v/>
      </c>
      <c r="BA209" s="34"/>
      <c r="BB209" s="32" t="str">
        <f t="shared" si="120"/>
        <v/>
      </c>
      <c r="BC209" s="34"/>
      <c r="BD209" s="32" t="str">
        <f t="shared" si="121"/>
        <v/>
      </c>
      <c r="BE209" s="35"/>
      <c r="BF209" s="36" t="str">
        <f t="shared" si="122"/>
        <v/>
      </c>
      <c r="BG209" s="36" t="str">
        <f t="shared" si="123"/>
        <v/>
      </c>
      <c r="BH209" s="36" t="str">
        <f t="shared" si="124"/>
        <v/>
      </c>
      <c r="BI209" s="55"/>
      <c r="BJ209" s="34"/>
      <c r="BK209" s="148"/>
      <c r="BL209" s="34"/>
      <c r="BM209" s="32" t="str">
        <f t="shared" si="125"/>
        <v/>
      </c>
      <c r="BN209" s="34"/>
      <c r="BO209" s="32" t="str">
        <f t="shared" si="126"/>
        <v/>
      </c>
      <c r="BP209" s="34"/>
      <c r="BQ209" s="32" t="str">
        <f t="shared" si="127"/>
        <v/>
      </c>
      <c r="BR209" s="34"/>
      <c r="BS209" s="36" t="str">
        <f t="shared" si="128"/>
        <v/>
      </c>
      <c r="BT209" s="36" t="str">
        <f t="shared" si="129"/>
        <v/>
      </c>
      <c r="BU209" s="36" t="str">
        <f t="shared" si="130"/>
        <v/>
      </c>
      <c r="BV209" s="55"/>
      <c r="BW209" s="36" t="str">
        <f t="shared" si="131"/>
        <v/>
      </c>
      <c r="BX209" s="36" t="str">
        <f t="shared" si="132"/>
        <v/>
      </c>
      <c r="BY209" s="31"/>
      <c r="BZ209" s="38"/>
      <c r="CB209" s="120" t="e">
        <f t="shared" ca="1" si="101"/>
        <v>#VALUE!</v>
      </c>
      <c r="CC209" s="120" t="e">
        <f t="shared" ca="1" si="102"/>
        <v>#VALUE!</v>
      </c>
    </row>
    <row r="210" spans="1:81" s="10" customFormat="1" ht="25.15" customHeight="1" x14ac:dyDescent="0.2">
      <c r="A210" s="52" t="str">
        <f t="shared" si="133"/>
        <v/>
      </c>
      <c r="B210" s="157" t="e">
        <f t="shared" ca="1" si="103"/>
        <v>#VALUE!</v>
      </c>
      <c r="C210" s="157" t="e">
        <f t="shared" ca="1" si="104"/>
        <v>#VALUE!</v>
      </c>
      <c r="D210" s="29"/>
      <c r="E210" s="155" t="str">
        <f ca="1">IFERROR(INDIRECT(ADDRESS(MATCH(D210,CatModules!C:C,0),2,1,1,"CatModules")),"")</f>
        <v/>
      </c>
      <c r="F210" s="96"/>
      <c r="G210" s="156" t="str">
        <f ca="1">IFERROR(INDIRECT(ADDRESS(MATCH(CONCATENATE(E210,"-",F210),CatInt!K:K,0),3,1,1,"CatInt")),"")</f>
        <v/>
      </c>
      <c r="H210" s="45" t="str">
        <f>IF(F210="","",VLOOKUP(F210,#REF!,2,FALSE))</f>
        <v/>
      </c>
      <c r="I210" s="29"/>
      <c r="J210" s="155" t="e">
        <f t="shared" si="105"/>
        <v>#VALUE!</v>
      </c>
      <c r="K210" s="155" t="e">
        <f t="shared" si="106"/>
        <v>#VALUE!</v>
      </c>
      <c r="L210" s="153"/>
      <c r="M210" s="126"/>
      <c r="N210" s="151" t="e">
        <f ca="1">VLOOKUP(M210,CatProd!B:G,6,FALSE)</f>
        <v>#N/A</v>
      </c>
      <c r="O210" s="127"/>
      <c r="P210" s="175" t="e">
        <f ca="1">VLOOKUP(CONCATENATE(N210,"-",O210),CatProdSpec!H:I,2,FALSE)</f>
        <v>#N/A</v>
      </c>
      <c r="Q210" s="30"/>
      <c r="R210" s="149" t="str">
        <f>IFERROR(VLOOKUP(Q210,Setup!D$16:E$25,2,FALSE),"")</f>
        <v/>
      </c>
      <c r="S210" s="51" t="str">
        <f ca="1">IFERROR(IF(OR(I210="",VLOOKUP(I210,CatCostInp!$E$2:$K$88,7,FALSE)=0),"",VLOOKUP(I210,CatCostInp!$E$2:$K$88,7,FALSE)),"")</f>
        <v/>
      </c>
      <c r="T210" s="4" t="e">
        <f>VLOOKUP(U210,#REF!,2,FALSE)</f>
        <v>#REF!</v>
      </c>
      <c r="U210" s="30"/>
      <c r="V210" s="1" t="str">
        <f ca="1">IF(U210=Setup!$C$10,"Grant",IF(Pharmaceuticals!U210=Setup!$C$11,"Local",IF(Pharmaceuticals!U210=Setup!$C$12,"Other","")))</f>
        <v/>
      </c>
      <c r="W210" s="34"/>
      <c r="X210" s="148"/>
      <c r="Y210" s="33"/>
      <c r="Z210" s="36" t="str">
        <f t="shared" si="107"/>
        <v/>
      </c>
      <c r="AA210" s="35"/>
      <c r="AB210" s="32" t="str">
        <f t="shared" si="108"/>
        <v/>
      </c>
      <c r="AC210" s="34"/>
      <c r="AD210" s="32" t="str">
        <f t="shared" si="109"/>
        <v/>
      </c>
      <c r="AE210" s="35"/>
      <c r="AF210" s="36" t="str">
        <f t="shared" si="110"/>
        <v/>
      </c>
      <c r="AG210" s="36" t="str">
        <f t="shared" si="111"/>
        <v/>
      </c>
      <c r="AH210" s="36" t="str">
        <f t="shared" si="112"/>
        <v/>
      </c>
      <c r="AI210" s="55"/>
      <c r="AJ210" s="37"/>
      <c r="AK210" s="148"/>
      <c r="AL210" s="35"/>
      <c r="AM210" s="32" t="str">
        <f t="shared" si="113"/>
        <v/>
      </c>
      <c r="AN210" s="35"/>
      <c r="AO210" s="32" t="str">
        <f t="shared" si="114"/>
        <v/>
      </c>
      <c r="AP210" s="35"/>
      <c r="AQ210" s="32" t="str">
        <f t="shared" si="115"/>
        <v/>
      </c>
      <c r="AR210" s="34"/>
      <c r="AS210" s="36" t="str">
        <f t="shared" si="116"/>
        <v/>
      </c>
      <c r="AT210" s="36" t="str">
        <f t="shared" si="117"/>
        <v/>
      </c>
      <c r="AU210" s="36" t="str">
        <f t="shared" si="118"/>
        <v/>
      </c>
      <c r="AV210" s="55"/>
      <c r="AW210" s="34"/>
      <c r="AX210" s="148"/>
      <c r="AY210" s="34"/>
      <c r="AZ210" s="32" t="str">
        <f t="shared" si="119"/>
        <v/>
      </c>
      <c r="BA210" s="34"/>
      <c r="BB210" s="32" t="str">
        <f t="shared" si="120"/>
        <v/>
      </c>
      <c r="BC210" s="34"/>
      <c r="BD210" s="32" t="str">
        <f t="shared" si="121"/>
        <v/>
      </c>
      <c r="BE210" s="35"/>
      <c r="BF210" s="36" t="str">
        <f t="shared" si="122"/>
        <v/>
      </c>
      <c r="BG210" s="36" t="str">
        <f t="shared" si="123"/>
        <v/>
      </c>
      <c r="BH210" s="36" t="str">
        <f t="shared" si="124"/>
        <v/>
      </c>
      <c r="BI210" s="55"/>
      <c r="BJ210" s="34"/>
      <c r="BK210" s="148"/>
      <c r="BL210" s="34"/>
      <c r="BM210" s="32" t="str">
        <f t="shared" si="125"/>
        <v/>
      </c>
      <c r="BN210" s="34"/>
      <c r="BO210" s="32" t="str">
        <f t="shared" si="126"/>
        <v/>
      </c>
      <c r="BP210" s="34"/>
      <c r="BQ210" s="32" t="str">
        <f t="shared" si="127"/>
        <v/>
      </c>
      <c r="BR210" s="34"/>
      <c r="BS210" s="36" t="str">
        <f t="shared" si="128"/>
        <v/>
      </c>
      <c r="BT210" s="36" t="str">
        <f t="shared" si="129"/>
        <v/>
      </c>
      <c r="BU210" s="36" t="str">
        <f t="shared" si="130"/>
        <v/>
      </c>
      <c r="BV210" s="55"/>
      <c r="BW210" s="36" t="str">
        <f t="shared" si="131"/>
        <v/>
      </c>
      <c r="BX210" s="36" t="str">
        <f t="shared" si="132"/>
        <v/>
      </c>
      <c r="BY210" s="31"/>
      <c r="BZ210" s="38"/>
      <c r="CB210" s="120" t="e">
        <f t="shared" ca="1" si="101"/>
        <v>#VALUE!</v>
      </c>
      <c r="CC210" s="120" t="e">
        <f t="shared" ca="1" si="102"/>
        <v>#VALUE!</v>
      </c>
    </row>
    <row r="211" spans="1:81" s="10" customFormat="1" ht="25.15" customHeight="1" x14ac:dyDescent="0.2">
      <c r="A211" s="52" t="str">
        <f t="shared" si="133"/>
        <v/>
      </c>
      <c r="B211" s="157" t="e">
        <f t="shared" ca="1" si="103"/>
        <v>#VALUE!</v>
      </c>
      <c r="C211" s="157" t="e">
        <f t="shared" ca="1" si="104"/>
        <v>#VALUE!</v>
      </c>
      <c r="D211" s="29"/>
      <c r="E211" s="155" t="str">
        <f ca="1">IFERROR(INDIRECT(ADDRESS(MATCH(D211,CatModules!C:C,0),2,1,1,"CatModules")),"")</f>
        <v/>
      </c>
      <c r="F211" s="96"/>
      <c r="G211" s="156" t="str">
        <f ca="1">IFERROR(INDIRECT(ADDRESS(MATCH(CONCATENATE(E211,"-",F211),CatInt!K:K,0),3,1,1,"CatInt")),"")</f>
        <v/>
      </c>
      <c r="H211" s="45" t="str">
        <f>IF(F211="","",VLOOKUP(F211,#REF!,2,FALSE))</f>
        <v/>
      </c>
      <c r="I211" s="29"/>
      <c r="J211" s="155" t="e">
        <f t="shared" si="105"/>
        <v>#VALUE!</v>
      </c>
      <c r="K211" s="155" t="e">
        <f t="shared" si="106"/>
        <v>#VALUE!</v>
      </c>
      <c r="L211" s="153"/>
      <c r="M211" s="126"/>
      <c r="N211" s="151" t="e">
        <f ca="1">VLOOKUP(M211,CatProd!B:G,6,FALSE)</f>
        <v>#N/A</v>
      </c>
      <c r="O211" s="127"/>
      <c r="P211" s="175" t="e">
        <f ca="1">VLOOKUP(CONCATENATE(N211,"-",O211),CatProdSpec!H:I,2,FALSE)</f>
        <v>#N/A</v>
      </c>
      <c r="Q211" s="30"/>
      <c r="R211" s="149" t="str">
        <f>IFERROR(VLOOKUP(Q211,Setup!D$16:E$25,2,FALSE),"")</f>
        <v/>
      </c>
      <c r="S211" s="51" t="str">
        <f ca="1">IFERROR(IF(OR(I211="",VLOOKUP(I211,CatCostInp!$E$2:$K$88,7,FALSE)=0),"",VLOOKUP(I211,CatCostInp!$E$2:$K$88,7,FALSE)),"")</f>
        <v/>
      </c>
      <c r="T211" s="4" t="e">
        <f>VLOOKUP(U211,#REF!,2,FALSE)</f>
        <v>#REF!</v>
      </c>
      <c r="U211" s="30"/>
      <c r="V211" s="1" t="str">
        <f ca="1">IF(U211=Setup!$C$10,"Grant",IF(Pharmaceuticals!U211=Setup!$C$11,"Local",IF(Pharmaceuticals!U211=Setup!$C$12,"Other","")))</f>
        <v/>
      </c>
      <c r="W211" s="34"/>
      <c r="X211" s="148"/>
      <c r="Y211" s="33"/>
      <c r="Z211" s="36" t="str">
        <f t="shared" si="107"/>
        <v/>
      </c>
      <c r="AA211" s="35"/>
      <c r="AB211" s="32" t="str">
        <f t="shared" si="108"/>
        <v/>
      </c>
      <c r="AC211" s="34"/>
      <c r="AD211" s="32" t="str">
        <f t="shared" si="109"/>
        <v/>
      </c>
      <c r="AE211" s="35"/>
      <c r="AF211" s="36" t="str">
        <f t="shared" si="110"/>
        <v/>
      </c>
      <c r="AG211" s="36" t="str">
        <f t="shared" si="111"/>
        <v/>
      </c>
      <c r="AH211" s="36" t="str">
        <f t="shared" si="112"/>
        <v/>
      </c>
      <c r="AI211" s="55"/>
      <c r="AJ211" s="37"/>
      <c r="AK211" s="148"/>
      <c r="AL211" s="35"/>
      <c r="AM211" s="32" t="str">
        <f t="shared" si="113"/>
        <v/>
      </c>
      <c r="AN211" s="35"/>
      <c r="AO211" s="32" t="str">
        <f t="shared" si="114"/>
        <v/>
      </c>
      <c r="AP211" s="35"/>
      <c r="AQ211" s="32" t="str">
        <f t="shared" si="115"/>
        <v/>
      </c>
      <c r="AR211" s="34"/>
      <c r="AS211" s="36" t="str">
        <f t="shared" si="116"/>
        <v/>
      </c>
      <c r="AT211" s="36" t="str">
        <f t="shared" si="117"/>
        <v/>
      </c>
      <c r="AU211" s="36" t="str">
        <f t="shared" si="118"/>
        <v/>
      </c>
      <c r="AV211" s="55"/>
      <c r="AW211" s="34"/>
      <c r="AX211" s="148"/>
      <c r="AY211" s="34"/>
      <c r="AZ211" s="32" t="str">
        <f t="shared" si="119"/>
        <v/>
      </c>
      <c r="BA211" s="34"/>
      <c r="BB211" s="32" t="str">
        <f t="shared" si="120"/>
        <v/>
      </c>
      <c r="BC211" s="34"/>
      <c r="BD211" s="32" t="str">
        <f t="shared" si="121"/>
        <v/>
      </c>
      <c r="BE211" s="35"/>
      <c r="BF211" s="36" t="str">
        <f t="shared" si="122"/>
        <v/>
      </c>
      <c r="BG211" s="36" t="str">
        <f t="shared" si="123"/>
        <v/>
      </c>
      <c r="BH211" s="36" t="str">
        <f t="shared" si="124"/>
        <v/>
      </c>
      <c r="BI211" s="55"/>
      <c r="BJ211" s="34"/>
      <c r="BK211" s="148"/>
      <c r="BL211" s="34"/>
      <c r="BM211" s="32" t="str">
        <f t="shared" si="125"/>
        <v/>
      </c>
      <c r="BN211" s="34"/>
      <c r="BO211" s="32" t="str">
        <f t="shared" si="126"/>
        <v/>
      </c>
      <c r="BP211" s="34"/>
      <c r="BQ211" s="32" t="str">
        <f t="shared" si="127"/>
        <v/>
      </c>
      <c r="BR211" s="34"/>
      <c r="BS211" s="36" t="str">
        <f t="shared" si="128"/>
        <v/>
      </c>
      <c r="BT211" s="36" t="str">
        <f t="shared" si="129"/>
        <v/>
      </c>
      <c r="BU211" s="36" t="str">
        <f t="shared" si="130"/>
        <v/>
      </c>
      <c r="BV211" s="55"/>
      <c r="BW211" s="36" t="str">
        <f t="shared" si="131"/>
        <v/>
      </c>
      <c r="BX211" s="36" t="str">
        <f t="shared" si="132"/>
        <v/>
      </c>
      <c r="BY211" s="31"/>
      <c r="BZ211" s="38"/>
      <c r="CB211" s="120" t="e">
        <f t="shared" ca="1" si="101"/>
        <v>#VALUE!</v>
      </c>
      <c r="CC211" s="120" t="e">
        <f t="shared" ca="1" si="102"/>
        <v>#VALUE!</v>
      </c>
    </row>
    <row r="212" spans="1:81" s="10" customFormat="1" ht="25.15" customHeight="1" x14ac:dyDescent="0.2">
      <c r="A212" s="52" t="str">
        <f t="shared" si="133"/>
        <v/>
      </c>
      <c r="B212" s="157" t="e">
        <f t="shared" ca="1" si="103"/>
        <v>#VALUE!</v>
      </c>
      <c r="C212" s="157" t="e">
        <f t="shared" ca="1" si="104"/>
        <v>#VALUE!</v>
      </c>
      <c r="D212" s="29"/>
      <c r="E212" s="155" t="str">
        <f ca="1">IFERROR(INDIRECT(ADDRESS(MATCH(D212,CatModules!C:C,0),2,1,1,"CatModules")),"")</f>
        <v/>
      </c>
      <c r="F212" s="96"/>
      <c r="G212" s="156" t="str">
        <f ca="1">IFERROR(INDIRECT(ADDRESS(MATCH(CONCATENATE(E212,"-",F212),CatInt!K:K,0),3,1,1,"CatInt")),"")</f>
        <v/>
      </c>
      <c r="H212" s="45" t="str">
        <f>IF(F212="","",VLOOKUP(F212,#REF!,2,FALSE))</f>
        <v/>
      </c>
      <c r="I212" s="29"/>
      <c r="J212" s="155" t="e">
        <f t="shared" si="105"/>
        <v>#VALUE!</v>
      </c>
      <c r="K212" s="155" t="e">
        <f t="shared" si="106"/>
        <v>#VALUE!</v>
      </c>
      <c r="L212" s="153"/>
      <c r="M212" s="126"/>
      <c r="N212" s="151" t="e">
        <f ca="1">VLOOKUP(M212,CatProd!B:G,6,FALSE)</f>
        <v>#N/A</v>
      </c>
      <c r="O212" s="127"/>
      <c r="P212" s="175" t="e">
        <f ca="1">VLOOKUP(CONCATENATE(N212,"-",O212),CatProdSpec!H:I,2,FALSE)</f>
        <v>#N/A</v>
      </c>
      <c r="Q212" s="30"/>
      <c r="R212" s="149" t="str">
        <f>IFERROR(VLOOKUP(Q212,Setup!D$16:E$25,2,FALSE),"")</f>
        <v/>
      </c>
      <c r="S212" s="51" t="str">
        <f ca="1">IFERROR(IF(OR(I212="",VLOOKUP(I212,CatCostInp!$E$2:$K$88,7,FALSE)=0),"",VLOOKUP(I212,CatCostInp!$E$2:$K$88,7,FALSE)),"")</f>
        <v/>
      </c>
      <c r="T212" s="4" t="e">
        <f>VLOOKUP(U212,#REF!,2,FALSE)</f>
        <v>#REF!</v>
      </c>
      <c r="U212" s="30"/>
      <c r="V212" s="1" t="str">
        <f ca="1">IF(U212=Setup!$C$10,"Grant",IF(Pharmaceuticals!U212=Setup!$C$11,"Local",IF(Pharmaceuticals!U212=Setup!$C$12,"Other","")))</f>
        <v/>
      </c>
      <c r="W212" s="34"/>
      <c r="X212" s="148"/>
      <c r="Y212" s="33"/>
      <c r="Z212" s="36" t="str">
        <f t="shared" si="107"/>
        <v/>
      </c>
      <c r="AA212" s="35"/>
      <c r="AB212" s="32" t="str">
        <f t="shared" si="108"/>
        <v/>
      </c>
      <c r="AC212" s="34"/>
      <c r="AD212" s="32" t="str">
        <f t="shared" si="109"/>
        <v/>
      </c>
      <c r="AE212" s="35"/>
      <c r="AF212" s="36" t="str">
        <f t="shared" si="110"/>
        <v/>
      </c>
      <c r="AG212" s="36" t="str">
        <f t="shared" si="111"/>
        <v/>
      </c>
      <c r="AH212" s="36" t="str">
        <f t="shared" si="112"/>
        <v/>
      </c>
      <c r="AI212" s="55"/>
      <c r="AJ212" s="37"/>
      <c r="AK212" s="148"/>
      <c r="AL212" s="35"/>
      <c r="AM212" s="32" t="str">
        <f t="shared" si="113"/>
        <v/>
      </c>
      <c r="AN212" s="35"/>
      <c r="AO212" s="32" t="str">
        <f t="shared" si="114"/>
        <v/>
      </c>
      <c r="AP212" s="35"/>
      <c r="AQ212" s="32" t="str">
        <f t="shared" si="115"/>
        <v/>
      </c>
      <c r="AR212" s="34"/>
      <c r="AS212" s="36" t="str">
        <f t="shared" si="116"/>
        <v/>
      </c>
      <c r="AT212" s="36" t="str">
        <f t="shared" si="117"/>
        <v/>
      </c>
      <c r="AU212" s="36" t="str">
        <f t="shared" si="118"/>
        <v/>
      </c>
      <c r="AV212" s="55"/>
      <c r="AW212" s="34"/>
      <c r="AX212" s="148"/>
      <c r="AY212" s="34"/>
      <c r="AZ212" s="32" t="str">
        <f t="shared" si="119"/>
        <v/>
      </c>
      <c r="BA212" s="34"/>
      <c r="BB212" s="32" t="str">
        <f t="shared" si="120"/>
        <v/>
      </c>
      <c r="BC212" s="34"/>
      <c r="BD212" s="32" t="str">
        <f t="shared" si="121"/>
        <v/>
      </c>
      <c r="BE212" s="35"/>
      <c r="BF212" s="36" t="str">
        <f t="shared" si="122"/>
        <v/>
      </c>
      <c r="BG212" s="36" t="str">
        <f t="shared" si="123"/>
        <v/>
      </c>
      <c r="BH212" s="36" t="str">
        <f t="shared" si="124"/>
        <v/>
      </c>
      <c r="BI212" s="55"/>
      <c r="BJ212" s="34"/>
      <c r="BK212" s="148"/>
      <c r="BL212" s="34"/>
      <c r="BM212" s="32" t="str">
        <f t="shared" si="125"/>
        <v/>
      </c>
      <c r="BN212" s="34"/>
      <c r="BO212" s="32" t="str">
        <f t="shared" si="126"/>
        <v/>
      </c>
      <c r="BP212" s="34"/>
      <c r="BQ212" s="32" t="str">
        <f t="shared" si="127"/>
        <v/>
      </c>
      <c r="BR212" s="34"/>
      <c r="BS212" s="36" t="str">
        <f t="shared" si="128"/>
        <v/>
      </c>
      <c r="BT212" s="36" t="str">
        <f t="shared" si="129"/>
        <v/>
      </c>
      <c r="BU212" s="36" t="str">
        <f t="shared" si="130"/>
        <v/>
      </c>
      <c r="BV212" s="55"/>
      <c r="BW212" s="36" t="str">
        <f t="shared" si="131"/>
        <v/>
      </c>
      <c r="BX212" s="36" t="str">
        <f t="shared" si="132"/>
        <v/>
      </c>
      <c r="BY212" s="31"/>
      <c r="BZ212" s="38"/>
      <c r="CB212" s="120" t="e">
        <f t="shared" ca="1" si="101"/>
        <v>#VALUE!</v>
      </c>
      <c r="CC212" s="120" t="e">
        <f t="shared" ca="1" si="102"/>
        <v>#VALUE!</v>
      </c>
    </row>
    <row r="213" spans="1:81" s="10" customFormat="1" ht="25.15" customHeight="1" x14ac:dyDescent="0.2">
      <c r="A213" s="52" t="str">
        <f t="shared" si="133"/>
        <v/>
      </c>
      <c r="B213" s="157" t="e">
        <f t="shared" ca="1" si="103"/>
        <v>#VALUE!</v>
      </c>
      <c r="C213" s="157" t="e">
        <f t="shared" ca="1" si="104"/>
        <v>#VALUE!</v>
      </c>
      <c r="D213" s="29"/>
      <c r="E213" s="155" t="str">
        <f ca="1">IFERROR(INDIRECT(ADDRESS(MATCH(D213,CatModules!C:C,0),2,1,1,"CatModules")),"")</f>
        <v/>
      </c>
      <c r="F213" s="96"/>
      <c r="G213" s="156" t="str">
        <f ca="1">IFERROR(INDIRECT(ADDRESS(MATCH(CONCATENATE(E213,"-",F213),CatInt!K:K,0),3,1,1,"CatInt")),"")</f>
        <v/>
      </c>
      <c r="H213" s="45" t="str">
        <f>IF(F213="","",VLOOKUP(F213,#REF!,2,FALSE))</f>
        <v/>
      </c>
      <c r="I213" s="29"/>
      <c r="J213" s="155" t="e">
        <f t="shared" si="105"/>
        <v>#VALUE!</v>
      </c>
      <c r="K213" s="155" t="e">
        <f t="shared" si="106"/>
        <v>#VALUE!</v>
      </c>
      <c r="L213" s="153"/>
      <c r="M213" s="126"/>
      <c r="N213" s="151" t="e">
        <f ca="1">VLOOKUP(M213,CatProd!B:G,6,FALSE)</f>
        <v>#N/A</v>
      </c>
      <c r="O213" s="127"/>
      <c r="P213" s="175" t="e">
        <f ca="1">VLOOKUP(CONCATENATE(N213,"-",O213),CatProdSpec!H:I,2,FALSE)</f>
        <v>#N/A</v>
      </c>
      <c r="Q213" s="30"/>
      <c r="R213" s="149" t="str">
        <f>IFERROR(VLOOKUP(Q213,Setup!D$16:E$25,2,FALSE),"")</f>
        <v/>
      </c>
      <c r="S213" s="51" t="str">
        <f ca="1">IFERROR(IF(OR(I213="",VLOOKUP(I213,CatCostInp!$E$2:$K$88,7,FALSE)=0),"",VLOOKUP(I213,CatCostInp!$E$2:$K$88,7,FALSE)),"")</f>
        <v/>
      </c>
      <c r="T213" s="4" t="e">
        <f>VLOOKUP(U213,#REF!,2,FALSE)</f>
        <v>#REF!</v>
      </c>
      <c r="U213" s="30"/>
      <c r="V213" s="1" t="str">
        <f ca="1">IF(U213=Setup!$C$10,"Grant",IF(Pharmaceuticals!U213=Setup!$C$11,"Local",IF(Pharmaceuticals!U213=Setup!$C$12,"Other","")))</f>
        <v/>
      </c>
      <c r="W213" s="34"/>
      <c r="X213" s="148"/>
      <c r="Y213" s="33"/>
      <c r="Z213" s="36" t="str">
        <f t="shared" si="107"/>
        <v/>
      </c>
      <c r="AA213" s="35"/>
      <c r="AB213" s="32" t="str">
        <f t="shared" si="108"/>
        <v/>
      </c>
      <c r="AC213" s="34"/>
      <c r="AD213" s="32" t="str">
        <f t="shared" si="109"/>
        <v/>
      </c>
      <c r="AE213" s="35"/>
      <c r="AF213" s="36" t="str">
        <f t="shared" si="110"/>
        <v/>
      </c>
      <c r="AG213" s="36" t="str">
        <f t="shared" si="111"/>
        <v/>
      </c>
      <c r="AH213" s="36" t="str">
        <f t="shared" si="112"/>
        <v/>
      </c>
      <c r="AI213" s="55"/>
      <c r="AJ213" s="37"/>
      <c r="AK213" s="148"/>
      <c r="AL213" s="35"/>
      <c r="AM213" s="32" t="str">
        <f t="shared" si="113"/>
        <v/>
      </c>
      <c r="AN213" s="35"/>
      <c r="AO213" s="32" t="str">
        <f t="shared" si="114"/>
        <v/>
      </c>
      <c r="AP213" s="35"/>
      <c r="AQ213" s="32" t="str">
        <f t="shared" si="115"/>
        <v/>
      </c>
      <c r="AR213" s="34"/>
      <c r="AS213" s="36" t="str">
        <f t="shared" si="116"/>
        <v/>
      </c>
      <c r="AT213" s="36" t="str">
        <f t="shared" si="117"/>
        <v/>
      </c>
      <c r="AU213" s="36" t="str">
        <f t="shared" si="118"/>
        <v/>
      </c>
      <c r="AV213" s="55"/>
      <c r="AW213" s="34"/>
      <c r="AX213" s="148"/>
      <c r="AY213" s="34"/>
      <c r="AZ213" s="32" t="str">
        <f t="shared" si="119"/>
        <v/>
      </c>
      <c r="BA213" s="34"/>
      <c r="BB213" s="32" t="str">
        <f t="shared" si="120"/>
        <v/>
      </c>
      <c r="BC213" s="34"/>
      <c r="BD213" s="32" t="str">
        <f t="shared" si="121"/>
        <v/>
      </c>
      <c r="BE213" s="35"/>
      <c r="BF213" s="36" t="str">
        <f t="shared" si="122"/>
        <v/>
      </c>
      <c r="BG213" s="36" t="str">
        <f t="shared" si="123"/>
        <v/>
      </c>
      <c r="BH213" s="36" t="str">
        <f t="shared" si="124"/>
        <v/>
      </c>
      <c r="BI213" s="55"/>
      <c r="BJ213" s="34"/>
      <c r="BK213" s="148"/>
      <c r="BL213" s="34"/>
      <c r="BM213" s="32" t="str">
        <f t="shared" si="125"/>
        <v/>
      </c>
      <c r="BN213" s="34"/>
      <c r="BO213" s="32" t="str">
        <f t="shared" si="126"/>
        <v/>
      </c>
      <c r="BP213" s="34"/>
      <c r="BQ213" s="32" t="str">
        <f t="shared" si="127"/>
        <v/>
      </c>
      <c r="BR213" s="34"/>
      <c r="BS213" s="36" t="str">
        <f t="shared" si="128"/>
        <v/>
      </c>
      <c r="BT213" s="36" t="str">
        <f t="shared" si="129"/>
        <v/>
      </c>
      <c r="BU213" s="36" t="str">
        <f t="shared" si="130"/>
        <v/>
      </c>
      <c r="BV213" s="55"/>
      <c r="BW213" s="36" t="str">
        <f t="shared" si="131"/>
        <v/>
      </c>
      <c r="BX213" s="36" t="str">
        <f t="shared" si="132"/>
        <v/>
      </c>
      <c r="BY213" s="31"/>
      <c r="BZ213" s="38"/>
      <c r="CB213" s="120" t="e">
        <f t="shared" ca="1" si="101"/>
        <v>#VALUE!</v>
      </c>
      <c r="CC213" s="120" t="e">
        <f t="shared" ca="1" si="102"/>
        <v>#VALUE!</v>
      </c>
    </row>
    <row r="214" spans="1:81" s="10" customFormat="1" ht="25.15" customHeight="1" x14ac:dyDescent="0.2">
      <c r="A214" s="52" t="str">
        <f t="shared" si="133"/>
        <v/>
      </c>
      <c r="B214" s="157" t="e">
        <f t="shared" ca="1" si="103"/>
        <v>#VALUE!</v>
      </c>
      <c r="C214" s="157" t="e">
        <f t="shared" ca="1" si="104"/>
        <v>#VALUE!</v>
      </c>
      <c r="D214" s="29"/>
      <c r="E214" s="155" t="str">
        <f ca="1">IFERROR(INDIRECT(ADDRESS(MATCH(D214,CatModules!C:C,0),2,1,1,"CatModules")),"")</f>
        <v/>
      </c>
      <c r="F214" s="96"/>
      <c r="G214" s="156" t="str">
        <f ca="1">IFERROR(INDIRECT(ADDRESS(MATCH(CONCATENATE(E214,"-",F214),CatInt!K:K,0),3,1,1,"CatInt")),"")</f>
        <v/>
      </c>
      <c r="H214" s="45" t="str">
        <f>IF(F214="","",VLOOKUP(F214,#REF!,2,FALSE))</f>
        <v/>
      </c>
      <c r="I214" s="29"/>
      <c r="J214" s="155" t="e">
        <f t="shared" si="105"/>
        <v>#VALUE!</v>
      </c>
      <c r="K214" s="155" t="e">
        <f t="shared" si="106"/>
        <v>#VALUE!</v>
      </c>
      <c r="L214" s="153"/>
      <c r="M214" s="126"/>
      <c r="N214" s="151" t="e">
        <f ca="1">VLOOKUP(M214,CatProd!B:G,6,FALSE)</f>
        <v>#N/A</v>
      </c>
      <c r="O214" s="127"/>
      <c r="P214" s="175" t="e">
        <f ca="1">VLOOKUP(CONCATENATE(N214,"-",O214),CatProdSpec!H:I,2,FALSE)</f>
        <v>#N/A</v>
      </c>
      <c r="Q214" s="30"/>
      <c r="R214" s="149" t="str">
        <f>IFERROR(VLOOKUP(Q214,Setup!D$16:E$25,2,FALSE),"")</f>
        <v/>
      </c>
      <c r="S214" s="51" t="str">
        <f ca="1">IFERROR(IF(OR(I214="",VLOOKUP(I214,CatCostInp!$E$2:$K$88,7,FALSE)=0),"",VLOOKUP(I214,CatCostInp!$E$2:$K$88,7,FALSE)),"")</f>
        <v/>
      </c>
      <c r="T214" s="4" t="e">
        <f>VLOOKUP(U214,#REF!,2,FALSE)</f>
        <v>#REF!</v>
      </c>
      <c r="U214" s="30"/>
      <c r="V214" s="1" t="str">
        <f ca="1">IF(U214=Setup!$C$10,"Grant",IF(Pharmaceuticals!U214=Setup!$C$11,"Local",IF(Pharmaceuticals!U214=Setup!$C$12,"Other","")))</f>
        <v/>
      </c>
      <c r="W214" s="34"/>
      <c r="X214" s="148"/>
      <c r="Y214" s="33"/>
      <c r="Z214" s="36" t="str">
        <f t="shared" si="107"/>
        <v/>
      </c>
      <c r="AA214" s="35"/>
      <c r="AB214" s="32" t="str">
        <f t="shared" si="108"/>
        <v/>
      </c>
      <c r="AC214" s="34"/>
      <c r="AD214" s="32" t="str">
        <f t="shared" si="109"/>
        <v/>
      </c>
      <c r="AE214" s="35"/>
      <c r="AF214" s="36" t="str">
        <f t="shared" si="110"/>
        <v/>
      </c>
      <c r="AG214" s="36" t="str">
        <f t="shared" si="111"/>
        <v/>
      </c>
      <c r="AH214" s="36" t="str">
        <f t="shared" si="112"/>
        <v/>
      </c>
      <c r="AI214" s="55"/>
      <c r="AJ214" s="37"/>
      <c r="AK214" s="148"/>
      <c r="AL214" s="35"/>
      <c r="AM214" s="32" t="str">
        <f t="shared" si="113"/>
        <v/>
      </c>
      <c r="AN214" s="35"/>
      <c r="AO214" s="32" t="str">
        <f t="shared" si="114"/>
        <v/>
      </c>
      <c r="AP214" s="35"/>
      <c r="AQ214" s="32" t="str">
        <f t="shared" si="115"/>
        <v/>
      </c>
      <c r="AR214" s="34"/>
      <c r="AS214" s="36" t="str">
        <f t="shared" si="116"/>
        <v/>
      </c>
      <c r="AT214" s="36" t="str">
        <f t="shared" si="117"/>
        <v/>
      </c>
      <c r="AU214" s="36" t="str">
        <f t="shared" si="118"/>
        <v/>
      </c>
      <c r="AV214" s="55"/>
      <c r="AW214" s="34"/>
      <c r="AX214" s="148"/>
      <c r="AY214" s="34"/>
      <c r="AZ214" s="32" t="str">
        <f t="shared" si="119"/>
        <v/>
      </c>
      <c r="BA214" s="34"/>
      <c r="BB214" s="32" t="str">
        <f t="shared" si="120"/>
        <v/>
      </c>
      <c r="BC214" s="34"/>
      <c r="BD214" s="32" t="str">
        <f t="shared" si="121"/>
        <v/>
      </c>
      <c r="BE214" s="35"/>
      <c r="BF214" s="36" t="str">
        <f t="shared" si="122"/>
        <v/>
      </c>
      <c r="BG214" s="36" t="str">
        <f t="shared" si="123"/>
        <v/>
      </c>
      <c r="BH214" s="36" t="str">
        <f t="shared" si="124"/>
        <v/>
      </c>
      <c r="BI214" s="55"/>
      <c r="BJ214" s="34"/>
      <c r="BK214" s="148"/>
      <c r="BL214" s="34"/>
      <c r="BM214" s="32" t="str">
        <f t="shared" si="125"/>
        <v/>
      </c>
      <c r="BN214" s="34"/>
      <c r="BO214" s="32" t="str">
        <f t="shared" si="126"/>
        <v/>
      </c>
      <c r="BP214" s="34"/>
      <c r="BQ214" s="32" t="str">
        <f t="shared" si="127"/>
        <v/>
      </c>
      <c r="BR214" s="34"/>
      <c r="BS214" s="36" t="str">
        <f t="shared" si="128"/>
        <v/>
      </c>
      <c r="BT214" s="36" t="str">
        <f t="shared" si="129"/>
        <v/>
      </c>
      <c r="BU214" s="36" t="str">
        <f t="shared" si="130"/>
        <v/>
      </c>
      <c r="BV214" s="55"/>
      <c r="BW214" s="36" t="str">
        <f t="shared" si="131"/>
        <v/>
      </c>
      <c r="BX214" s="36" t="str">
        <f t="shared" si="132"/>
        <v/>
      </c>
      <c r="BY214" s="31"/>
      <c r="BZ214" s="38"/>
      <c r="CB214" s="120" t="e">
        <f t="shared" ca="1" si="101"/>
        <v>#VALUE!</v>
      </c>
      <c r="CC214" s="120" t="e">
        <f t="shared" ca="1" si="102"/>
        <v>#VALUE!</v>
      </c>
    </row>
    <row r="215" spans="1:81" s="10" customFormat="1" ht="25.15" customHeight="1" x14ac:dyDescent="0.2">
      <c r="A215" s="52" t="str">
        <f t="shared" si="133"/>
        <v/>
      </c>
      <c r="B215" s="157" t="e">
        <f t="shared" ca="1" si="103"/>
        <v>#VALUE!</v>
      </c>
      <c r="C215" s="157" t="e">
        <f t="shared" ca="1" si="104"/>
        <v>#VALUE!</v>
      </c>
      <c r="D215" s="29"/>
      <c r="E215" s="155" t="str">
        <f ca="1">IFERROR(INDIRECT(ADDRESS(MATCH(D215,CatModules!C:C,0),2,1,1,"CatModules")),"")</f>
        <v/>
      </c>
      <c r="F215" s="96"/>
      <c r="G215" s="156" t="str">
        <f ca="1">IFERROR(INDIRECT(ADDRESS(MATCH(CONCATENATE(E215,"-",F215),CatInt!K:K,0),3,1,1,"CatInt")),"")</f>
        <v/>
      </c>
      <c r="H215" s="45" t="str">
        <f>IF(F215="","",VLOOKUP(F215,#REF!,2,FALSE))</f>
        <v/>
      </c>
      <c r="I215" s="29"/>
      <c r="J215" s="155" t="e">
        <f t="shared" si="105"/>
        <v>#VALUE!</v>
      </c>
      <c r="K215" s="155" t="e">
        <f t="shared" si="106"/>
        <v>#VALUE!</v>
      </c>
      <c r="L215" s="153"/>
      <c r="M215" s="126"/>
      <c r="N215" s="151" t="e">
        <f ca="1">VLOOKUP(M215,CatProd!B:G,6,FALSE)</f>
        <v>#N/A</v>
      </c>
      <c r="O215" s="127"/>
      <c r="P215" s="175" t="e">
        <f ca="1">VLOOKUP(CONCATENATE(N215,"-",O215),CatProdSpec!H:I,2,FALSE)</f>
        <v>#N/A</v>
      </c>
      <c r="Q215" s="30"/>
      <c r="R215" s="149" t="str">
        <f>IFERROR(VLOOKUP(Q215,Setup!D$16:E$25,2,FALSE),"")</f>
        <v/>
      </c>
      <c r="S215" s="51" t="str">
        <f ca="1">IFERROR(IF(OR(I215="",VLOOKUP(I215,CatCostInp!$E$2:$K$88,7,FALSE)=0),"",VLOOKUP(I215,CatCostInp!$E$2:$K$88,7,FALSE)),"")</f>
        <v/>
      </c>
      <c r="T215" s="4" t="e">
        <f>VLOOKUP(U215,#REF!,2,FALSE)</f>
        <v>#REF!</v>
      </c>
      <c r="U215" s="30"/>
      <c r="V215" s="1" t="str">
        <f ca="1">IF(U215=Setup!$C$10,"Grant",IF(Pharmaceuticals!U215=Setup!$C$11,"Local",IF(Pharmaceuticals!U215=Setup!$C$12,"Other","")))</f>
        <v/>
      </c>
      <c r="W215" s="34"/>
      <c r="X215" s="148"/>
      <c r="Y215" s="33"/>
      <c r="Z215" s="36" t="str">
        <f t="shared" si="107"/>
        <v/>
      </c>
      <c r="AA215" s="35"/>
      <c r="AB215" s="32" t="str">
        <f t="shared" si="108"/>
        <v/>
      </c>
      <c r="AC215" s="34"/>
      <c r="AD215" s="32" t="str">
        <f t="shared" si="109"/>
        <v/>
      </c>
      <c r="AE215" s="35"/>
      <c r="AF215" s="36" t="str">
        <f t="shared" si="110"/>
        <v/>
      </c>
      <c r="AG215" s="36" t="str">
        <f t="shared" si="111"/>
        <v/>
      </c>
      <c r="AH215" s="36" t="str">
        <f t="shared" si="112"/>
        <v/>
      </c>
      <c r="AI215" s="55"/>
      <c r="AJ215" s="37"/>
      <c r="AK215" s="148"/>
      <c r="AL215" s="35"/>
      <c r="AM215" s="32" t="str">
        <f t="shared" si="113"/>
        <v/>
      </c>
      <c r="AN215" s="35"/>
      <c r="AO215" s="32" t="str">
        <f t="shared" si="114"/>
        <v/>
      </c>
      <c r="AP215" s="35"/>
      <c r="AQ215" s="32" t="str">
        <f t="shared" si="115"/>
        <v/>
      </c>
      <c r="AR215" s="34"/>
      <c r="AS215" s="36" t="str">
        <f t="shared" si="116"/>
        <v/>
      </c>
      <c r="AT215" s="36" t="str">
        <f t="shared" si="117"/>
        <v/>
      </c>
      <c r="AU215" s="36" t="str">
        <f t="shared" si="118"/>
        <v/>
      </c>
      <c r="AV215" s="55"/>
      <c r="AW215" s="34"/>
      <c r="AX215" s="148"/>
      <c r="AY215" s="34"/>
      <c r="AZ215" s="32" t="str">
        <f t="shared" si="119"/>
        <v/>
      </c>
      <c r="BA215" s="34"/>
      <c r="BB215" s="32" t="str">
        <f t="shared" si="120"/>
        <v/>
      </c>
      <c r="BC215" s="34"/>
      <c r="BD215" s="32" t="str">
        <f t="shared" si="121"/>
        <v/>
      </c>
      <c r="BE215" s="35"/>
      <c r="BF215" s="36" t="str">
        <f t="shared" si="122"/>
        <v/>
      </c>
      <c r="BG215" s="36" t="str">
        <f t="shared" si="123"/>
        <v/>
      </c>
      <c r="BH215" s="36" t="str">
        <f t="shared" si="124"/>
        <v/>
      </c>
      <c r="BI215" s="55"/>
      <c r="BJ215" s="34"/>
      <c r="BK215" s="148"/>
      <c r="BL215" s="34"/>
      <c r="BM215" s="32" t="str">
        <f t="shared" si="125"/>
        <v/>
      </c>
      <c r="BN215" s="34"/>
      <c r="BO215" s="32" t="str">
        <f t="shared" si="126"/>
        <v/>
      </c>
      <c r="BP215" s="34"/>
      <c r="BQ215" s="32" t="str">
        <f t="shared" si="127"/>
        <v/>
      </c>
      <c r="BR215" s="34"/>
      <c r="BS215" s="36" t="str">
        <f t="shared" si="128"/>
        <v/>
      </c>
      <c r="BT215" s="36" t="str">
        <f t="shared" si="129"/>
        <v/>
      </c>
      <c r="BU215" s="36" t="str">
        <f t="shared" si="130"/>
        <v/>
      </c>
      <c r="BV215" s="55"/>
      <c r="BW215" s="36" t="str">
        <f t="shared" si="131"/>
        <v/>
      </c>
      <c r="BX215" s="36" t="str">
        <f t="shared" si="132"/>
        <v/>
      </c>
      <c r="BY215" s="31"/>
      <c r="BZ215" s="38"/>
      <c r="CB215" s="120" t="e">
        <f t="shared" ca="1" si="101"/>
        <v>#VALUE!</v>
      </c>
      <c r="CC215" s="120" t="e">
        <f t="shared" ca="1" si="102"/>
        <v>#VALUE!</v>
      </c>
    </row>
    <row r="216" spans="1:81" s="10" customFormat="1" ht="25.15" customHeight="1" x14ac:dyDescent="0.2">
      <c r="A216" s="52" t="str">
        <f t="shared" si="133"/>
        <v/>
      </c>
      <c r="B216" s="157" t="e">
        <f t="shared" ca="1" si="103"/>
        <v>#VALUE!</v>
      </c>
      <c r="C216" s="157" t="e">
        <f t="shared" ca="1" si="104"/>
        <v>#VALUE!</v>
      </c>
      <c r="D216" s="29"/>
      <c r="E216" s="155" t="str">
        <f ca="1">IFERROR(INDIRECT(ADDRESS(MATCH(D216,CatModules!C:C,0),2,1,1,"CatModules")),"")</f>
        <v/>
      </c>
      <c r="F216" s="96"/>
      <c r="G216" s="156" t="str">
        <f ca="1">IFERROR(INDIRECT(ADDRESS(MATCH(CONCATENATE(E216,"-",F216),CatInt!K:K,0),3,1,1,"CatInt")),"")</f>
        <v/>
      </c>
      <c r="H216" s="45" t="str">
        <f>IF(F216="","",VLOOKUP(F216,#REF!,2,FALSE))</f>
        <v/>
      </c>
      <c r="I216" s="29"/>
      <c r="J216" s="155" t="e">
        <f t="shared" si="105"/>
        <v>#VALUE!</v>
      </c>
      <c r="K216" s="155" t="e">
        <f t="shared" si="106"/>
        <v>#VALUE!</v>
      </c>
      <c r="L216" s="153"/>
      <c r="M216" s="126"/>
      <c r="N216" s="151" t="e">
        <f ca="1">VLOOKUP(M216,CatProd!B:G,6,FALSE)</f>
        <v>#N/A</v>
      </c>
      <c r="O216" s="127"/>
      <c r="P216" s="175" t="e">
        <f ca="1">VLOOKUP(CONCATENATE(N216,"-",O216),CatProdSpec!H:I,2,FALSE)</f>
        <v>#N/A</v>
      </c>
      <c r="Q216" s="30"/>
      <c r="R216" s="149" t="str">
        <f>IFERROR(VLOOKUP(Q216,Setup!D$16:E$25,2,FALSE),"")</f>
        <v/>
      </c>
      <c r="S216" s="51" t="str">
        <f ca="1">IFERROR(IF(OR(I216="",VLOOKUP(I216,CatCostInp!$E$2:$K$88,7,FALSE)=0),"",VLOOKUP(I216,CatCostInp!$E$2:$K$88,7,FALSE)),"")</f>
        <v/>
      </c>
      <c r="T216" s="4" t="e">
        <f>VLOOKUP(U216,#REF!,2,FALSE)</f>
        <v>#REF!</v>
      </c>
      <c r="U216" s="30"/>
      <c r="V216" s="1" t="str">
        <f ca="1">IF(U216=Setup!$C$10,"Grant",IF(Pharmaceuticals!U216=Setup!$C$11,"Local",IF(Pharmaceuticals!U216=Setup!$C$12,"Other","")))</f>
        <v/>
      </c>
      <c r="W216" s="34"/>
      <c r="X216" s="148"/>
      <c r="Y216" s="33"/>
      <c r="Z216" s="36" t="str">
        <f t="shared" si="107"/>
        <v/>
      </c>
      <c r="AA216" s="35"/>
      <c r="AB216" s="32" t="str">
        <f t="shared" si="108"/>
        <v/>
      </c>
      <c r="AC216" s="34"/>
      <c r="AD216" s="32" t="str">
        <f t="shared" si="109"/>
        <v/>
      </c>
      <c r="AE216" s="35"/>
      <c r="AF216" s="36" t="str">
        <f t="shared" si="110"/>
        <v/>
      </c>
      <c r="AG216" s="36" t="str">
        <f t="shared" si="111"/>
        <v/>
      </c>
      <c r="AH216" s="36" t="str">
        <f t="shared" si="112"/>
        <v/>
      </c>
      <c r="AI216" s="55"/>
      <c r="AJ216" s="37"/>
      <c r="AK216" s="148"/>
      <c r="AL216" s="35"/>
      <c r="AM216" s="32" t="str">
        <f t="shared" si="113"/>
        <v/>
      </c>
      <c r="AN216" s="35"/>
      <c r="AO216" s="32" t="str">
        <f t="shared" si="114"/>
        <v/>
      </c>
      <c r="AP216" s="35"/>
      <c r="AQ216" s="32" t="str">
        <f t="shared" si="115"/>
        <v/>
      </c>
      <c r="AR216" s="34"/>
      <c r="AS216" s="36" t="str">
        <f t="shared" si="116"/>
        <v/>
      </c>
      <c r="AT216" s="36" t="str">
        <f t="shared" si="117"/>
        <v/>
      </c>
      <c r="AU216" s="36" t="str">
        <f t="shared" si="118"/>
        <v/>
      </c>
      <c r="AV216" s="55"/>
      <c r="AW216" s="34"/>
      <c r="AX216" s="148"/>
      <c r="AY216" s="34"/>
      <c r="AZ216" s="32" t="str">
        <f t="shared" si="119"/>
        <v/>
      </c>
      <c r="BA216" s="34"/>
      <c r="BB216" s="32" t="str">
        <f t="shared" si="120"/>
        <v/>
      </c>
      <c r="BC216" s="34"/>
      <c r="BD216" s="32" t="str">
        <f t="shared" si="121"/>
        <v/>
      </c>
      <c r="BE216" s="35"/>
      <c r="BF216" s="36" t="str">
        <f t="shared" si="122"/>
        <v/>
      </c>
      <c r="BG216" s="36" t="str">
        <f t="shared" si="123"/>
        <v/>
      </c>
      <c r="BH216" s="36" t="str">
        <f t="shared" si="124"/>
        <v/>
      </c>
      <c r="BI216" s="55"/>
      <c r="BJ216" s="34"/>
      <c r="BK216" s="148"/>
      <c r="BL216" s="34"/>
      <c r="BM216" s="32" t="str">
        <f t="shared" si="125"/>
        <v/>
      </c>
      <c r="BN216" s="34"/>
      <c r="BO216" s="32" t="str">
        <f t="shared" si="126"/>
        <v/>
      </c>
      <c r="BP216" s="34"/>
      <c r="BQ216" s="32" t="str">
        <f t="shared" si="127"/>
        <v/>
      </c>
      <c r="BR216" s="34"/>
      <c r="BS216" s="36" t="str">
        <f t="shared" si="128"/>
        <v/>
      </c>
      <c r="BT216" s="36" t="str">
        <f t="shared" si="129"/>
        <v/>
      </c>
      <c r="BU216" s="36" t="str">
        <f t="shared" si="130"/>
        <v/>
      </c>
      <c r="BV216" s="55"/>
      <c r="BW216" s="36" t="str">
        <f t="shared" si="131"/>
        <v/>
      </c>
      <c r="BX216" s="36" t="str">
        <f t="shared" si="132"/>
        <v/>
      </c>
      <c r="BY216" s="31"/>
      <c r="BZ216" s="38"/>
      <c r="CB216" s="120" t="e">
        <f t="shared" ca="1" si="101"/>
        <v>#VALUE!</v>
      </c>
      <c r="CC216" s="120" t="e">
        <f t="shared" ca="1" si="102"/>
        <v>#VALUE!</v>
      </c>
    </row>
    <row r="217" spans="1:81" s="10" customFormat="1" ht="25.15" customHeight="1" x14ac:dyDescent="0.2">
      <c r="A217" s="52" t="str">
        <f t="shared" si="133"/>
        <v/>
      </c>
      <c r="B217" s="157" t="e">
        <f t="shared" ca="1" si="103"/>
        <v>#VALUE!</v>
      </c>
      <c r="C217" s="157" t="e">
        <f t="shared" ca="1" si="104"/>
        <v>#VALUE!</v>
      </c>
      <c r="D217" s="29"/>
      <c r="E217" s="155" t="str">
        <f ca="1">IFERROR(INDIRECT(ADDRESS(MATCH(D217,CatModules!C:C,0),2,1,1,"CatModules")),"")</f>
        <v/>
      </c>
      <c r="F217" s="96"/>
      <c r="G217" s="156" t="str">
        <f ca="1">IFERROR(INDIRECT(ADDRESS(MATCH(CONCATENATE(E217,"-",F217),CatInt!K:K,0),3,1,1,"CatInt")),"")</f>
        <v/>
      </c>
      <c r="H217" s="45" t="str">
        <f>IF(F217="","",VLOOKUP(F217,#REF!,2,FALSE))</f>
        <v/>
      </c>
      <c r="I217" s="29"/>
      <c r="J217" s="155" t="e">
        <f t="shared" si="105"/>
        <v>#VALUE!</v>
      </c>
      <c r="K217" s="155" t="e">
        <f t="shared" si="106"/>
        <v>#VALUE!</v>
      </c>
      <c r="L217" s="153"/>
      <c r="M217" s="126"/>
      <c r="N217" s="151" t="e">
        <f ca="1">VLOOKUP(M217,CatProd!B:G,6,FALSE)</f>
        <v>#N/A</v>
      </c>
      <c r="O217" s="127"/>
      <c r="P217" s="175" t="e">
        <f ca="1">VLOOKUP(CONCATENATE(N217,"-",O217),CatProdSpec!H:I,2,FALSE)</f>
        <v>#N/A</v>
      </c>
      <c r="Q217" s="30"/>
      <c r="R217" s="149" t="str">
        <f>IFERROR(VLOOKUP(Q217,Setup!D$16:E$25,2,FALSE),"")</f>
        <v/>
      </c>
      <c r="S217" s="51" t="str">
        <f ca="1">IFERROR(IF(OR(I217="",VLOOKUP(I217,CatCostInp!$E$2:$K$88,7,FALSE)=0),"",VLOOKUP(I217,CatCostInp!$E$2:$K$88,7,FALSE)),"")</f>
        <v/>
      </c>
      <c r="T217" s="4" t="e">
        <f>VLOOKUP(U217,#REF!,2,FALSE)</f>
        <v>#REF!</v>
      </c>
      <c r="U217" s="30"/>
      <c r="V217" s="1" t="str">
        <f ca="1">IF(U217=Setup!$C$10,"Grant",IF(Pharmaceuticals!U217=Setup!$C$11,"Local",IF(Pharmaceuticals!U217=Setup!$C$12,"Other","")))</f>
        <v/>
      </c>
      <c r="W217" s="34"/>
      <c r="X217" s="148"/>
      <c r="Y217" s="33"/>
      <c r="Z217" s="36" t="str">
        <f t="shared" si="107"/>
        <v/>
      </c>
      <c r="AA217" s="35"/>
      <c r="AB217" s="32" t="str">
        <f t="shared" si="108"/>
        <v/>
      </c>
      <c r="AC217" s="34"/>
      <c r="AD217" s="32" t="str">
        <f t="shared" si="109"/>
        <v/>
      </c>
      <c r="AE217" s="35"/>
      <c r="AF217" s="36" t="str">
        <f t="shared" si="110"/>
        <v/>
      </c>
      <c r="AG217" s="36" t="str">
        <f t="shared" si="111"/>
        <v/>
      </c>
      <c r="AH217" s="36" t="str">
        <f t="shared" si="112"/>
        <v/>
      </c>
      <c r="AI217" s="55"/>
      <c r="AJ217" s="37"/>
      <c r="AK217" s="148"/>
      <c r="AL217" s="35"/>
      <c r="AM217" s="32" t="str">
        <f t="shared" si="113"/>
        <v/>
      </c>
      <c r="AN217" s="35"/>
      <c r="AO217" s="32" t="str">
        <f t="shared" si="114"/>
        <v/>
      </c>
      <c r="AP217" s="35"/>
      <c r="AQ217" s="32" t="str">
        <f t="shared" si="115"/>
        <v/>
      </c>
      <c r="AR217" s="34"/>
      <c r="AS217" s="36" t="str">
        <f t="shared" si="116"/>
        <v/>
      </c>
      <c r="AT217" s="36" t="str">
        <f t="shared" si="117"/>
        <v/>
      </c>
      <c r="AU217" s="36" t="str">
        <f t="shared" si="118"/>
        <v/>
      </c>
      <c r="AV217" s="55"/>
      <c r="AW217" s="34"/>
      <c r="AX217" s="148"/>
      <c r="AY217" s="34"/>
      <c r="AZ217" s="32" t="str">
        <f t="shared" si="119"/>
        <v/>
      </c>
      <c r="BA217" s="34"/>
      <c r="BB217" s="32" t="str">
        <f t="shared" si="120"/>
        <v/>
      </c>
      <c r="BC217" s="34"/>
      <c r="BD217" s="32" t="str">
        <f t="shared" si="121"/>
        <v/>
      </c>
      <c r="BE217" s="35"/>
      <c r="BF217" s="36" t="str">
        <f t="shared" si="122"/>
        <v/>
      </c>
      <c r="BG217" s="36" t="str">
        <f t="shared" si="123"/>
        <v/>
      </c>
      <c r="BH217" s="36" t="str">
        <f t="shared" si="124"/>
        <v/>
      </c>
      <c r="BI217" s="55"/>
      <c r="BJ217" s="34"/>
      <c r="BK217" s="148"/>
      <c r="BL217" s="34"/>
      <c r="BM217" s="32" t="str">
        <f t="shared" si="125"/>
        <v/>
      </c>
      <c r="BN217" s="34"/>
      <c r="BO217" s="32" t="str">
        <f t="shared" si="126"/>
        <v/>
      </c>
      <c r="BP217" s="34"/>
      <c r="BQ217" s="32" t="str">
        <f t="shared" si="127"/>
        <v/>
      </c>
      <c r="BR217" s="34"/>
      <c r="BS217" s="36" t="str">
        <f t="shared" si="128"/>
        <v/>
      </c>
      <c r="BT217" s="36" t="str">
        <f t="shared" si="129"/>
        <v/>
      </c>
      <c r="BU217" s="36" t="str">
        <f t="shared" si="130"/>
        <v/>
      </c>
      <c r="BV217" s="55"/>
      <c r="BW217" s="36" t="str">
        <f t="shared" si="131"/>
        <v/>
      </c>
      <c r="BX217" s="36" t="str">
        <f t="shared" si="132"/>
        <v/>
      </c>
      <c r="BY217" s="31"/>
      <c r="BZ217" s="38"/>
      <c r="CB217" s="120" t="e">
        <f t="shared" ca="1" si="101"/>
        <v>#VALUE!</v>
      </c>
      <c r="CC217" s="120" t="e">
        <f t="shared" ca="1" si="102"/>
        <v>#VALUE!</v>
      </c>
    </row>
    <row r="218" spans="1:81" s="10" customFormat="1" ht="25.15" customHeight="1" x14ac:dyDescent="0.2">
      <c r="A218" s="52" t="str">
        <f t="shared" si="133"/>
        <v/>
      </c>
      <c r="B218" s="157" t="e">
        <f t="shared" ca="1" si="103"/>
        <v>#VALUE!</v>
      </c>
      <c r="C218" s="157" t="e">
        <f t="shared" ca="1" si="104"/>
        <v>#VALUE!</v>
      </c>
      <c r="D218" s="29"/>
      <c r="E218" s="155" t="str">
        <f ca="1">IFERROR(INDIRECT(ADDRESS(MATCH(D218,CatModules!C:C,0),2,1,1,"CatModules")),"")</f>
        <v/>
      </c>
      <c r="F218" s="96"/>
      <c r="G218" s="156" t="str">
        <f ca="1">IFERROR(INDIRECT(ADDRESS(MATCH(CONCATENATE(E218,"-",F218),CatInt!K:K,0),3,1,1,"CatInt")),"")</f>
        <v/>
      </c>
      <c r="H218" s="45" t="str">
        <f>IF(F218="","",VLOOKUP(F218,#REF!,2,FALSE))</f>
        <v/>
      </c>
      <c r="I218" s="29"/>
      <c r="J218" s="155" t="e">
        <f t="shared" si="105"/>
        <v>#VALUE!</v>
      </c>
      <c r="K218" s="155" t="e">
        <f t="shared" si="106"/>
        <v>#VALUE!</v>
      </c>
      <c r="L218" s="153"/>
      <c r="M218" s="126"/>
      <c r="N218" s="151" t="e">
        <f ca="1">VLOOKUP(M218,CatProd!B:G,6,FALSE)</f>
        <v>#N/A</v>
      </c>
      <c r="O218" s="127"/>
      <c r="P218" s="175" t="e">
        <f ca="1">VLOOKUP(CONCATENATE(N218,"-",O218),CatProdSpec!H:I,2,FALSE)</f>
        <v>#N/A</v>
      </c>
      <c r="Q218" s="30"/>
      <c r="R218" s="149" t="str">
        <f>IFERROR(VLOOKUP(Q218,Setup!D$16:E$25,2,FALSE),"")</f>
        <v/>
      </c>
      <c r="S218" s="51" t="str">
        <f ca="1">IFERROR(IF(OR(I218="",VLOOKUP(I218,CatCostInp!$E$2:$K$88,7,FALSE)=0),"",VLOOKUP(I218,CatCostInp!$E$2:$K$88,7,FALSE)),"")</f>
        <v/>
      </c>
      <c r="T218" s="4" t="e">
        <f>VLOOKUP(U218,#REF!,2,FALSE)</f>
        <v>#REF!</v>
      </c>
      <c r="U218" s="30"/>
      <c r="V218" s="1" t="str">
        <f ca="1">IF(U218=Setup!$C$10,"Grant",IF(Pharmaceuticals!U218=Setup!$C$11,"Local",IF(Pharmaceuticals!U218=Setup!$C$12,"Other","")))</f>
        <v/>
      </c>
      <c r="W218" s="34"/>
      <c r="X218" s="148"/>
      <c r="Y218" s="33"/>
      <c r="Z218" s="36" t="str">
        <f t="shared" si="107"/>
        <v/>
      </c>
      <c r="AA218" s="35"/>
      <c r="AB218" s="32" t="str">
        <f t="shared" si="108"/>
        <v/>
      </c>
      <c r="AC218" s="34"/>
      <c r="AD218" s="32" t="str">
        <f t="shared" si="109"/>
        <v/>
      </c>
      <c r="AE218" s="34"/>
      <c r="AF218" s="36" t="str">
        <f t="shared" si="110"/>
        <v/>
      </c>
      <c r="AG218" s="36" t="str">
        <f t="shared" si="111"/>
        <v/>
      </c>
      <c r="AH218" s="36" t="str">
        <f t="shared" si="112"/>
        <v/>
      </c>
      <c r="AI218" s="55"/>
      <c r="AJ218" s="37"/>
      <c r="AK218" s="148"/>
      <c r="AL218" s="35"/>
      <c r="AM218" s="32" t="str">
        <f t="shared" si="113"/>
        <v/>
      </c>
      <c r="AN218" s="35"/>
      <c r="AO218" s="32" t="str">
        <f t="shared" si="114"/>
        <v/>
      </c>
      <c r="AP218" s="35"/>
      <c r="AQ218" s="32" t="str">
        <f t="shared" si="115"/>
        <v/>
      </c>
      <c r="AR218" s="34"/>
      <c r="AS218" s="36" t="str">
        <f t="shared" si="116"/>
        <v/>
      </c>
      <c r="AT218" s="36" t="str">
        <f t="shared" si="117"/>
        <v/>
      </c>
      <c r="AU218" s="36" t="str">
        <f t="shared" si="118"/>
        <v/>
      </c>
      <c r="AV218" s="55"/>
      <c r="AW218" s="34"/>
      <c r="AX218" s="148"/>
      <c r="AY218" s="34"/>
      <c r="AZ218" s="32" t="str">
        <f t="shared" si="119"/>
        <v/>
      </c>
      <c r="BA218" s="34"/>
      <c r="BB218" s="32" t="str">
        <f t="shared" si="120"/>
        <v/>
      </c>
      <c r="BC218" s="34"/>
      <c r="BD218" s="32" t="str">
        <f t="shared" si="121"/>
        <v/>
      </c>
      <c r="BE218" s="35"/>
      <c r="BF218" s="36" t="str">
        <f t="shared" si="122"/>
        <v/>
      </c>
      <c r="BG218" s="36" t="str">
        <f t="shared" si="123"/>
        <v/>
      </c>
      <c r="BH218" s="36" t="str">
        <f t="shared" si="124"/>
        <v/>
      </c>
      <c r="BI218" s="55"/>
      <c r="BJ218" s="34"/>
      <c r="BK218" s="148"/>
      <c r="BL218" s="34"/>
      <c r="BM218" s="32" t="str">
        <f t="shared" si="125"/>
        <v/>
      </c>
      <c r="BN218" s="34"/>
      <c r="BO218" s="32" t="str">
        <f t="shared" si="126"/>
        <v/>
      </c>
      <c r="BP218" s="34"/>
      <c r="BQ218" s="32" t="str">
        <f t="shared" si="127"/>
        <v/>
      </c>
      <c r="BR218" s="34"/>
      <c r="BS218" s="36" t="str">
        <f t="shared" si="128"/>
        <v/>
      </c>
      <c r="BT218" s="36" t="str">
        <f t="shared" si="129"/>
        <v/>
      </c>
      <c r="BU218" s="36" t="str">
        <f t="shared" si="130"/>
        <v/>
      </c>
      <c r="BV218" s="55"/>
      <c r="BW218" s="36" t="str">
        <f t="shared" si="131"/>
        <v/>
      </c>
      <c r="BX218" s="36" t="str">
        <f t="shared" si="132"/>
        <v/>
      </c>
      <c r="BY218" s="31"/>
      <c r="BZ218" s="38"/>
      <c r="CB218" s="120" t="e">
        <f t="shared" ca="1" si="101"/>
        <v>#VALUE!</v>
      </c>
      <c r="CC218" s="120" t="e">
        <f t="shared" ca="1" si="102"/>
        <v>#VALUE!</v>
      </c>
    </row>
    <row r="219" spans="1:81" s="10" customFormat="1" ht="25.15" customHeight="1" x14ac:dyDescent="0.2">
      <c r="A219" s="52" t="str">
        <f t="shared" si="133"/>
        <v/>
      </c>
      <c r="B219" s="157" t="e">
        <f t="shared" ca="1" si="103"/>
        <v>#VALUE!</v>
      </c>
      <c r="C219" s="157" t="e">
        <f t="shared" ca="1" si="104"/>
        <v>#VALUE!</v>
      </c>
      <c r="D219" s="29"/>
      <c r="E219" s="155" t="str">
        <f ca="1">IFERROR(INDIRECT(ADDRESS(MATCH(D219,CatModules!C:C,0),2,1,1,"CatModules")),"")</f>
        <v/>
      </c>
      <c r="F219" s="96"/>
      <c r="G219" s="156" t="str">
        <f ca="1">IFERROR(INDIRECT(ADDRESS(MATCH(CONCATENATE(E219,"-",F219),CatInt!K:K,0),3,1,1,"CatInt")),"")</f>
        <v/>
      </c>
      <c r="H219" s="45" t="str">
        <f>IF(F219="","",VLOOKUP(F219,#REF!,2,FALSE))</f>
        <v/>
      </c>
      <c r="I219" s="29"/>
      <c r="J219" s="155" t="e">
        <f t="shared" si="105"/>
        <v>#VALUE!</v>
      </c>
      <c r="K219" s="155" t="e">
        <f t="shared" si="106"/>
        <v>#VALUE!</v>
      </c>
      <c r="L219" s="153"/>
      <c r="M219" s="126"/>
      <c r="N219" s="151" t="e">
        <f ca="1">VLOOKUP(M219,CatProd!B:G,6,FALSE)</f>
        <v>#N/A</v>
      </c>
      <c r="O219" s="127"/>
      <c r="P219" s="175" t="e">
        <f ca="1">VLOOKUP(CONCATENATE(N219,"-",O219),CatProdSpec!H:I,2,FALSE)</f>
        <v>#N/A</v>
      </c>
      <c r="Q219" s="30"/>
      <c r="R219" s="149" t="str">
        <f>IFERROR(VLOOKUP(Q219,Setup!D$16:E$25,2,FALSE),"")</f>
        <v/>
      </c>
      <c r="S219" s="51" t="str">
        <f ca="1">IFERROR(IF(OR(I219="",VLOOKUP(I219,CatCostInp!$E$2:$K$88,7,FALSE)=0),"",VLOOKUP(I219,CatCostInp!$E$2:$K$88,7,FALSE)),"")</f>
        <v/>
      </c>
      <c r="T219" s="4" t="e">
        <f>VLOOKUP(U219,#REF!,2,FALSE)</f>
        <v>#REF!</v>
      </c>
      <c r="U219" s="30"/>
      <c r="V219" s="1" t="str">
        <f ca="1">IF(U219=Setup!$C$10,"Grant",IF(Pharmaceuticals!U219=Setup!$C$11,"Local",IF(Pharmaceuticals!U219=Setup!$C$12,"Other","")))</f>
        <v/>
      </c>
      <c r="W219" s="34"/>
      <c r="X219" s="148"/>
      <c r="Y219" s="33"/>
      <c r="Z219" s="36" t="str">
        <f t="shared" si="107"/>
        <v/>
      </c>
      <c r="AA219" s="35"/>
      <c r="AB219" s="32" t="str">
        <f t="shared" si="108"/>
        <v/>
      </c>
      <c r="AC219" s="34"/>
      <c r="AD219" s="32" t="str">
        <f t="shared" si="109"/>
        <v/>
      </c>
      <c r="AE219" s="34"/>
      <c r="AF219" s="36" t="str">
        <f t="shared" si="110"/>
        <v/>
      </c>
      <c r="AG219" s="36" t="str">
        <f t="shared" si="111"/>
        <v/>
      </c>
      <c r="AH219" s="36" t="str">
        <f t="shared" si="112"/>
        <v/>
      </c>
      <c r="AI219" s="55"/>
      <c r="AJ219" s="37"/>
      <c r="AK219" s="148"/>
      <c r="AL219" s="35"/>
      <c r="AM219" s="32" t="str">
        <f t="shared" si="113"/>
        <v/>
      </c>
      <c r="AN219" s="35"/>
      <c r="AO219" s="32" t="str">
        <f t="shared" si="114"/>
        <v/>
      </c>
      <c r="AP219" s="35"/>
      <c r="AQ219" s="32" t="str">
        <f t="shared" si="115"/>
        <v/>
      </c>
      <c r="AR219" s="34"/>
      <c r="AS219" s="36" t="str">
        <f t="shared" si="116"/>
        <v/>
      </c>
      <c r="AT219" s="36" t="str">
        <f t="shared" si="117"/>
        <v/>
      </c>
      <c r="AU219" s="36" t="str">
        <f t="shared" si="118"/>
        <v/>
      </c>
      <c r="AV219" s="55"/>
      <c r="AW219" s="34"/>
      <c r="AX219" s="148"/>
      <c r="AY219" s="34"/>
      <c r="AZ219" s="32" t="str">
        <f t="shared" si="119"/>
        <v/>
      </c>
      <c r="BA219" s="34"/>
      <c r="BB219" s="32" t="str">
        <f t="shared" si="120"/>
        <v/>
      </c>
      <c r="BC219" s="34"/>
      <c r="BD219" s="32" t="str">
        <f t="shared" si="121"/>
        <v/>
      </c>
      <c r="BE219" s="35"/>
      <c r="BF219" s="36" t="str">
        <f t="shared" si="122"/>
        <v/>
      </c>
      <c r="BG219" s="36" t="str">
        <f t="shared" si="123"/>
        <v/>
      </c>
      <c r="BH219" s="36" t="str">
        <f t="shared" si="124"/>
        <v/>
      </c>
      <c r="BI219" s="55"/>
      <c r="BJ219" s="34"/>
      <c r="BK219" s="148"/>
      <c r="BL219" s="34"/>
      <c r="BM219" s="32" t="str">
        <f t="shared" si="125"/>
        <v/>
      </c>
      <c r="BN219" s="34"/>
      <c r="BO219" s="32" t="str">
        <f t="shared" si="126"/>
        <v/>
      </c>
      <c r="BP219" s="34"/>
      <c r="BQ219" s="32" t="str">
        <f t="shared" si="127"/>
        <v/>
      </c>
      <c r="BR219" s="34"/>
      <c r="BS219" s="36" t="str">
        <f t="shared" si="128"/>
        <v/>
      </c>
      <c r="BT219" s="36" t="str">
        <f t="shared" si="129"/>
        <v/>
      </c>
      <c r="BU219" s="36" t="str">
        <f t="shared" si="130"/>
        <v/>
      </c>
      <c r="BV219" s="55"/>
      <c r="BW219" s="36" t="str">
        <f t="shared" si="131"/>
        <v/>
      </c>
      <c r="BX219" s="36" t="str">
        <f t="shared" si="132"/>
        <v/>
      </c>
      <c r="BY219" s="31"/>
      <c r="BZ219" s="38"/>
      <c r="CB219" s="120" t="e">
        <f t="shared" ca="1" si="101"/>
        <v>#VALUE!</v>
      </c>
      <c r="CC219" s="120" t="e">
        <f t="shared" ca="1" si="102"/>
        <v>#VALUE!</v>
      </c>
    </row>
    <row r="220" spans="1:81" s="10" customFormat="1" ht="25.15" customHeight="1" x14ac:dyDescent="0.2">
      <c r="A220" s="52" t="str">
        <f t="shared" si="133"/>
        <v/>
      </c>
      <c r="B220" s="157" t="e">
        <f t="shared" ca="1" si="103"/>
        <v>#VALUE!</v>
      </c>
      <c r="C220" s="157" t="e">
        <f t="shared" ca="1" si="104"/>
        <v>#VALUE!</v>
      </c>
      <c r="D220" s="29"/>
      <c r="E220" s="155" t="str">
        <f ca="1">IFERROR(INDIRECT(ADDRESS(MATCH(D220,CatModules!C:C,0),2,1,1,"CatModules")),"")</f>
        <v/>
      </c>
      <c r="F220" s="96"/>
      <c r="G220" s="156" t="str">
        <f ca="1">IFERROR(INDIRECT(ADDRESS(MATCH(CONCATENATE(E220,"-",F220),CatInt!K:K,0),3,1,1,"CatInt")),"")</f>
        <v/>
      </c>
      <c r="H220" s="45" t="str">
        <f>IF(F220="","",VLOOKUP(F220,#REF!,2,FALSE))</f>
        <v/>
      </c>
      <c r="I220" s="29"/>
      <c r="J220" s="155" t="e">
        <f t="shared" si="105"/>
        <v>#VALUE!</v>
      </c>
      <c r="K220" s="155" t="e">
        <f t="shared" si="106"/>
        <v>#VALUE!</v>
      </c>
      <c r="L220" s="153"/>
      <c r="M220" s="126"/>
      <c r="N220" s="151" t="e">
        <f ca="1">VLOOKUP(M220,CatProd!B:G,6,FALSE)</f>
        <v>#N/A</v>
      </c>
      <c r="O220" s="127"/>
      <c r="P220" s="175" t="e">
        <f ca="1">VLOOKUP(CONCATENATE(N220,"-",O220),CatProdSpec!H:I,2,FALSE)</f>
        <v>#N/A</v>
      </c>
      <c r="Q220" s="30"/>
      <c r="R220" s="149" t="str">
        <f>IFERROR(VLOOKUP(Q220,Setup!D$16:E$25,2,FALSE),"")</f>
        <v/>
      </c>
      <c r="S220" s="51" t="str">
        <f ca="1">IFERROR(IF(OR(I220="",VLOOKUP(I220,CatCostInp!$E$2:$K$88,7,FALSE)=0),"",VLOOKUP(I220,CatCostInp!$E$2:$K$88,7,FALSE)),"")</f>
        <v/>
      </c>
      <c r="T220" s="4" t="e">
        <f>VLOOKUP(U220,#REF!,2,FALSE)</f>
        <v>#REF!</v>
      </c>
      <c r="U220" s="30"/>
      <c r="V220" s="1" t="str">
        <f ca="1">IF(U220=Setup!$C$10,"Grant",IF(Pharmaceuticals!U220=Setup!$C$11,"Local",IF(Pharmaceuticals!U220=Setup!$C$12,"Other","")))</f>
        <v/>
      </c>
      <c r="W220" s="34"/>
      <c r="X220" s="148"/>
      <c r="Y220" s="33"/>
      <c r="Z220" s="36" t="str">
        <f t="shared" si="107"/>
        <v/>
      </c>
      <c r="AA220" s="35"/>
      <c r="AB220" s="32" t="str">
        <f t="shared" si="108"/>
        <v/>
      </c>
      <c r="AC220" s="34"/>
      <c r="AD220" s="32" t="str">
        <f t="shared" si="109"/>
        <v/>
      </c>
      <c r="AE220" s="34"/>
      <c r="AF220" s="36" t="str">
        <f t="shared" si="110"/>
        <v/>
      </c>
      <c r="AG220" s="36" t="str">
        <f t="shared" si="111"/>
        <v/>
      </c>
      <c r="AH220" s="36" t="str">
        <f t="shared" si="112"/>
        <v/>
      </c>
      <c r="AI220" s="55"/>
      <c r="AJ220" s="37"/>
      <c r="AK220" s="148"/>
      <c r="AL220" s="35"/>
      <c r="AM220" s="32" t="str">
        <f t="shared" si="113"/>
        <v/>
      </c>
      <c r="AN220" s="35"/>
      <c r="AO220" s="32" t="str">
        <f t="shared" si="114"/>
        <v/>
      </c>
      <c r="AP220" s="35"/>
      <c r="AQ220" s="32" t="str">
        <f t="shared" si="115"/>
        <v/>
      </c>
      <c r="AR220" s="34"/>
      <c r="AS220" s="36" t="str">
        <f t="shared" si="116"/>
        <v/>
      </c>
      <c r="AT220" s="36" t="str">
        <f t="shared" si="117"/>
        <v/>
      </c>
      <c r="AU220" s="36" t="str">
        <f t="shared" si="118"/>
        <v/>
      </c>
      <c r="AV220" s="55"/>
      <c r="AW220" s="34"/>
      <c r="AX220" s="148"/>
      <c r="AY220" s="34"/>
      <c r="AZ220" s="32" t="str">
        <f t="shared" si="119"/>
        <v/>
      </c>
      <c r="BA220" s="34"/>
      <c r="BB220" s="32" t="str">
        <f t="shared" si="120"/>
        <v/>
      </c>
      <c r="BC220" s="34"/>
      <c r="BD220" s="32" t="str">
        <f t="shared" si="121"/>
        <v/>
      </c>
      <c r="BE220" s="35"/>
      <c r="BF220" s="36" t="str">
        <f t="shared" si="122"/>
        <v/>
      </c>
      <c r="BG220" s="36" t="str">
        <f t="shared" si="123"/>
        <v/>
      </c>
      <c r="BH220" s="36" t="str">
        <f t="shared" si="124"/>
        <v/>
      </c>
      <c r="BI220" s="55"/>
      <c r="BJ220" s="34"/>
      <c r="BK220" s="148"/>
      <c r="BL220" s="34"/>
      <c r="BM220" s="32" t="str">
        <f t="shared" si="125"/>
        <v/>
      </c>
      <c r="BN220" s="34"/>
      <c r="BO220" s="32" t="str">
        <f t="shared" si="126"/>
        <v/>
      </c>
      <c r="BP220" s="34"/>
      <c r="BQ220" s="32" t="str">
        <f t="shared" si="127"/>
        <v/>
      </c>
      <c r="BR220" s="34"/>
      <c r="BS220" s="36" t="str">
        <f t="shared" si="128"/>
        <v/>
      </c>
      <c r="BT220" s="36" t="str">
        <f t="shared" si="129"/>
        <v/>
      </c>
      <c r="BU220" s="36" t="str">
        <f t="shared" si="130"/>
        <v/>
      </c>
      <c r="BV220" s="55"/>
      <c r="BW220" s="36" t="str">
        <f t="shared" si="131"/>
        <v/>
      </c>
      <c r="BX220" s="36" t="str">
        <f t="shared" si="132"/>
        <v/>
      </c>
      <c r="BY220" s="31"/>
      <c r="BZ220" s="38"/>
      <c r="CB220" s="120" t="e">
        <f t="shared" ca="1" si="101"/>
        <v>#VALUE!</v>
      </c>
      <c r="CC220" s="120" t="e">
        <f t="shared" ca="1" si="102"/>
        <v>#VALUE!</v>
      </c>
    </row>
    <row r="221" spans="1:81" s="10" customFormat="1" ht="25.15" customHeight="1" x14ac:dyDescent="0.2">
      <c r="A221" s="52" t="str">
        <f t="shared" si="133"/>
        <v/>
      </c>
      <c r="B221" s="157" t="e">
        <f t="shared" ca="1" si="103"/>
        <v>#VALUE!</v>
      </c>
      <c r="C221" s="157" t="e">
        <f t="shared" ca="1" si="104"/>
        <v>#VALUE!</v>
      </c>
      <c r="D221" s="29"/>
      <c r="E221" s="155" t="str">
        <f ca="1">IFERROR(INDIRECT(ADDRESS(MATCH(D221,CatModules!C:C,0),2,1,1,"CatModules")),"")</f>
        <v/>
      </c>
      <c r="F221" s="96"/>
      <c r="G221" s="156" t="str">
        <f ca="1">IFERROR(INDIRECT(ADDRESS(MATCH(CONCATENATE(E221,"-",F221),CatInt!K:K,0),3,1,1,"CatInt")),"")</f>
        <v/>
      </c>
      <c r="H221" s="45" t="str">
        <f>IF(F221="","",VLOOKUP(F221,#REF!,2,FALSE))</f>
        <v/>
      </c>
      <c r="I221" s="29"/>
      <c r="J221" s="155" t="e">
        <f t="shared" si="105"/>
        <v>#VALUE!</v>
      </c>
      <c r="K221" s="155" t="e">
        <f t="shared" si="106"/>
        <v>#VALUE!</v>
      </c>
      <c r="L221" s="153"/>
      <c r="M221" s="126"/>
      <c r="N221" s="151" t="e">
        <f ca="1">VLOOKUP(M221,CatProd!B:G,6,FALSE)</f>
        <v>#N/A</v>
      </c>
      <c r="O221" s="127"/>
      <c r="P221" s="175" t="e">
        <f ca="1">VLOOKUP(CONCATENATE(N221,"-",O221),CatProdSpec!H:I,2,FALSE)</f>
        <v>#N/A</v>
      </c>
      <c r="Q221" s="30"/>
      <c r="R221" s="149" t="str">
        <f>IFERROR(VLOOKUP(Q221,Setup!D$16:E$25,2,FALSE),"")</f>
        <v/>
      </c>
      <c r="S221" s="51" t="str">
        <f ca="1">IFERROR(IF(OR(I221="",VLOOKUP(I221,CatCostInp!$E$2:$K$88,7,FALSE)=0),"",VLOOKUP(I221,CatCostInp!$E$2:$K$88,7,FALSE)),"")</f>
        <v/>
      </c>
      <c r="T221" s="4" t="e">
        <f>VLOOKUP(U221,#REF!,2,FALSE)</f>
        <v>#REF!</v>
      </c>
      <c r="U221" s="30"/>
      <c r="V221" s="1" t="str">
        <f ca="1">IF(U221=Setup!$C$10,"Grant",IF(Pharmaceuticals!U221=Setup!$C$11,"Local",IF(Pharmaceuticals!U221=Setup!$C$12,"Other","")))</f>
        <v/>
      </c>
      <c r="W221" s="34"/>
      <c r="X221" s="148"/>
      <c r="Y221" s="33"/>
      <c r="Z221" s="36" t="str">
        <f t="shared" si="107"/>
        <v/>
      </c>
      <c r="AA221" s="35"/>
      <c r="AB221" s="32" t="str">
        <f t="shared" si="108"/>
        <v/>
      </c>
      <c r="AC221" s="34"/>
      <c r="AD221" s="32" t="str">
        <f t="shared" si="109"/>
        <v/>
      </c>
      <c r="AE221" s="34"/>
      <c r="AF221" s="36" t="str">
        <f t="shared" si="110"/>
        <v/>
      </c>
      <c r="AG221" s="36" t="str">
        <f t="shared" si="111"/>
        <v/>
      </c>
      <c r="AH221" s="36" t="str">
        <f t="shared" si="112"/>
        <v/>
      </c>
      <c r="AI221" s="55"/>
      <c r="AJ221" s="37"/>
      <c r="AK221" s="148"/>
      <c r="AL221" s="35"/>
      <c r="AM221" s="32" t="str">
        <f t="shared" si="113"/>
        <v/>
      </c>
      <c r="AN221" s="35"/>
      <c r="AO221" s="32" t="str">
        <f t="shared" si="114"/>
        <v/>
      </c>
      <c r="AP221" s="35"/>
      <c r="AQ221" s="32" t="str">
        <f t="shared" si="115"/>
        <v/>
      </c>
      <c r="AR221" s="34"/>
      <c r="AS221" s="36" t="str">
        <f t="shared" si="116"/>
        <v/>
      </c>
      <c r="AT221" s="36" t="str">
        <f t="shared" si="117"/>
        <v/>
      </c>
      <c r="AU221" s="36" t="str">
        <f t="shared" si="118"/>
        <v/>
      </c>
      <c r="AV221" s="55"/>
      <c r="AW221" s="34"/>
      <c r="AX221" s="148"/>
      <c r="AY221" s="34"/>
      <c r="AZ221" s="32" t="str">
        <f t="shared" si="119"/>
        <v/>
      </c>
      <c r="BA221" s="34"/>
      <c r="BB221" s="32" t="str">
        <f t="shared" si="120"/>
        <v/>
      </c>
      <c r="BC221" s="34"/>
      <c r="BD221" s="32" t="str">
        <f t="shared" si="121"/>
        <v/>
      </c>
      <c r="BE221" s="35"/>
      <c r="BF221" s="36" t="str">
        <f t="shared" si="122"/>
        <v/>
      </c>
      <c r="BG221" s="36" t="str">
        <f t="shared" si="123"/>
        <v/>
      </c>
      <c r="BH221" s="36" t="str">
        <f t="shared" si="124"/>
        <v/>
      </c>
      <c r="BI221" s="55"/>
      <c r="BJ221" s="34"/>
      <c r="BK221" s="148"/>
      <c r="BL221" s="34"/>
      <c r="BM221" s="32" t="str">
        <f t="shared" si="125"/>
        <v/>
      </c>
      <c r="BN221" s="34"/>
      <c r="BO221" s="32" t="str">
        <f t="shared" si="126"/>
        <v/>
      </c>
      <c r="BP221" s="34"/>
      <c r="BQ221" s="32" t="str">
        <f t="shared" si="127"/>
        <v/>
      </c>
      <c r="BR221" s="34"/>
      <c r="BS221" s="36" t="str">
        <f t="shared" si="128"/>
        <v/>
      </c>
      <c r="BT221" s="36" t="str">
        <f t="shared" si="129"/>
        <v/>
      </c>
      <c r="BU221" s="36" t="str">
        <f t="shared" si="130"/>
        <v/>
      </c>
      <c r="BV221" s="55"/>
      <c r="BW221" s="36" t="str">
        <f t="shared" si="131"/>
        <v/>
      </c>
      <c r="BX221" s="36" t="str">
        <f t="shared" si="132"/>
        <v/>
      </c>
      <c r="BY221" s="31"/>
      <c r="BZ221" s="38"/>
      <c r="CB221" s="120" t="e">
        <f t="shared" ca="1" si="101"/>
        <v>#VALUE!</v>
      </c>
      <c r="CC221" s="120" t="e">
        <f t="shared" ca="1" si="102"/>
        <v>#VALUE!</v>
      </c>
    </row>
    <row r="222" spans="1:81" s="10" customFormat="1" ht="25.15" customHeight="1" x14ac:dyDescent="0.2">
      <c r="A222" s="52" t="str">
        <f t="shared" si="133"/>
        <v/>
      </c>
      <c r="B222" s="157" t="e">
        <f t="shared" ca="1" si="103"/>
        <v>#VALUE!</v>
      </c>
      <c r="C222" s="157" t="e">
        <f t="shared" ca="1" si="104"/>
        <v>#VALUE!</v>
      </c>
      <c r="D222" s="29"/>
      <c r="E222" s="155" t="str">
        <f ca="1">IFERROR(INDIRECT(ADDRESS(MATCH(D222,CatModules!C:C,0),2,1,1,"CatModules")),"")</f>
        <v/>
      </c>
      <c r="F222" s="96"/>
      <c r="G222" s="156" t="str">
        <f ca="1">IFERROR(INDIRECT(ADDRESS(MATCH(CONCATENATE(E222,"-",F222),CatInt!K:K,0),3,1,1,"CatInt")),"")</f>
        <v/>
      </c>
      <c r="H222" s="45" t="str">
        <f>IF(F222="","",VLOOKUP(F222,#REF!,2,FALSE))</f>
        <v/>
      </c>
      <c r="I222" s="29"/>
      <c r="J222" s="155" t="e">
        <f t="shared" si="105"/>
        <v>#VALUE!</v>
      </c>
      <c r="K222" s="155" t="e">
        <f t="shared" si="106"/>
        <v>#VALUE!</v>
      </c>
      <c r="L222" s="153"/>
      <c r="M222" s="126"/>
      <c r="N222" s="151" t="e">
        <f ca="1">VLOOKUP(M222,CatProd!B:G,6,FALSE)</f>
        <v>#N/A</v>
      </c>
      <c r="O222" s="127"/>
      <c r="P222" s="175" t="e">
        <f ca="1">VLOOKUP(CONCATENATE(N222,"-",O222),CatProdSpec!H:I,2,FALSE)</f>
        <v>#N/A</v>
      </c>
      <c r="Q222" s="30"/>
      <c r="R222" s="149" t="str">
        <f>IFERROR(VLOOKUP(Q222,Setup!D$16:E$25,2,FALSE),"")</f>
        <v/>
      </c>
      <c r="S222" s="51" t="str">
        <f ca="1">IFERROR(IF(OR(I222="",VLOOKUP(I222,CatCostInp!$E$2:$K$88,7,FALSE)=0),"",VLOOKUP(I222,CatCostInp!$E$2:$K$88,7,FALSE)),"")</f>
        <v/>
      </c>
      <c r="T222" s="4" t="e">
        <f>VLOOKUP(U222,#REF!,2,FALSE)</f>
        <v>#REF!</v>
      </c>
      <c r="U222" s="30"/>
      <c r="V222" s="1" t="str">
        <f ca="1">IF(U222=Setup!$C$10,"Grant",IF(Pharmaceuticals!U222=Setup!$C$11,"Local",IF(Pharmaceuticals!U222=Setup!$C$12,"Other","")))</f>
        <v/>
      </c>
      <c r="W222" s="34"/>
      <c r="X222" s="148"/>
      <c r="Y222" s="33"/>
      <c r="Z222" s="36" t="str">
        <f t="shared" si="107"/>
        <v/>
      </c>
      <c r="AA222" s="35"/>
      <c r="AB222" s="32" t="str">
        <f t="shared" si="108"/>
        <v/>
      </c>
      <c r="AC222" s="34"/>
      <c r="AD222" s="32" t="str">
        <f t="shared" si="109"/>
        <v/>
      </c>
      <c r="AE222" s="34"/>
      <c r="AF222" s="36" t="str">
        <f t="shared" si="110"/>
        <v/>
      </c>
      <c r="AG222" s="36" t="str">
        <f t="shared" si="111"/>
        <v/>
      </c>
      <c r="AH222" s="36" t="str">
        <f t="shared" si="112"/>
        <v/>
      </c>
      <c r="AI222" s="55"/>
      <c r="AJ222" s="37"/>
      <c r="AK222" s="148"/>
      <c r="AL222" s="35"/>
      <c r="AM222" s="32" t="str">
        <f t="shared" si="113"/>
        <v/>
      </c>
      <c r="AN222" s="35"/>
      <c r="AO222" s="32" t="str">
        <f t="shared" si="114"/>
        <v/>
      </c>
      <c r="AP222" s="35"/>
      <c r="AQ222" s="32" t="str">
        <f t="shared" si="115"/>
        <v/>
      </c>
      <c r="AR222" s="34"/>
      <c r="AS222" s="36" t="str">
        <f t="shared" si="116"/>
        <v/>
      </c>
      <c r="AT222" s="36" t="str">
        <f t="shared" si="117"/>
        <v/>
      </c>
      <c r="AU222" s="36" t="str">
        <f t="shared" si="118"/>
        <v/>
      </c>
      <c r="AV222" s="55"/>
      <c r="AW222" s="34"/>
      <c r="AX222" s="148"/>
      <c r="AY222" s="34"/>
      <c r="AZ222" s="32" t="str">
        <f t="shared" si="119"/>
        <v/>
      </c>
      <c r="BA222" s="34"/>
      <c r="BB222" s="32" t="str">
        <f t="shared" si="120"/>
        <v/>
      </c>
      <c r="BC222" s="34"/>
      <c r="BD222" s="32" t="str">
        <f t="shared" si="121"/>
        <v/>
      </c>
      <c r="BE222" s="35"/>
      <c r="BF222" s="36" t="str">
        <f t="shared" si="122"/>
        <v/>
      </c>
      <c r="BG222" s="36" t="str">
        <f t="shared" si="123"/>
        <v/>
      </c>
      <c r="BH222" s="36" t="str">
        <f t="shared" si="124"/>
        <v/>
      </c>
      <c r="BI222" s="55"/>
      <c r="BJ222" s="34"/>
      <c r="BK222" s="148"/>
      <c r="BL222" s="34"/>
      <c r="BM222" s="32" t="str">
        <f t="shared" si="125"/>
        <v/>
      </c>
      <c r="BN222" s="34"/>
      <c r="BO222" s="32" t="str">
        <f t="shared" si="126"/>
        <v/>
      </c>
      <c r="BP222" s="34"/>
      <c r="BQ222" s="32" t="str">
        <f t="shared" si="127"/>
        <v/>
      </c>
      <c r="BR222" s="34"/>
      <c r="BS222" s="36" t="str">
        <f t="shared" si="128"/>
        <v/>
      </c>
      <c r="BT222" s="36" t="str">
        <f t="shared" si="129"/>
        <v/>
      </c>
      <c r="BU222" s="36" t="str">
        <f t="shared" si="130"/>
        <v/>
      </c>
      <c r="BV222" s="55"/>
      <c r="BW222" s="36" t="str">
        <f t="shared" si="131"/>
        <v/>
      </c>
      <c r="BX222" s="36" t="str">
        <f t="shared" si="132"/>
        <v/>
      </c>
      <c r="BY222" s="31"/>
      <c r="BZ222" s="38"/>
      <c r="CB222" s="120" t="e">
        <f t="shared" ca="1" si="101"/>
        <v>#VALUE!</v>
      </c>
      <c r="CC222" s="120" t="e">
        <f t="shared" ca="1" si="102"/>
        <v>#VALUE!</v>
      </c>
    </row>
    <row r="223" spans="1:81" s="10" customFormat="1" ht="25.15" customHeight="1" x14ac:dyDescent="0.2">
      <c r="A223" s="52" t="str">
        <f t="shared" si="133"/>
        <v/>
      </c>
      <c r="B223" s="157" t="e">
        <f t="shared" ca="1" si="103"/>
        <v>#VALUE!</v>
      </c>
      <c r="C223" s="157" t="e">
        <f t="shared" ca="1" si="104"/>
        <v>#VALUE!</v>
      </c>
      <c r="D223" s="29"/>
      <c r="E223" s="155" t="str">
        <f ca="1">IFERROR(INDIRECT(ADDRESS(MATCH(D223,CatModules!C:C,0),2,1,1,"CatModules")),"")</f>
        <v/>
      </c>
      <c r="F223" s="96"/>
      <c r="G223" s="156" t="str">
        <f ca="1">IFERROR(INDIRECT(ADDRESS(MATCH(CONCATENATE(E223,"-",F223),CatInt!K:K,0),3,1,1,"CatInt")),"")</f>
        <v/>
      </c>
      <c r="H223" s="45" t="str">
        <f>IF(F223="","",VLOOKUP(F223,#REF!,2,FALSE))</f>
        <v/>
      </c>
      <c r="I223" s="29"/>
      <c r="J223" s="155" t="e">
        <f t="shared" si="105"/>
        <v>#VALUE!</v>
      </c>
      <c r="K223" s="155" t="e">
        <f t="shared" si="106"/>
        <v>#VALUE!</v>
      </c>
      <c r="L223" s="153"/>
      <c r="M223" s="126"/>
      <c r="N223" s="151" t="e">
        <f ca="1">VLOOKUP(M223,CatProd!B:G,6,FALSE)</f>
        <v>#N/A</v>
      </c>
      <c r="O223" s="127"/>
      <c r="P223" s="175" t="e">
        <f ca="1">VLOOKUP(CONCATENATE(N223,"-",O223),CatProdSpec!H:I,2,FALSE)</f>
        <v>#N/A</v>
      </c>
      <c r="Q223" s="30"/>
      <c r="R223" s="149" t="str">
        <f>IFERROR(VLOOKUP(Q223,Setup!D$16:E$25,2,FALSE),"")</f>
        <v/>
      </c>
      <c r="S223" s="51" t="str">
        <f ca="1">IFERROR(IF(OR(I223="",VLOOKUP(I223,CatCostInp!$E$2:$K$88,7,FALSE)=0),"",VLOOKUP(I223,CatCostInp!$E$2:$K$88,7,FALSE)),"")</f>
        <v/>
      </c>
      <c r="T223" s="4" t="e">
        <f>VLOOKUP(U223,#REF!,2,FALSE)</f>
        <v>#REF!</v>
      </c>
      <c r="U223" s="30"/>
      <c r="V223" s="1" t="str">
        <f ca="1">IF(U223=Setup!$C$10,"Grant",IF(Pharmaceuticals!U223=Setup!$C$11,"Local",IF(Pharmaceuticals!U223=Setup!$C$12,"Other","")))</f>
        <v/>
      </c>
      <c r="W223" s="34"/>
      <c r="X223" s="148"/>
      <c r="Y223" s="33"/>
      <c r="Z223" s="36" t="str">
        <f t="shared" si="107"/>
        <v/>
      </c>
      <c r="AA223" s="35"/>
      <c r="AB223" s="32" t="str">
        <f t="shared" si="108"/>
        <v/>
      </c>
      <c r="AC223" s="34"/>
      <c r="AD223" s="32" t="str">
        <f t="shared" si="109"/>
        <v/>
      </c>
      <c r="AE223" s="34"/>
      <c r="AF223" s="36" t="str">
        <f t="shared" si="110"/>
        <v/>
      </c>
      <c r="AG223" s="36" t="str">
        <f t="shared" si="111"/>
        <v/>
      </c>
      <c r="AH223" s="36" t="str">
        <f t="shared" si="112"/>
        <v/>
      </c>
      <c r="AI223" s="55"/>
      <c r="AJ223" s="37"/>
      <c r="AK223" s="148"/>
      <c r="AL223" s="35"/>
      <c r="AM223" s="32" t="str">
        <f t="shared" si="113"/>
        <v/>
      </c>
      <c r="AN223" s="35"/>
      <c r="AO223" s="32" t="str">
        <f t="shared" si="114"/>
        <v/>
      </c>
      <c r="AP223" s="35"/>
      <c r="AQ223" s="32" t="str">
        <f t="shared" si="115"/>
        <v/>
      </c>
      <c r="AR223" s="34"/>
      <c r="AS223" s="36" t="str">
        <f t="shared" si="116"/>
        <v/>
      </c>
      <c r="AT223" s="36" t="str">
        <f t="shared" si="117"/>
        <v/>
      </c>
      <c r="AU223" s="36" t="str">
        <f t="shared" si="118"/>
        <v/>
      </c>
      <c r="AV223" s="55"/>
      <c r="AW223" s="34"/>
      <c r="AX223" s="148"/>
      <c r="AY223" s="34"/>
      <c r="AZ223" s="32" t="str">
        <f t="shared" si="119"/>
        <v/>
      </c>
      <c r="BA223" s="34"/>
      <c r="BB223" s="32" t="str">
        <f t="shared" si="120"/>
        <v/>
      </c>
      <c r="BC223" s="34"/>
      <c r="BD223" s="32" t="str">
        <f t="shared" si="121"/>
        <v/>
      </c>
      <c r="BE223" s="35"/>
      <c r="BF223" s="36" t="str">
        <f t="shared" si="122"/>
        <v/>
      </c>
      <c r="BG223" s="36" t="str">
        <f t="shared" si="123"/>
        <v/>
      </c>
      <c r="BH223" s="36" t="str">
        <f t="shared" si="124"/>
        <v/>
      </c>
      <c r="BI223" s="55"/>
      <c r="BJ223" s="34"/>
      <c r="BK223" s="148"/>
      <c r="BL223" s="34"/>
      <c r="BM223" s="32" t="str">
        <f t="shared" si="125"/>
        <v/>
      </c>
      <c r="BN223" s="34"/>
      <c r="BO223" s="32" t="str">
        <f t="shared" si="126"/>
        <v/>
      </c>
      <c r="BP223" s="34"/>
      <c r="BQ223" s="32" t="str">
        <f t="shared" si="127"/>
        <v/>
      </c>
      <c r="BR223" s="34"/>
      <c r="BS223" s="36" t="str">
        <f t="shared" si="128"/>
        <v/>
      </c>
      <c r="BT223" s="36" t="str">
        <f t="shared" si="129"/>
        <v/>
      </c>
      <c r="BU223" s="36" t="str">
        <f t="shared" si="130"/>
        <v/>
      </c>
      <c r="BV223" s="55"/>
      <c r="BW223" s="36" t="str">
        <f t="shared" si="131"/>
        <v/>
      </c>
      <c r="BX223" s="36" t="str">
        <f t="shared" si="132"/>
        <v/>
      </c>
      <c r="BY223" s="31"/>
      <c r="BZ223" s="38"/>
      <c r="CB223" s="120" t="e">
        <f t="shared" ca="1" si="101"/>
        <v>#VALUE!</v>
      </c>
      <c r="CC223" s="120" t="e">
        <f t="shared" ca="1" si="102"/>
        <v>#VALUE!</v>
      </c>
    </row>
    <row r="224" spans="1:81" s="10" customFormat="1" ht="25.15" customHeight="1" x14ac:dyDescent="0.2">
      <c r="A224" s="52" t="str">
        <f t="shared" si="133"/>
        <v/>
      </c>
      <c r="B224" s="157" t="e">
        <f t="shared" ca="1" si="103"/>
        <v>#VALUE!</v>
      </c>
      <c r="C224" s="157" t="e">
        <f t="shared" ca="1" si="104"/>
        <v>#VALUE!</v>
      </c>
      <c r="D224" s="29"/>
      <c r="E224" s="155" t="str">
        <f ca="1">IFERROR(INDIRECT(ADDRESS(MATCH(D224,CatModules!C:C,0),2,1,1,"CatModules")),"")</f>
        <v/>
      </c>
      <c r="F224" s="96"/>
      <c r="G224" s="156" t="str">
        <f ca="1">IFERROR(INDIRECT(ADDRESS(MATCH(CONCATENATE(E224,"-",F224),CatInt!K:K,0),3,1,1,"CatInt")),"")</f>
        <v/>
      </c>
      <c r="H224" s="45" t="str">
        <f>IF(F224="","",VLOOKUP(F224,#REF!,2,FALSE))</f>
        <v/>
      </c>
      <c r="I224" s="29"/>
      <c r="J224" s="155" t="e">
        <f t="shared" si="105"/>
        <v>#VALUE!</v>
      </c>
      <c r="K224" s="155" t="e">
        <f t="shared" si="106"/>
        <v>#VALUE!</v>
      </c>
      <c r="L224" s="153"/>
      <c r="M224" s="126"/>
      <c r="N224" s="151" t="e">
        <f ca="1">VLOOKUP(M224,CatProd!B:G,6,FALSE)</f>
        <v>#N/A</v>
      </c>
      <c r="O224" s="127"/>
      <c r="P224" s="175" t="e">
        <f ca="1">VLOOKUP(CONCATENATE(N224,"-",O224),CatProdSpec!H:I,2,FALSE)</f>
        <v>#N/A</v>
      </c>
      <c r="Q224" s="30"/>
      <c r="R224" s="149" t="str">
        <f>IFERROR(VLOOKUP(Q224,Setup!D$16:E$25,2,FALSE),"")</f>
        <v/>
      </c>
      <c r="S224" s="51" t="str">
        <f ca="1">IFERROR(IF(OR(I224="",VLOOKUP(I224,CatCostInp!$E$2:$K$88,7,FALSE)=0),"",VLOOKUP(I224,CatCostInp!$E$2:$K$88,7,FALSE)),"")</f>
        <v/>
      </c>
      <c r="T224" s="4" t="e">
        <f>VLOOKUP(U224,#REF!,2,FALSE)</f>
        <v>#REF!</v>
      </c>
      <c r="U224" s="30"/>
      <c r="V224" s="1" t="str">
        <f ca="1">IF(U224=Setup!$C$10,"Grant",IF(Pharmaceuticals!U224=Setup!$C$11,"Local",IF(Pharmaceuticals!U224=Setup!$C$12,"Other","")))</f>
        <v/>
      </c>
      <c r="W224" s="34"/>
      <c r="X224" s="148"/>
      <c r="Y224" s="33"/>
      <c r="Z224" s="36" t="str">
        <f t="shared" si="107"/>
        <v/>
      </c>
      <c r="AA224" s="35"/>
      <c r="AB224" s="32" t="str">
        <f t="shared" si="108"/>
        <v/>
      </c>
      <c r="AC224" s="34"/>
      <c r="AD224" s="32" t="str">
        <f t="shared" si="109"/>
        <v/>
      </c>
      <c r="AE224" s="34"/>
      <c r="AF224" s="36" t="str">
        <f t="shared" si="110"/>
        <v/>
      </c>
      <c r="AG224" s="36" t="str">
        <f t="shared" si="111"/>
        <v/>
      </c>
      <c r="AH224" s="36" t="str">
        <f t="shared" si="112"/>
        <v/>
      </c>
      <c r="AI224" s="55"/>
      <c r="AJ224" s="37"/>
      <c r="AK224" s="148"/>
      <c r="AL224" s="35"/>
      <c r="AM224" s="32" t="str">
        <f t="shared" si="113"/>
        <v/>
      </c>
      <c r="AN224" s="35"/>
      <c r="AO224" s="32" t="str">
        <f t="shared" si="114"/>
        <v/>
      </c>
      <c r="AP224" s="35"/>
      <c r="AQ224" s="32" t="str">
        <f t="shared" si="115"/>
        <v/>
      </c>
      <c r="AR224" s="34"/>
      <c r="AS224" s="36" t="str">
        <f t="shared" si="116"/>
        <v/>
      </c>
      <c r="AT224" s="36" t="str">
        <f t="shared" si="117"/>
        <v/>
      </c>
      <c r="AU224" s="36" t="str">
        <f t="shared" si="118"/>
        <v/>
      </c>
      <c r="AV224" s="55"/>
      <c r="AW224" s="34"/>
      <c r="AX224" s="148"/>
      <c r="AY224" s="34"/>
      <c r="AZ224" s="32" t="str">
        <f t="shared" si="119"/>
        <v/>
      </c>
      <c r="BA224" s="34"/>
      <c r="BB224" s="32" t="str">
        <f t="shared" si="120"/>
        <v/>
      </c>
      <c r="BC224" s="34"/>
      <c r="BD224" s="32" t="str">
        <f t="shared" si="121"/>
        <v/>
      </c>
      <c r="BE224" s="35"/>
      <c r="BF224" s="36" t="str">
        <f t="shared" si="122"/>
        <v/>
      </c>
      <c r="BG224" s="36" t="str">
        <f t="shared" si="123"/>
        <v/>
      </c>
      <c r="BH224" s="36" t="str">
        <f t="shared" si="124"/>
        <v/>
      </c>
      <c r="BI224" s="55"/>
      <c r="BJ224" s="34"/>
      <c r="BK224" s="148"/>
      <c r="BL224" s="34"/>
      <c r="BM224" s="32" t="str">
        <f t="shared" si="125"/>
        <v/>
      </c>
      <c r="BN224" s="34"/>
      <c r="BO224" s="32" t="str">
        <f t="shared" si="126"/>
        <v/>
      </c>
      <c r="BP224" s="34"/>
      <c r="BQ224" s="32" t="str">
        <f t="shared" si="127"/>
        <v/>
      </c>
      <c r="BR224" s="34"/>
      <c r="BS224" s="36" t="str">
        <f t="shared" si="128"/>
        <v/>
      </c>
      <c r="BT224" s="36" t="str">
        <f t="shared" si="129"/>
        <v/>
      </c>
      <c r="BU224" s="36" t="str">
        <f t="shared" si="130"/>
        <v/>
      </c>
      <c r="BV224" s="55"/>
      <c r="BW224" s="36" t="str">
        <f t="shared" si="131"/>
        <v/>
      </c>
      <c r="BX224" s="36" t="str">
        <f t="shared" si="132"/>
        <v/>
      </c>
      <c r="BY224" s="31"/>
      <c r="BZ224" s="38"/>
      <c r="CB224" s="120" t="e">
        <f t="shared" ca="1" si="101"/>
        <v>#VALUE!</v>
      </c>
      <c r="CC224" s="120" t="e">
        <f t="shared" ca="1" si="102"/>
        <v>#VALUE!</v>
      </c>
    </row>
    <row r="225" spans="1:81" s="10" customFormat="1" ht="25.15" customHeight="1" x14ac:dyDescent="0.2">
      <c r="A225" s="52" t="str">
        <f t="shared" si="133"/>
        <v/>
      </c>
      <c r="B225" s="157" t="e">
        <f t="shared" ca="1" si="103"/>
        <v>#VALUE!</v>
      </c>
      <c r="C225" s="157" t="e">
        <f t="shared" ca="1" si="104"/>
        <v>#VALUE!</v>
      </c>
      <c r="D225" s="29"/>
      <c r="E225" s="155" t="str">
        <f ca="1">IFERROR(INDIRECT(ADDRESS(MATCH(D225,CatModules!C:C,0),2,1,1,"CatModules")),"")</f>
        <v/>
      </c>
      <c r="F225" s="96"/>
      <c r="G225" s="156" t="str">
        <f ca="1">IFERROR(INDIRECT(ADDRESS(MATCH(CONCATENATE(E225,"-",F225),CatInt!K:K,0),3,1,1,"CatInt")),"")</f>
        <v/>
      </c>
      <c r="H225" s="45" t="str">
        <f>IF(F225="","",VLOOKUP(F225,#REF!,2,FALSE))</f>
        <v/>
      </c>
      <c r="I225" s="29"/>
      <c r="J225" s="155" t="e">
        <f t="shared" si="105"/>
        <v>#VALUE!</v>
      </c>
      <c r="K225" s="155" t="e">
        <f t="shared" si="106"/>
        <v>#VALUE!</v>
      </c>
      <c r="L225" s="153"/>
      <c r="M225" s="126"/>
      <c r="N225" s="151" t="e">
        <f ca="1">VLOOKUP(M225,CatProd!B:G,6,FALSE)</f>
        <v>#N/A</v>
      </c>
      <c r="O225" s="127"/>
      <c r="P225" s="175" t="e">
        <f ca="1">VLOOKUP(CONCATENATE(N225,"-",O225),CatProdSpec!H:I,2,FALSE)</f>
        <v>#N/A</v>
      </c>
      <c r="Q225" s="30"/>
      <c r="R225" s="149" t="str">
        <f>IFERROR(VLOOKUP(Q225,Setup!D$16:E$25,2,FALSE),"")</f>
        <v/>
      </c>
      <c r="S225" s="51" t="str">
        <f ca="1">IFERROR(IF(OR(I225="",VLOOKUP(I225,CatCostInp!$E$2:$K$88,7,FALSE)=0),"",VLOOKUP(I225,CatCostInp!$E$2:$K$88,7,FALSE)),"")</f>
        <v/>
      </c>
      <c r="T225" s="4" t="e">
        <f>VLOOKUP(U225,#REF!,2,FALSE)</f>
        <v>#REF!</v>
      </c>
      <c r="U225" s="30"/>
      <c r="V225" s="1" t="str">
        <f ca="1">IF(U225=Setup!$C$10,"Grant",IF(Pharmaceuticals!U225=Setup!$C$11,"Local",IF(Pharmaceuticals!U225=Setup!$C$12,"Other","")))</f>
        <v/>
      </c>
      <c r="W225" s="34"/>
      <c r="X225" s="148"/>
      <c r="Y225" s="33"/>
      <c r="Z225" s="36" t="str">
        <f t="shared" si="107"/>
        <v/>
      </c>
      <c r="AA225" s="35"/>
      <c r="AB225" s="32" t="str">
        <f t="shared" si="108"/>
        <v/>
      </c>
      <c r="AC225" s="34"/>
      <c r="AD225" s="32" t="str">
        <f t="shared" si="109"/>
        <v/>
      </c>
      <c r="AE225" s="34"/>
      <c r="AF225" s="36" t="str">
        <f t="shared" si="110"/>
        <v/>
      </c>
      <c r="AG225" s="36" t="str">
        <f t="shared" si="111"/>
        <v/>
      </c>
      <c r="AH225" s="36" t="str">
        <f t="shared" si="112"/>
        <v/>
      </c>
      <c r="AI225" s="55"/>
      <c r="AJ225" s="37"/>
      <c r="AK225" s="148"/>
      <c r="AL225" s="35"/>
      <c r="AM225" s="32" t="str">
        <f t="shared" si="113"/>
        <v/>
      </c>
      <c r="AN225" s="35"/>
      <c r="AO225" s="32" t="str">
        <f t="shared" si="114"/>
        <v/>
      </c>
      <c r="AP225" s="35"/>
      <c r="AQ225" s="32" t="str">
        <f t="shared" si="115"/>
        <v/>
      </c>
      <c r="AR225" s="34"/>
      <c r="AS225" s="36" t="str">
        <f t="shared" si="116"/>
        <v/>
      </c>
      <c r="AT225" s="36" t="str">
        <f t="shared" si="117"/>
        <v/>
      </c>
      <c r="AU225" s="36" t="str">
        <f t="shared" si="118"/>
        <v/>
      </c>
      <c r="AV225" s="55"/>
      <c r="AW225" s="34"/>
      <c r="AX225" s="148"/>
      <c r="AY225" s="34"/>
      <c r="AZ225" s="32" t="str">
        <f t="shared" si="119"/>
        <v/>
      </c>
      <c r="BA225" s="34"/>
      <c r="BB225" s="32" t="str">
        <f t="shared" si="120"/>
        <v/>
      </c>
      <c r="BC225" s="34"/>
      <c r="BD225" s="32" t="str">
        <f t="shared" si="121"/>
        <v/>
      </c>
      <c r="BE225" s="35"/>
      <c r="BF225" s="36" t="str">
        <f t="shared" si="122"/>
        <v/>
      </c>
      <c r="BG225" s="36" t="str">
        <f t="shared" si="123"/>
        <v/>
      </c>
      <c r="BH225" s="36" t="str">
        <f t="shared" si="124"/>
        <v/>
      </c>
      <c r="BI225" s="55"/>
      <c r="BJ225" s="34"/>
      <c r="BK225" s="148"/>
      <c r="BL225" s="34"/>
      <c r="BM225" s="32" t="str">
        <f t="shared" si="125"/>
        <v/>
      </c>
      <c r="BN225" s="34"/>
      <c r="BO225" s="32" t="str">
        <f t="shared" si="126"/>
        <v/>
      </c>
      <c r="BP225" s="34"/>
      <c r="BQ225" s="32" t="str">
        <f t="shared" si="127"/>
        <v/>
      </c>
      <c r="BR225" s="34"/>
      <c r="BS225" s="36" t="str">
        <f t="shared" si="128"/>
        <v/>
      </c>
      <c r="BT225" s="36" t="str">
        <f t="shared" si="129"/>
        <v/>
      </c>
      <c r="BU225" s="36" t="str">
        <f t="shared" si="130"/>
        <v/>
      </c>
      <c r="BV225" s="55"/>
      <c r="BW225" s="36" t="str">
        <f t="shared" si="131"/>
        <v/>
      </c>
      <c r="BX225" s="36" t="str">
        <f t="shared" si="132"/>
        <v/>
      </c>
      <c r="BY225" s="31"/>
      <c r="BZ225" s="38"/>
      <c r="CB225" s="120" t="e">
        <f t="shared" ca="1" si="101"/>
        <v>#VALUE!</v>
      </c>
      <c r="CC225" s="120" t="e">
        <f t="shared" ca="1" si="102"/>
        <v>#VALUE!</v>
      </c>
    </row>
    <row r="226" spans="1:81" s="10" customFormat="1" ht="25.15" customHeight="1" x14ac:dyDescent="0.2">
      <c r="A226" s="52" t="str">
        <f t="shared" si="133"/>
        <v/>
      </c>
      <c r="B226" s="157" t="e">
        <f t="shared" ca="1" si="103"/>
        <v>#VALUE!</v>
      </c>
      <c r="C226" s="157" t="e">
        <f t="shared" ca="1" si="104"/>
        <v>#VALUE!</v>
      </c>
      <c r="D226" s="29"/>
      <c r="E226" s="155" t="str">
        <f ca="1">IFERROR(INDIRECT(ADDRESS(MATCH(D226,CatModules!C:C,0),2,1,1,"CatModules")),"")</f>
        <v/>
      </c>
      <c r="F226" s="96"/>
      <c r="G226" s="156" t="str">
        <f ca="1">IFERROR(INDIRECT(ADDRESS(MATCH(CONCATENATE(E226,"-",F226),CatInt!K:K,0),3,1,1,"CatInt")),"")</f>
        <v/>
      </c>
      <c r="H226" s="45" t="str">
        <f>IF(F226="","",VLOOKUP(F226,#REF!,2,FALSE))</f>
        <v/>
      </c>
      <c r="I226" s="29"/>
      <c r="J226" s="155" t="e">
        <f t="shared" si="105"/>
        <v>#VALUE!</v>
      </c>
      <c r="K226" s="155" t="e">
        <f t="shared" si="106"/>
        <v>#VALUE!</v>
      </c>
      <c r="L226" s="153"/>
      <c r="M226" s="126"/>
      <c r="N226" s="151" t="e">
        <f ca="1">VLOOKUP(M226,CatProd!B:G,6,FALSE)</f>
        <v>#N/A</v>
      </c>
      <c r="O226" s="127"/>
      <c r="P226" s="175" t="e">
        <f ca="1">VLOOKUP(CONCATENATE(N226,"-",O226),CatProdSpec!H:I,2,FALSE)</f>
        <v>#N/A</v>
      </c>
      <c r="Q226" s="30"/>
      <c r="R226" s="149" t="str">
        <f>IFERROR(VLOOKUP(Q226,Setup!D$16:E$25,2,FALSE),"")</f>
        <v/>
      </c>
      <c r="S226" s="51" t="str">
        <f ca="1">IFERROR(IF(OR(I226="",VLOOKUP(I226,CatCostInp!$E$2:$K$88,7,FALSE)=0),"",VLOOKUP(I226,CatCostInp!$E$2:$K$88,7,FALSE)),"")</f>
        <v/>
      </c>
      <c r="T226" s="4" t="e">
        <f>VLOOKUP(U226,#REF!,2,FALSE)</f>
        <v>#REF!</v>
      </c>
      <c r="U226" s="30"/>
      <c r="V226" s="1" t="str">
        <f ca="1">IF(U226=Setup!$C$10,"Grant",IF(Pharmaceuticals!U226=Setup!$C$11,"Local",IF(Pharmaceuticals!U226=Setup!$C$12,"Other","")))</f>
        <v/>
      </c>
      <c r="W226" s="34"/>
      <c r="X226" s="148"/>
      <c r="Y226" s="33"/>
      <c r="Z226" s="36" t="str">
        <f t="shared" si="107"/>
        <v/>
      </c>
      <c r="AA226" s="35"/>
      <c r="AB226" s="32" t="str">
        <f t="shared" si="108"/>
        <v/>
      </c>
      <c r="AC226" s="34"/>
      <c r="AD226" s="32" t="str">
        <f t="shared" si="109"/>
        <v/>
      </c>
      <c r="AE226" s="34"/>
      <c r="AF226" s="36" t="str">
        <f t="shared" si="110"/>
        <v/>
      </c>
      <c r="AG226" s="36" t="str">
        <f t="shared" si="111"/>
        <v/>
      </c>
      <c r="AH226" s="36" t="str">
        <f t="shared" si="112"/>
        <v/>
      </c>
      <c r="AI226" s="55"/>
      <c r="AJ226" s="37"/>
      <c r="AK226" s="148"/>
      <c r="AL226" s="35"/>
      <c r="AM226" s="32" t="str">
        <f t="shared" si="113"/>
        <v/>
      </c>
      <c r="AN226" s="35"/>
      <c r="AO226" s="32" t="str">
        <f t="shared" si="114"/>
        <v/>
      </c>
      <c r="AP226" s="35"/>
      <c r="AQ226" s="32" t="str">
        <f t="shared" si="115"/>
        <v/>
      </c>
      <c r="AR226" s="34"/>
      <c r="AS226" s="36" t="str">
        <f t="shared" si="116"/>
        <v/>
      </c>
      <c r="AT226" s="36" t="str">
        <f t="shared" si="117"/>
        <v/>
      </c>
      <c r="AU226" s="36" t="str">
        <f t="shared" si="118"/>
        <v/>
      </c>
      <c r="AV226" s="55"/>
      <c r="AW226" s="34"/>
      <c r="AX226" s="148"/>
      <c r="AY226" s="34"/>
      <c r="AZ226" s="32" t="str">
        <f t="shared" si="119"/>
        <v/>
      </c>
      <c r="BA226" s="34"/>
      <c r="BB226" s="32" t="str">
        <f t="shared" si="120"/>
        <v/>
      </c>
      <c r="BC226" s="34"/>
      <c r="BD226" s="32" t="str">
        <f t="shared" si="121"/>
        <v/>
      </c>
      <c r="BE226" s="35"/>
      <c r="BF226" s="36" t="str">
        <f t="shared" si="122"/>
        <v/>
      </c>
      <c r="BG226" s="36" t="str">
        <f t="shared" si="123"/>
        <v/>
      </c>
      <c r="BH226" s="36" t="str">
        <f t="shared" si="124"/>
        <v/>
      </c>
      <c r="BI226" s="55"/>
      <c r="BJ226" s="34"/>
      <c r="BK226" s="148"/>
      <c r="BL226" s="34"/>
      <c r="BM226" s="32" t="str">
        <f t="shared" si="125"/>
        <v/>
      </c>
      <c r="BN226" s="34"/>
      <c r="BO226" s="32" t="str">
        <f t="shared" si="126"/>
        <v/>
      </c>
      <c r="BP226" s="34"/>
      <c r="BQ226" s="32" t="str">
        <f t="shared" si="127"/>
        <v/>
      </c>
      <c r="BR226" s="34"/>
      <c r="BS226" s="36" t="str">
        <f t="shared" si="128"/>
        <v/>
      </c>
      <c r="BT226" s="36" t="str">
        <f t="shared" si="129"/>
        <v/>
      </c>
      <c r="BU226" s="36" t="str">
        <f t="shared" si="130"/>
        <v/>
      </c>
      <c r="BV226" s="55"/>
      <c r="BW226" s="36" t="str">
        <f t="shared" si="131"/>
        <v/>
      </c>
      <c r="BX226" s="36" t="str">
        <f t="shared" si="132"/>
        <v/>
      </c>
      <c r="BY226" s="31"/>
      <c r="BZ226" s="38"/>
      <c r="CB226" s="120" t="e">
        <f t="shared" ca="1" si="101"/>
        <v>#VALUE!</v>
      </c>
      <c r="CC226" s="120" t="e">
        <f t="shared" ca="1" si="102"/>
        <v>#VALUE!</v>
      </c>
    </row>
    <row r="227" spans="1:81" s="10" customFormat="1" ht="25.15" customHeight="1" x14ac:dyDescent="0.2">
      <c r="A227" s="52" t="str">
        <f t="shared" si="133"/>
        <v/>
      </c>
      <c r="B227" s="157" t="e">
        <f t="shared" ca="1" si="103"/>
        <v>#VALUE!</v>
      </c>
      <c r="C227" s="157" t="e">
        <f t="shared" ca="1" si="104"/>
        <v>#VALUE!</v>
      </c>
      <c r="D227" s="29"/>
      <c r="E227" s="155" t="str">
        <f ca="1">IFERROR(INDIRECT(ADDRESS(MATCH(D227,CatModules!C:C,0),2,1,1,"CatModules")),"")</f>
        <v/>
      </c>
      <c r="F227" s="96"/>
      <c r="G227" s="156" t="str">
        <f ca="1">IFERROR(INDIRECT(ADDRESS(MATCH(CONCATENATE(E227,"-",F227),CatInt!K:K,0),3,1,1,"CatInt")),"")</f>
        <v/>
      </c>
      <c r="H227" s="45" t="str">
        <f>IF(F227="","",VLOOKUP(F227,#REF!,2,FALSE))</f>
        <v/>
      </c>
      <c r="I227" s="29"/>
      <c r="J227" s="155" t="e">
        <f t="shared" si="105"/>
        <v>#VALUE!</v>
      </c>
      <c r="K227" s="155" t="e">
        <f t="shared" si="106"/>
        <v>#VALUE!</v>
      </c>
      <c r="L227" s="153"/>
      <c r="M227" s="126"/>
      <c r="N227" s="151" t="e">
        <f ca="1">VLOOKUP(M227,CatProd!B:G,6,FALSE)</f>
        <v>#N/A</v>
      </c>
      <c r="O227" s="127"/>
      <c r="P227" s="175" t="e">
        <f ca="1">VLOOKUP(CONCATENATE(N227,"-",O227),CatProdSpec!H:I,2,FALSE)</f>
        <v>#N/A</v>
      </c>
      <c r="Q227" s="30"/>
      <c r="R227" s="149" t="str">
        <f>IFERROR(VLOOKUP(Q227,Setup!D$16:E$25,2,FALSE),"")</f>
        <v/>
      </c>
      <c r="S227" s="51" t="str">
        <f ca="1">IFERROR(IF(OR(I227="",VLOOKUP(I227,CatCostInp!$E$2:$K$88,7,FALSE)=0),"",VLOOKUP(I227,CatCostInp!$E$2:$K$88,7,FALSE)),"")</f>
        <v/>
      </c>
      <c r="T227" s="4" t="e">
        <f>VLOOKUP(U227,#REF!,2,FALSE)</f>
        <v>#REF!</v>
      </c>
      <c r="U227" s="30"/>
      <c r="V227" s="1" t="str">
        <f ca="1">IF(U227=Setup!$C$10,"Grant",IF(Pharmaceuticals!U227=Setup!$C$11,"Local",IF(Pharmaceuticals!U227=Setup!$C$12,"Other","")))</f>
        <v/>
      </c>
      <c r="W227" s="34"/>
      <c r="X227" s="148"/>
      <c r="Y227" s="33"/>
      <c r="Z227" s="36" t="str">
        <f t="shared" si="107"/>
        <v/>
      </c>
      <c r="AA227" s="35"/>
      <c r="AB227" s="32" t="str">
        <f t="shared" si="108"/>
        <v/>
      </c>
      <c r="AC227" s="34"/>
      <c r="AD227" s="32" t="str">
        <f t="shared" si="109"/>
        <v/>
      </c>
      <c r="AE227" s="34"/>
      <c r="AF227" s="36" t="str">
        <f t="shared" si="110"/>
        <v/>
      </c>
      <c r="AG227" s="36" t="str">
        <f t="shared" si="111"/>
        <v/>
      </c>
      <c r="AH227" s="36" t="str">
        <f t="shared" si="112"/>
        <v/>
      </c>
      <c r="AI227" s="55"/>
      <c r="AJ227" s="37"/>
      <c r="AK227" s="148"/>
      <c r="AL227" s="35"/>
      <c r="AM227" s="32" t="str">
        <f t="shared" si="113"/>
        <v/>
      </c>
      <c r="AN227" s="35"/>
      <c r="AO227" s="32" t="str">
        <f t="shared" si="114"/>
        <v/>
      </c>
      <c r="AP227" s="35"/>
      <c r="AQ227" s="32" t="str">
        <f t="shared" si="115"/>
        <v/>
      </c>
      <c r="AR227" s="34"/>
      <c r="AS227" s="36" t="str">
        <f t="shared" si="116"/>
        <v/>
      </c>
      <c r="AT227" s="36" t="str">
        <f t="shared" si="117"/>
        <v/>
      </c>
      <c r="AU227" s="36" t="str">
        <f t="shared" si="118"/>
        <v/>
      </c>
      <c r="AV227" s="55"/>
      <c r="AW227" s="34"/>
      <c r="AX227" s="148"/>
      <c r="AY227" s="34"/>
      <c r="AZ227" s="32" t="str">
        <f t="shared" si="119"/>
        <v/>
      </c>
      <c r="BA227" s="34"/>
      <c r="BB227" s="32" t="str">
        <f t="shared" si="120"/>
        <v/>
      </c>
      <c r="BC227" s="34"/>
      <c r="BD227" s="32" t="str">
        <f t="shared" si="121"/>
        <v/>
      </c>
      <c r="BE227" s="35"/>
      <c r="BF227" s="36" t="str">
        <f t="shared" si="122"/>
        <v/>
      </c>
      <c r="BG227" s="36" t="str">
        <f t="shared" si="123"/>
        <v/>
      </c>
      <c r="BH227" s="36" t="str">
        <f t="shared" si="124"/>
        <v/>
      </c>
      <c r="BI227" s="55"/>
      <c r="BJ227" s="34"/>
      <c r="BK227" s="148"/>
      <c r="BL227" s="34"/>
      <c r="BM227" s="32" t="str">
        <f t="shared" si="125"/>
        <v/>
      </c>
      <c r="BN227" s="34"/>
      <c r="BO227" s="32" t="str">
        <f t="shared" si="126"/>
        <v/>
      </c>
      <c r="BP227" s="34"/>
      <c r="BQ227" s="32" t="str">
        <f t="shared" si="127"/>
        <v/>
      </c>
      <c r="BR227" s="34"/>
      <c r="BS227" s="36" t="str">
        <f t="shared" si="128"/>
        <v/>
      </c>
      <c r="BT227" s="36" t="str">
        <f t="shared" si="129"/>
        <v/>
      </c>
      <c r="BU227" s="36" t="str">
        <f t="shared" si="130"/>
        <v/>
      </c>
      <c r="BV227" s="55"/>
      <c r="BW227" s="36" t="str">
        <f t="shared" si="131"/>
        <v/>
      </c>
      <c r="BX227" s="36" t="str">
        <f t="shared" si="132"/>
        <v/>
      </c>
      <c r="BY227" s="31"/>
      <c r="BZ227" s="38"/>
      <c r="CB227" s="120" t="e">
        <f t="shared" ca="1" si="101"/>
        <v>#VALUE!</v>
      </c>
      <c r="CC227" s="120" t="e">
        <f t="shared" ca="1" si="102"/>
        <v>#VALUE!</v>
      </c>
    </row>
    <row r="228" spans="1:81" s="10" customFormat="1" ht="25.15" customHeight="1" x14ac:dyDescent="0.2">
      <c r="A228" s="52" t="str">
        <f t="shared" si="133"/>
        <v/>
      </c>
      <c r="B228" s="157" t="e">
        <f t="shared" ca="1" si="103"/>
        <v>#VALUE!</v>
      </c>
      <c r="C228" s="157" t="e">
        <f t="shared" ca="1" si="104"/>
        <v>#VALUE!</v>
      </c>
      <c r="D228" s="29"/>
      <c r="E228" s="155" t="str">
        <f ca="1">IFERROR(INDIRECT(ADDRESS(MATCH(D228,CatModules!C:C,0),2,1,1,"CatModules")),"")</f>
        <v/>
      </c>
      <c r="F228" s="96"/>
      <c r="G228" s="156" t="str">
        <f ca="1">IFERROR(INDIRECT(ADDRESS(MATCH(CONCATENATE(E228,"-",F228),CatInt!K:K,0),3,1,1,"CatInt")),"")</f>
        <v/>
      </c>
      <c r="H228" s="45" t="str">
        <f>IF(F228="","",VLOOKUP(F228,#REF!,2,FALSE))</f>
        <v/>
      </c>
      <c r="I228" s="29"/>
      <c r="J228" s="155" t="e">
        <f t="shared" si="105"/>
        <v>#VALUE!</v>
      </c>
      <c r="K228" s="155" t="e">
        <f t="shared" si="106"/>
        <v>#VALUE!</v>
      </c>
      <c r="L228" s="153"/>
      <c r="M228" s="126"/>
      <c r="N228" s="151" t="e">
        <f ca="1">VLOOKUP(M228,CatProd!B:G,6,FALSE)</f>
        <v>#N/A</v>
      </c>
      <c r="O228" s="127"/>
      <c r="P228" s="175" t="e">
        <f ca="1">VLOOKUP(CONCATENATE(N228,"-",O228),CatProdSpec!H:I,2,FALSE)</f>
        <v>#N/A</v>
      </c>
      <c r="Q228" s="30"/>
      <c r="R228" s="149" t="str">
        <f>IFERROR(VLOOKUP(Q228,Setup!D$16:E$25,2,FALSE),"")</f>
        <v/>
      </c>
      <c r="S228" s="51" t="str">
        <f ca="1">IFERROR(IF(OR(I228="",VLOOKUP(I228,CatCostInp!$E$2:$K$88,7,FALSE)=0),"",VLOOKUP(I228,CatCostInp!$E$2:$K$88,7,FALSE)),"")</f>
        <v/>
      </c>
      <c r="T228" s="4" t="e">
        <f>VLOOKUP(U228,#REF!,2,FALSE)</f>
        <v>#REF!</v>
      </c>
      <c r="U228" s="30"/>
      <c r="V228" s="1" t="str">
        <f ca="1">IF(U228=Setup!$C$10,"Grant",IF(Pharmaceuticals!U228=Setup!$C$11,"Local",IF(Pharmaceuticals!U228=Setup!$C$12,"Other","")))</f>
        <v/>
      </c>
      <c r="W228" s="34"/>
      <c r="X228" s="148"/>
      <c r="Y228" s="33"/>
      <c r="Z228" s="36" t="str">
        <f t="shared" si="107"/>
        <v/>
      </c>
      <c r="AA228" s="35"/>
      <c r="AB228" s="32" t="str">
        <f t="shared" si="108"/>
        <v/>
      </c>
      <c r="AC228" s="34"/>
      <c r="AD228" s="32" t="str">
        <f t="shared" si="109"/>
        <v/>
      </c>
      <c r="AE228" s="34"/>
      <c r="AF228" s="36" t="str">
        <f t="shared" si="110"/>
        <v/>
      </c>
      <c r="AG228" s="36" t="str">
        <f t="shared" si="111"/>
        <v/>
      </c>
      <c r="AH228" s="36" t="str">
        <f t="shared" si="112"/>
        <v/>
      </c>
      <c r="AI228" s="55"/>
      <c r="AJ228" s="37"/>
      <c r="AK228" s="148"/>
      <c r="AL228" s="35"/>
      <c r="AM228" s="32" t="str">
        <f t="shared" si="113"/>
        <v/>
      </c>
      <c r="AN228" s="35"/>
      <c r="AO228" s="32" t="str">
        <f t="shared" si="114"/>
        <v/>
      </c>
      <c r="AP228" s="35"/>
      <c r="AQ228" s="32" t="str">
        <f t="shared" si="115"/>
        <v/>
      </c>
      <c r="AR228" s="34"/>
      <c r="AS228" s="36" t="str">
        <f t="shared" si="116"/>
        <v/>
      </c>
      <c r="AT228" s="36" t="str">
        <f t="shared" si="117"/>
        <v/>
      </c>
      <c r="AU228" s="36" t="str">
        <f t="shared" si="118"/>
        <v/>
      </c>
      <c r="AV228" s="55"/>
      <c r="AW228" s="34"/>
      <c r="AX228" s="148"/>
      <c r="AY228" s="34"/>
      <c r="AZ228" s="32" t="str">
        <f t="shared" si="119"/>
        <v/>
      </c>
      <c r="BA228" s="34"/>
      <c r="BB228" s="32" t="str">
        <f t="shared" si="120"/>
        <v/>
      </c>
      <c r="BC228" s="34"/>
      <c r="BD228" s="32" t="str">
        <f t="shared" si="121"/>
        <v/>
      </c>
      <c r="BE228" s="35"/>
      <c r="BF228" s="36" t="str">
        <f t="shared" si="122"/>
        <v/>
      </c>
      <c r="BG228" s="36" t="str">
        <f t="shared" si="123"/>
        <v/>
      </c>
      <c r="BH228" s="36" t="str">
        <f t="shared" si="124"/>
        <v/>
      </c>
      <c r="BI228" s="55"/>
      <c r="BJ228" s="34"/>
      <c r="BK228" s="148"/>
      <c r="BL228" s="34"/>
      <c r="BM228" s="32" t="str">
        <f t="shared" si="125"/>
        <v/>
      </c>
      <c r="BN228" s="34"/>
      <c r="BO228" s="32" t="str">
        <f t="shared" si="126"/>
        <v/>
      </c>
      <c r="BP228" s="34"/>
      <c r="BQ228" s="32" t="str">
        <f t="shared" si="127"/>
        <v/>
      </c>
      <c r="BR228" s="34"/>
      <c r="BS228" s="36" t="str">
        <f t="shared" si="128"/>
        <v/>
      </c>
      <c r="BT228" s="36" t="str">
        <f t="shared" si="129"/>
        <v/>
      </c>
      <c r="BU228" s="36" t="str">
        <f t="shared" si="130"/>
        <v/>
      </c>
      <c r="BV228" s="55"/>
      <c r="BW228" s="36" t="str">
        <f t="shared" si="131"/>
        <v/>
      </c>
      <c r="BX228" s="36" t="str">
        <f t="shared" si="132"/>
        <v/>
      </c>
      <c r="BY228" s="31"/>
      <c r="BZ228" s="38"/>
      <c r="CB228" s="120" t="e">
        <f t="shared" ca="1" si="101"/>
        <v>#VALUE!</v>
      </c>
      <c r="CC228" s="120" t="e">
        <f t="shared" ca="1" si="102"/>
        <v>#VALUE!</v>
      </c>
    </row>
    <row r="229" spans="1:81" s="10" customFormat="1" ht="25.15" customHeight="1" x14ac:dyDescent="0.2">
      <c r="A229" s="52" t="str">
        <f t="shared" si="133"/>
        <v/>
      </c>
      <c r="B229" s="157" t="e">
        <f t="shared" ca="1" si="103"/>
        <v>#VALUE!</v>
      </c>
      <c r="C229" s="157" t="e">
        <f t="shared" ca="1" si="104"/>
        <v>#VALUE!</v>
      </c>
      <c r="D229" s="29"/>
      <c r="E229" s="155" t="str">
        <f ca="1">IFERROR(INDIRECT(ADDRESS(MATCH(D229,CatModules!C:C,0),2,1,1,"CatModules")),"")</f>
        <v/>
      </c>
      <c r="F229" s="96"/>
      <c r="G229" s="156" t="str">
        <f ca="1">IFERROR(INDIRECT(ADDRESS(MATCH(CONCATENATE(E229,"-",F229),CatInt!K:K,0),3,1,1,"CatInt")),"")</f>
        <v/>
      </c>
      <c r="H229" s="45" t="str">
        <f>IF(F229="","",VLOOKUP(F229,#REF!,2,FALSE))</f>
        <v/>
      </c>
      <c r="I229" s="29"/>
      <c r="J229" s="155" t="e">
        <f t="shared" si="105"/>
        <v>#VALUE!</v>
      </c>
      <c r="K229" s="155" t="e">
        <f t="shared" si="106"/>
        <v>#VALUE!</v>
      </c>
      <c r="L229" s="153"/>
      <c r="M229" s="126"/>
      <c r="N229" s="151" t="e">
        <f ca="1">VLOOKUP(M229,CatProd!B:G,6,FALSE)</f>
        <v>#N/A</v>
      </c>
      <c r="O229" s="127"/>
      <c r="P229" s="175" t="e">
        <f ca="1">VLOOKUP(CONCATENATE(N229,"-",O229),CatProdSpec!H:I,2,FALSE)</f>
        <v>#N/A</v>
      </c>
      <c r="Q229" s="30"/>
      <c r="R229" s="149" t="str">
        <f>IFERROR(VLOOKUP(Q229,Setup!D$16:E$25,2,FALSE),"")</f>
        <v/>
      </c>
      <c r="S229" s="51" t="str">
        <f ca="1">IFERROR(IF(OR(I229="",VLOOKUP(I229,CatCostInp!$E$2:$K$88,7,FALSE)=0),"",VLOOKUP(I229,CatCostInp!$E$2:$K$88,7,FALSE)),"")</f>
        <v/>
      </c>
      <c r="T229" s="4" t="e">
        <f>VLOOKUP(U229,#REF!,2,FALSE)</f>
        <v>#REF!</v>
      </c>
      <c r="U229" s="30"/>
      <c r="V229" s="1" t="str">
        <f ca="1">IF(U229=Setup!$C$10,"Grant",IF(Pharmaceuticals!U229=Setup!$C$11,"Local",IF(Pharmaceuticals!U229=Setup!$C$12,"Other","")))</f>
        <v/>
      </c>
      <c r="W229" s="34"/>
      <c r="X229" s="148"/>
      <c r="Y229" s="33"/>
      <c r="Z229" s="36" t="str">
        <f t="shared" si="107"/>
        <v/>
      </c>
      <c r="AA229" s="35"/>
      <c r="AB229" s="32" t="str">
        <f t="shared" si="108"/>
        <v/>
      </c>
      <c r="AC229" s="34"/>
      <c r="AD229" s="32" t="str">
        <f t="shared" si="109"/>
        <v/>
      </c>
      <c r="AE229" s="34"/>
      <c r="AF229" s="36" t="str">
        <f t="shared" si="110"/>
        <v/>
      </c>
      <c r="AG229" s="36" t="str">
        <f t="shared" si="111"/>
        <v/>
      </c>
      <c r="AH229" s="36" t="str">
        <f t="shared" si="112"/>
        <v/>
      </c>
      <c r="AI229" s="55"/>
      <c r="AJ229" s="37"/>
      <c r="AK229" s="148"/>
      <c r="AL229" s="35"/>
      <c r="AM229" s="32" t="str">
        <f t="shared" si="113"/>
        <v/>
      </c>
      <c r="AN229" s="35"/>
      <c r="AO229" s="32" t="str">
        <f t="shared" si="114"/>
        <v/>
      </c>
      <c r="AP229" s="35"/>
      <c r="AQ229" s="32" t="str">
        <f t="shared" si="115"/>
        <v/>
      </c>
      <c r="AR229" s="34"/>
      <c r="AS229" s="36" t="str">
        <f t="shared" si="116"/>
        <v/>
      </c>
      <c r="AT229" s="36" t="str">
        <f t="shared" si="117"/>
        <v/>
      </c>
      <c r="AU229" s="36" t="str">
        <f t="shared" si="118"/>
        <v/>
      </c>
      <c r="AV229" s="55"/>
      <c r="AW229" s="34"/>
      <c r="AX229" s="148"/>
      <c r="AY229" s="34"/>
      <c r="AZ229" s="32" t="str">
        <f t="shared" si="119"/>
        <v/>
      </c>
      <c r="BA229" s="34"/>
      <c r="BB229" s="32" t="str">
        <f t="shared" si="120"/>
        <v/>
      </c>
      <c r="BC229" s="34"/>
      <c r="BD229" s="32" t="str">
        <f t="shared" si="121"/>
        <v/>
      </c>
      <c r="BE229" s="35"/>
      <c r="BF229" s="36" t="str">
        <f t="shared" si="122"/>
        <v/>
      </c>
      <c r="BG229" s="36" t="str">
        <f t="shared" si="123"/>
        <v/>
      </c>
      <c r="BH229" s="36" t="str">
        <f t="shared" si="124"/>
        <v/>
      </c>
      <c r="BI229" s="55"/>
      <c r="BJ229" s="34"/>
      <c r="BK229" s="148"/>
      <c r="BL229" s="34"/>
      <c r="BM229" s="32" t="str">
        <f t="shared" si="125"/>
        <v/>
      </c>
      <c r="BN229" s="34"/>
      <c r="BO229" s="32" t="str">
        <f t="shared" si="126"/>
        <v/>
      </c>
      <c r="BP229" s="34"/>
      <c r="BQ229" s="32" t="str">
        <f t="shared" si="127"/>
        <v/>
      </c>
      <c r="BR229" s="34"/>
      <c r="BS229" s="36" t="str">
        <f t="shared" si="128"/>
        <v/>
      </c>
      <c r="BT229" s="36" t="str">
        <f t="shared" si="129"/>
        <v/>
      </c>
      <c r="BU229" s="36" t="str">
        <f t="shared" si="130"/>
        <v/>
      </c>
      <c r="BV229" s="55"/>
      <c r="BW229" s="36" t="str">
        <f t="shared" si="131"/>
        <v/>
      </c>
      <c r="BX229" s="36" t="str">
        <f t="shared" si="132"/>
        <v/>
      </c>
      <c r="BY229" s="31"/>
      <c r="BZ229" s="38"/>
      <c r="CB229" s="120" t="e">
        <f t="shared" ca="1" si="101"/>
        <v>#VALUE!</v>
      </c>
      <c r="CC229" s="120" t="e">
        <f t="shared" ca="1" si="102"/>
        <v>#VALUE!</v>
      </c>
    </row>
    <row r="230" spans="1:81" s="10" customFormat="1" ht="25.15" customHeight="1" x14ac:dyDescent="0.2">
      <c r="A230" s="52" t="str">
        <f t="shared" si="133"/>
        <v/>
      </c>
      <c r="B230" s="157" t="e">
        <f t="shared" ca="1" si="103"/>
        <v>#VALUE!</v>
      </c>
      <c r="C230" s="157" t="e">
        <f t="shared" ca="1" si="104"/>
        <v>#VALUE!</v>
      </c>
      <c r="D230" s="29"/>
      <c r="E230" s="155" t="str">
        <f ca="1">IFERROR(INDIRECT(ADDRESS(MATCH(D230,CatModules!C:C,0),2,1,1,"CatModules")),"")</f>
        <v/>
      </c>
      <c r="F230" s="96"/>
      <c r="G230" s="156" t="str">
        <f ca="1">IFERROR(INDIRECT(ADDRESS(MATCH(CONCATENATE(E230,"-",F230),CatInt!K:K,0),3,1,1,"CatInt")),"")</f>
        <v/>
      </c>
      <c r="H230" s="45" t="str">
        <f>IF(F230="","",VLOOKUP(F230,#REF!,2,FALSE))</f>
        <v/>
      </c>
      <c r="I230" s="29"/>
      <c r="J230" s="155" t="e">
        <f t="shared" si="105"/>
        <v>#VALUE!</v>
      </c>
      <c r="K230" s="155" t="e">
        <f t="shared" si="106"/>
        <v>#VALUE!</v>
      </c>
      <c r="L230" s="153"/>
      <c r="M230" s="126"/>
      <c r="N230" s="151" t="e">
        <f ca="1">VLOOKUP(M230,CatProd!B:G,6,FALSE)</f>
        <v>#N/A</v>
      </c>
      <c r="O230" s="127"/>
      <c r="P230" s="175" t="e">
        <f ca="1">VLOOKUP(CONCATENATE(N230,"-",O230),CatProdSpec!H:I,2,FALSE)</f>
        <v>#N/A</v>
      </c>
      <c r="Q230" s="30"/>
      <c r="R230" s="149" t="str">
        <f>IFERROR(VLOOKUP(Q230,Setup!D$16:E$25,2,FALSE),"")</f>
        <v/>
      </c>
      <c r="S230" s="51" t="str">
        <f ca="1">IFERROR(IF(OR(I230="",VLOOKUP(I230,CatCostInp!$E$2:$K$88,7,FALSE)=0),"",VLOOKUP(I230,CatCostInp!$E$2:$K$88,7,FALSE)),"")</f>
        <v/>
      </c>
      <c r="T230" s="4" t="e">
        <f>VLOOKUP(U230,#REF!,2,FALSE)</f>
        <v>#REF!</v>
      </c>
      <c r="U230" s="30"/>
      <c r="V230" s="1" t="str">
        <f ca="1">IF(U230=Setup!$C$10,"Grant",IF(Pharmaceuticals!U230=Setup!$C$11,"Local",IF(Pharmaceuticals!U230=Setup!$C$12,"Other","")))</f>
        <v/>
      </c>
      <c r="W230" s="34"/>
      <c r="X230" s="148"/>
      <c r="Y230" s="33"/>
      <c r="Z230" s="36" t="str">
        <f t="shared" si="107"/>
        <v/>
      </c>
      <c r="AA230" s="35"/>
      <c r="AB230" s="32" t="str">
        <f t="shared" si="108"/>
        <v/>
      </c>
      <c r="AC230" s="34"/>
      <c r="AD230" s="32" t="str">
        <f t="shared" si="109"/>
        <v/>
      </c>
      <c r="AE230" s="34"/>
      <c r="AF230" s="36" t="str">
        <f t="shared" si="110"/>
        <v/>
      </c>
      <c r="AG230" s="36" t="str">
        <f t="shared" si="111"/>
        <v/>
      </c>
      <c r="AH230" s="36" t="str">
        <f t="shared" si="112"/>
        <v/>
      </c>
      <c r="AI230" s="55"/>
      <c r="AJ230" s="37"/>
      <c r="AK230" s="148"/>
      <c r="AL230" s="35"/>
      <c r="AM230" s="32" t="str">
        <f t="shared" si="113"/>
        <v/>
      </c>
      <c r="AN230" s="35"/>
      <c r="AO230" s="32" t="str">
        <f t="shared" si="114"/>
        <v/>
      </c>
      <c r="AP230" s="35"/>
      <c r="AQ230" s="32" t="str">
        <f t="shared" si="115"/>
        <v/>
      </c>
      <c r="AR230" s="34"/>
      <c r="AS230" s="36" t="str">
        <f t="shared" si="116"/>
        <v/>
      </c>
      <c r="AT230" s="36" t="str">
        <f t="shared" si="117"/>
        <v/>
      </c>
      <c r="AU230" s="36" t="str">
        <f t="shared" si="118"/>
        <v/>
      </c>
      <c r="AV230" s="55"/>
      <c r="AW230" s="34"/>
      <c r="AX230" s="148"/>
      <c r="AY230" s="34"/>
      <c r="AZ230" s="32" t="str">
        <f t="shared" si="119"/>
        <v/>
      </c>
      <c r="BA230" s="34"/>
      <c r="BB230" s="32" t="str">
        <f t="shared" si="120"/>
        <v/>
      </c>
      <c r="BC230" s="34"/>
      <c r="BD230" s="32" t="str">
        <f t="shared" si="121"/>
        <v/>
      </c>
      <c r="BE230" s="35"/>
      <c r="BF230" s="36" t="str">
        <f t="shared" si="122"/>
        <v/>
      </c>
      <c r="BG230" s="36" t="str">
        <f t="shared" si="123"/>
        <v/>
      </c>
      <c r="BH230" s="36" t="str">
        <f t="shared" si="124"/>
        <v/>
      </c>
      <c r="BI230" s="55"/>
      <c r="BJ230" s="34"/>
      <c r="BK230" s="148"/>
      <c r="BL230" s="34"/>
      <c r="BM230" s="32" t="str">
        <f t="shared" si="125"/>
        <v/>
      </c>
      <c r="BN230" s="34"/>
      <c r="BO230" s="32" t="str">
        <f t="shared" si="126"/>
        <v/>
      </c>
      <c r="BP230" s="34"/>
      <c r="BQ230" s="32" t="str">
        <f t="shared" si="127"/>
        <v/>
      </c>
      <c r="BR230" s="34"/>
      <c r="BS230" s="36" t="str">
        <f t="shared" si="128"/>
        <v/>
      </c>
      <c r="BT230" s="36" t="str">
        <f t="shared" si="129"/>
        <v/>
      </c>
      <c r="BU230" s="36" t="str">
        <f t="shared" si="130"/>
        <v/>
      </c>
      <c r="BV230" s="55"/>
      <c r="BW230" s="36" t="str">
        <f t="shared" si="131"/>
        <v/>
      </c>
      <c r="BX230" s="36" t="str">
        <f t="shared" si="132"/>
        <v/>
      </c>
      <c r="BY230" s="31"/>
      <c r="BZ230" s="38"/>
      <c r="CB230" s="120" t="e">
        <f t="shared" ca="1" si="101"/>
        <v>#VALUE!</v>
      </c>
      <c r="CC230" s="120" t="e">
        <f t="shared" ca="1" si="102"/>
        <v>#VALUE!</v>
      </c>
    </row>
    <row r="231" spans="1:81" s="10" customFormat="1" ht="25.15" customHeight="1" x14ac:dyDescent="0.2">
      <c r="A231" s="52" t="str">
        <f t="shared" si="133"/>
        <v/>
      </c>
      <c r="B231" s="157" t="e">
        <f t="shared" ca="1" si="103"/>
        <v>#VALUE!</v>
      </c>
      <c r="C231" s="157" t="e">
        <f t="shared" ca="1" si="104"/>
        <v>#VALUE!</v>
      </c>
      <c r="D231" s="29"/>
      <c r="E231" s="155" t="str">
        <f ca="1">IFERROR(INDIRECT(ADDRESS(MATCH(D231,CatModules!C:C,0),2,1,1,"CatModules")),"")</f>
        <v/>
      </c>
      <c r="F231" s="96"/>
      <c r="G231" s="156" t="str">
        <f ca="1">IFERROR(INDIRECT(ADDRESS(MATCH(CONCATENATE(E231,"-",F231),CatInt!K:K,0),3,1,1,"CatInt")),"")</f>
        <v/>
      </c>
      <c r="H231" s="45" t="str">
        <f>IF(F231="","",VLOOKUP(F231,#REF!,2,FALSE))</f>
        <v/>
      </c>
      <c r="I231" s="29"/>
      <c r="J231" s="155" t="e">
        <f t="shared" si="105"/>
        <v>#VALUE!</v>
      </c>
      <c r="K231" s="155" t="e">
        <f t="shared" si="106"/>
        <v>#VALUE!</v>
      </c>
      <c r="L231" s="153"/>
      <c r="M231" s="126"/>
      <c r="N231" s="151" t="e">
        <f ca="1">VLOOKUP(M231,CatProd!B:G,6,FALSE)</f>
        <v>#N/A</v>
      </c>
      <c r="O231" s="127"/>
      <c r="P231" s="175" t="e">
        <f ca="1">VLOOKUP(CONCATENATE(N231,"-",O231),CatProdSpec!H:I,2,FALSE)</f>
        <v>#N/A</v>
      </c>
      <c r="Q231" s="30"/>
      <c r="R231" s="149" t="str">
        <f>IFERROR(VLOOKUP(Q231,Setup!D$16:E$25,2,FALSE),"")</f>
        <v/>
      </c>
      <c r="S231" s="51" t="str">
        <f ca="1">IFERROR(IF(OR(I231="",VLOOKUP(I231,CatCostInp!$E$2:$K$88,7,FALSE)=0),"",VLOOKUP(I231,CatCostInp!$E$2:$K$88,7,FALSE)),"")</f>
        <v/>
      </c>
      <c r="T231" s="4" t="e">
        <f>VLOOKUP(U231,#REF!,2,FALSE)</f>
        <v>#REF!</v>
      </c>
      <c r="U231" s="30"/>
      <c r="V231" s="1" t="str">
        <f ca="1">IF(U231=Setup!$C$10,"Grant",IF(Pharmaceuticals!U231=Setup!$C$11,"Local",IF(Pharmaceuticals!U231=Setup!$C$12,"Other","")))</f>
        <v/>
      </c>
      <c r="W231" s="34"/>
      <c r="X231" s="148"/>
      <c r="Y231" s="33"/>
      <c r="Z231" s="36" t="str">
        <f t="shared" si="107"/>
        <v/>
      </c>
      <c r="AA231" s="35"/>
      <c r="AB231" s="32" t="str">
        <f t="shared" si="108"/>
        <v/>
      </c>
      <c r="AC231" s="34"/>
      <c r="AD231" s="32" t="str">
        <f t="shared" si="109"/>
        <v/>
      </c>
      <c r="AE231" s="34"/>
      <c r="AF231" s="36" t="str">
        <f t="shared" si="110"/>
        <v/>
      </c>
      <c r="AG231" s="36" t="str">
        <f t="shared" si="111"/>
        <v/>
      </c>
      <c r="AH231" s="36" t="str">
        <f t="shared" si="112"/>
        <v/>
      </c>
      <c r="AI231" s="55"/>
      <c r="AJ231" s="37"/>
      <c r="AK231" s="148"/>
      <c r="AL231" s="35"/>
      <c r="AM231" s="32" t="str">
        <f t="shared" si="113"/>
        <v/>
      </c>
      <c r="AN231" s="35"/>
      <c r="AO231" s="32" t="str">
        <f t="shared" si="114"/>
        <v/>
      </c>
      <c r="AP231" s="35"/>
      <c r="AQ231" s="32" t="str">
        <f t="shared" si="115"/>
        <v/>
      </c>
      <c r="AR231" s="34"/>
      <c r="AS231" s="36" t="str">
        <f t="shared" si="116"/>
        <v/>
      </c>
      <c r="AT231" s="36" t="str">
        <f t="shared" si="117"/>
        <v/>
      </c>
      <c r="AU231" s="36" t="str">
        <f t="shared" si="118"/>
        <v/>
      </c>
      <c r="AV231" s="55"/>
      <c r="AW231" s="34"/>
      <c r="AX231" s="148"/>
      <c r="AY231" s="34"/>
      <c r="AZ231" s="32" t="str">
        <f t="shared" si="119"/>
        <v/>
      </c>
      <c r="BA231" s="34"/>
      <c r="BB231" s="32" t="str">
        <f t="shared" si="120"/>
        <v/>
      </c>
      <c r="BC231" s="34"/>
      <c r="BD231" s="32" t="str">
        <f t="shared" si="121"/>
        <v/>
      </c>
      <c r="BE231" s="35"/>
      <c r="BF231" s="36" t="str">
        <f t="shared" si="122"/>
        <v/>
      </c>
      <c r="BG231" s="36" t="str">
        <f t="shared" si="123"/>
        <v/>
      </c>
      <c r="BH231" s="36" t="str">
        <f t="shared" si="124"/>
        <v/>
      </c>
      <c r="BI231" s="55"/>
      <c r="BJ231" s="34"/>
      <c r="BK231" s="148"/>
      <c r="BL231" s="34"/>
      <c r="BM231" s="32" t="str">
        <f t="shared" si="125"/>
        <v/>
      </c>
      <c r="BN231" s="34"/>
      <c r="BO231" s="32" t="str">
        <f t="shared" si="126"/>
        <v/>
      </c>
      <c r="BP231" s="34"/>
      <c r="BQ231" s="32" t="str">
        <f t="shared" si="127"/>
        <v/>
      </c>
      <c r="BR231" s="34"/>
      <c r="BS231" s="36" t="str">
        <f t="shared" si="128"/>
        <v/>
      </c>
      <c r="BT231" s="36" t="str">
        <f t="shared" si="129"/>
        <v/>
      </c>
      <c r="BU231" s="36" t="str">
        <f t="shared" si="130"/>
        <v/>
      </c>
      <c r="BV231" s="55"/>
      <c r="BW231" s="36" t="str">
        <f t="shared" si="131"/>
        <v/>
      </c>
      <c r="BX231" s="36" t="str">
        <f t="shared" si="132"/>
        <v/>
      </c>
      <c r="BY231" s="31"/>
      <c r="BZ231" s="38"/>
      <c r="CB231" s="120" t="e">
        <f t="shared" ca="1" si="101"/>
        <v>#VALUE!</v>
      </c>
      <c r="CC231" s="120" t="e">
        <f t="shared" ca="1" si="102"/>
        <v>#VALUE!</v>
      </c>
    </row>
    <row r="232" spans="1:81" s="10" customFormat="1" ht="25.15" customHeight="1" x14ac:dyDescent="0.2">
      <c r="A232" s="52" t="str">
        <f t="shared" si="133"/>
        <v/>
      </c>
      <c r="B232" s="157" t="e">
        <f t="shared" ca="1" si="103"/>
        <v>#VALUE!</v>
      </c>
      <c r="C232" s="157" t="e">
        <f t="shared" ca="1" si="104"/>
        <v>#VALUE!</v>
      </c>
      <c r="D232" s="29"/>
      <c r="E232" s="155" t="str">
        <f ca="1">IFERROR(INDIRECT(ADDRESS(MATCH(D232,CatModules!C:C,0),2,1,1,"CatModules")),"")</f>
        <v/>
      </c>
      <c r="F232" s="96"/>
      <c r="G232" s="156" t="str">
        <f ca="1">IFERROR(INDIRECT(ADDRESS(MATCH(CONCATENATE(E232,"-",F232),CatInt!K:K,0),3,1,1,"CatInt")),"")</f>
        <v/>
      </c>
      <c r="H232" s="45" t="str">
        <f>IF(F232="","",VLOOKUP(F232,#REF!,2,FALSE))</f>
        <v/>
      </c>
      <c r="I232" s="29"/>
      <c r="J232" s="155" t="e">
        <f t="shared" si="105"/>
        <v>#VALUE!</v>
      </c>
      <c r="K232" s="155" t="e">
        <f t="shared" si="106"/>
        <v>#VALUE!</v>
      </c>
      <c r="L232" s="153"/>
      <c r="M232" s="126"/>
      <c r="N232" s="151" t="e">
        <f ca="1">VLOOKUP(M232,CatProd!B:G,6,FALSE)</f>
        <v>#N/A</v>
      </c>
      <c r="O232" s="127"/>
      <c r="P232" s="175" t="e">
        <f ca="1">VLOOKUP(CONCATENATE(N232,"-",O232),CatProdSpec!H:I,2,FALSE)</f>
        <v>#N/A</v>
      </c>
      <c r="Q232" s="30"/>
      <c r="R232" s="149" t="str">
        <f>IFERROR(VLOOKUP(Q232,Setup!D$16:E$25,2,FALSE),"")</f>
        <v/>
      </c>
      <c r="S232" s="51" t="str">
        <f ca="1">IFERROR(IF(OR(I232="",VLOOKUP(I232,CatCostInp!$E$2:$K$88,7,FALSE)=0),"",VLOOKUP(I232,CatCostInp!$E$2:$K$88,7,FALSE)),"")</f>
        <v/>
      </c>
      <c r="T232" s="4" t="e">
        <f>VLOOKUP(U232,#REF!,2,FALSE)</f>
        <v>#REF!</v>
      </c>
      <c r="U232" s="30"/>
      <c r="V232" s="1" t="str">
        <f ca="1">IF(U232=Setup!$C$10,"Grant",IF(Pharmaceuticals!U232=Setup!$C$11,"Local",IF(Pharmaceuticals!U232=Setup!$C$12,"Other","")))</f>
        <v/>
      </c>
      <c r="W232" s="34"/>
      <c r="X232" s="148"/>
      <c r="Y232" s="33"/>
      <c r="Z232" s="36" t="str">
        <f t="shared" si="107"/>
        <v/>
      </c>
      <c r="AA232" s="35"/>
      <c r="AB232" s="32" t="str">
        <f t="shared" si="108"/>
        <v/>
      </c>
      <c r="AC232" s="34"/>
      <c r="AD232" s="32" t="str">
        <f t="shared" si="109"/>
        <v/>
      </c>
      <c r="AE232" s="34"/>
      <c r="AF232" s="36" t="str">
        <f t="shared" si="110"/>
        <v/>
      </c>
      <c r="AG232" s="36" t="str">
        <f t="shared" si="111"/>
        <v/>
      </c>
      <c r="AH232" s="36" t="str">
        <f t="shared" si="112"/>
        <v/>
      </c>
      <c r="AI232" s="55"/>
      <c r="AJ232" s="37"/>
      <c r="AK232" s="148"/>
      <c r="AL232" s="35"/>
      <c r="AM232" s="32" t="str">
        <f t="shared" si="113"/>
        <v/>
      </c>
      <c r="AN232" s="35"/>
      <c r="AO232" s="32" t="str">
        <f t="shared" si="114"/>
        <v/>
      </c>
      <c r="AP232" s="35"/>
      <c r="AQ232" s="32" t="str">
        <f t="shared" si="115"/>
        <v/>
      </c>
      <c r="AR232" s="34"/>
      <c r="AS232" s="36" t="str">
        <f t="shared" si="116"/>
        <v/>
      </c>
      <c r="AT232" s="36" t="str">
        <f t="shared" si="117"/>
        <v/>
      </c>
      <c r="AU232" s="36" t="str">
        <f t="shared" si="118"/>
        <v/>
      </c>
      <c r="AV232" s="55"/>
      <c r="AW232" s="34"/>
      <c r="AX232" s="148"/>
      <c r="AY232" s="34"/>
      <c r="AZ232" s="32" t="str">
        <f t="shared" si="119"/>
        <v/>
      </c>
      <c r="BA232" s="34"/>
      <c r="BB232" s="32" t="str">
        <f t="shared" si="120"/>
        <v/>
      </c>
      <c r="BC232" s="34"/>
      <c r="BD232" s="32" t="str">
        <f t="shared" si="121"/>
        <v/>
      </c>
      <c r="BE232" s="35"/>
      <c r="BF232" s="36" t="str">
        <f t="shared" si="122"/>
        <v/>
      </c>
      <c r="BG232" s="36" t="str">
        <f t="shared" si="123"/>
        <v/>
      </c>
      <c r="BH232" s="36" t="str">
        <f t="shared" si="124"/>
        <v/>
      </c>
      <c r="BI232" s="55"/>
      <c r="BJ232" s="34"/>
      <c r="BK232" s="148"/>
      <c r="BL232" s="34"/>
      <c r="BM232" s="32" t="str">
        <f t="shared" si="125"/>
        <v/>
      </c>
      <c r="BN232" s="34"/>
      <c r="BO232" s="32" t="str">
        <f t="shared" si="126"/>
        <v/>
      </c>
      <c r="BP232" s="34"/>
      <c r="BQ232" s="32" t="str">
        <f t="shared" si="127"/>
        <v/>
      </c>
      <c r="BR232" s="34"/>
      <c r="BS232" s="36" t="str">
        <f t="shared" si="128"/>
        <v/>
      </c>
      <c r="BT232" s="36" t="str">
        <f t="shared" si="129"/>
        <v/>
      </c>
      <c r="BU232" s="36" t="str">
        <f t="shared" si="130"/>
        <v/>
      </c>
      <c r="BV232" s="55"/>
      <c r="BW232" s="36" t="str">
        <f t="shared" si="131"/>
        <v/>
      </c>
      <c r="BX232" s="36" t="str">
        <f t="shared" si="132"/>
        <v/>
      </c>
      <c r="BY232" s="31"/>
      <c r="BZ232" s="38"/>
      <c r="CB232" s="120" t="e">
        <f t="shared" ca="1" si="101"/>
        <v>#VALUE!</v>
      </c>
      <c r="CC232" s="120" t="e">
        <f t="shared" ca="1" si="102"/>
        <v>#VALUE!</v>
      </c>
    </row>
    <row r="233" spans="1:81" s="10" customFormat="1" ht="25.15" customHeight="1" x14ac:dyDescent="0.2">
      <c r="A233" s="52" t="str">
        <f t="shared" si="133"/>
        <v/>
      </c>
      <c r="B233" s="157" t="e">
        <f t="shared" ca="1" si="103"/>
        <v>#VALUE!</v>
      </c>
      <c r="C233" s="157" t="e">
        <f t="shared" ca="1" si="104"/>
        <v>#VALUE!</v>
      </c>
      <c r="D233" s="29"/>
      <c r="E233" s="155" t="str">
        <f ca="1">IFERROR(INDIRECT(ADDRESS(MATCH(D233,CatModules!C:C,0),2,1,1,"CatModules")),"")</f>
        <v/>
      </c>
      <c r="F233" s="96"/>
      <c r="G233" s="156" t="str">
        <f ca="1">IFERROR(INDIRECT(ADDRESS(MATCH(CONCATENATE(E233,"-",F233),CatInt!K:K,0),3,1,1,"CatInt")),"")</f>
        <v/>
      </c>
      <c r="H233" s="45" t="str">
        <f>IF(F233="","",VLOOKUP(F233,#REF!,2,FALSE))</f>
        <v/>
      </c>
      <c r="I233" s="29"/>
      <c r="J233" s="155" t="e">
        <f t="shared" si="105"/>
        <v>#VALUE!</v>
      </c>
      <c r="K233" s="155" t="e">
        <f t="shared" si="106"/>
        <v>#VALUE!</v>
      </c>
      <c r="L233" s="153"/>
      <c r="M233" s="126"/>
      <c r="N233" s="151" t="e">
        <f ca="1">VLOOKUP(M233,CatProd!B:G,6,FALSE)</f>
        <v>#N/A</v>
      </c>
      <c r="O233" s="127"/>
      <c r="P233" s="175" t="e">
        <f ca="1">VLOOKUP(CONCATENATE(N233,"-",O233),CatProdSpec!H:I,2,FALSE)</f>
        <v>#N/A</v>
      </c>
      <c r="Q233" s="30"/>
      <c r="R233" s="149" t="str">
        <f>IFERROR(VLOOKUP(Q233,Setup!D$16:E$25,2,FALSE),"")</f>
        <v/>
      </c>
      <c r="S233" s="51" t="str">
        <f ca="1">IFERROR(IF(OR(I233="",VLOOKUP(I233,CatCostInp!$E$2:$K$88,7,FALSE)=0),"",VLOOKUP(I233,CatCostInp!$E$2:$K$88,7,FALSE)),"")</f>
        <v/>
      </c>
      <c r="T233" s="4" t="e">
        <f>VLOOKUP(U233,#REF!,2,FALSE)</f>
        <v>#REF!</v>
      </c>
      <c r="U233" s="30"/>
      <c r="V233" s="1" t="str">
        <f ca="1">IF(U233=Setup!$C$10,"Grant",IF(Pharmaceuticals!U233=Setup!$C$11,"Local",IF(Pharmaceuticals!U233=Setup!$C$12,"Other","")))</f>
        <v/>
      </c>
      <c r="W233" s="34"/>
      <c r="X233" s="148"/>
      <c r="Y233" s="33"/>
      <c r="Z233" s="36" t="str">
        <f t="shared" si="107"/>
        <v/>
      </c>
      <c r="AA233" s="35"/>
      <c r="AB233" s="32" t="str">
        <f t="shared" si="108"/>
        <v/>
      </c>
      <c r="AC233" s="34"/>
      <c r="AD233" s="32" t="str">
        <f t="shared" si="109"/>
        <v/>
      </c>
      <c r="AE233" s="34"/>
      <c r="AF233" s="36" t="str">
        <f t="shared" si="110"/>
        <v/>
      </c>
      <c r="AG233" s="36" t="str">
        <f t="shared" si="111"/>
        <v/>
      </c>
      <c r="AH233" s="36" t="str">
        <f t="shared" si="112"/>
        <v/>
      </c>
      <c r="AI233" s="55"/>
      <c r="AJ233" s="37"/>
      <c r="AK233" s="148"/>
      <c r="AL233" s="35"/>
      <c r="AM233" s="32" t="str">
        <f t="shared" si="113"/>
        <v/>
      </c>
      <c r="AN233" s="35"/>
      <c r="AO233" s="32" t="str">
        <f t="shared" si="114"/>
        <v/>
      </c>
      <c r="AP233" s="35"/>
      <c r="AQ233" s="32" t="str">
        <f t="shared" si="115"/>
        <v/>
      </c>
      <c r="AR233" s="34"/>
      <c r="AS233" s="36" t="str">
        <f t="shared" si="116"/>
        <v/>
      </c>
      <c r="AT233" s="36" t="str">
        <f t="shared" si="117"/>
        <v/>
      </c>
      <c r="AU233" s="36" t="str">
        <f t="shared" si="118"/>
        <v/>
      </c>
      <c r="AV233" s="55"/>
      <c r="AW233" s="34"/>
      <c r="AX233" s="148"/>
      <c r="AY233" s="34"/>
      <c r="AZ233" s="32" t="str">
        <f t="shared" si="119"/>
        <v/>
      </c>
      <c r="BA233" s="34"/>
      <c r="BB233" s="32" t="str">
        <f t="shared" si="120"/>
        <v/>
      </c>
      <c r="BC233" s="34"/>
      <c r="BD233" s="32" t="str">
        <f t="shared" si="121"/>
        <v/>
      </c>
      <c r="BE233" s="35"/>
      <c r="BF233" s="36" t="str">
        <f t="shared" si="122"/>
        <v/>
      </c>
      <c r="BG233" s="36" t="str">
        <f t="shared" si="123"/>
        <v/>
      </c>
      <c r="BH233" s="36" t="str">
        <f t="shared" si="124"/>
        <v/>
      </c>
      <c r="BI233" s="55"/>
      <c r="BJ233" s="34"/>
      <c r="BK233" s="148"/>
      <c r="BL233" s="34"/>
      <c r="BM233" s="32" t="str">
        <f t="shared" si="125"/>
        <v/>
      </c>
      <c r="BN233" s="34"/>
      <c r="BO233" s="32" t="str">
        <f t="shared" si="126"/>
        <v/>
      </c>
      <c r="BP233" s="34"/>
      <c r="BQ233" s="32" t="str">
        <f t="shared" si="127"/>
        <v/>
      </c>
      <c r="BR233" s="34"/>
      <c r="BS233" s="36" t="str">
        <f t="shared" si="128"/>
        <v/>
      </c>
      <c r="BT233" s="36" t="str">
        <f t="shared" si="129"/>
        <v/>
      </c>
      <c r="BU233" s="36" t="str">
        <f t="shared" si="130"/>
        <v/>
      </c>
      <c r="BV233" s="55"/>
      <c r="BW233" s="36" t="str">
        <f t="shared" si="131"/>
        <v/>
      </c>
      <c r="BX233" s="36" t="str">
        <f t="shared" si="132"/>
        <v/>
      </c>
      <c r="BY233" s="31"/>
      <c r="BZ233" s="38"/>
      <c r="CB233" s="120" t="e">
        <f t="shared" ca="1" si="101"/>
        <v>#VALUE!</v>
      </c>
      <c r="CC233" s="120" t="e">
        <f t="shared" ca="1" si="102"/>
        <v>#VALUE!</v>
      </c>
    </row>
    <row r="234" spans="1:81" s="10" customFormat="1" ht="25.15" customHeight="1" x14ac:dyDescent="0.2">
      <c r="A234" s="52" t="str">
        <f t="shared" si="133"/>
        <v/>
      </c>
      <c r="B234" s="157" t="e">
        <f t="shared" ca="1" si="103"/>
        <v>#VALUE!</v>
      </c>
      <c r="C234" s="157" t="e">
        <f t="shared" ca="1" si="104"/>
        <v>#VALUE!</v>
      </c>
      <c r="D234" s="29"/>
      <c r="E234" s="155" t="str">
        <f ca="1">IFERROR(INDIRECT(ADDRESS(MATCH(D234,CatModules!C:C,0),2,1,1,"CatModules")),"")</f>
        <v/>
      </c>
      <c r="F234" s="96"/>
      <c r="G234" s="156" t="str">
        <f ca="1">IFERROR(INDIRECT(ADDRESS(MATCH(CONCATENATE(E234,"-",F234),CatInt!K:K,0),3,1,1,"CatInt")),"")</f>
        <v/>
      </c>
      <c r="H234" s="45" t="str">
        <f>IF(F234="","",VLOOKUP(F234,#REF!,2,FALSE))</f>
        <v/>
      </c>
      <c r="I234" s="29"/>
      <c r="J234" s="155" t="e">
        <f t="shared" si="105"/>
        <v>#VALUE!</v>
      </c>
      <c r="K234" s="155" t="e">
        <f t="shared" si="106"/>
        <v>#VALUE!</v>
      </c>
      <c r="L234" s="153"/>
      <c r="M234" s="126"/>
      <c r="N234" s="151" t="e">
        <f ca="1">VLOOKUP(M234,CatProd!B:G,6,FALSE)</f>
        <v>#N/A</v>
      </c>
      <c r="O234" s="127"/>
      <c r="P234" s="175" t="e">
        <f ca="1">VLOOKUP(CONCATENATE(N234,"-",O234),CatProdSpec!H:I,2,FALSE)</f>
        <v>#N/A</v>
      </c>
      <c r="Q234" s="30"/>
      <c r="R234" s="149" t="str">
        <f>IFERROR(VLOOKUP(Q234,Setup!D$16:E$25,2,FALSE),"")</f>
        <v/>
      </c>
      <c r="S234" s="51" t="str">
        <f ca="1">IFERROR(IF(OR(I234="",VLOOKUP(I234,CatCostInp!$E$2:$K$88,7,FALSE)=0),"",VLOOKUP(I234,CatCostInp!$E$2:$K$88,7,FALSE)),"")</f>
        <v/>
      </c>
      <c r="T234" s="4" t="e">
        <f>VLOOKUP(U234,#REF!,2,FALSE)</f>
        <v>#REF!</v>
      </c>
      <c r="U234" s="30"/>
      <c r="V234" s="1" t="str">
        <f ca="1">IF(U234=Setup!$C$10,"Grant",IF(Pharmaceuticals!U234=Setup!$C$11,"Local",IF(Pharmaceuticals!U234=Setup!$C$12,"Other","")))</f>
        <v/>
      </c>
      <c r="W234" s="34"/>
      <c r="X234" s="148"/>
      <c r="Y234" s="33"/>
      <c r="Z234" s="36" t="str">
        <f t="shared" si="107"/>
        <v/>
      </c>
      <c r="AA234" s="35"/>
      <c r="AB234" s="32" t="str">
        <f t="shared" si="108"/>
        <v/>
      </c>
      <c r="AC234" s="34"/>
      <c r="AD234" s="32" t="str">
        <f t="shared" si="109"/>
        <v/>
      </c>
      <c r="AE234" s="34"/>
      <c r="AF234" s="36" t="str">
        <f t="shared" si="110"/>
        <v/>
      </c>
      <c r="AG234" s="36" t="str">
        <f t="shared" si="111"/>
        <v/>
      </c>
      <c r="AH234" s="36" t="str">
        <f t="shared" si="112"/>
        <v/>
      </c>
      <c r="AI234" s="55"/>
      <c r="AJ234" s="37"/>
      <c r="AK234" s="148"/>
      <c r="AL234" s="35"/>
      <c r="AM234" s="32" t="str">
        <f t="shared" si="113"/>
        <v/>
      </c>
      <c r="AN234" s="35"/>
      <c r="AO234" s="32" t="str">
        <f t="shared" si="114"/>
        <v/>
      </c>
      <c r="AP234" s="35"/>
      <c r="AQ234" s="32" t="str">
        <f t="shared" si="115"/>
        <v/>
      </c>
      <c r="AR234" s="34"/>
      <c r="AS234" s="36" t="str">
        <f t="shared" si="116"/>
        <v/>
      </c>
      <c r="AT234" s="36" t="str">
        <f t="shared" si="117"/>
        <v/>
      </c>
      <c r="AU234" s="36" t="str">
        <f t="shared" si="118"/>
        <v/>
      </c>
      <c r="AV234" s="55"/>
      <c r="AW234" s="34"/>
      <c r="AX234" s="148"/>
      <c r="AY234" s="34"/>
      <c r="AZ234" s="32" t="str">
        <f t="shared" si="119"/>
        <v/>
      </c>
      <c r="BA234" s="34"/>
      <c r="BB234" s="32" t="str">
        <f t="shared" si="120"/>
        <v/>
      </c>
      <c r="BC234" s="34"/>
      <c r="BD234" s="32" t="str">
        <f t="shared" si="121"/>
        <v/>
      </c>
      <c r="BE234" s="35"/>
      <c r="BF234" s="36" t="str">
        <f t="shared" si="122"/>
        <v/>
      </c>
      <c r="BG234" s="36" t="str">
        <f t="shared" si="123"/>
        <v/>
      </c>
      <c r="BH234" s="36" t="str">
        <f t="shared" si="124"/>
        <v/>
      </c>
      <c r="BI234" s="55"/>
      <c r="BJ234" s="34"/>
      <c r="BK234" s="148"/>
      <c r="BL234" s="34"/>
      <c r="BM234" s="32" t="str">
        <f t="shared" si="125"/>
        <v/>
      </c>
      <c r="BN234" s="34"/>
      <c r="BO234" s="32" t="str">
        <f t="shared" si="126"/>
        <v/>
      </c>
      <c r="BP234" s="34"/>
      <c r="BQ234" s="32" t="str">
        <f t="shared" si="127"/>
        <v/>
      </c>
      <c r="BR234" s="34"/>
      <c r="BS234" s="36" t="str">
        <f t="shared" si="128"/>
        <v/>
      </c>
      <c r="BT234" s="36" t="str">
        <f t="shared" si="129"/>
        <v/>
      </c>
      <c r="BU234" s="36" t="str">
        <f t="shared" si="130"/>
        <v/>
      </c>
      <c r="BV234" s="55"/>
      <c r="BW234" s="36" t="str">
        <f t="shared" si="131"/>
        <v/>
      </c>
      <c r="BX234" s="36" t="str">
        <f t="shared" si="132"/>
        <v/>
      </c>
      <c r="BY234" s="31"/>
      <c r="BZ234" s="38"/>
      <c r="CB234" s="120" t="e">
        <f t="shared" ca="1" si="101"/>
        <v>#VALUE!</v>
      </c>
      <c r="CC234" s="120" t="e">
        <f t="shared" ca="1" si="102"/>
        <v>#VALUE!</v>
      </c>
    </row>
    <row r="235" spans="1:81" s="10" customFormat="1" ht="25.15" customHeight="1" x14ac:dyDescent="0.2">
      <c r="A235" s="52" t="str">
        <f t="shared" si="133"/>
        <v/>
      </c>
      <c r="B235" s="157" t="e">
        <f t="shared" ca="1" si="103"/>
        <v>#VALUE!</v>
      </c>
      <c r="C235" s="157" t="e">
        <f t="shared" ca="1" si="104"/>
        <v>#VALUE!</v>
      </c>
      <c r="D235" s="29"/>
      <c r="E235" s="155" t="str">
        <f ca="1">IFERROR(INDIRECT(ADDRESS(MATCH(D235,CatModules!C:C,0),2,1,1,"CatModules")),"")</f>
        <v/>
      </c>
      <c r="F235" s="96"/>
      <c r="G235" s="156" t="str">
        <f ca="1">IFERROR(INDIRECT(ADDRESS(MATCH(CONCATENATE(E235,"-",F235),CatInt!K:K,0),3,1,1,"CatInt")),"")</f>
        <v/>
      </c>
      <c r="H235" s="45" t="str">
        <f>IF(F235="","",VLOOKUP(F235,#REF!,2,FALSE))</f>
        <v/>
      </c>
      <c r="I235" s="29"/>
      <c r="J235" s="155" t="e">
        <f t="shared" si="105"/>
        <v>#VALUE!</v>
      </c>
      <c r="K235" s="155" t="e">
        <f t="shared" si="106"/>
        <v>#VALUE!</v>
      </c>
      <c r="L235" s="153"/>
      <c r="M235" s="126"/>
      <c r="N235" s="151" t="e">
        <f ca="1">VLOOKUP(M235,CatProd!B:G,6,FALSE)</f>
        <v>#N/A</v>
      </c>
      <c r="O235" s="127"/>
      <c r="P235" s="175" t="e">
        <f ca="1">VLOOKUP(CONCATENATE(N235,"-",O235),CatProdSpec!H:I,2,FALSE)</f>
        <v>#N/A</v>
      </c>
      <c r="Q235" s="30"/>
      <c r="R235" s="149" t="str">
        <f>IFERROR(VLOOKUP(Q235,Setup!D$16:E$25,2,FALSE),"")</f>
        <v/>
      </c>
      <c r="S235" s="51" t="str">
        <f ca="1">IFERROR(IF(OR(I235="",VLOOKUP(I235,CatCostInp!$E$2:$K$88,7,FALSE)=0),"",VLOOKUP(I235,CatCostInp!$E$2:$K$88,7,FALSE)),"")</f>
        <v/>
      </c>
      <c r="T235" s="4" t="e">
        <f>VLOOKUP(U235,#REF!,2,FALSE)</f>
        <v>#REF!</v>
      </c>
      <c r="U235" s="30"/>
      <c r="V235" s="1" t="str">
        <f ca="1">IF(U235=Setup!$C$10,"Grant",IF(Pharmaceuticals!U235=Setup!$C$11,"Local",IF(Pharmaceuticals!U235=Setup!$C$12,"Other","")))</f>
        <v/>
      </c>
      <c r="W235" s="34"/>
      <c r="X235" s="148"/>
      <c r="Y235" s="33"/>
      <c r="Z235" s="36" t="str">
        <f t="shared" si="107"/>
        <v/>
      </c>
      <c r="AA235" s="35"/>
      <c r="AB235" s="32" t="str">
        <f t="shared" si="108"/>
        <v/>
      </c>
      <c r="AC235" s="34"/>
      <c r="AD235" s="32" t="str">
        <f t="shared" si="109"/>
        <v/>
      </c>
      <c r="AE235" s="34"/>
      <c r="AF235" s="36" t="str">
        <f t="shared" si="110"/>
        <v/>
      </c>
      <c r="AG235" s="36" t="str">
        <f t="shared" si="111"/>
        <v/>
      </c>
      <c r="AH235" s="36" t="str">
        <f t="shared" si="112"/>
        <v/>
      </c>
      <c r="AI235" s="55"/>
      <c r="AJ235" s="37"/>
      <c r="AK235" s="148"/>
      <c r="AL235" s="35"/>
      <c r="AM235" s="32" t="str">
        <f t="shared" si="113"/>
        <v/>
      </c>
      <c r="AN235" s="35"/>
      <c r="AO235" s="32" t="str">
        <f t="shared" si="114"/>
        <v/>
      </c>
      <c r="AP235" s="35"/>
      <c r="AQ235" s="32" t="str">
        <f t="shared" si="115"/>
        <v/>
      </c>
      <c r="AR235" s="34"/>
      <c r="AS235" s="36" t="str">
        <f t="shared" si="116"/>
        <v/>
      </c>
      <c r="AT235" s="36" t="str">
        <f t="shared" si="117"/>
        <v/>
      </c>
      <c r="AU235" s="36" t="str">
        <f t="shared" si="118"/>
        <v/>
      </c>
      <c r="AV235" s="55"/>
      <c r="AW235" s="34"/>
      <c r="AX235" s="148"/>
      <c r="AY235" s="34"/>
      <c r="AZ235" s="32" t="str">
        <f t="shared" si="119"/>
        <v/>
      </c>
      <c r="BA235" s="34"/>
      <c r="BB235" s="32" t="str">
        <f t="shared" si="120"/>
        <v/>
      </c>
      <c r="BC235" s="34"/>
      <c r="BD235" s="32" t="str">
        <f t="shared" si="121"/>
        <v/>
      </c>
      <c r="BE235" s="35"/>
      <c r="BF235" s="36" t="str">
        <f t="shared" si="122"/>
        <v/>
      </c>
      <c r="BG235" s="36" t="str">
        <f t="shared" si="123"/>
        <v/>
      </c>
      <c r="BH235" s="36" t="str">
        <f t="shared" si="124"/>
        <v/>
      </c>
      <c r="BI235" s="55"/>
      <c r="BJ235" s="34"/>
      <c r="BK235" s="148"/>
      <c r="BL235" s="34"/>
      <c r="BM235" s="32" t="str">
        <f t="shared" si="125"/>
        <v/>
      </c>
      <c r="BN235" s="34"/>
      <c r="BO235" s="32" t="str">
        <f t="shared" si="126"/>
        <v/>
      </c>
      <c r="BP235" s="34"/>
      <c r="BQ235" s="32" t="str">
        <f t="shared" si="127"/>
        <v/>
      </c>
      <c r="BR235" s="34"/>
      <c r="BS235" s="36" t="str">
        <f t="shared" si="128"/>
        <v/>
      </c>
      <c r="BT235" s="36" t="str">
        <f t="shared" si="129"/>
        <v/>
      </c>
      <c r="BU235" s="36" t="str">
        <f t="shared" si="130"/>
        <v/>
      </c>
      <c r="BV235" s="55"/>
      <c r="BW235" s="36" t="str">
        <f t="shared" si="131"/>
        <v/>
      </c>
      <c r="BX235" s="36" t="str">
        <f t="shared" si="132"/>
        <v/>
      </c>
      <c r="BY235" s="31"/>
      <c r="BZ235" s="38"/>
      <c r="CB235" s="120" t="e">
        <f t="shared" ca="1" si="101"/>
        <v>#VALUE!</v>
      </c>
      <c r="CC235" s="120" t="e">
        <f t="shared" ca="1" si="102"/>
        <v>#VALUE!</v>
      </c>
    </row>
    <row r="236" spans="1:81" s="10" customFormat="1" ht="25.15" customHeight="1" x14ac:dyDescent="0.2">
      <c r="A236" s="52" t="str">
        <f t="shared" si="133"/>
        <v/>
      </c>
      <c r="B236" s="157" t="e">
        <f t="shared" ca="1" si="103"/>
        <v>#VALUE!</v>
      </c>
      <c r="C236" s="157" t="e">
        <f t="shared" ca="1" si="104"/>
        <v>#VALUE!</v>
      </c>
      <c r="D236" s="29"/>
      <c r="E236" s="155" t="str">
        <f ca="1">IFERROR(INDIRECT(ADDRESS(MATCH(D236,CatModules!C:C,0),2,1,1,"CatModules")),"")</f>
        <v/>
      </c>
      <c r="F236" s="96"/>
      <c r="G236" s="156" t="str">
        <f ca="1">IFERROR(INDIRECT(ADDRESS(MATCH(CONCATENATE(E236,"-",F236),CatInt!K:K,0),3,1,1,"CatInt")),"")</f>
        <v/>
      </c>
      <c r="H236" s="45" t="str">
        <f>IF(F236="","",VLOOKUP(F236,#REF!,2,FALSE))</f>
        <v/>
      </c>
      <c r="I236" s="29"/>
      <c r="J236" s="155" t="e">
        <f t="shared" si="105"/>
        <v>#VALUE!</v>
      </c>
      <c r="K236" s="155" t="e">
        <f t="shared" si="106"/>
        <v>#VALUE!</v>
      </c>
      <c r="L236" s="153"/>
      <c r="M236" s="126"/>
      <c r="N236" s="151" t="e">
        <f ca="1">VLOOKUP(M236,CatProd!B:G,6,FALSE)</f>
        <v>#N/A</v>
      </c>
      <c r="O236" s="127"/>
      <c r="P236" s="175" t="e">
        <f ca="1">VLOOKUP(CONCATENATE(N236,"-",O236),CatProdSpec!H:I,2,FALSE)</f>
        <v>#N/A</v>
      </c>
      <c r="Q236" s="30"/>
      <c r="R236" s="149" t="str">
        <f>IFERROR(VLOOKUP(Q236,Setup!D$16:E$25,2,FALSE),"")</f>
        <v/>
      </c>
      <c r="S236" s="51" t="str">
        <f ca="1">IFERROR(IF(OR(I236="",VLOOKUP(I236,CatCostInp!$E$2:$K$88,7,FALSE)=0),"",VLOOKUP(I236,CatCostInp!$E$2:$K$88,7,FALSE)),"")</f>
        <v/>
      </c>
      <c r="T236" s="4" t="e">
        <f>VLOOKUP(U236,#REF!,2,FALSE)</f>
        <v>#REF!</v>
      </c>
      <c r="U236" s="30"/>
      <c r="V236" s="1" t="str">
        <f ca="1">IF(U236=Setup!$C$10,"Grant",IF(Pharmaceuticals!U236=Setup!$C$11,"Local",IF(Pharmaceuticals!U236=Setup!$C$12,"Other","")))</f>
        <v/>
      </c>
      <c r="W236" s="34"/>
      <c r="X236" s="148"/>
      <c r="Y236" s="33"/>
      <c r="Z236" s="36" t="str">
        <f t="shared" si="107"/>
        <v/>
      </c>
      <c r="AA236" s="35"/>
      <c r="AB236" s="32" t="str">
        <f t="shared" si="108"/>
        <v/>
      </c>
      <c r="AC236" s="34"/>
      <c r="AD236" s="32" t="str">
        <f t="shared" si="109"/>
        <v/>
      </c>
      <c r="AE236" s="34"/>
      <c r="AF236" s="36" t="str">
        <f t="shared" si="110"/>
        <v/>
      </c>
      <c r="AG236" s="36" t="str">
        <f t="shared" si="111"/>
        <v/>
      </c>
      <c r="AH236" s="36" t="str">
        <f t="shared" si="112"/>
        <v/>
      </c>
      <c r="AI236" s="55"/>
      <c r="AJ236" s="37"/>
      <c r="AK236" s="148"/>
      <c r="AL236" s="35"/>
      <c r="AM236" s="32" t="str">
        <f t="shared" si="113"/>
        <v/>
      </c>
      <c r="AN236" s="35"/>
      <c r="AO236" s="32" t="str">
        <f t="shared" si="114"/>
        <v/>
      </c>
      <c r="AP236" s="35"/>
      <c r="AQ236" s="32" t="str">
        <f t="shared" si="115"/>
        <v/>
      </c>
      <c r="AR236" s="34"/>
      <c r="AS236" s="36" t="str">
        <f t="shared" si="116"/>
        <v/>
      </c>
      <c r="AT236" s="36" t="str">
        <f t="shared" si="117"/>
        <v/>
      </c>
      <c r="AU236" s="36" t="str">
        <f t="shared" si="118"/>
        <v/>
      </c>
      <c r="AV236" s="55"/>
      <c r="AW236" s="34"/>
      <c r="AX236" s="148"/>
      <c r="AY236" s="34"/>
      <c r="AZ236" s="32" t="str">
        <f t="shared" si="119"/>
        <v/>
      </c>
      <c r="BA236" s="34"/>
      <c r="BB236" s="32" t="str">
        <f t="shared" si="120"/>
        <v/>
      </c>
      <c r="BC236" s="34"/>
      <c r="BD236" s="32" t="str">
        <f t="shared" si="121"/>
        <v/>
      </c>
      <c r="BE236" s="35"/>
      <c r="BF236" s="36" t="str">
        <f t="shared" si="122"/>
        <v/>
      </c>
      <c r="BG236" s="36" t="str">
        <f t="shared" si="123"/>
        <v/>
      </c>
      <c r="BH236" s="36" t="str">
        <f t="shared" si="124"/>
        <v/>
      </c>
      <c r="BI236" s="55"/>
      <c r="BJ236" s="34"/>
      <c r="BK236" s="148"/>
      <c r="BL236" s="34"/>
      <c r="BM236" s="32" t="str">
        <f t="shared" si="125"/>
        <v/>
      </c>
      <c r="BN236" s="34"/>
      <c r="BO236" s="32" t="str">
        <f t="shared" si="126"/>
        <v/>
      </c>
      <c r="BP236" s="34"/>
      <c r="BQ236" s="32" t="str">
        <f t="shared" si="127"/>
        <v/>
      </c>
      <c r="BR236" s="34"/>
      <c r="BS236" s="36" t="str">
        <f t="shared" si="128"/>
        <v/>
      </c>
      <c r="BT236" s="36" t="str">
        <f t="shared" si="129"/>
        <v/>
      </c>
      <c r="BU236" s="36" t="str">
        <f t="shared" si="130"/>
        <v/>
      </c>
      <c r="BV236" s="55"/>
      <c r="BW236" s="36" t="str">
        <f t="shared" si="131"/>
        <v/>
      </c>
      <c r="BX236" s="36" t="str">
        <f t="shared" si="132"/>
        <v/>
      </c>
      <c r="BY236" s="31"/>
      <c r="BZ236" s="38"/>
      <c r="CB236" s="120" t="e">
        <f t="shared" ca="1" si="101"/>
        <v>#VALUE!</v>
      </c>
      <c r="CC236" s="120" t="e">
        <f t="shared" ca="1" si="102"/>
        <v>#VALUE!</v>
      </c>
    </row>
    <row r="237" spans="1:81" s="10" customFormat="1" ht="25.15" customHeight="1" x14ac:dyDescent="0.2">
      <c r="A237" s="52" t="str">
        <f t="shared" si="133"/>
        <v/>
      </c>
      <c r="B237" s="157" t="e">
        <f t="shared" ca="1" si="103"/>
        <v>#VALUE!</v>
      </c>
      <c r="C237" s="157" t="e">
        <f t="shared" ca="1" si="104"/>
        <v>#VALUE!</v>
      </c>
      <c r="D237" s="29"/>
      <c r="E237" s="155" t="str">
        <f ca="1">IFERROR(INDIRECT(ADDRESS(MATCH(D237,CatModules!C:C,0),2,1,1,"CatModules")),"")</f>
        <v/>
      </c>
      <c r="F237" s="96"/>
      <c r="G237" s="156" t="str">
        <f ca="1">IFERROR(INDIRECT(ADDRESS(MATCH(CONCATENATE(E237,"-",F237),CatInt!K:K,0),3,1,1,"CatInt")),"")</f>
        <v/>
      </c>
      <c r="H237" s="45" t="str">
        <f>IF(F237="","",VLOOKUP(F237,#REF!,2,FALSE))</f>
        <v/>
      </c>
      <c r="I237" s="29"/>
      <c r="J237" s="155" t="e">
        <f t="shared" si="105"/>
        <v>#VALUE!</v>
      </c>
      <c r="K237" s="155" t="e">
        <f t="shared" si="106"/>
        <v>#VALUE!</v>
      </c>
      <c r="L237" s="153"/>
      <c r="M237" s="126"/>
      <c r="N237" s="151" t="e">
        <f ca="1">VLOOKUP(M237,CatProd!B:G,6,FALSE)</f>
        <v>#N/A</v>
      </c>
      <c r="O237" s="127"/>
      <c r="P237" s="175" t="e">
        <f ca="1">VLOOKUP(CONCATENATE(N237,"-",O237),CatProdSpec!H:I,2,FALSE)</f>
        <v>#N/A</v>
      </c>
      <c r="Q237" s="30"/>
      <c r="R237" s="149" t="str">
        <f>IFERROR(VLOOKUP(Q237,Setup!D$16:E$25,2,FALSE),"")</f>
        <v/>
      </c>
      <c r="S237" s="51" t="str">
        <f ca="1">IFERROR(IF(OR(I237="",VLOOKUP(I237,CatCostInp!$E$2:$K$88,7,FALSE)=0),"",VLOOKUP(I237,CatCostInp!$E$2:$K$88,7,FALSE)),"")</f>
        <v/>
      </c>
      <c r="T237" s="4" t="e">
        <f>VLOOKUP(U237,#REF!,2,FALSE)</f>
        <v>#REF!</v>
      </c>
      <c r="U237" s="30"/>
      <c r="V237" s="1" t="str">
        <f ca="1">IF(U237=Setup!$C$10,"Grant",IF(Pharmaceuticals!U237=Setup!$C$11,"Local",IF(Pharmaceuticals!U237=Setup!$C$12,"Other","")))</f>
        <v/>
      </c>
      <c r="W237" s="34"/>
      <c r="X237" s="148"/>
      <c r="Y237" s="33"/>
      <c r="Z237" s="36" t="str">
        <f t="shared" si="107"/>
        <v/>
      </c>
      <c r="AA237" s="35"/>
      <c r="AB237" s="32" t="str">
        <f t="shared" si="108"/>
        <v/>
      </c>
      <c r="AC237" s="34"/>
      <c r="AD237" s="32" t="str">
        <f t="shared" si="109"/>
        <v/>
      </c>
      <c r="AE237" s="34"/>
      <c r="AF237" s="36" t="str">
        <f t="shared" si="110"/>
        <v/>
      </c>
      <c r="AG237" s="36" t="str">
        <f t="shared" si="111"/>
        <v/>
      </c>
      <c r="AH237" s="36" t="str">
        <f t="shared" si="112"/>
        <v/>
      </c>
      <c r="AI237" s="55"/>
      <c r="AJ237" s="37"/>
      <c r="AK237" s="148"/>
      <c r="AL237" s="35"/>
      <c r="AM237" s="32" t="str">
        <f t="shared" si="113"/>
        <v/>
      </c>
      <c r="AN237" s="35"/>
      <c r="AO237" s="32" t="str">
        <f t="shared" si="114"/>
        <v/>
      </c>
      <c r="AP237" s="35"/>
      <c r="AQ237" s="32" t="str">
        <f t="shared" si="115"/>
        <v/>
      </c>
      <c r="AR237" s="34"/>
      <c r="AS237" s="36" t="str">
        <f t="shared" si="116"/>
        <v/>
      </c>
      <c r="AT237" s="36" t="str">
        <f t="shared" si="117"/>
        <v/>
      </c>
      <c r="AU237" s="36" t="str">
        <f t="shared" si="118"/>
        <v/>
      </c>
      <c r="AV237" s="55"/>
      <c r="AW237" s="34"/>
      <c r="AX237" s="148"/>
      <c r="AY237" s="34"/>
      <c r="AZ237" s="32" t="str">
        <f t="shared" si="119"/>
        <v/>
      </c>
      <c r="BA237" s="34"/>
      <c r="BB237" s="32" t="str">
        <f t="shared" si="120"/>
        <v/>
      </c>
      <c r="BC237" s="34"/>
      <c r="BD237" s="32" t="str">
        <f t="shared" si="121"/>
        <v/>
      </c>
      <c r="BE237" s="35"/>
      <c r="BF237" s="36" t="str">
        <f t="shared" si="122"/>
        <v/>
      </c>
      <c r="BG237" s="36" t="str">
        <f t="shared" si="123"/>
        <v/>
      </c>
      <c r="BH237" s="36" t="str">
        <f t="shared" si="124"/>
        <v/>
      </c>
      <c r="BI237" s="55"/>
      <c r="BJ237" s="34"/>
      <c r="BK237" s="148"/>
      <c r="BL237" s="34"/>
      <c r="BM237" s="32" t="str">
        <f t="shared" si="125"/>
        <v/>
      </c>
      <c r="BN237" s="34"/>
      <c r="BO237" s="32" t="str">
        <f t="shared" si="126"/>
        <v/>
      </c>
      <c r="BP237" s="34"/>
      <c r="BQ237" s="32" t="str">
        <f t="shared" si="127"/>
        <v/>
      </c>
      <c r="BR237" s="34"/>
      <c r="BS237" s="36" t="str">
        <f t="shared" si="128"/>
        <v/>
      </c>
      <c r="BT237" s="36" t="str">
        <f t="shared" si="129"/>
        <v/>
      </c>
      <c r="BU237" s="36" t="str">
        <f t="shared" si="130"/>
        <v/>
      </c>
      <c r="BV237" s="55"/>
      <c r="BW237" s="36" t="str">
        <f t="shared" si="131"/>
        <v/>
      </c>
      <c r="BX237" s="36" t="str">
        <f t="shared" si="132"/>
        <v/>
      </c>
      <c r="BY237" s="31"/>
      <c r="BZ237" s="38"/>
      <c r="CB237" s="120" t="e">
        <f t="shared" ca="1" si="101"/>
        <v>#VALUE!</v>
      </c>
      <c r="CC237" s="120" t="e">
        <f t="shared" ca="1" si="102"/>
        <v>#VALUE!</v>
      </c>
    </row>
    <row r="238" spans="1:81" s="10" customFormat="1" ht="25.15" customHeight="1" x14ac:dyDescent="0.2">
      <c r="A238" s="52" t="str">
        <f t="shared" si="133"/>
        <v/>
      </c>
      <c r="B238" s="157" t="e">
        <f t="shared" ca="1" si="103"/>
        <v>#VALUE!</v>
      </c>
      <c r="C238" s="157" t="e">
        <f t="shared" ca="1" si="104"/>
        <v>#VALUE!</v>
      </c>
      <c r="D238" s="29"/>
      <c r="E238" s="155" t="str">
        <f ca="1">IFERROR(INDIRECT(ADDRESS(MATCH(D238,CatModules!C:C,0),2,1,1,"CatModules")),"")</f>
        <v/>
      </c>
      <c r="F238" s="96"/>
      <c r="G238" s="156" t="str">
        <f ca="1">IFERROR(INDIRECT(ADDRESS(MATCH(CONCATENATE(E238,"-",F238),CatInt!K:K,0),3,1,1,"CatInt")),"")</f>
        <v/>
      </c>
      <c r="H238" s="45" t="str">
        <f>IF(F238="","",VLOOKUP(F238,#REF!,2,FALSE))</f>
        <v/>
      </c>
      <c r="I238" s="29"/>
      <c r="J238" s="155" t="e">
        <f t="shared" si="105"/>
        <v>#VALUE!</v>
      </c>
      <c r="K238" s="155" t="e">
        <f t="shared" si="106"/>
        <v>#VALUE!</v>
      </c>
      <c r="L238" s="153"/>
      <c r="M238" s="126"/>
      <c r="N238" s="151" t="e">
        <f ca="1">VLOOKUP(M238,CatProd!B:G,6,FALSE)</f>
        <v>#N/A</v>
      </c>
      <c r="O238" s="127"/>
      <c r="P238" s="175" t="e">
        <f ca="1">VLOOKUP(CONCATENATE(N238,"-",O238),CatProdSpec!H:I,2,FALSE)</f>
        <v>#N/A</v>
      </c>
      <c r="Q238" s="30"/>
      <c r="R238" s="149" t="str">
        <f>IFERROR(VLOOKUP(Q238,Setup!D$16:E$25,2,FALSE),"")</f>
        <v/>
      </c>
      <c r="S238" s="51" t="str">
        <f ca="1">IFERROR(IF(OR(I238="",VLOOKUP(I238,CatCostInp!$E$2:$K$88,7,FALSE)=0),"",VLOOKUP(I238,CatCostInp!$E$2:$K$88,7,FALSE)),"")</f>
        <v/>
      </c>
      <c r="T238" s="4" t="e">
        <f>VLOOKUP(U238,#REF!,2,FALSE)</f>
        <v>#REF!</v>
      </c>
      <c r="U238" s="30"/>
      <c r="V238" s="1" t="str">
        <f ca="1">IF(U238=Setup!$C$10,"Grant",IF(Pharmaceuticals!U238=Setup!$C$11,"Local",IF(Pharmaceuticals!U238=Setup!$C$12,"Other","")))</f>
        <v/>
      </c>
      <c r="W238" s="34"/>
      <c r="X238" s="148"/>
      <c r="Y238" s="33"/>
      <c r="Z238" s="36" t="str">
        <f t="shared" si="107"/>
        <v/>
      </c>
      <c r="AA238" s="35"/>
      <c r="AB238" s="32" t="str">
        <f t="shared" si="108"/>
        <v/>
      </c>
      <c r="AC238" s="34"/>
      <c r="AD238" s="32" t="str">
        <f t="shared" si="109"/>
        <v/>
      </c>
      <c r="AE238" s="34"/>
      <c r="AF238" s="36" t="str">
        <f t="shared" si="110"/>
        <v/>
      </c>
      <c r="AG238" s="36" t="str">
        <f t="shared" si="111"/>
        <v/>
      </c>
      <c r="AH238" s="36" t="str">
        <f t="shared" si="112"/>
        <v/>
      </c>
      <c r="AI238" s="55"/>
      <c r="AJ238" s="37"/>
      <c r="AK238" s="148"/>
      <c r="AL238" s="35"/>
      <c r="AM238" s="32" t="str">
        <f t="shared" si="113"/>
        <v/>
      </c>
      <c r="AN238" s="35"/>
      <c r="AO238" s="32" t="str">
        <f t="shared" si="114"/>
        <v/>
      </c>
      <c r="AP238" s="35"/>
      <c r="AQ238" s="32" t="str">
        <f t="shared" si="115"/>
        <v/>
      </c>
      <c r="AR238" s="34"/>
      <c r="AS238" s="36" t="str">
        <f t="shared" si="116"/>
        <v/>
      </c>
      <c r="AT238" s="36" t="str">
        <f t="shared" si="117"/>
        <v/>
      </c>
      <c r="AU238" s="36" t="str">
        <f t="shared" si="118"/>
        <v/>
      </c>
      <c r="AV238" s="55"/>
      <c r="AW238" s="34"/>
      <c r="AX238" s="148"/>
      <c r="AY238" s="34"/>
      <c r="AZ238" s="32" t="str">
        <f t="shared" si="119"/>
        <v/>
      </c>
      <c r="BA238" s="34"/>
      <c r="BB238" s="32" t="str">
        <f t="shared" si="120"/>
        <v/>
      </c>
      <c r="BC238" s="34"/>
      <c r="BD238" s="32" t="str">
        <f t="shared" si="121"/>
        <v/>
      </c>
      <c r="BE238" s="35"/>
      <c r="BF238" s="36" t="str">
        <f t="shared" si="122"/>
        <v/>
      </c>
      <c r="BG238" s="36" t="str">
        <f t="shared" si="123"/>
        <v/>
      </c>
      <c r="BH238" s="36" t="str">
        <f t="shared" si="124"/>
        <v/>
      </c>
      <c r="BI238" s="55"/>
      <c r="BJ238" s="34"/>
      <c r="BK238" s="148"/>
      <c r="BL238" s="34"/>
      <c r="BM238" s="32" t="str">
        <f t="shared" si="125"/>
        <v/>
      </c>
      <c r="BN238" s="34"/>
      <c r="BO238" s="32" t="str">
        <f t="shared" si="126"/>
        <v/>
      </c>
      <c r="BP238" s="34"/>
      <c r="BQ238" s="32" t="str">
        <f t="shared" si="127"/>
        <v/>
      </c>
      <c r="BR238" s="34"/>
      <c r="BS238" s="36" t="str">
        <f t="shared" si="128"/>
        <v/>
      </c>
      <c r="BT238" s="36" t="str">
        <f t="shared" si="129"/>
        <v/>
      </c>
      <c r="BU238" s="36" t="str">
        <f t="shared" si="130"/>
        <v/>
      </c>
      <c r="BV238" s="55"/>
      <c r="BW238" s="36" t="str">
        <f t="shared" si="131"/>
        <v/>
      </c>
      <c r="BX238" s="36" t="str">
        <f t="shared" si="132"/>
        <v/>
      </c>
      <c r="BY238" s="31"/>
      <c r="BZ238" s="38"/>
      <c r="CB238" s="120" t="e">
        <f t="shared" ca="1" si="101"/>
        <v>#VALUE!</v>
      </c>
      <c r="CC238" s="120" t="e">
        <f t="shared" ca="1" si="102"/>
        <v>#VALUE!</v>
      </c>
    </row>
    <row r="239" spans="1:81" s="10" customFormat="1" ht="25.15" customHeight="1" x14ac:dyDescent="0.2">
      <c r="A239" s="52" t="str">
        <f t="shared" si="133"/>
        <v/>
      </c>
      <c r="B239" s="157" t="e">
        <f t="shared" ca="1" si="103"/>
        <v>#VALUE!</v>
      </c>
      <c r="C239" s="157" t="e">
        <f t="shared" ca="1" si="104"/>
        <v>#VALUE!</v>
      </c>
      <c r="D239" s="29"/>
      <c r="E239" s="155" t="str">
        <f ca="1">IFERROR(INDIRECT(ADDRESS(MATCH(D239,CatModules!C:C,0),2,1,1,"CatModules")),"")</f>
        <v/>
      </c>
      <c r="F239" s="96"/>
      <c r="G239" s="156" t="str">
        <f ca="1">IFERROR(INDIRECT(ADDRESS(MATCH(CONCATENATE(E239,"-",F239),CatInt!K:K,0),3,1,1,"CatInt")),"")</f>
        <v/>
      </c>
      <c r="H239" s="45" t="str">
        <f>IF(F239="","",VLOOKUP(F239,#REF!,2,FALSE))</f>
        <v/>
      </c>
      <c r="I239" s="29"/>
      <c r="J239" s="155" t="e">
        <f t="shared" si="105"/>
        <v>#VALUE!</v>
      </c>
      <c r="K239" s="155" t="e">
        <f t="shared" si="106"/>
        <v>#VALUE!</v>
      </c>
      <c r="L239" s="153"/>
      <c r="M239" s="126"/>
      <c r="N239" s="151" t="e">
        <f ca="1">VLOOKUP(M239,CatProd!B:G,6,FALSE)</f>
        <v>#N/A</v>
      </c>
      <c r="O239" s="127"/>
      <c r="P239" s="175" t="e">
        <f ca="1">VLOOKUP(CONCATENATE(N239,"-",O239),CatProdSpec!H:I,2,FALSE)</f>
        <v>#N/A</v>
      </c>
      <c r="Q239" s="30"/>
      <c r="R239" s="149" t="str">
        <f>IFERROR(VLOOKUP(Q239,Setup!D$16:E$25,2,FALSE),"")</f>
        <v/>
      </c>
      <c r="S239" s="51" t="str">
        <f ca="1">IFERROR(IF(OR(I239="",VLOOKUP(I239,CatCostInp!$E$2:$K$88,7,FALSE)=0),"",VLOOKUP(I239,CatCostInp!$E$2:$K$88,7,FALSE)),"")</f>
        <v/>
      </c>
      <c r="T239" s="4" t="e">
        <f>VLOOKUP(U239,#REF!,2,FALSE)</f>
        <v>#REF!</v>
      </c>
      <c r="U239" s="30"/>
      <c r="V239" s="1" t="str">
        <f ca="1">IF(U239=Setup!$C$10,"Grant",IF(Pharmaceuticals!U239=Setup!$C$11,"Local",IF(Pharmaceuticals!U239=Setup!$C$12,"Other","")))</f>
        <v/>
      </c>
      <c r="W239" s="34"/>
      <c r="X239" s="148"/>
      <c r="Y239" s="33"/>
      <c r="Z239" s="36" t="str">
        <f t="shared" si="107"/>
        <v/>
      </c>
      <c r="AA239" s="35"/>
      <c r="AB239" s="32" t="str">
        <f t="shared" si="108"/>
        <v/>
      </c>
      <c r="AC239" s="34"/>
      <c r="AD239" s="32" t="str">
        <f t="shared" si="109"/>
        <v/>
      </c>
      <c r="AE239" s="34"/>
      <c r="AF239" s="36" t="str">
        <f t="shared" si="110"/>
        <v/>
      </c>
      <c r="AG239" s="36" t="str">
        <f t="shared" si="111"/>
        <v/>
      </c>
      <c r="AH239" s="36" t="str">
        <f t="shared" si="112"/>
        <v/>
      </c>
      <c r="AI239" s="55"/>
      <c r="AJ239" s="37"/>
      <c r="AK239" s="148"/>
      <c r="AL239" s="35"/>
      <c r="AM239" s="32" t="str">
        <f t="shared" si="113"/>
        <v/>
      </c>
      <c r="AN239" s="35"/>
      <c r="AO239" s="32" t="str">
        <f t="shared" si="114"/>
        <v/>
      </c>
      <c r="AP239" s="35"/>
      <c r="AQ239" s="32" t="str">
        <f t="shared" si="115"/>
        <v/>
      </c>
      <c r="AR239" s="34"/>
      <c r="AS239" s="36" t="str">
        <f t="shared" si="116"/>
        <v/>
      </c>
      <c r="AT239" s="36" t="str">
        <f t="shared" si="117"/>
        <v/>
      </c>
      <c r="AU239" s="36" t="str">
        <f t="shared" si="118"/>
        <v/>
      </c>
      <c r="AV239" s="55"/>
      <c r="AW239" s="34"/>
      <c r="AX239" s="148"/>
      <c r="AY239" s="34"/>
      <c r="AZ239" s="32" t="str">
        <f t="shared" si="119"/>
        <v/>
      </c>
      <c r="BA239" s="34"/>
      <c r="BB239" s="32" t="str">
        <f t="shared" si="120"/>
        <v/>
      </c>
      <c r="BC239" s="34"/>
      <c r="BD239" s="32" t="str">
        <f t="shared" si="121"/>
        <v/>
      </c>
      <c r="BE239" s="35"/>
      <c r="BF239" s="36" t="str">
        <f t="shared" si="122"/>
        <v/>
      </c>
      <c r="BG239" s="36" t="str">
        <f t="shared" si="123"/>
        <v/>
      </c>
      <c r="BH239" s="36" t="str">
        <f t="shared" si="124"/>
        <v/>
      </c>
      <c r="BI239" s="55"/>
      <c r="BJ239" s="34"/>
      <c r="BK239" s="148"/>
      <c r="BL239" s="34"/>
      <c r="BM239" s="32" t="str">
        <f t="shared" si="125"/>
        <v/>
      </c>
      <c r="BN239" s="34"/>
      <c r="BO239" s="32" t="str">
        <f t="shared" si="126"/>
        <v/>
      </c>
      <c r="BP239" s="34"/>
      <c r="BQ239" s="32" t="str">
        <f t="shared" si="127"/>
        <v/>
      </c>
      <c r="BR239" s="34"/>
      <c r="BS239" s="36" t="str">
        <f t="shared" si="128"/>
        <v/>
      </c>
      <c r="BT239" s="36" t="str">
        <f t="shared" si="129"/>
        <v/>
      </c>
      <c r="BU239" s="36" t="str">
        <f t="shared" si="130"/>
        <v/>
      </c>
      <c r="BV239" s="55"/>
      <c r="BW239" s="36" t="str">
        <f t="shared" si="131"/>
        <v/>
      </c>
      <c r="BX239" s="36" t="str">
        <f t="shared" si="132"/>
        <v/>
      </c>
      <c r="BY239" s="31"/>
      <c r="BZ239" s="38"/>
      <c r="CB239" s="120" t="e">
        <f t="shared" ca="1" si="101"/>
        <v>#VALUE!</v>
      </c>
      <c r="CC239" s="120" t="e">
        <f t="shared" ca="1" si="102"/>
        <v>#VALUE!</v>
      </c>
    </row>
    <row r="240" spans="1:81" s="10" customFormat="1" ht="25.15" customHeight="1" x14ac:dyDescent="0.2">
      <c r="A240" s="52" t="str">
        <f t="shared" si="133"/>
        <v/>
      </c>
      <c r="B240" s="157" t="e">
        <f t="shared" ca="1" si="103"/>
        <v>#VALUE!</v>
      </c>
      <c r="C240" s="157" t="e">
        <f t="shared" ca="1" si="104"/>
        <v>#VALUE!</v>
      </c>
      <c r="D240" s="29"/>
      <c r="E240" s="155" t="str">
        <f ca="1">IFERROR(INDIRECT(ADDRESS(MATCH(D240,CatModules!C:C,0),2,1,1,"CatModules")),"")</f>
        <v/>
      </c>
      <c r="F240" s="96"/>
      <c r="G240" s="156" t="str">
        <f ca="1">IFERROR(INDIRECT(ADDRESS(MATCH(CONCATENATE(E240,"-",F240),CatInt!K:K,0),3,1,1,"CatInt")),"")</f>
        <v/>
      </c>
      <c r="H240" s="45" t="str">
        <f>IF(F240="","",VLOOKUP(F240,#REF!,2,FALSE))</f>
        <v/>
      </c>
      <c r="I240" s="29"/>
      <c r="J240" s="155" t="e">
        <f t="shared" si="105"/>
        <v>#VALUE!</v>
      </c>
      <c r="K240" s="155" t="e">
        <f t="shared" si="106"/>
        <v>#VALUE!</v>
      </c>
      <c r="L240" s="153"/>
      <c r="M240" s="126"/>
      <c r="N240" s="151" t="e">
        <f ca="1">VLOOKUP(M240,CatProd!B:G,6,FALSE)</f>
        <v>#N/A</v>
      </c>
      <c r="O240" s="127"/>
      <c r="P240" s="175" t="e">
        <f ca="1">VLOOKUP(CONCATENATE(N240,"-",O240),CatProdSpec!H:I,2,FALSE)</f>
        <v>#N/A</v>
      </c>
      <c r="Q240" s="30"/>
      <c r="R240" s="149" t="str">
        <f>IFERROR(VLOOKUP(Q240,Setup!D$16:E$25,2,FALSE),"")</f>
        <v/>
      </c>
      <c r="S240" s="51" t="str">
        <f ca="1">IFERROR(IF(OR(I240="",VLOOKUP(I240,CatCostInp!$E$2:$K$88,7,FALSE)=0),"",VLOOKUP(I240,CatCostInp!$E$2:$K$88,7,FALSE)),"")</f>
        <v/>
      </c>
      <c r="T240" s="4" t="e">
        <f>VLOOKUP(U240,#REF!,2,FALSE)</f>
        <v>#REF!</v>
      </c>
      <c r="U240" s="30"/>
      <c r="V240" s="1" t="str">
        <f ca="1">IF(U240=Setup!$C$10,"Grant",IF(Pharmaceuticals!U240=Setup!$C$11,"Local",IF(Pharmaceuticals!U240=Setup!$C$12,"Other","")))</f>
        <v/>
      </c>
      <c r="W240" s="34"/>
      <c r="X240" s="148"/>
      <c r="Y240" s="33"/>
      <c r="Z240" s="36" t="str">
        <f t="shared" si="107"/>
        <v/>
      </c>
      <c r="AA240" s="35"/>
      <c r="AB240" s="32" t="str">
        <f t="shared" si="108"/>
        <v/>
      </c>
      <c r="AC240" s="34"/>
      <c r="AD240" s="32" t="str">
        <f t="shared" si="109"/>
        <v/>
      </c>
      <c r="AE240" s="34"/>
      <c r="AF240" s="36" t="str">
        <f t="shared" si="110"/>
        <v/>
      </c>
      <c r="AG240" s="36" t="str">
        <f t="shared" si="111"/>
        <v/>
      </c>
      <c r="AH240" s="36" t="str">
        <f t="shared" si="112"/>
        <v/>
      </c>
      <c r="AI240" s="55"/>
      <c r="AJ240" s="37"/>
      <c r="AK240" s="148"/>
      <c r="AL240" s="35"/>
      <c r="AM240" s="32" t="str">
        <f t="shared" si="113"/>
        <v/>
      </c>
      <c r="AN240" s="35"/>
      <c r="AO240" s="32" t="str">
        <f t="shared" si="114"/>
        <v/>
      </c>
      <c r="AP240" s="35"/>
      <c r="AQ240" s="32" t="str">
        <f t="shared" si="115"/>
        <v/>
      </c>
      <c r="AR240" s="34"/>
      <c r="AS240" s="36" t="str">
        <f t="shared" si="116"/>
        <v/>
      </c>
      <c r="AT240" s="36" t="str">
        <f t="shared" si="117"/>
        <v/>
      </c>
      <c r="AU240" s="36" t="str">
        <f t="shared" si="118"/>
        <v/>
      </c>
      <c r="AV240" s="55"/>
      <c r="AW240" s="34"/>
      <c r="AX240" s="148"/>
      <c r="AY240" s="34"/>
      <c r="AZ240" s="32" t="str">
        <f t="shared" si="119"/>
        <v/>
      </c>
      <c r="BA240" s="34"/>
      <c r="BB240" s="32" t="str">
        <f t="shared" si="120"/>
        <v/>
      </c>
      <c r="BC240" s="34"/>
      <c r="BD240" s="32" t="str">
        <f t="shared" si="121"/>
        <v/>
      </c>
      <c r="BE240" s="34"/>
      <c r="BF240" s="36" t="str">
        <f t="shared" si="122"/>
        <v/>
      </c>
      <c r="BG240" s="36" t="str">
        <f t="shared" si="123"/>
        <v/>
      </c>
      <c r="BH240" s="36" t="str">
        <f t="shared" si="124"/>
        <v/>
      </c>
      <c r="BI240" s="55"/>
      <c r="BJ240" s="34"/>
      <c r="BK240" s="148"/>
      <c r="BL240" s="34"/>
      <c r="BM240" s="32" t="str">
        <f t="shared" si="125"/>
        <v/>
      </c>
      <c r="BN240" s="34"/>
      <c r="BO240" s="32" t="str">
        <f t="shared" si="126"/>
        <v/>
      </c>
      <c r="BP240" s="34"/>
      <c r="BQ240" s="32" t="str">
        <f t="shared" si="127"/>
        <v/>
      </c>
      <c r="BR240" s="34"/>
      <c r="BS240" s="36" t="str">
        <f t="shared" si="128"/>
        <v/>
      </c>
      <c r="BT240" s="36" t="str">
        <f t="shared" si="129"/>
        <v/>
      </c>
      <c r="BU240" s="36" t="str">
        <f t="shared" si="130"/>
        <v/>
      </c>
      <c r="BV240" s="55"/>
      <c r="BW240" s="36" t="str">
        <f t="shared" si="131"/>
        <v/>
      </c>
      <c r="BX240" s="36" t="str">
        <f t="shared" si="132"/>
        <v/>
      </c>
      <c r="BY240" s="31"/>
      <c r="BZ240" s="38"/>
      <c r="CB240" s="120" t="e">
        <f t="shared" ca="1" si="101"/>
        <v>#VALUE!</v>
      </c>
      <c r="CC240" s="120" t="e">
        <f t="shared" ca="1" si="102"/>
        <v>#VALUE!</v>
      </c>
    </row>
    <row r="241" spans="1:81" s="10" customFormat="1" ht="25.15" customHeight="1" x14ac:dyDescent="0.2">
      <c r="A241" s="52" t="str">
        <f t="shared" si="133"/>
        <v/>
      </c>
      <c r="B241" s="157" t="e">
        <f t="shared" ca="1" si="103"/>
        <v>#VALUE!</v>
      </c>
      <c r="C241" s="157" t="e">
        <f t="shared" ca="1" si="104"/>
        <v>#VALUE!</v>
      </c>
      <c r="D241" s="29"/>
      <c r="E241" s="155" t="str">
        <f ca="1">IFERROR(INDIRECT(ADDRESS(MATCH(D241,CatModules!C:C,0),2,1,1,"CatModules")),"")</f>
        <v/>
      </c>
      <c r="F241" s="96"/>
      <c r="G241" s="156" t="str">
        <f ca="1">IFERROR(INDIRECT(ADDRESS(MATCH(CONCATENATE(E241,"-",F241),CatInt!K:K,0),3,1,1,"CatInt")),"")</f>
        <v/>
      </c>
      <c r="H241" s="45" t="str">
        <f>IF(F241="","",VLOOKUP(F241,#REF!,2,FALSE))</f>
        <v/>
      </c>
      <c r="I241" s="29"/>
      <c r="J241" s="155" t="e">
        <f t="shared" si="105"/>
        <v>#VALUE!</v>
      </c>
      <c r="K241" s="155" t="e">
        <f t="shared" si="106"/>
        <v>#VALUE!</v>
      </c>
      <c r="L241" s="153"/>
      <c r="M241" s="126"/>
      <c r="N241" s="151" t="e">
        <f ca="1">VLOOKUP(M241,CatProd!B:G,6,FALSE)</f>
        <v>#N/A</v>
      </c>
      <c r="O241" s="127"/>
      <c r="P241" s="175" t="e">
        <f ca="1">VLOOKUP(CONCATENATE(N241,"-",O241),CatProdSpec!H:I,2,FALSE)</f>
        <v>#N/A</v>
      </c>
      <c r="Q241" s="30"/>
      <c r="R241" s="149" t="str">
        <f>IFERROR(VLOOKUP(Q241,Setup!D$16:E$25,2,FALSE),"")</f>
        <v/>
      </c>
      <c r="S241" s="51" t="str">
        <f ca="1">IFERROR(IF(OR(I241="",VLOOKUP(I241,CatCostInp!$E$2:$K$88,7,FALSE)=0),"",VLOOKUP(I241,CatCostInp!$E$2:$K$88,7,FALSE)),"")</f>
        <v/>
      </c>
      <c r="T241" s="4" t="e">
        <f>VLOOKUP(U241,#REF!,2,FALSE)</f>
        <v>#REF!</v>
      </c>
      <c r="U241" s="30"/>
      <c r="V241" s="1" t="str">
        <f ca="1">IF(U241=Setup!$C$10,"Grant",IF(Pharmaceuticals!U241=Setup!$C$11,"Local",IF(Pharmaceuticals!U241=Setup!$C$12,"Other","")))</f>
        <v/>
      </c>
      <c r="W241" s="34"/>
      <c r="X241" s="148"/>
      <c r="Y241" s="33"/>
      <c r="Z241" s="36" t="str">
        <f t="shared" si="107"/>
        <v/>
      </c>
      <c r="AA241" s="35"/>
      <c r="AB241" s="32" t="str">
        <f t="shared" si="108"/>
        <v/>
      </c>
      <c r="AC241" s="34"/>
      <c r="AD241" s="32" t="str">
        <f t="shared" si="109"/>
        <v/>
      </c>
      <c r="AE241" s="34"/>
      <c r="AF241" s="36" t="str">
        <f t="shared" si="110"/>
        <v/>
      </c>
      <c r="AG241" s="36" t="str">
        <f t="shared" si="111"/>
        <v/>
      </c>
      <c r="AH241" s="36" t="str">
        <f t="shared" si="112"/>
        <v/>
      </c>
      <c r="AI241" s="55"/>
      <c r="AJ241" s="37"/>
      <c r="AK241" s="148"/>
      <c r="AL241" s="35"/>
      <c r="AM241" s="32" t="str">
        <f t="shared" si="113"/>
        <v/>
      </c>
      <c r="AN241" s="35"/>
      <c r="AO241" s="32" t="str">
        <f t="shared" si="114"/>
        <v/>
      </c>
      <c r="AP241" s="35"/>
      <c r="AQ241" s="32" t="str">
        <f t="shared" si="115"/>
        <v/>
      </c>
      <c r="AR241" s="34"/>
      <c r="AS241" s="36" t="str">
        <f t="shared" si="116"/>
        <v/>
      </c>
      <c r="AT241" s="36" t="str">
        <f t="shared" si="117"/>
        <v/>
      </c>
      <c r="AU241" s="36" t="str">
        <f t="shared" si="118"/>
        <v/>
      </c>
      <c r="AV241" s="55"/>
      <c r="AW241" s="34"/>
      <c r="AX241" s="148"/>
      <c r="AY241" s="34"/>
      <c r="AZ241" s="32" t="str">
        <f t="shared" si="119"/>
        <v/>
      </c>
      <c r="BA241" s="34"/>
      <c r="BB241" s="32" t="str">
        <f t="shared" si="120"/>
        <v/>
      </c>
      <c r="BC241" s="34"/>
      <c r="BD241" s="32" t="str">
        <f t="shared" si="121"/>
        <v/>
      </c>
      <c r="BE241" s="34"/>
      <c r="BF241" s="36" t="str">
        <f t="shared" si="122"/>
        <v/>
      </c>
      <c r="BG241" s="36" t="str">
        <f t="shared" si="123"/>
        <v/>
      </c>
      <c r="BH241" s="36" t="str">
        <f t="shared" si="124"/>
        <v/>
      </c>
      <c r="BI241" s="55"/>
      <c r="BJ241" s="34"/>
      <c r="BK241" s="148"/>
      <c r="BL241" s="34"/>
      <c r="BM241" s="32" t="str">
        <f t="shared" si="125"/>
        <v/>
      </c>
      <c r="BN241" s="34"/>
      <c r="BO241" s="32" t="str">
        <f t="shared" si="126"/>
        <v/>
      </c>
      <c r="BP241" s="34"/>
      <c r="BQ241" s="32" t="str">
        <f t="shared" si="127"/>
        <v/>
      </c>
      <c r="BR241" s="34"/>
      <c r="BS241" s="36" t="str">
        <f t="shared" si="128"/>
        <v/>
      </c>
      <c r="BT241" s="36" t="str">
        <f t="shared" si="129"/>
        <v/>
      </c>
      <c r="BU241" s="36" t="str">
        <f t="shared" si="130"/>
        <v/>
      </c>
      <c r="BV241" s="55"/>
      <c r="BW241" s="36" t="str">
        <f t="shared" si="131"/>
        <v/>
      </c>
      <c r="BX241" s="36" t="str">
        <f t="shared" si="132"/>
        <v/>
      </c>
      <c r="BY241" s="31"/>
      <c r="BZ241" s="38"/>
      <c r="CB241" s="120" t="e">
        <f t="shared" ca="1" si="101"/>
        <v>#VALUE!</v>
      </c>
      <c r="CC241" s="120" t="e">
        <f t="shared" ca="1" si="102"/>
        <v>#VALUE!</v>
      </c>
    </row>
    <row r="242" spans="1:81" s="10" customFormat="1" ht="25.15" customHeight="1" x14ac:dyDescent="0.2">
      <c r="A242" s="52" t="str">
        <f t="shared" si="133"/>
        <v/>
      </c>
      <c r="B242" s="157" t="e">
        <f t="shared" ca="1" si="103"/>
        <v>#VALUE!</v>
      </c>
      <c r="C242" s="157" t="e">
        <f t="shared" ca="1" si="104"/>
        <v>#VALUE!</v>
      </c>
      <c r="D242" s="29"/>
      <c r="E242" s="155" t="str">
        <f ca="1">IFERROR(INDIRECT(ADDRESS(MATCH(D242,CatModules!C:C,0),2,1,1,"CatModules")),"")</f>
        <v/>
      </c>
      <c r="F242" s="96"/>
      <c r="G242" s="156" t="str">
        <f ca="1">IFERROR(INDIRECT(ADDRESS(MATCH(CONCATENATE(E242,"-",F242),CatInt!K:K,0),3,1,1,"CatInt")),"")</f>
        <v/>
      </c>
      <c r="H242" s="45" t="str">
        <f>IF(F242="","",VLOOKUP(F242,#REF!,2,FALSE))</f>
        <v/>
      </c>
      <c r="I242" s="29"/>
      <c r="J242" s="155" t="e">
        <f t="shared" si="105"/>
        <v>#VALUE!</v>
      </c>
      <c r="K242" s="155" t="e">
        <f t="shared" si="106"/>
        <v>#VALUE!</v>
      </c>
      <c r="L242" s="153"/>
      <c r="M242" s="126"/>
      <c r="N242" s="151" t="e">
        <f ca="1">VLOOKUP(M242,CatProd!B:G,6,FALSE)</f>
        <v>#N/A</v>
      </c>
      <c r="O242" s="127"/>
      <c r="P242" s="175" t="e">
        <f ca="1">VLOOKUP(CONCATENATE(N242,"-",O242),CatProdSpec!H:I,2,FALSE)</f>
        <v>#N/A</v>
      </c>
      <c r="Q242" s="30"/>
      <c r="R242" s="149" t="str">
        <f>IFERROR(VLOOKUP(Q242,Setup!D$16:E$25,2,FALSE),"")</f>
        <v/>
      </c>
      <c r="S242" s="51" t="str">
        <f ca="1">IFERROR(IF(OR(I242="",VLOOKUP(I242,CatCostInp!$E$2:$K$88,7,FALSE)=0),"",VLOOKUP(I242,CatCostInp!$E$2:$K$88,7,FALSE)),"")</f>
        <v/>
      </c>
      <c r="T242" s="4" t="e">
        <f>VLOOKUP(U242,#REF!,2,FALSE)</f>
        <v>#REF!</v>
      </c>
      <c r="U242" s="30"/>
      <c r="V242" s="1" t="str">
        <f ca="1">IF(U242=Setup!$C$10,"Grant",IF(Pharmaceuticals!U242=Setup!$C$11,"Local",IF(Pharmaceuticals!U242=Setup!$C$12,"Other","")))</f>
        <v/>
      </c>
      <c r="W242" s="34"/>
      <c r="X242" s="148"/>
      <c r="Y242" s="33"/>
      <c r="Z242" s="36" t="str">
        <f t="shared" si="107"/>
        <v/>
      </c>
      <c r="AA242" s="35"/>
      <c r="AB242" s="32" t="str">
        <f t="shared" si="108"/>
        <v/>
      </c>
      <c r="AC242" s="34"/>
      <c r="AD242" s="32" t="str">
        <f t="shared" si="109"/>
        <v/>
      </c>
      <c r="AE242" s="34"/>
      <c r="AF242" s="36" t="str">
        <f t="shared" si="110"/>
        <v/>
      </c>
      <c r="AG242" s="36" t="str">
        <f t="shared" si="111"/>
        <v/>
      </c>
      <c r="AH242" s="36" t="str">
        <f t="shared" si="112"/>
        <v/>
      </c>
      <c r="AI242" s="55"/>
      <c r="AJ242" s="37"/>
      <c r="AK242" s="148"/>
      <c r="AL242" s="35"/>
      <c r="AM242" s="32" t="str">
        <f t="shared" si="113"/>
        <v/>
      </c>
      <c r="AN242" s="35"/>
      <c r="AO242" s="32" t="str">
        <f t="shared" si="114"/>
        <v/>
      </c>
      <c r="AP242" s="35"/>
      <c r="AQ242" s="32" t="str">
        <f t="shared" si="115"/>
        <v/>
      </c>
      <c r="AR242" s="34"/>
      <c r="AS242" s="36" t="str">
        <f t="shared" si="116"/>
        <v/>
      </c>
      <c r="AT242" s="36" t="str">
        <f t="shared" si="117"/>
        <v/>
      </c>
      <c r="AU242" s="36" t="str">
        <f t="shared" si="118"/>
        <v/>
      </c>
      <c r="AV242" s="55"/>
      <c r="AW242" s="34"/>
      <c r="AX242" s="148"/>
      <c r="AY242" s="34"/>
      <c r="AZ242" s="32" t="str">
        <f t="shared" si="119"/>
        <v/>
      </c>
      <c r="BA242" s="34"/>
      <c r="BB242" s="32" t="str">
        <f t="shared" si="120"/>
        <v/>
      </c>
      <c r="BC242" s="34"/>
      <c r="BD242" s="32" t="str">
        <f t="shared" si="121"/>
        <v/>
      </c>
      <c r="BE242" s="34"/>
      <c r="BF242" s="36" t="str">
        <f t="shared" si="122"/>
        <v/>
      </c>
      <c r="BG242" s="36" t="str">
        <f t="shared" si="123"/>
        <v/>
      </c>
      <c r="BH242" s="36" t="str">
        <f t="shared" si="124"/>
        <v/>
      </c>
      <c r="BI242" s="55"/>
      <c r="BJ242" s="34"/>
      <c r="BK242" s="148"/>
      <c r="BL242" s="34"/>
      <c r="BM242" s="32" t="str">
        <f t="shared" si="125"/>
        <v/>
      </c>
      <c r="BN242" s="34"/>
      <c r="BO242" s="32" t="str">
        <f t="shared" si="126"/>
        <v/>
      </c>
      <c r="BP242" s="34"/>
      <c r="BQ242" s="32" t="str">
        <f t="shared" si="127"/>
        <v/>
      </c>
      <c r="BR242" s="34"/>
      <c r="BS242" s="36" t="str">
        <f t="shared" si="128"/>
        <v/>
      </c>
      <c r="BT242" s="36" t="str">
        <f t="shared" si="129"/>
        <v/>
      </c>
      <c r="BU242" s="36" t="str">
        <f t="shared" si="130"/>
        <v/>
      </c>
      <c r="BV242" s="55"/>
      <c r="BW242" s="36" t="str">
        <f t="shared" si="131"/>
        <v/>
      </c>
      <c r="BX242" s="36" t="str">
        <f t="shared" si="132"/>
        <v/>
      </c>
      <c r="BY242" s="31"/>
      <c r="BZ242" s="38"/>
      <c r="CB242" s="120" t="e">
        <f t="shared" ca="1" si="101"/>
        <v>#VALUE!</v>
      </c>
      <c r="CC242" s="120" t="e">
        <f t="shared" ca="1" si="102"/>
        <v>#VALUE!</v>
      </c>
    </row>
    <row r="243" spans="1:81" s="10" customFormat="1" ht="25.15" customHeight="1" x14ac:dyDescent="0.2">
      <c r="A243" s="52" t="str">
        <f t="shared" si="133"/>
        <v/>
      </c>
      <c r="B243" s="157" t="e">
        <f t="shared" ca="1" si="103"/>
        <v>#VALUE!</v>
      </c>
      <c r="C243" s="157" t="e">
        <f t="shared" ca="1" si="104"/>
        <v>#VALUE!</v>
      </c>
      <c r="D243" s="29"/>
      <c r="E243" s="155" t="str">
        <f ca="1">IFERROR(INDIRECT(ADDRESS(MATCH(D243,CatModules!C:C,0),2,1,1,"CatModules")),"")</f>
        <v/>
      </c>
      <c r="F243" s="96"/>
      <c r="G243" s="156" t="str">
        <f ca="1">IFERROR(INDIRECT(ADDRESS(MATCH(CONCATENATE(E243,"-",F243),CatInt!K:K,0),3,1,1,"CatInt")),"")</f>
        <v/>
      </c>
      <c r="H243" s="45" t="str">
        <f>IF(F243="","",VLOOKUP(F243,#REF!,2,FALSE))</f>
        <v/>
      </c>
      <c r="I243" s="29"/>
      <c r="J243" s="155" t="e">
        <f t="shared" si="105"/>
        <v>#VALUE!</v>
      </c>
      <c r="K243" s="155" t="e">
        <f t="shared" si="106"/>
        <v>#VALUE!</v>
      </c>
      <c r="L243" s="153"/>
      <c r="M243" s="126"/>
      <c r="N243" s="151" t="e">
        <f ca="1">VLOOKUP(M243,CatProd!B:G,6,FALSE)</f>
        <v>#N/A</v>
      </c>
      <c r="O243" s="127"/>
      <c r="P243" s="175" t="e">
        <f ca="1">VLOOKUP(CONCATENATE(N243,"-",O243),CatProdSpec!H:I,2,FALSE)</f>
        <v>#N/A</v>
      </c>
      <c r="Q243" s="30"/>
      <c r="R243" s="149" t="str">
        <f>IFERROR(VLOOKUP(Q243,Setup!D$16:E$25,2,FALSE),"")</f>
        <v/>
      </c>
      <c r="S243" s="51" t="str">
        <f ca="1">IFERROR(IF(OR(I243="",VLOOKUP(I243,CatCostInp!$E$2:$K$88,7,FALSE)=0),"",VLOOKUP(I243,CatCostInp!$E$2:$K$88,7,FALSE)),"")</f>
        <v/>
      </c>
      <c r="T243" s="4" t="e">
        <f>VLOOKUP(U243,#REF!,2,FALSE)</f>
        <v>#REF!</v>
      </c>
      <c r="U243" s="30"/>
      <c r="V243" s="1" t="str">
        <f ca="1">IF(U243=Setup!$C$10,"Grant",IF(Pharmaceuticals!U243=Setup!$C$11,"Local",IF(Pharmaceuticals!U243=Setup!$C$12,"Other","")))</f>
        <v/>
      </c>
      <c r="W243" s="34"/>
      <c r="X243" s="148"/>
      <c r="Y243" s="33"/>
      <c r="Z243" s="36" t="str">
        <f t="shared" si="107"/>
        <v/>
      </c>
      <c r="AA243" s="35"/>
      <c r="AB243" s="32" t="str">
        <f t="shared" si="108"/>
        <v/>
      </c>
      <c r="AC243" s="34"/>
      <c r="AD243" s="32" t="str">
        <f t="shared" si="109"/>
        <v/>
      </c>
      <c r="AE243" s="34"/>
      <c r="AF243" s="36" t="str">
        <f t="shared" si="110"/>
        <v/>
      </c>
      <c r="AG243" s="36" t="str">
        <f t="shared" si="111"/>
        <v/>
      </c>
      <c r="AH243" s="36" t="str">
        <f t="shared" si="112"/>
        <v/>
      </c>
      <c r="AI243" s="55"/>
      <c r="AJ243" s="37"/>
      <c r="AK243" s="148"/>
      <c r="AL243" s="35"/>
      <c r="AM243" s="32" t="str">
        <f t="shared" si="113"/>
        <v/>
      </c>
      <c r="AN243" s="35"/>
      <c r="AO243" s="32" t="str">
        <f t="shared" si="114"/>
        <v/>
      </c>
      <c r="AP243" s="35"/>
      <c r="AQ243" s="32" t="str">
        <f t="shared" si="115"/>
        <v/>
      </c>
      <c r="AR243" s="34"/>
      <c r="AS243" s="36" t="str">
        <f t="shared" si="116"/>
        <v/>
      </c>
      <c r="AT243" s="36" t="str">
        <f t="shared" si="117"/>
        <v/>
      </c>
      <c r="AU243" s="36" t="str">
        <f t="shared" si="118"/>
        <v/>
      </c>
      <c r="AV243" s="55"/>
      <c r="AW243" s="34"/>
      <c r="AX243" s="148"/>
      <c r="AY243" s="34"/>
      <c r="AZ243" s="32" t="str">
        <f t="shared" si="119"/>
        <v/>
      </c>
      <c r="BA243" s="34"/>
      <c r="BB243" s="32" t="str">
        <f t="shared" si="120"/>
        <v/>
      </c>
      <c r="BC243" s="34"/>
      <c r="BD243" s="32" t="str">
        <f t="shared" si="121"/>
        <v/>
      </c>
      <c r="BE243" s="34"/>
      <c r="BF243" s="36" t="str">
        <f t="shared" si="122"/>
        <v/>
      </c>
      <c r="BG243" s="36" t="str">
        <f t="shared" si="123"/>
        <v/>
      </c>
      <c r="BH243" s="36" t="str">
        <f t="shared" si="124"/>
        <v/>
      </c>
      <c r="BI243" s="55"/>
      <c r="BJ243" s="34"/>
      <c r="BK243" s="148"/>
      <c r="BL243" s="34"/>
      <c r="BM243" s="32" t="str">
        <f t="shared" si="125"/>
        <v/>
      </c>
      <c r="BN243" s="34"/>
      <c r="BO243" s="32" t="str">
        <f t="shared" si="126"/>
        <v/>
      </c>
      <c r="BP243" s="34"/>
      <c r="BQ243" s="32" t="str">
        <f t="shared" si="127"/>
        <v/>
      </c>
      <c r="BR243" s="34"/>
      <c r="BS243" s="36" t="str">
        <f t="shared" si="128"/>
        <v/>
      </c>
      <c r="BT243" s="36" t="str">
        <f t="shared" si="129"/>
        <v/>
      </c>
      <c r="BU243" s="36" t="str">
        <f t="shared" si="130"/>
        <v/>
      </c>
      <c r="BV243" s="55"/>
      <c r="BW243" s="36" t="str">
        <f t="shared" si="131"/>
        <v/>
      </c>
      <c r="BX243" s="36" t="str">
        <f t="shared" si="132"/>
        <v/>
      </c>
      <c r="BY243" s="31"/>
      <c r="BZ243" s="38"/>
      <c r="CB243" s="120" t="e">
        <f t="shared" ca="1" si="101"/>
        <v>#VALUE!</v>
      </c>
      <c r="CC243" s="120" t="e">
        <f t="shared" ca="1" si="102"/>
        <v>#VALUE!</v>
      </c>
    </row>
    <row r="244" spans="1:81" s="10" customFormat="1" ht="25.15" customHeight="1" x14ac:dyDescent="0.2">
      <c r="A244" s="52" t="str">
        <f t="shared" si="133"/>
        <v/>
      </c>
      <c r="B244" s="157" t="e">
        <f t="shared" ca="1" si="103"/>
        <v>#VALUE!</v>
      </c>
      <c r="C244" s="157" t="e">
        <f t="shared" ca="1" si="104"/>
        <v>#VALUE!</v>
      </c>
      <c r="D244" s="29"/>
      <c r="E244" s="155" t="str">
        <f ca="1">IFERROR(INDIRECT(ADDRESS(MATCH(D244,CatModules!C:C,0),2,1,1,"CatModules")),"")</f>
        <v/>
      </c>
      <c r="F244" s="96"/>
      <c r="G244" s="156" t="str">
        <f ca="1">IFERROR(INDIRECT(ADDRESS(MATCH(CONCATENATE(E244,"-",F244),CatInt!K:K,0),3,1,1,"CatInt")),"")</f>
        <v/>
      </c>
      <c r="H244" s="45" t="str">
        <f>IF(F244="","",VLOOKUP(F244,#REF!,2,FALSE))</f>
        <v/>
      </c>
      <c r="I244" s="29"/>
      <c r="J244" s="155" t="e">
        <f t="shared" si="105"/>
        <v>#VALUE!</v>
      </c>
      <c r="K244" s="155" t="e">
        <f t="shared" si="106"/>
        <v>#VALUE!</v>
      </c>
      <c r="L244" s="153"/>
      <c r="M244" s="126"/>
      <c r="N244" s="151" t="e">
        <f ca="1">VLOOKUP(M244,CatProd!B:G,6,FALSE)</f>
        <v>#N/A</v>
      </c>
      <c r="O244" s="127"/>
      <c r="P244" s="175" t="e">
        <f ca="1">VLOOKUP(CONCATENATE(N244,"-",O244),CatProdSpec!H:I,2,FALSE)</f>
        <v>#N/A</v>
      </c>
      <c r="Q244" s="30"/>
      <c r="R244" s="149" t="str">
        <f>IFERROR(VLOOKUP(Q244,Setup!D$16:E$25,2,FALSE),"")</f>
        <v/>
      </c>
      <c r="S244" s="51" t="str">
        <f ca="1">IFERROR(IF(OR(I244="",VLOOKUP(I244,CatCostInp!$E$2:$K$88,7,FALSE)=0),"",VLOOKUP(I244,CatCostInp!$E$2:$K$88,7,FALSE)),"")</f>
        <v/>
      </c>
      <c r="T244" s="4" t="e">
        <f>VLOOKUP(U244,#REF!,2,FALSE)</f>
        <v>#REF!</v>
      </c>
      <c r="U244" s="30"/>
      <c r="V244" s="1" t="str">
        <f ca="1">IF(U244=Setup!$C$10,"Grant",IF(Pharmaceuticals!U244=Setup!$C$11,"Local",IF(Pharmaceuticals!U244=Setup!$C$12,"Other","")))</f>
        <v/>
      </c>
      <c r="W244" s="34"/>
      <c r="X244" s="148"/>
      <c r="Y244" s="33"/>
      <c r="Z244" s="36" t="str">
        <f t="shared" si="107"/>
        <v/>
      </c>
      <c r="AA244" s="35"/>
      <c r="AB244" s="32" t="str">
        <f t="shared" si="108"/>
        <v/>
      </c>
      <c r="AC244" s="34"/>
      <c r="AD244" s="32" t="str">
        <f t="shared" si="109"/>
        <v/>
      </c>
      <c r="AE244" s="34"/>
      <c r="AF244" s="36" t="str">
        <f t="shared" si="110"/>
        <v/>
      </c>
      <c r="AG244" s="36" t="str">
        <f t="shared" si="111"/>
        <v/>
      </c>
      <c r="AH244" s="36" t="str">
        <f t="shared" si="112"/>
        <v/>
      </c>
      <c r="AI244" s="55"/>
      <c r="AJ244" s="37"/>
      <c r="AK244" s="148"/>
      <c r="AL244" s="35"/>
      <c r="AM244" s="32" t="str">
        <f t="shared" si="113"/>
        <v/>
      </c>
      <c r="AN244" s="35"/>
      <c r="AO244" s="32" t="str">
        <f t="shared" si="114"/>
        <v/>
      </c>
      <c r="AP244" s="35"/>
      <c r="AQ244" s="32" t="str">
        <f t="shared" si="115"/>
        <v/>
      </c>
      <c r="AR244" s="34"/>
      <c r="AS244" s="36" t="str">
        <f t="shared" si="116"/>
        <v/>
      </c>
      <c r="AT244" s="36" t="str">
        <f t="shared" si="117"/>
        <v/>
      </c>
      <c r="AU244" s="36" t="str">
        <f t="shared" si="118"/>
        <v/>
      </c>
      <c r="AV244" s="55"/>
      <c r="AW244" s="34"/>
      <c r="AX244" s="148"/>
      <c r="AY244" s="34"/>
      <c r="AZ244" s="32" t="str">
        <f t="shared" si="119"/>
        <v/>
      </c>
      <c r="BA244" s="34"/>
      <c r="BB244" s="32" t="str">
        <f t="shared" si="120"/>
        <v/>
      </c>
      <c r="BC244" s="34"/>
      <c r="BD244" s="32" t="str">
        <f t="shared" si="121"/>
        <v/>
      </c>
      <c r="BE244" s="34"/>
      <c r="BF244" s="36" t="str">
        <f t="shared" si="122"/>
        <v/>
      </c>
      <c r="BG244" s="36" t="str">
        <f t="shared" si="123"/>
        <v/>
      </c>
      <c r="BH244" s="36" t="str">
        <f t="shared" si="124"/>
        <v/>
      </c>
      <c r="BI244" s="55"/>
      <c r="BJ244" s="34"/>
      <c r="BK244" s="148"/>
      <c r="BL244" s="34"/>
      <c r="BM244" s="32" t="str">
        <f t="shared" si="125"/>
        <v/>
      </c>
      <c r="BN244" s="34"/>
      <c r="BO244" s="32" t="str">
        <f t="shared" si="126"/>
        <v/>
      </c>
      <c r="BP244" s="34"/>
      <c r="BQ244" s="32" t="str">
        <f t="shared" si="127"/>
        <v/>
      </c>
      <c r="BR244" s="34"/>
      <c r="BS244" s="36" t="str">
        <f t="shared" si="128"/>
        <v/>
      </c>
      <c r="BT244" s="36" t="str">
        <f t="shared" si="129"/>
        <v/>
      </c>
      <c r="BU244" s="36" t="str">
        <f t="shared" si="130"/>
        <v/>
      </c>
      <c r="BV244" s="55"/>
      <c r="BW244" s="36" t="str">
        <f t="shared" si="131"/>
        <v/>
      </c>
      <c r="BX244" s="36" t="str">
        <f t="shared" si="132"/>
        <v/>
      </c>
      <c r="BY244" s="31"/>
      <c r="BZ244" s="38"/>
      <c r="CB244" s="120" t="e">
        <f t="shared" ca="1" si="101"/>
        <v>#VALUE!</v>
      </c>
      <c r="CC244" s="120" t="e">
        <f t="shared" ca="1" si="102"/>
        <v>#VALUE!</v>
      </c>
    </row>
    <row r="245" spans="1:81" s="10" customFormat="1" ht="25.15" customHeight="1" x14ac:dyDescent="0.2">
      <c r="A245" s="52" t="str">
        <f t="shared" si="133"/>
        <v/>
      </c>
      <c r="B245" s="157" t="e">
        <f t="shared" ca="1" si="103"/>
        <v>#VALUE!</v>
      </c>
      <c r="C245" s="157" t="e">
        <f t="shared" ca="1" si="104"/>
        <v>#VALUE!</v>
      </c>
      <c r="D245" s="29"/>
      <c r="E245" s="155" t="str">
        <f ca="1">IFERROR(INDIRECT(ADDRESS(MATCH(D245,CatModules!C:C,0),2,1,1,"CatModules")),"")</f>
        <v/>
      </c>
      <c r="F245" s="96"/>
      <c r="G245" s="156" t="str">
        <f ca="1">IFERROR(INDIRECT(ADDRESS(MATCH(CONCATENATE(E245,"-",F245),CatInt!K:K,0),3,1,1,"CatInt")),"")</f>
        <v/>
      </c>
      <c r="H245" s="45" t="str">
        <f>IF(F245="","",VLOOKUP(F245,#REF!,2,FALSE))</f>
        <v/>
      </c>
      <c r="I245" s="29"/>
      <c r="J245" s="155" t="e">
        <f t="shared" si="105"/>
        <v>#VALUE!</v>
      </c>
      <c r="K245" s="155" t="e">
        <f t="shared" si="106"/>
        <v>#VALUE!</v>
      </c>
      <c r="L245" s="153"/>
      <c r="M245" s="126"/>
      <c r="N245" s="151" t="e">
        <f ca="1">VLOOKUP(M245,CatProd!B:G,6,FALSE)</f>
        <v>#N/A</v>
      </c>
      <c r="O245" s="127"/>
      <c r="P245" s="175" t="e">
        <f ca="1">VLOOKUP(CONCATENATE(N245,"-",O245),CatProdSpec!H:I,2,FALSE)</f>
        <v>#N/A</v>
      </c>
      <c r="Q245" s="30"/>
      <c r="R245" s="149" t="str">
        <f>IFERROR(VLOOKUP(Q245,Setup!D$16:E$25,2,FALSE),"")</f>
        <v/>
      </c>
      <c r="S245" s="51" t="str">
        <f ca="1">IFERROR(IF(OR(I245="",VLOOKUP(I245,CatCostInp!$E$2:$K$88,7,FALSE)=0),"",VLOOKUP(I245,CatCostInp!$E$2:$K$88,7,FALSE)),"")</f>
        <v/>
      </c>
      <c r="T245" s="4" t="e">
        <f>VLOOKUP(U245,#REF!,2,FALSE)</f>
        <v>#REF!</v>
      </c>
      <c r="U245" s="30"/>
      <c r="V245" s="1" t="str">
        <f ca="1">IF(U245=Setup!$C$10,"Grant",IF(Pharmaceuticals!U245=Setup!$C$11,"Local",IF(Pharmaceuticals!U245=Setup!$C$12,"Other","")))</f>
        <v/>
      </c>
      <c r="W245" s="34"/>
      <c r="X245" s="148"/>
      <c r="Y245" s="33"/>
      <c r="Z245" s="36" t="str">
        <f t="shared" si="107"/>
        <v/>
      </c>
      <c r="AA245" s="35"/>
      <c r="AB245" s="32" t="str">
        <f t="shared" si="108"/>
        <v/>
      </c>
      <c r="AC245" s="34"/>
      <c r="AD245" s="32" t="str">
        <f t="shared" si="109"/>
        <v/>
      </c>
      <c r="AE245" s="34"/>
      <c r="AF245" s="36" t="str">
        <f t="shared" si="110"/>
        <v/>
      </c>
      <c r="AG245" s="36" t="str">
        <f t="shared" si="111"/>
        <v/>
      </c>
      <c r="AH245" s="36" t="str">
        <f t="shared" si="112"/>
        <v/>
      </c>
      <c r="AI245" s="55"/>
      <c r="AJ245" s="37"/>
      <c r="AK245" s="148"/>
      <c r="AL245" s="35"/>
      <c r="AM245" s="32" t="str">
        <f t="shared" si="113"/>
        <v/>
      </c>
      <c r="AN245" s="35"/>
      <c r="AO245" s="32" t="str">
        <f t="shared" si="114"/>
        <v/>
      </c>
      <c r="AP245" s="35"/>
      <c r="AQ245" s="32" t="str">
        <f t="shared" si="115"/>
        <v/>
      </c>
      <c r="AR245" s="34"/>
      <c r="AS245" s="36" t="str">
        <f t="shared" si="116"/>
        <v/>
      </c>
      <c r="AT245" s="36" t="str">
        <f t="shared" si="117"/>
        <v/>
      </c>
      <c r="AU245" s="36" t="str">
        <f t="shared" si="118"/>
        <v/>
      </c>
      <c r="AV245" s="55"/>
      <c r="AW245" s="34"/>
      <c r="AX245" s="148"/>
      <c r="AY245" s="34"/>
      <c r="AZ245" s="32" t="str">
        <f t="shared" si="119"/>
        <v/>
      </c>
      <c r="BA245" s="34"/>
      <c r="BB245" s="32" t="str">
        <f t="shared" si="120"/>
        <v/>
      </c>
      <c r="BC245" s="34"/>
      <c r="BD245" s="32" t="str">
        <f t="shared" si="121"/>
        <v/>
      </c>
      <c r="BE245" s="34"/>
      <c r="BF245" s="36" t="str">
        <f t="shared" si="122"/>
        <v/>
      </c>
      <c r="BG245" s="36" t="str">
        <f t="shared" si="123"/>
        <v/>
      </c>
      <c r="BH245" s="36" t="str">
        <f t="shared" si="124"/>
        <v/>
      </c>
      <c r="BI245" s="55"/>
      <c r="BJ245" s="34"/>
      <c r="BK245" s="148"/>
      <c r="BL245" s="34"/>
      <c r="BM245" s="32" t="str">
        <f t="shared" si="125"/>
        <v/>
      </c>
      <c r="BN245" s="34"/>
      <c r="BO245" s="32" t="str">
        <f t="shared" si="126"/>
        <v/>
      </c>
      <c r="BP245" s="34"/>
      <c r="BQ245" s="32" t="str">
        <f t="shared" si="127"/>
        <v/>
      </c>
      <c r="BR245" s="34"/>
      <c r="BS245" s="36" t="str">
        <f t="shared" si="128"/>
        <v/>
      </c>
      <c r="BT245" s="36" t="str">
        <f t="shared" si="129"/>
        <v/>
      </c>
      <c r="BU245" s="36" t="str">
        <f t="shared" si="130"/>
        <v/>
      </c>
      <c r="BV245" s="55"/>
      <c r="BW245" s="36" t="str">
        <f t="shared" si="131"/>
        <v/>
      </c>
      <c r="BX245" s="36" t="str">
        <f t="shared" si="132"/>
        <v/>
      </c>
      <c r="BY245" s="31"/>
      <c r="BZ245" s="38"/>
      <c r="CB245" s="120" t="e">
        <f t="shared" ca="1" si="101"/>
        <v>#VALUE!</v>
      </c>
      <c r="CC245" s="120" t="e">
        <f t="shared" ca="1" si="102"/>
        <v>#VALUE!</v>
      </c>
    </row>
    <row r="246" spans="1:81" s="10" customFormat="1" ht="25.15" customHeight="1" x14ac:dyDescent="0.2">
      <c r="A246" s="52" t="str">
        <f t="shared" si="133"/>
        <v/>
      </c>
      <c r="B246" s="157" t="e">
        <f t="shared" ca="1" si="103"/>
        <v>#VALUE!</v>
      </c>
      <c r="C246" s="157" t="e">
        <f t="shared" ca="1" si="104"/>
        <v>#VALUE!</v>
      </c>
      <c r="D246" s="29"/>
      <c r="E246" s="155" t="str">
        <f ca="1">IFERROR(INDIRECT(ADDRESS(MATCH(D246,CatModules!C:C,0),2,1,1,"CatModules")),"")</f>
        <v/>
      </c>
      <c r="F246" s="96"/>
      <c r="G246" s="156" t="str">
        <f ca="1">IFERROR(INDIRECT(ADDRESS(MATCH(CONCATENATE(E246,"-",F246),CatInt!K:K,0),3,1,1,"CatInt")),"")</f>
        <v/>
      </c>
      <c r="H246" s="45" t="str">
        <f>IF(F246="","",VLOOKUP(F246,#REF!,2,FALSE))</f>
        <v/>
      </c>
      <c r="I246" s="29"/>
      <c r="J246" s="155" t="e">
        <f t="shared" si="105"/>
        <v>#VALUE!</v>
      </c>
      <c r="K246" s="155" t="e">
        <f t="shared" si="106"/>
        <v>#VALUE!</v>
      </c>
      <c r="L246" s="153"/>
      <c r="M246" s="126"/>
      <c r="N246" s="151" t="e">
        <f ca="1">VLOOKUP(M246,CatProd!B:G,6,FALSE)</f>
        <v>#N/A</v>
      </c>
      <c r="O246" s="127"/>
      <c r="P246" s="175" t="e">
        <f ca="1">VLOOKUP(CONCATENATE(N246,"-",O246),CatProdSpec!H:I,2,FALSE)</f>
        <v>#N/A</v>
      </c>
      <c r="Q246" s="30"/>
      <c r="R246" s="149" t="str">
        <f>IFERROR(VLOOKUP(Q246,Setup!D$16:E$25,2,FALSE),"")</f>
        <v/>
      </c>
      <c r="S246" s="51" t="str">
        <f ca="1">IFERROR(IF(OR(I246="",VLOOKUP(I246,CatCostInp!$E$2:$K$88,7,FALSE)=0),"",VLOOKUP(I246,CatCostInp!$E$2:$K$88,7,FALSE)),"")</f>
        <v/>
      </c>
      <c r="T246" s="4" t="e">
        <f>VLOOKUP(U246,#REF!,2,FALSE)</f>
        <v>#REF!</v>
      </c>
      <c r="U246" s="30"/>
      <c r="V246" s="1" t="str">
        <f ca="1">IF(U246=Setup!$C$10,"Grant",IF(Pharmaceuticals!U246=Setup!$C$11,"Local",IF(Pharmaceuticals!U246=Setup!$C$12,"Other","")))</f>
        <v/>
      </c>
      <c r="W246" s="34"/>
      <c r="X246" s="148"/>
      <c r="Y246" s="33"/>
      <c r="Z246" s="36" t="str">
        <f t="shared" si="107"/>
        <v/>
      </c>
      <c r="AA246" s="35"/>
      <c r="AB246" s="32" t="str">
        <f t="shared" si="108"/>
        <v/>
      </c>
      <c r="AC246" s="34"/>
      <c r="AD246" s="32" t="str">
        <f t="shared" si="109"/>
        <v/>
      </c>
      <c r="AE246" s="34"/>
      <c r="AF246" s="36" t="str">
        <f t="shared" si="110"/>
        <v/>
      </c>
      <c r="AG246" s="36" t="str">
        <f t="shared" si="111"/>
        <v/>
      </c>
      <c r="AH246" s="36" t="str">
        <f t="shared" si="112"/>
        <v/>
      </c>
      <c r="AI246" s="55"/>
      <c r="AJ246" s="37"/>
      <c r="AK246" s="148"/>
      <c r="AL246" s="35"/>
      <c r="AM246" s="32" t="str">
        <f t="shared" si="113"/>
        <v/>
      </c>
      <c r="AN246" s="35"/>
      <c r="AO246" s="32" t="str">
        <f t="shared" si="114"/>
        <v/>
      </c>
      <c r="AP246" s="35"/>
      <c r="AQ246" s="32" t="str">
        <f t="shared" si="115"/>
        <v/>
      </c>
      <c r="AR246" s="34"/>
      <c r="AS246" s="36" t="str">
        <f t="shared" si="116"/>
        <v/>
      </c>
      <c r="AT246" s="36" t="str">
        <f t="shared" si="117"/>
        <v/>
      </c>
      <c r="AU246" s="36" t="str">
        <f t="shared" si="118"/>
        <v/>
      </c>
      <c r="AV246" s="55"/>
      <c r="AW246" s="34"/>
      <c r="AX246" s="148"/>
      <c r="AY246" s="34"/>
      <c r="AZ246" s="32" t="str">
        <f t="shared" si="119"/>
        <v/>
      </c>
      <c r="BA246" s="34"/>
      <c r="BB246" s="32" t="str">
        <f t="shared" si="120"/>
        <v/>
      </c>
      <c r="BC246" s="34"/>
      <c r="BD246" s="32" t="str">
        <f t="shared" si="121"/>
        <v/>
      </c>
      <c r="BE246" s="34"/>
      <c r="BF246" s="36" t="str">
        <f t="shared" si="122"/>
        <v/>
      </c>
      <c r="BG246" s="36" t="str">
        <f t="shared" si="123"/>
        <v/>
      </c>
      <c r="BH246" s="36" t="str">
        <f t="shared" si="124"/>
        <v/>
      </c>
      <c r="BI246" s="55"/>
      <c r="BJ246" s="34"/>
      <c r="BK246" s="148"/>
      <c r="BL246" s="34"/>
      <c r="BM246" s="32" t="str">
        <f t="shared" si="125"/>
        <v/>
      </c>
      <c r="BN246" s="34"/>
      <c r="BO246" s="32" t="str">
        <f t="shared" si="126"/>
        <v/>
      </c>
      <c r="BP246" s="34"/>
      <c r="BQ246" s="32" t="str">
        <f t="shared" si="127"/>
        <v/>
      </c>
      <c r="BR246" s="34"/>
      <c r="BS246" s="36" t="str">
        <f t="shared" si="128"/>
        <v/>
      </c>
      <c r="BT246" s="36" t="str">
        <f t="shared" si="129"/>
        <v/>
      </c>
      <c r="BU246" s="36" t="str">
        <f t="shared" si="130"/>
        <v/>
      </c>
      <c r="BV246" s="55"/>
      <c r="BW246" s="36" t="str">
        <f t="shared" si="131"/>
        <v/>
      </c>
      <c r="BX246" s="36" t="str">
        <f t="shared" si="132"/>
        <v/>
      </c>
      <c r="BY246" s="31"/>
      <c r="BZ246" s="38"/>
      <c r="CB246" s="120" t="e">
        <f t="shared" ca="1" si="101"/>
        <v>#VALUE!</v>
      </c>
      <c r="CC246" s="120" t="e">
        <f t="shared" ca="1" si="102"/>
        <v>#VALUE!</v>
      </c>
    </row>
    <row r="247" spans="1:81" s="10" customFormat="1" ht="25.15" customHeight="1" x14ac:dyDescent="0.2">
      <c r="A247" s="52" t="str">
        <f t="shared" si="133"/>
        <v/>
      </c>
      <c r="B247" s="157" t="e">
        <f t="shared" ca="1" si="103"/>
        <v>#VALUE!</v>
      </c>
      <c r="C247" s="157" t="e">
        <f t="shared" ca="1" si="104"/>
        <v>#VALUE!</v>
      </c>
      <c r="D247" s="29"/>
      <c r="E247" s="155" t="str">
        <f ca="1">IFERROR(INDIRECT(ADDRESS(MATCH(D247,CatModules!C:C,0),2,1,1,"CatModules")),"")</f>
        <v/>
      </c>
      <c r="F247" s="96"/>
      <c r="G247" s="156" t="str">
        <f ca="1">IFERROR(INDIRECT(ADDRESS(MATCH(CONCATENATE(E247,"-",F247),CatInt!K:K,0),3,1,1,"CatInt")),"")</f>
        <v/>
      </c>
      <c r="H247" s="45" t="str">
        <f>IF(F247="","",VLOOKUP(F247,#REF!,2,FALSE))</f>
        <v/>
      </c>
      <c r="I247" s="29"/>
      <c r="J247" s="155" t="e">
        <f t="shared" si="105"/>
        <v>#VALUE!</v>
      </c>
      <c r="K247" s="155" t="e">
        <f t="shared" si="106"/>
        <v>#VALUE!</v>
      </c>
      <c r="L247" s="153"/>
      <c r="M247" s="126"/>
      <c r="N247" s="151" t="e">
        <f ca="1">VLOOKUP(M247,CatProd!B:G,6,FALSE)</f>
        <v>#N/A</v>
      </c>
      <c r="O247" s="127"/>
      <c r="P247" s="175" t="e">
        <f ca="1">VLOOKUP(CONCATENATE(N247,"-",O247),CatProdSpec!H:I,2,FALSE)</f>
        <v>#N/A</v>
      </c>
      <c r="Q247" s="30"/>
      <c r="R247" s="149" t="str">
        <f>IFERROR(VLOOKUP(Q247,Setup!D$16:E$25,2,FALSE),"")</f>
        <v/>
      </c>
      <c r="S247" s="51" t="str">
        <f ca="1">IFERROR(IF(OR(I247="",VLOOKUP(I247,CatCostInp!$E$2:$K$88,7,FALSE)=0),"",VLOOKUP(I247,CatCostInp!$E$2:$K$88,7,FALSE)),"")</f>
        <v/>
      </c>
      <c r="T247" s="4" t="e">
        <f>VLOOKUP(U247,#REF!,2,FALSE)</f>
        <v>#REF!</v>
      </c>
      <c r="U247" s="30"/>
      <c r="V247" s="1" t="str">
        <f ca="1">IF(U247=Setup!$C$10,"Grant",IF(Pharmaceuticals!U247=Setup!$C$11,"Local",IF(Pharmaceuticals!U247=Setup!$C$12,"Other","")))</f>
        <v/>
      </c>
      <c r="W247" s="34"/>
      <c r="X247" s="148"/>
      <c r="Y247" s="33"/>
      <c r="Z247" s="36" t="str">
        <f t="shared" si="107"/>
        <v/>
      </c>
      <c r="AA247" s="35"/>
      <c r="AB247" s="32" t="str">
        <f t="shared" si="108"/>
        <v/>
      </c>
      <c r="AC247" s="34"/>
      <c r="AD247" s="32" t="str">
        <f t="shared" si="109"/>
        <v/>
      </c>
      <c r="AE247" s="34"/>
      <c r="AF247" s="36" t="str">
        <f t="shared" si="110"/>
        <v/>
      </c>
      <c r="AG247" s="36" t="str">
        <f t="shared" si="111"/>
        <v/>
      </c>
      <c r="AH247" s="36" t="str">
        <f t="shared" si="112"/>
        <v/>
      </c>
      <c r="AI247" s="55"/>
      <c r="AJ247" s="37"/>
      <c r="AK247" s="148"/>
      <c r="AL247" s="35"/>
      <c r="AM247" s="32" t="str">
        <f t="shared" si="113"/>
        <v/>
      </c>
      <c r="AN247" s="35"/>
      <c r="AO247" s="32" t="str">
        <f t="shared" si="114"/>
        <v/>
      </c>
      <c r="AP247" s="35"/>
      <c r="AQ247" s="32" t="str">
        <f t="shared" si="115"/>
        <v/>
      </c>
      <c r="AR247" s="34"/>
      <c r="AS247" s="36" t="str">
        <f t="shared" si="116"/>
        <v/>
      </c>
      <c r="AT247" s="36" t="str">
        <f t="shared" si="117"/>
        <v/>
      </c>
      <c r="AU247" s="36" t="str">
        <f t="shared" si="118"/>
        <v/>
      </c>
      <c r="AV247" s="55"/>
      <c r="AW247" s="34"/>
      <c r="AX247" s="148"/>
      <c r="AY247" s="34"/>
      <c r="AZ247" s="32" t="str">
        <f t="shared" si="119"/>
        <v/>
      </c>
      <c r="BA247" s="34"/>
      <c r="BB247" s="32" t="str">
        <f t="shared" si="120"/>
        <v/>
      </c>
      <c r="BC247" s="34"/>
      <c r="BD247" s="32" t="str">
        <f t="shared" si="121"/>
        <v/>
      </c>
      <c r="BE247" s="34"/>
      <c r="BF247" s="36" t="str">
        <f t="shared" si="122"/>
        <v/>
      </c>
      <c r="BG247" s="36" t="str">
        <f t="shared" si="123"/>
        <v/>
      </c>
      <c r="BH247" s="36" t="str">
        <f t="shared" si="124"/>
        <v/>
      </c>
      <c r="BI247" s="55"/>
      <c r="BJ247" s="34"/>
      <c r="BK247" s="148"/>
      <c r="BL247" s="34"/>
      <c r="BM247" s="32" t="str">
        <f t="shared" si="125"/>
        <v/>
      </c>
      <c r="BN247" s="34"/>
      <c r="BO247" s="32" t="str">
        <f t="shared" si="126"/>
        <v/>
      </c>
      <c r="BP247" s="34"/>
      <c r="BQ247" s="32" t="str">
        <f t="shared" si="127"/>
        <v/>
      </c>
      <c r="BR247" s="34"/>
      <c r="BS247" s="36" t="str">
        <f t="shared" si="128"/>
        <v/>
      </c>
      <c r="BT247" s="36" t="str">
        <f t="shared" si="129"/>
        <v/>
      </c>
      <c r="BU247" s="36" t="str">
        <f t="shared" si="130"/>
        <v/>
      </c>
      <c r="BV247" s="55"/>
      <c r="BW247" s="36" t="str">
        <f t="shared" si="131"/>
        <v/>
      </c>
      <c r="BX247" s="36" t="str">
        <f t="shared" si="132"/>
        <v/>
      </c>
      <c r="BY247" s="31"/>
      <c r="BZ247" s="38"/>
      <c r="CB247" s="120" t="e">
        <f t="shared" ca="1" si="101"/>
        <v>#VALUE!</v>
      </c>
      <c r="CC247" s="120" t="e">
        <f t="shared" ca="1" si="102"/>
        <v>#VALUE!</v>
      </c>
    </row>
    <row r="248" spans="1:81" s="10" customFormat="1" ht="25.15" customHeight="1" x14ac:dyDescent="0.2">
      <c r="A248" s="52" t="str">
        <f t="shared" si="133"/>
        <v/>
      </c>
      <c r="B248" s="157" t="e">
        <f t="shared" ca="1" si="103"/>
        <v>#VALUE!</v>
      </c>
      <c r="C248" s="157" t="e">
        <f t="shared" ca="1" si="104"/>
        <v>#VALUE!</v>
      </c>
      <c r="D248" s="29"/>
      <c r="E248" s="155" t="str">
        <f ca="1">IFERROR(INDIRECT(ADDRESS(MATCH(D248,CatModules!C:C,0),2,1,1,"CatModules")),"")</f>
        <v/>
      </c>
      <c r="F248" s="96"/>
      <c r="G248" s="156" t="str">
        <f ca="1">IFERROR(INDIRECT(ADDRESS(MATCH(CONCATENATE(E248,"-",F248),CatInt!K:K,0),3,1,1,"CatInt")),"")</f>
        <v/>
      </c>
      <c r="H248" s="45" t="str">
        <f>IF(F248="","",VLOOKUP(F248,#REF!,2,FALSE))</f>
        <v/>
      </c>
      <c r="I248" s="29"/>
      <c r="J248" s="155" t="e">
        <f t="shared" si="105"/>
        <v>#VALUE!</v>
      </c>
      <c r="K248" s="155" t="e">
        <f t="shared" si="106"/>
        <v>#VALUE!</v>
      </c>
      <c r="L248" s="153"/>
      <c r="M248" s="126"/>
      <c r="N248" s="151" t="e">
        <f ca="1">VLOOKUP(M248,CatProd!B:G,6,FALSE)</f>
        <v>#N/A</v>
      </c>
      <c r="O248" s="127"/>
      <c r="P248" s="175" t="e">
        <f ca="1">VLOOKUP(CONCATENATE(N248,"-",O248),CatProdSpec!H:I,2,FALSE)</f>
        <v>#N/A</v>
      </c>
      <c r="Q248" s="30"/>
      <c r="R248" s="149" t="str">
        <f>IFERROR(VLOOKUP(Q248,Setup!D$16:E$25,2,FALSE),"")</f>
        <v/>
      </c>
      <c r="S248" s="51" t="str">
        <f ca="1">IFERROR(IF(OR(I248="",VLOOKUP(I248,CatCostInp!$E$2:$K$88,7,FALSE)=0),"",VLOOKUP(I248,CatCostInp!$E$2:$K$88,7,FALSE)),"")</f>
        <v/>
      </c>
      <c r="T248" s="4" t="e">
        <f>VLOOKUP(U248,#REF!,2,FALSE)</f>
        <v>#REF!</v>
      </c>
      <c r="U248" s="30"/>
      <c r="V248" s="1" t="str">
        <f ca="1">IF(U248=Setup!$C$10,"Grant",IF(Pharmaceuticals!U248=Setup!$C$11,"Local",IF(Pharmaceuticals!U248=Setup!$C$12,"Other","")))</f>
        <v/>
      </c>
      <c r="W248" s="34"/>
      <c r="X248" s="148"/>
      <c r="Y248" s="33"/>
      <c r="Z248" s="36" t="str">
        <f t="shared" si="107"/>
        <v/>
      </c>
      <c r="AA248" s="35"/>
      <c r="AB248" s="32" t="str">
        <f t="shared" si="108"/>
        <v/>
      </c>
      <c r="AC248" s="34"/>
      <c r="AD248" s="32" t="str">
        <f t="shared" si="109"/>
        <v/>
      </c>
      <c r="AE248" s="34"/>
      <c r="AF248" s="36" t="str">
        <f t="shared" si="110"/>
        <v/>
      </c>
      <c r="AG248" s="36" t="str">
        <f t="shared" si="111"/>
        <v/>
      </c>
      <c r="AH248" s="36" t="str">
        <f t="shared" si="112"/>
        <v/>
      </c>
      <c r="AI248" s="55"/>
      <c r="AJ248" s="37"/>
      <c r="AK248" s="148"/>
      <c r="AL248" s="35"/>
      <c r="AM248" s="32" t="str">
        <f t="shared" si="113"/>
        <v/>
      </c>
      <c r="AN248" s="35"/>
      <c r="AO248" s="32" t="str">
        <f t="shared" si="114"/>
        <v/>
      </c>
      <c r="AP248" s="35"/>
      <c r="AQ248" s="32" t="str">
        <f t="shared" si="115"/>
        <v/>
      </c>
      <c r="AR248" s="34"/>
      <c r="AS248" s="36" t="str">
        <f t="shared" si="116"/>
        <v/>
      </c>
      <c r="AT248" s="36" t="str">
        <f t="shared" si="117"/>
        <v/>
      </c>
      <c r="AU248" s="36" t="str">
        <f t="shared" si="118"/>
        <v/>
      </c>
      <c r="AV248" s="55"/>
      <c r="AW248" s="34"/>
      <c r="AX248" s="148"/>
      <c r="AY248" s="34"/>
      <c r="AZ248" s="32" t="str">
        <f t="shared" si="119"/>
        <v/>
      </c>
      <c r="BA248" s="34"/>
      <c r="BB248" s="32" t="str">
        <f t="shared" si="120"/>
        <v/>
      </c>
      <c r="BC248" s="34"/>
      <c r="BD248" s="32" t="str">
        <f t="shared" si="121"/>
        <v/>
      </c>
      <c r="BE248" s="34"/>
      <c r="BF248" s="36" t="str">
        <f t="shared" si="122"/>
        <v/>
      </c>
      <c r="BG248" s="36" t="str">
        <f t="shared" si="123"/>
        <v/>
      </c>
      <c r="BH248" s="36" t="str">
        <f t="shared" si="124"/>
        <v/>
      </c>
      <c r="BI248" s="55"/>
      <c r="BJ248" s="34"/>
      <c r="BK248" s="148"/>
      <c r="BL248" s="34"/>
      <c r="BM248" s="32" t="str">
        <f t="shared" si="125"/>
        <v/>
      </c>
      <c r="BN248" s="34"/>
      <c r="BO248" s="32" t="str">
        <f t="shared" si="126"/>
        <v/>
      </c>
      <c r="BP248" s="34"/>
      <c r="BQ248" s="32" t="str">
        <f t="shared" si="127"/>
        <v/>
      </c>
      <c r="BR248" s="34"/>
      <c r="BS248" s="36" t="str">
        <f t="shared" si="128"/>
        <v/>
      </c>
      <c r="BT248" s="36" t="str">
        <f t="shared" si="129"/>
        <v/>
      </c>
      <c r="BU248" s="36" t="str">
        <f t="shared" si="130"/>
        <v/>
      </c>
      <c r="BV248" s="55"/>
      <c r="BW248" s="36" t="str">
        <f t="shared" si="131"/>
        <v/>
      </c>
      <c r="BX248" s="36" t="str">
        <f t="shared" si="132"/>
        <v/>
      </c>
      <c r="BY248" s="31"/>
      <c r="BZ248" s="38"/>
      <c r="CB248" s="120" t="e">
        <f t="shared" ca="1" si="101"/>
        <v>#VALUE!</v>
      </c>
      <c r="CC248" s="120" t="e">
        <f t="shared" ca="1" si="102"/>
        <v>#VALUE!</v>
      </c>
    </row>
    <row r="249" spans="1:81" s="10" customFormat="1" ht="25.15" customHeight="1" x14ac:dyDescent="0.2">
      <c r="A249" s="52" t="str">
        <f t="shared" si="133"/>
        <v/>
      </c>
      <c r="B249" s="157" t="e">
        <f t="shared" ca="1" si="103"/>
        <v>#VALUE!</v>
      </c>
      <c r="C249" s="157" t="e">
        <f t="shared" ca="1" si="104"/>
        <v>#VALUE!</v>
      </c>
      <c r="D249" s="29"/>
      <c r="E249" s="155" t="str">
        <f ca="1">IFERROR(INDIRECT(ADDRESS(MATCH(D249,CatModules!C:C,0),2,1,1,"CatModules")),"")</f>
        <v/>
      </c>
      <c r="F249" s="96"/>
      <c r="G249" s="156" t="str">
        <f ca="1">IFERROR(INDIRECT(ADDRESS(MATCH(CONCATENATE(E249,"-",F249),CatInt!K:K,0),3,1,1,"CatInt")),"")</f>
        <v/>
      </c>
      <c r="H249" s="45" t="str">
        <f>IF(F249="","",VLOOKUP(F249,#REF!,2,FALSE))</f>
        <v/>
      </c>
      <c r="I249" s="29"/>
      <c r="J249" s="155" t="e">
        <f t="shared" si="105"/>
        <v>#VALUE!</v>
      </c>
      <c r="K249" s="155" t="e">
        <f t="shared" si="106"/>
        <v>#VALUE!</v>
      </c>
      <c r="L249" s="153"/>
      <c r="M249" s="126"/>
      <c r="N249" s="151" t="e">
        <f ca="1">VLOOKUP(M249,CatProd!B:G,6,FALSE)</f>
        <v>#N/A</v>
      </c>
      <c r="O249" s="127"/>
      <c r="P249" s="175" t="e">
        <f ca="1">VLOOKUP(CONCATENATE(N249,"-",O249),CatProdSpec!H:I,2,FALSE)</f>
        <v>#N/A</v>
      </c>
      <c r="Q249" s="30"/>
      <c r="R249" s="149" t="str">
        <f>IFERROR(VLOOKUP(Q249,Setup!D$16:E$25,2,FALSE),"")</f>
        <v/>
      </c>
      <c r="S249" s="51" t="str">
        <f ca="1">IFERROR(IF(OR(I249="",VLOOKUP(I249,CatCostInp!$E$2:$K$88,7,FALSE)=0),"",VLOOKUP(I249,CatCostInp!$E$2:$K$88,7,FALSE)),"")</f>
        <v/>
      </c>
      <c r="T249" s="4" t="e">
        <f>VLOOKUP(U249,#REF!,2,FALSE)</f>
        <v>#REF!</v>
      </c>
      <c r="U249" s="30"/>
      <c r="V249" s="1" t="str">
        <f ca="1">IF(U249=Setup!$C$10,"Grant",IF(Pharmaceuticals!U249=Setup!$C$11,"Local",IF(Pharmaceuticals!U249=Setup!$C$12,"Other","")))</f>
        <v/>
      </c>
      <c r="W249" s="34"/>
      <c r="X249" s="148"/>
      <c r="Y249" s="33"/>
      <c r="Z249" s="36" t="str">
        <f t="shared" si="107"/>
        <v/>
      </c>
      <c r="AA249" s="35"/>
      <c r="AB249" s="32" t="str">
        <f t="shared" si="108"/>
        <v/>
      </c>
      <c r="AC249" s="34"/>
      <c r="AD249" s="32" t="str">
        <f t="shared" si="109"/>
        <v/>
      </c>
      <c r="AE249" s="34"/>
      <c r="AF249" s="36" t="str">
        <f t="shared" si="110"/>
        <v/>
      </c>
      <c r="AG249" s="36" t="str">
        <f t="shared" si="111"/>
        <v/>
      </c>
      <c r="AH249" s="36" t="str">
        <f t="shared" si="112"/>
        <v/>
      </c>
      <c r="AI249" s="55"/>
      <c r="AJ249" s="37"/>
      <c r="AK249" s="148"/>
      <c r="AL249" s="35"/>
      <c r="AM249" s="32" t="str">
        <f t="shared" si="113"/>
        <v/>
      </c>
      <c r="AN249" s="35"/>
      <c r="AO249" s="32" t="str">
        <f t="shared" si="114"/>
        <v/>
      </c>
      <c r="AP249" s="35"/>
      <c r="AQ249" s="32" t="str">
        <f t="shared" si="115"/>
        <v/>
      </c>
      <c r="AR249" s="34"/>
      <c r="AS249" s="36" t="str">
        <f t="shared" si="116"/>
        <v/>
      </c>
      <c r="AT249" s="36" t="str">
        <f t="shared" si="117"/>
        <v/>
      </c>
      <c r="AU249" s="36" t="str">
        <f t="shared" si="118"/>
        <v/>
      </c>
      <c r="AV249" s="55"/>
      <c r="AW249" s="34"/>
      <c r="AX249" s="148"/>
      <c r="AY249" s="34"/>
      <c r="AZ249" s="32" t="str">
        <f t="shared" si="119"/>
        <v/>
      </c>
      <c r="BA249" s="34"/>
      <c r="BB249" s="32" t="str">
        <f t="shared" si="120"/>
        <v/>
      </c>
      <c r="BC249" s="34"/>
      <c r="BD249" s="32" t="str">
        <f t="shared" si="121"/>
        <v/>
      </c>
      <c r="BE249" s="34"/>
      <c r="BF249" s="36" t="str">
        <f t="shared" si="122"/>
        <v/>
      </c>
      <c r="BG249" s="36" t="str">
        <f t="shared" si="123"/>
        <v/>
      </c>
      <c r="BH249" s="36" t="str">
        <f t="shared" si="124"/>
        <v/>
      </c>
      <c r="BI249" s="55"/>
      <c r="BJ249" s="34"/>
      <c r="BK249" s="148"/>
      <c r="BL249" s="34"/>
      <c r="BM249" s="32" t="str">
        <f t="shared" si="125"/>
        <v/>
      </c>
      <c r="BN249" s="34"/>
      <c r="BO249" s="32" t="str">
        <f t="shared" si="126"/>
        <v/>
      </c>
      <c r="BP249" s="34"/>
      <c r="BQ249" s="32" t="str">
        <f t="shared" si="127"/>
        <v/>
      </c>
      <c r="BR249" s="34"/>
      <c r="BS249" s="36" t="str">
        <f t="shared" si="128"/>
        <v/>
      </c>
      <c r="BT249" s="36" t="str">
        <f t="shared" si="129"/>
        <v/>
      </c>
      <c r="BU249" s="36" t="str">
        <f t="shared" si="130"/>
        <v/>
      </c>
      <c r="BV249" s="55"/>
      <c r="BW249" s="36" t="str">
        <f t="shared" si="131"/>
        <v/>
      </c>
      <c r="BX249" s="36" t="str">
        <f t="shared" si="132"/>
        <v/>
      </c>
      <c r="BY249" s="31"/>
      <c r="BZ249" s="38"/>
      <c r="CB249" s="120" t="e">
        <f t="shared" ca="1" si="101"/>
        <v>#VALUE!</v>
      </c>
      <c r="CC249" s="120" t="e">
        <f t="shared" ca="1" si="102"/>
        <v>#VALUE!</v>
      </c>
    </row>
    <row r="250" spans="1:81" s="10" customFormat="1" ht="25.15" customHeight="1" x14ac:dyDescent="0.2">
      <c r="A250" s="52" t="str">
        <f t="shared" si="133"/>
        <v/>
      </c>
      <c r="B250" s="157" t="e">
        <f t="shared" ca="1" si="103"/>
        <v>#VALUE!</v>
      </c>
      <c r="C250" s="157" t="e">
        <f t="shared" ca="1" si="104"/>
        <v>#VALUE!</v>
      </c>
      <c r="D250" s="29"/>
      <c r="E250" s="155" t="str">
        <f ca="1">IFERROR(INDIRECT(ADDRESS(MATCH(D250,CatModules!C:C,0),2,1,1,"CatModules")),"")</f>
        <v/>
      </c>
      <c r="F250" s="96"/>
      <c r="G250" s="156" t="str">
        <f ca="1">IFERROR(INDIRECT(ADDRESS(MATCH(CONCATENATE(E250,"-",F250),CatInt!K:K,0),3,1,1,"CatInt")),"")</f>
        <v/>
      </c>
      <c r="H250" s="45" t="str">
        <f>IF(F250="","",VLOOKUP(F250,#REF!,2,FALSE))</f>
        <v/>
      </c>
      <c r="I250" s="29"/>
      <c r="J250" s="155" t="e">
        <f t="shared" si="105"/>
        <v>#VALUE!</v>
      </c>
      <c r="K250" s="155" t="e">
        <f t="shared" si="106"/>
        <v>#VALUE!</v>
      </c>
      <c r="L250" s="153"/>
      <c r="M250" s="126"/>
      <c r="N250" s="151" t="e">
        <f ca="1">VLOOKUP(M250,CatProd!B:G,6,FALSE)</f>
        <v>#N/A</v>
      </c>
      <c r="O250" s="127"/>
      <c r="P250" s="175" t="e">
        <f ca="1">VLOOKUP(CONCATENATE(N250,"-",O250),CatProdSpec!H:I,2,FALSE)</f>
        <v>#N/A</v>
      </c>
      <c r="Q250" s="30"/>
      <c r="R250" s="149" t="str">
        <f>IFERROR(VLOOKUP(Q250,Setup!D$16:E$25,2,FALSE),"")</f>
        <v/>
      </c>
      <c r="S250" s="51" t="str">
        <f ca="1">IFERROR(IF(OR(I250="",VLOOKUP(I250,CatCostInp!$E$2:$K$88,7,FALSE)=0),"",VLOOKUP(I250,CatCostInp!$E$2:$K$88,7,FALSE)),"")</f>
        <v/>
      </c>
      <c r="T250" s="4" t="e">
        <f>VLOOKUP(U250,#REF!,2,FALSE)</f>
        <v>#REF!</v>
      </c>
      <c r="U250" s="30"/>
      <c r="V250" s="1" t="str">
        <f ca="1">IF(U250=Setup!$C$10,"Grant",IF(Pharmaceuticals!U250=Setup!$C$11,"Local",IF(Pharmaceuticals!U250=Setup!$C$12,"Other","")))</f>
        <v/>
      </c>
      <c r="W250" s="34"/>
      <c r="X250" s="148"/>
      <c r="Y250" s="33"/>
      <c r="Z250" s="36" t="str">
        <f t="shared" si="107"/>
        <v/>
      </c>
      <c r="AA250" s="35"/>
      <c r="AB250" s="32" t="str">
        <f t="shared" si="108"/>
        <v/>
      </c>
      <c r="AC250" s="34"/>
      <c r="AD250" s="32" t="str">
        <f t="shared" si="109"/>
        <v/>
      </c>
      <c r="AE250" s="34"/>
      <c r="AF250" s="36" t="str">
        <f t="shared" si="110"/>
        <v/>
      </c>
      <c r="AG250" s="36" t="str">
        <f t="shared" si="111"/>
        <v/>
      </c>
      <c r="AH250" s="36" t="str">
        <f t="shared" si="112"/>
        <v/>
      </c>
      <c r="AI250" s="55"/>
      <c r="AJ250" s="37"/>
      <c r="AK250" s="148"/>
      <c r="AL250" s="35"/>
      <c r="AM250" s="32" t="str">
        <f t="shared" si="113"/>
        <v/>
      </c>
      <c r="AN250" s="35"/>
      <c r="AO250" s="32" t="str">
        <f t="shared" si="114"/>
        <v/>
      </c>
      <c r="AP250" s="35"/>
      <c r="AQ250" s="32" t="str">
        <f t="shared" si="115"/>
        <v/>
      </c>
      <c r="AR250" s="34"/>
      <c r="AS250" s="36" t="str">
        <f t="shared" si="116"/>
        <v/>
      </c>
      <c r="AT250" s="36" t="str">
        <f t="shared" si="117"/>
        <v/>
      </c>
      <c r="AU250" s="36" t="str">
        <f t="shared" si="118"/>
        <v/>
      </c>
      <c r="AV250" s="55"/>
      <c r="AW250" s="34"/>
      <c r="AX250" s="148"/>
      <c r="AY250" s="34"/>
      <c r="AZ250" s="32" t="str">
        <f t="shared" si="119"/>
        <v/>
      </c>
      <c r="BA250" s="34"/>
      <c r="BB250" s="32" t="str">
        <f t="shared" si="120"/>
        <v/>
      </c>
      <c r="BC250" s="34"/>
      <c r="BD250" s="32" t="str">
        <f t="shared" si="121"/>
        <v/>
      </c>
      <c r="BE250" s="34"/>
      <c r="BF250" s="36" t="str">
        <f t="shared" si="122"/>
        <v/>
      </c>
      <c r="BG250" s="36" t="str">
        <f t="shared" si="123"/>
        <v/>
      </c>
      <c r="BH250" s="36" t="str">
        <f t="shared" si="124"/>
        <v/>
      </c>
      <c r="BI250" s="55"/>
      <c r="BJ250" s="34"/>
      <c r="BK250" s="148"/>
      <c r="BL250" s="34"/>
      <c r="BM250" s="32" t="str">
        <f t="shared" si="125"/>
        <v/>
      </c>
      <c r="BN250" s="34"/>
      <c r="BO250" s="32" t="str">
        <f t="shared" si="126"/>
        <v/>
      </c>
      <c r="BP250" s="34"/>
      <c r="BQ250" s="32" t="str">
        <f t="shared" si="127"/>
        <v/>
      </c>
      <c r="BR250" s="34"/>
      <c r="BS250" s="36" t="str">
        <f t="shared" si="128"/>
        <v/>
      </c>
      <c r="BT250" s="36" t="str">
        <f t="shared" si="129"/>
        <v/>
      </c>
      <c r="BU250" s="36" t="str">
        <f t="shared" si="130"/>
        <v/>
      </c>
      <c r="BV250" s="55"/>
      <c r="BW250" s="36" t="str">
        <f t="shared" si="131"/>
        <v/>
      </c>
      <c r="BX250" s="36" t="str">
        <f t="shared" si="132"/>
        <v/>
      </c>
      <c r="BY250" s="31"/>
      <c r="BZ250" s="38"/>
      <c r="CB250" s="120" t="e">
        <f t="shared" ca="1" si="101"/>
        <v>#VALUE!</v>
      </c>
      <c r="CC250" s="120" t="e">
        <f t="shared" ca="1" si="102"/>
        <v>#VALUE!</v>
      </c>
    </row>
    <row r="251" spans="1:81" s="10" customFormat="1" ht="25.15" customHeight="1" x14ac:dyDescent="0.2">
      <c r="A251" s="52" t="str">
        <f t="shared" si="133"/>
        <v/>
      </c>
      <c r="B251" s="157" t="e">
        <f t="shared" ca="1" si="103"/>
        <v>#VALUE!</v>
      </c>
      <c r="C251" s="157" t="e">
        <f t="shared" ca="1" si="104"/>
        <v>#VALUE!</v>
      </c>
      <c r="D251" s="29"/>
      <c r="E251" s="155" t="str">
        <f ca="1">IFERROR(INDIRECT(ADDRESS(MATCH(D251,CatModules!C:C,0),2,1,1,"CatModules")),"")</f>
        <v/>
      </c>
      <c r="F251" s="96"/>
      <c r="G251" s="156" t="str">
        <f ca="1">IFERROR(INDIRECT(ADDRESS(MATCH(CONCATENATE(E251,"-",F251),CatInt!K:K,0),3,1,1,"CatInt")),"")</f>
        <v/>
      </c>
      <c r="H251" s="45" t="str">
        <f>IF(F251="","",VLOOKUP(F251,#REF!,2,FALSE))</f>
        <v/>
      </c>
      <c r="I251" s="29"/>
      <c r="J251" s="155" t="e">
        <f t="shared" si="105"/>
        <v>#VALUE!</v>
      </c>
      <c r="K251" s="155" t="e">
        <f t="shared" si="106"/>
        <v>#VALUE!</v>
      </c>
      <c r="L251" s="153"/>
      <c r="M251" s="126"/>
      <c r="N251" s="151" t="e">
        <f ca="1">VLOOKUP(M251,CatProd!B:G,6,FALSE)</f>
        <v>#N/A</v>
      </c>
      <c r="O251" s="127"/>
      <c r="P251" s="175" t="e">
        <f ca="1">VLOOKUP(CONCATENATE(N251,"-",O251),CatProdSpec!H:I,2,FALSE)</f>
        <v>#N/A</v>
      </c>
      <c r="Q251" s="30"/>
      <c r="R251" s="149" t="str">
        <f>IFERROR(VLOOKUP(Q251,Setup!D$16:E$25,2,FALSE),"")</f>
        <v/>
      </c>
      <c r="S251" s="51" t="str">
        <f ca="1">IFERROR(IF(OR(I251="",VLOOKUP(I251,CatCostInp!$E$2:$K$88,7,FALSE)=0),"",VLOOKUP(I251,CatCostInp!$E$2:$K$88,7,FALSE)),"")</f>
        <v/>
      </c>
      <c r="T251" s="4" t="e">
        <f>VLOOKUP(U251,#REF!,2,FALSE)</f>
        <v>#REF!</v>
      </c>
      <c r="U251" s="30"/>
      <c r="V251" s="1" t="str">
        <f ca="1">IF(U251=Setup!$C$10,"Grant",IF(Pharmaceuticals!U251=Setup!$C$11,"Local",IF(Pharmaceuticals!U251=Setup!$C$12,"Other","")))</f>
        <v/>
      </c>
      <c r="W251" s="34"/>
      <c r="X251" s="148"/>
      <c r="Y251" s="33"/>
      <c r="Z251" s="36" t="str">
        <f t="shared" si="107"/>
        <v/>
      </c>
      <c r="AA251" s="35"/>
      <c r="AB251" s="32" t="str">
        <f t="shared" si="108"/>
        <v/>
      </c>
      <c r="AC251" s="34"/>
      <c r="AD251" s="32" t="str">
        <f t="shared" si="109"/>
        <v/>
      </c>
      <c r="AE251" s="34"/>
      <c r="AF251" s="36" t="str">
        <f t="shared" si="110"/>
        <v/>
      </c>
      <c r="AG251" s="36" t="str">
        <f t="shared" si="111"/>
        <v/>
      </c>
      <c r="AH251" s="36" t="str">
        <f t="shared" si="112"/>
        <v/>
      </c>
      <c r="AI251" s="55"/>
      <c r="AJ251" s="37"/>
      <c r="AK251" s="148"/>
      <c r="AL251" s="35"/>
      <c r="AM251" s="32" t="str">
        <f t="shared" si="113"/>
        <v/>
      </c>
      <c r="AN251" s="35"/>
      <c r="AO251" s="32" t="str">
        <f t="shared" si="114"/>
        <v/>
      </c>
      <c r="AP251" s="35"/>
      <c r="AQ251" s="32" t="str">
        <f t="shared" si="115"/>
        <v/>
      </c>
      <c r="AR251" s="34"/>
      <c r="AS251" s="36" t="str">
        <f t="shared" si="116"/>
        <v/>
      </c>
      <c r="AT251" s="36" t="str">
        <f t="shared" si="117"/>
        <v/>
      </c>
      <c r="AU251" s="36" t="str">
        <f t="shared" si="118"/>
        <v/>
      </c>
      <c r="AV251" s="55"/>
      <c r="AW251" s="34"/>
      <c r="AX251" s="148"/>
      <c r="AY251" s="34"/>
      <c r="AZ251" s="32" t="str">
        <f t="shared" si="119"/>
        <v/>
      </c>
      <c r="BA251" s="34"/>
      <c r="BB251" s="32" t="str">
        <f t="shared" si="120"/>
        <v/>
      </c>
      <c r="BC251" s="34"/>
      <c r="BD251" s="32" t="str">
        <f t="shared" si="121"/>
        <v/>
      </c>
      <c r="BE251" s="34"/>
      <c r="BF251" s="36" t="str">
        <f t="shared" si="122"/>
        <v/>
      </c>
      <c r="BG251" s="36" t="str">
        <f t="shared" si="123"/>
        <v/>
      </c>
      <c r="BH251" s="36" t="str">
        <f t="shared" si="124"/>
        <v/>
      </c>
      <c r="BI251" s="55"/>
      <c r="BJ251" s="34"/>
      <c r="BK251" s="148"/>
      <c r="BL251" s="34"/>
      <c r="BM251" s="32" t="str">
        <f t="shared" si="125"/>
        <v/>
      </c>
      <c r="BN251" s="34"/>
      <c r="BO251" s="32" t="str">
        <f t="shared" si="126"/>
        <v/>
      </c>
      <c r="BP251" s="34"/>
      <c r="BQ251" s="32" t="str">
        <f t="shared" si="127"/>
        <v/>
      </c>
      <c r="BR251" s="34"/>
      <c r="BS251" s="36" t="str">
        <f t="shared" si="128"/>
        <v/>
      </c>
      <c r="BT251" s="36" t="str">
        <f t="shared" si="129"/>
        <v/>
      </c>
      <c r="BU251" s="36" t="str">
        <f t="shared" si="130"/>
        <v/>
      </c>
      <c r="BV251" s="55"/>
      <c r="BW251" s="36" t="str">
        <f t="shared" si="131"/>
        <v/>
      </c>
      <c r="BX251" s="36" t="str">
        <f t="shared" si="132"/>
        <v/>
      </c>
      <c r="BY251" s="31"/>
      <c r="BZ251" s="38"/>
      <c r="CB251" s="120" t="e">
        <f t="shared" ca="1" si="101"/>
        <v>#VALUE!</v>
      </c>
      <c r="CC251" s="120" t="e">
        <f t="shared" ca="1" si="102"/>
        <v>#VALUE!</v>
      </c>
    </row>
    <row r="252" spans="1:81" s="10" customFormat="1" ht="25.15" customHeight="1" x14ac:dyDescent="0.2">
      <c r="A252" s="52" t="str">
        <f t="shared" si="133"/>
        <v/>
      </c>
      <c r="B252" s="157" t="e">
        <f t="shared" ca="1" si="103"/>
        <v>#VALUE!</v>
      </c>
      <c r="C252" s="157" t="e">
        <f t="shared" ca="1" si="104"/>
        <v>#VALUE!</v>
      </c>
      <c r="D252" s="29"/>
      <c r="E252" s="155" t="str">
        <f ca="1">IFERROR(INDIRECT(ADDRESS(MATCH(D252,CatModules!C:C,0),2,1,1,"CatModules")),"")</f>
        <v/>
      </c>
      <c r="F252" s="96"/>
      <c r="G252" s="156" t="str">
        <f ca="1">IFERROR(INDIRECT(ADDRESS(MATCH(CONCATENATE(E252,"-",F252),CatInt!K:K,0),3,1,1,"CatInt")),"")</f>
        <v/>
      </c>
      <c r="H252" s="45" t="str">
        <f>IF(F252="","",VLOOKUP(F252,#REF!,2,FALSE))</f>
        <v/>
      </c>
      <c r="I252" s="29"/>
      <c r="J252" s="155" t="e">
        <f t="shared" si="105"/>
        <v>#VALUE!</v>
      </c>
      <c r="K252" s="155" t="e">
        <f t="shared" si="106"/>
        <v>#VALUE!</v>
      </c>
      <c r="L252" s="153"/>
      <c r="M252" s="126"/>
      <c r="N252" s="151" t="e">
        <f ca="1">VLOOKUP(M252,CatProd!B:G,6,FALSE)</f>
        <v>#N/A</v>
      </c>
      <c r="O252" s="127"/>
      <c r="P252" s="175" t="e">
        <f ca="1">VLOOKUP(CONCATENATE(N252,"-",O252),CatProdSpec!H:I,2,FALSE)</f>
        <v>#N/A</v>
      </c>
      <c r="Q252" s="30"/>
      <c r="R252" s="149" t="str">
        <f>IFERROR(VLOOKUP(Q252,Setup!D$16:E$25,2,FALSE),"")</f>
        <v/>
      </c>
      <c r="S252" s="51" t="str">
        <f ca="1">IFERROR(IF(OR(I252="",VLOOKUP(I252,CatCostInp!$E$2:$K$88,7,FALSE)=0),"",VLOOKUP(I252,CatCostInp!$E$2:$K$88,7,FALSE)),"")</f>
        <v/>
      </c>
      <c r="T252" s="4" t="e">
        <f>VLOOKUP(U252,#REF!,2,FALSE)</f>
        <v>#REF!</v>
      </c>
      <c r="U252" s="30"/>
      <c r="V252" s="1" t="str">
        <f ca="1">IF(U252=Setup!$C$10,"Grant",IF(Pharmaceuticals!U252=Setup!$C$11,"Local",IF(Pharmaceuticals!U252=Setup!$C$12,"Other","")))</f>
        <v/>
      </c>
      <c r="W252" s="34"/>
      <c r="X252" s="148"/>
      <c r="Y252" s="33"/>
      <c r="Z252" s="36" t="str">
        <f t="shared" si="107"/>
        <v/>
      </c>
      <c r="AA252" s="35"/>
      <c r="AB252" s="32" t="str">
        <f t="shared" si="108"/>
        <v/>
      </c>
      <c r="AC252" s="34"/>
      <c r="AD252" s="32" t="str">
        <f t="shared" si="109"/>
        <v/>
      </c>
      <c r="AE252" s="34"/>
      <c r="AF252" s="36" t="str">
        <f t="shared" si="110"/>
        <v/>
      </c>
      <c r="AG252" s="36" t="str">
        <f t="shared" si="111"/>
        <v/>
      </c>
      <c r="AH252" s="36" t="str">
        <f t="shared" si="112"/>
        <v/>
      </c>
      <c r="AI252" s="55"/>
      <c r="AJ252" s="37"/>
      <c r="AK252" s="148"/>
      <c r="AL252" s="35"/>
      <c r="AM252" s="32" t="str">
        <f t="shared" si="113"/>
        <v/>
      </c>
      <c r="AN252" s="35"/>
      <c r="AO252" s="32" t="str">
        <f t="shared" si="114"/>
        <v/>
      </c>
      <c r="AP252" s="35"/>
      <c r="AQ252" s="32" t="str">
        <f t="shared" si="115"/>
        <v/>
      </c>
      <c r="AR252" s="34"/>
      <c r="AS252" s="36" t="str">
        <f t="shared" si="116"/>
        <v/>
      </c>
      <c r="AT252" s="36" t="str">
        <f t="shared" si="117"/>
        <v/>
      </c>
      <c r="AU252" s="36" t="str">
        <f t="shared" si="118"/>
        <v/>
      </c>
      <c r="AV252" s="55"/>
      <c r="AW252" s="34"/>
      <c r="AX252" s="148"/>
      <c r="AY252" s="34"/>
      <c r="AZ252" s="32" t="str">
        <f t="shared" si="119"/>
        <v/>
      </c>
      <c r="BA252" s="34"/>
      <c r="BB252" s="32" t="str">
        <f t="shared" si="120"/>
        <v/>
      </c>
      <c r="BC252" s="34"/>
      <c r="BD252" s="32" t="str">
        <f t="shared" si="121"/>
        <v/>
      </c>
      <c r="BE252" s="34"/>
      <c r="BF252" s="36" t="str">
        <f t="shared" si="122"/>
        <v/>
      </c>
      <c r="BG252" s="36" t="str">
        <f t="shared" si="123"/>
        <v/>
      </c>
      <c r="BH252" s="36" t="str">
        <f t="shared" si="124"/>
        <v/>
      </c>
      <c r="BI252" s="55"/>
      <c r="BJ252" s="34"/>
      <c r="BK252" s="148"/>
      <c r="BL252" s="34"/>
      <c r="BM252" s="32" t="str">
        <f t="shared" si="125"/>
        <v/>
      </c>
      <c r="BN252" s="34"/>
      <c r="BO252" s="32" t="str">
        <f t="shared" si="126"/>
        <v/>
      </c>
      <c r="BP252" s="34"/>
      <c r="BQ252" s="32" t="str">
        <f t="shared" si="127"/>
        <v/>
      </c>
      <c r="BR252" s="34"/>
      <c r="BS252" s="36" t="str">
        <f t="shared" si="128"/>
        <v/>
      </c>
      <c r="BT252" s="36" t="str">
        <f t="shared" si="129"/>
        <v/>
      </c>
      <c r="BU252" s="36" t="str">
        <f t="shared" si="130"/>
        <v/>
      </c>
      <c r="BV252" s="55"/>
      <c r="BW252" s="36" t="str">
        <f t="shared" si="131"/>
        <v/>
      </c>
      <c r="BX252" s="36" t="str">
        <f t="shared" si="132"/>
        <v/>
      </c>
      <c r="BY252" s="31"/>
      <c r="BZ252" s="38"/>
      <c r="CB252" s="120" t="e">
        <f t="shared" ca="1" si="101"/>
        <v>#VALUE!</v>
      </c>
      <c r="CC252" s="120" t="e">
        <f t="shared" ca="1" si="102"/>
        <v>#VALUE!</v>
      </c>
    </row>
    <row r="253" spans="1:81" s="10" customFormat="1" ht="25.15" customHeight="1" x14ac:dyDescent="0.2">
      <c r="A253" s="52" t="str">
        <f t="shared" si="133"/>
        <v/>
      </c>
      <c r="B253" s="157" t="e">
        <f t="shared" ca="1" si="103"/>
        <v>#VALUE!</v>
      </c>
      <c r="C253" s="157" t="e">
        <f t="shared" ca="1" si="104"/>
        <v>#VALUE!</v>
      </c>
      <c r="D253" s="29"/>
      <c r="E253" s="155" t="str">
        <f ca="1">IFERROR(INDIRECT(ADDRESS(MATCH(D253,CatModules!C:C,0),2,1,1,"CatModules")),"")</f>
        <v/>
      </c>
      <c r="F253" s="96"/>
      <c r="G253" s="156" t="str">
        <f ca="1">IFERROR(INDIRECT(ADDRESS(MATCH(CONCATENATE(E253,"-",F253),CatInt!K:K,0),3,1,1,"CatInt")),"")</f>
        <v/>
      </c>
      <c r="H253" s="45" t="str">
        <f>IF(F253="","",VLOOKUP(F253,#REF!,2,FALSE))</f>
        <v/>
      </c>
      <c r="I253" s="29"/>
      <c r="J253" s="155" t="e">
        <f t="shared" si="105"/>
        <v>#VALUE!</v>
      </c>
      <c r="K253" s="155" t="e">
        <f t="shared" si="106"/>
        <v>#VALUE!</v>
      </c>
      <c r="L253" s="153"/>
      <c r="M253" s="126"/>
      <c r="N253" s="151" t="e">
        <f ca="1">VLOOKUP(M253,CatProd!B:G,6,FALSE)</f>
        <v>#N/A</v>
      </c>
      <c r="O253" s="127"/>
      <c r="P253" s="175" t="e">
        <f ca="1">VLOOKUP(CONCATENATE(N253,"-",O253),CatProdSpec!H:I,2,FALSE)</f>
        <v>#N/A</v>
      </c>
      <c r="Q253" s="30"/>
      <c r="R253" s="149" t="str">
        <f>IFERROR(VLOOKUP(Q253,Setup!D$16:E$25,2,FALSE),"")</f>
        <v/>
      </c>
      <c r="S253" s="51" t="str">
        <f ca="1">IFERROR(IF(OR(I253="",VLOOKUP(I253,CatCostInp!$E$2:$K$88,7,FALSE)=0),"",VLOOKUP(I253,CatCostInp!$E$2:$K$88,7,FALSE)),"")</f>
        <v/>
      </c>
      <c r="T253" s="4" t="e">
        <f>VLOOKUP(U253,#REF!,2,FALSE)</f>
        <v>#REF!</v>
      </c>
      <c r="U253" s="30"/>
      <c r="V253" s="1" t="str">
        <f ca="1">IF(U253=Setup!$C$10,"Grant",IF(Pharmaceuticals!U253=Setup!$C$11,"Local",IF(Pharmaceuticals!U253=Setup!$C$12,"Other","")))</f>
        <v/>
      </c>
      <c r="W253" s="34"/>
      <c r="X253" s="148"/>
      <c r="Y253" s="33"/>
      <c r="Z253" s="36" t="str">
        <f t="shared" si="107"/>
        <v/>
      </c>
      <c r="AA253" s="35"/>
      <c r="AB253" s="32" t="str">
        <f t="shared" si="108"/>
        <v/>
      </c>
      <c r="AC253" s="34"/>
      <c r="AD253" s="32" t="str">
        <f t="shared" si="109"/>
        <v/>
      </c>
      <c r="AE253" s="34"/>
      <c r="AF253" s="36" t="str">
        <f t="shared" si="110"/>
        <v/>
      </c>
      <c r="AG253" s="36" t="str">
        <f t="shared" si="111"/>
        <v/>
      </c>
      <c r="AH253" s="36" t="str">
        <f t="shared" si="112"/>
        <v/>
      </c>
      <c r="AI253" s="55"/>
      <c r="AJ253" s="37"/>
      <c r="AK253" s="148"/>
      <c r="AL253" s="35"/>
      <c r="AM253" s="32" t="str">
        <f t="shared" si="113"/>
        <v/>
      </c>
      <c r="AN253" s="35"/>
      <c r="AO253" s="32" t="str">
        <f t="shared" si="114"/>
        <v/>
      </c>
      <c r="AP253" s="35"/>
      <c r="AQ253" s="32" t="str">
        <f t="shared" si="115"/>
        <v/>
      </c>
      <c r="AR253" s="34"/>
      <c r="AS253" s="36" t="str">
        <f t="shared" si="116"/>
        <v/>
      </c>
      <c r="AT253" s="36" t="str">
        <f t="shared" si="117"/>
        <v/>
      </c>
      <c r="AU253" s="36" t="str">
        <f t="shared" si="118"/>
        <v/>
      </c>
      <c r="AV253" s="55"/>
      <c r="AW253" s="34"/>
      <c r="AX253" s="148"/>
      <c r="AY253" s="34"/>
      <c r="AZ253" s="32" t="str">
        <f t="shared" si="119"/>
        <v/>
      </c>
      <c r="BA253" s="34"/>
      <c r="BB253" s="32" t="str">
        <f t="shared" si="120"/>
        <v/>
      </c>
      <c r="BC253" s="34"/>
      <c r="BD253" s="32" t="str">
        <f t="shared" si="121"/>
        <v/>
      </c>
      <c r="BE253" s="34"/>
      <c r="BF253" s="36" t="str">
        <f t="shared" si="122"/>
        <v/>
      </c>
      <c r="BG253" s="36" t="str">
        <f t="shared" si="123"/>
        <v/>
      </c>
      <c r="BH253" s="36" t="str">
        <f t="shared" si="124"/>
        <v/>
      </c>
      <c r="BI253" s="55"/>
      <c r="BJ253" s="34"/>
      <c r="BK253" s="148"/>
      <c r="BL253" s="34"/>
      <c r="BM253" s="32" t="str">
        <f t="shared" si="125"/>
        <v/>
      </c>
      <c r="BN253" s="34"/>
      <c r="BO253" s="32" t="str">
        <f t="shared" si="126"/>
        <v/>
      </c>
      <c r="BP253" s="34"/>
      <c r="BQ253" s="32" t="str">
        <f t="shared" si="127"/>
        <v/>
      </c>
      <c r="BR253" s="34"/>
      <c r="BS253" s="36" t="str">
        <f t="shared" si="128"/>
        <v/>
      </c>
      <c r="BT253" s="36" t="str">
        <f t="shared" si="129"/>
        <v/>
      </c>
      <c r="BU253" s="36" t="str">
        <f t="shared" si="130"/>
        <v/>
      </c>
      <c r="BV253" s="55"/>
      <c r="BW253" s="36" t="str">
        <f t="shared" si="131"/>
        <v/>
      </c>
      <c r="BX253" s="36" t="str">
        <f t="shared" si="132"/>
        <v/>
      </c>
      <c r="BY253" s="31"/>
      <c r="BZ253" s="38"/>
      <c r="CB253" s="120" t="e">
        <f t="shared" ca="1" si="101"/>
        <v>#VALUE!</v>
      </c>
      <c r="CC253" s="120" t="e">
        <f t="shared" ca="1" si="102"/>
        <v>#VALUE!</v>
      </c>
    </row>
    <row r="254" spans="1:81" s="10" customFormat="1" ht="25.15" customHeight="1" x14ac:dyDescent="0.2">
      <c r="A254" s="52" t="str">
        <f t="shared" si="133"/>
        <v/>
      </c>
      <c r="B254" s="157" t="e">
        <f t="shared" ca="1" si="103"/>
        <v>#VALUE!</v>
      </c>
      <c r="C254" s="157" t="e">
        <f t="shared" ca="1" si="104"/>
        <v>#VALUE!</v>
      </c>
      <c r="D254" s="29"/>
      <c r="E254" s="155" t="str">
        <f ca="1">IFERROR(INDIRECT(ADDRESS(MATCH(D254,CatModules!C:C,0),2,1,1,"CatModules")),"")</f>
        <v/>
      </c>
      <c r="F254" s="96"/>
      <c r="G254" s="156" t="str">
        <f ca="1">IFERROR(INDIRECT(ADDRESS(MATCH(CONCATENATE(E254,"-",F254),CatInt!K:K,0),3,1,1,"CatInt")),"")</f>
        <v/>
      </c>
      <c r="H254" s="45" t="str">
        <f>IF(F254="","",VLOOKUP(F254,#REF!,2,FALSE))</f>
        <v/>
      </c>
      <c r="I254" s="29"/>
      <c r="J254" s="155" t="e">
        <f t="shared" si="105"/>
        <v>#VALUE!</v>
      </c>
      <c r="K254" s="155" t="e">
        <f t="shared" si="106"/>
        <v>#VALUE!</v>
      </c>
      <c r="L254" s="153"/>
      <c r="M254" s="126"/>
      <c r="N254" s="151" t="e">
        <f ca="1">VLOOKUP(M254,CatProd!B:G,6,FALSE)</f>
        <v>#N/A</v>
      </c>
      <c r="O254" s="127"/>
      <c r="P254" s="175" t="e">
        <f ca="1">VLOOKUP(CONCATENATE(N254,"-",O254),CatProdSpec!H:I,2,FALSE)</f>
        <v>#N/A</v>
      </c>
      <c r="Q254" s="30"/>
      <c r="R254" s="149" t="str">
        <f>IFERROR(VLOOKUP(Q254,Setup!D$16:E$25,2,FALSE),"")</f>
        <v/>
      </c>
      <c r="S254" s="51" t="str">
        <f ca="1">IFERROR(IF(OR(I254="",VLOOKUP(I254,CatCostInp!$E$2:$K$88,7,FALSE)=0),"",VLOOKUP(I254,CatCostInp!$E$2:$K$88,7,FALSE)),"")</f>
        <v/>
      </c>
      <c r="T254" s="4" t="e">
        <f>VLOOKUP(U254,#REF!,2,FALSE)</f>
        <v>#REF!</v>
      </c>
      <c r="U254" s="30"/>
      <c r="V254" s="1" t="str">
        <f ca="1">IF(U254=Setup!$C$10,"Grant",IF(Pharmaceuticals!U254=Setup!$C$11,"Local",IF(Pharmaceuticals!U254=Setup!$C$12,"Other","")))</f>
        <v/>
      </c>
      <c r="W254" s="34"/>
      <c r="X254" s="148"/>
      <c r="Y254" s="33"/>
      <c r="Z254" s="36" t="str">
        <f t="shared" si="107"/>
        <v/>
      </c>
      <c r="AA254" s="35"/>
      <c r="AB254" s="32" t="str">
        <f t="shared" si="108"/>
        <v/>
      </c>
      <c r="AC254" s="34"/>
      <c r="AD254" s="32" t="str">
        <f t="shared" si="109"/>
        <v/>
      </c>
      <c r="AE254" s="34"/>
      <c r="AF254" s="36" t="str">
        <f t="shared" si="110"/>
        <v/>
      </c>
      <c r="AG254" s="36" t="str">
        <f t="shared" si="111"/>
        <v/>
      </c>
      <c r="AH254" s="36" t="str">
        <f t="shared" si="112"/>
        <v/>
      </c>
      <c r="AI254" s="55"/>
      <c r="AJ254" s="37"/>
      <c r="AK254" s="148"/>
      <c r="AL254" s="35"/>
      <c r="AM254" s="32" t="str">
        <f t="shared" si="113"/>
        <v/>
      </c>
      <c r="AN254" s="35"/>
      <c r="AO254" s="32" t="str">
        <f t="shared" si="114"/>
        <v/>
      </c>
      <c r="AP254" s="35"/>
      <c r="AQ254" s="32" t="str">
        <f t="shared" si="115"/>
        <v/>
      </c>
      <c r="AR254" s="34"/>
      <c r="AS254" s="36" t="str">
        <f t="shared" si="116"/>
        <v/>
      </c>
      <c r="AT254" s="36" t="str">
        <f t="shared" si="117"/>
        <v/>
      </c>
      <c r="AU254" s="36" t="str">
        <f t="shared" si="118"/>
        <v/>
      </c>
      <c r="AV254" s="55"/>
      <c r="AW254" s="34"/>
      <c r="AX254" s="148"/>
      <c r="AY254" s="34"/>
      <c r="AZ254" s="32" t="str">
        <f t="shared" si="119"/>
        <v/>
      </c>
      <c r="BA254" s="34"/>
      <c r="BB254" s="32" t="str">
        <f t="shared" si="120"/>
        <v/>
      </c>
      <c r="BC254" s="34"/>
      <c r="BD254" s="32" t="str">
        <f t="shared" si="121"/>
        <v/>
      </c>
      <c r="BE254" s="34"/>
      <c r="BF254" s="36" t="str">
        <f t="shared" si="122"/>
        <v/>
      </c>
      <c r="BG254" s="36" t="str">
        <f t="shared" si="123"/>
        <v/>
      </c>
      <c r="BH254" s="36" t="str">
        <f t="shared" si="124"/>
        <v/>
      </c>
      <c r="BI254" s="55"/>
      <c r="BJ254" s="34"/>
      <c r="BK254" s="148"/>
      <c r="BL254" s="34"/>
      <c r="BM254" s="32" t="str">
        <f t="shared" si="125"/>
        <v/>
      </c>
      <c r="BN254" s="34"/>
      <c r="BO254" s="32" t="str">
        <f t="shared" si="126"/>
        <v/>
      </c>
      <c r="BP254" s="34"/>
      <c r="BQ254" s="32" t="str">
        <f t="shared" si="127"/>
        <v/>
      </c>
      <c r="BR254" s="34"/>
      <c r="BS254" s="36" t="str">
        <f t="shared" si="128"/>
        <v/>
      </c>
      <c r="BT254" s="36" t="str">
        <f t="shared" si="129"/>
        <v/>
      </c>
      <c r="BU254" s="36" t="str">
        <f t="shared" si="130"/>
        <v/>
      </c>
      <c r="BV254" s="55"/>
      <c r="BW254" s="36" t="str">
        <f t="shared" si="131"/>
        <v/>
      </c>
      <c r="BX254" s="36" t="str">
        <f t="shared" si="132"/>
        <v/>
      </c>
      <c r="BY254" s="31"/>
      <c r="BZ254" s="38"/>
      <c r="CB254" s="120" t="e">
        <f t="shared" ca="1" si="101"/>
        <v>#VALUE!</v>
      </c>
      <c r="CC254" s="120" t="e">
        <f t="shared" ca="1" si="102"/>
        <v>#VALUE!</v>
      </c>
    </row>
    <row r="255" spans="1:81" s="10" customFormat="1" ht="25.15" customHeight="1" x14ac:dyDescent="0.2">
      <c r="A255" s="52" t="str">
        <f t="shared" si="133"/>
        <v/>
      </c>
      <c r="B255" s="157" t="e">
        <f t="shared" ca="1" si="103"/>
        <v>#VALUE!</v>
      </c>
      <c r="C255" s="157" t="e">
        <f t="shared" ca="1" si="104"/>
        <v>#VALUE!</v>
      </c>
      <c r="D255" s="29"/>
      <c r="E255" s="155" t="str">
        <f ca="1">IFERROR(INDIRECT(ADDRESS(MATCH(D255,CatModules!C:C,0),2,1,1,"CatModules")),"")</f>
        <v/>
      </c>
      <c r="F255" s="96"/>
      <c r="G255" s="156" t="str">
        <f ca="1">IFERROR(INDIRECT(ADDRESS(MATCH(CONCATENATE(E255,"-",F255),CatInt!K:K,0),3,1,1,"CatInt")),"")</f>
        <v/>
      </c>
      <c r="H255" s="45" t="str">
        <f>IF(F255="","",VLOOKUP(F255,#REF!,2,FALSE))</f>
        <v/>
      </c>
      <c r="I255" s="29"/>
      <c r="J255" s="155" t="e">
        <f t="shared" si="105"/>
        <v>#VALUE!</v>
      </c>
      <c r="K255" s="155" t="e">
        <f t="shared" si="106"/>
        <v>#VALUE!</v>
      </c>
      <c r="L255" s="153"/>
      <c r="M255" s="126"/>
      <c r="N255" s="151" t="e">
        <f ca="1">VLOOKUP(M255,CatProd!B:G,6,FALSE)</f>
        <v>#N/A</v>
      </c>
      <c r="O255" s="127"/>
      <c r="P255" s="175" t="e">
        <f ca="1">VLOOKUP(CONCATENATE(N255,"-",O255),CatProdSpec!H:I,2,FALSE)</f>
        <v>#N/A</v>
      </c>
      <c r="Q255" s="30"/>
      <c r="R255" s="149" t="str">
        <f>IFERROR(VLOOKUP(Q255,Setup!D$16:E$25,2,FALSE),"")</f>
        <v/>
      </c>
      <c r="S255" s="51" t="str">
        <f ca="1">IFERROR(IF(OR(I255="",VLOOKUP(I255,CatCostInp!$E$2:$K$88,7,FALSE)=0),"",VLOOKUP(I255,CatCostInp!$E$2:$K$88,7,FALSE)),"")</f>
        <v/>
      </c>
      <c r="T255" s="4" t="e">
        <f>VLOOKUP(U255,#REF!,2,FALSE)</f>
        <v>#REF!</v>
      </c>
      <c r="U255" s="30"/>
      <c r="V255" s="1" t="str">
        <f ca="1">IF(U255=Setup!$C$10,"Grant",IF(Pharmaceuticals!U255=Setup!$C$11,"Local",IF(Pharmaceuticals!U255=Setup!$C$12,"Other","")))</f>
        <v/>
      </c>
      <c r="W255" s="34"/>
      <c r="X255" s="148"/>
      <c r="Y255" s="33"/>
      <c r="Z255" s="36" t="str">
        <f t="shared" si="107"/>
        <v/>
      </c>
      <c r="AA255" s="35"/>
      <c r="AB255" s="32" t="str">
        <f t="shared" si="108"/>
        <v/>
      </c>
      <c r="AC255" s="34"/>
      <c r="AD255" s="32" t="str">
        <f t="shared" si="109"/>
        <v/>
      </c>
      <c r="AE255" s="34"/>
      <c r="AF255" s="36" t="str">
        <f t="shared" si="110"/>
        <v/>
      </c>
      <c r="AG255" s="36" t="str">
        <f t="shared" si="111"/>
        <v/>
      </c>
      <c r="AH255" s="36" t="str">
        <f t="shared" si="112"/>
        <v/>
      </c>
      <c r="AI255" s="55"/>
      <c r="AJ255" s="37"/>
      <c r="AK255" s="148"/>
      <c r="AL255" s="35"/>
      <c r="AM255" s="32" t="str">
        <f t="shared" si="113"/>
        <v/>
      </c>
      <c r="AN255" s="35"/>
      <c r="AO255" s="32" t="str">
        <f t="shared" si="114"/>
        <v/>
      </c>
      <c r="AP255" s="35"/>
      <c r="AQ255" s="32" t="str">
        <f t="shared" si="115"/>
        <v/>
      </c>
      <c r="AR255" s="34"/>
      <c r="AS255" s="36" t="str">
        <f t="shared" si="116"/>
        <v/>
      </c>
      <c r="AT255" s="36" t="str">
        <f t="shared" si="117"/>
        <v/>
      </c>
      <c r="AU255" s="36" t="str">
        <f t="shared" si="118"/>
        <v/>
      </c>
      <c r="AV255" s="55"/>
      <c r="AW255" s="34"/>
      <c r="AX255" s="148"/>
      <c r="AY255" s="34"/>
      <c r="AZ255" s="32" t="str">
        <f t="shared" si="119"/>
        <v/>
      </c>
      <c r="BA255" s="34"/>
      <c r="BB255" s="32" t="str">
        <f t="shared" si="120"/>
        <v/>
      </c>
      <c r="BC255" s="34"/>
      <c r="BD255" s="32" t="str">
        <f t="shared" si="121"/>
        <v/>
      </c>
      <c r="BE255" s="34"/>
      <c r="BF255" s="36" t="str">
        <f t="shared" si="122"/>
        <v/>
      </c>
      <c r="BG255" s="36" t="str">
        <f t="shared" si="123"/>
        <v/>
      </c>
      <c r="BH255" s="36" t="str">
        <f t="shared" si="124"/>
        <v/>
      </c>
      <c r="BI255" s="55"/>
      <c r="BJ255" s="34"/>
      <c r="BK255" s="148"/>
      <c r="BL255" s="34"/>
      <c r="BM255" s="32" t="str">
        <f t="shared" si="125"/>
        <v/>
      </c>
      <c r="BN255" s="34"/>
      <c r="BO255" s="32" t="str">
        <f t="shared" si="126"/>
        <v/>
      </c>
      <c r="BP255" s="34"/>
      <c r="BQ255" s="32" t="str">
        <f t="shared" si="127"/>
        <v/>
      </c>
      <c r="BR255" s="34"/>
      <c r="BS255" s="36" t="str">
        <f t="shared" si="128"/>
        <v/>
      </c>
      <c r="BT255" s="36" t="str">
        <f t="shared" si="129"/>
        <v/>
      </c>
      <c r="BU255" s="36" t="str">
        <f t="shared" si="130"/>
        <v/>
      </c>
      <c r="BV255" s="55"/>
      <c r="BW255" s="36" t="str">
        <f t="shared" si="131"/>
        <v/>
      </c>
      <c r="BX255" s="36" t="str">
        <f t="shared" si="132"/>
        <v/>
      </c>
      <c r="BY255" s="31"/>
      <c r="BZ255" s="38"/>
      <c r="CB255" s="120" t="e">
        <f t="shared" ca="1" si="101"/>
        <v>#VALUE!</v>
      </c>
      <c r="CC255" s="120" t="e">
        <f t="shared" ca="1" si="102"/>
        <v>#VALUE!</v>
      </c>
    </row>
    <row r="256" spans="1:81" s="10" customFormat="1" ht="25.15" customHeight="1" x14ac:dyDescent="0.2">
      <c r="A256" s="52" t="str">
        <f t="shared" si="133"/>
        <v/>
      </c>
      <c r="B256" s="157" t="e">
        <f t="shared" ca="1" si="103"/>
        <v>#VALUE!</v>
      </c>
      <c r="C256" s="157" t="e">
        <f t="shared" ca="1" si="104"/>
        <v>#VALUE!</v>
      </c>
      <c r="D256" s="29"/>
      <c r="E256" s="155" t="str">
        <f ca="1">IFERROR(INDIRECT(ADDRESS(MATCH(D256,CatModules!C:C,0),2,1,1,"CatModules")),"")</f>
        <v/>
      </c>
      <c r="F256" s="96"/>
      <c r="G256" s="156" t="str">
        <f ca="1">IFERROR(INDIRECT(ADDRESS(MATCH(CONCATENATE(E256,"-",F256),CatInt!K:K,0),3,1,1,"CatInt")),"")</f>
        <v/>
      </c>
      <c r="H256" s="45" t="str">
        <f>IF(F256="","",VLOOKUP(F256,#REF!,2,FALSE))</f>
        <v/>
      </c>
      <c r="I256" s="29"/>
      <c r="J256" s="155" t="e">
        <f t="shared" si="105"/>
        <v>#VALUE!</v>
      </c>
      <c r="K256" s="155" t="e">
        <f t="shared" si="106"/>
        <v>#VALUE!</v>
      </c>
      <c r="L256" s="153"/>
      <c r="M256" s="126"/>
      <c r="N256" s="151" t="e">
        <f ca="1">VLOOKUP(M256,CatProd!B:G,6,FALSE)</f>
        <v>#N/A</v>
      </c>
      <c r="O256" s="127"/>
      <c r="P256" s="175" t="e">
        <f ca="1">VLOOKUP(CONCATENATE(N256,"-",O256),CatProdSpec!H:I,2,FALSE)</f>
        <v>#N/A</v>
      </c>
      <c r="Q256" s="30"/>
      <c r="R256" s="149" t="str">
        <f>IFERROR(VLOOKUP(Q256,Setup!D$16:E$25,2,FALSE),"")</f>
        <v/>
      </c>
      <c r="S256" s="51" t="str">
        <f ca="1">IFERROR(IF(OR(I256="",VLOOKUP(I256,CatCostInp!$E$2:$K$88,7,FALSE)=0),"",VLOOKUP(I256,CatCostInp!$E$2:$K$88,7,FALSE)),"")</f>
        <v/>
      </c>
      <c r="T256" s="4" t="e">
        <f>VLOOKUP(U256,#REF!,2,FALSE)</f>
        <v>#REF!</v>
      </c>
      <c r="U256" s="30"/>
      <c r="V256" s="1" t="str">
        <f ca="1">IF(U256=Setup!$C$10,"Grant",IF(Pharmaceuticals!U256=Setup!$C$11,"Local",IF(Pharmaceuticals!U256=Setup!$C$12,"Other","")))</f>
        <v/>
      </c>
      <c r="W256" s="34"/>
      <c r="X256" s="148"/>
      <c r="Y256" s="33"/>
      <c r="Z256" s="36" t="str">
        <f t="shared" si="107"/>
        <v/>
      </c>
      <c r="AA256" s="35"/>
      <c r="AB256" s="32" t="str">
        <f t="shared" si="108"/>
        <v/>
      </c>
      <c r="AC256" s="34"/>
      <c r="AD256" s="32" t="str">
        <f t="shared" si="109"/>
        <v/>
      </c>
      <c r="AE256" s="34"/>
      <c r="AF256" s="36" t="str">
        <f t="shared" si="110"/>
        <v/>
      </c>
      <c r="AG256" s="36" t="str">
        <f t="shared" si="111"/>
        <v/>
      </c>
      <c r="AH256" s="36" t="str">
        <f t="shared" si="112"/>
        <v/>
      </c>
      <c r="AI256" s="55"/>
      <c r="AJ256" s="37"/>
      <c r="AK256" s="148"/>
      <c r="AL256" s="34"/>
      <c r="AM256" s="32" t="str">
        <f t="shared" si="113"/>
        <v/>
      </c>
      <c r="AN256" s="35"/>
      <c r="AO256" s="32" t="str">
        <f t="shared" si="114"/>
        <v/>
      </c>
      <c r="AP256" s="35"/>
      <c r="AQ256" s="32" t="str">
        <f t="shared" si="115"/>
        <v/>
      </c>
      <c r="AR256" s="34"/>
      <c r="AS256" s="36" t="str">
        <f t="shared" si="116"/>
        <v/>
      </c>
      <c r="AT256" s="36" t="str">
        <f t="shared" si="117"/>
        <v/>
      </c>
      <c r="AU256" s="36" t="str">
        <f t="shared" si="118"/>
        <v/>
      </c>
      <c r="AV256" s="55"/>
      <c r="AW256" s="34"/>
      <c r="AX256" s="148"/>
      <c r="AY256" s="34"/>
      <c r="AZ256" s="32" t="str">
        <f t="shared" si="119"/>
        <v/>
      </c>
      <c r="BA256" s="34"/>
      <c r="BB256" s="32" t="str">
        <f t="shared" si="120"/>
        <v/>
      </c>
      <c r="BC256" s="34"/>
      <c r="BD256" s="32" t="str">
        <f t="shared" si="121"/>
        <v/>
      </c>
      <c r="BE256" s="34"/>
      <c r="BF256" s="36" t="str">
        <f t="shared" si="122"/>
        <v/>
      </c>
      <c r="BG256" s="36" t="str">
        <f t="shared" si="123"/>
        <v/>
      </c>
      <c r="BH256" s="36" t="str">
        <f t="shared" si="124"/>
        <v/>
      </c>
      <c r="BI256" s="55"/>
      <c r="BJ256" s="34"/>
      <c r="BK256" s="148"/>
      <c r="BL256" s="34"/>
      <c r="BM256" s="32" t="str">
        <f t="shared" si="125"/>
        <v/>
      </c>
      <c r="BN256" s="34"/>
      <c r="BO256" s="32" t="str">
        <f t="shared" si="126"/>
        <v/>
      </c>
      <c r="BP256" s="34"/>
      <c r="BQ256" s="32" t="str">
        <f t="shared" si="127"/>
        <v/>
      </c>
      <c r="BR256" s="34"/>
      <c r="BS256" s="36" t="str">
        <f t="shared" si="128"/>
        <v/>
      </c>
      <c r="BT256" s="36" t="str">
        <f t="shared" si="129"/>
        <v/>
      </c>
      <c r="BU256" s="36" t="str">
        <f t="shared" si="130"/>
        <v/>
      </c>
      <c r="BV256" s="55"/>
      <c r="BW256" s="36" t="str">
        <f t="shared" si="131"/>
        <v/>
      </c>
      <c r="BX256" s="36" t="str">
        <f t="shared" si="132"/>
        <v/>
      </c>
      <c r="BY256" s="31"/>
      <c r="BZ256" s="38"/>
      <c r="CB256" s="120" t="e">
        <f t="shared" ca="1" si="101"/>
        <v>#VALUE!</v>
      </c>
      <c r="CC256" s="120" t="e">
        <f t="shared" ca="1" si="102"/>
        <v>#VALUE!</v>
      </c>
    </row>
    <row r="257" spans="1:81" s="10" customFormat="1" ht="25.15" customHeight="1" x14ac:dyDescent="0.2">
      <c r="A257" s="52" t="str">
        <f t="shared" si="133"/>
        <v/>
      </c>
      <c r="B257" s="157" t="e">
        <f t="shared" ca="1" si="103"/>
        <v>#VALUE!</v>
      </c>
      <c r="C257" s="157" t="e">
        <f t="shared" ca="1" si="104"/>
        <v>#VALUE!</v>
      </c>
      <c r="D257" s="29"/>
      <c r="E257" s="155" t="str">
        <f ca="1">IFERROR(INDIRECT(ADDRESS(MATCH(D257,CatModules!C:C,0),2,1,1,"CatModules")),"")</f>
        <v/>
      </c>
      <c r="F257" s="96"/>
      <c r="G257" s="156" t="str">
        <f ca="1">IFERROR(INDIRECT(ADDRESS(MATCH(CONCATENATE(E257,"-",F257),CatInt!K:K,0),3,1,1,"CatInt")),"")</f>
        <v/>
      </c>
      <c r="H257" s="45" t="str">
        <f>IF(F257="","",VLOOKUP(F257,#REF!,2,FALSE))</f>
        <v/>
      </c>
      <c r="I257" s="29"/>
      <c r="J257" s="155" t="e">
        <f t="shared" si="105"/>
        <v>#VALUE!</v>
      </c>
      <c r="K257" s="155" t="e">
        <f t="shared" si="106"/>
        <v>#VALUE!</v>
      </c>
      <c r="L257" s="153"/>
      <c r="M257" s="126"/>
      <c r="N257" s="151" t="e">
        <f ca="1">VLOOKUP(M257,CatProd!B:G,6,FALSE)</f>
        <v>#N/A</v>
      </c>
      <c r="O257" s="127"/>
      <c r="P257" s="175" t="e">
        <f ca="1">VLOOKUP(CONCATENATE(N257,"-",O257),CatProdSpec!H:I,2,FALSE)</f>
        <v>#N/A</v>
      </c>
      <c r="Q257" s="30"/>
      <c r="R257" s="149" t="str">
        <f>IFERROR(VLOOKUP(Q257,Setup!D$16:E$25,2,FALSE),"")</f>
        <v/>
      </c>
      <c r="S257" s="51" t="str">
        <f ca="1">IFERROR(IF(OR(I257="",VLOOKUP(I257,CatCostInp!$E$2:$K$88,7,FALSE)=0),"",VLOOKUP(I257,CatCostInp!$E$2:$K$88,7,FALSE)),"")</f>
        <v/>
      </c>
      <c r="T257" s="4" t="e">
        <f>VLOOKUP(U257,#REF!,2,FALSE)</f>
        <v>#REF!</v>
      </c>
      <c r="U257" s="30"/>
      <c r="V257" s="1" t="str">
        <f ca="1">IF(U257=Setup!$C$10,"Grant",IF(Pharmaceuticals!U257=Setup!$C$11,"Local",IF(Pharmaceuticals!U257=Setup!$C$12,"Other","")))</f>
        <v/>
      </c>
      <c r="W257" s="34"/>
      <c r="X257" s="148"/>
      <c r="Y257" s="33"/>
      <c r="Z257" s="36" t="str">
        <f t="shared" si="107"/>
        <v/>
      </c>
      <c r="AA257" s="35"/>
      <c r="AB257" s="32" t="str">
        <f t="shared" si="108"/>
        <v/>
      </c>
      <c r="AC257" s="34"/>
      <c r="AD257" s="32" t="str">
        <f t="shared" si="109"/>
        <v/>
      </c>
      <c r="AE257" s="34"/>
      <c r="AF257" s="36" t="str">
        <f t="shared" si="110"/>
        <v/>
      </c>
      <c r="AG257" s="36" t="str">
        <f t="shared" si="111"/>
        <v/>
      </c>
      <c r="AH257" s="36" t="str">
        <f t="shared" si="112"/>
        <v/>
      </c>
      <c r="AI257" s="55"/>
      <c r="AJ257" s="37"/>
      <c r="AK257" s="148"/>
      <c r="AL257" s="34"/>
      <c r="AM257" s="32" t="str">
        <f t="shared" si="113"/>
        <v/>
      </c>
      <c r="AN257" s="35"/>
      <c r="AO257" s="32" t="str">
        <f t="shared" si="114"/>
        <v/>
      </c>
      <c r="AP257" s="35"/>
      <c r="AQ257" s="32" t="str">
        <f t="shared" si="115"/>
        <v/>
      </c>
      <c r="AR257" s="34"/>
      <c r="AS257" s="36" t="str">
        <f t="shared" si="116"/>
        <v/>
      </c>
      <c r="AT257" s="36" t="str">
        <f t="shared" si="117"/>
        <v/>
      </c>
      <c r="AU257" s="36" t="str">
        <f t="shared" si="118"/>
        <v/>
      </c>
      <c r="AV257" s="55"/>
      <c r="AW257" s="34"/>
      <c r="AX257" s="148"/>
      <c r="AY257" s="34"/>
      <c r="AZ257" s="32" t="str">
        <f t="shared" si="119"/>
        <v/>
      </c>
      <c r="BA257" s="34"/>
      <c r="BB257" s="32" t="str">
        <f t="shared" si="120"/>
        <v/>
      </c>
      <c r="BC257" s="34"/>
      <c r="BD257" s="32" t="str">
        <f t="shared" si="121"/>
        <v/>
      </c>
      <c r="BE257" s="34"/>
      <c r="BF257" s="36" t="str">
        <f t="shared" si="122"/>
        <v/>
      </c>
      <c r="BG257" s="36" t="str">
        <f t="shared" si="123"/>
        <v/>
      </c>
      <c r="BH257" s="36" t="str">
        <f t="shared" si="124"/>
        <v/>
      </c>
      <c r="BI257" s="55"/>
      <c r="BJ257" s="34"/>
      <c r="BK257" s="148"/>
      <c r="BL257" s="34"/>
      <c r="BM257" s="32" t="str">
        <f t="shared" si="125"/>
        <v/>
      </c>
      <c r="BN257" s="34"/>
      <c r="BO257" s="32" t="str">
        <f t="shared" si="126"/>
        <v/>
      </c>
      <c r="BP257" s="34"/>
      <c r="BQ257" s="32" t="str">
        <f t="shared" si="127"/>
        <v/>
      </c>
      <c r="BR257" s="34"/>
      <c r="BS257" s="36" t="str">
        <f t="shared" si="128"/>
        <v/>
      </c>
      <c r="BT257" s="36" t="str">
        <f t="shared" si="129"/>
        <v/>
      </c>
      <c r="BU257" s="36" t="str">
        <f t="shared" si="130"/>
        <v/>
      </c>
      <c r="BV257" s="55"/>
      <c r="BW257" s="36" t="str">
        <f t="shared" si="131"/>
        <v/>
      </c>
      <c r="BX257" s="36" t="str">
        <f t="shared" si="132"/>
        <v/>
      </c>
      <c r="BY257" s="31"/>
      <c r="BZ257" s="38"/>
      <c r="CB257" s="120" t="e">
        <f t="shared" ca="1" si="101"/>
        <v>#VALUE!</v>
      </c>
      <c r="CC257" s="120" t="e">
        <f t="shared" ca="1" si="102"/>
        <v>#VALUE!</v>
      </c>
    </row>
    <row r="258" spans="1:81" s="10" customFormat="1" ht="25.15" customHeight="1" x14ac:dyDescent="0.2">
      <c r="A258" s="52" t="str">
        <f t="shared" si="133"/>
        <v/>
      </c>
      <c r="B258" s="157" t="e">
        <f t="shared" ca="1" si="103"/>
        <v>#VALUE!</v>
      </c>
      <c r="C258" s="157" t="e">
        <f t="shared" ca="1" si="104"/>
        <v>#VALUE!</v>
      </c>
      <c r="D258" s="29"/>
      <c r="E258" s="155" t="str">
        <f ca="1">IFERROR(INDIRECT(ADDRESS(MATCH(D258,CatModules!C:C,0),2,1,1,"CatModules")),"")</f>
        <v/>
      </c>
      <c r="F258" s="96"/>
      <c r="G258" s="156" t="str">
        <f ca="1">IFERROR(INDIRECT(ADDRESS(MATCH(CONCATENATE(E258,"-",F258),CatInt!K:K,0),3,1,1,"CatInt")),"")</f>
        <v/>
      </c>
      <c r="H258" s="45" t="str">
        <f>IF(F258="","",VLOOKUP(F258,#REF!,2,FALSE))</f>
        <v/>
      </c>
      <c r="I258" s="29"/>
      <c r="J258" s="155" t="e">
        <f t="shared" si="105"/>
        <v>#VALUE!</v>
      </c>
      <c r="K258" s="155" t="e">
        <f t="shared" si="106"/>
        <v>#VALUE!</v>
      </c>
      <c r="L258" s="153"/>
      <c r="M258" s="126"/>
      <c r="N258" s="151" t="e">
        <f ca="1">VLOOKUP(M258,CatProd!B:G,6,FALSE)</f>
        <v>#N/A</v>
      </c>
      <c r="O258" s="127"/>
      <c r="P258" s="175" t="e">
        <f ca="1">VLOOKUP(CONCATENATE(N258,"-",O258),CatProdSpec!H:I,2,FALSE)</f>
        <v>#N/A</v>
      </c>
      <c r="Q258" s="30"/>
      <c r="R258" s="149" t="str">
        <f>IFERROR(VLOOKUP(Q258,Setup!D$16:E$25,2,FALSE),"")</f>
        <v/>
      </c>
      <c r="S258" s="51" t="str">
        <f ca="1">IFERROR(IF(OR(I258="",VLOOKUP(I258,CatCostInp!$E$2:$K$88,7,FALSE)=0),"",VLOOKUP(I258,CatCostInp!$E$2:$K$88,7,FALSE)),"")</f>
        <v/>
      </c>
      <c r="T258" s="4" t="e">
        <f>VLOOKUP(U258,#REF!,2,FALSE)</f>
        <v>#REF!</v>
      </c>
      <c r="U258" s="30"/>
      <c r="V258" s="1" t="str">
        <f ca="1">IF(U258=Setup!$C$10,"Grant",IF(Pharmaceuticals!U258=Setup!$C$11,"Local",IF(Pharmaceuticals!U258=Setup!$C$12,"Other","")))</f>
        <v/>
      </c>
      <c r="W258" s="34"/>
      <c r="X258" s="148"/>
      <c r="Y258" s="33"/>
      <c r="Z258" s="36" t="str">
        <f t="shared" si="107"/>
        <v/>
      </c>
      <c r="AA258" s="35"/>
      <c r="AB258" s="32" t="str">
        <f t="shared" si="108"/>
        <v/>
      </c>
      <c r="AC258" s="34"/>
      <c r="AD258" s="32" t="str">
        <f t="shared" si="109"/>
        <v/>
      </c>
      <c r="AE258" s="34"/>
      <c r="AF258" s="36" t="str">
        <f t="shared" si="110"/>
        <v/>
      </c>
      <c r="AG258" s="36" t="str">
        <f t="shared" si="111"/>
        <v/>
      </c>
      <c r="AH258" s="36" t="str">
        <f t="shared" si="112"/>
        <v/>
      </c>
      <c r="AI258" s="55"/>
      <c r="AJ258" s="37"/>
      <c r="AK258" s="148"/>
      <c r="AL258" s="34"/>
      <c r="AM258" s="32" t="str">
        <f t="shared" si="113"/>
        <v/>
      </c>
      <c r="AN258" s="35"/>
      <c r="AO258" s="32" t="str">
        <f t="shared" si="114"/>
        <v/>
      </c>
      <c r="AP258" s="35"/>
      <c r="AQ258" s="32" t="str">
        <f t="shared" si="115"/>
        <v/>
      </c>
      <c r="AR258" s="34"/>
      <c r="AS258" s="36" t="str">
        <f t="shared" si="116"/>
        <v/>
      </c>
      <c r="AT258" s="36" t="str">
        <f t="shared" si="117"/>
        <v/>
      </c>
      <c r="AU258" s="36" t="str">
        <f t="shared" si="118"/>
        <v/>
      </c>
      <c r="AV258" s="55"/>
      <c r="AW258" s="34"/>
      <c r="AX258" s="148"/>
      <c r="AY258" s="34"/>
      <c r="AZ258" s="32" t="str">
        <f t="shared" si="119"/>
        <v/>
      </c>
      <c r="BA258" s="34"/>
      <c r="BB258" s="32" t="str">
        <f t="shared" si="120"/>
        <v/>
      </c>
      <c r="BC258" s="34"/>
      <c r="BD258" s="32" t="str">
        <f t="shared" si="121"/>
        <v/>
      </c>
      <c r="BE258" s="34"/>
      <c r="BF258" s="36" t="str">
        <f t="shared" si="122"/>
        <v/>
      </c>
      <c r="BG258" s="36" t="str">
        <f t="shared" si="123"/>
        <v/>
      </c>
      <c r="BH258" s="36" t="str">
        <f t="shared" si="124"/>
        <v/>
      </c>
      <c r="BI258" s="55"/>
      <c r="BJ258" s="34"/>
      <c r="BK258" s="148"/>
      <c r="BL258" s="34"/>
      <c r="BM258" s="32" t="str">
        <f t="shared" si="125"/>
        <v/>
      </c>
      <c r="BN258" s="34"/>
      <c r="BO258" s="32" t="str">
        <f t="shared" si="126"/>
        <v/>
      </c>
      <c r="BP258" s="34"/>
      <c r="BQ258" s="32" t="str">
        <f t="shared" si="127"/>
        <v/>
      </c>
      <c r="BR258" s="34"/>
      <c r="BS258" s="36" t="str">
        <f t="shared" si="128"/>
        <v/>
      </c>
      <c r="BT258" s="36" t="str">
        <f t="shared" si="129"/>
        <v/>
      </c>
      <c r="BU258" s="36" t="str">
        <f t="shared" si="130"/>
        <v/>
      </c>
      <c r="BV258" s="55"/>
      <c r="BW258" s="36" t="str">
        <f t="shared" si="131"/>
        <v/>
      </c>
      <c r="BX258" s="36" t="str">
        <f t="shared" si="132"/>
        <v/>
      </c>
      <c r="BY258" s="31"/>
      <c r="BZ258" s="38"/>
      <c r="CB258" s="120" t="e">
        <f t="shared" ref="CB258:CB321" ca="1" si="134">IF(OR(B258="--",IFERROR(MATCH(B258,OFFSET(B$1,0,0,ROW()-1,1),0),1)&lt;&gt;1),"",1)</f>
        <v>#VALUE!</v>
      </c>
      <c r="CC258" s="120" t="e">
        <f t="shared" ref="CC258:CC321" ca="1" si="135">IF(OR(C258="--",IFERROR(MATCH(C258,OFFSET(C$1,0,0,ROW()-1,1),0),1)&lt;&gt;1),"",1)</f>
        <v>#VALUE!</v>
      </c>
    </row>
    <row r="259" spans="1:81" s="10" customFormat="1" ht="25.15" customHeight="1" x14ac:dyDescent="0.2">
      <c r="A259" s="52" t="str">
        <f t="shared" si="133"/>
        <v/>
      </c>
      <c r="B259" s="157" t="e">
        <f t="shared" ref="B259:B322" ca="1" si="136">CONCATENATE(E259,"-",G259,"--",K259,"---",R259)</f>
        <v>#VALUE!</v>
      </c>
      <c r="C259" s="157" t="e">
        <f t="shared" ref="C259:C322" ca="1" si="137">CONCATENATE(K259,"--",N259,"---",P259)</f>
        <v>#VALUE!</v>
      </c>
      <c r="D259" s="29"/>
      <c r="E259" s="155" t="str">
        <f ca="1">IFERROR(INDIRECT(ADDRESS(MATCH(D259,CatModules!C:C,0),2,1,1,"CatModules")),"")</f>
        <v/>
      </c>
      <c r="F259" s="96"/>
      <c r="G259" s="156" t="str">
        <f ca="1">IFERROR(INDIRECT(ADDRESS(MATCH(CONCATENATE(E259,"-",F259),CatInt!K:K,0),3,1,1,"CatInt")),"")</f>
        <v/>
      </c>
      <c r="H259" s="45" t="str">
        <f>IF(F259="","",VLOOKUP(F259,#REF!,2,FALSE))</f>
        <v/>
      </c>
      <c r="I259" s="29"/>
      <c r="J259" s="155" t="e">
        <f t="shared" ref="J259:J322" si="138">LEFT(I259,FIND(".",I259,1)-1)</f>
        <v>#VALUE!</v>
      </c>
      <c r="K259" s="155" t="e">
        <f t="shared" ref="K259:K322" si="139">LEFT(I259,FIND(".",I259,1)+1)</f>
        <v>#VALUE!</v>
      </c>
      <c r="L259" s="153"/>
      <c r="M259" s="126"/>
      <c r="N259" s="151" t="e">
        <f ca="1">VLOOKUP(M259,CatProd!B:G,6,FALSE)</f>
        <v>#N/A</v>
      </c>
      <c r="O259" s="127"/>
      <c r="P259" s="175" t="e">
        <f ca="1">VLOOKUP(CONCATENATE(N259,"-",O259),CatProdSpec!H:I,2,FALSE)</f>
        <v>#N/A</v>
      </c>
      <c r="Q259" s="30"/>
      <c r="R259" s="149" t="str">
        <f>IFERROR(VLOOKUP(Q259,Setup!D$16:E$25,2,FALSE),"")</f>
        <v/>
      </c>
      <c r="S259" s="51" t="str">
        <f ca="1">IFERROR(IF(OR(I259="",VLOOKUP(I259,CatCostInp!$E$2:$K$88,7,FALSE)=0),"",VLOOKUP(I259,CatCostInp!$E$2:$K$88,7,FALSE)),"")</f>
        <v/>
      </c>
      <c r="T259" s="4" t="e">
        <f>VLOOKUP(U259,#REF!,2,FALSE)</f>
        <v>#REF!</v>
      </c>
      <c r="U259" s="30"/>
      <c r="V259" s="1" t="str">
        <f ca="1">IF(U259=Setup!$C$10,"Grant",IF(Pharmaceuticals!U259=Setup!$C$11,"Local",IF(Pharmaceuticals!U259=Setup!$C$12,"Other","")))</f>
        <v/>
      </c>
      <c r="W259" s="34"/>
      <c r="X259" s="148"/>
      <c r="Y259" s="33"/>
      <c r="Z259" s="36" t="str">
        <f t="shared" ref="Z259:Z322" si="140">IFERROR(IF(AND(NOT(Y259=""),NOT(X259="")),Y259*X259,""),"")</f>
        <v/>
      </c>
      <c r="AA259" s="35"/>
      <c r="AB259" s="32" t="str">
        <f t="shared" ref="AB259:AB322" si="141">IFERROR(IF(AND(NOT(AA259=""),NOT(X259="")),AA259*X259,""),"")</f>
        <v/>
      </c>
      <c r="AC259" s="34"/>
      <c r="AD259" s="32" t="str">
        <f t="shared" ref="AD259:AD322" si="142">IFERROR(IF(AND(NOT(AC259=""),NOT(X259="")),AC259*X259,""),"")</f>
        <v/>
      </c>
      <c r="AE259" s="34"/>
      <c r="AF259" s="36" t="str">
        <f t="shared" ref="AF259:AF322" si="143">IFERROR(IF(AND(NOT(AE259=""),NOT(X259="")),AE259*X259,""),"")</f>
        <v/>
      </c>
      <c r="AG259" s="36" t="str">
        <f t="shared" ref="AG259:AG322" si="144">IFERROR(IF(OR(NOT(Y259=""),NOT(AE259=""),NOT(AA259=""),NOT(AC259="")),Y259+AE259+AA259+AC259,""),"")</f>
        <v/>
      </c>
      <c r="AH259" s="36" t="str">
        <f t="shared" ref="AH259:AH322" si="145">IF(SUM(Z259,AB259,AD259,AF259)&gt;0,SUM(Z259,AB259,AD259,AF259),"")</f>
        <v/>
      </c>
      <c r="AI259" s="55"/>
      <c r="AJ259" s="37"/>
      <c r="AK259" s="148"/>
      <c r="AL259" s="34"/>
      <c r="AM259" s="32" t="str">
        <f t="shared" ref="AM259:AM322" si="146">IFERROR(IF(AND(NOT(AL259=""),NOT(AK259="")),AL259*$AK259,""),"")</f>
        <v/>
      </c>
      <c r="AN259" s="35"/>
      <c r="AO259" s="32" t="str">
        <f t="shared" ref="AO259:AO322" si="147">IFERROR(IF(AND(NOT(AN259=""),NOT(AK259="")),AN259*$AK259,""),"")</f>
        <v/>
      </c>
      <c r="AP259" s="35"/>
      <c r="AQ259" s="32" t="str">
        <f t="shared" ref="AQ259:AQ322" si="148">IFERROR(IF(AND(NOT(AP259=""),NOT(AK259="")),AP259*$AK259,""),"")</f>
        <v/>
      </c>
      <c r="AR259" s="34"/>
      <c r="AS259" s="36" t="str">
        <f t="shared" ref="AS259:AS322" si="149">IFERROR(IF(AND(NOT(AR259=""),NOT(AK259="")),AR259*$AK259,""),"")</f>
        <v/>
      </c>
      <c r="AT259" s="36" t="str">
        <f t="shared" ref="AT259:AT322" si="150">IFERROR(IF(OR(NOT(AL259=""),NOT(AR259=""),NOT(AN259=""),NOT(AP259="")),AL259+AR259+AN259+AP259,""),"")</f>
        <v/>
      </c>
      <c r="AU259" s="36" t="str">
        <f t="shared" ref="AU259:AU322" si="151">IF(SUM(AM259,AS259,AO259,AQ259)&gt;0,SUM(AM259,AS259,AO259,AQ259),"")</f>
        <v/>
      </c>
      <c r="AV259" s="55"/>
      <c r="AW259" s="34"/>
      <c r="AX259" s="148"/>
      <c r="AY259" s="34"/>
      <c r="AZ259" s="32" t="str">
        <f t="shared" ref="AZ259:AZ322" si="152">IFERROR(IF(AND(NOT(AY259=""),NOT(AX259="")),AY259*$AX259,""),"")</f>
        <v/>
      </c>
      <c r="BA259" s="34"/>
      <c r="BB259" s="32" t="str">
        <f t="shared" ref="BB259:BB322" si="153">IFERROR(IF(AND(NOT(BA259=""),NOT(AX259="")),BA259*$AX259,""),"")</f>
        <v/>
      </c>
      <c r="BC259" s="34"/>
      <c r="BD259" s="32" t="str">
        <f t="shared" ref="BD259:BD322" si="154">IFERROR(IF(AND(NOT(BC259=""),NOT(AX259="")),BC259*$AX259,""),"")</f>
        <v/>
      </c>
      <c r="BE259" s="34"/>
      <c r="BF259" s="36" t="str">
        <f t="shared" ref="BF259:BF322" si="155">IFERROR(IF(AND(NOT(BE259=""),NOT(AX259="")),BE259*$AX259,""),"")</f>
        <v/>
      </c>
      <c r="BG259" s="36" t="str">
        <f t="shared" ref="BG259:BG322" si="156">IFERROR(IF(OR(NOT(AY259=""),NOT(BE259=""),NOT(BA259=""),NOT(BC259="")),AY259+BE259+BA259+BC259,""),"")</f>
        <v/>
      </c>
      <c r="BH259" s="36" t="str">
        <f t="shared" ref="BH259:BH322" si="157">IF(SUM(AZ259,BF259,BB259,BD259)&gt;0,SUM(AZ259,BF259,BB259,BD259),"")</f>
        <v/>
      </c>
      <c r="BI259" s="55"/>
      <c r="BJ259" s="34"/>
      <c r="BK259" s="148"/>
      <c r="BL259" s="34"/>
      <c r="BM259" s="32" t="str">
        <f t="shared" ref="BM259:BM322" si="158">IFERROR(IF(AND(NOT(BL259=""),NOT(BK259="")),BL259*$BK259,""),"")</f>
        <v/>
      </c>
      <c r="BN259" s="34"/>
      <c r="BO259" s="32" t="str">
        <f t="shared" ref="BO259:BO322" si="159">IFERROR(IF(AND(NOT(BN259=""),NOT(BK259="")),BN259*$BK259,""),"")</f>
        <v/>
      </c>
      <c r="BP259" s="34"/>
      <c r="BQ259" s="32" t="str">
        <f t="shared" ref="BQ259:BQ322" si="160">IFERROR(IF(AND(NOT(BP259=""),NOT(BK259="")),BP259*$BK259,""),"")</f>
        <v/>
      </c>
      <c r="BR259" s="34"/>
      <c r="BS259" s="36" t="str">
        <f t="shared" ref="BS259:BS322" si="161">IFERROR(IF(AND(NOT(BR259=""),NOT(BK259="")),BR259*$BK259,""),"")</f>
        <v/>
      </c>
      <c r="BT259" s="36" t="str">
        <f t="shared" ref="BT259:BT322" si="162">IFERROR(IF(OR(NOT(BL259=""),NOT(BR259=""),NOT(BN259=""),NOT(BP259="")),BL259+BR259+BN259+BP259,""),"")</f>
        <v/>
      </c>
      <c r="BU259" s="36" t="str">
        <f t="shared" ref="BU259:BU322" si="163">IF(SUM(BM259,BS259,BO259,BQ259)&gt;0,SUM(BM259,BS259,BO259,BQ259),"")</f>
        <v/>
      </c>
      <c r="BV259" s="55"/>
      <c r="BW259" s="36" t="str">
        <f t="shared" ref="BW259:BW322" si="164">IF(SUM(AG259,AT259,BG259,BT259)&gt;0,SUM(AG259,AT259,BG259,BT259),"")</f>
        <v/>
      </c>
      <c r="BX259" s="36" t="str">
        <f t="shared" ref="BX259:BX322" si="165">IF(SUM(AH259,AU259,BH259,BU259)&gt;0,SUM(AH259,AU259,BH259,BU259),"")</f>
        <v/>
      </c>
      <c r="BY259" s="31"/>
      <c r="BZ259" s="38"/>
      <c r="CB259" s="120" t="e">
        <f t="shared" ca="1" si="134"/>
        <v>#VALUE!</v>
      </c>
      <c r="CC259" s="120" t="e">
        <f t="shared" ca="1" si="135"/>
        <v>#VALUE!</v>
      </c>
    </row>
    <row r="260" spans="1:81" s="10" customFormat="1" ht="25.15" customHeight="1" x14ac:dyDescent="0.2">
      <c r="A260" s="52" t="str">
        <f t="shared" ref="A260:A323" si="166">IFERROR(IF(D260&lt;&gt;"",A259+1,""),"")</f>
        <v/>
      </c>
      <c r="B260" s="157" t="e">
        <f t="shared" ca="1" si="136"/>
        <v>#VALUE!</v>
      </c>
      <c r="C260" s="157" t="e">
        <f t="shared" ca="1" si="137"/>
        <v>#VALUE!</v>
      </c>
      <c r="D260" s="29"/>
      <c r="E260" s="155" t="str">
        <f ca="1">IFERROR(INDIRECT(ADDRESS(MATCH(D260,CatModules!C:C,0),2,1,1,"CatModules")),"")</f>
        <v/>
      </c>
      <c r="F260" s="96"/>
      <c r="G260" s="156" t="str">
        <f ca="1">IFERROR(INDIRECT(ADDRESS(MATCH(CONCATENATE(E260,"-",F260),CatInt!K:K,0),3,1,1,"CatInt")),"")</f>
        <v/>
      </c>
      <c r="H260" s="45" t="str">
        <f>IF(F260="","",VLOOKUP(F260,#REF!,2,FALSE))</f>
        <v/>
      </c>
      <c r="I260" s="29"/>
      <c r="J260" s="155" t="e">
        <f t="shared" si="138"/>
        <v>#VALUE!</v>
      </c>
      <c r="K260" s="155" t="e">
        <f t="shared" si="139"/>
        <v>#VALUE!</v>
      </c>
      <c r="L260" s="153"/>
      <c r="M260" s="126"/>
      <c r="N260" s="151" t="e">
        <f ca="1">VLOOKUP(M260,CatProd!B:G,6,FALSE)</f>
        <v>#N/A</v>
      </c>
      <c r="O260" s="127"/>
      <c r="P260" s="175" t="e">
        <f ca="1">VLOOKUP(CONCATENATE(N260,"-",O260),CatProdSpec!H:I,2,FALSE)</f>
        <v>#N/A</v>
      </c>
      <c r="Q260" s="30"/>
      <c r="R260" s="149" t="str">
        <f>IFERROR(VLOOKUP(Q260,Setup!D$16:E$25,2,FALSE),"")</f>
        <v/>
      </c>
      <c r="S260" s="51" t="str">
        <f ca="1">IFERROR(IF(OR(I260="",VLOOKUP(I260,CatCostInp!$E$2:$K$88,7,FALSE)=0),"",VLOOKUP(I260,CatCostInp!$E$2:$K$88,7,FALSE)),"")</f>
        <v/>
      </c>
      <c r="T260" s="4" t="e">
        <f>VLOOKUP(U260,#REF!,2,FALSE)</f>
        <v>#REF!</v>
      </c>
      <c r="U260" s="30"/>
      <c r="V260" s="1" t="str">
        <f ca="1">IF(U260=Setup!$C$10,"Grant",IF(Pharmaceuticals!U260=Setup!$C$11,"Local",IF(Pharmaceuticals!U260=Setup!$C$12,"Other","")))</f>
        <v/>
      </c>
      <c r="W260" s="34"/>
      <c r="X260" s="148"/>
      <c r="Y260" s="33"/>
      <c r="Z260" s="36" t="str">
        <f t="shared" si="140"/>
        <v/>
      </c>
      <c r="AA260" s="35"/>
      <c r="AB260" s="32" t="str">
        <f t="shared" si="141"/>
        <v/>
      </c>
      <c r="AC260" s="34"/>
      <c r="AD260" s="32" t="str">
        <f t="shared" si="142"/>
        <v/>
      </c>
      <c r="AE260" s="34"/>
      <c r="AF260" s="36" t="str">
        <f t="shared" si="143"/>
        <v/>
      </c>
      <c r="AG260" s="36" t="str">
        <f t="shared" si="144"/>
        <v/>
      </c>
      <c r="AH260" s="36" t="str">
        <f t="shared" si="145"/>
        <v/>
      </c>
      <c r="AI260" s="55"/>
      <c r="AJ260" s="37"/>
      <c r="AK260" s="148"/>
      <c r="AL260" s="34"/>
      <c r="AM260" s="32" t="str">
        <f t="shared" si="146"/>
        <v/>
      </c>
      <c r="AN260" s="35"/>
      <c r="AO260" s="32" t="str">
        <f t="shared" si="147"/>
        <v/>
      </c>
      <c r="AP260" s="35"/>
      <c r="AQ260" s="32" t="str">
        <f t="shared" si="148"/>
        <v/>
      </c>
      <c r="AR260" s="34"/>
      <c r="AS260" s="36" t="str">
        <f t="shared" si="149"/>
        <v/>
      </c>
      <c r="AT260" s="36" t="str">
        <f t="shared" si="150"/>
        <v/>
      </c>
      <c r="AU260" s="36" t="str">
        <f t="shared" si="151"/>
        <v/>
      </c>
      <c r="AV260" s="55"/>
      <c r="AW260" s="34"/>
      <c r="AX260" s="148"/>
      <c r="AY260" s="34"/>
      <c r="AZ260" s="32" t="str">
        <f t="shared" si="152"/>
        <v/>
      </c>
      <c r="BA260" s="34"/>
      <c r="BB260" s="32" t="str">
        <f t="shared" si="153"/>
        <v/>
      </c>
      <c r="BC260" s="34"/>
      <c r="BD260" s="32" t="str">
        <f t="shared" si="154"/>
        <v/>
      </c>
      <c r="BE260" s="34"/>
      <c r="BF260" s="36" t="str">
        <f t="shared" si="155"/>
        <v/>
      </c>
      <c r="BG260" s="36" t="str">
        <f t="shared" si="156"/>
        <v/>
      </c>
      <c r="BH260" s="36" t="str">
        <f t="shared" si="157"/>
        <v/>
      </c>
      <c r="BI260" s="55"/>
      <c r="BJ260" s="34"/>
      <c r="BK260" s="148"/>
      <c r="BL260" s="34"/>
      <c r="BM260" s="32" t="str">
        <f t="shared" si="158"/>
        <v/>
      </c>
      <c r="BN260" s="34"/>
      <c r="BO260" s="32" t="str">
        <f t="shared" si="159"/>
        <v/>
      </c>
      <c r="BP260" s="34"/>
      <c r="BQ260" s="32" t="str">
        <f t="shared" si="160"/>
        <v/>
      </c>
      <c r="BR260" s="34"/>
      <c r="BS260" s="36" t="str">
        <f t="shared" si="161"/>
        <v/>
      </c>
      <c r="BT260" s="36" t="str">
        <f t="shared" si="162"/>
        <v/>
      </c>
      <c r="BU260" s="36" t="str">
        <f t="shared" si="163"/>
        <v/>
      </c>
      <c r="BV260" s="55"/>
      <c r="BW260" s="36" t="str">
        <f t="shared" si="164"/>
        <v/>
      </c>
      <c r="BX260" s="36" t="str">
        <f t="shared" si="165"/>
        <v/>
      </c>
      <c r="BY260" s="31"/>
      <c r="BZ260" s="38"/>
      <c r="CB260" s="120" t="e">
        <f t="shared" ca="1" si="134"/>
        <v>#VALUE!</v>
      </c>
      <c r="CC260" s="120" t="e">
        <f t="shared" ca="1" si="135"/>
        <v>#VALUE!</v>
      </c>
    </row>
    <row r="261" spans="1:81" s="10" customFormat="1" ht="25.15" customHeight="1" x14ac:dyDescent="0.2">
      <c r="A261" s="52" t="str">
        <f t="shared" si="166"/>
        <v/>
      </c>
      <c r="B261" s="157" t="e">
        <f t="shared" ca="1" si="136"/>
        <v>#VALUE!</v>
      </c>
      <c r="C261" s="157" t="e">
        <f t="shared" ca="1" si="137"/>
        <v>#VALUE!</v>
      </c>
      <c r="D261" s="29"/>
      <c r="E261" s="155" t="str">
        <f ca="1">IFERROR(INDIRECT(ADDRESS(MATCH(D261,CatModules!C:C,0),2,1,1,"CatModules")),"")</f>
        <v/>
      </c>
      <c r="F261" s="96"/>
      <c r="G261" s="156" t="str">
        <f ca="1">IFERROR(INDIRECT(ADDRESS(MATCH(CONCATENATE(E261,"-",F261),CatInt!K:K,0),3,1,1,"CatInt")),"")</f>
        <v/>
      </c>
      <c r="H261" s="45" t="str">
        <f>IF(F261="","",VLOOKUP(F261,#REF!,2,FALSE))</f>
        <v/>
      </c>
      <c r="I261" s="29"/>
      <c r="J261" s="155" t="e">
        <f t="shared" si="138"/>
        <v>#VALUE!</v>
      </c>
      <c r="K261" s="155" t="e">
        <f t="shared" si="139"/>
        <v>#VALUE!</v>
      </c>
      <c r="L261" s="153"/>
      <c r="M261" s="126"/>
      <c r="N261" s="151" t="e">
        <f ca="1">VLOOKUP(M261,CatProd!B:G,6,FALSE)</f>
        <v>#N/A</v>
      </c>
      <c r="O261" s="127"/>
      <c r="P261" s="175" t="e">
        <f ca="1">VLOOKUP(CONCATENATE(N261,"-",O261),CatProdSpec!H:I,2,FALSE)</f>
        <v>#N/A</v>
      </c>
      <c r="Q261" s="30"/>
      <c r="R261" s="149" t="str">
        <f>IFERROR(VLOOKUP(Q261,Setup!D$16:E$25,2,FALSE),"")</f>
        <v/>
      </c>
      <c r="S261" s="51" t="str">
        <f ca="1">IFERROR(IF(OR(I261="",VLOOKUP(I261,CatCostInp!$E$2:$K$88,7,FALSE)=0),"",VLOOKUP(I261,CatCostInp!$E$2:$K$88,7,FALSE)),"")</f>
        <v/>
      </c>
      <c r="T261" s="4" t="e">
        <f>VLOOKUP(U261,#REF!,2,FALSE)</f>
        <v>#REF!</v>
      </c>
      <c r="U261" s="30"/>
      <c r="V261" s="1" t="str">
        <f ca="1">IF(U261=Setup!$C$10,"Grant",IF(Pharmaceuticals!U261=Setup!$C$11,"Local",IF(Pharmaceuticals!U261=Setup!$C$12,"Other","")))</f>
        <v/>
      </c>
      <c r="W261" s="34"/>
      <c r="X261" s="148"/>
      <c r="Y261" s="33"/>
      <c r="Z261" s="36" t="str">
        <f t="shared" si="140"/>
        <v/>
      </c>
      <c r="AA261" s="35"/>
      <c r="AB261" s="32" t="str">
        <f t="shared" si="141"/>
        <v/>
      </c>
      <c r="AC261" s="34"/>
      <c r="AD261" s="32" t="str">
        <f t="shared" si="142"/>
        <v/>
      </c>
      <c r="AE261" s="34"/>
      <c r="AF261" s="36" t="str">
        <f t="shared" si="143"/>
        <v/>
      </c>
      <c r="AG261" s="36" t="str">
        <f t="shared" si="144"/>
        <v/>
      </c>
      <c r="AH261" s="36" t="str">
        <f t="shared" si="145"/>
        <v/>
      </c>
      <c r="AI261" s="55"/>
      <c r="AJ261" s="37"/>
      <c r="AK261" s="148"/>
      <c r="AL261" s="34"/>
      <c r="AM261" s="32" t="str">
        <f t="shared" si="146"/>
        <v/>
      </c>
      <c r="AN261" s="35"/>
      <c r="AO261" s="32" t="str">
        <f t="shared" si="147"/>
        <v/>
      </c>
      <c r="AP261" s="35"/>
      <c r="AQ261" s="32" t="str">
        <f t="shared" si="148"/>
        <v/>
      </c>
      <c r="AR261" s="34"/>
      <c r="AS261" s="36" t="str">
        <f t="shared" si="149"/>
        <v/>
      </c>
      <c r="AT261" s="36" t="str">
        <f t="shared" si="150"/>
        <v/>
      </c>
      <c r="AU261" s="36" t="str">
        <f t="shared" si="151"/>
        <v/>
      </c>
      <c r="AV261" s="55"/>
      <c r="AW261" s="34"/>
      <c r="AX261" s="148"/>
      <c r="AY261" s="34"/>
      <c r="AZ261" s="32" t="str">
        <f t="shared" si="152"/>
        <v/>
      </c>
      <c r="BA261" s="34"/>
      <c r="BB261" s="32" t="str">
        <f t="shared" si="153"/>
        <v/>
      </c>
      <c r="BC261" s="34"/>
      <c r="BD261" s="32" t="str">
        <f t="shared" si="154"/>
        <v/>
      </c>
      <c r="BE261" s="34"/>
      <c r="BF261" s="36" t="str">
        <f t="shared" si="155"/>
        <v/>
      </c>
      <c r="BG261" s="36" t="str">
        <f t="shared" si="156"/>
        <v/>
      </c>
      <c r="BH261" s="36" t="str">
        <f t="shared" si="157"/>
        <v/>
      </c>
      <c r="BI261" s="55"/>
      <c r="BJ261" s="34"/>
      <c r="BK261" s="148"/>
      <c r="BL261" s="34"/>
      <c r="BM261" s="32" t="str">
        <f t="shared" si="158"/>
        <v/>
      </c>
      <c r="BN261" s="34"/>
      <c r="BO261" s="32" t="str">
        <f t="shared" si="159"/>
        <v/>
      </c>
      <c r="BP261" s="34"/>
      <c r="BQ261" s="32" t="str">
        <f t="shared" si="160"/>
        <v/>
      </c>
      <c r="BR261" s="34"/>
      <c r="BS261" s="36" t="str">
        <f t="shared" si="161"/>
        <v/>
      </c>
      <c r="BT261" s="36" t="str">
        <f t="shared" si="162"/>
        <v/>
      </c>
      <c r="BU261" s="36" t="str">
        <f t="shared" si="163"/>
        <v/>
      </c>
      <c r="BV261" s="55"/>
      <c r="BW261" s="36" t="str">
        <f t="shared" si="164"/>
        <v/>
      </c>
      <c r="BX261" s="36" t="str">
        <f t="shared" si="165"/>
        <v/>
      </c>
      <c r="BY261" s="31"/>
      <c r="BZ261" s="38"/>
      <c r="CB261" s="120" t="e">
        <f t="shared" ca="1" si="134"/>
        <v>#VALUE!</v>
      </c>
      <c r="CC261" s="120" t="e">
        <f t="shared" ca="1" si="135"/>
        <v>#VALUE!</v>
      </c>
    </row>
    <row r="262" spans="1:81" s="10" customFormat="1" ht="25.15" customHeight="1" x14ac:dyDescent="0.2">
      <c r="A262" s="52" t="str">
        <f t="shared" si="166"/>
        <v/>
      </c>
      <c r="B262" s="157" t="e">
        <f t="shared" ca="1" si="136"/>
        <v>#VALUE!</v>
      </c>
      <c r="C262" s="157" t="e">
        <f t="shared" ca="1" si="137"/>
        <v>#VALUE!</v>
      </c>
      <c r="D262" s="29"/>
      <c r="E262" s="155" t="str">
        <f ca="1">IFERROR(INDIRECT(ADDRESS(MATCH(D262,CatModules!C:C,0),2,1,1,"CatModules")),"")</f>
        <v/>
      </c>
      <c r="F262" s="96"/>
      <c r="G262" s="156" t="str">
        <f ca="1">IFERROR(INDIRECT(ADDRESS(MATCH(CONCATENATE(E262,"-",F262),CatInt!K:K,0),3,1,1,"CatInt")),"")</f>
        <v/>
      </c>
      <c r="H262" s="45" t="str">
        <f>IF(F262="","",VLOOKUP(F262,#REF!,2,FALSE))</f>
        <v/>
      </c>
      <c r="I262" s="29"/>
      <c r="J262" s="155" t="e">
        <f t="shared" si="138"/>
        <v>#VALUE!</v>
      </c>
      <c r="K262" s="155" t="e">
        <f t="shared" si="139"/>
        <v>#VALUE!</v>
      </c>
      <c r="L262" s="153"/>
      <c r="M262" s="126"/>
      <c r="N262" s="151" t="e">
        <f ca="1">VLOOKUP(M262,CatProd!B:G,6,FALSE)</f>
        <v>#N/A</v>
      </c>
      <c r="O262" s="127"/>
      <c r="P262" s="175" t="e">
        <f ca="1">VLOOKUP(CONCATENATE(N262,"-",O262),CatProdSpec!H:I,2,FALSE)</f>
        <v>#N/A</v>
      </c>
      <c r="Q262" s="30"/>
      <c r="R262" s="149" t="str">
        <f>IFERROR(VLOOKUP(Q262,Setup!D$16:E$25,2,FALSE),"")</f>
        <v/>
      </c>
      <c r="S262" s="51" t="str">
        <f ca="1">IFERROR(IF(OR(I262="",VLOOKUP(I262,CatCostInp!$E$2:$K$88,7,FALSE)=0),"",VLOOKUP(I262,CatCostInp!$E$2:$K$88,7,FALSE)),"")</f>
        <v/>
      </c>
      <c r="T262" s="4" t="e">
        <f>VLOOKUP(U262,#REF!,2,FALSE)</f>
        <v>#REF!</v>
      </c>
      <c r="U262" s="30"/>
      <c r="V262" s="1" t="str">
        <f ca="1">IF(U262=Setup!$C$10,"Grant",IF(Pharmaceuticals!U262=Setup!$C$11,"Local",IF(Pharmaceuticals!U262=Setup!$C$12,"Other","")))</f>
        <v/>
      </c>
      <c r="W262" s="34"/>
      <c r="X262" s="148"/>
      <c r="Y262" s="33"/>
      <c r="Z262" s="36" t="str">
        <f t="shared" si="140"/>
        <v/>
      </c>
      <c r="AA262" s="35"/>
      <c r="AB262" s="32" t="str">
        <f t="shared" si="141"/>
        <v/>
      </c>
      <c r="AC262" s="34"/>
      <c r="AD262" s="32" t="str">
        <f t="shared" si="142"/>
        <v/>
      </c>
      <c r="AE262" s="34"/>
      <c r="AF262" s="36" t="str">
        <f t="shared" si="143"/>
        <v/>
      </c>
      <c r="AG262" s="36" t="str">
        <f t="shared" si="144"/>
        <v/>
      </c>
      <c r="AH262" s="36" t="str">
        <f t="shared" si="145"/>
        <v/>
      </c>
      <c r="AI262" s="55"/>
      <c r="AJ262" s="37"/>
      <c r="AK262" s="148"/>
      <c r="AL262" s="34"/>
      <c r="AM262" s="32" t="str">
        <f t="shared" si="146"/>
        <v/>
      </c>
      <c r="AN262" s="35"/>
      <c r="AO262" s="32" t="str">
        <f t="shared" si="147"/>
        <v/>
      </c>
      <c r="AP262" s="35"/>
      <c r="AQ262" s="32" t="str">
        <f t="shared" si="148"/>
        <v/>
      </c>
      <c r="AR262" s="34"/>
      <c r="AS262" s="36" t="str">
        <f t="shared" si="149"/>
        <v/>
      </c>
      <c r="AT262" s="36" t="str">
        <f t="shared" si="150"/>
        <v/>
      </c>
      <c r="AU262" s="36" t="str">
        <f t="shared" si="151"/>
        <v/>
      </c>
      <c r="AV262" s="55"/>
      <c r="AW262" s="34"/>
      <c r="AX262" s="148"/>
      <c r="AY262" s="34"/>
      <c r="AZ262" s="32" t="str">
        <f t="shared" si="152"/>
        <v/>
      </c>
      <c r="BA262" s="34"/>
      <c r="BB262" s="32" t="str">
        <f t="shared" si="153"/>
        <v/>
      </c>
      <c r="BC262" s="34"/>
      <c r="BD262" s="32" t="str">
        <f t="shared" si="154"/>
        <v/>
      </c>
      <c r="BE262" s="34"/>
      <c r="BF262" s="36" t="str">
        <f t="shared" si="155"/>
        <v/>
      </c>
      <c r="BG262" s="36" t="str">
        <f t="shared" si="156"/>
        <v/>
      </c>
      <c r="BH262" s="36" t="str">
        <f t="shared" si="157"/>
        <v/>
      </c>
      <c r="BI262" s="55"/>
      <c r="BJ262" s="34"/>
      <c r="BK262" s="148"/>
      <c r="BL262" s="34"/>
      <c r="BM262" s="32" t="str">
        <f t="shared" si="158"/>
        <v/>
      </c>
      <c r="BN262" s="34"/>
      <c r="BO262" s="32" t="str">
        <f t="shared" si="159"/>
        <v/>
      </c>
      <c r="BP262" s="34"/>
      <c r="BQ262" s="32" t="str">
        <f t="shared" si="160"/>
        <v/>
      </c>
      <c r="BR262" s="34"/>
      <c r="BS262" s="36" t="str">
        <f t="shared" si="161"/>
        <v/>
      </c>
      <c r="BT262" s="36" t="str">
        <f t="shared" si="162"/>
        <v/>
      </c>
      <c r="BU262" s="36" t="str">
        <f t="shared" si="163"/>
        <v/>
      </c>
      <c r="BV262" s="55"/>
      <c r="BW262" s="36" t="str">
        <f t="shared" si="164"/>
        <v/>
      </c>
      <c r="BX262" s="36" t="str">
        <f t="shared" si="165"/>
        <v/>
      </c>
      <c r="BY262" s="31"/>
      <c r="BZ262" s="38"/>
      <c r="CB262" s="120" t="e">
        <f t="shared" ca="1" si="134"/>
        <v>#VALUE!</v>
      </c>
      <c r="CC262" s="120" t="e">
        <f t="shared" ca="1" si="135"/>
        <v>#VALUE!</v>
      </c>
    </row>
    <row r="263" spans="1:81" s="10" customFormat="1" ht="25.15" customHeight="1" x14ac:dyDescent="0.2">
      <c r="A263" s="52" t="str">
        <f t="shared" si="166"/>
        <v/>
      </c>
      <c r="B263" s="157" t="e">
        <f t="shared" ca="1" si="136"/>
        <v>#VALUE!</v>
      </c>
      <c r="C263" s="157" t="e">
        <f t="shared" ca="1" si="137"/>
        <v>#VALUE!</v>
      </c>
      <c r="D263" s="29"/>
      <c r="E263" s="155" t="str">
        <f ca="1">IFERROR(INDIRECT(ADDRESS(MATCH(D263,CatModules!C:C,0),2,1,1,"CatModules")),"")</f>
        <v/>
      </c>
      <c r="F263" s="96"/>
      <c r="G263" s="156" t="str">
        <f ca="1">IFERROR(INDIRECT(ADDRESS(MATCH(CONCATENATE(E263,"-",F263),CatInt!K:K,0),3,1,1,"CatInt")),"")</f>
        <v/>
      </c>
      <c r="H263" s="45" t="str">
        <f>IF(F263="","",VLOOKUP(F263,#REF!,2,FALSE))</f>
        <v/>
      </c>
      <c r="I263" s="29"/>
      <c r="J263" s="155" t="e">
        <f t="shared" si="138"/>
        <v>#VALUE!</v>
      </c>
      <c r="K263" s="155" t="e">
        <f t="shared" si="139"/>
        <v>#VALUE!</v>
      </c>
      <c r="L263" s="153"/>
      <c r="M263" s="126"/>
      <c r="N263" s="151" t="e">
        <f ca="1">VLOOKUP(M263,CatProd!B:G,6,FALSE)</f>
        <v>#N/A</v>
      </c>
      <c r="O263" s="127"/>
      <c r="P263" s="175" t="e">
        <f ca="1">VLOOKUP(CONCATENATE(N263,"-",O263),CatProdSpec!H:I,2,FALSE)</f>
        <v>#N/A</v>
      </c>
      <c r="Q263" s="30"/>
      <c r="R263" s="149" t="str">
        <f>IFERROR(VLOOKUP(Q263,Setup!D$16:E$25,2,FALSE),"")</f>
        <v/>
      </c>
      <c r="S263" s="51" t="str">
        <f ca="1">IFERROR(IF(OR(I263="",VLOOKUP(I263,CatCostInp!$E$2:$K$88,7,FALSE)=0),"",VLOOKUP(I263,CatCostInp!$E$2:$K$88,7,FALSE)),"")</f>
        <v/>
      </c>
      <c r="T263" s="4" t="e">
        <f>VLOOKUP(U263,#REF!,2,FALSE)</f>
        <v>#REF!</v>
      </c>
      <c r="U263" s="30"/>
      <c r="V263" s="1" t="str">
        <f ca="1">IF(U263=Setup!$C$10,"Grant",IF(Pharmaceuticals!U263=Setup!$C$11,"Local",IF(Pharmaceuticals!U263=Setup!$C$12,"Other","")))</f>
        <v/>
      </c>
      <c r="W263" s="34"/>
      <c r="X263" s="148"/>
      <c r="Y263" s="33"/>
      <c r="Z263" s="36" t="str">
        <f t="shared" si="140"/>
        <v/>
      </c>
      <c r="AA263" s="35"/>
      <c r="AB263" s="32" t="str">
        <f t="shared" si="141"/>
        <v/>
      </c>
      <c r="AC263" s="34"/>
      <c r="AD263" s="32" t="str">
        <f t="shared" si="142"/>
        <v/>
      </c>
      <c r="AE263" s="34"/>
      <c r="AF263" s="36" t="str">
        <f t="shared" si="143"/>
        <v/>
      </c>
      <c r="AG263" s="36" t="str">
        <f t="shared" si="144"/>
        <v/>
      </c>
      <c r="AH263" s="36" t="str">
        <f t="shared" si="145"/>
        <v/>
      </c>
      <c r="AI263" s="55"/>
      <c r="AJ263" s="37"/>
      <c r="AK263" s="148"/>
      <c r="AL263" s="34"/>
      <c r="AM263" s="32" t="str">
        <f t="shared" si="146"/>
        <v/>
      </c>
      <c r="AN263" s="35"/>
      <c r="AO263" s="32" t="str">
        <f t="shared" si="147"/>
        <v/>
      </c>
      <c r="AP263" s="35"/>
      <c r="AQ263" s="32" t="str">
        <f t="shared" si="148"/>
        <v/>
      </c>
      <c r="AR263" s="34"/>
      <c r="AS263" s="36" t="str">
        <f t="shared" si="149"/>
        <v/>
      </c>
      <c r="AT263" s="36" t="str">
        <f t="shared" si="150"/>
        <v/>
      </c>
      <c r="AU263" s="36" t="str">
        <f t="shared" si="151"/>
        <v/>
      </c>
      <c r="AV263" s="55"/>
      <c r="AW263" s="34"/>
      <c r="AX263" s="148"/>
      <c r="AY263" s="34"/>
      <c r="AZ263" s="32" t="str">
        <f t="shared" si="152"/>
        <v/>
      </c>
      <c r="BA263" s="34"/>
      <c r="BB263" s="32" t="str">
        <f t="shared" si="153"/>
        <v/>
      </c>
      <c r="BC263" s="34"/>
      <c r="BD263" s="32" t="str">
        <f t="shared" si="154"/>
        <v/>
      </c>
      <c r="BE263" s="34"/>
      <c r="BF263" s="36" t="str">
        <f t="shared" si="155"/>
        <v/>
      </c>
      <c r="BG263" s="36" t="str">
        <f t="shared" si="156"/>
        <v/>
      </c>
      <c r="BH263" s="36" t="str">
        <f t="shared" si="157"/>
        <v/>
      </c>
      <c r="BI263" s="55"/>
      <c r="BJ263" s="34"/>
      <c r="BK263" s="148"/>
      <c r="BL263" s="34"/>
      <c r="BM263" s="32" t="str">
        <f t="shared" si="158"/>
        <v/>
      </c>
      <c r="BN263" s="34"/>
      <c r="BO263" s="32" t="str">
        <f t="shared" si="159"/>
        <v/>
      </c>
      <c r="BP263" s="34"/>
      <c r="BQ263" s="32" t="str">
        <f t="shared" si="160"/>
        <v/>
      </c>
      <c r="BR263" s="34"/>
      <c r="BS263" s="36" t="str">
        <f t="shared" si="161"/>
        <v/>
      </c>
      <c r="BT263" s="36" t="str">
        <f t="shared" si="162"/>
        <v/>
      </c>
      <c r="BU263" s="36" t="str">
        <f t="shared" si="163"/>
        <v/>
      </c>
      <c r="BV263" s="55"/>
      <c r="BW263" s="36" t="str">
        <f t="shared" si="164"/>
        <v/>
      </c>
      <c r="BX263" s="36" t="str">
        <f t="shared" si="165"/>
        <v/>
      </c>
      <c r="BY263" s="31"/>
      <c r="BZ263" s="38"/>
      <c r="CB263" s="120" t="e">
        <f t="shared" ca="1" si="134"/>
        <v>#VALUE!</v>
      </c>
      <c r="CC263" s="120" t="e">
        <f t="shared" ca="1" si="135"/>
        <v>#VALUE!</v>
      </c>
    </row>
    <row r="264" spans="1:81" s="10" customFormat="1" ht="25.15" customHeight="1" x14ac:dyDescent="0.2">
      <c r="A264" s="52" t="str">
        <f t="shared" si="166"/>
        <v/>
      </c>
      <c r="B264" s="157" t="e">
        <f t="shared" ca="1" si="136"/>
        <v>#VALUE!</v>
      </c>
      <c r="C264" s="157" t="e">
        <f t="shared" ca="1" si="137"/>
        <v>#VALUE!</v>
      </c>
      <c r="D264" s="29"/>
      <c r="E264" s="155" t="str">
        <f ca="1">IFERROR(INDIRECT(ADDRESS(MATCH(D264,CatModules!C:C,0),2,1,1,"CatModules")),"")</f>
        <v/>
      </c>
      <c r="F264" s="96"/>
      <c r="G264" s="156" t="str">
        <f ca="1">IFERROR(INDIRECT(ADDRESS(MATCH(CONCATENATE(E264,"-",F264),CatInt!K:K,0),3,1,1,"CatInt")),"")</f>
        <v/>
      </c>
      <c r="H264" s="45" t="str">
        <f>IF(F264="","",VLOOKUP(F264,#REF!,2,FALSE))</f>
        <v/>
      </c>
      <c r="I264" s="29"/>
      <c r="J264" s="155" t="e">
        <f t="shared" si="138"/>
        <v>#VALUE!</v>
      </c>
      <c r="K264" s="155" t="e">
        <f t="shared" si="139"/>
        <v>#VALUE!</v>
      </c>
      <c r="L264" s="153"/>
      <c r="M264" s="126"/>
      <c r="N264" s="151" t="e">
        <f ca="1">VLOOKUP(M264,CatProd!B:G,6,FALSE)</f>
        <v>#N/A</v>
      </c>
      <c r="O264" s="127"/>
      <c r="P264" s="175" t="e">
        <f ca="1">VLOOKUP(CONCATENATE(N264,"-",O264),CatProdSpec!H:I,2,FALSE)</f>
        <v>#N/A</v>
      </c>
      <c r="Q264" s="30"/>
      <c r="R264" s="149" t="str">
        <f>IFERROR(VLOOKUP(Q264,Setup!D$16:E$25,2,FALSE),"")</f>
        <v/>
      </c>
      <c r="S264" s="51" t="str">
        <f ca="1">IFERROR(IF(OR(I264="",VLOOKUP(I264,CatCostInp!$E$2:$K$88,7,FALSE)=0),"",VLOOKUP(I264,CatCostInp!$E$2:$K$88,7,FALSE)),"")</f>
        <v/>
      </c>
      <c r="T264" s="4" t="e">
        <f>VLOOKUP(U264,#REF!,2,FALSE)</f>
        <v>#REF!</v>
      </c>
      <c r="U264" s="30"/>
      <c r="V264" s="1" t="str">
        <f ca="1">IF(U264=Setup!$C$10,"Grant",IF(Pharmaceuticals!U264=Setup!$C$11,"Local",IF(Pharmaceuticals!U264=Setup!$C$12,"Other","")))</f>
        <v/>
      </c>
      <c r="W264" s="34"/>
      <c r="X264" s="148"/>
      <c r="Y264" s="34"/>
      <c r="Z264" s="36" t="str">
        <f t="shared" si="140"/>
        <v/>
      </c>
      <c r="AA264" s="35"/>
      <c r="AB264" s="32" t="str">
        <f t="shared" si="141"/>
        <v/>
      </c>
      <c r="AC264" s="34"/>
      <c r="AD264" s="32" t="str">
        <f t="shared" si="142"/>
        <v/>
      </c>
      <c r="AE264" s="34"/>
      <c r="AF264" s="36" t="str">
        <f t="shared" si="143"/>
        <v/>
      </c>
      <c r="AG264" s="36" t="str">
        <f t="shared" si="144"/>
        <v/>
      </c>
      <c r="AH264" s="36" t="str">
        <f t="shared" si="145"/>
        <v/>
      </c>
      <c r="AI264" s="55"/>
      <c r="AJ264" s="37"/>
      <c r="AK264" s="148"/>
      <c r="AL264" s="34"/>
      <c r="AM264" s="32" t="str">
        <f t="shared" si="146"/>
        <v/>
      </c>
      <c r="AN264" s="35"/>
      <c r="AO264" s="32" t="str">
        <f t="shared" si="147"/>
        <v/>
      </c>
      <c r="AP264" s="35"/>
      <c r="AQ264" s="32" t="str">
        <f t="shared" si="148"/>
        <v/>
      </c>
      <c r="AR264" s="34"/>
      <c r="AS264" s="36" t="str">
        <f t="shared" si="149"/>
        <v/>
      </c>
      <c r="AT264" s="36" t="str">
        <f t="shared" si="150"/>
        <v/>
      </c>
      <c r="AU264" s="36" t="str">
        <f t="shared" si="151"/>
        <v/>
      </c>
      <c r="AV264" s="55"/>
      <c r="AW264" s="34"/>
      <c r="AX264" s="148"/>
      <c r="AY264" s="34"/>
      <c r="AZ264" s="32" t="str">
        <f t="shared" si="152"/>
        <v/>
      </c>
      <c r="BA264" s="34"/>
      <c r="BB264" s="32" t="str">
        <f t="shared" si="153"/>
        <v/>
      </c>
      <c r="BC264" s="34"/>
      <c r="BD264" s="32" t="str">
        <f t="shared" si="154"/>
        <v/>
      </c>
      <c r="BE264" s="34"/>
      <c r="BF264" s="36" t="str">
        <f t="shared" si="155"/>
        <v/>
      </c>
      <c r="BG264" s="36" t="str">
        <f t="shared" si="156"/>
        <v/>
      </c>
      <c r="BH264" s="36" t="str">
        <f t="shared" si="157"/>
        <v/>
      </c>
      <c r="BI264" s="55"/>
      <c r="BJ264" s="34"/>
      <c r="BK264" s="148"/>
      <c r="BL264" s="34"/>
      <c r="BM264" s="32" t="str">
        <f t="shared" si="158"/>
        <v/>
      </c>
      <c r="BN264" s="34"/>
      <c r="BO264" s="32" t="str">
        <f t="shared" si="159"/>
        <v/>
      </c>
      <c r="BP264" s="34"/>
      <c r="BQ264" s="32" t="str">
        <f t="shared" si="160"/>
        <v/>
      </c>
      <c r="BR264" s="34"/>
      <c r="BS264" s="36" t="str">
        <f t="shared" si="161"/>
        <v/>
      </c>
      <c r="BT264" s="36" t="str">
        <f t="shared" si="162"/>
        <v/>
      </c>
      <c r="BU264" s="36" t="str">
        <f t="shared" si="163"/>
        <v/>
      </c>
      <c r="BV264" s="55"/>
      <c r="BW264" s="36" t="str">
        <f t="shared" si="164"/>
        <v/>
      </c>
      <c r="BX264" s="36" t="str">
        <f t="shared" si="165"/>
        <v/>
      </c>
      <c r="BY264" s="31"/>
      <c r="BZ264" s="38"/>
      <c r="CB264" s="120" t="e">
        <f t="shared" ca="1" si="134"/>
        <v>#VALUE!</v>
      </c>
      <c r="CC264" s="120" t="e">
        <f t="shared" ca="1" si="135"/>
        <v>#VALUE!</v>
      </c>
    </row>
    <row r="265" spans="1:81" s="10" customFormat="1" ht="25.15" customHeight="1" x14ac:dyDescent="0.2">
      <c r="A265" s="52" t="str">
        <f t="shared" si="166"/>
        <v/>
      </c>
      <c r="B265" s="157" t="e">
        <f t="shared" ca="1" si="136"/>
        <v>#VALUE!</v>
      </c>
      <c r="C265" s="157" t="e">
        <f t="shared" ca="1" si="137"/>
        <v>#VALUE!</v>
      </c>
      <c r="D265" s="29"/>
      <c r="E265" s="155" t="str">
        <f ca="1">IFERROR(INDIRECT(ADDRESS(MATCH(D265,CatModules!C:C,0),2,1,1,"CatModules")),"")</f>
        <v/>
      </c>
      <c r="F265" s="96"/>
      <c r="G265" s="156" t="str">
        <f ca="1">IFERROR(INDIRECT(ADDRESS(MATCH(CONCATENATE(E265,"-",F265),CatInt!K:K,0),3,1,1,"CatInt")),"")</f>
        <v/>
      </c>
      <c r="H265" s="45" t="str">
        <f>IF(F265="","",VLOOKUP(F265,#REF!,2,FALSE))</f>
        <v/>
      </c>
      <c r="I265" s="29"/>
      <c r="J265" s="155" t="e">
        <f t="shared" si="138"/>
        <v>#VALUE!</v>
      </c>
      <c r="K265" s="155" t="e">
        <f t="shared" si="139"/>
        <v>#VALUE!</v>
      </c>
      <c r="L265" s="153"/>
      <c r="M265" s="126"/>
      <c r="N265" s="151" t="e">
        <f ca="1">VLOOKUP(M265,CatProd!B:G,6,FALSE)</f>
        <v>#N/A</v>
      </c>
      <c r="O265" s="127"/>
      <c r="P265" s="175" t="e">
        <f ca="1">VLOOKUP(CONCATENATE(N265,"-",O265),CatProdSpec!H:I,2,FALSE)</f>
        <v>#N/A</v>
      </c>
      <c r="Q265" s="30"/>
      <c r="R265" s="149" t="str">
        <f>IFERROR(VLOOKUP(Q265,Setup!D$16:E$25,2,FALSE),"")</f>
        <v/>
      </c>
      <c r="S265" s="51" t="str">
        <f ca="1">IFERROR(IF(OR(I265="",VLOOKUP(I265,CatCostInp!$E$2:$K$88,7,FALSE)=0),"",VLOOKUP(I265,CatCostInp!$E$2:$K$88,7,FALSE)),"")</f>
        <v/>
      </c>
      <c r="T265" s="4" t="e">
        <f>VLOOKUP(U265,#REF!,2,FALSE)</f>
        <v>#REF!</v>
      </c>
      <c r="U265" s="30"/>
      <c r="V265" s="1" t="str">
        <f ca="1">IF(U265=Setup!$C$10,"Grant",IF(Pharmaceuticals!U265=Setup!$C$11,"Local",IF(Pharmaceuticals!U265=Setup!$C$12,"Other","")))</f>
        <v/>
      </c>
      <c r="W265" s="34"/>
      <c r="X265" s="148"/>
      <c r="Y265" s="34"/>
      <c r="Z265" s="36" t="str">
        <f t="shared" si="140"/>
        <v/>
      </c>
      <c r="AA265" s="35"/>
      <c r="AB265" s="32" t="str">
        <f t="shared" si="141"/>
        <v/>
      </c>
      <c r="AC265" s="34"/>
      <c r="AD265" s="32" t="str">
        <f t="shared" si="142"/>
        <v/>
      </c>
      <c r="AE265" s="34"/>
      <c r="AF265" s="36" t="str">
        <f t="shared" si="143"/>
        <v/>
      </c>
      <c r="AG265" s="36" t="str">
        <f t="shared" si="144"/>
        <v/>
      </c>
      <c r="AH265" s="36" t="str">
        <f t="shared" si="145"/>
        <v/>
      </c>
      <c r="AI265" s="55"/>
      <c r="AJ265" s="37"/>
      <c r="AK265" s="148"/>
      <c r="AL265" s="34"/>
      <c r="AM265" s="32" t="str">
        <f t="shared" si="146"/>
        <v/>
      </c>
      <c r="AN265" s="35"/>
      <c r="AO265" s="32" t="str">
        <f t="shared" si="147"/>
        <v/>
      </c>
      <c r="AP265" s="35"/>
      <c r="AQ265" s="32" t="str">
        <f t="shared" si="148"/>
        <v/>
      </c>
      <c r="AR265" s="34"/>
      <c r="AS265" s="36" t="str">
        <f t="shared" si="149"/>
        <v/>
      </c>
      <c r="AT265" s="36" t="str">
        <f t="shared" si="150"/>
        <v/>
      </c>
      <c r="AU265" s="36" t="str">
        <f t="shared" si="151"/>
        <v/>
      </c>
      <c r="AV265" s="55"/>
      <c r="AW265" s="34"/>
      <c r="AX265" s="148"/>
      <c r="AY265" s="34"/>
      <c r="AZ265" s="32" t="str">
        <f t="shared" si="152"/>
        <v/>
      </c>
      <c r="BA265" s="34"/>
      <c r="BB265" s="32" t="str">
        <f t="shared" si="153"/>
        <v/>
      </c>
      <c r="BC265" s="34"/>
      <c r="BD265" s="32" t="str">
        <f t="shared" si="154"/>
        <v/>
      </c>
      <c r="BE265" s="34"/>
      <c r="BF265" s="36" t="str">
        <f t="shared" si="155"/>
        <v/>
      </c>
      <c r="BG265" s="36" t="str">
        <f t="shared" si="156"/>
        <v/>
      </c>
      <c r="BH265" s="36" t="str">
        <f t="shared" si="157"/>
        <v/>
      </c>
      <c r="BI265" s="55"/>
      <c r="BJ265" s="34"/>
      <c r="BK265" s="148"/>
      <c r="BL265" s="34"/>
      <c r="BM265" s="32" t="str">
        <f t="shared" si="158"/>
        <v/>
      </c>
      <c r="BN265" s="34"/>
      <c r="BO265" s="32" t="str">
        <f t="shared" si="159"/>
        <v/>
      </c>
      <c r="BP265" s="34"/>
      <c r="BQ265" s="32" t="str">
        <f t="shared" si="160"/>
        <v/>
      </c>
      <c r="BR265" s="34"/>
      <c r="BS265" s="36" t="str">
        <f t="shared" si="161"/>
        <v/>
      </c>
      <c r="BT265" s="36" t="str">
        <f t="shared" si="162"/>
        <v/>
      </c>
      <c r="BU265" s="36" t="str">
        <f t="shared" si="163"/>
        <v/>
      </c>
      <c r="BV265" s="55"/>
      <c r="BW265" s="36" t="str">
        <f t="shared" si="164"/>
        <v/>
      </c>
      <c r="BX265" s="36" t="str">
        <f t="shared" si="165"/>
        <v/>
      </c>
      <c r="BY265" s="31"/>
      <c r="BZ265" s="38"/>
      <c r="CB265" s="120" t="e">
        <f t="shared" ca="1" si="134"/>
        <v>#VALUE!</v>
      </c>
      <c r="CC265" s="120" t="e">
        <f t="shared" ca="1" si="135"/>
        <v>#VALUE!</v>
      </c>
    </row>
    <row r="266" spans="1:81" s="10" customFormat="1" ht="25.15" customHeight="1" x14ac:dyDescent="0.2">
      <c r="A266" s="52" t="str">
        <f t="shared" si="166"/>
        <v/>
      </c>
      <c r="B266" s="157" t="e">
        <f t="shared" ca="1" si="136"/>
        <v>#VALUE!</v>
      </c>
      <c r="C266" s="157" t="e">
        <f t="shared" ca="1" si="137"/>
        <v>#VALUE!</v>
      </c>
      <c r="D266" s="29"/>
      <c r="E266" s="155" t="str">
        <f ca="1">IFERROR(INDIRECT(ADDRESS(MATCH(D266,CatModules!C:C,0),2,1,1,"CatModules")),"")</f>
        <v/>
      </c>
      <c r="F266" s="96"/>
      <c r="G266" s="156" t="str">
        <f ca="1">IFERROR(INDIRECT(ADDRESS(MATCH(CONCATENATE(E266,"-",F266),CatInt!K:K,0),3,1,1,"CatInt")),"")</f>
        <v/>
      </c>
      <c r="H266" s="45" t="str">
        <f>IF(F266="","",VLOOKUP(F266,#REF!,2,FALSE))</f>
        <v/>
      </c>
      <c r="I266" s="29"/>
      <c r="J266" s="155" t="e">
        <f t="shared" si="138"/>
        <v>#VALUE!</v>
      </c>
      <c r="K266" s="155" t="e">
        <f t="shared" si="139"/>
        <v>#VALUE!</v>
      </c>
      <c r="L266" s="153"/>
      <c r="M266" s="126"/>
      <c r="N266" s="151" t="e">
        <f ca="1">VLOOKUP(M266,CatProd!B:G,6,FALSE)</f>
        <v>#N/A</v>
      </c>
      <c r="O266" s="127"/>
      <c r="P266" s="175" t="e">
        <f ca="1">VLOOKUP(CONCATENATE(N266,"-",O266),CatProdSpec!H:I,2,FALSE)</f>
        <v>#N/A</v>
      </c>
      <c r="Q266" s="30"/>
      <c r="R266" s="149" t="str">
        <f>IFERROR(VLOOKUP(Q266,Setup!D$16:E$25,2,FALSE),"")</f>
        <v/>
      </c>
      <c r="S266" s="51" t="str">
        <f ca="1">IFERROR(IF(OR(I266="",VLOOKUP(I266,CatCostInp!$E$2:$K$88,7,FALSE)=0),"",VLOOKUP(I266,CatCostInp!$E$2:$K$88,7,FALSE)),"")</f>
        <v/>
      </c>
      <c r="T266" s="4" t="e">
        <f>VLOOKUP(U266,#REF!,2,FALSE)</f>
        <v>#REF!</v>
      </c>
      <c r="U266" s="30"/>
      <c r="V266" s="1" t="str">
        <f ca="1">IF(U266=Setup!$C$10,"Grant",IF(Pharmaceuticals!U266=Setup!$C$11,"Local",IF(Pharmaceuticals!U266=Setup!$C$12,"Other","")))</f>
        <v/>
      </c>
      <c r="W266" s="34"/>
      <c r="X266" s="148"/>
      <c r="Y266" s="34"/>
      <c r="Z266" s="36" t="str">
        <f t="shared" si="140"/>
        <v/>
      </c>
      <c r="AA266" s="35"/>
      <c r="AB266" s="32" t="str">
        <f t="shared" si="141"/>
        <v/>
      </c>
      <c r="AC266" s="34"/>
      <c r="AD266" s="32" t="str">
        <f t="shared" si="142"/>
        <v/>
      </c>
      <c r="AE266" s="34"/>
      <c r="AF266" s="36" t="str">
        <f t="shared" si="143"/>
        <v/>
      </c>
      <c r="AG266" s="36" t="str">
        <f t="shared" si="144"/>
        <v/>
      </c>
      <c r="AH266" s="36" t="str">
        <f t="shared" si="145"/>
        <v/>
      </c>
      <c r="AI266" s="55"/>
      <c r="AJ266" s="37"/>
      <c r="AK266" s="148"/>
      <c r="AL266" s="34"/>
      <c r="AM266" s="32" t="str">
        <f t="shared" si="146"/>
        <v/>
      </c>
      <c r="AN266" s="35"/>
      <c r="AO266" s="32" t="str">
        <f t="shared" si="147"/>
        <v/>
      </c>
      <c r="AP266" s="35"/>
      <c r="AQ266" s="32" t="str">
        <f t="shared" si="148"/>
        <v/>
      </c>
      <c r="AR266" s="34"/>
      <c r="AS266" s="36" t="str">
        <f t="shared" si="149"/>
        <v/>
      </c>
      <c r="AT266" s="36" t="str">
        <f t="shared" si="150"/>
        <v/>
      </c>
      <c r="AU266" s="36" t="str">
        <f t="shared" si="151"/>
        <v/>
      </c>
      <c r="AV266" s="55"/>
      <c r="AW266" s="34"/>
      <c r="AX266" s="148"/>
      <c r="AY266" s="34"/>
      <c r="AZ266" s="32" t="str">
        <f t="shared" si="152"/>
        <v/>
      </c>
      <c r="BA266" s="34"/>
      <c r="BB266" s="32" t="str">
        <f t="shared" si="153"/>
        <v/>
      </c>
      <c r="BC266" s="34"/>
      <c r="BD266" s="32" t="str">
        <f t="shared" si="154"/>
        <v/>
      </c>
      <c r="BE266" s="34"/>
      <c r="BF266" s="36" t="str">
        <f t="shared" si="155"/>
        <v/>
      </c>
      <c r="BG266" s="36" t="str">
        <f t="shared" si="156"/>
        <v/>
      </c>
      <c r="BH266" s="36" t="str">
        <f t="shared" si="157"/>
        <v/>
      </c>
      <c r="BI266" s="55"/>
      <c r="BJ266" s="34"/>
      <c r="BK266" s="148"/>
      <c r="BL266" s="34"/>
      <c r="BM266" s="32" t="str">
        <f t="shared" si="158"/>
        <v/>
      </c>
      <c r="BN266" s="34"/>
      <c r="BO266" s="32" t="str">
        <f t="shared" si="159"/>
        <v/>
      </c>
      <c r="BP266" s="34"/>
      <c r="BQ266" s="32" t="str">
        <f t="shared" si="160"/>
        <v/>
      </c>
      <c r="BR266" s="34"/>
      <c r="BS266" s="36" t="str">
        <f t="shared" si="161"/>
        <v/>
      </c>
      <c r="BT266" s="36" t="str">
        <f t="shared" si="162"/>
        <v/>
      </c>
      <c r="BU266" s="36" t="str">
        <f t="shared" si="163"/>
        <v/>
      </c>
      <c r="BV266" s="55"/>
      <c r="BW266" s="36" t="str">
        <f t="shared" si="164"/>
        <v/>
      </c>
      <c r="BX266" s="36" t="str">
        <f t="shared" si="165"/>
        <v/>
      </c>
      <c r="BY266" s="31"/>
      <c r="BZ266" s="38"/>
      <c r="CB266" s="120" t="e">
        <f t="shared" ca="1" si="134"/>
        <v>#VALUE!</v>
      </c>
      <c r="CC266" s="120" t="e">
        <f t="shared" ca="1" si="135"/>
        <v>#VALUE!</v>
      </c>
    </row>
    <row r="267" spans="1:81" s="10" customFormat="1" ht="25.15" customHeight="1" x14ac:dyDescent="0.2">
      <c r="A267" s="52" t="str">
        <f t="shared" si="166"/>
        <v/>
      </c>
      <c r="B267" s="157" t="e">
        <f t="shared" ca="1" si="136"/>
        <v>#VALUE!</v>
      </c>
      <c r="C267" s="157" t="e">
        <f t="shared" ca="1" si="137"/>
        <v>#VALUE!</v>
      </c>
      <c r="D267" s="29"/>
      <c r="E267" s="155" t="str">
        <f ca="1">IFERROR(INDIRECT(ADDRESS(MATCH(D267,CatModules!C:C,0),2,1,1,"CatModules")),"")</f>
        <v/>
      </c>
      <c r="F267" s="96"/>
      <c r="G267" s="156" t="str">
        <f ca="1">IFERROR(INDIRECT(ADDRESS(MATCH(CONCATENATE(E267,"-",F267),CatInt!K:K,0),3,1,1,"CatInt")),"")</f>
        <v/>
      </c>
      <c r="H267" s="45" t="str">
        <f>IF(F267="","",VLOOKUP(F267,#REF!,2,FALSE))</f>
        <v/>
      </c>
      <c r="I267" s="29"/>
      <c r="J267" s="155" t="e">
        <f t="shared" si="138"/>
        <v>#VALUE!</v>
      </c>
      <c r="K267" s="155" t="e">
        <f t="shared" si="139"/>
        <v>#VALUE!</v>
      </c>
      <c r="L267" s="153"/>
      <c r="M267" s="126"/>
      <c r="N267" s="151" t="e">
        <f ca="1">VLOOKUP(M267,CatProd!B:G,6,FALSE)</f>
        <v>#N/A</v>
      </c>
      <c r="O267" s="127"/>
      <c r="P267" s="175" t="e">
        <f ca="1">VLOOKUP(CONCATENATE(N267,"-",O267),CatProdSpec!H:I,2,FALSE)</f>
        <v>#N/A</v>
      </c>
      <c r="Q267" s="30"/>
      <c r="R267" s="149" t="str">
        <f>IFERROR(VLOOKUP(Q267,Setup!D$16:E$25,2,FALSE),"")</f>
        <v/>
      </c>
      <c r="S267" s="51" t="str">
        <f ca="1">IFERROR(IF(OR(I267="",VLOOKUP(I267,CatCostInp!$E$2:$K$88,7,FALSE)=0),"",VLOOKUP(I267,CatCostInp!$E$2:$K$88,7,FALSE)),"")</f>
        <v/>
      </c>
      <c r="T267" s="4" t="e">
        <f>VLOOKUP(U267,#REF!,2,FALSE)</f>
        <v>#REF!</v>
      </c>
      <c r="U267" s="30"/>
      <c r="V267" s="1" t="str">
        <f ca="1">IF(U267=Setup!$C$10,"Grant",IF(Pharmaceuticals!U267=Setup!$C$11,"Local",IF(Pharmaceuticals!U267=Setup!$C$12,"Other","")))</f>
        <v/>
      </c>
      <c r="W267" s="34"/>
      <c r="X267" s="148"/>
      <c r="Y267" s="34"/>
      <c r="Z267" s="36" t="str">
        <f t="shared" si="140"/>
        <v/>
      </c>
      <c r="AA267" s="35"/>
      <c r="AB267" s="32" t="str">
        <f t="shared" si="141"/>
        <v/>
      </c>
      <c r="AC267" s="34"/>
      <c r="AD267" s="32" t="str">
        <f t="shared" si="142"/>
        <v/>
      </c>
      <c r="AE267" s="34"/>
      <c r="AF267" s="36" t="str">
        <f t="shared" si="143"/>
        <v/>
      </c>
      <c r="AG267" s="36" t="str">
        <f t="shared" si="144"/>
        <v/>
      </c>
      <c r="AH267" s="36" t="str">
        <f t="shared" si="145"/>
        <v/>
      </c>
      <c r="AI267" s="55"/>
      <c r="AJ267" s="37"/>
      <c r="AK267" s="148"/>
      <c r="AL267" s="34"/>
      <c r="AM267" s="32" t="str">
        <f t="shared" si="146"/>
        <v/>
      </c>
      <c r="AN267" s="35"/>
      <c r="AO267" s="32" t="str">
        <f t="shared" si="147"/>
        <v/>
      </c>
      <c r="AP267" s="35"/>
      <c r="AQ267" s="32" t="str">
        <f t="shared" si="148"/>
        <v/>
      </c>
      <c r="AR267" s="34"/>
      <c r="AS267" s="36" t="str">
        <f t="shared" si="149"/>
        <v/>
      </c>
      <c r="AT267" s="36" t="str">
        <f t="shared" si="150"/>
        <v/>
      </c>
      <c r="AU267" s="36" t="str">
        <f t="shared" si="151"/>
        <v/>
      </c>
      <c r="AV267" s="55"/>
      <c r="AW267" s="34"/>
      <c r="AX267" s="148"/>
      <c r="AY267" s="34"/>
      <c r="AZ267" s="32" t="str">
        <f t="shared" si="152"/>
        <v/>
      </c>
      <c r="BA267" s="34"/>
      <c r="BB267" s="32" t="str">
        <f t="shared" si="153"/>
        <v/>
      </c>
      <c r="BC267" s="34"/>
      <c r="BD267" s="32" t="str">
        <f t="shared" si="154"/>
        <v/>
      </c>
      <c r="BE267" s="34"/>
      <c r="BF267" s="36" t="str">
        <f t="shared" si="155"/>
        <v/>
      </c>
      <c r="BG267" s="36" t="str">
        <f t="shared" si="156"/>
        <v/>
      </c>
      <c r="BH267" s="36" t="str">
        <f t="shared" si="157"/>
        <v/>
      </c>
      <c r="BI267" s="55"/>
      <c r="BJ267" s="34"/>
      <c r="BK267" s="148"/>
      <c r="BL267" s="34"/>
      <c r="BM267" s="32" t="str">
        <f t="shared" si="158"/>
        <v/>
      </c>
      <c r="BN267" s="34"/>
      <c r="BO267" s="32" t="str">
        <f t="shared" si="159"/>
        <v/>
      </c>
      <c r="BP267" s="34"/>
      <c r="BQ267" s="32" t="str">
        <f t="shared" si="160"/>
        <v/>
      </c>
      <c r="BR267" s="34"/>
      <c r="BS267" s="36" t="str">
        <f t="shared" si="161"/>
        <v/>
      </c>
      <c r="BT267" s="36" t="str">
        <f t="shared" si="162"/>
        <v/>
      </c>
      <c r="BU267" s="36" t="str">
        <f t="shared" si="163"/>
        <v/>
      </c>
      <c r="BV267" s="55"/>
      <c r="BW267" s="36" t="str">
        <f t="shared" si="164"/>
        <v/>
      </c>
      <c r="BX267" s="36" t="str">
        <f t="shared" si="165"/>
        <v/>
      </c>
      <c r="BY267" s="31"/>
      <c r="BZ267" s="38"/>
      <c r="CB267" s="120" t="e">
        <f t="shared" ca="1" si="134"/>
        <v>#VALUE!</v>
      </c>
      <c r="CC267" s="120" t="e">
        <f t="shared" ca="1" si="135"/>
        <v>#VALUE!</v>
      </c>
    </row>
    <row r="268" spans="1:81" s="10" customFormat="1" ht="25.15" customHeight="1" x14ac:dyDescent="0.2">
      <c r="A268" s="52" t="str">
        <f t="shared" si="166"/>
        <v/>
      </c>
      <c r="B268" s="157" t="e">
        <f t="shared" ca="1" si="136"/>
        <v>#VALUE!</v>
      </c>
      <c r="C268" s="157" t="e">
        <f t="shared" ca="1" si="137"/>
        <v>#VALUE!</v>
      </c>
      <c r="D268" s="29"/>
      <c r="E268" s="155" t="str">
        <f ca="1">IFERROR(INDIRECT(ADDRESS(MATCH(D268,CatModules!C:C,0),2,1,1,"CatModules")),"")</f>
        <v/>
      </c>
      <c r="F268" s="96"/>
      <c r="G268" s="156" t="str">
        <f ca="1">IFERROR(INDIRECT(ADDRESS(MATCH(CONCATENATE(E268,"-",F268),CatInt!K:K,0),3,1,1,"CatInt")),"")</f>
        <v/>
      </c>
      <c r="H268" s="45" t="str">
        <f>IF(F268="","",VLOOKUP(F268,#REF!,2,FALSE))</f>
        <v/>
      </c>
      <c r="I268" s="29"/>
      <c r="J268" s="155" t="e">
        <f t="shared" si="138"/>
        <v>#VALUE!</v>
      </c>
      <c r="K268" s="155" t="e">
        <f t="shared" si="139"/>
        <v>#VALUE!</v>
      </c>
      <c r="L268" s="153"/>
      <c r="M268" s="126"/>
      <c r="N268" s="151" t="e">
        <f ca="1">VLOOKUP(M268,CatProd!B:G,6,FALSE)</f>
        <v>#N/A</v>
      </c>
      <c r="O268" s="127"/>
      <c r="P268" s="175" t="e">
        <f ca="1">VLOOKUP(CONCATENATE(N268,"-",O268),CatProdSpec!H:I,2,FALSE)</f>
        <v>#N/A</v>
      </c>
      <c r="Q268" s="30"/>
      <c r="R268" s="149" t="str">
        <f>IFERROR(VLOOKUP(Q268,Setup!D$16:E$25,2,FALSE),"")</f>
        <v/>
      </c>
      <c r="S268" s="51" t="str">
        <f ca="1">IFERROR(IF(OR(I268="",VLOOKUP(I268,CatCostInp!$E$2:$K$88,7,FALSE)=0),"",VLOOKUP(I268,CatCostInp!$E$2:$K$88,7,FALSE)),"")</f>
        <v/>
      </c>
      <c r="T268" s="4" t="e">
        <f>VLOOKUP(U268,#REF!,2,FALSE)</f>
        <v>#REF!</v>
      </c>
      <c r="U268" s="30"/>
      <c r="V268" s="1" t="str">
        <f ca="1">IF(U268=Setup!$C$10,"Grant",IF(Pharmaceuticals!U268=Setup!$C$11,"Local",IF(Pharmaceuticals!U268=Setup!$C$12,"Other","")))</f>
        <v/>
      </c>
      <c r="W268" s="34"/>
      <c r="X268" s="148"/>
      <c r="Y268" s="34"/>
      <c r="Z268" s="36" t="str">
        <f t="shared" si="140"/>
        <v/>
      </c>
      <c r="AA268" s="35"/>
      <c r="AB268" s="32" t="str">
        <f t="shared" si="141"/>
        <v/>
      </c>
      <c r="AC268" s="34"/>
      <c r="AD268" s="32" t="str">
        <f t="shared" si="142"/>
        <v/>
      </c>
      <c r="AE268" s="34"/>
      <c r="AF268" s="36" t="str">
        <f t="shared" si="143"/>
        <v/>
      </c>
      <c r="AG268" s="36" t="str">
        <f t="shared" si="144"/>
        <v/>
      </c>
      <c r="AH268" s="36" t="str">
        <f t="shared" si="145"/>
        <v/>
      </c>
      <c r="AI268" s="55"/>
      <c r="AJ268" s="37"/>
      <c r="AK268" s="148"/>
      <c r="AL268" s="34"/>
      <c r="AM268" s="32" t="str">
        <f t="shared" si="146"/>
        <v/>
      </c>
      <c r="AN268" s="35"/>
      <c r="AO268" s="32" t="str">
        <f t="shared" si="147"/>
        <v/>
      </c>
      <c r="AP268" s="35"/>
      <c r="AQ268" s="32" t="str">
        <f t="shared" si="148"/>
        <v/>
      </c>
      <c r="AR268" s="34"/>
      <c r="AS268" s="36" t="str">
        <f t="shared" si="149"/>
        <v/>
      </c>
      <c r="AT268" s="36" t="str">
        <f t="shared" si="150"/>
        <v/>
      </c>
      <c r="AU268" s="36" t="str">
        <f t="shared" si="151"/>
        <v/>
      </c>
      <c r="AV268" s="55"/>
      <c r="AW268" s="34"/>
      <c r="AX268" s="148"/>
      <c r="AY268" s="34"/>
      <c r="AZ268" s="32" t="str">
        <f t="shared" si="152"/>
        <v/>
      </c>
      <c r="BA268" s="34"/>
      <c r="BB268" s="32" t="str">
        <f t="shared" si="153"/>
        <v/>
      </c>
      <c r="BC268" s="34"/>
      <c r="BD268" s="32" t="str">
        <f t="shared" si="154"/>
        <v/>
      </c>
      <c r="BE268" s="34"/>
      <c r="BF268" s="36" t="str">
        <f t="shared" si="155"/>
        <v/>
      </c>
      <c r="BG268" s="36" t="str">
        <f t="shared" si="156"/>
        <v/>
      </c>
      <c r="BH268" s="36" t="str">
        <f t="shared" si="157"/>
        <v/>
      </c>
      <c r="BI268" s="55"/>
      <c r="BJ268" s="34"/>
      <c r="BK268" s="148"/>
      <c r="BL268" s="34"/>
      <c r="BM268" s="32" t="str">
        <f t="shared" si="158"/>
        <v/>
      </c>
      <c r="BN268" s="34"/>
      <c r="BO268" s="32" t="str">
        <f t="shared" si="159"/>
        <v/>
      </c>
      <c r="BP268" s="34"/>
      <c r="BQ268" s="32" t="str">
        <f t="shared" si="160"/>
        <v/>
      </c>
      <c r="BR268" s="34"/>
      <c r="BS268" s="36" t="str">
        <f t="shared" si="161"/>
        <v/>
      </c>
      <c r="BT268" s="36" t="str">
        <f t="shared" si="162"/>
        <v/>
      </c>
      <c r="BU268" s="36" t="str">
        <f t="shared" si="163"/>
        <v/>
      </c>
      <c r="BV268" s="55"/>
      <c r="BW268" s="36" t="str">
        <f t="shared" si="164"/>
        <v/>
      </c>
      <c r="BX268" s="36" t="str">
        <f t="shared" si="165"/>
        <v/>
      </c>
      <c r="BY268" s="31"/>
      <c r="BZ268" s="38"/>
      <c r="CB268" s="120" t="e">
        <f t="shared" ca="1" si="134"/>
        <v>#VALUE!</v>
      </c>
      <c r="CC268" s="120" t="e">
        <f t="shared" ca="1" si="135"/>
        <v>#VALUE!</v>
      </c>
    </row>
    <row r="269" spans="1:81" s="10" customFormat="1" ht="25.15" customHeight="1" x14ac:dyDescent="0.2">
      <c r="A269" s="52" t="str">
        <f t="shared" si="166"/>
        <v/>
      </c>
      <c r="B269" s="157" t="e">
        <f t="shared" ca="1" si="136"/>
        <v>#VALUE!</v>
      </c>
      <c r="C269" s="157" t="e">
        <f t="shared" ca="1" si="137"/>
        <v>#VALUE!</v>
      </c>
      <c r="D269" s="29"/>
      <c r="E269" s="155" t="str">
        <f ca="1">IFERROR(INDIRECT(ADDRESS(MATCH(D269,CatModules!C:C,0),2,1,1,"CatModules")),"")</f>
        <v/>
      </c>
      <c r="F269" s="96"/>
      <c r="G269" s="156" t="str">
        <f ca="1">IFERROR(INDIRECT(ADDRESS(MATCH(CONCATENATE(E269,"-",F269),CatInt!K:K,0),3,1,1,"CatInt")),"")</f>
        <v/>
      </c>
      <c r="H269" s="45" t="str">
        <f>IF(F269="","",VLOOKUP(F269,#REF!,2,FALSE))</f>
        <v/>
      </c>
      <c r="I269" s="29"/>
      <c r="J269" s="155" t="e">
        <f t="shared" si="138"/>
        <v>#VALUE!</v>
      </c>
      <c r="K269" s="155" t="e">
        <f t="shared" si="139"/>
        <v>#VALUE!</v>
      </c>
      <c r="L269" s="153"/>
      <c r="M269" s="126"/>
      <c r="N269" s="151" t="e">
        <f ca="1">VLOOKUP(M269,CatProd!B:G,6,FALSE)</f>
        <v>#N/A</v>
      </c>
      <c r="O269" s="127"/>
      <c r="P269" s="175" t="e">
        <f ca="1">VLOOKUP(CONCATENATE(N269,"-",O269),CatProdSpec!H:I,2,FALSE)</f>
        <v>#N/A</v>
      </c>
      <c r="Q269" s="30"/>
      <c r="R269" s="149" t="str">
        <f>IFERROR(VLOOKUP(Q269,Setup!D$16:E$25,2,FALSE),"")</f>
        <v/>
      </c>
      <c r="S269" s="51" t="str">
        <f ca="1">IFERROR(IF(OR(I269="",VLOOKUP(I269,CatCostInp!$E$2:$K$88,7,FALSE)=0),"",VLOOKUP(I269,CatCostInp!$E$2:$K$88,7,FALSE)),"")</f>
        <v/>
      </c>
      <c r="T269" s="4" t="e">
        <f>VLOOKUP(U269,#REF!,2,FALSE)</f>
        <v>#REF!</v>
      </c>
      <c r="U269" s="30"/>
      <c r="V269" s="1" t="str">
        <f ca="1">IF(U269=Setup!$C$10,"Grant",IF(Pharmaceuticals!U269=Setup!$C$11,"Local",IF(Pharmaceuticals!U269=Setup!$C$12,"Other","")))</f>
        <v/>
      </c>
      <c r="W269" s="34"/>
      <c r="X269" s="148"/>
      <c r="Y269" s="34"/>
      <c r="Z269" s="36" t="str">
        <f t="shared" si="140"/>
        <v/>
      </c>
      <c r="AA269" s="35"/>
      <c r="AB269" s="32" t="str">
        <f t="shared" si="141"/>
        <v/>
      </c>
      <c r="AC269" s="34"/>
      <c r="AD269" s="32" t="str">
        <f t="shared" si="142"/>
        <v/>
      </c>
      <c r="AE269" s="34"/>
      <c r="AF269" s="36" t="str">
        <f t="shared" si="143"/>
        <v/>
      </c>
      <c r="AG269" s="36" t="str">
        <f t="shared" si="144"/>
        <v/>
      </c>
      <c r="AH269" s="36" t="str">
        <f t="shared" si="145"/>
        <v/>
      </c>
      <c r="AI269" s="55"/>
      <c r="AJ269" s="37"/>
      <c r="AK269" s="148"/>
      <c r="AL269" s="34"/>
      <c r="AM269" s="32" t="str">
        <f t="shared" si="146"/>
        <v/>
      </c>
      <c r="AN269" s="35"/>
      <c r="AO269" s="32" t="str">
        <f t="shared" si="147"/>
        <v/>
      </c>
      <c r="AP269" s="35"/>
      <c r="AQ269" s="32" t="str">
        <f t="shared" si="148"/>
        <v/>
      </c>
      <c r="AR269" s="34"/>
      <c r="AS269" s="36" t="str">
        <f t="shared" si="149"/>
        <v/>
      </c>
      <c r="AT269" s="36" t="str">
        <f t="shared" si="150"/>
        <v/>
      </c>
      <c r="AU269" s="36" t="str">
        <f t="shared" si="151"/>
        <v/>
      </c>
      <c r="AV269" s="55"/>
      <c r="AW269" s="34"/>
      <c r="AX269" s="148"/>
      <c r="AY269" s="34"/>
      <c r="AZ269" s="32" t="str">
        <f t="shared" si="152"/>
        <v/>
      </c>
      <c r="BA269" s="34"/>
      <c r="BB269" s="32" t="str">
        <f t="shared" si="153"/>
        <v/>
      </c>
      <c r="BC269" s="34"/>
      <c r="BD269" s="32" t="str">
        <f t="shared" si="154"/>
        <v/>
      </c>
      <c r="BE269" s="34"/>
      <c r="BF269" s="36" t="str">
        <f t="shared" si="155"/>
        <v/>
      </c>
      <c r="BG269" s="36" t="str">
        <f t="shared" si="156"/>
        <v/>
      </c>
      <c r="BH269" s="36" t="str">
        <f t="shared" si="157"/>
        <v/>
      </c>
      <c r="BI269" s="55"/>
      <c r="BJ269" s="34"/>
      <c r="BK269" s="148"/>
      <c r="BL269" s="34"/>
      <c r="BM269" s="32" t="str">
        <f t="shared" si="158"/>
        <v/>
      </c>
      <c r="BN269" s="34"/>
      <c r="BO269" s="32" t="str">
        <f t="shared" si="159"/>
        <v/>
      </c>
      <c r="BP269" s="34"/>
      <c r="BQ269" s="32" t="str">
        <f t="shared" si="160"/>
        <v/>
      </c>
      <c r="BR269" s="34"/>
      <c r="BS269" s="36" t="str">
        <f t="shared" si="161"/>
        <v/>
      </c>
      <c r="BT269" s="36" t="str">
        <f t="shared" si="162"/>
        <v/>
      </c>
      <c r="BU269" s="36" t="str">
        <f t="shared" si="163"/>
        <v/>
      </c>
      <c r="BV269" s="55"/>
      <c r="BW269" s="36" t="str">
        <f t="shared" si="164"/>
        <v/>
      </c>
      <c r="BX269" s="36" t="str">
        <f t="shared" si="165"/>
        <v/>
      </c>
      <c r="BY269" s="31"/>
      <c r="BZ269" s="38"/>
      <c r="CB269" s="120" t="e">
        <f t="shared" ca="1" si="134"/>
        <v>#VALUE!</v>
      </c>
      <c r="CC269" s="120" t="e">
        <f t="shared" ca="1" si="135"/>
        <v>#VALUE!</v>
      </c>
    </row>
    <row r="270" spans="1:81" s="10" customFormat="1" ht="25.15" customHeight="1" x14ac:dyDescent="0.2">
      <c r="A270" s="52" t="str">
        <f t="shared" si="166"/>
        <v/>
      </c>
      <c r="B270" s="157" t="e">
        <f t="shared" ca="1" si="136"/>
        <v>#VALUE!</v>
      </c>
      <c r="C270" s="157" t="e">
        <f t="shared" ca="1" si="137"/>
        <v>#VALUE!</v>
      </c>
      <c r="D270" s="29"/>
      <c r="E270" s="155" t="str">
        <f ca="1">IFERROR(INDIRECT(ADDRESS(MATCH(D270,CatModules!C:C,0),2,1,1,"CatModules")),"")</f>
        <v/>
      </c>
      <c r="F270" s="96"/>
      <c r="G270" s="156" t="str">
        <f ca="1">IFERROR(INDIRECT(ADDRESS(MATCH(CONCATENATE(E270,"-",F270),CatInt!K:K,0),3,1,1,"CatInt")),"")</f>
        <v/>
      </c>
      <c r="H270" s="45" t="str">
        <f>IF(F270="","",VLOOKUP(F270,#REF!,2,FALSE))</f>
        <v/>
      </c>
      <c r="I270" s="29"/>
      <c r="J270" s="155" t="e">
        <f t="shared" si="138"/>
        <v>#VALUE!</v>
      </c>
      <c r="K270" s="155" t="e">
        <f t="shared" si="139"/>
        <v>#VALUE!</v>
      </c>
      <c r="L270" s="153"/>
      <c r="M270" s="126"/>
      <c r="N270" s="151" t="e">
        <f ca="1">VLOOKUP(M270,CatProd!B:G,6,FALSE)</f>
        <v>#N/A</v>
      </c>
      <c r="O270" s="127"/>
      <c r="P270" s="175" t="e">
        <f ca="1">VLOOKUP(CONCATENATE(N270,"-",O270),CatProdSpec!H:I,2,FALSE)</f>
        <v>#N/A</v>
      </c>
      <c r="Q270" s="30"/>
      <c r="R270" s="149" t="str">
        <f>IFERROR(VLOOKUP(Q270,Setup!D$16:E$25,2,FALSE),"")</f>
        <v/>
      </c>
      <c r="S270" s="51" t="str">
        <f ca="1">IFERROR(IF(OR(I270="",VLOOKUP(I270,CatCostInp!$E$2:$K$88,7,FALSE)=0),"",VLOOKUP(I270,CatCostInp!$E$2:$K$88,7,FALSE)),"")</f>
        <v/>
      </c>
      <c r="T270" s="4" t="e">
        <f>VLOOKUP(U270,#REF!,2,FALSE)</f>
        <v>#REF!</v>
      </c>
      <c r="U270" s="30"/>
      <c r="V270" s="1" t="str">
        <f ca="1">IF(U270=Setup!$C$10,"Grant",IF(Pharmaceuticals!U270=Setup!$C$11,"Local",IF(Pharmaceuticals!U270=Setup!$C$12,"Other","")))</f>
        <v/>
      </c>
      <c r="W270" s="34"/>
      <c r="X270" s="148"/>
      <c r="Y270" s="34"/>
      <c r="Z270" s="36" t="str">
        <f t="shared" si="140"/>
        <v/>
      </c>
      <c r="AA270" s="35"/>
      <c r="AB270" s="32" t="str">
        <f t="shared" si="141"/>
        <v/>
      </c>
      <c r="AC270" s="34"/>
      <c r="AD270" s="32" t="str">
        <f t="shared" si="142"/>
        <v/>
      </c>
      <c r="AE270" s="34"/>
      <c r="AF270" s="36" t="str">
        <f t="shared" si="143"/>
        <v/>
      </c>
      <c r="AG270" s="36" t="str">
        <f t="shared" si="144"/>
        <v/>
      </c>
      <c r="AH270" s="36" t="str">
        <f t="shared" si="145"/>
        <v/>
      </c>
      <c r="AI270" s="55"/>
      <c r="AJ270" s="37"/>
      <c r="AK270" s="148"/>
      <c r="AL270" s="34"/>
      <c r="AM270" s="32" t="str">
        <f t="shared" si="146"/>
        <v/>
      </c>
      <c r="AN270" s="35"/>
      <c r="AO270" s="32" t="str">
        <f t="shared" si="147"/>
        <v/>
      </c>
      <c r="AP270" s="35"/>
      <c r="AQ270" s="32" t="str">
        <f t="shared" si="148"/>
        <v/>
      </c>
      <c r="AR270" s="34"/>
      <c r="AS270" s="36" t="str">
        <f t="shared" si="149"/>
        <v/>
      </c>
      <c r="AT270" s="36" t="str">
        <f t="shared" si="150"/>
        <v/>
      </c>
      <c r="AU270" s="36" t="str">
        <f t="shared" si="151"/>
        <v/>
      </c>
      <c r="AV270" s="55"/>
      <c r="AW270" s="34"/>
      <c r="AX270" s="148"/>
      <c r="AY270" s="34"/>
      <c r="AZ270" s="32" t="str">
        <f t="shared" si="152"/>
        <v/>
      </c>
      <c r="BA270" s="34"/>
      <c r="BB270" s="32" t="str">
        <f t="shared" si="153"/>
        <v/>
      </c>
      <c r="BC270" s="34"/>
      <c r="BD270" s="32" t="str">
        <f t="shared" si="154"/>
        <v/>
      </c>
      <c r="BE270" s="34"/>
      <c r="BF270" s="36" t="str">
        <f t="shared" si="155"/>
        <v/>
      </c>
      <c r="BG270" s="36" t="str">
        <f t="shared" si="156"/>
        <v/>
      </c>
      <c r="BH270" s="36" t="str">
        <f t="shared" si="157"/>
        <v/>
      </c>
      <c r="BI270" s="55"/>
      <c r="BJ270" s="34"/>
      <c r="BK270" s="148"/>
      <c r="BL270" s="34"/>
      <c r="BM270" s="32" t="str">
        <f t="shared" si="158"/>
        <v/>
      </c>
      <c r="BN270" s="34"/>
      <c r="BO270" s="32" t="str">
        <f t="shared" si="159"/>
        <v/>
      </c>
      <c r="BP270" s="34"/>
      <c r="BQ270" s="32" t="str">
        <f t="shared" si="160"/>
        <v/>
      </c>
      <c r="BR270" s="34"/>
      <c r="BS270" s="36" t="str">
        <f t="shared" si="161"/>
        <v/>
      </c>
      <c r="BT270" s="36" t="str">
        <f t="shared" si="162"/>
        <v/>
      </c>
      <c r="BU270" s="36" t="str">
        <f t="shared" si="163"/>
        <v/>
      </c>
      <c r="BV270" s="55"/>
      <c r="BW270" s="36" t="str">
        <f t="shared" si="164"/>
        <v/>
      </c>
      <c r="BX270" s="36" t="str">
        <f t="shared" si="165"/>
        <v/>
      </c>
      <c r="BY270" s="31"/>
      <c r="BZ270" s="38"/>
      <c r="CB270" s="120" t="e">
        <f t="shared" ca="1" si="134"/>
        <v>#VALUE!</v>
      </c>
      <c r="CC270" s="120" t="e">
        <f t="shared" ca="1" si="135"/>
        <v>#VALUE!</v>
      </c>
    </row>
    <row r="271" spans="1:81" s="10" customFormat="1" ht="25.15" customHeight="1" x14ac:dyDescent="0.2">
      <c r="A271" s="52" t="str">
        <f t="shared" si="166"/>
        <v/>
      </c>
      <c r="B271" s="157" t="e">
        <f t="shared" ca="1" si="136"/>
        <v>#VALUE!</v>
      </c>
      <c r="C271" s="157" t="e">
        <f t="shared" ca="1" si="137"/>
        <v>#VALUE!</v>
      </c>
      <c r="D271" s="29"/>
      <c r="E271" s="155" t="str">
        <f ca="1">IFERROR(INDIRECT(ADDRESS(MATCH(D271,CatModules!C:C,0),2,1,1,"CatModules")),"")</f>
        <v/>
      </c>
      <c r="F271" s="96"/>
      <c r="G271" s="156" t="str">
        <f ca="1">IFERROR(INDIRECT(ADDRESS(MATCH(CONCATENATE(E271,"-",F271),CatInt!K:K,0),3,1,1,"CatInt")),"")</f>
        <v/>
      </c>
      <c r="H271" s="45" t="str">
        <f>IF(F271="","",VLOOKUP(F271,#REF!,2,FALSE))</f>
        <v/>
      </c>
      <c r="I271" s="29"/>
      <c r="J271" s="155" t="e">
        <f t="shared" si="138"/>
        <v>#VALUE!</v>
      </c>
      <c r="K271" s="155" t="e">
        <f t="shared" si="139"/>
        <v>#VALUE!</v>
      </c>
      <c r="L271" s="153"/>
      <c r="M271" s="126"/>
      <c r="N271" s="151" t="e">
        <f ca="1">VLOOKUP(M271,CatProd!B:G,6,FALSE)</f>
        <v>#N/A</v>
      </c>
      <c r="O271" s="127"/>
      <c r="P271" s="175" t="e">
        <f ca="1">VLOOKUP(CONCATENATE(N271,"-",O271),CatProdSpec!H:I,2,FALSE)</f>
        <v>#N/A</v>
      </c>
      <c r="Q271" s="30"/>
      <c r="R271" s="149" t="str">
        <f>IFERROR(VLOOKUP(Q271,Setup!D$16:E$25,2,FALSE),"")</f>
        <v/>
      </c>
      <c r="S271" s="51" t="str">
        <f ca="1">IFERROR(IF(OR(I271="",VLOOKUP(I271,CatCostInp!$E$2:$K$88,7,FALSE)=0),"",VLOOKUP(I271,CatCostInp!$E$2:$K$88,7,FALSE)),"")</f>
        <v/>
      </c>
      <c r="T271" s="4" t="e">
        <f>VLOOKUP(U271,#REF!,2,FALSE)</f>
        <v>#REF!</v>
      </c>
      <c r="U271" s="30"/>
      <c r="V271" s="1" t="str">
        <f ca="1">IF(U271=Setup!$C$10,"Grant",IF(Pharmaceuticals!U271=Setup!$C$11,"Local",IF(Pharmaceuticals!U271=Setup!$C$12,"Other","")))</f>
        <v/>
      </c>
      <c r="W271" s="34"/>
      <c r="X271" s="148"/>
      <c r="Y271" s="34"/>
      <c r="Z271" s="36" t="str">
        <f t="shared" si="140"/>
        <v/>
      </c>
      <c r="AA271" s="35"/>
      <c r="AB271" s="32" t="str">
        <f t="shared" si="141"/>
        <v/>
      </c>
      <c r="AC271" s="34"/>
      <c r="AD271" s="32" t="str">
        <f t="shared" si="142"/>
        <v/>
      </c>
      <c r="AE271" s="34"/>
      <c r="AF271" s="36" t="str">
        <f t="shared" si="143"/>
        <v/>
      </c>
      <c r="AG271" s="36" t="str">
        <f t="shared" si="144"/>
        <v/>
      </c>
      <c r="AH271" s="36" t="str">
        <f t="shared" si="145"/>
        <v/>
      </c>
      <c r="AI271" s="55"/>
      <c r="AJ271" s="37"/>
      <c r="AK271" s="148"/>
      <c r="AL271" s="34"/>
      <c r="AM271" s="32" t="str">
        <f t="shared" si="146"/>
        <v/>
      </c>
      <c r="AN271" s="35"/>
      <c r="AO271" s="32" t="str">
        <f t="shared" si="147"/>
        <v/>
      </c>
      <c r="AP271" s="35"/>
      <c r="AQ271" s="32" t="str">
        <f t="shared" si="148"/>
        <v/>
      </c>
      <c r="AR271" s="34"/>
      <c r="AS271" s="36" t="str">
        <f t="shared" si="149"/>
        <v/>
      </c>
      <c r="AT271" s="36" t="str">
        <f t="shared" si="150"/>
        <v/>
      </c>
      <c r="AU271" s="36" t="str">
        <f t="shared" si="151"/>
        <v/>
      </c>
      <c r="AV271" s="55"/>
      <c r="AW271" s="34"/>
      <c r="AX271" s="148"/>
      <c r="AY271" s="34"/>
      <c r="AZ271" s="32" t="str">
        <f t="shared" si="152"/>
        <v/>
      </c>
      <c r="BA271" s="34"/>
      <c r="BB271" s="32" t="str">
        <f t="shared" si="153"/>
        <v/>
      </c>
      <c r="BC271" s="34"/>
      <c r="BD271" s="32" t="str">
        <f t="shared" si="154"/>
        <v/>
      </c>
      <c r="BE271" s="34"/>
      <c r="BF271" s="36" t="str">
        <f t="shared" si="155"/>
        <v/>
      </c>
      <c r="BG271" s="36" t="str">
        <f t="shared" si="156"/>
        <v/>
      </c>
      <c r="BH271" s="36" t="str">
        <f t="shared" si="157"/>
        <v/>
      </c>
      <c r="BI271" s="55"/>
      <c r="BJ271" s="34"/>
      <c r="BK271" s="148"/>
      <c r="BL271" s="34"/>
      <c r="BM271" s="32" t="str">
        <f t="shared" si="158"/>
        <v/>
      </c>
      <c r="BN271" s="34"/>
      <c r="BO271" s="32" t="str">
        <f t="shared" si="159"/>
        <v/>
      </c>
      <c r="BP271" s="34"/>
      <c r="BQ271" s="32" t="str">
        <f t="shared" si="160"/>
        <v/>
      </c>
      <c r="BR271" s="34"/>
      <c r="BS271" s="36" t="str">
        <f t="shared" si="161"/>
        <v/>
      </c>
      <c r="BT271" s="36" t="str">
        <f t="shared" si="162"/>
        <v/>
      </c>
      <c r="BU271" s="36" t="str">
        <f t="shared" si="163"/>
        <v/>
      </c>
      <c r="BV271" s="55"/>
      <c r="BW271" s="36" t="str">
        <f t="shared" si="164"/>
        <v/>
      </c>
      <c r="BX271" s="36" t="str">
        <f t="shared" si="165"/>
        <v/>
      </c>
      <c r="BY271" s="31"/>
      <c r="BZ271" s="38"/>
      <c r="CB271" s="120" t="e">
        <f t="shared" ca="1" si="134"/>
        <v>#VALUE!</v>
      </c>
      <c r="CC271" s="120" t="e">
        <f t="shared" ca="1" si="135"/>
        <v>#VALUE!</v>
      </c>
    </row>
    <row r="272" spans="1:81" s="10" customFormat="1" ht="25.15" customHeight="1" x14ac:dyDescent="0.2">
      <c r="A272" s="52" t="str">
        <f t="shared" si="166"/>
        <v/>
      </c>
      <c r="B272" s="157" t="e">
        <f t="shared" ca="1" si="136"/>
        <v>#VALUE!</v>
      </c>
      <c r="C272" s="157" t="e">
        <f t="shared" ca="1" si="137"/>
        <v>#VALUE!</v>
      </c>
      <c r="D272" s="29"/>
      <c r="E272" s="155" t="str">
        <f ca="1">IFERROR(INDIRECT(ADDRESS(MATCH(D272,CatModules!C:C,0),2,1,1,"CatModules")),"")</f>
        <v/>
      </c>
      <c r="F272" s="96"/>
      <c r="G272" s="156" t="str">
        <f ca="1">IFERROR(INDIRECT(ADDRESS(MATCH(CONCATENATE(E272,"-",F272),CatInt!K:K,0),3,1,1,"CatInt")),"")</f>
        <v/>
      </c>
      <c r="H272" s="45" t="str">
        <f>IF(F272="","",VLOOKUP(F272,#REF!,2,FALSE))</f>
        <v/>
      </c>
      <c r="I272" s="29"/>
      <c r="J272" s="155" t="e">
        <f t="shared" si="138"/>
        <v>#VALUE!</v>
      </c>
      <c r="K272" s="155" t="e">
        <f t="shared" si="139"/>
        <v>#VALUE!</v>
      </c>
      <c r="L272" s="153"/>
      <c r="M272" s="126"/>
      <c r="N272" s="151" t="e">
        <f ca="1">VLOOKUP(M272,CatProd!B:G,6,FALSE)</f>
        <v>#N/A</v>
      </c>
      <c r="O272" s="127"/>
      <c r="P272" s="175" t="e">
        <f ca="1">VLOOKUP(CONCATENATE(N272,"-",O272),CatProdSpec!H:I,2,FALSE)</f>
        <v>#N/A</v>
      </c>
      <c r="Q272" s="30"/>
      <c r="R272" s="149" t="str">
        <f>IFERROR(VLOOKUP(Q272,Setup!D$16:E$25,2,FALSE),"")</f>
        <v/>
      </c>
      <c r="S272" s="51" t="str">
        <f ca="1">IFERROR(IF(OR(I272="",VLOOKUP(I272,CatCostInp!$E$2:$K$88,7,FALSE)=0),"",VLOOKUP(I272,CatCostInp!$E$2:$K$88,7,FALSE)),"")</f>
        <v/>
      </c>
      <c r="T272" s="4" t="e">
        <f>VLOOKUP(U272,#REF!,2,FALSE)</f>
        <v>#REF!</v>
      </c>
      <c r="U272" s="30"/>
      <c r="V272" s="1" t="str">
        <f ca="1">IF(U272=Setup!$C$10,"Grant",IF(Pharmaceuticals!U272=Setup!$C$11,"Local",IF(Pharmaceuticals!U272=Setup!$C$12,"Other","")))</f>
        <v/>
      </c>
      <c r="W272" s="34"/>
      <c r="X272" s="148"/>
      <c r="Y272" s="34"/>
      <c r="Z272" s="36" t="str">
        <f t="shared" si="140"/>
        <v/>
      </c>
      <c r="AA272" s="35"/>
      <c r="AB272" s="32" t="str">
        <f t="shared" si="141"/>
        <v/>
      </c>
      <c r="AC272" s="34"/>
      <c r="AD272" s="32" t="str">
        <f t="shared" si="142"/>
        <v/>
      </c>
      <c r="AE272" s="34"/>
      <c r="AF272" s="36" t="str">
        <f t="shared" si="143"/>
        <v/>
      </c>
      <c r="AG272" s="36" t="str">
        <f t="shared" si="144"/>
        <v/>
      </c>
      <c r="AH272" s="36" t="str">
        <f t="shared" si="145"/>
        <v/>
      </c>
      <c r="AI272" s="55"/>
      <c r="AJ272" s="37"/>
      <c r="AK272" s="148"/>
      <c r="AL272" s="34"/>
      <c r="AM272" s="32" t="str">
        <f t="shared" si="146"/>
        <v/>
      </c>
      <c r="AN272" s="35"/>
      <c r="AO272" s="32" t="str">
        <f t="shared" si="147"/>
        <v/>
      </c>
      <c r="AP272" s="35"/>
      <c r="AQ272" s="32" t="str">
        <f t="shared" si="148"/>
        <v/>
      </c>
      <c r="AR272" s="34"/>
      <c r="AS272" s="36" t="str">
        <f t="shared" si="149"/>
        <v/>
      </c>
      <c r="AT272" s="36" t="str">
        <f t="shared" si="150"/>
        <v/>
      </c>
      <c r="AU272" s="36" t="str">
        <f t="shared" si="151"/>
        <v/>
      </c>
      <c r="AV272" s="55"/>
      <c r="AW272" s="34"/>
      <c r="AX272" s="148"/>
      <c r="AY272" s="34"/>
      <c r="AZ272" s="32" t="str">
        <f t="shared" si="152"/>
        <v/>
      </c>
      <c r="BA272" s="34"/>
      <c r="BB272" s="32" t="str">
        <f t="shared" si="153"/>
        <v/>
      </c>
      <c r="BC272" s="34"/>
      <c r="BD272" s="32" t="str">
        <f t="shared" si="154"/>
        <v/>
      </c>
      <c r="BE272" s="34"/>
      <c r="BF272" s="36" t="str">
        <f t="shared" si="155"/>
        <v/>
      </c>
      <c r="BG272" s="36" t="str">
        <f t="shared" si="156"/>
        <v/>
      </c>
      <c r="BH272" s="36" t="str">
        <f t="shared" si="157"/>
        <v/>
      </c>
      <c r="BI272" s="55"/>
      <c r="BJ272" s="34"/>
      <c r="BK272" s="148"/>
      <c r="BL272" s="34"/>
      <c r="BM272" s="32" t="str">
        <f t="shared" si="158"/>
        <v/>
      </c>
      <c r="BN272" s="34"/>
      <c r="BO272" s="32" t="str">
        <f t="shared" si="159"/>
        <v/>
      </c>
      <c r="BP272" s="34"/>
      <c r="BQ272" s="32" t="str">
        <f t="shared" si="160"/>
        <v/>
      </c>
      <c r="BR272" s="34"/>
      <c r="BS272" s="36" t="str">
        <f t="shared" si="161"/>
        <v/>
      </c>
      <c r="BT272" s="36" t="str">
        <f t="shared" si="162"/>
        <v/>
      </c>
      <c r="BU272" s="36" t="str">
        <f t="shared" si="163"/>
        <v/>
      </c>
      <c r="BV272" s="55"/>
      <c r="BW272" s="36" t="str">
        <f t="shared" si="164"/>
        <v/>
      </c>
      <c r="BX272" s="36" t="str">
        <f t="shared" si="165"/>
        <v/>
      </c>
      <c r="BY272" s="31"/>
      <c r="BZ272" s="38"/>
      <c r="CB272" s="120" t="e">
        <f t="shared" ca="1" si="134"/>
        <v>#VALUE!</v>
      </c>
      <c r="CC272" s="120" t="e">
        <f t="shared" ca="1" si="135"/>
        <v>#VALUE!</v>
      </c>
    </row>
    <row r="273" spans="1:81" s="10" customFormat="1" ht="25.15" customHeight="1" x14ac:dyDescent="0.2">
      <c r="A273" s="52" t="str">
        <f t="shared" si="166"/>
        <v/>
      </c>
      <c r="B273" s="157" t="e">
        <f t="shared" ca="1" si="136"/>
        <v>#VALUE!</v>
      </c>
      <c r="C273" s="157" t="e">
        <f t="shared" ca="1" si="137"/>
        <v>#VALUE!</v>
      </c>
      <c r="D273" s="29"/>
      <c r="E273" s="155" t="str">
        <f ca="1">IFERROR(INDIRECT(ADDRESS(MATCH(D273,CatModules!C:C,0),2,1,1,"CatModules")),"")</f>
        <v/>
      </c>
      <c r="F273" s="96"/>
      <c r="G273" s="156" t="str">
        <f ca="1">IFERROR(INDIRECT(ADDRESS(MATCH(CONCATENATE(E273,"-",F273),CatInt!K:K,0),3,1,1,"CatInt")),"")</f>
        <v/>
      </c>
      <c r="H273" s="45" t="str">
        <f>IF(F273="","",VLOOKUP(F273,#REF!,2,FALSE))</f>
        <v/>
      </c>
      <c r="I273" s="29"/>
      <c r="J273" s="155" t="e">
        <f t="shared" si="138"/>
        <v>#VALUE!</v>
      </c>
      <c r="K273" s="155" t="e">
        <f t="shared" si="139"/>
        <v>#VALUE!</v>
      </c>
      <c r="L273" s="153"/>
      <c r="M273" s="126"/>
      <c r="N273" s="151" t="e">
        <f ca="1">VLOOKUP(M273,CatProd!B:G,6,FALSE)</f>
        <v>#N/A</v>
      </c>
      <c r="O273" s="127"/>
      <c r="P273" s="175" t="e">
        <f ca="1">VLOOKUP(CONCATENATE(N273,"-",O273),CatProdSpec!H:I,2,FALSE)</f>
        <v>#N/A</v>
      </c>
      <c r="Q273" s="30"/>
      <c r="R273" s="149" t="str">
        <f>IFERROR(VLOOKUP(Q273,Setup!D$16:E$25,2,FALSE),"")</f>
        <v/>
      </c>
      <c r="S273" s="51" t="str">
        <f ca="1">IFERROR(IF(OR(I273="",VLOOKUP(I273,CatCostInp!$E$2:$K$88,7,FALSE)=0),"",VLOOKUP(I273,CatCostInp!$E$2:$K$88,7,FALSE)),"")</f>
        <v/>
      </c>
      <c r="T273" s="4" t="e">
        <f>VLOOKUP(U273,#REF!,2,FALSE)</f>
        <v>#REF!</v>
      </c>
      <c r="U273" s="30"/>
      <c r="V273" s="1" t="str">
        <f ca="1">IF(U273=Setup!$C$10,"Grant",IF(Pharmaceuticals!U273=Setup!$C$11,"Local",IF(Pharmaceuticals!U273=Setup!$C$12,"Other","")))</f>
        <v/>
      </c>
      <c r="W273" s="34"/>
      <c r="X273" s="148"/>
      <c r="Y273" s="34"/>
      <c r="Z273" s="36" t="str">
        <f t="shared" si="140"/>
        <v/>
      </c>
      <c r="AA273" s="35"/>
      <c r="AB273" s="32" t="str">
        <f t="shared" si="141"/>
        <v/>
      </c>
      <c r="AC273" s="34"/>
      <c r="AD273" s="32" t="str">
        <f t="shared" si="142"/>
        <v/>
      </c>
      <c r="AE273" s="34"/>
      <c r="AF273" s="36" t="str">
        <f t="shared" si="143"/>
        <v/>
      </c>
      <c r="AG273" s="36" t="str">
        <f t="shared" si="144"/>
        <v/>
      </c>
      <c r="AH273" s="36" t="str">
        <f t="shared" si="145"/>
        <v/>
      </c>
      <c r="AI273" s="55"/>
      <c r="AJ273" s="37"/>
      <c r="AK273" s="148"/>
      <c r="AL273" s="34"/>
      <c r="AM273" s="32" t="str">
        <f t="shared" si="146"/>
        <v/>
      </c>
      <c r="AN273" s="35"/>
      <c r="AO273" s="32" t="str">
        <f t="shared" si="147"/>
        <v/>
      </c>
      <c r="AP273" s="35"/>
      <c r="AQ273" s="32" t="str">
        <f t="shared" si="148"/>
        <v/>
      </c>
      <c r="AR273" s="34"/>
      <c r="AS273" s="36" t="str">
        <f t="shared" si="149"/>
        <v/>
      </c>
      <c r="AT273" s="36" t="str">
        <f t="shared" si="150"/>
        <v/>
      </c>
      <c r="AU273" s="36" t="str">
        <f t="shared" si="151"/>
        <v/>
      </c>
      <c r="AV273" s="55"/>
      <c r="AW273" s="34"/>
      <c r="AX273" s="148"/>
      <c r="AY273" s="34"/>
      <c r="AZ273" s="32" t="str">
        <f t="shared" si="152"/>
        <v/>
      </c>
      <c r="BA273" s="34"/>
      <c r="BB273" s="32" t="str">
        <f t="shared" si="153"/>
        <v/>
      </c>
      <c r="BC273" s="34"/>
      <c r="BD273" s="32" t="str">
        <f t="shared" si="154"/>
        <v/>
      </c>
      <c r="BE273" s="34"/>
      <c r="BF273" s="36" t="str">
        <f t="shared" si="155"/>
        <v/>
      </c>
      <c r="BG273" s="36" t="str">
        <f t="shared" si="156"/>
        <v/>
      </c>
      <c r="BH273" s="36" t="str">
        <f t="shared" si="157"/>
        <v/>
      </c>
      <c r="BI273" s="55"/>
      <c r="BJ273" s="34"/>
      <c r="BK273" s="148"/>
      <c r="BL273" s="34"/>
      <c r="BM273" s="32" t="str">
        <f t="shared" si="158"/>
        <v/>
      </c>
      <c r="BN273" s="34"/>
      <c r="BO273" s="32" t="str">
        <f t="shared" si="159"/>
        <v/>
      </c>
      <c r="BP273" s="34"/>
      <c r="BQ273" s="32" t="str">
        <f t="shared" si="160"/>
        <v/>
      </c>
      <c r="BR273" s="34"/>
      <c r="BS273" s="36" t="str">
        <f t="shared" si="161"/>
        <v/>
      </c>
      <c r="BT273" s="36" t="str">
        <f t="shared" si="162"/>
        <v/>
      </c>
      <c r="BU273" s="36" t="str">
        <f t="shared" si="163"/>
        <v/>
      </c>
      <c r="BV273" s="55"/>
      <c r="BW273" s="36" t="str">
        <f t="shared" si="164"/>
        <v/>
      </c>
      <c r="BX273" s="36" t="str">
        <f t="shared" si="165"/>
        <v/>
      </c>
      <c r="BY273" s="31"/>
      <c r="BZ273" s="38"/>
      <c r="CB273" s="120" t="e">
        <f t="shared" ca="1" si="134"/>
        <v>#VALUE!</v>
      </c>
      <c r="CC273" s="120" t="e">
        <f t="shared" ca="1" si="135"/>
        <v>#VALUE!</v>
      </c>
    </row>
    <row r="274" spans="1:81" s="10" customFormat="1" ht="25.15" customHeight="1" x14ac:dyDescent="0.2">
      <c r="A274" s="52" t="str">
        <f t="shared" si="166"/>
        <v/>
      </c>
      <c r="B274" s="157" t="e">
        <f t="shared" ca="1" si="136"/>
        <v>#VALUE!</v>
      </c>
      <c r="C274" s="157" t="e">
        <f t="shared" ca="1" si="137"/>
        <v>#VALUE!</v>
      </c>
      <c r="D274" s="29"/>
      <c r="E274" s="155" t="str">
        <f ca="1">IFERROR(INDIRECT(ADDRESS(MATCH(D274,CatModules!C:C,0),2,1,1,"CatModules")),"")</f>
        <v/>
      </c>
      <c r="F274" s="96"/>
      <c r="G274" s="156" t="str">
        <f ca="1">IFERROR(INDIRECT(ADDRESS(MATCH(CONCATENATE(E274,"-",F274),CatInt!K:K,0),3,1,1,"CatInt")),"")</f>
        <v/>
      </c>
      <c r="H274" s="45" t="str">
        <f>IF(F274="","",VLOOKUP(F274,#REF!,2,FALSE))</f>
        <v/>
      </c>
      <c r="I274" s="29"/>
      <c r="J274" s="155" t="e">
        <f t="shared" si="138"/>
        <v>#VALUE!</v>
      </c>
      <c r="K274" s="155" t="e">
        <f t="shared" si="139"/>
        <v>#VALUE!</v>
      </c>
      <c r="L274" s="153"/>
      <c r="M274" s="126"/>
      <c r="N274" s="151" t="e">
        <f ca="1">VLOOKUP(M274,CatProd!B:G,6,FALSE)</f>
        <v>#N/A</v>
      </c>
      <c r="O274" s="127"/>
      <c r="P274" s="175" t="e">
        <f ca="1">VLOOKUP(CONCATENATE(N274,"-",O274),CatProdSpec!H:I,2,FALSE)</f>
        <v>#N/A</v>
      </c>
      <c r="Q274" s="30"/>
      <c r="R274" s="149" t="str">
        <f>IFERROR(VLOOKUP(Q274,Setup!D$16:E$25,2,FALSE),"")</f>
        <v/>
      </c>
      <c r="S274" s="51" t="str">
        <f ca="1">IFERROR(IF(OR(I274="",VLOOKUP(I274,CatCostInp!$E$2:$K$88,7,FALSE)=0),"",VLOOKUP(I274,CatCostInp!$E$2:$K$88,7,FALSE)),"")</f>
        <v/>
      </c>
      <c r="T274" s="4" t="e">
        <f>VLOOKUP(U274,#REF!,2,FALSE)</f>
        <v>#REF!</v>
      </c>
      <c r="U274" s="30"/>
      <c r="V274" s="1" t="str">
        <f ca="1">IF(U274=Setup!$C$10,"Grant",IF(Pharmaceuticals!U274=Setup!$C$11,"Local",IF(Pharmaceuticals!U274=Setup!$C$12,"Other","")))</f>
        <v/>
      </c>
      <c r="W274" s="34"/>
      <c r="X274" s="148"/>
      <c r="Y274" s="34"/>
      <c r="Z274" s="36" t="str">
        <f t="shared" si="140"/>
        <v/>
      </c>
      <c r="AA274" s="35"/>
      <c r="AB274" s="32" t="str">
        <f t="shared" si="141"/>
        <v/>
      </c>
      <c r="AC274" s="34"/>
      <c r="AD274" s="32" t="str">
        <f t="shared" si="142"/>
        <v/>
      </c>
      <c r="AE274" s="34"/>
      <c r="AF274" s="36" t="str">
        <f t="shared" si="143"/>
        <v/>
      </c>
      <c r="AG274" s="36" t="str">
        <f t="shared" si="144"/>
        <v/>
      </c>
      <c r="AH274" s="36" t="str">
        <f t="shared" si="145"/>
        <v/>
      </c>
      <c r="AI274" s="55"/>
      <c r="AJ274" s="37"/>
      <c r="AK274" s="148"/>
      <c r="AL274" s="34"/>
      <c r="AM274" s="32" t="str">
        <f t="shared" si="146"/>
        <v/>
      </c>
      <c r="AN274" s="35"/>
      <c r="AO274" s="32" t="str">
        <f t="shared" si="147"/>
        <v/>
      </c>
      <c r="AP274" s="35"/>
      <c r="AQ274" s="32" t="str">
        <f t="shared" si="148"/>
        <v/>
      </c>
      <c r="AR274" s="34"/>
      <c r="AS274" s="36" t="str">
        <f t="shared" si="149"/>
        <v/>
      </c>
      <c r="AT274" s="36" t="str">
        <f t="shared" si="150"/>
        <v/>
      </c>
      <c r="AU274" s="36" t="str">
        <f t="shared" si="151"/>
        <v/>
      </c>
      <c r="AV274" s="55"/>
      <c r="AW274" s="34"/>
      <c r="AX274" s="148"/>
      <c r="AY274" s="34"/>
      <c r="AZ274" s="32" t="str">
        <f t="shared" si="152"/>
        <v/>
      </c>
      <c r="BA274" s="34"/>
      <c r="BB274" s="32" t="str">
        <f t="shared" si="153"/>
        <v/>
      </c>
      <c r="BC274" s="34"/>
      <c r="BD274" s="32" t="str">
        <f t="shared" si="154"/>
        <v/>
      </c>
      <c r="BE274" s="34"/>
      <c r="BF274" s="36" t="str">
        <f t="shared" si="155"/>
        <v/>
      </c>
      <c r="BG274" s="36" t="str">
        <f t="shared" si="156"/>
        <v/>
      </c>
      <c r="BH274" s="36" t="str">
        <f t="shared" si="157"/>
        <v/>
      </c>
      <c r="BI274" s="55"/>
      <c r="BJ274" s="34"/>
      <c r="BK274" s="148"/>
      <c r="BL274" s="34"/>
      <c r="BM274" s="32" t="str">
        <f t="shared" si="158"/>
        <v/>
      </c>
      <c r="BN274" s="34"/>
      <c r="BO274" s="32" t="str">
        <f t="shared" si="159"/>
        <v/>
      </c>
      <c r="BP274" s="34"/>
      <c r="BQ274" s="32" t="str">
        <f t="shared" si="160"/>
        <v/>
      </c>
      <c r="BR274" s="34"/>
      <c r="BS274" s="36" t="str">
        <f t="shared" si="161"/>
        <v/>
      </c>
      <c r="BT274" s="36" t="str">
        <f t="shared" si="162"/>
        <v/>
      </c>
      <c r="BU274" s="36" t="str">
        <f t="shared" si="163"/>
        <v/>
      </c>
      <c r="BV274" s="55"/>
      <c r="BW274" s="36" t="str">
        <f t="shared" si="164"/>
        <v/>
      </c>
      <c r="BX274" s="36" t="str">
        <f t="shared" si="165"/>
        <v/>
      </c>
      <c r="BY274" s="31"/>
      <c r="BZ274" s="38"/>
      <c r="CB274" s="120" t="e">
        <f t="shared" ca="1" si="134"/>
        <v>#VALUE!</v>
      </c>
      <c r="CC274" s="120" t="e">
        <f t="shared" ca="1" si="135"/>
        <v>#VALUE!</v>
      </c>
    </row>
    <row r="275" spans="1:81" s="10" customFormat="1" ht="25.15" customHeight="1" x14ac:dyDescent="0.2">
      <c r="A275" s="52" t="str">
        <f t="shared" si="166"/>
        <v/>
      </c>
      <c r="B275" s="157" t="e">
        <f t="shared" ca="1" si="136"/>
        <v>#VALUE!</v>
      </c>
      <c r="C275" s="157" t="e">
        <f t="shared" ca="1" si="137"/>
        <v>#VALUE!</v>
      </c>
      <c r="D275" s="29"/>
      <c r="E275" s="155" t="str">
        <f ca="1">IFERROR(INDIRECT(ADDRESS(MATCH(D275,CatModules!C:C,0),2,1,1,"CatModules")),"")</f>
        <v/>
      </c>
      <c r="F275" s="96"/>
      <c r="G275" s="156" t="str">
        <f ca="1">IFERROR(INDIRECT(ADDRESS(MATCH(CONCATENATE(E275,"-",F275),CatInt!K:K,0),3,1,1,"CatInt")),"")</f>
        <v/>
      </c>
      <c r="H275" s="45" t="str">
        <f>IF(F275="","",VLOOKUP(F275,#REF!,2,FALSE))</f>
        <v/>
      </c>
      <c r="I275" s="29"/>
      <c r="J275" s="155" t="e">
        <f t="shared" si="138"/>
        <v>#VALUE!</v>
      </c>
      <c r="K275" s="155" t="e">
        <f t="shared" si="139"/>
        <v>#VALUE!</v>
      </c>
      <c r="L275" s="153"/>
      <c r="M275" s="126"/>
      <c r="N275" s="151" t="e">
        <f ca="1">VLOOKUP(M275,CatProd!B:G,6,FALSE)</f>
        <v>#N/A</v>
      </c>
      <c r="O275" s="127"/>
      <c r="P275" s="175" t="e">
        <f ca="1">VLOOKUP(CONCATENATE(N275,"-",O275),CatProdSpec!H:I,2,FALSE)</f>
        <v>#N/A</v>
      </c>
      <c r="Q275" s="30"/>
      <c r="R275" s="149" t="str">
        <f>IFERROR(VLOOKUP(Q275,Setup!D$16:E$25,2,FALSE),"")</f>
        <v/>
      </c>
      <c r="S275" s="51" t="str">
        <f ca="1">IFERROR(IF(OR(I275="",VLOOKUP(I275,CatCostInp!$E$2:$K$88,7,FALSE)=0),"",VLOOKUP(I275,CatCostInp!$E$2:$K$88,7,FALSE)),"")</f>
        <v/>
      </c>
      <c r="T275" s="4" t="e">
        <f>VLOOKUP(U275,#REF!,2,FALSE)</f>
        <v>#REF!</v>
      </c>
      <c r="U275" s="30"/>
      <c r="V275" s="1" t="str">
        <f ca="1">IF(U275=Setup!$C$10,"Grant",IF(Pharmaceuticals!U275=Setup!$C$11,"Local",IF(Pharmaceuticals!U275=Setup!$C$12,"Other","")))</f>
        <v/>
      </c>
      <c r="W275" s="34"/>
      <c r="X275" s="148"/>
      <c r="Y275" s="34"/>
      <c r="Z275" s="36" t="str">
        <f t="shared" si="140"/>
        <v/>
      </c>
      <c r="AA275" s="35"/>
      <c r="AB275" s="32" t="str">
        <f t="shared" si="141"/>
        <v/>
      </c>
      <c r="AC275" s="34"/>
      <c r="AD275" s="32" t="str">
        <f t="shared" si="142"/>
        <v/>
      </c>
      <c r="AE275" s="34"/>
      <c r="AF275" s="36" t="str">
        <f t="shared" si="143"/>
        <v/>
      </c>
      <c r="AG275" s="36" t="str">
        <f t="shared" si="144"/>
        <v/>
      </c>
      <c r="AH275" s="36" t="str">
        <f t="shared" si="145"/>
        <v/>
      </c>
      <c r="AI275" s="55"/>
      <c r="AJ275" s="37"/>
      <c r="AK275" s="148"/>
      <c r="AL275" s="34"/>
      <c r="AM275" s="32" t="str">
        <f t="shared" si="146"/>
        <v/>
      </c>
      <c r="AN275" s="35"/>
      <c r="AO275" s="32" t="str">
        <f t="shared" si="147"/>
        <v/>
      </c>
      <c r="AP275" s="35"/>
      <c r="AQ275" s="32" t="str">
        <f t="shared" si="148"/>
        <v/>
      </c>
      <c r="AR275" s="34"/>
      <c r="AS275" s="36" t="str">
        <f t="shared" si="149"/>
        <v/>
      </c>
      <c r="AT275" s="36" t="str">
        <f t="shared" si="150"/>
        <v/>
      </c>
      <c r="AU275" s="36" t="str">
        <f t="shared" si="151"/>
        <v/>
      </c>
      <c r="AV275" s="55"/>
      <c r="AW275" s="34"/>
      <c r="AX275" s="148"/>
      <c r="AY275" s="34"/>
      <c r="AZ275" s="32" t="str">
        <f t="shared" si="152"/>
        <v/>
      </c>
      <c r="BA275" s="34"/>
      <c r="BB275" s="32" t="str">
        <f t="shared" si="153"/>
        <v/>
      </c>
      <c r="BC275" s="34"/>
      <c r="BD275" s="32" t="str">
        <f t="shared" si="154"/>
        <v/>
      </c>
      <c r="BE275" s="34"/>
      <c r="BF275" s="36" t="str">
        <f t="shared" si="155"/>
        <v/>
      </c>
      <c r="BG275" s="36" t="str">
        <f t="shared" si="156"/>
        <v/>
      </c>
      <c r="BH275" s="36" t="str">
        <f t="shared" si="157"/>
        <v/>
      </c>
      <c r="BI275" s="55"/>
      <c r="BJ275" s="34"/>
      <c r="BK275" s="148"/>
      <c r="BL275" s="34"/>
      <c r="BM275" s="32" t="str">
        <f t="shared" si="158"/>
        <v/>
      </c>
      <c r="BN275" s="34"/>
      <c r="BO275" s="32" t="str">
        <f t="shared" si="159"/>
        <v/>
      </c>
      <c r="BP275" s="34"/>
      <c r="BQ275" s="32" t="str">
        <f t="shared" si="160"/>
        <v/>
      </c>
      <c r="BR275" s="34"/>
      <c r="BS275" s="36" t="str">
        <f t="shared" si="161"/>
        <v/>
      </c>
      <c r="BT275" s="36" t="str">
        <f t="shared" si="162"/>
        <v/>
      </c>
      <c r="BU275" s="36" t="str">
        <f t="shared" si="163"/>
        <v/>
      </c>
      <c r="BV275" s="55"/>
      <c r="BW275" s="36" t="str">
        <f t="shared" si="164"/>
        <v/>
      </c>
      <c r="BX275" s="36" t="str">
        <f t="shared" si="165"/>
        <v/>
      </c>
      <c r="BY275" s="31"/>
      <c r="BZ275" s="38"/>
      <c r="CB275" s="120" t="e">
        <f t="shared" ca="1" si="134"/>
        <v>#VALUE!</v>
      </c>
      <c r="CC275" s="120" t="e">
        <f t="shared" ca="1" si="135"/>
        <v>#VALUE!</v>
      </c>
    </row>
    <row r="276" spans="1:81" s="10" customFormat="1" ht="25.15" customHeight="1" x14ac:dyDescent="0.2">
      <c r="A276" s="52" t="str">
        <f t="shared" si="166"/>
        <v/>
      </c>
      <c r="B276" s="157" t="e">
        <f t="shared" ca="1" si="136"/>
        <v>#VALUE!</v>
      </c>
      <c r="C276" s="157" t="e">
        <f t="shared" ca="1" si="137"/>
        <v>#VALUE!</v>
      </c>
      <c r="D276" s="29"/>
      <c r="E276" s="155" t="str">
        <f ca="1">IFERROR(INDIRECT(ADDRESS(MATCH(D276,CatModules!C:C,0),2,1,1,"CatModules")),"")</f>
        <v/>
      </c>
      <c r="F276" s="96"/>
      <c r="G276" s="156" t="str">
        <f ca="1">IFERROR(INDIRECT(ADDRESS(MATCH(CONCATENATE(E276,"-",F276),CatInt!K:K,0),3,1,1,"CatInt")),"")</f>
        <v/>
      </c>
      <c r="H276" s="45" t="str">
        <f>IF(F276="","",VLOOKUP(F276,#REF!,2,FALSE))</f>
        <v/>
      </c>
      <c r="I276" s="29"/>
      <c r="J276" s="155" t="e">
        <f t="shared" si="138"/>
        <v>#VALUE!</v>
      </c>
      <c r="K276" s="155" t="e">
        <f t="shared" si="139"/>
        <v>#VALUE!</v>
      </c>
      <c r="L276" s="153"/>
      <c r="M276" s="126"/>
      <c r="N276" s="151" t="e">
        <f ca="1">VLOOKUP(M276,CatProd!B:G,6,FALSE)</f>
        <v>#N/A</v>
      </c>
      <c r="O276" s="127"/>
      <c r="P276" s="175" t="e">
        <f ca="1">VLOOKUP(CONCATENATE(N276,"-",O276),CatProdSpec!H:I,2,FALSE)</f>
        <v>#N/A</v>
      </c>
      <c r="Q276" s="30"/>
      <c r="R276" s="149" t="str">
        <f>IFERROR(VLOOKUP(Q276,Setup!D$16:E$25,2,FALSE),"")</f>
        <v/>
      </c>
      <c r="S276" s="51" t="str">
        <f ca="1">IFERROR(IF(OR(I276="",VLOOKUP(I276,CatCostInp!$E$2:$K$88,7,FALSE)=0),"",VLOOKUP(I276,CatCostInp!$E$2:$K$88,7,FALSE)),"")</f>
        <v/>
      </c>
      <c r="T276" s="4" t="e">
        <f>VLOOKUP(U276,#REF!,2,FALSE)</f>
        <v>#REF!</v>
      </c>
      <c r="U276" s="30"/>
      <c r="V276" s="1" t="str">
        <f ca="1">IF(U276=Setup!$C$10,"Grant",IF(Pharmaceuticals!U276=Setup!$C$11,"Local",IF(Pharmaceuticals!U276=Setup!$C$12,"Other","")))</f>
        <v/>
      </c>
      <c r="W276" s="34"/>
      <c r="X276" s="148"/>
      <c r="Y276" s="34"/>
      <c r="Z276" s="36" t="str">
        <f t="shared" si="140"/>
        <v/>
      </c>
      <c r="AA276" s="35"/>
      <c r="AB276" s="32" t="str">
        <f t="shared" si="141"/>
        <v/>
      </c>
      <c r="AC276" s="34"/>
      <c r="AD276" s="32" t="str">
        <f t="shared" si="142"/>
        <v/>
      </c>
      <c r="AE276" s="34"/>
      <c r="AF276" s="36" t="str">
        <f t="shared" si="143"/>
        <v/>
      </c>
      <c r="AG276" s="36" t="str">
        <f t="shared" si="144"/>
        <v/>
      </c>
      <c r="AH276" s="36" t="str">
        <f t="shared" si="145"/>
        <v/>
      </c>
      <c r="AI276" s="55"/>
      <c r="AJ276" s="37"/>
      <c r="AK276" s="148"/>
      <c r="AL276" s="34"/>
      <c r="AM276" s="32" t="str">
        <f t="shared" si="146"/>
        <v/>
      </c>
      <c r="AN276" s="35"/>
      <c r="AO276" s="32" t="str">
        <f t="shared" si="147"/>
        <v/>
      </c>
      <c r="AP276" s="35"/>
      <c r="AQ276" s="32" t="str">
        <f t="shared" si="148"/>
        <v/>
      </c>
      <c r="AR276" s="34"/>
      <c r="AS276" s="36" t="str">
        <f t="shared" si="149"/>
        <v/>
      </c>
      <c r="AT276" s="36" t="str">
        <f t="shared" si="150"/>
        <v/>
      </c>
      <c r="AU276" s="36" t="str">
        <f t="shared" si="151"/>
        <v/>
      </c>
      <c r="AV276" s="55"/>
      <c r="AW276" s="34"/>
      <c r="AX276" s="148"/>
      <c r="AY276" s="34"/>
      <c r="AZ276" s="32" t="str">
        <f t="shared" si="152"/>
        <v/>
      </c>
      <c r="BA276" s="34"/>
      <c r="BB276" s="32" t="str">
        <f t="shared" si="153"/>
        <v/>
      </c>
      <c r="BC276" s="34"/>
      <c r="BD276" s="32" t="str">
        <f t="shared" si="154"/>
        <v/>
      </c>
      <c r="BE276" s="34"/>
      <c r="BF276" s="36" t="str">
        <f t="shared" si="155"/>
        <v/>
      </c>
      <c r="BG276" s="36" t="str">
        <f t="shared" si="156"/>
        <v/>
      </c>
      <c r="BH276" s="36" t="str">
        <f t="shared" si="157"/>
        <v/>
      </c>
      <c r="BI276" s="55"/>
      <c r="BJ276" s="34"/>
      <c r="BK276" s="148"/>
      <c r="BL276" s="34"/>
      <c r="BM276" s="32" t="str">
        <f t="shared" si="158"/>
        <v/>
      </c>
      <c r="BN276" s="34"/>
      <c r="BO276" s="32" t="str">
        <f t="shared" si="159"/>
        <v/>
      </c>
      <c r="BP276" s="34"/>
      <c r="BQ276" s="32" t="str">
        <f t="shared" si="160"/>
        <v/>
      </c>
      <c r="BR276" s="34"/>
      <c r="BS276" s="36" t="str">
        <f t="shared" si="161"/>
        <v/>
      </c>
      <c r="BT276" s="36" t="str">
        <f t="shared" si="162"/>
        <v/>
      </c>
      <c r="BU276" s="36" t="str">
        <f t="shared" si="163"/>
        <v/>
      </c>
      <c r="BV276" s="55"/>
      <c r="BW276" s="36" t="str">
        <f t="shared" si="164"/>
        <v/>
      </c>
      <c r="BX276" s="36" t="str">
        <f t="shared" si="165"/>
        <v/>
      </c>
      <c r="BY276" s="31"/>
      <c r="BZ276" s="38"/>
      <c r="CB276" s="120" t="e">
        <f t="shared" ca="1" si="134"/>
        <v>#VALUE!</v>
      </c>
      <c r="CC276" s="120" t="e">
        <f t="shared" ca="1" si="135"/>
        <v>#VALUE!</v>
      </c>
    </row>
    <row r="277" spans="1:81" s="10" customFormat="1" ht="25.15" customHeight="1" x14ac:dyDescent="0.2">
      <c r="A277" s="52" t="str">
        <f t="shared" si="166"/>
        <v/>
      </c>
      <c r="B277" s="157" t="e">
        <f t="shared" ca="1" si="136"/>
        <v>#VALUE!</v>
      </c>
      <c r="C277" s="157" t="e">
        <f t="shared" ca="1" si="137"/>
        <v>#VALUE!</v>
      </c>
      <c r="D277" s="29"/>
      <c r="E277" s="155" t="str">
        <f ca="1">IFERROR(INDIRECT(ADDRESS(MATCH(D277,CatModules!C:C,0),2,1,1,"CatModules")),"")</f>
        <v/>
      </c>
      <c r="F277" s="96"/>
      <c r="G277" s="156" t="str">
        <f ca="1">IFERROR(INDIRECT(ADDRESS(MATCH(CONCATENATE(E277,"-",F277),CatInt!K:K,0),3,1,1,"CatInt")),"")</f>
        <v/>
      </c>
      <c r="H277" s="45" t="str">
        <f>IF(F277="","",VLOOKUP(F277,#REF!,2,FALSE))</f>
        <v/>
      </c>
      <c r="I277" s="29"/>
      <c r="J277" s="155" t="e">
        <f t="shared" si="138"/>
        <v>#VALUE!</v>
      </c>
      <c r="K277" s="155" t="e">
        <f t="shared" si="139"/>
        <v>#VALUE!</v>
      </c>
      <c r="L277" s="153"/>
      <c r="M277" s="126"/>
      <c r="N277" s="151" t="e">
        <f ca="1">VLOOKUP(M277,CatProd!B:G,6,FALSE)</f>
        <v>#N/A</v>
      </c>
      <c r="O277" s="127"/>
      <c r="P277" s="175" t="e">
        <f ca="1">VLOOKUP(CONCATENATE(N277,"-",O277),CatProdSpec!H:I,2,FALSE)</f>
        <v>#N/A</v>
      </c>
      <c r="Q277" s="30"/>
      <c r="R277" s="149" t="str">
        <f>IFERROR(VLOOKUP(Q277,Setup!D$16:E$25,2,FALSE),"")</f>
        <v/>
      </c>
      <c r="S277" s="51" t="str">
        <f ca="1">IFERROR(IF(OR(I277="",VLOOKUP(I277,CatCostInp!$E$2:$K$88,7,FALSE)=0),"",VLOOKUP(I277,CatCostInp!$E$2:$K$88,7,FALSE)),"")</f>
        <v/>
      </c>
      <c r="T277" s="4" t="e">
        <f>VLOOKUP(U277,#REF!,2,FALSE)</f>
        <v>#REF!</v>
      </c>
      <c r="U277" s="30"/>
      <c r="V277" s="1" t="str">
        <f ca="1">IF(U277=Setup!$C$10,"Grant",IF(Pharmaceuticals!U277=Setup!$C$11,"Local",IF(Pharmaceuticals!U277=Setup!$C$12,"Other","")))</f>
        <v/>
      </c>
      <c r="W277" s="34"/>
      <c r="X277" s="148"/>
      <c r="Y277" s="34"/>
      <c r="Z277" s="36" t="str">
        <f t="shared" si="140"/>
        <v/>
      </c>
      <c r="AA277" s="35"/>
      <c r="AB277" s="32" t="str">
        <f t="shared" si="141"/>
        <v/>
      </c>
      <c r="AC277" s="34"/>
      <c r="AD277" s="32" t="str">
        <f t="shared" si="142"/>
        <v/>
      </c>
      <c r="AE277" s="34"/>
      <c r="AF277" s="36" t="str">
        <f t="shared" si="143"/>
        <v/>
      </c>
      <c r="AG277" s="36" t="str">
        <f t="shared" si="144"/>
        <v/>
      </c>
      <c r="AH277" s="36" t="str">
        <f t="shared" si="145"/>
        <v/>
      </c>
      <c r="AI277" s="55"/>
      <c r="AJ277" s="37"/>
      <c r="AK277" s="148"/>
      <c r="AL277" s="34"/>
      <c r="AM277" s="32" t="str">
        <f t="shared" si="146"/>
        <v/>
      </c>
      <c r="AN277" s="35"/>
      <c r="AO277" s="32" t="str">
        <f t="shared" si="147"/>
        <v/>
      </c>
      <c r="AP277" s="35"/>
      <c r="AQ277" s="32" t="str">
        <f t="shared" si="148"/>
        <v/>
      </c>
      <c r="AR277" s="34"/>
      <c r="AS277" s="36" t="str">
        <f t="shared" si="149"/>
        <v/>
      </c>
      <c r="AT277" s="36" t="str">
        <f t="shared" si="150"/>
        <v/>
      </c>
      <c r="AU277" s="36" t="str">
        <f t="shared" si="151"/>
        <v/>
      </c>
      <c r="AV277" s="55"/>
      <c r="AW277" s="34"/>
      <c r="AX277" s="148"/>
      <c r="AY277" s="34"/>
      <c r="AZ277" s="32" t="str">
        <f t="shared" si="152"/>
        <v/>
      </c>
      <c r="BA277" s="34"/>
      <c r="BB277" s="32" t="str">
        <f t="shared" si="153"/>
        <v/>
      </c>
      <c r="BC277" s="34"/>
      <c r="BD277" s="32" t="str">
        <f t="shared" si="154"/>
        <v/>
      </c>
      <c r="BE277" s="34"/>
      <c r="BF277" s="36" t="str">
        <f t="shared" si="155"/>
        <v/>
      </c>
      <c r="BG277" s="36" t="str">
        <f t="shared" si="156"/>
        <v/>
      </c>
      <c r="BH277" s="36" t="str">
        <f t="shared" si="157"/>
        <v/>
      </c>
      <c r="BI277" s="55"/>
      <c r="BJ277" s="34"/>
      <c r="BK277" s="148"/>
      <c r="BL277" s="34"/>
      <c r="BM277" s="32" t="str">
        <f t="shared" si="158"/>
        <v/>
      </c>
      <c r="BN277" s="34"/>
      <c r="BO277" s="32" t="str">
        <f t="shared" si="159"/>
        <v/>
      </c>
      <c r="BP277" s="34"/>
      <c r="BQ277" s="32" t="str">
        <f t="shared" si="160"/>
        <v/>
      </c>
      <c r="BR277" s="34"/>
      <c r="BS277" s="36" t="str">
        <f t="shared" si="161"/>
        <v/>
      </c>
      <c r="BT277" s="36" t="str">
        <f t="shared" si="162"/>
        <v/>
      </c>
      <c r="BU277" s="36" t="str">
        <f t="shared" si="163"/>
        <v/>
      </c>
      <c r="BV277" s="55"/>
      <c r="BW277" s="36" t="str">
        <f t="shared" si="164"/>
        <v/>
      </c>
      <c r="BX277" s="36" t="str">
        <f t="shared" si="165"/>
        <v/>
      </c>
      <c r="BY277" s="31"/>
      <c r="BZ277" s="38"/>
      <c r="CB277" s="120" t="e">
        <f t="shared" ca="1" si="134"/>
        <v>#VALUE!</v>
      </c>
      <c r="CC277" s="120" t="e">
        <f t="shared" ca="1" si="135"/>
        <v>#VALUE!</v>
      </c>
    </row>
    <row r="278" spans="1:81" s="10" customFormat="1" ht="25.15" customHeight="1" x14ac:dyDescent="0.2">
      <c r="A278" s="52" t="str">
        <f t="shared" si="166"/>
        <v/>
      </c>
      <c r="B278" s="157" t="e">
        <f t="shared" ca="1" si="136"/>
        <v>#VALUE!</v>
      </c>
      <c r="C278" s="157" t="e">
        <f t="shared" ca="1" si="137"/>
        <v>#VALUE!</v>
      </c>
      <c r="D278" s="29"/>
      <c r="E278" s="155" t="str">
        <f ca="1">IFERROR(INDIRECT(ADDRESS(MATCH(D278,CatModules!C:C,0),2,1,1,"CatModules")),"")</f>
        <v/>
      </c>
      <c r="F278" s="96"/>
      <c r="G278" s="156" t="str">
        <f ca="1">IFERROR(INDIRECT(ADDRESS(MATCH(CONCATENATE(E278,"-",F278),CatInt!K:K,0),3,1,1,"CatInt")),"")</f>
        <v/>
      </c>
      <c r="H278" s="45" t="str">
        <f>IF(F278="","",VLOOKUP(F278,#REF!,2,FALSE))</f>
        <v/>
      </c>
      <c r="I278" s="29"/>
      <c r="J278" s="155" t="e">
        <f t="shared" si="138"/>
        <v>#VALUE!</v>
      </c>
      <c r="K278" s="155" t="e">
        <f t="shared" si="139"/>
        <v>#VALUE!</v>
      </c>
      <c r="L278" s="153"/>
      <c r="M278" s="126"/>
      <c r="N278" s="151" t="e">
        <f ca="1">VLOOKUP(M278,CatProd!B:G,6,FALSE)</f>
        <v>#N/A</v>
      </c>
      <c r="O278" s="127"/>
      <c r="P278" s="175" t="e">
        <f ca="1">VLOOKUP(CONCATENATE(N278,"-",O278),CatProdSpec!H:I,2,FALSE)</f>
        <v>#N/A</v>
      </c>
      <c r="Q278" s="30"/>
      <c r="R278" s="149" t="str">
        <f>IFERROR(VLOOKUP(Q278,Setup!D$16:E$25,2,FALSE),"")</f>
        <v/>
      </c>
      <c r="S278" s="51" t="str">
        <f ca="1">IFERROR(IF(OR(I278="",VLOOKUP(I278,CatCostInp!$E$2:$K$88,7,FALSE)=0),"",VLOOKUP(I278,CatCostInp!$E$2:$K$88,7,FALSE)),"")</f>
        <v/>
      </c>
      <c r="T278" s="4" t="e">
        <f>VLOOKUP(U278,#REF!,2,FALSE)</f>
        <v>#REF!</v>
      </c>
      <c r="U278" s="30"/>
      <c r="V278" s="1" t="str">
        <f ca="1">IF(U278=Setup!$C$10,"Grant",IF(Pharmaceuticals!U278=Setup!$C$11,"Local",IF(Pharmaceuticals!U278=Setup!$C$12,"Other","")))</f>
        <v/>
      </c>
      <c r="W278" s="34"/>
      <c r="X278" s="148"/>
      <c r="Y278" s="34"/>
      <c r="Z278" s="36" t="str">
        <f t="shared" si="140"/>
        <v/>
      </c>
      <c r="AA278" s="35"/>
      <c r="AB278" s="32" t="str">
        <f t="shared" si="141"/>
        <v/>
      </c>
      <c r="AC278" s="34"/>
      <c r="AD278" s="32" t="str">
        <f t="shared" si="142"/>
        <v/>
      </c>
      <c r="AE278" s="34"/>
      <c r="AF278" s="36" t="str">
        <f t="shared" si="143"/>
        <v/>
      </c>
      <c r="AG278" s="36" t="str">
        <f t="shared" si="144"/>
        <v/>
      </c>
      <c r="AH278" s="36" t="str">
        <f t="shared" si="145"/>
        <v/>
      </c>
      <c r="AI278" s="55"/>
      <c r="AJ278" s="37"/>
      <c r="AK278" s="148"/>
      <c r="AL278" s="34"/>
      <c r="AM278" s="32" t="str">
        <f t="shared" si="146"/>
        <v/>
      </c>
      <c r="AN278" s="35"/>
      <c r="AO278" s="32" t="str">
        <f t="shared" si="147"/>
        <v/>
      </c>
      <c r="AP278" s="35"/>
      <c r="AQ278" s="32" t="str">
        <f t="shared" si="148"/>
        <v/>
      </c>
      <c r="AR278" s="34"/>
      <c r="AS278" s="36" t="str">
        <f t="shared" si="149"/>
        <v/>
      </c>
      <c r="AT278" s="36" t="str">
        <f t="shared" si="150"/>
        <v/>
      </c>
      <c r="AU278" s="36" t="str">
        <f t="shared" si="151"/>
        <v/>
      </c>
      <c r="AV278" s="55"/>
      <c r="AW278" s="34"/>
      <c r="AX278" s="148"/>
      <c r="AY278" s="34"/>
      <c r="AZ278" s="32" t="str">
        <f t="shared" si="152"/>
        <v/>
      </c>
      <c r="BA278" s="34"/>
      <c r="BB278" s="32" t="str">
        <f t="shared" si="153"/>
        <v/>
      </c>
      <c r="BC278" s="34"/>
      <c r="BD278" s="32" t="str">
        <f t="shared" si="154"/>
        <v/>
      </c>
      <c r="BE278" s="34"/>
      <c r="BF278" s="36" t="str">
        <f t="shared" si="155"/>
        <v/>
      </c>
      <c r="BG278" s="36" t="str">
        <f t="shared" si="156"/>
        <v/>
      </c>
      <c r="BH278" s="36" t="str">
        <f t="shared" si="157"/>
        <v/>
      </c>
      <c r="BI278" s="55"/>
      <c r="BJ278" s="34"/>
      <c r="BK278" s="148"/>
      <c r="BL278" s="34"/>
      <c r="BM278" s="32" t="str">
        <f t="shared" si="158"/>
        <v/>
      </c>
      <c r="BN278" s="34"/>
      <c r="BO278" s="32" t="str">
        <f t="shared" si="159"/>
        <v/>
      </c>
      <c r="BP278" s="34"/>
      <c r="BQ278" s="32" t="str">
        <f t="shared" si="160"/>
        <v/>
      </c>
      <c r="BR278" s="34"/>
      <c r="BS278" s="36" t="str">
        <f t="shared" si="161"/>
        <v/>
      </c>
      <c r="BT278" s="36" t="str">
        <f t="shared" si="162"/>
        <v/>
      </c>
      <c r="BU278" s="36" t="str">
        <f t="shared" si="163"/>
        <v/>
      </c>
      <c r="BV278" s="55"/>
      <c r="BW278" s="36" t="str">
        <f t="shared" si="164"/>
        <v/>
      </c>
      <c r="BX278" s="36" t="str">
        <f t="shared" si="165"/>
        <v/>
      </c>
      <c r="BY278" s="31"/>
      <c r="BZ278" s="38"/>
      <c r="CB278" s="120" t="e">
        <f t="shared" ca="1" si="134"/>
        <v>#VALUE!</v>
      </c>
      <c r="CC278" s="120" t="e">
        <f t="shared" ca="1" si="135"/>
        <v>#VALUE!</v>
      </c>
    </row>
    <row r="279" spans="1:81" s="10" customFormat="1" ht="25.15" customHeight="1" x14ac:dyDescent="0.2">
      <c r="A279" s="52" t="str">
        <f t="shared" si="166"/>
        <v/>
      </c>
      <c r="B279" s="157" t="e">
        <f t="shared" ca="1" si="136"/>
        <v>#VALUE!</v>
      </c>
      <c r="C279" s="157" t="e">
        <f t="shared" ca="1" si="137"/>
        <v>#VALUE!</v>
      </c>
      <c r="D279" s="29"/>
      <c r="E279" s="155" t="str">
        <f ca="1">IFERROR(INDIRECT(ADDRESS(MATCH(D279,CatModules!C:C,0),2,1,1,"CatModules")),"")</f>
        <v/>
      </c>
      <c r="F279" s="96"/>
      <c r="G279" s="156" t="str">
        <f ca="1">IFERROR(INDIRECT(ADDRESS(MATCH(CONCATENATE(E279,"-",F279),CatInt!K:K,0),3,1,1,"CatInt")),"")</f>
        <v/>
      </c>
      <c r="H279" s="45" t="str">
        <f>IF(F279="","",VLOOKUP(F279,#REF!,2,FALSE))</f>
        <v/>
      </c>
      <c r="I279" s="29"/>
      <c r="J279" s="155" t="e">
        <f t="shared" si="138"/>
        <v>#VALUE!</v>
      </c>
      <c r="K279" s="155" t="e">
        <f t="shared" si="139"/>
        <v>#VALUE!</v>
      </c>
      <c r="L279" s="153"/>
      <c r="M279" s="126"/>
      <c r="N279" s="151" t="e">
        <f ca="1">VLOOKUP(M279,CatProd!B:G,6,FALSE)</f>
        <v>#N/A</v>
      </c>
      <c r="O279" s="127"/>
      <c r="P279" s="175" t="e">
        <f ca="1">VLOOKUP(CONCATENATE(N279,"-",O279),CatProdSpec!H:I,2,FALSE)</f>
        <v>#N/A</v>
      </c>
      <c r="Q279" s="30"/>
      <c r="R279" s="149" t="str">
        <f>IFERROR(VLOOKUP(Q279,Setup!D$16:E$25,2,FALSE),"")</f>
        <v/>
      </c>
      <c r="S279" s="51" t="str">
        <f ca="1">IFERROR(IF(OR(I279="",VLOOKUP(I279,CatCostInp!$E$2:$K$88,7,FALSE)=0),"",VLOOKUP(I279,CatCostInp!$E$2:$K$88,7,FALSE)),"")</f>
        <v/>
      </c>
      <c r="T279" s="4" t="e">
        <f>VLOOKUP(U279,#REF!,2,FALSE)</f>
        <v>#REF!</v>
      </c>
      <c r="U279" s="30"/>
      <c r="V279" s="1" t="str">
        <f ca="1">IF(U279=Setup!$C$10,"Grant",IF(Pharmaceuticals!U279=Setup!$C$11,"Local",IF(Pharmaceuticals!U279=Setup!$C$12,"Other","")))</f>
        <v/>
      </c>
      <c r="W279" s="34"/>
      <c r="X279" s="148"/>
      <c r="Y279" s="34"/>
      <c r="Z279" s="36" t="str">
        <f t="shared" si="140"/>
        <v/>
      </c>
      <c r="AA279" s="35"/>
      <c r="AB279" s="32" t="str">
        <f t="shared" si="141"/>
        <v/>
      </c>
      <c r="AC279" s="34"/>
      <c r="AD279" s="32" t="str">
        <f t="shared" si="142"/>
        <v/>
      </c>
      <c r="AE279" s="34"/>
      <c r="AF279" s="36" t="str">
        <f t="shared" si="143"/>
        <v/>
      </c>
      <c r="AG279" s="36" t="str">
        <f t="shared" si="144"/>
        <v/>
      </c>
      <c r="AH279" s="36" t="str">
        <f t="shared" si="145"/>
        <v/>
      </c>
      <c r="AI279" s="55"/>
      <c r="AJ279" s="37"/>
      <c r="AK279" s="148"/>
      <c r="AL279" s="34"/>
      <c r="AM279" s="32" t="str">
        <f t="shared" si="146"/>
        <v/>
      </c>
      <c r="AN279" s="35"/>
      <c r="AO279" s="32" t="str">
        <f t="shared" si="147"/>
        <v/>
      </c>
      <c r="AP279" s="35"/>
      <c r="AQ279" s="32" t="str">
        <f t="shared" si="148"/>
        <v/>
      </c>
      <c r="AR279" s="34"/>
      <c r="AS279" s="36" t="str">
        <f t="shared" si="149"/>
        <v/>
      </c>
      <c r="AT279" s="36" t="str">
        <f t="shared" si="150"/>
        <v/>
      </c>
      <c r="AU279" s="36" t="str">
        <f t="shared" si="151"/>
        <v/>
      </c>
      <c r="AV279" s="55"/>
      <c r="AW279" s="34"/>
      <c r="AX279" s="148"/>
      <c r="AY279" s="34"/>
      <c r="AZ279" s="32" t="str">
        <f t="shared" si="152"/>
        <v/>
      </c>
      <c r="BA279" s="34"/>
      <c r="BB279" s="32" t="str">
        <f t="shared" si="153"/>
        <v/>
      </c>
      <c r="BC279" s="34"/>
      <c r="BD279" s="32" t="str">
        <f t="shared" si="154"/>
        <v/>
      </c>
      <c r="BE279" s="34"/>
      <c r="BF279" s="36" t="str">
        <f t="shared" si="155"/>
        <v/>
      </c>
      <c r="BG279" s="36" t="str">
        <f t="shared" si="156"/>
        <v/>
      </c>
      <c r="BH279" s="36" t="str">
        <f t="shared" si="157"/>
        <v/>
      </c>
      <c r="BI279" s="55"/>
      <c r="BJ279" s="34"/>
      <c r="BK279" s="148"/>
      <c r="BL279" s="34"/>
      <c r="BM279" s="32" t="str">
        <f t="shared" si="158"/>
        <v/>
      </c>
      <c r="BN279" s="34"/>
      <c r="BO279" s="32" t="str">
        <f t="shared" si="159"/>
        <v/>
      </c>
      <c r="BP279" s="34"/>
      <c r="BQ279" s="32" t="str">
        <f t="shared" si="160"/>
        <v/>
      </c>
      <c r="BR279" s="34"/>
      <c r="BS279" s="36" t="str">
        <f t="shared" si="161"/>
        <v/>
      </c>
      <c r="BT279" s="36" t="str">
        <f t="shared" si="162"/>
        <v/>
      </c>
      <c r="BU279" s="36" t="str">
        <f t="shared" si="163"/>
        <v/>
      </c>
      <c r="BV279" s="55"/>
      <c r="BW279" s="36" t="str">
        <f t="shared" si="164"/>
        <v/>
      </c>
      <c r="BX279" s="36" t="str">
        <f t="shared" si="165"/>
        <v/>
      </c>
      <c r="BY279" s="31"/>
      <c r="BZ279" s="38"/>
      <c r="CB279" s="120" t="e">
        <f t="shared" ca="1" si="134"/>
        <v>#VALUE!</v>
      </c>
      <c r="CC279" s="120" t="e">
        <f t="shared" ca="1" si="135"/>
        <v>#VALUE!</v>
      </c>
    </row>
    <row r="280" spans="1:81" s="10" customFormat="1" ht="25.15" customHeight="1" x14ac:dyDescent="0.2">
      <c r="A280" s="52" t="str">
        <f t="shared" si="166"/>
        <v/>
      </c>
      <c r="B280" s="157" t="e">
        <f t="shared" ca="1" si="136"/>
        <v>#VALUE!</v>
      </c>
      <c r="C280" s="157" t="e">
        <f t="shared" ca="1" si="137"/>
        <v>#VALUE!</v>
      </c>
      <c r="D280" s="29"/>
      <c r="E280" s="155" t="str">
        <f ca="1">IFERROR(INDIRECT(ADDRESS(MATCH(D280,CatModules!C:C,0),2,1,1,"CatModules")),"")</f>
        <v/>
      </c>
      <c r="F280" s="96"/>
      <c r="G280" s="156" t="str">
        <f ca="1">IFERROR(INDIRECT(ADDRESS(MATCH(CONCATENATE(E280,"-",F280),CatInt!K:K,0),3,1,1,"CatInt")),"")</f>
        <v/>
      </c>
      <c r="H280" s="45" t="str">
        <f>IF(F280="","",VLOOKUP(F280,#REF!,2,FALSE))</f>
        <v/>
      </c>
      <c r="I280" s="29"/>
      <c r="J280" s="155" t="e">
        <f t="shared" si="138"/>
        <v>#VALUE!</v>
      </c>
      <c r="K280" s="155" t="e">
        <f t="shared" si="139"/>
        <v>#VALUE!</v>
      </c>
      <c r="L280" s="153"/>
      <c r="M280" s="126"/>
      <c r="N280" s="151" t="e">
        <f ca="1">VLOOKUP(M280,CatProd!B:G,6,FALSE)</f>
        <v>#N/A</v>
      </c>
      <c r="O280" s="127"/>
      <c r="P280" s="175" t="e">
        <f ca="1">VLOOKUP(CONCATENATE(N280,"-",O280),CatProdSpec!H:I,2,FALSE)</f>
        <v>#N/A</v>
      </c>
      <c r="Q280" s="30"/>
      <c r="R280" s="149" t="str">
        <f>IFERROR(VLOOKUP(Q280,Setup!D$16:E$25,2,FALSE),"")</f>
        <v/>
      </c>
      <c r="S280" s="51" t="str">
        <f ca="1">IFERROR(IF(OR(I280="",VLOOKUP(I280,CatCostInp!$E$2:$K$88,7,FALSE)=0),"",VLOOKUP(I280,CatCostInp!$E$2:$K$88,7,FALSE)),"")</f>
        <v/>
      </c>
      <c r="T280" s="4" t="e">
        <f>VLOOKUP(U280,#REF!,2,FALSE)</f>
        <v>#REF!</v>
      </c>
      <c r="U280" s="30"/>
      <c r="V280" s="1" t="str">
        <f ca="1">IF(U280=Setup!$C$10,"Grant",IF(Pharmaceuticals!U280=Setup!$C$11,"Local",IF(Pharmaceuticals!U280=Setup!$C$12,"Other","")))</f>
        <v/>
      </c>
      <c r="W280" s="34"/>
      <c r="X280" s="148"/>
      <c r="Y280" s="34"/>
      <c r="Z280" s="36" t="str">
        <f t="shared" si="140"/>
        <v/>
      </c>
      <c r="AA280" s="35"/>
      <c r="AB280" s="32" t="str">
        <f t="shared" si="141"/>
        <v/>
      </c>
      <c r="AC280" s="34"/>
      <c r="AD280" s="32" t="str">
        <f t="shared" si="142"/>
        <v/>
      </c>
      <c r="AE280" s="34"/>
      <c r="AF280" s="36" t="str">
        <f t="shared" si="143"/>
        <v/>
      </c>
      <c r="AG280" s="36" t="str">
        <f t="shared" si="144"/>
        <v/>
      </c>
      <c r="AH280" s="36" t="str">
        <f t="shared" si="145"/>
        <v/>
      </c>
      <c r="AI280" s="55"/>
      <c r="AJ280" s="37"/>
      <c r="AK280" s="148"/>
      <c r="AL280" s="34"/>
      <c r="AM280" s="32" t="str">
        <f t="shared" si="146"/>
        <v/>
      </c>
      <c r="AN280" s="35"/>
      <c r="AO280" s="32" t="str">
        <f t="shared" si="147"/>
        <v/>
      </c>
      <c r="AP280" s="35"/>
      <c r="AQ280" s="32" t="str">
        <f t="shared" si="148"/>
        <v/>
      </c>
      <c r="AR280" s="34"/>
      <c r="AS280" s="36" t="str">
        <f t="shared" si="149"/>
        <v/>
      </c>
      <c r="AT280" s="36" t="str">
        <f t="shared" si="150"/>
        <v/>
      </c>
      <c r="AU280" s="36" t="str">
        <f t="shared" si="151"/>
        <v/>
      </c>
      <c r="AV280" s="55"/>
      <c r="AW280" s="34"/>
      <c r="AX280" s="148"/>
      <c r="AY280" s="34"/>
      <c r="AZ280" s="32" t="str">
        <f t="shared" si="152"/>
        <v/>
      </c>
      <c r="BA280" s="34"/>
      <c r="BB280" s="32" t="str">
        <f t="shared" si="153"/>
        <v/>
      </c>
      <c r="BC280" s="34"/>
      <c r="BD280" s="32" t="str">
        <f t="shared" si="154"/>
        <v/>
      </c>
      <c r="BE280" s="34"/>
      <c r="BF280" s="36" t="str">
        <f t="shared" si="155"/>
        <v/>
      </c>
      <c r="BG280" s="36" t="str">
        <f t="shared" si="156"/>
        <v/>
      </c>
      <c r="BH280" s="36" t="str">
        <f t="shared" si="157"/>
        <v/>
      </c>
      <c r="BI280" s="55"/>
      <c r="BJ280" s="34"/>
      <c r="BK280" s="148"/>
      <c r="BL280" s="34"/>
      <c r="BM280" s="32" t="str">
        <f t="shared" si="158"/>
        <v/>
      </c>
      <c r="BN280" s="34"/>
      <c r="BO280" s="32" t="str">
        <f t="shared" si="159"/>
        <v/>
      </c>
      <c r="BP280" s="34"/>
      <c r="BQ280" s="32" t="str">
        <f t="shared" si="160"/>
        <v/>
      </c>
      <c r="BR280" s="34"/>
      <c r="BS280" s="36" t="str">
        <f t="shared" si="161"/>
        <v/>
      </c>
      <c r="BT280" s="36" t="str">
        <f t="shared" si="162"/>
        <v/>
      </c>
      <c r="BU280" s="36" t="str">
        <f t="shared" si="163"/>
        <v/>
      </c>
      <c r="BV280" s="55"/>
      <c r="BW280" s="36" t="str">
        <f t="shared" si="164"/>
        <v/>
      </c>
      <c r="BX280" s="36" t="str">
        <f t="shared" si="165"/>
        <v/>
      </c>
      <c r="BY280" s="31"/>
      <c r="BZ280" s="38"/>
      <c r="CB280" s="120" t="e">
        <f t="shared" ca="1" si="134"/>
        <v>#VALUE!</v>
      </c>
      <c r="CC280" s="120" t="e">
        <f t="shared" ca="1" si="135"/>
        <v>#VALUE!</v>
      </c>
    </row>
    <row r="281" spans="1:81" s="10" customFormat="1" ht="25.15" customHeight="1" x14ac:dyDescent="0.2">
      <c r="A281" s="52" t="str">
        <f t="shared" si="166"/>
        <v/>
      </c>
      <c r="B281" s="157" t="e">
        <f t="shared" ca="1" si="136"/>
        <v>#VALUE!</v>
      </c>
      <c r="C281" s="157" t="e">
        <f t="shared" ca="1" si="137"/>
        <v>#VALUE!</v>
      </c>
      <c r="D281" s="29"/>
      <c r="E281" s="155" t="str">
        <f ca="1">IFERROR(INDIRECT(ADDRESS(MATCH(D281,CatModules!C:C,0),2,1,1,"CatModules")),"")</f>
        <v/>
      </c>
      <c r="F281" s="96"/>
      <c r="G281" s="156" t="str">
        <f ca="1">IFERROR(INDIRECT(ADDRESS(MATCH(CONCATENATE(E281,"-",F281),CatInt!K:K,0),3,1,1,"CatInt")),"")</f>
        <v/>
      </c>
      <c r="H281" s="45" t="str">
        <f>IF(F281="","",VLOOKUP(F281,#REF!,2,FALSE))</f>
        <v/>
      </c>
      <c r="I281" s="29"/>
      <c r="J281" s="155" t="e">
        <f t="shared" si="138"/>
        <v>#VALUE!</v>
      </c>
      <c r="K281" s="155" t="e">
        <f t="shared" si="139"/>
        <v>#VALUE!</v>
      </c>
      <c r="L281" s="153"/>
      <c r="M281" s="126"/>
      <c r="N281" s="151" t="e">
        <f ca="1">VLOOKUP(M281,CatProd!B:G,6,FALSE)</f>
        <v>#N/A</v>
      </c>
      <c r="O281" s="127"/>
      <c r="P281" s="175" t="e">
        <f ca="1">VLOOKUP(CONCATENATE(N281,"-",O281),CatProdSpec!H:I,2,FALSE)</f>
        <v>#N/A</v>
      </c>
      <c r="Q281" s="30"/>
      <c r="R281" s="149" t="str">
        <f>IFERROR(VLOOKUP(Q281,Setup!D$16:E$25,2,FALSE),"")</f>
        <v/>
      </c>
      <c r="S281" s="51" t="str">
        <f ca="1">IFERROR(IF(OR(I281="",VLOOKUP(I281,CatCostInp!$E$2:$K$88,7,FALSE)=0),"",VLOOKUP(I281,CatCostInp!$E$2:$K$88,7,FALSE)),"")</f>
        <v/>
      </c>
      <c r="T281" s="4" t="e">
        <f>VLOOKUP(U281,#REF!,2,FALSE)</f>
        <v>#REF!</v>
      </c>
      <c r="U281" s="30"/>
      <c r="V281" s="1" t="str">
        <f ca="1">IF(U281=Setup!$C$10,"Grant",IF(Pharmaceuticals!U281=Setup!$C$11,"Local",IF(Pharmaceuticals!U281=Setup!$C$12,"Other","")))</f>
        <v/>
      </c>
      <c r="W281" s="34"/>
      <c r="X281" s="148"/>
      <c r="Y281" s="34"/>
      <c r="Z281" s="36" t="str">
        <f t="shared" si="140"/>
        <v/>
      </c>
      <c r="AA281" s="35"/>
      <c r="AB281" s="32" t="str">
        <f t="shared" si="141"/>
        <v/>
      </c>
      <c r="AC281" s="34"/>
      <c r="AD281" s="32" t="str">
        <f t="shared" si="142"/>
        <v/>
      </c>
      <c r="AE281" s="34"/>
      <c r="AF281" s="36" t="str">
        <f t="shared" si="143"/>
        <v/>
      </c>
      <c r="AG281" s="36" t="str">
        <f t="shared" si="144"/>
        <v/>
      </c>
      <c r="AH281" s="36" t="str">
        <f t="shared" si="145"/>
        <v/>
      </c>
      <c r="AI281" s="55"/>
      <c r="AJ281" s="37"/>
      <c r="AK281" s="148"/>
      <c r="AL281" s="34"/>
      <c r="AM281" s="32" t="str">
        <f t="shared" si="146"/>
        <v/>
      </c>
      <c r="AN281" s="35"/>
      <c r="AO281" s="32" t="str">
        <f t="shared" si="147"/>
        <v/>
      </c>
      <c r="AP281" s="35"/>
      <c r="AQ281" s="32" t="str">
        <f t="shared" si="148"/>
        <v/>
      </c>
      <c r="AR281" s="34"/>
      <c r="AS281" s="36" t="str">
        <f t="shared" si="149"/>
        <v/>
      </c>
      <c r="AT281" s="36" t="str">
        <f t="shared" si="150"/>
        <v/>
      </c>
      <c r="AU281" s="36" t="str">
        <f t="shared" si="151"/>
        <v/>
      </c>
      <c r="AV281" s="55"/>
      <c r="AW281" s="34"/>
      <c r="AX281" s="148"/>
      <c r="AY281" s="34"/>
      <c r="AZ281" s="32" t="str">
        <f t="shared" si="152"/>
        <v/>
      </c>
      <c r="BA281" s="34"/>
      <c r="BB281" s="32" t="str">
        <f t="shared" si="153"/>
        <v/>
      </c>
      <c r="BC281" s="34"/>
      <c r="BD281" s="32" t="str">
        <f t="shared" si="154"/>
        <v/>
      </c>
      <c r="BE281" s="34"/>
      <c r="BF281" s="36" t="str">
        <f t="shared" si="155"/>
        <v/>
      </c>
      <c r="BG281" s="36" t="str">
        <f t="shared" si="156"/>
        <v/>
      </c>
      <c r="BH281" s="36" t="str">
        <f t="shared" si="157"/>
        <v/>
      </c>
      <c r="BI281" s="55"/>
      <c r="BJ281" s="34"/>
      <c r="BK281" s="148"/>
      <c r="BL281" s="34"/>
      <c r="BM281" s="32" t="str">
        <f t="shared" si="158"/>
        <v/>
      </c>
      <c r="BN281" s="34"/>
      <c r="BO281" s="32" t="str">
        <f t="shared" si="159"/>
        <v/>
      </c>
      <c r="BP281" s="34"/>
      <c r="BQ281" s="32" t="str">
        <f t="shared" si="160"/>
        <v/>
      </c>
      <c r="BR281" s="34"/>
      <c r="BS281" s="36" t="str">
        <f t="shared" si="161"/>
        <v/>
      </c>
      <c r="BT281" s="36" t="str">
        <f t="shared" si="162"/>
        <v/>
      </c>
      <c r="BU281" s="36" t="str">
        <f t="shared" si="163"/>
        <v/>
      </c>
      <c r="BV281" s="55"/>
      <c r="BW281" s="36" t="str">
        <f t="shared" si="164"/>
        <v/>
      </c>
      <c r="BX281" s="36" t="str">
        <f t="shared" si="165"/>
        <v/>
      </c>
      <c r="BY281" s="31"/>
      <c r="BZ281" s="38"/>
      <c r="CB281" s="120" t="e">
        <f t="shared" ca="1" si="134"/>
        <v>#VALUE!</v>
      </c>
      <c r="CC281" s="120" t="e">
        <f t="shared" ca="1" si="135"/>
        <v>#VALUE!</v>
      </c>
    </row>
    <row r="282" spans="1:81" s="10" customFormat="1" ht="25.15" customHeight="1" x14ac:dyDescent="0.2">
      <c r="A282" s="52" t="str">
        <f t="shared" si="166"/>
        <v/>
      </c>
      <c r="B282" s="157" t="e">
        <f t="shared" ca="1" si="136"/>
        <v>#VALUE!</v>
      </c>
      <c r="C282" s="157" t="e">
        <f t="shared" ca="1" si="137"/>
        <v>#VALUE!</v>
      </c>
      <c r="D282" s="29"/>
      <c r="E282" s="155" t="str">
        <f ca="1">IFERROR(INDIRECT(ADDRESS(MATCH(D282,CatModules!C:C,0),2,1,1,"CatModules")),"")</f>
        <v/>
      </c>
      <c r="F282" s="96"/>
      <c r="G282" s="156" t="str">
        <f ca="1">IFERROR(INDIRECT(ADDRESS(MATCH(CONCATENATE(E282,"-",F282),CatInt!K:K,0),3,1,1,"CatInt")),"")</f>
        <v/>
      </c>
      <c r="H282" s="45" t="str">
        <f>IF(F282="","",VLOOKUP(F282,#REF!,2,FALSE))</f>
        <v/>
      </c>
      <c r="I282" s="29"/>
      <c r="J282" s="155" t="e">
        <f t="shared" si="138"/>
        <v>#VALUE!</v>
      </c>
      <c r="K282" s="155" t="e">
        <f t="shared" si="139"/>
        <v>#VALUE!</v>
      </c>
      <c r="L282" s="153"/>
      <c r="M282" s="126"/>
      <c r="N282" s="151" t="e">
        <f ca="1">VLOOKUP(M282,CatProd!B:G,6,FALSE)</f>
        <v>#N/A</v>
      </c>
      <c r="O282" s="127"/>
      <c r="P282" s="175" t="e">
        <f ca="1">VLOOKUP(CONCATENATE(N282,"-",O282),CatProdSpec!H:I,2,FALSE)</f>
        <v>#N/A</v>
      </c>
      <c r="Q282" s="30"/>
      <c r="R282" s="149" t="str">
        <f>IFERROR(VLOOKUP(Q282,Setup!D$16:E$25,2,FALSE),"")</f>
        <v/>
      </c>
      <c r="S282" s="51" t="str">
        <f ca="1">IFERROR(IF(OR(I282="",VLOOKUP(I282,CatCostInp!$E$2:$K$88,7,FALSE)=0),"",VLOOKUP(I282,CatCostInp!$E$2:$K$88,7,FALSE)),"")</f>
        <v/>
      </c>
      <c r="T282" s="4" t="e">
        <f>VLOOKUP(U282,#REF!,2,FALSE)</f>
        <v>#REF!</v>
      </c>
      <c r="U282" s="30"/>
      <c r="V282" s="1" t="str">
        <f ca="1">IF(U282=Setup!$C$10,"Grant",IF(Pharmaceuticals!U282=Setup!$C$11,"Local",IF(Pharmaceuticals!U282=Setup!$C$12,"Other","")))</f>
        <v/>
      </c>
      <c r="W282" s="34"/>
      <c r="X282" s="148"/>
      <c r="Y282" s="34"/>
      <c r="Z282" s="36" t="str">
        <f t="shared" si="140"/>
        <v/>
      </c>
      <c r="AA282" s="35"/>
      <c r="AB282" s="32" t="str">
        <f t="shared" si="141"/>
        <v/>
      </c>
      <c r="AC282" s="34"/>
      <c r="AD282" s="32" t="str">
        <f t="shared" si="142"/>
        <v/>
      </c>
      <c r="AE282" s="34"/>
      <c r="AF282" s="36" t="str">
        <f t="shared" si="143"/>
        <v/>
      </c>
      <c r="AG282" s="36" t="str">
        <f t="shared" si="144"/>
        <v/>
      </c>
      <c r="AH282" s="36" t="str">
        <f t="shared" si="145"/>
        <v/>
      </c>
      <c r="AI282" s="55"/>
      <c r="AJ282" s="37"/>
      <c r="AK282" s="148"/>
      <c r="AL282" s="34"/>
      <c r="AM282" s="32" t="str">
        <f t="shared" si="146"/>
        <v/>
      </c>
      <c r="AN282" s="35"/>
      <c r="AO282" s="32" t="str">
        <f t="shared" si="147"/>
        <v/>
      </c>
      <c r="AP282" s="35"/>
      <c r="AQ282" s="32" t="str">
        <f t="shared" si="148"/>
        <v/>
      </c>
      <c r="AR282" s="34"/>
      <c r="AS282" s="36" t="str">
        <f t="shared" si="149"/>
        <v/>
      </c>
      <c r="AT282" s="36" t="str">
        <f t="shared" si="150"/>
        <v/>
      </c>
      <c r="AU282" s="36" t="str">
        <f t="shared" si="151"/>
        <v/>
      </c>
      <c r="AV282" s="55"/>
      <c r="AW282" s="34"/>
      <c r="AX282" s="148"/>
      <c r="AY282" s="34"/>
      <c r="AZ282" s="32" t="str">
        <f t="shared" si="152"/>
        <v/>
      </c>
      <c r="BA282" s="34"/>
      <c r="BB282" s="32" t="str">
        <f t="shared" si="153"/>
        <v/>
      </c>
      <c r="BC282" s="34"/>
      <c r="BD282" s="32" t="str">
        <f t="shared" si="154"/>
        <v/>
      </c>
      <c r="BE282" s="34"/>
      <c r="BF282" s="36" t="str">
        <f t="shared" si="155"/>
        <v/>
      </c>
      <c r="BG282" s="36" t="str">
        <f t="shared" si="156"/>
        <v/>
      </c>
      <c r="BH282" s="36" t="str">
        <f t="shared" si="157"/>
        <v/>
      </c>
      <c r="BI282" s="55"/>
      <c r="BJ282" s="34"/>
      <c r="BK282" s="148"/>
      <c r="BL282" s="34"/>
      <c r="BM282" s="32" t="str">
        <f t="shared" si="158"/>
        <v/>
      </c>
      <c r="BN282" s="34"/>
      <c r="BO282" s="32" t="str">
        <f t="shared" si="159"/>
        <v/>
      </c>
      <c r="BP282" s="34"/>
      <c r="BQ282" s="32" t="str">
        <f t="shared" si="160"/>
        <v/>
      </c>
      <c r="BR282" s="34"/>
      <c r="BS282" s="36" t="str">
        <f t="shared" si="161"/>
        <v/>
      </c>
      <c r="BT282" s="36" t="str">
        <f t="shared" si="162"/>
        <v/>
      </c>
      <c r="BU282" s="36" t="str">
        <f t="shared" si="163"/>
        <v/>
      </c>
      <c r="BV282" s="55"/>
      <c r="BW282" s="36" t="str">
        <f t="shared" si="164"/>
        <v/>
      </c>
      <c r="BX282" s="36" t="str">
        <f t="shared" si="165"/>
        <v/>
      </c>
      <c r="BY282" s="31"/>
      <c r="BZ282" s="38"/>
      <c r="CB282" s="120" t="e">
        <f t="shared" ca="1" si="134"/>
        <v>#VALUE!</v>
      </c>
      <c r="CC282" s="120" t="e">
        <f t="shared" ca="1" si="135"/>
        <v>#VALUE!</v>
      </c>
    </row>
    <row r="283" spans="1:81" s="10" customFormat="1" ht="25.15" customHeight="1" x14ac:dyDescent="0.2">
      <c r="A283" s="52" t="str">
        <f t="shared" si="166"/>
        <v/>
      </c>
      <c r="B283" s="157" t="e">
        <f t="shared" ca="1" si="136"/>
        <v>#VALUE!</v>
      </c>
      <c r="C283" s="157" t="e">
        <f t="shared" ca="1" si="137"/>
        <v>#VALUE!</v>
      </c>
      <c r="D283" s="29"/>
      <c r="E283" s="155" t="str">
        <f ca="1">IFERROR(INDIRECT(ADDRESS(MATCH(D283,CatModules!C:C,0),2,1,1,"CatModules")),"")</f>
        <v/>
      </c>
      <c r="F283" s="96"/>
      <c r="G283" s="156" t="str">
        <f ca="1">IFERROR(INDIRECT(ADDRESS(MATCH(CONCATENATE(E283,"-",F283),CatInt!K:K,0),3,1,1,"CatInt")),"")</f>
        <v/>
      </c>
      <c r="H283" s="45" t="str">
        <f>IF(F283="","",VLOOKUP(F283,#REF!,2,FALSE))</f>
        <v/>
      </c>
      <c r="I283" s="29"/>
      <c r="J283" s="155" t="e">
        <f t="shared" si="138"/>
        <v>#VALUE!</v>
      </c>
      <c r="K283" s="155" t="e">
        <f t="shared" si="139"/>
        <v>#VALUE!</v>
      </c>
      <c r="L283" s="153"/>
      <c r="M283" s="126"/>
      <c r="N283" s="151" t="e">
        <f ca="1">VLOOKUP(M283,CatProd!B:G,6,FALSE)</f>
        <v>#N/A</v>
      </c>
      <c r="O283" s="127"/>
      <c r="P283" s="175" t="e">
        <f ca="1">VLOOKUP(CONCATENATE(N283,"-",O283),CatProdSpec!H:I,2,FALSE)</f>
        <v>#N/A</v>
      </c>
      <c r="Q283" s="30"/>
      <c r="R283" s="149" t="str">
        <f>IFERROR(VLOOKUP(Q283,Setup!D$16:E$25,2,FALSE),"")</f>
        <v/>
      </c>
      <c r="S283" s="51" t="str">
        <f ca="1">IFERROR(IF(OR(I283="",VLOOKUP(I283,CatCostInp!$E$2:$K$88,7,FALSE)=0),"",VLOOKUP(I283,CatCostInp!$E$2:$K$88,7,FALSE)),"")</f>
        <v/>
      </c>
      <c r="T283" s="4" t="e">
        <f>VLOOKUP(U283,#REF!,2,FALSE)</f>
        <v>#REF!</v>
      </c>
      <c r="U283" s="30"/>
      <c r="V283" s="1" t="str">
        <f ca="1">IF(U283=Setup!$C$10,"Grant",IF(Pharmaceuticals!U283=Setup!$C$11,"Local",IF(Pharmaceuticals!U283=Setup!$C$12,"Other","")))</f>
        <v/>
      </c>
      <c r="W283" s="34"/>
      <c r="X283" s="148"/>
      <c r="Y283" s="34"/>
      <c r="Z283" s="36" t="str">
        <f t="shared" si="140"/>
        <v/>
      </c>
      <c r="AA283" s="35"/>
      <c r="AB283" s="32" t="str">
        <f t="shared" si="141"/>
        <v/>
      </c>
      <c r="AC283" s="34"/>
      <c r="AD283" s="32" t="str">
        <f t="shared" si="142"/>
        <v/>
      </c>
      <c r="AE283" s="34"/>
      <c r="AF283" s="36" t="str">
        <f t="shared" si="143"/>
        <v/>
      </c>
      <c r="AG283" s="36" t="str">
        <f t="shared" si="144"/>
        <v/>
      </c>
      <c r="AH283" s="36" t="str">
        <f t="shared" si="145"/>
        <v/>
      </c>
      <c r="AI283" s="55"/>
      <c r="AJ283" s="37"/>
      <c r="AK283" s="148"/>
      <c r="AL283" s="34"/>
      <c r="AM283" s="32" t="str">
        <f t="shared" si="146"/>
        <v/>
      </c>
      <c r="AN283" s="35"/>
      <c r="AO283" s="32" t="str">
        <f t="shared" si="147"/>
        <v/>
      </c>
      <c r="AP283" s="35"/>
      <c r="AQ283" s="32" t="str">
        <f t="shared" si="148"/>
        <v/>
      </c>
      <c r="AR283" s="34"/>
      <c r="AS283" s="36" t="str">
        <f t="shared" si="149"/>
        <v/>
      </c>
      <c r="AT283" s="36" t="str">
        <f t="shared" si="150"/>
        <v/>
      </c>
      <c r="AU283" s="36" t="str">
        <f t="shared" si="151"/>
        <v/>
      </c>
      <c r="AV283" s="55"/>
      <c r="AW283" s="34"/>
      <c r="AX283" s="148"/>
      <c r="AY283" s="34"/>
      <c r="AZ283" s="32" t="str">
        <f t="shared" si="152"/>
        <v/>
      </c>
      <c r="BA283" s="34"/>
      <c r="BB283" s="32" t="str">
        <f t="shared" si="153"/>
        <v/>
      </c>
      <c r="BC283" s="34"/>
      <c r="BD283" s="32" t="str">
        <f t="shared" si="154"/>
        <v/>
      </c>
      <c r="BE283" s="34"/>
      <c r="BF283" s="36" t="str">
        <f t="shared" si="155"/>
        <v/>
      </c>
      <c r="BG283" s="36" t="str">
        <f t="shared" si="156"/>
        <v/>
      </c>
      <c r="BH283" s="36" t="str">
        <f t="shared" si="157"/>
        <v/>
      </c>
      <c r="BI283" s="55"/>
      <c r="BJ283" s="34"/>
      <c r="BK283" s="148"/>
      <c r="BL283" s="34"/>
      <c r="BM283" s="32" t="str">
        <f t="shared" si="158"/>
        <v/>
      </c>
      <c r="BN283" s="34"/>
      <c r="BO283" s="32" t="str">
        <f t="shared" si="159"/>
        <v/>
      </c>
      <c r="BP283" s="34"/>
      <c r="BQ283" s="32" t="str">
        <f t="shared" si="160"/>
        <v/>
      </c>
      <c r="BR283" s="34"/>
      <c r="BS283" s="36" t="str">
        <f t="shared" si="161"/>
        <v/>
      </c>
      <c r="BT283" s="36" t="str">
        <f t="shared" si="162"/>
        <v/>
      </c>
      <c r="BU283" s="36" t="str">
        <f t="shared" si="163"/>
        <v/>
      </c>
      <c r="BV283" s="55"/>
      <c r="BW283" s="36" t="str">
        <f t="shared" si="164"/>
        <v/>
      </c>
      <c r="BX283" s="36" t="str">
        <f t="shared" si="165"/>
        <v/>
      </c>
      <c r="BY283" s="31"/>
      <c r="BZ283" s="38"/>
      <c r="CB283" s="120" t="e">
        <f t="shared" ca="1" si="134"/>
        <v>#VALUE!</v>
      </c>
      <c r="CC283" s="120" t="e">
        <f t="shared" ca="1" si="135"/>
        <v>#VALUE!</v>
      </c>
    </row>
    <row r="284" spans="1:81" s="10" customFormat="1" ht="25.15" customHeight="1" x14ac:dyDescent="0.2">
      <c r="A284" s="52" t="str">
        <f t="shared" si="166"/>
        <v/>
      </c>
      <c r="B284" s="157" t="e">
        <f t="shared" ca="1" si="136"/>
        <v>#VALUE!</v>
      </c>
      <c r="C284" s="157" t="e">
        <f t="shared" ca="1" si="137"/>
        <v>#VALUE!</v>
      </c>
      <c r="D284" s="29"/>
      <c r="E284" s="155" t="str">
        <f ca="1">IFERROR(INDIRECT(ADDRESS(MATCH(D284,CatModules!C:C,0),2,1,1,"CatModules")),"")</f>
        <v/>
      </c>
      <c r="F284" s="96"/>
      <c r="G284" s="156" t="str">
        <f ca="1">IFERROR(INDIRECT(ADDRESS(MATCH(CONCATENATE(E284,"-",F284),CatInt!K:K,0),3,1,1,"CatInt")),"")</f>
        <v/>
      </c>
      <c r="H284" s="45" t="str">
        <f>IF(F284="","",VLOOKUP(F284,#REF!,2,FALSE))</f>
        <v/>
      </c>
      <c r="I284" s="29"/>
      <c r="J284" s="155" t="e">
        <f t="shared" si="138"/>
        <v>#VALUE!</v>
      </c>
      <c r="K284" s="155" t="e">
        <f t="shared" si="139"/>
        <v>#VALUE!</v>
      </c>
      <c r="L284" s="153"/>
      <c r="M284" s="126"/>
      <c r="N284" s="151" t="e">
        <f ca="1">VLOOKUP(M284,CatProd!B:G,6,FALSE)</f>
        <v>#N/A</v>
      </c>
      <c r="O284" s="127"/>
      <c r="P284" s="175" t="e">
        <f ca="1">VLOOKUP(CONCATENATE(N284,"-",O284),CatProdSpec!H:I,2,FALSE)</f>
        <v>#N/A</v>
      </c>
      <c r="Q284" s="30"/>
      <c r="R284" s="149" t="str">
        <f>IFERROR(VLOOKUP(Q284,Setup!D$16:E$25,2,FALSE),"")</f>
        <v/>
      </c>
      <c r="S284" s="51" t="str">
        <f ca="1">IFERROR(IF(OR(I284="",VLOOKUP(I284,CatCostInp!$E$2:$K$88,7,FALSE)=0),"",VLOOKUP(I284,CatCostInp!$E$2:$K$88,7,FALSE)),"")</f>
        <v/>
      </c>
      <c r="T284" s="4" t="e">
        <f>VLOOKUP(U284,#REF!,2,FALSE)</f>
        <v>#REF!</v>
      </c>
      <c r="U284" s="30"/>
      <c r="V284" s="1" t="str">
        <f ca="1">IF(U284=Setup!$C$10,"Grant",IF(Pharmaceuticals!U284=Setup!$C$11,"Local",IF(Pharmaceuticals!U284=Setup!$C$12,"Other","")))</f>
        <v/>
      </c>
      <c r="W284" s="34"/>
      <c r="X284" s="148"/>
      <c r="Y284" s="34"/>
      <c r="Z284" s="36" t="str">
        <f t="shared" si="140"/>
        <v/>
      </c>
      <c r="AA284" s="35"/>
      <c r="AB284" s="32" t="str">
        <f t="shared" si="141"/>
        <v/>
      </c>
      <c r="AC284" s="34"/>
      <c r="AD284" s="32" t="str">
        <f t="shared" si="142"/>
        <v/>
      </c>
      <c r="AE284" s="34"/>
      <c r="AF284" s="36" t="str">
        <f t="shared" si="143"/>
        <v/>
      </c>
      <c r="AG284" s="36" t="str">
        <f t="shared" si="144"/>
        <v/>
      </c>
      <c r="AH284" s="36" t="str">
        <f t="shared" si="145"/>
        <v/>
      </c>
      <c r="AI284" s="55"/>
      <c r="AJ284" s="37"/>
      <c r="AK284" s="148"/>
      <c r="AL284" s="34"/>
      <c r="AM284" s="32" t="str">
        <f t="shared" si="146"/>
        <v/>
      </c>
      <c r="AN284" s="35"/>
      <c r="AO284" s="32" t="str">
        <f t="shared" si="147"/>
        <v/>
      </c>
      <c r="AP284" s="35"/>
      <c r="AQ284" s="32" t="str">
        <f t="shared" si="148"/>
        <v/>
      </c>
      <c r="AR284" s="34"/>
      <c r="AS284" s="36" t="str">
        <f t="shared" si="149"/>
        <v/>
      </c>
      <c r="AT284" s="36" t="str">
        <f t="shared" si="150"/>
        <v/>
      </c>
      <c r="AU284" s="36" t="str">
        <f t="shared" si="151"/>
        <v/>
      </c>
      <c r="AV284" s="55"/>
      <c r="AW284" s="34"/>
      <c r="AX284" s="148"/>
      <c r="AY284" s="34"/>
      <c r="AZ284" s="32" t="str">
        <f t="shared" si="152"/>
        <v/>
      </c>
      <c r="BA284" s="34"/>
      <c r="BB284" s="32" t="str">
        <f t="shared" si="153"/>
        <v/>
      </c>
      <c r="BC284" s="34"/>
      <c r="BD284" s="32" t="str">
        <f t="shared" si="154"/>
        <v/>
      </c>
      <c r="BE284" s="34"/>
      <c r="BF284" s="36" t="str">
        <f t="shared" si="155"/>
        <v/>
      </c>
      <c r="BG284" s="36" t="str">
        <f t="shared" si="156"/>
        <v/>
      </c>
      <c r="BH284" s="36" t="str">
        <f t="shared" si="157"/>
        <v/>
      </c>
      <c r="BI284" s="55"/>
      <c r="BJ284" s="34"/>
      <c r="BK284" s="148"/>
      <c r="BL284" s="34"/>
      <c r="BM284" s="32" t="str">
        <f t="shared" si="158"/>
        <v/>
      </c>
      <c r="BN284" s="34"/>
      <c r="BO284" s="32" t="str">
        <f t="shared" si="159"/>
        <v/>
      </c>
      <c r="BP284" s="34"/>
      <c r="BQ284" s="32" t="str">
        <f t="shared" si="160"/>
        <v/>
      </c>
      <c r="BR284" s="34"/>
      <c r="BS284" s="36" t="str">
        <f t="shared" si="161"/>
        <v/>
      </c>
      <c r="BT284" s="36" t="str">
        <f t="shared" si="162"/>
        <v/>
      </c>
      <c r="BU284" s="36" t="str">
        <f t="shared" si="163"/>
        <v/>
      </c>
      <c r="BV284" s="55"/>
      <c r="BW284" s="36" t="str">
        <f t="shared" si="164"/>
        <v/>
      </c>
      <c r="BX284" s="36" t="str">
        <f t="shared" si="165"/>
        <v/>
      </c>
      <c r="BY284" s="31"/>
      <c r="BZ284" s="38"/>
      <c r="CB284" s="120" t="e">
        <f t="shared" ca="1" si="134"/>
        <v>#VALUE!</v>
      </c>
      <c r="CC284" s="120" t="e">
        <f t="shared" ca="1" si="135"/>
        <v>#VALUE!</v>
      </c>
    </row>
    <row r="285" spans="1:81" s="10" customFormat="1" ht="25.15" customHeight="1" x14ac:dyDescent="0.2">
      <c r="A285" s="52" t="str">
        <f t="shared" si="166"/>
        <v/>
      </c>
      <c r="B285" s="157" t="e">
        <f t="shared" ca="1" si="136"/>
        <v>#VALUE!</v>
      </c>
      <c r="C285" s="157" t="e">
        <f t="shared" ca="1" si="137"/>
        <v>#VALUE!</v>
      </c>
      <c r="D285" s="29"/>
      <c r="E285" s="155" t="str">
        <f ca="1">IFERROR(INDIRECT(ADDRESS(MATCH(D285,CatModules!C:C,0),2,1,1,"CatModules")),"")</f>
        <v/>
      </c>
      <c r="F285" s="96"/>
      <c r="G285" s="156" t="str">
        <f ca="1">IFERROR(INDIRECT(ADDRESS(MATCH(CONCATENATE(E285,"-",F285),CatInt!K:K,0),3,1,1,"CatInt")),"")</f>
        <v/>
      </c>
      <c r="H285" s="45" t="str">
        <f>IF(F285="","",VLOOKUP(F285,#REF!,2,FALSE))</f>
        <v/>
      </c>
      <c r="I285" s="29"/>
      <c r="J285" s="155" t="e">
        <f t="shared" si="138"/>
        <v>#VALUE!</v>
      </c>
      <c r="K285" s="155" t="e">
        <f t="shared" si="139"/>
        <v>#VALUE!</v>
      </c>
      <c r="L285" s="153"/>
      <c r="M285" s="126"/>
      <c r="N285" s="151" t="e">
        <f ca="1">VLOOKUP(M285,CatProd!B:G,6,FALSE)</f>
        <v>#N/A</v>
      </c>
      <c r="O285" s="127"/>
      <c r="P285" s="175" t="e">
        <f ca="1">VLOOKUP(CONCATENATE(N285,"-",O285),CatProdSpec!H:I,2,FALSE)</f>
        <v>#N/A</v>
      </c>
      <c r="Q285" s="30"/>
      <c r="R285" s="149" t="str">
        <f>IFERROR(VLOOKUP(Q285,Setup!D$16:E$25,2,FALSE),"")</f>
        <v/>
      </c>
      <c r="S285" s="51" t="str">
        <f ca="1">IFERROR(IF(OR(I285="",VLOOKUP(I285,CatCostInp!$E$2:$K$88,7,FALSE)=0),"",VLOOKUP(I285,CatCostInp!$E$2:$K$88,7,FALSE)),"")</f>
        <v/>
      </c>
      <c r="T285" s="4" t="e">
        <f>VLOOKUP(U285,#REF!,2,FALSE)</f>
        <v>#REF!</v>
      </c>
      <c r="U285" s="30"/>
      <c r="V285" s="1" t="str">
        <f ca="1">IF(U285=Setup!$C$10,"Grant",IF(Pharmaceuticals!U285=Setup!$C$11,"Local",IF(Pharmaceuticals!U285=Setup!$C$12,"Other","")))</f>
        <v/>
      </c>
      <c r="W285" s="34"/>
      <c r="X285" s="148"/>
      <c r="Y285" s="34"/>
      <c r="Z285" s="36" t="str">
        <f t="shared" si="140"/>
        <v/>
      </c>
      <c r="AA285" s="35"/>
      <c r="AB285" s="32" t="str">
        <f t="shared" si="141"/>
        <v/>
      </c>
      <c r="AC285" s="34"/>
      <c r="AD285" s="32" t="str">
        <f t="shared" si="142"/>
        <v/>
      </c>
      <c r="AE285" s="34"/>
      <c r="AF285" s="36" t="str">
        <f t="shared" si="143"/>
        <v/>
      </c>
      <c r="AG285" s="36" t="str">
        <f t="shared" si="144"/>
        <v/>
      </c>
      <c r="AH285" s="36" t="str">
        <f t="shared" si="145"/>
        <v/>
      </c>
      <c r="AI285" s="55"/>
      <c r="AJ285" s="37"/>
      <c r="AK285" s="148"/>
      <c r="AL285" s="34"/>
      <c r="AM285" s="32" t="str">
        <f t="shared" si="146"/>
        <v/>
      </c>
      <c r="AN285" s="35"/>
      <c r="AO285" s="32" t="str">
        <f t="shared" si="147"/>
        <v/>
      </c>
      <c r="AP285" s="35"/>
      <c r="AQ285" s="32" t="str">
        <f t="shared" si="148"/>
        <v/>
      </c>
      <c r="AR285" s="34"/>
      <c r="AS285" s="36" t="str">
        <f t="shared" si="149"/>
        <v/>
      </c>
      <c r="AT285" s="36" t="str">
        <f t="shared" si="150"/>
        <v/>
      </c>
      <c r="AU285" s="36" t="str">
        <f t="shared" si="151"/>
        <v/>
      </c>
      <c r="AV285" s="55"/>
      <c r="AW285" s="34"/>
      <c r="AX285" s="148"/>
      <c r="AY285" s="34"/>
      <c r="AZ285" s="32" t="str">
        <f t="shared" si="152"/>
        <v/>
      </c>
      <c r="BA285" s="34"/>
      <c r="BB285" s="32" t="str">
        <f t="shared" si="153"/>
        <v/>
      </c>
      <c r="BC285" s="34"/>
      <c r="BD285" s="32" t="str">
        <f t="shared" si="154"/>
        <v/>
      </c>
      <c r="BE285" s="34"/>
      <c r="BF285" s="36" t="str">
        <f t="shared" si="155"/>
        <v/>
      </c>
      <c r="BG285" s="36" t="str">
        <f t="shared" si="156"/>
        <v/>
      </c>
      <c r="BH285" s="36" t="str">
        <f t="shared" si="157"/>
        <v/>
      </c>
      <c r="BI285" s="55"/>
      <c r="BJ285" s="34"/>
      <c r="BK285" s="148"/>
      <c r="BL285" s="34"/>
      <c r="BM285" s="32" t="str">
        <f t="shared" si="158"/>
        <v/>
      </c>
      <c r="BN285" s="34"/>
      <c r="BO285" s="32" t="str">
        <f t="shared" si="159"/>
        <v/>
      </c>
      <c r="BP285" s="34"/>
      <c r="BQ285" s="32" t="str">
        <f t="shared" si="160"/>
        <v/>
      </c>
      <c r="BR285" s="34"/>
      <c r="BS285" s="36" t="str">
        <f t="shared" si="161"/>
        <v/>
      </c>
      <c r="BT285" s="36" t="str">
        <f t="shared" si="162"/>
        <v/>
      </c>
      <c r="BU285" s="36" t="str">
        <f t="shared" si="163"/>
        <v/>
      </c>
      <c r="BV285" s="55"/>
      <c r="BW285" s="36" t="str">
        <f t="shared" si="164"/>
        <v/>
      </c>
      <c r="BX285" s="36" t="str">
        <f t="shared" si="165"/>
        <v/>
      </c>
      <c r="BY285" s="31"/>
      <c r="BZ285" s="38"/>
      <c r="CB285" s="120" t="e">
        <f t="shared" ca="1" si="134"/>
        <v>#VALUE!</v>
      </c>
      <c r="CC285" s="120" t="e">
        <f t="shared" ca="1" si="135"/>
        <v>#VALUE!</v>
      </c>
    </row>
    <row r="286" spans="1:81" s="10" customFormat="1" ht="25.15" customHeight="1" x14ac:dyDescent="0.2">
      <c r="A286" s="52" t="str">
        <f t="shared" si="166"/>
        <v/>
      </c>
      <c r="B286" s="157" t="e">
        <f t="shared" ca="1" si="136"/>
        <v>#VALUE!</v>
      </c>
      <c r="C286" s="157" t="e">
        <f t="shared" ca="1" si="137"/>
        <v>#VALUE!</v>
      </c>
      <c r="D286" s="29"/>
      <c r="E286" s="155" t="str">
        <f ca="1">IFERROR(INDIRECT(ADDRESS(MATCH(D286,CatModules!C:C,0),2,1,1,"CatModules")),"")</f>
        <v/>
      </c>
      <c r="F286" s="96"/>
      <c r="G286" s="156" t="str">
        <f ca="1">IFERROR(INDIRECT(ADDRESS(MATCH(CONCATENATE(E286,"-",F286),CatInt!K:K,0),3,1,1,"CatInt")),"")</f>
        <v/>
      </c>
      <c r="H286" s="45" t="str">
        <f>IF(F286="","",VLOOKUP(F286,#REF!,2,FALSE))</f>
        <v/>
      </c>
      <c r="I286" s="29"/>
      <c r="J286" s="155" t="e">
        <f t="shared" si="138"/>
        <v>#VALUE!</v>
      </c>
      <c r="K286" s="155" t="e">
        <f t="shared" si="139"/>
        <v>#VALUE!</v>
      </c>
      <c r="L286" s="153"/>
      <c r="M286" s="126"/>
      <c r="N286" s="151" t="e">
        <f ca="1">VLOOKUP(M286,CatProd!B:G,6,FALSE)</f>
        <v>#N/A</v>
      </c>
      <c r="O286" s="127"/>
      <c r="P286" s="175" t="e">
        <f ca="1">VLOOKUP(CONCATENATE(N286,"-",O286),CatProdSpec!H:I,2,FALSE)</f>
        <v>#N/A</v>
      </c>
      <c r="Q286" s="30"/>
      <c r="R286" s="149" t="str">
        <f>IFERROR(VLOOKUP(Q286,Setup!D$16:E$25,2,FALSE),"")</f>
        <v/>
      </c>
      <c r="S286" s="51" t="str">
        <f ca="1">IFERROR(IF(OR(I286="",VLOOKUP(I286,CatCostInp!$E$2:$K$88,7,FALSE)=0),"",VLOOKUP(I286,CatCostInp!$E$2:$K$88,7,FALSE)),"")</f>
        <v/>
      </c>
      <c r="T286" s="4" t="e">
        <f>VLOOKUP(U286,#REF!,2,FALSE)</f>
        <v>#REF!</v>
      </c>
      <c r="U286" s="30"/>
      <c r="V286" s="1" t="str">
        <f ca="1">IF(U286=Setup!$C$10,"Grant",IF(Pharmaceuticals!U286=Setup!$C$11,"Local",IF(Pharmaceuticals!U286=Setup!$C$12,"Other","")))</f>
        <v/>
      </c>
      <c r="W286" s="34"/>
      <c r="X286" s="148"/>
      <c r="Y286" s="34"/>
      <c r="Z286" s="36" t="str">
        <f t="shared" si="140"/>
        <v/>
      </c>
      <c r="AA286" s="35"/>
      <c r="AB286" s="32" t="str">
        <f t="shared" si="141"/>
        <v/>
      </c>
      <c r="AC286" s="34"/>
      <c r="AD286" s="32" t="str">
        <f t="shared" si="142"/>
        <v/>
      </c>
      <c r="AE286" s="34"/>
      <c r="AF286" s="36" t="str">
        <f t="shared" si="143"/>
        <v/>
      </c>
      <c r="AG286" s="36" t="str">
        <f t="shared" si="144"/>
        <v/>
      </c>
      <c r="AH286" s="36" t="str">
        <f t="shared" si="145"/>
        <v/>
      </c>
      <c r="AI286" s="55"/>
      <c r="AJ286" s="37"/>
      <c r="AK286" s="148"/>
      <c r="AL286" s="34"/>
      <c r="AM286" s="32" t="str">
        <f t="shared" si="146"/>
        <v/>
      </c>
      <c r="AN286" s="34"/>
      <c r="AO286" s="32" t="str">
        <f t="shared" si="147"/>
        <v/>
      </c>
      <c r="AP286" s="35"/>
      <c r="AQ286" s="32" t="str">
        <f t="shared" si="148"/>
        <v/>
      </c>
      <c r="AR286" s="34"/>
      <c r="AS286" s="36" t="str">
        <f t="shared" si="149"/>
        <v/>
      </c>
      <c r="AT286" s="36" t="str">
        <f t="shared" si="150"/>
        <v/>
      </c>
      <c r="AU286" s="36" t="str">
        <f t="shared" si="151"/>
        <v/>
      </c>
      <c r="AV286" s="55"/>
      <c r="AW286" s="34"/>
      <c r="AX286" s="148"/>
      <c r="AY286" s="34"/>
      <c r="AZ286" s="32" t="str">
        <f t="shared" si="152"/>
        <v/>
      </c>
      <c r="BA286" s="34"/>
      <c r="BB286" s="32" t="str">
        <f t="shared" si="153"/>
        <v/>
      </c>
      <c r="BC286" s="34"/>
      <c r="BD286" s="32" t="str">
        <f t="shared" si="154"/>
        <v/>
      </c>
      <c r="BE286" s="34"/>
      <c r="BF286" s="36" t="str">
        <f t="shared" si="155"/>
        <v/>
      </c>
      <c r="BG286" s="36" t="str">
        <f t="shared" si="156"/>
        <v/>
      </c>
      <c r="BH286" s="36" t="str">
        <f t="shared" si="157"/>
        <v/>
      </c>
      <c r="BI286" s="55"/>
      <c r="BJ286" s="34"/>
      <c r="BK286" s="148"/>
      <c r="BL286" s="34"/>
      <c r="BM286" s="32" t="str">
        <f t="shared" si="158"/>
        <v/>
      </c>
      <c r="BN286" s="34"/>
      <c r="BO286" s="32" t="str">
        <f t="shared" si="159"/>
        <v/>
      </c>
      <c r="BP286" s="34"/>
      <c r="BQ286" s="32" t="str">
        <f t="shared" si="160"/>
        <v/>
      </c>
      <c r="BR286" s="34"/>
      <c r="BS286" s="36" t="str">
        <f t="shared" si="161"/>
        <v/>
      </c>
      <c r="BT286" s="36" t="str">
        <f t="shared" si="162"/>
        <v/>
      </c>
      <c r="BU286" s="36" t="str">
        <f t="shared" si="163"/>
        <v/>
      </c>
      <c r="BV286" s="55"/>
      <c r="BW286" s="36" t="str">
        <f t="shared" si="164"/>
        <v/>
      </c>
      <c r="BX286" s="36" t="str">
        <f t="shared" si="165"/>
        <v/>
      </c>
      <c r="BY286" s="31"/>
      <c r="BZ286" s="38"/>
      <c r="CB286" s="120" t="e">
        <f t="shared" ca="1" si="134"/>
        <v>#VALUE!</v>
      </c>
      <c r="CC286" s="120" t="e">
        <f t="shared" ca="1" si="135"/>
        <v>#VALUE!</v>
      </c>
    </row>
    <row r="287" spans="1:81" s="10" customFormat="1" ht="25.15" customHeight="1" x14ac:dyDescent="0.2">
      <c r="A287" s="52" t="str">
        <f t="shared" si="166"/>
        <v/>
      </c>
      <c r="B287" s="157" t="e">
        <f t="shared" ca="1" si="136"/>
        <v>#VALUE!</v>
      </c>
      <c r="C287" s="157" t="e">
        <f t="shared" ca="1" si="137"/>
        <v>#VALUE!</v>
      </c>
      <c r="D287" s="29"/>
      <c r="E287" s="155" t="str">
        <f ca="1">IFERROR(INDIRECT(ADDRESS(MATCH(D287,CatModules!C:C,0),2,1,1,"CatModules")),"")</f>
        <v/>
      </c>
      <c r="F287" s="96"/>
      <c r="G287" s="156" t="str">
        <f ca="1">IFERROR(INDIRECT(ADDRESS(MATCH(CONCATENATE(E287,"-",F287),CatInt!K:K,0),3,1,1,"CatInt")),"")</f>
        <v/>
      </c>
      <c r="H287" s="45" t="str">
        <f>IF(F287="","",VLOOKUP(F287,#REF!,2,FALSE))</f>
        <v/>
      </c>
      <c r="I287" s="29"/>
      <c r="J287" s="155" t="e">
        <f t="shared" si="138"/>
        <v>#VALUE!</v>
      </c>
      <c r="K287" s="155" t="e">
        <f t="shared" si="139"/>
        <v>#VALUE!</v>
      </c>
      <c r="L287" s="153"/>
      <c r="M287" s="126"/>
      <c r="N287" s="151" t="e">
        <f ca="1">VLOOKUP(M287,CatProd!B:G,6,FALSE)</f>
        <v>#N/A</v>
      </c>
      <c r="O287" s="127"/>
      <c r="P287" s="175" t="e">
        <f ca="1">VLOOKUP(CONCATENATE(N287,"-",O287),CatProdSpec!H:I,2,FALSE)</f>
        <v>#N/A</v>
      </c>
      <c r="Q287" s="30"/>
      <c r="R287" s="149" t="str">
        <f>IFERROR(VLOOKUP(Q287,Setup!D$16:E$25,2,FALSE),"")</f>
        <v/>
      </c>
      <c r="S287" s="51" t="str">
        <f ca="1">IFERROR(IF(OR(I287="",VLOOKUP(I287,CatCostInp!$E$2:$K$88,7,FALSE)=0),"",VLOOKUP(I287,CatCostInp!$E$2:$K$88,7,FALSE)),"")</f>
        <v/>
      </c>
      <c r="T287" s="4" t="e">
        <f>VLOOKUP(U287,#REF!,2,FALSE)</f>
        <v>#REF!</v>
      </c>
      <c r="U287" s="30"/>
      <c r="V287" s="1" t="str">
        <f ca="1">IF(U287=Setup!$C$10,"Grant",IF(Pharmaceuticals!U287=Setup!$C$11,"Local",IF(Pharmaceuticals!U287=Setup!$C$12,"Other","")))</f>
        <v/>
      </c>
      <c r="W287" s="34"/>
      <c r="X287" s="148"/>
      <c r="Y287" s="34"/>
      <c r="Z287" s="36" t="str">
        <f t="shared" si="140"/>
        <v/>
      </c>
      <c r="AA287" s="35"/>
      <c r="AB287" s="32" t="str">
        <f t="shared" si="141"/>
        <v/>
      </c>
      <c r="AC287" s="34"/>
      <c r="AD287" s="32" t="str">
        <f t="shared" si="142"/>
        <v/>
      </c>
      <c r="AE287" s="34"/>
      <c r="AF287" s="36" t="str">
        <f t="shared" si="143"/>
        <v/>
      </c>
      <c r="AG287" s="36" t="str">
        <f t="shared" si="144"/>
        <v/>
      </c>
      <c r="AH287" s="36" t="str">
        <f t="shared" si="145"/>
        <v/>
      </c>
      <c r="AI287" s="55"/>
      <c r="AJ287" s="37"/>
      <c r="AK287" s="148"/>
      <c r="AL287" s="34"/>
      <c r="AM287" s="32" t="str">
        <f t="shared" si="146"/>
        <v/>
      </c>
      <c r="AN287" s="34"/>
      <c r="AO287" s="32" t="str">
        <f t="shared" si="147"/>
        <v/>
      </c>
      <c r="AP287" s="35"/>
      <c r="AQ287" s="32" t="str">
        <f t="shared" si="148"/>
        <v/>
      </c>
      <c r="AR287" s="34"/>
      <c r="AS287" s="36" t="str">
        <f t="shared" si="149"/>
        <v/>
      </c>
      <c r="AT287" s="36" t="str">
        <f t="shared" si="150"/>
        <v/>
      </c>
      <c r="AU287" s="36" t="str">
        <f t="shared" si="151"/>
        <v/>
      </c>
      <c r="AV287" s="55"/>
      <c r="AW287" s="34"/>
      <c r="AX287" s="148"/>
      <c r="AY287" s="34"/>
      <c r="AZ287" s="32" t="str">
        <f t="shared" si="152"/>
        <v/>
      </c>
      <c r="BA287" s="34"/>
      <c r="BB287" s="32" t="str">
        <f t="shared" si="153"/>
        <v/>
      </c>
      <c r="BC287" s="34"/>
      <c r="BD287" s="32" t="str">
        <f t="shared" si="154"/>
        <v/>
      </c>
      <c r="BE287" s="34"/>
      <c r="BF287" s="36" t="str">
        <f t="shared" si="155"/>
        <v/>
      </c>
      <c r="BG287" s="36" t="str">
        <f t="shared" si="156"/>
        <v/>
      </c>
      <c r="BH287" s="36" t="str">
        <f t="shared" si="157"/>
        <v/>
      </c>
      <c r="BI287" s="55"/>
      <c r="BJ287" s="34"/>
      <c r="BK287" s="148"/>
      <c r="BL287" s="34"/>
      <c r="BM287" s="32" t="str">
        <f t="shared" si="158"/>
        <v/>
      </c>
      <c r="BN287" s="34"/>
      <c r="BO287" s="32" t="str">
        <f t="shared" si="159"/>
        <v/>
      </c>
      <c r="BP287" s="34"/>
      <c r="BQ287" s="32" t="str">
        <f t="shared" si="160"/>
        <v/>
      </c>
      <c r="BR287" s="34"/>
      <c r="BS287" s="36" t="str">
        <f t="shared" si="161"/>
        <v/>
      </c>
      <c r="BT287" s="36" t="str">
        <f t="shared" si="162"/>
        <v/>
      </c>
      <c r="BU287" s="36" t="str">
        <f t="shared" si="163"/>
        <v/>
      </c>
      <c r="BV287" s="55"/>
      <c r="BW287" s="36" t="str">
        <f t="shared" si="164"/>
        <v/>
      </c>
      <c r="BX287" s="36" t="str">
        <f t="shared" si="165"/>
        <v/>
      </c>
      <c r="BY287" s="31"/>
      <c r="BZ287" s="38"/>
      <c r="CB287" s="120" t="e">
        <f t="shared" ca="1" si="134"/>
        <v>#VALUE!</v>
      </c>
      <c r="CC287" s="120" t="e">
        <f t="shared" ca="1" si="135"/>
        <v>#VALUE!</v>
      </c>
    </row>
    <row r="288" spans="1:81" s="10" customFormat="1" ht="25.15" customHeight="1" x14ac:dyDescent="0.2">
      <c r="A288" s="52" t="str">
        <f t="shared" si="166"/>
        <v/>
      </c>
      <c r="B288" s="157" t="e">
        <f t="shared" ca="1" si="136"/>
        <v>#VALUE!</v>
      </c>
      <c r="C288" s="157" t="e">
        <f t="shared" ca="1" si="137"/>
        <v>#VALUE!</v>
      </c>
      <c r="D288" s="29"/>
      <c r="E288" s="155" t="str">
        <f ca="1">IFERROR(INDIRECT(ADDRESS(MATCH(D288,CatModules!C:C,0),2,1,1,"CatModules")),"")</f>
        <v/>
      </c>
      <c r="F288" s="96"/>
      <c r="G288" s="156" t="str">
        <f ca="1">IFERROR(INDIRECT(ADDRESS(MATCH(CONCATENATE(E288,"-",F288),CatInt!K:K,0),3,1,1,"CatInt")),"")</f>
        <v/>
      </c>
      <c r="H288" s="45" t="str">
        <f>IF(F288="","",VLOOKUP(F288,#REF!,2,FALSE))</f>
        <v/>
      </c>
      <c r="I288" s="29"/>
      <c r="J288" s="155" t="e">
        <f t="shared" si="138"/>
        <v>#VALUE!</v>
      </c>
      <c r="K288" s="155" t="e">
        <f t="shared" si="139"/>
        <v>#VALUE!</v>
      </c>
      <c r="L288" s="153"/>
      <c r="M288" s="126"/>
      <c r="N288" s="151" t="e">
        <f ca="1">VLOOKUP(M288,CatProd!B:G,6,FALSE)</f>
        <v>#N/A</v>
      </c>
      <c r="O288" s="127"/>
      <c r="P288" s="175" t="e">
        <f ca="1">VLOOKUP(CONCATENATE(N288,"-",O288),CatProdSpec!H:I,2,FALSE)</f>
        <v>#N/A</v>
      </c>
      <c r="Q288" s="30"/>
      <c r="R288" s="149" t="str">
        <f>IFERROR(VLOOKUP(Q288,Setup!D$16:E$25,2,FALSE),"")</f>
        <v/>
      </c>
      <c r="S288" s="51" t="str">
        <f ca="1">IFERROR(IF(OR(I288="",VLOOKUP(I288,CatCostInp!$E$2:$K$88,7,FALSE)=0),"",VLOOKUP(I288,CatCostInp!$E$2:$K$88,7,FALSE)),"")</f>
        <v/>
      </c>
      <c r="T288" s="4" t="e">
        <f>VLOOKUP(U288,#REF!,2,FALSE)</f>
        <v>#REF!</v>
      </c>
      <c r="U288" s="30"/>
      <c r="V288" s="1" t="str">
        <f ca="1">IF(U288=Setup!$C$10,"Grant",IF(Pharmaceuticals!U288=Setup!$C$11,"Local",IF(Pharmaceuticals!U288=Setup!$C$12,"Other","")))</f>
        <v/>
      </c>
      <c r="W288" s="34"/>
      <c r="X288" s="148"/>
      <c r="Y288" s="34"/>
      <c r="Z288" s="36" t="str">
        <f t="shared" si="140"/>
        <v/>
      </c>
      <c r="AA288" s="35"/>
      <c r="AB288" s="32" t="str">
        <f t="shared" si="141"/>
        <v/>
      </c>
      <c r="AC288" s="34"/>
      <c r="AD288" s="32" t="str">
        <f t="shared" si="142"/>
        <v/>
      </c>
      <c r="AE288" s="34"/>
      <c r="AF288" s="36" t="str">
        <f t="shared" si="143"/>
        <v/>
      </c>
      <c r="AG288" s="36" t="str">
        <f t="shared" si="144"/>
        <v/>
      </c>
      <c r="AH288" s="36" t="str">
        <f t="shared" si="145"/>
        <v/>
      </c>
      <c r="AI288" s="55"/>
      <c r="AJ288" s="37"/>
      <c r="AK288" s="148"/>
      <c r="AL288" s="34"/>
      <c r="AM288" s="32" t="str">
        <f t="shared" si="146"/>
        <v/>
      </c>
      <c r="AN288" s="34"/>
      <c r="AO288" s="32" t="str">
        <f t="shared" si="147"/>
        <v/>
      </c>
      <c r="AP288" s="35"/>
      <c r="AQ288" s="32" t="str">
        <f t="shared" si="148"/>
        <v/>
      </c>
      <c r="AR288" s="34"/>
      <c r="AS288" s="36" t="str">
        <f t="shared" si="149"/>
        <v/>
      </c>
      <c r="AT288" s="36" t="str">
        <f t="shared" si="150"/>
        <v/>
      </c>
      <c r="AU288" s="36" t="str">
        <f t="shared" si="151"/>
        <v/>
      </c>
      <c r="AV288" s="55"/>
      <c r="AW288" s="34"/>
      <c r="AX288" s="148"/>
      <c r="AY288" s="34"/>
      <c r="AZ288" s="32" t="str">
        <f t="shared" si="152"/>
        <v/>
      </c>
      <c r="BA288" s="34"/>
      <c r="BB288" s="32" t="str">
        <f t="shared" si="153"/>
        <v/>
      </c>
      <c r="BC288" s="34"/>
      <c r="BD288" s="32" t="str">
        <f t="shared" si="154"/>
        <v/>
      </c>
      <c r="BE288" s="34"/>
      <c r="BF288" s="36" t="str">
        <f t="shared" si="155"/>
        <v/>
      </c>
      <c r="BG288" s="36" t="str">
        <f t="shared" si="156"/>
        <v/>
      </c>
      <c r="BH288" s="36" t="str">
        <f t="shared" si="157"/>
        <v/>
      </c>
      <c r="BI288" s="55"/>
      <c r="BJ288" s="34"/>
      <c r="BK288" s="148"/>
      <c r="BL288" s="34"/>
      <c r="BM288" s="32" t="str">
        <f t="shared" si="158"/>
        <v/>
      </c>
      <c r="BN288" s="34"/>
      <c r="BO288" s="32" t="str">
        <f t="shared" si="159"/>
        <v/>
      </c>
      <c r="BP288" s="34"/>
      <c r="BQ288" s="32" t="str">
        <f t="shared" si="160"/>
        <v/>
      </c>
      <c r="BR288" s="34"/>
      <c r="BS288" s="36" t="str">
        <f t="shared" si="161"/>
        <v/>
      </c>
      <c r="BT288" s="36" t="str">
        <f t="shared" si="162"/>
        <v/>
      </c>
      <c r="BU288" s="36" t="str">
        <f t="shared" si="163"/>
        <v/>
      </c>
      <c r="BV288" s="55"/>
      <c r="BW288" s="36" t="str">
        <f t="shared" si="164"/>
        <v/>
      </c>
      <c r="BX288" s="36" t="str">
        <f t="shared" si="165"/>
        <v/>
      </c>
      <c r="BY288" s="31"/>
      <c r="BZ288" s="38"/>
      <c r="CB288" s="120" t="e">
        <f t="shared" ca="1" si="134"/>
        <v>#VALUE!</v>
      </c>
      <c r="CC288" s="120" t="e">
        <f t="shared" ca="1" si="135"/>
        <v>#VALUE!</v>
      </c>
    </row>
    <row r="289" spans="1:81" s="10" customFormat="1" ht="25.15" customHeight="1" x14ac:dyDescent="0.2">
      <c r="A289" s="52" t="str">
        <f t="shared" si="166"/>
        <v/>
      </c>
      <c r="B289" s="157" t="e">
        <f t="shared" ca="1" si="136"/>
        <v>#VALUE!</v>
      </c>
      <c r="C289" s="157" t="e">
        <f t="shared" ca="1" si="137"/>
        <v>#VALUE!</v>
      </c>
      <c r="D289" s="29"/>
      <c r="E289" s="155" t="str">
        <f ca="1">IFERROR(INDIRECT(ADDRESS(MATCH(D289,CatModules!C:C,0),2,1,1,"CatModules")),"")</f>
        <v/>
      </c>
      <c r="F289" s="96"/>
      <c r="G289" s="156" t="str">
        <f ca="1">IFERROR(INDIRECT(ADDRESS(MATCH(CONCATENATE(E289,"-",F289),CatInt!K:K,0),3,1,1,"CatInt")),"")</f>
        <v/>
      </c>
      <c r="H289" s="45" t="str">
        <f>IF(F289="","",VLOOKUP(F289,#REF!,2,FALSE))</f>
        <v/>
      </c>
      <c r="I289" s="29"/>
      <c r="J289" s="155" t="e">
        <f t="shared" si="138"/>
        <v>#VALUE!</v>
      </c>
      <c r="K289" s="155" t="e">
        <f t="shared" si="139"/>
        <v>#VALUE!</v>
      </c>
      <c r="L289" s="153"/>
      <c r="M289" s="126"/>
      <c r="N289" s="151" t="e">
        <f ca="1">VLOOKUP(M289,CatProd!B:G,6,FALSE)</f>
        <v>#N/A</v>
      </c>
      <c r="O289" s="127"/>
      <c r="P289" s="175" t="e">
        <f ca="1">VLOOKUP(CONCATENATE(N289,"-",O289),CatProdSpec!H:I,2,FALSE)</f>
        <v>#N/A</v>
      </c>
      <c r="Q289" s="30"/>
      <c r="R289" s="149" t="str">
        <f>IFERROR(VLOOKUP(Q289,Setup!D$16:E$25,2,FALSE),"")</f>
        <v/>
      </c>
      <c r="S289" s="51" t="str">
        <f ca="1">IFERROR(IF(OR(I289="",VLOOKUP(I289,CatCostInp!$E$2:$K$88,7,FALSE)=0),"",VLOOKUP(I289,CatCostInp!$E$2:$K$88,7,FALSE)),"")</f>
        <v/>
      </c>
      <c r="T289" s="4" t="e">
        <f>VLOOKUP(U289,#REF!,2,FALSE)</f>
        <v>#REF!</v>
      </c>
      <c r="U289" s="30"/>
      <c r="V289" s="1" t="str">
        <f ca="1">IF(U289=Setup!$C$10,"Grant",IF(Pharmaceuticals!U289=Setup!$C$11,"Local",IF(Pharmaceuticals!U289=Setup!$C$12,"Other","")))</f>
        <v/>
      </c>
      <c r="W289" s="34"/>
      <c r="X289" s="148"/>
      <c r="Y289" s="34"/>
      <c r="Z289" s="36" t="str">
        <f t="shared" si="140"/>
        <v/>
      </c>
      <c r="AA289" s="35"/>
      <c r="AB289" s="32" t="str">
        <f t="shared" si="141"/>
        <v/>
      </c>
      <c r="AC289" s="34"/>
      <c r="AD289" s="32" t="str">
        <f t="shared" si="142"/>
        <v/>
      </c>
      <c r="AE289" s="34"/>
      <c r="AF289" s="36" t="str">
        <f t="shared" si="143"/>
        <v/>
      </c>
      <c r="AG289" s="36" t="str">
        <f t="shared" si="144"/>
        <v/>
      </c>
      <c r="AH289" s="36" t="str">
        <f t="shared" si="145"/>
        <v/>
      </c>
      <c r="AI289" s="55"/>
      <c r="AJ289" s="37"/>
      <c r="AK289" s="148"/>
      <c r="AL289" s="34"/>
      <c r="AM289" s="32" t="str">
        <f t="shared" si="146"/>
        <v/>
      </c>
      <c r="AN289" s="34"/>
      <c r="AO289" s="32" t="str">
        <f t="shared" si="147"/>
        <v/>
      </c>
      <c r="AP289" s="35"/>
      <c r="AQ289" s="32" t="str">
        <f t="shared" si="148"/>
        <v/>
      </c>
      <c r="AR289" s="34"/>
      <c r="AS289" s="36" t="str">
        <f t="shared" si="149"/>
        <v/>
      </c>
      <c r="AT289" s="36" t="str">
        <f t="shared" si="150"/>
        <v/>
      </c>
      <c r="AU289" s="36" t="str">
        <f t="shared" si="151"/>
        <v/>
      </c>
      <c r="AV289" s="55"/>
      <c r="AW289" s="34"/>
      <c r="AX289" s="148"/>
      <c r="AY289" s="34"/>
      <c r="AZ289" s="32" t="str">
        <f t="shared" si="152"/>
        <v/>
      </c>
      <c r="BA289" s="34"/>
      <c r="BB289" s="32" t="str">
        <f t="shared" si="153"/>
        <v/>
      </c>
      <c r="BC289" s="34"/>
      <c r="BD289" s="32" t="str">
        <f t="shared" si="154"/>
        <v/>
      </c>
      <c r="BE289" s="34"/>
      <c r="BF289" s="36" t="str">
        <f t="shared" si="155"/>
        <v/>
      </c>
      <c r="BG289" s="36" t="str">
        <f t="shared" si="156"/>
        <v/>
      </c>
      <c r="BH289" s="36" t="str">
        <f t="shared" si="157"/>
        <v/>
      </c>
      <c r="BI289" s="55"/>
      <c r="BJ289" s="34"/>
      <c r="BK289" s="148"/>
      <c r="BL289" s="34"/>
      <c r="BM289" s="32" t="str">
        <f t="shared" si="158"/>
        <v/>
      </c>
      <c r="BN289" s="34"/>
      <c r="BO289" s="32" t="str">
        <f t="shared" si="159"/>
        <v/>
      </c>
      <c r="BP289" s="34"/>
      <c r="BQ289" s="32" t="str">
        <f t="shared" si="160"/>
        <v/>
      </c>
      <c r="BR289" s="34"/>
      <c r="BS289" s="36" t="str">
        <f t="shared" si="161"/>
        <v/>
      </c>
      <c r="BT289" s="36" t="str">
        <f t="shared" si="162"/>
        <v/>
      </c>
      <c r="BU289" s="36" t="str">
        <f t="shared" si="163"/>
        <v/>
      </c>
      <c r="BV289" s="55"/>
      <c r="BW289" s="36" t="str">
        <f t="shared" si="164"/>
        <v/>
      </c>
      <c r="BX289" s="36" t="str">
        <f t="shared" si="165"/>
        <v/>
      </c>
      <c r="BY289" s="31"/>
      <c r="BZ289" s="38"/>
      <c r="CB289" s="120" t="e">
        <f t="shared" ca="1" si="134"/>
        <v>#VALUE!</v>
      </c>
      <c r="CC289" s="120" t="e">
        <f t="shared" ca="1" si="135"/>
        <v>#VALUE!</v>
      </c>
    </row>
    <row r="290" spans="1:81" s="10" customFormat="1" ht="25.15" customHeight="1" x14ac:dyDescent="0.2">
      <c r="A290" s="52" t="str">
        <f t="shared" si="166"/>
        <v/>
      </c>
      <c r="B290" s="157" t="e">
        <f t="shared" ca="1" si="136"/>
        <v>#VALUE!</v>
      </c>
      <c r="C290" s="157" t="e">
        <f t="shared" ca="1" si="137"/>
        <v>#VALUE!</v>
      </c>
      <c r="D290" s="29"/>
      <c r="E290" s="155" t="str">
        <f ca="1">IFERROR(INDIRECT(ADDRESS(MATCH(D290,CatModules!C:C,0),2,1,1,"CatModules")),"")</f>
        <v/>
      </c>
      <c r="F290" s="96"/>
      <c r="G290" s="156" t="str">
        <f ca="1">IFERROR(INDIRECT(ADDRESS(MATCH(CONCATENATE(E290,"-",F290),CatInt!K:K,0),3,1,1,"CatInt")),"")</f>
        <v/>
      </c>
      <c r="H290" s="45" t="str">
        <f>IF(F290="","",VLOOKUP(F290,#REF!,2,FALSE))</f>
        <v/>
      </c>
      <c r="I290" s="29"/>
      <c r="J290" s="155" t="e">
        <f t="shared" si="138"/>
        <v>#VALUE!</v>
      </c>
      <c r="K290" s="155" t="e">
        <f t="shared" si="139"/>
        <v>#VALUE!</v>
      </c>
      <c r="L290" s="153"/>
      <c r="M290" s="126"/>
      <c r="N290" s="151" t="e">
        <f ca="1">VLOOKUP(M290,CatProd!B:G,6,FALSE)</f>
        <v>#N/A</v>
      </c>
      <c r="O290" s="127"/>
      <c r="P290" s="175" t="e">
        <f ca="1">VLOOKUP(CONCATENATE(N290,"-",O290),CatProdSpec!H:I,2,FALSE)</f>
        <v>#N/A</v>
      </c>
      <c r="Q290" s="30"/>
      <c r="R290" s="149" t="str">
        <f>IFERROR(VLOOKUP(Q290,Setup!D$16:E$25,2,FALSE),"")</f>
        <v/>
      </c>
      <c r="S290" s="51" t="str">
        <f ca="1">IFERROR(IF(OR(I290="",VLOOKUP(I290,CatCostInp!$E$2:$K$88,7,FALSE)=0),"",VLOOKUP(I290,CatCostInp!$E$2:$K$88,7,FALSE)),"")</f>
        <v/>
      </c>
      <c r="T290" s="4" t="e">
        <f>VLOOKUP(U290,#REF!,2,FALSE)</f>
        <v>#REF!</v>
      </c>
      <c r="U290" s="30"/>
      <c r="V290" s="1" t="str">
        <f ca="1">IF(U290=Setup!$C$10,"Grant",IF(Pharmaceuticals!U290=Setup!$C$11,"Local",IF(Pharmaceuticals!U290=Setup!$C$12,"Other","")))</f>
        <v/>
      </c>
      <c r="W290" s="34"/>
      <c r="X290" s="148"/>
      <c r="Y290" s="34"/>
      <c r="Z290" s="36" t="str">
        <f t="shared" si="140"/>
        <v/>
      </c>
      <c r="AA290" s="35"/>
      <c r="AB290" s="32" t="str">
        <f t="shared" si="141"/>
        <v/>
      </c>
      <c r="AC290" s="34"/>
      <c r="AD290" s="32" t="str">
        <f t="shared" si="142"/>
        <v/>
      </c>
      <c r="AE290" s="34"/>
      <c r="AF290" s="36" t="str">
        <f t="shared" si="143"/>
        <v/>
      </c>
      <c r="AG290" s="36" t="str">
        <f t="shared" si="144"/>
        <v/>
      </c>
      <c r="AH290" s="36" t="str">
        <f t="shared" si="145"/>
        <v/>
      </c>
      <c r="AI290" s="55"/>
      <c r="AJ290" s="37"/>
      <c r="AK290" s="148"/>
      <c r="AL290" s="34"/>
      <c r="AM290" s="32" t="str">
        <f t="shared" si="146"/>
        <v/>
      </c>
      <c r="AN290" s="34"/>
      <c r="AO290" s="32" t="str">
        <f t="shared" si="147"/>
        <v/>
      </c>
      <c r="AP290" s="35"/>
      <c r="AQ290" s="32" t="str">
        <f t="shared" si="148"/>
        <v/>
      </c>
      <c r="AR290" s="34"/>
      <c r="AS290" s="36" t="str">
        <f t="shared" si="149"/>
        <v/>
      </c>
      <c r="AT290" s="36" t="str">
        <f t="shared" si="150"/>
        <v/>
      </c>
      <c r="AU290" s="36" t="str">
        <f t="shared" si="151"/>
        <v/>
      </c>
      <c r="AV290" s="55"/>
      <c r="AW290" s="34"/>
      <c r="AX290" s="148"/>
      <c r="AY290" s="34"/>
      <c r="AZ290" s="32" t="str">
        <f t="shared" si="152"/>
        <v/>
      </c>
      <c r="BA290" s="34"/>
      <c r="BB290" s="32" t="str">
        <f t="shared" si="153"/>
        <v/>
      </c>
      <c r="BC290" s="34"/>
      <c r="BD290" s="32" t="str">
        <f t="shared" si="154"/>
        <v/>
      </c>
      <c r="BE290" s="34"/>
      <c r="BF290" s="36" t="str">
        <f t="shared" si="155"/>
        <v/>
      </c>
      <c r="BG290" s="36" t="str">
        <f t="shared" si="156"/>
        <v/>
      </c>
      <c r="BH290" s="36" t="str">
        <f t="shared" si="157"/>
        <v/>
      </c>
      <c r="BI290" s="55"/>
      <c r="BJ290" s="34"/>
      <c r="BK290" s="148"/>
      <c r="BL290" s="34"/>
      <c r="BM290" s="32" t="str">
        <f t="shared" si="158"/>
        <v/>
      </c>
      <c r="BN290" s="34"/>
      <c r="BO290" s="32" t="str">
        <f t="shared" si="159"/>
        <v/>
      </c>
      <c r="BP290" s="34"/>
      <c r="BQ290" s="32" t="str">
        <f t="shared" si="160"/>
        <v/>
      </c>
      <c r="BR290" s="34"/>
      <c r="BS290" s="36" t="str">
        <f t="shared" si="161"/>
        <v/>
      </c>
      <c r="BT290" s="36" t="str">
        <f t="shared" si="162"/>
        <v/>
      </c>
      <c r="BU290" s="36" t="str">
        <f t="shared" si="163"/>
        <v/>
      </c>
      <c r="BV290" s="55"/>
      <c r="BW290" s="36" t="str">
        <f t="shared" si="164"/>
        <v/>
      </c>
      <c r="BX290" s="36" t="str">
        <f t="shared" si="165"/>
        <v/>
      </c>
      <c r="BY290" s="31"/>
      <c r="BZ290" s="38"/>
      <c r="CB290" s="120" t="e">
        <f t="shared" ca="1" si="134"/>
        <v>#VALUE!</v>
      </c>
      <c r="CC290" s="120" t="e">
        <f t="shared" ca="1" si="135"/>
        <v>#VALUE!</v>
      </c>
    </row>
    <row r="291" spans="1:81" s="10" customFormat="1" ht="25.15" customHeight="1" x14ac:dyDescent="0.2">
      <c r="A291" s="52" t="str">
        <f t="shared" si="166"/>
        <v/>
      </c>
      <c r="B291" s="157" t="e">
        <f t="shared" ca="1" si="136"/>
        <v>#VALUE!</v>
      </c>
      <c r="C291" s="157" t="e">
        <f t="shared" ca="1" si="137"/>
        <v>#VALUE!</v>
      </c>
      <c r="D291" s="29"/>
      <c r="E291" s="155" t="str">
        <f ca="1">IFERROR(INDIRECT(ADDRESS(MATCH(D291,CatModules!C:C,0),2,1,1,"CatModules")),"")</f>
        <v/>
      </c>
      <c r="F291" s="96"/>
      <c r="G291" s="156" t="str">
        <f ca="1">IFERROR(INDIRECT(ADDRESS(MATCH(CONCATENATE(E291,"-",F291),CatInt!K:K,0),3,1,1,"CatInt")),"")</f>
        <v/>
      </c>
      <c r="H291" s="45" t="str">
        <f>IF(F291="","",VLOOKUP(F291,#REF!,2,FALSE))</f>
        <v/>
      </c>
      <c r="I291" s="29"/>
      <c r="J291" s="155" t="e">
        <f t="shared" si="138"/>
        <v>#VALUE!</v>
      </c>
      <c r="K291" s="155" t="e">
        <f t="shared" si="139"/>
        <v>#VALUE!</v>
      </c>
      <c r="L291" s="153"/>
      <c r="M291" s="126"/>
      <c r="N291" s="151" t="e">
        <f ca="1">VLOOKUP(M291,CatProd!B:G,6,FALSE)</f>
        <v>#N/A</v>
      </c>
      <c r="O291" s="127"/>
      <c r="P291" s="175" t="e">
        <f ca="1">VLOOKUP(CONCATENATE(N291,"-",O291),CatProdSpec!H:I,2,FALSE)</f>
        <v>#N/A</v>
      </c>
      <c r="Q291" s="30"/>
      <c r="R291" s="149" t="str">
        <f>IFERROR(VLOOKUP(Q291,Setup!D$16:E$25,2,FALSE),"")</f>
        <v/>
      </c>
      <c r="S291" s="51" t="str">
        <f ca="1">IFERROR(IF(OR(I291="",VLOOKUP(I291,CatCostInp!$E$2:$K$88,7,FALSE)=0),"",VLOOKUP(I291,CatCostInp!$E$2:$K$88,7,FALSE)),"")</f>
        <v/>
      </c>
      <c r="T291" s="4" t="e">
        <f>VLOOKUP(U291,#REF!,2,FALSE)</f>
        <v>#REF!</v>
      </c>
      <c r="U291" s="30"/>
      <c r="V291" s="1" t="str">
        <f ca="1">IF(U291=Setup!$C$10,"Grant",IF(Pharmaceuticals!U291=Setup!$C$11,"Local",IF(Pharmaceuticals!U291=Setup!$C$12,"Other","")))</f>
        <v/>
      </c>
      <c r="W291" s="34"/>
      <c r="X291" s="148"/>
      <c r="Y291" s="34"/>
      <c r="Z291" s="36" t="str">
        <f t="shared" si="140"/>
        <v/>
      </c>
      <c r="AA291" s="35"/>
      <c r="AB291" s="32" t="str">
        <f t="shared" si="141"/>
        <v/>
      </c>
      <c r="AC291" s="34"/>
      <c r="AD291" s="32" t="str">
        <f t="shared" si="142"/>
        <v/>
      </c>
      <c r="AE291" s="34"/>
      <c r="AF291" s="36" t="str">
        <f t="shared" si="143"/>
        <v/>
      </c>
      <c r="AG291" s="36" t="str">
        <f t="shared" si="144"/>
        <v/>
      </c>
      <c r="AH291" s="36" t="str">
        <f t="shared" si="145"/>
        <v/>
      </c>
      <c r="AI291" s="55"/>
      <c r="AJ291" s="37"/>
      <c r="AK291" s="148"/>
      <c r="AL291" s="34"/>
      <c r="AM291" s="32" t="str">
        <f t="shared" si="146"/>
        <v/>
      </c>
      <c r="AN291" s="34"/>
      <c r="AO291" s="32" t="str">
        <f t="shared" si="147"/>
        <v/>
      </c>
      <c r="AP291" s="35"/>
      <c r="AQ291" s="32" t="str">
        <f t="shared" si="148"/>
        <v/>
      </c>
      <c r="AR291" s="34"/>
      <c r="AS291" s="36" t="str">
        <f t="shared" si="149"/>
        <v/>
      </c>
      <c r="AT291" s="36" t="str">
        <f t="shared" si="150"/>
        <v/>
      </c>
      <c r="AU291" s="36" t="str">
        <f t="shared" si="151"/>
        <v/>
      </c>
      <c r="AV291" s="55"/>
      <c r="AW291" s="34"/>
      <c r="AX291" s="148"/>
      <c r="AY291" s="34"/>
      <c r="AZ291" s="32" t="str">
        <f t="shared" si="152"/>
        <v/>
      </c>
      <c r="BA291" s="34"/>
      <c r="BB291" s="32" t="str">
        <f t="shared" si="153"/>
        <v/>
      </c>
      <c r="BC291" s="34"/>
      <c r="BD291" s="32" t="str">
        <f t="shared" si="154"/>
        <v/>
      </c>
      <c r="BE291" s="34"/>
      <c r="BF291" s="36" t="str">
        <f t="shared" si="155"/>
        <v/>
      </c>
      <c r="BG291" s="36" t="str">
        <f t="shared" si="156"/>
        <v/>
      </c>
      <c r="BH291" s="36" t="str">
        <f t="shared" si="157"/>
        <v/>
      </c>
      <c r="BI291" s="55"/>
      <c r="BJ291" s="34"/>
      <c r="BK291" s="148"/>
      <c r="BL291" s="34"/>
      <c r="BM291" s="32" t="str">
        <f t="shared" si="158"/>
        <v/>
      </c>
      <c r="BN291" s="34"/>
      <c r="BO291" s="32" t="str">
        <f t="shared" si="159"/>
        <v/>
      </c>
      <c r="BP291" s="34"/>
      <c r="BQ291" s="32" t="str">
        <f t="shared" si="160"/>
        <v/>
      </c>
      <c r="BR291" s="34"/>
      <c r="BS291" s="36" t="str">
        <f t="shared" si="161"/>
        <v/>
      </c>
      <c r="BT291" s="36" t="str">
        <f t="shared" si="162"/>
        <v/>
      </c>
      <c r="BU291" s="36" t="str">
        <f t="shared" si="163"/>
        <v/>
      </c>
      <c r="BV291" s="55"/>
      <c r="BW291" s="36" t="str">
        <f t="shared" si="164"/>
        <v/>
      </c>
      <c r="BX291" s="36" t="str">
        <f t="shared" si="165"/>
        <v/>
      </c>
      <c r="BY291" s="31"/>
      <c r="BZ291" s="38"/>
      <c r="CB291" s="120" t="e">
        <f t="shared" ca="1" si="134"/>
        <v>#VALUE!</v>
      </c>
      <c r="CC291" s="120" t="e">
        <f t="shared" ca="1" si="135"/>
        <v>#VALUE!</v>
      </c>
    </row>
    <row r="292" spans="1:81" s="10" customFormat="1" ht="25.15" customHeight="1" x14ac:dyDescent="0.2">
      <c r="A292" s="52" t="str">
        <f t="shared" si="166"/>
        <v/>
      </c>
      <c r="B292" s="157" t="e">
        <f t="shared" ca="1" si="136"/>
        <v>#VALUE!</v>
      </c>
      <c r="C292" s="157" t="e">
        <f t="shared" ca="1" si="137"/>
        <v>#VALUE!</v>
      </c>
      <c r="D292" s="29"/>
      <c r="E292" s="155" t="str">
        <f ca="1">IFERROR(INDIRECT(ADDRESS(MATCH(D292,CatModules!C:C,0),2,1,1,"CatModules")),"")</f>
        <v/>
      </c>
      <c r="F292" s="96"/>
      <c r="G292" s="156" t="str">
        <f ca="1">IFERROR(INDIRECT(ADDRESS(MATCH(CONCATENATE(E292,"-",F292),CatInt!K:K,0),3,1,1,"CatInt")),"")</f>
        <v/>
      </c>
      <c r="H292" s="45" t="str">
        <f>IF(F292="","",VLOOKUP(F292,#REF!,2,FALSE))</f>
        <v/>
      </c>
      <c r="I292" s="29"/>
      <c r="J292" s="155" t="e">
        <f t="shared" si="138"/>
        <v>#VALUE!</v>
      </c>
      <c r="K292" s="155" t="e">
        <f t="shared" si="139"/>
        <v>#VALUE!</v>
      </c>
      <c r="L292" s="153"/>
      <c r="M292" s="126"/>
      <c r="N292" s="151" t="e">
        <f ca="1">VLOOKUP(M292,CatProd!B:G,6,FALSE)</f>
        <v>#N/A</v>
      </c>
      <c r="O292" s="127"/>
      <c r="P292" s="175" t="e">
        <f ca="1">VLOOKUP(CONCATENATE(N292,"-",O292),CatProdSpec!H:I,2,FALSE)</f>
        <v>#N/A</v>
      </c>
      <c r="Q292" s="30"/>
      <c r="R292" s="149" t="str">
        <f>IFERROR(VLOOKUP(Q292,Setup!D$16:E$25,2,FALSE),"")</f>
        <v/>
      </c>
      <c r="S292" s="51" t="str">
        <f ca="1">IFERROR(IF(OR(I292="",VLOOKUP(I292,CatCostInp!$E$2:$K$88,7,FALSE)=0),"",VLOOKUP(I292,CatCostInp!$E$2:$K$88,7,FALSE)),"")</f>
        <v/>
      </c>
      <c r="T292" s="4" t="e">
        <f>VLOOKUP(U292,#REF!,2,FALSE)</f>
        <v>#REF!</v>
      </c>
      <c r="U292" s="30"/>
      <c r="V292" s="1" t="str">
        <f ca="1">IF(U292=Setup!$C$10,"Grant",IF(Pharmaceuticals!U292=Setup!$C$11,"Local",IF(Pharmaceuticals!U292=Setup!$C$12,"Other","")))</f>
        <v/>
      </c>
      <c r="W292" s="34"/>
      <c r="X292" s="148"/>
      <c r="Y292" s="34"/>
      <c r="Z292" s="36" t="str">
        <f t="shared" si="140"/>
        <v/>
      </c>
      <c r="AA292" s="35"/>
      <c r="AB292" s="32" t="str">
        <f t="shared" si="141"/>
        <v/>
      </c>
      <c r="AC292" s="34"/>
      <c r="AD292" s="32" t="str">
        <f t="shared" si="142"/>
        <v/>
      </c>
      <c r="AE292" s="34"/>
      <c r="AF292" s="36" t="str">
        <f t="shared" si="143"/>
        <v/>
      </c>
      <c r="AG292" s="36" t="str">
        <f t="shared" si="144"/>
        <v/>
      </c>
      <c r="AH292" s="36" t="str">
        <f t="shared" si="145"/>
        <v/>
      </c>
      <c r="AI292" s="55"/>
      <c r="AJ292" s="37"/>
      <c r="AK292" s="148"/>
      <c r="AL292" s="34"/>
      <c r="AM292" s="32" t="str">
        <f t="shared" si="146"/>
        <v/>
      </c>
      <c r="AN292" s="34"/>
      <c r="AO292" s="32" t="str">
        <f t="shared" si="147"/>
        <v/>
      </c>
      <c r="AP292" s="35"/>
      <c r="AQ292" s="32" t="str">
        <f t="shared" si="148"/>
        <v/>
      </c>
      <c r="AR292" s="34"/>
      <c r="AS292" s="36" t="str">
        <f t="shared" si="149"/>
        <v/>
      </c>
      <c r="AT292" s="36" t="str">
        <f t="shared" si="150"/>
        <v/>
      </c>
      <c r="AU292" s="36" t="str">
        <f t="shared" si="151"/>
        <v/>
      </c>
      <c r="AV292" s="55"/>
      <c r="AW292" s="34"/>
      <c r="AX292" s="148"/>
      <c r="AY292" s="34"/>
      <c r="AZ292" s="32" t="str">
        <f t="shared" si="152"/>
        <v/>
      </c>
      <c r="BA292" s="34"/>
      <c r="BB292" s="32" t="str">
        <f t="shared" si="153"/>
        <v/>
      </c>
      <c r="BC292" s="34"/>
      <c r="BD292" s="32" t="str">
        <f t="shared" si="154"/>
        <v/>
      </c>
      <c r="BE292" s="34"/>
      <c r="BF292" s="36" t="str">
        <f t="shared" si="155"/>
        <v/>
      </c>
      <c r="BG292" s="36" t="str">
        <f t="shared" si="156"/>
        <v/>
      </c>
      <c r="BH292" s="36" t="str">
        <f t="shared" si="157"/>
        <v/>
      </c>
      <c r="BI292" s="55"/>
      <c r="BJ292" s="34"/>
      <c r="BK292" s="148"/>
      <c r="BL292" s="34"/>
      <c r="BM292" s="32" t="str">
        <f t="shared" si="158"/>
        <v/>
      </c>
      <c r="BN292" s="34"/>
      <c r="BO292" s="32" t="str">
        <f t="shared" si="159"/>
        <v/>
      </c>
      <c r="BP292" s="34"/>
      <c r="BQ292" s="32" t="str">
        <f t="shared" si="160"/>
        <v/>
      </c>
      <c r="BR292" s="34"/>
      <c r="BS292" s="36" t="str">
        <f t="shared" si="161"/>
        <v/>
      </c>
      <c r="BT292" s="36" t="str">
        <f t="shared" si="162"/>
        <v/>
      </c>
      <c r="BU292" s="36" t="str">
        <f t="shared" si="163"/>
        <v/>
      </c>
      <c r="BV292" s="55"/>
      <c r="BW292" s="36" t="str">
        <f t="shared" si="164"/>
        <v/>
      </c>
      <c r="BX292" s="36" t="str">
        <f t="shared" si="165"/>
        <v/>
      </c>
      <c r="BY292" s="31"/>
      <c r="BZ292" s="38"/>
      <c r="CB292" s="120" t="e">
        <f t="shared" ca="1" si="134"/>
        <v>#VALUE!</v>
      </c>
      <c r="CC292" s="120" t="e">
        <f t="shared" ca="1" si="135"/>
        <v>#VALUE!</v>
      </c>
    </row>
    <row r="293" spans="1:81" s="10" customFormat="1" ht="25.15" customHeight="1" x14ac:dyDescent="0.2">
      <c r="A293" s="52" t="str">
        <f t="shared" si="166"/>
        <v/>
      </c>
      <c r="B293" s="157" t="e">
        <f t="shared" ca="1" si="136"/>
        <v>#VALUE!</v>
      </c>
      <c r="C293" s="157" t="e">
        <f t="shared" ca="1" si="137"/>
        <v>#VALUE!</v>
      </c>
      <c r="D293" s="29"/>
      <c r="E293" s="155" t="str">
        <f ca="1">IFERROR(INDIRECT(ADDRESS(MATCH(D293,CatModules!C:C,0),2,1,1,"CatModules")),"")</f>
        <v/>
      </c>
      <c r="F293" s="96"/>
      <c r="G293" s="156" t="str">
        <f ca="1">IFERROR(INDIRECT(ADDRESS(MATCH(CONCATENATE(E293,"-",F293),CatInt!K:K,0),3,1,1,"CatInt")),"")</f>
        <v/>
      </c>
      <c r="H293" s="45" t="str">
        <f>IF(F293="","",VLOOKUP(F293,#REF!,2,FALSE))</f>
        <v/>
      </c>
      <c r="I293" s="29"/>
      <c r="J293" s="155" t="e">
        <f t="shared" si="138"/>
        <v>#VALUE!</v>
      </c>
      <c r="K293" s="155" t="e">
        <f t="shared" si="139"/>
        <v>#VALUE!</v>
      </c>
      <c r="L293" s="153"/>
      <c r="M293" s="126"/>
      <c r="N293" s="151" t="e">
        <f ca="1">VLOOKUP(M293,CatProd!B:G,6,FALSE)</f>
        <v>#N/A</v>
      </c>
      <c r="O293" s="127"/>
      <c r="P293" s="175" t="e">
        <f ca="1">VLOOKUP(CONCATENATE(N293,"-",O293),CatProdSpec!H:I,2,FALSE)</f>
        <v>#N/A</v>
      </c>
      <c r="Q293" s="30"/>
      <c r="R293" s="149" t="str">
        <f>IFERROR(VLOOKUP(Q293,Setup!D$16:E$25,2,FALSE),"")</f>
        <v/>
      </c>
      <c r="S293" s="51" t="str">
        <f ca="1">IFERROR(IF(OR(I293="",VLOOKUP(I293,CatCostInp!$E$2:$K$88,7,FALSE)=0),"",VLOOKUP(I293,CatCostInp!$E$2:$K$88,7,FALSE)),"")</f>
        <v/>
      </c>
      <c r="T293" s="4" t="e">
        <f>VLOOKUP(U293,#REF!,2,FALSE)</f>
        <v>#REF!</v>
      </c>
      <c r="U293" s="30"/>
      <c r="V293" s="1" t="str">
        <f ca="1">IF(U293=Setup!$C$10,"Grant",IF(Pharmaceuticals!U293=Setup!$C$11,"Local",IF(Pharmaceuticals!U293=Setup!$C$12,"Other","")))</f>
        <v/>
      </c>
      <c r="W293" s="34"/>
      <c r="X293" s="148"/>
      <c r="Y293" s="34"/>
      <c r="Z293" s="36" t="str">
        <f t="shared" si="140"/>
        <v/>
      </c>
      <c r="AA293" s="35"/>
      <c r="AB293" s="32" t="str">
        <f t="shared" si="141"/>
        <v/>
      </c>
      <c r="AC293" s="34"/>
      <c r="AD293" s="32" t="str">
        <f t="shared" si="142"/>
        <v/>
      </c>
      <c r="AE293" s="34"/>
      <c r="AF293" s="36" t="str">
        <f t="shared" si="143"/>
        <v/>
      </c>
      <c r="AG293" s="36" t="str">
        <f t="shared" si="144"/>
        <v/>
      </c>
      <c r="AH293" s="36" t="str">
        <f t="shared" si="145"/>
        <v/>
      </c>
      <c r="AI293" s="55"/>
      <c r="AJ293" s="37"/>
      <c r="AK293" s="148"/>
      <c r="AL293" s="34"/>
      <c r="AM293" s="32" t="str">
        <f t="shared" si="146"/>
        <v/>
      </c>
      <c r="AN293" s="34"/>
      <c r="AO293" s="32" t="str">
        <f t="shared" si="147"/>
        <v/>
      </c>
      <c r="AP293" s="35"/>
      <c r="AQ293" s="32" t="str">
        <f t="shared" si="148"/>
        <v/>
      </c>
      <c r="AR293" s="34"/>
      <c r="AS293" s="36" t="str">
        <f t="shared" si="149"/>
        <v/>
      </c>
      <c r="AT293" s="36" t="str">
        <f t="shared" si="150"/>
        <v/>
      </c>
      <c r="AU293" s="36" t="str">
        <f t="shared" si="151"/>
        <v/>
      </c>
      <c r="AV293" s="55"/>
      <c r="AW293" s="34"/>
      <c r="AX293" s="148"/>
      <c r="AY293" s="34"/>
      <c r="AZ293" s="32" t="str">
        <f t="shared" si="152"/>
        <v/>
      </c>
      <c r="BA293" s="34"/>
      <c r="BB293" s="32" t="str">
        <f t="shared" si="153"/>
        <v/>
      </c>
      <c r="BC293" s="34"/>
      <c r="BD293" s="32" t="str">
        <f t="shared" si="154"/>
        <v/>
      </c>
      <c r="BE293" s="34"/>
      <c r="BF293" s="36" t="str">
        <f t="shared" si="155"/>
        <v/>
      </c>
      <c r="BG293" s="36" t="str">
        <f t="shared" si="156"/>
        <v/>
      </c>
      <c r="BH293" s="36" t="str">
        <f t="shared" si="157"/>
        <v/>
      </c>
      <c r="BI293" s="55"/>
      <c r="BJ293" s="34"/>
      <c r="BK293" s="148"/>
      <c r="BL293" s="34"/>
      <c r="BM293" s="32" t="str">
        <f t="shared" si="158"/>
        <v/>
      </c>
      <c r="BN293" s="34"/>
      <c r="BO293" s="32" t="str">
        <f t="shared" si="159"/>
        <v/>
      </c>
      <c r="BP293" s="34"/>
      <c r="BQ293" s="32" t="str">
        <f t="shared" si="160"/>
        <v/>
      </c>
      <c r="BR293" s="34"/>
      <c r="BS293" s="36" t="str">
        <f t="shared" si="161"/>
        <v/>
      </c>
      <c r="BT293" s="36" t="str">
        <f t="shared" si="162"/>
        <v/>
      </c>
      <c r="BU293" s="36" t="str">
        <f t="shared" si="163"/>
        <v/>
      </c>
      <c r="BV293" s="55"/>
      <c r="BW293" s="36" t="str">
        <f t="shared" si="164"/>
        <v/>
      </c>
      <c r="BX293" s="36" t="str">
        <f t="shared" si="165"/>
        <v/>
      </c>
      <c r="BY293" s="31"/>
      <c r="BZ293" s="38"/>
      <c r="CB293" s="120" t="e">
        <f t="shared" ca="1" si="134"/>
        <v>#VALUE!</v>
      </c>
      <c r="CC293" s="120" t="e">
        <f t="shared" ca="1" si="135"/>
        <v>#VALUE!</v>
      </c>
    </row>
    <row r="294" spans="1:81" s="10" customFormat="1" ht="25.15" customHeight="1" x14ac:dyDescent="0.2">
      <c r="A294" s="52" t="str">
        <f t="shared" si="166"/>
        <v/>
      </c>
      <c r="B294" s="157" t="e">
        <f t="shared" ca="1" si="136"/>
        <v>#VALUE!</v>
      </c>
      <c r="C294" s="157" t="e">
        <f t="shared" ca="1" si="137"/>
        <v>#VALUE!</v>
      </c>
      <c r="D294" s="29"/>
      <c r="E294" s="155" t="str">
        <f ca="1">IFERROR(INDIRECT(ADDRESS(MATCH(D294,CatModules!C:C,0),2,1,1,"CatModules")),"")</f>
        <v/>
      </c>
      <c r="F294" s="96"/>
      <c r="G294" s="156" t="str">
        <f ca="1">IFERROR(INDIRECT(ADDRESS(MATCH(CONCATENATE(E294,"-",F294),CatInt!K:K,0),3,1,1,"CatInt")),"")</f>
        <v/>
      </c>
      <c r="H294" s="45" t="str">
        <f>IF(F294="","",VLOOKUP(F294,#REF!,2,FALSE))</f>
        <v/>
      </c>
      <c r="I294" s="29"/>
      <c r="J294" s="155" t="e">
        <f t="shared" si="138"/>
        <v>#VALUE!</v>
      </c>
      <c r="K294" s="155" t="e">
        <f t="shared" si="139"/>
        <v>#VALUE!</v>
      </c>
      <c r="L294" s="153"/>
      <c r="M294" s="126"/>
      <c r="N294" s="151" t="e">
        <f ca="1">VLOOKUP(M294,CatProd!B:G,6,FALSE)</f>
        <v>#N/A</v>
      </c>
      <c r="O294" s="127"/>
      <c r="P294" s="175" t="e">
        <f ca="1">VLOOKUP(CONCATENATE(N294,"-",O294),CatProdSpec!H:I,2,FALSE)</f>
        <v>#N/A</v>
      </c>
      <c r="Q294" s="30"/>
      <c r="R294" s="149" t="str">
        <f>IFERROR(VLOOKUP(Q294,Setup!D$16:E$25,2,FALSE),"")</f>
        <v/>
      </c>
      <c r="S294" s="51" t="str">
        <f ca="1">IFERROR(IF(OR(I294="",VLOOKUP(I294,CatCostInp!$E$2:$K$88,7,FALSE)=0),"",VLOOKUP(I294,CatCostInp!$E$2:$K$88,7,FALSE)),"")</f>
        <v/>
      </c>
      <c r="T294" s="4" t="e">
        <f>VLOOKUP(U294,#REF!,2,FALSE)</f>
        <v>#REF!</v>
      </c>
      <c r="U294" s="30"/>
      <c r="V294" s="1" t="str">
        <f ca="1">IF(U294=Setup!$C$10,"Grant",IF(Pharmaceuticals!U294=Setup!$C$11,"Local",IF(Pharmaceuticals!U294=Setup!$C$12,"Other","")))</f>
        <v/>
      </c>
      <c r="W294" s="34"/>
      <c r="X294" s="148"/>
      <c r="Y294" s="34"/>
      <c r="Z294" s="36" t="str">
        <f t="shared" si="140"/>
        <v/>
      </c>
      <c r="AA294" s="35"/>
      <c r="AB294" s="32" t="str">
        <f t="shared" si="141"/>
        <v/>
      </c>
      <c r="AC294" s="34"/>
      <c r="AD294" s="32" t="str">
        <f t="shared" si="142"/>
        <v/>
      </c>
      <c r="AE294" s="34"/>
      <c r="AF294" s="36" t="str">
        <f t="shared" si="143"/>
        <v/>
      </c>
      <c r="AG294" s="36" t="str">
        <f t="shared" si="144"/>
        <v/>
      </c>
      <c r="AH294" s="36" t="str">
        <f t="shared" si="145"/>
        <v/>
      </c>
      <c r="AI294" s="55"/>
      <c r="AJ294" s="37"/>
      <c r="AK294" s="148"/>
      <c r="AL294" s="34"/>
      <c r="AM294" s="32" t="str">
        <f t="shared" si="146"/>
        <v/>
      </c>
      <c r="AN294" s="34"/>
      <c r="AO294" s="32" t="str">
        <f t="shared" si="147"/>
        <v/>
      </c>
      <c r="AP294" s="35"/>
      <c r="AQ294" s="32" t="str">
        <f t="shared" si="148"/>
        <v/>
      </c>
      <c r="AR294" s="34"/>
      <c r="AS294" s="36" t="str">
        <f t="shared" si="149"/>
        <v/>
      </c>
      <c r="AT294" s="36" t="str">
        <f t="shared" si="150"/>
        <v/>
      </c>
      <c r="AU294" s="36" t="str">
        <f t="shared" si="151"/>
        <v/>
      </c>
      <c r="AV294" s="55"/>
      <c r="AW294" s="34"/>
      <c r="AX294" s="148"/>
      <c r="AY294" s="34"/>
      <c r="AZ294" s="32" t="str">
        <f t="shared" si="152"/>
        <v/>
      </c>
      <c r="BA294" s="34"/>
      <c r="BB294" s="32" t="str">
        <f t="shared" si="153"/>
        <v/>
      </c>
      <c r="BC294" s="34"/>
      <c r="BD294" s="32" t="str">
        <f t="shared" si="154"/>
        <v/>
      </c>
      <c r="BE294" s="34"/>
      <c r="BF294" s="36" t="str">
        <f t="shared" si="155"/>
        <v/>
      </c>
      <c r="BG294" s="36" t="str">
        <f t="shared" si="156"/>
        <v/>
      </c>
      <c r="BH294" s="36" t="str">
        <f t="shared" si="157"/>
        <v/>
      </c>
      <c r="BI294" s="55"/>
      <c r="BJ294" s="34"/>
      <c r="BK294" s="148"/>
      <c r="BL294" s="34"/>
      <c r="BM294" s="32" t="str">
        <f t="shared" si="158"/>
        <v/>
      </c>
      <c r="BN294" s="34"/>
      <c r="BO294" s="32" t="str">
        <f t="shared" si="159"/>
        <v/>
      </c>
      <c r="BP294" s="34"/>
      <c r="BQ294" s="32" t="str">
        <f t="shared" si="160"/>
        <v/>
      </c>
      <c r="BR294" s="34"/>
      <c r="BS294" s="36" t="str">
        <f t="shared" si="161"/>
        <v/>
      </c>
      <c r="BT294" s="36" t="str">
        <f t="shared" si="162"/>
        <v/>
      </c>
      <c r="BU294" s="36" t="str">
        <f t="shared" si="163"/>
        <v/>
      </c>
      <c r="BV294" s="55"/>
      <c r="BW294" s="36" t="str">
        <f t="shared" si="164"/>
        <v/>
      </c>
      <c r="BX294" s="36" t="str">
        <f t="shared" si="165"/>
        <v/>
      </c>
      <c r="BY294" s="31"/>
      <c r="BZ294" s="38"/>
      <c r="CB294" s="120" t="e">
        <f t="shared" ca="1" si="134"/>
        <v>#VALUE!</v>
      </c>
      <c r="CC294" s="120" t="e">
        <f t="shared" ca="1" si="135"/>
        <v>#VALUE!</v>
      </c>
    </row>
    <row r="295" spans="1:81" s="10" customFormat="1" ht="25.15" customHeight="1" x14ac:dyDescent="0.2">
      <c r="A295" s="52" t="str">
        <f t="shared" si="166"/>
        <v/>
      </c>
      <c r="B295" s="157" t="e">
        <f t="shared" ca="1" si="136"/>
        <v>#VALUE!</v>
      </c>
      <c r="C295" s="157" t="e">
        <f t="shared" ca="1" si="137"/>
        <v>#VALUE!</v>
      </c>
      <c r="D295" s="29"/>
      <c r="E295" s="155" t="str">
        <f ca="1">IFERROR(INDIRECT(ADDRESS(MATCH(D295,CatModules!C:C,0),2,1,1,"CatModules")),"")</f>
        <v/>
      </c>
      <c r="F295" s="96"/>
      <c r="G295" s="156" t="str">
        <f ca="1">IFERROR(INDIRECT(ADDRESS(MATCH(CONCATENATE(E295,"-",F295),CatInt!K:K,0),3,1,1,"CatInt")),"")</f>
        <v/>
      </c>
      <c r="H295" s="45" t="str">
        <f>IF(F295="","",VLOOKUP(F295,#REF!,2,FALSE))</f>
        <v/>
      </c>
      <c r="I295" s="29"/>
      <c r="J295" s="155" t="e">
        <f t="shared" si="138"/>
        <v>#VALUE!</v>
      </c>
      <c r="K295" s="155" t="e">
        <f t="shared" si="139"/>
        <v>#VALUE!</v>
      </c>
      <c r="L295" s="153"/>
      <c r="M295" s="126"/>
      <c r="N295" s="151" t="e">
        <f ca="1">VLOOKUP(M295,CatProd!B:G,6,FALSE)</f>
        <v>#N/A</v>
      </c>
      <c r="O295" s="127"/>
      <c r="P295" s="175" t="e">
        <f ca="1">VLOOKUP(CONCATENATE(N295,"-",O295),CatProdSpec!H:I,2,FALSE)</f>
        <v>#N/A</v>
      </c>
      <c r="Q295" s="30"/>
      <c r="R295" s="149" t="str">
        <f>IFERROR(VLOOKUP(Q295,Setup!D$16:E$25,2,FALSE),"")</f>
        <v/>
      </c>
      <c r="S295" s="51" t="str">
        <f ca="1">IFERROR(IF(OR(I295="",VLOOKUP(I295,CatCostInp!$E$2:$K$88,7,FALSE)=0),"",VLOOKUP(I295,CatCostInp!$E$2:$K$88,7,FALSE)),"")</f>
        <v/>
      </c>
      <c r="T295" s="4" t="e">
        <f>VLOOKUP(U295,#REF!,2,FALSE)</f>
        <v>#REF!</v>
      </c>
      <c r="U295" s="30"/>
      <c r="V295" s="1" t="str">
        <f ca="1">IF(U295=Setup!$C$10,"Grant",IF(Pharmaceuticals!U295=Setup!$C$11,"Local",IF(Pharmaceuticals!U295=Setup!$C$12,"Other","")))</f>
        <v/>
      </c>
      <c r="W295" s="34"/>
      <c r="X295" s="148"/>
      <c r="Y295" s="34"/>
      <c r="Z295" s="36" t="str">
        <f t="shared" si="140"/>
        <v/>
      </c>
      <c r="AA295" s="35"/>
      <c r="AB295" s="32" t="str">
        <f t="shared" si="141"/>
        <v/>
      </c>
      <c r="AC295" s="34"/>
      <c r="AD295" s="32" t="str">
        <f t="shared" si="142"/>
        <v/>
      </c>
      <c r="AE295" s="34"/>
      <c r="AF295" s="36" t="str">
        <f t="shared" si="143"/>
        <v/>
      </c>
      <c r="AG295" s="36" t="str">
        <f t="shared" si="144"/>
        <v/>
      </c>
      <c r="AH295" s="36" t="str">
        <f t="shared" si="145"/>
        <v/>
      </c>
      <c r="AI295" s="55"/>
      <c r="AJ295" s="37"/>
      <c r="AK295" s="148"/>
      <c r="AL295" s="34"/>
      <c r="AM295" s="32" t="str">
        <f t="shared" si="146"/>
        <v/>
      </c>
      <c r="AN295" s="34"/>
      <c r="AO295" s="32" t="str">
        <f t="shared" si="147"/>
        <v/>
      </c>
      <c r="AP295" s="35"/>
      <c r="AQ295" s="32" t="str">
        <f t="shared" si="148"/>
        <v/>
      </c>
      <c r="AR295" s="34"/>
      <c r="AS295" s="36" t="str">
        <f t="shared" si="149"/>
        <v/>
      </c>
      <c r="AT295" s="36" t="str">
        <f t="shared" si="150"/>
        <v/>
      </c>
      <c r="AU295" s="36" t="str">
        <f t="shared" si="151"/>
        <v/>
      </c>
      <c r="AV295" s="55"/>
      <c r="AW295" s="34"/>
      <c r="AX295" s="148"/>
      <c r="AY295" s="34"/>
      <c r="AZ295" s="32" t="str">
        <f t="shared" si="152"/>
        <v/>
      </c>
      <c r="BA295" s="34"/>
      <c r="BB295" s="32" t="str">
        <f t="shared" si="153"/>
        <v/>
      </c>
      <c r="BC295" s="34"/>
      <c r="BD295" s="32" t="str">
        <f t="shared" si="154"/>
        <v/>
      </c>
      <c r="BE295" s="34"/>
      <c r="BF295" s="36" t="str">
        <f t="shared" si="155"/>
        <v/>
      </c>
      <c r="BG295" s="36" t="str">
        <f t="shared" si="156"/>
        <v/>
      </c>
      <c r="BH295" s="36" t="str">
        <f t="shared" si="157"/>
        <v/>
      </c>
      <c r="BI295" s="55"/>
      <c r="BJ295" s="34"/>
      <c r="BK295" s="148"/>
      <c r="BL295" s="34"/>
      <c r="BM295" s="32" t="str">
        <f t="shared" si="158"/>
        <v/>
      </c>
      <c r="BN295" s="34"/>
      <c r="BO295" s="32" t="str">
        <f t="shared" si="159"/>
        <v/>
      </c>
      <c r="BP295" s="34"/>
      <c r="BQ295" s="32" t="str">
        <f t="shared" si="160"/>
        <v/>
      </c>
      <c r="BR295" s="34"/>
      <c r="BS295" s="36" t="str">
        <f t="shared" si="161"/>
        <v/>
      </c>
      <c r="BT295" s="36" t="str">
        <f t="shared" si="162"/>
        <v/>
      </c>
      <c r="BU295" s="36" t="str">
        <f t="shared" si="163"/>
        <v/>
      </c>
      <c r="BV295" s="55"/>
      <c r="BW295" s="36" t="str">
        <f t="shared" si="164"/>
        <v/>
      </c>
      <c r="BX295" s="36" t="str">
        <f t="shared" si="165"/>
        <v/>
      </c>
      <c r="BY295" s="31"/>
      <c r="BZ295" s="38"/>
      <c r="CB295" s="120" t="e">
        <f t="shared" ca="1" si="134"/>
        <v>#VALUE!</v>
      </c>
      <c r="CC295" s="120" t="e">
        <f t="shared" ca="1" si="135"/>
        <v>#VALUE!</v>
      </c>
    </row>
    <row r="296" spans="1:81" s="10" customFormat="1" ht="25.15" customHeight="1" x14ac:dyDescent="0.2">
      <c r="A296" s="52" t="str">
        <f t="shared" si="166"/>
        <v/>
      </c>
      <c r="B296" s="157" t="e">
        <f t="shared" ca="1" si="136"/>
        <v>#VALUE!</v>
      </c>
      <c r="C296" s="157" t="e">
        <f t="shared" ca="1" si="137"/>
        <v>#VALUE!</v>
      </c>
      <c r="D296" s="29"/>
      <c r="E296" s="155" t="str">
        <f ca="1">IFERROR(INDIRECT(ADDRESS(MATCH(D296,CatModules!C:C,0),2,1,1,"CatModules")),"")</f>
        <v/>
      </c>
      <c r="F296" s="96"/>
      <c r="G296" s="156" t="str">
        <f ca="1">IFERROR(INDIRECT(ADDRESS(MATCH(CONCATENATE(E296,"-",F296),CatInt!K:K,0),3,1,1,"CatInt")),"")</f>
        <v/>
      </c>
      <c r="H296" s="45" t="str">
        <f>IF(F296="","",VLOOKUP(F296,#REF!,2,FALSE))</f>
        <v/>
      </c>
      <c r="I296" s="29"/>
      <c r="J296" s="155" t="e">
        <f t="shared" si="138"/>
        <v>#VALUE!</v>
      </c>
      <c r="K296" s="155" t="e">
        <f t="shared" si="139"/>
        <v>#VALUE!</v>
      </c>
      <c r="L296" s="153"/>
      <c r="M296" s="126"/>
      <c r="N296" s="151" t="e">
        <f ca="1">VLOOKUP(M296,CatProd!B:G,6,FALSE)</f>
        <v>#N/A</v>
      </c>
      <c r="O296" s="127"/>
      <c r="P296" s="175" t="e">
        <f ca="1">VLOOKUP(CONCATENATE(N296,"-",O296),CatProdSpec!H:I,2,FALSE)</f>
        <v>#N/A</v>
      </c>
      <c r="Q296" s="30"/>
      <c r="R296" s="149" t="str">
        <f>IFERROR(VLOOKUP(Q296,Setup!D$16:E$25,2,FALSE),"")</f>
        <v/>
      </c>
      <c r="S296" s="51" t="str">
        <f ca="1">IFERROR(IF(OR(I296="",VLOOKUP(I296,CatCostInp!$E$2:$K$88,7,FALSE)=0),"",VLOOKUP(I296,CatCostInp!$E$2:$K$88,7,FALSE)),"")</f>
        <v/>
      </c>
      <c r="T296" s="4" t="e">
        <f>VLOOKUP(U296,#REF!,2,FALSE)</f>
        <v>#REF!</v>
      </c>
      <c r="U296" s="30"/>
      <c r="V296" s="1" t="str">
        <f ca="1">IF(U296=Setup!$C$10,"Grant",IF(Pharmaceuticals!U296=Setup!$C$11,"Local",IF(Pharmaceuticals!U296=Setup!$C$12,"Other","")))</f>
        <v/>
      </c>
      <c r="W296" s="34"/>
      <c r="X296" s="148"/>
      <c r="Y296" s="34"/>
      <c r="Z296" s="36" t="str">
        <f t="shared" si="140"/>
        <v/>
      </c>
      <c r="AA296" s="35"/>
      <c r="AB296" s="32" t="str">
        <f t="shared" si="141"/>
        <v/>
      </c>
      <c r="AC296" s="34"/>
      <c r="AD296" s="32" t="str">
        <f t="shared" si="142"/>
        <v/>
      </c>
      <c r="AE296" s="34"/>
      <c r="AF296" s="36" t="str">
        <f t="shared" si="143"/>
        <v/>
      </c>
      <c r="AG296" s="36" t="str">
        <f t="shared" si="144"/>
        <v/>
      </c>
      <c r="AH296" s="36" t="str">
        <f t="shared" si="145"/>
        <v/>
      </c>
      <c r="AI296" s="55"/>
      <c r="AJ296" s="37"/>
      <c r="AK296" s="148"/>
      <c r="AL296" s="34"/>
      <c r="AM296" s="32" t="str">
        <f t="shared" si="146"/>
        <v/>
      </c>
      <c r="AN296" s="34"/>
      <c r="AO296" s="32" t="str">
        <f t="shared" si="147"/>
        <v/>
      </c>
      <c r="AP296" s="35"/>
      <c r="AQ296" s="32" t="str">
        <f t="shared" si="148"/>
        <v/>
      </c>
      <c r="AR296" s="34"/>
      <c r="AS296" s="36" t="str">
        <f t="shared" si="149"/>
        <v/>
      </c>
      <c r="AT296" s="36" t="str">
        <f t="shared" si="150"/>
        <v/>
      </c>
      <c r="AU296" s="36" t="str">
        <f t="shared" si="151"/>
        <v/>
      </c>
      <c r="AV296" s="55"/>
      <c r="AW296" s="34"/>
      <c r="AX296" s="148"/>
      <c r="AY296" s="34"/>
      <c r="AZ296" s="32" t="str">
        <f t="shared" si="152"/>
        <v/>
      </c>
      <c r="BA296" s="34"/>
      <c r="BB296" s="32" t="str">
        <f t="shared" si="153"/>
        <v/>
      </c>
      <c r="BC296" s="34"/>
      <c r="BD296" s="32" t="str">
        <f t="shared" si="154"/>
        <v/>
      </c>
      <c r="BE296" s="34"/>
      <c r="BF296" s="36" t="str">
        <f t="shared" si="155"/>
        <v/>
      </c>
      <c r="BG296" s="36" t="str">
        <f t="shared" si="156"/>
        <v/>
      </c>
      <c r="BH296" s="36" t="str">
        <f t="shared" si="157"/>
        <v/>
      </c>
      <c r="BI296" s="55"/>
      <c r="BJ296" s="34"/>
      <c r="BK296" s="148"/>
      <c r="BL296" s="34"/>
      <c r="BM296" s="32" t="str">
        <f t="shared" si="158"/>
        <v/>
      </c>
      <c r="BN296" s="34"/>
      <c r="BO296" s="32" t="str">
        <f t="shared" si="159"/>
        <v/>
      </c>
      <c r="BP296" s="34"/>
      <c r="BQ296" s="32" t="str">
        <f t="shared" si="160"/>
        <v/>
      </c>
      <c r="BR296" s="34"/>
      <c r="BS296" s="36" t="str">
        <f t="shared" si="161"/>
        <v/>
      </c>
      <c r="BT296" s="36" t="str">
        <f t="shared" si="162"/>
        <v/>
      </c>
      <c r="BU296" s="36" t="str">
        <f t="shared" si="163"/>
        <v/>
      </c>
      <c r="BV296" s="55"/>
      <c r="BW296" s="36" t="str">
        <f t="shared" si="164"/>
        <v/>
      </c>
      <c r="BX296" s="36" t="str">
        <f t="shared" si="165"/>
        <v/>
      </c>
      <c r="BY296" s="31"/>
      <c r="BZ296" s="38"/>
      <c r="CB296" s="120" t="e">
        <f t="shared" ca="1" si="134"/>
        <v>#VALUE!</v>
      </c>
      <c r="CC296" s="120" t="e">
        <f t="shared" ca="1" si="135"/>
        <v>#VALUE!</v>
      </c>
    </row>
    <row r="297" spans="1:81" s="10" customFormat="1" ht="25.15" customHeight="1" x14ac:dyDescent="0.2">
      <c r="A297" s="52" t="str">
        <f t="shared" si="166"/>
        <v/>
      </c>
      <c r="B297" s="157" t="e">
        <f t="shared" ca="1" si="136"/>
        <v>#VALUE!</v>
      </c>
      <c r="C297" s="157" t="e">
        <f t="shared" ca="1" si="137"/>
        <v>#VALUE!</v>
      </c>
      <c r="D297" s="29"/>
      <c r="E297" s="155" t="str">
        <f ca="1">IFERROR(INDIRECT(ADDRESS(MATCH(D297,CatModules!C:C,0),2,1,1,"CatModules")),"")</f>
        <v/>
      </c>
      <c r="F297" s="96"/>
      <c r="G297" s="156" t="str">
        <f ca="1">IFERROR(INDIRECT(ADDRESS(MATCH(CONCATENATE(E297,"-",F297),CatInt!K:K,0),3,1,1,"CatInt")),"")</f>
        <v/>
      </c>
      <c r="H297" s="45" t="str">
        <f>IF(F297="","",VLOOKUP(F297,#REF!,2,FALSE))</f>
        <v/>
      </c>
      <c r="I297" s="29"/>
      <c r="J297" s="155" t="e">
        <f t="shared" si="138"/>
        <v>#VALUE!</v>
      </c>
      <c r="K297" s="155" t="e">
        <f t="shared" si="139"/>
        <v>#VALUE!</v>
      </c>
      <c r="L297" s="153"/>
      <c r="M297" s="126"/>
      <c r="N297" s="151" t="e">
        <f ca="1">VLOOKUP(M297,CatProd!B:G,6,FALSE)</f>
        <v>#N/A</v>
      </c>
      <c r="O297" s="127"/>
      <c r="P297" s="175" t="e">
        <f ca="1">VLOOKUP(CONCATENATE(N297,"-",O297),CatProdSpec!H:I,2,FALSE)</f>
        <v>#N/A</v>
      </c>
      <c r="Q297" s="30"/>
      <c r="R297" s="149" t="str">
        <f>IFERROR(VLOOKUP(Q297,Setup!D$16:E$25,2,FALSE),"")</f>
        <v/>
      </c>
      <c r="S297" s="51" t="str">
        <f ca="1">IFERROR(IF(OR(I297="",VLOOKUP(I297,CatCostInp!$E$2:$K$88,7,FALSE)=0),"",VLOOKUP(I297,CatCostInp!$E$2:$K$88,7,FALSE)),"")</f>
        <v/>
      </c>
      <c r="T297" s="4" t="e">
        <f>VLOOKUP(U297,#REF!,2,FALSE)</f>
        <v>#REF!</v>
      </c>
      <c r="U297" s="30"/>
      <c r="V297" s="1" t="str">
        <f ca="1">IF(U297=Setup!$C$10,"Grant",IF(Pharmaceuticals!U297=Setup!$C$11,"Local",IF(Pharmaceuticals!U297=Setup!$C$12,"Other","")))</f>
        <v/>
      </c>
      <c r="W297" s="34"/>
      <c r="X297" s="148"/>
      <c r="Y297" s="34"/>
      <c r="Z297" s="36" t="str">
        <f t="shared" si="140"/>
        <v/>
      </c>
      <c r="AA297" s="35"/>
      <c r="AB297" s="32" t="str">
        <f t="shared" si="141"/>
        <v/>
      </c>
      <c r="AC297" s="34"/>
      <c r="AD297" s="32" t="str">
        <f t="shared" si="142"/>
        <v/>
      </c>
      <c r="AE297" s="34"/>
      <c r="AF297" s="36" t="str">
        <f t="shared" si="143"/>
        <v/>
      </c>
      <c r="AG297" s="36" t="str">
        <f t="shared" si="144"/>
        <v/>
      </c>
      <c r="AH297" s="36" t="str">
        <f t="shared" si="145"/>
        <v/>
      </c>
      <c r="AI297" s="55"/>
      <c r="AJ297" s="37"/>
      <c r="AK297" s="148"/>
      <c r="AL297" s="34"/>
      <c r="AM297" s="32" t="str">
        <f t="shared" si="146"/>
        <v/>
      </c>
      <c r="AN297" s="34"/>
      <c r="AO297" s="32" t="str">
        <f t="shared" si="147"/>
        <v/>
      </c>
      <c r="AP297" s="35"/>
      <c r="AQ297" s="32" t="str">
        <f t="shared" si="148"/>
        <v/>
      </c>
      <c r="AR297" s="34"/>
      <c r="AS297" s="36" t="str">
        <f t="shared" si="149"/>
        <v/>
      </c>
      <c r="AT297" s="36" t="str">
        <f t="shared" si="150"/>
        <v/>
      </c>
      <c r="AU297" s="36" t="str">
        <f t="shared" si="151"/>
        <v/>
      </c>
      <c r="AV297" s="55"/>
      <c r="AW297" s="34"/>
      <c r="AX297" s="148"/>
      <c r="AY297" s="34"/>
      <c r="AZ297" s="32" t="str">
        <f t="shared" si="152"/>
        <v/>
      </c>
      <c r="BA297" s="34"/>
      <c r="BB297" s="32" t="str">
        <f t="shared" si="153"/>
        <v/>
      </c>
      <c r="BC297" s="34"/>
      <c r="BD297" s="32" t="str">
        <f t="shared" si="154"/>
        <v/>
      </c>
      <c r="BE297" s="34"/>
      <c r="BF297" s="36" t="str">
        <f t="shared" si="155"/>
        <v/>
      </c>
      <c r="BG297" s="36" t="str">
        <f t="shared" si="156"/>
        <v/>
      </c>
      <c r="BH297" s="36" t="str">
        <f t="shared" si="157"/>
        <v/>
      </c>
      <c r="BI297" s="55"/>
      <c r="BJ297" s="34"/>
      <c r="BK297" s="148"/>
      <c r="BL297" s="34"/>
      <c r="BM297" s="32" t="str">
        <f t="shared" si="158"/>
        <v/>
      </c>
      <c r="BN297" s="34"/>
      <c r="BO297" s="32" t="str">
        <f t="shared" si="159"/>
        <v/>
      </c>
      <c r="BP297" s="34"/>
      <c r="BQ297" s="32" t="str">
        <f t="shared" si="160"/>
        <v/>
      </c>
      <c r="BR297" s="34"/>
      <c r="BS297" s="36" t="str">
        <f t="shared" si="161"/>
        <v/>
      </c>
      <c r="BT297" s="36" t="str">
        <f t="shared" si="162"/>
        <v/>
      </c>
      <c r="BU297" s="36" t="str">
        <f t="shared" si="163"/>
        <v/>
      </c>
      <c r="BV297" s="55"/>
      <c r="BW297" s="36" t="str">
        <f t="shared" si="164"/>
        <v/>
      </c>
      <c r="BX297" s="36" t="str">
        <f t="shared" si="165"/>
        <v/>
      </c>
      <c r="BY297" s="31"/>
      <c r="BZ297" s="38"/>
      <c r="CB297" s="120" t="e">
        <f t="shared" ca="1" si="134"/>
        <v>#VALUE!</v>
      </c>
      <c r="CC297" s="120" t="e">
        <f t="shared" ca="1" si="135"/>
        <v>#VALUE!</v>
      </c>
    </row>
    <row r="298" spans="1:81" s="10" customFormat="1" ht="25.15" customHeight="1" x14ac:dyDescent="0.2">
      <c r="A298" s="52" t="str">
        <f t="shared" si="166"/>
        <v/>
      </c>
      <c r="B298" s="157" t="e">
        <f t="shared" ca="1" si="136"/>
        <v>#VALUE!</v>
      </c>
      <c r="C298" s="157" t="e">
        <f t="shared" ca="1" si="137"/>
        <v>#VALUE!</v>
      </c>
      <c r="D298" s="29"/>
      <c r="E298" s="155" t="str">
        <f ca="1">IFERROR(INDIRECT(ADDRESS(MATCH(D298,CatModules!C:C,0),2,1,1,"CatModules")),"")</f>
        <v/>
      </c>
      <c r="F298" s="96"/>
      <c r="G298" s="156" t="str">
        <f ca="1">IFERROR(INDIRECT(ADDRESS(MATCH(CONCATENATE(E298,"-",F298),CatInt!K:K,0),3,1,1,"CatInt")),"")</f>
        <v/>
      </c>
      <c r="H298" s="45" t="str">
        <f>IF(F298="","",VLOOKUP(F298,#REF!,2,FALSE))</f>
        <v/>
      </c>
      <c r="I298" s="29"/>
      <c r="J298" s="155" t="e">
        <f t="shared" si="138"/>
        <v>#VALUE!</v>
      </c>
      <c r="K298" s="155" t="e">
        <f t="shared" si="139"/>
        <v>#VALUE!</v>
      </c>
      <c r="L298" s="153"/>
      <c r="M298" s="126"/>
      <c r="N298" s="151" t="e">
        <f ca="1">VLOOKUP(M298,CatProd!B:G,6,FALSE)</f>
        <v>#N/A</v>
      </c>
      <c r="O298" s="127"/>
      <c r="P298" s="175" t="e">
        <f ca="1">VLOOKUP(CONCATENATE(N298,"-",O298),CatProdSpec!H:I,2,FALSE)</f>
        <v>#N/A</v>
      </c>
      <c r="Q298" s="30"/>
      <c r="R298" s="149" t="str">
        <f>IFERROR(VLOOKUP(Q298,Setup!D$16:E$25,2,FALSE),"")</f>
        <v/>
      </c>
      <c r="S298" s="51" t="str">
        <f ca="1">IFERROR(IF(OR(I298="",VLOOKUP(I298,CatCostInp!$E$2:$K$88,7,FALSE)=0),"",VLOOKUP(I298,CatCostInp!$E$2:$K$88,7,FALSE)),"")</f>
        <v/>
      </c>
      <c r="T298" s="4" t="e">
        <f>VLOOKUP(U298,#REF!,2,FALSE)</f>
        <v>#REF!</v>
      </c>
      <c r="U298" s="30"/>
      <c r="V298" s="1" t="str">
        <f ca="1">IF(U298=Setup!$C$10,"Grant",IF(Pharmaceuticals!U298=Setup!$C$11,"Local",IF(Pharmaceuticals!U298=Setup!$C$12,"Other","")))</f>
        <v/>
      </c>
      <c r="W298" s="34"/>
      <c r="X298" s="148"/>
      <c r="Y298" s="34"/>
      <c r="Z298" s="36" t="str">
        <f t="shared" si="140"/>
        <v/>
      </c>
      <c r="AA298" s="35"/>
      <c r="AB298" s="32" t="str">
        <f t="shared" si="141"/>
        <v/>
      </c>
      <c r="AC298" s="34"/>
      <c r="AD298" s="32" t="str">
        <f t="shared" si="142"/>
        <v/>
      </c>
      <c r="AE298" s="34"/>
      <c r="AF298" s="36" t="str">
        <f t="shared" si="143"/>
        <v/>
      </c>
      <c r="AG298" s="36" t="str">
        <f t="shared" si="144"/>
        <v/>
      </c>
      <c r="AH298" s="36" t="str">
        <f t="shared" si="145"/>
        <v/>
      </c>
      <c r="AI298" s="55"/>
      <c r="AJ298" s="37"/>
      <c r="AK298" s="148"/>
      <c r="AL298" s="34"/>
      <c r="AM298" s="32" t="str">
        <f t="shared" si="146"/>
        <v/>
      </c>
      <c r="AN298" s="34"/>
      <c r="AO298" s="32" t="str">
        <f t="shared" si="147"/>
        <v/>
      </c>
      <c r="AP298" s="35"/>
      <c r="AQ298" s="32" t="str">
        <f t="shared" si="148"/>
        <v/>
      </c>
      <c r="AR298" s="34"/>
      <c r="AS298" s="36" t="str">
        <f t="shared" si="149"/>
        <v/>
      </c>
      <c r="AT298" s="36" t="str">
        <f t="shared" si="150"/>
        <v/>
      </c>
      <c r="AU298" s="36" t="str">
        <f t="shared" si="151"/>
        <v/>
      </c>
      <c r="AV298" s="55"/>
      <c r="AW298" s="34"/>
      <c r="AX298" s="148"/>
      <c r="AY298" s="34"/>
      <c r="AZ298" s="32" t="str">
        <f t="shared" si="152"/>
        <v/>
      </c>
      <c r="BA298" s="34"/>
      <c r="BB298" s="32" t="str">
        <f t="shared" si="153"/>
        <v/>
      </c>
      <c r="BC298" s="34"/>
      <c r="BD298" s="32" t="str">
        <f t="shared" si="154"/>
        <v/>
      </c>
      <c r="BE298" s="34"/>
      <c r="BF298" s="36" t="str">
        <f t="shared" si="155"/>
        <v/>
      </c>
      <c r="BG298" s="36" t="str">
        <f t="shared" si="156"/>
        <v/>
      </c>
      <c r="BH298" s="36" t="str">
        <f t="shared" si="157"/>
        <v/>
      </c>
      <c r="BI298" s="55"/>
      <c r="BJ298" s="34"/>
      <c r="BK298" s="148"/>
      <c r="BL298" s="34"/>
      <c r="BM298" s="32" t="str">
        <f t="shared" si="158"/>
        <v/>
      </c>
      <c r="BN298" s="34"/>
      <c r="BO298" s="32" t="str">
        <f t="shared" si="159"/>
        <v/>
      </c>
      <c r="BP298" s="34"/>
      <c r="BQ298" s="32" t="str">
        <f t="shared" si="160"/>
        <v/>
      </c>
      <c r="BR298" s="34"/>
      <c r="BS298" s="36" t="str">
        <f t="shared" si="161"/>
        <v/>
      </c>
      <c r="BT298" s="36" t="str">
        <f t="shared" si="162"/>
        <v/>
      </c>
      <c r="BU298" s="36" t="str">
        <f t="shared" si="163"/>
        <v/>
      </c>
      <c r="BV298" s="55"/>
      <c r="BW298" s="36" t="str">
        <f t="shared" si="164"/>
        <v/>
      </c>
      <c r="BX298" s="36" t="str">
        <f t="shared" si="165"/>
        <v/>
      </c>
      <c r="BY298" s="31"/>
      <c r="BZ298" s="38"/>
      <c r="CB298" s="120" t="e">
        <f t="shared" ca="1" si="134"/>
        <v>#VALUE!</v>
      </c>
      <c r="CC298" s="120" t="e">
        <f t="shared" ca="1" si="135"/>
        <v>#VALUE!</v>
      </c>
    </row>
    <row r="299" spans="1:81" s="10" customFormat="1" ht="25.15" customHeight="1" x14ac:dyDescent="0.2">
      <c r="A299" s="52" t="str">
        <f t="shared" si="166"/>
        <v/>
      </c>
      <c r="B299" s="157" t="e">
        <f t="shared" ca="1" si="136"/>
        <v>#VALUE!</v>
      </c>
      <c r="C299" s="157" t="e">
        <f t="shared" ca="1" si="137"/>
        <v>#VALUE!</v>
      </c>
      <c r="D299" s="29"/>
      <c r="E299" s="155" t="str">
        <f ca="1">IFERROR(INDIRECT(ADDRESS(MATCH(D299,CatModules!C:C,0),2,1,1,"CatModules")),"")</f>
        <v/>
      </c>
      <c r="F299" s="96"/>
      <c r="G299" s="156" t="str">
        <f ca="1">IFERROR(INDIRECT(ADDRESS(MATCH(CONCATENATE(E299,"-",F299),CatInt!K:K,0),3,1,1,"CatInt")),"")</f>
        <v/>
      </c>
      <c r="H299" s="45" t="str">
        <f>IF(F299="","",VLOOKUP(F299,#REF!,2,FALSE))</f>
        <v/>
      </c>
      <c r="I299" s="29"/>
      <c r="J299" s="155" t="e">
        <f t="shared" si="138"/>
        <v>#VALUE!</v>
      </c>
      <c r="K299" s="155" t="e">
        <f t="shared" si="139"/>
        <v>#VALUE!</v>
      </c>
      <c r="L299" s="153"/>
      <c r="M299" s="126"/>
      <c r="N299" s="151" t="e">
        <f ca="1">VLOOKUP(M299,CatProd!B:G,6,FALSE)</f>
        <v>#N/A</v>
      </c>
      <c r="O299" s="127"/>
      <c r="P299" s="175" t="e">
        <f ca="1">VLOOKUP(CONCATENATE(N299,"-",O299),CatProdSpec!H:I,2,FALSE)</f>
        <v>#N/A</v>
      </c>
      <c r="Q299" s="30"/>
      <c r="R299" s="149" t="str">
        <f>IFERROR(VLOOKUP(Q299,Setup!D$16:E$25,2,FALSE),"")</f>
        <v/>
      </c>
      <c r="S299" s="51" t="str">
        <f ca="1">IFERROR(IF(OR(I299="",VLOOKUP(I299,CatCostInp!$E$2:$K$88,7,FALSE)=0),"",VLOOKUP(I299,CatCostInp!$E$2:$K$88,7,FALSE)),"")</f>
        <v/>
      </c>
      <c r="T299" s="4" t="e">
        <f>VLOOKUP(U299,#REF!,2,FALSE)</f>
        <v>#REF!</v>
      </c>
      <c r="U299" s="30"/>
      <c r="V299" s="1" t="str">
        <f ca="1">IF(U299=Setup!$C$10,"Grant",IF(Pharmaceuticals!U299=Setup!$C$11,"Local",IF(Pharmaceuticals!U299=Setup!$C$12,"Other","")))</f>
        <v/>
      </c>
      <c r="W299" s="34"/>
      <c r="X299" s="148"/>
      <c r="Y299" s="34"/>
      <c r="Z299" s="36" t="str">
        <f t="shared" si="140"/>
        <v/>
      </c>
      <c r="AA299" s="35"/>
      <c r="AB299" s="32" t="str">
        <f t="shared" si="141"/>
        <v/>
      </c>
      <c r="AC299" s="34"/>
      <c r="AD299" s="32" t="str">
        <f t="shared" si="142"/>
        <v/>
      </c>
      <c r="AE299" s="34"/>
      <c r="AF299" s="36" t="str">
        <f t="shared" si="143"/>
        <v/>
      </c>
      <c r="AG299" s="36" t="str">
        <f t="shared" si="144"/>
        <v/>
      </c>
      <c r="AH299" s="36" t="str">
        <f t="shared" si="145"/>
        <v/>
      </c>
      <c r="AI299" s="55"/>
      <c r="AJ299" s="37"/>
      <c r="AK299" s="148"/>
      <c r="AL299" s="34"/>
      <c r="AM299" s="32" t="str">
        <f t="shared" si="146"/>
        <v/>
      </c>
      <c r="AN299" s="34"/>
      <c r="AO299" s="32" t="str">
        <f t="shared" si="147"/>
        <v/>
      </c>
      <c r="AP299" s="35"/>
      <c r="AQ299" s="32" t="str">
        <f t="shared" si="148"/>
        <v/>
      </c>
      <c r="AR299" s="34"/>
      <c r="AS299" s="36" t="str">
        <f t="shared" si="149"/>
        <v/>
      </c>
      <c r="AT299" s="36" t="str">
        <f t="shared" si="150"/>
        <v/>
      </c>
      <c r="AU299" s="36" t="str">
        <f t="shared" si="151"/>
        <v/>
      </c>
      <c r="AV299" s="55"/>
      <c r="AW299" s="34"/>
      <c r="AX299" s="148"/>
      <c r="AY299" s="34"/>
      <c r="AZ299" s="32" t="str">
        <f t="shared" si="152"/>
        <v/>
      </c>
      <c r="BA299" s="34"/>
      <c r="BB299" s="32" t="str">
        <f t="shared" si="153"/>
        <v/>
      </c>
      <c r="BC299" s="34"/>
      <c r="BD299" s="32" t="str">
        <f t="shared" si="154"/>
        <v/>
      </c>
      <c r="BE299" s="34"/>
      <c r="BF299" s="36" t="str">
        <f t="shared" si="155"/>
        <v/>
      </c>
      <c r="BG299" s="36" t="str">
        <f t="shared" si="156"/>
        <v/>
      </c>
      <c r="BH299" s="36" t="str">
        <f t="shared" si="157"/>
        <v/>
      </c>
      <c r="BI299" s="55"/>
      <c r="BJ299" s="34"/>
      <c r="BK299" s="148"/>
      <c r="BL299" s="34"/>
      <c r="BM299" s="32" t="str">
        <f t="shared" si="158"/>
        <v/>
      </c>
      <c r="BN299" s="34"/>
      <c r="BO299" s="32" t="str">
        <f t="shared" si="159"/>
        <v/>
      </c>
      <c r="BP299" s="34"/>
      <c r="BQ299" s="32" t="str">
        <f t="shared" si="160"/>
        <v/>
      </c>
      <c r="BR299" s="34"/>
      <c r="BS299" s="36" t="str">
        <f t="shared" si="161"/>
        <v/>
      </c>
      <c r="BT299" s="36" t="str">
        <f t="shared" si="162"/>
        <v/>
      </c>
      <c r="BU299" s="36" t="str">
        <f t="shared" si="163"/>
        <v/>
      </c>
      <c r="BV299" s="55"/>
      <c r="BW299" s="36" t="str">
        <f t="shared" si="164"/>
        <v/>
      </c>
      <c r="BX299" s="36" t="str">
        <f t="shared" si="165"/>
        <v/>
      </c>
      <c r="BY299" s="31"/>
      <c r="BZ299" s="38"/>
      <c r="CB299" s="120" t="e">
        <f t="shared" ca="1" si="134"/>
        <v>#VALUE!</v>
      </c>
      <c r="CC299" s="120" t="e">
        <f t="shared" ca="1" si="135"/>
        <v>#VALUE!</v>
      </c>
    </row>
    <row r="300" spans="1:81" s="10" customFormat="1" ht="25.15" customHeight="1" x14ac:dyDescent="0.2">
      <c r="A300" s="52" t="str">
        <f t="shared" si="166"/>
        <v/>
      </c>
      <c r="B300" s="157" t="e">
        <f t="shared" ca="1" si="136"/>
        <v>#VALUE!</v>
      </c>
      <c r="C300" s="157" t="e">
        <f t="shared" ca="1" si="137"/>
        <v>#VALUE!</v>
      </c>
      <c r="D300" s="29"/>
      <c r="E300" s="155" t="str">
        <f ca="1">IFERROR(INDIRECT(ADDRESS(MATCH(D300,CatModules!C:C,0),2,1,1,"CatModules")),"")</f>
        <v/>
      </c>
      <c r="F300" s="96"/>
      <c r="G300" s="156" t="str">
        <f ca="1">IFERROR(INDIRECT(ADDRESS(MATCH(CONCATENATE(E300,"-",F300),CatInt!K:K,0),3,1,1,"CatInt")),"")</f>
        <v/>
      </c>
      <c r="H300" s="45" t="str">
        <f>IF(F300="","",VLOOKUP(F300,#REF!,2,FALSE))</f>
        <v/>
      </c>
      <c r="I300" s="29"/>
      <c r="J300" s="155" t="e">
        <f t="shared" si="138"/>
        <v>#VALUE!</v>
      </c>
      <c r="K300" s="155" t="e">
        <f t="shared" si="139"/>
        <v>#VALUE!</v>
      </c>
      <c r="L300" s="153"/>
      <c r="M300" s="126"/>
      <c r="N300" s="151" t="e">
        <f ca="1">VLOOKUP(M300,CatProd!B:G,6,FALSE)</f>
        <v>#N/A</v>
      </c>
      <c r="O300" s="127"/>
      <c r="P300" s="175" t="e">
        <f ca="1">VLOOKUP(CONCATENATE(N300,"-",O300),CatProdSpec!H:I,2,FALSE)</f>
        <v>#N/A</v>
      </c>
      <c r="Q300" s="30"/>
      <c r="R300" s="149" t="str">
        <f>IFERROR(VLOOKUP(Q300,Setup!D$16:E$25,2,FALSE),"")</f>
        <v/>
      </c>
      <c r="S300" s="51" t="str">
        <f ca="1">IFERROR(IF(OR(I300="",VLOOKUP(I300,CatCostInp!$E$2:$K$88,7,FALSE)=0),"",VLOOKUP(I300,CatCostInp!$E$2:$K$88,7,FALSE)),"")</f>
        <v/>
      </c>
      <c r="T300" s="4" t="e">
        <f>VLOOKUP(U300,#REF!,2,FALSE)</f>
        <v>#REF!</v>
      </c>
      <c r="U300" s="30"/>
      <c r="V300" s="1" t="str">
        <f ca="1">IF(U300=Setup!$C$10,"Grant",IF(Pharmaceuticals!U300=Setup!$C$11,"Local",IF(Pharmaceuticals!U300=Setup!$C$12,"Other","")))</f>
        <v/>
      </c>
      <c r="W300" s="34"/>
      <c r="X300" s="148"/>
      <c r="Y300" s="34"/>
      <c r="Z300" s="36" t="str">
        <f t="shared" si="140"/>
        <v/>
      </c>
      <c r="AA300" s="35"/>
      <c r="AB300" s="32" t="str">
        <f t="shared" si="141"/>
        <v/>
      </c>
      <c r="AC300" s="34"/>
      <c r="AD300" s="32" t="str">
        <f t="shared" si="142"/>
        <v/>
      </c>
      <c r="AE300" s="34"/>
      <c r="AF300" s="36" t="str">
        <f t="shared" si="143"/>
        <v/>
      </c>
      <c r="AG300" s="36" t="str">
        <f t="shared" si="144"/>
        <v/>
      </c>
      <c r="AH300" s="36" t="str">
        <f t="shared" si="145"/>
        <v/>
      </c>
      <c r="AI300" s="55"/>
      <c r="AJ300" s="37"/>
      <c r="AK300" s="148"/>
      <c r="AL300" s="34"/>
      <c r="AM300" s="32" t="str">
        <f t="shared" si="146"/>
        <v/>
      </c>
      <c r="AN300" s="34"/>
      <c r="AO300" s="32" t="str">
        <f t="shared" si="147"/>
        <v/>
      </c>
      <c r="AP300" s="35"/>
      <c r="AQ300" s="32" t="str">
        <f t="shared" si="148"/>
        <v/>
      </c>
      <c r="AR300" s="34"/>
      <c r="AS300" s="36" t="str">
        <f t="shared" si="149"/>
        <v/>
      </c>
      <c r="AT300" s="36" t="str">
        <f t="shared" si="150"/>
        <v/>
      </c>
      <c r="AU300" s="36" t="str">
        <f t="shared" si="151"/>
        <v/>
      </c>
      <c r="AV300" s="55"/>
      <c r="AW300" s="34"/>
      <c r="AX300" s="148"/>
      <c r="AY300" s="34"/>
      <c r="AZ300" s="32" t="str">
        <f t="shared" si="152"/>
        <v/>
      </c>
      <c r="BA300" s="34"/>
      <c r="BB300" s="32" t="str">
        <f t="shared" si="153"/>
        <v/>
      </c>
      <c r="BC300" s="34"/>
      <c r="BD300" s="32" t="str">
        <f t="shared" si="154"/>
        <v/>
      </c>
      <c r="BE300" s="34"/>
      <c r="BF300" s="36" t="str">
        <f t="shared" si="155"/>
        <v/>
      </c>
      <c r="BG300" s="36" t="str">
        <f t="shared" si="156"/>
        <v/>
      </c>
      <c r="BH300" s="36" t="str">
        <f t="shared" si="157"/>
        <v/>
      </c>
      <c r="BI300" s="55"/>
      <c r="BJ300" s="34"/>
      <c r="BK300" s="148"/>
      <c r="BL300" s="34"/>
      <c r="BM300" s="32" t="str">
        <f t="shared" si="158"/>
        <v/>
      </c>
      <c r="BN300" s="34"/>
      <c r="BO300" s="32" t="str">
        <f t="shared" si="159"/>
        <v/>
      </c>
      <c r="BP300" s="34"/>
      <c r="BQ300" s="32" t="str">
        <f t="shared" si="160"/>
        <v/>
      </c>
      <c r="BR300" s="34"/>
      <c r="BS300" s="36" t="str">
        <f t="shared" si="161"/>
        <v/>
      </c>
      <c r="BT300" s="36" t="str">
        <f t="shared" si="162"/>
        <v/>
      </c>
      <c r="BU300" s="36" t="str">
        <f t="shared" si="163"/>
        <v/>
      </c>
      <c r="BV300" s="55"/>
      <c r="BW300" s="36" t="str">
        <f t="shared" si="164"/>
        <v/>
      </c>
      <c r="BX300" s="36" t="str">
        <f t="shared" si="165"/>
        <v/>
      </c>
      <c r="BY300" s="31"/>
      <c r="BZ300" s="38"/>
      <c r="CB300" s="120" t="e">
        <f t="shared" ca="1" si="134"/>
        <v>#VALUE!</v>
      </c>
      <c r="CC300" s="120" t="e">
        <f t="shared" ca="1" si="135"/>
        <v>#VALUE!</v>
      </c>
    </row>
    <row r="301" spans="1:81" s="10" customFormat="1" ht="25.15" customHeight="1" x14ac:dyDescent="0.2">
      <c r="A301" s="52" t="str">
        <f t="shared" si="166"/>
        <v/>
      </c>
      <c r="B301" s="157" t="e">
        <f t="shared" ca="1" si="136"/>
        <v>#VALUE!</v>
      </c>
      <c r="C301" s="157" t="e">
        <f t="shared" ca="1" si="137"/>
        <v>#VALUE!</v>
      </c>
      <c r="D301" s="29"/>
      <c r="E301" s="155" t="str">
        <f ca="1">IFERROR(INDIRECT(ADDRESS(MATCH(D301,CatModules!C:C,0),2,1,1,"CatModules")),"")</f>
        <v/>
      </c>
      <c r="F301" s="96"/>
      <c r="G301" s="156" t="str">
        <f ca="1">IFERROR(INDIRECT(ADDRESS(MATCH(CONCATENATE(E301,"-",F301),CatInt!K:K,0),3,1,1,"CatInt")),"")</f>
        <v/>
      </c>
      <c r="H301" s="45" t="str">
        <f>IF(F301="","",VLOOKUP(F301,#REF!,2,FALSE))</f>
        <v/>
      </c>
      <c r="I301" s="29"/>
      <c r="J301" s="155" t="e">
        <f t="shared" si="138"/>
        <v>#VALUE!</v>
      </c>
      <c r="K301" s="155" t="e">
        <f t="shared" si="139"/>
        <v>#VALUE!</v>
      </c>
      <c r="L301" s="153"/>
      <c r="M301" s="126"/>
      <c r="N301" s="151" t="e">
        <f ca="1">VLOOKUP(M301,CatProd!B:G,6,FALSE)</f>
        <v>#N/A</v>
      </c>
      <c r="O301" s="127"/>
      <c r="P301" s="175" t="e">
        <f ca="1">VLOOKUP(CONCATENATE(N301,"-",O301),CatProdSpec!H:I,2,FALSE)</f>
        <v>#N/A</v>
      </c>
      <c r="Q301" s="30"/>
      <c r="R301" s="149" t="str">
        <f>IFERROR(VLOOKUP(Q301,Setup!D$16:E$25,2,FALSE),"")</f>
        <v/>
      </c>
      <c r="S301" s="51" t="str">
        <f ca="1">IFERROR(IF(OR(I301="",VLOOKUP(I301,CatCostInp!$E$2:$K$88,7,FALSE)=0),"",VLOOKUP(I301,CatCostInp!$E$2:$K$88,7,FALSE)),"")</f>
        <v/>
      </c>
      <c r="T301" s="4" t="e">
        <f>VLOOKUP(U301,#REF!,2,FALSE)</f>
        <v>#REF!</v>
      </c>
      <c r="U301" s="30"/>
      <c r="V301" s="1" t="str">
        <f ca="1">IF(U301=Setup!$C$10,"Grant",IF(Pharmaceuticals!U301=Setup!$C$11,"Local",IF(Pharmaceuticals!U301=Setup!$C$12,"Other","")))</f>
        <v/>
      </c>
      <c r="W301" s="34"/>
      <c r="X301" s="148"/>
      <c r="Y301" s="34"/>
      <c r="Z301" s="36" t="str">
        <f t="shared" si="140"/>
        <v/>
      </c>
      <c r="AA301" s="35"/>
      <c r="AB301" s="32" t="str">
        <f t="shared" si="141"/>
        <v/>
      </c>
      <c r="AC301" s="34"/>
      <c r="AD301" s="32" t="str">
        <f t="shared" si="142"/>
        <v/>
      </c>
      <c r="AE301" s="34"/>
      <c r="AF301" s="36" t="str">
        <f t="shared" si="143"/>
        <v/>
      </c>
      <c r="AG301" s="36" t="str">
        <f t="shared" si="144"/>
        <v/>
      </c>
      <c r="AH301" s="36" t="str">
        <f t="shared" si="145"/>
        <v/>
      </c>
      <c r="AI301" s="55"/>
      <c r="AJ301" s="37"/>
      <c r="AK301" s="148"/>
      <c r="AL301" s="34"/>
      <c r="AM301" s="32" t="str">
        <f t="shared" si="146"/>
        <v/>
      </c>
      <c r="AN301" s="34"/>
      <c r="AO301" s="32" t="str">
        <f t="shared" si="147"/>
        <v/>
      </c>
      <c r="AP301" s="35"/>
      <c r="AQ301" s="32" t="str">
        <f t="shared" si="148"/>
        <v/>
      </c>
      <c r="AR301" s="34"/>
      <c r="AS301" s="36" t="str">
        <f t="shared" si="149"/>
        <v/>
      </c>
      <c r="AT301" s="36" t="str">
        <f t="shared" si="150"/>
        <v/>
      </c>
      <c r="AU301" s="36" t="str">
        <f t="shared" si="151"/>
        <v/>
      </c>
      <c r="AV301" s="55"/>
      <c r="AW301" s="34"/>
      <c r="AX301" s="148"/>
      <c r="AY301" s="34"/>
      <c r="AZ301" s="32" t="str">
        <f t="shared" si="152"/>
        <v/>
      </c>
      <c r="BA301" s="34"/>
      <c r="BB301" s="32" t="str">
        <f t="shared" si="153"/>
        <v/>
      </c>
      <c r="BC301" s="34"/>
      <c r="BD301" s="32" t="str">
        <f t="shared" si="154"/>
        <v/>
      </c>
      <c r="BE301" s="34"/>
      <c r="BF301" s="36" t="str">
        <f t="shared" si="155"/>
        <v/>
      </c>
      <c r="BG301" s="36" t="str">
        <f t="shared" si="156"/>
        <v/>
      </c>
      <c r="BH301" s="36" t="str">
        <f t="shared" si="157"/>
        <v/>
      </c>
      <c r="BI301" s="55"/>
      <c r="BJ301" s="34"/>
      <c r="BK301" s="148"/>
      <c r="BL301" s="34"/>
      <c r="BM301" s="32" t="str">
        <f t="shared" si="158"/>
        <v/>
      </c>
      <c r="BN301" s="34"/>
      <c r="BO301" s="32" t="str">
        <f t="shared" si="159"/>
        <v/>
      </c>
      <c r="BP301" s="34"/>
      <c r="BQ301" s="32" t="str">
        <f t="shared" si="160"/>
        <v/>
      </c>
      <c r="BR301" s="34"/>
      <c r="BS301" s="36" t="str">
        <f t="shared" si="161"/>
        <v/>
      </c>
      <c r="BT301" s="36" t="str">
        <f t="shared" si="162"/>
        <v/>
      </c>
      <c r="BU301" s="36" t="str">
        <f t="shared" si="163"/>
        <v/>
      </c>
      <c r="BV301" s="55"/>
      <c r="BW301" s="36" t="str">
        <f t="shared" si="164"/>
        <v/>
      </c>
      <c r="BX301" s="36" t="str">
        <f t="shared" si="165"/>
        <v/>
      </c>
      <c r="BY301" s="31"/>
      <c r="BZ301" s="38"/>
      <c r="CB301" s="120" t="e">
        <f t="shared" ca="1" si="134"/>
        <v>#VALUE!</v>
      </c>
      <c r="CC301" s="120" t="e">
        <f t="shared" ca="1" si="135"/>
        <v>#VALUE!</v>
      </c>
    </row>
    <row r="302" spans="1:81" s="10" customFormat="1" ht="25.15" customHeight="1" x14ac:dyDescent="0.2">
      <c r="A302" s="52" t="str">
        <f t="shared" si="166"/>
        <v/>
      </c>
      <c r="B302" s="157" t="e">
        <f t="shared" ca="1" si="136"/>
        <v>#VALUE!</v>
      </c>
      <c r="C302" s="157" t="e">
        <f t="shared" ca="1" si="137"/>
        <v>#VALUE!</v>
      </c>
      <c r="D302" s="29"/>
      <c r="E302" s="155" t="str">
        <f ca="1">IFERROR(INDIRECT(ADDRESS(MATCH(D302,CatModules!C:C,0),2,1,1,"CatModules")),"")</f>
        <v/>
      </c>
      <c r="F302" s="96"/>
      <c r="G302" s="156" t="str">
        <f ca="1">IFERROR(INDIRECT(ADDRESS(MATCH(CONCATENATE(E302,"-",F302),CatInt!K:K,0),3,1,1,"CatInt")),"")</f>
        <v/>
      </c>
      <c r="H302" s="45" t="str">
        <f>IF(F302="","",VLOOKUP(F302,#REF!,2,FALSE))</f>
        <v/>
      </c>
      <c r="I302" s="29"/>
      <c r="J302" s="155" t="e">
        <f t="shared" si="138"/>
        <v>#VALUE!</v>
      </c>
      <c r="K302" s="155" t="e">
        <f t="shared" si="139"/>
        <v>#VALUE!</v>
      </c>
      <c r="L302" s="153"/>
      <c r="M302" s="126"/>
      <c r="N302" s="151" t="e">
        <f ca="1">VLOOKUP(M302,CatProd!B:G,6,FALSE)</f>
        <v>#N/A</v>
      </c>
      <c r="O302" s="127"/>
      <c r="P302" s="175" t="e">
        <f ca="1">VLOOKUP(CONCATENATE(N302,"-",O302),CatProdSpec!H:I,2,FALSE)</f>
        <v>#N/A</v>
      </c>
      <c r="Q302" s="30"/>
      <c r="R302" s="149" t="str">
        <f>IFERROR(VLOOKUP(Q302,Setup!D$16:E$25,2,FALSE),"")</f>
        <v/>
      </c>
      <c r="S302" s="51" t="str">
        <f ca="1">IFERROR(IF(OR(I302="",VLOOKUP(I302,CatCostInp!$E$2:$K$88,7,FALSE)=0),"",VLOOKUP(I302,CatCostInp!$E$2:$K$88,7,FALSE)),"")</f>
        <v/>
      </c>
      <c r="T302" s="4" t="e">
        <f>VLOOKUP(U302,#REF!,2,FALSE)</f>
        <v>#REF!</v>
      </c>
      <c r="U302" s="30"/>
      <c r="V302" s="1" t="str">
        <f ca="1">IF(U302=Setup!$C$10,"Grant",IF(Pharmaceuticals!U302=Setup!$C$11,"Local",IF(Pharmaceuticals!U302=Setup!$C$12,"Other","")))</f>
        <v/>
      </c>
      <c r="W302" s="34"/>
      <c r="X302" s="148"/>
      <c r="Y302" s="34"/>
      <c r="Z302" s="36" t="str">
        <f t="shared" si="140"/>
        <v/>
      </c>
      <c r="AA302" s="35"/>
      <c r="AB302" s="32" t="str">
        <f t="shared" si="141"/>
        <v/>
      </c>
      <c r="AC302" s="34"/>
      <c r="AD302" s="32" t="str">
        <f t="shared" si="142"/>
        <v/>
      </c>
      <c r="AE302" s="34"/>
      <c r="AF302" s="36" t="str">
        <f t="shared" si="143"/>
        <v/>
      </c>
      <c r="AG302" s="36" t="str">
        <f t="shared" si="144"/>
        <v/>
      </c>
      <c r="AH302" s="36" t="str">
        <f t="shared" si="145"/>
        <v/>
      </c>
      <c r="AI302" s="55"/>
      <c r="AJ302" s="37"/>
      <c r="AK302" s="148"/>
      <c r="AL302" s="34"/>
      <c r="AM302" s="32" t="str">
        <f t="shared" si="146"/>
        <v/>
      </c>
      <c r="AN302" s="34"/>
      <c r="AO302" s="32" t="str">
        <f t="shared" si="147"/>
        <v/>
      </c>
      <c r="AP302" s="35"/>
      <c r="AQ302" s="32" t="str">
        <f t="shared" si="148"/>
        <v/>
      </c>
      <c r="AR302" s="34"/>
      <c r="AS302" s="36" t="str">
        <f t="shared" si="149"/>
        <v/>
      </c>
      <c r="AT302" s="36" t="str">
        <f t="shared" si="150"/>
        <v/>
      </c>
      <c r="AU302" s="36" t="str">
        <f t="shared" si="151"/>
        <v/>
      </c>
      <c r="AV302" s="55"/>
      <c r="AW302" s="34"/>
      <c r="AX302" s="148"/>
      <c r="AY302" s="34"/>
      <c r="AZ302" s="32" t="str">
        <f t="shared" si="152"/>
        <v/>
      </c>
      <c r="BA302" s="34"/>
      <c r="BB302" s="32" t="str">
        <f t="shared" si="153"/>
        <v/>
      </c>
      <c r="BC302" s="34"/>
      <c r="BD302" s="32" t="str">
        <f t="shared" si="154"/>
        <v/>
      </c>
      <c r="BE302" s="34"/>
      <c r="BF302" s="36" t="str">
        <f t="shared" si="155"/>
        <v/>
      </c>
      <c r="BG302" s="36" t="str">
        <f t="shared" si="156"/>
        <v/>
      </c>
      <c r="BH302" s="36" t="str">
        <f t="shared" si="157"/>
        <v/>
      </c>
      <c r="BI302" s="55"/>
      <c r="BJ302" s="34"/>
      <c r="BK302" s="148"/>
      <c r="BL302" s="34"/>
      <c r="BM302" s="32" t="str">
        <f t="shared" si="158"/>
        <v/>
      </c>
      <c r="BN302" s="34"/>
      <c r="BO302" s="32" t="str">
        <f t="shared" si="159"/>
        <v/>
      </c>
      <c r="BP302" s="34"/>
      <c r="BQ302" s="32" t="str">
        <f t="shared" si="160"/>
        <v/>
      </c>
      <c r="BR302" s="34"/>
      <c r="BS302" s="36" t="str">
        <f t="shared" si="161"/>
        <v/>
      </c>
      <c r="BT302" s="36" t="str">
        <f t="shared" si="162"/>
        <v/>
      </c>
      <c r="BU302" s="36" t="str">
        <f t="shared" si="163"/>
        <v/>
      </c>
      <c r="BV302" s="55"/>
      <c r="BW302" s="36" t="str">
        <f t="shared" si="164"/>
        <v/>
      </c>
      <c r="BX302" s="36" t="str">
        <f t="shared" si="165"/>
        <v/>
      </c>
      <c r="BY302" s="31"/>
      <c r="BZ302" s="38"/>
      <c r="CB302" s="120" t="e">
        <f t="shared" ca="1" si="134"/>
        <v>#VALUE!</v>
      </c>
      <c r="CC302" s="120" t="e">
        <f t="shared" ca="1" si="135"/>
        <v>#VALUE!</v>
      </c>
    </row>
    <row r="303" spans="1:81" s="10" customFormat="1" ht="25.15" customHeight="1" x14ac:dyDescent="0.2">
      <c r="A303" s="52" t="str">
        <f t="shared" si="166"/>
        <v/>
      </c>
      <c r="B303" s="157" t="e">
        <f t="shared" ca="1" si="136"/>
        <v>#VALUE!</v>
      </c>
      <c r="C303" s="157" t="e">
        <f t="shared" ca="1" si="137"/>
        <v>#VALUE!</v>
      </c>
      <c r="D303" s="29"/>
      <c r="E303" s="155" t="str">
        <f ca="1">IFERROR(INDIRECT(ADDRESS(MATCH(D303,CatModules!C:C,0),2,1,1,"CatModules")),"")</f>
        <v/>
      </c>
      <c r="F303" s="96"/>
      <c r="G303" s="156" t="str">
        <f ca="1">IFERROR(INDIRECT(ADDRESS(MATCH(CONCATENATE(E303,"-",F303),CatInt!K:K,0),3,1,1,"CatInt")),"")</f>
        <v/>
      </c>
      <c r="H303" s="45" t="str">
        <f>IF(F303="","",VLOOKUP(F303,#REF!,2,FALSE))</f>
        <v/>
      </c>
      <c r="I303" s="29"/>
      <c r="J303" s="155" t="e">
        <f t="shared" si="138"/>
        <v>#VALUE!</v>
      </c>
      <c r="K303" s="155" t="e">
        <f t="shared" si="139"/>
        <v>#VALUE!</v>
      </c>
      <c r="L303" s="153"/>
      <c r="M303" s="126"/>
      <c r="N303" s="151" t="e">
        <f ca="1">VLOOKUP(M303,CatProd!B:G,6,FALSE)</f>
        <v>#N/A</v>
      </c>
      <c r="O303" s="127"/>
      <c r="P303" s="175" t="e">
        <f ca="1">VLOOKUP(CONCATENATE(N303,"-",O303),CatProdSpec!H:I,2,FALSE)</f>
        <v>#N/A</v>
      </c>
      <c r="Q303" s="30"/>
      <c r="R303" s="149" t="str">
        <f>IFERROR(VLOOKUP(Q303,Setup!D$16:E$25,2,FALSE),"")</f>
        <v/>
      </c>
      <c r="S303" s="51" t="str">
        <f ca="1">IFERROR(IF(OR(I303="",VLOOKUP(I303,CatCostInp!$E$2:$K$88,7,FALSE)=0),"",VLOOKUP(I303,CatCostInp!$E$2:$K$88,7,FALSE)),"")</f>
        <v/>
      </c>
      <c r="T303" s="4" t="e">
        <f>VLOOKUP(U303,#REF!,2,FALSE)</f>
        <v>#REF!</v>
      </c>
      <c r="U303" s="30"/>
      <c r="V303" s="1" t="str">
        <f ca="1">IF(U303=Setup!$C$10,"Grant",IF(Pharmaceuticals!U303=Setup!$C$11,"Local",IF(Pharmaceuticals!U303=Setup!$C$12,"Other","")))</f>
        <v/>
      </c>
      <c r="W303" s="34"/>
      <c r="X303" s="148"/>
      <c r="Y303" s="34"/>
      <c r="Z303" s="36" t="str">
        <f t="shared" si="140"/>
        <v/>
      </c>
      <c r="AA303" s="35"/>
      <c r="AB303" s="32" t="str">
        <f t="shared" si="141"/>
        <v/>
      </c>
      <c r="AC303" s="34"/>
      <c r="AD303" s="32" t="str">
        <f t="shared" si="142"/>
        <v/>
      </c>
      <c r="AE303" s="34"/>
      <c r="AF303" s="36" t="str">
        <f t="shared" si="143"/>
        <v/>
      </c>
      <c r="AG303" s="36" t="str">
        <f t="shared" si="144"/>
        <v/>
      </c>
      <c r="AH303" s="36" t="str">
        <f t="shared" si="145"/>
        <v/>
      </c>
      <c r="AI303" s="55"/>
      <c r="AJ303" s="37"/>
      <c r="AK303" s="148"/>
      <c r="AL303" s="34"/>
      <c r="AM303" s="32" t="str">
        <f t="shared" si="146"/>
        <v/>
      </c>
      <c r="AN303" s="34"/>
      <c r="AO303" s="32" t="str">
        <f t="shared" si="147"/>
        <v/>
      </c>
      <c r="AP303" s="35"/>
      <c r="AQ303" s="32" t="str">
        <f t="shared" si="148"/>
        <v/>
      </c>
      <c r="AR303" s="34"/>
      <c r="AS303" s="36" t="str">
        <f t="shared" si="149"/>
        <v/>
      </c>
      <c r="AT303" s="36" t="str">
        <f t="shared" si="150"/>
        <v/>
      </c>
      <c r="AU303" s="36" t="str">
        <f t="shared" si="151"/>
        <v/>
      </c>
      <c r="AV303" s="55"/>
      <c r="AW303" s="34"/>
      <c r="AX303" s="148"/>
      <c r="AY303" s="34"/>
      <c r="AZ303" s="32" t="str">
        <f t="shared" si="152"/>
        <v/>
      </c>
      <c r="BA303" s="34"/>
      <c r="BB303" s="32" t="str">
        <f t="shared" si="153"/>
        <v/>
      </c>
      <c r="BC303" s="34"/>
      <c r="BD303" s="32" t="str">
        <f t="shared" si="154"/>
        <v/>
      </c>
      <c r="BE303" s="34"/>
      <c r="BF303" s="36" t="str">
        <f t="shared" si="155"/>
        <v/>
      </c>
      <c r="BG303" s="36" t="str">
        <f t="shared" si="156"/>
        <v/>
      </c>
      <c r="BH303" s="36" t="str">
        <f t="shared" si="157"/>
        <v/>
      </c>
      <c r="BI303" s="55"/>
      <c r="BJ303" s="34"/>
      <c r="BK303" s="148"/>
      <c r="BL303" s="34"/>
      <c r="BM303" s="32" t="str">
        <f t="shared" si="158"/>
        <v/>
      </c>
      <c r="BN303" s="34"/>
      <c r="BO303" s="32" t="str">
        <f t="shared" si="159"/>
        <v/>
      </c>
      <c r="BP303" s="34"/>
      <c r="BQ303" s="32" t="str">
        <f t="shared" si="160"/>
        <v/>
      </c>
      <c r="BR303" s="34"/>
      <c r="BS303" s="36" t="str">
        <f t="shared" si="161"/>
        <v/>
      </c>
      <c r="BT303" s="36" t="str">
        <f t="shared" si="162"/>
        <v/>
      </c>
      <c r="BU303" s="36" t="str">
        <f t="shared" si="163"/>
        <v/>
      </c>
      <c r="BV303" s="55"/>
      <c r="BW303" s="36" t="str">
        <f t="shared" si="164"/>
        <v/>
      </c>
      <c r="BX303" s="36" t="str">
        <f t="shared" si="165"/>
        <v/>
      </c>
      <c r="BY303" s="31"/>
      <c r="BZ303" s="38"/>
      <c r="CB303" s="120" t="e">
        <f t="shared" ca="1" si="134"/>
        <v>#VALUE!</v>
      </c>
      <c r="CC303" s="120" t="e">
        <f t="shared" ca="1" si="135"/>
        <v>#VALUE!</v>
      </c>
    </row>
    <row r="304" spans="1:81" s="10" customFormat="1" ht="25.15" customHeight="1" x14ac:dyDescent="0.2">
      <c r="A304" s="52" t="str">
        <f t="shared" si="166"/>
        <v/>
      </c>
      <c r="B304" s="157" t="e">
        <f t="shared" ca="1" si="136"/>
        <v>#VALUE!</v>
      </c>
      <c r="C304" s="157" t="e">
        <f t="shared" ca="1" si="137"/>
        <v>#VALUE!</v>
      </c>
      <c r="D304" s="29"/>
      <c r="E304" s="155" t="str">
        <f ca="1">IFERROR(INDIRECT(ADDRESS(MATCH(D304,CatModules!C:C,0),2,1,1,"CatModules")),"")</f>
        <v/>
      </c>
      <c r="F304" s="96"/>
      <c r="G304" s="156" t="str">
        <f ca="1">IFERROR(INDIRECT(ADDRESS(MATCH(CONCATENATE(E304,"-",F304),CatInt!K:K,0),3,1,1,"CatInt")),"")</f>
        <v/>
      </c>
      <c r="H304" s="45" t="str">
        <f>IF(F304="","",VLOOKUP(F304,#REF!,2,FALSE))</f>
        <v/>
      </c>
      <c r="I304" s="29"/>
      <c r="J304" s="155" t="e">
        <f t="shared" si="138"/>
        <v>#VALUE!</v>
      </c>
      <c r="K304" s="155" t="e">
        <f t="shared" si="139"/>
        <v>#VALUE!</v>
      </c>
      <c r="L304" s="153"/>
      <c r="M304" s="126"/>
      <c r="N304" s="151" t="e">
        <f ca="1">VLOOKUP(M304,CatProd!B:G,6,FALSE)</f>
        <v>#N/A</v>
      </c>
      <c r="O304" s="127"/>
      <c r="P304" s="175" t="e">
        <f ca="1">VLOOKUP(CONCATENATE(N304,"-",O304),CatProdSpec!H:I,2,FALSE)</f>
        <v>#N/A</v>
      </c>
      <c r="Q304" s="30"/>
      <c r="R304" s="149" t="str">
        <f>IFERROR(VLOOKUP(Q304,Setup!D$16:E$25,2,FALSE),"")</f>
        <v/>
      </c>
      <c r="S304" s="51" t="str">
        <f ca="1">IFERROR(IF(OR(I304="",VLOOKUP(I304,CatCostInp!$E$2:$K$88,7,FALSE)=0),"",VLOOKUP(I304,CatCostInp!$E$2:$K$88,7,FALSE)),"")</f>
        <v/>
      </c>
      <c r="T304" s="4" t="e">
        <f>VLOOKUP(U304,#REF!,2,FALSE)</f>
        <v>#REF!</v>
      </c>
      <c r="U304" s="30"/>
      <c r="V304" s="1" t="str">
        <f ca="1">IF(U304=Setup!$C$10,"Grant",IF(Pharmaceuticals!U304=Setup!$C$11,"Local",IF(Pharmaceuticals!U304=Setup!$C$12,"Other","")))</f>
        <v/>
      </c>
      <c r="W304" s="34"/>
      <c r="X304" s="148"/>
      <c r="Y304" s="34"/>
      <c r="Z304" s="36" t="str">
        <f t="shared" si="140"/>
        <v/>
      </c>
      <c r="AA304" s="35"/>
      <c r="AB304" s="32" t="str">
        <f t="shared" si="141"/>
        <v/>
      </c>
      <c r="AC304" s="34"/>
      <c r="AD304" s="32" t="str">
        <f t="shared" si="142"/>
        <v/>
      </c>
      <c r="AE304" s="34"/>
      <c r="AF304" s="36" t="str">
        <f t="shared" si="143"/>
        <v/>
      </c>
      <c r="AG304" s="36" t="str">
        <f t="shared" si="144"/>
        <v/>
      </c>
      <c r="AH304" s="36" t="str">
        <f t="shared" si="145"/>
        <v/>
      </c>
      <c r="AI304" s="55"/>
      <c r="AJ304" s="37"/>
      <c r="AK304" s="148"/>
      <c r="AL304" s="34"/>
      <c r="AM304" s="32" t="str">
        <f t="shared" si="146"/>
        <v/>
      </c>
      <c r="AN304" s="34"/>
      <c r="AO304" s="32" t="str">
        <f t="shared" si="147"/>
        <v/>
      </c>
      <c r="AP304" s="35"/>
      <c r="AQ304" s="32" t="str">
        <f t="shared" si="148"/>
        <v/>
      </c>
      <c r="AR304" s="34"/>
      <c r="AS304" s="36" t="str">
        <f t="shared" si="149"/>
        <v/>
      </c>
      <c r="AT304" s="36" t="str">
        <f t="shared" si="150"/>
        <v/>
      </c>
      <c r="AU304" s="36" t="str">
        <f t="shared" si="151"/>
        <v/>
      </c>
      <c r="AV304" s="55"/>
      <c r="AW304" s="34"/>
      <c r="AX304" s="148"/>
      <c r="AY304" s="34"/>
      <c r="AZ304" s="32" t="str">
        <f t="shared" si="152"/>
        <v/>
      </c>
      <c r="BA304" s="34"/>
      <c r="BB304" s="32" t="str">
        <f t="shared" si="153"/>
        <v/>
      </c>
      <c r="BC304" s="34"/>
      <c r="BD304" s="32" t="str">
        <f t="shared" si="154"/>
        <v/>
      </c>
      <c r="BE304" s="34"/>
      <c r="BF304" s="36" t="str">
        <f t="shared" si="155"/>
        <v/>
      </c>
      <c r="BG304" s="36" t="str">
        <f t="shared" si="156"/>
        <v/>
      </c>
      <c r="BH304" s="36" t="str">
        <f t="shared" si="157"/>
        <v/>
      </c>
      <c r="BI304" s="55"/>
      <c r="BJ304" s="34"/>
      <c r="BK304" s="148"/>
      <c r="BL304" s="34"/>
      <c r="BM304" s="32" t="str">
        <f t="shared" si="158"/>
        <v/>
      </c>
      <c r="BN304" s="34"/>
      <c r="BO304" s="32" t="str">
        <f t="shared" si="159"/>
        <v/>
      </c>
      <c r="BP304" s="34"/>
      <c r="BQ304" s="32" t="str">
        <f t="shared" si="160"/>
        <v/>
      </c>
      <c r="BR304" s="34"/>
      <c r="BS304" s="36" t="str">
        <f t="shared" si="161"/>
        <v/>
      </c>
      <c r="BT304" s="36" t="str">
        <f t="shared" si="162"/>
        <v/>
      </c>
      <c r="BU304" s="36" t="str">
        <f t="shared" si="163"/>
        <v/>
      </c>
      <c r="BV304" s="55"/>
      <c r="BW304" s="36" t="str">
        <f t="shared" si="164"/>
        <v/>
      </c>
      <c r="BX304" s="36" t="str">
        <f t="shared" si="165"/>
        <v/>
      </c>
      <c r="BY304" s="31"/>
      <c r="BZ304" s="38"/>
      <c r="CB304" s="120" t="e">
        <f t="shared" ca="1" si="134"/>
        <v>#VALUE!</v>
      </c>
      <c r="CC304" s="120" t="e">
        <f t="shared" ca="1" si="135"/>
        <v>#VALUE!</v>
      </c>
    </row>
    <row r="305" spans="1:81" s="10" customFormat="1" ht="25.15" customHeight="1" x14ac:dyDescent="0.2">
      <c r="A305" s="52" t="str">
        <f t="shared" si="166"/>
        <v/>
      </c>
      <c r="B305" s="157" t="e">
        <f t="shared" ca="1" si="136"/>
        <v>#VALUE!</v>
      </c>
      <c r="C305" s="157" t="e">
        <f t="shared" ca="1" si="137"/>
        <v>#VALUE!</v>
      </c>
      <c r="D305" s="29"/>
      <c r="E305" s="155" t="str">
        <f ca="1">IFERROR(INDIRECT(ADDRESS(MATCH(D305,CatModules!C:C,0),2,1,1,"CatModules")),"")</f>
        <v/>
      </c>
      <c r="F305" s="96"/>
      <c r="G305" s="156" t="str">
        <f ca="1">IFERROR(INDIRECT(ADDRESS(MATCH(CONCATENATE(E305,"-",F305),CatInt!K:K,0),3,1,1,"CatInt")),"")</f>
        <v/>
      </c>
      <c r="H305" s="45" t="str">
        <f>IF(F305="","",VLOOKUP(F305,#REF!,2,FALSE))</f>
        <v/>
      </c>
      <c r="I305" s="29"/>
      <c r="J305" s="155" t="e">
        <f t="shared" si="138"/>
        <v>#VALUE!</v>
      </c>
      <c r="K305" s="155" t="e">
        <f t="shared" si="139"/>
        <v>#VALUE!</v>
      </c>
      <c r="L305" s="153"/>
      <c r="M305" s="126"/>
      <c r="N305" s="151" t="e">
        <f ca="1">VLOOKUP(M305,CatProd!B:G,6,FALSE)</f>
        <v>#N/A</v>
      </c>
      <c r="O305" s="127"/>
      <c r="P305" s="175" t="e">
        <f ca="1">VLOOKUP(CONCATENATE(N305,"-",O305),CatProdSpec!H:I,2,FALSE)</f>
        <v>#N/A</v>
      </c>
      <c r="Q305" s="30"/>
      <c r="R305" s="149" t="str">
        <f>IFERROR(VLOOKUP(Q305,Setup!D$16:E$25,2,FALSE),"")</f>
        <v/>
      </c>
      <c r="S305" s="51" t="str">
        <f ca="1">IFERROR(IF(OR(I305="",VLOOKUP(I305,CatCostInp!$E$2:$K$88,7,FALSE)=0),"",VLOOKUP(I305,CatCostInp!$E$2:$K$88,7,FALSE)),"")</f>
        <v/>
      </c>
      <c r="T305" s="4" t="e">
        <f>VLOOKUP(U305,#REF!,2,FALSE)</f>
        <v>#REF!</v>
      </c>
      <c r="U305" s="30"/>
      <c r="V305" s="1" t="str">
        <f ca="1">IF(U305=Setup!$C$10,"Grant",IF(Pharmaceuticals!U305=Setup!$C$11,"Local",IF(Pharmaceuticals!U305=Setup!$C$12,"Other","")))</f>
        <v/>
      </c>
      <c r="W305" s="34"/>
      <c r="X305" s="148"/>
      <c r="Y305" s="34"/>
      <c r="Z305" s="36" t="str">
        <f t="shared" si="140"/>
        <v/>
      </c>
      <c r="AA305" s="35"/>
      <c r="AB305" s="32" t="str">
        <f t="shared" si="141"/>
        <v/>
      </c>
      <c r="AC305" s="34"/>
      <c r="AD305" s="32" t="str">
        <f t="shared" si="142"/>
        <v/>
      </c>
      <c r="AE305" s="34"/>
      <c r="AF305" s="36" t="str">
        <f t="shared" si="143"/>
        <v/>
      </c>
      <c r="AG305" s="36" t="str">
        <f t="shared" si="144"/>
        <v/>
      </c>
      <c r="AH305" s="36" t="str">
        <f t="shared" si="145"/>
        <v/>
      </c>
      <c r="AI305" s="55"/>
      <c r="AJ305" s="37"/>
      <c r="AK305" s="148"/>
      <c r="AL305" s="34"/>
      <c r="AM305" s="32" t="str">
        <f t="shared" si="146"/>
        <v/>
      </c>
      <c r="AN305" s="34"/>
      <c r="AO305" s="32" t="str">
        <f t="shared" si="147"/>
        <v/>
      </c>
      <c r="AP305" s="35"/>
      <c r="AQ305" s="32" t="str">
        <f t="shared" si="148"/>
        <v/>
      </c>
      <c r="AR305" s="34"/>
      <c r="AS305" s="36" t="str">
        <f t="shared" si="149"/>
        <v/>
      </c>
      <c r="AT305" s="36" t="str">
        <f t="shared" si="150"/>
        <v/>
      </c>
      <c r="AU305" s="36" t="str">
        <f t="shared" si="151"/>
        <v/>
      </c>
      <c r="AV305" s="55"/>
      <c r="AW305" s="34"/>
      <c r="AX305" s="148"/>
      <c r="AY305" s="34"/>
      <c r="AZ305" s="32" t="str">
        <f t="shared" si="152"/>
        <v/>
      </c>
      <c r="BA305" s="34"/>
      <c r="BB305" s="32" t="str">
        <f t="shared" si="153"/>
        <v/>
      </c>
      <c r="BC305" s="34"/>
      <c r="BD305" s="32" t="str">
        <f t="shared" si="154"/>
        <v/>
      </c>
      <c r="BE305" s="34"/>
      <c r="BF305" s="36" t="str">
        <f t="shared" si="155"/>
        <v/>
      </c>
      <c r="BG305" s="36" t="str">
        <f t="shared" si="156"/>
        <v/>
      </c>
      <c r="BH305" s="36" t="str">
        <f t="shared" si="157"/>
        <v/>
      </c>
      <c r="BI305" s="55"/>
      <c r="BJ305" s="34"/>
      <c r="BK305" s="148"/>
      <c r="BL305" s="34"/>
      <c r="BM305" s="32" t="str">
        <f t="shared" si="158"/>
        <v/>
      </c>
      <c r="BN305" s="34"/>
      <c r="BO305" s="32" t="str">
        <f t="shared" si="159"/>
        <v/>
      </c>
      <c r="BP305" s="34"/>
      <c r="BQ305" s="32" t="str">
        <f t="shared" si="160"/>
        <v/>
      </c>
      <c r="BR305" s="34"/>
      <c r="BS305" s="36" t="str">
        <f t="shared" si="161"/>
        <v/>
      </c>
      <c r="BT305" s="36" t="str">
        <f t="shared" si="162"/>
        <v/>
      </c>
      <c r="BU305" s="36" t="str">
        <f t="shared" si="163"/>
        <v/>
      </c>
      <c r="BV305" s="55"/>
      <c r="BW305" s="36" t="str">
        <f t="shared" si="164"/>
        <v/>
      </c>
      <c r="BX305" s="36" t="str">
        <f t="shared" si="165"/>
        <v/>
      </c>
      <c r="BY305" s="31"/>
      <c r="BZ305" s="38"/>
      <c r="CB305" s="120" t="e">
        <f t="shared" ca="1" si="134"/>
        <v>#VALUE!</v>
      </c>
      <c r="CC305" s="120" t="e">
        <f t="shared" ca="1" si="135"/>
        <v>#VALUE!</v>
      </c>
    </row>
    <row r="306" spans="1:81" s="10" customFormat="1" ht="25.15" customHeight="1" x14ac:dyDescent="0.2">
      <c r="A306" s="52" t="str">
        <f t="shared" si="166"/>
        <v/>
      </c>
      <c r="B306" s="157" t="e">
        <f t="shared" ca="1" si="136"/>
        <v>#VALUE!</v>
      </c>
      <c r="C306" s="157" t="e">
        <f t="shared" ca="1" si="137"/>
        <v>#VALUE!</v>
      </c>
      <c r="D306" s="29"/>
      <c r="E306" s="155" t="str">
        <f ca="1">IFERROR(INDIRECT(ADDRESS(MATCH(D306,CatModules!C:C,0),2,1,1,"CatModules")),"")</f>
        <v/>
      </c>
      <c r="F306" s="96"/>
      <c r="G306" s="156" t="str">
        <f ca="1">IFERROR(INDIRECT(ADDRESS(MATCH(CONCATENATE(E306,"-",F306),CatInt!K:K,0),3,1,1,"CatInt")),"")</f>
        <v/>
      </c>
      <c r="H306" s="45" t="str">
        <f>IF(F306="","",VLOOKUP(F306,#REF!,2,FALSE))</f>
        <v/>
      </c>
      <c r="I306" s="29"/>
      <c r="J306" s="155" t="e">
        <f t="shared" si="138"/>
        <v>#VALUE!</v>
      </c>
      <c r="K306" s="155" t="e">
        <f t="shared" si="139"/>
        <v>#VALUE!</v>
      </c>
      <c r="L306" s="153"/>
      <c r="M306" s="126"/>
      <c r="N306" s="151" t="e">
        <f ca="1">VLOOKUP(M306,CatProd!B:G,6,FALSE)</f>
        <v>#N/A</v>
      </c>
      <c r="O306" s="127"/>
      <c r="P306" s="175" t="e">
        <f ca="1">VLOOKUP(CONCATENATE(N306,"-",O306),CatProdSpec!H:I,2,FALSE)</f>
        <v>#N/A</v>
      </c>
      <c r="Q306" s="30"/>
      <c r="R306" s="149" t="str">
        <f>IFERROR(VLOOKUP(Q306,Setup!D$16:E$25,2,FALSE),"")</f>
        <v/>
      </c>
      <c r="S306" s="51" t="str">
        <f ca="1">IFERROR(IF(OR(I306="",VLOOKUP(I306,CatCostInp!$E$2:$K$88,7,FALSE)=0),"",VLOOKUP(I306,CatCostInp!$E$2:$K$88,7,FALSE)),"")</f>
        <v/>
      </c>
      <c r="T306" s="4" t="e">
        <f>VLOOKUP(U306,#REF!,2,FALSE)</f>
        <v>#REF!</v>
      </c>
      <c r="U306" s="30"/>
      <c r="V306" s="1" t="str">
        <f ca="1">IF(U306=Setup!$C$10,"Grant",IF(Pharmaceuticals!U306=Setup!$C$11,"Local",IF(Pharmaceuticals!U306=Setup!$C$12,"Other","")))</f>
        <v/>
      </c>
      <c r="W306" s="34"/>
      <c r="X306" s="148"/>
      <c r="Y306" s="34"/>
      <c r="Z306" s="36" t="str">
        <f t="shared" si="140"/>
        <v/>
      </c>
      <c r="AA306" s="35"/>
      <c r="AB306" s="32" t="str">
        <f t="shared" si="141"/>
        <v/>
      </c>
      <c r="AC306" s="34"/>
      <c r="AD306" s="32" t="str">
        <f t="shared" si="142"/>
        <v/>
      </c>
      <c r="AE306" s="34"/>
      <c r="AF306" s="36" t="str">
        <f t="shared" si="143"/>
        <v/>
      </c>
      <c r="AG306" s="36" t="str">
        <f t="shared" si="144"/>
        <v/>
      </c>
      <c r="AH306" s="36" t="str">
        <f t="shared" si="145"/>
        <v/>
      </c>
      <c r="AI306" s="55"/>
      <c r="AJ306" s="37"/>
      <c r="AK306" s="148"/>
      <c r="AL306" s="34"/>
      <c r="AM306" s="32" t="str">
        <f t="shared" si="146"/>
        <v/>
      </c>
      <c r="AN306" s="34"/>
      <c r="AO306" s="32" t="str">
        <f t="shared" si="147"/>
        <v/>
      </c>
      <c r="AP306" s="35"/>
      <c r="AQ306" s="32" t="str">
        <f t="shared" si="148"/>
        <v/>
      </c>
      <c r="AR306" s="34"/>
      <c r="AS306" s="36" t="str">
        <f t="shared" si="149"/>
        <v/>
      </c>
      <c r="AT306" s="36" t="str">
        <f t="shared" si="150"/>
        <v/>
      </c>
      <c r="AU306" s="36" t="str">
        <f t="shared" si="151"/>
        <v/>
      </c>
      <c r="AV306" s="55"/>
      <c r="AW306" s="34"/>
      <c r="AX306" s="148"/>
      <c r="AY306" s="34"/>
      <c r="AZ306" s="32" t="str">
        <f t="shared" si="152"/>
        <v/>
      </c>
      <c r="BA306" s="34"/>
      <c r="BB306" s="32" t="str">
        <f t="shared" si="153"/>
        <v/>
      </c>
      <c r="BC306" s="34"/>
      <c r="BD306" s="32" t="str">
        <f t="shared" si="154"/>
        <v/>
      </c>
      <c r="BE306" s="34"/>
      <c r="BF306" s="36" t="str">
        <f t="shared" si="155"/>
        <v/>
      </c>
      <c r="BG306" s="36" t="str">
        <f t="shared" si="156"/>
        <v/>
      </c>
      <c r="BH306" s="36" t="str">
        <f t="shared" si="157"/>
        <v/>
      </c>
      <c r="BI306" s="55"/>
      <c r="BJ306" s="34"/>
      <c r="BK306" s="148"/>
      <c r="BL306" s="34"/>
      <c r="BM306" s="32" t="str">
        <f t="shared" si="158"/>
        <v/>
      </c>
      <c r="BN306" s="34"/>
      <c r="BO306" s="32" t="str">
        <f t="shared" si="159"/>
        <v/>
      </c>
      <c r="BP306" s="34"/>
      <c r="BQ306" s="32" t="str">
        <f t="shared" si="160"/>
        <v/>
      </c>
      <c r="BR306" s="34"/>
      <c r="BS306" s="36" t="str">
        <f t="shared" si="161"/>
        <v/>
      </c>
      <c r="BT306" s="36" t="str">
        <f t="shared" si="162"/>
        <v/>
      </c>
      <c r="BU306" s="36" t="str">
        <f t="shared" si="163"/>
        <v/>
      </c>
      <c r="BV306" s="55"/>
      <c r="BW306" s="36" t="str">
        <f t="shared" si="164"/>
        <v/>
      </c>
      <c r="BX306" s="36" t="str">
        <f t="shared" si="165"/>
        <v/>
      </c>
      <c r="BY306" s="31"/>
      <c r="BZ306" s="38"/>
      <c r="CB306" s="120" t="e">
        <f t="shared" ca="1" si="134"/>
        <v>#VALUE!</v>
      </c>
      <c r="CC306" s="120" t="e">
        <f t="shared" ca="1" si="135"/>
        <v>#VALUE!</v>
      </c>
    </row>
    <row r="307" spans="1:81" s="10" customFormat="1" ht="25.15" customHeight="1" x14ac:dyDescent="0.2">
      <c r="A307" s="52" t="str">
        <f t="shared" si="166"/>
        <v/>
      </c>
      <c r="B307" s="157" t="e">
        <f t="shared" ca="1" si="136"/>
        <v>#VALUE!</v>
      </c>
      <c r="C307" s="157" t="e">
        <f t="shared" ca="1" si="137"/>
        <v>#VALUE!</v>
      </c>
      <c r="D307" s="29"/>
      <c r="E307" s="155" t="str">
        <f ca="1">IFERROR(INDIRECT(ADDRESS(MATCH(D307,CatModules!C:C,0),2,1,1,"CatModules")),"")</f>
        <v/>
      </c>
      <c r="F307" s="96"/>
      <c r="G307" s="156" t="str">
        <f ca="1">IFERROR(INDIRECT(ADDRESS(MATCH(CONCATENATE(E307,"-",F307),CatInt!K:K,0),3,1,1,"CatInt")),"")</f>
        <v/>
      </c>
      <c r="H307" s="45" t="str">
        <f>IF(F307="","",VLOOKUP(F307,#REF!,2,FALSE))</f>
        <v/>
      </c>
      <c r="I307" s="29"/>
      <c r="J307" s="155" t="e">
        <f t="shared" si="138"/>
        <v>#VALUE!</v>
      </c>
      <c r="K307" s="155" t="e">
        <f t="shared" si="139"/>
        <v>#VALUE!</v>
      </c>
      <c r="L307" s="153"/>
      <c r="M307" s="126"/>
      <c r="N307" s="151" t="e">
        <f ca="1">VLOOKUP(M307,CatProd!B:G,6,FALSE)</f>
        <v>#N/A</v>
      </c>
      <c r="O307" s="127"/>
      <c r="P307" s="175" t="e">
        <f ca="1">VLOOKUP(CONCATENATE(N307,"-",O307),CatProdSpec!H:I,2,FALSE)</f>
        <v>#N/A</v>
      </c>
      <c r="Q307" s="30"/>
      <c r="R307" s="149" t="str">
        <f>IFERROR(VLOOKUP(Q307,Setup!D$16:E$25,2,FALSE),"")</f>
        <v/>
      </c>
      <c r="S307" s="51" t="str">
        <f ca="1">IFERROR(IF(OR(I307="",VLOOKUP(I307,CatCostInp!$E$2:$K$88,7,FALSE)=0),"",VLOOKUP(I307,CatCostInp!$E$2:$K$88,7,FALSE)),"")</f>
        <v/>
      </c>
      <c r="T307" s="4" t="e">
        <f>VLOOKUP(U307,#REF!,2,FALSE)</f>
        <v>#REF!</v>
      </c>
      <c r="U307" s="30"/>
      <c r="V307" s="1" t="str">
        <f ca="1">IF(U307=Setup!$C$10,"Grant",IF(Pharmaceuticals!U307=Setup!$C$11,"Local",IF(Pharmaceuticals!U307=Setup!$C$12,"Other","")))</f>
        <v/>
      </c>
      <c r="W307" s="34"/>
      <c r="X307" s="148"/>
      <c r="Y307" s="34"/>
      <c r="Z307" s="36" t="str">
        <f t="shared" si="140"/>
        <v/>
      </c>
      <c r="AA307" s="35"/>
      <c r="AB307" s="32" t="str">
        <f t="shared" si="141"/>
        <v/>
      </c>
      <c r="AC307" s="34"/>
      <c r="AD307" s="32" t="str">
        <f t="shared" si="142"/>
        <v/>
      </c>
      <c r="AE307" s="34"/>
      <c r="AF307" s="36" t="str">
        <f t="shared" si="143"/>
        <v/>
      </c>
      <c r="AG307" s="36" t="str">
        <f t="shared" si="144"/>
        <v/>
      </c>
      <c r="AH307" s="36" t="str">
        <f t="shared" si="145"/>
        <v/>
      </c>
      <c r="AI307" s="55"/>
      <c r="AJ307" s="37"/>
      <c r="AK307" s="148"/>
      <c r="AL307" s="34"/>
      <c r="AM307" s="32" t="str">
        <f t="shared" si="146"/>
        <v/>
      </c>
      <c r="AN307" s="34"/>
      <c r="AO307" s="32" t="str">
        <f t="shared" si="147"/>
        <v/>
      </c>
      <c r="AP307" s="35"/>
      <c r="AQ307" s="32" t="str">
        <f t="shared" si="148"/>
        <v/>
      </c>
      <c r="AR307" s="34"/>
      <c r="AS307" s="36" t="str">
        <f t="shared" si="149"/>
        <v/>
      </c>
      <c r="AT307" s="36" t="str">
        <f t="shared" si="150"/>
        <v/>
      </c>
      <c r="AU307" s="36" t="str">
        <f t="shared" si="151"/>
        <v/>
      </c>
      <c r="AV307" s="55"/>
      <c r="AW307" s="34"/>
      <c r="AX307" s="148"/>
      <c r="AY307" s="34"/>
      <c r="AZ307" s="32" t="str">
        <f t="shared" si="152"/>
        <v/>
      </c>
      <c r="BA307" s="34"/>
      <c r="BB307" s="32" t="str">
        <f t="shared" si="153"/>
        <v/>
      </c>
      <c r="BC307" s="34"/>
      <c r="BD307" s="32" t="str">
        <f t="shared" si="154"/>
        <v/>
      </c>
      <c r="BE307" s="34"/>
      <c r="BF307" s="36" t="str">
        <f t="shared" si="155"/>
        <v/>
      </c>
      <c r="BG307" s="36" t="str">
        <f t="shared" si="156"/>
        <v/>
      </c>
      <c r="BH307" s="36" t="str">
        <f t="shared" si="157"/>
        <v/>
      </c>
      <c r="BI307" s="55"/>
      <c r="BJ307" s="34"/>
      <c r="BK307" s="148"/>
      <c r="BL307" s="34"/>
      <c r="BM307" s="32" t="str">
        <f t="shared" si="158"/>
        <v/>
      </c>
      <c r="BN307" s="34"/>
      <c r="BO307" s="32" t="str">
        <f t="shared" si="159"/>
        <v/>
      </c>
      <c r="BP307" s="34"/>
      <c r="BQ307" s="32" t="str">
        <f t="shared" si="160"/>
        <v/>
      </c>
      <c r="BR307" s="34"/>
      <c r="BS307" s="36" t="str">
        <f t="shared" si="161"/>
        <v/>
      </c>
      <c r="BT307" s="36" t="str">
        <f t="shared" si="162"/>
        <v/>
      </c>
      <c r="BU307" s="36" t="str">
        <f t="shared" si="163"/>
        <v/>
      </c>
      <c r="BV307" s="55"/>
      <c r="BW307" s="36" t="str">
        <f t="shared" si="164"/>
        <v/>
      </c>
      <c r="BX307" s="36" t="str">
        <f t="shared" si="165"/>
        <v/>
      </c>
      <c r="BY307" s="31"/>
      <c r="BZ307" s="38"/>
      <c r="CB307" s="120" t="e">
        <f t="shared" ca="1" si="134"/>
        <v>#VALUE!</v>
      </c>
      <c r="CC307" s="120" t="e">
        <f t="shared" ca="1" si="135"/>
        <v>#VALUE!</v>
      </c>
    </row>
    <row r="308" spans="1:81" s="10" customFormat="1" ht="25.15" customHeight="1" x14ac:dyDescent="0.2">
      <c r="A308" s="52" t="str">
        <f t="shared" si="166"/>
        <v/>
      </c>
      <c r="B308" s="157" t="e">
        <f t="shared" ca="1" si="136"/>
        <v>#VALUE!</v>
      </c>
      <c r="C308" s="157" t="e">
        <f t="shared" ca="1" si="137"/>
        <v>#VALUE!</v>
      </c>
      <c r="D308" s="29"/>
      <c r="E308" s="155" t="str">
        <f ca="1">IFERROR(INDIRECT(ADDRESS(MATCH(D308,CatModules!C:C,0),2,1,1,"CatModules")),"")</f>
        <v/>
      </c>
      <c r="F308" s="96"/>
      <c r="G308" s="156" t="str">
        <f ca="1">IFERROR(INDIRECT(ADDRESS(MATCH(CONCATENATE(E308,"-",F308),CatInt!K:K,0),3,1,1,"CatInt")),"")</f>
        <v/>
      </c>
      <c r="H308" s="45" t="str">
        <f>IF(F308="","",VLOOKUP(F308,#REF!,2,FALSE))</f>
        <v/>
      </c>
      <c r="I308" s="29"/>
      <c r="J308" s="155" t="e">
        <f t="shared" si="138"/>
        <v>#VALUE!</v>
      </c>
      <c r="K308" s="155" t="e">
        <f t="shared" si="139"/>
        <v>#VALUE!</v>
      </c>
      <c r="L308" s="153"/>
      <c r="M308" s="126"/>
      <c r="N308" s="151" t="e">
        <f ca="1">VLOOKUP(M308,CatProd!B:G,6,FALSE)</f>
        <v>#N/A</v>
      </c>
      <c r="O308" s="127"/>
      <c r="P308" s="175" t="e">
        <f ca="1">VLOOKUP(CONCATENATE(N308,"-",O308),CatProdSpec!H:I,2,FALSE)</f>
        <v>#N/A</v>
      </c>
      <c r="Q308" s="30"/>
      <c r="R308" s="149" t="str">
        <f>IFERROR(VLOOKUP(Q308,Setup!D$16:E$25,2,FALSE),"")</f>
        <v/>
      </c>
      <c r="S308" s="51" t="str">
        <f ca="1">IFERROR(IF(OR(I308="",VLOOKUP(I308,CatCostInp!$E$2:$K$88,7,FALSE)=0),"",VLOOKUP(I308,CatCostInp!$E$2:$K$88,7,FALSE)),"")</f>
        <v/>
      </c>
      <c r="T308" s="4" t="e">
        <f>VLOOKUP(U308,#REF!,2,FALSE)</f>
        <v>#REF!</v>
      </c>
      <c r="U308" s="30"/>
      <c r="V308" s="1" t="str">
        <f ca="1">IF(U308=Setup!$C$10,"Grant",IF(Pharmaceuticals!U308=Setup!$C$11,"Local",IF(Pharmaceuticals!U308=Setup!$C$12,"Other","")))</f>
        <v/>
      </c>
      <c r="W308" s="34"/>
      <c r="X308" s="148"/>
      <c r="Y308" s="34"/>
      <c r="Z308" s="36" t="str">
        <f t="shared" si="140"/>
        <v/>
      </c>
      <c r="AA308" s="35"/>
      <c r="AB308" s="32" t="str">
        <f t="shared" si="141"/>
        <v/>
      </c>
      <c r="AC308" s="34"/>
      <c r="AD308" s="32" t="str">
        <f t="shared" si="142"/>
        <v/>
      </c>
      <c r="AE308" s="34"/>
      <c r="AF308" s="36" t="str">
        <f t="shared" si="143"/>
        <v/>
      </c>
      <c r="AG308" s="36" t="str">
        <f t="shared" si="144"/>
        <v/>
      </c>
      <c r="AH308" s="36" t="str">
        <f t="shared" si="145"/>
        <v/>
      </c>
      <c r="AI308" s="55"/>
      <c r="AJ308" s="37"/>
      <c r="AK308" s="148"/>
      <c r="AL308" s="34"/>
      <c r="AM308" s="32" t="str">
        <f t="shared" si="146"/>
        <v/>
      </c>
      <c r="AN308" s="34"/>
      <c r="AO308" s="32" t="str">
        <f t="shared" si="147"/>
        <v/>
      </c>
      <c r="AP308" s="35"/>
      <c r="AQ308" s="32" t="str">
        <f t="shared" si="148"/>
        <v/>
      </c>
      <c r="AR308" s="34"/>
      <c r="AS308" s="36" t="str">
        <f t="shared" si="149"/>
        <v/>
      </c>
      <c r="AT308" s="36" t="str">
        <f t="shared" si="150"/>
        <v/>
      </c>
      <c r="AU308" s="36" t="str">
        <f t="shared" si="151"/>
        <v/>
      </c>
      <c r="AV308" s="55"/>
      <c r="AW308" s="34"/>
      <c r="AX308" s="148"/>
      <c r="AY308" s="34"/>
      <c r="AZ308" s="32" t="str">
        <f t="shared" si="152"/>
        <v/>
      </c>
      <c r="BA308" s="34"/>
      <c r="BB308" s="32" t="str">
        <f t="shared" si="153"/>
        <v/>
      </c>
      <c r="BC308" s="34"/>
      <c r="BD308" s="32" t="str">
        <f t="shared" si="154"/>
        <v/>
      </c>
      <c r="BE308" s="34"/>
      <c r="BF308" s="36" t="str">
        <f t="shared" si="155"/>
        <v/>
      </c>
      <c r="BG308" s="36" t="str">
        <f t="shared" si="156"/>
        <v/>
      </c>
      <c r="BH308" s="36" t="str">
        <f t="shared" si="157"/>
        <v/>
      </c>
      <c r="BI308" s="55"/>
      <c r="BJ308" s="34"/>
      <c r="BK308" s="148"/>
      <c r="BL308" s="34"/>
      <c r="BM308" s="32" t="str">
        <f t="shared" si="158"/>
        <v/>
      </c>
      <c r="BN308" s="34"/>
      <c r="BO308" s="32" t="str">
        <f t="shared" si="159"/>
        <v/>
      </c>
      <c r="BP308" s="34"/>
      <c r="BQ308" s="32" t="str">
        <f t="shared" si="160"/>
        <v/>
      </c>
      <c r="BR308" s="34"/>
      <c r="BS308" s="36" t="str">
        <f t="shared" si="161"/>
        <v/>
      </c>
      <c r="BT308" s="36" t="str">
        <f t="shared" si="162"/>
        <v/>
      </c>
      <c r="BU308" s="36" t="str">
        <f t="shared" si="163"/>
        <v/>
      </c>
      <c r="BV308" s="55"/>
      <c r="BW308" s="36" t="str">
        <f t="shared" si="164"/>
        <v/>
      </c>
      <c r="BX308" s="36" t="str">
        <f t="shared" si="165"/>
        <v/>
      </c>
      <c r="BY308" s="31"/>
      <c r="BZ308" s="38"/>
      <c r="CB308" s="120" t="e">
        <f t="shared" ca="1" si="134"/>
        <v>#VALUE!</v>
      </c>
      <c r="CC308" s="120" t="e">
        <f t="shared" ca="1" si="135"/>
        <v>#VALUE!</v>
      </c>
    </row>
    <row r="309" spans="1:81" s="10" customFormat="1" ht="25.15" customHeight="1" x14ac:dyDescent="0.2">
      <c r="A309" s="52" t="str">
        <f t="shared" si="166"/>
        <v/>
      </c>
      <c r="B309" s="157" t="e">
        <f t="shared" ca="1" si="136"/>
        <v>#VALUE!</v>
      </c>
      <c r="C309" s="157" t="e">
        <f t="shared" ca="1" si="137"/>
        <v>#VALUE!</v>
      </c>
      <c r="D309" s="29"/>
      <c r="E309" s="155" t="str">
        <f ca="1">IFERROR(INDIRECT(ADDRESS(MATCH(D309,CatModules!C:C,0),2,1,1,"CatModules")),"")</f>
        <v/>
      </c>
      <c r="F309" s="96"/>
      <c r="G309" s="156" t="str">
        <f ca="1">IFERROR(INDIRECT(ADDRESS(MATCH(CONCATENATE(E309,"-",F309),CatInt!K:K,0),3,1,1,"CatInt")),"")</f>
        <v/>
      </c>
      <c r="H309" s="45" t="str">
        <f>IF(F309="","",VLOOKUP(F309,#REF!,2,FALSE))</f>
        <v/>
      </c>
      <c r="I309" s="29"/>
      <c r="J309" s="155" t="e">
        <f t="shared" si="138"/>
        <v>#VALUE!</v>
      </c>
      <c r="K309" s="155" t="e">
        <f t="shared" si="139"/>
        <v>#VALUE!</v>
      </c>
      <c r="L309" s="153"/>
      <c r="M309" s="126"/>
      <c r="N309" s="151" t="e">
        <f ca="1">VLOOKUP(M309,CatProd!B:G,6,FALSE)</f>
        <v>#N/A</v>
      </c>
      <c r="O309" s="127"/>
      <c r="P309" s="175" t="e">
        <f ca="1">VLOOKUP(CONCATENATE(N309,"-",O309),CatProdSpec!H:I,2,FALSE)</f>
        <v>#N/A</v>
      </c>
      <c r="Q309" s="30"/>
      <c r="R309" s="149" t="str">
        <f>IFERROR(VLOOKUP(Q309,Setup!D$16:E$25,2,FALSE),"")</f>
        <v/>
      </c>
      <c r="S309" s="51" t="str">
        <f ca="1">IFERROR(IF(OR(I309="",VLOOKUP(I309,CatCostInp!$E$2:$K$88,7,FALSE)=0),"",VLOOKUP(I309,CatCostInp!$E$2:$K$88,7,FALSE)),"")</f>
        <v/>
      </c>
      <c r="T309" s="4" t="e">
        <f>VLOOKUP(U309,#REF!,2,FALSE)</f>
        <v>#REF!</v>
      </c>
      <c r="U309" s="30"/>
      <c r="V309" s="1" t="str">
        <f ca="1">IF(U309=Setup!$C$10,"Grant",IF(Pharmaceuticals!U309=Setup!$C$11,"Local",IF(Pharmaceuticals!U309=Setup!$C$12,"Other","")))</f>
        <v/>
      </c>
      <c r="W309" s="34"/>
      <c r="X309" s="148"/>
      <c r="Y309" s="34"/>
      <c r="Z309" s="36" t="str">
        <f t="shared" si="140"/>
        <v/>
      </c>
      <c r="AA309" s="35"/>
      <c r="AB309" s="32" t="str">
        <f t="shared" si="141"/>
        <v/>
      </c>
      <c r="AC309" s="34"/>
      <c r="AD309" s="32" t="str">
        <f t="shared" si="142"/>
        <v/>
      </c>
      <c r="AE309" s="34"/>
      <c r="AF309" s="36" t="str">
        <f t="shared" si="143"/>
        <v/>
      </c>
      <c r="AG309" s="36" t="str">
        <f t="shared" si="144"/>
        <v/>
      </c>
      <c r="AH309" s="36" t="str">
        <f t="shared" si="145"/>
        <v/>
      </c>
      <c r="AI309" s="55"/>
      <c r="AJ309" s="37"/>
      <c r="AK309" s="148"/>
      <c r="AL309" s="34"/>
      <c r="AM309" s="32" t="str">
        <f t="shared" si="146"/>
        <v/>
      </c>
      <c r="AN309" s="34"/>
      <c r="AO309" s="32" t="str">
        <f t="shared" si="147"/>
        <v/>
      </c>
      <c r="AP309" s="35"/>
      <c r="AQ309" s="32" t="str">
        <f t="shared" si="148"/>
        <v/>
      </c>
      <c r="AR309" s="34"/>
      <c r="AS309" s="36" t="str">
        <f t="shared" si="149"/>
        <v/>
      </c>
      <c r="AT309" s="36" t="str">
        <f t="shared" si="150"/>
        <v/>
      </c>
      <c r="AU309" s="36" t="str">
        <f t="shared" si="151"/>
        <v/>
      </c>
      <c r="AV309" s="55"/>
      <c r="AW309" s="34"/>
      <c r="AX309" s="148"/>
      <c r="AY309" s="34"/>
      <c r="AZ309" s="32" t="str">
        <f t="shared" si="152"/>
        <v/>
      </c>
      <c r="BA309" s="34"/>
      <c r="BB309" s="32" t="str">
        <f t="shared" si="153"/>
        <v/>
      </c>
      <c r="BC309" s="34"/>
      <c r="BD309" s="32" t="str">
        <f t="shared" si="154"/>
        <v/>
      </c>
      <c r="BE309" s="34"/>
      <c r="BF309" s="36" t="str">
        <f t="shared" si="155"/>
        <v/>
      </c>
      <c r="BG309" s="36" t="str">
        <f t="shared" si="156"/>
        <v/>
      </c>
      <c r="BH309" s="36" t="str">
        <f t="shared" si="157"/>
        <v/>
      </c>
      <c r="BI309" s="55"/>
      <c r="BJ309" s="34"/>
      <c r="BK309" s="148"/>
      <c r="BL309" s="34"/>
      <c r="BM309" s="32" t="str">
        <f t="shared" si="158"/>
        <v/>
      </c>
      <c r="BN309" s="34"/>
      <c r="BO309" s="32" t="str">
        <f t="shared" si="159"/>
        <v/>
      </c>
      <c r="BP309" s="34"/>
      <c r="BQ309" s="32" t="str">
        <f t="shared" si="160"/>
        <v/>
      </c>
      <c r="BR309" s="34"/>
      <c r="BS309" s="36" t="str">
        <f t="shared" si="161"/>
        <v/>
      </c>
      <c r="BT309" s="36" t="str">
        <f t="shared" si="162"/>
        <v/>
      </c>
      <c r="BU309" s="36" t="str">
        <f t="shared" si="163"/>
        <v/>
      </c>
      <c r="BV309" s="55"/>
      <c r="BW309" s="36" t="str">
        <f t="shared" si="164"/>
        <v/>
      </c>
      <c r="BX309" s="36" t="str">
        <f t="shared" si="165"/>
        <v/>
      </c>
      <c r="BY309" s="31"/>
      <c r="BZ309" s="38"/>
      <c r="CB309" s="120" t="e">
        <f t="shared" ca="1" si="134"/>
        <v>#VALUE!</v>
      </c>
      <c r="CC309" s="120" t="e">
        <f t="shared" ca="1" si="135"/>
        <v>#VALUE!</v>
      </c>
    </row>
    <row r="310" spans="1:81" s="10" customFormat="1" ht="25.15" customHeight="1" x14ac:dyDescent="0.2">
      <c r="A310" s="52" t="str">
        <f t="shared" si="166"/>
        <v/>
      </c>
      <c r="B310" s="157" t="e">
        <f t="shared" ca="1" si="136"/>
        <v>#VALUE!</v>
      </c>
      <c r="C310" s="157" t="e">
        <f t="shared" ca="1" si="137"/>
        <v>#VALUE!</v>
      </c>
      <c r="D310" s="29"/>
      <c r="E310" s="155" t="str">
        <f ca="1">IFERROR(INDIRECT(ADDRESS(MATCH(D310,CatModules!C:C,0),2,1,1,"CatModules")),"")</f>
        <v/>
      </c>
      <c r="F310" s="96"/>
      <c r="G310" s="156" t="str">
        <f ca="1">IFERROR(INDIRECT(ADDRESS(MATCH(CONCATENATE(E310,"-",F310),CatInt!K:K,0),3,1,1,"CatInt")),"")</f>
        <v/>
      </c>
      <c r="H310" s="45" t="str">
        <f>IF(F310="","",VLOOKUP(F310,#REF!,2,FALSE))</f>
        <v/>
      </c>
      <c r="I310" s="29"/>
      <c r="J310" s="155" t="e">
        <f t="shared" si="138"/>
        <v>#VALUE!</v>
      </c>
      <c r="K310" s="155" t="e">
        <f t="shared" si="139"/>
        <v>#VALUE!</v>
      </c>
      <c r="L310" s="153"/>
      <c r="M310" s="126"/>
      <c r="N310" s="151" t="e">
        <f ca="1">VLOOKUP(M310,CatProd!B:G,6,FALSE)</f>
        <v>#N/A</v>
      </c>
      <c r="O310" s="127"/>
      <c r="P310" s="175" t="e">
        <f ca="1">VLOOKUP(CONCATENATE(N310,"-",O310),CatProdSpec!H:I,2,FALSE)</f>
        <v>#N/A</v>
      </c>
      <c r="Q310" s="30"/>
      <c r="R310" s="149" t="str">
        <f>IFERROR(VLOOKUP(Q310,Setup!D$16:E$25,2,FALSE),"")</f>
        <v/>
      </c>
      <c r="S310" s="51" t="str">
        <f ca="1">IFERROR(IF(OR(I310="",VLOOKUP(I310,CatCostInp!$E$2:$K$88,7,FALSE)=0),"",VLOOKUP(I310,CatCostInp!$E$2:$K$88,7,FALSE)),"")</f>
        <v/>
      </c>
      <c r="T310" s="4" t="e">
        <f>VLOOKUP(U310,#REF!,2,FALSE)</f>
        <v>#REF!</v>
      </c>
      <c r="U310" s="30"/>
      <c r="V310" s="1" t="str">
        <f ca="1">IF(U310=Setup!$C$10,"Grant",IF(Pharmaceuticals!U310=Setup!$C$11,"Local",IF(Pharmaceuticals!U310=Setup!$C$12,"Other","")))</f>
        <v/>
      </c>
      <c r="W310" s="34"/>
      <c r="X310" s="148"/>
      <c r="Y310" s="34"/>
      <c r="Z310" s="36" t="str">
        <f t="shared" si="140"/>
        <v/>
      </c>
      <c r="AA310" s="35"/>
      <c r="AB310" s="32" t="str">
        <f t="shared" si="141"/>
        <v/>
      </c>
      <c r="AC310" s="34"/>
      <c r="AD310" s="32" t="str">
        <f t="shared" si="142"/>
        <v/>
      </c>
      <c r="AE310" s="34"/>
      <c r="AF310" s="36" t="str">
        <f t="shared" si="143"/>
        <v/>
      </c>
      <c r="AG310" s="36" t="str">
        <f t="shared" si="144"/>
        <v/>
      </c>
      <c r="AH310" s="36" t="str">
        <f t="shared" si="145"/>
        <v/>
      </c>
      <c r="AI310" s="55"/>
      <c r="AJ310" s="37"/>
      <c r="AK310" s="148"/>
      <c r="AL310" s="34"/>
      <c r="AM310" s="32" t="str">
        <f t="shared" si="146"/>
        <v/>
      </c>
      <c r="AN310" s="34"/>
      <c r="AO310" s="32" t="str">
        <f t="shared" si="147"/>
        <v/>
      </c>
      <c r="AP310" s="35"/>
      <c r="AQ310" s="32" t="str">
        <f t="shared" si="148"/>
        <v/>
      </c>
      <c r="AR310" s="34"/>
      <c r="AS310" s="36" t="str">
        <f t="shared" si="149"/>
        <v/>
      </c>
      <c r="AT310" s="36" t="str">
        <f t="shared" si="150"/>
        <v/>
      </c>
      <c r="AU310" s="36" t="str">
        <f t="shared" si="151"/>
        <v/>
      </c>
      <c r="AV310" s="55"/>
      <c r="AW310" s="34"/>
      <c r="AX310" s="148"/>
      <c r="AY310" s="34"/>
      <c r="AZ310" s="32" t="str">
        <f t="shared" si="152"/>
        <v/>
      </c>
      <c r="BA310" s="34"/>
      <c r="BB310" s="32" t="str">
        <f t="shared" si="153"/>
        <v/>
      </c>
      <c r="BC310" s="34"/>
      <c r="BD310" s="32" t="str">
        <f t="shared" si="154"/>
        <v/>
      </c>
      <c r="BE310" s="34"/>
      <c r="BF310" s="36" t="str">
        <f t="shared" si="155"/>
        <v/>
      </c>
      <c r="BG310" s="36" t="str">
        <f t="shared" si="156"/>
        <v/>
      </c>
      <c r="BH310" s="36" t="str">
        <f t="shared" si="157"/>
        <v/>
      </c>
      <c r="BI310" s="55"/>
      <c r="BJ310" s="34"/>
      <c r="BK310" s="148"/>
      <c r="BL310" s="34"/>
      <c r="BM310" s="32" t="str">
        <f t="shared" si="158"/>
        <v/>
      </c>
      <c r="BN310" s="34"/>
      <c r="BO310" s="32" t="str">
        <f t="shared" si="159"/>
        <v/>
      </c>
      <c r="BP310" s="34"/>
      <c r="BQ310" s="32" t="str">
        <f t="shared" si="160"/>
        <v/>
      </c>
      <c r="BR310" s="34"/>
      <c r="BS310" s="36" t="str">
        <f t="shared" si="161"/>
        <v/>
      </c>
      <c r="BT310" s="36" t="str">
        <f t="shared" si="162"/>
        <v/>
      </c>
      <c r="BU310" s="36" t="str">
        <f t="shared" si="163"/>
        <v/>
      </c>
      <c r="BV310" s="55"/>
      <c r="BW310" s="36" t="str">
        <f t="shared" si="164"/>
        <v/>
      </c>
      <c r="BX310" s="36" t="str">
        <f t="shared" si="165"/>
        <v/>
      </c>
      <c r="BY310" s="31"/>
      <c r="BZ310" s="38"/>
      <c r="CB310" s="120" t="e">
        <f t="shared" ca="1" si="134"/>
        <v>#VALUE!</v>
      </c>
      <c r="CC310" s="120" t="e">
        <f t="shared" ca="1" si="135"/>
        <v>#VALUE!</v>
      </c>
    </row>
    <row r="311" spans="1:81" s="10" customFormat="1" ht="25.15" customHeight="1" x14ac:dyDescent="0.2">
      <c r="A311" s="52" t="str">
        <f t="shared" si="166"/>
        <v/>
      </c>
      <c r="B311" s="157" t="e">
        <f t="shared" ca="1" si="136"/>
        <v>#VALUE!</v>
      </c>
      <c r="C311" s="157" t="e">
        <f t="shared" ca="1" si="137"/>
        <v>#VALUE!</v>
      </c>
      <c r="D311" s="29"/>
      <c r="E311" s="155" t="str">
        <f ca="1">IFERROR(INDIRECT(ADDRESS(MATCH(D311,CatModules!C:C,0),2,1,1,"CatModules")),"")</f>
        <v/>
      </c>
      <c r="F311" s="96"/>
      <c r="G311" s="156" t="str">
        <f ca="1">IFERROR(INDIRECT(ADDRESS(MATCH(CONCATENATE(E311,"-",F311),CatInt!K:K,0),3,1,1,"CatInt")),"")</f>
        <v/>
      </c>
      <c r="H311" s="45" t="str">
        <f>IF(F311="","",VLOOKUP(F311,#REF!,2,FALSE))</f>
        <v/>
      </c>
      <c r="I311" s="29"/>
      <c r="J311" s="155" t="e">
        <f t="shared" si="138"/>
        <v>#VALUE!</v>
      </c>
      <c r="K311" s="155" t="e">
        <f t="shared" si="139"/>
        <v>#VALUE!</v>
      </c>
      <c r="L311" s="153"/>
      <c r="M311" s="126"/>
      <c r="N311" s="151" t="e">
        <f ca="1">VLOOKUP(M311,CatProd!B:G,6,FALSE)</f>
        <v>#N/A</v>
      </c>
      <c r="O311" s="127"/>
      <c r="P311" s="175" t="e">
        <f ca="1">VLOOKUP(CONCATENATE(N311,"-",O311),CatProdSpec!H:I,2,FALSE)</f>
        <v>#N/A</v>
      </c>
      <c r="Q311" s="30"/>
      <c r="R311" s="149" t="str">
        <f>IFERROR(VLOOKUP(Q311,Setup!D$16:E$25,2,FALSE),"")</f>
        <v/>
      </c>
      <c r="S311" s="51" t="str">
        <f ca="1">IFERROR(IF(OR(I311="",VLOOKUP(I311,CatCostInp!$E$2:$K$88,7,FALSE)=0),"",VLOOKUP(I311,CatCostInp!$E$2:$K$88,7,FALSE)),"")</f>
        <v/>
      </c>
      <c r="T311" s="4" t="e">
        <f>VLOOKUP(U311,#REF!,2,FALSE)</f>
        <v>#REF!</v>
      </c>
      <c r="U311" s="30"/>
      <c r="V311" s="1" t="str">
        <f ca="1">IF(U311=Setup!$C$10,"Grant",IF(Pharmaceuticals!U311=Setup!$C$11,"Local",IF(Pharmaceuticals!U311=Setup!$C$12,"Other","")))</f>
        <v/>
      </c>
      <c r="W311" s="34"/>
      <c r="X311" s="148"/>
      <c r="Y311" s="34"/>
      <c r="Z311" s="36" t="str">
        <f t="shared" si="140"/>
        <v/>
      </c>
      <c r="AA311" s="35"/>
      <c r="AB311" s="32" t="str">
        <f t="shared" si="141"/>
        <v/>
      </c>
      <c r="AC311" s="34"/>
      <c r="AD311" s="32" t="str">
        <f t="shared" si="142"/>
        <v/>
      </c>
      <c r="AE311" s="34"/>
      <c r="AF311" s="36" t="str">
        <f t="shared" si="143"/>
        <v/>
      </c>
      <c r="AG311" s="36" t="str">
        <f t="shared" si="144"/>
        <v/>
      </c>
      <c r="AH311" s="36" t="str">
        <f t="shared" si="145"/>
        <v/>
      </c>
      <c r="AI311" s="55"/>
      <c r="AJ311" s="37"/>
      <c r="AK311" s="148"/>
      <c r="AL311" s="34"/>
      <c r="AM311" s="32" t="str">
        <f t="shared" si="146"/>
        <v/>
      </c>
      <c r="AN311" s="34"/>
      <c r="AO311" s="32" t="str">
        <f t="shared" si="147"/>
        <v/>
      </c>
      <c r="AP311" s="35"/>
      <c r="AQ311" s="32" t="str">
        <f t="shared" si="148"/>
        <v/>
      </c>
      <c r="AR311" s="34"/>
      <c r="AS311" s="36" t="str">
        <f t="shared" si="149"/>
        <v/>
      </c>
      <c r="AT311" s="36" t="str">
        <f t="shared" si="150"/>
        <v/>
      </c>
      <c r="AU311" s="36" t="str">
        <f t="shared" si="151"/>
        <v/>
      </c>
      <c r="AV311" s="55"/>
      <c r="AW311" s="34"/>
      <c r="AX311" s="148"/>
      <c r="AY311" s="34"/>
      <c r="AZ311" s="32" t="str">
        <f t="shared" si="152"/>
        <v/>
      </c>
      <c r="BA311" s="34"/>
      <c r="BB311" s="32" t="str">
        <f t="shared" si="153"/>
        <v/>
      </c>
      <c r="BC311" s="34"/>
      <c r="BD311" s="32" t="str">
        <f t="shared" si="154"/>
        <v/>
      </c>
      <c r="BE311" s="34"/>
      <c r="BF311" s="36" t="str">
        <f t="shared" si="155"/>
        <v/>
      </c>
      <c r="BG311" s="36" t="str">
        <f t="shared" si="156"/>
        <v/>
      </c>
      <c r="BH311" s="36" t="str">
        <f t="shared" si="157"/>
        <v/>
      </c>
      <c r="BI311" s="55"/>
      <c r="BJ311" s="34"/>
      <c r="BK311" s="148"/>
      <c r="BL311" s="34"/>
      <c r="BM311" s="32" t="str">
        <f t="shared" si="158"/>
        <v/>
      </c>
      <c r="BN311" s="34"/>
      <c r="BO311" s="32" t="str">
        <f t="shared" si="159"/>
        <v/>
      </c>
      <c r="BP311" s="34"/>
      <c r="BQ311" s="32" t="str">
        <f t="shared" si="160"/>
        <v/>
      </c>
      <c r="BR311" s="34"/>
      <c r="BS311" s="36" t="str">
        <f t="shared" si="161"/>
        <v/>
      </c>
      <c r="BT311" s="36" t="str">
        <f t="shared" si="162"/>
        <v/>
      </c>
      <c r="BU311" s="36" t="str">
        <f t="shared" si="163"/>
        <v/>
      </c>
      <c r="BV311" s="55"/>
      <c r="BW311" s="36" t="str">
        <f t="shared" si="164"/>
        <v/>
      </c>
      <c r="BX311" s="36" t="str">
        <f t="shared" si="165"/>
        <v/>
      </c>
      <c r="BY311" s="31"/>
      <c r="BZ311" s="38"/>
      <c r="CB311" s="120" t="e">
        <f t="shared" ca="1" si="134"/>
        <v>#VALUE!</v>
      </c>
      <c r="CC311" s="120" t="e">
        <f t="shared" ca="1" si="135"/>
        <v>#VALUE!</v>
      </c>
    </row>
    <row r="312" spans="1:81" s="10" customFormat="1" ht="25.15" customHeight="1" x14ac:dyDescent="0.2">
      <c r="A312" s="52" t="str">
        <f t="shared" si="166"/>
        <v/>
      </c>
      <c r="B312" s="157" t="e">
        <f t="shared" ca="1" si="136"/>
        <v>#VALUE!</v>
      </c>
      <c r="C312" s="157" t="e">
        <f t="shared" ca="1" si="137"/>
        <v>#VALUE!</v>
      </c>
      <c r="D312" s="29"/>
      <c r="E312" s="155" t="str">
        <f ca="1">IFERROR(INDIRECT(ADDRESS(MATCH(D312,CatModules!C:C,0),2,1,1,"CatModules")),"")</f>
        <v/>
      </c>
      <c r="F312" s="96"/>
      <c r="G312" s="156" t="str">
        <f ca="1">IFERROR(INDIRECT(ADDRESS(MATCH(CONCATENATE(E312,"-",F312),CatInt!K:K,0),3,1,1,"CatInt")),"")</f>
        <v/>
      </c>
      <c r="H312" s="45" t="str">
        <f>IF(F312="","",VLOOKUP(F312,#REF!,2,FALSE))</f>
        <v/>
      </c>
      <c r="I312" s="29"/>
      <c r="J312" s="155" t="e">
        <f t="shared" si="138"/>
        <v>#VALUE!</v>
      </c>
      <c r="K312" s="155" t="e">
        <f t="shared" si="139"/>
        <v>#VALUE!</v>
      </c>
      <c r="L312" s="153"/>
      <c r="M312" s="126"/>
      <c r="N312" s="151" t="e">
        <f ca="1">VLOOKUP(M312,CatProd!B:G,6,FALSE)</f>
        <v>#N/A</v>
      </c>
      <c r="O312" s="127"/>
      <c r="P312" s="175" t="e">
        <f ca="1">VLOOKUP(CONCATENATE(N312,"-",O312),CatProdSpec!H:I,2,FALSE)</f>
        <v>#N/A</v>
      </c>
      <c r="Q312" s="30"/>
      <c r="R312" s="149" t="str">
        <f>IFERROR(VLOOKUP(Q312,Setup!D$16:E$25,2,FALSE),"")</f>
        <v/>
      </c>
      <c r="S312" s="51" t="str">
        <f ca="1">IFERROR(IF(OR(I312="",VLOOKUP(I312,CatCostInp!$E$2:$K$88,7,FALSE)=0),"",VLOOKUP(I312,CatCostInp!$E$2:$K$88,7,FALSE)),"")</f>
        <v/>
      </c>
      <c r="T312" s="4" t="e">
        <f>VLOOKUP(U312,#REF!,2,FALSE)</f>
        <v>#REF!</v>
      </c>
      <c r="U312" s="30"/>
      <c r="V312" s="1" t="str">
        <f ca="1">IF(U312=Setup!$C$10,"Grant",IF(Pharmaceuticals!U312=Setup!$C$11,"Local",IF(Pharmaceuticals!U312=Setup!$C$12,"Other","")))</f>
        <v/>
      </c>
      <c r="W312" s="34"/>
      <c r="X312" s="148"/>
      <c r="Y312" s="34"/>
      <c r="Z312" s="36" t="str">
        <f t="shared" si="140"/>
        <v/>
      </c>
      <c r="AA312" s="35"/>
      <c r="AB312" s="32" t="str">
        <f t="shared" si="141"/>
        <v/>
      </c>
      <c r="AC312" s="34"/>
      <c r="AD312" s="32" t="str">
        <f t="shared" si="142"/>
        <v/>
      </c>
      <c r="AE312" s="34"/>
      <c r="AF312" s="36" t="str">
        <f t="shared" si="143"/>
        <v/>
      </c>
      <c r="AG312" s="36" t="str">
        <f t="shared" si="144"/>
        <v/>
      </c>
      <c r="AH312" s="36" t="str">
        <f t="shared" si="145"/>
        <v/>
      </c>
      <c r="AI312" s="55"/>
      <c r="AJ312" s="37"/>
      <c r="AK312" s="148"/>
      <c r="AL312" s="34"/>
      <c r="AM312" s="32" t="str">
        <f t="shared" si="146"/>
        <v/>
      </c>
      <c r="AN312" s="34"/>
      <c r="AO312" s="32" t="str">
        <f t="shared" si="147"/>
        <v/>
      </c>
      <c r="AP312" s="35"/>
      <c r="AQ312" s="32" t="str">
        <f t="shared" si="148"/>
        <v/>
      </c>
      <c r="AR312" s="34"/>
      <c r="AS312" s="36" t="str">
        <f t="shared" si="149"/>
        <v/>
      </c>
      <c r="AT312" s="36" t="str">
        <f t="shared" si="150"/>
        <v/>
      </c>
      <c r="AU312" s="36" t="str">
        <f t="shared" si="151"/>
        <v/>
      </c>
      <c r="AV312" s="55"/>
      <c r="AW312" s="34"/>
      <c r="AX312" s="148"/>
      <c r="AY312" s="34"/>
      <c r="AZ312" s="32" t="str">
        <f t="shared" si="152"/>
        <v/>
      </c>
      <c r="BA312" s="34"/>
      <c r="BB312" s="32" t="str">
        <f t="shared" si="153"/>
        <v/>
      </c>
      <c r="BC312" s="34"/>
      <c r="BD312" s="32" t="str">
        <f t="shared" si="154"/>
        <v/>
      </c>
      <c r="BE312" s="34"/>
      <c r="BF312" s="36" t="str">
        <f t="shared" si="155"/>
        <v/>
      </c>
      <c r="BG312" s="36" t="str">
        <f t="shared" si="156"/>
        <v/>
      </c>
      <c r="BH312" s="36" t="str">
        <f t="shared" si="157"/>
        <v/>
      </c>
      <c r="BI312" s="55"/>
      <c r="BJ312" s="34"/>
      <c r="BK312" s="148"/>
      <c r="BL312" s="34"/>
      <c r="BM312" s="32" t="str">
        <f t="shared" si="158"/>
        <v/>
      </c>
      <c r="BN312" s="34"/>
      <c r="BO312" s="32" t="str">
        <f t="shared" si="159"/>
        <v/>
      </c>
      <c r="BP312" s="34"/>
      <c r="BQ312" s="32" t="str">
        <f t="shared" si="160"/>
        <v/>
      </c>
      <c r="BR312" s="34"/>
      <c r="BS312" s="36" t="str">
        <f t="shared" si="161"/>
        <v/>
      </c>
      <c r="BT312" s="36" t="str">
        <f t="shared" si="162"/>
        <v/>
      </c>
      <c r="BU312" s="36" t="str">
        <f t="shared" si="163"/>
        <v/>
      </c>
      <c r="BV312" s="55"/>
      <c r="BW312" s="36" t="str">
        <f t="shared" si="164"/>
        <v/>
      </c>
      <c r="BX312" s="36" t="str">
        <f t="shared" si="165"/>
        <v/>
      </c>
      <c r="BY312" s="31"/>
      <c r="BZ312" s="38"/>
      <c r="CB312" s="120" t="e">
        <f t="shared" ca="1" si="134"/>
        <v>#VALUE!</v>
      </c>
      <c r="CC312" s="120" t="e">
        <f t="shared" ca="1" si="135"/>
        <v>#VALUE!</v>
      </c>
    </row>
    <row r="313" spans="1:81" s="10" customFormat="1" ht="25.15" customHeight="1" x14ac:dyDescent="0.2">
      <c r="A313" s="52" t="str">
        <f t="shared" si="166"/>
        <v/>
      </c>
      <c r="B313" s="157" t="e">
        <f t="shared" ca="1" si="136"/>
        <v>#VALUE!</v>
      </c>
      <c r="C313" s="157" t="e">
        <f t="shared" ca="1" si="137"/>
        <v>#VALUE!</v>
      </c>
      <c r="D313" s="29"/>
      <c r="E313" s="155" t="str">
        <f ca="1">IFERROR(INDIRECT(ADDRESS(MATCH(D313,CatModules!C:C,0),2,1,1,"CatModules")),"")</f>
        <v/>
      </c>
      <c r="F313" s="96"/>
      <c r="G313" s="156" t="str">
        <f ca="1">IFERROR(INDIRECT(ADDRESS(MATCH(CONCATENATE(E313,"-",F313),CatInt!K:K,0),3,1,1,"CatInt")),"")</f>
        <v/>
      </c>
      <c r="H313" s="45" t="str">
        <f>IF(F313="","",VLOOKUP(F313,#REF!,2,FALSE))</f>
        <v/>
      </c>
      <c r="I313" s="29"/>
      <c r="J313" s="155" t="e">
        <f t="shared" si="138"/>
        <v>#VALUE!</v>
      </c>
      <c r="K313" s="155" t="e">
        <f t="shared" si="139"/>
        <v>#VALUE!</v>
      </c>
      <c r="L313" s="153"/>
      <c r="M313" s="126"/>
      <c r="N313" s="151" t="e">
        <f ca="1">VLOOKUP(M313,CatProd!B:G,6,FALSE)</f>
        <v>#N/A</v>
      </c>
      <c r="O313" s="127"/>
      <c r="P313" s="175" t="e">
        <f ca="1">VLOOKUP(CONCATENATE(N313,"-",O313),CatProdSpec!H:I,2,FALSE)</f>
        <v>#N/A</v>
      </c>
      <c r="Q313" s="30"/>
      <c r="R313" s="149" t="str">
        <f>IFERROR(VLOOKUP(Q313,Setup!D$16:E$25,2,FALSE),"")</f>
        <v/>
      </c>
      <c r="S313" s="51" t="str">
        <f ca="1">IFERROR(IF(OR(I313="",VLOOKUP(I313,CatCostInp!$E$2:$K$88,7,FALSE)=0),"",VLOOKUP(I313,CatCostInp!$E$2:$K$88,7,FALSE)),"")</f>
        <v/>
      </c>
      <c r="T313" s="4" t="e">
        <f>VLOOKUP(U313,#REF!,2,FALSE)</f>
        <v>#REF!</v>
      </c>
      <c r="U313" s="30"/>
      <c r="V313" s="1" t="str">
        <f ca="1">IF(U313=Setup!$C$10,"Grant",IF(Pharmaceuticals!U313=Setup!$C$11,"Local",IF(Pharmaceuticals!U313=Setup!$C$12,"Other","")))</f>
        <v/>
      </c>
      <c r="W313" s="34"/>
      <c r="X313" s="148"/>
      <c r="Y313" s="34"/>
      <c r="Z313" s="36" t="str">
        <f t="shared" si="140"/>
        <v/>
      </c>
      <c r="AA313" s="35"/>
      <c r="AB313" s="32" t="str">
        <f t="shared" si="141"/>
        <v/>
      </c>
      <c r="AC313" s="34"/>
      <c r="AD313" s="32" t="str">
        <f t="shared" si="142"/>
        <v/>
      </c>
      <c r="AE313" s="34"/>
      <c r="AF313" s="36" t="str">
        <f t="shared" si="143"/>
        <v/>
      </c>
      <c r="AG313" s="36" t="str">
        <f t="shared" si="144"/>
        <v/>
      </c>
      <c r="AH313" s="36" t="str">
        <f t="shared" si="145"/>
        <v/>
      </c>
      <c r="AI313" s="55"/>
      <c r="AJ313" s="37"/>
      <c r="AK313" s="148"/>
      <c r="AL313" s="34"/>
      <c r="AM313" s="32" t="str">
        <f t="shared" si="146"/>
        <v/>
      </c>
      <c r="AN313" s="34"/>
      <c r="AO313" s="32" t="str">
        <f t="shared" si="147"/>
        <v/>
      </c>
      <c r="AP313" s="35"/>
      <c r="AQ313" s="32" t="str">
        <f t="shared" si="148"/>
        <v/>
      </c>
      <c r="AR313" s="34"/>
      <c r="AS313" s="36" t="str">
        <f t="shared" si="149"/>
        <v/>
      </c>
      <c r="AT313" s="36" t="str">
        <f t="shared" si="150"/>
        <v/>
      </c>
      <c r="AU313" s="36" t="str">
        <f t="shared" si="151"/>
        <v/>
      </c>
      <c r="AV313" s="55"/>
      <c r="AW313" s="34"/>
      <c r="AX313" s="148"/>
      <c r="AY313" s="34"/>
      <c r="AZ313" s="32" t="str">
        <f t="shared" si="152"/>
        <v/>
      </c>
      <c r="BA313" s="34"/>
      <c r="BB313" s="32" t="str">
        <f t="shared" si="153"/>
        <v/>
      </c>
      <c r="BC313" s="34"/>
      <c r="BD313" s="32" t="str">
        <f t="shared" si="154"/>
        <v/>
      </c>
      <c r="BE313" s="34"/>
      <c r="BF313" s="36" t="str">
        <f t="shared" si="155"/>
        <v/>
      </c>
      <c r="BG313" s="36" t="str">
        <f t="shared" si="156"/>
        <v/>
      </c>
      <c r="BH313" s="36" t="str">
        <f t="shared" si="157"/>
        <v/>
      </c>
      <c r="BI313" s="55"/>
      <c r="BJ313" s="34"/>
      <c r="BK313" s="148"/>
      <c r="BL313" s="34"/>
      <c r="BM313" s="32" t="str">
        <f t="shared" si="158"/>
        <v/>
      </c>
      <c r="BN313" s="34"/>
      <c r="BO313" s="32" t="str">
        <f t="shared" si="159"/>
        <v/>
      </c>
      <c r="BP313" s="34"/>
      <c r="BQ313" s="32" t="str">
        <f t="shared" si="160"/>
        <v/>
      </c>
      <c r="BR313" s="34"/>
      <c r="BS313" s="36" t="str">
        <f t="shared" si="161"/>
        <v/>
      </c>
      <c r="BT313" s="36" t="str">
        <f t="shared" si="162"/>
        <v/>
      </c>
      <c r="BU313" s="36" t="str">
        <f t="shared" si="163"/>
        <v/>
      </c>
      <c r="BV313" s="55"/>
      <c r="BW313" s="36" t="str">
        <f t="shared" si="164"/>
        <v/>
      </c>
      <c r="BX313" s="36" t="str">
        <f t="shared" si="165"/>
        <v/>
      </c>
      <c r="BY313" s="31"/>
      <c r="BZ313" s="38"/>
      <c r="CB313" s="120" t="e">
        <f t="shared" ca="1" si="134"/>
        <v>#VALUE!</v>
      </c>
      <c r="CC313" s="120" t="e">
        <f t="shared" ca="1" si="135"/>
        <v>#VALUE!</v>
      </c>
    </row>
    <row r="314" spans="1:81" s="10" customFormat="1" ht="25.15" customHeight="1" x14ac:dyDescent="0.2">
      <c r="A314" s="52" t="str">
        <f t="shared" si="166"/>
        <v/>
      </c>
      <c r="B314" s="157" t="e">
        <f t="shared" ca="1" si="136"/>
        <v>#VALUE!</v>
      </c>
      <c r="C314" s="157" t="e">
        <f t="shared" ca="1" si="137"/>
        <v>#VALUE!</v>
      </c>
      <c r="D314" s="29"/>
      <c r="E314" s="155" t="str">
        <f ca="1">IFERROR(INDIRECT(ADDRESS(MATCH(D314,CatModules!C:C,0),2,1,1,"CatModules")),"")</f>
        <v/>
      </c>
      <c r="F314" s="96"/>
      <c r="G314" s="156" t="str">
        <f ca="1">IFERROR(INDIRECT(ADDRESS(MATCH(CONCATENATE(E314,"-",F314),CatInt!K:K,0),3,1,1,"CatInt")),"")</f>
        <v/>
      </c>
      <c r="H314" s="45" t="str">
        <f>IF(F314="","",VLOOKUP(F314,#REF!,2,FALSE))</f>
        <v/>
      </c>
      <c r="I314" s="29"/>
      <c r="J314" s="155" t="e">
        <f t="shared" si="138"/>
        <v>#VALUE!</v>
      </c>
      <c r="K314" s="155" t="e">
        <f t="shared" si="139"/>
        <v>#VALUE!</v>
      </c>
      <c r="L314" s="153"/>
      <c r="M314" s="126"/>
      <c r="N314" s="151" t="e">
        <f ca="1">VLOOKUP(M314,CatProd!B:G,6,FALSE)</f>
        <v>#N/A</v>
      </c>
      <c r="O314" s="127"/>
      <c r="P314" s="175" t="e">
        <f ca="1">VLOOKUP(CONCATENATE(N314,"-",O314),CatProdSpec!H:I,2,FALSE)</f>
        <v>#N/A</v>
      </c>
      <c r="Q314" s="30"/>
      <c r="R314" s="149" t="str">
        <f>IFERROR(VLOOKUP(Q314,Setup!D$16:E$25,2,FALSE),"")</f>
        <v/>
      </c>
      <c r="S314" s="51" t="str">
        <f ca="1">IFERROR(IF(OR(I314="",VLOOKUP(I314,CatCostInp!$E$2:$K$88,7,FALSE)=0),"",VLOOKUP(I314,CatCostInp!$E$2:$K$88,7,FALSE)),"")</f>
        <v/>
      </c>
      <c r="T314" s="4" t="e">
        <f>VLOOKUP(U314,#REF!,2,FALSE)</f>
        <v>#REF!</v>
      </c>
      <c r="U314" s="30"/>
      <c r="V314" s="1" t="str">
        <f ca="1">IF(U314=Setup!$C$10,"Grant",IF(Pharmaceuticals!U314=Setup!$C$11,"Local",IF(Pharmaceuticals!U314=Setup!$C$12,"Other","")))</f>
        <v/>
      </c>
      <c r="W314" s="34"/>
      <c r="X314" s="148"/>
      <c r="Y314" s="34"/>
      <c r="Z314" s="36" t="str">
        <f t="shared" si="140"/>
        <v/>
      </c>
      <c r="AA314" s="35"/>
      <c r="AB314" s="32" t="str">
        <f t="shared" si="141"/>
        <v/>
      </c>
      <c r="AC314" s="34"/>
      <c r="AD314" s="32" t="str">
        <f t="shared" si="142"/>
        <v/>
      </c>
      <c r="AE314" s="34"/>
      <c r="AF314" s="36" t="str">
        <f t="shared" si="143"/>
        <v/>
      </c>
      <c r="AG314" s="36" t="str">
        <f t="shared" si="144"/>
        <v/>
      </c>
      <c r="AH314" s="36" t="str">
        <f t="shared" si="145"/>
        <v/>
      </c>
      <c r="AI314" s="55"/>
      <c r="AJ314" s="37"/>
      <c r="AK314" s="148"/>
      <c r="AL314" s="34"/>
      <c r="AM314" s="32" t="str">
        <f t="shared" si="146"/>
        <v/>
      </c>
      <c r="AN314" s="34"/>
      <c r="AO314" s="32" t="str">
        <f t="shared" si="147"/>
        <v/>
      </c>
      <c r="AP314" s="35"/>
      <c r="AQ314" s="32" t="str">
        <f t="shared" si="148"/>
        <v/>
      </c>
      <c r="AR314" s="34"/>
      <c r="AS314" s="36" t="str">
        <f t="shared" si="149"/>
        <v/>
      </c>
      <c r="AT314" s="36" t="str">
        <f t="shared" si="150"/>
        <v/>
      </c>
      <c r="AU314" s="36" t="str">
        <f t="shared" si="151"/>
        <v/>
      </c>
      <c r="AV314" s="55"/>
      <c r="AW314" s="34"/>
      <c r="AX314" s="148"/>
      <c r="AY314" s="34"/>
      <c r="AZ314" s="32" t="str">
        <f t="shared" si="152"/>
        <v/>
      </c>
      <c r="BA314" s="34"/>
      <c r="BB314" s="32" t="str">
        <f t="shared" si="153"/>
        <v/>
      </c>
      <c r="BC314" s="34"/>
      <c r="BD314" s="32" t="str">
        <f t="shared" si="154"/>
        <v/>
      </c>
      <c r="BE314" s="34"/>
      <c r="BF314" s="36" t="str">
        <f t="shared" si="155"/>
        <v/>
      </c>
      <c r="BG314" s="36" t="str">
        <f t="shared" si="156"/>
        <v/>
      </c>
      <c r="BH314" s="36" t="str">
        <f t="shared" si="157"/>
        <v/>
      </c>
      <c r="BI314" s="55"/>
      <c r="BJ314" s="34"/>
      <c r="BK314" s="148"/>
      <c r="BL314" s="34"/>
      <c r="BM314" s="32" t="str">
        <f t="shared" si="158"/>
        <v/>
      </c>
      <c r="BN314" s="34"/>
      <c r="BO314" s="32" t="str">
        <f t="shared" si="159"/>
        <v/>
      </c>
      <c r="BP314" s="34"/>
      <c r="BQ314" s="32" t="str">
        <f t="shared" si="160"/>
        <v/>
      </c>
      <c r="BR314" s="34"/>
      <c r="BS314" s="36" t="str">
        <f t="shared" si="161"/>
        <v/>
      </c>
      <c r="BT314" s="36" t="str">
        <f t="shared" si="162"/>
        <v/>
      </c>
      <c r="BU314" s="36" t="str">
        <f t="shared" si="163"/>
        <v/>
      </c>
      <c r="BV314" s="55"/>
      <c r="BW314" s="36" t="str">
        <f t="shared" si="164"/>
        <v/>
      </c>
      <c r="BX314" s="36" t="str">
        <f t="shared" si="165"/>
        <v/>
      </c>
      <c r="BY314" s="31"/>
      <c r="BZ314" s="38"/>
      <c r="CB314" s="120" t="e">
        <f t="shared" ca="1" si="134"/>
        <v>#VALUE!</v>
      </c>
      <c r="CC314" s="120" t="e">
        <f t="shared" ca="1" si="135"/>
        <v>#VALUE!</v>
      </c>
    </row>
    <row r="315" spans="1:81" s="10" customFormat="1" ht="25.15" customHeight="1" x14ac:dyDescent="0.2">
      <c r="A315" s="52" t="str">
        <f t="shared" si="166"/>
        <v/>
      </c>
      <c r="B315" s="157" t="e">
        <f t="shared" ca="1" si="136"/>
        <v>#VALUE!</v>
      </c>
      <c r="C315" s="157" t="e">
        <f t="shared" ca="1" si="137"/>
        <v>#VALUE!</v>
      </c>
      <c r="D315" s="29"/>
      <c r="E315" s="155" t="str">
        <f ca="1">IFERROR(INDIRECT(ADDRESS(MATCH(D315,CatModules!C:C,0),2,1,1,"CatModules")),"")</f>
        <v/>
      </c>
      <c r="F315" s="96"/>
      <c r="G315" s="156" t="str">
        <f ca="1">IFERROR(INDIRECT(ADDRESS(MATCH(CONCATENATE(E315,"-",F315),CatInt!K:K,0),3,1,1,"CatInt")),"")</f>
        <v/>
      </c>
      <c r="H315" s="45" t="str">
        <f>IF(F315="","",VLOOKUP(F315,#REF!,2,FALSE))</f>
        <v/>
      </c>
      <c r="I315" s="29"/>
      <c r="J315" s="155" t="e">
        <f t="shared" si="138"/>
        <v>#VALUE!</v>
      </c>
      <c r="K315" s="155" t="e">
        <f t="shared" si="139"/>
        <v>#VALUE!</v>
      </c>
      <c r="L315" s="153"/>
      <c r="M315" s="126"/>
      <c r="N315" s="151" t="e">
        <f ca="1">VLOOKUP(M315,CatProd!B:G,6,FALSE)</f>
        <v>#N/A</v>
      </c>
      <c r="O315" s="127"/>
      <c r="P315" s="175" t="e">
        <f ca="1">VLOOKUP(CONCATENATE(N315,"-",O315),CatProdSpec!H:I,2,FALSE)</f>
        <v>#N/A</v>
      </c>
      <c r="Q315" s="30"/>
      <c r="R315" s="149" t="str">
        <f>IFERROR(VLOOKUP(Q315,Setup!D$16:E$25,2,FALSE),"")</f>
        <v/>
      </c>
      <c r="S315" s="51" t="str">
        <f ca="1">IFERROR(IF(OR(I315="",VLOOKUP(I315,CatCostInp!$E$2:$K$88,7,FALSE)=0),"",VLOOKUP(I315,CatCostInp!$E$2:$K$88,7,FALSE)),"")</f>
        <v/>
      </c>
      <c r="T315" s="4" t="e">
        <f>VLOOKUP(U315,#REF!,2,FALSE)</f>
        <v>#REF!</v>
      </c>
      <c r="U315" s="30"/>
      <c r="V315" s="1" t="str">
        <f ca="1">IF(U315=Setup!$C$10,"Grant",IF(Pharmaceuticals!U315=Setup!$C$11,"Local",IF(Pharmaceuticals!U315=Setup!$C$12,"Other","")))</f>
        <v/>
      </c>
      <c r="W315" s="34"/>
      <c r="X315" s="148"/>
      <c r="Y315" s="34"/>
      <c r="Z315" s="36" t="str">
        <f t="shared" si="140"/>
        <v/>
      </c>
      <c r="AA315" s="35"/>
      <c r="AB315" s="32" t="str">
        <f t="shared" si="141"/>
        <v/>
      </c>
      <c r="AC315" s="34"/>
      <c r="AD315" s="32" t="str">
        <f t="shared" si="142"/>
        <v/>
      </c>
      <c r="AE315" s="34"/>
      <c r="AF315" s="36" t="str">
        <f t="shared" si="143"/>
        <v/>
      </c>
      <c r="AG315" s="36" t="str">
        <f t="shared" si="144"/>
        <v/>
      </c>
      <c r="AH315" s="36" t="str">
        <f t="shared" si="145"/>
        <v/>
      </c>
      <c r="AI315" s="55"/>
      <c r="AJ315" s="37"/>
      <c r="AK315" s="148"/>
      <c r="AL315" s="34"/>
      <c r="AM315" s="32" t="str">
        <f t="shared" si="146"/>
        <v/>
      </c>
      <c r="AN315" s="34"/>
      <c r="AO315" s="32" t="str">
        <f t="shared" si="147"/>
        <v/>
      </c>
      <c r="AP315" s="35"/>
      <c r="AQ315" s="32" t="str">
        <f t="shared" si="148"/>
        <v/>
      </c>
      <c r="AR315" s="34"/>
      <c r="AS315" s="36" t="str">
        <f t="shared" si="149"/>
        <v/>
      </c>
      <c r="AT315" s="36" t="str">
        <f t="shared" si="150"/>
        <v/>
      </c>
      <c r="AU315" s="36" t="str">
        <f t="shared" si="151"/>
        <v/>
      </c>
      <c r="AV315" s="55"/>
      <c r="AW315" s="34"/>
      <c r="AX315" s="148"/>
      <c r="AY315" s="34"/>
      <c r="AZ315" s="32" t="str">
        <f t="shared" si="152"/>
        <v/>
      </c>
      <c r="BA315" s="34"/>
      <c r="BB315" s="32" t="str">
        <f t="shared" si="153"/>
        <v/>
      </c>
      <c r="BC315" s="34"/>
      <c r="BD315" s="32" t="str">
        <f t="shared" si="154"/>
        <v/>
      </c>
      <c r="BE315" s="34"/>
      <c r="BF315" s="36" t="str">
        <f t="shared" si="155"/>
        <v/>
      </c>
      <c r="BG315" s="36" t="str">
        <f t="shared" si="156"/>
        <v/>
      </c>
      <c r="BH315" s="36" t="str">
        <f t="shared" si="157"/>
        <v/>
      </c>
      <c r="BI315" s="55"/>
      <c r="BJ315" s="34"/>
      <c r="BK315" s="148"/>
      <c r="BL315" s="34"/>
      <c r="BM315" s="32" t="str">
        <f t="shared" si="158"/>
        <v/>
      </c>
      <c r="BN315" s="34"/>
      <c r="BO315" s="32" t="str">
        <f t="shared" si="159"/>
        <v/>
      </c>
      <c r="BP315" s="34"/>
      <c r="BQ315" s="32" t="str">
        <f t="shared" si="160"/>
        <v/>
      </c>
      <c r="BR315" s="34"/>
      <c r="BS315" s="36" t="str">
        <f t="shared" si="161"/>
        <v/>
      </c>
      <c r="BT315" s="36" t="str">
        <f t="shared" si="162"/>
        <v/>
      </c>
      <c r="BU315" s="36" t="str">
        <f t="shared" si="163"/>
        <v/>
      </c>
      <c r="BV315" s="55"/>
      <c r="BW315" s="36" t="str">
        <f t="shared" si="164"/>
        <v/>
      </c>
      <c r="BX315" s="36" t="str">
        <f t="shared" si="165"/>
        <v/>
      </c>
      <c r="BY315" s="31"/>
      <c r="BZ315" s="38"/>
      <c r="CB315" s="120" t="e">
        <f t="shared" ca="1" si="134"/>
        <v>#VALUE!</v>
      </c>
      <c r="CC315" s="120" t="e">
        <f t="shared" ca="1" si="135"/>
        <v>#VALUE!</v>
      </c>
    </row>
    <row r="316" spans="1:81" s="10" customFormat="1" ht="25.15" customHeight="1" x14ac:dyDescent="0.2">
      <c r="A316" s="52" t="str">
        <f t="shared" si="166"/>
        <v/>
      </c>
      <c r="B316" s="157" t="e">
        <f t="shared" ca="1" si="136"/>
        <v>#VALUE!</v>
      </c>
      <c r="C316" s="157" t="e">
        <f t="shared" ca="1" si="137"/>
        <v>#VALUE!</v>
      </c>
      <c r="D316" s="29"/>
      <c r="E316" s="155" t="str">
        <f ca="1">IFERROR(INDIRECT(ADDRESS(MATCH(D316,CatModules!C:C,0),2,1,1,"CatModules")),"")</f>
        <v/>
      </c>
      <c r="F316" s="96"/>
      <c r="G316" s="156" t="str">
        <f ca="1">IFERROR(INDIRECT(ADDRESS(MATCH(CONCATENATE(E316,"-",F316),CatInt!K:K,0),3,1,1,"CatInt")),"")</f>
        <v/>
      </c>
      <c r="H316" s="45" t="str">
        <f>IF(F316="","",VLOOKUP(F316,#REF!,2,FALSE))</f>
        <v/>
      </c>
      <c r="I316" s="29"/>
      <c r="J316" s="155" t="e">
        <f t="shared" si="138"/>
        <v>#VALUE!</v>
      </c>
      <c r="K316" s="155" t="e">
        <f t="shared" si="139"/>
        <v>#VALUE!</v>
      </c>
      <c r="L316" s="153"/>
      <c r="M316" s="126"/>
      <c r="N316" s="151" t="e">
        <f ca="1">VLOOKUP(M316,CatProd!B:G,6,FALSE)</f>
        <v>#N/A</v>
      </c>
      <c r="O316" s="127"/>
      <c r="P316" s="175" t="e">
        <f ca="1">VLOOKUP(CONCATENATE(N316,"-",O316),CatProdSpec!H:I,2,FALSE)</f>
        <v>#N/A</v>
      </c>
      <c r="Q316" s="30"/>
      <c r="R316" s="149" t="str">
        <f>IFERROR(VLOOKUP(Q316,Setup!D$16:E$25,2,FALSE),"")</f>
        <v/>
      </c>
      <c r="S316" s="51" t="str">
        <f ca="1">IFERROR(IF(OR(I316="",VLOOKUP(I316,CatCostInp!$E$2:$K$88,7,FALSE)=0),"",VLOOKUP(I316,CatCostInp!$E$2:$K$88,7,FALSE)),"")</f>
        <v/>
      </c>
      <c r="T316" s="4" t="e">
        <f>VLOOKUP(U316,#REF!,2,FALSE)</f>
        <v>#REF!</v>
      </c>
      <c r="U316" s="30"/>
      <c r="V316" s="1" t="str">
        <f ca="1">IF(U316=Setup!$C$10,"Grant",IF(Pharmaceuticals!U316=Setup!$C$11,"Local",IF(Pharmaceuticals!U316=Setup!$C$12,"Other","")))</f>
        <v/>
      </c>
      <c r="W316" s="34"/>
      <c r="X316" s="148"/>
      <c r="Y316" s="34"/>
      <c r="Z316" s="36" t="str">
        <f t="shared" si="140"/>
        <v/>
      </c>
      <c r="AA316" s="35"/>
      <c r="AB316" s="32" t="str">
        <f t="shared" si="141"/>
        <v/>
      </c>
      <c r="AC316" s="34"/>
      <c r="AD316" s="32" t="str">
        <f t="shared" si="142"/>
        <v/>
      </c>
      <c r="AE316" s="34"/>
      <c r="AF316" s="36" t="str">
        <f t="shared" si="143"/>
        <v/>
      </c>
      <c r="AG316" s="36" t="str">
        <f t="shared" si="144"/>
        <v/>
      </c>
      <c r="AH316" s="36" t="str">
        <f t="shared" si="145"/>
        <v/>
      </c>
      <c r="AI316" s="55"/>
      <c r="AJ316" s="37"/>
      <c r="AK316" s="148"/>
      <c r="AL316" s="34"/>
      <c r="AM316" s="32" t="str">
        <f t="shared" si="146"/>
        <v/>
      </c>
      <c r="AN316" s="34"/>
      <c r="AO316" s="32" t="str">
        <f t="shared" si="147"/>
        <v/>
      </c>
      <c r="AP316" s="35"/>
      <c r="AQ316" s="32" t="str">
        <f t="shared" si="148"/>
        <v/>
      </c>
      <c r="AR316" s="34"/>
      <c r="AS316" s="36" t="str">
        <f t="shared" si="149"/>
        <v/>
      </c>
      <c r="AT316" s="36" t="str">
        <f t="shared" si="150"/>
        <v/>
      </c>
      <c r="AU316" s="36" t="str">
        <f t="shared" si="151"/>
        <v/>
      </c>
      <c r="AV316" s="55"/>
      <c r="AW316" s="34"/>
      <c r="AX316" s="148"/>
      <c r="AY316" s="34"/>
      <c r="AZ316" s="32" t="str">
        <f t="shared" si="152"/>
        <v/>
      </c>
      <c r="BA316" s="34"/>
      <c r="BB316" s="32" t="str">
        <f t="shared" si="153"/>
        <v/>
      </c>
      <c r="BC316" s="34"/>
      <c r="BD316" s="32" t="str">
        <f t="shared" si="154"/>
        <v/>
      </c>
      <c r="BE316" s="34"/>
      <c r="BF316" s="36" t="str">
        <f t="shared" si="155"/>
        <v/>
      </c>
      <c r="BG316" s="36" t="str">
        <f t="shared" si="156"/>
        <v/>
      </c>
      <c r="BH316" s="36" t="str">
        <f t="shared" si="157"/>
        <v/>
      </c>
      <c r="BI316" s="55"/>
      <c r="BJ316" s="34"/>
      <c r="BK316" s="148"/>
      <c r="BL316" s="34"/>
      <c r="BM316" s="32" t="str">
        <f t="shared" si="158"/>
        <v/>
      </c>
      <c r="BN316" s="34"/>
      <c r="BO316" s="32" t="str">
        <f t="shared" si="159"/>
        <v/>
      </c>
      <c r="BP316" s="34"/>
      <c r="BQ316" s="32" t="str">
        <f t="shared" si="160"/>
        <v/>
      </c>
      <c r="BR316" s="34"/>
      <c r="BS316" s="36" t="str">
        <f t="shared" si="161"/>
        <v/>
      </c>
      <c r="BT316" s="36" t="str">
        <f t="shared" si="162"/>
        <v/>
      </c>
      <c r="BU316" s="36" t="str">
        <f t="shared" si="163"/>
        <v/>
      </c>
      <c r="BV316" s="55"/>
      <c r="BW316" s="36" t="str">
        <f t="shared" si="164"/>
        <v/>
      </c>
      <c r="BX316" s="36" t="str">
        <f t="shared" si="165"/>
        <v/>
      </c>
      <c r="BY316" s="31"/>
      <c r="BZ316" s="38"/>
      <c r="CB316" s="120" t="e">
        <f t="shared" ca="1" si="134"/>
        <v>#VALUE!</v>
      </c>
      <c r="CC316" s="120" t="e">
        <f t="shared" ca="1" si="135"/>
        <v>#VALUE!</v>
      </c>
    </row>
    <row r="317" spans="1:81" s="10" customFormat="1" ht="25.15" customHeight="1" x14ac:dyDescent="0.2">
      <c r="A317" s="52" t="str">
        <f t="shared" si="166"/>
        <v/>
      </c>
      <c r="B317" s="157" t="e">
        <f t="shared" ca="1" si="136"/>
        <v>#VALUE!</v>
      </c>
      <c r="C317" s="157" t="e">
        <f t="shared" ca="1" si="137"/>
        <v>#VALUE!</v>
      </c>
      <c r="D317" s="29"/>
      <c r="E317" s="155" t="str">
        <f ca="1">IFERROR(INDIRECT(ADDRESS(MATCH(D317,CatModules!C:C,0),2,1,1,"CatModules")),"")</f>
        <v/>
      </c>
      <c r="F317" s="96"/>
      <c r="G317" s="156" t="str">
        <f ca="1">IFERROR(INDIRECT(ADDRESS(MATCH(CONCATENATE(E317,"-",F317),CatInt!K:K,0),3,1,1,"CatInt")),"")</f>
        <v/>
      </c>
      <c r="H317" s="45" t="str">
        <f>IF(F317="","",VLOOKUP(F317,#REF!,2,FALSE))</f>
        <v/>
      </c>
      <c r="I317" s="29"/>
      <c r="J317" s="155" t="e">
        <f t="shared" si="138"/>
        <v>#VALUE!</v>
      </c>
      <c r="K317" s="155" t="e">
        <f t="shared" si="139"/>
        <v>#VALUE!</v>
      </c>
      <c r="L317" s="153"/>
      <c r="M317" s="126"/>
      <c r="N317" s="151" t="e">
        <f ca="1">VLOOKUP(M317,CatProd!B:G,6,FALSE)</f>
        <v>#N/A</v>
      </c>
      <c r="O317" s="127"/>
      <c r="P317" s="175" t="e">
        <f ca="1">VLOOKUP(CONCATENATE(N317,"-",O317),CatProdSpec!H:I,2,FALSE)</f>
        <v>#N/A</v>
      </c>
      <c r="Q317" s="30"/>
      <c r="R317" s="149" t="str">
        <f>IFERROR(VLOOKUP(Q317,Setup!D$16:E$25,2,FALSE),"")</f>
        <v/>
      </c>
      <c r="S317" s="51" t="str">
        <f ca="1">IFERROR(IF(OR(I317="",VLOOKUP(I317,CatCostInp!$E$2:$K$88,7,FALSE)=0),"",VLOOKUP(I317,CatCostInp!$E$2:$K$88,7,FALSE)),"")</f>
        <v/>
      </c>
      <c r="T317" s="4" t="e">
        <f>VLOOKUP(U317,#REF!,2,FALSE)</f>
        <v>#REF!</v>
      </c>
      <c r="U317" s="30"/>
      <c r="V317" s="1" t="str">
        <f ca="1">IF(U317=Setup!$C$10,"Grant",IF(Pharmaceuticals!U317=Setup!$C$11,"Local",IF(Pharmaceuticals!U317=Setup!$C$12,"Other","")))</f>
        <v/>
      </c>
      <c r="W317" s="34"/>
      <c r="X317" s="148"/>
      <c r="Y317" s="34"/>
      <c r="Z317" s="36" t="str">
        <f t="shared" si="140"/>
        <v/>
      </c>
      <c r="AA317" s="35"/>
      <c r="AB317" s="32" t="str">
        <f t="shared" si="141"/>
        <v/>
      </c>
      <c r="AC317" s="34"/>
      <c r="AD317" s="32" t="str">
        <f t="shared" si="142"/>
        <v/>
      </c>
      <c r="AE317" s="34"/>
      <c r="AF317" s="36" t="str">
        <f t="shared" si="143"/>
        <v/>
      </c>
      <c r="AG317" s="36" t="str">
        <f t="shared" si="144"/>
        <v/>
      </c>
      <c r="AH317" s="36" t="str">
        <f t="shared" si="145"/>
        <v/>
      </c>
      <c r="AI317" s="55"/>
      <c r="AJ317" s="37"/>
      <c r="AK317" s="148"/>
      <c r="AL317" s="34"/>
      <c r="AM317" s="32" t="str">
        <f t="shared" si="146"/>
        <v/>
      </c>
      <c r="AN317" s="34"/>
      <c r="AO317" s="32" t="str">
        <f t="shared" si="147"/>
        <v/>
      </c>
      <c r="AP317" s="35"/>
      <c r="AQ317" s="32" t="str">
        <f t="shared" si="148"/>
        <v/>
      </c>
      <c r="AR317" s="34"/>
      <c r="AS317" s="36" t="str">
        <f t="shared" si="149"/>
        <v/>
      </c>
      <c r="AT317" s="36" t="str">
        <f t="shared" si="150"/>
        <v/>
      </c>
      <c r="AU317" s="36" t="str">
        <f t="shared" si="151"/>
        <v/>
      </c>
      <c r="AV317" s="55"/>
      <c r="AW317" s="34"/>
      <c r="AX317" s="148"/>
      <c r="AY317" s="34"/>
      <c r="AZ317" s="32" t="str">
        <f t="shared" si="152"/>
        <v/>
      </c>
      <c r="BA317" s="34"/>
      <c r="BB317" s="32" t="str">
        <f t="shared" si="153"/>
        <v/>
      </c>
      <c r="BC317" s="34"/>
      <c r="BD317" s="32" t="str">
        <f t="shared" si="154"/>
        <v/>
      </c>
      <c r="BE317" s="34"/>
      <c r="BF317" s="36" t="str">
        <f t="shared" si="155"/>
        <v/>
      </c>
      <c r="BG317" s="36" t="str">
        <f t="shared" si="156"/>
        <v/>
      </c>
      <c r="BH317" s="36" t="str">
        <f t="shared" si="157"/>
        <v/>
      </c>
      <c r="BI317" s="55"/>
      <c r="BJ317" s="34"/>
      <c r="BK317" s="148"/>
      <c r="BL317" s="34"/>
      <c r="BM317" s="32" t="str">
        <f t="shared" si="158"/>
        <v/>
      </c>
      <c r="BN317" s="34"/>
      <c r="BO317" s="32" t="str">
        <f t="shared" si="159"/>
        <v/>
      </c>
      <c r="BP317" s="34"/>
      <c r="BQ317" s="32" t="str">
        <f t="shared" si="160"/>
        <v/>
      </c>
      <c r="BR317" s="34"/>
      <c r="BS317" s="36" t="str">
        <f t="shared" si="161"/>
        <v/>
      </c>
      <c r="BT317" s="36" t="str">
        <f t="shared" si="162"/>
        <v/>
      </c>
      <c r="BU317" s="36" t="str">
        <f t="shared" si="163"/>
        <v/>
      </c>
      <c r="BV317" s="55"/>
      <c r="BW317" s="36" t="str">
        <f t="shared" si="164"/>
        <v/>
      </c>
      <c r="BX317" s="36" t="str">
        <f t="shared" si="165"/>
        <v/>
      </c>
      <c r="BY317" s="31"/>
      <c r="BZ317" s="38"/>
      <c r="CB317" s="120" t="e">
        <f t="shared" ca="1" si="134"/>
        <v>#VALUE!</v>
      </c>
      <c r="CC317" s="120" t="e">
        <f t="shared" ca="1" si="135"/>
        <v>#VALUE!</v>
      </c>
    </row>
    <row r="318" spans="1:81" s="10" customFormat="1" ht="25.15" customHeight="1" x14ac:dyDescent="0.2">
      <c r="A318" s="52" t="str">
        <f t="shared" si="166"/>
        <v/>
      </c>
      <c r="B318" s="157" t="e">
        <f t="shared" ca="1" si="136"/>
        <v>#VALUE!</v>
      </c>
      <c r="C318" s="157" t="e">
        <f t="shared" ca="1" si="137"/>
        <v>#VALUE!</v>
      </c>
      <c r="D318" s="29"/>
      <c r="E318" s="155" t="str">
        <f ca="1">IFERROR(INDIRECT(ADDRESS(MATCH(D318,CatModules!C:C,0),2,1,1,"CatModules")),"")</f>
        <v/>
      </c>
      <c r="F318" s="96"/>
      <c r="G318" s="156" t="str">
        <f ca="1">IFERROR(INDIRECT(ADDRESS(MATCH(CONCATENATE(E318,"-",F318),CatInt!K:K,0),3,1,1,"CatInt")),"")</f>
        <v/>
      </c>
      <c r="H318" s="45" t="str">
        <f>IF(F318="","",VLOOKUP(F318,#REF!,2,FALSE))</f>
        <v/>
      </c>
      <c r="I318" s="29"/>
      <c r="J318" s="155" t="e">
        <f t="shared" si="138"/>
        <v>#VALUE!</v>
      </c>
      <c r="K318" s="155" t="e">
        <f t="shared" si="139"/>
        <v>#VALUE!</v>
      </c>
      <c r="L318" s="153"/>
      <c r="M318" s="126"/>
      <c r="N318" s="151" t="e">
        <f ca="1">VLOOKUP(M318,CatProd!B:G,6,FALSE)</f>
        <v>#N/A</v>
      </c>
      <c r="O318" s="127"/>
      <c r="P318" s="175" t="e">
        <f ca="1">VLOOKUP(CONCATENATE(N318,"-",O318),CatProdSpec!H:I,2,FALSE)</f>
        <v>#N/A</v>
      </c>
      <c r="Q318" s="30"/>
      <c r="R318" s="149" t="str">
        <f>IFERROR(VLOOKUP(Q318,Setup!D$16:E$25,2,FALSE),"")</f>
        <v/>
      </c>
      <c r="S318" s="51" t="str">
        <f ca="1">IFERROR(IF(OR(I318="",VLOOKUP(I318,CatCostInp!$E$2:$K$88,7,FALSE)=0),"",VLOOKUP(I318,CatCostInp!$E$2:$K$88,7,FALSE)),"")</f>
        <v/>
      </c>
      <c r="T318" s="4" t="e">
        <f>VLOOKUP(U318,#REF!,2,FALSE)</f>
        <v>#REF!</v>
      </c>
      <c r="U318" s="30"/>
      <c r="V318" s="1" t="str">
        <f ca="1">IF(U318=Setup!$C$10,"Grant",IF(Pharmaceuticals!U318=Setup!$C$11,"Local",IF(Pharmaceuticals!U318=Setup!$C$12,"Other","")))</f>
        <v/>
      </c>
      <c r="W318" s="34"/>
      <c r="X318" s="148"/>
      <c r="Y318" s="34"/>
      <c r="Z318" s="36" t="str">
        <f t="shared" si="140"/>
        <v/>
      </c>
      <c r="AA318" s="35"/>
      <c r="AB318" s="32" t="str">
        <f t="shared" si="141"/>
        <v/>
      </c>
      <c r="AC318" s="34"/>
      <c r="AD318" s="32" t="str">
        <f t="shared" si="142"/>
        <v/>
      </c>
      <c r="AE318" s="34"/>
      <c r="AF318" s="36" t="str">
        <f t="shared" si="143"/>
        <v/>
      </c>
      <c r="AG318" s="36" t="str">
        <f t="shared" si="144"/>
        <v/>
      </c>
      <c r="AH318" s="36" t="str">
        <f t="shared" si="145"/>
        <v/>
      </c>
      <c r="AI318" s="55"/>
      <c r="AJ318" s="37"/>
      <c r="AK318" s="148"/>
      <c r="AL318" s="34"/>
      <c r="AM318" s="32" t="str">
        <f t="shared" si="146"/>
        <v/>
      </c>
      <c r="AN318" s="34"/>
      <c r="AO318" s="32" t="str">
        <f t="shared" si="147"/>
        <v/>
      </c>
      <c r="AP318" s="35"/>
      <c r="AQ318" s="32" t="str">
        <f t="shared" si="148"/>
        <v/>
      </c>
      <c r="AR318" s="34"/>
      <c r="AS318" s="36" t="str">
        <f t="shared" si="149"/>
        <v/>
      </c>
      <c r="AT318" s="36" t="str">
        <f t="shared" si="150"/>
        <v/>
      </c>
      <c r="AU318" s="36" t="str">
        <f t="shared" si="151"/>
        <v/>
      </c>
      <c r="AV318" s="55"/>
      <c r="AW318" s="34"/>
      <c r="AX318" s="148"/>
      <c r="AY318" s="34"/>
      <c r="AZ318" s="32" t="str">
        <f t="shared" si="152"/>
        <v/>
      </c>
      <c r="BA318" s="34"/>
      <c r="BB318" s="32" t="str">
        <f t="shared" si="153"/>
        <v/>
      </c>
      <c r="BC318" s="34"/>
      <c r="BD318" s="32" t="str">
        <f t="shared" si="154"/>
        <v/>
      </c>
      <c r="BE318" s="34"/>
      <c r="BF318" s="36" t="str">
        <f t="shared" si="155"/>
        <v/>
      </c>
      <c r="BG318" s="36" t="str">
        <f t="shared" si="156"/>
        <v/>
      </c>
      <c r="BH318" s="36" t="str">
        <f t="shared" si="157"/>
        <v/>
      </c>
      <c r="BI318" s="55"/>
      <c r="BJ318" s="34"/>
      <c r="BK318" s="148"/>
      <c r="BL318" s="34"/>
      <c r="BM318" s="32" t="str">
        <f t="shared" si="158"/>
        <v/>
      </c>
      <c r="BN318" s="34"/>
      <c r="BO318" s="32" t="str">
        <f t="shared" si="159"/>
        <v/>
      </c>
      <c r="BP318" s="34"/>
      <c r="BQ318" s="32" t="str">
        <f t="shared" si="160"/>
        <v/>
      </c>
      <c r="BR318" s="34"/>
      <c r="BS318" s="36" t="str">
        <f t="shared" si="161"/>
        <v/>
      </c>
      <c r="BT318" s="36" t="str">
        <f t="shared" si="162"/>
        <v/>
      </c>
      <c r="BU318" s="36" t="str">
        <f t="shared" si="163"/>
        <v/>
      </c>
      <c r="BV318" s="55"/>
      <c r="BW318" s="36" t="str">
        <f t="shared" si="164"/>
        <v/>
      </c>
      <c r="BX318" s="36" t="str">
        <f t="shared" si="165"/>
        <v/>
      </c>
      <c r="BY318" s="31"/>
      <c r="BZ318" s="38"/>
      <c r="CB318" s="120" t="e">
        <f t="shared" ca="1" si="134"/>
        <v>#VALUE!</v>
      </c>
      <c r="CC318" s="120" t="e">
        <f t="shared" ca="1" si="135"/>
        <v>#VALUE!</v>
      </c>
    </row>
    <row r="319" spans="1:81" s="10" customFormat="1" ht="25.15" customHeight="1" x14ac:dyDescent="0.2">
      <c r="A319" s="52" t="str">
        <f t="shared" si="166"/>
        <v/>
      </c>
      <c r="B319" s="157" t="e">
        <f t="shared" ca="1" si="136"/>
        <v>#VALUE!</v>
      </c>
      <c r="C319" s="157" t="e">
        <f t="shared" ca="1" si="137"/>
        <v>#VALUE!</v>
      </c>
      <c r="D319" s="29"/>
      <c r="E319" s="155" t="str">
        <f ca="1">IFERROR(INDIRECT(ADDRESS(MATCH(D319,CatModules!C:C,0),2,1,1,"CatModules")),"")</f>
        <v/>
      </c>
      <c r="F319" s="96"/>
      <c r="G319" s="156" t="str">
        <f ca="1">IFERROR(INDIRECT(ADDRESS(MATCH(CONCATENATE(E319,"-",F319),CatInt!K:K,0),3,1,1,"CatInt")),"")</f>
        <v/>
      </c>
      <c r="H319" s="45" t="str">
        <f>IF(F319="","",VLOOKUP(F319,#REF!,2,FALSE))</f>
        <v/>
      </c>
      <c r="I319" s="29"/>
      <c r="J319" s="155" t="e">
        <f t="shared" si="138"/>
        <v>#VALUE!</v>
      </c>
      <c r="K319" s="155" t="e">
        <f t="shared" si="139"/>
        <v>#VALUE!</v>
      </c>
      <c r="L319" s="153"/>
      <c r="M319" s="126"/>
      <c r="N319" s="151" t="e">
        <f ca="1">VLOOKUP(M319,CatProd!B:G,6,FALSE)</f>
        <v>#N/A</v>
      </c>
      <c r="O319" s="127"/>
      <c r="P319" s="175" t="e">
        <f ca="1">VLOOKUP(CONCATENATE(N319,"-",O319),CatProdSpec!H:I,2,FALSE)</f>
        <v>#N/A</v>
      </c>
      <c r="Q319" s="30"/>
      <c r="R319" s="149" t="str">
        <f>IFERROR(VLOOKUP(Q319,Setup!D$16:E$25,2,FALSE),"")</f>
        <v/>
      </c>
      <c r="S319" s="51" t="str">
        <f ca="1">IFERROR(IF(OR(I319="",VLOOKUP(I319,CatCostInp!$E$2:$K$88,7,FALSE)=0),"",VLOOKUP(I319,CatCostInp!$E$2:$K$88,7,FALSE)),"")</f>
        <v/>
      </c>
      <c r="T319" s="4" t="e">
        <f>VLOOKUP(U319,#REF!,2,FALSE)</f>
        <v>#REF!</v>
      </c>
      <c r="U319" s="30"/>
      <c r="V319" s="1" t="str">
        <f ca="1">IF(U319=Setup!$C$10,"Grant",IF(Pharmaceuticals!U319=Setup!$C$11,"Local",IF(Pharmaceuticals!U319=Setup!$C$12,"Other","")))</f>
        <v/>
      </c>
      <c r="W319" s="34"/>
      <c r="X319" s="148"/>
      <c r="Y319" s="34"/>
      <c r="Z319" s="36" t="str">
        <f t="shared" si="140"/>
        <v/>
      </c>
      <c r="AA319" s="34"/>
      <c r="AB319" s="32" t="str">
        <f t="shared" si="141"/>
        <v/>
      </c>
      <c r="AC319" s="34"/>
      <c r="AD319" s="32" t="str">
        <f t="shared" si="142"/>
        <v/>
      </c>
      <c r="AE319" s="34"/>
      <c r="AF319" s="36" t="str">
        <f t="shared" si="143"/>
        <v/>
      </c>
      <c r="AG319" s="36" t="str">
        <f t="shared" si="144"/>
        <v/>
      </c>
      <c r="AH319" s="36" t="str">
        <f t="shared" si="145"/>
        <v/>
      </c>
      <c r="AI319" s="55"/>
      <c r="AJ319" s="37"/>
      <c r="AK319" s="148"/>
      <c r="AL319" s="34"/>
      <c r="AM319" s="32" t="str">
        <f t="shared" si="146"/>
        <v/>
      </c>
      <c r="AN319" s="34"/>
      <c r="AO319" s="32" t="str">
        <f t="shared" si="147"/>
        <v/>
      </c>
      <c r="AP319" s="35"/>
      <c r="AQ319" s="32" t="str">
        <f t="shared" si="148"/>
        <v/>
      </c>
      <c r="AR319" s="34"/>
      <c r="AS319" s="36" t="str">
        <f t="shared" si="149"/>
        <v/>
      </c>
      <c r="AT319" s="36" t="str">
        <f t="shared" si="150"/>
        <v/>
      </c>
      <c r="AU319" s="36" t="str">
        <f t="shared" si="151"/>
        <v/>
      </c>
      <c r="AV319" s="55"/>
      <c r="AW319" s="34"/>
      <c r="AX319" s="148"/>
      <c r="AY319" s="34"/>
      <c r="AZ319" s="32" t="str">
        <f t="shared" si="152"/>
        <v/>
      </c>
      <c r="BA319" s="34"/>
      <c r="BB319" s="32" t="str">
        <f t="shared" si="153"/>
        <v/>
      </c>
      <c r="BC319" s="34"/>
      <c r="BD319" s="32" t="str">
        <f t="shared" si="154"/>
        <v/>
      </c>
      <c r="BE319" s="34"/>
      <c r="BF319" s="36" t="str">
        <f t="shared" si="155"/>
        <v/>
      </c>
      <c r="BG319" s="36" t="str">
        <f t="shared" si="156"/>
        <v/>
      </c>
      <c r="BH319" s="36" t="str">
        <f t="shared" si="157"/>
        <v/>
      </c>
      <c r="BI319" s="55"/>
      <c r="BJ319" s="34"/>
      <c r="BK319" s="148"/>
      <c r="BL319" s="34"/>
      <c r="BM319" s="32" t="str">
        <f t="shared" si="158"/>
        <v/>
      </c>
      <c r="BN319" s="34"/>
      <c r="BO319" s="32" t="str">
        <f t="shared" si="159"/>
        <v/>
      </c>
      <c r="BP319" s="34"/>
      <c r="BQ319" s="32" t="str">
        <f t="shared" si="160"/>
        <v/>
      </c>
      <c r="BR319" s="34"/>
      <c r="BS319" s="36" t="str">
        <f t="shared" si="161"/>
        <v/>
      </c>
      <c r="BT319" s="36" t="str">
        <f t="shared" si="162"/>
        <v/>
      </c>
      <c r="BU319" s="36" t="str">
        <f t="shared" si="163"/>
        <v/>
      </c>
      <c r="BV319" s="55"/>
      <c r="BW319" s="36" t="str">
        <f t="shared" si="164"/>
        <v/>
      </c>
      <c r="BX319" s="36" t="str">
        <f t="shared" si="165"/>
        <v/>
      </c>
      <c r="BY319" s="31"/>
      <c r="BZ319" s="38"/>
      <c r="CB319" s="120" t="e">
        <f t="shared" ca="1" si="134"/>
        <v>#VALUE!</v>
      </c>
      <c r="CC319" s="120" t="e">
        <f t="shared" ca="1" si="135"/>
        <v>#VALUE!</v>
      </c>
    </row>
    <row r="320" spans="1:81" s="10" customFormat="1" ht="25.15" customHeight="1" x14ac:dyDescent="0.2">
      <c r="A320" s="52" t="str">
        <f t="shared" si="166"/>
        <v/>
      </c>
      <c r="B320" s="157" t="e">
        <f t="shared" ca="1" si="136"/>
        <v>#VALUE!</v>
      </c>
      <c r="C320" s="157" t="e">
        <f t="shared" ca="1" si="137"/>
        <v>#VALUE!</v>
      </c>
      <c r="D320" s="29"/>
      <c r="E320" s="155" t="str">
        <f ca="1">IFERROR(INDIRECT(ADDRESS(MATCH(D320,CatModules!C:C,0),2,1,1,"CatModules")),"")</f>
        <v/>
      </c>
      <c r="F320" s="96"/>
      <c r="G320" s="156" t="str">
        <f ca="1">IFERROR(INDIRECT(ADDRESS(MATCH(CONCATENATE(E320,"-",F320),CatInt!K:K,0),3,1,1,"CatInt")),"")</f>
        <v/>
      </c>
      <c r="H320" s="45" t="str">
        <f>IF(F320="","",VLOOKUP(F320,#REF!,2,FALSE))</f>
        <v/>
      </c>
      <c r="I320" s="29"/>
      <c r="J320" s="155" t="e">
        <f t="shared" si="138"/>
        <v>#VALUE!</v>
      </c>
      <c r="K320" s="155" t="e">
        <f t="shared" si="139"/>
        <v>#VALUE!</v>
      </c>
      <c r="L320" s="153"/>
      <c r="M320" s="126"/>
      <c r="N320" s="151" t="e">
        <f ca="1">VLOOKUP(M320,CatProd!B:G,6,FALSE)</f>
        <v>#N/A</v>
      </c>
      <c r="O320" s="127"/>
      <c r="P320" s="175" t="e">
        <f ca="1">VLOOKUP(CONCATENATE(N320,"-",O320),CatProdSpec!H:I,2,FALSE)</f>
        <v>#N/A</v>
      </c>
      <c r="Q320" s="30"/>
      <c r="R320" s="149" t="str">
        <f>IFERROR(VLOOKUP(Q320,Setup!D$16:E$25,2,FALSE),"")</f>
        <v/>
      </c>
      <c r="S320" s="51" t="str">
        <f ca="1">IFERROR(IF(OR(I320="",VLOOKUP(I320,CatCostInp!$E$2:$K$88,7,FALSE)=0),"",VLOOKUP(I320,CatCostInp!$E$2:$K$88,7,FALSE)),"")</f>
        <v/>
      </c>
      <c r="T320" s="4" t="e">
        <f>VLOOKUP(U320,#REF!,2,FALSE)</f>
        <v>#REF!</v>
      </c>
      <c r="U320" s="30"/>
      <c r="V320" s="1" t="str">
        <f ca="1">IF(U320=Setup!$C$10,"Grant",IF(Pharmaceuticals!U320=Setup!$C$11,"Local",IF(Pharmaceuticals!U320=Setup!$C$12,"Other","")))</f>
        <v/>
      </c>
      <c r="W320" s="34"/>
      <c r="X320" s="148"/>
      <c r="Y320" s="34"/>
      <c r="Z320" s="36" t="str">
        <f t="shared" si="140"/>
        <v/>
      </c>
      <c r="AA320" s="34"/>
      <c r="AB320" s="32" t="str">
        <f t="shared" si="141"/>
        <v/>
      </c>
      <c r="AC320" s="34"/>
      <c r="AD320" s="32" t="str">
        <f t="shared" si="142"/>
        <v/>
      </c>
      <c r="AE320" s="34"/>
      <c r="AF320" s="36" t="str">
        <f t="shared" si="143"/>
        <v/>
      </c>
      <c r="AG320" s="36" t="str">
        <f t="shared" si="144"/>
        <v/>
      </c>
      <c r="AH320" s="36" t="str">
        <f t="shared" si="145"/>
        <v/>
      </c>
      <c r="AI320" s="55"/>
      <c r="AJ320" s="37"/>
      <c r="AK320" s="148"/>
      <c r="AL320" s="34"/>
      <c r="AM320" s="32" t="str">
        <f t="shared" si="146"/>
        <v/>
      </c>
      <c r="AN320" s="34"/>
      <c r="AO320" s="32" t="str">
        <f t="shared" si="147"/>
        <v/>
      </c>
      <c r="AP320" s="35"/>
      <c r="AQ320" s="32" t="str">
        <f t="shared" si="148"/>
        <v/>
      </c>
      <c r="AR320" s="34"/>
      <c r="AS320" s="36" t="str">
        <f t="shared" si="149"/>
        <v/>
      </c>
      <c r="AT320" s="36" t="str">
        <f t="shared" si="150"/>
        <v/>
      </c>
      <c r="AU320" s="36" t="str">
        <f t="shared" si="151"/>
        <v/>
      </c>
      <c r="AV320" s="55"/>
      <c r="AW320" s="34"/>
      <c r="AX320" s="148"/>
      <c r="AY320" s="34"/>
      <c r="AZ320" s="32" t="str">
        <f t="shared" si="152"/>
        <v/>
      </c>
      <c r="BA320" s="34"/>
      <c r="BB320" s="32" t="str">
        <f t="shared" si="153"/>
        <v/>
      </c>
      <c r="BC320" s="34"/>
      <c r="BD320" s="32" t="str">
        <f t="shared" si="154"/>
        <v/>
      </c>
      <c r="BE320" s="34"/>
      <c r="BF320" s="36" t="str">
        <f t="shared" si="155"/>
        <v/>
      </c>
      <c r="BG320" s="36" t="str">
        <f t="shared" si="156"/>
        <v/>
      </c>
      <c r="BH320" s="36" t="str">
        <f t="shared" si="157"/>
        <v/>
      </c>
      <c r="BI320" s="55"/>
      <c r="BJ320" s="34"/>
      <c r="BK320" s="148"/>
      <c r="BL320" s="34"/>
      <c r="BM320" s="32" t="str">
        <f t="shared" si="158"/>
        <v/>
      </c>
      <c r="BN320" s="34"/>
      <c r="BO320" s="32" t="str">
        <f t="shared" si="159"/>
        <v/>
      </c>
      <c r="BP320" s="34"/>
      <c r="BQ320" s="32" t="str">
        <f t="shared" si="160"/>
        <v/>
      </c>
      <c r="BR320" s="34"/>
      <c r="BS320" s="36" t="str">
        <f t="shared" si="161"/>
        <v/>
      </c>
      <c r="BT320" s="36" t="str">
        <f t="shared" si="162"/>
        <v/>
      </c>
      <c r="BU320" s="36" t="str">
        <f t="shared" si="163"/>
        <v/>
      </c>
      <c r="BV320" s="55"/>
      <c r="BW320" s="36" t="str">
        <f t="shared" si="164"/>
        <v/>
      </c>
      <c r="BX320" s="36" t="str">
        <f t="shared" si="165"/>
        <v/>
      </c>
      <c r="BY320" s="31"/>
      <c r="BZ320" s="38"/>
      <c r="CB320" s="120" t="e">
        <f t="shared" ca="1" si="134"/>
        <v>#VALUE!</v>
      </c>
      <c r="CC320" s="120" t="e">
        <f t="shared" ca="1" si="135"/>
        <v>#VALUE!</v>
      </c>
    </row>
    <row r="321" spans="1:81" s="10" customFormat="1" ht="25.15" customHeight="1" x14ac:dyDescent="0.2">
      <c r="A321" s="52" t="str">
        <f t="shared" si="166"/>
        <v/>
      </c>
      <c r="B321" s="157" t="e">
        <f t="shared" ca="1" si="136"/>
        <v>#VALUE!</v>
      </c>
      <c r="C321" s="157" t="e">
        <f t="shared" ca="1" si="137"/>
        <v>#VALUE!</v>
      </c>
      <c r="D321" s="29"/>
      <c r="E321" s="155" t="str">
        <f ca="1">IFERROR(INDIRECT(ADDRESS(MATCH(D321,CatModules!C:C,0),2,1,1,"CatModules")),"")</f>
        <v/>
      </c>
      <c r="F321" s="96"/>
      <c r="G321" s="156" t="str">
        <f ca="1">IFERROR(INDIRECT(ADDRESS(MATCH(CONCATENATE(E321,"-",F321),CatInt!K:K,0),3,1,1,"CatInt")),"")</f>
        <v/>
      </c>
      <c r="H321" s="45" t="str">
        <f>IF(F321="","",VLOOKUP(F321,#REF!,2,FALSE))</f>
        <v/>
      </c>
      <c r="I321" s="29"/>
      <c r="J321" s="155" t="e">
        <f t="shared" si="138"/>
        <v>#VALUE!</v>
      </c>
      <c r="K321" s="155" t="e">
        <f t="shared" si="139"/>
        <v>#VALUE!</v>
      </c>
      <c r="L321" s="153"/>
      <c r="M321" s="126"/>
      <c r="N321" s="151" t="e">
        <f ca="1">VLOOKUP(M321,CatProd!B:G,6,FALSE)</f>
        <v>#N/A</v>
      </c>
      <c r="O321" s="127"/>
      <c r="P321" s="175" t="e">
        <f ca="1">VLOOKUP(CONCATENATE(N321,"-",O321),CatProdSpec!H:I,2,FALSE)</f>
        <v>#N/A</v>
      </c>
      <c r="Q321" s="30"/>
      <c r="R321" s="149" t="str">
        <f>IFERROR(VLOOKUP(Q321,Setup!D$16:E$25,2,FALSE),"")</f>
        <v/>
      </c>
      <c r="S321" s="51" t="str">
        <f ca="1">IFERROR(IF(OR(I321="",VLOOKUP(I321,CatCostInp!$E$2:$K$88,7,FALSE)=0),"",VLOOKUP(I321,CatCostInp!$E$2:$K$88,7,FALSE)),"")</f>
        <v/>
      </c>
      <c r="T321" s="4" t="e">
        <f>VLOOKUP(U321,#REF!,2,FALSE)</f>
        <v>#REF!</v>
      </c>
      <c r="U321" s="30"/>
      <c r="V321" s="1" t="str">
        <f ca="1">IF(U321=Setup!$C$10,"Grant",IF(Pharmaceuticals!U321=Setup!$C$11,"Local",IF(Pharmaceuticals!U321=Setup!$C$12,"Other","")))</f>
        <v/>
      </c>
      <c r="W321" s="34"/>
      <c r="X321" s="148"/>
      <c r="Y321" s="34"/>
      <c r="Z321" s="36" t="str">
        <f t="shared" si="140"/>
        <v/>
      </c>
      <c r="AA321" s="34"/>
      <c r="AB321" s="32" t="str">
        <f t="shared" si="141"/>
        <v/>
      </c>
      <c r="AC321" s="34"/>
      <c r="AD321" s="32" t="str">
        <f t="shared" si="142"/>
        <v/>
      </c>
      <c r="AE321" s="34"/>
      <c r="AF321" s="36" t="str">
        <f t="shared" si="143"/>
        <v/>
      </c>
      <c r="AG321" s="36" t="str">
        <f t="shared" si="144"/>
        <v/>
      </c>
      <c r="AH321" s="36" t="str">
        <f t="shared" si="145"/>
        <v/>
      </c>
      <c r="AI321" s="55"/>
      <c r="AJ321" s="37"/>
      <c r="AK321" s="148"/>
      <c r="AL321" s="34"/>
      <c r="AM321" s="32" t="str">
        <f t="shared" si="146"/>
        <v/>
      </c>
      <c r="AN321" s="34"/>
      <c r="AO321" s="32" t="str">
        <f t="shared" si="147"/>
        <v/>
      </c>
      <c r="AP321" s="35"/>
      <c r="AQ321" s="32" t="str">
        <f t="shared" si="148"/>
        <v/>
      </c>
      <c r="AR321" s="34"/>
      <c r="AS321" s="36" t="str">
        <f t="shared" si="149"/>
        <v/>
      </c>
      <c r="AT321" s="36" t="str">
        <f t="shared" si="150"/>
        <v/>
      </c>
      <c r="AU321" s="36" t="str">
        <f t="shared" si="151"/>
        <v/>
      </c>
      <c r="AV321" s="55"/>
      <c r="AW321" s="34"/>
      <c r="AX321" s="148"/>
      <c r="AY321" s="34"/>
      <c r="AZ321" s="32" t="str">
        <f t="shared" si="152"/>
        <v/>
      </c>
      <c r="BA321" s="34"/>
      <c r="BB321" s="32" t="str">
        <f t="shared" si="153"/>
        <v/>
      </c>
      <c r="BC321" s="34"/>
      <c r="BD321" s="32" t="str">
        <f t="shared" si="154"/>
        <v/>
      </c>
      <c r="BE321" s="34"/>
      <c r="BF321" s="36" t="str">
        <f t="shared" si="155"/>
        <v/>
      </c>
      <c r="BG321" s="36" t="str">
        <f t="shared" si="156"/>
        <v/>
      </c>
      <c r="BH321" s="36" t="str">
        <f t="shared" si="157"/>
        <v/>
      </c>
      <c r="BI321" s="55"/>
      <c r="BJ321" s="34"/>
      <c r="BK321" s="148"/>
      <c r="BL321" s="34"/>
      <c r="BM321" s="32" t="str">
        <f t="shared" si="158"/>
        <v/>
      </c>
      <c r="BN321" s="34"/>
      <c r="BO321" s="32" t="str">
        <f t="shared" si="159"/>
        <v/>
      </c>
      <c r="BP321" s="34"/>
      <c r="BQ321" s="32" t="str">
        <f t="shared" si="160"/>
        <v/>
      </c>
      <c r="BR321" s="34"/>
      <c r="BS321" s="36" t="str">
        <f t="shared" si="161"/>
        <v/>
      </c>
      <c r="BT321" s="36" t="str">
        <f t="shared" si="162"/>
        <v/>
      </c>
      <c r="BU321" s="36" t="str">
        <f t="shared" si="163"/>
        <v/>
      </c>
      <c r="BV321" s="55"/>
      <c r="BW321" s="36" t="str">
        <f t="shared" si="164"/>
        <v/>
      </c>
      <c r="BX321" s="36" t="str">
        <f t="shared" si="165"/>
        <v/>
      </c>
      <c r="BY321" s="31"/>
      <c r="BZ321" s="38"/>
      <c r="CB321" s="120" t="e">
        <f t="shared" ca="1" si="134"/>
        <v>#VALUE!</v>
      </c>
      <c r="CC321" s="120" t="e">
        <f t="shared" ca="1" si="135"/>
        <v>#VALUE!</v>
      </c>
    </row>
    <row r="322" spans="1:81" s="10" customFormat="1" ht="25.15" customHeight="1" x14ac:dyDescent="0.2">
      <c r="A322" s="52" t="str">
        <f t="shared" si="166"/>
        <v/>
      </c>
      <c r="B322" s="157" t="e">
        <f t="shared" ca="1" si="136"/>
        <v>#VALUE!</v>
      </c>
      <c r="C322" s="157" t="e">
        <f t="shared" ca="1" si="137"/>
        <v>#VALUE!</v>
      </c>
      <c r="D322" s="29"/>
      <c r="E322" s="155" t="str">
        <f ca="1">IFERROR(INDIRECT(ADDRESS(MATCH(D322,CatModules!C:C,0),2,1,1,"CatModules")),"")</f>
        <v/>
      </c>
      <c r="F322" s="96"/>
      <c r="G322" s="156" t="str">
        <f ca="1">IFERROR(INDIRECT(ADDRESS(MATCH(CONCATENATE(E322,"-",F322),CatInt!K:K,0),3,1,1,"CatInt")),"")</f>
        <v/>
      </c>
      <c r="H322" s="45" t="str">
        <f>IF(F322="","",VLOOKUP(F322,#REF!,2,FALSE))</f>
        <v/>
      </c>
      <c r="I322" s="29"/>
      <c r="J322" s="155" t="e">
        <f t="shared" si="138"/>
        <v>#VALUE!</v>
      </c>
      <c r="K322" s="155" t="e">
        <f t="shared" si="139"/>
        <v>#VALUE!</v>
      </c>
      <c r="L322" s="153"/>
      <c r="M322" s="126"/>
      <c r="N322" s="151" t="e">
        <f ca="1">VLOOKUP(M322,CatProd!B:G,6,FALSE)</f>
        <v>#N/A</v>
      </c>
      <c r="O322" s="127"/>
      <c r="P322" s="175" t="e">
        <f ca="1">VLOOKUP(CONCATENATE(N322,"-",O322),CatProdSpec!H:I,2,FALSE)</f>
        <v>#N/A</v>
      </c>
      <c r="Q322" s="30"/>
      <c r="R322" s="149" t="str">
        <f>IFERROR(VLOOKUP(Q322,Setup!D$16:E$25,2,FALSE),"")</f>
        <v/>
      </c>
      <c r="S322" s="51" t="str">
        <f ca="1">IFERROR(IF(OR(I322="",VLOOKUP(I322,CatCostInp!$E$2:$K$88,7,FALSE)=0),"",VLOOKUP(I322,CatCostInp!$E$2:$K$88,7,FALSE)),"")</f>
        <v/>
      </c>
      <c r="T322" s="4" t="e">
        <f>VLOOKUP(U322,#REF!,2,FALSE)</f>
        <v>#REF!</v>
      </c>
      <c r="U322" s="30"/>
      <c r="V322" s="1" t="str">
        <f ca="1">IF(U322=Setup!$C$10,"Grant",IF(Pharmaceuticals!U322=Setup!$C$11,"Local",IF(Pharmaceuticals!U322=Setup!$C$12,"Other","")))</f>
        <v/>
      </c>
      <c r="W322" s="34"/>
      <c r="X322" s="148"/>
      <c r="Y322" s="34"/>
      <c r="Z322" s="36" t="str">
        <f t="shared" si="140"/>
        <v/>
      </c>
      <c r="AA322" s="34"/>
      <c r="AB322" s="32" t="str">
        <f t="shared" si="141"/>
        <v/>
      </c>
      <c r="AC322" s="34"/>
      <c r="AD322" s="32" t="str">
        <f t="shared" si="142"/>
        <v/>
      </c>
      <c r="AE322" s="34"/>
      <c r="AF322" s="36" t="str">
        <f t="shared" si="143"/>
        <v/>
      </c>
      <c r="AG322" s="36" t="str">
        <f t="shared" si="144"/>
        <v/>
      </c>
      <c r="AH322" s="36" t="str">
        <f t="shared" si="145"/>
        <v/>
      </c>
      <c r="AI322" s="55"/>
      <c r="AJ322" s="37"/>
      <c r="AK322" s="148"/>
      <c r="AL322" s="34"/>
      <c r="AM322" s="32" t="str">
        <f t="shared" si="146"/>
        <v/>
      </c>
      <c r="AN322" s="34"/>
      <c r="AO322" s="32" t="str">
        <f t="shared" si="147"/>
        <v/>
      </c>
      <c r="AP322" s="35"/>
      <c r="AQ322" s="32" t="str">
        <f t="shared" si="148"/>
        <v/>
      </c>
      <c r="AR322" s="34"/>
      <c r="AS322" s="36" t="str">
        <f t="shared" si="149"/>
        <v/>
      </c>
      <c r="AT322" s="36" t="str">
        <f t="shared" si="150"/>
        <v/>
      </c>
      <c r="AU322" s="36" t="str">
        <f t="shared" si="151"/>
        <v/>
      </c>
      <c r="AV322" s="55"/>
      <c r="AW322" s="34"/>
      <c r="AX322" s="148"/>
      <c r="AY322" s="34"/>
      <c r="AZ322" s="32" t="str">
        <f t="shared" si="152"/>
        <v/>
      </c>
      <c r="BA322" s="34"/>
      <c r="BB322" s="32" t="str">
        <f t="shared" si="153"/>
        <v/>
      </c>
      <c r="BC322" s="34"/>
      <c r="BD322" s="32" t="str">
        <f t="shared" si="154"/>
        <v/>
      </c>
      <c r="BE322" s="34"/>
      <c r="BF322" s="36" t="str">
        <f t="shared" si="155"/>
        <v/>
      </c>
      <c r="BG322" s="36" t="str">
        <f t="shared" si="156"/>
        <v/>
      </c>
      <c r="BH322" s="36" t="str">
        <f t="shared" si="157"/>
        <v/>
      </c>
      <c r="BI322" s="55"/>
      <c r="BJ322" s="34"/>
      <c r="BK322" s="148"/>
      <c r="BL322" s="34"/>
      <c r="BM322" s="32" t="str">
        <f t="shared" si="158"/>
        <v/>
      </c>
      <c r="BN322" s="34"/>
      <c r="BO322" s="32" t="str">
        <f t="shared" si="159"/>
        <v/>
      </c>
      <c r="BP322" s="34"/>
      <c r="BQ322" s="32" t="str">
        <f t="shared" si="160"/>
        <v/>
      </c>
      <c r="BR322" s="34"/>
      <c r="BS322" s="36" t="str">
        <f t="shared" si="161"/>
        <v/>
      </c>
      <c r="BT322" s="36" t="str">
        <f t="shared" si="162"/>
        <v/>
      </c>
      <c r="BU322" s="36" t="str">
        <f t="shared" si="163"/>
        <v/>
      </c>
      <c r="BV322" s="55"/>
      <c r="BW322" s="36" t="str">
        <f t="shared" si="164"/>
        <v/>
      </c>
      <c r="BX322" s="36" t="str">
        <f t="shared" si="165"/>
        <v/>
      </c>
      <c r="BY322" s="31"/>
      <c r="BZ322" s="38"/>
      <c r="CB322" s="120" t="e">
        <f t="shared" ref="CB322:CB385" ca="1" si="167">IF(OR(B322="--",IFERROR(MATCH(B322,OFFSET(B$1,0,0,ROW()-1,1),0),1)&lt;&gt;1),"",1)</f>
        <v>#VALUE!</v>
      </c>
      <c r="CC322" s="120" t="e">
        <f t="shared" ref="CC322:CC385" ca="1" si="168">IF(OR(C322="--",IFERROR(MATCH(C322,OFFSET(C$1,0,0,ROW()-1,1),0),1)&lt;&gt;1),"",1)</f>
        <v>#VALUE!</v>
      </c>
    </row>
    <row r="323" spans="1:81" s="10" customFormat="1" ht="25.15" customHeight="1" x14ac:dyDescent="0.2">
      <c r="A323" s="52" t="str">
        <f t="shared" si="166"/>
        <v/>
      </c>
      <c r="B323" s="157" t="e">
        <f t="shared" ref="B323:B386" ca="1" si="169">CONCATENATE(E323,"-",G323,"--",K323,"---",R323)</f>
        <v>#VALUE!</v>
      </c>
      <c r="C323" s="157" t="e">
        <f t="shared" ref="C323:C386" ca="1" si="170">CONCATENATE(K323,"--",N323,"---",P323)</f>
        <v>#VALUE!</v>
      </c>
      <c r="D323" s="29"/>
      <c r="E323" s="155" t="str">
        <f ca="1">IFERROR(INDIRECT(ADDRESS(MATCH(D323,CatModules!C:C,0),2,1,1,"CatModules")),"")</f>
        <v/>
      </c>
      <c r="F323" s="96"/>
      <c r="G323" s="156" t="str">
        <f ca="1">IFERROR(INDIRECT(ADDRESS(MATCH(CONCATENATE(E323,"-",F323),CatInt!K:K,0),3,1,1,"CatInt")),"")</f>
        <v/>
      </c>
      <c r="H323" s="45" t="str">
        <f>IF(F323="","",VLOOKUP(F323,#REF!,2,FALSE))</f>
        <v/>
      </c>
      <c r="I323" s="29"/>
      <c r="J323" s="155" t="e">
        <f t="shared" ref="J323:J386" si="171">LEFT(I323,FIND(".",I323,1)-1)</f>
        <v>#VALUE!</v>
      </c>
      <c r="K323" s="155" t="e">
        <f t="shared" ref="K323:K386" si="172">LEFT(I323,FIND(".",I323,1)+1)</f>
        <v>#VALUE!</v>
      </c>
      <c r="L323" s="153"/>
      <c r="M323" s="126"/>
      <c r="N323" s="151" t="e">
        <f ca="1">VLOOKUP(M323,CatProd!B:G,6,FALSE)</f>
        <v>#N/A</v>
      </c>
      <c r="O323" s="127"/>
      <c r="P323" s="175" t="e">
        <f ca="1">VLOOKUP(CONCATENATE(N323,"-",O323),CatProdSpec!H:I,2,FALSE)</f>
        <v>#N/A</v>
      </c>
      <c r="Q323" s="30"/>
      <c r="R323" s="149" t="str">
        <f>IFERROR(VLOOKUP(Q323,Setup!D$16:E$25,2,FALSE),"")</f>
        <v/>
      </c>
      <c r="S323" s="51" t="str">
        <f ca="1">IFERROR(IF(OR(I323="",VLOOKUP(I323,CatCostInp!$E$2:$K$88,7,FALSE)=0),"",VLOOKUP(I323,CatCostInp!$E$2:$K$88,7,FALSE)),"")</f>
        <v/>
      </c>
      <c r="T323" s="4" t="e">
        <f>VLOOKUP(U323,#REF!,2,FALSE)</f>
        <v>#REF!</v>
      </c>
      <c r="U323" s="30"/>
      <c r="V323" s="1" t="str">
        <f ca="1">IF(U323=Setup!$C$10,"Grant",IF(Pharmaceuticals!U323=Setup!$C$11,"Local",IF(Pharmaceuticals!U323=Setup!$C$12,"Other","")))</f>
        <v/>
      </c>
      <c r="W323" s="34"/>
      <c r="X323" s="148"/>
      <c r="Y323" s="34"/>
      <c r="Z323" s="36" t="str">
        <f t="shared" ref="Z323:Z386" si="173">IFERROR(IF(AND(NOT(Y323=""),NOT(X323="")),Y323*X323,""),"")</f>
        <v/>
      </c>
      <c r="AA323" s="34"/>
      <c r="AB323" s="32" t="str">
        <f t="shared" ref="AB323:AB386" si="174">IFERROR(IF(AND(NOT(AA323=""),NOT(X323="")),AA323*X323,""),"")</f>
        <v/>
      </c>
      <c r="AC323" s="34"/>
      <c r="AD323" s="32" t="str">
        <f t="shared" ref="AD323:AD386" si="175">IFERROR(IF(AND(NOT(AC323=""),NOT(X323="")),AC323*X323,""),"")</f>
        <v/>
      </c>
      <c r="AE323" s="34"/>
      <c r="AF323" s="36" t="str">
        <f t="shared" ref="AF323:AF386" si="176">IFERROR(IF(AND(NOT(AE323=""),NOT(X323="")),AE323*X323,""),"")</f>
        <v/>
      </c>
      <c r="AG323" s="36" t="str">
        <f t="shared" ref="AG323:AG386" si="177">IFERROR(IF(OR(NOT(Y323=""),NOT(AE323=""),NOT(AA323=""),NOT(AC323="")),Y323+AE323+AA323+AC323,""),"")</f>
        <v/>
      </c>
      <c r="AH323" s="36" t="str">
        <f t="shared" ref="AH323:AH386" si="178">IF(SUM(Z323,AB323,AD323,AF323)&gt;0,SUM(Z323,AB323,AD323,AF323),"")</f>
        <v/>
      </c>
      <c r="AI323" s="55"/>
      <c r="AJ323" s="37"/>
      <c r="AK323" s="148"/>
      <c r="AL323" s="34"/>
      <c r="AM323" s="32" t="str">
        <f t="shared" ref="AM323:AM386" si="179">IFERROR(IF(AND(NOT(AL323=""),NOT(AK323="")),AL323*$AK323,""),"")</f>
        <v/>
      </c>
      <c r="AN323" s="34"/>
      <c r="AO323" s="32" t="str">
        <f t="shared" ref="AO323:AO386" si="180">IFERROR(IF(AND(NOT(AN323=""),NOT(AK323="")),AN323*$AK323,""),"")</f>
        <v/>
      </c>
      <c r="AP323" s="35"/>
      <c r="AQ323" s="32" t="str">
        <f t="shared" ref="AQ323:AQ386" si="181">IFERROR(IF(AND(NOT(AP323=""),NOT(AK323="")),AP323*$AK323,""),"")</f>
        <v/>
      </c>
      <c r="AR323" s="34"/>
      <c r="AS323" s="36" t="str">
        <f t="shared" ref="AS323:AS386" si="182">IFERROR(IF(AND(NOT(AR323=""),NOT(AK323="")),AR323*$AK323,""),"")</f>
        <v/>
      </c>
      <c r="AT323" s="36" t="str">
        <f t="shared" ref="AT323:AT386" si="183">IFERROR(IF(OR(NOT(AL323=""),NOT(AR323=""),NOT(AN323=""),NOT(AP323="")),AL323+AR323+AN323+AP323,""),"")</f>
        <v/>
      </c>
      <c r="AU323" s="36" t="str">
        <f t="shared" ref="AU323:AU386" si="184">IF(SUM(AM323,AS323,AO323,AQ323)&gt;0,SUM(AM323,AS323,AO323,AQ323),"")</f>
        <v/>
      </c>
      <c r="AV323" s="55"/>
      <c r="AW323" s="34"/>
      <c r="AX323" s="148"/>
      <c r="AY323" s="34"/>
      <c r="AZ323" s="32" t="str">
        <f t="shared" ref="AZ323:AZ386" si="185">IFERROR(IF(AND(NOT(AY323=""),NOT(AX323="")),AY323*$AX323,""),"")</f>
        <v/>
      </c>
      <c r="BA323" s="34"/>
      <c r="BB323" s="32" t="str">
        <f t="shared" ref="BB323:BB386" si="186">IFERROR(IF(AND(NOT(BA323=""),NOT(AX323="")),BA323*$AX323,""),"")</f>
        <v/>
      </c>
      <c r="BC323" s="34"/>
      <c r="BD323" s="32" t="str">
        <f t="shared" ref="BD323:BD386" si="187">IFERROR(IF(AND(NOT(BC323=""),NOT(AX323="")),BC323*$AX323,""),"")</f>
        <v/>
      </c>
      <c r="BE323" s="34"/>
      <c r="BF323" s="36" t="str">
        <f t="shared" ref="BF323:BF386" si="188">IFERROR(IF(AND(NOT(BE323=""),NOT(AX323="")),BE323*$AX323,""),"")</f>
        <v/>
      </c>
      <c r="BG323" s="36" t="str">
        <f t="shared" ref="BG323:BG386" si="189">IFERROR(IF(OR(NOT(AY323=""),NOT(BE323=""),NOT(BA323=""),NOT(BC323="")),AY323+BE323+BA323+BC323,""),"")</f>
        <v/>
      </c>
      <c r="BH323" s="36" t="str">
        <f t="shared" ref="BH323:BH386" si="190">IF(SUM(AZ323,BF323,BB323,BD323)&gt;0,SUM(AZ323,BF323,BB323,BD323),"")</f>
        <v/>
      </c>
      <c r="BI323" s="55"/>
      <c r="BJ323" s="34"/>
      <c r="BK323" s="148"/>
      <c r="BL323" s="34"/>
      <c r="BM323" s="32" t="str">
        <f t="shared" ref="BM323:BM386" si="191">IFERROR(IF(AND(NOT(BL323=""),NOT(BK323="")),BL323*$BK323,""),"")</f>
        <v/>
      </c>
      <c r="BN323" s="34"/>
      <c r="BO323" s="32" t="str">
        <f t="shared" ref="BO323:BO386" si="192">IFERROR(IF(AND(NOT(BN323=""),NOT(BK323="")),BN323*$BK323,""),"")</f>
        <v/>
      </c>
      <c r="BP323" s="34"/>
      <c r="BQ323" s="32" t="str">
        <f t="shared" ref="BQ323:BQ386" si="193">IFERROR(IF(AND(NOT(BP323=""),NOT(BK323="")),BP323*$BK323,""),"")</f>
        <v/>
      </c>
      <c r="BR323" s="34"/>
      <c r="BS323" s="36" t="str">
        <f t="shared" ref="BS323:BS386" si="194">IFERROR(IF(AND(NOT(BR323=""),NOT(BK323="")),BR323*$BK323,""),"")</f>
        <v/>
      </c>
      <c r="BT323" s="36" t="str">
        <f t="shared" ref="BT323:BT386" si="195">IFERROR(IF(OR(NOT(BL323=""),NOT(BR323=""),NOT(BN323=""),NOT(BP323="")),BL323+BR323+BN323+BP323,""),"")</f>
        <v/>
      </c>
      <c r="BU323" s="36" t="str">
        <f t="shared" ref="BU323:BU386" si="196">IF(SUM(BM323,BS323,BO323,BQ323)&gt;0,SUM(BM323,BS323,BO323,BQ323),"")</f>
        <v/>
      </c>
      <c r="BV323" s="55"/>
      <c r="BW323" s="36" t="str">
        <f t="shared" ref="BW323:BW386" si="197">IF(SUM(AG323,AT323,BG323,BT323)&gt;0,SUM(AG323,AT323,BG323,BT323),"")</f>
        <v/>
      </c>
      <c r="BX323" s="36" t="str">
        <f t="shared" ref="BX323:BX386" si="198">IF(SUM(AH323,AU323,BH323,BU323)&gt;0,SUM(AH323,AU323,BH323,BU323),"")</f>
        <v/>
      </c>
      <c r="BY323" s="31"/>
      <c r="BZ323" s="38"/>
      <c r="CB323" s="120" t="e">
        <f t="shared" ca="1" si="167"/>
        <v>#VALUE!</v>
      </c>
      <c r="CC323" s="120" t="e">
        <f t="shared" ca="1" si="168"/>
        <v>#VALUE!</v>
      </c>
    </row>
    <row r="324" spans="1:81" s="10" customFormat="1" ht="25.15" customHeight="1" x14ac:dyDescent="0.2">
      <c r="A324" s="52" t="str">
        <f t="shared" ref="A324:A387" si="199">IFERROR(IF(D324&lt;&gt;"",A323+1,""),"")</f>
        <v/>
      </c>
      <c r="B324" s="157" t="e">
        <f t="shared" ca="1" si="169"/>
        <v>#VALUE!</v>
      </c>
      <c r="C324" s="157" t="e">
        <f t="shared" ca="1" si="170"/>
        <v>#VALUE!</v>
      </c>
      <c r="D324" s="29"/>
      <c r="E324" s="155" t="str">
        <f ca="1">IFERROR(INDIRECT(ADDRESS(MATCH(D324,CatModules!C:C,0),2,1,1,"CatModules")),"")</f>
        <v/>
      </c>
      <c r="F324" s="96"/>
      <c r="G324" s="156" t="str">
        <f ca="1">IFERROR(INDIRECT(ADDRESS(MATCH(CONCATENATE(E324,"-",F324),CatInt!K:K,0),3,1,1,"CatInt")),"")</f>
        <v/>
      </c>
      <c r="H324" s="45" t="str">
        <f>IF(F324="","",VLOOKUP(F324,#REF!,2,FALSE))</f>
        <v/>
      </c>
      <c r="I324" s="29"/>
      <c r="J324" s="155" t="e">
        <f t="shared" si="171"/>
        <v>#VALUE!</v>
      </c>
      <c r="K324" s="155" t="e">
        <f t="shared" si="172"/>
        <v>#VALUE!</v>
      </c>
      <c r="L324" s="153"/>
      <c r="M324" s="126"/>
      <c r="N324" s="151" t="e">
        <f ca="1">VLOOKUP(M324,CatProd!B:G,6,FALSE)</f>
        <v>#N/A</v>
      </c>
      <c r="O324" s="127"/>
      <c r="P324" s="175" t="e">
        <f ca="1">VLOOKUP(CONCATENATE(N324,"-",O324),CatProdSpec!H:I,2,FALSE)</f>
        <v>#N/A</v>
      </c>
      <c r="Q324" s="30"/>
      <c r="R324" s="149" t="str">
        <f>IFERROR(VLOOKUP(Q324,Setup!D$16:E$25,2,FALSE),"")</f>
        <v/>
      </c>
      <c r="S324" s="51" t="str">
        <f ca="1">IFERROR(IF(OR(I324="",VLOOKUP(I324,CatCostInp!$E$2:$K$88,7,FALSE)=0),"",VLOOKUP(I324,CatCostInp!$E$2:$K$88,7,FALSE)),"")</f>
        <v/>
      </c>
      <c r="T324" s="4" t="e">
        <f>VLOOKUP(U324,#REF!,2,FALSE)</f>
        <v>#REF!</v>
      </c>
      <c r="U324" s="30"/>
      <c r="V324" s="1" t="str">
        <f ca="1">IF(U324=Setup!$C$10,"Grant",IF(Pharmaceuticals!U324=Setup!$C$11,"Local",IF(Pharmaceuticals!U324=Setup!$C$12,"Other","")))</f>
        <v/>
      </c>
      <c r="W324" s="34"/>
      <c r="X324" s="148"/>
      <c r="Y324" s="34"/>
      <c r="Z324" s="36" t="str">
        <f t="shared" si="173"/>
        <v/>
      </c>
      <c r="AA324" s="34"/>
      <c r="AB324" s="32" t="str">
        <f t="shared" si="174"/>
        <v/>
      </c>
      <c r="AC324" s="34"/>
      <c r="AD324" s="32" t="str">
        <f t="shared" si="175"/>
        <v/>
      </c>
      <c r="AE324" s="34"/>
      <c r="AF324" s="36" t="str">
        <f t="shared" si="176"/>
        <v/>
      </c>
      <c r="AG324" s="36" t="str">
        <f t="shared" si="177"/>
        <v/>
      </c>
      <c r="AH324" s="36" t="str">
        <f t="shared" si="178"/>
        <v/>
      </c>
      <c r="AI324" s="55"/>
      <c r="AJ324" s="37"/>
      <c r="AK324" s="148"/>
      <c r="AL324" s="34"/>
      <c r="AM324" s="32" t="str">
        <f t="shared" si="179"/>
        <v/>
      </c>
      <c r="AN324" s="34"/>
      <c r="AO324" s="32" t="str">
        <f t="shared" si="180"/>
        <v/>
      </c>
      <c r="AP324" s="35"/>
      <c r="AQ324" s="32" t="str">
        <f t="shared" si="181"/>
        <v/>
      </c>
      <c r="AR324" s="34"/>
      <c r="AS324" s="36" t="str">
        <f t="shared" si="182"/>
        <v/>
      </c>
      <c r="AT324" s="36" t="str">
        <f t="shared" si="183"/>
        <v/>
      </c>
      <c r="AU324" s="36" t="str">
        <f t="shared" si="184"/>
        <v/>
      </c>
      <c r="AV324" s="55"/>
      <c r="AW324" s="34"/>
      <c r="AX324" s="148"/>
      <c r="AY324" s="34"/>
      <c r="AZ324" s="32" t="str">
        <f t="shared" si="185"/>
        <v/>
      </c>
      <c r="BA324" s="34"/>
      <c r="BB324" s="32" t="str">
        <f t="shared" si="186"/>
        <v/>
      </c>
      <c r="BC324" s="34"/>
      <c r="BD324" s="32" t="str">
        <f t="shared" si="187"/>
        <v/>
      </c>
      <c r="BE324" s="34"/>
      <c r="BF324" s="36" t="str">
        <f t="shared" si="188"/>
        <v/>
      </c>
      <c r="BG324" s="36" t="str">
        <f t="shared" si="189"/>
        <v/>
      </c>
      <c r="BH324" s="36" t="str">
        <f t="shared" si="190"/>
        <v/>
      </c>
      <c r="BI324" s="55"/>
      <c r="BJ324" s="34"/>
      <c r="BK324" s="148"/>
      <c r="BL324" s="34"/>
      <c r="BM324" s="32" t="str">
        <f t="shared" si="191"/>
        <v/>
      </c>
      <c r="BN324" s="34"/>
      <c r="BO324" s="32" t="str">
        <f t="shared" si="192"/>
        <v/>
      </c>
      <c r="BP324" s="34"/>
      <c r="BQ324" s="32" t="str">
        <f t="shared" si="193"/>
        <v/>
      </c>
      <c r="BR324" s="34"/>
      <c r="BS324" s="36" t="str">
        <f t="shared" si="194"/>
        <v/>
      </c>
      <c r="BT324" s="36" t="str">
        <f t="shared" si="195"/>
        <v/>
      </c>
      <c r="BU324" s="36" t="str">
        <f t="shared" si="196"/>
        <v/>
      </c>
      <c r="BV324" s="55"/>
      <c r="BW324" s="36" t="str">
        <f t="shared" si="197"/>
        <v/>
      </c>
      <c r="BX324" s="36" t="str">
        <f t="shared" si="198"/>
        <v/>
      </c>
      <c r="BY324" s="31"/>
      <c r="BZ324" s="38"/>
      <c r="CB324" s="120" t="e">
        <f t="shared" ca="1" si="167"/>
        <v>#VALUE!</v>
      </c>
      <c r="CC324" s="120" t="e">
        <f t="shared" ca="1" si="168"/>
        <v>#VALUE!</v>
      </c>
    </row>
    <row r="325" spans="1:81" s="10" customFormat="1" ht="25.15" customHeight="1" x14ac:dyDescent="0.2">
      <c r="A325" s="52" t="str">
        <f t="shared" si="199"/>
        <v/>
      </c>
      <c r="B325" s="157" t="e">
        <f t="shared" ca="1" si="169"/>
        <v>#VALUE!</v>
      </c>
      <c r="C325" s="157" t="e">
        <f t="shared" ca="1" si="170"/>
        <v>#VALUE!</v>
      </c>
      <c r="D325" s="29"/>
      <c r="E325" s="155" t="str">
        <f ca="1">IFERROR(INDIRECT(ADDRESS(MATCH(D325,CatModules!C:C,0),2,1,1,"CatModules")),"")</f>
        <v/>
      </c>
      <c r="F325" s="96"/>
      <c r="G325" s="156" t="str">
        <f ca="1">IFERROR(INDIRECT(ADDRESS(MATCH(CONCATENATE(E325,"-",F325),CatInt!K:K,0),3,1,1,"CatInt")),"")</f>
        <v/>
      </c>
      <c r="H325" s="45" t="str">
        <f>IF(F325="","",VLOOKUP(F325,#REF!,2,FALSE))</f>
        <v/>
      </c>
      <c r="I325" s="29"/>
      <c r="J325" s="155" t="e">
        <f t="shared" si="171"/>
        <v>#VALUE!</v>
      </c>
      <c r="K325" s="155" t="e">
        <f t="shared" si="172"/>
        <v>#VALUE!</v>
      </c>
      <c r="L325" s="153"/>
      <c r="M325" s="126"/>
      <c r="N325" s="151" t="e">
        <f ca="1">VLOOKUP(M325,CatProd!B:G,6,FALSE)</f>
        <v>#N/A</v>
      </c>
      <c r="O325" s="127"/>
      <c r="P325" s="175" t="e">
        <f ca="1">VLOOKUP(CONCATENATE(N325,"-",O325),CatProdSpec!H:I,2,FALSE)</f>
        <v>#N/A</v>
      </c>
      <c r="Q325" s="30"/>
      <c r="R325" s="149" t="str">
        <f>IFERROR(VLOOKUP(Q325,Setup!D$16:E$25,2,FALSE),"")</f>
        <v/>
      </c>
      <c r="S325" s="51" t="str">
        <f ca="1">IFERROR(IF(OR(I325="",VLOOKUP(I325,CatCostInp!$E$2:$K$88,7,FALSE)=0),"",VLOOKUP(I325,CatCostInp!$E$2:$K$88,7,FALSE)),"")</f>
        <v/>
      </c>
      <c r="T325" s="4" t="e">
        <f>VLOOKUP(U325,#REF!,2,FALSE)</f>
        <v>#REF!</v>
      </c>
      <c r="U325" s="30"/>
      <c r="V325" s="1" t="str">
        <f ca="1">IF(U325=Setup!$C$10,"Grant",IF(Pharmaceuticals!U325=Setup!$C$11,"Local",IF(Pharmaceuticals!U325=Setup!$C$12,"Other","")))</f>
        <v/>
      </c>
      <c r="W325" s="34"/>
      <c r="X325" s="148"/>
      <c r="Y325" s="34"/>
      <c r="Z325" s="36" t="str">
        <f t="shared" si="173"/>
        <v/>
      </c>
      <c r="AA325" s="34"/>
      <c r="AB325" s="32" t="str">
        <f t="shared" si="174"/>
        <v/>
      </c>
      <c r="AC325" s="34"/>
      <c r="AD325" s="32" t="str">
        <f t="shared" si="175"/>
        <v/>
      </c>
      <c r="AE325" s="34"/>
      <c r="AF325" s="36" t="str">
        <f t="shared" si="176"/>
        <v/>
      </c>
      <c r="AG325" s="36" t="str">
        <f t="shared" si="177"/>
        <v/>
      </c>
      <c r="AH325" s="36" t="str">
        <f t="shared" si="178"/>
        <v/>
      </c>
      <c r="AI325" s="55"/>
      <c r="AJ325" s="37"/>
      <c r="AK325" s="148"/>
      <c r="AL325" s="34"/>
      <c r="AM325" s="32" t="str">
        <f t="shared" si="179"/>
        <v/>
      </c>
      <c r="AN325" s="34"/>
      <c r="AO325" s="32" t="str">
        <f t="shared" si="180"/>
        <v/>
      </c>
      <c r="AP325" s="35"/>
      <c r="AQ325" s="32" t="str">
        <f t="shared" si="181"/>
        <v/>
      </c>
      <c r="AR325" s="34"/>
      <c r="AS325" s="36" t="str">
        <f t="shared" si="182"/>
        <v/>
      </c>
      <c r="AT325" s="36" t="str">
        <f t="shared" si="183"/>
        <v/>
      </c>
      <c r="AU325" s="36" t="str">
        <f t="shared" si="184"/>
        <v/>
      </c>
      <c r="AV325" s="55"/>
      <c r="AW325" s="34"/>
      <c r="AX325" s="148"/>
      <c r="AY325" s="34"/>
      <c r="AZ325" s="32" t="str">
        <f t="shared" si="185"/>
        <v/>
      </c>
      <c r="BA325" s="34"/>
      <c r="BB325" s="32" t="str">
        <f t="shared" si="186"/>
        <v/>
      </c>
      <c r="BC325" s="34"/>
      <c r="BD325" s="32" t="str">
        <f t="shared" si="187"/>
        <v/>
      </c>
      <c r="BE325" s="34"/>
      <c r="BF325" s="36" t="str">
        <f t="shared" si="188"/>
        <v/>
      </c>
      <c r="BG325" s="36" t="str">
        <f t="shared" si="189"/>
        <v/>
      </c>
      <c r="BH325" s="36" t="str">
        <f t="shared" si="190"/>
        <v/>
      </c>
      <c r="BI325" s="55"/>
      <c r="BJ325" s="34"/>
      <c r="BK325" s="148"/>
      <c r="BL325" s="34"/>
      <c r="BM325" s="32" t="str">
        <f t="shared" si="191"/>
        <v/>
      </c>
      <c r="BN325" s="34"/>
      <c r="BO325" s="32" t="str">
        <f t="shared" si="192"/>
        <v/>
      </c>
      <c r="BP325" s="34"/>
      <c r="BQ325" s="32" t="str">
        <f t="shared" si="193"/>
        <v/>
      </c>
      <c r="BR325" s="34"/>
      <c r="BS325" s="36" t="str">
        <f t="shared" si="194"/>
        <v/>
      </c>
      <c r="BT325" s="36" t="str">
        <f t="shared" si="195"/>
        <v/>
      </c>
      <c r="BU325" s="36" t="str">
        <f t="shared" si="196"/>
        <v/>
      </c>
      <c r="BV325" s="55"/>
      <c r="BW325" s="36" t="str">
        <f t="shared" si="197"/>
        <v/>
      </c>
      <c r="BX325" s="36" t="str">
        <f t="shared" si="198"/>
        <v/>
      </c>
      <c r="BY325" s="31"/>
      <c r="BZ325" s="38"/>
      <c r="CB325" s="120" t="e">
        <f t="shared" ca="1" si="167"/>
        <v>#VALUE!</v>
      </c>
      <c r="CC325" s="120" t="e">
        <f t="shared" ca="1" si="168"/>
        <v>#VALUE!</v>
      </c>
    </row>
    <row r="326" spans="1:81" s="10" customFormat="1" ht="25.15" customHeight="1" x14ac:dyDescent="0.2">
      <c r="A326" s="52" t="str">
        <f t="shared" si="199"/>
        <v/>
      </c>
      <c r="B326" s="157" t="e">
        <f t="shared" ca="1" si="169"/>
        <v>#VALUE!</v>
      </c>
      <c r="C326" s="157" t="e">
        <f t="shared" ca="1" si="170"/>
        <v>#VALUE!</v>
      </c>
      <c r="D326" s="29"/>
      <c r="E326" s="155" t="str">
        <f ca="1">IFERROR(INDIRECT(ADDRESS(MATCH(D326,CatModules!C:C,0),2,1,1,"CatModules")),"")</f>
        <v/>
      </c>
      <c r="F326" s="96"/>
      <c r="G326" s="156" t="str">
        <f ca="1">IFERROR(INDIRECT(ADDRESS(MATCH(CONCATENATE(E326,"-",F326),CatInt!K:K,0),3,1,1,"CatInt")),"")</f>
        <v/>
      </c>
      <c r="H326" s="45" t="str">
        <f>IF(F326="","",VLOOKUP(F326,#REF!,2,FALSE))</f>
        <v/>
      </c>
      <c r="I326" s="29"/>
      <c r="J326" s="155" t="e">
        <f t="shared" si="171"/>
        <v>#VALUE!</v>
      </c>
      <c r="K326" s="155" t="e">
        <f t="shared" si="172"/>
        <v>#VALUE!</v>
      </c>
      <c r="L326" s="153"/>
      <c r="M326" s="126"/>
      <c r="N326" s="151" t="e">
        <f ca="1">VLOOKUP(M326,CatProd!B:G,6,FALSE)</f>
        <v>#N/A</v>
      </c>
      <c r="O326" s="127"/>
      <c r="P326" s="175" t="e">
        <f ca="1">VLOOKUP(CONCATENATE(N326,"-",O326),CatProdSpec!H:I,2,FALSE)</f>
        <v>#N/A</v>
      </c>
      <c r="Q326" s="30"/>
      <c r="R326" s="149" t="str">
        <f>IFERROR(VLOOKUP(Q326,Setup!D$16:E$25,2,FALSE),"")</f>
        <v/>
      </c>
      <c r="S326" s="51" t="str">
        <f ca="1">IFERROR(IF(OR(I326="",VLOOKUP(I326,CatCostInp!$E$2:$K$88,7,FALSE)=0),"",VLOOKUP(I326,CatCostInp!$E$2:$K$88,7,FALSE)),"")</f>
        <v/>
      </c>
      <c r="T326" s="4" t="e">
        <f>VLOOKUP(U326,#REF!,2,FALSE)</f>
        <v>#REF!</v>
      </c>
      <c r="U326" s="30"/>
      <c r="V326" s="1" t="str">
        <f ca="1">IF(U326=Setup!$C$10,"Grant",IF(Pharmaceuticals!U326=Setup!$C$11,"Local",IF(Pharmaceuticals!U326=Setup!$C$12,"Other","")))</f>
        <v/>
      </c>
      <c r="W326" s="34"/>
      <c r="X326" s="148"/>
      <c r="Y326" s="34"/>
      <c r="Z326" s="36" t="str">
        <f t="shared" si="173"/>
        <v/>
      </c>
      <c r="AA326" s="34"/>
      <c r="AB326" s="32" t="str">
        <f t="shared" si="174"/>
        <v/>
      </c>
      <c r="AC326" s="34"/>
      <c r="AD326" s="32" t="str">
        <f t="shared" si="175"/>
        <v/>
      </c>
      <c r="AE326" s="34"/>
      <c r="AF326" s="36" t="str">
        <f t="shared" si="176"/>
        <v/>
      </c>
      <c r="AG326" s="36" t="str">
        <f t="shared" si="177"/>
        <v/>
      </c>
      <c r="AH326" s="36" t="str">
        <f t="shared" si="178"/>
        <v/>
      </c>
      <c r="AI326" s="55"/>
      <c r="AJ326" s="37"/>
      <c r="AK326" s="148"/>
      <c r="AL326" s="34"/>
      <c r="AM326" s="32" t="str">
        <f t="shared" si="179"/>
        <v/>
      </c>
      <c r="AN326" s="34"/>
      <c r="AO326" s="32" t="str">
        <f t="shared" si="180"/>
        <v/>
      </c>
      <c r="AP326" s="35"/>
      <c r="AQ326" s="32" t="str">
        <f t="shared" si="181"/>
        <v/>
      </c>
      <c r="AR326" s="34"/>
      <c r="AS326" s="36" t="str">
        <f t="shared" si="182"/>
        <v/>
      </c>
      <c r="AT326" s="36" t="str">
        <f t="shared" si="183"/>
        <v/>
      </c>
      <c r="AU326" s="36" t="str">
        <f t="shared" si="184"/>
        <v/>
      </c>
      <c r="AV326" s="55"/>
      <c r="AW326" s="34"/>
      <c r="AX326" s="148"/>
      <c r="AY326" s="34"/>
      <c r="AZ326" s="32" t="str">
        <f t="shared" si="185"/>
        <v/>
      </c>
      <c r="BA326" s="34"/>
      <c r="BB326" s="32" t="str">
        <f t="shared" si="186"/>
        <v/>
      </c>
      <c r="BC326" s="34"/>
      <c r="BD326" s="32" t="str">
        <f t="shared" si="187"/>
        <v/>
      </c>
      <c r="BE326" s="34"/>
      <c r="BF326" s="36" t="str">
        <f t="shared" si="188"/>
        <v/>
      </c>
      <c r="BG326" s="36" t="str">
        <f t="shared" si="189"/>
        <v/>
      </c>
      <c r="BH326" s="36" t="str">
        <f t="shared" si="190"/>
        <v/>
      </c>
      <c r="BI326" s="55"/>
      <c r="BJ326" s="34"/>
      <c r="BK326" s="148"/>
      <c r="BL326" s="34"/>
      <c r="BM326" s="32" t="str">
        <f t="shared" si="191"/>
        <v/>
      </c>
      <c r="BN326" s="34"/>
      <c r="BO326" s="32" t="str">
        <f t="shared" si="192"/>
        <v/>
      </c>
      <c r="BP326" s="34"/>
      <c r="BQ326" s="32" t="str">
        <f t="shared" si="193"/>
        <v/>
      </c>
      <c r="BR326" s="34"/>
      <c r="BS326" s="36" t="str">
        <f t="shared" si="194"/>
        <v/>
      </c>
      <c r="BT326" s="36" t="str">
        <f t="shared" si="195"/>
        <v/>
      </c>
      <c r="BU326" s="36" t="str">
        <f t="shared" si="196"/>
        <v/>
      </c>
      <c r="BV326" s="55"/>
      <c r="BW326" s="36" t="str">
        <f t="shared" si="197"/>
        <v/>
      </c>
      <c r="BX326" s="36" t="str">
        <f t="shared" si="198"/>
        <v/>
      </c>
      <c r="BY326" s="31"/>
      <c r="BZ326" s="38"/>
      <c r="CB326" s="120" t="e">
        <f t="shared" ca="1" si="167"/>
        <v>#VALUE!</v>
      </c>
      <c r="CC326" s="120" t="e">
        <f t="shared" ca="1" si="168"/>
        <v>#VALUE!</v>
      </c>
    </row>
    <row r="327" spans="1:81" s="10" customFormat="1" ht="25.15" customHeight="1" x14ac:dyDescent="0.2">
      <c r="A327" s="52" t="str">
        <f t="shared" si="199"/>
        <v/>
      </c>
      <c r="B327" s="157" t="e">
        <f t="shared" ca="1" si="169"/>
        <v>#VALUE!</v>
      </c>
      <c r="C327" s="157" t="e">
        <f t="shared" ca="1" si="170"/>
        <v>#VALUE!</v>
      </c>
      <c r="D327" s="29"/>
      <c r="E327" s="155" t="str">
        <f ca="1">IFERROR(INDIRECT(ADDRESS(MATCH(D327,CatModules!C:C,0),2,1,1,"CatModules")),"")</f>
        <v/>
      </c>
      <c r="F327" s="96"/>
      <c r="G327" s="156" t="str">
        <f ca="1">IFERROR(INDIRECT(ADDRESS(MATCH(CONCATENATE(E327,"-",F327),CatInt!K:K,0),3,1,1,"CatInt")),"")</f>
        <v/>
      </c>
      <c r="H327" s="45" t="str">
        <f>IF(F327="","",VLOOKUP(F327,#REF!,2,FALSE))</f>
        <v/>
      </c>
      <c r="I327" s="29"/>
      <c r="J327" s="155" t="e">
        <f t="shared" si="171"/>
        <v>#VALUE!</v>
      </c>
      <c r="K327" s="155" t="e">
        <f t="shared" si="172"/>
        <v>#VALUE!</v>
      </c>
      <c r="L327" s="153"/>
      <c r="M327" s="126"/>
      <c r="N327" s="151" t="e">
        <f ca="1">VLOOKUP(M327,CatProd!B:G,6,FALSE)</f>
        <v>#N/A</v>
      </c>
      <c r="O327" s="127"/>
      <c r="P327" s="175" t="e">
        <f ca="1">VLOOKUP(CONCATENATE(N327,"-",O327),CatProdSpec!H:I,2,FALSE)</f>
        <v>#N/A</v>
      </c>
      <c r="Q327" s="30"/>
      <c r="R327" s="149" t="str">
        <f>IFERROR(VLOOKUP(Q327,Setup!D$16:E$25,2,FALSE),"")</f>
        <v/>
      </c>
      <c r="S327" s="51" t="str">
        <f ca="1">IFERROR(IF(OR(I327="",VLOOKUP(I327,CatCostInp!$E$2:$K$88,7,FALSE)=0),"",VLOOKUP(I327,CatCostInp!$E$2:$K$88,7,FALSE)),"")</f>
        <v/>
      </c>
      <c r="T327" s="4" t="e">
        <f>VLOOKUP(U327,#REF!,2,FALSE)</f>
        <v>#REF!</v>
      </c>
      <c r="U327" s="30"/>
      <c r="V327" s="1" t="str">
        <f ca="1">IF(U327=Setup!$C$10,"Grant",IF(Pharmaceuticals!U327=Setup!$C$11,"Local",IF(Pharmaceuticals!U327=Setup!$C$12,"Other","")))</f>
        <v/>
      </c>
      <c r="W327" s="34"/>
      <c r="X327" s="148"/>
      <c r="Y327" s="34"/>
      <c r="Z327" s="36" t="str">
        <f t="shared" si="173"/>
        <v/>
      </c>
      <c r="AA327" s="34"/>
      <c r="AB327" s="32" t="str">
        <f t="shared" si="174"/>
        <v/>
      </c>
      <c r="AC327" s="34"/>
      <c r="AD327" s="32" t="str">
        <f t="shared" si="175"/>
        <v/>
      </c>
      <c r="AE327" s="34"/>
      <c r="AF327" s="36" t="str">
        <f t="shared" si="176"/>
        <v/>
      </c>
      <c r="AG327" s="36" t="str">
        <f t="shared" si="177"/>
        <v/>
      </c>
      <c r="AH327" s="36" t="str">
        <f t="shared" si="178"/>
        <v/>
      </c>
      <c r="AI327" s="55"/>
      <c r="AJ327" s="37"/>
      <c r="AK327" s="148"/>
      <c r="AL327" s="34"/>
      <c r="AM327" s="32" t="str">
        <f t="shared" si="179"/>
        <v/>
      </c>
      <c r="AN327" s="34"/>
      <c r="AO327" s="32" t="str">
        <f t="shared" si="180"/>
        <v/>
      </c>
      <c r="AP327" s="35"/>
      <c r="AQ327" s="32" t="str">
        <f t="shared" si="181"/>
        <v/>
      </c>
      <c r="AR327" s="34"/>
      <c r="AS327" s="36" t="str">
        <f t="shared" si="182"/>
        <v/>
      </c>
      <c r="AT327" s="36" t="str">
        <f t="shared" si="183"/>
        <v/>
      </c>
      <c r="AU327" s="36" t="str">
        <f t="shared" si="184"/>
        <v/>
      </c>
      <c r="AV327" s="55"/>
      <c r="AW327" s="34"/>
      <c r="AX327" s="148"/>
      <c r="AY327" s="34"/>
      <c r="AZ327" s="32" t="str">
        <f t="shared" si="185"/>
        <v/>
      </c>
      <c r="BA327" s="34"/>
      <c r="BB327" s="32" t="str">
        <f t="shared" si="186"/>
        <v/>
      </c>
      <c r="BC327" s="34"/>
      <c r="BD327" s="32" t="str">
        <f t="shared" si="187"/>
        <v/>
      </c>
      <c r="BE327" s="34"/>
      <c r="BF327" s="36" t="str">
        <f t="shared" si="188"/>
        <v/>
      </c>
      <c r="BG327" s="36" t="str">
        <f t="shared" si="189"/>
        <v/>
      </c>
      <c r="BH327" s="36" t="str">
        <f t="shared" si="190"/>
        <v/>
      </c>
      <c r="BI327" s="55"/>
      <c r="BJ327" s="34"/>
      <c r="BK327" s="148"/>
      <c r="BL327" s="34"/>
      <c r="BM327" s="32" t="str">
        <f t="shared" si="191"/>
        <v/>
      </c>
      <c r="BN327" s="34"/>
      <c r="BO327" s="32" t="str">
        <f t="shared" si="192"/>
        <v/>
      </c>
      <c r="BP327" s="34"/>
      <c r="BQ327" s="32" t="str">
        <f t="shared" si="193"/>
        <v/>
      </c>
      <c r="BR327" s="34"/>
      <c r="BS327" s="36" t="str">
        <f t="shared" si="194"/>
        <v/>
      </c>
      <c r="BT327" s="36" t="str">
        <f t="shared" si="195"/>
        <v/>
      </c>
      <c r="BU327" s="36" t="str">
        <f t="shared" si="196"/>
        <v/>
      </c>
      <c r="BV327" s="55"/>
      <c r="BW327" s="36" t="str">
        <f t="shared" si="197"/>
        <v/>
      </c>
      <c r="BX327" s="36" t="str">
        <f t="shared" si="198"/>
        <v/>
      </c>
      <c r="BY327" s="31"/>
      <c r="BZ327" s="38"/>
      <c r="CB327" s="120" t="e">
        <f t="shared" ca="1" si="167"/>
        <v>#VALUE!</v>
      </c>
      <c r="CC327" s="120" t="e">
        <f t="shared" ca="1" si="168"/>
        <v>#VALUE!</v>
      </c>
    </row>
    <row r="328" spans="1:81" s="10" customFormat="1" ht="25.15" customHeight="1" x14ac:dyDescent="0.2">
      <c r="A328" s="52" t="str">
        <f t="shared" si="199"/>
        <v/>
      </c>
      <c r="B328" s="157" t="e">
        <f t="shared" ca="1" si="169"/>
        <v>#VALUE!</v>
      </c>
      <c r="C328" s="157" t="e">
        <f t="shared" ca="1" si="170"/>
        <v>#VALUE!</v>
      </c>
      <c r="D328" s="29"/>
      <c r="E328" s="155" t="str">
        <f ca="1">IFERROR(INDIRECT(ADDRESS(MATCH(D328,CatModules!C:C,0),2,1,1,"CatModules")),"")</f>
        <v/>
      </c>
      <c r="F328" s="96"/>
      <c r="G328" s="156" t="str">
        <f ca="1">IFERROR(INDIRECT(ADDRESS(MATCH(CONCATENATE(E328,"-",F328),CatInt!K:K,0),3,1,1,"CatInt")),"")</f>
        <v/>
      </c>
      <c r="H328" s="45" t="str">
        <f>IF(F328="","",VLOOKUP(F328,#REF!,2,FALSE))</f>
        <v/>
      </c>
      <c r="I328" s="29"/>
      <c r="J328" s="155" t="e">
        <f t="shared" si="171"/>
        <v>#VALUE!</v>
      </c>
      <c r="K328" s="155" t="e">
        <f t="shared" si="172"/>
        <v>#VALUE!</v>
      </c>
      <c r="L328" s="153"/>
      <c r="M328" s="126"/>
      <c r="N328" s="151" t="e">
        <f ca="1">VLOOKUP(M328,CatProd!B:G,6,FALSE)</f>
        <v>#N/A</v>
      </c>
      <c r="O328" s="127"/>
      <c r="P328" s="175" t="e">
        <f ca="1">VLOOKUP(CONCATENATE(N328,"-",O328),CatProdSpec!H:I,2,FALSE)</f>
        <v>#N/A</v>
      </c>
      <c r="Q328" s="30"/>
      <c r="R328" s="149" t="str">
        <f>IFERROR(VLOOKUP(Q328,Setup!D$16:E$25,2,FALSE),"")</f>
        <v/>
      </c>
      <c r="S328" s="51" t="str">
        <f ca="1">IFERROR(IF(OR(I328="",VLOOKUP(I328,CatCostInp!$E$2:$K$88,7,FALSE)=0),"",VLOOKUP(I328,CatCostInp!$E$2:$K$88,7,FALSE)),"")</f>
        <v/>
      </c>
      <c r="T328" s="4" t="e">
        <f>VLOOKUP(U328,#REF!,2,FALSE)</f>
        <v>#REF!</v>
      </c>
      <c r="U328" s="30"/>
      <c r="V328" s="1" t="str">
        <f ca="1">IF(U328=Setup!$C$10,"Grant",IF(Pharmaceuticals!U328=Setup!$C$11,"Local",IF(Pharmaceuticals!U328=Setup!$C$12,"Other","")))</f>
        <v/>
      </c>
      <c r="W328" s="34"/>
      <c r="X328" s="148"/>
      <c r="Y328" s="34"/>
      <c r="Z328" s="36" t="str">
        <f t="shared" si="173"/>
        <v/>
      </c>
      <c r="AA328" s="34"/>
      <c r="AB328" s="32" t="str">
        <f t="shared" si="174"/>
        <v/>
      </c>
      <c r="AC328" s="34"/>
      <c r="AD328" s="32" t="str">
        <f t="shared" si="175"/>
        <v/>
      </c>
      <c r="AE328" s="34"/>
      <c r="AF328" s="36" t="str">
        <f t="shared" si="176"/>
        <v/>
      </c>
      <c r="AG328" s="36" t="str">
        <f t="shared" si="177"/>
        <v/>
      </c>
      <c r="AH328" s="36" t="str">
        <f t="shared" si="178"/>
        <v/>
      </c>
      <c r="AI328" s="55"/>
      <c r="AJ328" s="37"/>
      <c r="AK328" s="148"/>
      <c r="AL328" s="34"/>
      <c r="AM328" s="32" t="str">
        <f t="shared" si="179"/>
        <v/>
      </c>
      <c r="AN328" s="34"/>
      <c r="AO328" s="32" t="str">
        <f t="shared" si="180"/>
        <v/>
      </c>
      <c r="AP328" s="35"/>
      <c r="AQ328" s="32" t="str">
        <f t="shared" si="181"/>
        <v/>
      </c>
      <c r="AR328" s="34"/>
      <c r="AS328" s="36" t="str">
        <f t="shared" si="182"/>
        <v/>
      </c>
      <c r="AT328" s="36" t="str">
        <f t="shared" si="183"/>
        <v/>
      </c>
      <c r="AU328" s="36" t="str">
        <f t="shared" si="184"/>
        <v/>
      </c>
      <c r="AV328" s="55"/>
      <c r="AW328" s="34"/>
      <c r="AX328" s="148"/>
      <c r="AY328" s="34"/>
      <c r="AZ328" s="32" t="str">
        <f t="shared" si="185"/>
        <v/>
      </c>
      <c r="BA328" s="34"/>
      <c r="BB328" s="32" t="str">
        <f t="shared" si="186"/>
        <v/>
      </c>
      <c r="BC328" s="34"/>
      <c r="BD328" s="32" t="str">
        <f t="shared" si="187"/>
        <v/>
      </c>
      <c r="BE328" s="34"/>
      <c r="BF328" s="36" t="str">
        <f t="shared" si="188"/>
        <v/>
      </c>
      <c r="BG328" s="36" t="str">
        <f t="shared" si="189"/>
        <v/>
      </c>
      <c r="BH328" s="36" t="str">
        <f t="shared" si="190"/>
        <v/>
      </c>
      <c r="BI328" s="55"/>
      <c r="BJ328" s="34"/>
      <c r="BK328" s="148"/>
      <c r="BL328" s="34"/>
      <c r="BM328" s="32" t="str">
        <f t="shared" si="191"/>
        <v/>
      </c>
      <c r="BN328" s="34"/>
      <c r="BO328" s="32" t="str">
        <f t="shared" si="192"/>
        <v/>
      </c>
      <c r="BP328" s="34"/>
      <c r="BQ328" s="32" t="str">
        <f t="shared" si="193"/>
        <v/>
      </c>
      <c r="BR328" s="34"/>
      <c r="BS328" s="36" t="str">
        <f t="shared" si="194"/>
        <v/>
      </c>
      <c r="BT328" s="36" t="str">
        <f t="shared" si="195"/>
        <v/>
      </c>
      <c r="BU328" s="36" t="str">
        <f t="shared" si="196"/>
        <v/>
      </c>
      <c r="BV328" s="55"/>
      <c r="BW328" s="36" t="str">
        <f t="shared" si="197"/>
        <v/>
      </c>
      <c r="BX328" s="36" t="str">
        <f t="shared" si="198"/>
        <v/>
      </c>
      <c r="BY328" s="31"/>
      <c r="BZ328" s="38"/>
      <c r="CB328" s="120" t="e">
        <f t="shared" ca="1" si="167"/>
        <v>#VALUE!</v>
      </c>
      <c r="CC328" s="120" t="e">
        <f t="shared" ca="1" si="168"/>
        <v>#VALUE!</v>
      </c>
    </row>
    <row r="329" spans="1:81" s="10" customFormat="1" ht="25.15" customHeight="1" x14ac:dyDescent="0.2">
      <c r="A329" s="52" t="str">
        <f t="shared" si="199"/>
        <v/>
      </c>
      <c r="B329" s="157" t="e">
        <f t="shared" ca="1" si="169"/>
        <v>#VALUE!</v>
      </c>
      <c r="C329" s="157" t="e">
        <f t="shared" ca="1" si="170"/>
        <v>#VALUE!</v>
      </c>
      <c r="D329" s="29"/>
      <c r="E329" s="155" t="str">
        <f ca="1">IFERROR(INDIRECT(ADDRESS(MATCH(D329,CatModules!C:C,0),2,1,1,"CatModules")),"")</f>
        <v/>
      </c>
      <c r="F329" s="96"/>
      <c r="G329" s="156" t="str">
        <f ca="1">IFERROR(INDIRECT(ADDRESS(MATCH(CONCATENATE(E329,"-",F329),CatInt!K:K,0),3,1,1,"CatInt")),"")</f>
        <v/>
      </c>
      <c r="H329" s="45" t="str">
        <f>IF(F329="","",VLOOKUP(F329,#REF!,2,FALSE))</f>
        <v/>
      </c>
      <c r="I329" s="29"/>
      <c r="J329" s="155" t="e">
        <f t="shared" si="171"/>
        <v>#VALUE!</v>
      </c>
      <c r="K329" s="155" t="e">
        <f t="shared" si="172"/>
        <v>#VALUE!</v>
      </c>
      <c r="L329" s="153"/>
      <c r="M329" s="126"/>
      <c r="N329" s="151" t="e">
        <f ca="1">VLOOKUP(M329,CatProd!B:G,6,FALSE)</f>
        <v>#N/A</v>
      </c>
      <c r="O329" s="127"/>
      <c r="P329" s="175" t="e">
        <f ca="1">VLOOKUP(CONCATENATE(N329,"-",O329),CatProdSpec!H:I,2,FALSE)</f>
        <v>#N/A</v>
      </c>
      <c r="Q329" s="30"/>
      <c r="R329" s="149" t="str">
        <f>IFERROR(VLOOKUP(Q329,Setup!D$16:E$25,2,FALSE),"")</f>
        <v/>
      </c>
      <c r="S329" s="51" t="str">
        <f ca="1">IFERROR(IF(OR(I329="",VLOOKUP(I329,CatCostInp!$E$2:$K$88,7,FALSE)=0),"",VLOOKUP(I329,CatCostInp!$E$2:$K$88,7,FALSE)),"")</f>
        <v/>
      </c>
      <c r="T329" s="4" t="e">
        <f>VLOOKUP(U329,#REF!,2,FALSE)</f>
        <v>#REF!</v>
      </c>
      <c r="U329" s="30"/>
      <c r="V329" s="1" t="str">
        <f ca="1">IF(U329=Setup!$C$10,"Grant",IF(Pharmaceuticals!U329=Setup!$C$11,"Local",IF(Pharmaceuticals!U329=Setup!$C$12,"Other","")))</f>
        <v/>
      </c>
      <c r="W329" s="34"/>
      <c r="X329" s="148"/>
      <c r="Y329" s="34"/>
      <c r="Z329" s="36" t="str">
        <f t="shared" si="173"/>
        <v/>
      </c>
      <c r="AA329" s="34"/>
      <c r="AB329" s="32" t="str">
        <f t="shared" si="174"/>
        <v/>
      </c>
      <c r="AC329" s="34"/>
      <c r="AD329" s="32" t="str">
        <f t="shared" si="175"/>
        <v/>
      </c>
      <c r="AE329" s="34"/>
      <c r="AF329" s="36" t="str">
        <f t="shared" si="176"/>
        <v/>
      </c>
      <c r="AG329" s="36" t="str">
        <f t="shared" si="177"/>
        <v/>
      </c>
      <c r="AH329" s="36" t="str">
        <f t="shared" si="178"/>
        <v/>
      </c>
      <c r="AI329" s="55"/>
      <c r="AJ329" s="37"/>
      <c r="AK329" s="148"/>
      <c r="AL329" s="34"/>
      <c r="AM329" s="32" t="str">
        <f t="shared" si="179"/>
        <v/>
      </c>
      <c r="AN329" s="34"/>
      <c r="AO329" s="32" t="str">
        <f t="shared" si="180"/>
        <v/>
      </c>
      <c r="AP329" s="35"/>
      <c r="AQ329" s="32" t="str">
        <f t="shared" si="181"/>
        <v/>
      </c>
      <c r="AR329" s="34"/>
      <c r="AS329" s="36" t="str">
        <f t="shared" si="182"/>
        <v/>
      </c>
      <c r="AT329" s="36" t="str">
        <f t="shared" si="183"/>
        <v/>
      </c>
      <c r="AU329" s="36" t="str">
        <f t="shared" si="184"/>
        <v/>
      </c>
      <c r="AV329" s="55"/>
      <c r="AW329" s="34"/>
      <c r="AX329" s="148"/>
      <c r="AY329" s="34"/>
      <c r="AZ329" s="32" t="str">
        <f t="shared" si="185"/>
        <v/>
      </c>
      <c r="BA329" s="34"/>
      <c r="BB329" s="32" t="str">
        <f t="shared" si="186"/>
        <v/>
      </c>
      <c r="BC329" s="34"/>
      <c r="BD329" s="32" t="str">
        <f t="shared" si="187"/>
        <v/>
      </c>
      <c r="BE329" s="34"/>
      <c r="BF329" s="36" t="str">
        <f t="shared" si="188"/>
        <v/>
      </c>
      <c r="BG329" s="36" t="str">
        <f t="shared" si="189"/>
        <v/>
      </c>
      <c r="BH329" s="36" t="str">
        <f t="shared" si="190"/>
        <v/>
      </c>
      <c r="BI329" s="55"/>
      <c r="BJ329" s="34"/>
      <c r="BK329" s="148"/>
      <c r="BL329" s="34"/>
      <c r="BM329" s="32" t="str">
        <f t="shared" si="191"/>
        <v/>
      </c>
      <c r="BN329" s="34"/>
      <c r="BO329" s="32" t="str">
        <f t="shared" si="192"/>
        <v/>
      </c>
      <c r="BP329" s="34"/>
      <c r="BQ329" s="32" t="str">
        <f t="shared" si="193"/>
        <v/>
      </c>
      <c r="BR329" s="34"/>
      <c r="BS329" s="36" t="str">
        <f t="shared" si="194"/>
        <v/>
      </c>
      <c r="BT329" s="36" t="str">
        <f t="shared" si="195"/>
        <v/>
      </c>
      <c r="BU329" s="36" t="str">
        <f t="shared" si="196"/>
        <v/>
      </c>
      <c r="BV329" s="55"/>
      <c r="BW329" s="36" t="str">
        <f t="shared" si="197"/>
        <v/>
      </c>
      <c r="BX329" s="36" t="str">
        <f t="shared" si="198"/>
        <v/>
      </c>
      <c r="BY329" s="31"/>
      <c r="BZ329" s="38"/>
      <c r="CB329" s="120" t="e">
        <f t="shared" ca="1" si="167"/>
        <v>#VALUE!</v>
      </c>
      <c r="CC329" s="120" t="e">
        <f t="shared" ca="1" si="168"/>
        <v>#VALUE!</v>
      </c>
    </row>
    <row r="330" spans="1:81" s="10" customFormat="1" ht="25.15" customHeight="1" x14ac:dyDescent="0.2">
      <c r="A330" s="52" t="str">
        <f t="shared" si="199"/>
        <v/>
      </c>
      <c r="B330" s="157" t="e">
        <f t="shared" ca="1" si="169"/>
        <v>#VALUE!</v>
      </c>
      <c r="C330" s="157" t="e">
        <f t="shared" ca="1" si="170"/>
        <v>#VALUE!</v>
      </c>
      <c r="D330" s="29"/>
      <c r="E330" s="155" t="str">
        <f ca="1">IFERROR(INDIRECT(ADDRESS(MATCH(D330,CatModules!C:C,0),2,1,1,"CatModules")),"")</f>
        <v/>
      </c>
      <c r="F330" s="96"/>
      <c r="G330" s="156" t="str">
        <f ca="1">IFERROR(INDIRECT(ADDRESS(MATCH(CONCATENATE(E330,"-",F330),CatInt!K:K,0),3,1,1,"CatInt")),"")</f>
        <v/>
      </c>
      <c r="H330" s="45" t="str">
        <f>IF(F330="","",VLOOKUP(F330,#REF!,2,FALSE))</f>
        <v/>
      </c>
      <c r="I330" s="29"/>
      <c r="J330" s="155" t="e">
        <f t="shared" si="171"/>
        <v>#VALUE!</v>
      </c>
      <c r="K330" s="155" t="e">
        <f t="shared" si="172"/>
        <v>#VALUE!</v>
      </c>
      <c r="L330" s="153"/>
      <c r="M330" s="126"/>
      <c r="N330" s="151" t="e">
        <f ca="1">VLOOKUP(M330,CatProd!B:G,6,FALSE)</f>
        <v>#N/A</v>
      </c>
      <c r="O330" s="127"/>
      <c r="P330" s="175" t="e">
        <f ca="1">VLOOKUP(CONCATENATE(N330,"-",O330),CatProdSpec!H:I,2,FALSE)</f>
        <v>#N/A</v>
      </c>
      <c r="Q330" s="30"/>
      <c r="R330" s="149" t="str">
        <f>IFERROR(VLOOKUP(Q330,Setup!D$16:E$25,2,FALSE),"")</f>
        <v/>
      </c>
      <c r="S330" s="51" t="str">
        <f ca="1">IFERROR(IF(OR(I330="",VLOOKUP(I330,CatCostInp!$E$2:$K$88,7,FALSE)=0),"",VLOOKUP(I330,CatCostInp!$E$2:$K$88,7,FALSE)),"")</f>
        <v/>
      </c>
      <c r="T330" s="4" t="e">
        <f>VLOOKUP(U330,#REF!,2,FALSE)</f>
        <v>#REF!</v>
      </c>
      <c r="U330" s="30"/>
      <c r="V330" s="1" t="str">
        <f ca="1">IF(U330=Setup!$C$10,"Grant",IF(Pharmaceuticals!U330=Setup!$C$11,"Local",IF(Pharmaceuticals!U330=Setup!$C$12,"Other","")))</f>
        <v/>
      </c>
      <c r="W330" s="34"/>
      <c r="X330" s="148"/>
      <c r="Y330" s="34"/>
      <c r="Z330" s="36" t="str">
        <f t="shared" si="173"/>
        <v/>
      </c>
      <c r="AA330" s="34"/>
      <c r="AB330" s="32" t="str">
        <f t="shared" si="174"/>
        <v/>
      </c>
      <c r="AC330" s="34"/>
      <c r="AD330" s="32" t="str">
        <f t="shared" si="175"/>
        <v/>
      </c>
      <c r="AE330" s="34"/>
      <c r="AF330" s="36" t="str">
        <f t="shared" si="176"/>
        <v/>
      </c>
      <c r="AG330" s="36" t="str">
        <f t="shared" si="177"/>
        <v/>
      </c>
      <c r="AH330" s="36" t="str">
        <f t="shared" si="178"/>
        <v/>
      </c>
      <c r="AI330" s="55"/>
      <c r="AJ330" s="37"/>
      <c r="AK330" s="148"/>
      <c r="AL330" s="34"/>
      <c r="AM330" s="32" t="str">
        <f t="shared" si="179"/>
        <v/>
      </c>
      <c r="AN330" s="34"/>
      <c r="AO330" s="32" t="str">
        <f t="shared" si="180"/>
        <v/>
      </c>
      <c r="AP330" s="35"/>
      <c r="AQ330" s="32" t="str">
        <f t="shared" si="181"/>
        <v/>
      </c>
      <c r="AR330" s="34"/>
      <c r="AS330" s="36" t="str">
        <f t="shared" si="182"/>
        <v/>
      </c>
      <c r="AT330" s="36" t="str">
        <f t="shared" si="183"/>
        <v/>
      </c>
      <c r="AU330" s="36" t="str">
        <f t="shared" si="184"/>
        <v/>
      </c>
      <c r="AV330" s="55"/>
      <c r="AW330" s="34"/>
      <c r="AX330" s="148"/>
      <c r="AY330" s="34"/>
      <c r="AZ330" s="32" t="str">
        <f t="shared" si="185"/>
        <v/>
      </c>
      <c r="BA330" s="34"/>
      <c r="BB330" s="32" t="str">
        <f t="shared" si="186"/>
        <v/>
      </c>
      <c r="BC330" s="34"/>
      <c r="BD330" s="32" t="str">
        <f t="shared" si="187"/>
        <v/>
      </c>
      <c r="BE330" s="34"/>
      <c r="BF330" s="36" t="str">
        <f t="shared" si="188"/>
        <v/>
      </c>
      <c r="BG330" s="36" t="str">
        <f t="shared" si="189"/>
        <v/>
      </c>
      <c r="BH330" s="36" t="str">
        <f t="shared" si="190"/>
        <v/>
      </c>
      <c r="BI330" s="55"/>
      <c r="BJ330" s="34"/>
      <c r="BK330" s="148"/>
      <c r="BL330" s="34"/>
      <c r="BM330" s="32" t="str">
        <f t="shared" si="191"/>
        <v/>
      </c>
      <c r="BN330" s="34"/>
      <c r="BO330" s="32" t="str">
        <f t="shared" si="192"/>
        <v/>
      </c>
      <c r="BP330" s="34"/>
      <c r="BQ330" s="32" t="str">
        <f t="shared" si="193"/>
        <v/>
      </c>
      <c r="BR330" s="34"/>
      <c r="BS330" s="36" t="str">
        <f t="shared" si="194"/>
        <v/>
      </c>
      <c r="BT330" s="36" t="str">
        <f t="shared" si="195"/>
        <v/>
      </c>
      <c r="BU330" s="36" t="str">
        <f t="shared" si="196"/>
        <v/>
      </c>
      <c r="BV330" s="55"/>
      <c r="BW330" s="36" t="str">
        <f t="shared" si="197"/>
        <v/>
      </c>
      <c r="BX330" s="36" t="str">
        <f t="shared" si="198"/>
        <v/>
      </c>
      <c r="BY330" s="31"/>
      <c r="BZ330" s="38"/>
      <c r="CB330" s="120" t="e">
        <f t="shared" ca="1" si="167"/>
        <v>#VALUE!</v>
      </c>
      <c r="CC330" s="120" t="e">
        <f t="shared" ca="1" si="168"/>
        <v>#VALUE!</v>
      </c>
    </row>
    <row r="331" spans="1:81" s="10" customFormat="1" ht="25.15" customHeight="1" x14ac:dyDescent="0.2">
      <c r="A331" s="52" t="str">
        <f t="shared" si="199"/>
        <v/>
      </c>
      <c r="B331" s="157" t="e">
        <f t="shared" ca="1" si="169"/>
        <v>#VALUE!</v>
      </c>
      <c r="C331" s="157" t="e">
        <f t="shared" ca="1" si="170"/>
        <v>#VALUE!</v>
      </c>
      <c r="D331" s="29"/>
      <c r="E331" s="155" t="str">
        <f ca="1">IFERROR(INDIRECT(ADDRESS(MATCH(D331,CatModules!C:C,0),2,1,1,"CatModules")),"")</f>
        <v/>
      </c>
      <c r="F331" s="96"/>
      <c r="G331" s="156" t="str">
        <f ca="1">IFERROR(INDIRECT(ADDRESS(MATCH(CONCATENATE(E331,"-",F331),CatInt!K:K,0),3,1,1,"CatInt")),"")</f>
        <v/>
      </c>
      <c r="H331" s="45" t="str">
        <f>IF(F331="","",VLOOKUP(F331,#REF!,2,FALSE))</f>
        <v/>
      </c>
      <c r="I331" s="29"/>
      <c r="J331" s="155" t="e">
        <f t="shared" si="171"/>
        <v>#VALUE!</v>
      </c>
      <c r="K331" s="155" t="e">
        <f t="shared" si="172"/>
        <v>#VALUE!</v>
      </c>
      <c r="L331" s="153"/>
      <c r="M331" s="126"/>
      <c r="N331" s="151" t="e">
        <f ca="1">VLOOKUP(M331,CatProd!B:G,6,FALSE)</f>
        <v>#N/A</v>
      </c>
      <c r="O331" s="127"/>
      <c r="P331" s="175" t="e">
        <f ca="1">VLOOKUP(CONCATENATE(N331,"-",O331),CatProdSpec!H:I,2,FALSE)</f>
        <v>#N/A</v>
      </c>
      <c r="Q331" s="30"/>
      <c r="R331" s="149" t="str">
        <f>IFERROR(VLOOKUP(Q331,Setup!D$16:E$25,2,FALSE),"")</f>
        <v/>
      </c>
      <c r="S331" s="51" t="str">
        <f ca="1">IFERROR(IF(OR(I331="",VLOOKUP(I331,CatCostInp!$E$2:$K$88,7,FALSE)=0),"",VLOOKUP(I331,CatCostInp!$E$2:$K$88,7,FALSE)),"")</f>
        <v/>
      </c>
      <c r="T331" s="4" t="e">
        <f>VLOOKUP(U331,#REF!,2,FALSE)</f>
        <v>#REF!</v>
      </c>
      <c r="U331" s="30"/>
      <c r="V331" s="1" t="str">
        <f ca="1">IF(U331=Setup!$C$10,"Grant",IF(Pharmaceuticals!U331=Setup!$C$11,"Local",IF(Pharmaceuticals!U331=Setup!$C$12,"Other","")))</f>
        <v/>
      </c>
      <c r="W331" s="34"/>
      <c r="X331" s="148"/>
      <c r="Y331" s="34"/>
      <c r="Z331" s="36" t="str">
        <f t="shared" si="173"/>
        <v/>
      </c>
      <c r="AA331" s="34"/>
      <c r="AB331" s="32" t="str">
        <f t="shared" si="174"/>
        <v/>
      </c>
      <c r="AC331" s="34"/>
      <c r="AD331" s="32" t="str">
        <f t="shared" si="175"/>
        <v/>
      </c>
      <c r="AE331" s="34"/>
      <c r="AF331" s="36" t="str">
        <f t="shared" si="176"/>
        <v/>
      </c>
      <c r="AG331" s="36" t="str">
        <f t="shared" si="177"/>
        <v/>
      </c>
      <c r="AH331" s="36" t="str">
        <f t="shared" si="178"/>
        <v/>
      </c>
      <c r="AI331" s="55"/>
      <c r="AJ331" s="37"/>
      <c r="AK331" s="148"/>
      <c r="AL331" s="34"/>
      <c r="AM331" s="32" t="str">
        <f t="shared" si="179"/>
        <v/>
      </c>
      <c r="AN331" s="34"/>
      <c r="AO331" s="32" t="str">
        <f t="shared" si="180"/>
        <v/>
      </c>
      <c r="AP331" s="35"/>
      <c r="AQ331" s="32" t="str">
        <f t="shared" si="181"/>
        <v/>
      </c>
      <c r="AR331" s="34"/>
      <c r="AS331" s="36" t="str">
        <f t="shared" si="182"/>
        <v/>
      </c>
      <c r="AT331" s="36" t="str">
        <f t="shared" si="183"/>
        <v/>
      </c>
      <c r="AU331" s="36" t="str">
        <f t="shared" si="184"/>
        <v/>
      </c>
      <c r="AV331" s="55"/>
      <c r="AW331" s="34"/>
      <c r="AX331" s="148"/>
      <c r="AY331" s="34"/>
      <c r="AZ331" s="32" t="str">
        <f t="shared" si="185"/>
        <v/>
      </c>
      <c r="BA331" s="34"/>
      <c r="BB331" s="32" t="str">
        <f t="shared" si="186"/>
        <v/>
      </c>
      <c r="BC331" s="34"/>
      <c r="BD331" s="32" t="str">
        <f t="shared" si="187"/>
        <v/>
      </c>
      <c r="BE331" s="34"/>
      <c r="BF331" s="36" t="str">
        <f t="shared" si="188"/>
        <v/>
      </c>
      <c r="BG331" s="36" t="str">
        <f t="shared" si="189"/>
        <v/>
      </c>
      <c r="BH331" s="36" t="str">
        <f t="shared" si="190"/>
        <v/>
      </c>
      <c r="BI331" s="55"/>
      <c r="BJ331" s="34"/>
      <c r="BK331" s="148"/>
      <c r="BL331" s="34"/>
      <c r="BM331" s="32" t="str">
        <f t="shared" si="191"/>
        <v/>
      </c>
      <c r="BN331" s="34"/>
      <c r="BO331" s="32" t="str">
        <f t="shared" si="192"/>
        <v/>
      </c>
      <c r="BP331" s="34"/>
      <c r="BQ331" s="32" t="str">
        <f t="shared" si="193"/>
        <v/>
      </c>
      <c r="BR331" s="34"/>
      <c r="BS331" s="36" t="str">
        <f t="shared" si="194"/>
        <v/>
      </c>
      <c r="BT331" s="36" t="str">
        <f t="shared" si="195"/>
        <v/>
      </c>
      <c r="BU331" s="36" t="str">
        <f t="shared" si="196"/>
        <v/>
      </c>
      <c r="BV331" s="55"/>
      <c r="BW331" s="36" t="str">
        <f t="shared" si="197"/>
        <v/>
      </c>
      <c r="BX331" s="36" t="str">
        <f t="shared" si="198"/>
        <v/>
      </c>
      <c r="BY331" s="31"/>
      <c r="BZ331" s="38"/>
      <c r="CB331" s="120" t="e">
        <f t="shared" ca="1" si="167"/>
        <v>#VALUE!</v>
      </c>
      <c r="CC331" s="120" t="e">
        <f t="shared" ca="1" si="168"/>
        <v>#VALUE!</v>
      </c>
    </row>
    <row r="332" spans="1:81" s="10" customFormat="1" ht="25.15" customHeight="1" x14ac:dyDescent="0.2">
      <c r="A332" s="52" t="str">
        <f t="shared" si="199"/>
        <v/>
      </c>
      <c r="B332" s="157" t="e">
        <f t="shared" ca="1" si="169"/>
        <v>#VALUE!</v>
      </c>
      <c r="C332" s="157" t="e">
        <f t="shared" ca="1" si="170"/>
        <v>#VALUE!</v>
      </c>
      <c r="D332" s="29"/>
      <c r="E332" s="155" t="str">
        <f ca="1">IFERROR(INDIRECT(ADDRESS(MATCH(D332,CatModules!C:C,0),2,1,1,"CatModules")),"")</f>
        <v/>
      </c>
      <c r="F332" s="96"/>
      <c r="G332" s="156" t="str">
        <f ca="1">IFERROR(INDIRECT(ADDRESS(MATCH(CONCATENATE(E332,"-",F332),CatInt!K:K,0),3,1,1,"CatInt")),"")</f>
        <v/>
      </c>
      <c r="H332" s="45" t="str">
        <f>IF(F332="","",VLOOKUP(F332,#REF!,2,FALSE))</f>
        <v/>
      </c>
      <c r="I332" s="29"/>
      <c r="J332" s="155" t="e">
        <f t="shared" si="171"/>
        <v>#VALUE!</v>
      </c>
      <c r="K332" s="155" t="e">
        <f t="shared" si="172"/>
        <v>#VALUE!</v>
      </c>
      <c r="L332" s="153"/>
      <c r="M332" s="126"/>
      <c r="N332" s="151" t="e">
        <f ca="1">VLOOKUP(M332,CatProd!B:G,6,FALSE)</f>
        <v>#N/A</v>
      </c>
      <c r="O332" s="127"/>
      <c r="P332" s="175" t="e">
        <f ca="1">VLOOKUP(CONCATENATE(N332,"-",O332),CatProdSpec!H:I,2,FALSE)</f>
        <v>#N/A</v>
      </c>
      <c r="Q332" s="30"/>
      <c r="R332" s="149" t="str">
        <f>IFERROR(VLOOKUP(Q332,Setup!D$16:E$25,2,FALSE),"")</f>
        <v/>
      </c>
      <c r="S332" s="51" t="str">
        <f ca="1">IFERROR(IF(OR(I332="",VLOOKUP(I332,CatCostInp!$E$2:$K$88,7,FALSE)=0),"",VLOOKUP(I332,CatCostInp!$E$2:$K$88,7,FALSE)),"")</f>
        <v/>
      </c>
      <c r="T332" s="4" t="e">
        <f>VLOOKUP(U332,#REF!,2,FALSE)</f>
        <v>#REF!</v>
      </c>
      <c r="U332" s="30"/>
      <c r="V332" s="1" t="str">
        <f ca="1">IF(U332=Setup!$C$10,"Grant",IF(Pharmaceuticals!U332=Setup!$C$11,"Local",IF(Pharmaceuticals!U332=Setup!$C$12,"Other","")))</f>
        <v/>
      </c>
      <c r="W332" s="34"/>
      <c r="X332" s="148"/>
      <c r="Y332" s="34"/>
      <c r="Z332" s="36" t="str">
        <f t="shared" si="173"/>
        <v/>
      </c>
      <c r="AA332" s="34"/>
      <c r="AB332" s="32" t="str">
        <f t="shared" si="174"/>
        <v/>
      </c>
      <c r="AC332" s="34"/>
      <c r="AD332" s="32" t="str">
        <f t="shared" si="175"/>
        <v/>
      </c>
      <c r="AE332" s="34"/>
      <c r="AF332" s="36" t="str">
        <f t="shared" si="176"/>
        <v/>
      </c>
      <c r="AG332" s="36" t="str">
        <f t="shared" si="177"/>
        <v/>
      </c>
      <c r="AH332" s="36" t="str">
        <f t="shared" si="178"/>
        <v/>
      </c>
      <c r="AI332" s="55"/>
      <c r="AJ332" s="37"/>
      <c r="AK332" s="148"/>
      <c r="AL332" s="34"/>
      <c r="AM332" s="32" t="str">
        <f t="shared" si="179"/>
        <v/>
      </c>
      <c r="AN332" s="34"/>
      <c r="AO332" s="32" t="str">
        <f t="shared" si="180"/>
        <v/>
      </c>
      <c r="AP332" s="35"/>
      <c r="AQ332" s="32" t="str">
        <f t="shared" si="181"/>
        <v/>
      </c>
      <c r="AR332" s="34"/>
      <c r="AS332" s="36" t="str">
        <f t="shared" si="182"/>
        <v/>
      </c>
      <c r="AT332" s="36" t="str">
        <f t="shared" si="183"/>
        <v/>
      </c>
      <c r="AU332" s="36" t="str">
        <f t="shared" si="184"/>
        <v/>
      </c>
      <c r="AV332" s="55"/>
      <c r="AW332" s="34"/>
      <c r="AX332" s="148"/>
      <c r="AY332" s="34"/>
      <c r="AZ332" s="32" t="str">
        <f t="shared" si="185"/>
        <v/>
      </c>
      <c r="BA332" s="34"/>
      <c r="BB332" s="32" t="str">
        <f t="shared" si="186"/>
        <v/>
      </c>
      <c r="BC332" s="34"/>
      <c r="BD332" s="32" t="str">
        <f t="shared" si="187"/>
        <v/>
      </c>
      <c r="BE332" s="34"/>
      <c r="BF332" s="36" t="str">
        <f t="shared" si="188"/>
        <v/>
      </c>
      <c r="BG332" s="36" t="str">
        <f t="shared" si="189"/>
        <v/>
      </c>
      <c r="BH332" s="36" t="str">
        <f t="shared" si="190"/>
        <v/>
      </c>
      <c r="BI332" s="55"/>
      <c r="BJ332" s="34"/>
      <c r="BK332" s="148"/>
      <c r="BL332" s="34"/>
      <c r="BM332" s="32" t="str">
        <f t="shared" si="191"/>
        <v/>
      </c>
      <c r="BN332" s="34"/>
      <c r="BO332" s="32" t="str">
        <f t="shared" si="192"/>
        <v/>
      </c>
      <c r="BP332" s="34"/>
      <c r="BQ332" s="32" t="str">
        <f t="shared" si="193"/>
        <v/>
      </c>
      <c r="BR332" s="34"/>
      <c r="BS332" s="36" t="str">
        <f t="shared" si="194"/>
        <v/>
      </c>
      <c r="BT332" s="36" t="str">
        <f t="shared" si="195"/>
        <v/>
      </c>
      <c r="BU332" s="36" t="str">
        <f t="shared" si="196"/>
        <v/>
      </c>
      <c r="BV332" s="55"/>
      <c r="BW332" s="36" t="str">
        <f t="shared" si="197"/>
        <v/>
      </c>
      <c r="BX332" s="36" t="str">
        <f t="shared" si="198"/>
        <v/>
      </c>
      <c r="BY332" s="31"/>
      <c r="BZ332" s="38"/>
      <c r="CB332" s="120" t="e">
        <f t="shared" ca="1" si="167"/>
        <v>#VALUE!</v>
      </c>
      <c r="CC332" s="120" t="e">
        <f t="shared" ca="1" si="168"/>
        <v>#VALUE!</v>
      </c>
    </row>
    <row r="333" spans="1:81" s="10" customFormat="1" ht="25.15" customHeight="1" x14ac:dyDescent="0.2">
      <c r="A333" s="52" t="str">
        <f t="shared" si="199"/>
        <v/>
      </c>
      <c r="B333" s="157" t="e">
        <f t="shared" ca="1" si="169"/>
        <v>#VALUE!</v>
      </c>
      <c r="C333" s="157" t="e">
        <f t="shared" ca="1" si="170"/>
        <v>#VALUE!</v>
      </c>
      <c r="D333" s="29"/>
      <c r="E333" s="155" t="str">
        <f ca="1">IFERROR(INDIRECT(ADDRESS(MATCH(D333,CatModules!C:C,0),2,1,1,"CatModules")),"")</f>
        <v/>
      </c>
      <c r="F333" s="96"/>
      <c r="G333" s="156" t="str">
        <f ca="1">IFERROR(INDIRECT(ADDRESS(MATCH(CONCATENATE(E333,"-",F333),CatInt!K:K,0),3,1,1,"CatInt")),"")</f>
        <v/>
      </c>
      <c r="H333" s="45" t="str">
        <f>IF(F333="","",VLOOKUP(F333,#REF!,2,FALSE))</f>
        <v/>
      </c>
      <c r="I333" s="29"/>
      <c r="J333" s="155" t="e">
        <f t="shared" si="171"/>
        <v>#VALUE!</v>
      </c>
      <c r="K333" s="155" t="e">
        <f t="shared" si="172"/>
        <v>#VALUE!</v>
      </c>
      <c r="L333" s="153"/>
      <c r="M333" s="126"/>
      <c r="N333" s="151" t="e">
        <f ca="1">VLOOKUP(M333,CatProd!B:G,6,FALSE)</f>
        <v>#N/A</v>
      </c>
      <c r="O333" s="127"/>
      <c r="P333" s="175" t="e">
        <f ca="1">VLOOKUP(CONCATENATE(N333,"-",O333),CatProdSpec!H:I,2,FALSE)</f>
        <v>#N/A</v>
      </c>
      <c r="Q333" s="30"/>
      <c r="R333" s="149" t="str">
        <f>IFERROR(VLOOKUP(Q333,Setup!D$16:E$25,2,FALSE),"")</f>
        <v/>
      </c>
      <c r="S333" s="51" t="str">
        <f ca="1">IFERROR(IF(OR(I333="",VLOOKUP(I333,CatCostInp!$E$2:$K$88,7,FALSE)=0),"",VLOOKUP(I333,CatCostInp!$E$2:$K$88,7,FALSE)),"")</f>
        <v/>
      </c>
      <c r="T333" s="4" t="e">
        <f>VLOOKUP(U333,#REF!,2,FALSE)</f>
        <v>#REF!</v>
      </c>
      <c r="U333" s="30"/>
      <c r="V333" s="1" t="str">
        <f ca="1">IF(U333=Setup!$C$10,"Grant",IF(Pharmaceuticals!U333=Setup!$C$11,"Local",IF(Pharmaceuticals!U333=Setup!$C$12,"Other","")))</f>
        <v/>
      </c>
      <c r="W333" s="34"/>
      <c r="X333" s="148"/>
      <c r="Y333" s="34"/>
      <c r="Z333" s="36" t="str">
        <f t="shared" si="173"/>
        <v/>
      </c>
      <c r="AA333" s="34"/>
      <c r="AB333" s="32" t="str">
        <f t="shared" si="174"/>
        <v/>
      </c>
      <c r="AC333" s="34"/>
      <c r="AD333" s="32" t="str">
        <f t="shared" si="175"/>
        <v/>
      </c>
      <c r="AE333" s="34"/>
      <c r="AF333" s="36" t="str">
        <f t="shared" si="176"/>
        <v/>
      </c>
      <c r="AG333" s="36" t="str">
        <f t="shared" si="177"/>
        <v/>
      </c>
      <c r="AH333" s="36" t="str">
        <f t="shared" si="178"/>
        <v/>
      </c>
      <c r="AI333" s="55"/>
      <c r="AJ333" s="37"/>
      <c r="AK333" s="148"/>
      <c r="AL333" s="34"/>
      <c r="AM333" s="32" t="str">
        <f t="shared" si="179"/>
        <v/>
      </c>
      <c r="AN333" s="34"/>
      <c r="AO333" s="32" t="str">
        <f t="shared" si="180"/>
        <v/>
      </c>
      <c r="AP333" s="35"/>
      <c r="AQ333" s="32" t="str">
        <f t="shared" si="181"/>
        <v/>
      </c>
      <c r="AR333" s="34"/>
      <c r="AS333" s="36" t="str">
        <f t="shared" si="182"/>
        <v/>
      </c>
      <c r="AT333" s="36" t="str">
        <f t="shared" si="183"/>
        <v/>
      </c>
      <c r="AU333" s="36" t="str">
        <f t="shared" si="184"/>
        <v/>
      </c>
      <c r="AV333" s="55"/>
      <c r="AW333" s="34"/>
      <c r="AX333" s="148"/>
      <c r="AY333" s="34"/>
      <c r="AZ333" s="32" t="str">
        <f t="shared" si="185"/>
        <v/>
      </c>
      <c r="BA333" s="34"/>
      <c r="BB333" s="32" t="str">
        <f t="shared" si="186"/>
        <v/>
      </c>
      <c r="BC333" s="34"/>
      <c r="BD333" s="32" t="str">
        <f t="shared" si="187"/>
        <v/>
      </c>
      <c r="BE333" s="34"/>
      <c r="BF333" s="36" t="str">
        <f t="shared" si="188"/>
        <v/>
      </c>
      <c r="BG333" s="36" t="str">
        <f t="shared" si="189"/>
        <v/>
      </c>
      <c r="BH333" s="36" t="str">
        <f t="shared" si="190"/>
        <v/>
      </c>
      <c r="BI333" s="55"/>
      <c r="BJ333" s="34"/>
      <c r="BK333" s="148"/>
      <c r="BL333" s="34"/>
      <c r="BM333" s="32" t="str">
        <f t="shared" si="191"/>
        <v/>
      </c>
      <c r="BN333" s="34"/>
      <c r="BO333" s="32" t="str">
        <f t="shared" si="192"/>
        <v/>
      </c>
      <c r="BP333" s="34"/>
      <c r="BQ333" s="32" t="str">
        <f t="shared" si="193"/>
        <v/>
      </c>
      <c r="BR333" s="34"/>
      <c r="BS333" s="36" t="str">
        <f t="shared" si="194"/>
        <v/>
      </c>
      <c r="BT333" s="36" t="str">
        <f t="shared" si="195"/>
        <v/>
      </c>
      <c r="BU333" s="36" t="str">
        <f t="shared" si="196"/>
        <v/>
      </c>
      <c r="BV333" s="55"/>
      <c r="BW333" s="36" t="str">
        <f t="shared" si="197"/>
        <v/>
      </c>
      <c r="BX333" s="36" t="str">
        <f t="shared" si="198"/>
        <v/>
      </c>
      <c r="BY333" s="31"/>
      <c r="BZ333" s="38"/>
      <c r="CB333" s="120" t="e">
        <f t="shared" ca="1" si="167"/>
        <v>#VALUE!</v>
      </c>
      <c r="CC333" s="120" t="e">
        <f t="shared" ca="1" si="168"/>
        <v>#VALUE!</v>
      </c>
    </row>
    <row r="334" spans="1:81" s="10" customFormat="1" ht="25.15" customHeight="1" x14ac:dyDescent="0.2">
      <c r="A334" s="52" t="str">
        <f t="shared" si="199"/>
        <v/>
      </c>
      <c r="B334" s="157" t="e">
        <f t="shared" ca="1" si="169"/>
        <v>#VALUE!</v>
      </c>
      <c r="C334" s="157" t="e">
        <f t="shared" ca="1" si="170"/>
        <v>#VALUE!</v>
      </c>
      <c r="D334" s="29"/>
      <c r="E334" s="155" t="str">
        <f ca="1">IFERROR(INDIRECT(ADDRESS(MATCH(D334,CatModules!C:C,0),2,1,1,"CatModules")),"")</f>
        <v/>
      </c>
      <c r="F334" s="96"/>
      <c r="G334" s="156" t="str">
        <f ca="1">IFERROR(INDIRECT(ADDRESS(MATCH(CONCATENATE(E334,"-",F334),CatInt!K:K,0),3,1,1,"CatInt")),"")</f>
        <v/>
      </c>
      <c r="H334" s="45" t="str">
        <f>IF(F334="","",VLOOKUP(F334,#REF!,2,FALSE))</f>
        <v/>
      </c>
      <c r="I334" s="29"/>
      <c r="J334" s="155" t="e">
        <f t="shared" si="171"/>
        <v>#VALUE!</v>
      </c>
      <c r="K334" s="155" t="e">
        <f t="shared" si="172"/>
        <v>#VALUE!</v>
      </c>
      <c r="L334" s="153"/>
      <c r="M334" s="126"/>
      <c r="N334" s="151" t="e">
        <f ca="1">VLOOKUP(M334,CatProd!B:G,6,FALSE)</f>
        <v>#N/A</v>
      </c>
      <c r="O334" s="127"/>
      <c r="P334" s="175" t="e">
        <f ca="1">VLOOKUP(CONCATENATE(N334,"-",O334),CatProdSpec!H:I,2,FALSE)</f>
        <v>#N/A</v>
      </c>
      <c r="Q334" s="30"/>
      <c r="R334" s="149" t="str">
        <f>IFERROR(VLOOKUP(Q334,Setup!D$16:E$25,2,FALSE),"")</f>
        <v/>
      </c>
      <c r="S334" s="51" t="str">
        <f ca="1">IFERROR(IF(OR(I334="",VLOOKUP(I334,CatCostInp!$E$2:$K$88,7,FALSE)=0),"",VLOOKUP(I334,CatCostInp!$E$2:$K$88,7,FALSE)),"")</f>
        <v/>
      </c>
      <c r="T334" s="4" t="e">
        <f>VLOOKUP(U334,#REF!,2,FALSE)</f>
        <v>#REF!</v>
      </c>
      <c r="U334" s="30"/>
      <c r="V334" s="1" t="str">
        <f ca="1">IF(U334=Setup!$C$10,"Grant",IF(Pharmaceuticals!U334=Setup!$C$11,"Local",IF(Pharmaceuticals!U334=Setup!$C$12,"Other","")))</f>
        <v/>
      </c>
      <c r="W334" s="34"/>
      <c r="X334" s="148"/>
      <c r="Y334" s="34"/>
      <c r="Z334" s="36" t="str">
        <f t="shared" si="173"/>
        <v/>
      </c>
      <c r="AA334" s="34"/>
      <c r="AB334" s="32" t="str">
        <f t="shared" si="174"/>
        <v/>
      </c>
      <c r="AC334" s="34"/>
      <c r="AD334" s="32" t="str">
        <f t="shared" si="175"/>
        <v/>
      </c>
      <c r="AE334" s="34"/>
      <c r="AF334" s="36" t="str">
        <f t="shared" si="176"/>
        <v/>
      </c>
      <c r="AG334" s="36" t="str">
        <f t="shared" si="177"/>
        <v/>
      </c>
      <c r="AH334" s="36" t="str">
        <f t="shared" si="178"/>
        <v/>
      </c>
      <c r="AI334" s="55"/>
      <c r="AJ334" s="37"/>
      <c r="AK334" s="148"/>
      <c r="AL334" s="34"/>
      <c r="AM334" s="32" t="str">
        <f t="shared" si="179"/>
        <v/>
      </c>
      <c r="AN334" s="34"/>
      <c r="AO334" s="32" t="str">
        <f t="shared" si="180"/>
        <v/>
      </c>
      <c r="AP334" s="35"/>
      <c r="AQ334" s="32" t="str">
        <f t="shared" si="181"/>
        <v/>
      </c>
      <c r="AR334" s="34"/>
      <c r="AS334" s="36" t="str">
        <f t="shared" si="182"/>
        <v/>
      </c>
      <c r="AT334" s="36" t="str">
        <f t="shared" si="183"/>
        <v/>
      </c>
      <c r="AU334" s="36" t="str">
        <f t="shared" si="184"/>
        <v/>
      </c>
      <c r="AV334" s="55"/>
      <c r="AW334" s="34"/>
      <c r="AX334" s="148"/>
      <c r="AY334" s="34"/>
      <c r="AZ334" s="32" t="str">
        <f t="shared" si="185"/>
        <v/>
      </c>
      <c r="BA334" s="34"/>
      <c r="BB334" s="32" t="str">
        <f t="shared" si="186"/>
        <v/>
      </c>
      <c r="BC334" s="34"/>
      <c r="BD334" s="32" t="str">
        <f t="shared" si="187"/>
        <v/>
      </c>
      <c r="BE334" s="34"/>
      <c r="BF334" s="36" t="str">
        <f t="shared" si="188"/>
        <v/>
      </c>
      <c r="BG334" s="36" t="str">
        <f t="shared" si="189"/>
        <v/>
      </c>
      <c r="BH334" s="36" t="str">
        <f t="shared" si="190"/>
        <v/>
      </c>
      <c r="BI334" s="55"/>
      <c r="BJ334" s="34"/>
      <c r="BK334" s="148"/>
      <c r="BL334" s="34"/>
      <c r="BM334" s="32" t="str">
        <f t="shared" si="191"/>
        <v/>
      </c>
      <c r="BN334" s="34"/>
      <c r="BO334" s="32" t="str">
        <f t="shared" si="192"/>
        <v/>
      </c>
      <c r="BP334" s="34"/>
      <c r="BQ334" s="32" t="str">
        <f t="shared" si="193"/>
        <v/>
      </c>
      <c r="BR334" s="34"/>
      <c r="BS334" s="36" t="str">
        <f t="shared" si="194"/>
        <v/>
      </c>
      <c r="BT334" s="36" t="str">
        <f t="shared" si="195"/>
        <v/>
      </c>
      <c r="BU334" s="36" t="str">
        <f t="shared" si="196"/>
        <v/>
      </c>
      <c r="BV334" s="55"/>
      <c r="BW334" s="36" t="str">
        <f t="shared" si="197"/>
        <v/>
      </c>
      <c r="BX334" s="36" t="str">
        <f t="shared" si="198"/>
        <v/>
      </c>
      <c r="BY334" s="31"/>
      <c r="BZ334" s="38"/>
      <c r="CB334" s="120" t="e">
        <f t="shared" ca="1" si="167"/>
        <v>#VALUE!</v>
      </c>
      <c r="CC334" s="120" t="e">
        <f t="shared" ca="1" si="168"/>
        <v>#VALUE!</v>
      </c>
    </row>
    <row r="335" spans="1:81" s="10" customFormat="1" ht="25.15" customHeight="1" x14ac:dyDescent="0.2">
      <c r="A335" s="52" t="str">
        <f t="shared" si="199"/>
        <v/>
      </c>
      <c r="B335" s="157" t="e">
        <f t="shared" ca="1" si="169"/>
        <v>#VALUE!</v>
      </c>
      <c r="C335" s="157" t="e">
        <f t="shared" ca="1" si="170"/>
        <v>#VALUE!</v>
      </c>
      <c r="D335" s="29"/>
      <c r="E335" s="155" t="str">
        <f ca="1">IFERROR(INDIRECT(ADDRESS(MATCH(D335,CatModules!C:C,0),2,1,1,"CatModules")),"")</f>
        <v/>
      </c>
      <c r="F335" s="96"/>
      <c r="G335" s="156" t="str">
        <f ca="1">IFERROR(INDIRECT(ADDRESS(MATCH(CONCATENATE(E335,"-",F335),CatInt!K:K,0),3,1,1,"CatInt")),"")</f>
        <v/>
      </c>
      <c r="H335" s="45" t="str">
        <f>IF(F335="","",VLOOKUP(F335,#REF!,2,FALSE))</f>
        <v/>
      </c>
      <c r="I335" s="29"/>
      <c r="J335" s="155" t="e">
        <f t="shared" si="171"/>
        <v>#VALUE!</v>
      </c>
      <c r="K335" s="155" t="e">
        <f t="shared" si="172"/>
        <v>#VALUE!</v>
      </c>
      <c r="L335" s="153"/>
      <c r="M335" s="126"/>
      <c r="N335" s="151" t="e">
        <f ca="1">VLOOKUP(M335,CatProd!B:G,6,FALSE)</f>
        <v>#N/A</v>
      </c>
      <c r="O335" s="127"/>
      <c r="P335" s="175" t="e">
        <f ca="1">VLOOKUP(CONCATENATE(N335,"-",O335),CatProdSpec!H:I,2,FALSE)</f>
        <v>#N/A</v>
      </c>
      <c r="Q335" s="30"/>
      <c r="R335" s="149" t="str">
        <f>IFERROR(VLOOKUP(Q335,Setup!D$16:E$25,2,FALSE),"")</f>
        <v/>
      </c>
      <c r="S335" s="51" t="str">
        <f ca="1">IFERROR(IF(OR(I335="",VLOOKUP(I335,CatCostInp!$E$2:$K$88,7,FALSE)=0),"",VLOOKUP(I335,CatCostInp!$E$2:$K$88,7,FALSE)),"")</f>
        <v/>
      </c>
      <c r="T335" s="4" t="e">
        <f>VLOOKUP(U335,#REF!,2,FALSE)</f>
        <v>#REF!</v>
      </c>
      <c r="U335" s="30"/>
      <c r="V335" s="1" t="str">
        <f ca="1">IF(U335=Setup!$C$10,"Grant",IF(Pharmaceuticals!U335=Setup!$C$11,"Local",IF(Pharmaceuticals!U335=Setup!$C$12,"Other","")))</f>
        <v/>
      </c>
      <c r="W335" s="34"/>
      <c r="X335" s="148"/>
      <c r="Y335" s="34"/>
      <c r="Z335" s="36" t="str">
        <f t="shared" si="173"/>
        <v/>
      </c>
      <c r="AA335" s="34"/>
      <c r="AB335" s="32" t="str">
        <f t="shared" si="174"/>
        <v/>
      </c>
      <c r="AC335" s="34"/>
      <c r="AD335" s="32" t="str">
        <f t="shared" si="175"/>
        <v/>
      </c>
      <c r="AE335" s="34"/>
      <c r="AF335" s="36" t="str">
        <f t="shared" si="176"/>
        <v/>
      </c>
      <c r="AG335" s="36" t="str">
        <f t="shared" si="177"/>
        <v/>
      </c>
      <c r="AH335" s="36" t="str">
        <f t="shared" si="178"/>
        <v/>
      </c>
      <c r="AI335" s="55"/>
      <c r="AJ335" s="37"/>
      <c r="AK335" s="148"/>
      <c r="AL335" s="34"/>
      <c r="AM335" s="32" t="str">
        <f t="shared" si="179"/>
        <v/>
      </c>
      <c r="AN335" s="34"/>
      <c r="AO335" s="32" t="str">
        <f t="shared" si="180"/>
        <v/>
      </c>
      <c r="AP335" s="35"/>
      <c r="AQ335" s="32" t="str">
        <f t="shared" si="181"/>
        <v/>
      </c>
      <c r="AR335" s="34"/>
      <c r="AS335" s="36" t="str">
        <f t="shared" si="182"/>
        <v/>
      </c>
      <c r="AT335" s="36" t="str">
        <f t="shared" si="183"/>
        <v/>
      </c>
      <c r="AU335" s="36" t="str">
        <f t="shared" si="184"/>
        <v/>
      </c>
      <c r="AV335" s="55"/>
      <c r="AW335" s="34"/>
      <c r="AX335" s="148"/>
      <c r="AY335" s="34"/>
      <c r="AZ335" s="32" t="str">
        <f t="shared" si="185"/>
        <v/>
      </c>
      <c r="BA335" s="34"/>
      <c r="BB335" s="32" t="str">
        <f t="shared" si="186"/>
        <v/>
      </c>
      <c r="BC335" s="34"/>
      <c r="BD335" s="32" t="str">
        <f t="shared" si="187"/>
        <v/>
      </c>
      <c r="BE335" s="34"/>
      <c r="BF335" s="36" t="str">
        <f t="shared" si="188"/>
        <v/>
      </c>
      <c r="BG335" s="36" t="str">
        <f t="shared" si="189"/>
        <v/>
      </c>
      <c r="BH335" s="36" t="str">
        <f t="shared" si="190"/>
        <v/>
      </c>
      <c r="BI335" s="55"/>
      <c r="BJ335" s="34"/>
      <c r="BK335" s="148"/>
      <c r="BL335" s="34"/>
      <c r="BM335" s="32" t="str">
        <f t="shared" si="191"/>
        <v/>
      </c>
      <c r="BN335" s="34"/>
      <c r="BO335" s="32" t="str">
        <f t="shared" si="192"/>
        <v/>
      </c>
      <c r="BP335" s="34"/>
      <c r="BQ335" s="32" t="str">
        <f t="shared" si="193"/>
        <v/>
      </c>
      <c r="BR335" s="34"/>
      <c r="BS335" s="36" t="str">
        <f t="shared" si="194"/>
        <v/>
      </c>
      <c r="BT335" s="36" t="str">
        <f t="shared" si="195"/>
        <v/>
      </c>
      <c r="BU335" s="36" t="str">
        <f t="shared" si="196"/>
        <v/>
      </c>
      <c r="BV335" s="55"/>
      <c r="BW335" s="36" t="str">
        <f t="shared" si="197"/>
        <v/>
      </c>
      <c r="BX335" s="36" t="str">
        <f t="shared" si="198"/>
        <v/>
      </c>
      <c r="BY335" s="31"/>
      <c r="BZ335" s="38"/>
      <c r="CB335" s="120" t="e">
        <f t="shared" ca="1" si="167"/>
        <v>#VALUE!</v>
      </c>
      <c r="CC335" s="120" t="e">
        <f t="shared" ca="1" si="168"/>
        <v>#VALUE!</v>
      </c>
    </row>
    <row r="336" spans="1:81" s="10" customFormat="1" ht="25.15" customHeight="1" x14ac:dyDescent="0.2">
      <c r="A336" s="52" t="str">
        <f t="shared" si="199"/>
        <v/>
      </c>
      <c r="B336" s="157" t="e">
        <f t="shared" ca="1" si="169"/>
        <v>#VALUE!</v>
      </c>
      <c r="C336" s="157" t="e">
        <f t="shared" ca="1" si="170"/>
        <v>#VALUE!</v>
      </c>
      <c r="D336" s="29"/>
      <c r="E336" s="155" t="str">
        <f ca="1">IFERROR(INDIRECT(ADDRESS(MATCH(D336,CatModules!C:C,0),2,1,1,"CatModules")),"")</f>
        <v/>
      </c>
      <c r="F336" s="96"/>
      <c r="G336" s="156" t="str">
        <f ca="1">IFERROR(INDIRECT(ADDRESS(MATCH(CONCATENATE(E336,"-",F336),CatInt!K:K,0),3,1,1,"CatInt")),"")</f>
        <v/>
      </c>
      <c r="H336" s="45" t="str">
        <f>IF(F336="","",VLOOKUP(F336,#REF!,2,FALSE))</f>
        <v/>
      </c>
      <c r="I336" s="29"/>
      <c r="J336" s="155" t="e">
        <f t="shared" si="171"/>
        <v>#VALUE!</v>
      </c>
      <c r="K336" s="155" t="e">
        <f t="shared" si="172"/>
        <v>#VALUE!</v>
      </c>
      <c r="L336" s="153"/>
      <c r="M336" s="126"/>
      <c r="N336" s="151" t="e">
        <f ca="1">VLOOKUP(M336,CatProd!B:G,6,FALSE)</f>
        <v>#N/A</v>
      </c>
      <c r="O336" s="127"/>
      <c r="P336" s="175" t="e">
        <f ca="1">VLOOKUP(CONCATENATE(N336,"-",O336),CatProdSpec!H:I,2,FALSE)</f>
        <v>#N/A</v>
      </c>
      <c r="Q336" s="30"/>
      <c r="R336" s="149" t="str">
        <f>IFERROR(VLOOKUP(Q336,Setup!D$16:E$25,2,FALSE),"")</f>
        <v/>
      </c>
      <c r="S336" s="51" t="str">
        <f ca="1">IFERROR(IF(OR(I336="",VLOOKUP(I336,CatCostInp!$E$2:$K$88,7,FALSE)=0),"",VLOOKUP(I336,CatCostInp!$E$2:$K$88,7,FALSE)),"")</f>
        <v/>
      </c>
      <c r="T336" s="4" t="e">
        <f>VLOOKUP(U336,#REF!,2,FALSE)</f>
        <v>#REF!</v>
      </c>
      <c r="U336" s="30"/>
      <c r="V336" s="1" t="str">
        <f ca="1">IF(U336=Setup!$C$10,"Grant",IF(Pharmaceuticals!U336=Setup!$C$11,"Local",IF(Pharmaceuticals!U336=Setup!$C$12,"Other","")))</f>
        <v/>
      </c>
      <c r="W336" s="34"/>
      <c r="X336" s="148"/>
      <c r="Y336" s="34"/>
      <c r="Z336" s="36" t="str">
        <f t="shared" si="173"/>
        <v/>
      </c>
      <c r="AA336" s="34"/>
      <c r="AB336" s="32" t="str">
        <f t="shared" si="174"/>
        <v/>
      </c>
      <c r="AC336" s="34"/>
      <c r="AD336" s="32" t="str">
        <f t="shared" si="175"/>
        <v/>
      </c>
      <c r="AE336" s="34"/>
      <c r="AF336" s="36" t="str">
        <f t="shared" si="176"/>
        <v/>
      </c>
      <c r="AG336" s="36" t="str">
        <f t="shared" si="177"/>
        <v/>
      </c>
      <c r="AH336" s="36" t="str">
        <f t="shared" si="178"/>
        <v/>
      </c>
      <c r="AI336" s="55"/>
      <c r="AJ336" s="37"/>
      <c r="AK336" s="148"/>
      <c r="AL336" s="34"/>
      <c r="AM336" s="32" t="str">
        <f t="shared" si="179"/>
        <v/>
      </c>
      <c r="AN336" s="34"/>
      <c r="AO336" s="32" t="str">
        <f t="shared" si="180"/>
        <v/>
      </c>
      <c r="AP336" s="35"/>
      <c r="AQ336" s="32" t="str">
        <f t="shared" si="181"/>
        <v/>
      </c>
      <c r="AR336" s="34"/>
      <c r="AS336" s="36" t="str">
        <f t="shared" si="182"/>
        <v/>
      </c>
      <c r="AT336" s="36" t="str">
        <f t="shared" si="183"/>
        <v/>
      </c>
      <c r="AU336" s="36" t="str">
        <f t="shared" si="184"/>
        <v/>
      </c>
      <c r="AV336" s="55"/>
      <c r="AW336" s="34"/>
      <c r="AX336" s="148"/>
      <c r="AY336" s="34"/>
      <c r="AZ336" s="32" t="str">
        <f t="shared" si="185"/>
        <v/>
      </c>
      <c r="BA336" s="34"/>
      <c r="BB336" s="32" t="str">
        <f t="shared" si="186"/>
        <v/>
      </c>
      <c r="BC336" s="34"/>
      <c r="BD336" s="32" t="str">
        <f t="shared" si="187"/>
        <v/>
      </c>
      <c r="BE336" s="34"/>
      <c r="BF336" s="36" t="str">
        <f t="shared" si="188"/>
        <v/>
      </c>
      <c r="BG336" s="36" t="str">
        <f t="shared" si="189"/>
        <v/>
      </c>
      <c r="BH336" s="36" t="str">
        <f t="shared" si="190"/>
        <v/>
      </c>
      <c r="BI336" s="55"/>
      <c r="BJ336" s="34"/>
      <c r="BK336" s="148"/>
      <c r="BL336" s="34"/>
      <c r="BM336" s="32" t="str">
        <f t="shared" si="191"/>
        <v/>
      </c>
      <c r="BN336" s="34"/>
      <c r="BO336" s="32" t="str">
        <f t="shared" si="192"/>
        <v/>
      </c>
      <c r="BP336" s="34"/>
      <c r="BQ336" s="32" t="str">
        <f t="shared" si="193"/>
        <v/>
      </c>
      <c r="BR336" s="34"/>
      <c r="BS336" s="36" t="str">
        <f t="shared" si="194"/>
        <v/>
      </c>
      <c r="BT336" s="36" t="str">
        <f t="shared" si="195"/>
        <v/>
      </c>
      <c r="BU336" s="36" t="str">
        <f t="shared" si="196"/>
        <v/>
      </c>
      <c r="BV336" s="55"/>
      <c r="BW336" s="36" t="str">
        <f t="shared" si="197"/>
        <v/>
      </c>
      <c r="BX336" s="36" t="str">
        <f t="shared" si="198"/>
        <v/>
      </c>
      <c r="BY336" s="31"/>
      <c r="BZ336" s="38"/>
      <c r="CB336" s="120" t="e">
        <f t="shared" ca="1" si="167"/>
        <v>#VALUE!</v>
      </c>
      <c r="CC336" s="120" t="e">
        <f t="shared" ca="1" si="168"/>
        <v>#VALUE!</v>
      </c>
    </row>
    <row r="337" spans="1:81" s="10" customFormat="1" ht="25.15" customHeight="1" x14ac:dyDescent="0.2">
      <c r="A337" s="52" t="str">
        <f t="shared" si="199"/>
        <v/>
      </c>
      <c r="B337" s="157" t="e">
        <f t="shared" ca="1" si="169"/>
        <v>#VALUE!</v>
      </c>
      <c r="C337" s="157" t="e">
        <f t="shared" ca="1" si="170"/>
        <v>#VALUE!</v>
      </c>
      <c r="D337" s="29"/>
      <c r="E337" s="155" t="str">
        <f ca="1">IFERROR(INDIRECT(ADDRESS(MATCH(D337,CatModules!C:C,0),2,1,1,"CatModules")),"")</f>
        <v/>
      </c>
      <c r="F337" s="96"/>
      <c r="G337" s="156" t="str">
        <f ca="1">IFERROR(INDIRECT(ADDRESS(MATCH(CONCATENATE(E337,"-",F337),CatInt!K:K,0),3,1,1,"CatInt")),"")</f>
        <v/>
      </c>
      <c r="H337" s="45" t="str">
        <f>IF(F337="","",VLOOKUP(F337,#REF!,2,FALSE))</f>
        <v/>
      </c>
      <c r="I337" s="29"/>
      <c r="J337" s="155" t="e">
        <f t="shared" si="171"/>
        <v>#VALUE!</v>
      </c>
      <c r="K337" s="155" t="e">
        <f t="shared" si="172"/>
        <v>#VALUE!</v>
      </c>
      <c r="L337" s="153"/>
      <c r="M337" s="126"/>
      <c r="N337" s="151" t="e">
        <f ca="1">VLOOKUP(M337,CatProd!B:G,6,FALSE)</f>
        <v>#N/A</v>
      </c>
      <c r="O337" s="127"/>
      <c r="P337" s="175" t="e">
        <f ca="1">VLOOKUP(CONCATENATE(N337,"-",O337),CatProdSpec!H:I,2,FALSE)</f>
        <v>#N/A</v>
      </c>
      <c r="Q337" s="30"/>
      <c r="R337" s="149" t="str">
        <f>IFERROR(VLOOKUP(Q337,Setup!D$16:E$25,2,FALSE),"")</f>
        <v/>
      </c>
      <c r="S337" s="51" t="str">
        <f ca="1">IFERROR(IF(OR(I337="",VLOOKUP(I337,CatCostInp!$E$2:$K$88,7,FALSE)=0),"",VLOOKUP(I337,CatCostInp!$E$2:$K$88,7,FALSE)),"")</f>
        <v/>
      </c>
      <c r="T337" s="4" t="e">
        <f>VLOOKUP(U337,#REF!,2,FALSE)</f>
        <v>#REF!</v>
      </c>
      <c r="U337" s="30"/>
      <c r="V337" s="1" t="str">
        <f ca="1">IF(U337=Setup!$C$10,"Grant",IF(Pharmaceuticals!U337=Setup!$C$11,"Local",IF(Pharmaceuticals!U337=Setup!$C$12,"Other","")))</f>
        <v/>
      </c>
      <c r="W337" s="34"/>
      <c r="X337" s="148"/>
      <c r="Y337" s="34"/>
      <c r="Z337" s="36" t="str">
        <f t="shared" si="173"/>
        <v/>
      </c>
      <c r="AA337" s="34"/>
      <c r="AB337" s="32" t="str">
        <f t="shared" si="174"/>
        <v/>
      </c>
      <c r="AC337" s="34"/>
      <c r="AD337" s="32" t="str">
        <f t="shared" si="175"/>
        <v/>
      </c>
      <c r="AE337" s="34"/>
      <c r="AF337" s="36" t="str">
        <f t="shared" si="176"/>
        <v/>
      </c>
      <c r="AG337" s="36" t="str">
        <f t="shared" si="177"/>
        <v/>
      </c>
      <c r="AH337" s="36" t="str">
        <f t="shared" si="178"/>
        <v/>
      </c>
      <c r="AI337" s="55"/>
      <c r="AJ337" s="37"/>
      <c r="AK337" s="148"/>
      <c r="AL337" s="34"/>
      <c r="AM337" s="32" t="str">
        <f t="shared" si="179"/>
        <v/>
      </c>
      <c r="AN337" s="34"/>
      <c r="AO337" s="32" t="str">
        <f t="shared" si="180"/>
        <v/>
      </c>
      <c r="AP337" s="35"/>
      <c r="AQ337" s="32" t="str">
        <f t="shared" si="181"/>
        <v/>
      </c>
      <c r="AR337" s="34"/>
      <c r="AS337" s="36" t="str">
        <f t="shared" si="182"/>
        <v/>
      </c>
      <c r="AT337" s="36" t="str">
        <f t="shared" si="183"/>
        <v/>
      </c>
      <c r="AU337" s="36" t="str">
        <f t="shared" si="184"/>
        <v/>
      </c>
      <c r="AV337" s="55"/>
      <c r="AW337" s="34"/>
      <c r="AX337" s="148"/>
      <c r="AY337" s="34"/>
      <c r="AZ337" s="32" t="str">
        <f t="shared" si="185"/>
        <v/>
      </c>
      <c r="BA337" s="34"/>
      <c r="BB337" s="32" t="str">
        <f t="shared" si="186"/>
        <v/>
      </c>
      <c r="BC337" s="34"/>
      <c r="BD337" s="32" t="str">
        <f t="shared" si="187"/>
        <v/>
      </c>
      <c r="BE337" s="34"/>
      <c r="BF337" s="36" t="str">
        <f t="shared" si="188"/>
        <v/>
      </c>
      <c r="BG337" s="36" t="str">
        <f t="shared" si="189"/>
        <v/>
      </c>
      <c r="BH337" s="36" t="str">
        <f t="shared" si="190"/>
        <v/>
      </c>
      <c r="BI337" s="55"/>
      <c r="BJ337" s="34"/>
      <c r="BK337" s="148"/>
      <c r="BL337" s="34"/>
      <c r="BM337" s="32" t="str">
        <f t="shared" si="191"/>
        <v/>
      </c>
      <c r="BN337" s="34"/>
      <c r="BO337" s="32" t="str">
        <f t="shared" si="192"/>
        <v/>
      </c>
      <c r="BP337" s="34"/>
      <c r="BQ337" s="32" t="str">
        <f t="shared" si="193"/>
        <v/>
      </c>
      <c r="BR337" s="34"/>
      <c r="BS337" s="36" t="str">
        <f t="shared" si="194"/>
        <v/>
      </c>
      <c r="BT337" s="36" t="str">
        <f t="shared" si="195"/>
        <v/>
      </c>
      <c r="BU337" s="36" t="str">
        <f t="shared" si="196"/>
        <v/>
      </c>
      <c r="BV337" s="55"/>
      <c r="BW337" s="36" t="str">
        <f t="shared" si="197"/>
        <v/>
      </c>
      <c r="BX337" s="36" t="str">
        <f t="shared" si="198"/>
        <v/>
      </c>
      <c r="BY337" s="31"/>
      <c r="BZ337" s="38"/>
      <c r="CB337" s="120" t="e">
        <f t="shared" ca="1" si="167"/>
        <v>#VALUE!</v>
      </c>
      <c r="CC337" s="120" t="e">
        <f t="shared" ca="1" si="168"/>
        <v>#VALUE!</v>
      </c>
    </row>
    <row r="338" spans="1:81" s="10" customFormat="1" ht="25.15" customHeight="1" x14ac:dyDescent="0.2">
      <c r="A338" s="52" t="str">
        <f t="shared" si="199"/>
        <v/>
      </c>
      <c r="B338" s="157" t="e">
        <f t="shared" ca="1" si="169"/>
        <v>#VALUE!</v>
      </c>
      <c r="C338" s="157" t="e">
        <f t="shared" ca="1" si="170"/>
        <v>#VALUE!</v>
      </c>
      <c r="D338" s="29"/>
      <c r="E338" s="155" t="str">
        <f ca="1">IFERROR(INDIRECT(ADDRESS(MATCH(D338,CatModules!C:C,0),2,1,1,"CatModules")),"")</f>
        <v/>
      </c>
      <c r="F338" s="96"/>
      <c r="G338" s="156" t="str">
        <f ca="1">IFERROR(INDIRECT(ADDRESS(MATCH(CONCATENATE(E338,"-",F338),CatInt!K:K,0),3,1,1,"CatInt")),"")</f>
        <v/>
      </c>
      <c r="H338" s="45" t="str">
        <f>IF(F338="","",VLOOKUP(F338,#REF!,2,FALSE))</f>
        <v/>
      </c>
      <c r="I338" s="29"/>
      <c r="J338" s="155" t="e">
        <f t="shared" si="171"/>
        <v>#VALUE!</v>
      </c>
      <c r="K338" s="155" t="e">
        <f t="shared" si="172"/>
        <v>#VALUE!</v>
      </c>
      <c r="L338" s="153"/>
      <c r="M338" s="126"/>
      <c r="N338" s="151" t="e">
        <f ca="1">VLOOKUP(M338,CatProd!B:G,6,FALSE)</f>
        <v>#N/A</v>
      </c>
      <c r="O338" s="127"/>
      <c r="P338" s="175" t="e">
        <f ca="1">VLOOKUP(CONCATENATE(N338,"-",O338),CatProdSpec!H:I,2,FALSE)</f>
        <v>#N/A</v>
      </c>
      <c r="Q338" s="30"/>
      <c r="R338" s="149" t="str">
        <f>IFERROR(VLOOKUP(Q338,Setup!D$16:E$25,2,FALSE),"")</f>
        <v/>
      </c>
      <c r="S338" s="51" t="str">
        <f ca="1">IFERROR(IF(OR(I338="",VLOOKUP(I338,CatCostInp!$E$2:$K$88,7,FALSE)=0),"",VLOOKUP(I338,CatCostInp!$E$2:$K$88,7,FALSE)),"")</f>
        <v/>
      </c>
      <c r="T338" s="4" t="e">
        <f>VLOOKUP(U338,#REF!,2,FALSE)</f>
        <v>#REF!</v>
      </c>
      <c r="U338" s="30"/>
      <c r="V338" s="1" t="str">
        <f ca="1">IF(U338=Setup!$C$10,"Grant",IF(Pharmaceuticals!U338=Setup!$C$11,"Local",IF(Pharmaceuticals!U338=Setup!$C$12,"Other","")))</f>
        <v/>
      </c>
      <c r="W338" s="34"/>
      <c r="X338" s="148"/>
      <c r="Y338" s="34"/>
      <c r="Z338" s="36" t="str">
        <f t="shared" si="173"/>
        <v/>
      </c>
      <c r="AA338" s="34"/>
      <c r="AB338" s="32" t="str">
        <f t="shared" si="174"/>
        <v/>
      </c>
      <c r="AC338" s="34"/>
      <c r="AD338" s="32" t="str">
        <f t="shared" si="175"/>
        <v/>
      </c>
      <c r="AE338" s="34"/>
      <c r="AF338" s="36" t="str">
        <f t="shared" si="176"/>
        <v/>
      </c>
      <c r="AG338" s="36" t="str">
        <f t="shared" si="177"/>
        <v/>
      </c>
      <c r="AH338" s="36" t="str">
        <f t="shared" si="178"/>
        <v/>
      </c>
      <c r="AI338" s="55"/>
      <c r="AJ338" s="37"/>
      <c r="AK338" s="148"/>
      <c r="AL338" s="34"/>
      <c r="AM338" s="32" t="str">
        <f t="shared" si="179"/>
        <v/>
      </c>
      <c r="AN338" s="34"/>
      <c r="AO338" s="32" t="str">
        <f t="shared" si="180"/>
        <v/>
      </c>
      <c r="AP338" s="35"/>
      <c r="AQ338" s="32" t="str">
        <f t="shared" si="181"/>
        <v/>
      </c>
      <c r="AR338" s="34"/>
      <c r="AS338" s="36" t="str">
        <f t="shared" si="182"/>
        <v/>
      </c>
      <c r="AT338" s="36" t="str">
        <f t="shared" si="183"/>
        <v/>
      </c>
      <c r="AU338" s="36" t="str">
        <f t="shared" si="184"/>
        <v/>
      </c>
      <c r="AV338" s="55"/>
      <c r="AW338" s="34"/>
      <c r="AX338" s="148"/>
      <c r="AY338" s="34"/>
      <c r="AZ338" s="32" t="str">
        <f t="shared" si="185"/>
        <v/>
      </c>
      <c r="BA338" s="34"/>
      <c r="BB338" s="32" t="str">
        <f t="shared" si="186"/>
        <v/>
      </c>
      <c r="BC338" s="34"/>
      <c r="BD338" s="32" t="str">
        <f t="shared" si="187"/>
        <v/>
      </c>
      <c r="BE338" s="34"/>
      <c r="BF338" s="36" t="str">
        <f t="shared" si="188"/>
        <v/>
      </c>
      <c r="BG338" s="36" t="str">
        <f t="shared" si="189"/>
        <v/>
      </c>
      <c r="BH338" s="36" t="str">
        <f t="shared" si="190"/>
        <v/>
      </c>
      <c r="BI338" s="55"/>
      <c r="BJ338" s="34"/>
      <c r="BK338" s="148"/>
      <c r="BL338" s="34"/>
      <c r="BM338" s="32" t="str">
        <f t="shared" si="191"/>
        <v/>
      </c>
      <c r="BN338" s="34"/>
      <c r="BO338" s="32" t="str">
        <f t="shared" si="192"/>
        <v/>
      </c>
      <c r="BP338" s="34"/>
      <c r="BQ338" s="32" t="str">
        <f t="shared" si="193"/>
        <v/>
      </c>
      <c r="BR338" s="34"/>
      <c r="BS338" s="36" t="str">
        <f t="shared" si="194"/>
        <v/>
      </c>
      <c r="BT338" s="36" t="str">
        <f t="shared" si="195"/>
        <v/>
      </c>
      <c r="BU338" s="36" t="str">
        <f t="shared" si="196"/>
        <v/>
      </c>
      <c r="BV338" s="55"/>
      <c r="BW338" s="36" t="str">
        <f t="shared" si="197"/>
        <v/>
      </c>
      <c r="BX338" s="36" t="str">
        <f t="shared" si="198"/>
        <v/>
      </c>
      <c r="BY338" s="31"/>
      <c r="BZ338" s="38"/>
      <c r="CB338" s="120" t="e">
        <f t="shared" ca="1" si="167"/>
        <v>#VALUE!</v>
      </c>
      <c r="CC338" s="120" t="e">
        <f t="shared" ca="1" si="168"/>
        <v>#VALUE!</v>
      </c>
    </row>
    <row r="339" spans="1:81" s="10" customFormat="1" ht="25.15" customHeight="1" x14ac:dyDescent="0.2">
      <c r="A339" s="52" t="str">
        <f t="shared" si="199"/>
        <v/>
      </c>
      <c r="B339" s="157" t="e">
        <f t="shared" ca="1" si="169"/>
        <v>#VALUE!</v>
      </c>
      <c r="C339" s="157" t="e">
        <f t="shared" ca="1" si="170"/>
        <v>#VALUE!</v>
      </c>
      <c r="D339" s="29"/>
      <c r="E339" s="155" t="str">
        <f ca="1">IFERROR(INDIRECT(ADDRESS(MATCH(D339,CatModules!C:C,0),2,1,1,"CatModules")),"")</f>
        <v/>
      </c>
      <c r="F339" s="96"/>
      <c r="G339" s="156" t="str">
        <f ca="1">IFERROR(INDIRECT(ADDRESS(MATCH(CONCATENATE(E339,"-",F339),CatInt!K:K,0),3,1,1,"CatInt")),"")</f>
        <v/>
      </c>
      <c r="H339" s="45" t="str">
        <f>IF(F339="","",VLOOKUP(F339,#REF!,2,FALSE))</f>
        <v/>
      </c>
      <c r="I339" s="29"/>
      <c r="J339" s="155" t="e">
        <f t="shared" si="171"/>
        <v>#VALUE!</v>
      </c>
      <c r="K339" s="155" t="e">
        <f t="shared" si="172"/>
        <v>#VALUE!</v>
      </c>
      <c r="L339" s="153"/>
      <c r="M339" s="126"/>
      <c r="N339" s="151" t="e">
        <f ca="1">VLOOKUP(M339,CatProd!B:G,6,FALSE)</f>
        <v>#N/A</v>
      </c>
      <c r="O339" s="127"/>
      <c r="P339" s="175" t="e">
        <f ca="1">VLOOKUP(CONCATENATE(N339,"-",O339),CatProdSpec!H:I,2,FALSE)</f>
        <v>#N/A</v>
      </c>
      <c r="Q339" s="30"/>
      <c r="R339" s="149" t="str">
        <f>IFERROR(VLOOKUP(Q339,Setup!D$16:E$25,2,FALSE),"")</f>
        <v/>
      </c>
      <c r="S339" s="51" t="str">
        <f ca="1">IFERROR(IF(OR(I339="",VLOOKUP(I339,CatCostInp!$E$2:$K$88,7,FALSE)=0),"",VLOOKUP(I339,CatCostInp!$E$2:$K$88,7,FALSE)),"")</f>
        <v/>
      </c>
      <c r="T339" s="4" t="e">
        <f>VLOOKUP(U339,#REF!,2,FALSE)</f>
        <v>#REF!</v>
      </c>
      <c r="U339" s="30"/>
      <c r="V339" s="1" t="str">
        <f ca="1">IF(U339=Setup!$C$10,"Grant",IF(Pharmaceuticals!U339=Setup!$C$11,"Local",IF(Pharmaceuticals!U339=Setup!$C$12,"Other","")))</f>
        <v/>
      </c>
      <c r="W339" s="34"/>
      <c r="X339" s="148"/>
      <c r="Y339" s="34"/>
      <c r="Z339" s="36" t="str">
        <f t="shared" si="173"/>
        <v/>
      </c>
      <c r="AA339" s="34"/>
      <c r="AB339" s="32" t="str">
        <f t="shared" si="174"/>
        <v/>
      </c>
      <c r="AC339" s="34"/>
      <c r="AD339" s="32" t="str">
        <f t="shared" si="175"/>
        <v/>
      </c>
      <c r="AE339" s="34"/>
      <c r="AF339" s="36" t="str">
        <f t="shared" si="176"/>
        <v/>
      </c>
      <c r="AG339" s="36" t="str">
        <f t="shared" si="177"/>
        <v/>
      </c>
      <c r="AH339" s="36" t="str">
        <f t="shared" si="178"/>
        <v/>
      </c>
      <c r="AI339" s="55"/>
      <c r="AJ339" s="37"/>
      <c r="AK339" s="148"/>
      <c r="AL339" s="34"/>
      <c r="AM339" s="32" t="str">
        <f t="shared" si="179"/>
        <v/>
      </c>
      <c r="AN339" s="34"/>
      <c r="AO339" s="32" t="str">
        <f t="shared" si="180"/>
        <v/>
      </c>
      <c r="AP339" s="35"/>
      <c r="AQ339" s="32" t="str">
        <f t="shared" si="181"/>
        <v/>
      </c>
      <c r="AR339" s="34"/>
      <c r="AS339" s="36" t="str">
        <f t="shared" si="182"/>
        <v/>
      </c>
      <c r="AT339" s="36" t="str">
        <f t="shared" si="183"/>
        <v/>
      </c>
      <c r="AU339" s="36" t="str">
        <f t="shared" si="184"/>
        <v/>
      </c>
      <c r="AV339" s="55"/>
      <c r="AW339" s="34"/>
      <c r="AX339" s="148"/>
      <c r="AY339" s="34"/>
      <c r="AZ339" s="32" t="str">
        <f t="shared" si="185"/>
        <v/>
      </c>
      <c r="BA339" s="34"/>
      <c r="BB339" s="32" t="str">
        <f t="shared" si="186"/>
        <v/>
      </c>
      <c r="BC339" s="34"/>
      <c r="BD339" s="32" t="str">
        <f t="shared" si="187"/>
        <v/>
      </c>
      <c r="BE339" s="34"/>
      <c r="BF339" s="36" t="str">
        <f t="shared" si="188"/>
        <v/>
      </c>
      <c r="BG339" s="36" t="str">
        <f t="shared" si="189"/>
        <v/>
      </c>
      <c r="BH339" s="36" t="str">
        <f t="shared" si="190"/>
        <v/>
      </c>
      <c r="BI339" s="55"/>
      <c r="BJ339" s="34"/>
      <c r="BK339" s="148"/>
      <c r="BL339" s="34"/>
      <c r="BM339" s="32" t="str">
        <f t="shared" si="191"/>
        <v/>
      </c>
      <c r="BN339" s="34"/>
      <c r="BO339" s="32" t="str">
        <f t="shared" si="192"/>
        <v/>
      </c>
      <c r="BP339" s="34"/>
      <c r="BQ339" s="32" t="str">
        <f t="shared" si="193"/>
        <v/>
      </c>
      <c r="BR339" s="34"/>
      <c r="BS339" s="36" t="str">
        <f t="shared" si="194"/>
        <v/>
      </c>
      <c r="BT339" s="36" t="str">
        <f t="shared" si="195"/>
        <v/>
      </c>
      <c r="BU339" s="36" t="str">
        <f t="shared" si="196"/>
        <v/>
      </c>
      <c r="BV339" s="55"/>
      <c r="BW339" s="36" t="str">
        <f t="shared" si="197"/>
        <v/>
      </c>
      <c r="BX339" s="36" t="str">
        <f t="shared" si="198"/>
        <v/>
      </c>
      <c r="BY339" s="31"/>
      <c r="BZ339" s="38"/>
      <c r="CB339" s="120" t="e">
        <f t="shared" ca="1" si="167"/>
        <v>#VALUE!</v>
      </c>
      <c r="CC339" s="120" t="e">
        <f t="shared" ca="1" si="168"/>
        <v>#VALUE!</v>
      </c>
    </row>
    <row r="340" spans="1:81" s="10" customFormat="1" ht="25.15" customHeight="1" x14ac:dyDescent="0.2">
      <c r="A340" s="52" t="str">
        <f t="shared" si="199"/>
        <v/>
      </c>
      <c r="B340" s="157" t="e">
        <f t="shared" ca="1" si="169"/>
        <v>#VALUE!</v>
      </c>
      <c r="C340" s="157" t="e">
        <f t="shared" ca="1" si="170"/>
        <v>#VALUE!</v>
      </c>
      <c r="D340" s="29"/>
      <c r="E340" s="155" t="str">
        <f ca="1">IFERROR(INDIRECT(ADDRESS(MATCH(D340,CatModules!C:C,0),2,1,1,"CatModules")),"")</f>
        <v/>
      </c>
      <c r="F340" s="96"/>
      <c r="G340" s="156" t="str">
        <f ca="1">IFERROR(INDIRECT(ADDRESS(MATCH(CONCATENATE(E340,"-",F340),CatInt!K:K,0),3,1,1,"CatInt")),"")</f>
        <v/>
      </c>
      <c r="H340" s="45" t="str">
        <f>IF(F340="","",VLOOKUP(F340,#REF!,2,FALSE))</f>
        <v/>
      </c>
      <c r="I340" s="29"/>
      <c r="J340" s="155" t="e">
        <f t="shared" si="171"/>
        <v>#VALUE!</v>
      </c>
      <c r="K340" s="155" t="e">
        <f t="shared" si="172"/>
        <v>#VALUE!</v>
      </c>
      <c r="L340" s="153"/>
      <c r="M340" s="126"/>
      <c r="N340" s="151" t="e">
        <f ca="1">VLOOKUP(M340,CatProd!B:G,6,FALSE)</f>
        <v>#N/A</v>
      </c>
      <c r="O340" s="127"/>
      <c r="P340" s="175" t="e">
        <f ca="1">VLOOKUP(CONCATENATE(N340,"-",O340),CatProdSpec!H:I,2,FALSE)</f>
        <v>#N/A</v>
      </c>
      <c r="Q340" s="30"/>
      <c r="R340" s="149" t="str">
        <f>IFERROR(VLOOKUP(Q340,Setup!D$16:E$25,2,FALSE),"")</f>
        <v/>
      </c>
      <c r="S340" s="51" t="str">
        <f ca="1">IFERROR(IF(OR(I340="",VLOOKUP(I340,CatCostInp!$E$2:$K$88,7,FALSE)=0),"",VLOOKUP(I340,CatCostInp!$E$2:$K$88,7,FALSE)),"")</f>
        <v/>
      </c>
      <c r="T340" s="4" t="e">
        <f>VLOOKUP(U340,#REF!,2,FALSE)</f>
        <v>#REF!</v>
      </c>
      <c r="U340" s="30"/>
      <c r="V340" s="1" t="str">
        <f ca="1">IF(U340=Setup!$C$10,"Grant",IF(Pharmaceuticals!U340=Setup!$C$11,"Local",IF(Pharmaceuticals!U340=Setup!$C$12,"Other","")))</f>
        <v/>
      </c>
      <c r="W340" s="34"/>
      <c r="X340" s="148"/>
      <c r="Y340" s="34"/>
      <c r="Z340" s="36" t="str">
        <f t="shared" si="173"/>
        <v/>
      </c>
      <c r="AA340" s="34"/>
      <c r="AB340" s="32" t="str">
        <f t="shared" si="174"/>
        <v/>
      </c>
      <c r="AC340" s="34"/>
      <c r="AD340" s="32" t="str">
        <f t="shared" si="175"/>
        <v/>
      </c>
      <c r="AE340" s="34"/>
      <c r="AF340" s="36" t="str">
        <f t="shared" si="176"/>
        <v/>
      </c>
      <c r="AG340" s="36" t="str">
        <f t="shared" si="177"/>
        <v/>
      </c>
      <c r="AH340" s="36" t="str">
        <f t="shared" si="178"/>
        <v/>
      </c>
      <c r="AI340" s="55"/>
      <c r="AJ340" s="37"/>
      <c r="AK340" s="148"/>
      <c r="AL340" s="34"/>
      <c r="AM340" s="32" t="str">
        <f t="shared" si="179"/>
        <v/>
      </c>
      <c r="AN340" s="34"/>
      <c r="AO340" s="32" t="str">
        <f t="shared" si="180"/>
        <v/>
      </c>
      <c r="AP340" s="35"/>
      <c r="AQ340" s="32" t="str">
        <f t="shared" si="181"/>
        <v/>
      </c>
      <c r="AR340" s="34"/>
      <c r="AS340" s="36" t="str">
        <f t="shared" si="182"/>
        <v/>
      </c>
      <c r="AT340" s="36" t="str">
        <f t="shared" si="183"/>
        <v/>
      </c>
      <c r="AU340" s="36" t="str">
        <f t="shared" si="184"/>
        <v/>
      </c>
      <c r="AV340" s="55"/>
      <c r="AW340" s="34"/>
      <c r="AX340" s="148"/>
      <c r="AY340" s="34"/>
      <c r="AZ340" s="32" t="str">
        <f t="shared" si="185"/>
        <v/>
      </c>
      <c r="BA340" s="34"/>
      <c r="BB340" s="32" t="str">
        <f t="shared" si="186"/>
        <v/>
      </c>
      <c r="BC340" s="34"/>
      <c r="BD340" s="32" t="str">
        <f t="shared" si="187"/>
        <v/>
      </c>
      <c r="BE340" s="34"/>
      <c r="BF340" s="36" t="str">
        <f t="shared" si="188"/>
        <v/>
      </c>
      <c r="BG340" s="36" t="str">
        <f t="shared" si="189"/>
        <v/>
      </c>
      <c r="BH340" s="36" t="str">
        <f t="shared" si="190"/>
        <v/>
      </c>
      <c r="BI340" s="55"/>
      <c r="BJ340" s="34"/>
      <c r="BK340" s="148"/>
      <c r="BL340" s="34"/>
      <c r="BM340" s="32" t="str">
        <f t="shared" si="191"/>
        <v/>
      </c>
      <c r="BN340" s="34"/>
      <c r="BO340" s="32" t="str">
        <f t="shared" si="192"/>
        <v/>
      </c>
      <c r="BP340" s="34"/>
      <c r="BQ340" s="32" t="str">
        <f t="shared" si="193"/>
        <v/>
      </c>
      <c r="BR340" s="34"/>
      <c r="BS340" s="36" t="str">
        <f t="shared" si="194"/>
        <v/>
      </c>
      <c r="BT340" s="36" t="str">
        <f t="shared" si="195"/>
        <v/>
      </c>
      <c r="BU340" s="36" t="str">
        <f t="shared" si="196"/>
        <v/>
      </c>
      <c r="BV340" s="55"/>
      <c r="BW340" s="36" t="str">
        <f t="shared" si="197"/>
        <v/>
      </c>
      <c r="BX340" s="36" t="str">
        <f t="shared" si="198"/>
        <v/>
      </c>
      <c r="BY340" s="31"/>
      <c r="BZ340" s="38"/>
      <c r="CB340" s="120" t="e">
        <f t="shared" ca="1" si="167"/>
        <v>#VALUE!</v>
      </c>
      <c r="CC340" s="120" t="e">
        <f t="shared" ca="1" si="168"/>
        <v>#VALUE!</v>
      </c>
    </row>
    <row r="341" spans="1:81" s="10" customFormat="1" ht="25.15" customHeight="1" x14ac:dyDescent="0.2">
      <c r="A341" s="52" t="str">
        <f t="shared" si="199"/>
        <v/>
      </c>
      <c r="B341" s="157" t="e">
        <f t="shared" ca="1" si="169"/>
        <v>#VALUE!</v>
      </c>
      <c r="C341" s="157" t="e">
        <f t="shared" ca="1" si="170"/>
        <v>#VALUE!</v>
      </c>
      <c r="D341" s="29"/>
      <c r="E341" s="155" t="str">
        <f ca="1">IFERROR(INDIRECT(ADDRESS(MATCH(D341,CatModules!C:C,0),2,1,1,"CatModules")),"")</f>
        <v/>
      </c>
      <c r="F341" s="96"/>
      <c r="G341" s="156" t="str">
        <f ca="1">IFERROR(INDIRECT(ADDRESS(MATCH(CONCATENATE(E341,"-",F341),CatInt!K:K,0),3,1,1,"CatInt")),"")</f>
        <v/>
      </c>
      <c r="H341" s="45" t="str">
        <f>IF(F341="","",VLOOKUP(F341,#REF!,2,FALSE))</f>
        <v/>
      </c>
      <c r="I341" s="29"/>
      <c r="J341" s="155" t="e">
        <f t="shared" si="171"/>
        <v>#VALUE!</v>
      </c>
      <c r="K341" s="155" t="e">
        <f t="shared" si="172"/>
        <v>#VALUE!</v>
      </c>
      <c r="L341" s="153"/>
      <c r="M341" s="126"/>
      <c r="N341" s="151" t="e">
        <f ca="1">VLOOKUP(M341,CatProd!B:G,6,FALSE)</f>
        <v>#N/A</v>
      </c>
      <c r="O341" s="127"/>
      <c r="P341" s="175" t="e">
        <f ca="1">VLOOKUP(CONCATENATE(N341,"-",O341),CatProdSpec!H:I,2,FALSE)</f>
        <v>#N/A</v>
      </c>
      <c r="Q341" s="30"/>
      <c r="R341" s="149" t="str">
        <f>IFERROR(VLOOKUP(Q341,Setup!D$16:E$25,2,FALSE),"")</f>
        <v/>
      </c>
      <c r="S341" s="51" t="str">
        <f ca="1">IFERROR(IF(OR(I341="",VLOOKUP(I341,CatCostInp!$E$2:$K$88,7,FALSE)=0),"",VLOOKUP(I341,CatCostInp!$E$2:$K$88,7,FALSE)),"")</f>
        <v/>
      </c>
      <c r="T341" s="4" t="e">
        <f>VLOOKUP(U341,#REF!,2,FALSE)</f>
        <v>#REF!</v>
      </c>
      <c r="U341" s="30"/>
      <c r="V341" s="1" t="str">
        <f ca="1">IF(U341=Setup!$C$10,"Grant",IF(Pharmaceuticals!U341=Setup!$C$11,"Local",IF(Pharmaceuticals!U341=Setup!$C$12,"Other","")))</f>
        <v/>
      </c>
      <c r="W341" s="34"/>
      <c r="X341" s="148"/>
      <c r="Y341" s="34"/>
      <c r="Z341" s="36" t="str">
        <f t="shared" si="173"/>
        <v/>
      </c>
      <c r="AA341" s="34"/>
      <c r="AB341" s="32" t="str">
        <f t="shared" si="174"/>
        <v/>
      </c>
      <c r="AC341" s="34"/>
      <c r="AD341" s="32" t="str">
        <f t="shared" si="175"/>
        <v/>
      </c>
      <c r="AE341" s="34"/>
      <c r="AF341" s="36" t="str">
        <f t="shared" si="176"/>
        <v/>
      </c>
      <c r="AG341" s="36" t="str">
        <f t="shared" si="177"/>
        <v/>
      </c>
      <c r="AH341" s="36" t="str">
        <f t="shared" si="178"/>
        <v/>
      </c>
      <c r="AI341" s="55"/>
      <c r="AJ341" s="37"/>
      <c r="AK341" s="148"/>
      <c r="AL341" s="34"/>
      <c r="AM341" s="32" t="str">
        <f t="shared" si="179"/>
        <v/>
      </c>
      <c r="AN341" s="34"/>
      <c r="AO341" s="32" t="str">
        <f t="shared" si="180"/>
        <v/>
      </c>
      <c r="AP341" s="35"/>
      <c r="AQ341" s="32" t="str">
        <f t="shared" si="181"/>
        <v/>
      </c>
      <c r="AR341" s="34"/>
      <c r="AS341" s="36" t="str">
        <f t="shared" si="182"/>
        <v/>
      </c>
      <c r="AT341" s="36" t="str">
        <f t="shared" si="183"/>
        <v/>
      </c>
      <c r="AU341" s="36" t="str">
        <f t="shared" si="184"/>
        <v/>
      </c>
      <c r="AV341" s="55"/>
      <c r="AW341" s="34"/>
      <c r="AX341" s="148"/>
      <c r="AY341" s="34"/>
      <c r="AZ341" s="32" t="str">
        <f t="shared" si="185"/>
        <v/>
      </c>
      <c r="BA341" s="34"/>
      <c r="BB341" s="32" t="str">
        <f t="shared" si="186"/>
        <v/>
      </c>
      <c r="BC341" s="34"/>
      <c r="BD341" s="32" t="str">
        <f t="shared" si="187"/>
        <v/>
      </c>
      <c r="BE341" s="34"/>
      <c r="BF341" s="36" t="str">
        <f t="shared" si="188"/>
        <v/>
      </c>
      <c r="BG341" s="36" t="str">
        <f t="shared" si="189"/>
        <v/>
      </c>
      <c r="BH341" s="36" t="str">
        <f t="shared" si="190"/>
        <v/>
      </c>
      <c r="BI341" s="55"/>
      <c r="BJ341" s="34"/>
      <c r="BK341" s="148"/>
      <c r="BL341" s="34"/>
      <c r="BM341" s="32" t="str">
        <f t="shared" si="191"/>
        <v/>
      </c>
      <c r="BN341" s="34"/>
      <c r="BO341" s="32" t="str">
        <f t="shared" si="192"/>
        <v/>
      </c>
      <c r="BP341" s="34"/>
      <c r="BQ341" s="32" t="str">
        <f t="shared" si="193"/>
        <v/>
      </c>
      <c r="BR341" s="34"/>
      <c r="BS341" s="36" t="str">
        <f t="shared" si="194"/>
        <v/>
      </c>
      <c r="BT341" s="36" t="str">
        <f t="shared" si="195"/>
        <v/>
      </c>
      <c r="BU341" s="36" t="str">
        <f t="shared" si="196"/>
        <v/>
      </c>
      <c r="BV341" s="55"/>
      <c r="BW341" s="36" t="str">
        <f t="shared" si="197"/>
        <v/>
      </c>
      <c r="BX341" s="36" t="str">
        <f t="shared" si="198"/>
        <v/>
      </c>
      <c r="BY341" s="31"/>
      <c r="BZ341" s="38"/>
      <c r="CB341" s="120" t="e">
        <f t="shared" ca="1" si="167"/>
        <v>#VALUE!</v>
      </c>
      <c r="CC341" s="120" t="e">
        <f t="shared" ca="1" si="168"/>
        <v>#VALUE!</v>
      </c>
    </row>
    <row r="342" spans="1:81" s="10" customFormat="1" ht="25.15" customHeight="1" x14ac:dyDescent="0.2">
      <c r="A342" s="52" t="str">
        <f t="shared" si="199"/>
        <v/>
      </c>
      <c r="B342" s="157" t="e">
        <f t="shared" ca="1" si="169"/>
        <v>#VALUE!</v>
      </c>
      <c r="C342" s="157" t="e">
        <f t="shared" ca="1" si="170"/>
        <v>#VALUE!</v>
      </c>
      <c r="D342" s="29"/>
      <c r="E342" s="155" t="str">
        <f ca="1">IFERROR(INDIRECT(ADDRESS(MATCH(D342,CatModules!C:C,0),2,1,1,"CatModules")),"")</f>
        <v/>
      </c>
      <c r="F342" s="96"/>
      <c r="G342" s="156" t="str">
        <f ca="1">IFERROR(INDIRECT(ADDRESS(MATCH(CONCATENATE(E342,"-",F342),CatInt!K:K,0),3,1,1,"CatInt")),"")</f>
        <v/>
      </c>
      <c r="H342" s="45" t="str">
        <f>IF(F342="","",VLOOKUP(F342,#REF!,2,FALSE))</f>
        <v/>
      </c>
      <c r="I342" s="29"/>
      <c r="J342" s="155" t="e">
        <f t="shared" si="171"/>
        <v>#VALUE!</v>
      </c>
      <c r="K342" s="155" t="e">
        <f t="shared" si="172"/>
        <v>#VALUE!</v>
      </c>
      <c r="L342" s="153"/>
      <c r="M342" s="126"/>
      <c r="N342" s="151" t="e">
        <f ca="1">VLOOKUP(M342,CatProd!B:G,6,FALSE)</f>
        <v>#N/A</v>
      </c>
      <c r="O342" s="127"/>
      <c r="P342" s="175" t="e">
        <f ca="1">VLOOKUP(CONCATENATE(N342,"-",O342),CatProdSpec!H:I,2,FALSE)</f>
        <v>#N/A</v>
      </c>
      <c r="Q342" s="30"/>
      <c r="R342" s="149" t="str">
        <f>IFERROR(VLOOKUP(Q342,Setup!D$16:E$25,2,FALSE),"")</f>
        <v/>
      </c>
      <c r="S342" s="51" t="str">
        <f ca="1">IFERROR(IF(OR(I342="",VLOOKUP(I342,CatCostInp!$E$2:$K$88,7,FALSE)=0),"",VLOOKUP(I342,CatCostInp!$E$2:$K$88,7,FALSE)),"")</f>
        <v/>
      </c>
      <c r="T342" s="4" t="e">
        <f>VLOOKUP(U342,#REF!,2,FALSE)</f>
        <v>#REF!</v>
      </c>
      <c r="U342" s="30"/>
      <c r="V342" s="1" t="str">
        <f ca="1">IF(U342=Setup!$C$10,"Grant",IF(Pharmaceuticals!U342=Setup!$C$11,"Local",IF(Pharmaceuticals!U342=Setup!$C$12,"Other","")))</f>
        <v/>
      </c>
      <c r="W342" s="34"/>
      <c r="X342" s="148"/>
      <c r="Y342" s="34"/>
      <c r="Z342" s="36" t="str">
        <f t="shared" si="173"/>
        <v/>
      </c>
      <c r="AA342" s="34"/>
      <c r="AB342" s="32" t="str">
        <f t="shared" si="174"/>
        <v/>
      </c>
      <c r="AC342" s="34"/>
      <c r="AD342" s="32" t="str">
        <f t="shared" si="175"/>
        <v/>
      </c>
      <c r="AE342" s="34"/>
      <c r="AF342" s="36" t="str">
        <f t="shared" si="176"/>
        <v/>
      </c>
      <c r="AG342" s="36" t="str">
        <f t="shared" si="177"/>
        <v/>
      </c>
      <c r="AH342" s="36" t="str">
        <f t="shared" si="178"/>
        <v/>
      </c>
      <c r="AI342" s="55"/>
      <c r="AJ342" s="37"/>
      <c r="AK342" s="148"/>
      <c r="AL342" s="34"/>
      <c r="AM342" s="32" t="str">
        <f t="shared" si="179"/>
        <v/>
      </c>
      <c r="AN342" s="34"/>
      <c r="AO342" s="32" t="str">
        <f t="shared" si="180"/>
        <v/>
      </c>
      <c r="AP342" s="35"/>
      <c r="AQ342" s="32" t="str">
        <f t="shared" si="181"/>
        <v/>
      </c>
      <c r="AR342" s="34"/>
      <c r="AS342" s="36" t="str">
        <f t="shared" si="182"/>
        <v/>
      </c>
      <c r="AT342" s="36" t="str">
        <f t="shared" si="183"/>
        <v/>
      </c>
      <c r="AU342" s="36" t="str">
        <f t="shared" si="184"/>
        <v/>
      </c>
      <c r="AV342" s="55"/>
      <c r="AW342" s="34"/>
      <c r="AX342" s="148"/>
      <c r="AY342" s="34"/>
      <c r="AZ342" s="32" t="str">
        <f t="shared" si="185"/>
        <v/>
      </c>
      <c r="BA342" s="34"/>
      <c r="BB342" s="32" t="str">
        <f t="shared" si="186"/>
        <v/>
      </c>
      <c r="BC342" s="34"/>
      <c r="BD342" s="32" t="str">
        <f t="shared" si="187"/>
        <v/>
      </c>
      <c r="BE342" s="34"/>
      <c r="BF342" s="36" t="str">
        <f t="shared" si="188"/>
        <v/>
      </c>
      <c r="BG342" s="36" t="str">
        <f t="shared" si="189"/>
        <v/>
      </c>
      <c r="BH342" s="36" t="str">
        <f t="shared" si="190"/>
        <v/>
      </c>
      <c r="BI342" s="55"/>
      <c r="BJ342" s="34"/>
      <c r="BK342" s="148"/>
      <c r="BL342" s="34"/>
      <c r="BM342" s="32" t="str">
        <f t="shared" si="191"/>
        <v/>
      </c>
      <c r="BN342" s="34"/>
      <c r="BO342" s="32" t="str">
        <f t="shared" si="192"/>
        <v/>
      </c>
      <c r="BP342" s="34"/>
      <c r="BQ342" s="32" t="str">
        <f t="shared" si="193"/>
        <v/>
      </c>
      <c r="BR342" s="34"/>
      <c r="BS342" s="36" t="str">
        <f t="shared" si="194"/>
        <v/>
      </c>
      <c r="BT342" s="36" t="str">
        <f t="shared" si="195"/>
        <v/>
      </c>
      <c r="BU342" s="36" t="str">
        <f t="shared" si="196"/>
        <v/>
      </c>
      <c r="BV342" s="55"/>
      <c r="BW342" s="36" t="str">
        <f t="shared" si="197"/>
        <v/>
      </c>
      <c r="BX342" s="36" t="str">
        <f t="shared" si="198"/>
        <v/>
      </c>
      <c r="BY342" s="31"/>
      <c r="BZ342" s="38"/>
      <c r="CB342" s="120" t="e">
        <f t="shared" ca="1" si="167"/>
        <v>#VALUE!</v>
      </c>
      <c r="CC342" s="120" t="e">
        <f t="shared" ca="1" si="168"/>
        <v>#VALUE!</v>
      </c>
    </row>
    <row r="343" spans="1:81" s="10" customFormat="1" ht="25.15" customHeight="1" x14ac:dyDescent="0.2">
      <c r="A343" s="52" t="str">
        <f t="shared" si="199"/>
        <v/>
      </c>
      <c r="B343" s="157" t="e">
        <f t="shared" ca="1" si="169"/>
        <v>#VALUE!</v>
      </c>
      <c r="C343" s="157" t="e">
        <f t="shared" ca="1" si="170"/>
        <v>#VALUE!</v>
      </c>
      <c r="D343" s="29"/>
      <c r="E343" s="155" t="str">
        <f ca="1">IFERROR(INDIRECT(ADDRESS(MATCH(D343,CatModules!C:C,0),2,1,1,"CatModules")),"")</f>
        <v/>
      </c>
      <c r="F343" s="96"/>
      <c r="G343" s="156" t="str">
        <f ca="1">IFERROR(INDIRECT(ADDRESS(MATCH(CONCATENATE(E343,"-",F343),CatInt!K:K,0),3,1,1,"CatInt")),"")</f>
        <v/>
      </c>
      <c r="H343" s="45" t="str">
        <f>IF(F343="","",VLOOKUP(F343,#REF!,2,FALSE))</f>
        <v/>
      </c>
      <c r="I343" s="29"/>
      <c r="J343" s="155" t="e">
        <f t="shared" si="171"/>
        <v>#VALUE!</v>
      </c>
      <c r="K343" s="155" t="e">
        <f t="shared" si="172"/>
        <v>#VALUE!</v>
      </c>
      <c r="L343" s="153"/>
      <c r="M343" s="126"/>
      <c r="N343" s="151" t="e">
        <f ca="1">VLOOKUP(M343,CatProd!B:G,6,FALSE)</f>
        <v>#N/A</v>
      </c>
      <c r="O343" s="127"/>
      <c r="P343" s="175" t="e">
        <f ca="1">VLOOKUP(CONCATENATE(N343,"-",O343),CatProdSpec!H:I,2,FALSE)</f>
        <v>#N/A</v>
      </c>
      <c r="Q343" s="30"/>
      <c r="R343" s="149" t="str">
        <f>IFERROR(VLOOKUP(Q343,Setup!D$16:E$25,2,FALSE),"")</f>
        <v/>
      </c>
      <c r="S343" s="51" t="str">
        <f ca="1">IFERROR(IF(OR(I343="",VLOOKUP(I343,CatCostInp!$E$2:$K$88,7,FALSE)=0),"",VLOOKUP(I343,CatCostInp!$E$2:$K$88,7,FALSE)),"")</f>
        <v/>
      </c>
      <c r="T343" s="4" t="e">
        <f>VLOOKUP(U343,#REF!,2,FALSE)</f>
        <v>#REF!</v>
      </c>
      <c r="U343" s="30"/>
      <c r="V343" s="1" t="str">
        <f ca="1">IF(U343=Setup!$C$10,"Grant",IF(Pharmaceuticals!U343=Setup!$C$11,"Local",IF(Pharmaceuticals!U343=Setup!$C$12,"Other","")))</f>
        <v/>
      </c>
      <c r="W343" s="34"/>
      <c r="X343" s="148"/>
      <c r="Y343" s="34"/>
      <c r="Z343" s="36" t="str">
        <f t="shared" si="173"/>
        <v/>
      </c>
      <c r="AA343" s="34"/>
      <c r="AB343" s="32" t="str">
        <f t="shared" si="174"/>
        <v/>
      </c>
      <c r="AC343" s="34"/>
      <c r="AD343" s="32" t="str">
        <f t="shared" si="175"/>
        <v/>
      </c>
      <c r="AE343" s="34"/>
      <c r="AF343" s="36" t="str">
        <f t="shared" si="176"/>
        <v/>
      </c>
      <c r="AG343" s="36" t="str">
        <f t="shared" si="177"/>
        <v/>
      </c>
      <c r="AH343" s="36" t="str">
        <f t="shared" si="178"/>
        <v/>
      </c>
      <c r="AI343" s="55"/>
      <c r="AJ343" s="37"/>
      <c r="AK343" s="148"/>
      <c r="AL343" s="34"/>
      <c r="AM343" s="32" t="str">
        <f t="shared" si="179"/>
        <v/>
      </c>
      <c r="AN343" s="34"/>
      <c r="AO343" s="32" t="str">
        <f t="shared" si="180"/>
        <v/>
      </c>
      <c r="AP343" s="35"/>
      <c r="AQ343" s="32" t="str">
        <f t="shared" si="181"/>
        <v/>
      </c>
      <c r="AR343" s="34"/>
      <c r="AS343" s="36" t="str">
        <f t="shared" si="182"/>
        <v/>
      </c>
      <c r="AT343" s="36" t="str">
        <f t="shared" si="183"/>
        <v/>
      </c>
      <c r="AU343" s="36" t="str">
        <f t="shared" si="184"/>
        <v/>
      </c>
      <c r="AV343" s="55"/>
      <c r="AW343" s="34"/>
      <c r="AX343" s="148"/>
      <c r="AY343" s="34"/>
      <c r="AZ343" s="32" t="str">
        <f t="shared" si="185"/>
        <v/>
      </c>
      <c r="BA343" s="34"/>
      <c r="BB343" s="32" t="str">
        <f t="shared" si="186"/>
        <v/>
      </c>
      <c r="BC343" s="34"/>
      <c r="BD343" s="32" t="str">
        <f t="shared" si="187"/>
        <v/>
      </c>
      <c r="BE343" s="34"/>
      <c r="BF343" s="36" t="str">
        <f t="shared" si="188"/>
        <v/>
      </c>
      <c r="BG343" s="36" t="str">
        <f t="shared" si="189"/>
        <v/>
      </c>
      <c r="BH343" s="36" t="str">
        <f t="shared" si="190"/>
        <v/>
      </c>
      <c r="BI343" s="55"/>
      <c r="BJ343" s="34"/>
      <c r="BK343" s="148"/>
      <c r="BL343" s="34"/>
      <c r="BM343" s="32" t="str">
        <f t="shared" si="191"/>
        <v/>
      </c>
      <c r="BN343" s="34"/>
      <c r="BO343" s="32" t="str">
        <f t="shared" si="192"/>
        <v/>
      </c>
      <c r="BP343" s="34"/>
      <c r="BQ343" s="32" t="str">
        <f t="shared" si="193"/>
        <v/>
      </c>
      <c r="BR343" s="34"/>
      <c r="BS343" s="36" t="str">
        <f t="shared" si="194"/>
        <v/>
      </c>
      <c r="BT343" s="36" t="str">
        <f t="shared" si="195"/>
        <v/>
      </c>
      <c r="BU343" s="36" t="str">
        <f t="shared" si="196"/>
        <v/>
      </c>
      <c r="BV343" s="55"/>
      <c r="BW343" s="36" t="str">
        <f t="shared" si="197"/>
        <v/>
      </c>
      <c r="BX343" s="36" t="str">
        <f t="shared" si="198"/>
        <v/>
      </c>
      <c r="BY343" s="31"/>
      <c r="BZ343" s="38"/>
      <c r="CB343" s="120" t="e">
        <f t="shared" ca="1" si="167"/>
        <v>#VALUE!</v>
      </c>
      <c r="CC343" s="120" t="e">
        <f t="shared" ca="1" si="168"/>
        <v>#VALUE!</v>
      </c>
    </row>
    <row r="344" spans="1:81" s="10" customFormat="1" ht="25.15" customHeight="1" x14ac:dyDescent="0.2">
      <c r="A344" s="52" t="str">
        <f t="shared" si="199"/>
        <v/>
      </c>
      <c r="B344" s="157" t="e">
        <f t="shared" ca="1" si="169"/>
        <v>#VALUE!</v>
      </c>
      <c r="C344" s="157" t="e">
        <f t="shared" ca="1" si="170"/>
        <v>#VALUE!</v>
      </c>
      <c r="D344" s="29"/>
      <c r="E344" s="155" t="str">
        <f ca="1">IFERROR(INDIRECT(ADDRESS(MATCH(D344,CatModules!C:C,0),2,1,1,"CatModules")),"")</f>
        <v/>
      </c>
      <c r="F344" s="96"/>
      <c r="G344" s="156" t="str">
        <f ca="1">IFERROR(INDIRECT(ADDRESS(MATCH(CONCATENATE(E344,"-",F344),CatInt!K:K,0),3,1,1,"CatInt")),"")</f>
        <v/>
      </c>
      <c r="H344" s="45" t="str">
        <f>IF(F344="","",VLOOKUP(F344,#REF!,2,FALSE))</f>
        <v/>
      </c>
      <c r="I344" s="29"/>
      <c r="J344" s="155" t="e">
        <f t="shared" si="171"/>
        <v>#VALUE!</v>
      </c>
      <c r="K344" s="155" t="e">
        <f t="shared" si="172"/>
        <v>#VALUE!</v>
      </c>
      <c r="L344" s="153"/>
      <c r="M344" s="126"/>
      <c r="N344" s="151" t="e">
        <f ca="1">VLOOKUP(M344,CatProd!B:G,6,FALSE)</f>
        <v>#N/A</v>
      </c>
      <c r="O344" s="127"/>
      <c r="P344" s="175" t="e">
        <f ca="1">VLOOKUP(CONCATENATE(N344,"-",O344),CatProdSpec!H:I,2,FALSE)</f>
        <v>#N/A</v>
      </c>
      <c r="Q344" s="30"/>
      <c r="R344" s="149" t="str">
        <f>IFERROR(VLOOKUP(Q344,Setup!D$16:E$25,2,FALSE),"")</f>
        <v/>
      </c>
      <c r="S344" s="51" t="str">
        <f ca="1">IFERROR(IF(OR(I344="",VLOOKUP(I344,CatCostInp!$E$2:$K$88,7,FALSE)=0),"",VLOOKUP(I344,CatCostInp!$E$2:$K$88,7,FALSE)),"")</f>
        <v/>
      </c>
      <c r="T344" s="4" t="e">
        <f>VLOOKUP(U344,#REF!,2,FALSE)</f>
        <v>#REF!</v>
      </c>
      <c r="U344" s="30"/>
      <c r="V344" s="1" t="str">
        <f ca="1">IF(U344=Setup!$C$10,"Grant",IF(Pharmaceuticals!U344=Setup!$C$11,"Local",IF(Pharmaceuticals!U344=Setup!$C$12,"Other","")))</f>
        <v/>
      </c>
      <c r="W344" s="34"/>
      <c r="X344" s="148"/>
      <c r="Y344" s="34"/>
      <c r="Z344" s="36" t="str">
        <f t="shared" si="173"/>
        <v/>
      </c>
      <c r="AA344" s="34"/>
      <c r="AB344" s="32" t="str">
        <f t="shared" si="174"/>
        <v/>
      </c>
      <c r="AC344" s="34"/>
      <c r="AD344" s="32" t="str">
        <f t="shared" si="175"/>
        <v/>
      </c>
      <c r="AE344" s="34"/>
      <c r="AF344" s="36" t="str">
        <f t="shared" si="176"/>
        <v/>
      </c>
      <c r="AG344" s="36" t="str">
        <f t="shared" si="177"/>
        <v/>
      </c>
      <c r="AH344" s="36" t="str">
        <f t="shared" si="178"/>
        <v/>
      </c>
      <c r="AI344" s="55"/>
      <c r="AJ344" s="37"/>
      <c r="AK344" s="148"/>
      <c r="AL344" s="34"/>
      <c r="AM344" s="32" t="str">
        <f t="shared" si="179"/>
        <v/>
      </c>
      <c r="AN344" s="34"/>
      <c r="AO344" s="32" t="str">
        <f t="shared" si="180"/>
        <v/>
      </c>
      <c r="AP344" s="35"/>
      <c r="AQ344" s="32" t="str">
        <f t="shared" si="181"/>
        <v/>
      </c>
      <c r="AR344" s="34"/>
      <c r="AS344" s="36" t="str">
        <f t="shared" si="182"/>
        <v/>
      </c>
      <c r="AT344" s="36" t="str">
        <f t="shared" si="183"/>
        <v/>
      </c>
      <c r="AU344" s="36" t="str">
        <f t="shared" si="184"/>
        <v/>
      </c>
      <c r="AV344" s="55"/>
      <c r="AW344" s="34"/>
      <c r="AX344" s="148"/>
      <c r="AY344" s="34"/>
      <c r="AZ344" s="32" t="str">
        <f t="shared" si="185"/>
        <v/>
      </c>
      <c r="BA344" s="34"/>
      <c r="BB344" s="32" t="str">
        <f t="shared" si="186"/>
        <v/>
      </c>
      <c r="BC344" s="34"/>
      <c r="BD344" s="32" t="str">
        <f t="shared" si="187"/>
        <v/>
      </c>
      <c r="BE344" s="34"/>
      <c r="BF344" s="36" t="str">
        <f t="shared" si="188"/>
        <v/>
      </c>
      <c r="BG344" s="36" t="str">
        <f t="shared" si="189"/>
        <v/>
      </c>
      <c r="BH344" s="36" t="str">
        <f t="shared" si="190"/>
        <v/>
      </c>
      <c r="BI344" s="55"/>
      <c r="BJ344" s="34"/>
      <c r="BK344" s="148"/>
      <c r="BL344" s="34"/>
      <c r="BM344" s="32" t="str">
        <f t="shared" si="191"/>
        <v/>
      </c>
      <c r="BN344" s="34"/>
      <c r="BO344" s="32" t="str">
        <f t="shared" si="192"/>
        <v/>
      </c>
      <c r="BP344" s="34"/>
      <c r="BQ344" s="32" t="str">
        <f t="shared" si="193"/>
        <v/>
      </c>
      <c r="BR344" s="34"/>
      <c r="BS344" s="36" t="str">
        <f t="shared" si="194"/>
        <v/>
      </c>
      <c r="BT344" s="36" t="str">
        <f t="shared" si="195"/>
        <v/>
      </c>
      <c r="BU344" s="36" t="str">
        <f t="shared" si="196"/>
        <v/>
      </c>
      <c r="BV344" s="55"/>
      <c r="BW344" s="36" t="str">
        <f t="shared" si="197"/>
        <v/>
      </c>
      <c r="BX344" s="36" t="str">
        <f t="shared" si="198"/>
        <v/>
      </c>
      <c r="BY344" s="31"/>
      <c r="BZ344" s="38"/>
      <c r="CB344" s="120" t="e">
        <f t="shared" ca="1" si="167"/>
        <v>#VALUE!</v>
      </c>
      <c r="CC344" s="120" t="e">
        <f t="shared" ca="1" si="168"/>
        <v>#VALUE!</v>
      </c>
    </row>
    <row r="345" spans="1:81" s="10" customFormat="1" ht="25.15" customHeight="1" x14ac:dyDescent="0.2">
      <c r="A345" s="52" t="str">
        <f t="shared" si="199"/>
        <v/>
      </c>
      <c r="B345" s="157" t="e">
        <f t="shared" ca="1" si="169"/>
        <v>#VALUE!</v>
      </c>
      <c r="C345" s="157" t="e">
        <f t="shared" ca="1" si="170"/>
        <v>#VALUE!</v>
      </c>
      <c r="D345" s="29"/>
      <c r="E345" s="155" t="str">
        <f ca="1">IFERROR(INDIRECT(ADDRESS(MATCH(D345,CatModules!C:C,0),2,1,1,"CatModules")),"")</f>
        <v/>
      </c>
      <c r="F345" s="96"/>
      <c r="G345" s="156" t="str">
        <f ca="1">IFERROR(INDIRECT(ADDRESS(MATCH(CONCATENATE(E345,"-",F345),CatInt!K:K,0),3,1,1,"CatInt")),"")</f>
        <v/>
      </c>
      <c r="H345" s="45" t="str">
        <f>IF(F345="","",VLOOKUP(F345,#REF!,2,FALSE))</f>
        <v/>
      </c>
      <c r="I345" s="29"/>
      <c r="J345" s="155" t="e">
        <f t="shared" si="171"/>
        <v>#VALUE!</v>
      </c>
      <c r="K345" s="155" t="e">
        <f t="shared" si="172"/>
        <v>#VALUE!</v>
      </c>
      <c r="L345" s="153"/>
      <c r="M345" s="126"/>
      <c r="N345" s="151" t="e">
        <f ca="1">VLOOKUP(M345,CatProd!B:G,6,FALSE)</f>
        <v>#N/A</v>
      </c>
      <c r="O345" s="127"/>
      <c r="P345" s="175" t="e">
        <f ca="1">VLOOKUP(CONCATENATE(N345,"-",O345),CatProdSpec!H:I,2,FALSE)</f>
        <v>#N/A</v>
      </c>
      <c r="Q345" s="30"/>
      <c r="R345" s="149" t="str">
        <f>IFERROR(VLOOKUP(Q345,Setup!D$16:E$25,2,FALSE),"")</f>
        <v/>
      </c>
      <c r="S345" s="51" t="str">
        <f ca="1">IFERROR(IF(OR(I345="",VLOOKUP(I345,CatCostInp!$E$2:$K$88,7,FALSE)=0),"",VLOOKUP(I345,CatCostInp!$E$2:$K$88,7,FALSE)),"")</f>
        <v/>
      </c>
      <c r="T345" s="4" t="e">
        <f>VLOOKUP(U345,#REF!,2,FALSE)</f>
        <v>#REF!</v>
      </c>
      <c r="U345" s="30"/>
      <c r="V345" s="1" t="str">
        <f ca="1">IF(U345=Setup!$C$10,"Grant",IF(Pharmaceuticals!U345=Setup!$C$11,"Local",IF(Pharmaceuticals!U345=Setup!$C$12,"Other","")))</f>
        <v/>
      </c>
      <c r="W345" s="34"/>
      <c r="X345" s="148"/>
      <c r="Y345" s="34"/>
      <c r="Z345" s="36" t="str">
        <f t="shared" si="173"/>
        <v/>
      </c>
      <c r="AA345" s="34"/>
      <c r="AB345" s="32" t="str">
        <f t="shared" si="174"/>
        <v/>
      </c>
      <c r="AC345" s="34"/>
      <c r="AD345" s="32" t="str">
        <f t="shared" si="175"/>
        <v/>
      </c>
      <c r="AE345" s="34"/>
      <c r="AF345" s="36" t="str">
        <f t="shared" si="176"/>
        <v/>
      </c>
      <c r="AG345" s="36" t="str">
        <f t="shared" si="177"/>
        <v/>
      </c>
      <c r="AH345" s="36" t="str">
        <f t="shared" si="178"/>
        <v/>
      </c>
      <c r="AI345" s="55"/>
      <c r="AJ345" s="37"/>
      <c r="AK345" s="148"/>
      <c r="AL345" s="34"/>
      <c r="AM345" s="32" t="str">
        <f t="shared" si="179"/>
        <v/>
      </c>
      <c r="AN345" s="34"/>
      <c r="AO345" s="32" t="str">
        <f t="shared" si="180"/>
        <v/>
      </c>
      <c r="AP345" s="35"/>
      <c r="AQ345" s="32" t="str">
        <f t="shared" si="181"/>
        <v/>
      </c>
      <c r="AR345" s="34"/>
      <c r="AS345" s="36" t="str">
        <f t="shared" si="182"/>
        <v/>
      </c>
      <c r="AT345" s="36" t="str">
        <f t="shared" si="183"/>
        <v/>
      </c>
      <c r="AU345" s="36" t="str">
        <f t="shared" si="184"/>
        <v/>
      </c>
      <c r="AV345" s="55"/>
      <c r="AW345" s="34"/>
      <c r="AX345" s="148"/>
      <c r="AY345" s="34"/>
      <c r="AZ345" s="32" t="str">
        <f t="shared" si="185"/>
        <v/>
      </c>
      <c r="BA345" s="34"/>
      <c r="BB345" s="32" t="str">
        <f t="shared" si="186"/>
        <v/>
      </c>
      <c r="BC345" s="34"/>
      <c r="BD345" s="32" t="str">
        <f t="shared" si="187"/>
        <v/>
      </c>
      <c r="BE345" s="34"/>
      <c r="BF345" s="36" t="str">
        <f t="shared" si="188"/>
        <v/>
      </c>
      <c r="BG345" s="36" t="str">
        <f t="shared" si="189"/>
        <v/>
      </c>
      <c r="BH345" s="36" t="str">
        <f t="shared" si="190"/>
        <v/>
      </c>
      <c r="BI345" s="55"/>
      <c r="BJ345" s="34"/>
      <c r="BK345" s="148"/>
      <c r="BL345" s="34"/>
      <c r="BM345" s="32" t="str">
        <f t="shared" si="191"/>
        <v/>
      </c>
      <c r="BN345" s="34"/>
      <c r="BO345" s="32" t="str">
        <f t="shared" si="192"/>
        <v/>
      </c>
      <c r="BP345" s="34"/>
      <c r="BQ345" s="32" t="str">
        <f t="shared" si="193"/>
        <v/>
      </c>
      <c r="BR345" s="34"/>
      <c r="BS345" s="36" t="str">
        <f t="shared" si="194"/>
        <v/>
      </c>
      <c r="BT345" s="36" t="str">
        <f t="shared" si="195"/>
        <v/>
      </c>
      <c r="BU345" s="36" t="str">
        <f t="shared" si="196"/>
        <v/>
      </c>
      <c r="BV345" s="55"/>
      <c r="BW345" s="36" t="str">
        <f t="shared" si="197"/>
        <v/>
      </c>
      <c r="BX345" s="36" t="str">
        <f t="shared" si="198"/>
        <v/>
      </c>
      <c r="BY345" s="31"/>
      <c r="BZ345" s="38"/>
      <c r="CB345" s="120" t="e">
        <f t="shared" ca="1" si="167"/>
        <v>#VALUE!</v>
      </c>
      <c r="CC345" s="120" t="e">
        <f t="shared" ca="1" si="168"/>
        <v>#VALUE!</v>
      </c>
    </row>
    <row r="346" spans="1:81" s="10" customFormat="1" ht="25.15" customHeight="1" x14ac:dyDescent="0.2">
      <c r="A346" s="52" t="str">
        <f t="shared" si="199"/>
        <v/>
      </c>
      <c r="B346" s="157" t="e">
        <f t="shared" ca="1" si="169"/>
        <v>#VALUE!</v>
      </c>
      <c r="C346" s="157" t="e">
        <f t="shared" ca="1" si="170"/>
        <v>#VALUE!</v>
      </c>
      <c r="D346" s="29"/>
      <c r="E346" s="155" t="str">
        <f ca="1">IFERROR(INDIRECT(ADDRESS(MATCH(D346,CatModules!C:C,0),2,1,1,"CatModules")),"")</f>
        <v/>
      </c>
      <c r="F346" s="96"/>
      <c r="G346" s="156" t="str">
        <f ca="1">IFERROR(INDIRECT(ADDRESS(MATCH(CONCATENATE(E346,"-",F346),CatInt!K:K,0),3,1,1,"CatInt")),"")</f>
        <v/>
      </c>
      <c r="H346" s="45" t="str">
        <f>IF(F346="","",VLOOKUP(F346,#REF!,2,FALSE))</f>
        <v/>
      </c>
      <c r="I346" s="29"/>
      <c r="J346" s="155" t="e">
        <f t="shared" si="171"/>
        <v>#VALUE!</v>
      </c>
      <c r="K346" s="155" t="e">
        <f t="shared" si="172"/>
        <v>#VALUE!</v>
      </c>
      <c r="L346" s="153"/>
      <c r="M346" s="126"/>
      <c r="N346" s="151" t="e">
        <f ca="1">VLOOKUP(M346,CatProd!B:G,6,FALSE)</f>
        <v>#N/A</v>
      </c>
      <c r="O346" s="127"/>
      <c r="P346" s="175" t="e">
        <f ca="1">VLOOKUP(CONCATENATE(N346,"-",O346),CatProdSpec!H:I,2,FALSE)</f>
        <v>#N/A</v>
      </c>
      <c r="Q346" s="30"/>
      <c r="R346" s="149" t="str">
        <f>IFERROR(VLOOKUP(Q346,Setup!D$16:E$25,2,FALSE),"")</f>
        <v/>
      </c>
      <c r="S346" s="51" t="str">
        <f ca="1">IFERROR(IF(OR(I346="",VLOOKUP(I346,CatCostInp!$E$2:$K$88,7,FALSE)=0),"",VLOOKUP(I346,CatCostInp!$E$2:$K$88,7,FALSE)),"")</f>
        <v/>
      </c>
      <c r="T346" s="4" t="e">
        <f>VLOOKUP(U346,#REF!,2,FALSE)</f>
        <v>#REF!</v>
      </c>
      <c r="U346" s="30"/>
      <c r="V346" s="1" t="str">
        <f ca="1">IF(U346=Setup!$C$10,"Grant",IF(Pharmaceuticals!U346=Setup!$C$11,"Local",IF(Pharmaceuticals!U346=Setup!$C$12,"Other","")))</f>
        <v/>
      </c>
      <c r="W346" s="34"/>
      <c r="X346" s="148"/>
      <c r="Y346" s="34"/>
      <c r="Z346" s="36" t="str">
        <f t="shared" si="173"/>
        <v/>
      </c>
      <c r="AA346" s="34"/>
      <c r="AB346" s="32" t="str">
        <f t="shared" si="174"/>
        <v/>
      </c>
      <c r="AC346" s="34"/>
      <c r="AD346" s="32" t="str">
        <f t="shared" si="175"/>
        <v/>
      </c>
      <c r="AE346" s="34"/>
      <c r="AF346" s="36" t="str">
        <f t="shared" si="176"/>
        <v/>
      </c>
      <c r="AG346" s="36" t="str">
        <f t="shared" si="177"/>
        <v/>
      </c>
      <c r="AH346" s="36" t="str">
        <f t="shared" si="178"/>
        <v/>
      </c>
      <c r="AI346" s="55"/>
      <c r="AJ346" s="37"/>
      <c r="AK346" s="148"/>
      <c r="AL346" s="34"/>
      <c r="AM346" s="32" t="str">
        <f t="shared" si="179"/>
        <v/>
      </c>
      <c r="AN346" s="34"/>
      <c r="AO346" s="32" t="str">
        <f t="shared" si="180"/>
        <v/>
      </c>
      <c r="AP346" s="35"/>
      <c r="AQ346" s="32" t="str">
        <f t="shared" si="181"/>
        <v/>
      </c>
      <c r="AR346" s="34"/>
      <c r="AS346" s="36" t="str">
        <f t="shared" si="182"/>
        <v/>
      </c>
      <c r="AT346" s="36" t="str">
        <f t="shared" si="183"/>
        <v/>
      </c>
      <c r="AU346" s="36" t="str">
        <f t="shared" si="184"/>
        <v/>
      </c>
      <c r="AV346" s="55"/>
      <c r="AW346" s="34"/>
      <c r="AX346" s="148"/>
      <c r="AY346" s="34"/>
      <c r="AZ346" s="32" t="str">
        <f t="shared" si="185"/>
        <v/>
      </c>
      <c r="BA346" s="34"/>
      <c r="BB346" s="32" t="str">
        <f t="shared" si="186"/>
        <v/>
      </c>
      <c r="BC346" s="34"/>
      <c r="BD346" s="32" t="str">
        <f t="shared" si="187"/>
        <v/>
      </c>
      <c r="BE346" s="34"/>
      <c r="BF346" s="36" t="str">
        <f t="shared" si="188"/>
        <v/>
      </c>
      <c r="BG346" s="36" t="str">
        <f t="shared" si="189"/>
        <v/>
      </c>
      <c r="BH346" s="36" t="str">
        <f t="shared" si="190"/>
        <v/>
      </c>
      <c r="BI346" s="55"/>
      <c r="BJ346" s="34"/>
      <c r="BK346" s="148"/>
      <c r="BL346" s="34"/>
      <c r="BM346" s="32" t="str">
        <f t="shared" si="191"/>
        <v/>
      </c>
      <c r="BN346" s="34"/>
      <c r="BO346" s="32" t="str">
        <f t="shared" si="192"/>
        <v/>
      </c>
      <c r="BP346" s="34"/>
      <c r="BQ346" s="32" t="str">
        <f t="shared" si="193"/>
        <v/>
      </c>
      <c r="BR346" s="34"/>
      <c r="BS346" s="36" t="str">
        <f t="shared" si="194"/>
        <v/>
      </c>
      <c r="BT346" s="36" t="str">
        <f t="shared" si="195"/>
        <v/>
      </c>
      <c r="BU346" s="36" t="str">
        <f t="shared" si="196"/>
        <v/>
      </c>
      <c r="BV346" s="55"/>
      <c r="BW346" s="36" t="str">
        <f t="shared" si="197"/>
        <v/>
      </c>
      <c r="BX346" s="36" t="str">
        <f t="shared" si="198"/>
        <v/>
      </c>
      <c r="BY346" s="31"/>
      <c r="BZ346" s="38"/>
      <c r="CB346" s="120" t="e">
        <f t="shared" ca="1" si="167"/>
        <v>#VALUE!</v>
      </c>
      <c r="CC346" s="120" t="e">
        <f t="shared" ca="1" si="168"/>
        <v>#VALUE!</v>
      </c>
    </row>
    <row r="347" spans="1:81" s="10" customFormat="1" ht="25.15" customHeight="1" x14ac:dyDescent="0.2">
      <c r="A347" s="52" t="str">
        <f t="shared" si="199"/>
        <v/>
      </c>
      <c r="B347" s="157" t="e">
        <f t="shared" ca="1" si="169"/>
        <v>#VALUE!</v>
      </c>
      <c r="C347" s="157" t="e">
        <f t="shared" ca="1" si="170"/>
        <v>#VALUE!</v>
      </c>
      <c r="D347" s="29"/>
      <c r="E347" s="155" t="str">
        <f ca="1">IFERROR(INDIRECT(ADDRESS(MATCH(D347,CatModules!C:C,0),2,1,1,"CatModules")),"")</f>
        <v/>
      </c>
      <c r="F347" s="96"/>
      <c r="G347" s="156" t="str">
        <f ca="1">IFERROR(INDIRECT(ADDRESS(MATCH(CONCATENATE(E347,"-",F347),CatInt!K:K,0),3,1,1,"CatInt")),"")</f>
        <v/>
      </c>
      <c r="H347" s="45" t="str">
        <f>IF(F347="","",VLOOKUP(F347,#REF!,2,FALSE))</f>
        <v/>
      </c>
      <c r="I347" s="29"/>
      <c r="J347" s="155" t="e">
        <f t="shared" si="171"/>
        <v>#VALUE!</v>
      </c>
      <c r="K347" s="155" t="e">
        <f t="shared" si="172"/>
        <v>#VALUE!</v>
      </c>
      <c r="L347" s="153"/>
      <c r="M347" s="126"/>
      <c r="N347" s="151" t="e">
        <f ca="1">VLOOKUP(M347,CatProd!B:G,6,FALSE)</f>
        <v>#N/A</v>
      </c>
      <c r="O347" s="127"/>
      <c r="P347" s="175" t="e">
        <f ca="1">VLOOKUP(CONCATENATE(N347,"-",O347),CatProdSpec!H:I,2,FALSE)</f>
        <v>#N/A</v>
      </c>
      <c r="Q347" s="30"/>
      <c r="R347" s="149" t="str">
        <f>IFERROR(VLOOKUP(Q347,Setup!D$16:E$25,2,FALSE),"")</f>
        <v/>
      </c>
      <c r="S347" s="51" t="str">
        <f ca="1">IFERROR(IF(OR(I347="",VLOOKUP(I347,CatCostInp!$E$2:$K$88,7,FALSE)=0),"",VLOOKUP(I347,CatCostInp!$E$2:$K$88,7,FALSE)),"")</f>
        <v/>
      </c>
      <c r="T347" s="4" t="e">
        <f>VLOOKUP(U347,#REF!,2,FALSE)</f>
        <v>#REF!</v>
      </c>
      <c r="U347" s="30"/>
      <c r="V347" s="1" t="str">
        <f ca="1">IF(U347=Setup!$C$10,"Grant",IF(Pharmaceuticals!U347=Setup!$C$11,"Local",IF(Pharmaceuticals!U347=Setup!$C$12,"Other","")))</f>
        <v/>
      </c>
      <c r="W347" s="34"/>
      <c r="X347" s="148"/>
      <c r="Y347" s="34"/>
      <c r="Z347" s="36" t="str">
        <f t="shared" si="173"/>
        <v/>
      </c>
      <c r="AA347" s="34"/>
      <c r="AB347" s="32" t="str">
        <f t="shared" si="174"/>
        <v/>
      </c>
      <c r="AC347" s="34"/>
      <c r="AD347" s="32" t="str">
        <f t="shared" si="175"/>
        <v/>
      </c>
      <c r="AE347" s="34"/>
      <c r="AF347" s="36" t="str">
        <f t="shared" si="176"/>
        <v/>
      </c>
      <c r="AG347" s="36" t="str">
        <f t="shared" si="177"/>
        <v/>
      </c>
      <c r="AH347" s="36" t="str">
        <f t="shared" si="178"/>
        <v/>
      </c>
      <c r="AI347" s="55"/>
      <c r="AJ347" s="37"/>
      <c r="AK347" s="148"/>
      <c r="AL347" s="34"/>
      <c r="AM347" s="32" t="str">
        <f t="shared" si="179"/>
        <v/>
      </c>
      <c r="AN347" s="34"/>
      <c r="AO347" s="32" t="str">
        <f t="shared" si="180"/>
        <v/>
      </c>
      <c r="AP347" s="35"/>
      <c r="AQ347" s="32" t="str">
        <f t="shared" si="181"/>
        <v/>
      </c>
      <c r="AR347" s="34"/>
      <c r="AS347" s="36" t="str">
        <f t="shared" si="182"/>
        <v/>
      </c>
      <c r="AT347" s="36" t="str">
        <f t="shared" si="183"/>
        <v/>
      </c>
      <c r="AU347" s="36" t="str">
        <f t="shared" si="184"/>
        <v/>
      </c>
      <c r="AV347" s="55"/>
      <c r="AW347" s="34"/>
      <c r="AX347" s="148"/>
      <c r="AY347" s="34"/>
      <c r="AZ347" s="32" t="str">
        <f t="shared" si="185"/>
        <v/>
      </c>
      <c r="BA347" s="34"/>
      <c r="BB347" s="32" t="str">
        <f t="shared" si="186"/>
        <v/>
      </c>
      <c r="BC347" s="34"/>
      <c r="BD347" s="32" t="str">
        <f t="shared" si="187"/>
        <v/>
      </c>
      <c r="BE347" s="34"/>
      <c r="BF347" s="36" t="str">
        <f t="shared" si="188"/>
        <v/>
      </c>
      <c r="BG347" s="36" t="str">
        <f t="shared" si="189"/>
        <v/>
      </c>
      <c r="BH347" s="36" t="str">
        <f t="shared" si="190"/>
        <v/>
      </c>
      <c r="BI347" s="55"/>
      <c r="BJ347" s="34"/>
      <c r="BK347" s="148"/>
      <c r="BL347" s="34"/>
      <c r="BM347" s="32" t="str">
        <f t="shared" si="191"/>
        <v/>
      </c>
      <c r="BN347" s="34"/>
      <c r="BO347" s="32" t="str">
        <f t="shared" si="192"/>
        <v/>
      </c>
      <c r="BP347" s="34"/>
      <c r="BQ347" s="32" t="str">
        <f t="shared" si="193"/>
        <v/>
      </c>
      <c r="BR347" s="34"/>
      <c r="BS347" s="36" t="str">
        <f t="shared" si="194"/>
        <v/>
      </c>
      <c r="BT347" s="36" t="str">
        <f t="shared" si="195"/>
        <v/>
      </c>
      <c r="BU347" s="36" t="str">
        <f t="shared" si="196"/>
        <v/>
      </c>
      <c r="BV347" s="55"/>
      <c r="BW347" s="36" t="str">
        <f t="shared" si="197"/>
        <v/>
      </c>
      <c r="BX347" s="36" t="str">
        <f t="shared" si="198"/>
        <v/>
      </c>
      <c r="BY347" s="31"/>
      <c r="BZ347" s="38"/>
      <c r="CB347" s="120" t="e">
        <f t="shared" ca="1" si="167"/>
        <v>#VALUE!</v>
      </c>
      <c r="CC347" s="120" t="e">
        <f t="shared" ca="1" si="168"/>
        <v>#VALUE!</v>
      </c>
    </row>
    <row r="348" spans="1:81" s="10" customFormat="1" ht="25.15" customHeight="1" x14ac:dyDescent="0.2">
      <c r="A348" s="52" t="str">
        <f t="shared" si="199"/>
        <v/>
      </c>
      <c r="B348" s="157" t="e">
        <f t="shared" ca="1" si="169"/>
        <v>#VALUE!</v>
      </c>
      <c r="C348" s="157" t="e">
        <f t="shared" ca="1" si="170"/>
        <v>#VALUE!</v>
      </c>
      <c r="D348" s="29"/>
      <c r="E348" s="155" t="str">
        <f ca="1">IFERROR(INDIRECT(ADDRESS(MATCH(D348,CatModules!C:C,0),2,1,1,"CatModules")),"")</f>
        <v/>
      </c>
      <c r="F348" s="96"/>
      <c r="G348" s="156" t="str">
        <f ca="1">IFERROR(INDIRECT(ADDRESS(MATCH(CONCATENATE(E348,"-",F348),CatInt!K:K,0),3,1,1,"CatInt")),"")</f>
        <v/>
      </c>
      <c r="H348" s="45" t="str">
        <f>IF(F348="","",VLOOKUP(F348,#REF!,2,FALSE))</f>
        <v/>
      </c>
      <c r="I348" s="29"/>
      <c r="J348" s="155" t="e">
        <f t="shared" si="171"/>
        <v>#VALUE!</v>
      </c>
      <c r="K348" s="155" t="e">
        <f t="shared" si="172"/>
        <v>#VALUE!</v>
      </c>
      <c r="L348" s="153"/>
      <c r="M348" s="126"/>
      <c r="N348" s="151" t="e">
        <f ca="1">VLOOKUP(M348,CatProd!B:G,6,FALSE)</f>
        <v>#N/A</v>
      </c>
      <c r="O348" s="127"/>
      <c r="P348" s="175" t="e">
        <f ca="1">VLOOKUP(CONCATENATE(N348,"-",O348),CatProdSpec!H:I,2,FALSE)</f>
        <v>#N/A</v>
      </c>
      <c r="Q348" s="30"/>
      <c r="R348" s="149" t="str">
        <f>IFERROR(VLOOKUP(Q348,Setup!D$16:E$25,2,FALSE),"")</f>
        <v/>
      </c>
      <c r="S348" s="51" t="str">
        <f ca="1">IFERROR(IF(OR(I348="",VLOOKUP(I348,CatCostInp!$E$2:$K$88,7,FALSE)=0),"",VLOOKUP(I348,CatCostInp!$E$2:$K$88,7,FALSE)),"")</f>
        <v/>
      </c>
      <c r="T348" s="4" t="e">
        <f>VLOOKUP(U348,#REF!,2,FALSE)</f>
        <v>#REF!</v>
      </c>
      <c r="U348" s="30"/>
      <c r="V348" s="1" t="str">
        <f ca="1">IF(U348=Setup!$C$10,"Grant",IF(Pharmaceuticals!U348=Setup!$C$11,"Local",IF(Pharmaceuticals!U348=Setup!$C$12,"Other","")))</f>
        <v/>
      </c>
      <c r="W348" s="34"/>
      <c r="X348" s="148"/>
      <c r="Y348" s="34"/>
      <c r="Z348" s="36" t="str">
        <f t="shared" si="173"/>
        <v/>
      </c>
      <c r="AA348" s="34"/>
      <c r="AB348" s="32" t="str">
        <f t="shared" si="174"/>
        <v/>
      </c>
      <c r="AC348" s="34"/>
      <c r="AD348" s="32" t="str">
        <f t="shared" si="175"/>
        <v/>
      </c>
      <c r="AE348" s="34"/>
      <c r="AF348" s="36" t="str">
        <f t="shared" si="176"/>
        <v/>
      </c>
      <c r="AG348" s="36" t="str">
        <f t="shared" si="177"/>
        <v/>
      </c>
      <c r="AH348" s="36" t="str">
        <f t="shared" si="178"/>
        <v/>
      </c>
      <c r="AI348" s="55"/>
      <c r="AJ348" s="37"/>
      <c r="AK348" s="148"/>
      <c r="AL348" s="34"/>
      <c r="AM348" s="32" t="str">
        <f t="shared" si="179"/>
        <v/>
      </c>
      <c r="AN348" s="34"/>
      <c r="AO348" s="32" t="str">
        <f t="shared" si="180"/>
        <v/>
      </c>
      <c r="AP348" s="35"/>
      <c r="AQ348" s="32" t="str">
        <f t="shared" si="181"/>
        <v/>
      </c>
      <c r="AR348" s="34"/>
      <c r="AS348" s="36" t="str">
        <f t="shared" si="182"/>
        <v/>
      </c>
      <c r="AT348" s="36" t="str">
        <f t="shared" si="183"/>
        <v/>
      </c>
      <c r="AU348" s="36" t="str">
        <f t="shared" si="184"/>
        <v/>
      </c>
      <c r="AV348" s="55"/>
      <c r="AW348" s="34"/>
      <c r="AX348" s="148"/>
      <c r="AY348" s="34"/>
      <c r="AZ348" s="32" t="str">
        <f t="shared" si="185"/>
        <v/>
      </c>
      <c r="BA348" s="34"/>
      <c r="BB348" s="32" t="str">
        <f t="shared" si="186"/>
        <v/>
      </c>
      <c r="BC348" s="34"/>
      <c r="BD348" s="32" t="str">
        <f t="shared" si="187"/>
        <v/>
      </c>
      <c r="BE348" s="34"/>
      <c r="BF348" s="36" t="str">
        <f t="shared" si="188"/>
        <v/>
      </c>
      <c r="BG348" s="36" t="str">
        <f t="shared" si="189"/>
        <v/>
      </c>
      <c r="BH348" s="36" t="str">
        <f t="shared" si="190"/>
        <v/>
      </c>
      <c r="BI348" s="55"/>
      <c r="BJ348" s="34"/>
      <c r="BK348" s="148"/>
      <c r="BL348" s="34"/>
      <c r="BM348" s="32" t="str">
        <f t="shared" si="191"/>
        <v/>
      </c>
      <c r="BN348" s="34"/>
      <c r="BO348" s="32" t="str">
        <f t="shared" si="192"/>
        <v/>
      </c>
      <c r="BP348" s="34"/>
      <c r="BQ348" s="32" t="str">
        <f t="shared" si="193"/>
        <v/>
      </c>
      <c r="BR348" s="34"/>
      <c r="BS348" s="36" t="str">
        <f t="shared" si="194"/>
        <v/>
      </c>
      <c r="BT348" s="36" t="str">
        <f t="shared" si="195"/>
        <v/>
      </c>
      <c r="BU348" s="36" t="str">
        <f t="shared" si="196"/>
        <v/>
      </c>
      <c r="BV348" s="55"/>
      <c r="BW348" s="36" t="str">
        <f t="shared" si="197"/>
        <v/>
      </c>
      <c r="BX348" s="36" t="str">
        <f t="shared" si="198"/>
        <v/>
      </c>
      <c r="BY348" s="31"/>
      <c r="BZ348" s="38"/>
      <c r="CB348" s="120" t="e">
        <f t="shared" ca="1" si="167"/>
        <v>#VALUE!</v>
      </c>
      <c r="CC348" s="120" t="e">
        <f t="shared" ca="1" si="168"/>
        <v>#VALUE!</v>
      </c>
    </row>
    <row r="349" spans="1:81" s="10" customFormat="1" ht="25.15" customHeight="1" x14ac:dyDescent="0.2">
      <c r="A349" s="52" t="str">
        <f t="shared" si="199"/>
        <v/>
      </c>
      <c r="B349" s="157" t="e">
        <f t="shared" ca="1" si="169"/>
        <v>#VALUE!</v>
      </c>
      <c r="C349" s="157" t="e">
        <f t="shared" ca="1" si="170"/>
        <v>#VALUE!</v>
      </c>
      <c r="D349" s="29"/>
      <c r="E349" s="155" t="str">
        <f ca="1">IFERROR(INDIRECT(ADDRESS(MATCH(D349,CatModules!C:C,0),2,1,1,"CatModules")),"")</f>
        <v/>
      </c>
      <c r="F349" s="96"/>
      <c r="G349" s="156" t="str">
        <f ca="1">IFERROR(INDIRECT(ADDRESS(MATCH(CONCATENATE(E349,"-",F349),CatInt!K:K,0),3,1,1,"CatInt")),"")</f>
        <v/>
      </c>
      <c r="H349" s="45" t="str">
        <f>IF(F349="","",VLOOKUP(F349,#REF!,2,FALSE))</f>
        <v/>
      </c>
      <c r="I349" s="29"/>
      <c r="J349" s="155" t="e">
        <f t="shared" si="171"/>
        <v>#VALUE!</v>
      </c>
      <c r="K349" s="155" t="e">
        <f t="shared" si="172"/>
        <v>#VALUE!</v>
      </c>
      <c r="L349" s="153"/>
      <c r="M349" s="126"/>
      <c r="N349" s="151" t="e">
        <f ca="1">VLOOKUP(M349,CatProd!B:G,6,FALSE)</f>
        <v>#N/A</v>
      </c>
      <c r="O349" s="127"/>
      <c r="P349" s="175" t="e">
        <f ca="1">VLOOKUP(CONCATENATE(N349,"-",O349),CatProdSpec!H:I,2,FALSE)</f>
        <v>#N/A</v>
      </c>
      <c r="Q349" s="30"/>
      <c r="R349" s="149" t="str">
        <f>IFERROR(VLOOKUP(Q349,Setup!D$16:E$25,2,FALSE),"")</f>
        <v/>
      </c>
      <c r="S349" s="51" t="str">
        <f ca="1">IFERROR(IF(OR(I349="",VLOOKUP(I349,CatCostInp!$E$2:$K$88,7,FALSE)=0),"",VLOOKUP(I349,CatCostInp!$E$2:$K$88,7,FALSE)),"")</f>
        <v/>
      </c>
      <c r="T349" s="4" t="e">
        <f>VLOOKUP(U349,#REF!,2,FALSE)</f>
        <v>#REF!</v>
      </c>
      <c r="U349" s="30"/>
      <c r="V349" s="1" t="str">
        <f ca="1">IF(U349=Setup!$C$10,"Grant",IF(Pharmaceuticals!U349=Setup!$C$11,"Local",IF(Pharmaceuticals!U349=Setup!$C$12,"Other","")))</f>
        <v/>
      </c>
      <c r="W349" s="34"/>
      <c r="X349" s="148"/>
      <c r="Y349" s="34"/>
      <c r="Z349" s="36" t="str">
        <f t="shared" si="173"/>
        <v/>
      </c>
      <c r="AA349" s="34"/>
      <c r="AB349" s="32" t="str">
        <f t="shared" si="174"/>
        <v/>
      </c>
      <c r="AC349" s="34"/>
      <c r="AD349" s="32" t="str">
        <f t="shared" si="175"/>
        <v/>
      </c>
      <c r="AE349" s="34"/>
      <c r="AF349" s="36" t="str">
        <f t="shared" si="176"/>
        <v/>
      </c>
      <c r="AG349" s="36" t="str">
        <f t="shared" si="177"/>
        <v/>
      </c>
      <c r="AH349" s="36" t="str">
        <f t="shared" si="178"/>
        <v/>
      </c>
      <c r="AI349" s="55"/>
      <c r="AJ349" s="37"/>
      <c r="AK349" s="148"/>
      <c r="AL349" s="34"/>
      <c r="AM349" s="32" t="str">
        <f t="shared" si="179"/>
        <v/>
      </c>
      <c r="AN349" s="34"/>
      <c r="AO349" s="32" t="str">
        <f t="shared" si="180"/>
        <v/>
      </c>
      <c r="AP349" s="35"/>
      <c r="AQ349" s="32" t="str">
        <f t="shared" si="181"/>
        <v/>
      </c>
      <c r="AR349" s="34"/>
      <c r="AS349" s="36" t="str">
        <f t="shared" si="182"/>
        <v/>
      </c>
      <c r="AT349" s="36" t="str">
        <f t="shared" si="183"/>
        <v/>
      </c>
      <c r="AU349" s="36" t="str">
        <f t="shared" si="184"/>
        <v/>
      </c>
      <c r="AV349" s="55"/>
      <c r="AW349" s="34"/>
      <c r="AX349" s="148"/>
      <c r="AY349" s="34"/>
      <c r="AZ349" s="32" t="str">
        <f t="shared" si="185"/>
        <v/>
      </c>
      <c r="BA349" s="34"/>
      <c r="BB349" s="32" t="str">
        <f t="shared" si="186"/>
        <v/>
      </c>
      <c r="BC349" s="34"/>
      <c r="BD349" s="32" t="str">
        <f t="shared" si="187"/>
        <v/>
      </c>
      <c r="BE349" s="34"/>
      <c r="BF349" s="36" t="str">
        <f t="shared" si="188"/>
        <v/>
      </c>
      <c r="BG349" s="36" t="str">
        <f t="shared" si="189"/>
        <v/>
      </c>
      <c r="BH349" s="36" t="str">
        <f t="shared" si="190"/>
        <v/>
      </c>
      <c r="BI349" s="55"/>
      <c r="BJ349" s="34"/>
      <c r="BK349" s="148"/>
      <c r="BL349" s="34"/>
      <c r="BM349" s="32" t="str">
        <f t="shared" si="191"/>
        <v/>
      </c>
      <c r="BN349" s="34"/>
      <c r="BO349" s="32" t="str">
        <f t="shared" si="192"/>
        <v/>
      </c>
      <c r="BP349" s="34"/>
      <c r="BQ349" s="32" t="str">
        <f t="shared" si="193"/>
        <v/>
      </c>
      <c r="BR349" s="34"/>
      <c r="BS349" s="36" t="str">
        <f t="shared" si="194"/>
        <v/>
      </c>
      <c r="BT349" s="36" t="str">
        <f t="shared" si="195"/>
        <v/>
      </c>
      <c r="BU349" s="36" t="str">
        <f t="shared" si="196"/>
        <v/>
      </c>
      <c r="BV349" s="55"/>
      <c r="BW349" s="36" t="str">
        <f t="shared" si="197"/>
        <v/>
      </c>
      <c r="BX349" s="36" t="str">
        <f t="shared" si="198"/>
        <v/>
      </c>
      <c r="BY349" s="31"/>
      <c r="BZ349" s="38"/>
      <c r="CB349" s="120" t="e">
        <f t="shared" ca="1" si="167"/>
        <v>#VALUE!</v>
      </c>
      <c r="CC349" s="120" t="e">
        <f t="shared" ca="1" si="168"/>
        <v>#VALUE!</v>
      </c>
    </row>
    <row r="350" spans="1:81" s="10" customFormat="1" ht="25.15" customHeight="1" x14ac:dyDescent="0.2">
      <c r="A350" s="52" t="str">
        <f t="shared" si="199"/>
        <v/>
      </c>
      <c r="B350" s="157" t="e">
        <f t="shared" ca="1" si="169"/>
        <v>#VALUE!</v>
      </c>
      <c r="C350" s="157" t="e">
        <f t="shared" ca="1" si="170"/>
        <v>#VALUE!</v>
      </c>
      <c r="D350" s="29"/>
      <c r="E350" s="155" t="str">
        <f ca="1">IFERROR(INDIRECT(ADDRESS(MATCH(D350,CatModules!C:C,0),2,1,1,"CatModules")),"")</f>
        <v/>
      </c>
      <c r="F350" s="96"/>
      <c r="G350" s="156" t="str">
        <f ca="1">IFERROR(INDIRECT(ADDRESS(MATCH(CONCATENATE(E350,"-",F350),CatInt!K:K,0),3,1,1,"CatInt")),"")</f>
        <v/>
      </c>
      <c r="H350" s="45" t="str">
        <f>IF(F350="","",VLOOKUP(F350,#REF!,2,FALSE))</f>
        <v/>
      </c>
      <c r="I350" s="29"/>
      <c r="J350" s="155" t="e">
        <f t="shared" si="171"/>
        <v>#VALUE!</v>
      </c>
      <c r="K350" s="155" t="e">
        <f t="shared" si="172"/>
        <v>#VALUE!</v>
      </c>
      <c r="L350" s="153"/>
      <c r="M350" s="126"/>
      <c r="N350" s="151" t="e">
        <f ca="1">VLOOKUP(M350,CatProd!B:G,6,FALSE)</f>
        <v>#N/A</v>
      </c>
      <c r="O350" s="127"/>
      <c r="P350" s="175" t="e">
        <f ca="1">VLOOKUP(CONCATENATE(N350,"-",O350),CatProdSpec!H:I,2,FALSE)</f>
        <v>#N/A</v>
      </c>
      <c r="Q350" s="30"/>
      <c r="R350" s="149" t="str">
        <f>IFERROR(VLOOKUP(Q350,Setup!D$16:E$25,2,FALSE),"")</f>
        <v/>
      </c>
      <c r="S350" s="51" t="str">
        <f ca="1">IFERROR(IF(OR(I350="",VLOOKUP(I350,CatCostInp!$E$2:$K$88,7,FALSE)=0),"",VLOOKUP(I350,CatCostInp!$E$2:$K$88,7,FALSE)),"")</f>
        <v/>
      </c>
      <c r="T350" s="4" t="e">
        <f>VLOOKUP(U350,#REF!,2,FALSE)</f>
        <v>#REF!</v>
      </c>
      <c r="U350" s="30"/>
      <c r="V350" s="1" t="str">
        <f ca="1">IF(U350=Setup!$C$10,"Grant",IF(Pharmaceuticals!U350=Setup!$C$11,"Local",IF(Pharmaceuticals!U350=Setup!$C$12,"Other","")))</f>
        <v/>
      </c>
      <c r="W350" s="34"/>
      <c r="X350" s="148"/>
      <c r="Y350" s="34"/>
      <c r="Z350" s="36" t="str">
        <f t="shared" si="173"/>
        <v/>
      </c>
      <c r="AA350" s="34"/>
      <c r="AB350" s="32" t="str">
        <f t="shared" si="174"/>
        <v/>
      </c>
      <c r="AC350" s="34"/>
      <c r="AD350" s="32" t="str">
        <f t="shared" si="175"/>
        <v/>
      </c>
      <c r="AE350" s="34"/>
      <c r="AF350" s="36" t="str">
        <f t="shared" si="176"/>
        <v/>
      </c>
      <c r="AG350" s="36" t="str">
        <f t="shared" si="177"/>
        <v/>
      </c>
      <c r="AH350" s="36" t="str">
        <f t="shared" si="178"/>
        <v/>
      </c>
      <c r="AI350" s="55"/>
      <c r="AJ350" s="37"/>
      <c r="AK350" s="148"/>
      <c r="AL350" s="34"/>
      <c r="AM350" s="32" t="str">
        <f t="shared" si="179"/>
        <v/>
      </c>
      <c r="AN350" s="34"/>
      <c r="AO350" s="32" t="str">
        <f t="shared" si="180"/>
        <v/>
      </c>
      <c r="AP350" s="35"/>
      <c r="AQ350" s="32" t="str">
        <f t="shared" si="181"/>
        <v/>
      </c>
      <c r="AR350" s="34"/>
      <c r="AS350" s="36" t="str">
        <f t="shared" si="182"/>
        <v/>
      </c>
      <c r="AT350" s="36" t="str">
        <f t="shared" si="183"/>
        <v/>
      </c>
      <c r="AU350" s="36" t="str">
        <f t="shared" si="184"/>
        <v/>
      </c>
      <c r="AV350" s="55"/>
      <c r="AW350" s="34"/>
      <c r="AX350" s="148"/>
      <c r="AY350" s="34"/>
      <c r="AZ350" s="32" t="str">
        <f t="shared" si="185"/>
        <v/>
      </c>
      <c r="BA350" s="34"/>
      <c r="BB350" s="32" t="str">
        <f t="shared" si="186"/>
        <v/>
      </c>
      <c r="BC350" s="34"/>
      <c r="BD350" s="32" t="str">
        <f t="shared" si="187"/>
        <v/>
      </c>
      <c r="BE350" s="34"/>
      <c r="BF350" s="36" t="str">
        <f t="shared" si="188"/>
        <v/>
      </c>
      <c r="BG350" s="36" t="str">
        <f t="shared" si="189"/>
        <v/>
      </c>
      <c r="BH350" s="36" t="str">
        <f t="shared" si="190"/>
        <v/>
      </c>
      <c r="BI350" s="55"/>
      <c r="BJ350" s="34"/>
      <c r="BK350" s="148"/>
      <c r="BL350" s="34"/>
      <c r="BM350" s="32" t="str">
        <f t="shared" si="191"/>
        <v/>
      </c>
      <c r="BN350" s="34"/>
      <c r="BO350" s="32" t="str">
        <f t="shared" si="192"/>
        <v/>
      </c>
      <c r="BP350" s="34"/>
      <c r="BQ350" s="32" t="str">
        <f t="shared" si="193"/>
        <v/>
      </c>
      <c r="BR350" s="34"/>
      <c r="BS350" s="36" t="str">
        <f t="shared" si="194"/>
        <v/>
      </c>
      <c r="BT350" s="36" t="str">
        <f t="shared" si="195"/>
        <v/>
      </c>
      <c r="BU350" s="36" t="str">
        <f t="shared" si="196"/>
        <v/>
      </c>
      <c r="BV350" s="55"/>
      <c r="BW350" s="36" t="str">
        <f t="shared" si="197"/>
        <v/>
      </c>
      <c r="BX350" s="36" t="str">
        <f t="shared" si="198"/>
        <v/>
      </c>
      <c r="BY350" s="31"/>
      <c r="BZ350" s="38"/>
      <c r="CB350" s="120" t="e">
        <f t="shared" ca="1" si="167"/>
        <v>#VALUE!</v>
      </c>
      <c r="CC350" s="120" t="e">
        <f t="shared" ca="1" si="168"/>
        <v>#VALUE!</v>
      </c>
    </row>
    <row r="351" spans="1:81" s="10" customFormat="1" ht="25.15" customHeight="1" x14ac:dyDescent="0.2">
      <c r="A351" s="52" t="str">
        <f t="shared" si="199"/>
        <v/>
      </c>
      <c r="B351" s="157" t="e">
        <f t="shared" ca="1" si="169"/>
        <v>#VALUE!</v>
      </c>
      <c r="C351" s="157" t="e">
        <f t="shared" ca="1" si="170"/>
        <v>#VALUE!</v>
      </c>
      <c r="D351" s="29"/>
      <c r="E351" s="155" t="str">
        <f ca="1">IFERROR(INDIRECT(ADDRESS(MATCH(D351,CatModules!C:C,0),2,1,1,"CatModules")),"")</f>
        <v/>
      </c>
      <c r="F351" s="96"/>
      <c r="G351" s="156" t="str">
        <f ca="1">IFERROR(INDIRECT(ADDRESS(MATCH(CONCATENATE(E351,"-",F351),CatInt!K:K,0),3,1,1,"CatInt")),"")</f>
        <v/>
      </c>
      <c r="H351" s="45" t="str">
        <f>IF(F351="","",VLOOKUP(F351,#REF!,2,FALSE))</f>
        <v/>
      </c>
      <c r="I351" s="29"/>
      <c r="J351" s="155" t="e">
        <f t="shared" si="171"/>
        <v>#VALUE!</v>
      </c>
      <c r="K351" s="155" t="e">
        <f t="shared" si="172"/>
        <v>#VALUE!</v>
      </c>
      <c r="L351" s="153"/>
      <c r="M351" s="126"/>
      <c r="N351" s="151" t="e">
        <f ca="1">VLOOKUP(M351,CatProd!B:G,6,FALSE)</f>
        <v>#N/A</v>
      </c>
      <c r="O351" s="127"/>
      <c r="P351" s="175" t="e">
        <f ca="1">VLOOKUP(CONCATENATE(N351,"-",O351),CatProdSpec!H:I,2,FALSE)</f>
        <v>#N/A</v>
      </c>
      <c r="Q351" s="30"/>
      <c r="R351" s="149" t="str">
        <f>IFERROR(VLOOKUP(Q351,Setup!D$16:E$25,2,FALSE),"")</f>
        <v/>
      </c>
      <c r="S351" s="51" t="str">
        <f ca="1">IFERROR(IF(OR(I351="",VLOOKUP(I351,CatCostInp!$E$2:$K$88,7,FALSE)=0),"",VLOOKUP(I351,CatCostInp!$E$2:$K$88,7,FALSE)),"")</f>
        <v/>
      </c>
      <c r="T351" s="4" t="e">
        <f>VLOOKUP(U351,#REF!,2,FALSE)</f>
        <v>#REF!</v>
      </c>
      <c r="U351" s="30"/>
      <c r="V351" s="1" t="str">
        <f ca="1">IF(U351=Setup!$C$10,"Grant",IF(Pharmaceuticals!U351=Setup!$C$11,"Local",IF(Pharmaceuticals!U351=Setup!$C$12,"Other","")))</f>
        <v/>
      </c>
      <c r="W351" s="34"/>
      <c r="X351" s="148"/>
      <c r="Y351" s="34"/>
      <c r="Z351" s="36" t="str">
        <f t="shared" si="173"/>
        <v/>
      </c>
      <c r="AA351" s="34"/>
      <c r="AB351" s="32" t="str">
        <f t="shared" si="174"/>
        <v/>
      </c>
      <c r="AC351" s="34"/>
      <c r="AD351" s="32" t="str">
        <f t="shared" si="175"/>
        <v/>
      </c>
      <c r="AE351" s="34"/>
      <c r="AF351" s="36" t="str">
        <f t="shared" si="176"/>
        <v/>
      </c>
      <c r="AG351" s="36" t="str">
        <f t="shared" si="177"/>
        <v/>
      </c>
      <c r="AH351" s="36" t="str">
        <f t="shared" si="178"/>
        <v/>
      </c>
      <c r="AI351" s="55"/>
      <c r="AJ351" s="37"/>
      <c r="AK351" s="148"/>
      <c r="AL351" s="34"/>
      <c r="AM351" s="32" t="str">
        <f t="shared" si="179"/>
        <v/>
      </c>
      <c r="AN351" s="34"/>
      <c r="AO351" s="32" t="str">
        <f t="shared" si="180"/>
        <v/>
      </c>
      <c r="AP351" s="35"/>
      <c r="AQ351" s="32" t="str">
        <f t="shared" si="181"/>
        <v/>
      </c>
      <c r="AR351" s="34"/>
      <c r="AS351" s="36" t="str">
        <f t="shared" si="182"/>
        <v/>
      </c>
      <c r="AT351" s="36" t="str">
        <f t="shared" si="183"/>
        <v/>
      </c>
      <c r="AU351" s="36" t="str">
        <f t="shared" si="184"/>
        <v/>
      </c>
      <c r="AV351" s="55"/>
      <c r="AW351" s="34"/>
      <c r="AX351" s="148"/>
      <c r="AY351" s="34"/>
      <c r="AZ351" s="32" t="str">
        <f t="shared" si="185"/>
        <v/>
      </c>
      <c r="BA351" s="34"/>
      <c r="BB351" s="32" t="str">
        <f t="shared" si="186"/>
        <v/>
      </c>
      <c r="BC351" s="34"/>
      <c r="BD351" s="32" t="str">
        <f t="shared" si="187"/>
        <v/>
      </c>
      <c r="BE351" s="34"/>
      <c r="BF351" s="36" t="str">
        <f t="shared" si="188"/>
        <v/>
      </c>
      <c r="BG351" s="36" t="str">
        <f t="shared" si="189"/>
        <v/>
      </c>
      <c r="BH351" s="36" t="str">
        <f t="shared" si="190"/>
        <v/>
      </c>
      <c r="BI351" s="55"/>
      <c r="BJ351" s="34"/>
      <c r="BK351" s="148"/>
      <c r="BL351" s="34"/>
      <c r="BM351" s="32" t="str">
        <f t="shared" si="191"/>
        <v/>
      </c>
      <c r="BN351" s="34"/>
      <c r="BO351" s="32" t="str">
        <f t="shared" si="192"/>
        <v/>
      </c>
      <c r="BP351" s="34"/>
      <c r="BQ351" s="32" t="str">
        <f t="shared" si="193"/>
        <v/>
      </c>
      <c r="BR351" s="34"/>
      <c r="BS351" s="36" t="str">
        <f t="shared" si="194"/>
        <v/>
      </c>
      <c r="BT351" s="36" t="str">
        <f t="shared" si="195"/>
        <v/>
      </c>
      <c r="BU351" s="36" t="str">
        <f t="shared" si="196"/>
        <v/>
      </c>
      <c r="BV351" s="55"/>
      <c r="BW351" s="36" t="str">
        <f t="shared" si="197"/>
        <v/>
      </c>
      <c r="BX351" s="36" t="str">
        <f t="shared" si="198"/>
        <v/>
      </c>
      <c r="BY351" s="31"/>
      <c r="BZ351" s="38"/>
      <c r="CB351" s="120" t="e">
        <f t="shared" ca="1" si="167"/>
        <v>#VALUE!</v>
      </c>
      <c r="CC351" s="120" t="e">
        <f t="shared" ca="1" si="168"/>
        <v>#VALUE!</v>
      </c>
    </row>
    <row r="352" spans="1:81" s="10" customFormat="1" ht="25.15" customHeight="1" x14ac:dyDescent="0.2">
      <c r="A352" s="52" t="str">
        <f t="shared" si="199"/>
        <v/>
      </c>
      <c r="B352" s="157" t="e">
        <f t="shared" ca="1" si="169"/>
        <v>#VALUE!</v>
      </c>
      <c r="C352" s="157" t="e">
        <f t="shared" ca="1" si="170"/>
        <v>#VALUE!</v>
      </c>
      <c r="D352" s="29"/>
      <c r="E352" s="155" t="str">
        <f ca="1">IFERROR(INDIRECT(ADDRESS(MATCH(D352,CatModules!C:C,0),2,1,1,"CatModules")),"")</f>
        <v/>
      </c>
      <c r="F352" s="96"/>
      <c r="G352" s="156" t="str">
        <f ca="1">IFERROR(INDIRECT(ADDRESS(MATCH(CONCATENATE(E352,"-",F352),CatInt!K:K,0),3,1,1,"CatInt")),"")</f>
        <v/>
      </c>
      <c r="H352" s="45" t="str">
        <f>IF(F352="","",VLOOKUP(F352,#REF!,2,FALSE))</f>
        <v/>
      </c>
      <c r="I352" s="29"/>
      <c r="J352" s="155" t="e">
        <f t="shared" si="171"/>
        <v>#VALUE!</v>
      </c>
      <c r="K352" s="155" t="e">
        <f t="shared" si="172"/>
        <v>#VALUE!</v>
      </c>
      <c r="L352" s="153"/>
      <c r="M352" s="126"/>
      <c r="N352" s="151" t="e">
        <f ca="1">VLOOKUP(M352,CatProd!B:G,6,FALSE)</f>
        <v>#N/A</v>
      </c>
      <c r="O352" s="127"/>
      <c r="P352" s="175" t="e">
        <f ca="1">VLOOKUP(CONCATENATE(N352,"-",O352),CatProdSpec!H:I,2,FALSE)</f>
        <v>#N/A</v>
      </c>
      <c r="Q352" s="30"/>
      <c r="R352" s="149" t="str">
        <f>IFERROR(VLOOKUP(Q352,Setup!D$16:E$25,2,FALSE),"")</f>
        <v/>
      </c>
      <c r="S352" s="51" t="str">
        <f ca="1">IFERROR(IF(OR(I352="",VLOOKUP(I352,CatCostInp!$E$2:$K$88,7,FALSE)=0),"",VLOOKUP(I352,CatCostInp!$E$2:$K$88,7,FALSE)),"")</f>
        <v/>
      </c>
      <c r="T352" s="4" t="e">
        <f>VLOOKUP(U352,#REF!,2,FALSE)</f>
        <v>#REF!</v>
      </c>
      <c r="U352" s="30"/>
      <c r="V352" s="1" t="str">
        <f ca="1">IF(U352=Setup!$C$10,"Grant",IF(Pharmaceuticals!U352=Setup!$C$11,"Local",IF(Pharmaceuticals!U352=Setup!$C$12,"Other","")))</f>
        <v/>
      </c>
      <c r="W352" s="34"/>
      <c r="X352" s="148"/>
      <c r="Y352" s="34"/>
      <c r="Z352" s="36" t="str">
        <f t="shared" si="173"/>
        <v/>
      </c>
      <c r="AA352" s="34"/>
      <c r="AB352" s="32" t="str">
        <f t="shared" si="174"/>
        <v/>
      </c>
      <c r="AC352" s="34"/>
      <c r="AD352" s="32" t="str">
        <f t="shared" si="175"/>
        <v/>
      </c>
      <c r="AE352" s="34"/>
      <c r="AF352" s="36" t="str">
        <f t="shared" si="176"/>
        <v/>
      </c>
      <c r="AG352" s="36" t="str">
        <f t="shared" si="177"/>
        <v/>
      </c>
      <c r="AH352" s="36" t="str">
        <f t="shared" si="178"/>
        <v/>
      </c>
      <c r="AI352" s="55"/>
      <c r="AJ352" s="37"/>
      <c r="AK352" s="148"/>
      <c r="AL352" s="34"/>
      <c r="AM352" s="32" t="str">
        <f t="shared" si="179"/>
        <v/>
      </c>
      <c r="AN352" s="34"/>
      <c r="AO352" s="32" t="str">
        <f t="shared" si="180"/>
        <v/>
      </c>
      <c r="AP352" s="35"/>
      <c r="AQ352" s="32" t="str">
        <f t="shared" si="181"/>
        <v/>
      </c>
      <c r="AR352" s="34"/>
      <c r="AS352" s="36" t="str">
        <f t="shared" si="182"/>
        <v/>
      </c>
      <c r="AT352" s="36" t="str">
        <f t="shared" si="183"/>
        <v/>
      </c>
      <c r="AU352" s="36" t="str">
        <f t="shared" si="184"/>
        <v/>
      </c>
      <c r="AV352" s="55"/>
      <c r="AW352" s="34"/>
      <c r="AX352" s="148"/>
      <c r="AY352" s="34"/>
      <c r="AZ352" s="32" t="str">
        <f t="shared" si="185"/>
        <v/>
      </c>
      <c r="BA352" s="34"/>
      <c r="BB352" s="32" t="str">
        <f t="shared" si="186"/>
        <v/>
      </c>
      <c r="BC352" s="34"/>
      <c r="BD352" s="32" t="str">
        <f t="shared" si="187"/>
        <v/>
      </c>
      <c r="BE352" s="34"/>
      <c r="BF352" s="36" t="str">
        <f t="shared" si="188"/>
        <v/>
      </c>
      <c r="BG352" s="36" t="str">
        <f t="shared" si="189"/>
        <v/>
      </c>
      <c r="BH352" s="36" t="str">
        <f t="shared" si="190"/>
        <v/>
      </c>
      <c r="BI352" s="55"/>
      <c r="BJ352" s="34"/>
      <c r="BK352" s="148"/>
      <c r="BL352" s="34"/>
      <c r="BM352" s="32" t="str">
        <f t="shared" si="191"/>
        <v/>
      </c>
      <c r="BN352" s="34"/>
      <c r="BO352" s="32" t="str">
        <f t="shared" si="192"/>
        <v/>
      </c>
      <c r="BP352" s="34"/>
      <c r="BQ352" s="32" t="str">
        <f t="shared" si="193"/>
        <v/>
      </c>
      <c r="BR352" s="34"/>
      <c r="BS352" s="36" t="str">
        <f t="shared" si="194"/>
        <v/>
      </c>
      <c r="BT352" s="36" t="str">
        <f t="shared" si="195"/>
        <v/>
      </c>
      <c r="BU352" s="36" t="str">
        <f t="shared" si="196"/>
        <v/>
      </c>
      <c r="BV352" s="55"/>
      <c r="BW352" s="36" t="str">
        <f t="shared" si="197"/>
        <v/>
      </c>
      <c r="BX352" s="36" t="str">
        <f t="shared" si="198"/>
        <v/>
      </c>
      <c r="BY352" s="31"/>
      <c r="BZ352" s="38"/>
      <c r="CB352" s="120" t="e">
        <f t="shared" ca="1" si="167"/>
        <v>#VALUE!</v>
      </c>
      <c r="CC352" s="120" t="e">
        <f t="shared" ca="1" si="168"/>
        <v>#VALUE!</v>
      </c>
    </row>
    <row r="353" spans="1:81" s="10" customFormat="1" ht="25.15" customHeight="1" x14ac:dyDescent="0.2">
      <c r="A353" s="52" t="str">
        <f t="shared" si="199"/>
        <v/>
      </c>
      <c r="B353" s="157" t="e">
        <f t="shared" ca="1" si="169"/>
        <v>#VALUE!</v>
      </c>
      <c r="C353" s="157" t="e">
        <f t="shared" ca="1" si="170"/>
        <v>#VALUE!</v>
      </c>
      <c r="D353" s="29"/>
      <c r="E353" s="155" t="str">
        <f ca="1">IFERROR(INDIRECT(ADDRESS(MATCH(D353,CatModules!C:C,0),2,1,1,"CatModules")),"")</f>
        <v/>
      </c>
      <c r="F353" s="96"/>
      <c r="G353" s="156" t="str">
        <f ca="1">IFERROR(INDIRECT(ADDRESS(MATCH(CONCATENATE(E353,"-",F353),CatInt!K:K,0),3,1,1,"CatInt")),"")</f>
        <v/>
      </c>
      <c r="H353" s="45" t="str">
        <f>IF(F353="","",VLOOKUP(F353,#REF!,2,FALSE))</f>
        <v/>
      </c>
      <c r="I353" s="29"/>
      <c r="J353" s="155" t="e">
        <f t="shared" si="171"/>
        <v>#VALUE!</v>
      </c>
      <c r="K353" s="155" t="e">
        <f t="shared" si="172"/>
        <v>#VALUE!</v>
      </c>
      <c r="L353" s="153"/>
      <c r="M353" s="126"/>
      <c r="N353" s="151" t="e">
        <f ca="1">VLOOKUP(M353,CatProd!B:G,6,FALSE)</f>
        <v>#N/A</v>
      </c>
      <c r="O353" s="127"/>
      <c r="P353" s="175" t="e">
        <f ca="1">VLOOKUP(CONCATENATE(N353,"-",O353),CatProdSpec!H:I,2,FALSE)</f>
        <v>#N/A</v>
      </c>
      <c r="Q353" s="30"/>
      <c r="R353" s="149" t="str">
        <f>IFERROR(VLOOKUP(Q353,Setup!D$16:E$25,2,FALSE),"")</f>
        <v/>
      </c>
      <c r="S353" s="51" t="str">
        <f ca="1">IFERROR(IF(OR(I353="",VLOOKUP(I353,CatCostInp!$E$2:$K$88,7,FALSE)=0),"",VLOOKUP(I353,CatCostInp!$E$2:$K$88,7,FALSE)),"")</f>
        <v/>
      </c>
      <c r="T353" s="4" t="e">
        <f>VLOOKUP(U353,#REF!,2,FALSE)</f>
        <v>#REF!</v>
      </c>
      <c r="U353" s="30"/>
      <c r="V353" s="1" t="str">
        <f ca="1">IF(U353=Setup!$C$10,"Grant",IF(Pharmaceuticals!U353=Setup!$C$11,"Local",IF(Pharmaceuticals!U353=Setup!$C$12,"Other","")))</f>
        <v/>
      </c>
      <c r="W353" s="34"/>
      <c r="X353" s="148"/>
      <c r="Y353" s="34"/>
      <c r="Z353" s="36" t="str">
        <f t="shared" si="173"/>
        <v/>
      </c>
      <c r="AA353" s="34"/>
      <c r="AB353" s="32" t="str">
        <f t="shared" si="174"/>
        <v/>
      </c>
      <c r="AC353" s="34"/>
      <c r="AD353" s="32" t="str">
        <f t="shared" si="175"/>
        <v/>
      </c>
      <c r="AE353" s="34"/>
      <c r="AF353" s="36" t="str">
        <f t="shared" si="176"/>
        <v/>
      </c>
      <c r="AG353" s="36" t="str">
        <f t="shared" si="177"/>
        <v/>
      </c>
      <c r="AH353" s="36" t="str">
        <f t="shared" si="178"/>
        <v/>
      </c>
      <c r="AI353" s="55"/>
      <c r="AJ353" s="37"/>
      <c r="AK353" s="148"/>
      <c r="AL353" s="34"/>
      <c r="AM353" s="32" t="str">
        <f t="shared" si="179"/>
        <v/>
      </c>
      <c r="AN353" s="34"/>
      <c r="AO353" s="32" t="str">
        <f t="shared" si="180"/>
        <v/>
      </c>
      <c r="AP353" s="35"/>
      <c r="AQ353" s="32" t="str">
        <f t="shared" si="181"/>
        <v/>
      </c>
      <c r="AR353" s="34"/>
      <c r="AS353" s="36" t="str">
        <f t="shared" si="182"/>
        <v/>
      </c>
      <c r="AT353" s="36" t="str">
        <f t="shared" si="183"/>
        <v/>
      </c>
      <c r="AU353" s="36" t="str">
        <f t="shared" si="184"/>
        <v/>
      </c>
      <c r="AV353" s="55"/>
      <c r="AW353" s="34"/>
      <c r="AX353" s="148"/>
      <c r="AY353" s="34"/>
      <c r="AZ353" s="32" t="str">
        <f t="shared" si="185"/>
        <v/>
      </c>
      <c r="BA353" s="34"/>
      <c r="BB353" s="32" t="str">
        <f t="shared" si="186"/>
        <v/>
      </c>
      <c r="BC353" s="34"/>
      <c r="BD353" s="32" t="str">
        <f t="shared" si="187"/>
        <v/>
      </c>
      <c r="BE353" s="34"/>
      <c r="BF353" s="36" t="str">
        <f t="shared" si="188"/>
        <v/>
      </c>
      <c r="BG353" s="36" t="str">
        <f t="shared" si="189"/>
        <v/>
      </c>
      <c r="BH353" s="36" t="str">
        <f t="shared" si="190"/>
        <v/>
      </c>
      <c r="BI353" s="55"/>
      <c r="BJ353" s="34"/>
      <c r="BK353" s="148"/>
      <c r="BL353" s="34"/>
      <c r="BM353" s="32" t="str">
        <f t="shared" si="191"/>
        <v/>
      </c>
      <c r="BN353" s="34"/>
      <c r="BO353" s="32" t="str">
        <f t="shared" si="192"/>
        <v/>
      </c>
      <c r="BP353" s="34"/>
      <c r="BQ353" s="32" t="str">
        <f t="shared" si="193"/>
        <v/>
      </c>
      <c r="BR353" s="34"/>
      <c r="BS353" s="36" t="str">
        <f t="shared" si="194"/>
        <v/>
      </c>
      <c r="BT353" s="36" t="str">
        <f t="shared" si="195"/>
        <v/>
      </c>
      <c r="BU353" s="36" t="str">
        <f t="shared" si="196"/>
        <v/>
      </c>
      <c r="BV353" s="55"/>
      <c r="BW353" s="36" t="str">
        <f t="shared" si="197"/>
        <v/>
      </c>
      <c r="BX353" s="36" t="str">
        <f t="shared" si="198"/>
        <v/>
      </c>
      <c r="BY353" s="31"/>
      <c r="BZ353" s="38"/>
      <c r="CB353" s="120" t="e">
        <f t="shared" ca="1" si="167"/>
        <v>#VALUE!</v>
      </c>
      <c r="CC353" s="120" t="e">
        <f t="shared" ca="1" si="168"/>
        <v>#VALUE!</v>
      </c>
    </row>
    <row r="354" spans="1:81" s="10" customFormat="1" ht="25.15" customHeight="1" x14ac:dyDescent="0.2">
      <c r="A354" s="52" t="str">
        <f t="shared" si="199"/>
        <v/>
      </c>
      <c r="B354" s="157" t="e">
        <f t="shared" ca="1" si="169"/>
        <v>#VALUE!</v>
      </c>
      <c r="C354" s="157" t="e">
        <f t="shared" ca="1" si="170"/>
        <v>#VALUE!</v>
      </c>
      <c r="D354" s="29"/>
      <c r="E354" s="155" t="str">
        <f ca="1">IFERROR(INDIRECT(ADDRESS(MATCH(D354,CatModules!C:C,0),2,1,1,"CatModules")),"")</f>
        <v/>
      </c>
      <c r="F354" s="96"/>
      <c r="G354" s="156" t="str">
        <f ca="1">IFERROR(INDIRECT(ADDRESS(MATCH(CONCATENATE(E354,"-",F354),CatInt!K:K,0),3,1,1,"CatInt")),"")</f>
        <v/>
      </c>
      <c r="H354" s="45" t="str">
        <f>IF(F354="","",VLOOKUP(F354,#REF!,2,FALSE))</f>
        <v/>
      </c>
      <c r="I354" s="29"/>
      <c r="J354" s="155" t="e">
        <f t="shared" si="171"/>
        <v>#VALUE!</v>
      </c>
      <c r="K354" s="155" t="e">
        <f t="shared" si="172"/>
        <v>#VALUE!</v>
      </c>
      <c r="L354" s="153"/>
      <c r="M354" s="126"/>
      <c r="N354" s="151" t="e">
        <f ca="1">VLOOKUP(M354,CatProd!B:G,6,FALSE)</f>
        <v>#N/A</v>
      </c>
      <c r="O354" s="127"/>
      <c r="P354" s="175" t="e">
        <f ca="1">VLOOKUP(CONCATENATE(N354,"-",O354),CatProdSpec!H:I,2,FALSE)</f>
        <v>#N/A</v>
      </c>
      <c r="Q354" s="30"/>
      <c r="R354" s="149" t="str">
        <f>IFERROR(VLOOKUP(Q354,Setup!D$16:E$25,2,FALSE),"")</f>
        <v/>
      </c>
      <c r="S354" s="51" t="str">
        <f ca="1">IFERROR(IF(OR(I354="",VLOOKUP(I354,CatCostInp!$E$2:$K$88,7,FALSE)=0),"",VLOOKUP(I354,CatCostInp!$E$2:$K$88,7,FALSE)),"")</f>
        <v/>
      </c>
      <c r="T354" s="4" t="e">
        <f>VLOOKUP(U354,#REF!,2,FALSE)</f>
        <v>#REF!</v>
      </c>
      <c r="U354" s="30"/>
      <c r="V354" s="1" t="str">
        <f ca="1">IF(U354=Setup!$C$10,"Grant",IF(Pharmaceuticals!U354=Setup!$C$11,"Local",IF(Pharmaceuticals!U354=Setup!$C$12,"Other","")))</f>
        <v/>
      </c>
      <c r="W354" s="34"/>
      <c r="X354" s="148"/>
      <c r="Y354" s="34"/>
      <c r="Z354" s="36" t="str">
        <f t="shared" si="173"/>
        <v/>
      </c>
      <c r="AA354" s="34"/>
      <c r="AB354" s="32" t="str">
        <f t="shared" si="174"/>
        <v/>
      </c>
      <c r="AC354" s="34"/>
      <c r="AD354" s="32" t="str">
        <f t="shared" si="175"/>
        <v/>
      </c>
      <c r="AE354" s="34"/>
      <c r="AF354" s="36" t="str">
        <f t="shared" si="176"/>
        <v/>
      </c>
      <c r="AG354" s="36" t="str">
        <f t="shared" si="177"/>
        <v/>
      </c>
      <c r="AH354" s="36" t="str">
        <f t="shared" si="178"/>
        <v/>
      </c>
      <c r="AI354" s="55"/>
      <c r="AJ354" s="37"/>
      <c r="AK354" s="148"/>
      <c r="AL354" s="34"/>
      <c r="AM354" s="32" t="str">
        <f t="shared" si="179"/>
        <v/>
      </c>
      <c r="AN354" s="34"/>
      <c r="AO354" s="32" t="str">
        <f t="shared" si="180"/>
        <v/>
      </c>
      <c r="AP354" s="35"/>
      <c r="AQ354" s="32" t="str">
        <f t="shared" si="181"/>
        <v/>
      </c>
      <c r="AR354" s="34"/>
      <c r="AS354" s="36" t="str">
        <f t="shared" si="182"/>
        <v/>
      </c>
      <c r="AT354" s="36" t="str">
        <f t="shared" si="183"/>
        <v/>
      </c>
      <c r="AU354" s="36" t="str">
        <f t="shared" si="184"/>
        <v/>
      </c>
      <c r="AV354" s="55"/>
      <c r="AW354" s="34"/>
      <c r="AX354" s="148"/>
      <c r="AY354" s="34"/>
      <c r="AZ354" s="32" t="str">
        <f t="shared" si="185"/>
        <v/>
      </c>
      <c r="BA354" s="34"/>
      <c r="BB354" s="32" t="str">
        <f t="shared" si="186"/>
        <v/>
      </c>
      <c r="BC354" s="34"/>
      <c r="BD354" s="32" t="str">
        <f t="shared" si="187"/>
        <v/>
      </c>
      <c r="BE354" s="34"/>
      <c r="BF354" s="36" t="str">
        <f t="shared" si="188"/>
        <v/>
      </c>
      <c r="BG354" s="36" t="str">
        <f t="shared" si="189"/>
        <v/>
      </c>
      <c r="BH354" s="36" t="str">
        <f t="shared" si="190"/>
        <v/>
      </c>
      <c r="BI354" s="55"/>
      <c r="BJ354" s="34"/>
      <c r="BK354" s="148"/>
      <c r="BL354" s="34"/>
      <c r="BM354" s="32" t="str">
        <f t="shared" si="191"/>
        <v/>
      </c>
      <c r="BN354" s="34"/>
      <c r="BO354" s="32" t="str">
        <f t="shared" si="192"/>
        <v/>
      </c>
      <c r="BP354" s="34"/>
      <c r="BQ354" s="32" t="str">
        <f t="shared" si="193"/>
        <v/>
      </c>
      <c r="BR354" s="34"/>
      <c r="BS354" s="36" t="str">
        <f t="shared" si="194"/>
        <v/>
      </c>
      <c r="BT354" s="36" t="str">
        <f t="shared" si="195"/>
        <v/>
      </c>
      <c r="BU354" s="36" t="str">
        <f t="shared" si="196"/>
        <v/>
      </c>
      <c r="BV354" s="55"/>
      <c r="BW354" s="36" t="str">
        <f t="shared" si="197"/>
        <v/>
      </c>
      <c r="BX354" s="36" t="str">
        <f t="shared" si="198"/>
        <v/>
      </c>
      <c r="BY354" s="31"/>
      <c r="BZ354" s="38"/>
      <c r="CB354" s="120" t="e">
        <f t="shared" ca="1" si="167"/>
        <v>#VALUE!</v>
      </c>
      <c r="CC354" s="120" t="e">
        <f t="shared" ca="1" si="168"/>
        <v>#VALUE!</v>
      </c>
    </row>
    <row r="355" spans="1:81" s="10" customFormat="1" ht="25.15" customHeight="1" x14ac:dyDescent="0.2">
      <c r="A355" s="52" t="str">
        <f t="shared" si="199"/>
        <v/>
      </c>
      <c r="B355" s="157" t="e">
        <f t="shared" ca="1" si="169"/>
        <v>#VALUE!</v>
      </c>
      <c r="C355" s="157" t="e">
        <f t="shared" ca="1" si="170"/>
        <v>#VALUE!</v>
      </c>
      <c r="D355" s="29"/>
      <c r="E355" s="155" t="str">
        <f ca="1">IFERROR(INDIRECT(ADDRESS(MATCH(D355,CatModules!C:C,0),2,1,1,"CatModules")),"")</f>
        <v/>
      </c>
      <c r="F355" s="96"/>
      <c r="G355" s="156" t="str">
        <f ca="1">IFERROR(INDIRECT(ADDRESS(MATCH(CONCATENATE(E355,"-",F355),CatInt!K:K,0),3,1,1,"CatInt")),"")</f>
        <v/>
      </c>
      <c r="H355" s="45" t="str">
        <f>IF(F355="","",VLOOKUP(F355,#REF!,2,FALSE))</f>
        <v/>
      </c>
      <c r="I355" s="29"/>
      <c r="J355" s="155" t="e">
        <f t="shared" si="171"/>
        <v>#VALUE!</v>
      </c>
      <c r="K355" s="155" t="e">
        <f t="shared" si="172"/>
        <v>#VALUE!</v>
      </c>
      <c r="L355" s="153"/>
      <c r="M355" s="126"/>
      <c r="N355" s="151" t="e">
        <f ca="1">VLOOKUP(M355,CatProd!B:G,6,FALSE)</f>
        <v>#N/A</v>
      </c>
      <c r="O355" s="127"/>
      <c r="P355" s="175" t="e">
        <f ca="1">VLOOKUP(CONCATENATE(N355,"-",O355),CatProdSpec!H:I,2,FALSE)</f>
        <v>#N/A</v>
      </c>
      <c r="Q355" s="30"/>
      <c r="R355" s="149" t="str">
        <f>IFERROR(VLOOKUP(Q355,Setup!D$16:E$25,2,FALSE),"")</f>
        <v/>
      </c>
      <c r="S355" s="51" t="str">
        <f ca="1">IFERROR(IF(OR(I355="",VLOOKUP(I355,CatCostInp!$E$2:$K$88,7,FALSE)=0),"",VLOOKUP(I355,CatCostInp!$E$2:$K$88,7,FALSE)),"")</f>
        <v/>
      </c>
      <c r="T355" s="4" t="e">
        <f>VLOOKUP(U355,#REF!,2,FALSE)</f>
        <v>#REF!</v>
      </c>
      <c r="U355" s="30"/>
      <c r="V355" s="1" t="str">
        <f ca="1">IF(U355=Setup!$C$10,"Grant",IF(Pharmaceuticals!U355=Setup!$C$11,"Local",IF(Pharmaceuticals!U355=Setup!$C$12,"Other","")))</f>
        <v/>
      </c>
      <c r="W355" s="34"/>
      <c r="X355" s="148"/>
      <c r="Y355" s="34"/>
      <c r="Z355" s="36" t="str">
        <f t="shared" si="173"/>
        <v/>
      </c>
      <c r="AA355" s="34"/>
      <c r="AB355" s="32" t="str">
        <f t="shared" si="174"/>
        <v/>
      </c>
      <c r="AC355" s="34"/>
      <c r="AD355" s="32" t="str">
        <f t="shared" si="175"/>
        <v/>
      </c>
      <c r="AE355" s="34"/>
      <c r="AF355" s="36" t="str">
        <f t="shared" si="176"/>
        <v/>
      </c>
      <c r="AG355" s="36" t="str">
        <f t="shared" si="177"/>
        <v/>
      </c>
      <c r="AH355" s="36" t="str">
        <f t="shared" si="178"/>
        <v/>
      </c>
      <c r="AI355" s="55"/>
      <c r="AJ355" s="37"/>
      <c r="AK355" s="148"/>
      <c r="AL355" s="34"/>
      <c r="AM355" s="32" t="str">
        <f t="shared" si="179"/>
        <v/>
      </c>
      <c r="AN355" s="34"/>
      <c r="AO355" s="32" t="str">
        <f t="shared" si="180"/>
        <v/>
      </c>
      <c r="AP355" s="35"/>
      <c r="AQ355" s="32" t="str">
        <f t="shared" si="181"/>
        <v/>
      </c>
      <c r="AR355" s="34"/>
      <c r="AS355" s="36" t="str">
        <f t="shared" si="182"/>
        <v/>
      </c>
      <c r="AT355" s="36" t="str">
        <f t="shared" si="183"/>
        <v/>
      </c>
      <c r="AU355" s="36" t="str">
        <f t="shared" si="184"/>
        <v/>
      </c>
      <c r="AV355" s="55"/>
      <c r="AW355" s="34"/>
      <c r="AX355" s="148"/>
      <c r="AY355" s="34"/>
      <c r="AZ355" s="32" t="str">
        <f t="shared" si="185"/>
        <v/>
      </c>
      <c r="BA355" s="34"/>
      <c r="BB355" s="32" t="str">
        <f t="shared" si="186"/>
        <v/>
      </c>
      <c r="BC355" s="34"/>
      <c r="BD355" s="32" t="str">
        <f t="shared" si="187"/>
        <v/>
      </c>
      <c r="BE355" s="34"/>
      <c r="BF355" s="36" t="str">
        <f t="shared" si="188"/>
        <v/>
      </c>
      <c r="BG355" s="36" t="str">
        <f t="shared" si="189"/>
        <v/>
      </c>
      <c r="BH355" s="36" t="str">
        <f t="shared" si="190"/>
        <v/>
      </c>
      <c r="BI355" s="55"/>
      <c r="BJ355" s="34"/>
      <c r="BK355" s="148"/>
      <c r="BL355" s="34"/>
      <c r="BM355" s="32" t="str">
        <f t="shared" si="191"/>
        <v/>
      </c>
      <c r="BN355" s="34"/>
      <c r="BO355" s="32" t="str">
        <f t="shared" si="192"/>
        <v/>
      </c>
      <c r="BP355" s="34"/>
      <c r="BQ355" s="32" t="str">
        <f t="shared" si="193"/>
        <v/>
      </c>
      <c r="BR355" s="34"/>
      <c r="BS355" s="36" t="str">
        <f t="shared" si="194"/>
        <v/>
      </c>
      <c r="BT355" s="36" t="str">
        <f t="shared" si="195"/>
        <v/>
      </c>
      <c r="BU355" s="36" t="str">
        <f t="shared" si="196"/>
        <v/>
      </c>
      <c r="BV355" s="55"/>
      <c r="BW355" s="36" t="str">
        <f t="shared" si="197"/>
        <v/>
      </c>
      <c r="BX355" s="36" t="str">
        <f t="shared" si="198"/>
        <v/>
      </c>
      <c r="BY355" s="31"/>
      <c r="BZ355" s="38"/>
      <c r="CB355" s="120" t="e">
        <f t="shared" ca="1" si="167"/>
        <v>#VALUE!</v>
      </c>
      <c r="CC355" s="120" t="e">
        <f t="shared" ca="1" si="168"/>
        <v>#VALUE!</v>
      </c>
    </row>
    <row r="356" spans="1:81" s="10" customFormat="1" ht="25.15" customHeight="1" x14ac:dyDescent="0.2">
      <c r="A356" s="52" t="str">
        <f t="shared" si="199"/>
        <v/>
      </c>
      <c r="B356" s="157" t="e">
        <f t="shared" ca="1" si="169"/>
        <v>#VALUE!</v>
      </c>
      <c r="C356" s="157" t="e">
        <f t="shared" ca="1" si="170"/>
        <v>#VALUE!</v>
      </c>
      <c r="D356" s="29"/>
      <c r="E356" s="155" t="str">
        <f ca="1">IFERROR(INDIRECT(ADDRESS(MATCH(D356,CatModules!C:C,0),2,1,1,"CatModules")),"")</f>
        <v/>
      </c>
      <c r="F356" s="96"/>
      <c r="G356" s="156" t="str">
        <f ca="1">IFERROR(INDIRECT(ADDRESS(MATCH(CONCATENATE(E356,"-",F356),CatInt!K:K,0),3,1,1,"CatInt")),"")</f>
        <v/>
      </c>
      <c r="H356" s="45" t="str">
        <f>IF(F356="","",VLOOKUP(F356,#REF!,2,FALSE))</f>
        <v/>
      </c>
      <c r="I356" s="29"/>
      <c r="J356" s="155" t="e">
        <f t="shared" si="171"/>
        <v>#VALUE!</v>
      </c>
      <c r="K356" s="155" t="e">
        <f t="shared" si="172"/>
        <v>#VALUE!</v>
      </c>
      <c r="L356" s="153"/>
      <c r="M356" s="126"/>
      <c r="N356" s="151" t="e">
        <f ca="1">VLOOKUP(M356,CatProd!B:G,6,FALSE)</f>
        <v>#N/A</v>
      </c>
      <c r="O356" s="127"/>
      <c r="P356" s="175" t="e">
        <f ca="1">VLOOKUP(CONCATENATE(N356,"-",O356),CatProdSpec!H:I,2,FALSE)</f>
        <v>#N/A</v>
      </c>
      <c r="Q356" s="30"/>
      <c r="R356" s="149" t="str">
        <f>IFERROR(VLOOKUP(Q356,Setup!D$16:E$25,2,FALSE),"")</f>
        <v/>
      </c>
      <c r="S356" s="51" t="str">
        <f ca="1">IFERROR(IF(OR(I356="",VLOOKUP(I356,CatCostInp!$E$2:$K$88,7,FALSE)=0),"",VLOOKUP(I356,CatCostInp!$E$2:$K$88,7,FALSE)),"")</f>
        <v/>
      </c>
      <c r="T356" s="4" t="e">
        <f>VLOOKUP(U356,#REF!,2,FALSE)</f>
        <v>#REF!</v>
      </c>
      <c r="U356" s="30"/>
      <c r="V356" s="1" t="str">
        <f ca="1">IF(U356=Setup!$C$10,"Grant",IF(Pharmaceuticals!U356=Setup!$C$11,"Local",IF(Pharmaceuticals!U356=Setup!$C$12,"Other","")))</f>
        <v/>
      </c>
      <c r="W356" s="34"/>
      <c r="X356" s="148"/>
      <c r="Y356" s="34"/>
      <c r="Z356" s="36" t="str">
        <f t="shared" si="173"/>
        <v/>
      </c>
      <c r="AA356" s="34"/>
      <c r="AB356" s="32" t="str">
        <f t="shared" si="174"/>
        <v/>
      </c>
      <c r="AC356" s="34"/>
      <c r="AD356" s="32" t="str">
        <f t="shared" si="175"/>
        <v/>
      </c>
      <c r="AE356" s="34"/>
      <c r="AF356" s="36" t="str">
        <f t="shared" si="176"/>
        <v/>
      </c>
      <c r="AG356" s="36" t="str">
        <f t="shared" si="177"/>
        <v/>
      </c>
      <c r="AH356" s="36" t="str">
        <f t="shared" si="178"/>
        <v/>
      </c>
      <c r="AI356" s="55"/>
      <c r="AJ356" s="37"/>
      <c r="AK356" s="148"/>
      <c r="AL356" s="34"/>
      <c r="AM356" s="32" t="str">
        <f t="shared" si="179"/>
        <v/>
      </c>
      <c r="AN356" s="34"/>
      <c r="AO356" s="32" t="str">
        <f t="shared" si="180"/>
        <v/>
      </c>
      <c r="AP356" s="35"/>
      <c r="AQ356" s="32" t="str">
        <f t="shared" si="181"/>
        <v/>
      </c>
      <c r="AR356" s="34"/>
      <c r="AS356" s="36" t="str">
        <f t="shared" si="182"/>
        <v/>
      </c>
      <c r="AT356" s="36" t="str">
        <f t="shared" si="183"/>
        <v/>
      </c>
      <c r="AU356" s="36" t="str">
        <f t="shared" si="184"/>
        <v/>
      </c>
      <c r="AV356" s="55"/>
      <c r="AW356" s="34"/>
      <c r="AX356" s="148"/>
      <c r="AY356" s="34"/>
      <c r="AZ356" s="32" t="str">
        <f t="shared" si="185"/>
        <v/>
      </c>
      <c r="BA356" s="34"/>
      <c r="BB356" s="32" t="str">
        <f t="shared" si="186"/>
        <v/>
      </c>
      <c r="BC356" s="34"/>
      <c r="BD356" s="32" t="str">
        <f t="shared" si="187"/>
        <v/>
      </c>
      <c r="BE356" s="34"/>
      <c r="BF356" s="36" t="str">
        <f t="shared" si="188"/>
        <v/>
      </c>
      <c r="BG356" s="36" t="str">
        <f t="shared" si="189"/>
        <v/>
      </c>
      <c r="BH356" s="36" t="str">
        <f t="shared" si="190"/>
        <v/>
      </c>
      <c r="BI356" s="55"/>
      <c r="BJ356" s="34"/>
      <c r="BK356" s="148"/>
      <c r="BL356" s="34"/>
      <c r="BM356" s="32" t="str">
        <f t="shared" si="191"/>
        <v/>
      </c>
      <c r="BN356" s="34"/>
      <c r="BO356" s="32" t="str">
        <f t="shared" si="192"/>
        <v/>
      </c>
      <c r="BP356" s="34"/>
      <c r="BQ356" s="32" t="str">
        <f t="shared" si="193"/>
        <v/>
      </c>
      <c r="BR356" s="34"/>
      <c r="BS356" s="36" t="str">
        <f t="shared" si="194"/>
        <v/>
      </c>
      <c r="BT356" s="36" t="str">
        <f t="shared" si="195"/>
        <v/>
      </c>
      <c r="BU356" s="36" t="str">
        <f t="shared" si="196"/>
        <v/>
      </c>
      <c r="BV356" s="55"/>
      <c r="BW356" s="36" t="str">
        <f t="shared" si="197"/>
        <v/>
      </c>
      <c r="BX356" s="36" t="str">
        <f t="shared" si="198"/>
        <v/>
      </c>
      <c r="BY356" s="31"/>
      <c r="BZ356" s="38"/>
      <c r="CB356" s="120" t="e">
        <f t="shared" ca="1" si="167"/>
        <v>#VALUE!</v>
      </c>
      <c r="CC356" s="120" t="e">
        <f t="shared" ca="1" si="168"/>
        <v>#VALUE!</v>
      </c>
    </row>
    <row r="357" spans="1:81" s="10" customFormat="1" ht="25.15" customHeight="1" x14ac:dyDescent="0.2">
      <c r="A357" s="52" t="str">
        <f t="shared" si="199"/>
        <v/>
      </c>
      <c r="B357" s="157" t="e">
        <f t="shared" ca="1" si="169"/>
        <v>#VALUE!</v>
      </c>
      <c r="C357" s="157" t="e">
        <f t="shared" ca="1" si="170"/>
        <v>#VALUE!</v>
      </c>
      <c r="D357" s="29"/>
      <c r="E357" s="155" t="str">
        <f ca="1">IFERROR(INDIRECT(ADDRESS(MATCH(D357,CatModules!C:C,0),2,1,1,"CatModules")),"")</f>
        <v/>
      </c>
      <c r="F357" s="96"/>
      <c r="G357" s="156" t="str">
        <f ca="1">IFERROR(INDIRECT(ADDRESS(MATCH(CONCATENATE(E357,"-",F357),CatInt!K:K,0),3,1,1,"CatInt")),"")</f>
        <v/>
      </c>
      <c r="H357" s="45" t="str">
        <f>IF(F357="","",VLOOKUP(F357,#REF!,2,FALSE))</f>
        <v/>
      </c>
      <c r="I357" s="29"/>
      <c r="J357" s="155" t="e">
        <f t="shared" si="171"/>
        <v>#VALUE!</v>
      </c>
      <c r="K357" s="155" t="e">
        <f t="shared" si="172"/>
        <v>#VALUE!</v>
      </c>
      <c r="L357" s="153"/>
      <c r="M357" s="126"/>
      <c r="N357" s="151" t="e">
        <f ca="1">VLOOKUP(M357,CatProd!B:G,6,FALSE)</f>
        <v>#N/A</v>
      </c>
      <c r="O357" s="127"/>
      <c r="P357" s="175" t="e">
        <f ca="1">VLOOKUP(CONCATENATE(N357,"-",O357),CatProdSpec!H:I,2,FALSE)</f>
        <v>#N/A</v>
      </c>
      <c r="Q357" s="30"/>
      <c r="R357" s="149" t="str">
        <f>IFERROR(VLOOKUP(Q357,Setup!D$16:E$25,2,FALSE),"")</f>
        <v/>
      </c>
      <c r="S357" s="51" t="str">
        <f ca="1">IFERROR(IF(OR(I357="",VLOOKUP(I357,CatCostInp!$E$2:$K$88,7,FALSE)=0),"",VLOOKUP(I357,CatCostInp!$E$2:$K$88,7,FALSE)),"")</f>
        <v/>
      </c>
      <c r="T357" s="4" t="e">
        <f>VLOOKUP(U357,#REF!,2,FALSE)</f>
        <v>#REF!</v>
      </c>
      <c r="U357" s="30"/>
      <c r="V357" s="1" t="str">
        <f ca="1">IF(U357=Setup!$C$10,"Grant",IF(Pharmaceuticals!U357=Setup!$C$11,"Local",IF(Pharmaceuticals!U357=Setup!$C$12,"Other","")))</f>
        <v/>
      </c>
      <c r="W357" s="34"/>
      <c r="X357" s="148"/>
      <c r="Y357" s="34"/>
      <c r="Z357" s="36" t="str">
        <f t="shared" si="173"/>
        <v/>
      </c>
      <c r="AA357" s="34"/>
      <c r="AB357" s="32" t="str">
        <f t="shared" si="174"/>
        <v/>
      </c>
      <c r="AC357" s="34"/>
      <c r="AD357" s="32" t="str">
        <f t="shared" si="175"/>
        <v/>
      </c>
      <c r="AE357" s="34"/>
      <c r="AF357" s="36" t="str">
        <f t="shared" si="176"/>
        <v/>
      </c>
      <c r="AG357" s="36" t="str">
        <f t="shared" si="177"/>
        <v/>
      </c>
      <c r="AH357" s="36" t="str">
        <f t="shared" si="178"/>
        <v/>
      </c>
      <c r="AI357" s="55"/>
      <c r="AJ357" s="37"/>
      <c r="AK357" s="148"/>
      <c r="AL357" s="34"/>
      <c r="AM357" s="32" t="str">
        <f t="shared" si="179"/>
        <v/>
      </c>
      <c r="AN357" s="34"/>
      <c r="AO357" s="32" t="str">
        <f t="shared" si="180"/>
        <v/>
      </c>
      <c r="AP357" s="35"/>
      <c r="AQ357" s="32" t="str">
        <f t="shared" si="181"/>
        <v/>
      </c>
      <c r="AR357" s="34"/>
      <c r="AS357" s="36" t="str">
        <f t="shared" si="182"/>
        <v/>
      </c>
      <c r="AT357" s="36" t="str">
        <f t="shared" si="183"/>
        <v/>
      </c>
      <c r="AU357" s="36" t="str">
        <f t="shared" si="184"/>
        <v/>
      </c>
      <c r="AV357" s="55"/>
      <c r="AW357" s="34"/>
      <c r="AX357" s="148"/>
      <c r="AY357" s="34"/>
      <c r="AZ357" s="32" t="str">
        <f t="shared" si="185"/>
        <v/>
      </c>
      <c r="BA357" s="34"/>
      <c r="BB357" s="32" t="str">
        <f t="shared" si="186"/>
        <v/>
      </c>
      <c r="BC357" s="34"/>
      <c r="BD357" s="32" t="str">
        <f t="shared" si="187"/>
        <v/>
      </c>
      <c r="BE357" s="34"/>
      <c r="BF357" s="36" t="str">
        <f t="shared" si="188"/>
        <v/>
      </c>
      <c r="BG357" s="36" t="str">
        <f t="shared" si="189"/>
        <v/>
      </c>
      <c r="BH357" s="36" t="str">
        <f t="shared" si="190"/>
        <v/>
      </c>
      <c r="BI357" s="55"/>
      <c r="BJ357" s="34"/>
      <c r="BK357" s="148"/>
      <c r="BL357" s="34"/>
      <c r="BM357" s="32" t="str">
        <f t="shared" si="191"/>
        <v/>
      </c>
      <c r="BN357" s="34"/>
      <c r="BO357" s="32" t="str">
        <f t="shared" si="192"/>
        <v/>
      </c>
      <c r="BP357" s="34"/>
      <c r="BQ357" s="32" t="str">
        <f t="shared" si="193"/>
        <v/>
      </c>
      <c r="BR357" s="34"/>
      <c r="BS357" s="36" t="str">
        <f t="shared" si="194"/>
        <v/>
      </c>
      <c r="BT357" s="36" t="str">
        <f t="shared" si="195"/>
        <v/>
      </c>
      <c r="BU357" s="36" t="str">
        <f t="shared" si="196"/>
        <v/>
      </c>
      <c r="BV357" s="55"/>
      <c r="BW357" s="36" t="str">
        <f t="shared" si="197"/>
        <v/>
      </c>
      <c r="BX357" s="36" t="str">
        <f t="shared" si="198"/>
        <v/>
      </c>
      <c r="BY357" s="31"/>
      <c r="BZ357" s="38"/>
      <c r="CB357" s="120" t="e">
        <f t="shared" ca="1" si="167"/>
        <v>#VALUE!</v>
      </c>
      <c r="CC357" s="120" t="e">
        <f t="shared" ca="1" si="168"/>
        <v>#VALUE!</v>
      </c>
    </row>
    <row r="358" spans="1:81" s="10" customFormat="1" ht="25.15" customHeight="1" x14ac:dyDescent="0.2">
      <c r="A358" s="52" t="str">
        <f t="shared" si="199"/>
        <v/>
      </c>
      <c r="B358" s="157" t="e">
        <f t="shared" ca="1" si="169"/>
        <v>#VALUE!</v>
      </c>
      <c r="C358" s="157" t="e">
        <f t="shared" ca="1" si="170"/>
        <v>#VALUE!</v>
      </c>
      <c r="D358" s="29"/>
      <c r="E358" s="155" t="str">
        <f ca="1">IFERROR(INDIRECT(ADDRESS(MATCH(D358,CatModules!C:C,0),2,1,1,"CatModules")),"")</f>
        <v/>
      </c>
      <c r="F358" s="96"/>
      <c r="G358" s="156" t="str">
        <f ca="1">IFERROR(INDIRECT(ADDRESS(MATCH(CONCATENATE(E358,"-",F358),CatInt!K:K,0),3,1,1,"CatInt")),"")</f>
        <v/>
      </c>
      <c r="H358" s="45" t="str">
        <f>IF(F358="","",VLOOKUP(F358,#REF!,2,FALSE))</f>
        <v/>
      </c>
      <c r="I358" s="29"/>
      <c r="J358" s="155" t="e">
        <f t="shared" si="171"/>
        <v>#VALUE!</v>
      </c>
      <c r="K358" s="155" t="e">
        <f t="shared" si="172"/>
        <v>#VALUE!</v>
      </c>
      <c r="L358" s="153"/>
      <c r="M358" s="126"/>
      <c r="N358" s="151" t="e">
        <f ca="1">VLOOKUP(M358,CatProd!B:G,6,FALSE)</f>
        <v>#N/A</v>
      </c>
      <c r="O358" s="127"/>
      <c r="P358" s="175" t="e">
        <f ca="1">VLOOKUP(CONCATENATE(N358,"-",O358),CatProdSpec!H:I,2,FALSE)</f>
        <v>#N/A</v>
      </c>
      <c r="Q358" s="30"/>
      <c r="R358" s="149" t="str">
        <f>IFERROR(VLOOKUP(Q358,Setup!D$16:E$25,2,FALSE),"")</f>
        <v/>
      </c>
      <c r="S358" s="51" t="str">
        <f ca="1">IFERROR(IF(OR(I358="",VLOOKUP(I358,CatCostInp!$E$2:$K$88,7,FALSE)=0),"",VLOOKUP(I358,CatCostInp!$E$2:$K$88,7,FALSE)),"")</f>
        <v/>
      </c>
      <c r="T358" s="4" t="e">
        <f>VLOOKUP(U358,#REF!,2,FALSE)</f>
        <v>#REF!</v>
      </c>
      <c r="U358" s="30"/>
      <c r="V358" s="1" t="str">
        <f ca="1">IF(U358=Setup!$C$10,"Grant",IF(Pharmaceuticals!U358=Setup!$C$11,"Local",IF(Pharmaceuticals!U358=Setup!$C$12,"Other","")))</f>
        <v/>
      </c>
      <c r="W358" s="34"/>
      <c r="X358" s="148"/>
      <c r="Y358" s="34"/>
      <c r="Z358" s="36" t="str">
        <f t="shared" si="173"/>
        <v/>
      </c>
      <c r="AA358" s="34"/>
      <c r="AB358" s="32" t="str">
        <f t="shared" si="174"/>
        <v/>
      </c>
      <c r="AC358" s="34"/>
      <c r="AD358" s="32" t="str">
        <f t="shared" si="175"/>
        <v/>
      </c>
      <c r="AE358" s="34"/>
      <c r="AF358" s="36" t="str">
        <f t="shared" si="176"/>
        <v/>
      </c>
      <c r="AG358" s="36" t="str">
        <f t="shared" si="177"/>
        <v/>
      </c>
      <c r="AH358" s="36" t="str">
        <f t="shared" si="178"/>
        <v/>
      </c>
      <c r="AI358" s="55"/>
      <c r="AJ358" s="37"/>
      <c r="AK358" s="148"/>
      <c r="AL358" s="34"/>
      <c r="AM358" s="32" t="str">
        <f t="shared" si="179"/>
        <v/>
      </c>
      <c r="AN358" s="34"/>
      <c r="AO358" s="32" t="str">
        <f t="shared" si="180"/>
        <v/>
      </c>
      <c r="AP358" s="35"/>
      <c r="AQ358" s="32" t="str">
        <f t="shared" si="181"/>
        <v/>
      </c>
      <c r="AR358" s="34"/>
      <c r="AS358" s="36" t="str">
        <f t="shared" si="182"/>
        <v/>
      </c>
      <c r="AT358" s="36" t="str">
        <f t="shared" si="183"/>
        <v/>
      </c>
      <c r="AU358" s="36" t="str">
        <f t="shared" si="184"/>
        <v/>
      </c>
      <c r="AV358" s="55"/>
      <c r="AW358" s="34"/>
      <c r="AX358" s="148"/>
      <c r="AY358" s="34"/>
      <c r="AZ358" s="32" t="str">
        <f t="shared" si="185"/>
        <v/>
      </c>
      <c r="BA358" s="34"/>
      <c r="BB358" s="32" t="str">
        <f t="shared" si="186"/>
        <v/>
      </c>
      <c r="BC358" s="34"/>
      <c r="BD358" s="32" t="str">
        <f t="shared" si="187"/>
        <v/>
      </c>
      <c r="BE358" s="34"/>
      <c r="BF358" s="36" t="str">
        <f t="shared" si="188"/>
        <v/>
      </c>
      <c r="BG358" s="36" t="str">
        <f t="shared" si="189"/>
        <v/>
      </c>
      <c r="BH358" s="36" t="str">
        <f t="shared" si="190"/>
        <v/>
      </c>
      <c r="BI358" s="55"/>
      <c r="BJ358" s="34"/>
      <c r="BK358" s="148"/>
      <c r="BL358" s="34"/>
      <c r="BM358" s="32" t="str">
        <f t="shared" si="191"/>
        <v/>
      </c>
      <c r="BN358" s="34"/>
      <c r="BO358" s="32" t="str">
        <f t="shared" si="192"/>
        <v/>
      </c>
      <c r="BP358" s="34"/>
      <c r="BQ358" s="32" t="str">
        <f t="shared" si="193"/>
        <v/>
      </c>
      <c r="BR358" s="34"/>
      <c r="BS358" s="36" t="str">
        <f t="shared" si="194"/>
        <v/>
      </c>
      <c r="BT358" s="36" t="str">
        <f t="shared" si="195"/>
        <v/>
      </c>
      <c r="BU358" s="36" t="str">
        <f t="shared" si="196"/>
        <v/>
      </c>
      <c r="BV358" s="55"/>
      <c r="BW358" s="36" t="str">
        <f t="shared" si="197"/>
        <v/>
      </c>
      <c r="BX358" s="36" t="str">
        <f t="shared" si="198"/>
        <v/>
      </c>
      <c r="BY358" s="31"/>
      <c r="BZ358" s="38"/>
      <c r="CB358" s="120" t="e">
        <f t="shared" ca="1" si="167"/>
        <v>#VALUE!</v>
      </c>
      <c r="CC358" s="120" t="e">
        <f t="shared" ca="1" si="168"/>
        <v>#VALUE!</v>
      </c>
    </row>
    <row r="359" spans="1:81" s="10" customFormat="1" ht="25.15" customHeight="1" x14ac:dyDescent="0.2">
      <c r="A359" s="52" t="str">
        <f t="shared" si="199"/>
        <v/>
      </c>
      <c r="B359" s="157" t="e">
        <f t="shared" ca="1" si="169"/>
        <v>#VALUE!</v>
      </c>
      <c r="C359" s="157" t="e">
        <f t="shared" ca="1" si="170"/>
        <v>#VALUE!</v>
      </c>
      <c r="D359" s="29"/>
      <c r="E359" s="155" t="str">
        <f ca="1">IFERROR(INDIRECT(ADDRESS(MATCH(D359,CatModules!C:C,0),2,1,1,"CatModules")),"")</f>
        <v/>
      </c>
      <c r="F359" s="96"/>
      <c r="G359" s="156" t="str">
        <f ca="1">IFERROR(INDIRECT(ADDRESS(MATCH(CONCATENATE(E359,"-",F359),CatInt!K:K,0),3,1,1,"CatInt")),"")</f>
        <v/>
      </c>
      <c r="H359" s="45" t="str">
        <f>IF(F359="","",VLOOKUP(F359,#REF!,2,FALSE))</f>
        <v/>
      </c>
      <c r="I359" s="29"/>
      <c r="J359" s="155" t="e">
        <f t="shared" si="171"/>
        <v>#VALUE!</v>
      </c>
      <c r="K359" s="155" t="e">
        <f t="shared" si="172"/>
        <v>#VALUE!</v>
      </c>
      <c r="L359" s="153"/>
      <c r="M359" s="126"/>
      <c r="N359" s="151" t="e">
        <f ca="1">VLOOKUP(M359,CatProd!B:G,6,FALSE)</f>
        <v>#N/A</v>
      </c>
      <c r="O359" s="127"/>
      <c r="P359" s="175" t="e">
        <f ca="1">VLOOKUP(CONCATENATE(N359,"-",O359),CatProdSpec!H:I,2,FALSE)</f>
        <v>#N/A</v>
      </c>
      <c r="Q359" s="30"/>
      <c r="R359" s="149" t="str">
        <f>IFERROR(VLOOKUP(Q359,Setup!D$16:E$25,2,FALSE),"")</f>
        <v/>
      </c>
      <c r="S359" s="51" t="str">
        <f ca="1">IFERROR(IF(OR(I359="",VLOOKUP(I359,CatCostInp!$E$2:$K$88,7,FALSE)=0),"",VLOOKUP(I359,CatCostInp!$E$2:$K$88,7,FALSE)),"")</f>
        <v/>
      </c>
      <c r="T359" s="4" t="e">
        <f>VLOOKUP(U359,#REF!,2,FALSE)</f>
        <v>#REF!</v>
      </c>
      <c r="U359" s="30"/>
      <c r="V359" s="1" t="str">
        <f ca="1">IF(U359=Setup!$C$10,"Grant",IF(Pharmaceuticals!U359=Setup!$C$11,"Local",IF(Pharmaceuticals!U359=Setup!$C$12,"Other","")))</f>
        <v/>
      </c>
      <c r="W359" s="34"/>
      <c r="X359" s="148"/>
      <c r="Y359" s="34"/>
      <c r="Z359" s="36" t="str">
        <f t="shared" si="173"/>
        <v/>
      </c>
      <c r="AA359" s="34"/>
      <c r="AB359" s="32" t="str">
        <f t="shared" si="174"/>
        <v/>
      </c>
      <c r="AC359" s="34"/>
      <c r="AD359" s="32" t="str">
        <f t="shared" si="175"/>
        <v/>
      </c>
      <c r="AE359" s="34"/>
      <c r="AF359" s="36" t="str">
        <f t="shared" si="176"/>
        <v/>
      </c>
      <c r="AG359" s="36" t="str">
        <f t="shared" si="177"/>
        <v/>
      </c>
      <c r="AH359" s="36" t="str">
        <f t="shared" si="178"/>
        <v/>
      </c>
      <c r="AI359" s="55"/>
      <c r="AJ359" s="37"/>
      <c r="AK359" s="148"/>
      <c r="AL359" s="34"/>
      <c r="AM359" s="32" t="str">
        <f t="shared" si="179"/>
        <v/>
      </c>
      <c r="AN359" s="34"/>
      <c r="AO359" s="32" t="str">
        <f t="shared" si="180"/>
        <v/>
      </c>
      <c r="AP359" s="35"/>
      <c r="AQ359" s="32" t="str">
        <f t="shared" si="181"/>
        <v/>
      </c>
      <c r="AR359" s="34"/>
      <c r="AS359" s="36" t="str">
        <f t="shared" si="182"/>
        <v/>
      </c>
      <c r="AT359" s="36" t="str">
        <f t="shared" si="183"/>
        <v/>
      </c>
      <c r="AU359" s="36" t="str">
        <f t="shared" si="184"/>
        <v/>
      </c>
      <c r="AV359" s="55"/>
      <c r="AW359" s="34"/>
      <c r="AX359" s="148"/>
      <c r="AY359" s="34"/>
      <c r="AZ359" s="32" t="str">
        <f t="shared" si="185"/>
        <v/>
      </c>
      <c r="BA359" s="34"/>
      <c r="BB359" s="32" t="str">
        <f t="shared" si="186"/>
        <v/>
      </c>
      <c r="BC359" s="34"/>
      <c r="BD359" s="32" t="str">
        <f t="shared" si="187"/>
        <v/>
      </c>
      <c r="BE359" s="34"/>
      <c r="BF359" s="36" t="str">
        <f t="shared" si="188"/>
        <v/>
      </c>
      <c r="BG359" s="36" t="str">
        <f t="shared" si="189"/>
        <v/>
      </c>
      <c r="BH359" s="36" t="str">
        <f t="shared" si="190"/>
        <v/>
      </c>
      <c r="BI359" s="55"/>
      <c r="BJ359" s="34"/>
      <c r="BK359" s="148"/>
      <c r="BL359" s="34"/>
      <c r="BM359" s="32" t="str">
        <f t="shared" si="191"/>
        <v/>
      </c>
      <c r="BN359" s="34"/>
      <c r="BO359" s="32" t="str">
        <f t="shared" si="192"/>
        <v/>
      </c>
      <c r="BP359" s="34"/>
      <c r="BQ359" s="32" t="str">
        <f t="shared" si="193"/>
        <v/>
      </c>
      <c r="BR359" s="34"/>
      <c r="BS359" s="36" t="str">
        <f t="shared" si="194"/>
        <v/>
      </c>
      <c r="BT359" s="36" t="str">
        <f t="shared" si="195"/>
        <v/>
      </c>
      <c r="BU359" s="36" t="str">
        <f t="shared" si="196"/>
        <v/>
      </c>
      <c r="BV359" s="55"/>
      <c r="BW359" s="36" t="str">
        <f t="shared" si="197"/>
        <v/>
      </c>
      <c r="BX359" s="36" t="str">
        <f t="shared" si="198"/>
        <v/>
      </c>
      <c r="BY359" s="31"/>
      <c r="BZ359" s="38"/>
      <c r="CB359" s="120" t="e">
        <f t="shared" ca="1" si="167"/>
        <v>#VALUE!</v>
      </c>
      <c r="CC359" s="120" t="e">
        <f t="shared" ca="1" si="168"/>
        <v>#VALUE!</v>
      </c>
    </row>
    <row r="360" spans="1:81" s="10" customFormat="1" ht="25.15" customHeight="1" x14ac:dyDescent="0.2">
      <c r="A360" s="52" t="str">
        <f t="shared" si="199"/>
        <v/>
      </c>
      <c r="B360" s="157" t="e">
        <f t="shared" ca="1" si="169"/>
        <v>#VALUE!</v>
      </c>
      <c r="C360" s="157" t="e">
        <f t="shared" ca="1" si="170"/>
        <v>#VALUE!</v>
      </c>
      <c r="D360" s="29"/>
      <c r="E360" s="155" t="str">
        <f ca="1">IFERROR(INDIRECT(ADDRESS(MATCH(D360,CatModules!C:C,0),2,1,1,"CatModules")),"")</f>
        <v/>
      </c>
      <c r="F360" s="96"/>
      <c r="G360" s="156" t="str">
        <f ca="1">IFERROR(INDIRECT(ADDRESS(MATCH(CONCATENATE(E360,"-",F360),CatInt!K:K,0),3,1,1,"CatInt")),"")</f>
        <v/>
      </c>
      <c r="H360" s="45" t="str">
        <f>IF(F360="","",VLOOKUP(F360,#REF!,2,FALSE))</f>
        <v/>
      </c>
      <c r="I360" s="29"/>
      <c r="J360" s="155" t="e">
        <f t="shared" si="171"/>
        <v>#VALUE!</v>
      </c>
      <c r="K360" s="155" t="e">
        <f t="shared" si="172"/>
        <v>#VALUE!</v>
      </c>
      <c r="L360" s="153"/>
      <c r="M360" s="126"/>
      <c r="N360" s="151" t="e">
        <f ca="1">VLOOKUP(M360,CatProd!B:G,6,FALSE)</f>
        <v>#N/A</v>
      </c>
      <c r="O360" s="127"/>
      <c r="P360" s="175" t="e">
        <f ca="1">VLOOKUP(CONCATENATE(N360,"-",O360),CatProdSpec!H:I,2,FALSE)</f>
        <v>#N/A</v>
      </c>
      <c r="Q360" s="30"/>
      <c r="R360" s="149" t="str">
        <f>IFERROR(VLOOKUP(Q360,Setup!D$16:E$25,2,FALSE),"")</f>
        <v/>
      </c>
      <c r="S360" s="51" t="str">
        <f ca="1">IFERROR(IF(OR(I360="",VLOOKUP(I360,CatCostInp!$E$2:$K$88,7,FALSE)=0),"",VLOOKUP(I360,CatCostInp!$E$2:$K$88,7,FALSE)),"")</f>
        <v/>
      </c>
      <c r="T360" s="4" t="e">
        <f>VLOOKUP(U360,#REF!,2,FALSE)</f>
        <v>#REF!</v>
      </c>
      <c r="U360" s="30"/>
      <c r="V360" s="1" t="str">
        <f ca="1">IF(U360=Setup!$C$10,"Grant",IF(Pharmaceuticals!U360=Setup!$C$11,"Local",IF(Pharmaceuticals!U360=Setup!$C$12,"Other","")))</f>
        <v/>
      </c>
      <c r="W360" s="34"/>
      <c r="X360" s="148"/>
      <c r="Y360" s="34"/>
      <c r="Z360" s="36" t="str">
        <f t="shared" si="173"/>
        <v/>
      </c>
      <c r="AA360" s="34"/>
      <c r="AB360" s="32" t="str">
        <f t="shared" si="174"/>
        <v/>
      </c>
      <c r="AC360" s="34"/>
      <c r="AD360" s="32" t="str">
        <f t="shared" si="175"/>
        <v/>
      </c>
      <c r="AE360" s="34"/>
      <c r="AF360" s="36" t="str">
        <f t="shared" si="176"/>
        <v/>
      </c>
      <c r="AG360" s="36" t="str">
        <f t="shared" si="177"/>
        <v/>
      </c>
      <c r="AH360" s="36" t="str">
        <f t="shared" si="178"/>
        <v/>
      </c>
      <c r="AI360" s="55"/>
      <c r="AJ360" s="37"/>
      <c r="AK360" s="148"/>
      <c r="AL360" s="34"/>
      <c r="AM360" s="32" t="str">
        <f t="shared" si="179"/>
        <v/>
      </c>
      <c r="AN360" s="34"/>
      <c r="AO360" s="32" t="str">
        <f t="shared" si="180"/>
        <v/>
      </c>
      <c r="AP360" s="35"/>
      <c r="AQ360" s="32" t="str">
        <f t="shared" si="181"/>
        <v/>
      </c>
      <c r="AR360" s="34"/>
      <c r="AS360" s="36" t="str">
        <f t="shared" si="182"/>
        <v/>
      </c>
      <c r="AT360" s="36" t="str">
        <f t="shared" si="183"/>
        <v/>
      </c>
      <c r="AU360" s="36" t="str">
        <f t="shared" si="184"/>
        <v/>
      </c>
      <c r="AV360" s="55"/>
      <c r="AW360" s="34"/>
      <c r="AX360" s="148"/>
      <c r="AY360" s="34"/>
      <c r="AZ360" s="32" t="str">
        <f t="shared" si="185"/>
        <v/>
      </c>
      <c r="BA360" s="34"/>
      <c r="BB360" s="32" t="str">
        <f t="shared" si="186"/>
        <v/>
      </c>
      <c r="BC360" s="34"/>
      <c r="BD360" s="32" t="str">
        <f t="shared" si="187"/>
        <v/>
      </c>
      <c r="BE360" s="34"/>
      <c r="BF360" s="36" t="str">
        <f t="shared" si="188"/>
        <v/>
      </c>
      <c r="BG360" s="36" t="str">
        <f t="shared" si="189"/>
        <v/>
      </c>
      <c r="BH360" s="36" t="str">
        <f t="shared" si="190"/>
        <v/>
      </c>
      <c r="BI360" s="55"/>
      <c r="BJ360" s="34"/>
      <c r="BK360" s="148"/>
      <c r="BL360" s="34"/>
      <c r="BM360" s="32" t="str">
        <f t="shared" si="191"/>
        <v/>
      </c>
      <c r="BN360" s="34"/>
      <c r="BO360" s="32" t="str">
        <f t="shared" si="192"/>
        <v/>
      </c>
      <c r="BP360" s="34"/>
      <c r="BQ360" s="32" t="str">
        <f t="shared" si="193"/>
        <v/>
      </c>
      <c r="BR360" s="34"/>
      <c r="BS360" s="36" t="str">
        <f t="shared" si="194"/>
        <v/>
      </c>
      <c r="BT360" s="36" t="str">
        <f t="shared" si="195"/>
        <v/>
      </c>
      <c r="BU360" s="36" t="str">
        <f t="shared" si="196"/>
        <v/>
      </c>
      <c r="BV360" s="55"/>
      <c r="BW360" s="36" t="str">
        <f t="shared" si="197"/>
        <v/>
      </c>
      <c r="BX360" s="36" t="str">
        <f t="shared" si="198"/>
        <v/>
      </c>
      <c r="BY360" s="31"/>
      <c r="BZ360" s="38"/>
      <c r="CB360" s="120" t="e">
        <f t="shared" ca="1" si="167"/>
        <v>#VALUE!</v>
      </c>
      <c r="CC360" s="120" t="e">
        <f t="shared" ca="1" si="168"/>
        <v>#VALUE!</v>
      </c>
    </row>
    <row r="361" spans="1:81" s="10" customFormat="1" ht="25.15" customHeight="1" x14ac:dyDescent="0.2">
      <c r="A361" s="52" t="str">
        <f t="shared" si="199"/>
        <v/>
      </c>
      <c r="B361" s="157" t="e">
        <f t="shared" ca="1" si="169"/>
        <v>#VALUE!</v>
      </c>
      <c r="C361" s="157" t="e">
        <f t="shared" ca="1" si="170"/>
        <v>#VALUE!</v>
      </c>
      <c r="D361" s="29"/>
      <c r="E361" s="155" t="str">
        <f ca="1">IFERROR(INDIRECT(ADDRESS(MATCH(D361,CatModules!C:C,0),2,1,1,"CatModules")),"")</f>
        <v/>
      </c>
      <c r="F361" s="96"/>
      <c r="G361" s="156" t="str">
        <f ca="1">IFERROR(INDIRECT(ADDRESS(MATCH(CONCATENATE(E361,"-",F361),CatInt!K:K,0),3,1,1,"CatInt")),"")</f>
        <v/>
      </c>
      <c r="H361" s="45" t="str">
        <f>IF(F361="","",VLOOKUP(F361,#REF!,2,FALSE))</f>
        <v/>
      </c>
      <c r="I361" s="29"/>
      <c r="J361" s="155" t="e">
        <f t="shared" si="171"/>
        <v>#VALUE!</v>
      </c>
      <c r="K361" s="155" t="e">
        <f t="shared" si="172"/>
        <v>#VALUE!</v>
      </c>
      <c r="L361" s="153"/>
      <c r="M361" s="126"/>
      <c r="N361" s="151" t="e">
        <f ca="1">VLOOKUP(M361,CatProd!B:G,6,FALSE)</f>
        <v>#N/A</v>
      </c>
      <c r="O361" s="127"/>
      <c r="P361" s="175" t="e">
        <f ca="1">VLOOKUP(CONCATENATE(N361,"-",O361),CatProdSpec!H:I,2,FALSE)</f>
        <v>#N/A</v>
      </c>
      <c r="Q361" s="30"/>
      <c r="R361" s="149" t="str">
        <f>IFERROR(VLOOKUP(Q361,Setup!D$16:E$25,2,FALSE),"")</f>
        <v/>
      </c>
      <c r="S361" s="51" t="str">
        <f ca="1">IFERROR(IF(OR(I361="",VLOOKUP(I361,CatCostInp!$E$2:$K$88,7,FALSE)=0),"",VLOOKUP(I361,CatCostInp!$E$2:$K$88,7,FALSE)),"")</f>
        <v/>
      </c>
      <c r="T361" s="4" t="e">
        <f>VLOOKUP(U361,#REF!,2,FALSE)</f>
        <v>#REF!</v>
      </c>
      <c r="U361" s="30"/>
      <c r="V361" s="1" t="str">
        <f ca="1">IF(U361=Setup!$C$10,"Grant",IF(Pharmaceuticals!U361=Setup!$C$11,"Local",IF(Pharmaceuticals!U361=Setup!$C$12,"Other","")))</f>
        <v/>
      </c>
      <c r="W361" s="34"/>
      <c r="X361" s="148"/>
      <c r="Y361" s="34"/>
      <c r="Z361" s="36" t="str">
        <f t="shared" si="173"/>
        <v/>
      </c>
      <c r="AA361" s="34"/>
      <c r="AB361" s="32" t="str">
        <f t="shared" si="174"/>
        <v/>
      </c>
      <c r="AC361" s="34"/>
      <c r="AD361" s="32" t="str">
        <f t="shared" si="175"/>
        <v/>
      </c>
      <c r="AE361" s="34"/>
      <c r="AF361" s="36" t="str">
        <f t="shared" si="176"/>
        <v/>
      </c>
      <c r="AG361" s="36" t="str">
        <f t="shared" si="177"/>
        <v/>
      </c>
      <c r="AH361" s="36" t="str">
        <f t="shared" si="178"/>
        <v/>
      </c>
      <c r="AI361" s="55"/>
      <c r="AJ361" s="37"/>
      <c r="AK361" s="148"/>
      <c r="AL361" s="34"/>
      <c r="AM361" s="32" t="str">
        <f t="shared" si="179"/>
        <v/>
      </c>
      <c r="AN361" s="34"/>
      <c r="AO361" s="32" t="str">
        <f t="shared" si="180"/>
        <v/>
      </c>
      <c r="AP361" s="35"/>
      <c r="AQ361" s="32" t="str">
        <f t="shared" si="181"/>
        <v/>
      </c>
      <c r="AR361" s="34"/>
      <c r="AS361" s="36" t="str">
        <f t="shared" si="182"/>
        <v/>
      </c>
      <c r="AT361" s="36" t="str">
        <f t="shared" si="183"/>
        <v/>
      </c>
      <c r="AU361" s="36" t="str">
        <f t="shared" si="184"/>
        <v/>
      </c>
      <c r="AV361" s="55"/>
      <c r="AW361" s="34"/>
      <c r="AX361" s="148"/>
      <c r="AY361" s="34"/>
      <c r="AZ361" s="32" t="str">
        <f t="shared" si="185"/>
        <v/>
      </c>
      <c r="BA361" s="34"/>
      <c r="BB361" s="32" t="str">
        <f t="shared" si="186"/>
        <v/>
      </c>
      <c r="BC361" s="34"/>
      <c r="BD361" s="32" t="str">
        <f t="shared" si="187"/>
        <v/>
      </c>
      <c r="BE361" s="34"/>
      <c r="BF361" s="36" t="str">
        <f t="shared" si="188"/>
        <v/>
      </c>
      <c r="BG361" s="36" t="str">
        <f t="shared" si="189"/>
        <v/>
      </c>
      <c r="BH361" s="36" t="str">
        <f t="shared" si="190"/>
        <v/>
      </c>
      <c r="BI361" s="55"/>
      <c r="BJ361" s="34"/>
      <c r="BK361" s="148"/>
      <c r="BL361" s="34"/>
      <c r="BM361" s="32" t="str">
        <f t="shared" si="191"/>
        <v/>
      </c>
      <c r="BN361" s="34"/>
      <c r="BO361" s="32" t="str">
        <f t="shared" si="192"/>
        <v/>
      </c>
      <c r="BP361" s="34"/>
      <c r="BQ361" s="32" t="str">
        <f t="shared" si="193"/>
        <v/>
      </c>
      <c r="BR361" s="34"/>
      <c r="BS361" s="36" t="str">
        <f t="shared" si="194"/>
        <v/>
      </c>
      <c r="BT361" s="36" t="str">
        <f t="shared" si="195"/>
        <v/>
      </c>
      <c r="BU361" s="36" t="str">
        <f t="shared" si="196"/>
        <v/>
      </c>
      <c r="BV361" s="55"/>
      <c r="BW361" s="36" t="str">
        <f t="shared" si="197"/>
        <v/>
      </c>
      <c r="BX361" s="36" t="str">
        <f t="shared" si="198"/>
        <v/>
      </c>
      <c r="BY361" s="31"/>
      <c r="BZ361" s="38"/>
      <c r="CB361" s="120" t="e">
        <f t="shared" ca="1" si="167"/>
        <v>#VALUE!</v>
      </c>
      <c r="CC361" s="120" t="e">
        <f t="shared" ca="1" si="168"/>
        <v>#VALUE!</v>
      </c>
    </row>
    <row r="362" spans="1:81" s="10" customFormat="1" ht="25.15" customHeight="1" x14ac:dyDescent="0.2">
      <c r="A362" s="52" t="str">
        <f t="shared" si="199"/>
        <v/>
      </c>
      <c r="B362" s="157" t="e">
        <f t="shared" ca="1" si="169"/>
        <v>#VALUE!</v>
      </c>
      <c r="C362" s="157" t="e">
        <f t="shared" ca="1" si="170"/>
        <v>#VALUE!</v>
      </c>
      <c r="D362" s="29"/>
      <c r="E362" s="155" t="str">
        <f ca="1">IFERROR(INDIRECT(ADDRESS(MATCH(D362,CatModules!C:C,0),2,1,1,"CatModules")),"")</f>
        <v/>
      </c>
      <c r="F362" s="96"/>
      <c r="G362" s="156" t="str">
        <f ca="1">IFERROR(INDIRECT(ADDRESS(MATCH(CONCATENATE(E362,"-",F362),CatInt!K:K,0),3,1,1,"CatInt")),"")</f>
        <v/>
      </c>
      <c r="H362" s="45" t="str">
        <f>IF(F362="","",VLOOKUP(F362,#REF!,2,FALSE))</f>
        <v/>
      </c>
      <c r="I362" s="29"/>
      <c r="J362" s="155" t="e">
        <f t="shared" si="171"/>
        <v>#VALUE!</v>
      </c>
      <c r="K362" s="155" t="e">
        <f t="shared" si="172"/>
        <v>#VALUE!</v>
      </c>
      <c r="L362" s="153"/>
      <c r="M362" s="126"/>
      <c r="N362" s="151" t="e">
        <f ca="1">VLOOKUP(M362,CatProd!B:G,6,FALSE)</f>
        <v>#N/A</v>
      </c>
      <c r="O362" s="127"/>
      <c r="P362" s="175" t="e">
        <f ca="1">VLOOKUP(CONCATENATE(N362,"-",O362),CatProdSpec!H:I,2,FALSE)</f>
        <v>#N/A</v>
      </c>
      <c r="Q362" s="30"/>
      <c r="R362" s="149" t="str">
        <f>IFERROR(VLOOKUP(Q362,Setup!D$16:E$25,2,FALSE),"")</f>
        <v/>
      </c>
      <c r="S362" s="51" t="str">
        <f ca="1">IFERROR(IF(OR(I362="",VLOOKUP(I362,CatCostInp!$E$2:$K$88,7,FALSE)=0),"",VLOOKUP(I362,CatCostInp!$E$2:$K$88,7,FALSE)),"")</f>
        <v/>
      </c>
      <c r="T362" s="4" t="e">
        <f>VLOOKUP(U362,#REF!,2,FALSE)</f>
        <v>#REF!</v>
      </c>
      <c r="U362" s="30"/>
      <c r="V362" s="1" t="str">
        <f ca="1">IF(U362=Setup!$C$10,"Grant",IF(Pharmaceuticals!U362=Setup!$C$11,"Local",IF(Pharmaceuticals!U362=Setup!$C$12,"Other","")))</f>
        <v/>
      </c>
      <c r="W362" s="34"/>
      <c r="X362" s="148"/>
      <c r="Y362" s="34"/>
      <c r="Z362" s="36" t="str">
        <f t="shared" si="173"/>
        <v/>
      </c>
      <c r="AA362" s="34"/>
      <c r="AB362" s="32" t="str">
        <f t="shared" si="174"/>
        <v/>
      </c>
      <c r="AC362" s="34"/>
      <c r="AD362" s="32" t="str">
        <f t="shared" si="175"/>
        <v/>
      </c>
      <c r="AE362" s="34"/>
      <c r="AF362" s="36" t="str">
        <f t="shared" si="176"/>
        <v/>
      </c>
      <c r="AG362" s="36" t="str">
        <f t="shared" si="177"/>
        <v/>
      </c>
      <c r="AH362" s="36" t="str">
        <f t="shared" si="178"/>
        <v/>
      </c>
      <c r="AI362" s="55"/>
      <c r="AJ362" s="37"/>
      <c r="AK362" s="148"/>
      <c r="AL362" s="34"/>
      <c r="AM362" s="32" t="str">
        <f t="shared" si="179"/>
        <v/>
      </c>
      <c r="AN362" s="34"/>
      <c r="AO362" s="32" t="str">
        <f t="shared" si="180"/>
        <v/>
      </c>
      <c r="AP362" s="35"/>
      <c r="AQ362" s="32" t="str">
        <f t="shared" si="181"/>
        <v/>
      </c>
      <c r="AR362" s="34"/>
      <c r="AS362" s="36" t="str">
        <f t="shared" si="182"/>
        <v/>
      </c>
      <c r="AT362" s="36" t="str">
        <f t="shared" si="183"/>
        <v/>
      </c>
      <c r="AU362" s="36" t="str">
        <f t="shared" si="184"/>
        <v/>
      </c>
      <c r="AV362" s="55"/>
      <c r="AW362" s="34"/>
      <c r="AX362" s="148"/>
      <c r="AY362" s="34"/>
      <c r="AZ362" s="32" t="str">
        <f t="shared" si="185"/>
        <v/>
      </c>
      <c r="BA362" s="34"/>
      <c r="BB362" s="32" t="str">
        <f t="shared" si="186"/>
        <v/>
      </c>
      <c r="BC362" s="34"/>
      <c r="BD362" s="32" t="str">
        <f t="shared" si="187"/>
        <v/>
      </c>
      <c r="BE362" s="34"/>
      <c r="BF362" s="36" t="str">
        <f t="shared" si="188"/>
        <v/>
      </c>
      <c r="BG362" s="36" t="str">
        <f t="shared" si="189"/>
        <v/>
      </c>
      <c r="BH362" s="36" t="str">
        <f t="shared" si="190"/>
        <v/>
      </c>
      <c r="BI362" s="55"/>
      <c r="BJ362" s="34"/>
      <c r="BK362" s="148"/>
      <c r="BL362" s="34"/>
      <c r="BM362" s="32" t="str">
        <f t="shared" si="191"/>
        <v/>
      </c>
      <c r="BN362" s="34"/>
      <c r="BO362" s="32" t="str">
        <f t="shared" si="192"/>
        <v/>
      </c>
      <c r="BP362" s="34"/>
      <c r="BQ362" s="32" t="str">
        <f t="shared" si="193"/>
        <v/>
      </c>
      <c r="BR362" s="34"/>
      <c r="BS362" s="36" t="str">
        <f t="shared" si="194"/>
        <v/>
      </c>
      <c r="BT362" s="36" t="str">
        <f t="shared" si="195"/>
        <v/>
      </c>
      <c r="BU362" s="36" t="str">
        <f t="shared" si="196"/>
        <v/>
      </c>
      <c r="BV362" s="55"/>
      <c r="BW362" s="36" t="str">
        <f t="shared" si="197"/>
        <v/>
      </c>
      <c r="BX362" s="36" t="str">
        <f t="shared" si="198"/>
        <v/>
      </c>
      <c r="BY362" s="31"/>
      <c r="BZ362" s="38"/>
      <c r="CB362" s="120" t="e">
        <f t="shared" ca="1" si="167"/>
        <v>#VALUE!</v>
      </c>
      <c r="CC362" s="120" t="e">
        <f t="shared" ca="1" si="168"/>
        <v>#VALUE!</v>
      </c>
    </row>
    <row r="363" spans="1:81" s="10" customFormat="1" ht="25.15" customHeight="1" x14ac:dyDescent="0.2">
      <c r="A363" s="52" t="str">
        <f t="shared" si="199"/>
        <v/>
      </c>
      <c r="B363" s="157" t="e">
        <f t="shared" ca="1" si="169"/>
        <v>#VALUE!</v>
      </c>
      <c r="C363" s="157" t="e">
        <f t="shared" ca="1" si="170"/>
        <v>#VALUE!</v>
      </c>
      <c r="D363" s="29"/>
      <c r="E363" s="155" t="str">
        <f ca="1">IFERROR(INDIRECT(ADDRESS(MATCH(D363,CatModules!C:C,0),2,1,1,"CatModules")),"")</f>
        <v/>
      </c>
      <c r="F363" s="96"/>
      <c r="G363" s="156" t="str">
        <f ca="1">IFERROR(INDIRECT(ADDRESS(MATCH(CONCATENATE(E363,"-",F363),CatInt!K:K,0),3,1,1,"CatInt")),"")</f>
        <v/>
      </c>
      <c r="H363" s="45" t="str">
        <f>IF(F363="","",VLOOKUP(F363,#REF!,2,FALSE))</f>
        <v/>
      </c>
      <c r="I363" s="29"/>
      <c r="J363" s="155" t="e">
        <f t="shared" si="171"/>
        <v>#VALUE!</v>
      </c>
      <c r="K363" s="155" t="e">
        <f t="shared" si="172"/>
        <v>#VALUE!</v>
      </c>
      <c r="L363" s="153"/>
      <c r="M363" s="126"/>
      <c r="N363" s="151" t="e">
        <f ca="1">VLOOKUP(M363,CatProd!B:G,6,FALSE)</f>
        <v>#N/A</v>
      </c>
      <c r="O363" s="127"/>
      <c r="P363" s="175" t="e">
        <f ca="1">VLOOKUP(CONCATENATE(N363,"-",O363),CatProdSpec!H:I,2,FALSE)</f>
        <v>#N/A</v>
      </c>
      <c r="Q363" s="30"/>
      <c r="R363" s="149" t="str">
        <f>IFERROR(VLOOKUP(Q363,Setup!D$16:E$25,2,FALSE),"")</f>
        <v/>
      </c>
      <c r="S363" s="51" t="str">
        <f ca="1">IFERROR(IF(OR(I363="",VLOOKUP(I363,CatCostInp!$E$2:$K$88,7,FALSE)=0),"",VLOOKUP(I363,CatCostInp!$E$2:$K$88,7,FALSE)),"")</f>
        <v/>
      </c>
      <c r="T363" s="4" t="e">
        <f>VLOOKUP(U363,#REF!,2,FALSE)</f>
        <v>#REF!</v>
      </c>
      <c r="U363" s="30"/>
      <c r="V363" s="1" t="str">
        <f ca="1">IF(U363=Setup!$C$10,"Grant",IF(Pharmaceuticals!U363=Setup!$C$11,"Local",IF(Pharmaceuticals!U363=Setup!$C$12,"Other","")))</f>
        <v/>
      </c>
      <c r="W363" s="34"/>
      <c r="X363" s="148"/>
      <c r="Y363" s="34"/>
      <c r="Z363" s="36" t="str">
        <f t="shared" si="173"/>
        <v/>
      </c>
      <c r="AA363" s="34"/>
      <c r="AB363" s="32" t="str">
        <f t="shared" si="174"/>
        <v/>
      </c>
      <c r="AC363" s="34"/>
      <c r="AD363" s="32" t="str">
        <f t="shared" si="175"/>
        <v/>
      </c>
      <c r="AE363" s="34"/>
      <c r="AF363" s="36" t="str">
        <f t="shared" si="176"/>
        <v/>
      </c>
      <c r="AG363" s="36" t="str">
        <f t="shared" si="177"/>
        <v/>
      </c>
      <c r="AH363" s="36" t="str">
        <f t="shared" si="178"/>
        <v/>
      </c>
      <c r="AI363" s="55"/>
      <c r="AJ363" s="37"/>
      <c r="AK363" s="148"/>
      <c r="AL363" s="34"/>
      <c r="AM363" s="32" t="str">
        <f t="shared" si="179"/>
        <v/>
      </c>
      <c r="AN363" s="34"/>
      <c r="AO363" s="32" t="str">
        <f t="shared" si="180"/>
        <v/>
      </c>
      <c r="AP363" s="34"/>
      <c r="AQ363" s="32" t="str">
        <f t="shared" si="181"/>
        <v/>
      </c>
      <c r="AR363" s="34"/>
      <c r="AS363" s="36" t="str">
        <f t="shared" si="182"/>
        <v/>
      </c>
      <c r="AT363" s="36" t="str">
        <f t="shared" si="183"/>
        <v/>
      </c>
      <c r="AU363" s="36" t="str">
        <f t="shared" si="184"/>
        <v/>
      </c>
      <c r="AV363" s="55"/>
      <c r="AW363" s="34"/>
      <c r="AX363" s="148"/>
      <c r="AY363" s="34"/>
      <c r="AZ363" s="32" t="str">
        <f t="shared" si="185"/>
        <v/>
      </c>
      <c r="BA363" s="34"/>
      <c r="BB363" s="32" t="str">
        <f t="shared" si="186"/>
        <v/>
      </c>
      <c r="BC363" s="34"/>
      <c r="BD363" s="32" t="str">
        <f t="shared" si="187"/>
        <v/>
      </c>
      <c r="BE363" s="34"/>
      <c r="BF363" s="36" t="str">
        <f t="shared" si="188"/>
        <v/>
      </c>
      <c r="BG363" s="36" t="str">
        <f t="shared" si="189"/>
        <v/>
      </c>
      <c r="BH363" s="36" t="str">
        <f t="shared" si="190"/>
        <v/>
      </c>
      <c r="BI363" s="55"/>
      <c r="BJ363" s="34"/>
      <c r="BK363" s="148"/>
      <c r="BL363" s="34"/>
      <c r="BM363" s="32" t="str">
        <f t="shared" si="191"/>
        <v/>
      </c>
      <c r="BN363" s="34"/>
      <c r="BO363" s="32" t="str">
        <f t="shared" si="192"/>
        <v/>
      </c>
      <c r="BP363" s="34"/>
      <c r="BQ363" s="32" t="str">
        <f t="shared" si="193"/>
        <v/>
      </c>
      <c r="BR363" s="34"/>
      <c r="BS363" s="36" t="str">
        <f t="shared" si="194"/>
        <v/>
      </c>
      <c r="BT363" s="36" t="str">
        <f t="shared" si="195"/>
        <v/>
      </c>
      <c r="BU363" s="36" t="str">
        <f t="shared" si="196"/>
        <v/>
      </c>
      <c r="BV363" s="55"/>
      <c r="BW363" s="36" t="str">
        <f t="shared" si="197"/>
        <v/>
      </c>
      <c r="BX363" s="36" t="str">
        <f t="shared" si="198"/>
        <v/>
      </c>
      <c r="BY363" s="31"/>
      <c r="BZ363" s="38"/>
      <c r="CB363" s="120" t="e">
        <f t="shared" ca="1" si="167"/>
        <v>#VALUE!</v>
      </c>
      <c r="CC363" s="120" t="e">
        <f t="shared" ca="1" si="168"/>
        <v>#VALUE!</v>
      </c>
    </row>
    <row r="364" spans="1:81" s="10" customFormat="1" ht="25.15" customHeight="1" x14ac:dyDescent="0.2">
      <c r="A364" s="52" t="str">
        <f t="shared" si="199"/>
        <v/>
      </c>
      <c r="B364" s="157" t="e">
        <f t="shared" ca="1" si="169"/>
        <v>#VALUE!</v>
      </c>
      <c r="C364" s="157" t="e">
        <f t="shared" ca="1" si="170"/>
        <v>#VALUE!</v>
      </c>
      <c r="D364" s="29"/>
      <c r="E364" s="155" t="str">
        <f ca="1">IFERROR(INDIRECT(ADDRESS(MATCH(D364,CatModules!C:C,0),2,1,1,"CatModules")),"")</f>
        <v/>
      </c>
      <c r="F364" s="96"/>
      <c r="G364" s="156" t="str">
        <f ca="1">IFERROR(INDIRECT(ADDRESS(MATCH(CONCATENATE(E364,"-",F364),CatInt!K:K,0),3,1,1,"CatInt")),"")</f>
        <v/>
      </c>
      <c r="H364" s="45" t="str">
        <f>IF(F364="","",VLOOKUP(F364,#REF!,2,FALSE))</f>
        <v/>
      </c>
      <c r="I364" s="29"/>
      <c r="J364" s="155" t="e">
        <f t="shared" si="171"/>
        <v>#VALUE!</v>
      </c>
      <c r="K364" s="155" t="e">
        <f t="shared" si="172"/>
        <v>#VALUE!</v>
      </c>
      <c r="L364" s="153"/>
      <c r="M364" s="126"/>
      <c r="N364" s="151" t="e">
        <f ca="1">VLOOKUP(M364,CatProd!B:G,6,FALSE)</f>
        <v>#N/A</v>
      </c>
      <c r="O364" s="127"/>
      <c r="P364" s="175" t="e">
        <f ca="1">VLOOKUP(CONCATENATE(N364,"-",O364),CatProdSpec!H:I,2,FALSE)</f>
        <v>#N/A</v>
      </c>
      <c r="Q364" s="30"/>
      <c r="R364" s="149" t="str">
        <f>IFERROR(VLOOKUP(Q364,Setup!D$16:E$25,2,FALSE),"")</f>
        <v/>
      </c>
      <c r="S364" s="51" t="str">
        <f ca="1">IFERROR(IF(OR(I364="",VLOOKUP(I364,CatCostInp!$E$2:$K$88,7,FALSE)=0),"",VLOOKUP(I364,CatCostInp!$E$2:$K$88,7,FALSE)),"")</f>
        <v/>
      </c>
      <c r="T364" s="4" t="e">
        <f>VLOOKUP(U364,#REF!,2,FALSE)</f>
        <v>#REF!</v>
      </c>
      <c r="U364" s="30"/>
      <c r="V364" s="1" t="str">
        <f ca="1">IF(U364=Setup!$C$10,"Grant",IF(Pharmaceuticals!U364=Setup!$C$11,"Local",IF(Pharmaceuticals!U364=Setup!$C$12,"Other","")))</f>
        <v/>
      </c>
      <c r="W364" s="34"/>
      <c r="X364" s="148"/>
      <c r="Y364" s="34"/>
      <c r="Z364" s="36" t="str">
        <f t="shared" si="173"/>
        <v/>
      </c>
      <c r="AA364" s="34"/>
      <c r="AB364" s="32" t="str">
        <f t="shared" si="174"/>
        <v/>
      </c>
      <c r="AC364" s="34"/>
      <c r="AD364" s="32" t="str">
        <f t="shared" si="175"/>
        <v/>
      </c>
      <c r="AE364" s="34"/>
      <c r="AF364" s="36" t="str">
        <f t="shared" si="176"/>
        <v/>
      </c>
      <c r="AG364" s="36" t="str">
        <f t="shared" si="177"/>
        <v/>
      </c>
      <c r="AH364" s="36" t="str">
        <f t="shared" si="178"/>
        <v/>
      </c>
      <c r="AI364" s="55"/>
      <c r="AJ364" s="37"/>
      <c r="AK364" s="148"/>
      <c r="AL364" s="34"/>
      <c r="AM364" s="32" t="str">
        <f t="shared" si="179"/>
        <v/>
      </c>
      <c r="AN364" s="34"/>
      <c r="AO364" s="32" t="str">
        <f t="shared" si="180"/>
        <v/>
      </c>
      <c r="AP364" s="34"/>
      <c r="AQ364" s="32" t="str">
        <f t="shared" si="181"/>
        <v/>
      </c>
      <c r="AR364" s="34"/>
      <c r="AS364" s="36" t="str">
        <f t="shared" si="182"/>
        <v/>
      </c>
      <c r="AT364" s="36" t="str">
        <f t="shared" si="183"/>
        <v/>
      </c>
      <c r="AU364" s="36" t="str">
        <f t="shared" si="184"/>
        <v/>
      </c>
      <c r="AV364" s="55"/>
      <c r="AW364" s="34"/>
      <c r="AX364" s="148"/>
      <c r="AY364" s="34"/>
      <c r="AZ364" s="32" t="str">
        <f t="shared" si="185"/>
        <v/>
      </c>
      <c r="BA364" s="34"/>
      <c r="BB364" s="32" t="str">
        <f t="shared" si="186"/>
        <v/>
      </c>
      <c r="BC364" s="34"/>
      <c r="BD364" s="32" t="str">
        <f t="shared" si="187"/>
        <v/>
      </c>
      <c r="BE364" s="34"/>
      <c r="BF364" s="36" t="str">
        <f t="shared" si="188"/>
        <v/>
      </c>
      <c r="BG364" s="36" t="str">
        <f t="shared" si="189"/>
        <v/>
      </c>
      <c r="BH364" s="36" t="str">
        <f t="shared" si="190"/>
        <v/>
      </c>
      <c r="BI364" s="55"/>
      <c r="BJ364" s="34"/>
      <c r="BK364" s="148"/>
      <c r="BL364" s="34"/>
      <c r="BM364" s="32" t="str">
        <f t="shared" si="191"/>
        <v/>
      </c>
      <c r="BN364" s="34"/>
      <c r="BO364" s="32" t="str">
        <f t="shared" si="192"/>
        <v/>
      </c>
      <c r="BP364" s="34"/>
      <c r="BQ364" s="32" t="str">
        <f t="shared" si="193"/>
        <v/>
      </c>
      <c r="BR364" s="34"/>
      <c r="BS364" s="36" t="str">
        <f t="shared" si="194"/>
        <v/>
      </c>
      <c r="BT364" s="36" t="str">
        <f t="shared" si="195"/>
        <v/>
      </c>
      <c r="BU364" s="36" t="str">
        <f t="shared" si="196"/>
        <v/>
      </c>
      <c r="BV364" s="55"/>
      <c r="BW364" s="36" t="str">
        <f t="shared" si="197"/>
        <v/>
      </c>
      <c r="BX364" s="36" t="str">
        <f t="shared" si="198"/>
        <v/>
      </c>
      <c r="BY364" s="31"/>
      <c r="BZ364" s="38"/>
      <c r="CB364" s="120" t="e">
        <f t="shared" ca="1" si="167"/>
        <v>#VALUE!</v>
      </c>
      <c r="CC364" s="120" t="e">
        <f t="shared" ca="1" si="168"/>
        <v>#VALUE!</v>
      </c>
    </row>
    <row r="365" spans="1:81" s="10" customFormat="1" ht="25.15" customHeight="1" x14ac:dyDescent="0.2">
      <c r="A365" s="52" t="str">
        <f t="shared" si="199"/>
        <v/>
      </c>
      <c r="B365" s="157" t="e">
        <f t="shared" ca="1" si="169"/>
        <v>#VALUE!</v>
      </c>
      <c r="C365" s="157" t="e">
        <f t="shared" ca="1" si="170"/>
        <v>#VALUE!</v>
      </c>
      <c r="D365" s="29"/>
      <c r="E365" s="155" t="str">
        <f ca="1">IFERROR(INDIRECT(ADDRESS(MATCH(D365,CatModules!C:C,0),2,1,1,"CatModules")),"")</f>
        <v/>
      </c>
      <c r="F365" s="96"/>
      <c r="G365" s="156" t="str">
        <f ca="1">IFERROR(INDIRECT(ADDRESS(MATCH(CONCATENATE(E365,"-",F365),CatInt!K:K,0),3,1,1,"CatInt")),"")</f>
        <v/>
      </c>
      <c r="H365" s="45" t="str">
        <f>IF(F365="","",VLOOKUP(F365,#REF!,2,FALSE))</f>
        <v/>
      </c>
      <c r="I365" s="29"/>
      <c r="J365" s="155" t="e">
        <f t="shared" si="171"/>
        <v>#VALUE!</v>
      </c>
      <c r="K365" s="155" t="e">
        <f t="shared" si="172"/>
        <v>#VALUE!</v>
      </c>
      <c r="L365" s="153"/>
      <c r="M365" s="126"/>
      <c r="N365" s="151" t="e">
        <f ca="1">VLOOKUP(M365,CatProd!B:G,6,FALSE)</f>
        <v>#N/A</v>
      </c>
      <c r="O365" s="127"/>
      <c r="P365" s="175" t="e">
        <f ca="1">VLOOKUP(CONCATENATE(N365,"-",O365),CatProdSpec!H:I,2,FALSE)</f>
        <v>#N/A</v>
      </c>
      <c r="Q365" s="30"/>
      <c r="R365" s="149" t="str">
        <f>IFERROR(VLOOKUP(Q365,Setup!D$16:E$25,2,FALSE),"")</f>
        <v/>
      </c>
      <c r="S365" s="51" t="str">
        <f ca="1">IFERROR(IF(OR(I365="",VLOOKUP(I365,CatCostInp!$E$2:$K$88,7,FALSE)=0),"",VLOOKUP(I365,CatCostInp!$E$2:$K$88,7,FALSE)),"")</f>
        <v/>
      </c>
      <c r="T365" s="4" t="e">
        <f>VLOOKUP(U365,#REF!,2,FALSE)</f>
        <v>#REF!</v>
      </c>
      <c r="U365" s="30"/>
      <c r="V365" s="1" t="str">
        <f ca="1">IF(U365=Setup!$C$10,"Grant",IF(Pharmaceuticals!U365=Setup!$C$11,"Local",IF(Pharmaceuticals!U365=Setup!$C$12,"Other","")))</f>
        <v/>
      </c>
      <c r="W365" s="34"/>
      <c r="X365" s="148"/>
      <c r="Y365" s="34"/>
      <c r="Z365" s="36" t="str">
        <f t="shared" si="173"/>
        <v/>
      </c>
      <c r="AA365" s="34"/>
      <c r="AB365" s="32" t="str">
        <f t="shared" si="174"/>
        <v/>
      </c>
      <c r="AC365" s="34"/>
      <c r="AD365" s="32" t="str">
        <f t="shared" si="175"/>
        <v/>
      </c>
      <c r="AE365" s="34"/>
      <c r="AF365" s="36" t="str">
        <f t="shared" si="176"/>
        <v/>
      </c>
      <c r="AG365" s="36" t="str">
        <f t="shared" si="177"/>
        <v/>
      </c>
      <c r="AH365" s="36" t="str">
        <f t="shared" si="178"/>
        <v/>
      </c>
      <c r="AI365" s="55"/>
      <c r="AJ365" s="37"/>
      <c r="AK365" s="148"/>
      <c r="AL365" s="34"/>
      <c r="AM365" s="32" t="str">
        <f t="shared" si="179"/>
        <v/>
      </c>
      <c r="AN365" s="34"/>
      <c r="AO365" s="32" t="str">
        <f t="shared" si="180"/>
        <v/>
      </c>
      <c r="AP365" s="34"/>
      <c r="AQ365" s="32" t="str">
        <f t="shared" si="181"/>
        <v/>
      </c>
      <c r="AR365" s="34"/>
      <c r="AS365" s="36" t="str">
        <f t="shared" si="182"/>
        <v/>
      </c>
      <c r="AT365" s="36" t="str">
        <f t="shared" si="183"/>
        <v/>
      </c>
      <c r="AU365" s="36" t="str">
        <f t="shared" si="184"/>
        <v/>
      </c>
      <c r="AV365" s="55"/>
      <c r="AW365" s="34"/>
      <c r="AX365" s="148"/>
      <c r="AY365" s="34"/>
      <c r="AZ365" s="32" t="str">
        <f t="shared" si="185"/>
        <v/>
      </c>
      <c r="BA365" s="34"/>
      <c r="BB365" s="32" t="str">
        <f t="shared" si="186"/>
        <v/>
      </c>
      <c r="BC365" s="34"/>
      <c r="BD365" s="32" t="str">
        <f t="shared" si="187"/>
        <v/>
      </c>
      <c r="BE365" s="34"/>
      <c r="BF365" s="36" t="str">
        <f t="shared" si="188"/>
        <v/>
      </c>
      <c r="BG365" s="36" t="str">
        <f t="shared" si="189"/>
        <v/>
      </c>
      <c r="BH365" s="36" t="str">
        <f t="shared" si="190"/>
        <v/>
      </c>
      <c r="BI365" s="55"/>
      <c r="BJ365" s="34"/>
      <c r="BK365" s="148"/>
      <c r="BL365" s="34"/>
      <c r="BM365" s="32" t="str">
        <f t="shared" si="191"/>
        <v/>
      </c>
      <c r="BN365" s="34"/>
      <c r="BO365" s="32" t="str">
        <f t="shared" si="192"/>
        <v/>
      </c>
      <c r="BP365" s="34"/>
      <c r="BQ365" s="32" t="str">
        <f t="shared" si="193"/>
        <v/>
      </c>
      <c r="BR365" s="34"/>
      <c r="BS365" s="36" t="str">
        <f t="shared" si="194"/>
        <v/>
      </c>
      <c r="BT365" s="36" t="str">
        <f t="shared" si="195"/>
        <v/>
      </c>
      <c r="BU365" s="36" t="str">
        <f t="shared" si="196"/>
        <v/>
      </c>
      <c r="BV365" s="55"/>
      <c r="BW365" s="36" t="str">
        <f t="shared" si="197"/>
        <v/>
      </c>
      <c r="BX365" s="36" t="str">
        <f t="shared" si="198"/>
        <v/>
      </c>
      <c r="BY365" s="31"/>
      <c r="BZ365" s="38"/>
      <c r="CB365" s="120" t="e">
        <f t="shared" ca="1" si="167"/>
        <v>#VALUE!</v>
      </c>
      <c r="CC365" s="120" t="e">
        <f t="shared" ca="1" si="168"/>
        <v>#VALUE!</v>
      </c>
    </row>
    <row r="366" spans="1:81" s="10" customFormat="1" ht="25.15" customHeight="1" x14ac:dyDescent="0.2">
      <c r="A366" s="52" t="str">
        <f t="shared" si="199"/>
        <v/>
      </c>
      <c r="B366" s="157" t="e">
        <f t="shared" ca="1" si="169"/>
        <v>#VALUE!</v>
      </c>
      <c r="C366" s="157" t="e">
        <f t="shared" ca="1" si="170"/>
        <v>#VALUE!</v>
      </c>
      <c r="D366" s="29"/>
      <c r="E366" s="155" t="str">
        <f ca="1">IFERROR(INDIRECT(ADDRESS(MATCH(D366,CatModules!C:C,0),2,1,1,"CatModules")),"")</f>
        <v/>
      </c>
      <c r="F366" s="96"/>
      <c r="G366" s="156" t="str">
        <f ca="1">IFERROR(INDIRECT(ADDRESS(MATCH(CONCATENATE(E366,"-",F366),CatInt!K:K,0),3,1,1,"CatInt")),"")</f>
        <v/>
      </c>
      <c r="H366" s="45" t="str">
        <f>IF(F366="","",VLOOKUP(F366,#REF!,2,FALSE))</f>
        <v/>
      </c>
      <c r="I366" s="29"/>
      <c r="J366" s="155" t="e">
        <f t="shared" si="171"/>
        <v>#VALUE!</v>
      </c>
      <c r="K366" s="155" t="e">
        <f t="shared" si="172"/>
        <v>#VALUE!</v>
      </c>
      <c r="L366" s="153"/>
      <c r="M366" s="126"/>
      <c r="N366" s="151" t="e">
        <f ca="1">VLOOKUP(M366,CatProd!B:G,6,FALSE)</f>
        <v>#N/A</v>
      </c>
      <c r="O366" s="127"/>
      <c r="P366" s="175" t="e">
        <f ca="1">VLOOKUP(CONCATENATE(N366,"-",O366),CatProdSpec!H:I,2,FALSE)</f>
        <v>#N/A</v>
      </c>
      <c r="Q366" s="30"/>
      <c r="R366" s="149" t="str">
        <f>IFERROR(VLOOKUP(Q366,Setup!D$16:E$25,2,FALSE),"")</f>
        <v/>
      </c>
      <c r="S366" s="51" t="str">
        <f ca="1">IFERROR(IF(OR(I366="",VLOOKUP(I366,CatCostInp!$E$2:$K$88,7,FALSE)=0),"",VLOOKUP(I366,CatCostInp!$E$2:$K$88,7,FALSE)),"")</f>
        <v/>
      </c>
      <c r="T366" s="4" t="e">
        <f>VLOOKUP(U366,#REF!,2,FALSE)</f>
        <v>#REF!</v>
      </c>
      <c r="U366" s="30"/>
      <c r="V366" s="1" t="str">
        <f ca="1">IF(U366=Setup!$C$10,"Grant",IF(Pharmaceuticals!U366=Setup!$C$11,"Local",IF(Pharmaceuticals!U366=Setup!$C$12,"Other","")))</f>
        <v/>
      </c>
      <c r="W366" s="34"/>
      <c r="X366" s="148"/>
      <c r="Y366" s="34"/>
      <c r="Z366" s="36" t="str">
        <f t="shared" si="173"/>
        <v/>
      </c>
      <c r="AA366" s="34"/>
      <c r="AB366" s="32" t="str">
        <f t="shared" si="174"/>
        <v/>
      </c>
      <c r="AC366" s="34"/>
      <c r="AD366" s="32" t="str">
        <f t="shared" si="175"/>
        <v/>
      </c>
      <c r="AE366" s="34"/>
      <c r="AF366" s="36" t="str">
        <f t="shared" si="176"/>
        <v/>
      </c>
      <c r="AG366" s="36" t="str">
        <f t="shared" si="177"/>
        <v/>
      </c>
      <c r="AH366" s="36" t="str">
        <f t="shared" si="178"/>
        <v/>
      </c>
      <c r="AI366" s="55"/>
      <c r="AJ366" s="37"/>
      <c r="AK366" s="148"/>
      <c r="AL366" s="34"/>
      <c r="AM366" s="32" t="str">
        <f t="shared" si="179"/>
        <v/>
      </c>
      <c r="AN366" s="34"/>
      <c r="AO366" s="32" t="str">
        <f t="shared" si="180"/>
        <v/>
      </c>
      <c r="AP366" s="34"/>
      <c r="AQ366" s="32" t="str">
        <f t="shared" si="181"/>
        <v/>
      </c>
      <c r="AR366" s="34"/>
      <c r="AS366" s="36" t="str">
        <f t="shared" si="182"/>
        <v/>
      </c>
      <c r="AT366" s="36" t="str">
        <f t="shared" si="183"/>
        <v/>
      </c>
      <c r="AU366" s="36" t="str">
        <f t="shared" si="184"/>
        <v/>
      </c>
      <c r="AV366" s="55"/>
      <c r="AW366" s="34"/>
      <c r="AX366" s="148"/>
      <c r="AY366" s="34"/>
      <c r="AZ366" s="32" t="str">
        <f t="shared" si="185"/>
        <v/>
      </c>
      <c r="BA366" s="34"/>
      <c r="BB366" s="32" t="str">
        <f t="shared" si="186"/>
        <v/>
      </c>
      <c r="BC366" s="34"/>
      <c r="BD366" s="32" t="str">
        <f t="shared" si="187"/>
        <v/>
      </c>
      <c r="BE366" s="34"/>
      <c r="BF366" s="36" t="str">
        <f t="shared" si="188"/>
        <v/>
      </c>
      <c r="BG366" s="36" t="str">
        <f t="shared" si="189"/>
        <v/>
      </c>
      <c r="BH366" s="36" t="str">
        <f t="shared" si="190"/>
        <v/>
      </c>
      <c r="BI366" s="55"/>
      <c r="BJ366" s="34"/>
      <c r="BK366" s="148"/>
      <c r="BL366" s="34"/>
      <c r="BM366" s="32" t="str">
        <f t="shared" si="191"/>
        <v/>
      </c>
      <c r="BN366" s="34"/>
      <c r="BO366" s="32" t="str">
        <f t="shared" si="192"/>
        <v/>
      </c>
      <c r="BP366" s="34"/>
      <c r="BQ366" s="32" t="str">
        <f t="shared" si="193"/>
        <v/>
      </c>
      <c r="BR366" s="34"/>
      <c r="BS366" s="36" t="str">
        <f t="shared" si="194"/>
        <v/>
      </c>
      <c r="BT366" s="36" t="str">
        <f t="shared" si="195"/>
        <v/>
      </c>
      <c r="BU366" s="36" t="str">
        <f t="shared" si="196"/>
        <v/>
      </c>
      <c r="BV366" s="55"/>
      <c r="BW366" s="36" t="str">
        <f t="shared" si="197"/>
        <v/>
      </c>
      <c r="BX366" s="36" t="str">
        <f t="shared" si="198"/>
        <v/>
      </c>
      <c r="BY366" s="31"/>
      <c r="BZ366" s="38"/>
      <c r="CB366" s="120" t="e">
        <f t="shared" ca="1" si="167"/>
        <v>#VALUE!</v>
      </c>
      <c r="CC366" s="120" t="e">
        <f t="shared" ca="1" si="168"/>
        <v>#VALUE!</v>
      </c>
    </row>
    <row r="367" spans="1:81" s="10" customFormat="1" ht="25.15" customHeight="1" x14ac:dyDescent="0.2">
      <c r="A367" s="52" t="str">
        <f t="shared" si="199"/>
        <v/>
      </c>
      <c r="B367" s="157" t="e">
        <f t="shared" ca="1" si="169"/>
        <v>#VALUE!</v>
      </c>
      <c r="C367" s="157" t="e">
        <f t="shared" ca="1" si="170"/>
        <v>#VALUE!</v>
      </c>
      <c r="D367" s="29"/>
      <c r="E367" s="155" t="str">
        <f ca="1">IFERROR(INDIRECT(ADDRESS(MATCH(D367,CatModules!C:C,0),2,1,1,"CatModules")),"")</f>
        <v/>
      </c>
      <c r="F367" s="96"/>
      <c r="G367" s="156" t="str">
        <f ca="1">IFERROR(INDIRECT(ADDRESS(MATCH(CONCATENATE(E367,"-",F367),CatInt!K:K,0),3,1,1,"CatInt")),"")</f>
        <v/>
      </c>
      <c r="H367" s="45" t="str">
        <f>IF(F367="","",VLOOKUP(F367,#REF!,2,FALSE))</f>
        <v/>
      </c>
      <c r="I367" s="29"/>
      <c r="J367" s="155" t="e">
        <f t="shared" si="171"/>
        <v>#VALUE!</v>
      </c>
      <c r="K367" s="155" t="e">
        <f t="shared" si="172"/>
        <v>#VALUE!</v>
      </c>
      <c r="L367" s="153"/>
      <c r="M367" s="126"/>
      <c r="N367" s="151" t="e">
        <f ca="1">VLOOKUP(M367,CatProd!B:G,6,FALSE)</f>
        <v>#N/A</v>
      </c>
      <c r="O367" s="127"/>
      <c r="P367" s="175" t="e">
        <f ca="1">VLOOKUP(CONCATENATE(N367,"-",O367),CatProdSpec!H:I,2,FALSE)</f>
        <v>#N/A</v>
      </c>
      <c r="Q367" s="30"/>
      <c r="R367" s="149" t="str">
        <f>IFERROR(VLOOKUP(Q367,Setup!D$16:E$25,2,FALSE),"")</f>
        <v/>
      </c>
      <c r="S367" s="51" t="str">
        <f ca="1">IFERROR(IF(OR(I367="",VLOOKUP(I367,CatCostInp!$E$2:$K$88,7,FALSE)=0),"",VLOOKUP(I367,CatCostInp!$E$2:$K$88,7,FALSE)),"")</f>
        <v/>
      </c>
      <c r="T367" s="4" t="e">
        <f>VLOOKUP(U367,#REF!,2,FALSE)</f>
        <v>#REF!</v>
      </c>
      <c r="U367" s="30"/>
      <c r="V367" s="1" t="str">
        <f ca="1">IF(U367=Setup!$C$10,"Grant",IF(Pharmaceuticals!U367=Setup!$C$11,"Local",IF(Pharmaceuticals!U367=Setup!$C$12,"Other","")))</f>
        <v/>
      </c>
      <c r="W367" s="34"/>
      <c r="X367" s="148"/>
      <c r="Y367" s="34"/>
      <c r="Z367" s="36" t="str">
        <f t="shared" si="173"/>
        <v/>
      </c>
      <c r="AA367" s="34"/>
      <c r="AB367" s="32" t="str">
        <f t="shared" si="174"/>
        <v/>
      </c>
      <c r="AC367" s="34"/>
      <c r="AD367" s="32" t="str">
        <f t="shared" si="175"/>
        <v/>
      </c>
      <c r="AE367" s="34"/>
      <c r="AF367" s="36" t="str">
        <f t="shared" si="176"/>
        <v/>
      </c>
      <c r="AG367" s="36" t="str">
        <f t="shared" si="177"/>
        <v/>
      </c>
      <c r="AH367" s="36" t="str">
        <f t="shared" si="178"/>
        <v/>
      </c>
      <c r="AI367" s="55"/>
      <c r="AJ367" s="37"/>
      <c r="AK367" s="148"/>
      <c r="AL367" s="34"/>
      <c r="AM367" s="32" t="str">
        <f t="shared" si="179"/>
        <v/>
      </c>
      <c r="AN367" s="34"/>
      <c r="AO367" s="32" t="str">
        <f t="shared" si="180"/>
        <v/>
      </c>
      <c r="AP367" s="34"/>
      <c r="AQ367" s="32" t="str">
        <f t="shared" si="181"/>
        <v/>
      </c>
      <c r="AR367" s="34"/>
      <c r="AS367" s="36" t="str">
        <f t="shared" si="182"/>
        <v/>
      </c>
      <c r="AT367" s="36" t="str">
        <f t="shared" si="183"/>
        <v/>
      </c>
      <c r="AU367" s="36" t="str">
        <f t="shared" si="184"/>
        <v/>
      </c>
      <c r="AV367" s="55"/>
      <c r="AW367" s="34"/>
      <c r="AX367" s="148"/>
      <c r="AY367" s="34"/>
      <c r="AZ367" s="32" t="str">
        <f t="shared" si="185"/>
        <v/>
      </c>
      <c r="BA367" s="34"/>
      <c r="BB367" s="32" t="str">
        <f t="shared" si="186"/>
        <v/>
      </c>
      <c r="BC367" s="34"/>
      <c r="BD367" s="32" t="str">
        <f t="shared" si="187"/>
        <v/>
      </c>
      <c r="BE367" s="34"/>
      <c r="BF367" s="36" t="str">
        <f t="shared" si="188"/>
        <v/>
      </c>
      <c r="BG367" s="36" t="str">
        <f t="shared" si="189"/>
        <v/>
      </c>
      <c r="BH367" s="36" t="str">
        <f t="shared" si="190"/>
        <v/>
      </c>
      <c r="BI367" s="55"/>
      <c r="BJ367" s="34"/>
      <c r="BK367" s="148"/>
      <c r="BL367" s="34"/>
      <c r="BM367" s="32" t="str">
        <f t="shared" si="191"/>
        <v/>
      </c>
      <c r="BN367" s="34"/>
      <c r="BO367" s="32" t="str">
        <f t="shared" si="192"/>
        <v/>
      </c>
      <c r="BP367" s="34"/>
      <c r="BQ367" s="32" t="str">
        <f t="shared" si="193"/>
        <v/>
      </c>
      <c r="BR367" s="34"/>
      <c r="BS367" s="36" t="str">
        <f t="shared" si="194"/>
        <v/>
      </c>
      <c r="BT367" s="36" t="str">
        <f t="shared" si="195"/>
        <v/>
      </c>
      <c r="BU367" s="36" t="str">
        <f t="shared" si="196"/>
        <v/>
      </c>
      <c r="BV367" s="55"/>
      <c r="BW367" s="36" t="str">
        <f t="shared" si="197"/>
        <v/>
      </c>
      <c r="BX367" s="36" t="str">
        <f t="shared" si="198"/>
        <v/>
      </c>
      <c r="BY367" s="31"/>
      <c r="BZ367" s="38"/>
      <c r="CB367" s="120" t="e">
        <f t="shared" ca="1" si="167"/>
        <v>#VALUE!</v>
      </c>
      <c r="CC367" s="120" t="e">
        <f t="shared" ca="1" si="168"/>
        <v>#VALUE!</v>
      </c>
    </row>
    <row r="368" spans="1:81" s="10" customFormat="1" ht="25.15" customHeight="1" x14ac:dyDescent="0.2">
      <c r="A368" s="52" t="str">
        <f t="shared" si="199"/>
        <v/>
      </c>
      <c r="B368" s="157" t="e">
        <f t="shared" ca="1" si="169"/>
        <v>#VALUE!</v>
      </c>
      <c r="C368" s="157" t="e">
        <f t="shared" ca="1" si="170"/>
        <v>#VALUE!</v>
      </c>
      <c r="D368" s="29"/>
      <c r="E368" s="155" t="str">
        <f ca="1">IFERROR(INDIRECT(ADDRESS(MATCH(D368,CatModules!C:C,0),2,1,1,"CatModules")),"")</f>
        <v/>
      </c>
      <c r="F368" s="96"/>
      <c r="G368" s="156" t="str">
        <f ca="1">IFERROR(INDIRECT(ADDRESS(MATCH(CONCATENATE(E368,"-",F368),CatInt!K:K,0),3,1,1,"CatInt")),"")</f>
        <v/>
      </c>
      <c r="H368" s="45" t="str">
        <f>IF(F368="","",VLOOKUP(F368,#REF!,2,FALSE))</f>
        <v/>
      </c>
      <c r="I368" s="29"/>
      <c r="J368" s="155" t="e">
        <f t="shared" si="171"/>
        <v>#VALUE!</v>
      </c>
      <c r="K368" s="155" t="e">
        <f t="shared" si="172"/>
        <v>#VALUE!</v>
      </c>
      <c r="L368" s="153"/>
      <c r="M368" s="126"/>
      <c r="N368" s="151" t="e">
        <f ca="1">VLOOKUP(M368,CatProd!B:G,6,FALSE)</f>
        <v>#N/A</v>
      </c>
      <c r="O368" s="127"/>
      <c r="P368" s="175" t="e">
        <f ca="1">VLOOKUP(CONCATENATE(N368,"-",O368),CatProdSpec!H:I,2,FALSE)</f>
        <v>#N/A</v>
      </c>
      <c r="Q368" s="30"/>
      <c r="R368" s="149" t="str">
        <f>IFERROR(VLOOKUP(Q368,Setup!D$16:E$25,2,FALSE),"")</f>
        <v/>
      </c>
      <c r="S368" s="51" t="str">
        <f ca="1">IFERROR(IF(OR(I368="",VLOOKUP(I368,CatCostInp!$E$2:$K$88,7,FALSE)=0),"",VLOOKUP(I368,CatCostInp!$E$2:$K$88,7,FALSE)),"")</f>
        <v/>
      </c>
      <c r="T368" s="4" t="e">
        <f>VLOOKUP(U368,#REF!,2,FALSE)</f>
        <v>#REF!</v>
      </c>
      <c r="U368" s="30"/>
      <c r="V368" s="1" t="str">
        <f ca="1">IF(U368=Setup!$C$10,"Grant",IF(Pharmaceuticals!U368=Setup!$C$11,"Local",IF(Pharmaceuticals!U368=Setup!$C$12,"Other","")))</f>
        <v/>
      </c>
      <c r="W368" s="34"/>
      <c r="X368" s="148"/>
      <c r="Y368" s="34"/>
      <c r="Z368" s="36" t="str">
        <f t="shared" si="173"/>
        <v/>
      </c>
      <c r="AA368" s="34"/>
      <c r="AB368" s="32" t="str">
        <f t="shared" si="174"/>
        <v/>
      </c>
      <c r="AC368" s="34"/>
      <c r="AD368" s="32" t="str">
        <f t="shared" si="175"/>
        <v/>
      </c>
      <c r="AE368" s="34"/>
      <c r="AF368" s="36" t="str">
        <f t="shared" si="176"/>
        <v/>
      </c>
      <c r="AG368" s="36" t="str">
        <f t="shared" si="177"/>
        <v/>
      </c>
      <c r="AH368" s="36" t="str">
        <f t="shared" si="178"/>
        <v/>
      </c>
      <c r="AI368" s="55"/>
      <c r="AJ368" s="37"/>
      <c r="AK368" s="148"/>
      <c r="AL368" s="34"/>
      <c r="AM368" s="32" t="str">
        <f t="shared" si="179"/>
        <v/>
      </c>
      <c r="AN368" s="34"/>
      <c r="AO368" s="32" t="str">
        <f t="shared" si="180"/>
        <v/>
      </c>
      <c r="AP368" s="34"/>
      <c r="AQ368" s="32" t="str">
        <f t="shared" si="181"/>
        <v/>
      </c>
      <c r="AR368" s="34"/>
      <c r="AS368" s="36" t="str">
        <f t="shared" si="182"/>
        <v/>
      </c>
      <c r="AT368" s="36" t="str">
        <f t="shared" si="183"/>
        <v/>
      </c>
      <c r="AU368" s="36" t="str">
        <f t="shared" si="184"/>
        <v/>
      </c>
      <c r="AV368" s="55"/>
      <c r="AW368" s="34"/>
      <c r="AX368" s="148"/>
      <c r="AY368" s="34"/>
      <c r="AZ368" s="32" t="str">
        <f t="shared" si="185"/>
        <v/>
      </c>
      <c r="BA368" s="34"/>
      <c r="BB368" s="32" t="str">
        <f t="shared" si="186"/>
        <v/>
      </c>
      <c r="BC368" s="34"/>
      <c r="BD368" s="32" t="str">
        <f t="shared" si="187"/>
        <v/>
      </c>
      <c r="BE368" s="34"/>
      <c r="BF368" s="36" t="str">
        <f t="shared" si="188"/>
        <v/>
      </c>
      <c r="BG368" s="36" t="str">
        <f t="shared" si="189"/>
        <v/>
      </c>
      <c r="BH368" s="36" t="str">
        <f t="shared" si="190"/>
        <v/>
      </c>
      <c r="BI368" s="55"/>
      <c r="BJ368" s="34"/>
      <c r="BK368" s="148"/>
      <c r="BL368" s="34"/>
      <c r="BM368" s="32" t="str">
        <f t="shared" si="191"/>
        <v/>
      </c>
      <c r="BN368" s="34"/>
      <c r="BO368" s="32" t="str">
        <f t="shared" si="192"/>
        <v/>
      </c>
      <c r="BP368" s="34"/>
      <c r="BQ368" s="32" t="str">
        <f t="shared" si="193"/>
        <v/>
      </c>
      <c r="BR368" s="34"/>
      <c r="BS368" s="36" t="str">
        <f t="shared" si="194"/>
        <v/>
      </c>
      <c r="BT368" s="36" t="str">
        <f t="shared" si="195"/>
        <v/>
      </c>
      <c r="BU368" s="36" t="str">
        <f t="shared" si="196"/>
        <v/>
      </c>
      <c r="BV368" s="55"/>
      <c r="BW368" s="36" t="str">
        <f t="shared" si="197"/>
        <v/>
      </c>
      <c r="BX368" s="36" t="str">
        <f t="shared" si="198"/>
        <v/>
      </c>
      <c r="BY368" s="31"/>
      <c r="BZ368" s="38"/>
      <c r="CB368" s="120" t="e">
        <f t="shared" ca="1" si="167"/>
        <v>#VALUE!</v>
      </c>
      <c r="CC368" s="120" t="e">
        <f t="shared" ca="1" si="168"/>
        <v>#VALUE!</v>
      </c>
    </row>
    <row r="369" spans="1:81" s="10" customFormat="1" ht="25.15" customHeight="1" x14ac:dyDescent="0.2">
      <c r="A369" s="52" t="str">
        <f t="shared" si="199"/>
        <v/>
      </c>
      <c r="B369" s="157" t="e">
        <f t="shared" ca="1" si="169"/>
        <v>#VALUE!</v>
      </c>
      <c r="C369" s="157" t="e">
        <f t="shared" ca="1" si="170"/>
        <v>#VALUE!</v>
      </c>
      <c r="D369" s="29"/>
      <c r="E369" s="155" t="str">
        <f ca="1">IFERROR(INDIRECT(ADDRESS(MATCH(D369,CatModules!C:C,0),2,1,1,"CatModules")),"")</f>
        <v/>
      </c>
      <c r="F369" s="96"/>
      <c r="G369" s="156" t="str">
        <f ca="1">IFERROR(INDIRECT(ADDRESS(MATCH(CONCATENATE(E369,"-",F369),CatInt!K:K,0),3,1,1,"CatInt")),"")</f>
        <v/>
      </c>
      <c r="H369" s="45" t="str">
        <f>IF(F369="","",VLOOKUP(F369,#REF!,2,FALSE))</f>
        <v/>
      </c>
      <c r="I369" s="29"/>
      <c r="J369" s="155" t="e">
        <f t="shared" si="171"/>
        <v>#VALUE!</v>
      </c>
      <c r="K369" s="155" t="e">
        <f t="shared" si="172"/>
        <v>#VALUE!</v>
      </c>
      <c r="L369" s="153"/>
      <c r="M369" s="126"/>
      <c r="N369" s="151" t="e">
        <f ca="1">VLOOKUP(M369,CatProd!B:G,6,FALSE)</f>
        <v>#N/A</v>
      </c>
      <c r="O369" s="127"/>
      <c r="P369" s="175" t="e">
        <f ca="1">VLOOKUP(CONCATENATE(N369,"-",O369),CatProdSpec!H:I,2,FALSE)</f>
        <v>#N/A</v>
      </c>
      <c r="Q369" s="30"/>
      <c r="R369" s="149" t="str">
        <f>IFERROR(VLOOKUP(Q369,Setup!D$16:E$25,2,FALSE),"")</f>
        <v/>
      </c>
      <c r="S369" s="51" t="str">
        <f ca="1">IFERROR(IF(OR(I369="",VLOOKUP(I369,CatCostInp!$E$2:$K$88,7,FALSE)=0),"",VLOOKUP(I369,CatCostInp!$E$2:$K$88,7,FALSE)),"")</f>
        <v/>
      </c>
      <c r="T369" s="4" t="e">
        <f>VLOOKUP(U369,#REF!,2,FALSE)</f>
        <v>#REF!</v>
      </c>
      <c r="U369" s="30"/>
      <c r="V369" s="1" t="str">
        <f ca="1">IF(U369=Setup!$C$10,"Grant",IF(Pharmaceuticals!U369=Setup!$C$11,"Local",IF(Pharmaceuticals!U369=Setup!$C$12,"Other","")))</f>
        <v/>
      </c>
      <c r="W369" s="34"/>
      <c r="X369" s="148"/>
      <c r="Y369" s="34"/>
      <c r="Z369" s="36" t="str">
        <f t="shared" si="173"/>
        <v/>
      </c>
      <c r="AA369" s="34"/>
      <c r="AB369" s="32" t="str">
        <f t="shared" si="174"/>
        <v/>
      </c>
      <c r="AC369" s="34"/>
      <c r="AD369" s="32" t="str">
        <f t="shared" si="175"/>
        <v/>
      </c>
      <c r="AE369" s="34"/>
      <c r="AF369" s="36" t="str">
        <f t="shared" si="176"/>
        <v/>
      </c>
      <c r="AG369" s="36" t="str">
        <f t="shared" si="177"/>
        <v/>
      </c>
      <c r="AH369" s="36" t="str">
        <f t="shared" si="178"/>
        <v/>
      </c>
      <c r="AI369" s="55"/>
      <c r="AJ369" s="37"/>
      <c r="AK369" s="148"/>
      <c r="AL369" s="34"/>
      <c r="AM369" s="32" t="str">
        <f t="shared" si="179"/>
        <v/>
      </c>
      <c r="AN369" s="34"/>
      <c r="AO369" s="32" t="str">
        <f t="shared" si="180"/>
        <v/>
      </c>
      <c r="AP369" s="34"/>
      <c r="AQ369" s="32" t="str">
        <f t="shared" si="181"/>
        <v/>
      </c>
      <c r="AR369" s="34"/>
      <c r="AS369" s="36" t="str">
        <f t="shared" si="182"/>
        <v/>
      </c>
      <c r="AT369" s="36" t="str">
        <f t="shared" si="183"/>
        <v/>
      </c>
      <c r="AU369" s="36" t="str">
        <f t="shared" si="184"/>
        <v/>
      </c>
      <c r="AV369" s="55"/>
      <c r="AW369" s="34"/>
      <c r="AX369" s="148"/>
      <c r="AY369" s="34"/>
      <c r="AZ369" s="32" t="str">
        <f t="shared" si="185"/>
        <v/>
      </c>
      <c r="BA369" s="34"/>
      <c r="BB369" s="32" t="str">
        <f t="shared" si="186"/>
        <v/>
      </c>
      <c r="BC369" s="34"/>
      <c r="BD369" s="32" t="str">
        <f t="shared" si="187"/>
        <v/>
      </c>
      <c r="BE369" s="34"/>
      <c r="BF369" s="36" t="str">
        <f t="shared" si="188"/>
        <v/>
      </c>
      <c r="BG369" s="36" t="str">
        <f t="shared" si="189"/>
        <v/>
      </c>
      <c r="BH369" s="36" t="str">
        <f t="shared" si="190"/>
        <v/>
      </c>
      <c r="BI369" s="55"/>
      <c r="BJ369" s="34"/>
      <c r="BK369" s="148"/>
      <c r="BL369" s="34"/>
      <c r="BM369" s="32" t="str">
        <f t="shared" si="191"/>
        <v/>
      </c>
      <c r="BN369" s="34"/>
      <c r="BO369" s="32" t="str">
        <f t="shared" si="192"/>
        <v/>
      </c>
      <c r="BP369" s="34"/>
      <c r="BQ369" s="32" t="str">
        <f t="shared" si="193"/>
        <v/>
      </c>
      <c r="BR369" s="34"/>
      <c r="BS369" s="36" t="str">
        <f t="shared" si="194"/>
        <v/>
      </c>
      <c r="BT369" s="36" t="str">
        <f t="shared" si="195"/>
        <v/>
      </c>
      <c r="BU369" s="36" t="str">
        <f t="shared" si="196"/>
        <v/>
      </c>
      <c r="BV369" s="55"/>
      <c r="BW369" s="36" t="str">
        <f t="shared" si="197"/>
        <v/>
      </c>
      <c r="BX369" s="36" t="str">
        <f t="shared" si="198"/>
        <v/>
      </c>
      <c r="BY369" s="31"/>
      <c r="BZ369" s="38"/>
      <c r="CB369" s="120" t="e">
        <f t="shared" ca="1" si="167"/>
        <v>#VALUE!</v>
      </c>
      <c r="CC369" s="120" t="e">
        <f t="shared" ca="1" si="168"/>
        <v>#VALUE!</v>
      </c>
    </row>
    <row r="370" spans="1:81" s="10" customFormat="1" ht="25.15" customHeight="1" x14ac:dyDescent="0.2">
      <c r="A370" s="52" t="str">
        <f t="shared" si="199"/>
        <v/>
      </c>
      <c r="B370" s="157" t="e">
        <f t="shared" ca="1" si="169"/>
        <v>#VALUE!</v>
      </c>
      <c r="C370" s="157" t="e">
        <f t="shared" ca="1" si="170"/>
        <v>#VALUE!</v>
      </c>
      <c r="D370" s="29"/>
      <c r="E370" s="155" t="str">
        <f ca="1">IFERROR(INDIRECT(ADDRESS(MATCH(D370,CatModules!C:C,0),2,1,1,"CatModules")),"")</f>
        <v/>
      </c>
      <c r="F370" s="96"/>
      <c r="G370" s="156" t="str">
        <f ca="1">IFERROR(INDIRECT(ADDRESS(MATCH(CONCATENATE(E370,"-",F370),CatInt!K:K,0),3,1,1,"CatInt")),"")</f>
        <v/>
      </c>
      <c r="H370" s="45" t="str">
        <f>IF(F370="","",VLOOKUP(F370,#REF!,2,FALSE))</f>
        <v/>
      </c>
      <c r="I370" s="29"/>
      <c r="J370" s="155" t="e">
        <f t="shared" si="171"/>
        <v>#VALUE!</v>
      </c>
      <c r="K370" s="155" t="e">
        <f t="shared" si="172"/>
        <v>#VALUE!</v>
      </c>
      <c r="L370" s="153"/>
      <c r="M370" s="126"/>
      <c r="N370" s="151" t="e">
        <f ca="1">VLOOKUP(M370,CatProd!B:G,6,FALSE)</f>
        <v>#N/A</v>
      </c>
      <c r="O370" s="127"/>
      <c r="P370" s="175" t="e">
        <f ca="1">VLOOKUP(CONCATENATE(N370,"-",O370),CatProdSpec!H:I,2,FALSE)</f>
        <v>#N/A</v>
      </c>
      <c r="Q370" s="30"/>
      <c r="R370" s="149" t="str">
        <f>IFERROR(VLOOKUP(Q370,Setup!D$16:E$25,2,FALSE),"")</f>
        <v/>
      </c>
      <c r="S370" s="51" t="str">
        <f ca="1">IFERROR(IF(OR(I370="",VLOOKUP(I370,CatCostInp!$E$2:$K$88,7,FALSE)=0),"",VLOOKUP(I370,CatCostInp!$E$2:$K$88,7,FALSE)),"")</f>
        <v/>
      </c>
      <c r="T370" s="4" t="e">
        <f>VLOOKUP(U370,#REF!,2,FALSE)</f>
        <v>#REF!</v>
      </c>
      <c r="U370" s="30"/>
      <c r="V370" s="1" t="str">
        <f ca="1">IF(U370=Setup!$C$10,"Grant",IF(Pharmaceuticals!U370=Setup!$C$11,"Local",IF(Pharmaceuticals!U370=Setup!$C$12,"Other","")))</f>
        <v/>
      </c>
      <c r="W370" s="34"/>
      <c r="X370" s="148"/>
      <c r="Y370" s="34"/>
      <c r="Z370" s="36" t="str">
        <f t="shared" si="173"/>
        <v/>
      </c>
      <c r="AA370" s="34"/>
      <c r="AB370" s="32" t="str">
        <f t="shared" si="174"/>
        <v/>
      </c>
      <c r="AC370" s="34"/>
      <c r="AD370" s="32" t="str">
        <f t="shared" si="175"/>
        <v/>
      </c>
      <c r="AE370" s="34"/>
      <c r="AF370" s="36" t="str">
        <f t="shared" si="176"/>
        <v/>
      </c>
      <c r="AG370" s="36" t="str">
        <f t="shared" si="177"/>
        <v/>
      </c>
      <c r="AH370" s="36" t="str">
        <f t="shared" si="178"/>
        <v/>
      </c>
      <c r="AI370" s="55"/>
      <c r="AJ370" s="37"/>
      <c r="AK370" s="148"/>
      <c r="AL370" s="34"/>
      <c r="AM370" s="32" t="str">
        <f t="shared" si="179"/>
        <v/>
      </c>
      <c r="AN370" s="34"/>
      <c r="AO370" s="32" t="str">
        <f t="shared" si="180"/>
        <v/>
      </c>
      <c r="AP370" s="34"/>
      <c r="AQ370" s="32" t="str">
        <f t="shared" si="181"/>
        <v/>
      </c>
      <c r="AR370" s="34"/>
      <c r="AS370" s="36" t="str">
        <f t="shared" si="182"/>
        <v/>
      </c>
      <c r="AT370" s="36" t="str">
        <f t="shared" si="183"/>
        <v/>
      </c>
      <c r="AU370" s="36" t="str">
        <f t="shared" si="184"/>
        <v/>
      </c>
      <c r="AV370" s="55"/>
      <c r="AW370" s="34"/>
      <c r="AX370" s="148"/>
      <c r="AY370" s="34"/>
      <c r="AZ370" s="32" t="str">
        <f t="shared" si="185"/>
        <v/>
      </c>
      <c r="BA370" s="34"/>
      <c r="BB370" s="32" t="str">
        <f t="shared" si="186"/>
        <v/>
      </c>
      <c r="BC370" s="34"/>
      <c r="BD370" s="32" t="str">
        <f t="shared" si="187"/>
        <v/>
      </c>
      <c r="BE370" s="34"/>
      <c r="BF370" s="36" t="str">
        <f t="shared" si="188"/>
        <v/>
      </c>
      <c r="BG370" s="36" t="str">
        <f t="shared" si="189"/>
        <v/>
      </c>
      <c r="BH370" s="36" t="str">
        <f t="shared" si="190"/>
        <v/>
      </c>
      <c r="BI370" s="55"/>
      <c r="BJ370" s="34"/>
      <c r="BK370" s="148"/>
      <c r="BL370" s="34"/>
      <c r="BM370" s="32" t="str">
        <f t="shared" si="191"/>
        <v/>
      </c>
      <c r="BN370" s="34"/>
      <c r="BO370" s="32" t="str">
        <f t="shared" si="192"/>
        <v/>
      </c>
      <c r="BP370" s="34"/>
      <c r="BQ370" s="32" t="str">
        <f t="shared" si="193"/>
        <v/>
      </c>
      <c r="BR370" s="34"/>
      <c r="BS370" s="36" t="str">
        <f t="shared" si="194"/>
        <v/>
      </c>
      <c r="BT370" s="36" t="str">
        <f t="shared" si="195"/>
        <v/>
      </c>
      <c r="BU370" s="36" t="str">
        <f t="shared" si="196"/>
        <v/>
      </c>
      <c r="BV370" s="55"/>
      <c r="BW370" s="36" t="str">
        <f t="shared" si="197"/>
        <v/>
      </c>
      <c r="BX370" s="36" t="str">
        <f t="shared" si="198"/>
        <v/>
      </c>
      <c r="BY370" s="31"/>
      <c r="BZ370" s="38"/>
      <c r="CB370" s="120" t="e">
        <f t="shared" ca="1" si="167"/>
        <v>#VALUE!</v>
      </c>
      <c r="CC370" s="120" t="e">
        <f t="shared" ca="1" si="168"/>
        <v>#VALUE!</v>
      </c>
    </row>
    <row r="371" spans="1:81" s="10" customFormat="1" ht="25.15" customHeight="1" x14ac:dyDescent="0.2">
      <c r="A371" s="52" t="str">
        <f t="shared" si="199"/>
        <v/>
      </c>
      <c r="B371" s="157" t="e">
        <f t="shared" ca="1" si="169"/>
        <v>#VALUE!</v>
      </c>
      <c r="C371" s="157" t="e">
        <f t="shared" ca="1" si="170"/>
        <v>#VALUE!</v>
      </c>
      <c r="D371" s="29"/>
      <c r="E371" s="155" t="str">
        <f ca="1">IFERROR(INDIRECT(ADDRESS(MATCH(D371,CatModules!C:C,0),2,1,1,"CatModules")),"")</f>
        <v/>
      </c>
      <c r="F371" s="96"/>
      <c r="G371" s="156" t="str">
        <f ca="1">IFERROR(INDIRECT(ADDRESS(MATCH(CONCATENATE(E371,"-",F371),CatInt!K:K,0),3,1,1,"CatInt")),"")</f>
        <v/>
      </c>
      <c r="H371" s="45" t="str">
        <f>IF(F371="","",VLOOKUP(F371,#REF!,2,FALSE))</f>
        <v/>
      </c>
      <c r="I371" s="29"/>
      <c r="J371" s="155" t="e">
        <f t="shared" si="171"/>
        <v>#VALUE!</v>
      </c>
      <c r="K371" s="155" t="e">
        <f t="shared" si="172"/>
        <v>#VALUE!</v>
      </c>
      <c r="L371" s="153"/>
      <c r="M371" s="126"/>
      <c r="N371" s="151" t="e">
        <f ca="1">VLOOKUP(M371,CatProd!B:G,6,FALSE)</f>
        <v>#N/A</v>
      </c>
      <c r="O371" s="127"/>
      <c r="P371" s="175" t="e">
        <f ca="1">VLOOKUP(CONCATENATE(N371,"-",O371),CatProdSpec!H:I,2,FALSE)</f>
        <v>#N/A</v>
      </c>
      <c r="Q371" s="30"/>
      <c r="R371" s="149" t="str">
        <f>IFERROR(VLOOKUP(Q371,Setup!D$16:E$25,2,FALSE),"")</f>
        <v/>
      </c>
      <c r="S371" s="51" t="str">
        <f ca="1">IFERROR(IF(OR(I371="",VLOOKUP(I371,CatCostInp!$E$2:$K$88,7,FALSE)=0),"",VLOOKUP(I371,CatCostInp!$E$2:$K$88,7,FALSE)),"")</f>
        <v/>
      </c>
      <c r="T371" s="4" t="e">
        <f>VLOOKUP(U371,#REF!,2,FALSE)</f>
        <v>#REF!</v>
      </c>
      <c r="U371" s="30"/>
      <c r="V371" s="1" t="str">
        <f ca="1">IF(U371=Setup!$C$10,"Grant",IF(Pharmaceuticals!U371=Setup!$C$11,"Local",IF(Pharmaceuticals!U371=Setup!$C$12,"Other","")))</f>
        <v/>
      </c>
      <c r="W371" s="34"/>
      <c r="X371" s="148"/>
      <c r="Y371" s="34"/>
      <c r="Z371" s="36" t="str">
        <f t="shared" si="173"/>
        <v/>
      </c>
      <c r="AA371" s="34"/>
      <c r="AB371" s="32" t="str">
        <f t="shared" si="174"/>
        <v/>
      </c>
      <c r="AC371" s="34"/>
      <c r="AD371" s="32" t="str">
        <f t="shared" si="175"/>
        <v/>
      </c>
      <c r="AE371" s="34"/>
      <c r="AF371" s="36" t="str">
        <f t="shared" si="176"/>
        <v/>
      </c>
      <c r="AG371" s="36" t="str">
        <f t="shared" si="177"/>
        <v/>
      </c>
      <c r="AH371" s="36" t="str">
        <f t="shared" si="178"/>
        <v/>
      </c>
      <c r="AI371" s="55"/>
      <c r="AJ371" s="37"/>
      <c r="AK371" s="148"/>
      <c r="AL371" s="34"/>
      <c r="AM371" s="32" t="str">
        <f t="shared" si="179"/>
        <v/>
      </c>
      <c r="AN371" s="34"/>
      <c r="AO371" s="32" t="str">
        <f t="shared" si="180"/>
        <v/>
      </c>
      <c r="AP371" s="34"/>
      <c r="AQ371" s="32" t="str">
        <f t="shared" si="181"/>
        <v/>
      </c>
      <c r="AR371" s="34"/>
      <c r="AS371" s="36" t="str">
        <f t="shared" si="182"/>
        <v/>
      </c>
      <c r="AT371" s="36" t="str">
        <f t="shared" si="183"/>
        <v/>
      </c>
      <c r="AU371" s="36" t="str">
        <f t="shared" si="184"/>
        <v/>
      </c>
      <c r="AV371" s="55"/>
      <c r="AW371" s="34"/>
      <c r="AX371" s="148"/>
      <c r="AY371" s="34"/>
      <c r="AZ371" s="32" t="str">
        <f t="shared" si="185"/>
        <v/>
      </c>
      <c r="BA371" s="34"/>
      <c r="BB371" s="32" t="str">
        <f t="shared" si="186"/>
        <v/>
      </c>
      <c r="BC371" s="34"/>
      <c r="BD371" s="32" t="str">
        <f t="shared" si="187"/>
        <v/>
      </c>
      <c r="BE371" s="34"/>
      <c r="BF371" s="36" t="str">
        <f t="shared" si="188"/>
        <v/>
      </c>
      <c r="BG371" s="36" t="str">
        <f t="shared" si="189"/>
        <v/>
      </c>
      <c r="BH371" s="36" t="str">
        <f t="shared" si="190"/>
        <v/>
      </c>
      <c r="BI371" s="55"/>
      <c r="BJ371" s="34"/>
      <c r="BK371" s="148"/>
      <c r="BL371" s="34"/>
      <c r="BM371" s="32" t="str">
        <f t="shared" si="191"/>
        <v/>
      </c>
      <c r="BN371" s="34"/>
      <c r="BO371" s="32" t="str">
        <f t="shared" si="192"/>
        <v/>
      </c>
      <c r="BP371" s="34"/>
      <c r="BQ371" s="32" t="str">
        <f t="shared" si="193"/>
        <v/>
      </c>
      <c r="BR371" s="34"/>
      <c r="BS371" s="36" t="str">
        <f t="shared" si="194"/>
        <v/>
      </c>
      <c r="BT371" s="36" t="str">
        <f t="shared" si="195"/>
        <v/>
      </c>
      <c r="BU371" s="36" t="str">
        <f t="shared" si="196"/>
        <v/>
      </c>
      <c r="BV371" s="55"/>
      <c r="BW371" s="36" t="str">
        <f t="shared" si="197"/>
        <v/>
      </c>
      <c r="BX371" s="36" t="str">
        <f t="shared" si="198"/>
        <v/>
      </c>
      <c r="BY371" s="31"/>
      <c r="BZ371" s="38"/>
      <c r="CB371" s="120" t="e">
        <f t="shared" ca="1" si="167"/>
        <v>#VALUE!</v>
      </c>
      <c r="CC371" s="120" t="e">
        <f t="shared" ca="1" si="168"/>
        <v>#VALUE!</v>
      </c>
    </row>
    <row r="372" spans="1:81" s="10" customFormat="1" ht="25.15" customHeight="1" x14ac:dyDescent="0.2">
      <c r="A372" s="52" t="str">
        <f t="shared" si="199"/>
        <v/>
      </c>
      <c r="B372" s="157" t="e">
        <f t="shared" ca="1" si="169"/>
        <v>#VALUE!</v>
      </c>
      <c r="C372" s="157" t="e">
        <f t="shared" ca="1" si="170"/>
        <v>#VALUE!</v>
      </c>
      <c r="D372" s="29"/>
      <c r="E372" s="155" t="str">
        <f ca="1">IFERROR(INDIRECT(ADDRESS(MATCH(D372,CatModules!C:C,0),2,1,1,"CatModules")),"")</f>
        <v/>
      </c>
      <c r="F372" s="96"/>
      <c r="G372" s="156" t="str">
        <f ca="1">IFERROR(INDIRECT(ADDRESS(MATCH(CONCATENATE(E372,"-",F372),CatInt!K:K,0),3,1,1,"CatInt")),"")</f>
        <v/>
      </c>
      <c r="H372" s="45" t="str">
        <f>IF(F372="","",VLOOKUP(F372,#REF!,2,FALSE))</f>
        <v/>
      </c>
      <c r="I372" s="29"/>
      <c r="J372" s="155" t="e">
        <f t="shared" si="171"/>
        <v>#VALUE!</v>
      </c>
      <c r="K372" s="155" t="e">
        <f t="shared" si="172"/>
        <v>#VALUE!</v>
      </c>
      <c r="L372" s="153"/>
      <c r="M372" s="126"/>
      <c r="N372" s="151" t="e">
        <f ca="1">VLOOKUP(M372,CatProd!B:G,6,FALSE)</f>
        <v>#N/A</v>
      </c>
      <c r="O372" s="127"/>
      <c r="P372" s="175" t="e">
        <f ca="1">VLOOKUP(CONCATENATE(N372,"-",O372),CatProdSpec!H:I,2,FALSE)</f>
        <v>#N/A</v>
      </c>
      <c r="Q372" s="30"/>
      <c r="R372" s="149" t="str">
        <f>IFERROR(VLOOKUP(Q372,Setup!D$16:E$25,2,FALSE),"")</f>
        <v/>
      </c>
      <c r="S372" s="51" t="str">
        <f ca="1">IFERROR(IF(OR(I372="",VLOOKUP(I372,CatCostInp!$E$2:$K$88,7,FALSE)=0),"",VLOOKUP(I372,CatCostInp!$E$2:$K$88,7,FALSE)),"")</f>
        <v/>
      </c>
      <c r="T372" s="4" t="e">
        <f>VLOOKUP(U372,#REF!,2,FALSE)</f>
        <v>#REF!</v>
      </c>
      <c r="U372" s="30"/>
      <c r="V372" s="1" t="str">
        <f ca="1">IF(U372=Setup!$C$10,"Grant",IF(Pharmaceuticals!U372=Setup!$C$11,"Local",IF(Pharmaceuticals!U372=Setup!$C$12,"Other","")))</f>
        <v/>
      </c>
      <c r="W372" s="34"/>
      <c r="X372" s="148"/>
      <c r="Y372" s="34"/>
      <c r="Z372" s="36" t="str">
        <f t="shared" si="173"/>
        <v/>
      </c>
      <c r="AA372" s="34"/>
      <c r="AB372" s="32" t="str">
        <f t="shared" si="174"/>
        <v/>
      </c>
      <c r="AC372" s="34"/>
      <c r="AD372" s="32" t="str">
        <f t="shared" si="175"/>
        <v/>
      </c>
      <c r="AE372" s="34"/>
      <c r="AF372" s="36" t="str">
        <f t="shared" si="176"/>
        <v/>
      </c>
      <c r="AG372" s="36" t="str">
        <f t="shared" si="177"/>
        <v/>
      </c>
      <c r="AH372" s="36" t="str">
        <f t="shared" si="178"/>
        <v/>
      </c>
      <c r="AI372" s="55"/>
      <c r="AJ372" s="37"/>
      <c r="AK372" s="148"/>
      <c r="AL372" s="34"/>
      <c r="AM372" s="32" t="str">
        <f t="shared" si="179"/>
        <v/>
      </c>
      <c r="AN372" s="34"/>
      <c r="AO372" s="32" t="str">
        <f t="shared" si="180"/>
        <v/>
      </c>
      <c r="AP372" s="34"/>
      <c r="AQ372" s="32" t="str">
        <f t="shared" si="181"/>
        <v/>
      </c>
      <c r="AR372" s="34"/>
      <c r="AS372" s="36" t="str">
        <f t="shared" si="182"/>
        <v/>
      </c>
      <c r="AT372" s="36" t="str">
        <f t="shared" si="183"/>
        <v/>
      </c>
      <c r="AU372" s="36" t="str">
        <f t="shared" si="184"/>
        <v/>
      </c>
      <c r="AV372" s="55"/>
      <c r="AW372" s="34"/>
      <c r="AX372" s="148"/>
      <c r="AY372" s="34"/>
      <c r="AZ372" s="32" t="str">
        <f t="shared" si="185"/>
        <v/>
      </c>
      <c r="BA372" s="34"/>
      <c r="BB372" s="32" t="str">
        <f t="shared" si="186"/>
        <v/>
      </c>
      <c r="BC372" s="34"/>
      <c r="BD372" s="32" t="str">
        <f t="shared" si="187"/>
        <v/>
      </c>
      <c r="BE372" s="34"/>
      <c r="BF372" s="36" t="str">
        <f t="shared" si="188"/>
        <v/>
      </c>
      <c r="BG372" s="36" t="str">
        <f t="shared" si="189"/>
        <v/>
      </c>
      <c r="BH372" s="36" t="str">
        <f t="shared" si="190"/>
        <v/>
      </c>
      <c r="BI372" s="55"/>
      <c r="BJ372" s="34"/>
      <c r="BK372" s="148"/>
      <c r="BL372" s="34"/>
      <c r="BM372" s="32" t="str">
        <f t="shared" si="191"/>
        <v/>
      </c>
      <c r="BN372" s="34"/>
      <c r="BO372" s="32" t="str">
        <f t="shared" si="192"/>
        <v/>
      </c>
      <c r="BP372" s="34"/>
      <c r="BQ372" s="32" t="str">
        <f t="shared" si="193"/>
        <v/>
      </c>
      <c r="BR372" s="34"/>
      <c r="BS372" s="36" t="str">
        <f t="shared" si="194"/>
        <v/>
      </c>
      <c r="BT372" s="36" t="str">
        <f t="shared" si="195"/>
        <v/>
      </c>
      <c r="BU372" s="36" t="str">
        <f t="shared" si="196"/>
        <v/>
      </c>
      <c r="BV372" s="55"/>
      <c r="BW372" s="36" t="str">
        <f t="shared" si="197"/>
        <v/>
      </c>
      <c r="BX372" s="36" t="str">
        <f t="shared" si="198"/>
        <v/>
      </c>
      <c r="BY372" s="31"/>
      <c r="BZ372" s="38"/>
      <c r="CB372" s="120" t="e">
        <f t="shared" ca="1" si="167"/>
        <v>#VALUE!</v>
      </c>
      <c r="CC372" s="120" t="e">
        <f t="shared" ca="1" si="168"/>
        <v>#VALUE!</v>
      </c>
    </row>
    <row r="373" spans="1:81" s="10" customFormat="1" ht="25.15" customHeight="1" x14ac:dyDescent="0.2">
      <c r="A373" s="52" t="str">
        <f t="shared" si="199"/>
        <v/>
      </c>
      <c r="B373" s="157" t="e">
        <f t="shared" ca="1" si="169"/>
        <v>#VALUE!</v>
      </c>
      <c r="C373" s="157" t="e">
        <f t="shared" ca="1" si="170"/>
        <v>#VALUE!</v>
      </c>
      <c r="D373" s="29"/>
      <c r="E373" s="155" t="str">
        <f ca="1">IFERROR(INDIRECT(ADDRESS(MATCH(D373,CatModules!C:C,0),2,1,1,"CatModules")),"")</f>
        <v/>
      </c>
      <c r="F373" s="96"/>
      <c r="G373" s="156" t="str">
        <f ca="1">IFERROR(INDIRECT(ADDRESS(MATCH(CONCATENATE(E373,"-",F373),CatInt!K:K,0),3,1,1,"CatInt")),"")</f>
        <v/>
      </c>
      <c r="H373" s="45" t="str">
        <f>IF(F373="","",VLOOKUP(F373,#REF!,2,FALSE))</f>
        <v/>
      </c>
      <c r="I373" s="29"/>
      <c r="J373" s="155" t="e">
        <f t="shared" si="171"/>
        <v>#VALUE!</v>
      </c>
      <c r="K373" s="155" t="e">
        <f t="shared" si="172"/>
        <v>#VALUE!</v>
      </c>
      <c r="L373" s="153"/>
      <c r="M373" s="126"/>
      <c r="N373" s="151" t="e">
        <f ca="1">VLOOKUP(M373,CatProd!B:G,6,FALSE)</f>
        <v>#N/A</v>
      </c>
      <c r="O373" s="127"/>
      <c r="P373" s="175" t="e">
        <f ca="1">VLOOKUP(CONCATENATE(N373,"-",O373),CatProdSpec!H:I,2,FALSE)</f>
        <v>#N/A</v>
      </c>
      <c r="Q373" s="30"/>
      <c r="R373" s="149" t="str">
        <f>IFERROR(VLOOKUP(Q373,Setup!D$16:E$25,2,FALSE),"")</f>
        <v/>
      </c>
      <c r="S373" s="51" t="str">
        <f ca="1">IFERROR(IF(OR(I373="",VLOOKUP(I373,CatCostInp!$E$2:$K$88,7,FALSE)=0),"",VLOOKUP(I373,CatCostInp!$E$2:$K$88,7,FALSE)),"")</f>
        <v/>
      </c>
      <c r="T373" s="4" t="e">
        <f>VLOOKUP(U373,#REF!,2,FALSE)</f>
        <v>#REF!</v>
      </c>
      <c r="U373" s="30"/>
      <c r="V373" s="1" t="str">
        <f ca="1">IF(U373=Setup!$C$10,"Grant",IF(Pharmaceuticals!U373=Setup!$C$11,"Local",IF(Pharmaceuticals!U373=Setup!$C$12,"Other","")))</f>
        <v/>
      </c>
      <c r="W373" s="34"/>
      <c r="X373" s="148"/>
      <c r="Y373" s="34"/>
      <c r="Z373" s="36" t="str">
        <f t="shared" si="173"/>
        <v/>
      </c>
      <c r="AA373" s="34"/>
      <c r="AB373" s="32" t="str">
        <f t="shared" si="174"/>
        <v/>
      </c>
      <c r="AC373" s="34"/>
      <c r="AD373" s="32" t="str">
        <f t="shared" si="175"/>
        <v/>
      </c>
      <c r="AE373" s="34"/>
      <c r="AF373" s="36" t="str">
        <f t="shared" si="176"/>
        <v/>
      </c>
      <c r="AG373" s="36" t="str">
        <f t="shared" si="177"/>
        <v/>
      </c>
      <c r="AH373" s="36" t="str">
        <f t="shared" si="178"/>
        <v/>
      </c>
      <c r="AI373" s="55"/>
      <c r="AJ373" s="37"/>
      <c r="AK373" s="148"/>
      <c r="AL373" s="34"/>
      <c r="AM373" s="32" t="str">
        <f t="shared" si="179"/>
        <v/>
      </c>
      <c r="AN373" s="34"/>
      <c r="AO373" s="32" t="str">
        <f t="shared" si="180"/>
        <v/>
      </c>
      <c r="AP373" s="34"/>
      <c r="AQ373" s="32" t="str">
        <f t="shared" si="181"/>
        <v/>
      </c>
      <c r="AR373" s="34"/>
      <c r="AS373" s="36" t="str">
        <f t="shared" si="182"/>
        <v/>
      </c>
      <c r="AT373" s="36" t="str">
        <f t="shared" si="183"/>
        <v/>
      </c>
      <c r="AU373" s="36" t="str">
        <f t="shared" si="184"/>
        <v/>
      </c>
      <c r="AV373" s="55"/>
      <c r="AW373" s="34"/>
      <c r="AX373" s="148"/>
      <c r="AY373" s="34"/>
      <c r="AZ373" s="32" t="str">
        <f t="shared" si="185"/>
        <v/>
      </c>
      <c r="BA373" s="34"/>
      <c r="BB373" s="32" t="str">
        <f t="shared" si="186"/>
        <v/>
      </c>
      <c r="BC373" s="34"/>
      <c r="BD373" s="32" t="str">
        <f t="shared" si="187"/>
        <v/>
      </c>
      <c r="BE373" s="34"/>
      <c r="BF373" s="36" t="str">
        <f t="shared" si="188"/>
        <v/>
      </c>
      <c r="BG373" s="36" t="str">
        <f t="shared" si="189"/>
        <v/>
      </c>
      <c r="BH373" s="36" t="str">
        <f t="shared" si="190"/>
        <v/>
      </c>
      <c r="BI373" s="55"/>
      <c r="BJ373" s="34"/>
      <c r="BK373" s="148"/>
      <c r="BL373" s="34"/>
      <c r="BM373" s="32" t="str">
        <f t="shared" si="191"/>
        <v/>
      </c>
      <c r="BN373" s="34"/>
      <c r="BO373" s="32" t="str">
        <f t="shared" si="192"/>
        <v/>
      </c>
      <c r="BP373" s="34"/>
      <c r="BQ373" s="32" t="str">
        <f t="shared" si="193"/>
        <v/>
      </c>
      <c r="BR373" s="34"/>
      <c r="BS373" s="36" t="str">
        <f t="shared" si="194"/>
        <v/>
      </c>
      <c r="BT373" s="36" t="str">
        <f t="shared" si="195"/>
        <v/>
      </c>
      <c r="BU373" s="36" t="str">
        <f t="shared" si="196"/>
        <v/>
      </c>
      <c r="BV373" s="55"/>
      <c r="BW373" s="36" t="str">
        <f t="shared" si="197"/>
        <v/>
      </c>
      <c r="BX373" s="36" t="str">
        <f t="shared" si="198"/>
        <v/>
      </c>
      <c r="BY373" s="31"/>
      <c r="BZ373" s="38"/>
      <c r="CB373" s="120" t="e">
        <f t="shared" ca="1" si="167"/>
        <v>#VALUE!</v>
      </c>
      <c r="CC373" s="120" t="e">
        <f t="shared" ca="1" si="168"/>
        <v>#VALUE!</v>
      </c>
    </row>
    <row r="374" spans="1:81" s="10" customFormat="1" ht="25.15" customHeight="1" x14ac:dyDescent="0.2">
      <c r="A374" s="52" t="str">
        <f t="shared" si="199"/>
        <v/>
      </c>
      <c r="B374" s="157" t="e">
        <f t="shared" ca="1" si="169"/>
        <v>#VALUE!</v>
      </c>
      <c r="C374" s="157" t="e">
        <f t="shared" ca="1" si="170"/>
        <v>#VALUE!</v>
      </c>
      <c r="D374" s="29"/>
      <c r="E374" s="155" t="str">
        <f ca="1">IFERROR(INDIRECT(ADDRESS(MATCH(D374,CatModules!C:C,0),2,1,1,"CatModules")),"")</f>
        <v/>
      </c>
      <c r="F374" s="96"/>
      <c r="G374" s="156" t="str">
        <f ca="1">IFERROR(INDIRECT(ADDRESS(MATCH(CONCATENATE(E374,"-",F374),CatInt!K:K,0),3,1,1,"CatInt")),"")</f>
        <v/>
      </c>
      <c r="H374" s="45" t="str">
        <f>IF(F374="","",VLOOKUP(F374,#REF!,2,FALSE))</f>
        <v/>
      </c>
      <c r="I374" s="29"/>
      <c r="J374" s="155" t="e">
        <f t="shared" si="171"/>
        <v>#VALUE!</v>
      </c>
      <c r="K374" s="155" t="e">
        <f t="shared" si="172"/>
        <v>#VALUE!</v>
      </c>
      <c r="L374" s="153"/>
      <c r="M374" s="126"/>
      <c r="N374" s="151" t="e">
        <f ca="1">VLOOKUP(M374,CatProd!B:G,6,FALSE)</f>
        <v>#N/A</v>
      </c>
      <c r="O374" s="127"/>
      <c r="P374" s="175" t="e">
        <f ca="1">VLOOKUP(CONCATENATE(N374,"-",O374),CatProdSpec!H:I,2,FALSE)</f>
        <v>#N/A</v>
      </c>
      <c r="Q374" s="30"/>
      <c r="R374" s="149" t="str">
        <f>IFERROR(VLOOKUP(Q374,Setup!D$16:E$25,2,FALSE),"")</f>
        <v/>
      </c>
      <c r="S374" s="51" t="str">
        <f ca="1">IFERROR(IF(OR(I374="",VLOOKUP(I374,CatCostInp!$E$2:$K$88,7,FALSE)=0),"",VLOOKUP(I374,CatCostInp!$E$2:$K$88,7,FALSE)),"")</f>
        <v/>
      </c>
      <c r="T374" s="4" t="e">
        <f>VLOOKUP(U374,#REF!,2,FALSE)</f>
        <v>#REF!</v>
      </c>
      <c r="U374" s="30"/>
      <c r="V374" s="1" t="str">
        <f ca="1">IF(U374=Setup!$C$10,"Grant",IF(Pharmaceuticals!U374=Setup!$C$11,"Local",IF(Pharmaceuticals!U374=Setup!$C$12,"Other","")))</f>
        <v/>
      </c>
      <c r="W374" s="34"/>
      <c r="X374" s="148"/>
      <c r="Y374" s="34"/>
      <c r="Z374" s="36" t="str">
        <f t="shared" si="173"/>
        <v/>
      </c>
      <c r="AA374" s="34"/>
      <c r="AB374" s="32" t="str">
        <f t="shared" si="174"/>
        <v/>
      </c>
      <c r="AC374" s="34"/>
      <c r="AD374" s="32" t="str">
        <f t="shared" si="175"/>
        <v/>
      </c>
      <c r="AE374" s="34"/>
      <c r="AF374" s="36" t="str">
        <f t="shared" si="176"/>
        <v/>
      </c>
      <c r="AG374" s="36" t="str">
        <f t="shared" si="177"/>
        <v/>
      </c>
      <c r="AH374" s="36" t="str">
        <f t="shared" si="178"/>
        <v/>
      </c>
      <c r="AI374" s="55"/>
      <c r="AJ374" s="37"/>
      <c r="AK374" s="148"/>
      <c r="AL374" s="34"/>
      <c r="AM374" s="32" t="str">
        <f t="shared" si="179"/>
        <v/>
      </c>
      <c r="AN374" s="34"/>
      <c r="AO374" s="32" t="str">
        <f t="shared" si="180"/>
        <v/>
      </c>
      <c r="AP374" s="34"/>
      <c r="AQ374" s="32" t="str">
        <f t="shared" si="181"/>
        <v/>
      </c>
      <c r="AR374" s="34"/>
      <c r="AS374" s="36" t="str">
        <f t="shared" si="182"/>
        <v/>
      </c>
      <c r="AT374" s="36" t="str">
        <f t="shared" si="183"/>
        <v/>
      </c>
      <c r="AU374" s="36" t="str">
        <f t="shared" si="184"/>
        <v/>
      </c>
      <c r="AV374" s="55"/>
      <c r="AW374" s="34"/>
      <c r="AX374" s="148"/>
      <c r="AY374" s="34"/>
      <c r="AZ374" s="32" t="str">
        <f t="shared" si="185"/>
        <v/>
      </c>
      <c r="BA374" s="34"/>
      <c r="BB374" s="32" t="str">
        <f t="shared" si="186"/>
        <v/>
      </c>
      <c r="BC374" s="34"/>
      <c r="BD374" s="32" t="str">
        <f t="shared" si="187"/>
        <v/>
      </c>
      <c r="BE374" s="34"/>
      <c r="BF374" s="36" t="str">
        <f t="shared" si="188"/>
        <v/>
      </c>
      <c r="BG374" s="36" t="str">
        <f t="shared" si="189"/>
        <v/>
      </c>
      <c r="BH374" s="36" t="str">
        <f t="shared" si="190"/>
        <v/>
      </c>
      <c r="BI374" s="55"/>
      <c r="BJ374" s="34"/>
      <c r="BK374" s="148"/>
      <c r="BL374" s="34"/>
      <c r="BM374" s="32" t="str">
        <f t="shared" si="191"/>
        <v/>
      </c>
      <c r="BN374" s="34"/>
      <c r="BO374" s="32" t="str">
        <f t="shared" si="192"/>
        <v/>
      </c>
      <c r="BP374" s="34"/>
      <c r="BQ374" s="32" t="str">
        <f t="shared" si="193"/>
        <v/>
      </c>
      <c r="BR374" s="34"/>
      <c r="BS374" s="36" t="str">
        <f t="shared" si="194"/>
        <v/>
      </c>
      <c r="BT374" s="36" t="str">
        <f t="shared" si="195"/>
        <v/>
      </c>
      <c r="BU374" s="36" t="str">
        <f t="shared" si="196"/>
        <v/>
      </c>
      <c r="BV374" s="55"/>
      <c r="BW374" s="36" t="str">
        <f t="shared" si="197"/>
        <v/>
      </c>
      <c r="BX374" s="36" t="str">
        <f t="shared" si="198"/>
        <v/>
      </c>
      <c r="BY374" s="31"/>
      <c r="BZ374" s="38"/>
      <c r="CB374" s="120" t="e">
        <f t="shared" ca="1" si="167"/>
        <v>#VALUE!</v>
      </c>
      <c r="CC374" s="120" t="e">
        <f t="shared" ca="1" si="168"/>
        <v>#VALUE!</v>
      </c>
    </row>
    <row r="375" spans="1:81" s="10" customFormat="1" ht="25.15" customHeight="1" x14ac:dyDescent="0.2">
      <c r="A375" s="52" t="str">
        <f t="shared" si="199"/>
        <v/>
      </c>
      <c r="B375" s="157" t="e">
        <f t="shared" ca="1" si="169"/>
        <v>#VALUE!</v>
      </c>
      <c r="C375" s="157" t="e">
        <f t="shared" ca="1" si="170"/>
        <v>#VALUE!</v>
      </c>
      <c r="D375" s="29"/>
      <c r="E375" s="155" t="str">
        <f ca="1">IFERROR(INDIRECT(ADDRESS(MATCH(D375,CatModules!C:C,0),2,1,1,"CatModules")),"")</f>
        <v/>
      </c>
      <c r="F375" s="96"/>
      <c r="G375" s="156" t="str">
        <f ca="1">IFERROR(INDIRECT(ADDRESS(MATCH(CONCATENATE(E375,"-",F375),CatInt!K:K,0),3,1,1,"CatInt")),"")</f>
        <v/>
      </c>
      <c r="H375" s="45" t="str">
        <f>IF(F375="","",VLOOKUP(F375,#REF!,2,FALSE))</f>
        <v/>
      </c>
      <c r="I375" s="29"/>
      <c r="J375" s="155" t="e">
        <f t="shared" si="171"/>
        <v>#VALUE!</v>
      </c>
      <c r="K375" s="155" t="e">
        <f t="shared" si="172"/>
        <v>#VALUE!</v>
      </c>
      <c r="L375" s="153"/>
      <c r="M375" s="126"/>
      <c r="N375" s="151" t="e">
        <f ca="1">VLOOKUP(M375,CatProd!B:G,6,FALSE)</f>
        <v>#N/A</v>
      </c>
      <c r="O375" s="127"/>
      <c r="P375" s="175" t="e">
        <f ca="1">VLOOKUP(CONCATENATE(N375,"-",O375),CatProdSpec!H:I,2,FALSE)</f>
        <v>#N/A</v>
      </c>
      <c r="Q375" s="30"/>
      <c r="R375" s="149" t="str">
        <f>IFERROR(VLOOKUP(Q375,Setup!D$16:E$25,2,FALSE),"")</f>
        <v/>
      </c>
      <c r="S375" s="51" t="str">
        <f ca="1">IFERROR(IF(OR(I375="",VLOOKUP(I375,CatCostInp!$E$2:$K$88,7,FALSE)=0),"",VLOOKUP(I375,CatCostInp!$E$2:$K$88,7,FALSE)),"")</f>
        <v/>
      </c>
      <c r="T375" s="4" t="e">
        <f>VLOOKUP(U375,#REF!,2,FALSE)</f>
        <v>#REF!</v>
      </c>
      <c r="U375" s="30"/>
      <c r="V375" s="1" t="str">
        <f ca="1">IF(U375=Setup!$C$10,"Grant",IF(Pharmaceuticals!U375=Setup!$C$11,"Local",IF(Pharmaceuticals!U375=Setup!$C$12,"Other","")))</f>
        <v/>
      </c>
      <c r="W375" s="34"/>
      <c r="X375" s="148"/>
      <c r="Y375" s="34"/>
      <c r="Z375" s="36" t="str">
        <f t="shared" si="173"/>
        <v/>
      </c>
      <c r="AA375" s="34"/>
      <c r="AB375" s="32" t="str">
        <f t="shared" si="174"/>
        <v/>
      </c>
      <c r="AC375" s="34"/>
      <c r="AD375" s="32" t="str">
        <f t="shared" si="175"/>
        <v/>
      </c>
      <c r="AE375" s="34"/>
      <c r="AF375" s="36" t="str">
        <f t="shared" si="176"/>
        <v/>
      </c>
      <c r="AG375" s="36" t="str">
        <f t="shared" si="177"/>
        <v/>
      </c>
      <c r="AH375" s="36" t="str">
        <f t="shared" si="178"/>
        <v/>
      </c>
      <c r="AI375" s="55"/>
      <c r="AJ375" s="37"/>
      <c r="AK375" s="148"/>
      <c r="AL375" s="34"/>
      <c r="AM375" s="32" t="str">
        <f t="shared" si="179"/>
        <v/>
      </c>
      <c r="AN375" s="34"/>
      <c r="AO375" s="32" t="str">
        <f t="shared" si="180"/>
        <v/>
      </c>
      <c r="AP375" s="34"/>
      <c r="AQ375" s="32" t="str">
        <f t="shared" si="181"/>
        <v/>
      </c>
      <c r="AR375" s="34"/>
      <c r="AS375" s="36" t="str">
        <f t="shared" si="182"/>
        <v/>
      </c>
      <c r="AT375" s="36" t="str">
        <f t="shared" si="183"/>
        <v/>
      </c>
      <c r="AU375" s="36" t="str">
        <f t="shared" si="184"/>
        <v/>
      </c>
      <c r="AV375" s="55"/>
      <c r="AW375" s="34"/>
      <c r="AX375" s="148"/>
      <c r="AY375" s="34"/>
      <c r="AZ375" s="32" t="str">
        <f t="shared" si="185"/>
        <v/>
      </c>
      <c r="BA375" s="34"/>
      <c r="BB375" s="32" t="str">
        <f t="shared" si="186"/>
        <v/>
      </c>
      <c r="BC375" s="34"/>
      <c r="BD375" s="32" t="str">
        <f t="shared" si="187"/>
        <v/>
      </c>
      <c r="BE375" s="34"/>
      <c r="BF375" s="36" t="str">
        <f t="shared" si="188"/>
        <v/>
      </c>
      <c r="BG375" s="36" t="str">
        <f t="shared" si="189"/>
        <v/>
      </c>
      <c r="BH375" s="36" t="str">
        <f t="shared" si="190"/>
        <v/>
      </c>
      <c r="BI375" s="55"/>
      <c r="BJ375" s="34"/>
      <c r="BK375" s="148"/>
      <c r="BL375" s="34"/>
      <c r="BM375" s="32" t="str">
        <f t="shared" si="191"/>
        <v/>
      </c>
      <c r="BN375" s="34"/>
      <c r="BO375" s="32" t="str">
        <f t="shared" si="192"/>
        <v/>
      </c>
      <c r="BP375" s="34"/>
      <c r="BQ375" s="32" t="str">
        <f t="shared" si="193"/>
        <v/>
      </c>
      <c r="BR375" s="34"/>
      <c r="BS375" s="36" t="str">
        <f t="shared" si="194"/>
        <v/>
      </c>
      <c r="BT375" s="36" t="str">
        <f t="shared" si="195"/>
        <v/>
      </c>
      <c r="BU375" s="36" t="str">
        <f t="shared" si="196"/>
        <v/>
      </c>
      <c r="BV375" s="55"/>
      <c r="BW375" s="36" t="str">
        <f t="shared" si="197"/>
        <v/>
      </c>
      <c r="BX375" s="36" t="str">
        <f t="shared" si="198"/>
        <v/>
      </c>
      <c r="BY375" s="31"/>
      <c r="BZ375" s="38"/>
      <c r="CB375" s="120" t="e">
        <f t="shared" ca="1" si="167"/>
        <v>#VALUE!</v>
      </c>
      <c r="CC375" s="120" t="e">
        <f t="shared" ca="1" si="168"/>
        <v>#VALUE!</v>
      </c>
    </row>
    <row r="376" spans="1:81" s="10" customFormat="1" ht="25.15" customHeight="1" x14ac:dyDescent="0.2">
      <c r="A376" s="52" t="str">
        <f t="shared" si="199"/>
        <v/>
      </c>
      <c r="B376" s="157" t="e">
        <f t="shared" ca="1" si="169"/>
        <v>#VALUE!</v>
      </c>
      <c r="C376" s="157" t="e">
        <f t="shared" ca="1" si="170"/>
        <v>#VALUE!</v>
      </c>
      <c r="D376" s="29"/>
      <c r="E376" s="155" t="str">
        <f ca="1">IFERROR(INDIRECT(ADDRESS(MATCH(D376,CatModules!C:C,0),2,1,1,"CatModules")),"")</f>
        <v/>
      </c>
      <c r="F376" s="96"/>
      <c r="G376" s="156" t="str">
        <f ca="1">IFERROR(INDIRECT(ADDRESS(MATCH(CONCATENATE(E376,"-",F376),CatInt!K:K,0),3,1,1,"CatInt")),"")</f>
        <v/>
      </c>
      <c r="H376" s="45" t="str">
        <f>IF(F376="","",VLOOKUP(F376,#REF!,2,FALSE))</f>
        <v/>
      </c>
      <c r="I376" s="29"/>
      <c r="J376" s="155" t="e">
        <f t="shared" si="171"/>
        <v>#VALUE!</v>
      </c>
      <c r="K376" s="155" t="e">
        <f t="shared" si="172"/>
        <v>#VALUE!</v>
      </c>
      <c r="L376" s="153"/>
      <c r="M376" s="126"/>
      <c r="N376" s="151" t="e">
        <f ca="1">VLOOKUP(M376,CatProd!B:G,6,FALSE)</f>
        <v>#N/A</v>
      </c>
      <c r="O376" s="127"/>
      <c r="P376" s="175" t="e">
        <f ca="1">VLOOKUP(CONCATENATE(N376,"-",O376),CatProdSpec!H:I,2,FALSE)</f>
        <v>#N/A</v>
      </c>
      <c r="Q376" s="30"/>
      <c r="R376" s="149" t="str">
        <f>IFERROR(VLOOKUP(Q376,Setup!D$16:E$25,2,FALSE),"")</f>
        <v/>
      </c>
      <c r="S376" s="51" t="str">
        <f ca="1">IFERROR(IF(OR(I376="",VLOOKUP(I376,CatCostInp!$E$2:$K$88,7,FALSE)=0),"",VLOOKUP(I376,CatCostInp!$E$2:$K$88,7,FALSE)),"")</f>
        <v/>
      </c>
      <c r="T376" s="4" t="e">
        <f>VLOOKUP(U376,#REF!,2,FALSE)</f>
        <v>#REF!</v>
      </c>
      <c r="U376" s="30"/>
      <c r="V376" s="1" t="str">
        <f ca="1">IF(U376=Setup!$C$10,"Grant",IF(Pharmaceuticals!U376=Setup!$C$11,"Local",IF(Pharmaceuticals!U376=Setup!$C$12,"Other","")))</f>
        <v/>
      </c>
      <c r="W376" s="34"/>
      <c r="X376" s="148"/>
      <c r="Y376" s="34"/>
      <c r="Z376" s="36" t="str">
        <f t="shared" si="173"/>
        <v/>
      </c>
      <c r="AA376" s="34"/>
      <c r="AB376" s="32" t="str">
        <f t="shared" si="174"/>
        <v/>
      </c>
      <c r="AC376" s="34"/>
      <c r="AD376" s="32" t="str">
        <f t="shared" si="175"/>
        <v/>
      </c>
      <c r="AE376" s="34"/>
      <c r="AF376" s="36" t="str">
        <f t="shared" si="176"/>
        <v/>
      </c>
      <c r="AG376" s="36" t="str">
        <f t="shared" si="177"/>
        <v/>
      </c>
      <c r="AH376" s="36" t="str">
        <f t="shared" si="178"/>
        <v/>
      </c>
      <c r="AI376" s="55"/>
      <c r="AJ376" s="37"/>
      <c r="AK376" s="148"/>
      <c r="AL376" s="34"/>
      <c r="AM376" s="32" t="str">
        <f t="shared" si="179"/>
        <v/>
      </c>
      <c r="AN376" s="34"/>
      <c r="AO376" s="32" t="str">
        <f t="shared" si="180"/>
        <v/>
      </c>
      <c r="AP376" s="34"/>
      <c r="AQ376" s="32" t="str">
        <f t="shared" si="181"/>
        <v/>
      </c>
      <c r="AR376" s="34"/>
      <c r="AS376" s="36" t="str">
        <f t="shared" si="182"/>
        <v/>
      </c>
      <c r="AT376" s="36" t="str">
        <f t="shared" si="183"/>
        <v/>
      </c>
      <c r="AU376" s="36" t="str">
        <f t="shared" si="184"/>
        <v/>
      </c>
      <c r="AV376" s="55"/>
      <c r="AW376" s="34"/>
      <c r="AX376" s="148"/>
      <c r="AY376" s="34"/>
      <c r="AZ376" s="32" t="str">
        <f t="shared" si="185"/>
        <v/>
      </c>
      <c r="BA376" s="34"/>
      <c r="BB376" s="32" t="str">
        <f t="shared" si="186"/>
        <v/>
      </c>
      <c r="BC376" s="34"/>
      <c r="BD376" s="32" t="str">
        <f t="shared" si="187"/>
        <v/>
      </c>
      <c r="BE376" s="34"/>
      <c r="BF376" s="36" t="str">
        <f t="shared" si="188"/>
        <v/>
      </c>
      <c r="BG376" s="36" t="str">
        <f t="shared" si="189"/>
        <v/>
      </c>
      <c r="BH376" s="36" t="str">
        <f t="shared" si="190"/>
        <v/>
      </c>
      <c r="BI376" s="55"/>
      <c r="BJ376" s="34"/>
      <c r="BK376" s="148"/>
      <c r="BL376" s="34"/>
      <c r="BM376" s="32" t="str">
        <f t="shared" si="191"/>
        <v/>
      </c>
      <c r="BN376" s="34"/>
      <c r="BO376" s="32" t="str">
        <f t="shared" si="192"/>
        <v/>
      </c>
      <c r="BP376" s="34"/>
      <c r="BQ376" s="32" t="str">
        <f t="shared" si="193"/>
        <v/>
      </c>
      <c r="BR376" s="34"/>
      <c r="BS376" s="36" t="str">
        <f t="shared" si="194"/>
        <v/>
      </c>
      <c r="BT376" s="36" t="str">
        <f t="shared" si="195"/>
        <v/>
      </c>
      <c r="BU376" s="36" t="str">
        <f t="shared" si="196"/>
        <v/>
      </c>
      <c r="BV376" s="55"/>
      <c r="BW376" s="36" t="str">
        <f t="shared" si="197"/>
        <v/>
      </c>
      <c r="BX376" s="36" t="str">
        <f t="shared" si="198"/>
        <v/>
      </c>
      <c r="BY376" s="31"/>
      <c r="BZ376" s="38"/>
      <c r="CB376" s="120" t="e">
        <f t="shared" ca="1" si="167"/>
        <v>#VALUE!</v>
      </c>
      <c r="CC376" s="120" t="e">
        <f t="shared" ca="1" si="168"/>
        <v>#VALUE!</v>
      </c>
    </row>
    <row r="377" spans="1:81" s="10" customFormat="1" ht="25.15" customHeight="1" x14ac:dyDescent="0.2">
      <c r="A377" s="52" t="str">
        <f t="shared" si="199"/>
        <v/>
      </c>
      <c r="B377" s="157" t="e">
        <f t="shared" ca="1" si="169"/>
        <v>#VALUE!</v>
      </c>
      <c r="C377" s="157" t="e">
        <f t="shared" ca="1" si="170"/>
        <v>#VALUE!</v>
      </c>
      <c r="D377" s="29"/>
      <c r="E377" s="155" t="str">
        <f ca="1">IFERROR(INDIRECT(ADDRESS(MATCH(D377,CatModules!C:C,0),2,1,1,"CatModules")),"")</f>
        <v/>
      </c>
      <c r="F377" s="96"/>
      <c r="G377" s="156" t="str">
        <f ca="1">IFERROR(INDIRECT(ADDRESS(MATCH(CONCATENATE(E377,"-",F377),CatInt!K:K,0),3,1,1,"CatInt")),"")</f>
        <v/>
      </c>
      <c r="H377" s="45" t="str">
        <f>IF(F377="","",VLOOKUP(F377,#REF!,2,FALSE))</f>
        <v/>
      </c>
      <c r="I377" s="29"/>
      <c r="J377" s="155" t="e">
        <f t="shared" si="171"/>
        <v>#VALUE!</v>
      </c>
      <c r="K377" s="155" t="e">
        <f t="shared" si="172"/>
        <v>#VALUE!</v>
      </c>
      <c r="L377" s="153"/>
      <c r="M377" s="126"/>
      <c r="N377" s="151" t="e">
        <f ca="1">VLOOKUP(M377,CatProd!B:G,6,FALSE)</f>
        <v>#N/A</v>
      </c>
      <c r="O377" s="127"/>
      <c r="P377" s="175" t="e">
        <f ca="1">VLOOKUP(CONCATENATE(N377,"-",O377),CatProdSpec!H:I,2,FALSE)</f>
        <v>#N/A</v>
      </c>
      <c r="Q377" s="30"/>
      <c r="R377" s="149" t="str">
        <f>IFERROR(VLOOKUP(Q377,Setup!D$16:E$25,2,FALSE),"")</f>
        <v/>
      </c>
      <c r="S377" s="51" t="str">
        <f ca="1">IFERROR(IF(OR(I377="",VLOOKUP(I377,CatCostInp!$E$2:$K$88,7,FALSE)=0),"",VLOOKUP(I377,CatCostInp!$E$2:$K$88,7,FALSE)),"")</f>
        <v/>
      </c>
      <c r="T377" s="4" t="e">
        <f>VLOOKUP(U377,#REF!,2,FALSE)</f>
        <v>#REF!</v>
      </c>
      <c r="U377" s="30"/>
      <c r="V377" s="1" t="str">
        <f ca="1">IF(U377=Setup!$C$10,"Grant",IF(Pharmaceuticals!U377=Setup!$C$11,"Local",IF(Pharmaceuticals!U377=Setup!$C$12,"Other","")))</f>
        <v/>
      </c>
      <c r="W377" s="34"/>
      <c r="X377" s="148"/>
      <c r="Y377" s="34"/>
      <c r="Z377" s="36" t="str">
        <f t="shared" si="173"/>
        <v/>
      </c>
      <c r="AA377" s="34"/>
      <c r="AB377" s="32" t="str">
        <f t="shared" si="174"/>
        <v/>
      </c>
      <c r="AC377" s="34"/>
      <c r="AD377" s="32" t="str">
        <f t="shared" si="175"/>
        <v/>
      </c>
      <c r="AE377" s="34"/>
      <c r="AF377" s="36" t="str">
        <f t="shared" si="176"/>
        <v/>
      </c>
      <c r="AG377" s="36" t="str">
        <f t="shared" si="177"/>
        <v/>
      </c>
      <c r="AH377" s="36" t="str">
        <f t="shared" si="178"/>
        <v/>
      </c>
      <c r="AI377" s="55"/>
      <c r="AJ377" s="37"/>
      <c r="AK377" s="148"/>
      <c r="AL377" s="34"/>
      <c r="AM377" s="32" t="str">
        <f t="shared" si="179"/>
        <v/>
      </c>
      <c r="AN377" s="34"/>
      <c r="AO377" s="32" t="str">
        <f t="shared" si="180"/>
        <v/>
      </c>
      <c r="AP377" s="34"/>
      <c r="AQ377" s="32" t="str">
        <f t="shared" si="181"/>
        <v/>
      </c>
      <c r="AR377" s="34"/>
      <c r="AS377" s="36" t="str">
        <f t="shared" si="182"/>
        <v/>
      </c>
      <c r="AT377" s="36" t="str">
        <f t="shared" si="183"/>
        <v/>
      </c>
      <c r="AU377" s="36" t="str">
        <f t="shared" si="184"/>
        <v/>
      </c>
      <c r="AV377" s="55"/>
      <c r="AW377" s="34"/>
      <c r="AX377" s="148"/>
      <c r="AY377" s="34"/>
      <c r="AZ377" s="32" t="str">
        <f t="shared" si="185"/>
        <v/>
      </c>
      <c r="BA377" s="34"/>
      <c r="BB377" s="32" t="str">
        <f t="shared" si="186"/>
        <v/>
      </c>
      <c r="BC377" s="34"/>
      <c r="BD377" s="32" t="str">
        <f t="shared" si="187"/>
        <v/>
      </c>
      <c r="BE377" s="34"/>
      <c r="BF377" s="36" t="str">
        <f t="shared" si="188"/>
        <v/>
      </c>
      <c r="BG377" s="36" t="str">
        <f t="shared" si="189"/>
        <v/>
      </c>
      <c r="BH377" s="36" t="str">
        <f t="shared" si="190"/>
        <v/>
      </c>
      <c r="BI377" s="55"/>
      <c r="BJ377" s="34"/>
      <c r="BK377" s="148"/>
      <c r="BL377" s="34"/>
      <c r="BM377" s="32" t="str">
        <f t="shared" si="191"/>
        <v/>
      </c>
      <c r="BN377" s="34"/>
      <c r="BO377" s="32" t="str">
        <f t="shared" si="192"/>
        <v/>
      </c>
      <c r="BP377" s="34"/>
      <c r="BQ377" s="32" t="str">
        <f t="shared" si="193"/>
        <v/>
      </c>
      <c r="BR377" s="34"/>
      <c r="BS377" s="36" t="str">
        <f t="shared" si="194"/>
        <v/>
      </c>
      <c r="BT377" s="36" t="str">
        <f t="shared" si="195"/>
        <v/>
      </c>
      <c r="BU377" s="36" t="str">
        <f t="shared" si="196"/>
        <v/>
      </c>
      <c r="BV377" s="55"/>
      <c r="BW377" s="36" t="str">
        <f t="shared" si="197"/>
        <v/>
      </c>
      <c r="BX377" s="36" t="str">
        <f t="shared" si="198"/>
        <v/>
      </c>
      <c r="BY377" s="31"/>
      <c r="BZ377" s="38"/>
      <c r="CB377" s="120" t="e">
        <f t="shared" ca="1" si="167"/>
        <v>#VALUE!</v>
      </c>
      <c r="CC377" s="120" t="e">
        <f t="shared" ca="1" si="168"/>
        <v>#VALUE!</v>
      </c>
    </row>
    <row r="378" spans="1:81" s="10" customFormat="1" ht="25.15" customHeight="1" x14ac:dyDescent="0.2">
      <c r="A378" s="52" t="str">
        <f t="shared" si="199"/>
        <v/>
      </c>
      <c r="B378" s="157" t="e">
        <f t="shared" ca="1" si="169"/>
        <v>#VALUE!</v>
      </c>
      <c r="C378" s="157" t="e">
        <f t="shared" ca="1" si="170"/>
        <v>#VALUE!</v>
      </c>
      <c r="D378" s="29"/>
      <c r="E378" s="155" t="str">
        <f ca="1">IFERROR(INDIRECT(ADDRESS(MATCH(D378,CatModules!C:C,0),2,1,1,"CatModules")),"")</f>
        <v/>
      </c>
      <c r="F378" s="96"/>
      <c r="G378" s="156" t="str">
        <f ca="1">IFERROR(INDIRECT(ADDRESS(MATCH(CONCATENATE(E378,"-",F378),CatInt!K:K,0),3,1,1,"CatInt")),"")</f>
        <v/>
      </c>
      <c r="H378" s="45" t="str">
        <f>IF(F378="","",VLOOKUP(F378,#REF!,2,FALSE))</f>
        <v/>
      </c>
      <c r="I378" s="29"/>
      <c r="J378" s="155" t="e">
        <f t="shared" si="171"/>
        <v>#VALUE!</v>
      </c>
      <c r="K378" s="155" t="e">
        <f t="shared" si="172"/>
        <v>#VALUE!</v>
      </c>
      <c r="L378" s="153"/>
      <c r="M378" s="126"/>
      <c r="N378" s="151" t="e">
        <f ca="1">VLOOKUP(M378,CatProd!B:G,6,FALSE)</f>
        <v>#N/A</v>
      </c>
      <c r="O378" s="127"/>
      <c r="P378" s="175" t="e">
        <f ca="1">VLOOKUP(CONCATENATE(N378,"-",O378),CatProdSpec!H:I,2,FALSE)</f>
        <v>#N/A</v>
      </c>
      <c r="Q378" s="30"/>
      <c r="R378" s="149" t="str">
        <f>IFERROR(VLOOKUP(Q378,Setup!D$16:E$25,2,FALSE),"")</f>
        <v/>
      </c>
      <c r="S378" s="51" t="str">
        <f ca="1">IFERROR(IF(OR(I378="",VLOOKUP(I378,CatCostInp!$E$2:$K$88,7,FALSE)=0),"",VLOOKUP(I378,CatCostInp!$E$2:$K$88,7,FALSE)),"")</f>
        <v/>
      </c>
      <c r="T378" s="4" t="e">
        <f>VLOOKUP(U378,#REF!,2,FALSE)</f>
        <v>#REF!</v>
      </c>
      <c r="U378" s="30"/>
      <c r="V378" s="1" t="str">
        <f ca="1">IF(U378=Setup!$C$10,"Grant",IF(Pharmaceuticals!U378=Setup!$C$11,"Local",IF(Pharmaceuticals!U378=Setup!$C$12,"Other","")))</f>
        <v/>
      </c>
      <c r="W378" s="34"/>
      <c r="X378" s="148"/>
      <c r="Y378" s="34"/>
      <c r="Z378" s="36" t="str">
        <f t="shared" si="173"/>
        <v/>
      </c>
      <c r="AA378" s="34"/>
      <c r="AB378" s="32" t="str">
        <f t="shared" si="174"/>
        <v/>
      </c>
      <c r="AC378" s="34"/>
      <c r="AD378" s="32" t="str">
        <f t="shared" si="175"/>
        <v/>
      </c>
      <c r="AE378" s="34"/>
      <c r="AF378" s="36" t="str">
        <f t="shared" si="176"/>
        <v/>
      </c>
      <c r="AG378" s="36" t="str">
        <f t="shared" si="177"/>
        <v/>
      </c>
      <c r="AH378" s="36" t="str">
        <f t="shared" si="178"/>
        <v/>
      </c>
      <c r="AI378" s="55"/>
      <c r="AJ378" s="37"/>
      <c r="AK378" s="148"/>
      <c r="AL378" s="34"/>
      <c r="AM378" s="32" t="str">
        <f t="shared" si="179"/>
        <v/>
      </c>
      <c r="AN378" s="34"/>
      <c r="AO378" s="32" t="str">
        <f t="shared" si="180"/>
        <v/>
      </c>
      <c r="AP378" s="34"/>
      <c r="AQ378" s="32" t="str">
        <f t="shared" si="181"/>
        <v/>
      </c>
      <c r="AR378" s="34"/>
      <c r="AS378" s="36" t="str">
        <f t="shared" si="182"/>
        <v/>
      </c>
      <c r="AT378" s="36" t="str">
        <f t="shared" si="183"/>
        <v/>
      </c>
      <c r="AU378" s="36" t="str">
        <f t="shared" si="184"/>
        <v/>
      </c>
      <c r="AV378" s="55"/>
      <c r="AW378" s="34"/>
      <c r="AX378" s="148"/>
      <c r="AY378" s="34"/>
      <c r="AZ378" s="32" t="str">
        <f t="shared" si="185"/>
        <v/>
      </c>
      <c r="BA378" s="34"/>
      <c r="BB378" s="32" t="str">
        <f t="shared" si="186"/>
        <v/>
      </c>
      <c r="BC378" s="34"/>
      <c r="BD378" s="32" t="str">
        <f t="shared" si="187"/>
        <v/>
      </c>
      <c r="BE378" s="34"/>
      <c r="BF378" s="36" t="str">
        <f t="shared" si="188"/>
        <v/>
      </c>
      <c r="BG378" s="36" t="str">
        <f t="shared" si="189"/>
        <v/>
      </c>
      <c r="BH378" s="36" t="str">
        <f t="shared" si="190"/>
        <v/>
      </c>
      <c r="BI378" s="55"/>
      <c r="BJ378" s="34"/>
      <c r="BK378" s="148"/>
      <c r="BL378" s="34"/>
      <c r="BM378" s="32" t="str">
        <f t="shared" si="191"/>
        <v/>
      </c>
      <c r="BN378" s="34"/>
      <c r="BO378" s="32" t="str">
        <f t="shared" si="192"/>
        <v/>
      </c>
      <c r="BP378" s="34"/>
      <c r="BQ378" s="32" t="str">
        <f t="shared" si="193"/>
        <v/>
      </c>
      <c r="BR378" s="34"/>
      <c r="BS378" s="36" t="str">
        <f t="shared" si="194"/>
        <v/>
      </c>
      <c r="BT378" s="36" t="str">
        <f t="shared" si="195"/>
        <v/>
      </c>
      <c r="BU378" s="36" t="str">
        <f t="shared" si="196"/>
        <v/>
      </c>
      <c r="BV378" s="55"/>
      <c r="BW378" s="36" t="str">
        <f t="shared" si="197"/>
        <v/>
      </c>
      <c r="BX378" s="36" t="str">
        <f t="shared" si="198"/>
        <v/>
      </c>
      <c r="BY378" s="31"/>
      <c r="BZ378" s="38"/>
      <c r="CB378" s="120" t="e">
        <f t="shared" ca="1" si="167"/>
        <v>#VALUE!</v>
      </c>
      <c r="CC378" s="120" t="e">
        <f t="shared" ca="1" si="168"/>
        <v>#VALUE!</v>
      </c>
    </row>
    <row r="379" spans="1:81" s="10" customFormat="1" ht="25.15" customHeight="1" x14ac:dyDescent="0.2">
      <c r="A379" s="52" t="str">
        <f t="shared" si="199"/>
        <v/>
      </c>
      <c r="B379" s="157" t="e">
        <f t="shared" ca="1" si="169"/>
        <v>#VALUE!</v>
      </c>
      <c r="C379" s="157" t="e">
        <f t="shared" ca="1" si="170"/>
        <v>#VALUE!</v>
      </c>
      <c r="D379" s="29"/>
      <c r="E379" s="155" t="str">
        <f ca="1">IFERROR(INDIRECT(ADDRESS(MATCH(D379,CatModules!C:C,0),2,1,1,"CatModules")),"")</f>
        <v/>
      </c>
      <c r="F379" s="96"/>
      <c r="G379" s="156" t="str">
        <f ca="1">IFERROR(INDIRECT(ADDRESS(MATCH(CONCATENATE(E379,"-",F379),CatInt!K:K,0),3,1,1,"CatInt")),"")</f>
        <v/>
      </c>
      <c r="H379" s="45" t="str">
        <f>IF(F379="","",VLOOKUP(F379,#REF!,2,FALSE))</f>
        <v/>
      </c>
      <c r="I379" s="29"/>
      <c r="J379" s="155" t="e">
        <f t="shared" si="171"/>
        <v>#VALUE!</v>
      </c>
      <c r="K379" s="155" t="e">
        <f t="shared" si="172"/>
        <v>#VALUE!</v>
      </c>
      <c r="L379" s="153"/>
      <c r="M379" s="126"/>
      <c r="N379" s="151" t="e">
        <f ca="1">VLOOKUP(M379,CatProd!B:G,6,FALSE)</f>
        <v>#N/A</v>
      </c>
      <c r="O379" s="127"/>
      <c r="P379" s="175" t="e">
        <f ca="1">VLOOKUP(CONCATENATE(N379,"-",O379),CatProdSpec!H:I,2,FALSE)</f>
        <v>#N/A</v>
      </c>
      <c r="Q379" s="30"/>
      <c r="R379" s="149" t="str">
        <f>IFERROR(VLOOKUP(Q379,Setup!D$16:E$25,2,FALSE),"")</f>
        <v/>
      </c>
      <c r="S379" s="51" t="str">
        <f ca="1">IFERROR(IF(OR(I379="",VLOOKUP(I379,CatCostInp!$E$2:$K$88,7,FALSE)=0),"",VLOOKUP(I379,CatCostInp!$E$2:$K$88,7,FALSE)),"")</f>
        <v/>
      </c>
      <c r="T379" s="4" t="e">
        <f>VLOOKUP(U379,#REF!,2,FALSE)</f>
        <v>#REF!</v>
      </c>
      <c r="U379" s="30"/>
      <c r="V379" s="1" t="str">
        <f ca="1">IF(U379=Setup!$C$10,"Grant",IF(Pharmaceuticals!U379=Setup!$C$11,"Local",IF(Pharmaceuticals!U379=Setup!$C$12,"Other","")))</f>
        <v/>
      </c>
      <c r="W379" s="34"/>
      <c r="X379" s="148"/>
      <c r="Y379" s="34"/>
      <c r="Z379" s="36" t="str">
        <f t="shared" si="173"/>
        <v/>
      </c>
      <c r="AA379" s="34"/>
      <c r="AB379" s="32" t="str">
        <f t="shared" si="174"/>
        <v/>
      </c>
      <c r="AC379" s="34"/>
      <c r="AD379" s="32" t="str">
        <f t="shared" si="175"/>
        <v/>
      </c>
      <c r="AE379" s="34"/>
      <c r="AF379" s="36" t="str">
        <f t="shared" si="176"/>
        <v/>
      </c>
      <c r="AG379" s="36" t="str">
        <f t="shared" si="177"/>
        <v/>
      </c>
      <c r="AH379" s="36" t="str">
        <f t="shared" si="178"/>
        <v/>
      </c>
      <c r="AI379" s="55"/>
      <c r="AJ379" s="37"/>
      <c r="AK379" s="148"/>
      <c r="AL379" s="34"/>
      <c r="AM379" s="32" t="str">
        <f t="shared" si="179"/>
        <v/>
      </c>
      <c r="AN379" s="34"/>
      <c r="AO379" s="32" t="str">
        <f t="shared" si="180"/>
        <v/>
      </c>
      <c r="AP379" s="34"/>
      <c r="AQ379" s="32" t="str">
        <f t="shared" si="181"/>
        <v/>
      </c>
      <c r="AR379" s="34"/>
      <c r="AS379" s="36" t="str">
        <f t="shared" si="182"/>
        <v/>
      </c>
      <c r="AT379" s="36" t="str">
        <f t="shared" si="183"/>
        <v/>
      </c>
      <c r="AU379" s="36" t="str">
        <f t="shared" si="184"/>
        <v/>
      </c>
      <c r="AV379" s="55"/>
      <c r="AW379" s="34"/>
      <c r="AX379" s="148"/>
      <c r="AY379" s="34"/>
      <c r="AZ379" s="32" t="str">
        <f t="shared" si="185"/>
        <v/>
      </c>
      <c r="BA379" s="34"/>
      <c r="BB379" s="32" t="str">
        <f t="shared" si="186"/>
        <v/>
      </c>
      <c r="BC379" s="34"/>
      <c r="BD379" s="32" t="str">
        <f t="shared" si="187"/>
        <v/>
      </c>
      <c r="BE379" s="34"/>
      <c r="BF379" s="36" t="str">
        <f t="shared" si="188"/>
        <v/>
      </c>
      <c r="BG379" s="36" t="str">
        <f t="shared" si="189"/>
        <v/>
      </c>
      <c r="BH379" s="36" t="str">
        <f t="shared" si="190"/>
        <v/>
      </c>
      <c r="BI379" s="55"/>
      <c r="BJ379" s="34"/>
      <c r="BK379" s="148"/>
      <c r="BL379" s="34"/>
      <c r="BM379" s="32" t="str">
        <f t="shared" si="191"/>
        <v/>
      </c>
      <c r="BN379" s="34"/>
      <c r="BO379" s="32" t="str">
        <f t="shared" si="192"/>
        <v/>
      </c>
      <c r="BP379" s="34"/>
      <c r="BQ379" s="32" t="str">
        <f t="shared" si="193"/>
        <v/>
      </c>
      <c r="BR379" s="34"/>
      <c r="BS379" s="36" t="str">
        <f t="shared" si="194"/>
        <v/>
      </c>
      <c r="BT379" s="36" t="str">
        <f t="shared" si="195"/>
        <v/>
      </c>
      <c r="BU379" s="36" t="str">
        <f t="shared" si="196"/>
        <v/>
      </c>
      <c r="BV379" s="55"/>
      <c r="BW379" s="36" t="str">
        <f t="shared" si="197"/>
        <v/>
      </c>
      <c r="BX379" s="36" t="str">
        <f t="shared" si="198"/>
        <v/>
      </c>
      <c r="BY379" s="31"/>
      <c r="BZ379" s="38"/>
      <c r="CB379" s="120" t="e">
        <f t="shared" ca="1" si="167"/>
        <v>#VALUE!</v>
      </c>
      <c r="CC379" s="120" t="e">
        <f t="shared" ca="1" si="168"/>
        <v>#VALUE!</v>
      </c>
    </row>
    <row r="380" spans="1:81" s="10" customFormat="1" ht="25.15" customHeight="1" x14ac:dyDescent="0.2">
      <c r="A380" s="52" t="str">
        <f t="shared" si="199"/>
        <v/>
      </c>
      <c r="B380" s="157" t="e">
        <f t="shared" ca="1" si="169"/>
        <v>#VALUE!</v>
      </c>
      <c r="C380" s="157" t="e">
        <f t="shared" ca="1" si="170"/>
        <v>#VALUE!</v>
      </c>
      <c r="D380" s="29"/>
      <c r="E380" s="155" t="str">
        <f ca="1">IFERROR(INDIRECT(ADDRESS(MATCH(D380,CatModules!C:C,0),2,1,1,"CatModules")),"")</f>
        <v/>
      </c>
      <c r="F380" s="96"/>
      <c r="G380" s="156" t="str">
        <f ca="1">IFERROR(INDIRECT(ADDRESS(MATCH(CONCATENATE(E380,"-",F380),CatInt!K:K,0),3,1,1,"CatInt")),"")</f>
        <v/>
      </c>
      <c r="H380" s="45" t="str">
        <f>IF(F380="","",VLOOKUP(F380,#REF!,2,FALSE))</f>
        <v/>
      </c>
      <c r="I380" s="29"/>
      <c r="J380" s="155" t="e">
        <f t="shared" si="171"/>
        <v>#VALUE!</v>
      </c>
      <c r="K380" s="155" t="e">
        <f t="shared" si="172"/>
        <v>#VALUE!</v>
      </c>
      <c r="L380" s="153"/>
      <c r="M380" s="126"/>
      <c r="N380" s="151" t="e">
        <f ca="1">VLOOKUP(M380,CatProd!B:G,6,FALSE)</f>
        <v>#N/A</v>
      </c>
      <c r="O380" s="127"/>
      <c r="P380" s="175" t="e">
        <f ca="1">VLOOKUP(CONCATENATE(N380,"-",O380),CatProdSpec!H:I,2,FALSE)</f>
        <v>#N/A</v>
      </c>
      <c r="Q380" s="30"/>
      <c r="R380" s="149" t="str">
        <f>IFERROR(VLOOKUP(Q380,Setup!D$16:E$25,2,FALSE),"")</f>
        <v/>
      </c>
      <c r="S380" s="51" t="str">
        <f ca="1">IFERROR(IF(OR(I380="",VLOOKUP(I380,CatCostInp!$E$2:$K$88,7,FALSE)=0),"",VLOOKUP(I380,CatCostInp!$E$2:$K$88,7,FALSE)),"")</f>
        <v/>
      </c>
      <c r="T380" s="4" t="e">
        <f>VLOOKUP(U380,#REF!,2,FALSE)</f>
        <v>#REF!</v>
      </c>
      <c r="U380" s="30"/>
      <c r="V380" s="1" t="str">
        <f ca="1">IF(U380=Setup!$C$10,"Grant",IF(Pharmaceuticals!U380=Setup!$C$11,"Local",IF(Pharmaceuticals!U380=Setup!$C$12,"Other","")))</f>
        <v/>
      </c>
      <c r="W380" s="34"/>
      <c r="X380" s="148"/>
      <c r="Y380" s="34"/>
      <c r="Z380" s="36" t="str">
        <f t="shared" si="173"/>
        <v/>
      </c>
      <c r="AA380" s="34"/>
      <c r="AB380" s="32" t="str">
        <f t="shared" si="174"/>
        <v/>
      </c>
      <c r="AC380" s="34"/>
      <c r="AD380" s="32" t="str">
        <f t="shared" si="175"/>
        <v/>
      </c>
      <c r="AE380" s="34"/>
      <c r="AF380" s="36" t="str">
        <f t="shared" si="176"/>
        <v/>
      </c>
      <c r="AG380" s="36" t="str">
        <f t="shared" si="177"/>
        <v/>
      </c>
      <c r="AH380" s="36" t="str">
        <f t="shared" si="178"/>
        <v/>
      </c>
      <c r="AI380" s="55"/>
      <c r="AJ380" s="37"/>
      <c r="AK380" s="148"/>
      <c r="AL380" s="34"/>
      <c r="AM380" s="32" t="str">
        <f t="shared" si="179"/>
        <v/>
      </c>
      <c r="AN380" s="34"/>
      <c r="AO380" s="32" t="str">
        <f t="shared" si="180"/>
        <v/>
      </c>
      <c r="AP380" s="34"/>
      <c r="AQ380" s="32" t="str">
        <f t="shared" si="181"/>
        <v/>
      </c>
      <c r="AR380" s="34"/>
      <c r="AS380" s="36" t="str">
        <f t="shared" si="182"/>
        <v/>
      </c>
      <c r="AT380" s="36" t="str">
        <f t="shared" si="183"/>
        <v/>
      </c>
      <c r="AU380" s="36" t="str">
        <f t="shared" si="184"/>
        <v/>
      </c>
      <c r="AV380" s="55"/>
      <c r="AW380" s="34"/>
      <c r="AX380" s="148"/>
      <c r="AY380" s="34"/>
      <c r="AZ380" s="32" t="str">
        <f t="shared" si="185"/>
        <v/>
      </c>
      <c r="BA380" s="34"/>
      <c r="BB380" s="32" t="str">
        <f t="shared" si="186"/>
        <v/>
      </c>
      <c r="BC380" s="34"/>
      <c r="BD380" s="32" t="str">
        <f t="shared" si="187"/>
        <v/>
      </c>
      <c r="BE380" s="34"/>
      <c r="BF380" s="36" t="str">
        <f t="shared" si="188"/>
        <v/>
      </c>
      <c r="BG380" s="36" t="str">
        <f t="shared" si="189"/>
        <v/>
      </c>
      <c r="BH380" s="36" t="str">
        <f t="shared" si="190"/>
        <v/>
      </c>
      <c r="BI380" s="55"/>
      <c r="BJ380" s="34"/>
      <c r="BK380" s="148"/>
      <c r="BL380" s="34"/>
      <c r="BM380" s="32" t="str">
        <f t="shared" si="191"/>
        <v/>
      </c>
      <c r="BN380" s="34"/>
      <c r="BO380" s="32" t="str">
        <f t="shared" si="192"/>
        <v/>
      </c>
      <c r="BP380" s="34"/>
      <c r="BQ380" s="32" t="str">
        <f t="shared" si="193"/>
        <v/>
      </c>
      <c r="BR380" s="34"/>
      <c r="BS380" s="36" t="str">
        <f t="shared" si="194"/>
        <v/>
      </c>
      <c r="BT380" s="36" t="str">
        <f t="shared" si="195"/>
        <v/>
      </c>
      <c r="BU380" s="36" t="str">
        <f t="shared" si="196"/>
        <v/>
      </c>
      <c r="BV380" s="55"/>
      <c r="BW380" s="36" t="str">
        <f t="shared" si="197"/>
        <v/>
      </c>
      <c r="BX380" s="36" t="str">
        <f t="shared" si="198"/>
        <v/>
      </c>
      <c r="BY380" s="31"/>
      <c r="BZ380" s="38"/>
      <c r="CB380" s="120" t="e">
        <f t="shared" ca="1" si="167"/>
        <v>#VALUE!</v>
      </c>
      <c r="CC380" s="120" t="e">
        <f t="shared" ca="1" si="168"/>
        <v>#VALUE!</v>
      </c>
    </row>
    <row r="381" spans="1:81" s="10" customFormat="1" ht="25.15" customHeight="1" x14ac:dyDescent="0.2">
      <c r="A381" s="52" t="str">
        <f t="shared" si="199"/>
        <v/>
      </c>
      <c r="B381" s="157" t="e">
        <f t="shared" ca="1" si="169"/>
        <v>#VALUE!</v>
      </c>
      <c r="C381" s="157" t="e">
        <f t="shared" ca="1" si="170"/>
        <v>#VALUE!</v>
      </c>
      <c r="D381" s="29"/>
      <c r="E381" s="155" t="str">
        <f ca="1">IFERROR(INDIRECT(ADDRESS(MATCH(D381,CatModules!C:C,0),2,1,1,"CatModules")),"")</f>
        <v/>
      </c>
      <c r="F381" s="96"/>
      <c r="G381" s="156" t="str">
        <f ca="1">IFERROR(INDIRECT(ADDRESS(MATCH(CONCATENATE(E381,"-",F381),CatInt!K:K,0),3,1,1,"CatInt")),"")</f>
        <v/>
      </c>
      <c r="H381" s="45" t="str">
        <f>IF(F381="","",VLOOKUP(F381,#REF!,2,FALSE))</f>
        <v/>
      </c>
      <c r="I381" s="29"/>
      <c r="J381" s="155" t="e">
        <f t="shared" si="171"/>
        <v>#VALUE!</v>
      </c>
      <c r="K381" s="155" t="e">
        <f t="shared" si="172"/>
        <v>#VALUE!</v>
      </c>
      <c r="L381" s="153"/>
      <c r="M381" s="126"/>
      <c r="N381" s="151" t="e">
        <f ca="1">VLOOKUP(M381,CatProd!B:G,6,FALSE)</f>
        <v>#N/A</v>
      </c>
      <c r="O381" s="127"/>
      <c r="P381" s="175" t="e">
        <f ca="1">VLOOKUP(CONCATENATE(N381,"-",O381),CatProdSpec!H:I,2,FALSE)</f>
        <v>#N/A</v>
      </c>
      <c r="Q381" s="30"/>
      <c r="R381" s="149" t="str">
        <f>IFERROR(VLOOKUP(Q381,Setup!D$16:E$25,2,FALSE),"")</f>
        <v/>
      </c>
      <c r="S381" s="51" t="str">
        <f ca="1">IFERROR(IF(OR(I381="",VLOOKUP(I381,CatCostInp!$E$2:$K$88,7,FALSE)=0),"",VLOOKUP(I381,CatCostInp!$E$2:$K$88,7,FALSE)),"")</f>
        <v/>
      </c>
      <c r="T381" s="4" t="e">
        <f>VLOOKUP(U381,#REF!,2,FALSE)</f>
        <v>#REF!</v>
      </c>
      <c r="U381" s="30"/>
      <c r="V381" s="1" t="str">
        <f ca="1">IF(U381=Setup!$C$10,"Grant",IF(Pharmaceuticals!U381=Setup!$C$11,"Local",IF(Pharmaceuticals!U381=Setup!$C$12,"Other","")))</f>
        <v/>
      </c>
      <c r="W381" s="34"/>
      <c r="X381" s="148"/>
      <c r="Y381" s="34"/>
      <c r="Z381" s="36" t="str">
        <f t="shared" si="173"/>
        <v/>
      </c>
      <c r="AA381" s="34"/>
      <c r="AB381" s="32" t="str">
        <f t="shared" si="174"/>
        <v/>
      </c>
      <c r="AC381" s="34"/>
      <c r="AD381" s="32" t="str">
        <f t="shared" si="175"/>
        <v/>
      </c>
      <c r="AE381" s="34"/>
      <c r="AF381" s="36" t="str">
        <f t="shared" si="176"/>
        <v/>
      </c>
      <c r="AG381" s="36" t="str">
        <f t="shared" si="177"/>
        <v/>
      </c>
      <c r="AH381" s="36" t="str">
        <f t="shared" si="178"/>
        <v/>
      </c>
      <c r="AI381" s="55"/>
      <c r="AJ381" s="37"/>
      <c r="AK381" s="148"/>
      <c r="AL381" s="34"/>
      <c r="AM381" s="32" t="str">
        <f t="shared" si="179"/>
        <v/>
      </c>
      <c r="AN381" s="34"/>
      <c r="AO381" s="32" t="str">
        <f t="shared" si="180"/>
        <v/>
      </c>
      <c r="AP381" s="34"/>
      <c r="AQ381" s="32" t="str">
        <f t="shared" si="181"/>
        <v/>
      </c>
      <c r="AR381" s="34"/>
      <c r="AS381" s="36" t="str">
        <f t="shared" si="182"/>
        <v/>
      </c>
      <c r="AT381" s="36" t="str">
        <f t="shared" si="183"/>
        <v/>
      </c>
      <c r="AU381" s="36" t="str">
        <f t="shared" si="184"/>
        <v/>
      </c>
      <c r="AV381" s="55"/>
      <c r="AW381" s="34"/>
      <c r="AX381" s="148"/>
      <c r="AY381" s="34"/>
      <c r="AZ381" s="32" t="str">
        <f t="shared" si="185"/>
        <v/>
      </c>
      <c r="BA381" s="34"/>
      <c r="BB381" s="32" t="str">
        <f t="shared" si="186"/>
        <v/>
      </c>
      <c r="BC381" s="34"/>
      <c r="BD381" s="32" t="str">
        <f t="shared" si="187"/>
        <v/>
      </c>
      <c r="BE381" s="34"/>
      <c r="BF381" s="36" t="str">
        <f t="shared" si="188"/>
        <v/>
      </c>
      <c r="BG381" s="36" t="str">
        <f t="shared" si="189"/>
        <v/>
      </c>
      <c r="BH381" s="36" t="str">
        <f t="shared" si="190"/>
        <v/>
      </c>
      <c r="BI381" s="55"/>
      <c r="BJ381" s="34"/>
      <c r="BK381" s="148"/>
      <c r="BL381" s="34"/>
      <c r="BM381" s="32" t="str">
        <f t="shared" si="191"/>
        <v/>
      </c>
      <c r="BN381" s="34"/>
      <c r="BO381" s="32" t="str">
        <f t="shared" si="192"/>
        <v/>
      </c>
      <c r="BP381" s="34"/>
      <c r="BQ381" s="32" t="str">
        <f t="shared" si="193"/>
        <v/>
      </c>
      <c r="BR381" s="34"/>
      <c r="BS381" s="36" t="str">
        <f t="shared" si="194"/>
        <v/>
      </c>
      <c r="BT381" s="36" t="str">
        <f t="shared" si="195"/>
        <v/>
      </c>
      <c r="BU381" s="36" t="str">
        <f t="shared" si="196"/>
        <v/>
      </c>
      <c r="BV381" s="55"/>
      <c r="BW381" s="36" t="str">
        <f t="shared" si="197"/>
        <v/>
      </c>
      <c r="BX381" s="36" t="str">
        <f t="shared" si="198"/>
        <v/>
      </c>
      <c r="BY381" s="31"/>
      <c r="BZ381" s="38"/>
      <c r="CB381" s="120" t="e">
        <f t="shared" ca="1" si="167"/>
        <v>#VALUE!</v>
      </c>
      <c r="CC381" s="120" t="e">
        <f t="shared" ca="1" si="168"/>
        <v>#VALUE!</v>
      </c>
    </row>
    <row r="382" spans="1:81" s="10" customFormat="1" ht="25.15" customHeight="1" x14ac:dyDescent="0.2">
      <c r="A382" s="52" t="str">
        <f t="shared" si="199"/>
        <v/>
      </c>
      <c r="B382" s="157" t="e">
        <f t="shared" ca="1" si="169"/>
        <v>#VALUE!</v>
      </c>
      <c r="C382" s="157" t="e">
        <f t="shared" ca="1" si="170"/>
        <v>#VALUE!</v>
      </c>
      <c r="D382" s="29"/>
      <c r="E382" s="155" t="str">
        <f ca="1">IFERROR(INDIRECT(ADDRESS(MATCH(D382,CatModules!C:C,0),2,1,1,"CatModules")),"")</f>
        <v/>
      </c>
      <c r="F382" s="96"/>
      <c r="G382" s="156" t="str">
        <f ca="1">IFERROR(INDIRECT(ADDRESS(MATCH(CONCATENATE(E382,"-",F382),CatInt!K:K,0),3,1,1,"CatInt")),"")</f>
        <v/>
      </c>
      <c r="H382" s="45" t="str">
        <f>IF(F382="","",VLOOKUP(F382,#REF!,2,FALSE))</f>
        <v/>
      </c>
      <c r="I382" s="29"/>
      <c r="J382" s="155" t="e">
        <f t="shared" si="171"/>
        <v>#VALUE!</v>
      </c>
      <c r="K382" s="155" t="e">
        <f t="shared" si="172"/>
        <v>#VALUE!</v>
      </c>
      <c r="L382" s="153"/>
      <c r="M382" s="126"/>
      <c r="N382" s="151" t="e">
        <f ca="1">VLOOKUP(M382,CatProd!B:G,6,FALSE)</f>
        <v>#N/A</v>
      </c>
      <c r="O382" s="127"/>
      <c r="P382" s="175" t="e">
        <f ca="1">VLOOKUP(CONCATENATE(N382,"-",O382),CatProdSpec!H:I,2,FALSE)</f>
        <v>#N/A</v>
      </c>
      <c r="Q382" s="30"/>
      <c r="R382" s="149" t="str">
        <f>IFERROR(VLOOKUP(Q382,Setup!D$16:E$25,2,FALSE),"")</f>
        <v/>
      </c>
      <c r="S382" s="51" t="str">
        <f ca="1">IFERROR(IF(OR(I382="",VLOOKUP(I382,CatCostInp!$E$2:$K$88,7,FALSE)=0),"",VLOOKUP(I382,CatCostInp!$E$2:$K$88,7,FALSE)),"")</f>
        <v/>
      </c>
      <c r="T382" s="4" t="e">
        <f>VLOOKUP(U382,#REF!,2,FALSE)</f>
        <v>#REF!</v>
      </c>
      <c r="U382" s="30"/>
      <c r="V382" s="1" t="str">
        <f ca="1">IF(U382=Setup!$C$10,"Grant",IF(Pharmaceuticals!U382=Setup!$C$11,"Local",IF(Pharmaceuticals!U382=Setup!$C$12,"Other","")))</f>
        <v/>
      </c>
      <c r="W382" s="34"/>
      <c r="X382" s="148"/>
      <c r="Y382" s="34"/>
      <c r="Z382" s="36" t="str">
        <f t="shared" si="173"/>
        <v/>
      </c>
      <c r="AA382" s="34"/>
      <c r="AB382" s="32" t="str">
        <f t="shared" si="174"/>
        <v/>
      </c>
      <c r="AC382" s="34"/>
      <c r="AD382" s="32" t="str">
        <f t="shared" si="175"/>
        <v/>
      </c>
      <c r="AE382" s="34"/>
      <c r="AF382" s="36" t="str">
        <f t="shared" si="176"/>
        <v/>
      </c>
      <c r="AG382" s="36" t="str">
        <f t="shared" si="177"/>
        <v/>
      </c>
      <c r="AH382" s="36" t="str">
        <f t="shared" si="178"/>
        <v/>
      </c>
      <c r="AI382" s="55"/>
      <c r="AJ382" s="37"/>
      <c r="AK382" s="148"/>
      <c r="AL382" s="34"/>
      <c r="AM382" s="32" t="str">
        <f t="shared" si="179"/>
        <v/>
      </c>
      <c r="AN382" s="34"/>
      <c r="AO382" s="32" t="str">
        <f t="shared" si="180"/>
        <v/>
      </c>
      <c r="AP382" s="34"/>
      <c r="AQ382" s="32" t="str">
        <f t="shared" si="181"/>
        <v/>
      </c>
      <c r="AR382" s="34"/>
      <c r="AS382" s="36" t="str">
        <f t="shared" si="182"/>
        <v/>
      </c>
      <c r="AT382" s="36" t="str">
        <f t="shared" si="183"/>
        <v/>
      </c>
      <c r="AU382" s="36" t="str">
        <f t="shared" si="184"/>
        <v/>
      </c>
      <c r="AV382" s="55"/>
      <c r="AW382" s="34"/>
      <c r="AX382" s="148"/>
      <c r="AY382" s="34"/>
      <c r="AZ382" s="32" t="str">
        <f t="shared" si="185"/>
        <v/>
      </c>
      <c r="BA382" s="34"/>
      <c r="BB382" s="32" t="str">
        <f t="shared" si="186"/>
        <v/>
      </c>
      <c r="BC382" s="34"/>
      <c r="BD382" s="32" t="str">
        <f t="shared" si="187"/>
        <v/>
      </c>
      <c r="BE382" s="34"/>
      <c r="BF382" s="36" t="str">
        <f t="shared" si="188"/>
        <v/>
      </c>
      <c r="BG382" s="36" t="str">
        <f t="shared" si="189"/>
        <v/>
      </c>
      <c r="BH382" s="36" t="str">
        <f t="shared" si="190"/>
        <v/>
      </c>
      <c r="BI382" s="55"/>
      <c r="BJ382" s="34"/>
      <c r="BK382" s="148"/>
      <c r="BL382" s="34"/>
      <c r="BM382" s="32" t="str">
        <f t="shared" si="191"/>
        <v/>
      </c>
      <c r="BN382" s="34"/>
      <c r="BO382" s="32" t="str">
        <f t="shared" si="192"/>
        <v/>
      </c>
      <c r="BP382" s="34"/>
      <c r="BQ382" s="32" t="str">
        <f t="shared" si="193"/>
        <v/>
      </c>
      <c r="BR382" s="34"/>
      <c r="BS382" s="36" t="str">
        <f t="shared" si="194"/>
        <v/>
      </c>
      <c r="BT382" s="36" t="str">
        <f t="shared" si="195"/>
        <v/>
      </c>
      <c r="BU382" s="36" t="str">
        <f t="shared" si="196"/>
        <v/>
      </c>
      <c r="BV382" s="55"/>
      <c r="BW382" s="36" t="str">
        <f t="shared" si="197"/>
        <v/>
      </c>
      <c r="BX382" s="36" t="str">
        <f t="shared" si="198"/>
        <v/>
      </c>
      <c r="BY382" s="31"/>
      <c r="BZ382" s="38"/>
      <c r="CB382" s="120" t="e">
        <f t="shared" ca="1" si="167"/>
        <v>#VALUE!</v>
      </c>
      <c r="CC382" s="120" t="e">
        <f t="shared" ca="1" si="168"/>
        <v>#VALUE!</v>
      </c>
    </row>
    <row r="383" spans="1:81" s="10" customFormat="1" ht="25.15" customHeight="1" x14ac:dyDescent="0.2">
      <c r="A383" s="52" t="str">
        <f t="shared" si="199"/>
        <v/>
      </c>
      <c r="B383" s="157" t="e">
        <f t="shared" ca="1" si="169"/>
        <v>#VALUE!</v>
      </c>
      <c r="C383" s="157" t="e">
        <f t="shared" ca="1" si="170"/>
        <v>#VALUE!</v>
      </c>
      <c r="D383" s="29"/>
      <c r="E383" s="155" t="str">
        <f ca="1">IFERROR(INDIRECT(ADDRESS(MATCH(D383,CatModules!C:C,0),2,1,1,"CatModules")),"")</f>
        <v/>
      </c>
      <c r="F383" s="96"/>
      <c r="G383" s="156" t="str">
        <f ca="1">IFERROR(INDIRECT(ADDRESS(MATCH(CONCATENATE(E383,"-",F383),CatInt!K:K,0),3,1,1,"CatInt")),"")</f>
        <v/>
      </c>
      <c r="H383" s="45" t="str">
        <f>IF(F383="","",VLOOKUP(F383,#REF!,2,FALSE))</f>
        <v/>
      </c>
      <c r="I383" s="29"/>
      <c r="J383" s="155" t="e">
        <f t="shared" si="171"/>
        <v>#VALUE!</v>
      </c>
      <c r="K383" s="155" t="e">
        <f t="shared" si="172"/>
        <v>#VALUE!</v>
      </c>
      <c r="L383" s="153"/>
      <c r="M383" s="126"/>
      <c r="N383" s="151" t="e">
        <f ca="1">VLOOKUP(M383,CatProd!B:G,6,FALSE)</f>
        <v>#N/A</v>
      </c>
      <c r="O383" s="127"/>
      <c r="P383" s="175" t="e">
        <f ca="1">VLOOKUP(CONCATENATE(N383,"-",O383),CatProdSpec!H:I,2,FALSE)</f>
        <v>#N/A</v>
      </c>
      <c r="Q383" s="30"/>
      <c r="R383" s="149" t="str">
        <f>IFERROR(VLOOKUP(Q383,Setup!D$16:E$25,2,FALSE),"")</f>
        <v/>
      </c>
      <c r="S383" s="51" t="str">
        <f ca="1">IFERROR(IF(OR(I383="",VLOOKUP(I383,CatCostInp!$E$2:$K$88,7,FALSE)=0),"",VLOOKUP(I383,CatCostInp!$E$2:$K$88,7,FALSE)),"")</f>
        <v/>
      </c>
      <c r="T383" s="4" t="e">
        <f>VLOOKUP(U383,#REF!,2,FALSE)</f>
        <v>#REF!</v>
      </c>
      <c r="U383" s="30"/>
      <c r="V383" s="1" t="str">
        <f ca="1">IF(U383=Setup!$C$10,"Grant",IF(Pharmaceuticals!U383=Setup!$C$11,"Local",IF(Pharmaceuticals!U383=Setup!$C$12,"Other","")))</f>
        <v/>
      </c>
      <c r="W383" s="34"/>
      <c r="X383" s="148"/>
      <c r="Y383" s="34"/>
      <c r="Z383" s="36" t="str">
        <f t="shared" si="173"/>
        <v/>
      </c>
      <c r="AA383" s="34"/>
      <c r="AB383" s="32" t="str">
        <f t="shared" si="174"/>
        <v/>
      </c>
      <c r="AC383" s="34"/>
      <c r="AD383" s="32" t="str">
        <f t="shared" si="175"/>
        <v/>
      </c>
      <c r="AE383" s="34"/>
      <c r="AF383" s="36" t="str">
        <f t="shared" si="176"/>
        <v/>
      </c>
      <c r="AG383" s="36" t="str">
        <f t="shared" si="177"/>
        <v/>
      </c>
      <c r="AH383" s="36" t="str">
        <f t="shared" si="178"/>
        <v/>
      </c>
      <c r="AI383" s="55"/>
      <c r="AJ383" s="37"/>
      <c r="AK383" s="148"/>
      <c r="AL383" s="34"/>
      <c r="AM383" s="32" t="str">
        <f t="shared" si="179"/>
        <v/>
      </c>
      <c r="AN383" s="34"/>
      <c r="AO383" s="32" t="str">
        <f t="shared" si="180"/>
        <v/>
      </c>
      <c r="AP383" s="34"/>
      <c r="AQ383" s="32" t="str">
        <f t="shared" si="181"/>
        <v/>
      </c>
      <c r="AR383" s="34"/>
      <c r="AS383" s="36" t="str">
        <f t="shared" si="182"/>
        <v/>
      </c>
      <c r="AT383" s="36" t="str">
        <f t="shared" si="183"/>
        <v/>
      </c>
      <c r="AU383" s="36" t="str">
        <f t="shared" si="184"/>
        <v/>
      </c>
      <c r="AV383" s="55"/>
      <c r="AW383" s="34"/>
      <c r="AX383" s="148"/>
      <c r="AY383" s="34"/>
      <c r="AZ383" s="32" t="str">
        <f t="shared" si="185"/>
        <v/>
      </c>
      <c r="BA383" s="34"/>
      <c r="BB383" s="32" t="str">
        <f t="shared" si="186"/>
        <v/>
      </c>
      <c r="BC383" s="34"/>
      <c r="BD383" s="32" t="str">
        <f t="shared" si="187"/>
        <v/>
      </c>
      <c r="BE383" s="34"/>
      <c r="BF383" s="36" t="str">
        <f t="shared" si="188"/>
        <v/>
      </c>
      <c r="BG383" s="36" t="str">
        <f t="shared" si="189"/>
        <v/>
      </c>
      <c r="BH383" s="36" t="str">
        <f t="shared" si="190"/>
        <v/>
      </c>
      <c r="BI383" s="55"/>
      <c r="BJ383" s="34"/>
      <c r="BK383" s="148"/>
      <c r="BL383" s="34"/>
      <c r="BM383" s="32" t="str">
        <f t="shared" si="191"/>
        <v/>
      </c>
      <c r="BN383" s="34"/>
      <c r="BO383" s="32" t="str">
        <f t="shared" si="192"/>
        <v/>
      </c>
      <c r="BP383" s="34"/>
      <c r="BQ383" s="32" t="str">
        <f t="shared" si="193"/>
        <v/>
      </c>
      <c r="BR383" s="34"/>
      <c r="BS383" s="36" t="str">
        <f t="shared" si="194"/>
        <v/>
      </c>
      <c r="BT383" s="36" t="str">
        <f t="shared" si="195"/>
        <v/>
      </c>
      <c r="BU383" s="36" t="str">
        <f t="shared" si="196"/>
        <v/>
      </c>
      <c r="BV383" s="55"/>
      <c r="BW383" s="36" t="str">
        <f t="shared" si="197"/>
        <v/>
      </c>
      <c r="BX383" s="36" t="str">
        <f t="shared" si="198"/>
        <v/>
      </c>
      <c r="BY383" s="31"/>
      <c r="BZ383" s="38"/>
      <c r="CB383" s="120" t="e">
        <f t="shared" ca="1" si="167"/>
        <v>#VALUE!</v>
      </c>
      <c r="CC383" s="120" t="e">
        <f t="shared" ca="1" si="168"/>
        <v>#VALUE!</v>
      </c>
    </row>
    <row r="384" spans="1:81" s="10" customFormat="1" ht="25.15" customHeight="1" x14ac:dyDescent="0.2">
      <c r="A384" s="52" t="str">
        <f t="shared" si="199"/>
        <v/>
      </c>
      <c r="B384" s="157" t="e">
        <f t="shared" ca="1" si="169"/>
        <v>#VALUE!</v>
      </c>
      <c r="C384" s="157" t="e">
        <f t="shared" ca="1" si="170"/>
        <v>#VALUE!</v>
      </c>
      <c r="D384" s="29"/>
      <c r="E384" s="155" t="str">
        <f ca="1">IFERROR(INDIRECT(ADDRESS(MATCH(D384,CatModules!C:C,0),2,1,1,"CatModules")),"")</f>
        <v/>
      </c>
      <c r="F384" s="96"/>
      <c r="G384" s="156" t="str">
        <f ca="1">IFERROR(INDIRECT(ADDRESS(MATCH(CONCATENATE(E384,"-",F384),CatInt!K:K,0),3,1,1,"CatInt")),"")</f>
        <v/>
      </c>
      <c r="H384" s="45" t="str">
        <f>IF(F384="","",VLOOKUP(F384,#REF!,2,FALSE))</f>
        <v/>
      </c>
      <c r="I384" s="29"/>
      <c r="J384" s="155" t="e">
        <f t="shared" si="171"/>
        <v>#VALUE!</v>
      </c>
      <c r="K384" s="155" t="e">
        <f t="shared" si="172"/>
        <v>#VALUE!</v>
      </c>
      <c r="L384" s="153"/>
      <c r="M384" s="126"/>
      <c r="N384" s="151" t="e">
        <f ca="1">VLOOKUP(M384,CatProd!B:G,6,FALSE)</f>
        <v>#N/A</v>
      </c>
      <c r="O384" s="127"/>
      <c r="P384" s="175" t="e">
        <f ca="1">VLOOKUP(CONCATENATE(N384,"-",O384),CatProdSpec!H:I,2,FALSE)</f>
        <v>#N/A</v>
      </c>
      <c r="Q384" s="30"/>
      <c r="R384" s="149" t="str">
        <f>IFERROR(VLOOKUP(Q384,Setup!D$16:E$25,2,FALSE),"")</f>
        <v/>
      </c>
      <c r="S384" s="51" t="str">
        <f ca="1">IFERROR(IF(OR(I384="",VLOOKUP(I384,CatCostInp!$E$2:$K$88,7,FALSE)=0),"",VLOOKUP(I384,CatCostInp!$E$2:$K$88,7,FALSE)),"")</f>
        <v/>
      </c>
      <c r="T384" s="4" t="e">
        <f>VLOOKUP(U384,#REF!,2,FALSE)</f>
        <v>#REF!</v>
      </c>
      <c r="U384" s="30"/>
      <c r="V384" s="1" t="str">
        <f ca="1">IF(U384=Setup!$C$10,"Grant",IF(Pharmaceuticals!U384=Setup!$C$11,"Local",IF(Pharmaceuticals!U384=Setup!$C$12,"Other","")))</f>
        <v/>
      </c>
      <c r="W384" s="34"/>
      <c r="X384" s="148"/>
      <c r="Y384" s="34"/>
      <c r="Z384" s="36" t="str">
        <f t="shared" si="173"/>
        <v/>
      </c>
      <c r="AA384" s="34"/>
      <c r="AB384" s="32" t="str">
        <f t="shared" si="174"/>
        <v/>
      </c>
      <c r="AC384" s="34"/>
      <c r="AD384" s="32" t="str">
        <f t="shared" si="175"/>
        <v/>
      </c>
      <c r="AE384" s="34"/>
      <c r="AF384" s="36" t="str">
        <f t="shared" si="176"/>
        <v/>
      </c>
      <c r="AG384" s="36" t="str">
        <f t="shared" si="177"/>
        <v/>
      </c>
      <c r="AH384" s="36" t="str">
        <f t="shared" si="178"/>
        <v/>
      </c>
      <c r="AI384" s="55"/>
      <c r="AJ384" s="37"/>
      <c r="AK384" s="148"/>
      <c r="AL384" s="34"/>
      <c r="AM384" s="32" t="str">
        <f t="shared" si="179"/>
        <v/>
      </c>
      <c r="AN384" s="34"/>
      <c r="AO384" s="32" t="str">
        <f t="shared" si="180"/>
        <v/>
      </c>
      <c r="AP384" s="34"/>
      <c r="AQ384" s="32" t="str">
        <f t="shared" si="181"/>
        <v/>
      </c>
      <c r="AR384" s="34"/>
      <c r="AS384" s="36" t="str">
        <f t="shared" si="182"/>
        <v/>
      </c>
      <c r="AT384" s="36" t="str">
        <f t="shared" si="183"/>
        <v/>
      </c>
      <c r="AU384" s="36" t="str">
        <f t="shared" si="184"/>
        <v/>
      </c>
      <c r="AV384" s="55"/>
      <c r="AW384" s="34"/>
      <c r="AX384" s="148"/>
      <c r="AY384" s="34"/>
      <c r="AZ384" s="32" t="str">
        <f t="shared" si="185"/>
        <v/>
      </c>
      <c r="BA384" s="34"/>
      <c r="BB384" s="32" t="str">
        <f t="shared" si="186"/>
        <v/>
      </c>
      <c r="BC384" s="34"/>
      <c r="BD384" s="32" t="str">
        <f t="shared" si="187"/>
        <v/>
      </c>
      <c r="BE384" s="34"/>
      <c r="BF384" s="36" t="str">
        <f t="shared" si="188"/>
        <v/>
      </c>
      <c r="BG384" s="36" t="str">
        <f t="shared" si="189"/>
        <v/>
      </c>
      <c r="BH384" s="36" t="str">
        <f t="shared" si="190"/>
        <v/>
      </c>
      <c r="BI384" s="55"/>
      <c r="BJ384" s="34"/>
      <c r="BK384" s="148"/>
      <c r="BL384" s="34"/>
      <c r="BM384" s="32" t="str">
        <f t="shared" si="191"/>
        <v/>
      </c>
      <c r="BN384" s="34"/>
      <c r="BO384" s="32" t="str">
        <f t="shared" si="192"/>
        <v/>
      </c>
      <c r="BP384" s="34"/>
      <c r="BQ384" s="32" t="str">
        <f t="shared" si="193"/>
        <v/>
      </c>
      <c r="BR384" s="34"/>
      <c r="BS384" s="36" t="str">
        <f t="shared" si="194"/>
        <v/>
      </c>
      <c r="BT384" s="36" t="str">
        <f t="shared" si="195"/>
        <v/>
      </c>
      <c r="BU384" s="36" t="str">
        <f t="shared" si="196"/>
        <v/>
      </c>
      <c r="BV384" s="55"/>
      <c r="BW384" s="36" t="str">
        <f t="shared" si="197"/>
        <v/>
      </c>
      <c r="BX384" s="36" t="str">
        <f t="shared" si="198"/>
        <v/>
      </c>
      <c r="BY384" s="31"/>
      <c r="BZ384" s="38"/>
      <c r="CB384" s="120" t="e">
        <f t="shared" ca="1" si="167"/>
        <v>#VALUE!</v>
      </c>
      <c r="CC384" s="120" t="e">
        <f t="shared" ca="1" si="168"/>
        <v>#VALUE!</v>
      </c>
    </row>
    <row r="385" spans="1:81" s="10" customFormat="1" ht="25.15" customHeight="1" x14ac:dyDescent="0.2">
      <c r="A385" s="52" t="str">
        <f t="shared" si="199"/>
        <v/>
      </c>
      <c r="B385" s="157" t="e">
        <f t="shared" ca="1" si="169"/>
        <v>#VALUE!</v>
      </c>
      <c r="C385" s="157" t="e">
        <f t="shared" ca="1" si="170"/>
        <v>#VALUE!</v>
      </c>
      <c r="D385" s="29"/>
      <c r="E385" s="155" t="str">
        <f ca="1">IFERROR(INDIRECT(ADDRESS(MATCH(D385,CatModules!C:C,0),2,1,1,"CatModules")),"")</f>
        <v/>
      </c>
      <c r="F385" s="96"/>
      <c r="G385" s="156" t="str">
        <f ca="1">IFERROR(INDIRECT(ADDRESS(MATCH(CONCATENATE(E385,"-",F385),CatInt!K:K,0),3,1,1,"CatInt")),"")</f>
        <v/>
      </c>
      <c r="H385" s="45" t="str">
        <f>IF(F385="","",VLOOKUP(F385,#REF!,2,FALSE))</f>
        <v/>
      </c>
      <c r="I385" s="29"/>
      <c r="J385" s="155" t="e">
        <f t="shared" si="171"/>
        <v>#VALUE!</v>
      </c>
      <c r="K385" s="155" t="e">
        <f t="shared" si="172"/>
        <v>#VALUE!</v>
      </c>
      <c r="L385" s="153"/>
      <c r="M385" s="126"/>
      <c r="N385" s="151" t="e">
        <f ca="1">VLOOKUP(M385,CatProd!B:G,6,FALSE)</f>
        <v>#N/A</v>
      </c>
      <c r="O385" s="127"/>
      <c r="P385" s="175" t="e">
        <f ca="1">VLOOKUP(CONCATENATE(N385,"-",O385),CatProdSpec!H:I,2,FALSE)</f>
        <v>#N/A</v>
      </c>
      <c r="Q385" s="30"/>
      <c r="R385" s="149" t="str">
        <f>IFERROR(VLOOKUP(Q385,Setup!D$16:E$25,2,FALSE),"")</f>
        <v/>
      </c>
      <c r="S385" s="51" t="str">
        <f ca="1">IFERROR(IF(OR(I385="",VLOOKUP(I385,CatCostInp!$E$2:$K$88,7,FALSE)=0),"",VLOOKUP(I385,CatCostInp!$E$2:$K$88,7,FALSE)),"")</f>
        <v/>
      </c>
      <c r="T385" s="4" t="e">
        <f>VLOOKUP(U385,#REF!,2,FALSE)</f>
        <v>#REF!</v>
      </c>
      <c r="U385" s="30"/>
      <c r="V385" s="1" t="str">
        <f ca="1">IF(U385=Setup!$C$10,"Grant",IF(Pharmaceuticals!U385=Setup!$C$11,"Local",IF(Pharmaceuticals!U385=Setup!$C$12,"Other","")))</f>
        <v/>
      </c>
      <c r="W385" s="34"/>
      <c r="X385" s="148"/>
      <c r="Y385" s="34"/>
      <c r="Z385" s="36" t="str">
        <f t="shared" si="173"/>
        <v/>
      </c>
      <c r="AA385" s="34"/>
      <c r="AB385" s="32" t="str">
        <f t="shared" si="174"/>
        <v/>
      </c>
      <c r="AC385" s="34"/>
      <c r="AD385" s="32" t="str">
        <f t="shared" si="175"/>
        <v/>
      </c>
      <c r="AE385" s="34"/>
      <c r="AF385" s="36" t="str">
        <f t="shared" si="176"/>
        <v/>
      </c>
      <c r="AG385" s="36" t="str">
        <f t="shared" si="177"/>
        <v/>
      </c>
      <c r="AH385" s="36" t="str">
        <f t="shared" si="178"/>
        <v/>
      </c>
      <c r="AI385" s="55"/>
      <c r="AJ385" s="37"/>
      <c r="AK385" s="148"/>
      <c r="AL385" s="34"/>
      <c r="AM385" s="32" t="str">
        <f t="shared" si="179"/>
        <v/>
      </c>
      <c r="AN385" s="34"/>
      <c r="AO385" s="32" t="str">
        <f t="shared" si="180"/>
        <v/>
      </c>
      <c r="AP385" s="34"/>
      <c r="AQ385" s="32" t="str">
        <f t="shared" si="181"/>
        <v/>
      </c>
      <c r="AR385" s="34"/>
      <c r="AS385" s="36" t="str">
        <f t="shared" si="182"/>
        <v/>
      </c>
      <c r="AT385" s="36" t="str">
        <f t="shared" si="183"/>
        <v/>
      </c>
      <c r="AU385" s="36" t="str">
        <f t="shared" si="184"/>
        <v/>
      </c>
      <c r="AV385" s="55"/>
      <c r="AW385" s="34"/>
      <c r="AX385" s="148"/>
      <c r="AY385" s="34"/>
      <c r="AZ385" s="32" t="str">
        <f t="shared" si="185"/>
        <v/>
      </c>
      <c r="BA385" s="34"/>
      <c r="BB385" s="32" t="str">
        <f t="shared" si="186"/>
        <v/>
      </c>
      <c r="BC385" s="34"/>
      <c r="BD385" s="32" t="str">
        <f t="shared" si="187"/>
        <v/>
      </c>
      <c r="BE385" s="34"/>
      <c r="BF385" s="36" t="str">
        <f t="shared" si="188"/>
        <v/>
      </c>
      <c r="BG385" s="36" t="str">
        <f t="shared" si="189"/>
        <v/>
      </c>
      <c r="BH385" s="36" t="str">
        <f t="shared" si="190"/>
        <v/>
      </c>
      <c r="BI385" s="55"/>
      <c r="BJ385" s="34"/>
      <c r="BK385" s="148"/>
      <c r="BL385" s="34"/>
      <c r="BM385" s="32" t="str">
        <f t="shared" si="191"/>
        <v/>
      </c>
      <c r="BN385" s="34"/>
      <c r="BO385" s="32" t="str">
        <f t="shared" si="192"/>
        <v/>
      </c>
      <c r="BP385" s="34"/>
      <c r="BQ385" s="32" t="str">
        <f t="shared" si="193"/>
        <v/>
      </c>
      <c r="BR385" s="34"/>
      <c r="BS385" s="36" t="str">
        <f t="shared" si="194"/>
        <v/>
      </c>
      <c r="BT385" s="36" t="str">
        <f t="shared" si="195"/>
        <v/>
      </c>
      <c r="BU385" s="36" t="str">
        <f t="shared" si="196"/>
        <v/>
      </c>
      <c r="BV385" s="55"/>
      <c r="BW385" s="36" t="str">
        <f t="shared" si="197"/>
        <v/>
      </c>
      <c r="BX385" s="36" t="str">
        <f t="shared" si="198"/>
        <v/>
      </c>
      <c r="BY385" s="31"/>
      <c r="BZ385" s="38"/>
      <c r="CB385" s="120" t="e">
        <f t="shared" ca="1" si="167"/>
        <v>#VALUE!</v>
      </c>
      <c r="CC385" s="120" t="e">
        <f t="shared" ca="1" si="168"/>
        <v>#VALUE!</v>
      </c>
    </row>
    <row r="386" spans="1:81" s="10" customFormat="1" ht="25.15" customHeight="1" x14ac:dyDescent="0.2">
      <c r="A386" s="52" t="str">
        <f t="shared" si="199"/>
        <v/>
      </c>
      <c r="B386" s="157" t="e">
        <f t="shared" ca="1" si="169"/>
        <v>#VALUE!</v>
      </c>
      <c r="C386" s="157" t="e">
        <f t="shared" ca="1" si="170"/>
        <v>#VALUE!</v>
      </c>
      <c r="D386" s="29"/>
      <c r="E386" s="155" t="str">
        <f ca="1">IFERROR(INDIRECT(ADDRESS(MATCH(D386,CatModules!C:C,0),2,1,1,"CatModules")),"")</f>
        <v/>
      </c>
      <c r="F386" s="96"/>
      <c r="G386" s="156" t="str">
        <f ca="1">IFERROR(INDIRECT(ADDRESS(MATCH(CONCATENATE(E386,"-",F386),CatInt!K:K,0),3,1,1,"CatInt")),"")</f>
        <v/>
      </c>
      <c r="H386" s="45" t="str">
        <f>IF(F386="","",VLOOKUP(F386,#REF!,2,FALSE))</f>
        <v/>
      </c>
      <c r="I386" s="29"/>
      <c r="J386" s="155" t="e">
        <f t="shared" si="171"/>
        <v>#VALUE!</v>
      </c>
      <c r="K386" s="155" t="e">
        <f t="shared" si="172"/>
        <v>#VALUE!</v>
      </c>
      <c r="L386" s="153"/>
      <c r="M386" s="126"/>
      <c r="N386" s="151" t="e">
        <f ca="1">VLOOKUP(M386,CatProd!B:G,6,FALSE)</f>
        <v>#N/A</v>
      </c>
      <c r="O386" s="127"/>
      <c r="P386" s="175" t="e">
        <f ca="1">VLOOKUP(CONCATENATE(N386,"-",O386),CatProdSpec!H:I,2,FALSE)</f>
        <v>#N/A</v>
      </c>
      <c r="Q386" s="30"/>
      <c r="R386" s="149" t="str">
        <f>IFERROR(VLOOKUP(Q386,Setup!D$16:E$25,2,FALSE),"")</f>
        <v/>
      </c>
      <c r="S386" s="51" t="str">
        <f ca="1">IFERROR(IF(OR(I386="",VLOOKUP(I386,CatCostInp!$E$2:$K$88,7,FALSE)=0),"",VLOOKUP(I386,CatCostInp!$E$2:$K$88,7,FALSE)),"")</f>
        <v/>
      </c>
      <c r="T386" s="4" t="e">
        <f>VLOOKUP(U386,#REF!,2,FALSE)</f>
        <v>#REF!</v>
      </c>
      <c r="U386" s="30"/>
      <c r="V386" s="1" t="str">
        <f ca="1">IF(U386=Setup!$C$10,"Grant",IF(Pharmaceuticals!U386=Setup!$C$11,"Local",IF(Pharmaceuticals!U386=Setup!$C$12,"Other","")))</f>
        <v/>
      </c>
      <c r="W386" s="34"/>
      <c r="X386" s="148"/>
      <c r="Y386" s="34"/>
      <c r="Z386" s="36" t="str">
        <f t="shared" si="173"/>
        <v/>
      </c>
      <c r="AA386" s="34"/>
      <c r="AB386" s="32" t="str">
        <f t="shared" si="174"/>
        <v/>
      </c>
      <c r="AC386" s="34"/>
      <c r="AD386" s="32" t="str">
        <f t="shared" si="175"/>
        <v/>
      </c>
      <c r="AE386" s="34"/>
      <c r="AF386" s="36" t="str">
        <f t="shared" si="176"/>
        <v/>
      </c>
      <c r="AG386" s="36" t="str">
        <f t="shared" si="177"/>
        <v/>
      </c>
      <c r="AH386" s="36" t="str">
        <f t="shared" si="178"/>
        <v/>
      </c>
      <c r="AI386" s="55"/>
      <c r="AJ386" s="37"/>
      <c r="AK386" s="148"/>
      <c r="AL386" s="34"/>
      <c r="AM386" s="32" t="str">
        <f t="shared" si="179"/>
        <v/>
      </c>
      <c r="AN386" s="34"/>
      <c r="AO386" s="32" t="str">
        <f t="shared" si="180"/>
        <v/>
      </c>
      <c r="AP386" s="34"/>
      <c r="AQ386" s="32" t="str">
        <f t="shared" si="181"/>
        <v/>
      </c>
      <c r="AR386" s="34"/>
      <c r="AS386" s="36" t="str">
        <f t="shared" si="182"/>
        <v/>
      </c>
      <c r="AT386" s="36" t="str">
        <f t="shared" si="183"/>
        <v/>
      </c>
      <c r="AU386" s="36" t="str">
        <f t="shared" si="184"/>
        <v/>
      </c>
      <c r="AV386" s="55"/>
      <c r="AW386" s="34"/>
      <c r="AX386" s="148"/>
      <c r="AY386" s="34"/>
      <c r="AZ386" s="32" t="str">
        <f t="shared" si="185"/>
        <v/>
      </c>
      <c r="BA386" s="34"/>
      <c r="BB386" s="32" t="str">
        <f t="shared" si="186"/>
        <v/>
      </c>
      <c r="BC386" s="34"/>
      <c r="BD386" s="32" t="str">
        <f t="shared" si="187"/>
        <v/>
      </c>
      <c r="BE386" s="34"/>
      <c r="BF386" s="36" t="str">
        <f t="shared" si="188"/>
        <v/>
      </c>
      <c r="BG386" s="36" t="str">
        <f t="shared" si="189"/>
        <v/>
      </c>
      <c r="BH386" s="36" t="str">
        <f t="shared" si="190"/>
        <v/>
      </c>
      <c r="BI386" s="55"/>
      <c r="BJ386" s="34"/>
      <c r="BK386" s="148"/>
      <c r="BL386" s="34"/>
      <c r="BM386" s="32" t="str">
        <f t="shared" si="191"/>
        <v/>
      </c>
      <c r="BN386" s="34"/>
      <c r="BO386" s="32" t="str">
        <f t="shared" si="192"/>
        <v/>
      </c>
      <c r="BP386" s="34"/>
      <c r="BQ386" s="32" t="str">
        <f t="shared" si="193"/>
        <v/>
      </c>
      <c r="BR386" s="34"/>
      <c r="BS386" s="36" t="str">
        <f t="shared" si="194"/>
        <v/>
      </c>
      <c r="BT386" s="36" t="str">
        <f t="shared" si="195"/>
        <v/>
      </c>
      <c r="BU386" s="36" t="str">
        <f t="shared" si="196"/>
        <v/>
      </c>
      <c r="BV386" s="55"/>
      <c r="BW386" s="36" t="str">
        <f t="shared" si="197"/>
        <v/>
      </c>
      <c r="BX386" s="36" t="str">
        <f t="shared" si="198"/>
        <v/>
      </c>
      <c r="BY386" s="31"/>
      <c r="BZ386" s="38"/>
      <c r="CB386" s="120" t="e">
        <f t="shared" ref="CB386:CB449" ca="1" si="200">IF(OR(B386="--",IFERROR(MATCH(B386,OFFSET(B$1,0,0,ROW()-1,1),0),1)&lt;&gt;1),"",1)</f>
        <v>#VALUE!</v>
      </c>
      <c r="CC386" s="120" t="e">
        <f t="shared" ref="CC386:CC449" ca="1" si="201">IF(OR(C386="--",IFERROR(MATCH(C386,OFFSET(C$1,0,0,ROW()-1,1),0),1)&lt;&gt;1),"",1)</f>
        <v>#VALUE!</v>
      </c>
    </row>
    <row r="387" spans="1:81" s="10" customFormat="1" ht="25.15" customHeight="1" x14ac:dyDescent="0.2">
      <c r="A387" s="52" t="str">
        <f t="shared" si="199"/>
        <v/>
      </c>
      <c r="B387" s="157" t="e">
        <f t="shared" ref="B387:B450" ca="1" si="202">CONCATENATE(E387,"-",G387,"--",K387,"---",R387)</f>
        <v>#VALUE!</v>
      </c>
      <c r="C387" s="157" t="e">
        <f t="shared" ref="C387:C450" ca="1" si="203">CONCATENATE(K387,"--",N387,"---",P387)</f>
        <v>#VALUE!</v>
      </c>
      <c r="D387" s="29"/>
      <c r="E387" s="155" t="str">
        <f ca="1">IFERROR(INDIRECT(ADDRESS(MATCH(D387,CatModules!C:C,0),2,1,1,"CatModules")),"")</f>
        <v/>
      </c>
      <c r="F387" s="96"/>
      <c r="G387" s="156" t="str">
        <f ca="1">IFERROR(INDIRECT(ADDRESS(MATCH(CONCATENATE(E387,"-",F387),CatInt!K:K,0),3,1,1,"CatInt")),"")</f>
        <v/>
      </c>
      <c r="H387" s="45" t="str">
        <f>IF(F387="","",VLOOKUP(F387,#REF!,2,FALSE))</f>
        <v/>
      </c>
      <c r="I387" s="29"/>
      <c r="J387" s="155" t="e">
        <f t="shared" ref="J387:J450" si="204">LEFT(I387,FIND(".",I387,1)-1)</f>
        <v>#VALUE!</v>
      </c>
      <c r="K387" s="155" t="e">
        <f t="shared" ref="K387:K450" si="205">LEFT(I387,FIND(".",I387,1)+1)</f>
        <v>#VALUE!</v>
      </c>
      <c r="L387" s="153"/>
      <c r="M387" s="126"/>
      <c r="N387" s="151" t="e">
        <f ca="1">VLOOKUP(M387,CatProd!B:G,6,FALSE)</f>
        <v>#N/A</v>
      </c>
      <c r="O387" s="127"/>
      <c r="P387" s="175" t="e">
        <f ca="1">VLOOKUP(CONCATENATE(N387,"-",O387),CatProdSpec!H:I,2,FALSE)</f>
        <v>#N/A</v>
      </c>
      <c r="Q387" s="30"/>
      <c r="R387" s="149" t="str">
        <f>IFERROR(VLOOKUP(Q387,Setup!D$16:E$25,2,FALSE),"")</f>
        <v/>
      </c>
      <c r="S387" s="51" t="str">
        <f ca="1">IFERROR(IF(OR(I387="",VLOOKUP(I387,CatCostInp!$E$2:$K$88,7,FALSE)=0),"",VLOOKUP(I387,CatCostInp!$E$2:$K$88,7,FALSE)),"")</f>
        <v/>
      </c>
      <c r="T387" s="4" t="e">
        <f>VLOOKUP(U387,#REF!,2,FALSE)</f>
        <v>#REF!</v>
      </c>
      <c r="U387" s="30"/>
      <c r="V387" s="1" t="str">
        <f ca="1">IF(U387=Setup!$C$10,"Grant",IF(Pharmaceuticals!U387=Setup!$C$11,"Local",IF(Pharmaceuticals!U387=Setup!$C$12,"Other","")))</f>
        <v/>
      </c>
      <c r="W387" s="34"/>
      <c r="X387" s="148"/>
      <c r="Y387" s="34"/>
      <c r="Z387" s="36" t="str">
        <f t="shared" ref="Z387:Z450" si="206">IFERROR(IF(AND(NOT(Y387=""),NOT(X387="")),Y387*X387,""),"")</f>
        <v/>
      </c>
      <c r="AA387" s="34"/>
      <c r="AB387" s="32" t="str">
        <f t="shared" ref="AB387:AB450" si="207">IFERROR(IF(AND(NOT(AA387=""),NOT(X387="")),AA387*X387,""),"")</f>
        <v/>
      </c>
      <c r="AC387" s="34"/>
      <c r="AD387" s="32" t="str">
        <f t="shared" ref="AD387:AD450" si="208">IFERROR(IF(AND(NOT(AC387=""),NOT(X387="")),AC387*X387,""),"")</f>
        <v/>
      </c>
      <c r="AE387" s="34"/>
      <c r="AF387" s="36" t="str">
        <f t="shared" ref="AF387:AF450" si="209">IFERROR(IF(AND(NOT(AE387=""),NOT(X387="")),AE387*X387,""),"")</f>
        <v/>
      </c>
      <c r="AG387" s="36" t="str">
        <f t="shared" ref="AG387:AG450" si="210">IFERROR(IF(OR(NOT(Y387=""),NOT(AE387=""),NOT(AA387=""),NOT(AC387="")),Y387+AE387+AA387+AC387,""),"")</f>
        <v/>
      </c>
      <c r="AH387" s="36" t="str">
        <f t="shared" ref="AH387:AH450" si="211">IF(SUM(Z387,AB387,AD387,AF387)&gt;0,SUM(Z387,AB387,AD387,AF387),"")</f>
        <v/>
      </c>
      <c r="AI387" s="55"/>
      <c r="AJ387" s="37"/>
      <c r="AK387" s="148"/>
      <c r="AL387" s="34"/>
      <c r="AM387" s="32" t="str">
        <f t="shared" ref="AM387:AM450" si="212">IFERROR(IF(AND(NOT(AL387=""),NOT(AK387="")),AL387*$AK387,""),"")</f>
        <v/>
      </c>
      <c r="AN387" s="34"/>
      <c r="AO387" s="32" t="str">
        <f t="shared" ref="AO387:AO450" si="213">IFERROR(IF(AND(NOT(AN387=""),NOT(AK387="")),AN387*$AK387,""),"")</f>
        <v/>
      </c>
      <c r="AP387" s="34"/>
      <c r="AQ387" s="32" t="str">
        <f t="shared" ref="AQ387:AQ450" si="214">IFERROR(IF(AND(NOT(AP387=""),NOT(AK387="")),AP387*$AK387,""),"")</f>
        <v/>
      </c>
      <c r="AR387" s="34"/>
      <c r="AS387" s="36" t="str">
        <f t="shared" ref="AS387:AS450" si="215">IFERROR(IF(AND(NOT(AR387=""),NOT(AK387="")),AR387*$AK387,""),"")</f>
        <v/>
      </c>
      <c r="AT387" s="36" t="str">
        <f t="shared" ref="AT387:AT450" si="216">IFERROR(IF(OR(NOT(AL387=""),NOT(AR387=""),NOT(AN387=""),NOT(AP387="")),AL387+AR387+AN387+AP387,""),"")</f>
        <v/>
      </c>
      <c r="AU387" s="36" t="str">
        <f t="shared" ref="AU387:AU450" si="217">IF(SUM(AM387,AS387,AO387,AQ387)&gt;0,SUM(AM387,AS387,AO387,AQ387),"")</f>
        <v/>
      </c>
      <c r="AV387" s="55"/>
      <c r="AW387" s="34"/>
      <c r="AX387" s="148"/>
      <c r="AY387" s="34"/>
      <c r="AZ387" s="32" t="str">
        <f t="shared" ref="AZ387:AZ450" si="218">IFERROR(IF(AND(NOT(AY387=""),NOT(AX387="")),AY387*$AX387,""),"")</f>
        <v/>
      </c>
      <c r="BA387" s="34"/>
      <c r="BB387" s="32" t="str">
        <f t="shared" ref="BB387:BB450" si="219">IFERROR(IF(AND(NOT(BA387=""),NOT(AX387="")),BA387*$AX387,""),"")</f>
        <v/>
      </c>
      <c r="BC387" s="34"/>
      <c r="BD387" s="32" t="str">
        <f t="shared" ref="BD387:BD450" si="220">IFERROR(IF(AND(NOT(BC387=""),NOT(AX387="")),BC387*$AX387,""),"")</f>
        <v/>
      </c>
      <c r="BE387" s="34"/>
      <c r="BF387" s="36" t="str">
        <f t="shared" ref="BF387:BF450" si="221">IFERROR(IF(AND(NOT(BE387=""),NOT(AX387="")),BE387*$AX387,""),"")</f>
        <v/>
      </c>
      <c r="BG387" s="36" t="str">
        <f t="shared" ref="BG387:BG450" si="222">IFERROR(IF(OR(NOT(AY387=""),NOT(BE387=""),NOT(BA387=""),NOT(BC387="")),AY387+BE387+BA387+BC387,""),"")</f>
        <v/>
      </c>
      <c r="BH387" s="36" t="str">
        <f t="shared" ref="BH387:BH450" si="223">IF(SUM(AZ387,BF387,BB387,BD387)&gt;0,SUM(AZ387,BF387,BB387,BD387),"")</f>
        <v/>
      </c>
      <c r="BI387" s="55"/>
      <c r="BJ387" s="34"/>
      <c r="BK387" s="148"/>
      <c r="BL387" s="34"/>
      <c r="BM387" s="32" t="str">
        <f t="shared" ref="BM387:BM450" si="224">IFERROR(IF(AND(NOT(BL387=""),NOT(BK387="")),BL387*$BK387,""),"")</f>
        <v/>
      </c>
      <c r="BN387" s="34"/>
      <c r="BO387" s="32" t="str">
        <f t="shared" ref="BO387:BO450" si="225">IFERROR(IF(AND(NOT(BN387=""),NOT(BK387="")),BN387*$BK387,""),"")</f>
        <v/>
      </c>
      <c r="BP387" s="34"/>
      <c r="BQ387" s="32" t="str">
        <f t="shared" ref="BQ387:BQ450" si="226">IFERROR(IF(AND(NOT(BP387=""),NOT(BK387="")),BP387*$BK387,""),"")</f>
        <v/>
      </c>
      <c r="BR387" s="34"/>
      <c r="BS387" s="36" t="str">
        <f t="shared" ref="BS387:BS450" si="227">IFERROR(IF(AND(NOT(BR387=""),NOT(BK387="")),BR387*$BK387,""),"")</f>
        <v/>
      </c>
      <c r="BT387" s="36" t="str">
        <f t="shared" ref="BT387:BT450" si="228">IFERROR(IF(OR(NOT(BL387=""),NOT(BR387=""),NOT(BN387=""),NOT(BP387="")),BL387+BR387+BN387+BP387,""),"")</f>
        <v/>
      </c>
      <c r="BU387" s="36" t="str">
        <f t="shared" ref="BU387:BU450" si="229">IF(SUM(BM387,BS387,BO387,BQ387)&gt;0,SUM(BM387,BS387,BO387,BQ387),"")</f>
        <v/>
      </c>
      <c r="BV387" s="55"/>
      <c r="BW387" s="36" t="str">
        <f t="shared" ref="BW387:BW450" si="230">IF(SUM(AG387,AT387,BG387,BT387)&gt;0,SUM(AG387,AT387,BG387,BT387),"")</f>
        <v/>
      </c>
      <c r="BX387" s="36" t="str">
        <f t="shared" ref="BX387:BX450" si="231">IF(SUM(AH387,AU387,BH387,BU387)&gt;0,SUM(AH387,AU387,BH387,BU387),"")</f>
        <v/>
      </c>
      <c r="BY387" s="31"/>
      <c r="BZ387" s="38"/>
      <c r="CB387" s="120" t="e">
        <f t="shared" ca="1" si="200"/>
        <v>#VALUE!</v>
      </c>
      <c r="CC387" s="120" t="e">
        <f t="shared" ca="1" si="201"/>
        <v>#VALUE!</v>
      </c>
    </row>
    <row r="388" spans="1:81" s="10" customFormat="1" ht="25.15" customHeight="1" x14ac:dyDescent="0.2">
      <c r="A388" s="52" t="str">
        <f t="shared" ref="A388:A451" si="232">IFERROR(IF(D388&lt;&gt;"",A387+1,""),"")</f>
        <v/>
      </c>
      <c r="B388" s="157" t="e">
        <f t="shared" ca="1" si="202"/>
        <v>#VALUE!</v>
      </c>
      <c r="C388" s="157" t="e">
        <f t="shared" ca="1" si="203"/>
        <v>#VALUE!</v>
      </c>
      <c r="D388" s="29"/>
      <c r="E388" s="155" t="str">
        <f ca="1">IFERROR(INDIRECT(ADDRESS(MATCH(D388,CatModules!C:C,0),2,1,1,"CatModules")),"")</f>
        <v/>
      </c>
      <c r="F388" s="96"/>
      <c r="G388" s="156" t="str">
        <f ca="1">IFERROR(INDIRECT(ADDRESS(MATCH(CONCATENATE(E388,"-",F388),CatInt!K:K,0),3,1,1,"CatInt")),"")</f>
        <v/>
      </c>
      <c r="H388" s="45" t="str">
        <f>IF(F388="","",VLOOKUP(F388,#REF!,2,FALSE))</f>
        <v/>
      </c>
      <c r="I388" s="29"/>
      <c r="J388" s="155" t="e">
        <f t="shared" si="204"/>
        <v>#VALUE!</v>
      </c>
      <c r="K388" s="155" t="e">
        <f t="shared" si="205"/>
        <v>#VALUE!</v>
      </c>
      <c r="L388" s="153"/>
      <c r="M388" s="126"/>
      <c r="N388" s="151" t="e">
        <f ca="1">VLOOKUP(M388,CatProd!B:G,6,FALSE)</f>
        <v>#N/A</v>
      </c>
      <c r="O388" s="127"/>
      <c r="P388" s="175" t="e">
        <f ca="1">VLOOKUP(CONCATENATE(N388,"-",O388),CatProdSpec!H:I,2,FALSE)</f>
        <v>#N/A</v>
      </c>
      <c r="Q388" s="30"/>
      <c r="R388" s="149" t="str">
        <f>IFERROR(VLOOKUP(Q388,Setup!D$16:E$25,2,FALSE),"")</f>
        <v/>
      </c>
      <c r="S388" s="51" t="str">
        <f ca="1">IFERROR(IF(OR(I388="",VLOOKUP(I388,CatCostInp!$E$2:$K$88,7,FALSE)=0),"",VLOOKUP(I388,CatCostInp!$E$2:$K$88,7,FALSE)),"")</f>
        <v/>
      </c>
      <c r="T388" s="4" t="e">
        <f>VLOOKUP(U388,#REF!,2,FALSE)</f>
        <v>#REF!</v>
      </c>
      <c r="U388" s="30"/>
      <c r="V388" s="1" t="str">
        <f ca="1">IF(U388=Setup!$C$10,"Grant",IF(Pharmaceuticals!U388=Setup!$C$11,"Local",IF(Pharmaceuticals!U388=Setup!$C$12,"Other","")))</f>
        <v/>
      </c>
      <c r="W388" s="34"/>
      <c r="X388" s="148"/>
      <c r="Y388" s="34"/>
      <c r="Z388" s="36" t="str">
        <f t="shared" si="206"/>
        <v/>
      </c>
      <c r="AA388" s="34"/>
      <c r="AB388" s="32" t="str">
        <f t="shared" si="207"/>
        <v/>
      </c>
      <c r="AC388" s="34"/>
      <c r="AD388" s="32" t="str">
        <f t="shared" si="208"/>
        <v/>
      </c>
      <c r="AE388" s="34"/>
      <c r="AF388" s="36" t="str">
        <f t="shared" si="209"/>
        <v/>
      </c>
      <c r="AG388" s="36" t="str">
        <f t="shared" si="210"/>
        <v/>
      </c>
      <c r="AH388" s="36" t="str">
        <f t="shared" si="211"/>
        <v/>
      </c>
      <c r="AI388" s="55"/>
      <c r="AJ388" s="37"/>
      <c r="AK388" s="148"/>
      <c r="AL388" s="34"/>
      <c r="AM388" s="32" t="str">
        <f t="shared" si="212"/>
        <v/>
      </c>
      <c r="AN388" s="34"/>
      <c r="AO388" s="32" t="str">
        <f t="shared" si="213"/>
        <v/>
      </c>
      <c r="AP388" s="34"/>
      <c r="AQ388" s="32" t="str">
        <f t="shared" si="214"/>
        <v/>
      </c>
      <c r="AR388" s="34"/>
      <c r="AS388" s="36" t="str">
        <f t="shared" si="215"/>
        <v/>
      </c>
      <c r="AT388" s="36" t="str">
        <f t="shared" si="216"/>
        <v/>
      </c>
      <c r="AU388" s="36" t="str">
        <f t="shared" si="217"/>
        <v/>
      </c>
      <c r="AV388" s="55"/>
      <c r="AW388" s="34"/>
      <c r="AX388" s="148"/>
      <c r="AY388" s="34"/>
      <c r="AZ388" s="32" t="str">
        <f t="shared" si="218"/>
        <v/>
      </c>
      <c r="BA388" s="34"/>
      <c r="BB388" s="32" t="str">
        <f t="shared" si="219"/>
        <v/>
      </c>
      <c r="BC388" s="34"/>
      <c r="BD388" s="32" t="str">
        <f t="shared" si="220"/>
        <v/>
      </c>
      <c r="BE388" s="34"/>
      <c r="BF388" s="36" t="str">
        <f t="shared" si="221"/>
        <v/>
      </c>
      <c r="BG388" s="36" t="str">
        <f t="shared" si="222"/>
        <v/>
      </c>
      <c r="BH388" s="36" t="str">
        <f t="shared" si="223"/>
        <v/>
      </c>
      <c r="BI388" s="55"/>
      <c r="BJ388" s="34"/>
      <c r="BK388" s="148"/>
      <c r="BL388" s="34"/>
      <c r="BM388" s="32" t="str">
        <f t="shared" si="224"/>
        <v/>
      </c>
      <c r="BN388" s="34"/>
      <c r="BO388" s="32" t="str">
        <f t="shared" si="225"/>
        <v/>
      </c>
      <c r="BP388" s="34"/>
      <c r="BQ388" s="32" t="str">
        <f t="shared" si="226"/>
        <v/>
      </c>
      <c r="BR388" s="34"/>
      <c r="BS388" s="36" t="str">
        <f t="shared" si="227"/>
        <v/>
      </c>
      <c r="BT388" s="36" t="str">
        <f t="shared" si="228"/>
        <v/>
      </c>
      <c r="BU388" s="36" t="str">
        <f t="shared" si="229"/>
        <v/>
      </c>
      <c r="BV388" s="55"/>
      <c r="BW388" s="36" t="str">
        <f t="shared" si="230"/>
        <v/>
      </c>
      <c r="BX388" s="36" t="str">
        <f t="shared" si="231"/>
        <v/>
      </c>
      <c r="BY388" s="31"/>
      <c r="BZ388" s="38"/>
      <c r="CB388" s="120" t="e">
        <f t="shared" ca="1" si="200"/>
        <v>#VALUE!</v>
      </c>
      <c r="CC388" s="120" t="e">
        <f t="shared" ca="1" si="201"/>
        <v>#VALUE!</v>
      </c>
    </row>
    <row r="389" spans="1:81" s="10" customFormat="1" ht="25.15" customHeight="1" x14ac:dyDescent="0.2">
      <c r="A389" s="52" t="str">
        <f t="shared" si="232"/>
        <v/>
      </c>
      <c r="B389" s="157" t="e">
        <f t="shared" ca="1" si="202"/>
        <v>#VALUE!</v>
      </c>
      <c r="C389" s="157" t="e">
        <f t="shared" ca="1" si="203"/>
        <v>#VALUE!</v>
      </c>
      <c r="D389" s="29"/>
      <c r="E389" s="155" t="str">
        <f ca="1">IFERROR(INDIRECT(ADDRESS(MATCH(D389,CatModules!C:C,0),2,1,1,"CatModules")),"")</f>
        <v/>
      </c>
      <c r="F389" s="96"/>
      <c r="G389" s="156" t="str">
        <f ca="1">IFERROR(INDIRECT(ADDRESS(MATCH(CONCATENATE(E389,"-",F389),CatInt!K:K,0),3,1,1,"CatInt")),"")</f>
        <v/>
      </c>
      <c r="H389" s="45" t="str">
        <f>IF(F389="","",VLOOKUP(F389,#REF!,2,FALSE))</f>
        <v/>
      </c>
      <c r="I389" s="29"/>
      <c r="J389" s="155" t="e">
        <f t="shared" si="204"/>
        <v>#VALUE!</v>
      </c>
      <c r="K389" s="155" t="e">
        <f t="shared" si="205"/>
        <v>#VALUE!</v>
      </c>
      <c r="L389" s="153"/>
      <c r="M389" s="126"/>
      <c r="N389" s="151" t="e">
        <f ca="1">VLOOKUP(M389,CatProd!B:G,6,FALSE)</f>
        <v>#N/A</v>
      </c>
      <c r="O389" s="127"/>
      <c r="P389" s="175" t="e">
        <f ca="1">VLOOKUP(CONCATENATE(N389,"-",O389),CatProdSpec!H:I,2,FALSE)</f>
        <v>#N/A</v>
      </c>
      <c r="Q389" s="30"/>
      <c r="R389" s="149" t="str">
        <f>IFERROR(VLOOKUP(Q389,Setup!D$16:E$25,2,FALSE),"")</f>
        <v/>
      </c>
      <c r="S389" s="51" t="str">
        <f ca="1">IFERROR(IF(OR(I389="",VLOOKUP(I389,CatCostInp!$E$2:$K$88,7,FALSE)=0),"",VLOOKUP(I389,CatCostInp!$E$2:$K$88,7,FALSE)),"")</f>
        <v/>
      </c>
      <c r="T389" s="4" t="e">
        <f>VLOOKUP(U389,#REF!,2,FALSE)</f>
        <v>#REF!</v>
      </c>
      <c r="U389" s="30"/>
      <c r="V389" s="1" t="str">
        <f ca="1">IF(U389=Setup!$C$10,"Grant",IF(Pharmaceuticals!U389=Setup!$C$11,"Local",IF(Pharmaceuticals!U389=Setup!$C$12,"Other","")))</f>
        <v/>
      </c>
      <c r="W389" s="34"/>
      <c r="X389" s="148"/>
      <c r="Y389" s="34"/>
      <c r="Z389" s="36" t="str">
        <f t="shared" si="206"/>
        <v/>
      </c>
      <c r="AA389" s="34"/>
      <c r="AB389" s="32" t="str">
        <f t="shared" si="207"/>
        <v/>
      </c>
      <c r="AC389" s="34"/>
      <c r="AD389" s="32" t="str">
        <f t="shared" si="208"/>
        <v/>
      </c>
      <c r="AE389" s="34"/>
      <c r="AF389" s="36" t="str">
        <f t="shared" si="209"/>
        <v/>
      </c>
      <c r="AG389" s="36" t="str">
        <f t="shared" si="210"/>
        <v/>
      </c>
      <c r="AH389" s="36" t="str">
        <f t="shared" si="211"/>
        <v/>
      </c>
      <c r="AI389" s="55"/>
      <c r="AJ389" s="37"/>
      <c r="AK389" s="148"/>
      <c r="AL389" s="34"/>
      <c r="AM389" s="32" t="str">
        <f t="shared" si="212"/>
        <v/>
      </c>
      <c r="AN389" s="34"/>
      <c r="AO389" s="32" t="str">
        <f t="shared" si="213"/>
        <v/>
      </c>
      <c r="AP389" s="34"/>
      <c r="AQ389" s="32" t="str">
        <f t="shared" si="214"/>
        <v/>
      </c>
      <c r="AR389" s="34"/>
      <c r="AS389" s="36" t="str">
        <f t="shared" si="215"/>
        <v/>
      </c>
      <c r="AT389" s="36" t="str">
        <f t="shared" si="216"/>
        <v/>
      </c>
      <c r="AU389" s="36" t="str">
        <f t="shared" si="217"/>
        <v/>
      </c>
      <c r="AV389" s="55"/>
      <c r="AW389" s="34"/>
      <c r="AX389" s="148"/>
      <c r="AY389" s="34"/>
      <c r="AZ389" s="32" t="str">
        <f t="shared" si="218"/>
        <v/>
      </c>
      <c r="BA389" s="34"/>
      <c r="BB389" s="32" t="str">
        <f t="shared" si="219"/>
        <v/>
      </c>
      <c r="BC389" s="34"/>
      <c r="BD389" s="32" t="str">
        <f t="shared" si="220"/>
        <v/>
      </c>
      <c r="BE389" s="34"/>
      <c r="BF389" s="36" t="str">
        <f t="shared" si="221"/>
        <v/>
      </c>
      <c r="BG389" s="36" t="str">
        <f t="shared" si="222"/>
        <v/>
      </c>
      <c r="BH389" s="36" t="str">
        <f t="shared" si="223"/>
        <v/>
      </c>
      <c r="BI389" s="55"/>
      <c r="BJ389" s="34"/>
      <c r="BK389" s="148"/>
      <c r="BL389" s="34"/>
      <c r="BM389" s="32" t="str">
        <f t="shared" si="224"/>
        <v/>
      </c>
      <c r="BN389" s="34"/>
      <c r="BO389" s="32" t="str">
        <f t="shared" si="225"/>
        <v/>
      </c>
      <c r="BP389" s="34"/>
      <c r="BQ389" s="32" t="str">
        <f t="shared" si="226"/>
        <v/>
      </c>
      <c r="BR389" s="34"/>
      <c r="BS389" s="36" t="str">
        <f t="shared" si="227"/>
        <v/>
      </c>
      <c r="BT389" s="36" t="str">
        <f t="shared" si="228"/>
        <v/>
      </c>
      <c r="BU389" s="36" t="str">
        <f t="shared" si="229"/>
        <v/>
      </c>
      <c r="BV389" s="55"/>
      <c r="BW389" s="36" t="str">
        <f t="shared" si="230"/>
        <v/>
      </c>
      <c r="BX389" s="36" t="str">
        <f t="shared" si="231"/>
        <v/>
      </c>
      <c r="BY389" s="31"/>
      <c r="BZ389" s="38"/>
      <c r="CB389" s="120" t="e">
        <f t="shared" ca="1" si="200"/>
        <v>#VALUE!</v>
      </c>
      <c r="CC389" s="120" t="e">
        <f t="shared" ca="1" si="201"/>
        <v>#VALUE!</v>
      </c>
    </row>
    <row r="390" spans="1:81" s="10" customFormat="1" ht="25.15" customHeight="1" x14ac:dyDescent="0.2">
      <c r="A390" s="52" t="str">
        <f t="shared" si="232"/>
        <v/>
      </c>
      <c r="B390" s="157" t="e">
        <f t="shared" ca="1" si="202"/>
        <v>#VALUE!</v>
      </c>
      <c r="C390" s="157" t="e">
        <f t="shared" ca="1" si="203"/>
        <v>#VALUE!</v>
      </c>
      <c r="D390" s="29"/>
      <c r="E390" s="155" t="str">
        <f ca="1">IFERROR(INDIRECT(ADDRESS(MATCH(D390,CatModules!C:C,0),2,1,1,"CatModules")),"")</f>
        <v/>
      </c>
      <c r="F390" s="96"/>
      <c r="G390" s="156" t="str">
        <f ca="1">IFERROR(INDIRECT(ADDRESS(MATCH(CONCATENATE(E390,"-",F390),CatInt!K:K,0),3,1,1,"CatInt")),"")</f>
        <v/>
      </c>
      <c r="H390" s="45" t="str">
        <f>IF(F390="","",VLOOKUP(F390,#REF!,2,FALSE))</f>
        <v/>
      </c>
      <c r="I390" s="29"/>
      <c r="J390" s="155" t="e">
        <f t="shared" si="204"/>
        <v>#VALUE!</v>
      </c>
      <c r="K390" s="155" t="e">
        <f t="shared" si="205"/>
        <v>#VALUE!</v>
      </c>
      <c r="L390" s="153"/>
      <c r="M390" s="126"/>
      <c r="N390" s="151" t="e">
        <f ca="1">VLOOKUP(M390,CatProd!B:G,6,FALSE)</f>
        <v>#N/A</v>
      </c>
      <c r="O390" s="127"/>
      <c r="P390" s="175" t="e">
        <f ca="1">VLOOKUP(CONCATENATE(N390,"-",O390),CatProdSpec!H:I,2,FALSE)</f>
        <v>#N/A</v>
      </c>
      <c r="Q390" s="30"/>
      <c r="R390" s="149" t="str">
        <f>IFERROR(VLOOKUP(Q390,Setup!D$16:E$25,2,FALSE),"")</f>
        <v/>
      </c>
      <c r="S390" s="51" t="str">
        <f ca="1">IFERROR(IF(OR(I390="",VLOOKUP(I390,CatCostInp!$E$2:$K$88,7,FALSE)=0),"",VLOOKUP(I390,CatCostInp!$E$2:$K$88,7,FALSE)),"")</f>
        <v/>
      </c>
      <c r="T390" s="4" t="e">
        <f>VLOOKUP(U390,#REF!,2,FALSE)</f>
        <v>#REF!</v>
      </c>
      <c r="U390" s="30"/>
      <c r="V390" s="1" t="str">
        <f ca="1">IF(U390=Setup!$C$10,"Grant",IF(Pharmaceuticals!U390=Setup!$C$11,"Local",IF(Pharmaceuticals!U390=Setup!$C$12,"Other","")))</f>
        <v/>
      </c>
      <c r="W390" s="34"/>
      <c r="X390" s="148"/>
      <c r="Y390" s="34"/>
      <c r="Z390" s="36" t="str">
        <f t="shared" si="206"/>
        <v/>
      </c>
      <c r="AA390" s="34"/>
      <c r="AB390" s="32" t="str">
        <f t="shared" si="207"/>
        <v/>
      </c>
      <c r="AC390" s="34"/>
      <c r="AD390" s="32" t="str">
        <f t="shared" si="208"/>
        <v/>
      </c>
      <c r="AE390" s="34"/>
      <c r="AF390" s="36" t="str">
        <f t="shared" si="209"/>
        <v/>
      </c>
      <c r="AG390" s="36" t="str">
        <f t="shared" si="210"/>
        <v/>
      </c>
      <c r="AH390" s="36" t="str">
        <f t="shared" si="211"/>
        <v/>
      </c>
      <c r="AI390" s="55"/>
      <c r="AJ390" s="37"/>
      <c r="AK390" s="148"/>
      <c r="AL390" s="34"/>
      <c r="AM390" s="32" t="str">
        <f t="shared" si="212"/>
        <v/>
      </c>
      <c r="AN390" s="34"/>
      <c r="AO390" s="32" t="str">
        <f t="shared" si="213"/>
        <v/>
      </c>
      <c r="AP390" s="34"/>
      <c r="AQ390" s="32" t="str">
        <f t="shared" si="214"/>
        <v/>
      </c>
      <c r="AR390" s="34"/>
      <c r="AS390" s="36" t="str">
        <f t="shared" si="215"/>
        <v/>
      </c>
      <c r="AT390" s="36" t="str">
        <f t="shared" si="216"/>
        <v/>
      </c>
      <c r="AU390" s="36" t="str">
        <f t="shared" si="217"/>
        <v/>
      </c>
      <c r="AV390" s="55"/>
      <c r="AW390" s="34"/>
      <c r="AX390" s="148"/>
      <c r="AY390" s="34"/>
      <c r="AZ390" s="32" t="str">
        <f t="shared" si="218"/>
        <v/>
      </c>
      <c r="BA390" s="34"/>
      <c r="BB390" s="32" t="str">
        <f t="shared" si="219"/>
        <v/>
      </c>
      <c r="BC390" s="34"/>
      <c r="BD390" s="32" t="str">
        <f t="shared" si="220"/>
        <v/>
      </c>
      <c r="BE390" s="34"/>
      <c r="BF390" s="36" t="str">
        <f t="shared" si="221"/>
        <v/>
      </c>
      <c r="BG390" s="36" t="str">
        <f t="shared" si="222"/>
        <v/>
      </c>
      <c r="BH390" s="36" t="str">
        <f t="shared" si="223"/>
        <v/>
      </c>
      <c r="BI390" s="55"/>
      <c r="BJ390" s="34"/>
      <c r="BK390" s="148"/>
      <c r="BL390" s="34"/>
      <c r="BM390" s="32" t="str">
        <f t="shared" si="224"/>
        <v/>
      </c>
      <c r="BN390" s="34"/>
      <c r="BO390" s="32" t="str">
        <f t="shared" si="225"/>
        <v/>
      </c>
      <c r="BP390" s="34"/>
      <c r="BQ390" s="32" t="str">
        <f t="shared" si="226"/>
        <v/>
      </c>
      <c r="BR390" s="34"/>
      <c r="BS390" s="36" t="str">
        <f t="shared" si="227"/>
        <v/>
      </c>
      <c r="BT390" s="36" t="str">
        <f t="shared" si="228"/>
        <v/>
      </c>
      <c r="BU390" s="36" t="str">
        <f t="shared" si="229"/>
        <v/>
      </c>
      <c r="BV390" s="55"/>
      <c r="BW390" s="36" t="str">
        <f t="shared" si="230"/>
        <v/>
      </c>
      <c r="BX390" s="36" t="str">
        <f t="shared" si="231"/>
        <v/>
      </c>
      <c r="BY390" s="31"/>
      <c r="BZ390" s="38"/>
      <c r="CB390" s="120" t="e">
        <f t="shared" ca="1" si="200"/>
        <v>#VALUE!</v>
      </c>
      <c r="CC390" s="120" t="e">
        <f t="shared" ca="1" si="201"/>
        <v>#VALUE!</v>
      </c>
    </row>
    <row r="391" spans="1:81" s="10" customFormat="1" ht="25.15" customHeight="1" x14ac:dyDescent="0.2">
      <c r="A391" s="52" t="str">
        <f t="shared" si="232"/>
        <v/>
      </c>
      <c r="B391" s="157" t="e">
        <f t="shared" ca="1" si="202"/>
        <v>#VALUE!</v>
      </c>
      <c r="C391" s="157" t="e">
        <f t="shared" ca="1" si="203"/>
        <v>#VALUE!</v>
      </c>
      <c r="D391" s="29"/>
      <c r="E391" s="155" t="str">
        <f ca="1">IFERROR(INDIRECT(ADDRESS(MATCH(D391,CatModules!C:C,0),2,1,1,"CatModules")),"")</f>
        <v/>
      </c>
      <c r="F391" s="96"/>
      <c r="G391" s="156" t="str">
        <f ca="1">IFERROR(INDIRECT(ADDRESS(MATCH(CONCATENATE(E391,"-",F391),CatInt!K:K,0),3,1,1,"CatInt")),"")</f>
        <v/>
      </c>
      <c r="H391" s="45" t="str">
        <f>IF(F391="","",VLOOKUP(F391,#REF!,2,FALSE))</f>
        <v/>
      </c>
      <c r="I391" s="29"/>
      <c r="J391" s="155" t="e">
        <f t="shared" si="204"/>
        <v>#VALUE!</v>
      </c>
      <c r="K391" s="155" t="e">
        <f t="shared" si="205"/>
        <v>#VALUE!</v>
      </c>
      <c r="L391" s="153"/>
      <c r="M391" s="126"/>
      <c r="N391" s="151" t="e">
        <f ca="1">VLOOKUP(M391,CatProd!B:G,6,FALSE)</f>
        <v>#N/A</v>
      </c>
      <c r="O391" s="127"/>
      <c r="P391" s="175" t="e">
        <f ca="1">VLOOKUP(CONCATENATE(N391,"-",O391),CatProdSpec!H:I,2,FALSE)</f>
        <v>#N/A</v>
      </c>
      <c r="Q391" s="30"/>
      <c r="R391" s="149" t="str">
        <f>IFERROR(VLOOKUP(Q391,Setup!D$16:E$25,2,FALSE),"")</f>
        <v/>
      </c>
      <c r="S391" s="51" t="str">
        <f ca="1">IFERROR(IF(OR(I391="",VLOOKUP(I391,CatCostInp!$E$2:$K$88,7,FALSE)=0),"",VLOOKUP(I391,CatCostInp!$E$2:$K$88,7,FALSE)),"")</f>
        <v/>
      </c>
      <c r="T391" s="4" t="e">
        <f>VLOOKUP(U391,#REF!,2,FALSE)</f>
        <v>#REF!</v>
      </c>
      <c r="U391" s="30"/>
      <c r="V391" s="1" t="str">
        <f ca="1">IF(U391=Setup!$C$10,"Grant",IF(Pharmaceuticals!U391=Setup!$C$11,"Local",IF(Pharmaceuticals!U391=Setup!$C$12,"Other","")))</f>
        <v/>
      </c>
      <c r="W391" s="34"/>
      <c r="X391" s="148"/>
      <c r="Y391" s="34"/>
      <c r="Z391" s="36" t="str">
        <f t="shared" si="206"/>
        <v/>
      </c>
      <c r="AA391" s="34"/>
      <c r="AB391" s="32" t="str">
        <f t="shared" si="207"/>
        <v/>
      </c>
      <c r="AC391" s="34"/>
      <c r="AD391" s="32" t="str">
        <f t="shared" si="208"/>
        <v/>
      </c>
      <c r="AE391" s="34"/>
      <c r="AF391" s="36" t="str">
        <f t="shared" si="209"/>
        <v/>
      </c>
      <c r="AG391" s="36" t="str">
        <f t="shared" si="210"/>
        <v/>
      </c>
      <c r="AH391" s="36" t="str">
        <f t="shared" si="211"/>
        <v/>
      </c>
      <c r="AI391" s="55"/>
      <c r="AJ391" s="37"/>
      <c r="AK391" s="148"/>
      <c r="AL391" s="34"/>
      <c r="AM391" s="32" t="str">
        <f t="shared" si="212"/>
        <v/>
      </c>
      <c r="AN391" s="34"/>
      <c r="AO391" s="32" t="str">
        <f t="shared" si="213"/>
        <v/>
      </c>
      <c r="AP391" s="34"/>
      <c r="AQ391" s="32" t="str">
        <f t="shared" si="214"/>
        <v/>
      </c>
      <c r="AR391" s="34"/>
      <c r="AS391" s="36" t="str">
        <f t="shared" si="215"/>
        <v/>
      </c>
      <c r="AT391" s="36" t="str">
        <f t="shared" si="216"/>
        <v/>
      </c>
      <c r="AU391" s="36" t="str">
        <f t="shared" si="217"/>
        <v/>
      </c>
      <c r="AV391" s="55"/>
      <c r="AW391" s="34"/>
      <c r="AX391" s="148"/>
      <c r="AY391" s="34"/>
      <c r="AZ391" s="32" t="str">
        <f t="shared" si="218"/>
        <v/>
      </c>
      <c r="BA391" s="34"/>
      <c r="BB391" s="32" t="str">
        <f t="shared" si="219"/>
        <v/>
      </c>
      <c r="BC391" s="34"/>
      <c r="BD391" s="32" t="str">
        <f t="shared" si="220"/>
        <v/>
      </c>
      <c r="BE391" s="34"/>
      <c r="BF391" s="36" t="str">
        <f t="shared" si="221"/>
        <v/>
      </c>
      <c r="BG391" s="36" t="str">
        <f t="shared" si="222"/>
        <v/>
      </c>
      <c r="BH391" s="36" t="str">
        <f t="shared" si="223"/>
        <v/>
      </c>
      <c r="BI391" s="55"/>
      <c r="BJ391" s="34"/>
      <c r="BK391" s="148"/>
      <c r="BL391" s="34"/>
      <c r="BM391" s="32" t="str">
        <f t="shared" si="224"/>
        <v/>
      </c>
      <c r="BN391" s="34"/>
      <c r="BO391" s="32" t="str">
        <f t="shared" si="225"/>
        <v/>
      </c>
      <c r="BP391" s="34"/>
      <c r="BQ391" s="32" t="str">
        <f t="shared" si="226"/>
        <v/>
      </c>
      <c r="BR391" s="34"/>
      <c r="BS391" s="36" t="str">
        <f t="shared" si="227"/>
        <v/>
      </c>
      <c r="BT391" s="36" t="str">
        <f t="shared" si="228"/>
        <v/>
      </c>
      <c r="BU391" s="36" t="str">
        <f t="shared" si="229"/>
        <v/>
      </c>
      <c r="BV391" s="55"/>
      <c r="BW391" s="36" t="str">
        <f t="shared" si="230"/>
        <v/>
      </c>
      <c r="BX391" s="36" t="str">
        <f t="shared" si="231"/>
        <v/>
      </c>
      <c r="BY391" s="31"/>
      <c r="BZ391" s="38"/>
      <c r="CB391" s="120" t="e">
        <f t="shared" ca="1" si="200"/>
        <v>#VALUE!</v>
      </c>
      <c r="CC391" s="120" t="e">
        <f t="shared" ca="1" si="201"/>
        <v>#VALUE!</v>
      </c>
    </row>
    <row r="392" spans="1:81" s="10" customFormat="1" ht="25.15" customHeight="1" x14ac:dyDescent="0.2">
      <c r="A392" s="52" t="str">
        <f t="shared" si="232"/>
        <v/>
      </c>
      <c r="B392" s="157" t="e">
        <f t="shared" ca="1" si="202"/>
        <v>#VALUE!</v>
      </c>
      <c r="C392" s="157" t="e">
        <f t="shared" ca="1" si="203"/>
        <v>#VALUE!</v>
      </c>
      <c r="D392" s="29"/>
      <c r="E392" s="155" t="str">
        <f ca="1">IFERROR(INDIRECT(ADDRESS(MATCH(D392,CatModules!C:C,0),2,1,1,"CatModules")),"")</f>
        <v/>
      </c>
      <c r="F392" s="96"/>
      <c r="G392" s="156" t="str">
        <f ca="1">IFERROR(INDIRECT(ADDRESS(MATCH(CONCATENATE(E392,"-",F392),CatInt!K:K,0),3,1,1,"CatInt")),"")</f>
        <v/>
      </c>
      <c r="H392" s="45" t="str">
        <f>IF(F392="","",VLOOKUP(F392,#REF!,2,FALSE))</f>
        <v/>
      </c>
      <c r="I392" s="29"/>
      <c r="J392" s="155" t="e">
        <f t="shared" si="204"/>
        <v>#VALUE!</v>
      </c>
      <c r="K392" s="155" t="e">
        <f t="shared" si="205"/>
        <v>#VALUE!</v>
      </c>
      <c r="L392" s="153"/>
      <c r="M392" s="126"/>
      <c r="N392" s="151" t="e">
        <f ca="1">VLOOKUP(M392,CatProd!B:G,6,FALSE)</f>
        <v>#N/A</v>
      </c>
      <c r="O392" s="127"/>
      <c r="P392" s="175" t="e">
        <f ca="1">VLOOKUP(CONCATENATE(N392,"-",O392),CatProdSpec!H:I,2,FALSE)</f>
        <v>#N/A</v>
      </c>
      <c r="Q392" s="30"/>
      <c r="R392" s="149" t="str">
        <f>IFERROR(VLOOKUP(Q392,Setup!D$16:E$25,2,FALSE),"")</f>
        <v/>
      </c>
      <c r="S392" s="51" t="str">
        <f ca="1">IFERROR(IF(OR(I392="",VLOOKUP(I392,CatCostInp!$E$2:$K$88,7,FALSE)=0),"",VLOOKUP(I392,CatCostInp!$E$2:$K$88,7,FALSE)),"")</f>
        <v/>
      </c>
      <c r="T392" s="4" t="e">
        <f>VLOOKUP(U392,#REF!,2,FALSE)</f>
        <v>#REF!</v>
      </c>
      <c r="U392" s="30"/>
      <c r="V392" s="1" t="str">
        <f ca="1">IF(U392=Setup!$C$10,"Grant",IF(Pharmaceuticals!U392=Setup!$C$11,"Local",IF(Pharmaceuticals!U392=Setup!$C$12,"Other","")))</f>
        <v/>
      </c>
      <c r="W392" s="34"/>
      <c r="X392" s="148"/>
      <c r="Y392" s="34"/>
      <c r="Z392" s="36" t="str">
        <f t="shared" si="206"/>
        <v/>
      </c>
      <c r="AA392" s="34"/>
      <c r="AB392" s="32" t="str">
        <f t="shared" si="207"/>
        <v/>
      </c>
      <c r="AC392" s="34"/>
      <c r="AD392" s="32" t="str">
        <f t="shared" si="208"/>
        <v/>
      </c>
      <c r="AE392" s="34"/>
      <c r="AF392" s="36" t="str">
        <f t="shared" si="209"/>
        <v/>
      </c>
      <c r="AG392" s="36" t="str">
        <f t="shared" si="210"/>
        <v/>
      </c>
      <c r="AH392" s="36" t="str">
        <f t="shared" si="211"/>
        <v/>
      </c>
      <c r="AI392" s="55"/>
      <c r="AJ392" s="37"/>
      <c r="AK392" s="148"/>
      <c r="AL392" s="34"/>
      <c r="AM392" s="32" t="str">
        <f t="shared" si="212"/>
        <v/>
      </c>
      <c r="AN392" s="34"/>
      <c r="AO392" s="32" t="str">
        <f t="shared" si="213"/>
        <v/>
      </c>
      <c r="AP392" s="34"/>
      <c r="AQ392" s="32" t="str">
        <f t="shared" si="214"/>
        <v/>
      </c>
      <c r="AR392" s="34"/>
      <c r="AS392" s="36" t="str">
        <f t="shared" si="215"/>
        <v/>
      </c>
      <c r="AT392" s="36" t="str">
        <f t="shared" si="216"/>
        <v/>
      </c>
      <c r="AU392" s="36" t="str">
        <f t="shared" si="217"/>
        <v/>
      </c>
      <c r="AV392" s="55"/>
      <c r="AW392" s="34"/>
      <c r="AX392" s="148"/>
      <c r="AY392" s="34"/>
      <c r="AZ392" s="32" t="str">
        <f t="shared" si="218"/>
        <v/>
      </c>
      <c r="BA392" s="34"/>
      <c r="BB392" s="32" t="str">
        <f t="shared" si="219"/>
        <v/>
      </c>
      <c r="BC392" s="34"/>
      <c r="BD392" s="32" t="str">
        <f t="shared" si="220"/>
        <v/>
      </c>
      <c r="BE392" s="34"/>
      <c r="BF392" s="36" t="str">
        <f t="shared" si="221"/>
        <v/>
      </c>
      <c r="BG392" s="36" t="str">
        <f t="shared" si="222"/>
        <v/>
      </c>
      <c r="BH392" s="36" t="str">
        <f t="shared" si="223"/>
        <v/>
      </c>
      <c r="BI392" s="55"/>
      <c r="BJ392" s="34"/>
      <c r="BK392" s="148"/>
      <c r="BL392" s="34"/>
      <c r="BM392" s="32" t="str">
        <f t="shared" si="224"/>
        <v/>
      </c>
      <c r="BN392" s="34"/>
      <c r="BO392" s="32" t="str">
        <f t="shared" si="225"/>
        <v/>
      </c>
      <c r="BP392" s="34"/>
      <c r="BQ392" s="32" t="str">
        <f t="shared" si="226"/>
        <v/>
      </c>
      <c r="BR392" s="34"/>
      <c r="BS392" s="36" t="str">
        <f t="shared" si="227"/>
        <v/>
      </c>
      <c r="BT392" s="36" t="str">
        <f t="shared" si="228"/>
        <v/>
      </c>
      <c r="BU392" s="36" t="str">
        <f t="shared" si="229"/>
        <v/>
      </c>
      <c r="BV392" s="55"/>
      <c r="BW392" s="36" t="str">
        <f t="shared" si="230"/>
        <v/>
      </c>
      <c r="BX392" s="36" t="str">
        <f t="shared" si="231"/>
        <v/>
      </c>
      <c r="BY392" s="31"/>
      <c r="BZ392" s="38"/>
      <c r="CB392" s="120" t="e">
        <f t="shared" ca="1" si="200"/>
        <v>#VALUE!</v>
      </c>
      <c r="CC392" s="120" t="e">
        <f t="shared" ca="1" si="201"/>
        <v>#VALUE!</v>
      </c>
    </row>
    <row r="393" spans="1:81" s="10" customFormat="1" ht="25.15" customHeight="1" x14ac:dyDescent="0.2">
      <c r="A393" s="52" t="str">
        <f t="shared" si="232"/>
        <v/>
      </c>
      <c r="B393" s="157" t="e">
        <f t="shared" ca="1" si="202"/>
        <v>#VALUE!</v>
      </c>
      <c r="C393" s="157" t="e">
        <f t="shared" ca="1" si="203"/>
        <v>#VALUE!</v>
      </c>
      <c r="D393" s="29"/>
      <c r="E393" s="155" t="str">
        <f ca="1">IFERROR(INDIRECT(ADDRESS(MATCH(D393,CatModules!C:C,0),2,1,1,"CatModules")),"")</f>
        <v/>
      </c>
      <c r="F393" s="96"/>
      <c r="G393" s="156" t="str">
        <f ca="1">IFERROR(INDIRECT(ADDRESS(MATCH(CONCATENATE(E393,"-",F393),CatInt!K:K,0),3,1,1,"CatInt")),"")</f>
        <v/>
      </c>
      <c r="H393" s="45" t="str">
        <f>IF(F393="","",VLOOKUP(F393,#REF!,2,FALSE))</f>
        <v/>
      </c>
      <c r="I393" s="29"/>
      <c r="J393" s="155" t="e">
        <f t="shared" si="204"/>
        <v>#VALUE!</v>
      </c>
      <c r="K393" s="155" t="e">
        <f t="shared" si="205"/>
        <v>#VALUE!</v>
      </c>
      <c r="L393" s="153"/>
      <c r="M393" s="126"/>
      <c r="N393" s="151" t="e">
        <f ca="1">VLOOKUP(M393,CatProd!B:G,6,FALSE)</f>
        <v>#N/A</v>
      </c>
      <c r="O393" s="127"/>
      <c r="P393" s="175" t="e">
        <f ca="1">VLOOKUP(CONCATENATE(N393,"-",O393),CatProdSpec!H:I,2,FALSE)</f>
        <v>#N/A</v>
      </c>
      <c r="Q393" s="30"/>
      <c r="R393" s="149" t="str">
        <f>IFERROR(VLOOKUP(Q393,Setup!D$16:E$25,2,FALSE),"")</f>
        <v/>
      </c>
      <c r="S393" s="51" t="str">
        <f ca="1">IFERROR(IF(OR(I393="",VLOOKUP(I393,CatCostInp!$E$2:$K$88,7,FALSE)=0),"",VLOOKUP(I393,CatCostInp!$E$2:$K$88,7,FALSE)),"")</f>
        <v/>
      </c>
      <c r="T393" s="4" t="e">
        <f>VLOOKUP(U393,#REF!,2,FALSE)</f>
        <v>#REF!</v>
      </c>
      <c r="U393" s="30"/>
      <c r="V393" s="1" t="str">
        <f ca="1">IF(U393=Setup!$C$10,"Grant",IF(Pharmaceuticals!U393=Setup!$C$11,"Local",IF(Pharmaceuticals!U393=Setup!$C$12,"Other","")))</f>
        <v/>
      </c>
      <c r="W393" s="34"/>
      <c r="X393" s="148"/>
      <c r="Y393" s="34"/>
      <c r="Z393" s="36" t="str">
        <f t="shared" si="206"/>
        <v/>
      </c>
      <c r="AA393" s="34"/>
      <c r="AB393" s="32" t="str">
        <f t="shared" si="207"/>
        <v/>
      </c>
      <c r="AC393" s="34"/>
      <c r="AD393" s="32" t="str">
        <f t="shared" si="208"/>
        <v/>
      </c>
      <c r="AE393" s="34"/>
      <c r="AF393" s="36" t="str">
        <f t="shared" si="209"/>
        <v/>
      </c>
      <c r="AG393" s="36" t="str">
        <f t="shared" si="210"/>
        <v/>
      </c>
      <c r="AH393" s="36" t="str">
        <f t="shared" si="211"/>
        <v/>
      </c>
      <c r="AI393" s="55"/>
      <c r="AJ393" s="37"/>
      <c r="AK393" s="148"/>
      <c r="AL393" s="34"/>
      <c r="AM393" s="32" t="str">
        <f t="shared" si="212"/>
        <v/>
      </c>
      <c r="AN393" s="34"/>
      <c r="AO393" s="32" t="str">
        <f t="shared" si="213"/>
        <v/>
      </c>
      <c r="AP393" s="34"/>
      <c r="AQ393" s="32" t="str">
        <f t="shared" si="214"/>
        <v/>
      </c>
      <c r="AR393" s="34"/>
      <c r="AS393" s="36" t="str">
        <f t="shared" si="215"/>
        <v/>
      </c>
      <c r="AT393" s="36" t="str">
        <f t="shared" si="216"/>
        <v/>
      </c>
      <c r="AU393" s="36" t="str">
        <f t="shared" si="217"/>
        <v/>
      </c>
      <c r="AV393" s="55"/>
      <c r="AW393" s="34"/>
      <c r="AX393" s="148"/>
      <c r="AY393" s="34"/>
      <c r="AZ393" s="32" t="str">
        <f t="shared" si="218"/>
        <v/>
      </c>
      <c r="BA393" s="34"/>
      <c r="BB393" s="32" t="str">
        <f t="shared" si="219"/>
        <v/>
      </c>
      <c r="BC393" s="34"/>
      <c r="BD393" s="32" t="str">
        <f t="shared" si="220"/>
        <v/>
      </c>
      <c r="BE393" s="34"/>
      <c r="BF393" s="36" t="str">
        <f t="shared" si="221"/>
        <v/>
      </c>
      <c r="BG393" s="36" t="str">
        <f t="shared" si="222"/>
        <v/>
      </c>
      <c r="BH393" s="36" t="str">
        <f t="shared" si="223"/>
        <v/>
      </c>
      <c r="BI393" s="55"/>
      <c r="BJ393" s="34"/>
      <c r="BK393" s="148"/>
      <c r="BL393" s="34"/>
      <c r="BM393" s="32" t="str">
        <f t="shared" si="224"/>
        <v/>
      </c>
      <c r="BN393" s="34"/>
      <c r="BO393" s="32" t="str">
        <f t="shared" si="225"/>
        <v/>
      </c>
      <c r="BP393" s="34"/>
      <c r="BQ393" s="32" t="str">
        <f t="shared" si="226"/>
        <v/>
      </c>
      <c r="BR393" s="34"/>
      <c r="BS393" s="36" t="str">
        <f t="shared" si="227"/>
        <v/>
      </c>
      <c r="BT393" s="36" t="str">
        <f t="shared" si="228"/>
        <v/>
      </c>
      <c r="BU393" s="36" t="str">
        <f t="shared" si="229"/>
        <v/>
      </c>
      <c r="BV393" s="55"/>
      <c r="BW393" s="36" t="str">
        <f t="shared" si="230"/>
        <v/>
      </c>
      <c r="BX393" s="36" t="str">
        <f t="shared" si="231"/>
        <v/>
      </c>
      <c r="BY393" s="31"/>
      <c r="BZ393" s="38"/>
      <c r="CB393" s="120" t="e">
        <f t="shared" ca="1" si="200"/>
        <v>#VALUE!</v>
      </c>
      <c r="CC393" s="120" t="e">
        <f t="shared" ca="1" si="201"/>
        <v>#VALUE!</v>
      </c>
    </row>
    <row r="394" spans="1:81" s="10" customFormat="1" ht="25.15" customHeight="1" x14ac:dyDescent="0.2">
      <c r="A394" s="52" t="str">
        <f t="shared" si="232"/>
        <v/>
      </c>
      <c r="B394" s="157" t="e">
        <f t="shared" ca="1" si="202"/>
        <v>#VALUE!</v>
      </c>
      <c r="C394" s="157" t="e">
        <f t="shared" ca="1" si="203"/>
        <v>#VALUE!</v>
      </c>
      <c r="D394" s="29"/>
      <c r="E394" s="155" t="str">
        <f ca="1">IFERROR(INDIRECT(ADDRESS(MATCH(D394,CatModules!C:C,0),2,1,1,"CatModules")),"")</f>
        <v/>
      </c>
      <c r="F394" s="96"/>
      <c r="G394" s="156" t="str">
        <f ca="1">IFERROR(INDIRECT(ADDRESS(MATCH(CONCATENATE(E394,"-",F394),CatInt!K:K,0),3,1,1,"CatInt")),"")</f>
        <v/>
      </c>
      <c r="H394" s="45" t="str">
        <f>IF(F394="","",VLOOKUP(F394,#REF!,2,FALSE))</f>
        <v/>
      </c>
      <c r="I394" s="29"/>
      <c r="J394" s="155" t="e">
        <f t="shared" si="204"/>
        <v>#VALUE!</v>
      </c>
      <c r="K394" s="155" t="e">
        <f t="shared" si="205"/>
        <v>#VALUE!</v>
      </c>
      <c r="L394" s="153"/>
      <c r="M394" s="126"/>
      <c r="N394" s="151" t="e">
        <f ca="1">VLOOKUP(M394,CatProd!B:G,6,FALSE)</f>
        <v>#N/A</v>
      </c>
      <c r="O394" s="127"/>
      <c r="P394" s="175" t="e">
        <f ca="1">VLOOKUP(CONCATENATE(N394,"-",O394),CatProdSpec!H:I,2,FALSE)</f>
        <v>#N/A</v>
      </c>
      <c r="Q394" s="30"/>
      <c r="R394" s="149" t="str">
        <f>IFERROR(VLOOKUP(Q394,Setup!D$16:E$25,2,FALSE),"")</f>
        <v/>
      </c>
      <c r="S394" s="51" t="str">
        <f ca="1">IFERROR(IF(OR(I394="",VLOOKUP(I394,CatCostInp!$E$2:$K$88,7,FALSE)=0),"",VLOOKUP(I394,CatCostInp!$E$2:$K$88,7,FALSE)),"")</f>
        <v/>
      </c>
      <c r="T394" s="4" t="e">
        <f>VLOOKUP(U394,#REF!,2,FALSE)</f>
        <v>#REF!</v>
      </c>
      <c r="U394" s="30"/>
      <c r="V394" s="1" t="str">
        <f ca="1">IF(U394=Setup!$C$10,"Grant",IF(Pharmaceuticals!U394=Setup!$C$11,"Local",IF(Pharmaceuticals!U394=Setup!$C$12,"Other","")))</f>
        <v/>
      </c>
      <c r="W394" s="34"/>
      <c r="X394" s="148"/>
      <c r="Y394" s="34"/>
      <c r="Z394" s="36" t="str">
        <f t="shared" si="206"/>
        <v/>
      </c>
      <c r="AA394" s="34"/>
      <c r="AB394" s="32" t="str">
        <f t="shared" si="207"/>
        <v/>
      </c>
      <c r="AC394" s="34"/>
      <c r="AD394" s="32" t="str">
        <f t="shared" si="208"/>
        <v/>
      </c>
      <c r="AE394" s="34"/>
      <c r="AF394" s="36" t="str">
        <f t="shared" si="209"/>
        <v/>
      </c>
      <c r="AG394" s="36" t="str">
        <f t="shared" si="210"/>
        <v/>
      </c>
      <c r="AH394" s="36" t="str">
        <f t="shared" si="211"/>
        <v/>
      </c>
      <c r="AI394" s="55"/>
      <c r="AJ394" s="37"/>
      <c r="AK394" s="148"/>
      <c r="AL394" s="34"/>
      <c r="AM394" s="32" t="str">
        <f t="shared" si="212"/>
        <v/>
      </c>
      <c r="AN394" s="34"/>
      <c r="AO394" s="32" t="str">
        <f t="shared" si="213"/>
        <v/>
      </c>
      <c r="AP394" s="34"/>
      <c r="AQ394" s="32" t="str">
        <f t="shared" si="214"/>
        <v/>
      </c>
      <c r="AR394" s="34"/>
      <c r="AS394" s="36" t="str">
        <f t="shared" si="215"/>
        <v/>
      </c>
      <c r="AT394" s="36" t="str">
        <f t="shared" si="216"/>
        <v/>
      </c>
      <c r="AU394" s="36" t="str">
        <f t="shared" si="217"/>
        <v/>
      </c>
      <c r="AV394" s="55"/>
      <c r="AW394" s="34"/>
      <c r="AX394" s="148"/>
      <c r="AY394" s="34"/>
      <c r="AZ394" s="32" t="str">
        <f t="shared" si="218"/>
        <v/>
      </c>
      <c r="BA394" s="34"/>
      <c r="BB394" s="32" t="str">
        <f t="shared" si="219"/>
        <v/>
      </c>
      <c r="BC394" s="34"/>
      <c r="BD394" s="32" t="str">
        <f t="shared" si="220"/>
        <v/>
      </c>
      <c r="BE394" s="34"/>
      <c r="BF394" s="36" t="str">
        <f t="shared" si="221"/>
        <v/>
      </c>
      <c r="BG394" s="36" t="str">
        <f t="shared" si="222"/>
        <v/>
      </c>
      <c r="BH394" s="36" t="str">
        <f t="shared" si="223"/>
        <v/>
      </c>
      <c r="BI394" s="55"/>
      <c r="BJ394" s="34"/>
      <c r="BK394" s="148"/>
      <c r="BL394" s="34"/>
      <c r="BM394" s="32" t="str">
        <f t="shared" si="224"/>
        <v/>
      </c>
      <c r="BN394" s="34"/>
      <c r="BO394" s="32" t="str">
        <f t="shared" si="225"/>
        <v/>
      </c>
      <c r="BP394" s="34"/>
      <c r="BQ394" s="32" t="str">
        <f t="shared" si="226"/>
        <v/>
      </c>
      <c r="BR394" s="34"/>
      <c r="BS394" s="36" t="str">
        <f t="shared" si="227"/>
        <v/>
      </c>
      <c r="BT394" s="36" t="str">
        <f t="shared" si="228"/>
        <v/>
      </c>
      <c r="BU394" s="36" t="str">
        <f t="shared" si="229"/>
        <v/>
      </c>
      <c r="BV394" s="55"/>
      <c r="BW394" s="36" t="str">
        <f t="shared" si="230"/>
        <v/>
      </c>
      <c r="BX394" s="36" t="str">
        <f t="shared" si="231"/>
        <v/>
      </c>
      <c r="BY394" s="31"/>
      <c r="BZ394" s="38"/>
      <c r="CB394" s="120" t="e">
        <f t="shared" ca="1" si="200"/>
        <v>#VALUE!</v>
      </c>
      <c r="CC394" s="120" t="e">
        <f t="shared" ca="1" si="201"/>
        <v>#VALUE!</v>
      </c>
    </row>
    <row r="395" spans="1:81" s="10" customFormat="1" ht="25.15" customHeight="1" x14ac:dyDescent="0.2">
      <c r="A395" s="52" t="str">
        <f t="shared" si="232"/>
        <v/>
      </c>
      <c r="B395" s="157" t="e">
        <f t="shared" ca="1" si="202"/>
        <v>#VALUE!</v>
      </c>
      <c r="C395" s="157" t="e">
        <f t="shared" ca="1" si="203"/>
        <v>#VALUE!</v>
      </c>
      <c r="D395" s="29"/>
      <c r="E395" s="155" t="str">
        <f ca="1">IFERROR(INDIRECT(ADDRESS(MATCH(D395,CatModules!C:C,0),2,1,1,"CatModules")),"")</f>
        <v/>
      </c>
      <c r="F395" s="96"/>
      <c r="G395" s="156" t="str">
        <f ca="1">IFERROR(INDIRECT(ADDRESS(MATCH(CONCATENATE(E395,"-",F395),CatInt!K:K,0),3,1,1,"CatInt")),"")</f>
        <v/>
      </c>
      <c r="H395" s="45" t="str">
        <f>IF(F395="","",VLOOKUP(F395,#REF!,2,FALSE))</f>
        <v/>
      </c>
      <c r="I395" s="29"/>
      <c r="J395" s="155" t="e">
        <f t="shared" si="204"/>
        <v>#VALUE!</v>
      </c>
      <c r="K395" s="155" t="e">
        <f t="shared" si="205"/>
        <v>#VALUE!</v>
      </c>
      <c r="L395" s="153"/>
      <c r="M395" s="126"/>
      <c r="N395" s="151" t="e">
        <f ca="1">VLOOKUP(M395,CatProd!B:G,6,FALSE)</f>
        <v>#N/A</v>
      </c>
      <c r="O395" s="127"/>
      <c r="P395" s="175" t="e">
        <f ca="1">VLOOKUP(CONCATENATE(N395,"-",O395),CatProdSpec!H:I,2,FALSE)</f>
        <v>#N/A</v>
      </c>
      <c r="Q395" s="30"/>
      <c r="R395" s="149" t="str">
        <f>IFERROR(VLOOKUP(Q395,Setup!D$16:E$25,2,FALSE),"")</f>
        <v/>
      </c>
      <c r="S395" s="51" t="str">
        <f ca="1">IFERROR(IF(OR(I395="",VLOOKUP(I395,CatCostInp!$E$2:$K$88,7,FALSE)=0),"",VLOOKUP(I395,CatCostInp!$E$2:$K$88,7,FALSE)),"")</f>
        <v/>
      </c>
      <c r="T395" s="4" t="e">
        <f>VLOOKUP(U395,#REF!,2,FALSE)</f>
        <v>#REF!</v>
      </c>
      <c r="U395" s="30"/>
      <c r="V395" s="1" t="str">
        <f ca="1">IF(U395=Setup!$C$10,"Grant",IF(Pharmaceuticals!U395=Setup!$C$11,"Local",IF(Pharmaceuticals!U395=Setup!$C$12,"Other","")))</f>
        <v/>
      </c>
      <c r="W395" s="34"/>
      <c r="X395" s="148"/>
      <c r="Y395" s="34"/>
      <c r="Z395" s="36" t="str">
        <f t="shared" si="206"/>
        <v/>
      </c>
      <c r="AA395" s="34"/>
      <c r="AB395" s="32" t="str">
        <f t="shared" si="207"/>
        <v/>
      </c>
      <c r="AC395" s="34"/>
      <c r="AD395" s="32" t="str">
        <f t="shared" si="208"/>
        <v/>
      </c>
      <c r="AE395" s="34"/>
      <c r="AF395" s="36" t="str">
        <f t="shared" si="209"/>
        <v/>
      </c>
      <c r="AG395" s="36" t="str">
        <f t="shared" si="210"/>
        <v/>
      </c>
      <c r="AH395" s="36" t="str">
        <f t="shared" si="211"/>
        <v/>
      </c>
      <c r="AI395" s="55"/>
      <c r="AJ395" s="37"/>
      <c r="AK395" s="148"/>
      <c r="AL395" s="34"/>
      <c r="AM395" s="32" t="str">
        <f t="shared" si="212"/>
        <v/>
      </c>
      <c r="AN395" s="34"/>
      <c r="AO395" s="32" t="str">
        <f t="shared" si="213"/>
        <v/>
      </c>
      <c r="AP395" s="34"/>
      <c r="AQ395" s="32" t="str">
        <f t="shared" si="214"/>
        <v/>
      </c>
      <c r="AR395" s="34"/>
      <c r="AS395" s="36" t="str">
        <f t="shared" si="215"/>
        <v/>
      </c>
      <c r="AT395" s="36" t="str">
        <f t="shared" si="216"/>
        <v/>
      </c>
      <c r="AU395" s="36" t="str">
        <f t="shared" si="217"/>
        <v/>
      </c>
      <c r="AV395" s="55"/>
      <c r="AW395" s="34"/>
      <c r="AX395" s="148"/>
      <c r="AY395" s="34"/>
      <c r="AZ395" s="32" t="str">
        <f t="shared" si="218"/>
        <v/>
      </c>
      <c r="BA395" s="34"/>
      <c r="BB395" s="32" t="str">
        <f t="shared" si="219"/>
        <v/>
      </c>
      <c r="BC395" s="34"/>
      <c r="BD395" s="32" t="str">
        <f t="shared" si="220"/>
        <v/>
      </c>
      <c r="BE395" s="34"/>
      <c r="BF395" s="36" t="str">
        <f t="shared" si="221"/>
        <v/>
      </c>
      <c r="BG395" s="36" t="str">
        <f t="shared" si="222"/>
        <v/>
      </c>
      <c r="BH395" s="36" t="str">
        <f t="shared" si="223"/>
        <v/>
      </c>
      <c r="BI395" s="55"/>
      <c r="BJ395" s="34"/>
      <c r="BK395" s="148"/>
      <c r="BL395" s="34"/>
      <c r="BM395" s="32" t="str">
        <f t="shared" si="224"/>
        <v/>
      </c>
      <c r="BN395" s="34"/>
      <c r="BO395" s="32" t="str">
        <f t="shared" si="225"/>
        <v/>
      </c>
      <c r="BP395" s="34"/>
      <c r="BQ395" s="32" t="str">
        <f t="shared" si="226"/>
        <v/>
      </c>
      <c r="BR395" s="34"/>
      <c r="BS395" s="36" t="str">
        <f t="shared" si="227"/>
        <v/>
      </c>
      <c r="BT395" s="36" t="str">
        <f t="shared" si="228"/>
        <v/>
      </c>
      <c r="BU395" s="36" t="str">
        <f t="shared" si="229"/>
        <v/>
      </c>
      <c r="BV395" s="55"/>
      <c r="BW395" s="36" t="str">
        <f t="shared" si="230"/>
        <v/>
      </c>
      <c r="BX395" s="36" t="str">
        <f t="shared" si="231"/>
        <v/>
      </c>
      <c r="BY395" s="31"/>
      <c r="BZ395" s="38"/>
      <c r="CB395" s="120" t="e">
        <f t="shared" ca="1" si="200"/>
        <v>#VALUE!</v>
      </c>
      <c r="CC395" s="120" t="e">
        <f t="shared" ca="1" si="201"/>
        <v>#VALUE!</v>
      </c>
    </row>
    <row r="396" spans="1:81" s="10" customFormat="1" ht="25.15" customHeight="1" x14ac:dyDescent="0.2">
      <c r="A396" s="52" t="str">
        <f t="shared" si="232"/>
        <v/>
      </c>
      <c r="B396" s="157" t="e">
        <f t="shared" ca="1" si="202"/>
        <v>#VALUE!</v>
      </c>
      <c r="C396" s="157" t="e">
        <f t="shared" ca="1" si="203"/>
        <v>#VALUE!</v>
      </c>
      <c r="D396" s="29"/>
      <c r="E396" s="155" t="str">
        <f ca="1">IFERROR(INDIRECT(ADDRESS(MATCH(D396,CatModules!C:C,0),2,1,1,"CatModules")),"")</f>
        <v/>
      </c>
      <c r="F396" s="96"/>
      <c r="G396" s="156" t="str">
        <f ca="1">IFERROR(INDIRECT(ADDRESS(MATCH(CONCATENATE(E396,"-",F396),CatInt!K:K,0),3,1,1,"CatInt")),"")</f>
        <v/>
      </c>
      <c r="H396" s="45" t="str">
        <f>IF(F396="","",VLOOKUP(F396,#REF!,2,FALSE))</f>
        <v/>
      </c>
      <c r="I396" s="29"/>
      <c r="J396" s="155" t="e">
        <f t="shared" si="204"/>
        <v>#VALUE!</v>
      </c>
      <c r="K396" s="155" t="e">
        <f t="shared" si="205"/>
        <v>#VALUE!</v>
      </c>
      <c r="L396" s="153"/>
      <c r="M396" s="126"/>
      <c r="N396" s="151" t="e">
        <f ca="1">VLOOKUP(M396,CatProd!B:G,6,FALSE)</f>
        <v>#N/A</v>
      </c>
      <c r="O396" s="127"/>
      <c r="P396" s="175" t="e">
        <f ca="1">VLOOKUP(CONCATENATE(N396,"-",O396),CatProdSpec!H:I,2,FALSE)</f>
        <v>#N/A</v>
      </c>
      <c r="Q396" s="30"/>
      <c r="R396" s="149" t="str">
        <f>IFERROR(VLOOKUP(Q396,Setup!D$16:E$25,2,FALSE),"")</f>
        <v/>
      </c>
      <c r="S396" s="51" t="str">
        <f ca="1">IFERROR(IF(OR(I396="",VLOOKUP(I396,CatCostInp!$E$2:$K$88,7,FALSE)=0),"",VLOOKUP(I396,CatCostInp!$E$2:$K$88,7,FALSE)),"")</f>
        <v/>
      </c>
      <c r="T396" s="4" t="e">
        <f>VLOOKUP(U396,#REF!,2,FALSE)</f>
        <v>#REF!</v>
      </c>
      <c r="U396" s="30"/>
      <c r="V396" s="1" t="str">
        <f ca="1">IF(U396=Setup!$C$10,"Grant",IF(Pharmaceuticals!U396=Setup!$C$11,"Local",IF(Pharmaceuticals!U396=Setup!$C$12,"Other","")))</f>
        <v/>
      </c>
      <c r="W396" s="34"/>
      <c r="X396" s="148"/>
      <c r="Y396" s="34"/>
      <c r="Z396" s="36" t="str">
        <f t="shared" si="206"/>
        <v/>
      </c>
      <c r="AA396" s="34"/>
      <c r="AB396" s="32" t="str">
        <f t="shared" si="207"/>
        <v/>
      </c>
      <c r="AC396" s="34"/>
      <c r="AD396" s="32" t="str">
        <f t="shared" si="208"/>
        <v/>
      </c>
      <c r="AE396" s="34"/>
      <c r="AF396" s="36" t="str">
        <f t="shared" si="209"/>
        <v/>
      </c>
      <c r="AG396" s="36" t="str">
        <f t="shared" si="210"/>
        <v/>
      </c>
      <c r="AH396" s="36" t="str">
        <f t="shared" si="211"/>
        <v/>
      </c>
      <c r="AI396" s="55"/>
      <c r="AJ396" s="37"/>
      <c r="AK396" s="148"/>
      <c r="AL396" s="34"/>
      <c r="AM396" s="32" t="str">
        <f t="shared" si="212"/>
        <v/>
      </c>
      <c r="AN396" s="34"/>
      <c r="AO396" s="32" t="str">
        <f t="shared" si="213"/>
        <v/>
      </c>
      <c r="AP396" s="34"/>
      <c r="AQ396" s="32" t="str">
        <f t="shared" si="214"/>
        <v/>
      </c>
      <c r="AR396" s="34"/>
      <c r="AS396" s="36" t="str">
        <f t="shared" si="215"/>
        <v/>
      </c>
      <c r="AT396" s="36" t="str">
        <f t="shared" si="216"/>
        <v/>
      </c>
      <c r="AU396" s="36" t="str">
        <f t="shared" si="217"/>
        <v/>
      </c>
      <c r="AV396" s="55"/>
      <c r="AW396" s="34"/>
      <c r="AX396" s="148"/>
      <c r="AY396" s="34"/>
      <c r="AZ396" s="32" t="str">
        <f t="shared" si="218"/>
        <v/>
      </c>
      <c r="BA396" s="34"/>
      <c r="BB396" s="32" t="str">
        <f t="shared" si="219"/>
        <v/>
      </c>
      <c r="BC396" s="34"/>
      <c r="BD396" s="32" t="str">
        <f t="shared" si="220"/>
        <v/>
      </c>
      <c r="BE396" s="34"/>
      <c r="BF396" s="36" t="str">
        <f t="shared" si="221"/>
        <v/>
      </c>
      <c r="BG396" s="36" t="str">
        <f t="shared" si="222"/>
        <v/>
      </c>
      <c r="BH396" s="36" t="str">
        <f t="shared" si="223"/>
        <v/>
      </c>
      <c r="BI396" s="55"/>
      <c r="BJ396" s="34"/>
      <c r="BK396" s="148"/>
      <c r="BL396" s="34"/>
      <c r="BM396" s="32" t="str">
        <f t="shared" si="224"/>
        <v/>
      </c>
      <c r="BN396" s="34"/>
      <c r="BO396" s="32" t="str">
        <f t="shared" si="225"/>
        <v/>
      </c>
      <c r="BP396" s="34"/>
      <c r="BQ396" s="32" t="str">
        <f t="shared" si="226"/>
        <v/>
      </c>
      <c r="BR396" s="34"/>
      <c r="BS396" s="36" t="str">
        <f t="shared" si="227"/>
        <v/>
      </c>
      <c r="BT396" s="36" t="str">
        <f t="shared" si="228"/>
        <v/>
      </c>
      <c r="BU396" s="36" t="str">
        <f t="shared" si="229"/>
        <v/>
      </c>
      <c r="BV396" s="55"/>
      <c r="BW396" s="36" t="str">
        <f t="shared" si="230"/>
        <v/>
      </c>
      <c r="BX396" s="36" t="str">
        <f t="shared" si="231"/>
        <v/>
      </c>
      <c r="BY396" s="31"/>
      <c r="BZ396" s="38"/>
      <c r="CB396" s="120" t="e">
        <f t="shared" ca="1" si="200"/>
        <v>#VALUE!</v>
      </c>
      <c r="CC396" s="120" t="e">
        <f t="shared" ca="1" si="201"/>
        <v>#VALUE!</v>
      </c>
    </row>
    <row r="397" spans="1:81" s="10" customFormat="1" ht="25.15" customHeight="1" x14ac:dyDescent="0.2">
      <c r="A397" s="52" t="str">
        <f t="shared" si="232"/>
        <v/>
      </c>
      <c r="B397" s="157" t="e">
        <f t="shared" ca="1" si="202"/>
        <v>#VALUE!</v>
      </c>
      <c r="C397" s="157" t="e">
        <f t="shared" ca="1" si="203"/>
        <v>#VALUE!</v>
      </c>
      <c r="D397" s="29"/>
      <c r="E397" s="155" t="str">
        <f ca="1">IFERROR(INDIRECT(ADDRESS(MATCH(D397,CatModules!C:C,0),2,1,1,"CatModules")),"")</f>
        <v/>
      </c>
      <c r="F397" s="96"/>
      <c r="G397" s="156" t="str">
        <f ca="1">IFERROR(INDIRECT(ADDRESS(MATCH(CONCATENATE(E397,"-",F397),CatInt!K:K,0),3,1,1,"CatInt")),"")</f>
        <v/>
      </c>
      <c r="H397" s="45" t="str">
        <f>IF(F397="","",VLOOKUP(F397,#REF!,2,FALSE))</f>
        <v/>
      </c>
      <c r="I397" s="29"/>
      <c r="J397" s="155" t="e">
        <f t="shared" si="204"/>
        <v>#VALUE!</v>
      </c>
      <c r="K397" s="155" t="e">
        <f t="shared" si="205"/>
        <v>#VALUE!</v>
      </c>
      <c r="L397" s="153"/>
      <c r="M397" s="126"/>
      <c r="N397" s="151" t="e">
        <f ca="1">VLOOKUP(M397,CatProd!B:G,6,FALSE)</f>
        <v>#N/A</v>
      </c>
      <c r="O397" s="127"/>
      <c r="P397" s="175" t="e">
        <f ca="1">VLOOKUP(CONCATENATE(N397,"-",O397),CatProdSpec!H:I,2,FALSE)</f>
        <v>#N/A</v>
      </c>
      <c r="Q397" s="30"/>
      <c r="R397" s="149" t="str">
        <f>IFERROR(VLOOKUP(Q397,Setup!D$16:E$25,2,FALSE),"")</f>
        <v/>
      </c>
      <c r="S397" s="51" t="str">
        <f ca="1">IFERROR(IF(OR(I397="",VLOOKUP(I397,CatCostInp!$E$2:$K$88,7,FALSE)=0),"",VLOOKUP(I397,CatCostInp!$E$2:$K$88,7,FALSE)),"")</f>
        <v/>
      </c>
      <c r="T397" s="4" t="e">
        <f>VLOOKUP(U397,#REF!,2,FALSE)</f>
        <v>#REF!</v>
      </c>
      <c r="U397" s="30"/>
      <c r="V397" s="1" t="str">
        <f ca="1">IF(U397=Setup!$C$10,"Grant",IF(Pharmaceuticals!U397=Setup!$C$11,"Local",IF(Pharmaceuticals!U397=Setup!$C$12,"Other","")))</f>
        <v/>
      </c>
      <c r="W397" s="34"/>
      <c r="X397" s="148"/>
      <c r="Y397" s="34"/>
      <c r="Z397" s="36" t="str">
        <f t="shared" si="206"/>
        <v/>
      </c>
      <c r="AA397" s="34"/>
      <c r="AB397" s="32" t="str">
        <f t="shared" si="207"/>
        <v/>
      </c>
      <c r="AC397" s="34"/>
      <c r="AD397" s="32" t="str">
        <f t="shared" si="208"/>
        <v/>
      </c>
      <c r="AE397" s="34"/>
      <c r="AF397" s="36" t="str">
        <f t="shared" si="209"/>
        <v/>
      </c>
      <c r="AG397" s="36" t="str">
        <f t="shared" si="210"/>
        <v/>
      </c>
      <c r="AH397" s="36" t="str">
        <f t="shared" si="211"/>
        <v/>
      </c>
      <c r="AI397" s="55"/>
      <c r="AJ397" s="37"/>
      <c r="AK397" s="148"/>
      <c r="AL397" s="34"/>
      <c r="AM397" s="32" t="str">
        <f t="shared" si="212"/>
        <v/>
      </c>
      <c r="AN397" s="34"/>
      <c r="AO397" s="32" t="str">
        <f t="shared" si="213"/>
        <v/>
      </c>
      <c r="AP397" s="34"/>
      <c r="AQ397" s="32" t="str">
        <f t="shared" si="214"/>
        <v/>
      </c>
      <c r="AR397" s="34"/>
      <c r="AS397" s="36" t="str">
        <f t="shared" si="215"/>
        <v/>
      </c>
      <c r="AT397" s="36" t="str">
        <f t="shared" si="216"/>
        <v/>
      </c>
      <c r="AU397" s="36" t="str">
        <f t="shared" si="217"/>
        <v/>
      </c>
      <c r="AV397" s="55"/>
      <c r="AW397" s="34"/>
      <c r="AX397" s="148"/>
      <c r="AY397" s="34"/>
      <c r="AZ397" s="32" t="str">
        <f t="shared" si="218"/>
        <v/>
      </c>
      <c r="BA397" s="34"/>
      <c r="BB397" s="32" t="str">
        <f t="shared" si="219"/>
        <v/>
      </c>
      <c r="BC397" s="34"/>
      <c r="BD397" s="32" t="str">
        <f t="shared" si="220"/>
        <v/>
      </c>
      <c r="BE397" s="34"/>
      <c r="BF397" s="36" t="str">
        <f t="shared" si="221"/>
        <v/>
      </c>
      <c r="BG397" s="36" t="str">
        <f t="shared" si="222"/>
        <v/>
      </c>
      <c r="BH397" s="36" t="str">
        <f t="shared" si="223"/>
        <v/>
      </c>
      <c r="BI397" s="55"/>
      <c r="BJ397" s="34"/>
      <c r="BK397" s="148"/>
      <c r="BL397" s="34"/>
      <c r="BM397" s="32" t="str">
        <f t="shared" si="224"/>
        <v/>
      </c>
      <c r="BN397" s="34"/>
      <c r="BO397" s="32" t="str">
        <f t="shared" si="225"/>
        <v/>
      </c>
      <c r="BP397" s="34"/>
      <c r="BQ397" s="32" t="str">
        <f t="shared" si="226"/>
        <v/>
      </c>
      <c r="BR397" s="34"/>
      <c r="BS397" s="36" t="str">
        <f t="shared" si="227"/>
        <v/>
      </c>
      <c r="BT397" s="36" t="str">
        <f t="shared" si="228"/>
        <v/>
      </c>
      <c r="BU397" s="36" t="str">
        <f t="shared" si="229"/>
        <v/>
      </c>
      <c r="BV397" s="55"/>
      <c r="BW397" s="36" t="str">
        <f t="shared" si="230"/>
        <v/>
      </c>
      <c r="BX397" s="36" t="str">
        <f t="shared" si="231"/>
        <v/>
      </c>
      <c r="BY397" s="31"/>
      <c r="BZ397" s="38"/>
      <c r="CB397" s="120" t="e">
        <f t="shared" ca="1" si="200"/>
        <v>#VALUE!</v>
      </c>
      <c r="CC397" s="120" t="e">
        <f t="shared" ca="1" si="201"/>
        <v>#VALUE!</v>
      </c>
    </row>
    <row r="398" spans="1:81" s="10" customFormat="1" ht="25.15" customHeight="1" x14ac:dyDescent="0.2">
      <c r="A398" s="52" t="str">
        <f t="shared" si="232"/>
        <v/>
      </c>
      <c r="B398" s="157" t="e">
        <f t="shared" ca="1" si="202"/>
        <v>#VALUE!</v>
      </c>
      <c r="C398" s="157" t="e">
        <f t="shared" ca="1" si="203"/>
        <v>#VALUE!</v>
      </c>
      <c r="D398" s="29"/>
      <c r="E398" s="155" t="str">
        <f ca="1">IFERROR(INDIRECT(ADDRESS(MATCH(D398,CatModules!C:C,0),2,1,1,"CatModules")),"")</f>
        <v/>
      </c>
      <c r="F398" s="96"/>
      <c r="G398" s="156" t="str">
        <f ca="1">IFERROR(INDIRECT(ADDRESS(MATCH(CONCATENATE(E398,"-",F398),CatInt!K:K,0),3,1,1,"CatInt")),"")</f>
        <v/>
      </c>
      <c r="H398" s="45" t="str">
        <f>IF(F398="","",VLOOKUP(F398,#REF!,2,FALSE))</f>
        <v/>
      </c>
      <c r="I398" s="29"/>
      <c r="J398" s="155" t="e">
        <f t="shared" si="204"/>
        <v>#VALUE!</v>
      </c>
      <c r="K398" s="155" t="e">
        <f t="shared" si="205"/>
        <v>#VALUE!</v>
      </c>
      <c r="L398" s="153"/>
      <c r="M398" s="126"/>
      <c r="N398" s="151" t="e">
        <f ca="1">VLOOKUP(M398,CatProd!B:G,6,FALSE)</f>
        <v>#N/A</v>
      </c>
      <c r="O398" s="127"/>
      <c r="P398" s="175" t="e">
        <f ca="1">VLOOKUP(CONCATENATE(N398,"-",O398),CatProdSpec!H:I,2,FALSE)</f>
        <v>#N/A</v>
      </c>
      <c r="Q398" s="30"/>
      <c r="R398" s="149" t="str">
        <f>IFERROR(VLOOKUP(Q398,Setup!D$16:E$25,2,FALSE),"")</f>
        <v/>
      </c>
      <c r="S398" s="51" t="str">
        <f ca="1">IFERROR(IF(OR(I398="",VLOOKUP(I398,CatCostInp!$E$2:$K$88,7,FALSE)=0),"",VLOOKUP(I398,CatCostInp!$E$2:$K$88,7,FALSE)),"")</f>
        <v/>
      </c>
      <c r="T398" s="4" t="e">
        <f>VLOOKUP(U398,#REF!,2,FALSE)</f>
        <v>#REF!</v>
      </c>
      <c r="U398" s="30"/>
      <c r="V398" s="1" t="str">
        <f ca="1">IF(U398=Setup!$C$10,"Grant",IF(Pharmaceuticals!U398=Setup!$C$11,"Local",IF(Pharmaceuticals!U398=Setup!$C$12,"Other","")))</f>
        <v/>
      </c>
      <c r="W398" s="34"/>
      <c r="X398" s="148"/>
      <c r="Y398" s="34"/>
      <c r="Z398" s="36" t="str">
        <f t="shared" si="206"/>
        <v/>
      </c>
      <c r="AA398" s="34"/>
      <c r="AB398" s="32" t="str">
        <f t="shared" si="207"/>
        <v/>
      </c>
      <c r="AC398" s="34"/>
      <c r="AD398" s="32" t="str">
        <f t="shared" si="208"/>
        <v/>
      </c>
      <c r="AE398" s="34"/>
      <c r="AF398" s="36" t="str">
        <f t="shared" si="209"/>
        <v/>
      </c>
      <c r="AG398" s="36" t="str">
        <f t="shared" si="210"/>
        <v/>
      </c>
      <c r="AH398" s="36" t="str">
        <f t="shared" si="211"/>
        <v/>
      </c>
      <c r="AI398" s="55"/>
      <c r="AJ398" s="37"/>
      <c r="AK398" s="148"/>
      <c r="AL398" s="34"/>
      <c r="AM398" s="32" t="str">
        <f t="shared" si="212"/>
        <v/>
      </c>
      <c r="AN398" s="34"/>
      <c r="AO398" s="32" t="str">
        <f t="shared" si="213"/>
        <v/>
      </c>
      <c r="AP398" s="34"/>
      <c r="AQ398" s="32" t="str">
        <f t="shared" si="214"/>
        <v/>
      </c>
      <c r="AR398" s="34"/>
      <c r="AS398" s="36" t="str">
        <f t="shared" si="215"/>
        <v/>
      </c>
      <c r="AT398" s="36" t="str">
        <f t="shared" si="216"/>
        <v/>
      </c>
      <c r="AU398" s="36" t="str">
        <f t="shared" si="217"/>
        <v/>
      </c>
      <c r="AV398" s="55"/>
      <c r="AW398" s="34"/>
      <c r="AX398" s="148"/>
      <c r="AY398" s="34"/>
      <c r="AZ398" s="32" t="str">
        <f t="shared" si="218"/>
        <v/>
      </c>
      <c r="BA398" s="34"/>
      <c r="BB398" s="32" t="str">
        <f t="shared" si="219"/>
        <v/>
      </c>
      <c r="BC398" s="34"/>
      <c r="BD398" s="32" t="str">
        <f t="shared" si="220"/>
        <v/>
      </c>
      <c r="BE398" s="34"/>
      <c r="BF398" s="36" t="str">
        <f t="shared" si="221"/>
        <v/>
      </c>
      <c r="BG398" s="36" t="str">
        <f t="shared" si="222"/>
        <v/>
      </c>
      <c r="BH398" s="36" t="str">
        <f t="shared" si="223"/>
        <v/>
      </c>
      <c r="BI398" s="55"/>
      <c r="BJ398" s="34"/>
      <c r="BK398" s="148"/>
      <c r="BL398" s="34"/>
      <c r="BM398" s="32" t="str">
        <f t="shared" si="224"/>
        <v/>
      </c>
      <c r="BN398" s="34"/>
      <c r="BO398" s="32" t="str">
        <f t="shared" si="225"/>
        <v/>
      </c>
      <c r="BP398" s="34"/>
      <c r="BQ398" s="32" t="str">
        <f t="shared" si="226"/>
        <v/>
      </c>
      <c r="BR398" s="34"/>
      <c r="BS398" s="36" t="str">
        <f t="shared" si="227"/>
        <v/>
      </c>
      <c r="BT398" s="36" t="str">
        <f t="shared" si="228"/>
        <v/>
      </c>
      <c r="BU398" s="36" t="str">
        <f t="shared" si="229"/>
        <v/>
      </c>
      <c r="BV398" s="55"/>
      <c r="BW398" s="36" t="str">
        <f t="shared" si="230"/>
        <v/>
      </c>
      <c r="BX398" s="36" t="str">
        <f t="shared" si="231"/>
        <v/>
      </c>
      <c r="BY398" s="31"/>
      <c r="BZ398" s="38"/>
      <c r="CB398" s="120" t="e">
        <f t="shared" ca="1" si="200"/>
        <v>#VALUE!</v>
      </c>
      <c r="CC398" s="120" t="e">
        <f t="shared" ca="1" si="201"/>
        <v>#VALUE!</v>
      </c>
    </row>
    <row r="399" spans="1:81" s="10" customFormat="1" ht="25.15" customHeight="1" x14ac:dyDescent="0.2">
      <c r="A399" s="52" t="str">
        <f t="shared" si="232"/>
        <v/>
      </c>
      <c r="B399" s="157" t="e">
        <f t="shared" ca="1" si="202"/>
        <v>#VALUE!</v>
      </c>
      <c r="C399" s="157" t="e">
        <f t="shared" ca="1" si="203"/>
        <v>#VALUE!</v>
      </c>
      <c r="D399" s="29"/>
      <c r="E399" s="155" t="str">
        <f ca="1">IFERROR(INDIRECT(ADDRESS(MATCH(D399,CatModules!C:C,0),2,1,1,"CatModules")),"")</f>
        <v/>
      </c>
      <c r="F399" s="96"/>
      <c r="G399" s="156" t="str">
        <f ca="1">IFERROR(INDIRECT(ADDRESS(MATCH(CONCATENATE(E399,"-",F399),CatInt!K:K,0),3,1,1,"CatInt")),"")</f>
        <v/>
      </c>
      <c r="H399" s="45" t="str">
        <f>IF(F399="","",VLOOKUP(F399,#REF!,2,FALSE))</f>
        <v/>
      </c>
      <c r="I399" s="29"/>
      <c r="J399" s="155" t="e">
        <f t="shared" si="204"/>
        <v>#VALUE!</v>
      </c>
      <c r="K399" s="155" t="e">
        <f t="shared" si="205"/>
        <v>#VALUE!</v>
      </c>
      <c r="L399" s="153"/>
      <c r="M399" s="126"/>
      <c r="N399" s="151" t="e">
        <f ca="1">VLOOKUP(M399,CatProd!B:G,6,FALSE)</f>
        <v>#N/A</v>
      </c>
      <c r="O399" s="127"/>
      <c r="P399" s="175" t="e">
        <f ca="1">VLOOKUP(CONCATENATE(N399,"-",O399),CatProdSpec!H:I,2,FALSE)</f>
        <v>#N/A</v>
      </c>
      <c r="Q399" s="30"/>
      <c r="R399" s="149" t="str">
        <f>IFERROR(VLOOKUP(Q399,Setup!D$16:E$25,2,FALSE),"")</f>
        <v/>
      </c>
      <c r="S399" s="51" t="str">
        <f ca="1">IFERROR(IF(OR(I399="",VLOOKUP(I399,CatCostInp!$E$2:$K$88,7,FALSE)=0),"",VLOOKUP(I399,CatCostInp!$E$2:$K$88,7,FALSE)),"")</f>
        <v/>
      </c>
      <c r="T399" s="4" t="e">
        <f>VLOOKUP(U399,#REF!,2,FALSE)</f>
        <v>#REF!</v>
      </c>
      <c r="U399" s="30"/>
      <c r="V399" s="1" t="str">
        <f ca="1">IF(U399=Setup!$C$10,"Grant",IF(Pharmaceuticals!U399=Setup!$C$11,"Local",IF(Pharmaceuticals!U399=Setup!$C$12,"Other","")))</f>
        <v/>
      </c>
      <c r="W399" s="34"/>
      <c r="X399" s="148"/>
      <c r="Y399" s="34"/>
      <c r="Z399" s="36" t="str">
        <f t="shared" si="206"/>
        <v/>
      </c>
      <c r="AA399" s="34"/>
      <c r="AB399" s="32" t="str">
        <f t="shared" si="207"/>
        <v/>
      </c>
      <c r="AC399" s="34"/>
      <c r="AD399" s="32" t="str">
        <f t="shared" si="208"/>
        <v/>
      </c>
      <c r="AE399" s="34"/>
      <c r="AF399" s="36" t="str">
        <f t="shared" si="209"/>
        <v/>
      </c>
      <c r="AG399" s="36" t="str">
        <f t="shared" si="210"/>
        <v/>
      </c>
      <c r="AH399" s="36" t="str">
        <f t="shared" si="211"/>
        <v/>
      </c>
      <c r="AI399" s="55"/>
      <c r="AJ399" s="37"/>
      <c r="AK399" s="148"/>
      <c r="AL399" s="34"/>
      <c r="AM399" s="32" t="str">
        <f t="shared" si="212"/>
        <v/>
      </c>
      <c r="AN399" s="34"/>
      <c r="AO399" s="32" t="str">
        <f t="shared" si="213"/>
        <v/>
      </c>
      <c r="AP399" s="34"/>
      <c r="AQ399" s="32" t="str">
        <f t="shared" si="214"/>
        <v/>
      </c>
      <c r="AR399" s="34"/>
      <c r="AS399" s="36" t="str">
        <f t="shared" si="215"/>
        <v/>
      </c>
      <c r="AT399" s="36" t="str">
        <f t="shared" si="216"/>
        <v/>
      </c>
      <c r="AU399" s="36" t="str">
        <f t="shared" si="217"/>
        <v/>
      </c>
      <c r="AV399" s="55"/>
      <c r="AW399" s="34"/>
      <c r="AX399" s="148"/>
      <c r="AY399" s="34"/>
      <c r="AZ399" s="32" t="str">
        <f t="shared" si="218"/>
        <v/>
      </c>
      <c r="BA399" s="34"/>
      <c r="BB399" s="32" t="str">
        <f t="shared" si="219"/>
        <v/>
      </c>
      <c r="BC399" s="34"/>
      <c r="BD399" s="32" t="str">
        <f t="shared" si="220"/>
        <v/>
      </c>
      <c r="BE399" s="34"/>
      <c r="BF399" s="36" t="str">
        <f t="shared" si="221"/>
        <v/>
      </c>
      <c r="BG399" s="36" t="str">
        <f t="shared" si="222"/>
        <v/>
      </c>
      <c r="BH399" s="36" t="str">
        <f t="shared" si="223"/>
        <v/>
      </c>
      <c r="BI399" s="55"/>
      <c r="BJ399" s="34"/>
      <c r="BK399" s="148"/>
      <c r="BL399" s="34"/>
      <c r="BM399" s="32" t="str">
        <f t="shared" si="224"/>
        <v/>
      </c>
      <c r="BN399" s="34"/>
      <c r="BO399" s="32" t="str">
        <f t="shared" si="225"/>
        <v/>
      </c>
      <c r="BP399" s="34"/>
      <c r="BQ399" s="32" t="str">
        <f t="shared" si="226"/>
        <v/>
      </c>
      <c r="BR399" s="34"/>
      <c r="BS399" s="36" t="str">
        <f t="shared" si="227"/>
        <v/>
      </c>
      <c r="BT399" s="36" t="str">
        <f t="shared" si="228"/>
        <v/>
      </c>
      <c r="BU399" s="36" t="str">
        <f t="shared" si="229"/>
        <v/>
      </c>
      <c r="BV399" s="55"/>
      <c r="BW399" s="36" t="str">
        <f t="shared" si="230"/>
        <v/>
      </c>
      <c r="BX399" s="36" t="str">
        <f t="shared" si="231"/>
        <v/>
      </c>
      <c r="BY399" s="31"/>
      <c r="BZ399" s="38"/>
      <c r="CB399" s="120" t="e">
        <f t="shared" ca="1" si="200"/>
        <v>#VALUE!</v>
      </c>
      <c r="CC399" s="120" t="e">
        <f t="shared" ca="1" si="201"/>
        <v>#VALUE!</v>
      </c>
    </row>
    <row r="400" spans="1:81" s="10" customFormat="1" ht="25.15" customHeight="1" x14ac:dyDescent="0.2">
      <c r="A400" s="52" t="str">
        <f t="shared" si="232"/>
        <v/>
      </c>
      <c r="B400" s="157" t="e">
        <f t="shared" ca="1" si="202"/>
        <v>#VALUE!</v>
      </c>
      <c r="C400" s="157" t="e">
        <f t="shared" ca="1" si="203"/>
        <v>#VALUE!</v>
      </c>
      <c r="D400" s="29"/>
      <c r="E400" s="155" t="str">
        <f ca="1">IFERROR(INDIRECT(ADDRESS(MATCH(D400,CatModules!C:C,0),2,1,1,"CatModules")),"")</f>
        <v/>
      </c>
      <c r="F400" s="96"/>
      <c r="G400" s="156" t="str">
        <f ca="1">IFERROR(INDIRECT(ADDRESS(MATCH(CONCATENATE(E400,"-",F400),CatInt!K:K,0),3,1,1,"CatInt")),"")</f>
        <v/>
      </c>
      <c r="H400" s="45" t="str">
        <f>IF(F400="","",VLOOKUP(F400,#REF!,2,FALSE))</f>
        <v/>
      </c>
      <c r="I400" s="29"/>
      <c r="J400" s="155" t="e">
        <f t="shared" si="204"/>
        <v>#VALUE!</v>
      </c>
      <c r="K400" s="155" t="e">
        <f t="shared" si="205"/>
        <v>#VALUE!</v>
      </c>
      <c r="L400" s="153"/>
      <c r="M400" s="126"/>
      <c r="N400" s="151" t="e">
        <f ca="1">VLOOKUP(M400,CatProd!B:G,6,FALSE)</f>
        <v>#N/A</v>
      </c>
      <c r="O400" s="127"/>
      <c r="P400" s="175" t="e">
        <f ca="1">VLOOKUP(CONCATENATE(N400,"-",O400),CatProdSpec!H:I,2,FALSE)</f>
        <v>#N/A</v>
      </c>
      <c r="Q400" s="30"/>
      <c r="R400" s="149" t="str">
        <f>IFERROR(VLOOKUP(Q400,Setup!D$16:E$25,2,FALSE),"")</f>
        <v/>
      </c>
      <c r="S400" s="51" t="str">
        <f ca="1">IFERROR(IF(OR(I400="",VLOOKUP(I400,CatCostInp!$E$2:$K$88,7,FALSE)=0),"",VLOOKUP(I400,CatCostInp!$E$2:$K$88,7,FALSE)),"")</f>
        <v/>
      </c>
      <c r="T400" s="4" t="e">
        <f>VLOOKUP(U400,#REF!,2,FALSE)</f>
        <v>#REF!</v>
      </c>
      <c r="U400" s="30"/>
      <c r="V400" s="1" t="str">
        <f ca="1">IF(U400=Setup!$C$10,"Grant",IF(Pharmaceuticals!U400=Setup!$C$11,"Local",IF(Pharmaceuticals!U400=Setup!$C$12,"Other","")))</f>
        <v/>
      </c>
      <c r="W400" s="34"/>
      <c r="X400" s="148"/>
      <c r="Y400" s="34"/>
      <c r="Z400" s="36" t="str">
        <f t="shared" si="206"/>
        <v/>
      </c>
      <c r="AA400" s="34"/>
      <c r="AB400" s="32" t="str">
        <f t="shared" si="207"/>
        <v/>
      </c>
      <c r="AC400" s="34"/>
      <c r="AD400" s="32" t="str">
        <f t="shared" si="208"/>
        <v/>
      </c>
      <c r="AE400" s="34"/>
      <c r="AF400" s="36" t="str">
        <f t="shared" si="209"/>
        <v/>
      </c>
      <c r="AG400" s="36" t="str">
        <f t="shared" si="210"/>
        <v/>
      </c>
      <c r="AH400" s="36" t="str">
        <f t="shared" si="211"/>
        <v/>
      </c>
      <c r="AI400" s="55"/>
      <c r="AJ400" s="37"/>
      <c r="AK400" s="148"/>
      <c r="AL400" s="34"/>
      <c r="AM400" s="32" t="str">
        <f t="shared" si="212"/>
        <v/>
      </c>
      <c r="AN400" s="34"/>
      <c r="AO400" s="32" t="str">
        <f t="shared" si="213"/>
        <v/>
      </c>
      <c r="AP400" s="34"/>
      <c r="AQ400" s="32" t="str">
        <f t="shared" si="214"/>
        <v/>
      </c>
      <c r="AR400" s="34"/>
      <c r="AS400" s="36" t="str">
        <f t="shared" si="215"/>
        <v/>
      </c>
      <c r="AT400" s="36" t="str">
        <f t="shared" si="216"/>
        <v/>
      </c>
      <c r="AU400" s="36" t="str">
        <f t="shared" si="217"/>
        <v/>
      </c>
      <c r="AV400" s="55"/>
      <c r="AW400" s="34"/>
      <c r="AX400" s="148"/>
      <c r="AY400" s="34"/>
      <c r="AZ400" s="32" t="str">
        <f t="shared" si="218"/>
        <v/>
      </c>
      <c r="BA400" s="34"/>
      <c r="BB400" s="32" t="str">
        <f t="shared" si="219"/>
        <v/>
      </c>
      <c r="BC400" s="34"/>
      <c r="BD400" s="32" t="str">
        <f t="shared" si="220"/>
        <v/>
      </c>
      <c r="BE400" s="34"/>
      <c r="BF400" s="36" t="str">
        <f t="shared" si="221"/>
        <v/>
      </c>
      <c r="BG400" s="36" t="str">
        <f t="shared" si="222"/>
        <v/>
      </c>
      <c r="BH400" s="36" t="str">
        <f t="shared" si="223"/>
        <v/>
      </c>
      <c r="BI400" s="55"/>
      <c r="BJ400" s="34"/>
      <c r="BK400" s="148"/>
      <c r="BL400" s="34"/>
      <c r="BM400" s="32" t="str">
        <f t="shared" si="224"/>
        <v/>
      </c>
      <c r="BN400" s="34"/>
      <c r="BO400" s="32" t="str">
        <f t="shared" si="225"/>
        <v/>
      </c>
      <c r="BP400" s="34"/>
      <c r="BQ400" s="32" t="str">
        <f t="shared" si="226"/>
        <v/>
      </c>
      <c r="BR400" s="34"/>
      <c r="BS400" s="36" t="str">
        <f t="shared" si="227"/>
        <v/>
      </c>
      <c r="BT400" s="36" t="str">
        <f t="shared" si="228"/>
        <v/>
      </c>
      <c r="BU400" s="36" t="str">
        <f t="shared" si="229"/>
        <v/>
      </c>
      <c r="BV400" s="55"/>
      <c r="BW400" s="36" t="str">
        <f t="shared" si="230"/>
        <v/>
      </c>
      <c r="BX400" s="36" t="str">
        <f t="shared" si="231"/>
        <v/>
      </c>
      <c r="BY400" s="31"/>
      <c r="BZ400" s="38"/>
      <c r="CB400" s="120" t="e">
        <f t="shared" ca="1" si="200"/>
        <v>#VALUE!</v>
      </c>
      <c r="CC400" s="120" t="e">
        <f t="shared" ca="1" si="201"/>
        <v>#VALUE!</v>
      </c>
    </row>
    <row r="401" spans="1:81" s="10" customFormat="1" ht="25.15" customHeight="1" x14ac:dyDescent="0.2">
      <c r="A401" s="52" t="str">
        <f t="shared" si="232"/>
        <v/>
      </c>
      <c r="B401" s="157" t="e">
        <f t="shared" ca="1" si="202"/>
        <v>#VALUE!</v>
      </c>
      <c r="C401" s="157" t="e">
        <f t="shared" ca="1" si="203"/>
        <v>#VALUE!</v>
      </c>
      <c r="D401" s="29"/>
      <c r="E401" s="155" t="str">
        <f ca="1">IFERROR(INDIRECT(ADDRESS(MATCH(D401,CatModules!C:C,0),2,1,1,"CatModules")),"")</f>
        <v/>
      </c>
      <c r="F401" s="96"/>
      <c r="G401" s="156" t="str">
        <f ca="1">IFERROR(INDIRECT(ADDRESS(MATCH(CONCATENATE(E401,"-",F401),CatInt!K:K,0),3,1,1,"CatInt")),"")</f>
        <v/>
      </c>
      <c r="H401" s="45" t="str">
        <f>IF(F401="","",VLOOKUP(F401,#REF!,2,FALSE))</f>
        <v/>
      </c>
      <c r="I401" s="29"/>
      <c r="J401" s="155" t="e">
        <f t="shared" si="204"/>
        <v>#VALUE!</v>
      </c>
      <c r="K401" s="155" t="e">
        <f t="shared" si="205"/>
        <v>#VALUE!</v>
      </c>
      <c r="L401" s="153"/>
      <c r="M401" s="126"/>
      <c r="N401" s="151" t="e">
        <f ca="1">VLOOKUP(M401,CatProd!B:G,6,FALSE)</f>
        <v>#N/A</v>
      </c>
      <c r="O401" s="127"/>
      <c r="P401" s="175" t="e">
        <f ca="1">VLOOKUP(CONCATENATE(N401,"-",O401),CatProdSpec!H:I,2,FALSE)</f>
        <v>#N/A</v>
      </c>
      <c r="Q401" s="30"/>
      <c r="R401" s="149" t="str">
        <f>IFERROR(VLOOKUP(Q401,Setup!D$16:E$25,2,FALSE),"")</f>
        <v/>
      </c>
      <c r="S401" s="51" t="str">
        <f ca="1">IFERROR(IF(OR(I401="",VLOOKUP(I401,CatCostInp!$E$2:$K$88,7,FALSE)=0),"",VLOOKUP(I401,CatCostInp!$E$2:$K$88,7,FALSE)),"")</f>
        <v/>
      </c>
      <c r="T401" s="4" t="e">
        <f>VLOOKUP(U401,#REF!,2,FALSE)</f>
        <v>#REF!</v>
      </c>
      <c r="U401" s="30"/>
      <c r="V401" s="1" t="str">
        <f ca="1">IF(U401=Setup!$C$10,"Grant",IF(Pharmaceuticals!U401=Setup!$C$11,"Local",IF(Pharmaceuticals!U401=Setup!$C$12,"Other","")))</f>
        <v/>
      </c>
      <c r="W401" s="34"/>
      <c r="X401" s="148"/>
      <c r="Y401" s="34"/>
      <c r="Z401" s="36" t="str">
        <f t="shared" si="206"/>
        <v/>
      </c>
      <c r="AA401" s="34"/>
      <c r="AB401" s="32" t="str">
        <f t="shared" si="207"/>
        <v/>
      </c>
      <c r="AC401" s="34"/>
      <c r="AD401" s="32" t="str">
        <f t="shared" si="208"/>
        <v/>
      </c>
      <c r="AE401" s="34"/>
      <c r="AF401" s="36" t="str">
        <f t="shared" si="209"/>
        <v/>
      </c>
      <c r="AG401" s="36" t="str">
        <f t="shared" si="210"/>
        <v/>
      </c>
      <c r="AH401" s="36" t="str">
        <f t="shared" si="211"/>
        <v/>
      </c>
      <c r="AI401" s="55"/>
      <c r="AJ401" s="37"/>
      <c r="AK401" s="148"/>
      <c r="AL401" s="34"/>
      <c r="AM401" s="32" t="str">
        <f t="shared" si="212"/>
        <v/>
      </c>
      <c r="AN401" s="34"/>
      <c r="AO401" s="32" t="str">
        <f t="shared" si="213"/>
        <v/>
      </c>
      <c r="AP401" s="34"/>
      <c r="AQ401" s="32" t="str">
        <f t="shared" si="214"/>
        <v/>
      </c>
      <c r="AR401" s="34"/>
      <c r="AS401" s="36" t="str">
        <f t="shared" si="215"/>
        <v/>
      </c>
      <c r="AT401" s="36" t="str">
        <f t="shared" si="216"/>
        <v/>
      </c>
      <c r="AU401" s="36" t="str">
        <f t="shared" si="217"/>
        <v/>
      </c>
      <c r="AV401" s="55"/>
      <c r="AW401" s="34"/>
      <c r="AX401" s="148"/>
      <c r="AY401" s="34"/>
      <c r="AZ401" s="32" t="str">
        <f t="shared" si="218"/>
        <v/>
      </c>
      <c r="BA401" s="34"/>
      <c r="BB401" s="32" t="str">
        <f t="shared" si="219"/>
        <v/>
      </c>
      <c r="BC401" s="34"/>
      <c r="BD401" s="32" t="str">
        <f t="shared" si="220"/>
        <v/>
      </c>
      <c r="BE401" s="34"/>
      <c r="BF401" s="36" t="str">
        <f t="shared" si="221"/>
        <v/>
      </c>
      <c r="BG401" s="36" t="str">
        <f t="shared" si="222"/>
        <v/>
      </c>
      <c r="BH401" s="36" t="str">
        <f t="shared" si="223"/>
        <v/>
      </c>
      <c r="BI401" s="55"/>
      <c r="BJ401" s="34"/>
      <c r="BK401" s="148"/>
      <c r="BL401" s="34"/>
      <c r="BM401" s="32" t="str">
        <f t="shared" si="224"/>
        <v/>
      </c>
      <c r="BN401" s="34"/>
      <c r="BO401" s="32" t="str">
        <f t="shared" si="225"/>
        <v/>
      </c>
      <c r="BP401" s="34"/>
      <c r="BQ401" s="32" t="str">
        <f t="shared" si="226"/>
        <v/>
      </c>
      <c r="BR401" s="34"/>
      <c r="BS401" s="36" t="str">
        <f t="shared" si="227"/>
        <v/>
      </c>
      <c r="BT401" s="36" t="str">
        <f t="shared" si="228"/>
        <v/>
      </c>
      <c r="BU401" s="36" t="str">
        <f t="shared" si="229"/>
        <v/>
      </c>
      <c r="BV401" s="55"/>
      <c r="BW401" s="36" t="str">
        <f t="shared" si="230"/>
        <v/>
      </c>
      <c r="BX401" s="36" t="str">
        <f t="shared" si="231"/>
        <v/>
      </c>
      <c r="BY401" s="31"/>
      <c r="BZ401" s="38"/>
      <c r="CB401" s="120" t="e">
        <f t="shared" ca="1" si="200"/>
        <v>#VALUE!</v>
      </c>
      <c r="CC401" s="120" t="e">
        <f t="shared" ca="1" si="201"/>
        <v>#VALUE!</v>
      </c>
    </row>
    <row r="402" spans="1:81" s="10" customFormat="1" ht="25.15" customHeight="1" x14ac:dyDescent="0.2">
      <c r="A402" s="52" t="str">
        <f t="shared" si="232"/>
        <v/>
      </c>
      <c r="B402" s="157" t="e">
        <f t="shared" ca="1" si="202"/>
        <v>#VALUE!</v>
      </c>
      <c r="C402" s="157" t="e">
        <f t="shared" ca="1" si="203"/>
        <v>#VALUE!</v>
      </c>
      <c r="D402" s="29"/>
      <c r="E402" s="155" t="str">
        <f ca="1">IFERROR(INDIRECT(ADDRESS(MATCH(D402,CatModules!C:C,0),2,1,1,"CatModules")),"")</f>
        <v/>
      </c>
      <c r="F402" s="96"/>
      <c r="G402" s="156" t="str">
        <f ca="1">IFERROR(INDIRECT(ADDRESS(MATCH(CONCATENATE(E402,"-",F402),CatInt!K:K,0),3,1,1,"CatInt")),"")</f>
        <v/>
      </c>
      <c r="H402" s="45" t="str">
        <f>IF(F402="","",VLOOKUP(F402,#REF!,2,FALSE))</f>
        <v/>
      </c>
      <c r="I402" s="29"/>
      <c r="J402" s="155" t="e">
        <f t="shared" si="204"/>
        <v>#VALUE!</v>
      </c>
      <c r="K402" s="155" t="e">
        <f t="shared" si="205"/>
        <v>#VALUE!</v>
      </c>
      <c r="L402" s="153"/>
      <c r="M402" s="126"/>
      <c r="N402" s="151" t="e">
        <f ca="1">VLOOKUP(M402,CatProd!B:G,6,FALSE)</f>
        <v>#N/A</v>
      </c>
      <c r="O402" s="127"/>
      <c r="P402" s="175" t="e">
        <f ca="1">VLOOKUP(CONCATENATE(N402,"-",O402),CatProdSpec!H:I,2,FALSE)</f>
        <v>#N/A</v>
      </c>
      <c r="Q402" s="30"/>
      <c r="R402" s="149" t="str">
        <f>IFERROR(VLOOKUP(Q402,Setup!D$16:E$25,2,FALSE),"")</f>
        <v/>
      </c>
      <c r="S402" s="51" t="str">
        <f ca="1">IFERROR(IF(OR(I402="",VLOOKUP(I402,CatCostInp!$E$2:$K$88,7,FALSE)=0),"",VLOOKUP(I402,CatCostInp!$E$2:$K$88,7,FALSE)),"")</f>
        <v/>
      </c>
      <c r="T402" s="4" t="e">
        <f>VLOOKUP(U402,#REF!,2,FALSE)</f>
        <v>#REF!</v>
      </c>
      <c r="U402" s="30"/>
      <c r="V402" s="1" t="str">
        <f ca="1">IF(U402=Setup!$C$10,"Grant",IF(Pharmaceuticals!U402=Setup!$C$11,"Local",IF(Pharmaceuticals!U402=Setup!$C$12,"Other","")))</f>
        <v/>
      </c>
      <c r="W402" s="34"/>
      <c r="X402" s="148"/>
      <c r="Y402" s="34"/>
      <c r="Z402" s="36" t="str">
        <f t="shared" si="206"/>
        <v/>
      </c>
      <c r="AA402" s="34"/>
      <c r="AB402" s="32" t="str">
        <f t="shared" si="207"/>
        <v/>
      </c>
      <c r="AC402" s="34"/>
      <c r="AD402" s="32" t="str">
        <f t="shared" si="208"/>
        <v/>
      </c>
      <c r="AE402" s="34"/>
      <c r="AF402" s="36" t="str">
        <f t="shared" si="209"/>
        <v/>
      </c>
      <c r="AG402" s="36" t="str">
        <f t="shared" si="210"/>
        <v/>
      </c>
      <c r="AH402" s="36" t="str">
        <f t="shared" si="211"/>
        <v/>
      </c>
      <c r="AI402" s="55"/>
      <c r="AJ402" s="37"/>
      <c r="AK402" s="148"/>
      <c r="AL402" s="34"/>
      <c r="AM402" s="32" t="str">
        <f t="shared" si="212"/>
        <v/>
      </c>
      <c r="AN402" s="34"/>
      <c r="AO402" s="32" t="str">
        <f t="shared" si="213"/>
        <v/>
      </c>
      <c r="AP402" s="34"/>
      <c r="AQ402" s="32" t="str">
        <f t="shared" si="214"/>
        <v/>
      </c>
      <c r="AR402" s="34"/>
      <c r="AS402" s="36" t="str">
        <f t="shared" si="215"/>
        <v/>
      </c>
      <c r="AT402" s="36" t="str">
        <f t="shared" si="216"/>
        <v/>
      </c>
      <c r="AU402" s="36" t="str">
        <f t="shared" si="217"/>
        <v/>
      </c>
      <c r="AV402" s="55"/>
      <c r="AW402" s="34"/>
      <c r="AX402" s="148"/>
      <c r="AY402" s="34"/>
      <c r="AZ402" s="32" t="str">
        <f t="shared" si="218"/>
        <v/>
      </c>
      <c r="BA402" s="34"/>
      <c r="BB402" s="32" t="str">
        <f t="shared" si="219"/>
        <v/>
      </c>
      <c r="BC402" s="34"/>
      <c r="BD402" s="32" t="str">
        <f t="shared" si="220"/>
        <v/>
      </c>
      <c r="BE402" s="34"/>
      <c r="BF402" s="36" t="str">
        <f t="shared" si="221"/>
        <v/>
      </c>
      <c r="BG402" s="36" t="str">
        <f t="shared" si="222"/>
        <v/>
      </c>
      <c r="BH402" s="36" t="str">
        <f t="shared" si="223"/>
        <v/>
      </c>
      <c r="BI402" s="55"/>
      <c r="BJ402" s="34"/>
      <c r="BK402" s="148"/>
      <c r="BL402" s="34"/>
      <c r="BM402" s="32" t="str">
        <f t="shared" si="224"/>
        <v/>
      </c>
      <c r="BN402" s="34"/>
      <c r="BO402" s="32" t="str">
        <f t="shared" si="225"/>
        <v/>
      </c>
      <c r="BP402" s="34"/>
      <c r="BQ402" s="32" t="str">
        <f t="shared" si="226"/>
        <v/>
      </c>
      <c r="BR402" s="34"/>
      <c r="BS402" s="36" t="str">
        <f t="shared" si="227"/>
        <v/>
      </c>
      <c r="BT402" s="36" t="str">
        <f t="shared" si="228"/>
        <v/>
      </c>
      <c r="BU402" s="36" t="str">
        <f t="shared" si="229"/>
        <v/>
      </c>
      <c r="BV402" s="55"/>
      <c r="BW402" s="36" t="str">
        <f t="shared" si="230"/>
        <v/>
      </c>
      <c r="BX402" s="36" t="str">
        <f t="shared" si="231"/>
        <v/>
      </c>
      <c r="BY402" s="31"/>
      <c r="BZ402" s="38"/>
      <c r="CB402" s="120" t="e">
        <f t="shared" ca="1" si="200"/>
        <v>#VALUE!</v>
      </c>
      <c r="CC402" s="120" t="e">
        <f t="shared" ca="1" si="201"/>
        <v>#VALUE!</v>
      </c>
    </row>
    <row r="403" spans="1:81" s="10" customFormat="1" ht="25.15" customHeight="1" x14ac:dyDescent="0.2">
      <c r="A403" s="52" t="str">
        <f t="shared" si="232"/>
        <v/>
      </c>
      <c r="B403" s="157" t="e">
        <f t="shared" ca="1" si="202"/>
        <v>#VALUE!</v>
      </c>
      <c r="C403" s="157" t="e">
        <f t="shared" ca="1" si="203"/>
        <v>#VALUE!</v>
      </c>
      <c r="D403" s="29"/>
      <c r="E403" s="155" t="str">
        <f ca="1">IFERROR(INDIRECT(ADDRESS(MATCH(D403,CatModules!C:C,0),2,1,1,"CatModules")),"")</f>
        <v/>
      </c>
      <c r="F403" s="96"/>
      <c r="G403" s="156" t="str">
        <f ca="1">IFERROR(INDIRECT(ADDRESS(MATCH(CONCATENATE(E403,"-",F403),CatInt!K:K,0),3,1,1,"CatInt")),"")</f>
        <v/>
      </c>
      <c r="H403" s="45" t="str">
        <f>IF(F403="","",VLOOKUP(F403,#REF!,2,FALSE))</f>
        <v/>
      </c>
      <c r="I403" s="29"/>
      <c r="J403" s="155" t="e">
        <f t="shared" si="204"/>
        <v>#VALUE!</v>
      </c>
      <c r="K403" s="155" t="e">
        <f t="shared" si="205"/>
        <v>#VALUE!</v>
      </c>
      <c r="L403" s="153"/>
      <c r="M403" s="126"/>
      <c r="N403" s="151" t="e">
        <f ca="1">VLOOKUP(M403,CatProd!B:G,6,FALSE)</f>
        <v>#N/A</v>
      </c>
      <c r="O403" s="127"/>
      <c r="P403" s="175" t="e">
        <f ca="1">VLOOKUP(CONCATENATE(N403,"-",O403),CatProdSpec!H:I,2,FALSE)</f>
        <v>#N/A</v>
      </c>
      <c r="Q403" s="30"/>
      <c r="R403" s="149" t="str">
        <f>IFERROR(VLOOKUP(Q403,Setup!D$16:E$25,2,FALSE),"")</f>
        <v/>
      </c>
      <c r="S403" s="51" t="str">
        <f ca="1">IFERROR(IF(OR(I403="",VLOOKUP(I403,CatCostInp!$E$2:$K$88,7,FALSE)=0),"",VLOOKUP(I403,CatCostInp!$E$2:$K$88,7,FALSE)),"")</f>
        <v/>
      </c>
      <c r="T403" s="4" t="e">
        <f>VLOOKUP(U403,#REF!,2,FALSE)</f>
        <v>#REF!</v>
      </c>
      <c r="U403" s="30"/>
      <c r="V403" s="1" t="str">
        <f ca="1">IF(U403=Setup!$C$10,"Grant",IF(Pharmaceuticals!U403=Setup!$C$11,"Local",IF(Pharmaceuticals!U403=Setup!$C$12,"Other","")))</f>
        <v/>
      </c>
      <c r="W403" s="34"/>
      <c r="X403" s="148"/>
      <c r="Y403" s="34"/>
      <c r="Z403" s="36" t="str">
        <f t="shared" si="206"/>
        <v/>
      </c>
      <c r="AA403" s="34"/>
      <c r="AB403" s="32" t="str">
        <f t="shared" si="207"/>
        <v/>
      </c>
      <c r="AC403" s="34"/>
      <c r="AD403" s="32" t="str">
        <f t="shared" si="208"/>
        <v/>
      </c>
      <c r="AE403" s="34"/>
      <c r="AF403" s="36" t="str">
        <f t="shared" si="209"/>
        <v/>
      </c>
      <c r="AG403" s="36" t="str">
        <f t="shared" si="210"/>
        <v/>
      </c>
      <c r="AH403" s="36" t="str">
        <f t="shared" si="211"/>
        <v/>
      </c>
      <c r="AI403" s="55"/>
      <c r="AJ403" s="37"/>
      <c r="AK403" s="148"/>
      <c r="AL403" s="34"/>
      <c r="AM403" s="32" t="str">
        <f t="shared" si="212"/>
        <v/>
      </c>
      <c r="AN403" s="34"/>
      <c r="AO403" s="32" t="str">
        <f t="shared" si="213"/>
        <v/>
      </c>
      <c r="AP403" s="34"/>
      <c r="AQ403" s="32" t="str">
        <f t="shared" si="214"/>
        <v/>
      </c>
      <c r="AR403" s="34"/>
      <c r="AS403" s="36" t="str">
        <f t="shared" si="215"/>
        <v/>
      </c>
      <c r="AT403" s="36" t="str">
        <f t="shared" si="216"/>
        <v/>
      </c>
      <c r="AU403" s="36" t="str">
        <f t="shared" si="217"/>
        <v/>
      </c>
      <c r="AV403" s="55"/>
      <c r="AW403" s="34"/>
      <c r="AX403" s="148"/>
      <c r="AY403" s="34"/>
      <c r="AZ403" s="32" t="str">
        <f t="shared" si="218"/>
        <v/>
      </c>
      <c r="BA403" s="34"/>
      <c r="BB403" s="32" t="str">
        <f t="shared" si="219"/>
        <v/>
      </c>
      <c r="BC403" s="34"/>
      <c r="BD403" s="32" t="str">
        <f t="shared" si="220"/>
        <v/>
      </c>
      <c r="BE403" s="34"/>
      <c r="BF403" s="36" t="str">
        <f t="shared" si="221"/>
        <v/>
      </c>
      <c r="BG403" s="36" t="str">
        <f t="shared" si="222"/>
        <v/>
      </c>
      <c r="BH403" s="36" t="str">
        <f t="shared" si="223"/>
        <v/>
      </c>
      <c r="BI403" s="55"/>
      <c r="BJ403" s="34"/>
      <c r="BK403" s="148"/>
      <c r="BL403" s="34"/>
      <c r="BM403" s="32" t="str">
        <f t="shared" si="224"/>
        <v/>
      </c>
      <c r="BN403" s="34"/>
      <c r="BO403" s="32" t="str">
        <f t="shared" si="225"/>
        <v/>
      </c>
      <c r="BP403" s="34"/>
      <c r="BQ403" s="32" t="str">
        <f t="shared" si="226"/>
        <v/>
      </c>
      <c r="BR403" s="34"/>
      <c r="BS403" s="36" t="str">
        <f t="shared" si="227"/>
        <v/>
      </c>
      <c r="BT403" s="36" t="str">
        <f t="shared" si="228"/>
        <v/>
      </c>
      <c r="BU403" s="36" t="str">
        <f t="shared" si="229"/>
        <v/>
      </c>
      <c r="BV403" s="55"/>
      <c r="BW403" s="36" t="str">
        <f t="shared" si="230"/>
        <v/>
      </c>
      <c r="BX403" s="36" t="str">
        <f t="shared" si="231"/>
        <v/>
      </c>
      <c r="BY403" s="31"/>
      <c r="BZ403" s="38"/>
      <c r="CB403" s="120" t="e">
        <f t="shared" ca="1" si="200"/>
        <v>#VALUE!</v>
      </c>
      <c r="CC403" s="120" t="e">
        <f t="shared" ca="1" si="201"/>
        <v>#VALUE!</v>
      </c>
    </row>
    <row r="404" spans="1:81" s="10" customFormat="1" ht="25.15" customHeight="1" x14ac:dyDescent="0.2">
      <c r="A404" s="52" t="str">
        <f t="shared" si="232"/>
        <v/>
      </c>
      <c r="B404" s="157" t="e">
        <f t="shared" ca="1" si="202"/>
        <v>#VALUE!</v>
      </c>
      <c r="C404" s="157" t="e">
        <f t="shared" ca="1" si="203"/>
        <v>#VALUE!</v>
      </c>
      <c r="D404" s="29"/>
      <c r="E404" s="155" t="str">
        <f ca="1">IFERROR(INDIRECT(ADDRESS(MATCH(D404,CatModules!C:C,0),2,1,1,"CatModules")),"")</f>
        <v/>
      </c>
      <c r="F404" s="96"/>
      <c r="G404" s="156" t="str">
        <f ca="1">IFERROR(INDIRECT(ADDRESS(MATCH(CONCATENATE(E404,"-",F404),CatInt!K:K,0),3,1,1,"CatInt")),"")</f>
        <v/>
      </c>
      <c r="H404" s="45" t="str">
        <f>IF(F404="","",VLOOKUP(F404,#REF!,2,FALSE))</f>
        <v/>
      </c>
      <c r="I404" s="29"/>
      <c r="J404" s="155" t="e">
        <f t="shared" si="204"/>
        <v>#VALUE!</v>
      </c>
      <c r="K404" s="155" t="e">
        <f t="shared" si="205"/>
        <v>#VALUE!</v>
      </c>
      <c r="L404" s="153"/>
      <c r="M404" s="126"/>
      <c r="N404" s="151" t="e">
        <f ca="1">VLOOKUP(M404,CatProd!B:G,6,FALSE)</f>
        <v>#N/A</v>
      </c>
      <c r="O404" s="127"/>
      <c r="P404" s="175" t="e">
        <f ca="1">VLOOKUP(CONCATENATE(N404,"-",O404),CatProdSpec!H:I,2,FALSE)</f>
        <v>#N/A</v>
      </c>
      <c r="Q404" s="30"/>
      <c r="R404" s="149" t="str">
        <f>IFERROR(VLOOKUP(Q404,Setup!D$16:E$25,2,FALSE),"")</f>
        <v/>
      </c>
      <c r="S404" s="51" t="str">
        <f ca="1">IFERROR(IF(OR(I404="",VLOOKUP(I404,CatCostInp!$E$2:$K$88,7,FALSE)=0),"",VLOOKUP(I404,CatCostInp!$E$2:$K$88,7,FALSE)),"")</f>
        <v/>
      </c>
      <c r="T404" s="4" t="e">
        <f>VLOOKUP(U404,#REF!,2,FALSE)</f>
        <v>#REF!</v>
      </c>
      <c r="U404" s="30"/>
      <c r="V404" s="1" t="str">
        <f ca="1">IF(U404=Setup!$C$10,"Grant",IF(Pharmaceuticals!U404=Setup!$C$11,"Local",IF(Pharmaceuticals!U404=Setup!$C$12,"Other","")))</f>
        <v/>
      </c>
      <c r="W404" s="34"/>
      <c r="X404" s="148"/>
      <c r="Y404" s="34"/>
      <c r="Z404" s="36" t="str">
        <f t="shared" si="206"/>
        <v/>
      </c>
      <c r="AA404" s="34"/>
      <c r="AB404" s="32" t="str">
        <f t="shared" si="207"/>
        <v/>
      </c>
      <c r="AC404" s="34"/>
      <c r="AD404" s="32" t="str">
        <f t="shared" si="208"/>
        <v/>
      </c>
      <c r="AE404" s="34"/>
      <c r="AF404" s="36" t="str">
        <f t="shared" si="209"/>
        <v/>
      </c>
      <c r="AG404" s="36" t="str">
        <f t="shared" si="210"/>
        <v/>
      </c>
      <c r="AH404" s="36" t="str">
        <f t="shared" si="211"/>
        <v/>
      </c>
      <c r="AI404" s="55"/>
      <c r="AJ404" s="37"/>
      <c r="AK404" s="148"/>
      <c r="AL404" s="34"/>
      <c r="AM404" s="32" t="str">
        <f t="shared" si="212"/>
        <v/>
      </c>
      <c r="AN404" s="34"/>
      <c r="AO404" s="32" t="str">
        <f t="shared" si="213"/>
        <v/>
      </c>
      <c r="AP404" s="34"/>
      <c r="AQ404" s="32" t="str">
        <f t="shared" si="214"/>
        <v/>
      </c>
      <c r="AR404" s="34"/>
      <c r="AS404" s="36" t="str">
        <f t="shared" si="215"/>
        <v/>
      </c>
      <c r="AT404" s="36" t="str">
        <f t="shared" si="216"/>
        <v/>
      </c>
      <c r="AU404" s="36" t="str">
        <f t="shared" si="217"/>
        <v/>
      </c>
      <c r="AV404" s="55"/>
      <c r="AW404" s="34"/>
      <c r="AX404" s="148"/>
      <c r="AY404" s="34"/>
      <c r="AZ404" s="32" t="str">
        <f t="shared" si="218"/>
        <v/>
      </c>
      <c r="BA404" s="34"/>
      <c r="BB404" s="32" t="str">
        <f t="shared" si="219"/>
        <v/>
      </c>
      <c r="BC404" s="34"/>
      <c r="BD404" s="32" t="str">
        <f t="shared" si="220"/>
        <v/>
      </c>
      <c r="BE404" s="34"/>
      <c r="BF404" s="36" t="str">
        <f t="shared" si="221"/>
        <v/>
      </c>
      <c r="BG404" s="36" t="str">
        <f t="shared" si="222"/>
        <v/>
      </c>
      <c r="BH404" s="36" t="str">
        <f t="shared" si="223"/>
        <v/>
      </c>
      <c r="BI404" s="55"/>
      <c r="BJ404" s="34"/>
      <c r="BK404" s="148"/>
      <c r="BL404" s="34"/>
      <c r="BM404" s="32" t="str">
        <f t="shared" si="224"/>
        <v/>
      </c>
      <c r="BN404" s="34"/>
      <c r="BO404" s="32" t="str">
        <f t="shared" si="225"/>
        <v/>
      </c>
      <c r="BP404" s="34"/>
      <c r="BQ404" s="32" t="str">
        <f t="shared" si="226"/>
        <v/>
      </c>
      <c r="BR404" s="34"/>
      <c r="BS404" s="36" t="str">
        <f t="shared" si="227"/>
        <v/>
      </c>
      <c r="BT404" s="36" t="str">
        <f t="shared" si="228"/>
        <v/>
      </c>
      <c r="BU404" s="36" t="str">
        <f t="shared" si="229"/>
        <v/>
      </c>
      <c r="BV404" s="55"/>
      <c r="BW404" s="36" t="str">
        <f t="shared" si="230"/>
        <v/>
      </c>
      <c r="BX404" s="36" t="str">
        <f t="shared" si="231"/>
        <v/>
      </c>
      <c r="BY404" s="31"/>
      <c r="BZ404" s="38"/>
      <c r="CB404" s="120" t="e">
        <f t="shared" ca="1" si="200"/>
        <v>#VALUE!</v>
      </c>
      <c r="CC404" s="120" t="e">
        <f t="shared" ca="1" si="201"/>
        <v>#VALUE!</v>
      </c>
    </row>
    <row r="405" spans="1:81" s="10" customFormat="1" ht="25.15" customHeight="1" x14ac:dyDescent="0.2">
      <c r="A405" s="52" t="str">
        <f t="shared" si="232"/>
        <v/>
      </c>
      <c r="B405" s="157" t="e">
        <f t="shared" ca="1" si="202"/>
        <v>#VALUE!</v>
      </c>
      <c r="C405" s="157" t="e">
        <f t="shared" ca="1" si="203"/>
        <v>#VALUE!</v>
      </c>
      <c r="D405" s="29"/>
      <c r="E405" s="155" t="str">
        <f ca="1">IFERROR(INDIRECT(ADDRESS(MATCH(D405,CatModules!C:C,0),2,1,1,"CatModules")),"")</f>
        <v/>
      </c>
      <c r="F405" s="96"/>
      <c r="G405" s="156" t="str">
        <f ca="1">IFERROR(INDIRECT(ADDRESS(MATCH(CONCATENATE(E405,"-",F405),CatInt!K:K,0),3,1,1,"CatInt")),"")</f>
        <v/>
      </c>
      <c r="H405" s="45" t="str">
        <f>IF(F405="","",VLOOKUP(F405,#REF!,2,FALSE))</f>
        <v/>
      </c>
      <c r="I405" s="29"/>
      <c r="J405" s="155" t="e">
        <f t="shared" si="204"/>
        <v>#VALUE!</v>
      </c>
      <c r="K405" s="155" t="e">
        <f t="shared" si="205"/>
        <v>#VALUE!</v>
      </c>
      <c r="L405" s="153"/>
      <c r="M405" s="126"/>
      <c r="N405" s="151" t="e">
        <f ca="1">VLOOKUP(M405,CatProd!B:G,6,FALSE)</f>
        <v>#N/A</v>
      </c>
      <c r="O405" s="127"/>
      <c r="P405" s="175" t="e">
        <f ca="1">VLOOKUP(CONCATENATE(N405,"-",O405),CatProdSpec!H:I,2,FALSE)</f>
        <v>#N/A</v>
      </c>
      <c r="Q405" s="30"/>
      <c r="R405" s="149" t="str">
        <f>IFERROR(VLOOKUP(Q405,Setup!D$16:E$25,2,FALSE),"")</f>
        <v/>
      </c>
      <c r="S405" s="51" t="str">
        <f ca="1">IFERROR(IF(OR(I405="",VLOOKUP(I405,CatCostInp!$E$2:$K$88,7,FALSE)=0),"",VLOOKUP(I405,CatCostInp!$E$2:$K$88,7,FALSE)),"")</f>
        <v/>
      </c>
      <c r="T405" s="4" t="e">
        <f>VLOOKUP(U405,#REF!,2,FALSE)</f>
        <v>#REF!</v>
      </c>
      <c r="U405" s="30"/>
      <c r="V405" s="1" t="str">
        <f ca="1">IF(U405=Setup!$C$10,"Grant",IF(Pharmaceuticals!U405=Setup!$C$11,"Local",IF(Pharmaceuticals!U405=Setup!$C$12,"Other","")))</f>
        <v/>
      </c>
      <c r="W405" s="34"/>
      <c r="X405" s="148"/>
      <c r="Y405" s="34"/>
      <c r="Z405" s="36" t="str">
        <f t="shared" si="206"/>
        <v/>
      </c>
      <c r="AA405" s="34"/>
      <c r="AB405" s="32" t="str">
        <f t="shared" si="207"/>
        <v/>
      </c>
      <c r="AC405" s="34"/>
      <c r="AD405" s="32" t="str">
        <f t="shared" si="208"/>
        <v/>
      </c>
      <c r="AE405" s="34"/>
      <c r="AF405" s="36" t="str">
        <f t="shared" si="209"/>
        <v/>
      </c>
      <c r="AG405" s="36" t="str">
        <f t="shared" si="210"/>
        <v/>
      </c>
      <c r="AH405" s="36" t="str">
        <f t="shared" si="211"/>
        <v/>
      </c>
      <c r="AI405" s="55"/>
      <c r="AJ405" s="37"/>
      <c r="AK405" s="148"/>
      <c r="AL405" s="34"/>
      <c r="AM405" s="32" t="str">
        <f t="shared" si="212"/>
        <v/>
      </c>
      <c r="AN405" s="34"/>
      <c r="AO405" s="32" t="str">
        <f t="shared" si="213"/>
        <v/>
      </c>
      <c r="AP405" s="34"/>
      <c r="AQ405" s="32" t="str">
        <f t="shared" si="214"/>
        <v/>
      </c>
      <c r="AR405" s="34"/>
      <c r="AS405" s="36" t="str">
        <f t="shared" si="215"/>
        <v/>
      </c>
      <c r="AT405" s="36" t="str">
        <f t="shared" si="216"/>
        <v/>
      </c>
      <c r="AU405" s="36" t="str">
        <f t="shared" si="217"/>
        <v/>
      </c>
      <c r="AV405" s="55"/>
      <c r="AW405" s="34"/>
      <c r="AX405" s="148"/>
      <c r="AY405" s="34"/>
      <c r="AZ405" s="32" t="str">
        <f t="shared" si="218"/>
        <v/>
      </c>
      <c r="BA405" s="34"/>
      <c r="BB405" s="32" t="str">
        <f t="shared" si="219"/>
        <v/>
      </c>
      <c r="BC405" s="34"/>
      <c r="BD405" s="32" t="str">
        <f t="shared" si="220"/>
        <v/>
      </c>
      <c r="BE405" s="34"/>
      <c r="BF405" s="36" t="str">
        <f t="shared" si="221"/>
        <v/>
      </c>
      <c r="BG405" s="36" t="str">
        <f t="shared" si="222"/>
        <v/>
      </c>
      <c r="BH405" s="36" t="str">
        <f t="shared" si="223"/>
        <v/>
      </c>
      <c r="BI405" s="55"/>
      <c r="BJ405" s="34"/>
      <c r="BK405" s="148"/>
      <c r="BL405" s="34"/>
      <c r="BM405" s="32" t="str">
        <f t="shared" si="224"/>
        <v/>
      </c>
      <c r="BN405" s="34"/>
      <c r="BO405" s="32" t="str">
        <f t="shared" si="225"/>
        <v/>
      </c>
      <c r="BP405" s="34"/>
      <c r="BQ405" s="32" t="str">
        <f t="shared" si="226"/>
        <v/>
      </c>
      <c r="BR405" s="34"/>
      <c r="BS405" s="36" t="str">
        <f t="shared" si="227"/>
        <v/>
      </c>
      <c r="BT405" s="36" t="str">
        <f t="shared" si="228"/>
        <v/>
      </c>
      <c r="BU405" s="36" t="str">
        <f t="shared" si="229"/>
        <v/>
      </c>
      <c r="BV405" s="55"/>
      <c r="BW405" s="36" t="str">
        <f t="shared" si="230"/>
        <v/>
      </c>
      <c r="BX405" s="36" t="str">
        <f t="shared" si="231"/>
        <v/>
      </c>
      <c r="BY405" s="31"/>
      <c r="BZ405" s="38"/>
      <c r="CB405" s="120" t="e">
        <f t="shared" ca="1" si="200"/>
        <v>#VALUE!</v>
      </c>
      <c r="CC405" s="120" t="e">
        <f t="shared" ca="1" si="201"/>
        <v>#VALUE!</v>
      </c>
    </row>
    <row r="406" spans="1:81" s="10" customFormat="1" ht="25.15" customHeight="1" x14ac:dyDescent="0.2">
      <c r="A406" s="52" t="str">
        <f t="shared" si="232"/>
        <v/>
      </c>
      <c r="B406" s="157" t="e">
        <f t="shared" ca="1" si="202"/>
        <v>#VALUE!</v>
      </c>
      <c r="C406" s="157" t="e">
        <f t="shared" ca="1" si="203"/>
        <v>#VALUE!</v>
      </c>
      <c r="D406" s="29"/>
      <c r="E406" s="155" t="str">
        <f ca="1">IFERROR(INDIRECT(ADDRESS(MATCH(D406,CatModules!C:C,0),2,1,1,"CatModules")),"")</f>
        <v/>
      </c>
      <c r="F406" s="96"/>
      <c r="G406" s="156" t="str">
        <f ca="1">IFERROR(INDIRECT(ADDRESS(MATCH(CONCATENATE(E406,"-",F406),CatInt!K:K,0),3,1,1,"CatInt")),"")</f>
        <v/>
      </c>
      <c r="H406" s="45" t="str">
        <f>IF(F406="","",VLOOKUP(F406,#REF!,2,FALSE))</f>
        <v/>
      </c>
      <c r="I406" s="29"/>
      <c r="J406" s="155" t="e">
        <f t="shared" si="204"/>
        <v>#VALUE!</v>
      </c>
      <c r="K406" s="155" t="e">
        <f t="shared" si="205"/>
        <v>#VALUE!</v>
      </c>
      <c r="L406" s="153"/>
      <c r="M406" s="126"/>
      <c r="N406" s="151" t="e">
        <f ca="1">VLOOKUP(M406,CatProd!B:G,6,FALSE)</f>
        <v>#N/A</v>
      </c>
      <c r="O406" s="127"/>
      <c r="P406" s="175" t="e">
        <f ca="1">VLOOKUP(CONCATENATE(N406,"-",O406),CatProdSpec!H:I,2,FALSE)</f>
        <v>#N/A</v>
      </c>
      <c r="Q406" s="30"/>
      <c r="R406" s="149" t="str">
        <f>IFERROR(VLOOKUP(Q406,Setup!D$16:E$25,2,FALSE),"")</f>
        <v/>
      </c>
      <c r="S406" s="51" t="str">
        <f ca="1">IFERROR(IF(OR(I406="",VLOOKUP(I406,CatCostInp!$E$2:$K$88,7,FALSE)=0),"",VLOOKUP(I406,CatCostInp!$E$2:$K$88,7,FALSE)),"")</f>
        <v/>
      </c>
      <c r="T406" s="4" t="e">
        <f>VLOOKUP(U406,#REF!,2,FALSE)</f>
        <v>#REF!</v>
      </c>
      <c r="U406" s="30"/>
      <c r="V406" s="1" t="str">
        <f ca="1">IF(U406=Setup!$C$10,"Grant",IF(Pharmaceuticals!U406=Setup!$C$11,"Local",IF(Pharmaceuticals!U406=Setup!$C$12,"Other","")))</f>
        <v/>
      </c>
      <c r="W406" s="34"/>
      <c r="X406" s="148"/>
      <c r="Y406" s="34"/>
      <c r="Z406" s="36" t="str">
        <f t="shared" si="206"/>
        <v/>
      </c>
      <c r="AA406" s="34"/>
      <c r="AB406" s="32" t="str">
        <f t="shared" si="207"/>
        <v/>
      </c>
      <c r="AC406" s="34"/>
      <c r="AD406" s="32" t="str">
        <f t="shared" si="208"/>
        <v/>
      </c>
      <c r="AE406" s="34"/>
      <c r="AF406" s="36" t="str">
        <f t="shared" si="209"/>
        <v/>
      </c>
      <c r="AG406" s="36" t="str">
        <f t="shared" si="210"/>
        <v/>
      </c>
      <c r="AH406" s="36" t="str">
        <f t="shared" si="211"/>
        <v/>
      </c>
      <c r="AI406" s="55"/>
      <c r="AJ406" s="37"/>
      <c r="AK406" s="148"/>
      <c r="AL406" s="34"/>
      <c r="AM406" s="32" t="str">
        <f t="shared" si="212"/>
        <v/>
      </c>
      <c r="AN406" s="34"/>
      <c r="AO406" s="32" t="str">
        <f t="shared" si="213"/>
        <v/>
      </c>
      <c r="AP406" s="34"/>
      <c r="AQ406" s="32" t="str">
        <f t="shared" si="214"/>
        <v/>
      </c>
      <c r="AR406" s="34"/>
      <c r="AS406" s="36" t="str">
        <f t="shared" si="215"/>
        <v/>
      </c>
      <c r="AT406" s="36" t="str">
        <f t="shared" si="216"/>
        <v/>
      </c>
      <c r="AU406" s="36" t="str">
        <f t="shared" si="217"/>
        <v/>
      </c>
      <c r="AV406" s="55"/>
      <c r="AW406" s="34"/>
      <c r="AX406" s="148"/>
      <c r="AY406" s="34"/>
      <c r="AZ406" s="32" t="str">
        <f t="shared" si="218"/>
        <v/>
      </c>
      <c r="BA406" s="34"/>
      <c r="BB406" s="32" t="str">
        <f t="shared" si="219"/>
        <v/>
      </c>
      <c r="BC406" s="34"/>
      <c r="BD406" s="32" t="str">
        <f t="shared" si="220"/>
        <v/>
      </c>
      <c r="BE406" s="34"/>
      <c r="BF406" s="36" t="str">
        <f t="shared" si="221"/>
        <v/>
      </c>
      <c r="BG406" s="36" t="str">
        <f t="shared" si="222"/>
        <v/>
      </c>
      <c r="BH406" s="36" t="str">
        <f t="shared" si="223"/>
        <v/>
      </c>
      <c r="BI406" s="55"/>
      <c r="BJ406" s="34"/>
      <c r="BK406" s="148"/>
      <c r="BL406" s="34"/>
      <c r="BM406" s="32" t="str">
        <f t="shared" si="224"/>
        <v/>
      </c>
      <c r="BN406" s="34"/>
      <c r="BO406" s="32" t="str">
        <f t="shared" si="225"/>
        <v/>
      </c>
      <c r="BP406" s="34"/>
      <c r="BQ406" s="32" t="str">
        <f t="shared" si="226"/>
        <v/>
      </c>
      <c r="BR406" s="34"/>
      <c r="BS406" s="36" t="str">
        <f t="shared" si="227"/>
        <v/>
      </c>
      <c r="BT406" s="36" t="str">
        <f t="shared" si="228"/>
        <v/>
      </c>
      <c r="BU406" s="36" t="str">
        <f t="shared" si="229"/>
        <v/>
      </c>
      <c r="BV406" s="55"/>
      <c r="BW406" s="36" t="str">
        <f t="shared" si="230"/>
        <v/>
      </c>
      <c r="BX406" s="36" t="str">
        <f t="shared" si="231"/>
        <v/>
      </c>
      <c r="BY406" s="31"/>
      <c r="BZ406" s="38"/>
      <c r="CB406" s="120" t="e">
        <f t="shared" ca="1" si="200"/>
        <v>#VALUE!</v>
      </c>
      <c r="CC406" s="120" t="e">
        <f t="shared" ca="1" si="201"/>
        <v>#VALUE!</v>
      </c>
    </row>
    <row r="407" spans="1:81" s="10" customFormat="1" ht="25.15" customHeight="1" x14ac:dyDescent="0.2">
      <c r="A407" s="52" t="str">
        <f t="shared" si="232"/>
        <v/>
      </c>
      <c r="B407" s="157" t="e">
        <f t="shared" ca="1" si="202"/>
        <v>#VALUE!</v>
      </c>
      <c r="C407" s="157" t="e">
        <f t="shared" ca="1" si="203"/>
        <v>#VALUE!</v>
      </c>
      <c r="D407" s="29"/>
      <c r="E407" s="155" t="str">
        <f ca="1">IFERROR(INDIRECT(ADDRESS(MATCH(D407,CatModules!C:C,0),2,1,1,"CatModules")),"")</f>
        <v/>
      </c>
      <c r="F407" s="96"/>
      <c r="G407" s="156" t="str">
        <f ca="1">IFERROR(INDIRECT(ADDRESS(MATCH(CONCATENATE(E407,"-",F407),CatInt!K:K,0),3,1,1,"CatInt")),"")</f>
        <v/>
      </c>
      <c r="H407" s="45" t="str">
        <f>IF(F407="","",VLOOKUP(F407,#REF!,2,FALSE))</f>
        <v/>
      </c>
      <c r="I407" s="29"/>
      <c r="J407" s="155" t="e">
        <f t="shared" si="204"/>
        <v>#VALUE!</v>
      </c>
      <c r="K407" s="155" t="e">
        <f t="shared" si="205"/>
        <v>#VALUE!</v>
      </c>
      <c r="L407" s="153"/>
      <c r="M407" s="126"/>
      <c r="N407" s="151" t="e">
        <f ca="1">VLOOKUP(M407,CatProd!B:G,6,FALSE)</f>
        <v>#N/A</v>
      </c>
      <c r="O407" s="127"/>
      <c r="P407" s="175" t="e">
        <f ca="1">VLOOKUP(CONCATENATE(N407,"-",O407),CatProdSpec!H:I,2,FALSE)</f>
        <v>#N/A</v>
      </c>
      <c r="Q407" s="30"/>
      <c r="R407" s="149" t="str">
        <f>IFERROR(VLOOKUP(Q407,Setup!D$16:E$25,2,FALSE),"")</f>
        <v/>
      </c>
      <c r="S407" s="51" t="str">
        <f ca="1">IFERROR(IF(OR(I407="",VLOOKUP(I407,CatCostInp!$E$2:$K$88,7,FALSE)=0),"",VLOOKUP(I407,CatCostInp!$E$2:$K$88,7,FALSE)),"")</f>
        <v/>
      </c>
      <c r="T407" s="4" t="e">
        <f>VLOOKUP(U407,#REF!,2,FALSE)</f>
        <v>#REF!</v>
      </c>
      <c r="U407" s="30"/>
      <c r="V407" s="1" t="str">
        <f ca="1">IF(U407=Setup!$C$10,"Grant",IF(Pharmaceuticals!U407=Setup!$C$11,"Local",IF(Pharmaceuticals!U407=Setup!$C$12,"Other","")))</f>
        <v/>
      </c>
      <c r="W407" s="34"/>
      <c r="X407" s="148"/>
      <c r="Y407" s="34"/>
      <c r="Z407" s="36" t="str">
        <f t="shared" si="206"/>
        <v/>
      </c>
      <c r="AA407" s="34"/>
      <c r="AB407" s="32" t="str">
        <f t="shared" si="207"/>
        <v/>
      </c>
      <c r="AC407" s="34"/>
      <c r="AD407" s="32" t="str">
        <f t="shared" si="208"/>
        <v/>
      </c>
      <c r="AE407" s="34"/>
      <c r="AF407" s="36" t="str">
        <f t="shared" si="209"/>
        <v/>
      </c>
      <c r="AG407" s="36" t="str">
        <f t="shared" si="210"/>
        <v/>
      </c>
      <c r="AH407" s="36" t="str">
        <f t="shared" si="211"/>
        <v/>
      </c>
      <c r="AI407" s="55"/>
      <c r="AJ407" s="37"/>
      <c r="AK407" s="148"/>
      <c r="AL407" s="34"/>
      <c r="AM407" s="32" t="str">
        <f t="shared" si="212"/>
        <v/>
      </c>
      <c r="AN407" s="34"/>
      <c r="AO407" s="32" t="str">
        <f t="shared" si="213"/>
        <v/>
      </c>
      <c r="AP407" s="34"/>
      <c r="AQ407" s="32" t="str">
        <f t="shared" si="214"/>
        <v/>
      </c>
      <c r="AR407" s="34"/>
      <c r="AS407" s="36" t="str">
        <f t="shared" si="215"/>
        <v/>
      </c>
      <c r="AT407" s="36" t="str">
        <f t="shared" si="216"/>
        <v/>
      </c>
      <c r="AU407" s="36" t="str">
        <f t="shared" si="217"/>
        <v/>
      </c>
      <c r="AV407" s="55"/>
      <c r="AW407" s="34"/>
      <c r="AX407" s="148"/>
      <c r="AY407" s="34"/>
      <c r="AZ407" s="32" t="str">
        <f t="shared" si="218"/>
        <v/>
      </c>
      <c r="BA407" s="34"/>
      <c r="BB407" s="32" t="str">
        <f t="shared" si="219"/>
        <v/>
      </c>
      <c r="BC407" s="34"/>
      <c r="BD407" s="32" t="str">
        <f t="shared" si="220"/>
        <v/>
      </c>
      <c r="BE407" s="34"/>
      <c r="BF407" s="36" t="str">
        <f t="shared" si="221"/>
        <v/>
      </c>
      <c r="BG407" s="36" t="str">
        <f t="shared" si="222"/>
        <v/>
      </c>
      <c r="BH407" s="36" t="str">
        <f t="shared" si="223"/>
        <v/>
      </c>
      <c r="BI407" s="55"/>
      <c r="BJ407" s="34"/>
      <c r="BK407" s="148"/>
      <c r="BL407" s="34"/>
      <c r="BM407" s="32" t="str">
        <f t="shared" si="224"/>
        <v/>
      </c>
      <c r="BN407" s="34"/>
      <c r="BO407" s="32" t="str">
        <f t="shared" si="225"/>
        <v/>
      </c>
      <c r="BP407" s="34"/>
      <c r="BQ407" s="32" t="str">
        <f t="shared" si="226"/>
        <v/>
      </c>
      <c r="BR407" s="34"/>
      <c r="BS407" s="36" t="str">
        <f t="shared" si="227"/>
        <v/>
      </c>
      <c r="BT407" s="36" t="str">
        <f t="shared" si="228"/>
        <v/>
      </c>
      <c r="BU407" s="36" t="str">
        <f t="shared" si="229"/>
        <v/>
      </c>
      <c r="BV407" s="55"/>
      <c r="BW407" s="36" t="str">
        <f t="shared" si="230"/>
        <v/>
      </c>
      <c r="BX407" s="36" t="str">
        <f t="shared" si="231"/>
        <v/>
      </c>
      <c r="BY407" s="31"/>
      <c r="BZ407" s="38"/>
      <c r="CB407" s="120" t="e">
        <f t="shared" ca="1" si="200"/>
        <v>#VALUE!</v>
      </c>
      <c r="CC407" s="120" t="e">
        <f t="shared" ca="1" si="201"/>
        <v>#VALUE!</v>
      </c>
    </row>
    <row r="408" spans="1:81" s="10" customFormat="1" ht="25.15" customHeight="1" x14ac:dyDescent="0.2">
      <c r="A408" s="52" t="str">
        <f t="shared" si="232"/>
        <v/>
      </c>
      <c r="B408" s="157" t="e">
        <f t="shared" ca="1" si="202"/>
        <v>#VALUE!</v>
      </c>
      <c r="C408" s="157" t="e">
        <f t="shared" ca="1" si="203"/>
        <v>#VALUE!</v>
      </c>
      <c r="D408" s="29"/>
      <c r="E408" s="155" t="str">
        <f ca="1">IFERROR(INDIRECT(ADDRESS(MATCH(D408,CatModules!C:C,0),2,1,1,"CatModules")),"")</f>
        <v/>
      </c>
      <c r="F408" s="96"/>
      <c r="G408" s="156" t="str">
        <f ca="1">IFERROR(INDIRECT(ADDRESS(MATCH(CONCATENATE(E408,"-",F408),CatInt!K:K,0),3,1,1,"CatInt")),"")</f>
        <v/>
      </c>
      <c r="H408" s="45" t="str">
        <f>IF(F408="","",VLOOKUP(F408,#REF!,2,FALSE))</f>
        <v/>
      </c>
      <c r="I408" s="29"/>
      <c r="J408" s="155" t="e">
        <f t="shared" si="204"/>
        <v>#VALUE!</v>
      </c>
      <c r="K408" s="155" t="e">
        <f t="shared" si="205"/>
        <v>#VALUE!</v>
      </c>
      <c r="L408" s="153"/>
      <c r="M408" s="126"/>
      <c r="N408" s="151" t="e">
        <f ca="1">VLOOKUP(M408,CatProd!B:G,6,FALSE)</f>
        <v>#N/A</v>
      </c>
      <c r="O408" s="127"/>
      <c r="P408" s="175" t="e">
        <f ca="1">VLOOKUP(CONCATENATE(N408,"-",O408),CatProdSpec!H:I,2,FALSE)</f>
        <v>#N/A</v>
      </c>
      <c r="Q408" s="30"/>
      <c r="R408" s="149" t="str">
        <f>IFERROR(VLOOKUP(Q408,Setup!D$16:E$25,2,FALSE),"")</f>
        <v/>
      </c>
      <c r="S408" s="51" t="str">
        <f ca="1">IFERROR(IF(OR(I408="",VLOOKUP(I408,CatCostInp!$E$2:$K$88,7,FALSE)=0),"",VLOOKUP(I408,CatCostInp!$E$2:$K$88,7,FALSE)),"")</f>
        <v/>
      </c>
      <c r="T408" s="4" t="e">
        <f>VLOOKUP(U408,#REF!,2,FALSE)</f>
        <v>#REF!</v>
      </c>
      <c r="U408" s="30"/>
      <c r="V408" s="1" t="str">
        <f ca="1">IF(U408=Setup!$C$10,"Grant",IF(Pharmaceuticals!U408=Setup!$C$11,"Local",IF(Pharmaceuticals!U408=Setup!$C$12,"Other","")))</f>
        <v/>
      </c>
      <c r="W408" s="34"/>
      <c r="X408" s="148"/>
      <c r="Y408" s="34"/>
      <c r="Z408" s="36" t="str">
        <f t="shared" si="206"/>
        <v/>
      </c>
      <c r="AA408" s="34"/>
      <c r="AB408" s="32" t="str">
        <f t="shared" si="207"/>
        <v/>
      </c>
      <c r="AC408" s="34"/>
      <c r="AD408" s="32" t="str">
        <f t="shared" si="208"/>
        <v/>
      </c>
      <c r="AE408" s="34"/>
      <c r="AF408" s="36" t="str">
        <f t="shared" si="209"/>
        <v/>
      </c>
      <c r="AG408" s="36" t="str">
        <f t="shared" si="210"/>
        <v/>
      </c>
      <c r="AH408" s="36" t="str">
        <f t="shared" si="211"/>
        <v/>
      </c>
      <c r="AI408" s="55"/>
      <c r="AJ408" s="37"/>
      <c r="AK408" s="148"/>
      <c r="AL408" s="34"/>
      <c r="AM408" s="32" t="str">
        <f t="shared" si="212"/>
        <v/>
      </c>
      <c r="AN408" s="34"/>
      <c r="AO408" s="32" t="str">
        <f t="shared" si="213"/>
        <v/>
      </c>
      <c r="AP408" s="34"/>
      <c r="AQ408" s="32" t="str">
        <f t="shared" si="214"/>
        <v/>
      </c>
      <c r="AR408" s="34"/>
      <c r="AS408" s="36" t="str">
        <f t="shared" si="215"/>
        <v/>
      </c>
      <c r="AT408" s="36" t="str">
        <f t="shared" si="216"/>
        <v/>
      </c>
      <c r="AU408" s="36" t="str">
        <f t="shared" si="217"/>
        <v/>
      </c>
      <c r="AV408" s="55"/>
      <c r="AW408" s="34"/>
      <c r="AX408" s="148"/>
      <c r="AY408" s="34"/>
      <c r="AZ408" s="32" t="str">
        <f t="shared" si="218"/>
        <v/>
      </c>
      <c r="BA408" s="34"/>
      <c r="BB408" s="32" t="str">
        <f t="shared" si="219"/>
        <v/>
      </c>
      <c r="BC408" s="34"/>
      <c r="BD408" s="32" t="str">
        <f t="shared" si="220"/>
        <v/>
      </c>
      <c r="BE408" s="34"/>
      <c r="BF408" s="36" t="str">
        <f t="shared" si="221"/>
        <v/>
      </c>
      <c r="BG408" s="36" t="str">
        <f t="shared" si="222"/>
        <v/>
      </c>
      <c r="BH408" s="36" t="str">
        <f t="shared" si="223"/>
        <v/>
      </c>
      <c r="BI408" s="55"/>
      <c r="BJ408" s="34"/>
      <c r="BK408" s="148"/>
      <c r="BL408" s="34"/>
      <c r="BM408" s="32" t="str">
        <f t="shared" si="224"/>
        <v/>
      </c>
      <c r="BN408" s="34"/>
      <c r="BO408" s="32" t="str">
        <f t="shared" si="225"/>
        <v/>
      </c>
      <c r="BP408" s="34"/>
      <c r="BQ408" s="32" t="str">
        <f t="shared" si="226"/>
        <v/>
      </c>
      <c r="BR408" s="34"/>
      <c r="BS408" s="36" t="str">
        <f t="shared" si="227"/>
        <v/>
      </c>
      <c r="BT408" s="36" t="str">
        <f t="shared" si="228"/>
        <v/>
      </c>
      <c r="BU408" s="36" t="str">
        <f t="shared" si="229"/>
        <v/>
      </c>
      <c r="BV408" s="55"/>
      <c r="BW408" s="36" t="str">
        <f t="shared" si="230"/>
        <v/>
      </c>
      <c r="BX408" s="36" t="str">
        <f t="shared" si="231"/>
        <v/>
      </c>
      <c r="BY408" s="31"/>
      <c r="BZ408" s="38"/>
      <c r="CB408" s="120" t="e">
        <f t="shared" ca="1" si="200"/>
        <v>#VALUE!</v>
      </c>
      <c r="CC408" s="120" t="e">
        <f t="shared" ca="1" si="201"/>
        <v>#VALUE!</v>
      </c>
    </row>
    <row r="409" spans="1:81" s="10" customFormat="1" ht="25.15" customHeight="1" x14ac:dyDescent="0.2">
      <c r="A409" s="52" t="str">
        <f t="shared" si="232"/>
        <v/>
      </c>
      <c r="B409" s="157" t="e">
        <f t="shared" ca="1" si="202"/>
        <v>#VALUE!</v>
      </c>
      <c r="C409" s="157" t="e">
        <f t="shared" ca="1" si="203"/>
        <v>#VALUE!</v>
      </c>
      <c r="D409" s="29"/>
      <c r="E409" s="155" t="str">
        <f ca="1">IFERROR(INDIRECT(ADDRESS(MATCH(D409,CatModules!C:C,0),2,1,1,"CatModules")),"")</f>
        <v/>
      </c>
      <c r="F409" s="96"/>
      <c r="G409" s="156" t="str">
        <f ca="1">IFERROR(INDIRECT(ADDRESS(MATCH(CONCATENATE(E409,"-",F409),CatInt!K:K,0),3,1,1,"CatInt")),"")</f>
        <v/>
      </c>
      <c r="H409" s="45" t="str">
        <f>IF(F409="","",VLOOKUP(F409,#REF!,2,FALSE))</f>
        <v/>
      </c>
      <c r="I409" s="29"/>
      <c r="J409" s="155" t="e">
        <f t="shared" si="204"/>
        <v>#VALUE!</v>
      </c>
      <c r="K409" s="155" t="e">
        <f t="shared" si="205"/>
        <v>#VALUE!</v>
      </c>
      <c r="L409" s="153"/>
      <c r="M409" s="126"/>
      <c r="N409" s="151" t="e">
        <f ca="1">VLOOKUP(M409,CatProd!B:G,6,FALSE)</f>
        <v>#N/A</v>
      </c>
      <c r="O409" s="127"/>
      <c r="P409" s="175" t="e">
        <f ca="1">VLOOKUP(CONCATENATE(N409,"-",O409),CatProdSpec!H:I,2,FALSE)</f>
        <v>#N/A</v>
      </c>
      <c r="Q409" s="30"/>
      <c r="R409" s="149" t="str">
        <f>IFERROR(VLOOKUP(Q409,Setup!D$16:E$25,2,FALSE),"")</f>
        <v/>
      </c>
      <c r="S409" s="51" t="str">
        <f ca="1">IFERROR(IF(OR(I409="",VLOOKUP(I409,CatCostInp!$E$2:$K$88,7,FALSE)=0),"",VLOOKUP(I409,CatCostInp!$E$2:$K$88,7,FALSE)),"")</f>
        <v/>
      </c>
      <c r="T409" s="4" t="e">
        <f>VLOOKUP(U409,#REF!,2,FALSE)</f>
        <v>#REF!</v>
      </c>
      <c r="U409" s="30"/>
      <c r="V409" s="1" t="str">
        <f ca="1">IF(U409=Setup!$C$10,"Grant",IF(Pharmaceuticals!U409=Setup!$C$11,"Local",IF(Pharmaceuticals!U409=Setup!$C$12,"Other","")))</f>
        <v/>
      </c>
      <c r="W409" s="34"/>
      <c r="X409" s="148"/>
      <c r="Y409" s="34"/>
      <c r="Z409" s="36" t="str">
        <f t="shared" si="206"/>
        <v/>
      </c>
      <c r="AA409" s="34"/>
      <c r="AB409" s="32" t="str">
        <f t="shared" si="207"/>
        <v/>
      </c>
      <c r="AC409" s="34"/>
      <c r="AD409" s="32" t="str">
        <f t="shared" si="208"/>
        <v/>
      </c>
      <c r="AE409" s="34"/>
      <c r="AF409" s="36" t="str">
        <f t="shared" si="209"/>
        <v/>
      </c>
      <c r="AG409" s="36" t="str">
        <f t="shared" si="210"/>
        <v/>
      </c>
      <c r="AH409" s="36" t="str">
        <f t="shared" si="211"/>
        <v/>
      </c>
      <c r="AI409" s="55"/>
      <c r="AJ409" s="37"/>
      <c r="AK409" s="148"/>
      <c r="AL409" s="34"/>
      <c r="AM409" s="32" t="str">
        <f t="shared" si="212"/>
        <v/>
      </c>
      <c r="AN409" s="34"/>
      <c r="AO409" s="32" t="str">
        <f t="shared" si="213"/>
        <v/>
      </c>
      <c r="AP409" s="34"/>
      <c r="AQ409" s="32" t="str">
        <f t="shared" si="214"/>
        <v/>
      </c>
      <c r="AR409" s="34"/>
      <c r="AS409" s="36" t="str">
        <f t="shared" si="215"/>
        <v/>
      </c>
      <c r="AT409" s="36" t="str">
        <f t="shared" si="216"/>
        <v/>
      </c>
      <c r="AU409" s="36" t="str">
        <f t="shared" si="217"/>
        <v/>
      </c>
      <c r="AV409" s="55"/>
      <c r="AW409" s="34"/>
      <c r="AX409" s="148"/>
      <c r="AY409" s="34"/>
      <c r="AZ409" s="32" t="str">
        <f t="shared" si="218"/>
        <v/>
      </c>
      <c r="BA409" s="34"/>
      <c r="BB409" s="32" t="str">
        <f t="shared" si="219"/>
        <v/>
      </c>
      <c r="BC409" s="34"/>
      <c r="BD409" s="32" t="str">
        <f t="shared" si="220"/>
        <v/>
      </c>
      <c r="BE409" s="34"/>
      <c r="BF409" s="36" t="str">
        <f t="shared" si="221"/>
        <v/>
      </c>
      <c r="BG409" s="36" t="str">
        <f t="shared" si="222"/>
        <v/>
      </c>
      <c r="BH409" s="36" t="str">
        <f t="shared" si="223"/>
        <v/>
      </c>
      <c r="BI409" s="55"/>
      <c r="BJ409" s="34"/>
      <c r="BK409" s="148"/>
      <c r="BL409" s="34"/>
      <c r="BM409" s="32" t="str">
        <f t="shared" si="224"/>
        <v/>
      </c>
      <c r="BN409" s="34"/>
      <c r="BO409" s="32" t="str">
        <f t="shared" si="225"/>
        <v/>
      </c>
      <c r="BP409" s="34"/>
      <c r="BQ409" s="32" t="str">
        <f t="shared" si="226"/>
        <v/>
      </c>
      <c r="BR409" s="34"/>
      <c r="BS409" s="36" t="str">
        <f t="shared" si="227"/>
        <v/>
      </c>
      <c r="BT409" s="36" t="str">
        <f t="shared" si="228"/>
        <v/>
      </c>
      <c r="BU409" s="36" t="str">
        <f t="shared" si="229"/>
        <v/>
      </c>
      <c r="BV409" s="55"/>
      <c r="BW409" s="36" t="str">
        <f t="shared" si="230"/>
        <v/>
      </c>
      <c r="BX409" s="36" t="str">
        <f t="shared" si="231"/>
        <v/>
      </c>
      <c r="BY409" s="31"/>
      <c r="BZ409" s="38"/>
      <c r="CB409" s="120" t="e">
        <f t="shared" ca="1" si="200"/>
        <v>#VALUE!</v>
      </c>
      <c r="CC409" s="120" t="e">
        <f t="shared" ca="1" si="201"/>
        <v>#VALUE!</v>
      </c>
    </row>
    <row r="410" spans="1:81" s="10" customFormat="1" ht="25.15" customHeight="1" x14ac:dyDescent="0.2">
      <c r="A410" s="52" t="str">
        <f t="shared" si="232"/>
        <v/>
      </c>
      <c r="B410" s="157" t="e">
        <f t="shared" ca="1" si="202"/>
        <v>#VALUE!</v>
      </c>
      <c r="C410" s="157" t="e">
        <f t="shared" ca="1" si="203"/>
        <v>#VALUE!</v>
      </c>
      <c r="D410" s="29"/>
      <c r="E410" s="155" t="str">
        <f ca="1">IFERROR(INDIRECT(ADDRESS(MATCH(D410,CatModules!C:C,0),2,1,1,"CatModules")),"")</f>
        <v/>
      </c>
      <c r="F410" s="96"/>
      <c r="G410" s="156" t="str">
        <f ca="1">IFERROR(INDIRECT(ADDRESS(MATCH(CONCATENATE(E410,"-",F410),CatInt!K:K,0),3,1,1,"CatInt")),"")</f>
        <v/>
      </c>
      <c r="H410" s="45" t="str">
        <f>IF(F410="","",VLOOKUP(F410,#REF!,2,FALSE))</f>
        <v/>
      </c>
      <c r="I410" s="29"/>
      <c r="J410" s="155" t="e">
        <f t="shared" si="204"/>
        <v>#VALUE!</v>
      </c>
      <c r="K410" s="155" t="e">
        <f t="shared" si="205"/>
        <v>#VALUE!</v>
      </c>
      <c r="L410" s="153"/>
      <c r="M410" s="126"/>
      <c r="N410" s="151" t="e">
        <f ca="1">VLOOKUP(M410,CatProd!B:G,6,FALSE)</f>
        <v>#N/A</v>
      </c>
      <c r="O410" s="127"/>
      <c r="P410" s="175" t="e">
        <f ca="1">VLOOKUP(CONCATENATE(N410,"-",O410),CatProdSpec!H:I,2,FALSE)</f>
        <v>#N/A</v>
      </c>
      <c r="Q410" s="30"/>
      <c r="R410" s="149" t="str">
        <f>IFERROR(VLOOKUP(Q410,Setup!D$16:E$25,2,FALSE),"")</f>
        <v/>
      </c>
      <c r="S410" s="51" t="str">
        <f ca="1">IFERROR(IF(OR(I410="",VLOOKUP(I410,CatCostInp!$E$2:$K$88,7,FALSE)=0),"",VLOOKUP(I410,CatCostInp!$E$2:$K$88,7,FALSE)),"")</f>
        <v/>
      </c>
      <c r="T410" s="4" t="e">
        <f>VLOOKUP(U410,#REF!,2,FALSE)</f>
        <v>#REF!</v>
      </c>
      <c r="U410" s="30"/>
      <c r="V410" s="1" t="str">
        <f ca="1">IF(U410=Setup!$C$10,"Grant",IF(Pharmaceuticals!U410=Setup!$C$11,"Local",IF(Pharmaceuticals!U410=Setup!$C$12,"Other","")))</f>
        <v/>
      </c>
      <c r="W410" s="34"/>
      <c r="X410" s="148"/>
      <c r="Y410" s="34"/>
      <c r="Z410" s="36" t="str">
        <f t="shared" si="206"/>
        <v/>
      </c>
      <c r="AA410" s="34"/>
      <c r="AB410" s="32" t="str">
        <f t="shared" si="207"/>
        <v/>
      </c>
      <c r="AC410" s="34"/>
      <c r="AD410" s="32" t="str">
        <f t="shared" si="208"/>
        <v/>
      </c>
      <c r="AE410" s="34"/>
      <c r="AF410" s="36" t="str">
        <f t="shared" si="209"/>
        <v/>
      </c>
      <c r="AG410" s="36" t="str">
        <f t="shared" si="210"/>
        <v/>
      </c>
      <c r="AH410" s="36" t="str">
        <f t="shared" si="211"/>
        <v/>
      </c>
      <c r="AI410" s="55"/>
      <c r="AJ410" s="37"/>
      <c r="AK410" s="148"/>
      <c r="AL410" s="34"/>
      <c r="AM410" s="32" t="str">
        <f t="shared" si="212"/>
        <v/>
      </c>
      <c r="AN410" s="34"/>
      <c r="AO410" s="32" t="str">
        <f t="shared" si="213"/>
        <v/>
      </c>
      <c r="AP410" s="34"/>
      <c r="AQ410" s="32" t="str">
        <f t="shared" si="214"/>
        <v/>
      </c>
      <c r="AR410" s="34"/>
      <c r="AS410" s="36" t="str">
        <f t="shared" si="215"/>
        <v/>
      </c>
      <c r="AT410" s="36" t="str">
        <f t="shared" si="216"/>
        <v/>
      </c>
      <c r="AU410" s="36" t="str">
        <f t="shared" si="217"/>
        <v/>
      </c>
      <c r="AV410" s="55"/>
      <c r="AW410" s="34"/>
      <c r="AX410" s="148"/>
      <c r="AY410" s="34"/>
      <c r="AZ410" s="32" t="str">
        <f t="shared" si="218"/>
        <v/>
      </c>
      <c r="BA410" s="34"/>
      <c r="BB410" s="32" t="str">
        <f t="shared" si="219"/>
        <v/>
      </c>
      <c r="BC410" s="34"/>
      <c r="BD410" s="32" t="str">
        <f t="shared" si="220"/>
        <v/>
      </c>
      <c r="BE410" s="34"/>
      <c r="BF410" s="36" t="str">
        <f t="shared" si="221"/>
        <v/>
      </c>
      <c r="BG410" s="36" t="str">
        <f t="shared" si="222"/>
        <v/>
      </c>
      <c r="BH410" s="36" t="str">
        <f t="shared" si="223"/>
        <v/>
      </c>
      <c r="BI410" s="55"/>
      <c r="BJ410" s="34"/>
      <c r="BK410" s="148"/>
      <c r="BL410" s="34"/>
      <c r="BM410" s="32" t="str">
        <f t="shared" si="224"/>
        <v/>
      </c>
      <c r="BN410" s="34"/>
      <c r="BO410" s="32" t="str">
        <f t="shared" si="225"/>
        <v/>
      </c>
      <c r="BP410" s="34"/>
      <c r="BQ410" s="32" t="str">
        <f t="shared" si="226"/>
        <v/>
      </c>
      <c r="BR410" s="34"/>
      <c r="BS410" s="36" t="str">
        <f t="shared" si="227"/>
        <v/>
      </c>
      <c r="BT410" s="36" t="str">
        <f t="shared" si="228"/>
        <v/>
      </c>
      <c r="BU410" s="36" t="str">
        <f t="shared" si="229"/>
        <v/>
      </c>
      <c r="BV410" s="55"/>
      <c r="BW410" s="36" t="str">
        <f t="shared" si="230"/>
        <v/>
      </c>
      <c r="BX410" s="36" t="str">
        <f t="shared" si="231"/>
        <v/>
      </c>
      <c r="BY410" s="31"/>
      <c r="BZ410" s="38"/>
      <c r="CB410" s="120" t="e">
        <f t="shared" ca="1" si="200"/>
        <v>#VALUE!</v>
      </c>
      <c r="CC410" s="120" t="e">
        <f t="shared" ca="1" si="201"/>
        <v>#VALUE!</v>
      </c>
    </row>
    <row r="411" spans="1:81" s="10" customFormat="1" ht="25.15" customHeight="1" x14ac:dyDescent="0.2">
      <c r="A411" s="52" t="str">
        <f t="shared" si="232"/>
        <v/>
      </c>
      <c r="B411" s="157" t="e">
        <f t="shared" ca="1" si="202"/>
        <v>#VALUE!</v>
      </c>
      <c r="C411" s="157" t="e">
        <f t="shared" ca="1" si="203"/>
        <v>#VALUE!</v>
      </c>
      <c r="D411" s="29"/>
      <c r="E411" s="155" t="str">
        <f ca="1">IFERROR(INDIRECT(ADDRESS(MATCH(D411,CatModules!C:C,0),2,1,1,"CatModules")),"")</f>
        <v/>
      </c>
      <c r="F411" s="96"/>
      <c r="G411" s="156" t="str">
        <f ca="1">IFERROR(INDIRECT(ADDRESS(MATCH(CONCATENATE(E411,"-",F411),CatInt!K:K,0),3,1,1,"CatInt")),"")</f>
        <v/>
      </c>
      <c r="H411" s="45" t="str">
        <f>IF(F411="","",VLOOKUP(F411,#REF!,2,FALSE))</f>
        <v/>
      </c>
      <c r="I411" s="29"/>
      <c r="J411" s="155" t="e">
        <f t="shared" si="204"/>
        <v>#VALUE!</v>
      </c>
      <c r="K411" s="155" t="e">
        <f t="shared" si="205"/>
        <v>#VALUE!</v>
      </c>
      <c r="L411" s="153"/>
      <c r="M411" s="126"/>
      <c r="N411" s="151" t="e">
        <f ca="1">VLOOKUP(M411,CatProd!B:G,6,FALSE)</f>
        <v>#N/A</v>
      </c>
      <c r="O411" s="127"/>
      <c r="P411" s="175" t="e">
        <f ca="1">VLOOKUP(CONCATENATE(N411,"-",O411),CatProdSpec!H:I,2,FALSE)</f>
        <v>#N/A</v>
      </c>
      <c r="Q411" s="30"/>
      <c r="R411" s="149" t="str">
        <f>IFERROR(VLOOKUP(Q411,Setup!D$16:E$25,2,FALSE),"")</f>
        <v/>
      </c>
      <c r="S411" s="51" t="str">
        <f ca="1">IFERROR(IF(OR(I411="",VLOOKUP(I411,CatCostInp!$E$2:$K$88,7,FALSE)=0),"",VLOOKUP(I411,CatCostInp!$E$2:$K$88,7,FALSE)),"")</f>
        <v/>
      </c>
      <c r="T411" s="4" t="e">
        <f>VLOOKUP(U411,#REF!,2,FALSE)</f>
        <v>#REF!</v>
      </c>
      <c r="U411" s="30"/>
      <c r="V411" s="1" t="str">
        <f ca="1">IF(U411=Setup!$C$10,"Grant",IF(Pharmaceuticals!U411=Setup!$C$11,"Local",IF(Pharmaceuticals!U411=Setup!$C$12,"Other","")))</f>
        <v/>
      </c>
      <c r="W411" s="34"/>
      <c r="X411" s="148"/>
      <c r="Y411" s="34"/>
      <c r="Z411" s="36" t="str">
        <f t="shared" si="206"/>
        <v/>
      </c>
      <c r="AA411" s="34"/>
      <c r="AB411" s="32" t="str">
        <f t="shared" si="207"/>
        <v/>
      </c>
      <c r="AC411" s="34"/>
      <c r="AD411" s="32" t="str">
        <f t="shared" si="208"/>
        <v/>
      </c>
      <c r="AE411" s="34"/>
      <c r="AF411" s="36" t="str">
        <f t="shared" si="209"/>
        <v/>
      </c>
      <c r="AG411" s="36" t="str">
        <f t="shared" si="210"/>
        <v/>
      </c>
      <c r="AH411" s="36" t="str">
        <f t="shared" si="211"/>
        <v/>
      </c>
      <c r="AI411" s="55"/>
      <c r="AJ411" s="37"/>
      <c r="AK411" s="148"/>
      <c r="AL411" s="34"/>
      <c r="AM411" s="32" t="str">
        <f t="shared" si="212"/>
        <v/>
      </c>
      <c r="AN411" s="34"/>
      <c r="AO411" s="32" t="str">
        <f t="shared" si="213"/>
        <v/>
      </c>
      <c r="AP411" s="34"/>
      <c r="AQ411" s="32" t="str">
        <f t="shared" si="214"/>
        <v/>
      </c>
      <c r="AR411" s="34"/>
      <c r="AS411" s="36" t="str">
        <f t="shared" si="215"/>
        <v/>
      </c>
      <c r="AT411" s="36" t="str">
        <f t="shared" si="216"/>
        <v/>
      </c>
      <c r="AU411" s="36" t="str">
        <f t="shared" si="217"/>
        <v/>
      </c>
      <c r="AV411" s="55"/>
      <c r="AW411" s="34"/>
      <c r="AX411" s="148"/>
      <c r="AY411" s="34"/>
      <c r="AZ411" s="32" t="str">
        <f t="shared" si="218"/>
        <v/>
      </c>
      <c r="BA411" s="34"/>
      <c r="BB411" s="32" t="str">
        <f t="shared" si="219"/>
        <v/>
      </c>
      <c r="BC411" s="34"/>
      <c r="BD411" s="32" t="str">
        <f t="shared" si="220"/>
        <v/>
      </c>
      <c r="BE411" s="34"/>
      <c r="BF411" s="36" t="str">
        <f t="shared" si="221"/>
        <v/>
      </c>
      <c r="BG411" s="36" t="str">
        <f t="shared" si="222"/>
        <v/>
      </c>
      <c r="BH411" s="36" t="str">
        <f t="shared" si="223"/>
        <v/>
      </c>
      <c r="BI411" s="55"/>
      <c r="BJ411" s="34"/>
      <c r="BK411" s="148"/>
      <c r="BL411" s="34"/>
      <c r="BM411" s="32" t="str">
        <f t="shared" si="224"/>
        <v/>
      </c>
      <c r="BN411" s="34"/>
      <c r="BO411" s="32" t="str">
        <f t="shared" si="225"/>
        <v/>
      </c>
      <c r="BP411" s="34"/>
      <c r="BQ411" s="32" t="str">
        <f t="shared" si="226"/>
        <v/>
      </c>
      <c r="BR411" s="34"/>
      <c r="BS411" s="36" t="str">
        <f t="shared" si="227"/>
        <v/>
      </c>
      <c r="BT411" s="36" t="str">
        <f t="shared" si="228"/>
        <v/>
      </c>
      <c r="BU411" s="36" t="str">
        <f t="shared" si="229"/>
        <v/>
      </c>
      <c r="BV411" s="55"/>
      <c r="BW411" s="36" t="str">
        <f t="shared" si="230"/>
        <v/>
      </c>
      <c r="BX411" s="36" t="str">
        <f t="shared" si="231"/>
        <v/>
      </c>
      <c r="BY411" s="31"/>
      <c r="BZ411" s="38"/>
      <c r="CB411" s="120" t="e">
        <f t="shared" ca="1" si="200"/>
        <v>#VALUE!</v>
      </c>
      <c r="CC411" s="120" t="e">
        <f t="shared" ca="1" si="201"/>
        <v>#VALUE!</v>
      </c>
    </row>
    <row r="412" spans="1:81" s="10" customFormat="1" ht="25.15" customHeight="1" x14ac:dyDescent="0.2">
      <c r="A412" s="52" t="str">
        <f t="shared" si="232"/>
        <v/>
      </c>
      <c r="B412" s="157" t="e">
        <f t="shared" ca="1" si="202"/>
        <v>#VALUE!</v>
      </c>
      <c r="C412" s="157" t="e">
        <f t="shared" ca="1" si="203"/>
        <v>#VALUE!</v>
      </c>
      <c r="D412" s="29"/>
      <c r="E412" s="155" t="str">
        <f ca="1">IFERROR(INDIRECT(ADDRESS(MATCH(D412,CatModules!C:C,0),2,1,1,"CatModules")),"")</f>
        <v/>
      </c>
      <c r="F412" s="96"/>
      <c r="G412" s="156" t="str">
        <f ca="1">IFERROR(INDIRECT(ADDRESS(MATCH(CONCATENATE(E412,"-",F412),CatInt!K:K,0),3,1,1,"CatInt")),"")</f>
        <v/>
      </c>
      <c r="H412" s="45" t="str">
        <f>IF(F412="","",VLOOKUP(F412,#REF!,2,FALSE))</f>
        <v/>
      </c>
      <c r="I412" s="29"/>
      <c r="J412" s="155" t="e">
        <f t="shared" si="204"/>
        <v>#VALUE!</v>
      </c>
      <c r="K412" s="155" t="e">
        <f t="shared" si="205"/>
        <v>#VALUE!</v>
      </c>
      <c r="L412" s="153"/>
      <c r="M412" s="126"/>
      <c r="N412" s="151" t="e">
        <f ca="1">VLOOKUP(M412,CatProd!B:G,6,FALSE)</f>
        <v>#N/A</v>
      </c>
      <c r="O412" s="127"/>
      <c r="P412" s="175" t="e">
        <f ca="1">VLOOKUP(CONCATENATE(N412,"-",O412),CatProdSpec!H:I,2,FALSE)</f>
        <v>#N/A</v>
      </c>
      <c r="Q412" s="30"/>
      <c r="R412" s="149" t="str">
        <f>IFERROR(VLOOKUP(Q412,Setup!D$16:E$25,2,FALSE),"")</f>
        <v/>
      </c>
      <c r="S412" s="51" t="str">
        <f ca="1">IFERROR(IF(OR(I412="",VLOOKUP(I412,CatCostInp!$E$2:$K$88,7,FALSE)=0),"",VLOOKUP(I412,CatCostInp!$E$2:$K$88,7,FALSE)),"")</f>
        <v/>
      </c>
      <c r="T412" s="4" t="e">
        <f>VLOOKUP(U412,#REF!,2,FALSE)</f>
        <v>#REF!</v>
      </c>
      <c r="U412" s="30"/>
      <c r="V412" s="1" t="str">
        <f ca="1">IF(U412=Setup!$C$10,"Grant",IF(Pharmaceuticals!U412=Setup!$C$11,"Local",IF(Pharmaceuticals!U412=Setup!$C$12,"Other","")))</f>
        <v/>
      </c>
      <c r="W412" s="34"/>
      <c r="X412" s="148"/>
      <c r="Y412" s="34"/>
      <c r="Z412" s="36" t="str">
        <f t="shared" si="206"/>
        <v/>
      </c>
      <c r="AA412" s="34"/>
      <c r="AB412" s="32" t="str">
        <f t="shared" si="207"/>
        <v/>
      </c>
      <c r="AC412" s="34"/>
      <c r="AD412" s="32" t="str">
        <f t="shared" si="208"/>
        <v/>
      </c>
      <c r="AE412" s="34"/>
      <c r="AF412" s="36" t="str">
        <f t="shared" si="209"/>
        <v/>
      </c>
      <c r="AG412" s="36" t="str">
        <f t="shared" si="210"/>
        <v/>
      </c>
      <c r="AH412" s="36" t="str">
        <f t="shared" si="211"/>
        <v/>
      </c>
      <c r="AI412" s="55"/>
      <c r="AJ412" s="37"/>
      <c r="AK412" s="148"/>
      <c r="AL412" s="34"/>
      <c r="AM412" s="32" t="str">
        <f t="shared" si="212"/>
        <v/>
      </c>
      <c r="AN412" s="34"/>
      <c r="AO412" s="32" t="str">
        <f t="shared" si="213"/>
        <v/>
      </c>
      <c r="AP412" s="34"/>
      <c r="AQ412" s="32" t="str">
        <f t="shared" si="214"/>
        <v/>
      </c>
      <c r="AR412" s="34"/>
      <c r="AS412" s="36" t="str">
        <f t="shared" si="215"/>
        <v/>
      </c>
      <c r="AT412" s="36" t="str">
        <f t="shared" si="216"/>
        <v/>
      </c>
      <c r="AU412" s="36" t="str">
        <f t="shared" si="217"/>
        <v/>
      </c>
      <c r="AV412" s="55"/>
      <c r="AW412" s="34"/>
      <c r="AX412" s="148"/>
      <c r="AY412" s="34"/>
      <c r="AZ412" s="32" t="str">
        <f t="shared" si="218"/>
        <v/>
      </c>
      <c r="BA412" s="34"/>
      <c r="BB412" s="32" t="str">
        <f t="shared" si="219"/>
        <v/>
      </c>
      <c r="BC412" s="34"/>
      <c r="BD412" s="32" t="str">
        <f t="shared" si="220"/>
        <v/>
      </c>
      <c r="BE412" s="34"/>
      <c r="BF412" s="36" t="str">
        <f t="shared" si="221"/>
        <v/>
      </c>
      <c r="BG412" s="36" t="str">
        <f t="shared" si="222"/>
        <v/>
      </c>
      <c r="BH412" s="36" t="str">
        <f t="shared" si="223"/>
        <v/>
      </c>
      <c r="BI412" s="55"/>
      <c r="BJ412" s="34"/>
      <c r="BK412" s="148"/>
      <c r="BL412" s="34"/>
      <c r="BM412" s="32" t="str">
        <f t="shared" si="224"/>
        <v/>
      </c>
      <c r="BN412" s="34"/>
      <c r="BO412" s="32" t="str">
        <f t="shared" si="225"/>
        <v/>
      </c>
      <c r="BP412" s="34"/>
      <c r="BQ412" s="32" t="str">
        <f t="shared" si="226"/>
        <v/>
      </c>
      <c r="BR412" s="34"/>
      <c r="BS412" s="36" t="str">
        <f t="shared" si="227"/>
        <v/>
      </c>
      <c r="BT412" s="36" t="str">
        <f t="shared" si="228"/>
        <v/>
      </c>
      <c r="BU412" s="36" t="str">
        <f t="shared" si="229"/>
        <v/>
      </c>
      <c r="BV412" s="55"/>
      <c r="BW412" s="36" t="str">
        <f t="shared" si="230"/>
        <v/>
      </c>
      <c r="BX412" s="36" t="str">
        <f t="shared" si="231"/>
        <v/>
      </c>
      <c r="BY412" s="31"/>
      <c r="BZ412" s="38"/>
      <c r="CB412" s="120" t="e">
        <f t="shared" ca="1" si="200"/>
        <v>#VALUE!</v>
      </c>
      <c r="CC412" s="120" t="e">
        <f t="shared" ca="1" si="201"/>
        <v>#VALUE!</v>
      </c>
    </row>
    <row r="413" spans="1:81" s="10" customFormat="1" ht="25.15" customHeight="1" x14ac:dyDescent="0.2">
      <c r="A413" s="52" t="str">
        <f t="shared" si="232"/>
        <v/>
      </c>
      <c r="B413" s="157" t="e">
        <f t="shared" ca="1" si="202"/>
        <v>#VALUE!</v>
      </c>
      <c r="C413" s="157" t="e">
        <f t="shared" ca="1" si="203"/>
        <v>#VALUE!</v>
      </c>
      <c r="D413" s="29"/>
      <c r="E413" s="155" t="str">
        <f ca="1">IFERROR(INDIRECT(ADDRESS(MATCH(D413,CatModules!C:C,0),2,1,1,"CatModules")),"")</f>
        <v/>
      </c>
      <c r="F413" s="96"/>
      <c r="G413" s="156" t="str">
        <f ca="1">IFERROR(INDIRECT(ADDRESS(MATCH(CONCATENATE(E413,"-",F413),CatInt!K:K,0),3,1,1,"CatInt")),"")</f>
        <v/>
      </c>
      <c r="H413" s="45" t="str">
        <f>IF(F413="","",VLOOKUP(F413,#REF!,2,FALSE))</f>
        <v/>
      </c>
      <c r="I413" s="29"/>
      <c r="J413" s="155" t="e">
        <f t="shared" si="204"/>
        <v>#VALUE!</v>
      </c>
      <c r="K413" s="155" t="e">
        <f t="shared" si="205"/>
        <v>#VALUE!</v>
      </c>
      <c r="L413" s="153"/>
      <c r="M413" s="126"/>
      <c r="N413" s="151" t="e">
        <f ca="1">VLOOKUP(M413,CatProd!B:G,6,FALSE)</f>
        <v>#N/A</v>
      </c>
      <c r="O413" s="127"/>
      <c r="P413" s="175" t="e">
        <f ca="1">VLOOKUP(CONCATENATE(N413,"-",O413),CatProdSpec!H:I,2,FALSE)</f>
        <v>#N/A</v>
      </c>
      <c r="Q413" s="30"/>
      <c r="R413" s="149" t="str">
        <f>IFERROR(VLOOKUP(Q413,Setup!D$16:E$25,2,FALSE),"")</f>
        <v/>
      </c>
      <c r="S413" s="51" t="str">
        <f ca="1">IFERROR(IF(OR(I413="",VLOOKUP(I413,CatCostInp!$E$2:$K$88,7,FALSE)=0),"",VLOOKUP(I413,CatCostInp!$E$2:$K$88,7,FALSE)),"")</f>
        <v/>
      </c>
      <c r="T413" s="4" t="e">
        <f>VLOOKUP(U413,#REF!,2,FALSE)</f>
        <v>#REF!</v>
      </c>
      <c r="U413" s="30"/>
      <c r="V413" s="1" t="str">
        <f ca="1">IF(U413=Setup!$C$10,"Grant",IF(Pharmaceuticals!U413=Setup!$C$11,"Local",IF(Pharmaceuticals!U413=Setup!$C$12,"Other","")))</f>
        <v/>
      </c>
      <c r="W413" s="34"/>
      <c r="X413" s="148"/>
      <c r="Y413" s="34"/>
      <c r="Z413" s="36" t="str">
        <f t="shared" si="206"/>
        <v/>
      </c>
      <c r="AA413" s="34"/>
      <c r="AB413" s="32" t="str">
        <f t="shared" si="207"/>
        <v/>
      </c>
      <c r="AC413" s="34"/>
      <c r="AD413" s="32" t="str">
        <f t="shared" si="208"/>
        <v/>
      </c>
      <c r="AE413" s="34"/>
      <c r="AF413" s="36" t="str">
        <f t="shared" si="209"/>
        <v/>
      </c>
      <c r="AG413" s="36" t="str">
        <f t="shared" si="210"/>
        <v/>
      </c>
      <c r="AH413" s="36" t="str">
        <f t="shared" si="211"/>
        <v/>
      </c>
      <c r="AI413" s="55"/>
      <c r="AJ413" s="37"/>
      <c r="AK413" s="148"/>
      <c r="AL413" s="34"/>
      <c r="AM413" s="32" t="str">
        <f t="shared" si="212"/>
        <v/>
      </c>
      <c r="AN413" s="34"/>
      <c r="AO413" s="32" t="str">
        <f t="shared" si="213"/>
        <v/>
      </c>
      <c r="AP413" s="34"/>
      <c r="AQ413" s="32" t="str">
        <f t="shared" si="214"/>
        <v/>
      </c>
      <c r="AR413" s="34"/>
      <c r="AS413" s="36" t="str">
        <f t="shared" si="215"/>
        <v/>
      </c>
      <c r="AT413" s="36" t="str">
        <f t="shared" si="216"/>
        <v/>
      </c>
      <c r="AU413" s="36" t="str">
        <f t="shared" si="217"/>
        <v/>
      </c>
      <c r="AV413" s="55"/>
      <c r="AW413" s="34"/>
      <c r="AX413" s="148"/>
      <c r="AY413" s="34"/>
      <c r="AZ413" s="32" t="str">
        <f t="shared" si="218"/>
        <v/>
      </c>
      <c r="BA413" s="34"/>
      <c r="BB413" s="32" t="str">
        <f t="shared" si="219"/>
        <v/>
      </c>
      <c r="BC413" s="34"/>
      <c r="BD413" s="32" t="str">
        <f t="shared" si="220"/>
        <v/>
      </c>
      <c r="BE413" s="34"/>
      <c r="BF413" s="36" t="str">
        <f t="shared" si="221"/>
        <v/>
      </c>
      <c r="BG413" s="36" t="str">
        <f t="shared" si="222"/>
        <v/>
      </c>
      <c r="BH413" s="36" t="str">
        <f t="shared" si="223"/>
        <v/>
      </c>
      <c r="BI413" s="55"/>
      <c r="BJ413" s="34"/>
      <c r="BK413" s="148"/>
      <c r="BL413" s="34"/>
      <c r="BM413" s="32" t="str">
        <f t="shared" si="224"/>
        <v/>
      </c>
      <c r="BN413" s="34"/>
      <c r="BO413" s="32" t="str">
        <f t="shared" si="225"/>
        <v/>
      </c>
      <c r="BP413" s="34"/>
      <c r="BQ413" s="32" t="str">
        <f t="shared" si="226"/>
        <v/>
      </c>
      <c r="BR413" s="34"/>
      <c r="BS413" s="36" t="str">
        <f t="shared" si="227"/>
        <v/>
      </c>
      <c r="BT413" s="36" t="str">
        <f t="shared" si="228"/>
        <v/>
      </c>
      <c r="BU413" s="36" t="str">
        <f t="shared" si="229"/>
        <v/>
      </c>
      <c r="BV413" s="55"/>
      <c r="BW413" s="36" t="str">
        <f t="shared" si="230"/>
        <v/>
      </c>
      <c r="BX413" s="36" t="str">
        <f t="shared" si="231"/>
        <v/>
      </c>
      <c r="BY413" s="31"/>
      <c r="BZ413" s="38"/>
      <c r="CB413" s="120" t="e">
        <f t="shared" ca="1" si="200"/>
        <v>#VALUE!</v>
      </c>
      <c r="CC413" s="120" t="e">
        <f t="shared" ca="1" si="201"/>
        <v>#VALUE!</v>
      </c>
    </row>
    <row r="414" spans="1:81" s="10" customFormat="1" ht="25.15" customHeight="1" x14ac:dyDescent="0.2">
      <c r="A414" s="52" t="str">
        <f t="shared" si="232"/>
        <v/>
      </c>
      <c r="B414" s="157" t="e">
        <f t="shared" ca="1" si="202"/>
        <v>#VALUE!</v>
      </c>
      <c r="C414" s="157" t="e">
        <f t="shared" ca="1" si="203"/>
        <v>#VALUE!</v>
      </c>
      <c r="D414" s="29"/>
      <c r="E414" s="155" t="str">
        <f ca="1">IFERROR(INDIRECT(ADDRESS(MATCH(D414,CatModules!C:C,0),2,1,1,"CatModules")),"")</f>
        <v/>
      </c>
      <c r="F414" s="96"/>
      <c r="G414" s="156" t="str">
        <f ca="1">IFERROR(INDIRECT(ADDRESS(MATCH(CONCATENATE(E414,"-",F414),CatInt!K:K,0),3,1,1,"CatInt")),"")</f>
        <v/>
      </c>
      <c r="H414" s="45" t="str">
        <f>IF(F414="","",VLOOKUP(F414,#REF!,2,FALSE))</f>
        <v/>
      </c>
      <c r="I414" s="29"/>
      <c r="J414" s="155" t="e">
        <f t="shared" si="204"/>
        <v>#VALUE!</v>
      </c>
      <c r="K414" s="155" t="e">
        <f t="shared" si="205"/>
        <v>#VALUE!</v>
      </c>
      <c r="L414" s="153"/>
      <c r="M414" s="126"/>
      <c r="N414" s="151" t="e">
        <f ca="1">VLOOKUP(M414,CatProd!B:G,6,FALSE)</f>
        <v>#N/A</v>
      </c>
      <c r="O414" s="127"/>
      <c r="P414" s="175" t="e">
        <f ca="1">VLOOKUP(CONCATENATE(N414,"-",O414),CatProdSpec!H:I,2,FALSE)</f>
        <v>#N/A</v>
      </c>
      <c r="Q414" s="30"/>
      <c r="R414" s="149" t="str">
        <f>IFERROR(VLOOKUP(Q414,Setup!D$16:E$25,2,FALSE),"")</f>
        <v/>
      </c>
      <c r="S414" s="51" t="str">
        <f ca="1">IFERROR(IF(OR(I414="",VLOOKUP(I414,CatCostInp!$E$2:$K$88,7,FALSE)=0),"",VLOOKUP(I414,CatCostInp!$E$2:$K$88,7,FALSE)),"")</f>
        <v/>
      </c>
      <c r="T414" s="4" t="e">
        <f>VLOOKUP(U414,#REF!,2,FALSE)</f>
        <v>#REF!</v>
      </c>
      <c r="U414" s="30"/>
      <c r="V414" s="1" t="str">
        <f ca="1">IF(U414=Setup!$C$10,"Grant",IF(Pharmaceuticals!U414=Setup!$C$11,"Local",IF(Pharmaceuticals!U414=Setup!$C$12,"Other","")))</f>
        <v/>
      </c>
      <c r="W414" s="34"/>
      <c r="X414" s="148"/>
      <c r="Y414" s="34"/>
      <c r="Z414" s="36" t="str">
        <f t="shared" si="206"/>
        <v/>
      </c>
      <c r="AA414" s="34"/>
      <c r="AB414" s="32" t="str">
        <f t="shared" si="207"/>
        <v/>
      </c>
      <c r="AC414" s="34"/>
      <c r="AD414" s="32" t="str">
        <f t="shared" si="208"/>
        <v/>
      </c>
      <c r="AE414" s="34"/>
      <c r="AF414" s="36" t="str">
        <f t="shared" si="209"/>
        <v/>
      </c>
      <c r="AG414" s="36" t="str">
        <f t="shared" si="210"/>
        <v/>
      </c>
      <c r="AH414" s="36" t="str">
        <f t="shared" si="211"/>
        <v/>
      </c>
      <c r="AI414" s="55"/>
      <c r="AJ414" s="37"/>
      <c r="AK414" s="148"/>
      <c r="AL414" s="34"/>
      <c r="AM414" s="32" t="str">
        <f t="shared" si="212"/>
        <v/>
      </c>
      <c r="AN414" s="34"/>
      <c r="AO414" s="32" t="str">
        <f t="shared" si="213"/>
        <v/>
      </c>
      <c r="AP414" s="34"/>
      <c r="AQ414" s="32" t="str">
        <f t="shared" si="214"/>
        <v/>
      </c>
      <c r="AR414" s="34"/>
      <c r="AS414" s="36" t="str">
        <f t="shared" si="215"/>
        <v/>
      </c>
      <c r="AT414" s="36" t="str">
        <f t="shared" si="216"/>
        <v/>
      </c>
      <c r="AU414" s="36" t="str">
        <f t="shared" si="217"/>
        <v/>
      </c>
      <c r="AV414" s="55"/>
      <c r="AW414" s="34"/>
      <c r="AX414" s="148"/>
      <c r="AY414" s="34"/>
      <c r="AZ414" s="32" t="str">
        <f t="shared" si="218"/>
        <v/>
      </c>
      <c r="BA414" s="34"/>
      <c r="BB414" s="32" t="str">
        <f t="shared" si="219"/>
        <v/>
      </c>
      <c r="BC414" s="34"/>
      <c r="BD414" s="32" t="str">
        <f t="shared" si="220"/>
        <v/>
      </c>
      <c r="BE414" s="34"/>
      <c r="BF414" s="36" t="str">
        <f t="shared" si="221"/>
        <v/>
      </c>
      <c r="BG414" s="36" t="str">
        <f t="shared" si="222"/>
        <v/>
      </c>
      <c r="BH414" s="36" t="str">
        <f t="shared" si="223"/>
        <v/>
      </c>
      <c r="BI414" s="55"/>
      <c r="BJ414" s="34"/>
      <c r="BK414" s="148"/>
      <c r="BL414" s="34"/>
      <c r="BM414" s="32" t="str">
        <f t="shared" si="224"/>
        <v/>
      </c>
      <c r="BN414" s="34"/>
      <c r="BO414" s="32" t="str">
        <f t="shared" si="225"/>
        <v/>
      </c>
      <c r="BP414" s="34"/>
      <c r="BQ414" s="32" t="str">
        <f t="shared" si="226"/>
        <v/>
      </c>
      <c r="BR414" s="34"/>
      <c r="BS414" s="36" t="str">
        <f t="shared" si="227"/>
        <v/>
      </c>
      <c r="BT414" s="36" t="str">
        <f t="shared" si="228"/>
        <v/>
      </c>
      <c r="BU414" s="36" t="str">
        <f t="shared" si="229"/>
        <v/>
      </c>
      <c r="BV414" s="55"/>
      <c r="BW414" s="36" t="str">
        <f t="shared" si="230"/>
        <v/>
      </c>
      <c r="BX414" s="36" t="str">
        <f t="shared" si="231"/>
        <v/>
      </c>
      <c r="BY414" s="31"/>
      <c r="BZ414" s="38"/>
      <c r="CB414" s="120" t="e">
        <f t="shared" ca="1" si="200"/>
        <v>#VALUE!</v>
      </c>
      <c r="CC414" s="120" t="e">
        <f t="shared" ca="1" si="201"/>
        <v>#VALUE!</v>
      </c>
    </row>
    <row r="415" spans="1:81" s="10" customFormat="1" ht="25.15" customHeight="1" x14ac:dyDescent="0.2">
      <c r="A415" s="52" t="str">
        <f t="shared" si="232"/>
        <v/>
      </c>
      <c r="B415" s="157" t="e">
        <f t="shared" ca="1" si="202"/>
        <v>#VALUE!</v>
      </c>
      <c r="C415" s="157" t="e">
        <f t="shared" ca="1" si="203"/>
        <v>#VALUE!</v>
      </c>
      <c r="D415" s="29"/>
      <c r="E415" s="155" t="str">
        <f ca="1">IFERROR(INDIRECT(ADDRESS(MATCH(D415,CatModules!C:C,0),2,1,1,"CatModules")),"")</f>
        <v/>
      </c>
      <c r="F415" s="96"/>
      <c r="G415" s="156" t="str">
        <f ca="1">IFERROR(INDIRECT(ADDRESS(MATCH(CONCATENATE(E415,"-",F415),CatInt!K:K,0),3,1,1,"CatInt")),"")</f>
        <v/>
      </c>
      <c r="H415" s="45" t="str">
        <f>IF(F415="","",VLOOKUP(F415,#REF!,2,FALSE))</f>
        <v/>
      </c>
      <c r="I415" s="29"/>
      <c r="J415" s="155" t="e">
        <f t="shared" si="204"/>
        <v>#VALUE!</v>
      </c>
      <c r="K415" s="155" t="e">
        <f t="shared" si="205"/>
        <v>#VALUE!</v>
      </c>
      <c r="L415" s="153"/>
      <c r="M415" s="126"/>
      <c r="N415" s="151" t="e">
        <f ca="1">VLOOKUP(M415,CatProd!B:G,6,FALSE)</f>
        <v>#N/A</v>
      </c>
      <c r="O415" s="127"/>
      <c r="P415" s="175" t="e">
        <f ca="1">VLOOKUP(CONCATENATE(N415,"-",O415),CatProdSpec!H:I,2,FALSE)</f>
        <v>#N/A</v>
      </c>
      <c r="Q415" s="30"/>
      <c r="R415" s="149" t="str">
        <f>IFERROR(VLOOKUP(Q415,Setup!D$16:E$25,2,FALSE),"")</f>
        <v/>
      </c>
      <c r="S415" s="51" t="str">
        <f ca="1">IFERROR(IF(OR(I415="",VLOOKUP(I415,CatCostInp!$E$2:$K$88,7,FALSE)=0),"",VLOOKUP(I415,CatCostInp!$E$2:$K$88,7,FALSE)),"")</f>
        <v/>
      </c>
      <c r="T415" s="4" t="e">
        <f>VLOOKUP(U415,#REF!,2,FALSE)</f>
        <v>#REF!</v>
      </c>
      <c r="U415" s="30"/>
      <c r="V415" s="1" t="str">
        <f ca="1">IF(U415=Setup!$C$10,"Grant",IF(Pharmaceuticals!U415=Setup!$C$11,"Local",IF(Pharmaceuticals!U415=Setup!$C$12,"Other","")))</f>
        <v/>
      </c>
      <c r="W415" s="34"/>
      <c r="X415" s="148"/>
      <c r="Y415" s="34"/>
      <c r="Z415" s="36" t="str">
        <f t="shared" si="206"/>
        <v/>
      </c>
      <c r="AA415" s="34"/>
      <c r="AB415" s="32" t="str">
        <f t="shared" si="207"/>
        <v/>
      </c>
      <c r="AC415" s="34"/>
      <c r="AD415" s="32" t="str">
        <f t="shared" si="208"/>
        <v/>
      </c>
      <c r="AE415" s="34"/>
      <c r="AF415" s="36" t="str">
        <f t="shared" si="209"/>
        <v/>
      </c>
      <c r="AG415" s="36" t="str">
        <f t="shared" si="210"/>
        <v/>
      </c>
      <c r="AH415" s="36" t="str">
        <f t="shared" si="211"/>
        <v/>
      </c>
      <c r="AI415" s="55"/>
      <c r="AJ415" s="37"/>
      <c r="AK415" s="148"/>
      <c r="AL415" s="34"/>
      <c r="AM415" s="32" t="str">
        <f t="shared" si="212"/>
        <v/>
      </c>
      <c r="AN415" s="34"/>
      <c r="AO415" s="32" t="str">
        <f t="shared" si="213"/>
        <v/>
      </c>
      <c r="AP415" s="34"/>
      <c r="AQ415" s="32" t="str">
        <f t="shared" si="214"/>
        <v/>
      </c>
      <c r="AR415" s="34"/>
      <c r="AS415" s="36" t="str">
        <f t="shared" si="215"/>
        <v/>
      </c>
      <c r="AT415" s="36" t="str">
        <f t="shared" si="216"/>
        <v/>
      </c>
      <c r="AU415" s="36" t="str">
        <f t="shared" si="217"/>
        <v/>
      </c>
      <c r="AV415" s="55"/>
      <c r="AW415" s="34"/>
      <c r="AX415" s="148"/>
      <c r="AY415" s="34"/>
      <c r="AZ415" s="32" t="str">
        <f t="shared" si="218"/>
        <v/>
      </c>
      <c r="BA415" s="34"/>
      <c r="BB415" s="32" t="str">
        <f t="shared" si="219"/>
        <v/>
      </c>
      <c r="BC415" s="34"/>
      <c r="BD415" s="32" t="str">
        <f t="shared" si="220"/>
        <v/>
      </c>
      <c r="BE415" s="34"/>
      <c r="BF415" s="36" t="str">
        <f t="shared" si="221"/>
        <v/>
      </c>
      <c r="BG415" s="36" t="str">
        <f t="shared" si="222"/>
        <v/>
      </c>
      <c r="BH415" s="36" t="str">
        <f t="shared" si="223"/>
        <v/>
      </c>
      <c r="BI415" s="55"/>
      <c r="BJ415" s="34"/>
      <c r="BK415" s="148"/>
      <c r="BL415" s="34"/>
      <c r="BM415" s="32" t="str">
        <f t="shared" si="224"/>
        <v/>
      </c>
      <c r="BN415" s="34"/>
      <c r="BO415" s="32" t="str">
        <f t="shared" si="225"/>
        <v/>
      </c>
      <c r="BP415" s="34"/>
      <c r="BQ415" s="32" t="str">
        <f t="shared" si="226"/>
        <v/>
      </c>
      <c r="BR415" s="34"/>
      <c r="BS415" s="36" t="str">
        <f t="shared" si="227"/>
        <v/>
      </c>
      <c r="BT415" s="36" t="str">
        <f t="shared" si="228"/>
        <v/>
      </c>
      <c r="BU415" s="36" t="str">
        <f t="shared" si="229"/>
        <v/>
      </c>
      <c r="BV415" s="55"/>
      <c r="BW415" s="36" t="str">
        <f t="shared" si="230"/>
        <v/>
      </c>
      <c r="BX415" s="36" t="str">
        <f t="shared" si="231"/>
        <v/>
      </c>
      <c r="BY415" s="31"/>
      <c r="BZ415" s="38"/>
      <c r="CB415" s="120" t="e">
        <f t="shared" ca="1" si="200"/>
        <v>#VALUE!</v>
      </c>
      <c r="CC415" s="120" t="e">
        <f t="shared" ca="1" si="201"/>
        <v>#VALUE!</v>
      </c>
    </row>
    <row r="416" spans="1:81" s="10" customFormat="1" ht="25.15" customHeight="1" x14ac:dyDescent="0.2">
      <c r="A416" s="52" t="str">
        <f t="shared" si="232"/>
        <v/>
      </c>
      <c r="B416" s="157" t="e">
        <f t="shared" ca="1" si="202"/>
        <v>#VALUE!</v>
      </c>
      <c r="C416" s="157" t="e">
        <f t="shared" ca="1" si="203"/>
        <v>#VALUE!</v>
      </c>
      <c r="D416" s="29"/>
      <c r="E416" s="155" t="str">
        <f ca="1">IFERROR(INDIRECT(ADDRESS(MATCH(D416,CatModules!C:C,0),2,1,1,"CatModules")),"")</f>
        <v/>
      </c>
      <c r="F416" s="96"/>
      <c r="G416" s="156" t="str">
        <f ca="1">IFERROR(INDIRECT(ADDRESS(MATCH(CONCATENATE(E416,"-",F416),CatInt!K:K,0),3,1,1,"CatInt")),"")</f>
        <v/>
      </c>
      <c r="H416" s="45" t="str">
        <f>IF(F416="","",VLOOKUP(F416,#REF!,2,FALSE))</f>
        <v/>
      </c>
      <c r="I416" s="29"/>
      <c r="J416" s="155" t="e">
        <f t="shared" si="204"/>
        <v>#VALUE!</v>
      </c>
      <c r="K416" s="155" t="e">
        <f t="shared" si="205"/>
        <v>#VALUE!</v>
      </c>
      <c r="L416" s="153"/>
      <c r="M416" s="126"/>
      <c r="N416" s="151" t="e">
        <f ca="1">VLOOKUP(M416,CatProd!B:G,6,FALSE)</f>
        <v>#N/A</v>
      </c>
      <c r="O416" s="127"/>
      <c r="P416" s="175" t="e">
        <f ca="1">VLOOKUP(CONCATENATE(N416,"-",O416),CatProdSpec!H:I,2,FALSE)</f>
        <v>#N/A</v>
      </c>
      <c r="Q416" s="30"/>
      <c r="R416" s="149" t="str">
        <f>IFERROR(VLOOKUP(Q416,Setup!D$16:E$25,2,FALSE),"")</f>
        <v/>
      </c>
      <c r="S416" s="51" t="str">
        <f ca="1">IFERROR(IF(OR(I416="",VLOOKUP(I416,CatCostInp!$E$2:$K$88,7,FALSE)=0),"",VLOOKUP(I416,CatCostInp!$E$2:$K$88,7,FALSE)),"")</f>
        <v/>
      </c>
      <c r="T416" s="4" t="e">
        <f>VLOOKUP(U416,#REF!,2,FALSE)</f>
        <v>#REF!</v>
      </c>
      <c r="U416" s="30"/>
      <c r="V416" s="1" t="str">
        <f ca="1">IF(U416=Setup!$C$10,"Grant",IF(Pharmaceuticals!U416=Setup!$C$11,"Local",IF(Pharmaceuticals!U416=Setup!$C$12,"Other","")))</f>
        <v/>
      </c>
      <c r="W416" s="34"/>
      <c r="X416" s="148"/>
      <c r="Y416" s="34"/>
      <c r="Z416" s="36" t="str">
        <f t="shared" si="206"/>
        <v/>
      </c>
      <c r="AA416" s="34"/>
      <c r="AB416" s="32" t="str">
        <f t="shared" si="207"/>
        <v/>
      </c>
      <c r="AC416" s="34"/>
      <c r="AD416" s="32" t="str">
        <f t="shared" si="208"/>
        <v/>
      </c>
      <c r="AE416" s="34"/>
      <c r="AF416" s="36" t="str">
        <f t="shared" si="209"/>
        <v/>
      </c>
      <c r="AG416" s="36" t="str">
        <f t="shared" si="210"/>
        <v/>
      </c>
      <c r="AH416" s="36" t="str">
        <f t="shared" si="211"/>
        <v/>
      </c>
      <c r="AI416" s="55"/>
      <c r="AJ416" s="37"/>
      <c r="AK416" s="148"/>
      <c r="AL416" s="34"/>
      <c r="AM416" s="32" t="str">
        <f t="shared" si="212"/>
        <v/>
      </c>
      <c r="AN416" s="34"/>
      <c r="AO416" s="32" t="str">
        <f t="shared" si="213"/>
        <v/>
      </c>
      <c r="AP416" s="34"/>
      <c r="AQ416" s="32" t="str">
        <f t="shared" si="214"/>
        <v/>
      </c>
      <c r="AR416" s="34"/>
      <c r="AS416" s="36" t="str">
        <f t="shared" si="215"/>
        <v/>
      </c>
      <c r="AT416" s="36" t="str">
        <f t="shared" si="216"/>
        <v/>
      </c>
      <c r="AU416" s="36" t="str">
        <f t="shared" si="217"/>
        <v/>
      </c>
      <c r="AV416" s="55"/>
      <c r="AW416" s="34"/>
      <c r="AX416" s="148"/>
      <c r="AY416" s="34"/>
      <c r="AZ416" s="32" t="str">
        <f t="shared" si="218"/>
        <v/>
      </c>
      <c r="BA416" s="34"/>
      <c r="BB416" s="32" t="str">
        <f t="shared" si="219"/>
        <v/>
      </c>
      <c r="BC416" s="34"/>
      <c r="BD416" s="32" t="str">
        <f t="shared" si="220"/>
        <v/>
      </c>
      <c r="BE416" s="34"/>
      <c r="BF416" s="36" t="str">
        <f t="shared" si="221"/>
        <v/>
      </c>
      <c r="BG416" s="36" t="str">
        <f t="shared" si="222"/>
        <v/>
      </c>
      <c r="BH416" s="36" t="str">
        <f t="shared" si="223"/>
        <v/>
      </c>
      <c r="BI416" s="55"/>
      <c r="BJ416" s="34"/>
      <c r="BK416" s="148"/>
      <c r="BL416" s="34"/>
      <c r="BM416" s="32" t="str">
        <f t="shared" si="224"/>
        <v/>
      </c>
      <c r="BN416" s="34"/>
      <c r="BO416" s="32" t="str">
        <f t="shared" si="225"/>
        <v/>
      </c>
      <c r="BP416" s="34"/>
      <c r="BQ416" s="32" t="str">
        <f t="shared" si="226"/>
        <v/>
      </c>
      <c r="BR416" s="34"/>
      <c r="BS416" s="36" t="str">
        <f t="shared" si="227"/>
        <v/>
      </c>
      <c r="BT416" s="36" t="str">
        <f t="shared" si="228"/>
        <v/>
      </c>
      <c r="BU416" s="36" t="str">
        <f t="shared" si="229"/>
        <v/>
      </c>
      <c r="BV416" s="55"/>
      <c r="BW416" s="36" t="str">
        <f t="shared" si="230"/>
        <v/>
      </c>
      <c r="BX416" s="36" t="str">
        <f t="shared" si="231"/>
        <v/>
      </c>
      <c r="BY416" s="31"/>
      <c r="BZ416" s="38"/>
      <c r="CB416" s="120" t="e">
        <f t="shared" ca="1" si="200"/>
        <v>#VALUE!</v>
      </c>
      <c r="CC416" s="120" t="e">
        <f t="shared" ca="1" si="201"/>
        <v>#VALUE!</v>
      </c>
    </row>
    <row r="417" spans="1:81" s="10" customFormat="1" ht="25.15" customHeight="1" x14ac:dyDescent="0.2">
      <c r="A417" s="52" t="str">
        <f t="shared" si="232"/>
        <v/>
      </c>
      <c r="B417" s="157" t="e">
        <f t="shared" ca="1" si="202"/>
        <v>#VALUE!</v>
      </c>
      <c r="C417" s="157" t="e">
        <f t="shared" ca="1" si="203"/>
        <v>#VALUE!</v>
      </c>
      <c r="D417" s="29"/>
      <c r="E417" s="155" t="str">
        <f ca="1">IFERROR(INDIRECT(ADDRESS(MATCH(D417,CatModules!C:C,0),2,1,1,"CatModules")),"")</f>
        <v/>
      </c>
      <c r="F417" s="96"/>
      <c r="G417" s="156" t="str">
        <f ca="1">IFERROR(INDIRECT(ADDRESS(MATCH(CONCATENATE(E417,"-",F417),CatInt!K:K,0),3,1,1,"CatInt")),"")</f>
        <v/>
      </c>
      <c r="H417" s="45" t="str">
        <f>IF(F417="","",VLOOKUP(F417,#REF!,2,FALSE))</f>
        <v/>
      </c>
      <c r="I417" s="29"/>
      <c r="J417" s="155" t="e">
        <f t="shared" si="204"/>
        <v>#VALUE!</v>
      </c>
      <c r="K417" s="155" t="e">
        <f t="shared" si="205"/>
        <v>#VALUE!</v>
      </c>
      <c r="L417" s="153"/>
      <c r="M417" s="126"/>
      <c r="N417" s="151" t="e">
        <f ca="1">VLOOKUP(M417,CatProd!B:G,6,FALSE)</f>
        <v>#N/A</v>
      </c>
      <c r="O417" s="127"/>
      <c r="P417" s="175" t="e">
        <f ca="1">VLOOKUP(CONCATENATE(N417,"-",O417),CatProdSpec!H:I,2,FALSE)</f>
        <v>#N/A</v>
      </c>
      <c r="Q417" s="30"/>
      <c r="R417" s="149" t="str">
        <f>IFERROR(VLOOKUP(Q417,Setup!D$16:E$25,2,FALSE),"")</f>
        <v/>
      </c>
      <c r="S417" s="51" t="str">
        <f ca="1">IFERROR(IF(OR(I417="",VLOOKUP(I417,CatCostInp!$E$2:$K$88,7,FALSE)=0),"",VLOOKUP(I417,CatCostInp!$E$2:$K$88,7,FALSE)),"")</f>
        <v/>
      </c>
      <c r="T417" s="4" t="e">
        <f>VLOOKUP(U417,#REF!,2,FALSE)</f>
        <v>#REF!</v>
      </c>
      <c r="U417" s="30"/>
      <c r="V417" s="1" t="str">
        <f ca="1">IF(U417=Setup!$C$10,"Grant",IF(Pharmaceuticals!U417=Setup!$C$11,"Local",IF(Pharmaceuticals!U417=Setup!$C$12,"Other","")))</f>
        <v/>
      </c>
      <c r="W417" s="34"/>
      <c r="X417" s="148"/>
      <c r="Y417" s="34"/>
      <c r="Z417" s="36" t="str">
        <f t="shared" si="206"/>
        <v/>
      </c>
      <c r="AA417" s="34"/>
      <c r="AB417" s="32" t="str">
        <f t="shared" si="207"/>
        <v/>
      </c>
      <c r="AC417" s="34"/>
      <c r="AD417" s="32" t="str">
        <f t="shared" si="208"/>
        <v/>
      </c>
      <c r="AE417" s="34"/>
      <c r="AF417" s="36" t="str">
        <f t="shared" si="209"/>
        <v/>
      </c>
      <c r="AG417" s="36" t="str">
        <f t="shared" si="210"/>
        <v/>
      </c>
      <c r="AH417" s="36" t="str">
        <f t="shared" si="211"/>
        <v/>
      </c>
      <c r="AI417" s="55"/>
      <c r="AJ417" s="37"/>
      <c r="AK417" s="148"/>
      <c r="AL417" s="34"/>
      <c r="AM417" s="32" t="str">
        <f t="shared" si="212"/>
        <v/>
      </c>
      <c r="AN417" s="34"/>
      <c r="AO417" s="32" t="str">
        <f t="shared" si="213"/>
        <v/>
      </c>
      <c r="AP417" s="34"/>
      <c r="AQ417" s="32" t="str">
        <f t="shared" si="214"/>
        <v/>
      </c>
      <c r="AR417" s="34"/>
      <c r="AS417" s="36" t="str">
        <f t="shared" si="215"/>
        <v/>
      </c>
      <c r="AT417" s="36" t="str">
        <f t="shared" si="216"/>
        <v/>
      </c>
      <c r="AU417" s="36" t="str">
        <f t="shared" si="217"/>
        <v/>
      </c>
      <c r="AV417" s="55"/>
      <c r="AW417" s="34"/>
      <c r="AX417" s="148"/>
      <c r="AY417" s="34"/>
      <c r="AZ417" s="32" t="str">
        <f t="shared" si="218"/>
        <v/>
      </c>
      <c r="BA417" s="34"/>
      <c r="BB417" s="32" t="str">
        <f t="shared" si="219"/>
        <v/>
      </c>
      <c r="BC417" s="34"/>
      <c r="BD417" s="32" t="str">
        <f t="shared" si="220"/>
        <v/>
      </c>
      <c r="BE417" s="34"/>
      <c r="BF417" s="36" t="str">
        <f t="shared" si="221"/>
        <v/>
      </c>
      <c r="BG417" s="36" t="str">
        <f t="shared" si="222"/>
        <v/>
      </c>
      <c r="BH417" s="36" t="str">
        <f t="shared" si="223"/>
        <v/>
      </c>
      <c r="BI417" s="55"/>
      <c r="BJ417" s="34"/>
      <c r="BK417" s="148"/>
      <c r="BL417" s="34"/>
      <c r="BM417" s="32" t="str">
        <f t="shared" si="224"/>
        <v/>
      </c>
      <c r="BN417" s="34"/>
      <c r="BO417" s="32" t="str">
        <f t="shared" si="225"/>
        <v/>
      </c>
      <c r="BP417" s="34"/>
      <c r="BQ417" s="32" t="str">
        <f t="shared" si="226"/>
        <v/>
      </c>
      <c r="BR417" s="34"/>
      <c r="BS417" s="36" t="str">
        <f t="shared" si="227"/>
        <v/>
      </c>
      <c r="BT417" s="36" t="str">
        <f t="shared" si="228"/>
        <v/>
      </c>
      <c r="BU417" s="36" t="str">
        <f t="shared" si="229"/>
        <v/>
      </c>
      <c r="BV417" s="55"/>
      <c r="BW417" s="36" t="str">
        <f t="shared" si="230"/>
        <v/>
      </c>
      <c r="BX417" s="36" t="str">
        <f t="shared" si="231"/>
        <v/>
      </c>
      <c r="BY417" s="31"/>
      <c r="BZ417" s="38"/>
      <c r="CB417" s="120" t="e">
        <f t="shared" ca="1" si="200"/>
        <v>#VALUE!</v>
      </c>
      <c r="CC417" s="120" t="e">
        <f t="shared" ca="1" si="201"/>
        <v>#VALUE!</v>
      </c>
    </row>
    <row r="418" spans="1:81" s="10" customFormat="1" ht="25.15" customHeight="1" x14ac:dyDescent="0.2">
      <c r="A418" s="52" t="str">
        <f t="shared" si="232"/>
        <v/>
      </c>
      <c r="B418" s="157" t="e">
        <f t="shared" ca="1" si="202"/>
        <v>#VALUE!</v>
      </c>
      <c r="C418" s="157" t="e">
        <f t="shared" ca="1" si="203"/>
        <v>#VALUE!</v>
      </c>
      <c r="D418" s="29"/>
      <c r="E418" s="155" t="str">
        <f ca="1">IFERROR(INDIRECT(ADDRESS(MATCH(D418,CatModules!C:C,0),2,1,1,"CatModules")),"")</f>
        <v/>
      </c>
      <c r="F418" s="96"/>
      <c r="G418" s="156" t="str">
        <f ca="1">IFERROR(INDIRECT(ADDRESS(MATCH(CONCATENATE(E418,"-",F418),CatInt!K:K,0),3,1,1,"CatInt")),"")</f>
        <v/>
      </c>
      <c r="H418" s="45" t="str">
        <f>IF(F418="","",VLOOKUP(F418,#REF!,2,FALSE))</f>
        <v/>
      </c>
      <c r="I418" s="29"/>
      <c r="J418" s="155" t="e">
        <f t="shared" si="204"/>
        <v>#VALUE!</v>
      </c>
      <c r="K418" s="155" t="e">
        <f t="shared" si="205"/>
        <v>#VALUE!</v>
      </c>
      <c r="L418" s="153"/>
      <c r="M418" s="126"/>
      <c r="N418" s="151" t="e">
        <f ca="1">VLOOKUP(M418,CatProd!B:G,6,FALSE)</f>
        <v>#N/A</v>
      </c>
      <c r="O418" s="127"/>
      <c r="P418" s="175" t="e">
        <f ca="1">VLOOKUP(CONCATENATE(N418,"-",O418),CatProdSpec!H:I,2,FALSE)</f>
        <v>#N/A</v>
      </c>
      <c r="Q418" s="30"/>
      <c r="R418" s="149" t="str">
        <f>IFERROR(VLOOKUP(Q418,Setup!D$16:E$25,2,FALSE),"")</f>
        <v/>
      </c>
      <c r="S418" s="51" t="str">
        <f ca="1">IFERROR(IF(OR(I418="",VLOOKUP(I418,CatCostInp!$E$2:$K$88,7,FALSE)=0),"",VLOOKUP(I418,CatCostInp!$E$2:$K$88,7,FALSE)),"")</f>
        <v/>
      </c>
      <c r="T418" s="4" t="e">
        <f>VLOOKUP(U418,#REF!,2,FALSE)</f>
        <v>#REF!</v>
      </c>
      <c r="U418" s="30"/>
      <c r="V418" s="1" t="str">
        <f ca="1">IF(U418=Setup!$C$10,"Grant",IF(Pharmaceuticals!U418=Setup!$C$11,"Local",IF(Pharmaceuticals!U418=Setup!$C$12,"Other","")))</f>
        <v/>
      </c>
      <c r="W418" s="34"/>
      <c r="X418" s="148"/>
      <c r="Y418" s="34"/>
      <c r="Z418" s="36" t="str">
        <f t="shared" si="206"/>
        <v/>
      </c>
      <c r="AA418" s="34"/>
      <c r="AB418" s="32" t="str">
        <f t="shared" si="207"/>
        <v/>
      </c>
      <c r="AC418" s="34"/>
      <c r="AD418" s="32" t="str">
        <f t="shared" si="208"/>
        <v/>
      </c>
      <c r="AE418" s="34"/>
      <c r="AF418" s="36" t="str">
        <f t="shared" si="209"/>
        <v/>
      </c>
      <c r="AG418" s="36" t="str">
        <f t="shared" si="210"/>
        <v/>
      </c>
      <c r="AH418" s="36" t="str">
        <f t="shared" si="211"/>
        <v/>
      </c>
      <c r="AI418" s="55"/>
      <c r="AJ418" s="37"/>
      <c r="AK418" s="148"/>
      <c r="AL418" s="34"/>
      <c r="AM418" s="32" t="str">
        <f t="shared" si="212"/>
        <v/>
      </c>
      <c r="AN418" s="34"/>
      <c r="AO418" s="32" t="str">
        <f t="shared" si="213"/>
        <v/>
      </c>
      <c r="AP418" s="34"/>
      <c r="AQ418" s="32" t="str">
        <f t="shared" si="214"/>
        <v/>
      </c>
      <c r="AR418" s="34"/>
      <c r="AS418" s="36" t="str">
        <f t="shared" si="215"/>
        <v/>
      </c>
      <c r="AT418" s="36" t="str">
        <f t="shared" si="216"/>
        <v/>
      </c>
      <c r="AU418" s="36" t="str">
        <f t="shared" si="217"/>
        <v/>
      </c>
      <c r="AV418" s="55"/>
      <c r="AW418" s="34"/>
      <c r="AX418" s="148"/>
      <c r="AY418" s="34"/>
      <c r="AZ418" s="32" t="str">
        <f t="shared" si="218"/>
        <v/>
      </c>
      <c r="BA418" s="34"/>
      <c r="BB418" s="32" t="str">
        <f t="shared" si="219"/>
        <v/>
      </c>
      <c r="BC418" s="34"/>
      <c r="BD418" s="32" t="str">
        <f t="shared" si="220"/>
        <v/>
      </c>
      <c r="BE418" s="34"/>
      <c r="BF418" s="36" t="str">
        <f t="shared" si="221"/>
        <v/>
      </c>
      <c r="BG418" s="36" t="str">
        <f t="shared" si="222"/>
        <v/>
      </c>
      <c r="BH418" s="36" t="str">
        <f t="shared" si="223"/>
        <v/>
      </c>
      <c r="BI418" s="55"/>
      <c r="BJ418" s="34"/>
      <c r="BK418" s="148"/>
      <c r="BL418" s="34"/>
      <c r="BM418" s="32" t="str">
        <f t="shared" si="224"/>
        <v/>
      </c>
      <c r="BN418" s="34"/>
      <c r="BO418" s="32" t="str">
        <f t="shared" si="225"/>
        <v/>
      </c>
      <c r="BP418" s="34"/>
      <c r="BQ418" s="32" t="str">
        <f t="shared" si="226"/>
        <v/>
      </c>
      <c r="BR418" s="34"/>
      <c r="BS418" s="36" t="str">
        <f t="shared" si="227"/>
        <v/>
      </c>
      <c r="BT418" s="36" t="str">
        <f t="shared" si="228"/>
        <v/>
      </c>
      <c r="BU418" s="36" t="str">
        <f t="shared" si="229"/>
        <v/>
      </c>
      <c r="BV418" s="55"/>
      <c r="BW418" s="36" t="str">
        <f t="shared" si="230"/>
        <v/>
      </c>
      <c r="BX418" s="36" t="str">
        <f t="shared" si="231"/>
        <v/>
      </c>
      <c r="BY418" s="31"/>
      <c r="BZ418" s="38"/>
      <c r="CB418" s="120" t="e">
        <f t="shared" ca="1" si="200"/>
        <v>#VALUE!</v>
      </c>
      <c r="CC418" s="120" t="e">
        <f t="shared" ca="1" si="201"/>
        <v>#VALUE!</v>
      </c>
    </row>
    <row r="419" spans="1:81" s="10" customFormat="1" ht="25.15" customHeight="1" x14ac:dyDescent="0.2">
      <c r="A419" s="52" t="str">
        <f t="shared" si="232"/>
        <v/>
      </c>
      <c r="B419" s="157" t="e">
        <f t="shared" ca="1" si="202"/>
        <v>#VALUE!</v>
      </c>
      <c r="C419" s="157" t="e">
        <f t="shared" ca="1" si="203"/>
        <v>#VALUE!</v>
      </c>
      <c r="D419" s="29"/>
      <c r="E419" s="155" t="str">
        <f ca="1">IFERROR(INDIRECT(ADDRESS(MATCH(D419,CatModules!C:C,0),2,1,1,"CatModules")),"")</f>
        <v/>
      </c>
      <c r="F419" s="96"/>
      <c r="G419" s="156" t="str">
        <f ca="1">IFERROR(INDIRECT(ADDRESS(MATCH(CONCATENATE(E419,"-",F419),CatInt!K:K,0),3,1,1,"CatInt")),"")</f>
        <v/>
      </c>
      <c r="H419" s="45" t="str">
        <f>IF(F419="","",VLOOKUP(F419,#REF!,2,FALSE))</f>
        <v/>
      </c>
      <c r="I419" s="29"/>
      <c r="J419" s="155" t="e">
        <f t="shared" si="204"/>
        <v>#VALUE!</v>
      </c>
      <c r="K419" s="155" t="e">
        <f t="shared" si="205"/>
        <v>#VALUE!</v>
      </c>
      <c r="L419" s="153"/>
      <c r="M419" s="126"/>
      <c r="N419" s="151" t="e">
        <f ca="1">VLOOKUP(M419,CatProd!B:G,6,FALSE)</f>
        <v>#N/A</v>
      </c>
      <c r="O419" s="127"/>
      <c r="P419" s="175" t="e">
        <f ca="1">VLOOKUP(CONCATENATE(N419,"-",O419),CatProdSpec!H:I,2,FALSE)</f>
        <v>#N/A</v>
      </c>
      <c r="Q419" s="30"/>
      <c r="R419" s="149" t="str">
        <f>IFERROR(VLOOKUP(Q419,Setup!D$16:E$25,2,FALSE),"")</f>
        <v/>
      </c>
      <c r="S419" s="51" t="str">
        <f ca="1">IFERROR(IF(OR(I419="",VLOOKUP(I419,CatCostInp!$E$2:$K$88,7,FALSE)=0),"",VLOOKUP(I419,CatCostInp!$E$2:$K$88,7,FALSE)),"")</f>
        <v/>
      </c>
      <c r="T419" s="4" t="e">
        <f>VLOOKUP(U419,#REF!,2,FALSE)</f>
        <v>#REF!</v>
      </c>
      <c r="U419" s="30"/>
      <c r="V419" s="1" t="str">
        <f ca="1">IF(U419=Setup!$C$10,"Grant",IF(Pharmaceuticals!U419=Setup!$C$11,"Local",IF(Pharmaceuticals!U419=Setup!$C$12,"Other","")))</f>
        <v/>
      </c>
      <c r="W419" s="34"/>
      <c r="X419" s="148"/>
      <c r="Y419" s="34"/>
      <c r="Z419" s="36" t="str">
        <f t="shared" si="206"/>
        <v/>
      </c>
      <c r="AA419" s="34"/>
      <c r="AB419" s="32" t="str">
        <f t="shared" si="207"/>
        <v/>
      </c>
      <c r="AC419" s="34"/>
      <c r="AD419" s="32" t="str">
        <f t="shared" si="208"/>
        <v/>
      </c>
      <c r="AE419" s="34"/>
      <c r="AF419" s="36" t="str">
        <f t="shared" si="209"/>
        <v/>
      </c>
      <c r="AG419" s="36" t="str">
        <f t="shared" si="210"/>
        <v/>
      </c>
      <c r="AH419" s="36" t="str">
        <f t="shared" si="211"/>
        <v/>
      </c>
      <c r="AI419" s="55"/>
      <c r="AJ419" s="37"/>
      <c r="AK419" s="148"/>
      <c r="AL419" s="34"/>
      <c r="AM419" s="32" t="str">
        <f t="shared" si="212"/>
        <v/>
      </c>
      <c r="AN419" s="34"/>
      <c r="AO419" s="32" t="str">
        <f t="shared" si="213"/>
        <v/>
      </c>
      <c r="AP419" s="34"/>
      <c r="AQ419" s="32" t="str">
        <f t="shared" si="214"/>
        <v/>
      </c>
      <c r="AR419" s="34"/>
      <c r="AS419" s="36" t="str">
        <f t="shared" si="215"/>
        <v/>
      </c>
      <c r="AT419" s="36" t="str">
        <f t="shared" si="216"/>
        <v/>
      </c>
      <c r="AU419" s="36" t="str">
        <f t="shared" si="217"/>
        <v/>
      </c>
      <c r="AV419" s="55"/>
      <c r="AW419" s="34"/>
      <c r="AX419" s="148"/>
      <c r="AY419" s="34"/>
      <c r="AZ419" s="32" t="str">
        <f t="shared" si="218"/>
        <v/>
      </c>
      <c r="BA419" s="34"/>
      <c r="BB419" s="32" t="str">
        <f t="shared" si="219"/>
        <v/>
      </c>
      <c r="BC419" s="34"/>
      <c r="BD419" s="32" t="str">
        <f t="shared" si="220"/>
        <v/>
      </c>
      <c r="BE419" s="34"/>
      <c r="BF419" s="36" t="str">
        <f t="shared" si="221"/>
        <v/>
      </c>
      <c r="BG419" s="36" t="str">
        <f t="shared" si="222"/>
        <v/>
      </c>
      <c r="BH419" s="36" t="str">
        <f t="shared" si="223"/>
        <v/>
      </c>
      <c r="BI419" s="55"/>
      <c r="BJ419" s="34"/>
      <c r="BK419" s="148"/>
      <c r="BL419" s="34"/>
      <c r="BM419" s="32" t="str">
        <f t="shared" si="224"/>
        <v/>
      </c>
      <c r="BN419" s="34"/>
      <c r="BO419" s="32" t="str">
        <f t="shared" si="225"/>
        <v/>
      </c>
      <c r="BP419" s="34"/>
      <c r="BQ419" s="32" t="str">
        <f t="shared" si="226"/>
        <v/>
      </c>
      <c r="BR419" s="34"/>
      <c r="BS419" s="36" t="str">
        <f t="shared" si="227"/>
        <v/>
      </c>
      <c r="BT419" s="36" t="str">
        <f t="shared" si="228"/>
        <v/>
      </c>
      <c r="BU419" s="36" t="str">
        <f t="shared" si="229"/>
        <v/>
      </c>
      <c r="BV419" s="55"/>
      <c r="BW419" s="36" t="str">
        <f t="shared" si="230"/>
        <v/>
      </c>
      <c r="BX419" s="36" t="str">
        <f t="shared" si="231"/>
        <v/>
      </c>
      <c r="BY419" s="31"/>
      <c r="BZ419" s="38"/>
      <c r="CB419" s="120" t="e">
        <f t="shared" ca="1" si="200"/>
        <v>#VALUE!</v>
      </c>
      <c r="CC419" s="120" t="e">
        <f t="shared" ca="1" si="201"/>
        <v>#VALUE!</v>
      </c>
    </row>
    <row r="420" spans="1:81" s="10" customFormat="1" ht="25.15" customHeight="1" x14ac:dyDescent="0.2">
      <c r="A420" s="52" t="str">
        <f t="shared" si="232"/>
        <v/>
      </c>
      <c r="B420" s="157" t="e">
        <f t="shared" ca="1" si="202"/>
        <v>#VALUE!</v>
      </c>
      <c r="C420" s="157" t="e">
        <f t="shared" ca="1" si="203"/>
        <v>#VALUE!</v>
      </c>
      <c r="D420" s="29"/>
      <c r="E420" s="155" t="str">
        <f ca="1">IFERROR(INDIRECT(ADDRESS(MATCH(D420,CatModules!C:C,0),2,1,1,"CatModules")),"")</f>
        <v/>
      </c>
      <c r="F420" s="96"/>
      <c r="G420" s="156" t="str">
        <f ca="1">IFERROR(INDIRECT(ADDRESS(MATCH(CONCATENATE(E420,"-",F420),CatInt!K:K,0),3,1,1,"CatInt")),"")</f>
        <v/>
      </c>
      <c r="H420" s="45" t="str">
        <f>IF(F420="","",VLOOKUP(F420,#REF!,2,FALSE))</f>
        <v/>
      </c>
      <c r="I420" s="29"/>
      <c r="J420" s="155" t="e">
        <f t="shared" si="204"/>
        <v>#VALUE!</v>
      </c>
      <c r="K420" s="155" t="e">
        <f t="shared" si="205"/>
        <v>#VALUE!</v>
      </c>
      <c r="L420" s="153"/>
      <c r="M420" s="126"/>
      <c r="N420" s="151" t="e">
        <f ca="1">VLOOKUP(M420,CatProd!B:G,6,FALSE)</f>
        <v>#N/A</v>
      </c>
      <c r="O420" s="127"/>
      <c r="P420" s="175" t="e">
        <f ca="1">VLOOKUP(CONCATENATE(N420,"-",O420),CatProdSpec!H:I,2,FALSE)</f>
        <v>#N/A</v>
      </c>
      <c r="Q420" s="30"/>
      <c r="R420" s="149" t="str">
        <f>IFERROR(VLOOKUP(Q420,Setup!D$16:E$25,2,FALSE),"")</f>
        <v/>
      </c>
      <c r="S420" s="51" t="str">
        <f ca="1">IFERROR(IF(OR(I420="",VLOOKUP(I420,CatCostInp!$E$2:$K$88,7,FALSE)=0),"",VLOOKUP(I420,CatCostInp!$E$2:$K$88,7,FALSE)),"")</f>
        <v/>
      </c>
      <c r="T420" s="4" t="e">
        <f>VLOOKUP(U420,#REF!,2,FALSE)</f>
        <v>#REF!</v>
      </c>
      <c r="U420" s="30"/>
      <c r="V420" s="1" t="str">
        <f ca="1">IF(U420=Setup!$C$10,"Grant",IF(Pharmaceuticals!U420=Setup!$C$11,"Local",IF(Pharmaceuticals!U420=Setup!$C$12,"Other","")))</f>
        <v/>
      </c>
      <c r="W420" s="34"/>
      <c r="X420" s="148"/>
      <c r="Y420" s="34"/>
      <c r="Z420" s="36" t="str">
        <f t="shared" si="206"/>
        <v/>
      </c>
      <c r="AA420" s="34"/>
      <c r="AB420" s="32" t="str">
        <f t="shared" si="207"/>
        <v/>
      </c>
      <c r="AC420" s="34"/>
      <c r="AD420" s="32" t="str">
        <f t="shared" si="208"/>
        <v/>
      </c>
      <c r="AE420" s="34"/>
      <c r="AF420" s="36" t="str">
        <f t="shared" si="209"/>
        <v/>
      </c>
      <c r="AG420" s="36" t="str">
        <f t="shared" si="210"/>
        <v/>
      </c>
      <c r="AH420" s="36" t="str">
        <f t="shared" si="211"/>
        <v/>
      </c>
      <c r="AI420" s="55"/>
      <c r="AJ420" s="37"/>
      <c r="AK420" s="148"/>
      <c r="AL420" s="34"/>
      <c r="AM420" s="32" t="str">
        <f t="shared" si="212"/>
        <v/>
      </c>
      <c r="AN420" s="34"/>
      <c r="AO420" s="32" t="str">
        <f t="shared" si="213"/>
        <v/>
      </c>
      <c r="AP420" s="34"/>
      <c r="AQ420" s="32" t="str">
        <f t="shared" si="214"/>
        <v/>
      </c>
      <c r="AR420" s="34"/>
      <c r="AS420" s="36" t="str">
        <f t="shared" si="215"/>
        <v/>
      </c>
      <c r="AT420" s="36" t="str">
        <f t="shared" si="216"/>
        <v/>
      </c>
      <c r="AU420" s="36" t="str">
        <f t="shared" si="217"/>
        <v/>
      </c>
      <c r="AV420" s="55"/>
      <c r="AW420" s="34"/>
      <c r="AX420" s="148"/>
      <c r="AY420" s="34"/>
      <c r="AZ420" s="32" t="str">
        <f t="shared" si="218"/>
        <v/>
      </c>
      <c r="BA420" s="34"/>
      <c r="BB420" s="32" t="str">
        <f t="shared" si="219"/>
        <v/>
      </c>
      <c r="BC420" s="34"/>
      <c r="BD420" s="32" t="str">
        <f t="shared" si="220"/>
        <v/>
      </c>
      <c r="BE420" s="34"/>
      <c r="BF420" s="36" t="str">
        <f t="shared" si="221"/>
        <v/>
      </c>
      <c r="BG420" s="36" t="str">
        <f t="shared" si="222"/>
        <v/>
      </c>
      <c r="BH420" s="36" t="str">
        <f t="shared" si="223"/>
        <v/>
      </c>
      <c r="BI420" s="55"/>
      <c r="BJ420" s="34"/>
      <c r="BK420" s="148"/>
      <c r="BL420" s="34"/>
      <c r="BM420" s="32" t="str">
        <f t="shared" si="224"/>
        <v/>
      </c>
      <c r="BN420" s="34"/>
      <c r="BO420" s="32" t="str">
        <f t="shared" si="225"/>
        <v/>
      </c>
      <c r="BP420" s="34"/>
      <c r="BQ420" s="32" t="str">
        <f t="shared" si="226"/>
        <v/>
      </c>
      <c r="BR420" s="34"/>
      <c r="BS420" s="36" t="str">
        <f t="shared" si="227"/>
        <v/>
      </c>
      <c r="BT420" s="36" t="str">
        <f t="shared" si="228"/>
        <v/>
      </c>
      <c r="BU420" s="36" t="str">
        <f t="shared" si="229"/>
        <v/>
      </c>
      <c r="BV420" s="55"/>
      <c r="BW420" s="36" t="str">
        <f t="shared" si="230"/>
        <v/>
      </c>
      <c r="BX420" s="36" t="str">
        <f t="shared" si="231"/>
        <v/>
      </c>
      <c r="BY420" s="31"/>
      <c r="BZ420" s="38"/>
      <c r="CB420" s="120" t="e">
        <f t="shared" ca="1" si="200"/>
        <v>#VALUE!</v>
      </c>
      <c r="CC420" s="120" t="e">
        <f t="shared" ca="1" si="201"/>
        <v>#VALUE!</v>
      </c>
    </row>
    <row r="421" spans="1:81" s="10" customFormat="1" ht="25.15" customHeight="1" x14ac:dyDescent="0.2">
      <c r="A421" s="52" t="str">
        <f t="shared" si="232"/>
        <v/>
      </c>
      <c r="B421" s="157" t="e">
        <f t="shared" ca="1" si="202"/>
        <v>#VALUE!</v>
      </c>
      <c r="C421" s="157" t="e">
        <f t="shared" ca="1" si="203"/>
        <v>#VALUE!</v>
      </c>
      <c r="D421" s="29"/>
      <c r="E421" s="155" t="str">
        <f ca="1">IFERROR(INDIRECT(ADDRESS(MATCH(D421,CatModules!C:C,0),2,1,1,"CatModules")),"")</f>
        <v/>
      </c>
      <c r="F421" s="96"/>
      <c r="G421" s="156" t="str">
        <f ca="1">IFERROR(INDIRECT(ADDRESS(MATCH(CONCATENATE(E421,"-",F421),CatInt!K:K,0),3,1,1,"CatInt")),"")</f>
        <v/>
      </c>
      <c r="H421" s="45" t="str">
        <f>IF(F421="","",VLOOKUP(F421,#REF!,2,FALSE))</f>
        <v/>
      </c>
      <c r="I421" s="29"/>
      <c r="J421" s="155" t="e">
        <f t="shared" si="204"/>
        <v>#VALUE!</v>
      </c>
      <c r="K421" s="155" t="e">
        <f t="shared" si="205"/>
        <v>#VALUE!</v>
      </c>
      <c r="L421" s="153"/>
      <c r="M421" s="126"/>
      <c r="N421" s="151" t="e">
        <f ca="1">VLOOKUP(M421,CatProd!B:G,6,FALSE)</f>
        <v>#N/A</v>
      </c>
      <c r="O421" s="127"/>
      <c r="P421" s="175" t="e">
        <f ca="1">VLOOKUP(CONCATENATE(N421,"-",O421),CatProdSpec!H:I,2,FALSE)</f>
        <v>#N/A</v>
      </c>
      <c r="Q421" s="30"/>
      <c r="R421" s="149" t="str">
        <f>IFERROR(VLOOKUP(Q421,Setup!D$16:E$25,2,FALSE),"")</f>
        <v/>
      </c>
      <c r="S421" s="51" t="str">
        <f ca="1">IFERROR(IF(OR(I421="",VLOOKUP(I421,CatCostInp!$E$2:$K$88,7,FALSE)=0),"",VLOOKUP(I421,CatCostInp!$E$2:$K$88,7,FALSE)),"")</f>
        <v/>
      </c>
      <c r="T421" s="4" t="e">
        <f>VLOOKUP(U421,#REF!,2,FALSE)</f>
        <v>#REF!</v>
      </c>
      <c r="U421" s="30"/>
      <c r="V421" s="1" t="str">
        <f ca="1">IF(U421=Setup!$C$10,"Grant",IF(Pharmaceuticals!U421=Setup!$C$11,"Local",IF(Pharmaceuticals!U421=Setup!$C$12,"Other","")))</f>
        <v/>
      </c>
      <c r="W421" s="34"/>
      <c r="X421" s="148"/>
      <c r="Y421" s="34"/>
      <c r="Z421" s="36" t="str">
        <f t="shared" si="206"/>
        <v/>
      </c>
      <c r="AA421" s="34"/>
      <c r="AB421" s="32" t="str">
        <f t="shared" si="207"/>
        <v/>
      </c>
      <c r="AC421" s="34"/>
      <c r="AD421" s="32" t="str">
        <f t="shared" si="208"/>
        <v/>
      </c>
      <c r="AE421" s="34"/>
      <c r="AF421" s="36" t="str">
        <f t="shared" si="209"/>
        <v/>
      </c>
      <c r="AG421" s="36" t="str">
        <f t="shared" si="210"/>
        <v/>
      </c>
      <c r="AH421" s="36" t="str">
        <f t="shared" si="211"/>
        <v/>
      </c>
      <c r="AI421" s="55"/>
      <c r="AJ421" s="37"/>
      <c r="AK421" s="148"/>
      <c r="AL421" s="34"/>
      <c r="AM421" s="32" t="str">
        <f t="shared" si="212"/>
        <v/>
      </c>
      <c r="AN421" s="34"/>
      <c r="AO421" s="32" t="str">
        <f t="shared" si="213"/>
        <v/>
      </c>
      <c r="AP421" s="34"/>
      <c r="AQ421" s="32" t="str">
        <f t="shared" si="214"/>
        <v/>
      </c>
      <c r="AR421" s="34"/>
      <c r="AS421" s="36" t="str">
        <f t="shared" si="215"/>
        <v/>
      </c>
      <c r="AT421" s="36" t="str">
        <f t="shared" si="216"/>
        <v/>
      </c>
      <c r="AU421" s="36" t="str">
        <f t="shared" si="217"/>
        <v/>
      </c>
      <c r="AV421" s="55"/>
      <c r="AW421" s="34"/>
      <c r="AX421" s="148"/>
      <c r="AY421" s="34"/>
      <c r="AZ421" s="32" t="str">
        <f t="shared" si="218"/>
        <v/>
      </c>
      <c r="BA421" s="34"/>
      <c r="BB421" s="32" t="str">
        <f t="shared" si="219"/>
        <v/>
      </c>
      <c r="BC421" s="34"/>
      <c r="BD421" s="32" t="str">
        <f t="shared" si="220"/>
        <v/>
      </c>
      <c r="BE421" s="34"/>
      <c r="BF421" s="36" t="str">
        <f t="shared" si="221"/>
        <v/>
      </c>
      <c r="BG421" s="36" t="str">
        <f t="shared" si="222"/>
        <v/>
      </c>
      <c r="BH421" s="36" t="str">
        <f t="shared" si="223"/>
        <v/>
      </c>
      <c r="BI421" s="55"/>
      <c r="BJ421" s="34"/>
      <c r="BK421" s="148"/>
      <c r="BL421" s="34"/>
      <c r="BM421" s="32" t="str">
        <f t="shared" si="224"/>
        <v/>
      </c>
      <c r="BN421" s="34"/>
      <c r="BO421" s="32" t="str">
        <f t="shared" si="225"/>
        <v/>
      </c>
      <c r="BP421" s="34"/>
      <c r="BQ421" s="32" t="str">
        <f t="shared" si="226"/>
        <v/>
      </c>
      <c r="BR421" s="34"/>
      <c r="BS421" s="36" t="str">
        <f t="shared" si="227"/>
        <v/>
      </c>
      <c r="BT421" s="36" t="str">
        <f t="shared" si="228"/>
        <v/>
      </c>
      <c r="BU421" s="36" t="str">
        <f t="shared" si="229"/>
        <v/>
      </c>
      <c r="BV421" s="55"/>
      <c r="BW421" s="36" t="str">
        <f t="shared" si="230"/>
        <v/>
      </c>
      <c r="BX421" s="36" t="str">
        <f t="shared" si="231"/>
        <v/>
      </c>
      <c r="BY421" s="31"/>
      <c r="BZ421" s="38"/>
      <c r="CB421" s="120" t="e">
        <f t="shared" ca="1" si="200"/>
        <v>#VALUE!</v>
      </c>
      <c r="CC421" s="120" t="e">
        <f t="shared" ca="1" si="201"/>
        <v>#VALUE!</v>
      </c>
    </row>
    <row r="422" spans="1:81" s="10" customFormat="1" ht="25.15" customHeight="1" x14ac:dyDescent="0.2">
      <c r="A422" s="52" t="str">
        <f t="shared" si="232"/>
        <v/>
      </c>
      <c r="B422" s="157" t="e">
        <f t="shared" ca="1" si="202"/>
        <v>#VALUE!</v>
      </c>
      <c r="C422" s="157" t="e">
        <f t="shared" ca="1" si="203"/>
        <v>#VALUE!</v>
      </c>
      <c r="D422" s="29"/>
      <c r="E422" s="155" t="str">
        <f ca="1">IFERROR(INDIRECT(ADDRESS(MATCH(D422,CatModules!C:C,0),2,1,1,"CatModules")),"")</f>
        <v/>
      </c>
      <c r="F422" s="96"/>
      <c r="G422" s="156" t="str">
        <f ca="1">IFERROR(INDIRECT(ADDRESS(MATCH(CONCATENATE(E422,"-",F422),CatInt!K:K,0),3,1,1,"CatInt")),"")</f>
        <v/>
      </c>
      <c r="H422" s="45" t="str">
        <f>IF(F422="","",VLOOKUP(F422,#REF!,2,FALSE))</f>
        <v/>
      </c>
      <c r="I422" s="29"/>
      <c r="J422" s="155" t="e">
        <f t="shared" si="204"/>
        <v>#VALUE!</v>
      </c>
      <c r="K422" s="155" t="e">
        <f t="shared" si="205"/>
        <v>#VALUE!</v>
      </c>
      <c r="L422" s="153"/>
      <c r="M422" s="126"/>
      <c r="N422" s="151" t="e">
        <f ca="1">VLOOKUP(M422,CatProd!B:G,6,FALSE)</f>
        <v>#N/A</v>
      </c>
      <c r="O422" s="127"/>
      <c r="P422" s="175" t="e">
        <f ca="1">VLOOKUP(CONCATENATE(N422,"-",O422),CatProdSpec!H:I,2,FALSE)</f>
        <v>#N/A</v>
      </c>
      <c r="Q422" s="30"/>
      <c r="R422" s="149" t="str">
        <f>IFERROR(VLOOKUP(Q422,Setup!D$16:E$25,2,FALSE),"")</f>
        <v/>
      </c>
      <c r="S422" s="51" t="str">
        <f ca="1">IFERROR(IF(OR(I422="",VLOOKUP(I422,CatCostInp!$E$2:$K$88,7,FALSE)=0),"",VLOOKUP(I422,CatCostInp!$E$2:$K$88,7,FALSE)),"")</f>
        <v/>
      </c>
      <c r="T422" s="4" t="e">
        <f>VLOOKUP(U422,#REF!,2,FALSE)</f>
        <v>#REF!</v>
      </c>
      <c r="U422" s="30"/>
      <c r="V422" s="1" t="str">
        <f ca="1">IF(U422=Setup!$C$10,"Grant",IF(Pharmaceuticals!U422=Setup!$C$11,"Local",IF(Pharmaceuticals!U422=Setup!$C$12,"Other","")))</f>
        <v/>
      </c>
      <c r="W422" s="34"/>
      <c r="X422" s="148"/>
      <c r="Y422" s="34"/>
      <c r="Z422" s="36" t="str">
        <f t="shared" si="206"/>
        <v/>
      </c>
      <c r="AA422" s="34"/>
      <c r="AB422" s="32" t="str">
        <f t="shared" si="207"/>
        <v/>
      </c>
      <c r="AC422" s="34"/>
      <c r="AD422" s="32" t="str">
        <f t="shared" si="208"/>
        <v/>
      </c>
      <c r="AE422" s="34"/>
      <c r="AF422" s="36" t="str">
        <f t="shared" si="209"/>
        <v/>
      </c>
      <c r="AG422" s="36" t="str">
        <f t="shared" si="210"/>
        <v/>
      </c>
      <c r="AH422" s="36" t="str">
        <f t="shared" si="211"/>
        <v/>
      </c>
      <c r="AI422" s="55"/>
      <c r="AJ422" s="37"/>
      <c r="AK422" s="148"/>
      <c r="AL422" s="34"/>
      <c r="AM422" s="32" t="str">
        <f t="shared" si="212"/>
        <v/>
      </c>
      <c r="AN422" s="34"/>
      <c r="AO422" s="32" t="str">
        <f t="shared" si="213"/>
        <v/>
      </c>
      <c r="AP422" s="34"/>
      <c r="AQ422" s="32" t="str">
        <f t="shared" si="214"/>
        <v/>
      </c>
      <c r="AR422" s="34"/>
      <c r="AS422" s="36" t="str">
        <f t="shared" si="215"/>
        <v/>
      </c>
      <c r="AT422" s="36" t="str">
        <f t="shared" si="216"/>
        <v/>
      </c>
      <c r="AU422" s="36" t="str">
        <f t="shared" si="217"/>
        <v/>
      </c>
      <c r="AV422" s="55"/>
      <c r="AW422" s="34"/>
      <c r="AX422" s="148"/>
      <c r="AY422" s="34"/>
      <c r="AZ422" s="32" t="str">
        <f t="shared" si="218"/>
        <v/>
      </c>
      <c r="BA422" s="34"/>
      <c r="BB422" s="32" t="str">
        <f t="shared" si="219"/>
        <v/>
      </c>
      <c r="BC422" s="34"/>
      <c r="BD422" s="32" t="str">
        <f t="shared" si="220"/>
        <v/>
      </c>
      <c r="BE422" s="34"/>
      <c r="BF422" s="36" t="str">
        <f t="shared" si="221"/>
        <v/>
      </c>
      <c r="BG422" s="36" t="str">
        <f t="shared" si="222"/>
        <v/>
      </c>
      <c r="BH422" s="36" t="str">
        <f t="shared" si="223"/>
        <v/>
      </c>
      <c r="BI422" s="55"/>
      <c r="BJ422" s="34"/>
      <c r="BK422" s="148"/>
      <c r="BL422" s="34"/>
      <c r="BM422" s="32" t="str">
        <f t="shared" si="224"/>
        <v/>
      </c>
      <c r="BN422" s="34"/>
      <c r="BO422" s="32" t="str">
        <f t="shared" si="225"/>
        <v/>
      </c>
      <c r="BP422" s="34"/>
      <c r="BQ422" s="32" t="str">
        <f t="shared" si="226"/>
        <v/>
      </c>
      <c r="BR422" s="34"/>
      <c r="BS422" s="36" t="str">
        <f t="shared" si="227"/>
        <v/>
      </c>
      <c r="BT422" s="36" t="str">
        <f t="shared" si="228"/>
        <v/>
      </c>
      <c r="BU422" s="36" t="str">
        <f t="shared" si="229"/>
        <v/>
      </c>
      <c r="BV422" s="55"/>
      <c r="BW422" s="36" t="str">
        <f t="shared" si="230"/>
        <v/>
      </c>
      <c r="BX422" s="36" t="str">
        <f t="shared" si="231"/>
        <v/>
      </c>
      <c r="BY422" s="31"/>
      <c r="BZ422" s="38"/>
      <c r="CB422" s="120" t="e">
        <f t="shared" ca="1" si="200"/>
        <v>#VALUE!</v>
      </c>
      <c r="CC422" s="120" t="e">
        <f t="shared" ca="1" si="201"/>
        <v>#VALUE!</v>
      </c>
    </row>
    <row r="423" spans="1:81" s="10" customFormat="1" ht="25.15" customHeight="1" x14ac:dyDescent="0.2">
      <c r="A423" s="52" t="str">
        <f t="shared" si="232"/>
        <v/>
      </c>
      <c r="B423" s="157" t="e">
        <f t="shared" ca="1" si="202"/>
        <v>#VALUE!</v>
      </c>
      <c r="C423" s="157" t="e">
        <f t="shared" ca="1" si="203"/>
        <v>#VALUE!</v>
      </c>
      <c r="D423" s="29"/>
      <c r="E423" s="155" t="str">
        <f ca="1">IFERROR(INDIRECT(ADDRESS(MATCH(D423,CatModules!C:C,0),2,1,1,"CatModules")),"")</f>
        <v/>
      </c>
      <c r="F423" s="96"/>
      <c r="G423" s="156" t="str">
        <f ca="1">IFERROR(INDIRECT(ADDRESS(MATCH(CONCATENATE(E423,"-",F423),CatInt!K:K,0),3,1,1,"CatInt")),"")</f>
        <v/>
      </c>
      <c r="H423" s="45" t="str">
        <f>IF(F423="","",VLOOKUP(F423,#REF!,2,FALSE))</f>
        <v/>
      </c>
      <c r="I423" s="29"/>
      <c r="J423" s="155" t="e">
        <f t="shared" si="204"/>
        <v>#VALUE!</v>
      </c>
      <c r="K423" s="155" t="e">
        <f t="shared" si="205"/>
        <v>#VALUE!</v>
      </c>
      <c r="L423" s="153"/>
      <c r="M423" s="126"/>
      <c r="N423" s="151" t="e">
        <f ca="1">VLOOKUP(M423,CatProd!B:G,6,FALSE)</f>
        <v>#N/A</v>
      </c>
      <c r="O423" s="127"/>
      <c r="P423" s="175" t="e">
        <f ca="1">VLOOKUP(CONCATENATE(N423,"-",O423),CatProdSpec!H:I,2,FALSE)</f>
        <v>#N/A</v>
      </c>
      <c r="Q423" s="30"/>
      <c r="R423" s="149" t="str">
        <f>IFERROR(VLOOKUP(Q423,Setup!D$16:E$25,2,FALSE),"")</f>
        <v/>
      </c>
      <c r="S423" s="51" t="str">
        <f ca="1">IFERROR(IF(OR(I423="",VLOOKUP(I423,CatCostInp!$E$2:$K$88,7,FALSE)=0),"",VLOOKUP(I423,CatCostInp!$E$2:$K$88,7,FALSE)),"")</f>
        <v/>
      </c>
      <c r="T423" s="4" t="e">
        <f>VLOOKUP(U423,#REF!,2,FALSE)</f>
        <v>#REF!</v>
      </c>
      <c r="U423" s="30"/>
      <c r="V423" s="1" t="str">
        <f ca="1">IF(U423=Setup!$C$10,"Grant",IF(Pharmaceuticals!U423=Setup!$C$11,"Local",IF(Pharmaceuticals!U423=Setup!$C$12,"Other","")))</f>
        <v/>
      </c>
      <c r="W423" s="34"/>
      <c r="X423" s="148"/>
      <c r="Y423" s="34"/>
      <c r="Z423" s="36" t="str">
        <f t="shared" si="206"/>
        <v/>
      </c>
      <c r="AA423" s="34"/>
      <c r="AB423" s="32" t="str">
        <f t="shared" si="207"/>
        <v/>
      </c>
      <c r="AC423" s="34"/>
      <c r="AD423" s="32" t="str">
        <f t="shared" si="208"/>
        <v/>
      </c>
      <c r="AE423" s="34"/>
      <c r="AF423" s="36" t="str">
        <f t="shared" si="209"/>
        <v/>
      </c>
      <c r="AG423" s="36" t="str">
        <f t="shared" si="210"/>
        <v/>
      </c>
      <c r="AH423" s="36" t="str">
        <f t="shared" si="211"/>
        <v/>
      </c>
      <c r="AI423" s="55"/>
      <c r="AJ423" s="37"/>
      <c r="AK423" s="148"/>
      <c r="AL423" s="34"/>
      <c r="AM423" s="32" t="str">
        <f t="shared" si="212"/>
        <v/>
      </c>
      <c r="AN423" s="34"/>
      <c r="AO423" s="32" t="str">
        <f t="shared" si="213"/>
        <v/>
      </c>
      <c r="AP423" s="34"/>
      <c r="AQ423" s="32" t="str">
        <f t="shared" si="214"/>
        <v/>
      </c>
      <c r="AR423" s="34"/>
      <c r="AS423" s="36" t="str">
        <f t="shared" si="215"/>
        <v/>
      </c>
      <c r="AT423" s="36" t="str">
        <f t="shared" si="216"/>
        <v/>
      </c>
      <c r="AU423" s="36" t="str">
        <f t="shared" si="217"/>
        <v/>
      </c>
      <c r="AV423" s="55"/>
      <c r="AW423" s="34"/>
      <c r="AX423" s="148"/>
      <c r="AY423" s="34"/>
      <c r="AZ423" s="32" t="str">
        <f t="shared" si="218"/>
        <v/>
      </c>
      <c r="BA423" s="34"/>
      <c r="BB423" s="32" t="str">
        <f t="shared" si="219"/>
        <v/>
      </c>
      <c r="BC423" s="34"/>
      <c r="BD423" s="32" t="str">
        <f t="shared" si="220"/>
        <v/>
      </c>
      <c r="BE423" s="34"/>
      <c r="BF423" s="36" t="str">
        <f t="shared" si="221"/>
        <v/>
      </c>
      <c r="BG423" s="36" t="str">
        <f t="shared" si="222"/>
        <v/>
      </c>
      <c r="BH423" s="36" t="str">
        <f t="shared" si="223"/>
        <v/>
      </c>
      <c r="BI423" s="55"/>
      <c r="BJ423" s="34"/>
      <c r="BK423" s="148"/>
      <c r="BL423" s="34"/>
      <c r="BM423" s="32" t="str">
        <f t="shared" si="224"/>
        <v/>
      </c>
      <c r="BN423" s="34"/>
      <c r="BO423" s="32" t="str">
        <f t="shared" si="225"/>
        <v/>
      </c>
      <c r="BP423" s="34"/>
      <c r="BQ423" s="32" t="str">
        <f t="shared" si="226"/>
        <v/>
      </c>
      <c r="BR423" s="34"/>
      <c r="BS423" s="36" t="str">
        <f t="shared" si="227"/>
        <v/>
      </c>
      <c r="BT423" s="36" t="str">
        <f t="shared" si="228"/>
        <v/>
      </c>
      <c r="BU423" s="36" t="str">
        <f t="shared" si="229"/>
        <v/>
      </c>
      <c r="BV423" s="55"/>
      <c r="BW423" s="36" t="str">
        <f t="shared" si="230"/>
        <v/>
      </c>
      <c r="BX423" s="36" t="str">
        <f t="shared" si="231"/>
        <v/>
      </c>
      <c r="BY423" s="31"/>
      <c r="BZ423" s="38"/>
      <c r="CB423" s="120" t="e">
        <f t="shared" ca="1" si="200"/>
        <v>#VALUE!</v>
      </c>
      <c r="CC423" s="120" t="e">
        <f t="shared" ca="1" si="201"/>
        <v>#VALUE!</v>
      </c>
    </row>
    <row r="424" spans="1:81" s="10" customFormat="1" ht="25.15" customHeight="1" x14ac:dyDescent="0.2">
      <c r="A424" s="52" t="str">
        <f t="shared" si="232"/>
        <v/>
      </c>
      <c r="B424" s="157" t="e">
        <f t="shared" ca="1" si="202"/>
        <v>#VALUE!</v>
      </c>
      <c r="C424" s="157" t="e">
        <f t="shared" ca="1" si="203"/>
        <v>#VALUE!</v>
      </c>
      <c r="D424" s="29"/>
      <c r="E424" s="155" t="str">
        <f ca="1">IFERROR(INDIRECT(ADDRESS(MATCH(D424,CatModules!C:C,0),2,1,1,"CatModules")),"")</f>
        <v/>
      </c>
      <c r="F424" s="96"/>
      <c r="G424" s="156" t="str">
        <f ca="1">IFERROR(INDIRECT(ADDRESS(MATCH(CONCATENATE(E424,"-",F424),CatInt!K:K,0),3,1,1,"CatInt")),"")</f>
        <v/>
      </c>
      <c r="H424" s="45" t="str">
        <f>IF(F424="","",VLOOKUP(F424,#REF!,2,FALSE))</f>
        <v/>
      </c>
      <c r="I424" s="29"/>
      <c r="J424" s="155" t="e">
        <f t="shared" si="204"/>
        <v>#VALUE!</v>
      </c>
      <c r="K424" s="155" t="e">
        <f t="shared" si="205"/>
        <v>#VALUE!</v>
      </c>
      <c r="L424" s="153"/>
      <c r="M424" s="126"/>
      <c r="N424" s="151" t="e">
        <f ca="1">VLOOKUP(M424,CatProd!B:G,6,FALSE)</f>
        <v>#N/A</v>
      </c>
      <c r="O424" s="127"/>
      <c r="P424" s="175" t="e">
        <f ca="1">VLOOKUP(CONCATENATE(N424,"-",O424),CatProdSpec!H:I,2,FALSE)</f>
        <v>#N/A</v>
      </c>
      <c r="Q424" s="30"/>
      <c r="R424" s="149" t="str">
        <f>IFERROR(VLOOKUP(Q424,Setup!D$16:E$25,2,FALSE),"")</f>
        <v/>
      </c>
      <c r="S424" s="51" t="str">
        <f ca="1">IFERROR(IF(OR(I424="",VLOOKUP(I424,CatCostInp!$E$2:$K$88,7,FALSE)=0),"",VLOOKUP(I424,CatCostInp!$E$2:$K$88,7,FALSE)),"")</f>
        <v/>
      </c>
      <c r="T424" s="4" t="e">
        <f>VLOOKUP(U424,#REF!,2,FALSE)</f>
        <v>#REF!</v>
      </c>
      <c r="U424" s="30"/>
      <c r="V424" s="1" t="str">
        <f ca="1">IF(U424=Setup!$C$10,"Grant",IF(Pharmaceuticals!U424=Setup!$C$11,"Local",IF(Pharmaceuticals!U424=Setup!$C$12,"Other","")))</f>
        <v/>
      </c>
      <c r="W424" s="34"/>
      <c r="X424" s="148"/>
      <c r="Y424" s="34"/>
      <c r="Z424" s="36" t="str">
        <f t="shared" si="206"/>
        <v/>
      </c>
      <c r="AA424" s="34"/>
      <c r="AB424" s="32" t="str">
        <f t="shared" si="207"/>
        <v/>
      </c>
      <c r="AC424" s="34"/>
      <c r="AD424" s="32" t="str">
        <f t="shared" si="208"/>
        <v/>
      </c>
      <c r="AE424" s="34"/>
      <c r="AF424" s="36" t="str">
        <f t="shared" si="209"/>
        <v/>
      </c>
      <c r="AG424" s="36" t="str">
        <f t="shared" si="210"/>
        <v/>
      </c>
      <c r="AH424" s="36" t="str">
        <f t="shared" si="211"/>
        <v/>
      </c>
      <c r="AI424" s="55"/>
      <c r="AJ424" s="37"/>
      <c r="AK424" s="148"/>
      <c r="AL424" s="34"/>
      <c r="AM424" s="32" t="str">
        <f t="shared" si="212"/>
        <v/>
      </c>
      <c r="AN424" s="34"/>
      <c r="AO424" s="32" t="str">
        <f t="shared" si="213"/>
        <v/>
      </c>
      <c r="AP424" s="34"/>
      <c r="AQ424" s="32" t="str">
        <f t="shared" si="214"/>
        <v/>
      </c>
      <c r="AR424" s="34"/>
      <c r="AS424" s="36" t="str">
        <f t="shared" si="215"/>
        <v/>
      </c>
      <c r="AT424" s="36" t="str">
        <f t="shared" si="216"/>
        <v/>
      </c>
      <c r="AU424" s="36" t="str">
        <f t="shared" si="217"/>
        <v/>
      </c>
      <c r="AV424" s="55"/>
      <c r="AW424" s="34"/>
      <c r="AX424" s="148"/>
      <c r="AY424" s="34"/>
      <c r="AZ424" s="32" t="str">
        <f t="shared" si="218"/>
        <v/>
      </c>
      <c r="BA424" s="34"/>
      <c r="BB424" s="32" t="str">
        <f t="shared" si="219"/>
        <v/>
      </c>
      <c r="BC424" s="34"/>
      <c r="BD424" s="32" t="str">
        <f t="shared" si="220"/>
        <v/>
      </c>
      <c r="BE424" s="34"/>
      <c r="BF424" s="36" t="str">
        <f t="shared" si="221"/>
        <v/>
      </c>
      <c r="BG424" s="36" t="str">
        <f t="shared" si="222"/>
        <v/>
      </c>
      <c r="BH424" s="36" t="str">
        <f t="shared" si="223"/>
        <v/>
      </c>
      <c r="BI424" s="55"/>
      <c r="BJ424" s="34"/>
      <c r="BK424" s="148"/>
      <c r="BL424" s="34"/>
      <c r="BM424" s="32" t="str">
        <f t="shared" si="224"/>
        <v/>
      </c>
      <c r="BN424" s="34"/>
      <c r="BO424" s="32" t="str">
        <f t="shared" si="225"/>
        <v/>
      </c>
      <c r="BP424" s="34"/>
      <c r="BQ424" s="32" t="str">
        <f t="shared" si="226"/>
        <v/>
      </c>
      <c r="BR424" s="34"/>
      <c r="BS424" s="36" t="str">
        <f t="shared" si="227"/>
        <v/>
      </c>
      <c r="BT424" s="36" t="str">
        <f t="shared" si="228"/>
        <v/>
      </c>
      <c r="BU424" s="36" t="str">
        <f t="shared" si="229"/>
        <v/>
      </c>
      <c r="BV424" s="55"/>
      <c r="BW424" s="36" t="str">
        <f t="shared" si="230"/>
        <v/>
      </c>
      <c r="BX424" s="36" t="str">
        <f t="shared" si="231"/>
        <v/>
      </c>
      <c r="BY424" s="31"/>
      <c r="BZ424" s="38"/>
      <c r="CB424" s="120" t="e">
        <f t="shared" ca="1" si="200"/>
        <v>#VALUE!</v>
      </c>
      <c r="CC424" s="120" t="e">
        <f t="shared" ca="1" si="201"/>
        <v>#VALUE!</v>
      </c>
    </row>
    <row r="425" spans="1:81" s="10" customFormat="1" ht="25.15" customHeight="1" x14ac:dyDescent="0.2">
      <c r="A425" s="52" t="str">
        <f t="shared" si="232"/>
        <v/>
      </c>
      <c r="B425" s="157" t="e">
        <f t="shared" ca="1" si="202"/>
        <v>#VALUE!</v>
      </c>
      <c r="C425" s="157" t="e">
        <f t="shared" ca="1" si="203"/>
        <v>#VALUE!</v>
      </c>
      <c r="D425" s="29"/>
      <c r="E425" s="155" t="str">
        <f ca="1">IFERROR(INDIRECT(ADDRESS(MATCH(D425,CatModules!C:C,0),2,1,1,"CatModules")),"")</f>
        <v/>
      </c>
      <c r="F425" s="96"/>
      <c r="G425" s="156" t="str">
        <f ca="1">IFERROR(INDIRECT(ADDRESS(MATCH(CONCATENATE(E425,"-",F425),CatInt!K:K,0),3,1,1,"CatInt")),"")</f>
        <v/>
      </c>
      <c r="H425" s="45" t="str">
        <f>IF(F425="","",VLOOKUP(F425,#REF!,2,FALSE))</f>
        <v/>
      </c>
      <c r="I425" s="29"/>
      <c r="J425" s="155" t="e">
        <f t="shared" si="204"/>
        <v>#VALUE!</v>
      </c>
      <c r="K425" s="155" t="e">
        <f t="shared" si="205"/>
        <v>#VALUE!</v>
      </c>
      <c r="L425" s="153"/>
      <c r="M425" s="126"/>
      <c r="N425" s="151" t="e">
        <f ca="1">VLOOKUP(M425,CatProd!B:G,6,FALSE)</f>
        <v>#N/A</v>
      </c>
      <c r="O425" s="127"/>
      <c r="P425" s="175" t="e">
        <f ca="1">VLOOKUP(CONCATENATE(N425,"-",O425),CatProdSpec!H:I,2,FALSE)</f>
        <v>#N/A</v>
      </c>
      <c r="Q425" s="30"/>
      <c r="R425" s="149" t="str">
        <f>IFERROR(VLOOKUP(Q425,Setup!D$16:E$25,2,FALSE),"")</f>
        <v/>
      </c>
      <c r="S425" s="51" t="str">
        <f ca="1">IFERROR(IF(OR(I425="",VLOOKUP(I425,CatCostInp!$E$2:$K$88,7,FALSE)=0),"",VLOOKUP(I425,CatCostInp!$E$2:$K$88,7,FALSE)),"")</f>
        <v/>
      </c>
      <c r="T425" s="4" t="e">
        <f>VLOOKUP(U425,#REF!,2,FALSE)</f>
        <v>#REF!</v>
      </c>
      <c r="U425" s="30"/>
      <c r="V425" s="1" t="str">
        <f ca="1">IF(U425=Setup!$C$10,"Grant",IF(Pharmaceuticals!U425=Setup!$C$11,"Local",IF(Pharmaceuticals!U425=Setup!$C$12,"Other","")))</f>
        <v/>
      </c>
      <c r="W425" s="34"/>
      <c r="X425" s="148"/>
      <c r="Y425" s="34"/>
      <c r="Z425" s="36" t="str">
        <f t="shared" si="206"/>
        <v/>
      </c>
      <c r="AA425" s="34"/>
      <c r="AB425" s="32" t="str">
        <f t="shared" si="207"/>
        <v/>
      </c>
      <c r="AC425" s="34"/>
      <c r="AD425" s="32" t="str">
        <f t="shared" si="208"/>
        <v/>
      </c>
      <c r="AE425" s="34"/>
      <c r="AF425" s="36" t="str">
        <f t="shared" si="209"/>
        <v/>
      </c>
      <c r="AG425" s="36" t="str">
        <f t="shared" si="210"/>
        <v/>
      </c>
      <c r="AH425" s="36" t="str">
        <f t="shared" si="211"/>
        <v/>
      </c>
      <c r="AI425" s="55"/>
      <c r="AJ425" s="37"/>
      <c r="AK425" s="148"/>
      <c r="AL425" s="34"/>
      <c r="AM425" s="32" t="str">
        <f t="shared" si="212"/>
        <v/>
      </c>
      <c r="AN425" s="34"/>
      <c r="AO425" s="32" t="str">
        <f t="shared" si="213"/>
        <v/>
      </c>
      <c r="AP425" s="34"/>
      <c r="AQ425" s="32" t="str">
        <f t="shared" si="214"/>
        <v/>
      </c>
      <c r="AR425" s="34"/>
      <c r="AS425" s="36" t="str">
        <f t="shared" si="215"/>
        <v/>
      </c>
      <c r="AT425" s="36" t="str">
        <f t="shared" si="216"/>
        <v/>
      </c>
      <c r="AU425" s="36" t="str">
        <f t="shared" si="217"/>
        <v/>
      </c>
      <c r="AV425" s="55"/>
      <c r="AW425" s="34"/>
      <c r="AX425" s="148"/>
      <c r="AY425" s="34"/>
      <c r="AZ425" s="32" t="str">
        <f t="shared" si="218"/>
        <v/>
      </c>
      <c r="BA425" s="34"/>
      <c r="BB425" s="32" t="str">
        <f t="shared" si="219"/>
        <v/>
      </c>
      <c r="BC425" s="34"/>
      <c r="BD425" s="32" t="str">
        <f t="shared" si="220"/>
        <v/>
      </c>
      <c r="BE425" s="34"/>
      <c r="BF425" s="36" t="str">
        <f t="shared" si="221"/>
        <v/>
      </c>
      <c r="BG425" s="36" t="str">
        <f t="shared" si="222"/>
        <v/>
      </c>
      <c r="BH425" s="36" t="str">
        <f t="shared" si="223"/>
        <v/>
      </c>
      <c r="BI425" s="55"/>
      <c r="BJ425" s="34"/>
      <c r="BK425" s="148"/>
      <c r="BL425" s="34"/>
      <c r="BM425" s="32" t="str">
        <f t="shared" si="224"/>
        <v/>
      </c>
      <c r="BN425" s="34"/>
      <c r="BO425" s="32" t="str">
        <f t="shared" si="225"/>
        <v/>
      </c>
      <c r="BP425" s="34"/>
      <c r="BQ425" s="32" t="str">
        <f t="shared" si="226"/>
        <v/>
      </c>
      <c r="BR425" s="34"/>
      <c r="BS425" s="36" t="str">
        <f t="shared" si="227"/>
        <v/>
      </c>
      <c r="BT425" s="36" t="str">
        <f t="shared" si="228"/>
        <v/>
      </c>
      <c r="BU425" s="36" t="str">
        <f t="shared" si="229"/>
        <v/>
      </c>
      <c r="BV425" s="55"/>
      <c r="BW425" s="36" t="str">
        <f t="shared" si="230"/>
        <v/>
      </c>
      <c r="BX425" s="36" t="str">
        <f t="shared" si="231"/>
        <v/>
      </c>
      <c r="BY425" s="31"/>
      <c r="BZ425" s="38"/>
      <c r="CB425" s="120" t="e">
        <f t="shared" ca="1" si="200"/>
        <v>#VALUE!</v>
      </c>
      <c r="CC425" s="120" t="e">
        <f t="shared" ca="1" si="201"/>
        <v>#VALUE!</v>
      </c>
    </row>
    <row r="426" spans="1:81" s="10" customFormat="1" ht="25.15" customHeight="1" x14ac:dyDescent="0.2">
      <c r="A426" s="52" t="str">
        <f t="shared" si="232"/>
        <v/>
      </c>
      <c r="B426" s="157" t="e">
        <f t="shared" ca="1" si="202"/>
        <v>#VALUE!</v>
      </c>
      <c r="C426" s="157" t="e">
        <f t="shared" ca="1" si="203"/>
        <v>#VALUE!</v>
      </c>
      <c r="D426" s="29"/>
      <c r="E426" s="155" t="str">
        <f ca="1">IFERROR(INDIRECT(ADDRESS(MATCH(D426,CatModules!C:C,0),2,1,1,"CatModules")),"")</f>
        <v/>
      </c>
      <c r="F426" s="96"/>
      <c r="G426" s="156" t="str">
        <f ca="1">IFERROR(INDIRECT(ADDRESS(MATCH(CONCATENATE(E426,"-",F426),CatInt!K:K,0),3,1,1,"CatInt")),"")</f>
        <v/>
      </c>
      <c r="H426" s="45" t="str">
        <f>IF(F426="","",VLOOKUP(F426,#REF!,2,FALSE))</f>
        <v/>
      </c>
      <c r="I426" s="29"/>
      <c r="J426" s="155" t="e">
        <f t="shared" si="204"/>
        <v>#VALUE!</v>
      </c>
      <c r="K426" s="155" t="e">
        <f t="shared" si="205"/>
        <v>#VALUE!</v>
      </c>
      <c r="L426" s="153"/>
      <c r="M426" s="126"/>
      <c r="N426" s="151" t="e">
        <f ca="1">VLOOKUP(M426,CatProd!B:G,6,FALSE)</f>
        <v>#N/A</v>
      </c>
      <c r="O426" s="127"/>
      <c r="P426" s="175" t="e">
        <f ca="1">VLOOKUP(CONCATENATE(N426,"-",O426),CatProdSpec!H:I,2,FALSE)</f>
        <v>#N/A</v>
      </c>
      <c r="Q426" s="30"/>
      <c r="R426" s="149" t="str">
        <f>IFERROR(VLOOKUP(Q426,Setup!D$16:E$25,2,FALSE),"")</f>
        <v/>
      </c>
      <c r="S426" s="51" t="str">
        <f ca="1">IFERROR(IF(OR(I426="",VLOOKUP(I426,CatCostInp!$E$2:$K$88,7,FALSE)=0),"",VLOOKUP(I426,CatCostInp!$E$2:$K$88,7,FALSE)),"")</f>
        <v/>
      </c>
      <c r="T426" s="4" t="e">
        <f>VLOOKUP(U426,#REF!,2,FALSE)</f>
        <v>#REF!</v>
      </c>
      <c r="U426" s="30"/>
      <c r="V426" s="1" t="str">
        <f ca="1">IF(U426=Setup!$C$10,"Grant",IF(Pharmaceuticals!U426=Setup!$C$11,"Local",IF(Pharmaceuticals!U426=Setup!$C$12,"Other","")))</f>
        <v/>
      </c>
      <c r="W426" s="34"/>
      <c r="X426" s="148"/>
      <c r="Y426" s="34"/>
      <c r="Z426" s="36" t="str">
        <f t="shared" si="206"/>
        <v/>
      </c>
      <c r="AA426" s="34"/>
      <c r="AB426" s="32" t="str">
        <f t="shared" si="207"/>
        <v/>
      </c>
      <c r="AC426" s="34"/>
      <c r="AD426" s="32" t="str">
        <f t="shared" si="208"/>
        <v/>
      </c>
      <c r="AE426" s="34"/>
      <c r="AF426" s="36" t="str">
        <f t="shared" si="209"/>
        <v/>
      </c>
      <c r="AG426" s="36" t="str">
        <f t="shared" si="210"/>
        <v/>
      </c>
      <c r="AH426" s="36" t="str">
        <f t="shared" si="211"/>
        <v/>
      </c>
      <c r="AI426" s="55"/>
      <c r="AJ426" s="37"/>
      <c r="AK426" s="148"/>
      <c r="AL426" s="34"/>
      <c r="AM426" s="32" t="str">
        <f t="shared" si="212"/>
        <v/>
      </c>
      <c r="AN426" s="34"/>
      <c r="AO426" s="32" t="str">
        <f t="shared" si="213"/>
        <v/>
      </c>
      <c r="AP426" s="34"/>
      <c r="AQ426" s="32" t="str">
        <f t="shared" si="214"/>
        <v/>
      </c>
      <c r="AR426" s="34"/>
      <c r="AS426" s="36" t="str">
        <f t="shared" si="215"/>
        <v/>
      </c>
      <c r="AT426" s="36" t="str">
        <f t="shared" si="216"/>
        <v/>
      </c>
      <c r="AU426" s="36" t="str">
        <f t="shared" si="217"/>
        <v/>
      </c>
      <c r="AV426" s="55"/>
      <c r="AW426" s="34"/>
      <c r="AX426" s="148"/>
      <c r="AY426" s="34"/>
      <c r="AZ426" s="32" t="str">
        <f t="shared" si="218"/>
        <v/>
      </c>
      <c r="BA426" s="34"/>
      <c r="BB426" s="32" t="str">
        <f t="shared" si="219"/>
        <v/>
      </c>
      <c r="BC426" s="34"/>
      <c r="BD426" s="32" t="str">
        <f t="shared" si="220"/>
        <v/>
      </c>
      <c r="BE426" s="34"/>
      <c r="BF426" s="36" t="str">
        <f t="shared" si="221"/>
        <v/>
      </c>
      <c r="BG426" s="36" t="str">
        <f t="shared" si="222"/>
        <v/>
      </c>
      <c r="BH426" s="36" t="str">
        <f t="shared" si="223"/>
        <v/>
      </c>
      <c r="BI426" s="55"/>
      <c r="BJ426" s="34"/>
      <c r="BK426" s="148"/>
      <c r="BL426" s="34"/>
      <c r="BM426" s="32" t="str">
        <f t="shared" si="224"/>
        <v/>
      </c>
      <c r="BN426" s="34"/>
      <c r="BO426" s="32" t="str">
        <f t="shared" si="225"/>
        <v/>
      </c>
      <c r="BP426" s="34"/>
      <c r="BQ426" s="32" t="str">
        <f t="shared" si="226"/>
        <v/>
      </c>
      <c r="BR426" s="34"/>
      <c r="BS426" s="36" t="str">
        <f t="shared" si="227"/>
        <v/>
      </c>
      <c r="BT426" s="36" t="str">
        <f t="shared" si="228"/>
        <v/>
      </c>
      <c r="BU426" s="36" t="str">
        <f t="shared" si="229"/>
        <v/>
      </c>
      <c r="BV426" s="55"/>
      <c r="BW426" s="36" t="str">
        <f t="shared" si="230"/>
        <v/>
      </c>
      <c r="BX426" s="36" t="str">
        <f t="shared" si="231"/>
        <v/>
      </c>
      <c r="BY426" s="31"/>
      <c r="BZ426" s="38"/>
      <c r="CB426" s="120" t="e">
        <f t="shared" ca="1" si="200"/>
        <v>#VALUE!</v>
      </c>
      <c r="CC426" s="120" t="e">
        <f t="shared" ca="1" si="201"/>
        <v>#VALUE!</v>
      </c>
    </row>
    <row r="427" spans="1:81" s="10" customFormat="1" ht="25.15" customHeight="1" x14ac:dyDescent="0.2">
      <c r="A427" s="52" t="str">
        <f t="shared" si="232"/>
        <v/>
      </c>
      <c r="B427" s="157" t="e">
        <f t="shared" ca="1" si="202"/>
        <v>#VALUE!</v>
      </c>
      <c r="C427" s="157" t="e">
        <f t="shared" ca="1" si="203"/>
        <v>#VALUE!</v>
      </c>
      <c r="D427" s="29"/>
      <c r="E427" s="155" t="str">
        <f ca="1">IFERROR(INDIRECT(ADDRESS(MATCH(D427,CatModules!C:C,0),2,1,1,"CatModules")),"")</f>
        <v/>
      </c>
      <c r="F427" s="96"/>
      <c r="G427" s="156" t="str">
        <f ca="1">IFERROR(INDIRECT(ADDRESS(MATCH(CONCATENATE(E427,"-",F427),CatInt!K:K,0),3,1,1,"CatInt")),"")</f>
        <v/>
      </c>
      <c r="H427" s="45" t="str">
        <f>IF(F427="","",VLOOKUP(F427,#REF!,2,FALSE))</f>
        <v/>
      </c>
      <c r="I427" s="29"/>
      <c r="J427" s="155" t="e">
        <f t="shared" si="204"/>
        <v>#VALUE!</v>
      </c>
      <c r="K427" s="155" t="e">
        <f t="shared" si="205"/>
        <v>#VALUE!</v>
      </c>
      <c r="L427" s="153"/>
      <c r="M427" s="126"/>
      <c r="N427" s="151" t="e">
        <f ca="1">VLOOKUP(M427,CatProd!B:G,6,FALSE)</f>
        <v>#N/A</v>
      </c>
      <c r="O427" s="127"/>
      <c r="P427" s="175" t="e">
        <f ca="1">VLOOKUP(CONCATENATE(N427,"-",O427),CatProdSpec!H:I,2,FALSE)</f>
        <v>#N/A</v>
      </c>
      <c r="Q427" s="30"/>
      <c r="R427" s="149" t="str">
        <f>IFERROR(VLOOKUP(Q427,Setup!D$16:E$25,2,FALSE),"")</f>
        <v/>
      </c>
      <c r="S427" s="51" t="str">
        <f ca="1">IFERROR(IF(OR(I427="",VLOOKUP(I427,CatCostInp!$E$2:$K$88,7,FALSE)=0),"",VLOOKUP(I427,CatCostInp!$E$2:$K$88,7,FALSE)),"")</f>
        <v/>
      </c>
      <c r="T427" s="4" t="e">
        <f>VLOOKUP(U427,#REF!,2,FALSE)</f>
        <v>#REF!</v>
      </c>
      <c r="U427" s="30"/>
      <c r="V427" s="1" t="str">
        <f ca="1">IF(U427=Setup!$C$10,"Grant",IF(Pharmaceuticals!U427=Setup!$C$11,"Local",IF(Pharmaceuticals!U427=Setup!$C$12,"Other","")))</f>
        <v/>
      </c>
      <c r="W427" s="34"/>
      <c r="X427" s="148"/>
      <c r="Y427" s="34"/>
      <c r="Z427" s="36" t="str">
        <f t="shared" si="206"/>
        <v/>
      </c>
      <c r="AA427" s="34"/>
      <c r="AB427" s="32" t="str">
        <f t="shared" si="207"/>
        <v/>
      </c>
      <c r="AC427" s="34"/>
      <c r="AD427" s="32" t="str">
        <f t="shared" si="208"/>
        <v/>
      </c>
      <c r="AE427" s="34"/>
      <c r="AF427" s="36" t="str">
        <f t="shared" si="209"/>
        <v/>
      </c>
      <c r="AG427" s="36" t="str">
        <f t="shared" si="210"/>
        <v/>
      </c>
      <c r="AH427" s="36" t="str">
        <f t="shared" si="211"/>
        <v/>
      </c>
      <c r="AI427" s="55"/>
      <c r="AJ427" s="37"/>
      <c r="AK427" s="148"/>
      <c r="AL427" s="34"/>
      <c r="AM427" s="32" t="str">
        <f t="shared" si="212"/>
        <v/>
      </c>
      <c r="AN427" s="34"/>
      <c r="AO427" s="32" t="str">
        <f t="shared" si="213"/>
        <v/>
      </c>
      <c r="AP427" s="34"/>
      <c r="AQ427" s="32" t="str">
        <f t="shared" si="214"/>
        <v/>
      </c>
      <c r="AR427" s="34"/>
      <c r="AS427" s="36" t="str">
        <f t="shared" si="215"/>
        <v/>
      </c>
      <c r="AT427" s="36" t="str">
        <f t="shared" si="216"/>
        <v/>
      </c>
      <c r="AU427" s="36" t="str">
        <f t="shared" si="217"/>
        <v/>
      </c>
      <c r="AV427" s="55"/>
      <c r="AW427" s="34"/>
      <c r="AX427" s="148"/>
      <c r="AY427" s="34"/>
      <c r="AZ427" s="32" t="str">
        <f t="shared" si="218"/>
        <v/>
      </c>
      <c r="BA427" s="34"/>
      <c r="BB427" s="32" t="str">
        <f t="shared" si="219"/>
        <v/>
      </c>
      <c r="BC427" s="34"/>
      <c r="BD427" s="32" t="str">
        <f t="shared" si="220"/>
        <v/>
      </c>
      <c r="BE427" s="34"/>
      <c r="BF427" s="36" t="str">
        <f t="shared" si="221"/>
        <v/>
      </c>
      <c r="BG427" s="36" t="str">
        <f t="shared" si="222"/>
        <v/>
      </c>
      <c r="BH427" s="36" t="str">
        <f t="shared" si="223"/>
        <v/>
      </c>
      <c r="BI427" s="55"/>
      <c r="BJ427" s="34"/>
      <c r="BK427" s="148"/>
      <c r="BL427" s="34"/>
      <c r="BM427" s="32" t="str">
        <f t="shared" si="224"/>
        <v/>
      </c>
      <c r="BN427" s="34"/>
      <c r="BO427" s="32" t="str">
        <f t="shared" si="225"/>
        <v/>
      </c>
      <c r="BP427" s="34"/>
      <c r="BQ427" s="32" t="str">
        <f t="shared" si="226"/>
        <v/>
      </c>
      <c r="BR427" s="34"/>
      <c r="BS427" s="36" t="str">
        <f t="shared" si="227"/>
        <v/>
      </c>
      <c r="BT427" s="36" t="str">
        <f t="shared" si="228"/>
        <v/>
      </c>
      <c r="BU427" s="36" t="str">
        <f t="shared" si="229"/>
        <v/>
      </c>
      <c r="BV427" s="55"/>
      <c r="BW427" s="36" t="str">
        <f t="shared" si="230"/>
        <v/>
      </c>
      <c r="BX427" s="36" t="str">
        <f t="shared" si="231"/>
        <v/>
      </c>
      <c r="BY427" s="31"/>
      <c r="BZ427" s="38"/>
      <c r="CB427" s="120" t="e">
        <f t="shared" ca="1" si="200"/>
        <v>#VALUE!</v>
      </c>
      <c r="CC427" s="120" t="e">
        <f t="shared" ca="1" si="201"/>
        <v>#VALUE!</v>
      </c>
    </row>
    <row r="428" spans="1:81" s="10" customFormat="1" ht="25.15" customHeight="1" x14ac:dyDescent="0.2">
      <c r="A428" s="52" t="str">
        <f t="shared" si="232"/>
        <v/>
      </c>
      <c r="B428" s="157" t="e">
        <f t="shared" ca="1" si="202"/>
        <v>#VALUE!</v>
      </c>
      <c r="C428" s="157" t="e">
        <f t="shared" ca="1" si="203"/>
        <v>#VALUE!</v>
      </c>
      <c r="D428" s="29"/>
      <c r="E428" s="155" t="str">
        <f ca="1">IFERROR(INDIRECT(ADDRESS(MATCH(D428,CatModules!C:C,0),2,1,1,"CatModules")),"")</f>
        <v/>
      </c>
      <c r="F428" s="96"/>
      <c r="G428" s="156" t="str">
        <f ca="1">IFERROR(INDIRECT(ADDRESS(MATCH(CONCATENATE(E428,"-",F428),CatInt!K:K,0),3,1,1,"CatInt")),"")</f>
        <v/>
      </c>
      <c r="H428" s="45" t="str">
        <f>IF(F428="","",VLOOKUP(F428,#REF!,2,FALSE))</f>
        <v/>
      </c>
      <c r="I428" s="29"/>
      <c r="J428" s="155" t="e">
        <f t="shared" si="204"/>
        <v>#VALUE!</v>
      </c>
      <c r="K428" s="155" t="e">
        <f t="shared" si="205"/>
        <v>#VALUE!</v>
      </c>
      <c r="L428" s="153"/>
      <c r="M428" s="126"/>
      <c r="N428" s="151" t="e">
        <f ca="1">VLOOKUP(M428,CatProd!B:G,6,FALSE)</f>
        <v>#N/A</v>
      </c>
      <c r="O428" s="127"/>
      <c r="P428" s="175" t="e">
        <f ca="1">VLOOKUP(CONCATENATE(N428,"-",O428),CatProdSpec!H:I,2,FALSE)</f>
        <v>#N/A</v>
      </c>
      <c r="Q428" s="30"/>
      <c r="R428" s="149" t="str">
        <f>IFERROR(VLOOKUP(Q428,Setup!D$16:E$25,2,FALSE),"")</f>
        <v/>
      </c>
      <c r="S428" s="51" t="str">
        <f ca="1">IFERROR(IF(OR(I428="",VLOOKUP(I428,CatCostInp!$E$2:$K$88,7,FALSE)=0),"",VLOOKUP(I428,CatCostInp!$E$2:$K$88,7,FALSE)),"")</f>
        <v/>
      </c>
      <c r="T428" s="4" t="e">
        <f>VLOOKUP(U428,#REF!,2,FALSE)</f>
        <v>#REF!</v>
      </c>
      <c r="U428" s="30"/>
      <c r="V428" s="1" t="str">
        <f ca="1">IF(U428=Setup!$C$10,"Grant",IF(Pharmaceuticals!U428=Setup!$C$11,"Local",IF(Pharmaceuticals!U428=Setup!$C$12,"Other","")))</f>
        <v/>
      </c>
      <c r="W428" s="34"/>
      <c r="X428" s="148"/>
      <c r="Y428" s="34"/>
      <c r="Z428" s="36" t="str">
        <f t="shared" si="206"/>
        <v/>
      </c>
      <c r="AA428" s="34"/>
      <c r="AB428" s="32" t="str">
        <f t="shared" si="207"/>
        <v/>
      </c>
      <c r="AC428" s="34"/>
      <c r="AD428" s="32" t="str">
        <f t="shared" si="208"/>
        <v/>
      </c>
      <c r="AE428" s="34"/>
      <c r="AF428" s="36" t="str">
        <f t="shared" si="209"/>
        <v/>
      </c>
      <c r="AG428" s="36" t="str">
        <f t="shared" si="210"/>
        <v/>
      </c>
      <c r="AH428" s="36" t="str">
        <f t="shared" si="211"/>
        <v/>
      </c>
      <c r="AI428" s="55"/>
      <c r="AJ428" s="37"/>
      <c r="AK428" s="148"/>
      <c r="AL428" s="34"/>
      <c r="AM428" s="32" t="str">
        <f t="shared" si="212"/>
        <v/>
      </c>
      <c r="AN428" s="34"/>
      <c r="AO428" s="32" t="str">
        <f t="shared" si="213"/>
        <v/>
      </c>
      <c r="AP428" s="34"/>
      <c r="AQ428" s="32" t="str">
        <f t="shared" si="214"/>
        <v/>
      </c>
      <c r="AR428" s="34"/>
      <c r="AS428" s="36" t="str">
        <f t="shared" si="215"/>
        <v/>
      </c>
      <c r="AT428" s="36" t="str">
        <f t="shared" si="216"/>
        <v/>
      </c>
      <c r="AU428" s="36" t="str">
        <f t="shared" si="217"/>
        <v/>
      </c>
      <c r="AV428" s="55"/>
      <c r="AW428" s="34"/>
      <c r="AX428" s="148"/>
      <c r="AY428" s="34"/>
      <c r="AZ428" s="32" t="str">
        <f t="shared" si="218"/>
        <v/>
      </c>
      <c r="BA428" s="34"/>
      <c r="BB428" s="32" t="str">
        <f t="shared" si="219"/>
        <v/>
      </c>
      <c r="BC428" s="34"/>
      <c r="BD428" s="32" t="str">
        <f t="shared" si="220"/>
        <v/>
      </c>
      <c r="BE428" s="34"/>
      <c r="BF428" s="36" t="str">
        <f t="shared" si="221"/>
        <v/>
      </c>
      <c r="BG428" s="36" t="str">
        <f t="shared" si="222"/>
        <v/>
      </c>
      <c r="BH428" s="36" t="str">
        <f t="shared" si="223"/>
        <v/>
      </c>
      <c r="BI428" s="55"/>
      <c r="BJ428" s="34"/>
      <c r="BK428" s="148"/>
      <c r="BL428" s="34"/>
      <c r="BM428" s="32" t="str">
        <f t="shared" si="224"/>
        <v/>
      </c>
      <c r="BN428" s="34"/>
      <c r="BO428" s="32" t="str">
        <f t="shared" si="225"/>
        <v/>
      </c>
      <c r="BP428" s="34"/>
      <c r="BQ428" s="32" t="str">
        <f t="shared" si="226"/>
        <v/>
      </c>
      <c r="BR428" s="34"/>
      <c r="BS428" s="36" t="str">
        <f t="shared" si="227"/>
        <v/>
      </c>
      <c r="BT428" s="36" t="str">
        <f t="shared" si="228"/>
        <v/>
      </c>
      <c r="BU428" s="36" t="str">
        <f t="shared" si="229"/>
        <v/>
      </c>
      <c r="BV428" s="55"/>
      <c r="BW428" s="36" t="str">
        <f t="shared" si="230"/>
        <v/>
      </c>
      <c r="BX428" s="36" t="str">
        <f t="shared" si="231"/>
        <v/>
      </c>
      <c r="BY428" s="31"/>
      <c r="BZ428" s="38"/>
      <c r="CB428" s="120" t="e">
        <f t="shared" ca="1" si="200"/>
        <v>#VALUE!</v>
      </c>
      <c r="CC428" s="120" t="e">
        <f t="shared" ca="1" si="201"/>
        <v>#VALUE!</v>
      </c>
    </row>
    <row r="429" spans="1:81" s="10" customFormat="1" ht="25.15" customHeight="1" x14ac:dyDescent="0.2">
      <c r="A429" s="52" t="str">
        <f t="shared" si="232"/>
        <v/>
      </c>
      <c r="B429" s="157" t="e">
        <f t="shared" ca="1" si="202"/>
        <v>#VALUE!</v>
      </c>
      <c r="C429" s="157" t="e">
        <f t="shared" ca="1" si="203"/>
        <v>#VALUE!</v>
      </c>
      <c r="D429" s="29"/>
      <c r="E429" s="155" t="str">
        <f ca="1">IFERROR(INDIRECT(ADDRESS(MATCH(D429,CatModules!C:C,0),2,1,1,"CatModules")),"")</f>
        <v/>
      </c>
      <c r="F429" s="96"/>
      <c r="G429" s="156" t="str">
        <f ca="1">IFERROR(INDIRECT(ADDRESS(MATCH(CONCATENATE(E429,"-",F429),CatInt!K:K,0),3,1,1,"CatInt")),"")</f>
        <v/>
      </c>
      <c r="H429" s="45" t="str">
        <f>IF(F429="","",VLOOKUP(F429,#REF!,2,FALSE))</f>
        <v/>
      </c>
      <c r="I429" s="29"/>
      <c r="J429" s="155" t="e">
        <f t="shared" si="204"/>
        <v>#VALUE!</v>
      </c>
      <c r="K429" s="155" t="e">
        <f t="shared" si="205"/>
        <v>#VALUE!</v>
      </c>
      <c r="L429" s="153"/>
      <c r="M429" s="126"/>
      <c r="N429" s="151" t="e">
        <f ca="1">VLOOKUP(M429,CatProd!B:G,6,FALSE)</f>
        <v>#N/A</v>
      </c>
      <c r="O429" s="127"/>
      <c r="P429" s="175" t="e">
        <f ca="1">VLOOKUP(CONCATENATE(N429,"-",O429),CatProdSpec!H:I,2,FALSE)</f>
        <v>#N/A</v>
      </c>
      <c r="Q429" s="30"/>
      <c r="R429" s="149" t="str">
        <f>IFERROR(VLOOKUP(Q429,Setup!D$16:E$25,2,FALSE),"")</f>
        <v/>
      </c>
      <c r="S429" s="51" t="str">
        <f ca="1">IFERROR(IF(OR(I429="",VLOOKUP(I429,CatCostInp!$E$2:$K$88,7,FALSE)=0),"",VLOOKUP(I429,CatCostInp!$E$2:$K$88,7,FALSE)),"")</f>
        <v/>
      </c>
      <c r="T429" s="4" t="e">
        <f>VLOOKUP(U429,#REF!,2,FALSE)</f>
        <v>#REF!</v>
      </c>
      <c r="U429" s="30"/>
      <c r="V429" s="1" t="str">
        <f ca="1">IF(U429=Setup!$C$10,"Grant",IF(Pharmaceuticals!U429=Setup!$C$11,"Local",IF(Pharmaceuticals!U429=Setup!$C$12,"Other","")))</f>
        <v/>
      </c>
      <c r="W429" s="34"/>
      <c r="X429" s="148"/>
      <c r="Y429" s="34"/>
      <c r="Z429" s="36" t="str">
        <f t="shared" si="206"/>
        <v/>
      </c>
      <c r="AA429" s="34"/>
      <c r="AB429" s="32" t="str">
        <f t="shared" si="207"/>
        <v/>
      </c>
      <c r="AC429" s="34"/>
      <c r="AD429" s="32" t="str">
        <f t="shared" si="208"/>
        <v/>
      </c>
      <c r="AE429" s="34"/>
      <c r="AF429" s="36" t="str">
        <f t="shared" si="209"/>
        <v/>
      </c>
      <c r="AG429" s="36" t="str">
        <f t="shared" si="210"/>
        <v/>
      </c>
      <c r="AH429" s="36" t="str">
        <f t="shared" si="211"/>
        <v/>
      </c>
      <c r="AI429" s="55"/>
      <c r="AJ429" s="37"/>
      <c r="AK429" s="148"/>
      <c r="AL429" s="34"/>
      <c r="AM429" s="32" t="str">
        <f t="shared" si="212"/>
        <v/>
      </c>
      <c r="AN429" s="34"/>
      <c r="AO429" s="32" t="str">
        <f t="shared" si="213"/>
        <v/>
      </c>
      <c r="AP429" s="34"/>
      <c r="AQ429" s="32" t="str">
        <f t="shared" si="214"/>
        <v/>
      </c>
      <c r="AR429" s="34"/>
      <c r="AS429" s="36" t="str">
        <f t="shared" si="215"/>
        <v/>
      </c>
      <c r="AT429" s="36" t="str">
        <f t="shared" si="216"/>
        <v/>
      </c>
      <c r="AU429" s="36" t="str">
        <f t="shared" si="217"/>
        <v/>
      </c>
      <c r="AV429" s="55"/>
      <c r="AW429" s="34"/>
      <c r="AX429" s="148"/>
      <c r="AY429" s="34"/>
      <c r="AZ429" s="32" t="str">
        <f t="shared" si="218"/>
        <v/>
      </c>
      <c r="BA429" s="34"/>
      <c r="BB429" s="32" t="str">
        <f t="shared" si="219"/>
        <v/>
      </c>
      <c r="BC429" s="34"/>
      <c r="BD429" s="32" t="str">
        <f t="shared" si="220"/>
        <v/>
      </c>
      <c r="BE429" s="34"/>
      <c r="BF429" s="36" t="str">
        <f t="shared" si="221"/>
        <v/>
      </c>
      <c r="BG429" s="36" t="str">
        <f t="shared" si="222"/>
        <v/>
      </c>
      <c r="BH429" s="36" t="str">
        <f t="shared" si="223"/>
        <v/>
      </c>
      <c r="BI429" s="55"/>
      <c r="BJ429" s="34"/>
      <c r="BK429" s="148"/>
      <c r="BL429" s="34"/>
      <c r="BM429" s="32" t="str">
        <f t="shared" si="224"/>
        <v/>
      </c>
      <c r="BN429" s="34"/>
      <c r="BO429" s="32" t="str">
        <f t="shared" si="225"/>
        <v/>
      </c>
      <c r="BP429" s="34"/>
      <c r="BQ429" s="32" t="str">
        <f t="shared" si="226"/>
        <v/>
      </c>
      <c r="BR429" s="34"/>
      <c r="BS429" s="36" t="str">
        <f t="shared" si="227"/>
        <v/>
      </c>
      <c r="BT429" s="36" t="str">
        <f t="shared" si="228"/>
        <v/>
      </c>
      <c r="BU429" s="36" t="str">
        <f t="shared" si="229"/>
        <v/>
      </c>
      <c r="BV429" s="55"/>
      <c r="BW429" s="36" t="str">
        <f t="shared" si="230"/>
        <v/>
      </c>
      <c r="BX429" s="36" t="str">
        <f t="shared" si="231"/>
        <v/>
      </c>
      <c r="BY429" s="31"/>
      <c r="BZ429" s="38"/>
      <c r="CB429" s="120" t="e">
        <f t="shared" ca="1" si="200"/>
        <v>#VALUE!</v>
      </c>
      <c r="CC429" s="120" t="e">
        <f t="shared" ca="1" si="201"/>
        <v>#VALUE!</v>
      </c>
    </row>
    <row r="430" spans="1:81" s="10" customFormat="1" ht="25.15" customHeight="1" x14ac:dyDescent="0.2">
      <c r="A430" s="52" t="str">
        <f t="shared" si="232"/>
        <v/>
      </c>
      <c r="B430" s="157" t="e">
        <f t="shared" ca="1" si="202"/>
        <v>#VALUE!</v>
      </c>
      <c r="C430" s="157" t="e">
        <f t="shared" ca="1" si="203"/>
        <v>#VALUE!</v>
      </c>
      <c r="D430" s="29"/>
      <c r="E430" s="155" t="str">
        <f ca="1">IFERROR(INDIRECT(ADDRESS(MATCH(D430,CatModules!C:C,0),2,1,1,"CatModules")),"")</f>
        <v/>
      </c>
      <c r="F430" s="96"/>
      <c r="G430" s="156" t="str">
        <f ca="1">IFERROR(INDIRECT(ADDRESS(MATCH(CONCATENATE(E430,"-",F430),CatInt!K:K,0),3,1,1,"CatInt")),"")</f>
        <v/>
      </c>
      <c r="H430" s="45" t="str">
        <f>IF(F430="","",VLOOKUP(F430,#REF!,2,FALSE))</f>
        <v/>
      </c>
      <c r="I430" s="29"/>
      <c r="J430" s="155" t="e">
        <f t="shared" si="204"/>
        <v>#VALUE!</v>
      </c>
      <c r="K430" s="155" t="e">
        <f t="shared" si="205"/>
        <v>#VALUE!</v>
      </c>
      <c r="L430" s="153"/>
      <c r="M430" s="126"/>
      <c r="N430" s="151" t="e">
        <f ca="1">VLOOKUP(M430,CatProd!B:G,6,FALSE)</f>
        <v>#N/A</v>
      </c>
      <c r="O430" s="127"/>
      <c r="P430" s="175" t="e">
        <f ca="1">VLOOKUP(CONCATENATE(N430,"-",O430),CatProdSpec!H:I,2,FALSE)</f>
        <v>#N/A</v>
      </c>
      <c r="Q430" s="30"/>
      <c r="R430" s="149" t="str">
        <f>IFERROR(VLOOKUP(Q430,Setup!D$16:E$25,2,FALSE),"")</f>
        <v/>
      </c>
      <c r="S430" s="51" t="str">
        <f ca="1">IFERROR(IF(OR(I430="",VLOOKUP(I430,CatCostInp!$E$2:$K$88,7,FALSE)=0),"",VLOOKUP(I430,CatCostInp!$E$2:$K$88,7,FALSE)),"")</f>
        <v/>
      </c>
      <c r="T430" s="4" t="e">
        <f>VLOOKUP(U430,#REF!,2,FALSE)</f>
        <v>#REF!</v>
      </c>
      <c r="U430" s="30"/>
      <c r="V430" s="1" t="str">
        <f ca="1">IF(U430=Setup!$C$10,"Grant",IF(Pharmaceuticals!U430=Setup!$C$11,"Local",IF(Pharmaceuticals!U430=Setup!$C$12,"Other","")))</f>
        <v/>
      </c>
      <c r="W430" s="34"/>
      <c r="X430" s="148"/>
      <c r="Y430" s="34"/>
      <c r="Z430" s="36" t="str">
        <f t="shared" si="206"/>
        <v/>
      </c>
      <c r="AA430" s="34"/>
      <c r="AB430" s="32" t="str">
        <f t="shared" si="207"/>
        <v/>
      </c>
      <c r="AC430" s="34"/>
      <c r="AD430" s="32" t="str">
        <f t="shared" si="208"/>
        <v/>
      </c>
      <c r="AE430" s="34"/>
      <c r="AF430" s="36" t="str">
        <f t="shared" si="209"/>
        <v/>
      </c>
      <c r="AG430" s="36" t="str">
        <f t="shared" si="210"/>
        <v/>
      </c>
      <c r="AH430" s="36" t="str">
        <f t="shared" si="211"/>
        <v/>
      </c>
      <c r="AI430" s="55"/>
      <c r="AJ430" s="37"/>
      <c r="AK430" s="148"/>
      <c r="AL430" s="34"/>
      <c r="AM430" s="32" t="str">
        <f t="shared" si="212"/>
        <v/>
      </c>
      <c r="AN430" s="34"/>
      <c r="AO430" s="32" t="str">
        <f t="shared" si="213"/>
        <v/>
      </c>
      <c r="AP430" s="34"/>
      <c r="AQ430" s="32" t="str">
        <f t="shared" si="214"/>
        <v/>
      </c>
      <c r="AR430" s="34"/>
      <c r="AS430" s="36" t="str">
        <f t="shared" si="215"/>
        <v/>
      </c>
      <c r="AT430" s="36" t="str">
        <f t="shared" si="216"/>
        <v/>
      </c>
      <c r="AU430" s="36" t="str">
        <f t="shared" si="217"/>
        <v/>
      </c>
      <c r="AV430" s="55"/>
      <c r="AW430" s="34"/>
      <c r="AX430" s="148"/>
      <c r="AY430" s="34"/>
      <c r="AZ430" s="32" t="str">
        <f t="shared" si="218"/>
        <v/>
      </c>
      <c r="BA430" s="34"/>
      <c r="BB430" s="32" t="str">
        <f t="shared" si="219"/>
        <v/>
      </c>
      <c r="BC430" s="34"/>
      <c r="BD430" s="32" t="str">
        <f t="shared" si="220"/>
        <v/>
      </c>
      <c r="BE430" s="34"/>
      <c r="BF430" s="36" t="str">
        <f t="shared" si="221"/>
        <v/>
      </c>
      <c r="BG430" s="36" t="str">
        <f t="shared" si="222"/>
        <v/>
      </c>
      <c r="BH430" s="36" t="str">
        <f t="shared" si="223"/>
        <v/>
      </c>
      <c r="BI430" s="55"/>
      <c r="BJ430" s="34"/>
      <c r="BK430" s="148"/>
      <c r="BL430" s="34"/>
      <c r="BM430" s="32" t="str">
        <f t="shared" si="224"/>
        <v/>
      </c>
      <c r="BN430" s="34"/>
      <c r="BO430" s="32" t="str">
        <f t="shared" si="225"/>
        <v/>
      </c>
      <c r="BP430" s="34"/>
      <c r="BQ430" s="32" t="str">
        <f t="shared" si="226"/>
        <v/>
      </c>
      <c r="BR430" s="34"/>
      <c r="BS430" s="36" t="str">
        <f t="shared" si="227"/>
        <v/>
      </c>
      <c r="BT430" s="36" t="str">
        <f t="shared" si="228"/>
        <v/>
      </c>
      <c r="BU430" s="36" t="str">
        <f t="shared" si="229"/>
        <v/>
      </c>
      <c r="BV430" s="55"/>
      <c r="BW430" s="36" t="str">
        <f t="shared" si="230"/>
        <v/>
      </c>
      <c r="BX430" s="36" t="str">
        <f t="shared" si="231"/>
        <v/>
      </c>
      <c r="BY430" s="31"/>
      <c r="BZ430" s="38"/>
      <c r="CB430" s="120" t="e">
        <f t="shared" ca="1" si="200"/>
        <v>#VALUE!</v>
      </c>
      <c r="CC430" s="120" t="e">
        <f t="shared" ca="1" si="201"/>
        <v>#VALUE!</v>
      </c>
    </row>
    <row r="431" spans="1:81" s="10" customFormat="1" ht="25.15" customHeight="1" x14ac:dyDescent="0.2">
      <c r="A431" s="52" t="str">
        <f t="shared" si="232"/>
        <v/>
      </c>
      <c r="B431" s="157" t="e">
        <f t="shared" ca="1" si="202"/>
        <v>#VALUE!</v>
      </c>
      <c r="C431" s="157" t="e">
        <f t="shared" ca="1" si="203"/>
        <v>#VALUE!</v>
      </c>
      <c r="D431" s="29"/>
      <c r="E431" s="155" t="str">
        <f ca="1">IFERROR(INDIRECT(ADDRESS(MATCH(D431,CatModules!C:C,0),2,1,1,"CatModules")),"")</f>
        <v/>
      </c>
      <c r="F431" s="96"/>
      <c r="G431" s="156" t="str">
        <f ca="1">IFERROR(INDIRECT(ADDRESS(MATCH(CONCATENATE(E431,"-",F431),CatInt!K:K,0),3,1,1,"CatInt")),"")</f>
        <v/>
      </c>
      <c r="H431" s="45" t="str">
        <f>IF(F431="","",VLOOKUP(F431,#REF!,2,FALSE))</f>
        <v/>
      </c>
      <c r="I431" s="29"/>
      <c r="J431" s="155" t="e">
        <f t="shared" si="204"/>
        <v>#VALUE!</v>
      </c>
      <c r="K431" s="155" t="e">
        <f t="shared" si="205"/>
        <v>#VALUE!</v>
      </c>
      <c r="L431" s="153"/>
      <c r="M431" s="126"/>
      <c r="N431" s="151" t="e">
        <f ca="1">VLOOKUP(M431,CatProd!B:G,6,FALSE)</f>
        <v>#N/A</v>
      </c>
      <c r="O431" s="127"/>
      <c r="P431" s="175" t="e">
        <f ca="1">VLOOKUP(CONCATENATE(N431,"-",O431),CatProdSpec!H:I,2,FALSE)</f>
        <v>#N/A</v>
      </c>
      <c r="Q431" s="30"/>
      <c r="R431" s="149" t="str">
        <f>IFERROR(VLOOKUP(Q431,Setup!D$16:E$25,2,FALSE),"")</f>
        <v/>
      </c>
      <c r="S431" s="51" t="str">
        <f ca="1">IFERROR(IF(OR(I431="",VLOOKUP(I431,CatCostInp!$E$2:$K$88,7,FALSE)=0),"",VLOOKUP(I431,CatCostInp!$E$2:$K$88,7,FALSE)),"")</f>
        <v/>
      </c>
      <c r="T431" s="4" t="e">
        <f>VLOOKUP(U431,#REF!,2,FALSE)</f>
        <v>#REF!</v>
      </c>
      <c r="U431" s="30"/>
      <c r="V431" s="1" t="str">
        <f ca="1">IF(U431=Setup!$C$10,"Grant",IF(Pharmaceuticals!U431=Setup!$C$11,"Local",IF(Pharmaceuticals!U431=Setup!$C$12,"Other","")))</f>
        <v/>
      </c>
      <c r="W431" s="34"/>
      <c r="X431" s="148"/>
      <c r="Y431" s="34"/>
      <c r="Z431" s="36" t="str">
        <f t="shared" si="206"/>
        <v/>
      </c>
      <c r="AA431" s="34"/>
      <c r="AB431" s="32" t="str">
        <f t="shared" si="207"/>
        <v/>
      </c>
      <c r="AC431" s="34"/>
      <c r="AD431" s="32" t="str">
        <f t="shared" si="208"/>
        <v/>
      </c>
      <c r="AE431" s="34"/>
      <c r="AF431" s="36" t="str">
        <f t="shared" si="209"/>
        <v/>
      </c>
      <c r="AG431" s="36" t="str">
        <f t="shared" si="210"/>
        <v/>
      </c>
      <c r="AH431" s="36" t="str">
        <f t="shared" si="211"/>
        <v/>
      </c>
      <c r="AI431" s="55"/>
      <c r="AJ431" s="37"/>
      <c r="AK431" s="148"/>
      <c r="AL431" s="34"/>
      <c r="AM431" s="32" t="str">
        <f t="shared" si="212"/>
        <v/>
      </c>
      <c r="AN431" s="34"/>
      <c r="AO431" s="32" t="str">
        <f t="shared" si="213"/>
        <v/>
      </c>
      <c r="AP431" s="34"/>
      <c r="AQ431" s="32" t="str">
        <f t="shared" si="214"/>
        <v/>
      </c>
      <c r="AR431" s="34"/>
      <c r="AS431" s="36" t="str">
        <f t="shared" si="215"/>
        <v/>
      </c>
      <c r="AT431" s="36" t="str">
        <f t="shared" si="216"/>
        <v/>
      </c>
      <c r="AU431" s="36" t="str">
        <f t="shared" si="217"/>
        <v/>
      </c>
      <c r="AV431" s="55"/>
      <c r="AW431" s="34"/>
      <c r="AX431" s="148"/>
      <c r="AY431" s="34"/>
      <c r="AZ431" s="32" t="str">
        <f t="shared" si="218"/>
        <v/>
      </c>
      <c r="BA431" s="34"/>
      <c r="BB431" s="32" t="str">
        <f t="shared" si="219"/>
        <v/>
      </c>
      <c r="BC431" s="34"/>
      <c r="BD431" s="32" t="str">
        <f t="shared" si="220"/>
        <v/>
      </c>
      <c r="BE431" s="34"/>
      <c r="BF431" s="36" t="str">
        <f t="shared" si="221"/>
        <v/>
      </c>
      <c r="BG431" s="36" t="str">
        <f t="shared" si="222"/>
        <v/>
      </c>
      <c r="BH431" s="36" t="str">
        <f t="shared" si="223"/>
        <v/>
      </c>
      <c r="BI431" s="55"/>
      <c r="BJ431" s="34"/>
      <c r="BK431" s="148"/>
      <c r="BL431" s="34"/>
      <c r="BM431" s="32" t="str">
        <f t="shared" si="224"/>
        <v/>
      </c>
      <c r="BN431" s="34"/>
      <c r="BO431" s="32" t="str">
        <f t="shared" si="225"/>
        <v/>
      </c>
      <c r="BP431" s="34"/>
      <c r="BQ431" s="32" t="str">
        <f t="shared" si="226"/>
        <v/>
      </c>
      <c r="BR431" s="34"/>
      <c r="BS431" s="36" t="str">
        <f t="shared" si="227"/>
        <v/>
      </c>
      <c r="BT431" s="36" t="str">
        <f t="shared" si="228"/>
        <v/>
      </c>
      <c r="BU431" s="36" t="str">
        <f t="shared" si="229"/>
        <v/>
      </c>
      <c r="BV431" s="55"/>
      <c r="BW431" s="36" t="str">
        <f t="shared" si="230"/>
        <v/>
      </c>
      <c r="BX431" s="36" t="str">
        <f t="shared" si="231"/>
        <v/>
      </c>
      <c r="BY431" s="31"/>
      <c r="BZ431" s="38"/>
      <c r="CB431" s="120" t="e">
        <f t="shared" ca="1" si="200"/>
        <v>#VALUE!</v>
      </c>
      <c r="CC431" s="120" t="e">
        <f t="shared" ca="1" si="201"/>
        <v>#VALUE!</v>
      </c>
    </row>
    <row r="432" spans="1:81" s="10" customFormat="1" ht="25.15" customHeight="1" x14ac:dyDescent="0.2">
      <c r="A432" s="52" t="str">
        <f t="shared" si="232"/>
        <v/>
      </c>
      <c r="B432" s="157" t="e">
        <f t="shared" ca="1" si="202"/>
        <v>#VALUE!</v>
      </c>
      <c r="C432" s="157" t="e">
        <f t="shared" ca="1" si="203"/>
        <v>#VALUE!</v>
      </c>
      <c r="D432" s="29"/>
      <c r="E432" s="155" t="str">
        <f ca="1">IFERROR(INDIRECT(ADDRESS(MATCH(D432,CatModules!C:C,0),2,1,1,"CatModules")),"")</f>
        <v/>
      </c>
      <c r="F432" s="96"/>
      <c r="G432" s="156" t="str">
        <f ca="1">IFERROR(INDIRECT(ADDRESS(MATCH(CONCATENATE(E432,"-",F432),CatInt!K:K,0),3,1,1,"CatInt")),"")</f>
        <v/>
      </c>
      <c r="H432" s="45" t="str">
        <f>IF(F432="","",VLOOKUP(F432,#REF!,2,FALSE))</f>
        <v/>
      </c>
      <c r="I432" s="29"/>
      <c r="J432" s="155" t="e">
        <f t="shared" si="204"/>
        <v>#VALUE!</v>
      </c>
      <c r="K432" s="155" t="e">
        <f t="shared" si="205"/>
        <v>#VALUE!</v>
      </c>
      <c r="L432" s="153"/>
      <c r="M432" s="126"/>
      <c r="N432" s="151" t="e">
        <f ca="1">VLOOKUP(M432,CatProd!B:G,6,FALSE)</f>
        <v>#N/A</v>
      </c>
      <c r="O432" s="127"/>
      <c r="P432" s="175" t="e">
        <f ca="1">VLOOKUP(CONCATENATE(N432,"-",O432),CatProdSpec!H:I,2,FALSE)</f>
        <v>#N/A</v>
      </c>
      <c r="Q432" s="30"/>
      <c r="R432" s="149" t="str">
        <f>IFERROR(VLOOKUP(Q432,Setup!D$16:E$25,2,FALSE),"")</f>
        <v/>
      </c>
      <c r="S432" s="51" t="str">
        <f ca="1">IFERROR(IF(OR(I432="",VLOOKUP(I432,CatCostInp!$E$2:$K$88,7,FALSE)=0),"",VLOOKUP(I432,CatCostInp!$E$2:$K$88,7,FALSE)),"")</f>
        <v/>
      </c>
      <c r="T432" s="4" t="e">
        <f>VLOOKUP(U432,#REF!,2,FALSE)</f>
        <v>#REF!</v>
      </c>
      <c r="U432" s="30"/>
      <c r="V432" s="1" t="str">
        <f ca="1">IF(U432=Setup!$C$10,"Grant",IF(Pharmaceuticals!U432=Setup!$C$11,"Local",IF(Pharmaceuticals!U432=Setup!$C$12,"Other","")))</f>
        <v/>
      </c>
      <c r="W432" s="34"/>
      <c r="X432" s="148"/>
      <c r="Y432" s="34"/>
      <c r="Z432" s="36" t="str">
        <f t="shared" si="206"/>
        <v/>
      </c>
      <c r="AA432" s="34"/>
      <c r="AB432" s="32" t="str">
        <f t="shared" si="207"/>
        <v/>
      </c>
      <c r="AC432" s="34"/>
      <c r="AD432" s="32" t="str">
        <f t="shared" si="208"/>
        <v/>
      </c>
      <c r="AE432" s="34"/>
      <c r="AF432" s="36" t="str">
        <f t="shared" si="209"/>
        <v/>
      </c>
      <c r="AG432" s="36" t="str">
        <f t="shared" si="210"/>
        <v/>
      </c>
      <c r="AH432" s="36" t="str">
        <f t="shared" si="211"/>
        <v/>
      </c>
      <c r="AI432" s="55"/>
      <c r="AJ432" s="37"/>
      <c r="AK432" s="148"/>
      <c r="AL432" s="34"/>
      <c r="AM432" s="32" t="str">
        <f t="shared" si="212"/>
        <v/>
      </c>
      <c r="AN432" s="34"/>
      <c r="AO432" s="32" t="str">
        <f t="shared" si="213"/>
        <v/>
      </c>
      <c r="AP432" s="34"/>
      <c r="AQ432" s="32" t="str">
        <f t="shared" si="214"/>
        <v/>
      </c>
      <c r="AR432" s="34"/>
      <c r="AS432" s="36" t="str">
        <f t="shared" si="215"/>
        <v/>
      </c>
      <c r="AT432" s="36" t="str">
        <f t="shared" si="216"/>
        <v/>
      </c>
      <c r="AU432" s="36" t="str">
        <f t="shared" si="217"/>
        <v/>
      </c>
      <c r="AV432" s="55"/>
      <c r="AW432" s="34"/>
      <c r="AX432" s="148"/>
      <c r="AY432" s="34"/>
      <c r="AZ432" s="32" t="str">
        <f t="shared" si="218"/>
        <v/>
      </c>
      <c r="BA432" s="34"/>
      <c r="BB432" s="32" t="str">
        <f t="shared" si="219"/>
        <v/>
      </c>
      <c r="BC432" s="34"/>
      <c r="BD432" s="32" t="str">
        <f t="shared" si="220"/>
        <v/>
      </c>
      <c r="BE432" s="34"/>
      <c r="BF432" s="36" t="str">
        <f t="shared" si="221"/>
        <v/>
      </c>
      <c r="BG432" s="36" t="str">
        <f t="shared" si="222"/>
        <v/>
      </c>
      <c r="BH432" s="36" t="str">
        <f t="shared" si="223"/>
        <v/>
      </c>
      <c r="BI432" s="55"/>
      <c r="BJ432" s="34"/>
      <c r="BK432" s="148"/>
      <c r="BL432" s="34"/>
      <c r="BM432" s="32" t="str">
        <f t="shared" si="224"/>
        <v/>
      </c>
      <c r="BN432" s="34"/>
      <c r="BO432" s="32" t="str">
        <f t="shared" si="225"/>
        <v/>
      </c>
      <c r="BP432" s="34"/>
      <c r="BQ432" s="32" t="str">
        <f t="shared" si="226"/>
        <v/>
      </c>
      <c r="BR432" s="34"/>
      <c r="BS432" s="36" t="str">
        <f t="shared" si="227"/>
        <v/>
      </c>
      <c r="BT432" s="36" t="str">
        <f t="shared" si="228"/>
        <v/>
      </c>
      <c r="BU432" s="36" t="str">
        <f t="shared" si="229"/>
        <v/>
      </c>
      <c r="BV432" s="55"/>
      <c r="BW432" s="36" t="str">
        <f t="shared" si="230"/>
        <v/>
      </c>
      <c r="BX432" s="36" t="str">
        <f t="shared" si="231"/>
        <v/>
      </c>
      <c r="BY432" s="31"/>
      <c r="BZ432" s="38"/>
      <c r="CB432" s="120" t="e">
        <f t="shared" ca="1" si="200"/>
        <v>#VALUE!</v>
      </c>
      <c r="CC432" s="120" t="e">
        <f t="shared" ca="1" si="201"/>
        <v>#VALUE!</v>
      </c>
    </row>
    <row r="433" spans="1:81" s="10" customFormat="1" ht="25.15" customHeight="1" x14ac:dyDescent="0.2">
      <c r="A433" s="52" t="str">
        <f t="shared" si="232"/>
        <v/>
      </c>
      <c r="B433" s="157" t="e">
        <f t="shared" ca="1" si="202"/>
        <v>#VALUE!</v>
      </c>
      <c r="C433" s="157" t="e">
        <f t="shared" ca="1" si="203"/>
        <v>#VALUE!</v>
      </c>
      <c r="D433" s="29"/>
      <c r="E433" s="155" t="str">
        <f ca="1">IFERROR(INDIRECT(ADDRESS(MATCH(D433,CatModules!C:C,0),2,1,1,"CatModules")),"")</f>
        <v/>
      </c>
      <c r="F433" s="96"/>
      <c r="G433" s="156" t="str">
        <f ca="1">IFERROR(INDIRECT(ADDRESS(MATCH(CONCATENATE(E433,"-",F433),CatInt!K:K,0),3,1,1,"CatInt")),"")</f>
        <v/>
      </c>
      <c r="H433" s="45" t="str">
        <f>IF(F433="","",VLOOKUP(F433,#REF!,2,FALSE))</f>
        <v/>
      </c>
      <c r="I433" s="29"/>
      <c r="J433" s="155" t="e">
        <f t="shared" si="204"/>
        <v>#VALUE!</v>
      </c>
      <c r="K433" s="155" t="e">
        <f t="shared" si="205"/>
        <v>#VALUE!</v>
      </c>
      <c r="L433" s="153"/>
      <c r="M433" s="126"/>
      <c r="N433" s="151" t="e">
        <f ca="1">VLOOKUP(M433,CatProd!B:G,6,FALSE)</f>
        <v>#N/A</v>
      </c>
      <c r="O433" s="127"/>
      <c r="P433" s="175" t="e">
        <f ca="1">VLOOKUP(CONCATENATE(N433,"-",O433),CatProdSpec!H:I,2,FALSE)</f>
        <v>#N/A</v>
      </c>
      <c r="Q433" s="30"/>
      <c r="R433" s="149" t="str">
        <f>IFERROR(VLOOKUP(Q433,Setup!D$16:E$25,2,FALSE),"")</f>
        <v/>
      </c>
      <c r="S433" s="51" t="str">
        <f ca="1">IFERROR(IF(OR(I433="",VLOOKUP(I433,CatCostInp!$E$2:$K$88,7,FALSE)=0),"",VLOOKUP(I433,CatCostInp!$E$2:$K$88,7,FALSE)),"")</f>
        <v/>
      </c>
      <c r="T433" s="4" t="e">
        <f>VLOOKUP(U433,#REF!,2,FALSE)</f>
        <v>#REF!</v>
      </c>
      <c r="U433" s="30"/>
      <c r="V433" s="1" t="str">
        <f ca="1">IF(U433=Setup!$C$10,"Grant",IF(Pharmaceuticals!U433=Setup!$C$11,"Local",IF(Pharmaceuticals!U433=Setup!$C$12,"Other","")))</f>
        <v/>
      </c>
      <c r="W433" s="34"/>
      <c r="X433" s="148"/>
      <c r="Y433" s="34"/>
      <c r="Z433" s="36" t="str">
        <f t="shared" si="206"/>
        <v/>
      </c>
      <c r="AA433" s="34"/>
      <c r="AB433" s="32" t="str">
        <f t="shared" si="207"/>
        <v/>
      </c>
      <c r="AC433" s="34"/>
      <c r="AD433" s="32" t="str">
        <f t="shared" si="208"/>
        <v/>
      </c>
      <c r="AE433" s="34"/>
      <c r="AF433" s="36" t="str">
        <f t="shared" si="209"/>
        <v/>
      </c>
      <c r="AG433" s="36" t="str">
        <f t="shared" si="210"/>
        <v/>
      </c>
      <c r="AH433" s="36" t="str">
        <f t="shared" si="211"/>
        <v/>
      </c>
      <c r="AI433" s="55"/>
      <c r="AJ433" s="37"/>
      <c r="AK433" s="148"/>
      <c r="AL433" s="34"/>
      <c r="AM433" s="32" t="str">
        <f t="shared" si="212"/>
        <v/>
      </c>
      <c r="AN433" s="34"/>
      <c r="AO433" s="32" t="str">
        <f t="shared" si="213"/>
        <v/>
      </c>
      <c r="AP433" s="34"/>
      <c r="AQ433" s="32" t="str">
        <f t="shared" si="214"/>
        <v/>
      </c>
      <c r="AR433" s="34"/>
      <c r="AS433" s="36" t="str">
        <f t="shared" si="215"/>
        <v/>
      </c>
      <c r="AT433" s="36" t="str">
        <f t="shared" si="216"/>
        <v/>
      </c>
      <c r="AU433" s="36" t="str">
        <f t="shared" si="217"/>
        <v/>
      </c>
      <c r="AV433" s="55"/>
      <c r="AW433" s="34"/>
      <c r="AX433" s="148"/>
      <c r="AY433" s="34"/>
      <c r="AZ433" s="32" t="str">
        <f t="shared" si="218"/>
        <v/>
      </c>
      <c r="BA433" s="34"/>
      <c r="BB433" s="32" t="str">
        <f t="shared" si="219"/>
        <v/>
      </c>
      <c r="BC433" s="34"/>
      <c r="BD433" s="32" t="str">
        <f t="shared" si="220"/>
        <v/>
      </c>
      <c r="BE433" s="34"/>
      <c r="BF433" s="36" t="str">
        <f t="shared" si="221"/>
        <v/>
      </c>
      <c r="BG433" s="36" t="str">
        <f t="shared" si="222"/>
        <v/>
      </c>
      <c r="BH433" s="36" t="str">
        <f t="shared" si="223"/>
        <v/>
      </c>
      <c r="BI433" s="55"/>
      <c r="BJ433" s="34"/>
      <c r="BK433" s="148"/>
      <c r="BL433" s="34"/>
      <c r="BM433" s="32" t="str">
        <f t="shared" si="224"/>
        <v/>
      </c>
      <c r="BN433" s="34"/>
      <c r="BO433" s="32" t="str">
        <f t="shared" si="225"/>
        <v/>
      </c>
      <c r="BP433" s="34"/>
      <c r="BQ433" s="32" t="str">
        <f t="shared" si="226"/>
        <v/>
      </c>
      <c r="BR433" s="34"/>
      <c r="BS433" s="36" t="str">
        <f t="shared" si="227"/>
        <v/>
      </c>
      <c r="BT433" s="36" t="str">
        <f t="shared" si="228"/>
        <v/>
      </c>
      <c r="BU433" s="36" t="str">
        <f t="shared" si="229"/>
        <v/>
      </c>
      <c r="BV433" s="55"/>
      <c r="BW433" s="36" t="str">
        <f t="shared" si="230"/>
        <v/>
      </c>
      <c r="BX433" s="36" t="str">
        <f t="shared" si="231"/>
        <v/>
      </c>
      <c r="BY433" s="31"/>
      <c r="BZ433" s="38"/>
      <c r="CB433" s="120" t="e">
        <f t="shared" ca="1" si="200"/>
        <v>#VALUE!</v>
      </c>
      <c r="CC433" s="120" t="e">
        <f t="shared" ca="1" si="201"/>
        <v>#VALUE!</v>
      </c>
    </row>
    <row r="434" spans="1:81" s="10" customFormat="1" ht="25.15" customHeight="1" x14ac:dyDescent="0.2">
      <c r="A434" s="52" t="str">
        <f t="shared" si="232"/>
        <v/>
      </c>
      <c r="B434" s="157" t="e">
        <f t="shared" ca="1" si="202"/>
        <v>#VALUE!</v>
      </c>
      <c r="C434" s="157" t="e">
        <f t="shared" ca="1" si="203"/>
        <v>#VALUE!</v>
      </c>
      <c r="D434" s="29"/>
      <c r="E434" s="155" t="str">
        <f ca="1">IFERROR(INDIRECT(ADDRESS(MATCH(D434,CatModules!C:C,0),2,1,1,"CatModules")),"")</f>
        <v/>
      </c>
      <c r="F434" s="96"/>
      <c r="G434" s="156" t="str">
        <f ca="1">IFERROR(INDIRECT(ADDRESS(MATCH(CONCATENATE(E434,"-",F434),CatInt!K:K,0),3,1,1,"CatInt")),"")</f>
        <v/>
      </c>
      <c r="H434" s="45" t="str">
        <f>IF(F434="","",VLOOKUP(F434,#REF!,2,FALSE))</f>
        <v/>
      </c>
      <c r="I434" s="29"/>
      <c r="J434" s="155" t="e">
        <f t="shared" si="204"/>
        <v>#VALUE!</v>
      </c>
      <c r="K434" s="155" t="e">
        <f t="shared" si="205"/>
        <v>#VALUE!</v>
      </c>
      <c r="L434" s="153"/>
      <c r="M434" s="126"/>
      <c r="N434" s="151" t="e">
        <f ca="1">VLOOKUP(M434,CatProd!B:G,6,FALSE)</f>
        <v>#N/A</v>
      </c>
      <c r="O434" s="127"/>
      <c r="P434" s="175" t="e">
        <f ca="1">VLOOKUP(CONCATENATE(N434,"-",O434),CatProdSpec!H:I,2,FALSE)</f>
        <v>#N/A</v>
      </c>
      <c r="Q434" s="30"/>
      <c r="R434" s="149" t="str">
        <f>IFERROR(VLOOKUP(Q434,Setup!D$16:E$25,2,FALSE),"")</f>
        <v/>
      </c>
      <c r="S434" s="51" t="str">
        <f ca="1">IFERROR(IF(OR(I434="",VLOOKUP(I434,CatCostInp!$E$2:$K$88,7,FALSE)=0),"",VLOOKUP(I434,CatCostInp!$E$2:$K$88,7,FALSE)),"")</f>
        <v/>
      </c>
      <c r="T434" s="4" t="e">
        <f>VLOOKUP(U434,#REF!,2,FALSE)</f>
        <v>#REF!</v>
      </c>
      <c r="U434" s="30"/>
      <c r="V434" s="1" t="str">
        <f ca="1">IF(U434=Setup!$C$10,"Grant",IF(Pharmaceuticals!U434=Setup!$C$11,"Local",IF(Pharmaceuticals!U434=Setup!$C$12,"Other","")))</f>
        <v/>
      </c>
      <c r="W434" s="34"/>
      <c r="X434" s="148"/>
      <c r="Y434" s="34"/>
      <c r="Z434" s="36" t="str">
        <f t="shared" si="206"/>
        <v/>
      </c>
      <c r="AA434" s="34"/>
      <c r="AB434" s="32" t="str">
        <f t="shared" si="207"/>
        <v/>
      </c>
      <c r="AC434" s="34"/>
      <c r="AD434" s="32" t="str">
        <f t="shared" si="208"/>
        <v/>
      </c>
      <c r="AE434" s="34"/>
      <c r="AF434" s="36" t="str">
        <f t="shared" si="209"/>
        <v/>
      </c>
      <c r="AG434" s="36" t="str">
        <f t="shared" si="210"/>
        <v/>
      </c>
      <c r="AH434" s="36" t="str">
        <f t="shared" si="211"/>
        <v/>
      </c>
      <c r="AI434" s="55"/>
      <c r="AJ434" s="37"/>
      <c r="AK434" s="148"/>
      <c r="AL434" s="34"/>
      <c r="AM434" s="32" t="str">
        <f t="shared" si="212"/>
        <v/>
      </c>
      <c r="AN434" s="34"/>
      <c r="AO434" s="32" t="str">
        <f t="shared" si="213"/>
        <v/>
      </c>
      <c r="AP434" s="34"/>
      <c r="AQ434" s="32" t="str">
        <f t="shared" si="214"/>
        <v/>
      </c>
      <c r="AR434" s="34"/>
      <c r="AS434" s="36" t="str">
        <f t="shared" si="215"/>
        <v/>
      </c>
      <c r="AT434" s="36" t="str">
        <f t="shared" si="216"/>
        <v/>
      </c>
      <c r="AU434" s="36" t="str">
        <f t="shared" si="217"/>
        <v/>
      </c>
      <c r="AV434" s="55"/>
      <c r="AW434" s="34"/>
      <c r="AX434" s="148"/>
      <c r="AY434" s="34"/>
      <c r="AZ434" s="32" t="str">
        <f t="shared" si="218"/>
        <v/>
      </c>
      <c r="BA434" s="34"/>
      <c r="BB434" s="32" t="str">
        <f t="shared" si="219"/>
        <v/>
      </c>
      <c r="BC434" s="34"/>
      <c r="BD434" s="32" t="str">
        <f t="shared" si="220"/>
        <v/>
      </c>
      <c r="BE434" s="34"/>
      <c r="BF434" s="36" t="str">
        <f t="shared" si="221"/>
        <v/>
      </c>
      <c r="BG434" s="36" t="str">
        <f t="shared" si="222"/>
        <v/>
      </c>
      <c r="BH434" s="36" t="str">
        <f t="shared" si="223"/>
        <v/>
      </c>
      <c r="BI434" s="55"/>
      <c r="BJ434" s="34"/>
      <c r="BK434" s="148"/>
      <c r="BL434" s="34"/>
      <c r="BM434" s="32" t="str">
        <f t="shared" si="224"/>
        <v/>
      </c>
      <c r="BN434" s="34"/>
      <c r="BO434" s="32" t="str">
        <f t="shared" si="225"/>
        <v/>
      </c>
      <c r="BP434" s="34"/>
      <c r="BQ434" s="32" t="str">
        <f t="shared" si="226"/>
        <v/>
      </c>
      <c r="BR434" s="34"/>
      <c r="BS434" s="36" t="str">
        <f t="shared" si="227"/>
        <v/>
      </c>
      <c r="BT434" s="36" t="str">
        <f t="shared" si="228"/>
        <v/>
      </c>
      <c r="BU434" s="36" t="str">
        <f t="shared" si="229"/>
        <v/>
      </c>
      <c r="BV434" s="55"/>
      <c r="BW434" s="36" t="str">
        <f t="shared" si="230"/>
        <v/>
      </c>
      <c r="BX434" s="36" t="str">
        <f t="shared" si="231"/>
        <v/>
      </c>
      <c r="BY434" s="31"/>
      <c r="BZ434" s="38"/>
      <c r="CB434" s="120" t="e">
        <f t="shared" ca="1" si="200"/>
        <v>#VALUE!</v>
      </c>
      <c r="CC434" s="120" t="e">
        <f t="shared" ca="1" si="201"/>
        <v>#VALUE!</v>
      </c>
    </row>
    <row r="435" spans="1:81" s="10" customFormat="1" ht="25.15" customHeight="1" x14ac:dyDescent="0.2">
      <c r="A435" s="52" t="str">
        <f t="shared" si="232"/>
        <v/>
      </c>
      <c r="B435" s="157" t="e">
        <f t="shared" ca="1" si="202"/>
        <v>#VALUE!</v>
      </c>
      <c r="C435" s="157" t="e">
        <f t="shared" ca="1" si="203"/>
        <v>#VALUE!</v>
      </c>
      <c r="D435" s="29"/>
      <c r="E435" s="155" t="str">
        <f ca="1">IFERROR(INDIRECT(ADDRESS(MATCH(D435,CatModules!C:C,0),2,1,1,"CatModules")),"")</f>
        <v/>
      </c>
      <c r="F435" s="96"/>
      <c r="G435" s="156" t="str">
        <f ca="1">IFERROR(INDIRECT(ADDRESS(MATCH(CONCATENATE(E435,"-",F435),CatInt!K:K,0),3,1,1,"CatInt")),"")</f>
        <v/>
      </c>
      <c r="H435" s="45" t="str">
        <f>IF(F435="","",VLOOKUP(F435,#REF!,2,FALSE))</f>
        <v/>
      </c>
      <c r="I435" s="29"/>
      <c r="J435" s="155" t="e">
        <f t="shared" si="204"/>
        <v>#VALUE!</v>
      </c>
      <c r="K435" s="155" t="e">
        <f t="shared" si="205"/>
        <v>#VALUE!</v>
      </c>
      <c r="L435" s="153"/>
      <c r="M435" s="126"/>
      <c r="N435" s="151" t="e">
        <f ca="1">VLOOKUP(M435,CatProd!B:G,6,FALSE)</f>
        <v>#N/A</v>
      </c>
      <c r="O435" s="127"/>
      <c r="P435" s="175" t="e">
        <f ca="1">VLOOKUP(CONCATENATE(N435,"-",O435),CatProdSpec!H:I,2,FALSE)</f>
        <v>#N/A</v>
      </c>
      <c r="Q435" s="30"/>
      <c r="R435" s="149" t="str">
        <f>IFERROR(VLOOKUP(Q435,Setup!D$16:E$25,2,FALSE),"")</f>
        <v/>
      </c>
      <c r="S435" s="51" t="str">
        <f ca="1">IFERROR(IF(OR(I435="",VLOOKUP(I435,CatCostInp!$E$2:$K$88,7,FALSE)=0),"",VLOOKUP(I435,CatCostInp!$E$2:$K$88,7,FALSE)),"")</f>
        <v/>
      </c>
      <c r="T435" s="4" t="e">
        <f>VLOOKUP(U435,#REF!,2,FALSE)</f>
        <v>#REF!</v>
      </c>
      <c r="U435" s="30"/>
      <c r="V435" s="1" t="str">
        <f ca="1">IF(U435=Setup!$C$10,"Grant",IF(Pharmaceuticals!U435=Setup!$C$11,"Local",IF(Pharmaceuticals!U435=Setup!$C$12,"Other","")))</f>
        <v/>
      </c>
      <c r="W435" s="34"/>
      <c r="X435" s="148"/>
      <c r="Y435" s="34"/>
      <c r="Z435" s="36" t="str">
        <f t="shared" si="206"/>
        <v/>
      </c>
      <c r="AA435" s="34"/>
      <c r="AB435" s="32" t="str">
        <f t="shared" si="207"/>
        <v/>
      </c>
      <c r="AC435" s="34"/>
      <c r="AD435" s="32" t="str">
        <f t="shared" si="208"/>
        <v/>
      </c>
      <c r="AE435" s="34"/>
      <c r="AF435" s="36" t="str">
        <f t="shared" si="209"/>
        <v/>
      </c>
      <c r="AG435" s="36" t="str">
        <f t="shared" si="210"/>
        <v/>
      </c>
      <c r="AH435" s="36" t="str">
        <f t="shared" si="211"/>
        <v/>
      </c>
      <c r="AI435" s="55"/>
      <c r="AJ435" s="37"/>
      <c r="AK435" s="148"/>
      <c r="AL435" s="34"/>
      <c r="AM435" s="32" t="str">
        <f t="shared" si="212"/>
        <v/>
      </c>
      <c r="AN435" s="34"/>
      <c r="AO435" s="32" t="str">
        <f t="shared" si="213"/>
        <v/>
      </c>
      <c r="AP435" s="34"/>
      <c r="AQ435" s="32" t="str">
        <f t="shared" si="214"/>
        <v/>
      </c>
      <c r="AR435" s="34"/>
      <c r="AS435" s="36" t="str">
        <f t="shared" si="215"/>
        <v/>
      </c>
      <c r="AT435" s="36" t="str">
        <f t="shared" si="216"/>
        <v/>
      </c>
      <c r="AU435" s="36" t="str">
        <f t="shared" si="217"/>
        <v/>
      </c>
      <c r="AV435" s="55"/>
      <c r="AW435" s="34"/>
      <c r="AX435" s="148"/>
      <c r="AY435" s="34"/>
      <c r="AZ435" s="32" t="str">
        <f t="shared" si="218"/>
        <v/>
      </c>
      <c r="BA435" s="34"/>
      <c r="BB435" s="32" t="str">
        <f t="shared" si="219"/>
        <v/>
      </c>
      <c r="BC435" s="34"/>
      <c r="BD435" s="32" t="str">
        <f t="shared" si="220"/>
        <v/>
      </c>
      <c r="BE435" s="34"/>
      <c r="BF435" s="36" t="str">
        <f t="shared" si="221"/>
        <v/>
      </c>
      <c r="BG435" s="36" t="str">
        <f t="shared" si="222"/>
        <v/>
      </c>
      <c r="BH435" s="36" t="str">
        <f t="shared" si="223"/>
        <v/>
      </c>
      <c r="BI435" s="55"/>
      <c r="BJ435" s="34"/>
      <c r="BK435" s="148"/>
      <c r="BL435" s="34"/>
      <c r="BM435" s="32" t="str">
        <f t="shared" si="224"/>
        <v/>
      </c>
      <c r="BN435" s="34"/>
      <c r="BO435" s="32" t="str">
        <f t="shared" si="225"/>
        <v/>
      </c>
      <c r="BP435" s="34"/>
      <c r="BQ435" s="32" t="str">
        <f t="shared" si="226"/>
        <v/>
      </c>
      <c r="BR435" s="34"/>
      <c r="BS435" s="36" t="str">
        <f t="shared" si="227"/>
        <v/>
      </c>
      <c r="BT435" s="36" t="str">
        <f t="shared" si="228"/>
        <v/>
      </c>
      <c r="BU435" s="36" t="str">
        <f t="shared" si="229"/>
        <v/>
      </c>
      <c r="BV435" s="55"/>
      <c r="BW435" s="36" t="str">
        <f t="shared" si="230"/>
        <v/>
      </c>
      <c r="BX435" s="36" t="str">
        <f t="shared" si="231"/>
        <v/>
      </c>
      <c r="BY435" s="31"/>
      <c r="BZ435" s="38"/>
      <c r="CB435" s="120" t="e">
        <f t="shared" ca="1" si="200"/>
        <v>#VALUE!</v>
      </c>
      <c r="CC435" s="120" t="e">
        <f t="shared" ca="1" si="201"/>
        <v>#VALUE!</v>
      </c>
    </row>
    <row r="436" spans="1:81" s="10" customFormat="1" ht="25.15" customHeight="1" x14ac:dyDescent="0.2">
      <c r="A436" s="52" t="str">
        <f t="shared" si="232"/>
        <v/>
      </c>
      <c r="B436" s="157" t="e">
        <f t="shared" ca="1" si="202"/>
        <v>#VALUE!</v>
      </c>
      <c r="C436" s="157" t="e">
        <f t="shared" ca="1" si="203"/>
        <v>#VALUE!</v>
      </c>
      <c r="D436" s="29"/>
      <c r="E436" s="155" t="str">
        <f ca="1">IFERROR(INDIRECT(ADDRESS(MATCH(D436,CatModules!C:C,0),2,1,1,"CatModules")),"")</f>
        <v/>
      </c>
      <c r="F436" s="96"/>
      <c r="G436" s="156" t="str">
        <f ca="1">IFERROR(INDIRECT(ADDRESS(MATCH(CONCATENATE(E436,"-",F436),CatInt!K:K,0),3,1,1,"CatInt")),"")</f>
        <v/>
      </c>
      <c r="H436" s="45" t="str">
        <f>IF(F436="","",VLOOKUP(F436,#REF!,2,FALSE))</f>
        <v/>
      </c>
      <c r="I436" s="29"/>
      <c r="J436" s="155" t="e">
        <f t="shared" si="204"/>
        <v>#VALUE!</v>
      </c>
      <c r="K436" s="155" t="e">
        <f t="shared" si="205"/>
        <v>#VALUE!</v>
      </c>
      <c r="L436" s="153"/>
      <c r="M436" s="126"/>
      <c r="N436" s="151" t="e">
        <f ca="1">VLOOKUP(M436,CatProd!B:G,6,FALSE)</f>
        <v>#N/A</v>
      </c>
      <c r="O436" s="127"/>
      <c r="P436" s="175" t="e">
        <f ca="1">VLOOKUP(CONCATENATE(N436,"-",O436),CatProdSpec!H:I,2,FALSE)</f>
        <v>#N/A</v>
      </c>
      <c r="Q436" s="30"/>
      <c r="R436" s="149" t="str">
        <f>IFERROR(VLOOKUP(Q436,Setup!D$16:E$25,2,FALSE),"")</f>
        <v/>
      </c>
      <c r="S436" s="51" t="str">
        <f ca="1">IFERROR(IF(OR(I436="",VLOOKUP(I436,CatCostInp!$E$2:$K$88,7,FALSE)=0),"",VLOOKUP(I436,CatCostInp!$E$2:$K$88,7,FALSE)),"")</f>
        <v/>
      </c>
      <c r="T436" s="4" t="e">
        <f>VLOOKUP(U436,#REF!,2,FALSE)</f>
        <v>#REF!</v>
      </c>
      <c r="U436" s="30"/>
      <c r="V436" s="1" t="str">
        <f ca="1">IF(U436=Setup!$C$10,"Grant",IF(Pharmaceuticals!U436=Setup!$C$11,"Local",IF(Pharmaceuticals!U436=Setup!$C$12,"Other","")))</f>
        <v/>
      </c>
      <c r="W436" s="34"/>
      <c r="X436" s="148"/>
      <c r="Y436" s="34"/>
      <c r="Z436" s="36" t="str">
        <f t="shared" si="206"/>
        <v/>
      </c>
      <c r="AA436" s="34"/>
      <c r="AB436" s="32" t="str">
        <f t="shared" si="207"/>
        <v/>
      </c>
      <c r="AC436" s="34"/>
      <c r="AD436" s="32" t="str">
        <f t="shared" si="208"/>
        <v/>
      </c>
      <c r="AE436" s="34"/>
      <c r="AF436" s="36" t="str">
        <f t="shared" si="209"/>
        <v/>
      </c>
      <c r="AG436" s="36" t="str">
        <f t="shared" si="210"/>
        <v/>
      </c>
      <c r="AH436" s="36" t="str">
        <f t="shared" si="211"/>
        <v/>
      </c>
      <c r="AI436" s="55"/>
      <c r="AJ436" s="37"/>
      <c r="AK436" s="148"/>
      <c r="AL436" s="34"/>
      <c r="AM436" s="32" t="str">
        <f t="shared" si="212"/>
        <v/>
      </c>
      <c r="AN436" s="34"/>
      <c r="AO436" s="32" t="str">
        <f t="shared" si="213"/>
        <v/>
      </c>
      <c r="AP436" s="34"/>
      <c r="AQ436" s="32" t="str">
        <f t="shared" si="214"/>
        <v/>
      </c>
      <c r="AR436" s="34"/>
      <c r="AS436" s="36" t="str">
        <f t="shared" si="215"/>
        <v/>
      </c>
      <c r="AT436" s="36" t="str">
        <f t="shared" si="216"/>
        <v/>
      </c>
      <c r="AU436" s="36" t="str">
        <f t="shared" si="217"/>
        <v/>
      </c>
      <c r="AV436" s="55"/>
      <c r="AW436" s="34"/>
      <c r="AX436" s="148"/>
      <c r="AY436" s="34"/>
      <c r="AZ436" s="32" t="str">
        <f t="shared" si="218"/>
        <v/>
      </c>
      <c r="BA436" s="34"/>
      <c r="BB436" s="32" t="str">
        <f t="shared" si="219"/>
        <v/>
      </c>
      <c r="BC436" s="34"/>
      <c r="BD436" s="32" t="str">
        <f t="shared" si="220"/>
        <v/>
      </c>
      <c r="BE436" s="34"/>
      <c r="BF436" s="36" t="str">
        <f t="shared" si="221"/>
        <v/>
      </c>
      <c r="BG436" s="36" t="str">
        <f t="shared" si="222"/>
        <v/>
      </c>
      <c r="BH436" s="36" t="str">
        <f t="shared" si="223"/>
        <v/>
      </c>
      <c r="BI436" s="55"/>
      <c r="BJ436" s="34"/>
      <c r="BK436" s="148"/>
      <c r="BL436" s="34"/>
      <c r="BM436" s="32" t="str">
        <f t="shared" si="224"/>
        <v/>
      </c>
      <c r="BN436" s="34"/>
      <c r="BO436" s="32" t="str">
        <f t="shared" si="225"/>
        <v/>
      </c>
      <c r="BP436" s="34"/>
      <c r="BQ436" s="32" t="str">
        <f t="shared" si="226"/>
        <v/>
      </c>
      <c r="BR436" s="34"/>
      <c r="BS436" s="36" t="str">
        <f t="shared" si="227"/>
        <v/>
      </c>
      <c r="BT436" s="36" t="str">
        <f t="shared" si="228"/>
        <v/>
      </c>
      <c r="BU436" s="36" t="str">
        <f t="shared" si="229"/>
        <v/>
      </c>
      <c r="BV436" s="55"/>
      <c r="BW436" s="36" t="str">
        <f t="shared" si="230"/>
        <v/>
      </c>
      <c r="BX436" s="36" t="str">
        <f t="shared" si="231"/>
        <v/>
      </c>
      <c r="BY436" s="31"/>
      <c r="BZ436" s="38"/>
      <c r="CB436" s="120" t="e">
        <f t="shared" ca="1" si="200"/>
        <v>#VALUE!</v>
      </c>
      <c r="CC436" s="120" t="e">
        <f t="shared" ca="1" si="201"/>
        <v>#VALUE!</v>
      </c>
    </row>
    <row r="437" spans="1:81" s="10" customFormat="1" ht="25.15" customHeight="1" x14ac:dyDescent="0.2">
      <c r="A437" s="52" t="str">
        <f t="shared" si="232"/>
        <v/>
      </c>
      <c r="B437" s="157" t="e">
        <f t="shared" ca="1" si="202"/>
        <v>#VALUE!</v>
      </c>
      <c r="C437" s="157" t="e">
        <f t="shared" ca="1" si="203"/>
        <v>#VALUE!</v>
      </c>
      <c r="D437" s="29"/>
      <c r="E437" s="155" t="str">
        <f ca="1">IFERROR(INDIRECT(ADDRESS(MATCH(D437,CatModules!C:C,0),2,1,1,"CatModules")),"")</f>
        <v/>
      </c>
      <c r="F437" s="96"/>
      <c r="G437" s="156" t="str">
        <f ca="1">IFERROR(INDIRECT(ADDRESS(MATCH(CONCATENATE(E437,"-",F437),CatInt!K:K,0),3,1,1,"CatInt")),"")</f>
        <v/>
      </c>
      <c r="H437" s="45" t="str">
        <f>IF(F437="","",VLOOKUP(F437,#REF!,2,FALSE))</f>
        <v/>
      </c>
      <c r="I437" s="29"/>
      <c r="J437" s="155" t="e">
        <f t="shared" si="204"/>
        <v>#VALUE!</v>
      </c>
      <c r="K437" s="155" t="e">
        <f t="shared" si="205"/>
        <v>#VALUE!</v>
      </c>
      <c r="L437" s="153"/>
      <c r="M437" s="126"/>
      <c r="N437" s="151" t="e">
        <f ca="1">VLOOKUP(M437,CatProd!B:G,6,FALSE)</f>
        <v>#N/A</v>
      </c>
      <c r="O437" s="127"/>
      <c r="P437" s="175" t="e">
        <f ca="1">VLOOKUP(CONCATENATE(N437,"-",O437),CatProdSpec!H:I,2,FALSE)</f>
        <v>#N/A</v>
      </c>
      <c r="Q437" s="30"/>
      <c r="R437" s="149" t="str">
        <f>IFERROR(VLOOKUP(Q437,Setup!D$16:E$25,2,FALSE),"")</f>
        <v/>
      </c>
      <c r="S437" s="51" t="str">
        <f ca="1">IFERROR(IF(OR(I437="",VLOOKUP(I437,CatCostInp!$E$2:$K$88,7,FALSE)=0),"",VLOOKUP(I437,CatCostInp!$E$2:$K$88,7,FALSE)),"")</f>
        <v/>
      </c>
      <c r="T437" s="4" t="e">
        <f>VLOOKUP(U437,#REF!,2,FALSE)</f>
        <v>#REF!</v>
      </c>
      <c r="U437" s="30"/>
      <c r="V437" s="1" t="str">
        <f ca="1">IF(U437=Setup!$C$10,"Grant",IF(Pharmaceuticals!U437=Setup!$C$11,"Local",IF(Pharmaceuticals!U437=Setup!$C$12,"Other","")))</f>
        <v/>
      </c>
      <c r="W437" s="34"/>
      <c r="X437" s="148"/>
      <c r="Y437" s="34"/>
      <c r="Z437" s="36" t="str">
        <f t="shared" si="206"/>
        <v/>
      </c>
      <c r="AA437" s="34"/>
      <c r="AB437" s="32" t="str">
        <f t="shared" si="207"/>
        <v/>
      </c>
      <c r="AC437" s="34"/>
      <c r="AD437" s="32" t="str">
        <f t="shared" si="208"/>
        <v/>
      </c>
      <c r="AE437" s="34"/>
      <c r="AF437" s="36" t="str">
        <f t="shared" si="209"/>
        <v/>
      </c>
      <c r="AG437" s="36" t="str">
        <f t="shared" si="210"/>
        <v/>
      </c>
      <c r="AH437" s="36" t="str">
        <f t="shared" si="211"/>
        <v/>
      </c>
      <c r="AI437" s="55"/>
      <c r="AJ437" s="37"/>
      <c r="AK437" s="148"/>
      <c r="AL437" s="34"/>
      <c r="AM437" s="32" t="str">
        <f t="shared" si="212"/>
        <v/>
      </c>
      <c r="AN437" s="34"/>
      <c r="AO437" s="32" t="str">
        <f t="shared" si="213"/>
        <v/>
      </c>
      <c r="AP437" s="34"/>
      <c r="AQ437" s="32" t="str">
        <f t="shared" si="214"/>
        <v/>
      </c>
      <c r="AR437" s="34"/>
      <c r="AS437" s="36" t="str">
        <f t="shared" si="215"/>
        <v/>
      </c>
      <c r="AT437" s="36" t="str">
        <f t="shared" si="216"/>
        <v/>
      </c>
      <c r="AU437" s="36" t="str">
        <f t="shared" si="217"/>
        <v/>
      </c>
      <c r="AV437" s="55"/>
      <c r="AW437" s="34"/>
      <c r="AX437" s="148"/>
      <c r="AY437" s="34"/>
      <c r="AZ437" s="32" t="str">
        <f t="shared" si="218"/>
        <v/>
      </c>
      <c r="BA437" s="34"/>
      <c r="BB437" s="32" t="str">
        <f t="shared" si="219"/>
        <v/>
      </c>
      <c r="BC437" s="34"/>
      <c r="BD437" s="32" t="str">
        <f t="shared" si="220"/>
        <v/>
      </c>
      <c r="BE437" s="34"/>
      <c r="BF437" s="36" t="str">
        <f t="shared" si="221"/>
        <v/>
      </c>
      <c r="BG437" s="36" t="str">
        <f t="shared" si="222"/>
        <v/>
      </c>
      <c r="BH437" s="36" t="str">
        <f t="shared" si="223"/>
        <v/>
      </c>
      <c r="BI437" s="55"/>
      <c r="BJ437" s="34"/>
      <c r="BK437" s="148"/>
      <c r="BL437" s="34"/>
      <c r="BM437" s="32" t="str">
        <f t="shared" si="224"/>
        <v/>
      </c>
      <c r="BN437" s="34"/>
      <c r="BO437" s="32" t="str">
        <f t="shared" si="225"/>
        <v/>
      </c>
      <c r="BP437" s="34"/>
      <c r="BQ437" s="32" t="str">
        <f t="shared" si="226"/>
        <v/>
      </c>
      <c r="BR437" s="34"/>
      <c r="BS437" s="36" t="str">
        <f t="shared" si="227"/>
        <v/>
      </c>
      <c r="BT437" s="36" t="str">
        <f t="shared" si="228"/>
        <v/>
      </c>
      <c r="BU437" s="36" t="str">
        <f t="shared" si="229"/>
        <v/>
      </c>
      <c r="BV437" s="55"/>
      <c r="BW437" s="36" t="str">
        <f t="shared" si="230"/>
        <v/>
      </c>
      <c r="BX437" s="36" t="str">
        <f t="shared" si="231"/>
        <v/>
      </c>
      <c r="BY437" s="31"/>
      <c r="BZ437" s="38"/>
      <c r="CB437" s="120" t="e">
        <f t="shared" ca="1" si="200"/>
        <v>#VALUE!</v>
      </c>
      <c r="CC437" s="120" t="e">
        <f t="shared" ca="1" si="201"/>
        <v>#VALUE!</v>
      </c>
    </row>
    <row r="438" spans="1:81" s="10" customFormat="1" ht="25.15" customHeight="1" x14ac:dyDescent="0.2">
      <c r="A438" s="52" t="str">
        <f t="shared" si="232"/>
        <v/>
      </c>
      <c r="B438" s="157" t="e">
        <f t="shared" ca="1" si="202"/>
        <v>#VALUE!</v>
      </c>
      <c r="C438" s="157" t="e">
        <f t="shared" ca="1" si="203"/>
        <v>#VALUE!</v>
      </c>
      <c r="D438" s="29"/>
      <c r="E438" s="155" t="str">
        <f ca="1">IFERROR(INDIRECT(ADDRESS(MATCH(D438,CatModules!C:C,0),2,1,1,"CatModules")),"")</f>
        <v/>
      </c>
      <c r="F438" s="96"/>
      <c r="G438" s="156" t="str">
        <f ca="1">IFERROR(INDIRECT(ADDRESS(MATCH(CONCATENATE(E438,"-",F438),CatInt!K:K,0),3,1,1,"CatInt")),"")</f>
        <v/>
      </c>
      <c r="H438" s="45" t="str">
        <f>IF(F438="","",VLOOKUP(F438,#REF!,2,FALSE))</f>
        <v/>
      </c>
      <c r="I438" s="29"/>
      <c r="J438" s="155" t="e">
        <f t="shared" si="204"/>
        <v>#VALUE!</v>
      </c>
      <c r="K438" s="155" t="e">
        <f t="shared" si="205"/>
        <v>#VALUE!</v>
      </c>
      <c r="L438" s="153"/>
      <c r="M438" s="126"/>
      <c r="N438" s="151" t="e">
        <f ca="1">VLOOKUP(M438,CatProd!B:G,6,FALSE)</f>
        <v>#N/A</v>
      </c>
      <c r="O438" s="127"/>
      <c r="P438" s="175" t="e">
        <f ca="1">VLOOKUP(CONCATENATE(N438,"-",O438),CatProdSpec!H:I,2,FALSE)</f>
        <v>#N/A</v>
      </c>
      <c r="Q438" s="30"/>
      <c r="R438" s="149" t="str">
        <f>IFERROR(VLOOKUP(Q438,Setup!D$16:E$25,2,FALSE),"")</f>
        <v/>
      </c>
      <c r="S438" s="51" t="str">
        <f ca="1">IFERROR(IF(OR(I438="",VLOOKUP(I438,CatCostInp!$E$2:$K$88,7,FALSE)=0),"",VLOOKUP(I438,CatCostInp!$E$2:$K$88,7,FALSE)),"")</f>
        <v/>
      </c>
      <c r="T438" s="4" t="e">
        <f>VLOOKUP(U438,#REF!,2,FALSE)</f>
        <v>#REF!</v>
      </c>
      <c r="U438" s="30"/>
      <c r="V438" s="1" t="str">
        <f ca="1">IF(U438=Setup!$C$10,"Grant",IF(Pharmaceuticals!U438=Setup!$C$11,"Local",IF(Pharmaceuticals!U438=Setup!$C$12,"Other","")))</f>
        <v/>
      </c>
      <c r="W438" s="34"/>
      <c r="X438" s="148"/>
      <c r="Y438" s="34"/>
      <c r="Z438" s="36" t="str">
        <f t="shared" si="206"/>
        <v/>
      </c>
      <c r="AA438" s="34"/>
      <c r="AB438" s="32" t="str">
        <f t="shared" si="207"/>
        <v/>
      </c>
      <c r="AC438" s="34"/>
      <c r="AD438" s="32" t="str">
        <f t="shared" si="208"/>
        <v/>
      </c>
      <c r="AE438" s="34"/>
      <c r="AF438" s="36" t="str">
        <f t="shared" si="209"/>
        <v/>
      </c>
      <c r="AG438" s="36" t="str">
        <f t="shared" si="210"/>
        <v/>
      </c>
      <c r="AH438" s="36" t="str">
        <f t="shared" si="211"/>
        <v/>
      </c>
      <c r="AI438" s="55"/>
      <c r="AJ438" s="37"/>
      <c r="AK438" s="148"/>
      <c r="AL438" s="34"/>
      <c r="AM438" s="32" t="str">
        <f t="shared" si="212"/>
        <v/>
      </c>
      <c r="AN438" s="34"/>
      <c r="AO438" s="32" t="str">
        <f t="shared" si="213"/>
        <v/>
      </c>
      <c r="AP438" s="34"/>
      <c r="AQ438" s="32" t="str">
        <f t="shared" si="214"/>
        <v/>
      </c>
      <c r="AR438" s="34"/>
      <c r="AS438" s="36" t="str">
        <f t="shared" si="215"/>
        <v/>
      </c>
      <c r="AT438" s="36" t="str">
        <f t="shared" si="216"/>
        <v/>
      </c>
      <c r="AU438" s="36" t="str">
        <f t="shared" si="217"/>
        <v/>
      </c>
      <c r="AV438" s="55"/>
      <c r="AW438" s="34"/>
      <c r="AX438" s="148"/>
      <c r="AY438" s="34"/>
      <c r="AZ438" s="32" t="str">
        <f t="shared" si="218"/>
        <v/>
      </c>
      <c r="BA438" s="34"/>
      <c r="BB438" s="32" t="str">
        <f t="shared" si="219"/>
        <v/>
      </c>
      <c r="BC438" s="34"/>
      <c r="BD438" s="32" t="str">
        <f t="shared" si="220"/>
        <v/>
      </c>
      <c r="BE438" s="34"/>
      <c r="BF438" s="36" t="str">
        <f t="shared" si="221"/>
        <v/>
      </c>
      <c r="BG438" s="36" t="str">
        <f t="shared" si="222"/>
        <v/>
      </c>
      <c r="BH438" s="36" t="str">
        <f t="shared" si="223"/>
        <v/>
      </c>
      <c r="BI438" s="55"/>
      <c r="BJ438" s="34"/>
      <c r="BK438" s="148"/>
      <c r="BL438" s="34"/>
      <c r="BM438" s="32" t="str">
        <f t="shared" si="224"/>
        <v/>
      </c>
      <c r="BN438" s="34"/>
      <c r="BO438" s="32" t="str">
        <f t="shared" si="225"/>
        <v/>
      </c>
      <c r="BP438" s="34"/>
      <c r="BQ438" s="32" t="str">
        <f t="shared" si="226"/>
        <v/>
      </c>
      <c r="BR438" s="34"/>
      <c r="BS438" s="36" t="str">
        <f t="shared" si="227"/>
        <v/>
      </c>
      <c r="BT438" s="36" t="str">
        <f t="shared" si="228"/>
        <v/>
      </c>
      <c r="BU438" s="36" t="str">
        <f t="shared" si="229"/>
        <v/>
      </c>
      <c r="BV438" s="55"/>
      <c r="BW438" s="36" t="str">
        <f t="shared" si="230"/>
        <v/>
      </c>
      <c r="BX438" s="36" t="str">
        <f t="shared" si="231"/>
        <v/>
      </c>
      <c r="BY438" s="31"/>
      <c r="BZ438" s="38"/>
      <c r="CB438" s="120" t="e">
        <f t="shared" ca="1" si="200"/>
        <v>#VALUE!</v>
      </c>
      <c r="CC438" s="120" t="e">
        <f t="shared" ca="1" si="201"/>
        <v>#VALUE!</v>
      </c>
    </row>
    <row r="439" spans="1:81" s="10" customFormat="1" ht="25.15" customHeight="1" x14ac:dyDescent="0.2">
      <c r="A439" s="52" t="str">
        <f t="shared" si="232"/>
        <v/>
      </c>
      <c r="B439" s="157" t="e">
        <f t="shared" ca="1" si="202"/>
        <v>#VALUE!</v>
      </c>
      <c r="C439" s="157" t="e">
        <f t="shared" ca="1" si="203"/>
        <v>#VALUE!</v>
      </c>
      <c r="D439" s="29"/>
      <c r="E439" s="155" t="str">
        <f ca="1">IFERROR(INDIRECT(ADDRESS(MATCH(D439,CatModules!C:C,0),2,1,1,"CatModules")),"")</f>
        <v/>
      </c>
      <c r="F439" s="96"/>
      <c r="G439" s="156" t="str">
        <f ca="1">IFERROR(INDIRECT(ADDRESS(MATCH(CONCATENATE(E439,"-",F439),CatInt!K:K,0),3,1,1,"CatInt")),"")</f>
        <v/>
      </c>
      <c r="H439" s="45" t="str">
        <f>IF(F439="","",VLOOKUP(F439,#REF!,2,FALSE))</f>
        <v/>
      </c>
      <c r="I439" s="29"/>
      <c r="J439" s="155" t="e">
        <f t="shared" si="204"/>
        <v>#VALUE!</v>
      </c>
      <c r="K439" s="155" t="e">
        <f t="shared" si="205"/>
        <v>#VALUE!</v>
      </c>
      <c r="L439" s="153"/>
      <c r="M439" s="126"/>
      <c r="N439" s="151" t="e">
        <f ca="1">VLOOKUP(M439,CatProd!B:G,6,FALSE)</f>
        <v>#N/A</v>
      </c>
      <c r="O439" s="127"/>
      <c r="P439" s="175" t="e">
        <f ca="1">VLOOKUP(CONCATENATE(N439,"-",O439),CatProdSpec!H:I,2,FALSE)</f>
        <v>#N/A</v>
      </c>
      <c r="Q439" s="30"/>
      <c r="R439" s="149" t="str">
        <f>IFERROR(VLOOKUP(Q439,Setup!D$16:E$25,2,FALSE),"")</f>
        <v/>
      </c>
      <c r="S439" s="51" t="str">
        <f ca="1">IFERROR(IF(OR(I439="",VLOOKUP(I439,CatCostInp!$E$2:$K$88,7,FALSE)=0),"",VLOOKUP(I439,CatCostInp!$E$2:$K$88,7,FALSE)),"")</f>
        <v/>
      </c>
      <c r="T439" s="4" t="e">
        <f>VLOOKUP(U439,#REF!,2,FALSE)</f>
        <v>#REF!</v>
      </c>
      <c r="U439" s="30"/>
      <c r="V439" s="1" t="str">
        <f ca="1">IF(U439=Setup!$C$10,"Grant",IF(Pharmaceuticals!U439=Setup!$C$11,"Local",IF(Pharmaceuticals!U439=Setup!$C$12,"Other","")))</f>
        <v/>
      </c>
      <c r="W439" s="34"/>
      <c r="X439" s="148"/>
      <c r="Y439" s="34"/>
      <c r="Z439" s="36" t="str">
        <f t="shared" si="206"/>
        <v/>
      </c>
      <c r="AA439" s="34"/>
      <c r="AB439" s="32" t="str">
        <f t="shared" si="207"/>
        <v/>
      </c>
      <c r="AC439" s="34"/>
      <c r="AD439" s="32" t="str">
        <f t="shared" si="208"/>
        <v/>
      </c>
      <c r="AE439" s="34"/>
      <c r="AF439" s="36" t="str">
        <f t="shared" si="209"/>
        <v/>
      </c>
      <c r="AG439" s="36" t="str">
        <f t="shared" si="210"/>
        <v/>
      </c>
      <c r="AH439" s="36" t="str">
        <f t="shared" si="211"/>
        <v/>
      </c>
      <c r="AI439" s="55"/>
      <c r="AJ439" s="37"/>
      <c r="AK439" s="148"/>
      <c r="AL439" s="34"/>
      <c r="AM439" s="32" t="str">
        <f t="shared" si="212"/>
        <v/>
      </c>
      <c r="AN439" s="34"/>
      <c r="AO439" s="32" t="str">
        <f t="shared" si="213"/>
        <v/>
      </c>
      <c r="AP439" s="34"/>
      <c r="AQ439" s="32" t="str">
        <f t="shared" si="214"/>
        <v/>
      </c>
      <c r="AR439" s="34"/>
      <c r="AS439" s="36" t="str">
        <f t="shared" si="215"/>
        <v/>
      </c>
      <c r="AT439" s="36" t="str">
        <f t="shared" si="216"/>
        <v/>
      </c>
      <c r="AU439" s="36" t="str">
        <f t="shared" si="217"/>
        <v/>
      </c>
      <c r="AV439" s="55"/>
      <c r="AW439" s="34"/>
      <c r="AX439" s="148"/>
      <c r="AY439" s="34"/>
      <c r="AZ439" s="32" t="str">
        <f t="shared" si="218"/>
        <v/>
      </c>
      <c r="BA439" s="34"/>
      <c r="BB439" s="32" t="str">
        <f t="shared" si="219"/>
        <v/>
      </c>
      <c r="BC439" s="34"/>
      <c r="BD439" s="32" t="str">
        <f t="shared" si="220"/>
        <v/>
      </c>
      <c r="BE439" s="34"/>
      <c r="BF439" s="36" t="str">
        <f t="shared" si="221"/>
        <v/>
      </c>
      <c r="BG439" s="36" t="str">
        <f t="shared" si="222"/>
        <v/>
      </c>
      <c r="BH439" s="36" t="str">
        <f t="shared" si="223"/>
        <v/>
      </c>
      <c r="BI439" s="55"/>
      <c r="BJ439" s="34"/>
      <c r="BK439" s="148"/>
      <c r="BL439" s="34"/>
      <c r="BM439" s="32" t="str">
        <f t="shared" si="224"/>
        <v/>
      </c>
      <c r="BN439" s="34"/>
      <c r="BO439" s="32" t="str">
        <f t="shared" si="225"/>
        <v/>
      </c>
      <c r="BP439" s="34"/>
      <c r="BQ439" s="32" t="str">
        <f t="shared" si="226"/>
        <v/>
      </c>
      <c r="BR439" s="34"/>
      <c r="BS439" s="36" t="str">
        <f t="shared" si="227"/>
        <v/>
      </c>
      <c r="BT439" s="36" t="str">
        <f t="shared" si="228"/>
        <v/>
      </c>
      <c r="BU439" s="36" t="str">
        <f t="shared" si="229"/>
        <v/>
      </c>
      <c r="BV439" s="55"/>
      <c r="BW439" s="36" t="str">
        <f t="shared" si="230"/>
        <v/>
      </c>
      <c r="BX439" s="36" t="str">
        <f t="shared" si="231"/>
        <v/>
      </c>
      <c r="BY439" s="31"/>
      <c r="BZ439" s="38"/>
      <c r="CB439" s="120" t="e">
        <f t="shared" ca="1" si="200"/>
        <v>#VALUE!</v>
      </c>
      <c r="CC439" s="120" t="e">
        <f t="shared" ca="1" si="201"/>
        <v>#VALUE!</v>
      </c>
    </row>
    <row r="440" spans="1:81" s="10" customFormat="1" ht="25.15" customHeight="1" x14ac:dyDescent="0.2">
      <c r="A440" s="52" t="str">
        <f t="shared" si="232"/>
        <v/>
      </c>
      <c r="B440" s="157" t="e">
        <f t="shared" ca="1" si="202"/>
        <v>#VALUE!</v>
      </c>
      <c r="C440" s="157" t="e">
        <f t="shared" ca="1" si="203"/>
        <v>#VALUE!</v>
      </c>
      <c r="D440" s="29"/>
      <c r="E440" s="155" t="str">
        <f ca="1">IFERROR(INDIRECT(ADDRESS(MATCH(D440,CatModules!C:C,0),2,1,1,"CatModules")),"")</f>
        <v/>
      </c>
      <c r="F440" s="96"/>
      <c r="G440" s="156" t="str">
        <f ca="1">IFERROR(INDIRECT(ADDRESS(MATCH(CONCATENATE(E440,"-",F440),CatInt!K:K,0),3,1,1,"CatInt")),"")</f>
        <v/>
      </c>
      <c r="H440" s="45" t="str">
        <f>IF(F440="","",VLOOKUP(F440,#REF!,2,FALSE))</f>
        <v/>
      </c>
      <c r="I440" s="29"/>
      <c r="J440" s="155" t="e">
        <f t="shared" si="204"/>
        <v>#VALUE!</v>
      </c>
      <c r="K440" s="155" t="e">
        <f t="shared" si="205"/>
        <v>#VALUE!</v>
      </c>
      <c r="L440" s="153"/>
      <c r="M440" s="126"/>
      <c r="N440" s="151" t="e">
        <f ca="1">VLOOKUP(M440,CatProd!B:G,6,FALSE)</f>
        <v>#N/A</v>
      </c>
      <c r="O440" s="127"/>
      <c r="P440" s="175" t="e">
        <f ca="1">VLOOKUP(CONCATENATE(N440,"-",O440),CatProdSpec!H:I,2,FALSE)</f>
        <v>#N/A</v>
      </c>
      <c r="Q440" s="30"/>
      <c r="R440" s="149" t="str">
        <f>IFERROR(VLOOKUP(Q440,Setup!D$16:E$25,2,FALSE),"")</f>
        <v/>
      </c>
      <c r="S440" s="51" t="str">
        <f ca="1">IFERROR(IF(OR(I440="",VLOOKUP(I440,CatCostInp!$E$2:$K$88,7,FALSE)=0),"",VLOOKUP(I440,CatCostInp!$E$2:$K$88,7,FALSE)),"")</f>
        <v/>
      </c>
      <c r="T440" s="4" t="e">
        <f>VLOOKUP(U440,#REF!,2,FALSE)</f>
        <v>#REF!</v>
      </c>
      <c r="U440" s="30"/>
      <c r="V440" s="1" t="str">
        <f ca="1">IF(U440=Setup!$C$10,"Grant",IF(Pharmaceuticals!U440=Setup!$C$11,"Local",IF(Pharmaceuticals!U440=Setup!$C$12,"Other","")))</f>
        <v/>
      </c>
      <c r="W440" s="34"/>
      <c r="X440" s="148"/>
      <c r="Y440" s="34"/>
      <c r="Z440" s="36" t="str">
        <f t="shared" si="206"/>
        <v/>
      </c>
      <c r="AA440" s="34"/>
      <c r="AB440" s="32" t="str">
        <f t="shared" si="207"/>
        <v/>
      </c>
      <c r="AC440" s="34"/>
      <c r="AD440" s="32" t="str">
        <f t="shared" si="208"/>
        <v/>
      </c>
      <c r="AE440" s="34"/>
      <c r="AF440" s="36" t="str">
        <f t="shared" si="209"/>
        <v/>
      </c>
      <c r="AG440" s="36" t="str">
        <f t="shared" si="210"/>
        <v/>
      </c>
      <c r="AH440" s="36" t="str">
        <f t="shared" si="211"/>
        <v/>
      </c>
      <c r="AI440" s="55"/>
      <c r="AJ440" s="37"/>
      <c r="AK440" s="148"/>
      <c r="AL440" s="34"/>
      <c r="AM440" s="32" t="str">
        <f t="shared" si="212"/>
        <v/>
      </c>
      <c r="AN440" s="34"/>
      <c r="AO440" s="32" t="str">
        <f t="shared" si="213"/>
        <v/>
      </c>
      <c r="AP440" s="34"/>
      <c r="AQ440" s="32" t="str">
        <f t="shared" si="214"/>
        <v/>
      </c>
      <c r="AR440" s="34"/>
      <c r="AS440" s="36" t="str">
        <f t="shared" si="215"/>
        <v/>
      </c>
      <c r="AT440" s="36" t="str">
        <f t="shared" si="216"/>
        <v/>
      </c>
      <c r="AU440" s="36" t="str">
        <f t="shared" si="217"/>
        <v/>
      </c>
      <c r="AV440" s="55"/>
      <c r="AW440" s="34"/>
      <c r="AX440" s="148"/>
      <c r="AY440" s="34"/>
      <c r="AZ440" s="32" t="str">
        <f t="shared" si="218"/>
        <v/>
      </c>
      <c r="BA440" s="34"/>
      <c r="BB440" s="32" t="str">
        <f t="shared" si="219"/>
        <v/>
      </c>
      <c r="BC440" s="34"/>
      <c r="BD440" s="32" t="str">
        <f t="shared" si="220"/>
        <v/>
      </c>
      <c r="BE440" s="34"/>
      <c r="BF440" s="36" t="str">
        <f t="shared" si="221"/>
        <v/>
      </c>
      <c r="BG440" s="36" t="str">
        <f t="shared" si="222"/>
        <v/>
      </c>
      <c r="BH440" s="36" t="str">
        <f t="shared" si="223"/>
        <v/>
      </c>
      <c r="BI440" s="55"/>
      <c r="BJ440" s="34"/>
      <c r="BK440" s="148"/>
      <c r="BL440" s="34"/>
      <c r="BM440" s="32" t="str">
        <f t="shared" si="224"/>
        <v/>
      </c>
      <c r="BN440" s="34"/>
      <c r="BO440" s="32" t="str">
        <f t="shared" si="225"/>
        <v/>
      </c>
      <c r="BP440" s="34"/>
      <c r="BQ440" s="32" t="str">
        <f t="shared" si="226"/>
        <v/>
      </c>
      <c r="BR440" s="34"/>
      <c r="BS440" s="36" t="str">
        <f t="shared" si="227"/>
        <v/>
      </c>
      <c r="BT440" s="36" t="str">
        <f t="shared" si="228"/>
        <v/>
      </c>
      <c r="BU440" s="36" t="str">
        <f t="shared" si="229"/>
        <v/>
      </c>
      <c r="BV440" s="55"/>
      <c r="BW440" s="36" t="str">
        <f t="shared" si="230"/>
        <v/>
      </c>
      <c r="BX440" s="36" t="str">
        <f t="shared" si="231"/>
        <v/>
      </c>
      <c r="BY440" s="31"/>
      <c r="BZ440" s="38"/>
      <c r="CB440" s="120" t="e">
        <f t="shared" ca="1" si="200"/>
        <v>#VALUE!</v>
      </c>
      <c r="CC440" s="120" t="e">
        <f t="shared" ca="1" si="201"/>
        <v>#VALUE!</v>
      </c>
    </row>
    <row r="441" spans="1:81" s="10" customFormat="1" ht="25.15" customHeight="1" x14ac:dyDescent="0.2">
      <c r="A441" s="52" t="str">
        <f t="shared" si="232"/>
        <v/>
      </c>
      <c r="B441" s="157" t="e">
        <f t="shared" ca="1" si="202"/>
        <v>#VALUE!</v>
      </c>
      <c r="C441" s="157" t="e">
        <f t="shared" ca="1" si="203"/>
        <v>#VALUE!</v>
      </c>
      <c r="D441" s="29"/>
      <c r="E441" s="155" t="str">
        <f ca="1">IFERROR(INDIRECT(ADDRESS(MATCH(D441,CatModules!C:C,0),2,1,1,"CatModules")),"")</f>
        <v/>
      </c>
      <c r="F441" s="96"/>
      <c r="G441" s="156" t="str">
        <f ca="1">IFERROR(INDIRECT(ADDRESS(MATCH(CONCATENATE(E441,"-",F441),CatInt!K:K,0),3,1,1,"CatInt")),"")</f>
        <v/>
      </c>
      <c r="H441" s="45" t="str">
        <f>IF(F441="","",VLOOKUP(F441,#REF!,2,FALSE))</f>
        <v/>
      </c>
      <c r="I441" s="29"/>
      <c r="J441" s="155" t="e">
        <f t="shared" si="204"/>
        <v>#VALUE!</v>
      </c>
      <c r="K441" s="155" t="e">
        <f t="shared" si="205"/>
        <v>#VALUE!</v>
      </c>
      <c r="L441" s="153"/>
      <c r="M441" s="126"/>
      <c r="N441" s="151" t="e">
        <f ca="1">VLOOKUP(M441,CatProd!B:G,6,FALSE)</f>
        <v>#N/A</v>
      </c>
      <c r="O441" s="127"/>
      <c r="P441" s="175" t="e">
        <f ca="1">VLOOKUP(CONCATENATE(N441,"-",O441),CatProdSpec!H:I,2,FALSE)</f>
        <v>#N/A</v>
      </c>
      <c r="Q441" s="30"/>
      <c r="R441" s="149" t="str">
        <f>IFERROR(VLOOKUP(Q441,Setup!D$16:E$25,2,FALSE),"")</f>
        <v/>
      </c>
      <c r="S441" s="51" t="str">
        <f ca="1">IFERROR(IF(OR(I441="",VLOOKUP(I441,CatCostInp!$E$2:$K$88,7,FALSE)=0),"",VLOOKUP(I441,CatCostInp!$E$2:$K$88,7,FALSE)),"")</f>
        <v/>
      </c>
      <c r="T441" s="4" t="e">
        <f>VLOOKUP(U441,#REF!,2,FALSE)</f>
        <v>#REF!</v>
      </c>
      <c r="U441" s="30"/>
      <c r="V441" s="1" t="str">
        <f ca="1">IF(U441=Setup!$C$10,"Grant",IF(Pharmaceuticals!U441=Setup!$C$11,"Local",IF(Pharmaceuticals!U441=Setup!$C$12,"Other","")))</f>
        <v/>
      </c>
      <c r="W441" s="34"/>
      <c r="X441" s="148"/>
      <c r="Y441" s="34"/>
      <c r="Z441" s="36" t="str">
        <f t="shared" si="206"/>
        <v/>
      </c>
      <c r="AA441" s="34"/>
      <c r="AB441" s="32" t="str">
        <f t="shared" si="207"/>
        <v/>
      </c>
      <c r="AC441" s="34"/>
      <c r="AD441" s="32" t="str">
        <f t="shared" si="208"/>
        <v/>
      </c>
      <c r="AE441" s="34"/>
      <c r="AF441" s="36" t="str">
        <f t="shared" si="209"/>
        <v/>
      </c>
      <c r="AG441" s="36" t="str">
        <f t="shared" si="210"/>
        <v/>
      </c>
      <c r="AH441" s="36" t="str">
        <f t="shared" si="211"/>
        <v/>
      </c>
      <c r="AI441" s="55"/>
      <c r="AJ441" s="37"/>
      <c r="AK441" s="148"/>
      <c r="AL441" s="34"/>
      <c r="AM441" s="32" t="str">
        <f t="shared" si="212"/>
        <v/>
      </c>
      <c r="AN441" s="34"/>
      <c r="AO441" s="32" t="str">
        <f t="shared" si="213"/>
        <v/>
      </c>
      <c r="AP441" s="34"/>
      <c r="AQ441" s="32" t="str">
        <f t="shared" si="214"/>
        <v/>
      </c>
      <c r="AR441" s="34"/>
      <c r="AS441" s="36" t="str">
        <f t="shared" si="215"/>
        <v/>
      </c>
      <c r="AT441" s="36" t="str">
        <f t="shared" si="216"/>
        <v/>
      </c>
      <c r="AU441" s="36" t="str">
        <f t="shared" si="217"/>
        <v/>
      </c>
      <c r="AV441" s="55"/>
      <c r="AW441" s="34"/>
      <c r="AX441" s="148"/>
      <c r="AY441" s="34"/>
      <c r="AZ441" s="32" t="str">
        <f t="shared" si="218"/>
        <v/>
      </c>
      <c r="BA441" s="34"/>
      <c r="BB441" s="32" t="str">
        <f t="shared" si="219"/>
        <v/>
      </c>
      <c r="BC441" s="34"/>
      <c r="BD441" s="32" t="str">
        <f t="shared" si="220"/>
        <v/>
      </c>
      <c r="BE441" s="34"/>
      <c r="BF441" s="36" t="str">
        <f t="shared" si="221"/>
        <v/>
      </c>
      <c r="BG441" s="36" t="str">
        <f t="shared" si="222"/>
        <v/>
      </c>
      <c r="BH441" s="36" t="str">
        <f t="shared" si="223"/>
        <v/>
      </c>
      <c r="BI441" s="55"/>
      <c r="BJ441" s="34"/>
      <c r="BK441" s="148"/>
      <c r="BL441" s="34"/>
      <c r="BM441" s="32" t="str">
        <f t="shared" si="224"/>
        <v/>
      </c>
      <c r="BN441" s="34"/>
      <c r="BO441" s="32" t="str">
        <f t="shared" si="225"/>
        <v/>
      </c>
      <c r="BP441" s="34"/>
      <c r="BQ441" s="32" t="str">
        <f t="shared" si="226"/>
        <v/>
      </c>
      <c r="BR441" s="34"/>
      <c r="BS441" s="36" t="str">
        <f t="shared" si="227"/>
        <v/>
      </c>
      <c r="BT441" s="36" t="str">
        <f t="shared" si="228"/>
        <v/>
      </c>
      <c r="BU441" s="36" t="str">
        <f t="shared" si="229"/>
        <v/>
      </c>
      <c r="BV441" s="55"/>
      <c r="BW441" s="36" t="str">
        <f t="shared" si="230"/>
        <v/>
      </c>
      <c r="BX441" s="36" t="str">
        <f t="shared" si="231"/>
        <v/>
      </c>
      <c r="BY441" s="31"/>
      <c r="BZ441" s="38"/>
      <c r="CB441" s="120" t="e">
        <f t="shared" ca="1" si="200"/>
        <v>#VALUE!</v>
      </c>
      <c r="CC441" s="120" t="e">
        <f t="shared" ca="1" si="201"/>
        <v>#VALUE!</v>
      </c>
    </row>
    <row r="442" spans="1:81" s="10" customFormat="1" ht="25.15" customHeight="1" x14ac:dyDescent="0.2">
      <c r="A442" s="52" t="str">
        <f t="shared" si="232"/>
        <v/>
      </c>
      <c r="B442" s="157" t="e">
        <f t="shared" ca="1" si="202"/>
        <v>#VALUE!</v>
      </c>
      <c r="C442" s="157" t="e">
        <f t="shared" ca="1" si="203"/>
        <v>#VALUE!</v>
      </c>
      <c r="D442" s="29"/>
      <c r="E442" s="155" t="str">
        <f ca="1">IFERROR(INDIRECT(ADDRESS(MATCH(D442,CatModules!C:C,0),2,1,1,"CatModules")),"")</f>
        <v/>
      </c>
      <c r="F442" s="96"/>
      <c r="G442" s="156" t="str">
        <f ca="1">IFERROR(INDIRECT(ADDRESS(MATCH(CONCATENATE(E442,"-",F442),CatInt!K:K,0),3,1,1,"CatInt")),"")</f>
        <v/>
      </c>
      <c r="H442" s="45" t="str">
        <f>IF(F442="","",VLOOKUP(F442,#REF!,2,FALSE))</f>
        <v/>
      </c>
      <c r="I442" s="29"/>
      <c r="J442" s="155" t="e">
        <f t="shared" si="204"/>
        <v>#VALUE!</v>
      </c>
      <c r="K442" s="155" t="e">
        <f t="shared" si="205"/>
        <v>#VALUE!</v>
      </c>
      <c r="L442" s="153"/>
      <c r="M442" s="126"/>
      <c r="N442" s="151" t="e">
        <f ca="1">VLOOKUP(M442,CatProd!B:G,6,FALSE)</f>
        <v>#N/A</v>
      </c>
      <c r="O442" s="127"/>
      <c r="P442" s="175" t="e">
        <f ca="1">VLOOKUP(CONCATENATE(N442,"-",O442),CatProdSpec!H:I,2,FALSE)</f>
        <v>#N/A</v>
      </c>
      <c r="Q442" s="30"/>
      <c r="R442" s="149" t="str">
        <f>IFERROR(VLOOKUP(Q442,Setup!D$16:E$25,2,FALSE),"")</f>
        <v/>
      </c>
      <c r="S442" s="51" t="str">
        <f ca="1">IFERROR(IF(OR(I442="",VLOOKUP(I442,CatCostInp!$E$2:$K$88,7,FALSE)=0),"",VLOOKUP(I442,CatCostInp!$E$2:$K$88,7,FALSE)),"")</f>
        <v/>
      </c>
      <c r="T442" s="4" t="e">
        <f>VLOOKUP(U442,#REF!,2,FALSE)</f>
        <v>#REF!</v>
      </c>
      <c r="U442" s="30"/>
      <c r="V442" s="1" t="str">
        <f ca="1">IF(U442=Setup!$C$10,"Grant",IF(Pharmaceuticals!U442=Setup!$C$11,"Local",IF(Pharmaceuticals!U442=Setup!$C$12,"Other","")))</f>
        <v/>
      </c>
      <c r="W442" s="34"/>
      <c r="X442" s="148"/>
      <c r="Y442" s="34"/>
      <c r="Z442" s="36" t="str">
        <f t="shared" si="206"/>
        <v/>
      </c>
      <c r="AA442" s="34"/>
      <c r="AB442" s="32" t="str">
        <f t="shared" si="207"/>
        <v/>
      </c>
      <c r="AC442" s="34"/>
      <c r="AD442" s="32" t="str">
        <f t="shared" si="208"/>
        <v/>
      </c>
      <c r="AE442" s="34"/>
      <c r="AF442" s="36" t="str">
        <f t="shared" si="209"/>
        <v/>
      </c>
      <c r="AG442" s="36" t="str">
        <f t="shared" si="210"/>
        <v/>
      </c>
      <c r="AH442" s="36" t="str">
        <f t="shared" si="211"/>
        <v/>
      </c>
      <c r="AI442" s="55"/>
      <c r="AJ442" s="37"/>
      <c r="AK442" s="148"/>
      <c r="AL442" s="34"/>
      <c r="AM442" s="32" t="str">
        <f t="shared" si="212"/>
        <v/>
      </c>
      <c r="AN442" s="34"/>
      <c r="AO442" s="32" t="str">
        <f t="shared" si="213"/>
        <v/>
      </c>
      <c r="AP442" s="34"/>
      <c r="AQ442" s="32" t="str">
        <f t="shared" si="214"/>
        <v/>
      </c>
      <c r="AR442" s="34"/>
      <c r="AS442" s="36" t="str">
        <f t="shared" si="215"/>
        <v/>
      </c>
      <c r="AT442" s="36" t="str">
        <f t="shared" si="216"/>
        <v/>
      </c>
      <c r="AU442" s="36" t="str">
        <f t="shared" si="217"/>
        <v/>
      </c>
      <c r="AV442" s="55"/>
      <c r="AW442" s="34"/>
      <c r="AX442" s="148"/>
      <c r="AY442" s="34"/>
      <c r="AZ442" s="32" t="str">
        <f t="shared" si="218"/>
        <v/>
      </c>
      <c r="BA442" s="34"/>
      <c r="BB442" s="32" t="str">
        <f t="shared" si="219"/>
        <v/>
      </c>
      <c r="BC442" s="34"/>
      <c r="BD442" s="32" t="str">
        <f t="shared" si="220"/>
        <v/>
      </c>
      <c r="BE442" s="34"/>
      <c r="BF442" s="36" t="str">
        <f t="shared" si="221"/>
        <v/>
      </c>
      <c r="BG442" s="36" t="str">
        <f t="shared" si="222"/>
        <v/>
      </c>
      <c r="BH442" s="36" t="str">
        <f t="shared" si="223"/>
        <v/>
      </c>
      <c r="BI442" s="55"/>
      <c r="BJ442" s="34"/>
      <c r="BK442" s="148"/>
      <c r="BL442" s="34"/>
      <c r="BM442" s="32" t="str">
        <f t="shared" si="224"/>
        <v/>
      </c>
      <c r="BN442" s="34"/>
      <c r="BO442" s="32" t="str">
        <f t="shared" si="225"/>
        <v/>
      </c>
      <c r="BP442" s="34"/>
      <c r="BQ442" s="32" t="str">
        <f t="shared" si="226"/>
        <v/>
      </c>
      <c r="BR442" s="34"/>
      <c r="BS442" s="36" t="str">
        <f t="shared" si="227"/>
        <v/>
      </c>
      <c r="BT442" s="36" t="str">
        <f t="shared" si="228"/>
        <v/>
      </c>
      <c r="BU442" s="36" t="str">
        <f t="shared" si="229"/>
        <v/>
      </c>
      <c r="BV442" s="55"/>
      <c r="BW442" s="36" t="str">
        <f t="shared" si="230"/>
        <v/>
      </c>
      <c r="BX442" s="36" t="str">
        <f t="shared" si="231"/>
        <v/>
      </c>
      <c r="BY442" s="31"/>
      <c r="BZ442" s="38"/>
      <c r="CB442" s="120" t="e">
        <f t="shared" ca="1" si="200"/>
        <v>#VALUE!</v>
      </c>
      <c r="CC442" s="120" t="e">
        <f t="shared" ca="1" si="201"/>
        <v>#VALUE!</v>
      </c>
    </row>
    <row r="443" spans="1:81" s="10" customFormat="1" ht="25.15" customHeight="1" x14ac:dyDescent="0.2">
      <c r="A443" s="52" t="str">
        <f t="shared" si="232"/>
        <v/>
      </c>
      <c r="B443" s="157" t="e">
        <f t="shared" ca="1" si="202"/>
        <v>#VALUE!</v>
      </c>
      <c r="C443" s="157" t="e">
        <f t="shared" ca="1" si="203"/>
        <v>#VALUE!</v>
      </c>
      <c r="D443" s="29"/>
      <c r="E443" s="155" t="str">
        <f ca="1">IFERROR(INDIRECT(ADDRESS(MATCH(D443,CatModules!C:C,0),2,1,1,"CatModules")),"")</f>
        <v/>
      </c>
      <c r="F443" s="96"/>
      <c r="G443" s="156" t="str">
        <f ca="1">IFERROR(INDIRECT(ADDRESS(MATCH(CONCATENATE(E443,"-",F443),CatInt!K:K,0),3,1,1,"CatInt")),"")</f>
        <v/>
      </c>
      <c r="H443" s="45" t="str">
        <f>IF(F443="","",VLOOKUP(F443,#REF!,2,FALSE))</f>
        <v/>
      </c>
      <c r="I443" s="29"/>
      <c r="J443" s="155" t="e">
        <f t="shared" si="204"/>
        <v>#VALUE!</v>
      </c>
      <c r="K443" s="155" t="e">
        <f t="shared" si="205"/>
        <v>#VALUE!</v>
      </c>
      <c r="L443" s="153"/>
      <c r="M443" s="126"/>
      <c r="N443" s="151" t="e">
        <f ca="1">VLOOKUP(M443,CatProd!B:G,6,FALSE)</f>
        <v>#N/A</v>
      </c>
      <c r="O443" s="127"/>
      <c r="P443" s="175" t="e">
        <f ca="1">VLOOKUP(CONCATENATE(N443,"-",O443),CatProdSpec!H:I,2,FALSE)</f>
        <v>#N/A</v>
      </c>
      <c r="Q443" s="30"/>
      <c r="R443" s="149" t="str">
        <f>IFERROR(VLOOKUP(Q443,Setup!D$16:E$25,2,FALSE),"")</f>
        <v/>
      </c>
      <c r="S443" s="51" t="str">
        <f ca="1">IFERROR(IF(OR(I443="",VLOOKUP(I443,CatCostInp!$E$2:$K$88,7,FALSE)=0),"",VLOOKUP(I443,CatCostInp!$E$2:$K$88,7,FALSE)),"")</f>
        <v/>
      </c>
      <c r="T443" s="4" t="e">
        <f>VLOOKUP(U443,#REF!,2,FALSE)</f>
        <v>#REF!</v>
      </c>
      <c r="U443" s="30"/>
      <c r="V443" s="1" t="str">
        <f ca="1">IF(U443=Setup!$C$10,"Grant",IF(Pharmaceuticals!U443=Setup!$C$11,"Local",IF(Pharmaceuticals!U443=Setup!$C$12,"Other","")))</f>
        <v/>
      </c>
      <c r="W443" s="34"/>
      <c r="X443" s="148"/>
      <c r="Y443" s="34"/>
      <c r="Z443" s="36" t="str">
        <f t="shared" si="206"/>
        <v/>
      </c>
      <c r="AA443" s="34"/>
      <c r="AB443" s="32" t="str">
        <f t="shared" si="207"/>
        <v/>
      </c>
      <c r="AC443" s="34"/>
      <c r="AD443" s="32" t="str">
        <f t="shared" si="208"/>
        <v/>
      </c>
      <c r="AE443" s="34"/>
      <c r="AF443" s="36" t="str">
        <f t="shared" si="209"/>
        <v/>
      </c>
      <c r="AG443" s="36" t="str">
        <f t="shared" si="210"/>
        <v/>
      </c>
      <c r="AH443" s="36" t="str">
        <f t="shared" si="211"/>
        <v/>
      </c>
      <c r="AI443" s="55"/>
      <c r="AJ443" s="37"/>
      <c r="AK443" s="148"/>
      <c r="AL443" s="34"/>
      <c r="AM443" s="32" t="str">
        <f t="shared" si="212"/>
        <v/>
      </c>
      <c r="AN443" s="34"/>
      <c r="AO443" s="32" t="str">
        <f t="shared" si="213"/>
        <v/>
      </c>
      <c r="AP443" s="34"/>
      <c r="AQ443" s="32" t="str">
        <f t="shared" si="214"/>
        <v/>
      </c>
      <c r="AR443" s="34"/>
      <c r="AS443" s="36" t="str">
        <f t="shared" si="215"/>
        <v/>
      </c>
      <c r="AT443" s="36" t="str">
        <f t="shared" si="216"/>
        <v/>
      </c>
      <c r="AU443" s="36" t="str">
        <f t="shared" si="217"/>
        <v/>
      </c>
      <c r="AV443" s="55"/>
      <c r="AW443" s="34"/>
      <c r="AX443" s="148"/>
      <c r="AY443" s="34"/>
      <c r="AZ443" s="32" t="str">
        <f t="shared" si="218"/>
        <v/>
      </c>
      <c r="BA443" s="34"/>
      <c r="BB443" s="32" t="str">
        <f t="shared" si="219"/>
        <v/>
      </c>
      <c r="BC443" s="34"/>
      <c r="BD443" s="32" t="str">
        <f t="shared" si="220"/>
        <v/>
      </c>
      <c r="BE443" s="34"/>
      <c r="BF443" s="36" t="str">
        <f t="shared" si="221"/>
        <v/>
      </c>
      <c r="BG443" s="36" t="str">
        <f t="shared" si="222"/>
        <v/>
      </c>
      <c r="BH443" s="36" t="str">
        <f t="shared" si="223"/>
        <v/>
      </c>
      <c r="BI443" s="55"/>
      <c r="BJ443" s="34"/>
      <c r="BK443" s="148"/>
      <c r="BL443" s="34"/>
      <c r="BM443" s="32" t="str">
        <f t="shared" si="224"/>
        <v/>
      </c>
      <c r="BN443" s="34"/>
      <c r="BO443" s="32" t="str">
        <f t="shared" si="225"/>
        <v/>
      </c>
      <c r="BP443" s="34"/>
      <c r="BQ443" s="32" t="str">
        <f t="shared" si="226"/>
        <v/>
      </c>
      <c r="BR443" s="34"/>
      <c r="BS443" s="36" t="str">
        <f t="shared" si="227"/>
        <v/>
      </c>
      <c r="BT443" s="36" t="str">
        <f t="shared" si="228"/>
        <v/>
      </c>
      <c r="BU443" s="36" t="str">
        <f t="shared" si="229"/>
        <v/>
      </c>
      <c r="BV443" s="55"/>
      <c r="BW443" s="36" t="str">
        <f t="shared" si="230"/>
        <v/>
      </c>
      <c r="BX443" s="36" t="str">
        <f t="shared" si="231"/>
        <v/>
      </c>
      <c r="BY443" s="31"/>
      <c r="BZ443" s="38"/>
      <c r="CB443" s="120" t="e">
        <f t="shared" ca="1" si="200"/>
        <v>#VALUE!</v>
      </c>
      <c r="CC443" s="120" t="e">
        <f t="shared" ca="1" si="201"/>
        <v>#VALUE!</v>
      </c>
    </row>
    <row r="444" spans="1:81" s="10" customFormat="1" ht="25.15" customHeight="1" x14ac:dyDescent="0.2">
      <c r="A444" s="52" t="str">
        <f t="shared" si="232"/>
        <v/>
      </c>
      <c r="B444" s="157" t="e">
        <f t="shared" ca="1" si="202"/>
        <v>#VALUE!</v>
      </c>
      <c r="C444" s="157" t="e">
        <f t="shared" ca="1" si="203"/>
        <v>#VALUE!</v>
      </c>
      <c r="D444" s="29"/>
      <c r="E444" s="155" t="str">
        <f ca="1">IFERROR(INDIRECT(ADDRESS(MATCH(D444,CatModules!C:C,0),2,1,1,"CatModules")),"")</f>
        <v/>
      </c>
      <c r="F444" s="96"/>
      <c r="G444" s="156" t="str">
        <f ca="1">IFERROR(INDIRECT(ADDRESS(MATCH(CONCATENATE(E444,"-",F444),CatInt!K:K,0),3,1,1,"CatInt")),"")</f>
        <v/>
      </c>
      <c r="H444" s="45" t="str">
        <f>IF(F444="","",VLOOKUP(F444,#REF!,2,FALSE))</f>
        <v/>
      </c>
      <c r="I444" s="29"/>
      <c r="J444" s="155" t="e">
        <f t="shared" si="204"/>
        <v>#VALUE!</v>
      </c>
      <c r="K444" s="155" t="e">
        <f t="shared" si="205"/>
        <v>#VALUE!</v>
      </c>
      <c r="L444" s="153"/>
      <c r="M444" s="126"/>
      <c r="N444" s="151" t="e">
        <f ca="1">VLOOKUP(M444,CatProd!B:G,6,FALSE)</f>
        <v>#N/A</v>
      </c>
      <c r="O444" s="127"/>
      <c r="P444" s="175" t="e">
        <f ca="1">VLOOKUP(CONCATENATE(N444,"-",O444),CatProdSpec!H:I,2,FALSE)</f>
        <v>#N/A</v>
      </c>
      <c r="Q444" s="30"/>
      <c r="R444" s="149" t="str">
        <f>IFERROR(VLOOKUP(Q444,Setup!D$16:E$25,2,FALSE),"")</f>
        <v/>
      </c>
      <c r="S444" s="51" t="str">
        <f ca="1">IFERROR(IF(OR(I444="",VLOOKUP(I444,CatCostInp!$E$2:$K$88,7,FALSE)=0),"",VLOOKUP(I444,CatCostInp!$E$2:$K$88,7,FALSE)),"")</f>
        <v/>
      </c>
      <c r="T444" s="4" t="e">
        <f>VLOOKUP(U444,#REF!,2,FALSE)</f>
        <v>#REF!</v>
      </c>
      <c r="U444" s="30"/>
      <c r="V444" s="1" t="str">
        <f ca="1">IF(U444=Setup!$C$10,"Grant",IF(Pharmaceuticals!U444=Setup!$C$11,"Local",IF(Pharmaceuticals!U444=Setup!$C$12,"Other","")))</f>
        <v/>
      </c>
      <c r="W444" s="34"/>
      <c r="X444" s="148"/>
      <c r="Y444" s="34"/>
      <c r="Z444" s="36" t="str">
        <f t="shared" si="206"/>
        <v/>
      </c>
      <c r="AA444" s="34"/>
      <c r="AB444" s="32" t="str">
        <f t="shared" si="207"/>
        <v/>
      </c>
      <c r="AC444" s="34"/>
      <c r="AD444" s="32" t="str">
        <f t="shared" si="208"/>
        <v/>
      </c>
      <c r="AE444" s="34"/>
      <c r="AF444" s="36" t="str">
        <f t="shared" si="209"/>
        <v/>
      </c>
      <c r="AG444" s="36" t="str">
        <f t="shared" si="210"/>
        <v/>
      </c>
      <c r="AH444" s="36" t="str">
        <f t="shared" si="211"/>
        <v/>
      </c>
      <c r="AI444" s="55"/>
      <c r="AJ444" s="37"/>
      <c r="AK444" s="148"/>
      <c r="AL444" s="34"/>
      <c r="AM444" s="32" t="str">
        <f t="shared" si="212"/>
        <v/>
      </c>
      <c r="AN444" s="34"/>
      <c r="AO444" s="32" t="str">
        <f t="shared" si="213"/>
        <v/>
      </c>
      <c r="AP444" s="34"/>
      <c r="AQ444" s="32" t="str">
        <f t="shared" si="214"/>
        <v/>
      </c>
      <c r="AR444" s="34"/>
      <c r="AS444" s="36" t="str">
        <f t="shared" si="215"/>
        <v/>
      </c>
      <c r="AT444" s="36" t="str">
        <f t="shared" si="216"/>
        <v/>
      </c>
      <c r="AU444" s="36" t="str">
        <f t="shared" si="217"/>
        <v/>
      </c>
      <c r="AV444" s="55"/>
      <c r="AW444" s="34"/>
      <c r="AX444" s="148"/>
      <c r="AY444" s="34"/>
      <c r="AZ444" s="32" t="str">
        <f t="shared" si="218"/>
        <v/>
      </c>
      <c r="BA444" s="34"/>
      <c r="BB444" s="32" t="str">
        <f t="shared" si="219"/>
        <v/>
      </c>
      <c r="BC444" s="34"/>
      <c r="BD444" s="32" t="str">
        <f t="shared" si="220"/>
        <v/>
      </c>
      <c r="BE444" s="34"/>
      <c r="BF444" s="36" t="str">
        <f t="shared" si="221"/>
        <v/>
      </c>
      <c r="BG444" s="36" t="str">
        <f t="shared" si="222"/>
        <v/>
      </c>
      <c r="BH444" s="36" t="str">
        <f t="shared" si="223"/>
        <v/>
      </c>
      <c r="BI444" s="55"/>
      <c r="BJ444" s="34"/>
      <c r="BK444" s="148"/>
      <c r="BL444" s="34"/>
      <c r="BM444" s="32" t="str">
        <f t="shared" si="224"/>
        <v/>
      </c>
      <c r="BN444" s="34"/>
      <c r="BO444" s="32" t="str">
        <f t="shared" si="225"/>
        <v/>
      </c>
      <c r="BP444" s="34"/>
      <c r="BQ444" s="32" t="str">
        <f t="shared" si="226"/>
        <v/>
      </c>
      <c r="BR444" s="34"/>
      <c r="BS444" s="36" t="str">
        <f t="shared" si="227"/>
        <v/>
      </c>
      <c r="BT444" s="36" t="str">
        <f t="shared" si="228"/>
        <v/>
      </c>
      <c r="BU444" s="36" t="str">
        <f t="shared" si="229"/>
        <v/>
      </c>
      <c r="BV444" s="55"/>
      <c r="BW444" s="36" t="str">
        <f t="shared" si="230"/>
        <v/>
      </c>
      <c r="BX444" s="36" t="str">
        <f t="shared" si="231"/>
        <v/>
      </c>
      <c r="BY444" s="31"/>
      <c r="BZ444" s="38"/>
      <c r="CB444" s="120" t="e">
        <f t="shared" ca="1" si="200"/>
        <v>#VALUE!</v>
      </c>
      <c r="CC444" s="120" t="e">
        <f t="shared" ca="1" si="201"/>
        <v>#VALUE!</v>
      </c>
    </row>
    <row r="445" spans="1:81" s="10" customFormat="1" ht="25.15" customHeight="1" x14ac:dyDescent="0.2">
      <c r="A445" s="52" t="str">
        <f t="shared" si="232"/>
        <v/>
      </c>
      <c r="B445" s="157" t="e">
        <f t="shared" ca="1" si="202"/>
        <v>#VALUE!</v>
      </c>
      <c r="C445" s="157" t="e">
        <f t="shared" ca="1" si="203"/>
        <v>#VALUE!</v>
      </c>
      <c r="D445" s="29"/>
      <c r="E445" s="155" t="str">
        <f ca="1">IFERROR(INDIRECT(ADDRESS(MATCH(D445,CatModules!C:C,0),2,1,1,"CatModules")),"")</f>
        <v/>
      </c>
      <c r="F445" s="96"/>
      <c r="G445" s="156" t="str">
        <f ca="1">IFERROR(INDIRECT(ADDRESS(MATCH(CONCATENATE(E445,"-",F445),CatInt!K:K,0),3,1,1,"CatInt")),"")</f>
        <v/>
      </c>
      <c r="H445" s="45" t="str">
        <f>IF(F445="","",VLOOKUP(F445,#REF!,2,FALSE))</f>
        <v/>
      </c>
      <c r="I445" s="29"/>
      <c r="J445" s="155" t="e">
        <f t="shared" si="204"/>
        <v>#VALUE!</v>
      </c>
      <c r="K445" s="155" t="e">
        <f t="shared" si="205"/>
        <v>#VALUE!</v>
      </c>
      <c r="L445" s="153"/>
      <c r="M445" s="126"/>
      <c r="N445" s="151" t="e">
        <f ca="1">VLOOKUP(M445,CatProd!B:G,6,FALSE)</f>
        <v>#N/A</v>
      </c>
      <c r="O445" s="127"/>
      <c r="P445" s="175" t="e">
        <f ca="1">VLOOKUP(CONCATENATE(N445,"-",O445),CatProdSpec!H:I,2,FALSE)</f>
        <v>#N/A</v>
      </c>
      <c r="Q445" s="30"/>
      <c r="R445" s="149" t="str">
        <f>IFERROR(VLOOKUP(Q445,Setup!D$16:E$25,2,FALSE),"")</f>
        <v/>
      </c>
      <c r="S445" s="51" t="str">
        <f ca="1">IFERROR(IF(OR(I445="",VLOOKUP(I445,CatCostInp!$E$2:$K$88,7,FALSE)=0),"",VLOOKUP(I445,CatCostInp!$E$2:$K$88,7,FALSE)),"")</f>
        <v/>
      </c>
      <c r="T445" s="4" t="e">
        <f>VLOOKUP(U445,#REF!,2,FALSE)</f>
        <v>#REF!</v>
      </c>
      <c r="U445" s="30"/>
      <c r="V445" s="1" t="str">
        <f ca="1">IF(U445=Setup!$C$10,"Grant",IF(Pharmaceuticals!U445=Setup!$C$11,"Local",IF(Pharmaceuticals!U445=Setup!$C$12,"Other","")))</f>
        <v/>
      </c>
      <c r="W445" s="34"/>
      <c r="X445" s="148"/>
      <c r="Y445" s="34"/>
      <c r="Z445" s="36" t="str">
        <f t="shared" si="206"/>
        <v/>
      </c>
      <c r="AA445" s="34"/>
      <c r="AB445" s="32" t="str">
        <f t="shared" si="207"/>
        <v/>
      </c>
      <c r="AC445" s="34"/>
      <c r="AD445" s="32" t="str">
        <f t="shared" si="208"/>
        <v/>
      </c>
      <c r="AE445" s="34"/>
      <c r="AF445" s="36" t="str">
        <f t="shared" si="209"/>
        <v/>
      </c>
      <c r="AG445" s="36" t="str">
        <f t="shared" si="210"/>
        <v/>
      </c>
      <c r="AH445" s="36" t="str">
        <f t="shared" si="211"/>
        <v/>
      </c>
      <c r="AI445" s="55"/>
      <c r="AJ445" s="37"/>
      <c r="AK445" s="148"/>
      <c r="AL445" s="34"/>
      <c r="AM445" s="32" t="str">
        <f t="shared" si="212"/>
        <v/>
      </c>
      <c r="AN445" s="34"/>
      <c r="AO445" s="32" t="str">
        <f t="shared" si="213"/>
        <v/>
      </c>
      <c r="AP445" s="34"/>
      <c r="AQ445" s="32" t="str">
        <f t="shared" si="214"/>
        <v/>
      </c>
      <c r="AR445" s="34"/>
      <c r="AS445" s="36" t="str">
        <f t="shared" si="215"/>
        <v/>
      </c>
      <c r="AT445" s="36" t="str">
        <f t="shared" si="216"/>
        <v/>
      </c>
      <c r="AU445" s="36" t="str">
        <f t="shared" si="217"/>
        <v/>
      </c>
      <c r="AV445" s="55"/>
      <c r="AW445" s="34"/>
      <c r="AX445" s="148"/>
      <c r="AY445" s="34"/>
      <c r="AZ445" s="32" t="str">
        <f t="shared" si="218"/>
        <v/>
      </c>
      <c r="BA445" s="34"/>
      <c r="BB445" s="32" t="str">
        <f t="shared" si="219"/>
        <v/>
      </c>
      <c r="BC445" s="34"/>
      <c r="BD445" s="32" t="str">
        <f t="shared" si="220"/>
        <v/>
      </c>
      <c r="BE445" s="34"/>
      <c r="BF445" s="36" t="str">
        <f t="shared" si="221"/>
        <v/>
      </c>
      <c r="BG445" s="36" t="str">
        <f t="shared" si="222"/>
        <v/>
      </c>
      <c r="BH445" s="36" t="str">
        <f t="shared" si="223"/>
        <v/>
      </c>
      <c r="BI445" s="55"/>
      <c r="BJ445" s="34"/>
      <c r="BK445" s="148"/>
      <c r="BL445" s="34"/>
      <c r="BM445" s="32" t="str">
        <f t="shared" si="224"/>
        <v/>
      </c>
      <c r="BN445" s="34"/>
      <c r="BO445" s="32" t="str">
        <f t="shared" si="225"/>
        <v/>
      </c>
      <c r="BP445" s="34"/>
      <c r="BQ445" s="32" t="str">
        <f t="shared" si="226"/>
        <v/>
      </c>
      <c r="BR445" s="34"/>
      <c r="BS445" s="36" t="str">
        <f t="shared" si="227"/>
        <v/>
      </c>
      <c r="BT445" s="36" t="str">
        <f t="shared" si="228"/>
        <v/>
      </c>
      <c r="BU445" s="36" t="str">
        <f t="shared" si="229"/>
        <v/>
      </c>
      <c r="BV445" s="55"/>
      <c r="BW445" s="36" t="str">
        <f t="shared" si="230"/>
        <v/>
      </c>
      <c r="BX445" s="36" t="str">
        <f t="shared" si="231"/>
        <v/>
      </c>
      <c r="BY445" s="31"/>
      <c r="BZ445" s="38"/>
      <c r="CB445" s="120" t="e">
        <f t="shared" ca="1" si="200"/>
        <v>#VALUE!</v>
      </c>
      <c r="CC445" s="120" t="e">
        <f t="shared" ca="1" si="201"/>
        <v>#VALUE!</v>
      </c>
    </row>
    <row r="446" spans="1:81" s="10" customFormat="1" ht="25.15" customHeight="1" x14ac:dyDescent="0.2">
      <c r="A446" s="52" t="str">
        <f t="shared" si="232"/>
        <v/>
      </c>
      <c r="B446" s="157" t="e">
        <f t="shared" ca="1" si="202"/>
        <v>#VALUE!</v>
      </c>
      <c r="C446" s="157" t="e">
        <f t="shared" ca="1" si="203"/>
        <v>#VALUE!</v>
      </c>
      <c r="D446" s="29"/>
      <c r="E446" s="155" t="str">
        <f ca="1">IFERROR(INDIRECT(ADDRESS(MATCH(D446,CatModules!C:C,0),2,1,1,"CatModules")),"")</f>
        <v/>
      </c>
      <c r="F446" s="96"/>
      <c r="G446" s="156" t="str">
        <f ca="1">IFERROR(INDIRECT(ADDRESS(MATCH(CONCATENATE(E446,"-",F446),CatInt!K:K,0),3,1,1,"CatInt")),"")</f>
        <v/>
      </c>
      <c r="H446" s="45" t="str">
        <f>IF(F446="","",VLOOKUP(F446,#REF!,2,FALSE))</f>
        <v/>
      </c>
      <c r="I446" s="29"/>
      <c r="J446" s="155" t="e">
        <f t="shared" si="204"/>
        <v>#VALUE!</v>
      </c>
      <c r="K446" s="155" t="e">
        <f t="shared" si="205"/>
        <v>#VALUE!</v>
      </c>
      <c r="L446" s="153"/>
      <c r="M446" s="126"/>
      <c r="N446" s="151" t="e">
        <f ca="1">VLOOKUP(M446,CatProd!B:G,6,FALSE)</f>
        <v>#N/A</v>
      </c>
      <c r="O446" s="127"/>
      <c r="P446" s="175" t="e">
        <f ca="1">VLOOKUP(CONCATENATE(N446,"-",O446),CatProdSpec!H:I,2,FALSE)</f>
        <v>#N/A</v>
      </c>
      <c r="Q446" s="30"/>
      <c r="R446" s="149" t="str">
        <f>IFERROR(VLOOKUP(Q446,Setup!D$16:E$25,2,FALSE),"")</f>
        <v/>
      </c>
      <c r="S446" s="51" t="str">
        <f ca="1">IFERROR(IF(OR(I446="",VLOOKUP(I446,CatCostInp!$E$2:$K$88,7,FALSE)=0),"",VLOOKUP(I446,CatCostInp!$E$2:$K$88,7,FALSE)),"")</f>
        <v/>
      </c>
      <c r="T446" s="4" t="e">
        <f>VLOOKUP(U446,#REF!,2,FALSE)</f>
        <v>#REF!</v>
      </c>
      <c r="U446" s="30"/>
      <c r="V446" s="1" t="str">
        <f ca="1">IF(U446=Setup!$C$10,"Grant",IF(Pharmaceuticals!U446=Setup!$C$11,"Local",IF(Pharmaceuticals!U446=Setup!$C$12,"Other","")))</f>
        <v/>
      </c>
      <c r="W446" s="34"/>
      <c r="X446" s="148"/>
      <c r="Y446" s="34"/>
      <c r="Z446" s="36" t="str">
        <f t="shared" si="206"/>
        <v/>
      </c>
      <c r="AA446" s="34"/>
      <c r="AB446" s="32" t="str">
        <f t="shared" si="207"/>
        <v/>
      </c>
      <c r="AC446" s="34"/>
      <c r="AD446" s="32" t="str">
        <f t="shared" si="208"/>
        <v/>
      </c>
      <c r="AE446" s="34"/>
      <c r="AF446" s="36" t="str">
        <f t="shared" si="209"/>
        <v/>
      </c>
      <c r="AG446" s="36" t="str">
        <f t="shared" si="210"/>
        <v/>
      </c>
      <c r="AH446" s="36" t="str">
        <f t="shared" si="211"/>
        <v/>
      </c>
      <c r="AI446" s="55"/>
      <c r="AJ446" s="37"/>
      <c r="AK446" s="148"/>
      <c r="AL446" s="34"/>
      <c r="AM446" s="32" t="str">
        <f t="shared" si="212"/>
        <v/>
      </c>
      <c r="AN446" s="34"/>
      <c r="AO446" s="32" t="str">
        <f t="shared" si="213"/>
        <v/>
      </c>
      <c r="AP446" s="34"/>
      <c r="AQ446" s="32" t="str">
        <f t="shared" si="214"/>
        <v/>
      </c>
      <c r="AR446" s="34"/>
      <c r="AS446" s="36" t="str">
        <f t="shared" si="215"/>
        <v/>
      </c>
      <c r="AT446" s="36" t="str">
        <f t="shared" si="216"/>
        <v/>
      </c>
      <c r="AU446" s="36" t="str">
        <f t="shared" si="217"/>
        <v/>
      </c>
      <c r="AV446" s="55"/>
      <c r="AW446" s="34"/>
      <c r="AX446" s="148"/>
      <c r="AY446" s="34"/>
      <c r="AZ446" s="32" t="str">
        <f t="shared" si="218"/>
        <v/>
      </c>
      <c r="BA446" s="34"/>
      <c r="BB446" s="32" t="str">
        <f t="shared" si="219"/>
        <v/>
      </c>
      <c r="BC446" s="34"/>
      <c r="BD446" s="32" t="str">
        <f t="shared" si="220"/>
        <v/>
      </c>
      <c r="BE446" s="34"/>
      <c r="BF446" s="36" t="str">
        <f t="shared" si="221"/>
        <v/>
      </c>
      <c r="BG446" s="36" t="str">
        <f t="shared" si="222"/>
        <v/>
      </c>
      <c r="BH446" s="36" t="str">
        <f t="shared" si="223"/>
        <v/>
      </c>
      <c r="BI446" s="55"/>
      <c r="BJ446" s="34"/>
      <c r="BK446" s="148"/>
      <c r="BL446" s="34"/>
      <c r="BM446" s="32" t="str">
        <f t="shared" si="224"/>
        <v/>
      </c>
      <c r="BN446" s="34"/>
      <c r="BO446" s="32" t="str">
        <f t="shared" si="225"/>
        <v/>
      </c>
      <c r="BP446" s="34"/>
      <c r="BQ446" s="32" t="str">
        <f t="shared" si="226"/>
        <v/>
      </c>
      <c r="BR446" s="34"/>
      <c r="BS446" s="36" t="str">
        <f t="shared" si="227"/>
        <v/>
      </c>
      <c r="BT446" s="36" t="str">
        <f t="shared" si="228"/>
        <v/>
      </c>
      <c r="BU446" s="36" t="str">
        <f t="shared" si="229"/>
        <v/>
      </c>
      <c r="BV446" s="55"/>
      <c r="BW446" s="36" t="str">
        <f t="shared" si="230"/>
        <v/>
      </c>
      <c r="BX446" s="36" t="str">
        <f t="shared" si="231"/>
        <v/>
      </c>
      <c r="BY446" s="31"/>
      <c r="BZ446" s="38"/>
      <c r="CB446" s="120" t="e">
        <f t="shared" ca="1" si="200"/>
        <v>#VALUE!</v>
      </c>
      <c r="CC446" s="120" t="e">
        <f t="shared" ca="1" si="201"/>
        <v>#VALUE!</v>
      </c>
    </row>
    <row r="447" spans="1:81" s="10" customFormat="1" ht="25.15" customHeight="1" x14ac:dyDescent="0.2">
      <c r="A447" s="52" t="str">
        <f t="shared" si="232"/>
        <v/>
      </c>
      <c r="B447" s="157" t="e">
        <f t="shared" ca="1" si="202"/>
        <v>#VALUE!</v>
      </c>
      <c r="C447" s="157" t="e">
        <f t="shared" ca="1" si="203"/>
        <v>#VALUE!</v>
      </c>
      <c r="D447" s="29"/>
      <c r="E447" s="155" t="str">
        <f ca="1">IFERROR(INDIRECT(ADDRESS(MATCH(D447,CatModules!C:C,0),2,1,1,"CatModules")),"")</f>
        <v/>
      </c>
      <c r="F447" s="96"/>
      <c r="G447" s="156" t="str">
        <f ca="1">IFERROR(INDIRECT(ADDRESS(MATCH(CONCATENATE(E447,"-",F447),CatInt!K:K,0),3,1,1,"CatInt")),"")</f>
        <v/>
      </c>
      <c r="H447" s="45" t="str">
        <f>IF(F447="","",VLOOKUP(F447,#REF!,2,FALSE))</f>
        <v/>
      </c>
      <c r="I447" s="29"/>
      <c r="J447" s="155" t="e">
        <f t="shared" si="204"/>
        <v>#VALUE!</v>
      </c>
      <c r="K447" s="155" t="e">
        <f t="shared" si="205"/>
        <v>#VALUE!</v>
      </c>
      <c r="L447" s="153"/>
      <c r="M447" s="126"/>
      <c r="N447" s="151" t="e">
        <f ca="1">VLOOKUP(M447,CatProd!B:G,6,FALSE)</f>
        <v>#N/A</v>
      </c>
      <c r="O447" s="127"/>
      <c r="P447" s="175" t="e">
        <f ca="1">VLOOKUP(CONCATENATE(N447,"-",O447),CatProdSpec!H:I,2,FALSE)</f>
        <v>#N/A</v>
      </c>
      <c r="Q447" s="30"/>
      <c r="R447" s="149" t="str">
        <f>IFERROR(VLOOKUP(Q447,Setup!D$16:E$25,2,FALSE),"")</f>
        <v/>
      </c>
      <c r="S447" s="51" t="str">
        <f ca="1">IFERROR(IF(OR(I447="",VLOOKUP(I447,CatCostInp!$E$2:$K$88,7,FALSE)=0),"",VLOOKUP(I447,CatCostInp!$E$2:$K$88,7,FALSE)),"")</f>
        <v/>
      </c>
      <c r="T447" s="4" t="e">
        <f>VLOOKUP(U447,#REF!,2,FALSE)</f>
        <v>#REF!</v>
      </c>
      <c r="U447" s="30"/>
      <c r="V447" s="1" t="str">
        <f ca="1">IF(U447=Setup!$C$10,"Grant",IF(Pharmaceuticals!U447=Setup!$C$11,"Local",IF(Pharmaceuticals!U447=Setup!$C$12,"Other","")))</f>
        <v/>
      </c>
      <c r="W447" s="34"/>
      <c r="X447" s="148"/>
      <c r="Y447" s="34"/>
      <c r="Z447" s="36" t="str">
        <f t="shared" si="206"/>
        <v/>
      </c>
      <c r="AA447" s="34"/>
      <c r="AB447" s="32" t="str">
        <f t="shared" si="207"/>
        <v/>
      </c>
      <c r="AC447" s="34"/>
      <c r="AD447" s="32" t="str">
        <f t="shared" si="208"/>
        <v/>
      </c>
      <c r="AE447" s="34"/>
      <c r="AF447" s="36" t="str">
        <f t="shared" si="209"/>
        <v/>
      </c>
      <c r="AG447" s="36" t="str">
        <f t="shared" si="210"/>
        <v/>
      </c>
      <c r="AH447" s="36" t="str">
        <f t="shared" si="211"/>
        <v/>
      </c>
      <c r="AI447" s="55"/>
      <c r="AJ447" s="37"/>
      <c r="AK447" s="148"/>
      <c r="AL447" s="34"/>
      <c r="AM447" s="32" t="str">
        <f t="shared" si="212"/>
        <v/>
      </c>
      <c r="AN447" s="34"/>
      <c r="AO447" s="32" t="str">
        <f t="shared" si="213"/>
        <v/>
      </c>
      <c r="AP447" s="34"/>
      <c r="AQ447" s="32" t="str">
        <f t="shared" si="214"/>
        <v/>
      </c>
      <c r="AR447" s="34"/>
      <c r="AS447" s="36" t="str">
        <f t="shared" si="215"/>
        <v/>
      </c>
      <c r="AT447" s="36" t="str">
        <f t="shared" si="216"/>
        <v/>
      </c>
      <c r="AU447" s="36" t="str">
        <f t="shared" si="217"/>
        <v/>
      </c>
      <c r="AV447" s="55"/>
      <c r="AW447" s="34"/>
      <c r="AX447" s="148"/>
      <c r="AY447" s="34"/>
      <c r="AZ447" s="32" t="str">
        <f t="shared" si="218"/>
        <v/>
      </c>
      <c r="BA447" s="34"/>
      <c r="BB447" s="32" t="str">
        <f t="shared" si="219"/>
        <v/>
      </c>
      <c r="BC447" s="34"/>
      <c r="BD447" s="32" t="str">
        <f t="shared" si="220"/>
        <v/>
      </c>
      <c r="BE447" s="34"/>
      <c r="BF447" s="36" t="str">
        <f t="shared" si="221"/>
        <v/>
      </c>
      <c r="BG447" s="36" t="str">
        <f t="shared" si="222"/>
        <v/>
      </c>
      <c r="BH447" s="36" t="str">
        <f t="shared" si="223"/>
        <v/>
      </c>
      <c r="BI447" s="55"/>
      <c r="BJ447" s="34"/>
      <c r="BK447" s="148"/>
      <c r="BL447" s="34"/>
      <c r="BM447" s="32" t="str">
        <f t="shared" si="224"/>
        <v/>
      </c>
      <c r="BN447" s="34"/>
      <c r="BO447" s="32" t="str">
        <f t="shared" si="225"/>
        <v/>
      </c>
      <c r="BP447" s="34"/>
      <c r="BQ447" s="32" t="str">
        <f t="shared" si="226"/>
        <v/>
      </c>
      <c r="BR447" s="34"/>
      <c r="BS447" s="36" t="str">
        <f t="shared" si="227"/>
        <v/>
      </c>
      <c r="BT447" s="36" t="str">
        <f t="shared" si="228"/>
        <v/>
      </c>
      <c r="BU447" s="36" t="str">
        <f t="shared" si="229"/>
        <v/>
      </c>
      <c r="BV447" s="55"/>
      <c r="BW447" s="36" t="str">
        <f t="shared" si="230"/>
        <v/>
      </c>
      <c r="BX447" s="36" t="str">
        <f t="shared" si="231"/>
        <v/>
      </c>
      <c r="BY447" s="31"/>
      <c r="BZ447" s="38"/>
      <c r="CB447" s="120" t="e">
        <f t="shared" ca="1" si="200"/>
        <v>#VALUE!</v>
      </c>
      <c r="CC447" s="120" t="e">
        <f t="shared" ca="1" si="201"/>
        <v>#VALUE!</v>
      </c>
    </row>
    <row r="448" spans="1:81" s="10" customFormat="1" ht="25.15" customHeight="1" x14ac:dyDescent="0.2">
      <c r="A448" s="52" t="str">
        <f t="shared" si="232"/>
        <v/>
      </c>
      <c r="B448" s="157" t="e">
        <f t="shared" ca="1" si="202"/>
        <v>#VALUE!</v>
      </c>
      <c r="C448" s="157" t="e">
        <f t="shared" ca="1" si="203"/>
        <v>#VALUE!</v>
      </c>
      <c r="D448" s="29"/>
      <c r="E448" s="155" t="str">
        <f ca="1">IFERROR(INDIRECT(ADDRESS(MATCH(D448,CatModules!C:C,0),2,1,1,"CatModules")),"")</f>
        <v/>
      </c>
      <c r="F448" s="96"/>
      <c r="G448" s="156" t="str">
        <f ca="1">IFERROR(INDIRECT(ADDRESS(MATCH(CONCATENATE(E448,"-",F448),CatInt!K:K,0),3,1,1,"CatInt")),"")</f>
        <v/>
      </c>
      <c r="H448" s="45" t="str">
        <f>IF(F448="","",VLOOKUP(F448,#REF!,2,FALSE))</f>
        <v/>
      </c>
      <c r="I448" s="29"/>
      <c r="J448" s="155" t="e">
        <f t="shared" si="204"/>
        <v>#VALUE!</v>
      </c>
      <c r="K448" s="155" t="e">
        <f t="shared" si="205"/>
        <v>#VALUE!</v>
      </c>
      <c r="L448" s="153"/>
      <c r="M448" s="126"/>
      <c r="N448" s="151" t="e">
        <f ca="1">VLOOKUP(M448,CatProd!B:G,6,FALSE)</f>
        <v>#N/A</v>
      </c>
      <c r="O448" s="127"/>
      <c r="P448" s="175" t="e">
        <f ca="1">VLOOKUP(CONCATENATE(N448,"-",O448),CatProdSpec!H:I,2,FALSE)</f>
        <v>#N/A</v>
      </c>
      <c r="Q448" s="30"/>
      <c r="R448" s="149" t="str">
        <f>IFERROR(VLOOKUP(Q448,Setup!D$16:E$25,2,FALSE),"")</f>
        <v/>
      </c>
      <c r="S448" s="51" t="str">
        <f ca="1">IFERROR(IF(OR(I448="",VLOOKUP(I448,CatCostInp!$E$2:$K$88,7,FALSE)=0),"",VLOOKUP(I448,CatCostInp!$E$2:$K$88,7,FALSE)),"")</f>
        <v/>
      </c>
      <c r="T448" s="4" t="e">
        <f>VLOOKUP(U448,#REF!,2,FALSE)</f>
        <v>#REF!</v>
      </c>
      <c r="U448" s="30"/>
      <c r="V448" s="1" t="str">
        <f ca="1">IF(U448=Setup!$C$10,"Grant",IF(Pharmaceuticals!U448=Setup!$C$11,"Local",IF(Pharmaceuticals!U448=Setup!$C$12,"Other","")))</f>
        <v/>
      </c>
      <c r="W448" s="34"/>
      <c r="X448" s="148"/>
      <c r="Y448" s="34"/>
      <c r="Z448" s="36" t="str">
        <f t="shared" si="206"/>
        <v/>
      </c>
      <c r="AA448" s="34"/>
      <c r="AB448" s="32" t="str">
        <f t="shared" si="207"/>
        <v/>
      </c>
      <c r="AC448" s="34"/>
      <c r="AD448" s="32" t="str">
        <f t="shared" si="208"/>
        <v/>
      </c>
      <c r="AE448" s="34"/>
      <c r="AF448" s="36" t="str">
        <f t="shared" si="209"/>
        <v/>
      </c>
      <c r="AG448" s="36" t="str">
        <f t="shared" si="210"/>
        <v/>
      </c>
      <c r="AH448" s="36" t="str">
        <f t="shared" si="211"/>
        <v/>
      </c>
      <c r="AI448" s="55"/>
      <c r="AJ448" s="37"/>
      <c r="AK448" s="148"/>
      <c r="AL448" s="34"/>
      <c r="AM448" s="32" t="str">
        <f t="shared" si="212"/>
        <v/>
      </c>
      <c r="AN448" s="34"/>
      <c r="AO448" s="32" t="str">
        <f t="shared" si="213"/>
        <v/>
      </c>
      <c r="AP448" s="34"/>
      <c r="AQ448" s="32" t="str">
        <f t="shared" si="214"/>
        <v/>
      </c>
      <c r="AR448" s="34"/>
      <c r="AS448" s="36" t="str">
        <f t="shared" si="215"/>
        <v/>
      </c>
      <c r="AT448" s="36" t="str">
        <f t="shared" si="216"/>
        <v/>
      </c>
      <c r="AU448" s="36" t="str">
        <f t="shared" si="217"/>
        <v/>
      </c>
      <c r="AV448" s="55"/>
      <c r="AW448" s="34"/>
      <c r="AX448" s="148"/>
      <c r="AY448" s="34"/>
      <c r="AZ448" s="32" t="str">
        <f t="shared" si="218"/>
        <v/>
      </c>
      <c r="BA448" s="34"/>
      <c r="BB448" s="32" t="str">
        <f t="shared" si="219"/>
        <v/>
      </c>
      <c r="BC448" s="34"/>
      <c r="BD448" s="32" t="str">
        <f t="shared" si="220"/>
        <v/>
      </c>
      <c r="BE448" s="34"/>
      <c r="BF448" s="36" t="str">
        <f t="shared" si="221"/>
        <v/>
      </c>
      <c r="BG448" s="36" t="str">
        <f t="shared" si="222"/>
        <v/>
      </c>
      <c r="BH448" s="36" t="str">
        <f t="shared" si="223"/>
        <v/>
      </c>
      <c r="BI448" s="55"/>
      <c r="BJ448" s="34"/>
      <c r="BK448" s="148"/>
      <c r="BL448" s="34"/>
      <c r="BM448" s="32" t="str">
        <f t="shared" si="224"/>
        <v/>
      </c>
      <c r="BN448" s="34"/>
      <c r="BO448" s="32" t="str">
        <f t="shared" si="225"/>
        <v/>
      </c>
      <c r="BP448" s="34"/>
      <c r="BQ448" s="32" t="str">
        <f t="shared" si="226"/>
        <v/>
      </c>
      <c r="BR448" s="34"/>
      <c r="BS448" s="36" t="str">
        <f t="shared" si="227"/>
        <v/>
      </c>
      <c r="BT448" s="36" t="str">
        <f t="shared" si="228"/>
        <v/>
      </c>
      <c r="BU448" s="36" t="str">
        <f t="shared" si="229"/>
        <v/>
      </c>
      <c r="BV448" s="55"/>
      <c r="BW448" s="36" t="str">
        <f t="shared" si="230"/>
        <v/>
      </c>
      <c r="BX448" s="36" t="str">
        <f t="shared" si="231"/>
        <v/>
      </c>
      <c r="BY448" s="31"/>
      <c r="BZ448" s="38"/>
      <c r="CB448" s="120" t="e">
        <f t="shared" ca="1" si="200"/>
        <v>#VALUE!</v>
      </c>
      <c r="CC448" s="120" t="e">
        <f t="shared" ca="1" si="201"/>
        <v>#VALUE!</v>
      </c>
    </row>
    <row r="449" spans="1:81" s="10" customFormat="1" ht="25.15" customHeight="1" x14ac:dyDescent="0.2">
      <c r="A449" s="52" t="str">
        <f t="shared" si="232"/>
        <v/>
      </c>
      <c r="B449" s="157" t="e">
        <f t="shared" ca="1" si="202"/>
        <v>#VALUE!</v>
      </c>
      <c r="C449" s="157" t="e">
        <f t="shared" ca="1" si="203"/>
        <v>#VALUE!</v>
      </c>
      <c r="D449" s="29"/>
      <c r="E449" s="155" t="str">
        <f ca="1">IFERROR(INDIRECT(ADDRESS(MATCH(D449,CatModules!C:C,0),2,1,1,"CatModules")),"")</f>
        <v/>
      </c>
      <c r="F449" s="96"/>
      <c r="G449" s="156" t="str">
        <f ca="1">IFERROR(INDIRECT(ADDRESS(MATCH(CONCATENATE(E449,"-",F449),CatInt!K:K,0),3,1,1,"CatInt")),"")</f>
        <v/>
      </c>
      <c r="H449" s="45" t="str">
        <f>IF(F449="","",VLOOKUP(F449,#REF!,2,FALSE))</f>
        <v/>
      </c>
      <c r="I449" s="29"/>
      <c r="J449" s="155" t="e">
        <f t="shared" si="204"/>
        <v>#VALUE!</v>
      </c>
      <c r="K449" s="155" t="e">
        <f t="shared" si="205"/>
        <v>#VALUE!</v>
      </c>
      <c r="L449" s="153"/>
      <c r="M449" s="126"/>
      <c r="N449" s="151" t="e">
        <f ca="1">VLOOKUP(M449,CatProd!B:G,6,FALSE)</f>
        <v>#N/A</v>
      </c>
      <c r="O449" s="127"/>
      <c r="P449" s="175" t="e">
        <f ca="1">VLOOKUP(CONCATENATE(N449,"-",O449),CatProdSpec!H:I,2,FALSE)</f>
        <v>#N/A</v>
      </c>
      <c r="Q449" s="30"/>
      <c r="R449" s="149" t="str">
        <f>IFERROR(VLOOKUP(Q449,Setup!D$16:E$25,2,FALSE),"")</f>
        <v/>
      </c>
      <c r="S449" s="51" t="str">
        <f ca="1">IFERROR(IF(OR(I449="",VLOOKUP(I449,CatCostInp!$E$2:$K$88,7,FALSE)=0),"",VLOOKUP(I449,CatCostInp!$E$2:$K$88,7,FALSE)),"")</f>
        <v/>
      </c>
      <c r="T449" s="4" t="e">
        <f>VLOOKUP(U449,#REF!,2,FALSE)</f>
        <v>#REF!</v>
      </c>
      <c r="U449" s="30"/>
      <c r="V449" s="1" t="str">
        <f ca="1">IF(U449=Setup!$C$10,"Grant",IF(Pharmaceuticals!U449=Setup!$C$11,"Local",IF(Pharmaceuticals!U449=Setup!$C$12,"Other","")))</f>
        <v/>
      </c>
      <c r="W449" s="34"/>
      <c r="X449" s="148"/>
      <c r="Y449" s="34"/>
      <c r="Z449" s="36" t="str">
        <f t="shared" si="206"/>
        <v/>
      </c>
      <c r="AA449" s="34"/>
      <c r="AB449" s="32" t="str">
        <f t="shared" si="207"/>
        <v/>
      </c>
      <c r="AC449" s="34"/>
      <c r="AD449" s="32" t="str">
        <f t="shared" si="208"/>
        <v/>
      </c>
      <c r="AE449" s="34"/>
      <c r="AF449" s="36" t="str">
        <f t="shared" si="209"/>
        <v/>
      </c>
      <c r="AG449" s="36" t="str">
        <f t="shared" si="210"/>
        <v/>
      </c>
      <c r="AH449" s="36" t="str">
        <f t="shared" si="211"/>
        <v/>
      </c>
      <c r="AI449" s="55"/>
      <c r="AJ449" s="37"/>
      <c r="AK449" s="148"/>
      <c r="AL449" s="34"/>
      <c r="AM449" s="32" t="str">
        <f t="shared" si="212"/>
        <v/>
      </c>
      <c r="AN449" s="34"/>
      <c r="AO449" s="32" t="str">
        <f t="shared" si="213"/>
        <v/>
      </c>
      <c r="AP449" s="34"/>
      <c r="AQ449" s="32" t="str">
        <f t="shared" si="214"/>
        <v/>
      </c>
      <c r="AR449" s="34"/>
      <c r="AS449" s="36" t="str">
        <f t="shared" si="215"/>
        <v/>
      </c>
      <c r="AT449" s="36" t="str">
        <f t="shared" si="216"/>
        <v/>
      </c>
      <c r="AU449" s="36" t="str">
        <f t="shared" si="217"/>
        <v/>
      </c>
      <c r="AV449" s="55"/>
      <c r="AW449" s="34"/>
      <c r="AX449" s="148"/>
      <c r="AY449" s="34"/>
      <c r="AZ449" s="32" t="str">
        <f t="shared" si="218"/>
        <v/>
      </c>
      <c r="BA449" s="34"/>
      <c r="BB449" s="32" t="str">
        <f t="shared" si="219"/>
        <v/>
      </c>
      <c r="BC449" s="34"/>
      <c r="BD449" s="32" t="str">
        <f t="shared" si="220"/>
        <v/>
      </c>
      <c r="BE449" s="34"/>
      <c r="BF449" s="36" t="str">
        <f t="shared" si="221"/>
        <v/>
      </c>
      <c r="BG449" s="36" t="str">
        <f t="shared" si="222"/>
        <v/>
      </c>
      <c r="BH449" s="36" t="str">
        <f t="shared" si="223"/>
        <v/>
      </c>
      <c r="BI449" s="55"/>
      <c r="BJ449" s="34"/>
      <c r="BK449" s="148"/>
      <c r="BL449" s="34"/>
      <c r="BM449" s="32" t="str">
        <f t="shared" si="224"/>
        <v/>
      </c>
      <c r="BN449" s="34"/>
      <c r="BO449" s="32" t="str">
        <f t="shared" si="225"/>
        <v/>
      </c>
      <c r="BP449" s="34"/>
      <c r="BQ449" s="32" t="str">
        <f t="shared" si="226"/>
        <v/>
      </c>
      <c r="BR449" s="34"/>
      <c r="BS449" s="36" t="str">
        <f t="shared" si="227"/>
        <v/>
      </c>
      <c r="BT449" s="36" t="str">
        <f t="shared" si="228"/>
        <v/>
      </c>
      <c r="BU449" s="36" t="str">
        <f t="shared" si="229"/>
        <v/>
      </c>
      <c r="BV449" s="55"/>
      <c r="BW449" s="36" t="str">
        <f t="shared" si="230"/>
        <v/>
      </c>
      <c r="BX449" s="36" t="str">
        <f t="shared" si="231"/>
        <v/>
      </c>
      <c r="BY449" s="31"/>
      <c r="BZ449" s="38"/>
      <c r="CB449" s="120" t="e">
        <f t="shared" ca="1" si="200"/>
        <v>#VALUE!</v>
      </c>
      <c r="CC449" s="120" t="e">
        <f t="shared" ca="1" si="201"/>
        <v>#VALUE!</v>
      </c>
    </row>
    <row r="450" spans="1:81" s="10" customFormat="1" ht="25.15" customHeight="1" x14ac:dyDescent="0.2">
      <c r="A450" s="52" t="str">
        <f t="shared" si="232"/>
        <v/>
      </c>
      <c r="B450" s="157" t="e">
        <f t="shared" ca="1" si="202"/>
        <v>#VALUE!</v>
      </c>
      <c r="C450" s="157" t="e">
        <f t="shared" ca="1" si="203"/>
        <v>#VALUE!</v>
      </c>
      <c r="D450" s="29"/>
      <c r="E450" s="155" t="str">
        <f ca="1">IFERROR(INDIRECT(ADDRESS(MATCH(D450,CatModules!C:C,0),2,1,1,"CatModules")),"")</f>
        <v/>
      </c>
      <c r="F450" s="96"/>
      <c r="G450" s="156" t="str">
        <f ca="1">IFERROR(INDIRECT(ADDRESS(MATCH(CONCATENATE(E450,"-",F450),CatInt!K:K,0),3,1,1,"CatInt")),"")</f>
        <v/>
      </c>
      <c r="H450" s="45" t="str">
        <f>IF(F450="","",VLOOKUP(F450,#REF!,2,FALSE))</f>
        <v/>
      </c>
      <c r="I450" s="29"/>
      <c r="J450" s="155" t="e">
        <f t="shared" si="204"/>
        <v>#VALUE!</v>
      </c>
      <c r="K450" s="155" t="e">
        <f t="shared" si="205"/>
        <v>#VALUE!</v>
      </c>
      <c r="L450" s="153"/>
      <c r="M450" s="126"/>
      <c r="N450" s="151" t="e">
        <f ca="1">VLOOKUP(M450,CatProd!B:G,6,FALSE)</f>
        <v>#N/A</v>
      </c>
      <c r="O450" s="127"/>
      <c r="P450" s="175" t="e">
        <f ca="1">VLOOKUP(CONCATENATE(N450,"-",O450),CatProdSpec!H:I,2,FALSE)</f>
        <v>#N/A</v>
      </c>
      <c r="Q450" s="30"/>
      <c r="R450" s="149" t="str">
        <f>IFERROR(VLOOKUP(Q450,Setup!D$16:E$25,2,FALSE),"")</f>
        <v/>
      </c>
      <c r="S450" s="51" t="str">
        <f ca="1">IFERROR(IF(OR(I450="",VLOOKUP(I450,CatCostInp!$E$2:$K$88,7,FALSE)=0),"",VLOOKUP(I450,CatCostInp!$E$2:$K$88,7,FALSE)),"")</f>
        <v/>
      </c>
      <c r="T450" s="4" t="e">
        <f>VLOOKUP(U450,#REF!,2,FALSE)</f>
        <v>#REF!</v>
      </c>
      <c r="U450" s="30"/>
      <c r="V450" s="1" t="str">
        <f ca="1">IF(U450=Setup!$C$10,"Grant",IF(Pharmaceuticals!U450=Setup!$C$11,"Local",IF(Pharmaceuticals!U450=Setup!$C$12,"Other","")))</f>
        <v/>
      </c>
      <c r="W450" s="34"/>
      <c r="X450" s="148"/>
      <c r="Y450" s="34"/>
      <c r="Z450" s="36" t="str">
        <f t="shared" si="206"/>
        <v/>
      </c>
      <c r="AA450" s="34"/>
      <c r="AB450" s="32" t="str">
        <f t="shared" si="207"/>
        <v/>
      </c>
      <c r="AC450" s="34"/>
      <c r="AD450" s="32" t="str">
        <f t="shared" si="208"/>
        <v/>
      </c>
      <c r="AE450" s="34"/>
      <c r="AF450" s="36" t="str">
        <f t="shared" si="209"/>
        <v/>
      </c>
      <c r="AG450" s="36" t="str">
        <f t="shared" si="210"/>
        <v/>
      </c>
      <c r="AH450" s="36" t="str">
        <f t="shared" si="211"/>
        <v/>
      </c>
      <c r="AI450" s="55"/>
      <c r="AJ450" s="37"/>
      <c r="AK450" s="148"/>
      <c r="AL450" s="34"/>
      <c r="AM450" s="32" t="str">
        <f t="shared" si="212"/>
        <v/>
      </c>
      <c r="AN450" s="34"/>
      <c r="AO450" s="32" t="str">
        <f t="shared" si="213"/>
        <v/>
      </c>
      <c r="AP450" s="34"/>
      <c r="AQ450" s="32" t="str">
        <f t="shared" si="214"/>
        <v/>
      </c>
      <c r="AR450" s="34"/>
      <c r="AS450" s="36" t="str">
        <f t="shared" si="215"/>
        <v/>
      </c>
      <c r="AT450" s="36" t="str">
        <f t="shared" si="216"/>
        <v/>
      </c>
      <c r="AU450" s="36" t="str">
        <f t="shared" si="217"/>
        <v/>
      </c>
      <c r="AV450" s="55"/>
      <c r="AW450" s="34"/>
      <c r="AX450" s="148"/>
      <c r="AY450" s="34"/>
      <c r="AZ450" s="32" t="str">
        <f t="shared" si="218"/>
        <v/>
      </c>
      <c r="BA450" s="34"/>
      <c r="BB450" s="32" t="str">
        <f t="shared" si="219"/>
        <v/>
      </c>
      <c r="BC450" s="34"/>
      <c r="BD450" s="32" t="str">
        <f t="shared" si="220"/>
        <v/>
      </c>
      <c r="BE450" s="34"/>
      <c r="BF450" s="36" t="str">
        <f t="shared" si="221"/>
        <v/>
      </c>
      <c r="BG450" s="36" t="str">
        <f t="shared" si="222"/>
        <v/>
      </c>
      <c r="BH450" s="36" t="str">
        <f t="shared" si="223"/>
        <v/>
      </c>
      <c r="BI450" s="55"/>
      <c r="BJ450" s="34"/>
      <c r="BK450" s="148"/>
      <c r="BL450" s="34"/>
      <c r="BM450" s="32" t="str">
        <f t="shared" si="224"/>
        <v/>
      </c>
      <c r="BN450" s="34"/>
      <c r="BO450" s="32" t="str">
        <f t="shared" si="225"/>
        <v/>
      </c>
      <c r="BP450" s="34"/>
      <c r="BQ450" s="32" t="str">
        <f t="shared" si="226"/>
        <v/>
      </c>
      <c r="BR450" s="34"/>
      <c r="BS450" s="36" t="str">
        <f t="shared" si="227"/>
        <v/>
      </c>
      <c r="BT450" s="36" t="str">
        <f t="shared" si="228"/>
        <v/>
      </c>
      <c r="BU450" s="36" t="str">
        <f t="shared" si="229"/>
        <v/>
      </c>
      <c r="BV450" s="55"/>
      <c r="BW450" s="36" t="str">
        <f t="shared" si="230"/>
        <v/>
      </c>
      <c r="BX450" s="36" t="str">
        <f t="shared" si="231"/>
        <v/>
      </c>
      <c r="BY450" s="31"/>
      <c r="BZ450" s="38"/>
      <c r="CB450" s="120" t="e">
        <f t="shared" ref="CB450:CB501" ca="1" si="233">IF(OR(B450="--",IFERROR(MATCH(B450,OFFSET(B$1,0,0,ROW()-1,1),0),1)&lt;&gt;1),"",1)</f>
        <v>#VALUE!</v>
      </c>
      <c r="CC450" s="120" t="e">
        <f t="shared" ref="CC450:CC501" ca="1" si="234">IF(OR(C450="--",IFERROR(MATCH(C450,OFFSET(C$1,0,0,ROW()-1,1),0),1)&lt;&gt;1),"",1)</f>
        <v>#VALUE!</v>
      </c>
    </row>
    <row r="451" spans="1:81" s="10" customFormat="1" ht="25.15" customHeight="1" x14ac:dyDescent="0.2">
      <c r="A451" s="52" t="str">
        <f t="shared" si="232"/>
        <v/>
      </c>
      <c r="B451" s="157" t="e">
        <f t="shared" ref="B451:B501" ca="1" si="235">CONCATENATE(E451,"-",G451,"--",K451,"---",R451)</f>
        <v>#VALUE!</v>
      </c>
      <c r="C451" s="157" t="e">
        <f t="shared" ref="C451:C501" ca="1" si="236">CONCATENATE(K451,"--",N451,"---",P451)</f>
        <v>#VALUE!</v>
      </c>
      <c r="D451" s="29"/>
      <c r="E451" s="155" t="str">
        <f ca="1">IFERROR(INDIRECT(ADDRESS(MATCH(D451,CatModules!C:C,0),2,1,1,"CatModules")),"")</f>
        <v/>
      </c>
      <c r="F451" s="96"/>
      <c r="G451" s="156" t="str">
        <f ca="1">IFERROR(INDIRECT(ADDRESS(MATCH(CONCATENATE(E451,"-",F451),CatInt!K:K,0),3,1,1,"CatInt")),"")</f>
        <v/>
      </c>
      <c r="H451" s="45" t="str">
        <f>IF(F451="","",VLOOKUP(F451,#REF!,2,FALSE))</f>
        <v/>
      </c>
      <c r="I451" s="29"/>
      <c r="J451" s="155" t="e">
        <f t="shared" ref="J451:J501" si="237">LEFT(I451,FIND(".",I451,1)-1)</f>
        <v>#VALUE!</v>
      </c>
      <c r="K451" s="155" t="e">
        <f t="shared" ref="K451:K501" si="238">LEFT(I451,FIND(".",I451,1)+1)</f>
        <v>#VALUE!</v>
      </c>
      <c r="L451" s="153"/>
      <c r="M451" s="126"/>
      <c r="N451" s="151" t="e">
        <f ca="1">VLOOKUP(M451,CatProd!B:G,6,FALSE)</f>
        <v>#N/A</v>
      </c>
      <c r="O451" s="127"/>
      <c r="P451" s="175" t="e">
        <f ca="1">VLOOKUP(CONCATENATE(N451,"-",O451),CatProdSpec!H:I,2,FALSE)</f>
        <v>#N/A</v>
      </c>
      <c r="Q451" s="30"/>
      <c r="R451" s="149" t="str">
        <f>IFERROR(VLOOKUP(Q451,Setup!D$16:E$25,2,FALSE),"")</f>
        <v/>
      </c>
      <c r="S451" s="51" t="str">
        <f ca="1">IFERROR(IF(OR(I451="",VLOOKUP(I451,CatCostInp!$E$2:$K$88,7,FALSE)=0),"",VLOOKUP(I451,CatCostInp!$E$2:$K$88,7,FALSE)),"")</f>
        <v/>
      </c>
      <c r="T451" s="4" t="e">
        <f>VLOOKUP(U451,#REF!,2,FALSE)</f>
        <v>#REF!</v>
      </c>
      <c r="U451" s="30"/>
      <c r="V451" s="1" t="str">
        <f ca="1">IF(U451=Setup!$C$10,"Grant",IF(Pharmaceuticals!U451=Setup!$C$11,"Local",IF(Pharmaceuticals!U451=Setup!$C$12,"Other","")))</f>
        <v/>
      </c>
      <c r="W451" s="34"/>
      <c r="X451" s="148"/>
      <c r="Y451" s="34"/>
      <c r="Z451" s="36" t="str">
        <f t="shared" ref="Z451:Z501" si="239">IFERROR(IF(AND(NOT(Y451=""),NOT(X451="")),Y451*X451,""),"")</f>
        <v/>
      </c>
      <c r="AA451" s="34"/>
      <c r="AB451" s="32" t="str">
        <f t="shared" ref="AB451:AB501" si="240">IFERROR(IF(AND(NOT(AA451=""),NOT(X451="")),AA451*X451,""),"")</f>
        <v/>
      </c>
      <c r="AC451" s="34"/>
      <c r="AD451" s="32" t="str">
        <f t="shared" ref="AD451:AD501" si="241">IFERROR(IF(AND(NOT(AC451=""),NOT(X451="")),AC451*X451,""),"")</f>
        <v/>
      </c>
      <c r="AE451" s="34"/>
      <c r="AF451" s="36" t="str">
        <f t="shared" ref="AF451:AF501" si="242">IFERROR(IF(AND(NOT(AE451=""),NOT(X451="")),AE451*X451,""),"")</f>
        <v/>
      </c>
      <c r="AG451" s="36" t="str">
        <f t="shared" ref="AG451:AG501" si="243">IFERROR(IF(OR(NOT(Y451=""),NOT(AE451=""),NOT(AA451=""),NOT(AC451="")),Y451+AE451+AA451+AC451,""),"")</f>
        <v/>
      </c>
      <c r="AH451" s="36" t="str">
        <f t="shared" ref="AH451:AH501" si="244">IF(SUM(Z451,AB451,AD451,AF451)&gt;0,SUM(Z451,AB451,AD451,AF451),"")</f>
        <v/>
      </c>
      <c r="AI451" s="55"/>
      <c r="AJ451" s="37"/>
      <c r="AK451" s="148"/>
      <c r="AL451" s="34"/>
      <c r="AM451" s="32" t="str">
        <f t="shared" ref="AM451:AM501" si="245">IFERROR(IF(AND(NOT(AL451=""),NOT(AK451="")),AL451*$AK451,""),"")</f>
        <v/>
      </c>
      <c r="AN451" s="34"/>
      <c r="AO451" s="32" t="str">
        <f t="shared" ref="AO451:AO501" si="246">IFERROR(IF(AND(NOT(AN451=""),NOT(AK451="")),AN451*$AK451,""),"")</f>
        <v/>
      </c>
      <c r="AP451" s="34"/>
      <c r="AQ451" s="32" t="str">
        <f t="shared" ref="AQ451:AQ501" si="247">IFERROR(IF(AND(NOT(AP451=""),NOT(AK451="")),AP451*$AK451,""),"")</f>
        <v/>
      </c>
      <c r="AR451" s="34"/>
      <c r="AS451" s="36" t="str">
        <f t="shared" ref="AS451:AS501" si="248">IFERROR(IF(AND(NOT(AR451=""),NOT(AK451="")),AR451*$AK451,""),"")</f>
        <v/>
      </c>
      <c r="AT451" s="36" t="str">
        <f t="shared" ref="AT451:AT501" si="249">IFERROR(IF(OR(NOT(AL451=""),NOT(AR451=""),NOT(AN451=""),NOT(AP451="")),AL451+AR451+AN451+AP451,""),"")</f>
        <v/>
      </c>
      <c r="AU451" s="36" t="str">
        <f t="shared" ref="AU451:AU501" si="250">IF(SUM(AM451,AS451,AO451,AQ451)&gt;0,SUM(AM451,AS451,AO451,AQ451),"")</f>
        <v/>
      </c>
      <c r="AV451" s="55"/>
      <c r="AW451" s="34"/>
      <c r="AX451" s="148"/>
      <c r="AY451" s="34"/>
      <c r="AZ451" s="32" t="str">
        <f t="shared" ref="AZ451:AZ501" si="251">IFERROR(IF(AND(NOT(AY451=""),NOT(AX451="")),AY451*$AX451,""),"")</f>
        <v/>
      </c>
      <c r="BA451" s="34"/>
      <c r="BB451" s="32" t="str">
        <f t="shared" ref="BB451:BB501" si="252">IFERROR(IF(AND(NOT(BA451=""),NOT(AX451="")),BA451*$AX451,""),"")</f>
        <v/>
      </c>
      <c r="BC451" s="34"/>
      <c r="BD451" s="32" t="str">
        <f t="shared" ref="BD451:BD501" si="253">IFERROR(IF(AND(NOT(BC451=""),NOT(AX451="")),BC451*$AX451,""),"")</f>
        <v/>
      </c>
      <c r="BE451" s="34"/>
      <c r="BF451" s="36" t="str">
        <f t="shared" ref="BF451:BF501" si="254">IFERROR(IF(AND(NOT(BE451=""),NOT(AX451="")),BE451*$AX451,""),"")</f>
        <v/>
      </c>
      <c r="BG451" s="36" t="str">
        <f t="shared" ref="BG451:BG501" si="255">IFERROR(IF(OR(NOT(AY451=""),NOT(BE451=""),NOT(BA451=""),NOT(BC451="")),AY451+BE451+BA451+BC451,""),"")</f>
        <v/>
      </c>
      <c r="BH451" s="36" t="str">
        <f t="shared" ref="BH451:BH501" si="256">IF(SUM(AZ451,BF451,BB451,BD451)&gt;0,SUM(AZ451,BF451,BB451,BD451),"")</f>
        <v/>
      </c>
      <c r="BI451" s="55"/>
      <c r="BJ451" s="34"/>
      <c r="BK451" s="148"/>
      <c r="BL451" s="34"/>
      <c r="BM451" s="32" t="str">
        <f t="shared" ref="BM451:BM501" si="257">IFERROR(IF(AND(NOT(BL451=""),NOT(BK451="")),BL451*$BK451,""),"")</f>
        <v/>
      </c>
      <c r="BN451" s="34"/>
      <c r="BO451" s="32" t="str">
        <f t="shared" ref="BO451:BO501" si="258">IFERROR(IF(AND(NOT(BN451=""),NOT(BK451="")),BN451*$BK451,""),"")</f>
        <v/>
      </c>
      <c r="BP451" s="34"/>
      <c r="BQ451" s="32" t="str">
        <f t="shared" ref="BQ451:BQ501" si="259">IFERROR(IF(AND(NOT(BP451=""),NOT(BK451="")),BP451*$BK451,""),"")</f>
        <v/>
      </c>
      <c r="BR451" s="34"/>
      <c r="BS451" s="36" t="str">
        <f t="shared" ref="BS451:BS501" si="260">IFERROR(IF(AND(NOT(BR451=""),NOT(BK451="")),BR451*$BK451,""),"")</f>
        <v/>
      </c>
      <c r="BT451" s="36" t="str">
        <f t="shared" ref="BT451:BT501" si="261">IFERROR(IF(OR(NOT(BL451=""),NOT(BR451=""),NOT(BN451=""),NOT(BP451="")),BL451+BR451+BN451+BP451,""),"")</f>
        <v/>
      </c>
      <c r="BU451" s="36" t="str">
        <f t="shared" ref="BU451:BU501" si="262">IF(SUM(BM451,BS451,BO451,BQ451)&gt;0,SUM(BM451,BS451,BO451,BQ451),"")</f>
        <v/>
      </c>
      <c r="BV451" s="55"/>
      <c r="BW451" s="36" t="str">
        <f t="shared" ref="BW451:BW501" si="263">IF(SUM(AG451,AT451,BG451,BT451)&gt;0,SUM(AG451,AT451,BG451,BT451),"")</f>
        <v/>
      </c>
      <c r="BX451" s="36" t="str">
        <f t="shared" ref="BX451:BX501" si="264">IF(SUM(AH451,AU451,BH451,BU451)&gt;0,SUM(AH451,AU451,BH451,BU451),"")</f>
        <v/>
      </c>
      <c r="BY451" s="31"/>
      <c r="BZ451" s="38"/>
      <c r="CB451" s="120" t="e">
        <f t="shared" ca="1" si="233"/>
        <v>#VALUE!</v>
      </c>
      <c r="CC451" s="120" t="e">
        <f t="shared" ca="1" si="234"/>
        <v>#VALUE!</v>
      </c>
    </row>
    <row r="452" spans="1:81" s="10" customFormat="1" ht="25.15" customHeight="1" x14ac:dyDescent="0.2">
      <c r="A452" s="52" t="str">
        <f t="shared" ref="A452:A501" si="265">IFERROR(IF(D452&lt;&gt;"",A451+1,""),"")</f>
        <v/>
      </c>
      <c r="B452" s="157" t="e">
        <f t="shared" ca="1" si="235"/>
        <v>#VALUE!</v>
      </c>
      <c r="C452" s="157" t="e">
        <f t="shared" ca="1" si="236"/>
        <v>#VALUE!</v>
      </c>
      <c r="D452" s="29"/>
      <c r="E452" s="155" t="str">
        <f ca="1">IFERROR(INDIRECT(ADDRESS(MATCH(D452,CatModules!C:C,0),2,1,1,"CatModules")),"")</f>
        <v/>
      </c>
      <c r="F452" s="96"/>
      <c r="G452" s="156" t="str">
        <f ca="1">IFERROR(INDIRECT(ADDRESS(MATCH(CONCATENATE(E452,"-",F452),CatInt!K:K,0),3,1,1,"CatInt")),"")</f>
        <v/>
      </c>
      <c r="H452" s="45" t="str">
        <f>IF(F452="","",VLOOKUP(F452,#REF!,2,FALSE))</f>
        <v/>
      </c>
      <c r="I452" s="29"/>
      <c r="J452" s="155" t="e">
        <f t="shared" si="237"/>
        <v>#VALUE!</v>
      </c>
      <c r="K452" s="155" t="e">
        <f t="shared" si="238"/>
        <v>#VALUE!</v>
      </c>
      <c r="L452" s="153"/>
      <c r="M452" s="126"/>
      <c r="N452" s="151" t="e">
        <f ca="1">VLOOKUP(M452,CatProd!B:G,6,FALSE)</f>
        <v>#N/A</v>
      </c>
      <c r="O452" s="127"/>
      <c r="P452" s="175" t="e">
        <f ca="1">VLOOKUP(CONCATENATE(N452,"-",O452),CatProdSpec!H:I,2,FALSE)</f>
        <v>#N/A</v>
      </c>
      <c r="Q452" s="30"/>
      <c r="R452" s="149" t="str">
        <f>IFERROR(VLOOKUP(Q452,Setup!D$16:E$25,2,FALSE),"")</f>
        <v/>
      </c>
      <c r="S452" s="51" t="str">
        <f ca="1">IFERROR(IF(OR(I452="",VLOOKUP(I452,CatCostInp!$E$2:$K$88,7,FALSE)=0),"",VLOOKUP(I452,CatCostInp!$E$2:$K$88,7,FALSE)),"")</f>
        <v/>
      </c>
      <c r="T452" s="4" t="e">
        <f>VLOOKUP(U452,#REF!,2,FALSE)</f>
        <v>#REF!</v>
      </c>
      <c r="U452" s="30"/>
      <c r="V452" s="1" t="str">
        <f ca="1">IF(U452=Setup!$C$10,"Grant",IF(Pharmaceuticals!U452=Setup!$C$11,"Local",IF(Pharmaceuticals!U452=Setup!$C$12,"Other","")))</f>
        <v/>
      </c>
      <c r="W452" s="34"/>
      <c r="X452" s="148"/>
      <c r="Y452" s="34"/>
      <c r="Z452" s="36" t="str">
        <f t="shared" si="239"/>
        <v/>
      </c>
      <c r="AA452" s="34"/>
      <c r="AB452" s="32" t="str">
        <f t="shared" si="240"/>
        <v/>
      </c>
      <c r="AC452" s="34"/>
      <c r="AD452" s="32" t="str">
        <f t="shared" si="241"/>
        <v/>
      </c>
      <c r="AE452" s="34"/>
      <c r="AF452" s="36" t="str">
        <f t="shared" si="242"/>
        <v/>
      </c>
      <c r="AG452" s="36" t="str">
        <f t="shared" si="243"/>
        <v/>
      </c>
      <c r="AH452" s="36" t="str">
        <f t="shared" si="244"/>
        <v/>
      </c>
      <c r="AI452" s="55"/>
      <c r="AJ452" s="37"/>
      <c r="AK452" s="148"/>
      <c r="AL452" s="34"/>
      <c r="AM452" s="32" t="str">
        <f t="shared" si="245"/>
        <v/>
      </c>
      <c r="AN452" s="34"/>
      <c r="AO452" s="32" t="str">
        <f t="shared" si="246"/>
        <v/>
      </c>
      <c r="AP452" s="34"/>
      <c r="AQ452" s="32" t="str">
        <f t="shared" si="247"/>
        <v/>
      </c>
      <c r="AR452" s="34"/>
      <c r="AS452" s="36" t="str">
        <f t="shared" si="248"/>
        <v/>
      </c>
      <c r="AT452" s="36" t="str">
        <f t="shared" si="249"/>
        <v/>
      </c>
      <c r="AU452" s="36" t="str">
        <f t="shared" si="250"/>
        <v/>
      </c>
      <c r="AV452" s="55"/>
      <c r="AW452" s="34"/>
      <c r="AX452" s="148"/>
      <c r="AY452" s="34"/>
      <c r="AZ452" s="32" t="str">
        <f t="shared" si="251"/>
        <v/>
      </c>
      <c r="BA452" s="34"/>
      <c r="BB452" s="32" t="str">
        <f t="shared" si="252"/>
        <v/>
      </c>
      <c r="BC452" s="34"/>
      <c r="BD452" s="32" t="str">
        <f t="shared" si="253"/>
        <v/>
      </c>
      <c r="BE452" s="34"/>
      <c r="BF452" s="36" t="str">
        <f t="shared" si="254"/>
        <v/>
      </c>
      <c r="BG452" s="36" t="str">
        <f t="shared" si="255"/>
        <v/>
      </c>
      <c r="BH452" s="36" t="str">
        <f t="shared" si="256"/>
        <v/>
      </c>
      <c r="BI452" s="55"/>
      <c r="BJ452" s="34"/>
      <c r="BK452" s="148"/>
      <c r="BL452" s="34"/>
      <c r="BM452" s="32" t="str">
        <f t="shared" si="257"/>
        <v/>
      </c>
      <c r="BN452" s="34"/>
      <c r="BO452" s="32" t="str">
        <f t="shared" si="258"/>
        <v/>
      </c>
      <c r="BP452" s="34"/>
      <c r="BQ452" s="32" t="str">
        <f t="shared" si="259"/>
        <v/>
      </c>
      <c r="BR452" s="34"/>
      <c r="BS452" s="36" t="str">
        <f t="shared" si="260"/>
        <v/>
      </c>
      <c r="BT452" s="36" t="str">
        <f t="shared" si="261"/>
        <v/>
      </c>
      <c r="BU452" s="36" t="str">
        <f t="shared" si="262"/>
        <v/>
      </c>
      <c r="BV452" s="55"/>
      <c r="BW452" s="36" t="str">
        <f t="shared" si="263"/>
        <v/>
      </c>
      <c r="BX452" s="36" t="str">
        <f t="shared" si="264"/>
        <v/>
      </c>
      <c r="BY452" s="31"/>
      <c r="BZ452" s="38"/>
      <c r="CB452" s="120" t="e">
        <f t="shared" ca="1" si="233"/>
        <v>#VALUE!</v>
      </c>
      <c r="CC452" s="120" t="e">
        <f t="shared" ca="1" si="234"/>
        <v>#VALUE!</v>
      </c>
    </row>
    <row r="453" spans="1:81" s="10" customFormat="1" ht="25.15" customHeight="1" x14ac:dyDescent="0.2">
      <c r="A453" s="52" t="str">
        <f t="shared" si="265"/>
        <v/>
      </c>
      <c r="B453" s="157" t="e">
        <f t="shared" ca="1" si="235"/>
        <v>#VALUE!</v>
      </c>
      <c r="C453" s="157" t="e">
        <f t="shared" ca="1" si="236"/>
        <v>#VALUE!</v>
      </c>
      <c r="D453" s="29"/>
      <c r="E453" s="155" t="str">
        <f ca="1">IFERROR(INDIRECT(ADDRESS(MATCH(D453,CatModules!C:C,0),2,1,1,"CatModules")),"")</f>
        <v/>
      </c>
      <c r="F453" s="96"/>
      <c r="G453" s="156" t="str">
        <f ca="1">IFERROR(INDIRECT(ADDRESS(MATCH(CONCATENATE(E453,"-",F453),CatInt!K:K,0),3,1,1,"CatInt")),"")</f>
        <v/>
      </c>
      <c r="H453" s="45" t="str">
        <f>IF(F453="","",VLOOKUP(F453,#REF!,2,FALSE))</f>
        <v/>
      </c>
      <c r="I453" s="29"/>
      <c r="J453" s="155" t="e">
        <f t="shared" si="237"/>
        <v>#VALUE!</v>
      </c>
      <c r="K453" s="155" t="e">
        <f t="shared" si="238"/>
        <v>#VALUE!</v>
      </c>
      <c r="L453" s="153"/>
      <c r="M453" s="126"/>
      <c r="N453" s="151" t="e">
        <f ca="1">VLOOKUP(M453,CatProd!B:G,6,FALSE)</f>
        <v>#N/A</v>
      </c>
      <c r="O453" s="127"/>
      <c r="P453" s="175" t="e">
        <f ca="1">VLOOKUP(CONCATENATE(N453,"-",O453),CatProdSpec!H:I,2,FALSE)</f>
        <v>#N/A</v>
      </c>
      <c r="Q453" s="30"/>
      <c r="R453" s="149" t="str">
        <f>IFERROR(VLOOKUP(Q453,Setup!D$16:E$25,2,FALSE),"")</f>
        <v/>
      </c>
      <c r="S453" s="51" t="str">
        <f ca="1">IFERROR(IF(OR(I453="",VLOOKUP(I453,CatCostInp!$E$2:$K$88,7,FALSE)=0),"",VLOOKUP(I453,CatCostInp!$E$2:$K$88,7,FALSE)),"")</f>
        <v/>
      </c>
      <c r="T453" s="4" t="e">
        <f>VLOOKUP(U453,#REF!,2,FALSE)</f>
        <v>#REF!</v>
      </c>
      <c r="U453" s="30"/>
      <c r="V453" s="1" t="str">
        <f ca="1">IF(U453=Setup!$C$10,"Grant",IF(Pharmaceuticals!U453=Setup!$C$11,"Local",IF(Pharmaceuticals!U453=Setup!$C$12,"Other","")))</f>
        <v/>
      </c>
      <c r="W453" s="34"/>
      <c r="X453" s="148"/>
      <c r="Y453" s="34"/>
      <c r="Z453" s="36" t="str">
        <f t="shared" si="239"/>
        <v/>
      </c>
      <c r="AA453" s="34"/>
      <c r="AB453" s="32" t="str">
        <f t="shared" si="240"/>
        <v/>
      </c>
      <c r="AC453" s="34"/>
      <c r="AD453" s="32" t="str">
        <f t="shared" si="241"/>
        <v/>
      </c>
      <c r="AE453" s="34"/>
      <c r="AF453" s="36" t="str">
        <f t="shared" si="242"/>
        <v/>
      </c>
      <c r="AG453" s="36" t="str">
        <f t="shared" si="243"/>
        <v/>
      </c>
      <c r="AH453" s="36" t="str">
        <f t="shared" si="244"/>
        <v/>
      </c>
      <c r="AI453" s="55"/>
      <c r="AJ453" s="37"/>
      <c r="AK453" s="148"/>
      <c r="AL453" s="34"/>
      <c r="AM453" s="32" t="str">
        <f t="shared" si="245"/>
        <v/>
      </c>
      <c r="AN453" s="34"/>
      <c r="AO453" s="32" t="str">
        <f t="shared" si="246"/>
        <v/>
      </c>
      <c r="AP453" s="34"/>
      <c r="AQ453" s="32" t="str">
        <f t="shared" si="247"/>
        <v/>
      </c>
      <c r="AR453" s="34"/>
      <c r="AS453" s="36" t="str">
        <f t="shared" si="248"/>
        <v/>
      </c>
      <c r="AT453" s="36" t="str">
        <f t="shared" si="249"/>
        <v/>
      </c>
      <c r="AU453" s="36" t="str">
        <f t="shared" si="250"/>
        <v/>
      </c>
      <c r="AV453" s="55"/>
      <c r="AW453" s="34"/>
      <c r="AX453" s="148"/>
      <c r="AY453" s="34"/>
      <c r="AZ453" s="32" t="str">
        <f t="shared" si="251"/>
        <v/>
      </c>
      <c r="BA453" s="34"/>
      <c r="BB453" s="32" t="str">
        <f t="shared" si="252"/>
        <v/>
      </c>
      <c r="BC453" s="34"/>
      <c r="BD453" s="32" t="str">
        <f t="shared" si="253"/>
        <v/>
      </c>
      <c r="BE453" s="34"/>
      <c r="BF453" s="36" t="str">
        <f t="shared" si="254"/>
        <v/>
      </c>
      <c r="BG453" s="36" t="str">
        <f t="shared" si="255"/>
        <v/>
      </c>
      <c r="BH453" s="36" t="str">
        <f t="shared" si="256"/>
        <v/>
      </c>
      <c r="BI453" s="55"/>
      <c r="BJ453" s="34"/>
      <c r="BK453" s="148"/>
      <c r="BL453" s="34"/>
      <c r="BM453" s="32" t="str">
        <f t="shared" si="257"/>
        <v/>
      </c>
      <c r="BN453" s="34"/>
      <c r="BO453" s="32" t="str">
        <f t="shared" si="258"/>
        <v/>
      </c>
      <c r="BP453" s="34"/>
      <c r="BQ453" s="32" t="str">
        <f t="shared" si="259"/>
        <v/>
      </c>
      <c r="BR453" s="34"/>
      <c r="BS453" s="36" t="str">
        <f t="shared" si="260"/>
        <v/>
      </c>
      <c r="BT453" s="36" t="str">
        <f t="shared" si="261"/>
        <v/>
      </c>
      <c r="BU453" s="36" t="str">
        <f t="shared" si="262"/>
        <v/>
      </c>
      <c r="BV453" s="55"/>
      <c r="BW453" s="36" t="str">
        <f t="shared" si="263"/>
        <v/>
      </c>
      <c r="BX453" s="36" t="str">
        <f t="shared" si="264"/>
        <v/>
      </c>
      <c r="BY453" s="31"/>
      <c r="BZ453" s="38"/>
      <c r="CB453" s="120" t="e">
        <f t="shared" ca="1" si="233"/>
        <v>#VALUE!</v>
      </c>
      <c r="CC453" s="120" t="e">
        <f t="shared" ca="1" si="234"/>
        <v>#VALUE!</v>
      </c>
    </row>
    <row r="454" spans="1:81" s="10" customFormat="1" ht="25.15" customHeight="1" x14ac:dyDescent="0.2">
      <c r="A454" s="52" t="str">
        <f t="shared" si="265"/>
        <v/>
      </c>
      <c r="B454" s="157" t="e">
        <f t="shared" ca="1" si="235"/>
        <v>#VALUE!</v>
      </c>
      <c r="C454" s="157" t="e">
        <f t="shared" ca="1" si="236"/>
        <v>#VALUE!</v>
      </c>
      <c r="D454" s="29"/>
      <c r="E454" s="155" t="str">
        <f ca="1">IFERROR(INDIRECT(ADDRESS(MATCH(D454,CatModules!C:C,0),2,1,1,"CatModules")),"")</f>
        <v/>
      </c>
      <c r="F454" s="96"/>
      <c r="G454" s="156" t="str">
        <f ca="1">IFERROR(INDIRECT(ADDRESS(MATCH(CONCATENATE(E454,"-",F454),CatInt!K:K,0),3,1,1,"CatInt")),"")</f>
        <v/>
      </c>
      <c r="H454" s="45" t="str">
        <f>IF(F454="","",VLOOKUP(F454,#REF!,2,FALSE))</f>
        <v/>
      </c>
      <c r="I454" s="29"/>
      <c r="J454" s="155" t="e">
        <f t="shared" si="237"/>
        <v>#VALUE!</v>
      </c>
      <c r="K454" s="155" t="e">
        <f t="shared" si="238"/>
        <v>#VALUE!</v>
      </c>
      <c r="L454" s="153"/>
      <c r="M454" s="126"/>
      <c r="N454" s="151" t="e">
        <f ca="1">VLOOKUP(M454,CatProd!B:G,6,FALSE)</f>
        <v>#N/A</v>
      </c>
      <c r="O454" s="127"/>
      <c r="P454" s="175" t="e">
        <f ca="1">VLOOKUP(CONCATENATE(N454,"-",O454),CatProdSpec!H:I,2,FALSE)</f>
        <v>#N/A</v>
      </c>
      <c r="Q454" s="30"/>
      <c r="R454" s="149" t="str">
        <f>IFERROR(VLOOKUP(Q454,Setup!D$16:E$25,2,FALSE),"")</f>
        <v/>
      </c>
      <c r="S454" s="51" t="str">
        <f ca="1">IFERROR(IF(OR(I454="",VLOOKUP(I454,CatCostInp!$E$2:$K$88,7,FALSE)=0),"",VLOOKUP(I454,CatCostInp!$E$2:$K$88,7,FALSE)),"")</f>
        <v/>
      </c>
      <c r="T454" s="4" t="e">
        <f>VLOOKUP(U454,#REF!,2,FALSE)</f>
        <v>#REF!</v>
      </c>
      <c r="U454" s="30"/>
      <c r="V454" s="1" t="str">
        <f ca="1">IF(U454=Setup!$C$10,"Grant",IF(Pharmaceuticals!U454=Setup!$C$11,"Local",IF(Pharmaceuticals!U454=Setup!$C$12,"Other","")))</f>
        <v/>
      </c>
      <c r="W454" s="34"/>
      <c r="X454" s="148"/>
      <c r="Y454" s="34"/>
      <c r="Z454" s="36" t="str">
        <f t="shared" si="239"/>
        <v/>
      </c>
      <c r="AA454" s="34"/>
      <c r="AB454" s="32" t="str">
        <f t="shared" si="240"/>
        <v/>
      </c>
      <c r="AC454" s="34"/>
      <c r="AD454" s="32" t="str">
        <f t="shared" si="241"/>
        <v/>
      </c>
      <c r="AE454" s="34"/>
      <c r="AF454" s="36" t="str">
        <f t="shared" si="242"/>
        <v/>
      </c>
      <c r="AG454" s="36" t="str">
        <f t="shared" si="243"/>
        <v/>
      </c>
      <c r="AH454" s="36" t="str">
        <f t="shared" si="244"/>
        <v/>
      </c>
      <c r="AI454" s="55"/>
      <c r="AJ454" s="37"/>
      <c r="AK454" s="148"/>
      <c r="AL454" s="34"/>
      <c r="AM454" s="32" t="str">
        <f t="shared" si="245"/>
        <v/>
      </c>
      <c r="AN454" s="34"/>
      <c r="AO454" s="32" t="str">
        <f t="shared" si="246"/>
        <v/>
      </c>
      <c r="AP454" s="34"/>
      <c r="AQ454" s="32" t="str">
        <f t="shared" si="247"/>
        <v/>
      </c>
      <c r="AR454" s="34"/>
      <c r="AS454" s="36" t="str">
        <f t="shared" si="248"/>
        <v/>
      </c>
      <c r="AT454" s="36" t="str">
        <f t="shared" si="249"/>
        <v/>
      </c>
      <c r="AU454" s="36" t="str">
        <f t="shared" si="250"/>
        <v/>
      </c>
      <c r="AV454" s="55"/>
      <c r="AW454" s="34"/>
      <c r="AX454" s="148"/>
      <c r="AY454" s="34"/>
      <c r="AZ454" s="32" t="str">
        <f t="shared" si="251"/>
        <v/>
      </c>
      <c r="BA454" s="34"/>
      <c r="BB454" s="32" t="str">
        <f t="shared" si="252"/>
        <v/>
      </c>
      <c r="BC454" s="34"/>
      <c r="BD454" s="32" t="str">
        <f t="shared" si="253"/>
        <v/>
      </c>
      <c r="BE454" s="34"/>
      <c r="BF454" s="36" t="str">
        <f t="shared" si="254"/>
        <v/>
      </c>
      <c r="BG454" s="36" t="str">
        <f t="shared" si="255"/>
        <v/>
      </c>
      <c r="BH454" s="36" t="str">
        <f t="shared" si="256"/>
        <v/>
      </c>
      <c r="BI454" s="55"/>
      <c r="BJ454" s="34"/>
      <c r="BK454" s="148"/>
      <c r="BL454" s="34"/>
      <c r="BM454" s="32" t="str">
        <f t="shared" si="257"/>
        <v/>
      </c>
      <c r="BN454" s="34"/>
      <c r="BO454" s="32" t="str">
        <f t="shared" si="258"/>
        <v/>
      </c>
      <c r="BP454" s="34"/>
      <c r="BQ454" s="32" t="str">
        <f t="shared" si="259"/>
        <v/>
      </c>
      <c r="BR454" s="34"/>
      <c r="BS454" s="36" t="str">
        <f t="shared" si="260"/>
        <v/>
      </c>
      <c r="BT454" s="36" t="str">
        <f t="shared" si="261"/>
        <v/>
      </c>
      <c r="BU454" s="36" t="str">
        <f t="shared" si="262"/>
        <v/>
      </c>
      <c r="BV454" s="55"/>
      <c r="BW454" s="36" t="str">
        <f t="shared" si="263"/>
        <v/>
      </c>
      <c r="BX454" s="36" t="str">
        <f t="shared" si="264"/>
        <v/>
      </c>
      <c r="BY454" s="31"/>
      <c r="BZ454" s="38"/>
      <c r="CB454" s="120" t="e">
        <f t="shared" ca="1" si="233"/>
        <v>#VALUE!</v>
      </c>
      <c r="CC454" s="120" t="e">
        <f t="shared" ca="1" si="234"/>
        <v>#VALUE!</v>
      </c>
    </row>
    <row r="455" spans="1:81" s="10" customFormat="1" ht="25.15" customHeight="1" x14ac:dyDescent="0.2">
      <c r="A455" s="52" t="str">
        <f t="shared" si="265"/>
        <v/>
      </c>
      <c r="B455" s="157" t="e">
        <f t="shared" ca="1" si="235"/>
        <v>#VALUE!</v>
      </c>
      <c r="C455" s="157" t="e">
        <f t="shared" ca="1" si="236"/>
        <v>#VALUE!</v>
      </c>
      <c r="D455" s="29"/>
      <c r="E455" s="155" t="str">
        <f ca="1">IFERROR(INDIRECT(ADDRESS(MATCH(D455,CatModules!C:C,0),2,1,1,"CatModules")),"")</f>
        <v/>
      </c>
      <c r="F455" s="96"/>
      <c r="G455" s="156" t="str">
        <f ca="1">IFERROR(INDIRECT(ADDRESS(MATCH(CONCATENATE(E455,"-",F455),CatInt!K:K,0),3,1,1,"CatInt")),"")</f>
        <v/>
      </c>
      <c r="H455" s="45" t="str">
        <f>IF(F455="","",VLOOKUP(F455,#REF!,2,FALSE))</f>
        <v/>
      </c>
      <c r="I455" s="29"/>
      <c r="J455" s="155" t="e">
        <f t="shared" si="237"/>
        <v>#VALUE!</v>
      </c>
      <c r="K455" s="155" t="e">
        <f t="shared" si="238"/>
        <v>#VALUE!</v>
      </c>
      <c r="L455" s="153"/>
      <c r="M455" s="126"/>
      <c r="N455" s="151" t="e">
        <f ca="1">VLOOKUP(M455,CatProd!B:G,6,FALSE)</f>
        <v>#N/A</v>
      </c>
      <c r="O455" s="127"/>
      <c r="P455" s="175" t="e">
        <f ca="1">VLOOKUP(CONCATENATE(N455,"-",O455),CatProdSpec!H:I,2,FALSE)</f>
        <v>#N/A</v>
      </c>
      <c r="Q455" s="30"/>
      <c r="R455" s="149" t="str">
        <f>IFERROR(VLOOKUP(Q455,Setup!D$16:E$25,2,FALSE),"")</f>
        <v/>
      </c>
      <c r="S455" s="51" t="str">
        <f ca="1">IFERROR(IF(OR(I455="",VLOOKUP(I455,CatCostInp!$E$2:$K$88,7,FALSE)=0),"",VLOOKUP(I455,CatCostInp!$E$2:$K$88,7,FALSE)),"")</f>
        <v/>
      </c>
      <c r="T455" s="4" t="e">
        <f>VLOOKUP(U455,#REF!,2,FALSE)</f>
        <v>#REF!</v>
      </c>
      <c r="U455" s="30"/>
      <c r="V455" s="1" t="str">
        <f ca="1">IF(U455=Setup!$C$10,"Grant",IF(Pharmaceuticals!U455=Setup!$C$11,"Local",IF(Pharmaceuticals!U455=Setup!$C$12,"Other","")))</f>
        <v/>
      </c>
      <c r="W455" s="34"/>
      <c r="X455" s="148"/>
      <c r="Y455" s="34"/>
      <c r="Z455" s="36" t="str">
        <f t="shared" si="239"/>
        <v/>
      </c>
      <c r="AA455" s="34"/>
      <c r="AB455" s="32" t="str">
        <f t="shared" si="240"/>
        <v/>
      </c>
      <c r="AC455" s="34"/>
      <c r="AD455" s="32" t="str">
        <f t="shared" si="241"/>
        <v/>
      </c>
      <c r="AE455" s="34"/>
      <c r="AF455" s="36" t="str">
        <f t="shared" si="242"/>
        <v/>
      </c>
      <c r="AG455" s="36" t="str">
        <f t="shared" si="243"/>
        <v/>
      </c>
      <c r="AH455" s="36" t="str">
        <f t="shared" si="244"/>
        <v/>
      </c>
      <c r="AI455" s="55"/>
      <c r="AJ455" s="37"/>
      <c r="AK455" s="148"/>
      <c r="AL455" s="34"/>
      <c r="AM455" s="32" t="str">
        <f t="shared" si="245"/>
        <v/>
      </c>
      <c r="AN455" s="34"/>
      <c r="AO455" s="32" t="str">
        <f t="shared" si="246"/>
        <v/>
      </c>
      <c r="AP455" s="34"/>
      <c r="AQ455" s="32" t="str">
        <f t="shared" si="247"/>
        <v/>
      </c>
      <c r="AR455" s="34"/>
      <c r="AS455" s="36" t="str">
        <f t="shared" si="248"/>
        <v/>
      </c>
      <c r="AT455" s="36" t="str">
        <f t="shared" si="249"/>
        <v/>
      </c>
      <c r="AU455" s="36" t="str">
        <f t="shared" si="250"/>
        <v/>
      </c>
      <c r="AV455" s="55"/>
      <c r="AW455" s="34"/>
      <c r="AX455" s="148"/>
      <c r="AY455" s="34"/>
      <c r="AZ455" s="32" t="str">
        <f t="shared" si="251"/>
        <v/>
      </c>
      <c r="BA455" s="34"/>
      <c r="BB455" s="32" t="str">
        <f t="shared" si="252"/>
        <v/>
      </c>
      <c r="BC455" s="34"/>
      <c r="BD455" s="32" t="str">
        <f t="shared" si="253"/>
        <v/>
      </c>
      <c r="BE455" s="34"/>
      <c r="BF455" s="36" t="str">
        <f t="shared" si="254"/>
        <v/>
      </c>
      <c r="BG455" s="36" t="str">
        <f t="shared" si="255"/>
        <v/>
      </c>
      <c r="BH455" s="36" t="str">
        <f t="shared" si="256"/>
        <v/>
      </c>
      <c r="BI455" s="55"/>
      <c r="BJ455" s="34"/>
      <c r="BK455" s="148"/>
      <c r="BL455" s="34"/>
      <c r="BM455" s="32" t="str">
        <f t="shared" si="257"/>
        <v/>
      </c>
      <c r="BN455" s="34"/>
      <c r="BO455" s="32" t="str">
        <f t="shared" si="258"/>
        <v/>
      </c>
      <c r="BP455" s="34"/>
      <c r="BQ455" s="32" t="str">
        <f t="shared" si="259"/>
        <v/>
      </c>
      <c r="BR455" s="34"/>
      <c r="BS455" s="36" t="str">
        <f t="shared" si="260"/>
        <v/>
      </c>
      <c r="BT455" s="36" t="str">
        <f t="shared" si="261"/>
        <v/>
      </c>
      <c r="BU455" s="36" t="str">
        <f t="shared" si="262"/>
        <v/>
      </c>
      <c r="BV455" s="55"/>
      <c r="BW455" s="36" t="str">
        <f t="shared" si="263"/>
        <v/>
      </c>
      <c r="BX455" s="36" t="str">
        <f t="shared" si="264"/>
        <v/>
      </c>
      <c r="BY455" s="31"/>
      <c r="BZ455" s="38"/>
      <c r="CB455" s="120" t="e">
        <f t="shared" ca="1" si="233"/>
        <v>#VALUE!</v>
      </c>
      <c r="CC455" s="120" t="e">
        <f t="shared" ca="1" si="234"/>
        <v>#VALUE!</v>
      </c>
    </row>
    <row r="456" spans="1:81" s="10" customFormat="1" ht="25.15" customHeight="1" x14ac:dyDescent="0.2">
      <c r="A456" s="52" t="str">
        <f t="shared" si="265"/>
        <v/>
      </c>
      <c r="B456" s="157" t="e">
        <f t="shared" ca="1" si="235"/>
        <v>#VALUE!</v>
      </c>
      <c r="C456" s="157" t="e">
        <f t="shared" ca="1" si="236"/>
        <v>#VALUE!</v>
      </c>
      <c r="D456" s="29"/>
      <c r="E456" s="155" t="str">
        <f ca="1">IFERROR(INDIRECT(ADDRESS(MATCH(D456,CatModules!C:C,0),2,1,1,"CatModules")),"")</f>
        <v/>
      </c>
      <c r="F456" s="96"/>
      <c r="G456" s="156" t="str">
        <f ca="1">IFERROR(INDIRECT(ADDRESS(MATCH(CONCATENATE(E456,"-",F456),CatInt!K:K,0),3,1,1,"CatInt")),"")</f>
        <v/>
      </c>
      <c r="H456" s="45" t="str">
        <f>IF(F456="","",VLOOKUP(F456,#REF!,2,FALSE))</f>
        <v/>
      </c>
      <c r="I456" s="29"/>
      <c r="J456" s="155" t="e">
        <f t="shared" si="237"/>
        <v>#VALUE!</v>
      </c>
      <c r="K456" s="155" t="e">
        <f t="shared" si="238"/>
        <v>#VALUE!</v>
      </c>
      <c r="L456" s="153"/>
      <c r="M456" s="126"/>
      <c r="N456" s="151" t="e">
        <f ca="1">VLOOKUP(M456,CatProd!B:G,6,FALSE)</f>
        <v>#N/A</v>
      </c>
      <c r="O456" s="127"/>
      <c r="P456" s="175" t="e">
        <f ca="1">VLOOKUP(CONCATENATE(N456,"-",O456),CatProdSpec!H:I,2,FALSE)</f>
        <v>#N/A</v>
      </c>
      <c r="Q456" s="30"/>
      <c r="R456" s="149" t="str">
        <f>IFERROR(VLOOKUP(Q456,Setup!D$16:E$25,2,FALSE),"")</f>
        <v/>
      </c>
      <c r="S456" s="51" t="str">
        <f ca="1">IFERROR(IF(OR(I456="",VLOOKUP(I456,CatCostInp!$E$2:$K$88,7,FALSE)=0),"",VLOOKUP(I456,CatCostInp!$E$2:$K$88,7,FALSE)),"")</f>
        <v/>
      </c>
      <c r="T456" s="4" t="e">
        <f>VLOOKUP(U456,#REF!,2,FALSE)</f>
        <v>#REF!</v>
      </c>
      <c r="U456" s="30"/>
      <c r="V456" s="1" t="str">
        <f ca="1">IF(U456=Setup!$C$10,"Grant",IF(Pharmaceuticals!U456=Setup!$C$11,"Local",IF(Pharmaceuticals!U456=Setup!$C$12,"Other","")))</f>
        <v/>
      </c>
      <c r="W456" s="34"/>
      <c r="X456" s="148"/>
      <c r="Y456" s="34"/>
      <c r="Z456" s="36" t="str">
        <f t="shared" si="239"/>
        <v/>
      </c>
      <c r="AA456" s="34"/>
      <c r="AB456" s="32" t="str">
        <f t="shared" si="240"/>
        <v/>
      </c>
      <c r="AC456" s="34"/>
      <c r="AD456" s="32" t="str">
        <f t="shared" si="241"/>
        <v/>
      </c>
      <c r="AE456" s="34"/>
      <c r="AF456" s="36" t="str">
        <f t="shared" si="242"/>
        <v/>
      </c>
      <c r="AG456" s="36" t="str">
        <f t="shared" si="243"/>
        <v/>
      </c>
      <c r="AH456" s="36" t="str">
        <f t="shared" si="244"/>
        <v/>
      </c>
      <c r="AI456" s="55"/>
      <c r="AJ456" s="37"/>
      <c r="AK456" s="148"/>
      <c r="AL456" s="34"/>
      <c r="AM456" s="32" t="str">
        <f t="shared" si="245"/>
        <v/>
      </c>
      <c r="AN456" s="34"/>
      <c r="AO456" s="32" t="str">
        <f t="shared" si="246"/>
        <v/>
      </c>
      <c r="AP456" s="34"/>
      <c r="AQ456" s="32" t="str">
        <f t="shared" si="247"/>
        <v/>
      </c>
      <c r="AR456" s="34"/>
      <c r="AS456" s="36" t="str">
        <f t="shared" si="248"/>
        <v/>
      </c>
      <c r="AT456" s="36" t="str">
        <f t="shared" si="249"/>
        <v/>
      </c>
      <c r="AU456" s="36" t="str">
        <f t="shared" si="250"/>
        <v/>
      </c>
      <c r="AV456" s="55"/>
      <c r="AW456" s="34"/>
      <c r="AX456" s="148"/>
      <c r="AY456" s="34"/>
      <c r="AZ456" s="32" t="str">
        <f t="shared" si="251"/>
        <v/>
      </c>
      <c r="BA456" s="34"/>
      <c r="BB456" s="32" t="str">
        <f t="shared" si="252"/>
        <v/>
      </c>
      <c r="BC456" s="34"/>
      <c r="BD456" s="32" t="str">
        <f t="shared" si="253"/>
        <v/>
      </c>
      <c r="BE456" s="34"/>
      <c r="BF456" s="36" t="str">
        <f t="shared" si="254"/>
        <v/>
      </c>
      <c r="BG456" s="36" t="str">
        <f t="shared" si="255"/>
        <v/>
      </c>
      <c r="BH456" s="36" t="str">
        <f t="shared" si="256"/>
        <v/>
      </c>
      <c r="BI456" s="55"/>
      <c r="BJ456" s="34"/>
      <c r="BK456" s="148"/>
      <c r="BL456" s="34"/>
      <c r="BM456" s="32" t="str">
        <f t="shared" si="257"/>
        <v/>
      </c>
      <c r="BN456" s="34"/>
      <c r="BO456" s="32" t="str">
        <f t="shared" si="258"/>
        <v/>
      </c>
      <c r="BP456" s="34"/>
      <c r="BQ456" s="32" t="str">
        <f t="shared" si="259"/>
        <v/>
      </c>
      <c r="BR456" s="34"/>
      <c r="BS456" s="36" t="str">
        <f t="shared" si="260"/>
        <v/>
      </c>
      <c r="BT456" s="36" t="str">
        <f t="shared" si="261"/>
        <v/>
      </c>
      <c r="BU456" s="36" t="str">
        <f t="shared" si="262"/>
        <v/>
      </c>
      <c r="BV456" s="55"/>
      <c r="BW456" s="36" t="str">
        <f t="shared" si="263"/>
        <v/>
      </c>
      <c r="BX456" s="36" t="str">
        <f t="shared" si="264"/>
        <v/>
      </c>
      <c r="BY456" s="31"/>
      <c r="BZ456" s="38"/>
      <c r="CB456" s="120" t="e">
        <f t="shared" ca="1" si="233"/>
        <v>#VALUE!</v>
      </c>
      <c r="CC456" s="120" t="e">
        <f t="shared" ca="1" si="234"/>
        <v>#VALUE!</v>
      </c>
    </row>
    <row r="457" spans="1:81" s="10" customFormat="1" ht="25.15" customHeight="1" x14ac:dyDescent="0.2">
      <c r="A457" s="52" t="str">
        <f t="shared" si="265"/>
        <v/>
      </c>
      <c r="B457" s="157" t="e">
        <f t="shared" ca="1" si="235"/>
        <v>#VALUE!</v>
      </c>
      <c r="C457" s="157" t="e">
        <f t="shared" ca="1" si="236"/>
        <v>#VALUE!</v>
      </c>
      <c r="D457" s="29"/>
      <c r="E457" s="155" t="str">
        <f ca="1">IFERROR(INDIRECT(ADDRESS(MATCH(D457,CatModules!C:C,0),2,1,1,"CatModules")),"")</f>
        <v/>
      </c>
      <c r="F457" s="96"/>
      <c r="G457" s="156" t="str">
        <f ca="1">IFERROR(INDIRECT(ADDRESS(MATCH(CONCATENATE(E457,"-",F457),CatInt!K:K,0),3,1,1,"CatInt")),"")</f>
        <v/>
      </c>
      <c r="H457" s="45" t="str">
        <f>IF(F457="","",VLOOKUP(F457,#REF!,2,FALSE))</f>
        <v/>
      </c>
      <c r="I457" s="29"/>
      <c r="J457" s="155" t="e">
        <f t="shared" si="237"/>
        <v>#VALUE!</v>
      </c>
      <c r="K457" s="155" t="e">
        <f t="shared" si="238"/>
        <v>#VALUE!</v>
      </c>
      <c r="L457" s="153"/>
      <c r="M457" s="126"/>
      <c r="N457" s="151" t="e">
        <f ca="1">VLOOKUP(M457,CatProd!B:G,6,FALSE)</f>
        <v>#N/A</v>
      </c>
      <c r="O457" s="127"/>
      <c r="P457" s="175" t="e">
        <f ca="1">VLOOKUP(CONCATENATE(N457,"-",O457),CatProdSpec!H:I,2,FALSE)</f>
        <v>#N/A</v>
      </c>
      <c r="Q457" s="30"/>
      <c r="R457" s="149" t="str">
        <f>IFERROR(VLOOKUP(Q457,Setup!D$16:E$25,2,FALSE),"")</f>
        <v/>
      </c>
      <c r="S457" s="51" t="str">
        <f ca="1">IFERROR(IF(OR(I457="",VLOOKUP(I457,CatCostInp!$E$2:$K$88,7,FALSE)=0),"",VLOOKUP(I457,CatCostInp!$E$2:$K$88,7,FALSE)),"")</f>
        <v/>
      </c>
      <c r="T457" s="4" t="e">
        <f>VLOOKUP(U457,#REF!,2,FALSE)</f>
        <v>#REF!</v>
      </c>
      <c r="U457" s="30"/>
      <c r="V457" s="1" t="str">
        <f ca="1">IF(U457=Setup!$C$10,"Grant",IF(Pharmaceuticals!U457=Setup!$C$11,"Local",IF(Pharmaceuticals!U457=Setup!$C$12,"Other","")))</f>
        <v/>
      </c>
      <c r="W457" s="34"/>
      <c r="X457" s="148"/>
      <c r="Y457" s="34"/>
      <c r="Z457" s="36" t="str">
        <f t="shared" si="239"/>
        <v/>
      </c>
      <c r="AA457" s="34"/>
      <c r="AB457" s="32" t="str">
        <f t="shared" si="240"/>
        <v/>
      </c>
      <c r="AC457" s="34"/>
      <c r="AD457" s="32" t="str">
        <f t="shared" si="241"/>
        <v/>
      </c>
      <c r="AE457" s="34"/>
      <c r="AF457" s="36" t="str">
        <f t="shared" si="242"/>
        <v/>
      </c>
      <c r="AG457" s="36" t="str">
        <f t="shared" si="243"/>
        <v/>
      </c>
      <c r="AH457" s="36" t="str">
        <f t="shared" si="244"/>
        <v/>
      </c>
      <c r="AI457" s="55"/>
      <c r="AJ457" s="37"/>
      <c r="AK457" s="148"/>
      <c r="AL457" s="34"/>
      <c r="AM457" s="32" t="str">
        <f t="shared" si="245"/>
        <v/>
      </c>
      <c r="AN457" s="34"/>
      <c r="AO457" s="32" t="str">
        <f t="shared" si="246"/>
        <v/>
      </c>
      <c r="AP457" s="34"/>
      <c r="AQ457" s="32" t="str">
        <f t="shared" si="247"/>
        <v/>
      </c>
      <c r="AR457" s="34"/>
      <c r="AS457" s="36" t="str">
        <f t="shared" si="248"/>
        <v/>
      </c>
      <c r="AT457" s="36" t="str">
        <f t="shared" si="249"/>
        <v/>
      </c>
      <c r="AU457" s="36" t="str">
        <f t="shared" si="250"/>
        <v/>
      </c>
      <c r="AV457" s="55"/>
      <c r="AW457" s="34"/>
      <c r="AX457" s="148"/>
      <c r="AY457" s="34"/>
      <c r="AZ457" s="32" t="str">
        <f t="shared" si="251"/>
        <v/>
      </c>
      <c r="BA457" s="34"/>
      <c r="BB457" s="32" t="str">
        <f t="shared" si="252"/>
        <v/>
      </c>
      <c r="BC457" s="34"/>
      <c r="BD457" s="32" t="str">
        <f t="shared" si="253"/>
        <v/>
      </c>
      <c r="BE457" s="34"/>
      <c r="BF457" s="36" t="str">
        <f t="shared" si="254"/>
        <v/>
      </c>
      <c r="BG457" s="36" t="str">
        <f t="shared" si="255"/>
        <v/>
      </c>
      <c r="BH457" s="36" t="str">
        <f t="shared" si="256"/>
        <v/>
      </c>
      <c r="BI457" s="55"/>
      <c r="BJ457" s="34"/>
      <c r="BK457" s="148"/>
      <c r="BL457" s="34"/>
      <c r="BM457" s="32" t="str">
        <f t="shared" si="257"/>
        <v/>
      </c>
      <c r="BN457" s="34"/>
      <c r="BO457" s="32" t="str">
        <f t="shared" si="258"/>
        <v/>
      </c>
      <c r="BP457" s="34"/>
      <c r="BQ457" s="32" t="str">
        <f t="shared" si="259"/>
        <v/>
      </c>
      <c r="BR457" s="34"/>
      <c r="BS457" s="36" t="str">
        <f t="shared" si="260"/>
        <v/>
      </c>
      <c r="BT457" s="36" t="str">
        <f t="shared" si="261"/>
        <v/>
      </c>
      <c r="BU457" s="36" t="str">
        <f t="shared" si="262"/>
        <v/>
      </c>
      <c r="BV457" s="55"/>
      <c r="BW457" s="36" t="str">
        <f t="shared" si="263"/>
        <v/>
      </c>
      <c r="BX457" s="36" t="str">
        <f t="shared" si="264"/>
        <v/>
      </c>
      <c r="BY457" s="31"/>
      <c r="BZ457" s="38"/>
      <c r="CB457" s="120" t="e">
        <f t="shared" ca="1" si="233"/>
        <v>#VALUE!</v>
      </c>
      <c r="CC457" s="120" t="e">
        <f t="shared" ca="1" si="234"/>
        <v>#VALUE!</v>
      </c>
    </row>
    <row r="458" spans="1:81" s="10" customFormat="1" ht="25.15" customHeight="1" x14ac:dyDescent="0.2">
      <c r="A458" s="52" t="str">
        <f t="shared" si="265"/>
        <v/>
      </c>
      <c r="B458" s="157" t="e">
        <f t="shared" ca="1" si="235"/>
        <v>#VALUE!</v>
      </c>
      <c r="C458" s="157" t="e">
        <f t="shared" ca="1" si="236"/>
        <v>#VALUE!</v>
      </c>
      <c r="D458" s="29"/>
      <c r="E458" s="155" t="str">
        <f ca="1">IFERROR(INDIRECT(ADDRESS(MATCH(D458,CatModules!C:C,0),2,1,1,"CatModules")),"")</f>
        <v/>
      </c>
      <c r="F458" s="96"/>
      <c r="G458" s="156" t="str">
        <f ca="1">IFERROR(INDIRECT(ADDRESS(MATCH(CONCATENATE(E458,"-",F458),CatInt!K:K,0),3,1,1,"CatInt")),"")</f>
        <v/>
      </c>
      <c r="H458" s="45" t="str">
        <f>IF(F458="","",VLOOKUP(F458,#REF!,2,FALSE))</f>
        <v/>
      </c>
      <c r="I458" s="29"/>
      <c r="J458" s="155" t="e">
        <f t="shared" si="237"/>
        <v>#VALUE!</v>
      </c>
      <c r="K458" s="155" t="e">
        <f t="shared" si="238"/>
        <v>#VALUE!</v>
      </c>
      <c r="L458" s="153"/>
      <c r="M458" s="126"/>
      <c r="N458" s="151" t="e">
        <f ca="1">VLOOKUP(M458,CatProd!B:G,6,FALSE)</f>
        <v>#N/A</v>
      </c>
      <c r="O458" s="127"/>
      <c r="P458" s="175" t="e">
        <f ca="1">VLOOKUP(CONCATENATE(N458,"-",O458),CatProdSpec!H:I,2,FALSE)</f>
        <v>#N/A</v>
      </c>
      <c r="Q458" s="30"/>
      <c r="R458" s="149" t="str">
        <f>IFERROR(VLOOKUP(Q458,Setup!D$16:E$25,2,FALSE),"")</f>
        <v/>
      </c>
      <c r="S458" s="51" t="str">
        <f ca="1">IFERROR(IF(OR(I458="",VLOOKUP(I458,CatCostInp!$E$2:$K$88,7,FALSE)=0),"",VLOOKUP(I458,CatCostInp!$E$2:$K$88,7,FALSE)),"")</f>
        <v/>
      </c>
      <c r="T458" s="4" t="e">
        <f>VLOOKUP(U458,#REF!,2,FALSE)</f>
        <v>#REF!</v>
      </c>
      <c r="U458" s="30"/>
      <c r="V458" s="1" t="str">
        <f ca="1">IF(U458=Setup!$C$10,"Grant",IF(Pharmaceuticals!U458=Setup!$C$11,"Local",IF(Pharmaceuticals!U458=Setup!$C$12,"Other","")))</f>
        <v/>
      </c>
      <c r="W458" s="34"/>
      <c r="X458" s="148"/>
      <c r="Y458" s="34"/>
      <c r="Z458" s="36" t="str">
        <f t="shared" si="239"/>
        <v/>
      </c>
      <c r="AA458" s="34"/>
      <c r="AB458" s="32" t="str">
        <f t="shared" si="240"/>
        <v/>
      </c>
      <c r="AC458" s="34"/>
      <c r="AD458" s="32" t="str">
        <f t="shared" si="241"/>
        <v/>
      </c>
      <c r="AE458" s="34"/>
      <c r="AF458" s="36" t="str">
        <f t="shared" si="242"/>
        <v/>
      </c>
      <c r="AG458" s="36" t="str">
        <f t="shared" si="243"/>
        <v/>
      </c>
      <c r="AH458" s="36" t="str">
        <f t="shared" si="244"/>
        <v/>
      </c>
      <c r="AI458" s="55"/>
      <c r="AJ458" s="37"/>
      <c r="AK458" s="148"/>
      <c r="AL458" s="34"/>
      <c r="AM458" s="32" t="str">
        <f t="shared" si="245"/>
        <v/>
      </c>
      <c r="AN458" s="34"/>
      <c r="AO458" s="32" t="str">
        <f t="shared" si="246"/>
        <v/>
      </c>
      <c r="AP458" s="34"/>
      <c r="AQ458" s="32" t="str">
        <f t="shared" si="247"/>
        <v/>
      </c>
      <c r="AR458" s="34"/>
      <c r="AS458" s="36" t="str">
        <f t="shared" si="248"/>
        <v/>
      </c>
      <c r="AT458" s="36" t="str">
        <f t="shared" si="249"/>
        <v/>
      </c>
      <c r="AU458" s="36" t="str">
        <f t="shared" si="250"/>
        <v/>
      </c>
      <c r="AV458" s="55"/>
      <c r="AW458" s="34"/>
      <c r="AX458" s="148"/>
      <c r="AY458" s="34"/>
      <c r="AZ458" s="32" t="str">
        <f t="shared" si="251"/>
        <v/>
      </c>
      <c r="BA458" s="34"/>
      <c r="BB458" s="32" t="str">
        <f t="shared" si="252"/>
        <v/>
      </c>
      <c r="BC458" s="34"/>
      <c r="BD458" s="32" t="str">
        <f t="shared" si="253"/>
        <v/>
      </c>
      <c r="BE458" s="34"/>
      <c r="BF458" s="36" t="str">
        <f t="shared" si="254"/>
        <v/>
      </c>
      <c r="BG458" s="36" t="str">
        <f t="shared" si="255"/>
        <v/>
      </c>
      <c r="BH458" s="36" t="str">
        <f t="shared" si="256"/>
        <v/>
      </c>
      <c r="BI458" s="55"/>
      <c r="BJ458" s="34"/>
      <c r="BK458" s="148"/>
      <c r="BL458" s="34"/>
      <c r="BM458" s="32" t="str">
        <f t="shared" si="257"/>
        <v/>
      </c>
      <c r="BN458" s="34"/>
      <c r="BO458" s="32" t="str">
        <f t="shared" si="258"/>
        <v/>
      </c>
      <c r="BP458" s="34"/>
      <c r="BQ458" s="32" t="str">
        <f t="shared" si="259"/>
        <v/>
      </c>
      <c r="BR458" s="34"/>
      <c r="BS458" s="36" t="str">
        <f t="shared" si="260"/>
        <v/>
      </c>
      <c r="BT458" s="36" t="str">
        <f t="shared" si="261"/>
        <v/>
      </c>
      <c r="BU458" s="36" t="str">
        <f t="shared" si="262"/>
        <v/>
      </c>
      <c r="BV458" s="55"/>
      <c r="BW458" s="36" t="str">
        <f t="shared" si="263"/>
        <v/>
      </c>
      <c r="BX458" s="36" t="str">
        <f t="shared" si="264"/>
        <v/>
      </c>
      <c r="BY458" s="31"/>
      <c r="BZ458" s="38"/>
      <c r="CB458" s="120" t="e">
        <f t="shared" ca="1" si="233"/>
        <v>#VALUE!</v>
      </c>
      <c r="CC458" s="120" t="e">
        <f t="shared" ca="1" si="234"/>
        <v>#VALUE!</v>
      </c>
    </row>
    <row r="459" spans="1:81" s="10" customFormat="1" ht="25.15" customHeight="1" x14ac:dyDescent="0.2">
      <c r="A459" s="52" t="str">
        <f t="shared" si="265"/>
        <v/>
      </c>
      <c r="B459" s="157" t="e">
        <f t="shared" ca="1" si="235"/>
        <v>#VALUE!</v>
      </c>
      <c r="C459" s="157" t="e">
        <f t="shared" ca="1" si="236"/>
        <v>#VALUE!</v>
      </c>
      <c r="D459" s="29"/>
      <c r="E459" s="155" t="str">
        <f ca="1">IFERROR(INDIRECT(ADDRESS(MATCH(D459,CatModules!C:C,0),2,1,1,"CatModules")),"")</f>
        <v/>
      </c>
      <c r="F459" s="96"/>
      <c r="G459" s="156" t="str">
        <f ca="1">IFERROR(INDIRECT(ADDRESS(MATCH(CONCATENATE(E459,"-",F459),CatInt!K:K,0),3,1,1,"CatInt")),"")</f>
        <v/>
      </c>
      <c r="H459" s="45" t="str">
        <f>IF(F459="","",VLOOKUP(F459,#REF!,2,FALSE))</f>
        <v/>
      </c>
      <c r="I459" s="29"/>
      <c r="J459" s="155" t="e">
        <f t="shared" si="237"/>
        <v>#VALUE!</v>
      </c>
      <c r="K459" s="155" t="e">
        <f t="shared" si="238"/>
        <v>#VALUE!</v>
      </c>
      <c r="L459" s="153"/>
      <c r="M459" s="126"/>
      <c r="N459" s="151" t="e">
        <f ca="1">VLOOKUP(M459,CatProd!B:G,6,FALSE)</f>
        <v>#N/A</v>
      </c>
      <c r="O459" s="127"/>
      <c r="P459" s="175" t="e">
        <f ca="1">VLOOKUP(CONCATENATE(N459,"-",O459),CatProdSpec!H:I,2,FALSE)</f>
        <v>#N/A</v>
      </c>
      <c r="Q459" s="30"/>
      <c r="R459" s="149" t="str">
        <f>IFERROR(VLOOKUP(Q459,Setup!D$16:E$25,2,FALSE),"")</f>
        <v/>
      </c>
      <c r="S459" s="51" t="str">
        <f ca="1">IFERROR(IF(OR(I459="",VLOOKUP(I459,CatCostInp!$E$2:$K$88,7,FALSE)=0),"",VLOOKUP(I459,CatCostInp!$E$2:$K$88,7,FALSE)),"")</f>
        <v/>
      </c>
      <c r="T459" s="4" t="e">
        <f>VLOOKUP(U459,#REF!,2,FALSE)</f>
        <v>#REF!</v>
      </c>
      <c r="U459" s="30"/>
      <c r="V459" s="1" t="str">
        <f ca="1">IF(U459=Setup!$C$10,"Grant",IF(Pharmaceuticals!U459=Setup!$C$11,"Local",IF(Pharmaceuticals!U459=Setup!$C$12,"Other","")))</f>
        <v/>
      </c>
      <c r="W459" s="34"/>
      <c r="X459" s="148"/>
      <c r="Y459" s="34"/>
      <c r="Z459" s="36" t="str">
        <f t="shared" si="239"/>
        <v/>
      </c>
      <c r="AA459" s="34"/>
      <c r="AB459" s="32" t="str">
        <f t="shared" si="240"/>
        <v/>
      </c>
      <c r="AC459" s="34"/>
      <c r="AD459" s="32" t="str">
        <f t="shared" si="241"/>
        <v/>
      </c>
      <c r="AE459" s="34"/>
      <c r="AF459" s="36" t="str">
        <f t="shared" si="242"/>
        <v/>
      </c>
      <c r="AG459" s="36" t="str">
        <f t="shared" si="243"/>
        <v/>
      </c>
      <c r="AH459" s="36" t="str">
        <f t="shared" si="244"/>
        <v/>
      </c>
      <c r="AI459" s="55"/>
      <c r="AJ459" s="37"/>
      <c r="AK459" s="148"/>
      <c r="AL459" s="34"/>
      <c r="AM459" s="32" t="str">
        <f t="shared" si="245"/>
        <v/>
      </c>
      <c r="AN459" s="34"/>
      <c r="AO459" s="32" t="str">
        <f t="shared" si="246"/>
        <v/>
      </c>
      <c r="AP459" s="34"/>
      <c r="AQ459" s="32" t="str">
        <f t="shared" si="247"/>
        <v/>
      </c>
      <c r="AR459" s="34"/>
      <c r="AS459" s="36" t="str">
        <f t="shared" si="248"/>
        <v/>
      </c>
      <c r="AT459" s="36" t="str">
        <f t="shared" si="249"/>
        <v/>
      </c>
      <c r="AU459" s="36" t="str">
        <f t="shared" si="250"/>
        <v/>
      </c>
      <c r="AV459" s="55"/>
      <c r="AW459" s="34"/>
      <c r="AX459" s="148"/>
      <c r="AY459" s="34"/>
      <c r="AZ459" s="32" t="str">
        <f t="shared" si="251"/>
        <v/>
      </c>
      <c r="BA459" s="34"/>
      <c r="BB459" s="32" t="str">
        <f t="shared" si="252"/>
        <v/>
      </c>
      <c r="BC459" s="34"/>
      <c r="BD459" s="32" t="str">
        <f t="shared" si="253"/>
        <v/>
      </c>
      <c r="BE459" s="34"/>
      <c r="BF459" s="36" t="str">
        <f t="shared" si="254"/>
        <v/>
      </c>
      <c r="BG459" s="36" t="str">
        <f t="shared" si="255"/>
        <v/>
      </c>
      <c r="BH459" s="36" t="str">
        <f t="shared" si="256"/>
        <v/>
      </c>
      <c r="BI459" s="55"/>
      <c r="BJ459" s="34"/>
      <c r="BK459" s="148"/>
      <c r="BL459" s="34"/>
      <c r="BM459" s="32" t="str">
        <f t="shared" si="257"/>
        <v/>
      </c>
      <c r="BN459" s="34"/>
      <c r="BO459" s="32" t="str">
        <f t="shared" si="258"/>
        <v/>
      </c>
      <c r="BP459" s="34"/>
      <c r="BQ459" s="32" t="str">
        <f t="shared" si="259"/>
        <v/>
      </c>
      <c r="BR459" s="34"/>
      <c r="BS459" s="36" t="str">
        <f t="shared" si="260"/>
        <v/>
      </c>
      <c r="BT459" s="36" t="str">
        <f t="shared" si="261"/>
        <v/>
      </c>
      <c r="BU459" s="36" t="str">
        <f t="shared" si="262"/>
        <v/>
      </c>
      <c r="BV459" s="55"/>
      <c r="BW459" s="36" t="str">
        <f t="shared" si="263"/>
        <v/>
      </c>
      <c r="BX459" s="36" t="str">
        <f t="shared" si="264"/>
        <v/>
      </c>
      <c r="BY459" s="31"/>
      <c r="BZ459" s="38"/>
      <c r="CB459" s="120" t="e">
        <f t="shared" ca="1" si="233"/>
        <v>#VALUE!</v>
      </c>
      <c r="CC459" s="120" t="e">
        <f t="shared" ca="1" si="234"/>
        <v>#VALUE!</v>
      </c>
    </row>
    <row r="460" spans="1:81" s="10" customFormat="1" ht="25.15" customHeight="1" x14ac:dyDescent="0.2">
      <c r="A460" s="52" t="str">
        <f t="shared" si="265"/>
        <v/>
      </c>
      <c r="B460" s="157" t="e">
        <f t="shared" ca="1" si="235"/>
        <v>#VALUE!</v>
      </c>
      <c r="C460" s="157" t="e">
        <f t="shared" ca="1" si="236"/>
        <v>#VALUE!</v>
      </c>
      <c r="D460" s="29"/>
      <c r="E460" s="155" t="str">
        <f ca="1">IFERROR(INDIRECT(ADDRESS(MATCH(D460,CatModules!C:C,0),2,1,1,"CatModules")),"")</f>
        <v/>
      </c>
      <c r="F460" s="96"/>
      <c r="G460" s="156" t="str">
        <f ca="1">IFERROR(INDIRECT(ADDRESS(MATCH(CONCATENATE(E460,"-",F460),CatInt!K:K,0),3,1,1,"CatInt")),"")</f>
        <v/>
      </c>
      <c r="H460" s="45" t="str">
        <f>IF(F460="","",VLOOKUP(F460,#REF!,2,FALSE))</f>
        <v/>
      </c>
      <c r="I460" s="29"/>
      <c r="J460" s="155" t="e">
        <f t="shared" si="237"/>
        <v>#VALUE!</v>
      </c>
      <c r="K460" s="155" t="e">
        <f t="shared" si="238"/>
        <v>#VALUE!</v>
      </c>
      <c r="L460" s="153"/>
      <c r="M460" s="126"/>
      <c r="N460" s="151" t="e">
        <f ca="1">VLOOKUP(M460,CatProd!B:G,6,FALSE)</f>
        <v>#N/A</v>
      </c>
      <c r="O460" s="127"/>
      <c r="P460" s="175" t="e">
        <f ca="1">VLOOKUP(CONCATENATE(N460,"-",O460),CatProdSpec!H:I,2,FALSE)</f>
        <v>#N/A</v>
      </c>
      <c r="Q460" s="30"/>
      <c r="R460" s="149" t="str">
        <f>IFERROR(VLOOKUP(Q460,Setup!D$16:E$25,2,FALSE),"")</f>
        <v/>
      </c>
      <c r="S460" s="51" t="str">
        <f ca="1">IFERROR(IF(OR(I460="",VLOOKUP(I460,CatCostInp!$E$2:$K$88,7,FALSE)=0),"",VLOOKUP(I460,CatCostInp!$E$2:$K$88,7,FALSE)),"")</f>
        <v/>
      </c>
      <c r="T460" s="4" t="e">
        <f>VLOOKUP(U460,#REF!,2,FALSE)</f>
        <v>#REF!</v>
      </c>
      <c r="U460" s="30"/>
      <c r="V460" s="1" t="str">
        <f ca="1">IF(U460=Setup!$C$10,"Grant",IF(Pharmaceuticals!U460=Setup!$C$11,"Local",IF(Pharmaceuticals!U460=Setup!$C$12,"Other","")))</f>
        <v/>
      </c>
      <c r="W460" s="34"/>
      <c r="X460" s="148"/>
      <c r="Y460" s="34"/>
      <c r="Z460" s="36" t="str">
        <f t="shared" si="239"/>
        <v/>
      </c>
      <c r="AA460" s="34"/>
      <c r="AB460" s="32" t="str">
        <f t="shared" si="240"/>
        <v/>
      </c>
      <c r="AC460" s="34"/>
      <c r="AD460" s="32" t="str">
        <f t="shared" si="241"/>
        <v/>
      </c>
      <c r="AE460" s="34"/>
      <c r="AF460" s="36" t="str">
        <f t="shared" si="242"/>
        <v/>
      </c>
      <c r="AG460" s="36" t="str">
        <f t="shared" si="243"/>
        <v/>
      </c>
      <c r="AH460" s="36" t="str">
        <f t="shared" si="244"/>
        <v/>
      </c>
      <c r="AI460" s="55"/>
      <c r="AJ460" s="37"/>
      <c r="AK460" s="148"/>
      <c r="AL460" s="34"/>
      <c r="AM460" s="32" t="str">
        <f t="shared" si="245"/>
        <v/>
      </c>
      <c r="AN460" s="34"/>
      <c r="AO460" s="32" t="str">
        <f t="shared" si="246"/>
        <v/>
      </c>
      <c r="AP460" s="34"/>
      <c r="AQ460" s="32" t="str">
        <f t="shared" si="247"/>
        <v/>
      </c>
      <c r="AR460" s="34"/>
      <c r="AS460" s="36" t="str">
        <f t="shared" si="248"/>
        <v/>
      </c>
      <c r="AT460" s="36" t="str">
        <f t="shared" si="249"/>
        <v/>
      </c>
      <c r="AU460" s="36" t="str">
        <f t="shared" si="250"/>
        <v/>
      </c>
      <c r="AV460" s="55"/>
      <c r="AW460" s="34"/>
      <c r="AX460" s="148"/>
      <c r="AY460" s="34"/>
      <c r="AZ460" s="32" t="str">
        <f t="shared" si="251"/>
        <v/>
      </c>
      <c r="BA460" s="34"/>
      <c r="BB460" s="32" t="str">
        <f t="shared" si="252"/>
        <v/>
      </c>
      <c r="BC460" s="34"/>
      <c r="BD460" s="32" t="str">
        <f t="shared" si="253"/>
        <v/>
      </c>
      <c r="BE460" s="34"/>
      <c r="BF460" s="36" t="str">
        <f t="shared" si="254"/>
        <v/>
      </c>
      <c r="BG460" s="36" t="str">
        <f t="shared" si="255"/>
        <v/>
      </c>
      <c r="BH460" s="36" t="str">
        <f t="shared" si="256"/>
        <v/>
      </c>
      <c r="BI460" s="55"/>
      <c r="BJ460" s="34"/>
      <c r="BK460" s="148"/>
      <c r="BL460" s="34"/>
      <c r="BM460" s="32" t="str">
        <f t="shared" si="257"/>
        <v/>
      </c>
      <c r="BN460" s="34"/>
      <c r="BO460" s="32" t="str">
        <f t="shared" si="258"/>
        <v/>
      </c>
      <c r="BP460" s="34"/>
      <c r="BQ460" s="32" t="str">
        <f t="shared" si="259"/>
        <v/>
      </c>
      <c r="BR460" s="34"/>
      <c r="BS460" s="36" t="str">
        <f t="shared" si="260"/>
        <v/>
      </c>
      <c r="BT460" s="36" t="str">
        <f t="shared" si="261"/>
        <v/>
      </c>
      <c r="BU460" s="36" t="str">
        <f t="shared" si="262"/>
        <v/>
      </c>
      <c r="BV460" s="55"/>
      <c r="BW460" s="36" t="str">
        <f t="shared" si="263"/>
        <v/>
      </c>
      <c r="BX460" s="36" t="str">
        <f t="shared" si="264"/>
        <v/>
      </c>
      <c r="BY460" s="31"/>
      <c r="BZ460" s="38"/>
      <c r="CB460" s="120" t="e">
        <f t="shared" ca="1" si="233"/>
        <v>#VALUE!</v>
      </c>
      <c r="CC460" s="120" t="e">
        <f t="shared" ca="1" si="234"/>
        <v>#VALUE!</v>
      </c>
    </row>
    <row r="461" spans="1:81" s="10" customFormat="1" ht="25.15" customHeight="1" x14ac:dyDescent="0.2">
      <c r="A461" s="52" t="str">
        <f t="shared" si="265"/>
        <v/>
      </c>
      <c r="B461" s="157" t="e">
        <f t="shared" ca="1" si="235"/>
        <v>#VALUE!</v>
      </c>
      <c r="C461" s="157" t="e">
        <f t="shared" ca="1" si="236"/>
        <v>#VALUE!</v>
      </c>
      <c r="D461" s="29"/>
      <c r="E461" s="155" t="str">
        <f ca="1">IFERROR(INDIRECT(ADDRESS(MATCH(D461,CatModules!C:C,0),2,1,1,"CatModules")),"")</f>
        <v/>
      </c>
      <c r="F461" s="96"/>
      <c r="G461" s="156" t="str">
        <f ca="1">IFERROR(INDIRECT(ADDRESS(MATCH(CONCATENATE(E461,"-",F461),CatInt!K:K,0),3,1,1,"CatInt")),"")</f>
        <v/>
      </c>
      <c r="H461" s="45" t="str">
        <f>IF(F461="","",VLOOKUP(F461,#REF!,2,FALSE))</f>
        <v/>
      </c>
      <c r="I461" s="29"/>
      <c r="J461" s="155" t="e">
        <f t="shared" si="237"/>
        <v>#VALUE!</v>
      </c>
      <c r="K461" s="155" t="e">
        <f t="shared" si="238"/>
        <v>#VALUE!</v>
      </c>
      <c r="L461" s="153"/>
      <c r="M461" s="126"/>
      <c r="N461" s="151" t="e">
        <f ca="1">VLOOKUP(M461,CatProd!B:G,6,FALSE)</f>
        <v>#N/A</v>
      </c>
      <c r="O461" s="127"/>
      <c r="P461" s="175" t="e">
        <f ca="1">VLOOKUP(CONCATENATE(N461,"-",O461),CatProdSpec!H:I,2,FALSE)</f>
        <v>#N/A</v>
      </c>
      <c r="Q461" s="30"/>
      <c r="R461" s="149" t="str">
        <f>IFERROR(VLOOKUP(Q461,Setup!D$16:E$25,2,FALSE),"")</f>
        <v/>
      </c>
      <c r="S461" s="51" t="str">
        <f ca="1">IFERROR(IF(OR(I461="",VLOOKUP(I461,CatCostInp!$E$2:$K$88,7,FALSE)=0),"",VLOOKUP(I461,CatCostInp!$E$2:$K$88,7,FALSE)),"")</f>
        <v/>
      </c>
      <c r="T461" s="4" t="e">
        <f>VLOOKUP(U461,#REF!,2,FALSE)</f>
        <v>#REF!</v>
      </c>
      <c r="U461" s="30"/>
      <c r="V461" s="1" t="str">
        <f ca="1">IF(U461=Setup!$C$10,"Grant",IF(Pharmaceuticals!U461=Setup!$C$11,"Local",IF(Pharmaceuticals!U461=Setup!$C$12,"Other","")))</f>
        <v/>
      </c>
      <c r="W461" s="34"/>
      <c r="X461" s="148"/>
      <c r="Y461" s="34"/>
      <c r="Z461" s="36" t="str">
        <f t="shared" si="239"/>
        <v/>
      </c>
      <c r="AA461" s="34"/>
      <c r="AB461" s="32" t="str">
        <f t="shared" si="240"/>
        <v/>
      </c>
      <c r="AC461" s="34"/>
      <c r="AD461" s="32" t="str">
        <f t="shared" si="241"/>
        <v/>
      </c>
      <c r="AE461" s="34"/>
      <c r="AF461" s="36" t="str">
        <f t="shared" si="242"/>
        <v/>
      </c>
      <c r="AG461" s="36" t="str">
        <f t="shared" si="243"/>
        <v/>
      </c>
      <c r="AH461" s="36" t="str">
        <f t="shared" si="244"/>
        <v/>
      </c>
      <c r="AI461" s="55"/>
      <c r="AJ461" s="37"/>
      <c r="AK461" s="148"/>
      <c r="AL461" s="34"/>
      <c r="AM461" s="32" t="str">
        <f t="shared" si="245"/>
        <v/>
      </c>
      <c r="AN461" s="34"/>
      <c r="AO461" s="32" t="str">
        <f t="shared" si="246"/>
        <v/>
      </c>
      <c r="AP461" s="34"/>
      <c r="AQ461" s="32" t="str">
        <f t="shared" si="247"/>
        <v/>
      </c>
      <c r="AR461" s="34"/>
      <c r="AS461" s="36" t="str">
        <f t="shared" si="248"/>
        <v/>
      </c>
      <c r="AT461" s="36" t="str">
        <f t="shared" si="249"/>
        <v/>
      </c>
      <c r="AU461" s="36" t="str">
        <f t="shared" si="250"/>
        <v/>
      </c>
      <c r="AV461" s="55"/>
      <c r="AW461" s="34"/>
      <c r="AX461" s="148"/>
      <c r="AY461" s="34"/>
      <c r="AZ461" s="32" t="str">
        <f t="shared" si="251"/>
        <v/>
      </c>
      <c r="BA461" s="34"/>
      <c r="BB461" s="32" t="str">
        <f t="shared" si="252"/>
        <v/>
      </c>
      <c r="BC461" s="34"/>
      <c r="BD461" s="32" t="str">
        <f t="shared" si="253"/>
        <v/>
      </c>
      <c r="BE461" s="34"/>
      <c r="BF461" s="36" t="str">
        <f t="shared" si="254"/>
        <v/>
      </c>
      <c r="BG461" s="36" t="str">
        <f t="shared" si="255"/>
        <v/>
      </c>
      <c r="BH461" s="36" t="str">
        <f t="shared" si="256"/>
        <v/>
      </c>
      <c r="BI461" s="55"/>
      <c r="BJ461" s="34"/>
      <c r="BK461" s="148"/>
      <c r="BL461" s="34"/>
      <c r="BM461" s="32" t="str">
        <f t="shared" si="257"/>
        <v/>
      </c>
      <c r="BN461" s="34"/>
      <c r="BO461" s="32" t="str">
        <f t="shared" si="258"/>
        <v/>
      </c>
      <c r="BP461" s="34"/>
      <c r="BQ461" s="32" t="str">
        <f t="shared" si="259"/>
        <v/>
      </c>
      <c r="BR461" s="34"/>
      <c r="BS461" s="36" t="str">
        <f t="shared" si="260"/>
        <v/>
      </c>
      <c r="BT461" s="36" t="str">
        <f t="shared" si="261"/>
        <v/>
      </c>
      <c r="BU461" s="36" t="str">
        <f t="shared" si="262"/>
        <v/>
      </c>
      <c r="BV461" s="55"/>
      <c r="BW461" s="36" t="str">
        <f t="shared" si="263"/>
        <v/>
      </c>
      <c r="BX461" s="36" t="str">
        <f t="shared" si="264"/>
        <v/>
      </c>
      <c r="BY461" s="31"/>
      <c r="BZ461" s="38"/>
      <c r="CB461" s="120" t="e">
        <f t="shared" ca="1" si="233"/>
        <v>#VALUE!</v>
      </c>
      <c r="CC461" s="120" t="e">
        <f t="shared" ca="1" si="234"/>
        <v>#VALUE!</v>
      </c>
    </row>
    <row r="462" spans="1:81" s="10" customFormat="1" ht="25.15" customHeight="1" x14ac:dyDescent="0.2">
      <c r="A462" s="52" t="str">
        <f t="shared" si="265"/>
        <v/>
      </c>
      <c r="B462" s="157" t="e">
        <f t="shared" ca="1" si="235"/>
        <v>#VALUE!</v>
      </c>
      <c r="C462" s="157" t="e">
        <f t="shared" ca="1" si="236"/>
        <v>#VALUE!</v>
      </c>
      <c r="D462" s="29"/>
      <c r="E462" s="155" t="str">
        <f ca="1">IFERROR(INDIRECT(ADDRESS(MATCH(D462,CatModules!C:C,0),2,1,1,"CatModules")),"")</f>
        <v/>
      </c>
      <c r="F462" s="96"/>
      <c r="G462" s="156" t="str">
        <f ca="1">IFERROR(INDIRECT(ADDRESS(MATCH(CONCATENATE(E462,"-",F462),CatInt!K:K,0),3,1,1,"CatInt")),"")</f>
        <v/>
      </c>
      <c r="H462" s="45" t="str">
        <f>IF(F462="","",VLOOKUP(F462,#REF!,2,FALSE))</f>
        <v/>
      </c>
      <c r="I462" s="29"/>
      <c r="J462" s="155" t="e">
        <f t="shared" si="237"/>
        <v>#VALUE!</v>
      </c>
      <c r="K462" s="155" t="e">
        <f t="shared" si="238"/>
        <v>#VALUE!</v>
      </c>
      <c r="L462" s="153"/>
      <c r="M462" s="126"/>
      <c r="N462" s="151" t="e">
        <f ca="1">VLOOKUP(M462,CatProd!B:G,6,FALSE)</f>
        <v>#N/A</v>
      </c>
      <c r="O462" s="127"/>
      <c r="P462" s="175" t="e">
        <f ca="1">VLOOKUP(CONCATENATE(N462,"-",O462),CatProdSpec!H:I,2,FALSE)</f>
        <v>#N/A</v>
      </c>
      <c r="Q462" s="30"/>
      <c r="R462" s="149" t="str">
        <f>IFERROR(VLOOKUP(Q462,Setup!D$16:E$25,2,FALSE),"")</f>
        <v/>
      </c>
      <c r="S462" s="51" t="str">
        <f ca="1">IFERROR(IF(OR(I462="",VLOOKUP(I462,CatCostInp!$E$2:$K$88,7,FALSE)=0),"",VLOOKUP(I462,CatCostInp!$E$2:$K$88,7,FALSE)),"")</f>
        <v/>
      </c>
      <c r="T462" s="4" t="e">
        <f>VLOOKUP(U462,#REF!,2,FALSE)</f>
        <v>#REF!</v>
      </c>
      <c r="U462" s="30"/>
      <c r="V462" s="1" t="str">
        <f ca="1">IF(U462=Setup!$C$10,"Grant",IF(Pharmaceuticals!U462=Setup!$C$11,"Local",IF(Pharmaceuticals!U462=Setup!$C$12,"Other","")))</f>
        <v/>
      </c>
      <c r="W462" s="34"/>
      <c r="X462" s="148"/>
      <c r="Y462" s="34"/>
      <c r="Z462" s="36" t="str">
        <f t="shared" si="239"/>
        <v/>
      </c>
      <c r="AA462" s="34"/>
      <c r="AB462" s="32" t="str">
        <f t="shared" si="240"/>
        <v/>
      </c>
      <c r="AC462" s="34"/>
      <c r="AD462" s="32" t="str">
        <f t="shared" si="241"/>
        <v/>
      </c>
      <c r="AE462" s="34"/>
      <c r="AF462" s="36" t="str">
        <f t="shared" si="242"/>
        <v/>
      </c>
      <c r="AG462" s="36" t="str">
        <f t="shared" si="243"/>
        <v/>
      </c>
      <c r="AH462" s="36" t="str">
        <f t="shared" si="244"/>
        <v/>
      </c>
      <c r="AI462" s="55"/>
      <c r="AJ462" s="37"/>
      <c r="AK462" s="148"/>
      <c r="AL462" s="34"/>
      <c r="AM462" s="32" t="str">
        <f t="shared" si="245"/>
        <v/>
      </c>
      <c r="AN462" s="34"/>
      <c r="AO462" s="32" t="str">
        <f t="shared" si="246"/>
        <v/>
      </c>
      <c r="AP462" s="34"/>
      <c r="AQ462" s="32" t="str">
        <f t="shared" si="247"/>
        <v/>
      </c>
      <c r="AR462" s="34"/>
      <c r="AS462" s="36" t="str">
        <f t="shared" si="248"/>
        <v/>
      </c>
      <c r="AT462" s="36" t="str">
        <f t="shared" si="249"/>
        <v/>
      </c>
      <c r="AU462" s="36" t="str">
        <f t="shared" si="250"/>
        <v/>
      </c>
      <c r="AV462" s="55"/>
      <c r="AW462" s="34"/>
      <c r="AX462" s="148"/>
      <c r="AY462" s="34"/>
      <c r="AZ462" s="32" t="str">
        <f t="shared" si="251"/>
        <v/>
      </c>
      <c r="BA462" s="34"/>
      <c r="BB462" s="32" t="str">
        <f t="shared" si="252"/>
        <v/>
      </c>
      <c r="BC462" s="34"/>
      <c r="BD462" s="32" t="str">
        <f t="shared" si="253"/>
        <v/>
      </c>
      <c r="BE462" s="34"/>
      <c r="BF462" s="36" t="str">
        <f t="shared" si="254"/>
        <v/>
      </c>
      <c r="BG462" s="36" t="str">
        <f t="shared" si="255"/>
        <v/>
      </c>
      <c r="BH462" s="36" t="str">
        <f t="shared" si="256"/>
        <v/>
      </c>
      <c r="BI462" s="55"/>
      <c r="BJ462" s="34"/>
      <c r="BK462" s="148"/>
      <c r="BL462" s="34"/>
      <c r="BM462" s="32" t="str">
        <f t="shared" si="257"/>
        <v/>
      </c>
      <c r="BN462" s="34"/>
      <c r="BO462" s="32" t="str">
        <f t="shared" si="258"/>
        <v/>
      </c>
      <c r="BP462" s="34"/>
      <c r="BQ462" s="32" t="str">
        <f t="shared" si="259"/>
        <v/>
      </c>
      <c r="BR462" s="34"/>
      <c r="BS462" s="36" t="str">
        <f t="shared" si="260"/>
        <v/>
      </c>
      <c r="BT462" s="36" t="str">
        <f t="shared" si="261"/>
        <v/>
      </c>
      <c r="BU462" s="36" t="str">
        <f t="shared" si="262"/>
        <v/>
      </c>
      <c r="BV462" s="55"/>
      <c r="BW462" s="36" t="str">
        <f t="shared" si="263"/>
        <v/>
      </c>
      <c r="BX462" s="36" t="str">
        <f t="shared" si="264"/>
        <v/>
      </c>
      <c r="BY462" s="31"/>
      <c r="BZ462" s="38"/>
      <c r="CB462" s="120" t="e">
        <f t="shared" ca="1" si="233"/>
        <v>#VALUE!</v>
      </c>
      <c r="CC462" s="120" t="e">
        <f t="shared" ca="1" si="234"/>
        <v>#VALUE!</v>
      </c>
    </row>
    <row r="463" spans="1:81" s="10" customFormat="1" ht="25.15" customHeight="1" x14ac:dyDescent="0.2">
      <c r="A463" s="52" t="str">
        <f t="shared" si="265"/>
        <v/>
      </c>
      <c r="B463" s="157" t="e">
        <f t="shared" ca="1" si="235"/>
        <v>#VALUE!</v>
      </c>
      <c r="C463" s="157" t="e">
        <f t="shared" ca="1" si="236"/>
        <v>#VALUE!</v>
      </c>
      <c r="D463" s="29"/>
      <c r="E463" s="155" t="str">
        <f ca="1">IFERROR(INDIRECT(ADDRESS(MATCH(D463,CatModules!C:C,0),2,1,1,"CatModules")),"")</f>
        <v/>
      </c>
      <c r="F463" s="96"/>
      <c r="G463" s="156" t="str">
        <f ca="1">IFERROR(INDIRECT(ADDRESS(MATCH(CONCATENATE(E463,"-",F463),CatInt!K:K,0),3,1,1,"CatInt")),"")</f>
        <v/>
      </c>
      <c r="H463" s="45" t="str">
        <f>IF(F463="","",VLOOKUP(F463,#REF!,2,FALSE))</f>
        <v/>
      </c>
      <c r="I463" s="29"/>
      <c r="J463" s="155" t="e">
        <f t="shared" si="237"/>
        <v>#VALUE!</v>
      </c>
      <c r="K463" s="155" t="e">
        <f t="shared" si="238"/>
        <v>#VALUE!</v>
      </c>
      <c r="L463" s="153"/>
      <c r="M463" s="126"/>
      <c r="N463" s="151" t="e">
        <f ca="1">VLOOKUP(M463,CatProd!B:G,6,FALSE)</f>
        <v>#N/A</v>
      </c>
      <c r="O463" s="127"/>
      <c r="P463" s="175" t="e">
        <f ca="1">VLOOKUP(CONCATENATE(N463,"-",O463),CatProdSpec!H:I,2,FALSE)</f>
        <v>#N/A</v>
      </c>
      <c r="Q463" s="30"/>
      <c r="R463" s="149" t="str">
        <f>IFERROR(VLOOKUP(Q463,Setup!D$16:E$25,2,FALSE),"")</f>
        <v/>
      </c>
      <c r="S463" s="51" t="str">
        <f ca="1">IFERROR(IF(OR(I463="",VLOOKUP(I463,CatCostInp!$E$2:$K$88,7,FALSE)=0),"",VLOOKUP(I463,CatCostInp!$E$2:$K$88,7,FALSE)),"")</f>
        <v/>
      </c>
      <c r="T463" s="4" t="e">
        <f>VLOOKUP(U463,#REF!,2,FALSE)</f>
        <v>#REF!</v>
      </c>
      <c r="U463" s="30"/>
      <c r="V463" s="1" t="str">
        <f ca="1">IF(U463=Setup!$C$10,"Grant",IF(Pharmaceuticals!U463=Setup!$C$11,"Local",IF(Pharmaceuticals!U463=Setup!$C$12,"Other","")))</f>
        <v/>
      </c>
      <c r="W463" s="34"/>
      <c r="X463" s="148"/>
      <c r="Y463" s="34"/>
      <c r="Z463" s="36" t="str">
        <f t="shared" si="239"/>
        <v/>
      </c>
      <c r="AA463" s="34"/>
      <c r="AB463" s="32" t="str">
        <f t="shared" si="240"/>
        <v/>
      </c>
      <c r="AC463" s="34"/>
      <c r="AD463" s="32" t="str">
        <f t="shared" si="241"/>
        <v/>
      </c>
      <c r="AE463" s="34"/>
      <c r="AF463" s="36" t="str">
        <f t="shared" si="242"/>
        <v/>
      </c>
      <c r="AG463" s="36" t="str">
        <f t="shared" si="243"/>
        <v/>
      </c>
      <c r="AH463" s="36" t="str">
        <f t="shared" si="244"/>
        <v/>
      </c>
      <c r="AI463" s="55"/>
      <c r="AJ463" s="37"/>
      <c r="AK463" s="148"/>
      <c r="AL463" s="34"/>
      <c r="AM463" s="32" t="str">
        <f t="shared" si="245"/>
        <v/>
      </c>
      <c r="AN463" s="34"/>
      <c r="AO463" s="32" t="str">
        <f t="shared" si="246"/>
        <v/>
      </c>
      <c r="AP463" s="34"/>
      <c r="AQ463" s="32" t="str">
        <f t="shared" si="247"/>
        <v/>
      </c>
      <c r="AR463" s="34"/>
      <c r="AS463" s="36" t="str">
        <f t="shared" si="248"/>
        <v/>
      </c>
      <c r="AT463" s="36" t="str">
        <f t="shared" si="249"/>
        <v/>
      </c>
      <c r="AU463" s="36" t="str">
        <f t="shared" si="250"/>
        <v/>
      </c>
      <c r="AV463" s="55"/>
      <c r="AW463" s="34"/>
      <c r="AX463" s="148"/>
      <c r="AY463" s="34"/>
      <c r="AZ463" s="32" t="str">
        <f t="shared" si="251"/>
        <v/>
      </c>
      <c r="BA463" s="34"/>
      <c r="BB463" s="32" t="str">
        <f t="shared" si="252"/>
        <v/>
      </c>
      <c r="BC463" s="34"/>
      <c r="BD463" s="32" t="str">
        <f t="shared" si="253"/>
        <v/>
      </c>
      <c r="BE463" s="34"/>
      <c r="BF463" s="36" t="str">
        <f t="shared" si="254"/>
        <v/>
      </c>
      <c r="BG463" s="36" t="str">
        <f t="shared" si="255"/>
        <v/>
      </c>
      <c r="BH463" s="36" t="str">
        <f t="shared" si="256"/>
        <v/>
      </c>
      <c r="BI463" s="55"/>
      <c r="BJ463" s="34"/>
      <c r="BK463" s="148"/>
      <c r="BL463" s="34"/>
      <c r="BM463" s="32" t="str">
        <f t="shared" si="257"/>
        <v/>
      </c>
      <c r="BN463" s="34"/>
      <c r="BO463" s="32" t="str">
        <f t="shared" si="258"/>
        <v/>
      </c>
      <c r="BP463" s="34"/>
      <c r="BQ463" s="32" t="str">
        <f t="shared" si="259"/>
        <v/>
      </c>
      <c r="BR463" s="34"/>
      <c r="BS463" s="36" t="str">
        <f t="shared" si="260"/>
        <v/>
      </c>
      <c r="BT463" s="36" t="str">
        <f t="shared" si="261"/>
        <v/>
      </c>
      <c r="BU463" s="36" t="str">
        <f t="shared" si="262"/>
        <v/>
      </c>
      <c r="BV463" s="55"/>
      <c r="BW463" s="36" t="str">
        <f t="shared" si="263"/>
        <v/>
      </c>
      <c r="BX463" s="36" t="str">
        <f t="shared" si="264"/>
        <v/>
      </c>
      <c r="BY463" s="31"/>
      <c r="BZ463" s="38"/>
      <c r="CB463" s="120" t="e">
        <f t="shared" ca="1" si="233"/>
        <v>#VALUE!</v>
      </c>
      <c r="CC463" s="120" t="e">
        <f t="shared" ca="1" si="234"/>
        <v>#VALUE!</v>
      </c>
    </row>
    <row r="464" spans="1:81" s="10" customFormat="1" ht="25.15" customHeight="1" x14ac:dyDescent="0.2">
      <c r="A464" s="52" t="str">
        <f t="shared" si="265"/>
        <v/>
      </c>
      <c r="B464" s="157" t="e">
        <f t="shared" ca="1" si="235"/>
        <v>#VALUE!</v>
      </c>
      <c r="C464" s="157" t="e">
        <f t="shared" ca="1" si="236"/>
        <v>#VALUE!</v>
      </c>
      <c r="D464" s="29"/>
      <c r="E464" s="155" t="str">
        <f ca="1">IFERROR(INDIRECT(ADDRESS(MATCH(D464,CatModules!C:C,0),2,1,1,"CatModules")),"")</f>
        <v/>
      </c>
      <c r="F464" s="96"/>
      <c r="G464" s="156" t="str">
        <f ca="1">IFERROR(INDIRECT(ADDRESS(MATCH(CONCATENATE(E464,"-",F464),CatInt!K:K,0),3,1,1,"CatInt")),"")</f>
        <v/>
      </c>
      <c r="H464" s="45" t="str">
        <f>IF(F464="","",VLOOKUP(F464,#REF!,2,FALSE))</f>
        <v/>
      </c>
      <c r="I464" s="29"/>
      <c r="J464" s="155" t="e">
        <f t="shared" si="237"/>
        <v>#VALUE!</v>
      </c>
      <c r="K464" s="155" t="e">
        <f t="shared" si="238"/>
        <v>#VALUE!</v>
      </c>
      <c r="L464" s="153"/>
      <c r="M464" s="126"/>
      <c r="N464" s="151" t="e">
        <f ca="1">VLOOKUP(M464,CatProd!B:G,6,FALSE)</f>
        <v>#N/A</v>
      </c>
      <c r="O464" s="127"/>
      <c r="P464" s="175" t="e">
        <f ca="1">VLOOKUP(CONCATENATE(N464,"-",O464),CatProdSpec!H:I,2,FALSE)</f>
        <v>#N/A</v>
      </c>
      <c r="Q464" s="30"/>
      <c r="R464" s="149" t="str">
        <f>IFERROR(VLOOKUP(Q464,Setup!D$16:E$25,2,FALSE),"")</f>
        <v/>
      </c>
      <c r="S464" s="51" t="str">
        <f ca="1">IFERROR(IF(OR(I464="",VLOOKUP(I464,CatCostInp!$E$2:$K$88,7,FALSE)=0),"",VLOOKUP(I464,CatCostInp!$E$2:$K$88,7,FALSE)),"")</f>
        <v/>
      </c>
      <c r="T464" s="4" t="e">
        <f>VLOOKUP(U464,#REF!,2,FALSE)</f>
        <v>#REF!</v>
      </c>
      <c r="U464" s="30"/>
      <c r="V464" s="1" t="str">
        <f ca="1">IF(U464=Setup!$C$10,"Grant",IF(Pharmaceuticals!U464=Setup!$C$11,"Local",IF(Pharmaceuticals!U464=Setup!$C$12,"Other","")))</f>
        <v/>
      </c>
      <c r="W464" s="34"/>
      <c r="X464" s="148"/>
      <c r="Y464" s="34"/>
      <c r="Z464" s="36" t="str">
        <f t="shared" si="239"/>
        <v/>
      </c>
      <c r="AA464" s="34"/>
      <c r="AB464" s="32" t="str">
        <f t="shared" si="240"/>
        <v/>
      </c>
      <c r="AC464" s="34"/>
      <c r="AD464" s="32" t="str">
        <f t="shared" si="241"/>
        <v/>
      </c>
      <c r="AE464" s="34"/>
      <c r="AF464" s="36" t="str">
        <f t="shared" si="242"/>
        <v/>
      </c>
      <c r="AG464" s="36" t="str">
        <f t="shared" si="243"/>
        <v/>
      </c>
      <c r="AH464" s="36" t="str">
        <f t="shared" si="244"/>
        <v/>
      </c>
      <c r="AI464" s="55"/>
      <c r="AJ464" s="37"/>
      <c r="AK464" s="148"/>
      <c r="AL464" s="34"/>
      <c r="AM464" s="32" t="str">
        <f t="shared" si="245"/>
        <v/>
      </c>
      <c r="AN464" s="34"/>
      <c r="AO464" s="32" t="str">
        <f t="shared" si="246"/>
        <v/>
      </c>
      <c r="AP464" s="34"/>
      <c r="AQ464" s="32" t="str">
        <f t="shared" si="247"/>
        <v/>
      </c>
      <c r="AR464" s="34"/>
      <c r="AS464" s="36" t="str">
        <f t="shared" si="248"/>
        <v/>
      </c>
      <c r="AT464" s="36" t="str">
        <f t="shared" si="249"/>
        <v/>
      </c>
      <c r="AU464" s="36" t="str">
        <f t="shared" si="250"/>
        <v/>
      </c>
      <c r="AV464" s="55"/>
      <c r="AW464" s="34"/>
      <c r="AX464" s="148"/>
      <c r="AY464" s="34"/>
      <c r="AZ464" s="32" t="str">
        <f t="shared" si="251"/>
        <v/>
      </c>
      <c r="BA464" s="34"/>
      <c r="BB464" s="32" t="str">
        <f t="shared" si="252"/>
        <v/>
      </c>
      <c r="BC464" s="34"/>
      <c r="BD464" s="32" t="str">
        <f t="shared" si="253"/>
        <v/>
      </c>
      <c r="BE464" s="34"/>
      <c r="BF464" s="36" t="str">
        <f t="shared" si="254"/>
        <v/>
      </c>
      <c r="BG464" s="36" t="str">
        <f t="shared" si="255"/>
        <v/>
      </c>
      <c r="BH464" s="36" t="str">
        <f t="shared" si="256"/>
        <v/>
      </c>
      <c r="BI464" s="55"/>
      <c r="BJ464" s="34"/>
      <c r="BK464" s="148"/>
      <c r="BL464" s="34"/>
      <c r="BM464" s="32" t="str">
        <f t="shared" si="257"/>
        <v/>
      </c>
      <c r="BN464" s="34"/>
      <c r="BO464" s="32" t="str">
        <f t="shared" si="258"/>
        <v/>
      </c>
      <c r="BP464" s="34"/>
      <c r="BQ464" s="32" t="str">
        <f t="shared" si="259"/>
        <v/>
      </c>
      <c r="BR464" s="34"/>
      <c r="BS464" s="36" t="str">
        <f t="shared" si="260"/>
        <v/>
      </c>
      <c r="BT464" s="36" t="str">
        <f t="shared" si="261"/>
        <v/>
      </c>
      <c r="BU464" s="36" t="str">
        <f t="shared" si="262"/>
        <v/>
      </c>
      <c r="BV464" s="55"/>
      <c r="BW464" s="36" t="str">
        <f t="shared" si="263"/>
        <v/>
      </c>
      <c r="BX464" s="36" t="str">
        <f t="shared" si="264"/>
        <v/>
      </c>
      <c r="BY464" s="31"/>
      <c r="BZ464" s="38"/>
      <c r="CB464" s="120" t="e">
        <f t="shared" ca="1" si="233"/>
        <v>#VALUE!</v>
      </c>
      <c r="CC464" s="120" t="e">
        <f t="shared" ca="1" si="234"/>
        <v>#VALUE!</v>
      </c>
    </row>
    <row r="465" spans="1:81" s="10" customFormat="1" ht="25.15" customHeight="1" x14ac:dyDescent="0.2">
      <c r="A465" s="52" t="str">
        <f t="shared" si="265"/>
        <v/>
      </c>
      <c r="B465" s="157" t="e">
        <f t="shared" ca="1" si="235"/>
        <v>#VALUE!</v>
      </c>
      <c r="C465" s="157" t="e">
        <f t="shared" ca="1" si="236"/>
        <v>#VALUE!</v>
      </c>
      <c r="D465" s="29"/>
      <c r="E465" s="155" t="str">
        <f ca="1">IFERROR(INDIRECT(ADDRESS(MATCH(D465,CatModules!C:C,0),2,1,1,"CatModules")),"")</f>
        <v/>
      </c>
      <c r="F465" s="96"/>
      <c r="G465" s="156" t="str">
        <f ca="1">IFERROR(INDIRECT(ADDRESS(MATCH(CONCATENATE(E465,"-",F465),CatInt!K:K,0),3,1,1,"CatInt")),"")</f>
        <v/>
      </c>
      <c r="H465" s="45" t="str">
        <f>IF(F465="","",VLOOKUP(F465,#REF!,2,FALSE))</f>
        <v/>
      </c>
      <c r="I465" s="29"/>
      <c r="J465" s="155" t="e">
        <f t="shared" si="237"/>
        <v>#VALUE!</v>
      </c>
      <c r="K465" s="155" t="e">
        <f t="shared" si="238"/>
        <v>#VALUE!</v>
      </c>
      <c r="L465" s="153"/>
      <c r="M465" s="126"/>
      <c r="N465" s="151" t="e">
        <f ca="1">VLOOKUP(M465,CatProd!B:G,6,FALSE)</f>
        <v>#N/A</v>
      </c>
      <c r="O465" s="127"/>
      <c r="P465" s="175" t="e">
        <f ca="1">VLOOKUP(CONCATENATE(N465,"-",O465),CatProdSpec!H:I,2,FALSE)</f>
        <v>#N/A</v>
      </c>
      <c r="Q465" s="30"/>
      <c r="R465" s="149" t="str">
        <f>IFERROR(VLOOKUP(Q465,Setup!D$16:E$25,2,FALSE),"")</f>
        <v/>
      </c>
      <c r="S465" s="51" t="str">
        <f ca="1">IFERROR(IF(OR(I465="",VLOOKUP(I465,CatCostInp!$E$2:$K$88,7,FALSE)=0),"",VLOOKUP(I465,CatCostInp!$E$2:$K$88,7,FALSE)),"")</f>
        <v/>
      </c>
      <c r="T465" s="4" t="e">
        <f>VLOOKUP(U465,#REF!,2,FALSE)</f>
        <v>#REF!</v>
      </c>
      <c r="U465" s="30"/>
      <c r="V465" s="1" t="str">
        <f ca="1">IF(U465=Setup!$C$10,"Grant",IF(Pharmaceuticals!U465=Setup!$C$11,"Local",IF(Pharmaceuticals!U465=Setup!$C$12,"Other","")))</f>
        <v/>
      </c>
      <c r="W465" s="34"/>
      <c r="X465" s="148"/>
      <c r="Y465" s="34"/>
      <c r="Z465" s="36" t="str">
        <f t="shared" si="239"/>
        <v/>
      </c>
      <c r="AA465" s="34"/>
      <c r="AB465" s="32" t="str">
        <f t="shared" si="240"/>
        <v/>
      </c>
      <c r="AC465" s="34"/>
      <c r="AD465" s="32" t="str">
        <f t="shared" si="241"/>
        <v/>
      </c>
      <c r="AE465" s="34"/>
      <c r="AF465" s="36" t="str">
        <f t="shared" si="242"/>
        <v/>
      </c>
      <c r="AG465" s="36" t="str">
        <f t="shared" si="243"/>
        <v/>
      </c>
      <c r="AH465" s="36" t="str">
        <f t="shared" si="244"/>
        <v/>
      </c>
      <c r="AI465" s="55"/>
      <c r="AJ465" s="37"/>
      <c r="AK465" s="148"/>
      <c r="AL465" s="34"/>
      <c r="AM465" s="32" t="str">
        <f t="shared" si="245"/>
        <v/>
      </c>
      <c r="AN465" s="34"/>
      <c r="AO465" s="32" t="str">
        <f t="shared" si="246"/>
        <v/>
      </c>
      <c r="AP465" s="34"/>
      <c r="AQ465" s="32" t="str">
        <f t="shared" si="247"/>
        <v/>
      </c>
      <c r="AR465" s="34"/>
      <c r="AS465" s="36" t="str">
        <f t="shared" si="248"/>
        <v/>
      </c>
      <c r="AT465" s="36" t="str">
        <f t="shared" si="249"/>
        <v/>
      </c>
      <c r="AU465" s="36" t="str">
        <f t="shared" si="250"/>
        <v/>
      </c>
      <c r="AV465" s="55"/>
      <c r="AW465" s="34"/>
      <c r="AX465" s="148"/>
      <c r="AY465" s="34"/>
      <c r="AZ465" s="32" t="str">
        <f t="shared" si="251"/>
        <v/>
      </c>
      <c r="BA465" s="34"/>
      <c r="BB465" s="32" t="str">
        <f t="shared" si="252"/>
        <v/>
      </c>
      <c r="BC465" s="34"/>
      <c r="BD465" s="32" t="str">
        <f t="shared" si="253"/>
        <v/>
      </c>
      <c r="BE465" s="34"/>
      <c r="BF465" s="36" t="str">
        <f t="shared" si="254"/>
        <v/>
      </c>
      <c r="BG465" s="36" t="str">
        <f t="shared" si="255"/>
        <v/>
      </c>
      <c r="BH465" s="36" t="str">
        <f t="shared" si="256"/>
        <v/>
      </c>
      <c r="BI465" s="55"/>
      <c r="BJ465" s="34"/>
      <c r="BK465" s="148"/>
      <c r="BL465" s="34"/>
      <c r="BM465" s="32" t="str">
        <f t="shared" si="257"/>
        <v/>
      </c>
      <c r="BN465" s="34"/>
      <c r="BO465" s="32" t="str">
        <f t="shared" si="258"/>
        <v/>
      </c>
      <c r="BP465" s="34"/>
      <c r="BQ465" s="32" t="str">
        <f t="shared" si="259"/>
        <v/>
      </c>
      <c r="BR465" s="34"/>
      <c r="BS465" s="36" t="str">
        <f t="shared" si="260"/>
        <v/>
      </c>
      <c r="BT465" s="36" t="str">
        <f t="shared" si="261"/>
        <v/>
      </c>
      <c r="BU465" s="36" t="str">
        <f t="shared" si="262"/>
        <v/>
      </c>
      <c r="BV465" s="55"/>
      <c r="BW465" s="36" t="str">
        <f t="shared" si="263"/>
        <v/>
      </c>
      <c r="BX465" s="36" t="str">
        <f t="shared" si="264"/>
        <v/>
      </c>
      <c r="BY465" s="31"/>
      <c r="BZ465" s="38"/>
      <c r="CB465" s="120" t="e">
        <f t="shared" ca="1" si="233"/>
        <v>#VALUE!</v>
      </c>
      <c r="CC465" s="120" t="e">
        <f t="shared" ca="1" si="234"/>
        <v>#VALUE!</v>
      </c>
    </row>
    <row r="466" spans="1:81" s="10" customFormat="1" ht="25.15" customHeight="1" x14ac:dyDescent="0.2">
      <c r="A466" s="52" t="str">
        <f t="shared" si="265"/>
        <v/>
      </c>
      <c r="B466" s="157" t="e">
        <f t="shared" ca="1" si="235"/>
        <v>#VALUE!</v>
      </c>
      <c r="C466" s="157" t="e">
        <f t="shared" ca="1" si="236"/>
        <v>#VALUE!</v>
      </c>
      <c r="D466" s="29"/>
      <c r="E466" s="155" t="str">
        <f ca="1">IFERROR(INDIRECT(ADDRESS(MATCH(D466,CatModules!C:C,0),2,1,1,"CatModules")),"")</f>
        <v/>
      </c>
      <c r="F466" s="96"/>
      <c r="G466" s="156" t="str">
        <f ca="1">IFERROR(INDIRECT(ADDRESS(MATCH(CONCATENATE(E466,"-",F466),CatInt!K:K,0),3,1,1,"CatInt")),"")</f>
        <v/>
      </c>
      <c r="H466" s="45" t="str">
        <f>IF(F466="","",VLOOKUP(F466,#REF!,2,FALSE))</f>
        <v/>
      </c>
      <c r="I466" s="29"/>
      <c r="J466" s="155" t="e">
        <f t="shared" si="237"/>
        <v>#VALUE!</v>
      </c>
      <c r="K466" s="155" t="e">
        <f t="shared" si="238"/>
        <v>#VALUE!</v>
      </c>
      <c r="L466" s="153"/>
      <c r="M466" s="126"/>
      <c r="N466" s="151" t="e">
        <f ca="1">VLOOKUP(M466,CatProd!B:G,6,FALSE)</f>
        <v>#N/A</v>
      </c>
      <c r="O466" s="127"/>
      <c r="P466" s="175" t="e">
        <f ca="1">VLOOKUP(CONCATENATE(N466,"-",O466),CatProdSpec!H:I,2,FALSE)</f>
        <v>#N/A</v>
      </c>
      <c r="Q466" s="30"/>
      <c r="R466" s="149" t="str">
        <f>IFERROR(VLOOKUP(Q466,Setup!D$16:E$25,2,FALSE),"")</f>
        <v/>
      </c>
      <c r="S466" s="51" t="str">
        <f ca="1">IFERROR(IF(OR(I466="",VLOOKUP(I466,CatCostInp!$E$2:$K$88,7,FALSE)=0),"",VLOOKUP(I466,CatCostInp!$E$2:$K$88,7,FALSE)),"")</f>
        <v/>
      </c>
      <c r="T466" s="4" t="e">
        <f>VLOOKUP(U466,#REF!,2,FALSE)</f>
        <v>#REF!</v>
      </c>
      <c r="U466" s="30"/>
      <c r="V466" s="1" t="str">
        <f ca="1">IF(U466=Setup!$C$10,"Grant",IF(Pharmaceuticals!U466=Setup!$C$11,"Local",IF(Pharmaceuticals!U466=Setup!$C$12,"Other","")))</f>
        <v/>
      </c>
      <c r="W466" s="34"/>
      <c r="X466" s="148"/>
      <c r="Y466" s="34"/>
      <c r="Z466" s="36" t="str">
        <f t="shared" si="239"/>
        <v/>
      </c>
      <c r="AA466" s="34"/>
      <c r="AB466" s="32" t="str">
        <f t="shared" si="240"/>
        <v/>
      </c>
      <c r="AC466" s="34"/>
      <c r="AD466" s="32" t="str">
        <f t="shared" si="241"/>
        <v/>
      </c>
      <c r="AE466" s="34"/>
      <c r="AF466" s="36" t="str">
        <f t="shared" si="242"/>
        <v/>
      </c>
      <c r="AG466" s="36" t="str">
        <f t="shared" si="243"/>
        <v/>
      </c>
      <c r="AH466" s="36" t="str">
        <f t="shared" si="244"/>
        <v/>
      </c>
      <c r="AI466" s="55"/>
      <c r="AJ466" s="37"/>
      <c r="AK466" s="148"/>
      <c r="AL466" s="34"/>
      <c r="AM466" s="32" t="str">
        <f t="shared" si="245"/>
        <v/>
      </c>
      <c r="AN466" s="34"/>
      <c r="AO466" s="32" t="str">
        <f t="shared" si="246"/>
        <v/>
      </c>
      <c r="AP466" s="34"/>
      <c r="AQ466" s="32" t="str">
        <f t="shared" si="247"/>
        <v/>
      </c>
      <c r="AR466" s="34"/>
      <c r="AS466" s="36" t="str">
        <f t="shared" si="248"/>
        <v/>
      </c>
      <c r="AT466" s="36" t="str">
        <f t="shared" si="249"/>
        <v/>
      </c>
      <c r="AU466" s="36" t="str">
        <f t="shared" si="250"/>
        <v/>
      </c>
      <c r="AV466" s="55"/>
      <c r="AW466" s="34"/>
      <c r="AX466" s="148"/>
      <c r="AY466" s="34"/>
      <c r="AZ466" s="32" t="str">
        <f t="shared" si="251"/>
        <v/>
      </c>
      <c r="BA466" s="34"/>
      <c r="BB466" s="32" t="str">
        <f t="shared" si="252"/>
        <v/>
      </c>
      <c r="BC466" s="34"/>
      <c r="BD466" s="32" t="str">
        <f t="shared" si="253"/>
        <v/>
      </c>
      <c r="BE466" s="34"/>
      <c r="BF466" s="36" t="str">
        <f t="shared" si="254"/>
        <v/>
      </c>
      <c r="BG466" s="36" t="str">
        <f t="shared" si="255"/>
        <v/>
      </c>
      <c r="BH466" s="36" t="str">
        <f t="shared" si="256"/>
        <v/>
      </c>
      <c r="BI466" s="55"/>
      <c r="BJ466" s="34"/>
      <c r="BK466" s="148"/>
      <c r="BL466" s="34"/>
      <c r="BM466" s="32" t="str">
        <f t="shared" si="257"/>
        <v/>
      </c>
      <c r="BN466" s="34"/>
      <c r="BO466" s="32" t="str">
        <f t="shared" si="258"/>
        <v/>
      </c>
      <c r="BP466" s="34"/>
      <c r="BQ466" s="32" t="str">
        <f t="shared" si="259"/>
        <v/>
      </c>
      <c r="BR466" s="34"/>
      <c r="BS466" s="36" t="str">
        <f t="shared" si="260"/>
        <v/>
      </c>
      <c r="BT466" s="36" t="str">
        <f t="shared" si="261"/>
        <v/>
      </c>
      <c r="BU466" s="36" t="str">
        <f t="shared" si="262"/>
        <v/>
      </c>
      <c r="BV466" s="55"/>
      <c r="BW466" s="36" t="str">
        <f t="shared" si="263"/>
        <v/>
      </c>
      <c r="BX466" s="36" t="str">
        <f t="shared" si="264"/>
        <v/>
      </c>
      <c r="BY466" s="31"/>
      <c r="BZ466" s="38"/>
      <c r="CB466" s="120" t="e">
        <f t="shared" ca="1" si="233"/>
        <v>#VALUE!</v>
      </c>
      <c r="CC466" s="120" t="e">
        <f t="shared" ca="1" si="234"/>
        <v>#VALUE!</v>
      </c>
    </row>
    <row r="467" spans="1:81" s="10" customFormat="1" ht="25.15" customHeight="1" x14ac:dyDescent="0.2">
      <c r="A467" s="52" t="str">
        <f t="shared" si="265"/>
        <v/>
      </c>
      <c r="B467" s="157" t="e">
        <f t="shared" ca="1" si="235"/>
        <v>#VALUE!</v>
      </c>
      <c r="C467" s="157" t="e">
        <f t="shared" ca="1" si="236"/>
        <v>#VALUE!</v>
      </c>
      <c r="D467" s="29"/>
      <c r="E467" s="155" t="str">
        <f ca="1">IFERROR(INDIRECT(ADDRESS(MATCH(D467,CatModules!C:C,0),2,1,1,"CatModules")),"")</f>
        <v/>
      </c>
      <c r="F467" s="96"/>
      <c r="G467" s="156" t="str">
        <f ca="1">IFERROR(INDIRECT(ADDRESS(MATCH(CONCATENATE(E467,"-",F467),CatInt!K:K,0),3,1,1,"CatInt")),"")</f>
        <v/>
      </c>
      <c r="H467" s="45" t="str">
        <f>IF(F467="","",VLOOKUP(F467,#REF!,2,FALSE))</f>
        <v/>
      </c>
      <c r="I467" s="29"/>
      <c r="J467" s="155" t="e">
        <f t="shared" si="237"/>
        <v>#VALUE!</v>
      </c>
      <c r="K467" s="155" t="e">
        <f t="shared" si="238"/>
        <v>#VALUE!</v>
      </c>
      <c r="L467" s="153"/>
      <c r="M467" s="126"/>
      <c r="N467" s="151" t="e">
        <f ca="1">VLOOKUP(M467,CatProd!B:G,6,FALSE)</f>
        <v>#N/A</v>
      </c>
      <c r="O467" s="127"/>
      <c r="P467" s="175" t="e">
        <f ca="1">VLOOKUP(CONCATENATE(N467,"-",O467),CatProdSpec!H:I,2,FALSE)</f>
        <v>#N/A</v>
      </c>
      <c r="Q467" s="30"/>
      <c r="R467" s="149" t="str">
        <f>IFERROR(VLOOKUP(Q467,Setup!D$16:E$25,2,FALSE),"")</f>
        <v/>
      </c>
      <c r="S467" s="51" t="str">
        <f ca="1">IFERROR(IF(OR(I467="",VLOOKUP(I467,CatCostInp!$E$2:$K$88,7,FALSE)=0),"",VLOOKUP(I467,CatCostInp!$E$2:$K$88,7,FALSE)),"")</f>
        <v/>
      </c>
      <c r="T467" s="4" t="e">
        <f>VLOOKUP(U467,#REF!,2,FALSE)</f>
        <v>#REF!</v>
      </c>
      <c r="U467" s="30"/>
      <c r="V467" s="1" t="str">
        <f ca="1">IF(U467=Setup!$C$10,"Grant",IF(Pharmaceuticals!U467=Setup!$C$11,"Local",IF(Pharmaceuticals!U467=Setup!$C$12,"Other","")))</f>
        <v/>
      </c>
      <c r="W467" s="34"/>
      <c r="X467" s="148"/>
      <c r="Y467" s="34"/>
      <c r="Z467" s="36" t="str">
        <f t="shared" si="239"/>
        <v/>
      </c>
      <c r="AA467" s="34"/>
      <c r="AB467" s="32" t="str">
        <f t="shared" si="240"/>
        <v/>
      </c>
      <c r="AC467" s="34"/>
      <c r="AD467" s="32" t="str">
        <f t="shared" si="241"/>
        <v/>
      </c>
      <c r="AE467" s="34"/>
      <c r="AF467" s="36" t="str">
        <f t="shared" si="242"/>
        <v/>
      </c>
      <c r="AG467" s="36" t="str">
        <f t="shared" si="243"/>
        <v/>
      </c>
      <c r="AH467" s="36" t="str">
        <f t="shared" si="244"/>
        <v/>
      </c>
      <c r="AI467" s="55"/>
      <c r="AJ467" s="37"/>
      <c r="AK467" s="148"/>
      <c r="AL467" s="34"/>
      <c r="AM467" s="32" t="str">
        <f t="shared" si="245"/>
        <v/>
      </c>
      <c r="AN467" s="34"/>
      <c r="AO467" s="32" t="str">
        <f t="shared" si="246"/>
        <v/>
      </c>
      <c r="AP467" s="34"/>
      <c r="AQ467" s="32" t="str">
        <f t="shared" si="247"/>
        <v/>
      </c>
      <c r="AR467" s="34"/>
      <c r="AS467" s="36" t="str">
        <f t="shared" si="248"/>
        <v/>
      </c>
      <c r="AT467" s="36" t="str">
        <f t="shared" si="249"/>
        <v/>
      </c>
      <c r="AU467" s="36" t="str">
        <f t="shared" si="250"/>
        <v/>
      </c>
      <c r="AV467" s="55"/>
      <c r="AW467" s="34"/>
      <c r="AX467" s="148"/>
      <c r="AY467" s="34"/>
      <c r="AZ467" s="32" t="str">
        <f t="shared" si="251"/>
        <v/>
      </c>
      <c r="BA467" s="34"/>
      <c r="BB467" s="32" t="str">
        <f t="shared" si="252"/>
        <v/>
      </c>
      <c r="BC467" s="34"/>
      <c r="BD467" s="32" t="str">
        <f t="shared" si="253"/>
        <v/>
      </c>
      <c r="BE467" s="34"/>
      <c r="BF467" s="36" t="str">
        <f t="shared" si="254"/>
        <v/>
      </c>
      <c r="BG467" s="36" t="str">
        <f t="shared" si="255"/>
        <v/>
      </c>
      <c r="BH467" s="36" t="str">
        <f t="shared" si="256"/>
        <v/>
      </c>
      <c r="BI467" s="55"/>
      <c r="BJ467" s="34"/>
      <c r="BK467" s="148"/>
      <c r="BL467" s="34"/>
      <c r="BM467" s="32" t="str">
        <f t="shared" si="257"/>
        <v/>
      </c>
      <c r="BN467" s="34"/>
      <c r="BO467" s="32" t="str">
        <f t="shared" si="258"/>
        <v/>
      </c>
      <c r="BP467" s="34"/>
      <c r="BQ467" s="32" t="str">
        <f t="shared" si="259"/>
        <v/>
      </c>
      <c r="BR467" s="34"/>
      <c r="BS467" s="36" t="str">
        <f t="shared" si="260"/>
        <v/>
      </c>
      <c r="BT467" s="36" t="str">
        <f t="shared" si="261"/>
        <v/>
      </c>
      <c r="BU467" s="36" t="str">
        <f t="shared" si="262"/>
        <v/>
      </c>
      <c r="BV467" s="55"/>
      <c r="BW467" s="36" t="str">
        <f t="shared" si="263"/>
        <v/>
      </c>
      <c r="BX467" s="36" t="str">
        <f t="shared" si="264"/>
        <v/>
      </c>
      <c r="BY467" s="31"/>
      <c r="BZ467" s="38"/>
      <c r="CB467" s="120" t="e">
        <f t="shared" ca="1" si="233"/>
        <v>#VALUE!</v>
      </c>
      <c r="CC467" s="120" t="e">
        <f t="shared" ca="1" si="234"/>
        <v>#VALUE!</v>
      </c>
    </row>
    <row r="468" spans="1:81" s="10" customFormat="1" ht="25.15" customHeight="1" x14ac:dyDescent="0.2">
      <c r="A468" s="52" t="str">
        <f t="shared" si="265"/>
        <v/>
      </c>
      <c r="B468" s="157" t="e">
        <f t="shared" ca="1" si="235"/>
        <v>#VALUE!</v>
      </c>
      <c r="C468" s="157" t="e">
        <f t="shared" ca="1" si="236"/>
        <v>#VALUE!</v>
      </c>
      <c r="D468" s="29"/>
      <c r="E468" s="155" t="str">
        <f ca="1">IFERROR(INDIRECT(ADDRESS(MATCH(D468,CatModules!C:C,0),2,1,1,"CatModules")),"")</f>
        <v/>
      </c>
      <c r="F468" s="96"/>
      <c r="G468" s="156" t="str">
        <f ca="1">IFERROR(INDIRECT(ADDRESS(MATCH(CONCATENATE(E468,"-",F468),CatInt!K:K,0),3,1,1,"CatInt")),"")</f>
        <v/>
      </c>
      <c r="H468" s="45" t="str">
        <f>IF(F468="","",VLOOKUP(F468,#REF!,2,FALSE))</f>
        <v/>
      </c>
      <c r="I468" s="29"/>
      <c r="J468" s="155" t="e">
        <f t="shared" si="237"/>
        <v>#VALUE!</v>
      </c>
      <c r="K468" s="155" t="e">
        <f t="shared" si="238"/>
        <v>#VALUE!</v>
      </c>
      <c r="L468" s="153"/>
      <c r="M468" s="126"/>
      <c r="N468" s="151" t="e">
        <f ca="1">VLOOKUP(M468,CatProd!B:G,6,FALSE)</f>
        <v>#N/A</v>
      </c>
      <c r="O468" s="127"/>
      <c r="P468" s="175" t="e">
        <f ca="1">VLOOKUP(CONCATENATE(N468,"-",O468),CatProdSpec!H:I,2,FALSE)</f>
        <v>#N/A</v>
      </c>
      <c r="Q468" s="30"/>
      <c r="R468" s="149" t="str">
        <f>IFERROR(VLOOKUP(Q468,Setup!D$16:E$25,2,FALSE),"")</f>
        <v/>
      </c>
      <c r="S468" s="51" t="str">
        <f ca="1">IFERROR(IF(OR(I468="",VLOOKUP(I468,CatCostInp!$E$2:$K$88,7,FALSE)=0),"",VLOOKUP(I468,CatCostInp!$E$2:$K$88,7,FALSE)),"")</f>
        <v/>
      </c>
      <c r="T468" s="4" t="e">
        <f>VLOOKUP(U468,#REF!,2,FALSE)</f>
        <v>#REF!</v>
      </c>
      <c r="U468" s="30"/>
      <c r="V468" s="1" t="str">
        <f ca="1">IF(U468=Setup!$C$10,"Grant",IF(Pharmaceuticals!U468=Setup!$C$11,"Local",IF(Pharmaceuticals!U468=Setup!$C$12,"Other","")))</f>
        <v/>
      </c>
      <c r="W468" s="34"/>
      <c r="X468" s="148"/>
      <c r="Y468" s="34"/>
      <c r="Z468" s="36" t="str">
        <f t="shared" si="239"/>
        <v/>
      </c>
      <c r="AA468" s="34"/>
      <c r="AB468" s="32" t="str">
        <f t="shared" si="240"/>
        <v/>
      </c>
      <c r="AC468" s="34"/>
      <c r="AD468" s="32" t="str">
        <f t="shared" si="241"/>
        <v/>
      </c>
      <c r="AE468" s="34"/>
      <c r="AF468" s="36" t="str">
        <f t="shared" si="242"/>
        <v/>
      </c>
      <c r="AG468" s="36" t="str">
        <f t="shared" si="243"/>
        <v/>
      </c>
      <c r="AH468" s="36" t="str">
        <f t="shared" si="244"/>
        <v/>
      </c>
      <c r="AI468" s="55"/>
      <c r="AJ468" s="37"/>
      <c r="AK468" s="148"/>
      <c r="AL468" s="34"/>
      <c r="AM468" s="32" t="str">
        <f t="shared" si="245"/>
        <v/>
      </c>
      <c r="AN468" s="34"/>
      <c r="AO468" s="32" t="str">
        <f t="shared" si="246"/>
        <v/>
      </c>
      <c r="AP468" s="34"/>
      <c r="AQ468" s="32" t="str">
        <f t="shared" si="247"/>
        <v/>
      </c>
      <c r="AR468" s="34"/>
      <c r="AS468" s="36" t="str">
        <f t="shared" si="248"/>
        <v/>
      </c>
      <c r="AT468" s="36" t="str">
        <f t="shared" si="249"/>
        <v/>
      </c>
      <c r="AU468" s="36" t="str">
        <f t="shared" si="250"/>
        <v/>
      </c>
      <c r="AV468" s="55"/>
      <c r="AW468" s="34"/>
      <c r="AX468" s="148"/>
      <c r="AY468" s="34"/>
      <c r="AZ468" s="32" t="str">
        <f t="shared" si="251"/>
        <v/>
      </c>
      <c r="BA468" s="34"/>
      <c r="BB468" s="32" t="str">
        <f t="shared" si="252"/>
        <v/>
      </c>
      <c r="BC468" s="34"/>
      <c r="BD468" s="32" t="str">
        <f t="shared" si="253"/>
        <v/>
      </c>
      <c r="BE468" s="34"/>
      <c r="BF468" s="36" t="str">
        <f t="shared" si="254"/>
        <v/>
      </c>
      <c r="BG468" s="36" t="str">
        <f t="shared" si="255"/>
        <v/>
      </c>
      <c r="BH468" s="36" t="str">
        <f t="shared" si="256"/>
        <v/>
      </c>
      <c r="BI468" s="55"/>
      <c r="BJ468" s="34"/>
      <c r="BK468" s="148"/>
      <c r="BL468" s="34"/>
      <c r="BM468" s="32" t="str">
        <f t="shared" si="257"/>
        <v/>
      </c>
      <c r="BN468" s="34"/>
      <c r="BO468" s="32" t="str">
        <f t="shared" si="258"/>
        <v/>
      </c>
      <c r="BP468" s="34"/>
      <c r="BQ468" s="32" t="str">
        <f t="shared" si="259"/>
        <v/>
      </c>
      <c r="BR468" s="34"/>
      <c r="BS468" s="36" t="str">
        <f t="shared" si="260"/>
        <v/>
      </c>
      <c r="BT468" s="36" t="str">
        <f t="shared" si="261"/>
        <v/>
      </c>
      <c r="BU468" s="36" t="str">
        <f t="shared" si="262"/>
        <v/>
      </c>
      <c r="BV468" s="55"/>
      <c r="BW468" s="36" t="str">
        <f t="shared" si="263"/>
        <v/>
      </c>
      <c r="BX468" s="36" t="str">
        <f t="shared" si="264"/>
        <v/>
      </c>
      <c r="BY468" s="31"/>
      <c r="BZ468" s="38"/>
      <c r="CB468" s="120" t="e">
        <f t="shared" ca="1" si="233"/>
        <v>#VALUE!</v>
      </c>
      <c r="CC468" s="120" t="e">
        <f t="shared" ca="1" si="234"/>
        <v>#VALUE!</v>
      </c>
    </row>
    <row r="469" spans="1:81" s="10" customFormat="1" ht="25.15" customHeight="1" x14ac:dyDescent="0.2">
      <c r="A469" s="52" t="str">
        <f t="shared" si="265"/>
        <v/>
      </c>
      <c r="B469" s="157" t="e">
        <f t="shared" ca="1" si="235"/>
        <v>#VALUE!</v>
      </c>
      <c r="C469" s="157" t="e">
        <f t="shared" ca="1" si="236"/>
        <v>#VALUE!</v>
      </c>
      <c r="D469" s="29"/>
      <c r="E469" s="155" t="str">
        <f ca="1">IFERROR(INDIRECT(ADDRESS(MATCH(D469,CatModules!C:C,0),2,1,1,"CatModules")),"")</f>
        <v/>
      </c>
      <c r="F469" s="96"/>
      <c r="G469" s="156" t="str">
        <f ca="1">IFERROR(INDIRECT(ADDRESS(MATCH(CONCATENATE(E469,"-",F469),CatInt!K:K,0),3,1,1,"CatInt")),"")</f>
        <v/>
      </c>
      <c r="H469" s="45" t="str">
        <f>IF(F469="","",VLOOKUP(F469,#REF!,2,FALSE))</f>
        <v/>
      </c>
      <c r="I469" s="29"/>
      <c r="J469" s="155" t="e">
        <f t="shared" si="237"/>
        <v>#VALUE!</v>
      </c>
      <c r="K469" s="155" t="e">
        <f t="shared" si="238"/>
        <v>#VALUE!</v>
      </c>
      <c r="L469" s="153"/>
      <c r="M469" s="126"/>
      <c r="N469" s="151" t="e">
        <f ca="1">VLOOKUP(M469,CatProd!B:G,6,FALSE)</f>
        <v>#N/A</v>
      </c>
      <c r="O469" s="127"/>
      <c r="P469" s="175" t="e">
        <f ca="1">VLOOKUP(CONCATENATE(N469,"-",O469),CatProdSpec!H:I,2,FALSE)</f>
        <v>#N/A</v>
      </c>
      <c r="Q469" s="30"/>
      <c r="R469" s="149" t="str">
        <f>IFERROR(VLOOKUP(Q469,Setup!D$16:E$25,2,FALSE),"")</f>
        <v/>
      </c>
      <c r="S469" s="51" t="str">
        <f ca="1">IFERROR(IF(OR(I469="",VLOOKUP(I469,CatCostInp!$E$2:$K$88,7,FALSE)=0),"",VLOOKUP(I469,CatCostInp!$E$2:$K$88,7,FALSE)),"")</f>
        <v/>
      </c>
      <c r="T469" s="4" t="e">
        <f>VLOOKUP(U469,#REF!,2,FALSE)</f>
        <v>#REF!</v>
      </c>
      <c r="U469" s="30"/>
      <c r="V469" s="1" t="str">
        <f ca="1">IF(U469=Setup!$C$10,"Grant",IF(Pharmaceuticals!U469=Setup!$C$11,"Local",IF(Pharmaceuticals!U469=Setup!$C$12,"Other","")))</f>
        <v/>
      </c>
      <c r="W469" s="34"/>
      <c r="X469" s="148"/>
      <c r="Y469" s="34"/>
      <c r="Z469" s="36" t="str">
        <f t="shared" si="239"/>
        <v/>
      </c>
      <c r="AA469" s="34"/>
      <c r="AB469" s="32" t="str">
        <f t="shared" si="240"/>
        <v/>
      </c>
      <c r="AC469" s="34"/>
      <c r="AD469" s="32" t="str">
        <f t="shared" si="241"/>
        <v/>
      </c>
      <c r="AE469" s="34"/>
      <c r="AF469" s="36" t="str">
        <f t="shared" si="242"/>
        <v/>
      </c>
      <c r="AG469" s="36" t="str">
        <f t="shared" si="243"/>
        <v/>
      </c>
      <c r="AH469" s="36" t="str">
        <f t="shared" si="244"/>
        <v/>
      </c>
      <c r="AI469" s="55"/>
      <c r="AJ469" s="37"/>
      <c r="AK469" s="148"/>
      <c r="AL469" s="34"/>
      <c r="AM469" s="32" t="str">
        <f t="shared" si="245"/>
        <v/>
      </c>
      <c r="AN469" s="34"/>
      <c r="AO469" s="32" t="str">
        <f t="shared" si="246"/>
        <v/>
      </c>
      <c r="AP469" s="34"/>
      <c r="AQ469" s="32" t="str">
        <f t="shared" si="247"/>
        <v/>
      </c>
      <c r="AR469" s="34"/>
      <c r="AS469" s="36" t="str">
        <f t="shared" si="248"/>
        <v/>
      </c>
      <c r="AT469" s="36" t="str">
        <f t="shared" si="249"/>
        <v/>
      </c>
      <c r="AU469" s="36" t="str">
        <f t="shared" si="250"/>
        <v/>
      </c>
      <c r="AV469" s="55"/>
      <c r="AW469" s="34"/>
      <c r="AX469" s="148"/>
      <c r="AY469" s="34"/>
      <c r="AZ469" s="32" t="str">
        <f t="shared" si="251"/>
        <v/>
      </c>
      <c r="BA469" s="34"/>
      <c r="BB469" s="32" t="str">
        <f t="shared" si="252"/>
        <v/>
      </c>
      <c r="BC469" s="34"/>
      <c r="BD469" s="32" t="str">
        <f t="shared" si="253"/>
        <v/>
      </c>
      <c r="BE469" s="34"/>
      <c r="BF469" s="36" t="str">
        <f t="shared" si="254"/>
        <v/>
      </c>
      <c r="BG469" s="36" t="str">
        <f t="shared" si="255"/>
        <v/>
      </c>
      <c r="BH469" s="36" t="str">
        <f t="shared" si="256"/>
        <v/>
      </c>
      <c r="BI469" s="55"/>
      <c r="BJ469" s="34"/>
      <c r="BK469" s="148"/>
      <c r="BL469" s="34"/>
      <c r="BM469" s="32" t="str">
        <f t="shared" si="257"/>
        <v/>
      </c>
      <c r="BN469" s="34"/>
      <c r="BO469" s="32" t="str">
        <f t="shared" si="258"/>
        <v/>
      </c>
      <c r="BP469" s="34"/>
      <c r="BQ469" s="32" t="str">
        <f t="shared" si="259"/>
        <v/>
      </c>
      <c r="BR469" s="34"/>
      <c r="BS469" s="36" t="str">
        <f t="shared" si="260"/>
        <v/>
      </c>
      <c r="BT469" s="36" t="str">
        <f t="shared" si="261"/>
        <v/>
      </c>
      <c r="BU469" s="36" t="str">
        <f t="shared" si="262"/>
        <v/>
      </c>
      <c r="BV469" s="55"/>
      <c r="BW469" s="36" t="str">
        <f t="shared" si="263"/>
        <v/>
      </c>
      <c r="BX469" s="36" t="str">
        <f t="shared" si="264"/>
        <v/>
      </c>
      <c r="BY469" s="31"/>
      <c r="BZ469" s="38"/>
      <c r="CB469" s="120" t="e">
        <f t="shared" ca="1" si="233"/>
        <v>#VALUE!</v>
      </c>
      <c r="CC469" s="120" t="e">
        <f t="shared" ca="1" si="234"/>
        <v>#VALUE!</v>
      </c>
    </row>
    <row r="470" spans="1:81" s="10" customFormat="1" ht="25.15" customHeight="1" x14ac:dyDescent="0.2">
      <c r="A470" s="52" t="str">
        <f t="shared" si="265"/>
        <v/>
      </c>
      <c r="B470" s="157" t="e">
        <f t="shared" ca="1" si="235"/>
        <v>#VALUE!</v>
      </c>
      <c r="C470" s="157" t="e">
        <f t="shared" ca="1" si="236"/>
        <v>#VALUE!</v>
      </c>
      <c r="D470" s="29"/>
      <c r="E470" s="155" t="str">
        <f ca="1">IFERROR(INDIRECT(ADDRESS(MATCH(D470,CatModules!C:C,0),2,1,1,"CatModules")),"")</f>
        <v/>
      </c>
      <c r="F470" s="96"/>
      <c r="G470" s="156" t="str">
        <f ca="1">IFERROR(INDIRECT(ADDRESS(MATCH(CONCATENATE(E470,"-",F470),CatInt!K:K,0),3,1,1,"CatInt")),"")</f>
        <v/>
      </c>
      <c r="H470" s="45" t="str">
        <f>IF(F470="","",VLOOKUP(F470,#REF!,2,FALSE))</f>
        <v/>
      </c>
      <c r="I470" s="29"/>
      <c r="J470" s="155" t="e">
        <f t="shared" si="237"/>
        <v>#VALUE!</v>
      </c>
      <c r="K470" s="155" t="e">
        <f t="shared" si="238"/>
        <v>#VALUE!</v>
      </c>
      <c r="L470" s="153"/>
      <c r="M470" s="126"/>
      <c r="N470" s="151" t="e">
        <f ca="1">VLOOKUP(M470,CatProd!B:G,6,FALSE)</f>
        <v>#N/A</v>
      </c>
      <c r="O470" s="127"/>
      <c r="P470" s="175" t="e">
        <f ca="1">VLOOKUP(CONCATENATE(N470,"-",O470),CatProdSpec!H:I,2,FALSE)</f>
        <v>#N/A</v>
      </c>
      <c r="Q470" s="30"/>
      <c r="R470" s="149" t="str">
        <f>IFERROR(VLOOKUP(Q470,Setup!D$16:E$25,2,FALSE),"")</f>
        <v/>
      </c>
      <c r="S470" s="51" t="str">
        <f ca="1">IFERROR(IF(OR(I470="",VLOOKUP(I470,CatCostInp!$E$2:$K$88,7,FALSE)=0),"",VLOOKUP(I470,CatCostInp!$E$2:$K$88,7,FALSE)),"")</f>
        <v/>
      </c>
      <c r="T470" s="4" t="e">
        <f>VLOOKUP(U470,#REF!,2,FALSE)</f>
        <v>#REF!</v>
      </c>
      <c r="U470" s="30"/>
      <c r="V470" s="1" t="str">
        <f ca="1">IF(U470=Setup!$C$10,"Grant",IF(Pharmaceuticals!U470=Setup!$C$11,"Local",IF(Pharmaceuticals!U470=Setup!$C$12,"Other","")))</f>
        <v/>
      </c>
      <c r="W470" s="34"/>
      <c r="X470" s="148"/>
      <c r="Y470" s="34"/>
      <c r="Z470" s="36" t="str">
        <f t="shared" si="239"/>
        <v/>
      </c>
      <c r="AA470" s="34"/>
      <c r="AB470" s="32" t="str">
        <f t="shared" si="240"/>
        <v/>
      </c>
      <c r="AC470" s="34"/>
      <c r="AD470" s="32" t="str">
        <f t="shared" si="241"/>
        <v/>
      </c>
      <c r="AE470" s="34"/>
      <c r="AF470" s="36" t="str">
        <f t="shared" si="242"/>
        <v/>
      </c>
      <c r="AG470" s="36" t="str">
        <f t="shared" si="243"/>
        <v/>
      </c>
      <c r="AH470" s="36" t="str">
        <f t="shared" si="244"/>
        <v/>
      </c>
      <c r="AI470" s="55"/>
      <c r="AJ470" s="37"/>
      <c r="AK470" s="148"/>
      <c r="AL470" s="34"/>
      <c r="AM470" s="32" t="str">
        <f t="shared" si="245"/>
        <v/>
      </c>
      <c r="AN470" s="34"/>
      <c r="AO470" s="32" t="str">
        <f t="shared" si="246"/>
        <v/>
      </c>
      <c r="AP470" s="34"/>
      <c r="AQ470" s="32" t="str">
        <f t="shared" si="247"/>
        <v/>
      </c>
      <c r="AR470" s="34"/>
      <c r="AS470" s="36" t="str">
        <f t="shared" si="248"/>
        <v/>
      </c>
      <c r="AT470" s="36" t="str">
        <f t="shared" si="249"/>
        <v/>
      </c>
      <c r="AU470" s="36" t="str">
        <f t="shared" si="250"/>
        <v/>
      </c>
      <c r="AV470" s="55"/>
      <c r="AW470" s="34"/>
      <c r="AX470" s="148"/>
      <c r="AY470" s="34"/>
      <c r="AZ470" s="32" t="str">
        <f t="shared" si="251"/>
        <v/>
      </c>
      <c r="BA470" s="34"/>
      <c r="BB470" s="32" t="str">
        <f t="shared" si="252"/>
        <v/>
      </c>
      <c r="BC470" s="34"/>
      <c r="BD470" s="32" t="str">
        <f t="shared" si="253"/>
        <v/>
      </c>
      <c r="BE470" s="34"/>
      <c r="BF470" s="36" t="str">
        <f t="shared" si="254"/>
        <v/>
      </c>
      <c r="BG470" s="36" t="str">
        <f t="shared" si="255"/>
        <v/>
      </c>
      <c r="BH470" s="36" t="str">
        <f t="shared" si="256"/>
        <v/>
      </c>
      <c r="BI470" s="55"/>
      <c r="BJ470" s="34"/>
      <c r="BK470" s="148"/>
      <c r="BL470" s="34"/>
      <c r="BM470" s="32" t="str">
        <f t="shared" si="257"/>
        <v/>
      </c>
      <c r="BN470" s="34"/>
      <c r="BO470" s="32" t="str">
        <f t="shared" si="258"/>
        <v/>
      </c>
      <c r="BP470" s="34"/>
      <c r="BQ470" s="32" t="str">
        <f t="shared" si="259"/>
        <v/>
      </c>
      <c r="BR470" s="34"/>
      <c r="BS470" s="36" t="str">
        <f t="shared" si="260"/>
        <v/>
      </c>
      <c r="BT470" s="36" t="str">
        <f t="shared" si="261"/>
        <v/>
      </c>
      <c r="BU470" s="36" t="str">
        <f t="shared" si="262"/>
        <v/>
      </c>
      <c r="BV470" s="55"/>
      <c r="BW470" s="36" t="str">
        <f t="shared" si="263"/>
        <v/>
      </c>
      <c r="BX470" s="36" t="str">
        <f t="shared" si="264"/>
        <v/>
      </c>
      <c r="BY470" s="31"/>
      <c r="BZ470" s="38"/>
      <c r="CB470" s="120" t="e">
        <f t="shared" ca="1" si="233"/>
        <v>#VALUE!</v>
      </c>
      <c r="CC470" s="120" t="e">
        <f t="shared" ca="1" si="234"/>
        <v>#VALUE!</v>
      </c>
    </row>
    <row r="471" spans="1:81" s="10" customFormat="1" ht="25.15" customHeight="1" x14ac:dyDescent="0.2">
      <c r="A471" s="52" t="str">
        <f t="shared" si="265"/>
        <v/>
      </c>
      <c r="B471" s="157" t="e">
        <f t="shared" ca="1" si="235"/>
        <v>#VALUE!</v>
      </c>
      <c r="C471" s="157" t="e">
        <f t="shared" ca="1" si="236"/>
        <v>#VALUE!</v>
      </c>
      <c r="D471" s="29"/>
      <c r="E471" s="155" t="str">
        <f ca="1">IFERROR(INDIRECT(ADDRESS(MATCH(D471,CatModules!C:C,0),2,1,1,"CatModules")),"")</f>
        <v/>
      </c>
      <c r="F471" s="96"/>
      <c r="G471" s="156" t="str">
        <f ca="1">IFERROR(INDIRECT(ADDRESS(MATCH(CONCATENATE(E471,"-",F471),CatInt!K:K,0),3,1,1,"CatInt")),"")</f>
        <v/>
      </c>
      <c r="H471" s="45" t="str">
        <f>IF(F471="","",VLOOKUP(F471,#REF!,2,FALSE))</f>
        <v/>
      </c>
      <c r="I471" s="29"/>
      <c r="J471" s="155" t="e">
        <f t="shared" si="237"/>
        <v>#VALUE!</v>
      </c>
      <c r="K471" s="155" t="e">
        <f t="shared" si="238"/>
        <v>#VALUE!</v>
      </c>
      <c r="L471" s="153"/>
      <c r="M471" s="126"/>
      <c r="N471" s="151" t="e">
        <f ca="1">VLOOKUP(M471,CatProd!B:G,6,FALSE)</f>
        <v>#N/A</v>
      </c>
      <c r="O471" s="127"/>
      <c r="P471" s="175" t="e">
        <f ca="1">VLOOKUP(CONCATENATE(N471,"-",O471),CatProdSpec!H:I,2,FALSE)</f>
        <v>#N/A</v>
      </c>
      <c r="Q471" s="30"/>
      <c r="R471" s="149" t="str">
        <f>IFERROR(VLOOKUP(Q471,Setup!D$16:E$25,2,FALSE),"")</f>
        <v/>
      </c>
      <c r="S471" s="51" t="str">
        <f ca="1">IFERROR(IF(OR(I471="",VLOOKUP(I471,CatCostInp!$E$2:$K$88,7,FALSE)=0),"",VLOOKUP(I471,CatCostInp!$E$2:$K$88,7,FALSE)),"")</f>
        <v/>
      </c>
      <c r="T471" s="4" t="e">
        <f>VLOOKUP(U471,#REF!,2,FALSE)</f>
        <v>#REF!</v>
      </c>
      <c r="U471" s="30"/>
      <c r="V471" s="1" t="str">
        <f ca="1">IF(U471=Setup!$C$10,"Grant",IF(Pharmaceuticals!U471=Setup!$C$11,"Local",IF(Pharmaceuticals!U471=Setup!$C$12,"Other","")))</f>
        <v/>
      </c>
      <c r="W471" s="34"/>
      <c r="X471" s="148"/>
      <c r="Y471" s="34"/>
      <c r="Z471" s="36" t="str">
        <f t="shared" si="239"/>
        <v/>
      </c>
      <c r="AA471" s="34"/>
      <c r="AB471" s="32" t="str">
        <f t="shared" si="240"/>
        <v/>
      </c>
      <c r="AC471" s="34"/>
      <c r="AD471" s="32" t="str">
        <f t="shared" si="241"/>
        <v/>
      </c>
      <c r="AE471" s="34"/>
      <c r="AF471" s="36" t="str">
        <f t="shared" si="242"/>
        <v/>
      </c>
      <c r="AG471" s="36" t="str">
        <f t="shared" si="243"/>
        <v/>
      </c>
      <c r="AH471" s="36" t="str">
        <f t="shared" si="244"/>
        <v/>
      </c>
      <c r="AI471" s="55"/>
      <c r="AJ471" s="37"/>
      <c r="AK471" s="148"/>
      <c r="AL471" s="34"/>
      <c r="AM471" s="32" t="str">
        <f t="shared" si="245"/>
        <v/>
      </c>
      <c r="AN471" s="34"/>
      <c r="AO471" s="32" t="str">
        <f t="shared" si="246"/>
        <v/>
      </c>
      <c r="AP471" s="34"/>
      <c r="AQ471" s="32" t="str">
        <f t="shared" si="247"/>
        <v/>
      </c>
      <c r="AR471" s="34"/>
      <c r="AS471" s="36" t="str">
        <f t="shared" si="248"/>
        <v/>
      </c>
      <c r="AT471" s="36" t="str">
        <f t="shared" si="249"/>
        <v/>
      </c>
      <c r="AU471" s="36" t="str">
        <f t="shared" si="250"/>
        <v/>
      </c>
      <c r="AV471" s="55"/>
      <c r="AW471" s="34"/>
      <c r="AX471" s="148"/>
      <c r="AY471" s="34"/>
      <c r="AZ471" s="32" t="str">
        <f t="shared" si="251"/>
        <v/>
      </c>
      <c r="BA471" s="34"/>
      <c r="BB471" s="32" t="str">
        <f t="shared" si="252"/>
        <v/>
      </c>
      <c r="BC471" s="34"/>
      <c r="BD471" s="32" t="str">
        <f t="shared" si="253"/>
        <v/>
      </c>
      <c r="BE471" s="34"/>
      <c r="BF471" s="36" t="str">
        <f t="shared" si="254"/>
        <v/>
      </c>
      <c r="BG471" s="36" t="str">
        <f t="shared" si="255"/>
        <v/>
      </c>
      <c r="BH471" s="36" t="str">
        <f t="shared" si="256"/>
        <v/>
      </c>
      <c r="BI471" s="55"/>
      <c r="BJ471" s="34"/>
      <c r="BK471" s="148"/>
      <c r="BL471" s="34"/>
      <c r="BM471" s="32" t="str">
        <f t="shared" si="257"/>
        <v/>
      </c>
      <c r="BN471" s="34"/>
      <c r="BO471" s="32" t="str">
        <f t="shared" si="258"/>
        <v/>
      </c>
      <c r="BP471" s="34"/>
      <c r="BQ471" s="32" t="str">
        <f t="shared" si="259"/>
        <v/>
      </c>
      <c r="BR471" s="34"/>
      <c r="BS471" s="36" t="str">
        <f t="shared" si="260"/>
        <v/>
      </c>
      <c r="BT471" s="36" t="str">
        <f t="shared" si="261"/>
        <v/>
      </c>
      <c r="BU471" s="36" t="str">
        <f t="shared" si="262"/>
        <v/>
      </c>
      <c r="BV471" s="55"/>
      <c r="BW471" s="36" t="str">
        <f t="shared" si="263"/>
        <v/>
      </c>
      <c r="BX471" s="36" t="str">
        <f t="shared" si="264"/>
        <v/>
      </c>
      <c r="BY471" s="31"/>
      <c r="BZ471" s="38"/>
      <c r="CB471" s="120" t="e">
        <f t="shared" ca="1" si="233"/>
        <v>#VALUE!</v>
      </c>
      <c r="CC471" s="120" t="e">
        <f t="shared" ca="1" si="234"/>
        <v>#VALUE!</v>
      </c>
    </row>
    <row r="472" spans="1:81" s="10" customFormat="1" ht="25.15" customHeight="1" x14ac:dyDescent="0.2">
      <c r="A472" s="52" t="str">
        <f t="shared" si="265"/>
        <v/>
      </c>
      <c r="B472" s="157" t="e">
        <f t="shared" ca="1" si="235"/>
        <v>#VALUE!</v>
      </c>
      <c r="C472" s="157" t="e">
        <f t="shared" ca="1" si="236"/>
        <v>#VALUE!</v>
      </c>
      <c r="D472" s="29"/>
      <c r="E472" s="155" t="str">
        <f ca="1">IFERROR(INDIRECT(ADDRESS(MATCH(D472,CatModules!C:C,0),2,1,1,"CatModules")),"")</f>
        <v/>
      </c>
      <c r="F472" s="96"/>
      <c r="G472" s="156" t="str">
        <f ca="1">IFERROR(INDIRECT(ADDRESS(MATCH(CONCATENATE(E472,"-",F472),CatInt!K:K,0),3,1,1,"CatInt")),"")</f>
        <v/>
      </c>
      <c r="H472" s="45" t="str">
        <f>IF(F472="","",VLOOKUP(F472,#REF!,2,FALSE))</f>
        <v/>
      </c>
      <c r="I472" s="29"/>
      <c r="J472" s="155" t="e">
        <f t="shared" si="237"/>
        <v>#VALUE!</v>
      </c>
      <c r="K472" s="155" t="e">
        <f t="shared" si="238"/>
        <v>#VALUE!</v>
      </c>
      <c r="L472" s="153"/>
      <c r="M472" s="126"/>
      <c r="N472" s="151" t="e">
        <f ca="1">VLOOKUP(M472,CatProd!B:G,6,FALSE)</f>
        <v>#N/A</v>
      </c>
      <c r="O472" s="127"/>
      <c r="P472" s="175" t="e">
        <f ca="1">VLOOKUP(CONCATENATE(N472,"-",O472),CatProdSpec!H:I,2,FALSE)</f>
        <v>#N/A</v>
      </c>
      <c r="Q472" s="30"/>
      <c r="R472" s="149" t="str">
        <f>IFERROR(VLOOKUP(Q472,Setup!D$16:E$25,2,FALSE),"")</f>
        <v/>
      </c>
      <c r="S472" s="51" t="str">
        <f ca="1">IFERROR(IF(OR(I472="",VLOOKUP(I472,CatCostInp!$E$2:$K$88,7,FALSE)=0),"",VLOOKUP(I472,CatCostInp!$E$2:$K$88,7,FALSE)),"")</f>
        <v/>
      </c>
      <c r="T472" s="4" t="e">
        <f>VLOOKUP(U472,#REF!,2,FALSE)</f>
        <v>#REF!</v>
      </c>
      <c r="U472" s="30"/>
      <c r="V472" s="1" t="str">
        <f ca="1">IF(U472=Setup!$C$10,"Grant",IF(Pharmaceuticals!U472=Setup!$C$11,"Local",IF(Pharmaceuticals!U472=Setup!$C$12,"Other","")))</f>
        <v/>
      </c>
      <c r="W472" s="34"/>
      <c r="X472" s="148"/>
      <c r="Y472" s="34"/>
      <c r="Z472" s="36" t="str">
        <f t="shared" si="239"/>
        <v/>
      </c>
      <c r="AA472" s="34"/>
      <c r="AB472" s="32" t="str">
        <f t="shared" si="240"/>
        <v/>
      </c>
      <c r="AC472" s="34"/>
      <c r="AD472" s="32" t="str">
        <f t="shared" si="241"/>
        <v/>
      </c>
      <c r="AE472" s="34"/>
      <c r="AF472" s="36" t="str">
        <f t="shared" si="242"/>
        <v/>
      </c>
      <c r="AG472" s="36" t="str">
        <f t="shared" si="243"/>
        <v/>
      </c>
      <c r="AH472" s="36" t="str">
        <f t="shared" si="244"/>
        <v/>
      </c>
      <c r="AI472" s="55"/>
      <c r="AJ472" s="37"/>
      <c r="AK472" s="148"/>
      <c r="AL472" s="34"/>
      <c r="AM472" s="32" t="str">
        <f t="shared" si="245"/>
        <v/>
      </c>
      <c r="AN472" s="34"/>
      <c r="AO472" s="32" t="str">
        <f t="shared" si="246"/>
        <v/>
      </c>
      <c r="AP472" s="34"/>
      <c r="AQ472" s="32" t="str">
        <f t="shared" si="247"/>
        <v/>
      </c>
      <c r="AR472" s="34"/>
      <c r="AS472" s="36" t="str">
        <f t="shared" si="248"/>
        <v/>
      </c>
      <c r="AT472" s="36" t="str">
        <f t="shared" si="249"/>
        <v/>
      </c>
      <c r="AU472" s="36" t="str">
        <f t="shared" si="250"/>
        <v/>
      </c>
      <c r="AV472" s="55"/>
      <c r="AW472" s="34"/>
      <c r="AX472" s="148"/>
      <c r="AY472" s="34"/>
      <c r="AZ472" s="32" t="str">
        <f t="shared" si="251"/>
        <v/>
      </c>
      <c r="BA472" s="34"/>
      <c r="BB472" s="32" t="str">
        <f t="shared" si="252"/>
        <v/>
      </c>
      <c r="BC472" s="34"/>
      <c r="BD472" s="32" t="str">
        <f t="shared" si="253"/>
        <v/>
      </c>
      <c r="BE472" s="34"/>
      <c r="BF472" s="36" t="str">
        <f t="shared" si="254"/>
        <v/>
      </c>
      <c r="BG472" s="36" t="str">
        <f t="shared" si="255"/>
        <v/>
      </c>
      <c r="BH472" s="36" t="str">
        <f t="shared" si="256"/>
        <v/>
      </c>
      <c r="BI472" s="55"/>
      <c r="BJ472" s="34"/>
      <c r="BK472" s="148"/>
      <c r="BL472" s="34"/>
      <c r="BM472" s="32" t="str">
        <f t="shared" si="257"/>
        <v/>
      </c>
      <c r="BN472" s="34"/>
      <c r="BO472" s="32" t="str">
        <f t="shared" si="258"/>
        <v/>
      </c>
      <c r="BP472" s="34"/>
      <c r="BQ472" s="32" t="str">
        <f t="shared" si="259"/>
        <v/>
      </c>
      <c r="BR472" s="34"/>
      <c r="BS472" s="36" t="str">
        <f t="shared" si="260"/>
        <v/>
      </c>
      <c r="BT472" s="36" t="str">
        <f t="shared" si="261"/>
        <v/>
      </c>
      <c r="BU472" s="36" t="str">
        <f t="shared" si="262"/>
        <v/>
      </c>
      <c r="BV472" s="55"/>
      <c r="BW472" s="36" t="str">
        <f t="shared" si="263"/>
        <v/>
      </c>
      <c r="BX472" s="36" t="str">
        <f t="shared" si="264"/>
        <v/>
      </c>
      <c r="BY472" s="31"/>
      <c r="BZ472" s="38"/>
      <c r="CB472" s="120" t="e">
        <f t="shared" ca="1" si="233"/>
        <v>#VALUE!</v>
      </c>
      <c r="CC472" s="120" t="e">
        <f t="shared" ca="1" si="234"/>
        <v>#VALUE!</v>
      </c>
    </row>
    <row r="473" spans="1:81" s="10" customFormat="1" ht="25.15" customHeight="1" x14ac:dyDescent="0.2">
      <c r="A473" s="52" t="str">
        <f t="shared" si="265"/>
        <v/>
      </c>
      <c r="B473" s="157" t="e">
        <f t="shared" ca="1" si="235"/>
        <v>#VALUE!</v>
      </c>
      <c r="C473" s="157" t="e">
        <f t="shared" ca="1" si="236"/>
        <v>#VALUE!</v>
      </c>
      <c r="D473" s="29"/>
      <c r="E473" s="155" t="str">
        <f ca="1">IFERROR(INDIRECT(ADDRESS(MATCH(D473,CatModules!C:C,0),2,1,1,"CatModules")),"")</f>
        <v/>
      </c>
      <c r="F473" s="96"/>
      <c r="G473" s="156" t="str">
        <f ca="1">IFERROR(INDIRECT(ADDRESS(MATCH(CONCATENATE(E473,"-",F473),CatInt!K:K,0),3,1,1,"CatInt")),"")</f>
        <v/>
      </c>
      <c r="H473" s="45" t="str">
        <f>IF(F473="","",VLOOKUP(F473,#REF!,2,FALSE))</f>
        <v/>
      </c>
      <c r="I473" s="29"/>
      <c r="J473" s="155" t="e">
        <f t="shared" si="237"/>
        <v>#VALUE!</v>
      </c>
      <c r="K473" s="155" t="e">
        <f t="shared" si="238"/>
        <v>#VALUE!</v>
      </c>
      <c r="L473" s="153"/>
      <c r="M473" s="126"/>
      <c r="N473" s="151" t="e">
        <f ca="1">VLOOKUP(M473,CatProd!B:G,6,FALSE)</f>
        <v>#N/A</v>
      </c>
      <c r="O473" s="127"/>
      <c r="P473" s="175" t="e">
        <f ca="1">VLOOKUP(CONCATENATE(N473,"-",O473),CatProdSpec!H:I,2,FALSE)</f>
        <v>#N/A</v>
      </c>
      <c r="Q473" s="30"/>
      <c r="R473" s="149" t="str">
        <f>IFERROR(VLOOKUP(Q473,Setup!D$16:E$25,2,FALSE),"")</f>
        <v/>
      </c>
      <c r="S473" s="51" t="str">
        <f ca="1">IFERROR(IF(OR(I473="",VLOOKUP(I473,CatCostInp!$E$2:$K$88,7,FALSE)=0),"",VLOOKUP(I473,CatCostInp!$E$2:$K$88,7,FALSE)),"")</f>
        <v/>
      </c>
      <c r="T473" s="4" t="e">
        <f>VLOOKUP(U473,#REF!,2,FALSE)</f>
        <v>#REF!</v>
      </c>
      <c r="U473" s="30"/>
      <c r="V473" s="1" t="str">
        <f ca="1">IF(U473=Setup!$C$10,"Grant",IF(Pharmaceuticals!U473=Setup!$C$11,"Local",IF(Pharmaceuticals!U473=Setup!$C$12,"Other","")))</f>
        <v/>
      </c>
      <c r="W473" s="34"/>
      <c r="X473" s="148"/>
      <c r="Y473" s="34"/>
      <c r="Z473" s="36" t="str">
        <f t="shared" si="239"/>
        <v/>
      </c>
      <c r="AA473" s="34"/>
      <c r="AB473" s="32" t="str">
        <f t="shared" si="240"/>
        <v/>
      </c>
      <c r="AC473" s="34"/>
      <c r="AD473" s="32" t="str">
        <f t="shared" si="241"/>
        <v/>
      </c>
      <c r="AE473" s="34"/>
      <c r="AF473" s="36" t="str">
        <f t="shared" si="242"/>
        <v/>
      </c>
      <c r="AG473" s="36" t="str">
        <f t="shared" si="243"/>
        <v/>
      </c>
      <c r="AH473" s="36" t="str">
        <f t="shared" si="244"/>
        <v/>
      </c>
      <c r="AI473" s="55"/>
      <c r="AJ473" s="37"/>
      <c r="AK473" s="148"/>
      <c r="AL473" s="34"/>
      <c r="AM473" s="32" t="str">
        <f t="shared" si="245"/>
        <v/>
      </c>
      <c r="AN473" s="34"/>
      <c r="AO473" s="32" t="str">
        <f t="shared" si="246"/>
        <v/>
      </c>
      <c r="AP473" s="34"/>
      <c r="AQ473" s="32" t="str">
        <f t="shared" si="247"/>
        <v/>
      </c>
      <c r="AR473" s="34"/>
      <c r="AS473" s="36" t="str">
        <f t="shared" si="248"/>
        <v/>
      </c>
      <c r="AT473" s="36" t="str">
        <f t="shared" si="249"/>
        <v/>
      </c>
      <c r="AU473" s="36" t="str">
        <f t="shared" si="250"/>
        <v/>
      </c>
      <c r="AV473" s="55"/>
      <c r="AW473" s="34"/>
      <c r="AX473" s="148"/>
      <c r="AY473" s="34"/>
      <c r="AZ473" s="32" t="str">
        <f t="shared" si="251"/>
        <v/>
      </c>
      <c r="BA473" s="34"/>
      <c r="BB473" s="32" t="str">
        <f t="shared" si="252"/>
        <v/>
      </c>
      <c r="BC473" s="34"/>
      <c r="BD473" s="32" t="str">
        <f t="shared" si="253"/>
        <v/>
      </c>
      <c r="BE473" s="34"/>
      <c r="BF473" s="36" t="str">
        <f t="shared" si="254"/>
        <v/>
      </c>
      <c r="BG473" s="36" t="str">
        <f t="shared" si="255"/>
        <v/>
      </c>
      <c r="BH473" s="36" t="str">
        <f t="shared" si="256"/>
        <v/>
      </c>
      <c r="BI473" s="55"/>
      <c r="BJ473" s="34"/>
      <c r="BK473" s="148"/>
      <c r="BL473" s="34"/>
      <c r="BM473" s="32" t="str">
        <f t="shared" si="257"/>
        <v/>
      </c>
      <c r="BN473" s="34"/>
      <c r="BO473" s="32" t="str">
        <f t="shared" si="258"/>
        <v/>
      </c>
      <c r="BP473" s="34"/>
      <c r="BQ473" s="32" t="str">
        <f t="shared" si="259"/>
        <v/>
      </c>
      <c r="BR473" s="34"/>
      <c r="BS473" s="36" t="str">
        <f t="shared" si="260"/>
        <v/>
      </c>
      <c r="BT473" s="36" t="str">
        <f t="shared" si="261"/>
        <v/>
      </c>
      <c r="BU473" s="36" t="str">
        <f t="shared" si="262"/>
        <v/>
      </c>
      <c r="BV473" s="55"/>
      <c r="BW473" s="36" t="str">
        <f t="shared" si="263"/>
        <v/>
      </c>
      <c r="BX473" s="36" t="str">
        <f t="shared" si="264"/>
        <v/>
      </c>
      <c r="BY473" s="31"/>
      <c r="BZ473" s="38"/>
      <c r="CB473" s="120" t="e">
        <f t="shared" ca="1" si="233"/>
        <v>#VALUE!</v>
      </c>
      <c r="CC473" s="120" t="e">
        <f t="shared" ca="1" si="234"/>
        <v>#VALUE!</v>
      </c>
    </row>
    <row r="474" spans="1:81" s="10" customFormat="1" ht="25.15" customHeight="1" x14ac:dyDescent="0.2">
      <c r="A474" s="52" t="str">
        <f t="shared" si="265"/>
        <v/>
      </c>
      <c r="B474" s="157" t="e">
        <f t="shared" ca="1" si="235"/>
        <v>#VALUE!</v>
      </c>
      <c r="C474" s="157" t="e">
        <f t="shared" ca="1" si="236"/>
        <v>#VALUE!</v>
      </c>
      <c r="D474" s="29"/>
      <c r="E474" s="155" t="str">
        <f ca="1">IFERROR(INDIRECT(ADDRESS(MATCH(D474,CatModules!C:C,0),2,1,1,"CatModules")),"")</f>
        <v/>
      </c>
      <c r="F474" s="96"/>
      <c r="G474" s="156" t="str">
        <f ca="1">IFERROR(INDIRECT(ADDRESS(MATCH(CONCATENATE(E474,"-",F474),CatInt!K:K,0),3,1,1,"CatInt")),"")</f>
        <v/>
      </c>
      <c r="H474" s="45" t="str">
        <f>IF(F474="","",VLOOKUP(F474,#REF!,2,FALSE))</f>
        <v/>
      </c>
      <c r="I474" s="29"/>
      <c r="J474" s="155" t="e">
        <f t="shared" si="237"/>
        <v>#VALUE!</v>
      </c>
      <c r="K474" s="155" t="e">
        <f t="shared" si="238"/>
        <v>#VALUE!</v>
      </c>
      <c r="L474" s="153"/>
      <c r="M474" s="126"/>
      <c r="N474" s="151" t="e">
        <f ca="1">VLOOKUP(M474,CatProd!B:G,6,FALSE)</f>
        <v>#N/A</v>
      </c>
      <c r="O474" s="127"/>
      <c r="P474" s="175" t="e">
        <f ca="1">VLOOKUP(CONCATENATE(N474,"-",O474),CatProdSpec!H:I,2,FALSE)</f>
        <v>#N/A</v>
      </c>
      <c r="Q474" s="30"/>
      <c r="R474" s="149" t="str">
        <f>IFERROR(VLOOKUP(Q474,Setup!D$16:E$25,2,FALSE),"")</f>
        <v/>
      </c>
      <c r="S474" s="51" t="str">
        <f ca="1">IFERROR(IF(OR(I474="",VLOOKUP(I474,CatCostInp!$E$2:$K$88,7,FALSE)=0),"",VLOOKUP(I474,CatCostInp!$E$2:$K$88,7,FALSE)),"")</f>
        <v/>
      </c>
      <c r="T474" s="4" t="e">
        <f>VLOOKUP(U474,#REF!,2,FALSE)</f>
        <v>#REF!</v>
      </c>
      <c r="U474" s="30"/>
      <c r="V474" s="1" t="str">
        <f ca="1">IF(U474=Setup!$C$10,"Grant",IF(Pharmaceuticals!U474=Setup!$C$11,"Local",IF(Pharmaceuticals!U474=Setup!$C$12,"Other","")))</f>
        <v/>
      </c>
      <c r="W474" s="34"/>
      <c r="X474" s="148"/>
      <c r="Y474" s="34"/>
      <c r="Z474" s="36" t="str">
        <f t="shared" si="239"/>
        <v/>
      </c>
      <c r="AA474" s="34"/>
      <c r="AB474" s="32" t="str">
        <f t="shared" si="240"/>
        <v/>
      </c>
      <c r="AC474" s="34"/>
      <c r="AD474" s="32" t="str">
        <f t="shared" si="241"/>
        <v/>
      </c>
      <c r="AE474" s="34"/>
      <c r="AF474" s="36" t="str">
        <f t="shared" si="242"/>
        <v/>
      </c>
      <c r="AG474" s="36" t="str">
        <f t="shared" si="243"/>
        <v/>
      </c>
      <c r="AH474" s="36" t="str">
        <f t="shared" si="244"/>
        <v/>
      </c>
      <c r="AI474" s="55"/>
      <c r="AJ474" s="37"/>
      <c r="AK474" s="148"/>
      <c r="AL474" s="34"/>
      <c r="AM474" s="32" t="str">
        <f t="shared" si="245"/>
        <v/>
      </c>
      <c r="AN474" s="34"/>
      <c r="AO474" s="32" t="str">
        <f t="shared" si="246"/>
        <v/>
      </c>
      <c r="AP474" s="34"/>
      <c r="AQ474" s="32" t="str">
        <f t="shared" si="247"/>
        <v/>
      </c>
      <c r="AR474" s="34"/>
      <c r="AS474" s="36" t="str">
        <f t="shared" si="248"/>
        <v/>
      </c>
      <c r="AT474" s="36" t="str">
        <f t="shared" si="249"/>
        <v/>
      </c>
      <c r="AU474" s="36" t="str">
        <f t="shared" si="250"/>
        <v/>
      </c>
      <c r="AV474" s="55"/>
      <c r="AW474" s="34"/>
      <c r="AX474" s="148"/>
      <c r="AY474" s="34"/>
      <c r="AZ474" s="32" t="str">
        <f t="shared" si="251"/>
        <v/>
      </c>
      <c r="BA474" s="34"/>
      <c r="BB474" s="32" t="str">
        <f t="shared" si="252"/>
        <v/>
      </c>
      <c r="BC474" s="34"/>
      <c r="BD474" s="32" t="str">
        <f t="shared" si="253"/>
        <v/>
      </c>
      <c r="BE474" s="34"/>
      <c r="BF474" s="36" t="str">
        <f t="shared" si="254"/>
        <v/>
      </c>
      <c r="BG474" s="36" t="str">
        <f t="shared" si="255"/>
        <v/>
      </c>
      <c r="BH474" s="36" t="str">
        <f t="shared" si="256"/>
        <v/>
      </c>
      <c r="BI474" s="55"/>
      <c r="BJ474" s="34"/>
      <c r="BK474" s="148"/>
      <c r="BL474" s="34"/>
      <c r="BM474" s="32" t="str">
        <f t="shared" si="257"/>
        <v/>
      </c>
      <c r="BN474" s="34"/>
      <c r="BO474" s="32" t="str">
        <f t="shared" si="258"/>
        <v/>
      </c>
      <c r="BP474" s="34"/>
      <c r="BQ474" s="32" t="str">
        <f t="shared" si="259"/>
        <v/>
      </c>
      <c r="BR474" s="34"/>
      <c r="BS474" s="36" t="str">
        <f t="shared" si="260"/>
        <v/>
      </c>
      <c r="BT474" s="36" t="str">
        <f t="shared" si="261"/>
        <v/>
      </c>
      <c r="BU474" s="36" t="str">
        <f t="shared" si="262"/>
        <v/>
      </c>
      <c r="BV474" s="55"/>
      <c r="BW474" s="36" t="str">
        <f t="shared" si="263"/>
        <v/>
      </c>
      <c r="BX474" s="36" t="str">
        <f t="shared" si="264"/>
        <v/>
      </c>
      <c r="BY474" s="31"/>
      <c r="BZ474" s="38"/>
      <c r="CB474" s="120" t="e">
        <f t="shared" ca="1" si="233"/>
        <v>#VALUE!</v>
      </c>
      <c r="CC474" s="120" t="e">
        <f t="shared" ca="1" si="234"/>
        <v>#VALUE!</v>
      </c>
    </row>
    <row r="475" spans="1:81" s="10" customFormat="1" ht="25.15" customHeight="1" x14ac:dyDescent="0.2">
      <c r="A475" s="52" t="str">
        <f t="shared" si="265"/>
        <v/>
      </c>
      <c r="B475" s="157" t="e">
        <f t="shared" ca="1" si="235"/>
        <v>#VALUE!</v>
      </c>
      <c r="C475" s="157" t="e">
        <f t="shared" ca="1" si="236"/>
        <v>#VALUE!</v>
      </c>
      <c r="D475" s="29"/>
      <c r="E475" s="155" t="str">
        <f ca="1">IFERROR(INDIRECT(ADDRESS(MATCH(D475,CatModules!C:C,0),2,1,1,"CatModules")),"")</f>
        <v/>
      </c>
      <c r="F475" s="96"/>
      <c r="G475" s="156" t="str">
        <f ca="1">IFERROR(INDIRECT(ADDRESS(MATCH(CONCATENATE(E475,"-",F475),CatInt!K:K,0),3,1,1,"CatInt")),"")</f>
        <v/>
      </c>
      <c r="H475" s="45" t="str">
        <f>IF(F475="","",VLOOKUP(F475,#REF!,2,FALSE))</f>
        <v/>
      </c>
      <c r="I475" s="29"/>
      <c r="J475" s="155" t="e">
        <f t="shared" si="237"/>
        <v>#VALUE!</v>
      </c>
      <c r="K475" s="155" t="e">
        <f t="shared" si="238"/>
        <v>#VALUE!</v>
      </c>
      <c r="L475" s="153"/>
      <c r="M475" s="126"/>
      <c r="N475" s="151" t="e">
        <f ca="1">VLOOKUP(M475,CatProd!B:G,6,FALSE)</f>
        <v>#N/A</v>
      </c>
      <c r="O475" s="127"/>
      <c r="P475" s="175" t="e">
        <f ca="1">VLOOKUP(CONCATENATE(N475,"-",O475),CatProdSpec!H:I,2,FALSE)</f>
        <v>#N/A</v>
      </c>
      <c r="Q475" s="30"/>
      <c r="R475" s="149" t="str">
        <f>IFERROR(VLOOKUP(Q475,Setup!D$16:E$25,2,FALSE),"")</f>
        <v/>
      </c>
      <c r="S475" s="51" t="str">
        <f ca="1">IFERROR(IF(OR(I475="",VLOOKUP(I475,CatCostInp!$E$2:$K$88,7,FALSE)=0),"",VLOOKUP(I475,CatCostInp!$E$2:$K$88,7,FALSE)),"")</f>
        <v/>
      </c>
      <c r="T475" s="4" t="e">
        <f>VLOOKUP(U475,#REF!,2,FALSE)</f>
        <v>#REF!</v>
      </c>
      <c r="U475" s="30"/>
      <c r="V475" s="1" t="str">
        <f ca="1">IF(U475=Setup!$C$10,"Grant",IF(Pharmaceuticals!U475=Setup!$C$11,"Local",IF(Pharmaceuticals!U475=Setup!$C$12,"Other","")))</f>
        <v/>
      </c>
      <c r="W475" s="34"/>
      <c r="X475" s="148"/>
      <c r="Y475" s="34"/>
      <c r="Z475" s="36" t="str">
        <f t="shared" si="239"/>
        <v/>
      </c>
      <c r="AA475" s="34"/>
      <c r="AB475" s="32" t="str">
        <f t="shared" si="240"/>
        <v/>
      </c>
      <c r="AC475" s="34"/>
      <c r="AD475" s="32" t="str">
        <f t="shared" si="241"/>
        <v/>
      </c>
      <c r="AE475" s="34"/>
      <c r="AF475" s="36" t="str">
        <f t="shared" si="242"/>
        <v/>
      </c>
      <c r="AG475" s="36" t="str">
        <f t="shared" si="243"/>
        <v/>
      </c>
      <c r="AH475" s="36" t="str">
        <f t="shared" si="244"/>
        <v/>
      </c>
      <c r="AI475" s="55"/>
      <c r="AJ475" s="37"/>
      <c r="AK475" s="148"/>
      <c r="AL475" s="34"/>
      <c r="AM475" s="32" t="str">
        <f t="shared" si="245"/>
        <v/>
      </c>
      <c r="AN475" s="34"/>
      <c r="AO475" s="32" t="str">
        <f t="shared" si="246"/>
        <v/>
      </c>
      <c r="AP475" s="34"/>
      <c r="AQ475" s="32" t="str">
        <f t="shared" si="247"/>
        <v/>
      </c>
      <c r="AR475" s="34"/>
      <c r="AS475" s="36" t="str">
        <f t="shared" si="248"/>
        <v/>
      </c>
      <c r="AT475" s="36" t="str">
        <f t="shared" si="249"/>
        <v/>
      </c>
      <c r="AU475" s="36" t="str">
        <f t="shared" si="250"/>
        <v/>
      </c>
      <c r="AV475" s="55"/>
      <c r="AW475" s="34"/>
      <c r="AX475" s="148"/>
      <c r="AY475" s="34"/>
      <c r="AZ475" s="32" t="str">
        <f t="shared" si="251"/>
        <v/>
      </c>
      <c r="BA475" s="34"/>
      <c r="BB475" s="32" t="str">
        <f t="shared" si="252"/>
        <v/>
      </c>
      <c r="BC475" s="34"/>
      <c r="BD475" s="32" t="str">
        <f t="shared" si="253"/>
        <v/>
      </c>
      <c r="BE475" s="34"/>
      <c r="BF475" s="36" t="str">
        <f t="shared" si="254"/>
        <v/>
      </c>
      <c r="BG475" s="36" t="str">
        <f t="shared" si="255"/>
        <v/>
      </c>
      <c r="BH475" s="36" t="str">
        <f t="shared" si="256"/>
        <v/>
      </c>
      <c r="BI475" s="55"/>
      <c r="BJ475" s="34"/>
      <c r="BK475" s="148"/>
      <c r="BL475" s="34"/>
      <c r="BM475" s="32" t="str">
        <f t="shared" si="257"/>
        <v/>
      </c>
      <c r="BN475" s="34"/>
      <c r="BO475" s="32" t="str">
        <f t="shared" si="258"/>
        <v/>
      </c>
      <c r="BP475" s="34"/>
      <c r="BQ475" s="32" t="str">
        <f t="shared" si="259"/>
        <v/>
      </c>
      <c r="BR475" s="34"/>
      <c r="BS475" s="36" t="str">
        <f t="shared" si="260"/>
        <v/>
      </c>
      <c r="BT475" s="36" t="str">
        <f t="shared" si="261"/>
        <v/>
      </c>
      <c r="BU475" s="36" t="str">
        <f t="shared" si="262"/>
        <v/>
      </c>
      <c r="BV475" s="55"/>
      <c r="BW475" s="36" t="str">
        <f t="shared" si="263"/>
        <v/>
      </c>
      <c r="BX475" s="36" t="str">
        <f t="shared" si="264"/>
        <v/>
      </c>
      <c r="BY475" s="31"/>
      <c r="BZ475" s="38"/>
      <c r="CB475" s="120" t="e">
        <f t="shared" ca="1" si="233"/>
        <v>#VALUE!</v>
      </c>
      <c r="CC475" s="120" t="e">
        <f t="shared" ca="1" si="234"/>
        <v>#VALUE!</v>
      </c>
    </row>
    <row r="476" spans="1:81" s="10" customFormat="1" ht="25.15" customHeight="1" x14ac:dyDescent="0.2">
      <c r="A476" s="52" t="str">
        <f t="shared" si="265"/>
        <v/>
      </c>
      <c r="B476" s="157" t="e">
        <f t="shared" ca="1" si="235"/>
        <v>#VALUE!</v>
      </c>
      <c r="C476" s="157" t="e">
        <f t="shared" ca="1" si="236"/>
        <v>#VALUE!</v>
      </c>
      <c r="D476" s="29"/>
      <c r="E476" s="155" t="str">
        <f ca="1">IFERROR(INDIRECT(ADDRESS(MATCH(D476,CatModules!C:C,0),2,1,1,"CatModules")),"")</f>
        <v/>
      </c>
      <c r="F476" s="96"/>
      <c r="G476" s="156" t="str">
        <f ca="1">IFERROR(INDIRECT(ADDRESS(MATCH(CONCATENATE(E476,"-",F476),CatInt!K:K,0),3,1,1,"CatInt")),"")</f>
        <v/>
      </c>
      <c r="H476" s="45" t="str">
        <f>IF(F476="","",VLOOKUP(F476,#REF!,2,FALSE))</f>
        <v/>
      </c>
      <c r="I476" s="29"/>
      <c r="J476" s="155" t="e">
        <f t="shared" si="237"/>
        <v>#VALUE!</v>
      </c>
      <c r="K476" s="155" t="e">
        <f t="shared" si="238"/>
        <v>#VALUE!</v>
      </c>
      <c r="L476" s="153"/>
      <c r="M476" s="126"/>
      <c r="N476" s="151" t="e">
        <f ca="1">VLOOKUP(M476,CatProd!B:G,6,FALSE)</f>
        <v>#N/A</v>
      </c>
      <c r="O476" s="127"/>
      <c r="P476" s="175" t="e">
        <f ca="1">VLOOKUP(CONCATENATE(N476,"-",O476),CatProdSpec!H:I,2,FALSE)</f>
        <v>#N/A</v>
      </c>
      <c r="Q476" s="30"/>
      <c r="R476" s="149" t="str">
        <f>IFERROR(VLOOKUP(Q476,Setup!D$16:E$25,2,FALSE),"")</f>
        <v/>
      </c>
      <c r="S476" s="51" t="str">
        <f ca="1">IFERROR(IF(OR(I476="",VLOOKUP(I476,CatCostInp!$E$2:$K$88,7,FALSE)=0),"",VLOOKUP(I476,CatCostInp!$E$2:$K$88,7,FALSE)),"")</f>
        <v/>
      </c>
      <c r="T476" s="4" t="e">
        <f>VLOOKUP(U476,#REF!,2,FALSE)</f>
        <v>#REF!</v>
      </c>
      <c r="U476" s="30"/>
      <c r="V476" s="1" t="str">
        <f ca="1">IF(U476=Setup!$C$10,"Grant",IF(Pharmaceuticals!U476=Setup!$C$11,"Local",IF(Pharmaceuticals!U476=Setup!$C$12,"Other","")))</f>
        <v/>
      </c>
      <c r="W476" s="34"/>
      <c r="X476" s="148"/>
      <c r="Y476" s="34"/>
      <c r="Z476" s="36" t="str">
        <f t="shared" si="239"/>
        <v/>
      </c>
      <c r="AA476" s="34"/>
      <c r="AB476" s="32" t="str">
        <f t="shared" si="240"/>
        <v/>
      </c>
      <c r="AC476" s="34"/>
      <c r="AD476" s="32" t="str">
        <f t="shared" si="241"/>
        <v/>
      </c>
      <c r="AE476" s="34"/>
      <c r="AF476" s="36" t="str">
        <f t="shared" si="242"/>
        <v/>
      </c>
      <c r="AG476" s="36" t="str">
        <f t="shared" si="243"/>
        <v/>
      </c>
      <c r="AH476" s="36" t="str">
        <f t="shared" si="244"/>
        <v/>
      </c>
      <c r="AI476" s="55"/>
      <c r="AJ476" s="37"/>
      <c r="AK476" s="148"/>
      <c r="AL476" s="34"/>
      <c r="AM476" s="32" t="str">
        <f t="shared" si="245"/>
        <v/>
      </c>
      <c r="AN476" s="34"/>
      <c r="AO476" s="32" t="str">
        <f t="shared" si="246"/>
        <v/>
      </c>
      <c r="AP476" s="34"/>
      <c r="AQ476" s="32" t="str">
        <f t="shared" si="247"/>
        <v/>
      </c>
      <c r="AR476" s="34"/>
      <c r="AS476" s="36" t="str">
        <f t="shared" si="248"/>
        <v/>
      </c>
      <c r="AT476" s="36" t="str">
        <f t="shared" si="249"/>
        <v/>
      </c>
      <c r="AU476" s="36" t="str">
        <f t="shared" si="250"/>
        <v/>
      </c>
      <c r="AV476" s="55"/>
      <c r="AW476" s="34"/>
      <c r="AX476" s="148"/>
      <c r="AY476" s="34"/>
      <c r="AZ476" s="32" t="str">
        <f t="shared" si="251"/>
        <v/>
      </c>
      <c r="BA476" s="34"/>
      <c r="BB476" s="32" t="str">
        <f t="shared" si="252"/>
        <v/>
      </c>
      <c r="BC476" s="34"/>
      <c r="BD476" s="32" t="str">
        <f t="shared" si="253"/>
        <v/>
      </c>
      <c r="BE476" s="34"/>
      <c r="BF476" s="36" t="str">
        <f t="shared" si="254"/>
        <v/>
      </c>
      <c r="BG476" s="36" t="str">
        <f t="shared" si="255"/>
        <v/>
      </c>
      <c r="BH476" s="36" t="str">
        <f t="shared" si="256"/>
        <v/>
      </c>
      <c r="BI476" s="55"/>
      <c r="BJ476" s="34"/>
      <c r="BK476" s="148"/>
      <c r="BL476" s="34"/>
      <c r="BM476" s="32" t="str">
        <f t="shared" si="257"/>
        <v/>
      </c>
      <c r="BN476" s="34"/>
      <c r="BO476" s="32" t="str">
        <f t="shared" si="258"/>
        <v/>
      </c>
      <c r="BP476" s="34"/>
      <c r="BQ476" s="32" t="str">
        <f t="shared" si="259"/>
        <v/>
      </c>
      <c r="BR476" s="34"/>
      <c r="BS476" s="36" t="str">
        <f t="shared" si="260"/>
        <v/>
      </c>
      <c r="BT476" s="36" t="str">
        <f t="shared" si="261"/>
        <v/>
      </c>
      <c r="BU476" s="36" t="str">
        <f t="shared" si="262"/>
        <v/>
      </c>
      <c r="BV476" s="55"/>
      <c r="BW476" s="36" t="str">
        <f t="shared" si="263"/>
        <v/>
      </c>
      <c r="BX476" s="36" t="str">
        <f t="shared" si="264"/>
        <v/>
      </c>
      <c r="BY476" s="31"/>
      <c r="BZ476" s="38"/>
      <c r="CB476" s="120" t="e">
        <f t="shared" ca="1" si="233"/>
        <v>#VALUE!</v>
      </c>
      <c r="CC476" s="120" t="e">
        <f t="shared" ca="1" si="234"/>
        <v>#VALUE!</v>
      </c>
    </row>
    <row r="477" spans="1:81" s="10" customFormat="1" ht="25.15" customHeight="1" x14ac:dyDescent="0.2">
      <c r="A477" s="52" t="str">
        <f t="shared" si="265"/>
        <v/>
      </c>
      <c r="B477" s="157" t="e">
        <f t="shared" ca="1" si="235"/>
        <v>#VALUE!</v>
      </c>
      <c r="C477" s="157" t="e">
        <f t="shared" ca="1" si="236"/>
        <v>#VALUE!</v>
      </c>
      <c r="D477" s="29"/>
      <c r="E477" s="155" t="str">
        <f ca="1">IFERROR(INDIRECT(ADDRESS(MATCH(D477,CatModules!C:C,0),2,1,1,"CatModules")),"")</f>
        <v/>
      </c>
      <c r="F477" s="96"/>
      <c r="G477" s="156" t="str">
        <f ca="1">IFERROR(INDIRECT(ADDRESS(MATCH(CONCATENATE(E477,"-",F477),CatInt!K:K,0),3,1,1,"CatInt")),"")</f>
        <v/>
      </c>
      <c r="H477" s="45" t="str">
        <f>IF(F477="","",VLOOKUP(F477,#REF!,2,FALSE))</f>
        <v/>
      </c>
      <c r="I477" s="29"/>
      <c r="J477" s="155" t="e">
        <f t="shared" si="237"/>
        <v>#VALUE!</v>
      </c>
      <c r="K477" s="155" t="e">
        <f t="shared" si="238"/>
        <v>#VALUE!</v>
      </c>
      <c r="L477" s="153"/>
      <c r="M477" s="126"/>
      <c r="N477" s="151" t="e">
        <f ca="1">VLOOKUP(M477,CatProd!B:G,6,FALSE)</f>
        <v>#N/A</v>
      </c>
      <c r="O477" s="127"/>
      <c r="P477" s="175" t="e">
        <f ca="1">VLOOKUP(CONCATENATE(N477,"-",O477),CatProdSpec!H:I,2,FALSE)</f>
        <v>#N/A</v>
      </c>
      <c r="Q477" s="30"/>
      <c r="R477" s="149" t="str">
        <f>IFERROR(VLOOKUP(Q477,Setup!D$16:E$25,2,FALSE),"")</f>
        <v/>
      </c>
      <c r="S477" s="51" t="str">
        <f ca="1">IFERROR(IF(OR(I477="",VLOOKUP(I477,CatCostInp!$E$2:$K$88,7,FALSE)=0),"",VLOOKUP(I477,CatCostInp!$E$2:$K$88,7,FALSE)),"")</f>
        <v/>
      </c>
      <c r="T477" s="4" t="e">
        <f>VLOOKUP(U477,#REF!,2,FALSE)</f>
        <v>#REF!</v>
      </c>
      <c r="U477" s="30"/>
      <c r="V477" s="1" t="str">
        <f ca="1">IF(U477=Setup!$C$10,"Grant",IF(Pharmaceuticals!U477=Setup!$C$11,"Local",IF(Pharmaceuticals!U477=Setup!$C$12,"Other","")))</f>
        <v/>
      </c>
      <c r="W477" s="34"/>
      <c r="X477" s="148"/>
      <c r="Y477" s="34"/>
      <c r="Z477" s="36" t="str">
        <f t="shared" si="239"/>
        <v/>
      </c>
      <c r="AA477" s="34"/>
      <c r="AB477" s="32" t="str">
        <f t="shared" si="240"/>
        <v/>
      </c>
      <c r="AC477" s="34"/>
      <c r="AD477" s="32" t="str">
        <f t="shared" si="241"/>
        <v/>
      </c>
      <c r="AE477" s="34"/>
      <c r="AF477" s="36" t="str">
        <f t="shared" si="242"/>
        <v/>
      </c>
      <c r="AG477" s="36" t="str">
        <f t="shared" si="243"/>
        <v/>
      </c>
      <c r="AH477" s="36" t="str">
        <f t="shared" si="244"/>
        <v/>
      </c>
      <c r="AI477" s="55"/>
      <c r="AJ477" s="37"/>
      <c r="AK477" s="148"/>
      <c r="AL477" s="34"/>
      <c r="AM477" s="32" t="str">
        <f t="shared" si="245"/>
        <v/>
      </c>
      <c r="AN477" s="34"/>
      <c r="AO477" s="32" t="str">
        <f t="shared" si="246"/>
        <v/>
      </c>
      <c r="AP477" s="34"/>
      <c r="AQ477" s="32" t="str">
        <f t="shared" si="247"/>
        <v/>
      </c>
      <c r="AR477" s="34"/>
      <c r="AS477" s="36" t="str">
        <f t="shared" si="248"/>
        <v/>
      </c>
      <c r="AT477" s="36" t="str">
        <f t="shared" si="249"/>
        <v/>
      </c>
      <c r="AU477" s="36" t="str">
        <f t="shared" si="250"/>
        <v/>
      </c>
      <c r="AV477" s="55"/>
      <c r="AW477" s="34"/>
      <c r="AX477" s="148"/>
      <c r="AY477" s="34"/>
      <c r="AZ477" s="32" t="str">
        <f t="shared" si="251"/>
        <v/>
      </c>
      <c r="BA477" s="34"/>
      <c r="BB477" s="32" t="str">
        <f t="shared" si="252"/>
        <v/>
      </c>
      <c r="BC477" s="34"/>
      <c r="BD477" s="32" t="str">
        <f t="shared" si="253"/>
        <v/>
      </c>
      <c r="BE477" s="34"/>
      <c r="BF477" s="36" t="str">
        <f t="shared" si="254"/>
        <v/>
      </c>
      <c r="BG477" s="36" t="str">
        <f t="shared" si="255"/>
        <v/>
      </c>
      <c r="BH477" s="36" t="str">
        <f t="shared" si="256"/>
        <v/>
      </c>
      <c r="BI477" s="55"/>
      <c r="BJ477" s="34"/>
      <c r="BK477" s="148"/>
      <c r="BL477" s="34"/>
      <c r="BM477" s="32" t="str">
        <f t="shared" si="257"/>
        <v/>
      </c>
      <c r="BN477" s="34"/>
      <c r="BO477" s="32" t="str">
        <f t="shared" si="258"/>
        <v/>
      </c>
      <c r="BP477" s="34"/>
      <c r="BQ477" s="32" t="str">
        <f t="shared" si="259"/>
        <v/>
      </c>
      <c r="BR477" s="34"/>
      <c r="BS477" s="36" t="str">
        <f t="shared" si="260"/>
        <v/>
      </c>
      <c r="BT477" s="36" t="str">
        <f t="shared" si="261"/>
        <v/>
      </c>
      <c r="BU477" s="36" t="str">
        <f t="shared" si="262"/>
        <v/>
      </c>
      <c r="BV477" s="55"/>
      <c r="BW477" s="36" t="str">
        <f t="shared" si="263"/>
        <v/>
      </c>
      <c r="BX477" s="36" t="str">
        <f t="shared" si="264"/>
        <v/>
      </c>
      <c r="BY477" s="31"/>
      <c r="BZ477" s="38"/>
      <c r="CB477" s="120" t="e">
        <f t="shared" ca="1" si="233"/>
        <v>#VALUE!</v>
      </c>
      <c r="CC477" s="120" t="e">
        <f t="shared" ca="1" si="234"/>
        <v>#VALUE!</v>
      </c>
    </row>
    <row r="478" spans="1:81" s="10" customFormat="1" ht="25.15" customHeight="1" x14ac:dyDescent="0.2">
      <c r="A478" s="52" t="str">
        <f t="shared" si="265"/>
        <v/>
      </c>
      <c r="B478" s="157" t="e">
        <f t="shared" ca="1" si="235"/>
        <v>#VALUE!</v>
      </c>
      <c r="C478" s="157" t="e">
        <f t="shared" ca="1" si="236"/>
        <v>#VALUE!</v>
      </c>
      <c r="D478" s="29"/>
      <c r="E478" s="155" t="str">
        <f ca="1">IFERROR(INDIRECT(ADDRESS(MATCH(D478,CatModules!C:C,0),2,1,1,"CatModules")),"")</f>
        <v/>
      </c>
      <c r="F478" s="96"/>
      <c r="G478" s="156" t="str">
        <f ca="1">IFERROR(INDIRECT(ADDRESS(MATCH(CONCATENATE(E478,"-",F478),CatInt!K:K,0),3,1,1,"CatInt")),"")</f>
        <v/>
      </c>
      <c r="H478" s="45" t="str">
        <f>IF(F478="","",VLOOKUP(F478,#REF!,2,FALSE))</f>
        <v/>
      </c>
      <c r="I478" s="29"/>
      <c r="J478" s="155" t="e">
        <f t="shared" si="237"/>
        <v>#VALUE!</v>
      </c>
      <c r="K478" s="155" t="e">
        <f t="shared" si="238"/>
        <v>#VALUE!</v>
      </c>
      <c r="L478" s="153"/>
      <c r="M478" s="126"/>
      <c r="N478" s="151" t="e">
        <f ca="1">VLOOKUP(M478,CatProd!B:G,6,FALSE)</f>
        <v>#N/A</v>
      </c>
      <c r="O478" s="127"/>
      <c r="P478" s="175" t="e">
        <f ca="1">VLOOKUP(CONCATENATE(N478,"-",O478),CatProdSpec!H:I,2,FALSE)</f>
        <v>#N/A</v>
      </c>
      <c r="Q478" s="30"/>
      <c r="R478" s="149" t="str">
        <f>IFERROR(VLOOKUP(Q478,Setup!D$16:E$25,2,FALSE),"")</f>
        <v/>
      </c>
      <c r="S478" s="51" t="str">
        <f ca="1">IFERROR(IF(OR(I478="",VLOOKUP(I478,CatCostInp!$E$2:$K$88,7,FALSE)=0),"",VLOOKUP(I478,CatCostInp!$E$2:$K$88,7,FALSE)),"")</f>
        <v/>
      </c>
      <c r="T478" s="4" t="e">
        <f>VLOOKUP(U478,#REF!,2,FALSE)</f>
        <v>#REF!</v>
      </c>
      <c r="U478" s="30"/>
      <c r="V478" s="1" t="str">
        <f ca="1">IF(U478=Setup!$C$10,"Grant",IF(Pharmaceuticals!U478=Setup!$C$11,"Local",IF(Pharmaceuticals!U478=Setup!$C$12,"Other","")))</f>
        <v/>
      </c>
      <c r="W478" s="34"/>
      <c r="X478" s="148"/>
      <c r="Y478" s="34"/>
      <c r="Z478" s="36" t="str">
        <f t="shared" si="239"/>
        <v/>
      </c>
      <c r="AA478" s="34"/>
      <c r="AB478" s="32" t="str">
        <f t="shared" si="240"/>
        <v/>
      </c>
      <c r="AC478" s="34"/>
      <c r="AD478" s="32" t="str">
        <f t="shared" si="241"/>
        <v/>
      </c>
      <c r="AE478" s="34"/>
      <c r="AF478" s="36" t="str">
        <f t="shared" si="242"/>
        <v/>
      </c>
      <c r="AG478" s="36" t="str">
        <f t="shared" si="243"/>
        <v/>
      </c>
      <c r="AH478" s="36" t="str">
        <f t="shared" si="244"/>
        <v/>
      </c>
      <c r="AI478" s="55"/>
      <c r="AJ478" s="37"/>
      <c r="AK478" s="148"/>
      <c r="AL478" s="34"/>
      <c r="AM478" s="32" t="str">
        <f t="shared" si="245"/>
        <v/>
      </c>
      <c r="AN478" s="34"/>
      <c r="AO478" s="32" t="str">
        <f t="shared" si="246"/>
        <v/>
      </c>
      <c r="AP478" s="34"/>
      <c r="AQ478" s="32" t="str">
        <f t="shared" si="247"/>
        <v/>
      </c>
      <c r="AR478" s="34"/>
      <c r="AS478" s="36" t="str">
        <f t="shared" si="248"/>
        <v/>
      </c>
      <c r="AT478" s="36" t="str">
        <f t="shared" si="249"/>
        <v/>
      </c>
      <c r="AU478" s="36" t="str">
        <f t="shared" si="250"/>
        <v/>
      </c>
      <c r="AV478" s="55"/>
      <c r="AW478" s="34"/>
      <c r="AX478" s="148"/>
      <c r="AY478" s="34"/>
      <c r="AZ478" s="32" t="str">
        <f t="shared" si="251"/>
        <v/>
      </c>
      <c r="BA478" s="34"/>
      <c r="BB478" s="32" t="str">
        <f t="shared" si="252"/>
        <v/>
      </c>
      <c r="BC478" s="34"/>
      <c r="BD478" s="32" t="str">
        <f t="shared" si="253"/>
        <v/>
      </c>
      <c r="BE478" s="34"/>
      <c r="BF478" s="36" t="str">
        <f t="shared" si="254"/>
        <v/>
      </c>
      <c r="BG478" s="36" t="str">
        <f t="shared" si="255"/>
        <v/>
      </c>
      <c r="BH478" s="36" t="str">
        <f t="shared" si="256"/>
        <v/>
      </c>
      <c r="BI478" s="55"/>
      <c r="BJ478" s="34"/>
      <c r="BK478" s="148"/>
      <c r="BL478" s="34"/>
      <c r="BM478" s="32" t="str">
        <f t="shared" si="257"/>
        <v/>
      </c>
      <c r="BN478" s="34"/>
      <c r="BO478" s="32" t="str">
        <f t="shared" si="258"/>
        <v/>
      </c>
      <c r="BP478" s="34"/>
      <c r="BQ478" s="32" t="str">
        <f t="shared" si="259"/>
        <v/>
      </c>
      <c r="BR478" s="34"/>
      <c r="BS478" s="36" t="str">
        <f t="shared" si="260"/>
        <v/>
      </c>
      <c r="BT478" s="36" t="str">
        <f t="shared" si="261"/>
        <v/>
      </c>
      <c r="BU478" s="36" t="str">
        <f t="shared" si="262"/>
        <v/>
      </c>
      <c r="BV478" s="55"/>
      <c r="BW478" s="36" t="str">
        <f t="shared" si="263"/>
        <v/>
      </c>
      <c r="BX478" s="36" t="str">
        <f t="shared" si="264"/>
        <v/>
      </c>
      <c r="BY478" s="31"/>
      <c r="BZ478" s="38"/>
      <c r="CB478" s="120" t="e">
        <f t="shared" ca="1" si="233"/>
        <v>#VALUE!</v>
      </c>
      <c r="CC478" s="120" t="e">
        <f t="shared" ca="1" si="234"/>
        <v>#VALUE!</v>
      </c>
    </row>
    <row r="479" spans="1:81" s="10" customFormat="1" ht="25.15" customHeight="1" x14ac:dyDescent="0.2">
      <c r="A479" s="52" t="str">
        <f t="shared" si="265"/>
        <v/>
      </c>
      <c r="B479" s="157" t="e">
        <f t="shared" ca="1" si="235"/>
        <v>#VALUE!</v>
      </c>
      <c r="C479" s="157" t="e">
        <f t="shared" ca="1" si="236"/>
        <v>#VALUE!</v>
      </c>
      <c r="D479" s="29"/>
      <c r="E479" s="155" t="str">
        <f ca="1">IFERROR(INDIRECT(ADDRESS(MATCH(D479,CatModules!C:C,0),2,1,1,"CatModules")),"")</f>
        <v/>
      </c>
      <c r="F479" s="96"/>
      <c r="G479" s="156" t="str">
        <f ca="1">IFERROR(INDIRECT(ADDRESS(MATCH(CONCATENATE(E479,"-",F479),CatInt!K:K,0),3,1,1,"CatInt")),"")</f>
        <v/>
      </c>
      <c r="H479" s="45" t="str">
        <f>IF(F479="","",VLOOKUP(F479,#REF!,2,FALSE))</f>
        <v/>
      </c>
      <c r="I479" s="29"/>
      <c r="J479" s="155" t="e">
        <f t="shared" si="237"/>
        <v>#VALUE!</v>
      </c>
      <c r="K479" s="155" t="e">
        <f t="shared" si="238"/>
        <v>#VALUE!</v>
      </c>
      <c r="L479" s="153"/>
      <c r="M479" s="126"/>
      <c r="N479" s="151" t="e">
        <f ca="1">VLOOKUP(M479,CatProd!B:G,6,FALSE)</f>
        <v>#N/A</v>
      </c>
      <c r="O479" s="127"/>
      <c r="P479" s="175" t="e">
        <f ca="1">VLOOKUP(CONCATENATE(N479,"-",O479),CatProdSpec!H:I,2,FALSE)</f>
        <v>#N/A</v>
      </c>
      <c r="Q479" s="30"/>
      <c r="R479" s="149" t="str">
        <f>IFERROR(VLOOKUP(Q479,Setup!D$16:E$25,2,FALSE),"")</f>
        <v/>
      </c>
      <c r="S479" s="51" t="str">
        <f ca="1">IFERROR(IF(OR(I479="",VLOOKUP(I479,CatCostInp!$E$2:$K$88,7,FALSE)=0),"",VLOOKUP(I479,CatCostInp!$E$2:$K$88,7,FALSE)),"")</f>
        <v/>
      </c>
      <c r="T479" s="4" t="e">
        <f>VLOOKUP(U479,#REF!,2,FALSE)</f>
        <v>#REF!</v>
      </c>
      <c r="U479" s="30"/>
      <c r="V479" s="1" t="str">
        <f ca="1">IF(U479=Setup!$C$10,"Grant",IF(Pharmaceuticals!U479=Setup!$C$11,"Local",IF(Pharmaceuticals!U479=Setup!$C$12,"Other","")))</f>
        <v/>
      </c>
      <c r="W479" s="34"/>
      <c r="X479" s="148"/>
      <c r="Y479" s="34"/>
      <c r="Z479" s="36" t="str">
        <f t="shared" si="239"/>
        <v/>
      </c>
      <c r="AA479" s="34"/>
      <c r="AB479" s="32" t="str">
        <f t="shared" si="240"/>
        <v/>
      </c>
      <c r="AC479" s="34"/>
      <c r="AD479" s="32" t="str">
        <f t="shared" si="241"/>
        <v/>
      </c>
      <c r="AE479" s="34"/>
      <c r="AF479" s="36" t="str">
        <f t="shared" si="242"/>
        <v/>
      </c>
      <c r="AG479" s="36" t="str">
        <f t="shared" si="243"/>
        <v/>
      </c>
      <c r="AH479" s="36" t="str">
        <f t="shared" si="244"/>
        <v/>
      </c>
      <c r="AI479" s="55"/>
      <c r="AJ479" s="37"/>
      <c r="AK479" s="148"/>
      <c r="AL479" s="34"/>
      <c r="AM479" s="32" t="str">
        <f t="shared" si="245"/>
        <v/>
      </c>
      <c r="AN479" s="34"/>
      <c r="AO479" s="32" t="str">
        <f t="shared" si="246"/>
        <v/>
      </c>
      <c r="AP479" s="34"/>
      <c r="AQ479" s="32" t="str">
        <f t="shared" si="247"/>
        <v/>
      </c>
      <c r="AR479" s="34"/>
      <c r="AS479" s="36" t="str">
        <f t="shared" si="248"/>
        <v/>
      </c>
      <c r="AT479" s="36" t="str">
        <f t="shared" si="249"/>
        <v/>
      </c>
      <c r="AU479" s="36" t="str">
        <f t="shared" si="250"/>
        <v/>
      </c>
      <c r="AV479" s="55"/>
      <c r="AW479" s="34"/>
      <c r="AX479" s="148"/>
      <c r="AY479" s="34"/>
      <c r="AZ479" s="32" t="str">
        <f t="shared" si="251"/>
        <v/>
      </c>
      <c r="BA479" s="34"/>
      <c r="BB479" s="32" t="str">
        <f t="shared" si="252"/>
        <v/>
      </c>
      <c r="BC479" s="34"/>
      <c r="BD479" s="32" t="str">
        <f t="shared" si="253"/>
        <v/>
      </c>
      <c r="BE479" s="34"/>
      <c r="BF479" s="36" t="str">
        <f t="shared" si="254"/>
        <v/>
      </c>
      <c r="BG479" s="36" t="str">
        <f t="shared" si="255"/>
        <v/>
      </c>
      <c r="BH479" s="36" t="str">
        <f t="shared" si="256"/>
        <v/>
      </c>
      <c r="BI479" s="55"/>
      <c r="BJ479" s="34"/>
      <c r="BK479" s="148"/>
      <c r="BL479" s="34"/>
      <c r="BM479" s="32" t="str">
        <f t="shared" si="257"/>
        <v/>
      </c>
      <c r="BN479" s="34"/>
      <c r="BO479" s="32" t="str">
        <f t="shared" si="258"/>
        <v/>
      </c>
      <c r="BP479" s="34"/>
      <c r="BQ479" s="32" t="str">
        <f t="shared" si="259"/>
        <v/>
      </c>
      <c r="BR479" s="34"/>
      <c r="BS479" s="36" t="str">
        <f t="shared" si="260"/>
        <v/>
      </c>
      <c r="BT479" s="36" t="str">
        <f t="shared" si="261"/>
        <v/>
      </c>
      <c r="BU479" s="36" t="str">
        <f t="shared" si="262"/>
        <v/>
      </c>
      <c r="BV479" s="55"/>
      <c r="BW479" s="36" t="str">
        <f t="shared" si="263"/>
        <v/>
      </c>
      <c r="BX479" s="36" t="str">
        <f t="shared" si="264"/>
        <v/>
      </c>
      <c r="BY479" s="31"/>
      <c r="BZ479" s="38"/>
      <c r="CB479" s="120" t="e">
        <f t="shared" ca="1" si="233"/>
        <v>#VALUE!</v>
      </c>
      <c r="CC479" s="120" t="e">
        <f t="shared" ca="1" si="234"/>
        <v>#VALUE!</v>
      </c>
    </row>
    <row r="480" spans="1:81" s="10" customFormat="1" ht="25.15" customHeight="1" x14ac:dyDescent="0.2">
      <c r="A480" s="52" t="str">
        <f t="shared" si="265"/>
        <v/>
      </c>
      <c r="B480" s="157" t="e">
        <f t="shared" ca="1" si="235"/>
        <v>#VALUE!</v>
      </c>
      <c r="C480" s="157" t="e">
        <f t="shared" ca="1" si="236"/>
        <v>#VALUE!</v>
      </c>
      <c r="D480" s="29"/>
      <c r="E480" s="155" t="str">
        <f ca="1">IFERROR(INDIRECT(ADDRESS(MATCH(D480,CatModules!C:C,0),2,1,1,"CatModules")),"")</f>
        <v/>
      </c>
      <c r="F480" s="96"/>
      <c r="G480" s="156" t="str">
        <f ca="1">IFERROR(INDIRECT(ADDRESS(MATCH(CONCATENATE(E480,"-",F480),CatInt!K:K,0),3,1,1,"CatInt")),"")</f>
        <v/>
      </c>
      <c r="H480" s="45" t="str">
        <f>IF(F480="","",VLOOKUP(F480,#REF!,2,FALSE))</f>
        <v/>
      </c>
      <c r="I480" s="29"/>
      <c r="J480" s="155" t="e">
        <f t="shared" si="237"/>
        <v>#VALUE!</v>
      </c>
      <c r="K480" s="155" t="e">
        <f t="shared" si="238"/>
        <v>#VALUE!</v>
      </c>
      <c r="L480" s="153"/>
      <c r="M480" s="126"/>
      <c r="N480" s="151" t="e">
        <f ca="1">VLOOKUP(M480,CatProd!B:G,6,FALSE)</f>
        <v>#N/A</v>
      </c>
      <c r="O480" s="127"/>
      <c r="P480" s="175" t="e">
        <f ca="1">VLOOKUP(CONCATENATE(N480,"-",O480),CatProdSpec!H:I,2,FALSE)</f>
        <v>#N/A</v>
      </c>
      <c r="Q480" s="30"/>
      <c r="R480" s="149" t="str">
        <f>IFERROR(VLOOKUP(Q480,Setup!D$16:E$25,2,FALSE),"")</f>
        <v/>
      </c>
      <c r="S480" s="51" t="str">
        <f ca="1">IFERROR(IF(OR(I480="",VLOOKUP(I480,CatCostInp!$E$2:$K$88,7,FALSE)=0),"",VLOOKUP(I480,CatCostInp!$E$2:$K$88,7,FALSE)),"")</f>
        <v/>
      </c>
      <c r="T480" s="4" t="e">
        <f>VLOOKUP(U480,#REF!,2,FALSE)</f>
        <v>#REF!</v>
      </c>
      <c r="U480" s="30"/>
      <c r="V480" s="1" t="str">
        <f ca="1">IF(U480=Setup!$C$10,"Grant",IF(Pharmaceuticals!U480=Setup!$C$11,"Local",IF(Pharmaceuticals!U480=Setup!$C$12,"Other","")))</f>
        <v/>
      </c>
      <c r="W480" s="34"/>
      <c r="X480" s="148"/>
      <c r="Y480" s="34"/>
      <c r="Z480" s="36" t="str">
        <f t="shared" si="239"/>
        <v/>
      </c>
      <c r="AA480" s="34"/>
      <c r="AB480" s="32" t="str">
        <f t="shared" si="240"/>
        <v/>
      </c>
      <c r="AC480" s="34"/>
      <c r="AD480" s="32" t="str">
        <f t="shared" si="241"/>
        <v/>
      </c>
      <c r="AE480" s="34"/>
      <c r="AF480" s="36" t="str">
        <f t="shared" si="242"/>
        <v/>
      </c>
      <c r="AG480" s="36" t="str">
        <f t="shared" si="243"/>
        <v/>
      </c>
      <c r="AH480" s="36" t="str">
        <f t="shared" si="244"/>
        <v/>
      </c>
      <c r="AI480" s="55"/>
      <c r="AJ480" s="37"/>
      <c r="AK480" s="148"/>
      <c r="AL480" s="34"/>
      <c r="AM480" s="32" t="str">
        <f t="shared" si="245"/>
        <v/>
      </c>
      <c r="AN480" s="34"/>
      <c r="AO480" s="32" t="str">
        <f t="shared" si="246"/>
        <v/>
      </c>
      <c r="AP480" s="34"/>
      <c r="AQ480" s="32" t="str">
        <f t="shared" si="247"/>
        <v/>
      </c>
      <c r="AR480" s="34"/>
      <c r="AS480" s="36" t="str">
        <f t="shared" si="248"/>
        <v/>
      </c>
      <c r="AT480" s="36" t="str">
        <f t="shared" si="249"/>
        <v/>
      </c>
      <c r="AU480" s="36" t="str">
        <f t="shared" si="250"/>
        <v/>
      </c>
      <c r="AV480" s="55"/>
      <c r="AW480" s="34"/>
      <c r="AX480" s="148"/>
      <c r="AY480" s="34"/>
      <c r="AZ480" s="32" t="str">
        <f t="shared" si="251"/>
        <v/>
      </c>
      <c r="BA480" s="34"/>
      <c r="BB480" s="32" t="str">
        <f t="shared" si="252"/>
        <v/>
      </c>
      <c r="BC480" s="34"/>
      <c r="BD480" s="32" t="str">
        <f t="shared" si="253"/>
        <v/>
      </c>
      <c r="BE480" s="34"/>
      <c r="BF480" s="36" t="str">
        <f t="shared" si="254"/>
        <v/>
      </c>
      <c r="BG480" s="36" t="str">
        <f t="shared" si="255"/>
        <v/>
      </c>
      <c r="BH480" s="36" t="str">
        <f t="shared" si="256"/>
        <v/>
      </c>
      <c r="BI480" s="55"/>
      <c r="BJ480" s="34"/>
      <c r="BK480" s="148"/>
      <c r="BL480" s="34"/>
      <c r="BM480" s="32" t="str">
        <f t="shared" si="257"/>
        <v/>
      </c>
      <c r="BN480" s="34"/>
      <c r="BO480" s="32" t="str">
        <f t="shared" si="258"/>
        <v/>
      </c>
      <c r="BP480" s="34"/>
      <c r="BQ480" s="32" t="str">
        <f t="shared" si="259"/>
        <v/>
      </c>
      <c r="BR480" s="34"/>
      <c r="BS480" s="36" t="str">
        <f t="shared" si="260"/>
        <v/>
      </c>
      <c r="BT480" s="36" t="str">
        <f t="shared" si="261"/>
        <v/>
      </c>
      <c r="BU480" s="36" t="str">
        <f t="shared" si="262"/>
        <v/>
      </c>
      <c r="BV480" s="55"/>
      <c r="BW480" s="36" t="str">
        <f t="shared" si="263"/>
        <v/>
      </c>
      <c r="BX480" s="36" t="str">
        <f t="shared" si="264"/>
        <v/>
      </c>
      <c r="BY480" s="31"/>
      <c r="BZ480" s="38"/>
      <c r="CB480" s="120" t="e">
        <f t="shared" ca="1" si="233"/>
        <v>#VALUE!</v>
      </c>
      <c r="CC480" s="120" t="e">
        <f t="shared" ca="1" si="234"/>
        <v>#VALUE!</v>
      </c>
    </row>
    <row r="481" spans="1:81" s="10" customFormat="1" ht="25.15" customHeight="1" x14ac:dyDescent="0.2">
      <c r="A481" s="52" t="str">
        <f t="shared" si="265"/>
        <v/>
      </c>
      <c r="B481" s="157" t="e">
        <f t="shared" ca="1" si="235"/>
        <v>#VALUE!</v>
      </c>
      <c r="C481" s="157" t="e">
        <f t="shared" ca="1" si="236"/>
        <v>#VALUE!</v>
      </c>
      <c r="D481" s="29"/>
      <c r="E481" s="155" t="str">
        <f ca="1">IFERROR(INDIRECT(ADDRESS(MATCH(D481,CatModules!C:C,0),2,1,1,"CatModules")),"")</f>
        <v/>
      </c>
      <c r="F481" s="96"/>
      <c r="G481" s="156" t="str">
        <f ca="1">IFERROR(INDIRECT(ADDRESS(MATCH(CONCATENATE(E481,"-",F481),CatInt!K:K,0),3,1,1,"CatInt")),"")</f>
        <v/>
      </c>
      <c r="H481" s="45" t="str">
        <f>IF(F481="","",VLOOKUP(F481,#REF!,2,FALSE))</f>
        <v/>
      </c>
      <c r="I481" s="29"/>
      <c r="J481" s="155" t="e">
        <f t="shared" si="237"/>
        <v>#VALUE!</v>
      </c>
      <c r="K481" s="155" t="e">
        <f t="shared" si="238"/>
        <v>#VALUE!</v>
      </c>
      <c r="L481" s="153"/>
      <c r="M481" s="126"/>
      <c r="N481" s="151" t="e">
        <f ca="1">VLOOKUP(M481,CatProd!B:G,6,FALSE)</f>
        <v>#N/A</v>
      </c>
      <c r="O481" s="127"/>
      <c r="P481" s="175" t="e">
        <f ca="1">VLOOKUP(CONCATENATE(N481,"-",O481),CatProdSpec!H:I,2,FALSE)</f>
        <v>#N/A</v>
      </c>
      <c r="Q481" s="30"/>
      <c r="R481" s="149" t="str">
        <f>IFERROR(VLOOKUP(Q481,Setup!D$16:E$25,2,FALSE),"")</f>
        <v/>
      </c>
      <c r="S481" s="51" t="str">
        <f ca="1">IFERROR(IF(OR(I481="",VLOOKUP(I481,CatCostInp!$E$2:$K$88,7,FALSE)=0),"",VLOOKUP(I481,CatCostInp!$E$2:$K$88,7,FALSE)),"")</f>
        <v/>
      </c>
      <c r="T481" s="4" t="e">
        <f>VLOOKUP(U481,#REF!,2,FALSE)</f>
        <v>#REF!</v>
      </c>
      <c r="U481" s="30"/>
      <c r="V481" s="1" t="str">
        <f ca="1">IF(U481=Setup!$C$10,"Grant",IF(Pharmaceuticals!U481=Setup!$C$11,"Local",IF(Pharmaceuticals!U481=Setup!$C$12,"Other","")))</f>
        <v/>
      </c>
      <c r="W481" s="34"/>
      <c r="X481" s="148"/>
      <c r="Y481" s="34"/>
      <c r="Z481" s="36" t="str">
        <f t="shared" si="239"/>
        <v/>
      </c>
      <c r="AA481" s="34"/>
      <c r="AB481" s="32" t="str">
        <f t="shared" si="240"/>
        <v/>
      </c>
      <c r="AC481" s="34"/>
      <c r="AD481" s="32" t="str">
        <f t="shared" si="241"/>
        <v/>
      </c>
      <c r="AE481" s="34"/>
      <c r="AF481" s="36" t="str">
        <f t="shared" si="242"/>
        <v/>
      </c>
      <c r="AG481" s="36" t="str">
        <f t="shared" si="243"/>
        <v/>
      </c>
      <c r="AH481" s="36" t="str">
        <f t="shared" si="244"/>
        <v/>
      </c>
      <c r="AI481" s="55"/>
      <c r="AJ481" s="37"/>
      <c r="AK481" s="148"/>
      <c r="AL481" s="34"/>
      <c r="AM481" s="32" t="str">
        <f t="shared" si="245"/>
        <v/>
      </c>
      <c r="AN481" s="34"/>
      <c r="AO481" s="32" t="str">
        <f t="shared" si="246"/>
        <v/>
      </c>
      <c r="AP481" s="34"/>
      <c r="AQ481" s="32" t="str">
        <f t="shared" si="247"/>
        <v/>
      </c>
      <c r="AR481" s="34"/>
      <c r="AS481" s="36" t="str">
        <f t="shared" si="248"/>
        <v/>
      </c>
      <c r="AT481" s="36" t="str">
        <f t="shared" si="249"/>
        <v/>
      </c>
      <c r="AU481" s="36" t="str">
        <f t="shared" si="250"/>
        <v/>
      </c>
      <c r="AV481" s="55"/>
      <c r="AW481" s="34"/>
      <c r="AX481" s="148"/>
      <c r="AY481" s="34"/>
      <c r="AZ481" s="32" t="str">
        <f t="shared" si="251"/>
        <v/>
      </c>
      <c r="BA481" s="34"/>
      <c r="BB481" s="32" t="str">
        <f t="shared" si="252"/>
        <v/>
      </c>
      <c r="BC481" s="34"/>
      <c r="BD481" s="32" t="str">
        <f t="shared" si="253"/>
        <v/>
      </c>
      <c r="BE481" s="34"/>
      <c r="BF481" s="36" t="str">
        <f t="shared" si="254"/>
        <v/>
      </c>
      <c r="BG481" s="36" t="str">
        <f t="shared" si="255"/>
        <v/>
      </c>
      <c r="BH481" s="36" t="str">
        <f t="shared" si="256"/>
        <v/>
      </c>
      <c r="BI481" s="55"/>
      <c r="BJ481" s="34"/>
      <c r="BK481" s="148"/>
      <c r="BL481" s="34"/>
      <c r="BM481" s="32" t="str">
        <f t="shared" si="257"/>
        <v/>
      </c>
      <c r="BN481" s="34"/>
      <c r="BO481" s="32" t="str">
        <f t="shared" si="258"/>
        <v/>
      </c>
      <c r="BP481" s="34"/>
      <c r="BQ481" s="32" t="str">
        <f t="shared" si="259"/>
        <v/>
      </c>
      <c r="BR481" s="34"/>
      <c r="BS481" s="36" t="str">
        <f t="shared" si="260"/>
        <v/>
      </c>
      <c r="BT481" s="36" t="str">
        <f t="shared" si="261"/>
        <v/>
      </c>
      <c r="BU481" s="36" t="str">
        <f t="shared" si="262"/>
        <v/>
      </c>
      <c r="BV481" s="55"/>
      <c r="BW481" s="36" t="str">
        <f t="shared" si="263"/>
        <v/>
      </c>
      <c r="BX481" s="36" t="str">
        <f t="shared" si="264"/>
        <v/>
      </c>
      <c r="BY481" s="31"/>
      <c r="BZ481" s="38"/>
      <c r="CB481" s="120" t="e">
        <f t="shared" ca="1" si="233"/>
        <v>#VALUE!</v>
      </c>
      <c r="CC481" s="120" t="e">
        <f t="shared" ca="1" si="234"/>
        <v>#VALUE!</v>
      </c>
    </row>
    <row r="482" spans="1:81" s="10" customFormat="1" ht="25.15" customHeight="1" x14ac:dyDescent="0.2">
      <c r="A482" s="52" t="str">
        <f t="shared" si="265"/>
        <v/>
      </c>
      <c r="B482" s="157" t="e">
        <f t="shared" ca="1" si="235"/>
        <v>#VALUE!</v>
      </c>
      <c r="C482" s="157" t="e">
        <f t="shared" ca="1" si="236"/>
        <v>#VALUE!</v>
      </c>
      <c r="D482" s="29"/>
      <c r="E482" s="155" t="str">
        <f ca="1">IFERROR(INDIRECT(ADDRESS(MATCH(D482,CatModules!C:C,0),2,1,1,"CatModules")),"")</f>
        <v/>
      </c>
      <c r="F482" s="96"/>
      <c r="G482" s="156" t="str">
        <f ca="1">IFERROR(INDIRECT(ADDRESS(MATCH(CONCATENATE(E482,"-",F482),CatInt!K:K,0),3,1,1,"CatInt")),"")</f>
        <v/>
      </c>
      <c r="H482" s="45" t="str">
        <f>IF(F482="","",VLOOKUP(F482,#REF!,2,FALSE))</f>
        <v/>
      </c>
      <c r="I482" s="29"/>
      <c r="J482" s="155" t="e">
        <f t="shared" si="237"/>
        <v>#VALUE!</v>
      </c>
      <c r="K482" s="155" t="e">
        <f t="shared" si="238"/>
        <v>#VALUE!</v>
      </c>
      <c r="L482" s="153"/>
      <c r="M482" s="126"/>
      <c r="N482" s="151" t="e">
        <f ca="1">VLOOKUP(M482,CatProd!B:G,6,FALSE)</f>
        <v>#N/A</v>
      </c>
      <c r="O482" s="127"/>
      <c r="P482" s="175" t="e">
        <f ca="1">VLOOKUP(CONCATENATE(N482,"-",O482),CatProdSpec!H:I,2,FALSE)</f>
        <v>#N/A</v>
      </c>
      <c r="Q482" s="30"/>
      <c r="R482" s="149" t="str">
        <f>IFERROR(VLOOKUP(Q482,Setup!D$16:E$25,2,FALSE),"")</f>
        <v/>
      </c>
      <c r="S482" s="51" t="str">
        <f ca="1">IFERROR(IF(OR(I482="",VLOOKUP(I482,CatCostInp!$E$2:$K$88,7,FALSE)=0),"",VLOOKUP(I482,CatCostInp!$E$2:$K$88,7,FALSE)),"")</f>
        <v/>
      </c>
      <c r="T482" s="4" t="e">
        <f>VLOOKUP(U482,#REF!,2,FALSE)</f>
        <v>#REF!</v>
      </c>
      <c r="U482" s="30"/>
      <c r="V482" s="1" t="str">
        <f ca="1">IF(U482=Setup!$C$10,"Grant",IF(Pharmaceuticals!U482=Setup!$C$11,"Local",IF(Pharmaceuticals!U482=Setup!$C$12,"Other","")))</f>
        <v/>
      </c>
      <c r="W482" s="34"/>
      <c r="X482" s="148"/>
      <c r="Y482" s="34"/>
      <c r="Z482" s="36" t="str">
        <f t="shared" si="239"/>
        <v/>
      </c>
      <c r="AA482" s="34"/>
      <c r="AB482" s="32" t="str">
        <f t="shared" si="240"/>
        <v/>
      </c>
      <c r="AC482" s="34"/>
      <c r="AD482" s="32" t="str">
        <f t="shared" si="241"/>
        <v/>
      </c>
      <c r="AE482" s="34"/>
      <c r="AF482" s="36" t="str">
        <f t="shared" si="242"/>
        <v/>
      </c>
      <c r="AG482" s="36" t="str">
        <f t="shared" si="243"/>
        <v/>
      </c>
      <c r="AH482" s="36" t="str">
        <f t="shared" si="244"/>
        <v/>
      </c>
      <c r="AI482" s="55"/>
      <c r="AJ482" s="37"/>
      <c r="AK482" s="148"/>
      <c r="AL482" s="34"/>
      <c r="AM482" s="32" t="str">
        <f t="shared" si="245"/>
        <v/>
      </c>
      <c r="AN482" s="34"/>
      <c r="AO482" s="32" t="str">
        <f t="shared" si="246"/>
        <v/>
      </c>
      <c r="AP482" s="34"/>
      <c r="AQ482" s="32" t="str">
        <f t="shared" si="247"/>
        <v/>
      </c>
      <c r="AR482" s="34"/>
      <c r="AS482" s="36" t="str">
        <f t="shared" si="248"/>
        <v/>
      </c>
      <c r="AT482" s="36" t="str">
        <f t="shared" si="249"/>
        <v/>
      </c>
      <c r="AU482" s="36" t="str">
        <f t="shared" si="250"/>
        <v/>
      </c>
      <c r="AV482" s="55"/>
      <c r="AW482" s="34"/>
      <c r="AX482" s="148"/>
      <c r="AY482" s="34"/>
      <c r="AZ482" s="32" t="str">
        <f t="shared" si="251"/>
        <v/>
      </c>
      <c r="BA482" s="34"/>
      <c r="BB482" s="32" t="str">
        <f t="shared" si="252"/>
        <v/>
      </c>
      <c r="BC482" s="34"/>
      <c r="BD482" s="32" t="str">
        <f t="shared" si="253"/>
        <v/>
      </c>
      <c r="BE482" s="34"/>
      <c r="BF482" s="36" t="str">
        <f t="shared" si="254"/>
        <v/>
      </c>
      <c r="BG482" s="36" t="str">
        <f t="shared" si="255"/>
        <v/>
      </c>
      <c r="BH482" s="36" t="str">
        <f t="shared" si="256"/>
        <v/>
      </c>
      <c r="BI482" s="55"/>
      <c r="BJ482" s="34"/>
      <c r="BK482" s="148"/>
      <c r="BL482" s="34"/>
      <c r="BM482" s="32" t="str">
        <f t="shared" si="257"/>
        <v/>
      </c>
      <c r="BN482" s="34"/>
      <c r="BO482" s="32" t="str">
        <f t="shared" si="258"/>
        <v/>
      </c>
      <c r="BP482" s="34"/>
      <c r="BQ482" s="32" t="str">
        <f t="shared" si="259"/>
        <v/>
      </c>
      <c r="BR482" s="34"/>
      <c r="BS482" s="36" t="str">
        <f t="shared" si="260"/>
        <v/>
      </c>
      <c r="BT482" s="36" t="str">
        <f t="shared" si="261"/>
        <v/>
      </c>
      <c r="BU482" s="36" t="str">
        <f t="shared" si="262"/>
        <v/>
      </c>
      <c r="BV482" s="55"/>
      <c r="BW482" s="36" t="str">
        <f t="shared" si="263"/>
        <v/>
      </c>
      <c r="BX482" s="36" t="str">
        <f t="shared" si="264"/>
        <v/>
      </c>
      <c r="BY482" s="31"/>
      <c r="BZ482" s="38"/>
      <c r="CB482" s="120" t="e">
        <f t="shared" ca="1" si="233"/>
        <v>#VALUE!</v>
      </c>
      <c r="CC482" s="120" t="e">
        <f t="shared" ca="1" si="234"/>
        <v>#VALUE!</v>
      </c>
    </row>
    <row r="483" spans="1:81" s="10" customFormat="1" ht="25.15" customHeight="1" x14ac:dyDescent="0.2">
      <c r="A483" s="52" t="str">
        <f t="shared" si="265"/>
        <v/>
      </c>
      <c r="B483" s="157" t="e">
        <f t="shared" ca="1" si="235"/>
        <v>#VALUE!</v>
      </c>
      <c r="C483" s="157" t="e">
        <f t="shared" ca="1" si="236"/>
        <v>#VALUE!</v>
      </c>
      <c r="D483" s="29"/>
      <c r="E483" s="155" t="str">
        <f ca="1">IFERROR(INDIRECT(ADDRESS(MATCH(D483,CatModules!C:C,0),2,1,1,"CatModules")),"")</f>
        <v/>
      </c>
      <c r="F483" s="96"/>
      <c r="G483" s="156" t="str">
        <f ca="1">IFERROR(INDIRECT(ADDRESS(MATCH(CONCATENATE(E483,"-",F483),CatInt!K:K,0),3,1,1,"CatInt")),"")</f>
        <v/>
      </c>
      <c r="H483" s="45" t="str">
        <f>IF(F483="","",VLOOKUP(F483,#REF!,2,FALSE))</f>
        <v/>
      </c>
      <c r="I483" s="29"/>
      <c r="J483" s="155" t="e">
        <f t="shared" si="237"/>
        <v>#VALUE!</v>
      </c>
      <c r="K483" s="155" t="e">
        <f t="shared" si="238"/>
        <v>#VALUE!</v>
      </c>
      <c r="L483" s="153"/>
      <c r="M483" s="126"/>
      <c r="N483" s="151" t="e">
        <f ca="1">VLOOKUP(M483,CatProd!B:G,6,FALSE)</f>
        <v>#N/A</v>
      </c>
      <c r="O483" s="127"/>
      <c r="P483" s="175" t="e">
        <f ca="1">VLOOKUP(CONCATENATE(N483,"-",O483),CatProdSpec!H:I,2,FALSE)</f>
        <v>#N/A</v>
      </c>
      <c r="Q483" s="30"/>
      <c r="R483" s="149" t="str">
        <f>IFERROR(VLOOKUP(Q483,Setup!D$16:E$25,2,FALSE),"")</f>
        <v/>
      </c>
      <c r="S483" s="51" t="str">
        <f ca="1">IFERROR(IF(OR(I483="",VLOOKUP(I483,CatCostInp!$E$2:$K$88,7,FALSE)=0),"",VLOOKUP(I483,CatCostInp!$E$2:$K$88,7,FALSE)),"")</f>
        <v/>
      </c>
      <c r="T483" s="4" t="e">
        <f>VLOOKUP(U483,#REF!,2,FALSE)</f>
        <v>#REF!</v>
      </c>
      <c r="U483" s="30"/>
      <c r="V483" s="1" t="str">
        <f ca="1">IF(U483=Setup!$C$10,"Grant",IF(Pharmaceuticals!U483=Setup!$C$11,"Local",IF(Pharmaceuticals!U483=Setup!$C$12,"Other","")))</f>
        <v/>
      </c>
      <c r="W483" s="34"/>
      <c r="X483" s="148"/>
      <c r="Y483" s="34"/>
      <c r="Z483" s="36" t="str">
        <f t="shared" si="239"/>
        <v/>
      </c>
      <c r="AA483" s="34"/>
      <c r="AB483" s="32" t="str">
        <f t="shared" si="240"/>
        <v/>
      </c>
      <c r="AC483" s="34"/>
      <c r="AD483" s="32" t="str">
        <f t="shared" si="241"/>
        <v/>
      </c>
      <c r="AE483" s="34"/>
      <c r="AF483" s="36" t="str">
        <f t="shared" si="242"/>
        <v/>
      </c>
      <c r="AG483" s="36" t="str">
        <f t="shared" si="243"/>
        <v/>
      </c>
      <c r="AH483" s="36" t="str">
        <f t="shared" si="244"/>
        <v/>
      </c>
      <c r="AI483" s="55"/>
      <c r="AJ483" s="37"/>
      <c r="AK483" s="148"/>
      <c r="AL483" s="34"/>
      <c r="AM483" s="32" t="str">
        <f t="shared" si="245"/>
        <v/>
      </c>
      <c r="AN483" s="34"/>
      <c r="AO483" s="32" t="str">
        <f t="shared" si="246"/>
        <v/>
      </c>
      <c r="AP483" s="34"/>
      <c r="AQ483" s="32" t="str">
        <f t="shared" si="247"/>
        <v/>
      </c>
      <c r="AR483" s="34"/>
      <c r="AS483" s="36" t="str">
        <f t="shared" si="248"/>
        <v/>
      </c>
      <c r="AT483" s="36" t="str">
        <f t="shared" si="249"/>
        <v/>
      </c>
      <c r="AU483" s="36" t="str">
        <f t="shared" si="250"/>
        <v/>
      </c>
      <c r="AV483" s="55"/>
      <c r="AW483" s="34"/>
      <c r="AX483" s="148"/>
      <c r="AY483" s="34"/>
      <c r="AZ483" s="32" t="str">
        <f t="shared" si="251"/>
        <v/>
      </c>
      <c r="BA483" s="34"/>
      <c r="BB483" s="32" t="str">
        <f t="shared" si="252"/>
        <v/>
      </c>
      <c r="BC483" s="34"/>
      <c r="BD483" s="32" t="str">
        <f t="shared" si="253"/>
        <v/>
      </c>
      <c r="BE483" s="34"/>
      <c r="BF483" s="36" t="str">
        <f t="shared" si="254"/>
        <v/>
      </c>
      <c r="BG483" s="36" t="str">
        <f t="shared" si="255"/>
        <v/>
      </c>
      <c r="BH483" s="36" t="str">
        <f t="shared" si="256"/>
        <v/>
      </c>
      <c r="BI483" s="55"/>
      <c r="BJ483" s="34"/>
      <c r="BK483" s="148"/>
      <c r="BL483" s="34"/>
      <c r="BM483" s="32" t="str">
        <f t="shared" si="257"/>
        <v/>
      </c>
      <c r="BN483" s="34"/>
      <c r="BO483" s="32" t="str">
        <f t="shared" si="258"/>
        <v/>
      </c>
      <c r="BP483" s="34"/>
      <c r="BQ483" s="32" t="str">
        <f t="shared" si="259"/>
        <v/>
      </c>
      <c r="BR483" s="34"/>
      <c r="BS483" s="36" t="str">
        <f t="shared" si="260"/>
        <v/>
      </c>
      <c r="BT483" s="36" t="str">
        <f t="shared" si="261"/>
        <v/>
      </c>
      <c r="BU483" s="36" t="str">
        <f t="shared" si="262"/>
        <v/>
      </c>
      <c r="BV483" s="55"/>
      <c r="BW483" s="36" t="str">
        <f t="shared" si="263"/>
        <v/>
      </c>
      <c r="BX483" s="36" t="str">
        <f t="shared" si="264"/>
        <v/>
      </c>
      <c r="BY483" s="31"/>
      <c r="BZ483" s="38"/>
      <c r="CB483" s="120" t="e">
        <f t="shared" ca="1" si="233"/>
        <v>#VALUE!</v>
      </c>
      <c r="CC483" s="120" t="e">
        <f t="shared" ca="1" si="234"/>
        <v>#VALUE!</v>
      </c>
    </row>
    <row r="484" spans="1:81" s="10" customFormat="1" ht="25.15" customHeight="1" x14ac:dyDescent="0.2">
      <c r="A484" s="52" t="str">
        <f t="shared" si="265"/>
        <v/>
      </c>
      <c r="B484" s="157" t="e">
        <f t="shared" ca="1" si="235"/>
        <v>#VALUE!</v>
      </c>
      <c r="C484" s="157" t="e">
        <f t="shared" ca="1" si="236"/>
        <v>#VALUE!</v>
      </c>
      <c r="D484" s="29"/>
      <c r="E484" s="155" t="str">
        <f ca="1">IFERROR(INDIRECT(ADDRESS(MATCH(D484,CatModules!C:C,0),2,1,1,"CatModules")),"")</f>
        <v/>
      </c>
      <c r="F484" s="96"/>
      <c r="G484" s="156" t="str">
        <f ca="1">IFERROR(INDIRECT(ADDRESS(MATCH(CONCATENATE(E484,"-",F484),CatInt!K:K,0),3,1,1,"CatInt")),"")</f>
        <v/>
      </c>
      <c r="H484" s="45" t="str">
        <f>IF(F484="","",VLOOKUP(F484,#REF!,2,FALSE))</f>
        <v/>
      </c>
      <c r="I484" s="29"/>
      <c r="J484" s="155" t="e">
        <f t="shared" si="237"/>
        <v>#VALUE!</v>
      </c>
      <c r="K484" s="155" t="e">
        <f t="shared" si="238"/>
        <v>#VALUE!</v>
      </c>
      <c r="L484" s="153"/>
      <c r="M484" s="126"/>
      <c r="N484" s="151" t="e">
        <f ca="1">VLOOKUP(M484,CatProd!B:G,6,FALSE)</f>
        <v>#N/A</v>
      </c>
      <c r="O484" s="127"/>
      <c r="P484" s="175" t="e">
        <f ca="1">VLOOKUP(CONCATENATE(N484,"-",O484),CatProdSpec!H:I,2,FALSE)</f>
        <v>#N/A</v>
      </c>
      <c r="Q484" s="30"/>
      <c r="R484" s="149" t="str">
        <f>IFERROR(VLOOKUP(Q484,Setup!D$16:E$25,2,FALSE),"")</f>
        <v/>
      </c>
      <c r="S484" s="51" t="str">
        <f ca="1">IFERROR(IF(OR(I484="",VLOOKUP(I484,CatCostInp!$E$2:$K$88,7,FALSE)=0),"",VLOOKUP(I484,CatCostInp!$E$2:$K$88,7,FALSE)),"")</f>
        <v/>
      </c>
      <c r="T484" s="4" t="e">
        <f>VLOOKUP(U484,#REF!,2,FALSE)</f>
        <v>#REF!</v>
      </c>
      <c r="U484" s="30"/>
      <c r="V484" s="1" t="str">
        <f ca="1">IF(U484=Setup!$C$10,"Grant",IF(Pharmaceuticals!U484=Setup!$C$11,"Local",IF(Pharmaceuticals!U484=Setup!$C$12,"Other","")))</f>
        <v/>
      </c>
      <c r="W484" s="34"/>
      <c r="X484" s="148"/>
      <c r="Y484" s="34"/>
      <c r="Z484" s="36" t="str">
        <f t="shared" si="239"/>
        <v/>
      </c>
      <c r="AA484" s="34"/>
      <c r="AB484" s="32" t="str">
        <f t="shared" si="240"/>
        <v/>
      </c>
      <c r="AC484" s="34"/>
      <c r="AD484" s="32" t="str">
        <f t="shared" si="241"/>
        <v/>
      </c>
      <c r="AE484" s="34"/>
      <c r="AF484" s="36" t="str">
        <f t="shared" si="242"/>
        <v/>
      </c>
      <c r="AG484" s="36" t="str">
        <f t="shared" si="243"/>
        <v/>
      </c>
      <c r="AH484" s="36" t="str">
        <f t="shared" si="244"/>
        <v/>
      </c>
      <c r="AI484" s="55"/>
      <c r="AJ484" s="37"/>
      <c r="AK484" s="148"/>
      <c r="AL484" s="34"/>
      <c r="AM484" s="32" t="str">
        <f t="shared" si="245"/>
        <v/>
      </c>
      <c r="AN484" s="34"/>
      <c r="AO484" s="32" t="str">
        <f t="shared" si="246"/>
        <v/>
      </c>
      <c r="AP484" s="34"/>
      <c r="AQ484" s="32" t="str">
        <f t="shared" si="247"/>
        <v/>
      </c>
      <c r="AR484" s="34"/>
      <c r="AS484" s="36" t="str">
        <f t="shared" si="248"/>
        <v/>
      </c>
      <c r="AT484" s="36" t="str">
        <f t="shared" si="249"/>
        <v/>
      </c>
      <c r="AU484" s="36" t="str">
        <f t="shared" si="250"/>
        <v/>
      </c>
      <c r="AV484" s="55"/>
      <c r="AW484" s="34"/>
      <c r="AX484" s="148"/>
      <c r="AY484" s="34"/>
      <c r="AZ484" s="32" t="str">
        <f t="shared" si="251"/>
        <v/>
      </c>
      <c r="BA484" s="34"/>
      <c r="BB484" s="32" t="str">
        <f t="shared" si="252"/>
        <v/>
      </c>
      <c r="BC484" s="34"/>
      <c r="BD484" s="32" t="str">
        <f t="shared" si="253"/>
        <v/>
      </c>
      <c r="BE484" s="34"/>
      <c r="BF484" s="36" t="str">
        <f t="shared" si="254"/>
        <v/>
      </c>
      <c r="BG484" s="36" t="str">
        <f t="shared" si="255"/>
        <v/>
      </c>
      <c r="BH484" s="36" t="str">
        <f t="shared" si="256"/>
        <v/>
      </c>
      <c r="BI484" s="55"/>
      <c r="BJ484" s="34"/>
      <c r="BK484" s="148"/>
      <c r="BL484" s="34"/>
      <c r="BM484" s="32" t="str">
        <f t="shared" si="257"/>
        <v/>
      </c>
      <c r="BN484" s="34"/>
      <c r="BO484" s="32" t="str">
        <f t="shared" si="258"/>
        <v/>
      </c>
      <c r="BP484" s="34"/>
      <c r="BQ484" s="32" t="str">
        <f t="shared" si="259"/>
        <v/>
      </c>
      <c r="BR484" s="34"/>
      <c r="BS484" s="36" t="str">
        <f t="shared" si="260"/>
        <v/>
      </c>
      <c r="BT484" s="36" t="str">
        <f t="shared" si="261"/>
        <v/>
      </c>
      <c r="BU484" s="36" t="str">
        <f t="shared" si="262"/>
        <v/>
      </c>
      <c r="BV484" s="55"/>
      <c r="BW484" s="36" t="str">
        <f t="shared" si="263"/>
        <v/>
      </c>
      <c r="BX484" s="36" t="str">
        <f t="shared" si="264"/>
        <v/>
      </c>
      <c r="BY484" s="31"/>
      <c r="BZ484" s="38"/>
      <c r="CB484" s="120" t="e">
        <f t="shared" ca="1" si="233"/>
        <v>#VALUE!</v>
      </c>
      <c r="CC484" s="120" t="e">
        <f t="shared" ca="1" si="234"/>
        <v>#VALUE!</v>
      </c>
    </row>
    <row r="485" spans="1:81" s="10" customFormat="1" ht="25.15" customHeight="1" x14ac:dyDescent="0.2">
      <c r="A485" s="52" t="str">
        <f t="shared" si="265"/>
        <v/>
      </c>
      <c r="B485" s="157" t="e">
        <f t="shared" ca="1" si="235"/>
        <v>#VALUE!</v>
      </c>
      <c r="C485" s="157" t="e">
        <f t="shared" ca="1" si="236"/>
        <v>#VALUE!</v>
      </c>
      <c r="D485" s="29"/>
      <c r="E485" s="155" t="str">
        <f ca="1">IFERROR(INDIRECT(ADDRESS(MATCH(D485,CatModules!C:C,0),2,1,1,"CatModules")),"")</f>
        <v/>
      </c>
      <c r="F485" s="96"/>
      <c r="G485" s="156" t="str">
        <f ca="1">IFERROR(INDIRECT(ADDRESS(MATCH(CONCATENATE(E485,"-",F485),CatInt!K:K,0),3,1,1,"CatInt")),"")</f>
        <v/>
      </c>
      <c r="H485" s="45" t="str">
        <f>IF(F485="","",VLOOKUP(F485,#REF!,2,FALSE))</f>
        <v/>
      </c>
      <c r="I485" s="29"/>
      <c r="J485" s="155" t="e">
        <f t="shared" si="237"/>
        <v>#VALUE!</v>
      </c>
      <c r="K485" s="155" t="e">
        <f t="shared" si="238"/>
        <v>#VALUE!</v>
      </c>
      <c r="L485" s="153"/>
      <c r="M485" s="126"/>
      <c r="N485" s="151" t="e">
        <f ca="1">VLOOKUP(M485,CatProd!B:G,6,FALSE)</f>
        <v>#N/A</v>
      </c>
      <c r="O485" s="127"/>
      <c r="P485" s="175" t="e">
        <f ca="1">VLOOKUP(CONCATENATE(N485,"-",O485),CatProdSpec!H:I,2,FALSE)</f>
        <v>#N/A</v>
      </c>
      <c r="Q485" s="30"/>
      <c r="R485" s="149" t="str">
        <f>IFERROR(VLOOKUP(Q485,Setup!D$16:E$25,2,FALSE),"")</f>
        <v/>
      </c>
      <c r="S485" s="51" t="str">
        <f ca="1">IFERROR(IF(OR(I485="",VLOOKUP(I485,CatCostInp!$E$2:$K$88,7,FALSE)=0),"",VLOOKUP(I485,CatCostInp!$E$2:$K$88,7,FALSE)),"")</f>
        <v/>
      </c>
      <c r="T485" s="4" t="e">
        <f>VLOOKUP(U485,#REF!,2,FALSE)</f>
        <v>#REF!</v>
      </c>
      <c r="U485" s="30"/>
      <c r="V485" s="1" t="str">
        <f ca="1">IF(U485=Setup!$C$10,"Grant",IF(Pharmaceuticals!U485=Setup!$C$11,"Local",IF(Pharmaceuticals!U485=Setup!$C$12,"Other","")))</f>
        <v/>
      </c>
      <c r="W485" s="34"/>
      <c r="X485" s="148"/>
      <c r="Y485" s="34"/>
      <c r="Z485" s="36" t="str">
        <f t="shared" si="239"/>
        <v/>
      </c>
      <c r="AA485" s="34"/>
      <c r="AB485" s="32" t="str">
        <f t="shared" si="240"/>
        <v/>
      </c>
      <c r="AC485" s="34"/>
      <c r="AD485" s="32" t="str">
        <f t="shared" si="241"/>
        <v/>
      </c>
      <c r="AE485" s="34"/>
      <c r="AF485" s="36" t="str">
        <f t="shared" si="242"/>
        <v/>
      </c>
      <c r="AG485" s="36" t="str">
        <f t="shared" si="243"/>
        <v/>
      </c>
      <c r="AH485" s="36" t="str">
        <f t="shared" si="244"/>
        <v/>
      </c>
      <c r="AI485" s="55"/>
      <c r="AJ485" s="37"/>
      <c r="AK485" s="148"/>
      <c r="AL485" s="34"/>
      <c r="AM485" s="32" t="str">
        <f t="shared" si="245"/>
        <v/>
      </c>
      <c r="AN485" s="34"/>
      <c r="AO485" s="32" t="str">
        <f t="shared" si="246"/>
        <v/>
      </c>
      <c r="AP485" s="34"/>
      <c r="AQ485" s="32" t="str">
        <f t="shared" si="247"/>
        <v/>
      </c>
      <c r="AR485" s="34"/>
      <c r="AS485" s="36" t="str">
        <f t="shared" si="248"/>
        <v/>
      </c>
      <c r="AT485" s="36" t="str">
        <f t="shared" si="249"/>
        <v/>
      </c>
      <c r="AU485" s="36" t="str">
        <f t="shared" si="250"/>
        <v/>
      </c>
      <c r="AV485" s="55"/>
      <c r="AW485" s="34"/>
      <c r="AX485" s="148"/>
      <c r="AY485" s="34"/>
      <c r="AZ485" s="32" t="str">
        <f t="shared" si="251"/>
        <v/>
      </c>
      <c r="BA485" s="34"/>
      <c r="BB485" s="32" t="str">
        <f t="shared" si="252"/>
        <v/>
      </c>
      <c r="BC485" s="34"/>
      <c r="BD485" s="32" t="str">
        <f t="shared" si="253"/>
        <v/>
      </c>
      <c r="BE485" s="34"/>
      <c r="BF485" s="36" t="str">
        <f t="shared" si="254"/>
        <v/>
      </c>
      <c r="BG485" s="36" t="str">
        <f t="shared" si="255"/>
        <v/>
      </c>
      <c r="BH485" s="36" t="str">
        <f t="shared" si="256"/>
        <v/>
      </c>
      <c r="BI485" s="55"/>
      <c r="BJ485" s="34"/>
      <c r="BK485" s="148"/>
      <c r="BL485" s="34"/>
      <c r="BM485" s="32" t="str">
        <f t="shared" si="257"/>
        <v/>
      </c>
      <c r="BN485" s="34"/>
      <c r="BO485" s="32" t="str">
        <f t="shared" si="258"/>
        <v/>
      </c>
      <c r="BP485" s="34"/>
      <c r="BQ485" s="32" t="str">
        <f t="shared" si="259"/>
        <v/>
      </c>
      <c r="BR485" s="34"/>
      <c r="BS485" s="36" t="str">
        <f t="shared" si="260"/>
        <v/>
      </c>
      <c r="BT485" s="36" t="str">
        <f t="shared" si="261"/>
        <v/>
      </c>
      <c r="BU485" s="36" t="str">
        <f t="shared" si="262"/>
        <v/>
      </c>
      <c r="BV485" s="55"/>
      <c r="BW485" s="36" t="str">
        <f t="shared" si="263"/>
        <v/>
      </c>
      <c r="BX485" s="36" t="str">
        <f t="shared" si="264"/>
        <v/>
      </c>
      <c r="BY485" s="31"/>
      <c r="BZ485" s="38"/>
      <c r="CB485" s="120" t="e">
        <f t="shared" ca="1" si="233"/>
        <v>#VALUE!</v>
      </c>
      <c r="CC485" s="120" t="e">
        <f t="shared" ca="1" si="234"/>
        <v>#VALUE!</v>
      </c>
    </row>
    <row r="486" spans="1:81" s="10" customFormat="1" ht="25.15" customHeight="1" x14ac:dyDescent="0.2">
      <c r="A486" s="52" t="str">
        <f t="shared" si="265"/>
        <v/>
      </c>
      <c r="B486" s="157" t="e">
        <f t="shared" ca="1" si="235"/>
        <v>#VALUE!</v>
      </c>
      <c r="C486" s="157" t="e">
        <f t="shared" ca="1" si="236"/>
        <v>#VALUE!</v>
      </c>
      <c r="D486" s="29"/>
      <c r="E486" s="155" t="str">
        <f ca="1">IFERROR(INDIRECT(ADDRESS(MATCH(D486,CatModules!C:C,0),2,1,1,"CatModules")),"")</f>
        <v/>
      </c>
      <c r="F486" s="96"/>
      <c r="G486" s="156" t="str">
        <f ca="1">IFERROR(INDIRECT(ADDRESS(MATCH(CONCATENATE(E486,"-",F486),CatInt!K:K,0),3,1,1,"CatInt")),"")</f>
        <v/>
      </c>
      <c r="H486" s="45" t="str">
        <f>IF(F486="","",VLOOKUP(F486,#REF!,2,FALSE))</f>
        <v/>
      </c>
      <c r="I486" s="29"/>
      <c r="J486" s="155" t="e">
        <f t="shared" si="237"/>
        <v>#VALUE!</v>
      </c>
      <c r="K486" s="155" t="e">
        <f t="shared" si="238"/>
        <v>#VALUE!</v>
      </c>
      <c r="L486" s="153"/>
      <c r="M486" s="126"/>
      <c r="N486" s="151" t="e">
        <f ca="1">VLOOKUP(M486,CatProd!B:G,6,FALSE)</f>
        <v>#N/A</v>
      </c>
      <c r="O486" s="127"/>
      <c r="P486" s="175" t="e">
        <f ca="1">VLOOKUP(CONCATENATE(N486,"-",O486),CatProdSpec!H:I,2,FALSE)</f>
        <v>#N/A</v>
      </c>
      <c r="Q486" s="30"/>
      <c r="R486" s="149" t="str">
        <f>IFERROR(VLOOKUP(Q486,Setup!D$16:E$25,2,FALSE),"")</f>
        <v/>
      </c>
      <c r="S486" s="51" t="str">
        <f ca="1">IFERROR(IF(OR(I486="",VLOOKUP(I486,CatCostInp!$E$2:$K$88,7,FALSE)=0),"",VLOOKUP(I486,CatCostInp!$E$2:$K$88,7,FALSE)),"")</f>
        <v/>
      </c>
      <c r="T486" s="4" t="e">
        <f>VLOOKUP(U486,#REF!,2,FALSE)</f>
        <v>#REF!</v>
      </c>
      <c r="U486" s="30"/>
      <c r="V486" s="1" t="str">
        <f ca="1">IF(U486=Setup!$C$10,"Grant",IF(Pharmaceuticals!U486=Setup!$C$11,"Local",IF(Pharmaceuticals!U486=Setup!$C$12,"Other","")))</f>
        <v/>
      </c>
      <c r="W486" s="34"/>
      <c r="X486" s="148"/>
      <c r="Y486" s="34"/>
      <c r="Z486" s="36" t="str">
        <f t="shared" si="239"/>
        <v/>
      </c>
      <c r="AA486" s="34"/>
      <c r="AB486" s="32" t="str">
        <f t="shared" si="240"/>
        <v/>
      </c>
      <c r="AC486" s="34"/>
      <c r="AD486" s="32" t="str">
        <f t="shared" si="241"/>
        <v/>
      </c>
      <c r="AE486" s="34"/>
      <c r="AF486" s="36" t="str">
        <f t="shared" si="242"/>
        <v/>
      </c>
      <c r="AG486" s="36" t="str">
        <f t="shared" si="243"/>
        <v/>
      </c>
      <c r="AH486" s="36" t="str">
        <f t="shared" si="244"/>
        <v/>
      </c>
      <c r="AI486" s="55"/>
      <c r="AJ486" s="37"/>
      <c r="AK486" s="148"/>
      <c r="AL486" s="34"/>
      <c r="AM486" s="32" t="str">
        <f t="shared" si="245"/>
        <v/>
      </c>
      <c r="AN486" s="34"/>
      <c r="AO486" s="32" t="str">
        <f t="shared" si="246"/>
        <v/>
      </c>
      <c r="AP486" s="34"/>
      <c r="AQ486" s="32" t="str">
        <f t="shared" si="247"/>
        <v/>
      </c>
      <c r="AR486" s="34"/>
      <c r="AS486" s="36" t="str">
        <f t="shared" si="248"/>
        <v/>
      </c>
      <c r="AT486" s="36" t="str">
        <f t="shared" si="249"/>
        <v/>
      </c>
      <c r="AU486" s="36" t="str">
        <f t="shared" si="250"/>
        <v/>
      </c>
      <c r="AV486" s="55"/>
      <c r="AW486" s="34"/>
      <c r="AX486" s="148"/>
      <c r="AY486" s="34"/>
      <c r="AZ486" s="32" t="str">
        <f t="shared" si="251"/>
        <v/>
      </c>
      <c r="BA486" s="34"/>
      <c r="BB486" s="32" t="str">
        <f t="shared" si="252"/>
        <v/>
      </c>
      <c r="BC486" s="34"/>
      <c r="BD486" s="32" t="str">
        <f t="shared" si="253"/>
        <v/>
      </c>
      <c r="BE486" s="34"/>
      <c r="BF486" s="36" t="str">
        <f t="shared" si="254"/>
        <v/>
      </c>
      <c r="BG486" s="36" t="str">
        <f t="shared" si="255"/>
        <v/>
      </c>
      <c r="BH486" s="36" t="str">
        <f t="shared" si="256"/>
        <v/>
      </c>
      <c r="BI486" s="55"/>
      <c r="BJ486" s="34"/>
      <c r="BK486" s="148"/>
      <c r="BL486" s="34"/>
      <c r="BM486" s="32" t="str">
        <f t="shared" si="257"/>
        <v/>
      </c>
      <c r="BN486" s="34"/>
      <c r="BO486" s="32" t="str">
        <f t="shared" si="258"/>
        <v/>
      </c>
      <c r="BP486" s="34"/>
      <c r="BQ486" s="32" t="str">
        <f t="shared" si="259"/>
        <v/>
      </c>
      <c r="BR486" s="34"/>
      <c r="BS486" s="36" t="str">
        <f t="shared" si="260"/>
        <v/>
      </c>
      <c r="BT486" s="36" t="str">
        <f t="shared" si="261"/>
        <v/>
      </c>
      <c r="BU486" s="36" t="str">
        <f t="shared" si="262"/>
        <v/>
      </c>
      <c r="BV486" s="55"/>
      <c r="BW486" s="36" t="str">
        <f t="shared" si="263"/>
        <v/>
      </c>
      <c r="BX486" s="36" t="str">
        <f t="shared" si="264"/>
        <v/>
      </c>
      <c r="BY486" s="31"/>
      <c r="BZ486" s="38"/>
      <c r="CB486" s="120" t="e">
        <f t="shared" ca="1" si="233"/>
        <v>#VALUE!</v>
      </c>
      <c r="CC486" s="120" t="e">
        <f t="shared" ca="1" si="234"/>
        <v>#VALUE!</v>
      </c>
    </row>
    <row r="487" spans="1:81" s="10" customFormat="1" ht="25.15" customHeight="1" x14ac:dyDescent="0.2">
      <c r="A487" s="52" t="str">
        <f t="shared" si="265"/>
        <v/>
      </c>
      <c r="B487" s="157" t="e">
        <f t="shared" ca="1" si="235"/>
        <v>#VALUE!</v>
      </c>
      <c r="C487" s="157" t="e">
        <f t="shared" ca="1" si="236"/>
        <v>#VALUE!</v>
      </c>
      <c r="D487" s="29"/>
      <c r="E487" s="155" t="str">
        <f ca="1">IFERROR(INDIRECT(ADDRESS(MATCH(D487,CatModules!C:C,0),2,1,1,"CatModules")),"")</f>
        <v/>
      </c>
      <c r="F487" s="96"/>
      <c r="G487" s="156" t="str">
        <f ca="1">IFERROR(INDIRECT(ADDRESS(MATCH(CONCATENATE(E487,"-",F487),CatInt!K:K,0),3,1,1,"CatInt")),"")</f>
        <v/>
      </c>
      <c r="H487" s="45" t="str">
        <f>IF(F487="","",VLOOKUP(F487,#REF!,2,FALSE))</f>
        <v/>
      </c>
      <c r="I487" s="29"/>
      <c r="J487" s="155" t="e">
        <f t="shared" si="237"/>
        <v>#VALUE!</v>
      </c>
      <c r="K487" s="155" t="e">
        <f t="shared" si="238"/>
        <v>#VALUE!</v>
      </c>
      <c r="L487" s="153"/>
      <c r="M487" s="126"/>
      <c r="N487" s="151" t="e">
        <f ca="1">VLOOKUP(M487,CatProd!B:G,6,FALSE)</f>
        <v>#N/A</v>
      </c>
      <c r="O487" s="127"/>
      <c r="P487" s="175" t="e">
        <f ca="1">VLOOKUP(CONCATENATE(N487,"-",O487),CatProdSpec!H:I,2,FALSE)</f>
        <v>#N/A</v>
      </c>
      <c r="Q487" s="30"/>
      <c r="R487" s="149" t="str">
        <f>IFERROR(VLOOKUP(Q487,Setup!D$16:E$25,2,FALSE),"")</f>
        <v/>
      </c>
      <c r="S487" s="51" t="str">
        <f ca="1">IFERROR(IF(OR(I487="",VLOOKUP(I487,CatCostInp!$E$2:$K$88,7,FALSE)=0),"",VLOOKUP(I487,CatCostInp!$E$2:$K$88,7,FALSE)),"")</f>
        <v/>
      </c>
      <c r="T487" s="4" t="e">
        <f>VLOOKUP(U487,#REF!,2,FALSE)</f>
        <v>#REF!</v>
      </c>
      <c r="U487" s="30"/>
      <c r="V487" s="1" t="str">
        <f ca="1">IF(U487=Setup!$C$10,"Grant",IF(Pharmaceuticals!U487=Setup!$C$11,"Local",IF(Pharmaceuticals!U487=Setup!$C$12,"Other","")))</f>
        <v/>
      </c>
      <c r="W487" s="34"/>
      <c r="X487" s="148"/>
      <c r="Y487" s="34"/>
      <c r="Z487" s="36" t="str">
        <f t="shared" si="239"/>
        <v/>
      </c>
      <c r="AA487" s="34"/>
      <c r="AB487" s="32" t="str">
        <f t="shared" si="240"/>
        <v/>
      </c>
      <c r="AC487" s="34"/>
      <c r="AD487" s="32" t="str">
        <f t="shared" si="241"/>
        <v/>
      </c>
      <c r="AE487" s="34"/>
      <c r="AF487" s="36" t="str">
        <f t="shared" si="242"/>
        <v/>
      </c>
      <c r="AG487" s="36" t="str">
        <f t="shared" si="243"/>
        <v/>
      </c>
      <c r="AH487" s="36" t="str">
        <f t="shared" si="244"/>
        <v/>
      </c>
      <c r="AI487" s="55"/>
      <c r="AJ487" s="37"/>
      <c r="AK487" s="148"/>
      <c r="AL487" s="34"/>
      <c r="AM487" s="32" t="str">
        <f t="shared" si="245"/>
        <v/>
      </c>
      <c r="AN487" s="34"/>
      <c r="AO487" s="32" t="str">
        <f t="shared" si="246"/>
        <v/>
      </c>
      <c r="AP487" s="34"/>
      <c r="AQ487" s="32" t="str">
        <f t="shared" si="247"/>
        <v/>
      </c>
      <c r="AR487" s="34"/>
      <c r="AS487" s="36" t="str">
        <f t="shared" si="248"/>
        <v/>
      </c>
      <c r="AT487" s="36" t="str">
        <f t="shared" si="249"/>
        <v/>
      </c>
      <c r="AU487" s="36" t="str">
        <f t="shared" si="250"/>
        <v/>
      </c>
      <c r="AV487" s="55"/>
      <c r="AW487" s="34"/>
      <c r="AX487" s="148"/>
      <c r="AY487" s="34"/>
      <c r="AZ487" s="32" t="str">
        <f t="shared" si="251"/>
        <v/>
      </c>
      <c r="BA487" s="34"/>
      <c r="BB487" s="32" t="str">
        <f t="shared" si="252"/>
        <v/>
      </c>
      <c r="BC487" s="34"/>
      <c r="BD487" s="32" t="str">
        <f t="shared" si="253"/>
        <v/>
      </c>
      <c r="BE487" s="34"/>
      <c r="BF487" s="36" t="str">
        <f t="shared" si="254"/>
        <v/>
      </c>
      <c r="BG487" s="36" t="str">
        <f t="shared" si="255"/>
        <v/>
      </c>
      <c r="BH487" s="36" t="str">
        <f t="shared" si="256"/>
        <v/>
      </c>
      <c r="BI487" s="55"/>
      <c r="BJ487" s="34"/>
      <c r="BK487" s="148"/>
      <c r="BL487" s="34"/>
      <c r="BM487" s="32" t="str">
        <f t="shared" si="257"/>
        <v/>
      </c>
      <c r="BN487" s="34"/>
      <c r="BO487" s="32" t="str">
        <f t="shared" si="258"/>
        <v/>
      </c>
      <c r="BP487" s="34"/>
      <c r="BQ487" s="32" t="str">
        <f t="shared" si="259"/>
        <v/>
      </c>
      <c r="BR487" s="34"/>
      <c r="BS487" s="36" t="str">
        <f t="shared" si="260"/>
        <v/>
      </c>
      <c r="BT487" s="36" t="str">
        <f t="shared" si="261"/>
        <v/>
      </c>
      <c r="BU487" s="36" t="str">
        <f t="shared" si="262"/>
        <v/>
      </c>
      <c r="BV487" s="55"/>
      <c r="BW487" s="36" t="str">
        <f t="shared" si="263"/>
        <v/>
      </c>
      <c r="BX487" s="36" t="str">
        <f t="shared" si="264"/>
        <v/>
      </c>
      <c r="BY487" s="31"/>
      <c r="BZ487" s="38"/>
      <c r="CB487" s="120" t="e">
        <f t="shared" ca="1" si="233"/>
        <v>#VALUE!</v>
      </c>
      <c r="CC487" s="120" t="e">
        <f t="shared" ca="1" si="234"/>
        <v>#VALUE!</v>
      </c>
    </row>
    <row r="488" spans="1:81" s="10" customFormat="1" ht="25.15" customHeight="1" x14ac:dyDescent="0.2">
      <c r="A488" s="52" t="str">
        <f t="shared" si="265"/>
        <v/>
      </c>
      <c r="B488" s="157" t="e">
        <f t="shared" ca="1" si="235"/>
        <v>#VALUE!</v>
      </c>
      <c r="C488" s="157" t="e">
        <f t="shared" ca="1" si="236"/>
        <v>#VALUE!</v>
      </c>
      <c r="D488" s="29"/>
      <c r="E488" s="155" t="str">
        <f ca="1">IFERROR(INDIRECT(ADDRESS(MATCH(D488,CatModules!C:C,0),2,1,1,"CatModules")),"")</f>
        <v/>
      </c>
      <c r="F488" s="96"/>
      <c r="G488" s="156" t="str">
        <f ca="1">IFERROR(INDIRECT(ADDRESS(MATCH(CONCATENATE(E488,"-",F488),CatInt!K:K,0),3,1,1,"CatInt")),"")</f>
        <v/>
      </c>
      <c r="H488" s="45" t="str">
        <f>IF(F488="","",VLOOKUP(F488,#REF!,2,FALSE))</f>
        <v/>
      </c>
      <c r="I488" s="29"/>
      <c r="J488" s="155" t="e">
        <f t="shared" si="237"/>
        <v>#VALUE!</v>
      </c>
      <c r="K488" s="155" t="e">
        <f t="shared" si="238"/>
        <v>#VALUE!</v>
      </c>
      <c r="L488" s="153"/>
      <c r="M488" s="126"/>
      <c r="N488" s="151" t="e">
        <f ca="1">VLOOKUP(M488,CatProd!B:G,6,FALSE)</f>
        <v>#N/A</v>
      </c>
      <c r="O488" s="127"/>
      <c r="P488" s="175" t="e">
        <f ca="1">VLOOKUP(CONCATENATE(N488,"-",O488),CatProdSpec!H:I,2,FALSE)</f>
        <v>#N/A</v>
      </c>
      <c r="Q488" s="30"/>
      <c r="R488" s="149" t="str">
        <f>IFERROR(VLOOKUP(Q488,Setup!D$16:E$25,2,FALSE),"")</f>
        <v/>
      </c>
      <c r="S488" s="51" t="str">
        <f ca="1">IFERROR(IF(OR(I488="",VLOOKUP(I488,CatCostInp!$E$2:$K$88,7,FALSE)=0),"",VLOOKUP(I488,CatCostInp!$E$2:$K$88,7,FALSE)),"")</f>
        <v/>
      </c>
      <c r="T488" s="4" t="e">
        <f>VLOOKUP(U488,#REF!,2,FALSE)</f>
        <v>#REF!</v>
      </c>
      <c r="U488" s="30"/>
      <c r="V488" s="1" t="str">
        <f ca="1">IF(U488=Setup!$C$10,"Grant",IF(Pharmaceuticals!U488=Setup!$C$11,"Local",IF(Pharmaceuticals!U488=Setup!$C$12,"Other","")))</f>
        <v/>
      </c>
      <c r="W488" s="34"/>
      <c r="X488" s="148"/>
      <c r="Y488" s="34"/>
      <c r="Z488" s="36" t="str">
        <f t="shared" si="239"/>
        <v/>
      </c>
      <c r="AA488" s="34"/>
      <c r="AB488" s="32" t="str">
        <f t="shared" si="240"/>
        <v/>
      </c>
      <c r="AC488" s="34"/>
      <c r="AD488" s="32" t="str">
        <f t="shared" si="241"/>
        <v/>
      </c>
      <c r="AE488" s="34"/>
      <c r="AF488" s="36" t="str">
        <f t="shared" si="242"/>
        <v/>
      </c>
      <c r="AG488" s="36" t="str">
        <f t="shared" si="243"/>
        <v/>
      </c>
      <c r="AH488" s="36" t="str">
        <f t="shared" si="244"/>
        <v/>
      </c>
      <c r="AI488" s="55"/>
      <c r="AJ488" s="37"/>
      <c r="AK488" s="148"/>
      <c r="AL488" s="34"/>
      <c r="AM488" s="32" t="str">
        <f t="shared" si="245"/>
        <v/>
      </c>
      <c r="AN488" s="34"/>
      <c r="AO488" s="32" t="str">
        <f t="shared" si="246"/>
        <v/>
      </c>
      <c r="AP488" s="34"/>
      <c r="AQ488" s="32" t="str">
        <f t="shared" si="247"/>
        <v/>
      </c>
      <c r="AR488" s="34"/>
      <c r="AS488" s="36" t="str">
        <f t="shared" si="248"/>
        <v/>
      </c>
      <c r="AT488" s="36" t="str">
        <f t="shared" si="249"/>
        <v/>
      </c>
      <c r="AU488" s="36" t="str">
        <f t="shared" si="250"/>
        <v/>
      </c>
      <c r="AV488" s="55"/>
      <c r="AW488" s="34"/>
      <c r="AX488" s="148"/>
      <c r="AY488" s="34"/>
      <c r="AZ488" s="32" t="str">
        <f t="shared" si="251"/>
        <v/>
      </c>
      <c r="BA488" s="34"/>
      <c r="BB488" s="32" t="str">
        <f t="shared" si="252"/>
        <v/>
      </c>
      <c r="BC488" s="34"/>
      <c r="BD488" s="32" t="str">
        <f t="shared" si="253"/>
        <v/>
      </c>
      <c r="BE488" s="34"/>
      <c r="BF488" s="36" t="str">
        <f t="shared" si="254"/>
        <v/>
      </c>
      <c r="BG488" s="36" t="str">
        <f t="shared" si="255"/>
        <v/>
      </c>
      <c r="BH488" s="36" t="str">
        <f t="shared" si="256"/>
        <v/>
      </c>
      <c r="BI488" s="55"/>
      <c r="BJ488" s="34"/>
      <c r="BK488" s="148"/>
      <c r="BL488" s="34"/>
      <c r="BM488" s="32" t="str">
        <f t="shared" si="257"/>
        <v/>
      </c>
      <c r="BN488" s="34"/>
      <c r="BO488" s="32" t="str">
        <f t="shared" si="258"/>
        <v/>
      </c>
      <c r="BP488" s="34"/>
      <c r="BQ488" s="32" t="str">
        <f t="shared" si="259"/>
        <v/>
      </c>
      <c r="BR488" s="34"/>
      <c r="BS488" s="36" t="str">
        <f t="shared" si="260"/>
        <v/>
      </c>
      <c r="BT488" s="36" t="str">
        <f t="shared" si="261"/>
        <v/>
      </c>
      <c r="BU488" s="36" t="str">
        <f t="shared" si="262"/>
        <v/>
      </c>
      <c r="BV488" s="55"/>
      <c r="BW488" s="36" t="str">
        <f t="shared" si="263"/>
        <v/>
      </c>
      <c r="BX488" s="36" t="str">
        <f t="shared" si="264"/>
        <v/>
      </c>
      <c r="BY488" s="31"/>
      <c r="BZ488" s="38"/>
      <c r="CB488" s="120" t="e">
        <f t="shared" ca="1" si="233"/>
        <v>#VALUE!</v>
      </c>
      <c r="CC488" s="120" t="e">
        <f t="shared" ca="1" si="234"/>
        <v>#VALUE!</v>
      </c>
    </row>
    <row r="489" spans="1:81" s="10" customFormat="1" ht="25.15" customHeight="1" x14ac:dyDescent="0.2">
      <c r="A489" s="52" t="str">
        <f t="shared" si="265"/>
        <v/>
      </c>
      <c r="B489" s="157" t="e">
        <f t="shared" ca="1" si="235"/>
        <v>#VALUE!</v>
      </c>
      <c r="C489" s="157" t="e">
        <f t="shared" ca="1" si="236"/>
        <v>#VALUE!</v>
      </c>
      <c r="D489" s="29"/>
      <c r="E489" s="155" t="str">
        <f ca="1">IFERROR(INDIRECT(ADDRESS(MATCH(D489,CatModules!C:C,0),2,1,1,"CatModules")),"")</f>
        <v/>
      </c>
      <c r="F489" s="96"/>
      <c r="G489" s="156" t="str">
        <f ca="1">IFERROR(INDIRECT(ADDRESS(MATCH(CONCATENATE(E489,"-",F489),CatInt!K:K,0),3,1,1,"CatInt")),"")</f>
        <v/>
      </c>
      <c r="H489" s="45" t="str">
        <f>IF(F489="","",VLOOKUP(F489,#REF!,2,FALSE))</f>
        <v/>
      </c>
      <c r="I489" s="29"/>
      <c r="J489" s="155" t="e">
        <f t="shared" si="237"/>
        <v>#VALUE!</v>
      </c>
      <c r="K489" s="155" t="e">
        <f t="shared" si="238"/>
        <v>#VALUE!</v>
      </c>
      <c r="L489" s="153"/>
      <c r="M489" s="126"/>
      <c r="N489" s="151" t="e">
        <f ca="1">VLOOKUP(M489,CatProd!B:G,6,FALSE)</f>
        <v>#N/A</v>
      </c>
      <c r="O489" s="127"/>
      <c r="P489" s="175" t="e">
        <f ca="1">VLOOKUP(CONCATENATE(N489,"-",O489),CatProdSpec!H:I,2,FALSE)</f>
        <v>#N/A</v>
      </c>
      <c r="Q489" s="30"/>
      <c r="R489" s="149" t="str">
        <f>IFERROR(VLOOKUP(Q489,Setup!D$16:E$25,2,FALSE),"")</f>
        <v/>
      </c>
      <c r="S489" s="51" t="str">
        <f ca="1">IFERROR(IF(OR(I489="",VLOOKUP(I489,CatCostInp!$E$2:$K$88,7,FALSE)=0),"",VLOOKUP(I489,CatCostInp!$E$2:$K$88,7,FALSE)),"")</f>
        <v/>
      </c>
      <c r="T489" s="4" t="e">
        <f>VLOOKUP(U489,#REF!,2,FALSE)</f>
        <v>#REF!</v>
      </c>
      <c r="U489" s="30"/>
      <c r="V489" s="1" t="str">
        <f ca="1">IF(U489=Setup!$C$10,"Grant",IF(Pharmaceuticals!U489=Setup!$C$11,"Local",IF(Pharmaceuticals!U489=Setup!$C$12,"Other","")))</f>
        <v/>
      </c>
      <c r="W489" s="34"/>
      <c r="X489" s="148"/>
      <c r="Y489" s="34"/>
      <c r="Z489" s="36" t="str">
        <f t="shared" si="239"/>
        <v/>
      </c>
      <c r="AA489" s="34"/>
      <c r="AB489" s="32" t="str">
        <f t="shared" si="240"/>
        <v/>
      </c>
      <c r="AC489" s="34"/>
      <c r="AD489" s="32" t="str">
        <f t="shared" si="241"/>
        <v/>
      </c>
      <c r="AE489" s="34"/>
      <c r="AF489" s="36" t="str">
        <f t="shared" si="242"/>
        <v/>
      </c>
      <c r="AG489" s="36" t="str">
        <f t="shared" si="243"/>
        <v/>
      </c>
      <c r="AH489" s="36" t="str">
        <f t="shared" si="244"/>
        <v/>
      </c>
      <c r="AI489" s="55"/>
      <c r="AJ489" s="37"/>
      <c r="AK489" s="148"/>
      <c r="AL489" s="34"/>
      <c r="AM489" s="32" t="str">
        <f t="shared" si="245"/>
        <v/>
      </c>
      <c r="AN489" s="34"/>
      <c r="AO489" s="32" t="str">
        <f t="shared" si="246"/>
        <v/>
      </c>
      <c r="AP489" s="34"/>
      <c r="AQ489" s="32" t="str">
        <f t="shared" si="247"/>
        <v/>
      </c>
      <c r="AR489" s="34"/>
      <c r="AS489" s="36" t="str">
        <f t="shared" si="248"/>
        <v/>
      </c>
      <c r="AT489" s="36" t="str">
        <f t="shared" si="249"/>
        <v/>
      </c>
      <c r="AU489" s="36" t="str">
        <f t="shared" si="250"/>
        <v/>
      </c>
      <c r="AV489" s="55"/>
      <c r="AW489" s="34"/>
      <c r="AX489" s="148"/>
      <c r="AY489" s="34"/>
      <c r="AZ489" s="32" t="str">
        <f t="shared" si="251"/>
        <v/>
      </c>
      <c r="BA489" s="34"/>
      <c r="BB489" s="32" t="str">
        <f t="shared" si="252"/>
        <v/>
      </c>
      <c r="BC489" s="34"/>
      <c r="BD489" s="32" t="str">
        <f t="shared" si="253"/>
        <v/>
      </c>
      <c r="BE489" s="34"/>
      <c r="BF489" s="36" t="str">
        <f t="shared" si="254"/>
        <v/>
      </c>
      <c r="BG489" s="36" t="str">
        <f t="shared" si="255"/>
        <v/>
      </c>
      <c r="BH489" s="36" t="str">
        <f t="shared" si="256"/>
        <v/>
      </c>
      <c r="BI489" s="55"/>
      <c r="BJ489" s="34"/>
      <c r="BK489" s="148"/>
      <c r="BL489" s="34"/>
      <c r="BM489" s="32" t="str">
        <f t="shared" si="257"/>
        <v/>
      </c>
      <c r="BN489" s="34"/>
      <c r="BO489" s="32" t="str">
        <f t="shared" si="258"/>
        <v/>
      </c>
      <c r="BP489" s="34"/>
      <c r="BQ489" s="32" t="str">
        <f t="shared" si="259"/>
        <v/>
      </c>
      <c r="BR489" s="34"/>
      <c r="BS489" s="36" t="str">
        <f t="shared" si="260"/>
        <v/>
      </c>
      <c r="BT489" s="36" t="str">
        <f t="shared" si="261"/>
        <v/>
      </c>
      <c r="BU489" s="36" t="str">
        <f t="shared" si="262"/>
        <v/>
      </c>
      <c r="BV489" s="55"/>
      <c r="BW489" s="36" t="str">
        <f t="shared" si="263"/>
        <v/>
      </c>
      <c r="BX489" s="36" t="str">
        <f t="shared" si="264"/>
        <v/>
      </c>
      <c r="BY489" s="31"/>
      <c r="BZ489" s="38"/>
      <c r="CB489" s="120" t="e">
        <f t="shared" ca="1" si="233"/>
        <v>#VALUE!</v>
      </c>
      <c r="CC489" s="120" t="e">
        <f t="shared" ca="1" si="234"/>
        <v>#VALUE!</v>
      </c>
    </row>
    <row r="490" spans="1:81" s="10" customFormat="1" ht="25.15" customHeight="1" x14ac:dyDescent="0.2">
      <c r="A490" s="52" t="str">
        <f t="shared" si="265"/>
        <v/>
      </c>
      <c r="B490" s="157" t="e">
        <f t="shared" ca="1" si="235"/>
        <v>#VALUE!</v>
      </c>
      <c r="C490" s="157" t="e">
        <f t="shared" ca="1" si="236"/>
        <v>#VALUE!</v>
      </c>
      <c r="D490" s="29"/>
      <c r="E490" s="155" t="str">
        <f ca="1">IFERROR(INDIRECT(ADDRESS(MATCH(D490,CatModules!C:C,0),2,1,1,"CatModules")),"")</f>
        <v/>
      </c>
      <c r="F490" s="96"/>
      <c r="G490" s="156" t="str">
        <f ca="1">IFERROR(INDIRECT(ADDRESS(MATCH(CONCATENATE(E490,"-",F490),CatInt!K:K,0),3,1,1,"CatInt")),"")</f>
        <v/>
      </c>
      <c r="H490" s="45" t="str">
        <f>IF(F490="","",VLOOKUP(F490,#REF!,2,FALSE))</f>
        <v/>
      </c>
      <c r="I490" s="29"/>
      <c r="J490" s="155" t="e">
        <f t="shared" si="237"/>
        <v>#VALUE!</v>
      </c>
      <c r="K490" s="155" t="e">
        <f t="shared" si="238"/>
        <v>#VALUE!</v>
      </c>
      <c r="L490" s="153"/>
      <c r="M490" s="126"/>
      <c r="N490" s="151" t="e">
        <f ca="1">VLOOKUP(M490,CatProd!B:G,6,FALSE)</f>
        <v>#N/A</v>
      </c>
      <c r="O490" s="127"/>
      <c r="P490" s="175" t="e">
        <f ca="1">VLOOKUP(CONCATENATE(N490,"-",O490),CatProdSpec!H:I,2,FALSE)</f>
        <v>#N/A</v>
      </c>
      <c r="Q490" s="30"/>
      <c r="R490" s="149" t="str">
        <f>IFERROR(VLOOKUP(Q490,Setup!D$16:E$25,2,FALSE),"")</f>
        <v/>
      </c>
      <c r="S490" s="51" t="str">
        <f ca="1">IFERROR(IF(OR(I490="",VLOOKUP(I490,CatCostInp!$E$2:$K$88,7,FALSE)=0),"",VLOOKUP(I490,CatCostInp!$E$2:$K$88,7,FALSE)),"")</f>
        <v/>
      </c>
      <c r="T490" s="4" t="e">
        <f>VLOOKUP(U490,#REF!,2,FALSE)</f>
        <v>#REF!</v>
      </c>
      <c r="U490" s="30"/>
      <c r="V490" s="1" t="str">
        <f ca="1">IF(U490=Setup!$C$10,"Grant",IF(Pharmaceuticals!U490=Setup!$C$11,"Local",IF(Pharmaceuticals!U490=Setup!$C$12,"Other","")))</f>
        <v/>
      </c>
      <c r="W490" s="34"/>
      <c r="X490" s="148"/>
      <c r="Y490" s="34"/>
      <c r="Z490" s="36" t="str">
        <f t="shared" si="239"/>
        <v/>
      </c>
      <c r="AA490" s="34"/>
      <c r="AB490" s="32" t="str">
        <f t="shared" si="240"/>
        <v/>
      </c>
      <c r="AC490" s="34"/>
      <c r="AD490" s="32" t="str">
        <f t="shared" si="241"/>
        <v/>
      </c>
      <c r="AE490" s="34"/>
      <c r="AF490" s="36" t="str">
        <f t="shared" si="242"/>
        <v/>
      </c>
      <c r="AG490" s="36" t="str">
        <f t="shared" si="243"/>
        <v/>
      </c>
      <c r="AH490" s="36" t="str">
        <f t="shared" si="244"/>
        <v/>
      </c>
      <c r="AI490" s="55"/>
      <c r="AJ490" s="37"/>
      <c r="AK490" s="148"/>
      <c r="AL490" s="34"/>
      <c r="AM490" s="32" t="str">
        <f t="shared" si="245"/>
        <v/>
      </c>
      <c r="AN490" s="34"/>
      <c r="AO490" s="32" t="str">
        <f t="shared" si="246"/>
        <v/>
      </c>
      <c r="AP490" s="34"/>
      <c r="AQ490" s="32" t="str">
        <f t="shared" si="247"/>
        <v/>
      </c>
      <c r="AR490" s="34"/>
      <c r="AS490" s="36" t="str">
        <f t="shared" si="248"/>
        <v/>
      </c>
      <c r="AT490" s="36" t="str">
        <f t="shared" si="249"/>
        <v/>
      </c>
      <c r="AU490" s="36" t="str">
        <f t="shared" si="250"/>
        <v/>
      </c>
      <c r="AV490" s="55"/>
      <c r="AW490" s="34"/>
      <c r="AX490" s="148"/>
      <c r="AY490" s="34"/>
      <c r="AZ490" s="32" t="str">
        <f t="shared" si="251"/>
        <v/>
      </c>
      <c r="BA490" s="34"/>
      <c r="BB490" s="32" t="str">
        <f t="shared" si="252"/>
        <v/>
      </c>
      <c r="BC490" s="34"/>
      <c r="BD490" s="32" t="str">
        <f t="shared" si="253"/>
        <v/>
      </c>
      <c r="BE490" s="34"/>
      <c r="BF490" s="36" t="str">
        <f t="shared" si="254"/>
        <v/>
      </c>
      <c r="BG490" s="36" t="str">
        <f t="shared" si="255"/>
        <v/>
      </c>
      <c r="BH490" s="36" t="str">
        <f t="shared" si="256"/>
        <v/>
      </c>
      <c r="BI490" s="55"/>
      <c r="BJ490" s="34"/>
      <c r="BK490" s="148"/>
      <c r="BL490" s="34"/>
      <c r="BM490" s="32" t="str">
        <f t="shared" si="257"/>
        <v/>
      </c>
      <c r="BN490" s="34"/>
      <c r="BO490" s="32" t="str">
        <f t="shared" si="258"/>
        <v/>
      </c>
      <c r="BP490" s="34"/>
      <c r="BQ490" s="32" t="str">
        <f t="shared" si="259"/>
        <v/>
      </c>
      <c r="BR490" s="34"/>
      <c r="BS490" s="36" t="str">
        <f t="shared" si="260"/>
        <v/>
      </c>
      <c r="BT490" s="36" t="str">
        <f t="shared" si="261"/>
        <v/>
      </c>
      <c r="BU490" s="36" t="str">
        <f t="shared" si="262"/>
        <v/>
      </c>
      <c r="BV490" s="55"/>
      <c r="BW490" s="36" t="str">
        <f t="shared" si="263"/>
        <v/>
      </c>
      <c r="BX490" s="36" t="str">
        <f t="shared" si="264"/>
        <v/>
      </c>
      <c r="BY490" s="31"/>
      <c r="BZ490" s="38"/>
      <c r="CB490" s="120" t="e">
        <f t="shared" ca="1" si="233"/>
        <v>#VALUE!</v>
      </c>
      <c r="CC490" s="120" t="e">
        <f t="shared" ca="1" si="234"/>
        <v>#VALUE!</v>
      </c>
    </row>
    <row r="491" spans="1:81" s="10" customFormat="1" ht="25.15" customHeight="1" x14ac:dyDescent="0.2">
      <c r="A491" s="52" t="str">
        <f t="shared" si="265"/>
        <v/>
      </c>
      <c r="B491" s="157" t="e">
        <f t="shared" ca="1" si="235"/>
        <v>#VALUE!</v>
      </c>
      <c r="C491" s="157" t="e">
        <f t="shared" ca="1" si="236"/>
        <v>#VALUE!</v>
      </c>
      <c r="D491" s="29"/>
      <c r="E491" s="155" t="str">
        <f ca="1">IFERROR(INDIRECT(ADDRESS(MATCH(D491,CatModules!C:C,0),2,1,1,"CatModules")),"")</f>
        <v/>
      </c>
      <c r="F491" s="96"/>
      <c r="G491" s="156" t="str">
        <f ca="1">IFERROR(INDIRECT(ADDRESS(MATCH(CONCATENATE(E491,"-",F491),CatInt!K:K,0),3,1,1,"CatInt")),"")</f>
        <v/>
      </c>
      <c r="H491" s="45" t="str">
        <f>IF(F491="","",VLOOKUP(F491,#REF!,2,FALSE))</f>
        <v/>
      </c>
      <c r="I491" s="29"/>
      <c r="J491" s="155" t="e">
        <f t="shared" si="237"/>
        <v>#VALUE!</v>
      </c>
      <c r="K491" s="155" t="e">
        <f t="shared" si="238"/>
        <v>#VALUE!</v>
      </c>
      <c r="L491" s="153"/>
      <c r="M491" s="126"/>
      <c r="N491" s="151" t="e">
        <f ca="1">VLOOKUP(M491,CatProd!B:G,6,FALSE)</f>
        <v>#N/A</v>
      </c>
      <c r="O491" s="127"/>
      <c r="P491" s="175" t="e">
        <f ca="1">VLOOKUP(CONCATENATE(N491,"-",O491),CatProdSpec!H:I,2,FALSE)</f>
        <v>#N/A</v>
      </c>
      <c r="Q491" s="30"/>
      <c r="R491" s="149" t="str">
        <f>IFERROR(VLOOKUP(Q491,Setup!D$16:E$25,2,FALSE),"")</f>
        <v/>
      </c>
      <c r="S491" s="51" t="str">
        <f ca="1">IFERROR(IF(OR(I491="",VLOOKUP(I491,CatCostInp!$E$2:$K$88,7,FALSE)=0),"",VLOOKUP(I491,CatCostInp!$E$2:$K$88,7,FALSE)),"")</f>
        <v/>
      </c>
      <c r="T491" s="4" t="e">
        <f>VLOOKUP(U491,#REF!,2,FALSE)</f>
        <v>#REF!</v>
      </c>
      <c r="U491" s="30"/>
      <c r="V491" s="1" t="str">
        <f ca="1">IF(U491=Setup!$C$10,"Grant",IF(Pharmaceuticals!U491=Setup!$C$11,"Local",IF(Pharmaceuticals!U491=Setup!$C$12,"Other","")))</f>
        <v/>
      </c>
      <c r="W491" s="34"/>
      <c r="X491" s="148"/>
      <c r="Y491" s="34"/>
      <c r="Z491" s="36" t="str">
        <f t="shared" si="239"/>
        <v/>
      </c>
      <c r="AA491" s="34"/>
      <c r="AB491" s="32" t="str">
        <f t="shared" si="240"/>
        <v/>
      </c>
      <c r="AC491" s="34"/>
      <c r="AD491" s="32" t="str">
        <f t="shared" si="241"/>
        <v/>
      </c>
      <c r="AE491" s="34"/>
      <c r="AF491" s="36" t="str">
        <f t="shared" si="242"/>
        <v/>
      </c>
      <c r="AG491" s="36" t="str">
        <f t="shared" si="243"/>
        <v/>
      </c>
      <c r="AH491" s="36" t="str">
        <f t="shared" si="244"/>
        <v/>
      </c>
      <c r="AI491" s="55"/>
      <c r="AJ491" s="37"/>
      <c r="AK491" s="148"/>
      <c r="AL491" s="34"/>
      <c r="AM491" s="32" t="str">
        <f t="shared" si="245"/>
        <v/>
      </c>
      <c r="AN491" s="34"/>
      <c r="AO491" s="32" t="str">
        <f t="shared" si="246"/>
        <v/>
      </c>
      <c r="AP491" s="34"/>
      <c r="AQ491" s="32" t="str">
        <f t="shared" si="247"/>
        <v/>
      </c>
      <c r="AR491" s="34"/>
      <c r="AS491" s="36" t="str">
        <f t="shared" si="248"/>
        <v/>
      </c>
      <c r="AT491" s="36" t="str">
        <f t="shared" si="249"/>
        <v/>
      </c>
      <c r="AU491" s="36" t="str">
        <f t="shared" si="250"/>
        <v/>
      </c>
      <c r="AV491" s="55"/>
      <c r="AW491" s="34"/>
      <c r="AX491" s="148"/>
      <c r="AY491" s="34"/>
      <c r="AZ491" s="32" t="str">
        <f t="shared" si="251"/>
        <v/>
      </c>
      <c r="BA491" s="34"/>
      <c r="BB491" s="32" t="str">
        <f t="shared" si="252"/>
        <v/>
      </c>
      <c r="BC491" s="34"/>
      <c r="BD491" s="32" t="str">
        <f t="shared" si="253"/>
        <v/>
      </c>
      <c r="BE491" s="34"/>
      <c r="BF491" s="36" t="str">
        <f t="shared" si="254"/>
        <v/>
      </c>
      <c r="BG491" s="36" t="str">
        <f t="shared" si="255"/>
        <v/>
      </c>
      <c r="BH491" s="36" t="str">
        <f t="shared" si="256"/>
        <v/>
      </c>
      <c r="BI491" s="55"/>
      <c r="BJ491" s="34"/>
      <c r="BK491" s="148"/>
      <c r="BL491" s="34"/>
      <c r="BM491" s="32" t="str">
        <f t="shared" si="257"/>
        <v/>
      </c>
      <c r="BN491" s="34"/>
      <c r="BO491" s="32" t="str">
        <f t="shared" si="258"/>
        <v/>
      </c>
      <c r="BP491" s="34"/>
      <c r="BQ491" s="32" t="str">
        <f t="shared" si="259"/>
        <v/>
      </c>
      <c r="BR491" s="34"/>
      <c r="BS491" s="36" t="str">
        <f t="shared" si="260"/>
        <v/>
      </c>
      <c r="BT491" s="36" t="str">
        <f t="shared" si="261"/>
        <v/>
      </c>
      <c r="BU491" s="36" t="str">
        <f t="shared" si="262"/>
        <v/>
      </c>
      <c r="BV491" s="55"/>
      <c r="BW491" s="36" t="str">
        <f t="shared" si="263"/>
        <v/>
      </c>
      <c r="BX491" s="36" t="str">
        <f t="shared" si="264"/>
        <v/>
      </c>
      <c r="BY491" s="31"/>
      <c r="BZ491" s="38"/>
      <c r="CB491" s="120" t="e">
        <f t="shared" ca="1" si="233"/>
        <v>#VALUE!</v>
      </c>
      <c r="CC491" s="120" t="e">
        <f t="shared" ca="1" si="234"/>
        <v>#VALUE!</v>
      </c>
    </row>
    <row r="492" spans="1:81" s="10" customFormat="1" ht="25.15" customHeight="1" x14ac:dyDescent="0.2">
      <c r="A492" s="52" t="str">
        <f t="shared" si="265"/>
        <v/>
      </c>
      <c r="B492" s="157" t="e">
        <f t="shared" ca="1" si="235"/>
        <v>#VALUE!</v>
      </c>
      <c r="C492" s="157" t="e">
        <f t="shared" ca="1" si="236"/>
        <v>#VALUE!</v>
      </c>
      <c r="D492" s="29"/>
      <c r="E492" s="155" t="str">
        <f ca="1">IFERROR(INDIRECT(ADDRESS(MATCH(D492,CatModules!C:C,0),2,1,1,"CatModules")),"")</f>
        <v/>
      </c>
      <c r="F492" s="96"/>
      <c r="G492" s="156" t="str">
        <f ca="1">IFERROR(INDIRECT(ADDRESS(MATCH(CONCATENATE(E492,"-",F492),CatInt!K:K,0),3,1,1,"CatInt")),"")</f>
        <v/>
      </c>
      <c r="H492" s="45" t="str">
        <f>IF(F492="","",VLOOKUP(F492,#REF!,2,FALSE))</f>
        <v/>
      </c>
      <c r="I492" s="29"/>
      <c r="J492" s="155" t="e">
        <f t="shared" si="237"/>
        <v>#VALUE!</v>
      </c>
      <c r="K492" s="155" t="e">
        <f t="shared" si="238"/>
        <v>#VALUE!</v>
      </c>
      <c r="L492" s="153"/>
      <c r="M492" s="126"/>
      <c r="N492" s="151" t="e">
        <f ca="1">VLOOKUP(M492,CatProd!B:G,6,FALSE)</f>
        <v>#N/A</v>
      </c>
      <c r="O492" s="127"/>
      <c r="P492" s="175" t="e">
        <f ca="1">VLOOKUP(CONCATENATE(N492,"-",O492),CatProdSpec!H:I,2,FALSE)</f>
        <v>#N/A</v>
      </c>
      <c r="Q492" s="30"/>
      <c r="R492" s="149" t="str">
        <f>IFERROR(VLOOKUP(Q492,Setup!D$16:E$25,2,FALSE),"")</f>
        <v/>
      </c>
      <c r="S492" s="51" t="str">
        <f ca="1">IFERROR(IF(OR(I492="",VLOOKUP(I492,CatCostInp!$E$2:$K$88,7,FALSE)=0),"",VLOOKUP(I492,CatCostInp!$E$2:$K$88,7,FALSE)),"")</f>
        <v/>
      </c>
      <c r="T492" s="4" t="e">
        <f>VLOOKUP(U492,#REF!,2,FALSE)</f>
        <v>#REF!</v>
      </c>
      <c r="U492" s="30"/>
      <c r="V492" s="1" t="str">
        <f ca="1">IF(U492=Setup!$C$10,"Grant",IF(Pharmaceuticals!U492=Setup!$C$11,"Local",IF(Pharmaceuticals!U492=Setup!$C$12,"Other","")))</f>
        <v/>
      </c>
      <c r="W492" s="34"/>
      <c r="X492" s="148"/>
      <c r="Y492" s="34"/>
      <c r="Z492" s="36" t="str">
        <f t="shared" si="239"/>
        <v/>
      </c>
      <c r="AA492" s="34"/>
      <c r="AB492" s="32" t="str">
        <f t="shared" si="240"/>
        <v/>
      </c>
      <c r="AC492" s="34"/>
      <c r="AD492" s="32" t="str">
        <f t="shared" si="241"/>
        <v/>
      </c>
      <c r="AE492" s="34"/>
      <c r="AF492" s="36" t="str">
        <f t="shared" si="242"/>
        <v/>
      </c>
      <c r="AG492" s="36" t="str">
        <f t="shared" si="243"/>
        <v/>
      </c>
      <c r="AH492" s="36" t="str">
        <f t="shared" si="244"/>
        <v/>
      </c>
      <c r="AI492" s="55"/>
      <c r="AJ492" s="37"/>
      <c r="AK492" s="148"/>
      <c r="AL492" s="34"/>
      <c r="AM492" s="32" t="str">
        <f t="shared" si="245"/>
        <v/>
      </c>
      <c r="AN492" s="34"/>
      <c r="AO492" s="32" t="str">
        <f t="shared" si="246"/>
        <v/>
      </c>
      <c r="AP492" s="34"/>
      <c r="AQ492" s="32" t="str">
        <f t="shared" si="247"/>
        <v/>
      </c>
      <c r="AR492" s="34"/>
      <c r="AS492" s="36" t="str">
        <f t="shared" si="248"/>
        <v/>
      </c>
      <c r="AT492" s="36" t="str">
        <f t="shared" si="249"/>
        <v/>
      </c>
      <c r="AU492" s="36" t="str">
        <f t="shared" si="250"/>
        <v/>
      </c>
      <c r="AV492" s="55"/>
      <c r="AW492" s="34"/>
      <c r="AX492" s="148"/>
      <c r="AY492" s="34"/>
      <c r="AZ492" s="32" t="str">
        <f t="shared" si="251"/>
        <v/>
      </c>
      <c r="BA492" s="34"/>
      <c r="BB492" s="32" t="str">
        <f t="shared" si="252"/>
        <v/>
      </c>
      <c r="BC492" s="34"/>
      <c r="BD492" s="32" t="str">
        <f t="shared" si="253"/>
        <v/>
      </c>
      <c r="BE492" s="34"/>
      <c r="BF492" s="36" t="str">
        <f t="shared" si="254"/>
        <v/>
      </c>
      <c r="BG492" s="36" t="str">
        <f t="shared" si="255"/>
        <v/>
      </c>
      <c r="BH492" s="36" t="str">
        <f t="shared" si="256"/>
        <v/>
      </c>
      <c r="BI492" s="55"/>
      <c r="BJ492" s="34"/>
      <c r="BK492" s="148"/>
      <c r="BL492" s="34"/>
      <c r="BM492" s="32" t="str">
        <f t="shared" si="257"/>
        <v/>
      </c>
      <c r="BN492" s="34"/>
      <c r="BO492" s="32" t="str">
        <f t="shared" si="258"/>
        <v/>
      </c>
      <c r="BP492" s="34"/>
      <c r="BQ492" s="32" t="str">
        <f t="shared" si="259"/>
        <v/>
      </c>
      <c r="BR492" s="34"/>
      <c r="BS492" s="36" t="str">
        <f t="shared" si="260"/>
        <v/>
      </c>
      <c r="BT492" s="36" t="str">
        <f t="shared" si="261"/>
        <v/>
      </c>
      <c r="BU492" s="36" t="str">
        <f t="shared" si="262"/>
        <v/>
      </c>
      <c r="BV492" s="55"/>
      <c r="BW492" s="36" t="str">
        <f t="shared" si="263"/>
        <v/>
      </c>
      <c r="BX492" s="36" t="str">
        <f t="shared" si="264"/>
        <v/>
      </c>
      <c r="BY492" s="31"/>
      <c r="BZ492" s="38"/>
      <c r="CB492" s="120" t="e">
        <f t="shared" ca="1" si="233"/>
        <v>#VALUE!</v>
      </c>
      <c r="CC492" s="120" t="e">
        <f t="shared" ca="1" si="234"/>
        <v>#VALUE!</v>
      </c>
    </row>
    <row r="493" spans="1:81" s="10" customFormat="1" ht="25.15" customHeight="1" x14ac:dyDescent="0.2">
      <c r="A493" s="52" t="str">
        <f t="shared" si="265"/>
        <v/>
      </c>
      <c r="B493" s="157" t="e">
        <f t="shared" ca="1" si="235"/>
        <v>#VALUE!</v>
      </c>
      <c r="C493" s="157" t="e">
        <f t="shared" ca="1" si="236"/>
        <v>#VALUE!</v>
      </c>
      <c r="D493" s="29"/>
      <c r="E493" s="155" t="str">
        <f ca="1">IFERROR(INDIRECT(ADDRESS(MATCH(D493,CatModules!C:C,0),2,1,1,"CatModules")),"")</f>
        <v/>
      </c>
      <c r="F493" s="96"/>
      <c r="G493" s="156" t="str">
        <f ca="1">IFERROR(INDIRECT(ADDRESS(MATCH(CONCATENATE(E493,"-",F493),CatInt!K:K,0),3,1,1,"CatInt")),"")</f>
        <v/>
      </c>
      <c r="H493" s="45" t="str">
        <f>IF(F493="","",VLOOKUP(F493,#REF!,2,FALSE))</f>
        <v/>
      </c>
      <c r="I493" s="29"/>
      <c r="J493" s="155" t="e">
        <f t="shared" si="237"/>
        <v>#VALUE!</v>
      </c>
      <c r="K493" s="155" t="e">
        <f t="shared" si="238"/>
        <v>#VALUE!</v>
      </c>
      <c r="L493" s="153"/>
      <c r="M493" s="126"/>
      <c r="N493" s="151" t="e">
        <f ca="1">VLOOKUP(M493,CatProd!B:G,6,FALSE)</f>
        <v>#N/A</v>
      </c>
      <c r="O493" s="127"/>
      <c r="P493" s="175" t="e">
        <f ca="1">VLOOKUP(CONCATENATE(N493,"-",O493),CatProdSpec!H:I,2,FALSE)</f>
        <v>#N/A</v>
      </c>
      <c r="Q493" s="30"/>
      <c r="R493" s="149" t="str">
        <f>IFERROR(VLOOKUP(Q493,Setup!D$16:E$25,2,FALSE),"")</f>
        <v/>
      </c>
      <c r="S493" s="51" t="str">
        <f ca="1">IFERROR(IF(OR(I493="",VLOOKUP(I493,CatCostInp!$E$2:$K$88,7,FALSE)=0),"",VLOOKUP(I493,CatCostInp!$E$2:$K$88,7,FALSE)),"")</f>
        <v/>
      </c>
      <c r="T493" s="4" t="e">
        <f>VLOOKUP(U493,#REF!,2,FALSE)</f>
        <v>#REF!</v>
      </c>
      <c r="U493" s="30"/>
      <c r="V493" s="1" t="str">
        <f ca="1">IF(U493=Setup!$C$10,"Grant",IF(Pharmaceuticals!U493=Setup!$C$11,"Local",IF(Pharmaceuticals!U493=Setup!$C$12,"Other","")))</f>
        <v/>
      </c>
      <c r="W493" s="34"/>
      <c r="X493" s="148"/>
      <c r="Y493" s="34"/>
      <c r="Z493" s="36" t="str">
        <f t="shared" si="239"/>
        <v/>
      </c>
      <c r="AA493" s="34"/>
      <c r="AB493" s="32" t="str">
        <f t="shared" si="240"/>
        <v/>
      </c>
      <c r="AC493" s="34"/>
      <c r="AD493" s="32" t="str">
        <f t="shared" si="241"/>
        <v/>
      </c>
      <c r="AE493" s="34"/>
      <c r="AF493" s="36" t="str">
        <f t="shared" si="242"/>
        <v/>
      </c>
      <c r="AG493" s="36" t="str">
        <f t="shared" si="243"/>
        <v/>
      </c>
      <c r="AH493" s="36" t="str">
        <f t="shared" si="244"/>
        <v/>
      </c>
      <c r="AI493" s="55"/>
      <c r="AJ493" s="37"/>
      <c r="AK493" s="148"/>
      <c r="AL493" s="34"/>
      <c r="AM493" s="32" t="str">
        <f t="shared" si="245"/>
        <v/>
      </c>
      <c r="AN493" s="34"/>
      <c r="AO493" s="32" t="str">
        <f t="shared" si="246"/>
        <v/>
      </c>
      <c r="AP493" s="34"/>
      <c r="AQ493" s="32" t="str">
        <f t="shared" si="247"/>
        <v/>
      </c>
      <c r="AR493" s="34"/>
      <c r="AS493" s="36" t="str">
        <f t="shared" si="248"/>
        <v/>
      </c>
      <c r="AT493" s="36" t="str">
        <f t="shared" si="249"/>
        <v/>
      </c>
      <c r="AU493" s="36" t="str">
        <f t="shared" si="250"/>
        <v/>
      </c>
      <c r="AV493" s="55"/>
      <c r="AW493" s="34"/>
      <c r="AX493" s="148"/>
      <c r="AY493" s="34"/>
      <c r="AZ493" s="32" t="str">
        <f t="shared" si="251"/>
        <v/>
      </c>
      <c r="BA493" s="34"/>
      <c r="BB493" s="32" t="str">
        <f t="shared" si="252"/>
        <v/>
      </c>
      <c r="BC493" s="34"/>
      <c r="BD493" s="32" t="str">
        <f t="shared" si="253"/>
        <v/>
      </c>
      <c r="BE493" s="34"/>
      <c r="BF493" s="36" t="str">
        <f t="shared" si="254"/>
        <v/>
      </c>
      <c r="BG493" s="36" t="str">
        <f t="shared" si="255"/>
        <v/>
      </c>
      <c r="BH493" s="36" t="str">
        <f t="shared" si="256"/>
        <v/>
      </c>
      <c r="BI493" s="55"/>
      <c r="BJ493" s="34"/>
      <c r="BK493" s="148"/>
      <c r="BL493" s="34"/>
      <c r="BM493" s="32" t="str">
        <f t="shared" si="257"/>
        <v/>
      </c>
      <c r="BN493" s="34"/>
      <c r="BO493" s="32" t="str">
        <f t="shared" si="258"/>
        <v/>
      </c>
      <c r="BP493" s="34"/>
      <c r="BQ493" s="32" t="str">
        <f t="shared" si="259"/>
        <v/>
      </c>
      <c r="BR493" s="34"/>
      <c r="BS493" s="36" t="str">
        <f t="shared" si="260"/>
        <v/>
      </c>
      <c r="BT493" s="36" t="str">
        <f t="shared" si="261"/>
        <v/>
      </c>
      <c r="BU493" s="36" t="str">
        <f t="shared" si="262"/>
        <v/>
      </c>
      <c r="BV493" s="55"/>
      <c r="BW493" s="36" t="str">
        <f t="shared" si="263"/>
        <v/>
      </c>
      <c r="BX493" s="36" t="str">
        <f t="shared" si="264"/>
        <v/>
      </c>
      <c r="BY493" s="31"/>
      <c r="BZ493" s="38"/>
      <c r="CB493" s="120" t="e">
        <f t="shared" ca="1" si="233"/>
        <v>#VALUE!</v>
      </c>
      <c r="CC493" s="120" t="e">
        <f t="shared" ca="1" si="234"/>
        <v>#VALUE!</v>
      </c>
    </row>
    <row r="494" spans="1:81" s="10" customFormat="1" ht="25.15" customHeight="1" x14ac:dyDescent="0.2">
      <c r="A494" s="52" t="str">
        <f t="shared" si="265"/>
        <v/>
      </c>
      <c r="B494" s="157" t="e">
        <f t="shared" ca="1" si="235"/>
        <v>#VALUE!</v>
      </c>
      <c r="C494" s="157" t="e">
        <f t="shared" ca="1" si="236"/>
        <v>#VALUE!</v>
      </c>
      <c r="D494" s="29"/>
      <c r="E494" s="155" t="str">
        <f ca="1">IFERROR(INDIRECT(ADDRESS(MATCH(D494,CatModules!C:C,0),2,1,1,"CatModules")),"")</f>
        <v/>
      </c>
      <c r="F494" s="96"/>
      <c r="G494" s="156" t="str">
        <f ca="1">IFERROR(INDIRECT(ADDRESS(MATCH(CONCATENATE(E494,"-",F494),CatInt!K:K,0),3,1,1,"CatInt")),"")</f>
        <v/>
      </c>
      <c r="H494" s="45" t="str">
        <f>IF(F494="","",VLOOKUP(F494,#REF!,2,FALSE))</f>
        <v/>
      </c>
      <c r="I494" s="29"/>
      <c r="J494" s="155" t="e">
        <f t="shared" si="237"/>
        <v>#VALUE!</v>
      </c>
      <c r="K494" s="155" t="e">
        <f t="shared" si="238"/>
        <v>#VALUE!</v>
      </c>
      <c r="L494" s="153"/>
      <c r="M494" s="126"/>
      <c r="N494" s="151" t="e">
        <f ca="1">VLOOKUP(M494,CatProd!B:G,6,FALSE)</f>
        <v>#N/A</v>
      </c>
      <c r="O494" s="127"/>
      <c r="P494" s="175" t="e">
        <f ca="1">VLOOKUP(CONCATENATE(N494,"-",O494),CatProdSpec!H:I,2,FALSE)</f>
        <v>#N/A</v>
      </c>
      <c r="Q494" s="30"/>
      <c r="R494" s="149" t="str">
        <f>IFERROR(VLOOKUP(Q494,Setup!D$16:E$25,2,FALSE),"")</f>
        <v/>
      </c>
      <c r="S494" s="51" t="str">
        <f ca="1">IFERROR(IF(OR(I494="",VLOOKUP(I494,CatCostInp!$E$2:$K$88,7,FALSE)=0),"",VLOOKUP(I494,CatCostInp!$E$2:$K$88,7,FALSE)),"")</f>
        <v/>
      </c>
      <c r="T494" s="4" t="e">
        <f>VLOOKUP(U494,#REF!,2,FALSE)</f>
        <v>#REF!</v>
      </c>
      <c r="U494" s="30"/>
      <c r="V494" s="1" t="str">
        <f ca="1">IF(U494=Setup!$C$10,"Grant",IF(Pharmaceuticals!U494=Setup!$C$11,"Local",IF(Pharmaceuticals!U494=Setup!$C$12,"Other","")))</f>
        <v/>
      </c>
      <c r="W494" s="34"/>
      <c r="X494" s="148"/>
      <c r="Y494" s="34"/>
      <c r="Z494" s="36" t="str">
        <f t="shared" si="239"/>
        <v/>
      </c>
      <c r="AA494" s="34"/>
      <c r="AB494" s="32" t="str">
        <f t="shared" si="240"/>
        <v/>
      </c>
      <c r="AC494" s="34"/>
      <c r="AD494" s="32" t="str">
        <f t="shared" si="241"/>
        <v/>
      </c>
      <c r="AE494" s="34"/>
      <c r="AF494" s="36" t="str">
        <f t="shared" si="242"/>
        <v/>
      </c>
      <c r="AG494" s="36" t="str">
        <f t="shared" si="243"/>
        <v/>
      </c>
      <c r="AH494" s="36" t="str">
        <f t="shared" si="244"/>
        <v/>
      </c>
      <c r="AI494" s="55"/>
      <c r="AJ494" s="37"/>
      <c r="AK494" s="148"/>
      <c r="AL494" s="34"/>
      <c r="AM494" s="32" t="str">
        <f t="shared" si="245"/>
        <v/>
      </c>
      <c r="AN494" s="34"/>
      <c r="AO494" s="32" t="str">
        <f t="shared" si="246"/>
        <v/>
      </c>
      <c r="AP494" s="34"/>
      <c r="AQ494" s="32" t="str">
        <f t="shared" si="247"/>
        <v/>
      </c>
      <c r="AR494" s="34"/>
      <c r="AS494" s="36" t="str">
        <f t="shared" si="248"/>
        <v/>
      </c>
      <c r="AT494" s="36" t="str">
        <f t="shared" si="249"/>
        <v/>
      </c>
      <c r="AU494" s="36" t="str">
        <f t="shared" si="250"/>
        <v/>
      </c>
      <c r="AV494" s="55"/>
      <c r="AW494" s="34"/>
      <c r="AX494" s="148"/>
      <c r="AY494" s="34"/>
      <c r="AZ494" s="32" t="str">
        <f t="shared" si="251"/>
        <v/>
      </c>
      <c r="BA494" s="34"/>
      <c r="BB494" s="32" t="str">
        <f t="shared" si="252"/>
        <v/>
      </c>
      <c r="BC494" s="34"/>
      <c r="BD494" s="32" t="str">
        <f t="shared" si="253"/>
        <v/>
      </c>
      <c r="BE494" s="34"/>
      <c r="BF494" s="36" t="str">
        <f t="shared" si="254"/>
        <v/>
      </c>
      <c r="BG494" s="36" t="str">
        <f t="shared" si="255"/>
        <v/>
      </c>
      <c r="BH494" s="36" t="str">
        <f t="shared" si="256"/>
        <v/>
      </c>
      <c r="BI494" s="55"/>
      <c r="BJ494" s="34"/>
      <c r="BK494" s="148"/>
      <c r="BL494" s="34"/>
      <c r="BM494" s="32" t="str">
        <f t="shared" si="257"/>
        <v/>
      </c>
      <c r="BN494" s="34"/>
      <c r="BO494" s="32" t="str">
        <f t="shared" si="258"/>
        <v/>
      </c>
      <c r="BP494" s="34"/>
      <c r="BQ494" s="32" t="str">
        <f t="shared" si="259"/>
        <v/>
      </c>
      <c r="BR494" s="34"/>
      <c r="BS494" s="36" t="str">
        <f t="shared" si="260"/>
        <v/>
      </c>
      <c r="BT494" s="36" t="str">
        <f t="shared" si="261"/>
        <v/>
      </c>
      <c r="BU494" s="36" t="str">
        <f t="shared" si="262"/>
        <v/>
      </c>
      <c r="BV494" s="55"/>
      <c r="BW494" s="36" t="str">
        <f t="shared" si="263"/>
        <v/>
      </c>
      <c r="BX494" s="36" t="str">
        <f t="shared" si="264"/>
        <v/>
      </c>
      <c r="BY494" s="31"/>
      <c r="BZ494" s="38"/>
      <c r="CB494" s="120" t="e">
        <f t="shared" ca="1" si="233"/>
        <v>#VALUE!</v>
      </c>
      <c r="CC494" s="120" t="e">
        <f t="shared" ca="1" si="234"/>
        <v>#VALUE!</v>
      </c>
    </row>
    <row r="495" spans="1:81" s="10" customFormat="1" ht="25.15" customHeight="1" x14ac:dyDescent="0.2">
      <c r="A495" s="52" t="str">
        <f t="shared" si="265"/>
        <v/>
      </c>
      <c r="B495" s="157" t="e">
        <f t="shared" ca="1" si="235"/>
        <v>#VALUE!</v>
      </c>
      <c r="C495" s="157" t="e">
        <f t="shared" ca="1" si="236"/>
        <v>#VALUE!</v>
      </c>
      <c r="D495" s="29"/>
      <c r="E495" s="155" t="str">
        <f ca="1">IFERROR(INDIRECT(ADDRESS(MATCH(D495,CatModules!C:C,0),2,1,1,"CatModules")),"")</f>
        <v/>
      </c>
      <c r="F495" s="96"/>
      <c r="G495" s="156" t="str">
        <f ca="1">IFERROR(INDIRECT(ADDRESS(MATCH(CONCATENATE(E495,"-",F495),CatInt!K:K,0),3,1,1,"CatInt")),"")</f>
        <v/>
      </c>
      <c r="H495" s="45" t="str">
        <f>IF(F495="","",VLOOKUP(F495,#REF!,2,FALSE))</f>
        <v/>
      </c>
      <c r="I495" s="29"/>
      <c r="J495" s="155" t="e">
        <f t="shared" si="237"/>
        <v>#VALUE!</v>
      </c>
      <c r="K495" s="155" t="e">
        <f t="shared" si="238"/>
        <v>#VALUE!</v>
      </c>
      <c r="L495" s="153"/>
      <c r="M495" s="126"/>
      <c r="N495" s="151" t="e">
        <f ca="1">VLOOKUP(M495,CatProd!B:G,6,FALSE)</f>
        <v>#N/A</v>
      </c>
      <c r="O495" s="127"/>
      <c r="P495" s="175" t="e">
        <f ca="1">VLOOKUP(CONCATENATE(N495,"-",O495),CatProdSpec!H:I,2,FALSE)</f>
        <v>#N/A</v>
      </c>
      <c r="Q495" s="30"/>
      <c r="R495" s="149" t="str">
        <f>IFERROR(VLOOKUP(Q495,Setup!D$16:E$25,2,FALSE),"")</f>
        <v/>
      </c>
      <c r="S495" s="51" t="str">
        <f ca="1">IFERROR(IF(OR(I495="",VLOOKUP(I495,CatCostInp!$E$2:$K$88,7,FALSE)=0),"",VLOOKUP(I495,CatCostInp!$E$2:$K$88,7,FALSE)),"")</f>
        <v/>
      </c>
      <c r="T495" s="4" t="e">
        <f>VLOOKUP(U495,#REF!,2,FALSE)</f>
        <v>#REF!</v>
      </c>
      <c r="U495" s="30"/>
      <c r="V495" s="1" t="str">
        <f ca="1">IF(U495=Setup!$C$10,"Grant",IF(Pharmaceuticals!U495=Setup!$C$11,"Local",IF(Pharmaceuticals!U495=Setup!$C$12,"Other","")))</f>
        <v/>
      </c>
      <c r="W495" s="34"/>
      <c r="X495" s="148"/>
      <c r="Y495" s="34"/>
      <c r="Z495" s="36" t="str">
        <f t="shared" si="239"/>
        <v/>
      </c>
      <c r="AA495" s="34"/>
      <c r="AB495" s="32" t="str">
        <f t="shared" si="240"/>
        <v/>
      </c>
      <c r="AC495" s="34"/>
      <c r="AD495" s="32" t="str">
        <f t="shared" si="241"/>
        <v/>
      </c>
      <c r="AE495" s="34"/>
      <c r="AF495" s="36" t="str">
        <f t="shared" si="242"/>
        <v/>
      </c>
      <c r="AG495" s="36" t="str">
        <f t="shared" si="243"/>
        <v/>
      </c>
      <c r="AH495" s="36" t="str">
        <f t="shared" si="244"/>
        <v/>
      </c>
      <c r="AI495" s="55"/>
      <c r="AJ495" s="37"/>
      <c r="AK495" s="148"/>
      <c r="AL495" s="34"/>
      <c r="AM495" s="32" t="str">
        <f t="shared" si="245"/>
        <v/>
      </c>
      <c r="AN495" s="34"/>
      <c r="AO495" s="32" t="str">
        <f t="shared" si="246"/>
        <v/>
      </c>
      <c r="AP495" s="34"/>
      <c r="AQ495" s="32" t="str">
        <f t="shared" si="247"/>
        <v/>
      </c>
      <c r="AR495" s="34"/>
      <c r="AS495" s="36" t="str">
        <f t="shared" si="248"/>
        <v/>
      </c>
      <c r="AT495" s="36" t="str">
        <f t="shared" si="249"/>
        <v/>
      </c>
      <c r="AU495" s="36" t="str">
        <f t="shared" si="250"/>
        <v/>
      </c>
      <c r="AV495" s="55"/>
      <c r="AW495" s="34"/>
      <c r="AX495" s="148"/>
      <c r="AY495" s="34"/>
      <c r="AZ495" s="32" t="str">
        <f t="shared" si="251"/>
        <v/>
      </c>
      <c r="BA495" s="34"/>
      <c r="BB495" s="32" t="str">
        <f t="shared" si="252"/>
        <v/>
      </c>
      <c r="BC495" s="34"/>
      <c r="BD495" s="32" t="str">
        <f t="shared" si="253"/>
        <v/>
      </c>
      <c r="BE495" s="34"/>
      <c r="BF495" s="36" t="str">
        <f t="shared" si="254"/>
        <v/>
      </c>
      <c r="BG495" s="36" t="str">
        <f t="shared" si="255"/>
        <v/>
      </c>
      <c r="BH495" s="36" t="str">
        <f t="shared" si="256"/>
        <v/>
      </c>
      <c r="BI495" s="55"/>
      <c r="BJ495" s="34"/>
      <c r="BK495" s="148"/>
      <c r="BL495" s="34"/>
      <c r="BM495" s="32" t="str">
        <f t="shared" si="257"/>
        <v/>
      </c>
      <c r="BN495" s="34"/>
      <c r="BO495" s="32" t="str">
        <f t="shared" si="258"/>
        <v/>
      </c>
      <c r="BP495" s="34"/>
      <c r="BQ495" s="32" t="str">
        <f t="shared" si="259"/>
        <v/>
      </c>
      <c r="BR495" s="34"/>
      <c r="BS495" s="36" t="str">
        <f t="shared" si="260"/>
        <v/>
      </c>
      <c r="BT495" s="36" t="str">
        <f t="shared" si="261"/>
        <v/>
      </c>
      <c r="BU495" s="36" t="str">
        <f t="shared" si="262"/>
        <v/>
      </c>
      <c r="BV495" s="55"/>
      <c r="BW495" s="36" t="str">
        <f t="shared" si="263"/>
        <v/>
      </c>
      <c r="BX495" s="36" t="str">
        <f t="shared" si="264"/>
        <v/>
      </c>
      <c r="BY495" s="31"/>
      <c r="BZ495" s="38"/>
      <c r="CB495" s="120" t="e">
        <f t="shared" ca="1" si="233"/>
        <v>#VALUE!</v>
      </c>
      <c r="CC495" s="120" t="e">
        <f t="shared" ca="1" si="234"/>
        <v>#VALUE!</v>
      </c>
    </row>
    <row r="496" spans="1:81" s="10" customFormat="1" ht="25.15" customHeight="1" x14ac:dyDescent="0.2">
      <c r="A496" s="52" t="str">
        <f t="shared" si="265"/>
        <v/>
      </c>
      <c r="B496" s="157" t="e">
        <f t="shared" ca="1" si="235"/>
        <v>#VALUE!</v>
      </c>
      <c r="C496" s="157" t="e">
        <f t="shared" ca="1" si="236"/>
        <v>#VALUE!</v>
      </c>
      <c r="D496" s="29"/>
      <c r="E496" s="155" t="str">
        <f ca="1">IFERROR(INDIRECT(ADDRESS(MATCH(D496,CatModules!C:C,0),2,1,1,"CatModules")),"")</f>
        <v/>
      </c>
      <c r="F496" s="96"/>
      <c r="G496" s="156" t="str">
        <f ca="1">IFERROR(INDIRECT(ADDRESS(MATCH(CONCATENATE(E496,"-",F496),CatInt!K:K,0),3,1,1,"CatInt")),"")</f>
        <v/>
      </c>
      <c r="H496" s="45" t="str">
        <f>IF(F496="","",VLOOKUP(F496,#REF!,2,FALSE))</f>
        <v/>
      </c>
      <c r="I496" s="29"/>
      <c r="J496" s="155" t="e">
        <f t="shared" si="237"/>
        <v>#VALUE!</v>
      </c>
      <c r="K496" s="155" t="e">
        <f t="shared" si="238"/>
        <v>#VALUE!</v>
      </c>
      <c r="L496" s="153"/>
      <c r="M496" s="126"/>
      <c r="N496" s="151" t="e">
        <f ca="1">VLOOKUP(M496,CatProd!B:G,6,FALSE)</f>
        <v>#N/A</v>
      </c>
      <c r="O496" s="127"/>
      <c r="P496" s="175" t="e">
        <f ca="1">VLOOKUP(CONCATENATE(N496,"-",O496),CatProdSpec!H:I,2,FALSE)</f>
        <v>#N/A</v>
      </c>
      <c r="Q496" s="30"/>
      <c r="R496" s="149" t="str">
        <f>IFERROR(VLOOKUP(Q496,Setup!D$16:E$25,2,FALSE),"")</f>
        <v/>
      </c>
      <c r="S496" s="51" t="str">
        <f ca="1">IFERROR(IF(OR(I496="",VLOOKUP(I496,CatCostInp!$E$2:$K$88,7,FALSE)=0),"",VLOOKUP(I496,CatCostInp!$E$2:$K$88,7,FALSE)),"")</f>
        <v/>
      </c>
      <c r="T496" s="4" t="e">
        <f>VLOOKUP(U496,#REF!,2,FALSE)</f>
        <v>#REF!</v>
      </c>
      <c r="U496" s="30"/>
      <c r="V496" s="1" t="str">
        <f ca="1">IF(U496=Setup!$C$10,"Grant",IF(Pharmaceuticals!U496=Setup!$C$11,"Local",IF(Pharmaceuticals!U496=Setup!$C$12,"Other","")))</f>
        <v/>
      </c>
      <c r="W496" s="34"/>
      <c r="X496" s="148"/>
      <c r="Y496" s="34"/>
      <c r="Z496" s="36" t="str">
        <f t="shared" si="239"/>
        <v/>
      </c>
      <c r="AA496" s="34"/>
      <c r="AB496" s="32" t="str">
        <f t="shared" si="240"/>
        <v/>
      </c>
      <c r="AC496" s="34"/>
      <c r="AD496" s="32" t="str">
        <f t="shared" si="241"/>
        <v/>
      </c>
      <c r="AE496" s="34"/>
      <c r="AF496" s="36" t="str">
        <f t="shared" si="242"/>
        <v/>
      </c>
      <c r="AG496" s="36" t="str">
        <f t="shared" si="243"/>
        <v/>
      </c>
      <c r="AH496" s="36" t="str">
        <f t="shared" si="244"/>
        <v/>
      </c>
      <c r="AI496" s="55"/>
      <c r="AJ496" s="37"/>
      <c r="AK496" s="148"/>
      <c r="AL496" s="34"/>
      <c r="AM496" s="32" t="str">
        <f t="shared" si="245"/>
        <v/>
      </c>
      <c r="AN496" s="34"/>
      <c r="AO496" s="32" t="str">
        <f t="shared" si="246"/>
        <v/>
      </c>
      <c r="AP496" s="34"/>
      <c r="AQ496" s="32" t="str">
        <f t="shared" si="247"/>
        <v/>
      </c>
      <c r="AR496" s="34"/>
      <c r="AS496" s="36" t="str">
        <f t="shared" si="248"/>
        <v/>
      </c>
      <c r="AT496" s="36" t="str">
        <f t="shared" si="249"/>
        <v/>
      </c>
      <c r="AU496" s="36" t="str">
        <f t="shared" si="250"/>
        <v/>
      </c>
      <c r="AV496" s="55"/>
      <c r="AW496" s="34"/>
      <c r="AX496" s="148"/>
      <c r="AY496" s="34"/>
      <c r="AZ496" s="32" t="str">
        <f t="shared" si="251"/>
        <v/>
      </c>
      <c r="BA496" s="34"/>
      <c r="BB496" s="32" t="str">
        <f t="shared" si="252"/>
        <v/>
      </c>
      <c r="BC496" s="34"/>
      <c r="BD496" s="32" t="str">
        <f t="shared" si="253"/>
        <v/>
      </c>
      <c r="BE496" s="34"/>
      <c r="BF496" s="36" t="str">
        <f t="shared" si="254"/>
        <v/>
      </c>
      <c r="BG496" s="36" t="str">
        <f t="shared" si="255"/>
        <v/>
      </c>
      <c r="BH496" s="36" t="str">
        <f t="shared" si="256"/>
        <v/>
      </c>
      <c r="BI496" s="55"/>
      <c r="BJ496" s="34"/>
      <c r="BK496" s="148"/>
      <c r="BL496" s="34"/>
      <c r="BM496" s="32" t="str">
        <f t="shared" si="257"/>
        <v/>
      </c>
      <c r="BN496" s="34"/>
      <c r="BO496" s="32" t="str">
        <f t="shared" si="258"/>
        <v/>
      </c>
      <c r="BP496" s="34"/>
      <c r="BQ496" s="32" t="str">
        <f t="shared" si="259"/>
        <v/>
      </c>
      <c r="BR496" s="34"/>
      <c r="BS496" s="36" t="str">
        <f t="shared" si="260"/>
        <v/>
      </c>
      <c r="BT496" s="36" t="str">
        <f t="shared" si="261"/>
        <v/>
      </c>
      <c r="BU496" s="36" t="str">
        <f t="shared" si="262"/>
        <v/>
      </c>
      <c r="BV496" s="55"/>
      <c r="BW496" s="36" t="str">
        <f t="shared" si="263"/>
        <v/>
      </c>
      <c r="BX496" s="36" t="str">
        <f t="shared" si="264"/>
        <v/>
      </c>
      <c r="BY496" s="31"/>
      <c r="BZ496" s="38"/>
      <c r="CB496" s="120" t="e">
        <f t="shared" ca="1" si="233"/>
        <v>#VALUE!</v>
      </c>
      <c r="CC496" s="120" t="e">
        <f t="shared" ca="1" si="234"/>
        <v>#VALUE!</v>
      </c>
    </row>
    <row r="497" spans="1:81" s="10" customFormat="1" ht="25.15" customHeight="1" x14ac:dyDescent="0.2">
      <c r="A497" s="52" t="str">
        <f t="shared" si="265"/>
        <v/>
      </c>
      <c r="B497" s="157" t="e">
        <f t="shared" ca="1" si="235"/>
        <v>#VALUE!</v>
      </c>
      <c r="C497" s="157" t="e">
        <f t="shared" ca="1" si="236"/>
        <v>#VALUE!</v>
      </c>
      <c r="D497" s="29"/>
      <c r="E497" s="155" t="str">
        <f ca="1">IFERROR(INDIRECT(ADDRESS(MATCH(D497,CatModules!C:C,0),2,1,1,"CatModules")),"")</f>
        <v/>
      </c>
      <c r="F497" s="96"/>
      <c r="G497" s="156" t="str">
        <f ca="1">IFERROR(INDIRECT(ADDRESS(MATCH(CONCATENATE(E497,"-",F497),CatInt!K:K,0),3,1,1,"CatInt")),"")</f>
        <v/>
      </c>
      <c r="H497" s="45" t="str">
        <f>IF(F497="","",VLOOKUP(F497,#REF!,2,FALSE))</f>
        <v/>
      </c>
      <c r="I497" s="29"/>
      <c r="J497" s="155" t="e">
        <f t="shared" si="237"/>
        <v>#VALUE!</v>
      </c>
      <c r="K497" s="155" t="e">
        <f t="shared" si="238"/>
        <v>#VALUE!</v>
      </c>
      <c r="L497" s="153"/>
      <c r="M497" s="126"/>
      <c r="N497" s="151" t="e">
        <f ca="1">VLOOKUP(M497,CatProd!B:G,6,FALSE)</f>
        <v>#N/A</v>
      </c>
      <c r="O497" s="127"/>
      <c r="P497" s="175" t="e">
        <f ca="1">VLOOKUP(CONCATENATE(N497,"-",O497),CatProdSpec!H:I,2,FALSE)</f>
        <v>#N/A</v>
      </c>
      <c r="Q497" s="30"/>
      <c r="R497" s="149" t="str">
        <f>IFERROR(VLOOKUP(Q497,Setup!D$16:E$25,2,FALSE),"")</f>
        <v/>
      </c>
      <c r="S497" s="51" t="str">
        <f ca="1">IFERROR(IF(OR(I497="",VLOOKUP(I497,CatCostInp!$E$2:$K$88,7,FALSE)=0),"",VLOOKUP(I497,CatCostInp!$E$2:$K$88,7,FALSE)),"")</f>
        <v/>
      </c>
      <c r="T497" s="4" t="e">
        <f>VLOOKUP(U497,#REF!,2,FALSE)</f>
        <v>#REF!</v>
      </c>
      <c r="U497" s="30"/>
      <c r="V497" s="1" t="str">
        <f ca="1">IF(U497=Setup!$C$10,"Grant",IF(Pharmaceuticals!U497=Setup!$C$11,"Local",IF(Pharmaceuticals!U497=Setup!$C$12,"Other","")))</f>
        <v/>
      </c>
      <c r="W497" s="34"/>
      <c r="X497" s="148"/>
      <c r="Y497" s="34"/>
      <c r="Z497" s="36" t="str">
        <f t="shared" si="239"/>
        <v/>
      </c>
      <c r="AA497" s="34"/>
      <c r="AB497" s="32" t="str">
        <f t="shared" si="240"/>
        <v/>
      </c>
      <c r="AC497" s="34"/>
      <c r="AD497" s="32" t="str">
        <f t="shared" si="241"/>
        <v/>
      </c>
      <c r="AE497" s="34"/>
      <c r="AF497" s="36" t="str">
        <f t="shared" si="242"/>
        <v/>
      </c>
      <c r="AG497" s="36" t="str">
        <f t="shared" si="243"/>
        <v/>
      </c>
      <c r="AH497" s="36" t="str">
        <f t="shared" si="244"/>
        <v/>
      </c>
      <c r="AI497" s="55"/>
      <c r="AJ497" s="37"/>
      <c r="AK497" s="148"/>
      <c r="AL497" s="34"/>
      <c r="AM497" s="32" t="str">
        <f t="shared" si="245"/>
        <v/>
      </c>
      <c r="AN497" s="34"/>
      <c r="AO497" s="32" t="str">
        <f t="shared" si="246"/>
        <v/>
      </c>
      <c r="AP497" s="34"/>
      <c r="AQ497" s="32" t="str">
        <f t="shared" si="247"/>
        <v/>
      </c>
      <c r="AR497" s="34"/>
      <c r="AS497" s="36" t="str">
        <f t="shared" si="248"/>
        <v/>
      </c>
      <c r="AT497" s="36" t="str">
        <f t="shared" si="249"/>
        <v/>
      </c>
      <c r="AU497" s="36" t="str">
        <f t="shared" si="250"/>
        <v/>
      </c>
      <c r="AV497" s="55"/>
      <c r="AW497" s="34"/>
      <c r="AX497" s="148"/>
      <c r="AY497" s="34"/>
      <c r="AZ497" s="32" t="str">
        <f t="shared" si="251"/>
        <v/>
      </c>
      <c r="BA497" s="34"/>
      <c r="BB497" s="32" t="str">
        <f t="shared" si="252"/>
        <v/>
      </c>
      <c r="BC497" s="34"/>
      <c r="BD497" s="32" t="str">
        <f t="shared" si="253"/>
        <v/>
      </c>
      <c r="BE497" s="34"/>
      <c r="BF497" s="36" t="str">
        <f t="shared" si="254"/>
        <v/>
      </c>
      <c r="BG497" s="36" t="str">
        <f t="shared" si="255"/>
        <v/>
      </c>
      <c r="BH497" s="36" t="str">
        <f t="shared" si="256"/>
        <v/>
      </c>
      <c r="BI497" s="55"/>
      <c r="BJ497" s="34"/>
      <c r="BK497" s="148"/>
      <c r="BL497" s="34"/>
      <c r="BM497" s="32" t="str">
        <f t="shared" si="257"/>
        <v/>
      </c>
      <c r="BN497" s="34"/>
      <c r="BO497" s="32" t="str">
        <f t="shared" si="258"/>
        <v/>
      </c>
      <c r="BP497" s="34"/>
      <c r="BQ497" s="32" t="str">
        <f t="shared" si="259"/>
        <v/>
      </c>
      <c r="BR497" s="34"/>
      <c r="BS497" s="36" t="str">
        <f t="shared" si="260"/>
        <v/>
      </c>
      <c r="BT497" s="36" t="str">
        <f t="shared" si="261"/>
        <v/>
      </c>
      <c r="BU497" s="36" t="str">
        <f t="shared" si="262"/>
        <v/>
      </c>
      <c r="BV497" s="55"/>
      <c r="BW497" s="36" t="str">
        <f t="shared" si="263"/>
        <v/>
      </c>
      <c r="BX497" s="36" t="str">
        <f t="shared" si="264"/>
        <v/>
      </c>
      <c r="BY497" s="31"/>
      <c r="BZ497" s="38"/>
      <c r="CB497" s="120" t="e">
        <f t="shared" ca="1" si="233"/>
        <v>#VALUE!</v>
      </c>
      <c r="CC497" s="120" t="e">
        <f t="shared" ca="1" si="234"/>
        <v>#VALUE!</v>
      </c>
    </row>
    <row r="498" spans="1:81" s="10" customFormat="1" ht="25.15" customHeight="1" x14ac:dyDescent="0.2">
      <c r="A498" s="52" t="str">
        <f t="shared" si="265"/>
        <v/>
      </c>
      <c r="B498" s="157" t="e">
        <f t="shared" ca="1" si="235"/>
        <v>#VALUE!</v>
      </c>
      <c r="C498" s="157" t="e">
        <f t="shared" ca="1" si="236"/>
        <v>#VALUE!</v>
      </c>
      <c r="D498" s="29"/>
      <c r="E498" s="155" t="str">
        <f ca="1">IFERROR(INDIRECT(ADDRESS(MATCH(D498,CatModules!C:C,0),2,1,1,"CatModules")),"")</f>
        <v/>
      </c>
      <c r="F498" s="96"/>
      <c r="G498" s="156" t="str">
        <f ca="1">IFERROR(INDIRECT(ADDRESS(MATCH(CONCATENATE(E498,"-",F498),CatInt!K:K,0),3,1,1,"CatInt")),"")</f>
        <v/>
      </c>
      <c r="H498" s="45" t="str">
        <f>IF(F498="","",VLOOKUP(F498,#REF!,2,FALSE))</f>
        <v/>
      </c>
      <c r="I498" s="29"/>
      <c r="J498" s="155" t="e">
        <f t="shared" si="237"/>
        <v>#VALUE!</v>
      </c>
      <c r="K498" s="155" t="e">
        <f t="shared" si="238"/>
        <v>#VALUE!</v>
      </c>
      <c r="L498" s="153"/>
      <c r="M498" s="126"/>
      <c r="N498" s="151" t="e">
        <f ca="1">VLOOKUP(M498,CatProd!B:G,6,FALSE)</f>
        <v>#N/A</v>
      </c>
      <c r="O498" s="127"/>
      <c r="P498" s="175" t="e">
        <f ca="1">VLOOKUP(CONCATENATE(N498,"-",O498),CatProdSpec!H:I,2,FALSE)</f>
        <v>#N/A</v>
      </c>
      <c r="Q498" s="30"/>
      <c r="R498" s="149" t="str">
        <f>IFERROR(VLOOKUP(Q498,Setup!D$16:E$25,2,FALSE),"")</f>
        <v/>
      </c>
      <c r="S498" s="51" t="str">
        <f ca="1">IFERROR(IF(OR(I498="",VLOOKUP(I498,CatCostInp!$E$2:$K$88,7,FALSE)=0),"",VLOOKUP(I498,CatCostInp!$E$2:$K$88,7,FALSE)),"")</f>
        <v/>
      </c>
      <c r="T498" s="4" t="e">
        <f>VLOOKUP(U498,#REF!,2,FALSE)</f>
        <v>#REF!</v>
      </c>
      <c r="U498" s="30"/>
      <c r="V498" s="1" t="str">
        <f ca="1">IF(U498=Setup!$C$10,"Grant",IF(Pharmaceuticals!U498=Setup!$C$11,"Local",IF(Pharmaceuticals!U498=Setup!$C$12,"Other","")))</f>
        <v/>
      </c>
      <c r="W498" s="34"/>
      <c r="X498" s="148"/>
      <c r="Y498" s="34"/>
      <c r="Z498" s="36" t="str">
        <f t="shared" si="239"/>
        <v/>
      </c>
      <c r="AA498" s="34"/>
      <c r="AB498" s="32" t="str">
        <f t="shared" si="240"/>
        <v/>
      </c>
      <c r="AC498" s="34"/>
      <c r="AD498" s="32" t="str">
        <f t="shared" si="241"/>
        <v/>
      </c>
      <c r="AE498" s="34"/>
      <c r="AF498" s="36" t="str">
        <f t="shared" si="242"/>
        <v/>
      </c>
      <c r="AG498" s="36" t="str">
        <f t="shared" si="243"/>
        <v/>
      </c>
      <c r="AH498" s="36" t="str">
        <f t="shared" si="244"/>
        <v/>
      </c>
      <c r="AI498" s="55"/>
      <c r="AJ498" s="37"/>
      <c r="AK498" s="148"/>
      <c r="AL498" s="34"/>
      <c r="AM498" s="32" t="str">
        <f t="shared" si="245"/>
        <v/>
      </c>
      <c r="AN498" s="34"/>
      <c r="AO498" s="32" t="str">
        <f t="shared" si="246"/>
        <v/>
      </c>
      <c r="AP498" s="34"/>
      <c r="AQ498" s="32" t="str">
        <f t="shared" si="247"/>
        <v/>
      </c>
      <c r="AR498" s="34"/>
      <c r="AS498" s="36" t="str">
        <f t="shared" si="248"/>
        <v/>
      </c>
      <c r="AT498" s="36" t="str">
        <f t="shared" si="249"/>
        <v/>
      </c>
      <c r="AU498" s="36" t="str">
        <f t="shared" si="250"/>
        <v/>
      </c>
      <c r="AV498" s="55"/>
      <c r="AW498" s="34"/>
      <c r="AX498" s="148"/>
      <c r="AY498" s="34"/>
      <c r="AZ498" s="32" t="str">
        <f t="shared" si="251"/>
        <v/>
      </c>
      <c r="BA498" s="34"/>
      <c r="BB498" s="32" t="str">
        <f t="shared" si="252"/>
        <v/>
      </c>
      <c r="BC498" s="34"/>
      <c r="BD498" s="32" t="str">
        <f t="shared" si="253"/>
        <v/>
      </c>
      <c r="BE498" s="34"/>
      <c r="BF498" s="36" t="str">
        <f t="shared" si="254"/>
        <v/>
      </c>
      <c r="BG498" s="36" t="str">
        <f t="shared" si="255"/>
        <v/>
      </c>
      <c r="BH498" s="36" t="str">
        <f t="shared" si="256"/>
        <v/>
      </c>
      <c r="BI498" s="55"/>
      <c r="BJ498" s="34"/>
      <c r="BK498" s="148"/>
      <c r="BL498" s="34"/>
      <c r="BM498" s="32" t="str">
        <f t="shared" si="257"/>
        <v/>
      </c>
      <c r="BN498" s="34"/>
      <c r="BO498" s="32" t="str">
        <f t="shared" si="258"/>
        <v/>
      </c>
      <c r="BP498" s="34"/>
      <c r="BQ498" s="32" t="str">
        <f t="shared" si="259"/>
        <v/>
      </c>
      <c r="BR498" s="34"/>
      <c r="BS498" s="36" t="str">
        <f t="shared" si="260"/>
        <v/>
      </c>
      <c r="BT498" s="36" t="str">
        <f t="shared" si="261"/>
        <v/>
      </c>
      <c r="BU498" s="36" t="str">
        <f t="shared" si="262"/>
        <v/>
      </c>
      <c r="BV498" s="55"/>
      <c r="BW498" s="36" t="str">
        <f t="shared" si="263"/>
        <v/>
      </c>
      <c r="BX498" s="36" t="str">
        <f t="shared" si="264"/>
        <v/>
      </c>
      <c r="BY498" s="31"/>
      <c r="BZ498" s="38"/>
      <c r="CB498" s="120" t="e">
        <f t="shared" ca="1" si="233"/>
        <v>#VALUE!</v>
      </c>
      <c r="CC498" s="120" t="e">
        <f t="shared" ca="1" si="234"/>
        <v>#VALUE!</v>
      </c>
    </row>
    <row r="499" spans="1:81" s="10" customFormat="1" ht="25.15" customHeight="1" x14ac:dyDescent="0.2">
      <c r="A499" s="52" t="str">
        <f t="shared" si="265"/>
        <v/>
      </c>
      <c r="B499" s="157" t="e">
        <f t="shared" ca="1" si="235"/>
        <v>#VALUE!</v>
      </c>
      <c r="C499" s="157" t="e">
        <f t="shared" ca="1" si="236"/>
        <v>#VALUE!</v>
      </c>
      <c r="D499" s="29"/>
      <c r="E499" s="155" t="str">
        <f ca="1">IFERROR(INDIRECT(ADDRESS(MATCH(D499,CatModules!C:C,0),2,1,1,"CatModules")),"")</f>
        <v/>
      </c>
      <c r="F499" s="96"/>
      <c r="G499" s="156" t="str">
        <f ca="1">IFERROR(INDIRECT(ADDRESS(MATCH(CONCATENATE(E499,"-",F499),CatInt!K:K,0),3,1,1,"CatInt")),"")</f>
        <v/>
      </c>
      <c r="H499" s="45" t="str">
        <f>IF(F499="","",VLOOKUP(F499,#REF!,2,FALSE))</f>
        <v/>
      </c>
      <c r="I499" s="29"/>
      <c r="J499" s="155" t="e">
        <f t="shared" si="237"/>
        <v>#VALUE!</v>
      </c>
      <c r="K499" s="155" t="e">
        <f t="shared" si="238"/>
        <v>#VALUE!</v>
      </c>
      <c r="L499" s="153"/>
      <c r="M499" s="126"/>
      <c r="N499" s="151" t="e">
        <f ca="1">VLOOKUP(M499,CatProd!B:G,6,FALSE)</f>
        <v>#N/A</v>
      </c>
      <c r="O499" s="127"/>
      <c r="P499" s="175" t="e">
        <f ca="1">VLOOKUP(CONCATENATE(N499,"-",O499),CatProdSpec!H:I,2,FALSE)</f>
        <v>#N/A</v>
      </c>
      <c r="Q499" s="30"/>
      <c r="R499" s="149" t="str">
        <f>IFERROR(VLOOKUP(Q499,Setup!D$16:E$25,2,FALSE),"")</f>
        <v/>
      </c>
      <c r="S499" s="51" t="str">
        <f ca="1">IFERROR(IF(OR(I499="",VLOOKUP(I499,CatCostInp!$E$2:$K$88,7,FALSE)=0),"",VLOOKUP(I499,CatCostInp!$E$2:$K$88,7,FALSE)),"")</f>
        <v/>
      </c>
      <c r="T499" s="4" t="e">
        <f>VLOOKUP(U499,#REF!,2,FALSE)</f>
        <v>#REF!</v>
      </c>
      <c r="U499" s="30"/>
      <c r="V499" s="1" t="str">
        <f ca="1">IF(U499=Setup!$C$10,"Grant",IF(Pharmaceuticals!U499=Setup!$C$11,"Local",IF(Pharmaceuticals!U499=Setup!$C$12,"Other","")))</f>
        <v/>
      </c>
      <c r="W499" s="34"/>
      <c r="X499" s="148"/>
      <c r="Y499" s="34"/>
      <c r="Z499" s="36" t="str">
        <f t="shared" si="239"/>
        <v/>
      </c>
      <c r="AA499" s="34"/>
      <c r="AB499" s="32" t="str">
        <f t="shared" si="240"/>
        <v/>
      </c>
      <c r="AC499" s="34"/>
      <c r="AD499" s="32" t="str">
        <f t="shared" si="241"/>
        <v/>
      </c>
      <c r="AE499" s="34"/>
      <c r="AF499" s="36" t="str">
        <f t="shared" si="242"/>
        <v/>
      </c>
      <c r="AG499" s="36" t="str">
        <f t="shared" si="243"/>
        <v/>
      </c>
      <c r="AH499" s="36" t="str">
        <f t="shared" si="244"/>
        <v/>
      </c>
      <c r="AI499" s="55"/>
      <c r="AJ499" s="37"/>
      <c r="AK499" s="148"/>
      <c r="AL499" s="34"/>
      <c r="AM499" s="32" t="str">
        <f t="shared" si="245"/>
        <v/>
      </c>
      <c r="AN499" s="34"/>
      <c r="AO499" s="32" t="str">
        <f t="shared" si="246"/>
        <v/>
      </c>
      <c r="AP499" s="34"/>
      <c r="AQ499" s="32" t="str">
        <f t="shared" si="247"/>
        <v/>
      </c>
      <c r="AR499" s="34"/>
      <c r="AS499" s="36" t="str">
        <f t="shared" si="248"/>
        <v/>
      </c>
      <c r="AT499" s="36" t="str">
        <f t="shared" si="249"/>
        <v/>
      </c>
      <c r="AU499" s="36" t="str">
        <f t="shared" si="250"/>
        <v/>
      </c>
      <c r="AV499" s="55"/>
      <c r="AW499" s="34"/>
      <c r="AX499" s="148"/>
      <c r="AY499" s="34"/>
      <c r="AZ499" s="32" t="str">
        <f t="shared" si="251"/>
        <v/>
      </c>
      <c r="BA499" s="34"/>
      <c r="BB499" s="32" t="str">
        <f t="shared" si="252"/>
        <v/>
      </c>
      <c r="BC499" s="34"/>
      <c r="BD499" s="32" t="str">
        <f t="shared" si="253"/>
        <v/>
      </c>
      <c r="BE499" s="34"/>
      <c r="BF499" s="36" t="str">
        <f t="shared" si="254"/>
        <v/>
      </c>
      <c r="BG499" s="36" t="str">
        <f t="shared" si="255"/>
        <v/>
      </c>
      <c r="BH499" s="36" t="str">
        <f t="shared" si="256"/>
        <v/>
      </c>
      <c r="BI499" s="55"/>
      <c r="BJ499" s="34"/>
      <c r="BK499" s="148"/>
      <c r="BL499" s="34"/>
      <c r="BM499" s="32" t="str">
        <f t="shared" si="257"/>
        <v/>
      </c>
      <c r="BN499" s="34"/>
      <c r="BO499" s="32" t="str">
        <f t="shared" si="258"/>
        <v/>
      </c>
      <c r="BP499" s="34"/>
      <c r="BQ499" s="32" t="str">
        <f t="shared" si="259"/>
        <v/>
      </c>
      <c r="BR499" s="34"/>
      <c r="BS499" s="36" t="str">
        <f t="shared" si="260"/>
        <v/>
      </c>
      <c r="BT499" s="36" t="str">
        <f t="shared" si="261"/>
        <v/>
      </c>
      <c r="BU499" s="36" t="str">
        <f t="shared" si="262"/>
        <v/>
      </c>
      <c r="BV499" s="55"/>
      <c r="BW499" s="36" t="str">
        <f t="shared" si="263"/>
        <v/>
      </c>
      <c r="BX499" s="36" t="str">
        <f t="shared" si="264"/>
        <v/>
      </c>
      <c r="BY499" s="31"/>
      <c r="BZ499" s="38"/>
      <c r="CB499" s="120" t="e">
        <f t="shared" ca="1" si="233"/>
        <v>#VALUE!</v>
      </c>
      <c r="CC499" s="120" t="e">
        <f t="shared" ca="1" si="234"/>
        <v>#VALUE!</v>
      </c>
    </row>
    <row r="500" spans="1:81" s="10" customFormat="1" ht="25.15" customHeight="1" x14ac:dyDescent="0.2">
      <c r="A500" s="52" t="str">
        <f t="shared" si="265"/>
        <v/>
      </c>
      <c r="B500" s="157" t="e">
        <f t="shared" ca="1" si="235"/>
        <v>#VALUE!</v>
      </c>
      <c r="C500" s="157" t="e">
        <f t="shared" ca="1" si="236"/>
        <v>#VALUE!</v>
      </c>
      <c r="D500" s="29"/>
      <c r="E500" s="155" t="str">
        <f ca="1">IFERROR(INDIRECT(ADDRESS(MATCH(D500,CatModules!C:C,0),2,1,1,"CatModules")),"")</f>
        <v/>
      </c>
      <c r="F500" s="96"/>
      <c r="G500" s="156" t="str">
        <f ca="1">IFERROR(INDIRECT(ADDRESS(MATCH(CONCATENATE(E500,"-",F500),CatInt!K:K,0),3,1,1,"CatInt")),"")</f>
        <v/>
      </c>
      <c r="H500" s="45" t="str">
        <f>IF(F500="","",VLOOKUP(F500,#REF!,2,FALSE))</f>
        <v/>
      </c>
      <c r="I500" s="29"/>
      <c r="J500" s="155" t="e">
        <f t="shared" si="237"/>
        <v>#VALUE!</v>
      </c>
      <c r="K500" s="155" t="e">
        <f t="shared" si="238"/>
        <v>#VALUE!</v>
      </c>
      <c r="L500" s="153"/>
      <c r="M500" s="126"/>
      <c r="N500" s="151" t="e">
        <f ca="1">VLOOKUP(M500,CatProd!B:G,6,FALSE)</f>
        <v>#N/A</v>
      </c>
      <c r="O500" s="127"/>
      <c r="P500" s="175" t="e">
        <f ca="1">VLOOKUP(CONCATENATE(N500,"-",O500),CatProdSpec!H:I,2,FALSE)</f>
        <v>#N/A</v>
      </c>
      <c r="Q500" s="30"/>
      <c r="R500" s="149" t="str">
        <f>IFERROR(VLOOKUP(Q500,Setup!D$16:E$25,2,FALSE),"")</f>
        <v/>
      </c>
      <c r="S500" s="51" t="str">
        <f ca="1">IFERROR(IF(OR(I500="",VLOOKUP(I500,CatCostInp!$E$2:$K$88,7,FALSE)=0),"",VLOOKUP(I500,CatCostInp!$E$2:$K$88,7,FALSE)),"")</f>
        <v/>
      </c>
      <c r="T500" s="4" t="e">
        <f>VLOOKUP(U500,#REF!,2,FALSE)</f>
        <v>#REF!</v>
      </c>
      <c r="U500" s="30"/>
      <c r="V500" s="1" t="str">
        <f ca="1">IF(U500=Setup!$C$10,"Grant",IF(Pharmaceuticals!U500=Setup!$C$11,"Local",IF(Pharmaceuticals!U500=Setup!$C$12,"Other","")))</f>
        <v/>
      </c>
      <c r="W500" s="34"/>
      <c r="X500" s="148"/>
      <c r="Y500" s="34"/>
      <c r="Z500" s="36" t="str">
        <f t="shared" si="239"/>
        <v/>
      </c>
      <c r="AA500" s="34"/>
      <c r="AB500" s="32" t="str">
        <f t="shared" si="240"/>
        <v/>
      </c>
      <c r="AC500" s="34"/>
      <c r="AD500" s="32" t="str">
        <f t="shared" si="241"/>
        <v/>
      </c>
      <c r="AE500" s="34"/>
      <c r="AF500" s="36" t="str">
        <f t="shared" si="242"/>
        <v/>
      </c>
      <c r="AG500" s="36" t="str">
        <f t="shared" si="243"/>
        <v/>
      </c>
      <c r="AH500" s="36" t="str">
        <f t="shared" si="244"/>
        <v/>
      </c>
      <c r="AI500" s="55"/>
      <c r="AJ500" s="37"/>
      <c r="AK500" s="148"/>
      <c r="AL500" s="34"/>
      <c r="AM500" s="32" t="str">
        <f t="shared" si="245"/>
        <v/>
      </c>
      <c r="AN500" s="34"/>
      <c r="AO500" s="32" t="str">
        <f t="shared" si="246"/>
        <v/>
      </c>
      <c r="AP500" s="34"/>
      <c r="AQ500" s="32" t="str">
        <f t="shared" si="247"/>
        <v/>
      </c>
      <c r="AR500" s="34"/>
      <c r="AS500" s="36" t="str">
        <f t="shared" si="248"/>
        <v/>
      </c>
      <c r="AT500" s="36" t="str">
        <f t="shared" si="249"/>
        <v/>
      </c>
      <c r="AU500" s="36" t="str">
        <f t="shared" si="250"/>
        <v/>
      </c>
      <c r="AV500" s="55"/>
      <c r="AW500" s="34"/>
      <c r="AX500" s="148"/>
      <c r="AY500" s="34"/>
      <c r="AZ500" s="32" t="str">
        <f t="shared" si="251"/>
        <v/>
      </c>
      <c r="BA500" s="34"/>
      <c r="BB500" s="32" t="str">
        <f t="shared" si="252"/>
        <v/>
      </c>
      <c r="BC500" s="34"/>
      <c r="BD500" s="32" t="str">
        <f t="shared" si="253"/>
        <v/>
      </c>
      <c r="BE500" s="34"/>
      <c r="BF500" s="36" t="str">
        <f t="shared" si="254"/>
        <v/>
      </c>
      <c r="BG500" s="36" t="str">
        <f t="shared" si="255"/>
        <v/>
      </c>
      <c r="BH500" s="36" t="str">
        <f t="shared" si="256"/>
        <v/>
      </c>
      <c r="BI500" s="55"/>
      <c r="BJ500" s="34"/>
      <c r="BK500" s="148"/>
      <c r="BL500" s="34"/>
      <c r="BM500" s="32" t="str">
        <f t="shared" si="257"/>
        <v/>
      </c>
      <c r="BN500" s="34"/>
      <c r="BO500" s="32" t="str">
        <f t="shared" si="258"/>
        <v/>
      </c>
      <c r="BP500" s="34"/>
      <c r="BQ500" s="32" t="str">
        <f t="shared" si="259"/>
        <v/>
      </c>
      <c r="BR500" s="34"/>
      <c r="BS500" s="36" t="str">
        <f t="shared" si="260"/>
        <v/>
      </c>
      <c r="BT500" s="36" t="str">
        <f t="shared" si="261"/>
        <v/>
      </c>
      <c r="BU500" s="36" t="str">
        <f t="shared" si="262"/>
        <v/>
      </c>
      <c r="BV500" s="55"/>
      <c r="BW500" s="36" t="str">
        <f t="shared" si="263"/>
        <v/>
      </c>
      <c r="BX500" s="36" t="str">
        <f t="shared" si="264"/>
        <v/>
      </c>
      <c r="BY500" s="31"/>
      <c r="BZ500" s="38"/>
      <c r="CB500" s="120" t="e">
        <f t="shared" ca="1" si="233"/>
        <v>#VALUE!</v>
      </c>
      <c r="CC500" s="120" t="e">
        <f t="shared" ca="1" si="234"/>
        <v>#VALUE!</v>
      </c>
    </row>
    <row r="501" spans="1:81" s="10" customFormat="1" ht="25.15" customHeight="1" x14ac:dyDescent="0.2">
      <c r="A501" s="52" t="str">
        <f t="shared" si="265"/>
        <v/>
      </c>
      <c r="B501" s="157" t="e">
        <f t="shared" ca="1" si="235"/>
        <v>#VALUE!</v>
      </c>
      <c r="C501" s="157" t="e">
        <f t="shared" ca="1" si="236"/>
        <v>#VALUE!</v>
      </c>
      <c r="D501" s="29"/>
      <c r="E501" s="155" t="str">
        <f ca="1">IFERROR(INDIRECT(ADDRESS(MATCH(D501,CatModules!C:C,0),2,1,1,"CatModules")),"")</f>
        <v/>
      </c>
      <c r="F501" s="96"/>
      <c r="G501" s="156" t="str">
        <f ca="1">IFERROR(INDIRECT(ADDRESS(MATCH(CONCATENATE(E501,"-",F501),CatInt!K:K,0),3,1,1,"CatInt")),"")</f>
        <v/>
      </c>
      <c r="H501" s="45" t="str">
        <f>IF(F501="","",VLOOKUP(F501,#REF!,2,FALSE))</f>
        <v/>
      </c>
      <c r="I501" s="29"/>
      <c r="J501" s="155" t="e">
        <f t="shared" si="237"/>
        <v>#VALUE!</v>
      </c>
      <c r="K501" s="155" t="e">
        <f t="shared" si="238"/>
        <v>#VALUE!</v>
      </c>
      <c r="L501" s="153"/>
      <c r="M501" s="126"/>
      <c r="N501" s="151" t="e">
        <f ca="1">VLOOKUP(M501,CatProd!B:G,6,FALSE)</f>
        <v>#N/A</v>
      </c>
      <c r="O501" s="127"/>
      <c r="P501" s="175" t="e">
        <f ca="1">VLOOKUP(CONCATENATE(N501,"-",O501),CatProdSpec!H:I,2,FALSE)</f>
        <v>#N/A</v>
      </c>
      <c r="Q501" s="30"/>
      <c r="R501" s="149" t="str">
        <f>IFERROR(VLOOKUP(Q501,Setup!D$16:E$25,2,FALSE),"")</f>
        <v/>
      </c>
      <c r="S501" s="51" t="str">
        <f ca="1">IFERROR(IF(OR(I501="",VLOOKUP(I501,CatCostInp!$E$2:$K$88,7,FALSE)=0),"",VLOOKUP(I501,CatCostInp!$E$2:$K$88,7,FALSE)),"")</f>
        <v/>
      </c>
      <c r="T501" s="4" t="e">
        <f>VLOOKUP(U501,#REF!,2,FALSE)</f>
        <v>#REF!</v>
      </c>
      <c r="U501" s="30"/>
      <c r="V501" s="1" t="str">
        <f ca="1">IF(U501=Setup!$C$10,"Grant",IF(Pharmaceuticals!U501=Setup!$C$11,"Local",IF(Pharmaceuticals!U501=Setup!$C$12,"Other","")))</f>
        <v/>
      </c>
      <c r="W501" s="34"/>
      <c r="X501" s="148"/>
      <c r="Y501" s="34"/>
      <c r="Z501" s="36" t="str">
        <f t="shared" si="239"/>
        <v/>
      </c>
      <c r="AA501" s="34"/>
      <c r="AB501" s="32" t="str">
        <f t="shared" si="240"/>
        <v/>
      </c>
      <c r="AC501" s="34"/>
      <c r="AD501" s="32" t="str">
        <f t="shared" si="241"/>
        <v/>
      </c>
      <c r="AE501" s="34"/>
      <c r="AF501" s="36" t="str">
        <f t="shared" si="242"/>
        <v/>
      </c>
      <c r="AG501" s="36" t="str">
        <f t="shared" si="243"/>
        <v/>
      </c>
      <c r="AH501" s="36" t="str">
        <f t="shared" si="244"/>
        <v/>
      </c>
      <c r="AI501" s="55"/>
      <c r="AJ501" s="37"/>
      <c r="AK501" s="148"/>
      <c r="AL501" s="34"/>
      <c r="AM501" s="32" t="str">
        <f t="shared" si="245"/>
        <v/>
      </c>
      <c r="AN501" s="34"/>
      <c r="AO501" s="32" t="str">
        <f t="shared" si="246"/>
        <v/>
      </c>
      <c r="AP501" s="34"/>
      <c r="AQ501" s="32" t="str">
        <f t="shared" si="247"/>
        <v/>
      </c>
      <c r="AR501" s="34"/>
      <c r="AS501" s="36" t="str">
        <f t="shared" si="248"/>
        <v/>
      </c>
      <c r="AT501" s="36" t="str">
        <f t="shared" si="249"/>
        <v/>
      </c>
      <c r="AU501" s="36" t="str">
        <f t="shared" si="250"/>
        <v/>
      </c>
      <c r="AV501" s="55"/>
      <c r="AW501" s="34"/>
      <c r="AX501" s="148"/>
      <c r="AY501" s="34"/>
      <c r="AZ501" s="32" t="str">
        <f t="shared" si="251"/>
        <v/>
      </c>
      <c r="BA501" s="34"/>
      <c r="BB501" s="32" t="str">
        <f t="shared" si="252"/>
        <v/>
      </c>
      <c r="BC501" s="34"/>
      <c r="BD501" s="32" t="str">
        <f t="shared" si="253"/>
        <v/>
      </c>
      <c r="BE501" s="34"/>
      <c r="BF501" s="36" t="str">
        <f t="shared" si="254"/>
        <v/>
      </c>
      <c r="BG501" s="36" t="str">
        <f t="shared" si="255"/>
        <v/>
      </c>
      <c r="BH501" s="36" t="str">
        <f t="shared" si="256"/>
        <v/>
      </c>
      <c r="BI501" s="55"/>
      <c r="BJ501" s="34"/>
      <c r="BK501" s="148"/>
      <c r="BL501" s="34"/>
      <c r="BM501" s="32" t="str">
        <f t="shared" si="257"/>
        <v/>
      </c>
      <c r="BN501" s="34"/>
      <c r="BO501" s="32" t="str">
        <f t="shared" si="258"/>
        <v/>
      </c>
      <c r="BP501" s="34"/>
      <c r="BQ501" s="32" t="str">
        <f t="shared" si="259"/>
        <v/>
      </c>
      <c r="BR501" s="34"/>
      <c r="BS501" s="36" t="str">
        <f t="shared" si="260"/>
        <v/>
      </c>
      <c r="BT501" s="36" t="str">
        <f t="shared" si="261"/>
        <v/>
      </c>
      <c r="BU501" s="36" t="str">
        <f t="shared" si="262"/>
        <v/>
      </c>
      <c r="BV501" s="55"/>
      <c r="BW501" s="36" t="str">
        <f t="shared" si="263"/>
        <v/>
      </c>
      <c r="BX501" s="36" t="str">
        <f t="shared" si="264"/>
        <v/>
      </c>
      <c r="BY501" s="31"/>
      <c r="BZ501" s="38"/>
      <c r="CB501" s="120" t="e">
        <f t="shared" ca="1" si="233"/>
        <v>#VALUE!</v>
      </c>
      <c r="CC501" s="120" t="e">
        <f t="shared" ca="1" si="234"/>
        <v>#VALUE!</v>
      </c>
    </row>
    <row r="502" spans="1:81" x14ac:dyDescent="0.2">
      <c r="BF502" s="54"/>
    </row>
    <row r="503" spans="1:81" x14ac:dyDescent="0.2">
      <c r="BF503" s="54"/>
    </row>
  </sheetData>
  <sheetProtection algorithmName="SHA-512" hashValue="NO4gazEKQSxbMuC1YAfNIdi1wK4rZ4UZmdstQs0CH1yCtGPVFbSBy9u195W2ofjwVCBN4XwwYRVrWDOHvppDJg==" saltValue="Pjleax95WxKib+IhlohzCg==" spinCount="100000" sheet="1" objects="1" scenarios="1" formatColumns="0" formatRows="0" deleteRows="0" sort="0" autoFilter="0" pivotTables="0"/>
  <autoFilter ref="A1:CJ1"/>
  <dataConsolidate/>
  <phoneticPr fontId="8" type="noConversion"/>
  <conditionalFormatting sqref="BA231:BA501 Y264:Y501 AA121:AA501 AC203:AC501 AE121:AE501 AJ121:AJ501 AN121:AN501 AP121:AP501 AR121:AR501 BC159:BC501 BE121:BE501 BF2:BI2 AM2:AM501 AO2:AO501 AQ2:AQ501 AZ2:AZ501 BB2:BB501 BD2:BD501 BF3:BF503 AF2:AI501 BG3:BI501 AL121:AL501 BW2:BX501 Z2:Z501 AB2:AB501 AD2:AD501 AS2:AV501">
    <cfRule type="expression" dxfId="269" priority="134">
      <formula>ISERROR(Y2)</formula>
    </cfRule>
  </conditionalFormatting>
  <conditionalFormatting sqref="BJ2 BJ5:BJ501 BM3:BM4 BO3:BO4 BQ3:BQ4 BS3:BV4 BL2:BV2 BL5:BV501">
    <cfRule type="expression" dxfId="268" priority="133">
      <formula>ISERROR(BJ2)</formula>
    </cfRule>
  </conditionalFormatting>
  <conditionalFormatting sqref="W121:W501">
    <cfRule type="expression" dxfId="267" priority="131">
      <formula>ISERROR(W121)</formula>
    </cfRule>
  </conditionalFormatting>
  <conditionalFormatting sqref="AA2 AA5:AA318">
    <cfRule type="containsErrors" dxfId="266" priority="105">
      <formula>ISERROR(AA2)</formula>
    </cfRule>
  </conditionalFormatting>
  <conditionalFormatting sqref="AE2 AE5:AE217">
    <cfRule type="containsErrors" dxfId="265" priority="103">
      <formula>ISERROR(AE2)</formula>
    </cfRule>
  </conditionalFormatting>
  <conditionalFormatting sqref="AJ2:AJ501">
    <cfRule type="containsErrors" dxfId="264" priority="102">
      <formula>ISERROR(AJ2)</formula>
    </cfRule>
  </conditionalFormatting>
  <conditionalFormatting sqref="AL2 AL5:AL255">
    <cfRule type="containsErrors" dxfId="263" priority="101">
      <formula>ISERROR(AL2)</formula>
    </cfRule>
  </conditionalFormatting>
  <conditionalFormatting sqref="AN2 AN5:AN285">
    <cfRule type="containsErrors" dxfId="262" priority="100">
      <formula>ISERROR(AN2)</formula>
    </cfRule>
  </conditionalFormatting>
  <conditionalFormatting sqref="AP2 AP5:AP362">
    <cfRule type="containsErrors" dxfId="261" priority="99">
      <formula>ISERROR(AP2)</formula>
    </cfRule>
  </conditionalFormatting>
  <conditionalFormatting sqref="AR2 AR5:AR202">
    <cfRule type="containsErrors" dxfId="260" priority="98">
      <formula>ISERROR(AR2)</formula>
    </cfRule>
  </conditionalFormatting>
  <conditionalFormatting sqref="BE2 BE5:BE239">
    <cfRule type="containsErrors" dxfId="259" priority="92">
      <formula>ISERROR(BE2)</formula>
    </cfRule>
  </conditionalFormatting>
  <conditionalFormatting sqref="AC2 AC5:AC202">
    <cfRule type="containsErrors" dxfId="258" priority="91">
      <formula>ISERROR(AC2)</formula>
    </cfRule>
  </conditionalFormatting>
  <conditionalFormatting sqref="BA2 BA5:BA230">
    <cfRule type="expression" dxfId="257" priority="90">
      <formula>ISERROR(BA2)</formula>
    </cfRule>
  </conditionalFormatting>
  <conditionalFormatting sqref="BC2 BC5:BC158">
    <cfRule type="expression" dxfId="256" priority="89">
      <formula>ISERROR(BC2)</formula>
    </cfRule>
  </conditionalFormatting>
  <conditionalFormatting sqref="W2:X2 X3:X501">
    <cfRule type="expression" dxfId="255" priority="68">
      <formula>ISERROR(W2)</formula>
    </cfRule>
  </conditionalFormatting>
  <conditionalFormatting sqref="A2:A501">
    <cfRule type="expression" dxfId="254" priority="66">
      <formula>ISERROR(A2)</formula>
    </cfRule>
  </conditionalFormatting>
  <conditionalFormatting sqref="AY2 AW2:AW501">
    <cfRule type="expression" dxfId="253" priority="65">
      <formula>ISERROR(AW2)</formula>
    </cfRule>
  </conditionalFormatting>
  <conditionalFormatting sqref="AY5:AY501">
    <cfRule type="expression" dxfId="252" priority="64">
      <formula>ISERROR(AY5)</formula>
    </cfRule>
  </conditionalFormatting>
  <conditionalFormatting sqref="M2:P501">
    <cfRule type="expression" dxfId="251" priority="62">
      <formula>ISERROR(M2)</formula>
    </cfRule>
  </conditionalFormatting>
  <conditionalFormatting sqref="W3">
    <cfRule type="expression" dxfId="250" priority="61">
      <formula>ISERROR(W3)</formula>
    </cfRule>
  </conditionalFormatting>
  <conditionalFormatting sqref="Y3">
    <cfRule type="expression" dxfId="249" priority="60">
      <formula>ISERROR(Y3)</formula>
    </cfRule>
  </conditionalFormatting>
  <conditionalFormatting sqref="AA3">
    <cfRule type="expression" dxfId="248" priority="59">
      <formula>ISERROR(AA3)</formula>
    </cfRule>
  </conditionalFormatting>
  <conditionalFormatting sqref="AC3">
    <cfRule type="expression" dxfId="247" priority="58">
      <formula>ISERROR(AC3)</formula>
    </cfRule>
  </conditionalFormatting>
  <conditionalFormatting sqref="AE3">
    <cfRule type="expression" dxfId="246" priority="57">
      <formula>ISERROR(AE3)</formula>
    </cfRule>
  </conditionalFormatting>
  <conditionalFormatting sqref="AL3">
    <cfRule type="expression" dxfId="245" priority="55">
      <formula>ISERROR(AL3)</formula>
    </cfRule>
  </conditionalFormatting>
  <conditionalFormatting sqref="AN3">
    <cfRule type="expression" dxfId="244" priority="54">
      <formula>ISERROR(AN3)</formula>
    </cfRule>
  </conditionalFormatting>
  <conditionalFormatting sqref="AP3">
    <cfRule type="expression" dxfId="243" priority="53">
      <formula>ISERROR(AP3)</formula>
    </cfRule>
  </conditionalFormatting>
  <conditionalFormatting sqref="AR3">
    <cfRule type="expression" dxfId="242" priority="52">
      <formula>ISERROR(AR3)</formula>
    </cfRule>
  </conditionalFormatting>
  <conditionalFormatting sqref="AY3">
    <cfRule type="expression" dxfId="241" priority="50">
      <formula>ISERROR(AY3)</formula>
    </cfRule>
  </conditionalFormatting>
  <conditionalFormatting sqref="BA3">
    <cfRule type="expression" dxfId="240" priority="49">
      <formula>ISERROR(BA3)</formula>
    </cfRule>
  </conditionalFormatting>
  <conditionalFormatting sqref="BC3">
    <cfRule type="expression" dxfId="239" priority="48">
      <formula>ISERROR(BC3)</formula>
    </cfRule>
  </conditionalFormatting>
  <conditionalFormatting sqref="BE3">
    <cfRule type="expression" dxfId="238" priority="47">
      <formula>ISERROR(BE3)</formula>
    </cfRule>
  </conditionalFormatting>
  <conditionalFormatting sqref="BJ3">
    <cfRule type="expression" dxfId="237" priority="46">
      <formula>ISERROR(BJ3)</formula>
    </cfRule>
  </conditionalFormatting>
  <conditionalFormatting sqref="BL3">
    <cfRule type="expression" dxfId="236" priority="45">
      <formula>ISERROR(BL3)</formula>
    </cfRule>
  </conditionalFormatting>
  <conditionalFormatting sqref="BN3">
    <cfRule type="expression" dxfId="235" priority="44">
      <formula>ISERROR(BN3)</formula>
    </cfRule>
  </conditionalFormatting>
  <conditionalFormatting sqref="BP3">
    <cfRule type="expression" dxfId="234" priority="43">
      <formula>ISERROR(BP3)</formula>
    </cfRule>
  </conditionalFormatting>
  <conditionalFormatting sqref="BR3">
    <cfRule type="expression" dxfId="233" priority="42">
      <formula>ISERROR(BR3)</formula>
    </cfRule>
  </conditionalFormatting>
  <conditionalFormatting sqref="BR4">
    <cfRule type="expression" dxfId="232" priority="20">
      <formula>ISERROR(BR4)</formula>
    </cfRule>
  </conditionalFormatting>
  <conditionalFormatting sqref="W4">
    <cfRule type="expression" dxfId="231" priority="41">
      <formula>ISERROR(W4)</formula>
    </cfRule>
  </conditionalFormatting>
  <conditionalFormatting sqref="Y4">
    <cfRule type="expression" dxfId="230" priority="40">
      <formula>ISERROR(Y4)</formula>
    </cfRule>
  </conditionalFormatting>
  <conditionalFormatting sqref="AA4">
    <cfRule type="expression" dxfId="229" priority="39">
      <formula>ISERROR(AA4)</formula>
    </cfRule>
  </conditionalFormatting>
  <conditionalFormatting sqref="AC4">
    <cfRule type="expression" dxfId="228" priority="36">
      <formula>ISERROR(AC4)</formula>
    </cfRule>
  </conditionalFormatting>
  <conditionalFormatting sqref="AE4">
    <cfRule type="expression" dxfId="227" priority="35">
      <formula>ISERROR(AE4)</formula>
    </cfRule>
  </conditionalFormatting>
  <conditionalFormatting sqref="AL4">
    <cfRule type="expression" dxfId="226" priority="33">
      <formula>ISERROR(AL4)</formula>
    </cfRule>
  </conditionalFormatting>
  <conditionalFormatting sqref="AN4">
    <cfRule type="expression" dxfId="225" priority="32">
      <formula>ISERROR(AN4)</formula>
    </cfRule>
  </conditionalFormatting>
  <conditionalFormatting sqref="AP4">
    <cfRule type="expression" dxfId="224" priority="31">
      <formula>ISERROR(AP4)</formula>
    </cfRule>
  </conditionalFormatting>
  <conditionalFormatting sqref="AR4">
    <cfRule type="expression" dxfId="223" priority="30">
      <formula>ISERROR(AR4)</formula>
    </cfRule>
  </conditionalFormatting>
  <conditionalFormatting sqref="AY4">
    <cfRule type="expression" dxfId="222" priority="28">
      <formula>ISERROR(AY4)</formula>
    </cfRule>
  </conditionalFormatting>
  <conditionalFormatting sqref="BA4">
    <cfRule type="expression" dxfId="221" priority="27">
      <formula>ISERROR(BA4)</formula>
    </cfRule>
  </conditionalFormatting>
  <conditionalFormatting sqref="BC4">
    <cfRule type="expression" dxfId="220" priority="26">
      <formula>ISERROR(BC4)</formula>
    </cfRule>
  </conditionalFormatting>
  <conditionalFormatting sqref="BE4">
    <cfRule type="expression" dxfId="219" priority="25">
      <formula>ISERROR(BE4)</formula>
    </cfRule>
  </conditionalFormatting>
  <conditionalFormatting sqref="BJ4">
    <cfRule type="expression" dxfId="218" priority="24">
      <formula>ISERROR(BJ4)</formula>
    </cfRule>
  </conditionalFormatting>
  <conditionalFormatting sqref="BL4">
    <cfRule type="expression" dxfId="217" priority="23">
      <formula>ISERROR(BL4)</formula>
    </cfRule>
  </conditionalFormatting>
  <conditionalFormatting sqref="BN4">
    <cfRule type="expression" dxfId="216" priority="22">
      <formula>ISERROR(BN4)</formula>
    </cfRule>
  </conditionalFormatting>
  <conditionalFormatting sqref="BP4">
    <cfRule type="expression" dxfId="215" priority="21">
      <formula>ISERROR(BP4)</formula>
    </cfRule>
  </conditionalFormatting>
  <conditionalFormatting sqref="AK2:AK501">
    <cfRule type="expression" dxfId="214" priority="16">
      <formula>ISERROR(AK2)</formula>
    </cfRule>
  </conditionalFormatting>
  <conditionalFormatting sqref="BK2:BK501">
    <cfRule type="expression" dxfId="213" priority="14">
      <formula>ISERROR(BK2)</formula>
    </cfRule>
  </conditionalFormatting>
  <conditionalFormatting sqref="AX2:AX501">
    <cfRule type="expression" dxfId="212" priority="15">
      <formula>ISERROR(AX2)</formula>
    </cfRule>
  </conditionalFormatting>
  <conditionalFormatting sqref="O1:O1048576">
    <cfRule type="expression" dxfId="211" priority="2">
      <formula>AND(ISERROR($P1),OR($M1&lt;&gt;0,$E1&lt;&gt;""))</formula>
    </cfRule>
    <cfRule type="expression" dxfId="210" priority="13">
      <formula>(INDIRECT(ADDRESS(ROW(),COLUMN()))="")*(VALUE(INDIRECT(ADDRESS(ROW(),76)))&gt;0)</formula>
    </cfRule>
  </conditionalFormatting>
  <conditionalFormatting sqref="Q1:Q1048576">
    <cfRule type="expression" dxfId="209" priority="4">
      <formula>AND($R1="",OR($E1&lt;&gt;"",$I1&lt;&gt;""))</formula>
    </cfRule>
    <cfRule type="expression" dxfId="208" priority="12">
      <formula>(INDIRECT(ADDRESS(ROW(),COLUMN()))="")*(VALUE(INDIRECT(ADDRESS(ROW(),76)))&gt;0)</formula>
    </cfRule>
  </conditionalFormatting>
  <conditionalFormatting sqref="M1:M1048576">
    <cfRule type="expression" dxfId="207" priority="3">
      <formula>AND(ISERROR($N1), OR($E1&lt;&gt;"",$J1&lt;&gt;""))</formula>
    </cfRule>
    <cfRule type="expression" dxfId="206" priority="11">
      <formula>(INDIRECT(ADDRESS(ROW(),COLUMN()))="")*(VALUE(INDIRECT(ADDRESS(ROW(),76)))&gt;0)</formula>
    </cfRule>
  </conditionalFormatting>
  <conditionalFormatting sqref="I1:I1048576">
    <cfRule type="expression" dxfId="205" priority="5">
      <formula>AND(ISERROR($J1),$E1&lt;&gt;"")</formula>
    </cfRule>
    <cfRule type="expression" dxfId="204" priority="10">
      <formula>(INDIRECT(ADDRESS(ROW(),COLUMN()))="")*(VALUE(INDIRECT(ADDRESS(ROW(),76)))&gt;0)</formula>
    </cfRule>
  </conditionalFormatting>
  <conditionalFormatting sqref="F1:F1048576">
    <cfRule type="expression" dxfId="203" priority="6">
      <formula>AND($G1="",$E1&lt;&gt;"")</formula>
    </cfRule>
    <cfRule type="expression" dxfId="202" priority="9">
      <formula>(INDIRECT(ADDRESS(ROW(),COLUMN()))="")*(VALUE(INDIRECT(ADDRESS(ROW(),76)))&gt;0)</formula>
    </cfRule>
  </conditionalFormatting>
  <conditionalFormatting sqref="D1:D1048576">
    <cfRule type="expression" dxfId="201" priority="8">
      <formula>(INDIRECT(ADDRESS(ROW(),COLUMN()))="")*(VALUE(INDIRECT(ADDRESS(ROW(),76)))&gt;0)</formula>
    </cfRule>
  </conditionalFormatting>
  <conditionalFormatting sqref="U1:U1048576">
    <cfRule type="expression" dxfId="200" priority="1">
      <formula>AND($V1="",OR($D1&lt;&gt;"",$R1&lt;&gt;""))</formula>
    </cfRule>
  </conditionalFormatting>
  <conditionalFormatting sqref="D1:D501">
    <cfRule type="expression" dxfId="199" priority="7">
      <formula>AND($E1="",OR($G1="", $J1=""))</formula>
    </cfRule>
  </conditionalFormatting>
  <dataValidations count="11">
    <dataValidation type="list" allowBlank="1" showInputMessage="1" showErrorMessage="1" sqref="BY2:BY501">
      <formula1>AssumptionList</formula1>
    </dataValidation>
    <dataValidation type="list" allowBlank="1" showInputMessage="1" showErrorMessage="1" sqref="L2:L501">
      <formula1>CostInputs</formula1>
    </dataValidation>
    <dataValidation type="list" allowBlank="1" showInputMessage="1" showErrorMessage="1" sqref="U2:U501">
      <formula1>Currencies</formula1>
    </dataValidation>
    <dataValidation type="decimal" operator="greaterThan" allowBlank="1" showInputMessage="1" showErrorMessage="1" sqref="BF2:BF503 W2:AG501 BX2:BX501 BG2:BV501 AI2:AR501 AT2:BE501">
      <formula1>-1</formula1>
    </dataValidation>
    <dataValidation type="decimal" operator="greaterThanOrEqual" allowBlank="1" showInputMessage="1" showErrorMessage="1" sqref="AH2:AH501">
      <formula1>-1</formula1>
    </dataValidation>
    <dataValidation type="list" allowBlank="1" showInputMessage="1" showErrorMessage="1" sqref="D2:D501">
      <formula1>ModulesInCmp</formula1>
    </dataValidation>
    <dataValidation operator="greaterThan" allowBlank="1" showInputMessage="1" showErrorMessage="1" sqref="BW1:BW1048576"/>
    <dataValidation type="list" allowBlank="1" showInputMessage="1" showErrorMessage="1" sqref="I3:I501">
      <formula1>CostInpInCmpInPharma</formula1>
    </dataValidation>
    <dataValidation type="list" allowBlank="1" showInputMessage="1" showErrorMessage="1" sqref="Q2:Q501">
      <formula1>PRacronyms</formula1>
    </dataValidation>
    <dataValidation type="decimal" operator="greaterThan" allowBlank="1" showInputMessage="1" showErrorMessage="1" sqref="AS2:AS501">
      <formula1>-1</formula1>
    </dataValidation>
    <dataValidation type="list" allowBlank="1" showInputMessage="1" showErrorMessage="1" sqref="I2">
      <formula1>CostInpInCmpInPharma</formula1>
    </dataValidation>
  </dataValidations>
  <pageMargins left="0.75" right="0.75" top="1" bottom="1" header="0.5" footer="0.5"/>
  <pageSetup paperSize="9" orientation="portrait" horizontalDpi="4294967292" verticalDpi="4294967292"/>
  <extLst>
    <ext xmlns:x14="http://schemas.microsoft.com/office/spreadsheetml/2009/9/main" uri="{CCE6A557-97BC-4b89-ADB6-D9C93CAAB3DF}">
      <x14:dataValidations xmlns:xm="http://schemas.microsoft.com/office/excel/2006/main" count="3">
        <x14:dataValidation type="list" allowBlank="1" showInputMessage="1" showErrorMessage="1">
          <x14:formula1>
            <xm:f>OFFSET(CatInt!$E$1,MATCH(E2,CatInt!$A:$A,0)-1,0,COUNTIF(CatInt!$A:$A,E2),1)</xm:f>
          </x14:formula1>
          <xm:sqref>F2:F501</xm:sqref>
        </x14:dataValidation>
        <x14:dataValidation type="list" allowBlank="1" showInputMessage="1" showErrorMessage="1">
          <x14:formula1>
            <xm:f>OFFSET(CatProdSpec!$C$1,MATCH(N2,CatProdSpec!$B:$B,0)-1,0,COUNTIF(CatProdSpec!$B:$B,N2),1)</xm:f>
          </x14:formula1>
          <xm:sqref>O2:O501</xm:sqref>
        </x14:dataValidation>
        <x14:dataValidation type="list" allowBlank="1" showInputMessage="1" showErrorMessage="1">
          <x14:formula1>
            <xm:f>OFFSET(CatProd!$B$1,MATCH(K2,CatProd!$A:$A,0)-1,0,COUNTIF(CatProd!$A:$A,K2),1)</xm:f>
          </x14:formula1>
          <xm:sqref>M2:N501</xm:sqref>
        </x14:dataValidation>
      </x14:dataValidations>
    </ex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FF00"/>
  </sheetPr>
  <dimension ref="A1:CJ503"/>
  <sheetViews>
    <sheetView showGridLines="0" zoomScale="90" zoomScaleNormal="90" zoomScalePageLayoutView="90" workbookViewId="0">
      <pane xSplit="18" ySplit="1" topLeftCell="AU2" activePane="bottomRight" state="frozen"/>
      <selection activeCell="H12" sqref="H12"/>
      <selection pane="topRight" activeCell="H12" sqref="H12"/>
      <selection pane="bottomLeft" activeCell="H12" sqref="H12"/>
      <selection pane="bottomRight" activeCell="AX8" sqref="AX8"/>
    </sheetView>
  </sheetViews>
  <sheetFormatPr defaultColWidth="11" defaultRowHeight="12.75" x14ac:dyDescent="0.2"/>
  <cols>
    <col min="1" max="1" width="6.75" style="158" customWidth="1"/>
    <col min="2" max="2" width="19" style="9" hidden="1" customWidth="1"/>
    <col min="3" max="3" width="18.25" style="9" hidden="1" customWidth="1"/>
    <col min="4" max="4" width="24.25" style="7" customWidth="1"/>
    <col min="5" max="5" width="12.75" style="154" hidden="1" customWidth="1"/>
    <col min="6" max="6" width="24.5" style="7" customWidth="1"/>
    <col min="7" max="7" width="6.75" style="154" hidden="1" customWidth="1"/>
    <col min="8" max="8" width="6.5" style="46" hidden="1" customWidth="1"/>
    <col min="9" max="9" width="22.75" style="7" customWidth="1"/>
    <col min="10" max="10" width="14.5" style="154" hidden="1" customWidth="1"/>
    <col min="11" max="11" width="19.5" style="154" hidden="1" customWidth="1"/>
    <col min="12" max="12" width="23.5" style="154" hidden="1" customWidth="1"/>
    <col min="13" max="13" width="22.75" style="7" customWidth="1"/>
    <col min="14" max="14" width="6.75" style="152" hidden="1" customWidth="1"/>
    <col min="15" max="15" width="21.75" style="7" customWidth="1"/>
    <col min="16" max="16" width="8.25" style="174" hidden="1" customWidth="1"/>
    <col min="17" max="17" width="12.25" style="5" customWidth="1"/>
    <col min="18" max="18" width="9.25" style="150" hidden="1" customWidth="1"/>
    <col min="19" max="19" width="13.75" style="49" customWidth="1"/>
    <col min="20" max="20" width="9.25" style="8" hidden="1" customWidth="1"/>
    <col min="21" max="21" width="9.5" style="5" hidden="1" customWidth="1"/>
    <col min="22" max="22" width="18.75" style="47" hidden="1" customWidth="1"/>
    <col min="23" max="23" width="16.75" style="5" hidden="1" customWidth="1"/>
    <col min="24" max="24" width="14.25" style="5" customWidth="1"/>
    <col min="25" max="25" width="10.25" style="5" bestFit="1" customWidth="1"/>
    <col min="26" max="26" width="14.25" style="9" hidden="1" customWidth="1"/>
    <col min="27" max="27" width="10.25" style="5" bestFit="1" customWidth="1"/>
    <col min="28" max="28" width="14.25" style="9" hidden="1" customWidth="1"/>
    <col min="29" max="29" width="10.25" style="5" bestFit="1" customWidth="1"/>
    <col min="30" max="30" width="14.75" style="9" hidden="1" customWidth="1"/>
    <col min="31" max="31" width="10.25" style="5" bestFit="1" customWidth="1"/>
    <col min="32" max="32" width="14.25" style="9" hidden="1" customWidth="1"/>
    <col min="33" max="33" width="14.5" style="9" bestFit="1" customWidth="1"/>
    <col min="34" max="34" width="16.75" style="9" customWidth="1"/>
    <col min="35" max="35" width="2.25" style="9" customWidth="1"/>
    <col min="36" max="36" width="16.75" style="5" hidden="1" customWidth="1"/>
    <col min="37" max="37" width="16.75" style="5" customWidth="1"/>
    <col min="38" max="38" width="11" style="5" customWidth="1"/>
    <col min="39" max="39" width="14.25" style="9" hidden="1" customWidth="1"/>
    <col min="40" max="40" width="11" style="5" customWidth="1"/>
    <col min="41" max="41" width="14.25" style="9" hidden="1" customWidth="1"/>
    <col min="42" max="42" width="11" style="5" customWidth="1"/>
    <col min="43" max="43" width="16.5" style="9" hidden="1" customWidth="1"/>
    <col min="44" max="44" width="11" style="5" customWidth="1"/>
    <col min="45" max="45" width="14" style="9" hidden="1" customWidth="1"/>
    <col min="46" max="46" width="14.5" style="9" bestFit="1" customWidth="1"/>
    <col min="47" max="47" width="16.75" style="9" customWidth="1"/>
    <col min="48" max="48" width="1.75" style="56" customWidth="1"/>
    <col min="49" max="49" width="16.75" style="5" hidden="1" customWidth="1"/>
    <col min="50" max="50" width="16.75" style="5" customWidth="1"/>
    <col min="51" max="51" width="11" style="5" customWidth="1"/>
    <col min="52" max="52" width="15.75" style="9" hidden="1" customWidth="1"/>
    <col min="53" max="53" width="11" style="5" customWidth="1"/>
    <col min="54" max="54" width="11" style="9" hidden="1" customWidth="1"/>
    <col min="55" max="55" width="11" style="5" customWidth="1"/>
    <col min="56" max="56" width="11" style="9" hidden="1" customWidth="1"/>
    <col min="57" max="57" width="11.25" style="5" customWidth="1"/>
    <col min="58" max="58" width="15.25" style="9" hidden="1" customWidth="1"/>
    <col min="59" max="59" width="14.5" style="9" bestFit="1" customWidth="1"/>
    <col min="60" max="60" width="16.75" style="10" customWidth="1"/>
    <col min="61" max="61" width="2.25" style="56" customWidth="1"/>
    <col min="62" max="62" width="16.75" style="5" hidden="1" customWidth="1"/>
    <col min="63" max="63" width="16.75" style="5" customWidth="1"/>
    <col min="64" max="64" width="11" style="5" customWidth="1"/>
    <col min="65" max="65" width="11" style="9" hidden="1" customWidth="1"/>
    <col min="66" max="66" width="11.25" style="5" customWidth="1"/>
    <col min="67" max="67" width="15.25" style="9" hidden="1" customWidth="1"/>
    <col min="68" max="68" width="11" style="5" customWidth="1"/>
    <col min="69" max="69" width="15.25" style="9" hidden="1" customWidth="1"/>
    <col min="70" max="70" width="11" style="10" customWidth="1"/>
    <col min="71" max="71" width="15.25" style="9" hidden="1" customWidth="1"/>
    <col min="72" max="72" width="14.5" style="9" bestFit="1" customWidth="1"/>
    <col min="73" max="73" width="16.75" style="9" customWidth="1"/>
    <col min="74" max="74" width="2" style="56" customWidth="1"/>
    <col min="75" max="75" width="15.75" style="9" bestFit="1" customWidth="1"/>
    <col min="76" max="76" width="20.25" style="9" bestFit="1" customWidth="1"/>
    <col min="77" max="77" width="27.5" style="7" hidden="1" customWidth="1"/>
    <col min="78" max="78" width="44" style="7" hidden="1" customWidth="1"/>
    <col min="79" max="79" width="10.75" style="5" hidden="1" customWidth="1"/>
    <col min="80" max="80" width="13.75" style="6" hidden="1" customWidth="1"/>
    <col min="81" max="81" width="21.75" style="5" hidden="1" customWidth="1"/>
    <col min="82" max="16384" width="11" style="5"/>
  </cols>
  <sheetData>
    <row r="1" spans="1:88" s="62" customFormat="1" ht="37.5" customHeight="1" x14ac:dyDescent="0.25">
      <c r="A1" s="60" t="str">
        <f ca="1">Translations!$A$97</f>
        <v>Item No</v>
      </c>
      <c r="B1" s="60" t="s">
        <v>3492</v>
      </c>
      <c r="C1" s="60" t="s">
        <v>3490</v>
      </c>
      <c r="D1" s="60" t="str">
        <f ca="1">Translations!$A$98</f>
        <v>Module</v>
      </c>
      <c r="E1" s="60" t="s">
        <v>2414</v>
      </c>
      <c r="F1" s="60" t="str">
        <f ca="1">Translations!$A$99</f>
        <v>Intervention</v>
      </c>
      <c r="G1" s="60" t="s">
        <v>2461</v>
      </c>
      <c r="H1" s="60" t="s">
        <v>114</v>
      </c>
      <c r="I1" s="60" t="str">
        <f ca="1">Translations!$A$141</f>
        <v>Product Category / 
Cost Input</v>
      </c>
      <c r="J1" s="60" t="s">
        <v>2495</v>
      </c>
      <c r="K1" s="60" t="s">
        <v>2459</v>
      </c>
      <c r="L1" s="60" t="s">
        <v>115</v>
      </c>
      <c r="M1" s="60" t="str">
        <f ca="1">Translations!$A$100</f>
        <v>Product Name</v>
      </c>
      <c r="N1" s="145" t="s">
        <v>2497</v>
      </c>
      <c r="O1" s="60" t="str">
        <f ca="1">Translations!$A$175</f>
        <v>Specification</v>
      </c>
      <c r="P1" s="173" t="s">
        <v>3499</v>
      </c>
      <c r="Q1" s="60" t="str">
        <f ca="1">Translations!$A$42</f>
        <v>Recipient</v>
      </c>
      <c r="R1" s="60" t="s">
        <v>2468</v>
      </c>
      <c r="S1" s="60" t="str">
        <f ca="1">Translations!$A$101</f>
        <v>Unit of Measure</v>
      </c>
      <c r="T1" s="60" t="str">
        <f ca="1">Translations!$A$101</f>
        <v>Unit of Measure</v>
      </c>
      <c r="U1" s="60" t="str">
        <f ca="1">Translations!$A$102</f>
        <v>Payment Currency</v>
      </c>
      <c r="V1" s="60" t="s">
        <v>41</v>
      </c>
      <c r="W1" s="60" t="str">
        <f ca="1">Translations!$A$44</f>
        <v>Y1 Unit Cost (Payment Currency)</v>
      </c>
      <c r="X1" s="60" t="str">
        <f ca="1">Translations!$A$152</f>
        <v>Y1 Unit Cost (Grant Currency)</v>
      </c>
      <c r="Y1" s="60" t="str">
        <f ca="1">Translations!$A$45</f>
        <v>Q1 Quantity</v>
      </c>
      <c r="Z1" s="60" t="str">
        <f ca="1">Translations!$A$46</f>
        <v>Q1 Cash Outflow</v>
      </c>
      <c r="AA1" s="60" t="str">
        <f ca="1">Translations!$A$47</f>
        <v>Q2 Quantity</v>
      </c>
      <c r="AB1" s="60" t="str">
        <f ca="1">Translations!$A$48</f>
        <v>Q2 Cash Outflow</v>
      </c>
      <c r="AC1" s="60" t="str">
        <f ca="1">Translations!$A$49</f>
        <v>Q3 Quantity</v>
      </c>
      <c r="AD1" s="60" t="str">
        <f ca="1">Translations!$A$50</f>
        <v xml:space="preserve">Q3 Cash Outflow </v>
      </c>
      <c r="AE1" s="60" t="str">
        <f ca="1">Translations!$A$51</f>
        <v>Q4 Quantity</v>
      </c>
      <c r="AF1" s="60" t="str">
        <f ca="1">Translations!$A$52</f>
        <v>Q4 Cash Outflow</v>
      </c>
      <c r="AG1" s="60" t="str">
        <f ca="1">Translations!$A$53</f>
        <v>Y1 Total Quantity</v>
      </c>
      <c r="AH1" s="60" t="str">
        <f ca="1">Translations!$A$54</f>
        <v>Y1 Total Cash Outflow</v>
      </c>
      <c r="AI1" s="57"/>
      <c r="AJ1" s="60" t="str">
        <f ca="1">Translations!$A$55</f>
        <v>Y2 Unit Cost (Payment Currency)</v>
      </c>
      <c r="AK1" s="60" t="str">
        <f ca="1">Translations!$A$153</f>
        <v>Y2 Unit Cost (Grant Currency)</v>
      </c>
      <c r="AL1" s="60" t="str">
        <f ca="1">Translations!$A$56</f>
        <v>Q5 Quantity</v>
      </c>
      <c r="AM1" s="60" t="str">
        <f ca="1">Translations!$A$57</f>
        <v>Q5 Cash Outflow</v>
      </c>
      <c r="AN1" s="60" t="str">
        <f ca="1">Translations!$A$58</f>
        <v>Q6 Quantity</v>
      </c>
      <c r="AO1" s="60" t="str">
        <f ca="1">Translations!$A$59</f>
        <v>Q6 Cash Outflow</v>
      </c>
      <c r="AP1" s="60" t="str">
        <f ca="1">Translations!$A$60</f>
        <v>Q7 Quantity</v>
      </c>
      <c r="AQ1" s="60" t="str">
        <f ca="1">Translations!$A$61</f>
        <v>Q7 Cash Outflow</v>
      </c>
      <c r="AR1" s="60" t="str">
        <f ca="1">Translations!$A$62</f>
        <v>Q8 Quantity</v>
      </c>
      <c r="AS1" s="60" t="str">
        <f ca="1">Translations!$A$63</f>
        <v>Q8 Cash Outflow</v>
      </c>
      <c r="AT1" s="60" t="str">
        <f ca="1">Translations!$A$64</f>
        <v>Y2 Total Quantity</v>
      </c>
      <c r="AU1" s="60" t="str">
        <f ca="1">Translations!$A$65</f>
        <v>Y2 Total Cash Outflow</v>
      </c>
      <c r="AV1" s="57"/>
      <c r="AW1" s="60" t="str">
        <f ca="1">Translations!$A$66</f>
        <v>Y3 Unit Cost (Payment Currency)</v>
      </c>
      <c r="AX1" s="60" t="str">
        <f ca="1">Translations!$A$154</f>
        <v>Y3 Unit Cost (Grant Currency)</v>
      </c>
      <c r="AY1" s="60" t="str">
        <f ca="1">Translations!$A$67</f>
        <v>Q9 Quantity</v>
      </c>
      <c r="AZ1" s="60" t="str">
        <f ca="1">Translations!$A$68</f>
        <v>Q9 Cash Outflow</v>
      </c>
      <c r="BA1" s="60" t="str">
        <f ca="1">Translations!$A$69</f>
        <v>Q10 Quantity</v>
      </c>
      <c r="BB1" s="60" t="str">
        <f ca="1">Translations!$A$70</f>
        <v>Q10 Cash Outflow</v>
      </c>
      <c r="BC1" s="60" t="str">
        <f ca="1">Translations!$A$71</f>
        <v>Q11 Quantity</v>
      </c>
      <c r="BD1" s="60" t="str">
        <f ca="1">Translations!$A$72</f>
        <v>Q11 Cash Outflow</v>
      </c>
      <c r="BE1" s="60" t="str">
        <f ca="1">Translations!$A$73</f>
        <v>Q12 Quantity</v>
      </c>
      <c r="BF1" s="60" t="str">
        <f ca="1">Translations!$A$74</f>
        <v>Q12 Cash Outflow</v>
      </c>
      <c r="BG1" s="60" t="str">
        <f ca="1">Translations!$A$75</f>
        <v>Y3 Total Quantity</v>
      </c>
      <c r="BH1" s="61" t="str">
        <f ca="1">Translations!$A$76</f>
        <v>Y3 Total Cash Outflow</v>
      </c>
      <c r="BI1" s="57"/>
      <c r="BJ1" s="60" t="str">
        <f ca="1">Translations!$A$77</f>
        <v>Y4 Unit Cost (Payment Currency)</v>
      </c>
      <c r="BK1" s="60" t="str">
        <f ca="1">Translations!$A$155</f>
        <v>Y4 Unit Cost (Grant Currency)</v>
      </c>
      <c r="BL1" s="60" t="str">
        <f ca="1">Translations!$A$78</f>
        <v>Q13 Quantity</v>
      </c>
      <c r="BM1" s="60" t="str">
        <f ca="1">Translations!$A$79</f>
        <v>Q13 Cash Outflow</v>
      </c>
      <c r="BN1" s="60" t="str">
        <f ca="1">Translations!$A$80</f>
        <v>Q14 Quantity</v>
      </c>
      <c r="BO1" s="60" t="str">
        <f ca="1">Translations!$A$81</f>
        <v>Q14 Cash Outflow</v>
      </c>
      <c r="BP1" s="60" t="str">
        <f ca="1">Translations!$A$82</f>
        <v>Q15 Quantity</v>
      </c>
      <c r="BQ1" s="60" t="str">
        <f ca="1">Translations!$A$83</f>
        <v>Q15 Cash Outflow</v>
      </c>
      <c r="BR1" s="60" t="str">
        <f ca="1">Translations!$A$84</f>
        <v>Q16 Quantity</v>
      </c>
      <c r="BS1" s="60" t="str">
        <f ca="1">Translations!$A$85</f>
        <v>Q16 Cash Outflow</v>
      </c>
      <c r="BT1" s="60" t="str">
        <f ca="1">Translations!$A$86</f>
        <v>Y4 Total Quantity</v>
      </c>
      <c r="BU1" s="60" t="str">
        <f ca="1">Translations!$A$87</f>
        <v>Y4 Total Cash Outflow</v>
      </c>
      <c r="BV1" s="57"/>
      <c r="BW1" s="60" t="str">
        <f ca="1">Translations!$A$88</f>
        <v>Y1-4 Total Quantity</v>
      </c>
      <c r="BX1" s="60" t="str">
        <f ca="1">Translations!$A$89</f>
        <v>Y1-4 Total Cash Outflow</v>
      </c>
      <c r="BY1" s="60" t="str">
        <f ca="1">Translations!$A$94</f>
        <v>Assumptions to Support Unit Cost</v>
      </c>
      <c r="BZ1" s="60" t="str">
        <f ca="1">Translations!$A$95</f>
        <v>Justification/Comments</v>
      </c>
      <c r="CA1" s="119"/>
      <c r="CB1" s="121" t="s">
        <v>3493</v>
      </c>
      <c r="CC1" s="168" t="s">
        <v>3491</v>
      </c>
      <c r="CD1" s="119"/>
      <c r="CE1" s="119"/>
      <c r="CF1" s="119"/>
      <c r="CG1" s="119"/>
      <c r="CH1" s="119"/>
      <c r="CI1" s="119"/>
      <c r="CJ1" s="119"/>
    </row>
    <row r="2" spans="1:88" s="2" customFormat="1" ht="25.15" customHeight="1" x14ac:dyDescent="0.25">
      <c r="A2" s="52">
        <f>IFERROR(IF(D2&lt;&gt;"",1,""),"")</f>
        <v>1</v>
      </c>
      <c r="B2" s="157" t="str">
        <f ca="1">CONCATENATE(E2,"-",G2,"--",K2,"---",R2)</f>
        <v>175-218--5.4---1</v>
      </c>
      <c r="C2" s="157" t="str">
        <f ca="1">CONCATENATE(K2,"--",N2,"---",P2)</f>
        <v>5.4--163---1444</v>
      </c>
      <c r="D2" s="29" t="s">
        <v>4176</v>
      </c>
      <c r="E2" s="155">
        <f ca="1">IFERROR(INDIRECT(ADDRESS(MATCH(D2,CatModules!C:C,0),2,1,1,"CatModules")),"")</f>
        <v>175</v>
      </c>
      <c r="F2" s="96" t="s">
        <v>4698</v>
      </c>
      <c r="G2" s="156">
        <f ca="1">IFERROR(INDIRECT(ADDRESS(MATCH(CONCATENATE(E2,"-",F2),CatInt!K:K,0),3,1,1,"CatInt")),"")</f>
        <v>218</v>
      </c>
      <c r="H2" s="45" t="e">
        <f>IF(F2="","",VLOOKUP(F2,#REF!,2,FALSE))</f>
        <v>#REF!</v>
      </c>
      <c r="I2" s="29" t="s">
        <v>2044</v>
      </c>
      <c r="J2" s="155" t="str">
        <f t="shared" ref="J2:J66" si="0">LEFT(I2,FIND(".",I2,1)-1)</f>
        <v>5</v>
      </c>
      <c r="K2" s="155" t="str">
        <f t="shared" ref="K2:K66" si="1">LEFT(I2,FIND(".",I2,1)+1)</f>
        <v>5.4</v>
      </c>
      <c r="L2" s="153"/>
      <c r="M2" s="126" t="s">
        <v>4845</v>
      </c>
      <c r="N2" s="151">
        <f ca="1">VLOOKUP(M2,CatProd!B:G,6,FALSE)</f>
        <v>163</v>
      </c>
      <c r="O2" s="127" t="s">
        <v>6346</v>
      </c>
      <c r="P2" s="175">
        <f ca="1">VLOOKUP(CONCATENATE(N2,"-",O2),CatProdSpec!H:I,2,FALSE)</f>
        <v>1444</v>
      </c>
      <c r="Q2" s="30" t="s">
        <v>174</v>
      </c>
      <c r="R2" s="149">
        <f>IFERROR(VLOOKUP(Q2,Setup!D$16:E$25,2,FALSE),"")</f>
        <v>1</v>
      </c>
      <c r="S2" s="51" t="str">
        <f ca="1">IFERROR(IF(OR(I2="",VLOOKUP(I2,CatCostInp!$E$2:$K$88,7,FALSE)=0),"",VLOOKUP(I2,CatCostInp!$E$2:$K$88,7,FALSE)),"")</f>
        <v>Cost of a pack</v>
      </c>
      <c r="T2" s="4"/>
      <c r="U2" s="30"/>
      <c r="V2" s="1" t="str">
        <f ca="1">IF(U2=Setup!$C$10,"Grant",IF('Health Products &amp; Equipment'!U2=Setup!$C$11,"Local",IF('Health Products &amp; Equipment'!U2=Setup!$C$12,"Other","")))</f>
        <v/>
      </c>
      <c r="W2" s="53"/>
      <c r="X2" s="148">
        <v>0.8</v>
      </c>
      <c r="Y2" s="33">
        <v>47600</v>
      </c>
      <c r="Z2" s="36">
        <f>IFERROR(IF(AND(NOT(Y2=""),NOT(X2="")),Y2*X2,""),"")</f>
        <v>38080</v>
      </c>
      <c r="AA2" s="35"/>
      <c r="AB2" s="32" t="str">
        <f>IFERROR(IF(AND(NOT(AA2=""),NOT(X2="")),AA2*X2,""),"")</f>
        <v/>
      </c>
      <c r="AC2" s="35"/>
      <c r="AD2" s="32" t="str">
        <f>IFERROR(IF(AND(NOT(AC2=""),NOT(X2="")),AC2*X2,""),"")</f>
        <v/>
      </c>
      <c r="AE2" s="35"/>
      <c r="AF2" s="36" t="str">
        <f>IFERROR(IF(AND(NOT(AE2=""),NOT(X2="")),AE2*X2,""),"")</f>
        <v/>
      </c>
      <c r="AG2" s="36">
        <f>IFERROR(IF(OR(NOT(Y2=""),NOT(AE2=""),NOT(AA2=""),NOT(AC2="")),Y2+AE2+AA2+AC2,""),"")</f>
        <v>47600</v>
      </c>
      <c r="AH2" s="36">
        <f>IF(SUM(Z2,AB2,AD2,AF2)&gt;0,SUM(Z2,AB2,AD2,AF2),"")</f>
        <v>38080</v>
      </c>
      <c r="AI2" s="55"/>
      <c r="AJ2" s="37"/>
      <c r="AK2" s="148">
        <v>0.8</v>
      </c>
      <c r="AL2" s="35">
        <v>51100</v>
      </c>
      <c r="AM2" s="32">
        <f>IFERROR(IF(AND(NOT(AL2=""),NOT(AK2="")),AL2*$AK2,""),"")</f>
        <v>40880</v>
      </c>
      <c r="AN2" s="35"/>
      <c r="AO2" s="32" t="str">
        <f>IFERROR(IF(AND(NOT(AN2=""),NOT(AK2="")),AN2*$AK2,""),"")</f>
        <v/>
      </c>
      <c r="AP2" s="35"/>
      <c r="AQ2" s="32" t="str">
        <f>IFERROR(IF(AND(NOT(AP2=""),NOT(AK2="")),AP2*$AK2,""),"")</f>
        <v/>
      </c>
      <c r="AR2" s="35"/>
      <c r="AS2" s="36" t="str">
        <f>IFERROR(IF(AND(NOT(AR2=""),NOT(AK2="")),AR2*$AK2,""),"")</f>
        <v/>
      </c>
      <c r="AT2" s="36">
        <f>IFERROR(IF(OR(NOT(AL2=""),NOT(AR2=""),NOT(AN2=""),NOT(AP2="")),AL2+AR2+AN2+AP2,""),"")</f>
        <v>51100</v>
      </c>
      <c r="AU2" s="36">
        <f>IF(SUM(AM2,AS2,AO2,AQ2)&gt;0,SUM(AM2,AS2,AO2,AQ2),"")</f>
        <v>40880</v>
      </c>
      <c r="AV2" s="55"/>
      <c r="AW2" s="34"/>
      <c r="AX2" s="148">
        <v>0.8</v>
      </c>
      <c r="AY2" s="34">
        <v>54900</v>
      </c>
      <c r="AZ2" s="32">
        <f>IFERROR(IF(AND(NOT(AY2=""),NOT(AX2="")),AY2*$AX2,""),"")</f>
        <v>43920</v>
      </c>
      <c r="BA2" s="34"/>
      <c r="BB2" s="32" t="str">
        <f>IFERROR(IF(AND(NOT(BA2=""),NOT(AX2="")),BA2*$AX2,""),"")</f>
        <v/>
      </c>
      <c r="BC2" s="34"/>
      <c r="BD2" s="32" t="str">
        <f>IFERROR(IF(AND(NOT(BC2=""),NOT(AX2="")),BC2*$AX2,""),"")</f>
        <v/>
      </c>
      <c r="BE2" s="35"/>
      <c r="BF2" s="36" t="str">
        <f>IFERROR(IF(AND(NOT(BE2=""),NOT(AX2="")),BE2*$AX2,""),"")</f>
        <v/>
      </c>
      <c r="BG2" s="36">
        <f>IFERROR(IF(OR(NOT(AY2=""),NOT(BE2=""),NOT(BA2=""),NOT(BC2="")),AY2+BE2+BA2+BC2,""),"")</f>
        <v>54900</v>
      </c>
      <c r="BH2" s="36">
        <f>IF(SUM(AZ2,BF2,BB2,BD2)&gt;0,SUM(AZ2,BF2,BB2,BD2),"")</f>
        <v>43920</v>
      </c>
      <c r="BI2" s="55"/>
      <c r="BJ2" s="34"/>
      <c r="BK2" s="148"/>
      <c r="BL2" s="34"/>
      <c r="BM2" s="32" t="str">
        <f>IFERROR(IF(AND(NOT(BL2=""),NOT(BK2="")),BL2*$BK2,""),"")</f>
        <v/>
      </c>
      <c r="BN2" s="34"/>
      <c r="BO2" s="32" t="str">
        <f>IFERROR(IF(AND(NOT(BN2=""),NOT(BK2="")),BN2*$BK2,""),"")</f>
        <v/>
      </c>
      <c r="BP2" s="34"/>
      <c r="BQ2" s="32" t="str">
        <f>IFERROR(IF(AND(NOT(BP2=""),NOT(BK2="")),BP2*$BK2,""),"")</f>
        <v/>
      </c>
      <c r="BR2" s="34"/>
      <c r="BS2" s="36" t="str">
        <f>IFERROR(IF(AND(NOT(BR2=""),NOT(BK2="")),BR2*$BK2,""),"")</f>
        <v/>
      </c>
      <c r="BT2" s="36" t="str">
        <f>IFERROR(IF(OR(NOT(BL2=""),NOT(BR2=""),NOT(BN2=""),NOT(BP2="")),BL2+BR2+BN2+BP2,""),"")</f>
        <v/>
      </c>
      <c r="BU2" s="36" t="str">
        <f>IF(SUM(BM2,BS2,BO2,BQ2)&gt;0,SUM(BM2,BS2,BO2,BQ2),"")</f>
        <v/>
      </c>
      <c r="BV2" s="55"/>
      <c r="BW2" s="36">
        <f>IF(SUM(AG2,AT2,BG2,BT2)&gt;0,SUM(AG2,AT2,BG2,BT2),"")</f>
        <v>153600</v>
      </c>
      <c r="BX2" s="36">
        <f>IF(SUM(AH2,AU2,BH2,BU2)&gt;0,SUM(AH2,AU2,BH2,BU2),"")</f>
        <v>122880</v>
      </c>
      <c r="BY2" s="31"/>
      <c r="BZ2" s="38"/>
      <c r="CB2" s="120">
        <f t="shared" ref="CB2:CB65" ca="1" si="2">IF(OR(B2="--",IFERROR(MATCH(B2,OFFSET(B$1,0,0,ROW()-1,1),0),1)&lt;&gt;1),"",1)</f>
        <v>1</v>
      </c>
      <c r="CC2" s="2">
        <f ca="1">IF(OR(C2="--",IFERROR(MATCH(C2,OFFSET(C$1,0,0,ROW()-1,1),0),1)&lt;&gt;1),"",1)</f>
        <v>1</v>
      </c>
    </row>
    <row r="3" spans="1:88" s="2" customFormat="1" ht="25.15" customHeight="1" x14ac:dyDescent="0.25">
      <c r="A3" s="52">
        <f>IFERROR(IF(D3&lt;&gt;"",A2+1,""),"")</f>
        <v>2</v>
      </c>
      <c r="B3" s="157" t="str">
        <f t="shared" ref="B3:B66" ca="1" si="3">CONCATENATE(E3,"-",G3,"--",K3,"---",R3)</f>
        <v>175-218--5.4---1</v>
      </c>
      <c r="C3" s="157" t="str">
        <f t="shared" ref="C3:C66" ca="1" si="4">CONCATENATE(K3,"--",N3,"---",P3)</f>
        <v>5.4--163---1442</v>
      </c>
      <c r="D3" s="29" t="s">
        <v>4176</v>
      </c>
      <c r="E3" s="155">
        <f ca="1">IFERROR(INDIRECT(ADDRESS(MATCH(D3,CatModules!C:C,0),2,1,1,"CatModules")),"")</f>
        <v>175</v>
      </c>
      <c r="F3" s="96" t="s">
        <v>4698</v>
      </c>
      <c r="G3" s="156">
        <f ca="1">IFERROR(INDIRECT(ADDRESS(MATCH(CONCATENATE(E3,"-",F3),CatInt!K:K,0),3,1,1,"CatInt")),"")</f>
        <v>218</v>
      </c>
      <c r="H3" s="45" t="e">
        <f>IF(F3="","",VLOOKUP(F3,#REF!,2,FALSE))</f>
        <v>#REF!</v>
      </c>
      <c r="I3" s="29" t="s">
        <v>2044</v>
      </c>
      <c r="J3" s="155" t="str">
        <f t="shared" si="0"/>
        <v>5</v>
      </c>
      <c r="K3" s="155" t="str">
        <f t="shared" si="1"/>
        <v>5.4</v>
      </c>
      <c r="L3" s="153"/>
      <c r="M3" s="126" t="s">
        <v>4845</v>
      </c>
      <c r="N3" s="151">
        <f ca="1">VLOOKUP(M3,CatProd!B:G,6,FALSE)</f>
        <v>163</v>
      </c>
      <c r="O3" s="127" t="s">
        <v>6340</v>
      </c>
      <c r="P3" s="175">
        <f ca="1">VLOOKUP(CONCATENATE(N3,"-",O3),CatProdSpec!H:I,2,FALSE)</f>
        <v>1442</v>
      </c>
      <c r="Q3" s="30" t="s">
        <v>174</v>
      </c>
      <c r="R3" s="149">
        <f>IFERROR(VLOOKUP(Q3,Setup!D$16:E$25,2,FALSE),"")</f>
        <v>1</v>
      </c>
      <c r="S3" s="51" t="str">
        <f ca="1">IFERROR(IF(OR(I3="",VLOOKUP(I3,CatCostInp!$E$2:$K$88,7,FALSE)=0),"",VLOOKUP(I3,CatCostInp!$E$2:$K$88,7,FALSE)),"")</f>
        <v>Cost of a pack</v>
      </c>
      <c r="T3" s="4"/>
      <c r="U3" s="30"/>
      <c r="V3" s="1" t="str">
        <f ca="1">IF(U3=Setup!$C$10,"Grant",IF('Health Products &amp; Equipment'!U3=Setup!$C$11,"Local",IF('Health Products &amp; Equipment'!U3=Setup!$C$12,"Other","")))</f>
        <v/>
      </c>
      <c r="W3" s="53"/>
      <c r="X3" s="148">
        <v>0.82</v>
      </c>
      <c r="Y3" s="53"/>
      <c r="Z3" s="36" t="str">
        <f t="shared" ref="Z3:Z66" si="5">IFERROR(IF(AND(NOT(Y3=""),NOT(X3="")),Y3*X3,""),"")</f>
        <v/>
      </c>
      <c r="AA3" s="53">
        <v>7375</v>
      </c>
      <c r="AB3" s="32">
        <f t="shared" ref="AB3:AB66" si="6">IFERROR(IF(AND(NOT(AA3=""),NOT(X3="")),AA3*X3,""),"")</f>
        <v>6047.5</v>
      </c>
      <c r="AC3" s="53"/>
      <c r="AD3" s="32" t="str">
        <f t="shared" ref="AD3:AD66" si="7">IFERROR(IF(AND(NOT(AC3=""),NOT(X3="")),AC3*X3,""),"")</f>
        <v/>
      </c>
      <c r="AE3" s="53"/>
      <c r="AF3" s="36" t="str">
        <f t="shared" ref="AF3:AF66" si="8">IFERROR(IF(AND(NOT(AE3=""),NOT(X3="")),AE3*X3,""),"")</f>
        <v/>
      </c>
      <c r="AG3" s="36">
        <f t="shared" ref="AG3:AG66" si="9">IFERROR(IF(OR(NOT(Y3=""),NOT(AE3=""),NOT(AA3=""),NOT(AC3="")),Y3+AE3+AA3+AC3,""),"")</f>
        <v>7375</v>
      </c>
      <c r="AH3" s="36">
        <f t="shared" ref="AH3:AH66" si="10">IF(SUM(Z3,AB3,AD3,AF3)&gt;0,SUM(Z3,AB3,AD3,AF3),"")</f>
        <v>6047.5</v>
      </c>
      <c r="AI3" s="55"/>
      <c r="AJ3" s="37"/>
      <c r="AK3" s="148">
        <v>0.82</v>
      </c>
      <c r="AL3" s="53">
        <v>7450</v>
      </c>
      <c r="AM3" s="32">
        <f t="shared" ref="AM3:AM66" si="11">IFERROR(IF(AND(NOT(AL3=""),NOT(AK3="")),AL3*$AK3,""),"")</f>
        <v>6109</v>
      </c>
      <c r="AN3" s="53"/>
      <c r="AO3" s="32" t="str">
        <f t="shared" ref="AO3:AO66" si="12">IFERROR(IF(AND(NOT(AN3=""),NOT(AK3="")),AN3*$AK3,""),"")</f>
        <v/>
      </c>
      <c r="AP3" s="53"/>
      <c r="AQ3" s="32" t="str">
        <f t="shared" ref="AQ3:AQ66" si="13">IFERROR(IF(AND(NOT(AP3=""),NOT(AK3="")),AP3*$AK3,""),"")</f>
        <v/>
      </c>
      <c r="AR3" s="53"/>
      <c r="AS3" s="36" t="str">
        <f t="shared" ref="AS3:AS66" si="14">IFERROR(IF(AND(NOT(AR3=""),NOT(AK3="")),AR3*$AK3,""),"")</f>
        <v/>
      </c>
      <c r="AT3" s="36">
        <f t="shared" ref="AT3:AT66" si="15">IFERROR(IF(OR(NOT(AL3=""),NOT(AR3=""),NOT(AN3=""),NOT(AP3="")),AL3+AR3+AN3+AP3,""),"")</f>
        <v>7450</v>
      </c>
      <c r="AU3" s="36">
        <f t="shared" ref="AU3:AU66" si="16">IF(SUM(AM3,AS3,AO3,AQ3)&gt;0,SUM(AM3,AS3,AO3,AQ3),"")</f>
        <v>6109</v>
      </c>
      <c r="AV3" s="55"/>
      <c r="AW3" s="34"/>
      <c r="AX3" s="148">
        <v>0.82</v>
      </c>
      <c r="AY3" s="53">
        <v>7500</v>
      </c>
      <c r="AZ3" s="32">
        <f t="shared" ref="AZ3:AZ66" si="17">IFERROR(IF(AND(NOT(AY3=""),NOT(AX3="")),AY3*$AX3,""),"")</f>
        <v>6150</v>
      </c>
      <c r="BA3" s="53"/>
      <c r="BB3" s="32" t="str">
        <f t="shared" ref="BB3:BB66" si="18">IFERROR(IF(AND(NOT(BA3=""),NOT(AX3="")),BA3*$AX3,""),"")</f>
        <v/>
      </c>
      <c r="BC3" s="53"/>
      <c r="BD3" s="32" t="str">
        <f t="shared" ref="BD3:BD66" si="19">IFERROR(IF(AND(NOT(BC3=""),NOT(AX3="")),BC3*$AX3,""),"")</f>
        <v/>
      </c>
      <c r="BE3" s="53"/>
      <c r="BF3" s="36" t="str">
        <f t="shared" ref="BF3:BF66" si="20">IFERROR(IF(AND(NOT(BE3=""),NOT(AX3="")),BE3*$AX3,""),"")</f>
        <v/>
      </c>
      <c r="BG3" s="36">
        <f t="shared" ref="BG3:BG66" si="21">IFERROR(IF(OR(NOT(AY3=""),NOT(BE3=""),NOT(BA3=""),NOT(BC3="")),AY3+BE3+BA3+BC3,""),"")</f>
        <v>7500</v>
      </c>
      <c r="BH3" s="36">
        <f t="shared" ref="BH3:BH66" si="22">IF(SUM(AZ3,BF3,BB3,BD3)&gt;0,SUM(AZ3,BF3,BB3,BD3),"")</f>
        <v>6150</v>
      </c>
      <c r="BI3" s="55"/>
      <c r="BJ3" s="53"/>
      <c r="BK3" s="148"/>
      <c r="BL3" s="53"/>
      <c r="BM3" s="32" t="str">
        <f t="shared" ref="BM3:BM66" si="23">IFERROR(IF(AND(NOT(BL3=""),NOT(BK3="")),BL3*$BK3,""),"")</f>
        <v/>
      </c>
      <c r="BN3" s="53"/>
      <c r="BO3" s="32" t="str">
        <f t="shared" ref="BO3:BO66" si="24">IFERROR(IF(AND(NOT(BN3=""),NOT(BK3="")),BN3*$BK3,""),"")</f>
        <v/>
      </c>
      <c r="BP3" s="53"/>
      <c r="BQ3" s="32" t="str">
        <f t="shared" ref="BQ3:BQ66" si="25">IFERROR(IF(AND(NOT(BP3=""),NOT(BK3="")),BP3*$BK3,""),"")</f>
        <v/>
      </c>
      <c r="BR3" s="53"/>
      <c r="BS3" s="36" t="str">
        <f t="shared" ref="BS3:BS66" si="26">IFERROR(IF(AND(NOT(BR3=""),NOT(BK3="")),BR3*$BK3,""),"")</f>
        <v/>
      </c>
      <c r="BT3" s="36" t="str">
        <f t="shared" ref="BT3:BT66" si="27">IFERROR(IF(OR(NOT(BL3=""),NOT(BR3=""),NOT(BN3=""),NOT(BP3="")),BL3+BR3+BN3+BP3,""),"")</f>
        <v/>
      </c>
      <c r="BU3" s="36" t="str">
        <f t="shared" ref="BU3:BU66" si="28">IF(SUM(BM3,BS3,BO3,BQ3)&gt;0,SUM(BM3,BS3,BO3,BQ3),"")</f>
        <v/>
      </c>
      <c r="BV3" s="55"/>
      <c r="BW3" s="36">
        <f t="shared" ref="BW3:BX66" si="29">IF(SUM(AG3,AT3,BG3,BT3)&gt;0,SUM(AG3,AT3,BG3,BT3),"")</f>
        <v>22325</v>
      </c>
      <c r="BX3" s="36">
        <f t="shared" si="29"/>
        <v>18306.5</v>
      </c>
      <c r="BY3" s="31"/>
      <c r="BZ3" s="38"/>
      <c r="CB3" s="120" t="str">
        <f t="shared" ca="1" si="2"/>
        <v/>
      </c>
      <c r="CC3" s="2">
        <f t="shared" ref="CC3:CC66" ca="1" si="30">IF(OR(C3="--",IFERROR(MATCH(C3,OFFSET(C$1,0,0,ROW()-1,1),0),1)&lt;&gt;1),"",1)</f>
        <v>1</v>
      </c>
    </row>
    <row r="4" spans="1:88" s="2" customFormat="1" ht="25.15" customHeight="1" x14ac:dyDescent="0.25">
      <c r="A4" s="52">
        <f t="shared" ref="A4:A67" si="31">IFERROR(IF(D4&lt;&gt;"",A3+1,""),"")</f>
        <v>3</v>
      </c>
      <c r="B4" s="157" t="str">
        <f t="shared" ca="1" si="3"/>
        <v>175-218--5.4---1</v>
      </c>
      <c r="C4" s="157" t="str">
        <f t="shared" ca="1" si="4"/>
        <v>5.4--163---1445</v>
      </c>
      <c r="D4" s="29" t="s">
        <v>4176</v>
      </c>
      <c r="E4" s="155">
        <f ca="1">IFERROR(INDIRECT(ADDRESS(MATCH(D4,CatModules!C:C,0),2,1,1,"CatModules")),"")</f>
        <v>175</v>
      </c>
      <c r="F4" s="96" t="s">
        <v>4698</v>
      </c>
      <c r="G4" s="156">
        <f ca="1">IFERROR(INDIRECT(ADDRESS(MATCH(CONCATENATE(E4,"-",F4),CatInt!K:K,0),3,1,1,"CatInt")),"")</f>
        <v>218</v>
      </c>
      <c r="H4" s="45" t="e">
        <f>IF(F4="","",VLOOKUP(F4,#REF!,2,FALSE))</f>
        <v>#REF!</v>
      </c>
      <c r="I4" s="29" t="s">
        <v>2044</v>
      </c>
      <c r="J4" s="155" t="str">
        <f t="shared" si="0"/>
        <v>5</v>
      </c>
      <c r="K4" s="155" t="str">
        <f t="shared" si="1"/>
        <v>5.4</v>
      </c>
      <c r="L4" s="153"/>
      <c r="M4" s="126" t="s">
        <v>4845</v>
      </c>
      <c r="N4" s="151">
        <f ca="1">VLOOKUP(M4,CatProd!B:G,6,FALSE)</f>
        <v>163</v>
      </c>
      <c r="O4" s="127" t="s">
        <v>6349</v>
      </c>
      <c r="P4" s="175">
        <f ca="1">VLOOKUP(CONCATENATE(N4,"-",O4),CatProdSpec!H:I,2,FALSE)</f>
        <v>1445</v>
      </c>
      <c r="Q4" s="30" t="s">
        <v>174</v>
      </c>
      <c r="R4" s="149">
        <f>IFERROR(VLOOKUP(Q4,Setup!D$16:E$25,2,FALSE),"")</f>
        <v>1</v>
      </c>
      <c r="S4" s="51" t="str">
        <f ca="1">IFERROR(IF(OR(I4="",VLOOKUP(I4,CatCostInp!$E$2:$K$88,7,FALSE)=0),"",VLOOKUP(I4,CatCostInp!$E$2:$K$88,7,FALSE)),"")</f>
        <v>Cost of a pack</v>
      </c>
      <c r="T4" s="4"/>
      <c r="U4" s="30"/>
      <c r="V4" s="1" t="str">
        <f ca="1">IF(U4=Setup!$C$10,"Grant",IF('Health Products &amp; Equipment'!U4=Setup!$C$11,"Local",IF('Health Products &amp; Equipment'!U4=Setup!$C$12,"Other","")))</f>
        <v/>
      </c>
      <c r="W4" s="53"/>
      <c r="X4" s="148">
        <v>1.07</v>
      </c>
      <c r="Y4" s="53"/>
      <c r="Z4" s="36" t="str">
        <f t="shared" si="5"/>
        <v/>
      </c>
      <c r="AA4" s="53">
        <v>3375</v>
      </c>
      <c r="AB4" s="32">
        <f t="shared" si="6"/>
        <v>3611.25</v>
      </c>
      <c r="AC4" s="53"/>
      <c r="AD4" s="32" t="str">
        <f t="shared" si="7"/>
        <v/>
      </c>
      <c r="AE4" s="53"/>
      <c r="AF4" s="36" t="str">
        <f t="shared" si="8"/>
        <v/>
      </c>
      <c r="AG4" s="36">
        <f t="shared" si="9"/>
        <v>3375</v>
      </c>
      <c r="AH4" s="36">
        <f t="shared" si="10"/>
        <v>3611.25</v>
      </c>
      <c r="AI4" s="55"/>
      <c r="AJ4" s="37"/>
      <c r="AK4" s="148">
        <v>1.0680000000000001</v>
      </c>
      <c r="AL4" s="53">
        <v>3525</v>
      </c>
      <c r="AM4" s="32">
        <f t="shared" si="11"/>
        <v>3764.7000000000003</v>
      </c>
      <c r="AN4" s="53"/>
      <c r="AO4" s="32" t="str">
        <f t="shared" si="12"/>
        <v/>
      </c>
      <c r="AP4" s="53"/>
      <c r="AQ4" s="32" t="str">
        <f t="shared" si="13"/>
        <v/>
      </c>
      <c r="AR4" s="53"/>
      <c r="AS4" s="36" t="str">
        <f t="shared" si="14"/>
        <v/>
      </c>
      <c r="AT4" s="36">
        <f t="shared" si="15"/>
        <v>3525</v>
      </c>
      <c r="AU4" s="36">
        <f t="shared" si="16"/>
        <v>3764.7000000000003</v>
      </c>
      <c r="AV4" s="55"/>
      <c r="AW4" s="34"/>
      <c r="AX4" s="148">
        <v>1.0680000000000001</v>
      </c>
      <c r="AY4" s="53">
        <v>3675</v>
      </c>
      <c r="AZ4" s="32">
        <f t="shared" si="17"/>
        <v>3924.9</v>
      </c>
      <c r="BA4" s="53"/>
      <c r="BB4" s="32" t="str">
        <f t="shared" si="18"/>
        <v/>
      </c>
      <c r="BC4" s="53"/>
      <c r="BD4" s="32" t="str">
        <f t="shared" si="19"/>
        <v/>
      </c>
      <c r="BE4" s="53"/>
      <c r="BF4" s="36" t="str">
        <f t="shared" si="20"/>
        <v/>
      </c>
      <c r="BG4" s="36">
        <f t="shared" si="21"/>
        <v>3675</v>
      </c>
      <c r="BH4" s="36">
        <f t="shared" si="22"/>
        <v>3924.9</v>
      </c>
      <c r="BI4" s="55"/>
      <c r="BJ4" s="53"/>
      <c r="BK4" s="148"/>
      <c r="BL4" s="53"/>
      <c r="BM4" s="32" t="str">
        <f t="shared" si="23"/>
        <v/>
      </c>
      <c r="BN4" s="53"/>
      <c r="BO4" s="32" t="str">
        <f t="shared" si="24"/>
        <v/>
      </c>
      <c r="BP4" s="53"/>
      <c r="BQ4" s="32" t="str">
        <f t="shared" si="25"/>
        <v/>
      </c>
      <c r="BR4" s="53"/>
      <c r="BS4" s="36" t="str">
        <f t="shared" si="26"/>
        <v/>
      </c>
      <c r="BT4" s="36" t="str">
        <f t="shared" si="27"/>
        <v/>
      </c>
      <c r="BU4" s="36" t="str">
        <f t="shared" si="28"/>
        <v/>
      </c>
      <c r="BV4" s="55"/>
      <c r="BW4" s="36">
        <f t="shared" si="29"/>
        <v>10575</v>
      </c>
      <c r="BX4" s="36">
        <f t="shared" si="29"/>
        <v>11300.85</v>
      </c>
      <c r="BY4" s="31"/>
      <c r="BZ4" s="38"/>
      <c r="CB4" s="120" t="str">
        <f t="shared" ca="1" si="2"/>
        <v/>
      </c>
      <c r="CC4" s="2">
        <f t="shared" ca="1" si="30"/>
        <v>1</v>
      </c>
    </row>
    <row r="5" spans="1:88" s="2" customFormat="1" ht="25.15" customHeight="1" x14ac:dyDescent="0.25">
      <c r="A5" s="52">
        <f t="shared" si="31"/>
        <v>4</v>
      </c>
      <c r="B5" s="157" t="str">
        <f t="shared" ca="1" si="3"/>
        <v>7-34--5.2---1</v>
      </c>
      <c r="C5" s="157" t="str">
        <f t="shared" ca="1" si="4"/>
        <v>5.2--129---721</v>
      </c>
      <c r="D5" s="29" t="s">
        <v>1941</v>
      </c>
      <c r="E5" s="155">
        <f ca="1">IFERROR(INDIRECT(ADDRESS(MATCH(D5,CatModules!C:C,0),2,1,1,"CatModules")),"")</f>
        <v>7</v>
      </c>
      <c r="F5" s="96" t="s">
        <v>2382</v>
      </c>
      <c r="G5" s="156">
        <f ca="1">IFERROR(INDIRECT(ADDRESS(MATCH(CONCATENATE(E5,"-",F5),CatInt!K:K,0),3,1,1,"CatInt")),"")</f>
        <v>34</v>
      </c>
      <c r="H5" s="45" t="e">
        <f>IF(F5="","",VLOOKUP(F5,#REF!,2,FALSE))</f>
        <v>#REF!</v>
      </c>
      <c r="I5" s="29" t="s">
        <v>2038</v>
      </c>
      <c r="J5" s="155" t="str">
        <f t="shared" si="0"/>
        <v>5</v>
      </c>
      <c r="K5" s="155" t="str">
        <f t="shared" si="1"/>
        <v>5.2</v>
      </c>
      <c r="L5" s="153"/>
      <c r="M5" s="126" t="s">
        <v>2571</v>
      </c>
      <c r="N5" s="151">
        <f ca="1">VLOOKUP(M5,CatProd!B:G,6,FALSE)</f>
        <v>129</v>
      </c>
      <c r="O5" s="127" t="s">
        <v>3012</v>
      </c>
      <c r="P5" s="175">
        <f ca="1">VLOOKUP(CONCATENATE(N5,"-",O5),CatProdSpec!H:I,2,FALSE)</f>
        <v>721</v>
      </c>
      <c r="Q5" s="30" t="s">
        <v>174</v>
      </c>
      <c r="R5" s="149">
        <f>IFERROR(VLOOKUP(Q5,Setup!D$16:E$25,2,FALSE),"")</f>
        <v>1</v>
      </c>
      <c r="S5" s="51" t="str">
        <f ca="1">IFERROR(IF(OR(I5="",VLOOKUP(I5,CatCostInp!$E$2:$K$88,7,FALSE)=0),"",VLOOKUP(I5,CatCostInp!$E$2:$K$88,7,FALSE)),"")</f>
        <v>Cost of a pack</v>
      </c>
      <c r="T5" s="4"/>
      <c r="U5" s="30"/>
      <c r="V5" s="1" t="str">
        <f ca="1">IF(U5=Setup!$C$10,"Grant",IF('Health Products &amp; Equipment'!U5=Setup!$C$11,"Local",IF('Health Products &amp; Equipment'!U5=Setup!$C$12,"Other","")))</f>
        <v/>
      </c>
      <c r="W5" s="33"/>
      <c r="X5" s="148">
        <v>0.04</v>
      </c>
      <c r="Y5" s="33"/>
      <c r="Z5" s="36" t="str">
        <f t="shared" si="5"/>
        <v/>
      </c>
      <c r="AA5" s="35">
        <v>0</v>
      </c>
      <c r="AB5" s="32">
        <f t="shared" si="6"/>
        <v>0</v>
      </c>
      <c r="AC5" s="35"/>
      <c r="AD5" s="32" t="str">
        <f t="shared" si="7"/>
        <v/>
      </c>
      <c r="AE5" s="35"/>
      <c r="AF5" s="36" t="str">
        <f t="shared" si="8"/>
        <v/>
      </c>
      <c r="AG5" s="36">
        <f t="shared" si="9"/>
        <v>0</v>
      </c>
      <c r="AH5" s="36" t="str">
        <f t="shared" si="10"/>
        <v/>
      </c>
      <c r="AI5" s="55"/>
      <c r="AJ5" s="37"/>
      <c r="AK5" s="148">
        <v>0.04</v>
      </c>
      <c r="AL5" s="35">
        <v>0</v>
      </c>
      <c r="AM5" s="32">
        <f t="shared" si="11"/>
        <v>0</v>
      </c>
      <c r="AN5" s="35"/>
      <c r="AO5" s="32" t="str">
        <f t="shared" si="12"/>
        <v/>
      </c>
      <c r="AP5" s="35"/>
      <c r="AQ5" s="32" t="str">
        <f t="shared" si="13"/>
        <v/>
      </c>
      <c r="AR5" s="35"/>
      <c r="AS5" s="36" t="str">
        <f t="shared" si="14"/>
        <v/>
      </c>
      <c r="AT5" s="36">
        <f t="shared" si="15"/>
        <v>0</v>
      </c>
      <c r="AU5" s="36" t="str">
        <f t="shared" si="16"/>
        <v/>
      </c>
      <c r="AV5" s="55"/>
      <c r="AW5" s="34"/>
      <c r="AX5" s="148">
        <v>0.04</v>
      </c>
      <c r="AY5" s="34"/>
      <c r="AZ5" s="32" t="str">
        <f t="shared" si="17"/>
        <v/>
      </c>
      <c r="BA5" s="34"/>
      <c r="BB5" s="32" t="str">
        <f t="shared" si="18"/>
        <v/>
      </c>
      <c r="BC5" s="34"/>
      <c r="BD5" s="32" t="str">
        <f t="shared" si="19"/>
        <v/>
      </c>
      <c r="BE5" s="35"/>
      <c r="BF5" s="36" t="str">
        <f t="shared" si="20"/>
        <v/>
      </c>
      <c r="BG5" s="36" t="str">
        <f t="shared" si="21"/>
        <v/>
      </c>
      <c r="BH5" s="36" t="str">
        <f t="shared" si="22"/>
        <v/>
      </c>
      <c r="BI5" s="55"/>
      <c r="BJ5" s="34"/>
      <c r="BK5" s="148"/>
      <c r="BL5" s="34"/>
      <c r="BM5" s="32" t="str">
        <f t="shared" si="23"/>
        <v/>
      </c>
      <c r="BN5" s="34"/>
      <c r="BO5" s="32" t="str">
        <f t="shared" si="24"/>
        <v/>
      </c>
      <c r="BP5" s="34"/>
      <c r="BQ5" s="32" t="str">
        <f t="shared" si="25"/>
        <v/>
      </c>
      <c r="BR5" s="34"/>
      <c r="BS5" s="36" t="str">
        <f t="shared" si="26"/>
        <v/>
      </c>
      <c r="BT5" s="36" t="str">
        <f t="shared" si="27"/>
        <v/>
      </c>
      <c r="BU5" s="36" t="str">
        <f t="shared" si="28"/>
        <v/>
      </c>
      <c r="BV5" s="55"/>
      <c r="BW5" s="36" t="str">
        <f t="shared" si="29"/>
        <v/>
      </c>
      <c r="BX5" s="36" t="str">
        <f t="shared" si="29"/>
        <v/>
      </c>
      <c r="BY5" s="31"/>
      <c r="BZ5" s="38"/>
      <c r="CB5" s="120">
        <f t="shared" ca="1" si="2"/>
        <v>1</v>
      </c>
      <c r="CC5" s="2">
        <f t="shared" ca="1" si="30"/>
        <v>1</v>
      </c>
    </row>
    <row r="6" spans="1:88" s="2" customFormat="1" ht="25.15" customHeight="1" x14ac:dyDescent="0.25">
      <c r="A6" s="52">
        <f t="shared" si="31"/>
        <v>5</v>
      </c>
      <c r="B6" s="157" t="str">
        <f t="shared" ca="1" si="3"/>
        <v>14-79--6.1---1</v>
      </c>
      <c r="C6" s="157" t="str">
        <f t="shared" ca="1" si="4"/>
        <v>6.1--170---1120</v>
      </c>
      <c r="D6" s="29" t="s">
        <v>1965</v>
      </c>
      <c r="E6" s="155">
        <f ca="1">IFERROR(INDIRECT(ADDRESS(MATCH(D6,CatModules!C:C,0),2,1,1,"CatModules")),"")</f>
        <v>14</v>
      </c>
      <c r="F6" s="96" t="s">
        <v>4405</v>
      </c>
      <c r="G6" s="156">
        <f ca="1">IFERROR(INDIRECT(ADDRESS(MATCH(CONCATENATE(E6,"-",F6),CatInt!K:K,0),3,1,1,"CatInt")),"")</f>
        <v>79</v>
      </c>
      <c r="H6" s="45" t="e">
        <f>IF(F6="","",VLOOKUP(F6,#REF!,2,FALSE))</f>
        <v>#REF!</v>
      </c>
      <c r="I6" s="29" t="s">
        <v>2059</v>
      </c>
      <c r="J6" s="155" t="str">
        <f t="shared" si="0"/>
        <v>6</v>
      </c>
      <c r="K6" s="155" t="str">
        <f t="shared" si="1"/>
        <v>6.1</v>
      </c>
      <c r="L6" s="153"/>
      <c r="M6" s="126" t="s">
        <v>4853</v>
      </c>
      <c r="N6" s="151">
        <f ca="1">VLOOKUP(M6,CatProd!B:G,6,FALSE)</f>
        <v>170</v>
      </c>
      <c r="O6" s="127" t="s">
        <v>5084</v>
      </c>
      <c r="P6" s="175">
        <f ca="1">VLOOKUP(CONCATENATE(N6,"-",O6),CatProdSpec!H:I,2,FALSE)</f>
        <v>1120</v>
      </c>
      <c r="Q6" s="30" t="s">
        <v>174</v>
      </c>
      <c r="R6" s="149">
        <f>IFERROR(VLOOKUP(Q6,Setup!D$16:E$25,2,FALSE),"")</f>
        <v>1</v>
      </c>
      <c r="S6" s="51" t="str">
        <f ca="1">IFERROR(IF(OR(I6="",VLOOKUP(I6,CatCostInp!$E$2:$K$88,7,FALSE)=0),"",VLOOKUP(I6,CatCostInp!$E$2:$K$88,7,FALSE)),"")</f>
        <v>Cost of a pack</v>
      </c>
      <c r="T6" s="4"/>
      <c r="U6" s="30"/>
      <c r="V6" s="1" t="str">
        <f ca="1">IF(U6=Setup!$C$10,"Grant",IF('Health Products &amp; Equipment'!U6=Setup!$C$11,"Local",IF('Health Products &amp; Equipment'!U6=Setup!$C$12,"Other","")))</f>
        <v/>
      </c>
      <c r="W6" s="33"/>
      <c r="X6" s="148">
        <v>47850</v>
      </c>
      <c r="Y6" s="33">
        <v>1</v>
      </c>
      <c r="Z6" s="36">
        <f t="shared" si="5"/>
        <v>47850</v>
      </c>
      <c r="AA6" s="35"/>
      <c r="AB6" s="32" t="str">
        <f t="shared" si="6"/>
        <v/>
      </c>
      <c r="AC6" s="35"/>
      <c r="AD6" s="32" t="str">
        <f t="shared" si="7"/>
        <v/>
      </c>
      <c r="AE6" s="35"/>
      <c r="AF6" s="36" t="str">
        <f t="shared" si="8"/>
        <v/>
      </c>
      <c r="AG6" s="36">
        <f t="shared" si="9"/>
        <v>1</v>
      </c>
      <c r="AH6" s="36">
        <f t="shared" si="10"/>
        <v>47850</v>
      </c>
      <c r="AI6" s="55"/>
      <c r="AJ6" s="37"/>
      <c r="AK6" s="148">
        <v>51726</v>
      </c>
      <c r="AL6" s="35">
        <v>1</v>
      </c>
      <c r="AM6" s="32">
        <f t="shared" si="11"/>
        <v>51726</v>
      </c>
      <c r="AN6" s="35"/>
      <c r="AO6" s="32" t="str">
        <f t="shared" si="12"/>
        <v/>
      </c>
      <c r="AP6" s="35"/>
      <c r="AQ6" s="32" t="str">
        <f t="shared" si="13"/>
        <v/>
      </c>
      <c r="AR6" s="35"/>
      <c r="AS6" s="36" t="str">
        <f t="shared" si="14"/>
        <v/>
      </c>
      <c r="AT6" s="36">
        <f t="shared" si="15"/>
        <v>1</v>
      </c>
      <c r="AU6" s="36">
        <f t="shared" si="16"/>
        <v>51726</v>
      </c>
      <c r="AV6" s="55"/>
      <c r="AW6" s="34"/>
      <c r="AX6" s="148">
        <v>55647</v>
      </c>
      <c r="AY6" s="34">
        <v>1</v>
      </c>
      <c r="AZ6" s="32">
        <f t="shared" si="17"/>
        <v>55647</v>
      </c>
      <c r="BA6" s="34"/>
      <c r="BB6" s="32" t="str">
        <f t="shared" si="18"/>
        <v/>
      </c>
      <c r="BC6" s="34"/>
      <c r="BD6" s="32" t="str">
        <f t="shared" si="19"/>
        <v/>
      </c>
      <c r="BE6" s="35"/>
      <c r="BF6" s="36" t="str">
        <f t="shared" si="20"/>
        <v/>
      </c>
      <c r="BG6" s="36">
        <f t="shared" si="21"/>
        <v>1</v>
      </c>
      <c r="BH6" s="36">
        <f t="shared" si="22"/>
        <v>55647</v>
      </c>
      <c r="BI6" s="55"/>
      <c r="BJ6" s="34"/>
      <c r="BK6" s="148"/>
      <c r="BL6" s="34"/>
      <c r="BM6" s="32" t="str">
        <f t="shared" si="23"/>
        <v/>
      </c>
      <c r="BN6" s="34"/>
      <c r="BO6" s="32" t="str">
        <f t="shared" si="24"/>
        <v/>
      </c>
      <c r="BP6" s="34"/>
      <c r="BQ6" s="32" t="str">
        <f t="shared" si="25"/>
        <v/>
      </c>
      <c r="BR6" s="34"/>
      <c r="BS6" s="36" t="str">
        <f t="shared" si="26"/>
        <v/>
      </c>
      <c r="BT6" s="36" t="str">
        <f t="shared" si="27"/>
        <v/>
      </c>
      <c r="BU6" s="36" t="str">
        <f t="shared" si="28"/>
        <v/>
      </c>
      <c r="BV6" s="55"/>
      <c r="BW6" s="36">
        <f t="shared" si="29"/>
        <v>3</v>
      </c>
      <c r="BX6" s="36">
        <f t="shared" si="29"/>
        <v>155223</v>
      </c>
      <c r="BY6" s="31"/>
      <c r="BZ6" s="38"/>
      <c r="CB6" s="120">
        <f t="shared" ca="1" si="2"/>
        <v>1</v>
      </c>
      <c r="CC6" s="2">
        <f t="shared" ca="1" si="30"/>
        <v>1</v>
      </c>
    </row>
    <row r="7" spans="1:88" s="2" customFormat="1" ht="25.15" customHeight="1" x14ac:dyDescent="0.25">
      <c r="A7" s="52">
        <f t="shared" si="31"/>
        <v>6</v>
      </c>
      <c r="B7" s="157" t="str">
        <f t="shared" ca="1" si="3"/>
        <v>14-79--6.1---1</v>
      </c>
      <c r="C7" s="157" t="str">
        <f t="shared" ca="1" si="4"/>
        <v>6.1--171---1126</v>
      </c>
      <c r="D7" s="29" t="s">
        <v>1965</v>
      </c>
      <c r="E7" s="155">
        <f ca="1">IFERROR(INDIRECT(ADDRESS(MATCH(D7,CatModules!C:C,0),2,1,1,"CatModules")),"")</f>
        <v>14</v>
      </c>
      <c r="F7" s="96" t="s">
        <v>4405</v>
      </c>
      <c r="G7" s="156">
        <f ca="1">IFERROR(INDIRECT(ADDRESS(MATCH(CONCATENATE(E7,"-",F7),CatInt!K:K,0),3,1,1,"CatInt")),"")</f>
        <v>79</v>
      </c>
      <c r="H7" s="45" t="e">
        <f>IF(F7="","",VLOOKUP(F7,#REF!,2,FALSE))</f>
        <v>#REF!</v>
      </c>
      <c r="I7" s="29" t="s">
        <v>2059</v>
      </c>
      <c r="J7" s="155" t="str">
        <f t="shared" si="0"/>
        <v>6</v>
      </c>
      <c r="K7" s="155" t="str">
        <f t="shared" si="1"/>
        <v>6.1</v>
      </c>
      <c r="L7" s="153"/>
      <c r="M7" s="126" t="s">
        <v>4854</v>
      </c>
      <c r="N7" s="151">
        <f ca="1">VLOOKUP(M7,CatProd!B:G,6,FALSE)</f>
        <v>171</v>
      </c>
      <c r="O7" s="127" t="s">
        <v>5102</v>
      </c>
      <c r="P7" s="175">
        <f ca="1">VLOOKUP(CONCATENATE(N7,"-",O7),CatProdSpec!H:I,2,FALSE)</f>
        <v>1126</v>
      </c>
      <c r="Q7" s="30" t="s">
        <v>174</v>
      </c>
      <c r="R7" s="149">
        <f>IFERROR(VLOOKUP(Q7,Setup!D$16:E$25,2,FALSE),"")</f>
        <v>1</v>
      </c>
      <c r="S7" s="51" t="str">
        <f ca="1">IFERROR(IF(OR(I7="",VLOOKUP(I7,CatCostInp!$E$2:$K$88,7,FALSE)=0),"",VLOOKUP(I7,CatCostInp!$E$2:$K$88,7,FALSE)),"")</f>
        <v>Cost of a pack</v>
      </c>
      <c r="T7" s="4" t="e">
        <f>VLOOKUP(U7,#REF!,2,FALSE)</f>
        <v>#REF!</v>
      </c>
      <c r="U7" s="30"/>
      <c r="V7" s="1" t="str">
        <f ca="1">IF(U7=Setup!$C$10,"Grant",IF('Health Products &amp; Equipment'!U7=Setup!$C$11,"Local",IF('Health Products &amp; Equipment'!U7=Setup!$C$12,"Other","")))</f>
        <v/>
      </c>
      <c r="W7" s="33"/>
      <c r="X7" s="148">
        <v>11000</v>
      </c>
      <c r="Y7" s="33">
        <v>1</v>
      </c>
      <c r="Z7" s="36">
        <f t="shared" si="5"/>
        <v>11000</v>
      </c>
      <c r="AA7" s="35"/>
      <c r="AB7" s="32" t="str">
        <f t="shared" si="6"/>
        <v/>
      </c>
      <c r="AC7" s="35"/>
      <c r="AD7" s="32" t="str">
        <f t="shared" si="7"/>
        <v/>
      </c>
      <c r="AE7" s="35"/>
      <c r="AF7" s="36" t="str">
        <f t="shared" si="8"/>
        <v/>
      </c>
      <c r="AG7" s="36">
        <f t="shared" si="9"/>
        <v>1</v>
      </c>
      <c r="AH7" s="36">
        <f t="shared" si="10"/>
        <v>11000</v>
      </c>
      <c r="AI7" s="55"/>
      <c r="AJ7" s="37"/>
      <c r="AK7" s="148">
        <v>11000</v>
      </c>
      <c r="AL7" s="35">
        <v>1</v>
      </c>
      <c r="AM7" s="32">
        <f t="shared" si="11"/>
        <v>11000</v>
      </c>
      <c r="AN7" s="35"/>
      <c r="AO7" s="32" t="str">
        <f t="shared" si="12"/>
        <v/>
      </c>
      <c r="AP7" s="35"/>
      <c r="AQ7" s="32" t="str">
        <f t="shared" si="13"/>
        <v/>
      </c>
      <c r="AR7" s="35"/>
      <c r="AS7" s="36" t="str">
        <f t="shared" si="14"/>
        <v/>
      </c>
      <c r="AT7" s="36">
        <f t="shared" si="15"/>
        <v>1</v>
      </c>
      <c r="AU7" s="36">
        <f t="shared" si="16"/>
        <v>11000</v>
      </c>
      <c r="AV7" s="55"/>
      <c r="AW7" s="34"/>
      <c r="AX7" s="148">
        <v>11000</v>
      </c>
      <c r="AY7" s="34">
        <v>1</v>
      </c>
      <c r="AZ7" s="32">
        <f t="shared" si="17"/>
        <v>11000</v>
      </c>
      <c r="BA7" s="34"/>
      <c r="BB7" s="32" t="str">
        <f t="shared" si="18"/>
        <v/>
      </c>
      <c r="BC7" s="34"/>
      <c r="BD7" s="32" t="str">
        <f t="shared" si="19"/>
        <v/>
      </c>
      <c r="BE7" s="35"/>
      <c r="BF7" s="36" t="str">
        <f t="shared" si="20"/>
        <v/>
      </c>
      <c r="BG7" s="36">
        <f t="shared" si="21"/>
        <v>1</v>
      </c>
      <c r="BH7" s="36">
        <f t="shared" si="22"/>
        <v>11000</v>
      </c>
      <c r="BI7" s="55"/>
      <c r="BJ7" s="34"/>
      <c r="BK7" s="148"/>
      <c r="BL7" s="34"/>
      <c r="BM7" s="32" t="str">
        <f t="shared" si="23"/>
        <v/>
      </c>
      <c r="BN7" s="34"/>
      <c r="BO7" s="32" t="str">
        <f t="shared" si="24"/>
        <v/>
      </c>
      <c r="BP7" s="34"/>
      <c r="BQ7" s="32" t="str">
        <f t="shared" si="25"/>
        <v/>
      </c>
      <c r="BR7" s="34"/>
      <c r="BS7" s="36" t="str">
        <f t="shared" si="26"/>
        <v/>
      </c>
      <c r="BT7" s="36" t="str">
        <f t="shared" si="27"/>
        <v/>
      </c>
      <c r="BU7" s="36" t="str">
        <f t="shared" si="28"/>
        <v/>
      </c>
      <c r="BV7" s="55"/>
      <c r="BW7" s="36">
        <f t="shared" si="29"/>
        <v>3</v>
      </c>
      <c r="BX7" s="36">
        <f t="shared" si="29"/>
        <v>33000</v>
      </c>
      <c r="BY7" s="31"/>
      <c r="BZ7" s="38"/>
      <c r="CB7" s="120" t="str">
        <f t="shared" ca="1" si="2"/>
        <v/>
      </c>
      <c r="CC7" s="2">
        <f t="shared" ca="1" si="30"/>
        <v>1</v>
      </c>
    </row>
    <row r="8" spans="1:88" s="2" customFormat="1" ht="25.15" customHeight="1" x14ac:dyDescent="0.25">
      <c r="A8" s="52">
        <f t="shared" si="31"/>
        <v>7</v>
      </c>
      <c r="B8" s="157" t="str">
        <f t="shared" ca="1" si="3"/>
        <v>14-219--6.2---1</v>
      </c>
      <c r="C8" s="157" t="str">
        <f t="shared" ca="1" si="4"/>
        <v>6.2--174---1309</v>
      </c>
      <c r="D8" s="29" t="s">
        <v>1965</v>
      </c>
      <c r="E8" s="155">
        <f ca="1">IFERROR(INDIRECT(ADDRESS(MATCH(D8,CatModules!C:C,0),2,1,1,"CatModules")),"")</f>
        <v>14</v>
      </c>
      <c r="F8" s="96" t="s">
        <v>4413</v>
      </c>
      <c r="G8" s="156">
        <f ca="1">IFERROR(INDIRECT(ADDRESS(MATCH(CONCATENATE(E8,"-",F8),CatInt!K:K,0),3,1,1,"CatInt")),"")</f>
        <v>219</v>
      </c>
      <c r="H8" s="45" t="e">
        <f>IF(F8="","",VLOOKUP(F8,#REF!,2,FALSE))</f>
        <v>#REF!</v>
      </c>
      <c r="I8" s="29" t="s">
        <v>2312</v>
      </c>
      <c r="J8" s="155" t="str">
        <f t="shared" si="0"/>
        <v>6</v>
      </c>
      <c r="K8" s="155" t="str">
        <f t="shared" si="1"/>
        <v>6.2</v>
      </c>
      <c r="L8" s="153"/>
      <c r="M8" s="126" t="s">
        <v>4857</v>
      </c>
      <c r="N8" s="151">
        <f ca="1">VLOOKUP(M8,CatProd!B:G,6,FALSE)</f>
        <v>174</v>
      </c>
      <c r="O8" s="127" t="s">
        <v>5769</v>
      </c>
      <c r="P8" s="175">
        <f ca="1">VLOOKUP(CONCATENATE(N8,"-",O8),CatProdSpec!H:I,2,FALSE)</f>
        <v>1309</v>
      </c>
      <c r="Q8" s="30" t="s">
        <v>174</v>
      </c>
      <c r="R8" s="149">
        <f>IFERROR(VLOOKUP(Q8,Setup!D$16:E$25,2,FALSE),"")</f>
        <v>1</v>
      </c>
      <c r="S8" s="51" t="str">
        <f ca="1">IFERROR(IF(OR(I8="",VLOOKUP(I8,CatCostInp!$E$2:$K$88,7,FALSE)=0),"",VLOOKUP(I8,CatCostInp!$E$2:$K$88,7,FALSE)),"")</f>
        <v>Cost of a pack</v>
      </c>
      <c r="T8" s="4" t="e">
        <f>VLOOKUP(U8,#REF!,2,FALSE)</f>
        <v>#REF!</v>
      </c>
      <c r="U8" s="30"/>
      <c r="V8" s="1" t="str">
        <f ca="1">IF(U8=Setup!$C$10,"Grant",IF('Health Products &amp; Equipment'!U8=Setup!$C$11,"Local",IF('Health Products &amp; Equipment'!U8=Setup!$C$12,"Other","")))</f>
        <v/>
      </c>
      <c r="W8" s="33"/>
      <c r="X8" s="148">
        <v>246285</v>
      </c>
      <c r="Y8" s="33">
        <v>1</v>
      </c>
      <c r="Z8" s="36">
        <f t="shared" si="5"/>
        <v>246285</v>
      </c>
      <c r="AA8" s="35"/>
      <c r="AB8" s="32" t="str">
        <f t="shared" si="6"/>
        <v/>
      </c>
      <c r="AC8" s="35"/>
      <c r="AD8" s="32" t="str">
        <f t="shared" si="7"/>
        <v/>
      </c>
      <c r="AE8" s="35"/>
      <c r="AF8" s="36" t="str">
        <f t="shared" si="8"/>
        <v/>
      </c>
      <c r="AG8" s="36">
        <f t="shared" si="9"/>
        <v>1</v>
      </c>
      <c r="AH8" s="36">
        <f t="shared" si="10"/>
        <v>246285</v>
      </c>
      <c r="AI8" s="55"/>
      <c r="AJ8" s="37"/>
      <c r="AK8" s="148">
        <v>276022</v>
      </c>
      <c r="AL8" s="35">
        <v>1</v>
      </c>
      <c r="AM8" s="32">
        <f t="shared" si="11"/>
        <v>276022</v>
      </c>
      <c r="AN8" s="35"/>
      <c r="AO8" s="32" t="str">
        <f t="shared" si="12"/>
        <v/>
      </c>
      <c r="AP8" s="35"/>
      <c r="AQ8" s="32" t="str">
        <f t="shared" si="13"/>
        <v/>
      </c>
      <c r="AR8" s="35"/>
      <c r="AS8" s="36" t="str">
        <f t="shared" si="14"/>
        <v/>
      </c>
      <c r="AT8" s="36">
        <f t="shared" si="15"/>
        <v>1</v>
      </c>
      <c r="AU8" s="36">
        <f t="shared" si="16"/>
        <v>276022</v>
      </c>
      <c r="AV8" s="55"/>
      <c r="AW8" s="34"/>
      <c r="AX8" s="148">
        <v>306017</v>
      </c>
      <c r="AY8" s="34">
        <v>1</v>
      </c>
      <c r="AZ8" s="32">
        <f t="shared" si="17"/>
        <v>306017</v>
      </c>
      <c r="BA8" s="34"/>
      <c r="BB8" s="32" t="str">
        <f t="shared" si="18"/>
        <v/>
      </c>
      <c r="BC8" s="34"/>
      <c r="BD8" s="32" t="str">
        <f t="shared" si="19"/>
        <v/>
      </c>
      <c r="BE8" s="35"/>
      <c r="BF8" s="36" t="str">
        <f t="shared" si="20"/>
        <v/>
      </c>
      <c r="BG8" s="36">
        <f t="shared" si="21"/>
        <v>1</v>
      </c>
      <c r="BH8" s="36">
        <f t="shared" si="22"/>
        <v>306017</v>
      </c>
      <c r="BI8" s="55"/>
      <c r="BJ8" s="34"/>
      <c r="BK8" s="148"/>
      <c r="BL8" s="34"/>
      <c r="BM8" s="32" t="str">
        <f t="shared" si="23"/>
        <v/>
      </c>
      <c r="BN8" s="34"/>
      <c r="BO8" s="32" t="str">
        <f t="shared" si="24"/>
        <v/>
      </c>
      <c r="BP8" s="34"/>
      <c r="BQ8" s="32" t="str">
        <f t="shared" si="25"/>
        <v/>
      </c>
      <c r="BR8" s="34"/>
      <c r="BS8" s="36" t="str">
        <f t="shared" si="26"/>
        <v/>
      </c>
      <c r="BT8" s="36" t="str">
        <f t="shared" si="27"/>
        <v/>
      </c>
      <c r="BU8" s="36" t="str">
        <f t="shared" si="28"/>
        <v/>
      </c>
      <c r="BV8" s="55"/>
      <c r="BW8" s="36">
        <f t="shared" si="29"/>
        <v>3</v>
      </c>
      <c r="BX8" s="36">
        <f t="shared" si="29"/>
        <v>828324</v>
      </c>
      <c r="BY8" s="31"/>
      <c r="BZ8" s="38"/>
      <c r="CB8" s="120">
        <f t="shared" ca="1" si="2"/>
        <v>1</v>
      </c>
      <c r="CC8" s="2">
        <f t="shared" ca="1" si="30"/>
        <v>1</v>
      </c>
    </row>
    <row r="9" spans="1:88" s="2" customFormat="1" ht="25.15" customHeight="1" x14ac:dyDescent="0.25">
      <c r="A9" s="52" t="str">
        <f t="shared" si="31"/>
        <v/>
      </c>
      <c r="B9" s="157" t="e">
        <f t="shared" ca="1" si="3"/>
        <v>#VALUE!</v>
      </c>
      <c r="C9" s="157" t="e">
        <f t="shared" ca="1" si="4"/>
        <v>#VALUE!</v>
      </c>
      <c r="D9" s="29"/>
      <c r="E9" s="155" t="str">
        <f ca="1">IFERROR(INDIRECT(ADDRESS(MATCH(D9,CatModules!C:C,0),2,1,1,"CatModules")),"")</f>
        <v/>
      </c>
      <c r="F9" s="96"/>
      <c r="G9" s="156" t="str">
        <f ca="1">IFERROR(INDIRECT(ADDRESS(MATCH(CONCATENATE(E9,"-",F9),CatInt!K:K,0),3,1,1,"CatInt")),"")</f>
        <v/>
      </c>
      <c r="H9" s="45" t="str">
        <f>IF(F9="","",VLOOKUP(F9,#REF!,2,FALSE))</f>
        <v/>
      </c>
      <c r="I9" s="29"/>
      <c r="J9" s="155" t="e">
        <f t="shared" si="0"/>
        <v>#VALUE!</v>
      </c>
      <c r="K9" s="155" t="e">
        <f t="shared" si="1"/>
        <v>#VALUE!</v>
      </c>
      <c r="L9" s="153"/>
      <c r="M9" s="126"/>
      <c r="N9" s="151" t="e">
        <f ca="1">VLOOKUP(M9,CatProd!B:G,6,FALSE)</f>
        <v>#N/A</v>
      </c>
      <c r="O9" s="127" t="s">
        <v>3012</v>
      </c>
      <c r="P9" s="175" t="e">
        <f ca="1">VLOOKUP(CONCATENATE(N9,"-",O9),CatProdSpec!H:I,2,FALSE)</f>
        <v>#N/A</v>
      </c>
      <c r="Q9" s="30"/>
      <c r="R9" s="149" t="str">
        <f>IFERROR(VLOOKUP(Q9,Setup!D$16:E$25,2,FALSE),"")</f>
        <v/>
      </c>
      <c r="S9" s="51" t="str">
        <f ca="1">IFERROR(IF(OR(I9="",VLOOKUP(I9,CatCostInp!$E$2:$K$88,7,FALSE)=0),"",VLOOKUP(I9,CatCostInp!$E$2:$K$88,7,FALSE)),"")</f>
        <v/>
      </c>
      <c r="T9" s="4" t="e">
        <f>VLOOKUP(U9,#REF!,2,FALSE)</f>
        <v>#REF!</v>
      </c>
      <c r="U9" s="30"/>
      <c r="V9" s="1" t="str">
        <f ca="1">IF(U9=Setup!$C$10,"Grant",IF('Health Products &amp; Equipment'!U9=Setup!$C$11,"Local",IF('Health Products &amp; Equipment'!U9=Setup!$C$12,"Other","")))</f>
        <v/>
      </c>
      <c r="W9" s="33"/>
      <c r="X9" s="148"/>
      <c r="Y9" s="33"/>
      <c r="Z9" s="36" t="str">
        <f t="shared" si="5"/>
        <v/>
      </c>
      <c r="AA9" s="35"/>
      <c r="AB9" s="32" t="str">
        <f t="shared" si="6"/>
        <v/>
      </c>
      <c r="AC9" s="35"/>
      <c r="AD9" s="32" t="str">
        <f t="shared" si="7"/>
        <v/>
      </c>
      <c r="AE9" s="35"/>
      <c r="AF9" s="36" t="str">
        <f t="shared" si="8"/>
        <v/>
      </c>
      <c r="AG9" s="36" t="str">
        <f t="shared" si="9"/>
        <v/>
      </c>
      <c r="AH9" s="36" t="str">
        <f t="shared" si="10"/>
        <v/>
      </c>
      <c r="AI9" s="55"/>
      <c r="AJ9" s="37"/>
      <c r="AK9" s="148"/>
      <c r="AL9" s="35"/>
      <c r="AM9" s="32" t="str">
        <f t="shared" si="11"/>
        <v/>
      </c>
      <c r="AN9" s="35"/>
      <c r="AO9" s="32" t="str">
        <f t="shared" si="12"/>
        <v/>
      </c>
      <c r="AP9" s="35"/>
      <c r="AQ9" s="32" t="str">
        <f t="shared" si="13"/>
        <v/>
      </c>
      <c r="AR9" s="35"/>
      <c r="AS9" s="36" t="str">
        <f t="shared" si="14"/>
        <v/>
      </c>
      <c r="AT9" s="36" t="str">
        <f t="shared" si="15"/>
        <v/>
      </c>
      <c r="AU9" s="36" t="str">
        <f t="shared" si="16"/>
        <v/>
      </c>
      <c r="AV9" s="55"/>
      <c r="AW9" s="34"/>
      <c r="AX9" s="148"/>
      <c r="AY9" s="34"/>
      <c r="AZ9" s="32" t="str">
        <f t="shared" si="17"/>
        <v/>
      </c>
      <c r="BA9" s="34"/>
      <c r="BB9" s="32" t="str">
        <f t="shared" si="18"/>
        <v/>
      </c>
      <c r="BC9" s="34"/>
      <c r="BD9" s="32" t="str">
        <f t="shared" si="19"/>
        <v/>
      </c>
      <c r="BE9" s="35"/>
      <c r="BF9" s="36" t="str">
        <f t="shared" si="20"/>
        <v/>
      </c>
      <c r="BG9" s="36" t="str">
        <f t="shared" si="21"/>
        <v/>
      </c>
      <c r="BH9" s="36" t="str">
        <f t="shared" si="22"/>
        <v/>
      </c>
      <c r="BI9" s="55"/>
      <c r="BJ9" s="34"/>
      <c r="BK9" s="148"/>
      <c r="BL9" s="34"/>
      <c r="BM9" s="32" t="str">
        <f t="shared" si="23"/>
        <v/>
      </c>
      <c r="BN9" s="34"/>
      <c r="BO9" s="32" t="str">
        <f t="shared" si="24"/>
        <v/>
      </c>
      <c r="BP9" s="34"/>
      <c r="BQ9" s="32" t="str">
        <f t="shared" si="25"/>
        <v/>
      </c>
      <c r="BR9" s="34"/>
      <c r="BS9" s="36" t="str">
        <f t="shared" si="26"/>
        <v/>
      </c>
      <c r="BT9" s="36" t="str">
        <f t="shared" si="27"/>
        <v/>
      </c>
      <c r="BU9" s="36" t="str">
        <f t="shared" si="28"/>
        <v/>
      </c>
      <c r="BV9" s="55"/>
      <c r="BW9" s="36" t="str">
        <f t="shared" si="29"/>
        <v/>
      </c>
      <c r="BX9" s="36" t="str">
        <f t="shared" si="29"/>
        <v/>
      </c>
      <c r="BY9" s="31"/>
      <c r="BZ9" s="38"/>
      <c r="CB9" s="120" t="e">
        <f t="shared" ca="1" si="2"/>
        <v>#VALUE!</v>
      </c>
      <c r="CC9" s="2" t="e">
        <f t="shared" ca="1" si="30"/>
        <v>#VALUE!</v>
      </c>
    </row>
    <row r="10" spans="1:88" s="2" customFormat="1" ht="25.15" customHeight="1" x14ac:dyDescent="0.25">
      <c r="A10" s="52" t="str">
        <f t="shared" si="31"/>
        <v/>
      </c>
      <c r="B10" s="157" t="e">
        <f t="shared" ca="1" si="3"/>
        <v>#VALUE!</v>
      </c>
      <c r="C10" s="157" t="e">
        <f t="shared" ca="1" si="4"/>
        <v>#VALUE!</v>
      </c>
      <c r="D10" s="29"/>
      <c r="E10" s="155" t="str">
        <f ca="1">IFERROR(INDIRECT(ADDRESS(MATCH(D10,CatModules!C:C,0),2,1,1,"CatModules")),"")</f>
        <v/>
      </c>
      <c r="F10" s="96"/>
      <c r="G10" s="156" t="str">
        <f ca="1">IFERROR(INDIRECT(ADDRESS(MATCH(CONCATENATE(E10,"-",F10),CatInt!K:K,0),3,1,1,"CatInt")),"")</f>
        <v/>
      </c>
      <c r="H10" s="45" t="str">
        <f>IF(F10="","",VLOOKUP(F10,#REF!,2,FALSE))</f>
        <v/>
      </c>
      <c r="I10" s="29"/>
      <c r="J10" s="155" t="e">
        <f t="shared" si="0"/>
        <v>#VALUE!</v>
      </c>
      <c r="K10" s="155" t="e">
        <f t="shared" si="1"/>
        <v>#VALUE!</v>
      </c>
      <c r="L10" s="153"/>
      <c r="M10" s="126"/>
      <c r="N10" s="151" t="e">
        <f ca="1">VLOOKUP(M10,CatProd!B:G,6,FALSE)</f>
        <v>#N/A</v>
      </c>
      <c r="O10" s="127"/>
      <c r="P10" s="175" t="e">
        <f ca="1">VLOOKUP(CONCATENATE(N10,"-",O10),CatProdSpec!H:I,2,FALSE)</f>
        <v>#N/A</v>
      </c>
      <c r="Q10" s="30"/>
      <c r="R10" s="149" t="str">
        <f>IFERROR(VLOOKUP(Q10,Setup!D$16:E$25,2,FALSE),"")</f>
        <v/>
      </c>
      <c r="S10" s="51" t="str">
        <f ca="1">IFERROR(IF(OR(I10="",VLOOKUP(I10,CatCostInp!$E$2:$K$88,7,FALSE)=0),"",VLOOKUP(I10,CatCostInp!$E$2:$K$88,7,FALSE)),"")</f>
        <v/>
      </c>
      <c r="T10" s="4" t="e">
        <f>VLOOKUP(U10,#REF!,2,FALSE)</f>
        <v>#REF!</v>
      </c>
      <c r="U10" s="30"/>
      <c r="V10" s="1" t="str">
        <f ca="1">IF(U10=Setup!$C$10,"Grant",IF('Health Products &amp; Equipment'!U10=Setup!$C$11,"Local",IF('Health Products &amp; Equipment'!U10=Setup!$C$12,"Other","")))</f>
        <v/>
      </c>
      <c r="W10" s="33"/>
      <c r="X10" s="148"/>
      <c r="Y10" s="33"/>
      <c r="Z10" s="36" t="str">
        <f t="shared" si="5"/>
        <v/>
      </c>
      <c r="AA10" s="35"/>
      <c r="AB10" s="32" t="str">
        <f t="shared" si="6"/>
        <v/>
      </c>
      <c r="AC10" s="35"/>
      <c r="AD10" s="32" t="str">
        <f t="shared" si="7"/>
        <v/>
      </c>
      <c r="AE10" s="35"/>
      <c r="AF10" s="36" t="str">
        <f t="shared" si="8"/>
        <v/>
      </c>
      <c r="AG10" s="36" t="str">
        <f t="shared" si="9"/>
        <v/>
      </c>
      <c r="AH10" s="36" t="str">
        <f t="shared" si="10"/>
        <v/>
      </c>
      <c r="AI10" s="55"/>
      <c r="AJ10" s="37"/>
      <c r="AK10" s="148"/>
      <c r="AL10" s="35"/>
      <c r="AM10" s="32" t="str">
        <f t="shared" si="11"/>
        <v/>
      </c>
      <c r="AN10" s="35"/>
      <c r="AO10" s="32" t="str">
        <f t="shared" si="12"/>
        <v/>
      </c>
      <c r="AP10" s="35"/>
      <c r="AQ10" s="32" t="str">
        <f t="shared" si="13"/>
        <v/>
      </c>
      <c r="AR10" s="35"/>
      <c r="AS10" s="36" t="str">
        <f t="shared" si="14"/>
        <v/>
      </c>
      <c r="AT10" s="36" t="str">
        <f t="shared" si="15"/>
        <v/>
      </c>
      <c r="AU10" s="36" t="str">
        <f t="shared" si="16"/>
        <v/>
      </c>
      <c r="AV10" s="55"/>
      <c r="AW10" s="34"/>
      <c r="AX10" s="148"/>
      <c r="AY10" s="34"/>
      <c r="AZ10" s="32" t="str">
        <f t="shared" si="17"/>
        <v/>
      </c>
      <c r="BA10" s="34"/>
      <c r="BB10" s="32" t="str">
        <f t="shared" si="18"/>
        <v/>
      </c>
      <c r="BC10" s="34"/>
      <c r="BD10" s="32" t="str">
        <f t="shared" si="19"/>
        <v/>
      </c>
      <c r="BE10" s="35"/>
      <c r="BF10" s="36" t="str">
        <f t="shared" si="20"/>
        <v/>
      </c>
      <c r="BG10" s="36" t="str">
        <f t="shared" si="21"/>
        <v/>
      </c>
      <c r="BH10" s="36" t="str">
        <f t="shared" si="22"/>
        <v/>
      </c>
      <c r="BI10" s="55"/>
      <c r="BJ10" s="34"/>
      <c r="BK10" s="148"/>
      <c r="BL10" s="34"/>
      <c r="BM10" s="32" t="str">
        <f t="shared" si="23"/>
        <v/>
      </c>
      <c r="BN10" s="34"/>
      <c r="BO10" s="32" t="str">
        <f t="shared" si="24"/>
        <v/>
      </c>
      <c r="BP10" s="34"/>
      <c r="BQ10" s="32" t="str">
        <f t="shared" si="25"/>
        <v/>
      </c>
      <c r="BR10" s="34"/>
      <c r="BS10" s="36" t="str">
        <f t="shared" si="26"/>
        <v/>
      </c>
      <c r="BT10" s="36" t="str">
        <f t="shared" si="27"/>
        <v/>
      </c>
      <c r="BU10" s="36" t="str">
        <f t="shared" si="28"/>
        <v/>
      </c>
      <c r="BV10" s="55"/>
      <c r="BW10" s="36" t="str">
        <f t="shared" si="29"/>
        <v/>
      </c>
      <c r="BX10" s="36" t="str">
        <f t="shared" si="29"/>
        <v/>
      </c>
      <c r="BY10" s="31"/>
      <c r="BZ10" s="38"/>
      <c r="CB10" s="120" t="e">
        <f t="shared" ca="1" si="2"/>
        <v>#VALUE!</v>
      </c>
      <c r="CC10" s="2" t="e">
        <f t="shared" ca="1" si="30"/>
        <v>#VALUE!</v>
      </c>
    </row>
    <row r="11" spans="1:88" s="2" customFormat="1" ht="25.15" customHeight="1" x14ac:dyDescent="0.25">
      <c r="A11" s="52" t="str">
        <f t="shared" si="31"/>
        <v/>
      </c>
      <c r="B11" s="157" t="e">
        <f t="shared" ca="1" si="3"/>
        <v>#VALUE!</v>
      </c>
      <c r="C11" s="157" t="e">
        <f t="shared" ca="1" si="4"/>
        <v>#VALUE!</v>
      </c>
      <c r="D11" s="29"/>
      <c r="E11" s="155" t="str">
        <f ca="1">IFERROR(INDIRECT(ADDRESS(MATCH(D11,CatModules!C:C,0),2,1,1,"CatModules")),"")</f>
        <v/>
      </c>
      <c r="F11" s="96"/>
      <c r="G11" s="156" t="str">
        <f ca="1">IFERROR(INDIRECT(ADDRESS(MATCH(CONCATENATE(E11,"-",F11),CatInt!K:K,0),3,1,1,"CatInt")),"")</f>
        <v/>
      </c>
      <c r="H11" s="45" t="str">
        <f>IF(F11="","",VLOOKUP(F11,#REF!,2,FALSE))</f>
        <v/>
      </c>
      <c r="I11" s="29"/>
      <c r="J11" s="155" t="e">
        <f t="shared" si="0"/>
        <v>#VALUE!</v>
      </c>
      <c r="K11" s="155" t="e">
        <f t="shared" si="1"/>
        <v>#VALUE!</v>
      </c>
      <c r="L11" s="153"/>
      <c r="M11" s="126"/>
      <c r="N11" s="151" t="e">
        <f ca="1">VLOOKUP(M11,CatProd!B:G,6,FALSE)</f>
        <v>#N/A</v>
      </c>
      <c r="O11" s="127"/>
      <c r="P11" s="175" t="e">
        <f ca="1">VLOOKUP(CONCATENATE(N11,"-",O11),CatProdSpec!H:I,2,FALSE)</f>
        <v>#N/A</v>
      </c>
      <c r="Q11" s="30"/>
      <c r="R11" s="149" t="str">
        <f>IFERROR(VLOOKUP(Q11,Setup!D$16:E$25,2,FALSE),"")</f>
        <v/>
      </c>
      <c r="S11" s="51" t="str">
        <f ca="1">IFERROR(IF(OR(I11="",VLOOKUP(I11,CatCostInp!$E$2:$K$88,7,FALSE)=0),"",VLOOKUP(I11,CatCostInp!$E$2:$K$88,7,FALSE)),"")</f>
        <v/>
      </c>
      <c r="T11" s="4" t="e">
        <f>VLOOKUP(U11,#REF!,2,FALSE)</f>
        <v>#REF!</v>
      </c>
      <c r="U11" s="30"/>
      <c r="V11" s="1" t="str">
        <f ca="1">IF(U11=Setup!$C$10,"Grant",IF('Health Products &amp; Equipment'!U11=Setup!$C$11,"Local",IF('Health Products &amp; Equipment'!U11=Setup!$C$12,"Other","")))</f>
        <v/>
      </c>
      <c r="W11" s="33"/>
      <c r="X11" s="148"/>
      <c r="Y11" s="33"/>
      <c r="Z11" s="36" t="str">
        <f t="shared" si="5"/>
        <v/>
      </c>
      <c r="AA11" s="35"/>
      <c r="AB11" s="32" t="str">
        <f t="shared" si="6"/>
        <v/>
      </c>
      <c r="AC11" s="35"/>
      <c r="AD11" s="32" t="str">
        <f t="shared" si="7"/>
        <v/>
      </c>
      <c r="AE11" s="35"/>
      <c r="AF11" s="36" t="str">
        <f t="shared" si="8"/>
        <v/>
      </c>
      <c r="AG11" s="36" t="str">
        <f t="shared" si="9"/>
        <v/>
      </c>
      <c r="AH11" s="36" t="str">
        <f t="shared" si="10"/>
        <v/>
      </c>
      <c r="AI11" s="55"/>
      <c r="AJ11" s="37"/>
      <c r="AK11" s="148"/>
      <c r="AL11" s="35"/>
      <c r="AM11" s="32" t="str">
        <f t="shared" si="11"/>
        <v/>
      </c>
      <c r="AN11" s="35"/>
      <c r="AO11" s="32" t="str">
        <f t="shared" si="12"/>
        <v/>
      </c>
      <c r="AP11" s="35"/>
      <c r="AQ11" s="32" t="str">
        <f t="shared" si="13"/>
        <v/>
      </c>
      <c r="AR11" s="35"/>
      <c r="AS11" s="36" t="str">
        <f t="shared" si="14"/>
        <v/>
      </c>
      <c r="AT11" s="36" t="str">
        <f t="shared" si="15"/>
        <v/>
      </c>
      <c r="AU11" s="36" t="str">
        <f t="shared" si="16"/>
        <v/>
      </c>
      <c r="AV11" s="55"/>
      <c r="AW11" s="34"/>
      <c r="AX11" s="148"/>
      <c r="AY11" s="34"/>
      <c r="AZ11" s="32" t="str">
        <f t="shared" si="17"/>
        <v/>
      </c>
      <c r="BA11" s="34"/>
      <c r="BB11" s="32" t="str">
        <f t="shared" si="18"/>
        <v/>
      </c>
      <c r="BC11" s="34"/>
      <c r="BD11" s="32" t="str">
        <f t="shared" si="19"/>
        <v/>
      </c>
      <c r="BE11" s="35"/>
      <c r="BF11" s="36" t="str">
        <f t="shared" si="20"/>
        <v/>
      </c>
      <c r="BG11" s="36" t="str">
        <f t="shared" si="21"/>
        <v/>
      </c>
      <c r="BH11" s="36" t="str">
        <f t="shared" si="22"/>
        <v/>
      </c>
      <c r="BI11" s="55"/>
      <c r="BJ11" s="34"/>
      <c r="BK11" s="148"/>
      <c r="BL11" s="34"/>
      <c r="BM11" s="32" t="str">
        <f t="shared" si="23"/>
        <v/>
      </c>
      <c r="BN11" s="34"/>
      <c r="BO11" s="32" t="str">
        <f t="shared" si="24"/>
        <v/>
      </c>
      <c r="BP11" s="34"/>
      <c r="BQ11" s="32" t="str">
        <f t="shared" si="25"/>
        <v/>
      </c>
      <c r="BR11" s="34"/>
      <c r="BS11" s="36" t="str">
        <f t="shared" si="26"/>
        <v/>
      </c>
      <c r="BT11" s="36" t="str">
        <f t="shared" si="27"/>
        <v/>
      </c>
      <c r="BU11" s="36" t="str">
        <f t="shared" si="28"/>
        <v/>
      </c>
      <c r="BV11" s="55"/>
      <c r="BW11" s="36" t="str">
        <f t="shared" si="29"/>
        <v/>
      </c>
      <c r="BX11" s="36" t="str">
        <f t="shared" si="29"/>
        <v/>
      </c>
      <c r="BY11" s="31"/>
      <c r="BZ11" s="38"/>
      <c r="CB11" s="120" t="e">
        <f t="shared" ca="1" si="2"/>
        <v>#VALUE!</v>
      </c>
      <c r="CC11" s="2" t="e">
        <f t="shared" ca="1" si="30"/>
        <v>#VALUE!</v>
      </c>
    </row>
    <row r="12" spans="1:88" s="2" customFormat="1" ht="25.15" customHeight="1" x14ac:dyDescent="0.25">
      <c r="A12" s="52" t="str">
        <f t="shared" si="31"/>
        <v/>
      </c>
      <c r="B12" s="157" t="e">
        <f t="shared" ca="1" si="3"/>
        <v>#VALUE!</v>
      </c>
      <c r="C12" s="157" t="e">
        <f t="shared" ca="1" si="4"/>
        <v>#VALUE!</v>
      </c>
      <c r="D12" s="29"/>
      <c r="E12" s="155" t="str">
        <f ca="1">IFERROR(INDIRECT(ADDRESS(MATCH(D12,CatModules!C:C,0),2,1,1,"CatModules")),"")</f>
        <v/>
      </c>
      <c r="F12" s="96"/>
      <c r="G12" s="156" t="str">
        <f ca="1">IFERROR(INDIRECT(ADDRESS(MATCH(CONCATENATE(E12,"-",F12),CatInt!K:K,0),3,1,1,"CatInt")),"")</f>
        <v/>
      </c>
      <c r="H12" s="45" t="str">
        <f>IF(F12="","",VLOOKUP(F12,#REF!,2,FALSE))</f>
        <v/>
      </c>
      <c r="I12" s="29"/>
      <c r="J12" s="155" t="e">
        <f t="shared" si="0"/>
        <v>#VALUE!</v>
      </c>
      <c r="K12" s="155" t="e">
        <f t="shared" si="1"/>
        <v>#VALUE!</v>
      </c>
      <c r="L12" s="153"/>
      <c r="M12" s="126"/>
      <c r="N12" s="151" t="e">
        <f ca="1">VLOOKUP(M12,CatProd!B:G,6,FALSE)</f>
        <v>#N/A</v>
      </c>
      <c r="O12" s="127"/>
      <c r="P12" s="175" t="e">
        <f ca="1">VLOOKUP(CONCATENATE(N12,"-",O12),CatProdSpec!H:I,2,FALSE)</f>
        <v>#N/A</v>
      </c>
      <c r="Q12" s="30"/>
      <c r="R12" s="149" t="str">
        <f>IFERROR(VLOOKUP(Q12,Setup!D$16:E$25,2,FALSE),"")</f>
        <v/>
      </c>
      <c r="S12" s="51" t="str">
        <f ca="1">IFERROR(IF(OR(I12="",VLOOKUP(I12,CatCostInp!$E$2:$K$88,7,FALSE)=0),"",VLOOKUP(I12,CatCostInp!$E$2:$K$88,7,FALSE)),"")</f>
        <v/>
      </c>
      <c r="T12" s="4" t="e">
        <f>VLOOKUP(U12,#REF!,2,FALSE)</f>
        <v>#REF!</v>
      </c>
      <c r="U12" s="30"/>
      <c r="V12" s="1" t="str">
        <f ca="1">IF(U12=Setup!$C$10,"Grant",IF('Health Products &amp; Equipment'!U12=Setup!$C$11,"Local",IF('Health Products &amp; Equipment'!U12=Setup!$C$12,"Other","")))</f>
        <v/>
      </c>
      <c r="W12" s="33"/>
      <c r="X12" s="148"/>
      <c r="Y12" s="33"/>
      <c r="Z12" s="36" t="str">
        <f t="shared" si="5"/>
        <v/>
      </c>
      <c r="AA12" s="35"/>
      <c r="AB12" s="32" t="str">
        <f t="shared" si="6"/>
        <v/>
      </c>
      <c r="AC12" s="35"/>
      <c r="AD12" s="32" t="str">
        <f t="shared" si="7"/>
        <v/>
      </c>
      <c r="AE12" s="35"/>
      <c r="AF12" s="36" t="str">
        <f t="shared" si="8"/>
        <v/>
      </c>
      <c r="AG12" s="36" t="str">
        <f t="shared" si="9"/>
        <v/>
      </c>
      <c r="AH12" s="36" t="str">
        <f t="shared" si="10"/>
        <v/>
      </c>
      <c r="AI12" s="55"/>
      <c r="AJ12" s="37"/>
      <c r="AK12" s="148"/>
      <c r="AL12" s="35"/>
      <c r="AM12" s="32" t="str">
        <f t="shared" si="11"/>
        <v/>
      </c>
      <c r="AN12" s="35"/>
      <c r="AO12" s="32" t="str">
        <f t="shared" si="12"/>
        <v/>
      </c>
      <c r="AP12" s="35"/>
      <c r="AQ12" s="32" t="str">
        <f t="shared" si="13"/>
        <v/>
      </c>
      <c r="AR12" s="35"/>
      <c r="AS12" s="36" t="str">
        <f t="shared" si="14"/>
        <v/>
      </c>
      <c r="AT12" s="36" t="str">
        <f t="shared" si="15"/>
        <v/>
      </c>
      <c r="AU12" s="36" t="str">
        <f t="shared" si="16"/>
        <v/>
      </c>
      <c r="AV12" s="55"/>
      <c r="AW12" s="34"/>
      <c r="AX12" s="148"/>
      <c r="AY12" s="34"/>
      <c r="AZ12" s="32" t="str">
        <f t="shared" si="17"/>
        <v/>
      </c>
      <c r="BA12" s="34"/>
      <c r="BB12" s="32" t="str">
        <f t="shared" si="18"/>
        <v/>
      </c>
      <c r="BC12" s="34"/>
      <c r="BD12" s="32" t="str">
        <f t="shared" si="19"/>
        <v/>
      </c>
      <c r="BE12" s="35"/>
      <c r="BF12" s="36" t="str">
        <f t="shared" si="20"/>
        <v/>
      </c>
      <c r="BG12" s="36" t="str">
        <f t="shared" si="21"/>
        <v/>
      </c>
      <c r="BH12" s="36" t="str">
        <f t="shared" si="22"/>
        <v/>
      </c>
      <c r="BI12" s="55"/>
      <c r="BJ12" s="34"/>
      <c r="BK12" s="148"/>
      <c r="BL12" s="34"/>
      <c r="BM12" s="32" t="str">
        <f t="shared" si="23"/>
        <v/>
      </c>
      <c r="BN12" s="34"/>
      <c r="BO12" s="32" t="str">
        <f t="shared" si="24"/>
        <v/>
      </c>
      <c r="BP12" s="34"/>
      <c r="BQ12" s="32" t="str">
        <f t="shared" si="25"/>
        <v/>
      </c>
      <c r="BR12" s="34"/>
      <c r="BS12" s="36" t="str">
        <f t="shared" si="26"/>
        <v/>
      </c>
      <c r="BT12" s="36" t="str">
        <f t="shared" si="27"/>
        <v/>
      </c>
      <c r="BU12" s="36" t="str">
        <f t="shared" si="28"/>
        <v/>
      </c>
      <c r="BV12" s="55"/>
      <c r="BW12" s="36" t="str">
        <f t="shared" si="29"/>
        <v/>
      </c>
      <c r="BX12" s="36" t="str">
        <f t="shared" si="29"/>
        <v/>
      </c>
      <c r="BY12" s="31"/>
      <c r="BZ12" s="38"/>
      <c r="CB12" s="120" t="e">
        <f t="shared" ca="1" si="2"/>
        <v>#VALUE!</v>
      </c>
      <c r="CC12" s="2" t="e">
        <f t="shared" ca="1" si="30"/>
        <v>#VALUE!</v>
      </c>
    </row>
    <row r="13" spans="1:88" s="2" customFormat="1" ht="25.15" customHeight="1" x14ac:dyDescent="0.25">
      <c r="A13" s="52" t="str">
        <f t="shared" si="31"/>
        <v/>
      </c>
      <c r="B13" s="157" t="e">
        <f t="shared" ca="1" si="3"/>
        <v>#VALUE!</v>
      </c>
      <c r="C13" s="157" t="e">
        <f t="shared" ca="1" si="4"/>
        <v>#VALUE!</v>
      </c>
      <c r="D13" s="29"/>
      <c r="E13" s="155" t="str">
        <f ca="1">IFERROR(INDIRECT(ADDRESS(MATCH(D13,CatModules!C:C,0),2,1,1,"CatModules")),"")</f>
        <v/>
      </c>
      <c r="F13" s="96"/>
      <c r="G13" s="156" t="str">
        <f ca="1">IFERROR(INDIRECT(ADDRESS(MATCH(CONCATENATE(E13,"-",F13),CatInt!K:K,0),3,1,1,"CatInt")),"")</f>
        <v/>
      </c>
      <c r="H13" s="45" t="str">
        <f>IF(F13="","",VLOOKUP(F13,#REF!,2,FALSE))</f>
        <v/>
      </c>
      <c r="I13" s="29"/>
      <c r="J13" s="155" t="e">
        <f t="shared" si="0"/>
        <v>#VALUE!</v>
      </c>
      <c r="K13" s="155" t="e">
        <f t="shared" si="1"/>
        <v>#VALUE!</v>
      </c>
      <c r="L13" s="153"/>
      <c r="M13" s="126"/>
      <c r="N13" s="151" t="e">
        <f ca="1">VLOOKUP(M13,CatProd!B:G,6,FALSE)</f>
        <v>#N/A</v>
      </c>
      <c r="O13" s="127"/>
      <c r="P13" s="175" t="e">
        <f ca="1">VLOOKUP(CONCATENATE(N13,"-",O13),CatProdSpec!H:I,2,FALSE)</f>
        <v>#N/A</v>
      </c>
      <c r="Q13" s="30"/>
      <c r="R13" s="149" t="str">
        <f>IFERROR(VLOOKUP(Q13,Setup!D$16:E$25,2,FALSE),"")</f>
        <v/>
      </c>
      <c r="S13" s="51" t="str">
        <f ca="1">IFERROR(IF(OR(I13="",VLOOKUP(I13,CatCostInp!$E$2:$K$88,7,FALSE)=0),"",VLOOKUP(I13,CatCostInp!$E$2:$K$88,7,FALSE)),"")</f>
        <v/>
      </c>
      <c r="T13" s="4" t="e">
        <f>VLOOKUP(U13,#REF!,2,FALSE)</f>
        <v>#REF!</v>
      </c>
      <c r="U13" s="30"/>
      <c r="V13" s="1" t="str">
        <f ca="1">IF(U13=Setup!$C$10,"Grant",IF('Health Products &amp; Equipment'!U13=Setup!$C$11,"Local",IF('Health Products &amp; Equipment'!U13=Setup!$C$12,"Other","")))</f>
        <v/>
      </c>
      <c r="W13" s="33"/>
      <c r="X13" s="148"/>
      <c r="Y13" s="33"/>
      <c r="Z13" s="36" t="str">
        <f t="shared" si="5"/>
        <v/>
      </c>
      <c r="AA13" s="35"/>
      <c r="AB13" s="32" t="str">
        <f t="shared" si="6"/>
        <v/>
      </c>
      <c r="AC13" s="35"/>
      <c r="AD13" s="32" t="str">
        <f t="shared" si="7"/>
        <v/>
      </c>
      <c r="AE13" s="35"/>
      <c r="AF13" s="36" t="str">
        <f t="shared" si="8"/>
        <v/>
      </c>
      <c r="AG13" s="36" t="str">
        <f t="shared" si="9"/>
        <v/>
      </c>
      <c r="AH13" s="36" t="str">
        <f t="shared" si="10"/>
        <v/>
      </c>
      <c r="AI13" s="55"/>
      <c r="AJ13" s="37"/>
      <c r="AK13" s="148"/>
      <c r="AL13" s="35"/>
      <c r="AM13" s="32" t="str">
        <f t="shared" si="11"/>
        <v/>
      </c>
      <c r="AN13" s="35"/>
      <c r="AO13" s="32" t="str">
        <f t="shared" si="12"/>
        <v/>
      </c>
      <c r="AP13" s="35"/>
      <c r="AQ13" s="32" t="str">
        <f t="shared" si="13"/>
        <v/>
      </c>
      <c r="AR13" s="35"/>
      <c r="AS13" s="36" t="str">
        <f t="shared" si="14"/>
        <v/>
      </c>
      <c r="AT13" s="36" t="str">
        <f t="shared" si="15"/>
        <v/>
      </c>
      <c r="AU13" s="36" t="str">
        <f t="shared" si="16"/>
        <v/>
      </c>
      <c r="AV13" s="55"/>
      <c r="AW13" s="34"/>
      <c r="AX13" s="148"/>
      <c r="AY13" s="34"/>
      <c r="AZ13" s="32" t="str">
        <f t="shared" si="17"/>
        <v/>
      </c>
      <c r="BA13" s="34"/>
      <c r="BB13" s="32" t="str">
        <f t="shared" si="18"/>
        <v/>
      </c>
      <c r="BC13" s="34"/>
      <c r="BD13" s="32" t="str">
        <f t="shared" si="19"/>
        <v/>
      </c>
      <c r="BE13" s="35"/>
      <c r="BF13" s="36" t="str">
        <f t="shared" si="20"/>
        <v/>
      </c>
      <c r="BG13" s="36" t="str">
        <f t="shared" si="21"/>
        <v/>
      </c>
      <c r="BH13" s="36" t="str">
        <f t="shared" si="22"/>
        <v/>
      </c>
      <c r="BI13" s="55"/>
      <c r="BJ13" s="34"/>
      <c r="BK13" s="148"/>
      <c r="BL13" s="34"/>
      <c r="BM13" s="32" t="str">
        <f t="shared" si="23"/>
        <v/>
      </c>
      <c r="BN13" s="34"/>
      <c r="BO13" s="32" t="str">
        <f t="shared" si="24"/>
        <v/>
      </c>
      <c r="BP13" s="34"/>
      <c r="BQ13" s="32" t="str">
        <f t="shared" si="25"/>
        <v/>
      </c>
      <c r="BR13" s="34"/>
      <c r="BS13" s="36" t="str">
        <f t="shared" si="26"/>
        <v/>
      </c>
      <c r="BT13" s="36" t="str">
        <f t="shared" si="27"/>
        <v/>
      </c>
      <c r="BU13" s="36" t="str">
        <f t="shared" si="28"/>
        <v/>
      </c>
      <c r="BV13" s="55"/>
      <c r="BW13" s="36" t="str">
        <f t="shared" si="29"/>
        <v/>
      </c>
      <c r="BX13" s="36" t="str">
        <f t="shared" si="29"/>
        <v/>
      </c>
      <c r="BY13" s="31"/>
      <c r="BZ13" s="38"/>
      <c r="CB13" s="120" t="e">
        <f t="shared" ca="1" si="2"/>
        <v>#VALUE!</v>
      </c>
      <c r="CC13" s="2" t="e">
        <f t="shared" ca="1" si="30"/>
        <v>#VALUE!</v>
      </c>
    </row>
    <row r="14" spans="1:88" s="2" customFormat="1" ht="25.15" customHeight="1" x14ac:dyDescent="0.25">
      <c r="A14" s="52" t="str">
        <f t="shared" si="31"/>
        <v/>
      </c>
      <c r="B14" s="157" t="e">
        <f t="shared" ca="1" si="3"/>
        <v>#VALUE!</v>
      </c>
      <c r="C14" s="157" t="e">
        <f t="shared" ca="1" si="4"/>
        <v>#VALUE!</v>
      </c>
      <c r="D14" s="29"/>
      <c r="E14" s="155" t="str">
        <f ca="1">IFERROR(INDIRECT(ADDRESS(MATCH(D14,CatModules!C:C,0),2,1,1,"CatModules")),"")</f>
        <v/>
      </c>
      <c r="F14" s="96"/>
      <c r="G14" s="156" t="str">
        <f ca="1">IFERROR(INDIRECT(ADDRESS(MATCH(CONCATENATE(E14,"-",F14),CatInt!K:K,0),3,1,1,"CatInt")),"")</f>
        <v/>
      </c>
      <c r="H14" s="45" t="str">
        <f>IF(F14="","",VLOOKUP(F14,#REF!,2,FALSE))</f>
        <v/>
      </c>
      <c r="I14" s="29"/>
      <c r="J14" s="155" t="e">
        <f t="shared" si="0"/>
        <v>#VALUE!</v>
      </c>
      <c r="K14" s="155" t="e">
        <f t="shared" si="1"/>
        <v>#VALUE!</v>
      </c>
      <c r="L14" s="153"/>
      <c r="M14" s="126"/>
      <c r="N14" s="151" t="e">
        <f ca="1">VLOOKUP(M14,CatProd!B:G,6,FALSE)</f>
        <v>#N/A</v>
      </c>
      <c r="O14" s="127"/>
      <c r="P14" s="175" t="e">
        <f ca="1">VLOOKUP(CONCATENATE(N14,"-",O14),CatProdSpec!H:I,2,FALSE)</f>
        <v>#N/A</v>
      </c>
      <c r="Q14" s="30"/>
      <c r="R14" s="149" t="str">
        <f>IFERROR(VLOOKUP(Q14,Setup!D$16:E$25,2,FALSE),"")</f>
        <v/>
      </c>
      <c r="S14" s="51" t="str">
        <f ca="1">IFERROR(IF(OR(I14="",VLOOKUP(I14,CatCostInp!$E$2:$K$88,7,FALSE)=0),"",VLOOKUP(I14,CatCostInp!$E$2:$K$88,7,FALSE)),"")</f>
        <v/>
      </c>
      <c r="T14" s="4" t="e">
        <f>VLOOKUP(U14,#REF!,2,FALSE)</f>
        <v>#REF!</v>
      </c>
      <c r="U14" s="30"/>
      <c r="V14" s="1" t="str">
        <f ca="1">IF(U14=Setup!$C$10,"Grant",IF('Health Products &amp; Equipment'!U14=Setup!$C$11,"Local",IF('Health Products &amp; Equipment'!U14=Setup!$C$12,"Other","")))</f>
        <v/>
      </c>
      <c r="W14" s="33"/>
      <c r="X14" s="148"/>
      <c r="Y14" s="33"/>
      <c r="Z14" s="36" t="str">
        <f t="shared" si="5"/>
        <v/>
      </c>
      <c r="AA14" s="35"/>
      <c r="AB14" s="32" t="str">
        <f t="shared" si="6"/>
        <v/>
      </c>
      <c r="AC14" s="35"/>
      <c r="AD14" s="32" t="str">
        <f t="shared" si="7"/>
        <v/>
      </c>
      <c r="AE14" s="35"/>
      <c r="AF14" s="36" t="str">
        <f t="shared" si="8"/>
        <v/>
      </c>
      <c r="AG14" s="36" t="str">
        <f t="shared" si="9"/>
        <v/>
      </c>
      <c r="AH14" s="36" t="str">
        <f t="shared" si="10"/>
        <v/>
      </c>
      <c r="AI14" s="55"/>
      <c r="AJ14" s="37"/>
      <c r="AK14" s="148"/>
      <c r="AL14" s="35"/>
      <c r="AM14" s="32" t="str">
        <f t="shared" si="11"/>
        <v/>
      </c>
      <c r="AN14" s="35"/>
      <c r="AO14" s="32" t="str">
        <f t="shared" si="12"/>
        <v/>
      </c>
      <c r="AP14" s="35"/>
      <c r="AQ14" s="32" t="str">
        <f t="shared" si="13"/>
        <v/>
      </c>
      <c r="AR14" s="35"/>
      <c r="AS14" s="36" t="str">
        <f t="shared" si="14"/>
        <v/>
      </c>
      <c r="AT14" s="36" t="str">
        <f t="shared" si="15"/>
        <v/>
      </c>
      <c r="AU14" s="36" t="str">
        <f t="shared" si="16"/>
        <v/>
      </c>
      <c r="AV14" s="55"/>
      <c r="AW14" s="34"/>
      <c r="AX14" s="148"/>
      <c r="AY14" s="34"/>
      <c r="AZ14" s="32" t="str">
        <f t="shared" si="17"/>
        <v/>
      </c>
      <c r="BA14" s="34"/>
      <c r="BB14" s="32" t="str">
        <f t="shared" si="18"/>
        <v/>
      </c>
      <c r="BC14" s="34"/>
      <c r="BD14" s="32" t="str">
        <f t="shared" si="19"/>
        <v/>
      </c>
      <c r="BE14" s="35"/>
      <c r="BF14" s="36" t="str">
        <f t="shared" si="20"/>
        <v/>
      </c>
      <c r="BG14" s="36" t="str">
        <f t="shared" si="21"/>
        <v/>
      </c>
      <c r="BH14" s="36" t="str">
        <f t="shared" si="22"/>
        <v/>
      </c>
      <c r="BI14" s="55"/>
      <c r="BJ14" s="34"/>
      <c r="BK14" s="148"/>
      <c r="BL14" s="34"/>
      <c r="BM14" s="32" t="str">
        <f t="shared" si="23"/>
        <v/>
      </c>
      <c r="BN14" s="34"/>
      <c r="BO14" s="32" t="str">
        <f t="shared" si="24"/>
        <v/>
      </c>
      <c r="BP14" s="34"/>
      <c r="BQ14" s="32" t="str">
        <f t="shared" si="25"/>
        <v/>
      </c>
      <c r="BR14" s="34"/>
      <c r="BS14" s="36" t="str">
        <f t="shared" si="26"/>
        <v/>
      </c>
      <c r="BT14" s="36" t="str">
        <f t="shared" si="27"/>
        <v/>
      </c>
      <c r="BU14" s="36" t="str">
        <f t="shared" si="28"/>
        <v/>
      </c>
      <c r="BV14" s="55"/>
      <c r="BW14" s="36" t="str">
        <f t="shared" si="29"/>
        <v/>
      </c>
      <c r="BX14" s="36" t="str">
        <f t="shared" si="29"/>
        <v/>
      </c>
      <c r="BY14" s="31"/>
      <c r="BZ14" s="38"/>
      <c r="CB14" s="120" t="e">
        <f t="shared" ca="1" si="2"/>
        <v>#VALUE!</v>
      </c>
      <c r="CC14" s="2" t="e">
        <f t="shared" ca="1" si="30"/>
        <v>#VALUE!</v>
      </c>
    </row>
    <row r="15" spans="1:88" s="2" customFormat="1" ht="25.15" customHeight="1" x14ac:dyDescent="0.25">
      <c r="A15" s="52" t="str">
        <f t="shared" si="31"/>
        <v/>
      </c>
      <c r="B15" s="157" t="e">
        <f t="shared" ca="1" si="3"/>
        <v>#VALUE!</v>
      </c>
      <c r="C15" s="157" t="e">
        <f t="shared" ca="1" si="4"/>
        <v>#VALUE!</v>
      </c>
      <c r="D15" s="29"/>
      <c r="E15" s="155" t="str">
        <f ca="1">IFERROR(INDIRECT(ADDRESS(MATCH(D15,CatModules!C:C,0),2,1,1,"CatModules")),"")</f>
        <v/>
      </c>
      <c r="F15" s="96"/>
      <c r="G15" s="156" t="str">
        <f ca="1">IFERROR(INDIRECT(ADDRESS(MATCH(CONCATENATE(E15,"-",F15),CatInt!K:K,0),3,1,1,"CatInt")),"")</f>
        <v/>
      </c>
      <c r="H15" s="45" t="str">
        <f>IF(F15="","",VLOOKUP(F15,#REF!,2,FALSE))</f>
        <v/>
      </c>
      <c r="I15" s="29"/>
      <c r="J15" s="155" t="e">
        <f t="shared" si="0"/>
        <v>#VALUE!</v>
      </c>
      <c r="K15" s="155" t="e">
        <f t="shared" si="1"/>
        <v>#VALUE!</v>
      </c>
      <c r="L15" s="153"/>
      <c r="M15" s="126"/>
      <c r="N15" s="151" t="e">
        <f ca="1">VLOOKUP(M15,CatProd!B:G,6,FALSE)</f>
        <v>#N/A</v>
      </c>
      <c r="O15" s="127"/>
      <c r="P15" s="175" t="e">
        <f ca="1">VLOOKUP(CONCATENATE(N15,"-",O15),CatProdSpec!H:I,2,FALSE)</f>
        <v>#N/A</v>
      </c>
      <c r="Q15" s="30"/>
      <c r="R15" s="149" t="str">
        <f>IFERROR(VLOOKUP(Q15,Setup!D$16:E$25,2,FALSE),"")</f>
        <v/>
      </c>
      <c r="S15" s="51" t="str">
        <f ca="1">IFERROR(IF(OR(I15="",VLOOKUP(I15,CatCostInp!$E$2:$K$88,7,FALSE)=0),"",VLOOKUP(I15,CatCostInp!$E$2:$K$88,7,FALSE)),"")</f>
        <v/>
      </c>
      <c r="T15" s="4"/>
      <c r="U15" s="30"/>
      <c r="V15" s="1" t="str">
        <f ca="1">IF(U15=Setup!$C$10,"Grant",IF('Health Products &amp; Equipment'!U15=Setup!$C$11,"Local",IF('Health Products &amp; Equipment'!U15=Setup!$C$12,"Other","")))</f>
        <v/>
      </c>
      <c r="W15" s="33"/>
      <c r="X15" s="148"/>
      <c r="Y15" s="33"/>
      <c r="Z15" s="36" t="str">
        <f t="shared" si="5"/>
        <v/>
      </c>
      <c r="AA15" s="35"/>
      <c r="AB15" s="32" t="str">
        <f t="shared" si="6"/>
        <v/>
      </c>
      <c r="AC15" s="35"/>
      <c r="AD15" s="32" t="str">
        <f t="shared" si="7"/>
        <v/>
      </c>
      <c r="AE15" s="35"/>
      <c r="AF15" s="36" t="str">
        <f t="shared" si="8"/>
        <v/>
      </c>
      <c r="AG15" s="36" t="str">
        <f t="shared" si="9"/>
        <v/>
      </c>
      <c r="AH15" s="36" t="str">
        <f t="shared" si="10"/>
        <v/>
      </c>
      <c r="AI15" s="55"/>
      <c r="AJ15" s="37"/>
      <c r="AK15" s="148"/>
      <c r="AL15" s="35"/>
      <c r="AM15" s="32" t="str">
        <f t="shared" si="11"/>
        <v/>
      </c>
      <c r="AN15" s="35"/>
      <c r="AO15" s="32" t="str">
        <f t="shared" si="12"/>
        <v/>
      </c>
      <c r="AP15" s="35"/>
      <c r="AQ15" s="32" t="str">
        <f t="shared" si="13"/>
        <v/>
      </c>
      <c r="AR15" s="35"/>
      <c r="AS15" s="36" t="str">
        <f t="shared" si="14"/>
        <v/>
      </c>
      <c r="AT15" s="36" t="str">
        <f t="shared" si="15"/>
        <v/>
      </c>
      <c r="AU15" s="36" t="str">
        <f t="shared" si="16"/>
        <v/>
      </c>
      <c r="AV15" s="55"/>
      <c r="AW15" s="34"/>
      <c r="AX15" s="148"/>
      <c r="AY15" s="34"/>
      <c r="AZ15" s="32" t="str">
        <f t="shared" si="17"/>
        <v/>
      </c>
      <c r="BA15" s="34"/>
      <c r="BB15" s="32" t="str">
        <f t="shared" si="18"/>
        <v/>
      </c>
      <c r="BC15" s="34"/>
      <c r="BD15" s="32" t="str">
        <f t="shared" si="19"/>
        <v/>
      </c>
      <c r="BE15" s="35"/>
      <c r="BF15" s="36" t="str">
        <f t="shared" si="20"/>
        <v/>
      </c>
      <c r="BG15" s="36" t="str">
        <f t="shared" si="21"/>
        <v/>
      </c>
      <c r="BH15" s="36" t="str">
        <f t="shared" si="22"/>
        <v/>
      </c>
      <c r="BI15" s="55"/>
      <c r="BJ15" s="34"/>
      <c r="BK15" s="148"/>
      <c r="BL15" s="34"/>
      <c r="BM15" s="32" t="str">
        <f t="shared" si="23"/>
        <v/>
      </c>
      <c r="BN15" s="34"/>
      <c r="BO15" s="32" t="str">
        <f t="shared" si="24"/>
        <v/>
      </c>
      <c r="BP15" s="34"/>
      <c r="BQ15" s="32" t="str">
        <f t="shared" si="25"/>
        <v/>
      </c>
      <c r="BR15" s="34"/>
      <c r="BS15" s="36" t="str">
        <f t="shared" si="26"/>
        <v/>
      </c>
      <c r="BT15" s="36" t="str">
        <f t="shared" si="27"/>
        <v/>
      </c>
      <c r="BU15" s="36" t="str">
        <f t="shared" si="28"/>
        <v/>
      </c>
      <c r="BV15" s="55"/>
      <c r="BW15" s="36" t="str">
        <f t="shared" si="29"/>
        <v/>
      </c>
      <c r="BX15" s="36" t="str">
        <f t="shared" si="29"/>
        <v/>
      </c>
      <c r="BY15" s="31"/>
      <c r="BZ15" s="38"/>
      <c r="CB15" s="120" t="e">
        <f t="shared" ca="1" si="2"/>
        <v>#VALUE!</v>
      </c>
      <c r="CC15" s="2" t="e">
        <f t="shared" ca="1" si="30"/>
        <v>#VALUE!</v>
      </c>
    </row>
    <row r="16" spans="1:88" s="2" customFormat="1" ht="25.15" customHeight="1" x14ac:dyDescent="0.25">
      <c r="A16" s="52" t="str">
        <f t="shared" si="31"/>
        <v/>
      </c>
      <c r="B16" s="157" t="e">
        <f t="shared" ca="1" si="3"/>
        <v>#VALUE!</v>
      </c>
      <c r="C16" s="157" t="e">
        <f t="shared" ca="1" si="4"/>
        <v>#VALUE!</v>
      </c>
      <c r="D16" s="29"/>
      <c r="E16" s="155" t="str">
        <f ca="1">IFERROR(INDIRECT(ADDRESS(MATCH(D16,CatModules!C:C,0),2,1,1,"CatModules")),"")</f>
        <v/>
      </c>
      <c r="F16" s="96"/>
      <c r="G16" s="156" t="str">
        <f ca="1">IFERROR(INDIRECT(ADDRESS(MATCH(CONCATENATE(E16,"-",F16),CatInt!K:K,0),3,1,1,"CatInt")),"")</f>
        <v/>
      </c>
      <c r="H16" s="45" t="str">
        <f>IF(F16="","",VLOOKUP(F16,#REF!,2,FALSE))</f>
        <v/>
      </c>
      <c r="I16" s="29"/>
      <c r="J16" s="155" t="e">
        <f t="shared" si="0"/>
        <v>#VALUE!</v>
      </c>
      <c r="K16" s="155" t="e">
        <f t="shared" si="1"/>
        <v>#VALUE!</v>
      </c>
      <c r="L16" s="153"/>
      <c r="M16" s="126"/>
      <c r="N16" s="151" t="e">
        <f ca="1">VLOOKUP(M16,CatProd!B:G,6,FALSE)</f>
        <v>#N/A</v>
      </c>
      <c r="O16" s="127"/>
      <c r="P16" s="175" t="e">
        <f ca="1">VLOOKUP(CONCATENATE(N16,"-",O16),CatProdSpec!H:I,2,FALSE)</f>
        <v>#N/A</v>
      </c>
      <c r="Q16" s="30"/>
      <c r="R16" s="149" t="str">
        <f>IFERROR(VLOOKUP(Q16,Setup!D$16:E$25,2,FALSE),"")</f>
        <v/>
      </c>
      <c r="S16" s="51" t="str">
        <f ca="1">IFERROR(IF(OR(I16="",VLOOKUP(I16,CatCostInp!$E$2:$K$88,7,FALSE)=0),"",VLOOKUP(I16,CatCostInp!$E$2:$K$88,7,FALSE)),"")</f>
        <v/>
      </c>
      <c r="T16" s="4" t="e">
        <f>VLOOKUP(U16,#REF!,2,FALSE)</f>
        <v>#REF!</v>
      </c>
      <c r="U16" s="30"/>
      <c r="V16" s="1" t="str">
        <f ca="1">IF(U16=Setup!$C$10,"Grant",IF('Health Products &amp; Equipment'!U16=Setup!$C$11,"Local",IF('Health Products &amp; Equipment'!U16=Setup!$C$12,"Other","")))</f>
        <v/>
      </c>
      <c r="W16" s="33"/>
      <c r="X16" s="148"/>
      <c r="Y16" s="33"/>
      <c r="Z16" s="36" t="str">
        <f t="shared" si="5"/>
        <v/>
      </c>
      <c r="AA16" s="35"/>
      <c r="AB16" s="32" t="str">
        <f t="shared" si="6"/>
        <v/>
      </c>
      <c r="AC16" s="35"/>
      <c r="AD16" s="32" t="str">
        <f t="shared" si="7"/>
        <v/>
      </c>
      <c r="AE16" s="35"/>
      <c r="AF16" s="36" t="str">
        <f t="shared" si="8"/>
        <v/>
      </c>
      <c r="AG16" s="36" t="str">
        <f t="shared" si="9"/>
        <v/>
      </c>
      <c r="AH16" s="36" t="str">
        <f t="shared" si="10"/>
        <v/>
      </c>
      <c r="AI16" s="55"/>
      <c r="AJ16" s="37"/>
      <c r="AK16" s="148"/>
      <c r="AL16" s="35"/>
      <c r="AM16" s="32" t="str">
        <f t="shared" si="11"/>
        <v/>
      </c>
      <c r="AN16" s="35"/>
      <c r="AO16" s="32" t="str">
        <f t="shared" si="12"/>
        <v/>
      </c>
      <c r="AP16" s="35"/>
      <c r="AQ16" s="32" t="str">
        <f t="shared" si="13"/>
        <v/>
      </c>
      <c r="AR16" s="35"/>
      <c r="AS16" s="36" t="str">
        <f t="shared" si="14"/>
        <v/>
      </c>
      <c r="AT16" s="36" t="str">
        <f t="shared" si="15"/>
        <v/>
      </c>
      <c r="AU16" s="36" t="str">
        <f t="shared" si="16"/>
        <v/>
      </c>
      <c r="AV16" s="55"/>
      <c r="AW16" s="34"/>
      <c r="AX16" s="148"/>
      <c r="AY16" s="34"/>
      <c r="AZ16" s="32" t="str">
        <f t="shared" si="17"/>
        <v/>
      </c>
      <c r="BA16" s="34"/>
      <c r="BB16" s="32" t="str">
        <f t="shared" si="18"/>
        <v/>
      </c>
      <c r="BC16" s="34"/>
      <c r="BD16" s="32" t="str">
        <f t="shared" si="19"/>
        <v/>
      </c>
      <c r="BE16" s="35"/>
      <c r="BF16" s="36" t="str">
        <f t="shared" si="20"/>
        <v/>
      </c>
      <c r="BG16" s="36" t="str">
        <f t="shared" si="21"/>
        <v/>
      </c>
      <c r="BH16" s="36" t="str">
        <f t="shared" si="22"/>
        <v/>
      </c>
      <c r="BI16" s="55"/>
      <c r="BJ16" s="34"/>
      <c r="BK16" s="148"/>
      <c r="BL16" s="34"/>
      <c r="BM16" s="32" t="str">
        <f t="shared" si="23"/>
        <v/>
      </c>
      <c r="BN16" s="34"/>
      <c r="BO16" s="32" t="str">
        <f t="shared" si="24"/>
        <v/>
      </c>
      <c r="BP16" s="34"/>
      <c r="BQ16" s="32" t="str">
        <f t="shared" si="25"/>
        <v/>
      </c>
      <c r="BR16" s="34"/>
      <c r="BS16" s="36" t="str">
        <f t="shared" si="26"/>
        <v/>
      </c>
      <c r="BT16" s="36" t="str">
        <f t="shared" si="27"/>
        <v/>
      </c>
      <c r="BU16" s="36" t="str">
        <f t="shared" si="28"/>
        <v/>
      </c>
      <c r="BV16" s="55"/>
      <c r="BW16" s="36" t="str">
        <f t="shared" si="29"/>
        <v/>
      </c>
      <c r="BX16" s="36" t="str">
        <f t="shared" si="29"/>
        <v/>
      </c>
      <c r="BY16" s="31"/>
      <c r="BZ16" s="38"/>
      <c r="CB16" s="120" t="e">
        <f t="shared" ca="1" si="2"/>
        <v>#VALUE!</v>
      </c>
      <c r="CC16" s="2" t="e">
        <f t="shared" ca="1" si="30"/>
        <v>#VALUE!</v>
      </c>
    </row>
    <row r="17" spans="1:81" s="2" customFormat="1" ht="25.15" customHeight="1" x14ac:dyDescent="0.25">
      <c r="A17" s="52" t="str">
        <f t="shared" si="31"/>
        <v/>
      </c>
      <c r="B17" s="157" t="e">
        <f t="shared" ca="1" si="3"/>
        <v>#VALUE!</v>
      </c>
      <c r="C17" s="157" t="e">
        <f t="shared" ca="1" si="4"/>
        <v>#VALUE!</v>
      </c>
      <c r="D17" s="29"/>
      <c r="E17" s="155" t="str">
        <f ca="1">IFERROR(INDIRECT(ADDRESS(MATCH(D17,CatModules!C:C,0),2,1,1,"CatModules")),"")</f>
        <v/>
      </c>
      <c r="F17" s="96"/>
      <c r="G17" s="156" t="str">
        <f ca="1">IFERROR(INDIRECT(ADDRESS(MATCH(CONCATENATE(E17,"-",F17),CatInt!K:K,0),3,1,1,"CatInt")),"")</f>
        <v/>
      </c>
      <c r="H17" s="45" t="str">
        <f>IF(F17="","",VLOOKUP(F17,#REF!,2,FALSE))</f>
        <v/>
      </c>
      <c r="I17" s="29"/>
      <c r="J17" s="155" t="e">
        <f t="shared" si="0"/>
        <v>#VALUE!</v>
      </c>
      <c r="K17" s="155" t="e">
        <f t="shared" si="1"/>
        <v>#VALUE!</v>
      </c>
      <c r="L17" s="153"/>
      <c r="M17" s="126"/>
      <c r="N17" s="151" t="e">
        <f ca="1">VLOOKUP(M17,CatProd!B:G,6,FALSE)</f>
        <v>#N/A</v>
      </c>
      <c r="O17" s="127"/>
      <c r="P17" s="175" t="e">
        <f ca="1">VLOOKUP(CONCATENATE(N17,"-",O17),CatProdSpec!H:I,2,FALSE)</f>
        <v>#N/A</v>
      </c>
      <c r="Q17" s="30"/>
      <c r="R17" s="149" t="str">
        <f>IFERROR(VLOOKUP(Q17,Setup!D$16:E$25,2,FALSE),"")</f>
        <v/>
      </c>
      <c r="S17" s="51" t="str">
        <f ca="1">IFERROR(IF(OR(I17="",VLOOKUP(I17,CatCostInp!$E$2:$K$88,7,FALSE)=0),"",VLOOKUP(I17,CatCostInp!$E$2:$K$88,7,FALSE)),"")</f>
        <v/>
      </c>
      <c r="T17" s="4" t="e">
        <f>VLOOKUP(U17,#REF!,2,FALSE)</f>
        <v>#REF!</v>
      </c>
      <c r="U17" s="30"/>
      <c r="V17" s="1" t="str">
        <f ca="1">IF(U17=Setup!$C$10,"Grant",IF('Health Products &amp; Equipment'!U17=Setup!$C$11,"Local",IF('Health Products &amp; Equipment'!U17=Setup!$C$12,"Other","")))</f>
        <v/>
      </c>
      <c r="W17" s="33"/>
      <c r="X17" s="148"/>
      <c r="Y17" s="33"/>
      <c r="Z17" s="36" t="str">
        <f t="shared" si="5"/>
        <v/>
      </c>
      <c r="AA17" s="35"/>
      <c r="AB17" s="32" t="str">
        <f t="shared" si="6"/>
        <v/>
      </c>
      <c r="AC17" s="35"/>
      <c r="AD17" s="32" t="str">
        <f t="shared" si="7"/>
        <v/>
      </c>
      <c r="AE17" s="35"/>
      <c r="AF17" s="36" t="str">
        <f t="shared" si="8"/>
        <v/>
      </c>
      <c r="AG17" s="36" t="str">
        <f t="shared" si="9"/>
        <v/>
      </c>
      <c r="AH17" s="36" t="str">
        <f t="shared" si="10"/>
        <v/>
      </c>
      <c r="AI17" s="55"/>
      <c r="AJ17" s="37"/>
      <c r="AK17" s="148"/>
      <c r="AL17" s="35"/>
      <c r="AM17" s="32" t="str">
        <f t="shared" si="11"/>
        <v/>
      </c>
      <c r="AN17" s="35"/>
      <c r="AO17" s="32" t="str">
        <f t="shared" si="12"/>
        <v/>
      </c>
      <c r="AP17" s="35"/>
      <c r="AQ17" s="32" t="str">
        <f t="shared" si="13"/>
        <v/>
      </c>
      <c r="AR17" s="35"/>
      <c r="AS17" s="36" t="str">
        <f t="shared" si="14"/>
        <v/>
      </c>
      <c r="AT17" s="36" t="str">
        <f t="shared" si="15"/>
        <v/>
      </c>
      <c r="AU17" s="36" t="str">
        <f t="shared" si="16"/>
        <v/>
      </c>
      <c r="AV17" s="55"/>
      <c r="AW17" s="34"/>
      <c r="AX17" s="148"/>
      <c r="AY17" s="34"/>
      <c r="AZ17" s="32" t="str">
        <f t="shared" si="17"/>
        <v/>
      </c>
      <c r="BA17" s="34"/>
      <c r="BB17" s="32" t="str">
        <f t="shared" si="18"/>
        <v/>
      </c>
      <c r="BC17" s="34"/>
      <c r="BD17" s="32" t="str">
        <f t="shared" si="19"/>
        <v/>
      </c>
      <c r="BE17" s="35"/>
      <c r="BF17" s="36" t="str">
        <f t="shared" si="20"/>
        <v/>
      </c>
      <c r="BG17" s="36" t="str">
        <f t="shared" si="21"/>
        <v/>
      </c>
      <c r="BH17" s="36" t="str">
        <f t="shared" si="22"/>
        <v/>
      </c>
      <c r="BI17" s="55"/>
      <c r="BJ17" s="34"/>
      <c r="BK17" s="148"/>
      <c r="BL17" s="34"/>
      <c r="BM17" s="32" t="str">
        <f t="shared" si="23"/>
        <v/>
      </c>
      <c r="BN17" s="34"/>
      <c r="BO17" s="32" t="str">
        <f t="shared" si="24"/>
        <v/>
      </c>
      <c r="BP17" s="34"/>
      <c r="BQ17" s="32" t="str">
        <f t="shared" si="25"/>
        <v/>
      </c>
      <c r="BR17" s="34"/>
      <c r="BS17" s="36" t="str">
        <f t="shared" si="26"/>
        <v/>
      </c>
      <c r="BT17" s="36" t="str">
        <f t="shared" si="27"/>
        <v/>
      </c>
      <c r="BU17" s="36" t="str">
        <f t="shared" si="28"/>
        <v/>
      </c>
      <c r="BV17" s="55"/>
      <c r="BW17" s="36" t="str">
        <f t="shared" si="29"/>
        <v/>
      </c>
      <c r="BX17" s="36" t="str">
        <f t="shared" si="29"/>
        <v/>
      </c>
      <c r="BY17" s="31"/>
      <c r="BZ17" s="38"/>
      <c r="CB17" s="120" t="e">
        <f t="shared" ca="1" si="2"/>
        <v>#VALUE!</v>
      </c>
      <c r="CC17" s="2" t="e">
        <f t="shared" ca="1" si="30"/>
        <v>#VALUE!</v>
      </c>
    </row>
    <row r="18" spans="1:81" s="2" customFormat="1" ht="25.15" customHeight="1" x14ac:dyDescent="0.25">
      <c r="A18" s="52" t="str">
        <f t="shared" si="31"/>
        <v/>
      </c>
      <c r="B18" s="157" t="e">
        <f t="shared" ca="1" si="3"/>
        <v>#VALUE!</v>
      </c>
      <c r="C18" s="157" t="e">
        <f t="shared" ca="1" si="4"/>
        <v>#VALUE!</v>
      </c>
      <c r="D18" s="29"/>
      <c r="E18" s="155" t="str">
        <f ca="1">IFERROR(INDIRECT(ADDRESS(MATCH(D18,CatModules!C:C,0),2,1,1,"CatModules")),"")</f>
        <v/>
      </c>
      <c r="F18" s="96"/>
      <c r="G18" s="156" t="str">
        <f ca="1">IFERROR(INDIRECT(ADDRESS(MATCH(CONCATENATE(E18,"-",F18),CatInt!K:K,0),3,1,1,"CatInt")),"")</f>
        <v/>
      </c>
      <c r="H18" s="45" t="str">
        <f>IF(F18="","",VLOOKUP(F18,#REF!,2,FALSE))</f>
        <v/>
      </c>
      <c r="I18" s="29"/>
      <c r="J18" s="155" t="e">
        <f t="shared" si="0"/>
        <v>#VALUE!</v>
      </c>
      <c r="K18" s="155" t="e">
        <f t="shared" si="1"/>
        <v>#VALUE!</v>
      </c>
      <c r="L18" s="153"/>
      <c r="M18" s="126"/>
      <c r="N18" s="151" t="e">
        <f ca="1">VLOOKUP(M18,CatProd!B:G,6,FALSE)</f>
        <v>#N/A</v>
      </c>
      <c r="O18" s="127"/>
      <c r="P18" s="175" t="e">
        <f ca="1">VLOOKUP(CONCATENATE(N18,"-",O18),CatProdSpec!H:I,2,FALSE)</f>
        <v>#N/A</v>
      </c>
      <c r="Q18" s="30"/>
      <c r="R18" s="149" t="str">
        <f>IFERROR(VLOOKUP(Q18,Setup!D$16:E$25,2,FALSE),"")</f>
        <v/>
      </c>
      <c r="S18" s="51" t="str">
        <f ca="1">IFERROR(IF(OR(I18="",VLOOKUP(I18,CatCostInp!$E$2:$K$88,7,FALSE)=0),"",VLOOKUP(I18,CatCostInp!$E$2:$K$88,7,FALSE)),"")</f>
        <v/>
      </c>
      <c r="T18" s="4" t="e">
        <f>VLOOKUP(U18,#REF!,2,FALSE)</f>
        <v>#REF!</v>
      </c>
      <c r="U18" s="30"/>
      <c r="V18" s="1" t="str">
        <f ca="1">IF(U18=Setup!$C$10,"Grant",IF('Health Products &amp; Equipment'!U18=Setup!$C$11,"Local",IF('Health Products &amp; Equipment'!U18=Setup!$C$12,"Other","")))</f>
        <v/>
      </c>
      <c r="W18" s="33"/>
      <c r="X18" s="148"/>
      <c r="Y18" s="33"/>
      <c r="Z18" s="36" t="str">
        <f t="shared" si="5"/>
        <v/>
      </c>
      <c r="AA18" s="35"/>
      <c r="AB18" s="32" t="str">
        <f t="shared" si="6"/>
        <v/>
      </c>
      <c r="AC18" s="35"/>
      <c r="AD18" s="32" t="str">
        <f t="shared" si="7"/>
        <v/>
      </c>
      <c r="AE18" s="35"/>
      <c r="AF18" s="36" t="str">
        <f t="shared" si="8"/>
        <v/>
      </c>
      <c r="AG18" s="36" t="str">
        <f t="shared" si="9"/>
        <v/>
      </c>
      <c r="AH18" s="36" t="str">
        <f t="shared" si="10"/>
        <v/>
      </c>
      <c r="AI18" s="55"/>
      <c r="AJ18" s="37"/>
      <c r="AK18" s="148"/>
      <c r="AL18" s="35"/>
      <c r="AM18" s="32" t="str">
        <f t="shared" si="11"/>
        <v/>
      </c>
      <c r="AN18" s="35"/>
      <c r="AO18" s="32" t="str">
        <f t="shared" si="12"/>
        <v/>
      </c>
      <c r="AP18" s="35"/>
      <c r="AQ18" s="32" t="str">
        <f t="shared" si="13"/>
        <v/>
      </c>
      <c r="AR18" s="35"/>
      <c r="AS18" s="36" t="str">
        <f t="shared" si="14"/>
        <v/>
      </c>
      <c r="AT18" s="36" t="str">
        <f t="shared" si="15"/>
        <v/>
      </c>
      <c r="AU18" s="36" t="str">
        <f t="shared" si="16"/>
        <v/>
      </c>
      <c r="AV18" s="55"/>
      <c r="AW18" s="34"/>
      <c r="AX18" s="148"/>
      <c r="AY18" s="34"/>
      <c r="AZ18" s="32" t="str">
        <f t="shared" si="17"/>
        <v/>
      </c>
      <c r="BA18" s="34"/>
      <c r="BB18" s="32" t="str">
        <f t="shared" si="18"/>
        <v/>
      </c>
      <c r="BC18" s="34"/>
      <c r="BD18" s="32" t="str">
        <f t="shared" si="19"/>
        <v/>
      </c>
      <c r="BE18" s="35"/>
      <c r="BF18" s="36" t="str">
        <f t="shared" si="20"/>
        <v/>
      </c>
      <c r="BG18" s="36" t="str">
        <f t="shared" si="21"/>
        <v/>
      </c>
      <c r="BH18" s="36" t="str">
        <f t="shared" si="22"/>
        <v/>
      </c>
      <c r="BI18" s="55"/>
      <c r="BJ18" s="34"/>
      <c r="BK18" s="148"/>
      <c r="BL18" s="34"/>
      <c r="BM18" s="32" t="str">
        <f t="shared" si="23"/>
        <v/>
      </c>
      <c r="BN18" s="34"/>
      <c r="BO18" s="32" t="str">
        <f t="shared" si="24"/>
        <v/>
      </c>
      <c r="BP18" s="34"/>
      <c r="BQ18" s="32" t="str">
        <f t="shared" si="25"/>
        <v/>
      </c>
      <c r="BR18" s="34"/>
      <c r="BS18" s="36" t="str">
        <f t="shared" si="26"/>
        <v/>
      </c>
      <c r="BT18" s="36" t="str">
        <f t="shared" si="27"/>
        <v/>
      </c>
      <c r="BU18" s="36" t="str">
        <f t="shared" si="28"/>
        <v/>
      </c>
      <c r="BV18" s="55"/>
      <c r="BW18" s="36" t="str">
        <f t="shared" si="29"/>
        <v/>
      </c>
      <c r="BX18" s="36" t="str">
        <f t="shared" si="29"/>
        <v/>
      </c>
      <c r="BY18" s="31"/>
      <c r="BZ18" s="38"/>
      <c r="CB18" s="120" t="e">
        <f t="shared" ca="1" si="2"/>
        <v>#VALUE!</v>
      </c>
      <c r="CC18" s="2" t="e">
        <f t="shared" ca="1" si="30"/>
        <v>#VALUE!</v>
      </c>
    </row>
    <row r="19" spans="1:81" s="2" customFormat="1" ht="25.15" customHeight="1" x14ac:dyDescent="0.25">
      <c r="A19" s="52" t="str">
        <f t="shared" si="31"/>
        <v/>
      </c>
      <c r="B19" s="157" t="e">
        <f t="shared" ca="1" si="3"/>
        <v>#VALUE!</v>
      </c>
      <c r="C19" s="157" t="e">
        <f t="shared" ca="1" si="4"/>
        <v>#VALUE!</v>
      </c>
      <c r="D19" s="29"/>
      <c r="E19" s="155" t="str">
        <f ca="1">IFERROR(INDIRECT(ADDRESS(MATCH(D19,CatModules!C:C,0),2,1,1,"CatModules")),"")</f>
        <v/>
      </c>
      <c r="F19" s="96"/>
      <c r="G19" s="156" t="str">
        <f ca="1">IFERROR(INDIRECT(ADDRESS(MATCH(CONCATENATE(E19,"-",F19),CatInt!K:K,0),3,1,1,"CatInt")),"")</f>
        <v/>
      </c>
      <c r="H19" s="45" t="str">
        <f>IF(F19="","",VLOOKUP(F19,#REF!,2,FALSE))</f>
        <v/>
      </c>
      <c r="I19" s="29"/>
      <c r="J19" s="155" t="e">
        <f t="shared" si="0"/>
        <v>#VALUE!</v>
      </c>
      <c r="K19" s="155" t="e">
        <f t="shared" si="1"/>
        <v>#VALUE!</v>
      </c>
      <c r="L19" s="153"/>
      <c r="M19" s="126"/>
      <c r="N19" s="151" t="e">
        <f ca="1">VLOOKUP(M19,CatProd!B:G,6,FALSE)</f>
        <v>#N/A</v>
      </c>
      <c r="O19" s="127"/>
      <c r="P19" s="175" t="e">
        <f ca="1">VLOOKUP(CONCATENATE(N19,"-",O19),CatProdSpec!H:I,2,FALSE)</f>
        <v>#N/A</v>
      </c>
      <c r="Q19" s="30"/>
      <c r="R19" s="149" t="str">
        <f>IFERROR(VLOOKUP(Q19,Setup!D$16:E$25,2,FALSE),"")</f>
        <v/>
      </c>
      <c r="S19" s="51" t="str">
        <f ca="1">IFERROR(IF(OR(I19="",VLOOKUP(I19,CatCostInp!$E$2:$K$88,7,FALSE)=0),"",VLOOKUP(I19,CatCostInp!$E$2:$K$88,7,FALSE)),"")</f>
        <v/>
      </c>
      <c r="T19" s="4" t="e">
        <f>VLOOKUP(U19,#REF!,2,FALSE)</f>
        <v>#REF!</v>
      </c>
      <c r="U19" s="30"/>
      <c r="V19" s="1" t="str">
        <f ca="1">IF(U19=Setup!$C$10,"Grant",IF('Health Products &amp; Equipment'!U19=Setup!$C$11,"Local",IF('Health Products &amp; Equipment'!U19=Setup!$C$12,"Other","")))</f>
        <v/>
      </c>
      <c r="W19" s="33"/>
      <c r="X19" s="148"/>
      <c r="Y19" s="33"/>
      <c r="Z19" s="36" t="str">
        <f t="shared" si="5"/>
        <v/>
      </c>
      <c r="AA19" s="35"/>
      <c r="AB19" s="32" t="str">
        <f t="shared" si="6"/>
        <v/>
      </c>
      <c r="AC19" s="35"/>
      <c r="AD19" s="32" t="str">
        <f t="shared" si="7"/>
        <v/>
      </c>
      <c r="AE19" s="35"/>
      <c r="AF19" s="36" t="str">
        <f t="shared" si="8"/>
        <v/>
      </c>
      <c r="AG19" s="36" t="str">
        <f t="shared" si="9"/>
        <v/>
      </c>
      <c r="AH19" s="36" t="str">
        <f t="shared" si="10"/>
        <v/>
      </c>
      <c r="AI19" s="55"/>
      <c r="AJ19" s="37"/>
      <c r="AK19" s="148"/>
      <c r="AL19" s="35"/>
      <c r="AM19" s="32" t="str">
        <f t="shared" si="11"/>
        <v/>
      </c>
      <c r="AN19" s="35"/>
      <c r="AO19" s="32" t="str">
        <f t="shared" si="12"/>
        <v/>
      </c>
      <c r="AP19" s="35"/>
      <c r="AQ19" s="32" t="str">
        <f t="shared" si="13"/>
        <v/>
      </c>
      <c r="AR19" s="35"/>
      <c r="AS19" s="36" t="str">
        <f t="shared" si="14"/>
        <v/>
      </c>
      <c r="AT19" s="36" t="str">
        <f t="shared" si="15"/>
        <v/>
      </c>
      <c r="AU19" s="36" t="str">
        <f t="shared" si="16"/>
        <v/>
      </c>
      <c r="AV19" s="55"/>
      <c r="AW19" s="34"/>
      <c r="AX19" s="148"/>
      <c r="AY19" s="34"/>
      <c r="AZ19" s="32" t="str">
        <f t="shared" si="17"/>
        <v/>
      </c>
      <c r="BA19" s="34"/>
      <c r="BB19" s="32" t="str">
        <f t="shared" si="18"/>
        <v/>
      </c>
      <c r="BC19" s="34"/>
      <c r="BD19" s="32" t="str">
        <f t="shared" si="19"/>
        <v/>
      </c>
      <c r="BE19" s="35"/>
      <c r="BF19" s="36" t="str">
        <f t="shared" si="20"/>
        <v/>
      </c>
      <c r="BG19" s="36" t="str">
        <f t="shared" si="21"/>
        <v/>
      </c>
      <c r="BH19" s="36" t="str">
        <f t="shared" si="22"/>
        <v/>
      </c>
      <c r="BI19" s="55"/>
      <c r="BJ19" s="34"/>
      <c r="BK19" s="148"/>
      <c r="BL19" s="34"/>
      <c r="BM19" s="32" t="str">
        <f t="shared" si="23"/>
        <v/>
      </c>
      <c r="BN19" s="34"/>
      <c r="BO19" s="32" t="str">
        <f t="shared" si="24"/>
        <v/>
      </c>
      <c r="BP19" s="34"/>
      <c r="BQ19" s="32" t="str">
        <f t="shared" si="25"/>
        <v/>
      </c>
      <c r="BR19" s="34"/>
      <c r="BS19" s="36" t="str">
        <f t="shared" si="26"/>
        <v/>
      </c>
      <c r="BT19" s="36" t="str">
        <f t="shared" si="27"/>
        <v/>
      </c>
      <c r="BU19" s="36" t="str">
        <f t="shared" si="28"/>
        <v/>
      </c>
      <c r="BV19" s="55"/>
      <c r="BW19" s="36" t="str">
        <f t="shared" si="29"/>
        <v/>
      </c>
      <c r="BX19" s="36" t="str">
        <f t="shared" si="29"/>
        <v/>
      </c>
      <c r="BY19" s="31"/>
      <c r="BZ19" s="38"/>
      <c r="CB19" s="120" t="e">
        <f t="shared" ca="1" si="2"/>
        <v>#VALUE!</v>
      </c>
      <c r="CC19" s="2" t="e">
        <f t="shared" ca="1" si="30"/>
        <v>#VALUE!</v>
      </c>
    </row>
    <row r="20" spans="1:81" s="2" customFormat="1" ht="25.15" customHeight="1" x14ac:dyDescent="0.25">
      <c r="A20" s="52" t="str">
        <f t="shared" si="31"/>
        <v/>
      </c>
      <c r="B20" s="157" t="e">
        <f t="shared" ca="1" si="3"/>
        <v>#VALUE!</v>
      </c>
      <c r="C20" s="157" t="e">
        <f t="shared" ca="1" si="4"/>
        <v>#VALUE!</v>
      </c>
      <c r="D20" s="29"/>
      <c r="E20" s="155" t="str">
        <f ca="1">IFERROR(INDIRECT(ADDRESS(MATCH(D20,CatModules!C:C,0),2,1,1,"CatModules")),"")</f>
        <v/>
      </c>
      <c r="F20" s="96"/>
      <c r="G20" s="156" t="str">
        <f ca="1">IFERROR(INDIRECT(ADDRESS(MATCH(CONCATENATE(E20,"-",F20),CatInt!K:K,0),3,1,1,"CatInt")),"")</f>
        <v/>
      </c>
      <c r="H20" s="45" t="str">
        <f>IF(F20="","",VLOOKUP(F20,#REF!,2,FALSE))</f>
        <v/>
      </c>
      <c r="I20" s="29"/>
      <c r="J20" s="155" t="e">
        <f t="shared" si="0"/>
        <v>#VALUE!</v>
      </c>
      <c r="K20" s="155" t="e">
        <f t="shared" si="1"/>
        <v>#VALUE!</v>
      </c>
      <c r="L20" s="153"/>
      <c r="M20" s="126"/>
      <c r="N20" s="151" t="e">
        <f ca="1">VLOOKUP(M20,CatProd!B:G,6,FALSE)</f>
        <v>#N/A</v>
      </c>
      <c r="O20" s="127"/>
      <c r="P20" s="175" t="e">
        <f ca="1">VLOOKUP(CONCATENATE(N20,"-",O20),CatProdSpec!H:I,2,FALSE)</f>
        <v>#N/A</v>
      </c>
      <c r="Q20" s="30"/>
      <c r="R20" s="149" t="str">
        <f>IFERROR(VLOOKUP(Q20,Setup!D$16:E$25,2,FALSE),"")</f>
        <v/>
      </c>
      <c r="S20" s="51" t="str">
        <f ca="1">IFERROR(IF(OR(I20="",VLOOKUP(I20,CatCostInp!$E$2:$K$88,7,FALSE)=0),"",VLOOKUP(I20,CatCostInp!$E$2:$K$88,7,FALSE)),"")</f>
        <v/>
      </c>
      <c r="T20" s="4" t="e">
        <f>VLOOKUP(U20,#REF!,2,FALSE)</f>
        <v>#REF!</v>
      </c>
      <c r="U20" s="30"/>
      <c r="V20" s="1" t="str">
        <f ca="1">IF(U20=Setup!$C$10,"Grant",IF('Health Products &amp; Equipment'!U20=Setup!$C$11,"Local",IF('Health Products &amp; Equipment'!U20=Setup!$C$12,"Other","")))</f>
        <v/>
      </c>
      <c r="W20" s="33"/>
      <c r="X20" s="148"/>
      <c r="Y20" s="33"/>
      <c r="Z20" s="36" t="str">
        <f t="shared" si="5"/>
        <v/>
      </c>
      <c r="AA20" s="35"/>
      <c r="AB20" s="32" t="str">
        <f t="shared" si="6"/>
        <v/>
      </c>
      <c r="AC20" s="35"/>
      <c r="AD20" s="32" t="str">
        <f t="shared" si="7"/>
        <v/>
      </c>
      <c r="AE20" s="35"/>
      <c r="AF20" s="36" t="str">
        <f t="shared" si="8"/>
        <v/>
      </c>
      <c r="AG20" s="36" t="str">
        <f t="shared" si="9"/>
        <v/>
      </c>
      <c r="AH20" s="36" t="str">
        <f t="shared" si="10"/>
        <v/>
      </c>
      <c r="AI20" s="55"/>
      <c r="AJ20" s="37"/>
      <c r="AK20" s="148"/>
      <c r="AL20" s="35"/>
      <c r="AM20" s="32" t="str">
        <f t="shared" si="11"/>
        <v/>
      </c>
      <c r="AN20" s="35"/>
      <c r="AO20" s="32" t="str">
        <f t="shared" si="12"/>
        <v/>
      </c>
      <c r="AP20" s="35"/>
      <c r="AQ20" s="32" t="str">
        <f t="shared" si="13"/>
        <v/>
      </c>
      <c r="AR20" s="35"/>
      <c r="AS20" s="36" t="str">
        <f t="shared" si="14"/>
        <v/>
      </c>
      <c r="AT20" s="36" t="str">
        <f t="shared" si="15"/>
        <v/>
      </c>
      <c r="AU20" s="36" t="str">
        <f t="shared" si="16"/>
        <v/>
      </c>
      <c r="AV20" s="55"/>
      <c r="AW20" s="34"/>
      <c r="AX20" s="148"/>
      <c r="AY20" s="34"/>
      <c r="AZ20" s="32" t="str">
        <f t="shared" si="17"/>
        <v/>
      </c>
      <c r="BA20" s="34"/>
      <c r="BB20" s="32" t="str">
        <f t="shared" si="18"/>
        <v/>
      </c>
      <c r="BC20" s="34"/>
      <c r="BD20" s="32" t="str">
        <f t="shared" si="19"/>
        <v/>
      </c>
      <c r="BE20" s="35"/>
      <c r="BF20" s="36" t="str">
        <f t="shared" si="20"/>
        <v/>
      </c>
      <c r="BG20" s="36" t="str">
        <f t="shared" si="21"/>
        <v/>
      </c>
      <c r="BH20" s="36" t="str">
        <f t="shared" si="22"/>
        <v/>
      </c>
      <c r="BI20" s="55"/>
      <c r="BJ20" s="34"/>
      <c r="BK20" s="148"/>
      <c r="BL20" s="34"/>
      <c r="BM20" s="32" t="str">
        <f t="shared" si="23"/>
        <v/>
      </c>
      <c r="BN20" s="34"/>
      <c r="BO20" s="32" t="str">
        <f t="shared" si="24"/>
        <v/>
      </c>
      <c r="BP20" s="34"/>
      <c r="BQ20" s="32" t="str">
        <f t="shared" si="25"/>
        <v/>
      </c>
      <c r="BR20" s="34"/>
      <c r="BS20" s="36" t="str">
        <f t="shared" si="26"/>
        <v/>
      </c>
      <c r="BT20" s="36" t="str">
        <f t="shared" si="27"/>
        <v/>
      </c>
      <c r="BU20" s="36" t="str">
        <f t="shared" si="28"/>
        <v/>
      </c>
      <c r="BV20" s="55"/>
      <c r="BW20" s="36" t="str">
        <f t="shared" si="29"/>
        <v/>
      </c>
      <c r="BX20" s="36" t="str">
        <f t="shared" si="29"/>
        <v/>
      </c>
      <c r="BY20" s="31"/>
      <c r="BZ20" s="38"/>
      <c r="CB20" s="120" t="e">
        <f t="shared" ca="1" si="2"/>
        <v>#VALUE!</v>
      </c>
      <c r="CC20" s="2" t="e">
        <f t="shared" ca="1" si="30"/>
        <v>#VALUE!</v>
      </c>
    </row>
    <row r="21" spans="1:81" s="2" customFormat="1" ht="25.15" customHeight="1" x14ac:dyDescent="0.25">
      <c r="A21" s="52" t="str">
        <f t="shared" si="31"/>
        <v/>
      </c>
      <c r="B21" s="157" t="e">
        <f t="shared" ca="1" si="3"/>
        <v>#VALUE!</v>
      </c>
      <c r="C21" s="157" t="e">
        <f t="shared" ca="1" si="4"/>
        <v>#VALUE!</v>
      </c>
      <c r="D21" s="29"/>
      <c r="E21" s="155" t="str">
        <f ca="1">IFERROR(INDIRECT(ADDRESS(MATCH(D21,CatModules!C:C,0),2,1,1,"CatModules")),"")</f>
        <v/>
      </c>
      <c r="F21" s="96"/>
      <c r="G21" s="156" t="str">
        <f ca="1">IFERROR(INDIRECT(ADDRESS(MATCH(CONCATENATE(E21,"-",F21),CatInt!K:K,0),3,1,1,"CatInt")),"")</f>
        <v/>
      </c>
      <c r="H21" s="45" t="str">
        <f>IF(F21="","",VLOOKUP(F21,#REF!,2,FALSE))</f>
        <v/>
      </c>
      <c r="I21" s="29"/>
      <c r="J21" s="155" t="e">
        <f t="shared" si="0"/>
        <v>#VALUE!</v>
      </c>
      <c r="K21" s="155" t="e">
        <f t="shared" si="1"/>
        <v>#VALUE!</v>
      </c>
      <c r="L21" s="153"/>
      <c r="M21" s="126"/>
      <c r="N21" s="151" t="e">
        <f ca="1">VLOOKUP(M21,CatProd!B:G,6,FALSE)</f>
        <v>#N/A</v>
      </c>
      <c r="O21" s="127"/>
      <c r="P21" s="175" t="e">
        <f ca="1">VLOOKUP(CONCATENATE(N21,"-",O21),CatProdSpec!H:I,2,FALSE)</f>
        <v>#N/A</v>
      </c>
      <c r="Q21" s="30"/>
      <c r="R21" s="149" t="str">
        <f>IFERROR(VLOOKUP(Q21,Setup!D$16:E$25,2,FALSE),"")</f>
        <v/>
      </c>
      <c r="S21" s="51" t="str">
        <f ca="1">IFERROR(IF(OR(I21="",VLOOKUP(I21,CatCostInp!$E$2:$K$88,7,FALSE)=0),"",VLOOKUP(I21,CatCostInp!$E$2:$K$88,7,FALSE)),"")</f>
        <v/>
      </c>
      <c r="T21" s="4" t="e">
        <f>VLOOKUP(U21,#REF!,2,FALSE)</f>
        <v>#REF!</v>
      </c>
      <c r="U21" s="30"/>
      <c r="V21" s="1" t="str">
        <f ca="1">IF(U21=Setup!$C$10,"Grant",IF('Health Products &amp; Equipment'!U21=Setup!$C$11,"Local",IF('Health Products &amp; Equipment'!U21=Setup!$C$12,"Other","")))</f>
        <v/>
      </c>
      <c r="W21" s="33"/>
      <c r="X21" s="148"/>
      <c r="Y21" s="33"/>
      <c r="Z21" s="36" t="str">
        <f t="shared" si="5"/>
        <v/>
      </c>
      <c r="AA21" s="35"/>
      <c r="AB21" s="32" t="str">
        <f t="shared" si="6"/>
        <v/>
      </c>
      <c r="AC21" s="35"/>
      <c r="AD21" s="32" t="str">
        <f t="shared" si="7"/>
        <v/>
      </c>
      <c r="AE21" s="35"/>
      <c r="AF21" s="36" t="str">
        <f t="shared" si="8"/>
        <v/>
      </c>
      <c r="AG21" s="36" t="str">
        <f t="shared" si="9"/>
        <v/>
      </c>
      <c r="AH21" s="36" t="str">
        <f t="shared" si="10"/>
        <v/>
      </c>
      <c r="AI21" s="55"/>
      <c r="AJ21" s="37"/>
      <c r="AK21" s="148"/>
      <c r="AL21" s="35"/>
      <c r="AM21" s="32" t="str">
        <f t="shared" si="11"/>
        <v/>
      </c>
      <c r="AN21" s="35"/>
      <c r="AO21" s="32" t="str">
        <f t="shared" si="12"/>
        <v/>
      </c>
      <c r="AP21" s="35"/>
      <c r="AQ21" s="32" t="str">
        <f t="shared" si="13"/>
        <v/>
      </c>
      <c r="AR21" s="35"/>
      <c r="AS21" s="36" t="str">
        <f t="shared" si="14"/>
        <v/>
      </c>
      <c r="AT21" s="36" t="str">
        <f t="shared" si="15"/>
        <v/>
      </c>
      <c r="AU21" s="36" t="str">
        <f t="shared" si="16"/>
        <v/>
      </c>
      <c r="AV21" s="55"/>
      <c r="AW21" s="34"/>
      <c r="AX21" s="148"/>
      <c r="AY21" s="34"/>
      <c r="AZ21" s="32" t="str">
        <f t="shared" si="17"/>
        <v/>
      </c>
      <c r="BA21" s="34"/>
      <c r="BB21" s="32" t="str">
        <f t="shared" si="18"/>
        <v/>
      </c>
      <c r="BC21" s="34"/>
      <c r="BD21" s="32" t="str">
        <f t="shared" si="19"/>
        <v/>
      </c>
      <c r="BE21" s="35"/>
      <c r="BF21" s="36" t="str">
        <f t="shared" si="20"/>
        <v/>
      </c>
      <c r="BG21" s="36" t="str">
        <f t="shared" si="21"/>
        <v/>
      </c>
      <c r="BH21" s="36" t="str">
        <f t="shared" si="22"/>
        <v/>
      </c>
      <c r="BI21" s="55"/>
      <c r="BJ21" s="34"/>
      <c r="BK21" s="148"/>
      <c r="BL21" s="34"/>
      <c r="BM21" s="32" t="str">
        <f t="shared" si="23"/>
        <v/>
      </c>
      <c r="BN21" s="34"/>
      <c r="BO21" s="32" t="str">
        <f t="shared" si="24"/>
        <v/>
      </c>
      <c r="BP21" s="34"/>
      <c r="BQ21" s="32" t="str">
        <f t="shared" si="25"/>
        <v/>
      </c>
      <c r="BR21" s="34"/>
      <c r="BS21" s="36" t="str">
        <f t="shared" si="26"/>
        <v/>
      </c>
      <c r="BT21" s="36" t="str">
        <f t="shared" si="27"/>
        <v/>
      </c>
      <c r="BU21" s="36" t="str">
        <f t="shared" si="28"/>
        <v/>
      </c>
      <c r="BV21" s="55"/>
      <c r="BW21" s="36" t="str">
        <f t="shared" si="29"/>
        <v/>
      </c>
      <c r="BX21" s="36" t="str">
        <f t="shared" si="29"/>
        <v/>
      </c>
      <c r="BY21" s="31"/>
      <c r="BZ21" s="38"/>
      <c r="CB21" s="120" t="e">
        <f t="shared" ca="1" si="2"/>
        <v>#VALUE!</v>
      </c>
      <c r="CC21" s="2" t="e">
        <f t="shared" ca="1" si="30"/>
        <v>#VALUE!</v>
      </c>
    </row>
    <row r="22" spans="1:81" s="2" customFormat="1" ht="25.15" customHeight="1" x14ac:dyDescent="0.25">
      <c r="A22" s="52" t="str">
        <f t="shared" si="31"/>
        <v/>
      </c>
      <c r="B22" s="157" t="e">
        <f t="shared" ca="1" si="3"/>
        <v>#VALUE!</v>
      </c>
      <c r="C22" s="157" t="e">
        <f t="shared" ca="1" si="4"/>
        <v>#VALUE!</v>
      </c>
      <c r="D22" s="29"/>
      <c r="E22" s="155" t="str">
        <f ca="1">IFERROR(INDIRECT(ADDRESS(MATCH(D22,CatModules!C:C,0),2,1,1,"CatModules")),"")</f>
        <v/>
      </c>
      <c r="F22" s="96"/>
      <c r="G22" s="156" t="str">
        <f ca="1">IFERROR(INDIRECT(ADDRESS(MATCH(CONCATENATE(E22,"-",F22),CatInt!K:K,0),3,1,1,"CatInt")),"")</f>
        <v/>
      </c>
      <c r="H22" s="45" t="str">
        <f>IF(F22="","",VLOOKUP(F22,#REF!,2,FALSE))</f>
        <v/>
      </c>
      <c r="I22" s="29"/>
      <c r="J22" s="155" t="e">
        <f t="shared" si="0"/>
        <v>#VALUE!</v>
      </c>
      <c r="K22" s="155" t="e">
        <f t="shared" si="1"/>
        <v>#VALUE!</v>
      </c>
      <c r="L22" s="153"/>
      <c r="M22" s="126"/>
      <c r="N22" s="151" t="e">
        <f ca="1">VLOOKUP(M22,CatProd!B:G,6,FALSE)</f>
        <v>#N/A</v>
      </c>
      <c r="O22" s="127"/>
      <c r="P22" s="175" t="e">
        <f ca="1">VLOOKUP(CONCATENATE(N22,"-",O22),CatProdSpec!H:I,2,FALSE)</f>
        <v>#N/A</v>
      </c>
      <c r="Q22" s="30"/>
      <c r="R22" s="149" t="str">
        <f>IFERROR(VLOOKUP(Q22,Setup!D$16:E$25,2,FALSE),"")</f>
        <v/>
      </c>
      <c r="S22" s="51" t="str">
        <f ca="1">IFERROR(IF(OR(I22="",VLOOKUP(I22,CatCostInp!$E$2:$K$88,7,FALSE)=0),"",VLOOKUP(I22,CatCostInp!$E$2:$K$88,7,FALSE)),"")</f>
        <v/>
      </c>
      <c r="T22" s="4" t="e">
        <f>VLOOKUP(U22,#REF!,2,FALSE)</f>
        <v>#REF!</v>
      </c>
      <c r="U22" s="30"/>
      <c r="V22" s="1" t="str">
        <f ca="1">IF(U22=Setup!$C$10,"Grant",IF('Health Products &amp; Equipment'!U22=Setup!$C$11,"Local",IF('Health Products &amp; Equipment'!U22=Setup!$C$12,"Other","")))</f>
        <v/>
      </c>
      <c r="W22" s="33"/>
      <c r="X22" s="148"/>
      <c r="Y22" s="33"/>
      <c r="Z22" s="36" t="str">
        <f t="shared" si="5"/>
        <v/>
      </c>
      <c r="AA22" s="35"/>
      <c r="AB22" s="32" t="str">
        <f t="shared" si="6"/>
        <v/>
      </c>
      <c r="AC22" s="35"/>
      <c r="AD22" s="32" t="str">
        <f t="shared" si="7"/>
        <v/>
      </c>
      <c r="AE22" s="35"/>
      <c r="AF22" s="36" t="str">
        <f t="shared" si="8"/>
        <v/>
      </c>
      <c r="AG22" s="36" t="str">
        <f t="shared" si="9"/>
        <v/>
      </c>
      <c r="AH22" s="36" t="str">
        <f t="shared" si="10"/>
        <v/>
      </c>
      <c r="AI22" s="55"/>
      <c r="AJ22" s="37"/>
      <c r="AK22" s="148"/>
      <c r="AL22" s="35"/>
      <c r="AM22" s="32" t="str">
        <f t="shared" si="11"/>
        <v/>
      </c>
      <c r="AN22" s="35"/>
      <c r="AO22" s="32" t="str">
        <f t="shared" si="12"/>
        <v/>
      </c>
      <c r="AP22" s="35"/>
      <c r="AQ22" s="32" t="str">
        <f t="shared" si="13"/>
        <v/>
      </c>
      <c r="AR22" s="35"/>
      <c r="AS22" s="36" t="str">
        <f t="shared" si="14"/>
        <v/>
      </c>
      <c r="AT22" s="36" t="str">
        <f t="shared" si="15"/>
        <v/>
      </c>
      <c r="AU22" s="36" t="str">
        <f t="shared" si="16"/>
        <v/>
      </c>
      <c r="AV22" s="55"/>
      <c r="AW22" s="34"/>
      <c r="AX22" s="148"/>
      <c r="AY22" s="34"/>
      <c r="AZ22" s="32" t="str">
        <f t="shared" si="17"/>
        <v/>
      </c>
      <c r="BA22" s="34"/>
      <c r="BB22" s="32" t="str">
        <f t="shared" si="18"/>
        <v/>
      </c>
      <c r="BC22" s="34"/>
      <c r="BD22" s="32" t="str">
        <f t="shared" si="19"/>
        <v/>
      </c>
      <c r="BE22" s="35"/>
      <c r="BF22" s="36" t="str">
        <f t="shared" si="20"/>
        <v/>
      </c>
      <c r="BG22" s="36" t="str">
        <f t="shared" si="21"/>
        <v/>
      </c>
      <c r="BH22" s="36" t="str">
        <f t="shared" si="22"/>
        <v/>
      </c>
      <c r="BI22" s="55"/>
      <c r="BJ22" s="34"/>
      <c r="BK22" s="148"/>
      <c r="BL22" s="34"/>
      <c r="BM22" s="32" t="str">
        <f t="shared" si="23"/>
        <v/>
      </c>
      <c r="BN22" s="34"/>
      <c r="BO22" s="32" t="str">
        <f t="shared" si="24"/>
        <v/>
      </c>
      <c r="BP22" s="34"/>
      <c r="BQ22" s="32" t="str">
        <f t="shared" si="25"/>
        <v/>
      </c>
      <c r="BR22" s="34"/>
      <c r="BS22" s="36" t="str">
        <f t="shared" si="26"/>
        <v/>
      </c>
      <c r="BT22" s="36" t="str">
        <f t="shared" si="27"/>
        <v/>
      </c>
      <c r="BU22" s="36" t="str">
        <f t="shared" si="28"/>
        <v/>
      </c>
      <c r="BV22" s="55"/>
      <c r="BW22" s="36" t="str">
        <f t="shared" si="29"/>
        <v/>
      </c>
      <c r="BX22" s="36" t="str">
        <f t="shared" si="29"/>
        <v/>
      </c>
      <c r="BY22" s="31"/>
      <c r="BZ22" s="38"/>
      <c r="CB22" s="120" t="e">
        <f t="shared" ca="1" si="2"/>
        <v>#VALUE!</v>
      </c>
      <c r="CC22" s="2" t="e">
        <f t="shared" ca="1" si="30"/>
        <v>#VALUE!</v>
      </c>
    </row>
    <row r="23" spans="1:81" s="2" customFormat="1" ht="25.15" customHeight="1" x14ac:dyDescent="0.25">
      <c r="A23" s="52" t="str">
        <f t="shared" si="31"/>
        <v/>
      </c>
      <c r="B23" s="157" t="e">
        <f t="shared" ca="1" si="3"/>
        <v>#VALUE!</v>
      </c>
      <c r="C23" s="157" t="e">
        <f t="shared" ca="1" si="4"/>
        <v>#VALUE!</v>
      </c>
      <c r="D23" s="29"/>
      <c r="E23" s="155" t="str">
        <f ca="1">IFERROR(INDIRECT(ADDRESS(MATCH(D23,CatModules!C:C,0),2,1,1,"CatModules")),"")</f>
        <v/>
      </c>
      <c r="F23" s="96"/>
      <c r="G23" s="156" t="str">
        <f ca="1">IFERROR(INDIRECT(ADDRESS(MATCH(CONCATENATE(E23,"-",F23),CatInt!K:K,0),3,1,1,"CatInt")),"")</f>
        <v/>
      </c>
      <c r="H23" s="45" t="str">
        <f>IF(F23="","",VLOOKUP(F23,#REF!,2,FALSE))</f>
        <v/>
      </c>
      <c r="I23" s="29"/>
      <c r="J23" s="155" t="e">
        <f t="shared" si="0"/>
        <v>#VALUE!</v>
      </c>
      <c r="K23" s="155" t="e">
        <f t="shared" si="1"/>
        <v>#VALUE!</v>
      </c>
      <c r="L23" s="153"/>
      <c r="M23" s="126"/>
      <c r="N23" s="151" t="e">
        <f ca="1">VLOOKUP(M23,CatProd!B:G,6,FALSE)</f>
        <v>#N/A</v>
      </c>
      <c r="O23" s="127"/>
      <c r="P23" s="175" t="e">
        <f ca="1">VLOOKUP(CONCATENATE(N23,"-",O23),CatProdSpec!H:I,2,FALSE)</f>
        <v>#N/A</v>
      </c>
      <c r="Q23" s="30"/>
      <c r="R23" s="149" t="str">
        <f>IFERROR(VLOOKUP(Q23,Setup!D$16:E$25,2,FALSE),"")</f>
        <v/>
      </c>
      <c r="S23" s="51" t="str">
        <f ca="1">IFERROR(IF(OR(I23="",VLOOKUP(I23,CatCostInp!$E$2:$K$88,7,FALSE)=0),"",VLOOKUP(I23,CatCostInp!$E$2:$K$88,7,FALSE)),"")</f>
        <v/>
      </c>
      <c r="T23" s="4" t="e">
        <f>VLOOKUP(U23,#REF!,2,FALSE)</f>
        <v>#REF!</v>
      </c>
      <c r="U23" s="30"/>
      <c r="V23" s="1" t="str">
        <f ca="1">IF(U23=Setup!$C$10,"Grant",IF('Health Products &amp; Equipment'!U23=Setup!$C$11,"Local",IF('Health Products &amp; Equipment'!U23=Setup!$C$12,"Other","")))</f>
        <v/>
      </c>
      <c r="W23" s="33"/>
      <c r="X23" s="148"/>
      <c r="Y23" s="33"/>
      <c r="Z23" s="36" t="str">
        <f t="shared" si="5"/>
        <v/>
      </c>
      <c r="AA23" s="35"/>
      <c r="AB23" s="32" t="str">
        <f t="shared" si="6"/>
        <v/>
      </c>
      <c r="AC23" s="35"/>
      <c r="AD23" s="32" t="str">
        <f t="shared" si="7"/>
        <v/>
      </c>
      <c r="AE23" s="35"/>
      <c r="AF23" s="36" t="str">
        <f t="shared" si="8"/>
        <v/>
      </c>
      <c r="AG23" s="36" t="str">
        <f t="shared" si="9"/>
        <v/>
      </c>
      <c r="AH23" s="36" t="str">
        <f t="shared" si="10"/>
        <v/>
      </c>
      <c r="AI23" s="55"/>
      <c r="AJ23" s="37"/>
      <c r="AK23" s="148"/>
      <c r="AL23" s="35"/>
      <c r="AM23" s="32" t="str">
        <f t="shared" si="11"/>
        <v/>
      </c>
      <c r="AN23" s="35"/>
      <c r="AO23" s="32" t="str">
        <f t="shared" si="12"/>
        <v/>
      </c>
      <c r="AP23" s="35"/>
      <c r="AQ23" s="32" t="str">
        <f t="shared" si="13"/>
        <v/>
      </c>
      <c r="AR23" s="35"/>
      <c r="AS23" s="36" t="str">
        <f t="shared" si="14"/>
        <v/>
      </c>
      <c r="AT23" s="36" t="str">
        <f t="shared" si="15"/>
        <v/>
      </c>
      <c r="AU23" s="36" t="str">
        <f t="shared" si="16"/>
        <v/>
      </c>
      <c r="AV23" s="55"/>
      <c r="AW23" s="34"/>
      <c r="AX23" s="148"/>
      <c r="AY23" s="34"/>
      <c r="AZ23" s="32" t="str">
        <f t="shared" si="17"/>
        <v/>
      </c>
      <c r="BA23" s="34"/>
      <c r="BB23" s="32" t="str">
        <f t="shared" si="18"/>
        <v/>
      </c>
      <c r="BC23" s="34"/>
      <c r="BD23" s="32" t="str">
        <f t="shared" si="19"/>
        <v/>
      </c>
      <c r="BE23" s="35"/>
      <c r="BF23" s="36" t="str">
        <f t="shared" si="20"/>
        <v/>
      </c>
      <c r="BG23" s="36" t="str">
        <f t="shared" si="21"/>
        <v/>
      </c>
      <c r="BH23" s="36" t="str">
        <f t="shared" si="22"/>
        <v/>
      </c>
      <c r="BI23" s="55"/>
      <c r="BJ23" s="34"/>
      <c r="BK23" s="148"/>
      <c r="BL23" s="34"/>
      <c r="BM23" s="32" t="str">
        <f t="shared" si="23"/>
        <v/>
      </c>
      <c r="BN23" s="34"/>
      <c r="BO23" s="32" t="str">
        <f t="shared" si="24"/>
        <v/>
      </c>
      <c r="BP23" s="34"/>
      <c r="BQ23" s="32" t="str">
        <f t="shared" si="25"/>
        <v/>
      </c>
      <c r="BR23" s="34"/>
      <c r="BS23" s="36" t="str">
        <f t="shared" si="26"/>
        <v/>
      </c>
      <c r="BT23" s="36" t="str">
        <f t="shared" si="27"/>
        <v/>
      </c>
      <c r="BU23" s="36" t="str">
        <f t="shared" si="28"/>
        <v/>
      </c>
      <c r="BV23" s="55"/>
      <c r="BW23" s="36" t="str">
        <f t="shared" si="29"/>
        <v/>
      </c>
      <c r="BX23" s="36" t="str">
        <f t="shared" si="29"/>
        <v/>
      </c>
      <c r="BY23" s="31"/>
      <c r="BZ23" s="38"/>
      <c r="CB23" s="120" t="e">
        <f t="shared" ca="1" si="2"/>
        <v>#VALUE!</v>
      </c>
      <c r="CC23" s="2" t="e">
        <f t="shared" ca="1" si="30"/>
        <v>#VALUE!</v>
      </c>
    </row>
    <row r="24" spans="1:81" s="2" customFormat="1" ht="25.15" customHeight="1" x14ac:dyDescent="0.25">
      <c r="A24" s="52" t="str">
        <f t="shared" si="31"/>
        <v/>
      </c>
      <c r="B24" s="157" t="e">
        <f t="shared" ca="1" si="3"/>
        <v>#VALUE!</v>
      </c>
      <c r="C24" s="157" t="e">
        <f t="shared" ca="1" si="4"/>
        <v>#VALUE!</v>
      </c>
      <c r="D24" s="29"/>
      <c r="E24" s="155" t="str">
        <f ca="1">IFERROR(INDIRECT(ADDRESS(MATCH(D24,CatModules!C:C,0),2,1,1,"CatModules")),"")</f>
        <v/>
      </c>
      <c r="F24" s="96"/>
      <c r="G24" s="156" t="str">
        <f ca="1">IFERROR(INDIRECT(ADDRESS(MATCH(CONCATENATE(E24,"-",F24),CatInt!K:K,0),3,1,1,"CatInt")),"")</f>
        <v/>
      </c>
      <c r="H24" s="45" t="str">
        <f>IF(F24="","",VLOOKUP(F24,#REF!,2,FALSE))</f>
        <v/>
      </c>
      <c r="I24" s="29"/>
      <c r="J24" s="155" t="e">
        <f t="shared" si="0"/>
        <v>#VALUE!</v>
      </c>
      <c r="K24" s="155" t="e">
        <f t="shared" si="1"/>
        <v>#VALUE!</v>
      </c>
      <c r="L24" s="153"/>
      <c r="M24" s="126"/>
      <c r="N24" s="151" t="e">
        <f ca="1">VLOOKUP(M24,CatProd!B:G,6,FALSE)</f>
        <v>#N/A</v>
      </c>
      <c r="O24" s="127"/>
      <c r="P24" s="175" t="e">
        <f ca="1">VLOOKUP(CONCATENATE(N24,"-",O24),CatProdSpec!H:I,2,FALSE)</f>
        <v>#N/A</v>
      </c>
      <c r="Q24" s="30"/>
      <c r="R24" s="149" t="str">
        <f>IFERROR(VLOOKUP(Q24,Setup!D$16:E$25,2,FALSE),"")</f>
        <v/>
      </c>
      <c r="S24" s="51" t="str">
        <f ca="1">IFERROR(IF(OR(I24="",VLOOKUP(I24,CatCostInp!$E$2:$K$88,7,FALSE)=0),"",VLOOKUP(I24,CatCostInp!$E$2:$K$88,7,FALSE)),"")</f>
        <v/>
      </c>
      <c r="T24" s="4" t="e">
        <f>VLOOKUP(U24,#REF!,2,FALSE)</f>
        <v>#REF!</v>
      </c>
      <c r="U24" s="30"/>
      <c r="V24" s="1" t="str">
        <f ca="1">IF(U24=Setup!$C$10,"Grant",IF('Health Products &amp; Equipment'!U24=Setup!$C$11,"Local",IF('Health Products &amp; Equipment'!U24=Setup!$C$12,"Other","")))</f>
        <v/>
      </c>
      <c r="W24" s="33"/>
      <c r="X24" s="148"/>
      <c r="Y24" s="33"/>
      <c r="Z24" s="36" t="str">
        <f t="shared" si="5"/>
        <v/>
      </c>
      <c r="AA24" s="35"/>
      <c r="AB24" s="32" t="str">
        <f t="shared" si="6"/>
        <v/>
      </c>
      <c r="AC24" s="35"/>
      <c r="AD24" s="32" t="str">
        <f t="shared" si="7"/>
        <v/>
      </c>
      <c r="AE24" s="35"/>
      <c r="AF24" s="36" t="str">
        <f t="shared" si="8"/>
        <v/>
      </c>
      <c r="AG24" s="36" t="str">
        <f t="shared" si="9"/>
        <v/>
      </c>
      <c r="AH24" s="36" t="str">
        <f t="shared" si="10"/>
        <v/>
      </c>
      <c r="AI24" s="55"/>
      <c r="AJ24" s="37"/>
      <c r="AK24" s="148"/>
      <c r="AL24" s="35"/>
      <c r="AM24" s="32" t="str">
        <f t="shared" si="11"/>
        <v/>
      </c>
      <c r="AN24" s="35"/>
      <c r="AO24" s="32" t="str">
        <f t="shared" si="12"/>
        <v/>
      </c>
      <c r="AP24" s="35"/>
      <c r="AQ24" s="32" t="str">
        <f t="shared" si="13"/>
        <v/>
      </c>
      <c r="AR24" s="35"/>
      <c r="AS24" s="36" t="str">
        <f t="shared" si="14"/>
        <v/>
      </c>
      <c r="AT24" s="36" t="str">
        <f t="shared" si="15"/>
        <v/>
      </c>
      <c r="AU24" s="36" t="str">
        <f t="shared" si="16"/>
        <v/>
      </c>
      <c r="AV24" s="55"/>
      <c r="AW24" s="34"/>
      <c r="AX24" s="148"/>
      <c r="AY24" s="34"/>
      <c r="AZ24" s="32" t="str">
        <f t="shared" si="17"/>
        <v/>
      </c>
      <c r="BA24" s="34"/>
      <c r="BB24" s="32" t="str">
        <f t="shared" si="18"/>
        <v/>
      </c>
      <c r="BC24" s="34"/>
      <c r="BD24" s="32" t="str">
        <f t="shared" si="19"/>
        <v/>
      </c>
      <c r="BE24" s="35"/>
      <c r="BF24" s="36" t="str">
        <f t="shared" si="20"/>
        <v/>
      </c>
      <c r="BG24" s="36" t="str">
        <f t="shared" si="21"/>
        <v/>
      </c>
      <c r="BH24" s="36" t="str">
        <f t="shared" si="22"/>
        <v/>
      </c>
      <c r="BI24" s="55"/>
      <c r="BJ24" s="34"/>
      <c r="BK24" s="148"/>
      <c r="BL24" s="34"/>
      <c r="BM24" s="32" t="str">
        <f t="shared" si="23"/>
        <v/>
      </c>
      <c r="BN24" s="34"/>
      <c r="BO24" s="32" t="str">
        <f t="shared" si="24"/>
        <v/>
      </c>
      <c r="BP24" s="34"/>
      <c r="BQ24" s="32" t="str">
        <f t="shared" si="25"/>
        <v/>
      </c>
      <c r="BR24" s="34"/>
      <c r="BS24" s="36" t="str">
        <f t="shared" si="26"/>
        <v/>
      </c>
      <c r="BT24" s="36" t="str">
        <f t="shared" si="27"/>
        <v/>
      </c>
      <c r="BU24" s="36" t="str">
        <f t="shared" si="28"/>
        <v/>
      </c>
      <c r="BV24" s="55"/>
      <c r="BW24" s="36" t="str">
        <f t="shared" si="29"/>
        <v/>
      </c>
      <c r="BX24" s="36" t="str">
        <f t="shared" si="29"/>
        <v/>
      </c>
      <c r="BY24" s="31"/>
      <c r="BZ24" s="38"/>
      <c r="CB24" s="120" t="e">
        <f t="shared" ca="1" si="2"/>
        <v>#VALUE!</v>
      </c>
      <c r="CC24" s="2" t="e">
        <f t="shared" ca="1" si="30"/>
        <v>#VALUE!</v>
      </c>
    </row>
    <row r="25" spans="1:81" s="2" customFormat="1" ht="25.15" customHeight="1" x14ac:dyDescent="0.25">
      <c r="A25" s="52" t="str">
        <f t="shared" si="31"/>
        <v/>
      </c>
      <c r="B25" s="157" t="e">
        <f t="shared" ca="1" si="3"/>
        <v>#VALUE!</v>
      </c>
      <c r="C25" s="157" t="e">
        <f t="shared" ca="1" si="4"/>
        <v>#VALUE!</v>
      </c>
      <c r="D25" s="29"/>
      <c r="E25" s="155" t="str">
        <f ca="1">IFERROR(INDIRECT(ADDRESS(MATCH(D25,CatModules!C:C,0),2,1,1,"CatModules")),"")</f>
        <v/>
      </c>
      <c r="F25" s="96"/>
      <c r="G25" s="156" t="str">
        <f ca="1">IFERROR(INDIRECT(ADDRESS(MATCH(CONCATENATE(E25,"-",F25),CatInt!K:K,0),3,1,1,"CatInt")),"")</f>
        <v/>
      </c>
      <c r="H25" s="45" t="str">
        <f>IF(F25="","",VLOOKUP(F25,#REF!,2,FALSE))</f>
        <v/>
      </c>
      <c r="I25" s="29"/>
      <c r="J25" s="155" t="e">
        <f t="shared" si="0"/>
        <v>#VALUE!</v>
      </c>
      <c r="K25" s="155" t="e">
        <f t="shared" si="1"/>
        <v>#VALUE!</v>
      </c>
      <c r="L25" s="153"/>
      <c r="M25" s="126"/>
      <c r="N25" s="151" t="e">
        <f ca="1">VLOOKUP(M25,CatProd!B:G,6,FALSE)</f>
        <v>#N/A</v>
      </c>
      <c r="O25" s="127"/>
      <c r="P25" s="175" t="e">
        <f ca="1">VLOOKUP(CONCATENATE(N25,"-",O25),CatProdSpec!H:I,2,FALSE)</f>
        <v>#N/A</v>
      </c>
      <c r="Q25" s="30"/>
      <c r="R25" s="149" t="str">
        <f>IFERROR(VLOOKUP(Q25,Setup!D$16:E$25,2,FALSE),"")</f>
        <v/>
      </c>
      <c r="S25" s="51" t="str">
        <f ca="1">IFERROR(IF(OR(I25="",VLOOKUP(I25,CatCostInp!$E$2:$K$88,7,FALSE)=0),"",VLOOKUP(I25,CatCostInp!$E$2:$K$88,7,FALSE)),"")</f>
        <v/>
      </c>
      <c r="T25" s="4" t="e">
        <f>VLOOKUP(U25,#REF!,2,FALSE)</f>
        <v>#REF!</v>
      </c>
      <c r="U25" s="30"/>
      <c r="V25" s="1" t="str">
        <f ca="1">IF(U25=Setup!$C$10,"Grant",IF('Health Products &amp; Equipment'!U25=Setup!$C$11,"Local",IF('Health Products &amp; Equipment'!U25=Setup!$C$12,"Other","")))</f>
        <v/>
      </c>
      <c r="W25" s="33"/>
      <c r="X25" s="148"/>
      <c r="Y25" s="33"/>
      <c r="Z25" s="36" t="str">
        <f t="shared" si="5"/>
        <v/>
      </c>
      <c r="AA25" s="35"/>
      <c r="AB25" s="32" t="str">
        <f t="shared" si="6"/>
        <v/>
      </c>
      <c r="AC25" s="35"/>
      <c r="AD25" s="32" t="str">
        <f t="shared" si="7"/>
        <v/>
      </c>
      <c r="AE25" s="35"/>
      <c r="AF25" s="36" t="str">
        <f t="shared" si="8"/>
        <v/>
      </c>
      <c r="AG25" s="36" t="str">
        <f t="shared" si="9"/>
        <v/>
      </c>
      <c r="AH25" s="36" t="str">
        <f t="shared" si="10"/>
        <v/>
      </c>
      <c r="AI25" s="55"/>
      <c r="AJ25" s="37"/>
      <c r="AK25" s="148"/>
      <c r="AL25" s="35"/>
      <c r="AM25" s="32" t="str">
        <f t="shared" si="11"/>
        <v/>
      </c>
      <c r="AN25" s="35"/>
      <c r="AO25" s="32" t="str">
        <f t="shared" si="12"/>
        <v/>
      </c>
      <c r="AP25" s="35"/>
      <c r="AQ25" s="32" t="str">
        <f t="shared" si="13"/>
        <v/>
      </c>
      <c r="AR25" s="35"/>
      <c r="AS25" s="36" t="str">
        <f t="shared" si="14"/>
        <v/>
      </c>
      <c r="AT25" s="36" t="str">
        <f t="shared" si="15"/>
        <v/>
      </c>
      <c r="AU25" s="36" t="str">
        <f t="shared" si="16"/>
        <v/>
      </c>
      <c r="AV25" s="55"/>
      <c r="AW25" s="34"/>
      <c r="AX25" s="148"/>
      <c r="AY25" s="34"/>
      <c r="AZ25" s="32" t="str">
        <f t="shared" si="17"/>
        <v/>
      </c>
      <c r="BA25" s="34"/>
      <c r="BB25" s="32" t="str">
        <f t="shared" si="18"/>
        <v/>
      </c>
      <c r="BC25" s="34"/>
      <c r="BD25" s="32" t="str">
        <f t="shared" si="19"/>
        <v/>
      </c>
      <c r="BE25" s="35"/>
      <c r="BF25" s="36" t="str">
        <f t="shared" si="20"/>
        <v/>
      </c>
      <c r="BG25" s="36" t="str">
        <f t="shared" si="21"/>
        <v/>
      </c>
      <c r="BH25" s="36" t="str">
        <f t="shared" si="22"/>
        <v/>
      </c>
      <c r="BI25" s="55"/>
      <c r="BJ25" s="34"/>
      <c r="BK25" s="148"/>
      <c r="BL25" s="34"/>
      <c r="BM25" s="32" t="str">
        <f t="shared" si="23"/>
        <v/>
      </c>
      <c r="BN25" s="34"/>
      <c r="BO25" s="32" t="str">
        <f t="shared" si="24"/>
        <v/>
      </c>
      <c r="BP25" s="34"/>
      <c r="BQ25" s="32" t="str">
        <f t="shared" si="25"/>
        <v/>
      </c>
      <c r="BR25" s="34"/>
      <c r="BS25" s="36" t="str">
        <f t="shared" si="26"/>
        <v/>
      </c>
      <c r="BT25" s="36" t="str">
        <f t="shared" si="27"/>
        <v/>
      </c>
      <c r="BU25" s="36" t="str">
        <f t="shared" si="28"/>
        <v/>
      </c>
      <c r="BV25" s="55"/>
      <c r="BW25" s="36" t="str">
        <f t="shared" si="29"/>
        <v/>
      </c>
      <c r="BX25" s="36" t="str">
        <f t="shared" si="29"/>
        <v/>
      </c>
      <c r="BY25" s="31"/>
      <c r="BZ25" s="38"/>
      <c r="CB25" s="120" t="e">
        <f t="shared" ca="1" si="2"/>
        <v>#VALUE!</v>
      </c>
      <c r="CC25" s="2" t="e">
        <f t="shared" ca="1" si="30"/>
        <v>#VALUE!</v>
      </c>
    </row>
    <row r="26" spans="1:81" s="2" customFormat="1" ht="25.15" customHeight="1" x14ac:dyDescent="0.25">
      <c r="A26" s="52" t="str">
        <f t="shared" si="31"/>
        <v/>
      </c>
      <c r="B26" s="157" t="e">
        <f t="shared" ca="1" si="3"/>
        <v>#VALUE!</v>
      </c>
      <c r="C26" s="157" t="e">
        <f t="shared" ca="1" si="4"/>
        <v>#VALUE!</v>
      </c>
      <c r="D26" s="29"/>
      <c r="E26" s="155" t="str">
        <f ca="1">IFERROR(INDIRECT(ADDRESS(MATCH(D26,CatModules!C:C,0),2,1,1,"CatModules")),"")</f>
        <v/>
      </c>
      <c r="F26" s="96"/>
      <c r="G26" s="156" t="str">
        <f ca="1">IFERROR(INDIRECT(ADDRESS(MATCH(CONCATENATE(E26,"-",F26),CatInt!K:K,0),3,1,1,"CatInt")),"")</f>
        <v/>
      </c>
      <c r="H26" s="45" t="str">
        <f>IF(F26="","",VLOOKUP(F26,#REF!,2,FALSE))</f>
        <v/>
      </c>
      <c r="I26" s="29"/>
      <c r="J26" s="155" t="e">
        <f t="shared" si="0"/>
        <v>#VALUE!</v>
      </c>
      <c r="K26" s="155" t="e">
        <f t="shared" si="1"/>
        <v>#VALUE!</v>
      </c>
      <c r="L26" s="153"/>
      <c r="M26" s="126"/>
      <c r="N26" s="151" t="e">
        <f ca="1">VLOOKUP(M26,CatProd!B:G,6,FALSE)</f>
        <v>#N/A</v>
      </c>
      <c r="O26" s="127"/>
      <c r="P26" s="175" t="e">
        <f ca="1">VLOOKUP(CONCATENATE(N26,"-",O26),CatProdSpec!H:I,2,FALSE)</f>
        <v>#N/A</v>
      </c>
      <c r="Q26" s="30"/>
      <c r="R26" s="149" t="str">
        <f>IFERROR(VLOOKUP(Q26,Setup!D$16:E$25,2,FALSE),"")</f>
        <v/>
      </c>
      <c r="S26" s="51" t="str">
        <f ca="1">IFERROR(IF(OR(I26="",VLOOKUP(I26,CatCostInp!$E$2:$K$88,7,FALSE)=0),"",VLOOKUP(I26,CatCostInp!$E$2:$K$88,7,FALSE)),"")</f>
        <v/>
      </c>
      <c r="T26" s="4" t="e">
        <f>VLOOKUP(U26,#REF!,2,FALSE)</f>
        <v>#REF!</v>
      </c>
      <c r="U26" s="30"/>
      <c r="V26" s="1" t="str">
        <f ca="1">IF(U26=Setup!$C$10,"Grant",IF('Health Products &amp; Equipment'!U26=Setup!$C$11,"Local",IF('Health Products &amp; Equipment'!U26=Setup!$C$12,"Other","")))</f>
        <v/>
      </c>
      <c r="W26" s="33"/>
      <c r="X26" s="148"/>
      <c r="Y26" s="33"/>
      <c r="Z26" s="36" t="str">
        <f t="shared" si="5"/>
        <v/>
      </c>
      <c r="AA26" s="35"/>
      <c r="AB26" s="32" t="str">
        <f t="shared" si="6"/>
        <v/>
      </c>
      <c r="AC26" s="35"/>
      <c r="AD26" s="32" t="str">
        <f t="shared" si="7"/>
        <v/>
      </c>
      <c r="AE26" s="35"/>
      <c r="AF26" s="36" t="str">
        <f t="shared" si="8"/>
        <v/>
      </c>
      <c r="AG26" s="36" t="str">
        <f t="shared" si="9"/>
        <v/>
      </c>
      <c r="AH26" s="36" t="str">
        <f t="shared" si="10"/>
        <v/>
      </c>
      <c r="AI26" s="55"/>
      <c r="AJ26" s="37"/>
      <c r="AK26" s="148"/>
      <c r="AL26" s="35"/>
      <c r="AM26" s="32" t="str">
        <f t="shared" si="11"/>
        <v/>
      </c>
      <c r="AN26" s="35"/>
      <c r="AO26" s="32" t="str">
        <f t="shared" si="12"/>
        <v/>
      </c>
      <c r="AP26" s="35"/>
      <c r="AQ26" s="32" t="str">
        <f t="shared" si="13"/>
        <v/>
      </c>
      <c r="AR26" s="35"/>
      <c r="AS26" s="36" t="str">
        <f t="shared" si="14"/>
        <v/>
      </c>
      <c r="AT26" s="36" t="str">
        <f t="shared" si="15"/>
        <v/>
      </c>
      <c r="AU26" s="36" t="str">
        <f t="shared" si="16"/>
        <v/>
      </c>
      <c r="AV26" s="55"/>
      <c r="AW26" s="34"/>
      <c r="AX26" s="148"/>
      <c r="AY26" s="34"/>
      <c r="AZ26" s="32" t="str">
        <f t="shared" si="17"/>
        <v/>
      </c>
      <c r="BA26" s="34"/>
      <c r="BB26" s="32" t="str">
        <f t="shared" si="18"/>
        <v/>
      </c>
      <c r="BC26" s="34"/>
      <c r="BD26" s="32" t="str">
        <f t="shared" si="19"/>
        <v/>
      </c>
      <c r="BE26" s="35"/>
      <c r="BF26" s="36" t="str">
        <f t="shared" si="20"/>
        <v/>
      </c>
      <c r="BG26" s="36" t="str">
        <f t="shared" si="21"/>
        <v/>
      </c>
      <c r="BH26" s="36" t="str">
        <f t="shared" si="22"/>
        <v/>
      </c>
      <c r="BI26" s="55"/>
      <c r="BJ26" s="34"/>
      <c r="BK26" s="148"/>
      <c r="BL26" s="34"/>
      <c r="BM26" s="32" t="str">
        <f t="shared" si="23"/>
        <v/>
      </c>
      <c r="BN26" s="34"/>
      <c r="BO26" s="32" t="str">
        <f t="shared" si="24"/>
        <v/>
      </c>
      <c r="BP26" s="34"/>
      <c r="BQ26" s="32" t="str">
        <f t="shared" si="25"/>
        <v/>
      </c>
      <c r="BR26" s="34"/>
      <c r="BS26" s="36" t="str">
        <f t="shared" si="26"/>
        <v/>
      </c>
      <c r="BT26" s="36" t="str">
        <f t="shared" si="27"/>
        <v/>
      </c>
      <c r="BU26" s="36" t="str">
        <f t="shared" si="28"/>
        <v/>
      </c>
      <c r="BV26" s="55"/>
      <c r="BW26" s="36" t="str">
        <f t="shared" si="29"/>
        <v/>
      </c>
      <c r="BX26" s="36" t="str">
        <f t="shared" si="29"/>
        <v/>
      </c>
      <c r="BY26" s="31"/>
      <c r="BZ26" s="38"/>
      <c r="CB26" s="120" t="e">
        <f t="shared" ca="1" si="2"/>
        <v>#VALUE!</v>
      </c>
      <c r="CC26" s="2" t="e">
        <f t="shared" ca="1" si="30"/>
        <v>#VALUE!</v>
      </c>
    </row>
    <row r="27" spans="1:81" s="2" customFormat="1" ht="25.15" customHeight="1" x14ac:dyDescent="0.25">
      <c r="A27" s="52" t="str">
        <f t="shared" si="31"/>
        <v/>
      </c>
      <c r="B27" s="157" t="e">
        <f t="shared" ca="1" si="3"/>
        <v>#VALUE!</v>
      </c>
      <c r="C27" s="157" t="e">
        <f t="shared" ca="1" si="4"/>
        <v>#VALUE!</v>
      </c>
      <c r="D27" s="29"/>
      <c r="E27" s="155" t="str">
        <f ca="1">IFERROR(INDIRECT(ADDRESS(MATCH(D27,CatModules!C:C,0),2,1,1,"CatModules")),"")</f>
        <v/>
      </c>
      <c r="F27" s="96"/>
      <c r="G27" s="156" t="str">
        <f ca="1">IFERROR(INDIRECT(ADDRESS(MATCH(CONCATENATE(E27,"-",F27),CatInt!K:K,0),3,1,1,"CatInt")),"")</f>
        <v/>
      </c>
      <c r="H27" s="45" t="str">
        <f>IF(F27="","",VLOOKUP(F27,#REF!,2,FALSE))</f>
        <v/>
      </c>
      <c r="I27" s="29"/>
      <c r="J27" s="155" t="e">
        <f t="shared" si="0"/>
        <v>#VALUE!</v>
      </c>
      <c r="K27" s="155" t="e">
        <f t="shared" si="1"/>
        <v>#VALUE!</v>
      </c>
      <c r="L27" s="153"/>
      <c r="M27" s="126"/>
      <c r="N27" s="151" t="e">
        <f ca="1">VLOOKUP(M27,CatProd!B:G,6,FALSE)</f>
        <v>#N/A</v>
      </c>
      <c r="O27" s="127"/>
      <c r="P27" s="175" t="e">
        <f ca="1">VLOOKUP(CONCATENATE(N27,"-",O27),CatProdSpec!H:I,2,FALSE)</f>
        <v>#N/A</v>
      </c>
      <c r="Q27" s="30"/>
      <c r="R27" s="149" t="str">
        <f>IFERROR(VLOOKUP(Q27,Setup!D$16:E$25,2,FALSE),"")</f>
        <v/>
      </c>
      <c r="S27" s="51" t="str">
        <f ca="1">IFERROR(IF(OR(I27="",VLOOKUP(I27,CatCostInp!$E$2:$K$88,7,FALSE)=0),"",VLOOKUP(I27,CatCostInp!$E$2:$K$88,7,FALSE)),"")</f>
        <v/>
      </c>
      <c r="T27" s="4" t="e">
        <f>VLOOKUP(U27,#REF!,2,FALSE)</f>
        <v>#REF!</v>
      </c>
      <c r="U27" s="30"/>
      <c r="V27" s="1" t="str">
        <f ca="1">IF(U27=Setup!$C$10,"Grant",IF('Health Products &amp; Equipment'!U27=Setup!$C$11,"Local",IF('Health Products &amp; Equipment'!U27=Setup!$C$12,"Other","")))</f>
        <v/>
      </c>
      <c r="W27" s="33"/>
      <c r="X27" s="148"/>
      <c r="Y27" s="33"/>
      <c r="Z27" s="36" t="str">
        <f t="shared" si="5"/>
        <v/>
      </c>
      <c r="AA27" s="35"/>
      <c r="AB27" s="32" t="str">
        <f t="shared" si="6"/>
        <v/>
      </c>
      <c r="AC27" s="35"/>
      <c r="AD27" s="32" t="str">
        <f t="shared" si="7"/>
        <v/>
      </c>
      <c r="AE27" s="35"/>
      <c r="AF27" s="36" t="str">
        <f t="shared" si="8"/>
        <v/>
      </c>
      <c r="AG27" s="36" t="str">
        <f t="shared" si="9"/>
        <v/>
      </c>
      <c r="AH27" s="36" t="str">
        <f t="shared" si="10"/>
        <v/>
      </c>
      <c r="AI27" s="55"/>
      <c r="AJ27" s="37"/>
      <c r="AK27" s="148"/>
      <c r="AL27" s="35"/>
      <c r="AM27" s="32" t="str">
        <f t="shared" si="11"/>
        <v/>
      </c>
      <c r="AN27" s="35"/>
      <c r="AO27" s="32" t="str">
        <f t="shared" si="12"/>
        <v/>
      </c>
      <c r="AP27" s="35"/>
      <c r="AQ27" s="32" t="str">
        <f t="shared" si="13"/>
        <v/>
      </c>
      <c r="AR27" s="35"/>
      <c r="AS27" s="36" t="str">
        <f t="shared" si="14"/>
        <v/>
      </c>
      <c r="AT27" s="36" t="str">
        <f t="shared" si="15"/>
        <v/>
      </c>
      <c r="AU27" s="36" t="str">
        <f t="shared" si="16"/>
        <v/>
      </c>
      <c r="AV27" s="55"/>
      <c r="AW27" s="34"/>
      <c r="AX27" s="148"/>
      <c r="AY27" s="34"/>
      <c r="AZ27" s="32" t="str">
        <f t="shared" si="17"/>
        <v/>
      </c>
      <c r="BA27" s="34"/>
      <c r="BB27" s="32" t="str">
        <f t="shared" si="18"/>
        <v/>
      </c>
      <c r="BC27" s="34"/>
      <c r="BD27" s="32" t="str">
        <f t="shared" si="19"/>
        <v/>
      </c>
      <c r="BE27" s="35"/>
      <c r="BF27" s="36" t="str">
        <f t="shared" si="20"/>
        <v/>
      </c>
      <c r="BG27" s="36" t="str">
        <f t="shared" si="21"/>
        <v/>
      </c>
      <c r="BH27" s="36" t="str">
        <f t="shared" si="22"/>
        <v/>
      </c>
      <c r="BI27" s="55"/>
      <c r="BJ27" s="34"/>
      <c r="BK27" s="148"/>
      <c r="BL27" s="34"/>
      <c r="BM27" s="32" t="str">
        <f t="shared" si="23"/>
        <v/>
      </c>
      <c r="BN27" s="34"/>
      <c r="BO27" s="32" t="str">
        <f t="shared" si="24"/>
        <v/>
      </c>
      <c r="BP27" s="34"/>
      <c r="BQ27" s="32" t="str">
        <f t="shared" si="25"/>
        <v/>
      </c>
      <c r="BR27" s="34"/>
      <c r="BS27" s="36" t="str">
        <f t="shared" si="26"/>
        <v/>
      </c>
      <c r="BT27" s="36" t="str">
        <f t="shared" si="27"/>
        <v/>
      </c>
      <c r="BU27" s="36" t="str">
        <f t="shared" si="28"/>
        <v/>
      </c>
      <c r="BV27" s="55"/>
      <c r="BW27" s="36" t="str">
        <f t="shared" si="29"/>
        <v/>
      </c>
      <c r="BX27" s="36" t="str">
        <f t="shared" si="29"/>
        <v/>
      </c>
      <c r="BY27" s="31"/>
      <c r="BZ27" s="38"/>
      <c r="CB27" s="120" t="e">
        <f t="shared" ca="1" si="2"/>
        <v>#VALUE!</v>
      </c>
      <c r="CC27" s="2" t="e">
        <f t="shared" ca="1" si="30"/>
        <v>#VALUE!</v>
      </c>
    </row>
    <row r="28" spans="1:81" s="2" customFormat="1" ht="25.15" customHeight="1" x14ac:dyDescent="0.25">
      <c r="A28" s="52" t="str">
        <f t="shared" si="31"/>
        <v/>
      </c>
      <c r="B28" s="157" t="e">
        <f t="shared" ca="1" si="3"/>
        <v>#VALUE!</v>
      </c>
      <c r="C28" s="157" t="e">
        <f t="shared" ca="1" si="4"/>
        <v>#VALUE!</v>
      </c>
      <c r="D28" s="29"/>
      <c r="E28" s="155" t="str">
        <f ca="1">IFERROR(INDIRECT(ADDRESS(MATCH(D28,CatModules!C:C,0),2,1,1,"CatModules")),"")</f>
        <v/>
      </c>
      <c r="F28" s="96"/>
      <c r="G28" s="156" t="str">
        <f ca="1">IFERROR(INDIRECT(ADDRESS(MATCH(CONCATENATE(E28,"-",F28),CatInt!K:K,0),3,1,1,"CatInt")),"")</f>
        <v/>
      </c>
      <c r="H28" s="45" t="str">
        <f>IF(F28="","",VLOOKUP(F28,#REF!,2,FALSE))</f>
        <v/>
      </c>
      <c r="I28" s="29"/>
      <c r="J28" s="155" t="e">
        <f t="shared" si="0"/>
        <v>#VALUE!</v>
      </c>
      <c r="K28" s="155" t="e">
        <f t="shared" si="1"/>
        <v>#VALUE!</v>
      </c>
      <c r="L28" s="153"/>
      <c r="M28" s="126"/>
      <c r="N28" s="151" t="e">
        <f ca="1">VLOOKUP(M28,CatProd!B:G,6,FALSE)</f>
        <v>#N/A</v>
      </c>
      <c r="O28" s="127"/>
      <c r="P28" s="175" t="e">
        <f ca="1">VLOOKUP(CONCATENATE(N28,"-",O28),CatProdSpec!H:I,2,FALSE)</f>
        <v>#N/A</v>
      </c>
      <c r="Q28" s="30"/>
      <c r="R28" s="149" t="str">
        <f>IFERROR(VLOOKUP(Q28,Setup!D$16:E$25,2,FALSE),"")</f>
        <v/>
      </c>
      <c r="S28" s="51" t="str">
        <f ca="1">IFERROR(IF(OR(I28="",VLOOKUP(I28,CatCostInp!$E$2:$K$88,7,FALSE)=0),"",VLOOKUP(I28,CatCostInp!$E$2:$K$88,7,FALSE)),"")</f>
        <v/>
      </c>
      <c r="T28" s="4" t="e">
        <f>VLOOKUP(U28,#REF!,2,FALSE)</f>
        <v>#REF!</v>
      </c>
      <c r="U28" s="30"/>
      <c r="V28" s="1" t="str">
        <f ca="1">IF(U28=Setup!$C$10,"Grant",IF('Health Products &amp; Equipment'!U28=Setup!$C$11,"Local",IF('Health Products &amp; Equipment'!U28=Setup!$C$12,"Other","")))</f>
        <v/>
      </c>
      <c r="W28" s="33"/>
      <c r="X28" s="148"/>
      <c r="Y28" s="33"/>
      <c r="Z28" s="36" t="str">
        <f t="shared" si="5"/>
        <v/>
      </c>
      <c r="AA28" s="35"/>
      <c r="AB28" s="32" t="str">
        <f t="shared" si="6"/>
        <v/>
      </c>
      <c r="AC28" s="35"/>
      <c r="AD28" s="32" t="str">
        <f t="shared" si="7"/>
        <v/>
      </c>
      <c r="AE28" s="35"/>
      <c r="AF28" s="36" t="str">
        <f t="shared" si="8"/>
        <v/>
      </c>
      <c r="AG28" s="36" t="str">
        <f t="shared" si="9"/>
        <v/>
      </c>
      <c r="AH28" s="36" t="str">
        <f t="shared" si="10"/>
        <v/>
      </c>
      <c r="AI28" s="55"/>
      <c r="AJ28" s="37"/>
      <c r="AK28" s="148"/>
      <c r="AL28" s="35"/>
      <c r="AM28" s="32" t="str">
        <f t="shared" si="11"/>
        <v/>
      </c>
      <c r="AN28" s="35"/>
      <c r="AO28" s="32" t="str">
        <f t="shared" si="12"/>
        <v/>
      </c>
      <c r="AP28" s="35"/>
      <c r="AQ28" s="32" t="str">
        <f t="shared" si="13"/>
        <v/>
      </c>
      <c r="AR28" s="35"/>
      <c r="AS28" s="36" t="str">
        <f t="shared" si="14"/>
        <v/>
      </c>
      <c r="AT28" s="36" t="str">
        <f t="shared" si="15"/>
        <v/>
      </c>
      <c r="AU28" s="36" t="str">
        <f t="shared" si="16"/>
        <v/>
      </c>
      <c r="AV28" s="55"/>
      <c r="AW28" s="34"/>
      <c r="AX28" s="148"/>
      <c r="AY28" s="34"/>
      <c r="AZ28" s="32" t="str">
        <f t="shared" si="17"/>
        <v/>
      </c>
      <c r="BA28" s="34"/>
      <c r="BB28" s="32" t="str">
        <f t="shared" si="18"/>
        <v/>
      </c>
      <c r="BC28" s="34"/>
      <c r="BD28" s="32" t="str">
        <f t="shared" si="19"/>
        <v/>
      </c>
      <c r="BE28" s="35"/>
      <c r="BF28" s="36" t="str">
        <f t="shared" si="20"/>
        <v/>
      </c>
      <c r="BG28" s="36" t="str">
        <f t="shared" si="21"/>
        <v/>
      </c>
      <c r="BH28" s="36" t="str">
        <f t="shared" si="22"/>
        <v/>
      </c>
      <c r="BI28" s="55"/>
      <c r="BJ28" s="34"/>
      <c r="BK28" s="148"/>
      <c r="BL28" s="34"/>
      <c r="BM28" s="32" t="str">
        <f t="shared" si="23"/>
        <v/>
      </c>
      <c r="BN28" s="34"/>
      <c r="BO28" s="32" t="str">
        <f t="shared" si="24"/>
        <v/>
      </c>
      <c r="BP28" s="34"/>
      <c r="BQ28" s="32" t="str">
        <f t="shared" si="25"/>
        <v/>
      </c>
      <c r="BR28" s="34"/>
      <c r="BS28" s="36" t="str">
        <f t="shared" si="26"/>
        <v/>
      </c>
      <c r="BT28" s="36" t="str">
        <f t="shared" si="27"/>
        <v/>
      </c>
      <c r="BU28" s="36" t="str">
        <f t="shared" si="28"/>
        <v/>
      </c>
      <c r="BV28" s="55"/>
      <c r="BW28" s="36" t="str">
        <f t="shared" si="29"/>
        <v/>
      </c>
      <c r="BX28" s="36" t="str">
        <f t="shared" si="29"/>
        <v/>
      </c>
      <c r="BY28" s="31"/>
      <c r="BZ28" s="38"/>
      <c r="CB28" s="120" t="e">
        <f t="shared" ca="1" si="2"/>
        <v>#VALUE!</v>
      </c>
      <c r="CC28" s="2" t="e">
        <f t="shared" ca="1" si="30"/>
        <v>#VALUE!</v>
      </c>
    </row>
    <row r="29" spans="1:81" s="2" customFormat="1" ht="25.15" customHeight="1" x14ac:dyDescent="0.25">
      <c r="A29" s="52" t="str">
        <f t="shared" si="31"/>
        <v/>
      </c>
      <c r="B29" s="157" t="e">
        <f t="shared" ca="1" si="3"/>
        <v>#VALUE!</v>
      </c>
      <c r="C29" s="157" t="e">
        <f t="shared" ca="1" si="4"/>
        <v>#VALUE!</v>
      </c>
      <c r="D29" s="29"/>
      <c r="E29" s="155" t="str">
        <f ca="1">IFERROR(INDIRECT(ADDRESS(MATCH(D29,CatModules!C:C,0),2,1,1,"CatModules")),"")</f>
        <v/>
      </c>
      <c r="F29" s="96"/>
      <c r="G29" s="156" t="str">
        <f ca="1">IFERROR(INDIRECT(ADDRESS(MATCH(CONCATENATE(E29,"-",F29),CatInt!K:K,0),3,1,1,"CatInt")),"")</f>
        <v/>
      </c>
      <c r="H29" s="45" t="str">
        <f>IF(F29="","",VLOOKUP(F29,#REF!,2,FALSE))</f>
        <v/>
      </c>
      <c r="I29" s="29"/>
      <c r="J29" s="155" t="e">
        <f t="shared" si="0"/>
        <v>#VALUE!</v>
      </c>
      <c r="K29" s="155" t="e">
        <f t="shared" si="1"/>
        <v>#VALUE!</v>
      </c>
      <c r="L29" s="153"/>
      <c r="M29" s="126"/>
      <c r="N29" s="151" t="e">
        <f ca="1">VLOOKUP(M29,CatProd!B:G,6,FALSE)</f>
        <v>#N/A</v>
      </c>
      <c r="O29" s="127"/>
      <c r="P29" s="175" t="e">
        <f ca="1">VLOOKUP(CONCATENATE(N29,"-",O29),CatProdSpec!H:I,2,FALSE)</f>
        <v>#N/A</v>
      </c>
      <c r="Q29" s="30"/>
      <c r="R29" s="149" t="str">
        <f>IFERROR(VLOOKUP(Q29,Setup!D$16:E$25,2,FALSE),"")</f>
        <v/>
      </c>
      <c r="S29" s="51" t="str">
        <f ca="1">IFERROR(IF(OR(I29="",VLOOKUP(I29,CatCostInp!$E$2:$K$88,7,FALSE)=0),"",VLOOKUP(I29,CatCostInp!$E$2:$K$88,7,FALSE)),"")</f>
        <v/>
      </c>
      <c r="T29" s="4" t="e">
        <f>VLOOKUP(U29,#REF!,2,FALSE)</f>
        <v>#REF!</v>
      </c>
      <c r="U29" s="30"/>
      <c r="V29" s="1" t="str">
        <f ca="1">IF(U29=Setup!$C$10,"Grant",IF('Health Products &amp; Equipment'!U29=Setup!$C$11,"Local",IF('Health Products &amp; Equipment'!U29=Setup!$C$12,"Other","")))</f>
        <v/>
      </c>
      <c r="W29" s="33"/>
      <c r="X29" s="148"/>
      <c r="Y29" s="33"/>
      <c r="Z29" s="36" t="str">
        <f t="shared" si="5"/>
        <v/>
      </c>
      <c r="AA29" s="35"/>
      <c r="AB29" s="32" t="str">
        <f t="shared" si="6"/>
        <v/>
      </c>
      <c r="AC29" s="35"/>
      <c r="AD29" s="32" t="str">
        <f t="shared" si="7"/>
        <v/>
      </c>
      <c r="AE29" s="35"/>
      <c r="AF29" s="36" t="str">
        <f t="shared" si="8"/>
        <v/>
      </c>
      <c r="AG29" s="36" t="str">
        <f t="shared" si="9"/>
        <v/>
      </c>
      <c r="AH29" s="36" t="str">
        <f t="shared" si="10"/>
        <v/>
      </c>
      <c r="AI29" s="55"/>
      <c r="AJ29" s="37"/>
      <c r="AK29" s="148"/>
      <c r="AL29" s="35"/>
      <c r="AM29" s="32" t="str">
        <f t="shared" si="11"/>
        <v/>
      </c>
      <c r="AN29" s="35"/>
      <c r="AO29" s="32" t="str">
        <f t="shared" si="12"/>
        <v/>
      </c>
      <c r="AP29" s="35"/>
      <c r="AQ29" s="32" t="str">
        <f t="shared" si="13"/>
        <v/>
      </c>
      <c r="AR29" s="35"/>
      <c r="AS29" s="36" t="str">
        <f t="shared" si="14"/>
        <v/>
      </c>
      <c r="AT29" s="36" t="str">
        <f t="shared" si="15"/>
        <v/>
      </c>
      <c r="AU29" s="36" t="str">
        <f t="shared" si="16"/>
        <v/>
      </c>
      <c r="AV29" s="55"/>
      <c r="AW29" s="34"/>
      <c r="AX29" s="148"/>
      <c r="AY29" s="34"/>
      <c r="AZ29" s="32" t="str">
        <f t="shared" si="17"/>
        <v/>
      </c>
      <c r="BA29" s="34"/>
      <c r="BB29" s="32" t="str">
        <f t="shared" si="18"/>
        <v/>
      </c>
      <c r="BC29" s="34"/>
      <c r="BD29" s="32" t="str">
        <f t="shared" si="19"/>
        <v/>
      </c>
      <c r="BE29" s="35"/>
      <c r="BF29" s="36" t="str">
        <f t="shared" si="20"/>
        <v/>
      </c>
      <c r="BG29" s="36" t="str">
        <f t="shared" si="21"/>
        <v/>
      </c>
      <c r="BH29" s="36" t="str">
        <f t="shared" si="22"/>
        <v/>
      </c>
      <c r="BI29" s="55"/>
      <c r="BJ29" s="34"/>
      <c r="BK29" s="148"/>
      <c r="BL29" s="34"/>
      <c r="BM29" s="32" t="str">
        <f t="shared" si="23"/>
        <v/>
      </c>
      <c r="BN29" s="34"/>
      <c r="BO29" s="32" t="str">
        <f t="shared" si="24"/>
        <v/>
      </c>
      <c r="BP29" s="34"/>
      <c r="BQ29" s="32" t="str">
        <f t="shared" si="25"/>
        <v/>
      </c>
      <c r="BR29" s="34"/>
      <c r="BS29" s="36" t="str">
        <f t="shared" si="26"/>
        <v/>
      </c>
      <c r="BT29" s="36" t="str">
        <f t="shared" si="27"/>
        <v/>
      </c>
      <c r="BU29" s="36" t="str">
        <f t="shared" si="28"/>
        <v/>
      </c>
      <c r="BV29" s="55"/>
      <c r="BW29" s="36" t="str">
        <f t="shared" si="29"/>
        <v/>
      </c>
      <c r="BX29" s="36" t="str">
        <f t="shared" si="29"/>
        <v/>
      </c>
      <c r="BY29" s="31"/>
      <c r="BZ29" s="38"/>
      <c r="CB29" s="120" t="e">
        <f t="shared" ca="1" si="2"/>
        <v>#VALUE!</v>
      </c>
      <c r="CC29" s="2" t="e">
        <f t="shared" ca="1" si="30"/>
        <v>#VALUE!</v>
      </c>
    </row>
    <row r="30" spans="1:81" s="2" customFormat="1" ht="25.15" customHeight="1" x14ac:dyDescent="0.25">
      <c r="A30" s="52" t="str">
        <f t="shared" si="31"/>
        <v/>
      </c>
      <c r="B30" s="157" t="e">
        <f t="shared" ca="1" si="3"/>
        <v>#VALUE!</v>
      </c>
      <c r="C30" s="157" t="e">
        <f t="shared" ca="1" si="4"/>
        <v>#VALUE!</v>
      </c>
      <c r="D30" s="29"/>
      <c r="E30" s="155" t="str">
        <f ca="1">IFERROR(INDIRECT(ADDRESS(MATCH(D30,CatModules!C:C,0),2,1,1,"CatModules")),"")</f>
        <v/>
      </c>
      <c r="F30" s="96"/>
      <c r="G30" s="156" t="str">
        <f ca="1">IFERROR(INDIRECT(ADDRESS(MATCH(CONCATENATE(E30,"-",F30),CatInt!K:K,0),3,1,1,"CatInt")),"")</f>
        <v/>
      </c>
      <c r="H30" s="45" t="str">
        <f>IF(F30="","",VLOOKUP(F30,#REF!,2,FALSE))</f>
        <v/>
      </c>
      <c r="I30" s="29"/>
      <c r="J30" s="155" t="e">
        <f t="shared" si="0"/>
        <v>#VALUE!</v>
      </c>
      <c r="K30" s="155" t="e">
        <f t="shared" si="1"/>
        <v>#VALUE!</v>
      </c>
      <c r="L30" s="153"/>
      <c r="M30" s="126"/>
      <c r="N30" s="151" t="e">
        <f ca="1">VLOOKUP(M30,CatProd!B:G,6,FALSE)</f>
        <v>#N/A</v>
      </c>
      <c r="O30" s="127"/>
      <c r="P30" s="175" t="e">
        <f ca="1">VLOOKUP(CONCATENATE(N30,"-",O30),CatProdSpec!H:I,2,FALSE)</f>
        <v>#N/A</v>
      </c>
      <c r="Q30" s="30"/>
      <c r="R30" s="149" t="str">
        <f>IFERROR(VLOOKUP(Q30,Setup!D$16:E$25,2,FALSE),"")</f>
        <v/>
      </c>
      <c r="S30" s="51" t="str">
        <f ca="1">IFERROR(IF(OR(I30="",VLOOKUP(I30,CatCostInp!$E$2:$K$88,7,FALSE)=0),"",VLOOKUP(I30,CatCostInp!$E$2:$K$88,7,FALSE)),"")</f>
        <v/>
      </c>
      <c r="T30" s="4" t="e">
        <f>VLOOKUP(U30,#REF!,2,FALSE)</f>
        <v>#REF!</v>
      </c>
      <c r="U30" s="30"/>
      <c r="V30" s="1" t="str">
        <f ca="1">IF(U30=Setup!$C$10,"Grant",IF('Health Products &amp; Equipment'!U30=Setup!$C$11,"Local",IF('Health Products &amp; Equipment'!U30=Setup!$C$12,"Other","")))</f>
        <v/>
      </c>
      <c r="W30" s="33"/>
      <c r="X30" s="148"/>
      <c r="Y30" s="33"/>
      <c r="Z30" s="36" t="str">
        <f t="shared" si="5"/>
        <v/>
      </c>
      <c r="AA30" s="35"/>
      <c r="AB30" s="32" t="str">
        <f t="shared" si="6"/>
        <v/>
      </c>
      <c r="AC30" s="35"/>
      <c r="AD30" s="32" t="str">
        <f t="shared" si="7"/>
        <v/>
      </c>
      <c r="AE30" s="35"/>
      <c r="AF30" s="36" t="str">
        <f t="shared" si="8"/>
        <v/>
      </c>
      <c r="AG30" s="36" t="str">
        <f t="shared" si="9"/>
        <v/>
      </c>
      <c r="AH30" s="36" t="str">
        <f t="shared" si="10"/>
        <v/>
      </c>
      <c r="AI30" s="55"/>
      <c r="AJ30" s="37"/>
      <c r="AK30" s="148"/>
      <c r="AL30" s="35"/>
      <c r="AM30" s="32" t="str">
        <f t="shared" si="11"/>
        <v/>
      </c>
      <c r="AN30" s="35"/>
      <c r="AO30" s="32" t="str">
        <f t="shared" si="12"/>
        <v/>
      </c>
      <c r="AP30" s="35"/>
      <c r="AQ30" s="32" t="str">
        <f t="shared" si="13"/>
        <v/>
      </c>
      <c r="AR30" s="35"/>
      <c r="AS30" s="36" t="str">
        <f t="shared" si="14"/>
        <v/>
      </c>
      <c r="AT30" s="36" t="str">
        <f t="shared" si="15"/>
        <v/>
      </c>
      <c r="AU30" s="36" t="str">
        <f t="shared" si="16"/>
        <v/>
      </c>
      <c r="AV30" s="55"/>
      <c r="AW30" s="34"/>
      <c r="AX30" s="148"/>
      <c r="AY30" s="34"/>
      <c r="AZ30" s="32" t="str">
        <f t="shared" si="17"/>
        <v/>
      </c>
      <c r="BA30" s="34"/>
      <c r="BB30" s="32" t="str">
        <f t="shared" si="18"/>
        <v/>
      </c>
      <c r="BC30" s="34"/>
      <c r="BD30" s="32" t="str">
        <f t="shared" si="19"/>
        <v/>
      </c>
      <c r="BE30" s="35"/>
      <c r="BF30" s="36" t="str">
        <f t="shared" si="20"/>
        <v/>
      </c>
      <c r="BG30" s="36" t="str">
        <f t="shared" si="21"/>
        <v/>
      </c>
      <c r="BH30" s="36" t="str">
        <f t="shared" si="22"/>
        <v/>
      </c>
      <c r="BI30" s="55"/>
      <c r="BJ30" s="34"/>
      <c r="BK30" s="148"/>
      <c r="BL30" s="34"/>
      <c r="BM30" s="32" t="str">
        <f t="shared" si="23"/>
        <v/>
      </c>
      <c r="BN30" s="34"/>
      <c r="BO30" s="32" t="str">
        <f t="shared" si="24"/>
        <v/>
      </c>
      <c r="BP30" s="34"/>
      <c r="BQ30" s="32" t="str">
        <f t="shared" si="25"/>
        <v/>
      </c>
      <c r="BR30" s="34"/>
      <c r="BS30" s="36" t="str">
        <f t="shared" si="26"/>
        <v/>
      </c>
      <c r="BT30" s="36" t="str">
        <f t="shared" si="27"/>
        <v/>
      </c>
      <c r="BU30" s="36" t="str">
        <f t="shared" si="28"/>
        <v/>
      </c>
      <c r="BV30" s="55"/>
      <c r="BW30" s="36" t="str">
        <f t="shared" si="29"/>
        <v/>
      </c>
      <c r="BX30" s="36" t="str">
        <f t="shared" si="29"/>
        <v/>
      </c>
      <c r="BY30" s="31"/>
      <c r="BZ30" s="38"/>
      <c r="CB30" s="120" t="e">
        <f t="shared" ca="1" si="2"/>
        <v>#VALUE!</v>
      </c>
      <c r="CC30" s="2" t="e">
        <f t="shared" ca="1" si="30"/>
        <v>#VALUE!</v>
      </c>
    </row>
    <row r="31" spans="1:81" s="2" customFormat="1" ht="25.15" customHeight="1" x14ac:dyDescent="0.25">
      <c r="A31" s="52" t="str">
        <f t="shared" si="31"/>
        <v/>
      </c>
      <c r="B31" s="157" t="e">
        <f t="shared" ca="1" si="3"/>
        <v>#VALUE!</v>
      </c>
      <c r="C31" s="157" t="e">
        <f t="shared" ca="1" si="4"/>
        <v>#VALUE!</v>
      </c>
      <c r="D31" s="29"/>
      <c r="E31" s="155" t="str">
        <f ca="1">IFERROR(INDIRECT(ADDRESS(MATCH(D31,CatModules!C:C,0),2,1,1,"CatModules")),"")</f>
        <v/>
      </c>
      <c r="F31" s="96"/>
      <c r="G31" s="156" t="str">
        <f ca="1">IFERROR(INDIRECT(ADDRESS(MATCH(CONCATENATE(E31,"-",F31),CatInt!K:K,0),3,1,1,"CatInt")),"")</f>
        <v/>
      </c>
      <c r="H31" s="45" t="str">
        <f>IF(F31="","",VLOOKUP(F31,#REF!,2,FALSE))</f>
        <v/>
      </c>
      <c r="I31" s="29"/>
      <c r="J31" s="155" t="e">
        <f t="shared" si="0"/>
        <v>#VALUE!</v>
      </c>
      <c r="K31" s="155" t="e">
        <f t="shared" si="1"/>
        <v>#VALUE!</v>
      </c>
      <c r="L31" s="153"/>
      <c r="M31" s="126"/>
      <c r="N31" s="151" t="e">
        <f ca="1">VLOOKUP(M31,CatProd!B:G,6,FALSE)</f>
        <v>#N/A</v>
      </c>
      <c r="O31" s="127"/>
      <c r="P31" s="175" t="e">
        <f ca="1">VLOOKUP(CONCATENATE(N31,"-",O31),CatProdSpec!H:I,2,FALSE)</f>
        <v>#N/A</v>
      </c>
      <c r="Q31" s="30"/>
      <c r="R31" s="149" t="str">
        <f>IFERROR(VLOOKUP(Q31,Setup!D$16:E$25,2,FALSE),"")</f>
        <v/>
      </c>
      <c r="S31" s="51" t="str">
        <f ca="1">IFERROR(IF(OR(I31="",VLOOKUP(I31,CatCostInp!$E$2:$K$88,7,FALSE)=0),"",VLOOKUP(I31,CatCostInp!$E$2:$K$88,7,FALSE)),"")</f>
        <v/>
      </c>
      <c r="T31" s="4" t="e">
        <f>VLOOKUP(U31,#REF!,2,FALSE)</f>
        <v>#REF!</v>
      </c>
      <c r="U31" s="30"/>
      <c r="V31" s="1" t="str">
        <f ca="1">IF(U31=Setup!$C$10,"Grant",IF('Health Products &amp; Equipment'!U31=Setup!$C$11,"Local",IF('Health Products &amp; Equipment'!U31=Setup!$C$12,"Other","")))</f>
        <v/>
      </c>
      <c r="W31" s="33"/>
      <c r="X31" s="148"/>
      <c r="Y31" s="33"/>
      <c r="Z31" s="36" t="str">
        <f t="shared" si="5"/>
        <v/>
      </c>
      <c r="AA31" s="35"/>
      <c r="AB31" s="32" t="str">
        <f t="shared" si="6"/>
        <v/>
      </c>
      <c r="AC31" s="35"/>
      <c r="AD31" s="32" t="str">
        <f t="shared" si="7"/>
        <v/>
      </c>
      <c r="AE31" s="35"/>
      <c r="AF31" s="36" t="str">
        <f t="shared" si="8"/>
        <v/>
      </c>
      <c r="AG31" s="36" t="str">
        <f t="shared" si="9"/>
        <v/>
      </c>
      <c r="AH31" s="36" t="str">
        <f t="shared" si="10"/>
        <v/>
      </c>
      <c r="AI31" s="55"/>
      <c r="AJ31" s="37"/>
      <c r="AK31" s="148"/>
      <c r="AL31" s="35"/>
      <c r="AM31" s="32" t="str">
        <f t="shared" si="11"/>
        <v/>
      </c>
      <c r="AN31" s="35"/>
      <c r="AO31" s="32" t="str">
        <f t="shared" si="12"/>
        <v/>
      </c>
      <c r="AP31" s="35"/>
      <c r="AQ31" s="32" t="str">
        <f t="shared" si="13"/>
        <v/>
      </c>
      <c r="AR31" s="35"/>
      <c r="AS31" s="36" t="str">
        <f t="shared" si="14"/>
        <v/>
      </c>
      <c r="AT31" s="36" t="str">
        <f t="shared" si="15"/>
        <v/>
      </c>
      <c r="AU31" s="36" t="str">
        <f t="shared" si="16"/>
        <v/>
      </c>
      <c r="AV31" s="55"/>
      <c r="AW31" s="34"/>
      <c r="AX31" s="148"/>
      <c r="AY31" s="34"/>
      <c r="AZ31" s="32" t="str">
        <f t="shared" si="17"/>
        <v/>
      </c>
      <c r="BA31" s="34"/>
      <c r="BB31" s="32" t="str">
        <f t="shared" si="18"/>
        <v/>
      </c>
      <c r="BC31" s="34"/>
      <c r="BD31" s="32" t="str">
        <f t="shared" si="19"/>
        <v/>
      </c>
      <c r="BE31" s="35"/>
      <c r="BF31" s="36" t="str">
        <f t="shared" si="20"/>
        <v/>
      </c>
      <c r="BG31" s="36" t="str">
        <f t="shared" si="21"/>
        <v/>
      </c>
      <c r="BH31" s="36" t="str">
        <f t="shared" si="22"/>
        <v/>
      </c>
      <c r="BI31" s="55"/>
      <c r="BJ31" s="34"/>
      <c r="BK31" s="148"/>
      <c r="BL31" s="34"/>
      <c r="BM31" s="32" t="str">
        <f t="shared" si="23"/>
        <v/>
      </c>
      <c r="BN31" s="34"/>
      <c r="BO31" s="32" t="str">
        <f t="shared" si="24"/>
        <v/>
      </c>
      <c r="BP31" s="34"/>
      <c r="BQ31" s="32" t="str">
        <f t="shared" si="25"/>
        <v/>
      </c>
      <c r="BR31" s="34"/>
      <c r="BS31" s="36" t="str">
        <f t="shared" si="26"/>
        <v/>
      </c>
      <c r="BT31" s="36" t="str">
        <f t="shared" si="27"/>
        <v/>
      </c>
      <c r="BU31" s="36" t="str">
        <f t="shared" si="28"/>
        <v/>
      </c>
      <c r="BV31" s="55"/>
      <c r="BW31" s="36" t="str">
        <f t="shared" si="29"/>
        <v/>
      </c>
      <c r="BX31" s="36" t="str">
        <f t="shared" si="29"/>
        <v/>
      </c>
      <c r="BY31" s="31"/>
      <c r="BZ31" s="38"/>
      <c r="CB31" s="120" t="e">
        <f t="shared" ca="1" si="2"/>
        <v>#VALUE!</v>
      </c>
      <c r="CC31" s="2" t="e">
        <f t="shared" ca="1" si="30"/>
        <v>#VALUE!</v>
      </c>
    </row>
    <row r="32" spans="1:81" s="2" customFormat="1" ht="25.15" customHeight="1" x14ac:dyDescent="0.25">
      <c r="A32" s="52" t="str">
        <f t="shared" si="31"/>
        <v/>
      </c>
      <c r="B32" s="157" t="e">
        <f t="shared" ca="1" si="3"/>
        <v>#VALUE!</v>
      </c>
      <c r="C32" s="157" t="e">
        <f t="shared" ca="1" si="4"/>
        <v>#VALUE!</v>
      </c>
      <c r="D32" s="29"/>
      <c r="E32" s="155" t="str">
        <f ca="1">IFERROR(INDIRECT(ADDRESS(MATCH(D32,CatModules!C:C,0),2,1,1,"CatModules")),"")</f>
        <v/>
      </c>
      <c r="F32" s="96"/>
      <c r="G32" s="156" t="str">
        <f ca="1">IFERROR(INDIRECT(ADDRESS(MATCH(CONCATENATE(E32,"-",F32),CatInt!K:K,0),3,1,1,"CatInt")),"")</f>
        <v/>
      </c>
      <c r="H32" s="45" t="str">
        <f>IF(F32="","",VLOOKUP(F32,#REF!,2,FALSE))</f>
        <v/>
      </c>
      <c r="I32" s="29"/>
      <c r="J32" s="155" t="e">
        <f t="shared" si="0"/>
        <v>#VALUE!</v>
      </c>
      <c r="K32" s="155" t="e">
        <f t="shared" si="1"/>
        <v>#VALUE!</v>
      </c>
      <c r="L32" s="153"/>
      <c r="M32" s="126"/>
      <c r="N32" s="151" t="e">
        <f ca="1">VLOOKUP(M32,CatProd!B:G,6,FALSE)</f>
        <v>#N/A</v>
      </c>
      <c r="O32" s="127"/>
      <c r="P32" s="175" t="e">
        <f ca="1">VLOOKUP(CONCATENATE(N32,"-",O32),CatProdSpec!H:I,2,FALSE)</f>
        <v>#N/A</v>
      </c>
      <c r="Q32" s="30"/>
      <c r="R32" s="149" t="str">
        <f>IFERROR(VLOOKUP(Q32,Setup!D$16:E$25,2,FALSE),"")</f>
        <v/>
      </c>
      <c r="S32" s="51" t="str">
        <f ca="1">IFERROR(IF(OR(I32="",VLOOKUP(I32,CatCostInp!$E$2:$K$88,7,FALSE)=0),"",VLOOKUP(I32,CatCostInp!$E$2:$K$88,7,FALSE)),"")</f>
        <v/>
      </c>
      <c r="T32" s="4" t="e">
        <f>VLOOKUP(U32,#REF!,2,FALSE)</f>
        <v>#REF!</v>
      </c>
      <c r="U32" s="30"/>
      <c r="V32" s="1" t="str">
        <f ca="1">IF(U32=Setup!$C$10,"Grant",IF('Health Products &amp; Equipment'!U32=Setup!$C$11,"Local",IF('Health Products &amp; Equipment'!U32=Setup!$C$12,"Other","")))</f>
        <v/>
      </c>
      <c r="W32" s="33"/>
      <c r="X32" s="148"/>
      <c r="Y32" s="33"/>
      <c r="Z32" s="36" t="str">
        <f t="shared" si="5"/>
        <v/>
      </c>
      <c r="AA32" s="35"/>
      <c r="AB32" s="32" t="str">
        <f t="shared" si="6"/>
        <v/>
      </c>
      <c r="AC32" s="35"/>
      <c r="AD32" s="32" t="str">
        <f t="shared" si="7"/>
        <v/>
      </c>
      <c r="AE32" s="35"/>
      <c r="AF32" s="36" t="str">
        <f t="shared" si="8"/>
        <v/>
      </c>
      <c r="AG32" s="36" t="str">
        <f t="shared" si="9"/>
        <v/>
      </c>
      <c r="AH32" s="36" t="str">
        <f t="shared" si="10"/>
        <v/>
      </c>
      <c r="AI32" s="55"/>
      <c r="AJ32" s="37"/>
      <c r="AK32" s="148"/>
      <c r="AL32" s="35"/>
      <c r="AM32" s="32" t="str">
        <f t="shared" si="11"/>
        <v/>
      </c>
      <c r="AN32" s="35"/>
      <c r="AO32" s="32" t="str">
        <f t="shared" si="12"/>
        <v/>
      </c>
      <c r="AP32" s="35"/>
      <c r="AQ32" s="32" t="str">
        <f t="shared" si="13"/>
        <v/>
      </c>
      <c r="AR32" s="35"/>
      <c r="AS32" s="36" t="str">
        <f t="shared" si="14"/>
        <v/>
      </c>
      <c r="AT32" s="36" t="str">
        <f t="shared" si="15"/>
        <v/>
      </c>
      <c r="AU32" s="36" t="str">
        <f t="shared" si="16"/>
        <v/>
      </c>
      <c r="AV32" s="55"/>
      <c r="AW32" s="34"/>
      <c r="AX32" s="148"/>
      <c r="AY32" s="34"/>
      <c r="AZ32" s="32" t="str">
        <f t="shared" si="17"/>
        <v/>
      </c>
      <c r="BA32" s="34"/>
      <c r="BB32" s="32" t="str">
        <f t="shared" si="18"/>
        <v/>
      </c>
      <c r="BC32" s="34"/>
      <c r="BD32" s="32" t="str">
        <f t="shared" si="19"/>
        <v/>
      </c>
      <c r="BE32" s="35"/>
      <c r="BF32" s="36" t="str">
        <f t="shared" si="20"/>
        <v/>
      </c>
      <c r="BG32" s="36" t="str">
        <f t="shared" si="21"/>
        <v/>
      </c>
      <c r="BH32" s="36" t="str">
        <f t="shared" si="22"/>
        <v/>
      </c>
      <c r="BI32" s="55"/>
      <c r="BJ32" s="34"/>
      <c r="BK32" s="148"/>
      <c r="BL32" s="34"/>
      <c r="BM32" s="32" t="str">
        <f t="shared" si="23"/>
        <v/>
      </c>
      <c r="BN32" s="34"/>
      <c r="BO32" s="32" t="str">
        <f t="shared" si="24"/>
        <v/>
      </c>
      <c r="BP32" s="34"/>
      <c r="BQ32" s="32" t="str">
        <f t="shared" si="25"/>
        <v/>
      </c>
      <c r="BR32" s="34"/>
      <c r="BS32" s="36" t="str">
        <f t="shared" si="26"/>
        <v/>
      </c>
      <c r="BT32" s="36" t="str">
        <f t="shared" si="27"/>
        <v/>
      </c>
      <c r="BU32" s="36" t="str">
        <f t="shared" si="28"/>
        <v/>
      </c>
      <c r="BV32" s="55"/>
      <c r="BW32" s="36" t="str">
        <f t="shared" si="29"/>
        <v/>
      </c>
      <c r="BX32" s="36" t="str">
        <f t="shared" si="29"/>
        <v/>
      </c>
      <c r="BY32" s="31"/>
      <c r="BZ32" s="38"/>
      <c r="CB32" s="120" t="e">
        <f t="shared" ca="1" si="2"/>
        <v>#VALUE!</v>
      </c>
      <c r="CC32" s="2" t="e">
        <f t="shared" ca="1" si="30"/>
        <v>#VALUE!</v>
      </c>
    </row>
    <row r="33" spans="1:81" s="2" customFormat="1" ht="25.15" customHeight="1" x14ac:dyDescent="0.25">
      <c r="A33" s="52" t="str">
        <f t="shared" si="31"/>
        <v/>
      </c>
      <c r="B33" s="157" t="e">
        <f t="shared" ca="1" si="3"/>
        <v>#VALUE!</v>
      </c>
      <c r="C33" s="157" t="e">
        <f t="shared" ca="1" si="4"/>
        <v>#VALUE!</v>
      </c>
      <c r="D33" s="29"/>
      <c r="E33" s="155" t="str">
        <f ca="1">IFERROR(INDIRECT(ADDRESS(MATCH(D33,CatModules!C:C,0),2,1,1,"CatModules")),"")</f>
        <v/>
      </c>
      <c r="F33" s="96"/>
      <c r="G33" s="156" t="str">
        <f ca="1">IFERROR(INDIRECT(ADDRESS(MATCH(CONCATENATE(E33,"-",F33),CatInt!K:K,0),3,1,1,"CatInt")),"")</f>
        <v/>
      </c>
      <c r="H33" s="45" t="str">
        <f>IF(F33="","",VLOOKUP(F33,#REF!,2,FALSE))</f>
        <v/>
      </c>
      <c r="I33" s="29"/>
      <c r="J33" s="155" t="e">
        <f t="shared" si="0"/>
        <v>#VALUE!</v>
      </c>
      <c r="K33" s="155" t="e">
        <f t="shared" si="1"/>
        <v>#VALUE!</v>
      </c>
      <c r="L33" s="153"/>
      <c r="M33" s="126"/>
      <c r="N33" s="151" t="e">
        <f ca="1">VLOOKUP(M33,CatProd!B:G,6,FALSE)</f>
        <v>#N/A</v>
      </c>
      <c r="O33" s="127"/>
      <c r="P33" s="175" t="e">
        <f ca="1">VLOOKUP(CONCATENATE(N33,"-",O33),CatProdSpec!H:I,2,FALSE)</f>
        <v>#N/A</v>
      </c>
      <c r="Q33" s="30"/>
      <c r="R33" s="149" t="str">
        <f>IFERROR(VLOOKUP(Q33,Setup!D$16:E$25,2,FALSE),"")</f>
        <v/>
      </c>
      <c r="S33" s="51" t="str">
        <f ca="1">IFERROR(IF(OR(I33="",VLOOKUP(I33,CatCostInp!$E$2:$K$88,7,FALSE)=0),"",VLOOKUP(I33,CatCostInp!$E$2:$K$88,7,FALSE)),"")</f>
        <v/>
      </c>
      <c r="T33" s="4" t="e">
        <f>VLOOKUP(U33,#REF!,2,FALSE)</f>
        <v>#REF!</v>
      </c>
      <c r="U33" s="30"/>
      <c r="V33" s="1" t="str">
        <f ca="1">IF(U33=Setup!$C$10,"Grant",IF('Health Products &amp; Equipment'!U33=Setup!$C$11,"Local",IF('Health Products &amp; Equipment'!U33=Setup!$C$12,"Other","")))</f>
        <v/>
      </c>
      <c r="W33" s="33"/>
      <c r="X33" s="148"/>
      <c r="Y33" s="33"/>
      <c r="Z33" s="36" t="str">
        <f t="shared" si="5"/>
        <v/>
      </c>
      <c r="AA33" s="35"/>
      <c r="AB33" s="32" t="str">
        <f t="shared" si="6"/>
        <v/>
      </c>
      <c r="AC33" s="35"/>
      <c r="AD33" s="32" t="str">
        <f t="shared" si="7"/>
        <v/>
      </c>
      <c r="AE33" s="35"/>
      <c r="AF33" s="36" t="str">
        <f t="shared" si="8"/>
        <v/>
      </c>
      <c r="AG33" s="36" t="str">
        <f t="shared" si="9"/>
        <v/>
      </c>
      <c r="AH33" s="36" t="str">
        <f t="shared" si="10"/>
        <v/>
      </c>
      <c r="AI33" s="55"/>
      <c r="AJ33" s="37"/>
      <c r="AK33" s="148"/>
      <c r="AL33" s="35"/>
      <c r="AM33" s="32" t="str">
        <f t="shared" si="11"/>
        <v/>
      </c>
      <c r="AN33" s="35"/>
      <c r="AO33" s="32" t="str">
        <f t="shared" si="12"/>
        <v/>
      </c>
      <c r="AP33" s="35"/>
      <c r="AQ33" s="32" t="str">
        <f t="shared" si="13"/>
        <v/>
      </c>
      <c r="AR33" s="35"/>
      <c r="AS33" s="36" t="str">
        <f t="shared" si="14"/>
        <v/>
      </c>
      <c r="AT33" s="36" t="str">
        <f t="shared" si="15"/>
        <v/>
      </c>
      <c r="AU33" s="36" t="str">
        <f t="shared" si="16"/>
        <v/>
      </c>
      <c r="AV33" s="55"/>
      <c r="AW33" s="34"/>
      <c r="AX33" s="148"/>
      <c r="AY33" s="34"/>
      <c r="AZ33" s="32" t="str">
        <f t="shared" si="17"/>
        <v/>
      </c>
      <c r="BA33" s="34"/>
      <c r="BB33" s="32" t="str">
        <f t="shared" si="18"/>
        <v/>
      </c>
      <c r="BC33" s="34"/>
      <c r="BD33" s="32" t="str">
        <f t="shared" si="19"/>
        <v/>
      </c>
      <c r="BE33" s="35"/>
      <c r="BF33" s="36" t="str">
        <f t="shared" si="20"/>
        <v/>
      </c>
      <c r="BG33" s="36" t="str">
        <f t="shared" si="21"/>
        <v/>
      </c>
      <c r="BH33" s="36" t="str">
        <f t="shared" si="22"/>
        <v/>
      </c>
      <c r="BI33" s="55"/>
      <c r="BJ33" s="34"/>
      <c r="BK33" s="148"/>
      <c r="BL33" s="34"/>
      <c r="BM33" s="32" t="str">
        <f t="shared" si="23"/>
        <v/>
      </c>
      <c r="BN33" s="34"/>
      <c r="BO33" s="32" t="str">
        <f t="shared" si="24"/>
        <v/>
      </c>
      <c r="BP33" s="34"/>
      <c r="BQ33" s="32" t="str">
        <f t="shared" si="25"/>
        <v/>
      </c>
      <c r="BR33" s="34"/>
      <c r="BS33" s="36" t="str">
        <f t="shared" si="26"/>
        <v/>
      </c>
      <c r="BT33" s="36" t="str">
        <f t="shared" si="27"/>
        <v/>
      </c>
      <c r="BU33" s="36" t="str">
        <f t="shared" si="28"/>
        <v/>
      </c>
      <c r="BV33" s="55"/>
      <c r="BW33" s="36" t="str">
        <f t="shared" si="29"/>
        <v/>
      </c>
      <c r="BX33" s="36" t="str">
        <f t="shared" si="29"/>
        <v/>
      </c>
      <c r="BY33" s="31"/>
      <c r="BZ33" s="38"/>
      <c r="CB33" s="120" t="e">
        <f t="shared" ca="1" si="2"/>
        <v>#VALUE!</v>
      </c>
      <c r="CC33" s="2" t="e">
        <f t="shared" ca="1" si="30"/>
        <v>#VALUE!</v>
      </c>
    </row>
    <row r="34" spans="1:81" s="2" customFormat="1" ht="25.15" customHeight="1" x14ac:dyDescent="0.25">
      <c r="A34" s="52" t="str">
        <f t="shared" si="31"/>
        <v/>
      </c>
      <c r="B34" s="157" t="e">
        <f t="shared" ca="1" si="3"/>
        <v>#VALUE!</v>
      </c>
      <c r="C34" s="157" t="e">
        <f t="shared" ca="1" si="4"/>
        <v>#VALUE!</v>
      </c>
      <c r="D34" s="29"/>
      <c r="E34" s="155" t="str">
        <f ca="1">IFERROR(INDIRECT(ADDRESS(MATCH(D34,CatModules!C:C,0),2,1,1,"CatModules")),"")</f>
        <v/>
      </c>
      <c r="F34" s="96"/>
      <c r="G34" s="156" t="str">
        <f ca="1">IFERROR(INDIRECT(ADDRESS(MATCH(CONCATENATE(E34,"-",F34),CatInt!K:K,0),3,1,1,"CatInt")),"")</f>
        <v/>
      </c>
      <c r="H34" s="45" t="str">
        <f>IF(F34="","",VLOOKUP(F34,#REF!,2,FALSE))</f>
        <v/>
      </c>
      <c r="I34" s="29"/>
      <c r="J34" s="155" t="e">
        <f t="shared" si="0"/>
        <v>#VALUE!</v>
      </c>
      <c r="K34" s="155" t="e">
        <f t="shared" si="1"/>
        <v>#VALUE!</v>
      </c>
      <c r="L34" s="153"/>
      <c r="M34" s="126"/>
      <c r="N34" s="151" t="e">
        <f ca="1">VLOOKUP(M34,CatProd!B:G,6,FALSE)</f>
        <v>#N/A</v>
      </c>
      <c r="O34" s="127"/>
      <c r="P34" s="175" t="e">
        <f ca="1">VLOOKUP(CONCATENATE(N34,"-",O34),CatProdSpec!H:I,2,FALSE)</f>
        <v>#N/A</v>
      </c>
      <c r="Q34" s="30"/>
      <c r="R34" s="149" t="str">
        <f>IFERROR(VLOOKUP(Q34,Setup!D$16:E$25,2,FALSE),"")</f>
        <v/>
      </c>
      <c r="S34" s="51" t="str">
        <f ca="1">IFERROR(IF(OR(I34="",VLOOKUP(I34,CatCostInp!$E$2:$K$88,7,FALSE)=0),"",VLOOKUP(I34,CatCostInp!$E$2:$K$88,7,FALSE)),"")</f>
        <v/>
      </c>
      <c r="T34" s="4" t="e">
        <f>VLOOKUP(U34,#REF!,2,FALSE)</f>
        <v>#REF!</v>
      </c>
      <c r="U34" s="30"/>
      <c r="V34" s="1" t="str">
        <f ca="1">IF(U34=Setup!$C$10,"Grant",IF('Health Products &amp; Equipment'!U34=Setup!$C$11,"Local",IF('Health Products &amp; Equipment'!U34=Setup!$C$12,"Other","")))</f>
        <v/>
      </c>
      <c r="W34" s="33"/>
      <c r="X34" s="148"/>
      <c r="Y34" s="33"/>
      <c r="Z34" s="36" t="str">
        <f t="shared" si="5"/>
        <v/>
      </c>
      <c r="AA34" s="35"/>
      <c r="AB34" s="32" t="str">
        <f t="shared" si="6"/>
        <v/>
      </c>
      <c r="AC34" s="35"/>
      <c r="AD34" s="32" t="str">
        <f t="shared" si="7"/>
        <v/>
      </c>
      <c r="AE34" s="35"/>
      <c r="AF34" s="36" t="str">
        <f t="shared" si="8"/>
        <v/>
      </c>
      <c r="AG34" s="36" t="str">
        <f t="shared" si="9"/>
        <v/>
      </c>
      <c r="AH34" s="36" t="str">
        <f t="shared" si="10"/>
        <v/>
      </c>
      <c r="AI34" s="55"/>
      <c r="AJ34" s="37"/>
      <c r="AK34" s="148"/>
      <c r="AL34" s="35"/>
      <c r="AM34" s="32" t="str">
        <f t="shared" si="11"/>
        <v/>
      </c>
      <c r="AN34" s="35"/>
      <c r="AO34" s="32" t="str">
        <f t="shared" si="12"/>
        <v/>
      </c>
      <c r="AP34" s="35"/>
      <c r="AQ34" s="32" t="str">
        <f t="shared" si="13"/>
        <v/>
      </c>
      <c r="AR34" s="35"/>
      <c r="AS34" s="36" t="str">
        <f t="shared" si="14"/>
        <v/>
      </c>
      <c r="AT34" s="36" t="str">
        <f t="shared" si="15"/>
        <v/>
      </c>
      <c r="AU34" s="36" t="str">
        <f t="shared" si="16"/>
        <v/>
      </c>
      <c r="AV34" s="55"/>
      <c r="AW34" s="34"/>
      <c r="AX34" s="148"/>
      <c r="AY34" s="34"/>
      <c r="AZ34" s="32" t="str">
        <f t="shared" si="17"/>
        <v/>
      </c>
      <c r="BA34" s="34"/>
      <c r="BB34" s="32" t="str">
        <f t="shared" si="18"/>
        <v/>
      </c>
      <c r="BC34" s="34"/>
      <c r="BD34" s="32" t="str">
        <f t="shared" si="19"/>
        <v/>
      </c>
      <c r="BE34" s="35"/>
      <c r="BF34" s="36" t="str">
        <f t="shared" si="20"/>
        <v/>
      </c>
      <c r="BG34" s="36" t="str">
        <f t="shared" si="21"/>
        <v/>
      </c>
      <c r="BH34" s="36" t="str">
        <f t="shared" si="22"/>
        <v/>
      </c>
      <c r="BI34" s="55"/>
      <c r="BJ34" s="34"/>
      <c r="BK34" s="148"/>
      <c r="BL34" s="34"/>
      <c r="BM34" s="32" t="str">
        <f t="shared" si="23"/>
        <v/>
      </c>
      <c r="BN34" s="34"/>
      <c r="BO34" s="32" t="str">
        <f t="shared" si="24"/>
        <v/>
      </c>
      <c r="BP34" s="34"/>
      <c r="BQ34" s="32" t="str">
        <f t="shared" si="25"/>
        <v/>
      </c>
      <c r="BR34" s="34"/>
      <c r="BS34" s="36" t="str">
        <f t="shared" si="26"/>
        <v/>
      </c>
      <c r="BT34" s="36" t="str">
        <f t="shared" si="27"/>
        <v/>
      </c>
      <c r="BU34" s="36" t="str">
        <f t="shared" si="28"/>
        <v/>
      </c>
      <c r="BV34" s="55"/>
      <c r="BW34" s="36" t="str">
        <f t="shared" si="29"/>
        <v/>
      </c>
      <c r="BX34" s="36" t="str">
        <f t="shared" si="29"/>
        <v/>
      </c>
      <c r="BY34" s="31"/>
      <c r="BZ34" s="38"/>
      <c r="CB34" s="120" t="e">
        <f t="shared" ca="1" si="2"/>
        <v>#VALUE!</v>
      </c>
      <c r="CC34" s="2" t="e">
        <f t="shared" ca="1" si="30"/>
        <v>#VALUE!</v>
      </c>
    </row>
    <row r="35" spans="1:81" s="2" customFormat="1" ht="25.15" customHeight="1" x14ac:dyDescent="0.25">
      <c r="A35" s="52" t="str">
        <f t="shared" si="31"/>
        <v/>
      </c>
      <c r="B35" s="157" t="e">
        <f t="shared" ca="1" si="3"/>
        <v>#VALUE!</v>
      </c>
      <c r="C35" s="157" t="e">
        <f t="shared" ca="1" si="4"/>
        <v>#VALUE!</v>
      </c>
      <c r="D35" s="29"/>
      <c r="E35" s="155" t="str">
        <f ca="1">IFERROR(INDIRECT(ADDRESS(MATCH(D35,CatModules!C:C,0),2,1,1,"CatModules")),"")</f>
        <v/>
      </c>
      <c r="F35" s="96"/>
      <c r="G35" s="156" t="str">
        <f ca="1">IFERROR(INDIRECT(ADDRESS(MATCH(CONCATENATE(E35,"-",F35),CatInt!K:K,0),3,1,1,"CatInt")),"")</f>
        <v/>
      </c>
      <c r="H35" s="45" t="str">
        <f>IF(F35="","",VLOOKUP(F35,#REF!,2,FALSE))</f>
        <v/>
      </c>
      <c r="I35" s="29"/>
      <c r="J35" s="155" t="e">
        <f t="shared" si="0"/>
        <v>#VALUE!</v>
      </c>
      <c r="K35" s="155" t="e">
        <f t="shared" si="1"/>
        <v>#VALUE!</v>
      </c>
      <c r="L35" s="153"/>
      <c r="M35" s="126"/>
      <c r="N35" s="151" t="e">
        <f ca="1">VLOOKUP(M35,CatProd!B:G,6,FALSE)</f>
        <v>#N/A</v>
      </c>
      <c r="O35" s="127"/>
      <c r="P35" s="175" t="e">
        <f ca="1">VLOOKUP(CONCATENATE(N35,"-",O35),CatProdSpec!H:I,2,FALSE)</f>
        <v>#N/A</v>
      </c>
      <c r="Q35" s="30"/>
      <c r="R35" s="149" t="str">
        <f>IFERROR(VLOOKUP(Q35,Setup!D$16:E$25,2,FALSE),"")</f>
        <v/>
      </c>
      <c r="S35" s="51" t="str">
        <f ca="1">IFERROR(IF(OR(I35="",VLOOKUP(I35,CatCostInp!$E$2:$K$88,7,FALSE)=0),"",VLOOKUP(I35,CatCostInp!$E$2:$K$88,7,FALSE)),"")</f>
        <v/>
      </c>
      <c r="T35" s="4" t="e">
        <f>VLOOKUP(U35,#REF!,2,FALSE)</f>
        <v>#REF!</v>
      </c>
      <c r="U35" s="30"/>
      <c r="V35" s="1" t="str">
        <f ca="1">IF(U35=Setup!$C$10,"Grant",IF('Health Products &amp; Equipment'!U35=Setup!$C$11,"Local",IF('Health Products &amp; Equipment'!U35=Setup!$C$12,"Other","")))</f>
        <v/>
      </c>
      <c r="W35" s="33"/>
      <c r="X35" s="148"/>
      <c r="Y35" s="33"/>
      <c r="Z35" s="36" t="str">
        <f t="shared" si="5"/>
        <v/>
      </c>
      <c r="AA35" s="35"/>
      <c r="AB35" s="32" t="str">
        <f t="shared" si="6"/>
        <v/>
      </c>
      <c r="AC35" s="35"/>
      <c r="AD35" s="32" t="str">
        <f t="shared" si="7"/>
        <v/>
      </c>
      <c r="AE35" s="35"/>
      <c r="AF35" s="36" t="str">
        <f t="shared" si="8"/>
        <v/>
      </c>
      <c r="AG35" s="36" t="str">
        <f t="shared" si="9"/>
        <v/>
      </c>
      <c r="AH35" s="36" t="str">
        <f t="shared" si="10"/>
        <v/>
      </c>
      <c r="AI35" s="55"/>
      <c r="AJ35" s="37"/>
      <c r="AK35" s="148"/>
      <c r="AL35" s="35"/>
      <c r="AM35" s="32" t="str">
        <f t="shared" si="11"/>
        <v/>
      </c>
      <c r="AN35" s="35"/>
      <c r="AO35" s="32" t="str">
        <f t="shared" si="12"/>
        <v/>
      </c>
      <c r="AP35" s="35"/>
      <c r="AQ35" s="32" t="str">
        <f t="shared" si="13"/>
        <v/>
      </c>
      <c r="AR35" s="35"/>
      <c r="AS35" s="36" t="str">
        <f t="shared" si="14"/>
        <v/>
      </c>
      <c r="AT35" s="36" t="str">
        <f t="shared" si="15"/>
        <v/>
      </c>
      <c r="AU35" s="36" t="str">
        <f t="shared" si="16"/>
        <v/>
      </c>
      <c r="AV35" s="55"/>
      <c r="AW35" s="34"/>
      <c r="AX35" s="148"/>
      <c r="AY35" s="34"/>
      <c r="AZ35" s="32" t="str">
        <f t="shared" si="17"/>
        <v/>
      </c>
      <c r="BA35" s="34"/>
      <c r="BB35" s="32" t="str">
        <f t="shared" si="18"/>
        <v/>
      </c>
      <c r="BC35" s="34"/>
      <c r="BD35" s="32" t="str">
        <f t="shared" si="19"/>
        <v/>
      </c>
      <c r="BE35" s="35"/>
      <c r="BF35" s="36" t="str">
        <f t="shared" si="20"/>
        <v/>
      </c>
      <c r="BG35" s="36" t="str">
        <f t="shared" si="21"/>
        <v/>
      </c>
      <c r="BH35" s="36" t="str">
        <f t="shared" si="22"/>
        <v/>
      </c>
      <c r="BI35" s="55"/>
      <c r="BJ35" s="34"/>
      <c r="BK35" s="148"/>
      <c r="BL35" s="34"/>
      <c r="BM35" s="32" t="str">
        <f t="shared" si="23"/>
        <v/>
      </c>
      <c r="BN35" s="34"/>
      <c r="BO35" s="32" t="str">
        <f t="shared" si="24"/>
        <v/>
      </c>
      <c r="BP35" s="34"/>
      <c r="BQ35" s="32" t="str">
        <f t="shared" si="25"/>
        <v/>
      </c>
      <c r="BR35" s="34"/>
      <c r="BS35" s="36" t="str">
        <f t="shared" si="26"/>
        <v/>
      </c>
      <c r="BT35" s="36" t="str">
        <f t="shared" si="27"/>
        <v/>
      </c>
      <c r="BU35" s="36" t="str">
        <f t="shared" si="28"/>
        <v/>
      </c>
      <c r="BV35" s="55"/>
      <c r="BW35" s="36" t="str">
        <f t="shared" si="29"/>
        <v/>
      </c>
      <c r="BX35" s="36" t="str">
        <f t="shared" si="29"/>
        <v/>
      </c>
      <c r="BY35" s="31"/>
      <c r="BZ35" s="38"/>
      <c r="CB35" s="120" t="e">
        <f t="shared" ca="1" si="2"/>
        <v>#VALUE!</v>
      </c>
      <c r="CC35" s="2" t="e">
        <f t="shared" ca="1" si="30"/>
        <v>#VALUE!</v>
      </c>
    </row>
    <row r="36" spans="1:81" s="2" customFormat="1" ht="25.15" customHeight="1" x14ac:dyDescent="0.25">
      <c r="A36" s="52" t="str">
        <f t="shared" si="31"/>
        <v/>
      </c>
      <c r="B36" s="157" t="e">
        <f t="shared" ca="1" si="3"/>
        <v>#VALUE!</v>
      </c>
      <c r="C36" s="157" t="e">
        <f t="shared" ca="1" si="4"/>
        <v>#VALUE!</v>
      </c>
      <c r="D36" s="29"/>
      <c r="E36" s="155" t="str">
        <f ca="1">IFERROR(INDIRECT(ADDRESS(MATCH(D36,CatModules!C:C,0),2,1,1,"CatModules")),"")</f>
        <v/>
      </c>
      <c r="F36" s="96"/>
      <c r="G36" s="156" t="str">
        <f ca="1">IFERROR(INDIRECT(ADDRESS(MATCH(CONCATENATE(E36,"-",F36),CatInt!K:K,0),3,1,1,"CatInt")),"")</f>
        <v/>
      </c>
      <c r="H36" s="45" t="str">
        <f>IF(F36="","",VLOOKUP(F36,#REF!,2,FALSE))</f>
        <v/>
      </c>
      <c r="I36" s="29"/>
      <c r="J36" s="155" t="e">
        <f t="shared" si="0"/>
        <v>#VALUE!</v>
      </c>
      <c r="K36" s="155" t="e">
        <f t="shared" si="1"/>
        <v>#VALUE!</v>
      </c>
      <c r="L36" s="153"/>
      <c r="M36" s="126"/>
      <c r="N36" s="151" t="e">
        <f ca="1">VLOOKUP(M36,CatProd!B:G,6,FALSE)</f>
        <v>#N/A</v>
      </c>
      <c r="O36" s="127"/>
      <c r="P36" s="175" t="e">
        <f ca="1">VLOOKUP(CONCATENATE(N36,"-",O36),CatProdSpec!H:I,2,FALSE)</f>
        <v>#N/A</v>
      </c>
      <c r="Q36" s="30"/>
      <c r="R36" s="149" t="str">
        <f>IFERROR(VLOOKUP(Q36,Setup!D$16:E$25,2,FALSE),"")</f>
        <v/>
      </c>
      <c r="S36" s="51" t="str">
        <f ca="1">IFERROR(IF(OR(I36="",VLOOKUP(I36,CatCostInp!$E$2:$K$88,7,FALSE)=0),"",VLOOKUP(I36,CatCostInp!$E$2:$K$88,7,FALSE)),"")</f>
        <v/>
      </c>
      <c r="T36" s="4" t="e">
        <f>VLOOKUP(U36,#REF!,2,FALSE)</f>
        <v>#REF!</v>
      </c>
      <c r="U36" s="30"/>
      <c r="V36" s="1" t="str">
        <f ca="1">IF(U36=Setup!$C$10,"Grant",IF('Health Products &amp; Equipment'!U36=Setup!$C$11,"Local",IF('Health Products &amp; Equipment'!U36=Setup!$C$12,"Other","")))</f>
        <v/>
      </c>
      <c r="W36" s="33"/>
      <c r="X36" s="148"/>
      <c r="Y36" s="33"/>
      <c r="Z36" s="36" t="str">
        <f t="shared" si="5"/>
        <v/>
      </c>
      <c r="AA36" s="35"/>
      <c r="AB36" s="32" t="str">
        <f t="shared" si="6"/>
        <v/>
      </c>
      <c r="AC36" s="35"/>
      <c r="AD36" s="32" t="str">
        <f t="shared" si="7"/>
        <v/>
      </c>
      <c r="AE36" s="35"/>
      <c r="AF36" s="36" t="str">
        <f t="shared" si="8"/>
        <v/>
      </c>
      <c r="AG36" s="36" t="str">
        <f t="shared" si="9"/>
        <v/>
      </c>
      <c r="AH36" s="36" t="str">
        <f t="shared" si="10"/>
        <v/>
      </c>
      <c r="AI36" s="55"/>
      <c r="AJ36" s="37"/>
      <c r="AK36" s="148"/>
      <c r="AL36" s="35"/>
      <c r="AM36" s="32" t="str">
        <f t="shared" si="11"/>
        <v/>
      </c>
      <c r="AN36" s="35"/>
      <c r="AO36" s="32" t="str">
        <f t="shared" si="12"/>
        <v/>
      </c>
      <c r="AP36" s="35"/>
      <c r="AQ36" s="32" t="str">
        <f t="shared" si="13"/>
        <v/>
      </c>
      <c r="AR36" s="35"/>
      <c r="AS36" s="36" t="str">
        <f t="shared" si="14"/>
        <v/>
      </c>
      <c r="AT36" s="36" t="str">
        <f t="shared" si="15"/>
        <v/>
      </c>
      <c r="AU36" s="36" t="str">
        <f t="shared" si="16"/>
        <v/>
      </c>
      <c r="AV36" s="55"/>
      <c r="AW36" s="34"/>
      <c r="AX36" s="148"/>
      <c r="AY36" s="34"/>
      <c r="AZ36" s="32" t="str">
        <f t="shared" si="17"/>
        <v/>
      </c>
      <c r="BA36" s="34"/>
      <c r="BB36" s="32" t="str">
        <f t="shared" si="18"/>
        <v/>
      </c>
      <c r="BC36" s="34"/>
      <c r="BD36" s="32" t="str">
        <f t="shared" si="19"/>
        <v/>
      </c>
      <c r="BE36" s="35"/>
      <c r="BF36" s="36" t="str">
        <f t="shared" si="20"/>
        <v/>
      </c>
      <c r="BG36" s="36" t="str">
        <f t="shared" si="21"/>
        <v/>
      </c>
      <c r="BH36" s="36" t="str">
        <f t="shared" si="22"/>
        <v/>
      </c>
      <c r="BI36" s="55"/>
      <c r="BJ36" s="34"/>
      <c r="BK36" s="148"/>
      <c r="BL36" s="34"/>
      <c r="BM36" s="32" t="str">
        <f t="shared" si="23"/>
        <v/>
      </c>
      <c r="BN36" s="34"/>
      <c r="BO36" s="32" t="str">
        <f t="shared" si="24"/>
        <v/>
      </c>
      <c r="BP36" s="34"/>
      <c r="BQ36" s="32" t="str">
        <f t="shared" si="25"/>
        <v/>
      </c>
      <c r="BR36" s="34"/>
      <c r="BS36" s="36" t="str">
        <f t="shared" si="26"/>
        <v/>
      </c>
      <c r="BT36" s="36" t="str">
        <f t="shared" si="27"/>
        <v/>
      </c>
      <c r="BU36" s="36" t="str">
        <f t="shared" si="28"/>
        <v/>
      </c>
      <c r="BV36" s="55"/>
      <c r="BW36" s="36" t="str">
        <f t="shared" si="29"/>
        <v/>
      </c>
      <c r="BX36" s="36" t="str">
        <f t="shared" si="29"/>
        <v/>
      </c>
      <c r="BY36" s="31"/>
      <c r="BZ36" s="38"/>
      <c r="CB36" s="120" t="e">
        <f t="shared" ca="1" si="2"/>
        <v>#VALUE!</v>
      </c>
      <c r="CC36" s="2" t="e">
        <f t="shared" ca="1" si="30"/>
        <v>#VALUE!</v>
      </c>
    </row>
    <row r="37" spans="1:81" s="2" customFormat="1" ht="25.15" customHeight="1" x14ac:dyDescent="0.25">
      <c r="A37" s="52" t="str">
        <f t="shared" si="31"/>
        <v/>
      </c>
      <c r="B37" s="157" t="e">
        <f t="shared" ca="1" si="3"/>
        <v>#VALUE!</v>
      </c>
      <c r="C37" s="157" t="e">
        <f t="shared" ca="1" si="4"/>
        <v>#VALUE!</v>
      </c>
      <c r="D37" s="29"/>
      <c r="E37" s="155" t="str">
        <f ca="1">IFERROR(INDIRECT(ADDRESS(MATCH(D37,CatModules!C:C,0),2,1,1,"CatModules")),"")</f>
        <v/>
      </c>
      <c r="F37" s="96"/>
      <c r="G37" s="156" t="str">
        <f ca="1">IFERROR(INDIRECT(ADDRESS(MATCH(CONCATENATE(E37,"-",F37),CatInt!K:K,0),3,1,1,"CatInt")),"")</f>
        <v/>
      </c>
      <c r="H37" s="45" t="str">
        <f>IF(F37="","",VLOOKUP(F37,#REF!,2,FALSE))</f>
        <v/>
      </c>
      <c r="I37" s="29"/>
      <c r="J37" s="155" t="e">
        <f t="shared" si="0"/>
        <v>#VALUE!</v>
      </c>
      <c r="K37" s="155" t="e">
        <f t="shared" si="1"/>
        <v>#VALUE!</v>
      </c>
      <c r="L37" s="153"/>
      <c r="M37" s="126"/>
      <c r="N37" s="151" t="e">
        <f ca="1">VLOOKUP(M37,CatProd!B:G,6,FALSE)</f>
        <v>#N/A</v>
      </c>
      <c r="O37" s="127"/>
      <c r="P37" s="175" t="e">
        <f ca="1">VLOOKUP(CONCATENATE(N37,"-",O37),CatProdSpec!H:I,2,FALSE)</f>
        <v>#N/A</v>
      </c>
      <c r="Q37" s="30"/>
      <c r="R37" s="149" t="str">
        <f>IFERROR(VLOOKUP(Q37,Setup!D$16:E$25,2,FALSE),"")</f>
        <v/>
      </c>
      <c r="S37" s="51" t="str">
        <f ca="1">IFERROR(IF(OR(I37="",VLOOKUP(I37,CatCostInp!$E$2:$K$88,7,FALSE)=0),"",VLOOKUP(I37,CatCostInp!$E$2:$K$88,7,FALSE)),"")</f>
        <v/>
      </c>
      <c r="T37" s="4" t="e">
        <f>VLOOKUP(U37,#REF!,2,FALSE)</f>
        <v>#REF!</v>
      </c>
      <c r="U37" s="30"/>
      <c r="V37" s="1" t="str">
        <f ca="1">IF(U37=Setup!$C$10,"Grant",IF('Health Products &amp; Equipment'!U37=Setup!$C$11,"Local",IF('Health Products &amp; Equipment'!U37=Setup!$C$12,"Other","")))</f>
        <v/>
      </c>
      <c r="W37" s="33"/>
      <c r="X37" s="148"/>
      <c r="Y37" s="33"/>
      <c r="Z37" s="36" t="str">
        <f t="shared" si="5"/>
        <v/>
      </c>
      <c r="AA37" s="35"/>
      <c r="AB37" s="32" t="str">
        <f t="shared" si="6"/>
        <v/>
      </c>
      <c r="AC37" s="35"/>
      <c r="AD37" s="32" t="str">
        <f t="shared" si="7"/>
        <v/>
      </c>
      <c r="AE37" s="35"/>
      <c r="AF37" s="36" t="str">
        <f t="shared" si="8"/>
        <v/>
      </c>
      <c r="AG37" s="36" t="str">
        <f t="shared" si="9"/>
        <v/>
      </c>
      <c r="AH37" s="36" t="str">
        <f t="shared" si="10"/>
        <v/>
      </c>
      <c r="AI37" s="55"/>
      <c r="AJ37" s="37"/>
      <c r="AK37" s="148"/>
      <c r="AL37" s="35"/>
      <c r="AM37" s="32" t="str">
        <f t="shared" si="11"/>
        <v/>
      </c>
      <c r="AN37" s="35"/>
      <c r="AO37" s="32" t="str">
        <f t="shared" si="12"/>
        <v/>
      </c>
      <c r="AP37" s="35"/>
      <c r="AQ37" s="32" t="str">
        <f t="shared" si="13"/>
        <v/>
      </c>
      <c r="AR37" s="35"/>
      <c r="AS37" s="36" t="str">
        <f t="shared" si="14"/>
        <v/>
      </c>
      <c r="AT37" s="36" t="str">
        <f t="shared" si="15"/>
        <v/>
      </c>
      <c r="AU37" s="36" t="str">
        <f t="shared" si="16"/>
        <v/>
      </c>
      <c r="AV37" s="55"/>
      <c r="AW37" s="34"/>
      <c r="AX37" s="148"/>
      <c r="AY37" s="34"/>
      <c r="AZ37" s="32" t="str">
        <f t="shared" si="17"/>
        <v/>
      </c>
      <c r="BA37" s="34"/>
      <c r="BB37" s="32" t="str">
        <f t="shared" si="18"/>
        <v/>
      </c>
      <c r="BC37" s="34"/>
      <c r="BD37" s="32" t="str">
        <f t="shared" si="19"/>
        <v/>
      </c>
      <c r="BE37" s="35"/>
      <c r="BF37" s="36" t="str">
        <f t="shared" si="20"/>
        <v/>
      </c>
      <c r="BG37" s="36" t="str">
        <f t="shared" si="21"/>
        <v/>
      </c>
      <c r="BH37" s="36" t="str">
        <f t="shared" si="22"/>
        <v/>
      </c>
      <c r="BI37" s="55"/>
      <c r="BJ37" s="34"/>
      <c r="BK37" s="148"/>
      <c r="BL37" s="34"/>
      <c r="BM37" s="32" t="str">
        <f t="shared" si="23"/>
        <v/>
      </c>
      <c r="BN37" s="34"/>
      <c r="BO37" s="32" t="str">
        <f t="shared" si="24"/>
        <v/>
      </c>
      <c r="BP37" s="34"/>
      <c r="BQ37" s="32" t="str">
        <f t="shared" si="25"/>
        <v/>
      </c>
      <c r="BR37" s="34"/>
      <c r="BS37" s="36" t="str">
        <f t="shared" si="26"/>
        <v/>
      </c>
      <c r="BT37" s="36" t="str">
        <f t="shared" si="27"/>
        <v/>
      </c>
      <c r="BU37" s="36" t="str">
        <f t="shared" si="28"/>
        <v/>
      </c>
      <c r="BV37" s="55"/>
      <c r="BW37" s="36" t="str">
        <f t="shared" si="29"/>
        <v/>
      </c>
      <c r="BX37" s="36" t="str">
        <f t="shared" si="29"/>
        <v/>
      </c>
      <c r="BY37" s="31"/>
      <c r="BZ37" s="38"/>
      <c r="CB37" s="120" t="e">
        <f t="shared" ca="1" si="2"/>
        <v>#VALUE!</v>
      </c>
      <c r="CC37" s="2" t="e">
        <f t="shared" ca="1" si="30"/>
        <v>#VALUE!</v>
      </c>
    </row>
    <row r="38" spans="1:81" s="2" customFormat="1" ht="25.15" customHeight="1" x14ac:dyDescent="0.25">
      <c r="A38" s="52" t="str">
        <f t="shared" si="31"/>
        <v/>
      </c>
      <c r="B38" s="157" t="e">
        <f t="shared" ca="1" si="3"/>
        <v>#VALUE!</v>
      </c>
      <c r="C38" s="157" t="e">
        <f t="shared" ca="1" si="4"/>
        <v>#VALUE!</v>
      </c>
      <c r="D38" s="29"/>
      <c r="E38" s="155" t="str">
        <f ca="1">IFERROR(INDIRECT(ADDRESS(MATCH(D38,CatModules!C:C,0),2,1,1,"CatModules")),"")</f>
        <v/>
      </c>
      <c r="F38" s="96"/>
      <c r="G38" s="156" t="str">
        <f ca="1">IFERROR(INDIRECT(ADDRESS(MATCH(CONCATENATE(E38,"-",F38),CatInt!K:K,0),3,1,1,"CatInt")),"")</f>
        <v/>
      </c>
      <c r="H38" s="45" t="str">
        <f>IF(F38="","",VLOOKUP(F38,#REF!,2,FALSE))</f>
        <v/>
      </c>
      <c r="I38" s="29"/>
      <c r="J38" s="155" t="e">
        <f t="shared" si="0"/>
        <v>#VALUE!</v>
      </c>
      <c r="K38" s="155" t="e">
        <f t="shared" si="1"/>
        <v>#VALUE!</v>
      </c>
      <c r="L38" s="153"/>
      <c r="M38" s="126"/>
      <c r="N38" s="151" t="e">
        <f ca="1">VLOOKUP(M38,CatProd!B:G,6,FALSE)</f>
        <v>#N/A</v>
      </c>
      <c r="O38" s="127"/>
      <c r="P38" s="175" t="e">
        <f ca="1">VLOOKUP(CONCATENATE(N38,"-",O38),CatProdSpec!H:I,2,FALSE)</f>
        <v>#N/A</v>
      </c>
      <c r="Q38" s="30"/>
      <c r="R38" s="149" t="str">
        <f>IFERROR(VLOOKUP(Q38,Setup!D$16:E$25,2,FALSE),"")</f>
        <v/>
      </c>
      <c r="S38" s="51" t="str">
        <f ca="1">IFERROR(IF(OR(I38="",VLOOKUP(I38,CatCostInp!$E$2:$K$88,7,FALSE)=0),"",VLOOKUP(I38,CatCostInp!$E$2:$K$88,7,FALSE)),"")</f>
        <v/>
      </c>
      <c r="T38" s="4" t="e">
        <f>VLOOKUP(U38,#REF!,2,FALSE)</f>
        <v>#REF!</v>
      </c>
      <c r="U38" s="30"/>
      <c r="V38" s="1" t="str">
        <f ca="1">IF(U38=Setup!$C$10,"Grant",IF('Health Products &amp; Equipment'!U38=Setup!$C$11,"Local",IF('Health Products &amp; Equipment'!U38=Setup!$C$12,"Other","")))</f>
        <v/>
      </c>
      <c r="W38" s="33"/>
      <c r="X38" s="148"/>
      <c r="Y38" s="33"/>
      <c r="Z38" s="36" t="str">
        <f t="shared" si="5"/>
        <v/>
      </c>
      <c r="AA38" s="35"/>
      <c r="AB38" s="32" t="str">
        <f t="shared" si="6"/>
        <v/>
      </c>
      <c r="AC38" s="35"/>
      <c r="AD38" s="32" t="str">
        <f t="shared" si="7"/>
        <v/>
      </c>
      <c r="AE38" s="35"/>
      <c r="AF38" s="36" t="str">
        <f t="shared" si="8"/>
        <v/>
      </c>
      <c r="AG38" s="36" t="str">
        <f t="shared" si="9"/>
        <v/>
      </c>
      <c r="AH38" s="36" t="str">
        <f t="shared" si="10"/>
        <v/>
      </c>
      <c r="AI38" s="55"/>
      <c r="AJ38" s="37"/>
      <c r="AK38" s="148"/>
      <c r="AL38" s="35"/>
      <c r="AM38" s="32" t="str">
        <f t="shared" si="11"/>
        <v/>
      </c>
      <c r="AN38" s="35"/>
      <c r="AO38" s="32" t="str">
        <f t="shared" si="12"/>
        <v/>
      </c>
      <c r="AP38" s="35"/>
      <c r="AQ38" s="32" t="str">
        <f t="shared" si="13"/>
        <v/>
      </c>
      <c r="AR38" s="35"/>
      <c r="AS38" s="36" t="str">
        <f t="shared" si="14"/>
        <v/>
      </c>
      <c r="AT38" s="36" t="str">
        <f t="shared" si="15"/>
        <v/>
      </c>
      <c r="AU38" s="36" t="str">
        <f t="shared" si="16"/>
        <v/>
      </c>
      <c r="AV38" s="55"/>
      <c r="AW38" s="34"/>
      <c r="AX38" s="148"/>
      <c r="AY38" s="34"/>
      <c r="AZ38" s="32" t="str">
        <f t="shared" si="17"/>
        <v/>
      </c>
      <c r="BA38" s="34"/>
      <c r="BB38" s="32" t="str">
        <f t="shared" si="18"/>
        <v/>
      </c>
      <c r="BC38" s="34"/>
      <c r="BD38" s="32" t="str">
        <f t="shared" si="19"/>
        <v/>
      </c>
      <c r="BE38" s="35"/>
      <c r="BF38" s="36" t="str">
        <f t="shared" si="20"/>
        <v/>
      </c>
      <c r="BG38" s="36" t="str">
        <f t="shared" si="21"/>
        <v/>
      </c>
      <c r="BH38" s="36" t="str">
        <f t="shared" si="22"/>
        <v/>
      </c>
      <c r="BI38" s="55"/>
      <c r="BJ38" s="34"/>
      <c r="BK38" s="148"/>
      <c r="BL38" s="34"/>
      <c r="BM38" s="32" t="str">
        <f t="shared" si="23"/>
        <v/>
      </c>
      <c r="BN38" s="34"/>
      <c r="BO38" s="32" t="str">
        <f t="shared" si="24"/>
        <v/>
      </c>
      <c r="BP38" s="34"/>
      <c r="BQ38" s="32" t="str">
        <f t="shared" si="25"/>
        <v/>
      </c>
      <c r="BR38" s="34"/>
      <c r="BS38" s="36" t="str">
        <f t="shared" si="26"/>
        <v/>
      </c>
      <c r="BT38" s="36" t="str">
        <f t="shared" si="27"/>
        <v/>
      </c>
      <c r="BU38" s="36" t="str">
        <f t="shared" si="28"/>
        <v/>
      </c>
      <c r="BV38" s="55"/>
      <c r="BW38" s="36" t="str">
        <f t="shared" si="29"/>
        <v/>
      </c>
      <c r="BX38" s="36" t="str">
        <f t="shared" si="29"/>
        <v/>
      </c>
      <c r="BY38" s="31"/>
      <c r="BZ38" s="38"/>
      <c r="CB38" s="120" t="e">
        <f t="shared" ca="1" si="2"/>
        <v>#VALUE!</v>
      </c>
      <c r="CC38" s="2" t="e">
        <f t="shared" ca="1" si="30"/>
        <v>#VALUE!</v>
      </c>
    </row>
    <row r="39" spans="1:81" s="2" customFormat="1" ht="25.15" customHeight="1" x14ac:dyDescent="0.25">
      <c r="A39" s="52" t="str">
        <f t="shared" si="31"/>
        <v/>
      </c>
      <c r="B39" s="157" t="e">
        <f t="shared" ca="1" si="3"/>
        <v>#VALUE!</v>
      </c>
      <c r="C39" s="157" t="e">
        <f t="shared" ca="1" si="4"/>
        <v>#VALUE!</v>
      </c>
      <c r="D39" s="29"/>
      <c r="E39" s="155" t="str">
        <f ca="1">IFERROR(INDIRECT(ADDRESS(MATCH(D39,CatModules!C:C,0),2,1,1,"CatModules")),"")</f>
        <v/>
      </c>
      <c r="F39" s="96"/>
      <c r="G39" s="156" t="str">
        <f ca="1">IFERROR(INDIRECT(ADDRESS(MATCH(CONCATENATE(E39,"-",F39),CatInt!K:K,0),3,1,1,"CatInt")),"")</f>
        <v/>
      </c>
      <c r="H39" s="45" t="str">
        <f>IF(F39="","",VLOOKUP(F39,#REF!,2,FALSE))</f>
        <v/>
      </c>
      <c r="I39" s="29"/>
      <c r="J39" s="155" t="e">
        <f t="shared" si="0"/>
        <v>#VALUE!</v>
      </c>
      <c r="K39" s="155" t="e">
        <f t="shared" si="1"/>
        <v>#VALUE!</v>
      </c>
      <c r="L39" s="153"/>
      <c r="M39" s="126"/>
      <c r="N39" s="151" t="e">
        <f ca="1">VLOOKUP(M39,CatProd!B:G,6,FALSE)</f>
        <v>#N/A</v>
      </c>
      <c r="O39" s="127"/>
      <c r="P39" s="175" t="e">
        <f ca="1">VLOOKUP(CONCATENATE(N39,"-",O39),CatProdSpec!H:I,2,FALSE)</f>
        <v>#N/A</v>
      </c>
      <c r="Q39" s="30"/>
      <c r="R39" s="149" t="str">
        <f>IFERROR(VLOOKUP(Q39,Setup!D$16:E$25,2,FALSE),"")</f>
        <v/>
      </c>
      <c r="S39" s="51" t="str">
        <f ca="1">IFERROR(IF(OR(I39="",VLOOKUP(I39,CatCostInp!$E$2:$K$88,7,FALSE)=0),"",VLOOKUP(I39,CatCostInp!$E$2:$K$88,7,FALSE)),"")</f>
        <v/>
      </c>
      <c r="T39" s="4" t="e">
        <f>VLOOKUP(U39,#REF!,2,FALSE)</f>
        <v>#REF!</v>
      </c>
      <c r="U39" s="30"/>
      <c r="V39" s="1" t="str">
        <f ca="1">IF(U39=Setup!$C$10,"Grant",IF('Health Products &amp; Equipment'!U39=Setup!$C$11,"Local",IF('Health Products &amp; Equipment'!U39=Setup!$C$12,"Other","")))</f>
        <v/>
      </c>
      <c r="W39" s="33"/>
      <c r="X39" s="148"/>
      <c r="Y39" s="33"/>
      <c r="Z39" s="36" t="str">
        <f t="shared" si="5"/>
        <v/>
      </c>
      <c r="AA39" s="35"/>
      <c r="AB39" s="32" t="str">
        <f t="shared" si="6"/>
        <v/>
      </c>
      <c r="AC39" s="35"/>
      <c r="AD39" s="32" t="str">
        <f t="shared" si="7"/>
        <v/>
      </c>
      <c r="AE39" s="35"/>
      <c r="AF39" s="36" t="str">
        <f t="shared" si="8"/>
        <v/>
      </c>
      <c r="AG39" s="36" t="str">
        <f t="shared" si="9"/>
        <v/>
      </c>
      <c r="AH39" s="36" t="str">
        <f t="shared" si="10"/>
        <v/>
      </c>
      <c r="AI39" s="55"/>
      <c r="AJ39" s="37"/>
      <c r="AK39" s="148"/>
      <c r="AL39" s="35"/>
      <c r="AM39" s="32" t="str">
        <f t="shared" si="11"/>
        <v/>
      </c>
      <c r="AN39" s="35"/>
      <c r="AO39" s="32" t="str">
        <f t="shared" si="12"/>
        <v/>
      </c>
      <c r="AP39" s="35"/>
      <c r="AQ39" s="32" t="str">
        <f t="shared" si="13"/>
        <v/>
      </c>
      <c r="AR39" s="35"/>
      <c r="AS39" s="36" t="str">
        <f t="shared" si="14"/>
        <v/>
      </c>
      <c r="AT39" s="36" t="str">
        <f t="shared" si="15"/>
        <v/>
      </c>
      <c r="AU39" s="36" t="str">
        <f t="shared" si="16"/>
        <v/>
      </c>
      <c r="AV39" s="55"/>
      <c r="AW39" s="34"/>
      <c r="AX39" s="148"/>
      <c r="AY39" s="34"/>
      <c r="AZ39" s="32" t="str">
        <f t="shared" si="17"/>
        <v/>
      </c>
      <c r="BA39" s="34"/>
      <c r="BB39" s="32" t="str">
        <f t="shared" si="18"/>
        <v/>
      </c>
      <c r="BC39" s="34"/>
      <c r="BD39" s="32" t="str">
        <f t="shared" si="19"/>
        <v/>
      </c>
      <c r="BE39" s="35"/>
      <c r="BF39" s="36" t="str">
        <f t="shared" si="20"/>
        <v/>
      </c>
      <c r="BG39" s="36" t="str">
        <f t="shared" si="21"/>
        <v/>
      </c>
      <c r="BH39" s="36" t="str">
        <f t="shared" si="22"/>
        <v/>
      </c>
      <c r="BI39" s="55"/>
      <c r="BJ39" s="34"/>
      <c r="BK39" s="148"/>
      <c r="BL39" s="34"/>
      <c r="BM39" s="32" t="str">
        <f t="shared" si="23"/>
        <v/>
      </c>
      <c r="BN39" s="34"/>
      <c r="BO39" s="32" t="str">
        <f t="shared" si="24"/>
        <v/>
      </c>
      <c r="BP39" s="34"/>
      <c r="BQ39" s="32" t="str">
        <f t="shared" si="25"/>
        <v/>
      </c>
      <c r="BR39" s="34"/>
      <c r="BS39" s="36" t="str">
        <f t="shared" si="26"/>
        <v/>
      </c>
      <c r="BT39" s="36" t="str">
        <f t="shared" si="27"/>
        <v/>
      </c>
      <c r="BU39" s="36" t="str">
        <f t="shared" si="28"/>
        <v/>
      </c>
      <c r="BV39" s="55"/>
      <c r="BW39" s="36" t="str">
        <f t="shared" si="29"/>
        <v/>
      </c>
      <c r="BX39" s="36" t="str">
        <f t="shared" si="29"/>
        <v/>
      </c>
      <c r="BY39" s="31"/>
      <c r="BZ39" s="38"/>
      <c r="CB39" s="120" t="e">
        <f t="shared" ca="1" si="2"/>
        <v>#VALUE!</v>
      </c>
      <c r="CC39" s="2" t="e">
        <f t="shared" ca="1" si="30"/>
        <v>#VALUE!</v>
      </c>
    </row>
    <row r="40" spans="1:81" s="2" customFormat="1" ht="25.15" customHeight="1" x14ac:dyDescent="0.25">
      <c r="A40" s="52" t="str">
        <f t="shared" si="31"/>
        <v/>
      </c>
      <c r="B40" s="157" t="e">
        <f t="shared" ca="1" si="3"/>
        <v>#VALUE!</v>
      </c>
      <c r="C40" s="157" t="e">
        <f t="shared" ca="1" si="4"/>
        <v>#VALUE!</v>
      </c>
      <c r="D40" s="29"/>
      <c r="E40" s="155" t="str">
        <f ca="1">IFERROR(INDIRECT(ADDRESS(MATCH(D40,CatModules!C:C,0),2,1,1,"CatModules")),"")</f>
        <v/>
      </c>
      <c r="F40" s="96"/>
      <c r="G40" s="156" t="str">
        <f ca="1">IFERROR(INDIRECT(ADDRESS(MATCH(CONCATENATE(E40,"-",F40),CatInt!K:K,0),3,1,1,"CatInt")),"")</f>
        <v/>
      </c>
      <c r="H40" s="45" t="str">
        <f>IF(F40="","",VLOOKUP(F40,#REF!,2,FALSE))</f>
        <v/>
      </c>
      <c r="I40" s="29"/>
      <c r="J40" s="155" t="e">
        <f t="shared" si="0"/>
        <v>#VALUE!</v>
      </c>
      <c r="K40" s="155" t="e">
        <f t="shared" si="1"/>
        <v>#VALUE!</v>
      </c>
      <c r="L40" s="153"/>
      <c r="M40" s="126"/>
      <c r="N40" s="151" t="e">
        <f ca="1">VLOOKUP(M40,CatProd!B:G,6,FALSE)</f>
        <v>#N/A</v>
      </c>
      <c r="O40" s="127"/>
      <c r="P40" s="175" t="e">
        <f ca="1">VLOOKUP(CONCATENATE(N40,"-",O40),CatProdSpec!H:I,2,FALSE)</f>
        <v>#N/A</v>
      </c>
      <c r="Q40" s="30"/>
      <c r="R40" s="149" t="str">
        <f>IFERROR(VLOOKUP(Q40,Setup!D$16:E$25,2,FALSE),"")</f>
        <v/>
      </c>
      <c r="S40" s="51" t="str">
        <f ca="1">IFERROR(IF(OR(I40="",VLOOKUP(I40,CatCostInp!$E$2:$K$88,7,FALSE)=0),"",VLOOKUP(I40,CatCostInp!$E$2:$K$88,7,FALSE)),"")</f>
        <v/>
      </c>
      <c r="T40" s="4" t="e">
        <f>VLOOKUP(U40,#REF!,2,FALSE)</f>
        <v>#REF!</v>
      </c>
      <c r="U40" s="30"/>
      <c r="V40" s="1" t="str">
        <f ca="1">IF(U40=Setup!$C$10,"Grant",IF('Health Products &amp; Equipment'!U40=Setup!$C$11,"Local",IF('Health Products &amp; Equipment'!U40=Setup!$C$12,"Other","")))</f>
        <v/>
      </c>
      <c r="W40" s="33"/>
      <c r="X40" s="148"/>
      <c r="Y40" s="33"/>
      <c r="Z40" s="36" t="str">
        <f t="shared" si="5"/>
        <v/>
      </c>
      <c r="AA40" s="35"/>
      <c r="AB40" s="32" t="str">
        <f t="shared" si="6"/>
        <v/>
      </c>
      <c r="AC40" s="35"/>
      <c r="AD40" s="32" t="str">
        <f t="shared" si="7"/>
        <v/>
      </c>
      <c r="AE40" s="35"/>
      <c r="AF40" s="36" t="str">
        <f t="shared" si="8"/>
        <v/>
      </c>
      <c r="AG40" s="36" t="str">
        <f t="shared" si="9"/>
        <v/>
      </c>
      <c r="AH40" s="36" t="str">
        <f t="shared" si="10"/>
        <v/>
      </c>
      <c r="AI40" s="55"/>
      <c r="AJ40" s="37"/>
      <c r="AK40" s="148"/>
      <c r="AL40" s="35"/>
      <c r="AM40" s="32" t="str">
        <f t="shared" si="11"/>
        <v/>
      </c>
      <c r="AN40" s="35"/>
      <c r="AO40" s="32" t="str">
        <f t="shared" si="12"/>
        <v/>
      </c>
      <c r="AP40" s="35"/>
      <c r="AQ40" s="32" t="str">
        <f t="shared" si="13"/>
        <v/>
      </c>
      <c r="AR40" s="35"/>
      <c r="AS40" s="36" t="str">
        <f t="shared" si="14"/>
        <v/>
      </c>
      <c r="AT40" s="36" t="str">
        <f t="shared" si="15"/>
        <v/>
      </c>
      <c r="AU40" s="36" t="str">
        <f t="shared" si="16"/>
        <v/>
      </c>
      <c r="AV40" s="55"/>
      <c r="AW40" s="34"/>
      <c r="AX40" s="148"/>
      <c r="AY40" s="34"/>
      <c r="AZ40" s="32" t="str">
        <f t="shared" si="17"/>
        <v/>
      </c>
      <c r="BA40" s="34"/>
      <c r="BB40" s="32" t="str">
        <f t="shared" si="18"/>
        <v/>
      </c>
      <c r="BC40" s="34"/>
      <c r="BD40" s="32" t="str">
        <f t="shared" si="19"/>
        <v/>
      </c>
      <c r="BE40" s="35"/>
      <c r="BF40" s="36" t="str">
        <f t="shared" si="20"/>
        <v/>
      </c>
      <c r="BG40" s="36" t="str">
        <f t="shared" si="21"/>
        <v/>
      </c>
      <c r="BH40" s="36" t="str">
        <f t="shared" si="22"/>
        <v/>
      </c>
      <c r="BI40" s="55"/>
      <c r="BJ40" s="34"/>
      <c r="BK40" s="148"/>
      <c r="BL40" s="34"/>
      <c r="BM40" s="32" t="str">
        <f t="shared" si="23"/>
        <v/>
      </c>
      <c r="BN40" s="34"/>
      <c r="BO40" s="32" t="str">
        <f t="shared" si="24"/>
        <v/>
      </c>
      <c r="BP40" s="34"/>
      <c r="BQ40" s="32" t="str">
        <f t="shared" si="25"/>
        <v/>
      </c>
      <c r="BR40" s="34"/>
      <c r="BS40" s="36" t="str">
        <f t="shared" si="26"/>
        <v/>
      </c>
      <c r="BT40" s="36" t="str">
        <f t="shared" si="27"/>
        <v/>
      </c>
      <c r="BU40" s="36" t="str">
        <f t="shared" si="28"/>
        <v/>
      </c>
      <c r="BV40" s="55"/>
      <c r="BW40" s="36" t="str">
        <f t="shared" si="29"/>
        <v/>
      </c>
      <c r="BX40" s="36" t="str">
        <f t="shared" si="29"/>
        <v/>
      </c>
      <c r="BY40" s="31"/>
      <c r="BZ40" s="38"/>
      <c r="CB40" s="120" t="e">
        <f t="shared" ca="1" si="2"/>
        <v>#VALUE!</v>
      </c>
      <c r="CC40" s="2" t="e">
        <f t="shared" ca="1" si="30"/>
        <v>#VALUE!</v>
      </c>
    </row>
    <row r="41" spans="1:81" s="2" customFormat="1" ht="25.15" customHeight="1" x14ac:dyDescent="0.25">
      <c r="A41" s="52" t="str">
        <f t="shared" si="31"/>
        <v/>
      </c>
      <c r="B41" s="157" t="e">
        <f t="shared" ca="1" si="3"/>
        <v>#VALUE!</v>
      </c>
      <c r="C41" s="157" t="e">
        <f t="shared" ca="1" si="4"/>
        <v>#VALUE!</v>
      </c>
      <c r="D41" s="29"/>
      <c r="E41" s="155" t="str">
        <f ca="1">IFERROR(INDIRECT(ADDRESS(MATCH(D41,CatModules!C:C,0),2,1,1,"CatModules")),"")</f>
        <v/>
      </c>
      <c r="F41" s="96"/>
      <c r="G41" s="156" t="str">
        <f ca="1">IFERROR(INDIRECT(ADDRESS(MATCH(CONCATENATE(E41,"-",F41),CatInt!K:K,0),3,1,1,"CatInt")),"")</f>
        <v/>
      </c>
      <c r="H41" s="45" t="str">
        <f>IF(F41="","",VLOOKUP(F41,#REF!,2,FALSE))</f>
        <v/>
      </c>
      <c r="I41" s="29"/>
      <c r="J41" s="155" t="e">
        <f t="shared" si="0"/>
        <v>#VALUE!</v>
      </c>
      <c r="K41" s="155" t="e">
        <f t="shared" si="1"/>
        <v>#VALUE!</v>
      </c>
      <c r="L41" s="153"/>
      <c r="M41" s="126"/>
      <c r="N41" s="151" t="e">
        <f ca="1">VLOOKUP(M41,CatProd!B:G,6,FALSE)</f>
        <v>#N/A</v>
      </c>
      <c r="O41" s="127"/>
      <c r="P41" s="175" t="e">
        <f ca="1">VLOOKUP(CONCATENATE(N41,"-",O41),CatProdSpec!H:I,2,FALSE)</f>
        <v>#N/A</v>
      </c>
      <c r="Q41" s="30"/>
      <c r="R41" s="149" t="str">
        <f>IFERROR(VLOOKUP(Q41,Setup!D$16:E$25,2,FALSE),"")</f>
        <v/>
      </c>
      <c r="S41" s="51" t="str">
        <f ca="1">IFERROR(IF(OR(I41="",VLOOKUP(I41,CatCostInp!$E$2:$K$88,7,FALSE)=0),"",VLOOKUP(I41,CatCostInp!$E$2:$K$88,7,FALSE)),"")</f>
        <v/>
      </c>
      <c r="T41" s="4" t="e">
        <f>VLOOKUP(U41,#REF!,2,FALSE)</f>
        <v>#REF!</v>
      </c>
      <c r="U41" s="30"/>
      <c r="V41" s="1" t="str">
        <f ca="1">IF(U41=Setup!$C$10,"Grant",IF('Health Products &amp; Equipment'!U41=Setup!$C$11,"Local",IF('Health Products &amp; Equipment'!U41=Setup!$C$12,"Other","")))</f>
        <v/>
      </c>
      <c r="W41" s="33"/>
      <c r="X41" s="148"/>
      <c r="Y41" s="33"/>
      <c r="Z41" s="36" t="str">
        <f t="shared" si="5"/>
        <v/>
      </c>
      <c r="AA41" s="35"/>
      <c r="AB41" s="32" t="str">
        <f t="shared" si="6"/>
        <v/>
      </c>
      <c r="AC41" s="35"/>
      <c r="AD41" s="32" t="str">
        <f t="shared" si="7"/>
        <v/>
      </c>
      <c r="AE41" s="35"/>
      <c r="AF41" s="36" t="str">
        <f t="shared" si="8"/>
        <v/>
      </c>
      <c r="AG41" s="36" t="str">
        <f t="shared" si="9"/>
        <v/>
      </c>
      <c r="AH41" s="36" t="str">
        <f t="shared" si="10"/>
        <v/>
      </c>
      <c r="AI41" s="55"/>
      <c r="AJ41" s="37"/>
      <c r="AK41" s="148"/>
      <c r="AL41" s="35"/>
      <c r="AM41" s="32" t="str">
        <f t="shared" si="11"/>
        <v/>
      </c>
      <c r="AN41" s="35"/>
      <c r="AO41" s="32" t="str">
        <f t="shared" si="12"/>
        <v/>
      </c>
      <c r="AP41" s="35"/>
      <c r="AQ41" s="32" t="str">
        <f t="shared" si="13"/>
        <v/>
      </c>
      <c r="AR41" s="35"/>
      <c r="AS41" s="36" t="str">
        <f t="shared" si="14"/>
        <v/>
      </c>
      <c r="AT41" s="36" t="str">
        <f t="shared" si="15"/>
        <v/>
      </c>
      <c r="AU41" s="36" t="str">
        <f t="shared" si="16"/>
        <v/>
      </c>
      <c r="AV41" s="55"/>
      <c r="AW41" s="34"/>
      <c r="AX41" s="148"/>
      <c r="AY41" s="34"/>
      <c r="AZ41" s="32" t="str">
        <f t="shared" si="17"/>
        <v/>
      </c>
      <c r="BA41" s="34"/>
      <c r="BB41" s="32" t="str">
        <f t="shared" si="18"/>
        <v/>
      </c>
      <c r="BC41" s="34"/>
      <c r="BD41" s="32" t="str">
        <f t="shared" si="19"/>
        <v/>
      </c>
      <c r="BE41" s="35"/>
      <c r="BF41" s="36" t="str">
        <f t="shared" si="20"/>
        <v/>
      </c>
      <c r="BG41" s="36" t="str">
        <f t="shared" si="21"/>
        <v/>
      </c>
      <c r="BH41" s="36" t="str">
        <f t="shared" si="22"/>
        <v/>
      </c>
      <c r="BI41" s="55"/>
      <c r="BJ41" s="34"/>
      <c r="BK41" s="148"/>
      <c r="BL41" s="34"/>
      <c r="BM41" s="32" t="str">
        <f t="shared" si="23"/>
        <v/>
      </c>
      <c r="BN41" s="34"/>
      <c r="BO41" s="32" t="str">
        <f t="shared" si="24"/>
        <v/>
      </c>
      <c r="BP41" s="34"/>
      <c r="BQ41" s="32" t="str">
        <f t="shared" si="25"/>
        <v/>
      </c>
      <c r="BR41" s="34"/>
      <c r="BS41" s="36" t="str">
        <f t="shared" si="26"/>
        <v/>
      </c>
      <c r="BT41" s="36" t="str">
        <f t="shared" si="27"/>
        <v/>
      </c>
      <c r="BU41" s="36" t="str">
        <f t="shared" si="28"/>
        <v/>
      </c>
      <c r="BV41" s="55"/>
      <c r="BW41" s="36" t="str">
        <f t="shared" si="29"/>
        <v/>
      </c>
      <c r="BX41" s="36" t="str">
        <f t="shared" si="29"/>
        <v/>
      </c>
      <c r="BY41" s="31"/>
      <c r="BZ41" s="38"/>
      <c r="CB41" s="120" t="e">
        <f t="shared" ca="1" si="2"/>
        <v>#VALUE!</v>
      </c>
      <c r="CC41" s="2" t="e">
        <f t="shared" ca="1" si="30"/>
        <v>#VALUE!</v>
      </c>
    </row>
    <row r="42" spans="1:81" s="2" customFormat="1" ht="25.15" customHeight="1" x14ac:dyDescent="0.25">
      <c r="A42" s="52" t="str">
        <f t="shared" si="31"/>
        <v/>
      </c>
      <c r="B42" s="157" t="e">
        <f t="shared" ca="1" si="3"/>
        <v>#VALUE!</v>
      </c>
      <c r="C42" s="157" t="e">
        <f t="shared" ca="1" si="4"/>
        <v>#VALUE!</v>
      </c>
      <c r="D42" s="29"/>
      <c r="E42" s="155" t="str">
        <f ca="1">IFERROR(INDIRECT(ADDRESS(MATCH(D42,CatModules!C:C,0),2,1,1,"CatModules")),"")</f>
        <v/>
      </c>
      <c r="F42" s="96"/>
      <c r="G42" s="156" t="str">
        <f ca="1">IFERROR(INDIRECT(ADDRESS(MATCH(CONCATENATE(E42,"-",F42),CatInt!K:K,0),3,1,1,"CatInt")),"")</f>
        <v/>
      </c>
      <c r="H42" s="45" t="str">
        <f>IF(F42="","",VLOOKUP(F42,#REF!,2,FALSE))</f>
        <v/>
      </c>
      <c r="I42" s="29"/>
      <c r="J42" s="155" t="e">
        <f t="shared" si="0"/>
        <v>#VALUE!</v>
      </c>
      <c r="K42" s="155" t="e">
        <f t="shared" si="1"/>
        <v>#VALUE!</v>
      </c>
      <c r="L42" s="153"/>
      <c r="M42" s="126"/>
      <c r="N42" s="151" t="e">
        <f ca="1">VLOOKUP(M42,CatProd!B:G,6,FALSE)</f>
        <v>#N/A</v>
      </c>
      <c r="O42" s="127"/>
      <c r="P42" s="175" t="e">
        <f ca="1">VLOOKUP(CONCATENATE(N42,"-",O42),CatProdSpec!H:I,2,FALSE)</f>
        <v>#N/A</v>
      </c>
      <c r="Q42" s="30"/>
      <c r="R42" s="149" t="str">
        <f>IFERROR(VLOOKUP(Q42,Setup!D$16:E$25,2,FALSE),"")</f>
        <v/>
      </c>
      <c r="S42" s="51" t="str">
        <f ca="1">IFERROR(IF(OR(I42="",VLOOKUP(I42,CatCostInp!$E$2:$K$88,7,FALSE)=0),"",VLOOKUP(I42,CatCostInp!$E$2:$K$88,7,FALSE)),"")</f>
        <v/>
      </c>
      <c r="T42" s="4" t="e">
        <f>VLOOKUP(U42,#REF!,2,FALSE)</f>
        <v>#REF!</v>
      </c>
      <c r="U42" s="30"/>
      <c r="V42" s="1" t="str">
        <f ca="1">IF(U42=Setup!$C$10,"Grant",IF('Health Products &amp; Equipment'!U42=Setup!$C$11,"Local",IF('Health Products &amp; Equipment'!U42=Setup!$C$12,"Other","")))</f>
        <v/>
      </c>
      <c r="W42" s="33"/>
      <c r="X42" s="148"/>
      <c r="Y42" s="33"/>
      <c r="Z42" s="36" t="str">
        <f t="shared" si="5"/>
        <v/>
      </c>
      <c r="AA42" s="35"/>
      <c r="AB42" s="32" t="str">
        <f t="shared" si="6"/>
        <v/>
      </c>
      <c r="AC42" s="35"/>
      <c r="AD42" s="32" t="str">
        <f t="shared" si="7"/>
        <v/>
      </c>
      <c r="AE42" s="35"/>
      <c r="AF42" s="36" t="str">
        <f t="shared" si="8"/>
        <v/>
      </c>
      <c r="AG42" s="36" t="str">
        <f t="shared" si="9"/>
        <v/>
      </c>
      <c r="AH42" s="36" t="str">
        <f t="shared" si="10"/>
        <v/>
      </c>
      <c r="AI42" s="55"/>
      <c r="AJ42" s="37"/>
      <c r="AK42" s="148"/>
      <c r="AL42" s="35"/>
      <c r="AM42" s="32" t="str">
        <f t="shared" si="11"/>
        <v/>
      </c>
      <c r="AN42" s="35"/>
      <c r="AO42" s="32" t="str">
        <f t="shared" si="12"/>
        <v/>
      </c>
      <c r="AP42" s="35"/>
      <c r="AQ42" s="32" t="str">
        <f t="shared" si="13"/>
        <v/>
      </c>
      <c r="AR42" s="35"/>
      <c r="AS42" s="36" t="str">
        <f t="shared" si="14"/>
        <v/>
      </c>
      <c r="AT42" s="36" t="str">
        <f t="shared" si="15"/>
        <v/>
      </c>
      <c r="AU42" s="36" t="str">
        <f t="shared" si="16"/>
        <v/>
      </c>
      <c r="AV42" s="55"/>
      <c r="AW42" s="34"/>
      <c r="AX42" s="148"/>
      <c r="AY42" s="34"/>
      <c r="AZ42" s="32" t="str">
        <f t="shared" si="17"/>
        <v/>
      </c>
      <c r="BA42" s="34"/>
      <c r="BB42" s="32" t="str">
        <f t="shared" si="18"/>
        <v/>
      </c>
      <c r="BC42" s="34"/>
      <c r="BD42" s="32" t="str">
        <f t="shared" si="19"/>
        <v/>
      </c>
      <c r="BE42" s="35"/>
      <c r="BF42" s="36" t="str">
        <f t="shared" si="20"/>
        <v/>
      </c>
      <c r="BG42" s="36" t="str">
        <f t="shared" si="21"/>
        <v/>
      </c>
      <c r="BH42" s="36" t="str">
        <f t="shared" si="22"/>
        <v/>
      </c>
      <c r="BI42" s="55"/>
      <c r="BJ42" s="34"/>
      <c r="BK42" s="148"/>
      <c r="BL42" s="34"/>
      <c r="BM42" s="32" t="str">
        <f t="shared" si="23"/>
        <v/>
      </c>
      <c r="BN42" s="34"/>
      <c r="BO42" s="32" t="str">
        <f t="shared" si="24"/>
        <v/>
      </c>
      <c r="BP42" s="34"/>
      <c r="BQ42" s="32" t="str">
        <f t="shared" si="25"/>
        <v/>
      </c>
      <c r="BR42" s="34"/>
      <c r="BS42" s="36" t="str">
        <f t="shared" si="26"/>
        <v/>
      </c>
      <c r="BT42" s="36" t="str">
        <f t="shared" si="27"/>
        <v/>
      </c>
      <c r="BU42" s="36" t="str">
        <f t="shared" si="28"/>
        <v/>
      </c>
      <c r="BV42" s="55"/>
      <c r="BW42" s="36" t="str">
        <f t="shared" si="29"/>
        <v/>
      </c>
      <c r="BX42" s="36" t="str">
        <f t="shared" si="29"/>
        <v/>
      </c>
      <c r="BY42" s="31"/>
      <c r="BZ42" s="38"/>
      <c r="CB42" s="120" t="e">
        <f t="shared" ca="1" si="2"/>
        <v>#VALUE!</v>
      </c>
      <c r="CC42" s="2" t="e">
        <f t="shared" ca="1" si="30"/>
        <v>#VALUE!</v>
      </c>
    </row>
    <row r="43" spans="1:81" s="2" customFormat="1" ht="25.15" customHeight="1" x14ac:dyDescent="0.25">
      <c r="A43" s="52" t="str">
        <f t="shared" si="31"/>
        <v/>
      </c>
      <c r="B43" s="157" t="e">
        <f t="shared" ca="1" si="3"/>
        <v>#VALUE!</v>
      </c>
      <c r="C43" s="157" t="e">
        <f t="shared" ca="1" si="4"/>
        <v>#VALUE!</v>
      </c>
      <c r="D43" s="29"/>
      <c r="E43" s="155" t="str">
        <f ca="1">IFERROR(INDIRECT(ADDRESS(MATCH(D43,CatModules!C:C,0),2,1,1,"CatModules")),"")</f>
        <v/>
      </c>
      <c r="F43" s="96"/>
      <c r="G43" s="156" t="str">
        <f ca="1">IFERROR(INDIRECT(ADDRESS(MATCH(CONCATENATE(E43,"-",F43),CatInt!K:K,0),3,1,1,"CatInt")),"")</f>
        <v/>
      </c>
      <c r="H43" s="45" t="str">
        <f>IF(F43="","",VLOOKUP(F43,#REF!,2,FALSE))</f>
        <v/>
      </c>
      <c r="I43" s="29"/>
      <c r="J43" s="155" t="e">
        <f t="shared" si="0"/>
        <v>#VALUE!</v>
      </c>
      <c r="K43" s="155" t="e">
        <f t="shared" si="1"/>
        <v>#VALUE!</v>
      </c>
      <c r="L43" s="153"/>
      <c r="M43" s="126"/>
      <c r="N43" s="151" t="e">
        <f ca="1">VLOOKUP(M43,CatProd!B:G,6,FALSE)</f>
        <v>#N/A</v>
      </c>
      <c r="O43" s="127"/>
      <c r="P43" s="175" t="e">
        <f ca="1">VLOOKUP(CONCATENATE(N43,"-",O43),CatProdSpec!H:I,2,FALSE)</f>
        <v>#N/A</v>
      </c>
      <c r="Q43" s="30"/>
      <c r="R43" s="149" t="str">
        <f>IFERROR(VLOOKUP(Q43,Setup!D$16:E$25,2,FALSE),"")</f>
        <v/>
      </c>
      <c r="S43" s="51" t="str">
        <f ca="1">IFERROR(IF(OR(I43="",VLOOKUP(I43,CatCostInp!$E$2:$K$88,7,FALSE)=0),"",VLOOKUP(I43,CatCostInp!$E$2:$K$88,7,FALSE)),"")</f>
        <v/>
      </c>
      <c r="T43" s="4" t="e">
        <f>VLOOKUP(U43,#REF!,2,FALSE)</f>
        <v>#REF!</v>
      </c>
      <c r="U43" s="30"/>
      <c r="V43" s="1" t="str">
        <f ca="1">IF(U43=Setup!$C$10,"Grant",IF('Health Products &amp; Equipment'!U43=Setup!$C$11,"Local",IF('Health Products &amp; Equipment'!U43=Setup!$C$12,"Other","")))</f>
        <v/>
      </c>
      <c r="W43" s="33"/>
      <c r="X43" s="148"/>
      <c r="Y43" s="33"/>
      <c r="Z43" s="36" t="str">
        <f t="shared" si="5"/>
        <v/>
      </c>
      <c r="AA43" s="35"/>
      <c r="AB43" s="32" t="str">
        <f t="shared" si="6"/>
        <v/>
      </c>
      <c r="AC43" s="35"/>
      <c r="AD43" s="32" t="str">
        <f t="shared" si="7"/>
        <v/>
      </c>
      <c r="AE43" s="35"/>
      <c r="AF43" s="36" t="str">
        <f t="shared" si="8"/>
        <v/>
      </c>
      <c r="AG43" s="36" t="str">
        <f t="shared" si="9"/>
        <v/>
      </c>
      <c r="AH43" s="36" t="str">
        <f t="shared" si="10"/>
        <v/>
      </c>
      <c r="AI43" s="55"/>
      <c r="AJ43" s="37"/>
      <c r="AK43" s="148"/>
      <c r="AL43" s="35"/>
      <c r="AM43" s="32" t="str">
        <f t="shared" si="11"/>
        <v/>
      </c>
      <c r="AN43" s="35"/>
      <c r="AO43" s="32" t="str">
        <f t="shared" si="12"/>
        <v/>
      </c>
      <c r="AP43" s="35"/>
      <c r="AQ43" s="32" t="str">
        <f t="shared" si="13"/>
        <v/>
      </c>
      <c r="AR43" s="35"/>
      <c r="AS43" s="36" t="str">
        <f t="shared" si="14"/>
        <v/>
      </c>
      <c r="AT43" s="36" t="str">
        <f t="shared" si="15"/>
        <v/>
      </c>
      <c r="AU43" s="36" t="str">
        <f t="shared" si="16"/>
        <v/>
      </c>
      <c r="AV43" s="55"/>
      <c r="AW43" s="34"/>
      <c r="AX43" s="148"/>
      <c r="AY43" s="34"/>
      <c r="AZ43" s="32" t="str">
        <f t="shared" si="17"/>
        <v/>
      </c>
      <c r="BA43" s="34"/>
      <c r="BB43" s="32" t="str">
        <f t="shared" si="18"/>
        <v/>
      </c>
      <c r="BC43" s="34"/>
      <c r="BD43" s="32" t="str">
        <f t="shared" si="19"/>
        <v/>
      </c>
      <c r="BE43" s="35"/>
      <c r="BF43" s="36" t="str">
        <f t="shared" si="20"/>
        <v/>
      </c>
      <c r="BG43" s="36" t="str">
        <f t="shared" si="21"/>
        <v/>
      </c>
      <c r="BH43" s="36" t="str">
        <f t="shared" si="22"/>
        <v/>
      </c>
      <c r="BI43" s="55"/>
      <c r="BJ43" s="34"/>
      <c r="BK43" s="148"/>
      <c r="BL43" s="34"/>
      <c r="BM43" s="32" t="str">
        <f t="shared" si="23"/>
        <v/>
      </c>
      <c r="BN43" s="34"/>
      <c r="BO43" s="32" t="str">
        <f t="shared" si="24"/>
        <v/>
      </c>
      <c r="BP43" s="34"/>
      <c r="BQ43" s="32" t="str">
        <f t="shared" si="25"/>
        <v/>
      </c>
      <c r="BR43" s="34"/>
      <c r="BS43" s="36" t="str">
        <f t="shared" si="26"/>
        <v/>
      </c>
      <c r="BT43" s="36" t="str">
        <f t="shared" si="27"/>
        <v/>
      </c>
      <c r="BU43" s="36" t="str">
        <f t="shared" si="28"/>
        <v/>
      </c>
      <c r="BV43" s="55"/>
      <c r="BW43" s="36" t="str">
        <f t="shared" si="29"/>
        <v/>
      </c>
      <c r="BX43" s="36" t="str">
        <f t="shared" si="29"/>
        <v/>
      </c>
      <c r="BY43" s="31"/>
      <c r="BZ43" s="38"/>
      <c r="CB43" s="120" t="e">
        <f t="shared" ca="1" si="2"/>
        <v>#VALUE!</v>
      </c>
      <c r="CC43" s="2" t="e">
        <f t="shared" ca="1" si="30"/>
        <v>#VALUE!</v>
      </c>
    </row>
    <row r="44" spans="1:81" s="2" customFormat="1" ht="25.15" customHeight="1" x14ac:dyDescent="0.25">
      <c r="A44" s="52" t="str">
        <f t="shared" si="31"/>
        <v/>
      </c>
      <c r="B44" s="157" t="e">
        <f t="shared" ca="1" si="3"/>
        <v>#VALUE!</v>
      </c>
      <c r="C44" s="157" t="e">
        <f t="shared" ca="1" si="4"/>
        <v>#VALUE!</v>
      </c>
      <c r="D44" s="29"/>
      <c r="E44" s="155" t="str">
        <f ca="1">IFERROR(INDIRECT(ADDRESS(MATCH(D44,CatModules!C:C,0),2,1,1,"CatModules")),"")</f>
        <v/>
      </c>
      <c r="F44" s="96"/>
      <c r="G44" s="156" t="str">
        <f ca="1">IFERROR(INDIRECT(ADDRESS(MATCH(CONCATENATE(E44,"-",F44),CatInt!K:K,0),3,1,1,"CatInt")),"")</f>
        <v/>
      </c>
      <c r="H44" s="45" t="str">
        <f>IF(F44="","",VLOOKUP(F44,#REF!,2,FALSE))</f>
        <v/>
      </c>
      <c r="I44" s="29"/>
      <c r="J44" s="155" t="e">
        <f t="shared" si="0"/>
        <v>#VALUE!</v>
      </c>
      <c r="K44" s="155" t="e">
        <f t="shared" si="1"/>
        <v>#VALUE!</v>
      </c>
      <c r="L44" s="153"/>
      <c r="M44" s="126"/>
      <c r="N44" s="151" t="e">
        <f ca="1">VLOOKUP(M44,CatProd!B:G,6,FALSE)</f>
        <v>#N/A</v>
      </c>
      <c r="O44" s="127"/>
      <c r="P44" s="175" t="e">
        <f ca="1">VLOOKUP(CONCATENATE(N44,"-",O44),CatProdSpec!H:I,2,FALSE)</f>
        <v>#N/A</v>
      </c>
      <c r="Q44" s="30"/>
      <c r="R44" s="149" t="str">
        <f>IFERROR(VLOOKUP(Q44,Setup!D$16:E$25,2,FALSE),"")</f>
        <v/>
      </c>
      <c r="S44" s="51" t="str">
        <f ca="1">IFERROR(IF(OR(I44="",VLOOKUP(I44,CatCostInp!$E$2:$K$88,7,FALSE)=0),"",VLOOKUP(I44,CatCostInp!$E$2:$K$88,7,FALSE)),"")</f>
        <v/>
      </c>
      <c r="T44" s="4" t="e">
        <f>VLOOKUP(U44,#REF!,2,FALSE)</f>
        <v>#REF!</v>
      </c>
      <c r="U44" s="30"/>
      <c r="V44" s="1" t="str">
        <f ca="1">IF(U44=Setup!$C$10,"Grant",IF('Health Products &amp; Equipment'!U44=Setup!$C$11,"Local",IF('Health Products &amp; Equipment'!U44=Setup!$C$12,"Other","")))</f>
        <v/>
      </c>
      <c r="W44" s="33"/>
      <c r="X44" s="148"/>
      <c r="Y44" s="33"/>
      <c r="Z44" s="36" t="str">
        <f t="shared" si="5"/>
        <v/>
      </c>
      <c r="AA44" s="35"/>
      <c r="AB44" s="32" t="str">
        <f t="shared" si="6"/>
        <v/>
      </c>
      <c r="AC44" s="35"/>
      <c r="AD44" s="32" t="str">
        <f t="shared" si="7"/>
        <v/>
      </c>
      <c r="AE44" s="35"/>
      <c r="AF44" s="36" t="str">
        <f t="shared" si="8"/>
        <v/>
      </c>
      <c r="AG44" s="36" t="str">
        <f t="shared" si="9"/>
        <v/>
      </c>
      <c r="AH44" s="36" t="str">
        <f t="shared" si="10"/>
        <v/>
      </c>
      <c r="AI44" s="55"/>
      <c r="AJ44" s="37"/>
      <c r="AK44" s="148"/>
      <c r="AL44" s="35"/>
      <c r="AM44" s="32" t="str">
        <f t="shared" si="11"/>
        <v/>
      </c>
      <c r="AN44" s="35"/>
      <c r="AO44" s="32" t="str">
        <f t="shared" si="12"/>
        <v/>
      </c>
      <c r="AP44" s="35"/>
      <c r="AQ44" s="32" t="str">
        <f t="shared" si="13"/>
        <v/>
      </c>
      <c r="AR44" s="35"/>
      <c r="AS44" s="36" t="str">
        <f t="shared" si="14"/>
        <v/>
      </c>
      <c r="AT44" s="36" t="str">
        <f t="shared" si="15"/>
        <v/>
      </c>
      <c r="AU44" s="36" t="str">
        <f t="shared" si="16"/>
        <v/>
      </c>
      <c r="AV44" s="55"/>
      <c r="AW44" s="34"/>
      <c r="AX44" s="148"/>
      <c r="AY44" s="34"/>
      <c r="AZ44" s="32" t="str">
        <f t="shared" si="17"/>
        <v/>
      </c>
      <c r="BA44" s="34"/>
      <c r="BB44" s="32" t="str">
        <f t="shared" si="18"/>
        <v/>
      </c>
      <c r="BC44" s="34"/>
      <c r="BD44" s="32" t="str">
        <f t="shared" si="19"/>
        <v/>
      </c>
      <c r="BE44" s="35"/>
      <c r="BF44" s="36" t="str">
        <f t="shared" si="20"/>
        <v/>
      </c>
      <c r="BG44" s="36" t="str">
        <f t="shared" si="21"/>
        <v/>
      </c>
      <c r="BH44" s="36" t="str">
        <f t="shared" si="22"/>
        <v/>
      </c>
      <c r="BI44" s="55"/>
      <c r="BJ44" s="34"/>
      <c r="BK44" s="148"/>
      <c r="BL44" s="34"/>
      <c r="BM44" s="32" t="str">
        <f t="shared" si="23"/>
        <v/>
      </c>
      <c r="BN44" s="34"/>
      <c r="BO44" s="32" t="str">
        <f t="shared" si="24"/>
        <v/>
      </c>
      <c r="BP44" s="34"/>
      <c r="BQ44" s="32" t="str">
        <f t="shared" si="25"/>
        <v/>
      </c>
      <c r="BR44" s="34"/>
      <c r="BS44" s="36" t="str">
        <f t="shared" si="26"/>
        <v/>
      </c>
      <c r="BT44" s="36" t="str">
        <f t="shared" si="27"/>
        <v/>
      </c>
      <c r="BU44" s="36" t="str">
        <f t="shared" si="28"/>
        <v/>
      </c>
      <c r="BV44" s="55"/>
      <c r="BW44" s="36" t="str">
        <f t="shared" si="29"/>
        <v/>
      </c>
      <c r="BX44" s="36" t="str">
        <f t="shared" si="29"/>
        <v/>
      </c>
      <c r="BY44" s="31"/>
      <c r="BZ44" s="38"/>
      <c r="CB44" s="120" t="e">
        <f t="shared" ca="1" si="2"/>
        <v>#VALUE!</v>
      </c>
      <c r="CC44" s="2" t="e">
        <f t="shared" ca="1" si="30"/>
        <v>#VALUE!</v>
      </c>
    </row>
    <row r="45" spans="1:81" s="2" customFormat="1" ht="25.15" customHeight="1" x14ac:dyDescent="0.25">
      <c r="A45" s="52" t="str">
        <f t="shared" si="31"/>
        <v/>
      </c>
      <c r="B45" s="157" t="e">
        <f t="shared" ca="1" si="3"/>
        <v>#VALUE!</v>
      </c>
      <c r="C45" s="157" t="e">
        <f t="shared" ca="1" si="4"/>
        <v>#VALUE!</v>
      </c>
      <c r="D45" s="29"/>
      <c r="E45" s="155" t="str">
        <f ca="1">IFERROR(INDIRECT(ADDRESS(MATCH(D45,CatModules!C:C,0),2,1,1,"CatModules")),"")</f>
        <v/>
      </c>
      <c r="F45" s="96"/>
      <c r="G45" s="156" t="str">
        <f ca="1">IFERROR(INDIRECT(ADDRESS(MATCH(CONCATENATE(E45,"-",F45),CatInt!K:K,0),3,1,1,"CatInt")),"")</f>
        <v/>
      </c>
      <c r="H45" s="45" t="str">
        <f>IF(F45="","",VLOOKUP(F45,#REF!,2,FALSE))</f>
        <v/>
      </c>
      <c r="I45" s="29"/>
      <c r="J45" s="155" t="e">
        <f t="shared" si="0"/>
        <v>#VALUE!</v>
      </c>
      <c r="K45" s="155" t="e">
        <f t="shared" si="1"/>
        <v>#VALUE!</v>
      </c>
      <c r="L45" s="153"/>
      <c r="M45" s="126"/>
      <c r="N45" s="151" t="e">
        <f ca="1">VLOOKUP(M45,CatProd!B:G,6,FALSE)</f>
        <v>#N/A</v>
      </c>
      <c r="O45" s="127"/>
      <c r="P45" s="175" t="e">
        <f ca="1">VLOOKUP(CONCATENATE(N45,"-",O45),CatProdSpec!H:I,2,FALSE)</f>
        <v>#N/A</v>
      </c>
      <c r="Q45" s="30"/>
      <c r="R45" s="149" t="str">
        <f>IFERROR(VLOOKUP(Q45,Setup!D$16:E$25,2,FALSE),"")</f>
        <v/>
      </c>
      <c r="S45" s="51" t="str">
        <f ca="1">IFERROR(IF(OR(I45="",VLOOKUP(I45,CatCostInp!$E$2:$K$88,7,FALSE)=0),"",VLOOKUP(I45,CatCostInp!$E$2:$K$88,7,FALSE)),"")</f>
        <v/>
      </c>
      <c r="T45" s="4" t="e">
        <f>VLOOKUP(U45,#REF!,2,FALSE)</f>
        <v>#REF!</v>
      </c>
      <c r="U45" s="30"/>
      <c r="V45" s="1" t="str">
        <f ca="1">IF(U45=Setup!$C$10,"Grant",IF('Health Products &amp; Equipment'!U45=Setup!$C$11,"Local",IF('Health Products &amp; Equipment'!U45=Setup!$C$12,"Other","")))</f>
        <v/>
      </c>
      <c r="W45" s="33"/>
      <c r="X45" s="148"/>
      <c r="Y45" s="33"/>
      <c r="Z45" s="36" t="str">
        <f t="shared" si="5"/>
        <v/>
      </c>
      <c r="AA45" s="35"/>
      <c r="AB45" s="32" t="str">
        <f t="shared" si="6"/>
        <v/>
      </c>
      <c r="AC45" s="35"/>
      <c r="AD45" s="32" t="str">
        <f t="shared" si="7"/>
        <v/>
      </c>
      <c r="AE45" s="35"/>
      <c r="AF45" s="36" t="str">
        <f t="shared" si="8"/>
        <v/>
      </c>
      <c r="AG45" s="36" t="str">
        <f t="shared" si="9"/>
        <v/>
      </c>
      <c r="AH45" s="36" t="str">
        <f t="shared" si="10"/>
        <v/>
      </c>
      <c r="AI45" s="55"/>
      <c r="AJ45" s="37"/>
      <c r="AK45" s="148"/>
      <c r="AL45" s="35"/>
      <c r="AM45" s="32" t="str">
        <f t="shared" si="11"/>
        <v/>
      </c>
      <c r="AN45" s="35"/>
      <c r="AO45" s="32" t="str">
        <f t="shared" si="12"/>
        <v/>
      </c>
      <c r="AP45" s="35"/>
      <c r="AQ45" s="32" t="str">
        <f t="shared" si="13"/>
        <v/>
      </c>
      <c r="AR45" s="35"/>
      <c r="AS45" s="36" t="str">
        <f t="shared" si="14"/>
        <v/>
      </c>
      <c r="AT45" s="36" t="str">
        <f t="shared" si="15"/>
        <v/>
      </c>
      <c r="AU45" s="36" t="str">
        <f t="shared" si="16"/>
        <v/>
      </c>
      <c r="AV45" s="55"/>
      <c r="AW45" s="34"/>
      <c r="AX45" s="148"/>
      <c r="AY45" s="34"/>
      <c r="AZ45" s="32" t="str">
        <f t="shared" si="17"/>
        <v/>
      </c>
      <c r="BA45" s="34"/>
      <c r="BB45" s="32" t="str">
        <f t="shared" si="18"/>
        <v/>
      </c>
      <c r="BC45" s="34"/>
      <c r="BD45" s="32" t="str">
        <f t="shared" si="19"/>
        <v/>
      </c>
      <c r="BE45" s="35"/>
      <c r="BF45" s="36" t="str">
        <f t="shared" si="20"/>
        <v/>
      </c>
      <c r="BG45" s="36" t="str">
        <f t="shared" si="21"/>
        <v/>
      </c>
      <c r="BH45" s="36" t="str">
        <f t="shared" si="22"/>
        <v/>
      </c>
      <c r="BI45" s="55"/>
      <c r="BJ45" s="34"/>
      <c r="BK45" s="148"/>
      <c r="BL45" s="34"/>
      <c r="BM45" s="32" t="str">
        <f t="shared" si="23"/>
        <v/>
      </c>
      <c r="BN45" s="34"/>
      <c r="BO45" s="32" t="str">
        <f t="shared" si="24"/>
        <v/>
      </c>
      <c r="BP45" s="34"/>
      <c r="BQ45" s="32" t="str">
        <f t="shared" si="25"/>
        <v/>
      </c>
      <c r="BR45" s="34"/>
      <c r="BS45" s="36" t="str">
        <f t="shared" si="26"/>
        <v/>
      </c>
      <c r="BT45" s="36" t="str">
        <f t="shared" si="27"/>
        <v/>
      </c>
      <c r="BU45" s="36" t="str">
        <f t="shared" si="28"/>
        <v/>
      </c>
      <c r="BV45" s="55"/>
      <c r="BW45" s="36" t="str">
        <f t="shared" si="29"/>
        <v/>
      </c>
      <c r="BX45" s="36" t="str">
        <f t="shared" si="29"/>
        <v/>
      </c>
      <c r="BY45" s="31"/>
      <c r="BZ45" s="38"/>
      <c r="CB45" s="120" t="e">
        <f t="shared" ca="1" si="2"/>
        <v>#VALUE!</v>
      </c>
      <c r="CC45" s="2" t="e">
        <f t="shared" ca="1" si="30"/>
        <v>#VALUE!</v>
      </c>
    </row>
    <row r="46" spans="1:81" s="2" customFormat="1" ht="25.15" customHeight="1" x14ac:dyDescent="0.25">
      <c r="A46" s="52" t="str">
        <f t="shared" si="31"/>
        <v/>
      </c>
      <c r="B46" s="157" t="e">
        <f t="shared" ca="1" si="3"/>
        <v>#VALUE!</v>
      </c>
      <c r="C46" s="157" t="e">
        <f t="shared" ca="1" si="4"/>
        <v>#VALUE!</v>
      </c>
      <c r="D46" s="29"/>
      <c r="E46" s="155" t="str">
        <f ca="1">IFERROR(INDIRECT(ADDRESS(MATCH(D46,CatModules!C:C,0),2,1,1,"CatModules")),"")</f>
        <v/>
      </c>
      <c r="F46" s="96"/>
      <c r="G46" s="156" t="str">
        <f ca="1">IFERROR(INDIRECT(ADDRESS(MATCH(CONCATENATE(E46,"-",F46),CatInt!K:K,0),3,1,1,"CatInt")),"")</f>
        <v/>
      </c>
      <c r="H46" s="45" t="str">
        <f>IF(F46="","",VLOOKUP(F46,#REF!,2,FALSE))</f>
        <v/>
      </c>
      <c r="I46" s="29"/>
      <c r="J46" s="155" t="e">
        <f t="shared" si="0"/>
        <v>#VALUE!</v>
      </c>
      <c r="K46" s="155" t="e">
        <f t="shared" si="1"/>
        <v>#VALUE!</v>
      </c>
      <c r="L46" s="153"/>
      <c r="M46" s="126"/>
      <c r="N46" s="151" t="e">
        <f ca="1">VLOOKUP(M46,CatProd!B:G,6,FALSE)</f>
        <v>#N/A</v>
      </c>
      <c r="O46" s="127"/>
      <c r="P46" s="175" t="e">
        <f ca="1">VLOOKUP(CONCATENATE(N46,"-",O46),CatProdSpec!H:I,2,FALSE)</f>
        <v>#N/A</v>
      </c>
      <c r="Q46" s="30"/>
      <c r="R46" s="149" t="str">
        <f>IFERROR(VLOOKUP(Q46,Setup!D$16:E$25,2,FALSE),"")</f>
        <v/>
      </c>
      <c r="S46" s="51" t="str">
        <f ca="1">IFERROR(IF(OR(I46="",VLOOKUP(I46,CatCostInp!$E$2:$K$88,7,FALSE)=0),"",VLOOKUP(I46,CatCostInp!$E$2:$K$88,7,FALSE)),"")</f>
        <v/>
      </c>
      <c r="T46" s="4" t="e">
        <f>VLOOKUP(U46,#REF!,2,FALSE)</f>
        <v>#REF!</v>
      </c>
      <c r="U46" s="30"/>
      <c r="V46" s="1" t="str">
        <f ca="1">IF(U46=Setup!$C$10,"Grant",IF('Health Products &amp; Equipment'!U46=Setup!$C$11,"Local",IF('Health Products &amp; Equipment'!U46=Setup!$C$12,"Other","")))</f>
        <v/>
      </c>
      <c r="W46" s="33"/>
      <c r="X46" s="148"/>
      <c r="Y46" s="33"/>
      <c r="Z46" s="36" t="str">
        <f t="shared" si="5"/>
        <v/>
      </c>
      <c r="AA46" s="35"/>
      <c r="AB46" s="32" t="str">
        <f t="shared" si="6"/>
        <v/>
      </c>
      <c r="AC46" s="35"/>
      <c r="AD46" s="32" t="str">
        <f t="shared" si="7"/>
        <v/>
      </c>
      <c r="AE46" s="35"/>
      <c r="AF46" s="36" t="str">
        <f t="shared" si="8"/>
        <v/>
      </c>
      <c r="AG46" s="36" t="str">
        <f t="shared" si="9"/>
        <v/>
      </c>
      <c r="AH46" s="36" t="str">
        <f t="shared" si="10"/>
        <v/>
      </c>
      <c r="AI46" s="55"/>
      <c r="AJ46" s="37"/>
      <c r="AK46" s="148"/>
      <c r="AL46" s="35"/>
      <c r="AM46" s="32" t="str">
        <f t="shared" si="11"/>
        <v/>
      </c>
      <c r="AN46" s="35"/>
      <c r="AO46" s="32" t="str">
        <f t="shared" si="12"/>
        <v/>
      </c>
      <c r="AP46" s="35"/>
      <c r="AQ46" s="32" t="str">
        <f t="shared" si="13"/>
        <v/>
      </c>
      <c r="AR46" s="35"/>
      <c r="AS46" s="36" t="str">
        <f t="shared" si="14"/>
        <v/>
      </c>
      <c r="AT46" s="36" t="str">
        <f t="shared" si="15"/>
        <v/>
      </c>
      <c r="AU46" s="36" t="str">
        <f t="shared" si="16"/>
        <v/>
      </c>
      <c r="AV46" s="55"/>
      <c r="AW46" s="34"/>
      <c r="AX46" s="148"/>
      <c r="AY46" s="34"/>
      <c r="AZ46" s="32" t="str">
        <f t="shared" si="17"/>
        <v/>
      </c>
      <c r="BA46" s="34"/>
      <c r="BB46" s="32" t="str">
        <f t="shared" si="18"/>
        <v/>
      </c>
      <c r="BC46" s="34"/>
      <c r="BD46" s="32" t="str">
        <f t="shared" si="19"/>
        <v/>
      </c>
      <c r="BE46" s="35"/>
      <c r="BF46" s="36" t="str">
        <f t="shared" si="20"/>
        <v/>
      </c>
      <c r="BG46" s="36" t="str">
        <f t="shared" si="21"/>
        <v/>
      </c>
      <c r="BH46" s="36" t="str">
        <f t="shared" si="22"/>
        <v/>
      </c>
      <c r="BI46" s="55"/>
      <c r="BJ46" s="34"/>
      <c r="BK46" s="148"/>
      <c r="BL46" s="34"/>
      <c r="BM46" s="32" t="str">
        <f t="shared" si="23"/>
        <v/>
      </c>
      <c r="BN46" s="34"/>
      <c r="BO46" s="32" t="str">
        <f t="shared" si="24"/>
        <v/>
      </c>
      <c r="BP46" s="34"/>
      <c r="BQ46" s="32" t="str">
        <f t="shared" si="25"/>
        <v/>
      </c>
      <c r="BR46" s="34"/>
      <c r="BS46" s="36" t="str">
        <f t="shared" si="26"/>
        <v/>
      </c>
      <c r="BT46" s="36" t="str">
        <f t="shared" si="27"/>
        <v/>
      </c>
      <c r="BU46" s="36" t="str">
        <f t="shared" si="28"/>
        <v/>
      </c>
      <c r="BV46" s="55"/>
      <c r="BW46" s="36" t="str">
        <f t="shared" si="29"/>
        <v/>
      </c>
      <c r="BX46" s="36" t="str">
        <f t="shared" si="29"/>
        <v/>
      </c>
      <c r="BY46" s="31"/>
      <c r="BZ46" s="38"/>
      <c r="CB46" s="120" t="e">
        <f t="shared" ca="1" si="2"/>
        <v>#VALUE!</v>
      </c>
      <c r="CC46" s="2" t="e">
        <f t="shared" ca="1" si="30"/>
        <v>#VALUE!</v>
      </c>
    </row>
    <row r="47" spans="1:81" s="2" customFormat="1" ht="25.15" customHeight="1" x14ac:dyDescent="0.25">
      <c r="A47" s="52" t="str">
        <f t="shared" si="31"/>
        <v/>
      </c>
      <c r="B47" s="157" t="e">
        <f t="shared" ca="1" si="3"/>
        <v>#VALUE!</v>
      </c>
      <c r="C47" s="157" t="e">
        <f t="shared" ca="1" si="4"/>
        <v>#VALUE!</v>
      </c>
      <c r="D47" s="29"/>
      <c r="E47" s="155" t="str">
        <f ca="1">IFERROR(INDIRECT(ADDRESS(MATCH(D47,CatModules!C:C,0),2,1,1,"CatModules")),"")</f>
        <v/>
      </c>
      <c r="F47" s="96"/>
      <c r="G47" s="156" t="str">
        <f ca="1">IFERROR(INDIRECT(ADDRESS(MATCH(CONCATENATE(E47,"-",F47),CatInt!K:K,0),3,1,1,"CatInt")),"")</f>
        <v/>
      </c>
      <c r="H47" s="45" t="str">
        <f>IF(F47="","",VLOOKUP(F47,#REF!,2,FALSE))</f>
        <v/>
      </c>
      <c r="I47" s="29"/>
      <c r="J47" s="155" t="e">
        <f t="shared" si="0"/>
        <v>#VALUE!</v>
      </c>
      <c r="K47" s="155" t="e">
        <f t="shared" si="1"/>
        <v>#VALUE!</v>
      </c>
      <c r="L47" s="153"/>
      <c r="M47" s="126"/>
      <c r="N47" s="151" t="e">
        <f ca="1">VLOOKUP(M47,CatProd!B:G,6,FALSE)</f>
        <v>#N/A</v>
      </c>
      <c r="O47" s="127"/>
      <c r="P47" s="175" t="e">
        <f ca="1">VLOOKUP(CONCATENATE(N47,"-",O47),CatProdSpec!H:I,2,FALSE)</f>
        <v>#N/A</v>
      </c>
      <c r="Q47" s="30"/>
      <c r="R47" s="149" t="str">
        <f>IFERROR(VLOOKUP(Q47,Setup!D$16:E$25,2,FALSE),"")</f>
        <v/>
      </c>
      <c r="S47" s="51" t="str">
        <f ca="1">IFERROR(IF(OR(I47="",VLOOKUP(I47,CatCostInp!$E$2:$K$88,7,FALSE)=0),"",VLOOKUP(I47,CatCostInp!$E$2:$K$88,7,FALSE)),"")</f>
        <v/>
      </c>
      <c r="T47" s="4" t="e">
        <f>VLOOKUP(U47,#REF!,2,FALSE)</f>
        <v>#REF!</v>
      </c>
      <c r="U47" s="30"/>
      <c r="V47" s="1" t="str">
        <f ca="1">IF(U47=Setup!$C$10,"Grant",IF('Health Products &amp; Equipment'!U47=Setup!$C$11,"Local",IF('Health Products &amp; Equipment'!U47=Setup!$C$12,"Other","")))</f>
        <v/>
      </c>
      <c r="W47" s="33"/>
      <c r="X47" s="148"/>
      <c r="Y47" s="33"/>
      <c r="Z47" s="36" t="str">
        <f t="shared" si="5"/>
        <v/>
      </c>
      <c r="AA47" s="35"/>
      <c r="AB47" s="32" t="str">
        <f t="shared" si="6"/>
        <v/>
      </c>
      <c r="AC47" s="35"/>
      <c r="AD47" s="32" t="str">
        <f t="shared" si="7"/>
        <v/>
      </c>
      <c r="AE47" s="35"/>
      <c r="AF47" s="36" t="str">
        <f t="shared" si="8"/>
        <v/>
      </c>
      <c r="AG47" s="36" t="str">
        <f t="shared" si="9"/>
        <v/>
      </c>
      <c r="AH47" s="36" t="str">
        <f t="shared" si="10"/>
        <v/>
      </c>
      <c r="AI47" s="55"/>
      <c r="AJ47" s="37"/>
      <c r="AK47" s="148"/>
      <c r="AL47" s="35"/>
      <c r="AM47" s="32" t="str">
        <f t="shared" si="11"/>
        <v/>
      </c>
      <c r="AN47" s="35"/>
      <c r="AO47" s="32" t="str">
        <f t="shared" si="12"/>
        <v/>
      </c>
      <c r="AP47" s="35"/>
      <c r="AQ47" s="32" t="str">
        <f t="shared" si="13"/>
        <v/>
      </c>
      <c r="AR47" s="35"/>
      <c r="AS47" s="36" t="str">
        <f t="shared" si="14"/>
        <v/>
      </c>
      <c r="AT47" s="36" t="str">
        <f t="shared" si="15"/>
        <v/>
      </c>
      <c r="AU47" s="36" t="str">
        <f t="shared" si="16"/>
        <v/>
      </c>
      <c r="AV47" s="55"/>
      <c r="AW47" s="34"/>
      <c r="AX47" s="148"/>
      <c r="AY47" s="34"/>
      <c r="AZ47" s="32" t="str">
        <f t="shared" si="17"/>
        <v/>
      </c>
      <c r="BA47" s="34"/>
      <c r="BB47" s="32" t="str">
        <f t="shared" si="18"/>
        <v/>
      </c>
      <c r="BC47" s="34"/>
      <c r="BD47" s="32" t="str">
        <f t="shared" si="19"/>
        <v/>
      </c>
      <c r="BE47" s="35"/>
      <c r="BF47" s="36" t="str">
        <f t="shared" si="20"/>
        <v/>
      </c>
      <c r="BG47" s="36" t="str">
        <f t="shared" si="21"/>
        <v/>
      </c>
      <c r="BH47" s="36" t="str">
        <f t="shared" si="22"/>
        <v/>
      </c>
      <c r="BI47" s="55"/>
      <c r="BJ47" s="34"/>
      <c r="BK47" s="148"/>
      <c r="BL47" s="34"/>
      <c r="BM47" s="32" t="str">
        <f t="shared" si="23"/>
        <v/>
      </c>
      <c r="BN47" s="34"/>
      <c r="BO47" s="32" t="str">
        <f t="shared" si="24"/>
        <v/>
      </c>
      <c r="BP47" s="34"/>
      <c r="BQ47" s="32" t="str">
        <f t="shared" si="25"/>
        <v/>
      </c>
      <c r="BR47" s="34"/>
      <c r="BS47" s="36" t="str">
        <f t="shared" si="26"/>
        <v/>
      </c>
      <c r="BT47" s="36" t="str">
        <f t="shared" si="27"/>
        <v/>
      </c>
      <c r="BU47" s="36" t="str">
        <f t="shared" si="28"/>
        <v/>
      </c>
      <c r="BV47" s="55"/>
      <c r="BW47" s="36" t="str">
        <f t="shared" si="29"/>
        <v/>
      </c>
      <c r="BX47" s="36" t="str">
        <f t="shared" si="29"/>
        <v/>
      </c>
      <c r="BY47" s="31"/>
      <c r="BZ47" s="38"/>
      <c r="CB47" s="120" t="e">
        <f t="shared" ca="1" si="2"/>
        <v>#VALUE!</v>
      </c>
      <c r="CC47" s="2" t="e">
        <f t="shared" ca="1" si="30"/>
        <v>#VALUE!</v>
      </c>
    </row>
    <row r="48" spans="1:81" s="2" customFormat="1" ht="25.15" customHeight="1" x14ac:dyDescent="0.25">
      <c r="A48" s="52" t="str">
        <f t="shared" si="31"/>
        <v/>
      </c>
      <c r="B48" s="157" t="e">
        <f t="shared" ca="1" si="3"/>
        <v>#VALUE!</v>
      </c>
      <c r="C48" s="157" t="e">
        <f t="shared" ca="1" si="4"/>
        <v>#VALUE!</v>
      </c>
      <c r="D48" s="29"/>
      <c r="E48" s="155" t="str">
        <f ca="1">IFERROR(INDIRECT(ADDRESS(MATCH(D48,CatModules!C:C,0),2,1,1,"CatModules")),"")</f>
        <v/>
      </c>
      <c r="F48" s="96"/>
      <c r="G48" s="156" t="str">
        <f ca="1">IFERROR(INDIRECT(ADDRESS(MATCH(CONCATENATE(E48,"-",F48),CatInt!K:K,0),3,1,1,"CatInt")),"")</f>
        <v/>
      </c>
      <c r="H48" s="45" t="str">
        <f>IF(F48="","",VLOOKUP(F48,#REF!,2,FALSE))</f>
        <v/>
      </c>
      <c r="I48" s="29"/>
      <c r="J48" s="155" t="e">
        <f t="shared" si="0"/>
        <v>#VALUE!</v>
      </c>
      <c r="K48" s="155" t="e">
        <f t="shared" si="1"/>
        <v>#VALUE!</v>
      </c>
      <c r="L48" s="153"/>
      <c r="M48" s="126"/>
      <c r="N48" s="151" t="e">
        <f ca="1">VLOOKUP(M48,CatProd!B:G,6,FALSE)</f>
        <v>#N/A</v>
      </c>
      <c r="O48" s="127"/>
      <c r="P48" s="175" t="e">
        <f ca="1">VLOOKUP(CONCATENATE(N48,"-",O48),CatProdSpec!H:I,2,FALSE)</f>
        <v>#N/A</v>
      </c>
      <c r="Q48" s="30"/>
      <c r="R48" s="149" t="str">
        <f>IFERROR(VLOOKUP(Q48,Setup!D$16:E$25,2,FALSE),"")</f>
        <v/>
      </c>
      <c r="S48" s="51" t="str">
        <f ca="1">IFERROR(IF(OR(I48="",VLOOKUP(I48,CatCostInp!$E$2:$K$88,7,FALSE)=0),"",VLOOKUP(I48,CatCostInp!$E$2:$K$88,7,FALSE)),"")</f>
        <v/>
      </c>
      <c r="T48" s="4" t="e">
        <f>VLOOKUP(U48,#REF!,2,FALSE)</f>
        <v>#REF!</v>
      </c>
      <c r="U48" s="30"/>
      <c r="V48" s="1" t="str">
        <f ca="1">IF(U48=Setup!$C$10,"Grant",IF('Health Products &amp; Equipment'!U48=Setup!$C$11,"Local",IF('Health Products &amp; Equipment'!U48=Setup!$C$12,"Other","")))</f>
        <v/>
      </c>
      <c r="W48" s="33"/>
      <c r="X48" s="148"/>
      <c r="Y48" s="33"/>
      <c r="Z48" s="36" t="str">
        <f t="shared" si="5"/>
        <v/>
      </c>
      <c r="AA48" s="35"/>
      <c r="AB48" s="32" t="str">
        <f t="shared" si="6"/>
        <v/>
      </c>
      <c r="AC48" s="35"/>
      <c r="AD48" s="32" t="str">
        <f t="shared" si="7"/>
        <v/>
      </c>
      <c r="AE48" s="35"/>
      <c r="AF48" s="36" t="str">
        <f t="shared" si="8"/>
        <v/>
      </c>
      <c r="AG48" s="36" t="str">
        <f t="shared" si="9"/>
        <v/>
      </c>
      <c r="AH48" s="36" t="str">
        <f t="shared" si="10"/>
        <v/>
      </c>
      <c r="AI48" s="55"/>
      <c r="AJ48" s="37"/>
      <c r="AK48" s="148"/>
      <c r="AL48" s="35"/>
      <c r="AM48" s="32" t="str">
        <f t="shared" si="11"/>
        <v/>
      </c>
      <c r="AN48" s="35"/>
      <c r="AO48" s="32" t="str">
        <f t="shared" si="12"/>
        <v/>
      </c>
      <c r="AP48" s="35"/>
      <c r="AQ48" s="32" t="str">
        <f t="shared" si="13"/>
        <v/>
      </c>
      <c r="AR48" s="35"/>
      <c r="AS48" s="36" t="str">
        <f t="shared" si="14"/>
        <v/>
      </c>
      <c r="AT48" s="36" t="str">
        <f t="shared" si="15"/>
        <v/>
      </c>
      <c r="AU48" s="36" t="str">
        <f t="shared" si="16"/>
        <v/>
      </c>
      <c r="AV48" s="55"/>
      <c r="AW48" s="34"/>
      <c r="AX48" s="148"/>
      <c r="AY48" s="34"/>
      <c r="AZ48" s="32" t="str">
        <f t="shared" si="17"/>
        <v/>
      </c>
      <c r="BA48" s="34"/>
      <c r="BB48" s="32" t="str">
        <f t="shared" si="18"/>
        <v/>
      </c>
      <c r="BC48" s="34"/>
      <c r="BD48" s="32" t="str">
        <f t="shared" si="19"/>
        <v/>
      </c>
      <c r="BE48" s="35"/>
      <c r="BF48" s="36" t="str">
        <f t="shared" si="20"/>
        <v/>
      </c>
      <c r="BG48" s="36" t="str">
        <f t="shared" si="21"/>
        <v/>
      </c>
      <c r="BH48" s="36" t="str">
        <f t="shared" si="22"/>
        <v/>
      </c>
      <c r="BI48" s="55"/>
      <c r="BJ48" s="34"/>
      <c r="BK48" s="148"/>
      <c r="BL48" s="34"/>
      <c r="BM48" s="32" t="str">
        <f t="shared" si="23"/>
        <v/>
      </c>
      <c r="BN48" s="34"/>
      <c r="BO48" s="32" t="str">
        <f t="shared" si="24"/>
        <v/>
      </c>
      <c r="BP48" s="34"/>
      <c r="BQ48" s="32" t="str">
        <f t="shared" si="25"/>
        <v/>
      </c>
      <c r="BR48" s="34"/>
      <c r="BS48" s="36" t="str">
        <f t="shared" si="26"/>
        <v/>
      </c>
      <c r="BT48" s="36" t="str">
        <f t="shared" si="27"/>
        <v/>
      </c>
      <c r="BU48" s="36" t="str">
        <f t="shared" si="28"/>
        <v/>
      </c>
      <c r="BV48" s="55"/>
      <c r="BW48" s="36" t="str">
        <f t="shared" si="29"/>
        <v/>
      </c>
      <c r="BX48" s="36" t="str">
        <f t="shared" si="29"/>
        <v/>
      </c>
      <c r="BY48" s="31"/>
      <c r="BZ48" s="38"/>
      <c r="CB48" s="120" t="e">
        <f t="shared" ca="1" si="2"/>
        <v>#VALUE!</v>
      </c>
      <c r="CC48" s="2" t="e">
        <f t="shared" ca="1" si="30"/>
        <v>#VALUE!</v>
      </c>
    </row>
    <row r="49" spans="1:81" s="2" customFormat="1" ht="25.15" customHeight="1" x14ac:dyDescent="0.25">
      <c r="A49" s="52" t="str">
        <f t="shared" si="31"/>
        <v/>
      </c>
      <c r="B49" s="157" t="e">
        <f t="shared" ca="1" si="3"/>
        <v>#VALUE!</v>
      </c>
      <c r="C49" s="157" t="e">
        <f t="shared" ca="1" si="4"/>
        <v>#VALUE!</v>
      </c>
      <c r="D49" s="29"/>
      <c r="E49" s="155" t="str">
        <f ca="1">IFERROR(INDIRECT(ADDRESS(MATCH(D49,CatModules!C:C,0),2,1,1,"CatModules")),"")</f>
        <v/>
      </c>
      <c r="F49" s="96"/>
      <c r="G49" s="156" t="str">
        <f ca="1">IFERROR(INDIRECT(ADDRESS(MATCH(CONCATENATE(E49,"-",F49),CatInt!K:K,0),3,1,1,"CatInt")),"")</f>
        <v/>
      </c>
      <c r="H49" s="45" t="str">
        <f>IF(F49="","",VLOOKUP(F49,#REF!,2,FALSE))</f>
        <v/>
      </c>
      <c r="I49" s="29"/>
      <c r="J49" s="155" t="e">
        <f t="shared" si="0"/>
        <v>#VALUE!</v>
      </c>
      <c r="K49" s="155" t="e">
        <f t="shared" si="1"/>
        <v>#VALUE!</v>
      </c>
      <c r="L49" s="153"/>
      <c r="M49" s="126"/>
      <c r="N49" s="151" t="e">
        <f ca="1">VLOOKUP(M49,CatProd!B:G,6,FALSE)</f>
        <v>#N/A</v>
      </c>
      <c r="O49" s="127"/>
      <c r="P49" s="175" t="e">
        <f ca="1">VLOOKUP(CONCATENATE(N49,"-",O49),CatProdSpec!H:I,2,FALSE)</f>
        <v>#N/A</v>
      </c>
      <c r="Q49" s="30"/>
      <c r="R49" s="149" t="str">
        <f>IFERROR(VLOOKUP(Q49,Setup!D$16:E$25,2,FALSE),"")</f>
        <v/>
      </c>
      <c r="S49" s="51" t="str">
        <f ca="1">IFERROR(IF(OR(I49="",VLOOKUP(I49,CatCostInp!$E$2:$K$88,7,FALSE)=0),"",VLOOKUP(I49,CatCostInp!$E$2:$K$88,7,FALSE)),"")</f>
        <v/>
      </c>
      <c r="T49" s="4" t="e">
        <f>VLOOKUP(U49,#REF!,2,FALSE)</f>
        <v>#REF!</v>
      </c>
      <c r="U49" s="30"/>
      <c r="V49" s="1" t="str">
        <f ca="1">IF(U49=Setup!$C$10,"Grant",IF('Health Products &amp; Equipment'!U49=Setup!$C$11,"Local",IF('Health Products &amp; Equipment'!U49=Setup!$C$12,"Other","")))</f>
        <v/>
      </c>
      <c r="W49" s="33"/>
      <c r="X49" s="148"/>
      <c r="Y49" s="33"/>
      <c r="Z49" s="36" t="str">
        <f t="shared" si="5"/>
        <v/>
      </c>
      <c r="AA49" s="35"/>
      <c r="AB49" s="32" t="str">
        <f t="shared" si="6"/>
        <v/>
      </c>
      <c r="AC49" s="35"/>
      <c r="AD49" s="32" t="str">
        <f t="shared" si="7"/>
        <v/>
      </c>
      <c r="AE49" s="35"/>
      <c r="AF49" s="36" t="str">
        <f t="shared" si="8"/>
        <v/>
      </c>
      <c r="AG49" s="36" t="str">
        <f t="shared" si="9"/>
        <v/>
      </c>
      <c r="AH49" s="36" t="str">
        <f t="shared" si="10"/>
        <v/>
      </c>
      <c r="AI49" s="55"/>
      <c r="AJ49" s="37"/>
      <c r="AK49" s="148"/>
      <c r="AL49" s="35"/>
      <c r="AM49" s="32" t="str">
        <f t="shared" si="11"/>
        <v/>
      </c>
      <c r="AN49" s="35"/>
      <c r="AO49" s="32" t="str">
        <f t="shared" si="12"/>
        <v/>
      </c>
      <c r="AP49" s="35"/>
      <c r="AQ49" s="32" t="str">
        <f t="shared" si="13"/>
        <v/>
      </c>
      <c r="AR49" s="35"/>
      <c r="AS49" s="36" t="str">
        <f t="shared" si="14"/>
        <v/>
      </c>
      <c r="AT49" s="36" t="str">
        <f t="shared" si="15"/>
        <v/>
      </c>
      <c r="AU49" s="36" t="str">
        <f t="shared" si="16"/>
        <v/>
      </c>
      <c r="AV49" s="55"/>
      <c r="AW49" s="34"/>
      <c r="AX49" s="148"/>
      <c r="AY49" s="34"/>
      <c r="AZ49" s="32" t="str">
        <f t="shared" si="17"/>
        <v/>
      </c>
      <c r="BA49" s="34"/>
      <c r="BB49" s="32" t="str">
        <f t="shared" si="18"/>
        <v/>
      </c>
      <c r="BC49" s="34"/>
      <c r="BD49" s="32" t="str">
        <f t="shared" si="19"/>
        <v/>
      </c>
      <c r="BE49" s="35"/>
      <c r="BF49" s="36" t="str">
        <f t="shared" si="20"/>
        <v/>
      </c>
      <c r="BG49" s="36" t="str">
        <f t="shared" si="21"/>
        <v/>
      </c>
      <c r="BH49" s="36" t="str">
        <f t="shared" si="22"/>
        <v/>
      </c>
      <c r="BI49" s="55"/>
      <c r="BJ49" s="34"/>
      <c r="BK49" s="148"/>
      <c r="BL49" s="34"/>
      <c r="BM49" s="32" t="str">
        <f t="shared" si="23"/>
        <v/>
      </c>
      <c r="BN49" s="34"/>
      <c r="BO49" s="32" t="str">
        <f t="shared" si="24"/>
        <v/>
      </c>
      <c r="BP49" s="34"/>
      <c r="BQ49" s="32" t="str">
        <f t="shared" si="25"/>
        <v/>
      </c>
      <c r="BR49" s="34"/>
      <c r="BS49" s="36" t="str">
        <f t="shared" si="26"/>
        <v/>
      </c>
      <c r="BT49" s="36" t="str">
        <f t="shared" si="27"/>
        <v/>
      </c>
      <c r="BU49" s="36" t="str">
        <f t="shared" si="28"/>
        <v/>
      </c>
      <c r="BV49" s="55"/>
      <c r="BW49" s="36" t="str">
        <f t="shared" si="29"/>
        <v/>
      </c>
      <c r="BX49" s="36" t="str">
        <f t="shared" si="29"/>
        <v/>
      </c>
      <c r="BY49" s="31"/>
      <c r="BZ49" s="38"/>
      <c r="CB49" s="120" t="e">
        <f t="shared" ca="1" si="2"/>
        <v>#VALUE!</v>
      </c>
      <c r="CC49" s="2" t="e">
        <f t="shared" ca="1" si="30"/>
        <v>#VALUE!</v>
      </c>
    </row>
    <row r="50" spans="1:81" s="2" customFormat="1" ht="25.15" customHeight="1" x14ac:dyDescent="0.25">
      <c r="A50" s="52" t="str">
        <f t="shared" si="31"/>
        <v/>
      </c>
      <c r="B50" s="157" t="e">
        <f t="shared" ca="1" si="3"/>
        <v>#VALUE!</v>
      </c>
      <c r="C50" s="157" t="e">
        <f t="shared" ca="1" si="4"/>
        <v>#VALUE!</v>
      </c>
      <c r="D50" s="29"/>
      <c r="E50" s="155" t="str">
        <f ca="1">IFERROR(INDIRECT(ADDRESS(MATCH(D50,CatModules!C:C,0),2,1,1,"CatModules")),"")</f>
        <v/>
      </c>
      <c r="F50" s="96"/>
      <c r="G50" s="156" t="str">
        <f ca="1">IFERROR(INDIRECT(ADDRESS(MATCH(CONCATENATE(E50,"-",F50),CatInt!K:K,0),3,1,1,"CatInt")),"")</f>
        <v/>
      </c>
      <c r="H50" s="45" t="str">
        <f>IF(F50="","",VLOOKUP(F50,#REF!,2,FALSE))</f>
        <v/>
      </c>
      <c r="I50" s="29"/>
      <c r="J50" s="155" t="e">
        <f t="shared" si="0"/>
        <v>#VALUE!</v>
      </c>
      <c r="K50" s="155" t="e">
        <f t="shared" si="1"/>
        <v>#VALUE!</v>
      </c>
      <c r="L50" s="153"/>
      <c r="M50" s="126"/>
      <c r="N50" s="151" t="e">
        <f ca="1">VLOOKUP(M50,CatProd!B:G,6,FALSE)</f>
        <v>#N/A</v>
      </c>
      <c r="O50" s="127"/>
      <c r="P50" s="175" t="e">
        <f ca="1">VLOOKUP(CONCATENATE(N50,"-",O50),CatProdSpec!H:I,2,FALSE)</f>
        <v>#N/A</v>
      </c>
      <c r="Q50" s="30"/>
      <c r="R50" s="149" t="str">
        <f>IFERROR(VLOOKUP(Q50,Setup!D$16:E$25,2,FALSE),"")</f>
        <v/>
      </c>
      <c r="S50" s="51" t="str">
        <f ca="1">IFERROR(IF(OR(I50="",VLOOKUP(I50,CatCostInp!$E$2:$K$88,7,FALSE)=0),"",VLOOKUP(I50,CatCostInp!$E$2:$K$88,7,FALSE)),"")</f>
        <v/>
      </c>
      <c r="T50" s="4" t="e">
        <f>VLOOKUP(U50,#REF!,2,FALSE)</f>
        <v>#REF!</v>
      </c>
      <c r="U50" s="30"/>
      <c r="V50" s="1" t="str">
        <f ca="1">IF(U50=Setup!$C$10,"Grant",IF('Health Products &amp; Equipment'!U50=Setup!$C$11,"Local",IF('Health Products &amp; Equipment'!U50=Setup!$C$12,"Other","")))</f>
        <v/>
      </c>
      <c r="W50" s="33"/>
      <c r="X50" s="148"/>
      <c r="Y50" s="33"/>
      <c r="Z50" s="36" t="str">
        <f t="shared" si="5"/>
        <v/>
      </c>
      <c r="AA50" s="35"/>
      <c r="AB50" s="32" t="str">
        <f t="shared" si="6"/>
        <v/>
      </c>
      <c r="AC50" s="35"/>
      <c r="AD50" s="32" t="str">
        <f t="shared" si="7"/>
        <v/>
      </c>
      <c r="AE50" s="35"/>
      <c r="AF50" s="36" t="str">
        <f t="shared" si="8"/>
        <v/>
      </c>
      <c r="AG50" s="36" t="str">
        <f t="shared" si="9"/>
        <v/>
      </c>
      <c r="AH50" s="36" t="str">
        <f t="shared" si="10"/>
        <v/>
      </c>
      <c r="AI50" s="55"/>
      <c r="AJ50" s="37"/>
      <c r="AK50" s="148"/>
      <c r="AL50" s="35"/>
      <c r="AM50" s="32" t="str">
        <f t="shared" si="11"/>
        <v/>
      </c>
      <c r="AN50" s="35"/>
      <c r="AO50" s="32" t="str">
        <f t="shared" si="12"/>
        <v/>
      </c>
      <c r="AP50" s="35"/>
      <c r="AQ50" s="32" t="str">
        <f t="shared" si="13"/>
        <v/>
      </c>
      <c r="AR50" s="35"/>
      <c r="AS50" s="36" t="str">
        <f t="shared" si="14"/>
        <v/>
      </c>
      <c r="AT50" s="36" t="str">
        <f t="shared" si="15"/>
        <v/>
      </c>
      <c r="AU50" s="36" t="str">
        <f t="shared" si="16"/>
        <v/>
      </c>
      <c r="AV50" s="55"/>
      <c r="AW50" s="34"/>
      <c r="AX50" s="148"/>
      <c r="AY50" s="34"/>
      <c r="AZ50" s="32" t="str">
        <f t="shared" si="17"/>
        <v/>
      </c>
      <c r="BA50" s="34"/>
      <c r="BB50" s="32" t="str">
        <f t="shared" si="18"/>
        <v/>
      </c>
      <c r="BC50" s="34"/>
      <c r="BD50" s="32" t="str">
        <f t="shared" si="19"/>
        <v/>
      </c>
      <c r="BE50" s="35"/>
      <c r="BF50" s="36" t="str">
        <f t="shared" si="20"/>
        <v/>
      </c>
      <c r="BG50" s="36" t="str">
        <f t="shared" si="21"/>
        <v/>
      </c>
      <c r="BH50" s="36" t="str">
        <f t="shared" si="22"/>
        <v/>
      </c>
      <c r="BI50" s="55"/>
      <c r="BJ50" s="34"/>
      <c r="BK50" s="148"/>
      <c r="BL50" s="34"/>
      <c r="BM50" s="32" t="str">
        <f t="shared" si="23"/>
        <v/>
      </c>
      <c r="BN50" s="34"/>
      <c r="BO50" s="32" t="str">
        <f t="shared" si="24"/>
        <v/>
      </c>
      <c r="BP50" s="34"/>
      <c r="BQ50" s="32" t="str">
        <f t="shared" si="25"/>
        <v/>
      </c>
      <c r="BR50" s="34"/>
      <c r="BS50" s="36" t="str">
        <f t="shared" si="26"/>
        <v/>
      </c>
      <c r="BT50" s="36" t="str">
        <f t="shared" si="27"/>
        <v/>
      </c>
      <c r="BU50" s="36" t="str">
        <f t="shared" si="28"/>
        <v/>
      </c>
      <c r="BV50" s="55"/>
      <c r="BW50" s="36" t="str">
        <f t="shared" si="29"/>
        <v/>
      </c>
      <c r="BX50" s="36" t="str">
        <f t="shared" si="29"/>
        <v/>
      </c>
      <c r="BY50" s="31"/>
      <c r="BZ50" s="38"/>
      <c r="CB50" s="120" t="e">
        <f t="shared" ca="1" si="2"/>
        <v>#VALUE!</v>
      </c>
      <c r="CC50" s="2" t="e">
        <f t="shared" ca="1" si="30"/>
        <v>#VALUE!</v>
      </c>
    </row>
    <row r="51" spans="1:81" s="2" customFormat="1" ht="25.15" customHeight="1" x14ac:dyDescent="0.25">
      <c r="A51" s="52" t="str">
        <f t="shared" si="31"/>
        <v/>
      </c>
      <c r="B51" s="157" t="e">
        <f t="shared" ca="1" si="3"/>
        <v>#VALUE!</v>
      </c>
      <c r="C51" s="157" t="e">
        <f t="shared" ca="1" si="4"/>
        <v>#VALUE!</v>
      </c>
      <c r="D51" s="29"/>
      <c r="E51" s="155" t="str">
        <f ca="1">IFERROR(INDIRECT(ADDRESS(MATCH(D51,CatModules!C:C,0),2,1,1,"CatModules")),"")</f>
        <v/>
      </c>
      <c r="F51" s="96"/>
      <c r="G51" s="156" t="str">
        <f ca="1">IFERROR(INDIRECT(ADDRESS(MATCH(CONCATENATE(E51,"-",F51),CatInt!K:K,0),3,1,1,"CatInt")),"")</f>
        <v/>
      </c>
      <c r="H51" s="45" t="str">
        <f>IF(F51="","",VLOOKUP(F51,#REF!,2,FALSE))</f>
        <v/>
      </c>
      <c r="I51" s="29"/>
      <c r="J51" s="155" t="e">
        <f t="shared" si="0"/>
        <v>#VALUE!</v>
      </c>
      <c r="K51" s="155" t="e">
        <f t="shared" si="1"/>
        <v>#VALUE!</v>
      </c>
      <c r="L51" s="153"/>
      <c r="M51" s="126"/>
      <c r="N51" s="151" t="e">
        <f ca="1">VLOOKUP(M51,CatProd!B:G,6,FALSE)</f>
        <v>#N/A</v>
      </c>
      <c r="O51" s="127"/>
      <c r="P51" s="175" t="e">
        <f ca="1">VLOOKUP(CONCATENATE(N51,"-",O51),CatProdSpec!H:I,2,FALSE)</f>
        <v>#N/A</v>
      </c>
      <c r="Q51" s="30"/>
      <c r="R51" s="149" t="str">
        <f>IFERROR(VLOOKUP(Q51,Setup!D$16:E$25,2,FALSE),"")</f>
        <v/>
      </c>
      <c r="S51" s="51" t="str">
        <f ca="1">IFERROR(IF(OR(I51="",VLOOKUP(I51,CatCostInp!$E$2:$K$88,7,FALSE)=0),"",VLOOKUP(I51,CatCostInp!$E$2:$K$88,7,FALSE)),"")</f>
        <v/>
      </c>
      <c r="T51" s="4" t="e">
        <f>VLOOKUP(U51,#REF!,2,FALSE)</f>
        <v>#REF!</v>
      </c>
      <c r="U51" s="30"/>
      <c r="V51" s="1" t="str">
        <f ca="1">IF(U51=Setup!$C$10,"Grant",IF('Health Products &amp; Equipment'!U51=Setup!$C$11,"Local",IF('Health Products &amp; Equipment'!U51=Setup!$C$12,"Other","")))</f>
        <v/>
      </c>
      <c r="W51" s="33"/>
      <c r="X51" s="148"/>
      <c r="Y51" s="33"/>
      <c r="Z51" s="36" t="str">
        <f t="shared" si="5"/>
        <v/>
      </c>
      <c r="AA51" s="35"/>
      <c r="AB51" s="32" t="str">
        <f t="shared" si="6"/>
        <v/>
      </c>
      <c r="AC51" s="35"/>
      <c r="AD51" s="32" t="str">
        <f t="shared" si="7"/>
        <v/>
      </c>
      <c r="AE51" s="35"/>
      <c r="AF51" s="36" t="str">
        <f t="shared" si="8"/>
        <v/>
      </c>
      <c r="AG51" s="36" t="str">
        <f t="shared" si="9"/>
        <v/>
      </c>
      <c r="AH51" s="36" t="str">
        <f t="shared" si="10"/>
        <v/>
      </c>
      <c r="AI51" s="55"/>
      <c r="AJ51" s="37"/>
      <c r="AK51" s="148"/>
      <c r="AL51" s="35"/>
      <c r="AM51" s="32" t="str">
        <f t="shared" si="11"/>
        <v/>
      </c>
      <c r="AN51" s="35"/>
      <c r="AO51" s="32" t="str">
        <f t="shared" si="12"/>
        <v/>
      </c>
      <c r="AP51" s="35"/>
      <c r="AQ51" s="32" t="str">
        <f t="shared" si="13"/>
        <v/>
      </c>
      <c r="AR51" s="35"/>
      <c r="AS51" s="36" t="str">
        <f t="shared" si="14"/>
        <v/>
      </c>
      <c r="AT51" s="36" t="str">
        <f t="shared" si="15"/>
        <v/>
      </c>
      <c r="AU51" s="36" t="str">
        <f t="shared" si="16"/>
        <v/>
      </c>
      <c r="AV51" s="55"/>
      <c r="AW51" s="34"/>
      <c r="AX51" s="148"/>
      <c r="AY51" s="34"/>
      <c r="AZ51" s="32" t="str">
        <f t="shared" si="17"/>
        <v/>
      </c>
      <c r="BA51" s="34"/>
      <c r="BB51" s="32" t="str">
        <f t="shared" si="18"/>
        <v/>
      </c>
      <c r="BC51" s="34"/>
      <c r="BD51" s="32" t="str">
        <f t="shared" si="19"/>
        <v/>
      </c>
      <c r="BE51" s="35"/>
      <c r="BF51" s="36" t="str">
        <f t="shared" si="20"/>
        <v/>
      </c>
      <c r="BG51" s="36" t="str">
        <f t="shared" si="21"/>
        <v/>
      </c>
      <c r="BH51" s="36" t="str">
        <f t="shared" si="22"/>
        <v/>
      </c>
      <c r="BI51" s="55"/>
      <c r="BJ51" s="34"/>
      <c r="BK51" s="148"/>
      <c r="BL51" s="34"/>
      <c r="BM51" s="32" t="str">
        <f t="shared" si="23"/>
        <v/>
      </c>
      <c r="BN51" s="34"/>
      <c r="BO51" s="32" t="str">
        <f t="shared" si="24"/>
        <v/>
      </c>
      <c r="BP51" s="34"/>
      <c r="BQ51" s="32" t="str">
        <f t="shared" si="25"/>
        <v/>
      </c>
      <c r="BR51" s="34"/>
      <c r="BS51" s="36" t="str">
        <f t="shared" si="26"/>
        <v/>
      </c>
      <c r="BT51" s="36" t="str">
        <f t="shared" si="27"/>
        <v/>
      </c>
      <c r="BU51" s="36" t="str">
        <f t="shared" si="28"/>
        <v/>
      </c>
      <c r="BV51" s="55"/>
      <c r="BW51" s="36" t="str">
        <f t="shared" si="29"/>
        <v/>
      </c>
      <c r="BX51" s="36" t="str">
        <f t="shared" si="29"/>
        <v/>
      </c>
      <c r="BY51" s="31"/>
      <c r="BZ51" s="38"/>
      <c r="CB51" s="120" t="e">
        <f t="shared" ca="1" si="2"/>
        <v>#VALUE!</v>
      </c>
      <c r="CC51" s="2" t="e">
        <f t="shared" ca="1" si="30"/>
        <v>#VALUE!</v>
      </c>
    </row>
    <row r="52" spans="1:81" s="2" customFormat="1" ht="25.15" customHeight="1" x14ac:dyDescent="0.25">
      <c r="A52" s="52" t="str">
        <f t="shared" si="31"/>
        <v/>
      </c>
      <c r="B52" s="157" t="e">
        <f t="shared" ca="1" si="3"/>
        <v>#VALUE!</v>
      </c>
      <c r="C52" s="157" t="e">
        <f t="shared" ca="1" si="4"/>
        <v>#VALUE!</v>
      </c>
      <c r="D52" s="29"/>
      <c r="E52" s="155" t="str">
        <f ca="1">IFERROR(INDIRECT(ADDRESS(MATCH(D52,CatModules!C:C,0),2,1,1,"CatModules")),"")</f>
        <v/>
      </c>
      <c r="F52" s="96"/>
      <c r="G52" s="156" t="str">
        <f ca="1">IFERROR(INDIRECT(ADDRESS(MATCH(CONCATENATE(E52,"-",F52),CatInt!K:K,0),3,1,1,"CatInt")),"")</f>
        <v/>
      </c>
      <c r="H52" s="45" t="str">
        <f>IF(F52="","",VLOOKUP(F52,#REF!,2,FALSE))</f>
        <v/>
      </c>
      <c r="I52" s="29"/>
      <c r="J52" s="155" t="e">
        <f t="shared" si="0"/>
        <v>#VALUE!</v>
      </c>
      <c r="K52" s="155" t="e">
        <f t="shared" si="1"/>
        <v>#VALUE!</v>
      </c>
      <c r="L52" s="153"/>
      <c r="M52" s="126"/>
      <c r="N52" s="151" t="e">
        <f ca="1">VLOOKUP(M52,CatProd!B:G,6,FALSE)</f>
        <v>#N/A</v>
      </c>
      <c r="O52" s="127"/>
      <c r="P52" s="175" t="e">
        <f ca="1">VLOOKUP(CONCATENATE(N52,"-",O52),CatProdSpec!H:I,2,FALSE)</f>
        <v>#N/A</v>
      </c>
      <c r="Q52" s="30"/>
      <c r="R52" s="149" t="str">
        <f>IFERROR(VLOOKUP(Q52,Setup!D$16:E$25,2,FALSE),"")</f>
        <v/>
      </c>
      <c r="S52" s="51" t="str">
        <f ca="1">IFERROR(IF(OR(I52="",VLOOKUP(I52,CatCostInp!$E$2:$K$88,7,FALSE)=0),"",VLOOKUP(I52,CatCostInp!$E$2:$K$88,7,FALSE)),"")</f>
        <v/>
      </c>
      <c r="T52" s="4" t="e">
        <f>VLOOKUP(U52,#REF!,2,FALSE)</f>
        <v>#REF!</v>
      </c>
      <c r="U52" s="30"/>
      <c r="V52" s="1" t="str">
        <f ca="1">IF(U52=Setup!$C$10,"Grant",IF('Health Products &amp; Equipment'!U52=Setup!$C$11,"Local",IF('Health Products &amp; Equipment'!U52=Setup!$C$12,"Other","")))</f>
        <v/>
      </c>
      <c r="W52" s="33"/>
      <c r="X52" s="148"/>
      <c r="Y52" s="33"/>
      <c r="Z52" s="36" t="str">
        <f t="shared" si="5"/>
        <v/>
      </c>
      <c r="AA52" s="35"/>
      <c r="AB52" s="32" t="str">
        <f t="shared" si="6"/>
        <v/>
      </c>
      <c r="AC52" s="35"/>
      <c r="AD52" s="32" t="str">
        <f t="shared" si="7"/>
        <v/>
      </c>
      <c r="AE52" s="35"/>
      <c r="AF52" s="36" t="str">
        <f t="shared" si="8"/>
        <v/>
      </c>
      <c r="AG52" s="36" t="str">
        <f t="shared" si="9"/>
        <v/>
      </c>
      <c r="AH52" s="36" t="str">
        <f t="shared" si="10"/>
        <v/>
      </c>
      <c r="AI52" s="55"/>
      <c r="AJ52" s="37"/>
      <c r="AK52" s="148"/>
      <c r="AL52" s="35"/>
      <c r="AM52" s="32" t="str">
        <f t="shared" si="11"/>
        <v/>
      </c>
      <c r="AN52" s="35"/>
      <c r="AO52" s="32" t="str">
        <f t="shared" si="12"/>
        <v/>
      </c>
      <c r="AP52" s="35"/>
      <c r="AQ52" s="32" t="str">
        <f t="shared" si="13"/>
        <v/>
      </c>
      <c r="AR52" s="35"/>
      <c r="AS52" s="36" t="str">
        <f t="shared" si="14"/>
        <v/>
      </c>
      <c r="AT52" s="36" t="str">
        <f t="shared" si="15"/>
        <v/>
      </c>
      <c r="AU52" s="36" t="str">
        <f t="shared" si="16"/>
        <v/>
      </c>
      <c r="AV52" s="55"/>
      <c r="AW52" s="34"/>
      <c r="AX52" s="148"/>
      <c r="AY52" s="34"/>
      <c r="AZ52" s="32" t="str">
        <f t="shared" si="17"/>
        <v/>
      </c>
      <c r="BA52" s="34"/>
      <c r="BB52" s="32" t="str">
        <f t="shared" si="18"/>
        <v/>
      </c>
      <c r="BC52" s="34"/>
      <c r="BD52" s="32" t="str">
        <f t="shared" si="19"/>
        <v/>
      </c>
      <c r="BE52" s="35"/>
      <c r="BF52" s="36" t="str">
        <f t="shared" si="20"/>
        <v/>
      </c>
      <c r="BG52" s="36" t="str">
        <f t="shared" si="21"/>
        <v/>
      </c>
      <c r="BH52" s="36" t="str">
        <f t="shared" si="22"/>
        <v/>
      </c>
      <c r="BI52" s="55"/>
      <c r="BJ52" s="34"/>
      <c r="BK52" s="148"/>
      <c r="BL52" s="34"/>
      <c r="BM52" s="32" t="str">
        <f t="shared" si="23"/>
        <v/>
      </c>
      <c r="BN52" s="34"/>
      <c r="BO52" s="32" t="str">
        <f t="shared" si="24"/>
        <v/>
      </c>
      <c r="BP52" s="34"/>
      <c r="BQ52" s="32" t="str">
        <f t="shared" si="25"/>
        <v/>
      </c>
      <c r="BR52" s="34"/>
      <c r="BS52" s="36" t="str">
        <f t="shared" si="26"/>
        <v/>
      </c>
      <c r="BT52" s="36" t="str">
        <f t="shared" si="27"/>
        <v/>
      </c>
      <c r="BU52" s="36" t="str">
        <f t="shared" si="28"/>
        <v/>
      </c>
      <c r="BV52" s="55"/>
      <c r="BW52" s="36" t="str">
        <f t="shared" si="29"/>
        <v/>
      </c>
      <c r="BX52" s="36" t="str">
        <f t="shared" si="29"/>
        <v/>
      </c>
      <c r="BY52" s="31"/>
      <c r="BZ52" s="38"/>
      <c r="CB52" s="120" t="e">
        <f t="shared" ca="1" si="2"/>
        <v>#VALUE!</v>
      </c>
      <c r="CC52" s="2" t="e">
        <f t="shared" ca="1" si="30"/>
        <v>#VALUE!</v>
      </c>
    </row>
    <row r="53" spans="1:81" s="2" customFormat="1" ht="25.15" customHeight="1" x14ac:dyDescent="0.25">
      <c r="A53" s="52" t="str">
        <f t="shared" si="31"/>
        <v/>
      </c>
      <c r="B53" s="157" t="e">
        <f t="shared" ca="1" si="3"/>
        <v>#VALUE!</v>
      </c>
      <c r="C53" s="157" t="e">
        <f t="shared" ca="1" si="4"/>
        <v>#VALUE!</v>
      </c>
      <c r="D53" s="29"/>
      <c r="E53" s="155" t="str">
        <f ca="1">IFERROR(INDIRECT(ADDRESS(MATCH(D53,CatModules!C:C,0),2,1,1,"CatModules")),"")</f>
        <v/>
      </c>
      <c r="F53" s="96"/>
      <c r="G53" s="156" t="str">
        <f ca="1">IFERROR(INDIRECT(ADDRESS(MATCH(CONCATENATE(E53,"-",F53),CatInt!K:K,0),3,1,1,"CatInt")),"")</f>
        <v/>
      </c>
      <c r="H53" s="45" t="str">
        <f>IF(F53="","",VLOOKUP(F53,#REF!,2,FALSE))</f>
        <v/>
      </c>
      <c r="I53" s="29"/>
      <c r="J53" s="155" t="e">
        <f t="shared" si="0"/>
        <v>#VALUE!</v>
      </c>
      <c r="K53" s="155" t="e">
        <f t="shared" si="1"/>
        <v>#VALUE!</v>
      </c>
      <c r="L53" s="153"/>
      <c r="M53" s="126"/>
      <c r="N53" s="151" t="e">
        <f ca="1">VLOOKUP(M53,CatProd!B:G,6,FALSE)</f>
        <v>#N/A</v>
      </c>
      <c r="O53" s="127"/>
      <c r="P53" s="175" t="e">
        <f ca="1">VLOOKUP(CONCATENATE(N53,"-",O53),CatProdSpec!H:I,2,FALSE)</f>
        <v>#N/A</v>
      </c>
      <c r="Q53" s="30"/>
      <c r="R53" s="149" t="str">
        <f>IFERROR(VLOOKUP(Q53,Setup!D$16:E$25,2,FALSE),"")</f>
        <v/>
      </c>
      <c r="S53" s="51" t="str">
        <f ca="1">IFERROR(IF(OR(I53="",VLOOKUP(I53,CatCostInp!$E$2:$K$88,7,FALSE)=0),"",VLOOKUP(I53,CatCostInp!$E$2:$K$88,7,FALSE)),"")</f>
        <v/>
      </c>
      <c r="T53" s="4" t="e">
        <f>VLOOKUP(U53,#REF!,2,FALSE)</f>
        <v>#REF!</v>
      </c>
      <c r="U53" s="30"/>
      <c r="V53" s="1" t="str">
        <f ca="1">IF(U53=Setup!$C$10,"Grant",IF('Health Products &amp; Equipment'!U53=Setup!$C$11,"Local",IF('Health Products &amp; Equipment'!U53=Setup!$C$12,"Other","")))</f>
        <v/>
      </c>
      <c r="W53" s="33"/>
      <c r="X53" s="148"/>
      <c r="Y53" s="33"/>
      <c r="Z53" s="36" t="str">
        <f t="shared" si="5"/>
        <v/>
      </c>
      <c r="AA53" s="35"/>
      <c r="AB53" s="32" t="str">
        <f t="shared" si="6"/>
        <v/>
      </c>
      <c r="AC53" s="35"/>
      <c r="AD53" s="32" t="str">
        <f t="shared" si="7"/>
        <v/>
      </c>
      <c r="AE53" s="35"/>
      <c r="AF53" s="36" t="str">
        <f t="shared" si="8"/>
        <v/>
      </c>
      <c r="AG53" s="36" t="str">
        <f t="shared" si="9"/>
        <v/>
      </c>
      <c r="AH53" s="36" t="str">
        <f t="shared" si="10"/>
        <v/>
      </c>
      <c r="AI53" s="55"/>
      <c r="AJ53" s="37"/>
      <c r="AK53" s="148"/>
      <c r="AL53" s="35"/>
      <c r="AM53" s="32" t="str">
        <f t="shared" si="11"/>
        <v/>
      </c>
      <c r="AN53" s="35"/>
      <c r="AO53" s="32" t="str">
        <f t="shared" si="12"/>
        <v/>
      </c>
      <c r="AP53" s="35"/>
      <c r="AQ53" s="32" t="str">
        <f t="shared" si="13"/>
        <v/>
      </c>
      <c r="AR53" s="35"/>
      <c r="AS53" s="36" t="str">
        <f t="shared" si="14"/>
        <v/>
      </c>
      <c r="AT53" s="36" t="str">
        <f t="shared" si="15"/>
        <v/>
      </c>
      <c r="AU53" s="36" t="str">
        <f t="shared" si="16"/>
        <v/>
      </c>
      <c r="AV53" s="55"/>
      <c r="AW53" s="34"/>
      <c r="AX53" s="148"/>
      <c r="AY53" s="34"/>
      <c r="AZ53" s="32" t="str">
        <f t="shared" si="17"/>
        <v/>
      </c>
      <c r="BA53" s="34"/>
      <c r="BB53" s="32" t="str">
        <f t="shared" si="18"/>
        <v/>
      </c>
      <c r="BC53" s="34"/>
      <c r="BD53" s="32" t="str">
        <f t="shared" si="19"/>
        <v/>
      </c>
      <c r="BE53" s="35"/>
      <c r="BF53" s="36" t="str">
        <f t="shared" si="20"/>
        <v/>
      </c>
      <c r="BG53" s="36" t="str">
        <f t="shared" si="21"/>
        <v/>
      </c>
      <c r="BH53" s="36" t="str">
        <f t="shared" si="22"/>
        <v/>
      </c>
      <c r="BI53" s="55"/>
      <c r="BJ53" s="34"/>
      <c r="BK53" s="148"/>
      <c r="BL53" s="34"/>
      <c r="BM53" s="32" t="str">
        <f t="shared" si="23"/>
        <v/>
      </c>
      <c r="BN53" s="34"/>
      <c r="BO53" s="32" t="str">
        <f t="shared" si="24"/>
        <v/>
      </c>
      <c r="BP53" s="34"/>
      <c r="BQ53" s="32" t="str">
        <f t="shared" si="25"/>
        <v/>
      </c>
      <c r="BR53" s="34"/>
      <c r="BS53" s="36" t="str">
        <f t="shared" si="26"/>
        <v/>
      </c>
      <c r="BT53" s="36" t="str">
        <f t="shared" si="27"/>
        <v/>
      </c>
      <c r="BU53" s="36" t="str">
        <f t="shared" si="28"/>
        <v/>
      </c>
      <c r="BV53" s="55"/>
      <c r="BW53" s="36" t="str">
        <f t="shared" si="29"/>
        <v/>
      </c>
      <c r="BX53" s="36" t="str">
        <f t="shared" si="29"/>
        <v/>
      </c>
      <c r="BY53" s="31"/>
      <c r="BZ53" s="38"/>
      <c r="CB53" s="120" t="e">
        <f t="shared" ca="1" si="2"/>
        <v>#VALUE!</v>
      </c>
      <c r="CC53" s="2" t="e">
        <f t="shared" ca="1" si="30"/>
        <v>#VALUE!</v>
      </c>
    </row>
    <row r="54" spans="1:81" s="2" customFormat="1" ht="25.15" customHeight="1" x14ac:dyDescent="0.25">
      <c r="A54" s="52" t="str">
        <f t="shared" si="31"/>
        <v/>
      </c>
      <c r="B54" s="157" t="e">
        <f t="shared" ca="1" si="3"/>
        <v>#VALUE!</v>
      </c>
      <c r="C54" s="157" t="e">
        <f t="shared" ca="1" si="4"/>
        <v>#VALUE!</v>
      </c>
      <c r="D54" s="29"/>
      <c r="E54" s="155" t="str">
        <f ca="1">IFERROR(INDIRECT(ADDRESS(MATCH(D54,CatModules!C:C,0),2,1,1,"CatModules")),"")</f>
        <v/>
      </c>
      <c r="F54" s="96"/>
      <c r="G54" s="156" t="str">
        <f ca="1">IFERROR(INDIRECT(ADDRESS(MATCH(CONCATENATE(E54,"-",F54),CatInt!K:K,0),3,1,1,"CatInt")),"")</f>
        <v/>
      </c>
      <c r="H54" s="45" t="str">
        <f>IF(F54="","",VLOOKUP(F54,#REF!,2,FALSE))</f>
        <v/>
      </c>
      <c r="I54" s="29"/>
      <c r="J54" s="155" t="e">
        <f t="shared" si="0"/>
        <v>#VALUE!</v>
      </c>
      <c r="K54" s="155" t="e">
        <f t="shared" si="1"/>
        <v>#VALUE!</v>
      </c>
      <c r="L54" s="153"/>
      <c r="M54" s="126"/>
      <c r="N54" s="151" t="e">
        <f ca="1">VLOOKUP(M54,CatProd!B:G,6,FALSE)</f>
        <v>#N/A</v>
      </c>
      <c r="O54" s="127"/>
      <c r="P54" s="175" t="e">
        <f ca="1">VLOOKUP(CONCATENATE(N54,"-",O54),CatProdSpec!H:I,2,FALSE)</f>
        <v>#N/A</v>
      </c>
      <c r="Q54" s="30"/>
      <c r="R54" s="149" t="str">
        <f>IFERROR(VLOOKUP(Q54,Setup!D$16:E$25,2,FALSE),"")</f>
        <v/>
      </c>
      <c r="S54" s="51" t="str">
        <f ca="1">IFERROR(IF(OR(I54="",VLOOKUP(I54,CatCostInp!$E$2:$K$88,7,FALSE)=0),"",VLOOKUP(I54,CatCostInp!$E$2:$K$88,7,FALSE)),"")</f>
        <v/>
      </c>
      <c r="T54" s="4" t="e">
        <f>VLOOKUP(U54,#REF!,2,FALSE)</f>
        <v>#REF!</v>
      </c>
      <c r="U54" s="30"/>
      <c r="V54" s="1" t="str">
        <f ca="1">IF(U54=Setup!$C$10,"Grant",IF('Health Products &amp; Equipment'!U54=Setup!$C$11,"Local",IF('Health Products &amp; Equipment'!U54=Setup!$C$12,"Other","")))</f>
        <v/>
      </c>
      <c r="W54" s="33"/>
      <c r="X54" s="148"/>
      <c r="Y54" s="33"/>
      <c r="Z54" s="36" t="str">
        <f t="shared" si="5"/>
        <v/>
      </c>
      <c r="AA54" s="35"/>
      <c r="AB54" s="32" t="str">
        <f t="shared" si="6"/>
        <v/>
      </c>
      <c r="AC54" s="35"/>
      <c r="AD54" s="32" t="str">
        <f t="shared" si="7"/>
        <v/>
      </c>
      <c r="AE54" s="35"/>
      <c r="AF54" s="36" t="str">
        <f t="shared" si="8"/>
        <v/>
      </c>
      <c r="AG54" s="36" t="str">
        <f t="shared" si="9"/>
        <v/>
      </c>
      <c r="AH54" s="36" t="str">
        <f t="shared" si="10"/>
        <v/>
      </c>
      <c r="AI54" s="55"/>
      <c r="AJ54" s="37"/>
      <c r="AK54" s="148"/>
      <c r="AL54" s="35"/>
      <c r="AM54" s="32" t="str">
        <f t="shared" si="11"/>
        <v/>
      </c>
      <c r="AN54" s="35"/>
      <c r="AO54" s="32" t="str">
        <f t="shared" si="12"/>
        <v/>
      </c>
      <c r="AP54" s="35"/>
      <c r="AQ54" s="32" t="str">
        <f t="shared" si="13"/>
        <v/>
      </c>
      <c r="AR54" s="35"/>
      <c r="AS54" s="36" t="str">
        <f t="shared" si="14"/>
        <v/>
      </c>
      <c r="AT54" s="36" t="str">
        <f t="shared" si="15"/>
        <v/>
      </c>
      <c r="AU54" s="36" t="str">
        <f t="shared" si="16"/>
        <v/>
      </c>
      <c r="AV54" s="55"/>
      <c r="AW54" s="34"/>
      <c r="AX54" s="148"/>
      <c r="AY54" s="34"/>
      <c r="AZ54" s="32" t="str">
        <f t="shared" si="17"/>
        <v/>
      </c>
      <c r="BA54" s="34"/>
      <c r="BB54" s="32" t="str">
        <f t="shared" si="18"/>
        <v/>
      </c>
      <c r="BC54" s="34"/>
      <c r="BD54" s="32" t="str">
        <f t="shared" si="19"/>
        <v/>
      </c>
      <c r="BE54" s="35"/>
      <c r="BF54" s="36" t="str">
        <f t="shared" si="20"/>
        <v/>
      </c>
      <c r="BG54" s="36" t="str">
        <f t="shared" si="21"/>
        <v/>
      </c>
      <c r="BH54" s="36" t="str">
        <f t="shared" si="22"/>
        <v/>
      </c>
      <c r="BI54" s="55"/>
      <c r="BJ54" s="34"/>
      <c r="BK54" s="148"/>
      <c r="BL54" s="34"/>
      <c r="BM54" s="32" t="str">
        <f t="shared" si="23"/>
        <v/>
      </c>
      <c r="BN54" s="34"/>
      <c r="BO54" s="32" t="str">
        <f t="shared" si="24"/>
        <v/>
      </c>
      <c r="BP54" s="34"/>
      <c r="BQ54" s="32" t="str">
        <f t="shared" si="25"/>
        <v/>
      </c>
      <c r="BR54" s="34"/>
      <c r="BS54" s="36" t="str">
        <f t="shared" si="26"/>
        <v/>
      </c>
      <c r="BT54" s="36" t="str">
        <f t="shared" si="27"/>
        <v/>
      </c>
      <c r="BU54" s="36" t="str">
        <f t="shared" si="28"/>
        <v/>
      </c>
      <c r="BV54" s="55"/>
      <c r="BW54" s="36" t="str">
        <f t="shared" si="29"/>
        <v/>
      </c>
      <c r="BX54" s="36" t="str">
        <f t="shared" si="29"/>
        <v/>
      </c>
      <c r="BY54" s="31"/>
      <c r="BZ54" s="38"/>
      <c r="CB54" s="120" t="e">
        <f t="shared" ca="1" si="2"/>
        <v>#VALUE!</v>
      </c>
      <c r="CC54" s="2" t="e">
        <f t="shared" ca="1" si="30"/>
        <v>#VALUE!</v>
      </c>
    </row>
    <row r="55" spans="1:81" s="2" customFormat="1" ht="25.15" customHeight="1" x14ac:dyDescent="0.25">
      <c r="A55" s="52" t="str">
        <f t="shared" si="31"/>
        <v/>
      </c>
      <c r="B55" s="157" t="e">
        <f t="shared" ca="1" si="3"/>
        <v>#VALUE!</v>
      </c>
      <c r="C55" s="157" t="e">
        <f t="shared" ca="1" si="4"/>
        <v>#VALUE!</v>
      </c>
      <c r="D55" s="29"/>
      <c r="E55" s="155" t="str">
        <f ca="1">IFERROR(INDIRECT(ADDRESS(MATCH(D55,CatModules!C:C,0),2,1,1,"CatModules")),"")</f>
        <v/>
      </c>
      <c r="F55" s="96"/>
      <c r="G55" s="156" t="str">
        <f ca="1">IFERROR(INDIRECT(ADDRESS(MATCH(CONCATENATE(E55,"-",F55),CatInt!K:K,0),3,1,1,"CatInt")),"")</f>
        <v/>
      </c>
      <c r="H55" s="45" t="str">
        <f>IF(F55="","",VLOOKUP(F55,#REF!,2,FALSE))</f>
        <v/>
      </c>
      <c r="I55" s="29"/>
      <c r="J55" s="155" t="e">
        <f t="shared" si="0"/>
        <v>#VALUE!</v>
      </c>
      <c r="K55" s="155" t="e">
        <f t="shared" si="1"/>
        <v>#VALUE!</v>
      </c>
      <c r="L55" s="153"/>
      <c r="M55" s="126"/>
      <c r="N55" s="151" t="e">
        <f ca="1">VLOOKUP(M55,CatProd!B:G,6,FALSE)</f>
        <v>#N/A</v>
      </c>
      <c r="O55" s="127"/>
      <c r="P55" s="175" t="e">
        <f ca="1">VLOOKUP(CONCATENATE(N55,"-",O55),CatProdSpec!H:I,2,FALSE)</f>
        <v>#N/A</v>
      </c>
      <c r="Q55" s="30"/>
      <c r="R55" s="149" t="str">
        <f>IFERROR(VLOOKUP(Q55,Setup!D$16:E$25,2,FALSE),"")</f>
        <v/>
      </c>
      <c r="S55" s="51" t="str">
        <f ca="1">IFERROR(IF(OR(I55="",VLOOKUP(I55,CatCostInp!$E$2:$K$88,7,FALSE)=0),"",VLOOKUP(I55,CatCostInp!$E$2:$K$88,7,FALSE)),"")</f>
        <v/>
      </c>
      <c r="T55" s="4" t="e">
        <f>VLOOKUP(U55,#REF!,2,FALSE)</f>
        <v>#REF!</v>
      </c>
      <c r="U55" s="30"/>
      <c r="V55" s="1" t="str">
        <f ca="1">IF(U55=Setup!$C$10,"Grant",IF('Health Products &amp; Equipment'!U55=Setup!$C$11,"Local",IF('Health Products &amp; Equipment'!U55=Setup!$C$12,"Other","")))</f>
        <v/>
      </c>
      <c r="W55" s="33"/>
      <c r="X55" s="148"/>
      <c r="Y55" s="33"/>
      <c r="Z55" s="36" t="str">
        <f t="shared" si="5"/>
        <v/>
      </c>
      <c r="AA55" s="35"/>
      <c r="AB55" s="32" t="str">
        <f t="shared" si="6"/>
        <v/>
      </c>
      <c r="AC55" s="35"/>
      <c r="AD55" s="32" t="str">
        <f t="shared" si="7"/>
        <v/>
      </c>
      <c r="AE55" s="35"/>
      <c r="AF55" s="36" t="str">
        <f t="shared" si="8"/>
        <v/>
      </c>
      <c r="AG55" s="36" t="str">
        <f t="shared" si="9"/>
        <v/>
      </c>
      <c r="AH55" s="36" t="str">
        <f t="shared" si="10"/>
        <v/>
      </c>
      <c r="AI55" s="55"/>
      <c r="AJ55" s="37"/>
      <c r="AK55" s="148"/>
      <c r="AL55" s="35"/>
      <c r="AM55" s="32" t="str">
        <f t="shared" si="11"/>
        <v/>
      </c>
      <c r="AN55" s="35"/>
      <c r="AO55" s="32" t="str">
        <f t="shared" si="12"/>
        <v/>
      </c>
      <c r="AP55" s="35"/>
      <c r="AQ55" s="32" t="str">
        <f t="shared" si="13"/>
        <v/>
      </c>
      <c r="AR55" s="35"/>
      <c r="AS55" s="36" t="str">
        <f t="shared" si="14"/>
        <v/>
      </c>
      <c r="AT55" s="36" t="str">
        <f t="shared" si="15"/>
        <v/>
      </c>
      <c r="AU55" s="36" t="str">
        <f t="shared" si="16"/>
        <v/>
      </c>
      <c r="AV55" s="55"/>
      <c r="AW55" s="34"/>
      <c r="AX55" s="148"/>
      <c r="AY55" s="34"/>
      <c r="AZ55" s="32" t="str">
        <f t="shared" si="17"/>
        <v/>
      </c>
      <c r="BA55" s="34"/>
      <c r="BB55" s="32" t="str">
        <f t="shared" si="18"/>
        <v/>
      </c>
      <c r="BC55" s="34"/>
      <c r="BD55" s="32" t="str">
        <f t="shared" si="19"/>
        <v/>
      </c>
      <c r="BE55" s="35"/>
      <c r="BF55" s="36" t="str">
        <f t="shared" si="20"/>
        <v/>
      </c>
      <c r="BG55" s="36" t="str">
        <f t="shared" si="21"/>
        <v/>
      </c>
      <c r="BH55" s="36" t="str">
        <f t="shared" si="22"/>
        <v/>
      </c>
      <c r="BI55" s="55"/>
      <c r="BJ55" s="34"/>
      <c r="BK55" s="148"/>
      <c r="BL55" s="34"/>
      <c r="BM55" s="32" t="str">
        <f t="shared" si="23"/>
        <v/>
      </c>
      <c r="BN55" s="34"/>
      <c r="BO55" s="32" t="str">
        <f t="shared" si="24"/>
        <v/>
      </c>
      <c r="BP55" s="34"/>
      <c r="BQ55" s="32" t="str">
        <f t="shared" si="25"/>
        <v/>
      </c>
      <c r="BR55" s="34"/>
      <c r="BS55" s="36" t="str">
        <f t="shared" si="26"/>
        <v/>
      </c>
      <c r="BT55" s="36" t="str">
        <f t="shared" si="27"/>
        <v/>
      </c>
      <c r="BU55" s="36" t="str">
        <f t="shared" si="28"/>
        <v/>
      </c>
      <c r="BV55" s="55"/>
      <c r="BW55" s="36" t="str">
        <f t="shared" si="29"/>
        <v/>
      </c>
      <c r="BX55" s="36" t="str">
        <f t="shared" si="29"/>
        <v/>
      </c>
      <c r="BY55" s="31"/>
      <c r="BZ55" s="38"/>
      <c r="CB55" s="120" t="e">
        <f t="shared" ca="1" si="2"/>
        <v>#VALUE!</v>
      </c>
      <c r="CC55" s="2" t="e">
        <f t="shared" ca="1" si="30"/>
        <v>#VALUE!</v>
      </c>
    </row>
    <row r="56" spans="1:81" s="2" customFormat="1" ht="25.15" customHeight="1" x14ac:dyDescent="0.25">
      <c r="A56" s="52" t="str">
        <f t="shared" si="31"/>
        <v/>
      </c>
      <c r="B56" s="157" t="e">
        <f t="shared" ca="1" si="3"/>
        <v>#VALUE!</v>
      </c>
      <c r="C56" s="157" t="e">
        <f t="shared" ca="1" si="4"/>
        <v>#VALUE!</v>
      </c>
      <c r="D56" s="29"/>
      <c r="E56" s="155" t="str">
        <f ca="1">IFERROR(INDIRECT(ADDRESS(MATCH(D56,CatModules!C:C,0),2,1,1,"CatModules")),"")</f>
        <v/>
      </c>
      <c r="F56" s="96"/>
      <c r="G56" s="156" t="str">
        <f ca="1">IFERROR(INDIRECT(ADDRESS(MATCH(CONCATENATE(E56,"-",F56),CatInt!K:K,0),3,1,1,"CatInt")),"")</f>
        <v/>
      </c>
      <c r="H56" s="45" t="str">
        <f>IF(F56="","",VLOOKUP(F56,#REF!,2,FALSE))</f>
        <v/>
      </c>
      <c r="I56" s="29"/>
      <c r="J56" s="155" t="e">
        <f t="shared" si="0"/>
        <v>#VALUE!</v>
      </c>
      <c r="K56" s="155" t="e">
        <f t="shared" si="1"/>
        <v>#VALUE!</v>
      </c>
      <c r="L56" s="153"/>
      <c r="M56" s="126"/>
      <c r="N56" s="151" t="e">
        <f ca="1">VLOOKUP(M56,CatProd!B:G,6,FALSE)</f>
        <v>#N/A</v>
      </c>
      <c r="O56" s="127"/>
      <c r="P56" s="175" t="e">
        <f ca="1">VLOOKUP(CONCATENATE(N56,"-",O56),CatProdSpec!H:I,2,FALSE)</f>
        <v>#N/A</v>
      </c>
      <c r="Q56" s="30"/>
      <c r="R56" s="149" t="str">
        <f>IFERROR(VLOOKUP(Q56,Setup!D$16:E$25,2,FALSE),"")</f>
        <v/>
      </c>
      <c r="S56" s="51" t="str">
        <f ca="1">IFERROR(IF(OR(I56="",VLOOKUP(I56,CatCostInp!$E$2:$K$88,7,FALSE)=0),"",VLOOKUP(I56,CatCostInp!$E$2:$K$88,7,FALSE)),"")</f>
        <v/>
      </c>
      <c r="T56" s="4" t="e">
        <f>VLOOKUP(U56,#REF!,2,FALSE)</f>
        <v>#REF!</v>
      </c>
      <c r="U56" s="30"/>
      <c r="V56" s="1" t="str">
        <f ca="1">IF(U56=Setup!$C$10,"Grant",IF('Health Products &amp; Equipment'!U56=Setup!$C$11,"Local",IF('Health Products &amp; Equipment'!U56=Setup!$C$12,"Other","")))</f>
        <v/>
      </c>
      <c r="W56" s="33"/>
      <c r="X56" s="148"/>
      <c r="Y56" s="33"/>
      <c r="Z56" s="36" t="str">
        <f t="shared" si="5"/>
        <v/>
      </c>
      <c r="AA56" s="35"/>
      <c r="AB56" s="32" t="str">
        <f t="shared" si="6"/>
        <v/>
      </c>
      <c r="AC56" s="35"/>
      <c r="AD56" s="32" t="str">
        <f t="shared" si="7"/>
        <v/>
      </c>
      <c r="AE56" s="35"/>
      <c r="AF56" s="36" t="str">
        <f t="shared" si="8"/>
        <v/>
      </c>
      <c r="AG56" s="36" t="str">
        <f t="shared" si="9"/>
        <v/>
      </c>
      <c r="AH56" s="36" t="str">
        <f t="shared" si="10"/>
        <v/>
      </c>
      <c r="AI56" s="55"/>
      <c r="AJ56" s="37"/>
      <c r="AK56" s="148"/>
      <c r="AL56" s="35"/>
      <c r="AM56" s="32" t="str">
        <f t="shared" si="11"/>
        <v/>
      </c>
      <c r="AN56" s="35"/>
      <c r="AO56" s="32" t="str">
        <f t="shared" si="12"/>
        <v/>
      </c>
      <c r="AP56" s="35"/>
      <c r="AQ56" s="32" t="str">
        <f t="shared" si="13"/>
        <v/>
      </c>
      <c r="AR56" s="35"/>
      <c r="AS56" s="36" t="str">
        <f t="shared" si="14"/>
        <v/>
      </c>
      <c r="AT56" s="36" t="str">
        <f t="shared" si="15"/>
        <v/>
      </c>
      <c r="AU56" s="36" t="str">
        <f t="shared" si="16"/>
        <v/>
      </c>
      <c r="AV56" s="55"/>
      <c r="AW56" s="34"/>
      <c r="AX56" s="148"/>
      <c r="AY56" s="34"/>
      <c r="AZ56" s="32" t="str">
        <f t="shared" si="17"/>
        <v/>
      </c>
      <c r="BA56" s="34"/>
      <c r="BB56" s="32" t="str">
        <f t="shared" si="18"/>
        <v/>
      </c>
      <c r="BC56" s="34"/>
      <c r="BD56" s="32" t="str">
        <f t="shared" si="19"/>
        <v/>
      </c>
      <c r="BE56" s="35"/>
      <c r="BF56" s="36" t="str">
        <f t="shared" si="20"/>
        <v/>
      </c>
      <c r="BG56" s="36" t="str">
        <f t="shared" si="21"/>
        <v/>
      </c>
      <c r="BH56" s="36" t="str">
        <f t="shared" si="22"/>
        <v/>
      </c>
      <c r="BI56" s="55"/>
      <c r="BJ56" s="34"/>
      <c r="BK56" s="148"/>
      <c r="BL56" s="34"/>
      <c r="BM56" s="32" t="str">
        <f t="shared" si="23"/>
        <v/>
      </c>
      <c r="BN56" s="34"/>
      <c r="BO56" s="32" t="str">
        <f t="shared" si="24"/>
        <v/>
      </c>
      <c r="BP56" s="34"/>
      <c r="BQ56" s="32" t="str">
        <f t="shared" si="25"/>
        <v/>
      </c>
      <c r="BR56" s="34"/>
      <c r="BS56" s="36" t="str">
        <f t="shared" si="26"/>
        <v/>
      </c>
      <c r="BT56" s="36" t="str">
        <f t="shared" si="27"/>
        <v/>
      </c>
      <c r="BU56" s="36" t="str">
        <f t="shared" si="28"/>
        <v/>
      </c>
      <c r="BV56" s="55"/>
      <c r="BW56" s="36" t="str">
        <f t="shared" si="29"/>
        <v/>
      </c>
      <c r="BX56" s="36" t="str">
        <f t="shared" si="29"/>
        <v/>
      </c>
      <c r="BY56" s="31"/>
      <c r="BZ56" s="38"/>
      <c r="CB56" s="120" t="e">
        <f t="shared" ca="1" si="2"/>
        <v>#VALUE!</v>
      </c>
      <c r="CC56" s="2" t="e">
        <f t="shared" ca="1" si="30"/>
        <v>#VALUE!</v>
      </c>
    </row>
    <row r="57" spans="1:81" s="2" customFormat="1" ht="25.15" customHeight="1" x14ac:dyDescent="0.25">
      <c r="A57" s="52" t="str">
        <f t="shared" si="31"/>
        <v/>
      </c>
      <c r="B57" s="157" t="e">
        <f t="shared" ca="1" si="3"/>
        <v>#VALUE!</v>
      </c>
      <c r="C57" s="157" t="e">
        <f t="shared" ca="1" si="4"/>
        <v>#VALUE!</v>
      </c>
      <c r="D57" s="29"/>
      <c r="E57" s="155" t="str">
        <f ca="1">IFERROR(INDIRECT(ADDRESS(MATCH(D57,CatModules!C:C,0),2,1,1,"CatModules")),"")</f>
        <v/>
      </c>
      <c r="F57" s="96"/>
      <c r="G57" s="156" t="str">
        <f ca="1">IFERROR(INDIRECT(ADDRESS(MATCH(CONCATENATE(E57,"-",F57),CatInt!K:K,0),3,1,1,"CatInt")),"")</f>
        <v/>
      </c>
      <c r="H57" s="45" t="str">
        <f>IF(F57="","",VLOOKUP(F57,#REF!,2,FALSE))</f>
        <v/>
      </c>
      <c r="I57" s="29"/>
      <c r="J57" s="155" t="e">
        <f t="shared" si="0"/>
        <v>#VALUE!</v>
      </c>
      <c r="K57" s="155" t="e">
        <f t="shared" si="1"/>
        <v>#VALUE!</v>
      </c>
      <c r="L57" s="153"/>
      <c r="M57" s="126"/>
      <c r="N57" s="151" t="e">
        <f ca="1">VLOOKUP(M57,CatProd!B:G,6,FALSE)</f>
        <v>#N/A</v>
      </c>
      <c r="O57" s="127"/>
      <c r="P57" s="175" t="e">
        <f ca="1">VLOOKUP(CONCATENATE(N57,"-",O57),CatProdSpec!H:I,2,FALSE)</f>
        <v>#N/A</v>
      </c>
      <c r="Q57" s="30"/>
      <c r="R57" s="149" t="str">
        <f>IFERROR(VLOOKUP(Q57,Setup!D$16:E$25,2,FALSE),"")</f>
        <v/>
      </c>
      <c r="S57" s="51" t="str">
        <f ca="1">IFERROR(IF(OR(I57="",VLOOKUP(I57,CatCostInp!$E$2:$K$88,7,FALSE)=0),"",VLOOKUP(I57,CatCostInp!$E$2:$K$88,7,FALSE)),"")</f>
        <v/>
      </c>
      <c r="T57" s="4" t="e">
        <f>VLOOKUP(U57,#REF!,2,FALSE)</f>
        <v>#REF!</v>
      </c>
      <c r="U57" s="30"/>
      <c r="V57" s="1" t="str">
        <f ca="1">IF(U57=Setup!$C$10,"Grant",IF('Health Products &amp; Equipment'!U57=Setup!$C$11,"Local",IF('Health Products &amp; Equipment'!U57=Setup!$C$12,"Other","")))</f>
        <v/>
      </c>
      <c r="W57" s="33"/>
      <c r="X57" s="148"/>
      <c r="Y57" s="33"/>
      <c r="Z57" s="36" t="str">
        <f t="shared" si="5"/>
        <v/>
      </c>
      <c r="AA57" s="35"/>
      <c r="AB57" s="32" t="str">
        <f t="shared" si="6"/>
        <v/>
      </c>
      <c r="AC57" s="35"/>
      <c r="AD57" s="32" t="str">
        <f t="shared" si="7"/>
        <v/>
      </c>
      <c r="AE57" s="35"/>
      <c r="AF57" s="36" t="str">
        <f t="shared" si="8"/>
        <v/>
      </c>
      <c r="AG57" s="36" t="str">
        <f t="shared" si="9"/>
        <v/>
      </c>
      <c r="AH57" s="36" t="str">
        <f t="shared" si="10"/>
        <v/>
      </c>
      <c r="AI57" s="55"/>
      <c r="AJ57" s="37"/>
      <c r="AK57" s="148"/>
      <c r="AL57" s="35"/>
      <c r="AM57" s="32" t="str">
        <f t="shared" si="11"/>
        <v/>
      </c>
      <c r="AN57" s="35"/>
      <c r="AO57" s="32" t="str">
        <f t="shared" si="12"/>
        <v/>
      </c>
      <c r="AP57" s="35"/>
      <c r="AQ57" s="32" t="str">
        <f t="shared" si="13"/>
        <v/>
      </c>
      <c r="AR57" s="35"/>
      <c r="AS57" s="36" t="str">
        <f t="shared" si="14"/>
        <v/>
      </c>
      <c r="AT57" s="36" t="str">
        <f t="shared" si="15"/>
        <v/>
      </c>
      <c r="AU57" s="36" t="str">
        <f t="shared" si="16"/>
        <v/>
      </c>
      <c r="AV57" s="55"/>
      <c r="AW57" s="34"/>
      <c r="AX57" s="148"/>
      <c r="AY57" s="34"/>
      <c r="AZ57" s="32" t="str">
        <f t="shared" si="17"/>
        <v/>
      </c>
      <c r="BA57" s="34"/>
      <c r="BB57" s="32" t="str">
        <f t="shared" si="18"/>
        <v/>
      </c>
      <c r="BC57" s="34"/>
      <c r="BD57" s="32" t="str">
        <f t="shared" si="19"/>
        <v/>
      </c>
      <c r="BE57" s="35"/>
      <c r="BF57" s="36" t="str">
        <f t="shared" si="20"/>
        <v/>
      </c>
      <c r="BG57" s="36" t="str">
        <f t="shared" si="21"/>
        <v/>
      </c>
      <c r="BH57" s="36" t="str">
        <f t="shared" si="22"/>
        <v/>
      </c>
      <c r="BI57" s="55"/>
      <c r="BJ57" s="34"/>
      <c r="BK57" s="148"/>
      <c r="BL57" s="34"/>
      <c r="BM57" s="32" t="str">
        <f t="shared" si="23"/>
        <v/>
      </c>
      <c r="BN57" s="34"/>
      <c r="BO57" s="32" t="str">
        <f t="shared" si="24"/>
        <v/>
      </c>
      <c r="BP57" s="34"/>
      <c r="BQ57" s="32" t="str">
        <f t="shared" si="25"/>
        <v/>
      </c>
      <c r="BR57" s="34"/>
      <c r="BS57" s="36" t="str">
        <f t="shared" si="26"/>
        <v/>
      </c>
      <c r="BT57" s="36" t="str">
        <f t="shared" si="27"/>
        <v/>
      </c>
      <c r="BU57" s="36" t="str">
        <f t="shared" si="28"/>
        <v/>
      </c>
      <c r="BV57" s="55"/>
      <c r="BW57" s="36" t="str">
        <f t="shared" si="29"/>
        <v/>
      </c>
      <c r="BX57" s="36" t="str">
        <f t="shared" si="29"/>
        <v/>
      </c>
      <c r="BY57" s="31"/>
      <c r="BZ57" s="38"/>
      <c r="CB57" s="120" t="e">
        <f t="shared" ca="1" si="2"/>
        <v>#VALUE!</v>
      </c>
      <c r="CC57" s="2" t="e">
        <f t="shared" ca="1" si="30"/>
        <v>#VALUE!</v>
      </c>
    </row>
    <row r="58" spans="1:81" s="2" customFormat="1" ht="25.15" customHeight="1" x14ac:dyDescent="0.25">
      <c r="A58" s="52" t="str">
        <f t="shared" si="31"/>
        <v/>
      </c>
      <c r="B58" s="157" t="e">
        <f t="shared" ca="1" si="3"/>
        <v>#VALUE!</v>
      </c>
      <c r="C58" s="157" t="e">
        <f t="shared" ca="1" si="4"/>
        <v>#VALUE!</v>
      </c>
      <c r="D58" s="29"/>
      <c r="E58" s="155" t="str">
        <f ca="1">IFERROR(INDIRECT(ADDRESS(MATCH(D58,CatModules!C:C,0),2,1,1,"CatModules")),"")</f>
        <v/>
      </c>
      <c r="F58" s="96"/>
      <c r="G58" s="156" t="str">
        <f ca="1">IFERROR(INDIRECT(ADDRESS(MATCH(CONCATENATE(E58,"-",F58),CatInt!K:K,0),3,1,1,"CatInt")),"")</f>
        <v/>
      </c>
      <c r="H58" s="45" t="str">
        <f>IF(F58="","",VLOOKUP(F58,#REF!,2,FALSE))</f>
        <v/>
      </c>
      <c r="I58" s="29"/>
      <c r="J58" s="155" t="e">
        <f t="shared" si="0"/>
        <v>#VALUE!</v>
      </c>
      <c r="K58" s="155" t="e">
        <f t="shared" si="1"/>
        <v>#VALUE!</v>
      </c>
      <c r="L58" s="153"/>
      <c r="M58" s="126"/>
      <c r="N58" s="151" t="e">
        <f ca="1">VLOOKUP(M58,CatProd!B:G,6,FALSE)</f>
        <v>#N/A</v>
      </c>
      <c r="O58" s="127"/>
      <c r="P58" s="175" t="e">
        <f ca="1">VLOOKUP(CONCATENATE(N58,"-",O58),CatProdSpec!H:I,2,FALSE)</f>
        <v>#N/A</v>
      </c>
      <c r="Q58" s="30"/>
      <c r="R58" s="149" t="str">
        <f>IFERROR(VLOOKUP(Q58,Setup!D$16:E$25,2,FALSE),"")</f>
        <v/>
      </c>
      <c r="S58" s="51" t="str">
        <f ca="1">IFERROR(IF(OR(I58="",VLOOKUP(I58,CatCostInp!$E$2:$K$88,7,FALSE)=0),"",VLOOKUP(I58,CatCostInp!$E$2:$K$88,7,FALSE)),"")</f>
        <v/>
      </c>
      <c r="T58" s="4" t="e">
        <f>VLOOKUP(U58,#REF!,2,FALSE)</f>
        <v>#REF!</v>
      </c>
      <c r="U58" s="30"/>
      <c r="V58" s="1" t="str">
        <f ca="1">IF(U58=Setup!$C$10,"Grant",IF('Health Products &amp; Equipment'!U58=Setup!$C$11,"Local",IF('Health Products &amp; Equipment'!U58=Setup!$C$12,"Other","")))</f>
        <v/>
      </c>
      <c r="W58" s="33"/>
      <c r="X58" s="148"/>
      <c r="Y58" s="33"/>
      <c r="Z58" s="36" t="str">
        <f t="shared" si="5"/>
        <v/>
      </c>
      <c r="AA58" s="35"/>
      <c r="AB58" s="32" t="str">
        <f t="shared" si="6"/>
        <v/>
      </c>
      <c r="AC58" s="35"/>
      <c r="AD58" s="32" t="str">
        <f t="shared" si="7"/>
        <v/>
      </c>
      <c r="AE58" s="35"/>
      <c r="AF58" s="36" t="str">
        <f t="shared" si="8"/>
        <v/>
      </c>
      <c r="AG58" s="36" t="str">
        <f t="shared" si="9"/>
        <v/>
      </c>
      <c r="AH58" s="36" t="str">
        <f t="shared" si="10"/>
        <v/>
      </c>
      <c r="AI58" s="55"/>
      <c r="AJ58" s="37"/>
      <c r="AK58" s="148"/>
      <c r="AL58" s="35"/>
      <c r="AM58" s="32" t="str">
        <f t="shared" si="11"/>
        <v/>
      </c>
      <c r="AN58" s="35"/>
      <c r="AO58" s="32" t="str">
        <f t="shared" si="12"/>
        <v/>
      </c>
      <c r="AP58" s="35"/>
      <c r="AQ58" s="32" t="str">
        <f t="shared" si="13"/>
        <v/>
      </c>
      <c r="AR58" s="35"/>
      <c r="AS58" s="36" t="str">
        <f t="shared" si="14"/>
        <v/>
      </c>
      <c r="AT58" s="36" t="str">
        <f t="shared" si="15"/>
        <v/>
      </c>
      <c r="AU58" s="36" t="str">
        <f t="shared" si="16"/>
        <v/>
      </c>
      <c r="AV58" s="55"/>
      <c r="AW58" s="34"/>
      <c r="AX58" s="148"/>
      <c r="AY58" s="34"/>
      <c r="AZ58" s="32" t="str">
        <f t="shared" si="17"/>
        <v/>
      </c>
      <c r="BA58" s="34"/>
      <c r="BB58" s="32" t="str">
        <f t="shared" si="18"/>
        <v/>
      </c>
      <c r="BC58" s="34"/>
      <c r="BD58" s="32" t="str">
        <f t="shared" si="19"/>
        <v/>
      </c>
      <c r="BE58" s="35"/>
      <c r="BF58" s="36" t="str">
        <f t="shared" si="20"/>
        <v/>
      </c>
      <c r="BG58" s="36" t="str">
        <f t="shared" si="21"/>
        <v/>
      </c>
      <c r="BH58" s="36" t="str">
        <f t="shared" si="22"/>
        <v/>
      </c>
      <c r="BI58" s="55"/>
      <c r="BJ58" s="34"/>
      <c r="BK58" s="148"/>
      <c r="BL58" s="34"/>
      <c r="BM58" s="32" t="str">
        <f t="shared" si="23"/>
        <v/>
      </c>
      <c r="BN58" s="34"/>
      <c r="BO58" s="32" t="str">
        <f t="shared" si="24"/>
        <v/>
      </c>
      <c r="BP58" s="34"/>
      <c r="BQ58" s="32" t="str">
        <f t="shared" si="25"/>
        <v/>
      </c>
      <c r="BR58" s="34"/>
      <c r="BS58" s="36" t="str">
        <f t="shared" si="26"/>
        <v/>
      </c>
      <c r="BT58" s="36" t="str">
        <f t="shared" si="27"/>
        <v/>
      </c>
      <c r="BU58" s="36" t="str">
        <f t="shared" si="28"/>
        <v/>
      </c>
      <c r="BV58" s="55"/>
      <c r="BW58" s="36" t="str">
        <f t="shared" si="29"/>
        <v/>
      </c>
      <c r="BX58" s="36" t="str">
        <f t="shared" si="29"/>
        <v/>
      </c>
      <c r="BY58" s="31"/>
      <c r="BZ58" s="38"/>
      <c r="CB58" s="120" t="e">
        <f t="shared" ca="1" si="2"/>
        <v>#VALUE!</v>
      </c>
      <c r="CC58" s="2" t="e">
        <f t="shared" ca="1" si="30"/>
        <v>#VALUE!</v>
      </c>
    </row>
    <row r="59" spans="1:81" s="2" customFormat="1" ht="25.15" customHeight="1" x14ac:dyDescent="0.25">
      <c r="A59" s="52" t="str">
        <f t="shared" si="31"/>
        <v/>
      </c>
      <c r="B59" s="157" t="e">
        <f t="shared" ca="1" si="3"/>
        <v>#VALUE!</v>
      </c>
      <c r="C59" s="157" t="e">
        <f t="shared" ca="1" si="4"/>
        <v>#VALUE!</v>
      </c>
      <c r="D59" s="29"/>
      <c r="E59" s="155" t="str">
        <f ca="1">IFERROR(INDIRECT(ADDRESS(MATCH(D59,CatModules!C:C,0),2,1,1,"CatModules")),"")</f>
        <v/>
      </c>
      <c r="F59" s="96"/>
      <c r="G59" s="156" t="str">
        <f ca="1">IFERROR(INDIRECT(ADDRESS(MATCH(CONCATENATE(E59,"-",F59),CatInt!K:K,0),3,1,1,"CatInt")),"")</f>
        <v/>
      </c>
      <c r="H59" s="45" t="str">
        <f>IF(F59="","",VLOOKUP(F59,#REF!,2,FALSE))</f>
        <v/>
      </c>
      <c r="I59" s="29"/>
      <c r="J59" s="155" t="e">
        <f t="shared" si="0"/>
        <v>#VALUE!</v>
      </c>
      <c r="K59" s="155" t="e">
        <f t="shared" si="1"/>
        <v>#VALUE!</v>
      </c>
      <c r="L59" s="153"/>
      <c r="M59" s="126"/>
      <c r="N59" s="151" t="e">
        <f ca="1">VLOOKUP(M59,CatProd!B:G,6,FALSE)</f>
        <v>#N/A</v>
      </c>
      <c r="O59" s="127"/>
      <c r="P59" s="175" t="e">
        <f ca="1">VLOOKUP(CONCATENATE(N59,"-",O59),CatProdSpec!H:I,2,FALSE)</f>
        <v>#N/A</v>
      </c>
      <c r="Q59" s="30"/>
      <c r="R59" s="149" t="str">
        <f>IFERROR(VLOOKUP(Q59,Setup!D$16:E$25,2,FALSE),"")</f>
        <v/>
      </c>
      <c r="S59" s="51" t="str">
        <f ca="1">IFERROR(IF(OR(I59="",VLOOKUP(I59,CatCostInp!$E$2:$K$88,7,FALSE)=0),"",VLOOKUP(I59,CatCostInp!$E$2:$K$88,7,FALSE)),"")</f>
        <v/>
      </c>
      <c r="T59" s="4" t="e">
        <f>VLOOKUP(U59,#REF!,2,FALSE)</f>
        <v>#REF!</v>
      </c>
      <c r="U59" s="30"/>
      <c r="V59" s="1" t="str">
        <f ca="1">IF(U59=Setup!$C$10,"Grant",IF('Health Products &amp; Equipment'!U59=Setup!$C$11,"Local",IF('Health Products &amp; Equipment'!U59=Setup!$C$12,"Other","")))</f>
        <v/>
      </c>
      <c r="W59" s="33"/>
      <c r="X59" s="148"/>
      <c r="Y59" s="33"/>
      <c r="Z59" s="36" t="str">
        <f t="shared" si="5"/>
        <v/>
      </c>
      <c r="AA59" s="35"/>
      <c r="AB59" s="32" t="str">
        <f t="shared" si="6"/>
        <v/>
      </c>
      <c r="AC59" s="35"/>
      <c r="AD59" s="32" t="str">
        <f t="shared" si="7"/>
        <v/>
      </c>
      <c r="AE59" s="35"/>
      <c r="AF59" s="36" t="str">
        <f t="shared" si="8"/>
        <v/>
      </c>
      <c r="AG59" s="36" t="str">
        <f t="shared" si="9"/>
        <v/>
      </c>
      <c r="AH59" s="36" t="str">
        <f t="shared" si="10"/>
        <v/>
      </c>
      <c r="AI59" s="55"/>
      <c r="AJ59" s="37"/>
      <c r="AK59" s="148"/>
      <c r="AL59" s="35"/>
      <c r="AM59" s="32" t="str">
        <f t="shared" si="11"/>
        <v/>
      </c>
      <c r="AN59" s="35"/>
      <c r="AO59" s="32" t="str">
        <f t="shared" si="12"/>
        <v/>
      </c>
      <c r="AP59" s="35"/>
      <c r="AQ59" s="32" t="str">
        <f t="shared" si="13"/>
        <v/>
      </c>
      <c r="AR59" s="35"/>
      <c r="AS59" s="36" t="str">
        <f t="shared" si="14"/>
        <v/>
      </c>
      <c r="AT59" s="36" t="str">
        <f t="shared" si="15"/>
        <v/>
      </c>
      <c r="AU59" s="36" t="str">
        <f t="shared" si="16"/>
        <v/>
      </c>
      <c r="AV59" s="55"/>
      <c r="AW59" s="34"/>
      <c r="AX59" s="148"/>
      <c r="AY59" s="34"/>
      <c r="AZ59" s="32" t="str">
        <f t="shared" si="17"/>
        <v/>
      </c>
      <c r="BA59" s="34"/>
      <c r="BB59" s="32" t="str">
        <f t="shared" si="18"/>
        <v/>
      </c>
      <c r="BC59" s="34"/>
      <c r="BD59" s="32" t="str">
        <f t="shared" si="19"/>
        <v/>
      </c>
      <c r="BE59" s="35"/>
      <c r="BF59" s="36" t="str">
        <f t="shared" si="20"/>
        <v/>
      </c>
      <c r="BG59" s="36" t="str">
        <f t="shared" si="21"/>
        <v/>
      </c>
      <c r="BH59" s="36" t="str">
        <f t="shared" si="22"/>
        <v/>
      </c>
      <c r="BI59" s="55"/>
      <c r="BJ59" s="34"/>
      <c r="BK59" s="148"/>
      <c r="BL59" s="34"/>
      <c r="BM59" s="32" t="str">
        <f t="shared" si="23"/>
        <v/>
      </c>
      <c r="BN59" s="34"/>
      <c r="BO59" s="32" t="str">
        <f t="shared" si="24"/>
        <v/>
      </c>
      <c r="BP59" s="34"/>
      <c r="BQ59" s="32" t="str">
        <f t="shared" si="25"/>
        <v/>
      </c>
      <c r="BR59" s="34"/>
      <c r="BS59" s="36" t="str">
        <f t="shared" si="26"/>
        <v/>
      </c>
      <c r="BT59" s="36" t="str">
        <f t="shared" si="27"/>
        <v/>
      </c>
      <c r="BU59" s="36" t="str">
        <f t="shared" si="28"/>
        <v/>
      </c>
      <c r="BV59" s="55"/>
      <c r="BW59" s="36" t="str">
        <f t="shared" si="29"/>
        <v/>
      </c>
      <c r="BX59" s="36" t="str">
        <f t="shared" si="29"/>
        <v/>
      </c>
      <c r="BY59" s="31"/>
      <c r="BZ59" s="38"/>
      <c r="CB59" s="120" t="e">
        <f t="shared" ca="1" si="2"/>
        <v>#VALUE!</v>
      </c>
      <c r="CC59" s="2" t="e">
        <f t="shared" ca="1" si="30"/>
        <v>#VALUE!</v>
      </c>
    </row>
    <row r="60" spans="1:81" s="2" customFormat="1" ht="25.15" customHeight="1" x14ac:dyDescent="0.25">
      <c r="A60" s="52" t="str">
        <f t="shared" si="31"/>
        <v/>
      </c>
      <c r="B60" s="157" t="e">
        <f t="shared" ca="1" si="3"/>
        <v>#VALUE!</v>
      </c>
      <c r="C60" s="157" t="e">
        <f t="shared" ca="1" si="4"/>
        <v>#VALUE!</v>
      </c>
      <c r="D60" s="29"/>
      <c r="E60" s="155" t="str">
        <f ca="1">IFERROR(INDIRECT(ADDRESS(MATCH(D60,CatModules!C:C,0),2,1,1,"CatModules")),"")</f>
        <v/>
      </c>
      <c r="F60" s="96"/>
      <c r="G60" s="156" t="str">
        <f ca="1">IFERROR(INDIRECT(ADDRESS(MATCH(CONCATENATE(E60,"-",F60),CatInt!K:K,0),3,1,1,"CatInt")),"")</f>
        <v/>
      </c>
      <c r="H60" s="45" t="str">
        <f>IF(F60="","",VLOOKUP(F60,#REF!,2,FALSE))</f>
        <v/>
      </c>
      <c r="I60" s="29"/>
      <c r="J60" s="155" t="e">
        <f t="shared" si="0"/>
        <v>#VALUE!</v>
      </c>
      <c r="K60" s="155" t="e">
        <f t="shared" si="1"/>
        <v>#VALUE!</v>
      </c>
      <c r="L60" s="153"/>
      <c r="M60" s="126"/>
      <c r="N60" s="151" t="e">
        <f ca="1">VLOOKUP(M60,CatProd!B:G,6,FALSE)</f>
        <v>#N/A</v>
      </c>
      <c r="O60" s="127"/>
      <c r="P60" s="175" t="e">
        <f ca="1">VLOOKUP(CONCATENATE(N60,"-",O60),CatProdSpec!H:I,2,FALSE)</f>
        <v>#N/A</v>
      </c>
      <c r="Q60" s="30"/>
      <c r="R60" s="149" t="str">
        <f>IFERROR(VLOOKUP(Q60,Setup!D$16:E$25,2,FALSE),"")</f>
        <v/>
      </c>
      <c r="S60" s="51" t="str">
        <f ca="1">IFERROR(IF(OR(I60="",VLOOKUP(I60,CatCostInp!$E$2:$K$88,7,FALSE)=0),"",VLOOKUP(I60,CatCostInp!$E$2:$K$88,7,FALSE)),"")</f>
        <v/>
      </c>
      <c r="T60" s="4" t="e">
        <f>VLOOKUP(U60,#REF!,2,FALSE)</f>
        <v>#REF!</v>
      </c>
      <c r="U60" s="30"/>
      <c r="V60" s="1" t="str">
        <f ca="1">IF(U60=Setup!$C$10,"Grant",IF('Health Products &amp; Equipment'!U60=Setup!$C$11,"Local",IF('Health Products &amp; Equipment'!U60=Setup!$C$12,"Other","")))</f>
        <v/>
      </c>
      <c r="W60" s="33"/>
      <c r="X60" s="148"/>
      <c r="Y60" s="33"/>
      <c r="Z60" s="36" t="str">
        <f t="shared" si="5"/>
        <v/>
      </c>
      <c r="AA60" s="35"/>
      <c r="AB60" s="32" t="str">
        <f t="shared" si="6"/>
        <v/>
      </c>
      <c r="AC60" s="35"/>
      <c r="AD60" s="32" t="str">
        <f t="shared" si="7"/>
        <v/>
      </c>
      <c r="AE60" s="35"/>
      <c r="AF60" s="36" t="str">
        <f t="shared" si="8"/>
        <v/>
      </c>
      <c r="AG60" s="36" t="str">
        <f t="shared" si="9"/>
        <v/>
      </c>
      <c r="AH60" s="36" t="str">
        <f t="shared" si="10"/>
        <v/>
      </c>
      <c r="AI60" s="55"/>
      <c r="AJ60" s="37"/>
      <c r="AK60" s="148"/>
      <c r="AL60" s="35"/>
      <c r="AM60" s="32" t="str">
        <f t="shared" si="11"/>
        <v/>
      </c>
      <c r="AN60" s="35"/>
      <c r="AO60" s="32" t="str">
        <f t="shared" si="12"/>
        <v/>
      </c>
      <c r="AP60" s="35"/>
      <c r="AQ60" s="32" t="str">
        <f t="shared" si="13"/>
        <v/>
      </c>
      <c r="AR60" s="35"/>
      <c r="AS60" s="36" t="str">
        <f t="shared" si="14"/>
        <v/>
      </c>
      <c r="AT60" s="36" t="str">
        <f t="shared" si="15"/>
        <v/>
      </c>
      <c r="AU60" s="36" t="str">
        <f t="shared" si="16"/>
        <v/>
      </c>
      <c r="AV60" s="55"/>
      <c r="AW60" s="34"/>
      <c r="AX60" s="148"/>
      <c r="AY60" s="34"/>
      <c r="AZ60" s="32" t="str">
        <f t="shared" si="17"/>
        <v/>
      </c>
      <c r="BA60" s="34"/>
      <c r="BB60" s="32" t="str">
        <f t="shared" si="18"/>
        <v/>
      </c>
      <c r="BC60" s="34"/>
      <c r="BD60" s="32" t="str">
        <f t="shared" si="19"/>
        <v/>
      </c>
      <c r="BE60" s="35"/>
      <c r="BF60" s="36" t="str">
        <f t="shared" si="20"/>
        <v/>
      </c>
      <c r="BG60" s="36" t="str">
        <f t="shared" si="21"/>
        <v/>
      </c>
      <c r="BH60" s="36" t="str">
        <f t="shared" si="22"/>
        <v/>
      </c>
      <c r="BI60" s="55"/>
      <c r="BJ60" s="34"/>
      <c r="BK60" s="148"/>
      <c r="BL60" s="34"/>
      <c r="BM60" s="32" t="str">
        <f t="shared" si="23"/>
        <v/>
      </c>
      <c r="BN60" s="34"/>
      <c r="BO60" s="32" t="str">
        <f t="shared" si="24"/>
        <v/>
      </c>
      <c r="BP60" s="34"/>
      <c r="BQ60" s="32" t="str">
        <f t="shared" si="25"/>
        <v/>
      </c>
      <c r="BR60" s="34"/>
      <c r="BS60" s="36" t="str">
        <f t="shared" si="26"/>
        <v/>
      </c>
      <c r="BT60" s="36" t="str">
        <f t="shared" si="27"/>
        <v/>
      </c>
      <c r="BU60" s="36" t="str">
        <f t="shared" si="28"/>
        <v/>
      </c>
      <c r="BV60" s="55"/>
      <c r="BW60" s="36" t="str">
        <f t="shared" si="29"/>
        <v/>
      </c>
      <c r="BX60" s="36" t="str">
        <f t="shared" si="29"/>
        <v/>
      </c>
      <c r="BY60" s="31"/>
      <c r="BZ60" s="38"/>
      <c r="CB60" s="120" t="e">
        <f t="shared" ca="1" si="2"/>
        <v>#VALUE!</v>
      </c>
      <c r="CC60" s="2" t="e">
        <f t="shared" ca="1" si="30"/>
        <v>#VALUE!</v>
      </c>
    </row>
    <row r="61" spans="1:81" s="2" customFormat="1" ht="25.15" customHeight="1" x14ac:dyDescent="0.25">
      <c r="A61" s="52" t="str">
        <f t="shared" si="31"/>
        <v/>
      </c>
      <c r="B61" s="157" t="e">
        <f t="shared" ca="1" si="3"/>
        <v>#VALUE!</v>
      </c>
      <c r="C61" s="157" t="e">
        <f t="shared" ca="1" si="4"/>
        <v>#VALUE!</v>
      </c>
      <c r="D61" s="29"/>
      <c r="E61" s="155" t="str">
        <f ca="1">IFERROR(INDIRECT(ADDRESS(MATCH(D61,CatModules!C:C,0),2,1,1,"CatModules")),"")</f>
        <v/>
      </c>
      <c r="F61" s="96"/>
      <c r="G61" s="156" t="str">
        <f ca="1">IFERROR(INDIRECT(ADDRESS(MATCH(CONCATENATE(E61,"-",F61),CatInt!K:K,0),3,1,1,"CatInt")),"")</f>
        <v/>
      </c>
      <c r="H61" s="45" t="str">
        <f>IF(F61="","",VLOOKUP(F61,#REF!,2,FALSE))</f>
        <v/>
      </c>
      <c r="I61" s="29"/>
      <c r="J61" s="155" t="e">
        <f t="shared" si="0"/>
        <v>#VALUE!</v>
      </c>
      <c r="K61" s="155" t="e">
        <f t="shared" si="1"/>
        <v>#VALUE!</v>
      </c>
      <c r="L61" s="153"/>
      <c r="M61" s="126"/>
      <c r="N61" s="151" t="e">
        <f ca="1">VLOOKUP(M61,CatProd!B:G,6,FALSE)</f>
        <v>#N/A</v>
      </c>
      <c r="O61" s="127"/>
      <c r="P61" s="175" t="e">
        <f ca="1">VLOOKUP(CONCATENATE(N61,"-",O61),CatProdSpec!H:I,2,FALSE)</f>
        <v>#N/A</v>
      </c>
      <c r="Q61" s="30"/>
      <c r="R61" s="149" t="str">
        <f>IFERROR(VLOOKUP(Q61,Setup!D$16:E$25,2,FALSE),"")</f>
        <v/>
      </c>
      <c r="S61" s="51" t="str">
        <f ca="1">IFERROR(IF(OR(I61="",VLOOKUP(I61,CatCostInp!$E$2:$K$88,7,FALSE)=0),"",VLOOKUP(I61,CatCostInp!$E$2:$K$88,7,FALSE)),"")</f>
        <v/>
      </c>
      <c r="T61" s="4" t="e">
        <f>VLOOKUP(U61,#REF!,2,FALSE)</f>
        <v>#REF!</v>
      </c>
      <c r="U61" s="30"/>
      <c r="V61" s="1" t="str">
        <f ca="1">IF(U61=Setup!$C$10,"Grant",IF('Health Products &amp; Equipment'!U61=Setup!$C$11,"Local",IF('Health Products &amp; Equipment'!U61=Setup!$C$12,"Other","")))</f>
        <v/>
      </c>
      <c r="W61" s="33"/>
      <c r="X61" s="148"/>
      <c r="Y61" s="33"/>
      <c r="Z61" s="36" t="str">
        <f t="shared" si="5"/>
        <v/>
      </c>
      <c r="AA61" s="35"/>
      <c r="AB61" s="32" t="str">
        <f t="shared" si="6"/>
        <v/>
      </c>
      <c r="AC61" s="35"/>
      <c r="AD61" s="32" t="str">
        <f t="shared" si="7"/>
        <v/>
      </c>
      <c r="AE61" s="35"/>
      <c r="AF61" s="36" t="str">
        <f t="shared" si="8"/>
        <v/>
      </c>
      <c r="AG61" s="36" t="str">
        <f t="shared" si="9"/>
        <v/>
      </c>
      <c r="AH61" s="36" t="str">
        <f t="shared" si="10"/>
        <v/>
      </c>
      <c r="AI61" s="55"/>
      <c r="AJ61" s="37"/>
      <c r="AK61" s="148"/>
      <c r="AL61" s="35"/>
      <c r="AM61" s="32" t="str">
        <f t="shared" si="11"/>
        <v/>
      </c>
      <c r="AN61" s="35"/>
      <c r="AO61" s="32" t="str">
        <f t="shared" si="12"/>
        <v/>
      </c>
      <c r="AP61" s="35"/>
      <c r="AQ61" s="32" t="str">
        <f t="shared" si="13"/>
        <v/>
      </c>
      <c r="AR61" s="35"/>
      <c r="AS61" s="36" t="str">
        <f t="shared" si="14"/>
        <v/>
      </c>
      <c r="AT61" s="36" t="str">
        <f t="shared" si="15"/>
        <v/>
      </c>
      <c r="AU61" s="36" t="str">
        <f t="shared" si="16"/>
        <v/>
      </c>
      <c r="AV61" s="55"/>
      <c r="AW61" s="34"/>
      <c r="AX61" s="148"/>
      <c r="AY61" s="34"/>
      <c r="AZ61" s="32" t="str">
        <f t="shared" si="17"/>
        <v/>
      </c>
      <c r="BA61" s="34"/>
      <c r="BB61" s="32" t="str">
        <f t="shared" si="18"/>
        <v/>
      </c>
      <c r="BC61" s="34"/>
      <c r="BD61" s="32" t="str">
        <f t="shared" si="19"/>
        <v/>
      </c>
      <c r="BE61" s="35"/>
      <c r="BF61" s="36" t="str">
        <f t="shared" si="20"/>
        <v/>
      </c>
      <c r="BG61" s="36" t="str">
        <f t="shared" si="21"/>
        <v/>
      </c>
      <c r="BH61" s="36" t="str">
        <f t="shared" si="22"/>
        <v/>
      </c>
      <c r="BI61" s="55"/>
      <c r="BJ61" s="34"/>
      <c r="BK61" s="148"/>
      <c r="BL61" s="34"/>
      <c r="BM61" s="32" t="str">
        <f t="shared" si="23"/>
        <v/>
      </c>
      <c r="BN61" s="34"/>
      <c r="BO61" s="32" t="str">
        <f t="shared" si="24"/>
        <v/>
      </c>
      <c r="BP61" s="34"/>
      <c r="BQ61" s="32" t="str">
        <f t="shared" si="25"/>
        <v/>
      </c>
      <c r="BR61" s="34"/>
      <c r="BS61" s="36" t="str">
        <f t="shared" si="26"/>
        <v/>
      </c>
      <c r="BT61" s="36" t="str">
        <f t="shared" si="27"/>
        <v/>
      </c>
      <c r="BU61" s="36" t="str">
        <f t="shared" si="28"/>
        <v/>
      </c>
      <c r="BV61" s="55"/>
      <c r="BW61" s="36" t="str">
        <f t="shared" si="29"/>
        <v/>
      </c>
      <c r="BX61" s="36" t="str">
        <f t="shared" si="29"/>
        <v/>
      </c>
      <c r="BY61" s="31"/>
      <c r="BZ61" s="38"/>
      <c r="CB61" s="120" t="e">
        <f t="shared" ca="1" si="2"/>
        <v>#VALUE!</v>
      </c>
      <c r="CC61" s="2" t="e">
        <f t="shared" ca="1" si="30"/>
        <v>#VALUE!</v>
      </c>
    </row>
    <row r="62" spans="1:81" s="2" customFormat="1" ht="25.15" customHeight="1" x14ac:dyDescent="0.25">
      <c r="A62" s="52" t="str">
        <f t="shared" si="31"/>
        <v/>
      </c>
      <c r="B62" s="157" t="e">
        <f t="shared" ca="1" si="3"/>
        <v>#VALUE!</v>
      </c>
      <c r="C62" s="157" t="e">
        <f t="shared" ca="1" si="4"/>
        <v>#VALUE!</v>
      </c>
      <c r="D62" s="29"/>
      <c r="E62" s="155" t="str">
        <f ca="1">IFERROR(INDIRECT(ADDRESS(MATCH(D62,CatModules!C:C,0),2,1,1,"CatModules")),"")</f>
        <v/>
      </c>
      <c r="F62" s="96"/>
      <c r="G62" s="156" t="str">
        <f ca="1">IFERROR(INDIRECT(ADDRESS(MATCH(CONCATENATE(E62,"-",F62),CatInt!K:K,0),3,1,1,"CatInt")),"")</f>
        <v/>
      </c>
      <c r="H62" s="45" t="str">
        <f>IF(F62="","",VLOOKUP(F62,#REF!,2,FALSE))</f>
        <v/>
      </c>
      <c r="I62" s="29"/>
      <c r="J62" s="155" t="e">
        <f t="shared" si="0"/>
        <v>#VALUE!</v>
      </c>
      <c r="K62" s="155" t="e">
        <f t="shared" si="1"/>
        <v>#VALUE!</v>
      </c>
      <c r="L62" s="153"/>
      <c r="M62" s="126"/>
      <c r="N62" s="151" t="e">
        <f ca="1">VLOOKUP(M62,CatProd!B:G,6,FALSE)</f>
        <v>#N/A</v>
      </c>
      <c r="O62" s="127"/>
      <c r="P62" s="175" t="e">
        <f ca="1">VLOOKUP(CONCATENATE(N62,"-",O62),CatProdSpec!H:I,2,FALSE)</f>
        <v>#N/A</v>
      </c>
      <c r="Q62" s="30"/>
      <c r="R62" s="149" t="str">
        <f>IFERROR(VLOOKUP(Q62,Setup!D$16:E$25,2,FALSE),"")</f>
        <v/>
      </c>
      <c r="S62" s="51" t="str">
        <f ca="1">IFERROR(IF(OR(I62="",VLOOKUP(I62,CatCostInp!$E$2:$K$88,7,FALSE)=0),"",VLOOKUP(I62,CatCostInp!$E$2:$K$88,7,FALSE)),"")</f>
        <v/>
      </c>
      <c r="T62" s="4" t="e">
        <f>VLOOKUP(U62,#REF!,2,FALSE)</f>
        <v>#REF!</v>
      </c>
      <c r="U62" s="30"/>
      <c r="V62" s="1" t="str">
        <f ca="1">IF(U62=Setup!$C$10,"Grant",IF('Health Products &amp; Equipment'!U62=Setup!$C$11,"Local",IF('Health Products &amp; Equipment'!U62=Setup!$C$12,"Other","")))</f>
        <v/>
      </c>
      <c r="W62" s="33"/>
      <c r="X62" s="148"/>
      <c r="Y62" s="33"/>
      <c r="Z62" s="36" t="str">
        <f t="shared" si="5"/>
        <v/>
      </c>
      <c r="AA62" s="35"/>
      <c r="AB62" s="32" t="str">
        <f t="shared" si="6"/>
        <v/>
      </c>
      <c r="AC62" s="35"/>
      <c r="AD62" s="32" t="str">
        <f t="shared" si="7"/>
        <v/>
      </c>
      <c r="AE62" s="35"/>
      <c r="AF62" s="36" t="str">
        <f t="shared" si="8"/>
        <v/>
      </c>
      <c r="AG62" s="36" t="str">
        <f t="shared" si="9"/>
        <v/>
      </c>
      <c r="AH62" s="36" t="str">
        <f t="shared" si="10"/>
        <v/>
      </c>
      <c r="AI62" s="55"/>
      <c r="AJ62" s="37"/>
      <c r="AK62" s="148"/>
      <c r="AL62" s="35"/>
      <c r="AM62" s="32" t="str">
        <f t="shared" si="11"/>
        <v/>
      </c>
      <c r="AN62" s="35"/>
      <c r="AO62" s="32" t="str">
        <f t="shared" si="12"/>
        <v/>
      </c>
      <c r="AP62" s="35"/>
      <c r="AQ62" s="32" t="str">
        <f t="shared" si="13"/>
        <v/>
      </c>
      <c r="AR62" s="35"/>
      <c r="AS62" s="36" t="str">
        <f t="shared" si="14"/>
        <v/>
      </c>
      <c r="AT62" s="36" t="str">
        <f t="shared" si="15"/>
        <v/>
      </c>
      <c r="AU62" s="36" t="str">
        <f t="shared" si="16"/>
        <v/>
      </c>
      <c r="AV62" s="55"/>
      <c r="AW62" s="34"/>
      <c r="AX62" s="148"/>
      <c r="AY62" s="34"/>
      <c r="AZ62" s="32" t="str">
        <f t="shared" si="17"/>
        <v/>
      </c>
      <c r="BA62" s="34"/>
      <c r="BB62" s="32" t="str">
        <f t="shared" si="18"/>
        <v/>
      </c>
      <c r="BC62" s="34"/>
      <c r="BD62" s="32" t="str">
        <f t="shared" si="19"/>
        <v/>
      </c>
      <c r="BE62" s="35"/>
      <c r="BF62" s="36" t="str">
        <f t="shared" si="20"/>
        <v/>
      </c>
      <c r="BG62" s="36" t="str">
        <f t="shared" si="21"/>
        <v/>
      </c>
      <c r="BH62" s="36" t="str">
        <f t="shared" si="22"/>
        <v/>
      </c>
      <c r="BI62" s="55"/>
      <c r="BJ62" s="34"/>
      <c r="BK62" s="148"/>
      <c r="BL62" s="34"/>
      <c r="BM62" s="32" t="str">
        <f t="shared" si="23"/>
        <v/>
      </c>
      <c r="BN62" s="34"/>
      <c r="BO62" s="32" t="str">
        <f t="shared" si="24"/>
        <v/>
      </c>
      <c r="BP62" s="34"/>
      <c r="BQ62" s="32" t="str">
        <f t="shared" si="25"/>
        <v/>
      </c>
      <c r="BR62" s="34"/>
      <c r="BS62" s="36" t="str">
        <f t="shared" si="26"/>
        <v/>
      </c>
      <c r="BT62" s="36" t="str">
        <f t="shared" si="27"/>
        <v/>
      </c>
      <c r="BU62" s="36" t="str">
        <f t="shared" si="28"/>
        <v/>
      </c>
      <c r="BV62" s="55"/>
      <c r="BW62" s="36" t="str">
        <f t="shared" si="29"/>
        <v/>
      </c>
      <c r="BX62" s="36" t="str">
        <f t="shared" si="29"/>
        <v/>
      </c>
      <c r="BY62" s="31"/>
      <c r="BZ62" s="38"/>
      <c r="CB62" s="120" t="e">
        <f t="shared" ca="1" si="2"/>
        <v>#VALUE!</v>
      </c>
      <c r="CC62" s="2" t="e">
        <f t="shared" ca="1" si="30"/>
        <v>#VALUE!</v>
      </c>
    </row>
    <row r="63" spans="1:81" s="2" customFormat="1" ht="25.15" customHeight="1" x14ac:dyDescent="0.25">
      <c r="A63" s="52" t="str">
        <f t="shared" si="31"/>
        <v/>
      </c>
      <c r="B63" s="157" t="e">
        <f t="shared" ca="1" si="3"/>
        <v>#VALUE!</v>
      </c>
      <c r="C63" s="157" t="e">
        <f t="shared" ca="1" si="4"/>
        <v>#VALUE!</v>
      </c>
      <c r="D63" s="29"/>
      <c r="E63" s="155" t="str">
        <f ca="1">IFERROR(INDIRECT(ADDRESS(MATCH(D63,CatModules!C:C,0),2,1,1,"CatModules")),"")</f>
        <v/>
      </c>
      <c r="F63" s="96"/>
      <c r="G63" s="156" t="str">
        <f ca="1">IFERROR(INDIRECT(ADDRESS(MATCH(CONCATENATE(E63,"-",F63),CatInt!K:K,0),3,1,1,"CatInt")),"")</f>
        <v/>
      </c>
      <c r="H63" s="45" t="str">
        <f>IF(F63="","",VLOOKUP(F63,#REF!,2,FALSE))</f>
        <v/>
      </c>
      <c r="I63" s="29"/>
      <c r="J63" s="155" t="e">
        <f t="shared" si="0"/>
        <v>#VALUE!</v>
      </c>
      <c r="K63" s="155" t="e">
        <f t="shared" si="1"/>
        <v>#VALUE!</v>
      </c>
      <c r="L63" s="153"/>
      <c r="M63" s="126"/>
      <c r="N63" s="151" t="e">
        <f ca="1">VLOOKUP(M63,CatProd!B:G,6,FALSE)</f>
        <v>#N/A</v>
      </c>
      <c r="O63" s="127"/>
      <c r="P63" s="175" t="e">
        <f ca="1">VLOOKUP(CONCATENATE(N63,"-",O63),CatProdSpec!H:I,2,FALSE)</f>
        <v>#N/A</v>
      </c>
      <c r="Q63" s="30"/>
      <c r="R63" s="149" t="str">
        <f>IFERROR(VLOOKUP(Q63,Setup!D$16:E$25,2,FALSE),"")</f>
        <v/>
      </c>
      <c r="S63" s="51" t="str">
        <f ca="1">IFERROR(IF(OR(I63="",VLOOKUP(I63,CatCostInp!$E$2:$K$88,7,FALSE)=0),"",VLOOKUP(I63,CatCostInp!$E$2:$K$88,7,FALSE)),"")</f>
        <v/>
      </c>
      <c r="T63" s="4" t="e">
        <f>VLOOKUP(U63,#REF!,2,FALSE)</f>
        <v>#REF!</v>
      </c>
      <c r="U63" s="30"/>
      <c r="V63" s="1" t="str">
        <f ca="1">IF(U63=Setup!$C$10,"Grant",IF('Health Products &amp; Equipment'!U63=Setup!$C$11,"Local",IF('Health Products &amp; Equipment'!U63=Setup!$C$12,"Other","")))</f>
        <v/>
      </c>
      <c r="W63" s="33"/>
      <c r="X63" s="148"/>
      <c r="Y63" s="33"/>
      <c r="Z63" s="36" t="str">
        <f t="shared" si="5"/>
        <v/>
      </c>
      <c r="AA63" s="35"/>
      <c r="AB63" s="32" t="str">
        <f t="shared" si="6"/>
        <v/>
      </c>
      <c r="AC63" s="35"/>
      <c r="AD63" s="32" t="str">
        <f t="shared" si="7"/>
        <v/>
      </c>
      <c r="AE63" s="35"/>
      <c r="AF63" s="36" t="str">
        <f t="shared" si="8"/>
        <v/>
      </c>
      <c r="AG63" s="36" t="str">
        <f t="shared" si="9"/>
        <v/>
      </c>
      <c r="AH63" s="36" t="str">
        <f t="shared" si="10"/>
        <v/>
      </c>
      <c r="AI63" s="55"/>
      <c r="AJ63" s="37"/>
      <c r="AK63" s="148"/>
      <c r="AL63" s="35"/>
      <c r="AM63" s="32" t="str">
        <f t="shared" si="11"/>
        <v/>
      </c>
      <c r="AN63" s="35"/>
      <c r="AO63" s="32" t="str">
        <f t="shared" si="12"/>
        <v/>
      </c>
      <c r="AP63" s="35"/>
      <c r="AQ63" s="32" t="str">
        <f t="shared" si="13"/>
        <v/>
      </c>
      <c r="AR63" s="35"/>
      <c r="AS63" s="36" t="str">
        <f t="shared" si="14"/>
        <v/>
      </c>
      <c r="AT63" s="36" t="str">
        <f t="shared" si="15"/>
        <v/>
      </c>
      <c r="AU63" s="36" t="str">
        <f t="shared" si="16"/>
        <v/>
      </c>
      <c r="AV63" s="55"/>
      <c r="AW63" s="34"/>
      <c r="AX63" s="148"/>
      <c r="AY63" s="34"/>
      <c r="AZ63" s="32" t="str">
        <f t="shared" si="17"/>
        <v/>
      </c>
      <c r="BA63" s="34"/>
      <c r="BB63" s="32" t="str">
        <f t="shared" si="18"/>
        <v/>
      </c>
      <c r="BC63" s="34"/>
      <c r="BD63" s="32" t="str">
        <f t="shared" si="19"/>
        <v/>
      </c>
      <c r="BE63" s="35"/>
      <c r="BF63" s="36" t="str">
        <f t="shared" si="20"/>
        <v/>
      </c>
      <c r="BG63" s="36" t="str">
        <f t="shared" si="21"/>
        <v/>
      </c>
      <c r="BH63" s="36" t="str">
        <f t="shared" si="22"/>
        <v/>
      </c>
      <c r="BI63" s="55"/>
      <c r="BJ63" s="34"/>
      <c r="BK63" s="148"/>
      <c r="BL63" s="34"/>
      <c r="BM63" s="32" t="str">
        <f t="shared" si="23"/>
        <v/>
      </c>
      <c r="BN63" s="34"/>
      <c r="BO63" s="32" t="str">
        <f t="shared" si="24"/>
        <v/>
      </c>
      <c r="BP63" s="34"/>
      <c r="BQ63" s="32" t="str">
        <f t="shared" si="25"/>
        <v/>
      </c>
      <c r="BR63" s="34"/>
      <c r="BS63" s="36" t="str">
        <f t="shared" si="26"/>
        <v/>
      </c>
      <c r="BT63" s="36" t="str">
        <f t="shared" si="27"/>
        <v/>
      </c>
      <c r="BU63" s="36" t="str">
        <f t="shared" si="28"/>
        <v/>
      </c>
      <c r="BV63" s="55"/>
      <c r="BW63" s="36" t="str">
        <f t="shared" si="29"/>
        <v/>
      </c>
      <c r="BX63" s="36" t="str">
        <f t="shared" si="29"/>
        <v/>
      </c>
      <c r="BY63" s="31"/>
      <c r="BZ63" s="38"/>
      <c r="CB63" s="120" t="e">
        <f t="shared" ca="1" si="2"/>
        <v>#VALUE!</v>
      </c>
      <c r="CC63" s="2" t="e">
        <f t="shared" ca="1" si="30"/>
        <v>#VALUE!</v>
      </c>
    </row>
    <row r="64" spans="1:81" s="2" customFormat="1" ht="25.15" customHeight="1" x14ac:dyDescent="0.25">
      <c r="A64" s="52" t="str">
        <f t="shared" si="31"/>
        <v/>
      </c>
      <c r="B64" s="157" t="e">
        <f t="shared" ca="1" si="3"/>
        <v>#VALUE!</v>
      </c>
      <c r="C64" s="157" t="e">
        <f t="shared" ca="1" si="4"/>
        <v>#VALUE!</v>
      </c>
      <c r="D64" s="29"/>
      <c r="E64" s="155" t="str">
        <f ca="1">IFERROR(INDIRECT(ADDRESS(MATCH(D64,CatModules!C:C,0),2,1,1,"CatModules")),"")</f>
        <v/>
      </c>
      <c r="F64" s="96"/>
      <c r="G64" s="156" t="str">
        <f ca="1">IFERROR(INDIRECT(ADDRESS(MATCH(CONCATENATE(E64,"-",F64),CatInt!K:K,0),3,1,1,"CatInt")),"")</f>
        <v/>
      </c>
      <c r="H64" s="45" t="str">
        <f>IF(F64="","",VLOOKUP(F64,#REF!,2,FALSE))</f>
        <v/>
      </c>
      <c r="I64" s="29"/>
      <c r="J64" s="155" t="e">
        <f t="shared" si="0"/>
        <v>#VALUE!</v>
      </c>
      <c r="K64" s="155" t="e">
        <f t="shared" si="1"/>
        <v>#VALUE!</v>
      </c>
      <c r="L64" s="153"/>
      <c r="M64" s="126"/>
      <c r="N64" s="151" t="e">
        <f ca="1">VLOOKUP(M64,CatProd!B:G,6,FALSE)</f>
        <v>#N/A</v>
      </c>
      <c r="O64" s="127"/>
      <c r="P64" s="175" t="e">
        <f ca="1">VLOOKUP(CONCATENATE(N64,"-",O64),CatProdSpec!H:I,2,FALSE)</f>
        <v>#N/A</v>
      </c>
      <c r="Q64" s="30"/>
      <c r="R64" s="149" t="str">
        <f>IFERROR(VLOOKUP(Q64,Setup!D$16:E$25,2,FALSE),"")</f>
        <v/>
      </c>
      <c r="S64" s="51" t="str">
        <f ca="1">IFERROR(IF(OR(I64="",VLOOKUP(I64,CatCostInp!$E$2:$K$88,7,FALSE)=0),"",VLOOKUP(I64,CatCostInp!$E$2:$K$88,7,FALSE)),"")</f>
        <v/>
      </c>
      <c r="T64" s="4" t="e">
        <f>VLOOKUP(U64,#REF!,2,FALSE)</f>
        <v>#REF!</v>
      </c>
      <c r="U64" s="30"/>
      <c r="V64" s="1" t="str">
        <f ca="1">IF(U64=Setup!$C$10,"Grant",IF('Health Products &amp; Equipment'!U64=Setup!$C$11,"Local",IF('Health Products &amp; Equipment'!U64=Setup!$C$12,"Other","")))</f>
        <v/>
      </c>
      <c r="W64" s="33"/>
      <c r="X64" s="148"/>
      <c r="Y64" s="33"/>
      <c r="Z64" s="36" t="str">
        <f t="shared" si="5"/>
        <v/>
      </c>
      <c r="AA64" s="35"/>
      <c r="AB64" s="32" t="str">
        <f t="shared" si="6"/>
        <v/>
      </c>
      <c r="AC64" s="35"/>
      <c r="AD64" s="32" t="str">
        <f t="shared" si="7"/>
        <v/>
      </c>
      <c r="AE64" s="35"/>
      <c r="AF64" s="36" t="str">
        <f t="shared" si="8"/>
        <v/>
      </c>
      <c r="AG64" s="36" t="str">
        <f t="shared" si="9"/>
        <v/>
      </c>
      <c r="AH64" s="36" t="str">
        <f t="shared" si="10"/>
        <v/>
      </c>
      <c r="AI64" s="55"/>
      <c r="AJ64" s="37"/>
      <c r="AK64" s="148"/>
      <c r="AL64" s="35"/>
      <c r="AM64" s="32" t="str">
        <f t="shared" si="11"/>
        <v/>
      </c>
      <c r="AN64" s="35"/>
      <c r="AO64" s="32" t="str">
        <f t="shared" si="12"/>
        <v/>
      </c>
      <c r="AP64" s="35"/>
      <c r="AQ64" s="32" t="str">
        <f t="shared" si="13"/>
        <v/>
      </c>
      <c r="AR64" s="35"/>
      <c r="AS64" s="36" t="str">
        <f t="shared" si="14"/>
        <v/>
      </c>
      <c r="AT64" s="36" t="str">
        <f t="shared" si="15"/>
        <v/>
      </c>
      <c r="AU64" s="36" t="str">
        <f t="shared" si="16"/>
        <v/>
      </c>
      <c r="AV64" s="55"/>
      <c r="AW64" s="34"/>
      <c r="AX64" s="148"/>
      <c r="AY64" s="34"/>
      <c r="AZ64" s="32" t="str">
        <f t="shared" si="17"/>
        <v/>
      </c>
      <c r="BA64" s="34"/>
      <c r="BB64" s="32" t="str">
        <f t="shared" si="18"/>
        <v/>
      </c>
      <c r="BC64" s="34"/>
      <c r="BD64" s="32" t="str">
        <f t="shared" si="19"/>
        <v/>
      </c>
      <c r="BE64" s="35"/>
      <c r="BF64" s="36" t="str">
        <f t="shared" si="20"/>
        <v/>
      </c>
      <c r="BG64" s="36" t="str">
        <f t="shared" si="21"/>
        <v/>
      </c>
      <c r="BH64" s="36" t="str">
        <f t="shared" si="22"/>
        <v/>
      </c>
      <c r="BI64" s="55"/>
      <c r="BJ64" s="34"/>
      <c r="BK64" s="148"/>
      <c r="BL64" s="34"/>
      <c r="BM64" s="32" t="str">
        <f t="shared" si="23"/>
        <v/>
      </c>
      <c r="BN64" s="34"/>
      <c r="BO64" s="32" t="str">
        <f t="shared" si="24"/>
        <v/>
      </c>
      <c r="BP64" s="34"/>
      <c r="BQ64" s="32" t="str">
        <f t="shared" si="25"/>
        <v/>
      </c>
      <c r="BR64" s="34"/>
      <c r="BS64" s="36" t="str">
        <f t="shared" si="26"/>
        <v/>
      </c>
      <c r="BT64" s="36" t="str">
        <f t="shared" si="27"/>
        <v/>
      </c>
      <c r="BU64" s="36" t="str">
        <f t="shared" si="28"/>
        <v/>
      </c>
      <c r="BV64" s="55"/>
      <c r="BW64" s="36" t="str">
        <f t="shared" si="29"/>
        <v/>
      </c>
      <c r="BX64" s="36" t="str">
        <f t="shared" si="29"/>
        <v/>
      </c>
      <c r="BY64" s="31"/>
      <c r="BZ64" s="38"/>
      <c r="CB64" s="120" t="e">
        <f t="shared" ca="1" si="2"/>
        <v>#VALUE!</v>
      </c>
      <c r="CC64" s="2" t="e">
        <f t="shared" ca="1" si="30"/>
        <v>#VALUE!</v>
      </c>
    </row>
    <row r="65" spans="1:81" s="2" customFormat="1" ht="25.15" customHeight="1" x14ac:dyDescent="0.25">
      <c r="A65" s="52" t="str">
        <f t="shared" si="31"/>
        <v/>
      </c>
      <c r="B65" s="157" t="e">
        <f t="shared" ca="1" si="3"/>
        <v>#VALUE!</v>
      </c>
      <c r="C65" s="157" t="e">
        <f t="shared" ca="1" si="4"/>
        <v>#VALUE!</v>
      </c>
      <c r="D65" s="29"/>
      <c r="E65" s="155" t="str">
        <f ca="1">IFERROR(INDIRECT(ADDRESS(MATCH(D65,CatModules!C:C,0),2,1,1,"CatModules")),"")</f>
        <v/>
      </c>
      <c r="F65" s="96"/>
      <c r="G65" s="156" t="str">
        <f ca="1">IFERROR(INDIRECT(ADDRESS(MATCH(CONCATENATE(E65,"-",F65),CatInt!K:K,0),3,1,1,"CatInt")),"")</f>
        <v/>
      </c>
      <c r="H65" s="45" t="str">
        <f>IF(F65="","",VLOOKUP(F65,#REF!,2,FALSE))</f>
        <v/>
      </c>
      <c r="I65" s="29"/>
      <c r="J65" s="155" t="e">
        <f t="shared" si="0"/>
        <v>#VALUE!</v>
      </c>
      <c r="K65" s="155" t="e">
        <f t="shared" si="1"/>
        <v>#VALUE!</v>
      </c>
      <c r="L65" s="153"/>
      <c r="M65" s="126"/>
      <c r="N65" s="151" t="e">
        <f ca="1">VLOOKUP(M65,CatProd!B:G,6,FALSE)</f>
        <v>#N/A</v>
      </c>
      <c r="O65" s="127"/>
      <c r="P65" s="175" t="e">
        <f ca="1">VLOOKUP(CONCATENATE(N65,"-",O65),CatProdSpec!H:I,2,FALSE)</f>
        <v>#N/A</v>
      </c>
      <c r="Q65" s="30"/>
      <c r="R65" s="149" t="str">
        <f>IFERROR(VLOOKUP(Q65,Setup!D$16:E$25,2,FALSE),"")</f>
        <v/>
      </c>
      <c r="S65" s="51" t="str">
        <f ca="1">IFERROR(IF(OR(I65="",VLOOKUP(I65,CatCostInp!$E$2:$K$88,7,FALSE)=0),"",VLOOKUP(I65,CatCostInp!$E$2:$K$88,7,FALSE)),"")</f>
        <v/>
      </c>
      <c r="T65" s="4" t="e">
        <f>VLOOKUP(U65,#REF!,2,FALSE)</f>
        <v>#REF!</v>
      </c>
      <c r="U65" s="30"/>
      <c r="V65" s="1" t="str">
        <f ca="1">IF(U65=Setup!$C$10,"Grant",IF('Health Products &amp; Equipment'!U65=Setup!$C$11,"Local",IF('Health Products &amp; Equipment'!U65=Setup!$C$12,"Other","")))</f>
        <v/>
      </c>
      <c r="W65" s="33"/>
      <c r="X65" s="148"/>
      <c r="Y65" s="33"/>
      <c r="Z65" s="36" t="str">
        <f t="shared" si="5"/>
        <v/>
      </c>
      <c r="AA65" s="35"/>
      <c r="AB65" s="32" t="str">
        <f t="shared" si="6"/>
        <v/>
      </c>
      <c r="AC65" s="35"/>
      <c r="AD65" s="32" t="str">
        <f t="shared" si="7"/>
        <v/>
      </c>
      <c r="AE65" s="35"/>
      <c r="AF65" s="36" t="str">
        <f t="shared" si="8"/>
        <v/>
      </c>
      <c r="AG65" s="36" t="str">
        <f t="shared" si="9"/>
        <v/>
      </c>
      <c r="AH65" s="36" t="str">
        <f t="shared" si="10"/>
        <v/>
      </c>
      <c r="AI65" s="55"/>
      <c r="AJ65" s="37"/>
      <c r="AK65" s="148"/>
      <c r="AL65" s="35"/>
      <c r="AM65" s="32" t="str">
        <f t="shared" si="11"/>
        <v/>
      </c>
      <c r="AN65" s="35"/>
      <c r="AO65" s="32" t="str">
        <f t="shared" si="12"/>
        <v/>
      </c>
      <c r="AP65" s="35"/>
      <c r="AQ65" s="32" t="str">
        <f t="shared" si="13"/>
        <v/>
      </c>
      <c r="AR65" s="35"/>
      <c r="AS65" s="36" t="str">
        <f t="shared" si="14"/>
        <v/>
      </c>
      <c r="AT65" s="36" t="str">
        <f t="shared" si="15"/>
        <v/>
      </c>
      <c r="AU65" s="36" t="str">
        <f t="shared" si="16"/>
        <v/>
      </c>
      <c r="AV65" s="55"/>
      <c r="AW65" s="34"/>
      <c r="AX65" s="148"/>
      <c r="AY65" s="34"/>
      <c r="AZ65" s="32" t="str">
        <f t="shared" si="17"/>
        <v/>
      </c>
      <c r="BA65" s="34"/>
      <c r="BB65" s="32" t="str">
        <f t="shared" si="18"/>
        <v/>
      </c>
      <c r="BC65" s="34"/>
      <c r="BD65" s="32" t="str">
        <f t="shared" si="19"/>
        <v/>
      </c>
      <c r="BE65" s="35"/>
      <c r="BF65" s="36" t="str">
        <f t="shared" si="20"/>
        <v/>
      </c>
      <c r="BG65" s="36" t="str">
        <f t="shared" si="21"/>
        <v/>
      </c>
      <c r="BH65" s="36" t="str">
        <f t="shared" si="22"/>
        <v/>
      </c>
      <c r="BI65" s="55"/>
      <c r="BJ65" s="34"/>
      <c r="BK65" s="148"/>
      <c r="BL65" s="34"/>
      <c r="BM65" s="32" t="str">
        <f t="shared" si="23"/>
        <v/>
      </c>
      <c r="BN65" s="34"/>
      <c r="BO65" s="32" t="str">
        <f t="shared" si="24"/>
        <v/>
      </c>
      <c r="BP65" s="34"/>
      <c r="BQ65" s="32" t="str">
        <f t="shared" si="25"/>
        <v/>
      </c>
      <c r="BR65" s="34"/>
      <c r="BS65" s="36" t="str">
        <f t="shared" si="26"/>
        <v/>
      </c>
      <c r="BT65" s="36" t="str">
        <f t="shared" si="27"/>
        <v/>
      </c>
      <c r="BU65" s="36" t="str">
        <f t="shared" si="28"/>
        <v/>
      </c>
      <c r="BV65" s="55"/>
      <c r="BW65" s="36" t="str">
        <f t="shared" si="29"/>
        <v/>
      </c>
      <c r="BX65" s="36" t="str">
        <f t="shared" si="29"/>
        <v/>
      </c>
      <c r="BY65" s="31"/>
      <c r="BZ65" s="38"/>
      <c r="CB65" s="120" t="e">
        <f t="shared" ca="1" si="2"/>
        <v>#VALUE!</v>
      </c>
      <c r="CC65" s="2" t="e">
        <f t="shared" ca="1" si="30"/>
        <v>#VALUE!</v>
      </c>
    </row>
    <row r="66" spans="1:81" s="2" customFormat="1" ht="25.15" customHeight="1" x14ac:dyDescent="0.25">
      <c r="A66" s="52" t="str">
        <f t="shared" si="31"/>
        <v/>
      </c>
      <c r="B66" s="157" t="e">
        <f t="shared" ca="1" si="3"/>
        <v>#VALUE!</v>
      </c>
      <c r="C66" s="157" t="e">
        <f t="shared" ca="1" si="4"/>
        <v>#VALUE!</v>
      </c>
      <c r="D66" s="29"/>
      <c r="E66" s="155" t="str">
        <f ca="1">IFERROR(INDIRECT(ADDRESS(MATCH(D66,CatModules!C:C,0),2,1,1,"CatModules")),"")</f>
        <v/>
      </c>
      <c r="F66" s="96"/>
      <c r="G66" s="156" t="str">
        <f ca="1">IFERROR(INDIRECT(ADDRESS(MATCH(CONCATENATE(E66,"-",F66),CatInt!K:K,0),3,1,1,"CatInt")),"")</f>
        <v/>
      </c>
      <c r="H66" s="45" t="str">
        <f>IF(F66="","",VLOOKUP(F66,#REF!,2,FALSE))</f>
        <v/>
      </c>
      <c r="I66" s="29"/>
      <c r="J66" s="155" t="e">
        <f t="shared" si="0"/>
        <v>#VALUE!</v>
      </c>
      <c r="K66" s="155" t="e">
        <f t="shared" si="1"/>
        <v>#VALUE!</v>
      </c>
      <c r="L66" s="153"/>
      <c r="M66" s="126"/>
      <c r="N66" s="151" t="e">
        <f ca="1">VLOOKUP(M66,CatProd!B:G,6,FALSE)</f>
        <v>#N/A</v>
      </c>
      <c r="O66" s="127"/>
      <c r="P66" s="175" t="e">
        <f ca="1">VLOOKUP(CONCATENATE(N66,"-",O66),CatProdSpec!H:I,2,FALSE)</f>
        <v>#N/A</v>
      </c>
      <c r="Q66" s="30"/>
      <c r="R66" s="149" t="str">
        <f>IFERROR(VLOOKUP(Q66,Setup!D$16:E$25,2,FALSE),"")</f>
        <v/>
      </c>
      <c r="S66" s="51" t="str">
        <f ca="1">IFERROR(IF(OR(I66="",VLOOKUP(I66,CatCostInp!$E$2:$K$88,7,FALSE)=0),"",VLOOKUP(I66,CatCostInp!$E$2:$K$88,7,FALSE)),"")</f>
        <v/>
      </c>
      <c r="T66" s="4" t="e">
        <f>VLOOKUP(U66,#REF!,2,FALSE)</f>
        <v>#REF!</v>
      </c>
      <c r="U66" s="30"/>
      <c r="V66" s="1" t="str">
        <f ca="1">IF(U66=Setup!$C$10,"Grant",IF('Health Products &amp; Equipment'!U66=Setup!$C$11,"Local",IF('Health Products &amp; Equipment'!U66=Setup!$C$12,"Other","")))</f>
        <v/>
      </c>
      <c r="W66" s="33"/>
      <c r="X66" s="148"/>
      <c r="Y66" s="33"/>
      <c r="Z66" s="36" t="str">
        <f t="shared" si="5"/>
        <v/>
      </c>
      <c r="AA66" s="35"/>
      <c r="AB66" s="32" t="str">
        <f t="shared" si="6"/>
        <v/>
      </c>
      <c r="AC66" s="35"/>
      <c r="AD66" s="32" t="str">
        <f t="shared" si="7"/>
        <v/>
      </c>
      <c r="AE66" s="35"/>
      <c r="AF66" s="36" t="str">
        <f t="shared" si="8"/>
        <v/>
      </c>
      <c r="AG66" s="36" t="str">
        <f t="shared" si="9"/>
        <v/>
      </c>
      <c r="AH66" s="36" t="str">
        <f t="shared" si="10"/>
        <v/>
      </c>
      <c r="AI66" s="55"/>
      <c r="AJ66" s="37"/>
      <c r="AK66" s="148"/>
      <c r="AL66" s="35"/>
      <c r="AM66" s="32" t="str">
        <f t="shared" si="11"/>
        <v/>
      </c>
      <c r="AN66" s="35"/>
      <c r="AO66" s="32" t="str">
        <f t="shared" si="12"/>
        <v/>
      </c>
      <c r="AP66" s="35"/>
      <c r="AQ66" s="32" t="str">
        <f t="shared" si="13"/>
        <v/>
      </c>
      <c r="AR66" s="35"/>
      <c r="AS66" s="36" t="str">
        <f t="shared" si="14"/>
        <v/>
      </c>
      <c r="AT66" s="36" t="str">
        <f t="shared" si="15"/>
        <v/>
      </c>
      <c r="AU66" s="36" t="str">
        <f t="shared" si="16"/>
        <v/>
      </c>
      <c r="AV66" s="55"/>
      <c r="AW66" s="34"/>
      <c r="AX66" s="148"/>
      <c r="AY66" s="34"/>
      <c r="AZ66" s="32" t="str">
        <f t="shared" si="17"/>
        <v/>
      </c>
      <c r="BA66" s="34"/>
      <c r="BB66" s="32" t="str">
        <f t="shared" si="18"/>
        <v/>
      </c>
      <c r="BC66" s="34"/>
      <c r="BD66" s="32" t="str">
        <f t="shared" si="19"/>
        <v/>
      </c>
      <c r="BE66" s="35"/>
      <c r="BF66" s="36" t="str">
        <f t="shared" si="20"/>
        <v/>
      </c>
      <c r="BG66" s="36" t="str">
        <f t="shared" si="21"/>
        <v/>
      </c>
      <c r="BH66" s="36" t="str">
        <f t="shared" si="22"/>
        <v/>
      </c>
      <c r="BI66" s="55"/>
      <c r="BJ66" s="34"/>
      <c r="BK66" s="148"/>
      <c r="BL66" s="34"/>
      <c r="BM66" s="32" t="str">
        <f t="shared" si="23"/>
        <v/>
      </c>
      <c r="BN66" s="34"/>
      <c r="BO66" s="32" t="str">
        <f t="shared" si="24"/>
        <v/>
      </c>
      <c r="BP66" s="34"/>
      <c r="BQ66" s="32" t="str">
        <f t="shared" si="25"/>
        <v/>
      </c>
      <c r="BR66" s="34"/>
      <c r="BS66" s="36" t="str">
        <f t="shared" si="26"/>
        <v/>
      </c>
      <c r="BT66" s="36" t="str">
        <f t="shared" si="27"/>
        <v/>
      </c>
      <c r="BU66" s="36" t="str">
        <f t="shared" si="28"/>
        <v/>
      </c>
      <c r="BV66" s="55"/>
      <c r="BW66" s="36" t="str">
        <f t="shared" si="29"/>
        <v/>
      </c>
      <c r="BX66" s="36" t="str">
        <f t="shared" si="29"/>
        <v/>
      </c>
      <c r="BY66" s="31"/>
      <c r="BZ66" s="38"/>
      <c r="CB66" s="120" t="e">
        <f t="shared" ref="CB66:CB129" ca="1" si="32">IF(OR(B66="--",IFERROR(MATCH(B66,OFFSET(B$1,0,0,ROW()-1,1),0),1)&lt;&gt;1),"",1)</f>
        <v>#VALUE!</v>
      </c>
      <c r="CC66" s="2" t="e">
        <f t="shared" ca="1" si="30"/>
        <v>#VALUE!</v>
      </c>
    </row>
    <row r="67" spans="1:81" s="10" customFormat="1" ht="25.15" customHeight="1" x14ac:dyDescent="0.2">
      <c r="A67" s="52" t="str">
        <f t="shared" si="31"/>
        <v/>
      </c>
      <c r="B67" s="157" t="e">
        <f t="shared" ref="B67:B130" ca="1" si="33">CONCATENATE(E67,"-",G67,"--",K67,"---",R67)</f>
        <v>#VALUE!</v>
      </c>
      <c r="C67" s="157" t="e">
        <f t="shared" ref="C67:C130" ca="1" si="34">CONCATENATE(K67,"--",N67,"---",P67)</f>
        <v>#VALUE!</v>
      </c>
      <c r="D67" s="29"/>
      <c r="E67" s="155" t="str">
        <f ca="1">IFERROR(INDIRECT(ADDRESS(MATCH(D67,CatModules!C:C,0),2,1,1,"CatModules")),"")</f>
        <v/>
      </c>
      <c r="F67" s="96"/>
      <c r="G67" s="156" t="str">
        <f ca="1">IFERROR(INDIRECT(ADDRESS(MATCH(CONCATENATE(E67,"-",F67),CatInt!K:K,0),3,1,1,"CatInt")),"")</f>
        <v/>
      </c>
      <c r="H67" s="45" t="str">
        <f>IF(F67="","",VLOOKUP(F67,#REF!,2,FALSE))</f>
        <v/>
      </c>
      <c r="I67" s="29"/>
      <c r="J67" s="155" t="e">
        <f t="shared" ref="J67:J130" si="35">LEFT(I67,FIND(".",I67,1)-1)</f>
        <v>#VALUE!</v>
      </c>
      <c r="K67" s="155" t="e">
        <f t="shared" ref="K67:K130" si="36">LEFT(I67,FIND(".",I67,1)+1)</f>
        <v>#VALUE!</v>
      </c>
      <c r="L67" s="153"/>
      <c r="M67" s="126"/>
      <c r="N67" s="151" t="e">
        <f ca="1">VLOOKUP(M67,CatProd!B:G,6,FALSE)</f>
        <v>#N/A</v>
      </c>
      <c r="O67" s="127"/>
      <c r="P67" s="175" t="e">
        <f ca="1">VLOOKUP(CONCATENATE(N67,"-",O67),CatProdSpec!H:I,2,FALSE)</f>
        <v>#N/A</v>
      </c>
      <c r="Q67" s="30"/>
      <c r="R67" s="149" t="str">
        <f>IFERROR(VLOOKUP(Q67,Setup!D$16:E$25,2,FALSE),"")</f>
        <v/>
      </c>
      <c r="S67" s="51" t="str">
        <f ca="1">IFERROR(IF(OR(I67="",VLOOKUP(I67,CatCostInp!$E$2:$K$88,7,FALSE)=0),"",VLOOKUP(I67,CatCostInp!$E$2:$K$88,7,FALSE)),"")</f>
        <v/>
      </c>
      <c r="T67" s="4" t="e">
        <f>VLOOKUP(U67,#REF!,2,FALSE)</f>
        <v>#REF!</v>
      </c>
      <c r="U67" s="30"/>
      <c r="V67" s="1" t="str">
        <f ca="1">IF(U67=Setup!$C$10,"Grant",IF('Health Products &amp; Equipment'!U67=Setup!$C$11,"Local",IF('Health Products &amp; Equipment'!U67=Setup!$C$12,"Other","")))</f>
        <v/>
      </c>
      <c r="W67" s="33"/>
      <c r="X67" s="148"/>
      <c r="Y67" s="33"/>
      <c r="Z67" s="36" t="str">
        <f t="shared" ref="Z67:Z130" si="37">IFERROR(IF(AND(NOT(Y67=""),NOT(X67="")),Y67*X67,""),"")</f>
        <v/>
      </c>
      <c r="AA67" s="35"/>
      <c r="AB67" s="32" t="str">
        <f t="shared" ref="AB67:AB130" si="38">IFERROR(IF(AND(NOT(AA67=""),NOT(X67="")),AA67*X67,""),"")</f>
        <v/>
      </c>
      <c r="AC67" s="35"/>
      <c r="AD67" s="32" t="str">
        <f t="shared" ref="AD67:AD130" si="39">IFERROR(IF(AND(NOT(AC67=""),NOT(X67="")),AC67*X67,""),"")</f>
        <v/>
      </c>
      <c r="AE67" s="35"/>
      <c r="AF67" s="36" t="str">
        <f t="shared" ref="AF67:AF130" si="40">IFERROR(IF(AND(NOT(AE67=""),NOT(X67="")),AE67*X67,""),"")</f>
        <v/>
      </c>
      <c r="AG67" s="36" t="str">
        <f t="shared" ref="AG67:AG130" si="41">IFERROR(IF(OR(NOT(Y67=""),NOT(AE67=""),NOT(AA67=""),NOT(AC67="")),Y67+AE67+AA67+AC67,""),"")</f>
        <v/>
      </c>
      <c r="AH67" s="36" t="str">
        <f t="shared" ref="AH67:AH130" si="42">IF(SUM(Z67,AB67,AD67,AF67)&gt;0,SUM(Z67,AB67,AD67,AF67),"")</f>
        <v/>
      </c>
      <c r="AI67" s="55"/>
      <c r="AJ67" s="37"/>
      <c r="AK67" s="148"/>
      <c r="AL67" s="35"/>
      <c r="AM67" s="32" t="str">
        <f t="shared" ref="AM67:AM130" si="43">IFERROR(IF(AND(NOT(AL67=""),NOT(AK67="")),AL67*$AK67,""),"")</f>
        <v/>
      </c>
      <c r="AN67" s="35"/>
      <c r="AO67" s="32" t="str">
        <f t="shared" ref="AO67:AO130" si="44">IFERROR(IF(AND(NOT(AN67=""),NOT(AK67="")),AN67*$AK67,""),"")</f>
        <v/>
      </c>
      <c r="AP67" s="35"/>
      <c r="AQ67" s="32" t="str">
        <f t="shared" ref="AQ67:AQ130" si="45">IFERROR(IF(AND(NOT(AP67=""),NOT(AK67="")),AP67*$AK67,""),"")</f>
        <v/>
      </c>
      <c r="AR67" s="35"/>
      <c r="AS67" s="36" t="str">
        <f t="shared" ref="AS67:AS130" si="46">IFERROR(IF(AND(NOT(AR67=""),NOT(AK67="")),AR67*$AK67,""),"")</f>
        <v/>
      </c>
      <c r="AT67" s="36" t="str">
        <f t="shared" ref="AT67:AT130" si="47">IFERROR(IF(OR(NOT(AL67=""),NOT(AR67=""),NOT(AN67=""),NOT(AP67="")),AL67+AR67+AN67+AP67,""),"")</f>
        <v/>
      </c>
      <c r="AU67" s="36" t="str">
        <f t="shared" ref="AU67:AU130" si="48">IF(SUM(AM67,AS67,AO67,AQ67)&gt;0,SUM(AM67,AS67,AO67,AQ67),"")</f>
        <v/>
      </c>
      <c r="AV67" s="55"/>
      <c r="AW67" s="34"/>
      <c r="AX67" s="148"/>
      <c r="AY67" s="34"/>
      <c r="AZ67" s="32" t="str">
        <f t="shared" ref="AZ67:AZ130" si="49">IFERROR(IF(AND(NOT(AY67=""),NOT(AX67="")),AY67*$AX67,""),"")</f>
        <v/>
      </c>
      <c r="BA67" s="34"/>
      <c r="BB67" s="32" t="str">
        <f t="shared" ref="BB67:BB130" si="50">IFERROR(IF(AND(NOT(BA67=""),NOT(AX67="")),BA67*$AX67,""),"")</f>
        <v/>
      </c>
      <c r="BC67" s="34"/>
      <c r="BD67" s="32" t="str">
        <f t="shared" ref="BD67:BD130" si="51">IFERROR(IF(AND(NOT(BC67=""),NOT(AX67="")),BC67*$AX67,""),"")</f>
        <v/>
      </c>
      <c r="BE67" s="35"/>
      <c r="BF67" s="36" t="str">
        <f t="shared" ref="BF67:BF130" si="52">IFERROR(IF(AND(NOT(BE67=""),NOT(AX67="")),BE67*$AX67,""),"")</f>
        <v/>
      </c>
      <c r="BG67" s="36" t="str">
        <f t="shared" ref="BG67:BG130" si="53">IFERROR(IF(OR(NOT(AY67=""),NOT(BE67=""),NOT(BA67=""),NOT(BC67="")),AY67+BE67+BA67+BC67,""),"")</f>
        <v/>
      </c>
      <c r="BH67" s="36" t="str">
        <f t="shared" ref="BH67:BH130" si="54">IF(SUM(AZ67,BF67,BB67,BD67)&gt;0,SUM(AZ67,BF67,BB67,BD67),"")</f>
        <v/>
      </c>
      <c r="BI67" s="55"/>
      <c r="BJ67" s="34"/>
      <c r="BK67" s="148"/>
      <c r="BL67" s="34"/>
      <c r="BM67" s="32" t="str">
        <f t="shared" ref="BM67:BM130" si="55">IFERROR(IF(AND(NOT(BL67=""),NOT(BK67="")),BL67*$BK67,""),"")</f>
        <v/>
      </c>
      <c r="BN67" s="34"/>
      <c r="BO67" s="32" t="str">
        <f t="shared" ref="BO67:BO130" si="56">IFERROR(IF(AND(NOT(BN67=""),NOT(BK67="")),BN67*$BK67,""),"")</f>
        <v/>
      </c>
      <c r="BP67" s="34"/>
      <c r="BQ67" s="32" t="str">
        <f t="shared" ref="BQ67:BQ130" si="57">IFERROR(IF(AND(NOT(BP67=""),NOT(BK67="")),BP67*$BK67,""),"")</f>
        <v/>
      </c>
      <c r="BR67" s="34"/>
      <c r="BS67" s="36" t="str">
        <f t="shared" ref="BS67:BS130" si="58">IFERROR(IF(AND(NOT(BR67=""),NOT(BK67="")),BR67*$BK67,""),"")</f>
        <v/>
      </c>
      <c r="BT67" s="36" t="str">
        <f t="shared" ref="BT67:BT130" si="59">IFERROR(IF(OR(NOT(BL67=""),NOT(BR67=""),NOT(BN67=""),NOT(BP67="")),BL67+BR67+BN67+BP67,""),"")</f>
        <v/>
      </c>
      <c r="BU67" s="36" t="str">
        <f t="shared" ref="BU67:BU130" si="60">IF(SUM(BM67,BS67,BO67,BQ67)&gt;0,SUM(BM67,BS67,BO67,BQ67),"")</f>
        <v/>
      </c>
      <c r="BV67" s="55"/>
      <c r="BW67" s="36" t="str">
        <f t="shared" ref="BW67:BX130" si="61">IF(SUM(AG67,AT67,BG67,BT67)&gt;0,SUM(AG67,AT67,BG67,BT67),"")</f>
        <v/>
      </c>
      <c r="BX67" s="36" t="str">
        <f t="shared" si="61"/>
        <v/>
      </c>
      <c r="BY67" s="31"/>
      <c r="BZ67" s="38"/>
      <c r="CB67" s="120" t="e">
        <f t="shared" ca="1" si="32"/>
        <v>#VALUE!</v>
      </c>
      <c r="CC67" s="2" t="e">
        <f t="shared" ref="CC67:CC130" ca="1" si="62">IF(OR(C67="--",IFERROR(MATCH(C67,OFFSET(C$1,0,0,ROW()-1,1),0),1)&lt;&gt;1),"",1)</f>
        <v>#VALUE!</v>
      </c>
    </row>
    <row r="68" spans="1:81" s="10" customFormat="1" ht="25.15" customHeight="1" x14ac:dyDescent="0.2">
      <c r="A68" s="52" t="str">
        <f t="shared" ref="A68:A131" si="63">IFERROR(IF(D68&lt;&gt;"",A67+1,""),"")</f>
        <v/>
      </c>
      <c r="B68" s="157" t="e">
        <f t="shared" ca="1" si="33"/>
        <v>#VALUE!</v>
      </c>
      <c r="C68" s="157" t="e">
        <f t="shared" ca="1" si="34"/>
        <v>#VALUE!</v>
      </c>
      <c r="D68" s="29"/>
      <c r="E68" s="155" t="str">
        <f ca="1">IFERROR(INDIRECT(ADDRESS(MATCH(D68,CatModules!C:C,0),2,1,1,"CatModules")),"")</f>
        <v/>
      </c>
      <c r="F68" s="96"/>
      <c r="G68" s="156" t="str">
        <f ca="1">IFERROR(INDIRECT(ADDRESS(MATCH(CONCATENATE(E68,"-",F68),CatInt!K:K,0),3,1,1,"CatInt")),"")</f>
        <v/>
      </c>
      <c r="H68" s="45" t="str">
        <f>IF(F68="","",VLOOKUP(F68,#REF!,2,FALSE))</f>
        <v/>
      </c>
      <c r="I68" s="29"/>
      <c r="J68" s="155" t="e">
        <f t="shared" si="35"/>
        <v>#VALUE!</v>
      </c>
      <c r="K68" s="155" t="e">
        <f t="shared" si="36"/>
        <v>#VALUE!</v>
      </c>
      <c r="L68" s="153"/>
      <c r="M68" s="126"/>
      <c r="N68" s="151" t="e">
        <f ca="1">VLOOKUP(M68,CatProd!B:G,6,FALSE)</f>
        <v>#N/A</v>
      </c>
      <c r="O68" s="127"/>
      <c r="P68" s="175" t="e">
        <f ca="1">VLOOKUP(CONCATENATE(N68,"-",O68),CatProdSpec!H:I,2,FALSE)</f>
        <v>#N/A</v>
      </c>
      <c r="Q68" s="30"/>
      <c r="R68" s="149" t="str">
        <f>IFERROR(VLOOKUP(Q68,Setup!D$16:E$25,2,FALSE),"")</f>
        <v/>
      </c>
      <c r="S68" s="51" t="str">
        <f ca="1">IFERROR(IF(OR(I68="",VLOOKUP(I68,CatCostInp!$E$2:$K$88,7,FALSE)=0),"",VLOOKUP(I68,CatCostInp!$E$2:$K$88,7,FALSE)),"")</f>
        <v/>
      </c>
      <c r="T68" s="4" t="e">
        <f>VLOOKUP(U68,#REF!,2,FALSE)</f>
        <v>#REF!</v>
      </c>
      <c r="U68" s="30"/>
      <c r="V68" s="1" t="str">
        <f ca="1">IF(U68=Setup!$C$10,"Grant",IF('Health Products &amp; Equipment'!U68=Setup!$C$11,"Local",IF('Health Products &amp; Equipment'!U68=Setup!$C$12,"Other","")))</f>
        <v/>
      </c>
      <c r="W68" s="33"/>
      <c r="X68" s="148"/>
      <c r="Y68" s="33"/>
      <c r="Z68" s="36" t="str">
        <f t="shared" si="37"/>
        <v/>
      </c>
      <c r="AA68" s="35"/>
      <c r="AB68" s="32" t="str">
        <f t="shared" si="38"/>
        <v/>
      </c>
      <c r="AC68" s="35"/>
      <c r="AD68" s="32" t="str">
        <f t="shared" si="39"/>
        <v/>
      </c>
      <c r="AE68" s="35"/>
      <c r="AF68" s="36" t="str">
        <f t="shared" si="40"/>
        <v/>
      </c>
      <c r="AG68" s="36" t="str">
        <f t="shared" si="41"/>
        <v/>
      </c>
      <c r="AH68" s="36" t="str">
        <f t="shared" si="42"/>
        <v/>
      </c>
      <c r="AI68" s="55"/>
      <c r="AJ68" s="37"/>
      <c r="AK68" s="148"/>
      <c r="AL68" s="35"/>
      <c r="AM68" s="32" t="str">
        <f t="shared" si="43"/>
        <v/>
      </c>
      <c r="AN68" s="35"/>
      <c r="AO68" s="32" t="str">
        <f t="shared" si="44"/>
        <v/>
      </c>
      <c r="AP68" s="35"/>
      <c r="AQ68" s="32" t="str">
        <f t="shared" si="45"/>
        <v/>
      </c>
      <c r="AR68" s="35"/>
      <c r="AS68" s="36" t="str">
        <f t="shared" si="46"/>
        <v/>
      </c>
      <c r="AT68" s="36" t="str">
        <f t="shared" si="47"/>
        <v/>
      </c>
      <c r="AU68" s="36" t="str">
        <f t="shared" si="48"/>
        <v/>
      </c>
      <c r="AV68" s="55"/>
      <c r="AW68" s="34"/>
      <c r="AX68" s="148"/>
      <c r="AY68" s="34"/>
      <c r="AZ68" s="32" t="str">
        <f t="shared" si="49"/>
        <v/>
      </c>
      <c r="BA68" s="34"/>
      <c r="BB68" s="32" t="str">
        <f t="shared" si="50"/>
        <v/>
      </c>
      <c r="BC68" s="34"/>
      <c r="BD68" s="32" t="str">
        <f t="shared" si="51"/>
        <v/>
      </c>
      <c r="BE68" s="35"/>
      <c r="BF68" s="36" t="str">
        <f t="shared" si="52"/>
        <v/>
      </c>
      <c r="BG68" s="36" t="str">
        <f t="shared" si="53"/>
        <v/>
      </c>
      <c r="BH68" s="36" t="str">
        <f t="shared" si="54"/>
        <v/>
      </c>
      <c r="BI68" s="55"/>
      <c r="BJ68" s="34"/>
      <c r="BK68" s="148"/>
      <c r="BL68" s="34"/>
      <c r="BM68" s="32" t="str">
        <f t="shared" si="55"/>
        <v/>
      </c>
      <c r="BN68" s="34"/>
      <c r="BO68" s="32" t="str">
        <f t="shared" si="56"/>
        <v/>
      </c>
      <c r="BP68" s="34"/>
      <c r="BQ68" s="32" t="str">
        <f t="shared" si="57"/>
        <v/>
      </c>
      <c r="BR68" s="34"/>
      <c r="BS68" s="36" t="str">
        <f t="shared" si="58"/>
        <v/>
      </c>
      <c r="BT68" s="36" t="str">
        <f t="shared" si="59"/>
        <v/>
      </c>
      <c r="BU68" s="36" t="str">
        <f t="shared" si="60"/>
        <v/>
      </c>
      <c r="BV68" s="55"/>
      <c r="BW68" s="36" t="str">
        <f t="shared" si="61"/>
        <v/>
      </c>
      <c r="BX68" s="36" t="str">
        <f t="shared" si="61"/>
        <v/>
      </c>
      <c r="BY68" s="31"/>
      <c r="BZ68" s="38"/>
      <c r="CB68" s="120" t="e">
        <f t="shared" ca="1" si="32"/>
        <v>#VALUE!</v>
      </c>
      <c r="CC68" s="2" t="e">
        <f t="shared" ca="1" si="62"/>
        <v>#VALUE!</v>
      </c>
    </row>
    <row r="69" spans="1:81" s="10" customFormat="1" ht="25.15" customHeight="1" x14ac:dyDescent="0.2">
      <c r="A69" s="52" t="str">
        <f t="shared" si="63"/>
        <v/>
      </c>
      <c r="B69" s="157" t="e">
        <f t="shared" ca="1" si="33"/>
        <v>#VALUE!</v>
      </c>
      <c r="C69" s="157" t="e">
        <f t="shared" ca="1" si="34"/>
        <v>#VALUE!</v>
      </c>
      <c r="D69" s="29"/>
      <c r="E69" s="155" t="str">
        <f ca="1">IFERROR(INDIRECT(ADDRESS(MATCH(D69,CatModules!C:C,0),2,1,1,"CatModules")),"")</f>
        <v/>
      </c>
      <c r="F69" s="96"/>
      <c r="G69" s="156" t="str">
        <f ca="1">IFERROR(INDIRECT(ADDRESS(MATCH(CONCATENATE(E69,"-",F69),CatInt!K:K,0),3,1,1,"CatInt")),"")</f>
        <v/>
      </c>
      <c r="H69" s="45" t="str">
        <f>IF(F69="","",VLOOKUP(F69,#REF!,2,FALSE))</f>
        <v/>
      </c>
      <c r="I69" s="29"/>
      <c r="J69" s="155" t="e">
        <f t="shared" si="35"/>
        <v>#VALUE!</v>
      </c>
      <c r="K69" s="155" t="e">
        <f t="shared" si="36"/>
        <v>#VALUE!</v>
      </c>
      <c r="L69" s="153"/>
      <c r="M69" s="126"/>
      <c r="N69" s="151" t="e">
        <f ca="1">VLOOKUP(M69,CatProd!B:G,6,FALSE)</f>
        <v>#N/A</v>
      </c>
      <c r="O69" s="127"/>
      <c r="P69" s="175" t="e">
        <f ca="1">VLOOKUP(CONCATENATE(N69,"-",O69),CatProdSpec!H:I,2,FALSE)</f>
        <v>#N/A</v>
      </c>
      <c r="Q69" s="30"/>
      <c r="R69" s="149" t="str">
        <f>IFERROR(VLOOKUP(Q69,Setup!D$16:E$25,2,FALSE),"")</f>
        <v/>
      </c>
      <c r="S69" s="51" t="str">
        <f ca="1">IFERROR(IF(OR(I69="",VLOOKUP(I69,CatCostInp!$E$2:$K$88,7,FALSE)=0),"",VLOOKUP(I69,CatCostInp!$E$2:$K$88,7,FALSE)),"")</f>
        <v/>
      </c>
      <c r="T69" s="4" t="e">
        <f>VLOOKUP(U69,#REF!,2,FALSE)</f>
        <v>#REF!</v>
      </c>
      <c r="U69" s="30"/>
      <c r="V69" s="1" t="str">
        <f ca="1">IF(U69=Setup!$C$10,"Grant",IF('Health Products &amp; Equipment'!U69=Setup!$C$11,"Local",IF('Health Products &amp; Equipment'!U69=Setup!$C$12,"Other","")))</f>
        <v/>
      </c>
      <c r="W69" s="33"/>
      <c r="X69" s="148"/>
      <c r="Y69" s="33"/>
      <c r="Z69" s="36" t="str">
        <f t="shared" si="37"/>
        <v/>
      </c>
      <c r="AA69" s="35"/>
      <c r="AB69" s="32" t="str">
        <f t="shared" si="38"/>
        <v/>
      </c>
      <c r="AC69" s="35"/>
      <c r="AD69" s="32" t="str">
        <f t="shared" si="39"/>
        <v/>
      </c>
      <c r="AE69" s="35"/>
      <c r="AF69" s="36" t="str">
        <f t="shared" si="40"/>
        <v/>
      </c>
      <c r="AG69" s="36" t="str">
        <f t="shared" si="41"/>
        <v/>
      </c>
      <c r="AH69" s="36" t="str">
        <f t="shared" si="42"/>
        <v/>
      </c>
      <c r="AI69" s="55"/>
      <c r="AJ69" s="37"/>
      <c r="AK69" s="148"/>
      <c r="AL69" s="35"/>
      <c r="AM69" s="32" t="str">
        <f t="shared" si="43"/>
        <v/>
      </c>
      <c r="AN69" s="35"/>
      <c r="AO69" s="32" t="str">
        <f t="shared" si="44"/>
        <v/>
      </c>
      <c r="AP69" s="35"/>
      <c r="AQ69" s="32" t="str">
        <f t="shared" si="45"/>
        <v/>
      </c>
      <c r="AR69" s="35"/>
      <c r="AS69" s="36" t="str">
        <f t="shared" si="46"/>
        <v/>
      </c>
      <c r="AT69" s="36" t="str">
        <f t="shared" si="47"/>
        <v/>
      </c>
      <c r="AU69" s="36" t="str">
        <f t="shared" si="48"/>
        <v/>
      </c>
      <c r="AV69" s="55"/>
      <c r="AW69" s="34"/>
      <c r="AX69" s="148"/>
      <c r="AY69" s="34"/>
      <c r="AZ69" s="32" t="str">
        <f t="shared" si="49"/>
        <v/>
      </c>
      <c r="BA69" s="34"/>
      <c r="BB69" s="32" t="str">
        <f t="shared" si="50"/>
        <v/>
      </c>
      <c r="BC69" s="34"/>
      <c r="BD69" s="32" t="str">
        <f t="shared" si="51"/>
        <v/>
      </c>
      <c r="BE69" s="35"/>
      <c r="BF69" s="36" t="str">
        <f t="shared" si="52"/>
        <v/>
      </c>
      <c r="BG69" s="36" t="str">
        <f t="shared" si="53"/>
        <v/>
      </c>
      <c r="BH69" s="36" t="str">
        <f t="shared" si="54"/>
        <v/>
      </c>
      <c r="BI69" s="55"/>
      <c r="BJ69" s="34"/>
      <c r="BK69" s="148"/>
      <c r="BL69" s="34"/>
      <c r="BM69" s="32" t="str">
        <f t="shared" si="55"/>
        <v/>
      </c>
      <c r="BN69" s="34"/>
      <c r="BO69" s="32" t="str">
        <f t="shared" si="56"/>
        <v/>
      </c>
      <c r="BP69" s="34"/>
      <c r="BQ69" s="32" t="str">
        <f t="shared" si="57"/>
        <v/>
      </c>
      <c r="BR69" s="34"/>
      <c r="BS69" s="36" t="str">
        <f t="shared" si="58"/>
        <v/>
      </c>
      <c r="BT69" s="36" t="str">
        <f t="shared" si="59"/>
        <v/>
      </c>
      <c r="BU69" s="36" t="str">
        <f t="shared" si="60"/>
        <v/>
      </c>
      <c r="BV69" s="55"/>
      <c r="BW69" s="36" t="str">
        <f t="shared" si="61"/>
        <v/>
      </c>
      <c r="BX69" s="36" t="str">
        <f t="shared" si="61"/>
        <v/>
      </c>
      <c r="BY69" s="31"/>
      <c r="BZ69" s="38"/>
      <c r="CB69" s="120" t="e">
        <f t="shared" ca="1" si="32"/>
        <v>#VALUE!</v>
      </c>
      <c r="CC69" s="2" t="e">
        <f t="shared" ca="1" si="62"/>
        <v>#VALUE!</v>
      </c>
    </row>
    <row r="70" spans="1:81" s="10" customFormat="1" ht="25.15" customHeight="1" x14ac:dyDescent="0.2">
      <c r="A70" s="52" t="str">
        <f t="shared" si="63"/>
        <v/>
      </c>
      <c r="B70" s="157" t="e">
        <f t="shared" ca="1" si="33"/>
        <v>#VALUE!</v>
      </c>
      <c r="C70" s="157" t="e">
        <f t="shared" ca="1" si="34"/>
        <v>#VALUE!</v>
      </c>
      <c r="D70" s="29"/>
      <c r="E70" s="155" t="str">
        <f ca="1">IFERROR(INDIRECT(ADDRESS(MATCH(D70,CatModules!C:C,0),2,1,1,"CatModules")),"")</f>
        <v/>
      </c>
      <c r="F70" s="96"/>
      <c r="G70" s="156" t="str">
        <f ca="1">IFERROR(INDIRECT(ADDRESS(MATCH(CONCATENATE(E70,"-",F70),CatInt!K:K,0),3,1,1,"CatInt")),"")</f>
        <v/>
      </c>
      <c r="H70" s="45" t="str">
        <f>IF(F70="","",VLOOKUP(F70,#REF!,2,FALSE))</f>
        <v/>
      </c>
      <c r="I70" s="29"/>
      <c r="J70" s="155" t="e">
        <f t="shared" si="35"/>
        <v>#VALUE!</v>
      </c>
      <c r="K70" s="155" t="e">
        <f t="shared" si="36"/>
        <v>#VALUE!</v>
      </c>
      <c r="L70" s="153"/>
      <c r="M70" s="126"/>
      <c r="N70" s="151" t="e">
        <f ca="1">VLOOKUP(M70,CatProd!B:G,6,FALSE)</f>
        <v>#N/A</v>
      </c>
      <c r="O70" s="127"/>
      <c r="P70" s="175" t="e">
        <f ca="1">VLOOKUP(CONCATENATE(N70,"-",O70),CatProdSpec!H:I,2,FALSE)</f>
        <v>#N/A</v>
      </c>
      <c r="Q70" s="30"/>
      <c r="R70" s="149" t="str">
        <f>IFERROR(VLOOKUP(Q70,Setup!D$16:E$25,2,FALSE),"")</f>
        <v/>
      </c>
      <c r="S70" s="51" t="str">
        <f ca="1">IFERROR(IF(OR(I70="",VLOOKUP(I70,CatCostInp!$E$2:$K$88,7,FALSE)=0),"",VLOOKUP(I70,CatCostInp!$E$2:$K$88,7,FALSE)),"")</f>
        <v/>
      </c>
      <c r="T70" s="4" t="e">
        <f>VLOOKUP(U70,#REF!,2,FALSE)</f>
        <v>#REF!</v>
      </c>
      <c r="U70" s="30"/>
      <c r="V70" s="1" t="str">
        <f ca="1">IF(U70=Setup!$C$10,"Grant",IF('Health Products &amp; Equipment'!U70=Setup!$C$11,"Local",IF('Health Products &amp; Equipment'!U70=Setup!$C$12,"Other","")))</f>
        <v/>
      </c>
      <c r="W70" s="33"/>
      <c r="X70" s="148"/>
      <c r="Y70" s="33"/>
      <c r="Z70" s="36" t="str">
        <f t="shared" si="37"/>
        <v/>
      </c>
      <c r="AA70" s="35"/>
      <c r="AB70" s="32" t="str">
        <f t="shared" si="38"/>
        <v/>
      </c>
      <c r="AC70" s="35"/>
      <c r="AD70" s="32" t="str">
        <f t="shared" si="39"/>
        <v/>
      </c>
      <c r="AE70" s="35"/>
      <c r="AF70" s="36" t="str">
        <f t="shared" si="40"/>
        <v/>
      </c>
      <c r="AG70" s="36" t="str">
        <f t="shared" si="41"/>
        <v/>
      </c>
      <c r="AH70" s="36" t="str">
        <f t="shared" si="42"/>
        <v/>
      </c>
      <c r="AI70" s="55"/>
      <c r="AJ70" s="37"/>
      <c r="AK70" s="148"/>
      <c r="AL70" s="35"/>
      <c r="AM70" s="32" t="str">
        <f t="shared" si="43"/>
        <v/>
      </c>
      <c r="AN70" s="35"/>
      <c r="AO70" s="32" t="str">
        <f t="shared" si="44"/>
        <v/>
      </c>
      <c r="AP70" s="35"/>
      <c r="AQ70" s="32" t="str">
        <f t="shared" si="45"/>
        <v/>
      </c>
      <c r="AR70" s="35"/>
      <c r="AS70" s="36" t="str">
        <f t="shared" si="46"/>
        <v/>
      </c>
      <c r="AT70" s="36" t="str">
        <f t="shared" si="47"/>
        <v/>
      </c>
      <c r="AU70" s="36" t="str">
        <f t="shared" si="48"/>
        <v/>
      </c>
      <c r="AV70" s="55"/>
      <c r="AW70" s="34"/>
      <c r="AX70" s="148"/>
      <c r="AY70" s="34"/>
      <c r="AZ70" s="32" t="str">
        <f t="shared" si="49"/>
        <v/>
      </c>
      <c r="BA70" s="34"/>
      <c r="BB70" s="32" t="str">
        <f t="shared" si="50"/>
        <v/>
      </c>
      <c r="BC70" s="34"/>
      <c r="BD70" s="32" t="str">
        <f t="shared" si="51"/>
        <v/>
      </c>
      <c r="BE70" s="35"/>
      <c r="BF70" s="36" t="str">
        <f t="shared" si="52"/>
        <v/>
      </c>
      <c r="BG70" s="36" t="str">
        <f t="shared" si="53"/>
        <v/>
      </c>
      <c r="BH70" s="36" t="str">
        <f t="shared" si="54"/>
        <v/>
      </c>
      <c r="BI70" s="55"/>
      <c r="BJ70" s="34"/>
      <c r="BK70" s="148"/>
      <c r="BL70" s="34"/>
      <c r="BM70" s="32" t="str">
        <f t="shared" si="55"/>
        <v/>
      </c>
      <c r="BN70" s="34"/>
      <c r="BO70" s="32" t="str">
        <f t="shared" si="56"/>
        <v/>
      </c>
      <c r="BP70" s="34"/>
      <c r="BQ70" s="32" t="str">
        <f t="shared" si="57"/>
        <v/>
      </c>
      <c r="BR70" s="34"/>
      <c r="BS70" s="36" t="str">
        <f t="shared" si="58"/>
        <v/>
      </c>
      <c r="BT70" s="36" t="str">
        <f t="shared" si="59"/>
        <v/>
      </c>
      <c r="BU70" s="36" t="str">
        <f t="shared" si="60"/>
        <v/>
      </c>
      <c r="BV70" s="55"/>
      <c r="BW70" s="36" t="str">
        <f t="shared" si="61"/>
        <v/>
      </c>
      <c r="BX70" s="36" t="str">
        <f t="shared" si="61"/>
        <v/>
      </c>
      <c r="BY70" s="31"/>
      <c r="BZ70" s="38"/>
      <c r="CB70" s="120" t="e">
        <f t="shared" ca="1" si="32"/>
        <v>#VALUE!</v>
      </c>
      <c r="CC70" s="2" t="e">
        <f t="shared" ca="1" si="62"/>
        <v>#VALUE!</v>
      </c>
    </row>
    <row r="71" spans="1:81" s="10" customFormat="1" ht="25.15" customHeight="1" x14ac:dyDescent="0.2">
      <c r="A71" s="52" t="str">
        <f t="shared" si="63"/>
        <v/>
      </c>
      <c r="B71" s="157" t="e">
        <f t="shared" ca="1" si="33"/>
        <v>#VALUE!</v>
      </c>
      <c r="C71" s="157" t="e">
        <f t="shared" ca="1" si="34"/>
        <v>#VALUE!</v>
      </c>
      <c r="D71" s="29"/>
      <c r="E71" s="155" t="str">
        <f ca="1">IFERROR(INDIRECT(ADDRESS(MATCH(D71,CatModules!C:C,0),2,1,1,"CatModules")),"")</f>
        <v/>
      </c>
      <c r="F71" s="96"/>
      <c r="G71" s="156" t="str">
        <f ca="1">IFERROR(INDIRECT(ADDRESS(MATCH(CONCATENATE(E71,"-",F71),CatInt!K:K,0),3,1,1,"CatInt")),"")</f>
        <v/>
      </c>
      <c r="H71" s="45" t="str">
        <f>IF(F71="","",VLOOKUP(F71,#REF!,2,FALSE))</f>
        <v/>
      </c>
      <c r="I71" s="29"/>
      <c r="J71" s="155" t="e">
        <f t="shared" si="35"/>
        <v>#VALUE!</v>
      </c>
      <c r="K71" s="155" t="e">
        <f t="shared" si="36"/>
        <v>#VALUE!</v>
      </c>
      <c r="L71" s="153"/>
      <c r="M71" s="126"/>
      <c r="N71" s="151" t="e">
        <f ca="1">VLOOKUP(M71,CatProd!B:G,6,FALSE)</f>
        <v>#N/A</v>
      </c>
      <c r="O71" s="127"/>
      <c r="P71" s="175" t="e">
        <f ca="1">VLOOKUP(CONCATENATE(N71,"-",O71),CatProdSpec!H:I,2,FALSE)</f>
        <v>#N/A</v>
      </c>
      <c r="Q71" s="30"/>
      <c r="R71" s="149" t="str">
        <f>IFERROR(VLOOKUP(Q71,Setup!D$16:E$25,2,FALSE),"")</f>
        <v/>
      </c>
      <c r="S71" s="51" t="str">
        <f ca="1">IFERROR(IF(OR(I71="",VLOOKUP(I71,CatCostInp!$E$2:$K$88,7,FALSE)=0),"",VLOOKUP(I71,CatCostInp!$E$2:$K$88,7,FALSE)),"")</f>
        <v/>
      </c>
      <c r="T71" s="4" t="e">
        <f>VLOOKUP(U71,#REF!,2,FALSE)</f>
        <v>#REF!</v>
      </c>
      <c r="U71" s="30"/>
      <c r="V71" s="1" t="str">
        <f ca="1">IF(U71=Setup!$C$10,"Grant",IF('Health Products &amp; Equipment'!U71=Setup!$C$11,"Local",IF('Health Products &amp; Equipment'!U71=Setup!$C$12,"Other","")))</f>
        <v/>
      </c>
      <c r="W71" s="33"/>
      <c r="X71" s="148"/>
      <c r="Y71" s="33"/>
      <c r="Z71" s="36" t="str">
        <f t="shared" si="37"/>
        <v/>
      </c>
      <c r="AA71" s="35"/>
      <c r="AB71" s="32" t="str">
        <f t="shared" si="38"/>
        <v/>
      </c>
      <c r="AC71" s="35"/>
      <c r="AD71" s="32" t="str">
        <f t="shared" si="39"/>
        <v/>
      </c>
      <c r="AE71" s="35"/>
      <c r="AF71" s="36" t="str">
        <f t="shared" si="40"/>
        <v/>
      </c>
      <c r="AG71" s="36" t="str">
        <f t="shared" si="41"/>
        <v/>
      </c>
      <c r="AH71" s="36" t="str">
        <f t="shared" si="42"/>
        <v/>
      </c>
      <c r="AI71" s="55"/>
      <c r="AJ71" s="37"/>
      <c r="AK71" s="148"/>
      <c r="AL71" s="35"/>
      <c r="AM71" s="32" t="str">
        <f t="shared" si="43"/>
        <v/>
      </c>
      <c r="AN71" s="35"/>
      <c r="AO71" s="32" t="str">
        <f t="shared" si="44"/>
        <v/>
      </c>
      <c r="AP71" s="35"/>
      <c r="AQ71" s="32" t="str">
        <f t="shared" si="45"/>
        <v/>
      </c>
      <c r="AR71" s="35"/>
      <c r="AS71" s="36" t="str">
        <f t="shared" si="46"/>
        <v/>
      </c>
      <c r="AT71" s="36" t="str">
        <f t="shared" si="47"/>
        <v/>
      </c>
      <c r="AU71" s="36" t="str">
        <f t="shared" si="48"/>
        <v/>
      </c>
      <c r="AV71" s="55"/>
      <c r="AW71" s="34"/>
      <c r="AX71" s="148"/>
      <c r="AY71" s="34"/>
      <c r="AZ71" s="32" t="str">
        <f t="shared" si="49"/>
        <v/>
      </c>
      <c r="BA71" s="34"/>
      <c r="BB71" s="32" t="str">
        <f t="shared" si="50"/>
        <v/>
      </c>
      <c r="BC71" s="34"/>
      <c r="BD71" s="32" t="str">
        <f t="shared" si="51"/>
        <v/>
      </c>
      <c r="BE71" s="35"/>
      <c r="BF71" s="36" t="str">
        <f t="shared" si="52"/>
        <v/>
      </c>
      <c r="BG71" s="36" t="str">
        <f t="shared" si="53"/>
        <v/>
      </c>
      <c r="BH71" s="36" t="str">
        <f t="shared" si="54"/>
        <v/>
      </c>
      <c r="BI71" s="55"/>
      <c r="BJ71" s="34"/>
      <c r="BK71" s="148"/>
      <c r="BL71" s="34"/>
      <c r="BM71" s="32" t="str">
        <f t="shared" si="55"/>
        <v/>
      </c>
      <c r="BN71" s="34"/>
      <c r="BO71" s="32" t="str">
        <f t="shared" si="56"/>
        <v/>
      </c>
      <c r="BP71" s="34"/>
      <c r="BQ71" s="32" t="str">
        <f t="shared" si="57"/>
        <v/>
      </c>
      <c r="BR71" s="34"/>
      <c r="BS71" s="36" t="str">
        <f t="shared" si="58"/>
        <v/>
      </c>
      <c r="BT71" s="36" t="str">
        <f t="shared" si="59"/>
        <v/>
      </c>
      <c r="BU71" s="36" t="str">
        <f t="shared" si="60"/>
        <v/>
      </c>
      <c r="BV71" s="55"/>
      <c r="BW71" s="36" t="str">
        <f t="shared" si="61"/>
        <v/>
      </c>
      <c r="BX71" s="36" t="str">
        <f t="shared" si="61"/>
        <v/>
      </c>
      <c r="BY71" s="31"/>
      <c r="BZ71" s="38"/>
      <c r="CB71" s="120" t="e">
        <f t="shared" ca="1" si="32"/>
        <v>#VALUE!</v>
      </c>
      <c r="CC71" s="2" t="e">
        <f t="shared" ca="1" si="62"/>
        <v>#VALUE!</v>
      </c>
    </row>
    <row r="72" spans="1:81" s="10" customFormat="1" ht="25.15" customHeight="1" x14ac:dyDescent="0.2">
      <c r="A72" s="52" t="str">
        <f t="shared" si="63"/>
        <v/>
      </c>
      <c r="B72" s="157" t="e">
        <f t="shared" ca="1" si="33"/>
        <v>#VALUE!</v>
      </c>
      <c r="C72" s="157" t="e">
        <f t="shared" ca="1" si="34"/>
        <v>#VALUE!</v>
      </c>
      <c r="D72" s="29"/>
      <c r="E72" s="155" t="str">
        <f ca="1">IFERROR(INDIRECT(ADDRESS(MATCH(D72,CatModules!C:C,0),2,1,1,"CatModules")),"")</f>
        <v/>
      </c>
      <c r="F72" s="96"/>
      <c r="G72" s="156" t="str">
        <f ca="1">IFERROR(INDIRECT(ADDRESS(MATCH(CONCATENATE(E72,"-",F72),CatInt!K:K,0),3,1,1,"CatInt")),"")</f>
        <v/>
      </c>
      <c r="H72" s="45" t="str">
        <f>IF(F72="","",VLOOKUP(F72,#REF!,2,FALSE))</f>
        <v/>
      </c>
      <c r="I72" s="29"/>
      <c r="J72" s="155" t="e">
        <f t="shared" si="35"/>
        <v>#VALUE!</v>
      </c>
      <c r="K72" s="155" t="e">
        <f t="shared" si="36"/>
        <v>#VALUE!</v>
      </c>
      <c r="L72" s="153"/>
      <c r="M72" s="126"/>
      <c r="N72" s="151" t="e">
        <f ca="1">VLOOKUP(M72,CatProd!B:G,6,FALSE)</f>
        <v>#N/A</v>
      </c>
      <c r="O72" s="127"/>
      <c r="P72" s="175" t="e">
        <f ca="1">VLOOKUP(CONCATENATE(N72,"-",O72),CatProdSpec!H:I,2,FALSE)</f>
        <v>#N/A</v>
      </c>
      <c r="Q72" s="30"/>
      <c r="R72" s="149" t="str">
        <f>IFERROR(VLOOKUP(Q72,Setup!D$16:E$25,2,FALSE),"")</f>
        <v/>
      </c>
      <c r="S72" s="51" t="str">
        <f ca="1">IFERROR(IF(OR(I72="",VLOOKUP(I72,CatCostInp!$E$2:$K$88,7,FALSE)=0),"",VLOOKUP(I72,CatCostInp!$E$2:$K$88,7,FALSE)),"")</f>
        <v/>
      </c>
      <c r="T72" s="4" t="e">
        <f>VLOOKUP(U72,#REF!,2,FALSE)</f>
        <v>#REF!</v>
      </c>
      <c r="U72" s="30"/>
      <c r="V72" s="1" t="str">
        <f ca="1">IF(U72=Setup!$C$10,"Grant",IF('Health Products &amp; Equipment'!U72=Setup!$C$11,"Local",IF('Health Products &amp; Equipment'!U72=Setup!$C$12,"Other","")))</f>
        <v/>
      </c>
      <c r="W72" s="33"/>
      <c r="X72" s="148"/>
      <c r="Y72" s="33"/>
      <c r="Z72" s="36" t="str">
        <f t="shared" si="37"/>
        <v/>
      </c>
      <c r="AA72" s="35"/>
      <c r="AB72" s="32" t="str">
        <f t="shared" si="38"/>
        <v/>
      </c>
      <c r="AC72" s="35"/>
      <c r="AD72" s="32" t="str">
        <f t="shared" si="39"/>
        <v/>
      </c>
      <c r="AE72" s="35"/>
      <c r="AF72" s="36" t="str">
        <f t="shared" si="40"/>
        <v/>
      </c>
      <c r="AG72" s="36" t="str">
        <f t="shared" si="41"/>
        <v/>
      </c>
      <c r="AH72" s="36" t="str">
        <f t="shared" si="42"/>
        <v/>
      </c>
      <c r="AI72" s="55"/>
      <c r="AJ72" s="37"/>
      <c r="AK72" s="148"/>
      <c r="AL72" s="35"/>
      <c r="AM72" s="32" t="str">
        <f t="shared" si="43"/>
        <v/>
      </c>
      <c r="AN72" s="35"/>
      <c r="AO72" s="32" t="str">
        <f t="shared" si="44"/>
        <v/>
      </c>
      <c r="AP72" s="35"/>
      <c r="AQ72" s="32" t="str">
        <f t="shared" si="45"/>
        <v/>
      </c>
      <c r="AR72" s="35"/>
      <c r="AS72" s="36" t="str">
        <f t="shared" si="46"/>
        <v/>
      </c>
      <c r="AT72" s="36" t="str">
        <f t="shared" si="47"/>
        <v/>
      </c>
      <c r="AU72" s="36" t="str">
        <f t="shared" si="48"/>
        <v/>
      </c>
      <c r="AV72" s="55"/>
      <c r="AW72" s="34"/>
      <c r="AX72" s="148"/>
      <c r="AY72" s="34"/>
      <c r="AZ72" s="32" t="str">
        <f t="shared" si="49"/>
        <v/>
      </c>
      <c r="BA72" s="34"/>
      <c r="BB72" s="32" t="str">
        <f t="shared" si="50"/>
        <v/>
      </c>
      <c r="BC72" s="34"/>
      <c r="BD72" s="32" t="str">
        <f t="shared" si="51"/>
        <v/>
      </c>
      <c r="BE72" s="35"/>
      <c r="BF72" s="36" t="str">
        <f t="shared" si="52"/>
        <v/>
      </c>
      <c r="BG72" s="36" t="str">
        <f t="shared" si="53"/>
        <v/>
      </c>
      <c r="BH72" s="36" t="str">
        <f t="shared" si="54"/>
        <v/>
      </c>
      <c r="BI72" s="55"/>
      <c r="BJ72" s="34"/>
      <c r="BK72" s="148"/>
      <c r="BL72" s="34"/>
      <c r="BM72" s="32" t="str">
        <f t="shared" si="55"/>
        <v/>
      </c>
      <c r="BN72" s="34"/>
      <c r="BO72" s="32" t="str">
        <f t="shared" si="56"/>
        <v/>
      </c>
      <c r="BP72" s="34"/>
      <c r="BQ72" s="32" t="str">
        <f t="shared" si="57"/>
        <v/>
      </c>
      <c r="BR72" s="34"/>
      <c r="BS72" s="36" t="str">
        <f t="shared" si="58"/>
        <v/>
      </c>
      <c r="BT72" s="36" t="str">
        <f t="shared" si="59"/>
        <v/>
      </c>
      <c r="BU72" s="36" t="str">
        <f t="shared" si="60"/>
        <v/>
      </c>
      <c r="BV72" s="55"/>
      <c r="BW72" s="36" t="str">
        <f t="shared" si="61"/>
        <v/>
      </c>
      <c r="BX72" s="36" t="str">
        <f t="shared" si="61"/>
        <v/>
      </c>
      <c r="BY72" s="31"/>
      <c r="BZ72" s="38"/>
      <c r="CB72" s="120" t="e">
        <f t="shared" ca="1" si="32"/>
        <v>#VALUE!</v>
      </c>
      <c r="CC72" s="2" t="e">
        <f t="shared" ca="1" si="62"/>
        <v>#VALUE!</v>
      </c>
    </row>
    <row r="73" spans="1:81" s="10" customFormat="1" ht="25.15" customHeight="1" x14ac:dyDescent="0.2">
      <c r="A73" s="52" t="str">
        <f t="shared" si="63"/>
        <v/>
      </c>
      <c r="B73" s="157" t="e">
        <f t="shared" ca="1" si="33"/>
        <v>#VALUE!</v>
      </c>
      <c r="C73" s="157" t="e">
        <f t="shared" ca="1" si="34"/>
        <v>#VALUE!</v>
      </c>
      <c r="D73" s="29"/>
      <c r="E73" s="155" t="str">
        <f ca="1">IFERROR(INDIRECT(ADDRESS(MATCH(D73,CatModules!C:C,0),2,1,1,"CatModules")),"")</f>
        <v/>
      </c>
      <c r="F73" s="96"/>
      <c r="G73" s="156" t="str">
        <f ca="1">IFERROR(INDIRECT(ADDRESS(MATCH(CONCATENATE(E73,"-",F73),CatInt!K:K,0),3,1,1,"CatInt")),"")</f>
        <v/>
      </c>
      <c r="H73" s="45" t="str">
        <f>IF(F73="","",VLOOKUP(F73,#REF!,2,FALSE))</f>
        <v/>
      </c>
      <c r="I73" s="29"/>
      <c r="J73" s="155" t="e">
        <f t="shared" si="35"/>
        <v>#VALUE!</v>
      </c>
      <c r="K73" s="155" t="e">
        <f t="shared" si="36"/>
        <v>#VALUE!</v>
      </c>
      <c r="L73" s="153"/>
      <c r="M73" s="126"/>
      <c r="N73" s="151" t="e">
        <f ca="1">VLOOKUP(M73,CatProd!B:G,6,FALSE)</f>
        <v>#N/A</v>
      </c>
      <c r="O73" s="127"/>
      <c r="P73" s="175" t="e">
        <f ca="1">VLOOKUP(CONCATENATE(N73,"-",O73),CatProdSpec!H:I,2,FALSE)</f>
        <v>#N/A</v>
      </c>
      <c r="Q73" s="30"/>
      <c r="R73" s="149" t="str">
        <f>IFERROR(VLOOKUP(Q73,Setup!D$16:E$25,2,FALSE),"")</f>
        <v/>
      </c>
      <c r="S73" s="51" t="str">
        <f ca="1">IFERROR(IF(OR(I73="",VLOOKUP(I73,CatCostInp!$E$2:$K$88,7,FALSE)=0),"",VLOOKUP(I73,CatCostInp!$E$2:$K$88,7,FALSE)),"")</f>
        <v/>
      </c>
      <c r="T73" s="4" t="e">
        <f>VLOOKUP(U73,#REF!,2,FALSE)</f>
        <v>#REF!</v>
      </c>
      <c r="U73" s="30"/>
      <c r="V73" s="1" t="str">
        <f ca="1">IF(U73=Setup!$C$10,"Grant",IF('Health Products &amp; Equipment'!U73=Setup!$C$11,"Local",IF('Health Products &amp; Equipment'!U73=Setup!$C$12,"Other","")))</f>
        <v/>
      </c>
      <c r="W73" s="33"/>
      <c r="X73" s="148"/>
      <c r="Y73" s="33"/>
      <c r="Z73" s="36" t="str">
        <f t="shared" si="37"/>
        <v/>
      </c>
      <c r="AA73" s="35"/>
      <c r="AB73" s="32" t="str">
        <f t="shared" si="38"/>
        <v/>
      </c>
      <c r="AC73" s="35"/>
      <c r="AD73" s="32" t="str">
        <f t="shared" si="39"/>
        <v/>
      </c>
      <c r="AE73" s="35"/>
      <c r="AF73" s="36" t="str">
        <f t="shared" si="40"/>
        <v/>
      </c>
      <c r="AG73" s="36" t="str">
        <f t="shared" si="41"/>
        <v/>
      </c>
      <c r="AH73" s="36" t="str">
        <f t="shared" si="42"/>
        <v/>
      </c>
      <c r="AI73" s="55"/>
      <c r="AJ73" s="37"/>
      <c r="AK73" s="148"/>
      <c r="AL73" s="35"/>
      <c r="AM73" s="32" t="str">
        <f t="shared" si="43"/>
        <v/>
      </c>
      <c r="AN73" s="35"/>
      <c r="AO73" s="32" t="str">
        <f t="shared" si="44"/>
        <v/>
      </c>
      <c r="AP73" s="35"/>
      <c r="AQ73" s="32" t="str">
        <f t="shared" si="45"/>
        <v/>
      </c>
      <c r="AR73" s="35"/>
      <c r="AS73" s="36" t="str">
        <f t="shared" si="46"/>
        <v/>
      </c>
      <c r="AT73" s="36" t="str">
        <f t="shared" si="47"/>
        <v/>
      </c>
      <c r="AU73" s="36" t="str">
        <f t="shared" si="48"/>
        <v/>
      </c>
      <c r="AV73" s="55"/>
      <c r="AW73" s="34"/>
      <c r="AX73" s="148"/>
      <c r="AY73" s="34"/>
      <c r="AZ73" s="32" t="str">
        <f t="shared" si="49"/>
        <v/>
      </c>
      <c r="BA73" s="34"/>
      <c r="BB73" s="32" t="str">
        <f t="shared" si="50"/>
        <v/>
      </c>
      <c r="BC73" s="34"/>
      <c r="BD73" s="32" t="str">
        <f t="shared" si="51"/>
        <v/>
      </c>
      <c r="BE73" s="35"/>
      <c r="BF73" s="36" t="str">
        <f t="shared" si="52"/>
        <v/>
      </c>
      <c r="BG73" s="36" t="str">
        <f t="shared" si="53"/>
        <v/>
      </c>
      <c r="BH73" s="36" t="str">
        <f t="shared" si="54"/>
        <v/>
      </c>
      <c r="BI73" s="55"/>
      <c r="BJ73" s="34"/>
      <c r="BK73" s="148"/>
      <c r="BL73" s="34"/>
      <c r="BM73" s="32" t="str">
        <f t="shared" si="55"/>
        <v/>
      </c>
      <c r="BN73" s="34"/>
      <c r="BO73" s="32" t="str">
        <f t="shared" si="56"/>
        <v/>
      </c>
      <c r="BP73" s="34"/>
      <c r="BQ73" s="32" t="str">
        <f t="shared" si="57"/>
        <v/>
      </c>
      <c r="BR73" s="34"/>
      <c r="BS73" s="36" t="str">
        <f t="shared" si="58"/>
        <v/>
      </c>
      <c r="BT73" s="36" t="str">
        <f t="shared" si="59"/>
        <v/>
      </c>
      <c r="BU73" s="36" t="str">
        <f t="shared" si="60"/>
        <v/>
      </c>
      <c r="BV73" s="55"/>
      <c r="BW73" s="36" t="str">
        <f t="shared" si="61"/>
        <v/>
      </c>
      <c r="BX73" s="36" t="str">
        <f t="shared" si="61"/>
        <v/>
      </c>
      <c r="BY73" s="31"/>
      <c r="BZ73" s="38"/>
      <c r="CB73" s="120" t="e">
        <f t="shared" ca="1" si="32"/>
        <v>#VALUE!</v>
      </c>
      <c r="CC73" s="2" t="e">
        <f t="shared" ca="1" si="62"/>
        <v>#VALUE!</v>
      </c>
    </row>
    <row r="74" spans="1:81" s="10" customFormat="1" ht="25.15" customHeight="1" x14ac:dyDescent="0.2">
      <c r="A74" s="52" t="str">
        <f t="shared" si="63"/>
        <v/>
      </c>
      <c r="B74" s="157" t="e">
        <f t="shared" ca="1" si="33"/>
        <v>#VALUE!</v>
      </c>
      <c r="C74" s="157" t="e">
        <f t="shared" ca="1" si="34"/>
        <v>#VALUE!</v>
      </c>
      <c r="D74" s="29"/>
      <c r="E74" s="155" t="str">
        <f ca="1">IFERROR(INDIRECT(ADDRESS(MATCH(D74,CatModules!C:C,0),2,1,1,"CatModules")),"")</f>
        <v/>
      </c>
      <c r="F74" s="96"/>
      <c r="G74" s="156" t="str">
        <f ca="1">IFERROR(INDIRECT(ADDRESS(MATCH(CONCATENATE(E74,"-",F74),CatInt!K:K,0),3,1,1,"CatInt")),"")</f>
        <v/>
      </c>
      <c r="H74" s="45" t="str">
        <f>IF(F74="","",VLOOKUP(F74,#REF!,2,FALSE))</f>
        <v/>
      </c>
      <c r="I74" s="29"/>
      <c r="J74" s="155" t="e">
        <f t="shared" si="35"/>
        <v>#VALUE!</v>
      </c>
      <c r="K74" s="155" t="e">
        <f t="shared" si="36"/>
        <v>#VALUE!</v>
      </c>
      <c r="L74" s="153"/>
      <c r="M74" s="126"/>
      <c r="N74" s="151" t="e">
        <f ca="1">VLOOKUP(M74,CatProd!B:G,6,FALSE)</f>
        <v>#N/A</v>
      </c>
      <c r="O74" s="127"/>
      <c r="P74" s="175" t="e">
        <f ca="1">VLOOKUP(CONCATENATE(N74,"-",O74),CatProdSpec!H:I,2,FALSE)</f>
        <v>#N/A</v>
      </c>
      <c r="Q74" s="30"/>
      <c r="R74" s="149" t="str">
        <f>IFERROR(VLOOKUP(Q74,Setup!D$16:E$25,2,FALSE),"")</f>
        <v/>
      </c>
      <c r="S74" s="51" t="str">
        <f ca="1">IFERROR(IF(OR(I74="",VLOOKUP(I74,CatCostInp!$E$2:$K$88,7,FALSE)=0),"",VLOOKUP(I74,CatCostInp!$E$2:$K$88,7,FALSE)),"")</f>
        <v/>
      </c>
      <c r="T74" s="4" t="e">
        <f>VLOOKUP(U74,#REF!,2,FALSE)</f>
        <v>#REF!</v>
      </c>
      <c r="U74" s="30"/>
      <c r="V74" s="1" t="str">
        <f ca="1">IF(U74=Setup!$C$10,"Grant",IF('Health Products &amp; Equipment'!U74=Setup!$C$11,"Local",IF('Health Products &amp; Equipment'!U74=Setup!$C$12,"Other","")))</f>
        <v/>
      </c>
      <c r="W74" s="33"/>
      <c r="X74" s="148"/>
      <c r="Y74" s="33"/>
      <c r="Z74" s="36" t="str">
        <f t="shared" si="37"/>
        <v/>
      </c>
      <c r="AA74" s="35"/>
      <c r="AB74" s="32" t="str">
        <f t="shared" si="38"/>
        <v/>
      </c>
      <c r="AC74" s="35"/>
      <c r="AD74" s="32" t="str">
        <f t="shared" si="39"/>
        <v/>
      </c>
      <c r="AE74" s="35"/>
      <c r="AF74" s="36" t="str">
        <f t="shared" si="40"/>
        <v/>
      </c>
      <c r="AG74" s="36" t="str">
        <f t="shared" si="41"/>
        <v/>
      </c>
      <c r="AH74" s="36" t="str">
        <f t="shared" si="42"/>
        <v/>
      </c>
      <c r="AI74" s="55"/>
      <c r="AJ74" s="37"/>
      <c r="AK74" s="148"/>
      <c r="AL74" s="35"/>
      <c r="AM74" s="32" t="str">
        <f t="shared" si="43"/>
        <v/>
      </c>
      <c r="AN74" s="35"/>
      <c r="AO74" s="32" t="str">
        <f t="shared" si="44"/>
        <v/>
      </c>
      <c r="AP74" s="35"/>
      <c r="AQ74" s="32" t="str">
        <f t="shared" si="45"/>
        <v/>
      </c>
      <c r="AR74" s="35"/>
      <c r="AS74" s="36" t="str">
        <f t="shared" si="46"/>
        <v/>
      </c>
      <c r="AT74" s="36" t="str">
        <f t="shared" si="47"/>
        <v/>
      </c>
      <c r="AU74" s="36" t="str">
        <f t="shared" si="48"/>
        <v/>
      </c>
      <c r="AV74" s="55"/>
      <c r="AW74" s="34"/>
      <c r="AX74" s="148"/>
      <c r="AY74" s="34"/>
      <c r="AZ74" s="32" t="str">
        <f t="shared" si="49"/>
        <v/>
      </c>
      <c r="BA74" s="34"/>
      <c r="BB74" s="32" t="str">
        <f t="shared" si="50"/>
        <v/>
      </c>
      <c r="BC74" s="34"/>
      <c r="BD74" s="32" t="str">
        <f t="shared" si="51"/>
        <v/>
      </c>
      <c r="BE74" s="35"/>
      <c r="BF74" s="36" t="str">
        <f t="shared" si="52"/>
        <v/>
      </c>
      <c r="BG74" s="36" t="str">
        <f t="shared" si="53"/>
        <v/>
      </c>
      <c r="BH74" s="36" t="str">
        <f t="shared" si="54"/>
        <v/>
      </c>
      <c r="BI74" s="55"/>
      <c r="BJ74" s="34"/>
      <c r="BK74" s="148"/>
      <c r="BL74" s="34"/>
      <c r="BM74" s="32" t="str">
        <f t="shared" si="55"/>
        <v/>
      </c>
      <c r="BN74" s="34"/>
      <c r="BO74" s="32" t="str">
        <f t="shared" si="56"/>
        <v/>
      </c>
      <c r="BP74" s="34"/>
      <c r="BQ74" s="32" t="str">
        <f t="shared" si="57"/>
        <v/>
      </c>
      <c r="BR74" s="34"/>
      <c r="BS74" s="36" t="str">
        <f t="shared" si="58"/>
        <v/>
      </c>
      <c r="BT74" s="36" t="str">
        <f t="shared" si="59"/>
        <v/>
      </c>
      <c r="BU74" s="36" t="str">
        <f t="shared" si="60"/>
        <v/>
      </c>
      <c r="BV74" s="55"/>
      <c r="BW74" s="36" t="str">
        <f t="shared" si="61"/>
        <v/>
      </c>
      <c r="BX74" s="36" t="str">
        <f t="shared" si="61"/>
        <v/>
      </c>
      <c r="BY74" s="31"/>
      <c r="BZ74" s="38"/>
      <c r="CB74" s="120" t="e">
        <f t="shared" ca="1" si="32"/>
        <v>#VALUE!</v>
      </c>
      <c r="CC74" s="2" t="e">
        <f t="shared" ca="1" si="62"/>
        <v>#VALUE!</v>
      </c>
    </row>
    <row r="75" spans="1:81" s="10" customFormat="1" ht="25.15" customHeight="1" x14ac:dyDescent="0.2">
      <c r="A75" s="52" t="str">
        <f t="shared" si="63"/>
        <v/>
      </c>
      <c r="B75" s="157" t="e">
        <f t="shared" ca="1" si="33"/>
        <v>#VALUE!</v>
      </c>
      <c r="C75" s="157" t="e">
        <f t="shared" ca="1" si="34"/>
        <v>#VALUE!</v>
      </c>
      <c r="D75" s="29"/>
      <c r="E75" s="155" t="str">
        <f ca="1">IFERROR(INDIRECT(ADDRESS(MATCH(D75,CatModules!C:C,0),2,1,1,"CatModules")),"")</f>
        <v/>
      </c>
      <c r="F75" s="96"/>
      <c r="G75" s="156" t="str">
        <f ca="1">IFERROR(INDIRECT(ADDRESS(MATCH(CONCATENATE(E75,"-",F75),CatInt!K:K,0),3,1,1,"CatInt")),"")</f>
        <v/>
      </c>
      <c r="H75" s="45" t="str">
        <f>IF(F75="","",VLOOKUP(F75,#REF!,2,FALSE))</f>
        <v/>
      </c>
      <c r="I75" s="29"/>
      <c r="J75" s="155" t="e">
        <f t="shared" si="35"/>
        <v>#VALUE!</v>
      </c>
      <c r="K75" s="155" t="e">
        <f t="shared" si="36"/>
        <v>#VALUE!</v>
      </c>
      <c r="L75" s="153"/>
      <c r="M75" s="126"/>
      <c r="N75" s="151" t="e">
        <f ca="1">VLOOKUP(M75,CatProd!B:G,6,FALSE)</f>
        <v>#N/A</v>
      </c>
      <c r="O75" s="127"/>
      <c r="P75" s="175" t="e">
        <f ca="1">VLOOKUP(CONCATENATE(N75,"-",O75),CatProdSpec!H:I,2,FALSE)</f>
        <v>#N/A</v>
      </c>
      <c r="Q75" s="30"/>
      <c r="R75" s="149" t="str">
        <f>IFERROR(VLOOKUP(Q75,Setup!D$16:E$25,2,FALSE),"")</f>
        <v/>
      </c>
      <c r="S75" s="51" t="str">
        <f ca="1">IFERROR(IF(OR(I75="",VLOOKUP(I75,CatCostInp!$E$2:$K$88,7,FALSE)=0),"",VLOOKUP(I75,CatCostInp!$E$2:$K$88,7,FALSE)),"")</f>
        <v/>
      </c>
      <c r="T75" s="4" t="e">
        <f>VLOOKUP(U75,#REF!,2,FALSE)</f>
        <v>#REF!</v>
      </c>
      <c r="U75" s="30"/>
      <c r="V75" s="1" t="str">
        <f ca="1">IF(U75=Setup!$C$10,"Grant",IF('Health Products &amp; Equipment'!U75=Setup!$C$11,"Local",IF('Health Products &amp; Equipment'!U75=Setup!$C$12,"Other","")))</f>
        <v/>
      </c>
      <c r="W75" s="33"/>
      <c r="X75" s="148"/>
      <c r="Y75" s="33"/>
      <c r="Z75" s="36" t="str">
        <f t="shared" si="37"/>
        <v/>
      </c>
      <c r="AA75" s="35"/>
      <c r="AB75" s="32" t="str">
        <f t="shared" si="38"/>
        <v/>
      </c>
      <c r="AC75" s="35"/>
      <c r="AD75" s="32" t="str">
        <f t="shared" si="39"/>
        <v/>
      </c>
      <c r="AE75" s="35"/>
      <c r="AF75" s="36" t="str">
        <f t="shared" si="40"/>
        <v/>
      </c>
      <c r="AG75" s="36" t="str">
        <f t="shared" si="41"/>
        <v/>
      </c>
      <c r="AH75" s="36" t="str">
        <f t="shared" si="42"/>
        <v/>
      </c>
      <c r="AI75" s="55"/>
      <c r="AJ75" s="37"/>
      <c r="AK75" s="148"/>
      <c r="AL75" s="35"/>
      <c r="AM75" s="32" t="str">
        <f t="shared" si="43"/>
        <v/>
      </c>
      <c r="AN75" s="35"/>
      <c r="AO75" s="32" t="str">
        <f t="shared" si="44"/>
        <v/>
      </c>
      <c r="AP75" s="35"/>
      <c r="AQ75" s="32" t="str">
        <f t="shared" si="45"/>
        <v/>
      </c>
      <c r="AR75" s="35"/>
      <c r="AS75" s="36" t="str">
        <f t="shared" si="46"/>
        <v/>
      </c>
      <c r="AT75" s="36" t="str">
        <f t="shared" si="47"/>
        <v/>
      </c>
      <c r="AU75" s="36" t="str">
        <f t="shared" si="48"/>
        <v/>
      </c>
      <c r="AV75" s="55"/>
      <c r="AW75" s="34"/>
      <c r="AX75" s="148"/>
      <c r="AY75" s="34"/>
      <c r="AZ75" s="32" t="str">
        <f t="shared" si="49"/>
        <v/>
      </c>
      <c r="BA75" s="34"/>
      <c r="BB75" s="32" t="str">
        <f t="shared" si="50"/>
        <v/>
      </c>
      <c r="BC75" s="34"/>
      <c r="BD75" s="32" t="str">
        <f t="shared" si="51"/>
        <v/>
      </c>
      <c r="BE75" s="35"/>
      <c r="BF75" s="36" t="str">
        <f t="shared" si="52"/>
        <v/>
      </c>
      <c r="BG75" s="36" t="str">
        <f t="shared" si="53"/>
        <v/>
      </c>
      <c r="BH75" s="36" t="str">
        <f t="shared" si="54"/>
        <v/>
      </c>
      <c r="BI75" s="55"/>
      <c r="BJ75" s="34"/>
      <c r="BK75" s="148"/>
      <c r="BL75" s="34"/>
      <c r="BM75" s="32" t="str">
        <f t="shared" si="55"/>
        <v/>
      </c>
      <c r="BN75" s="34"/>
      <c r="BO75" s="32" t="str">
        <f t="shared" si="56"/>
        <v/>
      </c>
      <c r="BP75" s="34"/>
      <c r="BQ75" s="32" t="str">
        <f t="shared" si="57"/>
        <v/>
      </c>
      <c r="BR75" s="34"/>
      <c r="BS75" s="36" t="str">
        <f t="shared" si="58"/>
        <v/>
      </c>
      <c r="BT75" s="36" t="str">
        <f t="shared" si="59"/>
        <v/>
      </c>
      <c r="BU75" s="36" t="str">
        <f t="shared" si="60"/>
        <v/>
      </c>
      <c r="BV75" s="55"/>
      <c r="BW75" s="36" t="str">
        <f t="shared" si="61"/>
        <v/>
      </c>
      <c r="BX75" s="36" t="str">
        <f t="shared" si="61"/>
        <v/>
      </c>
      <c r="BY75" s="31"/>
      <c r="BZ75" s="38"/>
      <c r="CB75" s="120" t="e">
        <f t="shared" ca="1" si="32"/>
        <v>#VALUE!</v>
      </c>
      <c r="CC75" s="2" t="e">
        <f t="shared" ca="1" si="62"/>
        <v>#VALUE!</v>
      </c>
    </row>
    <row r="76" spans="1:81" s="10" customFormat="1" ht="25.15" customHeight="1" x14ac:dyDescent="0.2">
      <c r="A76" s="52" t="str">
        <f t="shared" si="63"/>
        <v/>
      </c>
      <c r="B76" s="157" t="e">
        <f t="shared" ca="1" si="33"/>
        <v>#VALUE!</v>
      </c>
      <c r="C76" s="157" t="e">
        <f t="shared" ca="1" si="34"/>
        <v>#VALUE!</v>
      </c>
      <c r="D76" s="29"/>
      <c r="E76" s="155" t="str">
        <f ca="1">IFERROR(INDIRECT(ADDRESS(MATCH(D76,CatModules!C:C,0),2,1,1,"CatModules")),"")</f>
        <v/>
      </c>
      <c r="F76" s="96"/>
      <c r="G76" s="156" t="str">
        <f ca="1">IFERROR(INDIRECT(ADDRESS(MATCH(CONCATENATE(E76,"-",F76),CatInt!K:K,0),3,1,1,"CatInt")),"")</f>
        <v/>
      </c>
      <c r="H76" s="45" t="str">
        <f>IF(F76="","",VLOOKUP(F76,#REF!,2,FALSE))</f>
        <v/>
      </c>
      <c r="I76" s="29"/>
      <c r="J76" s="155" t="e">
        <f t="shared" si="35"/>
        <v>#VALUE!</v>
      </c>
      <c r="K76" s="155" t="e">
        <f t="shared" si="36"/>
        <v>#VALUE!</v>
      </c>
      <c r="L76" s="153"/>
      <c r="M76" s="126"/>
      <c r="N76" s="151" t="e">
        <f ca="1">VLOOKUP(M76,CatProd!B:G,6,FALSE)</f>
        <v>#N/A</v>
      </c>
      <c r="O76" s="127"/>
      <c r="P76" s="175" t="e">
        <f ca="1">VLOOKUP(CONCATENATE(N76,"-",O76),CatProdSpec!H:I,2,FALSE)</f>
        <v>#N/A</v>
      </c>
      <c r="Q76" s="30"/>
      <c r="R76" s="149" t="str">
        <f>IFERROR(VLOOKUP(Q76,Setup!D$16:E$25,2,FALSE),"")</f>
        <v/>
      </c>
      <c r="S76" s="51" t="str">
        <f ca="1">IFERROR(IF(OR(I76="",VLOOKUP(I76,CatCostInp!$E$2:$K$88,7,FALSE)=0),"",VLOOKUP(I76,CatCostInp!$E$2:$K$88,7,FALSE)),"")</f>
        <v/>
      </c>
      <c r="T76" s="4" t="e">
        <f>VLOOKUP(U76,#REF!,2,FALSE)</f>
        <v>#REF!</v>
      </c>
      <c r="U76" s="30"/>
      <c r="V76" s="1" t="str">
        <f ca="1">IF(U76=Setup!$C$10,"Grant",IF('Health Products &amp; Equipment'!U76=Setup!$C$11,"Local",IF('Health Products &amp; Equipment'!U76=Setup!$C$12,"Other","")))</f>
        <v/>
      </c>
      <c r="W76" s="33"/>
      <c r="X76" s="148"/>
      <c r="Y76" s="33"/>
      <c r="Z76" s="36" t="str">
        <f t="shared" si="37"/>
        <v/>
      </c>
      <c r="AA76" s="35"/>
      <c r="AB76" s="32" t="str">
        <f t="shared" si="38"/>
        <v/>
      </c>
      <c r="AC76" s="35"/>
      <c r="AD76" s="32" t="str">
        <f t="shared" si="39"/>
        <v/>
      </c>
      <c r="AE76" s="35"/>
      <c r="AF76" s="36" t="str">
        <f t="shared" si="40"/>
        <v/>
      </c>
      <c r="AG76" s="36" t="str">
        <f t="shared" si="41"/>
        <v/>
      </c>
      <c r="AH76" s="36" t="str">
        <f t="shared" si="42"/>
        <v/>
      </c>
      <c r="AI76" s="55"/>
      <c r="AJ76" s="37"/>
      <c r="AK76" s="148"/>
      <c r="AL76" s="35"/>
      <c r="AM76" s="32" t="str">
        <f t="shared" si="43"/>
        <v/>
      </c>
      <c r="AN76" s="35"/>
      <c r="AO76" s="32" t="str">
        <f t="shared" si="44"/>
        <v/>
      </c>
      <c r="AP76" s="35"/>
      <c r="AQ76" s="32" t="str">
        <f t="shared" si="45"/>
        <v/>
      </c>
      <c r="AR76" s="35"/>
      <c r="AS76" s="36" t="str">
        <f t="shared" si="46"/>
        <v/>
      </c>
      <c r="AT76" s="36" t="str">
        <f t="shared" si="47"/>
        <v/>
      </c>
      <c r="AU76" s="36" t="str">
        <f t="shared" si="48"/>
        <v/>
      </c>
      <c r="AV76" s="55"/>
      <c r="AW76" s="34"/>
      <c r="AX76" s="148"/>
      <c r="AY76" s="34"/>
      <c r="AZ76" s="32" t="str">
        <f t="shared" si="49"/>
        <v/>
      </c>
      <c r="BA76" s="34"/>
      <c r="BB76" s="32" t="str">
        <f t="shared" si="50"/>
        <v/>
      </c>
      <c r="BC76" s="34"/>
      <c r="BD76" s="32" t="str">
        <f t="shared" si="51"/>
        <v/>
      </c>
      <c r="BE76" s="35"/>
      <c r="BF76" s="36" t="str">
        <f t="shared" si="52"/>
        <v/>
      </c>
      <c r="BG76" s="36" t="str">
        <f t="shared" si="53"/>
        <v/>
      </c>
      <c r="BH76" s="36" t="str">
        <f t="shared" si="54"/>
        <v/>
      </c>
      <c r="BI76" s="55"/>
      <c r="BJ76" s="34"/>
      <c r="BK76" s="148"/>
      <c r="BL76" s="34"/>
      <c r="BM76" s="32" t="str">
        <f t="shared" si="55"/>
        <v/>
      </c>
      <c r="BN76" s="34"/>
      <c r="BO76" s="32" t="str">
        <f t="shared" si="56"/>
        <v/>
      </c>
      <c r="BP76" s="34"/>
      <c r="BQ76" s="32" t="str">
        <f t="shared" si="57"/>
        <v/>
      </c>
      <c r="BR76" s="34"/>
      <c r="BS76" s="36" t="str">
        <f t="shared" si="58"/>
        <v/>
      </c>
      <c r="BT76" s="36" t="str">
        <f t="shared" si="59"/>
        <v/>
      </c>
      <c r="BU76" s="36" t="str">
        <f t="shared" si="60"/>
        <v/>
      </c>
      <c r="BV76" s="55"/>
      <c r="BW76" s="36" t="str">
        <f t="shared" si="61"/>
        <v/>
      </c>
      <c r="BX76" s="36" t="str">
        <f t="shared" si="61"/>
        <v/>
      </c>
      <c r="BY76" s="31"/>
      <c r="BZ76" s="38"/>
      <c r="CB76" s="120" t="e">
        <f t="shared" ca="1" si="32"/>
        <v>#VALUE!</v>
      </c>
      <c r="CC76" s="2" t="e">
        <f t="shared" ca="1" si="62"/>
        <v>#VALUE!</v>
      </c>
    </row>
    <row r="77" spans="1:81" s="10" customFormat="1" ht="25.15" customHeight="1" x14ac:dyDescent="0.2">
      <c r="A77" s="52" t="str">
        <f t="shared" si="63"/>
        <v/>
      </c>
      <c r="B77" s="157" t="e">
        <f t="shared" ca="1" si="33"/>
        <v>#VALUE!</v>
      </c>
      <c r="C77" s="157" t="e">
        <f t="shared" ca="1" si="34"/>
        <v>#VALUE!</v>
      </c>
      <c r="D77" s="29"/>
      <c r="E77" s="155" t="str">
        <f ca="1">IFERROR(INDIRECT(ADDRESS(MATCH(D77,CatModules!C:C,0),2,1,1,"CatModules")),"")</f>
        <v/>
      </c>
      <c r="F77" s="96"/>
      <c r="G77" s="156" t="str">
        <f ca="1">IFERROR(INDIRECT(ADDRESS(MATCH(CONCATENATE(E77,"-",F77),CatInt!K:K,0),3,1,1,"CatInt")),"")</f>
        <v/>
      </c>
      <c r="H77" s="45" t="str">
        <f>IF(F77="","",VLOOKUP(F77,#REF!,2,FALSE))</f>
        <v/>
      </c>
      <c r="I77" s="29"/>
      <c r="J77" s="155" t="e">
        <f t="shared" si="35"/>
        <v>#VALUE!</v>
      </c>
      <c r="K77" s="155" t="e">
        <f t="shared" si="36"/>
        <v>#VALUE!</v>
      </c>
      <c r="L77" s="153"/>
      <c r="M77" s="126"/>
      <c r="N77" s="151" t="e">
        <f ca="1">VLOOKUP(M77,CatProd!B:G,6,FALSE)</f>
        <v>#N/A</v>
      </c>
      <c r="O77" s="127"/>
      <c r="P77" s="175" t="e">
        <f ca="1">VLOOKUP(CONCATENATE(N77,"-",O77),CatProdSpec!H:I,2,FALSE)</f>
        <v>#N/A</v>
      </c>
      <c r="Q77" s="30"/>
      <c r="R77" s="149" t="str">
        <f>IFERROR(VLOOKUP(Q77,Setup!D$16:E$25,2,FALSE),"")</f>
        <v/>
      </c>
      <c r="S77" s="51" t="str">
        <f ca="1">IFERROR(IF(OR(I77="",VLOOKUP(I77,CatCostInp!$E$2:$K$88,7,FALSE)=0),"",VLOOKUP(I77,CatCostInp!$E$2:$K$88,7,FALSE)),"")</f>
        <v/>
      </c>
      <c r="T77" s="4" t="e">
        <f>VLOOKUP(U77,#REF!,2,FALSE)</f>
        <v>#REF!</v>
      </c>
      <c r="U77" s="30"/>
      <c r="V77" s="1" t="str">
        <f ca="1">IF(U77=Setup!$C$10,"Grant",IF('Health Products &amp; Equipment'!U77=Setup!$C$11,"Local",IF('Health Products &amp; Equipment'!U77=Setup!$C$12,"Other","")))</f>
        <v/>
      </c>
      <c r="W77" s="33"/>
      <c r="X77" s="148"/>
      <c r="Y77" s="33"/>
      <c r="Z77" s="36" t="str">
        <f t="shared" si="37"/>
        <v/>
      </c>
      <c r="AA77" s="35"/>
      <c r="AB77" s="32" t="str">
        <f t="shared" si="38"/>
        <v/>
      </c>
      <c r="AC77" s="35"/>
      <c r="AD77" s="32" t="str">
        <f t="shared" si="39"/>
        <v/>
      </c>
      <c r="AE77" s="35"/>
      <c r="AF77" s="36" t="str">
        <f t="shared" si="40"/>
        <v/>
      </c>
      <c r="AG77" s="36" t="str">
        <f t="shared" si="41"/>
        <v/>
      </c>
      <c r="AH77" s="36" t="str">
        <f t="shared" si="42"/>
        <v/>
      </c>
      <c r="AI77" s="55"/>
      <c r="AJ77" s="37"/>
      <c r="AK77" s="148"/>
      <c r="AL77" s="35"/>
      <c r="AM77" s="32" t="str">
        <f t="shared" si="43"/>
        <v/>
      </c>
      <c r="AN77" s="35"/>
      <c r="AO77" s="32" t="str">
        <f t="shared" si="44"/>
        <v/>
      </c>
      <c r="AP77" s="35"/>
      <c r="AQ77" s="32" t="str">
        <f t="shared" si="45"/>
        <v/>
      </c>
      <c r="AR77" s="35"/>
      <c r="AS77" s="36" t="str">
        <f t="shared" si="46"/>
        <v/>
      </c>
      <c r="AT77" s="36" t="str">
        <f t="shared" si="47"/>
        <v/>
      </c>
      <c r="AU77" s="36" t="str">
        <f t="shared" si="48"/>
        <v/>
      </c>
      <c r="AV77" s="55"/>
      <c r="AW77" s="34"/>
      <c r="AX77" s="148"/>
      <c r="AY77" s="34"/>
      <c r="AZ77" s="32" t="str">
        <f t="shared" si="49"/>
        <v/>
      </c>
      <c r="BA77" s="34"/>
      <c r="BB77" s="32" t="str">
        <f t="shared" si="50"/>
        <v/>
      </c>
      <c r="BC77" s="34"/>
      <c r="BD77" s="32" t="str">
        <f t="shared" si="51"/>
        <v/>
      </c>
      <c r="BE77" s="35"/>
      <c r="BF77" s="36" t="str">
        <f t="shared" si="52"/>
        <v/>
      </c>
      <c r="BG77" s="36" t="str">
        <f t="shared" si="53"/>
        <v/>
      </c>
      <c r="BH77" s="36" t="str">
        <f t="shared" si="54"/>
        <v/>
      </c>
      <c r="BI77" s="55"/>
      <c r="BJ77" s="34"/>
      <c r="BK77" s="148"/>
      <c r="BL77" s="34"/>
      <c r="BM77" s="32" t="str">
        <f t="shared" si="55"/>
        <v/>
      </c>
      <c r="BN77" s="34"/>
      <c r="BO77" s="32" t="str">
        <f t="shared" si="56"/>
        <v/>
      </c>
      <c r="BP77" s="34"/>
      <c r="BQ77" s="32" t="str">
        <f t="shared" si="57"/>
        <v/>
      </c>
      <c r="BR77" s="34"/>
      <c r="BS77" s="36" t="str">
        <f t="shared" si="58"/>
        <v/>
      </c>
      <c r="BT77" s="36" t="str">
        <f t="shared" si="59"/>
        <v/>
      </c>
      <c r="BU77" s="36" t="str">
        <f t="shared" si="60"/>
        <v/>
      </c>
      <c r="BV77" s="55"/>
      <c r="BW77" s="36" t="str">
        <f t="shared" si="61"/>
        <v/>
      </c>
      <c r="BX77" s="36" t="str">
        <f t="shared" si="61"/>
        <v/>
      </c>
      <c r="BY77" s="31"/>
      <c r="BZ77" s="38"/>
      <c r="CB77" s="120" t="e">
        <f t="shared" ca="1" si="32"/>
        <v>#VALUE!</v>
      </c>
      <c r="CC77" s="2" t="e">
        <f t="shared" ca="1" si="62"/>
        <v>#VALUE!</v>
      </c>
    </row>
    <row r="78" spans="1:81" s="10" customFormat="1" ht="25.15" customHeight="1" x14ac:dyDescent="0.2">
      <c r="A78" s="52" t="str">
        <f t="shared" si="63"/>
        <v/>
      </c>
      <c r="B78" s="157" t="e">
        <f t="shared" ca="1" si="33"/>
        <v>#VALUE!</v>
      </c>
      <c r="C78" s="157" t="e">
        <f t="shared" ca="1" si="34"/>
        <v>#VALUE!</v>
      </c>
      <c r="D78" s="29"/>
      <c r="E78" s="155" t="str">
        <f ca="1">IFERROR(INDIRECT(ADDRESS(MATCH(D78,CatModules!C:C,0),2,1,1,"CatModules")),"")</f>
        <v/>
      </c>
      <c r="F78" s="96"/>
      <c r="G78" s="156" t="str">
        <f ca="1">IFERROR(INDIRECT(ADDRESS(MATCH(CONCATENATE(E78,"-",F78),CatInt!K:K,0),3,1,1,"CatInt")),"")</f>
        <v/>
      </c>
      <c r="H78" s="45" t="str">
        <f>IF(F78="","",VLOOKUP(F78,#REF!,2,FALSE))</f>
        <v/>
      </c>
      <c r="I78" s="29"/>
      <c r="J78" s="155" t="e">
        <f t="shared" si="35"/>
        <v>#VALUE!</v>
      </c>
      <c r="K78" s="155" t="e">
        <f t="shared" si="36"/>
        <v>#VALUE!</v>
      </c>
      <c r="L78" s="153"/>
      <c r="M78" s="126"/>
      <c r="N78" s="151" t="e">
        <f ca="1">VLOOKUP(M78,CatProd!B:G,6,FALSE)</f>
        <v>#N/A</v>
      </c>
      <c r="O78" s="127"/>
      <c r="P78" s="175" t="e">
        <f ca="1">VLOOKUP(CONCATENATE(N78,"-",O78),CatProdSpec!H:I,2,FALSE)</f>
        <v>#N/A</v>
      </c>
      <c r="Q78" s="30"/>
      <c r="R78" s="149" t="str">
        <f>IFERROR(VLOOKUP(Q78,Setup!D$16:E$25,2,FALSE),"")</f>
        <v/>
      </c>
      <c r="S78" s="51" t="str">
        <f ca="1">IFERROR(IF(OR(I78="",VLOOKUP(I78,CatCostInp!$E$2:$K$88,7,FALSE)=0),"",VLOOKUP(I78,CatCostInp!$E$2:$K$88,7,FALSE)),"")</f>
        <v/>
      </c>
      <c r="T78" s="4" t="e">
        <f>VLOOKUP(U78,#REF!,2,FALSE)</f>
        <v>#REF!</v>
      </c>
      <c r="U78" s="30"/>
      <c r="V78" s="1" t="str">
        <f ca="1">IF(U78=Setup!$C$10,"Grant",IF('Health Products &amp; Equipment'!U78=Setup!$C$11,"Local",IF('Health Products &amp; Equipment'!U78=Setup!$C$12,"Other","")))</f>
        <v/>
      </c>
      <c r="W78" s="33"/>
      <c r="X78" s="148"/>
      <c r="Y78" s="33"/>
      <c r="Z78" s="36" t="str">
        <f t="shared" si="37"/>
        <v/>
      </c>
      <c r="AA78" s="35"/>
      <c r="AB78" s="32" t="str">
        <f t="shared" si="38"/>
        <v/>
      </c>
      <c r="AC78" s="35"/>
      <c r="AD78" s="32" t="str">
        <f t="shared" si="39"/>
        <v/>
      </c>
      <c r="AE78" s="35"/>
      <c r="AF78" s="36" t="str">
        <f t="shared" si="40"/>
        <v/>
      </c>
      <c r="AG78" s="36" t="str">
        <f t="shared" si="41"/>
        <v/>
      </c>
      <c r="AH78" s="36" t="str">
        <f t="shared" si="42"/>
        <v/>
      </c>
      <c r="AI78" s="55"/>
      <c r="AJ78" s="37"/>
      <c r="AK78" s="148"/>
      <c r="AL78" s="35"/>
      <c r="AM78" s="32" t="str">
        <f t="shared" si="43"/>
        <v/>
      </c>
      <c r="AN78" s="35"/>
      <c r="AO78" s="32" t="str">
        <f t="shared" si="44"/>
        <v/>
      </c>
      <c r="AP78" s="35"/>
      <c r="AQ78" s="32" t="str">
        <f t="shared" si="45"/>
        <v/>
      </c>
      <c r="AR78" s="35"/>
      <c r="AS78" s="36" t="str">
        <f t="shared" si="46"/>
        <v/>
      </c>
      <c r="AT78" s="36" t="str">
        <f t="shared" si="47"/>
        <v/>
      </c>
      <c r="AU78" s="36" t="str">
        <f t="shared" si="48"/>
        <v/>
      </c>
      <c r="AV78" s="55"/>
      <c r="AW78" s="34"/>
      <c r="AX78" s="148"/>
      <c r="AY78" s="34"/>
      <c r="AZ78" s="32" t="str">
        <f t="shared" si="49"/>
        <v/>
      </c>
      <c r="BA78" s="34"/>
      <c r="BB78" s="32" t="str">
        <f t="shared" si="50"/>
        <v/>
      </c>
      <c r="BC78" s="34"/>
      <c r="BD78" s="32" t="str">
        <f t="shared" si="51"/>
        <v/>
      </c>
      <c r="BE78" s="35"/>
      <c r="BF78" s="36" t="str">
        <f t="shared" si="52"/>
        <v/>
      </c>
      <c r="BG78" s="36" t="str">
        <f t="shared" si="53"/>
        <v/>
      </c>
      <c r="BH78" s="36" t="str">
        <f t="shared" si="54"/>
        <v/>
      </c>
      <c r="BI78" s="55"/>
      <c r="BJ78" s="34"/>
      <c r="BK78" s="148"/>
      <c r="BL78" s="34"/>
      <c r="BM78" s="32" t="str">
        <f t="shared" si="55"/>
        <v/>
      </c>
      <c r="BN78" s="34"/>
      <c r="BO78" s="32" t="str">
        <f t="shared" si="56"/>
        <v/>
      </c>
      <c r="BP78" s="34"/>
      <c r="BQ78" s="32" t="str">
        <f t="shared" si="57"/>
        <v/>
      </c>
      <c r="BR78" s="34"/>
      <c r="BS78" s="36" t="str">
        <f t="shared" si="58"/>
        <v/>
      </c>
      <c r="BT78" s="36" t="str">
        <f t="shared" si="59"/>
        <v/>
      </c>
      <c r="BU78" s="36" t="str">
        <f t="shared" si="60"/>
        <v/>
      </c>
      <c r="BV78" s="55"/>
      <c r="BW78" s="36" t="str">
        <f t="shared" si="61"/>
        <v/>
      </c>
      <c r="BX78" s="36" t="str">
        <f t="shared" si="61"/>
        <v/>
      </c>
      <c r="BY78" s="31"/>
      <c r="BZ78" s="38"/>
      <c r="CB78" s="120" t="e">
        <f t="shared" ca="1" si="32"/>
        <v>#VALUE!</v>
      </c>
      <c r="CC78" s="2" t="e">
        <f t="shared" ca="1" si="62"/>
        <v>#VALUE!</v>
      </c>
    </row>
    <row r="79" spans="1:81" s="10" customFormat="1" ht="25.15" customHeight="1" x14ac:dyDescent="0.2">
      <c r="A79" s="52" t="str">
        <f t="shared" si="63"/>
        <v/>
      </c>
      <c r="B79" s="157" t="e">
        <f t="shared" ca="1" si="33"/>
        <v>#VALUE!</v>
      </c>
      <c r="C79" s="157" t="e">
        <f t="shared" ca="1" si="34"/>
        <v>#VALUE!</v>
      </c>
      <c r="D79" s="29"/>
      <c r="E79" s="155" t="str">
        <f ca="1">IFERROR(INDIRECT(ADDRESS(MATCH(D79,CatModules!C:C,0),2,1,1,"CatModules")),"")</f>
        <v/>
      </c>
      <c r="F79" s="96"/>
      <c r="G79" s="156" t="str">
        <f ca="1">IFERROR(INDIRECT(ADDRESS(MATCH(CONCATENATE(E79,"-",F79),CatInt!K:K,0),3,1,1,"CatInt")),"")</f>
        <v/>
      </c>
      <c r="H79" s="45" t="str">
        <f>IF(F79="","",VLOOKUP(F79,#REF!,2,FALSE))</f>
        <v/>
      </c>
      <c r="I79" s="29"/>
      <c r="J79" s="155" t="e">
        <f t="shared" si="35"/>
        <v>#VALUE!</v>
      </c>
      <c r="K79" s="155" t="e">
        <f t="shared" si="36"/>
        <v>#VALUE!</v>
      </c>
      <c r="L79" s="153"/>
      <c r="M79" s="126"/>
      <c r="N79" s="151" t="e">
        <f ca="1">VLOOKUP(M79,CatProd!B:G,6,FALSE)</f>
        <v>#N/A</v>
      </c>
      <c r="O79" s="127"/>
      <c r="P79" s="175" t="e">
        <f ca="1">VLOOKUP(CONCATENATE(N79,"-",O79),CatProdSpec!H:I,2,FALSE)</f>
        <v>#N/A</v>
      </c>
      <c r="Q79" s="30"/>
      <c r="R79" s="149" t="str">
        <f>IFERROR(VLOOKUP(Q79,Setup!D$16:E$25,2,FALSE),"")</f>
        <v/>
      </c>
      <c r="S79" s="51" t="str">
        <f ca="1">IFERROR(IF(OR(I79="",VLOOKUP(I79,CatCostInp!$E$2:$K$88,7,FALSE)=0),"",VLOOKUP(I79,CatCostInp!$E$2:$K$88,7,FALSE)),"")</f>
        <v/>
      </c>
      <c r="T79" s="4" t="e">
        <f>VLOOKUP(U79,#REF!,2,FALSE)</f>
        <v>#REF!</v>
      </c>
      <c r="U79" s="30"/>
      <c r="V79" s="1" t="str">
        <f ca="1">IF(U79=Setup!$C$10,"Grant",IF('Health Products &amp; Equipment'!U79=Setup!$C$11,"Local",IF('Health Products &amp; Equipment'!U79=Setup!$C$12,"Other","")))</f>
        <v/>
      </c>
      <c r="W79" s="33"/>
      <c r="X79" s="148"/>
      <c r="Y79" s="33"/>
      <c r="Z79" s="36" t="str">
        <f t="shared" si="37"/>
        <v/>
      </c>
      <c r="AA79" s="35"/>
      <c r="AB79" s="32" t="str">
        <f t="shared" si="38"/>
        <v/>
      </c>
      <c r="AC79" s="35"/>
      <c r="AD79" s="32" t="str">
        <f t="shared" si="39"/>
        <v/>
      </c>
      <c r="AE79" s="35"/>
      <c r="AF79" s="36" t="str">
        <f t="shared" si="40"/>
        <v/>
      </c>
      <c r="AG79" s="36" t="str">
        <f t="shared" si="41"/>
        <v/>
      </c>
      <c r="AH79" s="36" t="str">
        <f t="shared" si="42"/>
        <v/>
      </c>
      <c r="AI79" s="55"/>
      <c r="AJ79" s="37"/>
      <c r="AK79" s="148"/>
      <c r="AL79" s="35"/>
      <c r="AM79" s="32" t="str">
        <f t="shared" si="43"/>
        <v/>
      </c>
      <c r="AN79" s="35"/>
      <c r="AO79" s="32" t="str">
        <f t="shared" si="44"/>
        <v/>
      </c>
      <c r="AP79" s="35"/>
      <c r="AQ79" s="32" t="str">
        <f t="shared" si="45"/>
        <v/>
      </c>
      <c r="AR79" s="35"/>
      <c r="AS79" s="36" t="str">
        <f t="shared" si="46"/>
        <v/>
      </c>
      <c r="AT79" s="36" t="str">
        <f t="shared" si="47"/>
        <v/>
      </c>
      <c r="AU79" s="36" t="str">
        <f t="shared" si="48"/>
        <v/>
      </c>
      <c r="AV79" s="55"/>
      <c r="AW79" s="34"/>
      <c r="AX79" s="148"/>
      <c r="AY79" s="34"/>
      <c r="AZ79" s="32" t="str">
        <f t="shared" si="49"/>
        <v/>
      </c>
      <c r="BA79" s="34"/>
      <c r="BB79" s="32" t="str">
        <f t="shared" si="50"/>
        <v/>
      </c>
      <c r="BC79" s="34"/>
      <c r="BD79" s="32" t="str">
        <f t="shared" si="51"/>
        <v/>
      </c>
      <c r="BE79" s="35"/>
      <c r="BF79" s="36" t="str">
        <f t="shared" si="52"/>
        <v/>
      </c>
      <c r="BG79" s="36" t="str">
        <f t="shared" si="53"/>
        <v/>
      </c>
      <c r="BH79" s="36" t="str">
        <f t="shared" si="54"/>
        <v/>
      </c>
      <c r="BI79" s="55"/>
      <c r="BJ79" s="34"/>
      <c r="BK79" s="148"/>
      <c r="BL79" s="34"/>
      <c r="BM79" s="32" t="str">
        <f t="shared" si="55"/>
        <v/>
      </c>
      <c r="BN79" s="34"/>
      <c r="BO79" s="32" t="str">
        <f t="shared" si="56"/>
        <v/>
      </c>
      <c r="BP79" s="34"/>
      <c r="BQ79" s="32" t="str">
        <f t="shared" si="57"/>
        <v/>
      </c>
      <c r="BR79" s="34"/>
      <c r="BS79" s="36" t="str">
        <f t="shared" si="58"/>
        <v/>
      </c>
      <c r="BT79" s="36" t="str">
        <f t="shared" si="59"/>
        <v/>
      </c>
      <c r="BU79" s="36" t="str">
        <f t="shared" si="60"/>
        <v/>
      </c>
      <c r="BV79" s="55"/>
      <c r="BW79" s="36" t="str">
        <f t="shared" si="61"/>
        <v/>
      </c>
      <c r="BX79" s="36" t="str">
        <f t="shared" si="61"/>
        <v/>
      </c>
      <c r="BY79" s="31"/>
      <c r="BZ79" s="38"/>
      <c r="CB79" s="120" t="e">
        <f t="shared" ca="1" si="32"/>
        <v>#VALUE!</v>
      </c>
      <c r="CC79" s="2" t="e">
        <f t="shared" ca="1" si="62"/>
        <v>#VALUE!</v>
      </c>
    </row>
    <row r="80" spans="1:81" s="10" customFormat="1" ht="25.15" customHeight="1" x14ac:dyDescent="0.2">
      <c r="A80" s="52" t="str">
        <f t="shared" si="63"/>
        <v/>
      </c>
      <c r="B80" s="157" t="e">
        <f t="shared" ca="1" si="33"/>
        <v>#VALUE!</v>
      </c>
      <c r="C80" s="157" t="e">
        <f t="shared" ca="1" si="34"/>
        <v>#VALUE!</v>
      </c>
      <c r="D80" s="29"/>
      <c r="E80" s="155" t="str">
        <f ca="1">IFERROR(INDIRECT(ADDRESS(MATCH(D80,CatModules!C:C,0),2,1,1,"CatModules")),"")</f>
        <v/>
      </c>
      <c r="F80" s="96"/>
      <c r="G80" s="156" t="str">
        <f ca="1">IFERROR(INDIRECT(ADDRESS(MATCH(CONCATENATE(E80,"-",F80),CatInt!K:K,0),3,1,1,"CatInt")),"")</f>
        <v/>
      </c>
      <c r="H80" s="45" t="str">
        <f>IF(F80="","",VLOOKUP(F80,#REF!,2,FALSE))</f>
        <v/>
      </c>
      <c r="I80" s="29"/>
      <c r="J80" s="155" t="e">
        <f t="shared" si="35"/>
        <v>#VALUE!</v>
      </c>
      <c r="K80" s="155" t="e">
        <f t="shared" si="36"/>
        <v>#VALUE!</v>
      </c>
      <c r="L80" s="153"/>
      <c r="M80" s="126"/>
      <c r="N80" s="151" t="e">
        <f ca="1">VLOOKUP(M80,CatProd!B:G,6,FALSE)</f>
        <v>#N/A</v>
      </c>
      <c r="O80" s="127"/>
      <c r="P80" s="175" t="e">
        <f ca="1">VLOOKUP(CONCATENATE(N80,"-",O80),CatProdSpec!H:I,2,FALSE)</f>
        <v>#N/A</v>
      </c>
      <c r="Q80" s="30"/>
      <c r="R80" s="149" t="str">
        <f>IFERROR(VLOOKUP(Q80,Setup!D$16:E$25,2,FALSE),"")</f>
        <v/>
      </c>
      <c r="S80" s="51" t="str">
        <f ca="1">IFERROR(IF(OR(I80="",VLOOKUP(I80,CatCostInp!$E$2:$K$88,7,FALSE)=0),"",VLOOKUP(I80,CatCostInp!$E$2:$K$88,7,FALSE)),"")</f>
        <v/>
      </c>
      <c r="T80" s="4" t="e">
        <f>VLOOKUP(U80,#REF!,2,FALSE)</f>
        <v>#REF!</v>
      </c>
      <c r="U80" s="30"/>
      <c r="V80" s="1" t="str">
        <f ca="1">IF(U80=Setup!$C$10,"Grant",IF('Health Products &amp; Equipment'!U80=Setup!$C$11,"Local",IF('Health Products &amp; Equipment'!U80=Setup!$C$12,"Other","")))</f>
        <v/>
      </c>
      <c r="W80" s="33"/>
      <c r="X80" s="148"/>
      <c r="Y80" s="33"/>
      <c r="Z80" s="36" t="str">
        <f t="shared" si="37"/>
        <v/>
      </c>
      <c r="AA80" s="35"/>
      <c r="AB80" s="32" t="str">
        <f t="shared" si="38"/>
        <v/>
      </c>
      <c r="AC80" s="35"/>
      <c r="AD80" s="32" t="str">
        <f t="shared" si="39"/>
        <v/>
      </c>
      <c r="AE80" s="35"/>
      <c r="AF80" s="36" t="str">
        <f t="shared" si="40"/>
        <v/>
      </c>
      <c r="AG80" s="36" t="str">
        <f t="shared" si="41"/>
        <v/>
      </c>
      <c r="AH80" s="36" t="str">
        <f t="shared" si="42"/>
        <v/>
      </c>
      <c r="AI80" s="55"/>
      <c r="AJ80" s="37"/>
      <c r="AK80" s="148"/>
      <c r="AL80" s="35"/>
      <c r="AM80" s="32" t="str">
        <f t="shared" si="43"/>
        <v/>
      </c>
      <c r="AN80" s="35"/>
      <c r="AO80" s="32" t="str">
        <f t="shared" si="44"/>
        <v/>
      </c>
      <c r="AP80" s="35"/>
      <c r="AQ80" s="32" t="str">
        <f t="shared" si="45"/>
        <v/>
      </c>
      <c r="AR80" s="35"/>
      <c r="AS80" s="36" t="str">
        <f t="shared" si="46"/>
        <v/>
      </c>
      <c r="AT80" s="36" t="str">
        <f t="shared" si="47"/>
        <v/>
      </c>
      <c r="AU80" s="36" t="str">
        <f t="shared" si="48"/>
        <v/>
      </c>
      <c r="AV80" s="55"/>
      <c r="AW80" s="34"/>
      <c r="AX80" s="148"/>
      <c r="AY80" s="34"/>
      <c r="AZ80" s="32" t="str">
        <f t="shared" si="49"/>
        <v/>
      </c>
      <c r="BA80" s="34"/>
      <c r="BB80" s="32" t="str">
        <f t="shared" si="50"/>
        <v/>
      </c>
      <c r="BC80" s="34"/>
      <c r="BD80" s="32" t="str">
        <f t="shared" si="51"/>
        <v/>
      </c>
      <c r="BE80" s="35"/>
      <c r="BF80" s="36" t="str">
        <f t="shared" si="52"/>
        <v/>
      </c>
      <c r="BG80" s="36" t="str">
        <f t="shared" si="53"/>
        <v/>
      </c>
      <c r="BH80" s="36" t="str">
        <f t="shared" si="54"/>
        <v/>
      </c>
      <c r="BI80" s="55"/>
      <c r="BJ80" s="34"/>
      <c r="BK80" s="148"/>
      <c r="BL80" s="34"/>
      <c r="BM80" s="32" t="str">
        <f t="shared" si="55"/>
        <v/>
      </c>
      <c r="BN80" s="34"/>
      <c r="BO80" s="32" t="str">
        <f t="shared" si="56"/>
        <v/>
      </c>
      <c r="BP80" s="34"/>
      <c r="BQ80" s="32" t="str">
        <f t="shared" si="57"/>
        <v/>
      </c>
      <c r="BR80" s="34"/>
      <c r="BS80" s="36" t="str">
        <f t="shared" si="58"/>
        <v/>
      </c>
      <c r="BT80" s="36" t="str">
        <f t="shared" si="59"/>
        <v/>
      </c>
      <c r="BU80" s="36" t="str">
        <f t="shared" si="60"/>
        <v/>
      </c>
      <c r="BV80" s="55"/>
      <c r="BW80" s="36" t="str">
        <f t="shared" si="61"/>
        <v/>
      </c>
      <c r="BX80" s="36" t="str">
        <f t="shared" si="61"/>
        <v/>
      </c>
      <c r="BY80" s="31"/>
      <c r="BZ80" s="38"/>
      <c r="CB80" s="120" t="e">
        <f t="shared" ca="1" si="32"/>
        <v>#VALUE!</v>
      </c>
      <c r="CC80" s="2" t="e">
        <f t="shared" ca="1" si="62"/>
        <v>#VALUE!</v>
      </c>
    </row>
    <row r="81" spans="1:81" s="10" customFormat="1" ht="25.15" customHeight="1" x14ac:dyDescent="0.2">
      <c r="A81" s="52" t="str">
        <f t="shared" si="63"/>
        <v/>
      </c>
      <c r="B81" s="157" t="e">
        <f t="shared" ca="1" si="33"/>
        <v>#VALUE!</v>
      </c>
      <c r="C81" s="157" t="e">
        <f t="shared" ca="1" si="34"/>
        <v>#VALUE!</v>
      </c>
      <c r="D81" s="29"/>
      <c r="E81" s="155" t="str">
        <f ca="1">IFERROR(INDIRECT(ADDRESS(MATCH(D81,CatModules!C:C,0),2,1,1,"CatModules")),"")</f>
        <v/>
      </c>
      <c r="F81" s="96"/>
      <c r="G81" s="156" t="str">
        <f ca="1">IFERROR(INDIRECT(ADDRESS(MATCH(CONCATENATE(E81,"-",F81),CatInt!K:K,0),3,1,1,"CatInt")),"")</f>
        <v/>
      </c>
      <c r="H81" s="45" t="str">
        <f>IF(F81="","",VLOOKUP(F81,#REF!,2,FALSE))</f>
        <v/>
      </c>
      <c r="I81" s="29"/>
      <c r="J81" s="155" t="e">
        <f t="shared" si="35"/>
        <v>#VALUE!</v>
      </c>
      <c r="K81" s="155" t="e">
        <f t="shared" si="36"/>
        <v>#VALUE!</v>
      </c>
      <c r="L81" s="153"/>
      <c r="M81" s="126"/>
      <c r="N81" s="151" t="e">
        <f ca="1">VLOOKUP(M81,CatProd!B:G,6,FALSE)</f>
        <v>#N/A</v>
      </c>
      <c r="O81" s="127"/>
      <c r="P81" s="175" t="e">
        <f ca="1">VLOOKUP(CONCATENATE(N81,"-",O81),CatProdSpec!H:I,2,FALSE)</f>
        <v>#N/A</v>
      </c>
      <c r="Q81" s="30"/>
      <c r="R81" s="149" t="str">
        <f>IFERROR(VLOOKUP(Q81,Setup!D$16:E$25,2,FALSE),"")</f>
        <v/>
      </c>
      <c r="S81" s="51" t="str">
        <f ca="1">IFERROR(IF(OR(I81="",VLOOKUP(I81,CatCostInp!$E$2:$K$88,7,FALSE)=0),"",VLOOKUP(I81,CatCostInp!$E$2:$K$88,7,FALSE)),"")</f>
        <v/>
      </c>
      <c r="T81" s="4" t="e">
        <f>VLOOKUP(U81,#REF!,2,FALSE)</f>
        <v>#REF!</v>
      </c>
      <c r="U81" s="30"/>
      <c r="V81" s="1" t="str">
        <f ca="1">IF(U81=Setup!$C$10,"Grant",IF('Health Products &amp; Equipment'!U81=Setup!$C$11,"Local",IF('Health Products &amp; Equipment'!U81=Setup!$C$12,"Other","")))</f>
        <v/>
      </c>
      <c r="W81" s="33"/>
      <c r="X81" s="148"/>
      <c r="Y81" s="33"/>
      <c r="Z81" s="36" t="str">
        <f t="shared" si="37"/>
        <v/>
      </c>
      <c r="AA81" s="35"/>
      <c r="AB81" s="32" t="str">
        <f t="shared" si="38"/>
        <v/>
      </c>
      <c r="AC81" s="35"/>
      <c r="AD81" s="32" t="str">
        <f t="shared" si="39"/>
        <v/>
      </c>
      <c r="AE81" s="35"/>
      <c r="AF81" s="36" t="str">
        <f t="shared" si="40"/>
        <v/>
      </c>
      <c r="AG81" s="36" t="str">
        <f t="shared" si="41"/>
        <v/>
      </c>
      <c r="AH81" s="36" t="str">
        <f t="shared" si="42"/>
        <v/>
      </c>
      <c r="AI81" s="55"/>
      <c r="AJ81" s="37"/>
      <c r="AK81" s="148"/>
      <c r="AL81" s="35"/>
      <c r="AM81" s="32" t="str">
        <f t="shared" si="43"/>
        <v/>
      </c>
      <c r="AN81" s="35"/>
      <c r="AO81" s="32" t="str">
        <f t="shared" si="44"/>
        <v/>
      </c>
      <c r="AP81" s="35"/>
      <c r="AQ81" s="32" t="str">
        <f t="shared" si="45"/>
        <v/>
      </c>
      <c r="AR81" s="35"/>
      <c r="AS81" s="36" t="str">
        <f t="shared" si="46"/>
        <v/>
      </c>
      <c r="AT81" s="36" t="str">
        <f t="shared" si="47"/>
        <v/>
      </c>
      <c r="AU81" s="36" t="str">
        <f t="shared" si="48"/>
        <v/>
      </c>
      <c r="AV81" s="55"/>
      <c r="AW81" s="34"/>
      <c r="AX81" s="148"/>
      <c r="AY81" s="34"/>
      <c r="AZ81" s="32" t="str">
        <f t="shared" si="49"/>
        <v/>
      </c>
      <c r="BA81" s="34"/>
      <c r="BB81" s="32" t="str">
        <f t="shared" si="50"/>
        <v/>
      </c>
      <c r="BC81" s="34"/>
      <c r="BD81" s="32" t="str">
        <f t="shared" si="51"/>
        <v/>
      </c>
      <c r="BE81" s="35"/>
      <c r="BF81" s="36" t="str">
        <f t="shared" si="52"/>
        <v/>
      </c>
      <c r="BG81" s="36" t="str">
        <f t="shared" si="53"/>
        <v/>
      </c>
      <c r="BH81" s="36" t="str">
        <f t="shared" si="54"/>
        <v/>
      </c>
      <c r="BI81" s="55"/>
      <c r="BJ81" s="34"/>
      <c r="BK81" s="148"/>
      <c r="BL81" s="34"/>
      <c r="BM81" s="32" t="str">
        <f t="shared" si="55"/>
        <v/>
      </c>
      <c r="BN81" s="34"/>
      <c r="BO81" s="32" t="str">
        <f t="shared" si="56"/>
        <v/>
      </c>
      <c r="BP81" s="34"/>
      <c r="BQ81" s="32" t="str">
        <f t="shared" si="57"/>
        <v/>
      </c>
      <c r="BR81" s="34"/>
      <c r="BS81" s="36" t="str">
        <f t="shared" si="58"/>
        <v/>
      </c>
      <c r="BT81" s="36" t="str">
        <f t="shared" si="59"/>
        <v/>
      </c>
      <c r="BU81" s="36" t="str">
        <f t="shared" si="60"/>
        <v/>
      </c>
      <c r="BV81" s="55"/>
      <c r="BW81" s="36" t="str">
        <f t="shared" si="61"/>
        <v/>
      </c>
      <c r="BX81" s="36" t="str">
        <f t="shared" si="61"/>
        <v/>
      </c>
      <c r="BY81" s="31"/>
      <c r="BZ81" s="38"/>
      <c r="CB81" s="120" t="e">
        <f t="shared" ca="1" si="32"/>
        <v>#VALUE!</v>
      </c>
      <c r="CC81" s="2" t="e">
        <f t="shared" ca="1" si="62"/>
        <v>#VALUE!</v>
      </c>
    </row>
    <row r="82" spans="1:81" s="10" customFormat="1" ht="25.15" customHeight="1" x14ac:dyDescent="0.2">
      <c r="A82" s="52" t="str">
        <f t="shared" si="63"/>
        <v/>
      </c>
      <c r="B82" s="157" t="e">
        <f t="shared" ca="1" si="33"/>
        <v>#VALUE!</v>
      </c>
      <c r="C82" s="157" t="e">
        <f t="shared" ca="1" si="34"/>
        <v>#VALUE!</v>
      </c>
      <c r="D82" s="29"/>
      <c r="E82" s="155" t="str">
        <f ca="1">IFERROR(INDIRECT(ADDRESS(MATCH(D82,CatModules!C:C,0),2,1,1,"CatModules")),"")</f>
        <v/>
      </c>
      <c r="F82" s="96"/>
      <c r="G82" s="156" t="str">
        <f ca="1">IFERROR(INDIRECT(ADDRESS(MATCH(CONCATENATE(E82,"-",F82),CatInt!K:K,0),3,1,1,"CatInt")),"")</f>
        <v/>
      </c>
      <c r="H82" s="45" t="str">
        <f>IF(F82="","",VLOOKUP(F82,#REF!,2,FALSE))</f>
        <v/>
      </c>
      <c r="I82" s="29"/>
      <c r="J82" s="155" t="e">
        <f t="shared" si="35"/>
        <v>#VALUE!</v>
      </c>
      <c r="K82" s="155" t="e">
        <f t="shared" si="36"/>
        <v>#VALUE!</v>
      </c>
      <c r="L82" s="153"/>
      <c r="M82" s="126"/>
      <c r="N82" s="151" t="e">
        <f ca="1">VLOOKUP(M82,CatProd!B:G,6,FALSE)</f>
        <v>#N/A</v>
      </c>
      <c r="O82" s="127"/>
      <c r="P82" s="175" t="e">
        <f ca="1">VLOOKUP(CONCATENATE(N82,"-",O82),CatProdSpec!H:I,2,FALSE)</f>
        <v>#N/A</v>
      </c>
      <c r="Q82" s="30"/>
      <c r="R82" s="149" t="str">
        <f>IFERROR(VLOOKUP(Q82,Setup!D$16:E$25,2,FALSE),"")</f>
        <v/>
      </c>
      <c r="S82" s="51" t="str">
        <f ca="1">IFERROR(IF(OR(I82="",VLOOKUP(I82,CatCostInp!$E$2:$K$88,7,FALSE)=0),"",VLOOKUP(I82,CatCostInp!$E$2:$K$88,7,FALSE)),"")</f>
        <v/>
      </c>
      <c r="T82" s="4" t="e">
        <f>VLOOKUP(U82,#REF!,2,FALSE)</f>
        <v>#REF!</v>
      </c>
      <c r="U82" s="30"/>
      <c r="V82" s="1" t="str">
        <f ca="1">IF(U82=Setup!$C$10,"Grant",IF('Health Products &amp; Equipment'!U82=Setup!$C$11,"Local",IF('Health Products &amp; Equipment'!U82=Setup!$C$12,"Other","")))</f>
        <v/>
      </c>
      <c r="W82" s="33"/>
      <c r="X82" s="148"/>
      <c r="Y82" s="33"/>
      <c r="Z82" s="36" t="str">
        <f t="shared" si="37"/>
        <v/>
      </c>
      <c r="AA82" s="35"/>
      <c r="AB82" s="32" t="str">
        <f t="shared" si="38"/>
        <v/>
      </c>
      <c r="AC82" s="35"/>
      <c r="AD82" s="32" t="str">
        <f t="shared" si="39"/>
        <v/>
      </c>
      <c r="AE82" s="35"/>
      <c r="AF82" s="36" t="str">
        <f t="shared" si="40"/>
        <v/>
      </c>
      <c r="AG82" s="36" t="str">
        <f t="shared" si="41"/>
        <v/>
      </c>
      <c r="AH82" s="36" t="str">
        <f t="shared" si="42"/>
        <v/>
      </c>
      <c r="AI82" s="55"/>
      <c r="AJ82" s="37"/>
      <c r="AK82" s="148"/>
      <c r="AL82" s="35"/>
      <c r="AM82" s="32" t="str">
        <f t="shared" si="43"/>
        <v/>
      </c>
      <c r="AN82" s="35"/>
      <c r="AO82" s="32" t="str">
        <f t="shared" si="44"/>
        <v/>
      </c>
      <c r="AP82" s="35"/>
      <c r="AQ82" s="32" t="str">
        <f t="shared" si="45"/>
        <v/>
      </c>
      <c r="AR82" s="35"/>
      <c r="AS82" s="36" t="str">
        <f t="shared" si="46"/>
        <v/>
      </c>
      <c r="AT82" s="36" t="str">
        <f t="shared" si="47"/>
        <v/>
      </c>
      <c r="AU82" s="36" t="str">
        <f t="shared" si="48"/>
        <v/>
      </c>
      <c r="AV82" s="55"/>
      <c r="AW82" s="34"/>
      <c r="AX82" s="148"/>
      <c r="AY82" s="34"/>
      <c r="AZ82" s="32" t="str">
        <f t="shared" si="49"/>
        <v/>
      </c>
      <c r="BA82" s="34"/>
      <c r="BB82" s="32" t="str">
        <f t="shared" si="50"/>
        <v/>
      </c>
      <c r="BC82" s="34"/>
      <c r="BD82" s="32" t="str">
        <f t="shared" si="51"/>
        <v/>
      </c>
      <c r="BE82" s="35"/>
      <c r="BF82" s="36" t="str">
        <f t="shared" si="52"/>
        <v/>
      </c>
      <c r="BG82" s="36" t="str">
        <f t="shared" si="53"/>
        <v/>
      </c>
      <c r="BH82" s="36" t="str">
        <f t="shared" si="54"/>
        <v/>
      </c>
      <c r="BI82" s="55"/>
      <c r="BJ82" s="34"/>
      <c r="BK82" s="148"/>
      <c r="BL82" s="34"/>
      <c r="BM82" s="32" t="str">
        <f t="shared" si="55"/>
        <v/>
      </c>
      <c r="BN82" s="34"/>
      <c r="BO82" s="32" t="str">
        <f t="shared" si="56"/>
        <v/>
      </c>
      <c r="BP82" s="34"/>
      <c r="BQ82" s="32" t="str">
        <f t="shared" si="57"/>
        <v/>
      </c>
      <c r="BR82" s="34"/>
      <c r="BS82" s="36" t="str">
        <f t="shared" si="58"/>
        <v/>
      </c>
      <c r="BT82" s="36" t="str">
        <f t="shared" si="59"/>
        <v/>
      </c>
      <c r="BU82" s="36" t="str">
        <f t="shared" si="60"/>
        <v/>
      </c>
      <c r="BV82" s="55"/>
      <c r="BW82" s="36" t="str">
        <f t="shared" si="61"/>
        <v/>
      </c>
      <c r="BX82" s="36" t="str">
        <f t="shared" si="61"/>
        <v/>
      </c>
      <c r="BY82" s="31"/>
      <c r="BZ82" s="38"/>
      <c r="CB82" s="120" t="e">
        <f t="shared" ca="1" si="32"/>
        <v>#VALUE!</v>
      </c>
      <c r="CC82" s="2" t="e">
        <f t="shared" ca="1" si="62"/>
        <v>#VALUE!</v>
      </c>
    </row>
    <row r="83" spans="1:81" s="10" customFormat="1" ht="25.15" customHeight="1" x14ac:dyDescent="0.2">
      <c r="A83" s="52" t="str">
        <f t="shared" si="63"/>
        <v/>
      </c>
      <c r="B83" s="157" t="e">
        <f t="shared" ca="1" si="33"/>
        <v>#VALUE!</v>
      </c>
      <c r="C83" s="157" t="e">
        <f t="shared" ca="1" si="34"/>
        <v>#VALUE!</v>
      </c>
      <c r="D83" s="29"/>
      <c r="E83" s="155" t="str">
        <f ca="1">IFERROR(INDIRECT(ADDRESS(MATCH(D83,CatModules!C:C,0),2,1,1,"CatModules")),"")</f>
        <v/>
      </c>
      <c r="F83" s="96"/>
      <c r="G83" s="156" t="str">
        <f ca="1">IFERROR(INDIRECT(ADDRESS(MATCH(CONCATENATE(E83,"-",F83),CatInt!K:K,0),3,1,1,"CatInt")),"")</f>
        <v/>
      </c>
      <c r="H83" s="45" t="str">
        <f>IF(F83="","",VLOOKUP(F83,#REF!,2,FALSE))</f>
        <v/>
      </c>
      <c r="I83" s="29"/>
      <c r="J83" s="155" t="e">
        <f t="shared" si="35"/>
        <v>#VALUE!</v>
      </c>
      <c r="K83" s="155" t="e">
        <f t="shared" si="36"/>
        <v>#VALUE!</v>
      </c>
      <c r="L83" s="153"/>
      <c r="M83" s="126"/>
      <c r="N83" s="151" t="e">
        <f ca="1">VLOOKUP(M83,CatProd!B:G,6,FALSE)</f>
        <v>#N/A</v>
      </c>
      <c r="O83" s="127"/>
      <c r="P83" s="175" t="e">
        <f ca="1">VLOOKUP(CONCATENATE(N83,"-",O83),CatProdSpec!H:I,2,FALSE)</f>
        <v>#N/A</v>
      </c>
      <c r="Q83" s="30"/>
      <c r="R83" s="149" t="str">
        <f>IFERROR(VLOOKUP(Q83,Setup!D$16:E$25,2,FALSE),"")</f>
        <v/>
      </c>
      <c r="S83" s="51" t="str">
        <f ca="1">IFERROR(IF(OR(I83="",VLOOKUP(I83,CatCostInp!$E$2:$K$88,7,FALSE)=0),"",VLOOKUP(I83,CatCostInp!$E$2:$K$88,7,FALSE)),"")</f>
        <v/>
      </c>
      <c r="T83" s="4" t="e">
        <f>VLOOKUP(U83,#REF!,2,FALSE)</f>
        <v>#REF!</v>
      </c>
      <c r="U83" s="30"/>
      <c r="V83" s="1" t="str">
        <f ca="1">IF(U83=Setup!$C$10,"Grant",IF('Health Products &amp; Equipment'!U83=Setup!$C$11,"Local",IF('Health Products &amp; Equipment'!U83=Setup!$C$12,"Other","")))</f>
        <v/>
      </c>
      <c r="W83" s="33"/>
      <c r="X83" s="148"/>
      <c r="Y83" s="33"/>
      <c r="Z83" s="36" t="str">
        <f t="shared" si="37"/>
        <v/>
      </c>
      <c r="AA83" s="35"/>
      <c r="AB83" s="32" t="str">
        <f t="shared" si="38"/>
        <v/>
      </c>
      <c r="AC83" s="35"/>
      <c r="AD83" s="32" t="str">
        <f t="shared" si="39"/>
        <v/>
      </c>
      <c r="AE83" s="35"/>
      <c r="AF83" s="36" t="str">
        <f t="shared" si="40"/>
        <v/>
      </c>
      <c r="AG83" s="36" t="str">
        <f t="shared" si="41"/>
        <v/>
      </c>
      <c r="AH83" s="36" t="str">
        <f t="shared" si="42"/>
        <v/>
      </c>
      <c r="AI83" s="55"/>
      <c r="AJ83" s="37"/>
      <c r="AK83" s="148"/>
      <c r="AL83" s="35"/>
      <c r="AM83" s="32" t="str">
        <f t="shared" si="43"/>
        <v/>
      </c>
      <c r="AN83" s="35"/>
      <c r="AO83" s="32" t="str">
        <f t="shared" si="44"/>
        <v/>
      </c>
      <c r="AP83" s="35"/>
      <c r="AQ83" s="32" t="str">
        <f t="shared" si="45"/>
        <v/>
      </c>
      <c r="AR83" s="35"/>
      <c r="AS83" s="36" t="str">
        <f t="shared" si="46"/>
        <v/>
      </c>
      <c r="AT83" s="36" t="str">
        <f t="shared" si="47"/>
        <v/>
      </c>
      <c r="AU83" s="36" t="str">
        <f t="shared" si="48"/>
        <v/>
      </c>
      <c r="AV83" s="55"/>
      <c r="AW83" s="34"/>
      <c r="AX83" s="148"/>
      <c r="AY83" s="34"/>
      <c r="AZ83" s="32" t="str">
        <f t="shared" si="49"/>
        <v/>
      </c>
      <c r="BA83" s="34"/>
      <c r="BB83" s="32" t="str">
        <f t="shared" si="50"/>
        <v/>
      </c>
      <c r="BC83" s="34"/>
      <c r="BD83" s="32" t="str">
        <f t="shared" si="51"/>
        <v/>
      </c>
      <c r="BE83" s="35"/>
      <c r="BF83" s="36" t="str">
        <f t="shared" si="52"/>
        <v/>
      </c>
      <c r="BG83" s="36" t="str">
        <f t="shared" si="53"/>
        <v/>
      </c>
      <c r="BH83" s="36" t="str">
        <f t="shared" si="54"/>
        <v/>
      </c>
      <c r="BI83" s="55"/>
      <c r="BJ83" s="34"/>
      <c r="BK83" s="148"/>
      <c r="BL83" s="34"/>
      <c r="BM83" s="32" t="str">
        <f t="shared" si="55"/>
        <v/>
      </c>
      <c r="BN83" s="34"/>
      <c r="BO83" s="32" t="str">
        <f t="shared" si="56"/>
        <v/>
      </c>
      <c r="BP83" s="34"/>
      <c r="BQ83" s="32" t="str">
        <f t="shared" si="57"/>
        <v/>
      </c>
      <c r="BR83" s="34"/>
      <c r="BS83" s="36" t="str">
        <f t="shared" si="58"/>
        <v/>
      </c>
      <c r="BT83" s="36" t="str">
        <f t="shared" si="59"/>
        <v/>
      </c>
      <c r="BU83" s="36" t="str">
        <f t="shared" si="60"/>
        <v/>
      </c>
      <c r="BV83" s="55"/>
      <c r="BW83" s="36" t="str">
        <f t="shared" si="61"/>
        <v/>
      </c>
      <c r="BX83" s="36" t="str">
        <f t="shared" si="61"/>
        <v/>
      </c>
      <c r="BY83" s="31"/>
      <c r="BZ83" s="38"/>
      <c r="CB83" s="120" t="e">
        <f t="shared" ca="1" si="32"/>
        <v>#VALUE!</v>
      </c>
      <c r="CC83" s="2" t="e">
        <f t="shared" ca="1" si="62"/>
        <v>#VALUE!</v>
      </c>
    </row>
    <row r="84" spans="1:81" s="10" customFormat="1" ht="25.15" customHeight="1" x14ac:dyDescent="0.2">
      <c r="A84" s="52" t="str">
        <f t="shared" si="63"/>
        <v/>
      </c>
      <c r="B84" s="157" t="e">
        <f t="shared" ca="1" si="33"/>
        <v>#VALUE!</v>
      </c>
      <c r="C84" s="157" t="e">
        <f t="shared" ca="1" si="34"/>
        <v>#VALUE!</v>
      </c>
      <c r="D84" s="29"/>
      <c r="E84" s="155" t="str">
        <f ca="1">IFERROR(INDIRECT(ADDRESS(MATCH(D84,CatModules!C:C,0),2,1,1,"CatModules")),"")</f>
        <v/>
      </c>
      <c r="F84" s="96"/>
      <c r="G84" s="156" t="str">
        <f ca="1">IFERROR(INDIRECT(ADDRESS(MATCH(CONCATENATE(E84,"-",F84),CatInt!K:K,0),3,1,1,"CatInt")),"")</f>
        <v/>
      </c>
      <c r="H84" s="45" t="str">
        <f>IF(F84="","",VLOOKUP(F84,#REF!,2,FALSE))</f>
        <v/>
      </c>
      <c r="I84" s="29"/>
      <c r="J84" s="155" t="e">
        <f t="shared" si="35"/>
        <v>#VALUE!</v>
      </c>
      <c r="K84" s="155" t="e">
        <f t="shared" si="36"/>
        <v>#VALUE!</v>
      </c>
      <c r="L84" s="153"/>
      <c r="M84" s="126"/>
      <c r="N84" s="151" t="e">
        <f ca="1">VLOOKUP(M84,CatProd!B:G,6,FALSE)</f>
        <v>#N/A</v>
      </c>
      <c r="O84" s="127"/>
      <c r="P84" s="175" t="e">
        <f ca="1">VLOOKUP(CONCATENATE(N84,"-",O84),CatProdSpec!H:I,2,FALSE)</f>
        <v>#N/A</v>
      </c>
      <c r="Q84" s="30"/>
      <c r="R84" s="149" t="str">
        <f>IFERROR(VLOOKUP(Q84,Setup!D$16:E$25,2,FALSE),"")</f>
        <v/>
      </c>
      <c r="S84" s="51" t="str">
        <f ca="1">IFERROR(IF(OR(I84="",VLOOKUP(I84,CatCostInp!$E$2:$K$88,7,FALSE)=0),"",VLOOKUP(I84,CatCostInp!$E$2:$K$88,7,FALSE)),"")</f>
        <v/>
      </c>
      <c r="T84" s="4" t="e">
        <f>VLOOKUP(U84,#REF!,2,FALSE)</f>
        <v>#REF!</v>
      </c>
      <c r="U84" s="30"/>
      <c r="V84" s="1" t="str">
        <f ca="1">IF(U84=Setup!$C$10,"Grant",IF('Health Products &amp; Equipment'!U84=Setup!$C$11,"Local",IF('Health Products &amp; Equipment'!U84=Setup!$C$12,"Other","")))</f>
        <v/>
      </c>
      <c r="W84" s="33"/>
      <c r="X84" s="148"/>
      <c r="Y84" s="33"/>
      <c r="Z84" s="36" t="str">
        <f t="shared" si="37"/>
        <v/>
      </c>
      <c r="AA84" s="35"/>
      <c r="AB84" s="32" t="str">
        <f t="shared" si="38"/>
        <v/>
      </c>
      <c r="AC84" s="35"/>
      <c r="AD84" s="32" t="str">
        <f t="shared" si="39"/>
        <v/>
      </c>
      <c r="AE84" s="35"/>
      <c r="AF84" s="36" t="str">
        <f t="shared" si="40"/>
        <v/>
      </c>
      <c r="AG84" s="36" t="str">
        <f t="shared" si="41"/>
        <v/>
      </c>
      <c r="AH84" s="36" t="str">
        <f t="shared" si="42"/>
        <v/>
      </c>
      <c r="AI84" s="55"/>
      <c r="AJ84" s="37"/>
      <c r="AK84" s="148"/>
      <c r="AL84" s="35"/>
      <c r="AM84" s="32" t="str">
        <f t="shared" si="43"/>
        <v/>
      </c>
      <c r="AN84" s="35"/>
      <c r="AO84" s="32" t="str">
        <f t="shared" si="44"/>
        <v/>
      </c>
      <c r="AP84" s="35"/>
      <c r="AQ84" s="32" t="str">
        <f t="shared" si="45"/>
        <v/>
      </c>
      <c r="AR84" s="35"/>
      <c r="AS84" s="36" t="str">
        <f t="shared" si="46"/>
        <v/>
      </c>
      <c r="AT84" s="36" t="str">
        <f t="shared" si="47"/>
        <v/>
      </c>
      <c r="AU84" s="36" t="str">
        <f t="shared" si="48"/>
        <v/>
      </c>
      <c r="AV84" s="55"/>
      <c r="AW84" s="34"/>
      <c r="AX84" s="148"/>
      <c r="AY84" s="34"/>
      <c r="AZ84" s="32" t="str">
        <f t="shared" si="49"/>
        <v/>
      </c>
      <c r="BA84" s="34"/>
      <c r="BB84" s="32" t="str">
        <f t="shared" si="50"/>
        <v/>
      </c>
      <c r="BC84" s="34"/>
      <c r="BD84" s="32" t="str">
        <f t="shared" si="51"/>
        <v/>
      </c>
      <c r="BE84" s="35"/>
      <c r="BF84" s="36" t="str">
        <f t="shared" si="52"/>
        <v/>
      </c>
      <c r="BG84" s="36" t="str">
        <f t="shared" si="53"/>
        <v/>
      </c>
      <c r="BH84" s="36" t="str">
        <f t="shared" si="54"/>
        <v/>
      </c>
      <c r="BI84" s="55"/>
      <c r="BJ84" s="34"/>
      <c r="BK84" s="148"/>
      <c r="BL84" s="34"/>
      <c r="BM84" s="32" t="str">
        <f t="shared" si="55"/>
        <v/>
      </c>
      <c r="BN84" s="34"/>
      <c r="BO84" s="32" t="str">
        <f t="shared" si="56"/>
        <v/>
      </c>
      <c r="BP84" s="34"/>
      <c r="BQ84" s="32" t="str">
        <f t="shared" si="57"/>
        <v/>
      </c>
      <c r="BR84" s="34"/>
      <c r="BS84" s="36" t="str">
        <f t="shared" si="58"/>
        <v/>
      </c>
      <c r="BT84" s="36" t="str">
        <f t="shared" si="59"/>
        <v/>
      </c>
      <c r="BU84" s="36" t="str">
        <f t="shared" si="60"/>
        <v/>
      </c>
      <c r="BV84" s="55"/>
      <c r="BW84" s="36" t="str">
        <f t="shared" si="61"/>
        <v/>
      </c>
      <c r="BX84" s="36" t="str">
        <f t="shared" si="61"/>
        <v/>
      </c>
      <c r="BY84" s="31"/>
      <c r="BZ84" s="38"/>
      <c r="CB84" s="120" t="e">
        <f t="shared" ca="1" si="32"/>
        <v>#VALUE!</v>
      </c>
      <c r="CC84" s="2" t="e">
        <f t="shared" ca="1" si="62"/>
        <v>#VALUE!</v>
      </c>
    </row>
    <row r="85" spans="1:81" s="10" customFormat="1" ht="25.15" customHeight="1" x14ac:dyDescent="0.2">
      <c r="A85" s="52" t="str">
        <f t="shared" si="63"/>
        <v/>
      </c>
      <c r="B85" s="157" t="e">
        <f t="shared" ca="1" si="33"/>
        <v>#VALUE!</v>
      </c>
      <c r="C85" s="157" t="e">
        <f t="shared" ca="1" si="34"/>
        <v>#VALUE!</v>
      </c>
      <c r="D85" s="29"/>
      <c r="E85" s="155" t="str">
        <f ca="1">IFERROR(INDIRECT(ADDRESS(MATCH(D85,CatModules!C:C,0),2,1,1,"CatModules")),"")</f>
        <v/>
      </c>
      <c r="F85" s="96"/>
      <c r="G85" s="156" t="str">
        <f ca="1">IFERROR(INDIRECT(ADDRESS(MATCH(CONCATENATE(E85,"-",F85),CatInt!K:K,0),3,1,1,"CatInt")),"")</f>
        <v/>
      </c>
      <c r="H85" s="45" t="str">
        <f>IF(F85="","",VLOOKUP(F85,#REF!,2,FALSE))</f>
        <v/>
      </c>
      <c r="I85" s="29"/>
      <c r="J85" s="155" t="e">
        <f t="shared" si="35"/>
        <v>#VALUE!</v>
      </c>
      <c r="K85" s="155" t="e">
        <f t="shared" si="36"/>
        <v>#VALUE!</v>
      </c>
      <c r="L85" s="153"/>
      <c r="M85" s="126"/>
      <c r="N85" s="151" t="e">
        <f ca="1">VLOOKUP(M85,CatProd!B:G,6,FALSE)</f>
        <v>#N/A</v>
      </c>
      <c r="O85" s="127"/>
      <c r="P85" s="175" t="e">
        <f ca="1">VLOOKUP(CONCATENATE(N85,"-",O85),CatProdSpec!H:I,2,FALSE)</f>
        <v>#N/A</v>
      </c>
      <c r="Q85" s="30"/>
      <c r="R85" s="149" t="str">
        <f>IFERROR(VLOOKUP(Q85,Setup!D$16:E$25,2,FALSE),"")</f>
        <v/>
      </c>
      <c r="S85" s="51" t="str">
        <f ca="1">IFERROR(IF(OR(I85="",VLOOKUP(I85,CatCostInp!$E$2:$K$88,7,FALSE)=0),"",VLOOKUP(I85,CatCostInp!$E$2:$K$88,7,FALSE)),"")</f>
        <v/>
      </c>
      <c r="T85" s="4" t="e">
        <f>VLOOKUP(U85,#REF!,2,FALSE)</f>
        <v>#REF!</v>
      </c>
      <c r="U85" s="30"/>
      <c r="V85" s="1" t="str">
        <f ca="1">IF(U85=Setup!$C$10,"Grant",IF('Health Products &amp; Equipment'!U85=Setup!$C$11,"Local",IF('Health Products &amp; Equipment'!U85=Setup!$C$12,"Other","")))</f>
        <v/>
      </c>
      <c r="W85" s="33"/>
      <c r="X85" s="148"/>
      <c r="Y85" s="33"/>
      <c r="Z85" s="36" t="str">
        <f t="shared" si="37"/>
        <v/>
      </c>
      <c r="AA85" s="35"/>
      <c r="AB85" s="32" t="str">
        <f t="shared" si="38"/>
        <v/>
      </c>
      <c r="AC85" s="35"/>
      <c r="AD85" s="32" t="str">
        <f t="shared" si="39"/>
        <v/>
      </c>
      <c r="AE85" s="35"/>
      <c r="AF85" s="36" t="str">
        <f t="shared" si="40"/>
        <v/>
      </c>
      <c r="AG85" s="36" t="str">
        <f t="shared" si="41"/>
        <v/>
      </c>
      <c r="AH85" s="36" t="str">
        <f t="shared" si="42"/>
        <v/>
      </c>
      <c r="AI85" s="55"/>
      <c r="AJ85" s="37"/>
      <c r="AK85" s="148"/>
      <c r="AL85" s="35"/>
      <c r="AM85" s="32" t="str">
        <f t="shared" si="43"/>
        <v/>
      </c>
      <c r="AN85" s="35"/>
      <c r="AO85" s="32" t="str">
        <f t="shared" si="44"/>
        <v/>
      </c>
      <c r="AP85" s="35"/>
      <c r="AQ85" s="32" t="str">
        <f t="shared" si="45"/>
        <v/>
      </c>
      <c r="AR85" s="35"/>
      <c r="AS85" s="36" t="str">
        <f t="shared" si="46"/>
        <v/>
      </c>
      <c r="AT85" s="36" t="str">
        <f t="shared" si="47"/>
        <v/>
      </c>
      <c r="AU85" s="36" t="str">
        <f t="shared" si="48"/>
        <v/>
      </c>
      <c r="AV85" s="55"/>
      <c r="AW85" s="34"/>
      <c r="AX85" s="148"/>
      <c r="AY85" s="34"/>
      <c r="AZ85" s="32" t="str">
        <f t="shared" si="49"/>
        <v/>
      </c>
      <c r="BA85" s="34"/>
      <c r="BB85" s="32" t="str">
        <f t="shared" si="50"/>
        <v/>
      </c>
      <c r="BC85" s="34"/>
      <c r="BD85" s="32" t="str">
        <f t="shared" si="51"/>
        <v/>
      </c>
      <c r="BE85" s="35"/>
      <c r="BF85" s="36" t="str">
        <f t="shared" si="52"/>
        <v/>
      </c>
      <c r="BG85" s="36" t="str">
        <f t="shared" si="53"/>
        <v/>
      </c>
      <c r="BH85" s="36" t="str">
        <f t="shared" si="54"/>
        <v/>
      </c>
      <c r="BI85" s="55"/>
      <c r="BJ85" s="34"/>
      <c r="BK85" s="148"/>
      <c r="BL85" s="34"/>
      <c r="BM85" s="32" t="str">
        <f t="shared" si="55"/>
        <v/>
      </c>
      <c r="BN85" s="34"/>
      <c r="BO85" s="32" t="str">
        <f t="shared" si="56"/>
        <v/>
      </c>
      <c r="BP85" s="34"/>
      <c r="BQ85" s="32" t="str">
        <f t="shared" si="57"/>
        <v/>
      </c>
      <c r="BR85" s="34"/>
      <c r="BS85" s="36" t="str">
        <f t="shared" si="58"/>
        <v/>
      </c>
      <c r="BT85" s="36" t="str">
        <f t="shared" si="59"/>
        <v/>
      </c>
      <c r="BU85" s="36" t="str">
        <f t="shared" si="60"/>
        <v/>
      </c>
      <c r="BV85" s="55"/>
      <c r="BW85" s="36" t="str">
        <f t="shared" si="61"/>
        <v/>
      </c>
      <c r="BX85" s="36" t="str">
        <f t="shared" si="61"/>
        <v/>
      </c>
      <c r="BY85" s="31"/>
      <c r="BZ85" s="38"/>
      <c r="CB85" s="120" t="e">
        <f t="shared" ca="1" si="32"/>
        <v>#VALUE!</v>
      </c>
      <c r="CC85" s="2" t="e">
        <f t="shared" ca="1" si="62"/>
        <v>#VALUE!</v>
      </c>
    </row>
    <row r="86" spans="1:81" s="10" customFormat="1" ht="25.15" customHeight="1" x14ac:dyDescent="0.2">
      <c r="A86" s="52" t="str">
        <f t="shared" si="63"/>
        <v/>
      </c>
      <c r="B86" s="157" t="e">
        <f t="shared" ca="1" si="33"/>
        <v>#VALUE!</v>
      </c>
      <c r="C86" s="157" t="e">
        <f t="shared" ca="1" si="34"/>
        <v>#VALUE!</v>
      </c>
      <c r="D86" s="29"/>
      <c r="E86" s="155" t="str">
        <f ca="1">IFERROR(INDIRECT(ADDRESS(MATCH(D86,CatModules!C:C,0),2,1,1,"CatModules")),"")</f>
        <v/>
      </c>
      <c r="F86" s="96"/>
      <c r="G86" s="156" t="str">
        <f ca="1">IFERROR(INDIRECT(ADDRESS(MATCH(CONCATENATE(E86,"-",F86),CatInt!K:K,0),3,1,1,"CatInt")),"")</f>
        <v/>
      </c>
      <c r="H86" s="45" t="str">
        <f>IF(F86="","",VLOOKUP(F86,#REF!,2,FALSE))</f>
        <v/>
      </c>
      <c r="I86" s="29"/>
      <c r="J86" s="155" t="e">
        <f t="shared" si="35"/>
        <v>#VALUE!</v>
      </c>
      <c r="K86" s="155" t="e">
        <f t="shared" si="36"/>
        <v>#VALUE!</v>
      </c>
      <c r="L86" s="153"/>
      <c r="M86" s="126"/>
      <c r="N86" s="151" t="e">
        <f ca="1">VLOOKUP(M86,CatProd!B:G,6,FALSE)</f>
        <v>#N/A</v>
      </c>
      <c r="O86" s="127"/>
      <c r="P86" s="175" t="e">
        <f ca="1">VLOOKUP(CONCATENATE(N86,"-",O86),CatProdSpec!H:I,2,FALSE)</f>
        <v>#N/A</v>
      </c>
      <c r="Q86" s="30"/>
      <c r="R86" s="149" t="str">
        <f>IFERROR(VLOOKUP(Q86,Setup!D$16:E$25,2,FALSE),"")</f>
        <v/>
      </c>
      <c r="S86" s="51" t="str">
        <f ca="1">IFERROR(IF(OR(I86="",VLOOKUP(I86,CatCostInp!$E$2:$K$88,7,FALSE)=0),"",VLOOKUP(I86,CatCostInp!$E$2:$K$88,7,FALSE)),"")</f>
        <v/>
      </c>
      <c r="T86" s="4" t="e">
        <f>VLOOKUP(U86,#REF!,2,FALSE)</f>
        <v>#REF!</v>
      </c>
      <c r="U86" s="30"/>
      <c r="V86" s="1" t="str">
        <f ca="1">IF(U86=Setup!$C$10,"Grant",IF('Health Products &amp; Equipment'!U86=Setup!$C$11,"Local",IF('Health Products &amp; Equipment'!U86=Setup!$C$12,"Other","")))</f>
        <v/>
      </c>
      <c r="W86" s="33"/>
      <c r="X86" s="148"/>
      <c r="Y86" s="33"/>
      <c r="Z86" s="36" t="str">
        <f t="shared" si="37"/>
        <v/>
      </c>
      <c r="AA86" s="35"/>
      <c r="AB86" s="32" t="str">
        <f t="shared" si="38"/>
        <v/>
      </c>
      <c r="AC86" s="35"/>
      <c r="AD86" s="32" t="str">
        <f t="shared" si="39"/>
        <v/>
      </c>
      <c r="AE86" s="35"/>
      <c r="AF86" s="36" t="str">
        <f t="shared" si="40"/>
        <v/>
      </c>
      <c r="AG86" s="36" t="str">
        <f t="shared" si="41"/>
        <v/>
      </c>
      <c r="AH86" s="36" t="str">
        <f t="shared" si="42"/>
        <v/>
      </c>
      <c r="AI86" s="55"/>
      <c r="AJ86" s="37"/>
      <c r="AK86" s="148"/>
      <c r="AL86" s="35"/>
      <c r="AM86" s="32" t="str">
        <f t="shared" si="43"/>
        <v/>
      </c>
      <c r="AN86" s="35"/>
      <c r="AO86" s="32" t="str">
        <f t="shared" si="44"/>
        <v/>
      </c>
      <c r="AP86" s="35"/>
      <c r="AQ86" s="32" t="str">
        <f t="shared" si="45"/>
        <v/>
      </c>
      <c r="AR86" s="35"/>
      <c r="AS86" s="36" t="str">
        <f t="shared" si="46"/>
        <v/>
      </c>
      <c r="AT86" s="36" t="str">
        <f t="shared" si="47"/>
        <v/>
      </c>
      <c r="AU86" s="36" t="str">
        <f t="shared" si="48"/>
        <v/>
      </c>
      <c r="AV86" s="55"/>
      <c r="AW86" s="34"/>
      <c r="AX86" s="148"/>
      <c r="AY86" s="34"/>
      <c r="AZ86" s="32" t="str">
        <f t="shared" si="49"/>
        <v/>
      </c>
      <c r="BA86" s="34"/>
      <c r="BB86" s="32" t="str">
        <f t="shared" si="50"/>
        <v/>
      </c>
      <c r="BC86" s="34"/>
      <c r="BD86" s="32" t="str">
        <f t="shared" si="51"/>
        <v/>
      </c>
      <c r="BE86" s="35"/>
      <c r="BF86" s="36" t="str">
        <f t="shared" si="52"/>
        <v/>
      </c>
      <c r="BG86" s="36" t="str">
        <f t="shared" si="53"/>
        <v/>
      </c>
      <c r="BH86" s="36" t="str">
        <f t="shared" si="54"/>
        <v/>
      </c>
      <c r="BI86" s="55"/>
      <c r="BJ86" s="34"/>
      <c r="BK86" s="148"/>
      <c r="BL86" s="34"/>
      <c r="BM86" s="32" t="str">
        <f t="shared" si="55"/>
        <v/>
      </c>
      <c r="BN86" s="34"/>
      <c r="BO86" s="32" t="str">
        <f t="shared" si="56"/>
        <v/>
      </c>
      <c r="BP86" s="34"/>
      <c r="BQ86" s="32" t="str">
        <f t="shared" si="57"/>
        <v/>
      </c>
      <c r="BR86" s="34"/>
      <c r="BS86" s="36" t="str">
        <f t="shared" si="58"/>
        <v/>
      </c>
      <c r="BT86" s="36" t="str">
        <f t="shared" si="59"/>
        <v/>
      </c>
      <c r="BU86" s="36" t="str">
        <f t="shared" si="60"/>
        <v/>
      </c>
      <c r="BV86" s="55"/>
      <c r="BW86" s="36" t="str">
        <f t="shared" si="61"/>
        <v/>
      </c>
      <c r="BX86" s="36" t="str">
        <f t="shared" si="61"/>
        <v/>
      </c>
      <c r="BY86" s="31"/>
      <c r="BZ86" s="38"/>
      <c r="CB86" s="120" t="e">
        <f t="shared" ca="1" si="32"/>
        <v>#VALUE!</v>
      </c>
      <c r="CC86" s="2" t="e">
        <f t="shared" ca="1" si="62"/>
        <v>#VALUE!</v>
      </c>
    </row>
    <row r="87" spans="1:81" s="10" customFormat="1" ht="25.15" customHeight="1" x14ac:dyDescent="0.2">
      <c r="A87" s="52" t="str">
        <f t="shared" si="63"/>
        <v/>
      </c>
      <c r="B87" s="157" t="e">
        <f t="shared" ca="1" si="33"/>
        <v>#VALUE!</v>
      </c>
      <c r="C87" s="157" t="e">
        <f t="shared" ca="1" si="34"/>
        <v>#VALUE!</v>
      </c>
      <c r="D87" s="29"/>
      <c r="E87" s="155" t="str">
        <f ca="1">IFERROR(INDIRECT(ADDRESS(MATCH(D87,CatModules!C:C,0),2,1,1,"CatModules")),"")</f>
        <v/>
      </c>
      <c r="F87" s="96"/>
      <c r="G87" s="156" t="str">
        <f ca="1">IFERROR(INDIRECT(ADDRESS(MATCH(CONCATENATE(E87,"-",F87),CatInt!K:K,0),3,1,1,"CatInt")),"")</f>
        <v/>
      </c>
      <c r="H87" s="45" t="str">
        <f>IF(F87="","",VLOOKUP(F87,#REF!,2,FALSE))</f>
        <v/>
      </c>
      <c r="I87" s="29"/>
      <c r="J87" s="155" t="e">
        <f t="shared" si="35"/>
        <v>#VALUE!</v>
      </c>
      <c r="K87" s="155" t="e">
        <f t="shared" si="36"/>
        <v>#VALUE!</v>
      </c>
      <c r="L87" s="153"/>
      <c r="M87" s="126"/>
      <c r="N87" s="151" t="e">
        <f ca="1">VLOOKUP(M87,CatProd!B:G,6,FALSE)</f>
        <v>#N/A</v>
      </c>
      <c r="O87" s="127"/>
      <c r="P87" s="175" t="e">
        <f ca="1">VLOOKUP(CONCATENATE(N87,"-",O87),CatProdSpec!H:I,2,FALSE)</f>
        <v>#N/A</v>
      </c>
      <c r="Q87" s="30"/>
      <c r="R87" s="149" t="str">
        <f>IFERROR(VLOOKUP(Q87,Setup!D$16:E$25,2,FALSE),"")</f>
        <v/>
      </c>
      <c r="S87" s="51" t="str">
        <f ca="1">IFERROR(IF(OR(I87="",VLOOKUP(I87,CatCostInp!$E$2:$K$88,7,FALSE)=0),"",VLOOKUP(I87,CatCostInp!$E$2:$K$88,7,FALSE)),"")</f>
        <v/>
      </c>
      <c r="T87" s="4" t="e">
        <f>VLOOKUP(U87,#REF!,2,FALSE)</f>
        <v>#REF!</v>
      </c>
      <c r="U87" s="30"/>
      <c r="V87" s="1" t="str">
        <f ca="1">IF(U87=Setup!$C$10,"Grant",IF('Health Products &amp; Equipment'!U87=Setup!$C$11,"Local",IF('Health Products &amp; Equipment'!U87=Setup!$C$12,"Other","")))</f>
        <v/>
      </c>
      <c r="W87" s="33"/>
      <c r="X87" s="148"/>
      <c r="Y87" s="33"/>
      <c r="Z87" s="36" t="str">
        <f t="shared" si="37"/>
        <v/>
      </c>
      <c r="AA87" s="35"/>
      <c r="AB87" s="32" t="str">
        <f t="shared" si="38"/>
        <v/>
      </c>
      <c r="AC87" s="35"/>
      <c r="AD87" s="32" t="str">
        <f t="shared" si="39"/>
        <v/>
      </c>
      <c r="AE87" s="35"/>
      <c r="AF87" s="36" t="str">
        <f t="shared" si="40"/>
        <v/>
      </c>
      <c r="AG87" s="36" t="str">
        <f t="shared" si="41"/>
        <v/>
      </c>
      <c r="AH87" s="36" t="str">
        <f t="shared" si="42"/>
        <v/>
      </c>
      <c r="AI87" s="55"/>
      <c r="AJ87" s="37"/>
      <c r="AK87" s="148"/>
      <c r="AL87" s="35"/>
      <c r="AM87" s="32" t="str">
        <f t="shared" si="43"/>
        <v/>
      </c>
      <c r="AN87" s="35"/>
      <c r="AO87" s="32" t="str">
        <f t="shared" si="44"/>
        <v/>
      </c>
      <c r="AP87" s="35"/>
      <c r="AQ87" s="32" t="str">
        <f t="shared" si="45"/>
        <v/>
      </c>
      <c r="AR87" s="35"/>
      <c r="AS87" s="36" t="str">
        <f t="shared" si="46"/>
        <v/>
      </c>
      <c r="AT87" s="36" t="str">
        <f t="shared" si="47"/>
        <v/>
      </c>
      <c r="AU87" s="36" t="str">
        <f t="shared" si="48"/>
        <v/>
      </c>
      <c r="AV87" s="55"/>
      <c r="AW87" s="34"/>
      <c r="AX87" s="148"/>
      <c r="AY87" s="34"/>
      <c r="AZ87" s="32" t="str">
        <f t="shared" si="49"/>
        <v/>
      </c>
      <c r="BA87" s="34"/>
      <c r="BB87" s="32" t="str">
        <f t="shared" si="50"/>
        <v/>
      </c>
      <c r="BC87" s="34"/>
      <c r="BD87" s="32" t="str">
        <f t="shared" si="51"/>
        <v/>
      </c>
      <c r="BE87" s="35"/>
      <c r="BF87" s="36" t="str">
        <f t="shared" si="52"/>
        <v/>
      </c>
      <c r="BG87" s="36" t="str">
        <f t="shared" si="53"/>
        <v/>
      </c>
      <c r="BH87" s="36" t="str">
        <f t="shared" si="54"/>
        <v/>
      </c>
      <c r="BI87" s="55"/>
      <c r="BJ87" s="34"/>
      <c r="BK87" s="148"/>
      <c r="BL87" s="34"/>
      <c r="BM87" s="32" t="str">
        <f t="shared" si="55"/>
        <v/>
      </c>
      <c r="BN87" s="34"/>
      <c r="BO87" s="32" t="str">
        <f t="shared" si="56"/>
        <v/>
      </c>
      <c r="BP87" s="34"/>
      <c r="BQ87" s="32" t="str">
        <f t="shared" si="57"/>
        <v/>
      </c>
      <c r="BR87" s="34"/>
      <c r="BS87" s="36" t="str">
        <f t="shared" si="58"/>
        <v/>
      </c>
      <c r="BT87" s="36" t="str">
        <f t="shared" si="59"/>
        <v/>
      </c>
      <c r="BU87" s="36" t="str">
        <f t="shared" si="60"/>
        <v/>
      </c>
      <c r="BV87" s="55"/>
      <c r="BW87" s="36" t="str">
        <f t="shared" si="61"/>
        <v/>
      </c>
      <c r="BX87" s="36" t="str">
        <f t="shared" si="61"/>
        <v/>
      </c>
      <c r="BY87" s="31"/>
      <c r="BZ87" s="38"/>
      <c r="CB87" s="120" t="e">
        <f t="shared" ca="1" si="32"/>
        <v>#VALUE!</v>
      </c>
      <c r="CC87" s="2" t="e">
        <f t="shared" ca="1" si="62"/>
        <v>#VALUE!</v>
      </c>
    </row>
    <row r="88" spans="1:81" s="10" customFormat="1" ht="25.15" customHeight="1" x14ac:dyDescent="0.2">
      <c r="A88" s="52" t="str">
        <f t="shared" si="63"/>
        <v/>
      </c>
      <c r="B88" s="157" t="e">
        <f t="shared" ca="1" si="33"/>
        <v>#VALUE!</v>
      </c>
      <c r="C88" s="157" t="e">
        <f t="shared" ca="1" si="34"/>
        <v>#VALUE!</v>
      </c>
      <c r="D88" s="29"/>
      <c r="E88" s="155" t="str">
        <f ca="1">IFERROR(INDIRECT(ADDRESS(MATCH(D88,CatModules!C:C,0),2,1,1,"CatModules")),"")</f>
        <v/>
      </c>
      <c r="F88" s="96"/>
      <c r="G88" s="156" t="str">
        <f ca="1">IFERROR(INDIRECT(ADDRESS(MATCH(CONCATENATE(E88,"-",F88),CatInt!K:K,0),3,1,1,"CatInt")),"")</f>
        <v/>
      </c>
      <c r="H88" s="45" t="str">
        <f>IF(F88="","",VLOOKUP(F88,#REF!,2,FALSE))</f>
        <v/>
      </c>
      <c r="I88" s="29"/>
      <c r="J88" s="155" t="e">
        <f t="shared" si="35"/>
        <v>#VALUE!</v>
      </c>
      <c r="K88" s="155" t="e">
        <f t="shared" si="36"/>
        <v>#VALUE!</v>
      </c>
      <c r="L88" s="153"/>
      <c r="M88" s="126"/>
      <c r="N88" s="151" t="e">
        <f ca="1">VLOOKUP(M88,CatProd!B:G,6,FALSE)</f>
        <v>#N/A</v>
      </c>
      <c r="O88" s="127"/>
      <c r="P88" s="175" t="e">
        <f ca="1">VLOOKUP(CONCATENATE(N88,"-",O88),CatProdSpec!H:I,2,FALSE)</f>
        <v>#N/A</v>
      </c>
      <c r="Q88" s="30"/>
      <c r="R88" s="149" t="str">
        <f>IFERROR(VLOOKUP(Q88,Setup!D$16:E$25,2,FALSE),"")</f>
        <v/>
      </c>
      <c r="S88" s="51" t="str">
        <f ca="1">IFERROR(IF(OR(I88="",VLOOKUP(I88,CatCostInp!$E$2:$K$88,7,FALSE)=0),"",VLOOKUP(I88,CatCostInp!$E$2:$K$88,7,FALSE)),"")</f>
        <v/>
      </c>
      <c r="T88" s="4" t="e">
        <f>VLOOKUP(U88,#REF!,2,FALSE)</f>
        <v>#REF!</v>
      </c>
      <c r="U88" s="30"/>
      <c r="V88" s="1" t="str">
        <f ca="1">IF(U88=Setup!$C$10,"Grant",IF('Health Products &amp; Equipment'!U88=Setup!$C$11,"Local",IF('Health Products &amp; Equipment'!U88=Setup!$C$12,"Other","")))</f>
        <v/>
      </c>
      <c r="W88" s="33"/>
      <c r="X88" s="148"/>
      <c r="Y88" s="33"/>
      <c r="Z88" s="36" t="str">
        <f t="shared" si="37"/>
        <v/>
      </c>
      <c r="AA88" s="35"/>
      <c r="AB88" s="32" t="str">
        <f t="shared" si="38"/>
        <v/>
      </c>
      <c r="AC88" s="35"/>
      <c r="AD88" s="32" t="str">
        <f t="shared" si="39"/>
        <v/>
      </c>
      <c r="AE88" s="35"/>
      <c r="AF88" s="36" t="str">
        <f t="shared" si="40"/>
        <v/>
      </c>
      <c r="AG88" s="36" t="str">
        <f t="shared" si="41"/>
        <v/>
      </c>
      <c r="AH88" s="36" t="str">
        <f t="shared" si="42"/>
        <v/>
      </c>
      <c r="AI88" s="55"/>
      <c r="AJ88" s="37"/>
      <c r="AK88" s="148"/>
      <c r="AL88" s="35"/>
      <c r="AM88" s="32" t="str">
        <f t="shared" si="43"/>
        <v/>
      </c>
      <c r="AN88" s="35"/>
      <c r="AO88" s="32" t="str">
        <f t="shared" si="44"/>
        <v/>
      </c>
      <c r="AP88" s="35"/>
      <c r="AQ88" s="32" t="str">
        <f t="shared" si="45"/>
        <v/>
      </c>
      <c r="AR88" s="35"/>
      <c r="AS88" s="36" t="str">
        <f t="shared" si="46"/>
        <v/>
      </c>
      <c r="AT88" s="36" t="str">
        <f t="shared" si="47"/>
        <v/>
      </c>
      <c r="AU88" s="36" t="str">
        <f t="shared" si="48"/>
        <v/>
      </c>
      <c r="AV88" s="55"/>
      <c r="AW88" s="34"/>
      <c r="AX88" s="148"/>
      <c r="AY88" s="34"/>
      <c r="AZ88" s="32" t="str">
        <f t="shared" si="49"/>
        <v/>
      </c>
      <c r="BA88" s="34"/>
      <c r="BB88" s="32" t="str">
        <f t="shared" si="50"/>
        <v/>
      </c>
      <c r="BC88" s="34"/>
      <c r="BD88" s="32" t="str">
        <f t="shared" si="51"/>
        <v/>
      </c>
      <c r="BE88" s="35"/>
      <c r="BF88" s="36" t="str">
        <f t="shared" si="52"/>
        <v/>
      </c>
      <c r="BG88" s="36" t="str">
        <f t="shared" si="53"/>
        <v/>
      </c>
      <c r="BH88" s="36" t="str">
        <f t="shared" si="54"/>
        <v/>
      </c>
      <c r="BI88" s="55"/>
      <c r="BJ88" s="34"/>
      <c r="BK88" s="148"/>
      <c r="BL88" s="34"/>
      <c r="BM88" s="32" t="str">
        <f t="shared" si="55"/>
        <v/>
      </c>
      <c r="BN88" s="34"/>
      <c r="BO88" s="32" t="str">
        <f t="shared" si="56"/>
        <v/>
      </c>
      <c r="BP88" s="34"/>
      <c r="BQ88" s="32" t="str">
        <f t="shared" si="57"/>
        <v/>
      </c>
      <c r="BR88" s="34"/>
      <c r="BS88" s="36" t="str">
        <f t="shared" si="58"/>
        <v/>
      </c>
      <c r="BT88" s="36" t="str">
        <f t="shared" si="59"/>
        <v/>
      </c>
      <c r="BU88" s="36" t="str">
        <f t="shared" si="60"/>
        <v/>
      </c>
      <c r="BV88" s="55"/>
      <c r="BW88" s="36" t="str">
        <f t="shared" si="61"/>
        <v/>
      </c>
      <c r="BX88" s="36" t="str">
        <f t="shared" si="61"/>
        <v/>
      </c>
      <c r="BY88" s="31"/>
      <c r="BZ88" s="38"/>
      <c r="CB88" s="120" t="e">
        <f t="shared" ca="1" si="32"/>
        <v>#VALUE!</v>
      </c>
      <c r="CC88" s="2" t="e">
        <f t="shared" ca="1" si="62"/>
        <v>#VALUE!</v>
      </c>
    </row>
    <row r="89" spans="1:81" s="10" customFormat="1" ht="25.15" customHeight="1" x14ac:dyDescent="0.2">
      <c r="A89" s="52" t="str">
        <f t="shared" si="63"/>
        <v/>
      </c>
      <c r="B89" s="157" t="e">
        <f t="shared" ca="1" si="33"/>
        <v>#VALUE!</v>
      </c>
      <c r="C89" s="157" t="e">
        <f t="shared" ca="1" si="34"/>
        <v>#VALUE!</v>
      </c>
      <c r="D89" s="29"/>
      <c r="E89" s="155" t="str">
        <f ca="1">IFERROR(INDIRECT(ADDRESS(MATCH(D89,CatModules!C:C,0),2,1,1,"CatModules")),"")</f>
        <v/>
      </c>
      <c r="F89" s="96"/>
      <c r="G89" s="156" t="str">
        <f ca="1">IFERROR(INDIRECT(ADDRESS(MATCH(CONCATENATE(E89,"-",F89),CatInt!K:K,0),3,1,1,"CatInt")),"")</f>
        <v/>
      </c>
      <c r="H89" s="45" t="str">
        <f>IF(F89="","",VLOOKUP(F89,#REF!,2,FALSE))</f>
        <v/>
      </c>
      <c r="I89" s="29"/>
      <c r="J89" s="155" t="e">
        <f t="shared" si="35"/>
        <v>#VALUE!</v>
      </c>
      <c r="K89" s="155" t="e">
        <f t="shared" si="36"/>
        <v>#VALUE!</v>
      </c>
      <c r="L89" s="153"/>
      <c r="M89" s="126"/>
      <c r="N89" s="151" t="e">
        <f ca="1">VLOOKUP(M89,CatProd!B:G,6,FALSE)</f>
        <v>#N/A</v>
      </c>
      <c r="O89" s="127"/>
      <c r="P89" s="175" t="e">
        <f ca="1">VLOOKUP(CONCATENATE(N89,"-",O89),CatProdSpec!H:I,2,FALSE)</f>
        <v>#N/A</v>
      </c>
      <c r="Q89" s="30"/>
      <c r="R89" s="149" t="str">
        <f>IFERROR(VLOOKUP(Q89,Setup!D$16:E$25,2,FALSE),"")</f>
        <v/>
      </c>
      <c r="S89" s="51" t="str">
        <f ca="1">IFERROR(IF(OR(I89="",VLOOKUP(I89,CatCostInp!$E$2:$K$88,7,FALSE)=0),"",VLOOKUP(I89,CatCostInp!$E$2:$K$88,7,FALSE)),"")</f>
        <v/>
      </c>
      <c r="T89" s="4" t="e">
        <f>VLOOKUP(U89,#REF!,2,FALSE)</f>
        <v>#REF!</v>
      </c>
      <c r="U89" s="30"/>
      <c r="V89" s="1" t="str">
        <f ca="1">IF(U89=Setup!$C$10,"Grant",IF('Health Products &amp; Equipment'!U89=Setup!$C$11,"Local",IF('Health Products &amp; Equipment'!U89=Setup!$C$12,"Other","")))</f>
        <v/>
      </c>
      <c r="W89" s="33"/>
      <c r="X89" s="148"/>
      <c r="Y89" s="33"/>
      <c r="Z89" s="36" t="str">
        <f t="shared" si="37"/>
        <v/>
      </c>
      <c r="AA89" s="35"/>
      <c r="AB89" s="32" t="str">
        <f t="shared" si="38"/>
        <v/>
      </c>
      <c r="AC89" s="35"/>
      <c r="AD89" s="32" t="str">
        <f t="shared" si="39"/>
        <v/>
      </c>
      <c r="AE89" s="35"/>
      <c r="AF89" s="36" t="str">
        <f t="shared" si="40"/>
        <v/>
      </c>
      <c r="AG89" s="36" t="str">
        <f t="shared" si="41"/>
        <v/>
      </c>
      <c r="AH89" s="36" t="str">
        <f t="shared" si="42"/>
        <v/>
      </c>
      <c r="AI89" s="55"/>
      <c r="AJ89" s="37"/>
      <c r="AK89" s="148"/>
      <c r="AL89" s="35"/>
      <c r="AM89" s="32" t="str">
        <f t="shared" si="43"/>
        <v/>
      </c>
      <c r="AN89" s="35"/>
      <c r="AO89" s="32" t="str">
        <f t="shared" si="44"/>
        <v/>
      </c>
      <c r="AP89" s="35"/>
      <c r="AQ89" s="32" t="str">
        <f t="shared" si="45"/>
        <v/>
      </c>
      <c r="AR89" s="35"/>
      <c r="AS89" s="36" t="str">
        <f t="shared" si="46"/>
        <v/>
      </c>
      <c r="AT89" s="36" t="str">
        <f t="shared" si="47"/>
        <v/>
      </c>
      <c r="AU89" s="36" t="str">
        <f t="shared" si="48"/>
        <v/>
      </c>
      <c r="AV89" s="55"/>
      <c r="AW89" s="34"/>
      <c r="AX89" s="148"/>
      <c r="AY89" s="34"/>
      <c r="AZ89" s="32" t="str">
        <f t="shared" si="49"/>
        <v/>
      </c>
      <c r="BA89" s="34"/>
      <c r="BB89" s="32" t="str">
        <f t="shared" si="50"/>
        <v/>
      </c>
      <c r="BC89" s="34"/>
      <c r="BD89" s="32" t="str">
        <f t="shared" si="51"/>
        <v/>
      </c>
      <c r="BE89" s="35"/>
      <c r="BF89" s="36" t="str">
        <f t="shared" si="52"/>
        <v/>
      </c>
      <c r="BG89" s="36" t="str">
        <f t="shared" si="53"/>
        <v/>
      </c>
      <c r="BH89" s="36" t="str">
        <f t="shared" si="54"/>
        <v/>
      </c>
      <c r="BI89" s="55"/>
      <c r="BJ89" s="34"/>
      <c r="BK89" s="148"/>
      <c r="BL89" s="34"/>
      <c r="BM89" s="32" t="str">
        <f t="shared" si="55"/>
        <v/>
      </c>
      <c r="BN89" s="34"/>
      <c r="BO89" s="32" t="str">
        <f t="shared" si="56"/>
        <v/>
      </c>
      <c r="BP89" s="34"/>
      <c r="BQ89" s="32" t="str">
        <f t="shared" si="57"/>
        <v/>
      </c>
      <c r="BR89" s="34"/>
      <c r="BS89" s="36" t="str">
        <f t="shared" si="58"/>
        <v/>
      </c>
      <c r="BT89" s="36" t="str">
        <f t="shared" si="59"/>
        <v/>
      </c>
      <c r="BU89" s="36" t="str">
        <f t="shared" si="60"/>
        <v/>
      </c>
      <c r="BV89" s="55"/>
      <c r="BW89" s="36" t="str">
        <f t="shared" si="61"/>
        <v/>
      </c>
      <c r="BX89" s="36" t="str">
        <f t="shared" si="61"/>
        <v/>
      </c>
      <c r="BY89" s="31"/>
      <c r="BZ89" s="38"/>
      <c r="CB89" s="120" t="e">
        <f t="shared" ca="1" si="32"/>
        <v>#VALUE!</v>
      </c>
      <c r="CC89" s="2" t="e">
        <f t="shared" ca="1" si="62"/>
        <v>#VALUE!</v>
      </c>
    </row>
    <row r="90" spans="1:81" s="10" customFormat="1" ht="25.15" customHeight="1" x14ac:dyDescent="0.2">
      <c r="A90" s="52" t="str">
        <f t="shared" si="63"/>
        <v/>
      </c>
      <c r="B90" s="157" t="e">
        <f t="shared" ca="1" si="33"/>
        <v>#VALUE!</v>
      </c>
      <c r="C90" s="157" t="e">
        <f t="shared" ca="1" si="34"/>
        <v>#VALUE!</v>
      </c>
      <c r="D90" s="29"/>
      <c r="E90" s="155" t="str">
        <f ca="1">IFERROR(INDIRECT(ADDRESS(MATCH(D90,CatModules!C:C,0),2,1,1,"CatModules")),"")</f>
        <v/>
      </c>
      <c r="F90" s="96"/>
      <c r="G90" s="156" t="str">
        <f ca="1">IFERROR(INDIRECT(ADDRESS(MATCH(CONCATENATE(E90,"-",F90),CatInt!K:K,0),3,1,1,"CatInt")),"")</f>
        <v/>
      </c>
      <c r="H90" s="45" t="str">
        <f>IF(F90="","",VLOOKUP(F90,#REF!,2,FALSE))</f>
        <v/>
      </c>
      <c r="I90" s="29"/>
      <c r="J90" s="155" t="e">
        <f t="shared" si="35"/>
        <v>#VALUE!</v>
      </c>
      <c r="K90" s="155" t="e">
        <f t="shared" si="36"/>
        <v>#VALUE!</v>
      </c>
      <c r="L90" s="153"/>
      <c r="M90" s="126"/>
      <c r="N90" s="151" t="e">
        <f ca="1">VLOOKUP(M90,CatProd!B:G,6,FALSE)</f>
        <v>#N/A</v>
      </c>
      <c r="O90" s="127"/>
      <c r="P90" s="175" t="e">
        <f ca="1">VLOOKUP(CONCATENATE(N90,"-",O90),CatProdSpec!H:I,2,FALSE)</f>
        <v>#N/A</v>
      </c>
      <c r="Q90" s="30"/>
      <c r="R90" s="149" t="str">
        <f>IFERROR(VLOOKUP(Q90,Setup!D$16:E$25,2,FALSE),"")</f>
        <v/>
      </c>
      <c r="S90" s="51" t="str">
        <f ca="1">IFERROR(IF(OR(I90="",VLOOKUP(I90,CatCostInp!$E$2:$K$88,7,FALSE)=0),"",VLOOKUP(I90,CatCostInp!$E$2:$K$88,7,FALSE)),"")</f>
        <v/>
      </c>
      <c r="T90" s="4" t="e">
        <f>VLOOKUP(U90,#REF!,2,FALSE)</f>
        <v>#REF!</v>
      </c>
      <c r="U90" s="30"/>
      <c r="V90" s="1" t="str">
        <f ca="1">IF(U90=Setup!$C$10,"Grant",IF('Health Products &amp; Equipment'!U90=Setup!$C$11,"Local",IF('Health Products &amp; Equipment'!U90=Setup!$C$12,"Other","")))</f>
        <v/>
      </c>
      <c r="W90" s="33"/>
      <c r="X90" s="148"/>
      <c r="Y90" s="33"/>
      <c r="Z90" s="36" t="str">
        <f t="shared" si="37"/>
        <v/>
      </c>
      <c r="AA90" s="35"/>
      <c r="AB90" s="32" t="str">
        <f t="shared" si="38"/>
        <v/>
      </c>
      <c r="AC90" s="35"/>
      <c r="AD90" s="32" t="str">
        <f t="shared" si="39"/>
        <v/>
      </c>
      <c r="AE90" s="35"/>
      <c r="AF90" s="36" t="str">
        <f t="shared" si="40"/>
        <v/>
      </c>
      <c r="AG90" s="36" t="str">
        <f t="shared" si="41"/>
        <v/>
      </c>
      <c r="AH90" s="36" t="str">
        <f t="shared" si="42"/>
        <v/>
      </c>
      <c r="AI90" s="55"/>
      <c r="AJ90" s="37"/>
      <c r="AK90" s="148"/>
      <c r="AL90" s="35"/>
      <c r="AM90" s="32" t="str">
        <f t="shared" si="43"/>
        <v/>
      </c>
      <c r="AN90" s="35"/>
      <c r="AO90" s="32" t="str">
        <f t="shared" si="44"/>
        <v/>
      </c>
      <c r="AP90" s="35"/>
      <c r="AQ90" s="32" t="str">
        <f t="shared" si="45"/>
        <v/>
      </c>
      <c r="AR90" s="35"/>
      <c r="AS90" s="36" t="str">
        <f t="shared" si="46"/>
        <v/>
      </c>
      <c r="AT90" s="36" t="str">
        <f t="shared" si="47"/>
        <v/>
      </c>
      <c r="AU90" s="36" t="str">
        <f t="shared" si="48"/>
        <v/>
      </c>
      <c r="AV90" s="55"/>
      <c r="AW90" s="34"/>
      <c r="AX90" s="148"/>
      <c r="AY90" s="34"/>
      <c r="AZ90" s="32" t="str">
        <f t="shared" si="49"/>
        <v/>
      </c>
      <c r="BA90" s="34"/>
      <c r="BB90" s="32" t="str">
        <f t="shared" si="50"/>
        <v/>
      </c>
      <c r="BC90" s="34"/>
      <c r="BD90" s="32" t="str">
        <f t="shared" si="51"/>
        <v/>
      </c>
      <c r="BE90" s="35"/>
      <c r="BF90" s="36" t="str">
        <f t="shared" si="52"/>
        <v/>
      </c>
      <c r="BG90" s="36" t="str">
        <f t="shared" si="53"/>
        <v/>
      </c>
      <c r="BH90" s="36" t="str">
        <f t="shared" si="54"/>
        <v/>
      </c>
      <c r="BI90" s="55"/>
      <c r="BJ90" s="34"/>
      <c r="BK90" s="148"/>
      <c r="BL90" s="34"/>
      <c r="BM90" s="32" t="str">
        <f t="shared" si="55"/>
        <v/>
      </c>
      <c r="BN90" s="34"/>
      <c r="BO90" s="32" t="str">
        <f t="shared" si="56"/>
        <v/>
      </c>
      <c r="BP90" s="34"/>
      <c r="BQ90" s="32" t="str">
        <f t="shared" si="57"/>
        <v/>
      </c>
      <c r="BR90" s="34"/>
      <c r="BS90" s="36" t="str">
        <f t="shared" si="58"/>
        <v/>
      </c>
      <c r="BT90" s="36" t="str">
        <f t="shared" si="59"/>
        <v/>
      </c>
      <c r="BU90" s="36" t="str">
        <f t="shared" si="60"/>
        <v/>
      </c>
      <c r="BV90" s="55"/>
      <c r="BW90" s="36" t="str">
        <f t="shared" si="61"/>
        <v/>
      </c>
      <c r="BX90" s="36" t="str">
        <f t="shared" si="61"/>
        <v/>
      </c>
      <c r="BY90" s="31"/>
      <c r="BZ90" s="38"/>
      <c r="CB90" s="120" t="e">
        <f t="shared" ca="1" si="32"/>
        <v>#VALUE!</v>
      </c>
      <c r="CC90" s="2" t="e">
        <f t="shared" ca="1" si="62"/>
        <v>#VALUE!</v>
      </c>
    </row>
    <row r="91" spans="1:81" s="10" customFormat="1" ht="25.15" customHeight="1" x14ac:dyDescent="0.2">
      <c r="A91" s="52" t="str">
        <f t="shared" si="63"/>
        <v/>
      </c>
      <c r="B91" s="157" t="e">
        <f t="shared" ca="1" si="33"/>
        <v>#VALUE!</v>
      </c>
      <c r="C91" s="157" t="e">
        <f t="shared" ca="1" si="34"/>
        <v>#VALUE!</v>
      </c>
      <c r="D91" s="29"/>
      <c r="E91" s="155" t="str">
        <f ca="1">IFERROR(INDIRECT(ADDRESS(MATCH(D91,CatModules!C:C,0),2,1,1,"CatModules")),"")</f>
        <v/>
      </c>
      <c r="F91" s="96"/>
      <c r="G91" s="156" t="str">
        <f ca="1">IFERROR(INDIRECT(ADDRESS(MATCH(CONCATENATE(E91,"-",F91),CatInt!K:K,0),3,1,1,"CatInt")),"")</f>
        <v/>
      </c>
      <c r="H91" s="45" t="str">
        <f>IF(F91="","",VLOOKUP(F91,#REF!,2,FALSE))</f>
        <v/>
      </c>
      <c r="I91" s="29"/>
      <c r="J91" s="155" t="e">
        <f t="shared" si="35"/>
        <v>#VALUE!</v>
      </c>
      <c r="K91" s="155" t="e">
        <f t="shared" si="36"/>
        <v>#VALUE!</v>
      </c>
      <c r="L91" s="153"/>
      <c r="M91" s="126"/>
      <c r="N91" s="151" t="e">
        <f ca="1">VLOOKUP(M91,CatProd!B:G,6,FALSE)</f>
        <v>#N/A</v>
      </c>
      <c r="O91" s="127"/>
      <c r="P91" s="175" t="e">
        <f ca="1">VLOOKUP(CONCATENATE(N91,"-",O91),CatProdSpec!H:I,2,FALSE)</f>
        <v>#N/A</v>
      </c>
      <c r="Q91" s="30"/>
      <c r="R91" s="149" t="str">
        <f>IFERROR(VLOOKUP(Q91,Setup!D$16:E$25,2,FALSE),"")</f>
        <v/>
      </c>
      <c r="S91" s="51" t="str">
        <f ca="1">IFERROR(IF(OR(I91="",VLOOKUP(I91,CatCostInp!$E$2:$K$88,7,FALSE)=0),"",VLOOKUP(I91,CatCostInp!$E$2:$K$88,7,FALSE)),"")</f>
        <v/>
      </c>
      <c r="T91" s="4" t="e">
        <f>VLOOKUP(U91,#REF!,2,FALSE)</f>
        <v>#REF!</v>
      </c>
      <c r="U91" s="30"/>
      <c r="V91" s="1" t="str">
        <f ca="1">IF(U91=Setup!$C$10,"Grant",IF('Health Products &amp; Equipment'!U91=Setup!$C$11,"Local",IF('Health Products &amp; Equipment'!U91=Setup!$C$12,"Other","")))</f>
        <v/>
      </c>
      <c r="W91" s="33"/>
      <c r="X91" s="148"/>
      <c r="Y91" s="33"/>
      <c r="Z91" s="36" t="str">
        <f t="shared" si="37"/>
        <v/>
      </c>
      <c r="AA91" s="35"/>
      <c r="AB91" s="32" t="str">
        <f t="shared" si="38"/>
        <v/>
      </c>
      <c r="AC91" s="35"/>
      <c r="AD91" s="32" t="str">
        <f t="shared" si="39"/>
        <v/>
      </c>
      <c r="AE91" s="35"/>
      <c r="AF91" s="36" t="str">
        <f t="shared" si="40"/>
        <v/>
      </c>
      <c r="AG91" s="36" t="str">
        <f t="shared" si="41"/>
        <v/>
      </c>
      <c r="AH91" s="36" t="str">
        <f t="shared" si="42"/>
        <v/>
      </c>
      <c r="AI91" s="55"/>
      <c r="AJ91" s="37"/>
      <c r="AK91" s="148"/>
      <c r="AL91" s="35"/>
      <c r="AM91" s="32" t="str">
        <f t="shared" si="43"/>
        <v/>
      </c>
      <c r="AN91" s="35"/>
      <c r="AO91" s="32" t="str">
        <f t="shared" si="44"/>
        <v/>
      </c>
      <c r="AP91" s="35"/>
      <c r="AQ91" s="32" t="str">
        <f t="shared" si="45"/>
        <v/>
      </c>
      <c r="AR91" s="35"/>
      <c r="AS91" s="36" t="str">
        <f t="shared" si="46"/>
        <v/>
      </c>
      <c r="AT91" s="36" t="str">
        <f t="shared" si="47"/>
        <v/>
      </c>
      <c r="AU91" s="36" t="str">
        <f t="shared" si="48"/>
        <v/>
      </c>
      <c r="AV91" s="55"/>
      <c r="AW91" s="34"/>
      <c r="AX91" s="148"/>
      <c r="AY91" s="34"/>
      <c r="AZ91" s="32" t="str">
        <f t="shared" si="49"/>
        <v/>
      </c>
      <c r="BA91" s="34"/>
      <c r="BB91" s="32" t="str">
        <f t="shared" si="50"/>
        <v/>
      </c>
      <c r="BC91" s="34"/>
      <c r="BD91" s="32" t="str">
        <f t="shared" si="51"/>
        <v/>
      </c>
      <c r="BE91" s="35"/>
      <c r="BF91" s="36" t="str">
        <f t="shared" si="52"/>
        <v/>
      </c>
      <c r="BG91" s="36" t="str">
        <f t="shared" si="53"/>
        <v/>
      </c>
      <c r="BH91" s="36" t="str">
        <f t="shared" si="54"/>
        <v/>
      </c>
      <c r="BI91" s="55"/>
      <c r="BJ91" s="34"/>
      <c r="BK91" s="148"/>
      <c r="BL91" s="34"/>
      <c r="BM91" s="32" t="str">
        <f t="shared" si="55"/>
        <v/>
      </c>
      <c r="BN91" s="34"/>
      <c r="BO91" s="32" t="str">
        <f t="shared" si="56"/>
        <v/>
      </c>
      <c r="BP91" s="34"/>
      <c r="BQ91" s="32" t="str">
        <f t="shared" si="57"/>
        <v/>
      </c>
      <c r="BR91" s="34"/>
      <c r="BS91" s="36" t="str">
        <f t="shared" si="58"/>
        <v/>
      </c>
      <c r="BT91" s="36" t="str">
        <f t="shared" si="59"/>
        <v/>
      </c>
      <c r="BU91" s="36" t="str">
        <f t="shared" si="60"/>
        <v/>
      </c>
      <c r="BV91" s="55"/>
      <c r="BW91" s="36" t="str">
        <f t="shared" si="61"/>
        <v/>
      </c>
      <c r="BX91" s="36" t="str">
        <f t="shared" si="61"/>
        <v/>
      </c>
      <c r="BY91" s="31"/>
      <c r="BZ91" s="38"/>
      <c r="CB91" s="120" t="e">
        <f t="shared" ca="1" si="32"/>
        <v>#VALUE!</v>
      </c>
      <c r="CC91" s="2" t="e">
        <f t="shared" ca="1" si="62"/>
        <v>#VALUE!</v>
      </c>
    </row>
    <row r="92" spans="1:81" s="10" customFormat="1" ht="25.15" customHeight="1" x14ac:dyDescent="0.2">
      <c r="A92" s="52" t="str">
        <f t="shared" si="63"/>
        <v/>
      </c>
      <c r="B92" s="157" t="e">
        <f t="shared" ca="1" si="33"/>
        <v>#VALUE!</v>
      </c>
      <c r="C92" s="157" t="e">
        <f t="shared" ca="1" si="34"/>
        <v>#VALUE!</v>
      </c>
      <c r="D92" s="29"/>
      <c r="E92" s="155" t="str">
        <f ca="1">IFERROR(INDIRECT(ADDRESS(MATCH(D92,CatModules!C:C,0),2,1,1,"CatModules")),"")</f>
        <v/>
      </c>
      <c r="F92" s="96"/>
      <c r="G92" s="156" t="str">
        <f ca="1">IFERROR(INDIRECT(ADDRESS(MATCH(CONCATENATE(E92,"-",F92),CatInt!K:K,0),3,1,1,"CatInt")),"")</f>
        <v/>
      </c>
      <c r="H92" s="45" t="str">
        <f>IF(F92="","",VLOOKUP(F92,#REF!,2,FALSE))</f>
        <v/>
      </c>
      <c r="I92" s="29"/>
      <c r="J92" s="155" t="e">
        <f t="shared" si="35"/>
        <v>#VALUE!</v>
      </c>
      <c r="K92" s="155" t="e">
        <f t="shared" si="36"/>
        <v>#VALUE!</v>
      </c>
      <c r="L92" s="153"/>
      <c r="M92" s="126"/>
      <c r="N92" s="151" t="e">
        <f ca="1">VLOOKUP(M92,CatProd!B:G,6,FALSE)</f>
        <v>#N/A</v>
      </c>
      <c r="O92" s="127"/>
      <c r="P92" s="175" t="e">
        <f ca="1">VLOOKUP(CONCATENATE(N92,"-",O92),CatProdSpec!H:I,2,FALSE)</f>
        <v>#N/A</v>
      </c>
      <c r="Q92" s="30"/>
      <c r="R92" s="149" t="str">
        <f>IFERROR(VLOOKUP(Q92,Setup!D$16:E$25,2,FALSE),"")</f>
        <v/>
      </c>
      <c r="S92" s="51" t="str">
        <f ca="1">IFERROR(IF(OR(I92="",VLOOKUP(I92,CatCostInp!$E$2:$K$88,7,FALSE)=0),"",VLOOKUP(I92,CatCostInp!$E$2:$K$88,7,FALSE)),"")</f>
        <v/>
      </c>
      <c r="T92" s="4" t="e">
        <f>VLOOKUP(U92,#REF!,2,FALSE)</f>
        <v>#REF!</v>
      </c>
      <c r="U92" s="30"/>
      <c r="V92" s="1" t="str">
        <f ca="1">IF(U92=Setup!$C$10,"Grant",IF('Health Products &amp; Equipment'!U92=Setup!$C$11,"Local",IF('Health Products &amp; Equipment'!U92=Setup!$C$12,"Other","")))</f>
        <v/>
      </c>
      <c r="W92" s="33"/>
      <c r="X92" s="148"/>
      <c r="Y92" s="33"/>
      <c r="Z92" s="36" t="str">
        <f t="shared" si="37"/>
        <v/>
      </c>
      <c r="AA92" s="35"/>
      <c r="AB92" s="32" t="str">
        <f t="shared" si="38"/>
        <v/>
      </c>
      <c r="AC92" s="35"/>
      <c r="AD92" s="32" t="str">
        <f t="shared" si="39"/>
        <v/>
      </c>
      <c r="AE92" s="35"/>
      <c r="AF92" s="36" t="str">
        <f t="shared" si="40"/>
        <v/>
      </c>
      <c r="AG92" s="36" t="str">
        <f t="shared" si="41"/>
        <v/>
      </c>
      <c r="AH92" s="36" t="str">
        <f t="shared" si="42"/>
        <v/>
      </c>
      <c r="AI92" s="55"/>
      <c r="AJ92" s="37"/>
      <c r="AK92" s="148"/>
      <c r="AL92" s="35"/>
      <c r="AM92" s="32" t="str">
        <f t="shared" si="43"/>
        <v/>
      </c>
      <c r="AN92" s="35"/>
      <c r="AO92" s="32" t="str">
        <f t="shared" si="44"/>
        <v/>
      </c>
      <c r="AP92" s="35"/>
      <c r="AQ92" s="32" t="str">
        <f t="shared" si="45"/>
        <v/>
      </c>
      <c r="AR92" s="35"/>
      <c r="AS92" s="36" t="str">
        <f t="shared" si="46"/>
        <v/>
      </c>
      <c r="AT92" s="36" t="str">
        <f t="shared" si="47"/>
        <v/>
      </c>
      <c r="AU92" s="36" t="str">
        <f t="shared" si="48"/>
        <v/>
      </c>
      <c r="AV92" s="55"/>
      <c r="AW92" s="34"/>
      <c r="AX92" s="148"/>
      <c r="AY92" s="34"/>
      <c r="AZ92" s="32" t="str">
        <f t="shared" si="49"/>
        <v/>
      </c>
      <c r="BA92" s="34"/>
      <c r="BB92" s="32" t="str">
        <f t="shared" si="50"/>
        <v/>
      </c>
      <c r="BC92" s="34"/>
      <c r="BD92" s="32" t="str">
        <f t="shared" si="51"/>
        <v/>
      </c>
      <c r="BE92" s="35"/>
      <c r="BF92" s="36" t="str">
        <f t="shared" si="52"/>
        <v/>
      </c>
      <c r="BG92" s="36" t="str">
        <f t="shared" si="53"/>
        <v/>
      </c>
      <c r="BH92" s="36" t="str">
        <f t="shared" si="54"/>
        <v/>
      </c>
      <c r="BI92" s="55"/>
      <c r="BJ92" s="34"/>
      <c r="BK92" s="148"/>
      <c r="BL92" s="34"/>
      <c r="BM92" s="32" t="str">
        <f t="shared" si="55"/>
        <v/>
      </c>
      <c r="BN92" s="34"/>
      <c r="BO92" s="32" t="str">
        <f t="shared" si="56"/>
        <v/>
      </c>
      <c r="BP92" s="34"/>
      <c r="BQ92" s="32" t="str">
        <f t="shared" si="57"/>
        <v/>
      </c>
      <c r="BR92" s="34"/>
      <c r="BS92" s="36" t="str">
        <f t="shared" si="58"/>
        <v/>
      </c>
      <c r="BT92" s="36" t="str">
        <f t="shared" si="59"/>
        <v/>
      </c>
      <c r="BU92" s="36" t="str">
        <f t="shared" si="60"/>
        <v/>
      </c>
      <c r="BV92" s="55"/>
      <c r="BW92" s="36" t="str">
        <f t="shared" si="61"/>
        <v/>
      </c>
      <c r="BX92" s="36" t="str">
        <f t="shared" si="61"/>
        <v/>
      </c>
      <c r="BY92" s="31"/>
      <c r="BZ92" s="38"/>
      <c r="CB92" s="120" t="e">
        <f t="shared" ca="1" si="32"/>
        <v>#VALUE!</v>
      </c>
      <c r="CC92" s="2" t="e">
        <f t="shared" ca="1" si="62"/>
        <v>#VALUE!</v>
      </c>
    </row>
    <row r="93" spans="1:81" s="10" customFormat="1" ht="25.15" customHeight="1" x14ac:dyDescent="0.2">
      <c r="A93" s="52" t="str">
        <f t="shared" si="63"/>
        <v/>
      </c>
      <c r="B93" s="157" t="e">
        <f t="shared" ca="1" si="33"/>
        <v>#VALUE!</v>
      </c>
      <c r="C93" s="157" t="e">
        <f t="shared" ca="1" si="34"/>
        <v>#VALUE!</v>
      </c>
      <c r="D93" s="29"/>
      <c r="E93" s="155" t="str">
        <f ca="1">IFERROR(INDIRECT(ADDRESS(MATCH(D93,CatModules!C:C,0),2,1,1,"CatModules")),"")</f>
        <v/>
      </c>
      <c r="F93" s="96"/>
      <c r="G93" s="156" t="str">
        <f ca="1">IFERROR(INDIRECT(ADDRESS(MATCH(CONCATENATE(E93,"-",F93),CatInt!K:K,0),3,1,1,"CatInt")),"")</f>
        <v/>
      </c>
      <c r="H93" s="45" t="str">
        <f>IF(F93="","",VLOOKUP(F93,#REF!,2,FALSE))</f>
        <v/>
      </c>
      <c r="I93" s="29"/>
      <c r="J93" s="155" t="e">
        <f t="shared" si="35"/>
        <v>#VALUE!</v>
      </c>
      <c r="K93" s="155" t="e">
        <f t="shared" si="36"/>
        <v>#VALUE!</v>
      </c>
      <c r="L93" s="153"/>
      <c r="M93" s="126"/>
      <c r="N93" s="151" t="e">
        <f ca="1">VLOOKUP(M93,CatProd!B:G,6,FALSE)</f>
        <v>#N/A</v>
      </c>
      <c r="O93" s="127"/>
      <c r="P93" s="175" t="e">
        <f ca="1">VLOOKUP(CONCATENATE(N93,"-",O93),CatProdSpec!H:I,2,FALSE)</f>
        <v>#N/A</v>
      </c>
      <c r="Q93" s="30"/>
      <c r="R93" s="149" t="str">
        <f>IFERROR(VLOOKUP(Q93,Setup!D$16:E$25,2,FALSE),"")</f>
        <v/>
      </c>
      <c r="S93" s="51" t="str">
        <f ca="1">IFERROR(IF(OR(I93="",VLOOKUP(I93,CatCostInp!$E$2:$K$88,7,FALSE)=0),"",VLOOKUP(I93,CatCostInp!$E$2:$K$88,7,FALSE)),"")</f>
        <v/>
      </c>
      <c r="T93" s="4" t="e">
        <f>VLOOKUP(U93,#REF!,2,FALSE)</f>
        <v>#REF!</v>
      </c>
      <c r="U93" s="30"/>
      <c r="V93" s="1" t="str">
        <f ca="1">IF(U93=Setup!$C$10,"Grant",IF('Health Products &amp; Equipment'!U93=Setup!$C$11,"Local",IF('Health Products &amp; Equipment'!U93=Setup!$C$12,"Other","")))</f>
        <v/>
      </c>
      <c r="W93" s="33"/>
      <c r="X93" s="148"/>
      <c r="Y93" s="33"/>
      <c r="Z93" s="36" t="str">
        <f t="shared" si="37"/>
        <v/>
      </c>
      <c r="AA93" s="35"/>
      <c r="AB93" s="32" t="str">
        <f t="shared" si="38"/>
        <v/>
      </c>
      <c r="AC93" s="35"/>
      <c r="AD93" s="32" t="str">
        <f t="shared" si="39"/>
        <v/>
      </c>
      <c r="AE93" s="35"/>
      <c r="AF93" s="36" t="str">
        <f t="shared" si="40"/>
        <v/>
      </c>
      <c r="AG93" s="36" t="str">
        <f t="shared" si="41"/>
        <v/>
      </c>
      <c r="AH93" s="36" t="str">
        <f t="shared" si="42"/>
        <v/>
      </c>
      <c r="AI93" s="55"/>
      <c r="AJ93" s="37"/>
      <c r="AK93" s="148"/>
      <c r="AL93" s="35"/>
      <c r="AM93" s="32" t="str">
        <f t="shared" si="43"/>
        <v/>
      </c>
      <c r="AN93" s="35"/>
      <c r="AO93" s="32" t="str">
        <f t="shared" si="44"/>
        <v/>
      </c>
      <c r="AP93" s="35"/>
      <c r="AQ93" s="32" t="str">
        <f t="shared" si="45"/>
        <v/>
      </c>
      <c r="AR93" s="35"/>
      <c r="AS93" s="36" t="str">
        <f t="shared" si="46"/>
        <v/>
      </c>
      <c r="AT93" s="36" t="str">
        <f t="shared" si="47"/>
        <v/>
      </c>
      <c r="AU93" s="36" t="str">
        <f t="shared" si="48"/>
        <v/>
      </c>
      <c r="AV93" s="55"/>
      <c r="AW93" s="34"/>
      <c r="AX93" s="148"/>
      <c r="AY93" s="34"/>
      <c r="AZ93" s="32" t="str">
        <f t="shared" si="49"/>
        <v/>
      </c>
      <c r="BA93" s="34"/>
      <c r="BB93" s="32" t="str">
        <f t="shared" si="50"/>
        <v/>
      </c>
      <c r="BC93" s="34"/>
      <c r="BD93" s="32" t="str">
        <f t="shared" si="51"/>
        <v/>
      </c>
      <c r="BE93" s="35"/>
      <c r="BF93" s="36" t="str">
        <f t="shared" si="52"/>
        <v/>
      </c>
      <c r="BG93" s="36" t="str">
        <f t="shared" si="53"/>
        <v/>
      </c>
      <c r="BH93" s="36" t="str">
        <f t="shared" si="54"/>
        <v/>
      </c>
      <c r="BI93" s="55"/>
      <c r="BJ93" s="34"/>
      <c r="BK93" s="148"/>
      <c r="BL93" s="34"/>
      <c r="BM93" s="32" t="str">
        <f t="shared" si="55"/>
        <v/>
      </c>
      <c r="BN93" s="34"/>
      <c r="BO93" s="32" t="str">
        <f t="shared" si="56"/>
        <v/>
      </c>
      <c r="BP93" s="34"/>
      <c r="BQ93" s="32" t="str">
        <f t="shared" si="57"/>
        <v/>
      </c>
      <c r="BR93" s="34"/>
      <c r="BS93" s="36" t="str">
        <f t="shared" si="58"/>
        <v/>
      </c>
      <c r="BT93" s="36" t="str">
        <f t="shared" si="59"/>
        <v/>
      </c>
      <c r="BU93" s="36" t="str">
        <f t="shared" si="60"/>
        <v/>
      </c>
      <c r="BV93" s="55"/>
      <c r="BW93" s="36" t="str">
        <f t="shared" si="61"/>
        <v/>
      </c>
      <c r="BX93" s="36" t="str">
        <f t="shared" si="61"/>
        <v/>
      </c>
      <c r="BY93" s="31"/>
      <c r="BZ93" s="38"/>
      <c r="CB93" s="120" t="e">
        <f t="shared" ca="1" si="32"/>
        <v>#VALUE!</v>
      </c>
      <c r="CC93" s="2" t="e">
        <f t="shared" ca="1" si="62"/>
        <v>#VALUE!</v>
      </c>
    </row>
    <row r="94" spans="1:81" s="10" customFormat="1" ht="25.15" customHeight="1" x14ac:dyDescent="0.2">
      <c r="A94" s="52" t="str">
        <f t="shared" si="63"/>
        <v/>
      </c>
      <c r="B94" s="157" t="e">
        <f t="shared" ca="1" si="33"/>
        <v>#VALUE!</v>
      </c>
      <c r="C94" s="157" t="e">
        <f t="shared" ca="1" si="34"/>
        <v>#VALUE!</v>
      </c>
      <c r="D94" s="29"/>
      <c r="E94" s="155" t="str">
        <f ca="1">IFERROR(INDIRECT(ADDRESS(MATCH(D94,CatModules!C:C,0),2,1,1,"CatModules")),"")</f>
        <v/>
      </c>
      <c r="F94" s="96"/>
      <c r="G94" s="156" t="str">
        <f ca="1">IFERROR(INDIRECT(ADDRESS(MATCH(CONCATENATE(E94,"-",F94),CatInt!K:K,0),3,1,1,"CatInt")),"")</f>
        <v/>
      </c>
      <c r="H94" s="45" t="str">
        <f>IF(F94="","",VLOOKUP(F94,#REF!,2,FALSE))</f>
        <v/>
      </c>
      <c r="I94" s="29"/>
      <c r="J94" s="155" t="e">
        <f t="shared" si="35"/>
        <v>#VALUE!</v>
      </c>
      <c r="K94" s="155" t="e">
        <f t="shared" si="36"/>
        <v>#VALUE!</v>
      </c>
      <c r="L94" s="153"/>
      <c r="M94" s="126"/>
      <c r="N94" s="151" t="e">
        <f ca="1">VLOOKUP(M94,CatProd!B:G,6,FALSE)</f>
        <v>#N/A</v>
      </c>
      <c r="O94" s="127"/>
      <c r="P94" s="175" t="e">
        <f ca="1">VLOOKUP(CONCATENATE(N94,"-",O94),CatProdSpec!H:I,2,FALSE)</f>
        <v>#N/A</v>
      </c>
      <c r="Q94" s="30"/>
      <c r="R94" s="149" t="str">
        <f>IFERROR(VLOOKUP(Q94,Setup!D$16:E$25,2,FALSE),"")</f>
        <v/>
      </c>
      <c r="S94" s="51" t="str">
        <f ca="1">IFERROR(IF(OR(I94="",VLOOKUP(I94,CatCostInp!$E$2:$K$88,7,FALSE)=0),"",VLOOKUP(I94,CatCostInp!$E$2:$K$88,7,FALSE)),"")</f>
        <v/>
      </c>
      <c r="T94" s="4" t="e">
        <f>VLOOKUP(U94,#REF!,2,FALSE)</f>
        <v>#REF!</v>
      </c>
      <c r="U94" s="30"/>
      <c r="V94" s="1" t="str">
        <f ca="1">IF(U94=Setup!$C$10,"Grant",IF('Health Products &amp; Equipment'!U94=Setup!$C$11,"Local",IF('Health Products &amp; Equipment'!U94=Setup!$C$12,"Other","")))</f>
        <v/>
      </c>
      <c r="W94" s="33"/>
      <c r="X94" s="148"/>
      <c r="Y94" s="33"/>
      <c r="Z94" s="36" t="str">
        <f t="shared" si="37"/>
        <v/>
      </c>
      <c r="AA94" s="35"/>
      <c r="AB94" s="32" t="str">
        <f t="shared" si="38"/>
        <v/>
      </c>
      <c r="AC94" s="35"/>
      <c r="AD94" s="32" t="str">
        <f t="shared" si="39"/>
        <v/>
      </c>
      <c r="AE94" s="35"/>
      <c r="AF94" s="36" t="str">
        <f t="shared" si="40"/>
        <v/>
      </c>
      <c r="AG94" s="36" t="str">
        <f t="shared" si="41"/>
        <v/>
      </c>
      <c r="AH94" s="36" t="str">
        <f t="shared" si="42"/>
        <v/>
      </c>
      <c r="AI94" s="55"/>
      <c r="AJ94" s="37"/>
      <c r="AK94" s="148"/>
      <c r="AL94" s="35"/>
      <c r="AM94" s="32" t="str">
        <f t="shared" si="43"/>
        <v/>
      </c>
      <c r="AN94" s="35"/>
      <c r="AO94" s="32" t="str">
        <f t="shared" si="44"/>
        <v/>
      </c>
      <c r="AP94" s="35"/>
      <c r="AQ94" s="32" t="str">
        <f t="shared" si="45"/>
        <v/>
      </c>
      <c r="AR94" s="35"/>
      <c r="AS94" s="36" t="str">
        <f t="shared" si="46"/>
        <v/>
      </c>
      <c r="AT94" s="36" t="str">
        <f t="shared" si="47"/>
        <v/>
      </c>
      <c r="AU94" s="36" t="str">
        <f t="shared" si="48"/>
        <v/>
      </c>
      <c r="AV94" s="55"/>
      <c r="AW94" s="34"/>
      <c r="AX94" s="148"/>
      <c r="AY94" s="34"/>
      <c r="AZ94" s="32" t="str">
        <f t="shared" si="49"/>
        <v/>
      </c>
      <c r="BA94" s="34"/>
      <c r="BB94" s="32" t="str">
        <f t="shared" si="50"/>
        <v/>
      </c>
      <c r="BC94" s="34"/>
      <c r="BD94" s="32" t="str">
        <f t="shared" si="51"/>
        <v/>
      </c>
      <c r="BE94" s="35"/>
      <c r="BF94" s="36" t="str">
        <f t="shared" si="52"/>
        <v/>
      </c>
      <c r="BG94" s="36" t="str">
        <f t="shared" si="53"/>
        <v/>
      </c>
      <c r="BH94" s="36" t="str">
        <f t="shared" si="54"/>
        <v/>
      </c>
      <c r="BI94" s="55"/>
      <c r="BJ94" s="34"/>
      <c r="BK94" s="148"/>
      <c r="BL94" s="34"/>
      <c r="BM94" s="32" t="str">
        <f t="shared" si="55"/>
        <v/>
      </c>
      <c r="BN94" s="34"/>
      <c r="BO94" s="32" t="str">
        <f t="shared" si="56"/>
        <v/>
      </c>
      <c r="BP94" s="34"/>
      <c r="BQ94" s="32" t="str">
        <f t="shared" si="57"/>
        <v/>
      </c>
      <c r="BR94" s="34"/>
      <c r="BS94" s="36" t="str">
        <f t="shared" si="58"/>
        <v/>
      </c>
      <c r="BT94" s="36" t="str">
        <f t="shared" si="59"/>
        <v/>
      </c>
      <c r="BU94" s="36" t="str">
        <f t="shared" si="60"/>
        <v/>
      </c>
      <c r="BV94" s="55"/>
      <c r="BW94" s="36" t="str">
        <f t="shared" si="61"/>
        <v/>
      </c>
      <c r="BX94" s="36" t="str">
        <f t="shared" si="61"/>
        <v/>
      </c>
      <c r="BY94" s="31"/>
      <c r="BZ94" s="38"/>
      <c r="CB94" s="120" t="e">
        <f t="shared" ca="1" si="32"/>
        <v>#VALUE!</v>
      </c>
      <c r="CC94" s="2" t="e">
        <f t="shared" ca="1" si="62"/>
        <v>#VALUE!</v>
      </c>
    </row>
    <row r="95" spans="1:81" s="10" customFormat="1" ht="25.15" customHeight="1" x14ac:dyDescent="0.2">
      <c r="A95" s="52" t="str">
        <f t="shared" si="63"/>
        <v/>
      </c>
      <c r="B95" s="157" t="e">
        <f t="shared" ca="1" si="33"/>
        <v>#VALUE!</v>
      </c>
      <c r="C95" s="157" t="e">
        <f t="shared" ca="1" si="34"/>
        <v>#VALUE!</v>
      </c>
      <c r="D95" s="29"/>
      <c r="E95" s="155" t="str">
        <f ca="1">IFERROR(INDIRECT(ADDRESS(MATCH(D95,CatModules!C:C,0),2,1,1,"CatModules")),"")</f>
        <v/>
      </c>
      <c r="F95" s="96"/>
      <c r="G95" s="156" t="str">
        <f ca="1">IFERROR(INDIRECT(ADDRESS(MATCH(CONCATENATE(E95,"-",F95),CatInt!K:K,0),3,1,1,"CatInt")),"")</f>
        <v/>
      </c>
      <c r="H95" s="45" t="str">
        <f>IF(F95="","",VLOOKUP(F95,#REF!,2,FALSE))</f>
        <v/>
      </c>
      <c r="I95" s="29"/>
      <c r="J95" s="155" t="e">
        <f t="shared" si="35"/>
        <v>#VALUE!</v>
      </c>
      <c r="K95" s="155" t="e">
        <f t="shared" si="36"/>
        <v>#VALUE!</v>
      </c>
      <c r="L95" s="153"/>
      <c r="M95" s="126"/>
      <c r="N95" s="151" t="e">
        <f ca="1">VLOOKUP(M95,CatProd!B:G,6,FALSE)</f>
        <v>#N/A</v>
      </c>
      <c r="O95" s="127"/>
      <c r="P95" s="175" t="e">
        <f ca="1">VLOOKUP(CONCATENATE(N95,"-",O95),CatProdSpec!H:I,2,FALSE)</f>
        <v>#N/A</v>
      </c>
      <c r="Q95" s="30"/>
      <c r="R95" s="149" t="str">
        <f>IFERROR(VLOOKUP(Q95,Setup!D$16:E$25,2,FALSE),"")</f>
        <v/>
      </c>
      <c r="S95" s="51" t="str">
        <f ca="1">IFERROR(IF(OR(I95="",VLOOKUP(I95,CatCostInp!$E$2:$K$88,7,FALSE)=0),"",VLOOKUP(I95,CatCostInp!$E$2:$K$88,7,FALSE)),"")</f>
        <v/>
      </c>
      <c r="T95" s="4" t="e">
        <f>VLOOKUP(U95,#REF!,2,FALSE)</f>
        <v>#REF!</v>
      </c>
      <c r="U95" s="30"/>
      <c r="V95" s="1" t="str">
        <f ca="1">IF(U95=Setup!$C$10,"Grant",IF('Health Products &amp; Equipment'!U95=Setup!$C$11,"Local",IF('Health Products &amp; Equipment'!U95=Setup!$C$12,"Other","")))</f>
        <v/>
      </c>
      <c r="W95" s="33"/>
      <c r="X95" s="148"/>
      <c r="Y95" s="33"/>
      <c r="Z95" s="36" t="str">
        <f t="shared" si="37"/>
        <v/>
      </c>
      <c r="AA95" s="35"/>
      <c r="AB95" s="32" t="str">
        <f t="shared" si="38"/>
        <v/>
      </c>
      <c r="AC95" s="35"/>
      <c r="AD95" s="32" t="str">
        <f t="shared" si="39"/>
        <v/>
      </c>
      <c r="AE95" s="35"/>
      <c r="AF95" s="36" t="str">
        <f t="shared" si="40"/>
        <v/>
      </c>
      <c r="AG95" s="36" t="str">
        <f t="shared" si="41"/>
        <v/>
      </c>
      <c r="AH95" s="36" t="str">
        <f t="shared" si="42"/>
        <v/>
      </c>
      <c r="AI95" s="55"/>
      <c r="AJ95" s="37"/>
      <c r="AK95" s="148"/>
      <c r="AL95" s="35"/>
      <c r="AM95" s="32" t="str">
        <f t="shared" si="43"/>
        <v/>
      </c>
      <c r="AN95" s="35"/>
      <c r="AO95" s="32" t="str">
        <f t="shared" si="44"/>
        <v/>
      </c>
      <c r="AP95" s="35"/>
      <c r="AQ95" s="32" t="str">
        <f t="shared" si="45"/>
        <v/>
      </c>
      <c r="AR95" s="35"/>
      <c r="AS95" s="36" t="str">
        <f t="shared" si="46"/>
        <v/>
      </c>
      <c r="AT95" s="36" t="str">
        <f t="shared" si="47"/>
        <v/>
      </c>
      <c r="AU95" s="36" t="str">
        <f t="shared" si="48"/>
        <v/>
      </c>
      <c r="AV95" s="55"/>
      <c r="AW95" s="34"/>
      <c r="AX95" s="148"/>
      <c r="AY95" s="34"/>
      <c r="AZ95" s="32" t="str">
        <f t="shared" si="49"/>
        <v/>
      </c>
      <c r="BA95" s="34"/>
      <c r="BB95" s="32" t="str">
        <f t="shared" si="50"/>
        <v/>
      </c>
      <c r="BC95" s="34"/>
      <c r="BD95" s="32" t="str">
        <f t="shared" si="51"/>
        <v/>
      </c>
      <c r="BE95" s="35"/>
      <c r="BF95" s="36" t="str">
        <f t="shared" si="52"/>
        <v/>
      </c>
      <c r="BG95" s="36" t="str">
        <f t="shared" si="53"/>
        <v/>
      </c>
      <c r="BH95" s="36" t="str">
        <f t="shared" si="54"/>
        <v/>
      </c>
      <c r="BI95" s="55"/>
      <c r="BJ95" s="34"/>
      <c r="BK95" s="148"/>
      <c r="BL95" s="34"/>
      <c r="BM95" s="32" t="str">
        <f t="shared" si="55"/>
        <v/>
      </c>
      <c r="BN95" s="34"/>
      <c r="BO95" s="32" t="str">
        <f t="shared" si="56"/>
        <v/>
      </c>
      <c r="BP95" s="34"/>
      <c r="BQ95" s="32" t="str">
        <f t="shared" si="57"/>
        <v/>
      </c>
      <c r="BR95" s="34"/>
      <c r="BS95" s="36" t="str">
        <f t="shared" si="58"/>
        <v/>
      </c>
      <c r="BT95" s="36" t="str">
        <f t="shared" si="59"/>
        <v/>
      </c>
      <c r="BU95" s="36" t="str">
        <f t="shared" si="60"/>
        <v/>
      </c>
      <c r="BV95" s="55"/>
      <c r="BW95" s="36" t="str">
        <f t="shared" si="61"/>
        <v/>
      </c>
      <c r="BX95" s="36" t="str">
        <f t="shared" si="61"/>
        <v/>
      </c>
      <c r="BY95" s="31"/>
      <c r="BZ95" s="38"/>
      <c r="CB95" s="120" t="e">
        <f t="shared" ca="1" si="32"/>
        <v>#VALUE!</v>
      </c>
      <c r="CC95" s="2" t="e">
        <f t="shared" ca="1" si="62"/>
        <v>#VALUE!</v>
      </c>
    </row>
    <row r="96" spans="1:81" s="10" customFormat="1" ht="25.15" customHeight="1" x14ac:dyDescent="0.2">
      <c r="A96" s="52" t="str">
        <f t="shared" si="63"/>
        <v/>
      </c>
      <c r="B96" s="157" t="e">
        <f t="shared" ca="1" si="33"/>
        <v>#VALUE!</v>
      </c>
      <c r="C96" s="157" t="e">
        <f t="shared" ca="1" si="34"/>
        <v>#VALUE!</v>
      </c>
      <c r="D96" s="29"/>
      <c r="E96" s="155" t="str">
        <f ca="1">IFERROR(INDIRECT(ADDRESS(MATCH(D96,CatModules!C:C,0),2,1,1,"CatModules")),"")</f>
        <v/>
      </c>
      <c r="F96" s="96"/>
      <c r="G96" s="156" t="str">
        <f ca="1">IFERROR(INDIRECT(ADDRESS(MATCH(CONCATENATE(E96,"-",F96),CatInt!K:K,0),3,1,1,"CatInt")),"")</f>
        <v/>
      </c>
      <c r="H96" s="45" t="str">
        <f>IF(F96="","",VLOOKUP(F96,#REF!,2,FALSE))</f>
        <v/>
      </c>
      <c r="I96" s="29"/>
      <c r="J96" s="155" t="e">
        <f t="shared" si="35"/>
        <v>#VALUE!</v>
      </c>
      <c r="K96" s="155" t="e">
        <f t="shared" si="36"/>
        <v>#VALUE!</v>
      </c>
      <c r="L96" s="153"/>
      <c r="M96" s="126"/>
      <c r="N96" s="151" t="e">
        <f ca="1">VLOOKUP(M96,CatProd!B:G,6,FALSE)</f>
        <v>#N/A</v>
      </c>
      <c r="O96" s="127"/>
      <c r="P96" s="175" t="e">
        <f ca="1">VLOOKUP(CONCATENATE(N96,"-",O96),CatProdSpec!H:I,2,FALSE)</f>
        <v>#N/A</v>
      </c>
      <c r="Q96" s="30"/>
      <c r="R96" s="149" t="str">
        <f>IFERROR(VLOOKUP(Q96,Setup!D$16:E$25,2,FALSE),"")</f>
        <v/>
      </c>
      <c r="S96" s="51" t="str">
        <f ca="1">IFERROR(IF(OR(I96="",VLOOKUP(I96,CatCostInp!$E$2:$K$88,7,FALSE)=0),"",VLOOKUP(I96,CatCostInp!$E$2:$K$88,7,FALSE)),"")</f>
        <v/>
      </c>
      <c r="T96" s="4" t="e">
        <f>VLOOKUP(U96,#REF!,2,FALSE)</f>
        <v>#REF!</v>
      </c>
      <c r="U96" s="30"/>
      <c r="V96" s="1" t="str">
        <f ca="1">IF(U96=Setup!$C$10,"Grant",IF('Health Products &amp; Equipment'!U96=Setup!$C$11,"Local",IF('Health Products &amp; Equipment'!U96=Setup!$C$12,"Other","")))</f>
        <v/>
      </c>
      <c r="W96" s="33"/>
      <c r="X96" s="148"/>
      <c r="Y96" s="33"/>
      <c r="Z96" s="36" t="str">
        <f t="shared" si="37"/>
        <v/>
      </c>
      <c r="AA96" s="35"/>
      <c r="AB96" s="32" t="str">
        <f t="shared" si="38"/>
        <v/>
      </c>
      <c r="AC96" s="35"/>
      <c r="AD96" s="32" t="str">
        <f t="shared" si="39"/>
        <v/>
      </c>
      <c r="AE96" s="35"/>
      <c r="AF96" s="36" t="str">
        <f t="shared" si="40"/>
        <v/>
      </c>
      <c r="AG96" s="36" t="str">
        <f t="shared" si="41"/>
        <v/>
      </c>
      <c r="AH96" s="36" t="str">
        <f t="shared" si="42"/>
        <v/>
      </c>
      <c r="AI96" s="55"/>
      <c r="AJ96" s="37"/>
      <c r="AK96" s="148"/>
      <c r="AL96" s="35"/>
      <c r="AM96" s="32" t="str">
        <f t="shared" si="43"/>
        <v/>
      </c>
      <c r="AN96" s="35"/>
      <c r="AO96" s="32" t="str">
        <f t="shared" si="44"/>
        <v/>
      </c>
      <c r="AP96" s="35"/>
      <c r="AQ96" s="32" t="str">
        <f t="shared" si="45"/>
        <v/>
      </c>
      <c r="AR96" s="35"/>
      <c r="AS96" s="36" t="str">
        <f t="shared" si="46"/>
        <v/>
      </c>
      <c r="AT96" s="36" t="str">
        <f t="shared" si="47"/>
        <v/>
      </c>
      <c r="AU96" s="36" t="str">
        <f t="shared" si="48"/>
        <v/>
      </c>
      <c r="AV96" s="55"/>
      <c r="AW96" s="34"/>
      <c r="AX96" s="148"/>
      <c r="AY96" s="34"/>
      <c r="AZ96" s="32" t="str">
        <f t="shared" si="49"/>
        <v/>
      </c>
      <c r="BA96" s="34"/>
      <c r="BB96" s="32" t="str">
        <f t="shared" si="50"/>
        <v/>
      </c>
      <c r="BC96" s="34"/>
      <c r="BD96" s="32" t="str">
        <f t="shared" si="51"/>
        <v/>
      </c>
      <c r="BE96" s="35"/>
      <c r="BF96" s="36" t="str">
        <f t="shared" si="52"/>
        <v/>
      </c>
      <c r="BG96" s="36" t="str">
        <f t="shared" si="53"/>
        <v/>
      </c>
      <c r="BH96" s="36" t="str">
        <f t="shared" si="54"/>
        <v/>
      </c>
      <c r="BI96" s="55"/>
      <c r="BJ96" s="34"/>
      <c r="BK96" s="148"/>
      <c r="BL96" s="34"/>
      <c r="BM96" s="32" t="str">
        <f t="shared" si="55"/>
        <v/>
      </c>
      <c r="BN96" s="34"/>
      <c r="BO96" s="32" t="str">
        <f t="shared" si="56"/>
        <v/>
      </c>
      <c r="BP96" s="34"/>
      <c r="BQ96" s="32" t="str">
        <f t="shared" si="57"/>
        <v/>
      </c>
      <c r="BR96" s="34"/>
      <c r="BS96" s="36" t="str">
        <f t="shared" si="58"/>
        <v/>
      </c>
      <c r="BT96" s="36" t="str">
        <f t="shared" si="59"/>
        <v/>
      </c>
      <c r="BU96" s="36" t="str">
        <f t="shared" si="60"/>
        <v/>
      </c>
      <c r="BV96" s="55"/>
      <c r="BW96" s="36" t="str">
        <f t="shared" si="61"/>
        <v/>
      </c>
      <c r="BX96" s="36" t="str">
        <f t="shared" si="61"/>
        <v/>
      </c>
      <c r="BY96" s="31"/>
      <c r="BZ96" s="38"/>
      <c r="CB96" s="120" t="e">
        <f t="shared" ca="1" si="32"/>
        <v>#VALUE!</v>
      </c>
      <c r="CC96" s="2" t="e">
        <f t="shared" ca="1" si="62"/>
        <v>#VALUE!</v>
      </c>
    </row>
    <row r="97" spans="1:81" s="10" customFormat="1" ht="25.15" customHeight="1" x14ac:dyDescent="0.2">
      <c r="A97" s="52" t="str">
        <f t="shared" si="63"/>
        <v/>
      </c>
      <c r="B97" s="157" t="e">
        <f t="shared" ca="1" si="33"/>
        <v>#VALUE!</v>
      </c>
      <c r="C97" s="157" t="e">
        <f t="shared" ca="1" si="34"/>
        <v>#VALUE!</v>
      </c>
      <c r="D97" s="29"/>
      <c r="E97" s="155" t="str">
        <f ca="1">IFERROR(INDIRECT(ADDRESS(MATCH(D97,CatModules!C:C,0),2,1,1,"CatModules")),"")</f>
        <v/>
      </c>
      <c r="F97" s="96"/>
      <c r="G97" s="156" t="str">
        <f ca="1">IFERROR(INDIRECT(ADDRESS(MATCH(CONCATENATE(E97,"-",F97),CatInt!K:K,0),3,1,1,"CatInt")),"")</f>
        <v/>
      </c>
      <c r="H97" s="45" t="str">
        <f>IF(F97="","",VLOOKUP(F97,#REF!,2,FALSE))</f>
        <v/>
      </c>
      <c r="I97" s="29"/>
      <c r="J97" s="155" t="e">
        <f t="shared" si="35"/>
        <v>#VALUE!</v>
      </c>
      <c r="K97" s="155" t="e">
        <f t="shared" si="36"/>
        <v>#VALUE!</v>
      </c>
      <c r="L97" s="153"/>
      <c r="M97" s="126"/>
      <c r="N97" s="151" t="e">
        <f ca="1">VLOOKUP(M97,CatProd!B:G,6,FALSE)</f>
        <v>#N/A</v>
      </c>
      <c r="O97" s="127"/>
      <c r="P97" s="175" t="e">
        <f ca="1">VLOOKUP(CONCATENATE(N97,"-",O97),CatProdSpec!H:I,2,FALSE)</f>
        <v>#N/A</v>
      </c>
      <c r="Q97" s="30"/>
      <c r="R97" s="149" t="str">
        <f>IFERROR(VLOOKUP(Q97,Setup!D$16:E$25,2,FALSE),"")</f>
        <v/>
      </c>
      <c r="S97" s="51" t="str">
        <f ca="1">IFERROR(IF(OR(I97="",VLOOKUP(I97,CatCostInp!$E$2:$K$88,7,FALSE)=0),"",VLOOKUP(I97,CatCostInp!$E$2:$K$88,7,FALSE)),"")</f>
        <v/>
      </c>
      <c r="T97" s="4" t="e">
        <f>VLOOKUP(U97,#REF!,2,FALSE)</f>
        <v>#REF!</v>
      </c>
      <c r="U97" s="30"/>
      <c r="V97" s="1" t="str">
        <f ca="1">IF(U97=Setup!$C$10,"Grant",IF('Health Products &amp; Equipment'!U97=Setup!$C$11,"Local",IF('Health Products &amp; Equipment'!U97=Setup!$C$12,"Other","")))</f>
        <v/>
      </c>
      <c r="W97" s="33"/>
      <c r="X97" s="148"/>
      <c r="Y97" s="33"/>
      <c r="Z97" s="36" t="str">
        <f t="shared" si="37"/>
        <v/>
      </c>
      <c r="AA97" s="35"/>
      <c r="AB97" s="32" t="str">
        <f t="shared" si="38"/>
        <v/>
      </c>
      <c r="AC97" s="35"/>
      <c r="AD97" s="32" t="str">
        <f t="shared" si="39"/>
        <v/>
      </c>
      <c r="AE97" s="35"/>
      <c r="AF97" s="36" t="str">
        <f t="shared" si="40"/>
        <v/>
      </c>
      <c r="AG97" s="36" t="str">
        <f t="shared" si="41"/>
        <v/>
      </c>
      <c r="AH97" s="36" t="str">
        <f t="shared" si="42"/>
        <v/>
      </c>
      <c r="AI97" s="55"/>
      <c r="AJ97" s="37"/>
      <c r="AK97" s="148"/>
      <c r="AL97" s="35"/>
      <c r="AM97" s="32" t="str">
        <f t="shared" si="43"/>
        <v/>
      </c>
      <c r="AN97" s="35"/>
      <c r="AO97" s="32" t="str">
        <f t="shared" si="44"/>
        <v/>
      </c>
      <c r="AP97" s="35"/>
      <c r="AQ97" s="32" t="str">
        <f t="shared" si="45"/>
        <v/>
      </c>
      <c r="AR97" s="35"/>
      <c r="AS97" s="36" t="str">
        <f t="shared" si="46"/>
        <v/>
      </c>
      <c r="AT97" s="36" t="str">
        <f t="shared" si="47"/>
        <v/>
      </c>
      <c r="AU97" s="36" t="str">
        <f t="shared" si="48"/>
        <v/>
      </c>
      <c r="AV97" s="55"/>
      <c r="AW97" s="34"/>
      <c r="AX97" s="148"/>
      <c r="AY97" s="34"/>
      <c r="AZ97" s="32" t="str">
        <f t="shared" si="49"/>
        <v/>
      </c>
      <c r="BA97" s="34"/>
      <c r="BB97" s="32" t="str">
        <f t="shared" si="50"/>
        <v/>
      </c>
      <c r="BC97" s="34"/>
      <c r="BD97" s="32" t="str">
        <f t="shared" si="51"/>
        <v/>
      </c>
      <c r="BE97" s="35"/>
      <c r="BF97" s="36" t="str">
        <f t="shared" si="52"/>
        <v/>
      </c>
      <c r="BG97" s="36" t="str">
        <f t="shared" si="53"/>
        <v/>
      </c>
      <c r="BH97" s="36" t="str">
        <f t="shared" si="54"/>
        <v/>
      </c>
      <c r="BI97" s="55"/>
      <c r="BJ97" s="34"/>
      <c r="BK97" s="148"/>
      <c r="BL97" s="34"/>
      <c r="BM97" s="32" t="str">
        <f t="shared" si="55"/>
        <v/>
      </c>
      <c r="BN97" s="34"/>
      <c r="BO97" s="32" t="str">
        <f t="shared" si="56"/>
        <v/>
      </c>
      <c r="BP97" s="34"/>
      <c r="BQ97" s="32" t="str">
        <f t="shared" si="57"/>
        <v/>
      </c>
      <c r="BR97" s="34"/>
      <c r="BS97" s="36" t="str">
        <f t="shared" si="58"/>
        <v/>
      </c>
      <c r="BT97" s="36" t="str">
        <f t="shared" si="59"/>
        <v/>
      </c>
      <c r="BU97" s="36" t="str">
        <f t="shared" si="60"/>
        <v/>
      </c>
      <c r="BV97" s="55"/>
      <c r="BW97" s="36" t="str">
        <f t="shared" si="61"/>
        <v/>
      </c>
      <c r="BX97" s="36" t="str">
        <f t="shared" si="61"/>
        <v/>
      </c>
      <c r="BY97" s="31"/>
      <c r="BZ97" s="38"/>
      <c r="CB97" s="120" t="e">
        <f t="shared" ca="1" si="32"/>
        <v>#VALUE!</v>
      </c>
      <c r="CC97" s="2" t="e">
        <f t="shared" ca="1" si="62"/>
        <v>#VALUE!</v>
      </c>
    </row>
    <row r="98" spans="1:81" s="10" customFormat="1" ht="25.15" customHeight="1" x14ac:dyDescent="0.2">
      <c r="A98" s="52" t="str">
        <f t="shared" si="63"/>
        <v/>
      </c>
      <c r="B98" s="157" t="e">
        <f t="shared" ca="1" si="33"/>
        <v>#VALUE!</v>
      </c>
      <c r="C98" s="157" t="e">
        <f t="shared" ca="1" si="34"/>
        <v>#VALUE!</v>
      </c>
      <c r="D98" s="29"/>
      <c r="E98" s="155" t="str">
        <f ca="1">IFERROR(INDIRECT(ADDRESS(MATCH(D98,CatModules!C:C,0),2,1,1,"CatModules")),"")</f>
        <v/>
      </c>
      <c r="F98" s="96"/>
      <c r="G98" s="156" t="str">
        <f ca="1">IFERROR(INDIRECT(ADDRESS(MATCH(CONCATENATE(E98,"-",F98),CatInt!K:K,0),3,1,1,"CatInt")),"")</f>
        <v/>
      </c>
      <c r="H98" s="45" t="str">
        <f>IF(F98="","",VLOOKUP(F98,#REF!,2,FALSE))</f>
        <v/>
      </c>
      <c r="I98" s="29"/>
      <c r="J98" s="155" t="e">
        <f t="shared" si="35"/>
        <v>#VALUE!</v>
      </c>
      <c r="K98" s="155" t="e">
        <f t="shared" si="36"/>
        <v>#VALUE!</v>
      </c>
      <c r="L98" s="153"/>
      <c r="M98" s="126"/>
      <c r="N98" s="151" t="e">
        <f ca="1">VLOOKUP(M98,CatProd!B:G,6,FALSE)</f>
        <v>#N/A</v>
      </c>
      <c r="O98" s="127"/>
      <c r="P98" s="175" t="e">
        <f ca="1">VLOOKUP(CONCATENATE(N98,"-",O98),CatProdSpec!H:I,2,FALSE)</f>
        <v>#N/A</v>
      </c>
      <c r="Q98" s="30"/>
      <c r="R98" s="149" t="str">
        <f>IFERROR(VLOOKUP(Q98,Setup!D$16:E$25,2,FALSE),"")</f>
        <v/>
      </c>
      <c r="S98" s="51" t="str">
        <f ca="1">IFERROR(IF(OR(I98="",VLOOKUP(I98,CatCostInp!$E$2:$K$88,7,FALSE)=0),"",VLOOKUP(I98,CatCostInp!$E$2:$K$88,7,FALSE)),"")</f>
        <v/>
      </c>
      <c r="T98" s="4" t="e">
        <f>VLOOKUP(U98,#REF!,2,FALSE)</f>
        <v>#REF!</v>
      </c>
      <c r="U98" s="30"/>
      <c r="V98" s="1" t="str">
        <f ca="1">IF(U98=Setup!$C$10,"Grant",IF('Health Products &amp; Equipment'!U98=Setup!$C$11,"Local",IF('Health Products &amp; Equipment'!U98=Setup!$C$12,"Other","")))</f>
        <v/>
      </c>
      <c r="W98" s="33"/>
      <c r="X98" s="148"/>
      <c r="Y98" s="33"/>
      <c r="Z98" s="36" t="str">
        <f t="shared" si="37"/>
        <v/>
      </c>
      <c r="AA98" s="35"/>
      <c r="AB98" s="32" t="str">
        <f t="shared" si="38"/>
        <v/>
      </c>
      <c r="AC98" s="35"/>
      <c r="AD98" s="32" t="str">
        <f t="shared" si="39"/>
        <v/>
      </c>
      <c r="AE98" s="35"/>
      <c r="AF98" s="36" t="str">
        <f t="shared" si="40"/>
        <v/>
      </c>
      <c r="AG98" s="36" t="str">
        <f t="shared" si="41"/>
        <v/>
      </c>
      <c r="AH98" s="36" t="str">
        <f t="shared" si="42"/>
        <v/>
      </c>
      <c r="AI98" s="55"/>
      <c r="AJ98" s="37"/>
      <c r="AK98" s="148"/>
      <c r="AL98" s="35"/>
      <c r="AM98" s="32" t="str">
        <f t="shared" si="43"/>
        <v/>
      </c>
      <c r="AN98" s="35"/>
      <c r="AO98" s="32" t="str">
        <f t="shared" si="44"/>
        <v/>
      </c>
      <c r="AP98" s="35"/>
      <c r="AQ98" s="32" t="str">
        <f t="shared" si="45"/>
        <v/>
      </c>
      <c r="AR98" s="35"/>
      <c r="AS98" s="36" t="str">
        <f t="shared" si="46"/>
        <v/>
      </c>
      <c r="AT98" s="36" t="str">
        <f t="shared" si="47"/>
        <v/>
      </c>
      <c r="AU98" s="36" t="str">
        <f t="shared" si="48"/>
        <v/>
      </c>
      <c r="AV98" s="55"/>
      <c r="AW98" s="34"/>
      <c r="AX98" s="148"/>
      <c r="AY98" s="34"/>
      <c r="AZ98" s="32" t="str">
        <f t="shared" si="49"/>
        <v/>
      </c>
      <c r="BA98" s="34"/>
      <c r="BB98" s="32" t="str">
        <f t="shared" si="50"/>
        <v/>
      </c>
      <c r="BC98" s="34"/>
      <c r="BD98" s="32" t="str">
        <f t="shared" si="51"/>
        <v/>
      </c>
      <c r="BE98" s="35"/>
      <c r="BF98" s="36" t="str">
        <f t="shared" si="52"/>
        <v/>
      </c>
      <c r="BG98" s="36" t="str">
        <f t="shared" si="53"/>
        <v/>
      </c>
      <c r="BH98" s="36" t="str">
        <f t="shared" si="54"/>
        <v/>
      </c>
      <c r="BI98" s="55"/>
      <c r="BJ98" s="34"/>
      <c r="BK98" s="148"/>
      <c r="BL98" s="34"/>
      <c r="BM98" s="32" t="str">
        <f t="shared" si="55"/>
        <v/>
      </c>
      <c r="BN98" s="34"/>
      <c r="BO98" s="32" t="str">
        <f t="shared" si="56"/>
        <v/>
      </c>
      <c r="BP98" s="34"/>
      <c r="BQ98" s="32" t="str">
        <f t="shared" si="57"/>
        <v/>
      </c>
      <c r="BR98" s="34"/>
      <c r="BS98" s="36" t="str">
        <f t="shared" si="58"/>
        <v/>
      </c>
      <c r="BT98" s="36" t="str">
        <f t="shared" si="59"/>
        <v/>
      </c>
      <c r="BU98" s="36" t="str">
        <f t="shared" si="60"/>
        <v/>
      </c>
      <c r="BV98" s="55"/>
      <c r="BW98" s="36" t="str">
        <f t="shared" si="61"/>
        <v/>
      </c>
      <c r="BX98" s="36" t="str">
        <f t="shared" si="61"/>
        <v/>
      </c>
      <c r="BY98" s="31"/>
      <c r="BZ98" s="38"/>
      <c r="CB98" s="120" t="e">
        <f t="shared" ca="1" si="32"/>
        <v>#VALUE!</v>
      </c>
      <c r="CC98" s="2" t="e">
        <f t="shared" ca="1" si="62"/>
        <v>#VALUE!</v>
      </c>
    </row>
    <row r="99" spans="1:81" s="10" customFormat="1" ht="25.15" customHeight="1" x14ac:dyDescent="0.2">
      <c r="A99" s="52" t="str">
        <f t="shared" si="63"/>
        <v/>
      </c>
      <c r="B99" s="157" t="e">
        <f t="shared" ca="1" si="33"/>
        <v>#VALUE!</v>
      </c>
      <c r="C99" s="157" t="e">
        <f t="shared" ca="1" si="34"/>
        <v>#VALUE!</v>
      </c>
      <c r="D99" s="29"/>
      <c r="E99" s="155" t="str">
        <f ca="1">IFERROR(INDIRECT(ADDRESS(MATCH(D99,CatModules!C:C,0),2,1,1,"CatModules")),"")</f>
        <v/>
      </c>
      <c r="F99" s="96"/>
      <c r="G99" s="156" t="str">
        <f ca="1">IFERROR(INDIRECT(ADDRESS(MATCH(CONCATENATE(E99,"-",F99),CatInt!K:K,0),3,1,1,"CatInt")),"")</f>
        <v/>
      </c>
      <c r="H99" s="45" t="str">
        <f>IF(F99="","",VLOOKUP(F99,#REF!,2,FALSE))</f>
        <v/>
      </c>
      <c r="I99" s="29"/>
      <c r="J99" s="155" t="e">
        <f t="shared" si="35"/>
        <v>#VALUE!</v>
      </c>
      <c r="K99" s="155" t="e">
        <f t="shared" si="36"/>
        <v>#VALUE!</v>
      </c>
      <c r="L99" s="153"/>
      <c r="M99" s="126"/>
      <c r="N99" s="151" t="e">
        <f ca="1">VLOOKUP(M99,CatProd!B:G,6,FALSE)</f>
        <v>#N/A</v>
      </c>
      <c r="O99" s="127"/>
      <c r="P99" s="175" t="e">
        <f ca="1">VLOOKUP(CONCATENATE(N99,"-",O99),CatProdSpec!H:I,2,FALSE)</f>
        <v>#N/A</v>
      </c>
      <c r="Q99" s="30"/>
      <c r="R99" s="149" t="str">
        <f>IFERROR(VLOOKUP(Q99,Setup!D$16:E$25,2,FALSE),"")</f>
        <v/>
      </c>
      <c r="S99" s="51" t="str">
        <f ca="1">IFERROR(IF(OR(I99="",VLOOKUP(I99,CatCostInp!$E$2:$K$88,7,FALSE)=0),"",VLOOKUP(I99,CatCostInp!$E$2:$K$88,7,FALSE)),"")</f>
        <v/>
      </c>
      <c r="T99" s="4" t="e">
        <f>VLOOKUP(U99,#REF!,2,FALSE)</f>
        <v>#REF!</v>
      </c>
      <c r="U99" s="30"/>
      <c r="V99" s="1" t="str">
        <f ca="1">IF(U99=Setup!$C$10,"Grant",IF('Health Products &amp; Equipment'!U99=Setup!$C$11,"Local",IF('Health Products &amp; Equipment'!U99=Setup!$C$12,"Other","")))</f>
        <v/>
      </c>
      <c r="W99" s="33"/>
      <c r="X99" s="148"/>
      <c r="Y99" s="33"/>
      <c r="Z99" s="36" t="str">
        <f t="shared" si="37"/>
        <v/>
      </c>
      <c r="AA99" s="35"/>
      <c r="AB99" s="32" t="str">
        <f t="shared" si="38"/>
        <v/>
      </c>
      <c r="AC99" s="35"/>
      <c r="AD99" s="32" t="str">
        <f t="shared" si="39"/>
        <v/>
      </c>
      <c r="AE99" s="35"/>
      <c r="AF99" s="36" t="str">
        <f t="shared" si="40"/>
        <v/>
      </c>
      <c r="AG99" s="36" t="str">
        <f t="shared" si="41"/>
        <v/>
      </c>
      <c r="AH99" s="36" t="str">
        <f t="shared" si="42"/>
        <v/>
      </c>
      <c r="AI99" s="55"/>
      <c r="AJ99" s="37"/>
      <c r="AK99" s="148"/>
      <c r="AL99" s="35"/>
      <c r="AM99" s="32" t="str">
        <f t="shared" si="43"/>
        <v/>
      </c>
      <c r="AN99" s="35"/>
      <c r="AO99" s="32" t="str">
        <f t="shared" si="44"/>
        <v/>
      </c>
      <c r="AP99" s="35"/>
      <c r="AQ99" s="32" t="str">
        <f t="shared" si="45"/>
        <v/>
      </c>
      <c r="AR99" s="35"/>
      <c r="AS99" s="36" t="str">
        <f t="shared" si="46"/>
        <v/>
      </c>
      <c r="AT99" s="36" t="str">
        <f t="shared" si="47"/>
        <v/>
      </c>
      <c r="AU99" s="36" t="str">
        <f t="shared" si="48"/>
        <v/>
      </c>
      <c r="AV99" s="55"/>
      <c r="AW99" s="34"/>
      <c r="AX99" s="148"/>
      <c r="AY99" s="34"/>
      <c r="AZ99" s="32" t="str">
        <f t="shared" si="49"/>
        <v/>
      </c>
      <c r="BA99" s="34"/>
      <c r="BB99" s="32" t="str">
        <f t="shared" si="50"/>
        <v/>
      </c>
      <c r="BC99" s="34"/>
      <c r="BD99" s="32" t="str">
        <f t="shared" si="51"/>
        <v/>
      </c>
      <c r="BE99" s="35"/>
      <c r="BF99" s="36" t="str">
        <f t="shared" si="52"/>
        <v/>
      </c>
      <c r="BG99" s="36" t="str">
        <f t="shared" si="53"/>
        <v/>
      </c>
      <c r="BH99" s="36" t="str">
        <f t="shared" si="54"/>
        <v/>
      </c>
      <c r="BI99" s="55"/>
      <c r="BJ99" s="34"/>
      <c r="BK99" s="148"/>
      <c r="BL99" s="34"/>
      <c r="BM99" s="32" t="str">
        <f t="shared" si="55"/>
        <v/>
      </c>
      <c r="BN99" s="34"/>
      <c r="BO99" s="32" t="str">
        <f t="shared" si="56"/>
        <v/>
      </c>
      <c r="BP99" s="34"/>
      <c r="BQ99" s="32" t="str">
        <f t="shared" si="57"/>
        <v/>
      </c>
      <c r="BR99" s="34"/>
      <c r="BS99" s="36" t="str">
        <f t="shared" si="58"/>
        <v/>
      </c>
      <c r="BT99" s="36" t="str">
        <f t="shared" si="59"/>
        <v/>
      </c>
      <c r="BU99" s="36" t="str">
        <f t="shared" si="60"/>
        <v/>
      </c>
      <c r="BV99" s="55"/>
      <c r="BW99" s="36" t="str">
        <f t="shared" si="61"/>
        <v/>
      </c>
      <c r="BX99" s="36" t="str">
        <f t="shared" si="61"/>
        <v/>
      </c>
      <c r="BY99" s="31"/>
      <c r="BZ99" s="38"/>
      <c r="CB99" s="120" t="e">
        <f t="shared" ca="1" si="32"/>
        <v>#VALUE!</v>
      </c>
      <c r="CC99" s="2" t="e">
        <f t="shared" ca="1" si="62"/>
        <v>#VALUE!</v>
      </c>
    </row>
    <row r="100" spans="1:81" s="10" customFormat="1" ht="25.15" customHeight="1" x14ac:dyDescent="0.2">
      <c r="A100" s="52" t="str">
        <f t="shared" si="63"/>
        <v/>
      </c>
      <c r="B100" s="157" t="e">
        <f t="shared" ca="1" si="33"/>
        <v>#VALUE!</v>
      </c>
      <c r="C100" s="157" t="e">
        <f t="shared" ca="1" si="34"/>
        <v>#VALUE!</v>
      </c>
      <c r="D100" s="29"/>
      <c r="E100" s="155" t="str">
        <f ca="1">IFERROR(INDIRECT(ADDRESS(MATCH(D100,CatModules!C:C,0),2,1,1,"CatModules")),"")</f>
        <v/>
      </c>
      <c r="F100" s="96"/>
      <c r="G100" s="156" t="str">
        <f ca="1">IFERROR(INDIRECT(ADDRESS(MATCH(CONCATENATE(E100,"-",F100),CatInt!K:K,0),3,1,1,"CatInt")),"")</f>
        <v/>
      </c>
      <c r="H100" s="45" t="str">
        <f>IF(F100="","",VLOOKUP(F100,#REF!,2,FALSE))</f>
        <v/>
      </c>
      <c r="I100" s="29"/>
      <c r="J100" s="155" t="e">
        <f t="shared" si="35"/>
        <v>#VALUE!</v>
      </c>
      <c r="K100" s="155" t="e">
        <f t="shared" si="36"/>
        <v>#VALUE!</v>
      </c>
      <c r="L100" s="153"/>
      <c r="M100" s="126"/>
      <c r="N100" s="151" t="e">
        <f ca="1">VLOOKUP(M100,CatProd!B:G,6,FALSE)</f>
        <v>#N/A</v>
      </c>
      <c r="O100" s="127"/>
      <c r="P100" s="175" t="e">
        <f ca="1">VLOOKUP(CONCATENATE(N100,"-",O100),CatProdSpec!H:I,2,FALSE)</f>
        <v>#N/A</v>
      </c>
      <c r="Q100" s="30"/>
      <c r="R100" s="149" t="str">
        <f>IFERROR(VLOOKUP(Q100,Setup!D$16:E$25,2,FALSE),"")</f>
        <v/>
      </c>
      <c r="S100" s="51" t="str">
        <f ca="1">IFERROR(IF(OR(I100="",VLOOKUP(I100,CatCostInp!$E$2:$K$88,7,FALSE)=0),"",VLOOKUP(I100,CatCostInp!$E$2:$K$88,7,FALSE)),"")</f>
        <v/>
      </c>
      <c r="T100" s="4" t="e">
        <f>VLOOKUP(U100,#REF!,2,FALSE)</f>
        <v>#REF!</v>
      </c>
      <c r="U100" s="30"/>
      <c r="V100" s="1" t="str">
        <f ca="1">IF(U100=Setup!$C$10,"Grant",IF('Health Products &amp; Equipment'!U100=Setup!$C$11,"Local",IF('Health Products &amp; Equipment'!U100=Setup!$C$12,"Other","")))</f>
        <v/>
      </c>
      <c r="W100" s="33"/>
      <c r="X100" s="148"/>
      <c r="Y100" s="33"/>
      <c r="Z100" s="36" t="str">
        <f t="shared" si="37"/>
        <v/>
      </c>
      <c r="AA100" s="35"/>
      <c r="AB100" s="32" t="str">
        <f t="shared" si="38"/>
        <v/>
      </c>
      <c r="AC100" s="35"/>
      <c r="AD100" s="32" t="str">
        <f t="shared" si="39"/>
        <v/>
      </c>
      <c r="AE100" s="35"/>
      <c r="AF100" s="36" t="str">
        <f t="shared" si="40"/>
        <v/>
      </c>
      <c r="AG100" s="36" t="str">
        <f t="shared" si="41"/>
        <v/>
      </c>
      <c r="AH100" s="36" t="str">
        <f t="shared" si="42"/>
        <v/>
      </c>
      <c r="AI100" s="55"/>
      <c r="AJ100" s="37"/>
      <c r="AK100" s="148"/>
      <c r="AL100" s="35"/>
      <c r="AM100" s="32" t="str">
        <f t="shared" si="43"/>
        <v/>
      </c>
      <c r="AN100" s="35"/>
      <c r="AO100" s="32" t="str">
        <f t="shared" si="44"/>
        <v/>
      </c>
      <c r="AP100" s="35"/>
      <c r="AQ100" s="32" t="str">
        <f t="shared" si="45"/>
        <v/>
      </c>
      <c r="AR100" s="35"/>
      <c r="AS100" s="36" t="str">
        <f t="shared" si="46"/>
        <v/>
      </c>
      <c r="AT100" s="36" t="str">
        <f t="shared" si="47"/>
        <v/>
      </c>
      <c r="AU100" s="36" t="str">
        <f t="shared" si="48"/>
        <v/>
      </c>
      <c r="AV100" s="55"/>
      <c r="AW100" s="34"/>
      <c r="AX100" s="148"/>
      <c r="AY100" s="34"/>
      <c r="AZ100" s="32" t="str">
        <f t="shared" si="49"/>
        <v/>
      </c>
      <c r="BA100" s="34"/>
      <c r="BB100" s="32" t="str">
        <f t="shared" si="50"/>
        <v/>
      </c>
      <c r="BC100" s="34"/>
      <c r="BD100" s="32" t="str">
        <f t="shared" si="51"/>
        <v/>
      </c>
      <c r="BE100" s="35"/>
      <c r="BF100" s="36" t="str">
        <f t="shared" si="52"/>
        <v/>
      </c>
      <c r="BG100" s="36" t="str">
        <f t="shared" si="53"/>
        <v/>
      </c>
      <c r="BH100" s="36" t="str">
        <f t="shared" si="54"/>
        <v/>
      </c>
      <c r="BI100" s="55"/>
      <c r="BJ100" s="34"/>
      <c r="BK100" s="148"/>
      <c r="BL100" s="34"/>
      <c r="BM100" s="32" t="str">
        <f t="shared" si="55"/>
        <v/>
      </c>
      <c r="BN100" s="34"/>
      <c r="BO100" s="32" t="str">
        <f t="shared" si="56"/>
        <v/>
      </c>
      <c r="BP100" s="34"/>
      <c r="BQ100" s="32" t="str">
        <f t="shared" si="57"/>
        <v/>
      </c>
      <c r="BR100" s="34"/>
      <c r="BS100" s="36" t="str">
        <f t="shared" si="58"/>
        <v/>
      </c>
      <c r="BT100" s="36" t="str">
        <f t="shared" si="59"/>
        <v/>
      </c>
      <c r="BU100" s="36" t="str">
        <f t="shared" si="60"/>
        <v/>
      </c>
      <c r="BV100" s="55"/>
      <c r="BW100" s="36" t="str">
        <f t="shared" si="61"/>
        <v/>
      </c>
      <c r="BX100" s="36" t="str">
        <f t="shared" si="61"/>
        <v/>
      </c>
      <c r="BY100" s="31"/>
      <c r="BZ100" s="38"/>
      <c r="CB100" s="120" t="e">
        <f t="shared" ca="1" si="32"/>
        <v>#VALUE!</v>
      </c>
      <c r="CC100" s="2" t="e">
        <f t="shared" ca="1" si="62"/>
        <v>#VALUE!</v>
      </c>
    </row>
    <row r="101" spans="1:81" s="10" customFormat="1" ht="25.15" customHeight="1" x14ac:dyDescent="0.2">
      <c r="A101" s="52" t="str">
        <f t="shared" si="63"/>
        <v/>
      </c>
      <c r="B101" s="157" t="e">
        <f t="shared" ca="1" si="33"/>
        <v>#VALUE!</v>
      </c>
      <c r="C101" s="157" t="e">
        <f t="shared" ca="1" si="34"/>
        <v>#VALUE!</v>
      </c>
      <c r="D101" s="29"/>
      <c r="E101" s="155" t="str">
        <f ca="1">IFERROR(INDIRECT(ADDRESS(MATCH(D101,CatModules!C:C,0),2,1,1,"CatModules")),"")</f>
        <v/>
      </c>
      <c r="F101" s="96"/>
      <c r="G101" s="156" t="str">
        <f ca="1">IFERROR(INDIRECT(ADDRESS(MATCH(CONCATENATE(E101,"-",F101),CatInt!K:K,0),3,1,1,"CatInt")),"")</f>
        <v/>
      </c>
      <c r="H101" s="45" t="str">
        <f>IF(F101="","",VLOOKUP(F101,#REF!,2,FALSE))</f>
        <v/>
      </c>
      <c r="I101" s="29"/>
      <c r="J101" s="155" t="e">
        <f t="shared" si="35"/>
        <v>#VALUE!</v>
      </c>
      <c r="K101" s="155" t="e">
        <f t="shared" si="36"/>
        <v>#VALUE!</v>
      </c>
      <c r="L101" s="153"/>
      <c r="M101" s="126"/>
      <c r="N101" s="151" t="e">
        <f ca="1">VLOOKUP(M101,CatProd!B:G,6,FALSE)</f>
        <v>#N/A</v>
      </c>
      <c r="O101" s="127"/>
      <c r="P101" s="175" t="e">
        <f ca="1">VLOOKUP(CONCATENATE(N101,"-",O101),CatProdSpec!H:I,2,FALSE)</f>
        <v>#N/A</v>
      </c>
      <c r="Q101" s="30"/>
      <c r="R101" s="149" t="str">
        <f>IFERROR(VLOOKUP(Q101,Setup!D$16:E$25,2,FALSE),"")</f>
        <v/>
      </c>
      <c r="S101" s="51" t="str">
        <f ca="1">IFERROR(IF(OR(I101="",VLOOKUP(I101,CatCostInp!$E$2:$K$88,7,FALSE)=0),"",VLOOKUP(I101,CatCostInp!$E$2:$K$88,7,FALSE)),"")</f>
        <v/>
      </c>
      <c r="T101" s="4" t="e">
        <f>VLOOKUP(U101,#REF!,2,FALSE)</f>
        <v>#REF!</v>
      </c>
      <c r="U101" s="30"/>
      <c r="V101" s="1" t="str">
        <f ca="1">IF(U101=Setup!$C$10,"Grant",IF('Health Products &amp; Equipment'!U101=Setup!$C$11,"Local",IF('Health Products &amp; Equipment'!U101=Setup!$C$12,"Other","")))</f>
        <v/>
      </c>
      <c r="W101" s="33"/>
      <c r="X101" s="148"/>
      <c r="Y101" s="33"/>
      <c r="Z101" s="36" t="str">
        <f t="shared" si="37"/>
        <v/>
      </c>
      <c r="AA101" s="35"/>
      <c r="AB101" s="32" t="str">
        <f t="shared" si="38"/>
        <v/>
      </c>
      <c r="AC101" s="35"/>
      <c r="AD101" s="32" t="str">
        <f t="shared" si="39"/>
        <v/>
      </c>
      <c r="AE101" s="35"/>
      <c r="AF101" s="36" t="str">
        <f t="shared" si="40"/>
        <v/>
      </c>
      <c r="AG101" s="36" t="str">
        <f t="shared" si="41"/>
        <v/>
      </c>
      <c r="AH101" s="36" t="str">
        <f t="shared" si="42"/>
        <v/>
      </c>
      <c r="AI101" s="55"/>
      <c r="AJ101" s="37"/>
      <c r="AK101" s="148"/>
      <c r="AL101" s="35"/>
      <c r="AM101" s="32" t="str">
        <f t="shared" si="43"/>
        <v/>
      </c>
      <c r="AN101" s="35"/>
      <c r="AO101" s="32" t="str">
        <f t="shared" si="44"/>
        <v/>
      </c>
      <c r="AP101" s="35"/>
      <c r="AQ101" s="32" t="str">
        <f t="shared" si="45"/>
        <v/>
      </c>
      <c r="AR101" s="35"/>
      <c r="AS101" s="36" t="str">
        <f t="shared" si="46"/>
        <v/>
      </c>
      <c r="AT101" s="36" t="str">
        <f t="shared" si="47"/>
        <v/>
      </c>
      <c r="AU101" s="36" t="str">
        <f t="shared" si="48"/>
        <v/>
      </c>
      <c r="AV101" s="55"/>
      <c r="AW101" s="34"/>
      <c r="AX101" s="148"/>
      <c r="AY101" s="34"/>
      <c r="AZ101" s="32" t="str">
        <f t="shared" si="49"/>
        <v/>
      </c>
      <c r="BA101" s="34"/>
      <c r="BB101" s="32" t="str">
        <f t="shared" si="50"/>
        <v/>
      </c>
      <c r="BC101" s="34"/>
      <c r="BD101" s="32" t="str">
        <f t="shared" si="51"/>
        <v/>
      </c>
      <c r="BE101" s="35"/>
      <c r="BF101" s="36" t="str">
        <f t="shared" si="52"/>
        <v/>
      </c>
      <c r="BG101" s="36" t="str">
        <f t="shared" si="53"/>
        <v/>
      </c>
      <c r="BH101" s="36" t="str">
        <f t="shared" si="54"/>
        <v/>
      </c>
      <c r="BI101" s="55"/>
      <c r="BJ101" s="34"/>
      <c r="BK101" s="148"/>
      <c r="BL101" s="34"/>
      <c r="BM101" s="32" t="str">
        <f t="shared" si="55"/>
        <v/>
      </c>
      <c r="BN101" s="34"/>
      <c r="BO101" s="32" t="str">
        <f t="shared" si="56"/>
        <v/>
      </c>
      <c r="BP101" s="34"/>
      <c r="BQ101" s="32" t="str">
        <f t="shared" si="57"/>
        <v/>
      </c>
      <c r="BR101" s="34"/>
      <c r="BS101" s="36" t="str">
        <f t="shared" si="58"/>
        <v/>
      </c>
      <c r="BT101" s="36" t="str">
        <f t="shared" si="59"/>
        <v/>
      </c>
      <c r="BU101" s="36" t="str">
        <f t="shared" si="60"/>
        <v/>
      </c>
      <c r="BV101" s="55"/>
      <c r="BW101" s="36" t="str">
        <f t="shared" si="61"/>
        <v/>
      </c>
      <c r="BX101" s="36" t="str">
        <f t="shared" si="61"/>
        <v/>
      </c>
      <c r="BY101" s="31"/>
      <c r="BZ101" s="38"/>
      <c r="CB101" s="120" t="e">
        <f t="shared" ca="1" si="32"/>
        <v>#VALUE!</v>
      </c>
      <c r="CC101" s="2" t="e">
        <f t="shared" ca="1" si="62"/>
        <v>#VALUE!</v>
      </c>
    </row>
    <row r="102" spans="1:81" s="10" customFormat="1" ht="25.15" customHeight="1" x14ac:dyDescent="0.2">
      <c r="A102" s="52" t="str">
        <f t="shared" si="63"/>
        <v/>
      </c>
      <c r="B102" s="157" t="e">
        <f t="shared" ca="1" si="33"/>
        <v>#VALUE!</v>
      </c>
      <c r="C102" s="157" t="e">
        <f t="shared" ca="1" si="34"/>
        <v>#VALUE!</v>
      </c>
      <c r="D102" s="29"/>
      <c r="E102" s="155" t="str">
        <f ca="1">IFERROR(INDIRECT(ADDRESS(MATCH(D102,CatModules!C:C,0),2,1,1,"CatModules")),"")</f>
        <v/>
      </c>
      <c r="F102" s="96"/>
      <c r="G102" s="156" t="str">
        <f ca="1">IFERROR(INDIRECT(ADDRESS(MATCH(CONCATENATE(E102,"-",F102),CatInt!K:K,0),3,1,1,"CatInt")),"")</f>
        <v/>
      </c>
      <c r="H102" s="45" t="str">
        <f>IF(F102="","",VLOOKUP(F102,#REF!,2,FALSE))</f>
        <v/>
      </c>
      <c r="I102" s="29"/>
      <c r="J102" s="155" t="e">
        <f t="shared" si="35"/>
        <v>#VALUE!</v>
      </c>
      <c r="K102" s="155" t="e">
        <f t="shared" si="36"/>
        <v>#VALUE!</v>
      </c>
      <c r="L102" s="153"/>
      <c r="M102" s="126"/>
      <c r="N102" s="151" t="e">
        <f ca="1">VLOOKUP(M102,CatProd!B:G,6,FALSE)</f>
        <v>#N/A</v>
      </c>
      <c r="O102" s="127"/>
      <c r="P102" s="175" t="e">
        <f ca="1">VLOOKUP(CONCATENATE(N102,"-",O102),CatProdSpec!H:I,2,FALSE)</f>
        <v>#N/A</v>
      </c>
      <c r="Q102" s="30"/>
      <c r="R102" s="149" t="str">
        <f>IFERROR(VLOOKUP(Q102,Setup!D$16:E$25,2,FALSE),"")</f>
        <v/>
      </c>
      <c r="S102" s="51" t="str">
        <f ca="1">IFERROR(IF(OR(I102="",VLOOKUP(I102,CatCostInp!$E$2:$K$88,7,FALSE)=0),"",VLOOKUP(I102,CatCostInp!$E$2:$K$88,7,FALSE)),"")</f>
        <v/>
      </c>
      <c r="T102" s="4" t="e">
        <f>VLOOKUP(U102,#REF!,2,FALSE)</f>
        <v>#REF!</v>
      </c>
      <c r="U102" s="30"/>
      <c r="V102" s="1" t="str">
        <f ca="1">IF(U102=Setup!$C$10,"Grant",IF('Health Products &amp; Equipment'!U102=Setup!$C$11,"Local",IF('Health Products &amp; Equipment'!U102=Setup!$C$12,"Other","")))</f>
        <v/>
      </c>
      <c r="W102" s="33"/>
      <c r="X102" s="148"/>
      <c r="Y102" s="33"/>
      <c r="Z102" s="36" t="str">
        <f t="shared" si="37"/>
        <v/>
      </c>
      <c r="AA102" s="35"/>
      <c r="AB102" s="32" t="str">
        <f t="shared" si="38"/>
        <v/>
      </c>
      <c r="AC102" s="35"/>
      <c r="AD102" s="32" t="str">
        <f t="shared" si="39"/>
        <v/>
      </c>
      <c r="AE102" s="35"/>
      <c r="AF102" s="36" t="str">
        <f t="shared" si="40"/>
        <v/>
      </c>
      <c r="AG102" s="36" t="str">
        <f t="shared" si="41"/>
        <v/>
      </c>
      <c r="AH102" s="36" t="str">
        <f t="shared" si="42"/>
        <v/>
      </c>
      <c r="AI102" s="55"/>
      <c r="AJ102" s="37"/>
      <c r="AK102" s="148"/>
      <c r="AL102" s="35"/>
      <c r="AM102" s="32" t="str">
        <f t="shared" si="43"/>
        <v/>
      </c>
      <c r="AN102" s="35"/>
      <c r="AO102" s="32" t="str">
        <f t="shared" si="44"/>
        <v/>
      </c>
      <c r="AP102" s="35"/>
      <c r="AQ102" s="32" t="str">
        <f t="shared" si="45"/>
        <v/>
      </c>
      <c r="AR102" s="35"/>
      <c r="AS102" s="36" t="str">
        <f t="shared" si="46"/>
        <v/>
      </c>
      <c r="AT102" s="36" t="str">
        <f t="shared" si="47"/>
        <v/>
      </c>
      <c r="AU102" s="36" t="str">
        <f t="shared" si="48"/>
        <v/>
      </c>
      <c r="AV102" s="55"/>
      <c r="AW102" s="34"/>
      <c r="AX102" s="148"/>
      <c r="AY102" s="34"/>
      <c r="AZ102" s="32" t="str">
        <f t="shared" si="49"/>
        <v/>
      </c>
      <c r="BA102" s="34"/>
      <c r="BB102" s="32" t="str">
        <f t="shared" si="50"/>
        <v/>
      </c>
      <c r="BC102" s="34"/>
      <c r="BD102" s="32" t="str">
        <f t="shared" si="51"/>
        <v/>
      </c>
      <c r="BE102" s="35"/>
      <c r="BF102" s="36" t="str">
        <f t="shared" si="52"/>
        <v/>
      </c>
      <c r="BG102" s="36" t="str">
        <f t="shared" si="53"/>
        <v/>
      </c>
      <c r="BH102" s="36" t="str">
        <f t="shared" si="54"/>
        <v/>
      </c>
      <c r="BI102" s="55"/>
      <c r="BJ102" s="34"/>
      <c r="BK102" s="148"/>
      <c r="BL102" s="34"/>
      <c r="BM102" s="32" t="str">
        <f t="shared" si="55"/>
        <v/>
      </c>
      <c r="BN102" s="34"/>
      <c r="BO102" s="32" t="str">
        <f t="shared" si="56"/>
        <v/>
      </c>
      <c r="BP102" s="34"/>
      <c r="BQ102" s="32" t="str">
        <f t="shared" si="57"/>
        <v/>
      </c>
      <c r="BR102" s="34"/>
      <c r="BS102" s="36" t="str">
        <f t="shared" si="58"/>
        <v/>
      </c>
      <c r="BT102" s="36" t="str">
        <f t="shared" si="59"/>
        <v/>
      </c>
      <c r="BU102" s="36" t="str">
        <f t="shared" si="60"/>
        <v/>
      </c>
      <c r="BV102" s="55"/>
      <c r="BW102" s="36" t="str">
        <f t="shared" si="61"/>
        <v/>
      </c>
      <c r="BX102" s="36" t="str">
        <f t="shared" si="61"/>
        <v/>
      </c>
      <c r="BY102" s="31"/>
      <c r="BZ102" s="38"/>
      <c r="CB102" s="120" t="e">
        <f t="shared" ca="1" si="32"/>
        <v>#VALUE!</v>
      </c>
      <c r="CC102" s="2" t="e">
        <f t="shared" ca="1" si="62"/>
        <v>#VALUE!</v>
      </c>
    </row>
    <row r="103" spans="1:81" s="10" customFormat="1" ht="25.15" customHeight="1" x14ac:dyDescent="0.2">
      <c r="A103" s="52" t="str">
        <f t="shared" si="63"/>
        <v/>
      </c>
      <c r="B103" s="157" t="e">
        <f t="shared" ca="1" si="33"/>
        <v>#VALUE!</v>
      </c>
      <c r="C103" s="157" t="e">
        <f t="shared" ca="1" si="34"/>
        <v>#VALUE!</v>
      </c>
      <c r="D103" s="29"/>
      <c r="E103" s="155" t="str">
        <f ca="1">IFERROR(INDIRECT(ADDRESS(MATCH(D103,CatModules!C:C,0),2,1,1,"CatModules")),"")</f>
        <v/>
      </c>
      <c r="F103" s="96"/>
      <c r="G103" s="156" t="str">
        <f ca="1">IFERROR(INDIRECT(ADDRESS(MATCH(CONCATENATE(E103,"-",F103),CatInt!K:K,0),3,1,1,"CatInt")),"")</f>
        <v/>
      </c>
      <c r="H103" s="45" t="str">
        <f>IF(F103="","",VLOOKUP(F103,#REF!,2,FALSE))</f>
        <v/>
      </c>
      <c r="I103" s="29"/>
      <c r="J103" s="155" t="e">
        <f t="shared" si="35"/>
        <v>#VALUE!</v>
      </c>
      <c r="K103" s="155" t="e">
        <f t="shared" si="36"/>
        <v>#VALUE!</v>
      </c>
      <c r="L103" s="153"/>
      <c r="M103" s="126"/>
      <c r="N103" s="151" t="e">
        <f ca="1">VLOOKUP(M103,CatProd!B:G,6,FALSE)</f>
        <v>#N/A</v>
      </c>
      <c r="O103" s="127"/>
      <c r="P103" s="175" t="e">
        <f ca="1">VLOOKUP(CONCATENATE(N103,"-",O103),CatProdSpec!H:I,2,FALSE)</f>
        <v>#N/A</v>
      </c>
      <c r="Q103" s="30"/>
      <c r="R103" s="149" t="str">
        <f>IFERROR(VLOOKUP(Q103,Setup!D$16:E$25,2,FALSE),"")</f>
        <v/>
      </c>
      <c r="S103" s="51" t="str">
        <f ca="1">IFERROR(IF(OR(I103="",VLOOKUP(I103,CatCostInp!$E$2:$K$88,7,FALSE)=0),"",VLOOKUP(I103,CatCostInp!$E$2:$K$88,7,FALSE)),"")</f>
        <v/>
      </c>
      <c r="T103" s="4" t="e">
        <f>VLOOKUP(U103,#REF!,2,FALSE)</f>
        <v>#REF!</v>
      </c>
      <c r="U103" s="30"/>
      <c r="V103" s="1" t="str">
        <f ca="1">IF(U103=Setup!$C$10,"Grant",IF('Health Products &amp; Equipment'!U103=Setup!$C$11,"Local",IF('Health Products &amp; Equipment'!U103=Setup!$C$12,"Other","")))</f>
        <v/>
      </c>
      <c r="W103" s="33"/>
      <c r="X103" s="148"/>
      <c r="Y103" s="33"/>
      <c r="Z103" s="36" t="str">
        <f t="shared" si="37"/>
        <v/>
      </c>
      <c r="AA103" s="35"/>
      <c r="AB103" s="32" t="str">
        <f t="shared" si="38"/>
        <v/>
      </c>
      <c r="AC103" s="35"/>
      <c r="AD103" s="32" t="str">
        <f t="shared" si="39"/>
        <v/>
      </c>
      <c r="AE103" s="35"/>
      <c r="AF103" s="36" t="str">
        <f t="shared" si="40"/>
        <v/>
      </c>
      <c r="AG103" s="36" t="str">
        <f t="shared" si="41"/>
        <v/>
      </c>
      <c r="AH103" s="36" t="str">
        <f t="shared" si="42"/>
        <v/>
      </c>
      <c r="AI103" s="55"/>
      <c r="AJ103" s="37"/>
      <c r="AK103" s="148"/>
      <c r="AL103" s="35"/>
      <c r="AM103" s="32" t="str">
        <f t="shared" si="43"/>
        <v/>
      </c>
      <c r="AN103" s="35"/>
      <c r="AO103" s="32" t="str">
        <f t="shared" si="44"/>
        <v/>
      </c>
      <c r="AP103" s="35"/>
      <c r="AQ103" s="32" t="str">
        <f t="shared" si="45"/>
        <v/>
      </c>
      <c r="AR103" s="35"/>
      <c r="AS103" s="36" t="str">
        <f t="shared" si="46"/>
        <v/>
      </c>
      <c r="AT103" s="36" t="str">
        <f t="shared" si="47"/>
        <v/>
      </c>
      <c r="AU103" s="36" t="str">
        <f t="shared" si="48"/>
        <v/>
      </c>
      <c r="AV103" s="55"/>
      <c r="AW103" s="34"/>
      <c r="AX103" s="148"/>
      <c r="AY103" s="34"/>
      <c r="AZ103" s="32" t="str">
        <f t="shared" si="49"/>
        <v/>
      </c>
      <c r="BA103" s="34"/>
      <c r="BB103" s="32" t="str">
        <f t="shared" si="50"/>
        <v/>
      </c>
      <c r="BC103" s="34"/>
      <c r="BD103" s="32" t="str">
        <f t="shared" si="51"/>
        <v/>
      </c>
      <c r="BE103" s="35"/>
      <c r="BF103" s="36" t="str">
        <f t="shared" si="52"/>
        <v/>
      </c>
      <c r="BG103" s="36" t="str">
        <f t="shared" si="53"/>
        <v/>
      </c>
      <c r="BH103" s="36" t="str">
        <f t="shared" si="54"/>
        <v/>
      </c>
      <c r="BI103" s="55"/>
      <c r="BJ103" s="34"/>
      <c r="BK103" s="148"/>
      <c r="BL103" s="34"/>
      <c r="BM103" s="32" t="str">
        <f t="shared" si="55"/>
        <v/>
      </c>
      <c r="BN103" s="34"/>
      <c r="BO103" s="32" t="str">
        <f t="shared" si="56"/>
        <v/>
      </c>
      <c r="BP103" s="34"/>
      <c r="BQ103" s="32" t="str">
        <f t="shared" si="57"/>
        <v/>
      </c>
      <c r="BR103" s="34"/>
      <c r="BS103" s="36" t="str">
        <f t="shared" si="58"/>
        <v/>
      </c>
      <c r="BT103" s="36" t="str">
        <f t="shared" si="59"/>
        <v/>
      </c>
      <c r="BU103" s="36" t="str">
        <f t="shared" si="60"/>
        <v/>
      </c>
      <c r="BV103" s="55"/>
      <c r="BW103" s="36" t="str">
        <f t="shared" si="61"/>
        <v/>
      </c>
      <c r="BX103" s="36" t="str">
        <f t="shared" si="61"/>
        <v/>
      </c>
      <c r="BY103" s="31"/>
      <c r="BZ103" s="38"/>
      <c r="CB103" s="120" t="e">
        <f t="shared" ca="1" si="32"/>
        <v>#VALUE!</v>
      </c>
      <c r="CC103" s="2" t="e">
        <f t="shared" ca="1" si="62"/>
        <v>#VALUE!</v>
      </c>
    </row>
    <row r="104" spans="1:81" s="10" customFormat="1" ht="25.15" customHeight="1" x14ac:dyDescent="0.2">
      <c r="A104" s="52" t="str">
        <f t="shared" si="63"/>
        <v/>
      </c>
      <c r="B104" s="157" t="e">
        <f t="shared" ca="1" si="33"/>
        <v>#VALUE!</v>
      </c>
      <c r="C104" s="157" t="e">
        <f t="shared" ca="1" si="34"/>
        <v>#VALUE!</v>
      </c>
      <c r="D104" s="29"/>
      <c r="E104" s="155" t="str">
        <f ca="1">IFERROR(INDIRECT(ADDRESS(MATCH(D104,CatModules!C:C,0),2,1,1,"CatModules")),"")</f>
        <v/>
      </c>
      <c r="F104" s="96"/>
      <c r="G104" s="156" t="str">
        <f ca="1">IFERROR(INDIRECT(ADDRESS(MATCH(CONCATENATE(E104,"-",F104),CatInt!K:K,0),3,1,1,"CatInt")),"")</f>
        <v/>
      </c>
      <c r="H104" s="45" t="str">
        <f>IF(F104="","",VLOOKUP(F104,#REF!,2,FALSE))</f>
        <v/>
      </c>
      <c r="I104" s="29"/>
      <c r="J104" s="155" t="e">
        <f t="shared" si="35"/>
        <v>#VALUE!</v>
      </c>
      <c r="K104" s="155" t="e">
        <f t="shared" si="36"/>
        <v>#VALUE!</v>
      </c>
      <c r="L104" s="153"/>
      <c r="M104" s="126"/>
      <c r="N104" s="151" t="e">
        <f ca="1">VLOOKUP(M104,CatProd!B:G,6,FALSE)</f>
        <v>#N/A</v>
      </c>
      <c r="O104" s="127"/>
      <c r="P104" s="175" t="e">
        <f ca="1">VLOOKUP(CONCATENATE(N104,"-",O104),CatProdSpec!H:I,2,FALSE)</f>
        <v>#N/A</v>
      </c>
      <c r="Q104" s="30"/>
      <c r="R104" s="149" t="str">
        <f>IFERROR(VLOOKUP(Q104,Setup!D$16:E$25,2,FALSE),"")</f>
        <v/>
      </c>
      <c r="S104" s="51" t="str">
        <f ca="1">IFERROR(IF(OR(I104="",VLOOKUP(I104,CatCostInp!$E$2:$K$88,7,FALSE)=0),"",VLOOKUP(I104,CatCostInp!$E$2:$K$88,7,FALSE)),"")</f>
        <v/>
      </c>
      <c r="T104" s="4" t="e">
        <f>VLOOKUP(U104,#REF!,2,FALSE)</f>
        <v>#REF!</v>
      </c>
      <c r="U104" s="30"/>
      <c r="V104" s="1" t="str">
        <f ca="1">IF(U104=Setup!$C$10,"Grant",IF('Health Products &amp; Equipment'!U104=Setup!$C$11,"Local",IF('Health Products &amp; Equipment'!U104=Setup!$C$12,"Other","")))</f>
        <v/>
      </c>
      <c r="W104" s="33"/>
      <c r="X104" s="148"/>
      <c r="Y104" s="33"/>
      <c r="Z104" s="36" t="str">
        <f t="shared" si="37"/>
        <v/>
      </c>
      <c r="AA104" s="35"/>
      <c r="AB104" s="32" t="str">
        <f t="shared" si="38"/>
        <v/>
      </c>
      <c r="AC104" s="35"/>
      <c r="AD104" s="32" t="str">
        <f t="shared" si="39"/>
        <v/>
      </c>
      <c r="AE104" s="35"/>
      <c r="AF104" s="36" t="str">
        <f t="shared" si="40"/>
        <v/>
      </c>
      <c r="AG104" s="36" t="str">
        <f t="shared" si="41"/>
        <v/>
      </c>
      <c r="AH104" s="36" t="str">
        <f t="shared" si="42"/>
        <v/>
      </c>
      <c r="AI104" s="55"/>
      <c r="AJ104" s="37"/>
      <c r="AK104" s="148"/>
      <c r="AL104" s="35"/>
      <c r="AM104" s="32" t="str">
        <f t="shared" si="43"/>
        <v/>
      </c>
      <c r="AN104" s="35"/>
      <c r="AO104" s="32" t="str">
        <f t="shared" si="44"/>
        <v/>
      </c>
      <c r="AP104" s="35"/>
      <c r="AQ104" s="32" t="str">
        <f t="shared" si="45"/>
        <v/>
      </c>
      <c r="AR104" s="35"/>
      <c r="AS104" s="36" t="str">
        <f t="shared" si="46"/>
        <v/>
      </c>
      <c r="AT104" s="36" t="str">
        <f t="shared" si="47"/>
        <v/>
      </c>
      <c r="AU104" s="36" t="str">
        <f t="shared" si="48"/>
        <v/>
      </c>
      <c r="AV104" s="55"/>
      <c r="AW104" s="34"/>
      <c r="AX104" s="148"/>
      <c r="AY104" s="34"/>
      <c r="AZ104" s="32" t="str">
        <f t="shared" si="49"/>
        <v/>
      </c>
      <c r="BA104" s="34"/>
      <c r="BB104" s="32" t="str">
        <f t="shared" si="50"/>
        <v/>
      </c>
      <c r="BC104" s="34"/>
      <c r="BD104" s="32" t="str">
        <f t="shared" si="51"/>
        <v/>
      </c>
      <c r="BE104" s="35"/>
      <c r="BF104" s="36" t="str">
        <f t="shared" si="52"/>
        <v/>
      </c>
      <c r="BG104" s="36" t="str">
        <f t="shared" si="53"/>
        <v/>
      </c>
      <c r="BH104" s="36" t="str">
        <f t="shared" si="54"/>
        <v/>
      </c>
      <c r="BI104" s="55"/>
      <c r="BJ104" s="34"/>
      <c r="BK104" s="148"/>
      <c r="BL104" s="34"/>
      <c r="BM104" s="32" t="str">
        <f t="shared" si="55"/>
        <v/>
      </c>
      <c r="BN104" s="34"/>
      <c r="BO104" s="32" t="str">
        <f t="shared" si="56"/>
        <v/>
      </c>
      <c r="BP104" s="34"/>
      <c r="BQ104" s="32" t="str">
        <f t="shared" si="57"/>
        <v/>
      </c>
      <c r="BR104" s="34"/>
      <c r="BS104" s="36" t="str">
        <f t="shared" si="58"/>
        <v/>
      </c>
      <c r="BT104" s="36" t="str">
        <f t="shared" si="59"/>
        <v/>
      </c>
      <c r="BU104" s="36" t="str">
        <f t="shared" si="60"/>
        <v/>
      </c>
      <c r="BV104" s="55"/>
      <c r="BW104" s="36" t="str">
        <f t="shared" si="61"/>
        <v/>
      </c>
      <c r="BX104" s="36" t="str">
        <f t="shared" si="61"/>
        <v/>
      </c>
      <c r="BY104" s="31"/>
      <c r="BZ104" s="38"/>
      <c r="CB104" s="120" t="e">
        <f t="shared" ca="1" si="32"/>
        <v>#VALUE!</v>
      </c>
      <c r="CC104" s="2" t="e">
        <f t="shared" ca="1" si="62"/>
        <v>#VALUE!</v>
      </c>
    </row>
    <row r="105" spans="1:81" s="10" customFormat="1" ht="25.15" customHeight="1" x14ac:dyDescent="0.2">
      <c r="A105" s="52" t="str">
        <f t="shared" si="63"/>
        <v/>
      </c>
      <c r="B105" s="157" t="e">
        <f t="shared" ca="1" si="33"/>
        <v>#VALUE!</v>
      </c>
      <c r="C105" s="157" t="e">
        <f t="shared" ca="1" si="34"/>
        <v>#VALUE!</v>
      </c>
      <c r="D105" s="29"/>
      <c r="E105" s="155" t="str">
        <f ca="1">IFERROR(INDIRECT(ADDRESS(MATCH(D105,CatModules!C:C,0),2,1,1,"CatModules")),"")</f>
        <v/>
      </c>
      <c r="F105" s="96"/>
      <c r="G105" s="156" t="str">
        <f ca="1">IFERROR(INDIRECT(ADDRESS(MATCH(CONCATENATE(E105,"-",F105),CatInt!K:K,0),3,1,1,"CatInt")),"")</f>
        <v/>
      </c>
      <c r="H105" s="45" t="str">
        <f>IF(F105="","",VLOOKUP(F105,#REF!,2,FALSE))</f>
        <v/>
      </c>
      <c r="I105" s="29"/>
      <c r="J105" s="155" t="e">
        <f t="shared" si="35"/>
        <v>#VALUE!</v>
      </c>
      <c r="K105" s="155" t="e">
        <f t="shared" si="36"/>
        <v>#VALUE!</v>
      </c>
      <c r="L105" s="153"/>
      <c r="M105" s="126"/>
      <c r="N105" s="151" t="e">
        <f ca="1">VLOOKUP(M105,CatProd!B:G,6,FALSE)</f>
        <v>#N/A</v>
      </c>
      <c r="O105" s="127"/>
      <c r="P105" s="175" t="e">
        <f ca="1">VLOOKUP(CONCATENATE(N105,"-",O105),CatProdSpec!H:I,2,FALSE)</f>
        <v>#N/A</v>
      </c>
      <c r="Q105" s="30"/>
      <c r="R105" s="149" t="str">
        <f>IFERROR(VLOOKUP(Q105,Setup!D$16:E$25,2,FALSE),"")</f>
        <v/>
      </c>
      <c r="S105" s="51" t="str">
        <f ca="1">IFERROR(IF(OR(I105="",VLOOKUP(I105,CatCostInp!$E$2:$K$88,7,FALSE)=0),"",VLOOKUP(I105,CatCostInp!$E$2:$K$88,7,FALSE)),"")</f>
        <v/>
      </c>
      <c r="T105" s="4" t="e">
        <f>VLOOKUP(U105,#REF!,2,FALSE)</f>
        <v>#REF!</v>
      </c>
      <c r="U105" s="30"/>
      <c r="V105" s="1" t="str">
        <f ca="1">IF(U105=Setup!$C$10,"Grant",IF('Health Products &amp; Equipment'!U105=Setup!$C$11,"Local",IF('Health Products &amp; Equipment'!U105=Setup!$C$12,"Other","")))</f>
        <v/>
      </c>
      <c r="W105" s="33"/>
      <c r="X105" s="148"/>
      <c r="Y105" s="33"/>
      <c r="Z105" s="36" t="str">
        <f t="shared" si="37"/>
        <v/>
      </c>
      <c r="AA105" s="35"/>
      <c r="AB105" s="32" t="str">
        <f t="shared" si="38"/>
        <v/>
      </c>
      <c r="AC105" s="35"/>
      <c r="AD105" s="32" t="str">
        <f t="shared" si="39"/>
        <v/>
      </c>
      <c r="AE105" s="35"/>
      <c r="AF105" s="36" t="str">
        <f t="shared" si="40"/>
        <v/>
      </c>
      <c r="AG105" s="36" t="str">
        <f t="shared" si="41"/>
        <v/>
      </c>
      <c r="AH105" s="36" t="str">
        <f t="shared" si="42"/>
        <v/>
      </c>
      <c r="AI105" s="55"/>
      <c r="AJ105" s="37"/>
      <c r="AK105" s="148"/>
      <c r="AL105" s="35"/>
      <c r="AM105" s="32" t="str">
        <f t="shared" si="43"/>
        <v/>
      </c>
      <c r="AN105" s="35"/>
      <c r="AO105" s="32" t="str">
        <f t="shared" si="44"/>
        <v/>
      </c>
      <c r="AP105" s="35"/>
      <c r="AQ105" s="32" t="str">
        <f t="shared" si="45"/>
        <v/>
      </c>
      <c r="AR105" s="35"/>
      <c r="AS105" s="36" t="str">
        <f t="shared" si="46"/>
        <v/>
      </c>
      <c r="AT105" s="36" t="str">
        <f t="shared" si="47"/>
        <v/>
      </c>
      <c r="AU105" s="36" t="str">
        <f t="shared" si="48"/>
        <v/>
      </c>
      <c r="AV105" s="55"/>
      <c r="AW105" s="34"/>
      <c r="AX105" s="148"/>
      <c r="AY105" s="34"/>
      <c r="AZ105" s="32" t="str">
        <f t="shared" si="49"/>
        <v/>
      </c>
      <c r="BA105" s="34"/>
      <c r="BB105" s="32" t="str">
        <f t="shared" si="50"/>
        <v/>
      </c>
      <c r="BC105" s="34"/>
      <c r="BD105" s="32" t="str">
        <f t="shared" si="51"/>
        <v/>
      </c>
      <c r="BE105" s="35"/>
      <c r="BF105" s="36" t="str">
        <f t="shared" si="52"/>
        <v/>
      </c>
      <c r="BG105" s="36" t="str">
        <f t="shared" si="53"/>
        <v/>
      </c>
      <c r="BH105" s="36" t="str">
        <f t="shared" si="54"/>
        <v/>
      </c>
      <c r="BI105" s="55"/>
      <c r="BJ105" s="34"/>
      <c r="BK105" s="148"/>
      <c r="BL105" s="34"/>
      <c r="BM105" s="32" t="str">
        <f t="shared" si="55"/>
        <v/>
      </c>
      <c r="BN105" s="34"/>
      <c r="BO105" s="32" t="str">
        <f t="shared" si="56"/>
        <v/>
      </c>
      <c r="BP105" s="34"/>
      <c r="BQ105" s="32" t="str">
        <f t="shared" si="57"/>
        <v/>
      </c>
      <c r="BR105" s="34"/>
      <c r="BS105" s="36" t="str">
        <f t="shared" si="58"/>
        <v/>
      </c>
      <c r="BT105" s="36" t="str">
        <f t="shared" si="59"/>
        <v/>
      </c>
      <c r="BU105" s="36" t="str">
        <f t="shared" si="60"/>
        <v/>
      </c>
      <c r="BV105" s="55"/>
      <c r="BW105" s="36" t="str">
        <f t="shared" si="61"/>
        <v/>
      </c>
      <c r="BX105" s="36" t="str">
        <f t="shared" si="61"/>
        <v/>
      </c>
      <c r="BY105" s="31"/>
      <c r="BZ105" s="38"/>
      <c r="CB105" s="120" t="e">
        <f t="shared" ca="1" si="32"/>
        <v>#VALUE!</v>
      </c>
      <c r="CC105" s="2" t="e">
        <f t="shared" ca="1" si="62"/>
        <v>#VALUE!</v>
      </c>
    </row>
    <row r="106" spans="1:81" s="10" customFormat="1" ht="25.15" customHeight="1" x14ac:dyDescent="0.2">
      <c r="A106" s="52" t="str">
        <f t="shared" si="63"/>
        <v/>
      </c>
      <c r="B106" s="157" t="e">
        <f t="shared" ca="1" si="33"/>
        <v>#VALUE!</v>
      </c>
      <c r="C106" s="157" t="e">
        <f t="shared" ca="1" si="34"/>
        <v>#VALUE!</v>
      </c>
      <c r="D106" s="29"/>
      <c r="E106" s="155" t="str">
        <f ca="1">IFERROR(INDIRECT(ADDRESS(MATCH(D106,CatModules!C:C,0),2,1,1,"CatModules")),"")</f>
        <v/>
      </c>
      <c r="F106" s="96"/>
      <c r="G106" s="156" t="str">
        <f ca="1">IFERROR(INDIRECT(ADDRESS(MATCH(CONCATENATE(E106,"-",F106),CatInt!K:K,0),3,1,1,"CatInt")),"")</f>
        <v/>
      </c>
      <c r="H106" s="45" t="str">
        <f>IF(F106="","",VLOOKUP(F106,#REF!,2,FALSE))</f>
        <v/>
      </c>
      <c r="I106" s="29"/>
      <c r="J106" s="155" t="e">
        <f t="shared" si="35"/>
        <v>#VALUE!</v>
      </c>
      <c r="K106" s="155" t="e">
        <f t="shared" si="36"/>
        <v>#VALUE!</v>
      </c>
      <c r="L106" s="153"/>
      <c r="M106" s="126"/>
      <c r="N106" s="151" t="e">
        <f ca="1">VLOOKUP(M106,CatProd!B:G,6,FALSE)</f>
        <v>#N/A</v>
      </c>
      <c r="O106" s="127"/>
      <c r="P106" s="175" t="e">
        <f ca="1">VLOOKUP(CONCATENATE(N106,"-",O106),CatProdSpec!H:I,2,FALSE)</f>
        <v>#N/A</v>
      </c>
      <c r="Q106" s="30"/>
      <c r="R106" s="149" t="str">
        <f>IFERROR(VLOOKUP(Q106,Setup!D$16:E$25,2,FALSE),"")</f>
        <v/>
      </c>
      <c r="S106" s="51" t="str">
        <f ca="1">IFERROR(IF(OR(I106="",VLOOKUP(I106,CatCostInp!$E$2:$K$88,7,FALSE)=0),"",VLOOKUP(I106,CatCostInp!$E$2:$K$88,7,FALSE)),"")</f>
        <v/>
      </c>
      <c r="T106" s="4" t="e">
        <f>VLOOKUP(U106,#REF!,2,FALSE)</f>
        <v>#REF!</v>
      </c>
      <c r="U106" s="30"/>
      <c r="V106" s="1" t="str">
        <f ca="1">IF(U106=Setup!$C$10,"Grant",IF('Health Products &amp; Equipment'!U106=Setup!$C$11,"Local",IF('Health Products &amp; Equipment'!U106=Setup!$C$12,"Other","")))</f>
        <v/>
      </c>
      <c r="W106" s="33"/>
      <c r="X106" s="148"/>
      <c r="Y106" s="33"/>
      <c r="Z106" s="36" t="str">
        <f t="shared" si="37"/>
        <v/>
      </c>
      <c r="AA106" s="35"/>
      <c r="AB106" s="32" t="str">
        <f t="shared" si="38"/>
        <v/>
      </c>
      <c r="AC106" s="35"/>
      <c r="AD106" s="32" t="str">
        <f t="shared" si="39"/>
        <v/>
      </c>
      <c r="AE106" s="35"/>
      <c r="AF106" s="36" t="str">
        <f t="shared" si="40"/>
        <v/>
      </c>
      <c r="AG106" s="36" t="str">
        <f t="shared" si="41"/>
        <v/>
      </c>
      <c r="AH106" s="36" t="str">
        <f t="shared" si="42"/>
        <v/>
      </c>
      <c r="AI106" s="55"/>
      <c r="AJ106" s="37"/>
      <c r="AK106" s="148"/>
      <c r="AL106" s="35"/>
      <c r="AM106" s="32" t="str">
        <f t="shared" si="43"/>
        <v/>
      </c>
      <c r="AN106" s="35"/>
      <c r="AO106" s="32" t="str">
        <f t="shared" si="44"/>
        <v/>
      </c>
      <c r="AP106" s="35"/>
      <c r="AQ106" s="32" t="str">
        <f t="shared" si="45"/>
        <v/>
      </c>
      <c r="AR106" s="35"/>
      <c r="AS106" s="36" t="str">
        <f t="shared" si="46"/>
        <v/>
      </c>
      <c r="AT106" s="36" t="str">
        <f t="shared" si="47"/>
        <v/>
      </c>
      <c r="AU106" s="36" t="str">
        <f t="shared" si="48"/>
        <v/>
      </c>
      <c r="AV106" s="55"/>
      <c r="AW106" s="34"/>
      <c r="AX106" s="148"/>
      <c r="AY106" s="34"/>
      <c r="AZ106" s="32" t="str">
        <f t="shared" si="49"/>
        <v/>
      </c>
      <c r="BA106" s="34"/>
      <c r="BB106" s="32" t="str">
        <f t="shared" si="50"/>
        <v/>
      </c>
      <c r="BC106" s="34"/>
      <c r="BD106" s="32" t="str">
        <f t="shared" si="51"/>
        <v/>
      </c>
      <c r="BE106" s="35"/>
      <c r="BF106" s="36" t="str">
        <f t="shared" si="52"/>
        <v/>
      </c>
      <c r="BG106" s="36" t="str">
        <f t="shared" si="53"/>
        <v/>
      </c>
      <c r="BH106" s="36" t="str">
        <f t="shared" si="54"/>
        <v/>
      </c>
      <c r="BI106" s="55"/>
      <c r="BJ106" s="34"/>
      <c r="BK106" s="148"/>
      <c r="BL106" s="34"/>
      <c r="BM106" s="32" t="str">
        <f t="shared" si="55"/>
        <v/>
      </c>
      <c r="BN106" s="34"/>
      <c r="BO106" s="32" t="str">
        <f t="shared" si="56"/>
        <v/>
      </c>
      <c r="BP106" s="34"/>
      <c r="BQ106" s="32" t="str">
        <f t="shared" si="57"/>
        <v/>
      </c>
      <c r="BR106" s="34"/>
      <c r="BS106" s="36" t="str">
        <f t="shared" si="58"/>
        <v/>
      </c>
      <c r="BT106" s="36" t="str">
        <f t="shared" si="59"/>
        <v/>
      </c>
      <c r="BU106" s="36" t="str">
        <f t="shared" si="60"/>
        <v/>
      </c>
      <c r="BV106" s="55"/>
      <c r="BW106" s="36" t="str">
        <f t="shared" si="61"/>
        <v/>
      </c>
      <c r="BX106" s="36" t="str">
        <f t="shared" si="61"/>
        <v/>
      </c>
      <c r="BY106" s="31"/>
      <c r="BZ106" s="38"/>
      <c r="CB106" s="120" t="e">
        <f t="shared" ca="1" si="32"/>
        <v>#VALUE!</v>
      </c>
      <c r="CC106" s="2" t="e">
        <f t="shared" ca="1" si="62"/>
        <v>#VALUE!</v>
      </c>
    </row>
    <row r="107" spans="1:81" s="10" customFormat="1" ht="25.15" customHeight="1" x14ac:dyDescent="0.2">
      <c r="A107" s="52" t="str">
        <f t="shared" si="63"/>
        <v/>
      </c>
      <c r="B107" s="157" t="e">
        <f t="shared" ca="1" si="33"/>
        <v>#VALUE!</v>
      </c>
      <c r="C107" s="157" t="e">
        <f t="shared" ca="1" si="34"/>
        <v>#VALUE!</v>
      </c>
      <c r="D107" s="29"/>
      <c r="E107" s="155" t="str">
        <f ca="1">IFERROR(INDIRECT(ADDRESS(MATCH(D107,CatModules!C:C,0),2,1,1,"CatModules")),"")</f>
        <v/>
      </c>
      <c r="F107" s="96"/>
      <c r="G107" s="156" t="str">
        <f ca="1">IFERROR(INDIRECT(ADDRESS(MATCH(CONCATENATE(E107,"-",F107),CatInt!K:K,0),3,1,1,"CatInt")),"")</f>
        <v/>
      </c>
      <c r="H107" s="45" t="str">
        <f>IF(F107="","",VLOOKUP(F107,#REF!,2,FALSE))</f>
        <v/>
      </c>
      <c r="I107" s="29"/>
      <c r="J107" s="155" t="e">
        <f t="shared" si="35"/>
        <v>#VALUE!</v>
      </c>
      <c r="K107" s="155" t="e">
        <f t="shared" si="36"/>
        <v>#VALUE!</v>
      </c>
      <c r="L107" s="153"/>
      <c r="M107" s="126"/>
      <c r="N107" s="151" t="e">
        <f ca="1">VLOOKUP(M107,CatProd!B:G,6,FALSE)</f>
        <v>#N/A</v>
      </c>
      <c r="O107" s="127"/>
      <c r="P107" s="175" t="e">
        <f ca="1">VLOOKUP(CONCATENATE(N107,"-",O107),CatProdSpec!H:I,2,FALSE)</f>
        <v>#N/A</v>
      </c>
      <c r="Q107" s="30"/>
      <c r="R107" s="149" t="str">
        <f>IFERROR(VLOOKUP(Q107,Setup!D$16:E$25,2,FALSE),"")</f>
        <v/>
      </c>
      <c r="S107" s="51" t="str">
        <f ca="1">IFERROR(IF(OR(I107="",VLOOKUP(I107,CatCostInp!$E$2:$K$88,7,FALSE)=0),"",VLOOKUP(I107,CatCostInp!$E$2:$K$88,7,FALSE)),"")</f>
        <v/>
      </c>
      <c r="T107" s="4" t="e">
        <f>VLOOKUP(U107,#REF!,2,FALSE)</f>
        <v>#REF!</v>
      </c>
      <c r="U107" s="30"/>
      <c r="V107" s="1" t="str">
        <f ca="1">IF(U107=Setup!$C$10,"Grant",IF('Health Products &amp; Equipment'!U107=Setup!$C$11,"Local",IF('Health Products &amp; Equipment'!U107=Setup!$C$12,"Other","")))</f>
        <v/>
      </c>
      <c r="W107" s="33"/>
      <c r="X107" s="148"/>
      <c r="Y107" s="33"/>
      <c r="Z107" s="36" t="str">
        <f t="shared" si="37"/>
        <v/>
      </c>
      <c r="AA107" s="35"/>
      <c r="AB107" s="32" t="str">
        <f t="shared" si="38"/>
        <v/>
      </c>
      <c r="AC107" s="35"/>
      <c r="AD107" s="32" t="str">
        <f t="shared" si="39"/>
        <v/>
      </c>
      <c r="AE107" s="35"/>
      <c r="AF107" s="36" t="str">
        <f t="shared" si="40"/>
        <v/>
      </c>
      <c r="AG107" s="36" t="str">
        <f t="shared" si="41"/>
        <v/>
      </c>
      <c r="AH107" s="36" t="str">
        <f t="shared" si="42"/>
        <v/>
      </c>
      <c r="AI107" s="55"/>
      <c r="AJ107" s="37"/>
      <c r="AK107" s="148"/>
      <c r="AL107" s="35"/>
      <c r="AM107" s="32" t="str">
        <f t="shared" si="43"/>
        <v/>
      </c>
      <c r="AN107" s="35"/>
      <c r="AO107" s="32" t="str">
        <f t="shared" si="44"/>
        <v/>
      </c>
      <c r="AP107" s="35"/>
      <c r="AQ107" s="32" t="str">
        <f t="shared" si="45"/>
        <v/>
      </c>
      <c r="AR107" s="35"/>
      <c r="AS107" s="36" t="str">
        <f t="shared" si="46"/>
        <v/>
      </c>
      <c r="AT107" s="36" t="str">
        <f t="shared" si="47"/>
        <v/>
      </c>
      <c r="AU107" s="36" t="str">
        <f t="shared" si="48"/>
        <v/>
      </c>
      <c r="AV107" s="55"/>
      <c r="AW107" s="34"/>
      <c r="AX107" s="148"/>
      <c r="AY107" s="34"/>
      <c r="AZ107" s="32" t="str">
        <f t="shared" si="49"/>
        <v/>
      </c>
      <c r="BA107" s="34"/>
      <c r="BB107" s="32" t="str">
        <f t="shared" si="50"/>
        <v/>
      </c>
      <c r="BC107" s="34"/>
      <c r="BD107" s="32" t="str">
        <f t="shared" si="51"/>
        <v/>
      </c>
      <c r="BE107" s="35"/>
      <c r="BF107" s="36" t="str">
        <f t="shared" si="52"/>
        <v/>
      </c>
      <c r="BG107" s="36" t="str">
        <f t="shared" si="53"/>
        <v/>
      </c>
      <c r="BH107" s="36" t="str">
        <f t="shared" si="54"/>
        <v/>
      </c>
      <c r="BI107" s="55"/>
      <c r="BJ107" s="34"/>
      <c r="BK107" s="148"/>
      <c r="BL107" s="34"/>
      <c r="BM107" s="32" t="str">
        <f t="shared" si="55"/>
        <v/>
      </c>
      <c r="BN107" s="34"/>
      <c r="BO107" s="32" t="str">
        <f t="shared" si="56"/>
        <v/>
      </c>
      <c r="BP107" s="34"/>
      <c r="BQ107" s="32" t="str">
        <f t="shared" si="57"/>
        <v/>
      </c>
      <c r="BR107" s="34"/>
      <c r="BS107" s="36" t="str">
        <f t="shared" si="58"/>
        <v/>
      </c>
      <c r="BT107" s="36" t="str">
        <f t="shared" si="59"/>
        <v/>
      </c>
      <c r="BU107" s="36" t="str">
        <f t="shared" si="60"/>
        <v/>
      </c>
      <c r="BV107" s="55"/>
      <c r="BW107" s="36" t="str">
        <f t="shared" si="61"/>
        <v/>
      </c>
      <c r="BX107" s="36" t="str">
        <f t="shared" si="61"/>
        <v/>
      </c>
      <c r="BY107" s="31"/>
      <c r="BZ107" s="38"/>
      <c r="CB107" s="120" t="e">
        <f t="shared" ca="1" si="32"/>
        <v>#VALUE!</v>
      </c>
      <c r="CC107" s="2" t="e">
        <f t="shared" ca="1" si="62"/>
        <v>#VALUE!</v>
      </c>
    </row>
    <row r="108" spans="1:81" s="10" customFormat="1" ht="25.15" customHeight="1" x14ac:dyDescent="0.2">
      <c r="A108" s="52" t="str">
        <f t="shared" si="63"/>
        <v/>
      </c>
      <c r="B108" s="157" t="e">
        <f t="shared" ca="1" si="33"/>
        <v>#VALUE!</v>
      </c>
      <c r="C108" s="157" t="e">
        <f t="shared" ca="1" si="34"/>
        <v>#VALUE!</v>
      </c>
      <c r="D108" s="29"/>
      <c r="E108" s="155" t="str">
        <f ca="1">IFERROR(INDIRECT(ADDRESS(MATCH(D108,CatModules!C:C,0),2,1,1,"CatModules")),"")</f>
        <v/>
      </c>
      <c r="F108" s="96"/>
      <c r="G108" s="156" t="str">
        <f ca="1">IFERROR(INDIRECT(ADDRESS(MATCH(CONCATENATE(E108,"-",F108),CatInt!K:K,0),3,1,1,"CatInt")),"")</f>
        <v/>
      </c>
      <c r="H108" s="45" t="str">
        <f>IF(F108="","",VLOOKUP(F108,#REF!,2,FALSE))</f>
        <v/>
      </c>
      <c r="I108" s="29"/>
      <c r="J108" s="155" t="e">
        <f t="shared" si="35"/>
        <v>#VALUE!</v>
      </c>
      <c r="K108" s="155" t="e">
        <f t="shared" si="36"/>
        <v>#VALUE!</v>
      </c>
      <c r="L108" s="153"/>
      <c r="M108" s="126"/>
      <c r="N108" s="151" t="e">
        <f ca="1">VLOOKUP(M108,CatProd!B:G,6,FALSE)</f>
        <v>#N/A</v>
      </c>
      <c r="O108" s="127"/>
      <c r="P108" s="175" t="e">
        <f ca="1">VLOOKUP(CONCATENATE(N108,"-",O108),CatProdSpec!H:I,2,FALSE)</f>
        <v>#N/A</v>
      </c>
      <c r="Q108" s="30"/>
      <c r="R108" s="149" t="str">
        <f>IFERROR(VLOOKUP(Q108,Setup!D$16:E$25,2,FALSE),"")</f>
        <v/>
      </c>
      <c r="S108" s="51" t="str">
        <f ca="1">IFERROR(IF(OR(I108="",VLOOKUP(I108,CatCostInp!$E$2:$K$88,7,FALSE)=0),"",VLOOKUP(I108,CatCostInp!$E$2:$K$88,7,FALSE)),"")</f>
        <v/>
      </c>
      <c r="T108" s="4" t="e">
        <f>VLOOKUP(U108,#REF!,2,FALSE)</f>
        <v>#REF!</v>
      </c>
      <c r="U108" s="30"/>
      <c r="V108" s="1" t="str">
        <f ca="1">IF(U108=Setup!$C$10,"Grant",IF('Health Products &amp; Equipment'!U108=Setup!$C$11,"Local",IF('Health Products &amp; Equipment'!U108=Setup!$C$12,"Other","")))</f>
        <v/>
      </c>
      <c r="W108" s="33"/>
      <c r="X108" s="148"/>
      <c r="Y108" s="33"/>
      <c r="Z108" s="36" t="str">
        <f t="shared" si="37"/>
        <v/>
      </c>
      <c r="AA108" s="35"/>
      <c r="AB108" s="32" t="str">
        <f t="shared" si="38"/>
        <v/>
      </c>
      <c r="AC108" s="35"/>
      <c r="AD108" s="32" t="str">
        <f t="shared" si="39"/>
        <v/>
      </c>
      <c r="AE108" s="35"/>
      <c r="AF108" s="36" t="str">
        <f t="shared" si="40"/>
        <v/>
      </c>
      <c r="AG108" s="36" t="str">
        <f t="shared" si="41"/>
        <v/>
      </c>
      <c r="AH108" s="36" t="str">
        <f t="shared" si="42"/>
        <v/>
      </c>
      <c r="AI108" s="55"/>
      <c r="AJ108" s="37"/>
      <c r="AK108" s="148"/>
      <c r="AL108" s="35"/>
      <c r="AM108" s="32" t="str">
        <f t="shared" si="43"/>
        <v/>
      </c>
      <c r="AN108" s="35"/>
      <c r="AO108" s="32" t="str">
        <f t="shared" si="44"/>
        <v/>
      </c>
      <c r="AP108" s="35"/>
      <c r="AQ108" s="32" t="str">
        <f t="shared" si="45"/>
        <v/>
      </c>
      <c r="AR108" s="35"/>
      <c r="AS108" s="36" t="str">
        <f t="shared" si="46"/>
        <v/>
      </c>
      <c r="AT108" s="36" t="str">
        <f t="shared" si="47"/>
        <v/>
      </c>
      <c r="AU108" s="36" t="str">
        <f t="shared" si="48"/>
        <v/>
      </c>
      <c r="AV108" s="55"/>
      <c r="AW108" s="34"/>
      <c r="AX108" s="148"/>
      <c r="AY108" s="34"/>
      <c r="AZ108" s="32" t="str">
        <f t="shared" si="49"/>
        <v/>
      </c>
      <c r="BA108" s="34"/>
      <c r="BB108" s="32" t="str">
        <f t="shared" si="50"/>
        <v/>
      </c>
      <c r="BC108" s="34"/>
      <c r="BD108" s="32" t="str">
        <f t="shared" si="51"/>
        <v/>
      </c>
      <c r="BE108" s="35"/>
      <c r="BF108" s="36" t="str">
        <f t="shared" si="52"/>
        <v/>
      </c>
      <c r="BG108" s="36" t="str">
        <f t="shared" si="53"/>
        <v/>
      </c>
      <c r="BH108" s="36" t="str">
        <f t="shared" si="54"/>
        <v/>
      </c>
      <c r="BI108" s="55"/>
      <c r="BJ108" s="34"/>
      <c r="BK108" s="148"/>
      <c r="BL108" s="34"/>
      <c r="BM108" s="32" t="str">
        <f t="shared" si="55"/>
        <v/>
      </c>
      <c r="BN108" s="34"/>
      <c r="BO108" s="32" t="str">
        <f t="shared" si="56"/>
        <v/>
      </c>
      <c r="BP108" s="34"/>
      <c r="BQ108" s="32" t="str">
        <f t="shared" si="57"/>
        <v/>
      </c>
      <c r="BR108" s="34"/>
      <c r="BS108" s="36" t="str">
        <f t="shared" si="58"/>
        <v/>
      </c>
      <c r="BT108" s="36" t="str">
        <f t="shared" si="59"/>
        <v/>
      </c>
      <c r="BU108" s="36" t="str">
        <f t="shared" si="60"/>
        <v/>
      </c>
      <c r="BV108" s="55"/>
      <c r="BW108" s="36" t="str">
        <f t="shared" si="61"/>
        <v/>
      </c>
      <c r="BX108" s="36" t="str">
        <f t="shared" si="61"/>
        <v/>
      </c>
      <c r="BY108" s="31"/>
      <c r="BZ108" s="38"/>
      <c r="CB108" s="120" t="e">
        <f t="shared" ca="1" si="32"/>
        <v>#VALUE!</v>
      </c>
      <c r="CC108" s="2" t="e">
        <f t="shared" ca="1" si="62"/>
        <v>#VALUE!</v>
      </c>
    </row>
    <row r="109" spans="1:81" s="10" customFormat="1" ht="25.15" customHeight="1" x14ac:dyDescent="0.2">
      <c r="A109" s="52" t="str">
        <f t="shared" si="63"/>
        <v/>
      </c>
      <c r="B109" s="157" t="e">
        <f t="shared" ca="1" si="33"/>
        <v>#VALUE!</v>
      </c>
      <c r="C109" s="157" t="e">
        <f t="shared" ca="1" si="34"/>
        <v>#VALUE!</v>
      </c>
      <c r="D109" s="29"/>
      <c r="E109" s="155" t="str">
        <f ca="1">IFERROR(INDIRECT(ADDRESS(MATCH(D109,CatModules!C:C,0),2,1,1,"CatModules")),"")</f>
        <v/>
      </c>
      <c r="F109" s="96"/>
      <c r="G109" s="156" t="str">
        <f ca="1">IFERROR(INDIRECT(ADDRESS(MATCH(CONCATENATE(E109,"-",F109),CatInt!K:K,0),3,1,1,"CatInt")),"")</f>
        <v/>
      </c>
      <c r="H109" s="45" t="str">
        <f>IF(F109="","",VLOOKUP(F109,#REF!,2,FALSE))</f>
        <v/>
      </c>
      <c r="I109" s="29"/>
      <c r="J109" s="155" t="e">
        <f t="shared" si="35"/>
        <v>#VALUE!</v>
      </c>
      <c r="K109" s="155" t="e">
        <f t="shared" si="36"/>
        <v>#VALUE!</v>
      </c>
      <c r="L109" s="153"/>
      <c r="M109" s="126"/>
      <c r="N109" s="151" t="e">
        <f ca="1">VLOOKUP(M109,CatProd!B:G,6,FALSE)</f>
        <v>#N/A</v>
      </c>
      <c r="O109" s="127"/>
      <c r="P109" s="175" t="e">
        <f ca="1">VLOOKUP(CONCATENATE(N109,"-",O109),CatProdSpec!H:I,2,FALSE)</f>
        <v>#N/A</v>
      </c>
      <c r="Q109" s="30"/>
      <c r="R109" s="149" t="str">
        <f>IFERROR(VLOOKUP(Q109,Setup!D$16:E$25,2,FALSE),"")</f>
        <v/>
      </c>
      <c r="S109" s="51" t="str">
        <f ca="1">IFERROR(IF(OR(I109="",VLOOKUP(I109,CatCostInp!$E$2:$K$88,7,FALSE)=0),"",VLOOKUP(I109,CatCostInp!$E$2:$K$88,7,FALSE)),"")</f>
        <v/>
      </c>
      <c r="T109" s="4" t="e">
        <f>VLOOKUP(U109,#REF!,2,FALSE)</f>
        <v>#REF!</v>
      </c>
      <c r="U109" s="30"/>
      <c r="V109" s="1" t="str">
        <f ca="1">IF(U109=Setup!$C$10,"Grant",IF('Health Products &amp; Equipment'!U109=Setup!$C$11,"Local",IF('Health Products &amp; Equipment'!U109=Setup!$C$12,"Other","")))</f>
        <v/>
      </c>
      <c r="W109" s="33"/>
      <c r="X109" s="148"/>
      <c r="Y109" s="33"/>
      <c r="Z109" s="36" t="str">
        <f t="shared" si="37"/>
        <v/>
      </c>
      <c r="AA109" s="35"/>
      <c r="AB109" s="32" t="str">
        <f t="shared" si="38"/>
        <v/>
      </c>
      <c r="AC109" s="35"/>
      <c r="AD109" s="32" t="str">
        <f t="shared" si="39"/>
        <v/>
      </c>
      <c r="AE109" s="35"/>
      <c r="AF109" s="36" t="str">
        <f t="shared" si="40"/>
        <v/>
      </c>
      <c r="AG109" s="36" t="str">
        <f t="shared" si="41"/>
        <v/>
      </c>
      <c r="AH109" s="36" t="str">
        <f t="shared" si="42"/>
        <v/>
      </c>
      <c r="AI109" s="55"/>
      <c r="AJ109" s="37"/>
      <c r="AK109" s="148"/>
      <c r="AL109" s="35"/>
      <c r="AM109" s="32" t="str">
        <f t="shared" si="43"/>
        <v/>
      </c>
      <c r="AN109" s="35"/>
      <c r="AO109" s="32" t="str">
        <f t="shared" si="44"/>
        <v/>
      </c>
      <c r="AP109" s="35"/>
      <c r="AQ109" s="32" t="str">
        <f t="shared" si="45"/>
        <v/>
      </c>
      <c r="AR109" s="35"/>
      <c r="AS109" s="36" t="str">
        <f t="shared" si="46"/>
        <v/>
      </c>
      <c r="AT109" s="36" t="str">
        <f t="shared" si="47"/>
        <v/>
      </c>
      <c r="AU109" s="36" t="str">
        <f t="shared" si="48"/>
        <v/>
      </c>
      <c r="AV109" s="55"/>
      <c r="AW109" s="34"/>
      <c r="AX109" s="148"/>
      <c r="AY109" s="34"/>
      <c r="AZ109" s="32" t="str">
        <f t="shared" si="49"/>
        <v/>
      </c>
      <c r="BA109" s="34"/>
      <c r="BB109" s="32" t="str">
        <f t="shared" si="50"/>
        <v/>
      </c>
      <c r="BC109" s="34"/>
      <c r="BD109" s="32" t="str">
        <f t="shared" si="51"/>
        <v/>
      </c>
      <c r="BE109" s="35"/>
      <c r="BF109" s="36" t="str">
        <f t="shared" si="52"/>
        <v/>
      </c>
      <c r="BG109" s="36" t="str">
        <f t="shared" si="53"/>
        <v/>
      </c>
      <c r="BH109" s="36" t="str">
        <f t="shared" si="54"/>
        <v/>
      </c>
      <c r="BI109" s="55"/>
      <c r="BJ109" s="34"/>
      <c r="BK109" s="148"/>
      <c r="BL109" s="34"/>
      <c r="BM109" s="32" t="str">
        <f t="shared" si="55"/>
        <v/>
      </c>
      <c r="BN109" s="34"/>
      <c r="BO109" s="32" t="str">
        <f t="shared" si="56"/>
        <v/>
      </c>
      <c r="BP109" s="34"/>
      <c r="BQ109" s="32" t="str">
        <f t="shared" si="57"/>
        <v/>
      </c>
      <c r="BR109" s="34"/>
      <c r="BS109" s="36" t="str">
        <f t="shared" si="58"/>
        <v/>
      </c>
      <c r="BT109" s="36" t="str">
        <f t="shared" si="59"/>
        <v/>
      </c>
      <c r="BU109" s="36" t="str">
        <f t="shared" si="60"/>
        <v/>
      </c>
      <c r="BV109" s="55"/>
      <c r="BW109" s="36" t="str">
        <f t="shared" si="61"/>
        <v/>
      </c>
      <c r="BX109" s="36" t="str">
        <f t="shared" si="61"/>
        <v/>
      </c>
      <c r="BY109" s="31"/>
      <c r="BZ109" s="38"/>
      <c r="CB109" s="120" t="e">
        <f t="shared" ca="1" si="32"/>
        <v>#VALUE!</v>
      </c>
      <c r="CC109" s="2" t="e">
        <f t="shared" ca="1" si="62"/>
        <v>#VALUE!</v>
      </c>
    </row>
    <row r="110" spans="1:81" s="10" customFormat="1" ht="25.15" customHeight="1" x14ac:dyDescent="0.2">
      <c r="A110" s="52" t="str">
        <f t="shared" si="63"/>
        <v/>
      </c>
      <c r="B110" s="157" t="e">
        <f t="shared" ca="1" si="33"/>
        <v>#VALUE!</v>
      </c>
      <c r="C110" s="157" t="e">
        <f t="shared" ca="1" si="34"/>
        <v>#VALUE!</v>
      </c>
      <c r="D110" s="29"/>
      <c r="E110" s="155" t="str">
        <f ca="1">IFERROR(INDIRECT(ADDRESS(MATCH(D110,CatModules!C:C,0),2,1,1,"CatModules")),"")</f>
        <v/>
      </c>
      <c r="F110" s="96"/>
      <c r="G110" s="156" t="str">
        <f ca="1">IFERROR(INDIRECT(ADDRESS(MATCH(CONCATENATE(E110,"-",F110),CatInt!K:K,0),3,1,1,"CatInt")),"")</f>
        <v/>
      </c>
      <c r="H110" s="45" t="str">
        <f>IF(F110="","",VLOOKUP(F110,#REF!,2,FALSE))</f>
        <v/>
      </c>
      <c r="I110" s="29"/>
      <c r="J110" s="155" t="e">
        <f t="shared" si="35"/>
        <v>#VALUE!</v>
      </c>
      <c r="K110" s="155" t="e">
        <f t="shared" si="36"/>
        <v>#VALUE!</v>
      </c>
      <c r="L110" s="153"/>
      <c r="M110" s="126"/>
      <c r="N110" s="151" t="e">
        <f ca="1">VLOOKUP(M110,CatProd!B:G,6,FALSE)</f>
        <v>#N/A</v>
      </c>
      <c r="O110" s="127"/>
      <c r="P110" s="175" t="e">
        <f ca="1">VLOOKUP(CONCATENATE(N110,"-",O110),CatProdSpec!H:I,2,FALSE)</f>
        <v>#N/A</v>
      </c>
      <c r="Q110" s="30"/>
      <c r="R110" s="149" t="str">
        <f>IFERROR(VLOOKUP(Q110,Setup!D$16:E$25,2,FALSE),"")</f>
        <v/>
      </c>
      <c r="S110" s="51" t="str">
        <f ca="1">IFERROR(IF(OR(I110="",VLOOKUP(I110,CatCostInp!$E$2:$K$88,7,FALSE)=0),"",VLOOKUP(I110,CatCostInp!$E$2:$K$88,7,FALSE)),"")</f>
        <v/>
      </c>
      <c r="T110" s="4" t="e">
        <f>VLOOKUP(U110,#REF!,2,FALSE)</f>
        <v>#REF!</v>
      </c>
      <c r="U110" s="30"/>
      <c r="V110" s="1" t="str">
        <f ca="1">IF(U110=Setup!$C$10,"Grant",IF('Health Products &amp; Equipment'!U110=Setup!$C$11,"Local",IF('Health Products &amp; Equipment'!U110=Setup!$C$12,"Other","")))</f>
        <v/>
      </c>
      <c r="W110" s="33"/>
      <c r="X110" s="148"/>
      <c r="Y110" s="33"/>
      <c r="Z110" s="36" t="str">
        <f t="shared" si="37"/>
        <v/>
      </c>
      <c r="AA110" s="35"/>
      <c r="AB110" s="32" t="str">
        <f t="shared" si="38"/>
        <v/>
      </c>
      <c r="AC110" s="35"/>
      <c r="AD110" s="32" t="str">
        <f t="shared" si="39"/>
        <v/>
      </c>
      <c r="AE110" s="35"/>
      <c r="AF110" s="36" t="str">
        <f t="shared" si="40"/>
        <v/>
      </c>
      <c r="AG110" s="36" t="str">
        <f t="shared" si="41"/>
        <v/>
      </c>
      <c r="AH110" s="36" t="str">
        <f t="shared" si="42"/>
        <v/>
      </c>
      <c r="AI110" s="55"/>
      <c r="AJ110" s="37"/>
      <c r="AK110" s="148"/>
      <c r="AL110" s="35"/>
      <c r="AM110" s="32" t="str">
        <f t="shared" si="43"/>
        <v/>
      </c>
      <c r="AN110" s="35"/>
      <c r="AO110" s="32" t="str">
        <f t="shared" si="44"/>
        <v/>
      </c>
      <c r="AP110" s="35"/>
      <c r="AQ110" s="32" t="str">
        <f t="shared" si="45"/>
        <v/>
      </c>
      <c r="AR110" s="35"/>
      <c r="AS110" s="36" t="str">
        <f t="shared" si="46"/>
        <v/>
      </c>
      <c r="AT110" s="36" t="str">
        <f t="shared" si="47"/>
        <v/>
      </c>
      <c r="AU110" s="36" t="str">
        <f t="shared" si="48"/>
        <v/>
      </c>
      <c r="AV110" s="55"/>
      <c r="AW110" s="34"/>
      <c r="AX110" s="148"/>
      <c r="AY110" s="34"/>
      <c r="AZ110" s="32" t="str">
        <f t="shared" si="49"/>
        <v/>
      </c>
      <c r="BA110" s="34"/>
      <c r="BB110" s="32" t="str">
        <f t="shared" si="50"/>
        <v/>
      </c>
      <c r="BC110" s="34"/>
      <c r="BD110" s="32" t="str">
        <f t="shared" si="51"/>
        <v/>
      </c>
      <c r="BE110" s="35"/>
      <c r="BF110" s="36" t="str">
        <f t="shared" si="52"/>
        <v/>
      </c>
      <c r="BG110" s="36" t="str">
        <f t="shared" si="53"/>
        <v/>
      </c>
      <c r="BH110" s="36" t="str">
        <f t="shared" si="54"/>
        <v/>
      </c>
      <c r="BI110" s="55"/>
      <c r="BJ110" s="34"/>
      <c r="BK110" s="148"/>
      <c r="BL110" s="34"/>
      <c r="BM110" s="32" t="str">
        <f t="shared" si="55"/>
        <v/>
      </c>
      <c r="BN110" s="34"/>
      <c r="BO110" s="32" t="str">
        <f t="shared" si="56"/>
        <v/>
      </c>
      <c r="BP110" s="34"/>
      <c r="BQ110" s="32" t="str">
        <f t="shared" si="57"/>
        <v/>
      </c>
      <c r="BR110" s="34"/>
      <c r="BS110" s="36" t="str">
        <f t="shared" si="58"/>
        <v/>
      </c>
      <c r="BT110" s="36" t="str">
        <f t="shared" si="59"/>
        <v/>
      </c>
      <c r="BU110" s="36" t="str">
        <f t="shared" si="60"/>
        <v/>
      </c>
      <c r="BV110" s="55"/>
      <c r="BW110" s="36" t="str">
        <f t="shared" si="61"/>
        <v/>
      </c>
      <c r="BX110" s="36" t="str">
        <f t="shared" si="61"/>
        <v/>
      </c>
      <c r="BY110" s="31"/>
      <c r="BZ110" s="38"/>
      <c r="CB110" s="120" t="e">
        <f t="shared" ca="1" si="32"/>
        <v>#VALUE!</v>
      </c>
      <c r="CC110" s="2" t="e">
        <f t="shared" ca="1" si="62"/>
        <v>#VALUE!</v>
      </c>
    </row>
    <row r="111" spans="1:81" s="10" customFormat="1" ht="25.15" customHeight="1" x14ac:dyDescent="0.2">
      <c r="A111" s="52" t="str">
        <f t="shared" si="63"/>
        <v/>
      </c>
      <c r="B111" s="157" t="e">
        <f t="shared" ca="1" si="33"/>
        <v>#VALUE!</v>
      </c>
      <c r="C111" s="157" t="e">
        <f t="shared" ca="1" si="34"/>
        <v>#VALUE!</v>
      </c>
      <c r="D111" s="29"/>
      <c r="E111" s="155" t="str">
        <f ca="1">IFERROR(INDIRECT(ADDRESS(MATCH(D111,CatModules!C:C,0),2,1,1,"CatModules")),"")</f>
        <v/>
      </c>
      <c r="F111" s="96"/>
      <c r="G111" s="156" t="str">
        <f ca="1">IFERROR(INDIRECT(ADDRESS(MATCH(CONCATENATE(E111,"-",F111),CatInt!K:K,0),3,1,1,"CatInt")),"")</f>
        <v/>
      </c>
      <c r="H111" s="45" t="str">
        <f>IF(F111="","",VLOOKUP(F111,#REF!,2,FALSE))</f>
        <v/>
      </c>
      <c r="I111" s="29"/>
      <c r="J111" s="155" t="e">
        <f t="shared" si="35"/>
        <v>#VALUE!</v>
      </c>
      <c r="K111" s="155" t="e">
        <f t="shared" si="36"/>
        <v>#VALUE!</v>
      </c>
      <c r="L111" s="153"/>
      <c r="M111" s="126"/>
      <c r="N111" s="151" t="e">
        <f ca="1">VLOOKUP(M111,CatProd!B:G,6,FALSE)</f>
        <v>#N/A</v>
      </c>
      <c r="O111" s="127"/>
      <c r="P111" s="175" t="e">
        <f ca="1">VLOOKUP(CONCATENATE(N111,"-",O111),CatProdSpec!H:I,2,FALSE)</f>
        <v>#N/A</v>
      </c>
      <c r="Q111" s="30"/>
      <c r="R111" s="149" t="str">
        <f>IFERROR(VLOOKUP(Q111,Setup!D$16:E$25,2,FALSE),"")</f>
        <v/>
      </c>
      <c r="S111" s="51" t="str">
        <f ca="1">IFERROR(IF(OR(I111="",VLOOKUP(I111,CatCostInp!$E$2:$K$88,7,FALSE)=0),"",VLOOKUP(I111,CatCostInp!$E$2:$K$88,7,FALSE)),"")</f>
        <v/>
      </c>
      <c r="T111" s="4" t="e">
        <f>VLOOKUP(U111,#REF!,2,FALSE)</f>
        <v>#REF!</v>
      </c>
      <c r="U111" s="30"/>
      <c r="V111" s="1" t="str">
        <f ca="1">IF(U111=Setup!$C$10,"Grant",IF('Health Products &amp; Equipment'!U111=Setup!$C$11,"Local",IF('Health Products &amp; Equipment'!U111=Setup!$C$12,"Other","")))</f>
        <v/>
      </c>
      <c r="W111" s="33"/>
      <c r="X111" s="148"/>
      <c r="Y111" s="33"/>
      <c r="Z111" s="36" t="str">
        <f t="shared" si="37"/>
        <v/>
      </c>
      <c r="AA111" s="35"/>
      <c r="AB111" s="32" t="str">
        <f t="shared" si="38"/>
        <v/>
      </c>
      <c r="AC111" s="35"/>
      <c r="AD111" s="32" t="str">
        <f t="shared" si="39"/>
        <v/>
      </c>
      <c r="AE111" s="35"/>
      <c r="AF111" s="36" t="str">
        <f t="shared" si="40"/>
        <v/>
      </c>
      <c r="AG111" s="36" t="str">
        <f t="shared" si="41"/>
        <v/>
      </c>
      <c r="AH111" s="36" t="str">
        <f t="shared" si="42"/>
        <v/>
      </c>
      <c r="AI111" s="55"/>
      <c r="AJ111" s="37"/>
      <c r="AK111" s="148"/>
      <c r="AL111" s="35"/>
      <c r="AM111" s="32" t="str">
        <f t="shared" si="43"/>
        <v/>
      </c>
      <c r="AN111" s="35"/>
      <c r="AO111" s="32" t="str">
        <f t="shared" si="44"/>
        <v/>
      </c>
      <c r="AP111" s="35"/>
      <c r="AQ111" s="32" t="str">
        <f t="shared" si="45"/>
        <v/>
      </c>
      <c r="AR111" s="35"/>
      <c r="AS111" s="36" t="str">
        <f t="shared" si="46"/>
        <v/>
      </c>
      <c r="AT111" s="36" t="str">
        <f t="shared" si="47"/>
        <v/>
      </c>
      <c r="AU111" s="36" t="str">
        <f t="shared" si="48"/>
        <v/>
      </c>
      <c r="AV111" s="55"/>
      <c r="AW111" s="34"/>
      <c r="AX111" s="148"/>
      <c r="AY111" s="34"/>
      <c r="AZ111" s="32" t="str">
        <f t="shared" si="49"/>
        <v/>
      </c>
      <c r="BA111" s="34"/>
      <c r="BB111" s="32" t="str">
        <f t="shared" si="50"/>
        <v/>
      </c>
      <c r="BC111" s="34"/>
      <c r="BD111" s="32" t="str">
        <f t="shared" si="51"/>
        <v/>
      </c>
      <c r="BE111" s="35"/>
      <c r="BF111" s="36" t="str">
        <f t="shared" si="52"/>
        <v/>
      </c>
      <c r="BG111" s="36" t="str">
        <f t="shared" si="53"/>
        <v/>
      </c>
      <c r="BH111" s="36" t="str">
        <f t="shared" si="54"/>
        <v/>
      </c>
      <c r="BI111" s="55"/>
      <c r="BJ111" s="34"/>
      <c r="BK111" s="148"/>
      <c r="BL111" s="34"/>
      <c r="BM111" s="32" t="str">
        <f t="shared" si="55"/>
        <v/>
      </c>
      <c r="BN111" s="34"/>
      <c r="BO111" s="32" t="str">
        <f t="shared" si="56"/>
        <v/>
      </c>
      <c r="BP111" s="34"/>
      <c r="BQ111" s="32" t="str">
        <f t="shared" si="57"/>
        <v/>
      </c>
      <c r="BR111" s="34"/>
      <c r="BS111" s="36" t="str">
        <f t="shared" si="58"/>
        <v/>
      </c>
      <c r="BT111" s="36" t="str">
        <f t="shared" si="59"/>
        <v/>
      </c>
      <c r="BU111" s="36" t="str">
        <f t="shared" si="60"/>
        <v/>
      </c>
      <c r="BV111" s="55"/>
      <c r="BW111" s="36" t="str">
        <f t="shared" si="61"/>
        <v/>
      </c>
      <c r="BX111" s="36" t="str">
        <f t="shared" si="61"/>
        <v/>
      </c>
      <c r="BY111" s="31"/>
      <c r="BZ111" s="38"/>
      <c r="CB111" s="120" t="e">
        <f t="shared" ca="1" si="32"/>
        <v>#VALUE!</v>
      </c>
      <c r="CC111" s="2" t="e">
        <f t="shared" ca="1" si="62"/>
        <v>#VALUE!</v>
      </c>
    </row>
    <row r="112" spans="1:81" s="10" customFormat="1" ht="25.15" customHeight="1" x14ac:dyDescent="0.2">
      <c r="A112" s="52" t="str">
        <f t="shared" si="63"/>
        <v/>
      </c>
      <c r="B112" s="157" t="e">
        <f t="shared" ca="1" si="33"/>
        <v>#VALUE!</v>
      </c>
      <c r="C112" s="157" t="e">
        <f t="shared" ca="1" si="34"/>
        <v>#VALUE!</v>
      </c>
      <c r="D112" s="29"/>
      <c r="E112" s="155" t="str">
        <f ca="1">IFERROR(INDIRECT(ADDRESS(MATCH(D112,CatModules!C:C,0),2,1,1,"CatModules")),"")</f>
        <v/>
      </c>
      <c r="F112" s="96"/>
      <c r="G112" s="156" t="str">
        <f ca="1">IFERROR(INDIRECT(ADDRESS(MATCH(CONCATENATE(E112,"-",F112),CatInt!K:K,0),3,1,1,"CatInt")),"")</f>
        <v/>
      </c>
      <c r="H112" s="45" t="str">
        <f>IF(F112="","",VLOOKUP(F112,#REF!,2,FALSE))</f>
        <v/>
      </c>
      <c r="I112" s="29"/>
      <c r="J112" s="155" t="e">
        <f t="shared" si="35"/>
        <v>#VALUE!</v>
      </c>
      <c r="K112" s="155" t="e">
        <f t="shared" si="36"/>
        <v>#VALUE!</v>
      </c>
      <c r="L112" s="153"/>
      <c r="M112" s="126"/>
      <c r="N112" s="151" t="e">
        <f ca="1">VLOOKUP(M112,CatProd!B:G,6,FALSE)</f>
        <v>#N/A</v>
      </c>
      <c r="O112" s="127"/>
      <c r="P112" s="175" t="e">
        <f ca="1">VLOOKUP(CONCATENATE(N112,"-",O112),CatProdSpec!H:I,2,FALSE)</f>
        <v>#N/A</v>
      </c>
      <c r="Q112" s="30"/>
      <c r="R112" s="149" t="str">
        <f>IFERROR(VLOOKUP(Q112,Setup!D$16:E$25,2,FALSE),"")</f>
        <v/>
      </c>
      <c r="S112" s="51" t="str">
        <f ca="1">IFERROR(IF(OR(I112="",VLOOKUP(I112,CatCostInp!$E$2:$K$88,7,FALSE)=0),"",VLOOKUP(I112,CatCostInp!$E$2:$K$88,7,FALSE)),"")</f>
        <v/>
      </c>
      <c r="T112" s="4" t="e">
        <f>VLOOKUP(U112,#REF!,2,FALSE)</f>
        <v>#REF!</v>
      </c>
      <c r="U112" s="30"/>
      <c r="V112" s="1" t="str">
        <f ca="1">IF(U112=Setup!$C$10,"Grant",IF('Health Products &amp; Equipment'!U112=Setup!$C$11,"Local",IF('Health Products &amp; Equipment'!U112=Setup!$C$12,"Other","")))</f>
        <v/>
      </c>
      <c r="W112" s="33"/>
      <c r="X112" s="148"/>
      <c r="Y112" s="33"/>
      <c r="Z112" s="36" t="str">
        <f t="shared" si="37"/>
        <v/>
      </c>
      <c r="AA112" s="35"/>
      <c r="AB112" s="32" t="str">
        <f t="shared" si="38"/>
        <v/>
      </c>
      <c r="AC112" s="35"/>
      <c r="AD112" s="32" t="str">
        <f t="shared" si="39"/>
        <v/>
      </c>
      <c r="AE112" s="35"/>
      <c r="AF112" s="36" t="str">
        <f t="shared" si="40"/>
        <v/>
      </c>
      <c r="AG112" s="36" t="str">
        <f t="shared" si="41"/>
        <v/>
      </c>
      <c r="AH112" s="36" t="str">
        <f t="shared" si="42"/>
        <v/>
      </c>
      <c r="AI112" s="55"/>
      <c r="AJ112" s="37"/>
      <c r="AK112" s="148"/>
      <c r="AL112" s="35"/>
      <c r="AM112" s="32" t="str">
        <f t="shared" si="43"/>
        <v/>
      </c>
      <c r="AN112" s="35"/>
      <c r="AO112" s="32" t="str">
        <f t="shared" si="44"/>
        <v/>
      </c>
      <c r="AP112" s="35"/>
      <c r="AQ112" s="32" t="str">
        <f t="shared" si="45"/>
        <v/>
      </c>
      <c r="AR112" s="35"/>
      <c r="AS112" s="36" t="str">
        <f t="shared" si="46"/>
        <v/>
      </c>
      <c r="AT112" s="36" t="str">
        <f t="shared" si="47"/>
        <v/>
      </c>
      <c r="AU112" s="36" t="str">
        <f t="shared" si="48"/>
        <v/>
      </c>
      <c r="AV112" s="55"/>
      <c r="AW112" s="34"/>
      <c r="AX112" s="148"/>
      <c r="AY112" s="34"/>
      <c r="AZ112" s="32" t="str">
        <f t="shared" si="49"/>
        <v/>
      </c>
      <c r="BA112" s="34"/>
      <c r="BB112" s="32" t="str">
        <f t="shared" si="50"/>
        <v/>
      </c>
      <c r="BC112" s="34"/>
      <c r="BD112" s="32" t="str">
        <f t="shared" si="51"/>
        <v/>
      </c>
      <c r="BE112" s="35"/>
      <c r="BF112" s="36" t="str">
        <f t="shared" si="52"/>
        <v/>
      </c>
      <c r="BG112" s="36" t="str">
        <f t="shared" si="53"/>
        <v/>
      </c>
      <c r="BH112" s="36" t="str">
        <f t="shared" si="54"/>
        <v/>
      </c>
      <c r="BI112" s="55"/>
      <c r="BJ112" s="34"/>
      <c r="BK112" s="148"/>
      <c r="BL112" s="34"/>
      <c r="BM112" s="32" t="str">
        <f t="shared" si="55"/>
        <v/>
      </c>
      <c r="BN112" s="34"/>
      <c r="BO112" s="32" t="str">
        <f t="shared" si="56"/>
        <v/>
      </c>
      <c r="BP112" s="34"/>
      <c r="BQ112" s="32" t="str">
        <f t="shared" si="57"/>
        <v/>
      </c>
      <c r="BR112" s="34"/>
      <c r="BS112" s="36" t="str">
        <f t="shared" si="58"/>
        <v/>
      </c>
      <c r="BT112" s="36" t="str">
        <f t="shared" si="59"/>
        <v/>
      </c>
      <c r="BU112" s="36" t="str">
        <f t="shared" si="60"/>
        <v/>
      </c>
      <c r="BV112" s="55"/>
      <c r="BW112" s="36" t="str">
        <f t="shared" si="61"/>
        <v/>
      </c>
      <c r="BX112" s="36" t="str">
        <f t="shared" si="61"/>
        <v/>
      </c>
      <c r="BY112" s="31"/>
      <c r="BZ112" s="38"/>
      <c r="CB112" s="120" t="e">
        <f t="shared" ca="1" si="32"/>
        <v>#VALUE!</v>
      </c>
      <c r="CC112" s="2" t="e">
        <f t="shared" ca="1" si="62"/>
        <v>#VALUE!</v>
      </c>
    </row>
    <row r="113" spans="1:81" s="10" customFormat="1" ht="25.15" customHeight="1" x14ac:dyDescent="0.2">
      <c r="A113" s="52" t="str">
        <f t="shared" si="63"/>
        <v/>
      </c>
      <c r="B113" s="157" t="e">
        <f t="shared" ca="1" si="33"/>
        <v>#VALUE!</v>
      </c>
      <c r="C113" s="157" t="e">
        <f t="shared" ca="1" si="34"/>
        <v>#VALUE!</v>
      </c>
      <c r="D113" s="29"/>
      <c r="E113" s="155" t="str">
        <f ca="1">IFERROR(INDIRECT(ADDRESS(MATCH(D113,CatModules!C:C,0),2,1,1,"CatModules")),"")</f>
        <v/>
      </c>
      <c r="F113" s="96"/>
      <c r="G113" s="156" t="str">
        <f ca="1">IFERROR(INDIRECT(ADDRESS(MATCH(CONCATENATE(E113,"-",F113),CatInt!K:K,0),3,1,1,"CatInt")),"")</f>
        <v/>
      </c>
      <c r="H113" s="45" t="str">
        <f>IF(F113="","",VLOOKUP(F113,#REF!,2,FALSE))</f>
        <v/>
      </c>
      <c r="I113" s="29"/>
      <c r="J113" s="155" t="e">
        <f t="shared" si="35"/>
        <v>#VALUE!</v>
      </c>
      <c r="K113" s="155" t="e">
        <f t="shared" si="36"/>
        <v>#VALUE!</v>
      </c>
      <c r="L113" s="153"/>
      <c r="M113" s="126"/>
      <c r="N113" s="151" t="e">
        <f ca="1">VLOOKUP(M113,CatProd!B:G,6,FALSE)</f>
        <v>#N/A</v>
      </c>
      <c r="O113" s="127"/>
      <c r="P113" s="175" t="e">
        <f ca="1">VLOOKUP(CONCATENATE(N113,"-",O113),CatProdSpec!H:I,2,FALSE)</f>
        <v>#N/A</v>
      </c>
      <c r="Q113" s="30"/>
      <c r="R113" s="149" t="str">
        <f>IFERROR(VLOOKUP(Q113,Setup!D$16:E$25,2,FALSE),"")</f>
        <v/>
      </c>
      <c r="S113" s="51" t="str">
        <f ca="1">IFERROR(IF(OR(I113="",VLOOKUP(I113,CatCostInp!$E$2:$K$88,7,FALSE)=0),"",VLOOKUP(I113,CatCostInp!$E$2:$K$88,7,FALSE)),"")</f>
        <v/>
      </c>
      <c r="T113" s="4" t="e">
        <f>VLOOKUP(U113,#REF!,2,FALSE)</f>
        <v>#REF!</v>
      </c>
      <c r="U113" s="30"/>
      <c r="V113" s="1" t="str">
        <f ca="1">IF(U113=Setup!$C$10,"Grant",IF('Health Products &amp; Equipment'!U113=Setup!$C$11,"Local",IF('Health Products &amp; Equipment'!U113=Setup!$C$12,"Other","")))</f>
        <v/>
      </c>
      <c r="W113" s="33"/>
      <c r="X113" s="148"/>
      <c r="Y113" s="33"/>
      <c r="Z113" s="36" t="str">
        <f t="shared" si="37"/>
        <v/>
      </c>
      <c r="AA113" s="35"/>
      <c r="AB113" s="32" t="str">
        <f t="shared" si="38"/>
        <v/>
      </c>
      <c r="AC113" s="35"/>
      <c r="AD113" s="32" t="str">
        <f t="shared" si="39"/>
        <v/>
      </c>
      <c r="AE113" s="35"/>
      <c r="AF113" s="36" t="str">
        <f t="shared" si="40"/>
        <v/>
      </c>
      <c r="AG113" s="36" t="str">
        <f t="shared" si="41"/>
        <v/>
      </c>
      <c r="AH113" s="36" t="str">
        <f t="shared" si="42"/>
        <v/>
      </c>
      <c r="AI113" s="55"/>
      <c r="AJ113" s="37"/>
      <c r="AK113" s="148"/>
      <c r="AL113" s="35"/>
      <c r="AM113" s="32" t="str">
        <f t="shared" si="43"/>
        <v/>
      </c>
      <c r="AN113" s="35"/>
      <c r="AO113" s="32" t="str">
        <f t="shared" si="44"/>
        <v/>
      </c>
      <c r="AP113" s="35"/>
      <c r="AQ113" s="32" t="str">
        <f t="shared" si="45"/>
        <v/>
      </c>
      <c r="AR113" s="35"/>
      <c r="AS113" s="36" t="str">
        <f t="shared" si="46"/>
        <v/>
      </c>
      <c r="AT113" s="36" t="str">
        <f t="shared" si="47"/>
        <v/>
      </c>
      <c r="AU113" s="36" t="str">
        <f t="shared" si="48"/>
        <v/>
      </c>
      <c r="AV113" s="55"/>
      <c r="AW113" s="34"/>
      <c r="AX113" s="148"/>
      <c r="AY113" s="34"/>
      <c r="AZ113" s="32" t="str">
        <f t="shared" si="49"/>
        <v/>
      </c>
      <c r="BA113" s="34"/>
      <c r="BB113" s="32" t="str">
        <f t="shared" si="50"/>
        <v/>
      </c>
      <c r="BC113" s="34"/>
      <c r="BD113" s="32" t="str">
        <f t="shared" si="51"/>
        <v/>
      </c>
      <c r="BE113" s="35"/>
      <c r="BF113" s="36" t="str">
        <f t="shared" si="52"/>
        <v/>
      </c>
      <c r="BG113" s="36" t="str">
        <f t="shared" si="53"/>
        <v/>
      </c>
      <c r="BH113" s="36" t="str">
        <f t="shared" si="54"/>
        <v/>
      </c>
      <c r="BI113" s="55"/>
      <c r="BJ113" s="34"/>
      <c r="BK113" s="148"/>
      <c r="BL113" s="34"/>
      <c r="BM113" s="32" t="str">
        <f t="shared" si="55"/>
        <v/>
      </c>
      <c r="BN113" s="34"/>
      <c r="BO113" s="32" t="str">
        <f t="shared" si="56"/>
        <v/>
      </c>
      <c r="BP113" s="34"/>
      <c r="BQ113" s="32" t="str">
        <f t="shared" si="57"/>
        <v/>
      </c>
      <c r="BR113" s="34"/>
      <c r="BS113" s="36" t="str">
        <f t="shared" si="58"/>
        <v/>
      </c>
      <c r="BT113" s="36" t="str">
        <f t="shared" si="59"/>
        <v/>
      </c>
      <c r="BU113" s="36" t="str">
        <f t="shared" si="60"/>
        <v/>
      </c>
      <c r="BV113" s="55"/>
      <c r="BW113" s="36" t="str">
        <f t="shared" si="61"/>
        <v/>
      </c>
      <c r="BX113" s="36" t="str">
        <f t="shared" si="61"/>
        <v/>
      </c>
      <c r="BY113" s="31"/>
      <c r="BZ113" s="38"/>
      <c r="CB113" s="120" t="e">
        <f t="shared" ca="1" si="32"/>
        <v>#VALUE!</v>
      </c>
      <c r="CC113" s="2" t="e">
        <f t="shared" ca="1" si="62"/>
        <v>#VALUE!</v>
      </c>
    </row>
    <row r="114" spans="1:81" s="10" customFormat="1" ht="25.15" customHeight="1" x14ac:dyDescent="0.2">
      <c r="A114" s="52" t="str">
        <f t="shared" si="63"/>
        <v/>
      </c>
      <c r="B114" s="157" t="e">
        <f t="shared" ca="1" si="33"/>
        <v>#VALUE!</v>
      </c>
      <c r="C114" s="157" t="e">
        <f t="shared" ca="1" si="34"/>
        <v>#VALUE!</v>
      </c>
      <c r="D114" s="29"/>
      <c r="E114" s="155" t="str">
        <f ca="1">IFERROR(INDIRECT(ADDRESS(MATCH(D114,CatModules!C:C,0),2,1,1,"CatModules")),"")</f>
        <v/>
      </c>
      <c r="F114" s="96"/>
      <c r="G114" s="156" t="str">
        <f ca="1">IFERROR(INDIRECT(ADDRESS(MATCH(CONCATENATE(E114,"-",F114),CatInt!K:K,0),3,1,1,"CatInt")),"")</f>
        <v/>
      </c>
      <c r="H114" s="45" t="str">
        <f>IF(F114="","",VLOOKUP(F114,#REF!,2,FALSE))</f>
        <v/>
      </c>
      <c r="I114" s="29"/>
      <c r="J114" s="155" t="e">
        <f t="shared" si="35"/>
        <v>#VALUE!</v>
      </c>
      <c r="K114" s="155" t="e">
        <f t="shared" si="36"/>
        <v>#VALUE!</v>
      </c>
      <c r="L114" s="153"/>
      <c r="M114" s="126"/>
      <c r="N114" s="151" t="e">
        <f ca="1">VLOOKUP(M114,CatProd!B:G,6,FALSE)</f>
        <v>#N/A</v>
      </c>
      <c r="O114" s="127"/>
      <c r="P114" s="175" t="e">
        <f ca="1">VLOOKUP(CONCATENATE(N114,"-",O114),CatProdSpec!H:I,2,FALSE)</f>
        <v>#N/A</v>
      </c>
      <c r="Q114" s="30"/>
      <c r="R114" s="149" t="str">
        <f>IFERROR(VLOOKUP(Q114,Setup!D$16:E$25,2,FALSE),"")</f>
        <v/>
      </c>
      <c r="S114" s="51" t="str">
        <f ca="1">IFERROR(IF(OR(I114="",VLOOKUP(I114,CatCostInp!$E$2:$K$88,7,FALSE)=0),"",VLOOKUP(I114,CatCostInp!$E$2:$K$88,7,FALSE)),"")</f>
        <v/>
      </c>
      <c r="T114" s="4" t="e">
        <f>VLOOKUP(U114,#REF!,2,FALSE)</f>
        <v>#REF!</v>
      </c>
      <c r="U114" s="30"/>
      <c r="V114" s="1" t="str">
        <f ca="1">IF(U114=Setup!$C$10,"Grant",IF('Health Products &amp; Equipment'!U114=Setup!$C$11,"Local",IF('Health Products &amp; Equipment'!U114=Setup!$C$12,"Other","")))</f>
        <v/>
      </c>
      <c r="W114" s="33"/>
      <c r="X114" s="148"/>
      <c r="Y114" s="33"/>
      <c r="Z114" s="36" t="str">
        <f t="shared" si="37"/>
        <v/>
      </c>
      <c r="AA114" s="35"/>
      <c r="AB114" s="32" t="str">
        <f t="shared" si="38"/>
        <v/>
      </c>
      <c r="AC114" s="35"/>
      <c r="AD114" s="32" t="str">
        <f t="shared" si="39"/>
        <v/>
      </c>
      <c r="AE114" s="35"/>
      <c r="AF114" s="36" t="str">
        <f t="shared" si="40"/>
        <v/>
      </c>
      <c r="AG114" s="36" t="str">
        <f t="shared" si="41"/>
        <v/>
      </c>
      <c r="AH114" s="36" t="str">
        <f t="shared" si="42"/>
        <v/>
      </c>
      <c r="AI114" s="55"/>
      <c r="AJ114" s="37"/>
      <c r="AK114" s="148"/>
      <c r="AL114" s="35"/>
      <c r="AM114" s="32" t="str">
        <f t="shared" si="43"/>
        <v/>
      </c>
      <c r="AN114" s="35"/>
      <c r="AO114" s="32" t="str">
        <f t="shared" si="44"/>
        <v/>
      </c>
      <c r="AP114" s="35"/>
      <c r="AQ114" s="32" t="str">
        <f t="shared" si="45"/>
        <v/>
      </c>
      <c r="AR114" s="35"/>
      <c r="AS114" s="36" t="str">
        <f t="shared" si="46"/>
        <v/>
      </c>
      <c r="AT114" s="36" t="str">
        <f t="shared" si="47"/>
        <v/>
      </c>
      <c r="AU114" s="36" t="str">
        <f t="shared" si="48"/>
        <v/>
      </c>
      <c r="AV114" s="55"/>
      <c r="AW114" s="34"/>
      <c r="AX114" s="148"/>
      <c r="AY114" s="34"/>
      <c r="AZ114" s="32" t="str">
        <f t="shared" si="49"/>
        <v/>
      </c>
      <c r="BA114" s="34"/>
      <c r="BB114" s="32" t="str">
        <f t="shared" si="50"/>
        <v/>
      </c>
      <c r="BC114" s="34"/>
      <c r="BD114" s="32" t="str">
        <f t="shared" si="51"/>
        <v/>
      </c>
      <c r="BE114" s="35"/>
      <c r="BF114" s="36" t="str">
        <f t="shared" si="52"/>
        <v/>
      </c>
      <c r="BG114" s="36" t="str">
        <f t="shared" si="53"/>
        <v/>
      </c>
      <c r="BH114" s="36" t="str">
        <f t="shared" si="54"/>
        <v/>
      </c>
      <c r="BI114" s="55"/>
      <c r="BJ114" s="34"/>
      <c r="BK114" s="148"/>
      <c r="BL114" s="34"/>
      <c r="BM114" s="32" t="str">
        <f t="shared" si="55"/>
        <v/>
      </c>
      <c r="BN114" s="34"/>
      <c r="BO114" s="32" t="str">
        <f t="shared" si="56"/>
        <v/>
      </c>
      <c r="BP114" s="34"/>
      <c r="BQ114" s="32" t="str">
        <f t="shared" si="57"/>
        <v/>
      </c>
      <c r="BR114" s="34"/>
      <c r="BS114" s="36" t="str">
        <f t="shared" si="58"/>
        <v/>
      </c>
      <c r="BT114" s="36" t="str">
        <f t="shared" si="59"/>
        <v/>
      </c>
      <c r="BU114" s="36" t="str">
        <f t="shared" si="60"/>
        <v/>
      </c>
      <c r="BV114" s="55"/>
      <c r="BW114" s="36" t="str">
        <f t="shared" si="61"/>
        <v/>
      </c>
      <c r="BX114" s="36" t="str">
        <f t="shared" si="61"/>
        <v/>
      </c>
      <c r="BY114" s="31"/>
      <c r="BZ114" s="38"/>
      <c r="CB114" s="120" t="e">
        <f t="shared" ca="1" si="32"/>
        <v>#VALUE!</v>
      </c>
      <c r="CC114" s="2" t="e">
        <f t="shared" ca="1" si="62"/>
        <v>#VALUE!</v>
      </c>
    </row>
    <row r="115" spans="1:81" s="10" customFormat="1" ht="25.15" customHeight="1" x14ac:dyDescent="0.2">
      <c r="A115" s="52" t="str">
        <f t="shared" si="63"/>
        <v/>
      </c>
      <c r="B115" s="157" t="e">
        <f t="shared" ca="1" si="33"/>
        <v>#VALUE!</v>
      </c>
      <c r="C115" s="157" t="e">
        <f t="shared" ca="1" si="34"/>
        <v>#VALUE!</v>
      </c>
      <c r="D115" s="29"/>
      <c r="E115" s="155" t="str">
        <f ca="1">IFERROR(INDIRECT(ADDRESS(MATCH(D115,CatModules!C:C,0),2,1,1,"CatModules")),"")</f>
        <v/>
      </c>
      <c r="F115" s="96"/>
      <c r="G115" s="156" t="str">
        <f ca="1">IFERROR(INDIRECT(ADDRESS(MATCH(CONCATENATE(E115,"-",F115),CatInt!K:K,0),3,1,1,"CatInt")),"")</f>
        <v/>
      </c>
      <c r="H115" s="45" t="str">
        <f>IF(F115="","",VLOOKUP(F115,#REF!,2,FALSE))</f>
        <v/>
      </c>
      <c r="I115" s="29"/>
      <c r="J115" s="155" t="e">
        <f t="shared" si="35"/>
        <v>#VALUE!</v>
      </c>
      <c r="K115" s="155" t="e">
        <f t="shared" si="36"/>
        <v>#VALUE!</v>
      </c>
      <c r="L115" s="153"/>
      <c r="M115" s="126"/>
      <c r="N115" s="151" t="e">
        <f ca="1">VLOOKUP(M115,CatProd!B:G,6,FALSE)</f>
        <v>#N/A</v>
      </c>
      <c r="O115" s="127"/>
      <c r="P115" s="175" t="e">
        <f ca="1">VLOOKUP(CONCATENATE(N115,"-",O115),CatProdSpec!H:I,2,FALSE)</f>
        <v>#N/A</v>
      </c>
      <c r="Q115" s="30"/>
      <c r="R115" s="149" t="str">
        <f>IFERROR(VLOOKUP(Q115,Setup!D$16:E$25,2,FALSE),"")</f>
        <v/>
      </c>
      <c r="S115" s="51" t="str">
        <f ca="1">IFERROR(IF(OR(I115="",VLOOKUP(I115,CatCostInp!$E$2:$K$88,7,FALSE)=0),"",VLOOKUP(I115,CatCostInp!$E$2:$K$88,7,FALSE)),"")</f>
        <v/>
      </c>
      <c r="T115" s="4" t="e">
        <f>VLOOKUP(U115,#REF!,2,FALSE)</f>
        <v>#REF!</v>
      </c>
      <c r="U115" s="30"/>
      <c r="V115" s="1" t="str">
        <f ca="1">IF(U115=Setup!$C$10,"Grant",IF('Health Products &amp; Equipment'!U115=Setup!$C$11,"Local",IF('Health Products &amp; Equipment'!U115=Setup!$C$12,"Other","")))</f>
        <v/>
      </c>
      <c r="W115" s="33"/>
      <c r="X115" s="148"/>
      <c r="Y115" s="33"/>
      <c r="Z115" s="36" t="str">
        <f t="shared" si="37"/>
        <v/>
      </c>
      <c r="AA115" s="35"/>
      <c r="AB115" s="32" t="str">
        <f t="shared" si="38"/>
        <v/>
      </c>
      <c r="AC115" s="35"/>
      <c r="AD115" s="32" t="str">
        <f t="shared" si="39"/>
        <v/>
      </c>
      <c r="AE115" s="35"/>
      <c r="AF115" s="36" t="str">
        <f t="shared" si="40"/>
        <v/>
      </c>
      <c r="AG115" s="36" t="str">
        <f t="shared" si="41"/>
        <v/>
      </c>
      <c r="AH115" s="36" t="str">
        <f t="shared" si="42"/>
        <v/>
      </c>
      <c r="AI115" s="55"/>
      <c r="AJ115" s="37"/>
      <c r="AK115" s="148"/>
      <c r="AL115" s="35"/>
      <c r="AM115" s="32" t="str">
        <f t="shared" si="43"/>
        <v/>
      </c>
      <c r="AN115" s="35"/>
      <c r="AO115" s="32" t="str">
        <f t="shared" si="44"/>
        <v/>
      </c>
      <c r="AP115" s="35"/>
      <c r="AQ115" s="32" t="str">
        <f t="shared" si="45"/>
        <v/>
      </c>
      <c r="AR115" s="35"/>
      <c r="AS115" s="36" t="str">
        <f t="shared" si="46"/>
        <v/>
      </c>
      <c r="AT115" s="36" t="str">
        <f t="shared" si="47"/>
        <v/>
      </c>
      <c r="AU115" s="36" t="str">
        <f t="shared" si="48"/>
        <v/>
      </c>
      <c r="AV115" s="55"/>
      <c r="AW115" s="34"/>
      <c r="AX115" s="148"/>
      <c r="AY115" s="34"/>
      <c r="AZ115" s="32" t="str">
        <f t="shared" si="49"/>
        <v/>
      </c>
      <c r="BA115" s="34"/>
      <c r="BB115" s="32" t="str">
        <f t="shared" si="50"/>
        <v/>
      </c>
      <c r="BC115" s="34"/>
      <c r="BD115" s="32" t="str">
        <f t="shared" si="51"/>
        <v/>
      </c>
      <c r="BE115" s="35"/>
      <c r="BF115" s="36" t="str">
        <f t="shared" si="52"/>
        <v/>
      </c>
      <c r="BG115" s="36" t="str">
        <f t="shared" si="53"/>
        <v/>
      </c>
      <c r="BH115" s="36" t="str">
        <f t="shared" si="54"/>
        <v/>
      </c>
      <c r="BI115" s="55"/>
      <c r="BJ115" s="34"/>
      <c r="BK115" s="148"/>
      <c r="BL115" s="34"/>
      <c r="BM115" s="32" t="str">
        <f t="shared" si="55"/>
        <v/>
      </c>
      <c r="BN115" s="34"/>
      <c r="BO115" s="32" t="str">
        <f t="shared" si="56"/>
        <v/>
      </c>
      <c r="BP115" s="34"/>
      <c r="BQ115" s="32" t="str">
        <f t="shared" si="57"/>
        <v/>
      </c>
      <c r="BR115" s="34"/>
      <c r="BS115" s="36" t="str">
        <f t="shared" si="58"/>
        <v/>
      </c>
      <c r="BT115" s="36" t="str">
        <f t="shared" si="59"/>
        <v/>
      </c>
      <c r="BU115" s="36" t="str">
        <f t="shared" si="60"/>
        <v/>
      </c>
      <c r="BV115" s="55"/>
      <c r="BW115" s="36" t="str">
        <f t="shared" si="61"/>
        <v/>
      </c>
      <c r="BX115" s="36" t="str">
        <f t="shared" si="61"/>
        <v/>
      </c>
      <c r="BY115" s="31"/>
      <c r="BZ115" s="38"/>
      <c r="CB115" s="120" t="e">
        <f t="shared" ca="1" si="32"/>
        <v>#VALUE!</v>
      </c>
      <c r="CC115" s="2" t="e">
        <f t="shared" ca="1" si="62"/>
        <v>#VALUE!</v>
      </c>
    </row>
    <row r="116" spans="1:81" s="10" customFormat="1" ht="25.15" customHeight="1" x14ac:dyDescent="0.2">
      <c r="A116" s="52" t="str">
        <f t="shared" si="63"/>
        <v/>
      </c>
      <c r="B116" s="157" t="e">
        <f t="shared" ca="1" si="33"/>
        <v>#VALUE!</v>
      </c>
      <c r="C116" s="157" t="e">
        <f t="shared" ca="1" si="34"/>
        <v>#VALUE!</v>
      </c>
      <c r="D116" s="29"/>
      <c r="E116" s="155" t="str">
        <f ca="1">IFERROR(INDIRECT(ADDRESS(MATCH(D116,CatModules!C:C,0),2,1,1,"CatModules")),"")</f>
        <v/>
      </c>
      <c r="F116" s="96"/>
      <c r="G116" s="156" t="str">
        <f ca="1">IFERROR(INDIRECT(ADDRESS(MATCH(CONCATENATE(E116,"-",F116),CatInt!K:K,0),3,1,1,"CatInt")),"")</f>
        <v/>
      </c>
      <c r="H116" s="45" t="str">
        <f>IF(F116="","",VLOOKUP(F116,#REF!,2,FALSE))</f>
        <v/>
      </c>
      <c r="I116" s="29"/>
      <c r="J116" s="155" t="e">
        <f t="shared" si="35"/>
        <v>#VALUE!</v>
      </c>
      <c r="K116" s="155" t="e">
        <f t="shared" si="36"/>
        <v>#VALUE!</v>
      </c>
      <c r="L116" s="153"/>
      <c r="M116" s="126"/>
      <c r="N116" s="151" t="e">
        <f ca="1">VLOOKUP(M116,CatProd!B:G,6,FALSE)</f>
        <v>#N/A</v>
      </c>
      <c r="O116" s="127"/>
      <c r="P116" s="175" t="e">
        <f ca="1">VLOOKUP(CONCATENATE(N116,"-",O116),CatProdSpec!H:I,2,FALSE)</f>
        <v>#N/A</v>
      </c>
      <c r="Q116" s="30"/>
      <c r="R116" s="149" t="str">
        <f>IFERROR(VLOOKUP(Q116,Setup!D$16:E$25,2,FALSE),"")</f>
        <v/>
      </c>
      <c r="S116" s="51" t="str">
        <f ca="1">IFERROR(IF(OR(I116="",VLOOKUP(I116,CatCostInp!$E$2:$K$88,7,FALSE)=0),"",VLOOKUP(I116,CatCostInp!$E$2:$K$88,7,FALSE)),"")</f>
        <v/>
      </c>
      <c r="T116" s="4" t="e">
        <f>VLOOKUP(U116,#REF!,2,FALSE)</f>
        <v>#REF!</v>
      </c>
      <c r="U116" s="30"/>
      <c r="V116" s="1" t="str">
        <f ca="1">IF(U116=Setup!$C$10,"Grant",IF('Health Products &amp; Equipment'!U116=Setup!$C$11,"Local",IF('Health Products &amp; Equipment'!U116=Setup!$C$12,"Other","")))</f>
        <v/>
      </c>
      <c r="W116" s="33"/>
      <c r="X116" s="148"/>
      <c r="Y116" s="33"/>
      <c r="Z116" s="36" t="str">
        <f t="shared" si="37"/>
        <v/>
      </c>
      <c r="AA116" s="35"/>
      <c r="AB116" s="32" t="str">
        <f t="shared" si="38"/>
        <v/>
      </c>
      <c r="AC116" s="35"/>
      <c r="AD116" s="32" t="str">
        <f t="shared" si="39"/>
        <v/>
      </c>
      <c r="AE116" s="35"/>
      <c r="AF116" s="36" t="str">
        <f t="shared" si="40"/>
        <v/>
      </c>
      <c r="AG116" s="36" t="str">
        <f t="shared" si="41"/>
        <v/>
      </c>
      <c r="AH116" s="36" t="str">
        <f t="shared" si="42"/>
        <v/>
      </c>
      <c r="AI116" s="55"/>
      <c r="AJ116" s="37"/>
      <c r="AK116" s="148"/>
      <c r="AL116" s="35"/>
      <c r="AM116" s="32" t="str">
        <f t="shared" si="43"/>
        <v/>
      </c>
      <c r="AN116" s="35"/>
      <c r="AO116" s="32" t="str">
        <f t="shared" si="44"/>
        <v/>
      </c>
      <c r="AP116" s="35"/>
      <c r="AQ116" s="32" t="str">
        <f t="shared" si="45"/>
        <v/>
      </c>
      <c r="AR116" s="35"/>
      <c r="AS116" s="36" t="str">
        <f t="shared" si="46"/>
        <v/>
      </c>
      <c r="AT116" s="36" t="str">
        <f t="shared" si="47"/>
        <v/>
      </c>
      <c r="AU116" s="36" t="str">
        <f t="shared" si="48"/>
        <v/>
      </c>
      <c r="AV116" s="55"/>
      <c r="AW116" s="34"/>
      <c r="AX116" s="148"/>
      <c r="AY116" s="34"/>
      <c r="AZ116" s="32" t="str">
        <f t="shared" si="49"/>
        <v/>
      </c>
      <c r="BA116" s="34"/>
      <c r="BB116" s="32" t="str">
        <f t="shared" si="50"/>
        <v/>
      </c>
      <c r="BC116" s="34"/>
      <c r="BD116" s="32" t="str">
        <f t="shared" si="51"/>
        <v/>
      </c>
      <c r="BE116" s="35"/>
      <c r="BF116" s="36" t="str">
        <f t="shared" si="52"/>
        <v/>
      </c>
      <c r="BG116" s="36" t="str">
        <f t="shared" si="53"/>
        <v/>
      </c>
      <c r="BH116" s="36" t="str">
        <f t="shared" si="54"/>
        <v/>
      </c>
      <c r="BI116" s="55"/>
      <c r="BJ116" s="34"/>
      <c r="BK116" s="148"/>
      <c r="BL116" s="34"/>
      <c r="BM116" s="32" t="str">
        <f t="shared" si="55"/>
        <v/>
      </c>
      <c r="BN116" s="34"/>
      <c r="BO116" s="32" t="str">
        <f t="shared" si="56"/>
        <v/>
      </c>
      <c r="BP116" s="34"/>
      <c r="BQ116" s="32" t="str">
        <f t="shared" si="57"/>
        <v/>
      </c>
      <c r="BR116" s="34"/>
      <c r="BS116" s="36" t="str">
        <f t="shared" si="58"/>
        <v/>
      </c>
      <c r="BT116" s="36" t="str">
        <f t="shared" si="59"/>
        <v/>
      </c>
      <c r="BU116" s="36" t="str">
        <f t="shared" si="60"/>
        <v/>
      </c>
      <c r="BV116" s="55"/>
      <c r="BW116" s="36" t="str">
        <f t="shared" si="61"/>
        <v/>
      </c>
      <c r="BX116" s="36" t="str">
        <f t="shared" si="61"/>
        <v/>
      </c>
      <c r="BY116" s="31"/>
      <c r="BZ116" s="38"/>
      <c r="CB116" s="120" t="e">
        <f t="shared" ca="1" si="32"/>
        <v>#VALUE!</v>
      </c>
      <c r="CC116" s="2" t="e">
        <f t="shared" ca="1" si="62"/>
        <v>#VALUE!</v>
      </c>
    </row>
    <row r="117" spans="1:81" s="10" customFormat="1" ht="25.15" customHeight="1" x14ac:dyDescent="0.2">
      <c r="A117" s="52" t="str">
        <f t="shared" si="63"/>
        <v/>
      </c>
      <c r="B117" s="157" t="e">
        <f t="shared" ca="1" si="33"/>
        <v>#VALUE!</v>
      </c>
      <c r="C117" s="157" t="e">
        <f t="shared" ca="1" si="34"/>
        <v>#VALUE!</v>
      </c>
      <c r="D117" s="29"/>
      <c r="E117" s="155" t="str">
        <f ca="1">IFERROR(INDIRECT(ADDRESS(MATCH(D117,CatModules!C:C,0),2,1,1,"CatModules")),"")</f>
        <v/>
      </c>
      <c r="F117" s="96"/>
      <c r="G117" s="156" t="str">
        <f ca="1">IFERROR(INDIRECT(ADDRESS(MATCH(CONCATENATE(E117,"-",F117),CatInt!K:K,0),3,1,1,"CatInt")),"")</f>
        <v/>
      </c>
      <c r="H117" s="45" t="str">
        <f>IF(F117="","",VLOOKUP(F117,#REF!,2,FALSE))</f>
        <v/>
      </c>
      <c r="I117" s="29"/>
      <c r="J117" s="155" t="e">
        <f t="shared" si="35"/>
        <v>#VALUE!</v>
      </c>
      <c r="K117" s="155" t="e">
        <f t="shared" si="36"/>
        <v>#VALUE!</v>
      </c>
      <c r="L117" s="153"/>
      <c r="M117" s="126"/>
      <c r="N117" s="151" t="e">
        <f ca="1">VLOOKUP(M117,CatProd!B:G,6,FALSE)</f>
        <v>#N/A</v>
      </c>
      <c r="O117" s="127"/>
      <c r="P117" s="175" t="e">
        <f ca="1">VLOOKUP(CONCATENATE(N117,"-",O117),CatProdSpec!H:I,2,FALSE)</f>
        <v>#N/A</v>
      </c>
      <c r="Q117" s="30"/>
      <c r="R117" s="149" t="str">
        <f>IFERROR(VLOOKUP(Q117,Setup!D$16:E$25,2,FALSE),"")</f>
        <v/>
      </c>
      <c r="S117" s="51" t="str">
        <f ca="1">IFERROR(IF(OR(I117="",VLOOKUP(I117,CatCostInp!$E$2:$K$88,7,FALSE)=0),"",VLOOKUP(I117,CatCostInp!$E$2:$K$88,7,FALSE)),"")</f>
        <v/>
      </c>
      <c r="T117" s="4" t="e">
        <f>VLOOKUP(U117,#REF!,2,FALSE)</f>
        <v>#REF!</v>
      </c>
      <c r="U117" s="30"/>
      <c r="V117" s="1" t="str">
        <f ca="1">IF(U117=Setup!$C$10,"Grant",IF('Health Products &amp; Equipment'!U117=Setup!$C$11,"Local",IF('Health Products &amp; Equipment'!U117=Setup!$C$12,"Other","")))</f>
        <v/>
      </c>
      <c r="W117" s="33"/>
      <c r="X117" s="148"/>
      <c r="Y117" s="33"/>
      <c r="Z117" s="36" t="str">
        <f t="shared" si="37"/>
        <v/>
      </c>
      <c r="AA117" s="35"/>
      <c r="AB117" s="32" t="str">
        <f t="shared" si="38"/>
        <v/>
      </c>
      <c r="AC117" s="35"/>
      <c r="AD117" s="32" t="str">
        <f t="shared" si="39"/>
        <v/>
      </c>
      <c r="AE117" s="35"/>
      <c r="AF117" s="36" t="str">
        <f t="shared" si="40"/>
        <v/>
      </c>
      <c r="AG117" s="36" t="str">
        <f t="shared" si="41"/>
        <v/>
      </c>
      <c r="AH117" s="36" t="str">
        <f t="shared" si="42"/>
        <v/>
      </c>
      <c r="AI117" s="55"/>
      <c r="AJ117" s="37"/>
      <c r="AK117" s="148"/>
      <c r="AL117" s="35"/>
      <c r="AM117" s="32" t="str">
        <f t="shared" si="43"/>
        <v/>
      </c>
      <c r="AN117" s="35"/>
      <c r="AO117" s="32" t="str">
        <f t="shared" si="44"/>
        <v/>
      </c>
      <c r="AP117" s="35"/>
      <c r="AQ117" s="32" t="str">
        <f t="shared" si="45"/>
        <v/>
      </c>
      <c r="AR117" s="35"/>
      <c r="AS117" s="36" t="str">
        <f t="shared" si="46"/>
        <v/>
      </c>
      <c r="AT117" s="36" t="str">
        <f t="shared" si="47"/>
        <v/>
      </c>
      <c r="AU117" s="36" t="str">
        <f t="shared" si="48"/>
        <v/>
      </c>
      <c r="AV117" s="55"/>
      <c r="AW117" s="34"/>
      <c r="AX117" s="148"/>
      <c r="AY117" s="34"/>
      <c r="AZ117" s="32" t="str">
        <f t="shared" si="49"/>
        <v/>
      </c>
      <c r="BA117" s="34"/>
      <c r="BB117" s="32" t="str">
        <f t="shared" si="50"/>
        <v/>
      </c>
      <c r="BC117" s="34"/>
      <c r="BD117" s="32" t="str">
        <f t="shared" si="51"/>
        <v/>
      </c>
      <c r="BE117" s="35"/>
      <c r="BF117" s="36" t="str">
        <f t="shared" si="52"/>
        <v/>
      </c>
      <c r="BG117" s="36" t="str">
        <f t="shared" si="53"/>
        <v/>
      </c>
      <c r="BH117" s="36" t="str">
        <f t="shared" si="54"/>
        <v/>
      </c>
      <c r="BI117" s="55"/>
      <c r="BJ117" s="34"/>
      <c r="BK117" s="148"/>
      <c r="BL117" s="34"/>
      <c r="BM117" s="32" t="str">
        <f t="shared" si="55"/>
        <v/>
      </c>
      <c r="BN117" s="34"/>
      <c r="BO117" s="32" t="str">
        <f t="shared" si="56"/>
        <v/>
      </c>
      <c r="BP117" s="34"/>
      <c r="BQ117" s="32" t="str">
        <f t="shared" si="57"/>
        <v/>
      </c>
      <c r="BR117" s="34"/>
      <c r="BS117" s="36" t="str">
        <f t="shared" si="58"/>
        <v/>
      </c>
      <c r="BT117" s="36" t="str">
        <f t="shared" si="59"/>
        <v/>
      </c>
      <c r="BU117" s="36" t="str">
        <f t="shared" si="60"/>
        <v/>
      </c>
      <c r="BV117" s="55"/>
      <c r="BW117" s="36" t="str">
        <f t="shared" si="61"/>
        <v/>
      </c>
      <c r="BX117" s="36" t="str">
        <f t="shared" si="61"/>
        <v/>
      </c>
      <c r="BY117" s="31"/>
      <c r="BZ117" s="38"/>
      <c r="CB117" s="120" t="e">
        <f t="shared" ca="1" si="32"/>
        <v>#VALUE!</v>
      </c>
      <c r="CC117" s="2" t="e">
        <f t="shared" ca="1" si="62"/>
        <v>#VALUE!</v>
      </c>
    </row>
    <row r="118" spans="1:81" s="10" customFormat="1" ht="25.15" customHeight="1" x14ac:dyDescent="0.2">
      <c r="A118" s="52" t="str">
        <f t="shared" si="63"/>
        <v/>
      </c>
      <c r="B118" s="157" t="e">
        <f t="shared" ca="1" si="33"/>
        <v>#VALUE!</v>
      </c>
      <c r="C118" s="157" t="e">
        <f t="shared" ca="1" si="34"/>
        <v>#VALUE!</v>
      </c>
      <c r="D118" s="29"/>
      <c r="E118" s="155" t="str">
        <f ca="1">IFERROR(INDIRECT(ADDRESS(MATCH(D118,CatModules!C:C,0),2,1,1,"CatModules")),"")</f>
        <v/>
      </c>
      <c r="F118" s="96"/>
      <c r="G118" s="156" t="str">
        <f ca="1">IFERROR(INDIRECT(ADDRESS(MATCH(CONCATENATE(E118,"-",F118),CatInt!K:K,0),3,1,1,"CatInt")),"")</f>
        <v/>
      </c>
      <c r="H118" s="45" t="str">
        <f>IF(F118="","",VLOOKUP(F118,#REF!,2,FALSE))</f>
        <v/>
      </c>
      <c r="I118" s="29"/>
      <c r="J118" s="155" t="e">
        <f t="shared" si="35"/>
        <v>#VALUE!</v>
      </c>
      <c r="K118" s="155" t="e">
        <f t="shared" si="36"/>
        <v>#VALUE!</v>
      </c>
      <c r="L118" s="153"/>
      <c r="M118" s="126"/>
      <c r="N118" s="151" t="e">
        <f ca="1">VLOOKUP(M118,CatProd!B:G,6,FALSE)</f>
        <v>#N/A</v>
      </c>
      <c r="O118" s="127"/>
      <c r="P118" s="175" t="e">
        <f ca="1">VLOOKUP(CONCATENATE(N118,"-",O118),CatProdSpec!H:I,2,FALSE)</f>
        <v>#N/A</v>
      </c>
      <c r="Q118" s="30"/>
      <c r="R118" s="149" t="str">
        <f>IFERROR(VLOOKUP(Q118,Setup!D$16:E$25,2,FALSE),"")</f>
        <v/>
      </c>
      <c r="S118" s="51" t="str">
        <f ca="1">IFERROR(IF(OR(I118="",VLOOKUP(I118,CatCostInp!$E$2:$K$88,7,FALSE)=0),"",VLOOKUP(I118,CatCostInp!$E$2:$K$88,7,FALSE)),"")</f>
        <v/>
      </c>
      <c r="T118" s="4" t="e">
        <f>VLOOKUP(U118,#REF!,2,FALSE)</f>
        <v>#REF!</v>
      </c>
      <c r="U118" s="30"/>
      <c r="V118" s="1" t="str">
        <f ca="1">IF(U118=Setup!$C$10,"Grant",IF('Health Products &amp; Equipment'!U118=Setup!$C$11,"Local",IF('Health Products &amp; Equipment'!U118=Setup!$C$12,"Other","")))</f>
        <v/>
      </c>
      <c r="W118" s="33"/>
      <c r="X118" s="148"/>
      <c r="Y118" s="33"/>
      <c r="Z118" s="36" t="str">
        <f t="shared" si="37"/>
        <v/>
      </c>
      <c r="AA118" s="35"/>
      <c r="AB118" s="32" t="str">
        <f t="shared" si="38"/>
        <v/>
      </c>
      <c r="AC118" s="35"/>
      <c r="AD118" s="32" t="str">
        <f t="shared" si="39"/>
        <v/>
      </c>
      <c r="AE118" s="35"/>
      <c r="AF118" s="36" t="str">
        <f t="shared" si="40"/>
        <v/>
      </c>
      <c r="AG118" s="36" t="str">
        <f t="shared" si="41"/>
        <v/>
      </c>
      <c r="AH118" s="36" t="str">
        <f t="shared" si="42"/>
        <v/>
      </c>
      <c r="AI118" s="55"/>
      <c r="AJ118" s="37"/>
      <c r="AK118" s="148"/>
      <c r="AL118" s="35"/>
      <c r="AM118" s="32" t="str">
        <f t="shared" si="43"/>
        <v/>
      </c>
      <c r="AN118" s="35"/>
      <c r="AO118" s="32" t="str">
        <f t="shared" si="44"/>
        <v/>
      </c>
      <c r="AP118" s="35"/>
      <c r="AQ118" s="32" t="str">
        <f t="shared" si="45"/>
        <v/>
      </c>
      <c r="AR118" s="35"/>
      <c r="AS118" s="36" t="str">
        <f t="shared" si="46"/>
        <v/>
      </c>
      <c r="AT118" s="36" t="str">
        <f t="shared" si="47"/>
        <v/>
      </c>
      <c r="AU118" s="36" t="str">
        <f t="shared" si="48"/>
        <v/>
      </c>
      <c r="AV118" s="55"/>
      <c r="AW118" s="34"/>
      <c r="AX118" s="148"/>
      <c r="AY118" s="34"/>
      <c r="AZ118" s="32" t="str">
        <f t="shared" si="49"/>
        <v/>
      </c>
      <c r="BA118" s="34"/>
      <c r="BB118" s="32" t="str">
        <f t="shared" si="50"/>
        <v/>
      </c>
      <c r="BC118" s="34"/>
      <c r="BD118" s="32" t="str">
        <f t="shared" si="51"/>
        <v/>
      </c>
      <c r="BE118" s="35"/>
      <c r="BF118" s="36" t="str">
        <f t="shared" si="52"/>
        <v/>
      </c>
      <c r="BG118" s="36" t="str">
        <f t="shared" si="53"/>
        <v/>
      </c>
      <c r="BH118" s="36" t="str">
        <f t="shared" si="54"/>
        <v/>
      </c>
      <c r="BI118" s="55"/>
      <c r="BJ118" s="34"/>
      <c r="BK118" s="148"/>
      <c r="BL118" s="34"/>
      <c r="BM118" s="32" t="str">
        <f t="shared" si="55"/>
        <v/>
      </c>
      <c r="BN118" s="34"/>
      <c r="BO118" s="32" t="str">
        <f t="shared" si="56"/>
        <v/>
      </c>
      <c r="BP118" s="34"/>
      <c r="BQ118" s="32" t="str">
        <f t="shared" si="57"/>
        <v/>
      </c>
      <c r="BR118" s="34"/>
      <c r="BS118" s="36" t="str">
        <f t="shared" si="58"/>
        <v/>
      </c>
      <c r="BT118" s="36" t="str">
        <f t="shared" si="59"/>
        <v/>
      </c>
      <c r="BU118" s="36" t="str">
        <f t="shared" si="60"/>
        <v/>
      </c>
      <c r="BV118" s="55"/>
      <c r="BW118" s="36" t="str">
        <f t="shared" si="61"/>
        <v/>
      </c>
      <c r="BX118" s="36" t="str">
        <f t="shared" si="61"/>
        <v/>
      </c>
      <c r="BY118" s="31"/>
      <c r="BZ118" s="38"/>
      <c r="CB118" s="120" t="e">
        <f t="shared" ca="1" si="32"/>
        <v>#VALUE!</v>
      </c>
      <c r="CC118" s="2" t="e">
        <f t="shared" ca="1" si="62"/>
        <v>#VALUE!</v>
      </c>
    </row>
    <row r="119" spans="1:81" s="10" customFormat="1" ht="25.15" customHeight="1" x14ac:dyDescent="0.2">
      <c r="A119" s="52" t="str">
        <f t="shared" si="63"/>
        <v/>
      </c>
      <c r="B119" s="157" t="e">
        <f t="shared" ca="1" si="33"/>
        <v>#VALUE!</v>
      </c>
      <c r="C119" s="157" t="e">
        <f t="shared" ca="1" si="34"/>
        <v>#VALUE!</v>
      </c>
      <c r="D119" s="29"/>
      <c r="E119" s="155" t="str">
        <f ca="1">IFERROR(INDIRECT(ADDRESS(MATCH(D119,CatModules!C:C,0),2,1,1,"CatModules")),"")</f>
        <v/>
      </c>
      <c r="F119" s="96"/>
      <c r="G119" s="156" t="str">
        <f ca="1">IFERROR(INDIRECT(ADDRESS(MATCH(CONCATENATE(E119,"-",F119),CatInt!K:K,0),3,1,1,"CatInt")),"")</f>
        <v/>
      </c>
      <c r="H119" s="45" t="str">
        <f>IF(F119="","",VLOOKUP(F119,#REF!,2,FALSE))</f>
        <v/>
      </c>
      <c r="I119" s="29"/>
      <c r="J119" s="155" t="e">
        <f t="shared" si="35"/>
        <v>#VALUE!</v>
      </c>
      <c r="K119" s="155" t="e">
        <f t="shared" si="36"/>
        <v>#VALUE!</v>
      </c>
      <c r="L119" s="153"/>
      <c r="M119" s="126"/>
      <c r="N119" s="151" t="e">
        <f ca="1">VLOOKUP(M119,CatProd!B:G,6,FALSE)</f>
        <v>#N/A</v>
      </c>
      <c r="O119" s="127"/>
      <c r="P119" s="175" t="e">
        <f ca="1">VLOOKUP(CONCATENATE(N119,"-",O119),CatProdSpec!H:I,2,FALSE)</f>
        <v>#N/A</v>
      </c>
      <c r="Q119" s="30"/>
      <c r="R119" s="149" t="str">
        <f>IFERROR(VLOOKUP(Q119,Setup!D$16:E$25,2,FALSE),"")</f>
        <v/>
      </c>
      <c r="S119" s="51" t="str">
        <f ca="1">IFERROR(IF(OR(I119="",VLOOKUP(I119,CatCostInp!$E$2:$K$88,7,FALSE)=0),"",VLOOKUP(I119,CatCostInp!$E$2:$K$88,7,FALSE)),"")</f>
        <v/>
      </c>
      <c r="T119" s="4" t="e">
        <f>VLOOKUP(U119,#REF!,2,FALSE)</f>
        <v>#REF!</v>
      </c>
      <c r="U119" s="30"/>
      <c r="V119" s="1" t="str">
        <f ca="1">IF(U119=Setup!$C$10,"Grant",IF('Health Products &amp; Equipment'!U119=Setup!$C$11,"Local",IF('Health Products &amp; Equipment'!U119=Setup!$C$12,"Other","")))</f>
        <v/>
      </c>
      <c r="W119" s="33"/>
      <c r="X119" s="148"/>
      <c r="Y119" s="33"/>
      <c r="Z119" s="36" t="str">
        <f t="shared" si="37"/>
        <v/>
      </c>
      <c r="AA119" s="35"/>
      <c r="AB119" s="32" t="str">
        <f t="shared" si="38"/>
        <v/>
      </c>
      <c r="AC119" s="35"/>
      <c r="AD119" s="32" t="str">
        <f t="shared" si="39"/>
        <v/>
      </c>
      <c r="AE119" s="35"/>
      <c r="AF119" s="36" t="str">
        <f t="shared" si="40"/>
        <v/>
      </c>
      <c r="AG119" s="36" t="str">
        <f t="shared" si="41"/>
        <v/>
      </c>
      <c r="AH119" s="36" t="str">
        <f t="shared" si="42"/>
        <v/>
      </c>
      <c r="AI119" s="55"/>
      <c r="AJ119" s="37"/>
      <c r="AK119" s="148"/>
      <c r="AL119" s="35"/>
      <c r="AM119" s="32" t="str">
        <f t="shared" si="43"/>
        <v/>
      </c>
      <c r="AN119" s="35"/>
      <c r="AO119" s="32" t="str">
        <f t="shared" si="44"/>
        <v/>
      </c>
      <c r="AP119" s="35"/>
      <c r="AQ119" s="32" t="str">
        <f t="shared" si="45"/>
        <v/>
      </c>
      <c r="AR119" s="35"/>
      <c r="AS119" s="36" t="str">
        <f t="shared" si="46"/>
        <v/>
      </c>
      <c r="AT119" s="36" t="str">
        <f t="shared" si="47"/>
        <v/>
      </c>
      <c r="AU119" s="36" t="str">
        <f t="shared" si="48"/>
        <v/>
      </c>
      <c r="AV119" s="55"/>
      <c r="AW119" s="34"/>
      <c r="AX119" s="148"/>
      <c r="AY119" s="34"/>
      <c r="AZ119" s="32" t="str">
        <f t="shared" si="49"/>
        <v/>
      </c>
      <c r="BA119" s="34"/>
      <c r="BB119" s="32" t="str">
        <f t="shared" si="50"/>
        <v/>
      </c>
      <c r="BC119" s="34"/>
      <c r="BD119" s="32" t="str">
        <f t="shared" si="51"/>
        <v/>
      </c>
      <c r="BE119" s="35"/>
      <c r="BF119" s="36" t="str">
        <f t="shared" si="52"/>
        <v/>
      </c>
      <c r="BG119" s="36" t="str">
        <f t="shared" si="53"/>
        <v/>
      </c>
      <c r="BH119" s="36" t="str">
        <f t="shared" si="54"/>
        <v/>
      </c>
      <c r="BI119" s="55"/>
      <c r="BJ119" s="34"/>
      <c r="BK119" s="148"/>
      <c r="BL119" s="34"/>
      <c r="BM119" s="32" t="str">
        <f t="shared" si="55"/>
        <v/>
      </c>
      <c r="BN119" s="34"/>
      <c r="BO119" s="32" t="str">
        <f t="shared" si="56"/>
        <v/>
      </c>
      <c r="BP119" s="34"/>
      <c r="BQ119" s="32" t="str">
        <f t="shared" si="57"/>
        <v/>
      </c>
      <c r="BR119" s="34"/>
      <c r="BS119" s="36" t="str">
        <f t="shared" si="58"/>
        <v/>
      </c>
      <c r="BT119" s="36" t="str">
        <f t="shared" si="59"/>
        <v/>
      </c>
      <c r="BU119" s="36" t="str">
        <f t="shared" si="60"/>
        <v/>
      </c>
      <c r="BV119" s="55"/>
      <c r="BW119" s="36" t="str">
        <f t="shared" si="61"/>
        <v/>
      </c>
      <c r="BX119" s="36" t="str">
        <f t="shared" si="61"/>
        <v/>
      </c>
      <c r="BY119" s="31"/>
      <c r="BZ119" s="38"/>
      <c r="CB119" s="120" t="e">
        <f t="shared" ca="1" si="32"/>
        <v>#VALUE!</v>
      </c>
      <c r="CC119" s="2" t="e">
        <f t="shared" ca="1" si="62"/>
        <v>#VALUE!</v>
      </c>
    </row>
    <row r="120" spans="1:81" s="10" customFormat="1" ht="25.15" customHeight="1" x14ac:dyDescent="0.2">
      <c r="A120" s="52" t="str">
        <f t="shared" si="63"/>
        <v/>
      </c>
      <c r="B120" s="157" t="e">
        <f t="shared" ca="1" si="33"/>
        <v>#VALUE!</v>
      </c>
      <c r="C120" s="157" t="e">
        <f t="shared" ca="1" si="34"/>
        <v>#VALUE!</v>
      </c>
      <c r="D120" s="29"/>
      <c r="E120" s="155" t="str">
        <f ca="1">IFERROR(INDIRECT(ADDRESS(MATCH(D120,CatModules!C:C,0),2,1,1,"CatModules")),"")</f>
        <v/>
      </c>
      <c r="F120" s="96"/>
      <c r="G120" s="156" t="str">
        <f ca="1">IFERROR(INDIRECT(ADDRESS(MATCH(CONCATENATE(E120,"-",F120),CatInt!K:K,0),3,1,1,"CatInt")),"")</f>
        <v/>
      </c>
      <c r="H120" s="45" t="str">
        <f>IF(F120="","",VLOOKUP(F120,#REF!,2,FALSE))</f>
        <v/>
      </c>
      <c r="I120" s="29"/>
      <c r="J120" s="155" t="e">
        <f t="shared" si="35"/>
        <v>#VALUE!</v>
      </c>
      <c r="K120" s="155" t="e">
        <f t="shared" si="36"/>
        <v>#VALUE!</v>
      </c>
      <c r="L120" s="153"/>
      <c r="M120" s="126"/>
      <c r="N120" s="151" t="e">
        <f ca="1">VLOOKUP(M120,CatProd!B:G,6,FALSE)</f>
        <v>#N/A</v>
      </c>
      <c r="O120" s="127"/>
      <c r="P120" s="175" t="e">
        <f ca="1">VLOOKUP(CONCATENATE(N120,"-",O120),CatProdSpec!H:I,2,FALSE)</f>
        <v>#N/A</v>
      </c>
      <c r="Q120" s="30"/>
      <c r="R120" s="149" t="str">
        <f>IFERROR(VLOOKUP(Q120,Setup!D$16:E$25,2,FALSE),"")</f>
        <v/>
      </c>
      <c r="S120" s="51" t="str">
        <f ca="1">IFERROR(IF(OR(I120="",VLOOKUP(I120,CatCostInp!$E$2:$K$88,7,FALSE)=0),"",VLOOKUP(I120,CatCostInp!$E$2:$K$88,7,FALSE)),"")</f>
        <v/>
      </c>
      <c r="T120" s="4" t="e">
        <f>VLOOKUP(U120,#REF!,2,FALSE)</f>
        <v>#REF!</v>
      </c>
      <c r="U120" s="30"/>
      <c r="V120" s="1" t="str">
        <f ca="1">IF(U120=Setup!$C$10,"Grant",IF('Health Products &amp; Equipment'!U120=Setup!$C$11,"Local",IF('Health Products &amp; Equipment'!U120=Setup!$C$12,"Other","")))</f>
        <v/>
      </c>
      <c r="W120" s="33"/>
      <c r="X120" s="148"/>
      <c r="Y120" s="33"/>
      <c r="Z120" s="36" t="str">
        <f t="shared" si="37"/>
        <v/>
      </c>
      <c r="AA120" s="35"/>
      <c r="AB120" s="32" t="str">
        <f t="shared" si="38"/>
        <v/>
      </c>
      <c r="AC120" s="35"/>
      <c r="AD120" s="32" t="str">
        <f t="shared" si="39"/>
        <v/>
      </c>
      <c r="AE120" s="35"/>
      <c r="AF120" s="36" t="str">
        <f t="shared" si="40"/>
        <v/>
      </c>
      <c r="AG120" s="36" t="str">
        <f t="shared" si="41"/>
        <v/>
      </c>
      <c r="AH120" s="36" t="str">
        <f t="shared" si="42"/>
        <v/>
      </c>
      <c r="AI120" s="55"/>
      <c r="AJ120" s="37"/>
      <c r="AK120" s="148"/>
      <c r="AL120" s="35"/>
      <c r="AM120" s="32" t="str">
        <f t="shared" si="43"/>
        <v/>
      </c>
      <c r="AN120" s="35"/>
      <c r="AO120" s="32" t="str">
        <f t="shared" si="44"/>
        <v/>
      </c>
      <c r="AP120" s="35"/>
      <c r="AQ120" s="32" t="str">
        <f t="shared" si="45"/>
        <v/>
      </c>
      <c r="AR120" s="35"/>
      <c r="AS120" s="36" t="str">
        <f t="shared" si="46"/>
        <v/>
      </c>
      <c r="AT120" s="36" t="str">
        <f t="shared" si="47"/>
        <v/>
      </c>
      <c r="AU120" s="36" t="str">
        <f t="shared" si="48"/>
        <v/>
      </c>
      <c r="AV120" s="55"/>
      <c r="AW120" s="34"/>
      <c r="AX120" s="148"/>
      <c r="AY120" s="34"/>
      <c r="AZ120" s="32" t="str">
        <f t="shared" si="49"/>
        <v/>
      </c>
      <c r="BA120" s="34"/>
      <c r="BB120" s="32" t="str">
        <f t="shared" si="50"/>
        <v/>
      </c>
      <c r="BC120" s="34"/>
      <c r="BD120" s="32" t="str">
        <f t="shared" si="51"/>
        <v/>
      </c>
      <c r="BE120" s="35"/>
      <c r="BF120" s="36" t="str">
        <f t="shared" si="52"/>
        <v/>
      </c>
      <c r="BG120" s="36" t="str">
        <f t="shared" si="53"/>
        <v/>
      </c>
      <c r="BH120" s="36" t="str">
        <f t="shared" si="54"/>
        <v/>
      </c>
      <c r="BI120" s="55"/>
      <c r="BJ120" s="34"/>
      <c r="BK120" s="148"/>
      <c r="BL120" s="34"/>
      <c r="BM120" s="32" t="str">
        <f t="shared" si="55"/>
        <v/>
      </c>
      <c r="BN120" s="34"/>
      <c r="BO120" s="32" t="str">
        <f t="shared" si="56"/>
        <v/>
      </c>
      <c r="BP120" s="34"/>
      <c r="BQ120" s="32" t="str">
        <f t="shared" si="57"/>
        <v/>
      </c>
      <c r="BR120" s="34"/>
      <c r="BS120" s="36" t="str">
        <f t="shared" si="58"/>
        <v/>
      </c>
      <c r="BT120" s="36" t="str">
        <f t="shared" si="59"/>
        <v/>
      </c>
      <c r="BU120" s="36" t="str">
        <f t="shared" si="60"/>
        <v/>
      </c>
      <c r="BV120" s="55"/>
      <c r="BW120" s="36" t="str">
        <f t="shared" si="61"/>
        <v/>
      </c>
      <c r="BX120" s="36" t="str">
        <f t="shared" si="61"/>
        <v/>
      </c>
      <c r="BY120" s="31"/>
      <c r="BZ120" s="38"/>
      <c r="CB120" s="120" t="e">
        <f t="shared" ca="1" si="32"/>
        <v>#VALUE!</v>
      </c>
      <c r="CC120" s="2" t="e">
        <f t="shared" ca="1" si="62"/>
        <v>#VALUE!</v>
      </c>
    </row>
    <row r="121" spans="1:81" s="10" customFormat="1" ht="25.15" customHeight="1" x14ac:dyDescent="0.2">
      <c r="A121" s="52" t="str">
        <f t="shared" si="63"/>
        <v/>
      </c>
      <c r="B121" s="157" t="e">
        <f t="shared" ca="1" si="33"/>
        <v>#VALUE!</v>
      </c>
      <c r="C121" s="157" t="e">
        <f t="shared" ca="1" si="34"/>
        <v>#VALUE!</v>
      </c>
      <c r="D121" s="29"/>
      <c r="E121" s="155" t="str">
        <f ca="1">IFERROR(INDIRECT(ADDRESS(MATCH(D121,CatModules!C:C,0),2,1,1,"CatModules")),"")</f>
        <v/>
      </c>
      <c r="F121" s="96"/>
      <c r="G121" s="156" t="str">
        <f ca="1">IFERROR(INDIRECT(ADDRESS(MATCH(CONCATENATE(E121,"-",F121),CatInt!K:K,0),3,1,1,"CatInt")),"")</f>
        <v/>
      </c>
      <c r="H121" s="45" t="str">
        <f>IF(F121="","",VLOOKUP(F121,#REF!,2,FALSE))</f>
        <v/>
      </c>
      <c r="I121" s="29"/>
      <c r="J121" s="155" t="e">
        <f t="shared" si="35"/>
        <v>#VALUE!</v>
      </c>
      <c r="K121" s="155" t="e">
        <f t="shared" si="36"/>
        <v>#VALUE!</v>
      </c>
      <c r="L121" s="153"/>
      <c r="M121" s="126"/>
      <c r="N121" s="151" t="e">
        <f ca="1">VLOOKUP(M121,CatProd!B:G,6,FALSE)</f>
        <v>#N/A</v>
      </c>
      <c r="O121" s="127"/>
      <c r="P121" s="175" t="e">
        <f ca="1">VLOOKUP(CONCATENATE(N121,"-",O121),CatProdSpec!H:I,2,FALSE)</f>
        <v>#N/A</v>
      </c>
      <c r="Q121" s="30"/>
      <c r="R121" s="149" t="str">
        <f>IFERROR(VLOOKUP(Q121,Setup!D$16:E$25,2,FALSE),"")</f>
        <v/>
      </c>
      <c r="S121" s="51" t="str">
        <f ca="1">IFERROR(IF(OR(I121="",VLOOKUP(I121,CatCostInp!$E$2:$K$88,7,FALSE)=0),"",VLOOKUP(I121,CatCostInp!$E$2:$K$88,7,FALSE)),"")</f>
        <v/>
      </c>
      <c r="T121" s="4" t="e">
        <f>VLOOKUP(U121,#REF!,2,FALSE)</f>
        <v>#REF!</v>
      </c>
      <c r="U121" s="30"/>
      <c r="V121" s="1" t="str">
        <f ca="1">IF(U121=Setup!$C$10,"Grant",IF('Health Products &amp; Equipment'!U121=Setup!$C$11,"Local",IF('Health Products &amp; Equipment'!U121=Setup!$C$12,"Other","")))</f>
        <v/>
      </c>
      <c r="W121" s="34"/>
      <c r="X121" s="148"/>
      <c r="Y121" s="33"/>
      <c r="Z121" s="36" t="str">
        <f t="shared" si="37"/>
        <v/>
      </c>
      <c r="AA121" s="35"/>
      <c r="AB121" s="32" t="str">
        <f t="shared" si="38"/>
        <v/>
      </c>
      <c r="AC121" s="35"/>
      <c r="AD121" s="32" t="str">
        <f t="shared" si="39"/>
        <v/>
      </c>
      <c r="AE121" s="35"/>
      <c r="AF121" s="36" t="str">
        <f t="shared" si="40"/>
        <v/>
      </c>
      <c r="AG121" s="36" t="str">
        <f t="shared" si="41"/>
        <v/>
      </c>
      <c r="AH121" s="36" t="str">
        <f t="shared" si="42"/>
        <v/>
      </c>
      <c r="AI121" s="55"/>
      <c r="AJ121" s="37"/>
      <c r="AK121" s="148"/>
      <c r="AL121" s="35"/>
      <c r="AM121" s="32" t="str">
        <f t="shared" si="43"/>
        <v/>
      </c>
      <c r="AN121" s="35"/>
      <c r="AO121" s="32" t="str">
        <f t="shared" si="44"/>
        <v/>
      </c>
      <c r="AP121" s="35"/>
      <c r="AQ121" s="32" t="str">
        <f t="shared" si="45"/>
        <v/>
      </c>
      <c r="AR121" s="35"/>
      <c r="AS121" s="36" t="str">
        <f t="shared" si="46"/>
        <v/>
      </c>
      <c r="AT121" s="36" t="str">
        <f t="shared" si="47"/>
        <v/>
      </c>
      <c r="AU121" s="36" t="str">
        <f t="shared" si="48"/>
        <v/>
      </c>
      <c r="AV121" s="55"/>
      <c r="AW121" s="34"/>
      <c r="AX121" s="148"/>
      <c r="AY121" s="34"/>
      <c r="AZ121" s="32" t="str">
        <f t="shared" si="49"/>
        <v/>
      </c>
      <c r="BA121" s="34"/>
      <c r="BB121" s="32" t="str">
        <f t="shared" si="50"/>
        <v/>
      </c>
      <c r="BC121" s="34"/>
      <c r="BD121" s="32" t="str">
        <f t="shared" si="51"/>
        <v/>
      </c>
      <c r="BE121" s="35"/>
      <c r="BF121" s="36" t="str">
        <f t="shared" si="52"/>
        <v/>
      </c>
      <c r="BG121" s="36" t="str">
        <f t="shared" si="53"/>
        <v/>
      </c>
      <c r="BH121" s="36" t="str">
        <f t="shared" si="54"/>
        <v/>
      </c>
      <c r="BI121" s="55"/>
      <c r="BJ121" s="34"/>
      <c r="BK121" s="148"/>
      <c r="BL121" s="34"/>
      <c r="BM121" s="32" t="str">
        <f t="shared" si="55"/>
        <v/>
      </c>
      <c r="BN121" s="34"/>
      <c r="BO121" s="32" t="str">
        <f t="shared" si="56"/>
        <v/>
      </c>
      <c r="BP121" s="34"/>
      <c r="BQ121" s="32" t="str">
        <f t="shared" si="57"/>
        <v/>
      </c>
      <c r="BR121" s="34"/>
      <c r="BS121" s="36" t="str">
        <f t="shared" si="58"/>
        <v/>
      </c>
      <c r="BT121" s="36" t="str">
        <f t="shared" si="59"/>
        <v/>
      </c>
      <c r="BU121" s="36" t="str">
        <f t="shared" si="60"/>
        <v/>
      </c>
      <c r="BV121" s="55"/>
      <c r="BW121" s="36" t="str">
        <f t="shared" si="61"/>
        <v/>
      </c>
      <c r="BX121" s="36" t="str">
        <f t="shared" si="61"/>
        <v/>
      </c>
      <c r="BY121" s="31"/>
      <c r="BZ121" s="38"/>
      <c r="CB121" s="120" t="e">
        <f t="shared" ca="1" si="32"/>
        <v>#VALUE!</v>
      </c>
      <c r="CC121" s="2" t="e">
        <f t="shared" ca="1" si="62"/>
        <v>#VALUE!</v>
      </c>
    </row>
    <row r="122" spans="1:81" s="10" customFormat="1" ht="25.15" customHeight="1" x14ac:dyDescent="0.2">
      <c r="A122" s="52" t="str">
        <f t="shared" si="63"/>
        <v/>
      </c>
      <c r="B122" s="157" t="e">
        <f t="shared" ca="1" si="33"/>
        <v>#VALUE!</v>
      </c>
      <c r="C122" s="157" t="e">
        <f t="shared" ca="1" si="34"/>
        <v>#VALUE!</v>
      </c>
      <c r="D122" s="29"/>
      <c r="E122" s="155" t="str">
        <f ca="1">IFERROR(INDIRECT(ADDRESS(MATCH(D122,CatModules!C:C,0),2,1,1,"CatModules")),"")</f>
        <v/>
      </c>
      <c r="F122" s="96"/>
      <c r="G122" s="156" t="str">
        <f ca="1">IFERROR(INDIRECT(ADDRESS(MATCH(CONCATENATE(E122,"-",F122),CatInt!K:K,0),3,1,1,"CatInt")),"")</f>
        <v/>
      </c>
      <c r="H122" s="45" t="str">
        <f>IF(F122="","",VLOOKUP(F122,#REF!,2,FALSE))</f>
        <v/>
      </c>
      <c r="I122" s="29"/>
      <c r="J122" s="155" t="e">
        <f t="shared" si="35"/>
        <v>#VALUE!</v>
      </c>
      <c r="K122" s="155" t="e">
        <f t="shared" si="36"/>
        <v>#VALUE!</v>
      </c>
      <c r="L122" s="153"/>
      <c r="M122" s="126"/>
      <c r="N122" s="151" t="e">
        <f ca="1">VLOOKUP(M122,CatProd!B:G,6,FALSE)</f>
        <v>#N/A</v>
      </c>
      <c r="O122" s="127"/>
      <c r="P122" s="175" t="e">
        <f ca="1">VLOOKUP(CONCATENATE(N122,"-",O122),CatProdSpec!H:I,2,FALSE)</f>
        <v>#N/A</v>
      </c>
      <c r="Q122" s="30"/>
      <c r="R122" s="149" t="str">
        <f>IFERROR(VLOOKUP(Q122,Setup!D$16:E$25,2,FALSE),"")</f>
        <v/>
      </c>
      <c r="S122" s="51" t="str">
        <f ca="1">IFERROR(IF(OR(I122="",VLOOKUP(I122,CatCostInp!$E$2:$K$88,7,FALSE)=0),"",VLOOKUP(I122,CatCostInp!$E$2:$K$88,7,FALSE)),"")</f>
        <v/>
      </c>
      <c r="T122" s="4" t="e">
        <f>VLOOKUP(U122,#REF!,2,FALSE)</f>
        <v>#REF!</v>
      </c>
      <c r="U122" s="30"/>
      <c r="V122" s="1" t="str">
        <f ca="1">IF(U122=Setup!$C$10,"Grant",IF('Health Products &amp; Equipment'!U122=Setup!$C$11,"Local",IF('Health Products &amp; Equipment'!U122=Setup!$C$12,"Other","")))</f>
        <v/>
      </c>
      <c r="W122" s="34"/>
      <c r="X122" s="148"/>
      <c r="Y122" s="33"/>
      <c r="Z122" s="36" t="str">
        <f t="shared" si="37"/>
        <v/>
      </c>
      <c r="AA122" s="35"/>
      <c r="AB122" s="32" t="str">
        <f t="shared" si="38"/>
        <v/>
      </c>
      <c r="AC122" s="35"/>
      <c r="AD122" s="32" t="str">
        <f t="shared" si="39"/>
        <v/>
      </c>
      <c r="AE122" s="35"/>
      <c r="AF122" s="36" t="str">
        <f t="shared" si="40"/>
        <v/>
      </c>
      <c r="AG122" s="36" t="str">
        <f t="shared" si="41"/>
        <v/>
      </c>
      <c r="AH122" s="36" t="str">
        <f t="shared" si="42"/>
        <v/>
      </c>
      <c r="AI122" s="55"/>
      <c r="AJ122" s="37"/>
      <c r="AK122" s="148"/>
      <c r="AL122" s="35"/>
      <c r="AM122" s="32" t="str">
        <f t="shared" si="43"/>
        <v/>
      </c>
      <c r="AN122" s="35"/>
      <c r="AO122" s="32" t="str">
        <f t="shared" si="44"/>
        <v/>
      </c>
      <c r="AP122" s="35"/>
      <c r="AQ122" s="32" t="str">
        <f t="shared" si="45"/>
        <v/>
      </c>
      <c r="AR122" s="35"/>
      <c r="AS122" s="36" t="str">
        <f t="shared" si="46"/>
        <v/>
      </c>
      <c r="AT122" s="36" t="str">
        <f t="shared" si="47"/>
        <v/>
      </c>
      <c r="AU122" s="36" t="str">
        <f t="shared" si="48"/>
        <v/>
      </c>
      <c r="AV122" s="55"/>
      <c r="AW122" s="34"/>
      <c r="AX122" s="148"/>
      <c r="AY122" s="34"/>
      <c r="AZ122" s="32" t="str">
        <f t="shared" si="49"/>
        <v/>
      </c>
      <c r="BA122" s="34"/>
      <c r="BB122" s="32" t="str">
        <f t="shared" si="50"/>
        <v/>
      </c>
      <c r="BC122" s="34"/>
      <c r="BD122" s="32" t="str">
        <f t="shared" si="51"/>
        <v/>
      </c>
      <c r="BE122" s="35"/>
      <c r="BF122" s="36" t="str">
        <f t="shared" si="52"/>
        <v/>
      </c>
      <c r="BG122" s="36" t="str">
        <f t="shared" si="53"/>
        <v/>
      </c>
      <c r="BH122" s="36" t="str">
        <f t="shared" si="54"/>
        <v/>
      </c>
      <c r="BI122" s="55"/>
      <c r="BJ122" s="34"/>
      <c r="BK122" s="148"/>
      <c r="BL122" s="34"/>
      <c r="BM122" s="32" t="str">
        <f t="shared" si="55"/>
        <v/>
      </c>
      <c r="BN122" s="34"/>
      <c r="BO122" s="32" t="str">
        <f t="shared" si="56"/>
        <v/>
      </c>
      <c r="BP122" s="34"/>
      <c r="BQ122" s="32" t="str">
        <f t="shared" si="57"/>
        <v/>
      </c>
      <c r="BR122" s="34"/>
      <c r="BS122" s="36" t="str">
        <f t="shared" si="58"/>
        <v/>
      </c>
      <c r="BT122" s="36" t="str">
        <f t="shared" si="59"/>
        <v/>
      </c>
      <c r="BU122" s="36" t="str">
        <f t="shared" si="60"/>
        <v/>
      </c>
      <c r="BV122" s="55"/>
      <c r="BW122" s="36" t="str">
        <f t="shared" si="61"/>
        <v/>
      </c>
      <c r="BX122" s="36" t="str">
        <f t="shared" si="61"/>
        <v/>
      </c>
      <c r="BY122" s="31"/>
      <c r="BZ122" s="38"/>
      <c r="CB122" s="120" t="e">
        <f t="shared" ca="1" si="32"/>
        <v>#VALUE!</v>
      </c>
      <c r="CC122" s="2" t="e">
        <f t="shared" ca="1" si="62"/>
        <v>#VALUE!</v>
      </c>
    </row>
    <row r="123" spans="1:81" s="10" customFormat="1" ht="25.15" customHeight="1" x14ac:dyDescent="0.2">
      <c r="A123" s="52" t="str">
        <f t="shared" si="63"/>
        <v/>
      </c>
      <c r="B123" s="157" t="e">
        <f t="shared" ca="1" si="33"/>
        <v>#VALUE!</v>
      </c>
      <c r="C123" s="157" t="e">
        <f t="shared" ca="1" si="34"/>
        <v>#VALUE!</v>
      </c>
      <c r="D123" s="29"/>
      <c r="E123" s="155" t="str">
        <f ca="1">IFERROR(INDIRECT(ADDRESS(MATCH(D123,CatModules!C:C,0),2,1,1,"CatModules")),"")</f>
        <v/>
      </c>
      <c r="F123" s="96"/>
      <c r="G123" s="156" t="str">
        <f ca="1">IFERROR(INDIRECT(ADDRESS(MATCH(CONCATENATE(E123,"-",F123),CatInt!K:K,0),3,1,1,"CatInt")),"")</f>
        <v/>
      </c>
      <c r="H123" s="45" t="str">
        <f>IF(F123="","",VLOOKUP(F123,#REF!,2,FALSE))</f>
        <v/>
      </c>
      <c r="I123" s="29"/>
      <c r="J123" s="155" t="e">
        <f t="shared" si="35"/>
        <v>#VALUE!</v>
      </c>
      <c r="K123" s="155" t="e">
        <f t="shared" si="36"/>
        <v>#VALUE!</v>
      </c>
      <c r="L123" s="153"/>
      <c r="M123" s="126"/>
      <c r="N123" s="151" t="e">
        <f ca="1">VLOOKUP(M123,CatProd!B:G,6,FALSE)</f>
        <v>#N/A</v>
      </c>
      <c r="O123" s="127"/>
      <c r="P123" s="175" t="e">
        <f ca="1">VLOOKUP(CONCATENATE(N123,"-",O123),CatProdSpec!H:I,2,FALSE)</f>
        <v>#N/A</v>
      </c>
      <c r="Q123" s="30"/>
      <c r="R123" s="149" t="str">
        <f>IFERROR(VLOOKUP(Q123,Setup!D$16:E$25,2,FALSE),"")</f>
        <v/>
      </c>
      <c r="S123" s="51" t="str">
        <f ca="1">IFERROR(IF(OR(I123="",VLOOKUP(I123,CatCostInp!$E$2:$K$88,7,FALSE)=0),"",VLOOKUP(I123,CatCostInp!$E$2:$K$88,7,FALSE)),"")</f>
        <v/>
      </c>
      <c r="T123" s="4" t="e">
        <f>VLOOKUP(U123,#REF!,2,FALSE)</f>
        <v>#REF!</v>
      </c>
      <c r="U123" s="30"/>
      <c r="V123" s="1" t="str">
        <f ca="1">IF(U123=Setup!$C$10,"Grant",IF('Health Products &amp; Equipment'!U123=Setup!$C$11,"Local",IF('Health Products &amp; Equipment'!U123=Setup!$C$12,"Other","")))</f>
        <v/>
      </c>
      <c r="W123" s="34"/>
      <c r="X123" s="148"/>
      <c r="Y123" s="33"/>
      <c r="Z123" s="36" t="str">
        <f t="shared" si="37"/>
        <v/>
      </c>
      <c r="AA123" s="35"/>
      <c r="AB123" s="32" t="str">
        <f t="shared" si="38"/>
        <v/>
      </c>
      <c r="AC123" s="35"/>
      <c r="AD123" s="32" t="str">
        <f t="shared" si="39"/>
        <v/>
      </c>
      <c r="AE123" s="35"/>
      <c r="AF123" s="36" t="str">
        <f t="shared" si="40"/>
        <v/>
      </c>
      <c r="AG123" s="36" t="str">
        <f t="shared" si="41"/>
        <v/>
      </c>
      <c r="AH123" s="36" t="str">
        <f t="shared" si="42"/>
        <v/>
      </c>
      <c r="AI123" s="55"/>
      <c r="AJ123" s="37"/>
      <c r="AK123" s="148"/>
      <c r="AL123" s="35"/>
      <c r="AM123" s="32" t="str">
        <f t="shared" si="43"/>
        <v/>
      </c>
      <c r="AN123" s="35"/>
      <c r="AO123" s="32" t="str">
        <f t="shared" si="44"/>
        <v/>
      </c>
      <c r="AP123" s="35"/>
      <c r="AQ123" s="32" t="str">
        <f t="shared" si="45"/>
        <v/>
      </c>
      <c r="AR123" s="35"/>
      <c r="AS123" s="36" t="str">
        <f t="shared" si="46"/>
        <v/>
      </c>
      <c r="AT123" s="36" t="str">
        <f t="shared" si="47"/>
        <v/>
      </c>
      <c r="AU123" s="36" t="str">
        <f t="shared" si="48"/>
        <v/>
      </c>
      <c r="AV123" s="55"/>
      <c r="AW123" s="34"/>
      <c r="AX123" s="148"/>
      <c r="AY123" s="34"/>
      <c r="AZ123" s="32" t="str">
        <f t="shared" si="49"/>
        <v/>
      </c>
      <c r="BA123" s="34"/>
      <c r="BB123" s="32" t="str">
        <f t="shared" si="50"/>
        <v/>
      </c>
      <c r="BC123" s="34"/>
      <c r="BD123" s="32" t="str">
        <f t="shared" si="51"/>
        <v/>
      </c>
      <c r="BE123" s="35"/>
      <c r="BF123" s="36" t="str">
        <f t="shared" si="52"/>
        <v/>
      </c>
      <c r="BG123" s="36" t="str">
        <f t="shared" si="53"/>
        <v/>
      </c>
      <c r="BH123" s="36" t="str">
        <f t="shared" si="54"/>
        <v/>
      </c>
      <c r="BI123" s="55"/>
      <c r="BJ123" s="34"/>
      <c r="BK123" s="148"/>
      <c r="BL123" s="34"/>
      <c r="BM123" s="32" t="str">
        <f t="shared" si="55"/>
        <v/>
      </c>
      <c r="BN123" s="34"/>
      <c r="BO123" s="32" t="str">
        <f t="shared" si="56"/>
        <v/>
      </c>
      <c r="BP123" s="34"/>
      <c r="BQ123" s="32" t="str">
        <f t="shared" si="57"/>
        <v/>
      </c>
      <c r="BR123" s="34"/>
      <c r="BS123" s="36" t="str">
        <f t="shared" si="58"/>
        <v/>
      </c>
      <c r="BT123" s="36" t="str">
        <f t="shared" si="59"/>
        <v/>
      </c>
      <c r="BU123" s="36" t="str">
        <f t="shared" si="60"/>
        <v/>
      </c>
      <c r="BV123" s="55"/>
      <c r="BW123" s="36" t="str">
        <f t="shared" si="61"/>
        <v/>
      </c>
      <c r="BX123" s="36" t="str">
        <f t="shared" si="61"/>
        <v/>
      </c>
      <c r="BY123" s="31"/>
      <c r="BZ123" s="38"/>
      <c r="CB123" s="120" t="e">
        <f t="shared" ca="1" si="32"/>
        <v>#VALUE!</v>
      </c>
      <c r="CC123" s="2" t="e">
        <f t="shared" ca="1" si="62"/>
        <v>#VALUE!</v>
      </c>
    </row>
    <row r="124" spans="1:81" s="10" customFormat="1" ht="25.15" customHeight="1" x14ac:dyDescent="0.2">
      <c r="A124" s="52" t="str">
        <f t="shared" si="63"/>
        <v/>
      </c>
      <c r="B124" s="157" t="e">
        <f t="shared" ca="1" si="33"/>
        <v>#VALUE!</v>
      </c>
      <c r="C124" s="157" t="e">
        <f t="shared" ca="1" si="34"/>
        <v>#VALUE!</v>
      </c>
      <c r="D124" s="29"/>
      <c r="E124" s="155" t="str">
        <f ca="1">IFERROR(INDIRECT(ADDRESS(MATCH(D124,CatModules!C:C,0),2,1,1,"CatModules")),"")</f>
        <v/>
      </c>
      <c r="F124" s="96"/>
      <c r="G124" s="156" t="str">
        <f ca="1">IFERROR(INDIRECT(ADDRESS(MATCH(CONCATENATE(E124,"-",F124),CatInt!K:K,0),3,1,1,"CatInt")),"")</f>
        <v/>
      </c>
      <c r="H124" s="45" t="str">
        <f>IF(F124="","",VLOOKUP(F124,#REF!,2,FALSE))</f>
        <v/>
      </c>
      <c r="I124" s="29"/>
      <c r="J124" s="155" t="e">
        <f t="shared" si="35"/>
        <v>#VALUE!</v>
      </c>
      <c r="K124" s="155" t="e">
        <f t="shared" si="36"/>
        <v>#VALUE!</v>
      </c>
      <c r="L124" s="153"/>
      <c r="M124" s="126"/>
      <c r="N124" s="151" t="e">
        <f ca="1">VLOOKUP(M124,CatProd!B:G,6,FALSE)</f>
        <v>#N/A</v>
      </c>
      <c r="O124" s="127"/>
      <c r="P124" s="175" t="e">
        <f ca="1">VLOOKUP(CONCATENATE(N124,"-",O124),CatProdSpec!H:I,2,FALSE)</f>
        <v>#N/A</v>
      </c>
      <c r="Q124" s="30"/>
      <c r="R124" s="149" t="str">
        <f>IFERROR(VLOOKUP(Q124,Setup!D$16:E$25,2,FALSE),"")</f>
        <v/>
      </c>
      <c r="S124" s="51" t="str">
        <f ca="1">IFERROR(IF(OR(I124="",VLOOKUP(I124,CatCostInp!$E$2:$K$88,7,FALSE)=0),"",VLOOKUP(I124,CatCostInp!$E$2:$K$88,7,FALSE)),"")</f>
        <v/>
      </c>
      <c r="T124" s="4" t="e">
        <f>VLOOKUP(U124,#REF!,2,FALSE)</f>
        <v>#REF!</v>
      </c>
      <c r="U124" s="30"/>
      <c r="V124" s="1" t="str">
        <f ca="1">IF(U124=Setup!$C$10,"Grant",IF('Health Products &amp; Equipment'!U124=Setup!$C$11,"Local",IF('Health Products &amp; Equipment'!U124=Setup!$C$12,"Other","")))</f>
        <v/>
      </c>
      <c r="W124" s="34"/>
      <c r="X124" s="148"/>
      <c r="Y124" s="33"/>
      <c r="Z124" s="36" t="str">
        <f t="shared" si="37"/>
        <v/>
      </c>
      <c r="AA124" s="35"/>
      <c r="AB124" s="32" t="str">
        <f t="shared" si="38"/>
        <v/>
      </c>
      <c r="AC124" s="35"/>
      <c r="AD124" s="32" t="str">
        <f t="shared" si="39"/>
        <v/>
      </c>
      <c r="AE124" s="35"/>
      <c r="AF124" s="36" t="str">
        <f t="shared" si="40"/>
        <v/>
      </c>
      <c r="AG124" s="36" t="str">
        <f t="shared" si="41"/>
        <v/>
      </c>
      <c r="AH124" s="36" t="str">
        <f t="shared" si="42"/>
        <v/>
      </c>
      <c r="AI124" s="55"/>
      <c r="AJ124" s="37"/>
      <c r="AK124" s="148"/>
      <c r="AL124" s="35"/>
      <c r="AM124" s="32" t="str">
        <f t="shared" si="43"/>
        <v/>
      </c>
      <c r="AN124" s="35"/>
      <c r="AO124" s="32" t="str">
        <f t="shared" si="44"/>
        <v/>
      </c>
      <c r="AP124" s="35"/>
      <c r="AQ124" s="32" t="str">
        <f t="shared" si="45"/>
        <v/>
      </c>
      <c r="AR124" s="35"/>
      <c r="AS124" s="36" t="str">
        <f t="shared" si="46"/>
        <v/>
      </c>
      <c r="AT124" s="36" t="str">
        <f t="shared" si="47"/>
        <v/>
      </c>
      <c r="AU124" s="36" t="str">
        <f t="shared" si="48"/>
        <v/>
      </c>
      <c r="AV124" s="55"/>
      <c r="AW124" s="34"/>
      <c r="AX124" s="148"/>
      <c r="AY124" s="34"/>
      <c r="AZ124" s="32" t="str">
        <f t="shared" si="49"/>
        <v/>
      </c>
      <c r="BA124" s="34"/>
      <c r="BB124" s="32" t="str">
        <f t="shared" si="50"/>
        <v/>
      </c>
      <c r="BC124" s="34"/>
      <c r="BD124" s="32" t="str">
        <f t="shared" si="51"/>
        <v/>
      </c>
      <c r="BE124" s="35"/>
      <c r="BF124" s="36" t="str">
        <f t="shared" si="52"/>
        <v/>
      </c>
      <c r="BG124" s="36" t="str">
        <f t="shared" si="53"/>
        <v/>
      </c>
      <c r="BH124" s="36" t="str">
        <f t="shared" si="54"/>
        <v/>
      </c>
      <c r="BI124" s="55"/>
      <c r="BJ124" s="34"/>
      <c r="BK124" s="148"/>
      <c r="BL124" s="34"/>
      <c r="BM124" s="32" t="str">
        <f t="shared" si="55"/>
        <v/>
      </c>
      <c r="BN124" s="34"/>
      <c r="BO124" s="32" t="str">
        <f t="shared" si="56"/>
        <v/>
      </c>
      <c r="BP124" s="34"/>
      <c r="BQ124" s="32" t="str">
        <f t="shared" si="57"/>
        <v/>
      </c>
      <c r="BR124" s="34"/>
      <c r="BS124" s="36" t="str">
        <f t="shared" si="58"/>
        <v/>
      </c>
      <c r="BT124" s="36" t="str">
        <f t="shared" si="59"/>
        <v/>
      </c>
      <c r="BU124" s="36" t="str">
        <f t="shared" si="60"/>
        <v/>
      </c>
      <c r="BV124" s="55"/>
      <c r="BW124" s="36" t="str">
        <f t="shared" si="61"/>
        <v/>
      </c>
      <c r="BX124" s="36" t="str">
        <f t="shared" si="61"/>
        <v/>
      </c>
      <c r="BY124" s="31"/>
      <c r="BZ124" s="38"/>
      <c r="CB124" s="120" t="e">
        <f t="shared" ca="1" si="32"/>
        <v>#VALUE!</v>
      </c>
      <c r="CC124" s="2" t="e">
        <f t="shared" ca="1" si="62"/>
        <v>#VALUE!</v>
      </c>
    </row>
    <row r="125" spans="1:81" s="10" customFormat="1" ht="25.15" customHeight="1" x14ac:dyDescent="0.2">
      <c r="A125" s="52" t="str">
        <f t="shared" si="63"/>
        <v/>
      </c>
      <c r="B125" s="157" t="e">
        <f t="shared" ca="1" si="33"/>
        <v>#VALUE!</v>
      </c>
      <c r="C125" s="157" t="e">
        <f t="shared" ca="1" si="34"/>
        <v>#VALUE!</v>
      </c>
      <c r="D125" s="29"/>
      <c r="E125" s="155" t="str">
        <f ca="1">IFERROR(INDIRECT(ADDRESS(MATCH(D125,CatModules!C:C,0),2,1,1,"CatModules")),"")</f>
        <v/>
      </c>
      <c r="F125" s="96"/>
      <c r="G125" s="156" t="str">
        <f ca="1">IFERROR(INDIRECT(ADDRESS(MATCH(CONCATENATE(E125,"-",F125),CatInt!K:K,0),3,1,1,"CatInt")),"")</f>
        <v/>
      </c>
      <c r="H125" s="45" t="str">
        <f>IF(F125="","",VLOOKUP(F125,#REF!,2,FALSE))</f>
        <v/>
      </c>
      <c r="I125" s="29"/>
      <c r="J125" s="155" t="e">
        <f t="shared" si="35"/>
        <v>#VALUE!</v>
      </c>
      <c r="K125" s="155" t="e">
        <f t="shared" si="36"/>
        <v>#VALUE!</v>
      </c>
      <c r="L125" s="153"/>
      <c r="M125" s="126"/>
      <c r="N125" s="151" t="e">
        <f ca="1">VLOOKUP(M125,CatProd!B:G,6,FALSE)</f>
        <v>#N/A</v>
      </c>
      <c r="O125" s="127"/>
      <c r="P125" s="175" t="e">
        <f ca="1">VLOOKUP(CONCATENATE(N125,"-",O125),CatProdSpec!H:I,2,FALSE)</f>
        <v>#N/A</v>
      </c>
      <c r="Q125" s="30"/>
      <c r="R125" s="149" t="str">
        <f>IFERROR(VLOOKUP(Q125,Setup!D$16:E$25,2,FALSE),"")</f>
        <v/>
      </c>
      <c r="S125" s="51" t="str">
        <f ca="1">IFERROR(IF(OR(I125="",VLOOKUP(I125,CatCostInp!$E$2:$K$88,7,FALSE)=0),"",VLOOKUP(I125,CatCostInp!$E$2:$K$88,7,FALSE)),"")</f>
        <v/>
      </c>
      <c r="T125" s="4" t="e">
        <f>VLOOKUP(U125,#REF!,2,FALSE)</f>
        <v>#REF!</v>
      </c>
      <c r="U125" s="30"/>
      <c r="V125" s="1" t="str">
        <f ca="1">IF(U125=Setup!$C$10,"Grant",IF('Health Products &amp; Equipment'!U125=Setup!$C$11,"Local",IF('Health Products &amp; Equipment'!U125=Setup!$C$12,"Other","")))</f>
        <v/>
      </c>
      <c r="W125" s="34"/>
      <c r="X125" s="148"/>
      <c r="Y125" s="33"/>
      <c r="Z125" s="36" t="str">
        <f t="shared" si="37"/>
        <v/>
      </c>
      <c r="AA125" s="35"/>
      <c r="AB125" s="32" t="str">
        <f t="shared" si="38"/>
        <v/>
      </c>
      <c r="AC125" s="35"/>
      <c r="AD125" s="32" t="str">
        <f t="shared" si="39"/>
        <v/>
      </c>
      <c r="AE125" s="35"/>
      <c r="AF125" s="36" t="str">
        <f t="shared" si="40"/>
        <v/>
      </c>
      <c r="AG125" s="36" t="str">
        <f t="shared" si="41"/>
        <v/>
      </c>
      <c r="AH125" s="36" t="str">
        <f t="shared" si="42"/>
        <v/>
      </c>
      <c r="AI125" s="55"/>
      <c r="AJ125" s="37"/>
      <c r="AK125" s="148"/>
      <c r="AL125" s="35"/>
      <c r="AM125" s="32" t="str">
        <f t="shared" si="43"/>
        <v/>
      </c>
      <c r="AN125" s="35"/>
      <c r="AO125" s="32" t="str">
        <f t="shared" si="44"/>
        <v/>
      </c>
      <c r="AP125" s="35"/>
      <c r="AQ125" s="32" t="str">
        <f t="shared" si="45"/>
        <v/>
      </c>
      <c r="AR125" s="35"/>
      <c r="AS125" s="36" t="str">
        <f t="shared" si="46"/>
        <v/>
      </c>
      <c r="AT125" s="36" t="str">
        <f t="shared" si="47"/>
        <v/>
      </c>
      <c r="AU125" s="36" t="str">
        <f t="shared" si="48"/>
        <v/>
      </c>
      <c r="AV125" s="55"/>
      <c r="AW125" s="34"/>
      <c r="AX125" s="148"/>
      <c r="AY125" s="34"/>
      <c r="AZ125" s="32" t="str">
        <f t="shared" si="49"/>
        <v/>
      </c>
      <c r="BA125" s="34"/>
      <c r="BB125" s="32" t="str">
        <f t="shared" si="50"/>
        <v/>
      </c>
      <c r="BC125" s="34"/>
      <c r="BD125" s="32" t="str">
        <f t="shared" si="51"/>
        <v/>
      </c>
      <c r="BE125" s="35"/>
      <c r="BF125" s="36" t="str">
        <f t="shared" si="52"/>
        <v/>
      </c>
      <c r="BG125" s="36" t="str">
        <f t="shared" si="53"/>
        <v/>
      </c>
      <c r="BH125" s="36" t="str">
        <f t="shared" si="54"/>
        <v/>
      </c>
      <c r="BI125" s="55"/>
      <c r="BJ125" s="34"/>
      <c r="BK125" s="148"/>
      <c r="BL125" s="34"/>
      <c r="BM125" s="32" t="str">
        <f t="shared" si="55"/>
        <v/>
      </c>
      <c r="BN125" s="34"/>
      <c r="BO125" s="32" t="str">
        <f t="shared" si="56"/>
        <v/>
      </c>
      <c r="BP125" s="34"/>
      <c r="BQ125" s="32" t="str">
        <f t="shared" si="57"/>
        <v/>
      </c>
      <c r="BR125" s="34"/>
      <c r="BS125" s="36" t="str">
        <f t="shared" si="58"/>
        <v/>
      </c>
      <c r="BT125" s="36" t="str">
        <f t="shared" si="59"/>
        <v/>
      </c>
      <c r="BU125" s="36" t="str">
        <f t="shared" si="60"/>
        <v/>
      </c>
      <c r="BV125" s="55"/>
      <c r="BW125" s="36" t="str">
        <f t="shared" si="61"/>
        <v/>
      </c>
      <c r="BX125" s="36" t="str">
        <f t="shared" si="61"/>
        <v/>
      </c>
      <c r="BY125" s="31"/>
      <c r="BZ125" s="38"/>
      <c r="CB125" s="120" t="e">
        <f t="shared" ca="1" si="32"/>
        <v>#VALUE!</v>
      </c>
      <c r="CC125" s="2" t="e">
        <f t="shared" ca="1" si="62"/>
        <v>#VALUE!</v>
      </c>
    </row>
    <row r="126" spans="1:81" s="10" customFormat="1" ht="25.15" customHeight="1" x14ac:dyDescent="0.2">
      <c r="A126" s="52" t="str">
        <f t="shared" si="63"/>
        <v/>
      </c>
      <c r="B126" s="157" t="e">
        <f t="shared" ca="1" si="33"/>
        <v>#VALUE!</v>
      </c>
      <c r="C126" s="157" t="e">
        <f t="shared" ca="1" si="34"/>
        <v>#VALUE!</v>
      </c>
      <c r="D126" s="29"/>
      <c r="E126" s="155" t="str">
        <f ca="1">IFERROR(INDIRECT(ADDRESS(MATCH(D126,CatModules!C:C,0),2,1,1,"CatModules")),"")</f>
        <v/>
      </c>
      <c r="F126" s="96"/>
      <c r="G126" s="156" t="str">
        <f ca="1">IFERROR(INDIRECT(ADDRESS(MATCH(CONCATENATE(E126,"-",F126),CatInt!K:K,0),3,1,1,"CatInt")),"")</f>
        <v/>
      </c>
      <c r="H126" s="45" t="str">
        <f>IF(F126="","",VLOOKUP(F126,#REF!,2,FALSE))</f>
        <v/>
      </c>
      <c r="I126" s="29"/>
      <c r="J126" s="155" t="e">
        <f t="shared" si="35"/>
        <v>#VALUE!</v>
      </c>
      <c r="K126" s="155" t="e">
        <f t="shared" si="36"/>
        <v>#VALUE!</v>
      </c>
      <c r="L126" s="153"/>
      <c r="M126" s="126"/>
      <c r="N126" s="151" t="e">
        <f ca="1">VLOOKUP(M126,CatProd!B:G,6,FALSE)</f>
        <v>#N/A</v>
      </c>
      <c r="O126" s="127"/>
      <c r="P126" s="175" t="e">
        <f ca="1">VLOOKUP(CONCATENATE(N126,"-",O126),CatProdSpec!H:I,2,FALSE)</f>
        <v>#N/A</v>
      </c>
      <c r="Q126" s="30"/>
      <c r="R126" s="149" t="str">
        <f>IFERROR(VLOOKUP(Q126,Setup!D$16:E$25,2,FALSE),"")</f>
        <v/>
      </c>
      <c r="S126" s="51" t="str">
        <f ca="1">IFERROR(IF(OR(I126="",VLOOKUP(I126,CatCostInp!$E$2:$K$88,7,FALSE)=0),"",VLOOKUP(I126,CatCostInp!$E$2:$K$88,7,FALSE)),"")</f>
        <v/>
      </c>
      <c r="T126" s="4" t="e">
        <f>VLOOKUP(U126,#REF!,2,FALSE)</f>
        <v>#REF!</v>
      </c>
      <c r="U126" s="30"/>
      <c r="V126" s="1" t="str">
        <f ca="1">IF(U126=Setup!$C$10,"Grant",IF('Health Products &amp; Equipment'!U126=Setup!$C$11,"Local",IF('Health Products &amp; Equipment'!U126=Setup!$C$12,"Other","")))</f>
        <v/>
      </c>
      <c r="W126" s="34"/>
      <c r="X126" s="148"/>
      <c r="Y126" s="33"/>
      <c r="Z126" s="36" t="str">
        <f t="shared" si="37"/>
        <v/>
      </c>
      <c r="AA126" s="35"/>
      <c r="AB126" s="32" t="str">
        <f t="shared" si="38"/>
        <v/>
      </c>
      <c r="AC126" s="35"/>
      <c r="AD126" s="32" t="str">
        <f t="shared" si="39"/>
        <v/>
      </c>
      <c r="AE126" s="35"/>
      <c r="AF126" s="36" t="str">
        <f t="shared" si="40"/>
        <v/>
      </c>
      <c r="AG126" s="36" t="str">
        <f t="shared" si="41"/>
        <v/>
      </c>
      <c r="AH126" s="36" t="str">
        <f t="shared" si="42"/>
        <v/>
      </c>
      <c r="AI126" s="55"/>
      <c r="AJ126" s="37"/>
      <c r="AK126" s="148"/>
      <c r="AL126" s="35"/>
      <c r="AM126" s="32" t="str">
        <f t="shared" si="43"/>
        <v/>
      </c>
      <c r="AN126" s="35"/>
      <c r="AO126" s="32" t="str">
        <f t="shared" si="44"/>
        <v/>
      </c>
      <c r="AP126" s="35"/>
      <c r="AQ126" s="32" t="str">
        <f t="shared" si="45"/>
        <v/>
      </c>
      <c r="AR126" s="35"/>
      <c r="AS126" s="36" t="str">
        <f t="shared" si="46"/>
        <v/>
      </c>
      <c r="AT126" s="36" t="str">
        <f t="shared" si="47"/>
        <v/>
      </c>
      <c r="AU126" s="36" t="str">
        <f t="shared" si="48"/>
        <v/>
      </c>
      <c r="AV126" s="55"/>
      <c r="AW126" s="34"/>
      <c r="AX126" s="148"/>
      <c r="AY126" s="34"/>
      <c r="AZ126" s="32" t="str">
        <f t="shared" si="49"/>
        <v/>
      </c>
      <c r="BA126" s="34"/>
      <c r="BB126" s="32" t="str">
        <f t="shared" si="50"/>
        <v/>
      </c>
      <c r="BC126" s="34"/>
      <c r="BD126" s="32" t="str">
        <f t="shared" si="51"/>
        <v/>
      </c>
      <c r="BE126" s="35"/>
      <c r="BF126" s="36" t="str">
        <f t="shared" si="52"/>
        <v/>
      </c>
      <c r="BG126" s="36" t="str">
        <f t="shared" si="53"/>
        <v/>
      </c>
      <c r="BH126" s="36" t="str">
        <f t="shared" si="54"/>
        <v/>
      </c>
      <c r="BI126" s="55"/>
      <c r="BJ126" s="34"/>
      <c r="BK126" s="148"/>
      <c r="BL126" s="34"/>
      <c r="BM126" s="32" t="str">
        <f t="shared" si="55"/>
        <v/>
      </c>
      <c r="BN126" s="34"/>
      <c r="BO126" s="32" t="str">
        <f t="shared" si="56"/>
        <v/>
      </c>
      <c r="BP126" s="34"/>
      <c r="BQ126" s="32" t="str">
        <f t="shared" si="57"/>
        <v/>
      </c>
      <c r="BR126" s="34"/>
      <c r="BS126" s="36" t="str">
        <f t="shared" si="58"/>
        <v/>
      </c>
      <c r="BT126" s="36" t="str">
        <f t="shared" si="59"/>
        <v/>
      </c>
      <c r="BU126" s="36" t="str">
        <f t="shared" si="60"/>
        <v/>
      </c>
      <c r="BV126" s="55"/>
      <c r="BW126" s="36" t="str">
        <f t="shared" si="61"/>
        <v/>
      </c>
      <c r="BX126" s="36" t="str">
        <f t="shared" si="61"/>
        <v/>
      </c>
      <c r="BY126" s="31"/>
      <c r="BZ126" s="38"/>
      <c r="CB126" s="120" t="e">
        <f t="shared" ca="1" si="32"/>
        <v>#VALUE!</v>
      </c>
      <c r="CC126" s="2" t="e">
        <f t="shared" ca="1" si="62"/>
        <v>#VALUE!</v>
      </c>
    </row>
    <row r="127" spans="1:81" s="10" customFormat="1" ht="25.15" customHeight="1" x14ac:dyDescent="0.2">
      <c r="A127" s="52" t="str">
        <f t="shared" si="63"/>
        <v/>
      </c>
      <c r="B127" s="157" t="e">
        <f t="shared" ca="1" si="33"/>
        <v>#VALUE!</v>
      </c>
      <c r="C127" s="157" t="e">
        <f t="shared" ca="1" si="34"/>
        <v>#VALUE!</v>
      </c>
      <c r="D127" s="29"/>
      <c r="E127" s="155" t="str">
        <f ca="1">IFERROR(INDIRECT(ADDRESS(MATCH(D127,CatModules!C:C,0),2,1,1,"CatModules")),"")</f>
        <v/>
      </c>
      <c r="F127" s="96"/>
      <c r="G127" s="156" t="str">
        <f ca="1">IFERROR(INDIRECT(ADDRESS(MATCH(CONCATENATE(E127,"-",F127),CatInt!K:K,0),3,1,1,"CatInt")),"")</f>
        <v/>
      </c>
      <c r="H127" s="45" t="str">
        <f>IF(F127="","",VLOOKUP(F127,#REF!,2,FALSE))</f>
        <v/>
      </c>
      <c r="I127" s="29"/>
      <c r="J127" s="155" t="e">
        <f t="shared" si="35"/>
        <v>#VALUE!</v>
      </c>
      <c r="K127" s="155" t="e">
        <f t="shared" si="36"/>
        <v>#VALUE!</v>
      </c>
      <c r="L127" s="153"/>
      <c r="M127" s="126"/>
      <c r="N127" s="151" t="e">
        <f ca="1">VLOOKUP(M127,CatProd!B:G,6,FALSE)</f>
        <v>#N/A</v>
      </c>
      <c r="O127" s="127"/>
      <c r="P127" s="175" t="e">
        <f ca="1">VLOOKUP(CONCATENATE(N127,"-",O127),CatProdSpec!H:I,2,FALSE)</f>
        <v>#N/A</v>
      </c>
      <c r="Q127" s="30"/>
      <c r="R127" s="149" t="str">
        <f>IFERROR(VLOOKUP(Q127,Setup!D$16:E$25,2,FALSE),"")</f>
        <v/>
      </c>
      <c r="S127" s="51" t="str">
        <f ca="1">IFERROR(IF(OR(I127="",VLOOKUP(I127,CatCostInp!$E$2:$K$88,7,FALSE)=0),"",VLOOKUP(I127,CatCostInp!$E$2:$K$88,7,FALSE)),"")</f>
        <v/>
      </c>
      <c r="T127" s="4" t="e">
        <f>VLOOKUP(U127,#REF!,2,FALSE)</f>
        <v>#REF!</v>
      </c>
      <c r="U127" s="30"/>
      <c r="V127" s="1" t="str">
        <f ca="1">IF(U127=Setup!$C$10,"Grant",IF('Health Products &amp; Equipment'!U127=Setup!$C$11,"Local",IF('Health Products &amp; Equipment'!U127=Setup!$C$12,"Other","")))</f>
        <v/>
      </c>
      <c r="W127" s="34"/>
      <c r="X127" s="148"/>
      <c r="Y127" s="33"/>
      <c r="Z127" s="36" t="str">
        <f t="shared" si="37"/>
        <v/>
      </c>
      <c r="AA127" s="35"/>
      <c r="AB127" s="32" t="str">
        <f t="shared" si="38"/>
        <v/>
      </c>
      <c r="AC127" s="35"/>
      <c r="AD127" s="32" t="str">
        <f t="shared" si="39"/>
        <v/>
      </c>
      <c r="AE127" s="35"/>
      <c r="AF127" s="36" t="str">
        <f t="shared" si="40"/>
        <v/>
      </c>
      <c r="AG127" s="36" t="str">
        <f t="shared" si="41"/>
        <v/>
      </c>
      <c r="AH127" s="36" t="str">
        <f t="shared" si="42"/>
        <v/>
      </c>
      <c r="AI127" s="55"/>
      <c r="AJ127" s="37"/>
      <c r="AK127" s="148"/>
      <c r="AL127" s="35"/>
      <c r="AM127" s="32" t="str">
        <f t="shared" si="43"/>
        <v/>
      </c>
      <c r="AN127" s="35"/>
      <c r="AO127" s="32" t="str">
        <f t="shared" si="44"/>
        <v/>
      </c>
      <c r="AP127" s="35"/>
      <c r="AQ127" s="32" t="str">
        <f t="shared" si="45"/>
        <v/>
      </c>
      <c r="AR127" s="35"/>
      <c r="AS127" s="36" t="str">
        <f t="shared" si="46"/>
        <v/>
      </c>
      <c r="AT127" s="36" t="str">
        <f t="shared" si="47"/>
        <v/>
      </c>
      <c r="AU127" s="36" t="str">
        <f t="shared" si="48"/>
        <v/>
      </c>
      <c r="AV127" s="55"/>
      <c r="AW127" s="34"/>
      <c r="AX127" s="148"/>
      <c r="AY127" s="34"/>
      <c r="AZ127" s="32" t="str">
        <f t="shared" si="49"/>
        <v/>
      </c>
      <c r="BA127" s="34"/>
      <c r="BB127" s="32" t="str">
        <f t="shared" si="50"/>
        <v/>
      </c>
      <c r="BC127" s="34"/>
      <c r="BD127" s="32" t="str">
        <f t="shared" si="51"/>
        <v/>
      </c>
      <c r="BE127" s="35"/>
      <c r="BF127" s="36" t="str">
        <f t="shared" si="52"/>
        <v/>
      </c>
      <c r="BG127" s="36" t="str">
        <f t="shared" si="53"/>
        <v/>
      </c>
      <c r="BH127" s="36" t="str">
        <f t="shared" si="54"/>
        <v/>
      </c>
      <c r="BI127" s="55"/>
      <c r="BJ127" s="34"/>
      <c r="BK127" s="148"/>
      <c r="BL127" s="34"/>
      <c r="BM127" s="32" t="str">
        <f t="shared" si="55"/>
        <v/>
      </c>
      <c r="BN127" s="34"/>
      <c r="BO127" s="32" t="str">
        <f t="shared" si="56"/>
        <v/>
      </c>
      <c r="BP127" s="34"/>
      <c r="BQ127" s="32" t="str">
        <f t="shared" si="57"/>
        <v/>
      </c>
      <c r="BR127" s="34"/>
      <c r="BS127" s="36" t="str">
        <f t="shared" si="58"/>
        <v/>
      </c>
      <c r="BT127" s="36" t="str">
        <f t="shared" si="59"/>
        <v/>
      </c>
      <c r="BU127" s="36" t="str">
        <f t="shared" si="60"/>
        <v/>
      </c>
      <c r="BV127" s="55"/>
      <c r="BW127" s="36" t="str">
        <f t="shared" si="61"/>
        <v/>
      </c>
      <c r="BX127" s="36" t="str">
        <f t="shared" si="61"/>
        <v/>
      </c>
      <c r="BY127" s="31"/>
      <c r="BZ127" s="38"/>
      <c r="CB127" s="120" t="e">
        <f t="shared" ca="1" si="32"/>
        <v>#VALUE!</v>
      </c>
      <c r="CC127" s="2" t="e">
        <f t="shared" ca="1" si="62"/>
        <v>#VALUE!</v>
      </c>
    </row>
    <row r="128" spans="1:81" s="10" customFormat="1" ht="25.15" customHeight="1" x14ac:dyDescent="0.2">
      <c r="A128" s="52" t="str">
        <f t="shared" si="63"/>
        <v/>
      </c>
      <c r="B128" s="157" t="e">
        <f t="shared" ca="1" si="33"/>
        <v>#VALUE!</v>
      </c>
      <c r="C128" s="157" t="e">
        <f t="shared" ca="1" si="34"/>
        <v>#VALUE!</v>
      </c>
      <c r="D128" s="29"/>
      <c r="E128" s="155" t="str">
        <f ca="1">IFERROR(INDIRECT(ADDRESS(MATCH(D128,CatModules!C:C,0),2,1,1,"CatModules")),"")</f>
        <v/>
      </c>
      <c r="F128" s="96"/>
      <c r="G128" s="156" t="str">
        <f ca="1">IFERROR(INDIRECT(ADDRESS(MATCH(CONCATENATE(E128,"-",F128),CatInt!K:K,0),3,1,1,"CatInt")),"")</f>
        <v/>
      </c>
      <c r="H128" s="45" t="str">
        <f>IF(F128="","",VLOOKUP(F128,#REF!,2,FALSE))</f>
        <v/>
      </c>
      <c r="I128" s="29"/>
      <c r="J128" s="155" t="e">
        <f t="shared" si="35"/>
        <v>#VALUE!</v>
      </c>
      <c r="K128" s="155" t="e">
        <f t="shared" si="36"/>
        <v>#VALUE!</v>
      </c>
      <c r="L128" s="153"/>
      <c r="M128" s="126"/>
      <c r="N128" s="151" t="e">
        <f ca="1">VLOOKUP(M128,CatProd!B:G,6,FALSE)</f>
        <v>#N/A</v>
      </c>
      <c r="O128" s="127"/>
      <c r="P128" s="175" t="e">
        <f ca="1">VLOOKUP(CONCATENATE(N128,"-",O128),CatProdSpec!H:I,2,FALSE)</f>
        <v>#N/A</v>
      </c>
      <c r="Q128" s="30"/>
      <c r="R128" s="149" t="str">
        <f>IFERROR(VLOOKUP(Q128,Setup!D$16:E$25,2,FALSE),"")</f>
        <v/>
      </c>
      <c r="S128" s="51" t="str">
        <f ca="1">IFERROR(IF(OR(I128="",VLOOKUP(I128,CatCostInp!$E$2:$K$88,7,FALSE)=0),"",VLOOKUP(I128,CatCostInp!$E$2:$K$88,7,FALSE)),"")</f>
        <v/>
      </c>
      <c r="T128" s="4" t="e">
        <f>VLOOKUP(U128,#REF!,2,FALSE)</f>
        <v>#REF!</v>
      </c>
      <c r="U128" s="30"/>
      <c r="V128" s="1" t="str">
        <f ca="1">IF(U128=Setup!$C$10,"Grant",IF('Health Products &amp; Equipment'!U128=Setup!$C$11,"Local",IF('Health Products &amp; Equipment'!U128=Setup!$C$12,"Other","")))</f>
        <v/>
      </c>
      <c r="W128" s="34"/>
      <c r="X128" s="148"/>
      <c r="Y128" s="33"/>
      <c r="Z128" s="36" t="str">
        <f t="shared" si="37"/>
        <v/>
      </c>
      <c r="AA128" s="35"/>
      <c r="AB128" s="32" t="str">
        <f t="shared" si="38"/>
        <v/>
      </c>
      <c r="AC128" s="35"/>
      <c r="AD128" s="32" t="str">
        <f t="shared" si="39"/>
        <v/>
      </c>
      <c r="AE128" s="35"/>
      <c r="AF128" s="36" t="str">
        <f t="shared" si="40"/>
        <v/>
      </c>
      <c r="AG128" s="36" t="str">
        <f t="shared" si="41"/>
        <v/>
      </c>
      <c r="AH128" s="36" t="str">
        <f t="shared" si="42"/>
        <v/>
      </c>
      <c r="AI128" s="55"/>
      <c r="AJ128" s="37"/>
      <c r="AK128" s="148"/>
      <c r="AL128" s="35"/>
      <c r="AM128" s="32" t="str">
        <f t="shared" si="43"/>
        <v/>
      </c>
      <c r="AN128" s="35"/>
      <c r="AO128" s="32" t="str">
        <f t="shared" si="44"/>
        <v/>
      </c>
      <c r="AP128" s="35"/>
      <c r="AQ128" s="32" t="str">
        <f t="shared" si="45"/>
        <v/>
      </c>
      <c r="AR128" s="35"/>
      <c r="AS128" s="36" t="str">
        <f t="shared" si="46"/>
        <v/>
      </c>
      <c r="AT128" s="36" t="str">
        <f t="shared" si="47"/>
        <v/>
      </c>
      <c r="AU128" s="36" t="str">
        <f t="shared" si="48"/>
        <v/>
      </c>
      <c r="AV128" s="55"/>
      <c r="AW128" s="34"/>
      <c r="AX128" s="148"/>
      <c r="AY128" s="34"/>
      <c r="AZ128" s="32" t="str">
        <f t="shared" si="49"/>
        <v/>
      </c>
      <c r="BA128" s="34"/>
      <c r="BB128" s="32" t="str">
        <f t="shared" si="50"/>
        <v/>
      </c>
      <c r="BC128" s="34"/>
      <c r="BD128" s="32" t="str">
        <f t="shared" si="51"/>
        <v/>
      </c>
      <c r="BE128" s="35"/>
      <c r="BF128" s="36" t="str">
        <f t="shared" si="52"/>
        <v/>
      </c>
      <c r="BG128" s="36" t="str">
        <f t="shared" si="53"/>
        <v/>
      </c>
      <c r="BH128" s="36" t="str">
        <f t="shared" si="54"/>
        <v/>
      </c>
      <c r="BI128" s="55"/>
      <c r="BJ128" s="34"/>
      <c r="BK128" s="148"/>
      <c r="BL128" s="34"/>
      <c r="BM128" s="32" t="str">
        <f t="shared" si="55"/>
        <v/>
      </c>
      <c r="BN128" s="34"/>
      <c r="BO128" s="32" t="str">
        <f t="shared" si="56"/>
        <v/>
      </c>
      <c r="BP128" s="34"/>
      <c r="BQ128" s="32" t="str">
        <f t="shared" si="57"/>
        <v/>
      </c>
      <c r="BR128" s="34"/>
      <c r="BS128" s="36" t="str">
        <f t="shared" si="58"/>
        <v/>
      </c>
      <c r="BT128" s="36" t="str">
        <f t="shared" si="59"/>
        <v/>
      </c>
      <c r="BU128" s="36" t="str">
        <f t="shared" si="60"/>
        <v/>
      </c>
      <c r="BV128" s="55"/>
      <c r="BW128" s="36" t="str">
        <f t="shared" si="61"/>
        <v/>
      </c>
      <c r="BX128" s="36" t="str">
        <f t="shared" si="61"/>
        <v/>
      </c>
      <c r="BY128" s="31"/>
      <c r="BZ128" s="38"/>
      <c r="CB128" s="120" t="e">
        <f t="shared" ca="1" si="32"/>
        <v>#VALUE!</v>
      </c>
      <c r="CC128" s="2" t="e">
        <f t="shared" ca="1" si="62"/>
        <v>#VALUE!</v>
      </c>
    </row>
    <row r="129" spans="1:81" s="10" customFormat="1" ht="25.15" customHeight="1" x14ac:dyDescent="0.2">
      <c r="A129" s="52" t="str">
        <f t="shared" si="63"/>
        <v/>
      </c>
      <c r="B129" s="157" t="e">
        <f t="shared" ca="1" si="33"/>
        <v>#VALUE!</v>
      </c>
      <c r="C129" s="157" t="e">
        <f t="shared" ca="1" si="34"/>
        <v>#VALUE!</v>
      </c>
      <c r="D129" s="29"/>
      <c r="E129" s="155" t="str">
        <f ca="1">IFERROR(INDIRECT(ADDRESS(MATCH(D129,CatModules!C:C,0),2,1,1,"CatModules")),"")</f>
        <v/>
      </c>
      <c r="F129" s="96"/>
      <c r="G129" s="156" t="str">
        <f ca="1">IFERROR(INDIRECT(ADDRESS(MATCH(CONCATENATE(E129,"-",F129),CatInt!K:K,0),3,1,1,"CatInt")),"")</f>
        <v/>
      </c>
      <c r="H129" s="45" t="str">
        <f>IF(F129="","",VLOOKUP(F129,#REF!,2,FALSE))</f>
        <v/>
      </c>
      <c r="I129" s="29"/>
      <c r="J129" s="155" t="e">
        <f t="shared" si="35"/>
        <v>#VALUE!</v>
      </c>
      <c r="K129" s="155" t="e">
        <f t="shared" si="36"/>
        <v>#VALUE!</v>
      </c>
      <c r="L129" s="153"/>
      <c r="M129" s="126"/>
      <c r="N129" s="151" t="e">
        <f ca="1">VLOOKUP(M129,CatProd!B:G,6,FALSE)</f>
        <v>#N/A</v>
      </c>
      <c r="O129" s="127"/>
      <c r="P129" s="175" t="e">
        <f ca="1">VLOOKUP(CONCATENATE(N129,"-",O129),CatProdSpec!H:I,2,FALSE)</f>
        <v>#N/A</v>
      </c>
      <c r="Q129" s="30"/>
      <c r="R129" s="149" t="str">
        <f>IFERROR(VLOOKUP(Q129,Setup!D$16:E$25,2,FALSE),"")</f>
        <v/>
      </c>
      <c r="S129" s="51" t="str">
        <f ca="1">IFERROR(IF(OR(I129="",VLOOKUP(I129,CatCostInp!$E$2:$K$88,7,FALSE)=0),"",VLOOKUP(I129,CatCostInp!$E$2:$K$88,7,FALSE)),"")</f>
        <v/>
      </c>
      <c r="T129" s="4" t="e">
        <f>VLOOKUP(U129,#REF!,2,FALSE)</f>
        <v>#REF!</v>
      </c>
      <c r="U129" s="30"/>
      <c r="V129" s="1" t="str">
        <f ca="1">IF(U129=Setup!$C$10,"Grant",IF('Health Products &amp; Equipment'!U129=Setup!$C$11,"Local",IF('Health Products &amp; Equipment'!U129=Setup!$C$12,"Other","")))</f>
        <v/>
      </c>
      <c r="W129" s="34"/>
      <c r="X129" s="148"/>
      <c r="Y129" s="33"/>
      <c r="Z129" s="36" t="str">
        <f t="shared" si="37"/>
        <v/>
      </c>
      <c r="AA129" s="35"/>
      <c r="AB129" s="32" t="str">
        <f t="shared" si="38"/>
        <v/>
      </c>
      <c r="AC129" s="35"/>
      <c r="AD129" s="32" t="str">
        <f t="shared" si="39"/>
        <v/>
      </c>
      <c r="AE129" s="35"/>
      <c r="AF129" s="36" t="str">
        <f t="shared" si="40"/>
        <v/>
      </c>
      <c r="AG129" s="36" t="str">
        <f t="shared" si="41"/>
        <v/>
      </c>
      <c r="AH129" s="36" t="str">
        <f t="shared" si="42"/>
        <v/>
      </c>
      <c r="AI129" s="55"/>
      <c r="AJ129" s="37"/>
      <c r="AK129" s="148"/>
      <c r="AL129" s="35"/>
      <c r="AM129" s="32" t="str">
        <f t="shared" si="43"/>
        <v/>
      </c>
      <c r="AN129" s="35"/>
      <c r="AO129" s="32" t="str">
        <f t="shared" si="44"/>
        <v/>
      </c>
      <c r="AP129" s="35"/>
      <c r="AQ129" s="32" t="str">
        <f t="shared" si="45"/>
        <v/>
      </c>
      <c r="AR129" s="35"/>
      <c r="AS129" s="36" t="str">
        <f t="shared" si="46"/>
        <v/>
      </c>
      <c r="AT129" s="36" t="str">
        <f t="shared" si="47"/>
        <v/>
      </c>
      <c r="AU129" s="36" t="str">
        <f t="shared" si="48"/>
        <v/>
      </c>
      <c r="AV129" s="55"/>
      <c r="AW129" s="34"/>
      <c r="AX129" s="148"/>
      <c r="AY129" s="34"/>
      <c r="AZ129" s="32" t="str">
        <f t="shared" si="49"/>
        <v/>
      </c>
      <c r="BA129" s="34"/>
      <c r="BB129" s="32" t="str">
        <f t="shared" si="50"/>
        <v/>
      </c>
      <c r="BC129" s="34"/>
      <c r="BD129" s="32" t="str">
        <f t="shared" si="51"/>
        <v/>
      </c>
      <c r="BE129" s="35"/>
      <c r="BF129" s="36" t="str">
        <f t="shared" si="52"/>
        <v/>
      </c>
      <c r="BG129" s="36" t="str">
        <f t="shared" si="53"/>
        <v/>
      </c>
      <c r="BH129" s="36" t="str">
        <f t="shared" si="54"/>
        <v/>
      </c>
      <c r="BI129" s="55"/>
      <c r="BJ129" s="34"/>
      <c r="BK129" s="148"/>
      <c r="BL129" s="34"/>
      <c r="BM129" s="32" t="str">
        <f t="shared" si="55"/>
        <v/>
      </c>
      <c r="BN129" s="34"/>
      <c r="BO129" s="32" t="str">
        <f t="shared" si="56"/>
        <v/>
      </c>
      <c r="BP129" s="34"/>
      <c r="BQ129" s="32" t="str">
        <f t="shared" si="57"/>
        <v/>
      </c>
      <c r="BR129" s="34"/>
      <c r="BS129" s="36" t="str">
        <f t="shared" si="58"/>
        <v/>
      </c>
      <c r="BT129" s="36" t="str">
        <f t="shared" si="59"/>
        <v/>
      </c>
      <c r="BU129" s="36" t="str">
        <f t="shared" si="60"/>
        <v/>
      </c>
      <c r="BV129" s="55"/>
      <c r="BW129" s="36" t="str">
        <f t="shared" si="61"/>
        <v/>
      </c>
      <c r="BX129" s="36" t="str">
        <f t="shared" si="61"/>
        <v/>
      </c>
      <c r="BY129" s="31"/>
      <c r="BZ129" s="38"/>
      <c r="CB129" s="120" t="e">
        <f t="shared" ca="1" si="32"/>
        <v>#VALUE!</v>
      </c>
      <c r="CC129" s="2" t="e">
        <f t="shared" ca="1" si="62"/>
        <v>#VALUE!</v>
      </c>
    </row>
    <row r="130" spans="1:81" s="10" customFormat="1" ht="25.15" customHeight="1" x14ac:dyDescent="0.2">
      <c r="A130" s="52" t="str">
        <f t="shared" si="63"/>
        <v/>
      </c>
      <c r="B130" s="157" t="e">
        <f t="shared" ca="1" si="33"/>
        <v>#VALUE!</v>
      </c>
      <c r="C130" s="157" t="e">
        <f t="shared" ca="1" si="34"/>
        <v>#VALUE!</v>
      </c>
      <c r="D130" s="29"/>
      <c r="E130" s="155" t="str">
        <f ca="1">IFERROR(INDIRECT(ADDRESS(MATCH(D130,CatModules!C:C,0),2,1,1,"CatModules")),"")</f>
        <v/>
      </c>
      <c r="F130" s="96"/>
      <c r="G130" s="156" t="str">
        <f ca="1">IFERROR(INDIRECT(ADDRESS(MATCH(CONCATENATE(E130,"-",F130),CatInt!K:K,0),3,1,1,"CatInt")),"")</f>
        <v/>
      </c>
      <c r="H130" s="45" t="str">
        <f>IF(F130="","",VLOOKUP(F130,#REF!,2,FALSE))</f>
        <v/>
      </c>
      <c r="I130" s="29"/>
      <c r="J130" s="155" t="e">
        <f t="shared" si="35"/>
        <v>#VALUE!</v>
      </c>
      <c r="K130" s="155" t="e">
        <f t="shared" si="36"/>
        <v>#VALUE!</v>
      </c>
      <c r="L130" s="153"/>
      <c r="M130" s="126"/>
      <c r="N130" s="151" t="e">
        <f ca="1">VLOOKUP(M130,CatProd!B:G,6,FALSE)</f>
        <v>#N/A</v>
      </c>
      <c r="O130" s="127"/>
      <c r="P130" s="175" t="e">
        <f ca="1">VLOOKUP(CONCATENATE(N130,"-",O130),CatProdSpec!H:I,2,FALSE)</f>
        <v>#N/A</v>
      </c>
      <c r="Q130" s="30"/>
      <c r="R130" s="149" t="str">
        <f>IFERROR(VLOOKUP(Q130,Setup!D$16:E$25,2,FALSE),"")</f>
        <v/>
      </c>
      <c r="S130" s="51" t="str">
        <f ca="1">IFERROR(IF(OR(I130="",VLOOKUP(I130,CatCostInp!$E$2:$K$88,7,FALSE)=0),"",VLOOKUP(I130,CatCostInp!$E$2:$K$88,7,FALSE)),"")</f>
        <v/>
      </c>
      <c r="T130" s="4" t="e">
        <f>VLOOKUP(U130,#REF!,2,FALSE)</f>
        <v>#REF!</v>
      </c>
      <c r="U130" s="30"/>
      <c r="V130" s="1" t="str">
        <f ca="1">IF(U130=Setup!$C$10,"Grant",IF('Health Products &amp; Equipment'!U130=Setup!$C$11,"Local",IF('Health Products &amp; Equipment'!U130=Setup!$C$12,"Other","")))</f>
        <v/>
      </c>
      <c r="W130" s="34"/>
      <c r="X130" s="148"/>
      <c r="Y130" s="33"/>
      <c r="Z130" s="36" t="str">
        <f t="shared" si="37"/>
        <v/>
      </c>
      <c r="AA130" s="35"/>
      <c r="AB130" s="32" t="str">
        <f t="shared" si="38"/>
        <v/>
      </c>
      <c r="AC130" s="35"/>
      <c r="AD130" s="32" t="str">
        <f t="shared" si="39"/>
        <v/>
      </c>
      <c r="AE130" s="35"/>
      <c r="AF130" s="36" t="str">
        <f t="shared" si="40"/>
        <v/>
      </c>
      <c r="AG130" s="36" t="str">
        <f t="shared" si="41"/>
        <v/>
      </c>
      <c r="AH130" s="36" t="str">
        <f t="shared" si="42"/>
        <v/>
      </c>
      <c r="AI130" s="55"/>
      <c r="AJ130" s="37"/>
      <c r="AK130" s="148"/>
      <c r="AL130" s="35"/>
      <c r="AM130" s="32" t="str">
        <f t="shared" si="43"/>
        <v/>
      </c>
      <c r="AN130" s="35"/>
      <c r="AO130" s="32" t="str">
        <f t="shared" si="44"/>
        <v/>
      </c>
      <c r="AP130" s="35"/>
      <c r="AQ130" s="32" t="str">
        <f t="shared" si="45"/>
        <v/>
      </c>
      <c r="AR130" s="35"/>
      <c r="AS130" s="36" t="str">
        <f t="shared" si="46"/>
        <v/>
      </c>
      <c r="AT130" s="36" t="str">
        <f t="shared" si="47"/>
        <v/>
      </c>
      <c r="AU130" s="36" t="str">
        <f t="shared" si="48"/>
        <v/>
      </c>
      <c r="AV130" s="55"/>
      <c r="AW130" s="34"/>
      <c r="AX130" s="148"/>
      <c r="AY130" s="34"/>
      <c r="AZ130" s="32" t="str">
        <f t="shared" si="49"/>
        <v/>
      </c>
      <c r="BA130" s="34"/>
      <c r="BB130" s="32" t="str">
        <f t="shared" si="50"/>
        <v/>
      </c>
      <c r="BC130" s="34"/>
      <c r="BD130" s="32" t="str">
        <f t="shared" si="51"/>
        <v/>
      </c>
      <c r="BE130" s="35"/>
      <c r="BF130" s="36" t="str">
        <f t="shared" si="52"/>
        <v/>
      </c>
      <c r="BG130" s="36" t="str">
        <f t="shared" si="53"/>
        <v/>
      </c>
      <c r="BH130" s="36" t="str">
        <f t="shared" si="54"/>
        <v/>
      </c>
      <c r="BI130" s="55"/>
      <c r="BJ130" s="34"/>
      <c r="BK130" s="148"/>
      <c r="BL130" s="34"/>
      <c r="BM130" s="32" t="str">
        <f t="shared" si="55"/>
        <v/>
      </c>
      <c r="BN130" s="34"/>
      <c r="BO130" s="32" t="str">
        <f t="shared" si="56"/>
        <v/>
      </c>
      <c r="BP130" s="34"/>
      <c r="BQ130" s="32" t="str">
        <f t="shared" si="57"/>
        <v/>
      </c>
      <c r="BR130" s="34"/>
      <c r="BS130" s="36" t="str">
        <f t="shared" si="58"/>
        <v/>
      </c>
      <c r="BT130" s="36" t="str">
        <f t="shared" si="59"/>
        <v/>
      </c>
      <c r="BU130" s="36" t="str">
        <f t="shared" si="60"/>
        <v/>
      </c>
      <c r="BV130" s="55"/>
      <c r="BW130" s="36" t="str">
        <f t="shared" si="61"/>
        <v/>
      </c>
      <c r="BX130" s="36" t="str">
        <f t="shared" si="61"/>
        <v/>
      </c>
      <c r="BY130" s="31"/>
      <c r="BZ130" s="38"/>
      <c r="CB130" s="120" t="e">
        <f t="shared" ref="CB130:CB193" ca="1" si="64">IF(OR(B130="--",IFERROR(MATCH(B130,OFFSET(B$1,0,0,ROW()-1,1),0),1)&lt;&gt;1),"",1)</f>
        <v>#VALUE!</v>
      </c>
      <c r="CC130" s="2" t="e">
        <f t="shared" ca="1" si="62"/>
        <v>#VALUE!</v>
      </c>
    </row>
    <row r="131" spans="1:81" s="10" customFormat="1" ht="25.15" customHeight="1" x14ac:dyDescent="0.2">
      <c r="A131" s="52" t="str">
        <f t="shared" si="63"/>
        <v/>
      </c>
      <c r="B131" s="157" t="e">
        <f t="shared" ref="B131:B194" ca="1" si="65">CONCATENATE(E131,"-",G131,"--",K131,"---",R131)</f>
        <v>#VALUE!</v>
      </c>
      <c r="C131" s="157" t="e">
        <f t="shared" ref="C131:C194" ca="1" si="66">CONCATENATE(K131,"--",N131,"---",P131)</f>
        <v>#VALUE!</v>
      </c>
      <c r="D131" s="29"/>
      <c r="E131" s="155" t="str">
        <f ca="1">IFERROR(INDIRECT(ADDRESS(MATCH(D131,CatModules!C:C,0),2,1,1,"CatModules")),"")</f>
        <v/>
      </c>
      <c r="F131" s="96"/>
      <c r="G131" s="156" t="str">
        <f ca="1">IFERROR(INDIRECT(ADDRESS(MATCH(CONCATENATE(E131,"-",F131),CatInt!K:K,0),3,1,1,"CatInt")),"")</f>
        <v/>
      </c>
      <c r="H131" s="45" t="str">
        <f>IF(F131="","",VLOOKUP(F131,#REF!,2,FALSE))</f>
        <v/>
      </c>
      <c r="I131" s="29"/>
      <c r="J131" s="155" t="e">
        <f t="shared" ref="J131:J194" si="67">LEFT(I131,FIND(".",I131,1)-1)</f>
        <v>#VALUE!</v>
      </c>
      <c r="K131" s="155" t="e">
        <f t="shared" ref="K131:K194" si="68">LEFT(I131,FIND(".",I131,1)+1)</f>
        <v>#VALUE!</v>
      </c>
      <c r="L131" s="153"/>
      <c r="M131" s="126"/>
      <c r="N131" s="151" t="e">
        <f ca="1">VLOOKUP(M131,CatProd!B:G,6,FALSE)</f>
        <v>#N/A</v>
      </c>
      <c r="O131" s="127"/>
      <c r="P131" s="175" t="e">
        <f ca="1">VLOOKUP(CONCATENATE(N131,"-",O131),CatProdSpec!H:I,2,FALSE)</f>
        <v>#N/A</v>
      </c>
      <c r="Q131" s="30"/>
      <c r="R131" s="149" t="str">
        <f>IFERROR(VLOOKUP(Q131,Setup!D$16:E$25,2,FALSE),"")</f>
        <v/>
      </c>
      <c r="S131" s="51" t="str">
        <f ca="1">IFERROR(IF(OR(I131="",VLOOKUP(I131,CatCostInp!$E$2:$K$88,7,FALSE)=0),"",VLOOKUP(I131,CatCostInp!$E$2:$K$88,7,FALSE)),"")</f>
        <v/>
      </c>
      <c r="T131" s="4" t="e">
        <f>VLOOKUP(U131,#REF!,2,FALSE)</f>
        <v>#REF!</v>
      </c>
      <c r="U131" s="30"/>
      <c r="V131" s="1" t="str">
        <f ca="1">IF(U131=Setup!$C$10,"Grant",IF('Health Products &amp; Equipment'!U131=Setup!$C$11,"Local",IF('Health Products &amp; Equipment'!U131=Setup!$C$12,"Other","")))</f>
        <v/>
      </c>
      <c r="W131" s="34"/>
      <c r="X131" s="148"/>
      <c r="Y131" s="33"/>
      <c r="Z131" s="36" t="str">
        <f t="shared" ref="Z131:Z194" si="69">IFERROR(IF(AND(NOT(Y131=""),NOT(X131="")),Y131*X131,""),"")</f>
        <v/>
      </c>
      <c r="AA131" s="35"/>
      <c r="AB131" s="32" t="str">
        <f t="shared" ref="AB131:AB194" si="70">IFERROR(IF(AND(NOT(AA131=""),NOT(X131="")),AA131*X131,""),"")</f>
        <v/>
      </c>
      <c r="AC131" s="35"/>
      <c r="AD131" s="32" t="str">
        <f t="shared" ref="AD131:AD194" si="71">IFERROR(IF(AND(NOT(AC131=""),NOT(X131="")),AC131*X131,""),"")</f>
        <v/>
      </c>
      <c r="AE131" s="35"/>
      <c r="AF131" s="36" t="str">
        <f t="shared" ref="AF131:AF194" si="72">IFERROR(IF(AND(NOT(AE131=""),NOT(X131="")),AE131*X131,""),"")</f>
        <v/>
      </c>
      <c r="AG131" s="36" t="str">
        <f t="shared" ref="AG131:AG194" si="73">IFERROR(IF(OR(NOT(Y131=""),NOT(AE131=""),NOT(AA131=""),NOT(AC131="")),Y131+AE131+AA131+AC131,""),"")</f>
        <v/>
      </c>
      <c r="AH131" s="36" t="str">
        <f t="shared" ref="AH131:AH194" si="74">IF(SUM(Z131,AB131,AD131,AF131)&gt;0,SUM(Z131,AB131,AD131,AF131),"")</f>
        <v/>
      </c>
      <c r="AI131" s="55"/>
      <c r="AJ131" s="37"/>
      <c r="AK131" s="148"/>
      <c r="AL131" s="35"/>
      <c r="AM131" s="32" t="str">
        <f t="shared" ref="AM131:AM194" si="75">IFERROR(IF(AND(NOT(AL131=""),NOT(AK131="")),AL131*$AK131,""),"")</f>
        <v/>
      </c>
      <c r="AN131" s="35"/>
      <c r="AO131" s="32" t="str">
        <f t="shared" ref="AO131:AO194" si="76">IFERROR(IF(AND(NOT(AN131=""),NOT(AK131="")),AN131*$AK131,""),"")</f>
        <v/>
      </c>
      <c r="AP131" s="35"/>
      <c r="AQ131" s="32" t="str">
        <f t="shared" ref="AQ131:AQ194" si="77">IFERROR(IF(AND(NOT(AP131=""),NOT(AK131="")),AP131*$AK131,""),"")</f>
        <v/>
      </c>
      <c r="AR131" s="35"/>
      <c r="AS131" s="36" t="str">
        <f t="shared" ref="AS131:AS194" si="78">IFERROR(IF(AND(NOT(AR131=""),NOT(AK131="")),AR131*$AK131,""),"")</f>
        <v/>
      </c>
      <c r="AT131" s="36" t="str">
        <f t="shared" ref="AT131:AT194" si="79">IFERROR(IF(OR(NOT(AL131=""),NOT(AR131=""),NOT(AN131=""),NOT(AP131="")),AL131+AR131+AN131+AP131,""),"")</f>
        <v/>
      </c>
      <c r="AU131" s="36" t="str">
        <f t="shared" ref="AU131:AU194" si="80">IF(SUM(AM131,AS131,AO131,AQ131)&gt;0,SUM(AM131,AS131,AO131,AQ131),"")</f>
        <v/>
      </c>
      <c r="AV131" s="55"/>
      <c r="AW131" s="34"/>
      <c r="AX131" s="148"/>
      <c r="AY131" s="34"/>
      <c r="AZ131" s="32" t="str">
        <f t="shared" ref="AZ131:AZ194" si="81">IFERROR(IF(AND(NOT(AY131=""),NOT(AX131="")),AY131*$AX131,""),"")</f>
        <v/>
      </c>
      <c r="BA131" s="34"/>
      <c r="BB131" s="32" t="str">
        <f t="shared" ref="BB131:BB194" si="82">IFERROR(IF(AND(NOT(BA131=""),NOT(AX131="")),BA131*$AX131,""),"")</f>
        <v/>
      </c>
      <c r="BC131" s="34"/>
      <c r="BD131" s="32" t="str">
        <f t="shared" ref="BD131:BD194" si="83">IFERROR(IF(AND(NOT(BC131=""),NOT(AX131="")),BC131*$AX131,""),"")</f>
        <v/>
      </c>
      <c r="BE131" s="35"/>
      <c r="BF131" s="36" t="str">
        <f t="shared" ref="BF131:BF194" si="84">IFERROR(IF(AND(NOT(BE131=""),NOT(AX131="")),BE131*$AX131,""),"")</f>
        <v/>
      </c>
      <c r="BG131" s="36" t="str">
        <f t="shared" ref="BG131:BG194" si="85">IFERROR(IF(OR(NOT(AY131=""),NOT(BE131=""),NOT(BA131=""),NOT(BC131="")),AY131+BE131+BA131+BC131,""),"")</f>
        <v/>
      </c>
      <c r="BH131" s="36" t="str">
        <f t="shared" ref="BH131:BH194" si="86">IF(SUM(AZ131,BF131,BB131,BD131)&gt;0,SUM(AZ131,BF131,BB131,BD131),"")</f>
        <v/>
      </c>
      <c r="BI131" s="55"/>
      <c r="BJ131" s="34"/>
      <c r="BK131" s="148"/>
      <c r="BL131" s="34"/>
      <c r="BM131" s="32" t="str">
        <f t="shared" ref="BM131:BM194" si="87">IFERROR(IF(AND(NOT(BL131=""),NOT(BK131="")),BL131*$BK131,""),"")</f>
        <v/>
      </c>
      <c r="BN131" s="34"/>
      <c r="BO131" s="32" t="str">
        <f t="shared" ref="BO131:BO194" si="88">IFERROR(IF(AND(NOT(BN131=""),NOT(BK131="")),BN131*$BK131,""),"")</f>
        <v/>
      </c>
      <c r="BP131" s="34"/>
      <c r="BQ131" s="32" t="str">
        <f t="shared" ref="BQ131:BQ194" si="89">IFERROR(IF(AND(NOT(BP131=""),NOT(BK131="")),BP131*$BK131,""),"")</f>
        <v/>
      </c>
      <c r="BR131" s="34"/>
      <c r="BS131" s="36" t="str">
        <f t="shared" ref="BS131:BS194" si="90">IFERROR(IF(AND(NOT(BR131=""),NOT(BK131="")),BR131*$BK131,""),"")</f>
        <v/>
      </c>
      <c r="BT131" s="36" t="str">
        <f t="shared" ref="BT131:BT194" si="91">IFERROR(IF(OR(NOT(BL131=""),NOT(BR131=""),NOT(BN131=""),NOT(BP131="")),BL131+BR131+BN131+BP131,""),"")</f>
        <v/>
      </c>
      <c r="BU131" s="36" t="str">
        <f t="shared" ref="BU131:BU194" si="92">IF(SUM(BM131,BS131,BO131,BQ131)&gt;0,SUM(BM131,BS131,BO131,BQ131),"")</f>
        <v/>
      </c>
      <c r="BV131" s="55"/>
      <c r="BW131" s="36" t="str">
        <f t="shared" ref="BW131:BX194" si="93">IF(SUM(AG131,AT131,BG131,BT131)&gt;0,SUM(AG131,AT131,BG131,BT131),"")</f>
        <v/>
      </c>
      <c r="BX131" s="36" t="str">
        <f t="shared" si="93"/>
        <v/>
      </c>
      <c r="BY131" s="31"/>
      <c r="BZ131" s="38"/>
      <c r="CB131" s="120" t="e">
        <f t="shared" ca="1" si="64"/>
        <v>#VALUE!</v>
      </c>
      <c r="CC131" s="2" t="e">
        <f t="shared" ref="CC131:CC194" ca="1" si="94">IF(OR(C131="--",IFERROR(MATCH(C131,OFFSET(C$1,0,0,ROW()-1,1),0),1)&lt;&gt;1),"",1)</f>
        <v>#VALUE!</v>
      </c>
    </row>
    <row r="132" spans="1:81" s="10" customFormat="1" ht="25.15" customHeight="1" x14ac:dyDescent="0.2">
      <c r="A132" s="52" t="str">
        <f t="shared" ref="A132:A195" si="95">IFERROR(IF(D132&lt;&gt;"",A131+1,""),"")</f>
        <v/>
      </c>
      <c r="B132" s="157" t="e">
        <f t="shared" ca="1" si="65"/>
        <v>#VALUE!</v>
      </c>
      <c r="C132" s="157" t="e">
        <f t="shared" ca="1" si="66"/>
        <v>#VALUE!</v>
      </c>
      <c r="D132" s="29"/>
      <c r="E132" s="155" t="str">
        <f ca="1">IFERROR(INDIRECT(ADDRESS(MATCH(D132,CatModules!C:C,0),2,1,1,"CatModules")),"")</f>
        <v/>
      </c>
      <c r="F132" s="96"/>
      <c r="G132" s="156" t="str">
        <f ca="1">IFERROR(INDIRECT(ADDRESS(MATCH(CONCATENATE(E132,"-",F132),CatInt!K:K,0),3,1,1,"CatInt")),"")</f>
        <v/>
      </c>
      <c r="H132" s="45" t="str">
        <f>IF(F132="","",VLOOKUP(F132,#REF!,2,FALSE))</f>
        <v/>
      </c>
      <c r="I132" s="29"/>
      <c r="J132" s="155" t="e">
        <f t="shared" si="67"/>
        <v>#VALUE!</v>
      </c>
      <c r="K132" s="155" t="e">
        <f t="shared" si="68"/>
        <v>#VALUE!</v>
      </c>
      <c r="L132" s="153"/>
      <c r="M132" s="126"/>
      <c r="N132" s="151" t="e">
        <f ca="1">VLOOKUP(M132,CatProd!B:G,6,FALSE)</f>
        <v>#N/A</v>
      </c>
      <c r="O132" s="127"/>
      <c r="P132" s="175" t="e">
        <f ca="1">VLOOKUP(CONCATENATE(N132,"-",O132),CatProdSpec!H:I,2,FALSE)</f>
        <v>#N/A</v>
      </c>
      <c r="Q132" s="30"/>
      <c r="R132" s="149" t="str">
        <f>IFERROR(VLOOKUP(Q132,Setup!D$16:E$25,2,FALSE),"")</f>
        <v/>
      </c>
      <c r="S132" s="51" t="str">
        <f ca="1">IFERROR(IF(OR(I132="",VLOOKUP(I132,CatCostInp!$E$2:$K$88,7,FALSE)=0),"",VLOOKUP(I132,CatCostInp!$E$2:$K$88,7,FALSE)),"")</f>
        <v/>
      </c>
      <c r="T132" s="4" t="e">
        <f>VLOOKUP(U132,#REF!,2,FALSE)</f>
        <v>#REF!</v>
      </c>
      <c r="U132" s="30"/>
      <c r="V132" s="1" t="str">
        <f ca="1">IF(U132=Setup!$C$10,"Grant",IF('Health Products &amp; Equipment'!U132=Setup!$C$11,"Local",IF('Health Products &amp; Equipment'!U132=Setup!$C$12,"Other","")))</f>
        <v/>
      </c>
      <c r="W132" s="34"/>
      <c r="X132" s="148"/>
      <c r="Y132" s="33"/>
      <c r="Z132" s="36" t="str">
        <f t="shared" si="69"/>
        <v/>
      </c>
      <c r="AA132" s="35"/>
      <c r="AB132" s="32" t="str">
        <f t="shared" si="70"/>
        <v/>
      </c>
      <c r="AC132" s="35"/>
      <c r="AD132" s="32" t="str">
        <f t="shared" si="71"/>
        <v/>
      </c>
      <c r="AE132" s="35"/>
      <c r="AF132" s="36" t="str">
        <f t="shared" si="72"/>
        <v/>
      </c>
      <c r="AG132" s="36" t="str">
        <f t="shared" si="73"/>
        <v/>
      </c>
      <c r="AH132" s="36" t="str">
        <f t="shared" si="74"/>
        <v/>
      </c>
      <c r="AI132" s="55"/>
      <c r="AJ132" s="37"/>
      <c r="AK132" s="148"/>
      <c r="AL132" s="35"/>
      <c r="AM132" s="32" t="str">
        <f t="shared" si="75"/>
        <v/>
      </c>
      <c r="AN132" s="35"/>
      <c r="AO132" s="32" t="str">
        <f t="shared" si="76"/>
        <v/>
      </c>
      <c r="AP132" s="35"/>
      <c r="AQ132" s="32" t="str">
        <f t="shared" si="77"/>
        <v/>
      </c>
      <c r="AR132" s="35"/>
      <c r="AS132" s="36" t="str">
        <f t="shared" si="78"/>
        <v/>
      </c>
      <c r="AT132" s="36" t="str">
        <f t="shared" si="79"/>
        <v/>
      </c>
      <c r="AU132" s="36" t="str">
        <f t="shared" si="80"/>
        <v/>
      </c>
      <c r="AV132" s="55"/>
      <c r="AW132" s="34"/>
      <c r="AX132" s="148"/>
      <c r="AY132" s="34"/>
      <c r="AZ132" s="32" t="str">
        <f t="shared" si="81"/>
        <v/>
      </c>
      <c r="BA132" s="34"/>
      <c r="BB132" s="32" t="str">
        <f t="shared" si="82"/>
        <v/>
      </c>
      <c r="BC132" s="34"/>
      <c r="BD132" s="32" t="str">
        <f t="shared" si="83"/>
        <v/>
      </c>
      <c r="BE132" s="35"/>
      <c r="BF132" s="36" t="str">
        <f t="shared" si="84"/>
        <v/>
      </c>
      <c r="BG132" s="36" t="str">
        <f t="shared" si="85"/>
        <v/>
      </c>
      <c r="BH132" s="36" t="str">
        <f t="shared" si="86"/>
        <v/>
      </c>
      <c r="BI132" s="55"/>
      <c r="BJ132" s="34"/>
      <c r="BK132" s="148"/>
      <c r="BL132" s="34"/>
      <c r="BM132" s="32" t="str">
        <f t="shared" si="87"/>
        <v/>
      </c>
      <c r="BN132" s="34"/>
      <c r="BO132" s="32" t="str">
        <f t="shared" si="88"/>
        <v/>
      </c>
      <c r="BP132" s="34"/>
      <c r="BQ132" s="32" t="str">
        <f t="shared" si="89"/>
        <v/>
      </c>
      <c r="BR132" s="34"/>
      <c r="BS132" s="36" t="str">
        <f t="shared" si="90"/>
        <v/>
      </c>
      <c r="BT132" s="36" t="str">
        <f t="shared" si="91"/>
        <v/>
      </c>
      <c r="BU132" s="36" t="str">
        <f t="shared" si="92"/>
        <v/>
      </c>
      <c r="BV132" s="55"/>
      <c r="BW132" s="36" t="str">
        <f t="shared" si="93"/>
        <v/>
      </c>
      <c r="BX132" s="36" t="str">
        <f t="shared" si="93"/>
        <v/>
      </c>
      <c r="BY132" s="31"/>
      <c r="BZ132" s="38"/>
      <c r="CB132" s="120" t="e">
        <f t="shared" ca="1" si="64"/>
        <v>#VALUE!</v>
      </c>
      <c r="CC132" s="2" t="e">
        <f t="shared" ca="1" si="94"/>
        <v>#VALUE!</v>
      </c>
    </row>
    <row r="133" spans="1:81" s="10" customFormat="1" ht="25.15" customHeight="1" x14ac:dyDescent="0.2">
      <c r="A133" s="52" t="str">
        <f t="shared" si="95"/>
        <v/>
      </c>
      <c r="B133" s="157" t="e">
        <f t="shared" ca="1" si="65"/>
        <v>#VALUE!</v>
      </c>
      <c r="C133" s="157" t="e">
        <f t="shared" ca="1" si="66"/>
        <v>#VALUE!</v>
      </c>
      <c r="D133" s="29"/>
      <c r="E133" s="155" t="str">
        <f ca="1">IFERROR(INDIRECT(ADDRESS(MATCH(D133,CatModules!C:C,0),2,1,1,"CatModules")),"")</f>
        <v/>
      </c>
      <c r="F133" s="96"/>
      <c r="G133" s="156" t="str">
        <f ca="1">IFERROR(INDIRECT(ADDRESS(MATCH(CONCATENATE(E133,"-",F133),CatInt!K:K,0),3,1,1,"CatInt")),"")</f>
        <v/>
      </c>
      <c r="H133" s="45" t="str">
        <f>IF(F133="","",VLOOKUP(F133,#REF!,2,FALSE))</f>
        <v/>
      </c>
      <c r="I133" s="29"/>
      <c r="J133" s="155" t="e">
        <f t="shared" si="67"/>
        <v>#VALUE!</v>
      </c>
      <c r="K133" s="155" t="e">
        <f t="shared" si="68"/>
        <v>#VALUE!</v>
      </c>
      <c r="L133" s="153"/>
      <c r="M133" s="126"/>
      <c r="N133" s="151" t="e">
        <f ca="1">VLOOKUP(M133,CatProd!B:G,6,FALSE)</f>
        <v>#N/A</v>
      </c>
      <c r="O133" s="127"/>
      <c r="P133" s="175" t="e">
        <f ca="1">VLOOKUP(CONCATENATE(N133,"-",O133),CatProdSpec!H:I,2,FALSE)</f>
        <v>#N/A</v>
      </c>
      <c r="Q133" s="30"/>
      <c r="R133" s="149" t="str">
        <f>IFERROR(VLOOKUP(Q133,Setup!D$16:E$25,2,FALSE),"")</f>
        <v/>
      </c>
      <c r="S133" s="51" t="str">
        <f ca="1">IFERROR(IF(OR(I133="",VLOOKUP(I133,CatCostInp!$E$2:$K$88,7,FALSE)=0),"",VLOOKUP(I133,CatCostInp!$E$2:$K$88,7,FALSE)),"")</f>
        <v/>
      </c>
      <c r="T133" s="4" t="e">
        <f>VLOOKUP(U133,#REF!,2,FALSE)</f>
        <v>#REF!</v>
      </c>
      <c r="U133" s="30"/>
      <c r="V133" s="1" t="str">
        <f ca="1">IF(U133=Setup!$C$10,"Grant",IF('Health Products &amp; Equipment'!U133=Setup!$C$11,"Local",IF('Health Products &amp; Equipment'!U133=Setup!$C$12,"Other","")))</f>
        <v/>
      </c>
      <c r="W133" s="34"/>
      <c r="X133" s="148"/>
      <c r="Y133" s="33"/>
      <c r="Z133" s="36" t="str">
        <f t="shared" si="69"/>
        <v/>
      </c>
      <c r="AA133" s="35"/>
      <c r="AB133" s="32" t="str">
        <f t="shared" si="70"/>
        <v/>
      </c>
      <c r="AC133" s="35"/>
      <c r="AD133" s="32" t="str">
        <f t="shared" si="71"/>
        <v/>
      </c>
      <c r="AE133" s="35"/>
      <c r="AF133" s="36" t="str">
        <f t="shared" si="72"/>
        <v/>
      </c>
      <c r="AG133" s="36" t="str">
        <f t="shared" si="73"/>
        <v/>
      </c>
      <c r="AH133" s="36" t="str">
        <f t="shared" si="74"/>
        <v/>
      </c>
      <c r="AI133" s="55"/>
      <c r="AJ133" s="37"/>
      <c r="AK133" s="148"/>
      <c r="AL133" s="35"/>
      <c r="AM133" s="32" t="str">
        <f t="shared" si="75"/>
        <v/>
      </c>
      <c r="AN133" s="35"/>
      <c r="AO133" s="32" t="str">
        <f t="shared" si="76"/>
        <v/>
      </c>
      <c r="AP133" s="35"/>
      <c r="AQ133" s="32" t="str">
        <f t="shared" si="77"/>
        <v/>
      </c>
      <c r="AR133" s="35"/>
      <c r="AS133" s="36" t="str">
        <f t="shared" si="78"/>
        <v/>
      </c>
      <c r="AT133" s="36" t="str">
        <f t="shared" si="79"/>
        <v/>
      </c>
      <c r="AU133" s="36" t="str">
        <f t="shared" si="80"/>
        <v/>
      </c>
      <c r="AV133" s="55"/>
      <c r="AW133" s="34"/>
      <c r="AX133" s="148"/>
      <c r="AY133" s="34"/>
      <c r="AZ133" s="32" t="str">
        <f t="shared" si="81"/>
        <v/>
      </c>
      <c r="BA133" s="34"/>
      <c r="BB133" s="32" t="str">
        <f t="shared" si="82"/>
        <v/>
      </c>
      <c r="BC133" s="34"/>
      <c r="BD133" s="32" t="str">
        <f t="shared" si="83"/>
        <v/>
      </c>
      <c r="BE133" s="35"/>
      <c r="BF133" s="36" t="str">
        <f t="shared" si="84"/>
        <v/>
      </c>
      <c r="BG133" s="36" t="str">
        <f t="shared" si="85"/>
        <v/>
      </c>
      <c r="BH133" s="36" t="str">
        <f t="shared" si="86"/>
        <v/>
      </c>
      <c r="BI133" s="55"/>
      <c r="BJ133" s="34"/>
      <c r="BK133" s="148"/>
      <c r="BL133" s="34"/>
      <c r="BM133" s="32" t="str">
        <f t="shared" si="87"/>
        <v/>
      </c>
      <c r="BN133" s="34"/>
      <c r="BO133" s="32" t="str">
        <f t="shared" si="88"/>
        <v/>
      </c>
      <c r="BP133" s="34"/>
      <c r="BQ133" s="32" t="str">
        <f t="shared" si="89"/>
        <v/>
      </c>
      <c r="BR133" s="34"/>
      <c r="BS133" s="36" t="str">
        <f t="shared" si="90"/>
        <v/>
      </c>
      <c r="BT133" s="36" t="str">
        <f t="shared" si="91"/>
        <v/>
      </c>
      <c r="BU133" s="36" t="str">
        <f t="shared" si="92"/>
        <v/>
      </c>
      <c r="BV133" s="55"/>
      <c r="BW133" s="36" t="str">
        <f t="shared" si="93"/>
        <v/>
      </c>
      <c r="BX133" s="36" t="str">
        <f t="shared" si="93"/>
        <v/>
      </c>
      <c r="BY133" s="31"/>
      <c r="BZ133" s="38"/>
      <c r="CB133" s="120" t="e">
        <f t="shared" ca="1" si="64"/>
        <v>#VALUE!</v>
      </c>
      <c r="CC133" s="2" t="e">
        <f t="shared" ca="1" si="94"/>
        <v>#VALUE!</v>
      </c>
    </row>
    <row r="134" spans="1:81" s="10" customFormat="1" ht="25.15" customHeight="1" x14ac:dyDescent="0.2">
      <c r="A134" s="52" t="str">
        <f t="shared" si="95"/>
        <v/>
      </c>
      <c r="B134" s="157" t="e">
        <f t="shared" ca="1" si="65"/>
        <v>#VALUE!</v>
      </c>
      <c r="C134" s="157" t="e">
        <f t="shared" ca="1" si="66"/>
        <v>#VALUE!</v>
      </c>
      <c r="D134" s="29"/>
      <c r="E134" s="155" t="str">
        <f ca="1">IFERROR(INDIRECT(ADDRESS(MATCH(D134,CatModules!C:C,0),2,1,1,"CatModules")),"")</f>
        <v/>
      </c>
      <c r="F134" s="96"/>
      <c r="G134" s="156" t="str">
        <f ca="1">IFERROR(INDIRECT(ADDRESS(MATCH(CONCATENATE(E134,"-",F134),CatInt!K:K,0),3,1,1,"CatInt")),"")</f>
        <v/>
      </c>
      <c r="H134" s="45" t="str">
        <f>IF(F134="","",VLOOKUP(F134,#REF!,2,FALSE))</f>
        <v/>
      </c>
      <c r="I134" s="29"/>
      <c r="J134" s="155" t="e">
        <f t="shared" si="67"/>
        <v>#VALUE!</v>
      </c>
      <c r="K134" s="155" t="e">
        <f t="shared" si="68"/>
        <v>#VALUE!</v>
      </c>
      <c r="L134" s="153"/>
      <c r="M134" s="126"/>
      <c r="N134" s="151" t="e">
        <f ca="1">VLOOKUP(M134,CatProd!B:G,6,FALSE)</f>
        <v>#N/A</v>
      </c>
      <c r="O134" s="127"/>
      <c r="P134" s="175" t="e">
        <f ca="1">VLOOKUP(CONCATENATE(N134,"-",O134),CatProdSpec!H:I,2,FALSE)</f>
        <v>#N/A</v>
      </c>
      <c r="Q134" s="30"/>
      <c r="R134" s="149" t="str">
        <f>IFERROR(VLOOKUP(Q134,Setup!D$16:E$25,2,FALSE),"")</f>
        <v/>
      </c>
      <c r="S134" s="51" t="str">
        <f ca="1">IFERROR(IF(OR(I134="",VLOOKUP(I134,CatCostInp!$E$2:$K$88,7,FALSE)=0),"",VLOOKUP(I134,CatCostInp!$E$2:$K$88,7,FALSE)),"")</f>
        <v/>
      </c>
      <c r="T134" s="4" t="e">
        <f>VLOOKUP(U134,#REF!,2,FALSE)</f>
        <v>#REF!</v>
      </c>
      <c r="U134" s="30"/>
      <c r="V134" s="1" t="str">
        <f ca="1">IF(U134=Setup!$C$10,"Grant",IF('Health Products &amp; Equipment'!U134=Setup!$C$11,"Local",IF('Health Products &amp; Equipment'!U134=Setup!$C$12,"Other","")))</f>
        <v/>
      </c>
      <c r="W134" s="34"/>
      <c r="X134" s="148"/>
      <c r="Y134" s="33"/>
      <c r="Z134" s="36" t="str">
        <f t="shared" si="69"/>
        <v/>
      </c>
      <c r="AA134" s="35"/>
      <c r="AB134" s="32" t="str">
        <f t="shared" si="70"/>
        <v/>
      </c>
      <c r="AC134" s="35"/>
      <c r="AD134" s="32" t="str">
        <f t="shared" si="71"/>
        <v/>
      </c>
      <c r="AE134" s="35"/>
      <c r="AF134" s="36" t="str">
        <f t="shared" si="72"/>
        <v/>
      </c>
      <c r="AG134" s="36" t="str">
        <f t="shared" si="73"/>
        <v/>
      </c>
      <c r="AH134" s="36" t="str">
        <f t="shared" si="74"/>
        <v/>
      </c>
      <c r="AI134" s="55"/>
      <c r="AJ134" s="37"/>
      <c r="AK134" s="148"/>
      <c r="AL134" s="35"/>
      <c r="AM134" s="32" t="str">
        <f t="shared" si="75"/>
        <v/>
      </c>
      <c r="AN134" s="35"/>
      <c r="AO134" s="32" t="str">
        <f t="shared" si="76"/>
        <v/>
      </c>
      <c r="AP134" s="35"/>
      <c r="AQ134" s="32" t="str">
        <f t="shared" si="77"/>
        <v/>
      </c>
      <c r="AR134" s="35"/>
      <c r="AS134" s="36" t="str">
        <f t="shared" si="78"/>
        <v/>
      </c>
      <c r="AT134" s="36" t="str">
        <f t="shared" si="79"/>
        <v/>
      </c>
      <c r="AU134" s="36" t="str">
        <f t="shared" si="80"/>
        <v/>
      </c>
      <c r="AV134" s="55"/>
      <c r="AW134" s="34"/>
      <c r="AX134" s="148"/>
      <c r="AY134" s="34"/>
      <c r="AZ134" s="32" t="str">
        <f t="shared" si="81"/>
        <v/>
      </c>
      <c r="BA134" s="34"/>
      <c r="BB134" s="32" t="str">
        <f t="shared" si="82"/>
        <v/>
      </c>
      <c r="BC134" s="34"/>
      <c r="BD134" s="32" t="str">
        <f t="shared" si="83"/>
        <v/>
      </c>
      <c r="BE134" s="35"/>
      <c r="BF134" s="36" t="str">
        <f t="shared" si="84"/>
        <v/>
      </c>
      <c r="BG134" s="36" t="str">
        <f t="shared" si="85"/>
        <v/>
      </c>
      <c r="BH134" s="36" t="str">
        <f t="shared" si="86"/>
        <v/>
      </c>
      <c r="BI134" s="55"/>
      <c r="BJ134" s="34"/>
      <c r="BK134" s="148"/>
      <c r="BL134" s="34"/>
      <c r="BM134" s="32" t="str">
        <f t="shared" si="87"/>
        <v/>
      </c>
      <c r="BN134" s="34"/>
      <c r="BO134" s="32" t="str">
        <f t="shared" si="88"/>
        <v/>
      </c>
      <c r="BP134" s="34"/>
      <c r="BQ134" s="32" t="str">
        <f t="shared" si="89"/>
        <v/>
      </c>
      <c r="BR134" s="34"/>
      <c r="BS134" s="36" t="str">
        <f t="shared" si="90"/>
        <v/>
      </c>
      <c r="BT134" s="36" t="str">
        <f t="shared" si="91"/>
        <v/>
      </c>
      <c r="BU134" s="36" t="str">
        <f t="shared" si="92"/>
        <v/>
      </c>
      <c r="BV134" s="55"/>
      <c r="BW134" s="36" t="str">
        <f t="shared" si="93"/>
        <v/>
      </c>
      <c r="BX134" s="36" t="str">
        <f t="shared" si="93"/>
        <v/>
      </c>
      <c r="BY134" s="31"/>
      <c r="BZ134" s="38"/>
      <c r="CB134" s="120" t="e">
        <f t="shared" ca="1" si="64"/>
        <v>#VALUE!</v>
      </c>
      <c r="CC134" s="2" t="e">
        <f t="shared" ca="1" si="94"/>
        <v>#VALUE!</v>
      </c>
    </row>
    <row r="135" spans="1:81" s="10" customFormat="1" ht="25.15" customHeight="1" x14ac:dyDescent="0.2">
      <c r="A135" s="52" t="str">
        <f t="shared" si="95"/>
        <v/>
      </c>
      <c r="B135" s="157" t="e">
        <f t="shared" ca="1" si="65"/>
        <v>#VALUE!</v>
      </c>
      <c r="C135" s="157" t="e">
        <f t="shared" ca="1" si="66"/>
        <v>#VALUE!</v>
      </c>
      <c r="D135" s="29"/>
      <c r="E135" s="155" t="str">
        <f ca="1">IFERROR(INDIRECT(ADDRESS(MATCH(D135,CatModules!C:C,0),2,1,1,"CatModules")),"")</f>
        <v/>
      </c>
      <c r="F135" s="96"/>
      <c r="G135" s="156" t="str">
        <f ca="1">IFERROR(INDIRECT(ADDRESS(MATCH(CONCATENATE(E135,"-",F135),CatInt!K:K,0),3,1,1,"CatInt")),"")</f>
        <v/>
      </c>
      <c r="H135" s="45" t="str">
        <f>IF(F135="","",VLOOKUP(F135,#REF!,2,FALSE))</f>
        <v/>
      </c>
      <c r="I135" s="29"/>
      <c r="J135" s="155" t="e">
        <f t="shared" si="67"/>
        <v>#VALUE!</v>
      </c>
      <c r="K135" s="155" t="e">
        <f t="shared" si="68"/>
        <v>#VALUE!</v>
      </c>
      <c r="L135" s="153"/>
      <c r="M135" s="126"/>
      <c r="N135" s="151" t="e">
        <f ca="1">VLOOKUP(M135,CatProd!B:G,6,FALSE)</f>
        <v>#N/A</v>
      </c>
      <c r="O135" s="127"/>
      <c r="P135" s="175" t="e">
        <f ca="1">VLOOKUP(CONCATENATE(N135,"-",O135),CatProdSpec!H:I,2,FALSE)</f>
        <v>#N/A</v>
      </c>
      <c r="Q135" s="30"/>
      <c r="R135" s="149" t="str">
        <f>IFERROR(VLOOKUP(Q135,Setup!D$16:E$25,2,FALSE),"")</f>
        <v/>
      </c>
      <c r="S135" s="51" t="str">
        <f ca="1">IFERROR(IF(OR(I135="",VLOOKUP(I135,CatCostInp!$E$2:$K$88,7,FALSE)=0),"",VLOOKUP(I135,CatCostInp!$E$2:$K$88,7,FALSE)),"")</f>
        <v/>
      </c>
      <c r="T135" s="4" t="e">
        <f>VLOOKUP(U135,#REF!,2,FALSE)</f>
        <v>#REF!</v>
      </c>
      <c r="U135" s="30"/>
      <c r="V135" s="1" t="str">
        <f ca="1">IF(U135=Setup!$C$10,"Grant",IF('Health Products &amp; Equipment'!U135=Setup!$C$11,"Local",IF('Health Products &amp; Equipment'!U135=Setup!$C$12,"Other","")))</f>
        <v/>
      </c>
      <c r="W135" s="34"/>
      <c r="X135" s="148"/>
      <c r="Y135" s="33"/>
      <c r="Z135" s="36" t="str">
        <f t="shared" si="69"/>
        <v/>
      </c>
      <c r="AA135" s="35"/>
      <c r="AB135" s="32" t="str">
        <f t="shared" si="70"/>
        <v/>
      </c>
      <c r="AC135" s="35"/>
      <c r="AD135" s="32" t="str">
        <f t="shared" si="71"/>
        <v/>
      </c>
      <c r="AE135" s="35"/>
      <c r="AF135" s="36" t="str">
        <f t="shared" si="72"/>
        <v/>
      </c>
      <c r="AG135" s="36" t="str">
        <f t="shared" si="73"/>
        <v/>
      </c>
      <c r="AH135" s="36" t="str">
        <f t="shared" si="74"/>
        <v/>
      </c>
      <c r="AI135" s="55"/>
      <c r="AJ135" s="37"/>
      <c r="AK135" s="148"/>
      <c r="AL135" s="35"/>
      <c r="AM135" s="32" t="str">
        <f t="shared" si="75"/>
        <v/>
      </c>
      <c r="AN135" s="35"/>
      <c r="AO135" s="32" t="str">
        <f t="shared" si="76"/>
        <v/>
      </c>
      <c r="AP135" s="35"/>
      <c r="AQ135" s="32" t="str">
        <f t="shared" si="77"/>
        <v/>
      </c>
      <c r="AR135" s="35"/>
      <c r="AS135" s="36" t="str">
        <f t="shared" si="78"/>
        <v/>
      </c>
      <c r="AT135" s="36" t="str">
        <f t="shared" si="79"/>
        <v/>
      </c>
      <c r="AU135" s="36" t="str">
        <f t="shared" si="80"/>
        <v/>
      </c>
      <c r="AV135" s="55"/>
      <c r="AW135" s="34"/>
      <c r="AX135" s="148"/>
      <c r="AY135" s="34"/>
      <c r="AZ135" s="32" t="str">
        <f t="shared" si="81"/>
        <v/>
      </c>
      <c r="BA135" s="34"/>
      <c r="BB135" s="32" t="str">
        <f t="shared" si="82"/>
        <v/>
      </c>
      <c r="BC135" s="34"/>
      <c r="BD135" s="32" t="str">
        <f t="shared" si="83"/>
        <v/>
      </c>
      <c r="BE135" s="35"/>
      <c r="BF135" s="36" t="str">
        <f t="shared" si="84"/>
        <v/>
      </c>
      <c r="BG135" s="36" t="str">
        <f t="shared" si="85"/>
        <v/>
      </c>
      <c r="BH135" s="36" t="str">
        <f t="shared" si="86"/>
        <v/>
      </c>
      <c r="BI135" s="55"/>
      <c r="BJ135" s="34"/>
      <c r="BK135" s="148"/>
      <c r="BL135" s="34"/>
      <c r="BM135" s="32" t="str">
        <f t="shared" si="87"/>
        <v/>
      </c>
      <c r="BN135" s="34"/>
      <c r="BO135" s="32" t="str">
        <f t="shared" si="88"/>
        <v/>
      </c>
      <c r="BP135" s="34"/>
      <c r="BQ135" s="32" t="str">
        <f t="shared" si="89"/>
        <v/>
      </c>
      <c r="BR135" s="34"/>
      <c r="BS135" s="36" t="str">
        <f t="shared" si="90"/>
        <v/>
      </c>
      <c r="BT135" s="36" t="str">
        <f t="shared" si="91"/>
        <v/>
      </c>
      <c r="BU135" s="36" t="str">
        <f t="shared" si="92"/>
        <v/>
      </c>
      <c r="BV135" s="55"/>
      <c r="BW135" s="36" t="str">
        <f t="shared" si="93"/>
        <v/>
      </c>
      <c r="BX135" s="36" t="str">
        <f t="shared" si="93"/>
        <v/>
      </c>
      <c r="BY135" s="31"/>
      <c r="BZ135" s="38"/>
      <c r="CB135" s="120" t="e">
        <f t="shared" ca="1" si="64"/>
        <v>#VALUE!</v>
      </c>
      <c r="CC135" s="2" t="e">
        <f t="shared" ca="1" si="94"/>
        <v>#VALUE!</v>
      </c>
    </row>
    <row r="136" spans="1:81" s="10" customFormat="1" ht="25.15" customHeight="1" x14ac:dyDescent="0.2">
      <c r="A136" s="52" t="str">
        <f t="shared" si="95"/>
        <v/>
      </c>
      <c r="B136" s="157" t="e">
        <f t="shared" ca="1" si="65"/>
        <v>#VALUE!</v>
      </c>
      <c r="C136" s="157" t="e">
        <f t="shared" ca="1" si="66"/>
        <v>#VALUE!</v>
      </c>
      <c r="D136" s="29"/>
      <c r="E136" s="155" t="str">
        <f ca="1">IFERROR(INDIRECT(ADDRESS(MATCH(D136,CatModules!C:C,0),2,1,1,"CatModules")),"")</f>
        <v/>
      </c>
      <c r="F136" s="96"/>
      <c r="G136" s="156" t="str">
        <f ca="1">IFERROR(INDIRECT(ADDRESS(MATCH(CONCATENATE(E136,"-",F136),CatInt!K:K,0),3,1,1,"CatInt")),"")</f>
        <v/>
      </c>
      <c r="H136" s="45" t="str">
        <f>IF(F136="","",VLOOKUP(F136,#REF!,2,FALSE))</f>
        <v/>
      </c>
      <c r="I136" s="29"/>
      <c r="J136" s="155" t="e">
        <f t="shared" si="67"/>
        <v>#VALUE!</v>
      </c>
      <c r="K136" s="155" t="e">
        <f t="shared" si="68"/>
        <v>#VALUE!</v>
      </c>
      <c r="L136" s="153"/>
      <c r="M136" s="126"/>
      <c r="N136" s="151" t="e">
        <f ca="1">VLOOKUP(M136,CatProd!B:G,6,FALSE)</f>
        <v>#N/A</v>
      </c>
      <c r="O136" s="127"/>
      <c r="P136" s="175" t="e">
        <f ca="1">VLOOKUP(CONCATENATE(N136,"-",O136),CatProdSpec!H:I,2,FALSE)</f>
        <v>#N/A</v>
      </c>
      <c r="Q136" s="30"/>
      <c r="R136" s="149" t="str">
        <f>IFERROR(VLOOKUP(Q136,Setup!D$16:E$25,2,FALSE),"")</f>
        <v/>
      </c>
      <c r="S136" s="51" t="str">
        <f ca="1">IFERROR(IF(OR(I136="",VLOOKUP(I136,CatCostInp!$E$2:$K$88,7,FALSE)=0),"",VLOOKUP(I136,CatCostInp!$E$2:$K$88,7,FALSE)),"")</f>
        <v/>
      </c>
      <c r="T136" s="4" t="e">
        <f>VLOOKUP(U136,#REF!,2,FALSE)</f>
        <v>#REF!</v>
      </c>
      <c r="U136" s="30"/>
      <c r="V136" s="1" t="str">
        <f ca="1">IF(U136=Setup!$C$10,"Grant",IF('Health Products &amp; Equipment'!U136=Setup!$C$11,"Local",IF('Health Products &amp; Equipment'!U136=Setup!$C$12,"Other","")))</f>
        <v/>
      </c>
      <c r="W136" s="34"/>
      <c r="X136" s="148"/>
      <c r="Y136" s="33"/>
      <c r="Z136" s="36" t="str">
        <f t="shared" si="69"/>
        <v/>
      </c>
      <c r="AA136" s="35"/>
      <c r="AB136" s="32" t="str">
        <f t="shared" si="70"/>
        <v/>
      </c>
      <c r="AC136" s="35"/>
      <c r="AD136" s="32" t="str">
        <f t="shared" si="71"/>
        <v/>
      </c>
      <c r="AE136" s="35"/>
      <c r="AF136" s="36" t="str">
        <f t="shared" si="72"/>
        <v/>
      </c>
      <c r="AG136" s="36" t="str">
        <f t="shared" si="73"/>
        <v/>
      </c>
      <c r="AH136" s="36" t="str">
        <f t="shared" si="74"/>
        <v/>
      </c>
      <c r="AI136" s="55"/>
      <c r="AJ136" s="37"/>
      <c r="AK136" s="148"/>
      <c r="AL136" s="35"/>
      <c r="AM136" s="32" t="str">
        <f t="shared" si="75"/>
        <v/>
      </c>
      <c r="AN136" s="35"/>
      <c r="AO136" s="32" t="str">
        <f t="shared" si="76"/>
        <v/>
      </c>
      <c r="AP136" s="35"/>
      <c r="AQ136" s="32" t="str">
        <f t="shared" si="77"/>
        <v/>
      </c>
      <c r="AR136" s="35"/>
      <c r="AS136" s="36" t="str">
        <f t="shared" si="78"/>
        <v/>
      </c>
      <c r="AT136" s="36" t="str">
        <f t="shared" si="79"/>
        <v/>
      </c>
      <c r="AU136" s="36" t="str">
        <f t="shared" si="80"/>
        <v/>
      </c>
      <c r="AV136" s="55"/>
      <c r="AW136" s="34"/>
      <c r="AX136" s="148"/>
      <c r="AY136" s="34"/>
      <c r="AZ136" s="32" t="str">
        <f t="shared" si="81"/>
        <v/>
      </c>
      <c r="BA136" s="34"/>
      <c r="BB136" s="32" t="str">
        <f t="shared" si="82"/>
        <v/>
      </c>
      <c r="BC136" s="34"/>
      <c r="BD136" s="32" t="str">
        <f t="shared" si="83"/>
        <v/>
      </c>
      <c r="BE136" s="35"/>
      <c r="BF136" s="36" t="str">
        <f t="shared" si="84"/>
        <v/>
      </c>
      <c r="BG136" s="36" t="str">
        <f t="shared" si="85"/>
        <v/>
      </c>
      <c r="BH136" s="36" t="str">
        <f t="shared" si="86"/>
        <v/>
      </c>
      <c r="BI136" s="55"/>
      <c r="BJ136" s="34"/>
      <c r="BK136" s="148"/>
      <c r="BL136" s="34"/>
      <c r="BM136" s="32" t="str">
        <f t="shared" si="87"/>
        <v/>
      </c>
      <c r="BN136" s="34"/>
      <c r="BO136" s="32" t="str">
        <f t="shared" si="88"/>
        <v/>
      </c>
      <c r="BP136" s="34"/>
      <c r="BQ136" s="32" t="str">
        <f t="shared" si="89"/>
        <v/>
      </c>
      <c r="BR136" s="34"/>
      <c r="BS136" s="36" t="str">
        <f t="shared" si="90"/>
        <v/>
      </c>
      <c r="BT136" s="36" t="str">
        <f t="shared" si="91"/>
        <v/>
      </c>
      <c r="BU136" s="36" t="str">
        <f t="shared" si="92"/>
        <v/>
      </c>
      <c r="BV136" s="55"/>
      <c r="BW136" s="36" t="str">
        <f t="shared" si="93"/>
        <v/>
      </c>
      <c r="BX136" s="36" t="str">
        <f t="shared" si="93"/>
        <v/>
      </c>
      <c r="BY136" s="31"/>
      <c r="BZ136" s="38"/>
      <c r="CB136" s="120" t="e">
        <f t="shared" ca="1" si="64"/>
        <v>#VALUE!</v>
      </c>
      <c r="CC136" s="2" t="e">
        <f t="shared" ca="1" si="94"/>
        <v>#VALUE!</v>
      </c>
    </row>
    <row r="137" spans="1:81" s="10" customFormat="1" ht="25.15" customHeight="1" x14ac:dyDescent="0.2">
      <c r="A137" s="52" t="str">
        <f t="shared" si="95"/>
        <v/>
      </c>
      <c r="B137" s="157" t="e">
        <f t="shared" ca="1" si="65"/>
        <v>#VALUE!</v>
      </c>
      <c r="C137" s="157" t="e">
        <f t="shared" ca="1" si="66"/>
        <v>#VALUE!</v>
      </c>
      <c r="D137" s="29"/>
      <c r="E137" s="155" t="str">
        <f ca="1">IFERROR(INDIRECT(ADDRESS(MATCH(D137,CatModules!C:C,0),2,1,1,"CatModules")),"")</f>
        <v/>
      </c>
      <c r="F137" s="96"/>
      <c r="G137" s="156" t="str">
        <f ca="1">IFERROR(INDIRECT(ADDRESS(MATCH(CONCATENATE(E137,"-",F137),CatInt!K:K,0),3,1,1,"CatInt")),"")</f>
        <v/>
      </c>
      <c r="H137" s="45" t="str">
        <f>IF(F137="","",VLOOKUP(F137,#REF!,2,FALSE))</f>
        <v/>
      </c>
      <c r="I137" s="29"/>
      <c r="J137" s="155" t="e">
        <f t="shared" si="67"/>
        <v>#VALUE!</v>
      </c>
      <c r="K137" s="155" t="e">
        <f t="shared" si="68"/>
        <v>#VALUE!</v>
      </c>
      <c r="L137" s="153"/>
      <c r="M137" s="126"/>
      <c r="N137" s="151" t="e">
        <f ca="1">VLOOKUP(M137,CatProd!B:G,6,FALSE)</f>
        <v>#N/A</v>
      </c>
      <c r="O137" s="127"/>
      <c r="P137" s="175" t="e">
        <f ca="1">VLOOKUP(CONCATENATE(N137,"-",O137),CatProdSpec!H:I,2,FALSE)</f>
        <v>#N/A</v>
      </c>
      <c r="Q137" s="30"/>
      <c r="R137" s="149" t="str">
        <f>IFERROR(VLOOKUP(Q137,Setup!D$16:E$25,2,FALSE),"")</f>
        <v/>
      </c>
      <c r="S137" s="51" t="str">
        <f ca="1">IFERROR(IF(OR(I137="",VLOOKUP(I137,CatCostInp!$E$2:$K$88,7,FALSE)=0),"",VLOOKUP(I137,CatCostInp!$E$2:$K$88,7,FALSE)),"")</f>
        <v/>
      </c>
      <c r="T137" s="4" t="e">
        <f>VLOOKUP(U137,#REF!,2,FALSE)</f>
        <v>#REF!</v>
      </c>
      <c r="U137" s="30"/>
      <c r="V137" s="1" t="str">
        <f ca="1">IF(U137=Setup!$C$10,"Grant",IF('Health Products &amp; Equipment'!U137=Setup!$C$11,"Local",IF('Health Products &amp; Equipment'!U137=Setup!$C$12,"Other","")))</f>
        <v/>
      </c>
      <c r="W137" s="34"/>
      <c r="X137" s="148"/>
      <c r="Y137" s="33"/>
      <c r="Z137" s="36" t="str">
        <f t="shared" si="69"/>
        <v/>
      </c>
      <c r="AA137" s="35"/>
      <c r="AB137" s="32" t="str">
        <f t="shared" si="70"/>
        <v/>
      </c>
      <c r="AC137" s="35"/>
      <c r="AD137" s="32" t="str">
        <f t="shared" si="71"/>
        <v/>
      </c>
      <c r="AE137" s="35"/>
      <c r="AF137" s="36" t="str">
        <f t="shared" si="72"/>
        <v/>
      </c>
      <c r="AG137" s="36" t="str">
        <f t="shared" si="73"/>
        <v/>
      </c>
      <c r="AH137" s="36" t="str">
        <f t="shared" si="74"/>
        <v/>
      </c>
      <c r="AI137" s="55"/>
      <c r="AJ137" s="37"/>
      <c r="AK137" s="148"/>
      <c r="AL137" s="35"/>
      <c r="AM137" s="32" t="str">
        <f t="shared" si="75"/>
        <v/>
      </c>
      <c r="AN137" s="35"/>
      <c r="AO137" s="32" t="str">
        <f t="shared" si="76"/>
        <v/>
      </c>
      <c r="AP137" s="35"/>
      <c r="AQ137" s="32" t="str">
        <f t="shared" si="77"/>
        <v/>
      </c>
      <c r="AR137" s="35"/>
      <c r="AS137" s="36" t="str">
        <f t="shared" si="78"/>
        <v/>
      </c>
      <c r="AT137" s="36" t="str">
        <f t="shared" si="79"/>
        <v/>
      </c>
      <c r="AU137" s="36" t="str">
        <f t="shared" si="80"/>
        <v/>
      </c>
      <c r="AV137" s="55"/>
      <c r="AW137" s="34"/>
      <c r="AX137" s="148"/>
      <c r="AY137" s="34"/>
      <c r="AZ137" s="32" t="str">
        <f t="shared" si="81"/>
        <v/>
      </c>
      <c r="BA137" s="34"/>
      <c r="BB137" s="32" t="str">
        <f t="shared" si="82"/>
        <v/>
      </c>
      <c r="BC137" s="34"/>
      <c r="BD137" s="32" t="str">
        <f t="shared" si="83"/>
        <v/>
      </c>
      <c r="BE137" s="35"/>
      <c r="BF137" s="36" t="str">
        <f t="shared" si="84"/>
        <v/>
      </c>
      <c r="BG137" s="36" t="str">
        <f t="shared" si="85"/>
        <v/>
      </c>
      <c r="BH137" s="36" t="str">
        <f t="shared" si="86"/>
        <v/>
      </c>
      <c r="BI137" s="55"/>
      <c r="BJ137" s="34"/>
      <c r="BK137" s="148"/>
      <c r="BL137" s="34"/>
      <c r="BM137" s="32" t="str">
        <f t="shared" si="87"/>
        <v/>
      </c>
      <c r="BN137" s="34"/>
      <c r="BO137" s="32" t="str">
        <f t="shared" si="88"/>
        <v/>
      </c>
      <c r="BP137" s="34"/>
      <c r="BQ137" s="32" t="str">
        <f t="shared" si="89"/>
        <v/>
      </c>
      <c r="BR137" s="34"/>
      <c r="BS137" s="36" t="str">
        <f t="shared" si="90"/>
        <v/>
      </c>
      <c r="BT137" s="36" t="str">
        <f t="shared" si="91"/>
        <v/>
      </c>
      <c r="BU137" s="36" t="str">
        <f t="shared" si="92"/>
        <v/>
      </c>
      <c r="BV137" s="55"/>
      <c r="BW137" s="36" t="str">
        <f t="shared" si="93"/>
        <v/>
      </c>
      <c r="BX137" s="36" t="str">
        <f t="shared" si="93"/>
        <v/>
      </c>
      <c r="BY137" s="31"/>
      <c r="BZ137" s="38"/>
      <c r="CB137" s="120" t="e">
        <f t="shared" ca="1" si="64"/>
        <v>#VALUE!</v>
      </c>
      <c r="CC137" s="2" t="e">
        <f t="shared" ca="1" si="94"/>
        <v>#VALUE!</v>
      </c>
    </row>
    <row r="138" spans="1:81" s="10" customFormat="1" ht="25.15" customHeight="1" x14ac:dyDescent="0.2">
      <c r="A138" s="52" t="str">
        <f t="shared" si="95"/>
        <v/>
      </c>
      <c r="B138" s="157" t="e">
        <f t="shared" ca="1" si="65"/>
        <v>#VALUE!</v>
      </c>
      <c r="C138" s="157" t="e">
        <f t="shared" ca="1" si="66"/>
        <v>#VALUE!</v>
      </c>
      <c r="D138" s="29"/>
      <c r="E138" s="155" t="str">
        <f ca="1">IFERROR(INDIRECT(ADDRESS(MATCH(D138,CatModules!C:C,0),2,1,1,"CatModules")),"")</f>
        <v/>
      </c>
      <c r="F138" s="96"/>
      <c r="G138" s="156" t="str">
        <f ca="1">IFERROR(INDIRECT(ADDRESS(MATCH(CONCATENATE(E138,"-",F138),CatInt!K:K,0),3,1,1,"CatInt")),"")</f>
        <v/>
      </c>
      <c r="H138" s="45" t="str">
        <f>IF(F138="","",VLOOKUP(F138,#REF!,2,FALSE))</f>
        <v/>
      </c>
      <c r="I138" s="29"/>
      <c r="J138" s="155" t="e">
        <f t="shared" si="67"/>
        <v>#VALUE!</v>
      </c>
      <c r="K138" s="155" t="e">
        <f t="shared" si="68"/>
        <v>#VALUE!</v>
      </c>
      <c r="L138" s="153"/>
      <c r="M138" s="126"/>
      <c r="N138" s="151" t="e">
        <f ca="1">VLOOKUP(M138,CatProd!B:G,6,FALSE)</f>
        <v>#N/A</v>
      </c>
      <c r="O138" s="127"/>
      <c r="P138" s="175" t="e">
        <f ca="1">VLOOKUP(CONCATENATE(N138,"-",O138),CatProdSpec!H:I,2,FALSE)</f>
        <v>#N/A</v>
      </c>
      <c r="Q138" s="30"/>
      <c r="R138" s="149" t="str">
        <f>IFERROR(VLOOKUP(Q138,Setup!D$16:E$25,2,FALSE),"")</f>
        <v/>
      </c>
      <c r="S138" s="51" t="str">
        <f ca="1">IFERROR(IF(OR(I138="",VLOOKUP(I138,CatCostInp!$E$2:$K$88,7,FALSE)=0),"",VLOOKUP(I138,CatCostInp!$E$2:$K$88,7,FALSE)),"")</f>
        <v/>
      </c>
      <c r="T138" s="4" t="e">
        <f>VLOOKUP(U138,#REF!,2,FALSE)</f>
        <v>#REF!</v>
      </c>
      <c r="U138" s="30"/>
      <c r="V138" s="1" t="str">
        <f ca="1">IF(U138=Setup!$C$10,"Grant",IF('Health Products &amp; Equipment'!U138=Setup!$C$11,"Local",IF('Health Products &amp; Equipment'!U138=Setup!$C$12,"Other","")))</f>
        <v/>
      </c>
      <c r="W138" s="34"/>
      <c r="X138" s="148"/>
      <c r="Y138" s="33"/>
      <c r="Z138" s="36" t="str">
        <f t="shared" si="69"/>
        <v/>
      </c>
      <c r="AA138" s="35"/>
      <c r="AB138" s="32" t="str">
        <f t="shared" si="70"/>
        <v/>
      </c>
      <c r="AC138" s="35"/>
      <c r="AD138" s="32" t="str">
        <f t="shared" si="71"/>
        <v/>
      </c>
      <c r="AE138" s="35"/>
      <c r="AF138" s="36" t="str">
        <f t="shared" si="72"/>
        <v/>
      </c>
      <c r="AG138" s="36" t="str">
        <f t="shared" si="73"/>
        <v/>
      </c>
      <c r="AH138" s="36" t="str">
        <f t="shared" si="74"/>
        <v/>
      </c>
      <c r="AI138" s="55"/>
      <c r="AJ138" s="37"/>
      <c r="AK138" s="148"/>
      <c r="AL138" s="35"/>
      <c r="AM138" s="32" t="str">
        <f t="shared" si="75"/>
        <v/>
      </c>
      <c r="AN138" s="35"/>
      <c r="AO138" s="32" t="str">
        <f t="shared" si="76"/>
        <v/>
      </c>
      <c r="AP138" s="35"/>
      <c r="AQ138" s="32" t="str">
        <f t="shared" si="77"/>
        <v/>
      </c>
      <c r="AR138" s="35"/>
      <c r="AS138" s="36" t="str">
        <f t="shared" si="78"/>
        <v/>
      </c>
      <c r="AT138" s="36" t="str">
        <f t="shared" si="79"/>
        <v/>
      </c>
      <c r="AU138" s="36" t="str">
        <f t="shared" si="80"/>
        <v/>
      </c>
      <c r="AV138" s="55"/>
      <c r="AW138" s="34"/>
      <c r="AX138" s="148"/>
      <c r="AY138" s="34"/>
      <c r="AZ138" s="32" t="str">
        <f t="shared" si="81"/>
        <v/>
      </c>
      <c r="BA138" s="34"/>
      <c r="BB138" s="32" t="str">
        <f t="shared" si="82"/>
        <v/>
      </c>
      <c r="BC138" s="34"/>
      <c r="BD138" s="32" t="str">
        <f t="shared" si="83"/>
        <v/>
      </c>
      <c r="BE138" s="35"/>
      <c r="BF138" s="36" t="str">
        <f t="shared" si="84"/>
        <v/>
      </c>
      <c r="BG138" s="36" t="str">
        <f t="shared" si="85"/>
        <v/>
      </c>
      <c r="BH138" s="36" t="str">
        <f t="shared" si="86"/>
        <v/>
      </c>
      <c r="BI138" s="55"/>
      <c r="BJ138" s="34"/>
      <c r="BK138" s="148"/>
      <c r="BL138" s="34"/>
      <c r="BM138" s="32" t="str">
        <f t="shared" si="87"/>
        <v/>
      </c>
      <c r="BN138" s="34"/>
      <c r="BO138" s="32" t="str">
        <f t="shared" si="88"/>
        <v/>
      </c>
      <c r="BP138" s="34"/>
      <c r="BQ138" s="32" t="str">
        <f t="shared" si="89"/>
        <v/>
      </c>
      <c r="BR138" s="34"/>
      <c r="BS138" s="36" t="str">
        <f t="shared" si="90"/>
        <v/>
      </c>
      <c r="BT138" s="36" t="str">
        <f t="shared" si="91"/>
        <v/>
      </c>
      <c r="BU138" s="36" t="str">
        <f t="shared" si="92"/>
        <v/>
      </c>
      <c r="BV138" s="55"/>
      <c r="BW138" s="36" t="str">
        <f t="shared" si="93"/>
        <v/>
      </c>
      <c r="BX138" s="36" t="str">
        <f t="shared" si="93"/>
        <v/>
      </c>
      <c r="BY138" s="31"/>
      <c r="BZ138" s="38"/>
      <c r="CB138" s="120" t="e">
        <f t="shared" ca="1" si="64"/>
        <v>#VALUE!</v>
      </c>
      <c r="CC138" s="2" t="e">
        <f t="shared" ca="1" si="94"/>
        <v>#VALUE!</v>
      </c>
    </row>
    <row r="139" spans="1:81" s="10" customFormat="1" ht="25.15" customHeight="1" x14ac:dyDescent="0.2">
      <c r="A139" s="52" t="str">
        <f t="shared" si="95"/>
        <v/>
      </c>
      <c r="B139" s="157" t="e">
        <f t="shared" ca="1" si="65"/>
        <v>#VALUE!</v>
      </c>
      <c r="C139" s="157" t="e">
        <f t="shared" ca="1" si="66"/>
        <v>#VALUE!</v>
      </c>
      <c r="D139" s="29"/>
      <c r="E139" s="155" t="str">
        <f ca="1">IFERROR(INDIRECT(ADDRESS(MATCH(D139,CatModules!C:C,0),2,1,1,"CatModules")),"")</f>
        <v/>
      </c>
      <c r="F139" s="96"/>
      <c r="G139" s="156" t="str">
        <f ca="1">IFERROR(INDIRECT(ADDRESS(MATCH(CONCATENATE(E139,"-",F139),CatInt!K:K,0),3,1,1,"CatInt")),"")</f>
        <v/>
      </c>
      <c r="H139" s="45" t="str">
        <f>IF(F139="","",VLOOKUP(F139,#REF!,2,FALSE))</f>
        <v/>
      </c>
      <c r="I139" s="29"/>
      <c r="J139" s="155" t="e">
        <f t="shared" si="67"/>
        <v>#VALUE!</v>
      </c>
      <c r="K139" s="155" t="e">
        <f t="shared" si="68"/>
        <v>#VALUE!</v>
      </c>
      <c r="L139" s="153"/>
      <c r="M139" s="126"/>
      <c r="N139" s="151" t="e">
        <f ca="1">VLOOKUP(M139,CatProd!B:G,6,FALSE)</f>
        <v>#N/A</v>
      </c>
      <c r="O139" s="127"/>
      <c r="P139" s="175" t="e">
        <f ca="1">VLOOKUP(CONCATENATE(N139,"-",O139),CatProdSpec!H:I,2,FALSE)</f>
        <v>#N/A</v>
      </c>
      <c r="Q139" s="30"/>
      <c r="R139" s="149" t="str">
        <f>IFERROR(VLOOKUP(Q139,Setup!D$16:E$25,2,FALSE),"")</f>
        <v/>
      </c>
      <c r="S139" s="51" t="str">
        <f ca="1">IFERROR(IF(OR(I139="",VLOOKUP(I139,CatCostInp!$E$2:$K$88,7,FALSE)=0),"",VLOOKUP(I139,CatCostInp!$E$2:$K$88,7,FALSE)),"")</f>
        <v/>
      </c>
      <c r="T139" s="4" t="e">
        <f>VLOOKUP(U139,#REF!,2,FALSE)</f>
        <v>#REF!</v>
      </c>
      <c r="U139" s="30"/>
      <c r="V139" s="1" t="str">
        <f ca="1">IF(U139=Setup!$C$10,"Grant",IF('Health Products &amp; Equipment'!U139=Setup!$C$11,"Local",IF('Health Products &amp; Equipment'!U139=Setup!$C$12,"Other","")))</f>
        <v/>
      </c>
      <c r="W139" s="34"/>
      <c r="X139" s="148"/>
      <c r="Y139" s="33"/>
      <c r="Z139" s="36" t="str">
        <f t="shared" si="69"/>
        <v/>
      </c>
      <c r="AA139" s="35"/>
      <c r="AB139" s="32" t="str">
        <f t="shared" si="70"/>
        <v/>
      </c>
      <c r="AC139" s="35"/>
      <c r="AD139" s="32" t="str">
        <f t="shared" si="71"/>
        <v/>
      </c>
      <c r="AE139" s="35"/>
      <c r="AF139" s="36" t="str">
        <f t="shared" si="72"/>
        <v/>
      </c>
      <c r="AG139" s="36" t="str">
        <f t="shared" si="73"/>
        <v/>
      </c>
      <c r="AH139" s="36" t="str">
        <f t="shared" si="74"/>
        <v/>
      </c>
      <c r="AI139" s="55"/>
      <c r="AJ139" s="37"/>
      <c r="AK139" s="148"/>
      <c r="AL139" s="35"/>
      <c r="AM139" s="32" t="str">
        <f t="shared" si="75"/>
        <v/>
      </c>
      <c r="AN139" s="35"/>
      <c r="AO139" s="32" t="str">
        <f t="shared" si="76"/>
        <v/>
      </c>
      <c r="AP139" s="35"/>
      <c r="AQ139" s="32" t="str">
        <f t="shared" si="77"/>
        <v/>
      </c>
      <c r="AR139" s="35"/>
      <c r="AS139" s="36" t="str">
        <f t="shared" si="78"/>
        <v/>
      </c>
      <c r="AT139" s="36" t="str">
        <f t="shared" si="79"/>
        <v/>
      </c>
      <c r="AU139" s="36" t="str">
        <f t="shared" si="80"/>
        <v/>
      </c>
      <c r="AV139" s="55"/>
      <c r="AW139" s="34"/>
      <c r="AX139" s="148"/>
      <c r="AY139" s="34"/>
      <c r="AZ139" s="32" t="str">
        <f t="shared" si="81"/>
        <v/>
      </c>
      <c r="BA139" s="34"/>
      <c r="BB139" s="32" t="str">
        <f t="shared" si="82"/>
        <v/>
      </c>
      <c r="BC139" s="34"/>
      <c r="BD139" s="32" t="str">
        <f t="shared" si="83"/>
        <v/>
      </c>
      <c r="BE139" s="35"/>
      <c r="BF139" s="36" t="str">
        <f t="shared" si="84"/>
        <v/>
      </c>
      <c r="BG139" s="36" t="str">
        <f t="shared" si="85"/>
        <v/>
      </c>
      <c r="BH139" s="36" t="str">
        <f t="shared" si="86"/>
        <v/>
      </c>
      <c r="BI139" s="55"/>
      <c r="BJ139" s="34"/>
      <c r="BK139" s="148"/>
      <c r="BL139" s="34"/>
      <c r="BM139" s="32" t="str">
        <f t="shared" si="87"/>
        <v/>
      </c>
      <c r="BN139" s="34"/>
      <c r="BO139" s="32" t="str">
        <f t="shared" si="88"/>
        <v/>
      </c>
      <c r="BP139" s="34"/>
      <c r="BQ139" s="32" t="str">
        <f t="shared" si="89"/>
        <v/>
      </c>
      <c r="BR139" s="34"/>
      <c r="BS139" s="36" t="str">
        <f t="shared" si="90"/>
        <v/>
      </c>
      <c r="BT139" s="36" t="str">
        <f t="shared" si="91"/>
        <v/>
      </c>
      <c r="BU139" s="36" t="str">
        <f t="shared" si="92"/>
        <v/>
      </c>
      <c r="BV139" s="55"/>
      <c r="BW139" s="36" t="str">
        <f t="shared" si="93"/>
        <v/>
      </c>
      <c r="BX139" s="36" t="str">
        <f t="shared" si="93"/>
        <v/>
      </c>
      <c r="BY139" s="31"/>
      <c r="BZ139" s="38"/>
      <c r="CB139" s="120" t="e">
        <f t="shared" ca="1" si="64"/>
        <v>#VALUE!</v>
      </c>
      <c r="CC139" s="2" t="e">
        <f t="shared" ca="1" si="94"/>
        <v>#VALUE!</v>
      </c>
    </row>
    <row r="140" spans="1:81" s="10" customFormat="1" ht="25.15" customHeight="1" x14ac:dyDescent="0.2">
      <c r="A140" s="52" t="str">
        <f t="shared" si="95"/>
        <v/>
      </c>
      <c r="B140" s="157" t="e">
        <f t="shared" ca="1" si="65"/>
        <v>#VALUE!</v>
      </c>
      <c r="C140" s="157" t="e">
        <f t="shared" ca="1" si="66"/>
        <v>#VALUE!</v>
      </c>
      <c r="D140" s="29"/>
      <c r="E140" s="155" t="str">
        <f ca="1">IFERROR(INDIRECT(ADDRESS(MATCH(D140,CatModules!C:C,0),2,1,1,"CatModules")),"")</f>
        <v/>
      </c>
      <c r="F140" s="96"/>
      <c r="G140" s="156" t="str">
        <f ca="1">IFERROR(INDIRECT(ADDRESS(MATCH(CONCATENATE(E140,"-",F140),CatInt!K:K,0),3,1,1,"CatInt")),"")</f>
        <v/>
      </c>
      <c r="H140" s="45" t="str">
        <f>IF(F140="","",VLOOKUP(F140,#REF!,2,FALSE))</f>
        <v/>
      </c>
      <c r="I140" s="29"/>
      <c r="J140" s="155" t="e">
        <f t="shared" si="67"/>
        <v>#VALUE!</v>
      </c>
      <c r="K140" s="155" t="e">
        <f t="shared" si="68"/>
        <v>#VALUE!</v>
      </c>
      <c r="L140" s="153"/>
      <c r="M140" s="126"/>
      <c r="N140" s="151" t="e">
        <f ca="1">VLOOKUP(M140,CatProd!B:G,6,FALSE)</f>
        <v>#N/A</v>
      </c>
      <c r="O140" s="127"/>
      <c r="P140" s="175" t="e">
        <f ca="1">VLOOKUP(CONCATENATE(N140,"-",O140),CatProdSpec!H:I,2,FALSE)</f>
        <v>#N/A</v>
      </c>
      <c r="Q140" s="30"/>
      <c r="R140" s="149" t="str">
        <f>IFERROR(VLOOKUP(Q140,Setup!D$16:E$25,2,FALSE),"")</f>
        <v/>
      </c>
      <c r="S140" s="51" t="str">
        <f ca="1">IFERROR(IF(OR(I140="",VLOOKUP(I140,CatCostInp!$E$2:$K$88,7,FALSE)=0),"",VLOOKUP(I140,CatCostInp!$E$2:$K$88,7,FALSE)),"")</f>
        <v/>
      </c>
      <c r="T140" s="4" t="e">
        <f>VLOOKUP(U140,#REF!,2,FALSE)</f>
        <v>#REF!</v>
      </c>
      <c r="U140" s="30"/>
      <c r="V140" s="1" t="str">
        <f ca="1">IF(U140=Setup!$C$10,"Grant",IF('Health Products &amp; Equipment'!U140=Setup!$C$11,"Local",IF('Health Products &amp; Equipment'!U140=Setup!$C$12,"Other","")))</f>
        <v/>
      </c>
      <c r="W140" s="34"/>
      <c r="X140" s="148"/>
      <c r="Y140" s="33"/>
      <c r="Z140" s="36" t="str">
        <f t="shared" si="69"/>
        <v/>
      </c>
      <c r="AA140" s="35"/>
      <c r="AB140" s="32" t="str">
        <f t="shared" si="70"/>
        <v/>
      </c>
      <c r="AC140" s="35"/>
      <c r="AD140" s="32" t="str">
        <f t="shared" si="71"/>
        <v/>
      </c>
      <c r="AE140" s="35"/>
      <c r="AF140" s="36" t="str">
        <f t="shared" si="72"/>
        <v/>
      </c>
      <c r="AG140" s="36" t="str">
        <f t="shared" si="73"/>
        <v/>
      </c>
      <c r="AH140" s="36" t="str">
        <f t="shared" si="74"/>
        <v/>
      </c>
      <c r="AI140" s="55"/>
      <c r="AJ140" s="37"/>
      <c r="AK140" s="148"/>
      <c r="AL140" s="35"/>
      <c r="AM140" s="32" t="str">
        <f t="shared" si="75"/>
        <v/>
      </c>
      <c r="AN140" s="35"/>
      <c r="AO140" s="32" t="str">
        <f t="shared" si="76"/>
        <v/>
      </c>
      <c r="AP140" s="35"/>
      <c r="AQ140" s="32" t="str">
        <f t="shared" si="77"/>
        <v/>
      </c>
      <c r="AR140" s="35"/>
      <c r="AS140" s="36" t="str">
        <f t="shared" si="78"/>
        <v/>
      </c>
      <c r="AT140" s="36" t="str">
        <f t="shared" si="79"/>
        <v/>
      </c>
      <c r="AU140" s="36" t="str">
        <f t="shared" si="80"/>
        <v/>
      </c>
      <c r="AV140" s="55"/>
      <c r="AW140" s="34"/>
      <c r="AX140" s="148"/>
      <c r="AY140" s="34"/>
      <c r="AZ140" s="32" t="str">
        <f t="shared" si="81"/>
        <v/>
      </c>
      <c r="BA140" s="34"/>
      <c r="BB140" s="32" t="str">
        <f t="shared" si="82"/>
        <v/>
      </c>
      <c r="BC140" s="34"/>
      <c r="BD140" s="32" t="str">
        <f t="shared" si="83"/>
        <v/>
      </c>
      <c r="BE140" s="35"/>
      <c r="BF140" s="36" t="str">
        <f t="shared" si="84"/>
        <v/>
      </c>
      <c r="BG140" s="36" t="str">
        <f t="shared" si="85"/>
        <v/>
      </c>
      <c r="BH140" s="36" t="str">
        <f t="shared" si="86"/>
        <v/>
      </c>
      <c r="BI140" s="55"/>
      <c r="BJ140" s="34"/>
      <c r="BK140" s="148"/>
      <c r="BL140" s="34"/>
      <c r="BM140" s="32" t="str">
        <f t="shared" si="87"/>
        <v/>
      </c>
      <c r="BN140" s="34"/>
      <c r="BO140" s="32" t="str">
        <f t="shared" si="88"/>
        <v/>
      </c>
      <c r="BP140" s="34"/>
      <c r="BQ140" s="32" t="str">
        <f t="shared" si="89"/>
        <v/>
      </c>
      <c r="BR140" s="34"/>
      <c r="BS140" s="36" t="str">
        <f t="shared" si="90"/>
        <v/>
      </c>
      <c r="BT140" s="36" t="str">
        <f t="shared" si="91"/>
        <v/>
      </c>
      <c r="BU140" s="36" t="str">
        <f t="shared" si="92"/>
        <v/>
      </c>
      <c r="BV140" s="55"/>
      <c r="BW140" s="36" t="str">
        <f t="shared" si="93"/>
        <v/>
      </c>
      <c r="BX140" s="36" t="str">
        <f t="shared" si="93"/>
        <v/>
      </c>
      <c r="BY140" s="31"/>
      <c r="BZ140" s="38"/>
      <c r="CB140" s="120" t="e">
        <f t="shared" ca="1" si="64"/>
        <v>#VALUE!</v>
      </c>
      <c r="CC140" s="2" t="e">
        <f t="shared" ca="1" si="94"/>
        <v>#VALUE!</v>
      </c>
    </row>
    <row r="141" spans="1:81" s="10" customFormat="1" ht="25.15" customHeight="1" x14ac:dyDescent="0.2">
      <c r="A141" s="52" t="str">
        <f t="shared" si="95"/>
        <v/>
      </c>
      <c r="B141" s="157" t="e">
        <f t="shared" ca="1" si="65"/>
        <v>#VALUE!</v>
      </c>
      <c r="C141" s="157" t="e">
        <f t="shared" ca="1" si="66"/>
        <v>#VALUE!</v>
      </c>
      <c r="D141" s="29"/>
      <c r="E141" s="155" t="str">
        <f ca="1">IFERROR(INDIRECT(ADDRESS(MATCH(D141,CatModules!C:C,0),2,1,1,"CatModules")),"")</f>
        <v/>
      </c>
      <c r="F141" s="96"/>
      <c r="G141" s="156" t="str">
        <f ca="1">IFERROR(INDIRECT(ADDRESS(MATCH(CONCATENATE(E141,"-",F141),CatInt!K:K,0),3,1,1,"CatInt")),"")</f>
        <v/>
      </c>
      <c r="H141" s="45" t="str">
        <f>IF(F141="","",VLOOKUP(F141,#REF!,2,FALSE))</f>
        <v/>
      </c>
      <c r="I141" s="29"/>
      <c r="J141" s="155" t="e">
        <f t="shared" si="67"/>
        <v>#VALUE!</v>
      </c>
      <c r="K141" s="155" t="e">
        <f t="shared" si="68"/>
        <v>#VALUE!</v>
      </c>
      <c r="L141" s="153"/>
      <c r="M141" s="126"/>
      <c r="N141" s="151" t="e">
        <f ca="1">VLOOKUP(M141,CatProd!B:G,6,FALSE)</f>
        <v>#N/A</v>
      </c>
      <c r="O141" s="127"/>
      <c r="P141" s="175" t="e">
        <f ca="1">VLOOKUP(CONCATENATE(N141,"-",O141),CatProdSpec!H:I,2,FALSE)</f>
        <v>#N/A</v>
      </c>
      <c r="Q141" s="30"/>
      <c r="R141" s="149" t="str">
        <f>IFERROR(VLOOKUP(Q141,Setup!D$16:E$25,2,FALSE),"")</f>
        <v/>
      </c>
      <c r="S141" s="51" t="str">
        <f ca="1">IFERROR(IF(OR(I141="",VLOOKUP(I141,CatCostInp!$E$2:$K$88,7,FALSE)=0),"",VLOOKUP(I141,CatCostInp!$E$2:$K$88,7,FALSE)),"")</f>
        <v/>
      </c>
      <c r="T141" s="4" t="e">
        <f>VLOOKUP(U141,#REF!,2,FALSE)</f>
        <v>#REF!</v>
      </c>
      <c r="U141" s="30"/>
      <c r="V141" s="1" t="str">
        <f ca="1">IF(U141=Setup!$C$10,"Grant",IF('Health Products &amp; Equipment'!U141=Setup!$C$11,"Local",IF('Health Products &amp; Equipment'!U141=Setup!$C$12,"Other","")))</f>
        <v/>
      </c>
      <c r="W141" s="34"/>
      <c r="X141" s="148"/>
      <c r="Y141" s="33"/>
      <c r="Z141" s="36" t="str">
        <f t="shared" si="69"/>
        <v/>
      </c>
      <c r="AA141" s="35"/>
      <c r="AB141" s="32" t="str">
        <f t="shared" si="70"/>
        <v/>
      </c>
      <c r="AC141" s="35"/>
      <c r="AD141" s="32" t="str">
        <f t="shared" si="71"/>
        <v/>
      </c>
      <c r="AE141" s="35"/>
      <c r="AF141" s="36" t="str">
        <f t="shared" si="72"/>
        <v/>
      </c>
      <c r="AG141" s="36" t="str">
        <f t="shared" si="73"/>
        <v/>
      </c>
      <c r="AH141" s="36" t="str">
        <f t="shared" si="74"/>
        <v/>
      </c>
      <c r="AI141" s="55"/>
      <c r="AJ141" s="37"/>
      <c r="AK141" s="148"/>
      <c r="AL141" s="35"/>
      <c r="AM141" s="32" t="str">
        <f t="shared" si="75"/>
        <v/>
      </c>
      <c r="AN141" s="35"/>
      <c r="AO141" s="32" t="str">
        <f t="shared" si="76"/>
        <v/>
      </c>
      <c r="AP141" s="35"/>
      <c r="AQ141" s="32" t="str">
        <f t="shared" si="77"/>
        <v/>
      </c>
      <c r="AR141" s="35"/>
      <c r="AS141" s="36" t="str">
        <f t="shared" si="78"/>
        <v/>
      </c>
      <c r="AT141" s="36" t="str">
        <f t="shared" si="79"/>
        <v/>
      </c>
      <c r="AU141" s="36" t="str">
        <f t="shared" si="80"/>
        <v/>
      </c>
      <c r="AV141" s="55"/>
      <c r="AW141" s="34"/>
      <c r="AX141" s="148"/>
      <c r="AY141" s="34"/>
      <c r="AZ141" s="32" t="str">
        <f t="shared" si="81"/>
        <v/>
      </c>
      <c r="BA141" s="34"/>
      <c r="BB141" s="32" t="str">
        <f t="shared" si="82"/>
        <v/>
      </c>
      <c r="BC141" s="34"/>
      <c r="BD141" s="32" t="str">
        <f t="shared" si="83"/>
        <v/>
      </c>
      <c r="BE141" s="35"/>
      <c r="BF141" s="36" t="str">
        <f t="shared" si="84"/>
        <v/>
      </c>
      <c r="BG141" s="36" t="str">
        <f t="shared" si="85"/>
        <v/>
      </c>
      <c r="BH141" s="36" t="str">
        <f t="shared" si="86"/>
        <v/>
      </c>
      <c r="BI141" s="55"/>
      <c r="BJ141" s="34"/>
      <c r="BK141" s="148"/>
      <c r="BL141" s="34"/>
      <c r="BM141" s="32" t="str">
        <f t="shared" si="87"/>
        <v/>
      </c>
      <c r="BN141" s="34"/>
      <c r="BO141" s="32" t="str">
        <f t="shared" si="88"/>
        <v/>
      </c>
      <c r="BP141" s="34"/>
      <c r="BQ141" s="32" t="str">
        <f t="shared" si="89"/>
        <v/>
      </c>
      <c r="BR141" s="34"/>
      <c r="BS141" s="36" t="str">
        <f t="shared" si="90"/>
        <v/>
      </c>
      <c r="BT141" s="36" t="str">
        <f t="shared" si="91"/>
        <v/>
      </c>
      <c r="BU141" s="36" t="str">
        <f t="shared" si="92"/>
        <v/>
      </c>
      <c r="BV141" s="55"/>
      <c r="BW141" s="36" t="str">
        <f t="shared" si="93"/>
        <v/>
      </c>
      <c r="BX141" s="36" t="str">
        <f t="shared" si="93"/>
        <v/>
      </c>
      <c r="BY141" s="31"/>
      <c r="BZ141" s="38"/>
      <c r="CB141" s="120" t="e">
        <f t="shared" ca="1" si="64"/>
        <v>#VALUE!</v>
      </c>
      <c r="CC141" s="2" t="e">
        <f t="shared" ca="1" si="94"/>
        <v>#VALUE!</v>
      </c>
    </row>
    <row r="142" spans="1:81" s="10" customFormat="1" ht="25.15" customHeight="1" x14ac:dyDescent="0.2">
      <c r="A142" s="52" t="str">
        <f t="shared" si="95"/>
        <v/>
      </c>
      <c r="B142" s="157" t="e">
        <f t="shared" ca="1" si="65"/>
        <v>#VALUE!</v>
      </c>
      <c r="C142" s="157" t="e">
        <f t="shared" ca="1" si="66"/>
        <v>#VALUE!</v>
      </c>
      <c r="D142" s="29"/>
      <c r="E142" s="155" t="str">
        <f ca="1">IFERROR(INDIRECT(ADDRESS(MATCH(D142,CatModules!C:C,0),2,1,1,"CatModules")),"")</f>
        <v/>
      </c>
      <c r="F142" s="96"/>
      <c r="G142" s="156" t="str">
        <f ca="1">IFERROR(INDIRECT(ADDRESS(MATCH(CONCATENATE(E142,"-",F142),CatInt!K:K,0),3,1,1,"CatInt")),"")</f>
        <v/>
      </c>
      <c r="H142" s="45" t="str">
        <f>IF(F142="","",VLOOKUP(F142,#REF!,2,FALSE))</f>
        <v/>
      </c>
      <c r="I142" s="29"/>
      <c r="J142" s="155" t="e">
        <f t="shared" si="67"/>
        <v>#VALUE!</v>
      </c>
      <c r="K142" s="155" t="e">
        <f t="shared" si="68"/>
        <v>#VALUE!</v>
      </c>
      <c r="L142" s="153"/>
      <c r="M142" s="126"/>
      <c r="N142" s="151" t="e">
        <f ca="1">VLOOKUP(M142,CatProd!B:G,6,FALSE)</f>
        <v>#N/A</v>
      </c>
      <c r="O142" s="127"/>
      <c r="P142" s="175" t="e">
        <f ca="1">VLOOKUP(CONCATENATE(N142,"-",O142),CatProdSpec!H:I,2,FALSE)</f>
        <v>#N/A</v>
      </c>
      <c r="Q142" s="30"/>
      <c r="R142" s="149" t="str">
        <f>IFERROR(VLOOKUP(Q142,Setup!D$16:E$25,2,FALSE),"")</f>
        <v/>
      </c>
      <c r="S142" s="51" t="str">
        <f ca="1">IFERROR(IF(OR(I142="",VLOOKUP(I142,CatCostInp!$E$2:$K$88,7,FALSE)=0),"",VLOOKUP(I142,CatCostInp!$E$2:$K$88,7,FALSE)),"")</f>
        <v/>
      </c>
      <c r="T142" s="4" t="e">
        <f>VLOOKUP(U142,#REF!,2,FALSE)</f>
        <v>#REF!</v>
      </c>
      <c r="U142" s="30"/>
      <c r="V142" s="1" t="str">
        <f ca="1">IF(U142=Setup!$C$10,"Grant",IF('Health Products &amp; Equipment'!U142=Setup!$C$11,"Local",IF('Health Products &amp; Equipment'!U142=Setup!$C$12,"Other","")))</f>
        <v/>
      </c>
      <c r="W142" s="34"/>
      <c r="X142" s="148"/>
      <c r="Y142" s="33"/>
      <c r="Z142" s="36" t="str">
        <f t="shared" si="69"/>
        <v/>
      </c>
      <c r="AA142" s="35"/>
      <c r="AB142" s="32" t="str">
        <f t="shared" si="70"/>
        <v/>
      </c>
      <c r="AC142" s="35"/>
      <c r="AD142" s="32" t="str">
        <f t="shared" si="71"/>
        <v/>
      </c>
      <c r="AE142" s="35"/>
      <c r="AF142" s="36" t="str">
        <f t="shared" si="72"/>
        <v/>
      </c>
      <c r="AG142" s="36" t="str">
        <f t="shared" si="73"/>
        <v/>
      </c>
      <c r="AH142" s="36" t="str">
        <f t="shared" si="74"/>
        <v/>
      </c>
      <c r="AI142" s="55"/>
      <c r="AJ142" s="37"/>
      <c r="AK142" s="148"/>
      <c r="AL142" s="35"/>
      <c r="AM142" s="32" t="str">
        <f t="shared" si="75"/>
        <v/>
      </c>
      <c r="AN142" s="35"/>
      <c r="AO142" s="32" t="str">
        <f t="shared" si="76"/>
        <v/>
      </c>
      <c r="AP142" s="35"/>
      <c r="AQ142" s="32" t="str">
        <f t="shared" si="77"/>
        <v/>
      </c>
      <c r="AR142" s="35"/>
      <c r="AS142" s="36" t="str">
        <f t="shared" si="78"/>
        <v/>
      </c>
      <c r="AT142" s="36" t="str">
        <f t="shared" si="79"/>
        <v/>
      </c>
      <c r="AU142" s="36" t="str">
        <f t="shared" si="80"/>
        <v/>
      </c>
      <c r="AV142" s="55"/>
      <c r="AW142" s="34"/>
      <c r="AX142" s="148"/>
      <c r="AY142" s="34"/>
      <c r="AZ142" s="32" t="str">
        <f t="shared" si="81"/>
        <v/>
      </c>
      <c r="BA142" s="34"/>
      <c r="BB142" s="32" t="str">
        <f t="shared" si="82"/>
        <v/>
      </c>
      <c r="BC142" s="34"/>
      <c r="BD142" s="32" t="str">
        <f t="shared" si="83"/>
        <v/>
      </c>
      <c r="BE142" s="35"/>
      <c r="BF142" s="36" t="str">
        <f t="shared" si="84"/>
        <v/>
      </c>
      <c r="BG142" s="36" t="str">
        <f t="shared" si="85"/>
        <v/>
      </c>
      <c r="BH142" s="36" t="str">
        <f t="shared" si="86"/>
        <v/>
      </c>
      <c r="BI142" s="55"/>
      <c r="BJ142" s="34"/>
      <c r="BK142" s="148"/>
      <c r="BL142" s="34"/>
      <c r="BM142" s="32" t="str">
        <f t="shared" si="87"/>
        <v/>
      </c>
      <c r="BN142" s="34"/>
      <c r="BO142" s="32" t="str">
        <f t="shared" si="88"/>
        <v/>
      </c>
      <c r="BP142" s="34"/>
      <c r="BQ142" s="32" t="str">
        <f t="shared" si="89"/>
        <v/>
      </c>
      <c r="BR142" s="34"/>
      <c r="BS142" s="36" t="str">
        <f t="shared" si="90"/>
        <v/>
      </c>
      <c r="BT142" s="36" t="str">
        <f t="shared" si="91"/>
        <v/>
      </c>
      <c r="BU142" s="36" t="str">
        <f t="shared" si="92"/>
        <v/>
      </c>
      <c r="BV142" s="55"/>
      <c r="BW142" s="36" t="str">
        <f t="shared" si="93"/>
        <v/>
      </c>
      <c r="BX142" s="36" t="str">
        <f t="shared" si="93"/>
        <v/>
      </c>
      <c r="BY142" s="31"/>
      <c r="BZ142" s="38"/>
      <c r="CB142" s="120" t="e">
        <f t="shared" ca="1" si="64"/>
        <v>#VALUE!</v>
      </c>
      <c r="CC142" s="2" t="e">
        <f t="shared" ca="1" si="94"/>
        <v>#VALUE!</v>
      </c>
    </row>
    <row r="143" spans="1:81" s="10" customFormat="1" ht="25.15" customHeight="1" x14ac:dyDescent="0.2">
      <c r="A143" s="52" t="str">
        <f t="shared" si="95"/>
        <v/>
      </c>
      <c r="B143" s="157" t="e">
        <f t="shared" ca="1" si="65"/>
        <v>#VALUE!</v>
      </c>
      <c r="C143" s="157" t="e">
        <f t="shared" ca="1" si="66"/>
        <v>#VALUE!</v>
      </c>
      <c r="D143" s="29"/>
      <c r="E143" s="155" t="str">
        <f ca="1">IFERROR(INDIRECT(ADDRESS(MATCH(D143,CatModules!C:C,0),2,1,1,"CatModules")),"")</f>
        <v/>
      </c>
      <c r="F143" s="96"/>
      <c r="G143" s="156" t="str">
        <f ca="1">IFERROR(INDIRECT(ADDRESS(MATCH(CONCATENATE(E143,"-",F143),CatInt!K:K,0),3,1,1,"CatInt")),"")</f>
        <v/>
      </c>
      <c r="H143" s="45" t="str">
        <f>IF(F143="","",VLOOKUP(F143,#REF!,2,FALSE))</f>
        <v/>
      </c>
      <c r="I143" s="29"/>
      <c r="J143" s="155" t="e">
        <f t="shared" si="67"/>
        <v>#VALUE!</v>
      </c>
      <c r="K143" s="155" t="e">
        <f t="shared" si="68"/>
        <v>#VALUE!</v>
      </c>
      <c r="L143" s="153"/>
      <c r="M143" s="126"/>
      <c r="N143" s="151" t="e">
        <f ca="1">VLOOKUP(M143,CatProd!B:G,6,FALSE)</f>
        <v>#N/A</v>
      </c>
      <c r="O143" s="127"/>
      <c r="P143" s="175" t="e">
        <f ca="1">VLOOKUP(CONCATENATE(N143,"-",O143),CatProdSpec!H:I,2,FALSE)</f>
        <v>#N/A</v>
      </c>
      <c r="Q143" s="30"/>
      <c r="R143" s="149" t="str">
        <f>IFERROR(VLOOKUP(Q143,Setup!D$16:E$25,2,FALSE),"")</f>
        <v/>
      </c>
      <c r="S143" s="51" t="str">
        <f ca="1">IFERROR(IF(OR(I143="",VLOOKUP(I143,CatCostInp!$E$2:$K$88,7,FALSE)=0),"",VLOOKUP(I143,CatCostInp!$E$2:$K$88,7,FALSE)),"")</f>
        <v/>
      </c>
      <c r="T143" s="4" t="e">
        <f>VLOOKUP(U143,#REF!,2,FALSE)</f>
        <v>#REF!</v>
      </c>
      <c r="U143" s="30"/>
      <c r="V143" s="1" t="str">
        <f ca="1">IF(U143=Setup!$C$10,"Grant",IF('Health Products &amp; Equipment'!U143=Setup!$C$11,"Local",IF('Health Products &amp; Equipment'!U143=Setup!$C$12,"Other","")))</f>
        <v/>
      </c>
      <c r="W143" s="34"/>
      <c r="X143" s="148"/>
      <c r="Y143" s="33"/>
      <c r="Z143" s="36" t="str">
        <f t="shared" si="69"/>
        <v/>
      </c>
      <c r="AA143" s="35"/>
      <c r="AB143" s="32" t="str">
        <f t="shared" si="70"/>
        <v/>
      </c>
      <c r="AC143" s="35"/>
      <c r="AD143" s="32" t="str">
        <f t="shared" si="71"/>
        <v/>
      </c>
      <c r="AE143" s="35"/>
      <c r="AF143" s="36" t="str">
        <f t="shared" si="72"/>
        <v/>
      </c>
      <c r="AG143" s="36" t="str">
        <f t="shared" si="73"/>
        <v/>
      </c>
      <c r="AH143" s="36" t="str">
        <f t="shared" si="74"/>
        <v/>
      </c>
      <c r="AI143" s="55"/>
      <c r="AJ143" s="37"/>
      <c r="AK143" s="148"/>
      <c r="AL143" s="35"/>
      <c r="AM143" s="32" t="str">
        <f t="shared" si="75"/>
        <v/>
      </c>
      <c r="AN143" s="35"/>
      <c r="AO143" s="32" t="str">
        <f t="shared" si="76"/>
        <v/>
      </c>
      <c r="AP143" s="35"/>
      <c r="AQ143" s="32" t="str">
        <f t="shared" si="77"/>
        <v/>
      </c>
      <c r="AR143" s="35"/>
      <c r="AS143" s="36" t="str">
        <f t="shared" si="78"/>
        <v/>
      </c>
      <c r="AT143" s="36" t="str">
        <f t="shared" si="79"/>
        <v/>
      </c>
      <c r="AU143" s="36" t="str">
        <f t="shared" si="80"/>
        <v/>
      </c>
      <c r="AV143" s="55"/>
      <c r="AW143" s="34"/>
      <c r="AX143" s="148"/>
      <c r="AY143" s="34"/>
      <c r="AZ143" s="32" t="str">
        <f t="shared" si="81"/>
        <v/>
      </c>
      <c r="BA143" s="34"/>
      <c r="BB143" s="32" t="str">
        <f t="shared" si="82"/>
        <v/>
      </c>
      <c r="BC143" s="34"/>
      <c r="BD143" s="32" t="str">
        <f t="shared" si="83"/>
        <v/>
      </c>
      <c r="BE143" s="35"/>
      <c r="BF143" s="36" t="str">
        <f t="shared" si="84"/>
        <v/>
      </c>
      <c r="BG143" s="36" t="str">
        <f t="shared" si="85"/>
        <v/>
      </c>
      <c r="BH143" s="36" t="str">
        <f t="shared" si="86"/>
        <v/>
      </c>
      <c r="BI143" s="55"/>
      <c r="BJ143" s="34"/>
      <c r="BK143" s="148"/>
      <c r="BL143" s="34"/>
      <c r="BM143" s="32" t="str">
        <f t="shared" si="87"/>
        <v/>
      </c>
      <c r="BN143" s="34"/>
      <c r="BO143" s="32" t="str">
        <f t="shared" si="88"/>
        <v/>
      </c>
      <c r="BP143" s="34"/>
      <c r="BQ143" s="32" t="str">
        <f t="shared" si="89"/>
        <v/>
      </c>
      <c r="BR143" s="34"/>
      <c r="BS143" s="36" t="str">
        <f t="shared" si="90"/>
        <v/>
      </c>
      <c r="BT143" s="36" t="str">
        <f t="shared" si="91"/>
        <v/>
      </c>
      <c r="BU143" s="36" t="str">
        <f t="shared" si="92"/>
        <v/>
      </c>
      <c r="BV143" s="55"/>
      <c r="BW143" s="36" t="str">
        <f t="shared" si="93"/>
        <v/>
      </c>
      <c r="BX143" s="36" t="str">
        <f t="shared" si="93"/>
        <v/>
      </c>
      <c r="BY143" s="31"/>
      <c r="BZ143" s="38"/>
      <c r="CB143" s="120" t="e">
        <f t="shared" ca="1" si="64"/>
        <v>#VALUE!</v>
      </c>
      <c r="CC143" s="2" t="e">
        <f t="shared" ca="1" si="94"/>
        <v>#VALUE!</v>
      </c>
    </row>
    <row r="144" spans="1:81" s="10" customFormat="1" ht="25.15" customHeight="1" x14ac:dyDescent="0.2">
      <c r="A144" s="52" t="str">
        <f t="shared" si="95"/>
        <v/>
      </c>
      <c r="B144" s="157" t="e">
        <f t="shared" ca="1" si="65"/>
        <v>#VALUE!</v>
      </c>
      <c r="C144" s="157" t="e">
        <f t="shared" ca="1" si="66"/>
        <v>#VALUE!</v>
      </c>
      <c r="D144" s="29"/>
      <c r="E144" s="155" t="str">
        <f ca="1">IFERROR(INDIRECT(ADDRESS(MATCH(D144,CatModules!C:C,0),2,1,1,"CatModules")),"")</f>
        <v/>
      </c>
      <c r="F144" s="96"/>
      <c r="G144" s="156" t="str">
        <f ca="1">IFERROR(INDIRECT(ADDRESS(MATCH(CONCATENATE(E144,"-",F144),CatInt!K:K,0),3,1,1,"CatInt")),"")</f>
        <v/>
      </c>
      <c r="H144" s="45" t="str">
        <f>IF(F144="","",VLOOKUP(F144,#REF!,2,FALSE))</f>
        <v/>
      </c>
      <c r="I144" s="29"/>
      <c r="J144" s="155" t="e">
        <f t="shared" si="67"/>
        <v>#VALUE!</v>
      </c>
      <c r="K144" s="155" t="e">
        <f t="shared" si="68"/>
        <v>#VALUE!</v>
      </c>
      <c r="L144" s="153"/>
      <c r="M144" s="126"/>
      <c r="N144" s="151" t="e">
        <f ca="1">VLOOKUP(M144,CatProd!B:G,6,FALSE)</f>
        <v>#N/A</v>
      </c>
      <c r="O144" s="127"/>
      <c r="P144" s="175" t="e">
        <f ca="1">VLOOKUP(CONCATENATE(N144,"-",O144),CatProdSpec!H:I,2,FALSE)</f>
        <v>#N/A</v>
      </c>
      <c r="Q144" s="30"/>
      <c r="R144" s="149" t="str">
        <f>IFERROR(VLOOKUP(Q144,Setup!D$16:E$25,2,FALSE),"")</f>
        <v/>
      </c>
      <c r="S144" s="51" t="str">
        <f ca="1">IFERROR(IF(OR(I144="",VLOOKUP(I144,CatCostInp!$E$2:$K$88,7,FALSE)=0),"",VLOOKUP(I144,CatCostInp!$E$2:$K$88,7,FALSE)),"")</f>
        <v/>
      </c>
      <c r="T144" s="4" t="e">
        <f>VLOOKUP(U144,#REF!,2,FALSE)</f>
        <v>#REF!</v>
      </c>
      <c r="U144" s="30"/>
      <c r="V144" s="1" t="str">
        <f ca="1">IF(U144=Setup!$C$10,"Grant",IF('Health Products &amp; Equipment'!U144=Setup!$C$11,"Local",IF('Health Products &amp; Equipment'!U144=Setup!$C$12,"Other","")))</f>
        <v/>
      </c>
      <c r="W144" s="34"/>
      <c r="X144" s="148"/>
      <c r="Y144" s="33"/>
      <c r="Z144" s="36" t="str">
        <f t="shared" si="69"/>
        <v/>
      </c>
      <c r="AA144" s="35"/>
      <c r="AB144" s="32" t="str">
        <f t="shared" si="70"/>
        <v/>
      </c>
      <c r="AC144" s="35"/>
      <c r="AD144" s="32" t="str">
        <f t="shared" si="71"/>
        <v/>
      </c>
      <c r="AE144" s="35"/>
      <c r="AF144" s="36" t="str">
        <f t="shared" si="72"/>
        <v/>
      </c>
      <c r="AG144" s="36" t="str">
        <f t="shared" si="73"/>
        <v/>
      </c>
      <c r="AH144" s="36" t="str">
        <f t="shared" si="74"/>
        <v/>
      </c>
      <c r="AI144" s="55"/>
      <c r="AJ144" s="37"/>
      <c r="AK144" s="148"/>
      <c r="AL144" s="35"/>
      <c r="AM144" s="32" t="str">
        <f t="shared" si="75"/>
        <v/>
      </c>
      <c r="AN144" s="35"/>
      <c r="AO144" s="32" t="str">
        <f t="shared" si="76"/>
        <v/>
      </c>
      <c r="AP144" s="35"/>
      <c r="AQ144" s="32" t="str">
        <f t="shared" si="77"/>
        <v/>
      </c>
      <c r="AR144" s="35"/>
      <c r="AS144" s="36" t="str">
        <f t="shared" si="78"/>
        <v/>
      </c>
      <c r="AT144" s="36" t="str">
        <f t="shared" si="79"/>
        <v/>
      </c>
      <c r="AU144" s="36" t="str">
        <f t="shared" si="80"/>
        <v/>
      </c>
      <c r="AV144" s="55"/>
      <c r="AW144" s="34"/>
      <c r="AX144" s="148"/>
      <c r="AY144" s="34"/>
      <c r="AZ144" s="32" t="str">
        <f t="shared" si="81"/>
        <v/>
      </c>
      <c r="BA144" s="34"/>
      <c r="BB144" s="32" t="str">
        <f t="shared" si="82"/>
        <v/>
      </c>
      <c r="BC144" s="34"/>
      <c r="BD144" s="32" t="str">
        <f t="shared" si="83"/>
        <v/>
      </c>
      <c r="BE144" s="35"/>
      <c r="BF144" s="36" t="str">
        <f t="shared" si="84"/>
        <v/>
      </c>
      <c r="BG144" s="36" t="str">
        <f t="shared" si="85"/>
        <v/>
      </c>
      <c r="BH144" s="36" t="str">
        <f t="shared" si="86"/>
        <v/>
      </c>
      <c r="BI144" s="55"/>
      <c r="BJ144" s="34"/>
      <c r="BK144" s="148"/>
      <c r="BL144" s="34"/>
      <c r="BM144" s="32" t="str">
        <f t="shared" si="87"/>
        <v/>
      </c>
      <c r="BN144" s="34"/>
      <c r="BO144" s="32" t="str">
        <f t="shared" si="88"/>
        <v/>
      </c>
      <c r="BP144" s="34"/>
      <c r="BQ144" s="32" t="str">
        <f t="shared" si="89"/>
        <v/>
      </c>
      <c r="BR144" s="34"/>
      <c r="BS144" s="36" t="str">
        <f t="shared" si="90"/>
        <v/>
      </c>
      <c r="BT144" s="36" t="str">
        <f t="shared" si="91"/>
        <v/>
      </c>
      <c r="BU144" s="36" t="str">
        <f t="shared" si="92"/>
        <v/>
      </c>
      <c r="BV144" s="55"/>
      <c r="BW144" s="36" t="str">
        <f t="shared" si="93"/>
        <v/>
      </c>
      <c r="BX144" s="36" t="str">
        <f t="shared" si="93"/>
        <v/>
      </c>
      <c r="BY144" s="31"/>
      <c r="BZ144" s="38"/>
      <c r="CB144" s="120" t="e">
        <f t="shared" ca="1" si="64"/>
        <v>#VALUE!</v>
      </c>
      <c r="CC144" s="2" t="e">
        <f t="shared" ca="1" si="94"/>
        <v>#VALUE!</v>
      </c>
    </row>
    <row r="145" spans="1:81" s="10" customFormat="1" ht="25.15" customHeight="1" x14ac:dyDescent="0.2">
      <c r="A145" s="52" t="str">
        <f t="shared" si="95"/>
        <v/>
      </c>
      <c r="B145" s="157" t="e">
        <f t="shared" ca="1" si="65"/>
        <v>#VALUE!</v>
      </c>
      <c r="C145" s="157" t="e">
        <f t="shared" ca="1" si="66"/>
        <v>#VALUE!</v>
      </c>
      <c r="D145" s="29"/>
      <c r="E145" s="155" t="str">
        <f ca="1">IFERROR(INDIRECT(ADDRESS(MATCH(D145,CatModules!C:C,0),2,1,1,"CatModules")),"")</f>
        <v/>
      </c>
      <c r="F145" s="96"/>
      <c r="G145" s="156" t="str">
        <f ca="1">IFERROR(INDIRECT(ADDRESS(MATCH(CONCATENATE(E145,"-",F145),CatInt!K:K,0),3,1,1,"CatInt")),"")</f>
        <v/>
      </c>
      <c r="H145" s="45" t="str">
        <f>IF(F145="","",VLOOKUP(F145,#REF!,2,FALSE))</f>
        <v/>
      </c>
      <c r="I145" s="29"/>
      <c r="J145" s="155" t="e">
        <f t="shared" si="67"/>
        <v>#VALUE!</v>
      </c>
      <c r="K145" s="155" t="e">
        <f t="shared" si="68"/>
        <v>#VALUE!</v>
      </c>
      <c r="L145" s="153"/>
      <c r="M145" s="126"/>
      <c r="N145" s="151" t="e">
        <f ca="1">VLOOKUP(M145,CatProd!B:G,6,FALSE)</f>
        <v>#N/A</v>
      </c>
      <c r="O145" s="127"/>
      <c r="P145" s="175" t="e">
        <f ca="1">VLOOKUP(CONCATENATE(N145,"-",O145),CatProdSpec!H:I,2,FALSE)</f>
        <v>#N/A</v>
      </c>
      <c r="Q145" s="30"/>
      <c r="R145" s="149" t="str">
        <f>IFERROR(VLOOKUP(Q145,Setup!D$16:E$25,2,FALSE),"")</f>
        <v/>
      </c>
      <c r="S145" s="51" t="str">
        <f ca="1">IFERROR(IF(OR(I145="",VLOOKUP(I145,CatCostInp!$E$2:$K$88,7,FALSE)=0),"",VLOOKUP(I145,CatCostInp!$E$2:$K$88,7,FALSE)),"")</f>
        <v/>
      </c>
      <c r="T145" s="4" t="e">
        <f>VLOOKUP(U145,#REF!,2,FALSE)</f>
        <v>#REF!</v>
      </c>
      <c r="U145" s="30"/>
      <c r="V145" s="1" t="str">
        <f ca="1">IF(U145=Setup!$C$10,"Grant",IF('Health Products &amp; Equipment'!U145=Setup!$C$11,"Local",IF('Health Products &amp; Equipment'!U145=Setup!$C$12,"Other","")))</f>
        <v/>
      </c>
      <c r="W145" s="34"/>
      <c r="X145" s="148"/>
      <c r="Y145" s="33"/>
      <c r="Z145" s="36" t="str">
        <f t="shared" si="69"/>
        <v/>
      </c>
      <c r="AA145" s="35"/>
      <c r="AB145" s="32" t="str">
        <f t="shared" si="70"/>
        <v/>
      </c>
      <c r="AC145" s="35"/>
      <c r="AD145" s="32" t="str">
        <f t="shared" si="71"/>
        <v/>
      </c>
      <c r="AE145" s="35"/>
      <c r="AF145" s="36" t="str">
        <f t="shared" si="72"/>
        <v/>
      </c>
      <c r="AG145" s="36" t="str">
        <f t="shared" si="73"/>
        <v/>
      </c>
      <c r="AH145" s="36" t="str">
        <f t="shared" si="74"/>
        <v/>
      </c>
      <c r="AI145" s="55"/>
      <c r="AJ145" s="37"/>
      <c r="AK145" s="148"/>
      <c r="AL145" s="35"/>
      <c r="AM145" s="32" t="str">
        <f t="shared" si="75"/>
        <v/>
      </c>
      <c r="AN145" s="35"/>
      <c r="AO145" s="32" t="str">
        <f t="shared" si="76"/>
        <v/>
      </c>
      <c r="AP145" s="35"/>
      <c r="AQ145" s="32" t="str">
        <f t="shared" si="77"/>
        <v/>
      </c>
      <c r="AR145" s="35"/>
      <c r="AS145" s="36" t="str">
        <f t="shared" si="78"/>
        <v/>
      </c>
      <c r="AT145" s="36" t="str">
        <f t="shared" si="79"/>
        <v/>
      </c>
      <c r="AU145" s="36" t="str">
        <f t="shared" si="80"/>
        <v/>
      </c>
      <c r="AV145" s="55"/>
      <c r="AW145" s="34"/>
      <c r="AX145" s="148"/>
      <c r="AY145" s="34"/>
      <c r="AZ145" s="32" t="str">
        <f t="shared" si="81"/>
        <v/>
      </c>
      <c r="BA145" s="34"/>
      <c r="BB145" s="32" t="str">
        <f t="shared" si="82"/>
        <v/>
      </c>
      <c r="BC145" s="34"/>
      <c r="BD145" s="32" t="str">
        <f t="shared" si="83"/>
        <v/>
      </c>
      <c r="BE145" s="35"/>
      <c r="BF145" s="36" t="str">
        <f t="shared" si="84"/>
        <v/>
      </c>
      <c r="BG145" s="36" t="str">
        <f t="shared" si="85"/>
        <v/>
      </c>
      <c r="BH145" s="36" t="str">
        <f t="shared" si="86"/>
        <v/>
      </c>
      <c r="BI145" s="55"/>
      <c r="BJ145" s="34"/>
      <c r="BK145" s="148"/>
      <c r="BL145" s="34"/>
      <c r="BM145" s="32" t="str">
        <f t="shared" si="87"/>
        <v/>
      </c>
      <c r="BN145" s="34"/>
      <c r="BO145" s="32" t="str">
        <f t="shared" si="88"/>
        <v/>
      </c>
      <c r="BP145" s="34"/>
      <c r="BQ145" s="32" t="str">
        <f t="shared" si="89"/>
        <v/>
      </c>
      <c r="BR145" s="34"/>
      <c r="BS145" s="36" t="str">
        <f t="shared" si="90"/>
        <v/>
      </c>
      <c r="BT145" s="36" t="str">
        <f t="shared" si="91"/>
        <v/>
      </c>
      <c r="BU145" s="36" t="str">
        <f t="shared" si="92"/>
        <v/>
      </c>
      <c r="BV145" s="55"/>
      <c r="BW145" s="36" t="str">
        <f t="shared" si="93"/>
        <v/>
      </c>
      <c r="BX145" s="36" t="str">
        <f t="shared" si="93"/>
        <v/>
      </c>
      <c r="BY145" s="31"/>
      <c r="BZ145" s="38"/>
      <c r="CB145" s="120" t="e">
        <f t="shared" ca="1" si="64"/>
        <v>#VALUE!</v>
      </c>
      <c r="CC145" s="2" t="e">
        <f t="shared" ca="1" si="94"/>
        <v>#VALUE!</v>
      </c>
    </row>
    <row r="146" spans="1:81" s="10" customFormat="1" ht="25.15" customHeight="1" x14ac:dyDescent="0.2">
      <c r="A146" s="52" t="str">
        <f t="shared" si="95"/>
        <v/>
      </c>
      <c r="B146" s="157" t="e">
        <f t="shared" ca="1" si="65"/>
        <v>#VALUE!</v>
      </c>
      <c r="C146" s="157" t="e">
        <f t="shared" ca="1" si="66"/>
        <v>#VALUE!</v>
      </c>
      <c r="D146" s="29"/>
      <c r="E146" s="155" t="str">
        <f ca="1">IFERROR(INDIRECT(ADDRESS(MATCH(D146,CatModules!C:C,0),2,1,1,"CatModules")),"")</f>
        <v/>
      </c>
      <c r="F146" s="96"/>
      <c r="G146" s="156" t="str">
        <f ca="1">IFERROR(INDIRECT(ADDRESS(MATCH(CONCATENATE(E146,"-",F146),CatInt!K:K,0),3,1,1,"CatInt")),"")</f>
        <v/>
      </c>
      <c r="H146" s="45" t="str">
        <f>IF(F146="","",VLOOKUP(F146,#REF!,2,FALSE))</f>
        <v/>
      </c>
      <c r="I146" s="29"/>
      <c r="J146" s="155" t="e">
        <f t="shared" si="67"/>
        <v>#VALUE!</v>
      </c>
      <c r="K146" s="155" t="e">
        <f t="shared" si="68"/>
        <v>#VALUE!</v>
      </c>
      <c r="L146" s="153"/>
      <c r="M146" s="126"/>
      <c r="N146" s="151" t="e">
        <f ca="1">VLOOKUP(M146,CatProd!B:G,6,FALSE)</f>
        <v>#N/A</v>
      </c>
      <c r="O146" s="127"/>
      <c r="P146" s="175" t="e">
        <f ca="1">VLOOKUP(CONCATENATE(N146,"-",O146),CatProdSpec!H:I,2,FALSE)</f>
        <v>#N/A</v>
      </c>
      <c r="Q146" s="30"/>
      <c r="R146" s="149" t="str">
        <f>IFERROR(VLOOKUP(Q146,Setup!D$16:E$25,2,FALSE),"")</f>
        <v/>
      </c>
      <c r="S146" s="51" t="str">
        <f ca="1">IFERROR(IF(OR(I146="",VLOOKUP(I146,CatCostInp!$E$2:$K$88,7,FALSE)=0),"",VLOOKUP(I146,CatCostInp!$E$2:$K$88,7,FALSE)),"")</f>
        <v/>
      </c>
      <c r="T146" s="4" t="e">
        <f>VLOOKUP(U146,#REF!,2,FALSE)</f>
        <v>#REF!</v>
      </c>
      <c r="U146" s="30"/>
      <c r="V146" s="1" t="str">
        <f ca="1">IF(U146=Setup!$C$10,"Grant",IF('Health Products &amp; Equipment'!U146=Setup!$C$11,"Local",IF('Health Products &amp; Equipment'!U146=Setup!$C$12,"Other","")))</f>
        <v/>
      </c>
      <c r="W146" s="34"/>
      <c r="X146" s="148"/>
      <c r="Y146" s="33"/>
      <c r="Z146" s="36" t="str">
        <f t="shared" si="69"/>
        <v/>
      </c>
      <c r="AA146" s="35"/>
      <c r="AB146" s="32" t="str">
        <f t="shared" si="70"/>
        <v/>
      </c>
      <c r="AC146" s="35"/>
      <c r="AD146" s="32" t="str">
        <f t="shared" si="71"/>
        <v/>
      </c>
      <c r="AE146" s="35"/>
      <c r="AF146" s="36" t="str">
        <f t="shared" si="72"/>
        <v/>
      </c>
      <c r="AG146" s="36" t="str">
        <f t="shared" si="73"/>
        <v/>
      </c>
      <c r="AH146" s="36" t="str">
        <f t="shared" si="74"/>
        <v/>
      </c>
      <c r="AI146" s="55"/>
      <c r="AJ146" s="37"/>
      <c r="AK146" s="148"/>
      <c r="AL146" s="35"/>
      <c r="AM146" s="32" t="str">
        <f t="shared" si="75"/>
        <v/>
      </c>
      <c r="AN146" s="35"/>
      <c r="AO146" s="32" t="str">
        <f t="shared" si="76"/>
        <v/>
      </c>
      <c r="AP146" s="35"/>
      <c r="AQ146" s="32" t="str">
        <f t="shared" si="77"/>
        <v/>
      </c>
      <c r="AR146" s="35"/>
      <c r="AS146" s="36" t="str">
        <f t="shared" si="78"/>
        <v/>
      </c>
      <c r="AT146" s="36" t="str">
        <f t="shared" si="79"/>
        <v/>
      </c>
      <c r="AU146" s="36" t="str">
        <f t="shared" si="80"/>
        <v/>
      </c>
      <c r="AV146" s="55"/>
      <c r="AW146" s="34"/>
      <c r="AX146" s="148"/>
      <c r="AY146" s="34"/>
      <c r="AZ146" s="32" t="str">
        <f t="shared" si="81"/>
        <v/>
      </c>
      <c r="BA146" s="34"/>
      <c r="BB146" s="32" t="str">
        <f t="shared" si="82"/>
        <v/>
      </c>
      <c r="BC146" s="34"/>
      <c r="BD146" s="32" t="str">
        <f t="shared" si="83"/>
        <v/>
      </c>
      <c r="BE146" s="35"/>
      <c r="BF146" s="36" t="str">
        <f t="shared" si="84"/>
        <v/>
      </c>
      <c r="BG146" s="36" t="str">
        <f t="shared" si="85"/>
        <v/>
      </c>
      <c r="BH146" s="36" t="str">
        <f t="shared" si="86"/>
        <v/>
      </c>
      <c r="BI146" s="55"/>
      <c r="BJ146" s="34"/>
      <c r="BK146" s="148"/>
      <c r="BL146" s="34"/>
      <c r="BM146" s="32" t="str">
        <f t="shared" si="87"/>
        <v/>
      </c>
      <c r="BN146" s="34"/>
      <c r="BO146" s="32" t="str">
        <f t="shared" si="88"/>
        <v/>
      </c>
      <c r="BP146" s="34"/>
      <c r="BQ146" s="32" t="str">
        <f t="shared" si="89"/>
        <v/>
      </c>
      <c r="BR146" s="34"/>
      <c r="BS146" s="36" t="str">
        <f t="shared" si="90"/>
        <v/>
      </c>
      <c r="BT146" s="36" t="str">
        <f t="shared" si="91"/>
        <v/>
      </c>
      <c r="BU146" s="36" t="str">
        <f t="shared" si="92"/>
        <v/>
      </c>
      <c r="BV146" s="55"/>
      <c r="BW146" s="36" t="str">
        <f t="shared" si="93"/>
        <v/>
      </c>
      <c r="BX146" s="36" t="str">
        <f t="shared" si="93"/>
        <v/>
      </c>
      <c r="BY146" s="31"/>
      <c r="BZ146" s="38"/>
      <c r="CB146" s="120" t="e">
        <f t="shared" ca="1" si="64"/>
        <v>#VALUE!</v>
      </c>
      <c r="CC146" s="2" t="e">
        <f t="shared" ca="1" si="94"/>
        <v>#VALUE!</v>
      </c>
    </row>
    <row r="147" spans="1:81" s="10" customFormat="1" ht="25.15" customHeight="1" x14ac:dyDescent="0.2">
      <c r="A147" s="52" t="str">
        <f t="shared" si="95"/>
        <v/>
      </c>
      <c r="B147" s="157" t="e">
        <f t="shared" ca="1" si="65"/>
        <v>#VALUE!</v>
      </c>
      <c r="C147" s="157" t="e">
        <f t="shared" ca="1" si="66"/>
        <v>#VALUE!</v>
      </c>
      <c r="D147" s="29"/>
      <c r="E147" s="155" t="str">
        <f ca="1">IFERROR(INDIRECT(ADDRESS(MATCH(D147,CatModules!C:C,0),2,1,1,"CatModules")),"")</f>
        <v/>
      </c>
      <c r="F147" s="96"/>
      <c r="G147" s="156" t="str">
        <f ca="1">IFERROR(INDIRECT(ADDRESS(MATCH(CONCATENATE(E147,"-",F147),CatInt!K:K,0),3,1,1,"CatInt")),"")</f>
        <v/>
      </c>
      <c r="H147" s="45" t="str">
        <f>IF(F147="","",VLOOKUP(F147,#REF!,2,FALSE))</f>
        <v/>
      </c>
      <c r="I147" s="29"/>
      <c r="J147" s="155" t="e">
        <f t="shared" si="67"/>
        <v>#VALUE!</v>
      </c>
      <c r="K147" s="155" t="e">
        <f t="shared" si="68"/>
        <v>#VALUE!</v>
      </c>
      <c r="L147" s="153"/>
      <c r="M147" s="126"/>
      <c r="N147" s="151" t="e">
        <f ca="1">VLOOKUP(M147,CatProd!B:G,6,FALSE)</f>
        <v>#N/A</v>
      </c>
      <c r="O147" s="127"/>
      <c r="P147" s="175" t="e">
        <f ca="1">VLOOKUP(CONCATENATE(N147,"-",O147),CatProdSpec!H:I,2,FALSE)</f>
        <v>#N/A</v>
      </c>
      <c r="Q147" s="30"/>
      <c r="R147" s="149" t="str">
        <f>IFERROR(VLOOKUP(Q147,Setup!D$16:E$25,2,FALSE),"")</f>
        <v/>
      </c>
      <c r="S147" s="51" t="str">
        <f ca="1">IFERROR(IF(OR(I147="",VLOOKUP(I147,CatCostInp!$E$2:$K$88,7,FALSE)=0),"",VLOOKUP(I147,CatCostInp!$E$2:$K$88,7,FALSE)),"")</f>
        <v/>
      </c>
      <c r="T147" s="4" t="e">
        <f>VLOOKUP(U147,#REF!,2,FALSE)</f>
        <v>#REF!</v>
      </c>
      <c r="U147" s="30"/>
      <c r="V147" s="1" t="str">
        <f ca="1">IF(U147=Setup!$C$10,"Grant",IF('Health Products &amp; Equipment'!U147=Setup!$C$11,"Local",IF('Health Products &amp; Equipment'!U147=Setup!$C$12,"Other","")))</f>
        <v/>
      </c>
      <c r="W147" s="34"/>
      <c r="X147" s="148"/>
      <c r="Y147" s="33"/>
      <c r="Z147" s="36" t="str">
        <f t="shared" si="69"/>
        <v/>
      </c>
      <c r="AA147" s="35"/>
      <c r="AB147" s="32" t="str">
        <f t="shared" si="70"/>
        <v/>
      </c>
      <c r="AC147" s="35"/>
      <c r="AD147" s="32" t="str">
        <f t="shared" si="71"/>
        <v/>
      </c>
      <c r="AE147" s="35"/>
      <c r="AF147" s="36" t="str">
        <f t="shared" si="72"/>
        <v/>
      </c>
      <c r="AG147" s="36" t="str">
        <f t="shared" si="73"/>
        <v/>
      </c>
      <c r="AH147" s="36" t="str">
        <f t="shared" si="74"/>
        <v/>
      </c>
      <c r="AI147" s="55"/>
      <c r="AJ147" s="37"/>
      <c r="AK147" s="148"/>
      <c r="AL147" s="35"/>
      <c r="AM147" s="32" t="str">
        <f t="shared" si="75"/>
        <v/>
      </c>
      <c r="AN147" s="35"/>
      <c r="AO147" s="32" t="str">
        <f t="shared" si="76"/>
        <v/>
      </c>
      <c r="AP147" s="35"/>
      <c r="AQ147" s="32" t="str">
        <f t="shared" si="77"/>
        <v/>
      </c>
      <c r="AR147" s="35"/>
      <c r="AS147" s="36" t="str">
        <f t="shared" si="78"/>
        <v/>
      </c>
      <c r="AT147" s="36" t="str">
        <f t="shared" si="79"/>
        <v/>
      </c>
      <c r="AU147" s="36" t="str">
        <f t="shared" si="80"/>
        <v/>
      </c>
      <c r="AV147" s="55"/>
      <c r="AW147" s="34"/>
      <c r="AX147" s="148"/>
      <c r="AY147" s="34"/>
      <c r="AZ147" s="32" t="str">
        <f t="shared" si="81"/>
        <v/>
      </c>
      <c r="BA147" s="34"/>
      <c r="BB147" s="32" t="str">
        <f t="shared" si="82"/>
        <v/>
      </c>
      <c r="BC147" s="34"/>
      <c r="BD147" s="32" t="str">
        <f t="shared" si="83"/>
        <v/>
      </c>
      <c r="BE147" s="35"/>
      <c r="BF147" s="36" t="str">
        <f t="shared" si="84"/>
        <v/>
      </c>
      <c r="BG147" s="36" t="str">
        <f t="shared" si="85"/>
        <v/>
      </c>
      <c r="BH147" s="36" t="str">
        <f t="shared" si="86"/>
        <v/>
      </c>
      <c r="BI147" s="55"/>
      <c r="BJ147" s="34"/>
      <c r="BK147" s="148"/>
      <c r="BL147" s="34"/>
      <c r="BM147" s="32" t="str">
        <f t="shared" si="87"/>
        <v/>
      </c>
      <c r="BN147" s="34"/>
      <c r="BO147" s="32" t="str">
        <f t="shared" si="88"/>
        <v/>
      </c>
      <c r="BP147" s="34"/>
      <c r="BQ147" s="32" t="str">
        <f t="shared" si="89"/>
        <v/>
      </c>
      <c r="BR147" s="34"/>
      <c r="BS147" s="36" t="str">
        <f t="shared" si="90"/>
        <v/>
      </c>
      <c r="BT147" s="36" t="str">
        <f t="shared" si="91"/>
        <v/>
      </c>
      <c r="BU147" s="36" t="str">
        <f t="shared" si="92"/>
        <v/>
      </c>
      <c r="BV147" s="55"/>
      <c r="BW147" s="36" t="str">
        <f t="shared" si="93"/>
        <v/>
      </c>
      <c r="BX147" s="36" t="str">
        <f t="shared" si="93"/>
        <v/>
      </c>
      <c r="BY147" s="31"/>
      <c r="BZ147" s="38"/>
      <c r="CB147" s="120" t="e">
        <f t="shared" ca="1" si="64"/>
        <v>#VALUE!</v>
      </c>
      <c r="CC147" s="2" t="e">
        <f t="shared" ca="1" si="94"/>
        <v>#VALUE!</v>
      </c>
    </row>
    <row r="148" spans="1:81" s="10" customFormat="1" ht="25.15" customHeight="1" x14ac:dyDescent="0.2">
      <c r="A148" s="52" t="str">
        <f t="shared" si="95"/>
        <v/>
      </c>
      <c r="B148" s="157" t="e">
        <f t="shared" ca="1" si="65"/>
        <v>#VALUE!</v>
      </c>
      <c r="C148" s="157" t="e">
        <f t="shared" ca="1" si="66"/>
        <v>#VALUE!</v>
      </c>
      <c r="D148" s="29"/>
      <c r="E148" s="155" t="str">
        <f ca="1">IFERROR(INDIRECT(ADDRESS(MATCH(D148,CatModules!C:C,0),2,1,1,"CatModules")),"")</f>
        <v/>
      </c>
      <c r="F148" s="96"/>
      <c r="G148" s="156" t="str">
        <f ca="1">IFERROR(INDIRECT(ADDRESS(MATCH(CONCATENATE(E148,"-",F148),CatInt!K:K,0),3,1,1,"CatInt")),"")</f>
        <v/>
      </c>
      <c r="H148" s="45" t="str">
        <f>IF(F148="","",VLOOKUP(F148,#REF!,2,FALSE))</f>
        <v/>
      </c>
      <c r="I148" s="29"/>
      <c r="J148" s="155" t="e">
        <f t="shared" si="67"/>
        <v>#VALUE!</v>
      </c>
      <c r="K148" s="155" t="e">
        <f t="shared" si="68"/>
        <v>#VALUE!</v>
      </c>
      <c r="L148" s="153"/>
      <c r="M148" s="126"/>
      <c r="N148" s="151" t="e">
        <f ca="1">VLOOKUP(M148,CatProd!B:G,6,FALSE)</f>
        <v>#N/A</v>
      </c>
      <c r="O148" s="127"/>
      <c r="P148" s="175" t="e">
        <f ca="1">VLOOKUP(CONCATENATE(N148,"-",O148),CatProdSpec!H:I,2,FALSE)</f>
        <v>#N/A</v>
      </c>
      <c r="Q148" s="30"/>
      <c r="R148" s="149" t="str">
        <f>IFERROR(VLOOKUP(Q148,Setup!D$16:E$25,2,FALSE),"")</f>
        <v/>
      </c>
      <c r="S148" s="51" t="str">
        <f ca="1">IFERROR(IF(OR(I148="",VLOOKUP(I148,CatCostInp!$E$2:$K$88,7,FALSE)=0),"",VLOOKUP(I148,CatCostInp!$E$2:$K$88,7,FALSE)),"")</f>
        <v/>
      </c>
      <c r="T148" s="4" t="e">
        <f>VLOOKUP(U148,#REF!,2,FALSE)</f>
        <v>#REF!</v>
      </c>
      <c r="U148" s="30"/>
      <c r="V148" s="1" t="str">
        <f ca="1">IF(U148=Setup!$C$10,"Grant",IF('Health Products &amp; Equipment'!U148=Setup!$C$11,"Local",IF('Health Products &amp; Equipment'!U148=Setup!$C$12,"Other","")))</f>
        <v/>
      </c>
      <c r="W148" s="34"/>
      <c r="X148" s="148"/>
      <c r="Y148" s="33"/>
      <c r="Z148" s="36" t="str">
        <f t="shared" si="69"/>
        <v/>
      </c>
      <c r="AA148" s="35"/>
      <c r="AB148" s="32" t="str">
        <f t="shared" si="70"/>
        <v/>
      </c>
      <c r="AC148" s="35"/>
      <c r="AD148" s="32" t="str">
        <f t="shared" si="71"/>
        <v/>
      </c>
      <c r="AE148" s="35"/>
      <c r="AF148" s="36" t="str">
        <f t="shared" si="72"/>
        <v/>
      </c>
      <c r="AG148" s="36" t="str">
        <f t="shared" si="73"/>
        <v/>
      </c>
      <c r="AH148" s="36" t="str">
        <f t="shared" si="74"/>
        <v/>
      </c>
      <c r="AI148" s="55"/>
      <c r="AJ148" s="37"/>
      <c r="AK148" s="148"/>
      <c r="AL148" s="35"/>
      <c r="AM148" s="32" t="str">
        <f t="shared" si="75"/>
        <v/>
      </c>
      <c r="AN148" s="35"/>
      <c r="AO148" s="32" t="str">
        <f t="shared" si="76"/>
        <v/>
      </c>
      <c r="AP148" s="35"/>
      <c r="AQ148" s="32" t="str">
        <f t="shared" si="77"/>
        <v/>
      </c>
      <c r="AR148" s="35"/>
      <c r="AS148" s="36" t="str">
        <f t="shared" si="78"/>
        <v/>
      </c>
      <c r="AT148" s="36" t="str">
        <f t="shared" si="79"/>
        <v/>
      </c>
      <c r="AU148" s="36" t="str">
        <f t="shared" si="80"/>
        <v/>
      </c>
      <c r="AV148" s="55"/>
      <c r="AW148" s="34"/>
      <c r="AX148" s="148"/>
      <c r="AY148" s="34"/>
      <c r="AZ148" s="32" t="str">
        <f t="shared" si="81"/>
        <v/>
      </c>
      <c r="BA148" s="34"/>
      <c r="BB148" s="32" t="str">
        <f t="shared" si="82"/>
        <v/>
      </c>
      <c r="BC148" s="34"/>
      <c r="BD148" s="32" t="str">
        <f t="shared" si="83"/>
        <v/>
      </c>
      <c r="BE148" s="35"/>
      <c r="BF148" s="36" t="str">
        <f t="shared" si="84"/>
        <v/>
      </c>
      <c r="BG148" s="36" t="str">
        <f t="shared" si="85"/>
        <v/>
      </c>
      <c r="BH148" s="36" t="str">
        <f t="shared" si="86"/>
        <v/>
      </c>
      <c r="BI148" s="55"/>
      <c r="BJ148" s="34"/>
      <c r="BK148" s="148"/>
      <c r="BL148" s="34"/>
      <c r="BM148" s="32" t="str">
        <f t="shared" si="87"/>
        <v/>
      </c>
      <c r="BN148" s="34"/>
      <c r="BO148" s="32" t="str">
        <f t="shared" si="88"/>
        <v/>
      </c>
      <c r="BP148" s="34"/>
      <c r="BQ148" s="32" t="str">
        <f t="shared" si="89"/>
        <v/>
      </c>
      <c r="BR148" s="34"/>
      <c r="BS148" s="36" t="str">
        <f t="shared" si="90"/>
        <v/>
      </c>
      <c r="BT148" s="36" t="str">
        <f t="shared" si="91"/>
        <v/>
      </c>
      <c r="BU148" s="36" t="str">
        <f t="shared" si="92"/>
        <v/>
      </c>
      <c r="BV148" s="55"/>
      <c r="BW148" s="36" t="str">
        <f t="shared" si="93"/>
        <v/>
      </c>
      <c r="BX148" s="36" t="str">
        <f t="shared" si="93"/>
        <v/>
      </c>
      <c r="BY148" s="31"/>
      <c r="BZ148" s="38"/>
      <c r="CB148" s="120" t="e">
        <f t="shared" ca="1" si="64"/>
        <v>#VALUE!</v>
      </c>
      <c r="CC148" s="2" t="e">
        <f t="shared" ca="1" si="94"/>
        <v>#VALUE!</v>
      </c>
    </row>
    <row r="149" spans="1:81" s="10" customFormat="1" ht="25.15" customHeight="1" x14ac:dyDescent="0.2">
      <c r="A149" s="52" t="str">
        <f t="shared" si="95"/>
        <v/>
      </c>
      <c r="B149" s="157" t="e">
        <f t="shared" ca="1" si="65"/>
        <v>#VALUE!</v>
      </c>
      <c r="C149" s="157" t="e">
        <f t="shared" ca="1" si="66"/>
        <v>#VALUE!</v>
      </c>
      <c r="D149" s="29"/>
      <c r="E149" s="155" t="str">
        <f ca="1">IFERROR(INDIRECT(ADDRESS(MATCH(D149,CatModules!C:C,0),2,1,1,"CatModules")),"")</f>
        <v/>
      </c>
      <c r="F149" s="96"/>
      <c r="G149" s="156" t="str">
        <f ca="1">IFERROR(INDIRECT(ADDRESS(MATCH(CONCATENATE(E149,"-",F149),CatInt!K:K,0),3,1,1,"CatInt")),"")</f>
        <v/>
      </c>
      <c r="H149" s="45" t="str">
        <f>IF(F149="","",VLOOKUP(F149,#REF!,2,FALSE))</f>
        <v/>
      </c>
      <c r="I149" s="29"/>
      <c r="J149" s="155" t="e">
        <f t="shared" si="67"/>
        <v>#VALUE!</v>
      </c>
      <c r="K149" s="155" t="e">
        <f t="shared" si="68"/>
        <v>#VALUE!</v>
      </c>
      <c r="L149" s="153"/>
      <c r="M149" s="126"/>
      <c r="N149" s="151" t="e">
        <f ca="1">VLOOKUP(M149,CatProd!B:G,6,FALSE)</f>
        <v>#N/A</v>
      </c>
      <c r="O149" s="127"/>
      <c r="P149" s="175" t="e">
        <f ca="1">VLOOKUP(CONCATENATE(N149,"-",O149),CatProdSpec!H:I,2,FALSE)</f>
        <v>#N/A</v>
      </c>
      <c r="Q149" s="30"/>
      <c r="R149" s="149" t="str">
        <f>IFERROR(VLOOKUP(Q149,Setup!D$16:E$25,2,FALSE),"")</f>
        <v/>
      </c>
      <c r="S149" s="51" t="str">
        <f ca="1">IFERROR(IF(OR(I149="",VLOOKUP(I149,CatCostInp!$E$2:$K$88,7,FALSE)=0),"",VLOOKUP(I149,CatCostInp!$E$2:$K$88,7,FALSE)),"")</f>
        <v/>
      </c>
      <c r="T149" s="4" t="e">
        <f>VLOOKUP(U149,#REF!,2,FALSE)</f>
        <v>#REF!</v>
      </c>
      <c r="U149" s="30"/>
      <c r="V149" s="1" t="str">
        <f ca="1">IF(U149=Setup!$C$10,"Grant",IF('Health Products &amp; Equipment'!U149=Setup!$C$11,"Local",IF('Health Products &amp; Equipment'!U149=Setup!$C$12,"Other","")))</f>
        <v/>
      </c>
      <c r="W149" s="34"/>
      <c r="X149" s="148"/>
      <c r="Y149" s="33"/>
      <c r="Z149" s="36" t="str">
        <f t="shared" si="69"/>
        <v/>
      </c>
      <c r="AA149" s="35"/>
      <c r="AB149" s="32" t="str">
        <f t="shared" si="70"/>
        <v/>
      </c>
      <c r="AC149" s="35"/>
      <c r="AD149" s="32" t="str">
        <f t="shared" si="71"/>
        <v/>
      </c>
      <c r="AE149" s="35"/>
      <c r="AF149" s="36" t="str">
        <f t="shared" si="72"/>
        <v/>
      </c>
      <c r="AG149" s="36" t="str">
        <f t="shared" si="73"/>
        <v/>
      </c>
      <c r="AH149" s="36" t="str">
        <f t="shared" si="74"/>
        <v/>
      </c>
      <c r="AI149" s="55"/>
      <c r="AJ149" s="37"/>
      <c r="AK149" s="148"/>
      <c r="AL149" s="35"/>
      <c r="AM149" s="32" t="str">
        <f t="shared" si="75"/>
        <v/>
      </c>
      <c r="AN149" s="35"/>
      <c r="AO149" s="32" t="str">
        <f t="shared" si="76"/>
        <v/>
      </c>
      <c r="AP149" s="35"/>
      <c r="AQ149" s="32" t="str">
        <f t="shared" si="77"/>
        <v/>
      </c>
      <c r="AR149" s="35"/>
      <c r="AS149" s="36" t="str">
        <f t="shared" si="78"/>
        <v/>
      </c>
      <c r="AT149" s="36" t="str">
        <f t="shared" si="79"/>
        <v/>
      </c>
      <c r="AU149" s="36" t="str">
        <f t="shared" si="80"/>
        <v/>
      </c>
      <c r="AV149" s="55"/>
      <c r="AW149" s="34"/>
      <c r="AX149" s="148"/>
      <c r="AY149" s="34"/>
      <c r="AZ149" s="32" t="str">
        <f t="shared" si="81"/>
        <v/>
      </c>
      <c r="BA149" s="34"/>
      <c r="BB149" s="32" t="str">
        <f t="shared" si="82"/>
        <v/>
      </c>
      <c r="BC149" s="34"/>
      <c r="BD149" s="32" t="str">
        <f t="shared" si="83"/>
        <v/>
      </c>
      <c r="BE149" s="35"/>
      <c r="BF149" s="36" t="str">
        <f t="shared" si="84"/>
        <v/>
      </c>
      <c r="BG149" s="36" t="str">
        <f t="shared" si="85"/>
        <v/>
      </c>
      <c r="BH149" s="36" t="str">
        <f t="shared" si="86"/>
        <v/>
      </c>
      <c r="BI149" s="55"/>
      <c r="BJ149" s="34"/>
      <c r="BK149" s="148"/>
      <c r="BL149" s="34"/>
      <c r="BM149" s="32" t="str">
        <f t="shared" si="87"/>
        <v/>
      </c>
      <c r="BN149" s="34"/>
      <c r="BO149" s="32" t="str">
        <f t="shared" si="88"/>
        <v/>
      </c>
      <c r="BP149" s="34"/>
      <c r="BQ149" s="32" t="str">
        <f t="shared" si="89"/>
        <v/>
      </c>
      <c r="BR149" s="34"/>
      <c r="BS149" s="36" t="str">
        <f t="shared" si="90"/>
        <v/>
      </c>
      <c r="BT149" s="36" t="str">
        <f t="shared" si="91"/>
        <v/>
      </c>
      <c r="BU149" s="36" t="str">
        <f t="shared" si="92"/>
        <v/>
      </c>
      <c r="BV149" s="55"/>
      <c r="BW149" s="36" t="str">
        <f t="shared" si="93"/>
        <v/>
      </c>
      <c r="BX149" s="36" t="str">
        <f t="shared" si="93"/>
        <v/>
      </c>
      <c r="BY149" s="31"/>
      <c r="BZ149" s="38"/>
      <c r="CB149" s="120" t="e">
        <f t="shared" ca="1" si="64"/>
        <v>#VALUE!</v>
      </c>
      <c r="CC149" s="2" t="e">
        <f t="shared" ca="1" si="94"/>
        <v>#VALUE!</v>
      </c>
    </row>
    <row r="150" spans="1:81" s="10" customFormat="1" ht="25.15" customHeight="1" x14ac:dyDescent="0.2">
      <c r="A150" s="52" t="str">
        <f t="shared" si="95"/>
        <v/>
      </c>
      <c r="B150" s="157" t="e">
        <f t="shared" ca="1" si="65"/>
        <v>#VALUE!</v>
      </c>
      <c r="C150" s="157" t="e">
        <f t="shared" ca="1" si="66"/>
        <v>#VALUE!</v>
      </c>
      <c r="D150" s="29"/>
      <c r="E150" s="155" t="str">
        <f ca="1">IFERROR(INDIRECT(ADDRESS(MATCH(D150,CatModules!C:C,0),2,1,1,"CatModules")),"")</f>
        <v/>
      </c>
      <c r="F150" s="96"/>
      <c r="G150" s="156" t="str">
        <f ca="1">IFERROR(INDIRECT(ADDRESS(MATCH(CONCATENATE(E150,"-",F150),CatInt!K:K,0),3,1,1,"CatInt")),"")</f>
        <v/>
      </c>
      <c r="H150" s="45" t="str">
        <f>IF(F150="","",VLOOKUP(F150,#REF!,2,FALSE))</f>
        <v/>
      </c>
      <c r="I150" s="29"/>
      <c r="J150" s="155" t="e">
        <f t="shared" si="67"/>
        <v>#VALUE!</v>
      </c>
      <c r="K150" s="155" t="e">
        <f t="shared" si="68"/>
        <v>#VALUE!</v>
      </c>
      <c r="L150" s="153"/>
      <c r="M150" s="126"/>
      <c r="N150" s="151" t="e">
        <f ca="1">VLOOKUP(M150,CatProd!B:G,6,FALSE)</f>
        <v>#N/A</v>
      </c>
      <c r="O150" s="127"/>
      <c r="P150" s="175" t="e">
        <f ca="1">VLOOKUP(CONCATENATE(N150,"-",O150),CatProdSpec!H:I,2,FALSE)</f>
        <v>#N/A</v>
      </c>
      <c r="Q150" s="30"/>
      <c r="R150" s="149" t="str">
        <f>IFERROR(VLOOKUP(Q150,Setup!D$16:E$25,2,FALSE),"")</f>
        <v/>
      </c>
      <c r="S150" s="51" t="str">
        <f ca="1">IFERROR(IF(OR(I150="",VLOOKUP(I150,CatCostInp!$E$2:$K$88,7,FALSE)=0),"",VLOOKUP(I150,CatCostInp!$E$2:$K$88,7,FALSE)),"")</f>
        <v/>
      </c>
      <c r="T150" s="4" t="e">
        <f>VLOOKUP(U150,#REF!,2,FALSE)</f>
        <v>#REF!</v>
      </c>
      <c r="U150" s="30"/>
      <c r="V150" s="1" t="str">
        <f ca="1">IF(U150=Setup!$C$10,"Grant",IF('Health Products &amp; Equipment'!U150=Setup!$C$11,"Local",IF('Health Products &amp; Equipment'!U150=Setup!$C$12,"Other","")))</f>
        <v/>
      </c>
      <c r="W150" s="34"/>
      <c r="X150" s="148"/>
      <c r="Y150" s="33"/>
      <c r="Z150" s="36" t="str">
        <f t="shared" si="69"/>
        <v/>
      </c>
      <c r="AA150" s="35"/>
      <c r="AB150" s="32" t="str">
        <f t="shared" si="70"/>
        <v/>
      </c>
      <c r="AC150" s="35"/>
      <c r="AD150" s="32" t="str">
        <f t="shared" si="71"/>
        <v/>
      </c>
      <c r="AE150" s="35"/>
      <c r="AF150" s="36" t="str">
        <f t="shared" si="72"/>
        <v/>
      </c>
      <c r="AG150" s="36" t="str">
        <f t="shared" si="73"/>
        <v/>
      </c>
      <c r="AH150" s="36" t="str">
        <f t="shared" si="74"/>
        <v/>
      </c>
      <c r="AI150" s="55"/>
      <c r="AJ150" s="37"/>
      <c r="AK150" s="148"/>
      <c r="AL150" s="35"/>
      <c r="AM150" s="32" t="str">
        <f t="shared" si="75"/>
        <v/>
      </c>
      <c r="AN150" s="35"/>
      <c r="AO150" s="32" t="str">
        <f t="shared" si="76"/>
        <v/>
      </c>
      <c r="AP150" s="35"/>
      <c r="AQ150" s="32" t="str">
        <f t="shared" si="77"/>
        <v/>
      </c>
      <c r="AR150" s="35"/>
      <c r="AS150" s="36" t="str">
        <f t="shared" si="78"/>
        <v/>
      </c>
      <c r="AT150" s="36" t="str">
        <f t="shared" si="79"/>
        <v/>
      </c>
      <c r="AU150" s="36" t="str">
        <f t="shared" si="80"/>
        <v/>
      </c>
      <c r="AV150" s="55"/>
      <c r="AW150" s="34"/>
      <c r="AX150" s="148"/>
      <c r="AY150" s="34"/>
      <c r="AZ150" s="32" t="str">
        <f t="shared" si="81"/>
        <v/>
      </c>
      <c r="BA150" s="34"/>
      <c r="BB150" s="32" t="str">
        <f t="shared" si="82"/>
        <v/>
      </c>
      <c r="BC150" s="34"/>
      <c r="BD150" s="32" t="str">
        <f t="shared" si="83"/>
        <v/>
      </c>
      <c r="BE150" s="35"/>
      <c r="BF150" s="36" t="str">
        <f t="shared" si="84"/>
        <v/>
      </c>
      <c r="BG150" s="36" t="str">
        <f t="shared" si="85"/>
        <v/>
      </c>
      <c r="BH150" s="36" t="str">
        <f t="shared" si="86"/>
        <v/>
      </c>
      <c r="BI150" s="55"/>
      <c r="BJ150" s="34"/>
      <c r="BK150" s="148"/>
      <c r="BL150" s="34"/>
      <c r="BM150" s="32" t="str">
        <f t="shared" si="87"/>
        <v/>
      </c>
      <c r="BN150" s="34"/>
      <c r="BO150" s="32" t="str">
        <f t="shared" si="88"/>
        <v/>
      </c>
      <c r="BP150" s="34"/>
      <c r="BQ150" s="32" t="str">
        <f t="shared" si="89"/>
        <v/>
      </c>
      <c r="BR150" s="34"/>
      <c r="BS150" s="36" t="str">
        <f t="shared" si="90"/>
        <v/>
      </c>
      <c r="BT150" s="36" t="str">
        <f t="shared" si="91"/>
        <v/>
      </c>
      <c r="BU150" s="36" t="str">
        <f t="shared" si="92"/>
        <v/>
      </c>
      <c r="BV150" s="55"/>
      <c r="BW150" s="36" t="str">
        <f t="shared" si="93"/>
        <v/>
      </c>
      <c r="BX150" s="36" t="str">
        <f t="shared" si="93"/>
        <v/>
      </c>
      <c r="BY150" s="31"/>
      <c r="BZ150" s="38"/>
      <c r="CB150" s="120" t="e">
        <f t="shared" ca="1" si="64"/>
        <v>#VALUE!</v>
      </c>
      <c r="CC150" s="2" t="e">
        <f t="shared" ca="1" si="94"/>
        <v>#VALUE!</v>
      </c>
    </row>
    <row r="151" spans="1:81" s="10" customFormat="1" ht="25.15" customHeight="1" x14ac:dyDescent="0.2">
      <c r="A151" s="52" t="str">
        <f t="shared" si="95"/>
        <v/>
      </c>
      <c r="B151" s="157" t="e">
        <f t="shared" ca="1" si="65"/>
        <v>#VALUE!</v>
      </c>
      <c r="C151" s="157" t="e">
        <f t="shared" ca="1" si="66"/>
        <v>#VALUE!</v>
      </c>
      <c r="D151" s="29"/>
      <c r="E151" s="155" t="str">
        <f ca="1">IFERROR(INDIRECT(ADDRESS(MATCH(D151,CatModules!C:C,0),2,1,1,"CatModules")),"")</f>
        <v/>
      </c>
      <c r="F151" s="96"/>
      <c r="G151" s="156" t="str">
        <f ca="1">IFERROR(INDIRECT(ADDRESS(MATCH(CONCATENATE(E151,"-",F151),CatInt!K:K,0),3,1,1,"CatInt")),"")</f>
        <v/>
      </c>
      <c r="H151" s="45" t="str">
        <f>IF(F151="","",VLOOKUP(F151,#REF!,2,FALSE))</f>
        <v/>
      </c>
      <c r="I151" s="29"/>
      <c r="J151" s="155" t="e">
        <f t="shared" si="67"/>
        <v>#VALUE!</v>
      </c>
      <c r="K151" s="155" t="e">
        <f t="shared" si="68"/>
        <v>#VALUE!</v>
      </c>
      <c r="L151" s="153"/>
      <c r="M151" s="126"/>
      <c r="N151" s="151" t="e">
        <f ca="1">VLOOKUP(M151,CatProd!B:G,6,FALSE)</f>
        <v>#N/A</v>
      </c>
      <c r="O151" s="127"/>
      <c r="P151" s="175" t="e">
        <f ca="1">VLOOKUP(CONCATENATE(N151,"-",O151),CatProdSpec!H:I,2,FALSE)</f>
        <v>#N/A</v>
      </c>
      <c r="Q151" s="30"/>
      <c r="R151" s="149" t="str">
        <f>IFERROR(VLOOKUP(Q151,Setup!D$16:E$25,2,FALSE),"")</f>
        <v/>
      </c>
      <c r="S151" s="51" t="str">
        <f ca="1">IFERROR(IF(OR(I151="",VLOOKUP(I151,CatCostInp!$E$2:$K$88,7,FALSE)=0),"",VLOOKUP(I151,CatCostInp!$E$2:$K$88,7,FALSE)),"")</f>
        <v/>
      </c>
      <c r="T151" s="4" t="e">
        <f>VLOOKUP(U151,#REF!,2,FALSE)</f>
        <v>#REF!</v>
      </c>
      <c r="U151" s="30"/>
      <c r="V151" s="1" t="str">
        <f ca="1">IF(U151=Setup!$C$10,"Grant",IF('Health Products &amp; Equipment'!U151=Setup!$C$11,"Local",IF('Health Products &amp; Equipment'!U151=Setup!$C$12,"Other","")))</f>
        <v/>
      </c>
      <c r="W151" s="34"/>
      <c r="X151" s="148"/>
      <c r="Y151" s="33"/>
      <c r="Z151" s="36" t="str">
        <f t="shared" si="69"/>
        <v/>
      </c>
      <c r="AA151" s="35"/>
      <c r="AB151" s="32" t="str">
        <f t="shared" si="70"/>
        <v/>
      </c>
      <c r="AC151" s="35"/>
      <c r="AD151" s="32" t="str">
        <f t="shared" si="71"/>
        <v/>
      </c>
      <c r="AE151" s="35"/>
      <c r="AF151" s="36" t="str">
        <f t="shared" si="72"/>
        <v/>
      </c>
      <c r="AG151" s="36" t="str">
        <f t="shared" si="73"/>
        <v/>
      </c>
      <c r="AH151" s="36" t="str">
        <f t="shared" si="74"/>
        <v/>
      </c>
      <c r="AI151" s="55"/>
      <c r="AJ151" s="37"/>
      <c r="AK151" s="148"/>
      <c r="AL151" s="35"/>
      <c r="AM151" s="32" t="str">
        <f t="shared" si="75"/>
        <v/>
      </c>
      <c r="AN151" s="35"/>
      <c r="AO151" s="32" t="str">
        <f t="shared" si="76"/>
        <v/>
      </c>
      <c r="AP151" s="35"/>
      <c r="AQ151" s="32" t="str">
        <f t="shared" si="77"/>
        <v/>
      </c>
      <c r="AR151" s="35"/>
      <c r="AS151" s="36" t="str">
        <f t="shared" si="78"/>
        <v/>
      </c>
      <c r="AT151" s="36" t="str">
        <f t="shared" si="79"/>
        <v/>
      </c>
      <c r="AU151" s="36" t="str">
        <f t="shared" si="80"/>
        <v/>
      </c>
      <c r="AV151" s="55"/>
      <c r="AW151" s="34"/>
      <c r="AX151" s="148"/>
      <c r="AY151" s="34"/>
      <c r="AZ151" s="32" t="str">
        <f t="shared" si="81"/>
        <v/>
      </c>
      <c r="BA151" s="34"/>
      <c r="BB151" s="32" t="str">
        <f t="shared" si="82"/>
        <v/>
      </c>
      <c r="BC151" s="34"/>
      <c r="BD151" s="32" t="str">
        <f t="shared" si="83"/>
        <v/>
      </c>
      <c r="BE151" s="35"/>
      <c r="BF151" s="36" t="str">
        <f t="shared" si="84"/>
        <v/>
      </c>
      <c r="BG151" s="36" t="str">
        <f t="shared" si="85"/>
        <v/>
      </c>
      <c r="BH151" s="36" t="str">
        <f t="shared" si="86"/>
        <v/>
      </c>
      <c r="BI151" s="55"/>
      <c r="BJ151" s="34"/>
      <c r="BK151" s="148"/>
      <c r="BL151" s="34"/>
      <c r="BM151" s="32" t="str">
        <f t="shared" si="87"/>
        <v/>
      </c>
      <c r="BN151" s="34"/>
      <c r="BO151" s="32" t="str">
        <f t="shared" si="88"/>
        <v/>
      </c>
      <c r="BP151" s="34"/>
      <c r="BQ151" s="32" t="str">
        <f t="shared" si="89"/>
        <v/>
      </c>
      <c r="BR151" s="34"/>
      <c r="BS151" s="36" t="str">
        <f t="shared" si="90"/>
        <v/>
      </c>
      <c r="BT151" s="36" t="str">
        <f t="shared" si="91"/>
        <v/>
      </c>
      <c r="BU151" s="36" t="str">
        <f t="shared" si="92"/>
        <v/>
      </c>
      <c r="BV151" s="55"/>
      <c r="BW151" s="36" t="str">
        <f t="shared" si="93"/>
        <v/>
      </c>
      <c r="BX151" s="36" t="str">
        <f t="shared" si="93"/>
        <v/>
      </c>
      <c r="BY151" s="31"/>
      <c r="BZ151" s="38"/>
      <c r="CB151" s="120" t="e">
        <f t="shared" ca="1" si="64"/>
        <v>#VALUE!</v>
      </c>
      <c r="CC151" s="2" t="e">
        <f t="shared" ca="1" si="94"/>
        <v>#VALUE!</v>
      </c>
    </row>
    <row r="152" spans="1:81" s="10" customFormat="1" ht="25.15" customHeight="1" x14ac:dyDescent="0.2">
      <c r="A152" s="52" t="str">
        <f t="shared" si="95"/>
        <v/>
      </c>
      <c r="B152" s="157" t="e">
        <f t="shared" ca="1" si="65"/>
        <v>#VALUE!</v>
      </c>
      <c r="C152" s="157" t="e">
        <f t="shared" ca="1" si="66"/>
        <v>#VALUE!</v>
      </c>
      <c r="D152" s="29"/>
      <c r="E152" s="155" t="str">
        <f ca="1">IFERROR(INDIRECT(ADDRESS(MATCH(D152,CatModules!C:C,0),2,1,1,"CatModules")),"")</f>
        <v/>
      </c>
      <c r="F152" s="96"/>
      <c r="G152" s="156" t="str">
        <f ca="1">IFERROR(INDIRECT(ADDRESS(MATCH(CONCATENATE(E152,"-",F152),CatInt!K:K,0),3,1,1,"CatInt")),"")</f>
        <v/>
      </c>
      <c r="H152" s="45" t="str">
        <f>IF(F152="","",VLOOKUP(F152,#REF!,2,FALSE))</f>
        <v/>
      </c>
      <c r="I152" s="29"/>
      <c r="J152" s="155" t="e">
        <f t="shared" si="67"/>
        <v>#VALUE!</v>
      </c>
      <c r="K152" s="155" t="e">
        <f t="shared" si="68"/>
        <v>#VALUE!</v>
      </c>
      <c r="L152" s="153"/>
      <c r="M152" s="126"/>
      <c r="N152" s="151" t="e">
        <f ca="1">VLOOKUP(M152,CatProd!B:G,6,FALSE)</f>
        <v>#N/A</v>
      </c>
      <c r="O152" s="127"/>
      <c r="P152" s="175" t="e">
        <f ca="1">VLOOKUP(CONCATENATE(N152,"-",O152),CatProdSpec!H:I,2,FALSE)</f>
        <v>#N/A</v>
      </c>
      <c r="Q152" s="30"/>
      <c r="R152" s="149" t="str">
        <f>IFERROR(VLOOKUP(Q152,Setup!D$16:E$25,2,FALSE),"")</f>
        <v/>
      </c>
      <c r="S152" s="51" t="str">
        <f ca="1">IFERROR(IF(OR(I152="",VLOOKUP(I152,CatCostInp!$E$2:$K$88,7,FALSE)=0),"",VLOOKUP(I152,CatCostInp!$E$2:$K$88,7,FALSE)),"")</f>
        <v/>
      </c>
      <c r="T152" s="4" t="e">
        <f>VLOOKUP(U152,#REF!,2,FALSE)</f>
        <v>#REF!</v>
      </c>
      <c r="U152" s="30"/>
      <c r="V152" s="1" t="str">
        <f ca="1">IF(U152=Setup!$C$10,"Grant",IF('Health Products &amp; Equipment'!U152=Setup!$C$11,"Local",IF('Health Products &amp; Equipment'!U152=Setup!$C$12,"Other","")))</f>
        <v/>
      </c>
      <c r="W152" s="34"/>
      <c r="X152" s="148"/>
      <c r="Y152" s="33"/>
      <c r="Z152" s="36" t="str">
        <f t="shared" si="69"/>
        <v/>
      </c>
      <c r="AA152" s="35"/>
      <c r="AB152" s="32" t="str">
        <f t="shared" si="70"/>
        <v/>
      </c>
      <c r="AC152" s="35"/>
      <c r="AD152" s="32" t="str">
        <f t="shared" si="71"/>
        <v/>
      </c>
      <c r="AE152" s="35"/>
      <c r="AF152" s="36" t="str">
        <f t="shared" si="72"/>
        <v/>
      </c>
      <c r="AG152" s="36" t="str">
        <f t="shared" si="73"/>
        <v/>
      </c>
      <c r="AH152" s="36" t="str">
        <f t="shared" si="74"/>
        <v/>
      </c>
      <c r="AI152" s="55"/>
      <c r="AJ152" s="37"/>
      <c r="AK152" s="148"/>
      <c r="AL152" s="35"/>
      <c r="AM152" s="32" t="str">
        <f t="shared" si="75"/>
        <v/>
      </c>
      <c r="AN152" s="35"/>
      <c r="AO152" s="32" t="str">
        <f t="shared" si="76"/>
        <v/>
      </c>
      <c r="AP152" s="35"/>
      <c r="AQ152" s="32" t="str">
        <f t="shared" si="77"/>
        <v/>
      </c>
      <c r="AR152" s="35"/>
      <c r="AS152" s="36" t="str">
        <f t="shared" si="78"/>
        <v/>
      </c>
      <c r="AT152" s="36" t="str">
        <f t="shared" si="79"/>
        <v/>
      </c>
      <c r="AU152" s="36" t="str">
        <f t="shared" si="80"/>
        <v/>
      </c>
      <c r="AV152" s="55"/>
      <c r="AW152" s="34"/>
      <c r="AX152" s="148"/>
      <c r="AY152" s="34"/>
      <c r="AZ152" s="32" t="str">
        <f t="shared" si="81"/>
        <v/>
      </c>
      <c r="BA152" s="34"/>
      <c r="BB152" s="32" t="str">
        <f t="shared" si="82"/>
        <v/>
      </c>
      <c r="BC152" s="34"/>
      <c r="BD152" s="32" t="str">
        <f t="shared" si="83"/>
        <v/>
      </c>
      <c r="BE152" s="35"/>
      <c r="BF152" s="36" t="str">
        <f t="shared" si="84"/>
        <v/>
      </c>
      <c r="BG152" s="36" t="str">
        <f t="shared" si="85"/>
        <v/>
      </c>
      <c r="BH152" s="36" t="str">
        <f t="shared" si="86"/>
        <v/>
      </c>
      <c r="BI152" s="55"/>
      <c r="BJ152" s="34"/>
      <c r="BK152" s="148"/>
      <c r="BL152" s="34"/>
      <c r="BM152" s="32" t="str">
        <f t="shared" si="87"/>
        <v/>
      </c>
      <c r="BN152" s="34"/>
      <c r="BO152" s="32" t="str">
        <f t="shared" si="88"/>
        <v/>
      </c>
      <c r="BP152" s="34"/>
      <c r="BQ152" s="32" t="str">
        <f t="shared" si="89"/>
        <v/>
      </c>
      <c r="BR152" s="34"/>
      <c r="BS152" s="36" t="str">
        <f t="shared" si="90"/>
        <v/>
      </c>
      <c r="BT152" s="36" t="str">
        <f t="shared" si="91"/>
        <v/>
      </c>
      <c r="BU152" s="36" t="str">
        <f t="shared" si="92"/>
        <v/>
      </c>
      <c r="BV152" s="55"/>
      <c r="BW152" s="36" t="str">
        <f t="shared" si="93"/>
        <v/>
      </c>
      <c r="BX152" s="36" t="str">
        <f t="shared" si="93"/>
        <v/>
      </c>
      <c r="BY152" s="31"/>
      <c r="BZ152" s="38"/>
      <c r="CB152" s="120" t="e">
        <f t="shared" ca="1" si="64"/>
        <v>#VALUE!</v>
      </c>
      <c r="CC152" s="2" t="e">
        <f t="shared" ca="1" si="94"/>
        <v>#VALUE!</v>
      </c>
    </row>
    <row r="153" spans="1:81" s="10" customFormat="1" ht="25.15" customHeight="1" x14ac:dyDescent="0.2">
      <c r="A153" s="52" t="str">
        <f t="shared" si="95"/>
        <v/>
      </c>
      <c r="B153" s="157" t="e">
        <f t="shared" ca="1" si="65"/>
        <v>#VALUE!</v>
      </c>
      <c r="C153" s="157" t="e">
        <f t="shared" ca="1" si="66"/>
        <v>#VALUE!</v>
      </c>
      <c r="D153" s="29"/>
      <c r="E153" s="155" t="str">
        <f ca="1">IFERROR(INDIRECT(ADDRESS(MATCH(D153,CatModules!C:C,0),2,1,1,"CatModules")),"")</f>
        <v/>
      </c>
      <c r="F153" s="96"/>
      <c r="G153" s="156" t="str">
        <f ca="1">IFERROR(INDIRECT(ADDRESS(MATCH(CONCATENATE(E153,"-",F153),CatInt!K:K,0),3,1,1,"CatInt")),"")</f>
        <v/>
      </c>
      <c r="H153" s="45" t="str">
        <f>IF(F153="","",VLOOKUP(F153,#REF!,2,FALSE))</f>
        <v/>
      </c>
      <c r="I153" s="29"/>
      <c r="J153" s="155" t="e">
        <f t="shared" si="67"/>
        <v>#VALUE!</v>
      </c>
      <c r="K153" s="155" t="e">
        <f t="shared" si="68"/>
        <v>#VALUE!</v>
      </c>
      <c r="L153" s="153"/>
      <c r="M153" s="126"/>
      <c r="N153" s="151" t="e">
        <f ca="1">VLOOKUP(M153,CatProd!B:G,6,FALSE)</f>
        <v>#N/A</v>
      </c>
      <c r="O153" s="127"/>
      <c r="P153" s="175" t="e">
        <f ca="1">VLOOKUP(CONCATENATE(N153,"-",O153),CatProdSpec!H:I,2,FALSE)</f>
        <v>#N/A</v>
      </c>
      <c r="Q153" s="30"/>
      <c r="R153" s="149" t="str">
        <f>IFERROR(VLOOKUP(Q153,Setup!D$16:E$25,2,FALSE),"")</f>
        <v/>
      </c>
      <c r="S153" s="51" t="str">
        <f ca="1">IFERROR(IF(OR(I153="",VLOOKUP(I153,CatCostInp!$E$2:$K$88,7,FALSE)=0),"",VLOOKUP(I153,CatCostInp!$E$2:$K$88,7,FALSE)),"")</f>
        <v/>
      </c>
      <c r="T153" s="4" t="e">
        <f>VLOOKUP(U153,#REF!,2,FALSE)</f>
        <v>#REF!</v>
      </c>
      <c r="U153" s="30"/>
      <c r="V153" s="1" t="str">
        <f ca="1">IF(U153=Setup!$C$10,"Grant",IF('Health Products &amp; Equipment'!U153=Setup!$C$11,"Local",IF('Health Products &amp; Equipment'!U153=Setup!$C$12,"Other","")))</f>
        <v/>
      </c>
      <c r="W153" s="34"/>
      <c r="X153" s="148"/>
      <c r="Y153" s="33"/>
      <c r="Z153" s="36" t="str">
        <f t="shared" si="69"/>
        <v/>
      </c>
      <c r="AA153" s="35"/>
      <c r="AB153" s="32" t="str">
        <f t="shared" si="70"/>
        <v/>
      </c>
      <c r="AC153" s="35"/>
      <c r="AD153" s="32" t="str">
        <f t="shared" si="71"/>
        <v/>
      </c>
      <c r="AE153" s="35"/>
      <c r="AF153" s="36" t="str">
        <f t="shared" si="72"/>
        <v/>
      </c>
      <c r="AG153" s="36" t="str">
        <f t="shared" si="73"/>
        <v/>
      </c>
      <c r="AH153" s="36" t="str">
        <f t="shared" si="74"/>
        <v/>
      </c>
      <c r="AI153" s="55"/>
      <c r="AJ153" s="37"/>
      <c r="AK153" s="148"/>
      <c r="AL153" s="35"/>
      <c r="AM153" s="32" t="str">
        <f t="shared" si="75"/>
        <v/>
      </c>
      <c r="AN153" s="35"/>
      <c r="AO153" s="32" t="str">
        <f t="shared" si="76"/>
        <v/>
      </c>
      <c r="AP153" s="35"/>
      <c r="AQ153" s="32" t="str">
        <f t="shared" si="77"/>
        <v/>
      </c>
      <c r="AR153" s="35"/>
      <c r="AS153" s="36" t="str">
        <f t="shared" si="78"/>
        <v/>
      </c>
      <c r="AT153" s="36" t="str">
        <f t="shared" si="79"/>
        <v/>
      </c>
      <c r="AU153" s="36" t="str">
        <f t="shared" si="80"/>
        <v/>
      </c>
      <c r="AV153" s="55"/>
      <c r="AW153" s="34"/>
      <c r="AX153" s="148"/>
      <c r="AY153" s="34"/>
      <c r="AZ153" s="32" t="str">
        <f t="shared" si="81"/>
        <v/>
      </c>
      <c r="BA153" s="34"/>
      <c r="BB153" s="32" t="str">
        <f t="shared" si="82"/>
        <v/>
      </c>
      <c r="BC153" s="34"/>
      <c r="BD153" s="32" t="str">
        <f t="shared" si="83"/>
        <v/>
      </c>
      <c r="BE153" s="35"/>
      <c r="BF153" s="36" t="str">
        <f t="shared" si="84"/>
        <v/>
      </c>
      <c r="BG153" s="36" t="str">
        <f t="shared" si="85"/>
        <v/>
      </c>
      <c r="BH153" s="36" t="str">
        <f t="shared" si="86"/>
        <v/>
      </c>
      <c r="BI153" s="55"/>
      <c r="BJ153" s="34"/>
      <c r="BK153" s="148"/>
      <c r="BL153" s="34"/>
      <c r="BM153" s="32" t="str">
        <f t="shared" si="87"/>
        <v/>
      </c>
      <c r="BN153" s="34"/>
      <c r="BO153" s="32" t="str">
        <f t="shared" si="88"/>
        <v/>
      </c>
      <c r="BP153" s="34"/>
      <c r="BQ153" s="32" t="str">
        <f t="shared" si="89"/>
        <v/>
      </c>
      <c r="BR153" s="34"/>
      <c r="BS153" s="36" t="str">
        <f t="shared" si="90"/>
        <v/>
      </c>
      <c r="BT153" s="36" t="str">
        <f t="shared" si="91"/>
        <v/>
      </c>
      <c r="BU153" s="36" t="str">
        <f t="shared" si="92"/>
        <v/>
      </c>
      <c r="BV153" s="55"/>
      <c r="BW153" s="36" t="str">
        <f t="shared" si="93"/>
        <v/>
      </c>
      <c r="BX153" s="36" t="str">
        <f t="shared" si="93"/>
        <v/>
      </c>
      <c r="BY153" s="31"/>
      <c r="BZ153" s="38"/>
      <c r="CB153" s="120" t="e">
        <f t="shared" ca="1" si="64"/>
        <v>#VALUE!</v>
      </c>
      <c r="CC153" s="2" t="e">
        <f t="shared" ca="1" si="94"/>
        <v>#VALUE!</v>
      </c>
    </row>
    <row r="154" spans="1:81" s="10" customFormat="1" ht="25.15" customHeight="1" x14ac:dyDescent="0.2">
      <c r="A154" s="52" t="str">
        <f t="shared" si="95"/>
        <v/>
      </c>
      <c r="B154" s="157" t="e">
        <f t="shared" ca="1" si="65"/>
        <v>#VALUE!</v>
      </c>
      <c r="C154" s="157" t="e">
        <f t="shared" ca="1" si="66"/>
        <v>#VALUE!</v>
      </c>
      <c r="D154" s="29"/>
      <c r="E154" s="155" t="str">
        <f ca="1">IFERROR(INDIRECT(ADDRESS(MATCH(D154,CatModules!C:C,0),2,1,1,"CatModules")),"")</f>
        <v/>
      </c>
      <c r="F154" s="96"/>
      <c r="G154" s="156" t="str">
        <f ca="1">IFERROR(INDIRECT(ADDRESS(MATCH(CONCATENATE(E154,"-",F154),CatInt!K:K,0),3,1,1,"CatInt")),"")</f>
        <v/>
      </c>
      <c r="H154" s="45" t="str">
        <f>IF(F154="","",VLOOKUP(F154,#REF!,2,FALSE))</f>
        <v/>
      </c>
      <c r="I154" s="29"/>
      <c r="J154" s="155" t="e">
        <f t="shared" si="67"/>
        <v>#VALUE!</v>
      </c>
      <c r="K154" s="155" t="e">
        <f t="shared" si="68"/>
        <v>#VALUE!</v>
      </c>
      <c r="L154" s="153"/>
      <c r="M154" s="126"/>
      <c r="N154" s="151" t="e">
        <f ca="1">VLOOKUP(M154,CatProd!B:G,6,FALSE)</f>
        <v>#N/A</v>
      </c>
      <c r="O154" s="127"/>
      <c r="P154" s="175" t="e">
        <f ca="1">VLOOKUP(CONCATENATE(N154,"-",O154),CatProdSpec!H:I,2,FALSE)</f>
        <v>#N/A</v>
      </c>
      <c r="Q154" s="30"/>
      <c r="R154" s="149" t="str">
        <f>IFERROR(VLOOKUP(Q154,Setup!D$16:E$25,2,FALSE),"")</f>
        <v/>
      </c>
      <c r="S154" s="51" t="str">
        <f ca="1">IFERROR(IF(OR(I154="",VLOOKUP(I154,CatCostInp!$E$2:$K$88,7,FALSE)=0),"",VLOOKUP(I154,CatCostInp!$E$2:$K$88,7,FALSE)),"")</f>
        <v/>
      </c>
      <c r="T154" s="4" t="e">
        <f>VLOOKUP(U154,#REF!,2,FALSE)</f>
        <v>#REF!</v>
      </c>
      <c r="U154" s="30"/>
      <c r="V154" s="1" t="str">
        <f ca="1">IF(U154=Setup!$C$10,"Grant",IF('Health Products &amp; Equipment'!U154=Setup!$C$11,"Local",IF('Health Products &amp; Equipment'!U154=Setup!$C$12,"Other","")))</f>
        <v/>
      </c>
      <c r="W154" s="34"/>
      <c r="X154" s="148"/>
      <c r="Y154" s="33"/>
      <c r="Z154" s="36" t="str">
        <f t="shared" si="69"/>
        <v/>
      </c>
      <c r="AA154" s="35"/>
      <c r="AB154" s="32" t="str">
        <f t="shared" si="70"/>
        <v/>
      </c>
      <c r="AC154" s="35"/>
      <c r="AD154" s="32" t="str">
        <f t="shared" si="71"/>
        <v/>
      </c>
      <c r="AE154" s="35"/>
      <c r="AF154" s="36" t="str">
        <f t="shared" si="72"/>
        <v/>
      </c>
      <c r="AG154" s="36" t="str">
        <f t="shared" si="73"/>
        <v/>
      </c>
      <c r="AH154" s="36" t="str">
        <f t="shared" si="74"/>
        <v/>
      </c>
      <c r="AI154" s="55"/>
      <c r="AJ154" s="37"/>
      <c r="AK154" s="148"/>
      <c r="AL154" s="35"/>
      <c r="AM154" s="32" t="str">
        <f t="shared" si="75"/>
        <v/>
      </c>
      <c r="AN154" s="35"/>
      <c r="AO154" s="32" t="str">
        <f t="shared" si="76"/>
        <v/>
      </c>
      <c r="AP154" s="35"/>
      <c r="AQ154" s="32" t="str">
        <f t="shared" si="77"/>
        <v/>
      </c>
      <c r="AR154" s="35"/>
      <c r="AS154" s="36" t="str">
        <f t="shared" si="78"/>
        <v/>
      </c>
      <c r="AT154" s="36" t="str">
        <f t="shared" si="79"/>
        <v/>
      </c>
      <c r="AU154" s="36" t="str">
        <f t="shared" si="80"/>
        <v/>
      </c>
      <c r="AV154" s="55"/>
      <c r="AW154" s="34"/>
      <c r="AX154" s="148"/>
      <c r="AY154" s="34"/>
      <c r="AZ154" s="32" t="str">
        <f t="shared" si="81"/>
        <v/>
      </c>
      <c r="BA154" s="34"/>
      <c r="BB154" s="32" t="str">
        <f t="shared" si="82"/>
        <v/>
      </c>
      <c r="BC154" s="34"/>
      <c r="BD154" s="32" t="str">
        <f t="shared" si="83"/>
        <v/>
      </c>
      <c r="BE154" s="35"/>
      <c r="BF154" s="36" t="str">
        <f t="shared" si="84"/>
        <v/>
      </c>
      <c r="BG154" s="36" t="str">
        <f t="shared" si="85"/>
        <v/>
      </c>
      <c r="BH154" s="36" t="str">
        <f t="shared" si="86"/>
        <v/>
      </c>
      <c r="BI154" s="55"/>
      <c r="BJ154" s="34"/>
      <c r="BK154" s="148"/>
      <c r="BL154" s="34"/>
      <c r="BM154" s="32" t="str">
        <f t="shared" si="87"/>
        <v/>
      </c>
      <c r="BN154" s="34"/>
      <c r="BO154" s="32" t="str">
        <f t="shared" si="88"/>
        <v/>
      </c>
      <c r="BP154" s="34"/>
      <c r="BQ154" s="32" t="str">
        <f t="shared" si="89"/>
        <v/>
      </c>
      <c r="BR154" s="34"/>
      <c r="BS154" s="36" t="str">
        <f t="shared" si="90"/>
        <v/>
      </c>
      <c r="BT154" s="36" t="str">
        <f t="shared" si="91"/>
        <v/>
      </c>
      <c r="BU154" s="36" t="str">
        <f t="shared" si="92"/>
        <v/>
      </c>
      <c r="BV154" s="55"/>
      <c r="BW154" s="36" t="str">
        <f t="shared" si="93"/>
        <v/>
      </c>
      <c r="BX154" s="36" t="str">
        <f t="shared" si="93"/>
        <v/>
      </c>
      <c r="BY154" s="31"/>
      <c r="BZ154" s="38"/>
      <c r="CB154" s="120" t="e">
        <f t="shared" ca="1" si="64"/>
        <v>#VALUE!</v>
      </c>
      <c r="CC154" s="2" t="e">
        <f t="shared" ca="1" si="94"/>
        <v>#VALUE!</v>
      </c>
    </row>
    <row r="155" spans="1:81" s="10" customFormat="1" ht="25.15" customHeight="1" x14ac:dyDescent="0.2">
      <c r="A155" s="52" t="str">
        <f t="shared" si="95"/>
        <v/>
      </c>
      <c r="B155" s="157" t="e">
        <f t="shared" ca="1" si="65"/>
        <v>#VALUE!</v>
      </c>
      <c r="C155" s="157" t="e">
        <f t="shared" ca="1" si="66"/>
        <v>#VALUE!</v>
      </c>
      <c r="D155" s="29"/>
      <c r="E155" s="155" t="str">
        <f ca="1">IFERROR(INDIRECT(ADDRESS(MATCH(D155,CatModules!C:C,0),2,1,1,"CatModules")),"")</f>
        <v/>
      </c>
      <c r="F155" s="96"/>
      <c r="G155" s="156" t="str">
        <f ca="1">IFERROR(INDIRECT(ADDRESS(MATCH(CONCATENATE(E155,"-",F155),CatInt!K:K,0),3,1,1,"CatInt")),"")</f>
        <v/>
      </c>
      <c r="H155" s="45" t="str">
        <f>IF(F155="","",VLOOKUP(F155,#REF!,2,FALSE))</f>
        <v/>
      </c>
      <c r="I155" s="29"/>
      <c r="J155" s="155" t="e">
        <f t="shared" si="67"/>
        <v>#VALUE!</v>
      </c>
      <c r="K155" s="155" t="e">
        <f t="shared" si="68"/>
        <v>#VALUE!</v>
      </c>
      <c r="L155" s="153"/>
      <c r="M155" s="126"/>
      <c r="N155" s="151" t="e">
        <f ca="1">VLOOKUP(M155,CatProd!B:G,6,FALSE)</f>
        <v>#N/A</v>
      </c>
      <c r="O155" s="127"/>
      <c r="P155" s="175" t="e">
        <f ca="1">VLOOKUP(CONCATENATE(N155,"-",O155),CatProdSpec!H:I,2,FALSE)</f>
        <v>#N/A</v>
      </c>
      <c r="Q155" s="30"/>
      <c r="R155" s="149" t="str">
        <f>IFERROR(VLOOKUP(Q155,Setup!D$16:E$25,2,FALSE),"")</f>
        <v/>
      </c>
      <c r="S155" s="51" t="str">
        <f ca="1">IFERROR(IF(OR(I155="",VLOOKUP(I155,CatCostInp!$E$2:$K$88,7,FALSE)=0),"",VLOOKUP(I155,CatCostInp!$E$2:$K$88,7,FALSE)),"")</f>
        <v/>
      </c>
      <c r="T155" s="4" t="e">
        <f>VLOOKUP(U155,#REF!,2,FALSE)</f>
        <v>#REF!</v>
      </c>
      <c r="U155" s="30"/>
      <c r="V155" s="1" t="str">
        <f ca="1">IF(U155=Setup!$C$10,"Grant",IF('Health Products &amp; Equipment'!U155=Setup!$C$11,"Local",IF('Health Products &amp; Equipment'!U155=Setup!$C$12,"Other","")))</f>
        <v/>
      </c>
      <c r="W155" s="34"/>
      <c r="X155" s="148"/>
      <c r="Y155" s="33"/>
      <c r="Z155" s="36" t="str">
        <f t="shared" si="69"/>
        <v/>
      </c>
      <c r="AA155" s="35"/>
      <c r="AB155" s="32" t="str">
        <f t="shared" si="70"/>
        <v/>
      </c>
      <c r="AC155" s="35"/>
      <c r="AD155" s="32" t="str">
        <f t="shared" si="71"/>
        <v/>
      </c>
      <c r="AE155" s="35"/>
      <c r="AF155" s="36" t="str">
        <f t="shared" si="72"/>
        <v/>
      </c>
      <c r="AG155" s="36" t="str">
        <f t="shared" si="73"/>
        <v/>
      </c>
      <c r="AH155" s="36" t="str">
        <f t="shared" si="74"/>
        <v/>
      </c>
      <c r="AI155" s="55"/>
      <c r="AJ155" s="37"/>
      <c r="AK155" s="148"/>
      <c r="AL155" s="35"/>
      <c r="AM155" s="32" t="str">
        <f t="shared" si="75"/>
        <v/>
      </c>
      <c r="AN155" s="35"/>
      <c r="AO155" s="32" t="str">
        <f t="shared" si="76"/>
        <v/>
      </c>
      <c r="AP155" s="35"/>
      <c r="AQ155" s="32" t="str">
        <f t="shared" si="77"/>
        <v/>
      </c>
      <c r="AR155" s="35"/>
      <c r="AS155" s="36" t="str">
        <f t="shared" si="78"/>
        <v/>
      </c>
      <c r="AT155" s="36" t="str">
        <f t="shared" si="79"/>
        <v/>
      </c>
      <c r="AU155" s="36" t="str">
        <f t="shared" si="80"/>
        <v/>
      </c>
      <c r="AV155" s="55"/>
      <c r="AW155" s="34"/>
      <c r="AX155" s="148"/>
      <c r="AY155" s="34"/>
      <c r="AZ155" s="32" t="str">
        <f t="shared" si="81"/>
        <v/>
      </c>
      <c r="BA155" s="34"/>
      <c r="BB155" s="32" t="str">
        <f t="shared" si="82"/>
        <v/>
      </c>
      <c r="BC155" s="34"/>
      <c r="BD155" s="32" t="str">
        <f t="shared" si="83"/>
        <v/>
      </c>
      <c r="BE155" s="35"/>
      <c r="BF155" s="36" t="str">
        <f t="shared" si="84"/>
        <v/>
      </c>
      <c r="BG155" s="36" t="str">
        <f t="shared" si="85"/>
        <v/>
      </c>
      <c r="BH155" s="36" t="str">
        <f t="shared" si="86"/>
        <v/>
      </c>
      <c r="BI155" s="55"/>
      <c r="BJ155" s="34"/>
      <c r="BK155" s="148"/>
      <c r="BL155" s="34"/>
      <c r="BM155" s="32" t="str">
        <f t="shared" si="87"/>
        <v/>
      </c>
      <c r="BN155" s="34"/>
      <c r="BO155" s="32" t="str">
        <f t="shared" si="88"/>
        <v/>
      </c>
      <c r="BP155" s="34"/>
      <c r="BQ155" s="32" t="str">
        <f t="shared" si="89"/>
        <v/>
      </c>
      <c r="BR155" s="34"/>
      <c r="BS155" s="36" t="str">
        <f t="shared" si="90"/>
        <v/>
      </c>
      <c r="BT155" s="36" t="str">
        <f t="shared" si="91"/>
        <v/>
      </c>
      <c r="BU155" s="36" t="str">
        <f t="shared" si="92"/>
        <v/>
      </c>
      <c r="BV155" s="55"/>
      <c r="BW155" s="36" t="str">
        <f t="shared" si="93"/>
        <v/>
      </c>
      <c r="BX155" s="36" t="str">
        <f t="shared" si="93"/>
        <v/>
      </c>
      <c r="BY155" s="31"/>
      <c r="BZ155" s="38"/>
      <c r="CB155" s="120" t="e">
        <f t="shared" ca="1" si="64"/>
        <v>#VALUE!</v>
      </c>
      <c r="CC155" s="2" t="e">
        <f t="shared" ca="1" si="94"/>
        <v>#VALUE!</v>
      </c>
    </row>
    <row r="156" spans="1:81" s="10" customFormat="1" ht="25.15" customHeight="1" x14ac:dyDescent="0.2">
      <c r="A156" s="52" t="str">
        <f t="shared" si="95"/>
        <v/>
      </c>
      <c r="B156" s="157" t="e">
        <f t="shared" ca="1" si="65"/>
        <v>#VALUE!</v>
      </c>
      <c r="C156" s="157" t="e">
        <f t="shared" ca="1" si="66"/>
        <v>#VALUE!</v>
      </c>
      <c r="D156" s="29"/>
      <c r="E156" s="155" t="str">
        <f ca="1">IFERROR(INDIRECT(ADDRESS(MATCH(D156,CatModules!C:C,0),2,1,1,"CatModules")),"")</f>
        <v/>
      </c>
      <c r="F156" s="96"/>
      <c r="G156" s="156" t="str">
        <f ca="1">IFERROR(INDIRECT(ADDRESS(MATCH(CONCATENATE(E156,"-",F156),CatInt!K:K,0),3,1,1,"CatInt")),"")</f>
        <v/>
      </c>
      <c r="H156" s="45" t="str">
        <f>IF(F156="","",VLOOKUP(F156,#REF!,2,FALSE))</f>
        <v/>
      </c>
      <c r="I156" s="29"/>
      <c r="J156" s="155" t="e">
        <f t="shared" si="67"/>
        <v>#VALUE!</v>
      </c>
      <c r="K156" s="155" t="e">
        <f t="shared" si="68"/>
        <v>#VALUE!</v>
      </c>
      <c r="L156" s="153"/>
      <c r="M156" s="126"/>
      <c r="N156" s="151" t="e">
        <f ca="1">VLOOKUP(M156,CatProd!B:G,6,FALSE)</f>
        <v>#N/A</v>
      </c>
      <c r="O156" s="127"/>
      <c r="P156" s="175" t="e">
        <f ca="1">VLOOKUP(CONCATENATE(N156,"-",O156),CatProdSpec!H:I,2,FALSE)</f>
        <v>#N/A</v>
      </c>
      <c r="Q156" s="30"/>
      <c r="R156" s="149" t="str">
        <f>IFERROR(VLOOKUP(Q156,Setup!D$16:E$25,2,FALSE),"")</f>
        <v/>
      </c>
      <c r="S156" s="51" t="str">
        <f ca="1">IFERROR(IF(OR(I156="",VLOOKUP(I156,CatCostInp!$E$2:$K$88,7,FALSE)=0),"",VLOOKUP(I156,CatCostInp!$E$2:$K$88,7,FALSE)),"")</f>
        <v/>
      </c>
      <c r="T156" s="4" t="e">
        <f>VLOOKUP(U156,#REF!,2,FALSE)</f>
        <v>#REF!</v>
      </c>
      <c r="U156" s="30"/>
      <c r="V156" s="1" t="str">
        <f ca="1">IF(U156=Setup!$C$10,"Grant",IF('Health Products &amp; Equipment'!U156=Setup!$C$11,"Local",IF('Health Products &amp; Equipment'!U156=Setup!$C$12,"Other","")))</f>
        <v/>
      </c>
      <c r="W156" s="34"/>
      <c r="X156" s="148"/>
      <c r="Y156" s="33"/>
      <c r="Z156" s="36" t="str">
        <f t="shared" si="69"/>
        <v/>
      </c>
      <c r="AA156" s="35"/>
      <c r="AB156" s="32" t="str">
        <f t="shared" si="70"/>
        <v/>
      </c>
      <c r="AC156" s="35"/>
      <c r="AD156" s="32" t="str">
        <f t="shared" si="71"/>
        <v/>
      </c>
      <c r="AE156" s="35"/>
      <c r="AF156" s="36" t="str">
        <f t="shared" si="72"/>
        <v/>
      </c>
      <c r="AG156" s="36" t="str">
        <f t="shared" si="73"/>
        <v/>
      </c>
      <c r="AH156" s="36" t="str">
        <f t="shared" si="74"/>
        <v/>
      </c>
      <c r="AI156" s="55"/>
      <c r="AJ156" s="37"/>
      <c r="AK156" s="148"/>
      <c r="AL156" s="35"/>
      <c r="AM156" s="32" t="str">
        <f t="shared" si="75"/>
        <v/>
      </c>
      <c r="AN156" s="35"/>
      <c r="AO156" s="32" t="str">
        <f t="shared" si="76"/>
        <v/>
      </c>
      <c r="AP156" s="35"/>
      <c r="AQ156" s="32" t="str">
        <f t="shared" si="77"/>
        <v/>
      </c>
      <c r="AR156" s="35"/>
      <c r="AS156" s="36" t="str">
        <f t="shared" si="78"/>
        <v/>
      </c>
      <c r="AT156" s="36" t="str">
        <f t="shared" si="79"/>
        <v/>
      </c>
      <c r="AU156" s="36" t="str">
        <f t="shared" si="80"/>
        <v/>
      </c>
      <c r="AV156" s="55"/>
      <c r="AW156" s="34"/>
      <c r="AX156" s="148"/>
      <c r="AY156" s="34"/>
      <c r="AZ156" s="32" t="str">
        <f t="shared" si="81"/>
        <v/>
      </c>
      <c r="BA156" s="34"/>
      <c r="BB156" s="32" t="str">
        <f t="shared" si="82"/>
        <v/>
      </c>
      <c r="BC156" s="34"/>
      <c r="BD156" s="32" t="str">
        <f t="shared" si="83"/>
        <v/>
      </c>
      <c r="BE156" s="35"/>
      <c r="BF156" s="36" t="str">
        <f t="shared" si="84"/>
        <v/>
      </c>
      <c r="BG156" s="36" t="str">
        <f t="shared" si="85"/>
        <v/>
      </c>
      <c r="BH156" s="36" t="str">
        <f t="shared" si="86"/>
        <v/>
      </c>
      <c r="BI156" s="55"/>
      <c r="BJ156" s="34"/>
      <c r="BK156" s="148"/>
      <c r="BL156" s="34"/>
      <c r="BM156" s="32" t="str">
        <f t="shared" si="87"/>
        <v/>
      </c>
      <c r="BN156" s="34"/>
      <c r="BO156" s="32" t="str">
        <f t="shared" si="88"/>
        <v/>
      </c>
      <c r="BP156" s="34"/>
      <c r="BQ156" s="32" t="str">
        <f t="shared" si="89"/>
        <v/>
      </c>
      <c r="BR156" s="34"/>
      <c r="BS156" s="36" t="str">
        <f t="shared" si="90"/>
        <v/>
      </c>
      <c r="BT156" s="36" t="str">
        <f t="shared" si="91"/>
        <v/>
      </c>
      <c r="BU156" s="36" t="str">
        <f t="shared" si="92"/>
        <v/>
      </c>
      <c r="BV156" s="55"/>
      <c r="BW156" s="36" t="str">
        <f t="shared" si="93"/>
        <v/>
      </c>
      <c r="BX156" s="36" t="str">
        <f t="shared" si="93"/>
        <v/>
      </c>
      <c r="BY156" s="31"/>
      <c r="BZ156" s="38"/>
      <c r="CB156" s="120" t="e">
        <f t="shared" ca="1" si="64"/>
        <v>#VALUE!</v>
      </c>
      <c r="CC156" s="2" t="e">
        <f t="shared" ca="1" si="94"/>
        <v>#VALUE!</v>
      </c>
    </row>
    <row r="157" spans="1:81" s="10" customFormat="1" ht="25.15" customHeight="1" x14ac:dyDescent="0.2">
      <c r="A157" s="52" t="str">
        <f t="shared" si="95"/>
        <v/>
      </c>
      <c r="B157" s="157" t="e">
        <f t="shared" ca="1" si="65"/>
        <v>#VALUE!</v>
      </c>
      <c r="C157" s="157" t="e">
        <f t="shared" ca="1" si="66"/>
        <v>#VALUE!</v>
      </c>
      <c r="D157" s="29"/>
      <c r="E157" s="155" t="str">
        <f ca="1">IFERROR(INDIRECT(ADDRESS(MATCH(D157,CatModules!C:C,0),2,1,1,"CatModules")),"")</f>
        <v/>
      </c>
      <c r="F157" s="96"/>
      <c r="G157" s="156" t="str">
        <f ca="1">IFERROR(INDIRECT(ADDRESS(MATCH(CONCATENATE(E157,"-",F157),CatInt!K:K,0),3,1,1,"CatInt")),"")</f>
        <v/>
      </c>
      <c r="H157" s="45" t="str">
        <f>IF(F157="","",VLOOKUP(F157,#REF!,2,FALSE))</f>
        <v/>
      </c>
      <c r="I157" s="29"/>
      <c r="J157" s="155" t="e">
        <f t="shared" si="67"/>
        <v>#VALUE!</v>
      </c>
      <c r="K157" s="155" t="e">
        <f t="shared" si="68"/>
        <v>#VALUE!</v>
      </c>
      <c r="L157" s="153"/>
      <c r="M157" s="126"/>
      <c r="N157" s="151" t="e">
        <f ca="1">VLOOKUP(M157,CatProd!B:G,6,FALSE)</f>
        <v>#N/A</v>
      </c>
      <c r="O157" s="127"/>
      <c r="P157" s="175" t="e">
        <f ca="1">VLOOKUP(CONCATENATE(N157,"-",O157),CatProdSpec!H:I,2,FALSE)</f>
        <v>#N/A</v>
      </c>
      <c r="Q157" s="30"/>
      <c r="R157" s="149" t="str">
        <f>IFERROR(VLOOKUP(Q157,Setup!D$16:E$25,2,FALSE),"")</f>
        <v/>
      </c>
      <c r="S157" s="51" t="str">
        <f ca="1">IFERROR(IF(OR(I157="",VLOOKUP(I157,CatCostInp!$E$2:$K$88,7,FALSE)=0),"",VLOOKUP(I157,CatCostInp!$E$2:$K$88,7,FALSE)),"")</f>
        <v/>
      </c>
      <c r="T157" s="4" t="e">
        <f>VLOOKUP(U157,#REF!,2,FALSE)</f>
        <v>#REF!</v>
      </c>
      <c r="U157" s="30"/>
      <c r="V157" s="1" t="str">
        <f ca="1">IF(U157=Setup!$C$10,"Grant",IF('Health Products &amp; Equipment'!U157=Setup!$C$11,"Local",IF('Health Products &amp; Equipment'!U157=Setup!$C$12,"Other","")))</f>
        <v/>
      </c>
      <c r="W157" s="34"/>
      <c r="X157" s="148"/>
      <c r="Y157" s="33"/>
      <c r="Z157" s="36" t="str">
        <f t="shared" si="69"/>
        <v/>
      </c>
      <c r="AA157" s="35"/>
      <c r="AB157" s="32" t="str">
        <f t="shared" si="70"/>
        <v/>
      </c>
      <c r="AC157" s="35"/>
      <c r="AD157" s="32" t="str">
        <f t="shared" si="71"/>
        <v/>
      </c>
      <c r="AE157" s="35"/>
      <c r="AF157" s="36" t="str">
        <f t="shared" si="72"/>
        <v/>
      </c>
      <c r="AG157" s="36" t="str">
        <f t="shared" si="73"/>
        <v/>
      </c>
      <c r="AH157" s="36" t="str">
        <f t="shared" si="74"/>
        <v/>
      </c>
      <c r="AI157" s="55"/>
      <c r="AJ157" s="37"/>
      <c r="AK157" s="148"/>
      <c r="AL157" s="35"/>
      <c r="AM157" s="32" t="str">
        <f t="shared" si="75"/>
        <v/>
      </c>
      <c r="AN157" s="35"/>
      <c r="AO157" s="32" t="str">
        <f t="shared" si="76"/>
        <v/>
      </c>
      <c r="AP157" s="35"/>
      <c r="AQ157" s="32" t="str">
        <f t="shared" si="77"/>
        <v/>
      </c>
      <c r="AR157" s="35"/>
      <c r="AS157" s="36" t="str">
        <f t="shared" si="78"/>
        <v/>
      </c>
      <c r="AT157" s="36" t="str">
        <f t="shared" si="79"/>
        <v/>
      </c>
      <c r="AU157" s="36" t="str">
        <f t="shared" si="80"/>
        <v/>
      </c>
      <c r="AV157" s="55"/>
      <c r="AW157" s="34"/>
      <c r="AX157" s="148"/>
      <c r="AY157" s="34"/>
      <c r="AZ157" s="32" t="str">
        <f t="shared" si="81"/>
        <v/>
      </c>
      <c r="BA157" s="34"/>
      <c r="BB157" s="32" t="str">
        <f t="shared" si="82"/>
        <v/>
      </c>
      <c r="BC157" s="34"/>
      <c r="BD157" s="32" t="str">
        <f t="shared" si="83"/>
        <v/>
      </c>
      <c r="BE157" s="35"/>
      <c r="BF157" s="36" t="str">
        <f t="shared" si="84"/>
        <v/>
      </c>
      <c r="BG157" s="36" t="str">
        <f t="shared" si="85"/>
        <v/>
      </c>
      <c r="BH157" s="36" t="str">
        <f t="shared" si="86"/>
        <v/>
      </c>
      <c r="BI157" s="55"/>
      <c r="BJ157" s="34"/>
      <c r="BK157" s="148"/>
      <c r="BL157" s="34"/>
      <c r="BM157" s="32" t="str">
        <f t="shared" si="87"/>
        <v/>
      </c>
      <c r="BN157" s="34"/>
      <c r="BO157" s="32" t="str">
        <f t="shared" si="88"/>
        <v/>
      </c>
      <c r="BP157" s="34"/>
      <c r="BQ157" s="32" t="str">
        <f t="shared" si="89"/>
        <v/>
      </c>
      <c r="BR157" s="34"/>
      <c r="BS157" s="36" t="str">
        <f t="shared" si="90"/>
        <v/>
      </c>
      <c r="BT157" s="36" t="str">
        <f t="shared" si="91"/>
        <v/>
      </c>
      <c r="BU157" s="36" t="str">
        <f t="shared" si="92"/>
        <v/>
      </c>
      <c r="BV157" s="55"/>
      <c r="BW157" s="36" t="str">
        <f t="shared" si="93"/>
        <v/>
      </c>
      <c r="BX157" s="36" t="str">
        <f t="shared" si="93"/>
        <v/>
      </c>
      <c r="BY157" s="31"/>
      <c r="BZ157" s="38"/>
      <c r="CB157" s="120" t="e">
        <f t="shared" ca="1" si="64"/>
        <v>#VALUE!</v>
      </c>
      <c r="CC157" s="2" t="e">
        <f t="shared" ca="1" si="94"/>
        <v>#VALUE!</v>
      </c>
    </row>
    <row r="158" spans="1:81" s="10" customFormat="1" ht="25.15" customHeight="1" x14ac:dyDescent="0.2">
      <c r="A158" s="52" t="str">
        <f t="shared" si="95"/>
        <v/>
      </c>
      <c r="B158" s="157" t="e">
        <f t="shared" ca="1" si="65"/>
        <v>#VALUE!</v>
      </c>
      <c r="C158" s="157" t="e">
        <f t="shared" ca="1" si="66"/>
        <v>#VALUE!</v>
      </c>
      <c r="D158" s="29"/>
      <c r="E158" s="155" t="str">
        <f ca="1">IFERROR(INDIRECT(ADDRESS(MATCH(D158,CatModules!C:C,0),2,1,1,"CatModules")),"")</f>
        <v/>
      </c>
      <c r="F158" s="96"/>
      <c r="G158" s="156" t="str">
        <f ca="1">IFERROR(INDIRECT(ADDRESS(MATCH(CONCATENATE(E158,"-",F158),CatInt!K:K,0),3,1,1,"CatInt")),"")</f>
        <v/>
      </c>
      <c r="H158" s="45" t="str">
        <f>IF(F158="","",VLOOKUP(F158,#REF!,2,FALSE))</f>
        <v/>
      </c>
      <c r="I158" s="29"/>
      <c r="J158" s="155" t="e">
        <f t="shared" si="67"/>
        <v>#VALUE!</v>
      </c>
      <c r="K158" s="155" t="e">
        <f t="shared" si="68"/>
        <v>#VALUE!</v>
      </c>
      <c r="L158" s="153"/>
      <c r="M158" s="126"/>
      <c r="N158" s="151" t="e">
        <f ca="1">VLOOKUP(M158,CatProd!B:G,6,FALSE)</f>
        <v>#N/A</v>
      </c>
      <c r="O158" s="127"/>
      <c r="P158" s="175" t="e">
        <f ca="1">VLOOKUP(CONCATENATE(N158,"-",O158),CatProdSpec!H:I,2,FALSE)</f>
        <v>#N/A</v>
      </c>
      <c r="Q158" s="30"/>
      <c r="R158" s="149" t="str">
        <f>IFERROR(VLOOKUP(Q158,Setup!D$16:E$25,2,FALSE),"")</f>
        <v/>
      </c>
      <c r="S158" s="51" t="str">
        <f ca="1">IFERROR(IF(OR(I158="",VLOOKUP(I158,CatCostInp!$E$2:$K$88,7,FALSE)=0),"",VLOOKUP(I158,CatCostInp!$E$2:$K$88,7,FALSE)),"")</f>
        <v/>
      </c>
      <c r="T158" s="4" t="e">
        <f>VLOOKUP(U158,#REF!,2,FALSE)</f>
        <v>#REF!</v>
      </c>
      <c r="U158" s="30"/>
      <c r="V158" s="1" t="str">
        <f ca="1">IF(U158=Setup!$C$10,"Grant",IF('Health Products &amp; Equipment'!U158=Setup!$C$11,"Local",IF('Health Products &amp; Equipment'!U158=Setup!$C$12,"Other","")))</f>
        <v/>
      </c>
      <c r="W158" s="34"/>
      <c r="X158" s="148"/>
      <c r="Y158" s="33"/>
      <c r="Z158" s="36" t="str">
        <f t="shared" si="69"/>
        <v/>
      </c>
      <c r="AA158" s="35"/>
      <c r="AB158" s="32" t="str">
        <f t="shared" si="70"/>
        <v/>
      </c>
      <c r="AC158" s="35"/>
      <c r="AD158" s="32" t="str">
        <f t="shared" si="71"/>
        <v/>
      </c>
      <c r="AE158" s="35"/>
      <c r="AF158" s="36" t="str">
        <f t="shared" si="72"/>
        <v/>
      </c>
      <c r="AG158" s="36" t="str">
        <f t="shared" si="73"/>
        <v/>
      </c>
      <c r="AH158" s="36" t="str">
        <f t="shared" si="74"/>
        <v/>
      </c>
      <c r="AI158" s="55"/>
      <c r="AJ158" s="37"/>
      <c r="AK158" s="148"/>
      <c r="AL158" s="35"/>
      <c r="AM158" s="32" t="str">
        <f t="shared" si="75"/>
        <v/>
      </c>
      <c r="AN158" s="35"/>
      <c r="AO158" s="32" t="str">
        <f t="shared" si="76"/>
        <v/>
      </c>
      <c r="AP158" s="35"/>
      <c r="AQ158" s="32" t="str">
        <f t="shared" si="77"/>
        <v/>
      </c>
      <c r="AR158" s="35"/>
      <c r="AS158" s="36" t="str">
        <f t="shared" si="78"/>
        <v/>
      </c>
      <c r="AT158" s="36" t="str">
        <f t="shared" si="79"/>
        <v/>
      </c>
      <c r="AU158" s="36" t="str">
        <f t="shared" si="80"/>
        <v/>
      </c>
      <c r="AV158" s="55"/>
      <c r="AW158" s="34"/>
      <c r="AX158" s="148"/>
      <c r="AY158" s="34"/>
      <c r="AZ158" s="32" t="str">
        <f t="shared" si="81"/>
        <v/>
      </c>
      <c r="BA158" s="34"/>
      <c r="BB158" s="32" t="str">
        <f t="shared" si="82"/>
        <v/>
      </c>
      <c r="BC158" s="34"/>
      <c r="BD158" s="32" t="str">
        <f t="shared" si="83"/>
        <v/>
      </c>
      <c r="BE158" s="35"/>
      <c r="BF158" s="36" t="str">
        <f t="shared" si="84"/>
        <v/>
      </c>
      <c r="BG158" s="36" t="str">
        <f t="shared" si="85"/>
        <v/>
      </c>
      <c r="BH158" s="36" t="str">
        <f t="shared" si="86"/>
        <v/>
      </c>
      <c r="BI158" s="55"/>
      <c r="BJ158" s="34"/>
      <c r="BK158" s="148"/>
      <c r="BL158" s="34"/>
      <c r="BM158" s="32" t="str">
        <f t="shared" si="87"/>
        <v/>
      </c>
      <c r="BN158" s="34"/>
      <c r="BO158" s="32" t="str">
        <f t="shared" si="88"/>
        <v/>
      </c>
      <c r="BP158" s="34"/>
      <c r="BQ158" s="32" t="str">
        <f t="shared" si="89"/>
        <v/>
      </c>
      <c r="BR158" s="34"/>
      <c r="BS158" s="36" t="str">
        <f t="shared" si="90"/>
        <v/>
      </c>
      <c r="BT158" s="36" t="str">
        <f t="shared" si="91"/>
        <v/>
      </c>
      <c r="BU158" s="36" t="str">
        <f t="shared" si="92"/>
        <v/>
      </c>
      <c r="BV158" s="55"/>
      <c r="BW158" s="36" t="str">
        <f t="shared" si="93"/>
        <v/>
      </c>
      <c r="BX158" s="36" t="str">
        <f t="shared" si="93"/>
        <v/>
      </c>
      <c r="BY158" s="31"/>
      <c r="BZ158" s="38"/>
      <c r="CB158" s="120" t="e">
        <f t="shared" ca="1" si="64"/>
        <v>#VALUE!</v>
      </c>
      <c r="CC158" s="2" t="e">
        <f t="shared" ca="1" si="94"/>
        <v>#VALUE!</v>
      </c>
    </row>
    <row r="159" spans="1:81" s="10" customFormat="1" ht="25.15" customHeight="1" x14ac:dyDescent="0.2">
      <c r="A159" s="52" t="str">
        <f t="shared" si="95"/>
        <v/>
      </c>
      <c r="B159" s="157" t="e">
        <f t="shared" ca="1" si="65"/>
        <v>#VALUE!</v>
      </c>
      <c r="C159" s="157" t="e">
        <f t="shared" ca="1" si="66"/>
        <v>#VALUE!</v>
      </c>
      <c r="D159" s="29"/>
      <c r="E159" s="155" t="str">
        <f ca="1">IFERROR(INDIRECT(ADDRESS(MATCH(D159,CatModules!C:C,0),2,1,1,"CatModules")),"")</f>
        <v/>
      </c>
      <c r="F159" s="96"/>
      <c r="G159" s="156" t="str">
        <f ca="1">IFERROR(INDIRECT(ADDRESS(MATCH(CONCATENATE(E159,"-",F159),CatInt!K:K,0),3,1,1,"CatInt")),"")</f>
        <v/>
      </c>
      <c r="H159" s="45" t="str">
        <f>IF(F159="","",VLOOKUP(F159,#REF!,2,FALSE))</f>
        <v/>
      </c>
      <c r="I159" s="29"/>
      <c r="J159" s="155" t="e">
        <f t="shared" si="67"/>
        <v>#VALUE!</v>
      </c>
      <c r="K159" s="155" t="e">
        <f t="shared" si="68"/>
        <v>#VALUE!</v>
      </c>
      <c r="L159" s="153"/>
      <c r="M159" s="126"/>
      <c r="N159" s="151" t="e">
        <f ca="1">VLOOKUP(M159,CatProd!B:G,6,FALSE)</f>
        <v>#N/A</v>
      </c>
      <c r="O159" s="127"/>
      <c r="P159" s="175" t="e">
        <f ca="1">VLOOKUP(CONCATENATE(N159,"-",O159),CatProdSpec!H:I,2,FALSE)</f>
        <v>#N/A</v>
      </c>
      <c r="Q159" s="30"/>
      <c r="R159" s="149" t="str">
        <f>IFERROR(VLOOKUP(Q159,Setup!D$16:E$25,2,FALSE),"")</f>
        <v/>
      </c>
      <c r="S159" s="51" t="str">
        <f ca="1">IFERROR(IF(OR(I159="",VLOOKUP(I159,CatCostInp!$E$2:$K$88,7,FALSE)=0),"",VLOOKUP(I159,CatCostInp!$E$2:$K$88,7,FALSE)),"")</f>
        <v/>
      </c>
      <c r="T159" s="4" t="e">
        <f>VLOOKUP(U159,#REF!,2,FALSE)</f>
        <v>#REF!</v>
      </c>
      <c r="U159" s="30"/>
      <c r="V159" s="1" t="str">
        <f ca="1">IF(U159=Setup!$C$10,"Grant",IF('Health Products &amp; Equipment'!U159=Setup!$C$11,"Local",IF('Health Products &amp; Equipment'!U159=Setup!$C$12,"Other","")))</f>
        <v/>
      </c>
      <c r="W159" s="34"/>
      <c r="X159" s="148"/>
      <c r="Y159" s="33"/>
      <c r="Z159" s="36" t="str">
        <f t="shared" si="69"/>
        <v/>
      </c>
      <c r="AA159" s="35"/>
      <c r="AB159" s="32" t="str">
        <f t="shared" si="70"/>
        <v/>
      </c>
      <c r="AC159" s="35"/>
      <c r="AD159" s="32" t="str">
        <f t="shared" si="71"/>
        <v/>
      </c>
      <c r="AE159" s="35"/>
      <c r="AF159" s="36" t="str">
        <f t="shared" si="72"/>
        <v/>
      </c>
      <c r="AG159" s="36" t="str">
        <f t="shared" si="73"/>
        <v/>
      </c>
      <c r="AH159" s="36" t="str">
        <f t="shared" si="74"/>
        <v/>
      </c>
      <c r="AI159" s="55"/>
      <c r="AJ159" s="37"/>
      <c r="AK159" s="148"/>
      <c r="AL159" s="35"/>
      <c r="AM159" s="32" t="str">
        <f t="shared" si="75"/>
        <v/>
      </c>
      <c r="AN159" s="35"/>
      <c r="AO159" s="32" t="str">
        <f t="shared" si="76"/>
        <v/>
      </c>
      <c r="AP159" s="35"/>
      <c r="AQ159" s="32" t="str">
        <f t="shared" si="77"/>
        <v/>
      </c>
      <c r="AR159" s="35"/>
      <c r="AS159" s="36" t="str">
        <f t="shared" si="78"/>
        <v/>
      </c>
      <c r="AT159" s="36" t="str">
        <f t="shared" si="79"/>
        <v/>
      </c>
      <c r="AU159" s="36" t="str">
        <f t="shared" si="80"/>
        <v/>
      </c>
      <c r="AV159" s="55"/>
      <c r="AW159" s="34"/>
      <c r="AX159" s="148"/>
      <c r="AY159" s="34"/>
      <c r="AZ159" s="32" t="str">
        <f t="shared" si="81"/>
        <v/>
      </c>
      <c r="BA159" s="34"/>
      <c r="BB159" s="32" t="str">
        <f t="shared" si="82"/>
        <v/>
      </c>
      <c r="BC159" s="34"/>
      <c r="BD159" s="32" t="str">
        <f t="shared" si="83"/>
        <v/>
      </c>
      <c r="BE159" s="35"/>
      <c r="BF159" s="36" t="str">
        <f t="shared" si="84"/>
        <v/>
      </c>
      <c r="BG159" s="36" t="str">
        <f t="shared" si="85"/>
        <v/>
      </c>
      <c r="BH159" s="36" t="str">
        <f t="shared" si="86"/>
        <v/>
      </c>
      <c r="BI159" s="55"/>
      <c r="BJ159" s="34"/>
      <c r="BK159" s="148"/>
      <c r="BL159" s="34"/>
      <c r="BM159" s="32" t="str">
        <f t="shared" si="87"/>
        <v/>
      </c>
      <c r="BN159" s="34"/>
      <c r="BO159" s="32" t="str">
        <f t="shared" si="88"/>
        <v/>
      </c>
      <c r="BP159" s="34"/>
      <c r="BQ159" s="32" t="str">
        <f t="shared" si="89"/>
        <v/>
      </c>
      <c r="BR159" s="34"/>
      <c r="BS159" s="36" t="str">
        <f t="shared" si="90"/>
        <v/>
      </c>
      <c r="BT159" s="36" t="str">
        <f t="shared" si="91"/>
        <v/>
      </c>
      <c r="BU159" s="36" t="str">
        <f t="shared" si="92"/>
        <v/>
      </c>
      <c r="BV159" s="55"/>
      <c r="BW159" s="36" t="str">
        <f t="shared" si="93"/>
        <v/>
      </c>
      <c r="BX159" s="36" t="str">
        <f t="shared" si="93"/>
        <v/>
      </c>
      <c r="BY159" s="31"/>
      <c r="BZ159" s="38"/>
      <c r="CB159" s="120" t="e">
        <f t="shared" ca="1" si="64"/>
        <v>#VALUE!</v>
      </c>
      <c r="CC159" s="2" t="e">
        <f t="shared" ca="1" si="94"/>
        <v>#VALUE!</v>
      </c>
    </row>
    <row r="160" spans="1:81" s="10" customFormat="1" ht="25.15" customHeight="1" x14ac:dyDescent="0.2">
      <c r="A160" s="52" t="str">
        <f t="shared" si="95"/>
        <v/>
      </c>
      <c r="B160" s="157" t="e">
        <f t="shared" ca="1" si="65"/>
        <v>#VALUE!</v>
      </c>
      <c r="C160" s="157" t="e">
        <f t="shared" ca="1" si="66"/>
        <v>#VALUE!</v>
      </c>
      <c r="D160" s="29"/>
      <c r="E160" s="155" t="str">
        <f ca="1">IFERROR(INDIRECT(ADDRESS(MATCH(D160,CatModules!C:C,0),2,1,1,"CatModules")),"")</f>
        <v/>
      </c>
      <c r="F160" s="96"/>
      <c r="G160" s="156" t="str">
        <f ca="1">IFERROR(INDIRECT(ADDRESS(MATCH(CONCATENATE(E160,"-",F160),CatInt!K:K,0),3,1,1,"CatInt")),"")</f>
        <v/>
      </c>
      <c r="H160" s="45" t="str">
        <f>IF(F160="","",VLOOKUP(F160,#REF!,2,FALSE))</f>
        <v/>
      </c>
      <c r="I160" s="29"/>
      <c r="J160" s="155" t="e">
        <f t="shared" si="67"/>
        <v>#VALUE!</v>
      </c>
      <c r="K160" s="155" t="e">
        <f t="shared" si="68"/>
        <v>#VALUE!</v>
      </c>
      <c r="L160" s="153"/>
      <c r="M160" s="126"/>
      <c r="N160" s="151" t="e">
        <f ca="1">VLOOKUP(M160,CatProd!B:G,6,FALSE)</f>
        <v>#N/A</v>
      </c>
      <c r="O160" s="127"/>
      <c r="P160" s="175" t="e">
        <f ca="1">VLOOKUP(CONCATENATE(N160,"-",O160),CatProdSpec!H:I,2,FALSE)</f>
        <v>#N/A</v>
      </c>
      <c r="Q160" s="30"/>
      <c r="R160" s="149" t="str">
        <f>IFERROR(VLOOKUP(Q160,Setup!D$16:E$25,2,FALSE),"")</f>
        <v/>
      </c>
      <c r="S160" s="51" t="str">
        <f ca="1">IFERROR(IF(OR(I160="",VLOOKUP(I160,CatCostInp!$E$2:$K$88,7,FALSE)=0),"",VLOOKUP(I160,CatCostInp!$E$2:$K$88,7,FALSE)),"")</f>
        <v/>
      </c>
      <c r="T160" s="4" t="e">
        <f>VLOOKUP(U160,#REF!,2,FALSE)</f>
        <v>#REF!</v>
      </c>
      <c r="U160" s="30"/>
      <c r="V160" s="1" t="str">
        <f ca="1">IF(U160=Setup!$C$10,"Grant",IF('Health Products &amp; Equipment'!U160=Setup!$C$11,"Local",IF('Health Products &amp; Equipment'!U160=Setup!$C$12,"Other","")))</f>
        <v/>
      </c>
      <c r="W160" s="34"/>
      <c r="X160" s="148"/>
      <c r="Y160" s="33"/>
      <c r="Z160" s="36" t="str">
        <f t="shared" si="69"/>
        <v/>
      </c>
      <c r="AA160" s="35"/>
      <c r="AB160" s="32" t="str">
        <f t="shared" si="70"/>
        <v/>
      </c>
      <c r="AC160" s="35"/>
      <c r="AD160" s="32" t="str">
        <f t="shared" si="71"/>
        <v/>
      </c>
      <c r="AE160" s="35"/>
      <c r="AF160" s="36" t="str">
        <f t="shared" si="72"/>
        <v/>
      </c>
      <c r="AG160" s="36" t="str">
        <f t="shared" si="73"/>
        <v/>
      </c>
      <c r="AH160" s="36" t="str">
        <f t="shared" si="74"/>
        <v/>
      </c>
      <c r="AI160" s="55"/>
      <c r="AJ160" s="37"/>
      <c r="AK160" s="148"/>
      <c r="AL160" s="35"/>
      <c r="AM160" s="32" t="str">
        <f t="shared" si="75"/>
        <v/>
      </c>
      <c r="AN160" s="35"/>
      <c r="AO160" s="32" t="str">
        <f t="shared" si="76"/>
        <v/>
      </c>
      <c r="AP160" s="35"/>
      <c r="AQ160" s="32" t="str">
        <f t="shared" si="77"/>
        <v/>
      </c>
      <c r="AR160" s="35"/>
      <c r="AS160" s="36" t="str">
        <f t="shared" si="78"/>
        <v/>
      </c>
      <c r="AT160" s="36" t="str">
        <f t="shared" si="79"/>
        <v/>
      </c>
      <c r="AU160" s="36" t="str">
        <f t="shared" si="80"/>
        <v/>
      </c>
      <c r="AV160" s="55"/>
      <c r="AW160" s="34"/>
      <c r="AX160" s="148"/>
      <c r="AY160" s="34"/>
      <c r="AZ160" s="32" t="str">
        <f t="shared" si="81"/>
        <v/>
      </c>
      <c r="BA160" s="34"/>
      <c r="BB160" s="32" t="str">
        <f t="shared" si="82"/>
        <v/>
      </c>
      <c r="BC160" s="34"/>
      <c r="BD160" s="32" t="str">
        <f t="shared" si="83"/>
        <v/>
      </c>
      <c r="BE160" s="35"/>
      <c r="BF160" s="36" t="str">
        <f t="shared" si="84"/>
        <v/>
      </c>
      <c r="BG160" s="36" t="str">
        <f t="shared" si="85"/>
        <v/>
      </c>
      <c r="BH160" s="36" t="str">
        <f t="shared" si="86"/>
        <v/>
      </c>
      <c r="BI160" s="55"/>
      <c r="BJ160" s="34"/>
      <c r="BK160" s="148"/>
      <c r="BL160" s="34"/>
      <c r="BM160" s="32" t="str">
        <f t="shared" si="87"/>
        <v/>
      </c>
      <c r="BN160" s="34"/>
      <c r="BO160" s="32" t="str">
        <f t="shared" si="88"/>
        <v/>
      </c>
      <c r="BP160" s="34"/>
      <c r="BQ160" s="32" t="str">
        <f t="shared" si="89"/>
        <v/>
      </c>
      <c r="BR160" s="34"/>
      <c r="BS160" s="36" t="str">
        <f t="shared" si="90"/>
        <v/>
      </c>
      <c r="BT160" s="36" t="str">
        <f t="shared" si="91"/>
        <v/>
      </c>
      <c r="BU160" s="36" t="str">
        <f t="shared" si="92"/>
        <v/>
      </c>
      <c r="BV160" s="55"/>
      <c r="BW160" s="36" t="str">
        <f t="shared" si="93"/>
        <v/>
      </c>
      <c r="BX160" s="36" t="str">
        <f t="shared" si="93"/>
        <v/>
      </c>
      <c r="BY160" s="31"/>
      <c r="BZ160" s="38"/>
      <c r="CB160" s="120" t="e">
        <f t="shared" ca="1" si="64"/>
        <v>#VALUE!</v>
      </c>
      <c r="CC160" s="2" t="e">
        <f t="shared" ca="1" si="94"/>
        <v>#VALUE!</v>
      </c>
    </row>
    <row r="161" spans="1:81" s="10" customFormat="1" ht="25.15" customHeight="1" x14ac:dyDescent="0.2">
      <c r="A161" s="52" t="str">
        <f t="shared" si="95"/>
        <v/>
      </c>
      <c r="B161" s="157" t="e">
        <f t="shared" ca="1" si="65"/>
        <v>#VALUE!</v>
      </c>
      <c r="C161" s="157" t="e">
        <f t="shared" ca="1" si="66"/>
        <v>#VALUE!</v>
      </c>
      <c r="D161" s="29"/>
      <c r="E161" s="155" t="str">
        <f ca="1">IFERROR(INDIRECT(ADDRESS(MATCH(D161,CatModules!C:C,0),2,1,1,"CatModules")),"")</f>
        <v/>
      </c>
      <c r="F161" s="96"/>
      <c r="G161" s="156" t="str">
        <f ca="1">IFERROR(INDIRECT(ADDRESS(MATCH(CONCATENATE(E161,"-",F161),CatInt!K:K,0),3,1,1,"CatInt")),"")</f>
        <v/>
      </c>
      <c r="H161" s="45" t="str">
        <f>IF(F161="","",VLOOKUP(F161,#REF!,2,FALSE))</f>
        <v/>
      </c>
      <c r="I161" s="29"/>
      <c r="J161" s="155" t="e">
        <f t="shared" si="67"/>
        <v>#VALUE!</v>
      </c>
      <c r="K161" s="155" t="e">
        <f t="shared" si="68"/>
        <v>#VALUE!</v>
      </c>
      <c r="L161" s="153"/>
      <c r="M161" s="126"/>
      <c r="N161" s="151" t="e">
        <f ca="1">VLOOKUP(M161,CatProd!B:G,6,FALSE)</f>
        <v>#N/A</v>
      </c>
      <c r="O161" s="127"/>
      <c r="P161" s="175" t="e">
        <f ca="1">VLOOKUP(CONCATENATE(N161,"-",O161),CatProdSpec!H:I,2,FALSE)</f>
        <v>#N/A</v>
      </c>
      <c r="Q161" s="30"/>
      <c r="R161" s="149" t="str">
        <f>IFERROR(VLOOKUP(Q161,Setup!D$16:E$25,2,FALSE),"")</f>
        <v/>
      </c>
      <c r="S161" s="51" t="str">
        <f ca="1">IFERROR(IF(OR(I161="",VLOOKUP(I161,CatCostInp!$E$2:$K$88,7,FALSE)=0),"",VLOOKUP(I161,CatCostInp!$E$2:$K$88,7,FALSE)),"")</f>
        <v/>
      </c>
      <c r="T161" s="4" t="e">
        <f>VLOOKUP(U161,#REF!,2,FALSE)</f>
        <v>#REF!</v>
      </c>
      <c r="U161" s="30"/>
      <c r="V161" s="1" t="str">
        <f ca="1">IF(U161=Setup!$C$10,"Grant",IF('Health Products &amp; Equipment'!U161=Setup!$C$11,"Local",IF('Health Products &amp; Equipment'!U161=Setup!$C$12,"Other","")))</f>
        <v/>
      </c>
      <c r="W161" s="34"/>
      <c r="X161" s="148"/>
      <c r="Y161" s="33"/>
      <c r="Z161" s="36" t="str">
        <f t="shared" si="69"/>
        <v/>
      </c>
      <c r="AA161" s="35"/>
      <c r="AB161" s="32" t="str">
        <f t="shared" si="70"/>
        <v/>
      </c>
      <c r="AC161" s="35"/>
      <c r="AD161" s="32" t="str">
        <f t="shared" si="71"/>
        <v/>
      </c>
      <c r="AE161" s="35"/>
      <c r="AF161" s="36" t="str">
        <f t="shared" si="72"/>
        <v/>
      </c>
      <c r="AG161" s="36" t="str">
        <f t="shared" si="73"/>
        <v/>
      </c>
      <c r="AH161" s="36" t="str">
        <f t="shared" si="74"/>
        <v/>
      </c>
      <c r="AI161" s="55"/>
      <c r="AJ161" s="37"/>
      <c r="AK161" s="148"/>
      <c r="AL161" s="35"/>
      <c r="AM161" s="32" t="str">
        <f t="shared" si="75"/>
        <v/>
      </c>
      <c r="AN161" s="35"/>
      <c r="AO161" s="32" t="str">
        <f t="shared" si="76"/>
        <v/>
      </c>
      <c r="AP161" s="35"/>
      <c r="AQ161" s="32" t="str">
        <f t="shared" si="77"/>
        <v/>
      </c>
      <c r="AR161" s="35"/>
      <c r="AS161" s="36" t="str">
        <f t="shared" si="78"/>
        <v/>
      </c>
      <c r="AT161" s="36" t="str">
        <f t="shared" si="79"/>
        <v/>
      </c>
      <c r="AU161" s="36" t="str">
        <f t="shared" si="80"/>
        <v/>
      </c>
      <c r="AV161" s="55"/>
      <c r="AW161" s="34"/>
      <c r="AX161" s="148"/>
      <c r="AY161" s="34"/>
      <c r="AZ161" s="32" t="str">
        <f t="shared" si="81"/>
        <v/>
      </c>
      <c r="BA161" s="34"/>
      <c r="BB161" s="32" t="str">
        <f t="shared" si="82"/>
        <v/>
      </c>
      <c r="BC161" s="34"/>
      <c r="BD161" s="32" t="str">
        <f t="shared" si="83"/>
        <v/>
      </c>
      <c r="BE161" s="35"/>
      <c r="BF161" s="36" t="str">
        <f t="shared" si="84"/>
        <v/>
      </c>
      <c r="BG161" s="36" t="str">
        <f t="shared" si="85"/>
        <v/>
      </c>
      <c r="BH161" s="36" t="str">
        <f t="shared" si="86"/>
        <v/>
      </c>
      <c r="BI161" s="55"/>
      <c r="BJ161" s="34"/>
      <c r="BK161" s="148"/>
      <c r="BL161" s="34"/>
      <c r="BM161" s="32" t="str">
        <f t="shared" si="87"/>
        <v/>
      </c>
      <c r="BN161" s="34"/>
      <c r="BO161" s="32" t="str">
        <f t="shared" si="88"/>
        <v/>
      </c>
      <c r="BP161" s="34"/>
      <c r="BQ161" s="32" t="str">
        <f t="shared" si="89"/>
        <v/>
      </c>
      <c r="BR161" s="34"/>
      <c r="BS161" s="36" t="str">
        <f t="shared" si="90"/>
        <v/>
      </c>
      <c r="BT161" s="36" t="str">
        <f t="shared" si="91"/>
        <v/>
      </c>
      <c r="BU161" s="36" t="str">
        <f t="shared" si="92"/>
        <v/>
      </c>
      <c r="BV161" s="55"/>
      <c r="BW161" s="36" t="str">
        <f t="shared" si="93"/>
        <v/>
      </c>
      <c r="BX161" s="36" t="str">
        <f t="shared" si="93"/>
        <v/>
      </c>
      <c r="BY161" s="31"/>
      <c r="BZ161" s="38"/>
      <c r="CB161" s="120" t="e">
        <f t="shared" ca="1" si="64"/>
        <v>#VALUE!</v>
      </c>
      <c r="CC161" s="2" t="e">
        <f t="shared" ca="1" si="94"/>
        <v>#VALUE!</v>
      </c>
    </row>
    <row r="162" spans="1:81" s="10" customFormat="1" ht="25.15" customHeight="1" x14ac:dyDescent="0.2">
      <c r="A162" s="52" t="str">
        <f t="shared" si="95"/>
        <v/>
      </c>
      <c r="B162" s="157" t="e">
        <f t="shared" ca="1" si="65"/>
        <v>#VALUE!</v>
      </c>
      <c r="C162" s="157" t="e">
        <f t="shared" ca="1" si="66"/>
        <v>#VALUE!</v>
      </c>
      <c r="D162" s="29"/>
      <c r="E162" s="155" t="str">
        <f ca="1">IFERROR(INDIRECT(ADDRESS(MATCH(D162,CatModules!C:C,0),2,1,1,"CatModules")),"")</f>
        <v/>
      </c>
      <c r="F162" s="96"/>
      <c r="G162" s="156" t="str">
        <f ca="1">IFERROR(INDIRECT(ADDRESS(MATCH(CONCATENATE(E162,"-",F162),CatInt!K:K,0),3,1,1,"CatInt")),"")</f>
        <v/>
      </c>
      <c r="H162" s="45" t="str">
        <f>IF(F162="","",VLOOKUP(F162,#REF!,2,FALSE))</f>
        <v/>
      </c>
      <c r="I162" s="29"/>
      <c r="J162" s="155" t="e">
        <f t="shared" si="67"/>
        <v>#VALUE!</v>
      </c>
      <c r="K162" s="155" t="e">
        <f t="shared" si="68"/>
        <v>#VALUE!</v>
      </c>
      <c r="L162" s="153"/>
      <c r="M162" s="126"/>
      <c r="N162" s="151" t="e">
        <f ca="1">VLOOKUP(M162,CatProd!B:G,6,FALSE)</f>
        <v>#N/A</v>
      </c>
      <c r="O162" s="127"/>
      <c r="P162" s="175" t="e">
        <f ca="1">VLOOKUP(CONCATENATE(N162,"-",O162),CatProdSpec!H:I,2,FALSE)</f>
        <v>#N/A</v>
      </c>
      <c r="Q162" s="30"/>
      <c r="R162" s="149" t="str">
        <f>IFERROR(VLOOKUP(Q162,Setup!D$16:E$25,2,FALSE),"")</f>
        <v/>
      </c>
      <c r="S162" s="51" t="str">
        <f ca="1">IFERROR(IF(OR(I162="",VLOOKUP(I162,CatCostInp!$E$2:$K$88,7,FALSE)=0),"",VLOOKUP(I162,CatCostInp!$E$2:$K$88,7,FALSE)),"")</f>
        <v/>
      </c>
      <c r="T162" s="4" t="e">
        <f>VLOOKUP(U162,#REF!,2,FALSE)</f>
        <v>#REF!</v>
      </c>
      <c r="U162" s="30"/>
      <c r="V162" s="1" t="str">
        <f ca="1">IF(U162=Setup!$C$10,"Grant",IF('Health Products &amp; Equipment'!U162=Setup!$C$11,"Local",IF('Health Products &amp; Equipment'!U162=Setup!$C$12,"Other","")))</f>
        <v/>
      </c>
      <c r="W162" s="34"/>
      <c r="X162" s="148"/>
      <c r="Y162" s="33"/>
      <c r="Z162" s="36" t="str">
        <f t="shared" si="69"/>
        <v/>
      </c>
      <c r="AA162" s="35"/>
      <c r="AB162" s="32" t="str">
        <f t="shared" si="70"/>
        <v/>
      </c>
      <c r="AC162" s="35"/>
      <c r="AD162" s="32" t="str">
        <f t="shared" si="71"/>
        <v/>
      </c>
      <c r="AE162" s="35"/>
      <c r="AF162" s="36" t="str">
        <f t="shared" si="72"/>
        <v/>
      </c>
      <c r="AG162" s="36" t="str">
        <f t="shared" si="73"/>
        <v/>
      </c>
      <c r="AH162" s="36" t="str">
        <f t="shared" si="74"/>
        <v/>
      </c>
      <c r="AI162" s="55"/>
      <c r="AJ162" s="37"/>
      <c r="AK162" s="148"/>
      <c r="AL162" s="35"/>
      <c r="AM162" s="32" t="str">
        <f t="shared" si="75"/>
        <v/>
      </c>
      <c r="AN162" s="35"/>
      <c r="AO162" s="32" t="str">
        <f t="shared" si="76"/>
        <v/>
      </c>
      <c r="AP162" s="35"/>
      <c r="AQ162" s="32" t="str">
        <f t="shared" si="77"/>
        <v/>
      </c>
      <c r="AR162" s="35"/>
      <c r="AS162" s="36" t="str">
        <f t="shared" si="78"/>
        <v/>
      </c>
      <c r="AT162" s="36" t="str">
        <f t="shared" si="79"/>
        <v/>
      </c>
      <c r="AU162" s="36" t="str">
        <f t="shared" si="80"/>
        <v/>
      </c>
      <c r="AV162" s="55"/>
      <c r="AW162" s="34"/>
      <c r="AX162" s="148"/>
      <c r="AY162" s="34"/>
      <c r="AZ162" s="32" t="str">
        <f t="shared" si="81"/>
        <v/>
      </c>
      <c r="BA162" s="34"/>
      <c r="BB162" s="32" t="str">
        <f t="shared" si="82"/>
        <v/>
      </c>
      <c r="BC162" s="34"/>
      <c r="BD162" s="32" t="str">
        <f t="shared" si="83"/>
        <v/>
      </c>
      <c r="BE162" s="35"/>
      <c r="BF162" s="36" t="str">
        <f t="shared" si="84"/>
        <v/>
      </c>
      <c r="BG162" s="36" t="str">
        <f t="shared" si="85"/>
        <v/>
      </c>
      <c r="BH162" s="36" t="str">
        <f t="shared" si="86"/>
        <v/>
      </c>
      <c r="BI162" s="55"/>
      <c r="BJ162" s="34"/>
      <c r="BK162" s="148"/>
      <c r="BL162" s="34"/>
      <c r="BM162" s="32" t="str">
        <f t="shared" si="87"/>
        <v/>
      </c>
      <c r="BN162" s="34"/>
      <c r="BO162" s="32" t="str">
        <f t="shared" si="88"/>
        <v/>
      </c>
      <c r="BP162" s="34"/>
      <c r="BQ162" s="32" t="str">
        <f t="shared" si="89"/>
        <v/>
      </c>
      <c r="BR162" s="34"/>
      <c r="BS162" s="36" t="str">
        <f t="shared" si="90"/>
        <v/>
      </c>
      <c r="BT162" s="36" t="str">
        <f t="shared" si="91"/>
        <v/>
      </c>
      <c r="BU162" s="36" t="str">
        <f t="shared" si="92"/>
        <v/>
      </c>
      <c r="BV162" s="55"/>
      <c r="BW162" s="36" t="str">
        <f t="shared" si="93"/>
        <v/>
      </c>
      <c r="BX162" s="36" t="str">
        <f t="shared" si="93"/>
        <v/>
      </c>
      <c r="BY162" s="31"/>
      <c r="BZ162" s="38"/>
      <c r="CB162" s="120" t="e">
        <f t="shared" ca="1" si="64"/>
        <v>#VALUE!</v>
      </c>
      <c r="CC162" s="2" t="e">
        <f t="shared" ca="1" si="94"/>
        <v>#VALUE!</v>
      </c>
    </row>
    <row r="163" spans="1:81" s="10" customFormat="1" ht="25.15" customHeight="1" x14ac:dyDescent="0.2">
      <c r="A163" s="52" t="str">
        <f t="shared" si="95"/>
        <v/>
      </c>
      <c r="B163" s="157" t="e">
        <f t="shared" ca="1" si="65"/>
        <v>#VALUE!</v>
      </c>
      <c r="C163" s="157" t="e">
        <f t="shared" ca="1" si="66"/>
        <v>#VALUE!</v>
      </c>
      <c r="D163" s="29"/>
      <c r="E163" s="155" t="str">
        <f ca="1">IFERROR(INDIRECT(ADDRESS(MATCH(D163,CatModules!C:C,0),2,1,1,"CatModules")),"")</f>
        <v/>
      </c>
      <c r="F163" s="96"/>
      <c r="G163" s="156" t="str">
        <f ca="1">IFERROR(INDIRECT(ADDRESS(MATCH(CONCATENATE(E163,"-",F163),CatInt!K:K,0),3,1,1,"CatInt")),"")</f>
        <v/>
      </c>
      <c r="H163" s="45" t="str">
        <f>IF(F163="","",VLOOKUP(F163,#REF!,2,FALSE))</f>
        <v/>
      </c>
      <c r="I163" s="29"/>
      <c r="J163" s="155" t="e">
        <f t="shared" si="67"/>
        <v>#VALUE!</v>
      </c>
      <c r="K163" s="155" t="e">
        <f t="shared" si="68"/>
        <v>#VALUE!</v>
      </c>
      <c r="L163" s="153"/>
      <c r="M163" s="126"/>
      <c r="N163" s="151" t="e">
        <f ca="1">VLOOKUP(M163,CatProd!B:G,6,FALSE)</f>
        <v>#N/A</v>
      </c>
      <c r="O163" s="127"/>
      <c r="P163" s="175" t="e">
        <f ca="1">VLOOKUP(CONCATENATE(N163,"-",O163),CatProdSpec!H:I,2,FALSE)</f>
        <v>#N/A</v>
      </c>
      <c r="Q163" s="30"/>
      <c r="R163" s="149" t="str">
        <f>IFERROR(VLOOKUP(Q163,Setup!D$16:E$25,2,FALSE),"")</f>
        <v/>
      </c>
      <c r="S163" s="51" t="str">
        <f ca="1">IFERROR(IF(OR(I163="",VLOOKUP(I163,CatCostInp!$E$2:$K$88,7,FALSE)=0),"",VLOOKUP(I163,CatCostInp!$E$2:$K$88,7,FALSE)),"")</f>
        <v/>
      </c>
      <c r="T163" s="4" t="e">
        <f>VLOOKUP(U163,#REF!,2,FALSE)</f>
        <v>#REF!</v>
      </c>
      <c r="U163" s="30"/>
      <c r="V163" s="1" t="str">
        <f ca="1">IF(U163=Setup!$C$10,"Grant",IF('Health Products &amp; Equipment'!U163=Setup!$C$11,"Local",IF('Health Products &amp; Equipment'!U163=Setup!$C$12,"Other","")))</f>
        <v/>
      </c>
      <c r="W163" s="34"/>
      <c r="X163" s="148"/>
      <c r="Y163" s="33"/>
      <c r="Z163" s="36" t="str">
        <f t="shared" si="69"/>
        <v/>
      </c>
      <c r="AA163" s="35"/>
      <c r="AB163" s="32" t="str">
        <f t="shared" si="70"/>
        <v/>
      </c>
      <c r="AC163" s="35"/>
      <c r="AD163" s="32" t="str">
        <f t="shared" si="71"/>
        <v/>
      </c>
      <c r="AE163" s="35"/>
      <c r="AF163" s="36" t="str">
        <f t="shared" si="72"/>
        <v/>
      </c>
      <c r="AG163" s="36" t="str">
        <f t="shared" si="73"/>
        <v/>
      </c>
      <c r="AH163" s="36" t="str">
        <f t="shared" si="74"/>
        <v/>
      </c>
      <c r="AI163" s="55"/>
      <c r="AJ163" s="37"/>
      <c r="AK163" s="148"/>
      <c r="AL163" s="35"/>
      <c r="AM163" s="32" t="str">
        <f t="shared" si="75"/>
        <v/>
      </c>
      <c r="AN163" s="35"/>
      <c r="AO163" s="32" t="str">
        <f t="shared" si="76"/>
        <v/>
      </c>
      <c r="AP163" s="35"/>
      <c r="AQ163" s="32" t="str">
        <f t="shared" si="77"/>
        <v/>
      </c>
      <c r="AR163" s="35"/>
      <c r="AS163" s="36" t="str">
        <f t="shared" si="78"/>
        <v/>
      </c>
      <c r="AT163" s="36" t="str">
        <f t="shared" si="79"/>
        <v/>
      </c>
      <c r="AU163" s="36" t="str">
        <f t="shared" si="80"/>
        <v/>
      </c>
      <c r="AV163" s="55"/>
      <c r="AW163" s="34"/>
      <c r="AX163" s="148"/>
      <c r="AY163" s="34"/>
      <c r="AZ163" s="32" t="str">
        <f t="shared" si="81"/>
        <v/>
      </c>
      <c r="BA163" s="34"/>
      <c r="BB163" s="32" t="str">
        <f t="shared" si="82"/>
        <v/>
      </c>
      <c r="BC163" s="34"/>
      <c r="BD163" s="32" t="str">
        <f t="shared" si="83"/>
        <v/>
      </c>
      <c r="BE163" s="35"/>
      <c r="BF163" s="36" t="str">
        <f t="shared" si="84"/>
        <v/>
      </c>
      <c r="BG163" s="36" t="str">
        <f t="shared" si="85"/>
        <v/>
      </c>
      <c r="BH163" s="36" t="str">
        <f t="shared" si="86"/>
        <v/>
      </c>
      <c r="BI163" s="55"/>
      <c r="BJ163" s="34"/>
      <c r="BK163" s="148"/>
      <c r="BL163" s="34"/>
      <c r="BM163" s="32" t="str">
        <f t="shared" si="87"/>
        <v/>
      </c>
      <c r="BN163" s="34"/>
      <c r="BO163" s="32" t="str">
        <f t="shared" si="88"/>
        <v/>
      </c>
      <c r="BP163" s="34"/>
      <c r="BQ163" s="32" t="str">
        <f t="shared" si="89"/>
        <v/>
      </c>
      <c r="BR163" s="34"/>
      <c r="BS163" s="36" t="str">
        <f t="shared" si="90"/>
        <v/>
      </c>
      <c r="BT163" s="36" t="str">
        <f t="shared" si="91"/>
        <v/>
      </c>
      <c r="BU163" s="36" t="str">
        <f t="shared" si="92"/>
        <v/>
      </c>
      <c r="BV163" s="55"/>
      <c r="BW163" s="36" t="str">
        <f t="shared" si="93"/>
        <v/>
      </c>
      <c r="BX163" s="36" t="str">
        <f t="shared" si="93"/>
        <v/>
      </c>
      <c r="BY163" s="31"/>
      <c r="BZ163" s="38"/>
      <c r="CB163" s="120" t="e">
        <f t="shared" ca="1" si="64"/>
        <v>#VALUE!</v>
      </c>
      <c r="CC163" s="2" t="e">
        <f t="shared" ca="1" si="94"/>
        <v>#VALUE!</v>
      </c>
    </row>
    <row r="164" spans="1:81" s="10" customFormat="1" ht="25.15" customHeight="1" x14ac:dyDescent="0.2">
      <c r="A164" s="52" t="str">
        <f t="shared" si="95"/>
        <v/>
      </c>
      <c r="B164" s="157" t="e">
        <f t="shared" ca="1" si="65"/>
        <v>#VALUE!</v>
      </c>
      <c r="C164" s="157" t="e">
        <f t="shared" ca="1" si="66"/>
        <v>#VALUE!</v>
      </c>
      <c r="D164" s="29"/>
      <c r="E164" s="155" t="str">
        <f ca="1">IFERROR(INDIRECT(ADDRESS(MATCH(D164,CatModules!C:C,0),2,1,1,"CatModules")),"")</f>
        <v/>
      </c>
      <c r="F164" s="96"/>
      <c r="G164" s="156" t="str">
        <f ca="1">IFERROR(INDIRECT(ADDRESS(MATCH(CONCATENATE(E164,"-",F164),CatInt!K:K,0),3,1,1,"CatInt")),"")</f>
        <v/>
      </c>
      <c r="H164" s="45" t="str">
        <f>IF(F164="","",VLOOKUP(F164,#REF!,2,FALSE))</f>
        <v/>
      </c>
      <c r="I164" s="29"/>
      <c r="J164" s="155" t="e">
        <f t="shared" si="67"/>
        <v>#VALUE!</v>
      </c>
      <c r="K164" s="155" t="e">
        <f t="shared" si="68"/>
        <v>#VALUE!</v>
      </c>
      <c r="L164" s="153"/>
      <c r="M164" s="126"/>
      <c r="N164" s="151" t="e">
        <f ca="1">VLOOKUP(M164,CatProd!B:G,6,FALSE)</f>
        <v>#N/A</v>
      </c>
      <c r="O164" s="127"/>
      <c r="P164" s="175" t="e">
        <f ca="1">VLOOKUP(CONCATENATE(N164,"-",O164),CatProdSpec!H:I,2,FALSE)</f>
        <v>#N/A</v>
      </c>
      <c r="Q164" s="30"/>
      <c r="R164" s="149" t="str">
        <f>IFERROR(VLOOKUP(Q164,Setup!D$16:E$25,2,FALSE),"")</f>
        <v/>
      </c>
      <c r="S164" s="51" t="str">
        <f ca="1">IFERROR(IF(OR(I164="",VLOOKUP(I164,CatCostInp!$E$2:$K$88,7,FALSE)=0),"",VLOOKUP(I164,CatCostInp!$E$2:$K$88,7,FALSE)),"")</f>
        <v/>
      </c>
      <c r="T164" s="4" t="e">
        <f>VLOOKUP(U164,#REF!,2,FALSE)</f>
        <v>#REF!</v>
      </c>
      <c r="U164" s="30"/>
      <c r="V164" s="1" t="str">
        <f ca="1">IF(U164=Setup!$C$10,"Grant",IF('Health Products &amp; Equipment'!U164=Setup!$C$11,"Local",IF('Health Products &amp; Equipment'!U164=Setup!$C$12,"Other","")))</f>
        <v/>
      </c>
      <c r="W164" s="34"/>
      <c r="X164" s="148"/>
      <c r="Y164" s="33"/>
      <c r="Z164" s="36" t="str">
        <f t="shared" si="69"/>
        <v/>
      </c>
      <c r="AA164" s="35"/>
      <c r="AB164" s="32" t="str">
        <f t="shared" si="70"/>
        <v/>
      </c>
      <c r="AC164" s="35"/>
      <c r="AD164" s="32" t="str">
        <f t="shared" si="71"/>
        <v/>
      </c>
      <c r="AE164" s="35"/>
      <c r="AF164" s="36" t="str">
        <f t="shared" si="72"/>
        <v/>
      </c>
      <c r="AG164" s="36" t="str">
        <f t="shared" si="73"/>
        <v/>
      </c>
      <c r="AH164" s="36" t="str">
        <f t="shared" si="74"/>
        <v/>
      </c>
      <c r="AI164" s="55"/>
      <c r="AJ164" s="37"/>
      <c r="AK164" s="148"/>
      <c r="AL164" s="35"/>
      <c r="AM164" s="32" t="str">
        <f t="shared" si="75"/>
        <v/>
      </c>
      <c r="AN164" s="35"/>
      <c r="AO164" s="32" t="str">
        <f t="shared" si="76"/>
        <v/>
      </c>
      <c r="AP164" s="35"/>
      <c r="AQ164" s="32" t="str">
        <f t="shared" si="77"/>
        <v/>
      </c>
      <c r="AR164" s="35"/>
      <c r="AS164" s="36" t="str">
        <f t="shared" si="78"/>
        <v/>
      </c>
      <c r="AT164" s="36" t="str">
        <f t="shared" si="79"/>
        <v/>
      </c>
      <c r="AU164" s="36" t="str">
        <f t="shared" si="80"/>
        <v/>
      </c>
      <c r="AV164" s="55"/>
      <c r="AW164" s="34"/>
      <c r="AX164" s="148"/>
      <c r="AY164" s="34"/>
      <c r="AZ164" s="32" t="str">
        <f t="shared" si="81"/>
        <v/>
      </c>
      <c r="BA164" s="34"/>
      <c r="BB164" s="32" t="str">
        <f t="shared" si="82"/>
        <v/>
      </c>
      <c r="BC164" s="34"/>
      <c r="BD164" s="32" t="str">
        <f t="shared" si="83"/>
        <v/>
      </c>
      <c r="BE164" s="35"/>
      <c r="BF164" s="36" t="str">
        <f t="shared" si="84"/>
        <v/>
      </c>
      <c r="BG164" s="36" t="str">
        <f t="shared" si="85"/>
        <v/>
      </c>
      <c r="BH164" s="36" t="str">
        <f t="shared" si="86"/>
        <v/>
      </c>
      <c r="BI164" s="55"/>
      <c r="BJ164" s="34"/>
      <c r="BK164" s="148"/>
      <c r="BL164" s="34"/>
      <c r="BM164" s="32" t="str">
        <f t="shared" si="87"/>
        <v/>
      </c>
      <c r="BN164" s="34"/>
      <c r="BO164" s="32" t="str">
        <f t="shared" si="88"/>
        <v/>
      </c>
      <c r="BP164" s="34"/>
      <c r="BQ164" s="32" t="str">
        <f t="shared" si="89"/>
        <v/>
      </c>
      <c r="BR164" s="34"/>
      <c r="BS164" s="36" t="str">
        <f t="shared" si="90"/>
        <v/>
      </c>
      <c r="BT164" s="36" t="str">
        <f t="shared" si="91"/>
        <v/>
      </c>
      <c r="BU164" s="36" t="str">
        <f t="shared" si="92"/>
        <v/>
      </c>
      <c r="BV164" s="55"/>
      <c r="BW164" s="36" t="str">
        <f t="shared" si="93"/>
        <v/>
      </c>
      <c r="BX164" s="36" t="str">
        <f t="shared" si="93"/>
        <v/>
      </c>
      <c r="BY164" s="31"/>
      <c r="BZ164" s="38"/>
      <c r="CB164" s="120" t="e">
        <f t="shared" ca="1" si="64"/>
        <v>#VALUE!</v>
      </c>
      <c r="CC164" s="2" t="e">
        <f t="shared" ca="1" si="94"/>
        <v>#VALUE!</v>
      </c>
    </row>
    <row r="165" spans="1:81" s="10" customFormat="1" ht="25.15" customHeight="1" x14ac:dyDescent="0.2">
      <c r="A165" s="52" t="str">
        <f t="shared" si="95"/>
        <v/>
      </c>
      <c r="B165" s="157" t="e">
        <f t="shared" ca="1" si="65"/>
        <v>#VALUE!</v>
      </c>
      <c r="C165" s="157" t="e">
        <f t="shared" ca="1" si="66"/>
        <v>#VALUE!</v>
      </c>
      <c r="D165" s="29"/>
      <c r="E165" s="155" t="str">
        <f ca="1">IFERROR(INDIRECT(ADDRESS(MATCH(D165,CatModules!C:C,0),2,1,1,"CatModules")),"")</f>
        <v/>
      </c>
      <c r="F165" s="96"/>
      <c r="G165" s="156" t="str">
        <f ca="1">IFERROR(INDIRECT(ADDRESS(MATCH(CONCATENATE(E165,"-",F165),CatInt!K:K,0),3,1,1,"CatInt")),"")</f>
        <v/>
      </c>
      <c r="H165" s="45" t="str">
        <f>IF(F165="","",VLOOKUP(F165,#REF!,2,FALSE))</f>
        <v/>
      </c>
      <c r="I165" s="29"/>
      <c r="J165" s="155" t="e">
        <f t="shared" si="67"/>
        <v>#VALUE!</v>
      </c>
      <c r="K165" s="155" t="e">
        <f t="shared" si="68"/>
        <v>#VALUE!</v>
      </c>
      <c r="L165" s="153"/>
      <c r="M165" s="126"/>
      <c r="N165" s="151" t="e">
        <f ca="1">VLOOKUP(M165,CatProd!B:G,6,FALSE)</f>
        <v>#N/A</v>
      </c>
      <c r="O165" s="127"/>
      <c r="P165" s="175" t="e">
        <f ca="1">VLOOKUP(CONCATENATE(N165,"-",O165),CatProdSpec!H:I,2,FALSE)</f>
        <v>#N/A</v>
      </c>
      <c r="Q165" s="30"/>
      <c r="R165" s="149" t="str">
        <f>IFERROR(VLOOKUP(Q165,Setup!D$16:E$25,2,FALSE),"")</f>
        <v/>
      </c>
      <c r="S165" s="51" t="str">
        <f ca="1">IFERROR(IF(OR(I165="",VLOOKUP(I165,CatCostInp!$E$2:$K$88,7,FALSE)=0),"",VLOOKUP(I165,CatCostInp!$E$2:$K$88,7,FALSE)),"")</f>
        <v/>
      </c>
      <c r="T165" s="4" t="e">
        <f>VLOOKUP(U165,#REF!,2,FALSE)</f>
        <v>#REF!</v>
      </c>
      <c r="U165" s="30"/>
      <c r="V165" s="1" t="str">
        <f ca="1">IF(U165=Setup!$C$10,"Grant",IF('Health Products &amp; Equipment'!U165=Setup!$C$11,"Local",IF('Health Products &amp; Equipment'!U165=Setup!$C$12,"Other","")))</f>
        <v/>
      </c>
      <c r="W165" s="34"/>
      <c r="X165" s="148"/>
      <c r="Y165" s="33"/>
      <c r="Z165" s="36" t="str">
        <f t="shared" si="69"/>
        <v/>
      </c>
      <c r="AA165" s="35"/>
      <c r="AB165" s="32" t="str">
        <f t="shared" si="70"/>
        <v/>
      </c>
      <c r="AC165" s="35"/>
      <c r="AD165" s="32" t="str">
        <f t="shared" si="71"/>
        <v/>
      </c>
      <c r="AE165" s="35"/>
      <c r="AF165" s="36" t="str">
        <f t="shared" si="72"/>
        <v/>
      </c>
      <c r="AG165" s="36" t="str">
        <f t="shared" si="73"/>
        <v/>
      </c>
      <c r="AH165" s="36" t="str">
        <f t="shared" si="74"/>
        <v/>
      </c>
      <c r="AI165" s="55"/>
      <c r="AJ165" s="37"/>
      <c r="AK165" s="148"/>
      <c r="AL165" s="35"/>
      <c r="AM165" s="32" t="str">
        <f t="shared" si="75"/>
        <v/>
      </c>
      <c r="AN165" s="35"/>
      <c r="AO165" s="32" t="str">
        <f t="shared" si="76"/>
        <v/>
      </c>
      <c r="AP165" s="35"/>
      <c r="AQ165" s="32" t="str">
        <f t="shared" si="77"/>
        <v/>
      </c>
      <c r="AR165" s="35"/>
      <c r="AS165" s="36" t="str">
        <f t="shared" si="78"/>
        <v/>
      </c>
      <c r="AT165" s="36" t="str">
        <f t="shared" si="79"/>
        <v/>
      </c>
      <c r="AU165" s="36" t="str">
        <f t="shared" si="80"/>
        <v/>
      </c>
      <c r="AV165" s="55"/>
      <c r="AW165" s="34"/>
      <c r="AX165" s="148"/>
      <c r="AY165" s="34"/>
      <c r="AZ165" s="32" t="str">
        <f t="shared" si="81"/>
        <v/>
      </c>
      <c r="BA165" s="34"/>
      <c r="BB165" s="32" t="str">
        <f t="shared" si="82"/>
        <v/>
      </c>
      <c r="BC165" s="34"/>
      <c r="BD165" s="32" t="str">
        <f t="shared" si="83"/>
        <v/>
      </c>
      <c r="BE165" s="35"/>
      <c r="BF165" s="36" t="str">
        <f t="shared" si="84"/>
        <v/>
      </c>
      <c r="BG165" s="36" t="str">
        <f t="shared" si="85"/>
        <v/>
      </c>
      <c r="BH165" s="36" t="str">
        <f t="shared" si="86"/>
        <v/>
      </c>
      <c r="BI165" s="55"/>
      <c r="BJ165" s="34"/>
      <c r="BK165" s="148"/>
      <c r="BL165" s="34"/>
      <c r="BM165" s="32" t="str">
        <f t="shared" si="87"/>
        <v/>
      </c>
      <c r="BN165" s="34"/>
      <c r="BO165" s="32" t="str">
        <f t="shared" si="88"/>
        <v/>
      </c>
      <c r="BP165" s="34"/>
      <c r="BQ165" s="32" t="str">
        <f t="shared" si="89"/>
        <v/>
      </c>
      <c r="BR165" s="34"/>
      <c r="BS165" s="36" t="str">
        <f t="shared" si="90"/>
        <v/>
      </c>
      <c r="BT165" s="36" t="str">
        <f t="shared" si="91"/>
        <v/>
      </c>
      <c r="BU165" s="36" t="str">
        <f t="shared" si="92"/>
        <v/>
      </c>
      <c r="BV165" s="55"/>
      <c r="BW165" s="36" t="str">
        <f t="shared" si="93"/>
        <v/>
      </c>
      <c r="BX165" s="36" t="str">
        <f t="shared" si="93"/>
        <v/>
      </c>
      <c r="BY165" s="31"/>
      <c r="BZ165" s="38"/>
      <c r="CB165" s="120" t="e">
        <f t="shared" ca="1" si="64"/>
        <v>#VALUE!</v>
      </c>
      <c r="CC165" s="2" t="e">
        <f t="shared" ca="1" si="94"/>
        <v>#VALUE!</v>
      </c>
    </row>
    <row r="166" spans="1:81" s="10" customFormat="1" ht="25.15" customHeight="1" x14ac:dyDescent="0.2">
      <c r="A166" s="52" t="str">
        <f t="shared" si="95"/>
        <v/>
      </c>
      <c r="B166" s="157" t="e">
        <f t="shared" ca="1" si="65"/>
        <v>#VALUE!</v>
      </c>
      <c r="C166" s="157" t="e">
        <f t="shared" ca="1" si="66"/>
        <v>#VALUE!</v>
      </c>
      <c r="D166" s="29"/>
      <c r="E166" s="155" t="str">
        <f ca="1">IFERROR(INDIRECT(ADDRESS(MATCH(D166,CatModules!C:C,0),2,1,1,"CatModules")),"")</f>
        <v/>
      </c>
      <c r="F166" s="96"/>
      <c r="G166" s="156" t="str">
        <f ca="1">IFERROR(INDIRECT(ADDRESS(MATCH(CONCATENATE(E166,"-",F166),CatInt!K:K,0),3,1,1,"CatInt")),"")</f>
        <v/>
      </c>
      <c r="H166" s="45" t="str">
        <f>IF(F166="","",VLOOKUP(F166,#REF!,2,FALSE))</f>
        <v/>
      </c>
      <c r="I166" s="29"/>
      <c r="J166" s="155" t="e">
        <f t="shared" si="67"/>
        <v>#VALUE!</v>
      </c>
      <c r="K166" s="155" t="e">
        <f t="shared" si="68"/>
        <v>#VALUE!</v>
      </c>
      <c r="L166" s="153"/>
      <c r="M166" s="126"/>
      <c r="N166" s="151" t="e">
        <f ca="1">VLOOKUP(M166,CatProd!B:G,6,FALSE)</f>
        <v>#N/A</v>
      </c>
      <c r="O166" s="127"/>
      <c r="P166" s="175" t="e">
        <f ca="1">VLOOKUP(CONCATENATE(N166,"-",O166),CatProdSpec!H:I,2,FALSE)</f>
        <v>#N/A</v>
      </c>
      <c r="Q166" s="30"/>
      <c r="R166" s="149" t="str">
        <f>IFERROR(VLOOKUP(Q166,Setup!D$16:E$25,2,FALSE),"")</f>
        <v/>
      </c>
      <c r="S166" s="51" t="str">
        <f ca="1">IFERROR(IF(OR(I166="",VLOOKUP(I166,CatCostInp!$E$2:$K$88,7,FALSE)=0),"",VLOOKUP(I166,CatCostInp!$E$2:$K$88,7,FALSE)),"")</f>
        <v/>
      </c>
      <c r="T166" s="4" t="e">
        <f>VLOOKUP(U166,#REF!,2,FALSE)</f>
        <v>#REF!</v>
      </c>
      <c r="U166" s="30"/>
      <c r="V166" s="1" t="str">
        <f ca="1">IF(U166=Setup!$C$10,"Grant",IF('Health Products &amp; Equipment'!U166=Setup!$C$11,"Local",IF('Health Products &amp; Equipment'!U166=Setup!$C$12,"Other","")))</f>
        <v/>
      </c>
      <c r="W166" s="34"/>
      <c r="X166" s="148"/>
      <c r="Y166" s="33"/>
      <c r="Z166" s="36" t="str">
        <f t="shared" si="69"/>
        <v/>
      </c>
      <c r="AA166" s="35"/>
      <c r="AB166" s="32" t="str">
        <f t="shared" si="70"/>
        <v/>
      </c>
      <c r="AC166" s="35"/>
      <c r="AD166" s="32" t="str">
        <f t="shared" si="71"/>
        <v/>
      </c>
      <c r="AE166" s="35"/>
      <c r="AF166" s="36" t="str">
        <f t="shared" si="72"/>
        <v/>
      </c>
      <c r="AG166" s="36" t="str">
        <f t="shared" si="73"/>
        <v/>
      </c>
      <c r="AH166" s="36" t="str">
        <f t="shared" si="74"/>
        <v/>
      </c>
      <c r="AI166" s="55"/>
      <c r="AJ166" s="37"/>
      <c r="AK166" s="148"/>
      <c r="AL166" s="35"/>
      <c r="AM166" s="32" t="str">
        <f t="shared" si="75"/>
        <v/>
      </c>
      <c r="AN166" s="35"/>
      <c r="AO166" s="32" t="str">
        <f t="shared" si="76"/>
        <v/>
      </c>
      <c r="AP166" s="35"/>
      <c r="AQ166" s="32" t="str">
        <f t="shared" si="77"/>
        <v/>
      </c>
      <c r="AR166" s="35"/>
      <c r="AS166" s="36" t="str">
        <f t="shared" si="78"/>
        <v/>
      </c>
      <c r="AT166" s="36" t="str">
        <f t="shared" si="79"/>
        <v/>
      </c>
      <c r="AU166" s="36" t="str">
        <f t="shared" si="80"/>
        <v/>
      </c>
      <c r="AV166" s="55"/>
      <c r="AW166" s="34"/>
      <c r="AX166" s="148"/>
      <c r="AY166" s="34"/>
      <c r="AZ166" s="32" t="str">
        <f t="shared" si="81"/>
        <v/>
      </c>
      <c r="BA166" s="34"/>
      <c r="BB166" s="32" t="str">
        <f t="shared" si="82"/>
        <v/>
      </c>
      <c r="BC166" s="34"/>
      <c r="BD166" s="32" t="str">
        <f t="shared" si="83"/>
        <v/>
      </c>
      <c r="BE166" s="35"/>
      <c r="BF166" s="36" t="str">
        <f t="shared" si="84"/>
        <v/>
      </c>
      <c r="BG166" s="36" t="str">
        <f t="shared" si="85"/>
        <v/>
      </c>
      <c r="BH166" s="36" t="str">
        <f t="shared" si="86"/>
        <v/>
      </c>
      <c r="BI166" s="55"/>
      <c r="BJ166" s="34"/>
      <c r="BK166" s="148"/>
      <c r="BL166" s="34"/>
      <c r="BM166" s="32" t="str">
        <f t="shared" si="87"/>
        <v/>
      </c>
      <c r="BN166" s="34"/>
      <c r="BO166" s="32" t="str">
        <f t="shared" si="88"/>
        <v/>
      </c>
      <c r="BP166" s="34"/>
      <c r="BQ166" s="32" t="str">
        <f t="shared" si="89"/>
        <v/>
      </c>
      <c r="BR166" s="34"/>
      <c r="BS166" s="36" t="str">
        <f t="shared" si="90"/>
        <v/>
      </c>
      <c r="BT166" s="36" t="str">
        <f t="shared" si="91"/>
        <v/>
      </c>
      <c r="BU166" s="36" t="str">
        <f t="shared" si="92"/>
        <v/>
      </c>
      <c r="BV166" s="55"/>
      <c r="BW166" s="36" t="str">
        <f t="shared" si="93"/>
        <v/>
      </c>
      <c r="BX166" s="36" t="str">
        <f t="shared" si="93"/>
        <v/>
      </c>
      <c r="BY166" s="31"/>
      <c r="BZ166" s="38"/>
      <c r="CB166" s="120" t="e">
        <f t="shared" ca="1" si="64"/>
        <v>#VALUE!</v>
      </c>
      <c r="CC166" s="2" t="e">
        <f t="shared" ca="1" si="94"/>
        <v>#VALUE!</v>
      </c>
    </row>
    <row r="167" spans="1:81" s="10" customFormat="1" ht="25.15" customHeight="1" x14ac:dyDescent="0.2">
      <c r="A167" s="52" t="str">
        <f t="shared" si="95"/>
        <v/>
      </c>
      <c r="B167" s="157" t="e">
        <f t="shared" ca="1" si="65"/>
        <v>#VALUE!</v>
      </c>
      <c r="C167" s="157" t="e">
        <f t="shared" ca="1" si="66"/>
        <v>#VALUE!</v>
      </c>
      <c r="D167" s="29"/>
      <c r="E167" s="155" t="str">
        <f ca="1">IFERROR(INDIRECT(ADDRESS(MATCH(D167,CatModules!C:C,0),2,1,1,"CatModules")),"")</f>
        <v/>
      </c>
      <c r="F167" s="96"/>
      <c r="G167" s="156" t="str">
        <f ca="1">IFERROR(INDIRECT(ADDRESS(MATCH(CONCATENATE(E167,"-",F167),CatInt!K:K,0),3,1,1,"CatInt")),"")</f>
        <v/>
      </c>
      <c r="H167" s="45" t="str">
        <f>IF(F167="","",VLOOKUP(F167,#REF!,2,FALSE))</f>
        <v/>
      </c>
      <c r="I167" s="29"/>
      <c r="J167" s="155" t="e">
        <f t="shared" si="67"/>
        <v>#VALUE!</v>
      </c>
      <c r="K167" s="155" t="e">
        <f t="shared" si="68"/>
        <v>#VALUE!</v>
      </c>
      <c r="L167" s="153"/>
      <c r="M167" s="126"/>
      <c r="N167" s="151" t="e">
        <f ca="1">VLOOKUP(M167,CatProd!B:G,6,FALSE)</f>
        <v>#N/A</v>
      </c>
      <c r="O167" s="127"/>
      <c r="P167" s="175" t="e">
        <f ca="1">VLOOKUP(CONCATENATE(N167,"-",O167),CatProdSpec!H:I,2,FALSE)</f>
        <v>#N/A</v>
      </c>
      <c r="Q167" s="30"/>
      <c r="R167" s="149" t="str">
        <f>IFERROR(VLOOKUP(Q167,Setup!D$16:E$25,2,FALSE),"")</f>
        <v/>
      </c>
      <c r="S167" s="51" t="str">
        <f ca="1">IFERROR(IF(OR(I167="",VLOOKUP(I167,CatCostInp!$E$2:$K$88,7,FALSE)=0),"",VLOOKUP(I167,CatCostInp!$E$2:$K$88,7,FALSE)),"")</f>
        <v/>
      </c>
      <c r="T167" s="4" t="e">
        <f>VLOOKUP(U167,#REF!,2,FALSE)</f>
        <v>#REF!</v>
      </c>
      <c r="U167" s="30"/>
      <c r="V167" s="1" t="str">
        <f ca="1">IF(U167=Setup!$C$10,"Grant",IF('Health Products &amp; Equipment'!U167=Setup!$C$11,"Local",IF('Health Products &amp; Equipment'!U167=Setup!$C$12,"Other","")))</f>
        <v/>
      </c>
      <c r="W167" s="34"/>
      <c r="X167" s="148"/>
      <c r="Y167" s="33"/>
      <c r="Z167" s="36" t="str">
        <f t="shared" si="69"/>
        <v/>
      </c>
      <c r="AA167" s="35"/>
      <c r="AB167" s="32" t="str">
        <f t="shared" si="70"/>
        <v/>
      </c>
      <c r="AC167" s="35"/>
      <c r="AD167" s="32" t="str">
        <f t="shared" si="71"/>
        <v/>
      </c>
      <c r="AE167" s="35"/>
      <c r="AF167" s="36" t="str">
        <f t="shared" si="72"/>
        <v/>
      </c>
      <c r="AG167" s="36" t="str">
        <f t="shared" si="73"/>
        <v/>
      </c>
      <c r="AH167" s="36" t="str">
        <f t="shared" si="74"/>
        <v/>
      </c>
      <c r="AI167" s="55"/>
      <c r="AJ167" s="37"/>
      <c r="AK167" s="148"/>
      <c r="AL167" s="35"/>
      <c r="AM167" s="32" t="str">
        <f t="shared" si="75"/>
        <v/>
      </c>
      <c r="AN167" s="35"/>
      <c r="AO167" s="32" t="str">
        <f t="shared" si="76"/>
        <v/>
      </c>
      <c r="AP167" s="35"/>
      <c r="AQ167" s="32" t="str">
        <f t="shared" si="77"/>
        <v/>
      </c>
      <c r="AR167" s="35"/>
      <c r="AS167" s="36" t="str">
        <f t="shared" si="78"/>
        <v/>
      </c>
      <c r="AT167" s="36" t="str">
        <f t="shared" si="79"/>
        <v/>
      </c>
      <c r="AU167" s="36" t="str">
        <f t="shared" si="80"/>
        <v/>
      </c>
      <c r="AV167" s="55"/>
      <c r="AW167" s="34"/>
      <c r="AX167" s="148"/>
      <c r="AY167" s="34"/>
      <c r="AZ167" s="32" t="str">
        <f t="shared" si="81"/>
        <v/>
      </c>
      <c r="BA167" s="34"/>
      <c r="BB167" s="32" t="str">
        <f t="shared" si="82"/>
        <v/>
      </c>
      <c r="BC167" s="34"/>
      <c r="BD167" s="32" t="str">
        <f t="shared" si="83"/>
        <v/>
      </c>
      <c r="BE167" s="35"/>
      <c r="BF167" s="36" t="str">
        <f t="shared" si="84"/>
        <v/>
      </c>
      <c r="BG167" s="36" t="str">
        <f t="shared" si="85"/>
        <v/>
      </c>
      <c r="BH167" s="36" t="str">
        <f t="shared" si="86"/>
        <v/>
      </c>
      <c r="BI167" s="55"/>
      <c r="BJ167" s="34"/>
      <c r="BK167" s="148"/>
      <c r="BL167" s="34"/>
      <c r="BM167" s="32" t="str">
        <f t="shared" si="87"/>
        <v/>
      </c>
      <c r="BN167" s="34"/>
      <c r="BO167" s="32" t="str">
        <f t="shared" si="88"/>
        <v/>
      </c>
      <c r="BP167" s="34"/>
      <c r="BQ167" s="32" t="str">
        <f t="shared" si="89"/>
        <v/>
      </c>
      <c r="BR167" s="34"/>
      <c r="BS167" s="36" t="str">
        <f t="shared" si="90"/>
        <v/>
      </c>
      <c r="BT167" s="36" t="str">
        <f t="shared" si="91"/>
        <v/>
      </c>
      <c r="BU167" s="36" t="str">
        <f t="shared" si="92"/>
        <v/>
      </c>
      <c r="BV167" s="55"/>
      <c r="BW167" s="36" t="str">
        <f t="shared" si="93"/>
        <v/>
      </c>
      <c r="BX167" s="36" t="str">
        <f t="shared" si="93"/>
        <v/>
      </c>
      <c r="BY167" s="31"/>
      <c r="BZ167" s="38"/>
      <c r="CB167" s="120" t="e">
        <f t="shared" ca="1" si="64"/>
        <v>#VALUE!</v>
      </c>
      <c r="CC167" s="2" t="e">
        <f t="shared" ca="1" si="94"/>
        <v>#VALUE!</v>
      </c>
    </row>
    <row r="168" spans="1:81" s="10" customFormat="1" ht="25.15" customHeight="1" x14ac:dyDescent="0.2">
      <c r="A168" s="52" t="str">
        <f t="shared" si="95"/>
        <v/>
      </c>
      <c r="B168" s="157" t="e">
        <f t="shared" ca="1" si="65"/>
        <v>#VALUE!</v>
      </c>
      <c r="C168" s="157" t="e">
        <f t="shared" ca="1" si="66"/>
        <v>#VALUE!</v>
      </c>
      <c r="D168" s="29"/>
      <c r="E168" s="155" t="str">
        <f ca="1">IFERROR(INDIRECT(ADDRESS(MATCH(D168,CatModules!C:C,0),2,1,1,"CatModules")),"")</f>
        <v/>
      </c>
      <c r="F168" s="96"/>
      <c r="G168" s="156" t="str">
        <f ca="1">IFERROR(INDIRECT(ADDRESS(MATCH(CONCATENATE(E168,"-",F168),CatInt!K:K,0),3,1,1,"CatInt")),"")</f>
        <v/>
      </c>
      <c r="H168" s="45" t="str">
        <f>IF(F168="","",VLOOKUP(F168,#REF!,2,FALSE))</f>
        <v/>
      </c>
      <c r="I168" s="29"/>
      <c r="J168" s="155" t="e">
        <f t="shared" si="67"/>
        <v>#VALUE!</v>
      </c>
      <c r="K168" s="155" t="e">
        <f t="shared" si="68"/>
        <v>#VALUE!</v>
      </c>
      <c r="L168" s="153"/>
      <c r="M168" s="126"/>
      <c r="N168" s="151" t="e">
        <f ca="1">VLOOKUP(M168,CatProd!B:G,6,FALSE)</f>
        <v>#N/A</v>
      </c>
      <c r="O168" s="127"/>
      <c r="P168" s="175" t="e">
        <f ca="1">VLOOKUP(CONCATENATE(N168,"-",O168),CatProdSpec!H:I,2,FALSE)</f>
        <v>#N/A</v>
      </c>
      <c r="Q168" s="30"/>
      <c r="R168" s="149" t="str">
        <f>IFERROR(VLOOKUP(Q168,Setup!D$16:E$25,2,FALSE),"")</f>
        <v/>
      </c>
      <c r="S168" s="51" t="str">
        <f ca="1">IFERROR(IF(OR(I168="",VLOOKUP(I168,CatCostInp!$E$2:$K$88,7,FALSE)=0),"",VLOOKUP(I168,CatCostInp!$E$2:$K$88,7,FALSE)),"")</f>
        <v/>
      </c>
      <c r="T168" s="4" t="e">
        <f>VLOOKUP(U168,#REF!,2,FALSE)</f>
        <v>#REF!</v>
      </c>
      <c r="U168" s="30"/>
      <c r="V168" s="1" t="str">
        <f ca="1">IF(U168=Setup!$C$10,"Grant",IF('Health Products &amp; Equipment'!U168=Setup!$C$11,"Local",IF('Health Products &amp; Equipment'!U168=Setup!$C$12,"Other","")))</f>
        <v/>
      </c>
      <c r="W168" s="34"/>
      <c r="X168" s="148"/>
      <c r="Y168" s="33"/>
      <c r="Z168" s="36" t="str">
        <f t="shared" si="69"/>
        <v/>
      </c>
      <c r="AA168" s="35"/>
      <c r="AB168" s="32" t="str">
        <f t="shared" si="70"/>
        <v/>
      </c>
      <c r="AC168" s="35"/>
      <c r="AD168" s="32" t="str">
        <f t="shared" si="71"/>
        <v/>
      </c>
      <c r="AE168" s="35"/>
      <c r="AF168" s="36" t="str">
        <f t="shared" si="72"/>
        <v/>
      </c>
      <c r="AG168" s="36" t="str">
        <f t="shared" si="73"/>
        <v/>
      </c>
      <c r="AH168" s="36" t="str">
        <f t="shared" si="74"/>
        <v/>
      </c>
      <c r="AI168" s="55"/>
      <c r="AJ168" s="37"/>
      <c r="AK168" s="148"/>
      <c r="AL168" s="35"/>
      <c r="AM168" s="32" t="str">
        <f t="shared" si="75"/>
        <v/>
      </c>
      <c r="AN168" s="35"/>
      <c r="AO168" s="32" t="str">
        <f t="shared" si="76"/>
        <v/>
      </c>
      <c r="AP168" s="35"/>
      <c r="AQ168" s="32" t="str">
        <f t="shared" si="77"/>
        <v/>
      </c>
      <c r="AR168" s="35"/>
      <c r="AS168" s="36" t="str">
        <f t="shared" si="78"/>
        <v/>
      </c>
      <c r="AT168" s="36" t="str">
        <f t="shared" si="79"/>
        <v/>
      </c>
      <c r="AU168" s="36" t="str">
        <f t="shared" si="80"/>
        <v/>
      </c>
      <c r="AV168" s="55"/>
      <c r="AW168" s="34"/>
      <c r="AX168" s="148"/>
      <c r="AY168" s="34"/>
      <c r="AZ168" s="32" t="str">
        <f t="shared" si="81"/>
        <v/>
      </c>
      <c r="BA168" s="34"/>
      <c r="BB168" s="32" t="str">
        <f t="shared" si="82"/>
        <v/>
      </c>
      <c r="BC168" s="34"/>
      <c r="BD168" s="32" t="str">
        <f t="shared" si="83"/>
        <v/>
      </c>
      <c r="BE168" s="35"/>
      <c r="BF168" s="36" t="str">
        <f t="shared" si="84"/>
        <v/>
      </c>
      <c r="BG168" s="36" t="str">
        <f t="shared" si="85"/>
        <v/>
      </c>
      <c r="BH168" s="36" t="str">
        <f t="shared" si="86"/>
        <v/>
      </c>
      <c r="BI168" s="55"/>
      <c r="BJ168" s="34"/>
      <c r="BK168" s="148"/>
      <c r="BL168" s="34"/>
      <c r="BM168" s="32" t="str">
        <f t="shared" si="87"/>
        <v/>
      </c>
      <c r="BN168" s="34"/>
      <c r="BO168" s="32" t="str">
        <f t="shared" si="88"/>
        <v/>
      </c>
      <c r="BP168" s="34"/>
      <c r="BQ168" s="32" t="str">
        <f t="shared" si="89"/>
        <v/>
      </c>
      <c r="BR168" s="34"/>
      <c r="BS168" s="36" t="str">
        <f t="shared" si="90"/>
        <v/>
      </c>
      <c r="BT168" s="36" t="str">
        <f t="shared" si="91"/>
        <v/>
      </c>
      <c r="BU168" s="36" t="str">
        <f t="shared" si="92"/>
        <v/>
      </c>
      <c r="BV168" s="55"/>
      <c r="BW168" s="36" t="str">
        <f t="shared" si="93"/>
        <v/>
      </c>
      <c r="BX168" s="36" t="str">
        <f t="shared" si="93"/>
        <v/>
      </c>
      <c r="BY168" s="31"/>
      <c r="BZ168" s="38"/>
      <c r="CB168" s="120" t="e">
        <f t="shared" ca="1" si="64"/>
        <v>#VALUE!</v>
      </c>
      <c r="CC168" s="2" t="e">
        <f t="shared" ca="1" si="94"/>
        <v>#VALUE!</v>
      </c>
    </row>
    <row r="169" spans="1:81" s="10" customFormat="1" ht="25.15" customHeight="1" x14ac:dyDescent="0.2">
      <c r="A169" s="52" t="str">
        <f t="shared" si="95"/>
        <v/>
      </c>
      <c r="B169" s="157" t="e">
        <f t="shared" ca="1" si="65"/>
        <v>#VALUE!</v>
      </c>
      <c r="C169" s="157" t="e">
        <f t="shared" ca="1" si="66"/>
        <v>#VALUE!</v>
      </c>
      <c r="D169" s="29"/>
      <c r="E169" s="155" t="str">
        <f ca="1">IFERROR(INDIRECT(ADDRESS(MATCH(D169,CatModules!C:C,0),2,1,1,"CatModules")),"")</f>
        <v/>
      </c>
      <c r="F169" s="96"/>
      <c r="G169" s="156" t="str">
        <f ca="1">IFERROR(INDIRECT(ADDRESS(MATCH(CONCATENATE(E169,"-",F169),CatInt!K:K,0),3,1,1,"CatInt")),"")</f>
        <v/>
      </c>
      <c r="H169" s="45" t="str">
        <f>IF(F169="","",VLOOKUP(F169,#REF!,2,FALSE))</f>
        <v/>
      </c>
      <c r="I169" s="29"/>
      <c r="J169" s="155" t="e">
        <f t="shared" si="67"/>
        <v>#VALUE!</v>
      </c>
      <c r="K169" s="155" t="e">
        <f t="shared" si="68"/>
        <v>#VALUE!</v>
      </c>
      <c r="L169" s="153"/>
      <c r="M169" s="126"/>
      <c r="N169" s="151" t="e">
        <f ca="1">VLOOKUP(M169,CatProd!B:G,6,FALSE)</f>
        <v>#N/A</v>
      </c>
      <c r="O169" s="127"/>
      <c r="P169" s="175" t="e">
        <f ca="1">VLOOKUP(CONCATENATE(N169,"-",O169),CatProdSpec!H:I,2,FALSE)</f>
        <v>#N/A</v>
      </c>
      <c r="Q169" s="30"/>
      <c r="R169" s="149" t="str">
        <f>IFERROR(VLOOKUP(Q169,Setup!D$16:E$25,2,FALSE),"")</f>
        <v/>
      </c>
      <c r="S169" s="51" t="str">
        <f ca="1">IFERROR(IF(OR(I169="",VLOOKUP(I169,CatCostInp!$E$2:$K$88,7,FALSE)=0),"",VLOOKUP(I169,CatCostInp!$E$2:$K$88,7,FALSE)),"")</f>
        <v/>
      </c>
      <c r="T169" s="4" t="e">
        <f>VLOOKUP(U169,#REF!,2,FALSE)</f>
        <v>#REF!</v>
      </c>
      <c r="U169" s="30"/>
      <c r="V169" s="1" t="str">
        <f ca="1">IF(U169=Setup!$C$10,"Grant",IF('Health Products &amp; Equipment'!U169=Setup!$C$11,"Local",IF('Health Products &amp; Equipment'!U169=Setup!$C$12,"Other","")))</f>
        <v/>
      </c>
      <c r="W169" s="34"/>
      <c r="X169" s="148"/>
      <c r="Y169" s="33"/>
      <c r="Z169" s="36" t="str">
        <f t="shared" si="69"/>
        <v/>
      </c>
      <c r="AA169" s="35"/>
      <c r="AB169" s="32" t="str">
        <f t="shared" si="70"/>
        <v/>
      </c>
      <c r="AC169" s="35"/>
      <c r="AD169" s="32" t="str">
        <f t="shared" si="71"/>
        <v/>
      </c>
      <c r="AE169" s="35"/>
      <c r="AF169" s="36" t="str">
        <f t="shared" si="72"/>
        <v/>
      </c>
      <c r="AG169" s="36" t="str">
        <f t="shared" si="73"/>
        <v/>
      </c>
      <c r="AH169" s="36" t="str">
        <f t="shared" si="74"/>
        <v/>
      </c>
      <c r="AI169" s="55"/>
      <c r="AJ169" s="37"/>
      <c r="AK169" s="148"/>
      <c r="AL169" s="35"/>
      <c r="AM169" s="32" t="str">
        <f t="shared" si="75"/>
        <v/>
      </c>
      <c r="AN169" s="35"/>
      <c r="AO169" s="32" t="str">
        <f t="shared" si="76"/>
        <v/>
      </c>
      <c r="AP169" s="35"/>
      <c r="AQ169" s="32" t="str">
        <f t="shared" si="77"/>
        <v/>
      </c>
      <c r="AR169" s="35"/>
      <c r="AS169" s="36" t="str">
        <f t="shared" si="78"/>
        <v/>
      </c>
      <c r="AT169" s="36" t="str">
        <f t="shared" si="79"/>
        <v/>
      </c>
      <c r="AU169" s="36" t="str">
        <f t="shared" si="80"/>
        <v/>
      </c>
      <c r="AV169" s="55"/>
      <c r="AW169" s="34"/>
      <c r="AX169" s="148"/>
      <c r="AY169" s="34"/>
      <c r="AZ169" s="32" t="str">
        <f t="shared" si="81"/>
        <v/>
      </c>
      <c r="BA169" s="34"/>
      <c r="BB169" s="32" t="str">
        <f t="shared" si="82"/>
        <v/>
      </c>
      <c r="BC169" s="34"/>
      <c r="BD169" s="32" t="str">
        <f t="shared" si="83"/>
        <v/>
      </c>
      <c r="BE169" s="35"/>
      <c r="BF169" s="36" t="str">
        <f t="shared" si="84"/>
        <v/>
      </c>
      <c r="BG169" s="36" t="str">
        <f t="shared" si="85"/>
        <v/>
      </c>
      <c r="BH169" s="36" t="str">
        <f t="shared" si="86"/>
        <v/>
      </c>
      <c r="BI169" s="55"/>
      <c r="BJ169" s="34"/>
      <c r="BK169" s="148"/>
      <c r="BL169" s="34"/>
      <c r="BM169" s="32" t="str">
        <f t="shared" si="87"/>
        <v/>
      </c>
      <c r="BN169" s="34"/>
      <c r="BO169" s="32" t="str">
        <f t="shared" si="88"/>
        <v/>
      </c>
      <c r="BP169" s="34"/>
      <c r="BQ169" s="32" t="str">
        <f t="shared" si="89"/>
        <v/>
      </c>
      <c r="BR169" s="34"/>
      <c r="BS169" s="36" t="str">
        <f t="shared" si="90"/>
        <v/>
      </c>
      <c r="BT169" s="36" t="str">
        <f t="shared" si="91"/>
        <v/>
      </c>
      <c r="BU169" s="36" t="str">
        <f t="shared" si="92"/>
        <v/>
      </c>
      <c r="BV169" s="55"/>
      <c r="BW169" s="36" t="str">
        <f t="shared" si="93"/>
        <v/>
      </c>
      <c r="BX169" s="36" t="str">
        <f t="shared" si="93"/>
        <v/>
      </c>
      <c r="BY169" s="31"/>
      <c r="BZ169" s="38"/>
      <c r="CB169" s="120" t="e">
        <f t="shared" ca="1" si="64"/>
        <v>#VALUE!</v>
      </c>
      <c r="CC169" s="2" t="e">
        <f t="shared" ca="1" si="94"/>
        <v>#VALUE!</v>
      </c>
    </row>
    <row r="170" spans="1:81" s="10" customFormat="1" ht="25.15" customHeight="1" x14ac:dyDescent="0.2">
      <c r="A170" s="52" t="str">
        <f t="shared" si="95"/>
        <v/>
      </c>
      <c r="B170" s="157" t="e">
        <f t="shared" ca="1" si="65"/>
        <v>#VALUE!</v>
      </c>
      <c r="C170" s="157" t="e">
        <f t="shared" ca="1" si="66"/>
        <v>#VALUE!</v>
      </c>
      <c r="D170" s="29"/>
      <c r="E170" s="155" t="str">
        <f ca="1">IFERROR(INDIRECT(ADDRESS(MATCH(D170,CatModules!C:C,0),2,1,1,"CatModules")),"")</f>
        <v/>
      </c>
      <c r="F170" s="96"/>
      <c r="G170" s="156" t="str">
        <f ca="1">IFERROR(INDIRECT(ADDRESS(MATCH(CONCATENATE(E170,"-",F170),CatInt!K:K,0),3,1,1,"CatInt")),"")</f>
        <v/>
      </c>
      <c r="H170" s="45" t="str">
        <f>IF(F170="","",VLOOKUP(F170,#REF!,2,FALSE))</f>
        <v/>
      </c>
      <c r="I170" s="29"/>
      <c r="J170" s="155" t="e">
        <f t="shared" si="67"/>
        <v>#VALUE!</v>
      </c>
      <c r="K170" s="155" t="e">
        <f t="shared" si="68"/>
        <v>#VALUE!</v>
      </c>
      <c r="L170" s="153"/>
      <c r="M170" s="126"/>
      <c r="N170" s="151" t="e">
        <f ca="1">VLOOKUP(M170,CatProd!B:G,6,FALSE)</f>
        <v>#N/A</v>
      </c>
      <c r="O170" s="127"/>
      <c r="P170" s="175" t="e">
        <f ca="1">VLOOKUP(CONCATENATE(N170,"-",O170),CatProdSpec!H:I,2,FALSE)</f>
        <v>#N/A</v>
      </c>
      <c r="Q170" s="30"/>
      <c r="R170" s="149" t="str">
        <f>IFERROR(VLOOKUP(Q170,Setup!D$16:E$25,2,FALSE),"")</f>
        <v/>
      </c>
      <c r="S170" s="51" t="str">
        <f ca="1">IFERROR(IF(OR(I170="",VLOOKUP(I170,CatCostInp!$E$2:$K$88,7,FALSE)=0),"",VLOOKUP(I170,CatCostInp!$E$2:$K$88,7,FALSE)),"")</f>
        <v/>
      </c>
      <c r="T170" s="4" t="e">
        <f>VLOOKUP(U170,#REF!,2,FALSE)</f>
        <v>#REF!</v>
      </c>
      <c r="U170" s="30"/>
      <c r="V170" s="1" t="str">
        <f ca="1">IF(U170=Setup!$C$10,"Grant",IF('Health Products &amp; Equipment'!U170=Setup!$C$11,"Local",IF('Health Products &amp; Equipment'!U170=Setup!$C$12,"Other","")))</f>
        <v/>
      </c>
      <c r="W170" s="34"/>
      <c r="X170" s="148"/>
      <c r="Y170" s="33"/>
      <c r="Z170" s="36" t="str">
        <f t="shared" si="69"/>
        <v/>
      </c>
      <c r="AA170" s="35"/>
      <c r="AB170" s="32" t="str">
        <f t="shared" si="70"/>
        <v/>
      </c>
      <c r="AC170" s="35"/>
      <c r="AD170" s="32" t="str">
        <f t="shared" si="71"/>
        <v/>
      </c>
      <c r="AE170" s="35"/>
      <c r="AF170" s="36" t="str">
        <f t="shared" si="72"/>
        <v/>
      </c>
      <c r="AG170" s="36" t="str">
        <f t="shared" si="73"/>
        <v/>
      </c>
      <c r="AH170" s="36" t="str">
        <f t="shared" si="74"/>
        <v/>
      </c>
      <c r="AI170" s="55"/>
      <c r="AJ170" s="37"/>
      <c r="AK170" s="148"/>
      <c r="AL170" s="35"/>
      <c r="AM170" s="32" t="str">
        <f t="shared" si="75"/>
        <v/>
      </c>
      <c r="AN170" s="35"/>
      <c r="AO170" s="32" t="str">
        <f t="shared" si="76"/>
        <v/>
      </c>
      <c r="AP170" s="35"/>
      <c r="AQ170" s="32" t="str">
        <f t="shared" si="77"/>
        <v/>
      </c>
      <c r="AR170" s="35"/>
      <c r="AS170" s="36" t="str">
        <f t="shared" si="78"/>
        <v/>
      </c>
      <c r="AT170" s="36" t="str">
        <f t="shared" si="79"/>
        <v/>
      </c>
      <c r="AU170" s="36" t="str">
        <f t="shared" si="80"/>
        <v/>
      </c>
      <c r="AV170" s="55"/>
      <c r="AW170" s="34"/>
      <c r="AX170" s="148"/>
      <c r="AY170" s="34"/>
      <c r="AZ170" s="32" t="str">
        <f t="shared" si="81"/>
        <v/>
      </c>
      <c r="BA170" s="34"/>
      <c r="BB170" s="32" t="str">
        <f t="shared" si="82"/>
        <v/>
      </c>
      <c r="BC170" s="34"/>
      <c r="BD170" s="32" t="str">
        <f t="shared" si="83"/>
        <v/>
      </c>
      <c r="BE170" s="35"/>
      <c r="BF170" s="36" t="str">
        <f t="shared" si="84"/>
        <v/>
      </c>
      <c r="BG170" s="36" t="str">
        <f t="shared" si="85"/>
        <v/>
      </c>
      <c r="BH170" s="36" t="str">
        <f t="shared" si="86"/>
        <v/>
      </c>
      <c r="BI170" s="55"/>
      <c r="BJ170" s="34"/>
      <c r="BK170" s="148"/>
      <c r="BL170" s="34"/>
      <c r="BM170" s="32" t="str">
        <f t="shared" si="87"/>
        <v/>
      </c>
      <c r="BN170" s="34"/>
      <c r="BO170" s="32" t="str">
        <f t="shared" si="88"/>
        <v/>
      </c>
      <c r="BP170" s="34"/>
      <c r="BQ170" s="32" t="str">
        <f t="shared" si="89"/>
        <v/>
      </c>
      <c r="BR170" s="34"/>
      <c r="BS170" s="36" t="str">
        <f t="shared" si="90"/>
        <v/>
      </c>
      <c r="BT170" s="36" t="str">
        <f t="shared" si="91"/>
        <v/>
      </c>
      <c r="BU170" s="36" t="str">
        <f t="shared" si="92"/>
        <v/>
      </c>
      <c r="BV170" s="55"/>
      <c r="BW170" s="36" t="str">
        <f t="shared" si="93"/>
        <v/>
      </c>
      <c r="BX170" s="36" t="str">
        <f t="shared" si="93"/>
        <v/>
      </c>
      <c r="BY170" s="31"/>
      <c r="BZ170" s="38"/>
      <c r="CB170" s="120" t="e">
        <f t="shared" ca="1" si="64"/>
        <v>#VALUE!</v>
      </c>
      <c r="CC170" s="2" t="e">
        <f t="shared" ca="1" si="94"/>
        <v>#VALUE!</v>
      </c>
    </row>
    <row r="171" spans="1:81" s="10" customFormat="1" ht="25.15" customHeight="1" x14ac:dyDescent="0.2">
      <c r="A171" s="52" t="str">
        <f t="shared" si="95"/>
        <v/>
      </c>
      <c r="B171" s="157" t="e">
        <f t="shared" ca="1" si="65"/>
        <v>#VALUE!</v>
      </c>
      <c r="C171" s="157" t="e">
        <f t="shared" ca="1" si="66"/>
        <v>#VALUE!</v>
      </c>
      <c r="D171" s="29"/>
      <c r="E171" s="155" t="str">
        <f ca="1">IFERROR(INDIRECT(ADDRESS(MATCH(D171,CatModules!C:C,0),2,1,1,"CatModules")),"")</f>
        <v/>
      </c>
      <c r="F171" s="96"/>
      <c r="G171" s="156" t="str">
        <f ca="1">IFERROR(INDIRECT(ADDRESS(MATCH(CONCATENATE(E171,"-",F171),CatInt!K:K,0),3,1,1,"CatInt")),"")</f>
        <v/>
      </c>
      <c r="H171" s="45" t="str">
        <f>IF(F171="","",VLOOKUP(F171,#REF!,2,FALSE))</f>
        <v/>
      </c>
      <c r="I171" s="29"/>
      <c r="J171" s="155" t="e">
        <f t="shared" si="67"/>
        <v>#VALUE!</v>
      </c>
      <c r="K171" s="155" t="e">
        <f t="shared" si="68"/>
        <v>#VALUE!</v>
      </c>
      <c r="L171" s="153"/>
      <c r="M171" s="126"/>
      <c r="N171" s="151" t="e">
        <f ca="1">VLOOKUP(M171,CatProd!B:G,6,FALSE)</f>
        <v>#N/A</v>
      </c>
      <c r="O171" s="127"/>
      <c r="P171" s="175" t="e">
        <f ca="1">VLOOKUP(CONCATENATE(N171,"-",O171),CatProdSpec!H:I,2,FALSE)</f>
        <v>#N/A</v>
      </c>
      <c r="Q171" s="30"/>
      <c r="R171" s="149" t="str">
        <f>IFERROR(VLOOKUP(Q171,Setup!D$16:E$25,2,FALSE),"")</f>
        <v/>
      </c>
      <c r="S171" s="51" t="str">
        <f ca="1">IFERROR(IF(OR(I171="",VLOOKUP(I171,CatCostInp!$E$2:$K$88,7,FALSE)=0),"",VLOOKUP(I171,CatCostInp!$E$2:$K$88,7,FALSE)),"")</f>
        <v/>
      </c>
      <c r="T171" s="4" t="e">
        <f>VLOOKUP(U171,#REF!,2,FALSE)</f>
        <v>#REF!</v>
      </c>
      <c r="U171" s="30"/>
      <c r="V171" s="1" t="str">
        <f ca="1">IF(U171=Setup!$C$10,"Grant",IF('Health Products &amp; Equipment'!U171=Setup!$C$11,"Local",IF('Health Products &amp; Equipment'!U171=Setup!$C$12,"Other","")))</f>
        <v/>
      </c>
      <c r="W171" s="34"/>
      <c r="X171" s="148"/>
      <c r="Y171" s="33"/>
      <c r="Z171" s="36" t="str">
        <f t="shared" si="69"/>
        <v/>
      </c>
      <c r="AA171" s="35"/>
      <c r="AB171" s="32" t="str">
        <f t="shared" si="70"/>
        <v/>
      </c>
      <c r="AC171" s="35"/>
      <c r="AD171" s="32" t="str">
        <f t="shared" si="71"/>
        <v/>
      </c>
      <c r="AE171" s="35"/>
      <c r="AF171" s="36" t="str">
        <f t="shared" si="72"/>
        <v/>
      </c>
      <c r="AG171" s="36" t="str">
        <f t="shared" si="73"/>
        <v/>
      </c>
      <c r="AH171" s="36" t="str">
        <f t="shared" si="74"/>
        <v/>
      </c>
      <c r="AI171" s="55"/>
      <c r="AJ171" s="37"/>
      <c r="AK171" s="148"/>
      <c r="AL171" s="35"/>
      <c r="AM171" s="32" t="str">
        <f t="shared" si="75"/>
        <v/>
      </c>
      <c r="AN171" s="35"/>
      <c r="AO171" s="32" t="str">
        <f t="shared" si="76"/>
        <v/>
      </c>
      <c r="AP171" s="35"/>
      <c r="AQ171" s="32" t="str">
        <f t="shared" si="77"/>
        <v/>
      </c>
      <c r="AR171" s="35"/>
      <c r="AS171" s="36" t="str">
        <f t="shared" si="78"/>
        <v/>
      </c>
      <c r="AT171" s="36" t="str">
        <f t="shared" si="79"/>
        <v/>
      </c>
      <c r="AU171" s="36" t="str">
        <f t="shared" si="80"/>
        <v/>
      </c>
      <c r="AV171" s="55"/>
      <c r="AW171" s="34"/>
      <c r="AX171" s="148"/>
      <c r="AY171" s="34"/>
      <c r="AZ171" s="32" t="str">
        <f t="shared" si="81"/>
        <v/>
      </c>
      <c r="BA171" s="34"/>
      <c r="BB171" s="32" t="str">
        <f t="shared" si="82"/>
        <v/>
      </c>
      <c r="BC171" s="34"/>
      <c r="BD171" s="32" t="str">
        <f t="shared" si="83"/>
        <v/>
      </c>
      <c r="BE171" s="35"/>
      <c r="BF171" s="36" t="str">
        <f t="shared" si="84"/>
        <v/>
      </c>
      <c r="BG171" s="36" t="str">
        <f t="shared" si="85"/>
        <v/>
      </c>
      <c r="BH171" s="36" t="str">
        <f t="shared" si="86"/>
        <v/>
      </c>
      <c r="BI171" s="55"/>
      <c r="BJ171" s="34"/>
      <c r="BK171" s="148"/>
      <c r="BL171" s="34"/>
      <c r="BM171" s="32" t="str">
        <f t="shared" si="87"/>
        <v/>
      </c>
      <c r="BN171" s="34"/>
      <c r="BO171" s="32" t="str">
        <f t="shared" si="88"/>
        <v/>
      </c>
      <c r="BP171" s="34"/>
      <c r="BQ171" s="32" t="str">
        <f t="shared" si="89"/>
        <v/>
      </c>
      <c r="BR171" s="34"/>
      <c r="BS171" s="36" t="str">
        <f t="shared" si="90"/>
        <v/>
      </c>
      <c r="BT171" s="36" t="str">
        <f t="shared" si="91"/>
        <v/>
      </c>
      <c r="BU171" s="36" t="str">
        <f t="shared" si="92"/>
        <v/>
      </c>
      <c r="BV171" s="55"/>
      <c r="BW171" s="36" t="str">
        <f t="shared" si="93"/>
        <v/>
      </c>
      <c r="BX171" s="36" t="str">
        <f t="shared" si="93"/>
        <v/>
      </c>
      <c r="BY171" s="31"/>
      <c r="BZ171" s="38"/>
      <c r="CB171" s="120" t="e">
        <f t="shared" ca="1" si="64"/>
        <v>#VALUE!</v>
      </c>
      <c r="CC171" s="2" t="e">
        <f t="shared" ca="1" si="94"/>
        <v>#VALUE!</v>
      </c>
    </row>
    <row r="172" spans="1:81" s="10" customFormat="1" ht="25.15" customHeight="1" x14ac:dyDescent="0.2">
      <c r="A172" s="52" t="str">
        <f t="shared" si="95"/>
        <v/>
      </c>
      <c r="B172" s="157" t="e">
        <f t="shared" ca="1" si="65"/>
        <v>#VALUE!</v>
      </c>
      <c r="C172" s="157" t="e">
        <f t="shared" ca="1" si="66"/>
        <v>#VALUE!</v>
      </c>
      <c r="D172" s="29"/>
      <c r="E172" s="155" t="str">
        <f ca="1">IFERROR(INDIRECT(ADDRESS(MATCH(D172,CatModules!C:C,0),2,1,1,"CatModules")),"")</f>
        <v/>
      </c>
      <c r="F172" s="96"/>
      <c r="G172" s="156" t="str">
        <f ca="1">IFERROR(INDIRECT(ADDRESS(MATCH(CONCATENATE(E172,"-",F172),CatInt!K:K,0),3,1,1,"CatInt")),"")</f>
        <v/>
      </c>
      <c r="H172" s="45" t="str">
        <f>IF(F172="","",VLOOKUP(F172,#REF!,2,FALSE))</f>
        <v/>
      </c>
      <c r="I172" s="29"/>
      <c r="J172" s="155" t="e">
        <f t="shared" si="67"/>
        <v>#VALUE!</v>
      </c>
      <c r="K172" s="155" t="e">
        <f t="shared" si="68"/>
        <v>#VALUE!</v>
      </c>
      <c r="L172" s="153"/>
      <c r="M172" s="126"/>
      <c r="N172" s="151" t="e">
        <f ca="1">VLOOKUP(M172,CatProd!B:G,6,FALSE)</f>
        <v>#N/A</v>
      </c>
      <c r="O172" s="127"/>
      <c r="P172" s="175" t="e">
        <f ca="1">VLOOKUP(CONCATENATE(N172,"-",O172),CatProdSpec!H:I,2,FALSE)</f>
        <v>#N/A</v>
      </c>
      <c r="Q172" s="30"/>
      <c r="R172" s="149" t="str">
        <f>IFERROR(VLOOKUP(Q172,Setup!D$16:E$25,2,FALSE),"")</f>
        <v/>
      </c>
      <c r="S172" s="51" t="str">
        <f ca="1">IFERROR(IF(OR(I172="",VLOOKUP(I172,CatCostInp!$E$2:$K$88,7,FALSE)=0),"",VLOOKUP(I172,CatCostInp!$E$2:$K$88,7,FALSE)),"")</f>
        <v/>
      </c>
      <c r="T172" s="4" t="e">
        <f>VLOOKUP(U172,#REF!,2,FALSE)</f>
        <v>#REF!</v>
      </c>
      <c r="U172" s="30"/>
      <c r="V172" s="1" t="str">
        <f ca="1">IF(U172=Setup!$C$10,"Grant",IF('Health Products &amp; Equipment'!U172=Setup!$C$11,"Local",IF('Health Products &amp; Equipment'!U172=Setup!$C$12,"Other","")))</f>
        <v/>
      </c>
      <c r="W172" s="34"/>
      <c r="X172" s="148"/>
      <c r="Y172" s="33"/>
      <c r="Z172" s="36" t="str">
        <f t="shared" si="69"/>
        <v/>
      </c>
      <c r="AA172" s="35"/>
      <c r="AB172" s="32" t="str">
        <f t="shared" si="70"/>
        <v/>
      </c>
      <c r="AC172" s="35"/>
      <c r="AD172" s="32" t="str">
        <f t="shared" si="71"/>
        <v/>
      </c>
      <c r="AE172" s="35"/>
      <c r="AF172" s="36" t="str">
        <f t="shared" si="72"/>
        <v/>
      </c>
      <c r="AG172" s="36" t="str">
        <f t="shared" si="73"/>
        <v/>
      </c>
      <c r="AH172" s="36" t="str">
        <f t="shared" si="74"/>
        <v/>
      </c>
      <c r="AI172" s="55"/>
      <c r="AJ172" s="37"/>
      <c r="AK172" s="148"/>
      <c r="AL172" s="35"/>
      <c r="AM172" s="32" t="str">
        <f t="shared" si="75"/>
        <v/>
      </c>
      <c r="AN172" s="35"/>
      <c r="AO172" s="32" t="str">
        <f t="shared" si="76"/>
        <v/>
      </c>
      <c r="AP172" s="35"/>
      <c r="AQ172" s="32" t="str">
        <f t="shared" si="77"/>
        <v/>
      </c>
      <c r="AR172" s="35"/>
      <c r="AS172" s="36" t="str">
        <f t="shared" si="78"/>
        <v/>
      </c>
      <c r="AT172" s="36" t="str">
        <f t="shared" si="79"/>
        <v/>
      </c>
      <c r="AU172" s="36" t="str">
        <f t="shared" si="80"/>
        <v/>
      </c>
      <c r="AV172" s="55"/>
      <c r="AW172" s="34"/>
      <c r="AX172" s="148"/>
      <c r="AY172" s="34"/>
      <c r="AZ172" s="32" t="str">
        <f t="shared" si="81"/>
        <v/>
      </c>
      <c r="BA172" s="34"/>
      <c r="BB172" s="32" t="str">
        <f t="shared" si="82"/>
        <v/>
      </c>
      <c r="BC172" s="34"/>
      <c r="BD172" s="32" t="str">
        <f t="shared" si="83"/>
        <v/>
      </c>
      <c r="BE172" s="35"/>
      <c r="BF172" s="36" t="str">
        <f t="shared" si="84"/>
        <v/>
      </c>
      <c r="BG172" s="36" t="str">
        <f t="shared" si="85"/>
        <v/>
      </c>
      <c r="BH172" s="36" t="str">
        <f t="shared" si="86"/>
        <v/>
      </c>
      <c r="BI172" s="55"/>
      <c r="BJ172" s="34"/>
      <c r="BK172" s="148"/>
      <c r="BL172" s="34"/>
      <c r="BM172" s="32" t="str">
        <f t="shared" si="87"/>
        <v/>
      </c>
      <c r="BN172" s="34"/>
      <c r="BO172" s="32" t="str">
        <f t="shared" si="88"/>
        <v/>
      </c>
      <c r="BP172" s="34"/>
      <c r="BQ172" s="32" t="str">
        <f t="shared" si="89"/>
        <v/>
      </c>
      <c r="BR172" s="34"/>
      <c r="BS172" s="36" t="str">
        <f t="shared" si="90"/>
        <v/>
      </c>
      <c r="BT172" s="36" t="str">
        <f t="shared" si="91"/>
        <v/>
      </c>
      <c r="BU172" s="36" t="str">
        <f t="shared" si="92"/>
        <v/>
      </c>
      <c r="BV172" s="55"/>
      <c r="BW172" s="36" t="str">
        <f t="shared" si="93"/>
        <v/>
      </c>
      <c r="BX172" s="36" t="str">
        <f t="shared" si="93"/>
        <v/>
      </c>
      <c r="BY172" s="31"/>
      <c r="BZ172" s="38"/>
      <c r="CB172" s="120" t="e">
        <f t="shared" ca="1" si="64"/>
        <v>#VALUE!</v>
      </c>
      <c r="CC172" s="2" t="e">
        <f t="shared" ca="1" si="94"/>
        <v>#VALUE!</v>
      </c>
    </row>
    <row r="173" spans="1:81" s="10" customFormat="1" ht="25.15" customHeight="1" x14ac:dyDescent="0.2">
      <c r="A173" s="52" t="str">
        <f t="shared" si="95"/>
        <v/>
      </c>
      <c r="B173" s="157" t="e">
        <f t="shared" ca="1" si="65"/>
        <v>#VALUE!</v>
      </c>
      <c r="C173" s="157" t="e">
        <f t="shared" ca="1" si="66"/>
        <v>#VALUE!</v>
      </c>
      <c r="D173" s="29"/>
      <c r="E173" s="155" t="str">
        <f ca="1">IFERROR(INDIRECT(ADDRESS(MATCH(D173,CatModules!C:C,0),2,1,1,"CatModules")),"")</f>
        <v/>
      </c>
      <c r="F173" s="96"/>
      <c r="G173" s="156" t="str">
        <f ca="1">IFERROR(INDIRECT(ADDRESS(MATCH(CONCATENATE(E173,"-",F173),CatInt!K:K,0),3,1,1,"CatInt")),"")</f>
        <v/>
      </c>
      <c r="H173" s="45" t="str">
        <f>IF(F173="","",VLOOKUP(F173,#REF!,2,FALSE))</f>
        <v/>
      </c>
      <c r="I173" s="29"/>
      <c r="J173" s="155" t="e">
        <f t="shared" si="67"/>
        <v>#VALUE!</v>
      </c>
      <c r="K173" s="155" t="e">
        <f t="shared" si="68"/>
        <v>#VALUE!</v>
      </c>
      <c r="L173" s="153"/>
      <c r="M173" s="126"/>
      <c r="N173" s="151" t="e">
        <f ca="1">VLOOKUP(M173,CatProd!B:G,6,FALSE)</f>
        <v>#N/A</v>
      </c>
      <c r="O173" s="127"/>
      <c r="P173" s="175" t="e">
        <f ca="1">VLOOKUP(CONCATENATE(N173,"-",O173),CatProdSpec!H:I,2,FALSE)</f>
        <v>#N/A</v>
      </c>
      <c r="Q173" s="30"/>
      <c r="R173" s="149" t="str">
        <f>IFERROR(VLOOKUP(Q173,Setup!D$16:E$25,2,FALSE),"")</f>
        <v/>
      </c>
      <c r="S173" s="51" t="str">
        <f ca="1">IFERROR(IF(OR(I173="",VLOOKUP(I173,CatCostInp!$E$2:$K$88,7,FALSE)=0),"",VLOOKUP(I173,CatCostInp!$E$2:$K$88,7,FALSE)),"")</f>
        <v/>
      </c>
      <c r="T173" s="4" t="e">
        <f>VLOOKUP(U173,#REF!,2,FALSE)</f>
        <v>#REF!</v>
      </c>
      <c r="U173" s="30"/>
      <c r="V173" s="1" t="str">
        <f ca="1">IF(U173=Setup!$C$10,"Grant",IF('Health Products &amp; Equipment'!U173=Setup!$C$11,"Local",IF('Health Products &amp; Equipment'!U173=Setup!$C$12,"Other","")))</f>
        <v/>
      </c>
      <c r="W173" s="34"/>
      <c r="X173" s="148"/>
      <c r="Y173" s="33"/>
      <c r="Z173" s="36" t="str">
        <f t="shared" si="69"/>
        <v/>
      </c>
      <c r="AA173" s="35"/>
      <c r="AB173" s="32" t="str">
        <f t="shared" si="70"/>
        <v/>
      </c>
      <c r="AC173" s="35"/>
      <c r="AD173" s="32" t="str">
        <f t="shared" si="71"/>
        <v/>
      </c>
      <c r="AE173" s="35"/>
      <c r="AF173" s="36" t="str">
        <f t="shared" si="72"/>
        <v/>
      </c>
      <c r="AG173" s="36" t="str">
        <f t="shared" si="73"/>
        <v/>
      </c>
      <c r="AH173" s="36" t="str">
        <f t="shared" si="74"/>
        <v/>
      </c>
      <c r="AI173" s="55"/>
      <c r="AJ173" s="37"/>
      <c r="AK173" s="148"/>
      <c r="AL173" s="35"/>
      <c r="AM173" s="32" t="str">
        <f t="shared" si="75"/>
        <v/>
      </c>
      <c r="AN173" s="35"/>
      <c r="AO173" s="32" t="str">
        <f t="shared" si="76"/>
        <v/>
      </c>
      <c r="AP173" s="35"/>
      <c r="AQ173" s="32" t="str">
        <f t="shared" si="77"/>
        <v/>
      </c>
      <c r="AR173" s="35"/>
      <c r="AS173" s="36" t="str">
        <f t="shared" si="78"/>
        <v/>
      </c>
      <c r="AT173" s="36" t="str">
        <f t="shared" si="79"/>
        <v/>
      </c>
      <c r="AU173" s="36" t="str">
        <f t="shared" si="80"/>
        <v/>
      </c>
      <c r="AV173" s="55"/>
      <c r="AW173" s="34"/>
      <c r="AX173" s="148"/>
      <c r="AY173" s="34"/>
      <c r="AZ173" s="32" t="str">
        <f t="shared" si="81"/>
        <v/>
      </c>
      <c r="BA173" s="34"/>
      <c r="BB173" s="32" t="str">
        <f t="shared" si="82"/>
        <v/>
      </c>
      <c r="BC173" s="34"/>
      <c r="BD173" s="32" t="str">
        <f t="shared" si="83"/>
        <v/>
      </c>
      <c r="BE173" s="35"/>
      <c r="BF173" s="36" t="str">
        <f t="shared" si="84"/>
        <v/>
      </c>
      <c r="BG173" s="36" t="str">
        <f t="shared" si="85"/>
        <v/>
      </c>
      <c r="BH173" s="36" t="str">
        <f t="shared" si="86"/>
        <v/>
      </c>
      <c r="BI173" s="55"/>
      <c r="BJ173" s="34"/>
      <c r="BK173" s="148"/>
      <c r="BL173" s="34"/>
      <c r="BM173" s="32" t="str">
        <f t="shared" si="87"/>
        <v/>
      </c>
      <c r="BN173" s="34"/>
      <c r="BO173" s="32" t="str">
        <f t="shared" si="88"/>
        <v/>
      </c>
      <c r="BP173" s="34"/>
      <c r="BQ173" s="32" t="str">
        <f t="shared" si="89"/>
        <v/>
      </c>
      <c r="BR173" s="34"/>
      <c r="BS173" s="36" t="str">
        <f t="shared" si="90"/>
        <v/>
      </c>
      <c r="BT173" s="36" t="str">
        <f t="shared" si="91"/>
        <v/>
      </c>
      <c r="BU173" s="36" t="str">
        <f t="shared" si="92"/>
        <v/>
      </c>
      <c r="BV173" s="55"/>
      <c r="BW173" s="36" t="str">
        <f t="shared" si="93"/>
        <v/>
      </c>
      <c r="BX173" s="36" t="str">
        <f t="shared" si="93"/>
        <v/>
      </c>
      <c r="BY173" s="31"/>
      <c r="BZ173" s="38"/>
      <c r="CB173" s="120" t="e">
        <f t="shared" ca="1" si="64"/>
        <v>#VALUE!</v>
      </c>
      <c r="CC173" s="2" t="e">
        <f t="shared" ca="1" si="94"/>
        <v>#VALUE!</v>
      </c>
    </row>
    <row r="174" spans="1:81" s="10" customFormat="1" ht="25.15" customHeight="1" x14ac:dyDescent="0.2">
      <c r="A174" s="52" t="str">
        <f t="shared" si="95"/>
        <v/>
      </c>
      <c r="B174" s="157" t="e">
        <f t="shared" ca="1" si="65"/>
        <v>#VALUE!</v>
      </c>
      <c r="C174" s="157" t="e">
        <f t="shared" ca="1" si="66"/>
        <v>#VALUE!</v>
      </c>
      <c r="D174" s="29"/>
      <c r="E174" s="155" t="str">
        <f ca="1">IFERROR(INDIRECT(ADDRESS(MATCH(D174,CatModules!C:C,0),2,1,1,"CatModules")),"")</f>
        <v/>
      </c>
      <c r="F174" s="96"/>
      <c r="G174" s="156" t="str">
        <f ca="1">IFERROR(INDIRECT(ADDRESS(MATCH(CONCATENATE(E174,"-",F174),CatInt!K:K,0),3,1,1,"CatInt")),"")</f>
        <v/>
      </c>
      <c r="H174" s="45" t="str">
        <f>IF(F174="","",VLOOKUP(F174,#REF!,2,FALSE))</f>
        <v/>
      </c>
      <c r="I174" s="29"/>
      <c r="J174" s="155" t="e">
        <f t="shared" si="67"/>
        <v>#VALUE!</v>
      </c>
      <c r="K174" s="155" t="e">
        <f t="shared" si="68"/>
        <v>#VALUE!</v>
      </c>
      <c r="L174" s="153"/>
      <c r="M174" s="126"/>
      <c r="N174" s="151" t="e">
        <f ca="1">VLOOKUP(M174,CatProd!B:G,6,FALSE)</f>
        <v>#N/A</v>
      </c>
      <c r="O174" s="127"/>
      <c r="P174" s="175" t="e">
        <f ca="1">VLOOKUP(CONCATENATE(N174,"-",O174),CatProdSpec!H:I,2,FALSE)</f>
        <v>#N/A</v>
      </c>
      <c r="Q174" s="30"/>
      <c r="R174" s="149" t="str">
        <f>IFERROR(VLOOKUP(Q174,Setup!D$16:E$25,2,FALSE),"")</f>
        <v/>
      </c>
      <c r="S174" s="51" t="str">
        <f ca="1">IFERROR(IF(OR(I174="",VLOOKUP(I174,CatCostInp!$E$2:$K$88,7,FALSE)=0),"",VLOOKUP(I174,CatCostInp!$E$2:$K$88,7,FALSE)),"")</f>
        <v/>
      </c>
      <c r="T174" s="4" t="e">
        <f>VLOOKUP(U174,#REF!,2,FALSE)</f>
        <v>#REF!</v>
      </c>
      <c r="U174" s="30"/>
      <c r="V174" s="1" t="str">
        <f ca="1">IF(U174=Setup!$C$10,"Grant",IF('Health Products &amp; Equipment'!U174=Setup!$C$11,"Local",IF('Health Products &amp; Equipment'!U174=Setup!$C$12,"Other","")))</f>
        <v/>
      </c>
      <c r="W174" s="34"/>
      <c r="X174" s="148"/>
      <c r="Y174" s="33"/>
      <c r="Z174" s="36" t="str">
        <f t="shared" si="69"/>
        <v/>
      </c>
      <c r="AA174" s="35"/>
      <c r="AB174" s="32" t="str">
        <f t="shared" si="70"/>
        <v/>
      </c>
      <c r="AC174" s="35"/>
      <c r="AD174" s="32" t="str">
        <f t="shared" si="71"/>
        <v/>
      </c>
      <c r="AE174" s="35"/>
      <c r="AF174" s="36" t="str">
        <f t="shared" si="72"/>
        <v/>
      </c>
      <c r="AG174" s="36" t="str">
        <f t="shared" si="73"/>
        <v/>
      </c>
      <c r="AH174" s="36" t="str">
        <f t="shared" si="74"/>
        <v/>
      </c>
      <c r="AI174" s="55"/>
      <c r="AJ174" s="37"/>
      <c r="AK174" s="148"/>
      <c r="AL174" s="35"/>
      <c r="AM174" s="32" t="str">
        <f t="shared" si="75"/>
        <v/>
      </c>
      <c r="AN174" s="35"/>
      <c r="AO174" s="32" t="str">
        <f t="shared" si="76"/>
        <v/>
      </c>
      <c r="AP174" s="35"/>
      <c r="AQ174" s="32" t="str">
        <f t="shared" si="77"/>
        <v/>
      </c>
      <c r="AR174" s="35"/>
      <c r="AS174" s="36" t="str">
        <f t="shared" si="78"/>
        <v/>
      </c>
      <c r="AT174" s="36" t="str">
        <f t="shared" si="79"/>
        <v/>
      </c>
      <c r="AU174" s="36" t="str">
        <f t="shared" si="80"/>
        <v/>
      </c>
      <c r="AV174" s="55"/>
      <c r="AW174" s="34"/>
      <c r="AX174" s="148"/>
      <c r="AY174" s="34"/>
      <c r="AZ174" s="32" t="str">
        <f t="shared" si="81"/>
        <v/>
      </c>
      <c r="BA174" s="34"/>
      <c r="BB174" s="32" t="str">
        <f t="shared" si="82"/>
        <v/>
      </c>
      <c r="BC174" s="34"/>
      <c r="BD174" s="32" t="str">
        <f t="shared" si="83"/>
        <v/>
      </c>
      <c r="BE174" s="35"/>
      <c r="BF174" s="36" t="str">
        <f t="shared" si="84"/>
        <v/>
      </c>
      <c r="BG174" s="36" t="str">
        <f t="shared" si="85"/>
        <v/>
      </c>
      <c r="BH174" s="36" t="str">
        <f t="shared" si="86"/>
        <v/>
      </c>
      <c r="BI174" s="55"/>
      <c r="BJ174" s="34"/>
      <c r="BK174" s="148"/>
      <c r="BL174" s="34"/>
      <c r="BM174" s="32" t="str">
        <f t="shared" si="87"/>
        <v/>
      </c>
      <c r="BN174" s="34"/>
      <c r="BO174" s="32" t="str">
        <f t="shared" si="88"/>
        <v/>
      </c>
      <c r="BP174" s="34"/>
      <c r="BQ174" s="32" t="str">
        <f t="shared" si="89"/>
        <v/>
      </c>
      <c r="BR174" s="34"/>
      <c r="BS174" s="36" t="str">
        <f t="shared" si="90"/>
        <v/>
      </c>
      <c r="BT174" s="36" t="str">
        <f t="shared" si="91"/>
        <v/>
      </c>
      <c r="BU174" s="36" t="str">
        <f t="shared" si="92"/>
        <v/>
      </c>
      <c r="BV174" s="55"/>
      <c r="BW174" s="36" t="str">
        <f t="shared" si="93"/>
        <v/>
      </c>
      <c r="BX174" s="36" t="str">
        <f t="shared" si="93"/>
        <v/>
      </c>
      <c r="BY174" s="31"/>
      <c r="BZ174" s="38"/>
      <c r="CB174" s="120" t="e">
        <f t="shared" ca="1" si="64"/>
        <v>#VALUE!</v>
      </c>
      <c r="CC174" s="2" t="e">
        <f t="shared" ca="1" si="94"/>
        <v>#VALUE!</v>
      </c>
    </row>
    <row r="175" spans="1:81" s="10" customFormat="1" ht="25.15" customHeight="1" x14ac:dyDescent="0.2">
      <c r="A175" s="52" t="str">
        <f t="shared" si="95"/>
        <v/>
      </c>
      <c r="B175" s="157" t="e">
        <f t="shared" ca="1" si="65"/>
        <v>#VALUE!</v>
      </c>
      <c r="C175" s="157" t="e">
        <f t="shared" ca="1" si="66"/>
        <v>#VALUE!</v>
      </c>
      <c r="D175" s="29"/>
      <c r="E175" s="155" t="str">
        <f ca="1">IFERROR(INDIRECT(ADDRESS(MATCH(D175,CatModules!C:C,0),2,1,1,"CatModules")),"")</f>
        <v/>
      </c>
      <c r="F175" s="96"/>
      <c r="G175" s="156" t="str">
        <f ca="1">IFERROR(INDIRECT(ADDRESS(MATCH(CONCATENATE(E175,"-",F175),CatInt!K:K,0),3,1,1,"CatInt")),"")</f>
        <v/>
      </c>
      <c r="H175" s="45" t="str">
        <f>IF(F175="","",VLOOKUP(F175,#REF!,2,FALSE))</f>
        <v/>
      </c>
      <c r="I175" s="29"/>
      <c r="J175" s="155" t="e">
        <f t="shared" si="67"/>
        <v>#VALUE!</v>
      </c>
      <c r="K175" s="155" t="e">
        <f t="shared" si="68"/>
        <v>#VALUE!</v>
      </c>
      <c r="L175" s="153"/>
      <c r="M175" s="126"/>
      <c r="N175" s="151" t="e">
        <f ca="1">VLOOKUP(M175,CatProd!B:G,6,FALSE)</f>
        <v>#N/A</v>
      </c>
      <c r="O175" s="127"/>
      <c r="P175" s="175" t="e">
        <f ca="1">VLOOKUP(CONCATENATE(N175,"-",O175),CatProdSpec!H:I,2,FALSE)</f>
        <v>#N/A</v>
      </c>
      <c r="Q175" s="30"/>
      <c r="R175" s="149" t="str">
        <f>IFERROR(VLOOKUP(Q175,Setup!D$16:E$25,2,FALSE),"")</f>
        <v/>
      </c>
      <c r="S175" s="51" t="str">
        <f ca="1">IFERROR(IF(OR(I175="",VLOOKUP(I175,CatCostInp!$E$2:$K$88,7,FALSE)=0),"",VLOOKUP(I175,CatCostInp!$E$2:$K$88,7,FALSE)),"")</f>
        <v/>
      </c>
      <c r="T175" s="4" t="e">
        <f>VLOOKUP(U175,#REF!,2,FALSE)</f>
        <v>#REF!</v>
      </c>
      <c r="U175" s="30"/>
      <c r="V175" s="1" t="str">
        <f ca="1">IF(U175=Setup!$C$10,"Grant",IF('Health Products &amp; Equipment'!U175=Setup!$C$11,"Local",IF('Health Products &amp; Equipment'!U175=Setup!$C$12,"Other","")))</f>
        <v/>
      </c>
      <c r="W175" s="34"/>
      <c r="X175" s="148"/>
      <c r="Y175" s="33"/>
      <c r="Z175" s="36" t="str">
        <f t="shared" si="69"/>
        <v/>
      </c>
      <c r="AA175" s="35"/>
      <c r="AB175" s="32" t="str">
        <f t="shared" si="70"/>
        <v/>
      </c>
      <c r="AC175" s="35"/>
      <c r="AD175" s="32" t="str">
        <f t="shared" si="71"/>
        <v/>
      </c>
      <c r="AE175" s="35"/>
      <c r="AF175" s="36" t="str">
        <f t="shared" si="72"/>
        <v/>
      </c>
      <c r="AG175" s="36" t="str">
        <f t="shared" si="73"/>
        <v/>
      </c>
      <c r="AH175" s="36" t="str">
        <f t="shared" si="74"/>
        <v/>
      </c>
      <c r="AI175" s="55"/>
      <c r="AJ175" s="37"/>
      <c r="AK175" s="148"/>
      <c r="AL175" s="35"/>
      <c r="AM175" s="32" t="str">
        <f t="shared" si="75"/>
        <v/>
      </c>
      <c r="AN175" s="35"/>
      <c r="AO175" s="32" t="str">
        <f t="shared" si="76"/>
        <v/>
      </c>
      <c r="AP175" s="35"/>
      <c r="AQ175" s="32" t="str">
        <f t="shared" si="77"/>
        <v/>
      </c>
      <c r="AR175" s="35"/>
      <c r="AS175" s="36" t="str">
        <f t="shared" si="78"/>
        <v/>
      </c>
      <c r="AT175" s="36" t="str">
        <f t="shared" si="79"/>
        <v/>
      </c>
      <c r="AU175" s="36" t="str">
        <f t="shared" si="80"/>
        <v/>
      </c>
      <c r="AV175" s="55"/>
      <c r="AW175" s="34"/>
      <c r="AX175" s="148"/>
      <c r="AY175" s="34"/>
      <c r="AZ175" s="32" t="str">
        <f t="shared" si="81"/>
        <v/>
      </c>
      <c r="BA175" s="34"/>
      <c r="BB175" s="32" t="str">
        <f t="shared" si="82"/>
        <v/>
      </c>
      <c r="BC175" s="34"/>
      <c r="BD175" s="32" t="str">
        <f t="shared" si="83"/>
        <v/>
      </c>
      <c r="BE175" s="35"/>
      <c r="BF175" s="36" t="str">
        <f t="shared" si="84"/>
        <v/>
      </c>
      <c r="BG175" s="36" t="str">
        <f t="shared" si="85"/>
        <v/>
      </c>
      <c r="BH175" s="36" t="str">
        <f t="shared" si="86"/>
        <v/>
      </c>
      <c r="BI175" s="55"/>
      <c r="BJ175" s="34"/>
      <c r="BK175" s="148"/>
      <c r="BL175" s="34"/>
      <c r="BM175" s="32" t="str">
        <f t="shared" si="87"/>
        <v/>
      </c>
      <c r="BN175" s="34"/>
      <c r="BO175" s="32" t="str">
        <f t="shared" si="88"/>
        <v/>
      </c>
      <c r="BP175" s="34"/>
      <c r="BQ175" s="32" t="str">
        <f t="shared" si="89"/>
        <v/>
      </c>
      <c r="BR175" s="34"/>
      <c r="BS175" s="36" t="str">
        <f t="shared" si="90"/>
        <v/>
      </c>
      <c r="BT175" s="36" t="str">
        <f t="shared" si="91"/>
        <v/>
      </c>
      <c r="BU175" s="36" t="str">
        <f t="shared" si="92"/>
        <v/>
      </c>
      <c r="BV175" s="55"/>
      <c r="BW175" s="36" t="str">
        <f t="shared" si="93"/>
        <v/>
      </c>
      <c r="BX175" s="36" t="str">
        <f t="shared" si="93"/>
        <v/>
      </c>
      <c r="BY175" s="31"/>
      <c r="BZ175" s="38"/>
      <c r="CB175" s="120" t="e">
        <f t="shared" ca="1" si="64"/>
        <v>#VALUE!</v>
      </c>
      <c r="CC175" s="2" t="e">
        <f t="shared" ca="1" si="94"/>
        <v>#VALUE!</v>
      </c>
    </row>
    <row r="176" spans="1:81" s="10" customFormat="1" ht="25.15" customHeight="1" x14ac:dyDescent="0.2">
      <c r="A176" s="52" t="str">
        <f t="shared" si="95"/>
        <v/>
      </c>
      <c r="B176" s="157" t="e">
        <f t="shared" ca="1" si="65"/>
        <v>#VALUE!</v>
      </c>
      <c r="C176" s="157" t="e">
        <f t="shared" ca="1" si="66"/>
        <v>#VALUE!</v>
      </c>
      <c r="D176" s="29"/>
      <c r="E176" s="155" t="str">
        <f ca="1">IFERROR(INDIRECT(ADDRESS(MATCH(D176,CatModules!C:C,0),2,1,1,"CatModules")),"")</f>
        <v/>
      </c>
      <c r="F176" s="96"/>
      <c r="G176" s="156" t="str">
        <f ca="1">IFERROR(INDIRECT(ADDRESS(MATCH(CONCATENATE(E176,"-",F176),CatInt!K:K,0),3,1,1,"CatInt")),"")</f>
        <v/>
      </c>
      <c r="H176" s="45" t="str">
        <f>IF(F176="","",VLOOKUP(F176,#REF!,2,FALSE))</f>
        <v/>
      </c>
      <c r="I176" s="29"/>
      <c r="J176" s="155" t="e">
        <f t="shared" si="67"/>
        <v>#VALUE!</v>
      </c>
      <c r="K176" s="155" t="e">
        <f t="shared" si="68"/>
        <v>#VALUE!</v>
      </c>
      <c r="L176" s="153"/>
      <c r="M176" s="126"/>
      <c r="N176" s="151" t="e">
        <f ca="1">VLOOKUP(M176,CatProd!B:G,6,FALSE)</f>
        <v>#N/A</v>
      </c>
      <c r="O176" s="127"/>
      <c r="P176" s="175" t="e">
        <f ca="1">VLOOKUP(CONCATENATE(N176,"-",O176),CatProdSpec!H:I,2,FALSE)</f>
        <v>#N/A</v>
      </c>
      <c r="Q176" s="30"/>
      <c r="R176" s="149" t="str">
        <f>IFERROR(VLOOKUP(Q176,Setup!D$16:E$25,2,FALSE),"")</f>
        <v/>
      </c>
      <c r="S176" s="51" t="str">
        <f ca="1">IFERROR(IF(OR(I176="",VLOOKUP(I176,CatCostInp!$E$2:$K$88,7,FALSE)=0),"",VLOOKUP(I176,CatCostInp!$E$2:$K$88,7,FALSE)),"")</f>
        <v/>
      </c>
      <c r="T176" s="4" t="e">
        <f>VLOOKUP(U176,#REF!,2,FALSE)</f>
        <v>#REF!</v>
      </c>
      <c r="U176" s="30"/>
      <c r="V176" s="1" t="str">
        <f ca="1">IF(U176=Setup!$C$10,"Grant",IF('Health Products &amp; Equipment'!U176=Setup!$C$11,"Local",IF('Health Products &amp; Equipment'!U176=Setup!$C$12,"Other","")))</f>
        <v/>
      </c>
      <c r="W176" s="34"/>
      <c r="X176" s="148"/>
      <c r="Y176" s="33"/>
      <c r="Z176" s="36" t="str">
        <f t="shared" si="69"/>
        <v/>
      </c>
      <c r="AA176" s="35"/>
      <c r="AB176" s="32" t="str">
        <f t="shared" si="70"/>
        <v/>
      </c>
      <c r="AC176" s="35"/>
      <c r="AD176" s="32" t="str">
        <f t="shared" si="71"/>
        <v/>
      </c>
      <c r="AE176" s="35"/>
      <c r="AF176" s="36" t="str">
        <f t="shared" si="72"/>
        <v/>
      </c>
      <c r="AG176" s="36" t="str">
        <f t="shared" si="73"/>
        <v/>
      </c>
      <c r="AH176" s="36" t="str">
        <f t="shared" si="74"/>
        <v/>
      </c>
      <c r="AI176" s="55"/>
      <c r="AJ176" s="37"/>
      <c r="AK176" s="148"/>
      <c r="AL176" s="35"/>
      <c r="AM176" s="32" t="str">
        <f t="shared" si="75"/>
        <v/>
      </c>
      <c r="AN176" s="35"/>
      <c r="AO176" s="32" t="str">
        <f t="shared" si="76"/>
        <v/>
      </c>
      <c r="AP176" s="35"/>
      <c r="AQ176" s="32" t="str">
        <f t="shared" si="77"/>
        <v/>
      </c>
      <c r="AR176" s="35"/>
      <c r="AS176" s="36" t="str">
        <f t="shared" si="78"/>
        <v/>
      </c>
      <c r="AT176" s="36" t="str">
        <f t="shared" si="79"/>
        <v/>
      </c>
      <c r="AU176" s="36" t="str">
        <f t="shared" si="80"/>
        <v/>
      </c>
      <c r="AV176" s="55"/>
      <c r="AW176" s="34"/>
      <c r="AX176" s="148"/>
      <c r="AY176" s="34"/>
      <c r="AZ176" s="32" t="str">
        <f t="shared" si="81"/>
        <v/>
      </c>
      <c r="BA176" s="34"/>
      <c r="BB176" s="32" t="str">
        <f t="shared" si="82"/>
        <v/>
      </c>
      <c r="BC176" s="34"/>
      <c r="BD176" s="32" t="str">
        <f t="shared" si="83"/>
        <v/>
      </c>
      <c r="BE176" s="35"/>
      <c r="BF176" s="36" t="str">
        <f t="shared" si="84"/>
        <v/>
      </c>
      <c r="BG176" s="36" t="str">
        <f t="shared" si="85"/>
        <v/>
      </c>
      <c r="BH176" s="36" t="str">
        <f t="shared" si="86"/>
        <v/>
      </c>
      <c r="BI176" s="55"/>
      <c r="BJ176" s="34"/>
      <c r="BK176" s="148"/>
      <c r="BL176" s="34"/>
      <c r="BM176" s="32" t="str">
        <f t="shared" si="87"/>
        <v/>
      </c>
      <c r="BN176" s="34"/>
      <c r="BO176" s="32" t="str">
        <f t="shared" si="88"/>
        <v/>
      </c>
      <c r="BP176" s="34"/>
      <c r="BQ176" s="32" t="str">
        <f t="shared" si="89"/>
        <v/>
      </c>
      <c r="BR176" s="34"/>
      <c r="BS176" s="36" t="str">
        <f t="shared" si="90"/>
        <v/>
      </c>
      <c r="BT176" s="36" t="str">
        <f t="shared" si="91"/>
        <v/>
      </c>
      <c r="BU176" s="36" t="str">
        <f t="shared" si="92"/>
        <v/>
      </c>
      <c r="BV176" s="55"/>
      <c r="BW176" s="36" t="str">
        <f t="shared" si="93"/>
        <v/>
      </c>
      <c r="BX176" s="36" t="str">
        <f t="shared" si="93"/>
        <v/>
      </c>
      <c r="BY176" s="31"/>
      <c r="BZ176" s="38"/>
      <c r="CB176" s="120" t="e">
        <f t="shared" ca="1" si="64"/>
        <v>#VALUE!</v>
      </c>
      <c r="CC176" s="2" t="e">
        <f t="shared" ca="1" si="94"/>
        <v>#VALUE!</v>
      </c>
    </row>
    <row r="177" spans="1:81" s="10" customFormat="1" ht="25.15" customHeight="1" x14ac:dyDescent="0.2">
      <c r="A177" s="52" t="str">
        <f t="shared" si="95"/>
        <v/>
      </c>
      <c r="B177" s="157" t="e">
        <f t="shared" ca="1" si="65"/>
        <v>#VALUE!</v>
      </c>
      <c r="C177" s="157" t="e">
        <f t="shared" ca="1" si="66"/>
        <v>#VALUE!</v>
      </c>
      <c r="D177" s="29"/>
      <c r="E177" s="155" t="str">
        <f ca="1">IFERROR(INDIRECT(ADDRESS(MATCH(D177,CatModules!C:C,0),2,1,1,"CatModules")),"")</f>
        <v/>
      </c>
      <c r="F177" s="96"/>
      <c r="G177" s="156" t="str">
        <f ca="1">IFERROR(INDIRECT(ADDRESS(MATCH(CONCATENATE(E177,"-",F177),CatInt!K:K,0),3,1,1,"CatInt")),"")</f>
        <v/>
      </c>
      <c r="H177" s="45" t="str">
        <f>IF(F177="","",VLOOKUP(F177,#REF!,2,FALSE))</f>
        <v/>
      </c>
      <c r="I177" s="29"/>
      <c r="J177" s="155" t="e">
        <f t="shared" si="67"/>
        <v>#VALUE!</v>
      </c>
      <c r="K177" s="155" t="e">
        <f t="shared" si="68"/>
        <v>#VALUE!</v>
      </c>
      <c r="L177" s="153"/>
      <c r="M177" s="126"/>
      <c r="N177" s="151" t="e">
        <f ca="1">VLOOKUP(M177,CatProd!B:G,6,FALSE)</f>
        <v>#N/A</v>
      </c>
      <c r="O177" s="127"/>
      <c r="P177" s="175" t="e">
        <f ca="1">VLOOKUP(CONCATENATE(N177,"-",O177),CatProdSpec!H:I,2,FALSE)</f>
        <v>#N/A</v>
      </c>
      <c r="Q177" s="30"/>
      <c r="R177" s="149" t="str">
        <f>IFERROR(VLOOKUP(Q177,Setup!D$16:E$25,2,FALSE),"")</f>
        <v/>
      </c>
      <c r="S177" s="51" t="str">
        <f ca="1">IFERROR(IF(OR(I177="",VLOOKUP(I177,CatCostInp!$E$2:$K$88,7,FALSE)=0),"",VLOOKUP(I177,CatCostInp!$E$2:$K$88,7,FALSE)),"")</f>
        <v/>
      </c>
      <c r="T177" s="4" t="e">
        <f>VLOOKUP(U177,#REF!,2,FALSE)</f>
        <v>#REF!</v>
      </c>
      <c r="U177" s="30"/>
      <c r="V177" s="1" t="str">
        <f ca="1">IF(U177=Setup!$C$10,"Grant",IF('Health Products &amp; Equipment'!U177=Setup!$C$11,"Local",IF('Health Products &amp; Equipment'!U177=Setup!$C$12,"Other","")))</f>
        <v/>
      </c>
      <c r="W177" s="34"/>
      <c r="X177" s="148"/>
      <c r="Y177" s="33"/>
      <c r="Z177" s="36" t="str">
        <f t="shared" si="69"/>
        <v/>
      </c>
      <c r="AA177" s="35"/>
      <c r="AB177" s="32" t="str">
        <f t="shared" si="70"/>
        <v/>
      </c>
      <c r="AC177" s="35"/>
      <c r="AD177" s="32" t="str">
        <f t="shared" si="71"/>
        <v/>
      </c>
      <c r="AE177" s="35"/>
      <c r="AF177" s="36" t="str">
        <f t="shared" si="72"/>
        <v/>
      </c>
      <c r="AG177" s="36" t="str">
        <f t="shared" si="73"/>
        <v/>
      </c>
      <c r="AH177" s="36" t="str">
        <f t="shared" si="74"/>
        <v/>
      </c>
      <c r="AI177" s="55"/>
      <c r="AJ177" s="37"/>
      <c r="AK177" s="148"/>
      <c r="AL177" s="35"/>
      <c r="AM177" s="32" t="str">
        <f t="shared" si="75"/>
        <v/>
      </c>
      <c r="AN177" s="35"/>
      <c r="AO177" s="32" t="str">
        <f t="shared" si="76"/>
        <v/>
      </c>
      <c r="AP177" s="35"/>
      <c r="AQ177" s="32" t="str">
        <f t="shared" si="77"/>
        <v/>
      </c>
      <c r="AR177" s="35"/>
      <c r="AS177" s="36" t="str">
        <f t="shared" si="78"/>
        <v/>
      </c>
      <c r="AT177" s="36" t="str">
        <f t="shared" si="79"/>
        <v/>
      </c>
      <c r="AU177" s="36" t="str">
        <f t="shared" si="80"/>
        <v/>
      </c>
      <c r="AV177" s="55"/>
      <c r="AW177" s="34"/>
      <c r="AX177" s="148"/>
      <c r="AY177" s="34"/>
      <c r="AZ177" s="32" t="str">
        <f t="shared" si="81"/>
        <v/>
      </c>
      <c r="BA177" s="34"/>
      <c r="BB177" s="32" t="str">
        <f t="shared" si="82"/>
        <v/>
      </c>
      <c r="BC177" s="34"/>
      <c r="BD177" s="32" t="str">
        <f t="shared" si="83"/>
        <v/>
      </c>
      <c r="BE177" s="35"/>
      <c r="BF177" s="36" t="str">
        <f t="shared" si="84"/>
        <v/>
      </c>
      <c r="BG177" s="36" t="str">
        <f t="shared" si="85"/>
        <v/>
      </c>
      <c r="BH177" s="36" t="str">
        <f t="shared" si="86"/>
        <v/>
      </c>
      <c r="BI177" s="55"/>
      <c r="BJ177" s="34"/>
      <c r="BK177" s="148"/>
      <c r="BL177" s="34"/>
      <c r="BM177" s="32" t="str">
        <f t="shared" si="87"/>
        <v/>
      </c>
      <c r="BN177" s="34"/>
      <c r="BO177" s="32" t="str">
        <f t="shared" si="88"/>
        <v/>
      </c>
      <c r="BP177" s="34"/>
      <c r="BQ177" s="32" t="str">
        <f t="shared" si="89"/>
        <v/>
      </c>
      <c r="BR177" s="34"/>
      <c r="BS177" s="36" t="str">
        <f t="shared" si="90"/>
        <v/>
      </c>
      <c r="BT177" s="36" t="str">
        <f t="shared" si="91"/>
        <v/>
      </c>
      <c r="BU177" s="36" t="str">
        <f t="shared" si="92"/>
        <v/>
      </c>
      <c r="BV177" s="55"/>
      <c r="BW177" s="36" t="str">
        <f t="shared" si="93"/>
        <v/>
      </c>
      <c r="BX177" s="36" t="str">
        <f t="shared" si="93"/>
        <v/>
      </c>
      <c r="BY177" s="31"/>
      <c r="BZ177" s="38"/>
      <c r="CB177" s="120" t="e">
        <f t="shared" ca="1" si="64"/>
        <v>#VALUE!</v>
      </c>
      <c r="CC177" s="2" t="e">
        <f t="shared" ca="1" si="94"/>
        <v>#VALUE!</v>
      </c>
    </row>
    <row r="178" spans="1:81" s="10" customFormat="1" ht="25.15" customHeight="1" x14ac:dyDescent="0.2">
      <c r="A178" s="52" t="str">
        <f t="shared" si="95"/>
        <v/>
      </c>
      <c r="B178" s="157" t="e">
        <f t="shared" ca="1" si="65"/>
        <v>#VALUE!</v>
      </c>
      <c r="C178" s="157" t="e">
        <f t="shared" ca="1" si="66"/>
        <v>#VALUE!</v>
      </c>
      <c r="D178" s="29"/>
      <c r="E178" s="155" t="str">
        <f ca="1">IFERROR(INDIRECT(ADDRESS(MATCH(D178,CatModules!C:C,0),2,1,1,"CatModules")),"")</f>
        <v/>
      </c>
      <c r="F178" s="96"/>
      <c r="G178" s="156" t="str">
        <f ca="1">IFERROR(INDIRECT(ADDRESS(MATCH(CONCATENATE(E178,"-",F178),CatInt!K:K,0),3,1,1,"CatInt")),"")</f>
        <v/>
      </c>
      <c r="H178" s="45" t="str">
        <f>IF(F178="","",VLOOKUP(F178,#REF!,2,FALSE))</f>
        <v/>
      </c>
      <c r="I178" s="29"/>
      <c r="J178" s="155" t="e">
        <f t="shared" si="67"/>
        <v>#VALUE!</v>
      </c>
      <c r="K178" s="155" t="e">
        <f t="shared" si="68"/>
        <v>#VALUE!</v>
      </c>
      <c r="L178" s="153"/>
      <c r="M178" s="126"/>
      <c r="N178" s="151" t="e">
        <f ca="1">VLOOKUP(M178,CatProd!B:G,6,FALSE)</f>
        <v>#N/A</v>
      </c>
      <c r="O178" s="127"/>
      <c r="P178" s="175" t="e">
        <f ca="1">VLOOKUP(CONCATENATE(N178,"-",O178),CatProdSpec!H:I,2,FALSE)</f>
        <v>#N/A</v>
      </c>
      <c r="Q178" s="30"/>
      <c r="R178" s="149" t="str">
        <f>IFERROR(VLOOKUP(Q178,Setup!D$16:E$25,2,FALSE),"")</f>
        <v/>
      </c>
      <c r="S178" s="51" t="str">
        <f ca="1">IFERROR(IF(OR(I178="",VLOOKUP(I178,CatCostInp!$E$2:$K$88,7,FALSE)=0),"",VLOOKUP(I178,CatCostInp!$E$2:$K$88,7,FALSE)),"")</f>
        <v/>
      </c>
      <c r="T178" s="4" t="e">
        <f>VLOOKUP(U178,#REF!,2,FALSE)</f>
        <v>#REF!</v>
      </c>
      <c r="U178" s="30"/>
      <c r="V178" s="1" t="str">
        <f ca="1">IF(U178=Setup!$C$10,"Grant",IF('Health Products &amp; Equipment'!U178=Setup!$C$11,"Local",IF('Health Products &amp; Equipment'!U178=Setup!$C$12,"Other","")))</f>
        <v/>
      </c>
      <c r="W178" s="34"/>
      <c r="X178" s="148"/>
      <c r="Y178" s="33"/>
      <c r="Z178" s="36" t="str">
        <f t="shared" si="69"/>
        <v/>
      </c>
      <c r="AA178" s="35"/>
      <c r="AB178" s="32" t="str">
        <f t="shared" si="70"/>
        <v/>
      </c>
      <c r="AC178" s="35"/>
      <c r="AD178" s="32" t="str">
        <f t="shared" si="71"/>
        <v/>
      </c>
      <c r="AE178" s="35"/>
      <c r="AF178" s="36" t="str">
        <f t="shared" si="72"/>
        <v/>
      </c>
      <c r="AG178" s="36" t="str">
        <f t="shared" si="73"/>
        <v/>
      </c>
      <c r="AH178" s="36" t="str">
        <f t="shared" si="74"/>
        <v/>
      </c>
      <c r="AI178" s="55"/>
      <c r="AJ178" s="37"/>
      <c r="AK178" s="148"/>
      <c r="AL178" s="35"/>
      <c r="AM178" s="32" t="str">
        <f t="shared" si="75"/>
        <v/>
      </c>
      <c r="AN178" s="35"/>
      <c r="AO178" s="32" t="str">
        <f t="shared" si="76"/>
        <v/>
      </c>
      <c r="AP178" s="35"/>
      <c r="AQ178" s="32" t="str">
        <f t="shared" si="77"/>
        <v/>
      </c>
      <c r="AR178" s="35"/>
      <c r="AS178" s="36" t="str">
        <f t="shared" si="78"/>
        <v/>
      </c>
      <c r="AT178" s="36" t="str">
        <f t="shared" si="79"/>
        <v/>
      </c>
      <c r="AU178" s="36" t="str">
        <f t="shared" si="80"/>
        <v/>
      </c>
      <c r="AV178" s="55"/>
      <c r="AW178" s="34"/>
      <c r="AX178" s="148"/>
      <c r="AY178" s="34"/>
      <c r="AZ178" s="32" t="str">
        <f t="shared" si="81"/>
        <v/>
      </c>
      <c r="BA178" s="34"/>
      <c r="BB178" s="32" t="str">
        <f t="shared" si="82"/>
        <v/>
      </c>
      <c r="BC178" s="34"/>
      <c r="BD178" s="32" t="str">
        <f t="shared" si="83"/>
        <v/>
      </c>
      <c r="BE178" s="35"/>
      <c r="BF178" s="36" t="str">
        <f t="shared" si="84"/>
        <v/>
      </c>
      <c r="BG178" s="36" t="str">
        <f t="shared" si="85"/>
        <v/>
      </c>
      <c r="BH178" s="36" t="str">
        <f t="shared" si="86"/>
        <v/>
      </c>
      <c r="BI178" s="55"/>
      <c r="BJ178" s="34"/>
      <c r="BK178" s="148"/>
      <c r="BL178" s="34"/>
      <c r="BM178" s="32" t="str">
        <f t="shared" si="87"/>
        <v/>
      </c>
      <c r="BN178" s="34"/>
      <c r="BO178" s="32" t="str">
        <f t="shared" si="88"/>
        <v/>
      </c>
      <c r="BP178" s="34"/>
      <c r="BQ178" s="32" t="str">
        <f t="shared" si="89"/>
        <v/>
      </c>
      <c r="BR178" s="34"/>
      <c r="BS178" s="36" t="str">
        <f t="shared" si="90"/>
        <v/>
      </c>
      <c r="BT178" s="36" t="str">
        <f t="shared" si="91"/>
        <v/>
      </c>
      <c r="BU178" s="36" t="str">
        <f t="shared" si="92"/>
        <v/>
      </c>
      <c r="BV178" s="55"/>
      <c r="BW178" s="36" t="str">
        <f t="shared" si="93"/>
        <v/>
      </c>
      <c r="BX178" s="36" t="str">
        <f t="shared" si="93"/>
        <v/>
      </c>
      <c r="BY178" s="31"/>
      <c r="BZ178" s="38"/>
      <c r="CB178" s="120" t="e">
        <f t="shared" ca="1" si="64"/>
        <v>#VALUE!</v>
      </c>
      <c r="CC178" s="2" t="e">
        <f t="shared" ca="1" si="94"/>
        <v>#VALUE!</v>
      </c>
    </row>
    <row r="179" spans="1:81" s="10" customFormat="1" ht="25.15" customHeight="1" x14ac:dyDescent="0.2">
      <c r="A179" s="52" t="str">
        <f t="shared" si="95"/>
        <v/>
      </c>
      <c r="B179" s="157" t="e">
        <f t="shared" ca="1" si="65"/>
        <v>#VALUE!</v>
      </c>
      <c r="C179" s="157" t="e">
        <f t="shared" ca="1" si="66"/>
        <v>#VALUE!</v>
      </c>
      <c r="D179" s="29"/>
      <c r="E179" s="155" t="str">
        <f ca="1">IFERROR(INDIRECT(ADDRESS(MATCH(D179,CatModules!C:C,0),2,1,1,"CatModules")),"")</f>
        <v/>
      </c>
      <c r="F179" s="96"/>
      <c r="G179" s="156" t="str">
        <f ca="1">IFERROR(INDIRECT(ADDRESS(MATCH(CONCATENATE(E179,"-",F179),CatInt!K:K,0),3,1,1,"CatInt")),"")</f>
        <v/>
      </c>
      <c r="H179" s="45" t="str">
        <f>IF(F179="","",VLOOKUP(F179,#REF!,2,FALSE))</f>
        <v/>
      </c>
      <c r="I179" s="29"/>
      <c r="J179" s="155" t="e">
        <f t="shared" si="67"/>
        <v>#VALUE!</v>
      </c>
      <c r="K179" s="155" t="e">
        <f t="shared" si="68"/>
        <v>#VALUE!</v>
      </c>
      <c r="L179" s="153"/>
      <c r="M179" s="126"/>
      <c r="N179" s="151" t="e">
        <f ca="1">VLOOKUP(M179,CatProd!B:G,6,FALSE)</f>
        <v>#N/A</v>
      </c>
      <c r="O179" s="127"/>
      <c r="P179" s="175" t="e">
        <f ca="1">VLOOKUP(CONCATENATE(N179,"-",O179),CatProdSpec!H:I,2,FALSE)</f>
        <v>#N/A</v>
      </c>
      <c r="Q179" s="30"/>
      <c r="R179" s="149" t="str">
        <f>IFERROR(VLOOKUP(Q179,Setup!D$16:E$25,2,FALSE),"")</f>
        <v/>
      </c>
      <c r="S179" s="51" t="str">
        <f ca="1">IFERROR(IF(OR(I179="",VLOOKUP(I179,CatCostInp!$E$2:$K$88,7,FALSE)=0),"",VLOOKUP(I179,CatCostInp!$E$2:$K$88,7,FALSE)),"")</f>
        <v/>
      </c>
      <c r="T179" s="4" t="e">
        <f>VLOOKUP(U179,#REF!,2,FALSE)</f>
        <v>#REF!</v>
      </c>
      <c r="U179" s="30"/>
      <c r="V179" s="1" t="str">
        <f ca="1">IF(U179=Setup!$C$10,"Grant",IF('Health Products &amp; Equipment'!U179=Setup!$C$11,"Local",IF('Health Products &amp; Equipment'!U179=Setup!$C$12,"Other","")))</f>
        <v/>
      </c>
      <c r="W179" s="34"/>
      <c r="X179" s="148"/>
      <c r="Y179" s="33"/>
      <c r="Z179" s="36" t="str">
        <f t="shared" si="69"/>
        <v/>
      </c>
      <c r="AA179" s="35"/>
      <c r="AB179" s="32" t="str">
        <f t="shared" si="70"/>
        <v/>
      </c>
      <c r="AC179" s="35"/>
      <c r="AD179" s="32" t="str">
        <f t="shared" si="71"/>
        <v/>
      </c>
      <c r="AE179" s="35"/>
      <c r="AF179" s="36" t="str">
        <f t="shared" si="72"/>
        <v/>
      </c>
      <c r="AG179" s="36" t="str">
        <f t="shared" si="73"/>
        <v/>
      </c>
      <c r="AH179" s="36" t="str">
        <f t="shared" si="74"/>
        <v/>
      </c>
      <c r="AI179" s="55"/>
      <c r="AJ179" s="37"/>
      <c r="AK179" s="148"/>
      <c r="AL179" s="35"/>
      <c r="AM179" s="32" t="str">
        <f t="shared" si="75"/>
        <v/>
      </c>
      <c r="AN179" s="35"/>
      <c r="AO179" s="32" t="str">
        <f t="shared" si="76"/>
        <v/>
      </c>
      <c r="AP179" s="35"/>
      <c r="AQ179" s="32" t="str">
        <f t="shared" si="77"/>
        <v/>
      </c>
      <c r="AR179" s="35"/>
      <c r="AS179" s="36" t="str">
        <f t="shared" si="78"/>
        <v/>
      </c>
      <c r="AT179" s="36" t="str">
        <f t="shared" si="79"/>
        <v/>
      </c>
      <c r="AU179" s="36" t="str">
        <f t="shared" si="80"/>
        <v/>
      </c>
      <c r="AV179" s="55"/>
      <c r="AW179" s="34"/>
      <c r="AX179" s="148"/>
      <c r="AY179" s="34"/>
      <c r="AZ179" s="32" t="str">
        <f t="shared" si="81"/>
        <v/>
      </c>
      <c r="BA179" s="34"/>
      <c r="BB179" s="32" t="str">
        <f t="shared" si="82"/>
        <v/>
      </c>
      <c r="BC179" s="34"/>
      <c r="BD179" s="32" t="str">
        <f t="shared" si="83"/>
        <v/>
      </c>
      <c r="BE179" s="35"/>
      <c r="BF179" s="36" t="str">
        <f t="shared" si="84"/>
        <v/>
      </c>
      <c r="BG179" s="36" t="str">
        <f t="shared" si="85"/>
        <v/>
      </c>
      <c r="BH179" s="36" t="str">
        <f t="shared" si="86"/>
        <v/>
      </c>
      <c r="BI179" s="55"/>
      <c r="BJ179" s="34"/>
      <c r="BK179" s="148"/>
      <c r="BL179" s="34"/>
      <c r="BM179" s="32" t="str">
        <f t="shared" si="87"/>
        <v/>
      </c>
      <c r="BN179" s="34"/>
      <c r="BO179" s="32" t="str">
        <f t="shared" si="88"/>
        <v/>
      </c>
      <c r="BP179" s="34"/>
      <c r="BQ179" s="32" t="str">
        <f t="shared" si="89"/>
        <v/>
      </c>
      <c r="BR179" s="34"/>
      <c r="BS179" s="36" t="str">
        <f t="shared" si="90"/>
        <v/>
      </c>
      <c r="BT179" s="36" t="str">
        <f t="shared" si="91"/>
        <v/>
      </c>
      <c r="BU179" s="36" t="str">
        <f t="shared" si="92"/>
        <v/>
      </c>
      <c r="BV179" s="55"/>
      <c r="BW179" s="36" t="str">
        <f t="shared" si="93"/>
        <v/>
      </c>
      <c r="BX179" s="36" t="str">
        <f t="shared" si="93"/>
        <v/>
      </c>
      <c r="BY179" s="31"/>
      <c r="BZ179" s="38"/>
      <c r="CB179" s="120" t="e">
        <f t="shared" ca="1" si="64"/>
        <v>#VALUE!</v>
      </c>
      <c r="CC179" s="2" t="e">
        <f t="shared" ca="1" si="94"/>
        <v>#VALUE!</v>
      </c>
    </row>
    <row r="180" spans="1:81" s="10" customFormat="1" ht="25.15" customHeight="1" x14ac:dyDescent="0.2">
      <c r="A180" s="52" t="str">
        <f t="shared" si="95"/>
        <v/>
      </c>
      <c r="B180" s="157" t="e">
        <f t="shared" ca="1" si="65"/>
        <v>#VALUE!</v>
      </c>
      <c r="C180" s="157" t="e">
        <f t="shared" ca="1" si="66"/>
        <v>#VALUE!</v>
      </c>
      <c r="D180" s="29"/>
      <c r="E180" s="155" t="str">
        <f ca="1">IFERROR(INDIRECT(ADDRESS(MATCH(D180,CatModules!C:C,0),2,1,1,"CatModules")),"")</f>
        <v/>
      </c>
      <c r="F180" s="96"/>
      <c r="G180" s="156" t="str">
        <f ca="1">IFERROR(INDIRECT(ADDRESS(MATCH(CONCATENATE(E180,"-",F180),CatInt!K:K,0),3,1,1,"CatInt")),"")</f>
        <v/>
      </c>
      <c r="H180" s="45" t="str">
        <f>IF(F180="","",VLOOKUP(F180,#REF!,2,FALSE))</f>
        <v/>
      </c>
      <c r="I180" s="29"/>
      <c r="J180" s="155" t="e">
        <f t="shared" si="67"/>
        <v>#VALUE!</v>
      </c>
      <c r="K180" s="155" t="e">
        <f t="shared" si="68"/>
        <v>#VALUE!</v>
      </c>
      <c r="L180" s="153"/>
      <c r="M180" s="126"/>
      <c r="N180" s="151" t="e">
        <f ca="1">VLOOKUP(M180,CatProd!B:G,6,FALSE)</f>
        <v>#N/A</v>
      </c>
      <c r="O180" s="127"/>
      <c r="P180" s="175" t="e">
        <f ca="1">VLOOKUP(CONCATENATE(N180,"-",O180),CatProdSpec!H:I,2,FALSE)</f>
        <v>#N/A</v>
      </c>
      <c r="Q180" s="30"/>
      <c r="R180" s="149" t="str">
        <f>IFERROR(VLOOKUP(Q180,Setup!D$16:E$25,2,FALSE),"")</f>
        <v/>
      </c>
      <c r="S180" s="51" t="str">
        <f ca="1">IFERROR(IF(OR(I180="",VLOOKUP(I180,CatCostInp!$E$2:$K$88,7,FALSE)=0),"",VLOOKUP(I180,CatCostInp!$E$2:$K$88,7,FALSE)),"")</f>
        <v/>
      </c>
      <c r="T180" s="4" t="e">
        <f>VLOOKUP(U180,#REF!,2,FALSE)</f>
        <v>#REF!</v>
      </c>
      <c r="U180" s="30"/>
      <c r="V180" s="1" t="str">
        <f ca="1">IF(U180=Setup!$C$10,"Grant",IF('Health Products &amp; Equipment'!U180=Setup!$C$11,"Local",IF('Health Products &amp; Equipment'!U180=Setup!$C$12,"Other","")))</f>
        <v/>
      </c>
      <c r="W180" s="34"/>
      <c r="X180" s="148"/>
      <c r="Y180" s="33"/>
      <c r="Z180" s="36" t="str">
        <f t="shared" si="69"/>
        <v/>
      </c>
      <c r="AA180" s="35"/>
      <c r="AB180" s="32" t="str">
        <f t="shared" si="70"/>
        <v/>
      </c>
      <c r="AC180" s="35"/>
      <c r="AD180" s="32" t="str">
        <f t="shared" si="71"/>
        <v/>
      </c>
      <c r="AE180" s="35"/>
      <c r="AF180" s="36" t="str">
        <f t="shared" si="72"/>
        <v/>
      </c>
      <c r="AG180" s="36" t="str">
        <f t="shared" si="73"/>
        <v/>
      </c>
      <c r="AH180" s="36" t="str">
        <f t="shared" si="74"/>
        <v/>
      </c>
      <c r="AI180" s="55"/>
      <c r="AJ180" s="37"/>
      <c r="AK180" s="148"/>
      <c r="AL180" s="35"/>
      <c r="AM180" s="32" t="str">
        <f t="shared" si="75"/>
        <v/>
      </c>
      <c r="AN180" s="35"/>
      <c r="AO180" s="32" t="str">
        <f t="shared" si="76"/>
        <v/>
      </c>
      <c r="AP180" s="35"/>
      <c r="AQ180" s="32" t="str">
        <f t="shared" si="77"/>
        <v/>
      </c>
      <c r="AR180" s="35"/>
      <c r="AS180" s="36" t="str">
        <f t="shared" si="78"/>
        <v/>
      </c>
      <c r="AT180" s="36" t="str">
        <f t="shared" si="79"/>
        <v/>
      </c>
      <c r="AU180" s="36" t="str">
        <f t="shared" si="80"/>
        <v/>
      </c>
      <c r="AV180" s="55"/>
      <c r="AW180" s="34"/>
      <c r="AX180" s="148"/>
      <c r="AY180" s="34"/>
      <c r="AZ180" s="32" t="str">
        <f t="shared" si="81"/>
        <v/>
      </c>
      <c r="BA180" s="34"/>
      <c r="BB180" s="32" t="str">
        <f t="shared" si="82"/>
        <v/>
      </c>
      <c r="BC180" s="34"/>
      <c r="BD180" s="32" t="str">
        <f t="shared" si="83"/>
        <v/>
      </c>
      <c r="BE180" s="35"/>
      <c r="BF180" s="36" t="str">
        <f t="shared" si="84"/>
        <v/>
      </c>
      <c r="BG180" s="36" t="str">
        <f t="shared" si="85"/>
        <v/>
      </c>
      <c r="BH180" s="36" t="str">
        <f t="shared" si="86"/>
        <v/>
      </c>
      <c r="BI180" s="55"/>
      <c r="BJ180" s="34"/>
      <c r="BK180" s="148"/>
      <c r="BL180" s="34"/>
      <c r="BM180" s="32" t="str">
        <f t="shared" si="87"/>
        <v/>
      </c>
      <c r="BN180" s="34"/>
      <c r="BO180" s="32" t="str">
        <f t="shared" si="88"/>
        <v/>
      </c>
      <c r="BP180" s="34"/>
      <c r="BQ180" s="32" t="str">
        <f t="shared" si="89"/>
        <v/>
      </c>
      <c r="BR180" s="34"/>
      <c r="BS180" s="36" t="str">
        <f t="shared" si="90"/>
        <v/>
      </c>
      <c r="BT180" s="36" t="str">
        <f t="shared" si="91"/>
        <v/>
      </c>
      <c r="BU180" s="36" t="str">
        <f t="shared" si="92"/>
        <v/>
      </c>
      <c r="BV180" s="55"/>
      <c r="BW180" s="36" t="str">
        <f t="shared" si="93"/>
        <v/>
      </c>
      <c r="BX180" s="36" t="str">
        <f t="shared" si="93"/>
        <v/>
      </c>
      <c r="BY180" s="31"/>
      <c r="BZ180" s="38"/>
      <c r="CB180" s="120" t="e">
        <f t="shared" ca="1" si="64"/>
        <v>#VALUE!</v>
      </c>
      <c r="CC180" s="2" t="e">
        <f t="shared" ca="1" si="94"/>
        <v>#VALUE!</v>
      </c>
    </row>
    <row r="181" spans="1:81" s="10" customFormat="1" ht="25.15" customHeight="1" x14ac:dyDescent="0.2">
      <c r="A181" s="52" t="str">
        <f t="shared" si="95"/>
        <v/>
      </c>
      <c r="B181" s="157" t="e">
        <f t="shared" ca="1" si="65"/>
        <v>#VALUE!</v>
      </c>
      <c r="C181" s="157" t="e">
        <f t="shared" ca="1" si="66"/>
        <v>#VALUE!</v>
      </c>
      <c r="D181" s="29"/>
      <c r="E181" s="155" t="str">
        <f ca="1">IFERROR(INDIRECT(ADDRESS(MATCH(D181,CatModules!C:C,0),2,1,1,"CatModules")),"")</f>
        <v/>
      </c>
      <c r="F181" s="96"/>
      <c r="G181" s="156" t="str">
        <f ca="1">IFERROR(INDIRECT(ADDRESS(MATCH(CONCATENATE(E181,"-",F181),CatInt!K:K,0),3,1,1,"CatInt")),"")</f>
        <v/>
      </c>
      <c r="H181" s="45" t="str">
        <f>IF(F181="","",VLOOKUP(F181,#REF!,2,FALSE))</f>
        <v/>
      </c>
      <c r="I181" s="29"/>
      <c r="J181" s="155" t="e">
        <f t="shared" si="67"/>
        <v>#VALUE!</v>
      </c>
      <c r="K181" s="155" t="e">
        <f t="shared" si="68"/>
        <v>#VALUE!</v>
      </c>
      <c r="L181" s="153"/>
      <c r="M181" s="126"/>
      <c r="N181" s="151" t="e">
        <f ca="1">VLOOKUP(M181,CatProd!B:G,6,FALSE)</f>
        <v>#N/A</v>
      </c>
      <c r="O181" s="127"/>
      <c r="P181" s="175" t="e">
        <f ca="1">VLOOKUP(CONCATENATE(N181,"-",O181),CatProdSpec!H:I,2,FALSE)</f>
        <v>#N/A</v>
      </c>
      <c r="Q181" s="30"/>
      <c r="R181" s="149" t="str">
        <f>IFERROR(VLOOKUP(Q181,Setup!D$16:E$25,2,FALSE),"")</f>
        <v/>
      </c>
      <c r="S181" s="51" t="str">
        <f ca="1">IFERROR(IF(OR(I181="",VLOOKUP(I181,CatCostInp!$E$2:$K$88,7,FALSE)=0),"",VLOOKUP(I181,CatCostInp!$E$2:$K$88,7,FALSE)),"")</f>
        <v/>
      </c>
      <c r="T181" s="4" t="e">
        <f>VLOOKUP(U181,#REF!,2,FALSE)</f>
        <v>#REF!</v>
      </c>
      <c r="U181" s="30"/>
      <c r="V181" s="1" t="str">
        <f ca="1">IF(U181=Setup!$C$10,"Grant",IF('Health Products &amp; Equipment'!U181=Setup!$C$11,"Local",IF('Health Products &amp; Equipment'!U181=Setup!$C$12,"Other","")))</f>
        <v/>
      </c>
      <c r="W181" s="34"/>
      <c r="X181" s="148"/>
      <c r="Y181" s="33"/>
      <c r="Z181" s="36" t="str">
        <f t="shared" si="69"/>
        <v/>
      </c>
      <c r="AA181" s="35"/>
      <c r="AB181" s="32" t="str">
        <f t="shared" si="70"/>
        <v/>
      </c>
      <c r="AC181" s="35"/>
      <c r="AD181" s="32" t="str">
        <f t="shared" si="71"/>
        <v/>
      </c>
      <c r="AE181" s="35"/>
      <c r="AF181" s="36" t="str">
        <f t="shared" si="72"/>
        <v/>
      </c>
      <c r="AG181" s="36" t="str">
        <f t="shared" si="73"/>
        <v/>
      </c>
      <c r="AH181" s="36" t="str">
        <f t="shared" si="74"/>
        <v/>
      </c>
      <c r="AI181" s="55"/>
      <c r="AJ181" s="37"/>
      <c r="AK181" s="148"/>
      <c r="AL181" s="35"/>
      <c r="AM181" s="32" t="str">
        <f t="shared" si="75"/>
        <v/>
      </c>
      <c r="AN181" s="35"/>
      <c r="AO181" s="32" t="str">
        <f t="shared" si="76"/>
        <v/>
      </c>
      <c r="AP181" s="35"/>
      <c r="AQ181" s="32" t="str">
        <f t="shared" si="77"/>
        <v/>
      </c>
      <c r="AR181" s="35"/>
      <c r="AS181" s="36" t="str">
        <f t="shared" si="78"/>
        <v/>
      </c>
      <c r="AT181" s="36" t="str">
        <f t="shared" si="79"/>
        <v/>
      </c>
      <c r="AU181" s="36" t="str">
        <f t="shared" si="80"/>
        <v/>
      </c>
      <c r="AV181" s="55"/>
      <c r="AW181" s="34"/>
      <c r="AX181" s="148"/>
      <c r="AY181" s="34"/>
      <c r="AZ181" s="32" t="str">
        <f t="shared" si="81"/>
        <v/>
      </c>
      <c r="BA181" s="34"/>
      <c r="BB181" s="32" t="str">
        <f t="shared" si="82"/>
        <v/>
      </c>
      <c r="BC181" s="34"/>
      <c r="BD181" s="32" t="str">
        <f t="shared" si="83"/>
        <v/>
      </c>
      <c r="BE181" s="35"/>
      <c r="BF181" s="36" t="str">
        <f t="shared" si="84"/>
        <v/>
      </c>
      <c r="BG181" s="36" t="str">
        <f t="shared" si="85"/>
        <v/>
      </c>
      <c r="BH181" s="36" t="str">
        <f t="shared" si="86"/>
        <v/>
      </c>
      <c r="BI181" s="55"/>
      <c r="BJ181" s="34"/>
      <c r="BK181" s="148"/>
      <c r="BL181" s="34"/>
      <c r="BM181" s="32" t="str">
        <f t="shared" si="87"/>
        <v/>
      </c>
      <c r="BN181" s="34"/>
      <c r="BO181" s="32" t="str">
        <f t="shared" si="88"/>
        <v/>
      </c>
      <c r="BP181" s="34"/>
      <c r="BQ181" s="32" t="str">
        <f t="shared" si="89"/>
        <v/>
      </c>
      <c r="BR181" s="34"/>
      <c r="BS181" s="36" t="str">
        <f t="shared" si="90"/>
        <v/>
      </c>
      <c r="BT181" s="36" t="str">
        <f t="shared" si="91"/>
        <v/>
      </c>
      <c r="BU181" s="36" t="str">
        <f t="shared" si="92"/>
        <v/>
      </c>
      <c r="BV181" s="55"/>
      <c r="BW181" s="36" t="str">
        <f t="shared" si="93"/>
        <v/>
      </c>
      <c r="BX181" s="36" t="str">
        <f t="shared" si="93"/>
        <v/>
      </c>
      <c r="BY181" s="31"/>
      <c r="BZ181" s="38"/>
      <c r="CB181" s="120" t="e">
        <f t="shared" ca="1" si="64"/>
        <v>#VALUE!</v>
      </c>
      <c r="CC181" s="2" t="e">
        <f t="shared" ca="1" si="94"/>
        <v>#VALUE!</v>
      </c>
    </row>
    <row r="182" spans="1:81" s="10" customFormat="1" ht="25.15" customHeight="1" x14ac:dyDescent="0.2">
      <c r="A182" s="52" t="str">
        <f t="shared" si="95"/>
        <v/>
      </c>
      <c r="B182" s="157" t="e">
        <f t="shared" ca="1" si="65"/>
        <v>#VALUE!</v>
      </c>
      <c r="C182" s="157" t="e">
        <f t="shared" ca="1" si="66"/>
        <v>#VALUE!</v>
      </c>
      <c r="D182" s="29"/>
      <c r="E182" s="155" t="str">
        <f ca="1">IFERROR(INDIRECT(ADDRESS(MATCH(D182,CatModules!C:C,0),2,1,1,"CatModules")),"")</f>
        <v/>
      </c>
      <c r="F182" s="96"/>
      <c r="G182" s="156" t="str">
        <f ca="1">IFERROR(INDIRECT(ADDRESS(MATCH(CONCATENATE(E182,"-",F182),CatInt!K:K,0),3,1,1,"CatInt")),"")</f>
        <v/>
      </c>
      <c r="H182" s="45" t="str">
        <f>IF(F182="","",VLOOKUP(F182,#REF!,2,FALSE))</f>
        <v/>
      </c>
      <c r="I182" s="29"/>
      <c r="J182" s="155" t="e">
        <f t="shared" si="67"/>
        <v>#VALUE!</v>
      </c>
      <c r="K182" s="155" t="e">
        <f t="shared" si="68"/>
        <v>#VALUE!</v>
      </c>
      <c r="L182" s="153"/>
      <c r="M182" s="126"/>
      <c r="N182" s="151" t="e">
        <f ca="1">VLOOKUP(M182,CatProd!B:G,6,FALSE)</f>
        <v>#N/A</v>
      </c>
      <c r="O182" s="127"/>
      <c r="P182" s="175" t="e">
        <f ca="1">VLOOKUP(CONCATENATE(N182,"-",O182),CatProdSpec!H:I,2,FALSE)</f>
        <v>#N/A</v>
      </c>
      <c r="Q182" s="30"/>
      <c r="R182" s="149" t="str">
        <f>IFERROR(VLOOKUP(Q182,Setup!D$16:E$25,2,FALSE),"")</f>
        <v/>
      </c>
      <c r="S182" s="51" t="str">
        <f ca="1">IFERROR(IF(OR(I182="",VLOOKUP(I182,CatCostInp!$E$2:$K$88,7,FALSE)=0),"",VLOOKUP(I182,CatCostInp!$E$2:$K$88,7,FALSE)),"")</f>
        <v/>
      </c>
      <c r="T182" s="4" t="e">
        <f>VLOOKUP(U182,#REF!,2,FALSE)</f>
        <v>#REF!</v>
      </c>
      <c r="U182" s="30"/>
      <c r="V182" s="1" t="str">
        <f ca="1">IF(U182=Setup!$C$10,"Grant",IF('Health Products &amp; Equipment'!U182=Setup!$C$11,"Local",IF('Health Products &amp; Equipment'!U182=Setup!$C$12,"Other","")))</f>
        <v/>
      </c>
      <c r="W182" s="34"/>
      <c r="X182" s="148"/>
      <c r="Y182" s="33"/>
      <c r="Z182" s="36" t="str">
        <f t="shared" si="69"/>
        <v/>
      </c>
      <c r="AA182" s="35"/>
      <c r="AB182" s="32" t="str">
        <f t="shared" si="70"/>
        <v/>
      </c>
      <c r="AC182" s="35"/>
      <c r="AD182" s="32" t="str">
        <f t="shared" si="71"/>
        <v/>
      </c>
      <c r="AE182" s="35"/>
      <c r="AF182" s="36" t="str">
        <f t="shared" si="72"/>
        <v/>
      </c>
      <c r="AG182" s="36" t="str">
        <f t="shared" si="73"/>
        <v/>
      </c>
      <c r="AH182" s="36" t="str">
        <f t="shared" si="74"/>
        <v/>
      </c>
      <c r="AI182" s="55"/>
      <c r="AJ182" s="37"/>
      <c r="AK182" s="148"/>
      <c r="AL182" s="35"/>
      <c r="AM182" s="32" t="str">
        <f t="shared" si="75"/>
        <v/>
      </c>
      <c r="AN182" s="35"/>
      <c r="AO182" s="32" t="str">
        <f t="shared" si="76"/>
        <v/>
      </c>
      <c r="AP182" s="35"/>
      <c r="AQ182" s="32" t="str">
        <f t="shared" si="77"/>
        <v/>
      </c>
      <c r="AR182" s="35"/>
      <c r="AS182" s="36" t="str">
        <f t="shared" si="78"/>
        <v/>
      </c>
      <c r="AT182" s="36" t="str">
        <f t="shared" si="79"/>
        <v/>
      </c>
      <c r="AU182" s="36" t="str">
        <f t="shared" si="80"/>
        <v/>
      </c>
      <c r="AV182" s="55"/>
      <c r="AW182" s="34"/>
      <c r="AX182" s="148"/>
      <c r="AY182" s="34"/>
      <c r="AZ182" s="32" t="str">
        <f t="shared" si="81"/>
        <v/>
      </c>
      <c r="BA182" s="34"/>
      <c r="BB182" s="32" t="str">
        <f t="shared" si="82"/>
        <v/>
      </c>
      <c r="BC182" s="34"/>
      <c r="BD182" s="32" t="str">
        <f t="shared" si="83"/>
        <v/>
      </c>
      <c r="BE182" s="35"/>
      <c r="BF182" s="36" t="str">
        <f t="shared" si="84"/>
        <v/>
      </c>
      <c r="BG182" s="36" t="str">
        <f t="shared" si="85"/>
        <v/>
      </c>
      <c r="BH182" s="36" t="str">
        <f t="shared" si="86"/>
        <v/>
      </c>
      <c r="BI182" s="55"/>
      <c r="BJ182" s="34"/>
      <c r="BK182" s="148"/>
      <c r="BL182" s="34"/>
      <c r="BM182" s="32" t="str">
        <f t="shared" si="87"/>
        <v/>
      </c>
      <c r="BN182" s="34"/>
      <c r="BO182" s="32" t="str">
        <f t="shared" si="88"/>
        <v/>
      </c>
      <c r="BP182" s="34"/>
      <c r="BQ182" s="32" t="str">
        <f t="shared" si="89"/>
        <v/>
      </c>
      <c r="BR182" s="34"/>
      <c r="BS182" s="36" t="str">
        <f t="shared" si="90"/>
        <v/>
      </c>
      <c r="BT182" s="36" t="str">
        <f t="shared" si="91"/>
        <v/>
      </c>
      <c r="BU182" s="36" t="str">
        <f t="shared" si="92"/>
        <v/>
      </c>
      <c r="BV182" s="55"/>
      <c r="BW182" s="36" t="str">
        <f t="shared" si="93"/>
        <v/>
      </c>
      <c r="BX182" s="36" t="str">
        <f t="shared" si="93"/>
        <v/>
      </c>
      <c r="BY182" s="31"/>
      <c r="BZ182" s="38"/>
      <c r="CB182" s="120" t="e">
        <f t="shared" ca="1" si="64"/>
        <v>#VALUE!</v>
      </c>
      <c r="CC182" s="2" t="e">
        <f t="shared" ca="1" si="94"/>
        <v>#VALUE!</v>
      </c>
    </row>
    <row r="183" spans="1:81" s="10" customFormat="1" ht="25.15" customHeight="1" x14ac:dyDescent="0.2">
      <c r="A183" s="52" t="str">
        <f t="shared" si="95"/>
        <v/>
      </c>
      <c r="B183" s="157" t="e">
        <f t="shared" ca="1" si="65"/>
        <v>#VALUE!</v>
      </c>
      <c r="C183" s="157" t="e">
        <f t="shared" ca="1" si="66"/>
        <v>#VALUE!</v>
      </c>
      <c r="D183" s="29"/>
      <c r="E183" s="155" t="str">
        <f ca="1">IFERROR(INDIRECT(ADDRESS(MATCH(D183,CatModules!C:C,0),2,1,1,"CatModules")),"")</f>
        <v/>
      </c>
      <c r="F183" s="96"/>
      <c r="G183" s="156" t="str">
        <f ca="1">IFERROR(INDIRECT(ADDRESS(MATCH(CONCATENATE(E183,"-",F183),CatInt!K:K,0),3,1,1,"CatInt")),"")</f>
        <v/>
      </c>
      <c r="H183" s="45" t="str">
        <f>IF(F183="","",VLOOKUP(F183,#REF!,2,FALSE))</f>
        <v/>
      </c>
      <c r="I183" s="29"/>
      <c r="J183" s="155" t="e">
        <f t="shared" si="67"/>
        <v>#VALUE!</v>
      </c>
      <c r="K183" s="155" t="e">
        <f t="shared" si="68"/>
        <v>#VALUE!</v>
      </c>
      <c r="L183" s="153"/>
      <c r="M183" s="126"/>
      <c r="N183" s="151" t="e">
        <f ca="1">VLOOKUP(M183,CatProd!B:G,6,FALSE)</f>
        <v>#N/A</v>
      </c>
      <c r="O183" s="127"/>
      <c r="P183" s="175" t="e">
        <f ca="1">VLOOKUP(CONCATENATE(N183,"-",O183),CatProdSpec!H:I,2,FALSE)</f>
        <v>#N/A</v>
      </c>
      <c r="Q183" s="30"/>
      <c r="R183" s="149" t="str">
        <f>IFERROR(VLOOKUP(Q183,Setup!D$16:E$25,2,FALSE),"")</f>
        <v/>
      </c>
      <c r="S183" s="51" t="str">
        <f ca="1">IFERROR(IF(OR(I183="",VLOOKUP(I183,CatCostInp!$E$2:$K$88,7,FALSE)=0),"",VLOOKUP(I183,CatCostInp!$E$2:$K$88,7,FALSE)),"")</f>
        <v/>
      </c>
      <c r="T183" s="4" t="e">
        <f>VLOOKUP(U183,#REF!,2,FALSE)</f>
        <v>#REF!</v>
      </c>
      <c r="U183" s="30"/>
      <c r="V183" s="1" t="str">
        <f ca="1">IF(U183=Setup!$C$10,"Grant",IF('Health Products &amp; Equipment'!U183=Setup!$C$11,"Local",IF('Health Products &amp; Equipment'!U183=Setup!$C$12,"Other","")))</f>
        <v/>
      </c>
      <c r="W183" s="34"/>
      <c r="X183" s="148"/>
      <c r="Y183" s="33"/>
      <c r="Z183" s="36" t="str">
        <f t="shared" si="69"/>
        <v/>
      </c>
      <c r="AA183" s="35"/>
      <c r="AB183" s="32" t="str">
        <f t="shared" si="70"/>
        <v/>
      </c>
      <c r="AC183" s="35"/>
      <c r="AD183" s="32" t="str">
        <f t="shared" si="71"/>
        <v/>
      </c>
      <c r="AE183" s="35"/>
      <c r="AF183" s="36" t="str">
        <f t="shared" si="72"/>
        <v/>
      </c>
      <c r="AG183" s="36" t="str">
        <f t="shared" si="73"/>
        <v/>
      </c>
      <c r="AH183" s="36" t="str">
        <f t="shared" si="74"/>
        <v/>
      </c>
      <c r="AI183" s="55"/>
      <c r="AJ183" s="37"/>
      <c r="AK183" s="148"/>
      <c r="AL183" s="35"/>
      <c r="AM183" s="32" t="str">
        <f t="shared" si="75"/>
        <v/>
      </c>
      <c r="AN183" s="35"/>
      <c r="AO183" s="32" t="str">
        <f t="shared" si="76"/>
        <v/>
      </c>
      <c r="AP183" s="35"/>
      <c r="AQ183" s="32" t="str">
        <f t="shared" si="77"/>
        <v/>
      </c>
      <c r="AR183" s="35"/>
      <c r="AS183" s="36" t="str">
        <f t="shared" si="78"/>
        <v/>
      </c>
      <c r="AT183" s="36" t="str">
        <f t="shared" si="79"/>
        <v/>
      </c>
      <c r="AU183" s="36" t="str">
        <f t="shared" si="80"/>
        <v/>
      </c>
      <c r="AV183" s="55"/>
      <c r="AW183" s="34"/>
      <c r="AX183" s="148"/>
      <c r="AY183" s="34"/>
      <c r="AZ183" s="32" t="str">
        <f t="shared" si="81"/>
        <v/>
      </c>
      <c r="BA183" s="34"/>
      <c r="BB183" s="32" t="str">
        <f t="shared" si="82"/>
        <v/>
      </c>
      <c r="BC183" s="34"/>
      <c r="BD183" s="32" t="str">
        <f t="shared" si="83"/>
        <v/>
      </c>
      <c r="BE183" s="35"/>
      <c r="BF183" s="36" t="str">
        <f t="shared" si="84"/>
        <v/>
      </c>
      <c r="BG183" s="36" t="str">
        <f t="shared" si="85"/>
        <v/>
      </c>
      <c r="BH183" s="36" t="str">
        <f t="shared" si="86"/>
        <v/>
      </c>
      <c r="BI183" s="55"/>
      <c r="BJ183" s="34"/>
      <c r="BK183" s="148"/>
      <c r="BL183" s="34"/>
      <c r="BM183" s="32" t="str">
        <f t="shared" si="87"/>
        <v/>
      </c>
      <c r="BN183" s="34"/>
      <c r="BO183" s="32" t="str">
        <f t="shared" si="88"/>
        <v/>
      </c>
      <c r="BP183" s="34"/>
      <c r="BQ183" s="32" t="str">
        <f t="shared" si="89"/>
        <v/>
      </c>
      <c r="BR183" s="34"/>
      <c r="BS183" s="36" t="str">
        <f t="shared" si="90"/>
        <v/>
      </c>
      <c r="BT183" s="36" t="str">
        <f t="shared" si="91"/>
        <v/>
      </c>
      <c r="BU183" s="36" t="str">
        <f t="shared" si="92"/>
        <v/>
      </c>
      <c r="BV183" s="55"/>
      <c r="BW183" s="36" t="str">
        <f t="shared" si="93"/>
        <v/>
      </c>
      <c r="BX183" s="36" t="str">
        <f t="shared" si="93"/>
        <v/>
      </c>
      <c r="BY183" s="31"/>
      <c r="BZ183" s="38"/>
      <c r="CB183" s="120" t="e">
        <f t="shared" ca="1" si="64"/>
        <v>#VALUE!</v>
      </c>
      <c r="CC183" s="2" t="e">
        <f t="shared" ca="1" si="94"/>
        <v>#VALUE!</v>
      </c>
    </row>
    <row r="184" spans="1:81" s="10" customFormat="1" ht="25.15" customHeight="1" x14ac:dyDescent="0.2">
      <c r="A184" s="52" t="str">
        <f t="shared" si="95"/>
        <v/>
      </c>
      <c r="B184" s="157" t="e">
        <f t="shared" ca="1" si="65"/>
        <v>#VALUE!</v>
      </c>
      <c r="C184" s="157" t="e">
        <f t="shared" ca="1" si="66"/>
        <v>#VALUE!</v>
      </c>
      <c r="D184" s="29"/>
      <c r="E184" s="155" t="str">
        <f ca="1">IFERROR(INDIRECT(ADDRESS(MATCH(D184,CatModules!C:C,0),2,1,1,"CatModules")),"")</f>
        <v/>
      </c>
      <c r="F184" s="96"/>
      <c r="G184" s="156" t="str">
        <f ca="1">IFERROR(INDIRECT(ADDRESS(MATCH(CONCATENATE(E184,"-",F184),CatInt!K:K,0),3,1,1,"CatInt")),"")</f>
        <v/>
      </c>
      <c r="H184" s="45" t="str">
        <f>IF(F184="","",VLOOKUP(F184,#REF!,2,FALSE))</f>
        <v/>
      </c>
      <c r="I184" s="29"/>
      <c r="J184" s="155" t="e">
        <f t="shared" si="67"/>
        <v>#VALUE!</v>
      </c>
      <c r="K184" s="155" t="e">
        <f t="shared" si="68"/>
        <v>#VALUE!</v>
      </c>
      <c r="L184" s="153"/>
      <c r="M184" s="126"/>
      <c r="N184" s="151" t="e">
        <f ca="1">VLOOKUP(M184,CatProd!B:G,6,FALSE)</f>
        <v>#N/A</v>
      </c>
      <c r="O184" s="127"/>
      <c r="P184" s="175" t="e">
        <f ca="1">VLOOKUP(CONCATENATE(N184,"-",O184),CatProdSpec!H:I,2,FALSE)</f>
        <v>#N/A</v>
      </c>
      <c r="Q184" s="30"/>
      <c r="R184" s="149" t="str">
        <f>IFERROR(VLOOKUP(Q184,Setup!D$16:E$25,2,FALSE),"")</f>
        <v/>
      </c>
      <c r="S184" s="51" t="str">
        <f ca="1">IFERROR(IF(OR(I184="",VLOOKUP(I184,CatCostInp!$E$2:$K$88,7,FALSE)=0),"",VLOOKUP(I184,CatCostInp!$E$2:$K$88,7,FALSE)),"")</f>
        <v/>
      </c>
      <c r="T184" s="4" t="e">
        <f>VLOOKUP(U184,#REF!,2,FALSE)</f>
        <v>#REF!</v>
      </c>
      <c r="U184" s="30"/>
      <c r="V184" s="1" t="str">
        <f ca="1">IF(U184=Setup!$C$10,"Grant",IF('Health Products &amp; Equipment'!U184=Setup!$C$11,"Local",IF('Health Products &amp; Equipment'!U184=Setup!$C$12,"Other","")))</f>
        <v/>
      </c>
      <c r="W184" s="34"/>
      <c r="X184" s="148"/>
      <c r="Y184" s="33"/>
      <c r="Z184" s="36" t="str">
        <f t="shared" si="69"/>
        <v/>
      </c>
      <c r="AA184" s="35"/>
      <c r="AB184" s="32" t="str">
        <f t="shared" si="70"/>
        <v/>
      </c>
      <c r="AC184" s="35"/>
      <c r="AD184" s="32" t="str">
        <f t="shared" si="71"/>
        <v/>
      </c>
      <c r="AE184" s="35"/>
      <c r="AF184" s="36" t="str">
        <f t="shared" si="72"/>
        <v/>
      </c>
      <c r="AG184" s="36" t="str">
        <f t="shared" si="73"/>
        <v/>
      </c>
      <c r="AH184" s="36" t="str">
        <f t="shared" si="74"/>
        <v/>
      </c>
      <c r="AI184" s="55"/>
      <c r="AJ184" s="37"/>
      <c r="AK184" s="148"/>
      <c r="AL184" s="35"/>
      <c r="AM184" s="32" t="str">
        <f t="shared" si="75"/>
        <v/>
      </c>
      <c r="AN184" s="35"/>
      <c r="AO184" s="32" t="str">
        <f t="shared" si="76"/>
        <v/>
      </c>
      <c r="AP184" s="35"/>
      <c r="AQ184" s="32" t="str">
        <f t="shared" si="77"/>
        <v/>
      </c>
      <c r="AR184" s="35"/>
      <c r="AS184" s="36" t="str">
        <f t="shared" si="78"/>
        <v/>
      </c>
      <c r="AT184" s="36" t="str">
        <f t="shared" si="79"/>
        <v/>
      </c>
      <c r="AU184" s="36" t="str">
        <f t="shared" si="80"/>
        <v/>
      </c>
      <c r="AV184" s="55"/>
      <c r="AW184" s="34"/>
      <c r="AX184" s="148"/>
      <c r="AY184" s="34"/>
      <c r="AZ184" s="32" t="str">
        <f t="shared" si="81"/>
        <v/>
      </c>
      <c r="BA184" s="34"/>
      <c r="BB184" s="32" t="str">
        <f t="shared" si="82"/>
        <v/>
      </c>
      <c r="BC184" s="34"/>
      <c r="BD184" s="32" t="str">
        <f t="shared" si="83"/>
        <v/>
      </c>
      <c r="BE184" s="35"/>
      <c r="BF184" s="36" t="str">
        <f t="shared" si="84"/>
        <v/>
      </c>
      <c r="BG184" s="36" t="str">
        <f t="shared" si="85"/>
        <v/>
      </c>
      <c r="BH184" s="36" t="str">
        <f t="shared" si="86"/>
        <v/>
      </c>
      <c r="BI184" s="55"/>
      <c r="BJ184" s="34"/>
      <c r="BK184" s="148"/>
      <c r="BL184" s="34"/>
      <c r="BM184" s="32" t="str">
        <f t="shared" si="87"/>
        <v/>
      </c>
      <c r="BN184" s="34"/>
      <c r="BO184" s="32" t="str">
        <f t="shared" si="88"/>
        <v/>
      </c>
      <c r="BP184" s="34"/>
      <c r="BQ184" s="32" t="str">
        <f t="shared" si="89"/>
        <v/>
      </c>
      <c r="BR184" s="34"/>
      <c r="BS184" s="36" t="str">
        <f t="shared" si="90"/>
        <v/>
      </c>
      <c r="BT184" s="36" t="str">
        <f t="shared" si="91"/>
        <v/>
      </c>
      <c r="BU184" s="36" t="str">
        <f t="shared" si="92"/>
        <v/>
      </c>
      <c r="BV184" s="55"/>
      <c r="BW184" s="36" t="str">
        <f t="shared" si="93"/>
        <v/>
      </c>
      <c r="BX184" s="36" t="str">
        <f t="shared" si="93"/>
        <v/>
      </c>
      <c r="BY184" s="31"/>
      <c r="BZ184" s="38"/>
      <c r="CB184" s="120" t="e">
        <f t="shared" ca="1" si="64"/>
        <v>#VALUE!</v>
      </c>
      <c r="CC184" s="2" t="e">
        <f t="shared" ca="1" si="94"/>
        <v>#VALUE!</v>
      </c>
    </row>
    <row r="185" spans="1:81" s="10" customFormat="1" ht="25.15" customHeight="1" x14ac:dyDescent="0.2">
      <c r="A185" s="52" t="str">
        <f t="shared" si="95"/>
        <v/>
      </c>
      <c r="B185" s="157" t="e">
        <f t="shared" ca="1" si="65"/>
        <v>#VALUE!</v>
      </c>
      <c r="C185" s="157" t="e">
        <f t="shared" ca="1" si="66"/>
        <v>#VALUE!</v>
      </c>
      <c r="D185" s="29"/>
      <c r="E185" s="155" t="str">
        <f ca="1">IFERROR(INDIRECT(ADDRESS(MATCH(D185,CatModules!C:C,0),2,1,1,"CatModules")),"")</f>
        <v/>
      </c>
      <c r="F185" s="96"/>
      <c r="G185" s="156" t="str">
        <f ca="1">IFERROR(INDIRECT(ADDRESS(MATCH(CONCATENATE(E185,"-",F185),CatInt!K:K,0),3,1,1,"CatInt")),"")</f>
        <v/>
      </c>
      <c r="H185" s="45" t="str">
        <f>IF(F185="","",VLOOKUP(F185,#REF!,2,FALSE))</f>
        <v/>
      </c>
      <c r="I185" s="29"/>
      <c r="J185" s="155" t="e">
        <f t="shared" si="67"/>
        <v>#VALUE!</v>
      </c>
      <c r="K185" s="155" t="e">
        <f t="shared" si="68"/>
        <v>#VALUE!</v>
      </c>
      <c r="L185" s="153"/>
      <c r="M185" s="126"/>
      <c r="N185" s="151" t="e">
        <f ca="1">VLOOKUP(M185,CatProd!B:G,6,FALSE)</f>
        <v>#N/A</v>
      </c>
      <c r="O185" s="127"/>
      <c r="P185" s="175" t="e">
        <f ca="1">VLOOKUP(CONCATENATE(N185,"-",O185),CatProdSpec!H:I,2,FALSE)</f>
        <v>#N/A</v>
      </c>
      <c r="Q185" s="30"/>
      <c r="R185" s="149" t="str">
        <f>IFERROR(VLOOKUP(Q185,Setup!D$16:E$25,2,FALSE),"")</f>
        <v/>
      </c>
      <c r="S185" s="51" t="str">
        <f ca="1">IFERROR(IF(OR(I185="",VLOOKUP(I185,CatCostInp!$E$2:$K$88,7,FALSE)=0),"",VLOOKUP(I185,CatCostInp!$E$2:$K$88,7,FALSE)),"")</f>
        <v/>
      </c>
      <c r="T185" s="4" t="e">
        <f>VLOOKUP(U185,#REF!,2,FALSE)</f>
        <v>#REF!</v>
      </c>
      <c r="U185" s="30"/>
      <c r="V185" s="1" t="str">
        <f ca="1">IF(U185=Setup!$C$10,"Grant",IF('Health Products &amp; Equipment'!U185=Setup!$C$11,"Local",IF('Health Products &amp; Equipment'!U185=Setup!$C$12,"Other","")))</f>
        <v/>
      </c>
      <c r="W185" s="34"/>
      <c r="X185" s="148"/>
      <c r="Y185" s="33"/>
      <c r="Z185" s="36" t="str">
        <f t="shared" si="69"/>
        <v/>
      </c>
      <c r="AA185" s="35"/>
      <c r="AB185" s="32" t="str">
        <f t="shared" si="70"/>
        <v/>
      </c>
      <c r="AC185" s="35"/>
      <c r="AD185" s="32" t="str">
        <f t="shared" si="71"/>
        <v/>
      </c>
      <c r="AE185" s="35"/>
      <c r="AF185" s="36" t="str">
        <f t="shared" si="72"/>
        <v/>
      </c>
      <c r="AG185" s="36" t="str">
        <f t="shared" si="73"/>
        <v/>
      </c>
      <c r="AH185" s="36" t="str">
        <f t="shared" si="74"/>
        <v/>
      </c>
      <c r="AI185" s="55"/>
      <c r="AJ185" s="37"/>
      <c r="AK185" s="148"/>
      <c r="AL185" s="35"/>
      <c r="AM185" s="32" t="str">
        <f t="shared" si="75"/>
        <v/>
      </c>
      <c r="AN185" s="35"/>
      <c r="AO185" s="32" t="str">
        <f t="shared" si="76"/>
        <v/>
      </c>
      <c r="AP185" s="35"/>
      <c r="AQ185" s="32" t="str">
        <f t="shared" si="77"/>
        <v/>
      </c>
      <c r="AR185" s="35"/>
      <c r="AS185" s="36" t="str">
        <f t="shared" si="78"/>
        <v/>
      </c>
      <c r="AT185" s="36" t="str">
        <f t="shared" si="79"/>
        <v/>
      </c>
      <c r="AU185" s="36" t="str">
        <f t="shared" si="80"/>
        <v/>
      </c>
      <c r="AV185" s="55"/>
      <c r="AW185" s="34"/>
      <c r="AX185" s="148"/>
      <c r="AY185" s="34"/>
      <c r="AZ185" s="32" t="str">
        <f t="shared" si="81"/>
        <v/>
      </c>
      <c r="BA185" s="34"/>
      <c r="BB185" s="32" t="str">
        <f t="shared" si="82"/>
        <v/>
      </c>
      <c r="BC185" s="34"/>
      <c r="BD185" s="32" t="str">
        <f t="shared" si="83"/>
        <v/>
      </c>
      <c r="BE185" s="35"/>
      <c r="BF185" s="36" t="str">
        <f t="shared" si="84"/>
        <v/>
      </c>
      <c r="BG185" s="36" t="str">
        <f t="shared" si="85"/>
        <v/>
      </c>
      <c r="BH185" s="36" t="str">
        <f t="shared" si="86"/>
        <v/>
      </c>
      <c r="BI185" s="55"/>
      <c r="BJ185" s="34"/>
      <c r="BK185" s="148"/>
      <c r="BL185" s="34"/>
      <c r="BM185" s="32" t="str">
        <f t="shared" si="87"/>
        <v/>
      </c>
      <c r="BN185" s="34"/>
      <c r="BO185" s="32" t="str">
        <f t="shared" si="88"/>
        <v/>
      </c>
      <c r="BP185" s="34"/>
      <c r="BQ185" s="32" t="str">
        <f t="shared" si="89"/>
        <v/>
      </c>
      <c r="BR185" s="34"/>
      <c r="BS185" s="36" t="str">
        <f t="shared" si="90"/>
        <v/>
      </c>
      <c r="BT185" s="36" t="str">
        <f t="shared" si="91"/>
        <v/>
      </c>
      <c r="BU185" s="36" t="str">
        <f t="shared" si="92"/>
        <v/>
      </c>
      <c r="BV185" s="55"/>
      <c r="BW185" s="36" t="str">
        <f t="shared" si="93"/>
        <v/>
      </c>
      <c r="BX185" s="36" t="str">
        <f t="shared" si="93"/>
        <v/>
      </c>
      <c r="BY185" s="31"/>
      <c r="BZ185" s="38"/>
      <c r="CB185" s="120" t="e">
        <f t="shared" ca="1" si="64"/>
        <v>#VALUE!</v>
      </c>
      <c r="CC185" s="2" t="e">
        <f t="shared" ca="1" si="94"/>
        <v>#VALUE!</v>
      </c>
    </row>
    <row r="186" spans="1:81" s="10" customFormat="1" ht="25.15" customHeight="1" x14ac:dyDescent="0.2">
      <c r="A186" s="52" t="str">
        <f t="shared" si="95"/>
        <v/>
      </c>
      <c r="B186" s="157" t="e">
        <f t="shared" ca="1" si="65"/>
        <v>#VALUE!</v>
      </c>
      <c r="C186" s="157" t="e">
        <f t="shared" ca="1" si="66"/>
        <v>#VALUE!</v>
      </c>
      <c r="D186" s="29"/>
      <c r="E186" s="155" t="str">
        <f ca="1">IFERROR(INDIRECT(ADDRESS(MATCH(D186,CatModules!C:C,0),2,1,1,"CatModules")),"")</f>
        <v/>
      </c>
      <c r="F186" s="96"/>
      <c r="G186" s="156" t="str">
        <f ca="1">IFERROR(INDIRECT(ADDRESS(MATCH(CONCATENATE(E186,"-",F186),CatInt!K:K,0),3,1,1,"CatInt")),"")</f>
        <v/>
      </c>
      <c r="H186" s="45" t="str">
        <f>IF(F186="","",VLOOKUP(F186,#REF!,2,FALSE))</f>
        <v/>
      </c>
      <c r="I186" s="29"/>
      <c r="J186" s="155" t="e">
        <f t="shared" si="67"/>
        <v>#VALUE!</v>
      </c>
      <c r="K186" s="155" t="e">
        <f t="shared" si="68"/>
        <v>#VALUE!</v>
      </c>
      <c r="L186" s="153"/>
      <c r="M186" s="126"/>
      <c r="N186" s="151" t="e">
        <f ca="1">VLOOKUP(M186,CatProd!B:G,6,FALSE)</f>
        <v>#N/A</v>
      </c>
      <c r="O186" s="127"/>
      <c r="P186" s="175" t="e">
        <f ca="1">VLOOKUP(CONCATENATE(N186,"-",O186),CatProdSpec!H:I,2,FALSE)</f>
        <v>#N/A</v>
      </c>
      <c r="Q186" s="30"/>
      <c r="R186" s="149" t="str">
        <f>IFERROR(VLOOKUP(Q186,Setup!D$16:E$25,2,FALSE),"")</f>
        <v/>
      </c>
      <c r="S186" s="51" t="str">
        <f ca="1">IFERROR(IF(OR(I186="",VLOOKUP(I186,CatCostInp!$E$2:$K$88,7,FALSE)=0),"",VLOOKUP(I186,CatCostInp!$E$2:$K$88,7,FALSE)),"")</f>
        <v/>
      </c>
      <c r="T186" s="4" t="e">
        <f>VLOOKUP(U186,#REF!,2,FALSE)</f>
        <v>#REF!</v>
      </c>
      <c r="U186" s="30"/>
      <c r="V186" s="1" t="str">
        <f ca="1">IF(U186=Setup!$C$10,"Grant",IF('Health Products &amp; Equipment'!U186=Setup!$C$11,"Local",IF('Health Products &amp; Equipment'!U186=Setup!$C$12,"Other","")))</f>
        <v/>
      </c>
      <c r="W186" s="34"/>
      <c r="X186" s="148"/>
      <c r="Y186" s="33"/>
      <c r="Z186" s="36" t="str">
        <f t="shared" si="69"/>
        <v/>
      </c>
      <c r="AA186" s="35"/>
      <c r="AB186" s="32" t="str">
        <f t="shared" si="70"/>
        <v/>
      </c>
      <c r="AC186" s="35"/>
      <c r="AD186" s="32" t="str">
        <f t="shared" si="71"/>
        <v/>
      </c>
      <c r="AE186" s="35"/>
      <c r="AF186" s="36" t="str">
        <f t="shared" si="72"/>
        <v/>
      </c>
      <c r="AG186" s="36" t="str">
        <f t="shared" si="73"/>
        <v/>
      </c>
      <c r="AH186" s="36" t="str">
        <f t="shared" si="74"/>
        <v/>
      </c>
      <c r="AI186" s="55"/>
      <c r="AJ186" s="37"/>
      <c r="AK186" s="148"/>
      <c r="AL186" s="35"/>
      <c r="AM186" s="32" t="str">
        <f t="shared" si="75"/>
        <v/>
      </c>
      <c r="AN186" s="35"/>
      <c r="AO186" s="32" t="str">
        <f t="shared" si="76"/>
        <v/>
      </c>
      <c r="AP186" s="35"/>
      <c r="AQ186" s="32" t="str">
        <f t="shared" si="77"/>
        <v/>
      </c>
      <c r="AR186" s="35"/>
      <c r="AS186" s="36" t="str">
        <f t="shared" si="78"/>
        <v/>
      </c>
      <c r="AT186" s="36" t="str">
        <f t="shared" si="79"/>
        <v/>
      </c>
      <c r="AU186" s="36" t="str">
        <f t="shared" si="80"/>
        <v/>
      </c>
      <c r="AV186" s="55"/>
      <c r="AW186" s="34"/>
      <c r="AX186" s="148"/>
      <c r="AY186" s="34"/>
      <c r="AZ186" s="32" t="str">
        <f t="shared" si="81"/>
        <v/>
      </c>
      <c r="BA186" s="34"/>
      <c r="BB186" s="32" t="str">
        <f t="shared" si="82"/>
        <v/>
      </c>
      <c r="BC186" s="34"/>
      <c r="BD186" s="32" t="str">
        <f t="shared" si="83"/>
        <v/>
      </c>
      <c r="BE186" s="35"/>
      <c r="BF186" s="36" t="str">
        <f t="shared" si="84"/>
        <v/>
      </c>
      <c r="BG186" s="36" t="str">
        <f t="shared" si="85"/>
        <v/>
      </c>
      <c r="BH186" s="36" t="str">
        <f t="shared" si="86"/>
        <v/>
      </c>
      <c r="BI186" s="55"/>
      <c r="BJ186" s="34"/>
      <c r="BK186" s="148"/>
      <c r="BL186" s="34"/>
      <c r="BM186" s="32" t="str">
        <f t="shared" si="87"/>
        <v/>
      </c>
      <c r="BN186" s="34"/>
      <c r="BO186" s="32" t="str">
        <f t="shared" si="88"/>
        <v/>
      </c>
      <c r="BP186" s="34"/>
      <c r="BQ186" s="32" t="str">
        <f t="shared" si="89"/>
        <v/>
      </c>
      <c r="BR186" s="34"/>
      <c r="BS186" s="36" t="str">
        <f t="shared" si="90"/>
        <v/>
      </c>
      <c r="BT186" s="36" t="str">
        <f t="shared" si="91"/>
        <v/>
      </c>
      <c r="BU186" s="36" t="str">
        <f t="shared" si="92"/>
        <v/>
      </c>
      <c r="BV186" s="55"/>
      <c r="BW186" s="36" t="str">
        <f t="shared" si="93"/>
        <v/>
      </c>
      <c r="BX186" s="36" t="str">
        <f t="shared" si="93"/>
        <v/>
      </c>
      <c r="BY186" s="31"/>
      <c r="BZ186" s="38"/>
      <c r="CB186" s="120" t="e">
        <f t="shared" ca="1" si="64"/>
        <v>#VALUE!</v>
      </c>
      <c r="CC186" s="2" t="e">
        <f t="shared" ca="1" si="94"/>
        <v>#VALUE!</v>
      </c>
    </row>
    <row r="187" spans="1:81" s="10" customFormat="1" ht="25.15" customHeight="1" x14ac:dyDescent="0.2">
      <c r="A187" s="52" t="str">
        <f t="shared" si="95"/>
        <v/>
      </c>
      <c r="B187" s="157" t="e">
        <f t="shared" ca="1" si="65"/>
        <v>#VALUE!</v>
      </c>
      <c r="C187" s="157" t="e">
        <f t="shared" ca="1" si="66"/>
        <v>#VALUE!</v>
      </c>
      <c r="D187" s="29"/>
      <c r="E187" s="155" t="str">
        <f ca="1">IFERROR(INDIRECT(ADDRESS(MATCH(D187,CatModules!C:C,0),2,1,1,"CatModules")),"")</f>
        <v/>
      </c>
      <c r="F187" s="96"/>
      <c r="G187" s="156" t="str">
        <f ca="1">IFERROR(INDIRECT(ADDRESS(MATCH(CONCATENATE(E187,"-",F187),CatInt!K:K,0),3,1,1,"CatInt")),"")</f>
        <v/>
      </c>
      <c r="H187" s="45" t="str">
        <f>IF(F187="","",VLOOKUP(F187,#REF!,2,FALSE))</f>
        <v/>
      </c>
      <c r="I187" s="29"/>
      <c r="J187" s="155" t="e">
        <f t="shared" si="67"/>
        <v>#VALUE!</v>
      </c>
      <c r="K187" s="155" t="e">
        <f t="shared" si="68"/>
        <v>#VALUE!</v>
      </c>
      <c r="L187" s="153"/>
      <c r="M187" s="126"/>
      <c r="N187" s="151" t="e">
        <f ca="1">VLOOKUP(M187,CatProd!B:G,6,FALSE)</f>
        <v>#N/A</v>
      </c>
      <c r="O187" s="127"/>
      <c r="P187" s="175" t="e">
        <f ca="1">VLOOKUP(CONCATENATE(N187,"-",O187),CatProdSpec!H:I,2,FALSE)</f>
        <v>#N/A</v>
      </c>
      <c r="Q187" s="30"/>
      <c r="R187" s="149" t="str">
        <f>IFERROR(VLOOKUP(Q187,Setup!D$16:E$25,2,FALSE),"")</f>
        <v/>
      </c>
      <c r="S187" s="51" t="str">
        <f ca="1">IFERROR(IF(OR(I187="",VLOOKUP(I187,CatCostInp!$E$2:$K$88,7,FALSE)=0),"",VLOOKUP(I187,CatCostInp!$E$2:$K$88,7,FALSE)),"")</f>
        <v/>
      </c>
      <c r="T187" s="4" t="e">
        <f>VLOOKUP(U187,#REF!,2,FALSE)</f>
        <v>#REF!</v>
      </c>
      <c r="U187" s="30"/>
      <c r="V187" s="1" t="str">
        <f ca="1">IF(U187=Setup!$C$10,"Grant",IF('Health Products &amp; Equipment'!U187=Setup!$C$11,"Local",IF('Health Products &amp; Equipment'!U187=Setup!$C$12,"Other","")))</f>
        <v/>
      </c>
      <c r="W187" s="34"/>
      <c r="X187" s="148"/>
      <c r="Y187" s="33"/>
      <c r="Z187" s="36" t="str">
        <f t="shared" si="69"/>
        <v/>
      </c>
      <c r="AA187" s="35"/>
      <c r="AB187" s="32" t="str">
        <f t="shared" si="70"/>
        <v/>
      </c>
      <c r="AC187" s="35"/>
      <c r="AD187" s="32" t="str">
        <f t="shared" si="71"/>
        <v/>
      </c>
      <c r="AE187" s="35"/>
      <c r="AF187" s="36" t="str">
        <f t="shared" si="72"/>
        <v/>
      </c>
      <c r="AG187" s="36" t="str">
        <f t="shared" si="73"/>
        <v/>
      </c>
      <c r="AH187" s="36" t="str">
        <f t="shared" si="74"/>
        <v/>
      </c>
      <c r="AI187" s="55"/>
      <c r="AJ187" s="37"/>
      <c r="AK187" s="148"/>
      <c r="AL187" s="35"/>
      <c r="AM187" s="32" t="str">
        <f t="shared" si="75"/>
        <v/>
      </c>
      <c r="AN187" s="35"/>
      <c r="AO187" s="32" t="str">
        <f t="shared" si="76"/>
        <v/>
      </c>
      <c r="AP187" s="35"/>
      <c r="AQ187" s="32" t="str">
        <f t="shared" si="77"/>
        <v/>
      </c>
      <c r="AR187" s="35"/>
      <c r="AS187" s="36" t="str">
        <f t="shared" si="78"/>
        <v/>
      </c>
      <c r="AT187" s="36" t="str">
        <f t="shared" si="79"/>
        <v/>
      </c>
      <c r="AU187" s="36" t="str">
        <f t="shared" si="80"/>
        <v/>
      </c>
      <c r="AV187" s="55"/>
      <c r="AW187" s="34"/>
      <c r="AX187" s="148"/>
      <c r="AY187" s="34"/>
      <c r="AZ187" s="32" t="str">
        <f t="shared" si="81"/>
        <v/>
      </c>
      <c r="BA187" s="34"/>
      <c r="BB187" s="32" t="str">
        <f t="shared" si="82"/>
        <v/>
      </c>
      <c r="BC187" s="34"/>
      <c r="BD187" s="32" t="str">
        <f t="shared" si="83"/>
        <v/>
      </c>
      <c r="BE187" s="35"/>
      <c r="BF187" s="36" t="str">
        <f t="shared" si="84"/>
        <v/>
      </c>
      <c r="BG187" s="36" t="str">
        <f t="shared" si="85"/>
        <v/>
      </c>
      <c r="BH187" s="36" t="str">
        <f t="shared" si="86"/>
        <v/>
      </c>
      <c r="BI187" s="55"/>
      <c r="BJ187" s="34"/>
      <c r="BK187" s="148"/>
      <c r="BL187" s="34"/>
      <c r="BM187" s="32" t="str">
        <f t="shared" si="87"/>
        <v/>
      </c>
      <c r="BN187" s="34"/>
      <c r="BO187" s="32" t="str">
        <f t="shared" si="88"/>
        <v/>
      </c>
      <c r="BP187" s="34"/>
      <c r="BQ187" s="32" t="str">
        <f t="shared" si="89"/>
        <v/>
      </c>
      <c r="BR187" s="34"/>
      <c r="BS187" s="36" t="str">
        <f t="shared" si="90"/>
        <v/>
      </c>
      <c r="BT187" s="36" t="str">
        <f t="shared" si="91"/>
        <v/>
      </c>
      <c r="BU187" s="36" t="str">
        <f t="shared" si="92"/>
        <v/>
      </c>
      <c r="BV187" s="55"/>
      <c r="BW187" s="36" t="str">
        <f t="shared" si="93"/>
        <v/>
      </c>
      <c r="BX187" s="36" t="str">
        <f t="shared" si="93"/>
        <v/>
      </c>
      <c r="BY187" s="31"/>
      <c r="BZ187" s="38"/>
      <c r="CB187" s="120" t="e">
        <f t="shared" ca="1" si="64"/>
        <v>#VALUE!</v>
      </c>
      <c r="CC187" s="2" t="e">
        <f t="shared" ca="1" si="94"/>
        <v>#VALUE!</v>
      </c>
    </row>
    <row r="188" spans="1:81" s="10" customFormat="1" ht="25.15" customHeight="1" x14ac:dyDescent="0.2">
      <c r="A188" s="52" t="str">
        <f t="shared" si="95"/>
        <v/>
      </c>
      <c r="B188" s="157" t="e">
        <f t="shared" ca="1" si="65"/>
        <v>#VALUE!</v>
      </c>
      <c r="C188" s="157" t="e">
        <f t="shared" ca="1" si="66"/>
        <v>#VALUE!</v>
      </c>
      <c r="D188" s="29"/>
      <c r="E188" s="155" t="str">
        <f ca="1">IFERROR(INDIRECT(ADDRESS(MATCH(D188,CatModules!C:C,0),2,1,1,"CatModules")),"")</f>
        <v/>
      </c>
      <c r="F188" s="96"/>
      <c r="G188" s="156" t="str">
        <f ca="1">IFERROR(INDIRECT(ADDRESS(MATCH(CONCATENATE(E188,"-",F188),CatInt!K:K,0),3,1,1,"CatInt")),"")</f>
        <v/>
      </c>
      <c r="H188" s="45" t="str">
        <f>IF(F188="","",VLOOKUP(F188,#REF!,2,FALSE))</f>
        <v/>
      </c>
      <c r="I188" s="29"/>
      <c r="J188" s="155" t="e">
        <f t="shared" si="67"/>
        <v>#VALUE!</v>
      </c>
      <c r="K188" s="155" t="e">
        <f t="shared" si="68"/>
        <v>#VALUE!</v>
      </c>
      <c r="L188" s="153"/>
      <c r="M188" s="126"/>
      <c r="N188" s="151" t="e">
        <f ca="1">VLOOKUP(M188,CatProd!B:G,6,FALSE)</f>
        <v>#N/A</v>
      </c>
      <c r="O188" s="127"/>
      <c r="P188" s="175" t="e">
        <f ca="1">VLOOKUP(CONCATENATE(N188,"-",O188),CatProdSpec!H:I,2,FALSE)</f>
        <v>#N/A</v>
      </c>
      <c r="Q188" s="30"/>
      <c r="R188" s="149" t="str">
        <f>IFERROR(VLOOKUP(Q188,Setup!D$16:E$25,2,FALSE),"")</f>
        <v/>
      </c>
      <c r="S188" s="51" t="str">
        <f ca="1">IFERROR(IF(OR(I188="",VLOOKUP(I188,CatCostInp!$E$2:$K$88,7,FALSE)=0),"",VLOOKUP(I188,CatCostInp!$E$2:$K$88,7,FALSE)),"")</f>
        <v/>
      </c>
      <c r="T188" s="4" t="e">
        <f>VLOOKUP(U188,#REF!,2,FALSE)</f>
        <v>#REF!</v>
      </c>
      <c r="U188" s="30"/>
      <c r="V188" s="1" t="str">
        <f ca="1">IF(U188=Setup!$C$10,"Grant",IF('Health Products &amp; Equipment'!U188=Setup!$C$11,"Local",IF('Health Products &amp; Equipment'!U188=Setup!$C$12,"Other","")))</f>
        <v/>
      </c>
      <c r="W188" s="34"/>
      <c r="X188" s="148"/>
      <c r="Y188" s="33"/>
      <c r="Z188" s="36" t="str">
        <f t="shared" si="69"/>
        <v/>
      </c>
      <c r="AA188" s="35"/>
      <c r="AB188" s="32" t="str">
        <f t="shared" si="70"/>
        <v/>
      </c>
      <c r="AC188" s="35"/>
      <c r="AD188" s="32" t="str">
        <f t="shared" si="71"/>
        <v/>
      </c>
      <c r="AE188" s="35"/>
      <c r="AF188" s="36" t="str">
        <f t="shared" si="72"/>
        <v/>
      </c>
      <c r="AG188" s="36" t="str">
        <f t="shared" si="73"/>
        <v/>
      </c>
      <c r="AH188" s="36" t="str">
        <f t="shared" si="74"/>
        <v/>
      </c>
      <c r="AI188" s="55"/>
      <c r="AJ188" s="37"/>
      <c r="AK188" s="148"/>
      <c r="AL188" s="35"/>
      <c r="AM188" s="32" t="str">
        <f t="shared" si="75"/>
        <v/>
      </c>
      <c r="AN188" s="35"/>
      <c r="AO188" s="32" t="str">
        <f t="shared" si="76"/>
        <v/>
      </c>
      <c r="AP188" s="35"/>
      <c r="AQ188" s="32" t="str">
        <f t="shared" si="77"/>
        <v/>
      </c>
      <c r="AR188" s="35"/>
      <c r="AS188" s="36" t="str">
        <f t="shared" si="78"/>
        <v/>
      </c>
      <c r="AT188" s="36" t="str">
        <f t="shared" si="79"/>
        <v/>
      </c>
      <c r="AU188" s="36" t="str">
        <f t="shared" si="80"/>
        <v/>
      </c>
      <c r="AV188" s="55"/>
      <c r="AW188" s="34"/>
      <c r="AX188" s="148"/>
      <c r="AY188" s="34"/>
      <c r="AZ188" s="32" t="str">
        <f t="shared" si="81"/>
        <v/>
      </c>
      <c r="BA188" s="34"/>
      <c r="BB188" s="32" t="str">
        <f t="shared" si="82"/>
        <v/>
      </c>
      <c r="BC188" s="34"/>
      <c r="BD188" s="32" t="str">
        <f t="shared" si="83"/>
        <v/>
      </c>
      <c r="BE188" s="35"/>
      <c r="BF188" s="36" t="str">
        <f t="shared" si="84"/>
        <v/>
      </c>
      <c r="BG188" s="36" t="str">
        <f t="shared" si="85"/>
        <v/>
      </c>
      <c r="BH188" s="36" t="str">
        <f t="shared" si="86"/>
        <v/>
      </c>
      <c r="BI188" s="55"/>
      <c r="BJ188" s="34"/>
      <c r="BK188" s="148"/>
      <c r="BL188" s="34"/>
      <c r="BM188" s="32" t="str">
        <f t="shared" si="87"/>
        <v/>
      </c>
      <c r="BN188" s="34"/>
      <c r="BO188" s="32" t="str">
        <f t="shared" si="88"/>
        <v/>
      </c>
      <c r="BP188" s="34"/>
      <c r="BQ188" s="32" t="str">
        <f t="shared" si="89"/>
        <v/>
      </c>
      <c r="BR188" s="34"/>
      <c r="BS188" s="36" t="str">
        <f t="shared" si="90"/>
        <v/>
      </c>
      <c r="BT188" s="36" t="str">
        <f t="shared" si="91"/>
        <v/>
      </c>
      <c r="BU188" s="36" t="str">
        <f t="shared" si="92"/>
        <v/>
      </c>
      <c r="BV188" s="55"/>
      <c r="BW188" s="36" t="str">
        <f t="shared" si="93"/>
        <v/>
      </c>
      <c r="BX188" s="36" t="str">
        <f t="shared" si="93"/>
        <v/>
      </c>
      <c r="BY188" s="31"/>
      <c r="BZ188" s="38"/>
      <c r="CB188" s="120" t="e">
        <f t="shared" ca="1" si="64"/>
        <v>#VALUE!</v>
      </c>
      <c r="CC188" s="2" t="e">
        <f t="shared" ca="1" si="94"/>
        <v>#VALUE!</v>
      </c>
    </row>
    <row r="189" spans="1:81" s="10" customFormat="1" ht="25.15" customHeight="1" x14ac:dyDescent="0.2">
      <c r="A189" s="52" t="str">
        <f t="shared" si="95"/>
        <v/>
      </c>
      <c r="B189" s="157" t="e">
        <f t="shared" ca="1" si="65"/>
        <v>#VALUE!</v>
      </c>
      <c r="C189" s="157" t="e">
        <f t="shared" ca="1" si="66"/>
        <v>#VALUE!</v>
      </c>
      <c r="D189" s="29"/>
      <c r="E189" s="155" t="str">
        <f ca="1">IFERROR(INDIRECT(ADDRESS(MATCH(D189,CatModules!C:C,0),2,1,1,"CatModules")),"")</f>
        <v/>
      </c>
      <c r="F189" s="96"/>
      <c r="G189" s="156" t="str">
        <f ca="1">IFERROR(INDIRECT(ADDRESS(MATCH(CONCATENATE(E189,"-",F189),CatInt!K:K,0),3,1,1,"CatInt")),"")</f>
        <v/>
      </c>
      <c r="H189" s="45" t="str">
        <f>IF(F189="","",VLOOKUP(F189,#REF!,2,FALSE))</f>
        <v/>
      </c>
      <c r="I189" s="29"/>
      <c r="J189" s="155" t="e">
        <f t="shared" si="67"/>
        <v>#VALUE!</v>
      </c>
      <c r="K189" s="155" t="e">
        <f t="shared" si="68"/>
        <v>#VALUE!</v>
      </c>
      <c r="L189" s="153"/>
      <c r="M189" s="126"/>
      <c r="N189" s="151" t="e">
        <f ca="1">VLOOKUP(M189,CatProd!B:G,6,FALSE)</f>
        <v>#N/A</v>
      </c>
      <c r="O189" s="127"/>
      <c r="P189" s="175" t="e">
        <f ca="1">VLOOKUP(CONCATENATE(N189,"-",O189),CatProdSpec!H:I,2,FALSE)</f>
        <v>#N/A</v>
      </c>
      <c r="Q189" s="30"/>
      <c r="R189" s="149" t="str">
        <f>IFERROR(VLOOKUP(Q189,Setup!D$16:E$25,2,FALSE),"")</f>
        <v/>
      </c>
      <c r="S189" s="51" t="str">
        <f ca="1">IFERROR(IF(OR(I189="",VLOOKUP(I189,CatCostInp!$E$2:$K$88,7,FALSE)=0),"",VLOOKUP(I189,CatCostInp!$E$2:$K$88,7,FALSE)),"")</f>
        <v/>
      </c>
      <c r="T189" s="4" t="e">
        <f>VLOOKUP(U189,#REF!,2,FALSE)</f>
        <v>#REF!</v>
      </c>
      <c r="U189" s="30"/>
      <c r="V189" s="1" t="str">
        <f ca="1">IF(U189=Setup!$C$10,"Grant",IF('Health Products &amp; Equipment'!U189=Setup!$C$11,"Local",IF('Health Products &amp; Equipment'!U189=Setup!$C$12,"Other","")))</f>
        <v/>
      </c>
      <c r="W189" s="34"/>
      <c r="X189" s="148"/>
      <c r="Y189" s="33"/>
      <c r="Z189" s="36" t="str">
        <f t="shared" si="69"/>
        <v/>
      </c>
      <c r="AA189" s="35"/>
      <c r="AB189" s="32" t="str">
        <f t="shared" si="70"/>
        <v/>
      </c>
      <c r="AC189" s="35"/>
      <c r="AD189" s="32" t="str">
        <f t="shared" si="71"/>
        <v/>
      </c>
      <c r="AE189" s="35"/>
      <c r="AF189" s="36" t="str">
        <f t="shared" si="72"/>
        <v/>
      </c>
      <c r="AG189" s="36" t="str">
        <f t="shared" si="73"/>
        <v/>
      </c>
      <c r="AH189" s="36" t="str">
        <f t="shared" si="74"/>
        <v/>
      </c>
      <c r="AI189" s="55"/>
      <c r="AJ189" s="37"/>
      <c r="AK189" s="148"/>
      <c r="AL189" s="35"/>
      <c r="AM189" s="32" t="str">
        <f t="shared" si="75"/>
        <v/>
      </c>
      <c r="AN189" s="35"/>
      <c r="AO189" s="32" t="str">
        <f t="shared" si="76"/>
        <v/>
      </c>
      <c r="AP189" s="35"/>
      <c r="AQ189" s="32" t="str">
        <f t="shared" si="77"/>
        <v/>
      </c>
      <c r="AR189" s="35"/>
      <c r="AS189" s="36" t="str">
        <f t="shared" si="78"/>
        <v/>
      </c>
      <c r="AT189" s="36" t="str">
        <f t="shared" si="79"/>
        <v/>
      </c>
      <c r="AU189" s="36" t="str">
        <f t="shared" si="80"/>
        <v/>
      </c>
      <c r="AV189" s="55"/>
      <c r="AW189" s="34"/>
      <c r="AX189" s="148"/>
      <c r="AY189" s="34"/>
      <c r="AZ189" s="32" t="str">
        <f t="shared" si="81"/>
        <v/>
      </c>
      <c r="BA189" s="34"/>
      <c r="BB189" s="32" t="str">
        <f t="shared" si="82"/>
        <v/>
      </c>
      <c r="BC189" s="34"/>
      <c r="BD189" s="32" t="str">
        <f t="shared" si="83"/>
        <v/>
      </c>
      <c r="BE189" s="35"/>
      <c r="BF189" s="36" t="str">
        <f t="shared" si="84"/>
        <v/>
      </c>
      <c r="BG189" s="36" t="str">
        <f t="shared" si="85"/>
        <v/>
      </c>
      <c r="BH189" s="36" t="str">
        <f t="shared" si="86"/>
        <v/>
      </c>
      <c r="BI189" s="55"/>
      <c r="BJ189" s="34"/>
      <c r="BK189" s="148"/>
      <c r="BL189" s="34"/>
      <c r="BM189" s="32" t="str">
        <f t="shared" si="87"/>
        <v/>
      </c>
      <c r="BN189" s="34"/>
      <c r="BO189" s="32" t="str">
        <f t="shared" si="88"/>
        <v/>
      </c>
      <c r="BP189" s="34"/>
      <c r="BQ189" s="32" t="str">
        <f t="shared" si="89"/>
        <v/>
      </c>
      <c r="BR189" s="34"/>
      <c r="BS189" s="36" t="str">
        <f t="shared" si="90"/>
        <v/>
      </c>
      <c r="BT189" s="36" t="str">
        <f t="shared" si="91"/>
        <v/>
      </c>
      <c r="BU189" s="36" t="str">
        <f t="shared" si="92"/>
        <v/>
      </c>
      <c r="BV189" s="55"/>
      <c r="BW189" s="36" t="str">
        <f t="shared" si="93"/>
        <v/>
      </c>
      <c r="BX189" s="36" t="str">
        <f t="shared" si="93"/>
        <v/>
      </c>
      <c r="BY189" s="31"/>
      <c r="BZ189" s="38"/>
      <c r="CB189" s="120" t="e">
        <f t="shared" ca="1" si="64"/>
        <v>#VALUE!</v>
      </c>
      <c r="CC189" s="2" t="e">
        <f t="shared" ca="1" si="94"/>
        <v>#VALUE!</v>
      </c>
    </row>
    <row r="190" spans="1:81" s="10" customFormat="1" ht="25.15" customHeight="1" x14ac:dyDescent="0.2">
      <c r="A190" s="52" t="str">
        <f t="shared" si="95"/>
        <v/>
      </c>
      <c r="B190" s="157" t="e">
        <f t="shared" ca="1" si="65"/>
        <v>#VALUE!</v>
      </c>
      <c r="C190" s="157" t="e">
        <f t="shared" ca="1" si="66"/>
        <v>#VALUE!</v>
      </c>
      <c r="D190" s="29"/>
      <c r="E190" s="155" t="str">
        <f ca="1">IFERROR(INDIRECT(ADDRESS(MATCH(D190,CatModules!C:C,0),2,1,1,"CatModules")),"")</f>
        <v/>
      </c>
      <c r="F190" s="96"/>
      <c r="G190" s="156" t="str">
        <f ca="1">IFERROR(INDIRECT(ADDRESS(MATCH(CONCATENATE(E190,"-",F190),CatInt!K:K,0),3,1,1,"CatInt")),"")</f>
        <v/>
      </c>
      <c r="H190" s="45" t="str">
        <f>IF(F190="","",VLOOKUP(F190,#REF!,2,FALSE))</f>
        <v/>
      </c>
      <c r="I190" s="29"/>
      <c r="J190" s="155" t="e">
        <f t="shared" si="67"/>
        <v>#VALUE!</v>
      </c>
      <c r="K190" s="155" t="e">
        <f t="shared" si="68"/>
        <v>#VALUE!</v>
      </c>
      <c r="L190" s="153"/>
      <c r="M190" s="126"/>
      <c r="N190" s="151" t="e">
        <f ca="1">VLOOKUP(M190,CatProd!B:G,6,FALSE)</f>
        <v>#N/A</v>
      </c>
      <c r="O190" s="127"/>
      <c r="P190" s="175" t="e">
        <f ca="1">VLOOKUP(CONCATENATE(N190,"-",O190),CatProdSpec!H:I,2,FALSE)</f>
        <v>#N/A</v>
      </c>
      <c r="Q190" s="30"/>
      <c r="R190" s="149" t="str">
        <f>IFERROR(VLOOKUP(Q190,Setup!D$16:E$25,2,FALSE),"")</f>
        <v/>
      </c>
      <c r="S190" s="51" t="str">
        <f ca="1">IFERROR(IF(OR(I190="",VLOOKUP(I190,CatCostInp!$E$2:$K$88,7,FALSE)=0),"",VLOOKUP(I190,CatCostInp!$E$2:$K$88,7,FALSE)),"")</f>
        <v/>
      </c>
      <c r="T190" s="4" t="e">
        <f>VLOOKUP(U190,#REF!,2,FALSE)</f>
        <v>#REF!</v>
      </c>
      <c r="U190" s="30"/>
      <c r="V190" s="1" t="str">
        <f ca="1">IF(U190=Setup!$C$10,"Grant",IF('Health Products &amp; Equipment'!U190=Setup!$C$11,"Local",IF('Health Products &amp; Equipment'!U190=Setup!$C$12,"Other","")))</f>
        <v/>
      </c>
      <c r="W190" s="34"/>
      <c r="X190" s="148"/>
      <c r="Y190" s="33"/>
      <c r="Z190" s="36" t="str">
        <f t="shared" si="69"/>
        <v/>
      </c>
      <c r="AA190" s="35"/>
      <c r="AB190" s="32" t="str">
        <f t="shared" si="70"/>
        <v/>
      </c>
      <c r="AC190" s="35"/>
      <c r="AD190" s="32" t="str">
        <f t="shared" si="71"/>
        <v/>
      </c>
      <c r="AE190" s="35"/>
      <c r="AF190" s="36" t="str">
        <f t="shared" si="72"/>
        <v/>
      </c>
      <c r="AG190" s="36" t="str">
        <f t="shared" si="73"/>
        <v/>
      </c>
      <c r="AH190" s="36" t="str">
        <f t="shared" si="74"/>
        <v/>
      </c>
      <c r="AI190" s="55"/>
      <c r="AJ190" s="37"/>
      <c r="AK190" s="148"/>
      <c r="AL190" s="35"/>
      <c r="AM190" s="32" t="str">
        <f t="shared" si="75"/>
        <v/>
      </c>
      <c r="AN190" s="35"/>
      <c r="AO190" s="32" t="str">
        <f t="shared" si="76"/>
        <v/>
      </c>
      <c r="AP190" s="35"/>
      <c r="AQ190" s="32" t="str">
        <f t="shared" si="77"/>
        <v/>
      </c>
      <c r="AR190" s="35"/>
      <c r="AS190" s="36" t="str">
        <f t="shared" si="78"/>
        <v/>
      </c>
      <c r="AT190" s="36" t="str">
        <f t="shared" si="79"/>
        <v/>
      </c>
      <c r="AU190" s="36" t="str">
        <f t="shared" si="80"/>
        <v/>
      </c>
      <c r="AV190" s="55"/>
      <c r="AW190" s="34"/>
      <c r="AX190" s="148"/>
      <c r="AY190" s="34"/>
      <c r="AZ190" s="32" t="str">
        <f t="shared" si="81"/>
        <v/>
      </c>
      <c r="BA190" s="34"/>
      <c r="BB190" s="32" t="str">
        <f t="shared" si="82"/>
        <v/>
      </c>
      <c r="BC190" s="34"/>
      <c r="BD190" s="32" t="str">
        <f t="shared" si="83"/>
        <v/>
      </c>
      <c r="BE190" s="35"/>
      <c r="BF190" s="36" t="str">
        <f t="shared" si="84"/>
        <v/>
      </c>
      <c r="BG190" s="36" t="str">
        <f t="shared" si="85"/>
        <v/>
      </c>
      <c r="BH190" s="36" t="str">
        <f t="shared" si="86"/>
        <v/>
      </c>
      <c r="BI190" s="55"/>
      <c r="BJ190" s="34"/>
      <c r="BK190" s="148"/>
      <c r="BL190" s="34"/>
      <c r="BM190" s="32" t="str">
        <f t="shared" si="87"/>
        <v/>
      </c>
      <c r="BN190" s="34"/>
      <c r="BO190" s="32" t="str">
        <f t="shared" si="88"/>
        <v/>
      </c>
      <c r="BP190" s="34"/>
      <c r="BQ190" s="32" t="str">
        <f t="shared" si="89"/>
        <v/>
      </c>
      <c r="BR190" s="34"/>
      <c r="BS190" s="36" t="str">
        <f t="shared" si="90"/>
        <v/>
      </c>
      <c r="BT190" s="36" t="str">
        <f t="shared" si="91"/>
        <v/>
      </c>
      <c r="BU190" s="36" t="str">
        <f t="shared" si="92"/>
        <v/>
      </c>
      <c r="BV190" s="55"/>
      <c r="BW190" s="36" t="str">
        <f t="shared" si="93"/>
        <v/>
      </c>
      <c r="BX190" s="36" t="str">
        <f t="shared" si="93"/>
        <v/>
      </c>
      <c r="BY190" s="31"/>
      <c r="BZ190" s="38"/>
      <c r="CB190" s="120" t="e">
        <f t="shared" ca="1" si="64"/>
        <v>#VALUE!</v>
      </c>
      <c r="CC190" s="2" t="e">
        <f t="shared" ca="1" si="94"/>
        <v>#VALUE!</v>
      </c>
    </row>
    <row r="191" spans="1:81" s="10" customFormat="1" ht="25.15" customHeight="1" x14ac:dyDescent="0.2">
      <c r="A191" s="52" t="str">
        <f t="shared" si="95"/>
        <v/>
      </c>
      <c r="B191" s="157" t="e">
        <f t="shared" ca="1" si="65"/>
        <v>#VALUE!</v>
      </c>
      <c r="C191" s="157" t="e">
        <f t="shared" ca="1" si="66"/>
        <v>#VALUE!</v>
      </c>
      <c r="D191" s="29"/>
      <c r="E191" s="155" t="str">
        <f ca="1">IFERROR(INDIRECT(ADDRESS(MATCH(D191,CatModules!C:C,0),2,1,1,"CatModules")),"")</f>
        <v/>
      </c>
      <c r="F191" s="96"/>
      <c r="G191" s="156" t="str">
        <f ca="1">IFERROR(INDIRECT(ADDRESS(MATCH(CONCATENATE(E191,"-",F191),CatInt!K:K,0),3,1,1,"CatInt")),"")</f>
        <v/>
      </c>
      <c r="H191" s="45" t="str">
        <f>IF(F191="","",VLOOKUP(F191,#REF!,2,FALSE))</f>
        <v/>
      </c>
      <c r="I191" s="29"/>
      <c r="J191" s="155" t="e">
        <f t="shared" si="67"/>
        <v>#VALUE!</v>
      </c>
      <c r="K191" s="155" t="e">
        <f t="shared" si="68"/>
        <v>#VALUE!</v>
      </c>
      <c r="L191" s="153"/>
      <c r="M191" s="126"/>
      <c r="N191" s="151" t="e">
        <f ca="1">VLOOKUP(M191,CatProd!B:G,6,FALSE)</f>
        <v>#N/A</v>
      </c>
      <c r="O191" s="127"/>
      <c r="P191" s="175" t="e">
        <f ca="1">VLOOKUP(CONCATENATE(N191,"-",O191),CatProdSpec!H:I,2,FALSE)</f>
        <v>#N/A</v>
      </c>
      <c r="Q191" s="30"/>
      <c r="R191" s="149" t="str">
        <f>IFERROR(VLOOKUP(Q191,Setup!D$16:E$25,2,FALSE),"")</f>
        <v/>
      </c>
      <c r="S191" s="51" t="str">
        <f ca="1">IFERROR(IF(OR(I191="",VLOOKUP(I191,CatCostInp!$E$2:$K$88,7,FALSE)=0),"",VLOOKUP(I191,CatCostInp!$E$2:$K$88,7,FALSE)),"")</f>
        <v/>
      </c>
      <c r="T191" s="4" t="e">
        <f>VLOOKUP(U191,#REF!,2,FALSE)</f>
        <v>#REF!</v>
      </c>
      <c r="U191" s="30"/>
      <c r="V191" s="1" t="str">
        <f ca="1">IF(U191=Setup!$C$10,"Grant",IF('Health Products &amp; Equipment'!U191=Setup!$C$11,"Local",IF('Health Products &amp; Equipment'!U191=Setup!$C$12,"Other","")))</f>
        <v/>
      </c>
      <c r="W191" s="34"/>
      <c r="X191" s="148"/>
      <c r="Y191" s="33"/>
      <c r="Z191" s="36" t="str">
        <f t="shared" si="69"/>
        <v/>
      </c>
      <c r="AA191" s="35"/>
      <c r="AB191" s="32" t="str">
        <f t="shared" si="70"/>
        <v/>
      </c>
      <c r="AC191" s="35"/>
      <c r="AD191" s="32" t="str">
        <f t="shared" si="71"/>
        <v/>
      </c>
      <c r="AE191" s="35"/>
      <c r="AF191" s="36" t="str">
        <f t="shared" si="72"/>
        <v/>
      </c>
      <c r="AG191" s="36" t="str">
        <f t="shared" si="73"/>
        <v/>
      </c>
      <c r="AH191" s="36" t="str">
        <f t="shared" si="74"/>
        <v/>
      </c>
      <c r="AI191" s="55"/>
      <c r="AJ191" s="37"/>
      <c r="AK191" s="148"/>
      <c r="AL191" s="35"/>
      <c r="AM191" s="32" t="str">
        <f t="shared" si="75"/>
        <v/>
      </c>
      <c r="AN191" s="35"/>
      <c r="AO191" s="32" t="str">
        <f t="shared" si="76"/>
        <v/>
      </c>
      <c r="AP191" s="35"/>
      <c r="AQ191" s="32" t="str">
        <f t="shared" si="77"/>
        <v/>
      </c>
      <c r="AR191" s="35"/>
      <c r="AS191" s="36" t="str">
        <f t="shared" si="78"/>
        <v/>
      </c>
      <c r="AT191" s="36" t="str">
        <f t="shared" si="79"/>
        <v/>
      </c>
      <c r="AU191" s="36" t="str">
        <f t="shared" si="80"/>
        <v/>
      </c>
      <c r="AV191" s="55"/>
      <c r="AW191" s="34"/>
      <c r="AX191" s="148"/>
      <c r="AY191" s="34"/>
      <c r="AZ191" s="32" t="str">
        <f t="shared" si="81"/>
        <v/>
      </c>
      <c r="BA191" s="34"/>
      <c r="BB191" s="32" t="str">
        <f t="shared" si="82"/>
        <v/>
      </c>
      <c r="BC191" s="34"/>
      <c r="BD191" s="32" t="str">
        <f t="shared" si="83"/>
        <v/>
      </c>
      <c r="BE191" s="35"/>
      <c r="BF191" s="36" t="str">
        <f t="shared" si="84"/>
        <v/>
      </c>
      <c r="BG191" s="36" t="str">
        <f t="shared" si="85"/>
        <v/>
      </c>
      <c r="BH191" s="36" t="str">
        <f t="shared" si="86"/>
        <v/>
      </c>
      <c r="BI191" s="55"/>
      <c r="BJ191" s="34"/>
      <c r="BK191" s="148"/>
      <c r="BL191" s="34"/>
      <c r="BM191" s="32" t="str">
        <f t="shared" si="87"/>
        <v/>
      </c>
      <c r="BN191" s="34"/>
      <c r="BO191" s="32" t="str">
        <f t="shared" si="88"/>
        <v/>
      </c>
      <c r="BP191" s="34"/>
      <c r="BQ191" s="32" t="str">
        <f t="shared" si="89"/>
        <v/>
      </c>
      <c r="BR191" s="34"/>
      <c r="BS191" s="36" t="str">
        <f t="shared" si="90"/>
        <v/>
      </c>
      <c r="BT191" s="36" t="str">
        <f t="shared" si="91"/>
        <v/>
      </c>
      <c r="BU191" s="36" t="str">
        <f t="shared" si="92"/>
        <v/>
      </c>
      <c r="BV191" s="55"/>
      <c r="BW191" s="36" t="str">
        <f t="shared" si="93"/>
        <v/>
      </c>
      <c r="BX191" s="36" t="str">
        <f t="shared" si="93"/>
        <v/>
      </c>
      <c r="BY191" s="31"/>
      <c r="BZ191" s="38"/>
      <c r="CB191" s="120" t="e">
        <f t="shared" ca="1" si="64"/>
        <v>#VALUE!</v>
      </c>
      <c r="CC191" s="2" t="e">
        <f t="shared" ca="1" si="94"/>
        <v>#VALUE!</v>
      </c>
    </row>
    <row r="192" spans="1:81" s="10" customFormat="1" ht="25.15" customHeight="1" x14ac:dyDescent="0.2">
      <c r="A192" s="52" t="str">
        <f t="shared" si="95"/>
        <v/>
      </c>
      <c r="B192" s="157" t="e">
        <f t="shared" ca="1" si="65"/>
        <v>#VALUE!</v>
      </c>
      <c r="C192" s="157" t="e">
        <f t="shared" ca="1" si="66"/>
        <v>#VALUE!</v>
      </c>
      <c r="D192" s="29"/>
      <c r="E192" s="155" t="str">
        <f ca="1">IFERROR(INDIRECT(ADDRESS(MATCH(D192,CatModules!C:C,0),2,1,1,"CatModules")),"")</f>
        <v/>
      </c>
      <c r="F192" s="96"/>
      <c r="G192" s="156" t="str">
        <f ca="1">IFERROR(INDIRECT(ADDRESS(MATCH(CONCATENATE(E192,"-",F192),CatInt!K:K,0),3,1,1,"CatInt")),"")</f>
        <v/>
      </c>
      <c r="H192" s="45" t="str">
        <f>IF(F192="","",VLOOKUP(F192,#REF!,2,FALSE))</f>
        <v/>
      </c>
      <c r="I192" s="29"/>
      <c r="J192" s="155" t="e">
        <f t="shared" si="67"/>
        <v>#VALUE!</v>
      </c>
      <c r="K192" s="155" t="e">
        <f t="shared" si="68"/>
        <v>#VALUE!</v>
      </c>
      <c r="L192" s="153"/>
      <c r="M192" s="126"/>
      <c r="N192" s="151" t="e">
        <f ca="1">VLOOKUP(M192,CatProd!B:G,6,FALSE)</f>
        <v>#N/A</v>
      </c>
      <c r="O192" s="127"/>
      <c r="P192" s="175" t="e">
        <f ca="1">VLOOKUP(CONCATENATE(N192,"-",O192),CatProdSpec!H:I,2,FALSE)</f>
        <v>#N/A</v>
      </c>
      <c r="Q192" s="30"/>
      <c r="R192" s="149" t="str">
        <f>IFERROR(VLOOKUP(Q192,Setup!D$16:E$25,2,FALSE),"")</f>
        <v/>
      </c>
      <c r="S192" s="51" t="str">
        <f ca="1">IFERROR(IF(OR(I192="",VLOOKUP(I192,CatCostInp!$E$2:$K$88,7,FALSE)=0),"",VLOOKUP(I192,CatCostInp!$E$2:$K$88,7,FALSE)),"")</f>
        <v/>
      </c>
      <c r="T192" s="4" t="e">
        <f>VLOOKUP(U192,#REF!,2,FALSE)</f>
        <v>#REF!</v>
      </c>
      <c r="U192" s="30"/>
      <c r="V192" s="1" t="str">
        <f ca="1">IF(U192=Setup!$C$10,"Grant",IF('Health Products &amp; Equipment'!U192=Setup!$C$11,"Local",IF('Health Products &amp; Equipment'!U192=Setup!$C$12,"Other","")))</f>
        <v/>
      </c>
      <c r="W192" s="34"/>
      <c r="X192" s="148"/>
      <c r="Y192" s="33"/>
      <c r="Z192" s="36" t="str">
        <f t="shared" si="69"/>
        <v/>
      </c>
      <c r="AA192" s="35"/>
      <c r="AB192" s="32" t="str">
        <f t="shared" si="70"/>
        <v/>
      </c>
      <c r="AC192" s="35"/>
      <c r="AD192" s="32" t="str">
        <f t="shared" si="71"/>
        <v/>
      </c>
      <c r="AE192" s="35"/>
      <c r="AF192" s="36" t="str">
        <f t="shared" si="72"/>
        <v/>
      </c>
      <c r="AG192" s="36" t="str">
        <f t="shared" si="73"/>
        <v/>
      </c>
      <c r="AH192" s="36" t="str">
        <f t="shared" si="74"/>
        <v/>
      </c>
      <c r="AI192" s="55"/>
      <c r="AJ192" s="37"/>
      <c r="AK192" s="148"/>
      <c r="AL192" s="35"/>
      <c r="AM192" s="32" t="str">
        <f t="shared" si="75"/>
        <v/>
      </c>
      <c r="AN192" s="35"/>
      <c r="AO192" s="32" t="str">
        <f t="shared" si="76"/>
        <v/>
      </c>
      <c r="AP192" s="35"/>
      <c r="AQ192" s="32" t="str">
        <f t="shared" si="77"/>
        <v/>
      </c>
      <c r="AR192" s="35"/>
      <c r="AS192" s="36" t="str">
        <f t="shared" si="78"/>
        <v/>
      </c>
      <c r="AT192" s="36" t="str">
        <f t="shared" si="79"/>
        <v/>
      </c>
      <c r="AU192" s="36" t="str">
        <f t="shared" si="80"/>
        <v/>
      </c>
      <c r="AV192" s="55"/>
      <c r="AW192" s="34"/>
      <c r="AX192" s="148"/>
      <c r="AY192" s="34"/>
      <c r="AZ192" s="32" t="str">
        <f t="shared" si="81"/>
        <v/>
      </c>
      <c r="BA192" s="34"/>
      <c r="BB192" s="32" t="str">
        <f t="shared" si="82"/>
        <v/>
      </c>
      <c r="BC192" s="34"/>
      <c r="BD192" s="32" t="str">
        <f t="shared" si="83"/>
        <v/>
      </c>
      <c r="BE192" s="35"/>
      <c r="BF192" s="36" t="str">
        <f t="shared" si="84"/>
        <v/>
      </c>
      <c r="BG192" s="36" t="str">
        <f t="shared" si="85"/>
        <v/>
      </c>
      <c r="BH192" s="36" t="str">
        <f t="shared" si="86"/>
        <v/>
      </c>
      <c r="BI192" s="55"/>
      <c r="BJ192" s="34"/>
      <c r="BK192" s="148"/>
      <c r="BL192" s="34"/>
      <c r="BM192" s="32" t="str">
        <f t="shared" si="87"/>
        <v/>
      </c>
      <c r="BN192" s="34"/>
      <c r="BO192" s="32" t="str">
        <f t="shared" si="88"/>
        <v/>
      </c>
      <c r="BP192" s="34"/>
      <c r="BQ192" s="32" t="str">
        <f t="shared" si="89"/>
        <v/>
      </c>
      <c r="BR192" s="34"/>
      <c r="BS192" s="36" t="str">
        <f t="shared" si="90"/>
        <v/>
      </c>
      <c r="BT192" s="36" t="str">
        <f t="shared" si="91"/>
        <v/>
      </c>
      <c r="BU192" s="36" t="str">
        <f t="shared" si="92"/>
        <v/>
      </c>
      <c r="BV192" s="55"/>
      <c r="BW192" s="36" t="str">
        <f t="shared" si="93"/>
        <v/>
      </c>
      <c r="BX192" s="36" t="str">
        <f t="shared" si="93"/>
        <v/>
      </c>
      <c r="BY192" s="31"/>
      <c r="BZ192" s="38"/>
      <c r="CB192" s="120" t="e">
        <f t="shared" ca="1" si="64"/>
        <v>#VALUE!</v>
      </c>
      <c r="CC192" s="2" t="e">
        <f t="shared" ca="1" si="94"/>
        <v>#VALUE!</v>
      </c>
    </row>
    <row r="193" spans="1:81" s="10" customFormat="1" ht="25.15" customHeight="1" x14ac:dyDescent="0.2">
      <c r="A193" s="52" t="str">
        <f t="shared" si="95"/>
        <v/>
      </c>
      <c r="B193" s="157" t="e">
        <f t="shared" ca="1" si="65"/>
        <v>#VALUE!</v>
      </c>
      <c r="C193" s="157" t="e">
        <f t="shared" ca="1" si="66"/>
        <v>#VALUE!</v>
      </c>
      <c r="D193" s="29"/>
      <c r="E193" s="155" t="str">
        <f ca="1">IFERROR(INDIRECT(ADDRESS(MATCH(D193,CatModules!C:C,0),2,1,1,"CatModules")),"")</f>
        <v/>
      </c>
      <c r="F193" s="96"/>
      <c r="G193" s="156" t="str">
        <f ca="1">IFERROR(INDIRECT(ADDRESS(MATCH(CONCATENATE(E193,"-",F193),CatInt!K:K,0),3,1,1,"CatInt")),"")</f>
        <v/>
      </c>
      <c r="H193" s="45" t="str">
        <f>IF(F193="","",VLOOKUP(F193,#REF!,2,FALSE))</f>
        <v/>
      </c>
      <c r="I193" s="29"/>
      <c r="J193" s="155" t="e">
        <f t="shared" si="67"/>
        <v>#VALUE!</v>
      </c>
      <c r="K193" s="155" t="e">
        <f t="shared" si="68"/>
        <v>#VALUE!</v>
      </c>
      <c r="L193" s="153"/>
      <c r="M193" s="126"/>
      <c r="N193" s="151" t="e">
        <f ca="1">VLOOKUP(M193,CatProd!B:G,6,FALSE)</f>
        <v>#N/A</v>
      </c>
      <c r="O193" s="127"/>
      <c r="P193" s="175" t="e">
        <f ca="1">VLOOKUP(CONCATENATE(N193,"-",O193),CatProdSpec!H:I,2,FALSE)</f>
        <v>#N/A</v>
      </c>
      <c r="Q193" s="30"/>
      <c r="R193" s="149" t="str">
        <f>IFERROR(VLOOKUP(Q193,Setup!D$16:E$25,2,FALSE),"")</f>
        <v/>
      </c>
      <c r="S193" s="51" t="str">
        <f ca="1">IFERROR(IF(OR(I193="",VLOOKUP(I193,CatCostInp!$E$2:$K$88,7,FALSE)=0),"",VLOOKUP(I193,CatCostInp!$E$2:$K$88,7,FALSE)),"")</f>
        <v/>
      </c>
      <c r="T193" s="4" t="e">
        <f>VLOOKUP(U193,#REF!,2,FALSE)</f>
        <v>#REF!</v>
      </c>
      <c r="U193" s="30"/>
      <c r="V193" s="1" t="str">
        <f ca="1">IF(U193=Setup!$C$10,"Grant",IF('Health Products &amp; Equipment'!U193=Setup!$C$11,"Local",IF('Health Products &amp; Equipment'!U193=Setup!$C$12,"Other","")))</f>
        <v/>
      </c>
      <c r="W193" s="34"/>
      <c r="X193" s="148"/>
      <c r="Y193" s="33"/>
      <c r="Z193" s="36" t="str">
        <f t="shared" si="69"/>
        <v/>
      </c>
      <c r="AA193" s="35"/>
      <c r="AB193" s="32" t="str">
        <f t="shared" si="70"/>
        <v/>
      </c>
      <c r="AC193" s="35"/>
      <c r="AD193" s="32" t="str">
        <f t="shared" si="71"/>
        <v/>
      </c>
      <c r="AE193" s="35"/>
      <c r="AF193" s="36" t="str">
        <f t="shared" si="72"/>
        <v/>
      </c>
      <c r="AG193" s="36" t="str">
        <f t="shared" si="73"/>
        <v/>
      </c>
      <c r="AH193" s="36" t="str">
        <f t="shared" si="74"/>
        <v/>
      </c>
      <c r="AI193" s="55"/>
      <c r="AJ193" s="37"/>
      <c r="AK193" s="148"/>
      <c r="AL193" s="35"/>
      <c r="AM193" s="32" t="str">
        <f t="shared" si="75"/>
        <v/>
      </c>
      <c r="AN193" s="35"/>
      <c r="AO193" s="32" t="str">
        <f t="shared" si="76"/>
        <v/>
      </c>
      <c r="AP193" s="35"/>
      <c r="AQ193" s="32" t="str">
        <f t="shared" si="77"/>
        <v/>
      </c>
      <c r="AR193" s="35"/>
      <c r="AS193" s="36" t="str">
        <f t="shared" si="78"/>
        <v/>
      </c>
      <c r="AT193" s="36" t="str">
        <f t="shared" si="79"/>
        <v/>
      </c>
      <c r="AU193" s="36" t="str">
        <f t="shared" si="80"/>
        <v/>
      </c>
      <c r="AV193" s="55"/>
      <c r="AW193" s="34"/>
      <c r="AX193" s="148"/>
      <c r="AY193" s="34"/>
      <c r="AZ193" s="32" t="str">
        <f t="shared" si="81"/>
        <v/>
      </c>
      <c r="BA193" s="34"/>
      <c r="BB193" s="32" t="str">
        <f t="shared" si="82"/>
        <v/>
      </c>
      <c r="BC193" s="34"/>
      <c r="BD193" s="32" t="str">
        <f t="shared" si="83"/>
        <v/>
      </c>
      <c r="BE193" s="35"/>
      <c r="BF193" s="36" t="str">
        <f t="shared" si="84"/>
        <v/>
      </c>
      <c r="BG193" s="36" t="str">
        <f t="shared" si="85"/>
        <v/>
      </c>
      <c r="BH193" s="36" t="str">
        <f t="shared" si="86"/>
        <v/>
      </c>
      <c r="BI193" s="55"/>
      <c r="BJ193" s="34"/>
      <c r="BK193" s="148"/>
      <c r="BL193" s="34"/>
      <c r="BM193" s="32" t="str">
        <f t="shared" si="87"/>
        <v/>
      </c>
      <c r="BN193" s="34"/>
      <c r="BO193" s="32" t="str">
        <f t="shared" si="88"/>
        <v/>
      </c>
      <c r="BP193" s="34"/>
      <c r="BQ193" s="32" t="str">
        <f t="shared" si="89"/>
        <v/>
      </c>
      <c r="BR193" s="34"/>
      <c r="BS193" s="36" t="str">
        <f t="shared" si="90"/>
        <v/>
      </c>
      <c r="BT193" s="36" t="str">
        <f t="shared" si="91"/>
        <v/>
      </c>
      <c r="BU193" s="36" t="str">
        <f t="shared" si="92"/>
        <v/>
      </c>
      <c r="BV193" s="55"/>
      <c r="BW193" s="36" t="str">
        <f t="shared" si="93"/>
        <v/>
      </c>
      <c r="BX193" s="36" t="str">
        <f t="shared" si="93"/>
        <v/>
      </c>
      <c r="BY193" s="31"/>
      <c r="BZ193" s="38"/>
      <c r="CB193" s="120" t="e">
        <f t="shared" ca="1" si="64"/>
        <v>#VALUE!</v>
      </c>
      <c r="CC193" s="2" t="e">
        <f t="shared" ca="1" si="94"/>
        <v>#VALUE!</v>
      </c>
    </row>
    <row r="194" spans="1:81" s="10" customFormat="1" ht="25.15" customHeight="1" x14ac:dyDescent="0.2">
      <c r="A194" s="52" t="str">
        <f t="shared" si="95"/>
        <v/>
      </c>
      <c r="B194" s="157" t="e">
        <f t="shared" ca="1" si="65"/>
        <v>#VALUE!</v>
      </c>
      <c r="C194" s="157" t="e">
        <f t="shared" ca="1" si="66"/>
        <v>#VALUE!</v>
      </c>
      <c r="D194" s="29"/>
      <c r="E194" s="155" t="str">
        <f ca="1">IFERROR(INDIRECT(ADDRESS(MATCH(D194,CatModules!C:C,0),2,1,1,"CatModules")),"")</f>
        <v/>
      </c>
      <c r="F194" s="96"/>
      <c r="G194" s="156" t="str">
        <f ca="1">IFERROR(INDIRECT(ADDRESS(MATCH(CONCATENATE(E194,"-",F194),CatInt!K:K,0),3,1,1,"CatInt")),"")</f>
        <v/>
      </c>
      <c r="H194" s="45" t="str">
        <f>IF(F194="","",VLOOKUP(F194,#REF!,2,FALSE))</f>
        <v/>
      </c>
      <c r="I194" s="29"/>
      <c r="J194" s="155" t="e">
        <f t="shared" si="67"/>
        <v>#VALUE!</v>
      </c>
      <c r="K194" s="155" t="e">
        <f t="shared" si="68"/>
        <v>#VALUE!</v>
      </c>
      <c r="L194" s="153"/>
      <c r="M194" s="126"/>
      <c r="N194" s="151" t="e">
        <f ca="1">VLOOKUP(M194,CatProd!B:G,6,FALSE)</f>
        <v>#N/A</v>
      </c>
      <c r="O194" s="127"/>
      <c r="P194" s="175" t="e">
        <f ca="1">VLOOKUP(CONCATENATE(N194,"-",O194),CatProdSpec!H:I,2,FALSE)</f>
        <v>#N/A</v>
      </c>
      <c r="Q194" s="30"/>
      <c r="R194" s="149" t="str">
        <f>IFERROR(VLOOKUP(Q194,Setup!D$16:E$25,2,FALSE),"")</f>
        <v/>
      </c>
      <c r="S194" s="51" t="str">
        <f ca="1">IFERROR(IF(OR(I194="",VLOOKUP(I194,CatCostInp!$E$2:$K$88,7,FALSE)=0),"",VLOOKUP(I194,CatCostInp!$E$2:$K$88,7,FALSE)),"")</f>
        <v/>
      </c>
      <c r="T194" s="4" t="e">
        <f>VLOOKUP(U194,#REF!,2,FALSE)</f>
        <v>#REF!</v>
      </c>
      <c r="U194" s="30"/>
      <c r="V194" s="1" t="str">
        <f ca="1">IF(U194=Setup!$C$10,"Grant",IF('Health Products &amp; Equipment'!U194=Setup!$C$11,"Local",IF('Health Products &amp; Equipment'!U194=Setup!$C$12,"Other","")))</f>
        <v/>
      </c>
      <c r="W194" s="34"/>
      <c r="X194" s="148"/>
      <c r="Y194" s="33"/>
      <c r="Z194" s="36" t="str">
        <f t="shared" si="69"/>
        <v/>
      </c>
      <c r="AA194" s="35"/>
      <c r="AB194" s="32" t="str">
        <f t="shared" si="70"/>
        <v/>
      </c>
      <c r="AC194" s="35"/>
      <c r="AD194" s="32" t="str">
        <f t="shared" si="71"/>
        <v/>
      </c>
      <c r="AE194" s="35"/>
      <c r="AF194" s="36" t="str">
        <f t="shared" si="72"/>
        <v/>
      </c>
      <c r="AG194" s="36" t="str">
        <f t="shared" si="73"/>
        <v/>
      </c>
      <c r="AH194" s="36" t="str">
        <f t="shared" si="74"/>
        <v/>
      </c>
      <c r="AI194" s="55"/>
      <c r="AJ194" s="37"/>
      <c r="AK194" s="148"/>
      <c r="AL194" s="35"/>
      <c r="AM194" s="32" t="str">
        <f t="shared" si="75"/>
        <v/>
      </c>
      <c r="AN194" s="35"/>
      <c r="AO194" s="32" t="str">
        <f t="shared" si="76"/>
        <v/>
      </c>
      <c r="AP194" s="35"/>
      <c r="AQ194" s="32" t="str">
        <f t="shared" si="77"/>
        <v/>
      </c>
      <c r="AR194" s="35"/>
      <c r="AS194" s="36" t="str">
        <f t="shared" si="78"/>
        <v/>
      </c>
      <c r="AT194" s="36" t="str">
        <f t="shared" si="79"/>
        <v/>
      </c>
      <c r="AU194" s="36" t="str">
        <f t="shared" si="80"/>
        <v/>
      </c>
      <c r="AV194" s="55"/>
      <c r="AW194" s="34"/>
      <c r="AX194" s="148"/>
      <c r="AY194" s="34"/>
      <c r="AZ194" s="32" t="str">
        <f t="shared" si="81"/>
        <v/>
      </c>
      <c r="BA194" s="34"/>
      <c r="BB194" s="32" t="str">
        <f t="shared" si="82"/>
        <v/>
      </c>
      <c r="BC194" s="34"/>
      <c r="BD194" s="32" t="str">
        <f t="shared" si="83"/>
        <v/>
      </c>
      <c r="BE194" s="35"/>
      <c r="BF194" s="36" t="str">
        <f t="shared" si="84"/>
        <v/>
      </c>
      <c r="BG194" s="36" t="str">
        <f t="shared" si="85"/>
        <v/>
      </c>
      <c r="BH194" s="36" t="str">
        <f t="shared" si="86"/>
        <v/>
      </c>
      <c r="BI194" s="55"/>
      <c r="BJ194" s="34"/>
      <c r="BK194" s="148"/>
      <c r="BL194" s="34"/>
      <c r="BM194" s="32" t="str">
        <f t="shared" si="87"/>
        <v/>
      </c>
      <c r="BN194" s="34"/>
      <c r="BO194" s="32" t="str">
        <f t="shared" si="88"/>
        <v/>
      </c>
      <c r="BP194" s="34"/>
      <c r="BQ194" s="32" t="str">
        <f t="shared" si="89"/>
        <v/>
      </c>
      <c r="BR194" s="34"/>
      <c r="BS194" s="36" t="str">
        <f t="shared" si="90"/>
        <v/>
      </c>
      <c r="BT194" s="36" t="str">
        <f t="shared" si="91"/>
        <v/>
      </c>
      <c r="BU194" s="36" t="str">
        <f t="shared" si="92"/>
        <v/>
      </c>
      <c r="BV194" s="55"/>
      <c r="BW194" s="36" t="str">
        <f t="shared" si="93"/>
        <v/>
      </c>
      <c r="BX194" s="36" t="str">
        <f t="shared" si="93"/>
        <v/>
      </c>
      <c r="BY194" s="31"/>
      <c r="BZ194" s="38"/>
      <c r="CB194" s="120" t="e">
        <f t="shared" ref="CB194:CB257" ca="1" si="96">IF(OR(B194="--",IFERROR(MATCH(B194,OFFSET(B$1,0,0,ROW()-1,1),0),1)&lt;&gt;1),"",1)</f>
        <v>#VALUE!</v>
      </c>
      <c r="CC194" s="2" t="e">
        <f t="shared" ca="1" si="94"/>
        <v>#VALUE!</v>
      </c>
    </row>
    <row r="195" spans="1:81" s="10" customFormat="1" ht="25.15" customHeight="1" x14ac:dyDescent="0.2">
      <c r="A195" s="52" t="str">
        <f t="shared" si="95"/>
        <v/>
      </c>
      <c r="B195" s="157" t="e">
        <f t="shared" ref="B195:B258" ca="1" si="97">CONCATENATE(E195,"-",G195,"--",K195,"---",R195)</f>
        <v>#VALUE!</v>
      </c>
      <c r="C195" s="157" t="e">
        <f t="shared" ref="C195:C258" ca="1" si="98">CONCATENATE(K195,"--",N195,"---",P195)</f>
        <v>#VALUE!</v>
      </c>
      <c r="D195" s="29"/>
      <c r="E195" s="155" t="str">
        <f ca="1">IFERROR(INDIRECT(ADDRESS(MATCH(D195,CatModules!C:C,0),2,1,1,"CatModules")),"")</f>
        <v/>
      </c>
      <c r="F195" s="96"/>
      <c r="G195" s="156" t="str">
        <f ca="1">IFERROR(INDIRECT(ADDRESS(MATCH(CONCATENATE(E195,"-",F195),CatInt!K:K,0),3,1,1,"CatInt")),"")</f>
        <v/>
      </c>
      <c r="H195" s="45" t="str">
        <f>IF(F195="","",VLOOKUP(F195,#REF!,2,FALSE))</f>
        <v/>
      </c>
      <c r="I195" s="29"/>
      <c r="J195" s="155" t="e">
        <f t="shared" ref="J195:J258" si="99">LEFT(I195,FIND(".",I195,1)-1)</f>
        <v>#VALUE!</v>
      </c>
      <c r="K195" s="155" t="e">
        <f t="shared" ref="K195:K258" si="100">LEFT(I195,FIND(".",I195,1)+1)</f>
        <v>#VALUE!</v>
      </c>
      <c r="L195" s="153"/>
      <c r="M195" s="126"/>
      <c r="N195" s="151" t="e">
        <f ca="1">VLOOKUP(M195,CatProd!B:G,6,FALSE)</f>
        <v>#N/A</v>
      </c>
      <c r="O195" s="127"/>
      <c r="P195" s="175" t="e">
        <f ca="1">VLOOKUP(CONCATENATE(N195,"-",O195),CatProdSpec!H:I,2,FALSE)</f>
        <v>#N/A</v>
      </c>
      <c r="Q195" s="30"/>
      <c r="R195" s="149" t="str">
        <f>IFERROR(VLOOKUP(Q195,Setup!D$16:E$25,2,FALSE),"")</f>
        <v/>
      </c>
      <c r="S195" s="51" t="str">
        <f ca="1">IFERROR(IF(OR(I195="",VLOOKUP(I195,CatCostInp!$E$2:$K$88,7,FALSE)=0),"",VLOOKUP(I195,CatCostInp!$E$2:$K$88,7,FALSE)),"")</f>
        <v/>
      </c>
      <c r="T195" s="4" t="e">
        <f>VLOOKUP(U195,#REF!,2,FALSE)</f>
        <v>#REF!</v>
      </c>
      <c r="U195" s="30"/>
      <c r="V195" s="1" t="str">
        <f ca="1">IF(U195=Setup!$C$10,"Grant",IF('Health Products &amp; Equipment'!U195=Setup!$C$11,"Local",IF('Health Products &amp; Equipment'!U195=Setup!$C$12,"Other","")))</f>
        <v/>
      </c>
      <c r="W195" s="34"/>
      <c r="X195" s="148"/>
      <c r="Y195" s="33"/>
      <c r="Z195" s="36" t="str">
        <f t="shared" ref="Z195:Z258" si="101">IFERROR(IF(AND(NOT(Y195=""),NOT(X195="")),Y195*X195,""),"")</f>
        <v/>
      </c>
      <c r="AA195" s="35"/>
      <c r="AB195" s="32" t="str">
        <f t="shared" ref="AB195:AB258" si="102">IFERROR(IF(AND(NOT(AA195=""),NOT(X195="")),AA195*X195,""),"")</f>
        <v/>
      </c>
      <c r="AC195" s="35"/>
      <c r="AD195" s="32" t="str">
        <f t="shared" ref="AD195:AD258" si="103">IFERROR(IF(AND(NOT(AC195=""),NOT(X195="")),AC195*X195,""),"")</f>
        <v/>
      </c>
      <c r="AE195" s="35"/>
      <c r="AF195" s="36" t="str">
        <f t="shared" ref="AF195:AF258" si="104">IFERROR(IF(AND(NOT(AE195=""),NOT(X195="")),AE195*X195,""),"")</f>
        <v/>
      </c>
      <c r="AG195" s="36" t="str">
        <f t="shared" ref="AG195:AG258" si="105">IFERROR(IF(OR(NOT(Y195=""),NOT(AE195=""),NOT(AA195=""),NOT(AC195="")),Y195+AE195+AA195+AC195,""),"")</f>
        <v/>
      </c>
      <c r="AH195" s="36" t="str">
        <f t="shared" ref="AH195:AH258" si="106">IF(SUM(Z195,AB195,AD195,AF195)&gt;0,SUM(Z195,AB195,AD195,AF195),"")</f>
        <v/>
      </c>
      <c r="AI195" s="55"/>
      <c r="AJ195" s="37"/>
      <c r="AK195" s="148"/>
      <c r="AL195" s="35"/>
      <c r="AM195" s="32" t="str">
        <f t="shared" ref="AM195:AM258" si="107">IFERROR(IF(AND(NOT(AL195=""),NOT(AK195="")),AL195*$AK195,""),"")</f>
        <v/>
      </c>
      <c r="AN195" s="35"/>
      <c r="AO195" s="32" t="str">
        <f t="shared" ref="AO195:AO258" si="108">IFERROR(IF(AND(NOT(AN195=""),NOT(AK195="")),AN195*$AK195,""),"")</f>
        <v/>
      </c>
      <c r="AP195" s="35"/>
      <c r="AQ195" s="32" t="str">
        <f t="shared" ref="AQ195:AQ258" si="109">IFERROR(IF(AND(NOT(AP195=""),NOT(AK195="")),AP195*$AK195,""),"")</f>
        <v/>
      </c>
      <c r="AR195" s="35"/>
      <c r="AS195" s="36" t="str">
        <f t="shared" ref="AS195:AS258" si="110">IFERROR(IF(AND(NOT(AR195=""),NOT(AK195="")),AR195*$AK195,""),"")</f>
        <v/>
      </c>
      <c r="AT195" s="36" t="str">
        <f t="shared" ref="AT195:AT258" si="111">IFERROR(IF(OR(NOT(AL195=""),NOT(AR195=""),NOT(AN195=""),NOT(AP195="")),AL195+AR195+AN195+AP195,""),"")</f>
        <v/>
      </c>
      <c r="AU195" s="36" t="str">
        <f t="shared" ref="AU195:AU258" si="112">IF(SUM(AM195,AS195,AO195,AQ195)&gt;0,SUM(AM195,AS195,AO195,AQ195),"")</f>
        <v/>
      </c>
      <c r="AV195" s="55"/>
      <c r="AW195" s="34"/>
      <c r="AX195" s="148"/>
      <c r="AY195" s="34"/>
      <c r="AZ195" s="32" t="str">
        <f t="shared" ref="AZ195:AZ258" si="113">IFERROR(IF(AND(NOT(AY195=""),NOT(AX195="")),AY195*$AX195,""),"")</f>
        <v/>
      </c>
      <c r="BA195" s="34"/>
      <c r="BB195" s="32" t="str">
        <f t="shared" ref="BB195:BB258" si="114">IFERROR(IF(AND(NOT(BA195=""),NOT(AX195="")),BA195*$AX195,""),"")</f>
        <v/>
      </c>
      <c r="BC195" s="34"/>
      <c r="BD195" s="32" t="str">
        <f t="shared" ref="BD195:BD258" si="115">IFERROR(IF(AND(NOT(BC195=""),NOT(AX195="")),BC195*$AX195,""),"")</f>
        <v/>
      </c>
      <c r="BE195" s="35"/>
      <c r="BF195" s="36" t="str">
        <f t="shared" ref="BF195:BF258" si="116">IFERROR(IF(AND(NOT(BE195=""),NOT(AX195="")),BE195*$AX195,""),"")</f>
        <v/>
      </c>
      <c r="BG195" s="36" t="str">
        <f t="shared" ref="BG195:BG258" si="117">IFERROR(IF(OR(NOT(AY195=""),NOT(BE195=""),NOT(BA195=""),NOT(BC195="")),AY195+BE195+BA195+BC195,""),"")</f>
        <v/>
      </c>
      <c r="BH195" s="36" t="str">
        <f t="shared" ref="BH195:BH258" si="118">IF(SUM(AZ195,BF195,BB195,BD195)&gt;0,SUM(AZ195,BF195,BB195,BD195),"")</f>
        <v/>
      </c>
      <c r="BI195" s="55"/>
      <c r="BJ195" s="34"/>
      <c r="BK195" s="148"/>
      <c r="BL195" s="34"/>
      <c r="BM195" s="32" t="str">
        <f t="shared" ref="BM195:BM258" si="119">IFERROR(IF(AND(NOT(BL195=""),NOT(BK195="")),BL195*$BK195,""),"")</f>
        <v/>
      </c>
      <c r="BN195" s="34"/>
      <c r="BO195" s="32" t="str">
        <f t="shared" ref="BO195:BO258" si="120">IFERROR(IF(AND(NOT(BN195=""),NOT(BK195="")),BN195*$BK195,""),"")</f>
        <v/>
      </c>
      <c r="BP195" s="34"/>
      <c r="BQ195" s="32" t="str">
        <f t="shared" ref="BQ195:BQ258" si="121">IFERROR(IF(AND(NOT(BP195=""),NOT(BK195="")),BP195*$BK195,""),"")</f>
        <v/>
      </c>
      <c r="BR195" s="34"/>
      <c r="BS195" s="36" t="str">
        <f t="shared" ref="BS195:BS258" si="122">IFERROR(IF(AND(NOT(BR195=""),NOT(BK195="")),BR195*$BK195,""),"")</f>
        <v/>
      </c>
      <c r="BT195" s="36" t="str">
        <f t="shared" ref="BT195:BT258" si="123">IFERROR(IF(OR(NOT(BL195=""),NOT(BR195=""),NOT(BN195=""),NOT(BP195="")),BL195+BR195+BN195+BP195,""),"")</f>
        <v/>
      </c>
      <c r="BU195" s="36" t="str">
        <f t="shared" ref="BU195:BU258" si="124">IF(SUM(BM195,BS195,BO195,BQ195)&gt;0,SUM(BM195,BS195,BO195,BQ195),"")</f>
        <v/>
      </c>
      <c r="BV195" s="55"/>
      <c r="BW195" s="36" t="str">
        <f t="shared" ref="BW195:BX258" si="125">IF(SUM(AG195,AT195,BG195,BT195)&gt;0,SUM(AG195,AT195,BG195,BT195),"")</f>
        <v/>
      </c>
      <c r="BX195" s="36" t="str">
        <f t="shared" si="125"/>
        <v/>
      </c>
      <c r="BY195" s="31"/>
      <c r="BZ195" s="38"/>
      <c r="CB195" s="120" t="e">
        <f t="shared" ca="1" si="96"/>
        <v>#VALUE!</v>
      </c>
      <c r="CC195" s="2" t="e">
        <f t="shared" ref="CC195:CC258" ca="1" si="126">IF(OR(C195="--",IFERROR(MATCH(C195,OFFSET(C$1,0,0,ROW()-1,1),0),1)&lt;&gt;1),"",1)</f>
        <v>#VALUE!</v>
      </c>
    </row>
    <row r="196" spans="1:81" s="10" customFormat="1" ht="25.15" customHeight="1" x14ac:dyDescent="0.2">
      <c r="A196" s="52" t="str">
        <f t="shared" ref="A196:A259" si="127">IFERROR(IF(D196&lt;&gt;"",A195+1,""),"")</f>
        <v/>
      </c>
      <c r="B196" s="157" t="e">
        <f t="shared" ca="1" si="97"/>
        <v>#VALUE!</v>
      </c>
      <c r="C196" s="157" t="e">
        <f t="shared" ca="1" si="98"/>
        <v>#VALUE!</v>
      </c>
      <c r="D196" s="29"/>
      <c r="E196" s="155" t="str">
        <f ca="1">IFERROR(INDIRECT(ADDRESS(MATCH(D196,CatModules!C:C,0),2,1,1,"CatModules")),"")</f>
        <v/>
      </c>
      <c r="F196" s="96"/>
      <c r="G196" s="156" t="str">
        <f ca="1">IFERROR(INDIRECT(ADDRESS(MATCH(CONCATENATE(E196,"-",F196),CatInt!K:K,0),3,1,1,"CatInt")),"")</f>
        <v/>
      </c>
      <c r="H196" s="45" t="str">
        <f>IF(F196="","",VLOOKUP(F196,#REF!,2,FALSE))</f>
        <v/>
      </c>
      <c r="I196" s="29"/>
      <c r="J196" s="155" t="e">
        <f t="shared" si="99"/>
        <v>#VALUE!</v>
      </c>
      <c r="K196" s="155" t="e">
        <f t="shared" si="100"/>
        <v>#VALUE!</v>
      </c>
      <c r="L196" s="153"/>
      <c r="M196" s="126"/>
      <c r="N196" s="151" t="e">
        <f ca="1">VLOOKUP(M196,CatProd!B:G,6,FALSE)</f>
        <v>#N/A</v>
      </c>
      <c r="O196" s="127"/>
      <c r="P196" s="175" t="e">
        <f ca="1">VLOOKUP(CONCATENATE(N196,"-",O196),CatProdSpec!H:I,2,FALSE)</f>
        <v>#N/A</v>
      </c>
      <c r="Q196" s="30"/>
      <c r="R196" s="149" t="str">
        <f>IFERROR(VLOOKUP(Q196,Setup!D$16:E$25,2,FALSE),"")</f>
        <v/>
      </c>
      <c r="S196" s="51" t="str">
        <f ca="1">IFERROR(IF(OR(I196="",VLOOKUP(I196,CatCostInp!$E$2:$K$88,7,FALSE)=0),"",VLOOKUP(I196,CatCostInp!$E$2:$K$88,7,FALSE)),"")</f>
        <v/>
      </c>
      <c r="T196" s="4" t="e">
        <f>VLOOKUP(U196,#REF!,2,FALSE)</f>
        <v>#REF!</v>
      </c>
      <c r="U196" s="30"/>
      <c r="V196" s="1" t="str">
        <f ca="1">IF(U196=Setup!$C$10,"Grant",IF('Health Products &amp; Equipment'!U196=Setup!$C$11,"Local",IF('Health Products &amp; Equipment'!U196=Setup!$C$12,"Other","")))</f>
        <v/>
      </c>
      <c r="W196" s="34"/>
      <c r="X196" s="148"/>
      <c r="Y196" s="33"/>
      <c r="Z196" s="36" t="str">
        <f t="shared" si="101"/>
        <v/>
      </c>
      <c r="AA196" s="35"/>
      <c r="AB196" s="32" t="str">
        <f t="shared" si="102"/>
        <v/>
      </c>
      <c r="AC196" s="35"/>
      <c r="AD196" s="32" t="str">
        <f t="shared" si="103"/>
        <v/>
      </c>
      <c r="AE196" s="35"/>
      <c r="AF196" s="36" t="str">
        <f t="shared" si="104"/>
        <v/>
      </c>
      <c r="AG196" s="36" t="str">
        <f t="shared" si="105"/>
        <v/>
      </c>
      <c r="AH196" s="36" t="str">
        <f t="shared" si="106"/>
        <v/>
      </c>
      <c r="AI196" s="55"/>
      <c r="AJ196" s="37"/>
      <c r="AK196" s="148"/>
      <c r="AL196" s="35"/>
      <c r="AM196" s="32" t="str">
        <f t="shared" si="107"/>
        <v/>
      </c>
      <c r="AN196" s="35"/>
      <c r="AO196" s="32" t="str">
        <f t="shared" si="108"/>
        <v/>
      </c>
      <c r="AP196" s="35"/>
      <c r="AQ196" s="32" t="str">
        <f t="shared" si="109"/>
        <v/>
      </c>
      <c r="AR196" s="35"/>
      <c r="AS196" s="36" t="str">
        <f t="shared" si="110"/>
        <v/>
      </c>
      <c r="AT196" s="36" t="str">
        <f t="shared" si="111"/>
        <v/>
      </c>
      <c r="AU196" s="36" t="str">
        <f t="shared" si="112"/>
        <v/>
      </c>
      <c r="AV196" s="55"/>
      <c r="AW196" s="34"/>
      <c r="AX196" s="148"/>
      <c r="AY196" s="34"/>
      <c r="AZ196" s="32" t="str">
        <f t="shared" si="113"/>
        <v/>
      </c>
      <c r="BA196" s="34"/>
      <c r="BB196" s="32" t="str">
        <f t="shared" si="114"/>
        <v/>
      </c>
      <c r="BC196" s="34"/>
      <c r="BD196" s="32" t="str">
        <f t="shared" si="115"/>
        <v/>
      </c>
      <c r="BE196" s="35"/>
      <c r="BF196" s="36" t="str">
        <f t="shared" si="116"/>
        <v/>
      </c>
      <c r="BG196" s="36" t="str">
        <f t="shared" si="117"/>
        <v/>
      </c>
      <c r="BH196" s="36" t="str">
        <f t="shared" si="118"/>
        <v/>
      </c>
      <c r="BI196" s="55"/>
      <c r="BJ196" s="34"/>
      <c r="BK196" s="148"/>
      <c r="BL196" s="34"/>
      <c r="BM196" s="32" t="str">
        <f t="shared" si="119"/>
        <v/>
      </c>
      <c r="BN196" s="34"/>
      <c r="BO196" s="32" t="str">
        <f t="shared" si="120"/>
        <v/>
      </c>
      <c r="BP196" s="34"/>
      <c r="BQ196" s="32" t="str">
        <f t="shared" si="121"/>
        <v/>
      </c>
      <c r="BR196" s="34"/>
      <c r="BS196" s="36" t="str">
        <f t="shared" si="122"/>
        <v/>
      </c>
      <c r="BT196" s="36" t="str">
        <f t="shared" si="123"/>
        <v/>
      </c>
      <c r="BU196" s="36" t="str">
        <f t="shared" si="124"/>
        <v/>
      </c>
      <c r="BV196" s="55"/>
      <c r="BW196" s="36" t="str">
        <f t="shared" si="125"/>
        <v/>
      </c>
      <c r="BX196" s="36" t="str">
        <f t="shared" si="125"/>
        <v/>
      </c>
      <c r="BY196" s="31"/>
      <c r="BZ196" s="38"/>
      <c r="CB196" s="120" t="e">
        <f t="shared" ca="1" si="96"/>
        <v>#VALUE!</v>
      </c>
      <c r="CC196" s="2" t="e">
        <f t="shared" ca="1" si="126"/>
        <v>#VALUE!</v>
      </c>
    </row>
    <row r="197" spans="1:81" s="10" customFormat="1" ht="25.15" customHeight="1" x14ac:dyDescent="0.2">
      <c r="A197" s="52" t="str">
        <f t="shared" si="127"/>
        <v/>
      </c>
      <c r="B197" s="157" t="e">
        <f t="shared" ca="1" si="97"/>
        <v>#VALUE!</v>
      </c>
      <c r="C197" s="157" t="e">
        <f t="shared" ca="1" si="98"/>
        <v>#VALUE!</v>
      </c>
      <c r="D197" s="29"/>
      <c r="E197" s="155" t="str">
        <f ca="1">IFERROR(INDIRECT(ADDRESS(MATCH(D197,CatModules!C:C,0),2,1,1,"CatModules")),"")</f>
        <v/>
      </c>
      <c r="F197" s="96"/>
      <c r="G197" s="156" t="str">
        <f ca="1">IFERROR(INDIRECT(ADDRESS(MATCH(CONCATENATE(E197,"-",F197),CatInt!K:K,0),3,1,1,"CatInt")),"")</f>
        <v/>
      </c>
      <c r="H197" s="45" t="str">
        <f>IF(F197="","",VLOOKUP(F197,#REF!,2,FALSE))</f>
        <v/>
      </c>
      <c r="I197" s="29"/>
      <c r="J197" s="155" t="e">
        <f t="shared" si="99"/>
        <v>#VALUE!</v>
      </c>
      <c r="K197" s="155" t="e">
        <f t="shared" si="100"/>
        <v>#VALUE!</v>
      </c>
      <c r="L197" s="153"/>
      <c r="M197" s="126"/>
      <c r="N197" s="151" t="e">
        <f ca="1">VLOOKUP(M197,CatProd!B:G,6,FALSE)</f>
        <v>#N/A</v>
      </c>
      <c r="O197" s="127"/>
      <c r="P197" s="175" t="e">
        <f ca="1">VLOOKUP(CONCATENATE(N197,"-",O197),CatProdSpec!H:I,2,FALSE)</f>
        <v>#N/A</v>
      </c>
      <c r="Q197" s="30"/>
      <c r="R197" s="149" t="str">
        <f>IFERROR(VLOOKUP(Q197,Setup!D$16:E$25,2,FALSE),"")</f>
        <v/>
      </c>
      <c r="S197" s="51" t="str">
        <f ca="1">IFERROR(IF(OR(I197="",VLOOKUP(I197,CatCostInp!$E$2:$K$88,7,FALSE)=0),"",VLOOKUP(I197,CatCostInp!$E$2:$K$88,7,FALSE)),"")</f>
        <v/>
      </c>
      <c r="T197" s="4" t="e">
        <f>VLOOKUP(U197,#REF!,2,FALSE)</f>
        <v>#REF!</v>
      </c>
      <c r="U197" s="30"/>
      <c r="V197" s="1" t="str">
        <f ca="1">IF(U197=Setup!$C$10,"Grant",IF('Health Products &amp; Equipment'!U197=Setup!$C$11,"Local",IF('Health Products &amp; Equipment'!U197=Setup!$C$12,"Other","")))</f>
        <v/>
      </c>
      <c r="W197" s="34"/>
      <c r="X197" s="148"/>
      <c r="Y197" s="33"/>
      <c r="Z197" s="36" t="str">
        <f t="shared" si="101"/>
        <v/>
      </c>
      <c r="AA197" s="35"/>
      <c r="AB197" s="32" t="str">
        <f t="shared" si="102"/>
        <v/>
      </c>
      <c r="AC197" s="35"/>
      <c r="AD197" s="32" t="str">
        <f t="shared" si="103"/>
        <v/>
      </c>
      <c r="AE197" s="35"/>
      <c r="AF197" s="36" t="str">
        <f t="shared" si="104"/>
        <v/>
      </c>
      <c r="AG197" s="36" t="str">
        <f t="shared" si="105"/>
        <v/>
      </c>
      <c r="AH197" s="36" t="str">
        <f t="shared" si="106"/>
        <v/>
      </c>
      <c r="AI197" s="55"/>
      <c r="AJ197" s="37"/>
      <c r="AK197" s="148"/>
      <c r="AL197" s="35"/>
      <c r="AM197" s="32" t="str">
        <f t="shared" si="107"/>
        <v/>
      </c>
      <c r="AN197" s="35"/>
      <c r="AO197" s="32" t="str">
        <f t="shared" si="108"/>
        <v/>
      </c>
      <c r="AP197" s="35"/>
      <c r="AQ197" s="32" t="str">
        <f t="shared" si="109"/>
        <v/>
      </c>
      <c r="AR197" s="35"/>
      <c r="AS197" s="36" t="str">
        <f t="shared" si="110"/>
        <v/>
      </c>
      <c r="AT197" s="36" t="str">
        <f t="shared" si="111"/>
        <v/>
      </c>
      <c r="AU197" s="36" t="str">
        <f t="shared" si="112"/>
        <v/>
      </c>
      <c r="AV197" s="55"/>
      <c r="AW197" s="34"/>
      <c r="AX197" s="148"/>
      <c r="AY197" s="34"/>
      <c r="AZ197" s="32" t="str">
        <f t="shared" si="113"/>
        <v/>
      </c>
      <c r="BA197" s="34"/>
      <c r="BB197" s="32" t="str">
        <f t="shared" si="114"/>
        <v/>
      </c>
      <c r="BC197" s="34"/>
      <c r="BD197" s="32" t="str">
        <f t="shared" si="115"/>
        <v/>
      </c>
      <c r="BE197" s="35"/>
      <c r="BF197" s="36" t="str">
        <f t="shared" si="116"/>
        <v/>
      </c>
      <c r="BG197" s="36" t="str">
        <f t="shared" si="117"/>
        <v/>
      </c>
      <c r="BH197" s="36" t="str">
        <f t="shared" si="118"/>
        <v/>
      </c>
      <c r="BI197" s="55"/>
      <c r="BJ197" s="34"/>
      <c r="BK197" s="148"/>
      <c r="BL197" s="34"/>
      <c r="BM197" s="32" t="str">
        <f t="shared" si="119"/>
        <v/>
      </c>
      <c r="BN197" s="34"/>
      <c r="BO197" s="32" t="str">
        <f t="shared" si="120"/>
        <v/>
      </c>
      <c r="BP197" s="34"/>
      <c r="BQ197" s="32" t="str">
        <f t="shared" si="121"/>
        <v/>
      </c>
      <c r="BR197" s="34"/>
      <c r="BS197" s="36" t="str">
        <f t="shared" si="122"/>
        <v/>
      </c>
      <c r="BT197" s="36" t="str">
        <f t="shared" si="123"/>
        <v/>
      </c>
      <c r="BU197" s="36" t="str">
        <f t="shared" si="124"/>
        <v/>
      </c>
      <c r="BV197" s="55"/>
      <c r="BW197" s="36" t="str">
        <f t="shared" si="125"/>
        <v/>
      </c>
      <c r="BX197" s="36" t="str">
        <f t="shared" si="125"/>
        <v/>
      </c>
      <c r="BY197" s="31"/>
      <c r="BZ197" s="38"/>
      <c r="CB197" s="120" t="e">
        <f t="shared" ca="1" si="96"/>
        <v>#VALUE!</v>
      </c>
      <c r="CC197" s="2" t="e">
        <f t="shared" ca="1" si="126"/>
        <v>#VALUE!</v>
      </c>
    </row>
    <row r="198" spans="1:81" s="10" customFormat="1" ht="25.15" customHeight="1" x14ac:dyDescent="0.2">
      <c r="A198" s="52" t="str">
        <f t="shared" si="127"/>
        <v/>
      </c>
      <c r="B198" s="157" t="e">
        <f t="shared" ca="1" si="97"/>
        <v>#VALUE!</v>
      </c>
      <c r="C198" s="157" t="e">
        <f t="shared" ca="1" si="98"/>
        <v>#VALUE!</v>
      </c>
      <c r="D198" s="29"/>
      <c r="E198" s="155" t="str">
        <f ca="1">IFERROR(INDIRECT(ADDRESS(MATCH(D198,CatModules!C:C,0),2,1,1,"CatModules")),"")</f>
        <v/>
      </c>
      <c r="F198" s="96"/>
      <c r="G198" s="156" t="str">
        <f ca="1">IFERROR(INDIRECT(ADDRESS(MATCH(CONCATENATE(E198,"-",F198),CatInt!K:K,0),3,1,1,"CatInt")),"")</f>
        <v/>
      </c>
      <c r="H198" s="45" t="str">
        <f>IF(F198="","",VLOOKUP(F198,#REF!,2,FALSE))</f>
        <v/>
      </c>
      <c r="I198" s="29"/>
      <c r="J198" s="155" t="e">
        <f t="shared" si="99"/>
        <v>#VALUE!</v>
      </c>
      <c r="K198" s="155" t="e">
        <f t="shared" si="100"/>
        <v>#VALUE!</v>
      </c>
      <c r="L198" s="153"/>
      <c r="M198" s="126"/>
      <c r="N198" s="151" t="e">
        <f ca="1">VLOOKUP(M198,CatProd!B:G,6,FALSE)</f>
        <v>#N/A</v>
      </c>
      <c r="O198" s="127"/>
      <c r="P198" s="175" t="e">
        <f ca="1">VLOOKUP(CONCATENATE(N198,"-",O198),CatProdSpec!H:I,2,FALSE)</f>
        <v>#N/A</v>
      </c>
      <c r="Q198" s="30"/>
      <c r="R198" s="149" t="str">
        <f>IFERROR(VLOOKUP(Q198,Setup!D$16:E$25,2,FALSE),"")</f>
        <v/>
      </c>
      <c r="S198" s="51" t="str">
        <f ca="1">IFERROR(IF(OR(I198="",VLOOKUP(I198,CatCostInp!$E$2:$K$88,7,FALSE)=0),"",VLOOKUP(I198,CatCostInp!$E$2:$K$88,7,FALSE)),"")</f>
        <v/>
      </c>
      <c r="T198" s="4" t="e">
        <f>VLOOKUP(U198,#REF!,2,FALSE)</f>
        <v>#REF!</v>
      </c>
      <c r="U198" s="30"/>
      <c r="V198" s="1" t="str">
        <f ca="1">IF(U198=Setup!$C$10,"Grant",IF('Health Products &amp; Equipment'!U198=Setup!$C$11,"Local",IF('Health Products &amp; Equipment'!U198=Setup!$C$12,"Other","")))</f>
        <v/>
      </c>
      <c r="W198" s="34"/>
      <c r="X198" s="148"/>
      <c r="Y198" s="33"/>
      <c r="Z198" s="36" t="str">
        <f t="shared" si="101"/>
        <v/>
      </c>
      <c r="AA198" s="35"/>
      <c r="AB198" s="32" t="str">
        <f t="shared" si="102"/>
        <v/>
      </c>
      <c r="AC198" s="35"/>
      <c r="AD198" s="32" t="str">
        <f t="shared" si="103"/>
        <v/>
      </c>
      <c r="AE198" s="35"/>
      <c r="AF198" s="36" t="str">
        <f t="shared" si="104"/>
        <v/>
      </c>
      <c r="AG198" s="36" t="str">
        <f t="shared" si="105"/>
        <v/>
      </c>
      <c r="AH198" s="36" t="str">
        <f t="shared" si="106"/>
        <v/>
      </c>
      <c r="AI198" s="55"/>
      <c r="AJ198" s="37"/>
      <c r="AK198" s="148"/>
      <c r="AL198" s="35"/>
      <c r="AM198" s="32" t="str">
        <f t="shared" si="107"/>
        <v/>
      </c>
      <c r="AN198" s="35"/>
      <c r="AO198" s="32" t="str">
        <f t="shared" si="108"/>
        <v/>
      </c>
      <c r="AP198" s="35"/>
      <c r="AQ198" s="32" t="str">
        <f t="shared" si="109"/>
        <v/>
      </c>
      <c r="AR198" s="35"/>
      <c r="AS198" s="36" t="str">
        <f t="shared" si="110"/>
        <v/>
      </c>
      <c r="AT198" s="36" t="str">
        <f t="shared" si="111"/>
        <v/>
      </c>
      <c r="AU198" s="36" t="str">
        <f t="shared" si="112"/>
        <v/>
      </c>
      <c r="AV198" s="55"/>
      <c r="AW198" s="34"/>
      <c r="AX198" s="148"/>
      <c r="AY198" s="34"/>
      <c r="AZ198" s="32" t="str">
        <f t="shared" si="113"/>
        <v/>
      </c>
      <c r="BA198" s="34"/>
      <c r="BB198" s="32" t="str">
        <f t="shared" si="114"/>
        <v/>
      </c>
      <c r="BC198" s="34"/>
      <c r="BD198" s="32" t="str">
        <f t="shared" si="115"/>
        <v/>
      </c>
      <c r="BE198" s="35"/>
      <c r="BF198" s="36" t="str">
        <f t="shared" si="116"/>
        <v/>
      </c>
      <c r="BG198" s="36" t="str">
        <f t="shared" si="117"/>
        <v/>
      </c>
      <c r="BH198" s="36" t="str">
        <f t="shared" si="118"/>
        <v/>
      </c>
      <c r="BI198" s="55"/>
      <c r="BJ198" s="34"/>
      <c r="BK198" s="148"/>
      <c r="BL198" s="34"/>
      <c r="BM198" s="32" t="str">
        <f t="shared" si="119"/>
        <v/>
      </c>
      <c r="BN198" s="34"/>
      <c r="BO198" s="32" t="str">
        <f t="shared" si="120"/>
        <v/>
      </c>
      <c r="BP198" s="34"/>
      <c r="BQ198" s="32" t="str">
        <f t="shared" si="121"/>
        <v/>
      </c>
      <c r="BR198" s="34"/>
      <c r="BS198" s="36" t="str">
        <f t="shared" si="122"/>
        <v/>
      </c>
      <c r="BT198" s="36" t="str">
        <f t="shared" si="123"/>
        <v/>
      </c>
      <c r="BU198" s="36" t="str">
        <f t="shared" si="124"/>
        <v/>
      </c>
      <c r="BV198" s="55"/>
      <c r="BW198" s="36" t="str">
        <f t="shared" si="125"/>
        <v/>
      </c>
      <c r="BX198" s="36" t="str">
        <f t="shared" si="125"/>
        <v/>
      </c>
      <c r="BY198" s="31"/>
      <c r="BZ198" s="38"/>
      <c r="CB198" s="120" t="e">
        <f t="shared" ca="1" si="96"/>
        <v>#VALUE!</v>
      </c>
      <c r="CC198" s="2" t="e">
        <f t="shared" ca="1" si="126"/>
        <v>#VALUE!</v>
      </c>
    </row>
    <row r="199" spans="1:81" s="10" customFormat="1" ht="25.15" customHeight="1" x14ac:dyDescent="0.2">
      <c r="A199" s="52" t="str">
        <f t="shared" si="127"/>
        <v/>
      </c>
      <c r="B199" s="157" t="e">
        <f t="shared" ca="1" si="97"/>
        <v>#VALUE!</v>
      </c>
      <c r="C199" s="157" t="e">
        <f t="shared" ca="1" si="98"/>
        <v>#VALUE!</v>
      </c>
      <c r="D199" s="29"/>
      <c r="E199" s="155" t="str">
        <f ca="1">IFERROR(INDIRECT(ADDRESS(MATCH(D199,CatModules!C:C,0),2,1,1,"CatModules")),"")</f>
        <v/>
      </c>
      <c r="F199" s="96"/>
      <c r="G199" s="156" t="str">
        <f ca="1">IFERROR(INDIRECT(ADDRESS(MATCH(CONCATENATE(E199,"-",F199),CatInt!K:K,0),3,1,1,"CatInt")),"")</f>
        <v/>
      </c>
      <c r="H199" s="45" t="str">
        <f>IF(F199="","",VLOOKUP(F199,#REF!,2,FALSE))</f>
        <v/>
      </c>
      <c r="I199" s="29"/>
      <c r="J199" s="155" t="e">
        <f t="shared" si="99"/>
        <v>#VALUE!</v>
      </c>
      <c r="K199" s="155" t="e">
        <f t="shared" si="100"/>
        <v>#VALUE!</v>
      </c>
      <c r="L199" s="153"/>
      <c r="M199" s="126"/>
      <c r="N199" s="151" t="e">
        <f ca="1">VLOOKUP(M199,CatProd!B:G,6,FALSE)</f>
        <v>#N/A</v>
      </c>
      <c r="O199" s="127"/>
      <c r="P199" s="175" t="e">
        <f ca="1">VLOOKUP(CONCATENATE(N199,"-",O199),CatProdSpec!H:I,2,FALSE)</f>
        <v>#N/A</v>
      </c>
      <c r="Q199" s="30"/>
      <c r="R199" s="149" t="str">
        <f>IFERROR(VLOOKUP(Q199,Setup!D$16:E$25,2,FALSE),"")</f>
        <v/>
      </c>
      <c r="S199" s="51" t="str">
        <f ca="1">IFERROR(IF(OR(I199="",VLOOKUP(I199,CatCostInp!$E$2:$K$88,7,FALSE)=0),"",VLOOKUP(I199,CatCostInp!$E$2:$K$88,7,FALSE)),"")</f>
        <v/>
      </c>
      <c r="T199" s="4" t="e">
        <f>VLOOKUP(U199,#REF!,2,FALSE)</f>
        <v>#REF!</v>
      </c>
      <c r="U199" s="30"/>
      <c r="V199" s="1" t="str">
        <f ca="1">IF(U199=Setup!$C$10,"Grant",IF('Health Products &amp; Equipment'!U199=Setup!$C$11,"Local",IF('Health Products &amp; Equipment'!U199=Setup!$C$12,"Other","")))</f>
        <v/>
      </c>
      <c r="W199" s="34"/>
      <c r="X199" s="148"/>
      <c r="Y199" s="33"/>
      <c r="Z199" s="36" t="str">
        <f t="shared" si="101"/>
        <v/>
      </c>
      <c r="AA199" s="35"/>
      <c r="AB199" s="32" t="str">
        <f t="shared" si="102"/>
        <v/>
      </c>
      <c r="AC199" s="35"/>
      <c r="AD199" s="32" t="str">
        <f t="shared" si="103"/>
        <v/>
      </c>
      <c r="AE199" s="35"/>
      <c r="AF199" s="36" t="str">
        <f t="shared" si="104"/>
        <v/>
      </c>
      <c r="AG199" s="36" t="str">
        <f t="shared" si="105"/>
        <v/>
      </c>
      <c r="AH199" s="36" t="str">
        <f t="shared" si="106"/>
        <v/>
      </c>
      <c r="AI199" s="55"/>
      <c r="AJ199" s="37"/>
      <c r="AK199" s="148"/>
      <c r="AL199" s="35"/>
      <c r="AM199" s="32" t="str">
        <f t="shared" si="107"/>
        <v/>
      </c>
      <c r="AN199" s="35"/>
      <c r="AO199" s="32" t="str">
        <f t="shared" si="108"/>
        <v/>
      </c>
      <c r="AP199" s="35"/>
      <c r="AQ199" s="32" t="str">
        <f t="shared" si="109"/>
        <v/>
      </c>
      <c r="AR199" s="35"/>
      <c r="AS199" s="36" t="str">
        <f t="shared" si="110"/>
        <v/>
      </c>
      <c r="AT199" s="36" t="str">
        <f t="shared" si="111"/>
        <v/>
      </c>
      <c r="AU199" s="36" t="str">
        <f t="shared" si="112"/>
        <v/>
      </c>
      <c r="AV199" s="55"/>
      <c r="AW199" s="34"/>
      <c r="AX199" s="148"/>
      <c r="AY199" s="34"/>
      <c r="AZ199" s="32" t="str">
        <f t="shared" si="113"/>
        <v/>
      </c>
      <c r="BA199" s="34"/>
      <c r="BB199" s="32" t="str">
        <f t="shared" si="114"/>
        <v/>
      </c>
      <c r="BC199" s="34"/>
      <c r="BD199" s="32" t="str">
        <f t="shared" si="115"/>
        <v/>
      </c>
      <c r="BE199" s="35"/>
      <c r="BF199" s="36" t="str">
        <f t="shared" si="116"/>
        <v/>
      </c>
      <c r="BG199" s="36" t="str">
        <f t="shared" si="117"/>
        <v/>
      </c>
      <c r="BH199" s="36" t="str">
        <f t="shared" si="118"/>
        <v/>
      </c>
      <c r="BI199" s="55"/>
      <c r="BJ199" s="34"/>
      <c r="BK199" s="148"/>
      <c r="BL199" s="34"/>
      <c r="BM199" s="32" t="str">
        <f t="shared" si="119"/>
        <v/>
      </c>
      <c r="BN199" s="34"/>
      <c r="BO199" s="32" t="str">
        <f t="shared" si="120"/>
        <v/>
      </c>
      <c r="BP199" s="34"/>
      <c r="BQ199" s="32" t="str">
        <f t="shared" si="121"/>
        <v/>
      </c>
      <c r="BR199" s="34"/>
      <c r="BS199" s="36" t="str">
        <f t="shared" si="122"/>
        <v/>
      </c>
      <c r="BT199" s="36" t="str">
        <f t="shared" si="123"/>
        <v/>
      </c>
      <c r="BU199" s="36" t="str">
        <f t="shared" si="124"/>
        <v/>
      </c>
      <c r="BV199" s="55"/>
      <c r="BW199" s="36" t="str">
        <f t="shared" si="125"/>
        <v/>
      </c>
      <c r="BX199" s="36" t="str">
        <f t="shared" si="125"/>
        <v/>
      </c>
      <c r="BY199" s="31"/>
      <c r="BZ199" s="38"/>
      <c r="CB199" s="120" t="e">
        <f t="shared" ca="1" si="96"/>
        <v>#VALUE!</v>
      </c>
      <c r="CC199" s="2" t="e">
        <f t="shared" ca="1" si="126"/>
        <v>#VALUE!</v>
      </c>
    </row>
    <row r="200" spans="1:81" s="10" customFormat="1" ht="25.15" customHeight="1" x14ac:dyDescent="0.2">
      <c r="A200" s="52" t="str">
        <f t="shared" si="127"/>
        <v/>
      </c>
      <c r="B200" s="157" t="e">
        <f t="shared" ca="1" si="97"/>
        <v>#VALUE!</v>
      </c>
      <c r="C200" s="157" t="e">
        <f t="shared" ca="1" si="98"/>
        <v>#VALUE!</v>
      </c>
      <c r="D200" s="29"/>
      <c r="E200" s="155" t="str">
        <f ca="1">IFERROR(INDIRECT(ADDRESS(MATCH(D200,CatModules!C:C,0),2,1,1,"CatModules")),"")</f>
        <v/>
      </c>
      <c r="F200" s="96"/>
      <c r="G200" s="156" t="str">
        <f ca="1">IFERROR(INDIRECT(ADDRESS(MATCH(CONCATENATE(E200,"-",F200),CatInt!K:K,0),3,1,1,"CatInt")),"")</f>
        <v/>
      </c>
      <c r="H200" s="45" t="str">
        <f>IF(F200="","",VLOOKUP(F200,#REF!,2,FALSE))</f>
        <v/>
      </c>
      <c r="I200" s="29"/>
      <c r="J200" s="155" t="e">
        <f t="shared" si="99"/>
        <v>#VALUE!</v>
      </c>
      <c r="K200" s="155" t="e">
        <f t="shared" si="100"/>
        <v>#VALUE!</v>
      </c>
      <c r="L200" s="153"/>
      <c r="M200" s="126"/>
      <c r="N200" s="151" t="e">
        <f ca="1">VLOOKUP(M200,CatProd!B:G,6,FALSE)</f>
        <v>#N/A</v>
      </c>
      <c r="O200" s="127"/>
      <c r="P200" s="175" t="e">
        <f ca="1">VLOOKUP(CONCATENATE(N200,"-",O200),CatProdSpec!H:I,2,FALSE)</f>
        <v>#N/A</v>
      </c>
      <c r="Q200" s="30"/>
      <c r="R200" s="149" t="str">
        <f>IFERROR(VLOOKUP(Q200,Setup!D$16:E$25,2,FALSE),"")</f>
        <v/>
      </c>
      <c r="S200" s="51" t="str">
        <f ca="1">IFERROR(IF(OR(I200="",VLOOKUP(I200,CatCostInp!$E$2:$K$88,7,FALSE)=0),"",VLOOKUP(I200,CatCostInp!$E$2:$K$88,7,FALSE)),"")</f>
        <v/>
      </c>
      <c r="T200" s="4" t="e">
        <f>VLOOKUP(U200,#REF!,2,FALSE)</f>
        <v>#REF!</v>
      </c>
      <c r="U200" s="30"/>
      <c r="V200" s="1" t="str">
        <f ca="1">IF(U200=Setup!$C$10,"Grant",IF('Health Products &amp; Equipment'!U200=Setup!$C$11,"Local",IF('Health Products &amp; Equipment'!U200=Setup!$C$12,"Other","")))</f>
        <v/>
      </c>
      <c r="W200" s="34"/>
      <c r="X200" s="148"/>
      <c r="Y200" s="33"/>
      <c r="Z200" s="36" t="str">
        <f t="shared" si="101"/>
        <v/>
      </c>
      <c r="AA200" s="35"/>
      <c r="AB200" s="32" t="str">
        <f t="shared" si="102"/>
        <v/>
      </c>
      <c r="AC200" s="35"/>
      <c r="AD200" s="32" t="str">
        <f t="shared" si="103"/>
        <v/>
      </c>
      <c r="AE200" s="35"/>
      <c r="AF200" s="36" t="str">
        <f t="shared" si="104"/>
        <v/>
      </c>
      <c r="AG200" s="36" t="str">
        <f t="shared" si="105"/>
        <v/>
      </c>
      <c r="AH200" s="36" t="str">
        <f t="shared" si="106"/>
        <v/>
      </c>
      <c r="AI200" s="55"/>
      <c r="AJ200" s="37"/>
      <c r="AK200" s="148"/>
      <c r="AL200" s="35"/>
      <c r="AM200" s="32" t="str">
        <f t="shared" si="107"/>
        <v/>
      </c>
      <c r="AN200" s="35"/>
      <c r="AO200" s="32" t="str">
        <f t="shared" si="108"/>
        <v/>
      </c>
      <c r="AP200" s="35"/>
      <c r="AQ200" s="32" t="str">
        <f t="shared" si="109"/>
        <v/>
      </c>
      <c r="AR200" s="35"/>
      <c r="AS200" s="36" t="str">
        <f t="shared" si="110"/>
        <v/>
      </c>
      <c r="AT200" s="36" t="str">
        <f t="shared" si="111"/>
        <v/>
      </c>
      <c r="AU200" s="36" t="str">
        <f t="shared" si="112"/>
        <v/>
      </c>
      <c r="AV200" s="55"/>
      <c r="AW200" s="34"/>
      <c r="AX200" s="148"/>
      <c r="AY200" s="34"/>
      <c r="AZ200" s="32" t="str">
        <f t="shared" si="113"/>
        <v/>
      </c>
      <c r="BA200" s="34"/>
      <c r="BB200" s="32" t="str">
        <f t="shared" si="114"/>
        <v/>
      </c>
      <c r="BC200" s="34"/>
      <c r="BD200" s="32" t="str">
        <f t="shared" si="115"/>
        <v/>
      </c>
      <c r="BE200" s="35"/>
      <c r="BF200" s="36" t="str">
        <f t="shared" si="116"/>
        <v/>
      </c>
      <c r="BG200" s="36" t="str">
        <f t="shared" si="117"/>
        <v/>
      </c>
      <c r="BH200" s="36" t="str">
        <f t="shared" si="118"/>
        <v/>
      </c>
      <c r="BI200" s="55"/>
      <c r="BJ200" s="34"/>
      <c r="BK200" s="148"/>
      <c r="BL200" s="34"/>
      <c r="BM200" s="32" t="str">
        <f t="shared" si="119"/>
        <v/>
      </c>
      <c r="BN200" s="34"/>
      <c r="BO200" s="32" t="str">
        <f t="shared" si="120"/>
        <v/>
      </c>
      <c r="BP200" s="34"/>
      <c r="BQ200" s="32" t="str">
        <f t="shared" si="121"/>
        <v/>
      </c>
      <c r="BR200" s="34"/>
      <c r="BS200" s="36" t="str">
        <f t="shared" si="122"/>
        <v/>
      </c>
      <c r="BT200" s="36" t="str">
        <f t="shared" si="123"/>
        <v/>
      </c>
      <c r="BU200" s="36" t="str">
        <f t="shared" si="124"/>
        <v/>
      </c>
      <c r="BV200" s="55"/>
      <c r="BW200" s="36" t="str">
        <f t="shared" si="125"/>
        <v/>
      </c>
      <c r="BX200" s="36" t="str">
        <f t="shared" si="125"/>
        <v/>
      </c>
      <c r="BY200" s="31"/>
      <c r="BZ200" s="38"/>
      <c r="CB200" s="120" t="e">
        <f t="shared" ca="1" si="96"/>
        <v>#VALUE!</v>
      </c>
      <c r="CC200" s="2" t="e">
        <f t="shared" ca="1" si="126"/>
        <v>#VALUE!</v>
      </c>
    </row>
    <row r="201" spans="1:81" s="10" customFormat="1" ht="25.15" customHeight="1" x14ac:dyDescent="0.2">
      <c r="A201" s="52" t="str">
        <f t="shared" si="127"/>
        <v/>
      </c>
      <c r="B201" s="157" t="e">
        <f t="shared" ca="1" si="97"/>
        <v>#VALUE!</v>
      </c>
      <c r="C201" s="157" t="e">
        <f t="shared" ca="1" si="98"/>
        <v>#VALUE!</v>
      </c>
      <c r="D201" s="29"/>
      <c r="E201" s="155" t="str">
        <f ca="1">IFERROR(INDIRECT(ADDRESS(MATCH(D201,CatModules!C:C,0),2,1,1,"CatModules")),"")</f>
        <v/>
      </c>
      <c r="F201" s="96"/>
      <c r="G201" s="156" t="str">
        <f ca="1">IFERROR(INDIRECT(ADDRESS(MATCH(CONCATENATE(E201,"-",F201),CatInt!K:K,0),3,1,1,"CatInt")),"")</f>
        <v/>
      </c>
      <c r="H201" s="45" t="str">
        <f>IF(F201="","",VLOOKUP(F201,#REF!,2,FALSE))</f>
        <v/>
      </c>
      <c r="I201" s="29"/>
      <c r="J201" s="155" t="e">
        <f t="shared" si="99"/>
        <v>#VALUE!</v>
      </c>
      <c r="K201" s="155" t="e">
        <f t="shared" si="100"/>
        <v>#VALUE!</v>
      </c>
      <c r="L201" s="153"/>
      <c r="M201" s="126"/>
      <c r="N201" s="151" t="e">
        <f ca="1">VLOOKUP(M201,CatProd!B:G,6,FALSE)</f>
        <v>#N/A</v>
      </c>
      <c r="O201" s="127"/>
      <c r="P201" s="175" t="e">
        <f ca="1">VLOOKUP(CONCATENATE(N201,"-",O201),CatProdSpec!H:I,2,FALSE)</f>
        <v>#N/A</v>
      </c>
      <c r="Q201" s="30"/>
      <c r="R201" s="149" t="str">
        <f>IFERROR(VLOOKUP(Q201,Setup!D$16:E$25,2,FALSE),"")</f>
        <v/>
      </c>
      <c r="S201" s="51" t="str">
        <f ca="1">IFERROR(IF(OR(I201="",VLOOKUP(I201,CatCostInp!$E$2:$K$88,7,FALSE)=0),"",VLOOKUP(I201,CatCostInp!$E$2:$K$88,7,FALSE)),"")</f>
        <v/>
      </c>
      <c r="T201" s="4" t="e">
        <f>VLOOKUP(U201,#REF!,2,FALSE)</f>
        <v>#REF!</v>
      </c>
      <c r="U201" s="30"/>
      <c r="V201" s="1" t="str">
        <f ca="1">IF(U201=Setup!$C$10,"Grant",IF('Health Products &amp; Equipment'!U201=Setup!$C$11,"Local",IF('Health Products &amp; Equipment'!U201=Setup!$C$12,"Other","")))</f>
        <v/>
      </c>
      <c r="W201" s="34"/>
      <c r="X201" s="148"/>
      <c r="Y201" s="33"/>
      <c r="Z201" s="36" t="str">
        <f t="shared" si="101"/>
        <v/>
      </c>
      <c r="AA201" s="35"/>
      <c r="AB201" s="32" t="str">
        <f t="shared" si="102"/>
        <v/>
      </c>
      <c r="AC201" s="35"/>
      <c r="AD201" s="32" t="str">
        <f t="shared" si="103"/>
        <v/>
      </c>
      <c r="AE201" s="35"/>
      <c r="AF201" s="36" t="str">
        <f t="shared" si="104"/>
        <v/>
      </c>
      <c r="AG201" s="36" t="str">
        <f t="shared" si="105"/>
        <v/>
      </c>
      <c r="AH201" s="36" t="str">
        <f t="shared" si="106"/>
        <v/>
      </c>
      <c r="AI201" s="55"/>
      <c r="AJ201" s="37"/>
      <c r="AK201" s="148"/>
      <c r="AL201" s="35"/>
      <c r="AM201" s="32" t="str">
        <f t="shared" si="107"/>
        <v/>
      </c>
      <c r="AN201" s="35"/>
      <c r="AO201" s="32" t="str">
        <f t="shared" si="108"/>
        <v/>
      </c>
      <c r="AP201" s="35"/>
      <c r="AQ201" s="32" t="str">
        <f t="shared" si="109"/>
        <v/>
      </c>
      <c r="AR201" s="35"/>
      <c r="AS201" s="36" t="str">
        <f t="shared" si="110"/>
        <v/>
      </c>
      <c r="AT201" s="36" t="str">
        <f t="shared" si="111"/>
        <v/>
      </c>
      <c r="AU201" s="36" t="str">
        <f t="shared" si="112"/>
        <v/>
      </c>
      <c r="AV201" s="55"/>
      <c r="AW201" s="34"/>
      <c r="AX201" s="148"/>
      <c r="AY201" s="34"/>
      <c r="AZ201" s="32" t="str">
        <f t="shared" si="113"/>
        <v/>
      </c>
      <c r="BA201" s="34"/>
      <c r="BB201" s="32" t="str">
        <f t="shared" si="114"/>
        <v/>
      </c>
      <c r="BC201" s="34"/>
      <c r="BD201" s="32" t="str">
        <f t="shared" si="115"/>
        <v/>
      </c>
      <c r="BE201" s="35"/>
      <c r="BF201" s="36" t="str">
        <f t="shared" si="116"/>
        <v/>
      </c>
      <c r="BG201" s="36" t="str">
        <f t="shared" si="117"/>
        <v/>
      </c>
      <c r="BH201" s="36" t="str">
        <f t="shared" si="118"/>
        <v/>
      </c>
      <c r="BI201" s="55"/>
      <c r="BJ201" s="34"/>
      <c r="BK201" s="148"/>
      <c r="BL201" s="34"/>
      <c r="BM201" s="32" t="str">
        <f t="shared" si="119"/>
        <v/>
      </c>
      <c r="BN201" s="34"/>
      <c r="BO201" s="32" t="str">
        <f t="shared" si="120"/>
        <v/>
      </c>
      <c r="BP201" s="34"/>
      <c r="BQ201" s="32" t="str">
        <f t="shared" si="121"/>
        <v/>
      </c>
      <c r="BR201" s="34"/>
      <c r="BS201" s="36" t="str">
        <f t="shared" si="122"/>
        <v/>
      </c>
      <c r="BT201" s="36" t="str">
        <f t="shared" si="123"/>
        <v/>
      </c>
      <c r="BU201" s="36" t="str">
        <f t="shared" si="124"/>
        <v/>
      </c>
      <c r="BV201" s="55"/>
      <c r="BW201" s="36" t="str">
        <f t="shared" si="125"/>
        <v/>
      </c>
      <c r="BX201" s="36" t="str">
        <f t="shared" si="125"/>
        <v/>
      </c>
      <c r="BY201" s="31"/>
      <c r="BZ201" s="38"/>
      <c r="CB201" s="120" t="e">
        <f t="shared" ca="1" si="96"/>
        <v>#VALUE!</v>
      </c>
      <c r="CC201" s="2" t="e">
        <f t="shared" ca="1" si="126"/>
        <v>#VALUE!</v>
      </c>
    </row>
    <row r="202" spans="1:81" s="10" customFormat="1" ht="25.15" customHeight="1" x14ac:dyDescent="0.2">
      <c r="A202" s="52" t="str">
        <f t="shared" si="127"/>
        <v/>
      </c>
      <c r="B202" s="157" t="e">
        <f t="shared" ca="1" si="97"/>
        <v>#VALUE!</v>
      </c>
      <c r="C202" s="157" t="e">
        <f t="shared" ca="1" si="98"/>
        <v>#VALUE!</v>
      </c>
      <c r="D202" s="29"/>
      <c r="E202" s="155" t="str">
        <f ca="1">IFERROR(INDIRECT(ADDRESS(MATCH(D202,CatModules!C:C,0),2,1,1,"CatModules")),"")</f>
        <v/>
      </c>
      <c r="F202" s="96"/>
      <c r="G202" s="156" t="str">
        <f ca="1">IFERROR(INDIRECT(ADDRESS(MATCH(CONCATENATE(E202,"-",F202),CatInt!K:K,0),3,1,1,"CatInt")),"")</f>
        <v/>
      </c>
      <c r="H202" s="45" t="str">
        <f>IF(F202="","",VLOOKUP(F202,#REF!,2,FALSE))</f>
        <v/>
      </c>
      <c r="I202" s="29"/>
      <c r="J202" s="155" t="e">
        <f t="shared" si="99"/>
        <v>#VALUE!</v>
      </c>
      <c r="K202" s="155" t="e">
        <f t="shared" si="100"/>
        <v>#VALUE!</v>
      </c>
      <c r="L202" s="153"/>
      <c r="M202" s="126"/>
      <c r="N202" s="151" t="e">
        <f ca="1">VLOOKUP(M202,CatProd!B:G,6,FALSE)</f>
        <v>#N/A</v>
      </c>
      <c r="O202" s="127"/>
      <c r="P202" s="175" t="e">
        <f ca="1">VLOOKUP(CONCATENATE(N202,"-",O202),CatProdSpec!H:I,2,FALSE)</f>
        <v>#N/A</v>
      </c>
      <c r="Q202" s="30"/>
      <c r="R202" s="149" t="str">
        <f>IFERROR(VLOOKUP(Q202,Setup!D$16:E$25,2,FALSE),"")</f>
        <v/>
      </c>
      <c r="S202" s="51" t="str">
        <f ca="1">IFERROR(IF(OR(I202="",VLOOKUP(I202,CatCostInp!$E$2:$K$88,7,FALSE)=0),"",VLOOKUP(I202,CatCostInp!$E$2:$K$88,7,FALSE)),"")</f>
        <v/>
      </c>
      <c r="T202" s="4" t="e">
        <f>VLOOKUP(U202,#REF!,2,FALSE)</f>
        <v>#REF!</v>
      </c>
      <c r="U202" s="30"/>
      <c r="V202" s="1" t="str">
        <f ca="1">IF(U202=Setup!$C$10,"Grant",IF('Health Products &amp; Equipment'!U202=Setup!$C$11,"Local",IF('Health Products &amp; Equipment'!U202=Setup!$C$12,"Other","")))</f>
        <v/>
      </c>
      <c r="W202" s="34"/>
      <c r="X202" s="148"/>
      <c r="Y202" s="33"/>
      <c r="Z202" s="36" t="str">
        <f t="shared" si="101"/>
        <v/>
      </c>
      <c r="AA202" s="35"/>
      <c r="AB202" s="32" t="str">
        <f t="shared" si="102"/>
        <v/>
      </c>
      <c r="AC202" s="35"/>
      <c r="AD202" s="32" t="str">
        <f t="shared" si="103"/>
        <v/>
      </c>
      <c r="AE202" s="35"/>
      <c r="AF202" s="36" t="str">
        <f t="shared" si="104"/>
        <v/>
      </c>
      <c r="AG202" s="36" t="str">
        <f t="shared" si="105"/>
        <v/>
      </c>
      <c r="AH202" s="36" t="str">
        <f t="shared" si="106"/>
        <v/>
      </c>
      <c r="AI202" s="55"/>
      <c r="AJ202" s="37"/>
      <c r="AK202" s="148"/>
      <c r="AL202" s="35"/>
      <c r="AM202" s="32" t="str">
        <f t="shared" si="107"/>
        <v/>
      </c>
      <c r="AN202" s="35"/>
      <c r="AO202" s="32" t="str">
        <f t="shared" si="108"/>
        <v/>
      </c>
      <c r="AP202" s="35"/>
      <c r="AQ202" s="32" t="str">
        <f t="shared" si="109"/>
        <v/>
      </c>
      <c r="AR202" s="35"/>
      <c r="AS202" s="36" t="str">
        <f t="shared" si="110"/>
        <v/>
      </c>
      <c r="AT202" s="36" t="str">
        <f t="shared" si="111"/>
        <v/>
      </c>
      <c r="AU202" s="36" t="str">
        <f t="shared" si="112"/>
        <v/>
      </c>
      <c r="AV202" s="55"/>
      <c r="AW202" s="34"/>
      <c r="AX202" s="148"/>
      <c r="AY202" s="34"/>
      <c r="AZ202" s="32" t="str">
        <f t="shared" si="113"/>
        <v/>
      </c>
      <c r="BA202" s="34"/>
      <c r="BB202" s="32" t="str">
        <f t="shared" si="114"/>
        <v/>
      </c>
      <c r="BC202" s="34"/>
      <c r="BD202" s="32" t="str">
        <f t="shared" si="115"/>
        <v/>
      </c>
      <c r="BE202" s="35"/>
      <c r="BF202" s="36" t="str">
        <f t="shared" si="116"/>
        <v/>
      </c>
      <c r="BG202" s="36" t="str">
        <f t="shared" si="117"/>
        <v/>
      </c>
      <c r="BH202" s="36" t="str">
        <f t="shared" si="118"/>
        <v/>
      </c>
      <c r="BI202" s="55"/>
      <c r="BJ202" s="34"/>
      <c r="BK202" s="148"/>
      <c r="BL202" s="34"/>
      <c r="BM202" s="32" t="str">
        <f t="shared" si="119"/>
        <v/>
      </c>
      <c r="BN202" s="34"/>
      <c r="BO202" s="32" t="str">
        <f t="shared" si="120"/>
        <v/>
      </c>
      <c r="BP202" s="34"/>
      <c r="BQ202" s="32" t="str">
        <f t="shared" si="121"/>
        <v/>
      </c>
      <c r="BR202" s="34"/>
      <c r="BS202" s="36" t="str">
        <f t="shared" si="122"/>
        <v/>
      </c>
      <c r="BT202" s="36" t="str">
        <f t="shared" si="123"/>
        <v/>
      </c>
      <c r="BU202" s="36" t="str">
        <f t="shared" si="124"/>
        <v/>
      </c>
      <c r="BV202" s="55"/>
      <c r="BW202" s="36" t="str">
        <f t="shared" si="125"/>
        <v/>
      </c>
      <c r="BX202" s="36" t="str">
        <f t="shared" si="125"/>
        <v/>
      </c>
      <c r="BY202" s="31"/>
      <c r="BZ202" s="38"/>
      <c r="CB202" s="120" t="e">
        <f t="shared" ca="1" si="96"/>
        <v>#VALUE!</v>
      </c>
      <c r="CC202" s="2" t="e">
        <f t="shared" ca="1" si="126"/>
        <v>#VALUE!</v>
      </c>
    </row>
    <row r="203" spans="1:81" s="10" customFormat="1" ht="25.15" customHeight="1" x14ac:dyDescent="0.2">
      <c r="A203" s="52" t="str">
        <f t="shared" si="127"/>
        <v/>
      </c>
      <c r="B203" s="157" t="e">
        <f t="shared" ca="1" si="97"/>
        <v>#VALUE!</v>
      </c>
      <c r="C203" s="157" t="e">
        <f t="shared" ca="1" si="98"/>
        <v>#VALUE!</v>
      </c>
      <c r="D203" s="29"/>
      <c r="E203" s="155" t="str">
        <f ca="1">IFERROR(INDIRECT(ADDRESS(MATCH(D203,CatModules!C:C,0),2,1,1,"CatModules")),"")</f>
        <v/>
      </c>
      <c r="F203" s="96"/>
      <c r="G203" s="156" t="str">
        <f ca="1">IFERROR(INDIRECT(ADDRESS(MATCH(CONCATENATE(E203,"-",F203),CatInt!K:K,0),3,1,1,"CatInt")),"")</f>
        <v/>
      </c>
      <c r="H203" s="45" t="str">
        <f>IF(F203="","",VLOOKUP(F203,#REF!,2,FALSE))</f>
        <v/>
      </c>
      <c r="I203" s="29"/>
      <c r="J203" s="155" t="e">
        <f t="shared" si="99"/>
        <v>#VALUE!</v>
      </c>
      <c r="K203" s="155" t="e">
        <f t="shared" si="100"/>
        <v>#VALUE!</v>
      </c>
      <c r="L203" s="153"/>
      <c r="M203" s="126"/>
      <c r="N203" s="151" t="e">
        <f ca="1">VLOOKUP(M203,CatProd!B:G,6,FALSE)</f>
        <v>#N/A</v>
      </c>
      <c r="O203" s="127"/>
      <c r="P203" s="175" t="e">
        <f ca="1">VLOOKUP(CONCATENATE(N203,"-",O203),CatProdSpec!H:I,2,FALSE)</f>
        <v>#N/A</v>
      </c>
      <c r="Q203" s="30"/>
      <c r="R203" s="149" t="str">
        <f>IFERROR(VLOOKUP(Q203,Setup!D$16:E$25,2,FALSE),"")</f>
        <v/>
      </c>
      <c r="S203" s="51" t="str">
        <f ca="1">IFERROR(IF(OR(I203="",VLOOKUP(I203,CatCostInp!$E$2:$K$88,7,FALSE)=0),"",VLOOKUP(I203,CatCostInp!$E$2:$K$88,7,FALSE)),"")</f>
        <v/>
      </c>
      <c r="T203" s="4" t="e">
        <f>VLOOKUP(U203,#REF!,2,FALSE)</f>
        <v>#REF!</v>
      </c>
      <c r="U203" s="30"/>
      <c r="V203" s="1" t="str">
        <f ca="1">IF(U203=Setup!$C$10,"Grant",IF('Health Products &amp; Equipment'!U203=Setup!$C$11,"Local",IF('Health Products &amp; Equipment'!U203=Setup!$C$12,"Other","")))</f>
        <v/>
      </c>
      <c r="W203" s="34"/>
      <c r="X203" s="148"/>
      <c r="Y203" s="33"/>
      <c r="Z203" s="36" t="str">
        <f t="shared" si="101"/>
        <v/>
      </c>
      <c r="AA203" s="35"/>
      <c r="AB203" s="32" t="str">
        <f t="shared" si="102"/>
        <v/>
      </c>
      <c r="AC203" s="34"/>
      <c r="AD203" s="32" t="str">
        <f t="shared" si="103"/>
        <v/>
      </c>
      <c r="AE203" s="35"/>
      <c r="AF203" s="36" t="str">
        <f t="shared" si="104"/>
        <v/>
      </c>
      <c r="AG203" s="36" t="str">
        <f t="shared" si="105"/>
        <v/>
      </c>
      <c r="AH203" s="36" t="str">
        <f t="shared" si="106"/>
        <v/>
      </c>
      <c r="AI203" s="55"/>
      <c r="AJ203" s="37"/>
      <c r="AK203" s="148"/>
      <c r="AL203" s="35"/>
      <c r="AM203" s="32" t="str">
        <f t="shared" si="107"/>
        <v/>
      </c>
      <c r="AN203" s="35"/>
      <c r="AO203" s="32" t="str">
        <f t="shared" si="108"/>
        <v/>
      </c>
      <c r="AP203" s="35"/>
      <c r="AQ203" s="32" t="str">
        <f t="shared" si="109"/>
        <v/>
      </c>
      <c r="AR203" s="34"/>
      <c r="AS203" s="36" t="str">
        <f t="shared" si="110"/>
        <v/>
      </c>
      <c r="AT203" s="36" t="str">
        <f t="shared" si="111"/>
        <v/>
      </c>
      <c r="AU203" s="36" t="str">
        <f t="shared" si="112"/>
        <v/>
      </c>
      <c r="AV203" s="55"/>
      <c r="AW203" s="34"/>
      <c r="AX203" s="148"/>
      <c r="AY203" s="34"/>
      <c r="AZ203" s="32" t="str">
        <f t="shared" si="113"/>
        <v/>
      </c>
      <c r="BA203" s="34"/>
      <c r="BB203" s="32" t="str">
        <f t="shared" si="114"/>
        <v/>
      </c>
      <c r="BC203" s="34"/>
      <c r="BD203" s="32" t="str">
        <f t="shared" si="115"/>
        <v/>
      </c>
      <c r="BE203" s="35"/>
      <c r="BF203" s="36" t="str">
        <f t="shared" si="116"/>
        <v/>
      </c>
      <c r="BG203" s="36" t="str">
        <f t="shared" si="117"/>
        <v/>
      </c>
      <c r="BH203" s="36" t="str">
        <f t="shared" si="118"/>
        <v/>
      </c>
      <c r="BI203" s="55"/>
      <c r="BJ203" s="34"/>
      <c r="BK203" s="148"/>
      <c r="BL203" s="34"/>
      <c r="BM203" s="32" t="str">
        <f t="shared" si="119"/>
        <v/>
      </c>
      <c r="BN203" s="34"/>
      <c r="BO203" s="32" t="str">
        <f t="shared" si="120"/>
        <v/>
      </c>
      <c r="BP203" s="34"/>
      <c r="BQ203" s="32" t="str">
        <f t="shared" si="121"/>
        <v/>
      </c>
      <c r="BR203" s="34"/>
      <c r="BS203" s="36" t="str">
        <f t="shared" si="122"/>
        <v/>
      </c>
      <c r="BT203" s="36" t="str">
        <f t="shared" si="123"/>
        <v/>
      </c>
      <c r="BU203" s="36" t="str">
        <f t="shared" si="124"/>
        <v/>
      </c>
      <c r="BV203" s="55"/>
      <c r="BW203" s="36" t="str">
        <f t="shared" si="125"/>
        <v/>
      </c>
      <c r="BX203" s="36" t="str">
        <f t="shared" si="125"/>
        <v/>
      </c>
      <c r="BY203" s="31"/>
      <c r="BZ203" s="38"/>
      <c r="CB203" s="120" t="e">
        <f t="shared" ca="1" si="96"/>
        <v>#VALUE!</v>
      </c>
      <c r="CC203" s="2" t="e">
        <f t="shared" ca="1" si="126"/>
        <v>#VALUE!</v>
      </c>
    </row>
    <row r="204" spans="1:81" s="10" customFormat="1" ht="25.15" customHeight="1" x14ac:dyDescent="0.2">
      <c r="A204" s="52" t="str">
        <f t="shared" si="127"/>
        <v/>
      </c>
      <c r="B204" s="157" t="e">
        <f t="shared" ca="1" si="97"/>
        <v>#VALUE!</v>
      </c>
      <c r="C204" s="157" t="e">
        <f t="shared" ca="1" si="98"/>
        <v>#VALUE!</v>
      </c>
      <c r="D204" s="29"/>
      <c r="E204" s="155" t="str">
        <f ca="1">IFERROR(INDIRECT(ADDRESS(MATCH(D204,CatModules!C:C,0),2,1,1,"CatModules")),"")</f>
        <v/>
      </c>
      <c r="F204" s="96"/>
      <c r="G204" s="156" t="str">
        <f ca="1">IFERROR(INDIRECT(ADDRESS(MATCH(CONCATENATE(E204,"-",F204),CatInt!K:K,0),3,1,1,"CatInt")),"")</f>
        <v/>
      </c>
      <c r="H204" s="45" t="str">
        <f>IF(F204="","",VLOOKUP(F204,#REF!,2,FALSE))</f>
        <v/>
      </c>
      <c r="I204" s="29"/>
      <c r="J204" s="155" t="e">
        <f t="shared" si="99"/>
        <v>#VALUE!</v>
      </c>
      <c r="K204" s="155" t="e">
        <f t="shared" si="100"/>
        <v>#VALUE!</v>
      </c>
      <c r="L204" s="153"/>
      <c r="M204" s="126"/>
      <c r="N204" s="151" t="e">
        <f ca="1">VLOOKUP(M204,CatProd!B:G,6,FALSE)</f>
        <v>#N/A</v>
      </c>
      <c r="O204" s="127"/>
      <c r="P204" s="175" t="e">
        <f ca="1">VLOOKUP(CONCATENATE(N204,"-",O204),CatProdSpec!H:I,2,FALSE)</f>
        <v>#N/A</v>
      </c>
      <c r="Q204" s="30"/>
      <c r="R204" s="149" t="str">
        <f>IFERROR(VLOOKUP(Q204,Setup!D$16:E$25,2,FALSE),"")</f>
        <v/>
      </c>
      <c r="S204" s="51" t="str">
        <f ca="1">IFERROR(IF(OR(I204="",VLOOKUP(I204,CatCostInp!$E$2:$K$88,7,FALSE)=0),"",VLOOKUP(I204,CatCostInp!$E$2:$K$88,7,FALSE)),"")</f>
        <v/>
      </c>
      <c r="T204" s="4" t="e">
        <f>VLOOKUP(U204,#REF!,2,FALSE)</f>
        <v>#REF!</v>
      </c>
      <c r="U204" s="30"/>
      <c r="V204" s="1" t="str">
        <f ca="1">IF(U204=Setup!$C$10,"Grant",IF('Health Products &amp; Equipment'!U204=Setup!$C$11,"Local",IF('Health Products &amp; Equipment'!U204=Setup!$C$12,"Other","")))</f>
        <v/>
      </c>
      <c r="W204" s="34"/>
      <c r="X204" s="148"/>
      <c r="Y204" s="33"/>
      <c r="Z204" s="36" t="str">
        <f t="shared" si="101"/>
        <v/>
      </c>
      <c r="AA204" s="35"/>
      <c r="AB204" s="32" t="str">
        <f t="shared" si="102"/>
        <v/>
      </c>
      <c r="AC204" s="34"/>
      <c r="AD204" s="32" t="str">
        <f t="shared" si="103"/>
        <v/>
      </c>
      <c r="AE204" s="35"/>
      <c r="AF204" s="36" t="str">
        <f t="shared" si="104"/>
        <v/>
      </c>
      <c r="AG204" s="36" t="str">
        <f t="shared" si="105"/>
        <v/>
      </c>
      <c r="AH204" s="36" t="str">
        <f t="shared" si="106"/>
        <v/>
      </c>
      <c r="AI204" s="55"/>
      <c r="AJ204" s="37"/>
      <c r="AK204" s="148"/>
      <c r="AL204" s="35"/>
      <c r="AM204" s="32" t="str">
        <f t="shared" si="107"/>
        <v/>
      </c>
      <c r="AN204" s="35"/>
      <c r="AO204" s="32" t="str">
        <f t="shared" si="108"/>
        <v/>
      </c>
      <c r="AP204" s="35"/>
      <c r="AQ204" s="32" t="str">
        <f t="shared" si="109"/>
        <v/>
      </c>
      <c r="AR204" s="34"/>
      <c r="AS204" s="36" t="str">
        <f t="shared" si="110"/>
        <v/>
      </c>
      <c r="AT204" s="36" t="str">
        <f t="shared" si="111"/>
        <v/>
      </c>
      <c r="AU204" s="36" t="str">
        <f t="shared" si="112"/>
        <v/>
      </c>
      <c r="AV204" s="55"/>
      <c r="AW204" s="34"/>
      <c r="AX204" s="148"/>
      <c r="AY204" s="34"/>
      <c r="AZ204" s="32" t="str">
        <f t="shared" si="113"/>
        <v/>
      </c>
      <c r="BA204" s="34"/>
      <c r="BB204" s="32" t="str">
        <f t="shared" si="114"/>
        <v/>
      </c>
      <c r="BC204" s="34"/>
      <c r="BD204" s="32" t="str">
        <f t="shared" si="115"/>
        <v/>
      </c>
      <c r="BE204" s="35"/>
      <c r="BF204" s="36" t="str">
        <f t="shared" si="116"/>
        <v/>
      </c>
      <c r="BG204" s="36" t="str">
        <f t="shared" si="117"/>
        <v/>
      </c>
      <c r="BH204" s="36" t="str">
        <f t="shared" si="118"/>
        <v/>
      </c>
      <c r="BI204" s="55"/>
      <c r="BJ204" s="34"/>
      <c r="BK204" s="148"/>
      <c r="BL204" s="34"/>
      <c r="BM204" s="32" t="str">
        <f t="shared" si="119"/>
        <v/>
      </c>
      <c r="BN204" s="34"/>
      <c r="BO204" s="32" t="str">
        <f t="shared" si="120"/>
        <v/>
      </c>
      <c r="BP204" s="34"/>
      <c r="BQ204" s="32" t="str">
        <f t="shared" si="121"/>
        <v/>
      </c>
      <c r="BR204" s="34"/>
      <c r="BS204" s="36" t="str">
        <f t="shared" si="122"/>
        <v/>
      </c>
      <c r="BT204" s="36" t="str">
        <f t="shared" si="123"/>
        <v/>
      </c>
      <c r="BU204" s="36" t="str">
        <f t="shared" si="124"/>
        <v/>
      </c>
      <c r="BV204" s="55"/>
      <c r="BW204" s="36" t="str">
        <f t="shared" si="125"/>
        <v/>
      </c>
      <c r="BX204" s="36" t="str">
        <f t="shared" si="125"/>
        <v/>
      </c>
      <c r="BY204" s="31"/>
      <c r="BZ204" s="38"/>
      <c r="CB204" s="120" t="e">
        <f t="shared" ca="1" si="96"/>
        <v>#VALUE!</v>
      </c>
      <c r="CC204" s="2" t="e">
        <f t="shared" ca="1" si="126"/>
        <v>#VALUE!</v>
      </c>
    </row>
    <row r="205" spans="1:81" s="10" customFormat="1" ht="25.15" customHeight="1" x14ac:dyDescent="0.2">
      <c r="A205" s="52" t="str">
        <f t="shared" si="127"/>
        <v/>
      </c>
      <c r="B205" s="157" t="e">
        <f t="shared" ca="1" si="97"/>
        <v>#VALUE!</v>
      </c>
      <c r="C205" s="157" t="e">
        <f t="shared" ca="1" si="98"/>
        <v>#VALUE!</v>
      </c>
      <c r="D205" s="29"/>
      <c r="E205" s="155" t="str">
        <f ca="1">IFERROR(INDIRECT(ADDRESS(MATCH(D205,CatModules!C:C,0),2,1,1,"CatModules")),"")</f>
        <v/>
      </c>
      <c r="F205" s="96"/>
      <c r="G205" s="156" t="str">
        <f ca="1">IFERROR(INDIRECT(ADDRESS(MATCH(CONCATENATE(E205,"-",F205),CatInt!K:K,0),3,1,1,"CatInt")),"")</f>
        <v/>
      </c>
      <c r="H205" s="45" t="str">
        <f>IF(F205="","",VLOOKUP(F205,#REF!,2,FALSE))</f>
        <v/>
      </c>
      <c r="I205" s="29"/>
      <c r="J205" s="155" t="e">
        <f t="shared" si="99"/>
        <v>#VALUE!</v>
      </c>
      <c r="K205" s="155" t="e">
        <f t="shared" si="100"/>
        <v>#VALUE!</v>
      </c>
      <c r="L205" s="153"/>
      <c r="M205" s="126"/>
      <c r="N205" s="151" t="e">
        <f ca="1">VLOOKUP(M205,CatProd!B:G,6,FALSE)</f>
        <v>#N/A</v>
      </c>
      <c r="O205" s="127"/>
      <c r="P205" s="175" t="e">
        <f ca="1">VLOOKUP(CONCATENATE(N205,"-",O205),CatProdSpec!H:I,2,FALSE)</f>
        <v>#N/A</v>
      </c>
      <c r="Q205" s="30"/>
      <c r="R205" s="149" t="str">
        <f>IFERROR(VLOOKUP(Q205,Setup!D$16:E$25,2,FALSE),"")</f>
        <v/>
      </c>
      <c r="S205" s="51" t="str">
        <f ca="1">IFERROR(IF(OR(I205="",VLOOKUP(I205,CatCostInp!$E$2:$K$88,7,FALSE)=0),"",VLOOKUP(I205,CatCostInp!$E$2:$K$88,7,FALSE)),"")</f>
        <v/>
      </c>
      <c r="T205" s="4" t="e">
        <f>VLOOKUP(U205,#REF!,2,FALSE)</f>
        <v>#REF!</v>
      </c>
      <c r="U205" s="30"/>
      <c r="V205" s="1" t="str">
        <f ca="1">IF(U205=Setup!$C$10,"Grant",IF('Health Products &amp; Equipment'!U205=Setup!$C$11,"Local",IF('Health Products &amp; Equipment'!U205=Setup!$C$12,"Other","")))</f>
        <v/>
      </c>
      <c r="W205" s="34"/>
      <c r="X205" s="148"/>
      <c r="Y205" s="33"/>
      <c r="Z205" s="36" t="str">
        <f t="shared" si="101"/>
        <v/>
      </c>
      <c r="AA205" s="35"/>
      <c r="AB205" s="32" t="str">
        <f t="shared" si="102"/>
        <v/>
      </c>
      <c r="AC205" s="34"/>
      <c r="AD205" s="32" t="str">
        <f t="shared" si="103"/>
        <v/>
      </c>
      <c r="AE205" s="35"/>
      <c r="AF205" s="36" t="str">
        <f t="shared" si="104"/>
        <v/>
      </c>
      <c r="AG205" s="36" t="str">
        <f t="shared" si="105"/>
        <v/>
      </c>
      <c r="AH205" s="36" t="str">
        <f t="shared" si="106"/>
        <v/>
      </c>
      <c r="AI205" s="55"/>
      <c r="AJ205" s="37"/>
      <c r="AK205" s="148"/>
      <c r="AL205" s="35"/>
      <c r="AM205" s="32" t="str">
        <f t="shared" si="107"/>
        <v/>
      </c>
      <c r="AN205" s="35"/>
      <c r="AO205" s="32" t="str">
        <f t="shared" si="108"/>
        <v/>
      </c>
      <c r="AP205" s="35"/>
      <c r="AQ205" s="32" t="str">
        <f t="shared" si="109"/>
        <v/>
      </c>
      <c r="AR205" s="34"/>
      <c r="AS205" s="36" t="str">
        <f t="shared" si="110"/>
        <v/>
      </c>
      <c r="AT205" s="36" t="str">
        <f t="shared" si="111"/>
        <v/>
      </c>
      <c r="AU205" s="36" t="str">
        <f t="shared" si="112"/>
        <v/>
      </c>
      <c r="AV205" s="55"/>
      <c r="AW205" s="34"/>
      <c r="AX205" s="148"/>
      <c r="AY205" s="34"/>
      <c r="AZ205" s="32" t="str">
        <f t="shared" si="113"/>
        <v/>
      </c>
      <c r="BA205" s="34"/>
      <c r="BB205" s="32" t="str">
        <f t="shared" si="114"/>
        <v/>
      </c>
      <c r="BC205" s="34"/>
      <c r="BD205" s="32" t="str">
        <f t="shared" si="115"/>
        <v/>
      </c>
      <c r="BE205" s="35"/>
      <c r="BF205" s="36" t="str">
        <f t="shared" si="116"/>
        <v/>
      </c>
      <c r="BG205" s="36" t="str">
        <f t="shared" si="117"/>
        <v/>
      </c>
      <c r="BH205" s="36" t="str">
        <f t="shared" si="118"/>
        <v/>
      </c>
      <c r="BI205" s="55"/>
      <c r="BJ205" s="34"/>
      <c r="BK205" s="148"/>
      <c r="BL205" s="34"/>
      <c r="BM205" s="32" t="str">
        <f t="shared" si="119"/>
        <v/>
      </c>
      <c r="BN205" s="34"/>
      <c r="BO205" s="32" t="str">
        <f t="shared" si="120"/>
        <v/>
      </c>
      <c r="BP205" s="34"/>
      <c r="BQ205" s="32" t="str">
        <f t="shared" si="121"/>
        <v/>
      </c>
      <c r="BR205" s="34"/>
      <c r="BS205" s="36" t="str">
        <f t="shared" si="122"/>
        <v/>
      </c>
      <c r="BT205" s="36" t="str">
        <f t="shared" si="123"/>
        <v/>
      </c>
      <c r="BU205" s="36" t="str">
        <f t="shared" si="124"/>
        <v/>
      </c>
      <c r="BV205" s="55"/>
      <c r="BW205" s="36" t="str">
        <f t="shared" si="125"/>
        <v/>
      </c>
      <c r="BX205" s="36" t="str">
        <f t="shared" si="125"/>
        <v/>
      </c>
      <c r="BY205" s="31"/>
      <c r="BZ205" s="38"/>
      <c r="CB205" s="120" t="e">
        <f t="shared" ca="1" si="96"/>
        <v>#VALUE!</v>
      </c>
      <c r="CC205" s="2" t="e">
        <f t="shared" ca="1" si="126"/>
        <v>#VALUE!</v>
      </c>
    </row>
    <row r="206" spans="1:81" s="10" customFormat="1" ht="25.15" customHeight="1" x14ac:dyDescent="0.2">
      <c r="A206" s="52" t="str">
        <f t="shared" si="127"/>
        <v/>
      </c>
      <c r="B206" s="157" t="e">
        <f t="shared" ca="1" si="97"/>
        <v>#VALUE!</v>
      </c>
      <c r="C206" s="157" t="e">
        <f t="shared" ca="1" si="98"/>
        <v>#VALUE!</v>
      </c>
      <c r="D206" s="29"/>
      <c r="E206" s="155" t="str">
        <f ca="1">IFERROR(INDIRECT(ADDRESS(MATCH(D206,CatModules!C:C,0),2,1,1,"CatModules")),"")</f>
        <v/>
      </c>
      <c r="F206" s="96"/>
      <c r="G206" s="156" t="str">
        <f ca="1">IFERROR(INDIRECT(ADDRESS(MATCH(CONCATENATE(E206,"-",F206),CatInt!K:K,0),3,1,1,"CatInt")),"")</f>
        <v/>
      </c>
      <c r="H206" s="45" t="str">
        <f>IF(F206="","",VLOOKUP(F206,#REF!,2,FALSE))</f>
        <v/>
      </c>
      <c r="I206" s="29"/>
      <c r="J206" s="155" t="e">
        <f t="shared" si="99"/>
        <v>#VALUE!</v>
      </c>
      <c r="K206" s="155" t="e">
        <f t="shared" si="100"/>
        <v>#VALUE!</v>
      </c>
      <c r="L206" s="153"/>
      <c r="M206" s="126"/>
      <c r="N206" s="151" t="e">
        <f ca="1">VLOOKUP(M206,CatProd!B:G,6,FALSE)</f>
        <v>#N/A</v>
      </c>
      <c r="O206" s="127"/>
      <c r="P206" s="175" t="e">
        <f ca="1">VLOOKUP(CONCATENATE(N206,"-",O206),CatProdSpec!H:I,2,FALSE)</f>
        <v>#N/A</v>
      </c>
      <c r="Q206" s="30"/>
      <c r="R206" s="149" t="str">
        <f>IFERROR(VLOOKUP(Q206,Setup!D$16:E$25,2,FALSE),"")</f>
        <v/>
      </c>
      <c r="S206" s="51" t="str">
        <f ca="1">IFERROR(IF(OR(I206="",VLOOKUP(I206,CatCostInp!$E$2:$K$88,7,FALSE)=0),"",VLOOKUP(I206,CatCostInp!$E$2:$K$88,7,FALSE)),"")</f>
        <v/>
      </c>
      <c r="T206" s="4" t="e">
        <f>VLOOKUP(U206,#REF!,2,FALSE)</f>
        <v>#REF!</v>
      </c>
      <c r="U206" s="30"/>
      <c r="V206" s="1" t="str">
        <f ca="1">IF(U206=Setup!$C$10,"Grant",IF('Health Products &amp; Equipment'!U206=Setup!$C$11,"Local",IF('Health Products &amp; Equipment'!U206=Setup!$C$12,"Other","")))</f>
        <v/>
      </c>
      <c r="W206" s="34"/>
      <c r="X206" s="148"/>
      <c r="Y206" s="33"/>
      <c r="Z206" s="36" t="str">
        <f t="shared" si="101"/>
        <v/>
      </c>
      <c r="AA206" s="35"/>
      <c r="AB206" s="32" t="str">
        <f t="shared" si="102"/>
        <v/>
      </c>
      <c r="AC206" s="34"/>
      <c r="AD206" s="32" t="str">
        <f t="shared" si="103"/>
        <v/>
      </c>
      <c r="AE206" s="35"/>
      <c r="AF206" s="36" t="str">
        <f t="shared" si="104"/>
        <v/>
      </c>
      <c r="AG206" s="36" t="str">
        <f t="shared" si="105"/>
        <v/>
      </c>
      <c r="AH206" s="36" t="str">
        <f t="shared" si="106"/>
        <v/>
      </c>
      <c r="AI206" s="55"/>
      <c r="AJ206" s="37"/>
      <c r="AK206" s="148"/>
      <c r="AL206" s="35"/>
      <c r="AM206" s="32" t="str">
        <f t="shared" si="107"/>
        <v/>
      </c>
      <c r="AN206" s="35"/>
      <c r="AO206" s="32" t="str">
        <f t="shared" si="108"/>
        <v/>
      </c>
      <c r="AP206" s="35"/>
      <c r="AQ206" s="32" t="str">
        <f t="shared" si="109"/>
        <v/>
      </c>
      <c r="AR206" s="34"/>
      <c r="AS206" s="36" t="str">
        <f t="shared" si="110"/>
        <v/>
      </c>
      <c r="AT206" s="36" t="str">
        <f t="shared" si="111"/>
        <v/>
      </c>
      <c r="AU206" s="36" t="str">
        <f t="shared" si="112"/>
        <v/>
      </c>
      <c r="AV206" s="55"/>
      <c r="AW206" s="34"/>
      <c r="AX206" s="148"/>
      <c r="AY206" s="34"/>
      <c r="AZ206" s="32" t="str">
        <f t="shared" si="113"/>
        <v/>
      </c>
      <c r="BA206" s="34"/>
      <c r="BB206" s="32" t="str">
        <f t="shared" si="114"/>
        <v/>
      </c>
      <c r="BC206" s="34"/>
      <c r="BD206" s="32" t="str">
        <f t="shared" si="115"/>
        <v/>
      </c>
      <c r="BE206" s="35"/>
      <c r="BF206" s="36" t="str">
        <f t="shared" si="116"/>
        <v/>
      </c>
      <c r="BG206" s="36" t="str">
        <f t="shared" si="117"/>
        <v/>
      </c>
      <c r="BH206" s="36" t="str">
        <f t="shared" si="118"/>
        <v/>
      </c>
      <c r="BI206" s="55"/>
      <c r="BJ206" s="34"/>
      <c r="BK206" s="148"/>
      <c r="BL206" s="34"/>
      <c r="BM206" s="32" t="str">
        <f t="shared" si="119"/>
        <v/>
      </c>
      <c r="BN206" s="34"/>
      <c r="BO206" s="32" t="str">
        <f t="shared" si="120"/>
        <v/>
      </c>
      <c r="BP206" s="34"/>
      <c r="BQ206" s="32" t="str">
        <f t="shared" si="121"/>
        <v/>
      </c>
      <c r="BR206" s="34"/>
      <c r="BS206" s="36" t="str">
        <f t="shared" si="122"/>
        <v/>
      </c>
      <c r="BT206" s="36" t="str">
        <f t="shared" si="123"/>
        <v/>
      </c>
      <c r="BU206" s="36" t="str">
        <f t="shared" si="124"/>
        <v/>
      </c>
      <c r="BV206" s="55"/>
      <c r="BW206" s="36" t="str">
        <f t="shared" si="125"/>
        <v/>
      </c>
      <c r="BX206" s="36" t="str">
        <f t="shared" si="125"/>
        <v/>
      </c>
      <c r="BY206" s="31"/>
      <c r="BZ206" s="38"/>
      <c r="CB206" s="120" t="e">
        <f t="shared" ca="1" si="96"/>
        <v>#VALUE!</v>
      </c>
      <c r="CC206" s="2" t="e">
        <f t="shared" ca="1" si="126"/>
        <v>#VALUE!</v>
      </c>
    </row>
    <row r="207" spans="1:81" s="10" customFormat="1" ht="25.15" customHeight="1" x14ac:dyDescent="0.2">
      <c r="A207" s="52" t="str">
        <f t="shared" si="127"/>
        <v/>
      </c>
      <c r="B207" s="157" t="e">
        <f t="shared" ca="1" si="97"/>
        <v>#VALUE!</v>
      </c>
      <c r="C207" s="157" t="e">
        <f t="shared" ca="1" si="98"/>
        <v>#VALUE!</v>
      </c>
      <c r="D207" s="29"/>
      <c r="E207" s="155" t="str">
        <f ca="1">IFERROR(INDIRECT(ADDRESS(MATCH(D207,CatModules!C:C,0),2,1,1,"CatModules")),"")</f>
        <v/>
      </c>
      <c r="F207" s="96"/>
      <c r="G207" s="156" t="str">
        <f ca="1">IFERROR(INDIRECT(ADDRESS(MATCH(CONCATENATE(E207,"-",F207),CatInt!K:K,0),3,1,1,"CatInt")),"")</f>
        <v/>
      </c>
      <c r="H207" s="45" t="str">
        <f>IF(F207="","",VLOOKUP(F207,#REF!,2,FALSE))</f>
        <v/>
      </c>
      <c r="I207" s="29"/>
      <c r="J207" s="155" t="e">
        <f t="shared" si="99"/>
        <v>#VALUE!</v>
      </c>
      <c r="K207" s="155" t="e">
        <f t="shared" si="100"/>
        <v>#VALUE!</v>
      </c>
      <c r="L207" s="153"/>
      <c r="M207" s="126"/>
      <c r="N207" s="151" t="e">
        <f ca="1">VLOOKUP(M207,CatProd!B:G,6,FALSE)</f>
        <v>#N/A</v>
      </c>
      <c r="O207" s="127"/>
      <c r="P207" s="175" t="e">
        <f ca="1">VLOOKUP(CONCATENATE(N207,"-",O207),CatProdSpec!H:I,2,FALSE)</f>
        <v>#N/A</v>
      </c>
      <c r="Q207" s="30"/>
      <c r="R207" s="149" t="str">
        <f>IFERROR(VLOOKUP(Q207,Setup!D$16:E$25,2,FALSE),"")</f>
        <v/>
      </c>
      <c r="S207" s="51" t="str">
        <f ca="1">IFERROR(IF(OR(I207="",VLOOKUP(I207,CatCostInp!$E$2:$K$88,7,FALSE)=0),"",VLOOKUP(I207,CatCostInp!$E$2:$K$88,7,FALSE)),"")</f>
        <v/>
      </c>
      <c r="T207" s="4" t="e">
        <f>VLOOKUP(U207,#REF!,2,FALSE)</f>
        <v>#REF!</v>
      </c>
      <c r="U207" s="30"/>
      <c r="V207" s="1" t="str">
        <f ca="1">IF(U207=Setup!$C$10,"Grant",IF('Health Products &amp; Equipment'!U207=Setup!$C$11,"Local",IF('Health Products &amp; Equipment'!U207=Setup!$C$12,"Other","")))</f>
        <v/>
      </c>
      <c r="W207" s="34"/>
      <c r="X207" s="148"/>
      <c r="Y207" s="33"/>
      <c r="Z207" s="36" t="str">
        <f t="shared" si="101"/>
        <v/>
      </c>
      <c r="AA207" s="35"/>
      <c r="AB207" s="32" t="str">
        <f t="shared" si="102"/>
        <v/>
      </c>
      <c r="AC207" s="34"/>
      <c r="AD207" s="32" t="str">
        <f t="shared" si="103"/>
        <v/>
      </c>
      <c r="AE207" s="35"/>
      <c r="AF207" s="36" t="str">
        <f t="shared" si="104"/>
        <v/>
      </c>
      <c r="AG207" s="36" t="str">
        <f t="shared" si="105"/>
        <v/>
      </c>
      <c r="AH207" s="36" t="str">
        <f t="shared" si="106"/>
        <v/>
      </c>
      <c r="AI207" s="55"/>
      <c r="AJ207" s="37"/>
      <c r="AK207" s="148"/>
      <c r="AL207" s="35"/>
      <c r="AM207" s="32" t="str">
        <f t="shared" si="107"/>
        <v/>
      </c>
      <c r="AN207" s="35"/>
      <c r="AO207" s="32" t="str">
        <f t="shared" si="108"/>
        <v/>
      </c>
      <c r="AP207" s="35"/>
      <c r="AQ207" s="32" t="str">
        <f t="shared" si="109"/>
        <v/>
      </c>
      <c r="AR207" s="34"/>
      <c r="AS207" s="36" t="str">
        <f t="shared" si="110"/>
        <v/>
      </c>
      <c r="AT207" s="36" t="str">
        <f t="shared" si="111"/>
        <v/>
      </c>
      <c r="AU207" s="36" t="str">
        <f t="shared" si="112"/>
        <v/>
      </c>
      <c r="AV207" s="55"/>
      <c r="AW207" s="34"/>
      <c r="AX207" s="148"/>
      <c r="AY207" s="34"/>
      <c r="AZ207" s="32" t="str">
        <f t="shared" si="113"/>
        <v/>
      </c>
      <c r="BA207" s="34"/>
      <c r="BB207" s="32" t="str">
        <f t="shared" si="114"/>
        <v/>
      </c>
      <c r="BC207" s="34"/>
      <c r="BD207" s="32" t="str">
        <f t="shared" si="115"/>
        <v/>
      </c>
      <c r="BE207" s="35"/>
      <c r="BF207" s="36" t="str">
        <f t="shared" si="116"/>
        <v/>
      </c>
      <c r="BG207" s="36" t="str">
        <f t="shared" si="117"/>
        <v/>
      </c>
      <c r="BH207" s="36" t="str">
        <f t="shared" si="118"/>
        <v/>
      </c>
      <c r="BI207" s="55"/>
      <c r="BJ207" s="34"/>
      <c r="BK207" s="148"/>
      <c r="BL207" s="34"/>
      <c r="BM207" s="32" t="str">
        <f t="shared" si="119"/>
        <v/>
      </c>
      <c r="BN207" s="34"/>
      <c r="BO207" s="32" t="str">
        <f t="shared" si="120"/>
        <v/>
      </c>
      <c r="BP207" s="34"/>
      <c r="BQ207" s="32" t="str">
        <f t="shared" si="121"/>
        <v/>
      </c>
      <c r="BR207" s="34"/>
      <c r="BS207" s="36" t="str">
        <f t="shared" si="122"/>
        <v/>
      </c>
      <c r="BT207" s="36" t="str">
        <f t="shared" si="123"/>
        <v/>
      </c>
      <c r="BU207" s="36" t="str">
        <f t="shared" si="124"/>
        <v/>
      </c>
      <c r="BV207" s="55"/>
      <c r="BW207" s="36" t="str">
        <f t="shared" si="125"/>
        <v/>
      </c>
      <c r="BX207" s="36" t="str">
        <f t="shared" si="125"/>
        <v/>
      </c>
      <c r="BY207" s="31"/>
      <c r="BZ207" s="38"/>
      <c r="CB207" s="120" t="e">
        <f t="shared" ca="1" si="96"/>
        <v>#VALUE!</v>
      </c>
      <c r="CC207" s="2" t="e">
        <f t="shared" ca="1" si="126"/>
        <v>#VALUE!</v>
      </c>
    </row>
    <row r="208" spans="1:81" s="10" customFormat="1" ht="25.15" customHeight="1" x14ac:dyDescent="0.2">
      <c r="A208" s="52" t="str">
        <f t="shared" si="127"/>
        <v/>
      </c>
      <c r="B208" s="157" t="e">
        <f t="shared" ca="1" si="97"/>
        <v>#VALUE!</v>
      </c>
      <c r="C208" s="157" t="e">
        <f t="shared" ca="1" si="98"/>
        <v>#VALUE!</v>
      </c>
      <c r="D208" s="29"/>
      <c r="E208" s="155" t="str">
        <f ca="1">IFERROR(INDIRECT(ADDRESS(MATCH(D208,CatModules!C:C,0),2,1,1,"CatModules")),"")</f>
        <v/>
      </c>
      <c r="F208" s="96"/>
      <c r="G208" s="156" t="str">
        <f ca="1">IFERROR(INDIRECT(ADDRESS(MATCH(CONCATENATE(E208,"-",F208),CatInt!K:K,0),3,1,1,"CatInt")),"")</f>
        <v/>
      </c>
      <c r="H208" s="45" t="str">
        <f>IF(F208="","",VLOOKUP(F208,#REF!,2,FALSE))</f>
        <v/>
      </c>
      <c r="I208" s="29"/>
      <c r="J208" s="155" t="e">
        <f t="shared" si="99"/>
        <v>#VALUE!</v>
      </c>
      <c r="K208" s="155" t="e">
        <f t="shared" si="100"/>
        <v>#VALUE!</v>
      </c>
      <c r="L208" s="153"/>
      <c r="M208" s="126"/>
      <c r="N208" s="151" t="e">
        <f ca="1">VLOOKUP(M208,CatProd!B:G,6,FALSE)</f>
        <v>#N/A</v>
      </c>
      <c r="O208" s="127"/>
      <c r="P208" s="175" t="e">
        <f ca="1">VLOOKUP(CONCATENATE(N208,"-",O208),CatProdSpec!H:I,2,FALSE)</f>
        <v>#N/A</v>
      </c>
      <c r="Q208" s="30"/>
      <c r="R208" s="149" t="str">
        <f>IFERROR(VLOOKUP(Q208,Setup!D$16:E$25,2,FALSE),"")</f>
        <v/>
      </c>
      <c r="S208" s="51" t="str">
        <f ca="1">IFERROR(IF(OR(I208="",VLOOKUP(I208,CatCostInp!$E$2:$K$88,7,FALSE)=0),"",VLOOKUP(I208,CatCostInp!$E$2:$K$88,7,FALSE)),"")</f>
        <v/>
      </c>
      <c r="T208" s="4" t="e">
        <f>VLOOKUP(U208,#REF!,2,FALSE)</f>
        <v>#REF!</v>
      </c>
      <c r="U208" s="30"/>
      <c r="V208" s="1" t="str">
        <f ca="1">IF(U208=Setup!$C$10,"Grant",IF('Health Products &amp; Equipment'!U208=Setup!$C$11,"Local",IF('Health Products &amp; Equipment'!U208=Setup!$C$12,"Other","")))</f>
        <v/>
      </c>
      <c r="W208" s="34"/>
      <c r="X208" s="148"/>
      <c r="Y208" s="33"/>
      <c r="Z208" s="36" t="str">
        <f t="shared" si="101"/>
        <v/>
      </c>
      <c r="AA208" s="35"/>
      <c r="AB208" s="32" t="str">
        <f t="shared" si="102"/>
        <v/>
      </c>
      <c r="AC208" s="34"/>
      <c r="AD208" s="32" t="str">
        <f t="shared" si="103"/>
        <v/>
      </c>
      <c r="AE208" s="35"/>
      <c r="AF208" s="36" t="str">
        <f t="shared" si="104"/>
        <v/>
      </c>
      <c r="AG208" s="36" t="str">
        <f t="shared" si="105"/>
        <v/>
      </c>
      <c r="AH208" s="36" t="str">
        <f t="shared" si="106"/>
        <v/>
      </c>
      <c r="AI208" s="55"/>
      <c r="AJ208" s="37"/>
      <c r="AK208" s="148"/>
      <c r="AL208" s="35"/>
      <c r="AM208" s="32" t="str">
        <f t="shared" si="107"/>
        <v/>
      </c>
      <c r="AN208" s="35"/>
      <c r="AO208" s="32" t="str">
        <f t="shared" si="108"/>
        <v/>
      </c>
      <c r="AP208" s="35"/>
      <c r="AQ208" s="32" t="str">
        <f t="shared" si="109"/>
        <v/>
      </c>
      <c r="AR208" s="34"/>
      <c r="AS208" s="36" t="str">
        <f t="shared" si="110"/>
        <v/>
      </c>
      <c r="AT208" s="36" t="str">
        <f t="shared" si="111"/>
        <v/>
      </c>
      <c r="AU208" s="36" t="str">
        <f t="shared" si="112"/>
        <v/>
      </c>
      <c r="AV208" s="55"/>
      <c r="AW208" s="34"/>
      <c r="AX208" s="148"/>
      <c r="AY208" s="34"/>
      <c r="AZ208" s="32" t="str">
        <f t="shared" si="113"/>
        <v/>
      </c>
      <c r="BA208" s="34"/>
      <c r="BB208" s="32" t="str">
        <f t="shared" si="114"/>
        <v/>
      </c>
      <c r="BC208" s="34"/>
      <c r="BD208" s="32" t="str">
        <f t="shared" si="115"/>
        <v/>
      </c>
      <c r="BE208" s="35"/>
      <c r="BF208" s="36" t="str">
        <f t="shared" si="116"/>
        <v/>
      </c>
      <c r="BG208" s="36" t="str">
        <f t="shared" si="117"/>
        <v/>
      </c>
      <c r="BH208" s="36" t="str">
        <f t="shared" si="118"/>
        <v/>
      </c>
      <c r="BI208" s="55"/>
      <c r="BJ208" s="34"/>
      <c r="BK208" s="148"/>
      <c r="BL208" s="34"/>
      <c r="BM208" s="32" t="str">
        <f t="shared" si="119"/>
        <v/>
      </c>
      <c r="BN208" s="34"/>
      <c r="BO208" s="32" t="str">
        <f t="shared" si="120"/>
        <v/>
      </c>
      <c r="BP208" s="34"/>
      <c r="BQ208" s="32" t="str">
        <f t="shared" si="121"/>
        <v/>
      </c>
      <c r="BR208" s="34"/>
      <c r="BS208" s="36" t="str">
        <f t="shared" si="122"/>
        <v/>
      </c>
      <c r="BT208" s="36" t="str">
        <f t="shared" si="123"/>
        <v/>
      </c>
      <c r="BU208" s="36" t="str">
        <f t="shared" si="124"/>
        <v/>
      </c>
      <c r="BV208" s="55"/>
      <c r="BW208" s="36" t="str">
        <f t="shared" si="125"/>
        <v/>
      </c>
      <c r="BX208" s="36" t="str">
        <f t="shared" si="125"/>
        <v/>
      </c>
      <c r="BY208" s="31"/>
      <c r="BZ208" s="38"/>
      <c r="CB208" s="120" t="e">
        <f t="shared" ca="1" si="96"/>
        <v>#VALUE!</v>
      </c>
      <c r="CC208" s="2" t="e">
        <f t="shared" ca="1" si="126"/>
        <v>#VALUE!</v>
      </c>
    </row>
    <row r="209" spans="1:81" s="10" customFormat="1" ht="25.15" customHeight="1" x14ac:dyDescent="0.2">
      <c r="A209" s="52" t="str">
        <f t="shared" si="127"/>
        <v/>
      </c>
      <c r="B209" s="157" t="e">
        <f t="shared" ca="1" si="97"/>
        <v>#VALUE!</v>
      </c>
      <c r="C209" s="157" t="e">
        <f t="shared" ca="1" si="98"/>
        <v>#VALUE!</v>
      </c>
      <c r="D209" s="29"/>
      <c r="E209" s="155" t="str">
        <f ca="1">IFERROR(INDIRECT(ADDRESS(MATCH(D209,CatModules!C:C,0),2,1,1,"CatModules")),"")</f>
        <v/>
      </c>
      <c r="F209" s="96"/>
      <c r="G209" s="156" t="str">
        <f ca="1">IFERROR(INDIRECT(ADDRESS(MATCH(CONCATENATE(E209,"-",F209),CatInt!K:K,0),3,1,1,"CatInt")),"")</f>
        <v/>
      </c>
      <c r="H209" s="45" t="str">
        <f>IF(F209="","",VLOOKUP(F209,#REF!,2,FALSE))</f>
        <v/>
      </c>
      <c r="I209" s="29"/>
      <c r="J209" s="155" t="e">
        <f t="shared" si="99"/>
        <v>#VALUE!</v>
      </c>
      <c r="K209" s="155" t="e">
        <f t="shared" si="100"/>
        <v>#VALUE!</v>
      </c>
      <c r="L209" s="153"/>
      <c r="M209" s="126"/>
      <c r="N209" s="151" t="e">
        <f ca="1">VLOOKUP(M209,CatProd!B:G,6,FALSE)</f>
        <v>#N/A</v>
      </c>
      <c r="O209" s="127"/>
      <c r="P209" s="175" t="e">
        <f ca="1">VLOOKUP(CONCATENATE(N209,"-",O209),CatProdSpec!H:I,2,FALSE)</f>
        <v>#N/A</v>
      </c>
      <c r="Q209" s="30"/>
      <c r="R209" s="149" t="str">
        <f>IFERROR(VLOOKUP(Q209,Setup!D$16:E$25,2,FALSE),"")</f>
        <v/>
      </c>
      <c r="S209" s="51" t="str">
        <f ca="1">IFERROR(IF(OR(I209="",VLOOKUP(I209,CatCostInp!$E$2:$K$88,7,FALSE)=0),"",VLOOKUP(I209,CatCostInp!$E$2:$K$88,7,FALSE)),"")</f>
        <v/>
      </c>
      <c r="T209" s="4" t="e">
        <f>VLOOKUP(U209,#REF!,2,FALSE)</f>
        <v>#REF!</v>
      </c>
      <c r="U209" s="30"/>
      <c r="V209" s="1" t="str">
        <f ca="1">IF(U209=Setup!$C$10,"Grant",IF('Health Products &amp; Equipment'!U209=Setup!$C$11,"Local",IF('Health Products &amp; Equipment'!U209=Setup!$C$12,"Other","")))</f>
        <v/>
      </c>
      <c r="W209" s="34"/>
      <c r="X209" s="148"/>
      <c r="Y209" s="33"/>
      <c r="Z209" s="36" t="str">
        <f t="shared" si="101"/>
        <v/>
      </c>
      <c r="AA209" s="35"/>
      <c r="AB209" s="32" t="str">
        <f t="shared" si="102"/>
        <v/>
      </c>
      <c r="AC209" s="34"/>
      <c r="AD209" s="32" t="str">
        <f t="shared" si="103"/>
        <v/>
      </c>
      <c r="AE209" s="35"/>
      <c r="AF209" s="36" t="str">
        <f t="shared" si="104"/>
        <v/>
      </c>
      <c r="AG209" s="36" t="str">
        <f t="shared" si="105"/>
        <v/>
      </c>
      <c r="AH209" s="36" t="str">
        <f t="shared" si="106"/>
        <v/>
      </c>
      <c r="AI209" s="55"/>
      <c r="AJ209" s="37"/>
      <c r="AK209" s="148"/>
      <c r="AL209" s="35"/>
      <c r="AM209" s="32" t="str">
        <f t="shared" si="107"/>
        <v/>
      </c>
      <c r="AN209" s="35"/>
      <c r="AO209" s="32" t="str">
        <f t="shared" si="108"/>
        <v/>
      </c>
      <c r="AP209" s="35"/>
      <c r="AQ209" s="32" t="str">
        <f t="shared" si="109"/>
        <v/>
      </c>
      <c r="AR209" s="34"/>
      <c r="AS209" s="36" t="str">
        <f t="shared" si="110"/>
        <v/>
      </c>
      <c r="AT209" s="36" t="str">
        <f t="shared" si="111"/>
        <v/>
      </c>
      <c r="AU209" s="36" t="str">
        <f t="shared" si="112"/>
        <v/>
      </c>
      <c r="AV209" s="55"/>
      <c r="AW209" s="34"/>
      <c r="AX209" s="148"/>
      <c r="AY209" s="34"/>
      <c r="AZ209" s="32" t="str">
        <f t="shared" si="113"/>
        <v/>
      </c>
      <c r="BA209" s="34"/>
      <c r="BB209" s="32" t="str">
        <f t="shared" si="114"/>
        <v/>
      </c>
      <c r="BC209" s="34"/>
      <c r="BD209" s="32" t="str">
        <f t="shared" si="115"/>
        <v/>
      </c>
      <c r="BE209" s="35"/>
      <c r="BF209" s="36" t="str">
        <f t="shared" si="116"/>
        <v/>
      </c>
      <c r="BG209" s="36" t="str">
        <f t="shared" si="117"/>
        <v/>
      </c>
      <c r="BH209" s="36" t="str">
        <f t="shared" si="118"/>
        <v/>
      </c>
      <c r="BI209" s="55"/>
      <c r="BJ209" s="34"/>
      <c r="BK209" s="148"/>
      <c r="BL209" s="34"/>
      <c r="BM209" s="32" t="str">
        <f t="shared" si="119"/>
        <v/>
      </c>
      <c r="BN209" s="34"/>
      <c r="BO209" s="32" t="str">
        <f t="shared" si="120"/>
        <v/>
      </c>
      <c r="BP209" s="34"/>
      <c r="BQ209" s="32" t="str">
        <f t="shared" si="121"/>
        <v/>
      </c>
      <c r="BR209" s="34"/>
      <c r="BS209" s="36" t="str">
        <f t="shared" si="122"/>
        <v/>
      </c>
      <c r="BT209" s="36" t="str">
        <f t="shared" si="123"/>
        <v/>
      </c>
      <c r="BU209" s="36" t="str">
        <f t="shared" si="124"/>
        <v/>
      </c>
      <c r="BV209" s="55"/>
      <c r="BW209" s="36" t="str">
        <f t="shared" si="125"/>
        <v/>
      </c>
      <c r="BX209" s="36" t="str">
        <f t="shared" si="125"/>
        <v/>
      </c>
      <c r="BY209" s="31"/>
      <c r="BZ209" s="38"/>
      <c r="CB209" s="120" t="e">
        <f t="shared" ca="1" si="96"/>
        <v>#VALUE!</v>
      </c>
      <c r="CC209" s="2" t="e">
        <f t="shared" ca="1" si="126"/>
        <v>#VALUE!</v>
      </c>
    </row>
    <row r="210" spans="1:81" s="10" customFormat="1" ht="25.15" customHeight="1" x14ac:dyDescent="0.2">
      <c r="A210" s="52" t="str">
        <f t="shared" si="127"/>
        <v/>
      </c>
      <c r="B210" s="157" t="e">
        <f t="shared" ca="1" si="97"/>
        <v>#VALUE!</v>
      </c>
      <c r="C210" s="157" t="e">
        <f t="shared" ca="1" si="98"/>
        <v>#VALUE!</v>
      </c>
      <c r="D210" s="29"/>
      <c r="E210" s="155" t="str">
        <f ca="1">IFERROR(INDIRECT(ADDRESS(MATCH(D210,CatModules!C:C,0),2,1,1,"CatModules")),"")</f>
        <v/>
      </c>
      <c r="F210" s="96"/>
      <c r="G210" s="156" t="str">
        <f ca="1">IFERROR(INDIRECT(ADDRESS(MATCH(CONCATENATE(E210,"-",F210),CatInt!K:K,0),3,1,1,"CatInt")),"")</f>
        <v/>
      </c>
      <c r="H210" s="45" t="str">
        <f>IF(F210="","",VLOOKUP(F210,#REF!,2,FALSE))</f>
        <v/>
      </c>
      <c r="I210" s="29"/>
      <c r="J210" s="155" t="e">
        <f t="shared" si="99"/>
        <v>#VALUE!</v>
      </c>
      <c r="K210" s="155" t="e">
        <f t="shared" si="100"/>
        <v>#VALUE!</v>
      </c>
      <c r="L210" s="153"/>
      <c r="M210" s="126"/>
      <c r="N210" s="151" t="e">
        <f ca="1">VLOOKUP(M210,CatProd!B:G,6,FALSE)</f>
        <v>#N/A</v>
      </c>
      <c r="O210" s="127"/>
      <c r="P210" s="175" t="e">
        <f ca="1">VLOOKUP(CONCATENATE(N210,"-",O210),CatProdSpec!H:I,2,FALSE)</f>
        <v>#N/A</v>
      </c>
      <c r="Q210" s="30"/>
      <c r="R210" s="149" t="str">
        <f>IFERROR(VLOOKUP(Q210,Setup!D$16:E$25,2,FALSE),"")</f>
        <v/>
      </c>
      <c r="S210" s="51" t="str">
        <f ca="1">IFERROR(IF(OR(I210="",VLOOKUP(I210,CatCostInp!$E$2:$K$88,7,FALSE)=0),"",VLOOKUP(I210,CatCostInp!$E$2:$K$88,7,FALSE)),"")</f>
        <v/>
      </c>
      <c r="T210" s="4" t="e">
        <f>VLOOKUP(U210,#REF!,2,FALSE)</f>
        <v>#REF!</v>
      </c>
      <c r="U210" s="30"/>
      <c r="V210" s="1" t="str">
        <f ca="1">IF(U210=Setup!$C$10,"Grant",IF('Health Products &amp; Equipment'!U210=Setup!$C$11,"Local",IF('Health Products &amp; Equipment'!U210=Setup!$C$12,"Other","")))</f>
        <v/>
      </c>
      <c r="W210" s="34"/>
      <c r="X210" s="148"/>
      <c r="Y210" s="33"/>
      <c r="Z210" s="36" t="str">
        <f t="shared" si="101"/>
        <v/>
      </c>
      <c r="AA210" s="35"/>
      <c r="AB210" s="32" t="str">
        <f t="shared" si="102"/>
        <v/>
      </c>
      <c r="AC210" s="34"/>
      <c r="AD210" s="32" t="str">
        <f t="shared" si="103"/>
        <v/>
      </c>
      <c r="AE210" s="35"/>
      <c r="AF210" s="36" t="str">
        <f t="shared" si="104"/>
        <v/>
      </c>
      <c r="AG210" s="36" t="str">
        <f t="shared" si="105"/>
        <v/>
      </c>
      <c r="AH210" s="36" t="str">
        <f t="shared" si="106"/>
        <v/>
      </c>
      <c r="AI210" s="55"/>
      <c r="AJ210" s="37"/>
      <c r="AK210" s="148"/>
      <c r="AL210" s="35"/>
      <c r="AM210" s="32" t="str">
        <f t="shared" si="107"/>
        <v/>
      </c>
      <c r="AN210" s="35"/>
      <c r="AO210" s="32" t="str">
        <f t="shared" si="108"/>
        <v/>
      </c>
      <c r="AP210" s="35"/>
      <c r="AQ210" s="32" t="str">
        <f t="shared" si="109"/>
        <v/>
      </c>
      <c r="AR210" s="34"/>
      <c r="AS210" s="36" t="str">
        <f t="shared" si="110"/>
        <v/>
      </c>
      <c r="AT210" s="36" t="str">
        <f t="shared" si="111"/>
        <v/>
      </c>
      <c r="AU210" s="36" t="str">
        <f t="shared" si="112"/>
        <v/>
      </c>
      <c r="AV210" s="55"/>
      <c r="AW210" s="34"/>
      <c r="AX210" s="148"/>
      <c r="AY210" s="34"/>
      <c r="AZ210" s="32" t="str">
        <f t="shared" si="113"/>
        <v/>
      </c>
      <c r="BA210" s="34"/>
      <c r="BB210" s="32" t="str">
        <f t="shared" si="114"/>
        <v/>
      </c>
      <c r="BC210" s="34"/>
      <c r="BD210" s="32" t="str">
        <f t="shared" si="115"/>
        <v/>
      </c>
      <c r="BE210" s="35"/>
      <c r="BF210" s="36" t="str">
        <f t="shared" si="116"/>
        <v/>
      </c>
      <c r="BG210" s="36" t="str">
        <f t="shared" si="117"/>
        <v/>
      </c>
      <c r="BH210" s="36" t="str">
        <f t="shared" si="118"/>
        <v/>
      </c>
      <c r="BI210" s="55"/>
      <c r="BJ210" s="34"/>
      <c r="BK210" s="148"/>
      <c r="BL210" s="34"/>
      <c r="BM210" s="32" t="str">
        <f t="shared" si="119"/>
        <v/>
      </c>
      <c r="BN210" s="34"/>
      <c r="BO210" s="32" t="str">
        <f t="shared" si="120"/>
        <v/>
      </c>
      <c r="BP210" s="34"/>
      <c r="BQ210" s="32" t="str">
        <f t="shared" si="121"/>
        <v/>
      </c>
      <c r="BR210" s="34"/>
      <c r="BS210" s="36" t="str">
        <f t="shared" si="122"/>
        <v/>
      </c>
      <c r="BT210" s="36" t="str">
        <f t="shared" si="123"/>
        <v/>
      </c>
      <c r="BU210" s="36" t="str">
        <f t="shared" si="124"/>
        <v/>
      </c>
      <c r="BV210" s="55"/>
      <c r="BW210" s="36" t="str">
        <f t="shared" si="125"/>
        <v/>
      </c>
      <c r="BX210" s="36" t="str">
        <f t="shared" si="125"/>
        <v/>
      </c>
      <c r="BY210" s="31"/>
      <c r="BZ210" s="38"/>
      <c r="CB210" s="120" t="e">
        <f t="shared" ca="1" si="96"/>
        <v>#VALUE!</v>
      </c>
      <c r="CC210" s="2" t="e">
        <f t="shared" ca="1" si="126"/>
        <v>#VALUE!</v>
      </c>
    </row>
    <row r="211" spans="1:81" s="10" customFormat="1" ht="25.15" customHeight="1" x14ac:dyDescent="0.2">
      <c r="A211" s="52" t="str">
        <f t="shared" si="127"/>
        <v/>
      </c>
      <c r="B211" s="157" t="e">
        <f t="shared" ca="1" si="97"/>
        <v>#VALUE!</v>
      </c>
      <c r="C211" s="157" t="e">
        <f t="shared" ca="1" si="98"/>
        <v>#VALUE!</v>
      </c>
      <c r="D211" s="29"/>
      <c r="E211" s="155" t="str">
        <f ca="1">IFERROR(INDIRECT(ADDRESS(MATCH(D211,CatModules!C:C,0),2,1,1,"CatModules")),"")</f>
        <v/>
      </c>
      <c r="F211" s="96"/>
      <c r="G211" s="156" t="str">
        <f ca="1">IFERROR(INDIRECT(ADDRESS(MATCH(CONCATENATE(E211,"-",F211),CatInt!K:K,0),3,1,1,"CatInt")),"")</f>
        <v/>
      </c>
      <c r="H211" s="45" t="str">
        <f>IF(F211="","",VLOOKUP(F211,#REF!,2,FALSE))</f>
        <v/>
      </c>
      <c r="I211" s="29"/>
      <c r="J211" s="155" t="e">
        <f t="shared" si="99"/>
        <v>#VALUE!</v>
      </c>
      <c r="K211" s="155" t="e">
        <f t="shared" si="100"/>
        <v>#VALUE!</v>
      </c>
      <c r="L211" s="153"/>
      <c r="M211" s="126"/>
      <c r="N211" s="151" t="e">
        <f ca="1">VLOOKUP(M211,CatProd!B:G,6,FALSE)</f>
        <v>#N/A</v>
      </c>
      <c r="O211" s="127"/>
      <c r="P211" s="175" t="e">
        <f ca="1">VLOOKUP(CONCATENATE(N211,"-",O211),CatProdSpec!H:I,2,FALSE)</f>
        <v>#N/A</v>
      </c>
      <c r="Q211" s="30"/>
      <c r="R211" s="149" t="str">
        <f>IFERROR(VLOOKUP(Q211,Setup!D$16:E$25,2,FALSE),"")</f>
        <v/>
      </c>
      <c r="S211" s="51" t="str">
        <f ca="1">IFERROR(IF(OR(I211="",VLOOKUP(I211,CatCostInp!$E$2:$K$88,7,FALSE)=0),"",VLOOKUP(I211,CatCostInp!$E$2:$K$88,7,FALSE)),"")</f>
        <v/>
      </c>
      <c r="T211" s="4" t="e">
        <f>VLOOKUP(U211,#REF!,2,FALSE)</f>
        <v>#REF!</v>
      </c>
      <c r="U211" s="30"/>
      <c r="V211" s="1" t="str">
        <f ca="1">IF(U211=Setup!$C$10,"Grant",IF('Health Products &amp; Equipment'!U211=Setup!$C$11,"Local",IF('Health Products &amp; Equipment'!U211=Setup!$C$12,"Other","")))</f>
        <v/>
      </c>
      <c r="W211" s="34"/>
      <c r="X211" s="148"/>
      <c r="Y211" s="33"/>
      <c r="Z211" s="36" t="str">
        <f t="shared" si="101"/>
        <v/>
      </c>
      <c r="AA211" s="35"/>
      <c r="AB211" s="32" t="str">
        <f t="shared" si="102"/>
        <v/>
      </c>
      <c r="AC211" s="34"/>
      <c r="AD211" s="32" t="str">
        <f t="shared" si="103"/>
        <v/>
      </c>
      <c r="AE211" s="35"/>
      <c r="AF211" s="36" t="str">
        <f t="shared" si="104"/>
        <v/>
      </c>
      <c r="AG211" s="36" t="str">
        <f t="shared" si="105"/>
        <v/>
      </c>
      <c r="AH211" s="36" t="str">
        <f t="shared" si="106"/>
        <v/>
      </c>
      <c r="AI211" s="55"/>
      <c r="AJ211" s="37"/>
      <c r="AK211" s="148"/>
      <c r="AL211" s="35"/>
      <c r="AM211" s="32" t="str">
        <f t="shared" si="107"/>
        <v/>
      </c>
      <c r="AN211" s="35"/>
      <c r="AO211" s="32" t="str">
        <f t="shared" si="108"/>
        <v/>
      </c>
      <c r="AP211" s="35"/>
      <c r="AQ211" s="32" t="str">
        <f t="shared" si="109"/>
        <v/>
      </c>
      <c r="AR211" s="34"/>
      <c r="AS211" s="36" t="str">
        <f t="shared" si="110"/>
        <v/>
      </c>
      <c r="AT211" s="36" t="str">
        <f t="shared" si="111"/>
        <v/>
      </c>
      <c r="AU211" s="36" t="str">
        <f t="shared" si="112"/>
        <v/>
      </c>
      <c r="AV211" s="55"/>
      <c r="AW211" s="34"/>
      <c r="AX211" s="148"/>
      <c r="AY211" s="34"/>
      <c r="AZ211" s="32" t="str">
        <f t="shared" si="113"/>
        <v/>
      </c>
      <c r="BA211" s="34"/>
      <c r="BB211" s="32" t="str">
        <f t="shared" si="114"/>
        <v/>
      </c>
      <c r="BC211" s="34"/>
      <c r="BD211" s="32" t="str">
        <f t="shared" si="115"/>
        <v/>
      </c>
      <c r="BE211" s="35"/>
      <c r="BF211" s="36" t="str">
        <f t="shared" si="116"/>
        <v/>
      </c>
      <c r="BG211" s="36" t="str">
        <f t="shared" si="117"/>
        <v/>
      </c>
      <c r="BH211" s="36" t="str">
        <f t="shared" si="118"/>
        <v/>
      </c>
      <c r="BI211" s="55"/>
      <c r="BJ211" s="34"/>
      <c r="BK211" s="148"/>
      <c r="BL211" s="34"/>
      <c r="BM211" s="32" t="str">
        <f t="shared" si="119"/>
        <v/>
      </c>
      <c r="BN211" s="34"/>
      <c r="BO211" s="32" t="str">
        <f t="shared" si="120"/>
        <v/>
      </c>
      <c r="BP211" s="34"/>
      <c r="BQ211" s="32" t="str">
        <f t="shared" si="121"/>
        <v/>
      </c>
      <c r="BR211" s="34"/>
      <c r="BS211" s="36" t="str">
        <f t="shared" si="122"/>
        <v/>
      </c>
      <c r="BT211" s="36" t="str">
        <f t="shared" si="123"/>
        <v/>
      </c>
      <c r="BU211" s="36" t="str">
        <f t="shared" si="124"/>
        <v/>
      </c>
      <c r="BV211" s="55"/>
      <c r="BW211" s="36" t="str">
        <f t="shared" si="125"/>
        <v/>
      </c>
      <c r="BX211" s="36" t="str">
        <f t="shared" si="125"/>
        <v/>
      </c>
      <c r="BY211" s="31"/>
      <c r="BZ211" s="38"/>
      <c r="CB211" s="120" t="e">
        <f t="shared" ca="1" si="96"/>
        <v>#VALUE!</v>
      </c>
      <c r="CC211" s="2" t="e">
        <f t="shared" ca="1" si="126"/>
        <v>#VALUE!</v>
      </c>
    </row>
    <row r="212" spans="1:81" s="10" customFormat="1" ht="25.15" customHeight="1" x14ac:dyDescent="0.2">
      <c r="A212" s="52" t="str">
        <f t="shared" si="127"/>
        <v/>
      </c>
      <c r="B212" s="157" t="e">
        <f t="shared" ca="1" si="97"/>
        <v>#VALUE!</v>
      </c>
      <c r="C212" s="157" t="e">
        <f t="shared" ca="1" si="98"/>
        <v>#VALUE!</v>
      </c>
      <c r="D212" s="29"/>
      <c r="E212" s="155" t="str">
        <f ca="1">IFERROR(INDIRECT(ADDRESS(MATCH(D212,CatModules!C:C,0),2,1,1,"CatModules")),"")</f>
        <v/>
      </c>
      <c r="F212" s="96"/>
      <c r="G212" s="156" t="str">
        <f ca="1">IFERROR(INDIRECT(ADDRESS(MATCH(CONCATENATE(E212,"-",F212),CatInt!K:K,0),3,1,1,"CatInt")),"")</f>
        <v/>
      </c>
      <c r="H212" s="45" t="str">
        <f>IF(F212="","",VLOOKUP(F212,#REF!,2,FALSE))</f>
        <v/>
      </c>
      <c r="I212" s="29"/>
      <c r="J212" s="155" t="e">
        <f t="shared" si="99"/>
        <v>#VALUE!</v>
      </c>
      <c r="K212" s="155" t="e">
        <f t="shared" si="100"/>
        <v>#VALUE!</v>
      </c>
      <c r="L212" s="153"/>
      <c r="M212" s="126"/>
      <c r="N212" s="151" t="e">
        <f ca="1">VLOOKUP(M212,CatProd!B:G,6,FALSE)</f>
        <v>#N/A</v>
      </c>
      <c r="O212" s="127"/>
      <c r="P212" s="175" t="e">
        <f ca="1">VLOOKUP(CONCATENATE(N212,"-",O212),CatProdSpec!H:I,2,FALSE)</f>
        <v>#N/A</v>
      </c>
      <c r="Q212" s="30"/>
      <c r="R212" s="149" t="str">
        <f>IFERROR(VLOOKUP(Q212,Setup!D$16:E$25,2,FALSE),"")</f>
        <v/>
      </c>
      <c r="S212" s="51" t="str">
        <f ca="1">IFERROR(IF(OR(I212="",VLOOKUP(I212,CatCostInp!$E$2:$K$88,7,FALSE)=0),"",VLOOKUP(I212,CatCostInp!$E$2:$K$88,7,FALSE)),"")</f>
        <v/>
      </c>
      <c r="T212" s="4" t="e">
        <f>VLOOKUP(U212,#REF!,2,FALSE)</f>
        <v>#REF!</v>
      </c>
      <c r="U212" s="30"/>
      <c r="V212" s="1" t="str">
        <f ca="1">IF(U212=Setup!$C$10,"Grant",IF('Health Products &amp; Equipment'!U212=Setup!$C$11,"Local",IF('Health Products &amp; Equipment'!U212=Setup!$C$12,"Other","")))</f>
        <v/>
      </c>
      <c r="W212" s="34"/>
      <c r="X212" s="148"/>
      <c r="Y212" s="33"/>
      <c r="Z212" s="36" t="str">
        <f t="shared" si="101"/>
        <v/>
      </c>
      <c r="AA212" s="35"/>
      <c r="AB212" s="32" t="str">
        <f t="shared" si="102"/>
        <v/>
      </c>
      <c r="AC212" s="34"/>
      <c r="AD212" s="32" t="str">
        <f t="shared" si="103"/>
        <v/>
      </c>
      <c r="AE212" s="35"/>
      <c r="AF212" s="36" t="str">
        <f t="shared" si="104"/>
        <v/>
      </c>
      <c r="AG212" s="36" t="str">
        <f t="shared" si="105"/>
        <v/>
      </c>
      <c r="AH212" s="36" t="str">
        <f t="shared" si="106"/>
        <v/>
      </c>
      <c r="AI212" s="55"/>
      <c r="AJ212" s="37"/>
      <c r="AK212" s="148"/>
      <c r="AL212" s="35"/>
      <c r="AM212" s="32" t="str">
        <f t="shared" si="107"/>
        <v/>
      </c>
      <c r="AN212" s="35"/>
      <c r="AO212" s="32" t="str">
        <f t="shared" si="108"/>
        <v/>
      </c>
      <c r="AP212" s="35"/>
      <c r="AQ212" s="32" t="str">
        <f t="shared" si="109"/>
        <v/>
      </c>
      <c r="AR212" s="34"/>
      <c r="AS212" s="36" t="str">
        <f t="shared" si="110"/>
        <v/>
      </c>
      <c r="AT212" s="36" t="str">
        <f t="shared" si="111"/>
        <v/>
      </c>
      <c r="AU212" s="36" t="str">
        <f t="shared" si="112"/>
        <v/>
      </c>
      <c r="AV212" s="55"/>
      <c r="AW212" s="34"/>
      <c r="AX212" s="148"/>
      <c r="AY212" s="34"/>
      <c r="AZ212" s="32" t="str">
        <f t="shared" si="113"/>
        <v/>
      </c>
      <c r="BA212" s="34"/>
      <c r="BB212" s="32" t="str">
        <f t="shared" si="114"/>
        <v/>
      </c>
      <c r="BC212" s="34"/>
      <c r="BD212" s="32" t="str">
        <f t="shared" si="115"/>
        <v/>
      </c>
      <c r="BE212" s="35"/>
      <c r="BF212" s="36" t="str">
        <f t="shared" si="116"/>
        <v/>
      </c>
      <c r="BG212" s="36" t="str">
        <f t="shared" si="117"/>
        <v/>
      </c>
      <c r="BH212" s="36" t="str">
        <f t="shared" si="118"/>
        <v/>
      </c>
      <c r="BI212" s="55"/>
      <c r="BJ212" s="34"/>
      <c r="BK212" s="148"/>
      <c r="BL212" s="34"/>
      <c r="BM212" s="32" t="str">
        <f t="shared" si="119"/>
        <v/>
      </c>
      <c r="BN212" s="34"/>
      <c r="BO212" s="32" t="str">
        <f t="shared" si="120"/>
        <v/>
      </c>
      <c r="BP212" s="34"/>
      <c r="BQ212" s="32" t="str">
        <f t="shared" si="121"/>
        <v/>
      </c>
      <c r="BR212" s="34"/>
      <c r="BS212" s="36" t="str">
        <f t="shared" si="122"/>
        <v/>
      </c>
      <c r="BT212" s="36" t="str">
        <f t="shared" si="123"/>
        <v/>
      </c>
      <c r="BU212" s="36" t="str">
        <f t="shared" si="124"/>
        <v/>
      </c>
      <c r="BV212" s="55"/>
      <c r="BW212" s="36" t="str">
        <f t="shared" si="125"/>
        <v/>
      </c>
      <c r="BX212" s="36" t="str">
        <f t="shared" si="125"/>
        <v/>
      </c>
      <c r="BY212" s="31"/>
      <c r="BZ212" s="38"/>
      <c r="CB212" s="120" t="e">
        <f t="shared" ca="1" si="96"/>
        <v>#VALUE!</v>
      </c>
      <c r="CC212" s="2" t="e">
        <f t="shared" ca="1" si="126"/>
        <v>#VALUE!</v>
      </c>
    </row>
    <row r="213" spans="1:81" s="10" customFormat="1" ht="25.15" customHeight="1" x14ac:dyDescent="0.2">
      <c r="A213" s="52" t="str">
        <f t="shared" si="127"/>
        <v/>
      </c>
      <c r="B213" s="157" t="e">
        <f t="shared" ca="1" si="97"/>
        <v>#VALUE!</v>
      </c>
      <c r="C213" s="157" t="e">
        <f t="shared" ca="1" si="98"/>
        <v>#VALUE!</v>
      </c>
      <c r="D213" s="29"/>
      <c r="E213" s="155" t="str">
        <f ca="1">IFERROR(INDIRECT(ADDRESS(MATCH(D213,CatModules!C:C,0),2,1,1,"CatModules")),"")</f>
        <v/>
      </c>
      <c r="F213" s="96"/>
      <c r="G213" s="156" t="str">
        <f ca="1">IFERROR(INDIRECT(ADDRESS(MATCH(CONCATENATE(E213,"-",F213),CatInt!K:K,0),3,1,1,"CatInt")),"")</f>
        <v/>
      </c>
      <c r="H213" s="45" t="str">
        <f>IF(F213="","",VLOOKUP(F213,#REF!,2,FALSE))</f>
        <v/>
      </c>
      <c r="I213" s="29"/>
      <c r="J213" s="155" t="e">
        <f t="shared" si="99"/>
        <v>#VALUE!</v>
      </c>
      <c r="K213" s="155" t="e">
        <f t="shared" si="100"/>
        <v>#VALUE!</v>
      </c>
      <c r="L213" s="153"/>
      <c r="M213" s="126"/>
      <c r="N213" s="151" t="e">
        <f ca="1">VLOOKUP(M213,CatProd!B:G,6,FALSE)</f>
        <v>#N/A</v>
      </c>
      <c r="O213" s="127"/>
      <c r="P213" s="175" t="e">
        <f ca="1">VLOOKUP(CONCATENATE(N213,"-",O213),CatProdSpec!H:I,2,FALSE)</f>
        <v>#N/A</v>
      </c>
      <c r="Q213" s="30"/>
      <c r="R213" s="149" t="str">
        <f>IFERROR(VLOOKUP(Q213,Setup!D$16:E$25,2,FALSE),"")</f>
        <v/>
      </c>
      <c r="S213" s="51" t="str">
        <f ca="1">IFERROR(IF(OR(I213="",VLOOKUP(I213,CatCostInp!$E$2:$K$88,7,FALSE)=0),"",VLOOKUP(I213,CatCostInp!$E$2:$K$88,7,FALSE)),"")</f>
        <v/>
      </c>
      <c r="T213" s="4" t="e">
        <f>VLOOKUP(U213,#REF!,2,FALSE)</f>
        <v>#REF!</v>
      </c>
      <c r="U213" s="30"/>
      <c r="V213" s="1" t="str">
        <f ca="1">IF(U213=Setup!$C$10,"Grant",IF('Health Products &amp; Equipment'!U213=Setup!$C$11,"Local",IF('Health Products &amp; Equipment'!U213=Setup!$C$12,"Other","")))</f>
        <v/>
      </c>
      <c r="W213" s="34"/>
      <c r="X213" s="148"/>
      <c r="Y213" s="33"/>
      <c r="Z213" s="36" t="str">
        <f t="shared" si="101"/>
        <v/>
      </c>
      <c r="AA213" s="35"/>
      <c r="AB213" s="32" t="str">
        <f t="shared" si="102"/>
        <v/>
      </c>
      <c r="AC213" s="34"/>
      <c r="AD213" s="32" t="str">
        <f t="shared" si="103"/>
        <v/>
      </c>
      <c r="AE213" s="35"/>
      <c r="AF213" s="36" t="str">
        <f t="shared" si="104"/>
        <v/>
      </c>
      <c r="AG213" s="36" t="str">
        <f t="shared" si="105"/>
        <v/>
      </c>
      <c r="AH213" s="36" t="str">
        <f t="shared" si="106"/>
        <v/>
      </c>
      <c r="AI213" s="55"/>
      <c r="AJ213" s="37"/>
      <c r="AK213" s="148"/>
      <c r="AL213" s="35"/>
      <c r="AM213" s="32" t="str">
        <f t="shared" si="107"/>
        <v/>
      </c>
      <c r="AN213" s="35"/>
      <c r="AO213" s="32" t="str">
        <f t="shared" si="108"/>
        <v/>
      </c>
      <c r="AP213" s="35"/>
      <c r="AQ213" s="32" t="str">
        <f t="shared" si="109"/>
        <v/>
      </c>
      <c r="AR213" s="34"/>
      <c r="AS213" s="36" t="str">
        <f t="shared" si="110"/>
        <v/>
      </c>
      <c r="AT213" s="36" t="str">
        <f t="shared" si="111"/>
        <v/>
      </c>
      <c r="AU213" s="36" t="str">
        <f t="shared" si="112"/>
        <v/>
      </c>
      <c r="AV213" s="55"/>
      <c r="AW213" s="34"/>
      <c r="AX213" s="148"/>
      <c r="AY213" s="34"/>
      <c r="AZ213" s="32" t="str">
        <f t="shared" si="113"/>
        <v/>
      </c>
      <c r="BA213" s="34"/>
      <c r="BB213" s="32" t="str">
        <f t="shared" si="114"/>
        <v/>
      </c>
      <c r="BC213" s="34"/>
      <c r="BD213" s="32" t="str">
        <f t="shared" si="115"/>
        <v/>
      </c>
      <c r="BE213" s="35"/>
      <c r="BF213" s="36" t="str">
        <f t="shared" si="116"/>
        <v/>
      </c>
      <c r="BG213" s="36" t="str">
        <f t="shared" si="117"/>
        <v/>
      </c>
      <c r="BH213" s="36" t="str">
        <f t="shared" si="118"/>
        <v/>
      </c>
      <c r="BI213" s="55"/>
      <c r="BJ213" s="34"/>
      <c r="BK213" s="148"/>
      <c r="BL213" s="34"/>
      <c r="BM213" s="32" t="str">
        <f t="shared" si="119"/>
        <v/>
      </c>
      <c r="BN213" s="34"/>
      <c r="BO213" s="32" t="str">
        <f t="shared" si="120"/>
        <v/>
      </c>
      <c r="BP213" s="34"/>
      <c r="BQ213" s="32" t="str">
        <f t="shared" si="121"/>
        <v/>
      </c>
      <c r="BR213" s="34"/>
      <c r="BS213" s="36" t="str">
        <f t="shared" si="122"/>
        <v/>
      </c>
      <c r="BT213" s="36" t="str">
        <f t="shared" si="123"/>
        <v/>
      </c>
      <c r="BU213" s="36" t="str">
        <f t="shared" si="124"/>
        <v/>
      </c>
      <c r="BV213" s="55"/>
      <c r="BW213" s="36" t="str">
        <f t="shared" si="125"/>
        <v/>
      </c>
      <c r="BX213" s="36" t="str">
        <f t="shared" si="125"/>
        <v/>
      </c>
      <c r="BY213" s="31"/>
      <c r="BZ213" s="38"/>
      <c r="CB213" s="120" t="e">
        <f t="shared" ca="1" si="96"/>
        <v>#VALUE!</v>
      </c>
      <c r="CC213" s="2" t="e">
        <f t="shared" ca="1" si="126"/>
        <v>#VALUE!</v>
      </c>
    </row>
    <row r="214" spans="1:81" s="10" customFormat="1" ht="25.15" customHeight="1" x14ac:dyDescent="0.2">
      <c r="A214" s="52" t="str">
        <f t="shared" si="127"/>
        <v/>
      </c>
      <c r="B214" s="157" t="e">
        <f t="shared" ca="1" si="97"/>
        <v>#VALUE!</v>
      </c>
      <c r="C214" s="157" t="e">
        <f t="shared" ca="1" si="98"/>
        <v>#VALUE!</v>
      </c>
      <c r="D214" s="29"/>
      <c r="E214" s="155" t="str">
        <f ca="1">IFERROR(INDIRECT(ADDRESS(MATCH(D214,CatModules!C:C,0),2,1,1,"CatModules")),"")</f>
        <v/>
      </c>
      <c r="F214" s="96"/>
      <c r="G214" s="156" t="str">
        <f ca="1">IFERROR(INDIRECT(ADDRESS(MATCH(CONCATENATE(E214,"-",F214),CatInt!K:K,0),3,1,1,"CatInt")),"")</f>
        <v/>
      </c>
      <c r="H214" s="45" t="str">
        <f>IF(F214="","",VLOOKUP(F214,#REF!,2,FALSE))</f>
        <v/>
      </c>
      <c r="I214" s="29"/>
      <c r="J214" s="155" t="e">
        <f t="shared" si="99"/>
        <v>#VALUE!</v>
      </c>
      <c r="K214" s="155" t="e">
        <f t="shared" si="100"/>
        <v>#VALUE!</v>
      </c>
      <c r="L214" s="153"/>
      <c r="M214" s="126"/>
      <c r="N214" s="151" t="e">
        <f ca="1">VLOOKUP(M214,CatProd!B:G,6,FALSE)</f>
        <v>#N/A</v>
      </c>
      <c r="O214" s="127"/>
      <c r="P214" s="175" t="e">
        <f ca="1">VLOOKUP(CONCATENATE(N214,"-",O214),CatProdSpec!H:I,2,FALSE)</f>
        <v>#N/A</v>
      </c>
      <c r="Q214" s="30"/>
      <c r="R214" s="149" t="str">
        <f>IFERROR(VLOOKUP(Q214,Setup!D$16:E$25,2,FALSE),"")</f>
        <v/>
      </c>
      <c r="S214" s="51" t="str">
        <f ca="1">IFERROR(IF(OR(I214="",VLOOKUP(I214,CatCostInp!$E$2:$K$88,7,FALSE)=0),"",VLOOKUP(I214,CatCostInp!$E$2:$K$88,7,FALSE)),"")</f>
        <v/>
      </c>
      <c r="T214" s="4" t="e">
        <f>VLOOKUP(U214,#REF!,2,FALSE)</f>
        <v>#REF!</v>
      </c>
      <c r="U214" s="30"/>
      <c r="V214" s="1" t="str">
        <f ca="1">IF(U214=Setup!$C$10,"Grant",IF('Health Products &amp; Equipment'!U214=Setup!$C$11,"Local",IF('Health Products &amp; Equipment'!U214=Setup!$C$12,"Other","")))</f>
        <v/>
      </c>
      <c r="W214" s="34"/>
      <c r="X214" s="148"/>
      <c r="Y214" s="33"/>
      <c r="Z214" s="36" t="str">
        <f t="shared" si="101"/>
        <v/>
      </c>
      <c r="AA214" s="35"/>
      <c r="AB214" s="32" t="str">
        <f t="shared" si="102"/>
        <v/>
      </c>
      <c r="AC214" s="34"/>
      <c r="AD214" s="32" t="str">
        <f t="shared" si="103"/>
        <v/>
      </c>
      <c r="AE214" s="35"/>
      <c r="AF214" s="36" t="str">
        <f t="shared" si="104"/>
        <v/>
      </c>
      <c r="AG214" s="36" t="str">
        <f t="shared" si="105"/>
        <v/>
      </c>
      <c r="AH214" s="36" t="str">
        <f t="shared" si="106"/>
        <v/>
      </c>
      <c r="AI214" s="55"/>
      <c r="AJ214" s="37"/>
      <c r="AK214" s="148"/>
      <c r="AL214" s="35"/>
      <c r="AM214" s="32" t="str">
        <f t="shared" si="107"/>
        <v/>
      </c>
      <c r="AN214" s="35"/>
      <c r="AO214" s="32" t="str">
        <f t="shared" si="108"/>
        <v/>
      </c>
      <c r="AP214" s="35"/>
      <c r="AQ214" s="32" t="str">
        <f t="shared" si="109"/>
        <v/>
      </c>
      <c r="AR214" s="34"/>
      <c r="AS214" s="36" t="str">
        <f t="shared" si="110"/>
        <v/>
      </c>
      <c r="AT214" s="36" t="str">
        <f t="shared" si="111"/>
        <v/>
      </c>
      <c r="AU214" s="36" t="str">
        <f t="shared" si="112"/>
        <v/>
      </c>
      <c r="AV214" s="55"/>
      <c r="AW214" s="34"/>
      <c r="AX214" s="148"/>
      <c r="AY214" s="34"/>
      <c r="AZ214" s="32" t="str">
        <f t="shared" si="113"/>
        <v/>
      </c>
      <c r="BA214" s="34"/>
      <c r="BB214" s="32" t="str">
        <f t="shared" si="114"/>
        <v/>
      </c>
      <c r="BC214" s="34"/>
      <c r="BD214" s="32" t="str">
        <f t="shared" si="115"/>
        <v/>
      </c>
      <c r="BE214" s="35"/>
      <c r="BF214" s="36" t="str">
        <f t="shared" si="116"/>
        <v/>
      </c>
      <c r="BG214" s="36" t="str">
        <f t="shared" si="117"/>
        <v/>
      </c>
      <c r="BH214" s="36" t="str">
        <f t="shared" si="118"/>
        <v/>
      </c>
      <c r="BI214" s="55"/>
      <c r="BJ214" s="34"/>
      <c r="BK214" s="148"/>
      <c r="BL214" s="34"/>
      <c r="BM214" s="32" t="str">
        <f t="shared" si="119"/>
        <v/>
      </c>
      <c r="BN214" s="34"/>
      <c r="BO214" s="32" t="str">
        <f t="shared" si="120"/>
        <v/>
      </c>
      <c r="BP214" s="34"/>
      <c r="BQ214" s="32" t="str">
        <f t="shared" si="121"/>
        <v/>
      </c>
      <c r="BR214" s="34"/>
      <c r="BS214" s="36" t="str">
        <f t="shared" si="122"/>
        <v/>
      </c>
      <c r="BT214" s="36" t="str">
        <f t="shared" si="123"/>
        <v/>
      </c>
      <c r="BU214" s="36" t="str">
        <f t="shared" si="124"/>
        <v/>
      </c>
      <c r="BV214" s="55"/>
      <c r="BW214" s="36" t="str">
        <f t="shared" si="125"/>
        <v/>
      </c>
      <c r="BX214" s="36" t="str">
        <f t="shared" si="125"/>
        <v/>
      </c>
      <c r="BY214" s="31"/>
      <c r="BZ214" s="38"/>
      <c r="CB214" s="120" t="e">
        <f t="shared" ca="1" si="96"/>
        <v>#VALUE!</v>
      </c>
      <c r="CC214" s="2" t="e">
        <f t="shared" ca="1" si="126"/>
        <v>#VALUE!</v>
      </c>
    </row>
    <row r="215" spans="1:81" s="10" customFormat="1" ht="25.15" customHeight="1" x14ac:dyDescent="0.2">
      <c r="A215" s="52" t="str">
        <f t="shared" si="127"/>
        <v/>
      </c>
      <c r="B215" s="157" t="e">
        <f t="shared" ca="1" si="97"/>
        <v>#VALUE!</v>
      </c>
      <c r="C215" s="157" t="e">
        <f t="shared" ca="1" si="98"/>
        <v>#VALUE!</v>
      </c>
      <c r="D215" s="29"/>
      <c r="E215" s="155" t="str">
        <f ca="1">IFERROR(INDIRECT(ADDRESS(MATCH(D215,CatModules!C:C,0),2,1,1,"CatModules")),"")</f>
        <v/>
      </c>
      <c r="F215" s="96"/>
      <c r="G215" s="156" t="str">
        <f ca="1">IFERROR(INDIRECT(ADDRESS(MATCH(CONCATENATE(E215,"-",F215),CatInt!K:K,0),3,1,1,"CatInt")),"")</f>
        <v/>
      </c>
      <c r="H215" s="45" t="str">
        <f>IF(F215="","",VLOOKUP(F215,#REF!,2,FALSE))</f>
        <v/>
      </c>
      <c r="I215" s="29"/>
      <c r="J215" s="155" t="e">
        <f t="shared" si="99"/>
        <v>#VALUE!</v>
      </c>
      <c r="K215" s="155" t="e">
        <f t="shared" si="100"/>
        <v>#VALUE!</v>
      </c>
      <c r="L215" s="153"/>
      <c r="M215" s="126"/>
      <c r="N215" s="151" t="e">
        <f ca="1">VLOOKUP(M215,CatProd!B:G,6,FALSE)</f>
        <v>#N/A</v>
      </c>
      <c r="O215" s="127"/>
      <c r="P215" s="175" t="e">
        <f ca="1">VLOOKUP(CONCATENATE(N215,"-",O215),CatProdSpec!H:I,2,FALSE)</f>
        <v>#N/A</v>
      </c>
      <c r="Q215" s="30"/>
      <c r="R215" s="149" t="str">
        <f>IFERROR(VLOOKUP(Q215,Setup!D$16:E$25,2,FALSE),"")</f>
        <v/>
      </c>
      <c r="S215" s="51" t="str">
        <f ca="1">IFERROR(IF(OR(I215="",VLOOKUP(I215,CatCostInp!$E$2:$K$88,7,FALSE)=0),"",VLOOKUP(I215,CatCostInp!$E$2:$K$88,7,FALSE)),"")</f>
        <v/>
      </c>
      <c r="T215" s="4" t="e">
        <f>VLOOKUP(U215,#REF!,2,FALSE)</f>
        <v>#REF!</v>
      </c>
      <c r="U215" s="30"/>
      <c r="V215" s="1" t="str">
        <f ca="1">IF(U215=Setup!$C$10,"Grant",IF('Health Products &amp; Equipment'!U215=Setup!$C$11,"Local",IF('Health Products &amp; Equipment'!U215=Setup!$C$12,"Other","")))</f>
        <v/>
      </c>
      <c r="W215" s="34"/>
      <c r="X215" s="148"/>
      <c r="Y215" s="33"/>
      <c r="Z215" s="36" t="str">
        <f t="shared" si="101"/>
        <v/>
      </c>
      <c r="AA215" s="35"/>
      <c r="AB215" s="32" t="str">
        <f t="shared" si="102"/>
        <v/>
      </c>
      <c r="AC215" s="34"/>
      <c r="AD215" s="32" t="str">
        <f t="shared" si="103"/>
        <v/>
      </c>
      <c r="AE215" s="35"/>
      <c r="AF215" s="36" t="str">
        <f t="shared" si="104"/>
        <v/>
      </c>
      <c r="AG215" s="36" t="str">
        <f t="shared" si="105"/>
        <v/>
      </c>
      <c r="AH215" s="36" t="str">
        <f t="shared" si="106"/>
        <v/>
      </c>
      <c r="AI215" s="55"/>
      <c r="AJ215" s="37"/>
      <c r="AK215" s="148"/>
      <c r="AL215" s="35"/>
      <c r="AM215" s="32" t="str">
        <f t="shared" si="107"/>
        <v/>
      </c>
      <c r="AN215" s="35"/>
      <c r="AO215" s="32" t="str">
        <f t="shared" si="108"/>
        <v/>
      </c>
      <c r="AP215" s="35"/>
      <c r="AQ215" s="32" t="str">
        <f t="shared" si="109"/>
        <v/>
      </c>
      <c r="AR215" s="34"/>
      <c r="AS215" s="36" t="str">
        <f t="shared" si="110"/>
        <v/>
      </c>
      <c r="AT215" s="36" t="str">
        <f t="shared" si="111"/>
        <v/>
      </c>
      <c r="AU215" s="36" t="str">
        <f t="shared" si="112"/>
        <v/>
      </c>
      <c r="AV215" s="55"/>
      <c r="AW215" s="34"/>
      <c r="AX215" s="148"/>
      <c r="AY215" s="34"/>
      <c r="AZ215" s="32" t="str">
        <f t="shared" si="113"/>
        <v/>
      </c>
      <c r="BA215" s="34"/>
      <c r="BB215" s="32" t="str">
        <f t="shared" si="114"/>
        <v/>
      </c>
      <c r="BC215" s="34"/>
      <c r="BD215" s="32" t="str">
        <f t="shared" si="115"/>
        <v/>
      </c>
      <c r="BE215" s="35"/>
      <c r="BF215" s="36" t="str">
        <f t="shared" si="116"/>
        <v/>
      </c>
      <c r="BG215" s="36" t="str">
        <f t="shared" si="117"/>
        <v/>
      </c>
      <c r="BH215" s="36" t="str">
        <f t="shared" si="118"/>
        <v/>
      </c>
      <c r="BI215" s="55"/>
      <c r="BJ215" s="34"/>
      <c r="BK215" s="148"/>
      <c r="BL215" s="34"/>
      <c r="BM215" s="32" t="str">
        <f t="shared" si="119"/>
        <v/>
      </c>
      <c r="BN215" s="34"/>
      <c r="BO215" s="32" t="str">
        <f t="shared" si="120"/>
        <v/>
      </c>
      <c r="BP215" s="34"/>
      <c r="BQ215" s="32" t="str">
        <f t="shared" si="121"/>
        <v/>
      </c>
      <c r="BR215" s="34"/>
      <c r="BS215" s="36" t="str">
        <f t="shared" si="122"/>
        <v/>
      </c>
      <c r="BT215" s="36" t="str">
        <f t="shared" si="123"/>
        <v/>
      </c>
      <c r="BU215" s="36" t="str">
        <f t="shared" si="124"/>
        <v/>
      </c>
      <c r="BV215" s="55"/>
      <c r="BW215" s="36" t="str">
        <f t="shared" si="125"/>
        <v/>
      </c>
      <c r="BX215" s="36" t="str">
        <f t="shared" si="125"/>
        <v/>
      </c>
      <c r="BY215" s="31"/>
      <c r="BZ215" s="38"/>
      <c r="CB215" s="120" t="e">
        <f t="shared" ca="1" si="96"/>
        <v>#VALUE!</v>
      </c>
      <c r="CC215" s="2" t="e">
        <f t="shared" ca="1" si="126"/>
        <v>#VALUE!</v>
      </c>
    </row>
    <row r="216" spans="1:81" s="10" customFormat="1" ht="25.15" customHeight="1" x14ac:dyDescent="0.2">
      <c r="A216" s="52" t="str">
        <f t="shared" si="127"/>
        <v/>
      </c>
      <c r="B216" s="157" t="e">
        <f t="shared" ca="1" si="97"/>
        <v>#VALUE!</v>
      </c>
      <c r="C216" s="157" t="e">
        <f t="shared" ca="1" si="98"/>
        <v>#VALUE!</v>
      </c>
      <c r="D216" s="29"/>
      <c r="E216" s="155" t="str">
        <f ca="1">IFERROR(INDIRECT(ADDRESS(MATCH(D216,CatModules!C:C,0),2,1,1,"CatModules")),"")</f>
        <v/>
      </c>
      <c r="F216" s="96"/>
      <c r="G216" s="156" t="str">
        <f ca="1">IFERROR(INDIRECT(ADDRESS(MATCH(CONCATENATE(E216,"-",F216),CatInt!K:K,0),3,1,1,"CatInt")),"")</f>
        <v/>
      </c>
      <c r="H216" s="45" t="str">
        <f>IF(F216="","",VLOOKUP(F216,#REF!,2,FALSE))</f>
        <v/>
      </c>
      <c r="I216" s="29"/>
      <c r="J216" s="155" t="e">
        <f t="shared" si="99"/>
        <v>#VALUE!</v>
      </c>
      <c r="K216" s="155" t="e">
        <f t="shared" si="100"/>
        <v>#VALUE!</v>
      </c>
      <c r="L216" s="153"/>
      <c r="M216" s="126"/>
      <c r="N216" s="151" t="e">
        <f ca="1">VLOOKUP(M216,CatProd!B:G,6,FALSE)</f>
        <v>#N/A</v>
      </c>
      <c r="O216" s="127"/>
      <c r="P216" s="175" t="e">
        <f ca="1">VLOOKUP(CONCATENATE(N216,"-",O216),CatProdSpec!H:I,2,FALSE)</f>
        <v>#N/A</v>
      </c>
      <c r="Q216" s="30"/>
      <c r="R216" s="149" t="str">
        <f>IFERROR(VLOOKUP(Q216,Setup!D$16:E$25,2,FALSE),"")</f>
        <v/>
      </c>
      <c r="S216" s="51" t="str">
        <f ca="1">IFERROR(IF(OR(I216="",VLOOKUP(I216,CatCostInp!$E$2:$K$88,7,FALSE)=0),"",VLOOKUP(I216,CatCostInp!$E$2:$K$88,7,FALSE)),"")</f>
        <v/>
      </c>
      <c r="T216" s="4" t="e">
        <f>VLOOKUP(U216,#REF!,2,FALSE)</f>
        <v>#REF!</v>
      </c>
      <c r="U216" s="30"/>
      <c r="V216" s="1" t="str">
        <f ca="1">IF(U216=Setup!$C$10,"Grant",IF('Health Products &amp; Equipment'!U216=Setup!$C$11,"Local",IF('Health Products &amp; Equipment'!U216=Setup!$C$12,"Other","")))</f>
        <v/>
      </c>
      <c r="W216" s="34"/>
      <c r="X216" s="148"/>
      <c r="Y216" s="33"/>
      <c r="Z216" s="36" t="str">
        <f t="shared" si="101"/>
        <v/>
      </c>
      <c r="AA216" s="35"/>
      <c r="AB216" s="32" t="str">
        <f t="shared" si="102"/>
        <v/>
      </c>
      <c r="AC216" s="34"/>
      <c r="AD216" s="32" t="str">
        <f t="shared" si="103"/>
        <v/>
      </c>
      <c r="AE216" s="35"/>
      <c r="AF216" s="36" t="str">
        <f t="shared" si="104"/>
        <v/>
      </c>
      <c r="AG216" s="36" t="str">
        <f t="shared" si="105"/>
        <v/>
      </c>
      <c r="AH216" s="36" t="str">
        <f t="shared" si="106"/>
        <v/>
      </c>
      <c r="AI216" s="55"/>
      <c r="AJ216" s="37"/>
      <c r="AK216" s="148"/>
      <c r="AL216" s="35"/>
      <c r="AM216" s="32" t="str">
        <f t="shared" si="107"/>
        <v/>
      </c>
      <c r="AN216" s="35"/>
      <c r="AO216" s="32" t="str">
        <f t="shared" si="108"/>
        <v/>
      </c>
      <c r="AP216" s="35"/>
      <c r="AQ216" s="32" t="str">
        <f t="shared" si="109"/>
        <v/>
      </c>
      <c r="AR216" s="34"/>
      <c r="AS216" s="36" t="str">
        <f t="shared" si="110"/>
        <v/>
      </c>
      <c r="AT216" s="36" t="str">
        <f t="shared" si="111"/>
        <v/>
      </c>
      <c r="AU216" s="36" t="str">
        <f t="shared" si="112"/>
        <v/>
      </c>
      <c r="AV216" s="55"/>
      <c r="AW216" s="34"/>
      <c r="AX216" s="148"/>
      <c r="AY216" s="34"/>
      <c r="AZ216" s="32" t="str">
        <f t="shared" si="113"/>
        <v/>
      </c>
      <c r="BA216" s="34"/>
      <c r="BB216" s="32" t="str">
        <f t="shared" si="114"/>
        <v/>
      </c>
      <c r="BC216" s="34"/>
      <c r="BD216" s="32" t="str">
        <f t="shared" si="115"/>
        <v/>
      </c>
      <c r="BE216" s="35"/>
      <c r="BF216" s="36" t="str">
        <f t="shared" si="116"/>
        <v/>
      </c>
      <c r="BG216" s="36" t="str">
        <f t="shared" si="117"/>
        <v/>
      </c>
      <c r="BH216" s="36" t="str">
        <f t="shared" si="118"/>
        <v/>
      </c>
      <c r="BI216" s="55"/>
      <c r="BJ216" s="34"/>
      <c r="BK216" s="148"/>
      <c r="BL216" s="34"/>
      <c r="BM216" s="32" t="str">
        <f t="shared" si="119"/>
        <v/>
      </c>
      <c r="BN216" s="34"/>
      <c r="BO216" s="32" t="str">
        <f t="shared" si="120"/>
        <v/>
      </c>
      <c r="BP216" s="34"/>
      <c r="BQ216" s="32" t="str">
        <f t="shared" si="121"/>
        <v/>
      </c>
      <c r="BR216" s="34"/>
      <c r="BS216" s="36" t="str">
        <f t="shared" si="122"/>
        <v/>
      </c>
      <c r="BT216" s="36" t="str">
        <f t="shared" si="123"/>
        <v/>
      </c>
      <c r="BU216" s="36" t="str">
        <f t="shared" si="124"/>
        <v/>
      </c>
      <c r="BV216" s="55"/>
      <c r="BW216" s="36" t="str">
        <f t="shared" si="125"/>
        <v/>
      </c>
      <c r="BX216" s="36" t="str">
        <f t="shared" si="125"/>
        <v/>
      </c>
      <c r="BY216" s="31"/>
      <c r="BZ216" s="38"/>
      <c r="CB216" s="120" t="e">
        <f t="shared" ca="1" si="96"/>
        <v>#VALUE!</v>
      </c>
      <c r="CC216" s="2" t="e">
        <f t="shared" ca="1" si="126"/>
        <v>#VALUE!</v>
      </c>
    </row>
    <row r="217" spans="1:81" s="10" customFormat="1" ht="25.15" customHeight="1" x14ac:dyDescent="0.2">
      <c r="A217" s="52" t="str">
        <f t="shared" si="127"/>
        <v/>
      </c>
      <c r="B217" s="157" t="e">
        <f t="shared" ca="1" si="97"/>
        <v>#VALUE!</v>
      </c>
      <c r="C217" s="157" t="e">
        <f t="shared" ca="1" si="98"/>
        <v>#VALUE!</v>
      </c>
      <c r="D217" s="29"/>
      <c r="E217" s="155" t="str">
        <f ca="1">IFERROR(INDIRECT(ADDRESS(MATCH(D217,CatModules!C:C,0),2,1,1,"CatModules")),"")</f>
        <v/>
      </c>
      <c r="F217" s="96"/>
      <c r="G217" s="156" t="str">
        <f ca="1">IFERROR(INDIRECT(ADDRESS(MATCH(CONCATENATE(E217,"-",F217),CatInt!K:K,0),3,1,1,"CatInt")),"")</f>
        <v/>
      </c>
      <c r="H217" s="45" t="str">
        <f>IF(F217="","",VLOOKUP(F217,#REF!,2,FALSE))</f>
        <v/>
      </c>
      <c r="I217" s="29"/>
      <c r="J217" s="155" t="e">
        <f t="shared" si="99"/>
        <v>#VALUE!</v>
      </c>
      <c r="K217" s="155" t="e">
        <f t="shared" si="100"/>
        <v>#VALUE!</v>
      </c>
      <c r="L217" s="153"/>
      <c r="M217" s="126"/>
      <c r="N217" s="151" t="e">
        <f ca="1">VLOOKUP(M217,CatProd!B:G,6,FALSE)</f>
        <v>#N/A</v>
      </c>
      <c r="O217" s="127"/>
      <c r="P217" s="175" t="e">
        <f ca="1">VLOOKUP(CONCATENATE(N217,"-",O217),CatProdSpec!H:I,2,FALSE)</f>
        <v>#N/A</v>
      </c>
      <c r="Q217" s="30"/>
      <c r="R217" s="149" t="str">
        <f>IFERROR(VLOOKUP(Q217,Setup!D$16:E$25,2,FALSE),"")</f>
        <v/>
      </c>
      <c r="S217" s="51" t="str">
        <f ca="1">IFERROR(IF(OR(I217="",VLOOKUP(I217,CatCostInp!$E$2:$K$88,7,FALSE)=0),"",VLOOKUP(I217,CatCostInp!$E$2:$K$88,7,FALSE)),"")</f>
        <v/>
      </c>
      <c r="T217" s="4" t="e">
        <f>VLOOKUP(U217,#REF!,2,FALSE)</f>
        <v>#REF!</v>
      </c>
      <c r="U217" s="30"/>
      <c r="V217" s="1" t="str">
        <f ca="1">IF(U217=Setup!$C$10,"Grant",IF('Health Products &amp; Equipment'!U217=Setup!$C$11,"Local",IF('Health Products &amp; Equipment'!U217=Setup!$C$12,"Other","")))</f>
        <v/>
      </c>
      <c r="W217" s="34"/>
      <c r="X217" s="148"/>
      <c r="Y217" s="33"/>
      <c r="Z217" s="36" t="str">
        <f t="shared" si="101"/>
        <v/>
      </c>
      <c r="AA217" s="35"/>
      <c r="AB217" s="32" t="str">
        <f t="shared" si="102"/>
        <v/>
      </c>
      <c r="AC217" s="34"/>
      <c r="AD217" s="32" t="str">
        <f t="shared" si="103"/>
        <v/>
      </c>
      <c r="AE217" s="35"/>
      <c r="AF217" s="36" t="str">
        <f t="shared" si="104"/>
        <v/>
      </c>
      <c r="AG217" s="36" t="str">
        <f t="shared" si="105"/>
        <v/>
      </c>
      <c r="AH217" s="36" t="str">
        <f t="shared" si="106"/>
        <v/>
      </c>
      <c r="AI217" s="55"/>
      <c r="AJ217" s="37"/>
      <c r="AK217" s="148"/>
      <c r="AL217" s="35"/>
      <c r="AM217" s="32" t="str">
        <f t="shared" si="107"/>
        <v/>
      </c>
      <c r="AN217" s="35"/>
      <c r="AO217" s="32" t="str">
        <f t="shared" si="108"/>
        <v/>
      </c>
      <c r="AP217" s="35"/>
      <c r="AQ217" s="32" t="str">
        <f t="shared" si="109"/>
        <v/>
      </c>
      <c r="AR217" s="34"/>
      <c r="AS217" s="36" t="str">
        <f t="shared" si="110"/>
        <v/>
      </c>
      <c r="AT217" s="36" t="str">
        <f t="shared" si="111"/>
        <v/>
      </c>
      <c r="AU217" s="36" t="str">
        <f t="shared" si="112"/>
        <v/>
      </c>
      <c r="AV217" s="55"/>
      <c r="AW217" s="34"/>
      <c r="AX217" s="148"/>
      <c r="AY217" s="34"/>
      <c r="AZ217" s="32" t="str">
        <f t="shared" si="113"/>
        <v/>
      </c>
      <c r="BA217" s="34"/>
      <c r="BB217" s="32" t="str">
        <f t="shared" si="114"/>
        <v/>
      </c>
      <c r="BC217" s="34"/>
      <c r="BD217" s="32" t="str">
        <f t="shared" si="115"/>
        <v/>
      </c>
      <c r="BE217" s="35"/>
      <c r="BF217" s="36" t="str">
        <f t="shared" si="116"/>
        <v/>
      </c>
      <c r="BG217" s="36" t="str">
        <f t="shared" si="117"/>
        <v/>
      </c>
      <c r="BH217" s="36" t="str">
        <f t="shared" si="118"/>
        <v/>
      </c>
      <c r="BI217" s="55"/>
      <c r="BJ217" s="34"/>
      <c r="BK217" s="148"/>
      <c r="BL217" s="34"/>
      <c r="BM217" s="32" t="str">
        <f t="shared" si="119"/>
        <v/>
      </c>
      <c r="BN217" s="34"/>
      <c r="BO217" s="32" t="str">
        <f t="shared" si="120"/>
        <v/>
      </c>
      <c r="BP217" s="34"/>
      <c r="BQ217" s="32" t="str">
        <f t="shared" si="121"/>
        <v/>
      </c>
      <c r="BR217" s="34"/>
      <c r="BS217" s="36" t="str">
        <f t="shared" si="122"/>
        <v/>
      </c>
      <c r="BT217" s="36" t="str">
        <f t="shared" si="123"/>
        <v/>
      </c>
      <c r="BU217" s="36" t="str">
        <f t="shared" si="124"/>
        <v/>
      </c>
      <c r="BV217" s="55"/>
      <c r="BW217" s="36" t="str">
        <f t="shared" si="125"/>
        <v/>
      </c>
      <c r="BX217" s="36" t="str">
        <f t="shared" si="125"/>
        <v/>
      </c>
      <c r="BY217" s="31"/>
      <c r="BZ217" s="38"/>
      <c r="CB217" s="120" t="e">
        <f t="shared" ca="1" si="96"/>
        <v>#VALUE!</v>
      </c>
      <c r="CC217" s="2" t="e">
        <f t="shared" ca="1" si="126"/>
        <v>#VALUE!</v>
      </c>
    </row>
    <row r="218" spans="1:81" s="10" customFormat="1" ht="25.15" customHeight="1" x14ac:dyDescent="0.2">
      <c r="A218" s="52" t="str">
        <f t="shared" si="127"/>
        <v/>
      </c>
      <c r="B218" s="157" t="e">
        <f t="shared" ca="1" si="97"/>
        <v>#VALUE!</v>
      </c>
      <c r="C218" s="157" t="e">
        <f t="shared" ca="1" si="98"/>
        <v>#VALUE!</v>
      </c>
      <c r="D218" s="29"/>
      <c r="E218" s="155" t="str">
        <f ca="1">IFERROR(INDIRECT(ADDRESS(MATCH(D218,CatModules!C:C,0),2,1,1,"CatModules")),"")</f>
        <v/>
      </c>
      <c r="F218" s="96"/>
      <c r="G218" s="156" t="str">
        <f ca="1">IFERROR(INDIRECT(ADDRESS(MATCH(CONCATENATE(E218,"-",F218),CatInt!K:K,0),3,1,1,"CatInt")),"")</f>
        <v/>
      </c>
      <c r="H218" s="45" t="str">
        <f>IF(F218="","",VLOOKUP(F218,#REF!,2,FALSE))</f>
        <v/>
      </c>
      <c r="I218" s="29"/>
      <c r="J218" s="155" t="e">
        <f t="shared" si="99"/>
        <v>#VALUE!</v>
      </c>
      <c r="K218" s="155" t="e">
        <f t="shared" si="100"/>
        <v>#VALUE!</v>
      </c>
      <c r="L218" s="153"/>
      <c r="M218" s="126"/>
      <c r="N218" s="151" t="e">
        <f ca="1">VLOOKUP(M218,CatProd!B:G,6,FALSE)</f>
        <v>#N/A</v>
      </c>
      <c r="O218" s="127"/>
      <c r="P218" s="175" t="e">
        <f ca="1">VLOOKUP(CONCATENATE(N218,"-",O218),CatProdSpec!H:I,2,FALSE)</f>
        <v>#N/A</v>
      </c>
      <c r="Q218" s="30"/>
      <c r="R218" s="149" t="str">
        <f>IFERROR(VLOOKUP(Q218,Setup!D$16:E$25,2,FALSE),"")</f>
        <v/>
      </c>
      <c r="S218" s="51" t="str">
        <f ca="1">IFERROR(IF(OR(I218="",VLOOKUP(I218,CatCostInp!$E$2:$K$88,7,FALSE)=0),"",VLOOKUP(I218,CatCostInp!$E$2:$K$88,7,FALSE)),"")</f>
        <v/>
      </c>
      <c r="T218" s="4" t="e">
        <f>VLOOKUP(U218,#REF!,2,FALSE)</f>
        <v>#REF!</v>
      </c>
      <c r="U218" s="30"/>
      <c r="V218" s="1" t="str">
        <f ca="1">IF(U218=Setup!$C$10,"Grant",IF('Health Products &amp; Equipment'!U218=Setup!$C$11,"Local",IF('Health Products &amp; Equipment'!U218=Setup!$C$12,"Other","")))</f>
        <v/>
      </c>
      <c r="W218" s="34"/>
      <c r="X218" s="148"/>
      <c r="Y218" s="33"/>
      <c r="Z218" s="36" t="str">
        <f t="shared" si="101"/>
        <v/>
      </c>
      <c r="AA218" s="35"/>
      <c r="AB218" s="32" t="str">
        <f t="shared" si="102"/>
        <v/>
      </c>
      <c r="AC218" s="34"/>
      <c r="AD218" s="32" t="str">
        <f t="shared" si="103"/>
        <v/>
      </c>
      <c r="AE218" s="34"/>
      <c r="AF218" s="36" t="str">
        <f t="shared" si="104"/>
        <v/>
      </c>
      <c r="AG218" s="36" t="str">
        <f t="shared" si="105"/>
        <v/>
      </c>
      <c r="AH218" s="36" t="str">
        <f t="shared" si="106"/>
        <v/>
      </c>
      <c r="AI218" s="55"/>
      <c r="AJ218" s="37"/>
      <c r="AK218" s="148"/>
      <c r="AL218" s="35"/>
      <c r="AM218" s="32" t="str">
        <f t="shared" si="107"/>
        <v/>
      </c>
      <c r="AN218" s="35"/>
      <c r="AO218" s="32" t="str">
        <f t="shared" si="108"/>
        <v/>
      </c>
      <c r="AP218" s="35"/>
      <c r="AQ218" s="32" t="str">
        <f t="shared" si="109"/>
        <v/>
      </c>
      <c r="AR218" s="34"/>
      <c r="AS218" s="36" t="str">
        <f t="shared" si="110"/>
        <v/>
      </c>
      <c r="AT218" s="36" t="str">
        <f t="shared" si="111"/>
        <v/>
      </c>
      <c r="AU218" s="36" t="str">
        <f t="shared" si="112"/>
        <v/>
      </c>
      <c r="AV218" s="55"/>
      <c r="AW218" s="34"/>
      <c r="AX218" s="148"/>
      <c r="AY218" s="34"/>
      <c r="AZ218" s="32" t="str">
        <f t="shared" si="113"/>
        <v/>
      </c>
      <c r="BA218" s="34"/>
      <c r="BB218" s="32" t="str">
        <f t="shared" si="114"/>
        <v/>
      </c>
      <c r="BC218" s="34"/>
      <c r="BD218" s="32" t="str">
        <f t="shared" si="115"/>
        <v/>
      </c>
      <c r="BE218" s="35"/>
      <c r="BF218" s="36" t="str">
        <f t="shared" si="116"/>
        <v/>
      </c>
      <c r="BG218" s="36" t="str">
        <f t="shared" si="117"/>
        <v/>
      </c>
      <c r="BH218" s="36" t="str">
        <f t="shared" si="118"/>
        <v/>
      </c>
      <c r="BI218" s="55"/>
      <c r="BJ218" s="34"/>
      <c r="BK218" s="148"/>
      <c r="BL218" s="34"/>
      <c r="BM218" s="32" t="str">
        <f t="shared" si="119"/>
        <v/>
      </c>
      <c r="BN218" s="34"/>
      <c r="BO218" s="32" t="str">
        <f t="shared" si="120"/>
        <v/>
      </c>
      <c r="BP218" s="34"/>
      <c r="BQ218" s="32" t="str">
        <f t="shared" si="121"/>
        <v/>
      </c>
      <c r="BR218" s="34"/>
      <c r="BS218" s="36" t="str">
        <f t="shared" si="122"/>
        <v/>
      </c>
      <c r="BT218" s="36" t="str">
        <f t="shared" si="123"/>
        <v/>
      </c>
      <c r="BU218" s="36" t="str">
        <f t="shared" si="124"/>
        <v/>
      </c>
      <c r="BV218" s="55"/>
      <c r="BW218" s="36" t="str">
        <f t="shared" si="125"/>
        <v/>
      </c>
      <c r="BX218" s="36" t="str">
        <f t="shared" si="125"/>
        <v/>
      </c>
      <c r="BY218" s="31"/>
      <c r="BZ218" s="38"/>
      <c r="CB218" s="120" t="e">
        <f t="shared" ca="1" si="96"/>
        <v>#VALUE!</v>
      </c>
      <c r="CC218" s="2" t="e">
        <f t="shared" ca="1" si="126"/>
        <v>#VALUE!</v>
      </c>
    </row>
    <row r="219" spans="1:81" s="10" customFormat="1" ht="25.15" customHeight="1" x14ac:dyDescent="0.2">
      <c r="A219" s="52" t="str">
        <f t="shared" si="127"/>
        <v/>
      </c>
      <c r="B219" s="157" t="e">
        <f t="shared" ca="1" si="97"/>
        <v>#VALUE!</v>
      </c>
      <c r="C219" s="157" t="e">
        <f t="shared" ca="1" si="98"/>
        <v>#VALUE!</v>
      </c>
      <c r="D219" s="29"/>
      <c r="E219" s="155" t="str">
        <f ca="1">IFERROR(INDIRECT(ADDRESS(MATCH(D219,CatModules!C:C,0),2,1,1,"CatModules")),"")</f>
        <v/>
      </c>
      <c r="F219" s="96"/>
      <c r="G219" s="156" t="str">
        <f ca="1">IFERROR(INDIRECT(ADDRESS(MATCH(CONCATENATE(E219,"-",F219),CatInt!K:K,0),3,1,1,"CatInt")),"")</f>
        <v/>
      </c>
      <c r="H219" s="45" t="str">
        <f>IF(F219="","",VLOOKUP(F219,#REF!,2,FALSE))</f>
        <v/>
      </c>
      <c r="I219" s="29"/>
      <c r="J219" s="155" t="e">
        <f t="shared" si="99"/>
        <v>#VALUE!</v>
      </c>
      <c r="K219" s="155" t="e">
        <f t="shared" si="100"/>
        <v>#VALUE!</v>
      </c>
      <c r="L219" s="153"/>
      <c r="M219" s="126"/>
      <c r="N219" s="151" t="e">
        <f ca="1">VLOOKUP(M219,CatProd!B:G,6,FALSE)</f>
        <v>#N/A</v>
      </c>
      <c r="O219" s="127"/>
      <c r="P219" s="175" t="e">
        <f ca="1">VLOOKUP(CONCATENATE(N219,"-",O219),CatProdSpec!H:I,2,FALSE)</f>
        <v>#N/A</v>
      </c>
      <c r="Q219" s="30"/>
      <c r="R219" s="149" t="str">
        <f>IFERROR(VLOOKUP(Q219,Setup!D$16:E$25,2,FALSE),"")</f>
        <v/>
      </c>
      <c r="S219" s="51" t="str">
        <f ca="1">IFERROR(IF(OR(I219="",VLOOKUP(I219,CatCostInp!$E$2:$K$88,7,FALSE)=0),"",VLOOKUP(I219,CatCostInp!$E$2:$K$88,7,FALSE)),"")</f>
        <v/>
      </c>
      <c r="T219" s="4" t="e">
        <f>VLOOKUP(U219,#REF!,2,FALSE)</f>
        <v>#REF!</v>
      </c>
      <c r="U219" s="30"/>
      <c r="V219" s="1" t="str">
        <f ca="1">IF(U219=Setup!$C$10,"Grant",IF('Health Products &amp; Equipment'!U219=Setup!$C$11,"Local",IF('Health Products &amp; Equipment'!U219=Setup!$C$12,"Other","")))</f>
        <v/>
      </c>
      <c r="W219" s="34"/>
      <c r="X219" s="148"/>
      <c r="Y219" s="33"/>
      <c r="Z219" s="36" t="str">
        <f t="shared" si="101"/>
        <v/>
      </c>
      <c r="AA219" s="35"/>
      <c r="AB219" s="32" t="str">
        <f t="shared" si="102"/>
        <v/>
      </c>
      <c r="AC219" s="34"/>
      <c r="AD219" s="32" t="str">
        <f t="shared" si="103"/>
        <v/>
      </c>
      <c r="AE219" s="34"/>
      <c r="AF219" s="36" t="str">
        <f t="shared" si="104"/>
        <v/>
      </c>
      <c r="AG219" s="36" t="str">
        <f t="shared" si="105"/>
        <v/>
      </c>
      <c r="AH219" s="36" t="str">
        <f t="shared" si="106"/>
        <v/>
      </c>
      <c r="AI219" s="55"/>
      <c r="AJ219" s="37"/>
      <c r="AK219" s="148"/>
      <c r="AL219" s="35"/>
      <c r="AM219" s="32" t="str">
        <f t="shared" si="107"/>
        <v/>
      </c>
      <c r="AN219" s="35"/>
      <c r="AO219" s="32" t="str">
        <f t="shared" si="108"/>
        <v/>
      </c>
      <c r="AP219" s="35"/>
      <c r="AQ219" s="32" t="str">
        <f t="shared" si="109"/>
        <v/>
      </c>
      <c r="AR219" s="34"/>
      <c r="AS219" s="36" t="str">
        <f t="shared" si="110"/>
        <v/>
      </c>
      <c r="AT219" s="36" t="str">
        <f t="shared" si="111"/>
        <v/>
      </c>
      <c r="AU219" s="36" t="str">
        <f t="shared" si="112"/>
        <v/>
      </c>
      <c r="AV219" s="55"/>
      <c r="AW219" s="34"/>
      <c r="AX219" s="148"/>
      <c r="AY219" s="34"/>
      <c r="AZ219" s="32" t="str">
        <f t="shared" si="113"/>
        <v/>
      </c>
      <c r="BA219" s="34"/>
      <c r="BB219" s="32" t="str">
        <f t="shared" si="114"/>
        <v/>
      </c>
      <c r="BC219" s="34"/>
      <c r="BD219" s="32" t="str">
        <f t="shared" si="115"/>
        <v/>
      </c>
      <c r="BE219" s="35"/>
      <c r="BF219" s="36" t="str">
        <f t="shared" si="116"/>
        <v/>
      </c>
      <c r="BG219" s="36" t="str">
        <f t="shared" si="117"/>
        <v/>
      </c>
      <c r="BH219" s="36" t="str">
        <f t="shared" si="118"/>
        <v/>
      </c>
      <c r="BI219" s="55"/>
      <c r="BJ219" s="34"/>
      <c r="BK219" s="148"/>
      <c r="BL219" s="34"/>
      <c r="BM219" s="32" t="str">
        <f t="shared" si="119"/>
        <v/>
      </c>
      <c r="BN219" s="34"/>
      <c r="BO219" s="32" t="str">
        <f t="shared" si="120"/>
        <v/>
      </c>
      <c r="BP219" s="34"/>
      <c r="BQ219" s="32" t="str">
        <f t="shared" si="121"/>
        <v/>
      </c>
      <c r="BR219" s="34"/>
      <c r="BS219" s="36" t="str">
        <f t="shared" si="122"/>
        <v/>
      </c>
      <c r="BT219" s="36" t="str">
        <f t="shared" si="123"/>
        <v/>
      </c>
      <c r="BU219" s="36" t="str">
        <f t="shared" si="124"/>
        <v/>
      </c>
      <c r="BV219" s="55"/>
      <c r="BW219" s="36" t="str">
        <f t="shared" si="125"/>
        <v/>
      </c>
      <c r="BX219" s="36" t="str">
        <f t="shared" si="125"/>
        <v/>
      </c>
      <c r="BY219" s="31"/>
      <c r="BZ219" s="38"/>
      <c r="CB219" s="120" t="e">
        <f t="shared" ca="1" si="96"/>
        <v>#VALUE!</v>
      </c>
      <c r="CC219" s="2" t="e">
        <f t="shared" ca="1" si="126"/>
        <v>#VALUE!</v>
      </c>
    </row>
    <row r="220" spans="1:81" s="10" customFormat="1" ht="25.15" customHeight="1" x14ac:dyDescent="0.2">
      <c r="A220" s="52" t="str">
        <f t="shared" si="127"/>
        <v/>
      </c>
      <c r="B220" s="157" t="e">
        <f t="shared" ca="1" si="97"/>
        <v>#VALUE!</v>
      </c>
      <c r="C220" s="157" t="e">
        <f t="shared" ca="1" si="98"/>
        <v>#VALUE!</v>
      </c>
      <c r="D220" s="29"/>
      <c r="E220" s="155" t="str">
        <f ca="1">IFERROR(INDIRECT(ADDRESS(MATCH(D220,CatModules!C:C,0),2,1,1,"CatModules")),"")</f>
        <v/>
      </c>
      <c r="F220" s="96"/>
      <c r="G220" s="156" t="str">
        <f ca="1">IFERROR(INDIRECT(ADDRESS(MATCH(CONCATENATE(E220,"-",F220),CatInt!K:K,0),3,1,1,"CatInt")),"")</f>
        <v/>
      </c>
      <c r="H220" s="45" t="str">
        <f>IF(F220="","",VLOOKUP(F220,#REF!,2,FALSE))</f>
        <v/>
      </c>
      <c r="I220" s="29"/>
      <c r="J220" s="155" t="e">
        <f t="shared" si="99"/>
        <v>#VALUE!</v>
      </c>
      <c r="K220" s="155" t="e">
        <f t="shared" si="100"/>
        <v>#VALUE!</v>
      </c>
      <c r="L220" s="153"/>
      <c r="M220" s="126"/>
      <c r="N220" s="151" t="e">
        <f ca="1">VLOOKUP(M220,CatProd!B:G,6,FALSE)</f>
        <v>#N/A</v>
      </c>
      <c r="O220" s="127"/>
      <c r="P220" s="175" t="e">
        <f ca="1">VLOOKUP(CONCATENATE(N220,"-",O220),CatProdSpec!H:I,2,FALSE)</f>
        <v>#N/A</v>
      </c>
      <c r="Q220" s="30"/>
      <c r="R220" s="149" t="str">
        <f>IFERROR(VLOOKUP(Q220,Setup!D$16:E$25,2,FALSE),"")</f>
        <v/>
      </c>
      <c r="S220" s="51" t="str">
        <f ca="1">IFERROR(IF(OR(I220="",VLOOKUP(I220,CatCostInp!$E$2:$K$88,7,FALSE)=0),"",VLOOKUP(I220,CatCostInp!$E$2:$K$88,7,FALSE)),"")</f>
        <v/>
      </c>
      <c r="T220" s="4" t="e">
        <f>VLOOKUP(U220,#REF!,2,FALSE)</f>
        <v>#REF!</v>
      </c>
      <c r="U220" s="30"/>
      <c r="V220" s="1" t="str">
        <f ca="1">IF(U220=Setup!$C$10,"Grant",IF('Health Products &amp; Equipment'!U220=Setup!$C$11,"Local",IF('Health Products &amp; Equipment'!U220=Setup!$C$12,"Other","")))</f>
        <v/>
      </c>
      <c r="W220" s="34"/>
      <c r="X220" s="148"/>
      <c r="Y220" s="33"/>
      <c r="Z220" s="36" t="str">
        <f t="shared" si="101"/>
        <v/>
      </c>
      <c r="AA220" s="35"/>
      <c r="AB220" s="32" t="str">
        <f t="shared" si="102"/>
        <v/>
      </c>
      <c r="AC220" s="34"/>
      <c r="AD220" s="32" t="str">
        <f t="shared" si="103"/>
        <v/>
      </c>
      <c r="AE220" s="34"/>
      <c r="AF220" s="36" t="str">
        <f t="shared" si="104"/>
        <v/>
      </c>
      <c r="AG220" s="36" t="str">
        <f t="shared" si="105"/>
        <v/>
      </c>
      <c r="AH220" s="36" t="str">
        <f t="shared" si="106"/>
        <v/>
      </c>
      <c r="AI220" s="55"/>
      <c r="AJ220" s="37"/>
      <c r="AK220" s="148"/>
      <c r="AL220" s="35"/>
      <c r="AM220" s="32" t="str">
        <f t="shared" si="107"/>
        <v/>
      </c>
      <c r="AN220" s="35"/>
      <c r="AO220" s="32" t="str">
        <f t="shared" si="108"/>
        <v/>
      </c>
      <c r="AP220" s="35"/>
      <c r="AQ220" s="32" t="str">
        <f t="shared" si="109"/>
        <v/>
      </c>
      <c r="AR220" s="34"/>
      <c r="AS220" s="36" t="str">
        <f t="shared" si="110"/>
        <v/>
      </c>
      <c r="AT220" s="36" t="str">
        <f t="shared" si="111"/>
        <v/>
      </c>
      <c r="AU220" s="36" t="str">
        <f t="shared" si="112"/>
        <v/>
      </c>
      <c r="AV220" s="55"/>
      <c r="AW220" s="34"/>
      <c r="AX220" s="148"/>
      <c r="AY220" s="34"/>
      <c r="AZ220" s="32" t="str">
        <f t="shared" si="113"/>
        <v/>
      </c>
      <c r="BA220" s="34"/>
      <c r="BB220" s="32" t="str">
        <f t="shared" si="114"/>
        <v/>
      </c>
      <c r="BC220" s="34"/>
      <c r="BD220" s="32" t="str">
        <f t="shared" si="115"/>
        <v/>
      </c>
      <c r="BE220" s="35"/>
      <c r="BF220" s="36" t="str">
        <f t="shared" si="116"/>
        <v/>
      </c>
      <c r="BG220" s="36" t="str">
        <f t="shared" si="117"/>
        <v/>
      </c>
      <c r="BH220" s="36" t="str">
        <f t="shared" si="118"/>
        <v/>
      </c>
      <c r="BI220" s="55"/>
      <c r="BJ220" s="34"/>
      <c r="BK220" s="148"/>
      <c r="BL220" s="34"/>
      <c r="BM220" s="32" t="str">
        <f t="shared" si="119"/>
        <v/>
      </c>
      <c r="BN220" s="34"/>
      <c r="BO220" s="32" t="str">
        <f t="shared" si="120"/>
        <v/>
      </c>
      <c r="BP220" s="34"/>
      <c r="BQ220" s="32" t="str">
        <f t="shared" si="121"/>
        <v/>
      </c>
      <c r="BR220" s="34"/>
      <c r="BS220" s="36" t="str">
        <f t="shared" si="122"/>
        <v/>
      </c>
      <c r="BT220" s="36" t="str">
        <f t="shared" si="123"/>
        <v/>
      </c>
      <c r="BU220" s="36" t="str">
        <f t="shared" si="124"/>
        <v/>
      </c>
      <c r="BV220" s="55"/>
      <c r="BW220" s="36" t="str">
        <f t="shared" si="125"/>
        <v/>
      </c>
      <c r="BX220" s="36" t="str">
        <f t="shared" si="125"/>
        <v/>
      </c>
      <c r="BY220" s="31"/>
      <c r="BZ220" s="38"/>
      <c r="CB220" s="120" t="e">
        <f t="shared" ca="1" si="96"/>
        <v>#VALUE!</v>
      </c>
      <c r="CC220" s="2" t="e">
        <f t="shared" ca="1" si="126"/>
        <v>#VALUE!</v>
      </c>
    </row>
    <row r="221" spans="1:81" s="10" customFormat="1" ht="25.15" customHeight="1" x14ac:dyDescent="0.2">
      <c r="A221" s="52" t="str">
        <f t="shared" si="127"/>
        <v/>
      </c>
      <c r="B221" s="157" t="e">
        <f t="shared" ca="1" si="97"/>
        <v>#VALUE!</v>
      </c>
      <c r="C221" s="157" t="e">
        <f t="shared" ca="1" si="98"/>
        <v>#VALUE!</v>
      </c>
      <c r="D221" s="29"/>
      <c r="E221" s="155" t="str">
        <f ca="1">IFERROR(INDIRECT(ADDRESS(MATCH(D221,CatModules!C:C,0),2,1,1,"CatModules")),"")</f>
        <v/>
      </c>
      <c r="F221" s="96"/>
      <c r="G221" s="156" t="str">
        <f ca="1">IFERROR(INDIRECT(ADDRESS(MATCH(CONCATENATE(E221,"-",F221),CatInt!K:K,0),3,1,1,"CatInt")),"")</f>
        <v/>
      </c>
      <c r="H221" s="45" t="str">
        <f>IF(F221="","",VLOOKUP(F221,#REF!,2,FALSE))</f>
        <v/>
      </c>
      <c r="I221" s="29"/>
      <c r="J221" s="155" t="e">
        <f t="shared" si="99"/>
        <v>#VALUE!</v>
      </c>
      <c r="K221" s="155" t="e">
        <f t="shared" si="100"/>
        <v>#VALUE!</v>
      </c>
      <c r="L221" s="153"/>
      <c r="M221" s="126"/>
      <c r="N221" s="151" t="e">
        <f ca="1">VLOOKUP(M221,CatProd!B:G,6,FALSE)</f>
        <v>#N/A</v>
      </c>
      <c r="O221" s="127"/>
      <c r="P221" s="175" t="e">
        <f ca="1">VLOOKUP(CONCATENATE(N221,"-",O221),CatProdSpec!H:I,2,FALSE)</f>
        <v>#N/A</v>
      </c>
      <c r="Q221" s="30"/>
      <c r="R221" s="149" t="str">
        <f>IFERROR(VLOOKUP(Q221,Setup!D$16:E$25,2,FALSE),"")</f>
        <v/>
      </c>
      <c r="S221" s="51" t="str">
        <f ca="1">IFERROR(IF(OR(I221="",VLOOKUP(I221,CatCostInp!$E$2:$K$88,7,FALSE)=0),"",VLOOKUP(I221,CatCostInp!$E$2:$K$88,7,FALSE)),"")</f>
        <v/>
      </c>
      <c r="T221" s="4" t="e">
        <f>VLOOKUP(U221,#REF!,2,FALSE)</f>
        <v>#REF!</v>
      </c>
      <c r="U221" s="30"/>
      <c r="V221" s="1" t="str">
        <f ca="1">IF(U221=Setup!$C$10,"Grant",IF('Health Products &amp; Equipment'!U221=Setup!$C$11,"Local",IF('Health Products &amp; Equipment'!U221=Setup!$C$12,"Other","")))</f>
        <v/>
      </c>
      <c r="W221" s="34"/>
      <c r="X221" s="148"/>
      <c r="Y221" s="33"/>
      <c r="Z221" s="36" t="str">
        <f t="shared" si="101"/>
        <v/>
      </c>
      <c r="AA221" s="35"/>
      <c r="AB221" s="32" t="str">
        <f t="shared" si="102"/>
        <v/>
      </c>
      <c r="AC221" s="34"/>
      <c r="AD221" s="32" t="str">
        <f t="shared" si="103"/>
        <v/>
      </c>
      <c r="AE221" s="34"/>
      <c r="AF221" s="36" t="str">
        <f t="shared" si="104"/>
        <v/>
      </c>
      <c r="AG221" s="36" t="str">
        <f t="shared" si="105"/>
        <v/>
      </c>
      <c r="AH221" s="36" t="str">
        <f t="shared" si="106"/>
        <v/>
      </c>
      <c r="AI221" s="55"/>
      <c r="AJ221" s="37"/>
      <c r="AK221" s="148"/>
      <c r="AL221" s="35"/>
      <c r="AM221" s="32" t="str">
        <f t="shared" si="107"/>
        <v/>
      </c>
      <c r="AN221" s="35"/>
      <c r="AO221" s="32" t="str">
        <f t="shared" si="108"/>
        <v/>
      </c>
      <c r="AP221" s="35"/>
      <c r="AQ221" s="32" t="str">
        <f t="shared" si="109"/>
        <v/>
      </c>
      <c r="AR221" s="34"/>
      <c r="AS221" s="36" t="str">
        <f t="shared" si="110"/>
        <v/>
      </c>
      <c r="AT221" s="36" t="str">
        <f t="shared" si="111"/>
        <v/>
      </c>
      <c r="AU221" s="36" t="str">
        <f t="shared" si="112"/>
        <v/>
      </c>
      <c r="AV221" s="55"/>
      <c r="AW221" s="34"/>
      <c r="AX221" s="148"/>
      <c r="AY221" s="34"/>
      <c r="AZ221" s="32" t="str">
        <f t="shared" si="113"/>
        <v/>
      </c>
      <c r="BA221" s="34"/>
      <c r="BB221" s="32" t="str">
        <f t="shared" si="114"/>
        <v/>
      </c>
      <c r="BC221" s="34"/>
      <c r="BD221" s="32" t="str">
        <f t="shared" si="115"/>
        <v/>
      </c>
      <c r="BE221" s="35"/>
      <c r="BF221" s="36" t="str">
        <f t="shared" si="116"/>
        <v/>
      </c>
      <c r="BG221" s="36" t="str">
        <f t="shared" si="117"/>
        <v/>
      </c>
      <c r="BH221" s="36" t="str">
        <f t="shared" si="118"/>
        <v/>
      </c>
      <c r="BI221" s="55"/>
      <c r="BJ221" s="34"/>
      <c r="BK221" s="148"/>
      <c r="BL221" s="34"/>
      <c r="BM221" s="32" t="str">
        <f t="shared" si="119"/>
        <v/>
      </c>
      <c r="BN221" s="34"/>
      <c r="BO221" s="32" t="str">
        <f t="shared" si="120"/>
        <v/>
      </c>
      <c r="BP221" s="34"/>
      <c r="BQ221" s="32" t="str">
        <f t="shared" si="121"/>
        <v/>
      </c>
      <c r="BR221" s="34"/>
      <c r="BS221" s="36" t="str">
        <f t="shared" si="122"/>
        <v/>
      </c>
      <c r="BT221" s="36" t="str">
        <f t="shared" si="123"/>
        <v/>
      </c>
      <c r="BU221" s="36" t="str">
        <f t="shared" si="124"/>
        <v/>
      </c>
      <c r="BV221" s="55"/>
      <c r="BW221" s="36" t="str">
        <f t="shared" si="125"/>
        <v/>
      </c>
      <c r="BX221" s="36" t="str">
        <f t="shared" si="125"/>
        <v/>
      </c>
      <c r="BY221" s="31"/>
      <c r="BZ221" s="38"/>
      <c r="CB221" s="120" t="e">
        <f t="shared" ca="1" si="96"/>
        <v>#VALUE!</v>
      </c>
      <c r="CC221" s="2" t="e">
        <f t="shared" ca="1" si="126"/>
        <v>#VALUE!</v>
      </c>
    </row>
    <row r="222" spans="1:81" s="10" customFormat="1" ht="25.15" customHeight="1" x14ac:dyDescent="0.2">
      <c r="A222" s="52" t="str">
        <f t="shared" si="127"/>
        <v/>
      </c>
      <c r="B222" s="157" t="e">
        <f t="shared" ca="1" si="97"/>
        <v>#VALUE!</v>
      </c>
      <c r="C222" s="157" t="e">
        <f t="shared" ca="1" si="98"/>
        <v>#VALUE!</v>
      </c>
      <c r="D222" s="29"/>
      <c r="E222" s="155" t="str">
        <f ca="1">IFERROR(INDIRECT(ADDRESS(MATCH(D222,CatModules!C:C,0),2,1,1,"CatModules")),"")</f>
        <v/>
      </c>
      <c r="F222" s="96"/>
      <c r="G222" s="156" t="str">
        <f ca="1">IFERROR(INDIRECT(ADDRESS(MATCH(CONCATENATE(E222,"-",F222),CatInt!K:K,0),3,1,1,"CatInt")),"")</f>
        <v/>
      </c>
      <c r="H222" s="45" t="str">
        <f>IF(F222="","",VLOOKUP(F222,#REF!,2,FALSE))</f>
        <v/>
      </c>
      <c r="I222" s="29"/>
      <c r="J222" s="155" t="e">
        <f t="shared" si="99"/>
        <v>#VALUE!</v>
      </c>
      <c r="K222" s="155" t="e">
        <f t="shared" si="100"/>
        <v>#VALUE!</v>
      </c>
      <c r="L222" s="153"/>
      <c r="M222" s="126"/>
      <c r="N222" s="151" t="e">
        <f ca="1">VLOOKUP(M222,CatProd!B:G,6,FALSE)</f>
        <v>#N/A</v>
      </c>
      <c r="O222" s="127"/>
      <c r="P222" s="175" t="e">
        <f ca="1">VLOOKUP(CONCATENATE(N222,"-",O222),CatProdSpec!H:I,2,FALSE)</f>
        <v>#N/A</v>
      </c>
      <c r="Q222" s="30"/>
      <c r="R222" s="149" t="str">
        <f>IFERROR(VLOOKUP(Q222,Setup!D$16:E$25,2,FALSE),"")</f>
        <v/>
      </c>
      <c r="S222" s="51" t="str">
        <f ca="1">IFERROR(IF(OR(I222="",VLOOKUP(I222,CatCostInp!$E$2:$K$88,7,FALSE)=0),"",VLOOKUP(I222,CatCostInp!$E$2:$K$88,7,FALSE)),"")</f>
        <v/>
      </c>
      <c r="T222" s="4" t="e">
        <f>VLOOKUP(U222,#REF!,2,FALSE)</f>
        <v>#REF!</v>
      </c>
      <c r="U222" s="30"/>
      <c r="V222" s="1" t="str">
        <f ca="1">IF(U222=Setup!$C$10,"Grant",IF('Health Products &amp; Equipment'!U222=Setup!$C$11,"Local",IF('Health Products &amp; Equipment'!U222=Setup!$C$12,"Other","")))</f>
        <v/>
      </c>
      <c r="W222" s="34"/>
      <c r="X222" s="148"/>
      <c r="Y222" s="33"/>
      <c r="Z222" s="36" t="str">
        <f t="shared" si="101"/>
        <v/>
      </c>
      <c r="AA222" s="35"/>
      <c r="AB222" s="32" t="str">
        <f t="shared" si="102"/>
        <v/>
      </c>
      <c r="AC222" s="34"/>
      <c r="AD222" s="32" t="str">
        <f t="shared" si="103"/>
        <v/>
      </c>
      <c r="AE222" s="34"/>
      <c r="AF222" s="36" t="str">
        <f t="shared" si="104"/>
        <v/>
      </c>
      <c r="AG222" s="36" t="str">
        <f t="shared" si="105"/>
        <v/>
      </c>
      <c r="AH222" s="36" t="str">
        <f t="shared" si="106"/>
        <v/>
      </c>
      <c r="AI222" s="55"/>
      <c r="AJ222" s="37"/>
      <c r="AK222" s="148"/>
      <c r="AL222" s="35"/>
      <c r="AM222" s="32" t="str">
        <f t="shared" si="107"/>
        <v/>
      </c>
      <c r="AN222" s="35"/>
      <c r="AO222" s="32" t="str">
        <f t="shared" si="108"/>
        <v/>
      </c>
      <c r="AP222" s="35"/>
      <c r="AQ222" s="32" t="str">
        <f t="shared" si="109"/>
        <v/>
      </c>
      <c r="AR222" s="34"/>
      <c r="AS222" s="36" t="str">
        <f t="shared" si="110"/>
        <v/>
      </c>
      <c r="AT222" s="36" t="str">
        <f t="shared" si="111"/>
        <v/>
      </c>
      <c r="AU222" s="36" t="str">
        <f t="shared" si="112"/>
        <v/>
      </c>
      <c r="AV222" s="55"/>
      <c r="AW222" s="34"/>
      <c r="AX222" s="148"/>
      <c r="AY222" s="34"/>
      <c r="AZ222" s="32" t="str">
        <f t="shared" si="113"/>
        <v/>
      </c>
      <c r="BA222" s="34"/>
      <c r="BB222" s="32" t="str">
        <f t="shared" si="114"/>
        <v/>
      </c>
      <c r="BC222" s="34"/>
      <c r="BD222" s="32" t="str">
        <f t="shared" si="115"/>
        <v/>
      </c>
      <c r="BE222" s="35"/>
      <c r="BF222" s="36" t="str">
        <f t="shared" si="116"/>
        <v/>
      </c>
      <c r="BG222" s="36" t="str">
        <f t="shared" si="117"/>
        <v/>
      </c>
      <c r="BH222" s="36" t="str">
        <f t="shared" si="118"/>
        <v/>
      </c>
      <c r="BI222" s="55"/>
      <c r="BJ222" s="34"/>
      <c r="BK222" s="148"/>
      <c r="BL222" s="34"/>
      <c r="BM222" s="32" t="str">
        <f t="shared" si="119"/>
        <v/>
      </c>
      <c r="BN222" s="34"/>
      <c r="BO222" s="32" t="str">
        <f t="shared" si="120"/>
        <v/>
      </c>
      <c r="BP222" s="34"/>
      <c r="BQ222" s="32" t="str">
        <f t="shared" si="121"/>
        <v/>
      </c>
      <c r="BR222" s="34"/>
      <c r="BS222" s="36" t="str">
        <f t="shared" si="122"/>
        <v/>
      </c>
      <c r="BT222" s="36" t="str">
        <f t="shared" si="123"/>
        <v/>
      </c>
      <c r="BU222" s="36" t="str">
        <f t="shared" si="124"/>
        <v/>
      </c>
      <c r="BV222" s="55"/>
      <c r="BW222" s="36" t="str">
        <f t="shared" si="125"/>
        <v/>
      </c>
      <c r="BX222" s="36" t="str">
        <f t="shared" si="125"/>
        <v/>
      </c>
      <c r="BY222" s="31"/>
      <c r="BZ222" s="38"/>
      <c r="CB222" s="120" t="e">
        <f t="shared" ca="1" si="96"/>
        <v>#VALUE!</v>
      </c>
      <c r="CC222" s="2" t="e">
        <f t="shared" ca="1" si="126"/>
        <v>#VALUE!</v>
      </c>
    </row>
    <row r="223" spans="1:81" s="10" customFormat="1" ht="25.15" customHeight="1" x14ac:dyDescent="0.2">
      <c r="A223" s="52" t="str">
        <f t="shared" si="127"/>
        <v/>
      </c>
      <c r="B223" s="157" t="e">
        <f t="shared" ca="1" si="97"/>
        <v>#VALUE!</v>
      </c>
      <c r="C223" s="157" t="e">
        <f t="shared" ca="1" si="98"/>
        <v>#VALUE!</v>
      </c>
      <c r="D223" s="29"/>
      <c r="E223" s="155" t="str">
        <f ca="1">IFERROR(INDIRECT(ADDRESS(MATCH(D223,CatModules!C:C,0),2,1,1,"CatModules")),"")</f>
        <v/>
      </c>
      <c r="F223" s="96"/>
      <c r="G223" s="156" t="str">
        <f ca="1">IFERROR(INDIRECT(ADDRESS(MATCH(CONCATENATE(E223,"-",F223),CatInt!K:K,0),3,1,1,"CatInt")),"")</f>
        <v/>
      </c>
      <c r="H223" s="45" t="str">
        <f>IF(F223="","",VLOOKUP(F223,#REF!,2,FALSE))</f>
        <v/>
      </c>
      <c r="I223" s="29"/>
      <c r="J223" s="155" t="e">
        <f t="shared" si="99"/>
        <v>#VALUE!</v>
      </c>
      <c r="K223" s="155" t="e">
        <f t="shared" si="100"/>
        <v>#VALUE!</v>
      </c>
      <c r="L223" s="153"/>
      <c r="M223" s="126"/>
      <c r="N223" s="151" t="e">
        <f ca="1">VLOOKUP(M223,CatProd!B:G,6,FALSE)</f>
        <v>#N/A</v>
      </c>
      <c r="O223" s="127"/>
      <c r="P223" s="175" t="e">
        <f ca="1">VLOOKUP(CONCATENATE(N223,"-",O223),CatProdSpec!H:I,2,FALSE)</f>
        <v>#N/A</v>
      </c>
      <c r="Q223" s="30"/>
      <c r="R223" s="149" t="str">
        <f>IFERROR(VLOOKUP(Q223,Setup!D$16:E$25,2,FALSE),"")</f>
        <v/>
      </c>
      <c r="S223" s="51" t="str">
        <f ca="1">IFERROR(IF(OR(I223="",VLOOKUP(I223,CatCostInp!$E$2:$K$88,7,FALSE)=0),"",VLOOKUP(I223,CatCostInp!$E$2:$K$88,7,FALSE)),"")</f>
        <v/>
      </c>
      <c r="T223" s="4" t="e">
        <f>VLOOKUP(U223,#REF!,2,FALSE)</f>
        <v>#REF!</v>
      </c>
      <c r="U223" s="30"/>
      <c r="V223" s="1" t="str">
        <f ca="1">IF(U223=Setup!$C$10,"Grant",IF('Health Products &amp; Equipment'!U223=Setup!$C$11,"Local",IF('Health Products &amp; Equipment'!U223=Setup!$C$12,"Other","")))</f>
        <v/>
      </c>
      <c r="W223" s="34"/>
      <c r="X223" s="148"/>
      <c r="Y223" s="33"/>
      <c r="Z223" s="36" t="str">
        <f t="shared" si="101"/>
        <v/>
      </c>
      <c r="AA223" s="35"/>
      <c r="AB223" s="32" t="str">
        <f t="shared" si="102"/>
        <v/>
      </c>
      <c r="AC223" s="34"/>
      <c r="AD223" s="32" t="str">
        <f t="shared" si="103"/>
        <v/>
      </c>
      <c r="AE223" s="34"/>
      <c r="AF223" s="36" t="str">
        <f t="shared" si="104"/>
        <v/>
      </c>
      <c r="AG223" s="36" t="str">
        <f t="shared" si="105"/>
        <v/>
      </c>
      <c r="AH223" s="36" t="str">
        <f t="shared" si="106"/>
        <v/>
      </c>
      <c r="AI223" s="55"/>
      <c r="AJ223" s="37"/>
      <c r="AK223" s="148"/>
      <c r="AL223" s="35"/>
      <c r="AM223" s="32" t="str">
        <f t="shared" si="107"/>
        <v/>
      </c>
      <c r="AN223" s="35"/>
      <c r="AO223" s="32" t="str">
        <f t="shared" si="108"/>
        <v/>
      </c>
      <c r="AP223" s="35"/>
      <c r="AQ223" s="32" t="str">
        <f t="shared" si="109"/>
        <v/>
      </c>
      <c r="AR223" s="34"/>
      <c r="AS223" s="36" t="str">
        <f t="shared" si="110"/>
        <v/>
      </c>
      <c r="AT223" s="36" t="str">
        <f t="shared" si="111"/>
        <v/>
      </c>
      <c r="AU223" s="36" t="str">
        <f t="shared" si="112"/>
        <v/>
      </c>
      <c r="AV223" s="55"/>
      <c r="AW223" s="34"/>
      <c r="AX223" s="148"/>
      <c r="AY223" s="34"/>
      <c r="AZ223" s="32" t="str">
        <f t="shared" si="113"/>
        <v/>
      </c>
      <c r="BA223" s="34"/>
      <c r="BB223" s="32" t="str">
        <f t="shared" si="114"/>
        <v/>
      </c>
      <c r="BC223" s="34"/>
      <c r="BD223" s="32" t="str">
        <f t="shared" si="115"/>
        <v/>
      </c>
      <c r="BE223" s="35"/>
      <c r="BF223" s="36" t="str">
        <f t="shared" si="116"/>
        <v/>
      </c>
      <c r="BG223" s="36" t="str">
        <f t="shared" si="117"/>
        <v/>
      </c>
      <c r="BH223" s="36" t="str">
        <f t="shared" si="118"/>
        <v/>
      </c>
      <c r="BI223" s="55"/>
      <c r="BJ223" s="34"/>
      <c r="BK223" s="148"/>
      <c r="BL223" s="34"/>
      <c r="BM223" s="32" t="str">
        <f t="shared" si="119"/>
        <v/>
      </c>
      <c r="BN223" s="34"/>
      <c r="BO223" s="32" t="str">
        <f t="shared" si="120"/>
        <v/>
      </c>
      <c r="BP223" s="34"/>
      <c r="BQ223" s="32" t="str">
        <f t="shared" si="121"/>
        <v/>
      </c>
      <c r="BR223" s="34"/>
      <c r="BS223" s="36" t="str">
        <f t="shared" si="122"/>
        <v/>
      </c>
      <c r="BT223" s="36" t="str">
        <f t="shared" si="123"/>
        <v/>
      </c>
      <c r="BU223" s="36" t="str">
        <f t="shared" si="124"/>
        <v/>
      </c>
      <c r="BV223" s="55"/>
      <c r="BW223" s="36" t="str">
        <f t="shared" si="125"/>
        <v/>
      </c>
      <c r="BX223" s="36" t="str">
        <f t="shared" si="125"/>
        <v/>
      </c>
      <c r="BY223" s="31"/>
      <c r="BZ223" s="38"/>
      <c r="CB223" s="120" t="e">
        <f t="shared" ca="1" si="96"/>
        <v>#VALUE!</v>
      </c>
      <c r="CC223" s="2" t="e">
        <f t="shared" ca="1" si="126"/>
        <v>#VALUE!</v>
      </c>
    </row>
    <row r="224" spans="1:81" s="10" customFormat="1" ht="25.15" customHeight="1" x14ac:dyDescent="0.2">
      <c r="A224" s="52" t="str">
        <f t="shared" si="127"/>
        <v/>
      </c>
      <c r="B224" s="157" t="e">
        <f t="shared" ca="1" si="97"/>
        <v>#VALUE!</v>
      </c>
      <c r="C224" s="157" t="e">
        <f t="shared" ca="1" si="98"/>
        <v>#VALUE!</v>
      </c>
      <c r="D224" s="29"/>
      <c r="E224" s="155" t="str">
        <f ca="1">IFERROR(INDIRECT(ADDRESS(MATCH(D224,CatModules!C:C,0),2,1,1,"CatModules")),"")</f>
        <v/>
      </c>
      <c r="F224" s="96"/>
      <c r="G224" s="156" t="str">
        <f ca="1">IFERROR(INDIRECT(ADDRESS(MATCH(CONCATENATE(E224,"-",F224),CatInt!K:K,0),3,1,1,"CatInt")),"")</f>
        <v/>
      </c>
      <c r="H224" s="45" t="str">
        <f>IF(F224="","",VLOOKUP(F224,#REF!,2,FALSE))</f>
        <v/>
      </c>
      <c r="I224" s="29"/>
      <c r="J224" s="155" t="e">
        <f t="shared" si="99"/>
        <v>#VALUE!</v>
      </c>
      <c r="K224" s="155" t="e">
        <f t="shared" si="100"/>
        <v>#VALUE!</v>
      </c>
      <c r="L224" s="153"/>
      <c r="M224" s="126"/>
      <c r="N224" s="151" t="e">
        <f ca="1">VLOOKUP(M224,CatProd!B:G,6,FALSE)</f>
        <v>#N/A</v>
      </c>
      <c r="O224" s="127"/>
      <c r="P224" s="175" t="e">
        <f ca="1">VLOOKUP(CONCATENATE(N224,"-",O224),CatProdSpec!H:I,2,FALSE)</f>
        <v>#N/A</v>
      </c>
      <c r="Q224" s="30"/>
      <c r="R224" s="149" t="str">
        <f>IFERROR(VLOOKUP(Q224,Setup!D$16:E$25,2,FALSE),"")</f>
        <v/>
      </c>
      <c r="S224" s="51" t="str">
        <f ca="1">IFERROR(IF(OR(I224="",VLOOKUP(I224,CatCostInp!$E$2:$K$88,7,FALSE)=0),"",VLOOKUP(I224,CatCostInp!$E$2:$K$88,7,FALSE)),"")</f>
        <v/>
      </c>
      <c r="T224" s="4" t="e">
        <f>VLOOKUP(U224,#REF!,2,FALSE)</f>
        <v>#REF!</v>
      </c>
      <c r="U224" s="30"/>
      <c r="V224" s="1" t="str">
        <f ca="1">IF(U224=Setup!$C$10,"Grant",IF('Health Products &amp; Equipment'!U224=Setup!$C$11,"Local",IF('Health Products &amp; Equipment'!U224=Setup!$C$12,"Other","")))</f>
        <v/>
      </c>
      <c r="W224" s="34"/>
      <c r="X224" s="148"/>
      <c r="Y224" s="33"/>
      <c r="Z224" s="36" t="str">
        <f t="shared" si="101"/>
        <v/>
      </c>
      <c r="AA224" s="35"/>
      <c r="AB224" s="32" t="str">
        <f t="shared" si="102"/>
        <v/>
      </c>
      <c r="AC224" s="34"/>
      <c r="AD224" s="32" t="str">
        <f t="shared" si="103"/>
        <v/>
      </c>
      <c r="AE224" s="34"/>
      <c r="AF224" s="36" t="str">
        <f t="shared" si="104"/>
        <v/>
      </c>
      <c r="AG224" s="36" t="str">
        <f t="shared" si="105"/>
        <v/>
      </c>
      <c r="AH224" s="36" t="str">
        <f t="shared" si="106"/>
        <v/>
      </c>
      <c r="AI224" s="55"/>
      <c r="AJ224" s="37"/>
      <c r="AK224" s="148"/>
      <c r="AL224" s="35"/>
      <c r="AM224" s="32" t="str">
        <f t="shared" si="107"/>
        <v/>
      </c>
      <c r="AN224" s="35"/>
      <c r="AO224" s="32" t="str">
        <f t="shared" si="108"/>
        <v/>
      </c>
      <c r="AP224" s="35"/>
      <c r="AQ224" s="32" t="str">
        <f t="shared" si="109"/>
        <v/>
      </c>
      <c r="AR224" s="34"/>
      <c r="AS224" s="36" t="str">
        <f t="shared" si="110"/>
        <v/>
      </c>
      <c r="AT224" s="36" t="str">
        <f t="shared" si="111"/>
        <v/>
      </c>
      <c r="AU224" s="36" t="str">
        <f t="shared" si="112"/>
        <v/>
      </c>
      <c r="AV224" s="55"/>
      <c r="AW224" s="34"/>
      <c r="AX224" s="148"/>
      <c r="AY224" s="34"/>
      <c r="AZ224" s="32" t="str">
        <f t="shared" si="113"/>
        <v/>
      </c>
      <c r="BA224" s="34"/>
      <c r="BB224" s="32" t="str">
        <f t="shared" si="114"/>
        <v/>
      </c>
      <c r="BC224" s="34"/>
      <c r="BD224" s="32" t="str">
        <f t="shared" si="115"/>
        <v/>
      </c>
      <c r="BE224" s="35"/>
      <c r="BF224" s="36" t="str">
        <f t="shared" si="116"/>
        <v/>
      </c>
      <c r="BG224" s="36" t="str">
        <f t="shared" si="117"/>
        <v/>
      </c>
      <c r="BH224" s="36" t="str">
        <f t="shared" si="118"/>
        <v/>
      </c>
      <c r="BI224" s="55"/>
      <c r="BJ224" s="34"/>
      <c r="BK224" s="148"/>
      <c r="BL224" s="34"/>
      <c r="BM224" s="32" t="str">
        <f t="shared" si="119"/>
        <v/>
      </c>
      <c r="BN224" s="34"/>
      <c r="BO224" s="32" t="str">
        <f t="shared" si="120"/>
        <v/>
      </c>
      <c r="BP224" s="34"/>
      <c r="BQ224" s="32" t="str">
        <f t="shared" si="121"/>
        <v/>
      </c>
      <c r="BR224" s="34"/>
      <c r="BS224" s="36" t="str">
        <f t="shared" si="122"/>
        <v/>
      </c>
      <c r="BT224" s="36" t="str">
        <f t="shared" si="123"/>
        <v/>
      </c>
      <c r="BU224" s="36" t="str">
        <f t="shared" si="124"/>
        <v/>
      </c>
      <c r="BV224" s="55"/>
      <c r="BW224" s="36" t="str">
        <f t="shared" si="125"/>
        <v/>
      </c>
      <c r="BX224" s="36" t="str">
        <f t="shared" si="125"/>
        <v/>
      </c>
      <c r="BY224" s="31"/>
      <c r="BZ224" s="38"/>
      <c r="CB224" s="120" t="e">
        <f t="shared" ca="1" si="96"/>
        <v>#VALUE!</v>
      </c>
      <c r="CC224" s="2" t="e">
        <f t="shared" ca="1" si="126"/>
        <v>#VALUE!</v>
      </c>
    </row>
    <row r="225" spans="1:81" s="10" customFormat="1" ht="25.15" customHeight="1" x14ac:dyDescent="0.2">
      <c r="A225" s="52" t="str">
        <f t="shared" si="127"/>
        <v/>
      </c>
      <c r="B225" s="157" t="e">
        <f t="shared" ca="1" si="97"/>
        <v>#VALUE!</v>
      </c>
      <c r="C225" s="157" t="e">
        <f t="shared" ca="1" si="98"/>
        <v>#VALUE!</v>
      </c>
      <c r="D225" s="29"/>
      <c r="E225" s="155" t="str">
        <f ca="1">IFERROR(INDIRECT(ADDRESS(MATCH(D225,CatModules!C:C,0),2,1,1,"CatModules")),"")</f>
        <v/>
      </c>
      <c r="F225" s="96"/>
      <c r="G225" s="156" t="str">
        <f ca="1">IFERROR(INDIRECT(ADDRESS(MATCH(CONCATENATE(E225,"-",F225),CatInt!K:K,0),3,1,1,"CatInt")),"")</f>
        <v/>
      </c>
      <c r="H225" s="45" t="str">
        <f>IF(F225="","",VLOOKUP(F225,#REF!,2,FALSE))</f>
        <v/>
      </c>
      <c r="I225" s="29"/>
      <c r="J225" s="155" t="e">
        <f t="shared" si="99"/>
        <v>#VALUE!</v>
      </c>
      <c r="K225" s="155" t="e">
        <f t="shared" si="100"/>
        <v>#VALUE!</v>
      </c>
      <c r="L225" s="153"/>
      <c r="M225" s="126"/>
      <c r="N225" s="151" t="e">
        <f ca="1">VLOOKUP(M225,CatProd!B:G,6,FALSE)</f>
        <v>#N/A</v>
      </c>
      <c r="O225" s="127"/>
      <c r="P225" s="175" t="e">
        <f ca="1">VLOOKUP(CONCATENATE(N225,"-",O225),CatProdSpec!H:I,2,FALSE)</f>
        <v>#N/A</v>
      </c>
      <c r="Q225" s="30"/>
      <c r="R225" s="149" t="str">
        <f>IFERROR(VLOOKUP(Q225,Setup!D$16:E$25,2,FALSE),"")</f>
        <v/>
      </c>
      <c r="S225" s="51" t="str">
        <f ca="1">IFERROR(IF(OR(I225="",VLOOKUP(I225,CatCostInp!$E$2:$K$88,7,FALSE)=0),"",VLOOKUP(I225,CatCostInp!$E$2:$K$88,7,FALSE)),"")</f>
        <v/>
      </c>
      <c r="T225" s="4" t="e">
        <f>VLOOKUP(U225,#REF!,2,FALSE)</f>
        <v>#REF!</v>
      </c>
      <c r="U225" s="30"/>
      <c r="V225" s="1" t="str">
        <f ca="1">IF(U225=Setup!$C$10,"Grant",IF('Health Products &amp; Equipment'!U225=Setup!$C$11,"Local",IF('Health Products &amp; Equipment'!U225=Setup!$C$12,"Other","")))</f>
        <v/>
      </c>
      <c r="W225" s="34"/>
      <c r="X225" s="148"/>
      <c r="Y225" s="33"/>
      <c r="Z225" s="36" t="str">
        <f t="shared" si="101"/>
        <v/>
      </c>
      <c r="AA225" s="35"/>
      <c r="AB225" s="32" t="str">
        <f t="shared" si="102"/>
        <v/>
      </c>
      <c r="AC225" s="34"/>
      <c r="AD225" s="32" t="str">
        <f t="shared" si="103"/>
        <v/>
      </c>
      <c r="AE225" s="34"/>
      <c r="AF225" s="36" t="str">
        <f t="shared" si="104"/>
        <v/>
      </c>
      <c r="AG225" s="36" t="str">
        <f t="shared" si="105"/>
        <v/>
      </c>
      <c r="AH225" s="36" t="str">
        <f t="shared" si="106"/>
        <v/>
      </c>
      <c r="AI225" s="55"/>
      <c r="AJ225" s="37"/>
      <c r="AK225" s="148"/>
      <c r="AL225" s="35"/>
      <c r="AM225" s="32" t="str">
        <f t="shared" si="107"/>
        <v/>
      </c>
      <c r="AN225" s="35"/>
      <c r="AO225" s="32" t="str">
        <f t="shared" si="108"/>
        <v/>
      </c>
      <c r="AP225" s="35"/>
      <c r="AQ225" s="32" t="str">
        <f t="shared" si="109"/>
        <v/>
      </c>
      <c r="AR225" s="34"/>
      <c r="AS225" s="36" t="str">
        <f t="shared" si="110"/>
        <v/>
      </c>
      <c r="AT225" s="36" t="str">
        <f t="shared" si="111"/>
        <v/>
      </c>
      <c r="AU225" s="36" t="str">
        <f t="shared" si="112"/>
        <v/>
      </c>
      <c r="AV225" s="55"/>
      <c r="AW225" s="34"/>
      <c r="AX225" s="148"/>
      <c r="AY225" s="34"/>
      <c r="AZ225" s="32" t="str">
        <f t="shared" si="113"/>
        <v/>
      </c>
      <c r="BA225" s="34"/>
      <c r="BB225" s="32" t="str">
        <f t="shared" si="114"/>
        <v/>
      </c>
      <c r="BC225" s="34"/>
      <c r="BD225" s="32" t="str">
        <f t="shared" si="115"/>
        <v/>
      </c>
      <c r="BE225" s="35"/>
      <c r="BF225" s="36" t="str">
        <f t="shared" si="116"/>
        <v/>
      </c>
      <c r="BG225" s="36" t="str">
        <f t="shared" si="117"/>
        <v/>
      </c>
      <c r="BH225" s="36" t="str">
        <f t="shared" si="118"/>
        <v/>
      </c>
      <c r="BI225" s="55"/>
      <c r="BJ225" s="34"/>
      <c r="BK225" s="148"/>
      <c r="BL225" s="34"/>
      <c r="BM225" s="32" t="str">
        <f t="shared" si="119"/>
        <v/>
      </c>
      <c r="BN225" s="34"/>
      <c r="BO225" s="32" t="str">
        <f t="shared" si="120"/>
        <v/>
      </c>
      <c r="BP225" s="34"/>
      <c r="BQ225" s="32" t="str">
        <f t="shared" si="121"/>
        <v/>
      </c>
      <c r="BR225" s="34"/>
      <c r="BS225" s="36" t="str">
        <f t="shared" si="122"/>
        <v/>
      </c>
      <c r="BT225" s="36" t="str">
        <f t="shared" si="123"/>
        <v/>
      </c>
      <c r="BU225" s="36" t="str">
        <f t="shared" si="124"/>
        <v/>
      </c>
      <c r="BV225" s="55"/>
      <c r="BW225" s="36" t="str">
        <f t="shared" si="125"/>
        <v/>
      </c>
      <c r="BX225" s="36" t="str">
        <f t="shared" si="125"/>
        <v/>
      </c>
      <c r="BY225" s="31"/>
      <c r="BZ225" s="38"/>
      <c r="CB225" s="120" t="e">
        <f t="shared" ca="1" si="96"/>
        <v>#VALUE!</v>
      </c>
      <c r="CC225" s="2" t="e">
        <f t="shared" ca="1" si="126"/>
        <v>#VALUE!</v>
      </c>
    </row>
    <row r="226" spans="1:81" s="10" customFormat="1" ht="25.15" customHeight="1" x14ac:dyDescent="0.2">
      <c r="A226" s="52" t="str">
        <f t="shared" si="127"/>
        <v/>
      </c>
      <c r="B226" s="157" t="e">
        <f t="shared" ca="1" si="97"/>
        <v>#VALUE!</v>
      </c>
      <c r="C226" s="157" t="e">
        <f t="shared" ca="1" si="98"/>
        <v>#VALUE!</v>
      </c>
      <c r="D226" s="29"/>
      <c r="E226" s="155" t="str">
        <f ca="1">IFERROR(INDIRECT(ADDRESS(MATCH(D226,CatModules!C:C,0),2,1,1,"CatModules")),"")</f>
        <v/>
      </c>
      <c r="F226" s="96"/>
      <c r="G226" s="156" t="str">
        <f ca="1">IFERROR(INDIRECT(ADDRESS(MATCH(CONCATENATE(E226,"-",F226),CatInt!K:K,0),3,1,1,"CatInt")),"")</f>
        <v/>
      </c>
      <c r="H226" s="45" t="str">
        <f>IF(F226="","",VLOOKUP(F226,#REF!,2,FALSE))</f>
        <v/>
      </c>
      <c r="I226" s="29"/>
      <c r="J226" s="155" t="e">
        <f t="shared" si="99"/>
        <v>#VALUE!</v>
      </c>
      <c r="K226" s="155" t="e">
        <f t="shared" si="100"/>
        <v>#VALUE!</v>
      </c>
      <c r="L226" s="153"/>
      <c r="M226" s="126"/>
      <c r="N226" s="151" t="e">
        <f ca="1">VLOOKUP(M226,CatProd!B:G,6,FALSE)</f>
        <v>#N/A</v>
      </c>
      <c r="O226" s="127"/>
      <c r="P226" s="175" t="e">
        <f ca="1">VLOOKUP(CONCATENATE(N226,"-",O226),CatProdSpec!H:I,2,FALSE)</f>
        <v>#N/A</v>
      </c>
      <c r="Q226" s="30"/>
      <c r="R226" s="149" t="str">
        <f>IFERROR(VLOOKUP(Q226,Setup!D$16:E$25,2,FALSE),"")</f>
        <v/>
      </c>
      <c r="S226" s="51" t="str">
        <f ca="1">IFERROR(IF(OR(I226="",VLOOKUP(I226,CatCostInp!$E$2:$K$88,7,FALSE)=0),"",VLOOKUP(I226,CatCostInp!$E$2:$K$88,7,FALSE)),"")</f>
        <v/>
      </c>
      <c r="T226" s="4" t="e">
        <f>VLOOKUP(U226,#REF!,2,FALSE)</f>
        <v>#REF!</v>
      </c>
      <c r="U226" s="30"/>
      <c r="V226" s="1" t="str">
        <f ca="1">IF(U226=Setup!$C$10,"Grant",IF('Health Products &amp; Equipment'!U226=Setup!$C$11,"Local",IF('Health Products &amp; Equipment'!U226=Setup!$C$12,"Other","")))</f>
        <v/>
      </c>
      <c r="W226" s="34"/>
      <c r="X226" s="148"/>
      <c r="Y226" s="33"/>
      <c r="Z226" s="36" t="str">
        <f t="shared" si="101"/>
        <v/>
      </c>
      <c r="AA226" s="35"/>
      <c r="AB226" s="32" t="str">
        <f t="shared" si="102"/>
        <v/>
      </c>
      <c r="AC226" s="34"/>
      <c r="AD226" s="32" t="str">
        <f t="shared" si="103"/>
        <v/>
      </c>
      <c r="AE226" s="34"/>
      <c r="AF226" s="36" t="str">
        <f t="shared" si="104"/>
        <v/>
      </c>
      <c r="AG226" s="36" t="str">
        <f t="shared" si="105"/>
        <v/>
      </c>
      <c r="AH226" s="36" t="str">
        <f t="shared" si="106"/>
        <v/>
      </c>
      <c r="AI226" s="55"/>
      <c r="AJ226" s="37"/>
      <c r="AK226" s="148"/>
      <c r="AL226" s="35"/>
      <c r="AM226" s="32" t="str">
        <f t="shared" si="107"/>
        <v/>
      </c>
      <c r="AN226" s="35"/>
      <c r="AO226" s="32" t="str">
        <f t="shared" si="108"/>
        <v/>
      </c>
      <c r="AP226" s="35"/>
      <c r="AQ226" s="32" t="str">
        <f t="shared" si="109"/>
        <v/>
      </c>
      <c r="AR226" s="34"/>
      <c r="AS226" s="36" t="str">
        <f t="shared" si="110"/>
        <v/>
      </c>
      <c r="AT226" s="36" t="str">
        <f t="shared" si="111"/>
        <v/>
      </c>
      <c r="AU226" s="36" t="str">
        <f t="shared" si="112"/>
        <v/>
      </c>
      <c r="AV226" s="55"/>
      <c r="AW226" s="34"/>
      <c r="AX226" s="148"/>
      <c r="AY226" s="34"/>
      <c r="AZ226" s="32" t="str">
        <f t="shared" si="113"/>
        <v/>
      </c>
      <c r="BA226" s="34"/>
      <c r="BB226" s="32" t="str">
        <f t="shared" si="114"/>
        <v/>
      </c>
      <c r="BC226" s="34"/>
      <c r="BD226" s="32" t="str">
        <f t="shared" si="115"/>
        <v/>
      </c>
      <c r="BE226" s="35"/>
      <c r="BF226" s="36" t="str">
        <f t="shared" si="116"/>
        <v/>
      </c>
      <c r="BG226" s="36" t="str">
        <f t="shared" si="117"/>
        <v/>
      </c>
      <c r="BH226" s="36" t="str">
        <f t="shared" si="118"/>
        <v/>
      </c>
      <c r="BI226" s="55"/>
      <c r="BJ226" s="34"/>
      <c r="BK226" s="148"/>
      <c r="BL226" s="34"/>
      <c r="BM226" s="32" t="str">
        <f t="shared" si="119"/>
        <v/>
      </c>
      <c r="BN226" s="34"/>
      <c r="BO226" s="32" t="str">
        <f t="shared" si="120"/>
        <v/>
      </c>
      <c r="BP226" s="34"/>
      <c r="BQ226" s="32" t="str">
        <f t="shared" si="121"/>
        <v/>
      </c>
      <c r="BR226" s="34"/>
      <c r="BS226" s="36" t="str">
        <f t="shared" si="122"/>
        <v/>
      </c>
      <c r="BT226" s="36" t="str">
        <f t="shared" si="123"/>
        <v/>
      </c>
      <c r="BU226" s="36" t="str">
        <f t="shared" si="124"/>
        <v/>
      </c>
      <c r="BV226" s="55"/>
      <c r="BW226" s="36" t="str">
        <f t="shared" si="125"/>
        <v/>
      </c>
      <c r="BX226" s="36" t="str">
        <f t="shared" si="125"/>
        <v/>
      </c>
      <c r="BY226" s="31"/>
      <c r="BZ226" s="38"/>
      <c r="CB226" s="120" t="e">
        <f t="shared" ca="1" si="96"/>
        <v>#VALUE!</v>
      </c>
      <c r="CC226" s="2" t="e">
        <f t="shared" ca="1" si="126"/>
        <v>#VALUE!</v>
      </c>
    </row>
    <row r="227" spans="1:81" s="10" customFormat="1" ht="25.15" customHeight="1" x14ac:dyDescent="0.2">
      <c r="A227" s="52" t="str">
        <f t="shared" si="127"/>
        <v/>
      </c>
      <c r="B227" s="157" t="e">
        <f t="shared" ca="1" si="97"/>
        <v>#VALUE!</v>
      </c>
      <c r="C227" s="157" t="e">
        <f t="shared" ca="1" si="98"/>
        <v>#VALUE!</v>
      </c>
      <c r="D227" s="29"/>
      <c r="E227" s="155" t="str">
        <f ca="1">IFERROR(INDIRECT(ADDRESS(MATCH(D227,CatModules!C:C,0),2,1,1,"CatModules")),"")</f>
        <v/>
      </c>
      <c r="F227" s="96"/>
      <c r="G227" s="156" t="str">
        <f ca="1">IFERROR(INDIRECT(ADDRESS(MATCH(CONCATENATE(E227,"-",F227),CatInt!K:K,0),3,1,1,"CatInt")),"")</f>
        <v/>
      </c>
      <c r="H227" s="45" t="str">
        <f>IF(F227="","",VLOOKUP(F227,#REF!,2,FALSE))</f>
        <v/>
      </c>
      <c r="I227" s="29"/>
      <c r="J227" s="155" t="e">
        <f t="shared" si="99"/>
        <v>#VALUE!</v>
      </c>
      <c r="K227" s="155" t="e">
        <f t="shared" si="100"/>
        <v>#VALUE!</v>
      </c>
      <c r="L227" s="153"/>
      <c r="M227" s="126"/>
      <c r="N227" s="151" t="e">
        <f ca="1">VLOOKUP(M227,CatProd!B:G,6,FALSE)</f>
        <v>#N/A</v>
      </c>
      <c r="O227" s="127"/>
      <c r="P227" s="175" t="e">
        <f ca="1">VLOOKUP(CONCATENATE(N227,"-",O227),CatProdSpec!H:I,2,FALSE)</f>
        <v>#N/A</v>
      </c>
      <c r="Q227" s="30"/>
      <c r="R227" s="149" t="str">
        <f>IFERROR(VLOOKUP(Q227,Setup!D$16:E$25,2,FALSE),"")</f>
        <v/>
      </c>
      <c r="S227" s="51" t="str">
        <f ca="1">IFERROR(IF(OR(I227="",VLOOKUP(I227,CatCostInp!$E$2:$K$88,7,FALSE)=0),"",VLOOKUP(I227,CatCostInp!$E$2:$K$88,7,FALSE)),"")</f>
        <v/>
      </c>
      <c r="T227" s="4" t="e">
        <f>VLOOKUP(U227,#REF!,2,FALSE)</f>
        <v>#REF!</v>
      </c>
      <c r="U227" s="30"/>
      <c r="V227" s="1" t="str">
        <f ca="1">IF(U227=Setup!$C$10,"Grant",IF('Health Products &amp; Equipment'!U227=Setup!$C$11,"Local",IF('Health Products &amp; Equipment'!U227=Setup!$C$12,"Other","")))</f>
        <v/>
      </c>
      <c r="W227" s="34"/>
      <c r="X227" s="148"/>
      <c r="Y227" s="33"/>
      <c r="Z227" s="36" t="str">
        <f t="shared" si="101"/>
        <v/>
      </c>
      <c r="AA227" s="35"/>
      <c r="AB227" s="32" t="str">
        <f t="shared" si="102"/>
        <v/>
      </c>
      <c r="AC227" s="34"/>
      <c r="AD227" s="32" t="str">
        <f t="shared" si="103"/>
        <v/>
      </c>
      <c r="AE227" s="34"/>
      <c r="AF227" s="36" t="str">
        <f t="shared" si="104"/>
        <v/>
      </c>
      <c r="AG227" s="36" t="str">
        <f t="shared" si="105"/>
        <v/>
      </c>
      <c r="AH227" s="36" t="str">
        <f t="shared" si="106"/>
        <v/>
      </c>
      <c r="AI227" s="55"/>
      <c r="AJ227" s="37"/>
      <c r="AK227" s="148"/>
      <c r="AL227" s="35"/>
      <c r="AM227" s="32" t="str">
        <f t="shared" si="107"/>
        <v/>
      </c>
      <c r="AN227" s="35"/>
      <c r="AO227" s="32" t="str">
        <f t="shared" si="108"/>
        <v/>
      </c>
      <c r="AP227" s="35"/>
      <c r="AQ227" s="32" t="str">
        <f t="shared" si="109"/>
        <v/>
      </c>
      <c r="AR227" s="34"/>
      <c r="AS227" s="36" t="str">
        <f t="shared" si="110"/>
        <v/>
      </c>
      <c r="AT227" s="36" t="str">
        <f t="shared" si="111"/>
        <v/>
      </c>
      <c r="AU227" s="36" t="str">
        <f t="shared" si="112"/>
        <v/>
      </c>
      <c r="AV227" s="55"/>
      <c r="AW227" s="34"/>
      <c r="AX227" s="148"/>
      <c r="AY227" s="34"/>
      <c r="AZ227" s="32" t="str">
        <f t="shared" si="113"/>
        <v/>
      </c>
      <c r="BA227" s="34"/>
      <c r="BB227" s="32" t="str">
        <f t="shared" si="114"/>
        <v/>
      </c>
      <c r="BC227" s="34"/>
      <c r="BD227" s="32" t="str">
        <f t="shared" si="115"/>
        <v/>
      </c>
      <c r="BE227" s="35"/>
      <c r="BF227" s="36" t="str">
        <f t="shared" si="116"/>
        <v/>
      </c>
      <c r="BG227" s="36" t="str">
        <f t="shared" si="117"/>
        <v/>
      </c>
      <c r="BH227" s="36" t="str">
        <f t="shared" si="118"/>
        <v/>
      </c>
      <c r="BI227" s="55"/>
      <c r="BJ227" s="34"/>
      <c r="BK227" s="148"/>
      <c r="BL227" s="34"/>
      <c r="BM227" s="32" t="str">
        <f t="shared" si="119"/>
        <v/>
      </c>
      <c r="BN227" s="34"/>
      <c r="BO227" s="32" t="str">
        <f t="shared" si="120"/>
        <v/>
      </c>
      <c r="BP227" s="34"/>
      <c r="BQ227" s="32" t="str">
        <f t="shared" si="121"/>
        <v/>
      </c>
      <c r="BR227" s="34"/>
      <c r="BS227" s="36" t="str">
        <f t="shared" si="122"/>
        <v/>
      </c>
      <c r="BT227" s="36" t="str">
        <f t="shared" si="123"/>
        <v/>
      </c>
      <c r="BU227" s="36" t="str">
        <f t="shared" si="124"/>
        <v/>
      </c>
      <c r="BV227" s="55"/>
      <c r="BW227" s="36" t="str">
        <f t="shared" si="125"/>
        <v/>
      </c>
      <c r="BX227" s="36" t="str">
        <f t="shared" si="125"/>
        <v/>
      </c>
      <c r="BY227" s="31"/>
      <c r="BZ227" s="38"/>
      <c r="CB227" s="120" t="e">
        <f t="shared" ca="1" si="96"/>
        <v>#VALUE!</v>
      </c>
      <c r="CC227" s="2" t="e">
        <f t="shared" ca="1" si="126"/>
        <v>#VALUE!</v>
      </c>
    </row>
    <row r="228" spans="1:81" s="10" customFormat="1" ht="25.15" customHeight="1" x14ac:dyDescent="0.2">
      <c r="A228" s="52" t="str">
        <f t="shared" si="127"/>
        <v/>
      </c>
      <c r="B228" s="157" t="e">
        <f t="shared" ca="1" si="97"/>
        <v>#VALUE!</v>
      </c>
      <c r="C228" s="157" t="e">
        <f t="shared" ca="1" si="98"/>
        <v>#VALUE!</v>
      </c>
      <c r="D228" s="29"/>
      <c r="E228" s="155" t="str">
        <f ca="1">IFERROR(INDIRECT(ADDRESS(MATCH(D228,CatModules!C:C,0),2,1,1,"CatModules")),"")</f>
        <v/>
      </c>
      <c r="F228" s="96"/>
      <c r="G228" s="156" t="str">
        <f ca="1">IFERROR(INDIRECT(ADDRESS(MATCH(CONCATENATE(E228,"-",F228),CatInt!K:K,0),3,1,1,"CatInt")),"")</f>
        <v/>
      </c>
      <c r="H228" s="45" t="str">
        <f>IF(F228="","",VLOOKUP(F228,#REF!,2,FALSE))</f>
        <v/>
      </c>
      <c r="I228" s="29"/>
      <c r="J228" s="155" t="e">
        <f t="shared" si="99"/>
        <v>#VALUE!</v>
      </c>
      <c r="K228" s="155" t="e">
        <f t="shared" si="100"/>
        <v>#VALUE!</v>
      </c>
      <c r="L228" s="153"/>
      <c r="M228" s="126"/>
      <c r="N228" s="151" t="e">
        <f ca="1">VLOOKUP(M228,CatProd!B:G,6,FALSE)</f>
        <v>#N/A</v>
      </c>
      <c r="O228" s="127"/>
      <c r="P228" s="175" t="e">
        <f ca="1">VLOOKUP(CONCATENATE(N228,"-",O228),CatProdSpec!H:I,2,FALSE)</f>
        <v>#N/A</v>
      </c>
      <c r="Q228" s="30"/>
      <c r="R228" s="149" t="str">
        <f>IFERROR(VLOOKUP(Q228,Setup!D$16:E$25,2,FALSE),"")</f>
        <v/>
      </c>
      <c r="S228" s="51" t="str">
        <f ca="1">IFERROR(IF(OR(I228="",VLOOKUP(I228,CatCostInp!$E$2:$K$88,7,FALSE)=0),"",VLOOKUP(I228,CatCostInp!$E$2:$K$88,7,FALSE)),"")</f>
        <v/>
      </c>
      <c r="T228" s="4" t="e">
        <f>VLOOKUP(U228,#REF!,2,FALSE)</f>
        <v>#REF!</v>
      </c>
      <c r="U228" s="30"/>
      <c r="V228" s="1" t="str">
        <f ca="1">IF(U228=Setup!$C$10,"Grant",IF('Health Products &amp; Equipment'!U228=Setup!$C$11,"Local",IF('Health Products &amp; Equipment'!U228=Setup!$C$12,"Other","")))</f>
        <v/>
      </c>
      <c r="W228" s="34"/>
      <c r="X228" s="148"/>
      <c r="Y228" s="33"/>
      <c r="Z228" s="36" t="str">
        <f t="shared" si="101"/>
        <v/>
      </c>
      <c r="AA228" s="35"/>
      <c r="AB228" s="32" t="str">
        <f t="shared" si="102"/>
        <v/>
      </c>
      <c r="AC228" s="34"/>
      <c r="AD228" s="32" t="str">
        <f t="shared" si="103"/>
        <v/>
      </c>
      <c r="AE228" s="34"/>
      <c r="AF228" s="36" t="str">
        <f t="shared" si="104"/>
        <v/>
      </c>
      <c r="AG228" s="36" t="str">
        <f t="shared" si="105"/>
        <v/>
      </c>
      <c r="AH228" s="36" t="str">
        <f t="shared" si="106"/>
        <v/>
      </c>
      <c r="AI228" s="55"/>
      <c r="AJ228" s="37"/>
      <c r="AK228" s="148"/>
      <c r="AL228" s="35"/>
      <c r="AM228" s="32" t="str">
        <f t="shared" si="107"/>
        <v/>
      </c>
      <c r="AN228" s="35"/>
      <c r="AO228" s="32" t="str">
        <f t="shared" si="108"/>
        <v/>
      </c>
      <c r="AP228" s="35"/>
      <c r="AQ228" s="32" t="str">
        <f t="shared" si="109"/>
        <v/>
      </c>
      <c r="AR228" s="34"/>
      <c r="AS228" s="36" t="str">
        <f t="shared" si="110"/>
        <v/>
      </c>
      <c r="AT228" s="36" t="str">
        <f t="shared" si="111"/>
        <v/>
      </c>
      <c r="AU228" s="36" t="str">
        <f t="shared" si="112"/>
        <v/>
      </c>
      <c r="AV228" s="55"/>
      <c r="AW228" s="34"/>
      <c r="AX228" s="148"/>
      <c r="AY228" s="34"/>
      <c r="AZ228" s="32" t="str">
        <f t="shared" si="113"/>
        <v/>
      </c>
      <c r="BA228" s="34"/>
      <c r="BB228" s="32" t="str">
        <f t="shared" si="114"/>
        <v/>
      </c>
      <c r="BC228" s="34"/>
      <c r="BD228" s="32" t="str">
        <f t="shared" si="115"/>
        <v/>
      </c>
      <c r="BE228" s="35"/>
      <c r="BF228" s="36" t="str">
        <f t="shared" si="116"/>
        <v/>
      </c>
      <c r="BG228" s="36" t="str">
        <f t="shared" si="117"/>
        <v/>
      </c>
      <c r="BH228" s="36" t="str">
        <f t="shared" si="118"/>
        <v/>
      </c>
      <c r="BI228" s="55"/>
      <c r="BJ228" s="34"/>
      <c r="BK228" s="148"/>
      <c r="BL228" s="34"/>
      <c r="BM228" s="32" t="str">
        <f t="shared" si="119"/>
        <v/>
      </c>
      <c r="BN228" s="34"/>
      <c r="BO228" s="32" t="str">
        <f t="shared" si="120"/>
        <v/>
      </c>
      <c r="BP228" s="34"/>
      <c r="BQ228" s="32" t="str">
        <f t="shared" si="121"/>
        <v/>
      </c>
      <c r="BR228" s="34"/>
      <c r="BS228" s="36" t="str">
        <f t="shared" si="122"/>
        <v/>
      </c>
      <c r="BT228" s="36" t="str">
        <f t="shared" si="123"/>
        <v/>
      </c>
      <c r="BU228" s="36" t="str">
        <f t="shared" si="124"/>
        <v/>
      </c>
      <c r="BV228" s="55"/>
      <c r="BW228" s="36" t="str">
        <f t="shared" si="125"/>
        <v/>
      </c>
      <c r="BX228" s="36" t="str">
        <f t="shared" si="125"/>
        <v/>
      </c>
      <c r="BY228" s="31"/>
      <c r="BZ228" s="38"/>
      <c r="CB228" s="120" t="e">
        <f t="shared" ca="1" si="96"/>
        <v>#VALUE!</v>
      </c>
      <c r="CC228" s="2" t="e">
        <f t="shared" ca="1" si="126"/>
        <v>#VALUE!</v>
      </c>
    </row>
    <row r="229" spans="1:81" s="10" customFormat="1" ht="25.15" customHeight="1" x14ac:dyDescent="0.2">
      <c r="A229" s="52" t="str">
        <f t="shared" si="127"/>
        <v/>
      </c>
      <c r="B229" s="157" t="e">
        <f t="shared" ca="1" si="97"/>
        <v>#VALUE!</v>
      </c>
      <c r="C229" s="157" t="e">
        <f t="shared" ca="1" si="98"/>
        <v>#VALUE!</v>
      </c>
      <c r="D229" s="29"/>
      <c r="E229" s="155" t="str">
        <f ca="1">IFERROR(INDIRECT(ADDRESS(MATCH(D229,CatModules!C:C,0),2,1,1,"CatModules")),"")</f>
        <v/>
      </c>
      <c r="F229" s="96"/>
      <c r="G229" s="156" t="str">
        <f ca="1">IFERROR(INDIRECT(ADDRESS(MATCH(CONCATENATE(E229,"-",F229),CatInt!K:K,0),3,1,1,"CatInt")),"")</f>
        <v/>
      </c>
      <c r="H229" s="45" t="str">
        <f>IF(F229="","",VLOOKUP(F229,#REF!,2,FALSE))</f>
        <v/>
      </c>
      <c r="I229" s="29"/>
      <c r="J229" s="155" t="e">
        <f t="shared" si="99"/>
        <v>#VALUE!</v>
      </c>
      <c r="K229" s="155" t="e">
        <f t="shared" si="100"/>
        <v>#VALUE!</v>
      </c>
      <c r="L229" s="153"/>
      <c r="M229" s="126"/>
      <c r="N229" s="151" t="e">
        <f ca="1">VLOOKUP(M229,CatProd!B:G,6,FALSE)</f>
        <v>#N/A</v>
      </c>
      <c r="O229" s="127"/>
      <c r="P229" s="175" t="e">
        <f ca="1">VLOOKUP(CONCATENATE(N229,"-",O229),CatProdSpec!H:I,2,FALSE)</f>
        <v>#N/A</v>
      </c>
      <c r="Q229" s="30"/>
      <c r="R229" s="149" t="str">
        <f>IFERROR(VLOOKUP(Q229,Setup!D$16:E$25,2,FALSE),"")</f>
        <v/>
      </c>
      <c r="S229" s="51" t="str">
        <f ca="1">IFERROR(IF(OR(I229="",VLOOKUP(I229,CatCostInp!$E$2:$K$88,7,FALSE)=0),"",VLOOKUP(I229,CatCostInp!$E$2:$K$88,7,FALSE)),"")</f>
        <v/>
      </c>
      <c r="T229" s="4" t="e">
        <f>VLOOKUP(U229,#REF!,2,FALSE)</f>
        <v>#REF!</v>
      </c>
      <c r="U229" s="30"/>
      <c r="V229" s="1" t="str">
        <f ca="1">IF(U229=Setup!$C$10,"Grant",IF('Health Products &amp; Equipment'!U229=Setup!$C$11,"Local",IF('Health Products &amp; Equipment'!U229=Setup!$C$12,"Other","")))</f>
        <v/>
      </c>
      <c r="W229" s="34"/>
      <c r="X229" s="148"/>
      <c r="Y229" s="33"/>
      <c r="Z229" s="36" t="str">
        <f t="shared" si="101"/>
        <v/>
      </c>
      <c r="AA229" s="35"/>
      <c r="AB229" s="32" t="str">
        <f t="shared" si="102"/>
        <v/>
      </c>
      <c r="AC229" s="34"/>
      <c r="AD229" s="32" t="str">
        <f t="shared" si="103"/>
        <v/>
      </c>
      <c r="AE229" s="34"/>
      <c r="AF229" s="36" t="str">
        <f t="shared" si="104"/>
        <v/>
      </c>
      <c r="AG229" s="36" t="str">
        <f t="shared" si="105"/>
        <v/>
      </c>
      <c r="AH229" s="36" t="str">
        <f t="shared" si="106"/>
        <v/>
      </c>
      <c r="AI229" s="55"/>
      <c r="AJ229" s="37"/>
      <c r="AK229" s="148"/>
      <c r="AL229" s="35"/>
      <c r="AM229" s="32" t="str">
        <f t="shared" si="107"/>
        <v/>
      </c>
      <c r="AN229" s="35"/>
      <c r="AO229" s="32" t="str">
        <f t="shared" si="108"/>
        <v/>
      </c>
      <c r="AP229" s="35"/>
      <c r="AQ229" s="32" t="str">
        <f t="shared" si="109"/>
        <v/>
      </c>
      <c r="AR229" s="34"/>
      <c r="AS229" s="36" t="str">
        <f t="shared" si="110"/>
        <v/>
      </c>
      <c r="AT229" s="36" t="str">
        <f t="shared" si="111"/>
        <v/>
      </c>
      <c r="AU229" s="36" t="str">
        <f t="shared" si="112"/>
        <v/>
      </c>
      <c r="AV229" s="55"/>
      <c r="AW229" s="34"/>
      <c r="AX229" s="148"/>
      <c r="AY229" s="34"/>
      <c r="AZ229" s="32" t="str">
        <f t="shared" si="113"/>
        <v/>
      </c>
      <c r="BA229" s="34"/>
      <c r="BB229" s="32" t="str">
        <f t="shared" si="114"/>
        <v/>
      </c>
      <c r="BC229" s="34"/>
      <c r="BD229" s="32" t="str">
        <f t="shared" si="115"/>
        <v/>
      </c>
      <c r="BE229" s="35"/>
      <c r="BF229" s="36" t="str">
        <f t="shared" si="116"/>
        <v/>
      </c>
      <c r="BG229" s="36" t="str">
        <f t="shared" si="117"/>
        <v/>
      </c>
      <c r="BH229" s="36" t="str">
        <f t="shared" si="118"/>
        <v/>
      </c>
      <c r="BI229" s="55"/>
      <c r="BJ229" s="34"/>
      <c r="BK229" s="148"/>
      <c r="BL229" s="34"/>
      <c r="BM229" s="32" t="str">
        <f t="shared" si="119"/>
        <v/>
      </c>
      <c r="BN229" s="34"/>
      <c r="BO229" s="32" t="str">
        <f t="shared" si="120"/>
        <v/>
      </c>
      <c r="BP229" s="34"/>
      <c r="BQ229" s="32" t="str">
        <f t="shared" si="121"/>
        <v/>
      </c>
      <c r="BR229" s="34"/>
      <c r="BS229" s="36" t="str">
        <f t="shared" si="122"/>
        <v/>
      </c>
      <c r="BT229" s="36" t="str">
        <f t="shared" si="123"/>
        <v/>
      </c>
      <c r="BU229" s="36" t="str">
        <f t="shared" si="124"/>
        <v/>
      </c>
      <c r="BV229" s="55"/>
      <c r="BW229" s="36" t="str">
        <f t="shared" si="125"/>
        <v/>
      </c>
      <c r="BX229" s="36" t="str">
        <f t="shared" si="125"/>
        <v/>
      </c>
      <c r="BY229" s="31"/>
      <c r="BZ229" s="38"/>
      <c r="CB229" s="120" t="e">
        <f t="shared" ca="1" si="96"/>
        <v>#VALUE!</v>
      </c>
      <c r="CC229" s="2" t="e">
        <f t="shared" ca="1" si="126"/>
        <v>#VALUE!</v>
      </c>
    </row>
    <row r="230" spans="1:81" s="10" customFormat="1" ht="25.15" customHeight="1" x14ac:dyDescent="0.2">
      <c r="A230" s="52" t="str">
        <f t="shared" si="127"/>
        <v/>
      </c>
      <c r="B230" s="157" t="e">
        <f t="shared" ca="1" si="97"/>
        <v>#VALUE!</v>
      </c>
      <c r="C230" s="157" t="e">
        <f t="shared" ca="1" si="98"/>
        <v>#VALUE!</v>
      </c>
      <c r="D230" s="29"/>
      <c r="E230" s="155" t="str">
        <f ca="1">IFERROR(INDIRECT(ADDRESS(MATCH(D230,CatModules!C:C,0),2,1,1,"CatModules")),"")</f>
        <v/>
      </c>
      <c r="F230" s="96"/>
      <c r="G230" s="156" t="str">
        <f ca="1">IFERROR(INDIRECT(ADDRESS(MATCH(CONCATENATE(E230,"-",F230),CatInt!K:K,0),3,1,1,"CatInt")),"")</f>
        <v/>
      </c>
      <c r="H230" s="45" t="str">
        <f>IF(F230="","",VLOOKUP(F230,#REF!,2,FALSE))</f>
        <v/>
      </c>
      <c r="I230" s="29"/>
      <c r="J230" s="155" t="e">
        <f t="shared" si="99"/>
        <v>#VALUE!</v>
      </c>
      <c r="K230" s="155" t="e">
        <f t="shared" si="100"/>
        <v>#VALUE!</v>
      </c>
      <c r="L230" s="153"/>
      <c r="M230" s="126"/>
      <c r="N230" s="151" t="e">
        <f ca="1">VLOOKUP(M230,CatProd!B:G,6,FALSE)</f>
        <v>#N/A</v>
      </c>
      <c r="O230" s="127"/>
      <c r="P230" s="175" t="e">
        <f ca="1">VLOOKUP(CONCATENATE(N230,"-",O230),CatProdSpec!H:I,2,FALSE)</f>
        <v>#N/A</v>
      </c>
      <c r="Q230" s="30"/>
      <c r="R230" s="149" t="str">
        <f>IFERROR(VLOOKUP(Q230,Setup!D$16:E$25,2,FALSE),"")</f>
        <v/>
      </c>
      <c r="S230" s="51" t="str">
        <f ca="1">IFERROR(IF(OR(I230="",VLOOKUP(I230,CatCostInp!$E$2:$K$88,7,FALSE)=0),"",VLOOKUP(I230,CatCostInp!$E$2:$K$88,7,FALSE)),"")</f>
        <v/>
      </c>
      <c r="T230" s="4" t="e">
        <f>VLOOKUP(U230,#REF!,2,FALSE)</f>
        <v>#REF!</v>
      </c>
      <c r="U230" s="30"/>
      <c r="V230" s="1" t="str">
        <f ca="1">IF(U230=Setup!$C$10,"Grant",IF('Health Products &amp; Equipment'!U230=Setup!$C$11,"Local",IF('Health Products &amp; Equipment'!U230=Setup!$C$12,"Other","")))</f>
        <v/>
      </c>
      <c r="W230" s="34"/>
      <c r="X230" s="148"/>
      <c r="Y230" s="33"/>
      <c r="Z230" s="36" t="str">
        <f t="shared" si="101"/>
        <v/>
      </c>
      <c r="AA230" s="35"/>
      <c r="AB230" s="32" t="str">
        <f t="shared" si="102"/>
        <v/>
      </c>
      <c r="AC230" s="34"/>
      <c r="AD230" s="32" t="str">
        <f t="shared" si="103"/>
        <v/>
      </c>
      <c r="AE230" s="34"/>
      <c r="AF230" s="36" t="str">
        <f t="shared" si="104"/>
        <v/>
      </c>
      <c r="AG230" s="36" t="str">
        <f t="shared" si="105"/>
        <v/>
      </c>
      <c r="AH230" s="36" t="str">
        <f t="shared" si="106"/>
        <v/>
      </c>
      <c r="AI230" s="55"/>
      <c r="AJ230" s="37"/>
      <c r="AK230" s="148"/>
      <c r="AL230" s="35"/>
      <c r="AM230" s="32" t="str">
        <f t="shared" si="107"/>
        <v/>
      </c>
      <c r="AN230" s="35"/>
      <c r="AO230" s="32" t="str">
        <f t="shared" si="108"/>
        <v/>
      </c>
      <c r="AP230" s="35"/>
      <c r="AQ230" s="32" t="str">
        <f t="shared" si="109"/>
        <v/>
      </c>
      <c r="AR230" s="34"/>
      <c r="AS230" s="36" t="str">
        <f t="shared" si="110"/>
        <v/>
      </c>
      <c r="AT230" s="36" t="str">
        <f t="shared" si="111"/>
        <v/>
      </c>
      <c r="AU230" s="36" t="str">
        <f t="shared" si="112"/>
        <v/>
      </c>
      <c r="AV230" s="55"/>
      <c r="AW230" s="34"/>
      <c r="AX230" s="148"/>
      <c r="AY230" s="34"/>
      <c r="AZ230" s="32" t="str">
        <f t="shared" si="113"/>
        <v/>
      </c>
      <c r="BA230" s="34"/>
      <c r="BB230" s="32" t="str">
        <f t="shared" si="114"/>
        <v/>
      </c>
      <c r="BC230" s="34"/>
      <c r="BD230" s="32" t="str">
        <f t="shared" si="115"/>
        <v/>
      </c>
      <c r="BE230" s="35"/>
      <c r="BF230" s="36" t="str">
        <f t="shared" si="116"/>
        <v/>
      </c>
      <c r="BG230" s="36" t="str">
        <f t="shared" si="117"/>
        <v/>
      </c>
      <c r="BH230" s="36" t="str">
        <f t="shared" si="118"/>
        <v/>
      </c>
      <c r="BI230" s="55"/>
      <c r="BJ230" s="34"/>
      <c r="BK230" s="148"/>
      <c r="BL230" s="34"/>
      <c r="BM230" s="32" t="str">
        <f t="shared" si="119"/>
        <v/>
      </c>
      <c r="BN230" s="34"/>
      <c r="BO230" s="32" t="str">
        <f t="shared" si="120"/>
        <v/>
      </c>
      <c r="BP230" s="34"/>
      <c r="BQ230" s="32" t="str">
        <f t="shared" si="121"/>
        <v/>
      </c>
      <c r="BR230" s="34"/>
      <c r="BS230" s="36" t="str">
        <f t="shared" si="122"/>
        <v/>
      </c>
      <c r="BT230" s="36" t="str">
        <f t="shared" si="123"/>
        <v/>
      </c>
      <c r="BU230" s="36" t="str">
        <f t="shared" si="124"/>
        <v/>
      </c>
      <c r="BV230" s="55"/>
      <c r="BW230" s="36" t="str">
        <f t="shared" si="125"/>
        <v/>
      </c>
      <c r="BX230" s="36" t="str">
        <f t="shared" si="125"/>
        <v/>
      </c>
      <c r="BY230" s="31"/>
      <c r="BZ230" s="38"/>
      <c r="CB230" s="120" t="e">
        <f t="shared" ca="1" si="96"/>
        <v>#VALUE!</v>
      </c>
      <c r="CC230" s="2" t="e">
        <f t="shared" ca="1" si="126"/>
        <v>#VALUE!</v>
      </c>
    </row>
    <row r="231" spans="1:81" s="10" customFormat="1" ht="25.15" customHeight="1" x14ac:dyDescent="0.2">
      <c r="A231" s="52" t="str">
        <f t="shared" si="127"/>
        <v/>
      </c>
      <c r="B231" s="157" t="e">
        <f t="shared" ca="1" si="97"/>
        <v>#VALUE!</v>
      </c>
      <c r="C231" s="157" t="e">
        <f t="shared" ca="1" si="98"/>
        <v>#VALUE!</v>
      </c>
      <c r="D231" s="29"/>
      <c r="E231" s="155" t="str">
        <f ca="1">IFERROR(INDIRECT(ADDRESS(MATCH(D231,CatModules!C:C,0),2,1,1,"CatModules")),"")</f>
        <v/>
      </c>
      <c r="F231" s="96"/>
      <c r="G231" s="156" t="str">
        <f ca="1">IFERROR(INDIRECT(ADDRESS(MATCH(CONCATENATE(E231,"-",F231),CatInt!K:K,0),3,1,1,"CatInt")),"")</f>
        <v/>
      </c>
      <c r="H231" s="45" t="str">
        <f>IF(F231="","",VLOOKUP(F231,#REF!,2,FALSE))</f>
        <v/>
      </c>
      <c r="I231" s="29"/>
      <c r="J231" s="155" t="e">
        <f t="shared" si="99"/>
        <v>#VALUE!</v>
      </c>
      <c r="K231" s="155" t="e">
        <f t="shared" si="100"/>
        <v>#VALUE!</v>
      </c>
      <c r="L231" s="153"/>
      <c r="M231" s="126"/>
      <c r="N231" s="151" t="e">
        <f ca="1">VLOOKUP(M231,CatProd!B:G,6,FALSE)</f>
        <v>#N/A</v>
      </c>
      <c r="O231" s="127"/>
      <c r="P231" s="175" t="e">
        <f ca="1">VLOOKUP(CONCATENATE(N231,"-",O231),CatProdSpec!H:I,2,FALSE)</f>
        <v>#N/A</v>
      </c>
      <c r="Q231" s="30"/>
      <c r="R231" s="149" t="str">
        <f>IFERROR(VLOOKUP(Q231,Setup!D$16:E$25,2,FALSE),"")</f>
        <v/>
      </c>
      <c r="S231" s="51" t="str">
        <f ca="1">IFERROR(IF(OR(I231="",VLOOKUP(I231,CatCostInp!$E$2:$K$88,7,FALSE)=0),"",VLOOKUP(I231,CatCostInp!$E$2:$K$88,7,FALSE)),"")</f>
        <v/>
      </c>
      <c r="T231" s="4" t="e">
        <f>VLOOKUP(U231,#REF!,2,FALSE)</f>
        <v>#REF!</v>
      </c>
      <c r="U231" s="30"/>
      <c r="V231" s="1" t="str">
        <f ca="1">IF(U231=Setup!$C$10,"Grant",IF('Health Products &amp; Equipment'!U231=Setup!$C$11,"Local",IF('Health Products &amp; Equipment'!U231=Setup!$C$12,"Other","")))</f>
        <v/>
      </c>
      <c r="W231" s="34"/>
      <c r="X231" s="148"/>
      <c r="Y231" s="33"/>
      <c r="Z231" s="36" t="str">
        <f t="shared" si="101"/>
        <v/>
      </c>
      <c r="AA231" s="35"/>
      <c r="AB231" s="32" t="str">
        <f t="shared" si="102"/>
        <v/>
      </c>
      <c r="AC231" s="34"/>
      <c r="AD231" s="32" t="str">
        <f t="shared" si="103"/>
        <v/>
      </c>
      <c r="AE231" s="34"/>
      <c r="AF231" s="36" t="str">
        <f t="shared" si="104"/>
        <v/>
      </c>
      <c r="AG231" s="36" t="str">
        <f t="shared" si="105"/>
        <v/>
      </c>
      <c r="AH231" s="36" t="str">
        <f t="shared" si="106"/>
        <v/>
      </c>
      <c r="AI231" s="55"/>
      <c r="AJ231" s="37"/>
      <c r="AK231" s="148"/>
      <c r="AL231" s="35"/>
      <c r="AM231" s="32" t="str">
        <f t="shared" si="107"/>
        <v/>
      </c>
      <c r="AN231" s="35"/>
      <c r="AO231" s="32" t="str">
        <f t="shared" si="108"/>
        <v/>
      </c>
      <c r="AP231" s="35"/>
      <c r="AQ231" s="32" t="str">
        <f t="shared" si="109"/>
        <v/>
      </c>
      <c r="AR231" s="34"/>
      <c r="AS231" s="36" t="str">
        <f t="shared" si="110"/>
        <v/>
      </c>
      <c r="AT231" s="36" t="str">
        <f t="shared" si="111"/>
        <v/>
      </c>
      <c r="AU231" s="36" t="str">
        <f t="shared" si="112"/>
        <v/>
      </c>
      <c r="AV231" s="55"/>
      <c r="AW231" s="34"/>
      <c r="AX231" s="148"/>
      <c r="AY231" s="34"/>
      <c r="AZ231" s="32" t="str">
        <f t="shared" si="113"/>
        <v/>
      </c>
      <c r="BA231" s="34"/>
      <c r="BB231" s="32" t="str">
        <f t="shared" si="114"/>
        <v/>
      </c>
      <c r="BC231" s="34"/>
      <c r="BD231" s="32" t="str">
        <f t="shared" si="115"/>
        <v/>
      </c>
      <c r="BE231" s="35"/>
      <c r="BF231" s="36" t="str">
        <f t="shared" si="116"/>
        <v/>
      </c>
      <c r="BG231" s="36" t="str">
        <f t="shared" si="117"/>
        <v/>
      </c>
      <c r="BH231" s="36" t="str">
        <f t="shared" si="118"/>
        <v/>
      </c>
      <c r="BI231" s="55"/>
      <c r="BJ231" s="34"/>
      <c r="BK231" s="148"/>
      <c r="BL231" s="34"/>
      <c r="BM231" s="32" t="str">
        <f t="shared" si="119"/>
        <v/>
      </c>
      <c r="BN231" s="34"/>
      <c r="BO231" s="32" t="str">
        <f t="shared" si="120"/>
        <v/>
      </c>
      <c r="BP231" s="34"/>
      <c r="BQ231" s="32" t="str">
        <f t="shared" si="121"/>
        <v/>
      </c>
      <c r="BR231" s="34"/>
      <c r="BS231" s="36" t="str">
        <f t="shared" si="122"/>
        <v/>
      </c>
      <c r="BT231" s="36" t="str">
        <f t="shared" si="123"/>
        <v/>
      </c>
      <c r="BU231" s="36" t="str">
        <f t="shared" si="124"/>
        <v/>
      </c>
      <c r="BV231" s="55"/>
      <c r="BW231" s="36" t="str">
        <f t="shared" si="125"/>
        <v/>
      </c>
      <c r="BX231" s="36" t="str">
        <f t="shared" si="125"/>
        <v/>
      </c>
      <c r="BY231" s="31"/>
      <c r="BZ231" s="38"/>
      <c r="CB231" s="120" t="e">
        <f t="shared" ca="1" si="96"/>
        <v>#VALUE!</v>
      </c>
      <c r="CC231" s="2" t="e">
        <f t="shared" ca="1" si="126"/>
        <v>#VALUE!</v>
      </c>
    </row>
    <row r="232" spans="1:81" s="10" customFormat="1" ht="25.15" customHeight="1" x14ac:dyDescent="0.2">
      <c r="A232" s="52" t="str">
        <f t="shared" si="127"/>
        <v/>
      </c>
      <c r="B232" s="157" t="e">
        <f t="shared" ca="1" si="97"/>
        <v>#VALUE!</v>
      </c>
      <c r="C232" s="157" t="e">
        <f t="shared" ca="1" si="98"/>
        <v>#VALUE!</v>
      </c>
      <c r="D232" s="29"/>
      <c r="E232" s="155" t="str">
        <f ca="1">IFERROR(INDIRECT(ADDRESS(MATCH(D232,CatModules!C:C,0),2,1,1,"CatModules")),"")</f>
        <v/>
      </c>
      <c r="F232" s="96"/>
      <c r="G232" s="156" t="str">
        <f ca="1">IFERROR(INDIRECT(ADDRESS(MATCH(CONCATENATE(E232,"-",F232),CatInt!K:K,0),3,1,1,"CatInt")),"")</f>
        <v/>
      </c>
      <c r="H232" s="45" t="str">
        <f>IF(F232="","",VLOOKUP(F232,#REF!,2,FALSE))</f>
        <v/>
      </c>
      <c r="I232" s="29"/>
      <c r="J232" s="155" t="e">
        <f t="shared" si="99"/>
        <v>#VALUE!</v>
      </c>
      <c r="K232" s="155" t="e">
        <f t="shared" si="100"/>
        <v>#VALUE!</v>
      </c>
      <c r="L232" s="153"/>
      <c r="M232" s="126"/>
      <c r="N232" s="151" t="e">
        <f ca="1">VLOOKUP(M232,CatProd!B:G,6,FALSE)</f>
        <v>#N/A</v>
      </c>
      <c r="O232" s="127"/>
      <c r="P232" s="175" t="e">
        <f ca="1">VLOOKUP(CONCATENATE(N232,"-",O232),CatProdSpec!H:I,2,FALSE)</f>
        <v>#N/A</v>
      </c>
      <c r="Q232" s="30"/>
      <c r="R232" s="149" t="str">
        <f>IFERROR(VLOOKUP(Q232,Setup!D$16:E$25,2,FALSE),"")</f>
        <v/>
      </c>
      <c r="S232" s="51" t="str">
        <f ca="1">IFERROR(IF(OR(I232="",VLOOKUP(I232,CatCostInp!$E$2:$K$88,7,FALSE)=0),"",VLOOKUP(I232,CatCostInp!$E$2:$K$88,7,FALSE)),"")</f>
        <v/>
      </c>
      <c r="T232" s="4" t="e">
        <f>VLOOKUP(U232,#REF!,2,FALSE)</f>
        <v>#REF!</v>
      </c>
      <c r="U232" s="30"/>
      <c r="V232" s="1" t="str">
        <f ca="1">IF(U232=Setup!$C$10,"Grant",IF('Health Products &amp; Equipment'!U232=Setup!$C$11,"Local",IF('Health Products &amp; Equipment'!U232=Setup!$C$12,"Other","")))</f>
        <v/>
      </c>
      <c r="W232" s="34"/>
      <c r="X232" s="148"/>
      <c r="Y232" s="33"/>
      <c r="Z232" s="36" t="str">
        <f t="shared" si="101"/>
        <v/>
      </c>
      <c r="AA232" s="35"/>
      <c r="AB232" s="32" t="str">
        <f t="shared" si="102"/>
        <v/>
      </c>
      <c r="AC232" s="34"/>
      <c r="AD232" s="32" t="str">
        <f t="shared" si="103"/>
        <v/>
      </c>
      <c r="AE232" s="34"/>
      <c r="AF232" s="36" t="str">
        <f t="shared" si="104"/>
        <v/>
      </c>
      <c r="AG232" s="36" t="str">
        <f t="shared" si="105"/>
        <v/>
      </c>
      <c r="AH232" s="36" t="str">
        <f t="shared" si="106"/>
        <v/>
      </c>
      <c r="AI232" s="55"/>
      <c r="AJ232" s="37"/>
      <c r="AK232" s="148"/>
      <c r="AL232" s="35"/>
      <c r="AM232" s="32" t="str">
        <f t="shared" si="107"/>
        <v/>
      </c>
      <c r="AN232" s="35"/>
      <c r="AO232" s="32" t="str">
        <f t="shared" si="108"/>
        <v/>
      </c>
      <c r="AP232" s="35"/>
      <c r="AQ232" s="32" t="str">
        <f t="shared" si="109"/>
        <v/>
      </c>
      <c r="AR232" s="34"/>
      <c r="AS232" s="36" t="str">
        <f t="shared" si="110"/>
        <v/>
      </c>
      <c r="AT232" s="36" t="str">
        <f t="shared" si="111"/>
        <v/>
      </c>
      <c r="AU232" s="36" t="str">
        <f t="shared" si="112"/>
        <v/>
      </c>
      <c r="AV232" s="55"/>
      <c r="AW232" s="34"/>
      <c r="AX232" s="148"/>
      <c r="AY232" s="34"/>
      <c r="AZ232" s="32" t="str">
        <f t="shared" si="113"/>
        <v/>
      </c>
      <c r="BA232" s="34"/>
      <c r="BB232" s="32" t="str">
        <f t="shared" si="114"/>
        <v/>
      </c>
      <c r="BC232" s="34"/>
      <c r="BD232" s="32" t="str">
        <f t="shared" si="115"/>
        <v/>
      </c>
      <c r="BE232" s="35"/>
      <c r="BF232" s="36" t="str">
        <f t="shared" si="116"/>
        <v/>
      </c>
      <c r="BG232" s="36" t="str">
        <f t="shared" si="117"/>
        <v/>
      </c>
      <c r="BH232" s="36" t="str">
        <f t="shared" si="118"/>
        <v/>
      </c>
      <c r="BI232" s="55"/>
      <c r="BJ232" s="34"/>
      <c r="BK232" s="148"/>
      <c r="BL232" s="34"/>
      <c r="BM232" s="32" t="str">
        <f t="shared" si="119"/>
        <v/>
      </c>
      <c r="BN232" s="34"/>
      <c r="BO232" s="32" t="str">
        <f t="shared" si="120"/>
        <v/>
      </c>
      <c r="BP232" s="34"/>
      <c r="BQ232" s="32" t="str">
        <f t="shared" si="121"/>
        <v/>
      </c>
      <c r="BR232" s="34"/>
      <c r="BS232" s="36" t="str">
        <f t="shared" si="122"/>
        <v/>
      </c>
      <c r="BT232" s="36" t="str">
        <f t="shared" si="123"/>
        <v/>
      </c>
      <c r="BU232" s="36" t="str">
        <f t="shared" si="124"/>
        <v/>
      </c>
      <c r="BV232" s="55"/>
      <c r="BW232" s="36" t="str">
        <f t="shared" si="125"/>
        <v/>
      </c>
      <c r="BX232" s="36" t="str">
        <f t="shared" si="125"/>
        <v/>
      </c>
      <c r="BY232" s="31"/>
      <c r="BZ232" s="38"/>
      <c r="CB232" s="120" t="e">
        <f t="shared" ca="1" si="96"/>
        <v>#VALUE!</v>
      </c>
      <c r="CC232" s="2" t="e">
        <f t="shared" ca="1" si="126"/>
        <v>#VALUE!</v>
      </c>
    </row>
    <row r="233" spans="1:81" s="10" customFormat="1" ht="25.15" customHeight="1" x14ac:dyDescent="0.2">
      <c r="A233" s="52" t="str">
        <f t="shared" si="127"/>
        <v/>
      </c>
      <c r="B233" s="157" t="e">
        <f t="shared" ca="1" si="97"/>
        <v>#VALUE!</v>
      </c>
      <c r="C233" s="157" t="e">
        <f t="shared" ca="1" si="98"/>
        <v>#VALUE!</v>
      </c>
      <c r="D233" s="29"/>
      <c r="E233" s="155" t="str">
        <f ca="1">IFERROR(INDIRECT(ADDRESS(MATCH(D233,CatModules!C:C,0),2,1,1,"CatModules")),"")</f>
        <v/>
      </c>
      <c r="F233" s="96"/>
      <c r="G233" s="156" t="str">
        <f ca="1">IFERROR(INDIRECT(ADDRESS(MATCH(CONCATENATE(E233,"-",F233),CatInt!K:K,0),3,1,1,"CatInt")),"")</f>
        <v/>
      </c>
      <c r="H233" s="45" t="str">
        <f>IF(F233="","",VLOOKUP(F233,#REF!,2,FALSE))</f>
        <v/>
      </c>
      <c r="I233" s="29"/>
      <c r="J233" s="155" t="e">
        <f t="shared" si="99"/>
        <v>#VALUE!</v>
      </c>
      <c r="K233" s="155" t="e">
        <f t="shared" si="100"/>
        <v>#VALUE!</v>
      </c>
      <c r="L233" s="153"/>
      <c r="M233" s="126"/>
      <c r="N233" s="151" t="e">
        <f ca="1">VLOOKUP(M233,CatProd!B:G,6,FALSE)</f>
        <v>#N/A</v>
      </c>
      <c r="O233" s="127"/>
      <c r="P233" s="175" t="e">
        <f ca="1">VLOOKUP(CONCATENATE(N233,"-",O233),CatProdSpec!H:I,2,FALSE)</f>
        <v>#N/A</v>
      </c>
      <c r="Q233" s="30"/>
      <c r="R233" s="149" t="str">
        <f>IFERROR(VLOOKUP(Q233,Setup!D$16:E$25,2,FALSE),"")</f>
        <v/>
      </c>
      <c r="S233" s="51" t="str">
        <f ca="1">IFERROR(IF(OR(I233="",VLOOKUP(I233,CatCostInp!$E$2:$K$88,7,FALSE)=0),"",VLOOKUP(I233,CatCostInp!$E$2:$K$88,7,FALSE)),"")</f>
        <v/>
      </c>
      <c r="T233" s="4" t="e">
        <f>VLOOKUP(U233,#REF!,2,FALSE)</f>
        <v>#REF!</v>
      </c>
      <c r="U233" s="30"/>
      <c r="V233" s="1" t="str">
        <f ca="1">IF(U233=Setup!$C$10,"Grant",IF('Health Products &amp; Equipment'!U233=Setup!$C$11,"Local",IF('Health Products &amp; Equipment'!U233=Setup!$C$12,"Other","")))</f>
        <v/>
      </c>
      <c r="W233" s="34"/>
      <c r="X233" s="148"/>
      <c r="Y233" s="33"/>
      <c r="Z233" s="36" t="str">
        <f t="shared" si="101"/>
        <v/>
      </c>
      <c r="AA233" s="35"/>
      <c r="AB233" s="32" t="str">
        <f t="shared" si="102"/>
        <v/>
      </c>
      <c r="AC233" s="34"/>
      <c r="AD233" s="32" t="str">
        <f t="shared" si="103"/>
        <v/>
      </c>
      <c r="AE233" s="34"/>
      <c r="AF233" s="36" t="str">
        <f t="shared" si="104"/>
        <v/>
      </c>
      <c r="AG233" s="36" t="str">
        <f t="shared" si="105"/>
        <v/>
      </c>
      <c r="AH233" s="36" t="str">
        <f t="shared" si="106"/>
        <v/>
      </c>
      <c r="AI233" s="55"/>
      <c r="AJ233" s="37"/>
      <c r="AK233" s="148"/>
      <c r="AL233" s="35"/>
      <c r="AM233" s="32" t="str">
        <f t="shared" si="107"/>
        <v/>
      </c>
      <c r="AN233" s="35"/>
      <c r="AO233" s="32" t="str">
        <f t="shared" si="108"/>
        <v/>
      </c>
      <c r="AP233" s="35"/>
      <c r="AQ233" s="32" t="str">
        <f t="shared" si="109"/>
        <v/>
      </c>
      <c r="AR233" s="34"/>
      <c r="AS233" s="36" t="str">
        <f t="shared" si="110"/>
        <v/>
      </c>
      <c r="AT233" s="36" t="str">
        <f t="shared" si="111"/>
        <v/>
      </c>
      <c r="AU233" s="36" t="str">
        <f t="shared" si="112"/>
        <v/>
      </c>
      <c r="AV233" s="55"/>
      <c r="AW233" s="34"/>
      <c r="AX233" s="148"/>
      <c r="AY233" s="34"/>
      <c r="AZ233" s="32" t="str">
        <f t="shared" si="113"/>
        <v/>
      </c>
      <c r="BA233" s="34"/>
      <c r="BB233" s="32" t="str">
        <f t="shared" si="114"/>
        <v/>
      </c>
      <c r="BC233" s="34"/>
      <c r="BD233" s="32" t="str">
        <f t="shared" si="115"/>
        <v/>
      </c>
      <c r="BE233" s="35"/>
      <c r="BF233" s="36" t="str">
        <f t="shared" si="116"/>
        <v/>
      </c>
      <c r="BG233" s="36" t="str">
        <f t="shared" si="117"/>
        <v/>
      </c>
      <c r="BH233" s="36" t="str">
        <f t="shared" si="118"/>
        <v/>
      </c>
      <c r="BI233" s="55"/>
      <c r="BJ233" s="34"/>
      <c r="BK233" s="148"/>
      <c r="BL233" s="34"/>
      <c r="BM233" s="32" t="str">
        <f t="shared" si="119"/>
        <v/>
      </c>
      <c r="BN233" s="34"/>
      <c r="BO233" s="32" t="str">
        <f t="shared" si="120"/>
        <v/>
      </c>
      <c r="BP233" s="34"/>
      <c r="BQ233" s="32" t="str">
        <f t="shared" si="121"/>
        <v/>
      </c>
      <c r="BR233" s="34"/>
      <c r="BS233" s="36" t="str">
        <f t="shared" si="122"/>
        <v/>
      </c>
      <c r="BT233" s="36" t="str">
        <f t="shared" si="123"/>
        <v/>
      </c>
      <c r="BU233" s="36" t="str">
        <f t="shared" si="124"/>
        <v/>
      </c>
      <c r="BV233" s="55"/>
      <c r="BW233" s="36" t="str">
        <f t="shared" si="125"/>
        <v/>
      </c>
      <c r="BX233" s="36" t="str">
        <f t="shared" si="125"/>
        <v/>
      </c>
      <c r="BY233" s="31"/>
      <c r="BZ233" s="38"/>
      <c r="CB233" s="120" t="e">
        <f t="shared" ca="1" si="96"/>
        <v>#VALUE!</v>
      </c>
      <c r="CC233" s="2" t="e">
        <f t="shared" ca="1" si="126"/>
        <v>#VALUE!</v>
      </c>
    </row>
    <row r="234" spans="1:81" s="10" customFormat="1" ht="25.15" customHeight="1" x14ac:dyDescent="0.2">
      <c r="A234" s="52" t="str">
        <f t="shared" si="127"/>
        <v/>
      </c>
      <c r="B234" s="157" t="e">
        <f t="shared" ca="1" si="97"/>
        <v>#VALUE!</v>
      </c>
      <c r="C234" s="157" t="e">
        <f t="shared" ca="1" si="98"/>
        <v>#VALUE!</v>
      </c>
      <c r="D234" s="29"/>
      <c r="E234" s="155" t="str">
        <f ca="1">IFERROR(INDIRECT(ADDRESS(MATCH(D234,CatModules!C:C,0),2,1,1,"CatModules")),"")</f>
        <v/>
      </c>
      <c r="F234" s="96"/>
      <c r="G234" s="156" t="str">
        <f ca="1">IFERROR(INDIRECT(ADDRESS(MATCH(CONCATENATE(E234,"-",F234),CatInt!K:K,0),3,1,1,"CatInt")),"")</f>
        <v/>
      </c>
      <c r="H234" s="45" t="str">
        <f>IF(F234="","",VLOOKUP(F234,#REF!,2,FALSE))</f>
        <v/>
      </c>
      <c r="I234" s="29"/>
      <c r="J234" s="155" t="e">
        <f t="shared" si="99"/>
        <v>#VALUE!</v>
      </c>
      <c r="K234" s="155" t="e">
        <f t="shared" si="100"/>
        <v>#VALUE!</v>
      </c>
      <c r="L234" s="153"/>
      <c r="M234" s="126"/>
      <c r="N234" s="151" t="e">
        <f ca="1">VLOOKUP(M234,CatProd!B:G,6,FALSE)</f>
        <v>#N/A</v>
      </c>
      <c r="O234" s="127"/>
      <c r="P234" s="175" t="e">
        <f ca="1">VLOOKUP(CONCATENATE(N234,"-",O234),CatProdSpec!H:I,2,FALSE)</f>
        <v>#N/A</v>
      </c>
      <c r="Q234" s="30"/>
      <c r="R234" s="149" t="str">
        <f>IFERROR(VLOOKUP(Q234,Setup!D$16:E$25,2,FALSE),"")</f>
        <v/>
      </c>
      <c r="S234" s="51" t="str">
        <f ca="1">IFERROR(IF(OR(I234="",VLOOKUP(I234,CatCostInp!$E$2:$K$88,7,FALSE)=0),"",VLOOKUP(I234,CatCostInp!$E$2:$K$88,7,FALSE)),"")</f>
        <v/>
      </c>
      <c r="T234" s="4" t="e">
        <f>VLOOKUP(U234,#REF!,2,FALSE)</f>
        <v>#REF!</v>
      </c>
      <c r="U234" s="30"/>
      <c r="V234" s="1" t="str">
        <f ca="1">IF(U234=Setup!$C$10,"Grant",IF('Health Products &amp; Equipment'!U234=Setup!$C$11,"Local",IF('Health Products &amp; Equipment'!U234=Setup!$C$12,"Other","")))</f>
        <v/>
      </c>
      <c r="W234" s="34"/>
      <c r="X234" s="148"/>
      <c r="Y234" s="33"/>
      <c r="Z234" s="36" t="str">
        <f t="shared" si="101"/>
        <v/>
      </c>
      <c r="AA234" s="35"/>
      <c r="AB234" s="32" t="str">
        <f t="shared" si="102"/>
        <v/>
      </c>
      <c r="AC234" s="34"/>
      <c r="AD234" s="32" t="str">
        <f t="shared" si="103"/>
        <v/>
      </c>
      <c r="AE234" s="34"/>
      <c r="AF234" s="36" t="str">
        <f t="shared" si="104"/>
        <v/>
      </c>
      <c r="AG234" s="36" t="str">
        <f t="shared" si="105"/>
        <v/>
      </c>
      <c r="AH234" s="36" t="str">
        <f t="shared" si="106"/>
        <v/>
      </c>
      <c r="AI234" s="55"/>
      <c r="AJ234" s="37"/>
      <c r="AK234" s="148"/>
      <c r="AL234" s="35"/>
      <c r="AM234" s="32" t="str">
        <f t="shared" si="107"/>
        <v/>
      </c>
      <c r="AN234" s="35"/>
      <c r="AO234" s="32" t="str">
        <f t="shared" si="108"/>
        <v/>
      </c>
      <c r="AP234" s="35"/>
      <c r="AQ234" s="32" t="str">
        <f t="shared" si="109"/>
        <v/>
      </c>
      <c r="AR234" s="34"/>
      <c r="AS234" s="36" t="str">
        <f t="shared" si="110"/>
        <v/>
      </c>
      <c r="AT234" s="36" t="str">
        <f t="shared" si="111"/>
        <v/>
      </c>
      <c r="AU234" s="36" t="str">
        <f t="shared" si="112"/>
        <v/>
      </c>
      <c r="AV234" s="55"/>
      <c r="AW234" s="34"/>
      <c r="AX234" s="148"/>
      <c r="AY234" s="34"/>
      <c r="AZ234" s="32" t="str">
        <f t="shared" si="113"/>
        <v/>
      </c>
      <c r="BA234" s="34"/>
      <c r="BB234" s="32" t="str">
        <f t="shared" si="114"/>
        <v/>
      </c>
      <c r="BC234" s="34"/>
      <c r="BD234" s="32" t="str">
        <f t="shared" si="115"/>
        <v/>
      </c>
      <c r="BE234" s="35"/>
      <c r="BF234" s="36" t="str">
        <f t="shared" si="116"/>
        <v/>
      </c>
      <c r="BG234" s="36" t="str">
        <f t="shared" si="117"/>
        <v/>
      </c>
      <c r="BH234" s="36" t="str">
        <f t="shared" si="118"/>
        <v/>
      </c>
      <c r="BI234" s="55"/>
      <c r="BJ234" s="34"/>
      <c r="BK234" s="148"/>
      <c r="BL234" s="34"/>
      <c r="BM234" s="32" t="str">
        <f t="shared" si="119"/>
        <v/>
      </c>
      <c r="BN234" s="34"/>
      <c r="BO234" s="32" t="str">
        <f t="shared" si="120"/>
        <v/>
      </c>
      <c r="BP234" s="34"/>
      <c r="BQ234" s="32" t="str">
        <f t="shared" si="121"/>
        <v/>
      </c>
      <c r="BR234" s="34"/>
      <c r="BS234" s="36" t="str">
        <f t="shared" si="122"/>
        <v/>
      </c>
      <c r="BT234" s="36" t="str">
        <f t="shared" si="123"/>
        <v/>
      </c>
      <c r="BU234" s="36" t="str">
        <f t="shared" si="124"/>
        <v/>
      </c>
      <c r="BV234" s="55"/>
      <c r="BW234" s="36" t="str">
        <f t="shared" si="125"/>
        <v/>
      </c>
      <c r="BX234" s="36" t="str">
        <f t="shared" si="125"/>
        <v/>
      </c>
      <c r="BY234" s="31"/>
      <c r="BZ234" s="38"/>
      <c r="CB234" s="120" t="e">
        <f t="shared" ca="1" si="96"/>
        <v>#VALUE!</v>
      </c>
      <c r="CC234" s="2" t="e">
        <f t="shared" ca="1" si="126"/>
        <v>#VALUE!</v>
      </c>
    </row>
    <row r="235" spans="1:81" s="10" customFormat="1" ht="25.15" customHeight="1" x14ac:dyDescent="0.2">
      <c r="A235" s="52" t="str">
        <f t="shared" si="127"/>
        <v/>
      </c>
      <c r="B235" s="157" t="e">
        <f t="shared" ca="1" si="97"/>
        <v>#VALUE!</v>
      </c>
      <c r="C235" s="157" t="e">
        <f t="shared" ca="1" si="98"/>
        <v>#VALUE!</v>
      </c>
      <c r="D235" s="29"/>
      <c r="E235" s="155" t="str">
        <f ca="1">IFERROR(INDIRECT(ADDRESS(MATCH(D235,CatModules!C:C,0),2,1,1,"CatModules")),"")</f>
        <v/>
      </c>
      <c r="F235" s="96"/>
      <c r="G235" s="156" t="str">
        <f ca="1">IFERROR(INDIRECT(ADDRESS(MATCH(CONCATENATE(E235,"-",F235),CatInt!K:K,0),3,1,1,"CatInt")),"")</f>
        <v/>
      </c>
      <c r="H235" s="45" t="str">
        <f>IF(F235="","",VLOOKUP(F235,#REF!,2,FALSE))</f>
        <v/>
      </c>
      <c r="I235" s="29"/>
      <c r="J235" s="155" t="e">
        <f t="shared" si="99"/>
        <v>#VALUE!</v>
      </c>
      <c r="K235" s="155" t="e">
        <f t="shared" si="100"/>
        <v>#VALUE!</v>
      </c>
      <c r="L235" s="153"/>
      <c r="M235" s="126"/>
      <c r="N235" s="151" t="e">
        <f ca="1">VLOOKUP(M235,CatProd!B:G,6,FALSE)</f>
        <v>#N/A</v>
      </c>
      <c r="O235" s="127"/>
      <c r="P235" s="175" t="e">
        <f ca="1">VLOOKUP(CONCATENATE(N235,"-",O235),CatProdSpec!H:I,2,FALSE)</f>
        <v>#N/A</v>
      </c>
      <c r="Q235" s="30"/>
      <c r="R235" s="149" t="str">
        <f>IFERROR(VLOOKUP(Q235,Setup!D$16:E$25,2,FALSE),"")</f>
        <v/>
      </c>
      <c r="S235" s="51" t="str">
        <f ca="1">IFERROR(IF(OR(I235="",VLOOKUP(I235,CatCostInp!$E$2:$K$88,7,FALSE)=0),"",VLOOKUP(I235,CatCostInp!$E$2:$K$88,7,FALSE)),"")</f>
        <v/>
      </c>
      <c r="T235" s="4" t="e">
        <f>VLOOKUP(U235,#REF!,2,FALSE)</f>
        <v>#REF!</v>
      </c>
      <c r="U235" s="30"/>
      <c r="V235" s="1" t="str">
        <f ca="1">IF(U235=Setup!$C$10,"Grant",IF('Health Products &amp; Equipment'!U235=Setup!$C$11,"Local",IF('Health Products &amp; Equipment'!U235=Setup!$C$12,"Other","")))</f>
        <v/>
      </c>
      <c r="W235" s="34"/>
      <c r="X235" s="148"/>
      <c r="Y235" s="33"/>
      <c r="Z235" s="36" t="str">
        <f t="shared" si="101"/>
        <v/>
      </c>
      <c r="AA235" s="35"/>
      <c r="AB235" s="32" t="str">
        <f t="shared" si="102"/>
        <v/>
      </c>
      <c r="AC235" s="34"/>
      <c r="AD235" s="32" t="str">
        <f t="shared" si="103"/>
        <v/>
      </c>
      <c r="AE235" s="34"/>
      <c r="AF235" s="36" t="str">
        <f t="shared" si="104"/>
        <v/>
      </c>
      <c r="AG235" s="36" t="str">
        <f t="shared" si="105"/>
        <v/>
      </c>
      <c r="AH235" s="36" t="str">
        <f t="shared" si="106"/>
        <v/>
      </c>
      <c r="AI235" s="55"/>
      <c r="AJ235" s="37"/>
      <c r="AK235" s="148"/>
      <c r="AL235" s="35"/>
      <c r="AM235" s="32" t="str">
        <f t="shared" si="107"/>
        <v/>
      </c>
      <c r="AN235" s="35"/>
      <c r="AO235" s="32" t="str">
        <f t="shared" si="108"/>
        <v/>
      </c>
      <c r="AP235" s="35"/>
      <c r="AQ235" s="32" t="str">
        <f t="shared" si="109"/>
        <v/>
      </c>
      <c r="AR235" s="34"/>
      <c r="AS235" s="36" t="str">
        <f t="shared" si="110"/>
        <v/>
      </c>
      <c r="AT235" s="36" t="str">
        <f t="shared" si="111"/>
        <v/>
      </c>
      <c r="AU235" s="36" t="str">
        <f t="shared" si="112"/>
        <v/>
      </c>
      <c r="AV235" s="55"/>
      <c r="AW235" s="34"/>
      <c r="AX235" s="148"/>
      <c r="AY235" s="34"/>
      <c r="AZ235" s="32" t="str">
        <f t="shared" si="113"/>
        <v/>
      </c>
      <c r="BA235" s="34"/>
      <c r="BB235" s="32" t="str">
        <f t="shared" si="114"/>
        <v/>
      </c>
      <c r="BC235" s="34"/>
      <c r="BD235" s="32" t="str">
        <f t="shared" si="115"/>
        <v/>
      </c>
      <c r="BE235" s="35"/>
      <c r="BF235" s="36" t="str">
        <f t="shared" si="116"/>
        <v/>
      </c>
      <c r="BG235" s="36" t="str">
        <f t="shared" si="117"/>
        <v/>
      </c>
      <c r="BH235" s="36" t="str">
        <f t="shared" si="118"/>
        <v/>
      </c>
      <c r="BI235" s="55"/>
      <c r="BJ235" s="34"/>
      <c r="BK235" s="148"/>
      <c r="BL235" s="34"/>
      <c r="BM235" s="32" t="str">
        <f t="shared" si="119"/>
        <v/>
      </c>
      <c r="BN235" s="34"/>
      <c r="BO235" s="32" t="str">
        <f t="shared" si="120"/>
        <v/>
      </c>
      <c r="BP235" s="34"/>
      <c r="BQ235" s="32" t="str">
        <f t="shared" si="121"/>
        <v/>
      </c>
      <c r="BR235" s="34"/>
      <c r="BS235" s="36" t="str">
        <f t="shared" si="122"/>
        <v/>
      </c>
      <c r="BT235" s="36" t="str">
        <f t="shared" si="123"/>
        <v/>
      </c>
      <c r="BU235" s="36" t="str">
        <f t="shared" si="124"/>
        <v/>
      </c>
      <c r="BV235" s="55"/>
      <c r="BW235" s="36" t="str">
        <f t="shared" si="125"/>
        <v/>
      </c>
      <c r="BX235" s="36" t="str">
        <f t="shared" si="125"/>
        <v/>
      </c>
      <c r="BY235" s="31"/>
      <c r="BZ235" s="38"/>
      <c r="CB235" s="120" t="e">
        <f t="shared" ca="1" si="96"/>
        <v>#VALUE!</v>
      </c>
      <c r="CC235" s="2" t="e">
        <f t="shared" ca="1" si="126"/>
        <v>#VALUE!</v>
      </c>
    </row>
    <row r="236" spans="1:81" s="10" customFormat="1" ht="25.15" customHeight="1" x14ac:dyDescent="0.2">
      <c r="A236" s="52" t="str">
        <f t="shared" si="127"/>
        <v/>
      </c>
      <c r="B236" s="157" t="e">
        <f t="shared" ca="1" si="97"/>
        <v>#VALUE!</v>
      </c>
      <c r="C236" s="157" t="e">
        <f t="shared" ca="1" si="98"/>
        <v>#VALUE!</v>
      </c>
      <c r="D236" s="29"/>
      <c r="E236" s="155" t="str">
        <f ca="1">IFERROR(INDIRECT(ADDRESS(MATCH(D236,CatModules!C:C,0),2,1,1,"CatModules")),"")</f>
        <v/>
      </c>
      <c r="F236" s="96"/>
      <c r="G236" s="156" t="str">
        <f ca="1">IFERROR(INDIRECT(ADDRESS(MATCH(CONCATENATE(E236,"-",F236),CatInt!K:K,0),3,1,1,"CatInt")),"")</f>
        <v/>
      </c>
      <c r="H236" s="45" t="str">
        <f>IF(F236="","",VLOOKUP(F236,#REF!,2,FALSE))</f>
        <v/>
      </c>
      <c r="I236" s="29"/>
      <c r="J236" s="155" t="e">
        <f t="shared" si="99"/>
        <v>#VALUE!</v>
      </c>
      <c r="K236" s="155" t="e">
        <f t="shared" si="100"/>
        <v>#VALUE!</v>
      </c>
      <c r="L236" s="153"/>
      <c r="M236" s="126"/>
      <c r="N236" s="151" t="e">
        <f ca="1">VLOOKUP(M236,CatProd!B:G,6,FALSE)</f>
        <v>#N/A</v>
      </c>
      <c r="O236" s="127"/>
      <c r="P236" s="175" t="e">
        <f ca="1">VLOOKUP(CONCATENATE(N236,"-",O236),CatProdSpec!H:I,2,FALSE)</f>
        <v>#N/A</v>
      </c>
      <c r="Q236" s="30"/>
      <c r="R236" s="149" t="str">
        <f>IFERROR(VLOOKUP(Q236,Setup!D$16:E$25,2,FALSE),"")</f>
        <v/>
      </c>
      <c r="S236" s="51" t="str">
        <f ca="1">IFERROR(IF(OR(I236="",VLOOKUP(I236,CatCostInp!$E$2:$K$88,7,FALSE)=0),"",VLOOKUP(I236,CatCostInp!$E$2:$K$88,7,FALSE)),"")</f>
        <v/>
      </c>
      <c r="T236" s="4" t="e">
        <f>VLOOKUP(U236,#REF!,2,FALSE)</f>
        <v>#REF!</v>
      </c>
      <c r="U236" s="30"/>
      <c r="V236" s="1" t="str">
        <f ca="1">IF(U236=Setup!$C$10,"Grant",IF('Health Products &amp; Equipment'!U236=Setup!$C$11,"Local",IF('Health Products &amp; Equipment'!U236=Setup!$C$12,"Other","")))</f>
        <v/>
      </c>
      <c r="W236" s="34"/>
      <c r="X236" s="148"/>
      <c r="Y236" s="33"/>
      <c r="Z236" s="36" t="str">
        <f t="shared" si="101"/>
        <v/>
      </c>
      <c r="AA236" s="35"/>
      <c r="AB236" s="32" t="str">
        <f t="shared" si="102"/>
        <v/>
      </c>
      <c r="AC236" s="34"/>
      <c r="AD236" s="32" t="str">
        <f t="shared" si="103"/>
        <v/>
      </c>
      <c r="AE236" s="34"/>
      <c r="AF236" s="36" t="str">
        <f t="shared" si="104"/>
        <v/>
      </c>
      <c r="AG236" s="36" t="str">
        <f t="shared" si="105"/>
        <v/>
      </c>
      <c r="AH236" s="36" t="str">
        <f t="shared" si="106"/>
        <v/>
      </c>
      <c r="AI236" s="55"/>
      <c r="AJ236" s="37"/>
      <c r="AK236" s="148"/>
      <c r="AL236" s="35"/>
      <c r="AM236" s="32" t="str">
        <f t="shared" si="107"/>
        <v/>
      </c>
      <c r="AN236" s="35"/>
      <c r="AO236" s="32" t="str">
        <f t="shared" si="108"/>
        <v/>
      </c>
      <c r="AP236" s="35"/>
      <c r="AQ236" s="32" t="str">
        <f t="shared" si="109"/>
        <v/>
      </c>
      <c r="AR236" s="34"/>
      <c r="AS236" s="36" t="str">
        <f t="shared" si="110"/>
        <v/>
      </c>
      <c r="AT236" s="36" t="str">
        <f t="shared" si="111"/>
        <v/>
      </c>
      <c r="AU236" s="36" t="str">
        <f t="shared" si="112"/>
        <v/>
      </c>
      <c r="AV236" s="55"/>
      <c r="AW236" s="34"/>
      <c r="AX236" s="148"/>
      <c r="AY236" s="34"/>
      <c r="AZ236" s="32" t="str">
        <f t="shared" si="113"/>
        <v/>
      </c>
      <c r="BA236" s="34"/>
      <c r="BB236" s="32" t="str">
        <f t="shared" si="114"/>
        <v/>
      </c>
      <c r="BC236" s="34"/>
      <c r="BD236" s="32" t="str">
        <f t="shared" si="115"/>
        <v/>
      </c>
      <c r="BE236" s="35"/>
      <c r="BF236" s="36" t="str">
        <f t="shared" si="116"/>
        <v/>
      </c>
      <c r="BG236" s="36" t="str">
        <f t="shared" si="117"/>
        <v/>
      </c>
      <c r="BH236" s="36" t="str">
        <f t="shared" si="118"/>
        <v/>
      </c>
      <c r="BI236" s="55"/>
      <c r="BJ236" s="34"/>
      <c r="BK236" s="148"/>
      <c r="BL236" s="34"/>
      <c r="BM236" s="32" t="str">
        <f t="shared" si="119"/>
        <v/>
      </c>
      <c r="BN236" s="34"/>
      <c r="BO236" s="32" t="str">
        <f t="shared" si="120"/>
        <v/>
      </c>
      <c r="BP236" s="34"/>
      <c r="BQ236" s="32" t="str">
        <f t="shared" si="121"/>
        <v/>
      </c>
      <c r="BR236" s="34"/>
      <c r="BS236" s="36" t="str">
        <f t="shared" si="122"/>
        <v/>
      </c>
      <c r="BT236" s="36" t="str">
        <f t="shared" si="123"/>
        <v/>
      </c>
      <c r="BU236" s="36" t="str">
        <f t="shared" si="124"/>
        <v/>
      </c>
      <c r="BV236" s="55"/>
      <c r="BW236" s="36" t="str">
        <f t="shared" si="125"/>
        <v/>
      </c>
      <c r="BX236" s="36" t="str">
        <f t="shared" si="125"/>
        <v/>
      </c>
      <c r="BY236" s="31"/>
      <c r="BZ236" s="38"/>
      <c r="CB236" s="120" t="e">
        <f t="shared" ca="1" si="96"/>
        <v>#VALUE!</v>
      </c>
      <c r="CC236" s="2" t="e">
        <f t="shared" ca="1" si="126"/>
        <v>#VALUE!</v>
      </c>
    </row>
    <row r="237" spans="1:81" s="10" customFormat="1" ht="25.15" customHeight="1" x14ac:dyDescent="0.2">
      <c r="A237" s="52" t="str">
        <f t="shared" si="127"/>
        <v/>
      </c>
      <c r="B237" s="157" t="e">
        <f t="shared" ca="1" si="97"/>
        <v>#VALUE!</v>
      </c>
      <c r="C237" s="157" t="e">
        <f t="shared" ca="1" si="98"/>
        <v>#VALUE!</v>
      </c>
      <c r="D237" s="29"/>
      <c r="E237" s="155" t="str">
        <f ca="1">IFERROR(INDIRECT(ADDRESS(MATCH(D237,CatModules!C:C,0),2,1,1,"CatModules")),"")</f>
        <v/>
      </c>
      <c r="F237" s="96"/>
      <c r="G237" s="156" t="str">
        <f ca="1">IFERROR(INDIRECT(ADDRESS(MATCH(CONCATENATE(E237,"-",F237),CatInt!K:K,0),3,1,1,"CatInt")),"")</f>
        <v/>
      </c>
      <c r="H237" s="45" t="str">
        <f>IF(F237="","",VLOOKUP(F237,#REF!,2,FALSE))</f>
        <v/>
      </c>
      <c r="I237" s="29"/>
      <c r="J237" s="155" t="e">
        <f t="shared" si="99"/>
        <v>#VALUE!</v>
      </c>
      <c r="K237" s="155" t="e">
        <f t="shared" si="100"/>
        <v>#VALUE!</v>
      </c>
      <c r="L237" s="153"/>
      <c r="M237" s="126"/>
      <c r="N237" s="151" t="e">
        <f ca="1">VLOOKUP(M237,CatProd!B:G,6,FALSE)</f>
        <v>#N/A</v>
      </c>
      <c r="O237" s="127"/>
      <c r="P237" s="175" t="e">
        <f ca="1">VLOOKUP(CONCATENATE(N237,"-",O237),CatProdSpec!H:I,2,FALSE)</f>
        <v>#N/A</v>
      </c>
      <c r="Q237" s="30"/>
      <c r="R237" s="149" t="str">
        <f>IFERROR(VLOOKUP(Q237,Setup!D$16:E$25,2,FALSE),"")</f>
        <v/>
      </c>
      <c r="S237" s="51" t="str">
        <f ca="1">IFERROR(IF(OR(I237="",VLOOKUP(I237,CatCostInp!$E$2:$K$88,7,FALSE)=0),"",VLOOKUP(I237,CatCostInp!$E$2:$K$88,7,FALSE)),"")</f>
        <v/>
      </c>
      <c r="T237" s="4" t="e">
        <f>VLOOKUP(U237,#REF!,2,FALSE)</f>
        <v>#REF!</v>
      </c>
      <c r="U237" s="30"/>
      <c r="V237" s="1" t="str">
        <f ca="1">IF(U237=Setup!$C$10,"Grant",IF('Health Products &amp; Equipment'!U237=Setup!$C$11,"Local",IF('Health Products &amp; Equipment'!U237=Setup!$C$12,"Other","")))</f>
        <v/>
      </c>
      <c r="W237" s="34"/>
      <c r="X237" s="148"/>
      <c r="Y237" s="33"/>
      <c r="Z237" s="36" t="str">
        <f t="shared" si="101"/>
        <v/>
      </c>
      <c r="AA237" s="35"/>
      <c r="AB237" s="32" t="str">
        <f t="shared" si="102"/>
        <v/>
      </c>
      <c r="AC237" s="34"/>
      <c r="AD237" s="32" t="str">
        <f t="shared" si="103"/>
        <v/>
      </c>
      <c r="AE237" s="34"/>
      <c r="AF237" s="36" t="str">
        <f t="shared" si="104"/>
        <v/>
      </c>
      <c r="AG237" s="36" t="str">
        <f t="shared" si="105"/>
        <v/>
      </c>
      <c r="AH237" s="36" t="str">
        <f t="shared" si="106"/>
        <v/>
      </c>
      <c r="AI237" s="55"/>
      <c r="AJ237" s="37"/>
      <c r="AK237" s="148"/>
      <c r="AL237" s="35"/>
      <c r="AM237" s="32" t="str">
        <f t="shared" si="107"/>
        <v/>
      </c>
      <c r="AN237" s="35"/>
      <c r="AO237" s="32" t="str">
        <f t="shared" si="108"/>
        <v/>
      </c>
      <c r="AP237" s="35"/>
      <c r="AQ237" s="32" t="str">
        <f t="shared" si="109"/>
        <v/>
      </c>
      <c r="AR237" s="34"/>
      <c r="AS237" s="36" t="str">
        <f t="shared" si="110"/>
        <v/>
      </c>
      <c r="AT237" s="36" t="str">
        <f t="shared" si="111"/>
        <v/>
      </c>
      <c r="AU237" s="36" t="str">
        <f t="shared" si="112"/>
        <v/>
      </c>
      <c r="AV237" s="55"/>
      <c r="AW237" s="34"/>
      <c r="AX237" s="148"/>
      <c r="AY237" s="34"/>
      <c r="AZ237" s="32" t="str">
        <f t="shared" si="113"/>
        <v/>
      </c>
      <c r="BA237" s="34"/>
      <c r="BB237" s="32" t="str">
        <f t="shared" si="114"/>
        <v/>
      </c>
      <c r="BC237" s="34"/>
      <c r="BD237" s="32" t="str">
        <f t="shared" si="115"/>
        <v/>
      </c>
      <c r="BE237" s="35"/>
      <c r="BF237" s="36" t="str">
        <f t="shared" si="116"/>
        <v/>
      </c>
      <c r="BG237" s="36" t="str">
        <f t="shared" si="117"/>
        <v/>
      </c>
      <c r="BH237" s="36" t="str">
        <f t="shared" si="118"/>
        <v/>
      </c>
      <c r="BI237" s="55"/>
      <c r="BJ237" s="34"/>
      <c r="BK237" s="148"/>
      <c r="BL237" s="34"/>
      <c r="BM237" s="32" t="str">
        <f t="shared" si="119"/>
        <v/>
      </c>
      <c r="BN237" s="34"/>
      <c r="BO237" s="32" t="str">
        <f t="shared" si="120"/>
        <v/>
      </c>
      <c r="BP237" s="34"/>
      <c r="BQ237" s="32" t="str">
        <f t="shared" si="121"/>
        <v/>
      </c>
      <c r="BR237" s="34"/>
      <c r="BS237" s="36" t="str">
        <f t="shared" si="122"/>
        <v/>
      </c>
      <c r="BT237" s="36" t="str">
        <f t="shared" si="123"/>
        <v/>
      </c>
      <c r="BU237" s="36" t="str">
        <f t="shared" si="124"/>
        <v/>
      </c>
      <c r="BV237" s="55"/>
      <c r="BW237" s="36" t="str">
        <f t="shared" si="125"/>
        <v/>
      </c>
      <c r="BX237" s="36" t="str">
        <f t="shared" si="125"/>
        <v/>
      </c>
      <c r="BY237" s="31"/>
      <c r="BZ237" s="38"/>
      <c r="CB237" s="120" t="e">
        <f t="shared" ca="1" si="96"/>
        <v>#VALUE!</v>
      </c>
      <c r="CC237" s="2" t="e">
        <f t="shared" ca="1" si="126"/>
        <v>#VALUE!</v>
      </c>
    </row>
    <row r="238" spans="1:81" s="10" customFormat="1" ht="25.15" customHeight="1" x14ac:dyDescent="0.2">
      <c r="A238" s="52" t="str">
        <f t="shared" si="127"/>
        <v/>
      </c>
      <c r="B238" s="157" t="e">
        <f t="shared" ca="1" si="97"/>
        <v>#VALUE!</v>
      </c>
      <c r="C238" s="157" t="e">
        <f t="shared" ca="1" si="98"/>
        <v>#VALUE!</v>
      </c>
      <c r="D238" s="29"/>
      <c r="E238" s="155" t="str">
        <f ca="1">IFERROR(INDIRECT(ADDRESS(MATCH(D238,CatModules!C:C,0),2,1,1,"CatModules")),"")</f>
        <v/>
      </c>
      <c r="F238" s="96"/>
      <c r="G238" s="156" t="str">
        <f ca="1">IFERROR(INDIRECT(ADDRESS(MATCH(CONCATENATE(E238,"-",F238),CatInt!K:K,0),3,1,1,"CatInt")),"")</f>
        <v/>
      </c>
      <c r="H238" s="45" t="str">
        <f>IF(F238="","",VLOOKUP(F238,#REF!,2,FALSE))</f>
        <v/>
      </c>
      <c r="I238" s="29"/>
      <c r="J238" s="155" t="e">
        <f t="shared" si="99"/>
        <v>#VALUE!</v>
      </c>
      <c r="K238" s="155" t="e">
        <f t="shared" si="100"/>
        <v>#VALUE!</v>
      </c>
      <c r="L238" s="153"/>
      <c r="M238" s="126"/>
      <c r="N238" s="151" t="e">
        <f ca="1">VLOOKUP(M238,CatProd!B:G,6,FALSE)</f>
        <v>#N/A</v>
      </c>
      <c r="O238" s="127"/>
      <c r="P238" s="175" t="e">
        <f ca="1">VLOOKUP(CONCATENATE(N238,"-",O238),CatProdSpec!H:I,2,FALSE)</f>
        <v>#N/A</v>
      </c>
      <c r="Q238" s="30"/>
      <c r="R238" s="149" t="str">
        <f>IFERROR(VLOOKUP(Q238,Setup!D$16:E$25,2,FALSE),"")</f>
        <v/>
      </c>
      <c r="S238" s="51" t="str">
        <f ca="1">IFERROR(IF(OR(I238="",VLOOKUP(I238,CatCostInp!$E$2:$K$88,7,FALSE)=0),"",VLOOKUP(I238,CatCostInp!$E$2:$K$88,7,FALSE)),"")</f>
        <v/>
      </c>
      <c r="T238" s="4" t="e">
        <f>VLOOKUP(U238,#REF!,2,FALSE)</f>
        <v>#REF!</v>
      </c>
      <c r="U238" s="30"/>
      <c r="V238" s="1" t="str">
        <f ca="1">IF(U238=Setup!$C$10,"Grant",IF('Health Products &amp; Equipment'!U238=Setup!$C$11,"Local",IF('Health Products &amp; Equipment'!U238=Setup!$C$12,"Other","")))</f>
        <v/>
      </c>
      <c r="W238" s="34"/>
      <c r="X238" s="148"/>
      <c r="Y238" s="33"/>
      <c r="Z238" s="36" t="str">
        <f t="shared" si="101"/>
        <v/>
      </c>
      <c r="AA238" s="35"/>
      <c r="AB238" s="32" t="str">
        <f t="shared" si="102"/>
        <v/>
      </c>
      <c r="AC238" s="34"/>
      <c r="AD238" s="32" t="str">
        <f t="shared" si="103"/>
        <v/>
      </c>
      <c r="AE238" s="34"/>
      <c r="AF238" s="36" t="str">
        <f t="shared" si="104"/>
        <v/>
      </c>
      <c r="AG238" s="36" t="str">
        <f t="shared" si="105"/>
        <v/>
      </c>
      <c r="AH238" s="36" t="str">
        <f t="shared" si="106"/>
        <v/>
      </c>
      <c r="AI238" s="55"/>
      <c r="AJ238" s="37"/>
      <c r="AK238" s="148"/>
      <c r="AL238" s="35"/>
      <c r="AM238" s="32" t="str">
        <f t="shared" si="107"/>
        <v/>
      </c>
      <c r="AN238" s="35"/>
      <c r="AO238" s="32" t="str">
        <f t="shared" si="108"/>
        <v/>
      </c>
      <c r="AP238" s="35"/>
      <c r="AQ238" s="32" t="str">
        <f t="shared" si="109"/>
        <v/>
      </c>
      <c r="AR238" s="34"/>
      <c r="AS238" s="36" t="str">
        <f t="shared" si="110"/>
        <v/>
      </c>
      <c r="AT238" s="36" t="str">
        <f t="shared" si="111"/>
        <v/>
      </c>
      <c r="AU238" s="36" t="str">
        <f t="shared" si="112"/>
        <v/>
      </c>
      <c r="AV238" s="55"/>
      <c r="AW238" s="34"/>
      <c r="AX238" s="148"/>
      <c r="AY238" s="34"/>
      <c r="AZ238" s="32" t="str">
        <f t="shared" si="113"/>
        <v/>
      </c>
      <c r="BA238" s="34"/>
      <c r="BB238" s="32" t="str">
        <f t="shared" si="114"/>
        <v/>
      </c>
      <c r="BC238" s="34"/>
      <c r="BD238" s="32" t="str">
        <f t="shared" si="115"/>
        <v/>
      </c>
      <c r="BE238" s="35"/>
      <c r="BF238" s="36" t="str">
        <f t="shared" si="116"/>
        <v/>
      </c>
      <c r="BG238" s="36" t="str">
        <f t="shared" si="117"/>
        <v/>
      </c>
      <c r="BH238" s="36" t="str">
        <f t="shared" si="118"/>
        <v/>
      </c>
      <c r="BI238" s="55"/>
      <c r="BJ238" s="34"/>
      <c r="BK238" s="148"/>
      <c r="BL238" s="34"/>
      <c r="BM238" s="32" t="str">
        <f t="shared" si="119"/>
        <v/>
      </c>
      <c r="BN238" s="34"/>
      <c r="BO238" s="32" t="str">
        <f t="shared" si="120"/>
        <v/>
      </c>
      <c r="BP238" s="34"/>
      <c r="BQ238" s="32" t="str">
        <f t="shared" si="121"/>
        <v/>
      </c>
      <c r="BR238" s="34"/>
      <c r="BS238" s="36" t="str">
        <f t="shared" si="122"/>
        <v/>
      </c>
      <c r="BT238" s="36" t="str">
        <f t="shared" si="123"/>
        <v/>
      </c>
      <c r="BU238" s="36" t="str">
        <f t="shared" si="124"/>
        <v/>
      </c>
      <c r="BV238" s="55"/>
      <c r="BW238" s="36" t="str">
        <f t="shared" si="125"/>
        <v/>
      </c>
      <c r="BX238" s="36" t="str">
        <f t="shared" si="125"/>
        <v/>
      </c>
      <c r="BY238" s="31"/>
      <c r="BZ238" s="38"/>
      <c r="CB238" s="120" t="e">
        <f t="shared" ca="1" si="96"/>
        <v>#VALUE!</v>
      </c>
      <c r="CC238" s="2" t="e">
        <f t="shared" ca="1" si="126"/>
        <v>#VALUE!</v>
      </c>
    </row>
    <row r="239" spans="1:81" s="10" customFormat="1" ht="25.15" customHeight="1" x14ac:dyDescent="0.2">
      <c r="A239" s="52" t="str">
        <f t="shared" si="127"/>
        <v/>
      </c>
      <c r="B239" s="157" t="e">
        <f t="shared" ca="1" si="97"/>
        <v>#VALUE!</v>
      </c>
      <c r="C239" s="157" t="e">
        <f t="shared" ca="1" si="98"/>
        <v>#VALUE!</v>
      </c>
      <c r="D239" s="29"/>
      <c r="E239" s="155" t="str">
        <f ca="1">IFERROR(INDIRECT(ADDRESS(MATCH(D239,CatModules!C:C,0),2,1,1,"CatModules")),"")</f>
        <v/>
      </c>
      <c r="F239" s="96"/>
      <c r="G239" s="156" t="str">
        <f ca="1">IFERROR(INDIRECT(ADDRESS(MATCH(CONCATENATE(E239,"-",F239),CatInt!K:K,0),3,1,1,"CatInt")),"")</f>
        <v/>
      </c>
      <c r="H239" s="45" t="str">
        <f>IF(F239="","",VLOOKUP(F239,#REF!,2,FALSE))</f>
        <v/>
      </c>
      <c r="I239" s="29"/>
      <c r="J239" s="155" t="e">
        <f t="shared" si="99"/>
        <v>#VALUE!</v>
      </c>
      <c r="K239" s="155" t="e">
        <f t="shared" si="100"/>
        <v>#VALUE!</v>
      </c>
      <c r="L239" s="153"/>
      <c r="M239" s="126"/>
      <c r="N239" s="151" t="e">
        <f ca="1">VLOOKUP(M239,CatProd!B:G,6,FALSE)</f>
        <v>#N/A</v>
      </c>
      <c r="O239" s="127"/>
      <c r="P239" s="175" t="e">
        <f ca="1">VLOOKUP(CONCATENATE(N239,"-",O239),CatProdSpec!H:I,2,FALSE)</f>
        <v>#N/A</v>
      </c>
      <c r="Q239" s="30"/>
      <c r="R239" s="149" t="str">
        <f>IFERROR(VLOOKUP(Q239,Setup!D$16:E$25,2,FALSE),"")</f>
        <v/>
      </c>
      <c r="S239" s="51" t="str">
        <f ca="1">IFERROR(IF(OR(I239="",VLOOKUP(I239,CatCostInp!$E$2:$K$88,7,FALSE)=0),"",VLOOKUP(I239,CatCostInp!$E$2:$K$88,7,FALSE)),"")</f>
        <v/>
      </c>
      <c r="T239" s="4" t="e">
        <f>VLOOKUP(U239,#REF!,2,FALSE)</f>
        <v>#REF!</v>
      </c>
      <c r="U239" s="30"/>
      <c r="V239" s="1" t="str">
        <f ca="1">IF(U239=Setup!$C$10,"Grant",IF('Health Products &amp; Equipment'!U239=Setup!$C$11,"Local",IF('Health Products &amp; Equipment'!U239=Setup!$C$12,"Other","")))</f>
        <v/>
      </c>
      <c r="W239" s="34"/>
      <c r="X239" s="148"/>
      <c r="Y239" s="33"/>
      <c r="Z239" s="36" t="str">
        <f t="shared" si="101"/>
        <v/>
      </c>
      <c r="AA239" s="35"/>
      <c r="AB239" s="32" t="str">
        <f t="shared" si="102"/>
        <v/>
      </c>
      <c r="AC239" s="34"/>
      <c r="AD239" s="32" t="str">
        <f t="shared" si="103"/>
        <v/>
      </c>
      <c r="AE239" s="34"/>
      <c r="AF239" s="36" t="str">
        <f t="shared" si="104"/>
        <v/>
      </c>
      <c r="AG239" s="36" t="str">
        <f t="shared" si="105"/>
        <v/>
      </c>
      <c r="AH239" s="36" t="str">
        <f t="shared" si="106"/>
        <v/>
      </c>
      <c r="AI239" s="55"/>
      <c r="AJ239" s="37"/>
      <c r="AK239" s="148"/>
      <c r="AL239" s="35"/>
      <c r="AM239" s="32" t="str">
        <f t="shared" si="107"/>
        <v/>
      </c>
      <c r="AN239" s="35"/>
      <c r="AO239" s="32" t="str">
        <f t="shared" si="108"/>
        <v/>
      </c>
      <c r="AP239" s="35"/>
      <c r="AQ239" s="32" t="str">
        <f t="shared" si="109"/>
        <v/>
      </c>
      <c r="AR239" s="34"/>
      <c r="AS239" s="36" t="str">
        <f t="shared" si="110"/>
        <v/>
      </c>
      <c r="AT239" s="36" t="str">
        <f t="shared" si="111"/>
        <v/>
      </c>
      <c r="AU239" s="36" t="str">
        <f t="shared" si="112"/>
        <v/>
      </c>
      <c r="AV239" s="55"/>
      <c r="AW239" s="34"/>
      <c r="AX239" s="148"/>
      <c r="AY239" s="34"/>
      <c r="AZ239" s="32" t="str">
        <f t="shared" si="113"/>
        <v/>
      </c>
      <c r="BA239" s="34"/>
      <c r="BB239" s="32" t="str">
        <f t="shared" si="114"/>
        <v/>
      </c>
      <c r="BC239" s="34"/>
      <c r="BD239" s="32" t="str">
        <f t="shared" si="115"/>
        <v/>
      </c>
      <c r="BE239" s="35"/>
      <c r="BF239" s="36" t="str">
        <f t="shared" si="116"/>
        <v/>
      </c>
      <c r="BG239" s="36" t="str">
        <f t="shared" si="117"/>
        <v/>
      </c>
      <c r="BH239" s="36" t="str">
        <f t="shared" si="118"/>
        <v/>
      </c>
      <c r="BI239" s="55"/>
      <c r="BJ239" s="34"/>
      <c r="BK239" s="148"/>
      <c r="BL239" s="34"/>
      <c r="BM239" s="32" t="str">
        <f t="shared" si="119"/>
        <v/>
      </c>
      <c r="BN239" s="34"/>
      <c r="BO239" s="32" t="str">
        <f t="shared" si="120"/>
        <v/>
      </c>
      <c r="BP239" s="34"/>
      <c r="BQ239" s="32" t="str">
        <f t="shared" si="121"/>
        <v/>
      </c>
      <c r="BR239" s="34"/>
      <c r="BS239" s="36" t="str">
        <f t="shared" si="122"/>
        <v/>
      </c>
      <c r="BT239" s="36" t="str">
        <f t="shared" si="123"/>
        <v/>
      </c>
      <c r="BU239" s="36" t="str">
        <f t="shared" si="124"/>
        <v/>
      </c>
      <c r="BV239" s="55"/>
      <c r="BW239" s="36" t="str">
        <f t="shared" si="125"/>
        <v/>
      </c>
      <c r="BX239" s="36" t="str">
        <f t="shared" si="125"/>
        <v/>
      </c>
      <c r="BY239" s="31"/>
      <c r="BZ239" s="38"/>
      <c r="CB239" s="120" t="e">
        <f t="shared" ca="1" si="96"/>
        <v>#VALUE!</v>
      </c>
      <c r="CC239" s="2" t="e">
        <f t="shared" ca="1" si="126"/>
        <v>#VALUE!</v>
      </c>
    </row>
    <row r="240" spans="1:81" s="10" customFormat="1" ht="25.15" customHeight="1" x14ac:dyDescent="0.2">
      <c r="A240" s="52" t="str">
        <f t="shared" si="127"/>
        <v/>
      </c>
      <c r="B240" s="157" t="e">
        <f t="shared" ca="1" si="97"/>
        <v>#VALUE!</v>
      </c>
      <c r="C240" s="157" t="e">
        <f t="shared" ca="1" si="98"/>
        <v>#VALUE!</v>
      </c>
      <c r="D240" s="29"/>
      <c r="E240" s="155" t="str">
        <f ca="1">IFERROR(INDIRECT(ADDRESS(MATCH(D240,CatModules!C:C,0),2,1,1,"CatModules")),"")</f>
        <v/>
      </c>
      <c r="F240" s="96"/>
      <c r="G240" s="156" t="str">
        <f ca="1">IFERROR(INDIRECT(ADDRESS(MATCH(CONCATENATE(E240,"-",F240),CatInt!K:K,0),3,1,1,"CatInt")),"")</f>
        <v/>
      </c>
      <c r="H240" s="45" t="str">
        <f>IF(F240="","",VLOOKUP(F240,#REF!,2,FALSE))</f>
        <v/>
      </c>
      <c r="I240" s="29"/>
      <c r="J240" s="155" t="e">
        <f t="shared" si="99"/>
        <v>#VALUE!</v>
      </c>
      <c r="K240" s="155" t="e">
        <f t="shared" si="100"/>
        <v>#VALUE!</v>
      </c>
      <c r="L240" s="153"/>
      <c r="M240" s="126"/>
      <c r="N240" s="151" t="e">
        <f ca="1">VLOOKUP(M240,CatProd!B:G,6,FALSE)</f>
        <v>#N/A</v>
      </c>
      <c r="O240" s="127"/>
      <c r="P240" s="175" t="e">
        <f ca="1">VLOOKUP(CONCATENATE(N240,"-",O240),CatProdSpec!H:I,2,FALSE)</f>
        <v>#N/A</v>
      </c>
      <c r="Q240" s="30"/>
      <c r="R240" s="149" t="str">
        <f>IFERROR(VLOOKUP(Q240,Setup!D$16:E$25,2,FALSE),"")</f>
        <v/>
      </c>
      <c r="S240" s="51" t="str">
        <f ca="1">IFERROR(IF(OR(I240="",VLOOKUP(I240,CatCostInp!$E$2:$K$88,7,FALSE)=0),"",VLOOKUP(I240,CatCostInp!$E$2:$K$88,7,FALSE)),"")</f>
        <v/>
      </c>
      <c r="T240" s="4" t="e">
        <f>VLOOKUP(U240,#REF!,2,FALSE)</f>
        <v>#REF!</v>
      </c>
      <c r="U240" s="30"/>
      <c r="V240" s="1" t="str">
        <f ca="1">IF(U240=Setup!$C$10,"Grant",IF('Health Products &amp; Equipment'!U240=Setup!$C$11,"Local",IF('Health Products &amp; Equipment'!U240=Setup!$C$12,"Other","")))</f>
        <v/>
      </c>
      <c r="W240" s="34"/>
      <c r="X240" s="148"/>
      <c r="Y240" s="33"/>
      <c r="Z240" s="36" t="str">
        <f t="shared" si="101"/>
        <v/>
      </c>
      <c r="AA240" s="35"/>
      <c r="AB240" s="32" t="str">
        <f t="shared" si="102"/>
        <v/>
      </c>
      <c r="AC240" s="34"/>
      <c r="AD240" s="32" t="str">
        <f t="shared" si="103"/>
        <v/>
      </c>
      <c r="AE240" s="34"/>
      <c r="AF240" s="36" t="str">
        <f t="shared" si="104"/>
        <v/>
      </c>
      <c r="AG240" s="36" t="str">
        <f t="shared" si="105"/>
        <v/>
      </c>
      <c r="AH240" s="36" t="str">
        <f t="shared" si="106"/>
        <v/>
      </c>
      <c r="AI240" s="55"/>
      <c r="AJ240" s="37"/>
      <c r="AK240" s="148"/>
      <c r="AL240" s="35"/>
      <c r="AM240" s="32" t="str">
        <f t="shared" si="107"/>
        <v/>
      </c>
      <c r="AN240" s="35"/>
      <c r="AO240" s="32" t="str">
        <f t="shared" si="108"/>
        <v/>
      </c>
      <c r="AP240" s="35"/>
      <c r="AQ240" s="32" t="str">
        <f t="shared" si="109"/>
        <v/>
      </c>
      <c r="AR240" s="34"/>
      <c r="AS240" s="36" t="str">
        <f t="shared" si="110"/>
        <v/>
      </c>
      <c r="AT240" s="36" t="str">
        <f t="shared" si="111"/>
        <v/>
      </c>
      <c r="AU240" s="36" t="str">
        <f t="shared" si="112"/>
        <v/>
      </c>
      <c r="AV240" s="55"/>
      <c r="AW240" s="34"/>
      <c r="AX240" s="148"/>
      <c r="AY240" s="34"/>
      <c r="AZ240" s="32" t="str">
        <f t="shared" si="113"/>
        <v/>
      </c>
      <c r="BA240" s="34"/>
      <c r="BB240" s="32" t="str">
        <f t="shared" si="114"/>
        <v/>
      </c>
      <c r="BC240" s="34"/>
      <c r="BD240" s="32" t="str">
        <f t="shared" si="115"/>
        <v/>
      </c>
      <c r="BE240" s="34"/>
      <c r="BF240" s="36" t="str">
        <f t="shared" si="116"/>
        <v/>
      </c>
      <c r="BG240" s="36" t="str">
        <f t="shared" si="117"/>
        <v/>
      </c>
      <c r="BH240" s="36" t="str">
        <f t="shared" si="118"/>
        <v/>
      </c>
      <c r="BI240" s="55"/>
      <c r="BJ240" s="34"/>
      <c r="BK240" s="148"/>
      <c r="BL240" s="34"/>
      <c r="BM240" s="32" t="str">
        <f t="shared" si="119"/>
        <v/>
      </c>
      <c r="BN240" s="34"/>
      <c r="BO240" s="32" t="str">
        <f t="shared" si="120"/>
        <v/>
      </c>
      <c r="BP240" s="34"/>
      <c r="BQ240" s="32" t="str">
        <f t="shared" si="121"/>
        <v/>
      </c>
      <c r="BR240" s="34"/>
      <c r="BS240" s="36" t="str">
        <f t="shared" si="122"/>
        <v/>
      </c>
      <c r="BT240" s="36" t="str">
        <f t="shared" si="123"/>
        <v/>
      </c>
      <c r="BU240" s="36" t="str">
        <f t="shared" si="124"/>
        <v/>
      </c>
      <c r="BV240" s="55"/>
      <c r="BW240" s="36" t="str">
        <f t="shared" si="125"/>
        <v/>
      </c>
      <c r="BX240" s="36" t="str">
        <f t="shared" si="125"/>
        <v/>
      </c>
      <c r="BY240" s="31"/>
      <c r="BZ240" s="38"/>
      <c r="CB240" s="120" t="e">
        <f t="shared" ca="1" si="96"/>
        <v>#VALUE!</v>
      </c>
      <c r="CC240" s="2" t="e">
        <f t="shared" ca="1" si="126"/>
        <v>#VALUE!</v>
      </c>
    </row>
    <row r="241" spans="1:81" s="10" customFormat="1" ht="25.15" customHeight="1" x14ac:dyDescent="0.2">
      <c r="A241" s="52" t="str">
        <f t="shared" si="127"/>
        <v/>
      </c>
      <c r="B241" s="157" t="e">
        <f t="shared" ca="1" si="97"/>
        <v>#VALUE!</v>
      </c>
      <c r="C241" s="157" t="e">
        <f t="shared" ca="1" si="98"/>
        <v>#VALUE!</v>
      </c>
      <c r="D241" s="29"/>
      <c r="E241" s="155" t="str">
        <f ca="1">IFERROR(INDIRECT(ADDRESS(MATCH(D241,CatModules!C:C,0),2,1,1,"CatModules")),"")</f>
        <v/>
      </c>
      <c r="F241" s="96"/>
      <c r="G241" s="156" t="str">
        <f ca="1">IFERROR(INDIRECT(ADDRESS(MATCH(CONCATENATE(E241,"-",F241),CatInt!K:K,0),3,1,1,"CatInt")),"")</f>
        <v/>
      </c>
      <c r="H241" s="45" t="str">
        <f>IF(F241="","",VLOOKUP(F241,#REF!,2,FALSE))</f>
        <v/>
      </c>
      <c r="I241" s="29"/>
      <c r="J241" s="155" t="e">
        <f t="shared" si="99"/>
        <v>#VALUE!</v>
      </c>
      <c r="K241" s="155" t="e">
        <f t="shared" si="100"/>
        <v>#VALUE!</v>
      </c>
      <c r="L241" s="153"/>
      <c r="M241" s="126"/>
      <c r="N241" s="151" t="e">
        <f ca="1">VLOOKUP(M241,CatProd!B:G,6,FALSE)</f>
        <v>#N/A</v>
      </c>
      <c r="O241" s="127"/>
      <c r="P241" s="175" t="e">
        <f ca="1">VLOOKUP(CONCATENATE(N241,"-",O241),CatProdSpec!H:I,2,FALSE)</f>
        <v>#N/A</v>
      </c>
      <c r="Q241" s="30"/>
      <c r="R241" s="149" t="str">
        <f>IFERROR(VLOOKUP(Q241,Setup!D$16:E$25,2,FALSE),"")</f>
        <v/>
      </c>
      <c r="S241" s="51" t="str">
        <f ca="1">IFERROR(IF(OR(I241="",VLOOKUP(I241,CatCostInp!$E$2:$K$88,7,FALSE)=0),"",VLOOKUP(I241,CatCostInp!$E$2:$K$88,7,FALSE)),"")</f>
        <v/>
      </c>
      <c r="T241" s="4" t="e">
        <f>VLOOKUP(U241,#REF!,2,FALSE)</f>
        <v>#REF!</v>
      </c>
      <c r="U241" s="30"/>
      <c r="V241" s="1" t="str">
        <f ca="1">IF(U241=Setup!$C$10,"Grant",IF('Health Products &amp; Equipment'!U241=Setup!$C$11,"Local",IF('Health Products &amp; Equipment'!U241=Setup!$C$12,"Other","")))</f>
        <v/>
      </c>
      <c r="W241" s="34"/>
      <c r="X241" s="148"/>
      <c r="Y241" s="33"/>
      <c r="Z241" s="36" t="str">
        <f t="shared" si="101"/>
        <v/>
      </c>
      <c r="AA241" s="35"/>
      <c r="AB241" s="32" t="str">
        <f t="shared" si="102"/>
        <v/>
      </c>
      <c r="AC241" s="34"/>
      <c r="AD241" s="32" t="str">
        <f t="shared" si="103"/>
        <v/>
      </c>
      <c r="AE241" s="34"/>
      <c r="AF241" s="36" t="str">
        <f t="shared" si="104"/>
        <v/>
      </c>
      <c r="AG241" s="36" t="str">
        <f t="shared" si="105"/>
        <v/>
      </c>
      <c r="AH241" s="36" t="str">
        <f t="shared" si="106"/>
        <v/>
      </c>
      <c r="AI241" s="55"/>
      <c r="AJ241" s="37"/>
      <c r="AK241" s="148"/>
      <c r="AL241" s="35"/>
      <c r="AM241" s="32" t="str">
        <f t="shared" si="107"/>
        <v/>
      </c>
      <c r="AN241" s="35"/>
      <c r="AO241" s="32" t="str">
        <f t="shared" si="108"/>
        <v/>
      </c>
      <c r="AP241" s="35"/>
      <c r="AQ241" s="32" t="str">
        <f t="shared" si="109"/>
        <v/>
      </c>
      <c r="AR241" s="34"/>
      <c r="AS241" s="36" t="str">
        <f t="shared" si="110"/>
        <v/>
      </c>
      <c r="AT241" s="36" t="str">
        <f t="shared" si="111"/>
        <v/>
      </c>
      <c r="AU241" s="36" t="str">
        <f t="shared" si="112"/>
        <v/>
      </c>
      <c r="AV241" s="55"/>
      <c r="AW241" s="34"/>
      <c r="AX241" s="148"/>
      <c r="AY241" s="34"/>
      <c r="AZ241" s="32" t="str">
        <f t="shared" si="113"/>
        <v/>
      </c>
      <c r="BA241" s="34"/>
      <c r="BB241" s="32" t="str">
        <f t="shared" si="114"/>
        <v/>
      </c>
      <c r="BC241" s="34"/>
      <c r="BD241" s="32" t="str">
        <f t="shared" si="115"/>
        <v/>
      </c>
      <c r="BE241" s="34"/>
      <c r="BF241" s="36" t="str">
        <f t="shared" si="116"/>
        <v/>
      </c>
      <c r="BG241" s="36" t="str">
        <f t="shared" si="117"/>
        <v/>
      </c>
      <c r="BH241" s="36" t="str">
        <f t="shared" si="118"/>
        <v/>
      </c>
      <c r="BI241" s="55"/>
      <c r="BJ241" s="34"/>
      <c r="BK241" s="148"/>
      <c r="BL241" s="34"/>
      <c r="BM241" s="32" t="str">
        <f t="shared" si="119"/>
        <v/>
      </c>
      <c r="BN241" s="34"/>
      <c r="BO241" s="32" t="str">
        <f t="shared" si="120"/>
        <v/>
      </c>
      <c r="BP241" s="34"/>
      <c r="BQ241" s="32" t="str">
        <f t="shared" si="121"/>
        <v/>
      </c>
      <c r="BR241" s="34"/>
      <c r="BS241" s="36" t="str">
        <f t="shared" si="122"/>
        <v/>
      </c>
      <c r="BT241" s="36" t="str">
        <f t="shared" si="123"/>
        <v/>
      </c>
      <c r="BU241" s="36" t="str">
        <f t="shared" si="124"/>
        <v/>
      </c>
      <c r="BV241" s="55"/>
      <c r="BW241" s="36" t="str">
        <f t="shared" si="125"/>
        <v/>
      </c>
      <c r="BX241" s="36" t="str">
        <f t="shared" si="125"/>
        <v/>
      </c>
      <c r="BY241" s="31"/>
      <c r="BZ241" s="38"/>
      <c r="CB241" s="120" t="e">
        <f t="shared" ca="1" si="96"/>
        <v>#VALUE!</v>
      </c>
      <c r="CC241" s="2" t="e">
        <f t="shared" ca="1" si="126"/>
        <v>#VALUE!</v>
      </c>
    </row>
    <row r="242" spans="1:81" s="10" customFormat="1" ht="25.15" customHeight="1" x14ac:dyDescent="0.2">
      <c r="A242" s="52" t="str">
        <f t="shared" si="127"/>
        <v/>
      </c>
      <c r="B242" s="157" t="e">
        <f t="shared" ca="1" si="97"/>
        <v>#VALUE!</v>
      </c>
      <c r="C242" s="157" t="e">
        <f t="shared" ca="1" si="98"/>
        <v>#VALUE!</v>
      </c>
      <c r="D242" s="29"/>
      <c r="E242" s="155" t="str">
        <f ca="1">IFERROR(INDIRECT(ADDRESS(MATCH(D242,CatModules!C:C,0),2,1,1,"CatModules")),"")</f>
        <v/>
      </c>
      <c r="F242" s="96"/>
      <c r="G242" s="156" t="str">
        <f ca="1">IFERROR(INDIRECT(ADDRESS(MATCH(CONCATENATE(E242,"-",F242),CatInt!K:K,0),3,1,1,"CatInt")),"")</f>
        <v/>
      </c>
      <c r="H242" s="45" t="str">
        <f>IF(F242="","",VLOOKUP(F242,#REF!,2,FALSE))</f>
        <v/>
      </c>
      <c r="I242" s="29"/>
      <c r="J242" s="155" t="e">
        <f t="shared" si="99"/>
        <v>#VALUE!</v>
      </c>
      <c r="K242" s="155" t="e">
        <f t="shared" si="100"/>
        <v>#VALUE!</v>
      </c>
      <c r="L242" s="153"/>
      <c r="M242" s="126"/>
      <c r="N242" s="151" t="e">
        <f ca="1">VLOOKUP(M242,CatProd!B:G,6,FALSE)</f>
        <v>#N/A</v>
      </c>
      <c r="O242" s="127"/>
      <c r="P242" s="175" t="e">
        <f ca="1">VLOOKUP(CONCATENATE(N242,"-",O242),CatProdSpec!H:I,2,FALSE)</f>
        <v>#N/A</v>
      </c>
      <c r="Q242" s="30"/>
      <c r="R242" s="149" t="str">
        <f>IFERROR(VLOOKUP(Q242,Setup!D$16:E$25,2,FALSE),"")</f>
        <v/>
      </c>
      <c r="S242" s="51" t="str">
        <f ca="1">IFERROR(IF(OR(I242="",VLOOKUP(I242,CatCostInp!$E$2:$K$88,7,FALSE)=0),"",VLOOKUP(I242,CatCostInp!$E$2:$K$88,7,FALSE)),"")</f>
        <v/>
      </c>
      <c r="T242" s="4" t="e">
        <f>VLOOKUP(U242,#REF!,2,FALSE)</f>
        <v>#REF!</v>
      </c>
      <c r="U242" s="30"/>
      <c r="V242" s="1" t="str">
        <f ca="1">IF(U242=Setup!$C$10,"Grant",IF('Health Products &amp; Equipment'!U242=Setup!$C$11,"Local",IF('Health Products &amp; Equipment'!U242=Setup!$C$12,"Other","")))</f>
        <v/>
      </c>
      <c r="W242" s="34"/>
      <c r="X242" s="148"/>
      <c r="Y242" s="33"/>
      <c r="Z242" s="36" t="str">
        <f t="shared" si="101"/>
        <v/>
      </c>
      <c r="AA242" s="35"/>
      <c r="AB242" s="32" t="str">
        <f t="shared" si="102"/>
        <v/>
      </c>
      <c r="AC242" s="34"/>
      <c r="AD242" s="32" t="str">
        <f t="shared" si="103"/>
        <v/>
      </c>
      <c r="AE242" s="34"/>
      <c r="AF242" s="36" t="str">
        <f t="shared" si="104"/>
        <v/>
      </c>
      <c r="AG242" s="36" t="str">
        <f t="shared" si="105"/>
        <v/>
      </c>
      <c r="AH242" s="36" t="str">
        <f t="shared" si="106"/>
        <v/>
      </c>
      <c r="AI242" s="55"/>
      <c r="AJ242" s="37"/>
      <c r="AK242" s="148"/>
      <c r="AL242" s="35"/>
      <c r="AM242" s="32" t="str">
        <f t="shared" si="107"/>
        <v/>
      </c>
      <c r="AN242" s="35"/>
      <c r="AO242" s="32" t="str">
        <f t="shared" si="108"/>
        <v/>
      </c>
      <c r="AP242" s="35"/>
      <c r="AQ242" s="32" t="str">
        <f t="shared" si="109"/>
        <v/>
      </c>
      <c r="AR242" s="34"/>
      <c r="AS242" s="36" t="str">
        <f t="shared" si="110"/>
        <v/>
      </c>
      <c r="AT242" s="36" t="str">
        <f t="shared" si="111"/>
        <v/>
      </c>
      <c r="AU242" s="36" t="str">
        <f t="shared" si="112"/>
        <v/>
      </c>
      <c r="AV242" s="55"/>
      <c r="AW242" s="34"/>
      <c r="AX242" s="148"/>
      <c r="AY242" s="34"/>
      <c r="AZ242" s="32" t="str">
        <f t="shared" si="113"/>
        <v/>
      </c>
      <c r="BA242" s="34"/>
      <c r="BB242" s="32" t="str">
        <f t="shared" si="114"/>
        <v/>
      </c>
      <c r="BC242" s="34"/>
      <c r="BD242" s="32" t="str">
        <f t="shared" si="115"/>
        <v/>
      </c>
      <c r="BE242" s="34"/>
      <c r="BF242" s="36" t="str">
        <f t="shared" si="116"/>
        <v/>
      </c>
      <c r="BG242" s="36" t="str">
        <f t="shared" si="117"/>
        <v/>
      </c>
      <c r="BH242" s="36" t="str">
        <f t="shared" si="118"/>
        <v/>
      </c>
      <c r="BI242" s="55"/>
      <c r="BJ242" s="34"/>
      <c r="BK242" s="148"/>
      <c r="BL242" s="34"/>
      <c r="BM242" s="32" t="str">
        <f t="shared" si="119"/>
        <v/>
      </c>
      <c r="BN242" s="34"/>
      <c r="BO242" s="32" t="str">
        <f t="shared" si="120"/>
        <v/>
      </c>
      <c r="BP242" s="34"/>
      <c r="BQ242" s="32" t="str">
        <f t="shared" si="121"/>
        <v/>
      </c>
      <c r="BR242" s="34"/>
      <c r="BS242" s="36" t="str">
        <f t="shared" si="122"/>
        <v/>
      </c>
      <c r="BT242" s="36" t="str">
        <f t="shared" si="123"/>
        <v/>
      </c>
      <c r="BU242" s="36" t="str">
        <f t="shared" si="124"/>
        <v/>
      </c>
      <c r="BV242" s="55"/>
      <c r="BW242" s="36" t="str">
        <f t="shared" si="125"/>
        <v/>
      </c>
      <c r="BX242" s="36" t="str">
        <f t="shared" si="125"/>
        <v/>
      </c>
      <c r="BY242" s="31"/>
      <c r="BZ242" s="38"/>
      <c r="CB242" s="120" t="e">
        <f t="shared" ca="1" si="96"/>
        <v>#VALUE!</v>
      </c>
      <c r="CC242" s="2" t="e">
        <f t="shared" ca="1" si="126"/>
        <v>#VALUE!</v>
      </c>
    </row>
    <row r="243" spans="1:81" s="10" customFormat="1" ht="25.15" customHeight="1" x14ac:dyDescent="0.2">
      <c r="A243" s="52" t="str">
        <f t="shared" si="127"/>
        <v/>
      </c>
      <c r="B243" s="157" t="e">
        <f t="shared" ca="1" si="97"/>
        <v>#VALUE!</v>
      </c>
      <c r="C243" s="157" t="e">
        <f t="shared" ca="1" si="98"/>
        <v>#VALUE!</v>
      </c>
      <c r="D243" s="29"/>
      <c r="E243" s="155" t="str">
        <f ca="1">IFERROR(INDIRECT(ADDRESS(MATCH(D243,CatModules!C:C,0),2,1,1,"CatModules")),"")</f>
        <v/>
      </c>
      <c r="F243" s="96"/>
      <c r="G243" s="156" t="str">
        <f ca="1">IFERROR(INDIRECT(ADDRESS(MATCH(CONCATENATE(E243,"-",F243),CatInt!K:K,0),3,1,1,"CatInt")),"")</f>
        <v/>
      </c>
      <c r="H243" s="45" t="str">
        <f>IF(F243="","",VLOOKUP(F243,#REF!,2,FALSE))</f>
        <v/>
      </c>
      <c r="I243" s="29"/>
      <c r="J243" s="155" t="e">
        <f t="shared" si="99"/>
        <v>#VALUE!</v>
      </c>
      <c r="K243" s="155" t="e">
        <f t="shared" si="100"/>
        <v>#VALUE!</v>
      </c>
      <c r="L243" s="153"/>
      <c r="M243" s="126"/>
      <c r="N243" s="151" t="e">
        <f ca="1">VLOOKUP(M243,CatProd!B:G,6,FALSE)</f>
        <v>#N/A</v>
      </c>
      <c r="O243" s="127"/>
      <c r="P243" s="175" t="e">
        <f ca="1">VLOOKUP(CONCATENATE(N243,"-",O243),CatProdSpec!H:I,2,FALSE)</f>
        <v>#N/A</v>
      </c>
      <c r="Q243" s="30"/>
      <c r="R243" s="149" t="str">
        <f>IFERROR(VLOOKUP(Q243,Setup!D$16:E$25,2,FALSE),"")</f>
        <v/>
      </c>
      <c r="S243" s="51" t="str">
        <f ca="1">IFERROR(IF(OR(I243="",VLOOKUP(I243,CatCostInp!$E$2:$K$88,7,FALSE)=0),"",VLOOKUP(I243,CatCostInp!$E$2:$K$88,7,FALSE)),"")</f>
        <v/>
      </c>
      <c r="T243" s="4" t="e">
        <f>VLOOKUP(U243,#REF!,2,FALSE)</f>
        <v>#REF!</v>
      </c>
      <c r="U243" s="30"/>
      <c r="V243" s="1" t="str">
        <f ca="1">IF(U243=Setup!$C$10,"Grant",IF('Health Products &amp; Equipment'!U243=Setup!$C$11,"Local",IF('Health Products &amp; Equipment'!U243=Setup!$C$12,"Other","")))</f>
        <v/>
      </c>
      <c r="W243" s="34"/>
      <c r="X243" s="148"/>
      <c r="Y243" s="33"/>
      <c r="Z243" s="36" t="str">
        <f t="shared" si="101"/>
        <v/>
      </c>
      <c r="AA243" s="35"/>
      <c r="AB243" s="32" t="str">
        <f t="shared" si="102"/>
        <v/>
      </c>
      <c r="AC243" s="34"/>
      <c r="AD243" s="32" t="str">
        <f t="shared" si="103"/>
        <v/>
      </c>
      <c r="AE243" s="34"/>
      <c r="AF243" s="36" t="str">
        <f t="shared" si="104"/>
        <v/>
      </c>
      <c r="AG243" s="36" t="str">
        <f t="shared" si="105"/>
        <v/>
      </c>
      <c r="AH243" s="36" t="str">
        <f t="shared" si="106"/>
        <v/>
      </c>
      <c r="AI243" s="55"/>
      <c r="AJ243" s="37"/>
      <c r="AK243" s="148"/>
      <c r="AL243" s="35"/>
      <c r="AM243" s="32" t="str">
        <f t="shared" si="107"/>
        <v/>
      </c>
      <c r="AN243" s="35"/>
      <c r="AO243" s="32" t="str">
        <f t="shared" si="108"/>
        <v/>
      </c>
      <c r="AP243" s="35"/>
      <c r="AQ243" s="32" t="str">
        <f t="shared" si="109"/>
        <v/>
      </c>
      <c r="AR243" s="34"/>
      <c r="AS243" s="36" t="str">
        <f t="shared" si="110"/>
        <v/>
      </c>
      <c r="AT243" s="36" t="str">
        <f t="shared" si="111"/>
        <v/>
      </c>
      <c r="AU243" s="36" t="str">
        <f t="shared" si="112"/>
        <v/>
      </c>
      <c r="AV243" s="55"/>
      <c r="AW243" s="34"/>
      <c r="AX243" s="148"/>
      <c r="AY243" s="34"/>
      <c r="AZ243" s="32" t="str">
        <f t="shared" si="113"/>
        <v/>
      </c>
      <c r="BA243" s="34"/>
      <c r="BB243" s="32" t="str">
        <f t="shared" si="114"/>
        <v/>
      </c>
      <c r="BC243" s="34"/>
      <c r="BD243" s="32" t="str">
        <f t="shared" si="115"/>
        <v/>
      </c>
      <c r="BE243" s="34"/>
      <c r="BF243" s="36" t="str">
        <f t="shared" si="116"/>
        <v/>
      </c>
      <c r="BG243" s="36" t="str">
        <f t="shared" si="117"/>
        <v/>
      </c>
      <c r="BH243" s="36" t="str">
        <f t="shared" si="118"/>
        <v/>
      </c>
      <c r="BI243" s="55"/>
      <c r="BJ243" s="34"/>
      <c r="BK243" s="148"/>
      <c r="BL243" s="34"/>
      <c r="BM243" s="32" t="str">
        <f t="shared" si="119"/>
        <v/>
      </c>
      <c r="BN243" s="34"/>
      <c r="BO243" s="32" t="str">
        <f t="shared" si="120"/>
        <v/>
      </c>
      <c r="BP243" s="34"/>
      <c r="BQ243" s="32" t="str">
        <f t="shared" si="121"/>
        <v/>
      </c>
      <c r="BR243" s="34"/>
      <c r="BS243" s="36" t="str">
        <f t="shared" si="122"/>
        <v/>
      </c>
      <c r="BT243" s="36" t="str">
        <f t="shared" si="123"/>
        <v/>
      </c>
      <c r="BU243" s="36" t="str">
        <f t="shared" si="124"/>
        <v/>
      </c>
      <c r="BV243" s="55"/>
      <c r="BW243" s="36" t="str">
        <f t="shared" si="125"/>
        <v/>
      </c>
      <c r="BX243" s="36" t="str">
        <f t="shared" si="125"/>
        <v/>
      </c>
      <c r="BY243" s="31"/>
      <c r="BZ243" s="38"/>
      <c r="CB243" s="120" t="e">
        <f t="shared" ca="1" si="96"/>
        <v>#VALUE!</v>
      </c>
      <c r="CC243" s="2" t="e">
        <f t="shared" ca="1" si="126"/>
        <v>#VALUE!</v>
      </c>
    </row>
    <row r="244" spans="1:81" s="10" customFormat="1" ht="25.15" customHeight="1" x14ac:dyDescent="0.2">
      <c r="A244" s="52" t="str">
        <f t="shared" si="127"/>
        <v/>
      </c>
      <c r="B244" s="157" t="e">
        <f t="shared" ca="1" si="97"/>
        <v>#VALUE!</v>
      </c>
      <c r="C244" s="157" t="e">
        <f t="shared" ca="1" si="98"/>
        <v>#VALUE!</v>
      </c>
      <c r="D244" s="29"/>
      <c r="E244" s="155" t="str">
        <f ca="1">IFERROR(INDIRECT(ADDRESS(MATCH(D244,CatModules!C:C,0),2,1,1,"CatModules")),"")</f>
        <v/>
      </c>
      <c r="F244" s="96"/>
      <c r="G244" s="156" t="str">
        <f ca="1">IFERROR(INDIRECT(ADDRESS(MATCH(CONCATENATE(E244,"-",F244),CatInt!K:K,0),3,1,1,"CatInt")),"")</f>
        <v/>
      </c>
      <c r="H244" s="45" t="str">
        <f>IF(F244="","",VLOOKUP(F244,#REF!,2,FALSE))</f>
        <v/>
      </c>
      <c r="I244" s="29"/>
      <c r="J244" s="155" t="e">
        <f t="shared" si="99"/>
        <v>#VALUE!</v>
      </c>
      <c r="K244" s="155" t="e">
        <f t="shared" si="100"/>
        <v>#VALUE!</v>
      </c>
      <c r="L244" s="153"/>
      <c r="M244" s="126"/>
      <c r="N244" s="151" t="e">
        <f ca="1">VLOOKUP(M244,CatProd!B:G,6,FALSE)</f>
        <v>#N/A</v>
      </c>
      <c r="O244" s="127"/>
      <c r="P244" s="175" t="e">
        <f ca="1">VLOOKUP(CONCATENATE(N244,"-",O244),CatProdSpec!H:I,2,FALSE)</f>
        <v>#N/A</v>
      </c>
      <c r="Q244" s="30"/>
      <c r="R244" s="149" t="str">
        <f>IFERROR(VLOOKUP(Q244,Setup!D$16:E$25,2,FALSE),"")</f>
        <v/>
      </c>
      <c r="S244" s="51" t="str">
        <f ca="1">IFERROR(IF(OR(I244="",VLOOKUP(I244,CatCostInp!$E$2:$K$88,7,FALSE)=0),"",VLOOKUP(I244,CatCostInp!$E$2:$K$88,7,FALSE)),"")</f>
        <v/>
      </c>
      <c r="T244" s="4" t="e">
        <f>VLOOKUP(U244,#REF!,2,FALSE)</f>
        <v>#REF!</v>
      </c>
      <c r="U244" s="30"/>
      <c r="V244" s="1" t="str">
        <f ca="1">IF(U244=Setup!$C$10,"Grant",IF('Health Products &amp; Equipment'!U244=Setup!$C$11,"Local",IF('Health Products &amp; Equipment'!U244=Setup!$C$12,"Other","")))</f>
        <v/>
      </c>
      <c r="W244" s="34"/>
      <c r="X244" s="148"/>
      <c r="Y244" s="33"/>
      <c r="Z244" s="36" t="str">
        <f t="shared" si="101"/>
        <v/>
      </c>
      <c r="AA244" s="35"/>
      <c r="AB244" s="32" t="str">
        <f t="shared" si="102"/>
        <v/>
      </c>
      <c r="AC244" s="34"/>
      <c r="AD244" s="32" t="str">
        <f t="shared" si="103"/>
        <v/>
      </c>
      <c r="AE244" s="34"/>
      <c r="AF244" s="36" t="str">
        <f t="shared" si="104"/>
        <v/>
      </c>
      <c r="AG244" s="36" t="str">
        <f t="shared" si="105"/>
        <v/>
      </c>
      <c r="AH244" s="36" t="str">
        <f t="shared" si="106"/>
        <v/>
      </c>
      <c r="AI244" s="55"/>
      <c r="AJ244" s="37"/>
      <c r="AK244" s="148"/>
      <c r="AL244" s="35"/>
      <c r="AM244" s="32" t="str">
        <f t="shared" si="107"/>
        <v/>
      </c>
      <c r="AN244" s="35"/>
      <c r="AO244" s="32" t="str">
        <f t="shared" si="108"/>
        <v/>
      </c>
      <c r="AP244" s="35"/>
      <c r="AQ244" s="32" t="str">
        <f t="shared" si="109"/>
        <v/>
      </c>
      <c r="AR244" s="34"/>
      <c r="AS244" s="36" t="str">
        <f t="shared" si="110"/>
        <v/>
      </c>
      <c r="AT244" s="36" t="str">
        <f t="shared" si="111"/>
        <v/>
      </c>
      <c r="AU244" s="36" t="str">
        <f t="shared" si="112"/>
        <v/>
      </c>
      <c r="AV244" s="55"/>
      <c r="AW244" s="34"/>
      <c r="AX244" s="148"/>
      <c r="AY244" s="34"/>
      <c r="AZ244" s="32" t="str">
        <f t="shared" si="113"/>
        <v/>
      </c>
      <c r="BA244" s="34"/>
      <c r="BB244" s="32" t="str">
        <f t="shared" si="114"/>
        <v/>
      </c>
      <c r="BC244" s="34"/>
      <c r="BD244" s="32" t="str">
        <f t="shared" si="115"/>
        <v/>
      </c>
      <c r="BE244" s="34"/>
      <c r="BF244" s="36" t="str">
        <f t="shared" si="116"/>
        <v/>
      </c>
      <c r="BG244" s="36" t="str">
        <f t="shared" si="117"/>
        <v/>
      </c>
      <c r="BH244" s="36" t="str">
        <f t="shared" si="118"/>
        <v/>
      </c>
      <c r="BI244" s="55"/>
      <c r="BJ244" s="34"/>
      <c r="BK244" s="148"/>
      <c r="BL244" s="34"/>
      <c r="BM244" s="32" t="str">
        <f t="shared" si="119"/>
        <v/>
      </c>
      <c r="BN244" s="34"/>
      <c r="BO244" s="32" t="str">
        <f t="shared" si="120"/>
        <v/>
      </c>
      <c r="BP244" s="34"/>
      <c r="BQ244" s="32" t="str">
        <f t="shared" si="121"/>
        <v/>
      </c>
      <c r="BR244" s="34"/>
      <c r="BS244" s="36" t="str">
        <f t="shared" si="122"/>
        <v/>
      </c>
      <c r="BT244" s="36" t="str">
        <f t="shared" si="123"/>
        <v/>
      </c>
      <c r="BU244" s="36" t="str">
        <f t="shared" si="124"/>
        <v/>
      </c>
      <c r="BV244" s="55"/>
      <c r="BW244" s="36" t="str">
        <f t="shared" si="125"/>
        <v/>
      </c>
      <c r="BX244" s="36" t="str">
        <f t="shared" si="125"/>
        <v/>
      </c>
      <c r="BY244" s="31"/>
      <c r="BZ244" s="38"/>
      <c r="CB244" s="120" t="e">
        <f t="shared" ca="1" si="96"/>
        <v>#VALUE!</v>
      </c>
      <c r="CC244" s="2" t="e">
        <f t="shared" ca="1" si="126"/>
        <v>#VALUE!</v>
      </c>
    </row>
    <row r="245" spans="1:81" s="10" customFormat="1" ht="25.15" customHeight="1" x14ac:dyDescent="0.2">
      <c r="A245" s="52" t="str">
        <f t="shared" si="127"/>
        <v/>
      </c>
      <c r="B245" s="157" t="e">
        <f t="shared" ca="1" si="97"/>
        <v>#VALUE!</v>
      </c>
      <c r="C245" s="157" t="e">
        <f t="shared" ca="1" si="98"/>
        <v>#VALUE!</v>
      </c>
      <c r="D245" s="29"/>
      <c r="E245" s="155" t="str">
        <f ca="1">IFERROR(INDIRECT(ADDRESS(MATCH(D245,CatModules!C:C,0),2,1,1,"CatModules")),"")</f>
        <v/>
      </c>
      <c r="F245" s="96"/>
      <c r="G245" s="156" t="str">
        <f ca="1">IFERROR(INDIRECT(ADDRESS(MATCH(CONCATENATE(E245,"-",F245),CatInt!K:K,0),3,1,1,"CatInt")),"")</f>
        <v/>
      </c>
      <c r="H245" s="45" t="str">
        <f>IF(F245="","",VLOOKUP(F245,#REF!,2,FALSE))</f>
        <v/>
      </c>
      <c r="I245" s="29"/>
      <c r="J245" s="155" t="e">
        <f t="shared" si="99"/>
        <v>#VALUE!</v>
      </c>
      <c r="K245" s="155" t="e">
        <f t="shared" si="100"/>
        <v>#VALUE!</v>
      </c>
      <c r="L245" s="153"/>
      <c r="M245" s="126"/>
      <c r="N245" s="151" t="e">
        <f ca="1">VLOOKUP(M245,CatProd!B:G,6,FALSE)</f>
        <v>#N/A</v>
      </c>
      <c r="O245" s="127"/>
      <c r="P245" s="175" t="e">
        <f ca="1">VLOOKUP(CONCATENATE(N245,"-",O245),CatProdSpec!H:I,2,FALSE)</f>
        <v>#N/A</v>
      </c>
      <c r="Q245" s="30"/>
      <c r="R245" s="149" t="str">
        <f>IFERROR(VLOOKUP(Q245,Setup!D$16:E$25,2,FALSE),"")</f>
        <v/>
      </c>
      <c r="S245" s="51" t="str">
        <f ca="1">IFERROR(IF(OR(I245="",VLOOKUP(I245,CatCostInp!$E$2:$K$88,7,FALSE)=0),"",VLOOKUP(I245,CatCostInp!$E$2:$K$88,7,FALSE)),"")</f>
        <v/>
      </c>
      <c r="T245" s="4" t="e">
        <f>VLOOKUP(U245,#REF!,2,FALSE)</f>
        <v>#REF!</v>
      </c>
      <c r="U245" s="30"/>
      <c r="V245" s="1" t="str">
        <f ca="1">IF(U245=Setup!$C$10,"Grant",IF('Health Products &amp; Equipment'!U245=Setup!$C$11,"Local",IF('Health Products &amp; Equipment'!U245=Setup!$C$12,"Other","")))</f>
        <v/>
      </c>
      <c r="W245" s="34"/>
      <c r="X245" s="148"/>
      <c r="Y245" s="33"/>
      <c r="Z245" s="36" t="str">
        <f t="shared" si="101"/>
        <v/>
      </c>
      <c r="AA245" s="35"/>
      <c r="AB245" s="32" t="str">
        <f t="shared" si="102"/>
        <v/>
      </c>
      <c r="AC245" s="34"/>
      <c r="AD245" s="32" t="str">
        <f t="shared" si="103"/>
        <v/>
      </c>
      <c r="AE245" s="34"/>
      <c r="AF245" s="36" t="str">
        <f t="shared" si="104"/>
        <v/>
      </c>
      <c r="AG245" s="36" t="str">
        <f t="shared" si="105"/>
        <v/>
      </c>
      <c r="AH245" s="36" t="str">
        <f t="shared" si="106"/>
        <v/>
      </c>
      <c r="AI245" s="55"/>
      <c r="AJ245" s="37"/>
      <c r="AK245" s="148"/>
      <c r="AL245" s="35"/>
      <c r="AM245" s="32" t="str">
        <f t="shared" si="107"/>
        <v/>
      </c>
      <c r="AN245" s="35"/>
      <c r="AO245" s="32" t="str">
        <f t="shared" si="108"/>
        <v/>
      </c>
      <c r="AP245" s="35"/>
      <c r="AQ245" s="32" t="str">
        <f t="shared" si="109"/>
        <v/>
      </c>
      <c r="AR245" s="34"/>
      <c r="AS245" s="36" t="str">
        <f t="shared" si="110"/>
        <v/>
      </c>
      <c r="AT245" s="36" t="str">
        <f t="shared" si="111"/>
        <v/>
      </c>
      <c r="AU245" s="36" t="str">
        <f t="shared" si="112"/>
        <v/>
      </c>
      <c r="AV245" s="55"/>
      <c r="AW245" s="34"/>
      <c r="AX245" s="148"/>
      <c r="AY245" s="34"/>
      <c r="AZ245" s="32" t="str">
        <f t="shared" si="113"/>
        <v/>
      </c>
      <c r="BA245" s="34"/>
      <c r="BB245" s="32" t="str">
        <f t="shared" si="114"/>
        <v/>
      </c>
      <c r="BC245" s="34"/>
      <c r="BD245" s="32" t="str">
        <f t="shared" si="115"/>
        <v/>
      </c>
      <c r="BE245" s="34"/>
      <c r="BF245" s="36" t="str">
        <f t="shared" si="116"/>
        <v/>
      </c>
      <c r="BG245" s="36" t="str">
        <f t="shared" si="117"/>
        <v/>
      </c>
      <c r="BH245" s="36" t="str">
        <f t="shared" si="118"/>
        <v/>
      </c>
      <c r="BI245" s="55"/>
      <c r="BJ245" s="34"/>
      <c r="BK245" s="148"/>
      <c r="BL245" s="34"/>
      <c r="BM245" s="32" t="str">
        <f t="shared" si="119"/>
        <v/>
      </c>
      <c r="BN245" s="34"/>
      <c r="BO245" s="32" t="str">
        <f t="shared" si="120"/>
        <v/>
      </c>
      <c r="BP245" s="34"/>
      <c r="BQ245" s="32" t="str">
        <f t="shared" si="121"/>
        <v/>
      </c>
      <c r="BR245" s="34"/>
      <c r="BS245" s="36" t="str">
        <f t="shared" si="122"/>
        <v/>
      </c>
      <c r="BT245" s="36" t="str">
        <f t="shared" si="123"/>
        <v/>
      </c>
      <c r="BU245" s="36" t="str">
        <f t="shared" si="124"/>
        <v/>
      </c>
      <c r="BV245" s="55"/>
      <c r="BW245" s="36" t="str">
        <f t="shared" si="125"/>
        <v/>
      </c>
      <c r="BX245" s="36" t="str">
        <f t="shared" si="125"/>
        <v/>
      </c>
      <c r="BY245" s="31"/>
      <c r="BZ245" s="38"/>
      <c r="CB245" s="120" t="e">
        <f t="shared" ca="1" si="96"/>
        <v>#VALUE!</v>
      </c>
      <c r="CC245" s="2" t="e">
        <f t="shared" ca="1" si="126"/>
        <v>#VALUE!</v>
      </c>
    </row>
    <row r="246" spans="1:81" s="10" customFormat="1" ht="25.15" customHeight="1" x14ac:dyDescent="0.2">
      <c r="A246" s="52" t="str">
        <f t="shared" si="127"/>
        <v/>
      </c>
      <c r="B246" s="157" t="e">
        <f t="shared" ca="1" si="97"/>
        <v>#VALUE!</v>
      </c>
      <c r="C246" s="157" t="e">
        <f t="shared" ca="1" si="98"/>
        <v>#VALUE!</v>
      </c>
      <c r="D246" s="29"/>
      <c r="E246" s="155" t="str">
        <f ca="1">IFERROR(INDIRECT(ADDRESS(MATCH(D246,CatModules!C:C,0),2,1,1,"CatModules")),"")</f>
        <v/>
      </c>
      <c r="F246" s="96"/>
      <c r="G246" s="156" t="str">
        <f ca="1">IFERROR(INDIRECT(ADDRESS(MATCH(CONCATENATE(E246,"-",F246),CatInt!K:K,0),3,1,1,"CatInt")),"")</f>
        <v/>
      </c>
      <c r="H246" s="45" t="str">
        <f>IF(F246="","",VLOOKUP(F246,#REF!,2,FALSE))</f>
        <v/>
      </c>
      <c r="I246" s="29"/>
      <c r="J246" s="155" t="e">
        <f t="shared" si="99"/>
        <v>#VALUE!</v>
      </c>
      <c r="K246" s="155" t="e">
        <f t="shared" si="100"/>
        <v>#VALUE!</v>
      </c>
      <c r="L246" s="153"/>
      <c r="M246" s="126"/>
      <c r="N246" s="151" t="e">
        <f ca="1">VLOOKUP(M246,CatProd!B:G,6,FALSE)</f>
        <v>#N/A</v>
      </c>
      <c r="O246" s="127"/>
      <c r="P246" s="175" t="e">
        <f ca="1">VLOOKUP(CONCATENATE(N246,"-",O246),CatProdSpec!H:I,2,FALSE)</f>
        <v>#N/A</v>
      </c>
      <c r="Q246" s="30"/>
      <c r="R246" s="149" t="str">
        <f>IFERROR(VLOOKUP(Q246,Setup!D$16:E$25,2,FALSE),"")</f>
        <v/>
      </c>
      <c r="S246" s="51" t="str">
        <f ca="1">IFERROR(IF(OR(I246="",VLOOKUP(I246,CatCostInp!$E$2:$K$88,7,FALSE)=0),"",VLOOKUP(I246,CatCostInp!$E$2:$K$88,7,FALSE)),"")</f>
        <v/>
      </c>
      <c r="T246" s="4" t="e">
        <f>VLOOKUP(U246,#REF!,2,FALSE)</f>
        <v>#REF!</v>
      </c>
      <c r="U246" s="30"/>
      <c r="V246" s="1" t="str">
        <f ca="1">IF(U246=Setup!$C$10,"Grant",IF('Health Products &amp; Equipment'!U246=Setup!$C$11,"Local",IF('Health Products &amp; Equipment'!U246=Setup!$C$12,"Other","")))</f>
        <v/>
      </c>
      <c r="W246" s="34"/>
      <c r="X246" s="148"/>
      <c r="Y246" s="33"/>
      <c r="Z246" s="36" t="str">
        <f t="shared" si="101"/>
        <v/>
      </c>
      <c r="AA246" s="35"/>
      <c r="AB246" s="32" t="str">
        <f t="shared" si="102"/>
        <v/>
      </c>
      <c r="AC246" s="34"/>
      <c r="AD246" s="32" t="str">
        <f t="shared" si="103"/>
        <v/>
      </c>
      <c r="AE246" s="34"/>
      <c r="AF246" s="36" t="str">
        <f t="shared" si="104"/>
        <v/>
      </c>
      <c r="AG246" s="36" t="str">
        <f t="shared" si="105"/>
        <v/>
      </c>
      <c r="AH246" s="36" t="str">
        <f t="shared" si="106"/>
        <v/>
      </c>
      <c r="AI246" s="55"/>
      <c r="AJ246" s="37"/>
      <c r="AK246" s="148"/>
      <c r="AL246" s="35"/>
      <c r="AM246" s="32" t="str">
        <f t="shared" si="107"/>
        <v/>
      </c>
      <c r="AN246" s="35"/>
      <c r="AO246" s="32" t="str">
        <f t="shared" si="108"/>
        <v/>
      </c>
      <c r="AP246" s="35"/>
      <c r="AQ246" s="32" t="str">
        <f t="shared" si="109"/>
        <v/>
      </c>
      <c r="AR246" s="34"/>
      <c r="AS246" s="36" t="str">
        <f t="shared" si="110"/>
        <v/>
      </c>
      <c r="AT246" s="36" t="str">
        <f t="shared" si="111"/>
        <v/>
      </c>
      <c r="AU246" s="36" t="str">
        <f t="shared" si="112"/>
        <v/>
      </c>
      <c r="AV246" s="55"/>
      <c r="AW246" s="34"/>
      <c r="AX246" s="148"/>
      <c r="AY246" s="34"/>
      <c r="AZ246" s="32" t="str">
        <f t="shared" si="113"/>
        <v/>
      </c>
      <c r="BA246" s="34"/>
      <c r="BB246" s="32" t="str">
        <f t="shared" si="114"/>
        <v/>
      </c>
      <c r="BC246" s="34"/>
      <c r="BD246" s="32" t="str">
        <f t="shared" si="115"/>
        <v/>
      </c>
      <c r="BE246" s="34"/>
      <c r="BF246" s="36" t="str">
        <f t="shared" si="116"/>
        <v/>
      </c>
      <c r="BG246" s="36" t="str">
        <f t="shared" si="117"/>
        <v/>
      </c>
      <c r="BH246" s="36" t="str">
        <f t="shared" si="118"/>
        <v/>
      </c>
      <c r="BI246" s="55"/>
      <c r="BJ246" s="34"/>
      <c r="BK246" s="148"/>
      <c r="BL246" s="34"/>
      <c r="BM246" s="32" t="str">
        <f t="shared" si="119"/>
        <v/>
      </c>
      <c r="BN246" s="34"/>
      <c r="BO246" s="32" t="str">
        <f t="shared" si="120"/>
        <v/>
      </c>
      <c r="BP246" s="34"/>
      <c r="BQ246" s="32" t="str">
        <f t="shared" si="121"/>
        <v/>
      </c>
      <c r="BR246" s="34"/>
      <c r="BS246" s="36" t="str">
        <f t="shared" si="122"/>
        <v/>
      </c>
      <c r="BT246" s="36" t="str">
        <f t="shared" si="123"/>
        <v/>
      </c>
      <c r="BU246" s="36" t="str">
        <f t="shared" si="124"/>
        <v/>
      </c>
      <c r="BV246" s="55"/>
      <c r="BW246" s="36" t="str">
        <f t="shared" si="125"/>
        <v/>
      </c>
      <c r="BX246" s="36" t="str">
        <f t="shared" si="125"/>
        <v/>
      </c>
      <c r="BY246" s="31"/>
      <c r="BZ246" s="38"/>
      <c r="CB246" s="120" t="e">
        <f t="shared" ca="1" si="96"/>
        <v>#VALUE!</v>
      </c>
      <c r="CC246" s="2" t="e">
        <f t="shared" ca="1" si="126"/>
        <v>#VALUE!</v>
      </c>
    </row>
    <row r="247" spans="1:81" s="10" customFormat="1" ht="25.15" customHeight="1" x14ac:dyDescent="0.2">
      <c r="A247" s="52" t="str">
        <f t="shared" si="127"/>
        <v/>
      </c>
      <c r="B247" s="157" t="e">
        <f t="shared" ca="1" si="97"/>
        <v>#VALUE!</v>
      </c>
      <c r="C247" s="157" t="e">
        <f t="shared" ca="1" si="98"/>
        <v>#VALUE!</v>
      </c>
      <c r="D247" s="29"/>
      <c r="E247" s="155" t="str">
        <f ca="1">IFERROR(INDIRECT(ADDRESS(MATCH(D247,CatModules!C:C,0),2,1,1,"CatModules")),"")</f>
        <v/>
      </c>
      <c r="F247" s="96"/>
      <c r="G247" s="156" t="str">
        <f ca="1">IFERROR(INDIRECT(ADDRESS(MATCH(CONCATENATE(E247,"-",F247),CatInt!K:K,0),3,1,1,"CatInt")),"")</f>
        <v/>
      </c>
      <c r="H247" s="45" t="str">
        <f>IF(F247="","",VLOOKUP(F247,#REF!,2,FALSE))</f>
        <v/>
      </c>
      <c r="I247" s="29"/>
      <c r="J247" s="155" t="e">
        <f t="shared" si="99"/>
        <v>#VALUE!</v>
      </c>
      <c r="K247" s="155" t="e">
        <f t="shared" si="100"/>
        <v>#VALUE!</v>
      </c>
      <c r="L247" s="153"/>
      <c r="M247" s="126"/>
      <c r="N247" s="151" t="e">
        <f ca="1">VLOOKUP(M247,CatProd!B:G,6,FALSE)</f>
        <v>#N/A</v>
      </c>
      <c r="O247" s="127"/>
      <c r="P247" s="175" t="e">
        <f ca="1">VLOOKUP(CONCATENATE(N247,"-",O247),CatProdSpec!H:I,2,FALSE)</f>
        <v>#N/A</v>
      </c>
      <c r="Q247" s="30"/>
      <c r="R247" s="149" t="str">
        <f>IFERROR(VLOOKUP(Q247,Setup!D$16:E$25,2,FALSE),"")</f>
        <v/>
      </c>
      <c r="S247" s="51" t="str">
        <f ca="1">IFERROR(IF(OR(I247="",VLOOKUP(I247,CatCostInp!$E$2:$K$88,7,FALSE)=0),"",VLOOKUP(I247,CatCostInp!$E$2:$K$88,7,FALSE)),"")</f>
        <v/>
      </c>
      <c r="T247" s="4" t="e">
        <f>VLOOKUP(U247,#REF!,2,FALSE)</f>
        <v>#REF!</v>
      </c>
      <c r="U247" s="30"/>
      <c r="V247" s="1" t="str">
        <f ca="1">IF(U247=Setup!$C$10,"Grant",IF('Health Products &amp; Equipment'!U247=Setup!$C$11,"Local",IF('Health Products &amp; Equipment'!U247=Setup!$C$12,"Other","")))</f>
        <v/>
      </c>
      <c r="W247" s="34"/>
      <c r="X247" s="148"/>
      <c r="Y247" s="33"/>
      <c r="Z247" s="36" t="str">
        <f t="shared" si="101"/>
        <v/>
      </c>
      <c r="AA247" s="35"/>
      <c r="AB247" s="32" t="str">
        <f t="shared" si="102"/>
        <v/>
      </c>
      <c r="AC247" s="34"/>
      <c r="AD247" s="32" t="str">
        <f t="shared" si="103"/>
        <v/>
      </c>
      <c r="AE247" s="34"/>
      <c r="AF247" s="36" t="str">
        <f t="shared" si="104"/>
        <v/>
      </c>
      <c r="AG247" s="36" t="str">
        <f t="shared" si="105"/>
        <v/>
      </c>
      <c r="AH247" s="36" t="str">
        <f t="shared" si="106"/>
        <v/>
      </c>
      <c r="AI247" s="55"/>
      <c r="AJ247" s="37"/>
      <c r="AK247" s="148"/>
      <c r="AL247" s="35"/>
      <c r="AM247" s="32" t="str">
        <f t="shared" si="107"/>
        <v/>
      </c>
      <c r="AN247" s="35"/>
      <c r="AO247" s="32" t="str">
        <f t="shared" si="108"/>
        <v/>
      </c>
      <c r="AP247" s="35"/>
      <c r="AQ247" s="32" t="str">
        <f t="shared" si="109"/>
        <v/>
      </c>
      <c r="AR247" s="34"/>
      <c r="AS247" s="36" t="str">
        <f t="shared" si="110"/>
        <v/>
      </c>
      <c r="AT247" s="36" t="str">
        <f t="shared" si="111"/>
        <v/>
      </c>
      <c r="AU247" s="36" t="str">
        <f t="shared" si="112"/>
        <v/>
      </c>
      <c r="AV247" s="55"/>
      <c r="AW247" s="34"/>
      <c r="AX247" s="148"/>
      <c r="AY247" s="34"/>
      <c r="AZ247" s="32" t="str">
        <f t="shared" si="113"/>
        <v/>
      </c>
      <c r="BA247" s="34"/>
      <c r="BB247" s="32" t="str">
        <f t="shared" si="114"/>
        <v/>
      </c>
      <c r="BC247" s="34"/>
      <c r="BD247" s="32" t="str">
        <f t="shared" si="115"/>
        <v/>
      </c>
      <c r="BE247" s="34"/>
      <c r="BF247" s="36" t="str">
        <f t="shared" si="116"/>
        <v/>
      </c>
      <c r="BG247" s="36" t="str">
        <f t="shared" si="117"/>
        <v/>
      </c>
      <c r="BH247" s="36" t="str">
        <f t="shared" si="118"/>
        <v/>
      </c>
      <c r="BI247" s="55"/>
      <c r="BJ247" s="34"/>
      <c r="BK247" s="148"/>
      <c r="BL247" s="34"/>
      <c r="BM247" s="32" t="str">
        <f t="shared" si="119"/>
        <v/>
      </c>
      <c r="BN247" s="34"/>
      <c r="BO247" s="32" t="str">
        <f t="shared" si="120"/>
        <v/>
      </c>
      <c r="BP247" s="34"/>
      <c r="BQ247" s="32" t="str">
        <f t="shared" si="121"/>
        <v/>
      </c>
      <c r="BR247" s="34"/>
      <c r="BS247" s="36" t="str">
        <f t="shared" si="122"/>
        <v/>
      </c>
      <c r="BT247" s="36" t="str">
        <f t="shared" si="123"/>
        <v/>
      </c>
      <c r="BU247" s="36" t="str">
        <f t="shared" si="124"/>
        <v/>
      </c>
      <c r="BV247" s="55"/>
      <c r="BW247" s="36" t="str">
        <f t="shared" si="125"/>
        <v/>
      </c>
      <c r="BX247" s="36" t="str">
        <f t="shared" si="125"/>
        <v/>
      </c>
      <c r="BY247" s="31"/>
      <c r="BZ247" s="38"/>
      <c r="CB247" s="120" t="e">
        <f t="shared" ca="1" si="96"/>
        <v>#VALUE!</v>
      </c>
      <c r="CC247" s="2" t="e">
        <f t="shared" ca="1" si="126"/>
        <v>#VALUE!</v>
      </c>
    </row>
    <row r="248" spans="1:81" s="10" customFormat="1" ht="25.15" customHeight="1" x14ac:dyDescent="0.2">
      <c r="A248" s="52" t="str">
        <f t="shared" si="127"/>
        <v/>
      </c>
      <c r="B248" s="157" t="e">
        <f t="shared" ca="1" si="97"/>
        <v>#VALUE!</v>
      </c>
      <c r="C248" s="157" t="e">
        <f t="shared" ca="1" si="98"/>
        <v>#VALUE!</v>
      </c>
      <c r="D248" s="29"/>
      <c r="E248" s="155" t="str">
        <f ca="1">IFERROR(INDIRECT(ADDRESS(MATCH(D248,CatModules!C:C,0),2,1,1,"CatModules")),"")</f>
        <v/>
      </c>
      <c r="F248" s="96"/>
      <c r="G248" s="156" t="str">
        <f ca="1">IFERROR(INDIRECT(ADDRESS(MATCH(CONCATENATE(E248,"-",F248),CatInt!K:K,0),3,1,1,"CatInt")),"")</f>
        <v/>
      </c>
      <c r="H248" s="45" t="str">
        <f>IF(F248="","",VLOOKUP(F248,#REF!,2,FALSE))</f>
        <v/>
      </c>
      <c r="I248" s="29"/>
      <c r="J248" s="155" t="e">
        <f t="shared" si="99"/>
        <v>#VALUE!</v>
      </c>
      <c r="K248" s="155" t="e">
        <f t="shared" si="100"/>
        <v>#VALUE!</v>
      </c>
      <c r="L248" s="153"/>
      <c r="M248" s="126"/>
      <c r="N248" s="151" t="e">
        <f ca="1">VLOOKUP(M248,CatProd!B:G,6,FALSE)</f>
        <v>#N/A</v>
      </c>
      <c r="O248" s="127"/>
      <c r="P248" s="175" t="e">
        <f ca="1">VLOOKUP(CONCATENATE(N248,"-",O248),CatProdSpec!H:I,2,FALSE)</f>
        <v>#N/A</v>
      </c>
      <c r="Q248" s="30"/>
      <c r="R248" s="149" t="str">
        <f>IFERROR(VLOOKUP(Q248,Setup!D$16:E$25,2,FALSE),"")</f>
        <v/>
      </c>
      <c r="S248" s="51" t="str">
        <f ca="1">IFERROR(IF(OR(I248="",VLOOKUP(I248,CatCostInp!$E$2:$K$88,7,FALSE)=0),"",VLOOKUP(I248,CatCostInp!$E$2:$K$88,7,FALSE)),"")</f>
        <v/>
      </c>
      <c r="T248" s="4" t="e">
        <f>VLOOKUP(U248,#REF!,2,FALSE)</f>
        <v>#REF!</v>
      </c>
      <c r="U248" s="30"/>
      <c r="V248" s="1" t="str">
        <f ca="1">IF(U248=Setup!$C$10,"Grant",IF('Health Products &amp; Equipment'!U248=Setup!$C$11,"Local",IF('Health Products &amp; Equipment'!U248=Setup!$C$12,"Other","")))</f>
        <v/>
      </c>
      <c r="W248" s="34"/>
      <c r="X248" s="148"/>
      <c r="Y248" s="33"/>
      <c r="Z248" s="36" t="str">
        <f t="shared" si="101"/>
        <v/>
      </c>
      <c r="AA248" s="35"/>
      <c r="AB248" s="32" t="str">
        <f t="shared" si="102"/>
        <v/>
      </c>
      <c r="AC248" s="34"/>
      <c r="AD248" s="32" t="str">
        <f t="shared" si="103"/>
        <v/>
      </c>
      <c r="AE248" s="34"/>
      <c r="AF248" s="36" t="str">
        <f t="shared" si="104"/>
        <v/>
      </c>
      <c r="AG248" s="36" t="str">
        <f t="shared" si="105"/>
        <v/>
      </c>
      <c r="AH248" s="36" t="str">
        <f t="shared" si="106"/>
        <v/>
      </c>
      <c r="AI248" s="55"/>
      <c r="AJ248" s="37"/>
      <c r="AK248" s="148"/>
      <c r="AL248" s="35"/>
      <c r="AM248" s="32" t="str">
        <f t="shared" si="107"/>
        <v/>
      </c>
      <c r="AN248" s="35"/>
      <c r="AO248" s="32" t="str">
        <f t="shared" si="108"/>
        <v/>
      </c>
      <c r="AP248" s="35"/>
      <c r="AQ248" s="32" t="str">
        <f t="shared" si="109"/>
        <v/>
      </c>
      <c r="AR248" s="34"/>
      <c r="AS248" s="36" t="str">
        <f t="shared" si="110"/>
        <v/>
      </c>
      <c r="AT248" s="36" t="str">
        <f t="shared" si="111"/>
        <v/>
      </c>
      <c r="AU248" s="36" t="str">
        <f t="shared" si="112"/>
        <v/>
      </c>
      <c r="AV248" s="55"/>
      <c r="AW248" s="34"/>
      <c r="AX248" s="148"/>
      <c r="AY248" s="34"/>
      <c r="AZ248" s="32" t="str">
        <f t="shared" si="113"/>
        <v/>
      </c>
      <c r="BA248" s="34"/>
      <c r="BB248" s="32" t="str">
        <f t="shared" si="114"/>
        <v/>
      </c>
      <c r="BC248" s="34"/>
      <c r="BD248" s="32" t="str">
        <f t="shared" si="115"/>
        <v/>
      </c>
      <c r="BE248" s="34"/>
      <c r="BF248" s="36" t="str">
        <f t="shared" si="116"/>
        <v/>
      </c>
      <c r="BG248" s="36" t="str">
        <f t="shared" si="117"/>
        <v/>
      </c>
      <c r="BH248" s="36" t="str">
        <f t="shared" si="118"/>
        <v/>
      </c>
      <c r="BI248" s="55"/>
      <c r="BJ248" s="34"/>
      <c r="BK248" s="148"/>
      <c r="BL248" s="34"/>
      <c r="BM248" s="32" t="str">
        <f t="shared" si="119"/>
        <v/>
      </c>
      <c r="BN248" s="34"/>
      <c r="BO248" s="32" t="str">
        <f t="shared" si="120"/>
        <v/>
      </c>
      <c r="BP248" s="34"/>
      <c r="BQ248" s="32" t="str">
        <f t="shared" si="121"/>
        <v/>
      </c>
      <c r="BR248" s="34"/>
      <c r="BS248" s="36" t="str">
        <f t="shared" si="122"/>
        <v/>
      </c>
      <c r="BT248" s="36" t="str">
        <f t="shared" si="123"/>
        <v/>
      </c>
      <c r="BU248" s="36" t="str">
        <f t="shared" si="124"/>
        <v/>
      </c>
      <c r="BV248" s="55"/>
      <c r="BW248" s="36" t="str">
        <f t="shared" si="125"/>
        <v/>
      </c>
      <c r="BX248" s="36" t="str">
        <f t="shared" si="125"/>
        <v/>
      </c>
      <c r="BY248" s="31"/>
      <c r="BZ248" s="38"/>
      <c r="CB248" s="120" t="e">
        <f t="shared" ca="1" si="96"/>
        <v>#VALUE!</v>
      </c>
      <c r="CC248" s="2" t="e">
        <f t="shared" ca="1" si="126"/>
        <v>#VALUE!</v>
      </c>
    </row>
    <row r="249" spans="1:81" s="10" customFormat="1" ht="25.15" customHeight="1" x14ac:dyDescent="0.2">
      <c r="A249" s="52" t="str">
        <f t="shared" si="127"/>
        <v/>
      </c>
      <c r="B249" s="157" t="e">
        <f t="shared" ca="1" si="97"/>
        <v>#VALUE!</v>
      </c>
      <c r="C249" s="157" t="e">
        <f t="shared" ca="1" si="98"/>
        <v>#VALUE!</v>
      </c>
      <c r="D249" s="29"/>
      <c r="E249" s="155" t="str">
        <f ca="1">IFERROR(INDIRECT(ADDRESS(MATCH(D249,CatModules!C:C,0),2,1,1,"CatModules")),"")</f>
        <v/>
      </c>
      <c r="F249" s="96"/>
      <c r="G249" s="156" t="str">
        <f ca="1">IFERROR(INDIRECT(ADDRESS(MATCH(CONCATENATE(E249,"-",F249),CatInt!K:K,0),3,1,1,"CatInt")),"")</f>
        <v/>
      </c>
      <c r="H249" s="45" t="str">
        <f>IF(F249="","",VLOOKUP(F249,#REF!,2,FALSE))</f>
        <v/>
      </c>
      <c r="I249" s="29"/>
      <c r="J249" s="155" t="e">
        <f t="shared" si="99"/>
        <v>#VALUE!</v>
      </c>
      <c r="K249" s="155" t="e">
        <f t="shared" si="100"/>
        <v>#VALUE!</v>
      </c>
      <c r="L249" s="153"/>
      <c r="M249" s="126"/>
      <c r="N249" s="151" t="e">
        <f ca="1">VLOOKUP(M249,CatProd!B:G,6,FALSE)</f>
        <v>#N/A</v>
      </c>
      <c r="O249" s="127"/>
      <c r="P249" s="175" t="e">
        <f ca="1">VLOOKUP(CONCATENATE(N249,"-",O249),CatProdSpec!H:I,2,FALSE)</f>
        <v>#N/A</v>
      </c>
      <c r="Q249" s="30"/>
      <c r="R249" s="149" t="str">
        <f>IFERROR(VLOOKUP(Q249,Setup!D$16:E$25,2,FALSE),"")</f>
        <v/>
      </c>
      <c r="S249" s="51" t="str">
        <f ca="1">IFERROR(IF(OR(I249="",VLOOKUP(I249,CatCostInp!$E$2:$K$88,7,FALSE)=0),"",VLOOKUP(I249,CatCostInp!$E$2:$K$88,7,FALSE)),"")</f>
        <v/>
      </c>
      <c r="T249" s="4" t="e">
        <f>VLOOKUP(U249,#REF!,2,FALSE)</f>
        <v>#REF!</v>
      </c>
      <c r="U249" s="30"/>
      <c r="V249" s="1" t="str">
        <f ca="1">IF(U249=Setup!$C$10,"Grant",IF('Health Products &amp; Equipment'!U249=Setup!$C$11,"Local",IF('Health Products &amp; Equipment'!U249=Setup!$C$12,"Other","")))</f>
        <v/>
      </c>
      <c r="W249" s="34"/>
      <c r="X249" s="148"/>
      <c r="Y249" s="33"/>
      <c r="Z249" s="36" t="str">
        <f t="shared" si="101"/>
        <v/>
      </c>
      <c r="AA249" s="35"/>
      <c r="AB249" s="32" t="str">
        <f t="shared" si="102"/>
        <v/>
      </c>
      <c r="AC249" s="34"/>
      <c r="AD249" s="32" t="str">
        <f t="shared" si="103"/>
        <v/>
      </c>
      <c r="AE249" s="34"/>
      <c r="AF249" s="36" t="str">
        <f t="shared" si="104"/>
        <v/>
      </c>
      <c r="AG249" s="36" t="str">
        <f t="shared" si="105"/>
        <v/>
      </c>
      <c r="AH249" s="36" t="str">
        <f t="shared" si="106"/>
        <v/>
      </c>
      <c r="AI249" s="55"/>
      <c r="AJ249" s="37"/>
      <c r="AK249" s="148"/>
      <c r="AL249" s="35"/>
      <c r="AM249" s="32" t="str">
        <f t="shared" si="107"/>
        <v/>
      </c>
      <c r="AN249" s="35"/>
      <c r="AO249" s="32" t="str">
        <f t="shared" si="108"/>
        <v/>
      </c>
      <c r="AP249" s="35"/>
      <c r="AQ249" s="32" t="str">
        <f t="shared" si="109"/>
        <v/>
      </c>
      <c r="AR249" s="34"/>
      <c r="AS249" s="36" t="str">
        <f t="shared" si="110"/>
        <v/>
      </c>
      <c r="AT249" s="36" t="str">
        <f t="shared" si="111"/>
        <v/>
      </c>
      <c r="AU249" s="36" t="str">
        <f t="shared" si="112"/>
        <v/>
      </c>
      <c r="AV249" s="55"/>
      <c r="AW249" s="34"/>
      <c r="AX249" s="148"/>
      <c r="AY249" s="34"/>
      <c r="AZ249" s="32" t="str">
        <f t="shared" si="113"/>
        <v/>
      </c>
      <c r="BA249" s="34"/>
      <c r="BB249" s="32" t="str">
        <f t="shared" si="114"/>
        <v/>
      </c>
      <c r="BC249" s="34"/>
      <c r="BD249" s="32" t="str">
        <f t="shared" si="115"/>
        <v/>
      </c>
      <c r="BE249" s="34"/>
      <c r="BF249" s="36" t="str">
        <f t="shared" si="116"/>
        <v/>
      </c>
      <c r="BG249" s="36" t="str">
        <f t="shared" si="117"/>
        <v/>
      </c>
      <c r="BH249" s="36" t="str">
        <f t="shared" si="118"/>
        <v/>
      </c>
      <c r="BI249" s="55"/>
      <c r="BJ249" s="34"/>
      <c r="BK249" s="148"/>
      <c r="BL249" s="34"/>
      <c r="BM249" s="32" t="str">
        <f t="shared" si="119"/>
        <v/>
      </c>
      <c r="BN249" s="34"/>
      <c r="BO249" s="32" t="str">
        <f t="shared" si="120"/>
        <v/>
      </c>
      <c r="BP249" s="34"/>
      <c r="BQ249" s="32" t="str">
        <f t="shared" si="121"/>
        <v/>
      </c>
      <c r="BR249" s="34"/>
      <c r="BS249" s="36" t="str">
        <f t="shared" si="122"/>
        <v/>
      </c>
      <c r="BT249" s="36" t="str">
        <f t="shared" si="123"/>
        <v/>
      </c>
      <c r="BU249" s="36" t="str">
        <f t="shared" si="124"/>
        <v/>
      </c>
      <c r="BV249" s="55"/>
      <c r="BW249" s="36" t="str">
        <f t="shared" si="125"/>
        <v/>
      </c>
      <c r="BX249" s="36" t="str">
        <f t="shared" si="125"/>
        <v/>
      </c>
      <c r="BY249" s="31"/>
      <c r="BZ249" s="38"/>
      <c r="CB249" s="120" t="e">
        <f t="shared" ca="1" si="96"/>
        <v>#VALUE!</v>
      </c>
      <c r="CC249" s="2" t="e">
        <f t="shared" ca="1" si="126"/>
        <v>#VALUE!</v>
      </c>
    </row>
    <row r="250" spans="1:81" s="10" customFormat="1" ht="25.15" customHeight="1" x14ac:dyDescent="0.2">
      <c r="A250" s="52" t="str">
        <f t="shared" si="127"/>
        <v/>
      </c>
      <c r="B250" s="157" t="e">
        <f t="shared" ca="1" si="97"/>
        <v>#VALUE!</v>
      </c>
      <c r="C250" s="157" t="e">
        <f t="shared" ca="1" si="98"/>
        <v>#VALUE!</v>
      </c>
      <c r="D250" s="29"/>
      <c r="E250" s="155" t="str">
        <f ca="1">IFERROR(INDIRECT(ADDRESS(MATCH(D250,CatModules!C:C,0),2,1,1,"CatModules")),"")</f>
        <v/>
      </c>
      <c r="F250" s="96"/>
      <c r="G250" s="156" t="str">
        <f ca="1">IFERROR(INDIRECT(ADDRESS(MATCH(CONCATENATE(E250,"-",F250),CatInt!K:K,0),3,1,1,"CatInt")),"")</f>
        <v/>
      </c>
      <c r="H250" s="45" t="str">
        <f>IF(F250="","",VLOOKUP(F250,#REF!,2,FALSE))</f>
        <v/>
      </c>
      <c r="I250" s="29"/>
      <c r="J250" s="155" t="e">
        <f t="shared" si="99"/>
        <v>#VALUE!</v>
      </c>
      <c r="K250" s="155" t="e">
        <f t="shared" si="100"/>
        <v>#VALUE!</v>
      </c>
      <c r="L250" s="153"/>
      <c r="M250" s="126"/>
      <c r="N250" s="151" t="e">
        <f ca="1">VLOOKUP(M250,CatProd!B:G,6,FALSE)</f>
        <v>#N/A</v>
      </c>
      <c r="O250" s="127"/>
      <c r="P250" s="175" t="e">
        <f ca="1">VLOOKUP(CONCATENATE(N250,"-",O250),CatProdSpec!H:I,2,FALSE)</f>
        <v>#N/A</v>
      </c>
      <c r="Q250" s="30"/>
      <c r="R250" s="149" t="str">
        <f>IFERROR(VLOOKUP(Q250,Setup!D$16:E$25,2,FALSE),"")</f>
        <v/>
      </c>
      <c r="S250" s="51" t="str">
        <f ca="1">IFERROR(IF(OR(I250="",VLOOKUP(I250,CatCostInp!$E$2:$K$88,7,FALSE)=0),"",VLOOKUP(I250,CatCostInp!$E$2:$K$88,7,FALSE)),"")</f>
        <v/>
      </c>
      <c r="T250" s="4" t="e">
        <f>VLOOKUP(U250,#REF!,2,FALSE)</f>
        <v>#REF!</v>
      </c>
      <c r="U250" s="30"/>
      <c r="V250" s="1" t="str">
        <f ca="1">IF(U250=Setup!$C$10,"Grant",IF('Health Products &amp; Equipment'!U250=Setup!$C$11,"Local",IF('Health Products &amp; Equipment'!U250=Setup!$C$12,"Other","")))</f>
        <v/>
      </c>
      <c r="W250" s="34"/>
      <c r="X250" s="148"/>
      <c r="Y250" s="33"/>
      <c r="Z250" s="36" t="str">
        <f t="shared" si="101"/>
        <v/>
      </c>
      <c r="AA250" s="35"/>
      <c r="AB250" s="32" t="str">
        <f t="shared" si="102"/>
        <v/>
      </c>
      <c r="AC250" s="34"/>
      <c r="AD250" s="32" t="str">
        <f t="shared" si="103"/>
        <v/>
      </c>
      <c r="AE250" s="34"/>
      <c r="AF250" s="36" t="str">
        <f t="shared" si="104"/>
        <v/>
      </c>
      <c r="AG250" s="36" t="str">
        <f t="shared" si="105"/>
        <v/>
      </c>
      <c r="AH250" s="36" t="str">
        <f t="shared" si="106"/>
        <v/>
      </c>
      <c r="AI250" s="55"/>
      <c r="AJ250" s="37"/>
      <c r="AK250" s="148"/>
      <c r="AL250" s="35"/>
      <c r="AM250" s="32" t="str">
        <f t="shared" si="107"/>
        <v/>
      </c>
      <c r="AN250" s="35"/>
      <c r="AO250" s="32" t="str">
        <f t="shared" si="108"/>
        <v/>
      </c>
      <c r="AP250" s="35"/>
      <c r="AQ250" s="32" t="str">
        <f t="shared" si="109"/>
        <v/>
      </c>
      <c r="AR250" s="34"/>
      <c r="AS250" s="36" t="str">
        <f t="shared" si="110"/>
        <v/>
      </c>
      <c r="AT250" s="36" t="str">
        <f t="shared" si="111"/>
        <v/>
      </c>
      <c r="AU250" s="36" t="str">
        <f t="shared" si="112"/>
        <v/>
      </c>
      <c r="AV250" s="55"/>
      <c r="AW250" s="34"/>
      <c r="AX250" s="148"/>
      <c r="AY250" s="34"/>
      <c r="AZ250" s="32" t="str">
        <f t="shared" si="113"/>
        <v/>
      </c>
      <c r="BA250" s="34"/>
      <c r="BB250" s="32" t="str">
        <f t="shared" si="114"/>
        <v/>
      </c>
      <c r="BC250" s="34"/>
      <c r="BD250" s="32" t="str">
        <f t="shared" si="115"/>
        <v/>
      </c>
      <c r="BE250" s="34"/>
      <c r="BF250" s="36" t="str">
        <f t="shared" si="116"/>
        <v/>
      </c>
      <c r="BG250" s="36" t="str">
        <f t="shared" si="117"/>
        <v/>
      </c>
      <c r="BH250" s="36" t="str">
        <f t="shared" si="118"/>
        <v/>
      </c>
      <c r="BI250" s="55"/>
      <c r="BJ250" s="34"/>
      <c r="BK250" s="148"/>
      <c r="BL250" s="34"/>
      <c r="BM250" s="32" t="str">
        <f t="shared" si="119"/>
        <v/>
      </c>
      <c r="BN250" s="34"/>
      <c r="BO250" s="32" t="str">
        <f t="shared" si="120"/>
        <v/>
      </c>
      <c r="BP250" s="34"/>
      <c r="BQ250" s="32" t="str">
        <f t="shared" si="121"/>
        <v/>
      </c>
      <c r="BR250" s="34"/>
      <c r="BS250" s="36" t="str">
        <f t="shared" si="122"/>
        <v/>
      </c>
      <c r="BT250" s="36" t="str">
        <f t="shared" si="123"/>
        <v/>
      </c>
      <c r="BU250" s="36" t="str">
        <f t="shared" si="124"/>
        <v/>
      </c>
      <c r="BV250" s="55"/>
      <c r="BW250" s="36" t="str">
        <f t="shared" si="125"/>
        <v/>
      </c>
      <c r="BX250" s="36" t="str">
        <f t="shared" si="125"/>
        <v/>
      </c>
      <c r="BY250" s="31"/>
      <c r="BZ250" s="38"/>
      <c r="CB250" s="120" t="e">
        <f t="shared" ca="1" si="96"/>
        <v>#VALUE!</v>
      </c>
      <c r="CC250" s="2" t="e">
        <f t="shared" ca="1" si="126"/>
        <v>#VALUE!</v>
      </c>
    </row>
    <row r="251" spans="1:81" s="10" customFormat="1" ht="25.15" customHeight="1" x14ac:dyDescent="0.2">
      <c r="A251" s="52" t="str">
        <f t="shared" si="127"/>
        <v/>
      </c>
      <c r="B251" s="157" t="e">
        <f t="shared" ca="1" si="97"/>
        <v>#VALUE!</v>
      </c>
      <c r="C251" s="157" t="e">
        <f t="shared" ca="1" si="98"/>
        <v>#VALUE!</v>
      </c>
      <c r="D251" s="29"/>
      <c r="E251" s="155" t="str">
        <f ca="1">IFERROR(INDIRECT(ADDRESS(MATCH(D251,CatModules!C:C,0),2,1,1,"CatModules")),"")</f>
        <v/>
      </c>
      <c r="F251" s="96"/>
      <c r="G251" s="156" t="str">
        <f ca="1">IFERROR(INDIRECT(ADDRESS(MATCH(CONCATENATE(E251,"-",F251),CatInt!K:K,0),3,1,1,"CatInt")),"")</f>
        <v/>
      </c>
      <c r="H251" s="45" t="str">
        <f>IF(F251="","",VLOOKUP(F251,#REF!,2,FALSE))</f>
        <v/>
      </c>
      <c r="I251" s="29"/>
      <c r="J251" s="155" t="e">
        <f t="shared" si="99"/>
        <v>#VALUE!</v>
      </c>
      <c r="K251" s="155" t="e">
        <f t="shared" si="100"/>
        <v>#VALUE!</v>
      </c>
      <c r="L251" s="153"/>
      <c r="M251" s="126"/>
      <c r="N251" s="151" t="e">
        <f ca="1">VLOOKUP(M251,CatProd!B:G,6,FALSE)</f>
        <v>#N/A</v>
      </c>
      <c r="O251" s="127"/>
      <c r="P251" s="175" t="e">
        <f ca="1">VLOOKUP(CONCATENATE(N251,"-",O251),CatProdSpec!H:I,2,FALSE)</f>
        <v>#N/A</v>
      </c>
      <c r="Q251" s="30"/>
      <c r="R251" s="149" t="str">
        <f>IFERROR(VLOOKUP(Q251,Setup!D$16:E$25,2,FALSE),"")</f>
        <v/>
      </c>
      <c r="S251" s="51" t="str">
        <f ca="1">IFERROR(IF(OR(I251="",VLOOKUP(I251,CatCostInp!$E$2:$K$88,7,FALSE)=0),"",VLOOKUP(I251,CatCostInp!$E$2:$K$88,7,FALSE)),"")</f>
        <v/>
      </c>
      <c r="T251" s="4" t="e">
        <f>VLOOKUP(U251,#REF!,2,FALSE)</f>
        <v>#REF!</v>
      </c>
      <c r="U251" s="30"/>
      <c r="V251" s="1" t="str">
        <f ca="1">IF(U251=Setup!$C$10,"Grant",IF('Health Products &amp; Equipment'!U251=Setup!$C$11,"Local",IF('Health Products &amp; Equipment'!U251=Setup!$C$12,"Other","")))</f>
        <v/>
      </c>
      <c r="W251" s="34"/>
      <c r="X251" s="148"/>
      <c r="Y251" s="33"/>
      <c r="Z251" s="36" t="str">
        <f t="shared" si="101"/>
        <v/>
      </c>
      <c r="AA251" s="35"/>
      <c r="AB251" s="32" t="str">
        <f t="shared" si="102"/>
        <v/>
      </c>
      <c r="AC251" s="34"/>
      <c r="AD251" s="32" t="str">
        <f t="shared" si="103"/>
        <v/>
      </c>
      <c r="AE251" s="34"/>
      <c r="AF251" s="36" t="str">
        <f t="shared" si="104"/>
        <v/>
      </c>
      <c r="AG251" s="36" t="str">
        <f t="shared" si="105"/>
        <v/>
      </c>
      <c r="AH251" s="36" t="str">
        <f t="shared" si="106"/>
        <v/>
      </c>
      <c r="AI251" s="55"/>
      <c r="AJ251" s="37"/>
      <c r="AK251" s="148"/>
      <c r="AL251" s="35"/>
      <c r="AM251" s="32" t="str">
        <f t="shared" si="107"/>
        <v/>
      </c>
      <c r="AN251" s="35"/>
      <c r="AO251" s="32" t="str">
        <f t="shared" si="108"/>
        <v/>
      </c>
      <c r="AP251" s="35"/>
      <c r="AQ251" s="32" t="str">
        <f t="shared" si="109"/>
        <v/>
      </c>
      <c r="AR251" s="34"/>
      <c r="AS251" s="36" t="str">
        <f t="shared" si="110"/>
        <v/>
      </c>
      <c r="AT251" s="36" t="str">
        <f t="shared" si="111"/>
        <v/>
      </c>
      <c r="AU251" s="36" t="str">
        <f t="shared" si="112"/>
        <v/>
      </c>
      <c r="AV251" s="55"/>
      <c r="AW251" s="34"/>
      <c r="AX251" s="148"/>
      <c r="AY251" s="34"/>
      <c r="AZ251" s="32" t="str">
        <f t="shared" si="113"/>
        <v/>
      </c>
      <c r="BA251" s="34"/>
      <c r="BB251" s="32" t="str">
        <f t="shared" si="114"/>
        <v/>
      </c>
      <c r="BC251" s="34"/>
      <c r="BD251" s="32" t="str">
        <f t="shared" si="115"/>
        <v/>
      </c>
      <c r="BE251" s="34"/>
      <c r="BF251" s="36" t="str">
        <f t="shared" si="116"/>
        <v/>
      </c>
      <c r="BG251" s="36" t="str">
        <f t="shared" si="117"/>
        <v/>
      </c>
      <c r="BH251" s="36" t="str">
        <f t="shared" si="118"/>
        <v/>
      </c>
      <c r="BI251" s="55"/>
      <c r="BJ251" s="34"/>
      <c r="BK251" s="148"/>
      <c r="BL251" s="34"/>
      <c r="BM251" s="32" t="str">
        <f t="shared" si="119"/>
        <v/>
      </c>
      <c r="BN251" s="34"/>
      <c r="BO251" s="32" t="str">
        <f t="shared" si="120"/>
        <v/>
      </c>
      <c r="BP251" s="34"/>
      <c r="BQ251" s="32" t="str">
        <f t="shared" si="121"/>
        <v/>
      </c>
      <c r="BR251" s="34"/>
      <c r="BS251" s="36" t="str">
        <f t="shared" si="122"/>
        <v/>
      </c>
      <c r="BT251" s="36" t="str">
        <f t="shared" si="123"/>
        <v/>
      </c>
      <c r="BU251" s="36" t="str">
        <f t="shared" si="124"/>
        <v/>
      </c>
      <c r="BV251" s="55"/>
      <c r="BW251" s="36" t="str">
        <f t="shared" si="125"/>
        <v/>
      </c>
      <c r="BX251" s="36" t="str">
        <f t="shared" si="125"/>
        <v/>
      </c>
      <c r="BY251" s="31"/>
      <c r="BZ251" s="38"/>
      <c r="CB251" s="120" t="e">
        <f t="shared" ca="1" si="96"/>
        <v>#VALUE!</v>
      </c>
      <c r="CC251" s="2" t="e">
        <f t="shared" ca="1" si="126"/>
        <v>#VALUE!</v>
      </c>
    </row>
    <row r="252" spans="1:81" s="10" customFormat="1" ht="25.15" customHeight="1" x14ac:dyDescent="0.2">
      <c r="A252" s="52" t="str">
        <f t="shared" si="127"/>
        <v/>
      </c>
      <c r="B252" s="157" t="e">
        <f t="shared" ca="1" si="97"/>
        <v>#VALUE!</v>
      </c>
      <c r="C252" s="157" t="e">
        <f t="shared" ca="1" si="98"/>
        <v>#VALUE!</v>
      </c>
      <c r="D252" s="29"/>
      <c r="E252" s="155" t="str">
        <f ca="1">IFERROR(INDIRECT(ADDRESS(MATCH(D252,CatModules!C:C,0),2,1,1,"CatModules")),"")</f>
        <v/>
      </c>
      <c r="F252" s="96"/>
      <c r="G252" s="156" t="str">
        <f ca="1">IFERROR(INDIRECT(ADDRESS(MATCH(CONCATENATE(E252,"-",F252),CatInt!K:K,0),3,1,1,"CatInt")),"")</f>
        <v/>
      </c>
      <c r="H252" s="45" t="str">
        <f>IF(F252="","",VLOOKUP(F252,#REF!,2,FALSE))</f>
        <v/>
      </c>
      <c r="I252" s="29"/>
      <c r="J252" s="155" t="e">
        <f t="shared" si="99"/>
        <v>#VALUE!</v>
      </c>
      <c r="K252" s="155" t="e">
        <f t="shared" si="100"/>
        <v>#VALUE!</v>
      </c>
      <c r="L252" s="153"/>
      <c r="M252" s="126"/>
      <c r="N252" s="151" t="e">
        <f ca="1">VLOOKUP(M252,CatProd!B:G,6,FALSE)</f>
        <v>#N/A</v>
      </c>
      <c r="O252" s="127"/>
      <c r="P252" s="175" t="e">
        <f ca="1">VLOOKUP(CONCATENATE(N252,"-",O252),CatProdSpec!H:I,2,FALSE)</f>
        <v>#N/A</v>
      </c>
      <c r="Q252" s="30"/>
      <c r="R252" s="149" t="str">
        <f>IFERROR(VLOOKUP(Q252,Setup!D$16:E$25,2,FALSE),"")</f>
        <v/>
      </c>
      <c r="S252" s="51" t="str">
        <f ca="1">IFERROR(IF(OR(I252="",VLOOKUP(I252,CatCostInp!$E$2:$K$88,7,FALSE)=0),"",VLOOKUP(I252,CatCostInp!$E$2:$K$88,7,FALSE)),"")</f>
        <v/>
      </c>
      <c r="T252" s="4" t="e">
        <f>VLOOKUP(U252,#REF!,2,FALSE)</f>
        <v>#REF!</v>
      </c>
      <c r="U252" s="30"/>
      <c r="V252" s="1" t="str">
        <f ca="1">IF(U252=Setup!$C$10,"Grant",IF('Health Products &amp; Equipment'!U252=Setup!$C$11,"Local",IF('Health Products &amp; Equipment'!U252=Setup!$C$12,"Other","")))</f>
        <v/>
      </c>
      <c r="W252" s="34"/>
      <c r="X252" s="148"/>
      <c r="Y252" s="33"/>
      <c r="Z252" s="36" t="str">
        <f t="shared" si="101"/>
        <v/>
      </c>
      <c r="AA252" s="35"/>
      <c r="AB252" s="32" t="str">
        <f t="shared" si="102"/>
        <v/>
      </c>
      <c r="AC252" s="34"/>
      <c r="AD252" s="32" t="str">
        <f t="shared" si="103"/>
        <v/>
      </c>
      <c r="AE252" s="34"/>
      <c r="AF252" s="36" t="str">
        <f t="shared" si="104"/>
        <v/>
      </c>
      <c r="AG252" s="36" t="str">
        <f t="shared" si="105"/>
        <v/>
      </c>
      <c r="AH252" s="36" t="str">
        <f t="shared" si="106"/>
        <v/>
      </c>
      <c r="AI252" s="55"/>
      <c r="AJ252" s="37"/>
      <c r="AK252" s="148"/>
      <c r="AL252" s="35"/>
      <c r="AM252" s="32" t="str">
        <f t="shared" si="107"/>
        <v/>
      </c>
      <c r="AN252" s="35"/>
      <c r="AO252" s="32" t="str">
        <f t="shared" si="108"/>
        <v/>
      </c>
      <c r="AP252" s="35"/>
      <c r="AQ252" s="32" t="str">
        <f t="shared" si="109"/>
        <v/>
      </c>
      <c r="AR252" s="34"/>
      <c r="AS252" s="36" t="str">
        <f t="shared" si="110"/>
        <v/>
      </c>
      <c r="AT252" s="36" t="str">
        <f t="shared" si="111"/>
        <v/>
      </c>
      <c r="AU252" s="36" t="str">
        <f t="shared" si="112"/>
        <v/>
      </c>
      <c r="AV252" s="55"/>
      <c r="AW252" s="34"/>
      <c r="AX252" s="148"/>
      <c r="AY252" s="34"/>
      <c r="AZ252" s="32" t="str">
        <f t="shared" si="113"/>
        <v/>
      </c>
      <c r="BA252" s="34"/>
      <c r="BB252" s="32" t="str">
        <f t="shared" si="114"/>
        <v/>
      </c>
      <c r="BC252" s="34"/>
      <c r="BD252" s="32" t="str">
        <f t="shared" si="115"/>
        <v/>
      </c>
      <c r="BE252" s="34"/>
      <c r="BF252" s="36" t="str">
        <f t="shared" si="116"/>
        <v/>
      </c>
      <c r="BG252" s="36" t="str">
        <f t="shared" si="117"/>
        <v/>
      </c>
      <c r="BH252" s="36" t="str">
        <f t="shared" si="118"/>
        <v/>
      </c>
      <c r="BI252" s="55"/>
      <c r="BJ252" s="34"/>
      <c r="BK252" s="148"/>
      <c r="BL252" s="34"/>
      <c r="BM252" s="32" t="str">
        <f t="shared" si="119"/>
        <v/>
      </c>
      <c r="BN252" s="34"/>
      <c r="BO252" s="32" t="str">
        <f t="shared" si="120"/>
        <v/>
      </c>
      <c r="BP252" s="34"/>
      <c r="BQ252" s="32" t="str">
        <f t="shared" si="121"/>
        <v/>
      </c>
      <c r="BR252" s="34"/>
      <c r="BS252" s="36" t="str">
        <f t="shared" si="122"/>
        <v/>
      </c>
      <c r="BT252" s="36" t="str">
        <f t="shared" si="123"/>
        <v/>
      </c>
      <c r="BU252" s="36" t="str">
        <f t="shared" si="124"/>
        <v/>
      </c>
      <c r="BV252" s="55"/>
      <c r="BW252" s="36" t="str">
        <f t="shared" si="125"/>
        <v/>
      </c>
      <c r="BX252" s="36" t="str">
        <f t="shared" si="125"/>
        <v/>
      </c>
      <c r="BY252" s="31"/>
      <c r="BZ252" s="38"/>
      <c r="CB252" s="120" t="e">
        <f t="shared" ca="1" si="96"/>
        <v>#VALUE!</v>
      </c>
      <c r="CC252" s="2" t="e">
        <f t="shared" ca="1" si="126"/>
        <v>#VALUE!</v>
      </c>
    </row>
    <row r="253" spans="1:81" s="10" customFormat="1" ht="25.15" customHeight="1" x14ac:dyDescent="0.2">
      <c r="A253" s="52" t="str">
        <f t="shared" si="127"/>
        <v/>
      </c>
      <c r="B253" s="157" t="e">
        <f t="shared" ca="1" si="97"/>
        <v>#VALUE!</v>
      </c>
      <c r="C253" s="157" t="e">
        <f t="shared" ca="1" si="98"/>
        <v>#VALUE!</v>
      </c>
      <c r="D253" s="29"/>
      <c r="E253" s="155" t="str">
        <f ca="1">IFERROR(INDIRECT(ADDRESS(MATCH(D253,CatModules!C:C,0),2,1,1,"CatModules")),"")</f>
        <v/>
      </c>
      <c r="F253" s="96"/>
      <c r="G253" s="156" t="str">
        <f ca="1">IFERROR(INDIRECT(ADDRESS(MATCH(CONCATENATE(E253,"-",F253),CatInt!K:K,0),3,1,1,"CatInt")),"")</f>
        <v/>
      </c>
      <c r="H253" s="45" t="str">
        <f>IF(F253="","",VLOOKUP(F253,#REF!,2,FALSE))</f>
        <v/>
      </c>
      <c r="I253" s="29"/>
      <c r="J253" s="155" t="e">
        <f t="shared" si="99"/>
        <v>#VALUE!</v>
      </c>
      <c r="K253" s="155" t="e">
        <f t="shared" si="100"/>
        <v>#VALUE!</v>
      </c>
      <c r="L253" s="153"/>
      <c r="M253" s="126"/>
      <c r="N253" s="151" t="e">
        <f ca="1">VLOOKUP(M253,CatProd!B:G,6,FALSE)</f>
        <v>#N/A</v>
      </c>
      <c r="O253" s="127"/>
      <c r="P253" s="175" t="e">
        <f ca="1">VLOOKUP(CONCATENATE(N253,"-",O253),CatProdSpec!H:I,2,FALSE)</f>
        <v>#N/A</v>
      </c>
      <c r="Q253" s="30"/>
      <c r="R253" s="149" t="str">
        <f>IFERROR(VLOOKUP(Q253,Setup!D$16:E$25,2,FALSE),"")</f>
        <v/>
      </c>
      <c r="S253" s="51" t="str">
        <f ca="1">IFERROR(IF(OR(I253="",VLOOKUP(I253,CatCostInp!$E$2:$K$88,7,FALSE)=0),"",VLOOKUP(I253,CatCostInp!$E$2:$K$88,7,FALSE)),"")</f>
        <v/>
      </c>
      <c r="T253" s="4" t="e">
        <f>VLOOKUP(U253,#REF!,2,FALSE)</f>
        <v>#REF!</v>
      </c>
      <c r="U253" s="30"/>
      <c r="V253" s="1" t="str">
        <f ca="1">IF(U253=Setup!$C$10,"Grant",IF('Health Products &amp; Equipment'!U253=Setup!$C$11,"Local",IF('Health Products &amp; Equipment'!U253=Setup!$C$12,"Other","")))</f>
        <v/>
      </c>
      <c r="W253" s="34"/>
      <c r="X253" s="148"/>
      <c r="Y253" s="33"/>
      <c r="Z253" s="36" t="str">
        <f t="shared" si="101"/>
        <v/>
      </c>
      <c r="AA253" s="35"/>
      <c r="AB253" s="32" t="str">
        <f t="shared" si="102"/>
        <v/>
      </c>
      <c r="AC253" s="34"/>
      <c r="AD253" s="32" t="str">
        <f t="shared" si="103"/>
        <v/>
      </c>
      <c r="AE253" s="34"/>
      <c r="AF253" s="36" t="str">
        <f t="shared" si="104"/>
        <v/>
      </c>
      <c r="AG253" s="36" t="str">
        <f t="shared" si="105"/>
        <v/>
      </c>
      <c r="AH253" s="36" t="str">
        <f t="shared" si="106"/>
        <v/>
      </c>
      <c r="AI253" s="55"/>
      <c r="AJ253" s="37"/>
      <c r="AK253" s="148"/>
      <c r="AL253" s="35"/>
      <c r="AM253" s="32" t="str">
        <f t="shared" si="107"/>
        <v/>
      </c>
      <c r="AN253" s="35"/>
      <c r="AO253" s="32" t="str">
        <f t="shared" si="108"/>
        <v/>
      </c>
      <c r="AP253" s="35"/>
      <c r="AQ253" s="32" t="str">
        <f t="shared" si="109"/>
        <v/>
      </c>
      <c r="AR253" s="34"/>
      <c r="AS253" s="36" t="str">
        <f t="shared" si="110"/>
        <v/>
      </c>
      <c r="AT253" s="36" t="str">
        <f t="shared" si="111"/>
        <v/>
      </c>
      <c r="AU253" s="36" t="str">
        <f t="shared" si="112"/>
        <v/>
      </c>
      <c r="AV253" s="55"/>
      <c r="AW253" s="34"/>
      <c r="AX253" s="148"/>
      <c r="AY253" s="34"/>
      <c r="AZ253" s="32" t="str">
        <f t="shared" si="113"/>
        <v/>
      </c>
      <c r="BA253" s="34"/>
      <c r="BB253" s="32" t="str">
        <f t="shared" si="114"/>
        <v/>
      </c>
      <c r="BC253" s="34"/>
      <c r="BD253" s="32" t="str">
        <f t="shared" si="115"/>
        <v/>
      </c>
      <c r="BE253" s="34"/>
      <c r="BF253" s="36" t="str">
        <f t="shared" si="116"/>
        <v/>
      </c>
      <c r="BG253" s="36" t="str">
        <f t="shared" si="117"/>
        <v/>
      </c>
      <c r="BH253" s="36" t="str">
        <f t="shared" si="118"/>
        <v/>
      </c>
      <c r="BI253" s="55"/>
      <c r="BJ253" s="34"/>
      <c r="BK253" s="148"/>
      <c r="BL253" s="34"/>
      <c r="BM253" s="32" t="str">
        <f t="shared" si="119"/>
        <v/>
      </c>
      <c r="BN253" s="34"/>
      <c r="BO253" s="32" t="str">
        <f t="shared" si="120"/>
        <v/>
      </c>
      <c r="BP253" s="34"/>
      <c r="BQ253" s="32" t="str">
        <f t="shared" si="121"/>
        <v/>
      </c>
      <c r="BR253" s="34"/>
      <c r="BS253" s="36" t="str">
        <f t="shared" si="122"/>
        <v/>
      </c>
      <c r="BT253" s="36" t="str">
        <f t="shared" si="123"/>
        <v/>
      </c>
      <c r="BU253" s="36" t="str">
        <f t="shared" si="124"/>
        <v/>
      </c>
      <c r="BV253" s="55"/>
      <c r="BW253" s="36" t="str">
        <f t="shared" si="125"/>
        <v/>
      </c>
      <c r="BX253" s="36" t="str">
        <f t="shared" si="125"/>
        <v/>
      </c>
      <c r="BY253" s="31"/>
      <c r="BZ253" s="38"/>
      <c r="CB253" s="120" t="e">
        <f t="shared" ca="1" si="96"/>
        <v>#VALUE!</v>
      </c>
      <c r="CC253" s="2" t="e">
        <f t="shared" ca="1" si="126"/>
        <v>#VALUE!</v>
      </c>
    </row>
    <row r="254" spans="1:81" s="10" customFormat="1" ht="25.15" customHeight="1" x14ac:dyDescent="0.2">
      <c r="A254" s="52" t="str">
        <f t="shared" si="127"/>
        <v/>
      </c>
      <c r="B254" s="157" t="e">
        <f t="shared" ca="1" si="97"/>
        <v>#VALUE!</v>
      </c>
      <c r="C254" s="157" t="e">
        <f t="shared" ca="1" si="98"/>
        <v>#VALUE!</v>
      </c>
      <c r="D254" s="29"/>
      <c r="E254" s="155" t="str">
        <f ca="1">IFERROR(INDIRECT(ADDRESS(MATCH(D254,CatModules!C:C,0),2,1,1,"CatModules")),"")</f>
        <v/>
      </c>
      <c r="F254" s="96"/>
      <c r="G254" s="156" t="str">
        <f ca="1">IFERROR(INDIRECT(ADDRESS(MATCH(CONCATENATE(E254,"-",F254),CatInt!K:K,0),3,1,1,"CatInt")),"")</f>
        <v/>
      </c>
      <c r="H254" s="45" t="str">
        <f>IF(F254="","",VLOOKUP(F254,#REF!,2,FALSE))</f>
        <v/>
      </c>
      <c r="I254" s="29"/>
      <c r="J254" s="155" t="e">
        <f t="shared" si="99"/>
        <v>#VALUE!</v>
      </c>
      <c r="K254" s="155" t="e">
        <f t="shared" si="100"/>
        <v>#VALUE!</v>
      </c>
      <c r="L254" s="153"/>
      <c r="M254" s="126"/>
      <c r="N254" s="151" t="e">
        <f ca="1">VLOOKUP(M254,CatProd!B:G,6,FALSE)</f>
        <v>#N/A</v>
      </c>
      <c r="O254" s="127"/>
      <c r="P254" s="175" t="e">
        <f ca="1">VLOOKUP(CONCATENATE(N254,"-",O254),CatProdSpec!H:I,2,FALSE)</f>
        <v>#N/A</v>
      </c>
      <c r="Q254" s="30"/>
      <c r="R254" s="149" t="str">
        <f>IFERROR(VLOOKUP(Q254,Setup!D$16:E$25,2,FALSE),"")</f>
        <v/>
      </c>
      <c r="S254" s="51" t="str">
        <f ca="1">IFERROR(IF(OR(I254="",VLOOKUP(I254,CatCostInp!$E$2:$K$88,7,FALSE)=0),"",VLOOKUP(I254,CatCostInp!$E$2:$K$88,7,FALSE)),"")</f>
        <v/>
      </c>
      <c r="T254" s="4" t="e">
        <f>VLOOKUP(U254,#REF!,2,FALSE)</f>
        <v>#REF!</v>
      </c>
      <c r="U254" s="30"/>
      <c r="V254" s="1" t="str">
        <f ca="1">IF(U254=Setup!$C$10,"Grant",IF('Health Products &amp; Equipment'!U254=Setup!$C$11,"Local",IF('Health Products &amp; Equipment'!U254=Setup!$C$12,"Other","")))</f>
        <v/>
      </c>
      <c r="W254" s="34"/>
      <c r="X254" s="148"/>
      <c r="Y254" s="33"/>
      <c r="Z254" s="36" t="str">
        <f t="shared" si="101"/>
        <v/>
      </c>
      <c r="AA254" s="35"/>
      <c r="AB254" s="32" t="str">
        <f t="shared" si="102"/>
        <v/>
      </c>
      <c r="AC254" s="34"/>
      <c r="AD254" s="32" t="str">
        <f t="shared" si="103"/>
        <v/>
      </c>
      <c r="AE254" s="34"/>
      <c r="AF254" s="36" t="str">
        <f t="shared" si="104"/>
        <v/>
      </c>
      <c r="AG254" s="36" t="str">
        <f t="shared" si="105"/>
        <v/>
      </c>
      <c r="AH254" s="36" t="str">
        <f t="shared" si="106"/>
        <v/>
      </c>
      <c r="AI254" s="55"/>
      <c r="AJ254" s="37"/>
      <c r="AK254" s="148"/>
      <c r="AL254" s="35"/>
      <c r="AM254" s="32" t="str">
        <f t="shared" si="107"/>
        <v/>
      </c>
      <c r="AN254" s="35"/>
      <c r="AO254" s="32" t="str">
        <f t="shared" si="108"/>
        <v/>
      </c>
      <c r="AP254" s="35"/>
      <c r="AQ254" s="32" t="str">
        <f t="shared" si="109"/>
        <v/>
      </c>
      <c r="AR254" s="34"/>
      <c r="AS254" s="36" t="str">
        <f t="shared" si="110"/>
        <v/>
      </c>
      <c r="AT254" s="36" t="str">
        <f t="shared" si="111"/>
        <v/>
      </c>
      <c r="AU254" s="36" t="str">
        <f t="shared" si="112"/>
        <v/>
      </c>
      <c r="AV254" s="55"/>
      <c r="AW254" s="34"/>
      <c r="AX254" s="148"/>
      <c r="AY254" s="34"/>
      <c r="AZ254" s="32" t="str">
        <f t="shared" si="113"/>
        <v/>
      </c>
      <c r="BA254" s="34"/>
      <c r="BB254" s="32" t="str">
        <f t="shared" si="114"/>
        <v/>
      </c>
      <c r="BC254" s="34"/>
      <c r="BD254" s="32" t="str">
        <f t="shared" si="115"/>
        <v/>
      </c>
      <c r="BE254" s="34"/>
      <c r="BF254" s="36" t="str">
        <f t="shared" si="116"/>
        <v/>
      </c>
      <c r="BG254" s="36" t="str">
        <f t="shared" si="117"/>
        <v/>
      </c>
      <c r="BH254" s="36" t="str">
        <f t="shared" si="118"/>
        <v/>
      </c>
      <c r="BI254" s="55"/>
      <c r="BJ254" s="34"/>
      <c r="BK254" s="148"/>
      <c r="BL254" s="34"/>
      <c r="BM254" s="32" t="str">
        <f t="shared" si="119"/>
        <v/>
      </c>
      <c r="BN254" s="34"/>
      <c r="BO254" s="32" t="str">
        <f t="shared" si="120"/>
        <v/>
      </c>
      <c r="BP254" s="34"/>
      <c r="BQ254" s="32" t="str">
        <f t="shared" si="121"/>
        <v/>
      </c>
      <c r="BR254" s="34"/>
      <c r="BS254" s="36" t="str">
        <f t="shared" si="122"/>
        <v/>
      </c>
      <c r="BT254" s="36" t="str">
        <f t="shared" si="123"/>
        <v/>
      </c>
      <c r="BU254" s="36" t="str">
        <f t="shared" si="124"/>
        <v/>
      </c>
      <c r="BV254" s="55"/>
      <c r="BW254" s="36" t="str">
        <f t="shared" si="125"/>
        <v/>
      </c>
      <c r="BX254" s="36" t="str">
        <f t="shared" si="125"/>
        <v/>
      </c>
      <c r="BY254" s="31"/>
      <c r="BZ254" s="38"/>
      <c r="CB254" s="120" t="e">
        <f t="shared" ca="1" si="96"/>
        <v>#VALUE!</v>
      </c>
      <c r="CC254" s="2" t="e">
        <f t="shared" ca="1" si="126"/>
        <v>#VALUE!</v>
      </c>
    </row>
    <row r="255" spans="1:81" s="10" customFormat="1" ht="25.15" customHeight="1" x14ac:dyDescent="0.2">
      <c r="A255" s="52" t="str">
        <f t="shared" si="127"/>
        <v/>
      </c>
      <c r="B255" s="157" t="e">
        <f t="shared" ca="1" si="97"/>
        <v>#VALUE!</v>
      </c>
      <c r="C255" s="157" t="e">
        <f t="shared" ca="1" si="98"/>
        <v>#VALUE!</v>
      </c>
      <c r="D255" s="29"/>
      <c r="E255" s="155" t="str">
        <f ca="1">IFERROR(INDIRECT(ADDRESS(MATCH(D255,CatModules!C:C,0),2,1,1,"CatModules")),"")</f>
        <v/>
      </c>
      <c r="F255" s="96"/>
      <c r="G255" s="156" t="str">
        <f ca="1">IFERROR(INDIRECT(ADDRESS(MATCH(CONCATENATE(E255,"-",F255),CatInt!K:K,0),3,1,1,"CatInt")),"")</f>
        <v/>
      </c>
      <c r="H255" s="45" t="str">
        <f>IF(F255="","",VLOOKUP(F255,#REF!,2,FALSE))</f>
        <v/>
      </c>
      <c r="I255" s="29"/>
      <c r="J255" s="155" t="e">
        <f t="shared" si="99"/>
        <v>#VALUE!</v>
      </c>
      <c r="K255" s="155" t="e">
        <f t="shared" si="100"/>
        <v>#VALUE!</v>
      </c>
      <c r="L255" s="153"/>
      <c r="M255" s="126"/>
      <c r="N255" s="151" t="e">
        <f ca="1">VLOOKUP(M255,CatProd!B:G,6,FALSE)</f>
        <v>#N/A</v>
      </c>
      <c r="O255" s="127"/>
      <c r="P255" s="175" t="e">
        <f ca="1">VLOOKUP(CONCATENATE(N255,"-",O255),CatProdSpec!H:I,2,FALSE)</f>
        <v>#N/A</v>
      </c>
      <c r="Q255" s="30"/>
      <c r="R255" s="149" t="str">
        <f>IFERROR(VLOOKUP(Q255,Setup!D$16:E$25,2,FALSE),"")</f>
        <v/>
      </c>
      <c r="S255" s="51" t="str">
        <f ca="1">IFERROR(IF(OR(I255="",VLOOKUP(I255,CatCostInp!$E$2:$K$88,7,FALSE)=0),"",VLOOKUP(I255,CatCostInp!$E$2:$K$88,7,FALSE)),"")</f>
        <v/>
      </c>
      <c r="T255" s="4" t="e">
        <f>VLOOKUP(U255,#REF!,2,FALSE)</f>
        <v>#REF!</v>
      </c>
      <c r="U255" s="30"/>
      <c r="V255" s="1" t="str">
        <f ca="1">IF(U255=Setup!$C$10,"Grant",IF('Health Products &amp; Equipment'!U255=Setup!$C$11,"Local",IF('Health Products &amp; Equipment'!U255=Setup!$C$12,"Other","")))</f>
        <v/>
      </c>
      <c r="W255" s="34"/>
      <c r="X255" s="148"/>
      <c r="Y255" s="33"/>
      <c r="Z255" s="36" t="str">
        <f t="shared" si="101"/>
        <v/>
      </c>
      <c r="AA255" s="35"/>
      <c r="AB255" s="32" t="str">
        <f t="shared" si="102"/>
        <v/>
      </c>
      <c r="AC255" s="34"/>
      <c r="AD255" s="32" t="str">
        <f t="shared" si="103"/>
        <v/>
      </c>
      <c r="AE255" s="34"/>
      <c r="AF255" s="36" t="str">
        <f t="shared" si="104"/>
        <v/>
      </c>
      <c r="AG255" s="36" t="str">
        <f t="shared" si="105"/>
        <v/>
      </c>
      <c r="AH255" s="36" t="str">
        <f t="shared" si="106"/>
        <v/>
      </c>
      <c r="AI255" s="55"/>
      <c r="AJ255" s="37"/>
      <c r="AK255" s="148"/>
      <c r="AL255" s="35"/>
      <c r="AM255" s="32" t="str">
        <f t="shared" si="107"/>
        <v/>
      </c>
      <c r="AN255" s="35"/>
      <c r="AO255" s="32" t="str">
        <f t="shared" si="108"/>
        <v/>
      </c>
      <c r="AP255" s="35"/>
      <c r="AQ255" s="32" t="str">
        <f t="shared" si="109"/>
        <v/>
      </c>
      <c r="AR255" s="34"/>
      <c r="AS255" s="36" t="str">
        <f t="shared" si="110"/>
        <v/>
      </c>
      <c r="AT255" s="36" t="str">
        <f t="shared" si="111"/>
        <v/>
      </c>
      <c r="AU255" s="36" t="str">
        <f t="shared" si="112"/>
        <v/>
      </c>
      <c r="AV255" s="55"/>
      <c r="AW255" s="34"/>
      <c r="AX255" s="148"/>
      <c r="AY255" s="34"/>
      <c r="AZ255" s="32" t="str">
        <f t="shared" si="113"/>
        <v/>
      </c>
      <c r="BA255" s="34"/>
      <c r="BB255" s="32" t="str">
        <f t="shared" si="114"/>
        <v/>
      </c>
      <c r="BC255" s="34"/>
      <c r="BD255" s="32" t="str">
        <f t="shared" si="115"/>
        <v/>
      </c>
      <c r="BE255" s="34"/>
      <c r="BF255" s="36" t="str">
        <f t="shared" si="116"/>
        <v/>
      </c>
      <c r="BG255" s="36" t="str">
        <f t="shared" si="117"/>
        <v/>
      </c>
      <c r="BH255" s="36" t="str">
        <f t="shared" si="118"/>
        <v/>
      </c>
      <c r="BI255" s="55"/>
      <c r="BJ255" s="34"/>
      <c r="BK255" s="148"/>
      <c r="BL255" s="34"/>
      <c r="BM255" s="32" t="str">
        <f t="shared" si="119"/>
        <v/>
      </c>
      <c r="BN255" s="34"/>
      <c r="BO255" s="32" t="str">
        <f t="shared" si="120"/>
        <v/>
      </c>
      <c r="BP255" s="34"/>
      <c r="BQ255" s="32" t="str">
        <f t="shared" si="121"/>
        <v/>
      </c>
      <c r="BR255" s="34"/>
      <c r="BS255" s="36" t="str">
        <f t="shared" si="122"/>
        <v/>
      </c>
      <c r="BT255" s="36" t="str">
        <f t="shared" si="123"/>
        <v/>
      </c>
      <c r="BU255" s="36" t="str">
        <f t="shared" si="124"/>
        <v/>
      </c>
      <c r="BV255" s="55"/>
      <c r="BW255" s="36" t="str">
        <f t="shared" si="125"/>
        <v/>
      </c>
      <c r="BX255" s="36" t="str">
        <f t="shared" si="125"/>
        <v/>
      </c>
      <c r="BY255" s="31"/>
      <c r="BZ255" s="38"/>
      <c r="CB255" s="120" t="e">
        <f t="shared" ca="1" si="96"/>
        <v>#VALUE!</v>
      </c>
      <c r="CC255" s="2" t="e">
        <f t="shared" ca="1" si="126"/>
        <v>#VALUE!</v>
      </c>
    </row>
    <row r="256" spans="1:81" s="10" customFormat="1" ht="25.15" customHeight="1" x14ac:dyDescent="0.2">
      <c r="A256" s="52" t="str">
        <f t="shared" si="127"/>
        <v/>
      </c>
      <c r="B256" s="157" t="e">
        <f t="shared" ca="1" si="97"/>
        <v>#VALUE!</v>
      </c>
      <c r="C256" s="157" t="e">
        <f t="shared" ca="1" si="98"/>
        <v>#VALUE!</v>
      </c>
      <c r="D256" s="29"/>
      <c r="E256" s="155" t="str">
        <f ca="1">IFERROR(INDIRECT(ADDRESS(MATCH(D256,CatModules!C:C,0),2,1,1,"CatModules")),"")</f>
        <v/>
      </c>
      <c r="F256" s="96"/>
      <c r="G256" s="156" t="str">
        <f ca="1">IFERROR(INDIRECT(ADDRESS(MATCH(CONCATENATE(E256,"-",F256),CatInt!K:K,0),3,1,1,"CatInt")),"")</f>
        <v/>
      </c>
      <c r="H256" s="45" t="str">
        <f>IF(F256="","",VLOOKUP(F256,#REF!,2,FALSE))</f>
        <v/>
      </c>
      <c r="I256" s="29"/>
      <c r="J256" s="155" t="e">
        <f t="shared" si="99"/>
        <v>#VALUE!</v>
      </c>
      <c r="K256" s="155" t="e">
        <f t="shared" si="100"/>
        <v>#VALUE!</v>
      </c>
      <c r="L256" s="153"/>
      <c r="M256" s="126"/>
      <c r="N256" s="151" t="e">
        <f ca="1">VLOOKUP(M256,CatProd!B:G,6,FALSE)</f>
        <v>#N/A</v>
      </c>
      <c r="O256" s="127"/>
      <c r="P256" s="175" t="e">
        <f ca="1">VLOOKUP(CONCATENATE(N256,"-",O256),CatProdSpec!H:I,2,FALSE)</f>
        <v>#N/A</v>
      </c>
      <c r="Q256" s="30"/>
      <c r="R256" s="149" t="str">
        <f>IFERROR(VLOOKUP(Q256,Setup!D$16:E$25,2,FALSE),"")</f>
        <v/>
      </c>
      <c r="S256" s="51" t="str">
        <f ca="1">IFERROR(IF(OR(I256="",VLOOKUP(I256,CatCostInp!$E$2:$K$88,7,FALSE)=0),"",VLOOKUP(I256,CatCostInp!$E$2:$K$88,7,FALSE)),"")</f>
        <v/>
      </c>
      <c r="T256" s="4" t="e">
        <f>VLOOKUP(U256,#REF!,2,FALSE)</f>
        <v>#REF!</v>
      </c>
      <c r="U256" s="30"/>
      <c r="V256" s="1" t="str">
        <f ca="1">IF(U256=Setup!$C$10,"Grant",IF('Health Products &amp; Equipment'!U256=Setup!$C$11,"Local",IF('Health Products &amp; Equipment'!U256=Setup!$C$12,"Other","")))</f>
        <v/>
      </c>
      <c r="W256" s="34"/>
      <c r="X256" s="148"/>
      <c r="Y256" s="33"/>
      <c r="Z256" s="36" t="str">
        <f t="shared" si="101"/>
        <v/>
      </c>
      <c r="AA256" s="35"/>
      <c r="AB256" s="32" t="str">
        <f t="shared" si="102"/>
        <v/>
      </c>
      <c r="AC256" s="34"/>
      <c r="AD256" s="32" t="str">
        <f t="shared" si="103"/>
        <v/>
      </c>
      <c r="AE256" s="34"/>
      <c r="AF256" s="36" t="str">
        <f t="shared" si="104"/>
        <v/>
      </c>
      <c r="AG256" s="36" t="str">
        <f t="shared" si="105"/>
        <v/>
      </c>
      <c r="AH256" s="36" t="str">
        <f t="shared" si="106"/>
        <v/>
      </c>
      <c r="AI256" s="55"/>
      <c r="AJ256" s="37"/>
      <c r="AK256" s="148"/>
      <c r="AL256" s="34"/>
      <c r="AM256" s="32" t="str">
        <f t="shared" si="107"/>
        <v/>
      </c>
      <c r="AN256" s="35"/>
      <c r="AO256" s="32" t="str">
        <f t="shared" si="108"/>
        <v/>
      </c>
      <c r="AP256" s="35"/>
      <c r="AQ256" s="32" t="str">
        <f t="shared" si="109"/>
        <v/>
      </c>
      <c r="AR256" s="34"/>
      <c r="AS256" s="36" t="str">
        <f t="shared" si="110"/>
        <v/>
      </c>
      <c r="AT256" s="36" t="str">
        <f t="shared" si="111"/>
        <v/>
      </c>
      <c r="AU256" s="36" t="str">
        <f t="shared" si="112"/>
        <v/>
      </c>
      <c r="AV256" s="55"/>
      <c r="AW256" s="34"/>
      <c r="AX256" s="148"/>
      <c r="AY256" s="34"/>
      <c r="AZ256" s="32" t="str">
        <f t="shared" si="113"/>
        <v/>
      </c>
      <c r="BA256" s="34"/>
      <c r="BB256" s="32" t="str">
        <f t="shared" si="114"/>
        <v/>
      </c>
      <c r="BC256" s="34"/>
      <c r="BD256" s="32" t="str">
        <f t="shared" si="115"/>
        <v/>
      </c>
      <c r="BE256" s="34"/>
      <c r="BF256" s="36" t="str">
        <f t="shared" si="116"/>
        <v/>
      </c>
      <c r="BG256" s="36" t="str">
        <f t="shared" si="117"/>
        <v/>
      </c>
      <c r="BH256" s="36" t="str">
        <f t="shared" si="118"/>
        <v/>
      </c>
      <c r="BI256" s="55"/>
      <c r="BJ256" s="34"/>
      <c r="BK256" s="148"/>
      <c r="BL256" s="34"/>
      <c r="BM256" s="32" t="str">
        <f t="shared" si="119"/>
        <v/>
      </c>
      <c r="BN256" s="34"/>
      <c r="BO256" s="32" t="str">
        <f t="shared" si="120"/>
        <v/>
      </c>
      <c r="BP256" s="34"/>
      <c r="BQ256" s="32" t="str">
        <f t="shared" si="121"/>
        <v/>
      </c>
      <c r="BR256" s="34"/>
      <c r="BS256" s="36" t="str">
        <f t="shared" si="122"/>
        <v/>
      </c>
      <c r="BT256" s="36" t="str">
        <f t="shared" si="123"/>
        <v/>
      </c>
      <c r="BU256" s="36" t="str">
        <f t="shared" si="124"/>
        <v/>
      </c>
      <c r="BV256" s="55"/>
      <c r="BW256" s="36" t="str">
        <f t="shared" si="125"/>
        <v/>
      </c>
      <c r="BX256" s="36" t="str">
        <f t="shared" si="125"/>
        <v/>
      </c>
      <c r="BY256" s="31"/>
      <c r="BZ256" s="38"/>
      <c r="CB256" s="120" t="e">
        <f t="shared" ca="1" si="96"/>
        <v>#VALUE!</v>
      </c>
      <c r="CC256" s="2" t="e">
        <f t="shared" ca="1" si="126"/>
        <v>#VALUE!</v>
      </c>
    </row>
    <row r="257" spans="1:81" s="10" customFormat="1" ht="25.15" customHeight="1" x14ac:dyDescent="0.2">
      <c r="A257" s="52" t="str">
        <f t="shared" si="127"/>
        <v/>
      </c>
      <c r="B257" s="157" t="e">
        <f t="shared" ca="1" si="97"/>
        <v>#VALUE!</v>
      </c>
      <c r="C257" s="157" t="e">
        <f t="shared" ca="1" si="98"/>
        <v>#VALUE!</v>
      </c>
      <c r="D257" s="29"/>
      <c r="E257" s="155" t="str">
        <f ca="1">IFERROR(INDIRECT(ADDRESS(MATCH(D257,CatModules!C:C,0),2,1,1,"CatModules")),"")</f>
        <v/>
      </c>
      <c r="F257" s="96"/>
      <c r="G257" s="156" t="str">
        <f ca="1">IFERROR(INDIRECT(ADDRESS(MATCH(CONCATENATE(E257,"-",F257),CatInt!K:K,0),3,1,1,"CatInt")),"")</f>
        <v/>
      </c>
      <c r="H257" s="45" t="str">
        <f>IF(F257="","",VLOOKUP(F257,#REF!,2,FALSE))</f>
        <v/>
      </c>
      <c r="I257" s="29"/>
      <c r="J257" s="155" t="e">
        <f t="shared" si="99"/>
        <v>#VALUE!</v>
      </c>
      <c r="K257" s="155" t="e">
        <f t="shared" si="100"/>
        <v>#VALUE!</v>
      </c>
      <c r="L257" s="153"/>
      <c r="M257" s="126"/>
      <c r="N257" s="151" t="e">
        <f ca="1">VLOOKUP(M257,CatProd!B:G,6,FALSE)</f>
        <v>#N/A</v>
      </c>
      <c r="O257" s="127"/>
      <c r="P257" s="175" t="e">
        <f ca="1">VLOOKUP(CONCATENATE(N257,"-",O257),CatProdSpec!H:I,2,FALSE)</f>
        <v>#N/A</v>
      </c>
      <c r="Q257" s="30"/>
      <c r="R257" s="149" t="str">
        <f>IFERROR(VLOOKUP(Q257,Setup!D$16:E$25,2,FALSE),"")</f>
        <v/>
      </c>
      <c r="S257" s="51" t="str">
        <f ca="1">IFERROR(IF(OR(I257="",VLOOKUP(I257,CatCostInp!$E$2:$K$88,7,FALSE)=0),"",VLOOKUP(I257,CatCostInp!$E$2:$K$88,7,FALSE)),"")</f>
        <v/>
      </c>
      <c r="T257" s="4" t="e">
        <f>VLOOKUP(U257,#REF!,2,FALSE)</f>
        <v>#REF!</v>
      </c>
      <c r="U257" s="30"/>
      <c r="V257" s="1" t="str">
        <f ca="1">IF(U257=Setup!$C$10,"Grant",IF('Health Products &amp; Equipment'!U257=Setup!$C$11,"Local",IF('Health Products &amp; Equipment'!U257=Setup!$C$12,"Other","")))</f>
        <v/>
      </c>
      <c r="W257" s="34"/>
      <c r="X257" s="148"/>
      <c r="Y257" s="33"/>
      <c r="Z257" s="36" t="str">
        <f t="shared" si="101"/>
        <v/>
      </c>
      <c r="AA257" s="35"/>
      <c r="AB257" s="32" t="str">
        <f t="shared" si="102"/>
        <v/>
      </c>
      <c r="AC257" s="34"/>
      <c r="AD257" s="32" t="str">
        <f t="shared" si="103"/>
        <v/>
      </c>
      <c r="AE257" s="34"/>
      <c r="AF257" s="36" t="str">
        <f t="shared" si="104"/>
        <v/>
      </c>
      <c r="AG257" s="36" t="str">
        <f t="shared" si="105"/>
        <v/>
      </c>
      <c r="AH257" s="36" t="str">
        <f t="shared" si="106"/>
        <v/>
      </c>
      <c r="AI257" s="55"/>
      <c r="AJ257" s="37"/>
      <c r="AK257" s="148"/>
      <c r="AL257" s="34"/>
      <c r="AM257" s="32" t="str">
        <f t="shared" si="107"/>
        <v/>
      </c>
      <c r="AN257" s="35"/>
      <c r="AO257" s="32" t="str">
        <f t="shared" si="108"/>
        <v/>
      </c>
      <c r="AP257" s="35"/>
      <c r="AQ257" s="32" t="str">
        <f t="shared" si="109"/>
        <v/>
      </c>
      <c r="AR257" s="34"/>
      <c r="AS257" s="36" t="str">
        <f t="shared" si="110"/>
        <v/>
      </c>
      <c r="AT257" s="36" t="str">
        <f t="shared" si="111"/>
        <v/>
      </c>
      <c r="AU257" s="36" t="str">
        <f t="shared" si="112"/>
        <v/>
      </c>
      <c r="AV257" s="55"/>
      <c r="AW257" s="34"/>
      <c r="AX257" s="148"/>
      <c r="AY257" s="34"/>
      <c r="AZ257" s="32" t="str">
        <f t="shared" si="113"/>
        <v/>
      </c>
      <c r="BA257" s="34"/>
      <c r="BB257" s="32" t="str">
        <f t="shared" si="114"/>
        <v/>
      </c>
      <c r="BC257" s="34"/>
      <c r="BD257" s="32" t="str">
        <f t="shared" si="115"/>
        <v/>
      </c>
      <c r="BE257" s="34"/>
      <c r="BF257" s="36" t="str">
        <f t="shared" si="116"/>
        <v/>
      </c>
      <c r="BG257" s="36" t="str">
        <f t="shared" si="117"/>
        <v/>
      </c>
      <c r="BH257" s="36" t="str">
        <f t="shared" si="118"/>
        <v/>
      </c>
      <c r="BI257" s="55"/>
      <c r="BJ257" s="34"/>
      <c r="BK257" s="148"/>
      <c r="BL257" s="34"/>
      <c r="BM257" s="32" t="str">
        <f t="shared" si="119"/>
        <v/>
      </c>
      <c r="BN257" s="34"/>
      <c r="BO257" s="32" t="str">
        <f t="shared" si="120"/>
        <v/>
      </c>
      <c r="BP257" s="34"/>
      <c r="BQ257" s="32" t="str">
        <f t="shared" si="121"/>
        <v/>
      </c>
      <c r="BR257" s="34"/>
      <c r="BS257" s="36" t="str">
        <f t="shared" si="122"/>
        <v/>
      </c>
      <c r="BT257" s="36" t="str">
        <f t="shared" si="123"/>
        <v/>
      </c>
      <c r="BU257" s="36" t="str">
        <f t="shared" si="124"/>
        <v/>
      </c>
      <c r="BV257" s="55"/>
      <c r="BW257" s="36" t="str">
        <f t="shared" si="125"/>
        <v/>
      </c>
      <c r="BX257" s="36" t="str">
        <f t="shared" si="125"/>
        <v/>
      </c>
      <c r="BY257" s="31"/>
      <c r="BZ257" s="38"/>
      <c r="CB257" s="120" t="e">
        <f t="shared" ca="1" si="96"/>
        <v>#VALUE!</v>
      </c>
      <c r="CC257" s="2" t="e">
        <f t="shared" ca="1" si="126"/>
        <v>#VALUE!</v>
      </c>
    </row>
    <row r="258" spans="1:81" s="10" customFormat="1" ht="25.15" customHeight="1" x14ac:dyDescent="0.2">
      <c r="A258" s="52" t="str">
        <f t="shared" si="127"/>
        <v/>
      </c>
      <c r="B258" s="157" t="e">
        <f t="shared" ca="1" si="97"/>
        <v>#VALUE!</v>
      </c>
      <c r="C258" s="157" t="e">
        <f t="shared" ca="1" si="98"/>
        <v>#VALUE!</v>
      </c>
      <c r="D258" s="29"/>
      <c r="E258" s="155" t="str">
        <f ca="1">IFERROR(INDIRECT(ADDRESS(MATCH(D258,CatModules!C:C,0),2,1,1,"CatModules")),"")</f>
        <v/>
      </c>
      <c r="F258" s="96"/>
      <c r="G258" s="156" t="str">
        <f ca="1">IFERROR(INDIRECT(ADDRESS(MATCH(CONCATENATE(E258,"-",F258),CatInt!K:K,0),3,1,1,"CatInt")),"")</f>
        <v/>
      </c>
      <c r="H258" s="45" t="str">
        <f>IF(F258="","",VLOOKUP(F258,#REF!,2,FALSE))</f>
        <v/>
      </c>
      <c r="I258" s="29"/>
      <c r="J258" s="155" t="e">
        <f t="shared" si="99"/>
        <v>#VALUE!</v>
      </c>
      <c r="K258" s="155" t="e">
        <f t="shared" si="100"/>
        <v>#VALUE!</v>
      </c>
      <c r="L258" s="153"/>
      <c r="M258" s="126"/>
      <c r="N258" s="151" t="e">
        <f ca="1">VLOOKUP(M258,CatProd!B:G,6,FALSE)</f>
        <v>#N/A</v>
      </c>
      <c r="O258" s="127"/>
      <c r="P258" s="175" t="e">
        <f ca="1">VLOOKUP(CONCATENATE(N258,"-",O258),CatProdSpec!H:I,2,FALSE)</f>
        <v>#N/A</v>
      </c>
      <c r="Q258" s="30"/>
      <c r="R258" s="149" t="str">
        <f>IFERROR(VLOOKUP(Q258,Setup!D$16:E$25,2,FALSE),"")</f>
        <v/>
      </c>
      <c r="S258" s="51" t="str">
        <f ca="1">IFERROR(IF(OR(I258="",VLOOKUP(I258,CatCostInp!$E$2:$K$88,7,FALSE)=0),"",VLOOKUP(I258,CatCostInp!$E$2:$K$88,7,FALSE)),"")</f>
        <v/>
      </c>
      <c r="T258" s="4" t="e">
        <f>VLOOKUP(U258,#REF!,2,FALSE)</f>
        <v>#REF!</v>
      </c>
      <c r="U258" s="30"/>
      <c r="V258" s="1" t="str">
        <f ca="1">IF(U258=Setup!$C$10,"Grant",IF('Health Products &amp; Equipment'!U258=Setup!$C$11,"Local",IF('Health Products &amp; Equipment'!U258=Setup!$C$12,"Other","")))</f>
        <v/>
      </c>
      <c r="W258" s="34"/>
      <c r="X258" s="148"/>
      <c r="Y258" s="33"/>
      <c r="Z258" s="36" t="str">
        <f t="shared" si="101"/>
        <v/>
      </c>
      <c r="AA258" s="35"/>
      <c r="AB258" s="32" t="str">
        <f t="shared" si="102"/>
        <v/>
      </c>
      <c r="AC258" s="34"/>
      <c r="AD258" s="32" t="str">
        <f t="shared" si="103"/>
        <v/>
      </c>
      <c r="AE258" s="34"/>
      <c r="AF258" s="36" t="str">
        <f t="shared" si="104"/>
        <v/>
      </c>
      <c r="AG258" s="36" t="str">
        <f t="shared" si="105"/>
        <v/>
      </c>
      <c r="AH258" s="36" t="str">
        <f t="shared" si="106"/>
        <v/>
      </c>
      <c r="AI258" s="55"/>
      <c r="AJ258" s="37"/>
      <c r="AK258" s="148"/>
      <c r="AL258" s="34"/>
      <c r="AM258" s="32" t="str">
        <f t="shared" si="107"/>
        <v/>
      </c>
      <c r="AN258" s="35"/>
      <c r="AO258" s="32" t="str">
        <f t="shared" si="108"/>
        <v/>
      </c>
      <c r="AP258" s="35"/>
      <c r="AQ258" s="32" t="str">
        <f t="shared" si="109"/>
        <v/>
      </c>
      <c r="AR258" s="34"/>
      <c r="AS258" s="36" t="str">
        <f t="shared" si="110"/>
        <v/>
      </c>
      <c r="AT258" s="36" t="str">
        <f t="shared" si="111"/>
        <v/>
      </c>
      <c r="AU258" s="36" t="str">
        <f t="shared" si="112"/>
        <v/>
      </c>
      <c r="AV258" s="55"/>
      <c r="AW258" s="34"/>
      <c r="AX258" s="148"/>
      <c r="AY258" s="34"/>
      <c r="AZ258" s="32" t="str">
        <f t="shared" si="113"/>
        <v/>
      </c>
      <c r="BA258" s="34"/>
      <c r="BB258" s="32" t="str">
        <f t="shared" si="114"/>
        <v/>
      </c>
      <c r="BC258" s="34"/>
      <c r="BD258" s="32" t="str">
        <f t="shared" si="115"/>
        <v/>
      </c>
      <c r="BE258" s="34"/>
      <c r="BF258" s="36" t="str">
        <f t="shared" si="116"/>
        <v/>
      </c>
      <c r="BG258" s="36" t="str">
        <f t="shared" si="117"/>
        <v/>
      </c>
      <c r="BH258" s="36" t="str">
        <f t="shared" si="118"/>
        <v/>
      </c>
      <c r="BI258" s="55"/>
      <c r="BJ258" s="34"/>
      <c r="BK258" s="148"/>
      <c r="BL258" s="34"/>
      <c r="BM258" s="32" t="str">
        <f t="shared" si="119"/>
        <v/>
      </c>
      <c r="BN258" s="34"/>
      <c r="BO258" s="32" t="str">
        <f t="shared" si="120"/>
        <v/>
      </c>
      <c r="BP258" s="34"/>
      <c r="BQ258" s="32" t="str">
        <f t="shared" si="121"/>
        <v/>
      </c>
      <c r="BR258" s="34"/>
      <c r="BS258" s="36" t="str">
        <f t="shared" si="122"/>
        <v/>
      </c>
      <c r="BT258" s="36" t="str">
        <f t="shared" si="123"/>
        <v/>
      </c>
      <c r="BU258" s="36" t="str">
        <f t="shared" si="124"/>
        <v/>
      </c>
      <c r="BV258" s="55"/>
      <c r="BW258" s="36" t="str">
        <f t="shared" si="125"/>
        <v/>
      </c>
      <c r="BX258" s="36" t="str">
        <f t="shared" si="125"/>
        <v/>
      </c>
      <c r="BY258" s="31"/>
      <c r="BZ258" s="38"/>
      <c r="CB258" s="120" t="e">
        <f t="shared" ref="CB258:CB321" ca="1" si="128">IF(OR(B258="--",IFERROR(MATCH(B258,OFFSET(B$1,0,0,ROW()-1,1),0),1)&lt;&gt;1),"",1)</f>
        <v>#VALUE!</v>
      </c>
      <c r="CC258" s="2" t="e">
        <f t="shared" ca="1" si="126"/>
        <v>#VALUE!</v>
      </c>
    </row>
    <row r="259" spans="1:81" s="10" customFormat="1" ht="25.15" customHeight="1" x14ac:dyDescent="0.2">
      <c r="A259" s="52" t="str">
        <f t="shared" si="127"/>
        <v/>
      </c>
      <c r="B259" s="157" t="e">
        <f t="shared" ref="B259:B322" ca="1" si="129">CONCATENATE(E259,"-",G259,"--",K259,"---",R259)</f>
        <v>#VALUE!</v>
      </c>
      <c r="C259" s="157" t="e">
        <f t="shared" ref="C259:C322" ca="1" si="130">CONCATENATE(K259,"--",N259,"---",P259)</f>
        <v>#VALUE!</v>
      </c>
      <c r="D259" s="29"/>
      <c r="E259" s="155" t="str">
        <f ca="1">IFERROR(INDIRECT(ADDRESS(MATCH(D259,CatModules!C:C,0),2,1,1,"CatModules")),"")</f>
        <v/>
      </c>
      <c r="F259" s="96"/>
      <c r="G259" s="156" t="str">
        <f ca="1">IFERROR(INDIRECT(ADDRESS(MATCH(CONCATENATE(E259,"-",F259),CatInt!K:K,0),3,1,1,"CatInt")),"")</f>
        <v/>
      </c>
      <c r="H259" s="45" t="str">
        <f>IF(F259="","",VLOOKUP(F259,#REF!,2,FALSE))</f>
        <v/>
      </c>
      <c r="I259" s="29"/>
      <c r="J259" s="155" t="e">
        <f t="shared" ref="J259:J322" si="131">LEFT(I259,FIND(".",I259,1)-1)</f>
        <v>#VALUE!</v>
      </c>
      <c r="K259" s="155" t="e">
        <f t="shared" ref="K259:K322" si="132">LEFT(I259,FIND(".",I259,1)+1)</f>
        <v>#VALUE!</v>
      </c>
      <c r="L259" s="153"/>
      <c r="M259" s="126"/>
      <c r="N259" s="151" t="e">
        <f ca="1">VLOOKUP(M259,CatProd!B:G,6,FALSE)</f>
        <v>#N/A</v>
      </c>
      <c r="O259" s="127"/>
      <c r="P259" s="175" t="e">
        <f ca="1">VLOOKUP(CONCATENATE(N259,"-",O259),CatProdSpec!H:I,2,FALSE)</f>
        <v>#N/A</v>
      </c>
      <c r="Q259" s="30"/>
      <c r="R259" s="149" t="str">
        <f>IFERROR(VLOOKUP(Q259,Setup!D$16:E$25,2,FALSE),"")</f>
        <v/>
      </c>
      <c r="S259" s="51" t="str">
        <f ca="1">IFERROR(IF(OR(I259="",VLOOKUP(I259,CatCostInp!$E$2:$K$88,7,FALSE)=0),"",VLOOKUP(I259,CatCostInp!$E$2:$K$88,7,FALSE)),"")</f>
        <v/>
      </c>
      <c r="T259" s="4" t="e">
        <f>VLOOKUP(U259,#REF!,2,FALSE)</f>
        <v>#REF!</v>
      </c>
      <c r="U259" s="30"/>
      <c r="V259" s="1" t="str">
        <f ca="1">IF(U259=Setup!$C$10,"Grant",IF('Health Products &amp; Equipment'!U259=Setup!$C$11,"Local",IF('Health Products &amp; Equipment'!U259=Setup!$C$12,"Other","")))</f>
        <v/>
      </c>
      <c r="W259" s="34"/>
      <c r="X259" s="148"/>
      <c r="Y259" s="33"/>
      <c r="Z259" s="36" t="str">
        <f t="shared" ref="Z259:Z322" si="133">IFERROR(IF(AND(NOT(Y259=""),NOT(X259="")),Y259*X259,""),"")</f>
        <v/>
      </c>
      <c r="AA259" s="35"/>
      <c r="AB259" s="32" t="str">
        <f t="shared" ref="AB259:AB322" si="134">IFERROR(IF(AND(NOT(AA259=""),NOT(X259="")),AA259*X259,""),"")</f>
        <v/>
      </c>
      <c r="AC259" s="34"/>
      <c r="AD259" s="32" t="str">
        <f t="shared" ref="AD259:AD322" si="135">IFERROR(IF(AND(NOT(AC259=""),NOT(X259="")),AC259*X259,""),"")</f>
        <v/>
      </c>
      <c r="AE259" s="34"/>
      <c r="AF259" s="36" t="str">
        <f t="shared" ref="AF259:AF322" si="136">IFERROR(IF(AND(NOT(AE259=""),NOT(X259="")),AE259*X259,""),"")</f>
        <v/>
      </c>
      <c r="AG259" s="36" t="str">
        <f t="shared" ref="AG259:AG322" si="137">IFERROR(IF(OR(NOT(Y259=""),NOT(AE259=""),NOT(AA259=""),NOT(AC259="")),Y259+AE259+AA259+AC259,""),"")</f>
        <v/>
      </c>
      <c r="AH259" s="36" t="str">
        <f t="shared" ref="AH259:AH322" si="138">IF(SUM(Z259,AB259,AD259,AF259)&gt;0,SUM(Z259,AB259,AD259,AF259),"")</f>
        <v/>
      </c>
      <c r="AI259" s="55"/>
      <c r="AJ259" s="37"/>
      <c r="AK259" s="148"/>
      <c r="AL259" s="34"/>
      <c r="AM259" s="32" t="str">
        <f t="shared" ref="AM259:AM322" si="139">IFERROR(IF(AND(NOT(AL259=""),NOT(AK259="")),AL259*$AK259,""),"")</f>
        <v/>
      </c>
      <c r="AN259" s="35"/>
      <c r="AO259" s="32" t="str">
        <f t="shared" ref="AO259:AO322" si="140">IFERROR(IF(AND(NOT(AN259=""),NOT(AK259="")),AN259*$AK259,""),"")</f>
        <v/>
      </c>
      <c r="AP259" s="35"/>
      <c r="AQ259" s="32" t="str">
        <f t="shared" ref="AQ259:AQ322" si="141">IFERROR(IF(AND(NOT(AP259=""),NOT(AK259="")),AP259*$AK259,""),"")</f>
        <v/>
      </c>
      <c r="AR259" s="34"/>
      <c r="AS259" s="36" t="str">
        <f t="shared" ref="AS259:AS322" si="142">IFERROR(IF(AND(NOT(AR259=""),NOT(AK259="")),AR259*$AK259,""),"")</f>
        <v/>
      </c>
      <c r="AT259" s="36" t="str">
        <f t="shared" ref="AT259:AT322" si="143">IFERROR(IF(OR(NOT(AL259=""),NOT(AR259=""),NOT(AN259=""),NOT(AP259="")),AL259+AR259+AN259+AP259,""),"")</f>
        <v/>
      </c>
      <c r="AU259" s="36" t="str">
        <f t="shared" ref="AU259:AU322" si="144">IF(SUM(AM259,AS259,AO259,AQ259)&gt;0,SUM(AM259,AS259,AO259,AQ259),"")</f>
        <v/>
      </c>
      <c r="AV259" s="55"/>
      <c r="AW259" s="34"/>
      <c r="AX259" s="148"/>
      <c r="AY259" s="34"/>
      <c r="AZ259" s="32" t="str">
        <f t="shared" ref="AZ259:AZ322" si="145">IFERROR(IF(AND(NOT(AY259=""),NOT(AX259="")),AY259*$AX259,""),"")</f>
        <v/>
      </c>
      <c r="BA259" s="34"/>
      <c r="BB259" s="32" t="str">
        <f t="shared" ref="BB259:BB322" si="146">IFERROR(IF(AND(NOT(BA259=""),NOT(AX259="")),BA259*$AX259,""),"")</f>
        <v/>
      </c>
      <c r="BC259" s="34"/>
      <c r="BD259" s="32" t="str">
        <f t="shared" ref="BD259:BD322" si="147">IFERROR(IF(AND(NOT(BC259=""),NOT(AX259="")),BC259*$AX259,""),"")</f>
        <v/>
      </c>
      <c r="BE259" s="34"/>
      <c r="BF259" s="36" t="str">
        <f t="shared" ref="BF259:BF322" si="148">IFERROR(IF(AND(NOT(BE259=""),NOT(AX259="")),BE259*$AX259,""),"")</f>
        <v/>
      </c>
      <c r="BG259" s="36" t="str">
        <f t="shared" ref="BG259:BG322" si="149">IFERROR(IF(OR(NOT(AY259=""),NOT(BE259=""),NOT(BA259=""),NOT(BC259="")),AY259+BE259+BA259+BC259,""),"")</f>
        <v/>
      </c>
      <c r="BH259" s="36" t="str">
        <f t="shared" ref="BH259:BH322" si="150">IF(SUM(AZ259,BF259,BB259,BD259)&gt;0,SUM(AZ259,BF259,BB259,BD259),"")</f>
        <v/>
      </c>
      <c r="BI259" s="55"/>
      <c r="BJ259" s="34"/>
      <c r="BK259" s="148"/>
      <c r="BL259" s="34"/>
      <c r="BM259" s="32" t="str">
        <f t="shared" ref="BM259:BM322" si="151">IFERROR(IF(AND(NOT(BL259=""),NOT(BK259="")),BL259*$BK259,""),"")</f>
        <v/>
      </c>
      <c r="BN259" s="34"/>
      <c r="BO259" s="32" t="str">
        <f t="shared" ref="BO259:BO322" si="152">IFERROR(IF(AND(NOT(BN259=""),NOT(BK259="")),BN259*$BK259,""),"")</f>
        <v/>
      </c>
      <c r="BP259" s="34"/>
      <c r="BQ259" s="32" t="str">
        <f t="shared" ref="BQ259:BQ322" si="153">IFERROR(IF(AND(NOT(BP259=""),NOT(BK259="")),BP259*$BK259,""),"")</f>
        <v/>
      </c>
      <c r="BR259" s="34"/>
      <c r="BS259" s="36" t="str">
        <f t="shared" ref="BS259:BS322" si="154">IFERROR(IF(AND(NOT(BR259=""),NOT(BK259="")),BR259*$BK259,""),"")</f>
        <v/>
      </c>
      <c r="BT259" s="36" t="str">
        <f t="shared" ref="BT259:BT322" si="155">IFERROR(IF(OR(NOT(BL259=""),NOT(BR259=""),NOT(BN259=""),NOT(BP259="")),BL259+BR259+BN259+BP259,""),"")</f>
        <v/>
      </c>
      <c r="BU259" s="36" t="str">
        <f t="shared" ref="BU259:BU322" si="156">IF(SUM(BM259,BS259,BO259,BQ259)&gt;0,SUM(BM259,BS259,BO259,BQ259),"")</f>
        <v/>
      </c>
      <c r="BV259" s="55"/>
      <c r="BW259" s="36" t="str">
        <f t="shared" ref="BW259:BX322" si="157">IF(SUM(AG259,AT259,BG259,BT259)&gt;0,SUM(AG259,AT259,BG259,BT259),"")</f>
        <v/>
      </c>
      <c r="BX259" s="36" t="str">
        <f t="shared" si="157"/>
        <v/>
      </c>
      <c r="BY259" s="31"/>
      <c r="BZ259" s="38"/>
      <c r="CB259" s="120" t="e">
        <f t="shared" ca="1" si="128"/>
        <v>#VALUE!</v>
      </c>
      <c r="CC259" s="2" t="e">
        <f t="shared" ref="CC259:CC322" ca="1" si="158">IF(OR(C259="--",IFERROR(MATCH(C259,OFFSET(C$1,0,0,ROW()-1,1),0),1)&lt;&gt;1),"",1)</f>
        <v>#VALUE!</v>
      </c>
    </row>
    <row r="260" spans="1:81" s="10" customFormat="1" ht="25.15" customHeight="1" x14ac:dyDescent="0.2">
      <c r="A260" s="52" t="str">
        <f t="shared" ref="A260:A323" si="159">IFERROR(IF(D260&lt;&gt;"",A259+1,""),"")</f>
        <v/>
      </c>
      <c r="B260" s="157" t="e">
        <f t="shared" ca="1" si="129"/>
        <v>#VALUE!</v>
      </c>
      <c r="C260" s="157" t="e">
        <f t="shared" ca="1" si="130"/>
        <v>#VALUE!</v>
      </c>
      <c r="D260" s="29"/>
      <c r="E260" s="155" t="str">
        <f ca="1">IFERROR(INDIRECT(ADDRESS(MATCH(D260,CatModules!C:C,0),2,1,1,"CatModules")),"")</f>
        <v/>
      </c>
      <c r="F260" s="96"/>
      <c r="G260" s="156" t="str">
        <f ca="1">IFERROR(INDIRECT(ADDRESS(MATCH(CONCATENATE(E260,"-",F260),CatInt!K:K,0),3,1,1,"CatInt")),"")</f>
        <v/>
      </c>
      <c r="H260" s="45" t="str">
        <f>IF(F260="","",VLOOKUP(F260,#REF!,2,FALSE))</f>
        <v/>
      </c>
      <c r="I260" s="29"/>
      <c r="J260" s="155" t="e">
        <f t="shared" si="131"/>
        <v>#VALUE!</v>
      </c>
      <c r="K260" s="155" t="e">
        <f t="shared" si="132"/>
        <v>#VALUE!</v>
      </c>
      <c r="L260" s="153"/>
      <c r="M260" s="126"/>
      <c r="N260" s="151" t="e">
        <f ca="1">VLOOKUP(M260,CatProd!B:G,6,FALSE)</f>
        <v>#N/A</v>
      </c>
      <c r="O260" s="127"/>
      <c r="P260" s="175" t="e">
        <f ca="1">VLOOKUP(CONCATENATE(N260,"-",O260),CatProdSpec!H:I,2,FALSE)</f>
        <v>#N/A</v>
      </c>
      <c r="Q260" s="30"/>
      <c r="R260" s="149" t="str">
        <f>IFERROR(VLOOKUP(Q260,Setup!D$16:E$25,2,FALSE),"")</f>
        <v/>
      </c>
      <c r="S260" s="51" t="str">
        <f ca="1">IFERROR(IF(OR(I260="",VLOOKUP(I260,CatCostInp!$E$2:$K$88,7,FALSE)=0),"",VLOOKUP(I260,CatCostInp!$E$2:$K$88,7,FALSE)),"")</f>
        <v/>
      </c>
      <c r="T260" s="4" t="e">
        <f>VLOOKUP(U260,#REF!,2,FALSE)</f>
        <v>#REF!</v>
      </c>
      <c r="U260" s="30"/>
      <c r="V260" s="1" t="str">
        <f ca="1">IF(U260=Setup!$C$10,"Grant",IF('Health Products &amp; Equipment'!U260=Setup!$C$11,"Local",IF('Health Products &amp; Equipment'!U260=Setup!$C$12,"Other","")))</f>
        <v/>
      </c>
      <c r="W260" s="34"/>
      <c r="X260" s="148"/>
      <c r="Y260" s="33"/>
      <c r="Z260" s="36" t="str">
        <f t="shared" si="133"/>
        <v/>
      </c>
      <c r="AA260" s="35"/>
      <c r="AB260" s="32" t="str">
        <f t="shared" si="134"/>
        <v/>
      </c>
      <c r="AC260" s="34"/>
      <c r="AD260" s="32" t="str">
        <f t="shared" si="135"/>
        <v/>
      </c>
      <c r="AE260" s="34"/>
      <c r="AF260" s="36" t="str">
        <f t="shared" si="136"/>
        <v/>
      </c>
      <c r="AG260" s="36" t="str">
        <f t="shared" si="137"/>
        <v/>
      </c>
      <c r="AH260" s="36" t="str">
        <f t="shared" si="138"/>
        <v/>
      </c>
      <c r="AI260" s="55"/>
      <c r="AJ260" s="37"/>
      <c r="AK260" s="148"/>
      <c r="AL260" s="34"/>
      <c r="AM260" s="32" t="str">
        <f t="shared" si="139"/>
        <v/>
      </c>
      <c r="AN260" s="35"/>
      <c r="AO260" s="32" t="str">
        <f t="shared" si="140"/>
        <v/>
      </c>
      <c r="AP260" s="35"/>
      <c r="AQ260" s="32" t="str">
        <f t="shared" si="141"/>
        <v/>
      </c>
      <c r="AR260" s="34"/>
      <c r="AS260" s="36" t="str">
        <f t="shared" si="142"/>
        <v/>
      </c>
      <c r="AT260" s="36" t="str">
        <f t="shared" si="143"/>
        <v/>
      </c>
      <c r="AU260" s="36" t="str">
        <f t="shared" si="144"/>
        <v/>
      </c>
      <c r="AV260" s="55"/>
      <c r="AW260" s="34"/>
      <c r="AX260" s="148"/>
      <c r="AY260" s="34"/>
      <c r="AZ260" s="32" t="str">
        <f t="shared" si="145"/>
        <v/>
      </c>
      <c r="BA260" s="34"/>
      <c r="BB260" s="32" t="str">
        <f t="shared" si="146"/>
        <v/>
      </c>
      <c r="BC260" s="34"/>
      <c r="BD260" s="32" t="str">
        <f t="shared" si="147"/>
        <v/>
      </c>
      <c r="BE260" s="34"/>
      <c r="BF260" s="36" t="str">
        <f t="shared" si="148"/>
        <v/>
      </c>
      <c r="BG260" s="36" t="str">
        <f t="shared" si="149"/>
        <v/>
      </c>
      <c r="BH260" s="36" t="str">
        <f t="shared" si="150"/>
        <v/>
      </c>
      <c r="BI260" s="55"/>
      <c r="BJ260" s="34"/>
      <c r="BK260" s="148"/>
      <c r="BL260" s="34"/>
      <c r="BM260" s="32" t="str">
        <f t="shared" si="151"/>
        <v/>
      </c>
      <c r="BN260" s="34"/>
      <c r="BO260" s="32" t="str">
        <f t="shared" si="152"/>
        <v/>
      </c>
      <c r="BP260" s="34"/>
      <c r="BQ260" s="32" t="str">
        <f t="shared" si="153"/>
        <v/>
      </c>
      <c r="BR260" s="34"/>
      <c r="BS260" s="36" t="str">
        <f t="shared" si="154"/>
        <v/>
      </c>
      <c r="BT260" s="36" t="str">
        <f t="shared" si="155"/>
        <v/>
      </c>
      <c r="BU260" s="36" t="str">
        <f t="shared" si="156"/>
        <v/>
      </c>
      <c r="BV260" s="55"/>
      <c r="BW260" s="36" t="str">
        <f t="shared" si="157"/>
        <v/>
      </c>
      <c r="BX260" s="36" t="str">
        <f t="shared" si="157"/>
        <v/>
      </c>
      <c r="BY260" s="31"/>
      <c r="BZ260" s="38"/>
      <c r="CB260" s="120" t="e">
        <f t="shared" ca="1" si="128"/>
        <v>#VALUE!</v>
      </c>
      <c r="CC260" s="2" t="e">
        <f t="shared" ca="1" si="158"/>
        <v>#VALUE!</v>
      </c>
    </row>
    <row r="261" spans="1:81" s="10" customFormat="1" ht="25.15" customHeight="1" x14ac:dyDescent="0.2">
      <c r="A261" s="52" t="str">
        <f t="shared" si="159"/>
        <v/>
      </c>
      <c r="B261" s="157" t="e">
        <f t="shared" ca="1" si="129"/>
        <v>#VALUE!</v>
      </c>
      <c r="C261" s="157" t="e">
        <f t="shared" ca="1" si="130"/>
        <v>#VALUE!</v>
      </c>
      <c r="D261" s="29"/>
      <c r="E261" s="155" t="str">
        <f ca="1">IFERROR(INDIRECT(ADDRESS(MATCH(D261,CatModules!C:C,0),2,1,1,"CatModules")),"")</f>
        <v/>
      </c>
      <c r="F261" s="96"/>
      <c r="G261" s="156" t="str">
        <f ca="1">IFERROR(INDIRECT(ADDRESS(MATCH(CONCATENATE(E261,"-",F261),CatInt!K:K,0),3,1,1,"CatInt")),"")</f>
        <v/>
      </c>
      <c r="H261" s="45" t="str">
        <f>IF(F261="","",VLOOKUP(F261,#REF!,2,FALSE))</f>
        <v/>
      </c>
      <c r="I261" s="29"/>
      <c r="J261" s="155" t="e">
        <f t="shared" si="131"/>
        <v>#VALUE!</v>
      </c>
      <c r="K261" s="155" t="e">
        <f t="shared" si="132"/>
        <v>#VALUE!</v>
      </c>
      <c r="L261" s="153"/>
      <c r="M261" s="126"/>
      <c r="N261" s="151" t="e">
        <f ca="1">VLOOKUP(M261,CatProd!B:G,6,FALSE)</f>
        <v>#N/A</v>
      </c>
      <c r="O261" s="127"/>
      <c r="P261" s="175" t="e">
        <f ca="1">VLOOKUP(CONCATENATE(N261,"-",O261),CatProdSpec!H:I,2,FALSE)</f>
        <v>#N/A</v>
      </c>
      <c r="Q261" s="30"/>
      <c r="R261" s="149" t="str">
        <f>IFERROR(VLOOKUP(Q261,Setup!D$16:E$25,2,FALSE),"")</f>
        <v/>
      </c>
      <c r="S261" s="51" t="str">
        <f ca="1">IFERROR(IF(OR(I261="",VLOOKUP(I261,CatCostInp!$E$2:$K$88,7,FALSE)=0),"",VLOOKUP(I261,CatCostInp!$E$2:$K$88,7,FALSE)),"")</f>
        <v/>
      </c>
      <c r="T261" s="4" t="e">
        <f>VLOOKUP(U261,#REF!,2,FALSE)</f>
        <v>#REF!</v>
      </c>
      <c r="U261" s="30"/>
      <c r="V261" s="1" t="str">
        <f ca="1">IF(U261=Setup!$C$10,"Grant",IF('Health Products &amp; Equipment'!U261=Setup!$C$11,"Local",IF('Health Products &amp; Equipment'!U261=Setup!$C$12,"Other","")))</f>
        <v/>
      </c>
      <c r="W261" s="34"/>
      <c r="X261" s="148"/>
      <c r="Y261" s="33"/>
      <c r="Z261" s="36" t="str">
        <f t="shared" si="133"/>
        <v/>
      </c>
      <c r="AA261" s="35"/>
      <c r="AB261" s="32" t="str">
        <f t="shared" si="134"/>
        <v/>
      </c>
      <c r="AC261" s="34"/>
      <c r="AD261" s="32" t="str">
        <f t="shared" si="135"/>
        <v/>
      </c>
      <c r="AE261" s="34"/>
      <c r="AF261" s="36" t="str">
        <f t="shared" si="136"/>
        <v/>
      </c>
      <c r="AG261" s="36" t="str">
        <f t="shared" si="137"/>
        <v/>
      </c>
      <c r="AH261" s="36" t="str">
        <f t="shared" si="138"/>
        <v/>
      </c>
      <c r="AI261" s="55"/>
      <c r="AJ261" s="37"/>
      <c r="AK261" s="148"/>
      <c r="AL261" s="34"/>
      <c r="AM261" s="32" t="str">
        <f t="shared" si="139"/>
        <v/>
      </c>
      <c r="AN261" s="35"/>
      <c r="AO261" s="32" t="str">
        <f t="shared" si="140"/>
        <v/>
      </c>
      <c r="AP261" s="35"/>
      <c r="AQ261" s="32" t="str">
        <f t="shared" si="141"/>
        <v/>
      </c>
      <c r="AR261" s="34"/>
      <c r="AS261" s="36" t="str">
        <f t="shared" si="142"/>
        <v/>
      </c>
      <c r="AT261" s="36" t="str">
        <f t="shared" si="143"/>
        <v/>
      </c>
      <c r="AU261" s="36" t="str">
        <f t="shared" si="144"/>
        <v/>
      </c>
      <c r="AV261" s="55"/>
      <c r="AW261" s="34"/>
      <c r="AX261" s="148"/>
      <c r="AY261" s="34"/>
      <c r="AZ261" s="32" t="str">
        <f t="shared" si="145"/>
        <v/>
      </c>
      <c r="BA261" s="34"/>
      <c r="BB261" s="32" t="str">
        <f t="shared" si="146"/>
        <v/>
      </c>
      <c r="BC261" s="34"/>
      <c r="BD261" s="32" t="str">
        <f t="shared" si="147"/>
        <v/>
      </c>
      <c r="BE261" s="34"/>
      <c r="BF261" s="36" t="str">
        <f t="shared" si="148"/>
        <v/>
      </c>
      <c r="BG261" s="36" t="str">
        <f t="shared" si="149"/>
        <v/>
      </c>
      <c r="BH261" s="36" t="str">
        <f t="shared" si="150"/>
        <v/>
      </c>
      <c r="BI261" s="55"/>
      <c r="BJ261" s="34"/>
      <c r="BK261" s="148"/>
      <c r="BL261" s="34"/>
      <c r="BM261" s="32" t="str">
        <f t="shared" si="151"/>
        <v/>
      </c>
      <c r="BN261" s="34"/>
      <c r="BO261" s="32" t="str">
        <f t="shared" si="152"/>
        <v/>
      </c>
      <c r="BP261" s="34"/>
      <c r="BQ261" s="32" t="str">
        <f t="shared" si="153"/>
        <v/>
      </c>
      <c r="BR261" s="34"/>
      <c r="BS261" s="36" t="str">
        <f t="shared" si="154"/>
        <v/>
      </c>
      <c r="BT261" s="36" t="str">
        <f t="shared" si="155"/>
        <v/>
      </c>
      <c r="BU261" s="36" t="str">
        <f t="shared" si="156"/>
        <v/>
      </c>
      <c r="BV261" s="55"/>
      <c r="BW261" s="36" t="str">
        <f t="shared" si="157"/>
        <v/>
      </c>
      <c r="BX261" s="36" t="str">
        <f t="shared" si="157"/>
        <v/>
      </c>
      <c r="BY261" s="31"/>
      <c r="BZ261" s="38"/>
      <c r="CB261" s="120" t="e">
        <f t="shared" ca="1" si="128"/>
        <v>#VALUE!</v>
      </c>
      <c r="CC261" s="2" t="e">
        <f t="shared" ca="1" si="158"/>
        <v>#VALUE!</v>
      </c>
    </row>
    <row r="262" spans="1:81" s="10" customFormat="1" ht="25.15" customHeight="1" x14ac:dyDescent="0.2">
      <c r="A262" s="52" t="str">
        <f t="shared" si="159"/>
        <v/>
      </c>
      <c r="B262" s="157" t="e">
        <f t="shared" ca="1" si="129"/>
        <v>#VALUE!</v>
      </c>
      <c r="C262" s="157" t="e">
        <f t="shared" ca="1" si="130"/>
        <v>#VALUE!</v>
      </c>
      <c r="D262" s="29"/>
      <c r="E262" s="155" t="str">
        <f ca="1">IFERROR(INDIRECT(ADDRESS(MATCH(D262,CatModules!C:C,0),2,1,1,"CatModules")),"")</f>
        <v/>
      </c>
      <c r="F262" s="96"/>
      <c r="G262" s="156" t="str">
        <f ca="1">IFERROR(INDIRECT(ADDRESS(MATCH(CONCATENATE(E262,"-",F262),CatInt!K:K,0),3,1,1,"CatInt")),"")</f>
        <v/>
      </c>
      <c r="H262" s="45" t="str">
        <f>IF(F262="","",VLOOKUP(F262,#REF!,2,FALSE))</f>
        <v/>
      </c>
      <c r="I262" s="29"/>
      <c r="J262" s="155" t="e">
        <f t="shared" si="131"/>
        <v>#VALUE!</v>
      </c>
      <c r="K262" s="155" t="e">
        <f t="shared" si="132"/>
        <v>#VALUE!</v>
      </c>
      <c r="L262" s="153"/>
      <c r="M262" s="126"/>
      <c r="N262" s="151" t="e">
        <f ca="1">VLOOKUP(M262,CatProd!B:G,6,FALSE)</f>
        <v>#N/A</v>
      </c>
      <c r="O262" s="127"/>
      <c r="P262" s="175" t="e">
        <f ca="1">VLOOKUP(CONCATENATE(N262,"-",O262),CatProdSpec!H:I,2,FALSE)</f>
        <v>#N/A</v>
      </c>
      <c r="Q262" s="30"/>
      <c r="R262" s="149" t="str">
        <f>IFERROR(VLOOKUP(Q262,Setup!D$16:E$25,2,FALSE),"")</f>
        <v/>
      </c>
      <c r="S262" s="51" t="str">
        <f ca="1">IFERROR(IF(OR(I262="",VLOOKUP(I262,CatCostInp!$E$2:$K$88,7,FALSE)=0),"",VLOOKUP(I262,CatCostInp!$E$2:$K$88,7,FALSE)),"")</f>
        <v/>
      </c>
      <c r="T262" s="4" t="e">
        <f>VLOOKUP(U262,#REF!,2,FALSE)</f>
        <v>#REF!</v>
      </c>
      <c r="U262" s="30"/>
      <c r="V262" s="1" t="str">
        <f ca="1">IF(U262=Setup!$C$10,"Grant",IF('Health Products &amp; Equipment'!U262=Setup!$C$11,"Local",IF('Health Products &amp; Equipment'!U262=Setup!$C$12,"Other","")))</f>
        <v/>
      </c>
      <c r="W262" s="34"/>
      <c r="X262" s="148"/>
      <c r="Y262" s="33"/>
      <c r="Z262" s="36" t="str">
        <f t="shared" si="133"/>
        <v/>
      </c>
      <c r="AA262" s="35"/>
      <c r="AB262" s="32" t="str">
        <f t="shared" si="134"/>
        <v/>
      </c>
      <c r="AC262" s="34"/>
      <c r="AD262" s="32" t="str">
        <f t="shared" si="135"/>
        <v/>
      </c>
      <c r="AE262" s="34"/>
      <c r="AF262" s="36" t="str">
        <f t="shared" si="136"/>
        <v/>
      </c>
      <c r="AG262" s="36" t="str">
        <f t="shared" si="137"/>
        <v/>
      </c>
      <c r="AH262" s="36" t="str">
        <f t="shared" si="138"/>
        <v/>
      </c>
      <c r="AI262" s="55"/>
      <c r="AJ262" s="37"/>
      <c r="AK262" s="148"/>
      <c r="AL262" s="34"/>
      <c r="AM262" s="32" t="str">
        <f t="shared" si="139"/>
        <v/>
      </c>
      <c r="AN262" s="35"/>
      <c r="AO262" s="32" t="str">
        <f t="shared" si="140"/>
        <v/>
      </c>
      <c r="AP262" s="35"/>
      <c r="AQ262" s="32" t="str">
        <f t="shared" si="141"/>
        <v/>
      </c>
      <c r="AR262" s="34"/>
      <c r="AS262" s="36" t="str">
        <f t="shared" si="142"/>
        <v/>
      </c>
      <c r="AT262" s="36" t="str">
        <f t="shared" si="143"/>
        <v/>
      </c>
      <c r="AU262" s="36" t="str">
        <f t="shared" si="144"/>
        <v/>
      </c>
      <c r="AV262" s="55"/>
      <c r="AW262" s="34"/>
      <c r="AX262" s="148"/>
      <c r="AY262" s="34"/>
      <c r="AZ262" s="32" t="str">
        <f t="shared" si="145"/>
        <v/>
      </c>
      <c r="BA262" s="34"/>
      <c r="BB262" s="32" t="str">
        <f t="shared" si="146"/>
        <v/>
      </c>
      <c r="BC262" s="34"/>
      <c r="BD262" s="32" t="str">
        <f t="shared" si="147"/>
        <v/>
      </c>
      <c r="BE262" s="34"/>
      <c r="BF262" s="36" t="str">
        <f t="shared" si="148"/>
        <v/>
      </c>
      <c r="BG262" s="36" t="str">
        <f t="shared" si="149"/>
        <v/>
      </c>
      <c r="BH262" s="36" t="str">
        <f t="shared" si="150"/>
        <v/>
      </c>
      <c r="BI262" s="55"/>
      <c r="BJ262" s="34"/>
      <c r="BK262" s="148"/>
      <c r="BL262" s="34"/>
      <c r="BM262" s="32" t="str">
        <f t="shared" si="151"/>
        <v/>
      </c>
      <c r="BN262" s="34"/>
      <c r="BO262" s="32" t="str">
        <f t="shared" si="152"/>
        <v/>
      </c>
      <c r="BP262" s="34"/>
      <c r="BQ262" s="32" t="str">
        <f t="shared" si="153"/>
        <v/>
      </c>
      <c r="BR262" s="34"/>
      <c r="BS262" s="36" t="str">
        <f t="shared" si="154"/>
        <v/>
      </c>
      <c r="BT262" s="36" t="str">
        <f t="shared" si="155"/>
        <v/>
      </c>
      <c r="BU262" s="36" t="str">
        <f t="shared" si="156"/>
        <v/>
      </c>
      <c r="BV262" s="55"/>
      <c r="BW262" s="36" t="str">
        <f t="shared" si="157"/>
        <v/>
      </c>
      <c r="BX262" s="36" t="str">
        <f t="shared" si="157"/>
        <v/>
      </c>
      <c r="BY262" s="31"/>
      <c r="BZ262" s="38"/>
      <c r="CB262" s="120" t="e">
        <f t="shared" ca="1" si="128"/>
        <v>#VALUE!</v>
      </c>
      <c r="CC262" s="2" t="e">
        <f t="shared" ca="1" si="158"/>
        <v>#VALUE!</v>
      </c>
    </row>
    <row r="263" spans="1:81" s="10" customFormat="1" ht="25.15" customHeight="1" x14ac:dyDescent="0.2">
      <c r="A263" s="52" t="str">
        <f t="shared" si="159"/>
        <v/>
      </c>
      <c r="B263" s="157" t="e">
        <f t="shared" ca="1" si="129"/>
        <v>#VALUE!</v>
      </c>
      <c r="C263" s="157" t="e">
        <f t="shared" ca="1" si="130"/>
        <v>#VALUE!</v>
      </c>
      <c r="D263" s="29"/>
      <c r="E263" s="155" t="str">
        <f ca="1">IFERROR(INDIRECT(ADDRESS(MATCH(D263,CatModules!C:C,0),2,1,1,"CatModules")),"")</f>
        <v/>
      </c>
      <c r="F263" s="96"/>
      <c r="G263" s="156" t="str">
        <f ca="1">IFERROR(INDIRECT(ADDRESS(MATCH(CONCATENATE(E263,"-",F263),CatInt!K:K,0),3,1,1,"CatInt")),"")</f>
        <v/>
      </c>
      <c r="H263" s="45" t="str">
        <f>IF(F263="","",VLOOKUP(F263,#REF!,2,FALSE))</f>
        <v/>
      </c>
      <c r="I263" s="29"/>
      <c r="J263" s="155" t="e">
        <f t="shared" si="131"/>
        <v>#VALUE!</v>
      </c>
      <c r="K263" s="155" t="e">
        <f t="shared" si="132"/>
        <v>#VALUE!</v>
      </c>
      <c r="L263" s="153"/>
      <c r="M263" s="126"/>
      <c r="N263" s="151" t="e">
        <f ca="1">VLOOKUP(M263,CatProd!B:G,6,FALSE)</f>
        <v>#N/A</v>
      </c>
      <c r="O263" s="127"/>
      <c r="P263" s="175" t="e">
        <f ca="1">VLOOKUP(CONCATENATE(N263,"-",O263),CatProdSpec!H:I,2,FALSE)</f>
        <v>#N/A</v>
      </c>
      <c r="Q263" s="30"/>
      <c r="R263" s="149" t="str">
        <f>IFERROR(VLOOKUP(Q263,Setup!D$16:E$25,2,FALSE),"")</f>
        <v/>
      </c>
      <c r="S263" s="51" t="str">
        <f ca="1">IFERROR(IF(OR(I263="",VLOOKUP(I263,CatCostInp!$E$2:$K$88,7,FALSE)=0),"",VLOOKUP(I263,CatCostInp!$E$2:$K$88,7,FALSE)),"")</f>
        <v/>
      </c>
      <c r="T263" s="4" t="e">
        <f>VLOOKUP(U263,#REF!,2,FALSE)</f>
        <v>#REF!</v>
      </c>
      <c r="U263" s="30"/>
      <c r="V263" s="1" t="str">
        <f ca="1">IF(U263=Setup!$C$10,"Grant",IF('Health Products &amp; Equipment'!U263=Setup!$C$11,"Local",IF('Health Products &amp; Equipment'!U263=Setup!$C$12,"Other","")))</f>
        <v/>
      </c>
      <c r="W263" s="34"/>
      <c r="X263" s="148"/>
      <c r="Y263" s="33"/>
      <c r="Z263" s="36" t="str">
        <f t="shared" si="133"/>
        <v/>
      </c>
      <c r="AA263" s="35"/>
      <c r="AB263" s="32" t="str">
        <f t="shared" si="134"/>
        <v/>
      </c>
      <c r="AC263" s="34"/>
      <c r="AD263" s="32" t="str">
        <f t="shared" si="135"/>
        <v/>
      </c>
      <c r="AE263" s="34"/>
      <c r="AF263" s="36" t="str">
        <f t="shared" si="136"/>
        <v/>
      </c>
      <c r="AG263" s="36" t="str">
        <f t="shared" si="137"/>
        <v/>
      </c>
      <c r="AH263" s="36" t="str">
        <f t="shared" si="138"/>
        <v/>
      </c>
      <c r="AI263" s="55"/>
      <c r="AJ263" s="37"/>
      <c r="AK263" s="148"/>
      <c r="AL263" s="34"/>
      <c r="AM263" s="32" t="str">
        <f t="shared" si="139"/>
        <v/>
      </c>
      <c r="AN263" s="35"/>
      <c r="AO263" s="32" t="str">
        <f t="shared" si="140"/>
        <v/>
      </c>
      <c r="AP263" s="35"/>
      <c r="AQ263" s="32" t="str">
        <f t="shared" si="141"/>
        <v/>
      </c>
      <c r="AR263" s="34"/>
      <c r="AS263" s="36" t="str">
        <f t="shared" si="142"/>
        <v/>
      </c>
      <c r="AT263" s="36" t="str">
        <f t="shared" si="143"/>
        <v/>
      </c>
      <c r="AU263" s="36" t="str">
        <f t="shared" si="144"/>
        <v/>
      </c>
      <c r="AV263" s="55"/>
      <c r="AW263" s="34"/>
      <c r="AX263" s="148"/>
      <c r="AY263" s="34"/>
      <c r="AZ263" s="32" t="str">
        <f t="shared" si="145"/>
        <v/>
      </c>
      <c r="BA263" s="34"/>
      <c r="BB263" s="32" t="str">
        <f t="shared" si="146"/>
        <v/>
      </c>
      <c r="BC263" s="34"/>
      <c r="BD263" s="32" t="str">
        <f t="shared" si="147"/>
        <v/>
      </c>
      <c r="BE263" s="34"/>
      <c r="BF263" s="36" t="str">
        <f t="shared" si="148"/>
        <v/>
      </c>
      <c r="BG263" s="36" t="str">
        <f t="shared" si="149"/>
        <v/>
      </c>
      <c r="BH263" s="36" t="str">
        <f t="shared" si="150"/>
        <v/>
      </c>
      <c r="BI263" s="55"/>
      <c r="BJ263" s="34"/>
      <c r="BK263" s="148"/>
      <c r="BL263" s="34"/>
      <c r="BM263" s="32" t="str">
        <f t="shared" si="151"/>
        <v/>
      </c>
      <c r="BN263" s="34"/>
      <c r="BO263" s="32" t="str">
        <f t="shared" si="152"/>
        <v/>
      </c>
      <c r="BP263" s="34"/>
      <c r="BQ263" s="32" t="str">
        <f t="shared" si="153"/>
        <v/>
      </c>
      <c r="BR263" s="34"/>
      <c r="BS263" s="36" t="str">
        <f t="shared" si="154"/>
        <v/>
      </c>
      <c r="BT263" s="36" t="str">
        <f t="shared" si="155"/>
        <v/>
      </c>
      <c r="BU263" s="36" t="str">
        <f t="shared" si="156"/>
        <v/>
      </c>
      <c r="BV263" s="55"/>
      <c r="BW263" s="36" t="str">
        <f t="shared" si="157"/>
        <v/>
      </c>
      <c r="BX263" s="36" t="str">
        <f t="shared" si="157"/>
        <v/>
      </c>
      <c r="BY263" s="31"/>
      <c r="BZ263" s="38"/>
      <c r="CB263" s="120" t="e">
        <f t="shared" ca="1" si="128"/>
        <v>#VALUE!</v>
      </c>
      <c r="CC263" s="2" t="e">
        <f t="shared" ca="1" si="158"/>
        <v>#VALUE!</v>
      </c>
    </row>
    <row r="264" spans="1:81" s="10" customFormat="1" ht="25.15" customHeight="1" x14ac:dyDescent="0.2">
      <c r="A264" s="52" t="str">
        <f t="shared" si="159"/>
        <v/>
      </c>
      <c r="B264" s="157" t="e">
        <f t="shared" ca="1" si="129"/>
        <v>#VALUE!</v>
      </c>
      <c r="C264" s="157" t="e">
        <f t="shared" ca="1" si="130"/>
        <v>#VALUE!</v>
      </c>
      <c r="D264" s="29"/>
      <c r="E264" s="155" t="str">
        <f ca="1">IFERROR(INDIRECT(ADDRESS(MATCH(D264,CatModules!C:C,0),2,1,1,"CatModules")),"")</f>
        <v/>
      </c>
      <c r="F264" s="96"/>
      <c r="G264" s="156" t="str">
        <f ca="1">IFERROR(INDIRECT(ADDRESS(MATCH(CONCATENATE(E264,"-",F264),CatInt!K:K,0),3,1,1,"CatInt")),"")</f>
        <v/>
      </c>
      <c r="H264" s="45" t="str">
        <f>IF(F264="","",VLOOKUP(F264,#REF!,2,FALSE))</f>
        <v/>
      </c>
      <c r="I264" s="29"/>
      <c r="J264" s="155" t="e">
        <f t="shared" si="131"/>
        <v>#VALUE!</v>
      </c>
      <c r="K264" s="155" t="e">
        <f t="shared" si="132"/>
        <v>#VALUE!</v>
      </c>
      <c r="L264" s="153"/>
      <c r="M264" s="126"/>
      <c r="N264" s="151" t="e">
        <f ca="1">VLOOKUP(M264,CatProd!B:G,6,FALSE)</f>
        <v>#N/A</v>
      </c>
      <c r="O264" s="127"/>
      <c r="P264" s="175" t="e">
        <f ca="1">VLOOKUP(CONCATENATE(N264,"-",O264),CatProdSpec!H:I,2,FALSE)</f>
        <v>#N/A</v>
      </c>
      <c r="Q264" s="30"/>
      <c r="R264" s="149" t="str">
        <f>IFERROR(VLOOKUP(Q264,Setup!D$16:E$25,2,FALSE),"")</f>
        <v/>
      </c>
      <c r="S264" s="51" t="str">
        <f ca="1">IFERROR(IF(OR(I264="",VLOOKUP(I264,CatCostInp!$E$2:$K$88,7,FALSE)=0),"",VLOOKUP(I264,CatCostInp!$E$2:$K$88,7,FALSE)),"")</f>
        <v/>
      </c>
      <c r="T264" s="4" t="e">
        <f>VLOOKUP(U264,#REF!,2,FALSE)</f>
        <v>#REF!</v>
      </c>
      <c r="U264" s="30"/>
      <c r="V264" s="1" t="str">
        <f ca="1">IF(U264=Setup!$C$10,"Grant",IF('Health Products &amp; Equipment'!U264=Setup!$C$11,"Local",IF('Health Products &amp; Equipment'!U264=Setup!$C$12,"Other","")))</f>
        <v/>
      </c>
      <c r="W264" s="34"/>
      <c r="X264" s="148"/>
      <c r="Y264" s="34"/>
      <c r="Z264" s="36" t="str">
        <f t="shared" si="133"/>
        <v/>
      </c>
      <c r="AA264" s="35"/>
      <c r="AB264" s="32" t="str">
        <f t="shared" si="134"/>
        <v/>
      </c>
      <c r="AC264" s="34"/>
      <c r="AD264" s="32" t="str">
        <f t="shared" si="135"/>
        <v/>
      </c>
      <c r="AE264" s="34"/>
      <c r="AF264" s="36" t="str">
        <f t="shared" si="136"/>
        <v/>
      </c>
      <c r="AG264" s="36" t="str">
        <f t="shared" si="137"/>
        <v/>
      </c>
      <c r="AH264" s="36" t="str">
        <f t="shared" si="138"/>
        <v/>
      </c>
      <c r="AI264" s="55"/>
      <c r="AJ264" s="37"/>
      <c r="AK264" s="148"/>
      <c r="AL264" s="34"/>
      <c r="AM264" s="32" t="str">
        <f t="shared" si="139"/>
        <v/>
      </c>
      <c r="AN264" s="35"/>
      <c r="AO264" s="32" t="str">
        <f t="shared" si="140"/>
        <v/>
      </c>
      <c r="AP264" s="35"/>
      <c r="AQ264" s="32" t="str">
        <f t="shared" si="141"/>
        <v/>
      </c>
      <c r="AR264" s="34"/>
      <c r="AS264" s="36" t="str">
        <f t="shared" si="142"/>
        <v/>
      </c>
      <c r="AT264" s="36" t="str">
        <f t="shared" si="143"/>
        <v/>
      </c>
      <c r="AU264" s="36" t="str">
        <f t="shared" si="144"/>
        <v/>
      </c>
      <c r="AV264" s="55"/>
      <c r="AW264" s="34"/>
      <c r="AX264" s="148"/>
      <c r="AY264" s="34"/>
      <c r="AZ264" s="32" t="str">
        <f t="shared" si="145"/>
        <v/>
      </c>
      <c r="BA264" s="34"/>
      <c r="BB264" s="32" t="str">
        <f t="shared" si="146"/>
        <v/>
      </c>
      <c r="BC264" s="34"/>
      <c r="BD264" s="32" t="str">
        <f t="shared" si="147"/>
        <v/>
      </c>
      <c r="BE264" s="34"/>
      <c r="BF264" s="36" t="str">
        <f t="shared" si="148"/>
        <v/>
      </c>
      <c r="BG264" s="36" t="str">
        <f t="shared" si="149"/>
        <v/>
      </c>
      <c r="BH264" s="36" t="str">
        <f t="shared" si="150"/>
        <v/>
      </c>
      <c r="BI264" s="55"/>
      <c r="BJ264" s="34"/>
      <c r="BK264" s="148"/>
      <c r="BL264" s="34"/>
      <c r="BM264" s="32" t="str">
        <f t="shared" si="151"/>
        <v/>
      </c>
      <c r="BN264" s="34"/>
      <c r="BO264" s="32" t="str">
        <f t="shared" si="152"/>
        <v/>
      </c>
      <c r="BP264" s="34"/>
      <c r="BQ264" s="32" t="str">
        <f t="shared" si="153"/>
        <v/>
      </c>
      <c r="BR264" s="34"/>
      <c r="BS264" s="36" t="str">
        <f t="shared" si="154"/>
        <v/>
      </c>
      <c r="BT264" s="36" t="str">
        <f t="shared" si="155"/>
        <v/>
      </c>
      <c r="BU264" s="36" t="str">
        <f t="shared" si="156"/>
        <v/>
      </c>
      <c r="BV264" s="55"/>
      <c r="BW264" s="36" t="str">
        <f t="shared" si="157"/>
        <v/>
      </c>
      <c r="BX264" s="36" t="str">
        <f t="shared" si="157"/>
        <v/>
      </c>
      <c r="BY264" s="31"/>
      <c r="BZ264" s="38"/>
      <c r="CB264" s="120" t="e">
        <f t="shared" ca="1" si="128"/>
        <v>#VALUE!</v>
      </c>
      <c r="CC264" s="2" t="e">
        <f t="shared" ca="1" si="158"/>
        <v>#VALUE!</v>
      </c>
    </row>
    <row r="265" spans="1:81" s="10" customFormat="1" ht="25.15" customHeight="1" x14ac:dyDescent="0.2">
      <c r="A265" s="52" t="str">
        <f t="shared" si="159"/>
        <v/>
      </c>
      <c r="B265" s="157" t="e">
        <f t="shared" ca="1" si="129"/>
        <v>#VALUE!</v>
      </c>
      <c r="C265" s="157" t="e">
        <f t="shared" ca="1" si="130"/>
        <v>#VALUE!</v>
      </c>
      <c r="D265" s="29"/>
      <c r="E265" s="155" t="str">
        <f ca="1">IFERROR(INDIRECT(ADDRESS(MATCH(D265,CatModules!C:C,0),2,1,1,"CatModules")),"")</f>
        <v/>
      </c>
      <c r="F265" s="96"/>
      <c r="G265" s="156" t="str">
        <f ca="1">IFERROR(INDIRECT(ADDRESS(MATCH(CONCATENATE(E265,"-",F265),CatInt!K:K,0),3,1,1,"CatInt")),"")</f>
        <v/>
      </c>
      <c r="H265" s="45" t="str">
        <f>IF(F265="","",VLOOKUP(F265,#REF!,2,FALSE))</f>
        <v/>
      </c>
      <c r="I265" s="29"/>
      <c r="J265" s="155" t="e">
        <f t="shared" si="131"/>
        <v>#VALUE!</v>
      </c>
      <c r="K265" s="155" t="e">
        <f t="shared" si="132"/>
        <v>#VALUE!</v>
      </c>
      <c r="L265" s="153"/>
      <c r="M265" s="126"/>
      <c r="N265" s="151" t="e">
        <f ca="1">VLOOKUP(M265,CatProd!B:G,6,FALSE)</f>
        <v>#N/A</v>
      </c>
      <c r="O265" s="127"/>
      <c r="P265" s="175" t="e">
        <f ca="1">VLOOKUP(CONCATENATE(N265,"-",O265),CatProdSpec!H:I,2,FALSE)</f>
        <v>#N/A</v>
      </c>
      <c r="Q265" s="30"/>
      <c r="R265" s="149" t="str">
        <f>IFERROR(VLOOKUP(Q265,Setup!D$16:E$25,2,FALSE),"")</f>
        <v/>
      </c>
      <c r="S265" s="51" t="str">
        <f ca="1">IFERROR(IF(OR(I265="",VLOOKUP(I265,CatCostInp!$E$2:$K$88,7,FALSE)=0),"",VLOOKUP(I265,CatCostInp!$E$2:$K$88,7,FALSE)),"")</f>
        <v/>
      </c>
      <c r="T265" s="4" t="e">
        <f>VLOOKUP(U265,#REF!,2,FALSE)</f>
        <v>#REF!</v>
      </c>
      <c r="U265" s="30"/>
      <c r="V265" s="1" t="str">
        <f ca="1">IF(U265=Setup!$C$10,"Grant",IF('Health Products &amp; Equipment'!U265=Setup!$C$11,"Local",IF('Health Products &amp; Equipment'!U265=Setup!$C$12,"Other","")))</f>
        <v/>
      </c>
      <c r="W265" s="34"/>
      <c r="X265" s="148"/>
      <c r="Y265" s="34"/>
      <c r="Z265" s="36" t="str">
        <f t="shared" si="133"/>
        <v/>
      </c>
      <c r="AA265" s="35"/>
      <c r="AB265" s="32" t="str">
        <f t="shared" si="134"/>
        <v/>
      </c>
      <c r="AC265" s="34"/>
      <c r="AD265" s="32" t="str">
        <f t="shared" si="135"/>
        <v/>
      </c>
      <c r="AE265" s="34"/>
      <c r="AF265" s="36" t="str">
        <f t="shared" si="136"/>
        <v/>
      </c>
      <c r="AG265" s="36" t="str">
        <f t="shared" si="137"/>
        <v/>
      </c>
      <c r="AH265" s="36" t="str">
        <f t="shared" si="138"/>
        <v/>
      </c>
      <c r="AI265" s="55"/>
      <c r="AJ265" s="37"/>
      <c r="AK265" s="148"/>
      <c r="AL265" s="34"/>
      <c r="AM265" s="32" t="str">
        <f t="shared" si="139"/>
        <v/>
      </c>
      <c r="AN265" s="35"/>
      <c r="AO265" s="32" t="str">
        <f t="shared" si="140"/>
        <v/>
      </c>
      <c r="AP265" s="35"/>
      <c r="AQ265" s="32" t="str">
        <f t="shared" si="141"/>
        <v/>
      </c>
      <c r="AR265" s="34"/>
      <c r="AS265" s="36" t="str">
        <f t="shared" si="142"/>
        <v/>
      </c>
      <c r="AT265" s="36" t="str">
        <f t="shared" si="143"/>
        <v/>
      </c>
      <c r="AU265" s="36" t="str">
        <f t="shared" si="144"/>
        <v/>
      </c>
      <c r="AV265" s="55"/>
      <c r="AW265" s="34"/>
      <c r="AX265" s="148"/>
      <c r="AY265" s="34"/>
      <c r="AZ265" s="32" t="str">
        <f t="shared" si="145"/>
        <v/>
      </c>
      <c r="BA265" s="34"/>
      <c r="BB265" s="32" t="str">
        <f t="shared" si="146"/>
        <v/>
      </c>
      <c r="BC265" s="34"/>
      <c r="BD265" s="32" t="str">
        <f t="shared" si="147"/>
        <v/>
      </c>
      <c r="BE265" s="34"/>
      <c r="BF265" s="36" t="str">
        <f t="shared" si="148"/>
        <v/>
      </c>
      <c r="BG265" s="36" t="str">
        <f t="shared" si="149"/>
        <v/>
      </c>
      <c r="BH265" s="36" t="str">
        <f t="shared" si="150"/>
        <v/>
      </c>
      <c r="BI265" s="55"/>
      <c r="BJ265" s="34"/>
      <c r="BK265" s="148"/>
      <c r="BL265" s="34"/>
      <c r="BM265" s="32" t="str">
        <f t="shared" si="151"/>
        <v/>
      </c>
      <c r="BN265" s="34"/>
      <c r="BO265" s="32" t="str">
        <f t="shared" si="152"/>
        <v/>
      </c>
      <c r="BP265" s="34"/>
      <c r="BQ265" s="32" t="str">
        <f t="shared" si="153"/>
        <v/>
      </c>
      <c r="BR265" s="34"/>
      <c r="BS265" s="36" t="str">
        <f t="shared" si="154"/>
        <v/>
      </c>
      <c r="BT265" s="36" t="str">
        <f t="shared" si="155"/>
        <v/>
      </c>
      <c r="BU265" s="36" t="str">
        <f t="shared" si="156"/>
        <v/>
      </c>
      <c r="BV265" s="55"/>
      <c r="BW265" s="36" t="str">
        <f t="shared" si="157"/>
        <v/>
      </c>
      <c r="BX265" s="36" t="str">
        <f t="shared" si="157"/>
        <v/>
      </c>
      <c r="BY265" s="31"/>
      <c r="BZ265" s="38"/>
      <c r="CB265" s="120" t="e">
        <f t="shared" ca="1" si="128"/>
        <v>#VALUE!</v>
      </c>
      <c r="CC265" s="2" t="e">
        <f t="shared" ca="1" si="158"/>
        <v>#VALUE!</v>
      </c>
    </row>
    <row r="266" spans="1:81" s="10" customFormat="1" ht="25.15" customHeight="1" x14ac:dyDescent="0.2">
      <c r="A266" s="52" t="str">
        <f t="shared" si="159"/>
        <v/>
      </c>
      <c r="B266" s="157" t="e">
        <f t="shared" ca="1" si="129"/>
        <v>#VALUE!</v>
      </c>
      <c r="C266" s="157" t="e">
        <f t="shared" ca="1" si="130"/>
        <v>#VALUE!</v>
      </c>
      <c r="D266" s="29"/>
      <c r="E266" s="155" t="str">
        <f ca="1">IFERROR(INDIRECT(ADDRESS(MATCH(D266,CatModules!C:C,0),2,1,1,"CatModules")),"")</f>
        <v/>
      </c>
      <c r="F266" s="96"/>
      <c r="G266" s="156" t="str">
        <f ca="1">IFERROR(INDIRECT(ADDRESS(MATCH(CONCATENATE(E266,"-",F266),CatInt!K:K,0),3,1,1,"CatInt")),"")</f>
        <v/>
      </c>
      <c r="H266" s="45" t="str">
        <f>IF(F266="","",VLOOKUP(F266,#REF!,2,FALSE))</f>
        <v/>
      </c>
      <c r="I266" s="29"/>
      <c r="J266" s="155" t="e">
        <f t="shared" si="131"/>
        <v>#VALUE!</v>
      </c>
      <c r="K266" s="155" t="e">
        <f t="shared" si="132"/>
        <v>#VALUE!</v>
      </c>
      <c r="L266" s="153"/>
      <c r="M266" s="126"/>
      <c r="N266" s="151" t="e">
        <f ca="1">VLOOKUP(M266,CatProd!B:G,6,FALSE)</f>
        <v>#N/A</v>
      </c>
      <c r="O266" s="127"/>
      <c r="P266" s="175" t="e">
        <f ca="1">VLOOKUP(CONCATENATE(N266,"-",O266),CatProdSpec!H:I,2,FALSE)</f>
        <v>#N/A</v>
      </c>
      <c r="Q266" s="30"/>
      <c r="R266" s="149" t="str">
        <f>IFERROR(VLOOKUP(Q266,Setup!D$16:E$25,2,FALSE),"")</f>
        <v/>
      </c>
      <c r="S266" s="51" t="str">
        <f ca="1">IFERROR(IF(OR(I266="",VLOOKUP(I266,CatCostInp!$E$2:$K$88,7,FALSE)=0),"",VLOOKUP(I266,CatCostInp!$E$2:$K$88,7,FALSE)),"")</f>
        <v/>
      </c>
      <c r="T266" s="4" t="e">
        <f>VLOOKUP(U266,#REF!,2,FALSE)</f>
        <v>#REF!</v>
      </c>
      <c r="U266" s="30"/>
      <c r="V266" s="1" t="str">
        <f ca="1">IF(U266=Setup!$C$10,"Grant",IF('Health Products &amp; Equipment'!U266=Setup!$C$11,"Local",IF('Health Products &amp; Equipment'!U266=Setup!$C$12,"Other","")))</f>
        <v/>
      </c>
      <c r="W266" s="34"/>
      <c r="X266" s="148"/>
      <c r="Y266" s="34"/>
      <c r="Z266" s="36" t="str">
        <f t="shared" si="133"/>
        <v/>
      </c>
      <c r="AA266" s="35"/>
      <c r="AB266" s="32" t="str">
        <f t="shared" si="134"/>
        <v/>
      </c>
      <c r="AC266" s="34"/>
      <c r="AD266" s="32" t="str">
        <f t="shared" si="135"/>
        <v/>
      </c>
      <c r="AE266" s="34"/>
      <c r="AF266" s="36" t="str">
        <f t="shared" si="136"/>
        <v/>
      </c>
      <c r="AG266" s="36" t="str">
        <f t="shared" si="137"/>
        <v/>
      </c>
      <c r="AH266" s="36" t="str">
        <f t="shared" si="138"/>
        <v/>
      </c>
      <c r="AI266" s="55"/>
      <c r="AJ266" s="37"/>
      <c r="AK266" s="148"/>
      <c r="AL266" s="34"/>
      <c r="AM266" s="32" t="str">
        <f t="shared" si="139"/>
        <v/>
      </c>
      <c r="AN266" s="35"/>
      <c r="AO266" s="32" t="str">
        <f t="shared" si="140"/>
        <v/>
      </c>
      <c r="AP266" s="35"/>
      <c r="AQ266" s="32" t="str">
        <f t="shared" si="141"/>
        <v/>
      </c>
      <c r="AR266" s="34"/>
      <c r="AS266" s="36" t="str">
        <f t="shared" si="142"/>
        <v/>
      </c>
      <c r="AT266" s="36" t="str">
        <f t="shared" si="143"/>
        <v/>
      </c>
      <c r="AU266" s="36" t="str">
        <f t="shared" si="144"/>
        <v/>
      </c>
      <c r="AV266" s="55"/>
      <c r="AW266" s="34"/>
      <c r="AX266" s="148"/>
      <c r="AY266" s="34"/>
      <c r="AZ266" s="32" t="str">
        <f t="shared" si="145"/>
        <v/>
      </c>
      <c r="BA266" s="34"/>
      <c r="BB266" s="32" t="str">
        <f t="shared" si="146"/>
        <v/>
      </c>
      <c r="BC266" s="34"/>
      <c r="BD266" s="32" t="str">
        <f t="shared" si="147"/>
        <v/>
      </c>
      <c r="BE266" s="34"/>
      <c r="BF266" s="36" t="str">
        <f t="shared" si="148"/>
        <v/>
      </c>
      <c r="BG266" s="36" t="str">
        <f t="shared" si="149"/>
        <v/>
      </c>
      <c r="BH266" s="36" t="str">
        <f t="shared" si="150"/>
        <v/>
      </c>
      <c r="BI266" s="55"/>
      <c r="BJ266" s="34"/>
      <c r="BK266" s="148"/>
      <c r="BL266" s="34"/>
      <c r="BM266" s="32" t="str">
        <f t="shared" si="151"/>
        <v/>
      </c>
      <c r="BN266" s="34"/>
      <c r="BO266" s="32" t="str">
        <f t="shared" si="152"/>
        <v/>
      </c>
      <c r="BP266" s="34"/>
      <c r="BQ266" s="32" t="str">
        <f t="shared" si="153"/>
        <v/>
      </c>
      <c r="BR266" s="34"/>
      <c r="BS266" s="36" t="str">
        <f t="shared" si="154"/>
        <v/>
      </c>
      <c r="BT266" s="36" t="str">
        <f t="shared" si="155"/>
        <v/>
      </c>
      <c r="BU266" s="36" t="str">
        <f t="shared" si="156"/>
        <v/>
      </c>
      <c r="BV266" s="55"/>
      <c r="BW266" s="36" t="str">
        <f t="shared" si="157"/>
        <v/>
      </c>
      <c r="BX266" s="36" t="str">
        <f t="shared" si="157"/>
        <v/>
      </c>
      <c r="BY266" s="31"/>
      <c r="BZ266" s="38"/>
      <c r="CB266" s="120" t="e">
        <f t="shared" ca="1" si="128"/>
        <v>#VALUE!</v>
      </c>
      <c r="CC266" s="2" t="e">
        <f t="shared" ca="1" si="158"/>
        <v>#VALUE!</v>
      </c>
    </row>
    <row r="267" spans="1:81" s="10" customFormat="1" ht="25.15" customHeight="1" x14ac:dyDescent="0.2">
      <c r="A267" s="52" t="str">
        <f t="shared" si="159"/>
        <v/>
      </c>
      <c r="B267" s="157" t="e">
        <f t="shared" ca="1" si="129"/>
        <v>#VALUE!</v>
      </c>
      <c r="C267" s="157" t="e">
        <f t="shared" ca="1" si="130"/>
        <v>#VALUE!</v>
      </c>
      <c r="D267" s="29"/>
      <c r="E267" s="155" t="str">
        <f ca="1">IFERROR(INDIRECT(ADDRESS(MATCH(D267,CatModules!C:C,0),2,1,1,"CatModules")),"")</f>
        <v/>
      </c>
      <c r="F267" s="96"/>
      <c r="G267" s="156" t="str">
        <f ca="1">IFERROR(INDIRECT(ADDRESS(MATCH(CONCATENATE(E267,"-",F267),CatInt!K:K,0),3,1,1,"CatInt")),"")</f>
        <v/>
      </c>
      <c r="H267" s="45" t="str">
        <f>IF(F267="","",VLOOKUP(F267,#REF!,2,FALSE))</f>
        <v/>
      </c>
      <c r="I267" s="29"/>
      <c r="J267" s="155" t="e">
        <f t="shared" si="131"/>
        <v>#VALUE!</v>
      </c>
      <c r="K267" s="155" t="e">
        <f t="shared" si="132"/>
        <v>#VALUE!</v>
      </c>
      <c r="L267" s="153"/>
      <c r="M267" s="126"/>
      <c r="N267" s="151" t="e">
        <f ca="1">VLOOKUP(M267,CatProd!B:G,6,FALSE)</f>
        <v>#N/A</v>
      </c>
      <c r="O267" s="127"/>
      <c r="P267" s="175" t="e">
        <f ca="1">VLOOKUP(CONCATENATE(N267,"-",O267),CatProdSpec!H:I,2,FALSE)</f>
        <v>#N/A</v>
      </c>
      <c r="Q267" s="30"/>
      <c r="R267" s="149" t="str">
        <f>IFERROR(VLOOKUP(Q267,Setup!D$16:E$25,2,FALSE),"")</f>
        <v/>
      </c>
      <c r="S267" s="51" t="str">
        <f ca="1">IFERROR(IF(OR(I267="",VLOOKUP(I267,CatCostInp!$E$2:$K$88,7,FALSE)=0),"",VLOOKUP(I267,CatCostInp!$E$2:$K$88,7,FALSE)),"")</f>
        <v/>
      </c>
      <c r="T267" s="4" t="e">
        <f>VLOOKUP(U267,#REF!,2,FALSE)</f>
        <v>#REF!</v>
      </c>
      <c r="U267" s="30"/>
      <c r="V267" s="1" t="str">
        <f ca="1">IF(U267=Setup!$C$10,"Grant",IF('Health Products &amp; Equipment'!U267=Setup!$C$11,"Local",IF('Health Products &amp; Equipment'!U267=Setup!$C$12,"Other","")))</f>
        <v/>
      </c>
      <c r="W267" s="34"/>
      <c r="X267" s="148"/>
      <c r="Y267" s="34"/>
      <c r="Z267" s="36" t="str">
        <f t="shared" si="133"/>
        <v/>
      </c>
      <c r="AA267" s="35"/>
      <c r="AB267" s="32" t="str">
        <f t="shared" si="134"/>
        <v/>
      </c>
      <c r="AC267" s="34"/>
      <c r="AD267" s="32" t="str">
        <f t="shared" si="135"/>
        <v/>
      </c>
      <c r="AE267" s="34"/>
      <c r="AF267" s="36" t="str">
        <f t="shared" si="136"/>
        <v/>
      </c>
      <c r="AG267" s="36" t="str">
        <f t="shared" si="137"/>
        <v/>
      </c>
      <c r="AH267" s="36" t="str">
        <f t="shared" si="138"/>
        <v/>
      </c>
      <c r="AI267" s="55"/>
      <c r="AJ267" s="37"/>
      <c r="AK267" s="148"/>
      <c r="AL267" s="34"/>
      <c r="AM267" s="32" t="str">
        <f t="shared" si="139"/>
        <v/>
      </c>
      <c r="AN267" s="35"/>
      <c r="AO267" s="32" t="str">
        <f t="shared" si="140"/>
        <v/>
      </c>
      <c r="AP267" s="35"/>
      <c r="AQ267" s="32" t="str">
        <f t="shared" si="141"/>
        <v/>
      </c>
      <c r="AR267" s="34"/>
      <c r="AS267" s="36" t="str">
        <f t="shared" si="142"/>
        <v/>
      </c>
      <c r="AT267" s="36" t="str">
        <f t="shared" si="143"/>
        <v/>
      </c>
      <c r="AU267" s="36" t="str">
        <f t="shared" si="144"/>
        <v/>
      </c>
      <c r="AV267" s="55"/>
      <c r="AW267" s="34"/>
      <c r="AX267" s="148"/>
      <c r="AY267" s="34"/>
      <c r="AZ267" s="32" t="str">
        <f t="shared" si="145"/>
        <v/>
      </c>
      <c r="BA267" s="34"/>
      <c r="BB267" s="32" t="str">
        <f t="shared" si="146"/>
        <v/>
      </c>
      <c r="BC267" s="34"/>
      <c r="BD267" s="32" t="str">
        <f t="shared" si="147"/>
        <v/>
      </c>
      <c r="BE267" s="34"/>
      <c r="BF267" s="36" t="str">
        <f t="shared" si="148"/>
        <v/>
      </c>
      <c r="BG267" s="36" t="str">
        <f t="shared" si="149"/>
        <v/>
      </c>
      <c r="BH267" s="36" t="str">
        <f t="shared" si="150"/>
        <v/>
      </c>
      <c r="BI267" s="55"/>
      <c r="BJ267" s="34"/>
      <c r="BK267" s="148"/>
      <c r="BL267" s="34"/>
      <c r="BM267" s="32" t="str">
        <f t="shared" si="151"/>
        <v/>
      </c>
      <c r="BN267" s="34"/>
      <c r="BO267" s="32" t="str">
        <f t="shared" si="152"/>
        <v/>
      </c>
      <c r="BP267" s="34"/>
      <c r="BQ267" s="32" t="str">
        <f t="shared" si="153"/>
        <v/>
      </c>
      <c r="BR267" s="34"/>
      <c r="BS267" s="36" t="str">
        <f t="shared" si="154"/>
        <v/>
      </c>
      <c r="BT267" s="36" t="str">
        <f t="shared" si="155"/>
        <v/>
      </c>
      <c r="BU267" s="36" t="str">
        <f t="shared" si="156"/>
        <v/>
      </c>
      <c r="BV267" s="55"/>
      <c r="BW267" s="36" t="str">
        <f t="shared" si="157"/>
        <v/>
      </c>
      <c r="BX267" s="36" t="str">
        <f t="shared" si="157"/>
        <v/>
      </c>
      <c r="BY267" s="31"/>
      <c r="BZ267" s="38"/>
      <c r="CB267" s="120" t="e">
        <f t="shared" ca="1" si="128"/>
        <v>#VALUE!</v>
      </c>
      <c r="CC267" s="2" t="e">
        <f t="shared" ca="1" si="158"/>
        <v>#VALUE!</v>
      </c>
    </row>
    <row r="268" spans="1:81" s="10" customFormat="1" ht="25.15" customHeight="1" x14ac:dyDescent="0.2">
      <c r="A268" s="52" t="str">
        <f t="shared" si="159"/>
        <v/>
      </c>
      <c r="B268" s="157" t="e">
        <f t="shared" ca="1" si="129"/>
        <v>#VALUE!</v>
      </c>
      <c r="C268" s="157" t="e">
        <f t="shared" ca="1" si="130"/>
        <v>#VALUE!</v>
      </c>
      <c r="D268" s="29"/>
      <c r="E268" s="155" t="str">
        <f ca="1">IFERROR(INDIRECT(ADDRESS(MATCH(D268,CatModules!C:C,0),2,1,1,"CatModules")),"")</f>
        <v/>
      </c>
      <c r="F268" s="96"/>
      <c r="G268" s="156" t="str">
        <f ca="1">IFERROR(INDIRECT(ADDRESS(MATCH(CONCATENATE(E268,"-",F268),CatInt!K:K,0),3,1,1,"CatInt")),"")</f>
        <v/>
      </c>
      <c r="H268" s="45" t="str">
        <f>IF(F268="","",VLOOKUP(F268,#REF!,2,FALSE))</f>
        <v/>
      </c>
      <c r="I268" s="29"/>
      <c r="J268" s="155" t="e">
        <f t="shared" si="131"/>
        <v>#VALUE!</v>
      </c>
      <c r="K268" s="155" t="e">
        <f t="shared" si="132"/>
        <v>#VALUE!</v>
      </c>
      <c r="L268" s="153"/>
      <c r="M268" s="126"/>
      <c r="N268" s="151" t="e">
        <f ca="1">VLOOKUP(M268,CatProd!B:G,6,FALSE)</f>
        <v>#N/A</v>
      </c>
      <c r="O268" s="127"/>
      <c r="P268" s="175" t="e">
        <f ca="1">VLOOKUP(CONCATENATE(N268,"-",O268),CatProdSpec!H:I,2,FALSE)</f>
        <v>#N/A</v>
      </c>
      <c r="Q268" s="30"/>
      <c r="R268" s="149" t="str">
        <f>IFERROR(VLOOKUP(Q268,Setup!D$16:E$25,2,FALSE),"")</f>
        <v/>
      </c>
      <c r="S268" s="51" t="str">
        <f ca="1">IFERROR(IF(OR(I268="",VLOOKUP(I268,CatCostInp!$E$2:$K$88,7,FALSE)=0),"",VLOOKUP(I268,CatCostInp!$E$2:$K$88,7,FALSE)),"")</f>
        <v/>
      </c>
      <c r="T268" s="4" t="e">
        <f>VLOOKUP(U268,#REF!,2,FALSE)</f>
        <v>#REF!</v>
      </c>
      <c r="U268" s="30"/>
      <c r="V268" s="1" t="str">
        <f ca="1">IF(U268=Setup!$C$10,"Grant",IF('Health Products &amp; Equipment'!U268=Setup!$C$11,"Local",IF('Health Products &amp; Equipment'!U268=Setup!$C$12,"Other","")))</f>
        <v/>
      </c>
      <c r="W268" s="34"/>
      <c r="X268" s="148"/>
      <c r="Y268" s="34"/>
      <c r="Z268" s="36" t="str">
        <f t="shared" si="133"/>
        <v/>
      </c>
      <c r="AA268" s="35"/>
      <c r="AB268" s="32" t="str">
        <f t="shared" si="134"/>
        <v/>
      </c>
      <c r="AC268" s="34"/>
      <c r="AD268" s="32" t="str">
        <f t="shared" si="135"/>
        <v/>
      </c>
      <c r="AE268" s="34"/>
      <c r="AF268" s="36" t="str">
        <f t="shared" si="136"/>
        <v/>
      </c>
      <c r="AG268" s="36" t="str">
        <f t="shared" si="137"/>
        <v/>
      </c>
      <c r="AH268" s="36" t="str">
        <f t="shared" si="138"/>
        <v/>
      </c>
      <c r="AI268" s="55"/>
      <c r="AJ268" s="37"/>
      <c r="AK268" s="148"/>
      <c r="AL268" s="34"/>
      <c r="AM268" s="32" t="str">
        <f t="shared" si="139"/>
        <v/>
      </c>
      <c r="AN268" s="35"/>
      <c r="AO268" s="32" t="str">
        <f t="shared" si="140"/>
        <v/>
      </c>
      <c r="AP268" s="35"/>
      <c r="AQ268" s="32" t="str">
        <f t="shared" si="141"/>
        <v/>
      </c>
      <c r="AR268" s="34"/>
      <c r="AS268" s="36" t="str">
        <f t="shared" si="142"/>
        <v/>
      </c>
      <c r="AT268" s="36" t="str">
        <f t="shared" si="143"/>
        <v/>
      </c>
      <c r="AU268" s="36" t="str">
        <f t="shared" si="144"/>
        <v/>
      </c>
      <c r="AV268" s="55"/>
      <c r="AW268" s="34"/>
      <c r="AX268" s="148"/>
      <c r="AY268" s="34"/>
      <c r="AZ268" s="32" t="str">
        <f t="shared" si="145"/>
        <v/>
      </c>
      <c r="BA268" s="34"/>
      <c r="BB268" s="32" t="str">
        <f t="shared" si="146"/>
        <v/>
      </c>
      <c r="BC268" s="34"/>
      <c r="BD268" s="32" t="str">
        <f t="shared" si="147"/>
        <v/>
      </c>
      <c r="BE268" s="34"/>
      <c r="BF268" s="36" t="str">
        <f t="shared" si="148"/>
        <v/>
      </c>
      <c r="BG268" s="36" t="str">
        <f t="shared" si="149"/>
        <v/>
      </c>
      <c r="BH268" s="36" t="str">
        <f t="shared" si="150"/>
        <v/>
      </c>
      <c r="BI268" s="55"/>
      <c r="BJ268" s="34"/>
      <c r="BK268" s="148"/>
      <c r="BL268" s="34"/>
      <c r="BM268" s="32" t="str">
        <f t="shared" si="151"/>
        <v/>
      </c>
      <c r="BN268" s="34"/>
      <c r="BO268" s="32" t="str">
        <f t="shared" si="152"/>
        <v/>
      </c>
      <c r="BP268" s="34"/>
      <c r="BQ268" s="32" t="str">
        <f t="shared" si="153"/>
        <v/>
      </c>
      <c r="BR268" s="34"/>
      <c r="BS268" s="36" t="str">
        <f t="shared" si="154"/>
        <v/>
      </c>
      <c r="BT268" s="36" t="str">
        <f t="shared" si="155"/>
        <v/>
      </c>
      <c r="BU268" s="36" t="str">
        <f t="shared" si="156"/>
        <v/>
      </c>
      <c r="BV268" s="55"/>
      <c r="BW268" s="36" t="str">
        <f t="shared" si="157"/>
        <v/>
      </c>
      <c r="BX268" s="36" t="str">
        <f t="shared" si="157"/>
        <v/>
      </c>
      <c r="BY268" s="31"/>
      <c r="BZ268" s="38"/>
      <c r="CB268" s="120" t="e">
        <f t="shared" ca="1" si="128"/>
        <v>#VALUE!</v>
      </c>
      <c r="CC268" s="2" t="e">
        <f t="shared" ca="1" si="158"/>
        <v>#VALUE!</v>
      </c>
    </row>
    <row r="269" spans="1:81" s="10" customFormat="1" ht="25.15" customHeight="1" x14ac:dyDescent="0.2">
      <c r="A269" s="52" t="str">
        <f t="shared" si="159"/>
        <v/>
      </c>
      <c r="B269" s="157" t="e">
        <f t="shared" ca="1" si="129"/>
        <v>#VALUE!</v>
      </c>
      <c r="C269" s="157" t="e">
        <f t="shared" ca="1" si="130"/>
        <v>#VALUE!</v>
      </c>
      <c r="D269" s="29"/>
      <c r="E269" s="155" t="str">
        <f ca="1">IFERROR(INDIRECT(ADDRESS(MATCH(D269,CatModules!C:C,0),2,1,1,"CatModules")),"")</f>
        <v/>
      </c>
      <c r="F269" s="96"/>
      <c r="G269" s="156" t="str">
        <f ca="1">IFERROR(INDIRECT(ADDRESS(MATCH(CONCATENATE(E269,"-",F269),CatInt!K:K,0),3,1,1,"CatInt")),"")</f>
        <v/>
      </c>
      <c r="H269" s="45" t="str">
        <f>IF(F269="","",VLOOKUP(F269,#REF!,2,FALSE))</f>
        <v/>
      </c>
      <c r="I269" s="29"/>
      <c r="J269" s="155" t="e">
        <f t="shared" si="131"/>
        <v>#VALUE!</v>
      </c>
      <c r="K269" s="155" t="e">
        <f t="shared" si="132"/>
        <v>#VALUE!</v>
      </c>
      <c r="L269" s="153"/>
      <c r="M269" s="126"/>
      <c r="N269" s="151" t="e">
        <f ca="1">VLOOKUP(M269,CatProd!B:G,6,FALSE)</f>
        <v>#N/A</v>
      </c>
      <c r="O269" s="127"/>
      <c r="P269" s="175" t="e">
        <f ca="1">VLOOKUP(CONCATENATE(N269,"-",O269),CatProdSpec!H:I,2,FALSE)</f>
        <v>#N/A</v>
      </c>
      <c r="Q269" s="30"/>
      <c r="R269" s="149" t="str">
        <f>IFERROR(VLOOKUP(Q269,Setup!D$16:E$25,2,FALSE),"")</f>
        <v/>
      </c>
      <c r="S269" s="51" t="str">
        <f ca="1">IFERROR(IF(OR(I269="",VLOOKUP(I269,CatCostInp!$E$2:$K$88,7,FALSE)=0),"",VLOOKUP(I269,CatCostInp!$E$2:$K$88,7,FALSE)),"")</f>
        <v/>
      </c>
      <c r="T269" s="4" t="e">
        <f>VLOOKUP(U269,#REF!,2,FALSE)</f>
        <v>#REF!</v>
      </c>
      <c r="U269" s="30"/>
      <c r="V269" s="1" t="str">
        <f ca="1">IF(U269=Setup!$C$10,"Grant",IF('Health Products &amp; Equipment'!U269=Setup!$C$11,"Local",IF('Health Products &amp; Equipment'!U269=Setup!$C$12,"Other","")))</f>
        <v/>
      </c>
      <c r="W269" s="34"/>
      <c r="X269" s="148"/>
      <c r="Y269" s="34"/>
      <c r="Z269" s="36" t="str">
        <f t="shared" si="133"/>
        <v/>
      </c>
      <c r="AA269" s="35"/>
      <c r="AB269" s="32" t="str">
        <f t="shared" si="134"/>
        <v/>
      </c>
      <c r="AC269" s="34"/>
      <c r="AD269" s="32" t="str">
        <f t="shared" si="135"/>
        <v/>
      </c>
      <c r="AE269" s="34"/>
      <c r="AF269" s="36" t="str">
        <f t="shared" si="136"/>
        <v/>
      </c>
      <c r="AG269" s="36" t="str">
        <f t="shared" si="137"/>
        <v/>
      </c>
      <c r="AH269" s="36" t="str">
        <f t="shared" si="138"/>
        <v/>
      </c>
      <c r="AI269" s="55"/>
      <c r="AJ269" s="37"/>
      <c r="AK269" s="148"/>
      <c r="AL269" s="34"/>
      <c r="AM269" s="32" t="str">
        <f t="shared" si="139"/>
        <v/>
      </c>
      <c r="AN269" s="35"/>
      <c r="AO269" s="32" t="str">
        <f t="shared" si="140"/>
        <v/>
      </c>
      <c r="AP269" s="35"/>
      <c r="AQ269" s="32" t="str">
        <f t="shared" si="141"/>
        <v/>
      </c>
      <c r="AR269" s="34"/>
      <c r="AS269" s="36" t="str">
        <f t="shared" si="142"/>
        <v/>
      </c>
      <c r="AT269" s="36" t="str">
        <f t="shared" si="143"/>
        <v/>
      </c>
      <c r="AU269" s="36" t="str">
        <f t="shared" si="144"/>
        <v/>
      </c>
      <c r="AV269" s="55"/>
      <c r="AW269" s="34"/>
      <c r="AX269" s="148"/>
      <c r="AY269" s="34"/>
      <c r="AZ269" s="32" t="str">
        <f t="shared" si="145"/>
        <v/>
      </c>
      <c r="BA269" s="34"/>
      <c r="BB269" s="32" t="str">
        <f t="shared" si="146"/>
        <v/>
      </c>
      <c r="BC269" s="34"/>
      <c r="BD269" s="32" t="str">
        <f t="shared" si="147"/>
        <v/>
      </c>
      <c r="BE269" s="34"/>
      <c r="BF269" s="36" t="str">
        <f t="shared" si="148"/>
        <v/>
      </c>
      <c r="BG269" s="36" t="str">
        <f t="shared" si="149"/>
        <v/>
      </c>
      <c r="BH269" s="36" t="str">
        <f t="shared" si="150"/>
        <v/>
      </c>
      <c r="BI269" s="55"/>
      <c r="BJ269" s="34"/>
      <c r="BK269" s="148"/>
      <c r="BL269" s="34"/>
      <c r="BM269" s="32" t="str">
        <f t="shared" si="151"/>
        <v/>
      </c>
      <c r="BN269" s="34"/>
      <c r="BO269" s="32" t="str">
        <f t="shared" si="152"/>
        <v/>
      </c>
      <c r="BP269" s="34"/>
      <c r="BQ269" s="32" t="str">
        <f t="shared" si="153"/>
        <v/>
      </c>
      <c r="BR269" s="34"/>
      <c r="BS269" s="36" t="str">
        <f t="shared" si="154"/>
        <v/>
      </c>
      <c r="BT269" s="36" t="str">
        <f t="shared" si="155"/>
        <v/>
      </c>
      <c r="BU269" s="36" t="str">
        <f t="shared" si="156"/>
        <v/>
      </c>
      <c r="BV269" s="55"/>
      <c r="BW269" s="36" t="str">
        <f t="shared" si="157"/>
        <v/>
      </c>
      <c r="BX269" s="36" t="str">
        <f t="shared" si="157"/>
        <v/>
      </c>
      <c r="BY269" s="31"/>
      <c r="BZ269" s="38"/>
      <c r="CB269" s="120" t="e">
        <f t="shared" ca="1" si="128"/>
        <v>#VALUE!</v>
      </c>
      <c r="CC269" s="2" t="e">
        <f t="shared" ca="1" si="158"/>
        <v>#VALUE!</v>
      </c>
    </row>
    <row r="270" spans="1:81" s="10" customFormat="1" ht="25.15" customHeight="1" x14ac:dyDescent="0.2">
      <c r="A270" s="52" t="str">
        <f t="shared" si="159"/>
        <v/>
      </c>
      <c r="B270" s="157" t="e">
        <f t="shared" ca="1" si="129"/>
        <v>#VALUE!</v>
      </c>
      <c r="C270" s="157" t="e">
        <f t="shared" ca="1" si="130"/>
        <v>#VALUE!</v>
      </c>
      <c r="D270" s="29"/>
      <c r="E270" s="155" t="str">
        <f ca="1">IFERROR(INDIRECT(ADDRESS(MATCH(D270,CatModules!C:C,0),2,1,1,"CatModules")),"")</f>
        <v/>
      </c>
      <c r="F270" s="96"/>
      <c r="G270" s="156" t="str">
        <f ca="1">IFERROR(INDIRECT(ADDRESS(MATCH(CONCATENATE(E270,"-",F270),CatInt!K:K,0),3,1,1,"CatInt")),"")</f>
        <v/>
      </c>
      <c r="H270" s="45" t="str">
        <f>IF(F270="","",VLOOKUP(F270,#REF!,2,FALSE))</f>
        <v/>
      </c>
      <c r="I270" s="29"/>
      <c r="J270" s="155" t="e">
        <f t="shared" si="131"/>
        <v>#VALUE!</v>
      </c>
      <c r="K270" s="155" t="e">
        <f t="shared" si="132"/>
        <v>#VALUE!</v>
      </c>
      <c r="L270" s="153"/>
      <c r="M270" s="126"/>
      <c r="N270" s="151" t="e">
        <f ca="1">VLOOKUP(M270,CatProd!B:G,6,FALSE)</f>
        <v>#N/A</v>
      </c>
      <c r="O270" s="127"/>
      <c r="P270" s="175" t="e">
        <f ca="1">VLOOKUP(CONCATENATE(N270,"-",O270),CatProdSpec!H:I,2,FALSE)</f>
        <v>#N/A</v>
      </c>
      <c r="Q270" s="30"/>
      <c r="R270" s="149" t="str">
        <f>IFERROR(VLOOKUP(Q270,Setup!D$16:E$25,2,FALSE),"")</f>
        <v/>
      </c>
      <c r="S270" s="51" t="str">
        <f ca="1">IFERROR(IF(OR(I270="",VLOOKUP(I270,CatCostInp!$E$2:$K$88,7,FALSE)=0),"",VLOOKUP(I270,CatCostInp!$E$2:$K$88,7,FALSE)),"")</f>
        <v/>
      </c>
      <c r="T270" s="4" t="e">
        <f>VLOOKUP(U270,#REF!,2,FALSE)</f>
        <v>#REF!</v>
      </c>
      <c r="U270" s="30"/>
      <c r="V270" s="1" t="str">
        <f ca="1">IF(U270=Setup!$C$10,"Grant",IF('Health Products &amp; Equipment'!U270=Setup!$C$11,"Local",IF('Health Products &amp; Equipment'!U270=Setup!$C$12,"Other","")))</f>
        <v/>
      </c>
      <c r="W270" s="34"/>
      <c r="X270" s="148"/>
      <c r="Y270" s="34"/>
      <c r="Z270" s="36" t="str">
        <f t="shared" si="133"/>
        <v/>
      </c>
      <c r="AA270" s="35"/>
      <c r="AB270" s="32" t="str">
        <f t="shared" si="134"/>
        <v/>
      </c>
      <c r="AC270" s="34"/>
      <c r="AD270" s="32" t="str">
        <f t="shared" si="135"/>
        <v/>
      </c>
      <c r="AE270" s="34"/>
      <c r="AF270" s="36" t="str">
        <f t="shared" si="136"/>
        <v/>
      </c>
      <c r="AG270" s="36" t="str">
        <f t="shared" si="137"/>
        <v/>
      </c>
      <c r="AH270" s="36" t="str">
        <f t="shared" si="138"/>
        <v/>
      </c>
      <c r="AI270" s="55"/>
      <c r="AJ270" s="37"/>
      <c r="AK270" s="148"/>
      <c r="AL270" s="34"/>
      <c r="AM270" s="32" t="str">
        <f t="shared" si="139"/>
        <v/>
      </c>
      <c r="AN270" s="35"/>
      <c r="AO270" s="32" t="str">
        <f t="shared" si="140"/>
        <v/>
      </c>
      <c r="AP270" s="35"/>
      <c r="AQ270" s="32" t="str">
        <f t="shared" si="141"/>
        <v/>
      </c>
      <c r="AR270" s="34"/>
      <c r="AS270" s="36" t="str">
        <f t="shared" si="142"/>
        <v/>
      </c>
      <c r="AT270" s="36" t="str">
        <f t="shared" si="143"/>
        <v/>
      </c>
      <c r="AU270" s="36" t="str">
        <f t="shared" si="144"/>
        <v/>
      </c>
      <c r="AV270" s="55"/>
      <c r="AW270" s="34"/>
      <c r="AX270" s="148"/>
      <c r="AY270" s="34"/>
      <c r="AZ270" s="32" t="str">
        <f t="shared" si="145"/>
        <v/>
      </c>
      <c r="BA270" s="34"/>
      <c r="BB270" s="32" t="str">
        <f t="shared" si="146"/>
        <v/>
      </c>
      <c r="BC270" s="34"/>
      <c r="BD270" s="32" t="str">
        <f t="shared" si="147"/>
        <v/>
      </c>
      <c r="BE270" s="34"/>
      <c r="BF270" s="36" t="str">
        <f t="shared" si="148"/>
        <v/>
      </c>
      <c r="BG270" s="36" t="str">
        <f t="shared" si="149"/>
        <v/>
      </c>
      <c r="BH270" s="36" t="str">
        <f t="shared" si="150"/>
        <v/>
      </c>
      <c r="BI270" s="55"/>
      <c r="BJ270" s="34"/>
      <c r="BK270" s="148"/>
      <c r="BL270" s="34"/>
      <c r="BM270" s="32" t="str">
        <f t="shared" si="151"/>
        <v/>
      </c>
      <c r="BN270" s="34"/>
      <c r="BO270" s="32" t="str">
        <f t="shared" si="152"/>
        <v/>
      </c>
      <c r="BP270" s="34"/>
      <c r="BQ270" s="32" t="str">
        <f t="shared" si="153"/>
        <v/>
      </c>
      <c r="BR270" s="34"/>
      <c r="BS270" s="36" t="str">
        <f t="shared" si="154"/>
        <v/>
      </c>
      <c r="BT270" s="36" t="str">
        <f t="shared" si="155"/>
        <v/>
      </c>
      <c r="BU270" s="36" t="str">
        <f t="shared" si="156"/>
        <v/>
      </c>
      <c r="BV270" s="55"/>
      <c r="BW270" s="36" t="str">
        <f t="shared" si="157"/>
        <v/>
      </c>
      <c r="BX270" s="36" t="str">
        <f t="shared" si="157"/>
        <v/>
      </c>
      <c r="BY270" s="31"/>
      <c r="BZ270" s="38"/>
      <c r="CB270" s="120" t="e">
        <f t="shared" ca="1" si="128"/>
        <v>#VALUE!</v>
      </c>
      <c r="CC270" s="2" t="e">
        <f t="shared" ca="1" si="158"/>
        <v>#VALUE!</v>
      </c>
    </row>
    <row r="271" spans="1:81" s="10" customFormat="1" ht="25.15" customHeight="1" x14ac:dyDescent="0.2">
      <c r="A271" s="52" t="str">
        <f t="shared" si="159"/>
        <v/>
      </c>
      <c r="B271" s="157" t="e">
        <f t="shared" ca="1" si="129"/>
        <v>#VALUE!</v>
      </c>
      <c r="C271" s="157" t="e">
        <f t="shared" ca="1" si="130"/>
        <v>#VALUE!</v>
      </c>
      <c r="D271" s="29"/>
      <c r="E271" s="155" t="str">
        <f ca="1">IFERROR(INDIRECT(ADDRESS(MATCH(D271,CatModules!C:C,0),2,1,1,"CatModules")),"")</f>
        <v/>
      </c>
      <c r="F271" s="96"/>
      <c r="G271" s="156" t="str">
        <f ca="1">IFERROR(INDIRECT(ADDRESS(MATCH(CONCATENATE(E271,"-",F271),CatInt!K:K,0),3,1,1,"CatInt")),"")</f>
        <v/>
      </c>
      <c r="H271" s="45" t="str">
        <f>IF(F271="","",VLOOKUP(F271,#REF!,2,FALSE))</f>
        <v/>
      </c>
      <c r="I271" s="29"/>
      <c r="J271" s="155" t="e">
        <f t="shared" si="131"/>
        <v>#VALUE!</v>
      </c>
      <c r="K271" s="155" t="e">
        <f t="shared" si="132"/>
        <v>#VALUE!</v>
      </c>
      <c r="L271" s="153"/>
      <c r="M271" s="126"/>
      <c r="N271" s="151" t="e">
        <f ca="1">VLOOKUP(M271,CatProd!B:G,6,FALSE)</f>
        <v>#N/A</v>
      </c>
      <c r="O271" s="127"/>
      <c r="P271" s="175" t="e">
        <f ca="1">VLOOKUP(CONCATENATE(N271,"-",O271),CatProdSpec!H:I,2,FALSE)</f>
        <v>#N/A</v>
      </c>
      <c r="Q271" s="30"/>
      <c r="R271" s="149" t="str">
        <f>IFERROR(VLOOKUP(Q271,Setup!D$16:E$25,2,FALSE),"")</f>
        <v/>
      </c>
      <c r="S271" s="51" t="str">
        <f ca="1">IFERROR(IF(OR(I271="",VLOOKUP(I271,CatCostInp!$E$2:$K$88,7,FALSE)=0),"",VLOOKUP(I271,CatCostInp!$E$2:$K$88,7,FALSE)),"")</f>
        <v/>
      </c>
      <c r="T271" s="4" t="e">
        <f>VLOOKUP(U271,#REF!,2,FALSE)</f>
        <v>#REF!</v>
      </c>
      <c r="U271" s="30"/>
      <c r="V271" s="1" t="str">
        <f ca="1">IF(U271=Setup!$C$10,"Grant",IF('Health Products &amp; Equipment'!U271=Setup!$C$11,"Local",IF('Health Products &amp; Equipment'!U271=Setup!$C$12,"Other","")))</f>
        <v/>
      </c>
      <c r="W271" s="34"/>
      <c r="X271" s="148"/>
      <c r="Y271" s="34"/>
      <c r="Z271" s="36" t="str">
        <f t="shared" si="133"/>
        <v/>
      </c>
      <c r="AA271" s="35"/>
      <c r="AB271" s="32" t="str">
        <f t="shared" si="134"/>
        <v/>
      </c>
      <c r="AC271" s="34"/>
      <c r="AD271" s="32" t="str">
        <f t="shared" si="135"/>
        <v/>
      </c>
      <c r="AE271" s="34"/>
      <c r="AF271" s="36" t="str">
        <f t="shared" si="136"/>
        <v/>
      </c>
      <c r="AG271" s="36" t="str">
        <f t="shared" si="137"/>
        <v/>
      </c>
      <c r="AH271" s="36" t="str">
        <f t="shared" si="138"/>
        <v/>
      </c>
      <c r="AI271" s="55"/>
      <c r="AJ271" s="37"/>
      <c r="AK271" s="148"/>
      <c r="AL271" s="34"/>
      <c r="AM271" s="32" t="str">
        <f t="shared" si="139"/>
        <v/>
      </c>
      <c r="AN271" s="35"/>
      <c r="AO271" s="32" t="str">
        <f t="shared" si="140"/>
        <v/>
      </c>
      <c r="AP271" s="35"/>
      <c r="AQ271" s="32" t="str">
        <f t="shared" si="141"/>
        <v/>
      </c>
      <c r="AR271" s="34"/>
      <c r="AS271" s="36" t="str">
        <f t="shared" si="142"/>
        <v/>
      </c>
      <c r="AT271" s="36" t="str">
        <f t="shared" si="143"/>
        <v/>
      </c>
      <c r="AU271" s="36" t="str">
        <f t="shared" si="144"/>
        <v/>
      </c>
      <c r="AV271" s="55"/>
      <c r="AW271" s="34"/>
      <c r="AX271" s="148"/>
      <c r="AY271" s="34"/>
      <c r="AZ271" s="32" t="str">
        <f t="shared" si="145"/>
        <v/>
      </c>
      <c r="BA271" s="34"/>
      <c r="BB271" s="32" t="str">
        <f t="shared" si="146"/>
        <v/>
      </c>
      <c r="BC271" s="34"/>
      <c r="BD271" s="32" t="str">
        <f t="shared" si="147"/>
        <v/>
      </c>
      <c r="BE271" s="34"/>
      <c r="BF271" s="36" t="str">
        <f t="shared" si="148"/>
        <v/>
      </c>
      <c r="BG271" s="36" t="str">
        <f t="shared" si="149"/>
        <v/>
      </c>
      <c r="BH271" s="36" t="str">
        <f t="shared" si="150"/>
        <v/>
      </c>
      <c r="BI271" s="55"/>
      <c r="BJ271" s="34"/>
      <c r="BK271" s="148"/>
      <c r="BL271" s="34"/>
      <c r="BM271" s="32" t="str">
        <f t="shared" si="151"/>
        <v/>
      </c>
      <c r="BN271" s="34"/>
      <c r="BO271" s="32" t="str">
        <f t="shared" si="152"/>
        <v/>
      </c>
      <c r="BP271" s="34"/>
      <c r="BQ271" s="32" t="str">
        <f t="shared" si="153"/>
        <v/>
      </c>
      <c r="BR271" s="34"/>
      <c r="BS271" s="36" t="str">
        <f t="shared" si="154"/>
        <v/>
      </c>
      <c r="BT271" s="36" t="str">
        <f t="shared" si="155"/>
        <v/>
      </c>
      <c r="BU271" s="36" t="str">
        <f t="shared" si="156"/>
        <v/>
      </c>
      <c r="BV271" s="55"/>
      <c r="BW271" s="36" t="str">
        <f t="shared" si="157"/>
        <v/>
      </c>
      <c r="BX271" s="36" t="str">
        <f t="shared" si="157"/>
        <v/>
      </c>
      <c r="BY271" s="31"/>
      <c r="BZ271" s="38"/>
      <c r="CB271" s="120" t="e">
        <f t="shared" ca="1" si="128"/>
        <v>#VALUE!</v>
      </c>
      <c r="CC271" s="2" t="e">
        <f t="shared" ca="1" si="158"/>
        <v>#VALUE!</v>
      </c>
    </row>
    <row r="272" spans="1:81" s="10" customFormat="1" ht="25.15" customHeight="1" x14ac:dyDescent="0.2">
      <c r="A272" s="52" t="str">
        <f t="shared" si="159"/>
        <v/>
      </c>
      <c r="B272" s="157" t="e">
        <f t="shared" ca="1" si="129"/>
        <v>#VALUE!</v>
      </c>
      <c r="C272" s="157" t="e">
        <f t="shared" ca="1" si="130"/>
        <v>#VALUE!</v>
      </c>
      <c r="D272" s="29"/>
      <c r="E272" s="155" t="str">
        <f ca="1">IFERROR(INDIRECT(ADDRESS(MATCH(D272,CatModules!C:C,0),2,1,1,"CatModules")),"")</f>
        <v/>
      </c>
      <c r="F272" s="96"/>
      <c r="G272" s="156" t="str">
        <f ca="1">IFERROR(INDIRECT(ADDRESS(MATCH(CONCATENATE(E272,"-",F272),CatInt!K:K,0),3,1,1,"CatInt")),"")</f>
        <v/>
      </c>
      <c r="H272" s="45" t="str">
        <f>IF(F272="","",VLOOKUP(F272,#REF!,2,FALSE))</f>
        <v/>
      </c>
      <c r="I272" s="29"/>
      <c r="J272" s="155" t="e">
        <f t="shared" si="131"/>
        <v>#VALUE!</v>
      </c>
      <c r="K272" s="155" t="e">
        <f t="shared" si="132"/>
        <v>#VALUE!</v>
      </c>
      <c r="L272" s="153"/>
      <c r="M272" s="126"/>
      <c r="N272" s="151" t="e">
        <f ca="1">VLOOKUP(M272,CatProd!B:G,6,FALSE)</f>
        <v>#N/A</v>
      </c>
      <c r="O272" s="127"/>
      <c r="P272" s="175" t="e">
        <f ca="1">VLOOKUP(CONCATENATE(N272,"-",O272),CatProdSpec!H:I,2,FALSE)</f>
        <v>#N/A</v>
      </c>
      <c r="Q272" s="30"/>
      <c r="R272" s="149" t="str">
        <f>IFERROR(VLOOKUP(Q272,Setup!D$16:E$25,2,FALSE),"")</f>
        <v/>
      </c>
      <c r="S272" s="51" t="str">
        <f ca="1">IFERROR(IF(OR(I272="",VLOOKUP(I272,CatCostInp!$E$2:$K$88,7,FALSE)=0),"",VLOOKUP(I272,CatCostInp!$E$2:$K$88,7,FALSE)),"")</f>
        <v/>
      </c>
      <c r="T272" s="4" t="e">
        <f>VLOOKUP(U272,#REF!,2,FALSE)</f>
        <v>#REF!</v>
      </c>
      <c r="U272" s="30"/>
      <c r="V272" s="1" t="str">
        <f ca="1">IF(U272=Setup!$C$10,"Grant",IF('Health Products &amp; Equipment'!U272=Setup!$C$11,"Local",IF('Health Products &amp; Equipment'!U272=Setup!$C$12,"Other","")))</f>
        <v/>
      </c>
      <c r="W272" s="34"/>
      <c r="X272" s="148"/>
      <c r="Y272" s="34"/>
      <c r="Z272" s="36" t="str">
        <f t="shared" si="133"/>
        <v/>
      </c>
      <c r="AA272" s="35"/>
      <c r="AB272" s="32" t="str">
        <f t="shared" si="134"/>
        <v/>
      </c>
      <c r="AC272" s="34"/>
      <c r="AD272" s="32" t="str">
        <f t="shared" si="135"/>
        <v/>
      </c>
      <c r="AE272" s="34"/>
      <c r="AF272" s="36" t="str">
        <f t="shared" si="136"/>
        <v/>
      </c>
      <c r="AG272" s="36" t="str">
        <f t="shared" si="137"/>
        <v/>
      </c>
      <c r="AH272" s="36" t="str">
        <f t="shared" si="138"/>
        <v/>
      </c>
      <c r="AI272" s="55"/>
      <c r="AJ272" s="37"/>
      <c r="AK272" s="148"/>
      <c r="AL272" s="34"/>
      <c r="AM272" s="32" t="str">
        <f t="shared" si="139"/>
        <v/>
      </c>
      <c r="AN272" s="35"/>
      <c r="AO272" s="32" t="str">
        <f t="shared" si="140"/>
        <v/>
      </c>
      <c r="AP272" s="35"/>
      <c r="AQ272" s="32" t="str">
        <f t="shared" si="141"/>
        <v/>
      </c>
      <c r="AR272" s="34"/>
      <c r="AS272" s="36" t="str">
        <f t="shared" si="142"/>
        <v/>
      </c>
      <c r="AT272" s="36" t="str">
        <f t="shared" si="143"/>
        <v/>
      </c>
      <c r="AU272" s="36" t="str">
        <f t="shared" si="144"/>
        <v/>
      </c>
      <c r="AV272" s="55"/>
      <c r="AW272" s="34"/>
      <c r="AX272" s="148"/>
      <c r="AY272" s="34"/>
      <c r="AZ272" s="32" t="str">
        <f t="shared" si="145"/>
        <v/>
      </c>
      <c r="BA272" s="34"/>
      <c r="BB272" s="32" t="str">
        <f t="shared" si="146"/>
        <v/>
      </c>
      <c r="BC272" s="34"/>
      <c r="BD272" s="32" t="str">
        <f t="shared" si="147"/>
        <v/>
      </c>
      <c r="BE272" s="34"/>
      <c r="BF272" s="36" t="str">
        <f t="shared" si="148"/>
        <v/>
      </c>
      <c r="BG272" s="36" t="str">
        <f t="shared" si="149"/>
        <v/>
      </c>
      <c r="BH272" s="36" t="str">
        <f t="shared" si="150"/>
        <v/>
      </c>
      <c r="BI272" s="55"/>
      <c r="BJ272" s="34"/>
      <c r="BK272" s="148"/>
      <c r="BL272" s="34"/>
      <c r="BM272" s="32" t="str">
        <f t="shared" si="151"/>
        <v/>
      </c>
      <c r="BN272" s="34"/>
      <c r="BO272" s="32" t="str">
        <f t="shared" si="152"/>
        <v/>
      </c>
      <c r="BP272" s="34"/>
      <c r="BQ272" s="32" t="str">
        <f t="shared" si="153"/>
        <v/>
      </c>
      <c r="BR272" s="34"/>
      <c r="BS272" s="36" t="str">
        <f t="shared" si="154"/>
        <v/>
      </c>
      <c r="BT272" s="36" t="str">
        <f t="shared" si="155"/>
        <v/>
      </c>
      <c r="BU272" s="36" t="str">
        <f t="shared" si="156"/>
        <v/>
      </c>
      <c r="BV272" s="55"/>
      <c r="BW272" s="36" t="str">
        <f t="shared" si="157"/>
        <v/>
      </c>
      <c r="BX272" s="36" t="str">
        <f t="shared" si="157"/>
        <v/>
      </c>
      <c r="BY272" s="31"/>
      <c r="BZ272" s="38"/>
      <c r="CB272" s="120" t="e">
        <f t="shared" ca="1" si="128"/>
        <v>#VALUE!</v>
      </c>
      <c r="CC272" s="2" t="e">
        <f t="shared" ca="1" si="158"/>
        <v>#VALUE!</v>
      </c>
    </row>
    <row r="273" spans="1:81" s="10" customFormat="1" ht="25.15" customHeight="1" x14ac:dyDescent="0.2">
      <c r="A273" s="52" t="str">
        <f t="shared" si="159"/>
        <v/>
      </c>
      <c r="B273" s="157" t="e">
        <f t="shared" ca="1" si="129"/>
        <v>#VALUE!</v>
      </c>
      <c r="C273" s="157" t="e">
        <f t="shared" ca="1" si="130"/>
        <v>#VALUE!</v>
      </c>
      <c r="D273" s="29"/>
      <c r="E273" s="155" t="str">
        <f ca="1">IFERROR(INDIRECT(ADDRESS(MATCH(D273,CatModules!C:C,0),2,1,1,"CatModules")),"")</f>
        <v/>
      </c>
      <c r="F273" s="96"/>
      <c r="G273" s="156" t="str">
        <f ca="1">IFERROR(INDIRECT(ADDRESS(MATCH(CONCATENATE(E273,"-",F273),CatInt!K:K,0),3,1,1,"CatInt")),"")</f>
        <v/>
      </c>
      <c r="H273" s="45" t="str">
        <f>IF(F273="","",VLOOKUP(F273,#REF!,2,FALSE))</f>
        <v/>
      </c>
      <c r="I273" s="29"/>
      <c r="J273" s="155" t="e">
        <f t="shared" si="131"/>
        <v>#VALUE!</v>
      </c>
      <c r="K273" s="155" t="e">
        <f t="shared" si="132"/>
        <v>#VALUE!</v>
      </c>
      <c r="L273" s="153"/>
      <c r="M273" s="126"/>
      <c r="N273" s="151" t="e">
        <f ca="1">VLOOKUP(M273,CatProd!B:G,6,FALSE)</f>
        <v>#N/A</v>
      </c>
      <c r="O273" s="127"/>
      <c r="P273" s="175" t="e">
        <f ca="1">VLOOKUP(CONCATENATE(N273,"-",O273),CatProdSpec!H:I,2,FALSE)</f>
        <v>#N/A</v>
      </c>
      <c r="Q273" s="30"/>
      <c r="R273" s="149" t="str">
        <f>IFERROR(VLOOKUP(Q273,Setup!D$16:E$25,2,FALSE),"")</f>
        <v/>
      </c>
      <c r="S273" s="51" t="str">
        <f ca="1">IFERROR(IF(OR(I273="",VLOOKUP(I273,CatCostInp!$E$2:$K$88,7,FALSE)=0),"",VLOOKUP(I273,CatCostInp!$E$2:$K$88,7,FALSE)),"")</f>
        <v/>
      </c>
      <c r="T273" s="4" t="e">
        <f>VLOOKUP(U273,#REF!,2,FALSE)</f>
        <v>#REF!</v>
      </c>
      <c r="U273" s="30"/>
      <c r="V273" s="1" t="str">
        <f ca="1">IF(U273=Setup!$C$10,"Grant",IF('Health Products &amp; Equipment'!U273=Setup!$C$11,"Local",IF('Health Products &amp; Equipment'!U273=Setup!$C$12,"Other","")))</f>
        <v/>
      </c>
      <c r="W273" s="34"/>
      <c r="X273" s="148"/>
      <c r="Y273" s="34"/>
      <c r="Z273" s="36" t="str">
        <f t="shared" si="133"/>
        <v/>
      </c>
      <c r="AA273" s="35"/>
      <c r="AB273" s="32" t="str">
        <f t="shared" si="134"/>
        <v/>
      </c>
      <c r="AC273" s="34"/>
      <c r="AD273" s="32" t="str">
        <f t="shared" si="135"/>
        <v/>
      </c>
      <c r="AE273" s="34"/>
      <c r="AF273" s="36" t="str">
        <f t="shared" si="136"/>
        <v/>
      </c>
      <c r="AG273" s="36" t="str">
        <f t="shared" si="137"/>
        <v/>
      </c>
      <c r="AH273" s="36" t="str">
        <f t="shared" si="138"/>
        <v/>
      </c>
      <c r="AI273" s="55"/>
      <c r="AJ273" s="37"/>
      <c r="AK273" s="148"/>
      <c r="AL273" s="34"/>
      <c r="AM273" s="32" t="str">
        <f t="shared" si="139"/>
        <v/>
      </c>
      <c r="AN273" s="35"/>
      <c r="AO273" s="32" t="str">
        <f t="shared" si="140"/>
        <v/>
      </c>
      <c r="AP273" s="35"/>
      <c r="AQ273" s="32" t="str">
        <f t="shared" si="141"/>
        <v/>
      </c>
      <c r="AR273" s="34"/>
      <c r="AS273" s="36" t="str">
        <f t="shared" si="142"/>
        <v/>
      </c>
      <c r="AT273" s="36" t="str">
        <f t="shared" si="143"/>
        <v/>
      </c>
      <c r="AU273" s="36" t="str">
        <f t="shared" si="144"/>
        <v/>
      </c>
      <c r="AV273" s="55"/>
      <c r="AW273" s="34"/>
      <c r="AX273" s="148"/>
      <c r="AY273" s="34"/>
      <c r="AZ273" s="32" t="str">
        <f t="shared" si="145"/>
        <v/>
      </c>
      <c r="BA273" s="34"/>
      <c r="BB273" s="32" t="str">
        <f t="shared" si="146"/>
        <v/>
      </c>
      <c r="BC273" s="34"/>
      <c r="BD273" s="32" t="str">
        <f t="shared" si="147"/>
        <v/>
      </c>
      <c r="BE273" s="34"/>
      <c r="BF273" s="36" t="str">
        <f t="shared" si="148"/>
        <v/>
      </c>
      <c r="BG273" s="36" t="str">
        <f t="shared" si="149"/>
        <v/>
      </c>
      <c r="BH273" s="36" t="str">
        <f t="shared" si="150"/>
        <v/>
      </c>
      <c r="BI273" s="55"/>
      <c r="BJ273" s="34"/>
      <c r="BK273" s="148"/>
      <c r="BL273" s="34"/>
      <c r="BM273" s="32" t="str">
        <f t="shared" si="151"/>
        <v/>
      </c>
      <c r="BN273" s="34"/>
      <c r="BO273" s="32" t="str">
        <f t="shared" si="152"/>
        <v/>
      </c>
      <c r="BP273" s="34"/>
      <c r="BQ273" s="32" t="str">
        <f t="shared" si="153"/>
        <v/>
      </c>
      <c r="BR273" s="34"/>
      <c r="BS273" s="36" t="str">
        <f t="shared" si="154"/>
        <v/>
      </c>
      <c r="BT273" s="36" t="str">
        <f t="shared" si="155"/>
        <v/>
      </c>
      <c r="BU273" s="36" t="str">
        <f t="shared" si="156"/>
        <v/>
      </c>
      <c r="BV273" s="55"/>
      <c r="BW273" s="36" t="str">
        <f t="shared" si="157"/>
        <v/>
      </c>
      <c r="BX273" s="36" t="str">
        <f t="shared" si="157"/>
        <v/>
      </c>
      <c r="BY273" s="31"/>
      <c r="BZ273" s="38"/>
      <c r="CB273" s="120" t="e">
        <f t="shared" ca="1" si="128"/>
        <v>#VALUE!</v>
      </c>
      <c r="CC273" s="2" t="e">
        <f t="shared" ca="1" si="158"/>
        <v>#VALUE!</v>
      </c>
    </row>
    <row r="274" spans="1:81" s="10" customFormat="1" ht="25.15" customHeight="1" x14ac:dyDescent="0.2">
      <c r="A274" s="52" t="str">
        <f t="shared" si="159"/>
        <v/>
      </c>
      <c r="B274" s="157" t="e">
        <f t="shared" ca="1" si="129"/>
        <v>#VALUE!</v>
      </c>
      <c r="C274" s="157" t="e">
        <f t="shared" ca="1" si="130"/>
        <v>#VALUE!</v>
      </c>
      <c r="D274" s="29"/>
      <c r="E274" s="155" t="str">
        <f ca="1">IFERROR(INDIRECT(ADDRESS(MATCH(D274,CatModules!C:C,0),2,1,1,"CatModules")),"")</f>
        <v/>
      </c>
      <c r="F274" s="96"/>
      <c r="G274" s="156" t="str">
        <f ca="1">IFERROR(INDIRECT(ADDRESS(MATCH(CONCATENATE(E274,"-",F274),CatInt!K:K,0),3,1,1,"CatInt")),"")</f>
        <v/>
      </c>
      <c r="H274" s="45" t="str">
        <f>IF(F274="","",VLOOKUP(F274,#REF!,2,FALSE))</f>
        <v/>
      </c>
      <c r="I274" s="29"/>
      <c r="J274" s="155" t="e">
        <f t="shared" si="131"/>
        <v>#VALUE!</v>
      </c>
      <c r="K274" s="155" t="e">
        <f t="shared" si="132"/>
        <v>#VALUE!</v>
      </c>
      <c r="L274" s="153"/>
      <c r="M274" s="126"/>
      <c r="N274" s="151" t="e">
        <f ca="1">VLOOKUP(M274,CatProd!B:G,6,FALSE)</f>
        <v>#N/A</v>
      </c>
      <c r="O274" s="127"/>
      <c r="P274" s="175" t="e">
        <f ca="1">VLOOKUP(CONCATENATE(N274,"-",O274),CatProdSpec!H:I,2,FALSE)</f>
        <v>#N/A</v>
      </c>
      <c r="Q274" s="30"/>
      <c r="R274" s="149" t="str">
        <f>IFERROR(VLOOKUP(Q274,Setup!D$16:E$25,2,FALSE),"")</f>
        <v/>
      </c>
      <c r="S274" s="51" t="str">
        <f ca="1">IFERROR(IF(OR(I274="",VLOOKUP(I274,CatCostInp!$E$2:$K$88,7,FALSE)=0),"",VLOOKUP(I274,CatCostInp!$E$2:$K$88,7,FALSE)),"")</f>
        <v/>
      </c>
      <c r="T274" s="4" t="e">
        <f>VLOOKUP(U274,#REF!,2,FALSE)</f>
        <v>#REF!</v>
      </c>
      <c r="U274" s="30"/>
      <c r="V274" s="1" t="str">
        <f ca="1">IF(U274=Setup!$C$10,"Grant",IF('Health Products &amp; Equipment'!U274=Setup!$C$11,"Local",IF('Health Products &amp; Equipment'!U274=Setup!$C$12,"Other","")))</f>
        <v/>
      </c>
      <c r="W274" s="34"/>
      <c r="X274" s="148"/>
      <c r="Y274" s="34"/>
      <c r="Z274" s="36" t="str">
        <f t="shared" si="133"/>
        <v/>
      </c>
      <c r="AA274" s="35"/>
      <c r="AB274" s="32" t="str">
        <f t="shared" si="134"/>
        <v/>
      </c>
      <c r="AC274" s="34"/>
      <c r="AD274" s="32" t="str">
        <f t="shared" si="135"/>
        <v/>
      </c>
      <c r="AE274" s="34"/>
      <c r="AF274" s="36" t="str">
        <f t="shared" si="136"/>
        <v/>
      </c>
      <c r="AG274" s="36" t="str">
        <f t="shared" si="137"/>
        <v/>
      </c>
      <c r="AH274" s="36" t="str">
        <f t="shared" si="138"/>
        <v/>
      </c>
      <c r="AI274" s="55"/>
      <c r="AJ274" s="37"/>
      <c r="AK274" s="148"/>
      <c r="AL274" s="34"/>
      <c r="AM274" s="32" t="str">
        <f t="shared" si="139"/>
        <v/>
      </c>
      <c r="AN274" s="35"/>
      <c r="AO274" s="32" t="str">
        <f t="shared" si="140"/>
        <v/>
      </c>
      <c r="AP274" s="35"/>
      <c r="AQ274" s="32" t="str">
        <f t="shared" si="141"/>
        <v/>
      </c>
      <c r="AR274" s="34"/>
      <c r="AS274" s="36" t="str">
        <f t="shared" si="142"/>
        <v/>
      </c>
      <c r="AT274" s="36" t="str">
        <f t="shared" si="143"/>
        <v/>
      </c>
      <c r="AU274" s="36" t="str">
        <f t="shared" si="144"/>
        <v/>
      </c>
      <c r="AV274" s="55"/>
      <c r="AW274" s="34"/>
      <c r="AX274" s="148"/>
      <c r="AY274" s="34"/>
      <c r="AZ274" s="32" t="str">
        <f t="shared" si="145"/>
        <v/>
      </c>
      <c r="BA274" s="34"/>
      <c r="BB274" s="32" t="str">
        <f t="shared" si="146"/>
        <v/>
      </c>
      <c r="BC274" s="34"/>
      <c r="BD274" s="32" t="str">
        <f t="shared" si="147"/>
        <v/>
      </c>
      <c r="BE274" s="34"/>
      <c r="BF274" s="36" t="str">
        <f t="shared" si="148"/>
        <v/>
      </c>
      <c r="BG274" s="36" t="str">
        <f t="shared" si="149"/>
        <v/>
      </c>
      <c r="BH274" s="36" t="str">
        <f t="shared" si="150"/>
        <v/>
      </c>
      <c r="BI274" s="55"/>
      <c r="BJ274" s="34"/>
      <c r="BK274" s="148"/>
      <c r="BL274" s="34"/>
      <c r="BM274" s="32" t="str">
        <f t="shared" si="151"/>
        <v/>
      </c>
      <c r="BN274" s="34"/>
      <c r="BO274" s="32" t="str">
        <f t="shared" si="152"/>
        <v/>
      </c>
      <c r="BP274" s="34"/>
      <c r="BQ274" s="32" t="str">
        <f t="shared" si="153"/>
        <v/>
      </c>
      <c r="BR274" s="34"/>
      <c r="BS274" s="36" t="str">
        <f t="shared" si="154"/>
        <v/>
      </c>
      <c r="BT274" s="36" t="str">
        <f t="shared" si="155"/>
        <v/>
      </c>
      <c r="BU274" s="36" t="str">
        <f t="shared" si="156"/>
        <v/>
      </c>
      <c r="BV274" s="55"/>
      <c r="BW274" s="36" t="str">
        <f t="shared" si="157"/>
        <v/>
      </c>
      <c r="BX274" s="36" t="str">
        <f t="shared" si="157"/>
        <v/>
      </c>
      <c r="BY274" s="31"/>
      <c r="BZ274" s="38"/>
      <c r="CB274" s="120" t="e">
        <f t="shared" ca="1" si="128"/>
        <v>#VALUE!</v>
      </c>
      <c r="CC274" s="2" t="e">
        <f t="shared" ca="1" si="158"/>
        <v>#VALUE!</v>
      </c>
    </row>
    <row r="275" spans="1:81" s="10" customFormat="1" ht="25.15" customHeight="1" x14ac:dyDescent="0.2">
      <c r="A275" s="52" t="str">
        <f t="shared" si="159"/>
        <v/>
      </c>
      <c r="B275" s="157" t="e">
        <f t="shared" ca="1" si="129"/>
        <v>#VALUE!</v>
      </c>
      <c r="C275" s="157" t="e">
        <f t="shared" ca="1" si="130"/>
        <v>#VALUE!</v>
      </c>
      <c r="D275" s="29"/>
      <c r="E275" s="155" t="str">
        <f ca="1">IFERROR(INDIRECT(ADDRESS(MATCH(D275,CatModules!C:C,0),2,1,1,"CatModules")),"")</f>
        <v/>
      </c>
      <c r="F275" s="96"/>
      <c r="G275" s="156" t="str">
        <f ca="1">IFERROR(INDIRECT(ADDRESS(MATCH(CONCATENATE(E275,"-",F275),CatInt!K:K,0),3,1,1,"CatInt")),"")</f>
        <v/>
      </c>
      <c r="H275" s="45" t="str">
        <f>IF(F275="","",VLOOKUP(F275,#REF!,2,FALSE))</f>
        <v/>
      </c>
      <c r="I275" s="29"/>
      <c r="J275" s="155" t="e">
        <f t="shared" si="131"/>
        <v>#VALUE!</v>
      </c>
      <c r="K275" s="155" t="e">
        <f t="shared" si="132"/>
        <v>#VALUE!</v>
      </c>
      <c r="L275" s="153"/>
      <c r="M275" s="126"/>
      <c r="N275" s="151" t="e">
        <f ca="1">VLOOKUP(M275,CatProd!B:G,6,FALSE)</f>
        <v>#N/A</v>
      </c>
      <c r="O275" s="127"/>
      <c r="P275" s="175" t="e">
        <f ca="1">VLOOKUP(CONCATENATE(N275,"-",O275),CatProdSpec!H:I,2,FALSE)</f>
        <v>#N/A</v>
      </c>
      <c r="Q275" s="30"/>
      <c r="R275" s="149" t="str">
        <f>IFERROR(VLOOKUP(Q275,Setup!D$16:E$25,2,FALSE),"")</f>
        <v/>
      </c>
      <c r="S275" s="51" t="str">
        <f ca="1">IFERROR(IF(OR(I275="",VLOOKUP(I275,CatCostInp!$E$2:$K$88,7,FALSE)=0),"",VLOOKUP(I275,CatCostInp!$E$2:$K$88,7,FALSE)),"")</f>
        <v/>
      </c>
      <c r="T275" s="4" t="e">
        <f>VLOOKUP(U275,#REF!,2,FALSE)</f>
        <v>#REF!</v>
      </c>
      <c r="U275" s="30"/>
      <c r="V275" s="1" t="str">
        <f ca="1">IF(U275=Setup!$C$10,"Grant",IF('Health Products &amp; Equipment'!U275=Setup!$C$11,"Local",IF('Health Products &amp; Equipment'!U275=Setup!$C$12,"Other","")))</f>
        <v/>
      </c>
      <c r="W275" s="34"/>
      <c r="X275" s="148"/>
      <c r="Y275" s="34"/>
      <c r="Z275" s="36" t="str">
        <f t="shared" si="133"/>
        <v/>
      </c>
      <c r="AA275" s="35"/>
      <c r="AB275" s="32" t="str">
        <f t="shared" si="134"/>
        <v/>
      </c>
      <c r="AC275" s="34"/>
      <c r="AD275" s="32" t="str">
        <f t="shared" si="135"/>
        <v/>
      </c>
      <c r="AE275" s="34"/>
      <c r="AF275" s="36" t="str">
        <f t="shared" si="136"/>
        <v/>
      </c>
      <c r="AG275" s="36" t="str">
        <f t="shared" si="137"/>
        <v/>
      </c>
      <c r="AH275" s="36" t="str">
        <f t="shared" si="138"/>
        <v/>
      </c>
      <c r="AI275" s="55"/>
      <c r="AJ275" s="37"/>
      <c r="AK275" s="148"/>
      <c r="AL275" s="34"/>
      <c r="AM275" s="32" t="str">
        <f t="shared" si="139"/>
        <v/>
      </c>
      <c r="AN275" s="35"/>
      <c r="AO275" s="32" t="str">
        <f t="shared" si="140"/>
        <v/>
      </c>
      <c r="AP275" s="35"/>
      <c r="AQ275" s="32" t="str">
        <f t="shared" si="141"/>
        <v/>
      </c>
      <c r="AR275" s="34"/>
      <c r="AS275" s="36" t="str">
        <f t="shared" si="142"/>
        <v/>
      </c>
      <c r="AT275" s="36" t="str">
        <f t="shared" si="143"/>
        <v/>
      </c>
      <c r="AU275" s="36" t="str">
        <f t="shared" si="144"/>
        <v/>
      </c>
      <c r="AV275" s="55"/>
      <c r="AW275" s="34"/>
      <c r="AX275" s="148"/>
      <c r="AY275" s="34"/>
      <c r="AZ275" s="32" t="str">
        <f t="shared" si="145"/>
        <v/>
      </c>
      <c r="BA275" s="34"/>
      <c r="BB275" s="32" t="str">
        <f t="shared" si="146"/>
        <v/>
      </c>
      <c r="BC275" s="34"/>
      <c r="BD275" s="32" t="str">
        <f t="shared" si="147"/>
        <v/>
      </c>
      <c r="BE275" s="34"/>
      <c r="BF275" s="36" t="str">
        <f t="shared" si="148"/>
        <v/>
      </c>
      <c r="BG275" s="36" t="str">
        <f t="shared" si="149"/>
        <v/>
      </c>
      <c r="BH275" s="36" t="str">
        <f t="shared" si="150"/>
        <v/>
      </c>
      <c r="BI275" s="55"/>
      <c r="BJ275" s="34"/>
      <c r="BK275" s="148"/>
      <c r="BL275" s="34"/>
      <c r="BM275" s="32" t="str">
        <f t="shared" si="151"/>
        <v/>
      </c>
      <c r="BN275" s="34"/>
      <c r="BO275" s="32" t="str">
        <f t="shared" si="152"/>
        <v/>
      </c>
      <c r="BP275" s="34"/>
      <c r="BQ275" s="32" t="str">
        <f t="shared" si="153"/>
        <v/>
      </c>
      <c r="BR275" s="34"/>
      <c r="BS275" s="36" t="str">
        <f t="shared" si="154"/>
        <v/>
      </c>
      <c r="BT275" s="36" t="str">
        <f t="shared" si="155"/>
        <v/>
      </c>
      <c r="BU275" s="36" t="str">
        <f t="shared" si="156"/>
        <v/>
      </c>
      <c r="BV275" s="55"/>
      <c r="BW275" s="36" t="str">
        <f t="shared" si="157"/>
        <v/>
      </c>
      <c r="BX275" s="36" t="str">
        <f t="shared" si="157"/>
        <v/>
      </c>
      <c r="BY275" s="31"/>
      <c r="BZ275" s="38"/>
      <c r="CB275" s="120" t="e">
        <f t="shared" ca="1" si="128"/>
        <v>#VALUE!</v>
      </c>
      <c r="CC275" s="2" t="e">
        <f t="shared" ca="1" si="158"/>
        <v>#VALUE!</v>
      </c>
    </row>
    <row r="276" spans="1:81" s="10" customFormat="1" ht="25.15" customHeight="1" x14ac:dyDescent="0.2">
      <c r="A276" s="52" t="str">
        <f t="shared" si="159"/>
        <v/>
      </c>
      <c r="B276" s="157" t="e">
        <f t="shared" ca="1" si="129"/>
        <v>#VALUE!</v>
      </c>
      <c r="C276" s="157" t="e">
        <f t="shared" ca="1" si="130"/>
        <v>#VALUE!</v>
      </c>
      <c r="D276" s="29"/>
      <c r="E276" s="155" t="str">
        <f ca="1">IFERROR(INDIRECT(ADDRESS(MATCH(D276,CatModules!C:C,0),2,1,1,"CatModules")),"")</f>
        <v/>
      </c>
      <c r="F276" s="96"/>
      <c r="G276" s="156" t="str">
        <f ca="1">IFERROR(INDIRECT(ADDRESS(MATCH(CONCATENATE(E276,"-",F276),CatInt!K:K,0),3,1,1,"CatInt")),"")</f>
        <v/>
      </c>
      <c r="H276" s="45" t="str">
        <f>IF(F276="","",VLOOKUP(F276,#REF!,2,FALSE))</f>
        <v/>
      </c>
      <c r="I276" s="29"/>
      <c r="J276" s="155" t="e">
        <f t="shared" si="131"/>
        <v>#VALUE!</v>
      </c>
      <c r="K276" s="155" t="e">
        <f t="shared" si="132"/>
        <v>#VALUE!</v>
      </c>
      <c r="L276" s="153"/>
      <c r="M276" s="126"/>
      <c r="N276" s="151" t="e">
        <f ca="1">VLOOKUP(M276,CatProd!B:G,6,FALSE)</f>
        <v>#N/A</v>
      </c>
      <c r="O276" s="127"/>
      <c r="P276" s="175" t="e">
        <f ca="1">VLOOKUP(CONCATENATE(N276,"-",O276),CatProdSpec!H:I,2,FALSE)</f>
        <v>#N/A</v>
      </c>
      <c r="Q276" s="30"/>
      <c r="R276" s="149" t="str">
        <f>IFERROR(VLOOKUP(Q276,Setup!D$16:E$25,2,FALSE),"")</f>
        <v/>
      </c>
      <c r="S276" s="51" t="str">
        <f ca="1">IFERROR(IF(OR(I276="",VLOOKUP(I276,CatCostInp!$E$2:$K$88,7,FALSE)=0),"",VLOOKUP(I276,CatCostInp!$E$2:$K$88,7,FALSE)),"")</f>
        <v/>
      </c>
      <c r="T276" s="4" t="e">
        <f>VLOOKUP(U276,#REF!,2,FALSE)</f>
        <v>#REF!</v>
      </c>
      <c r="U276" s="30"/>
      <c r="V276" s="1" t="str">
        <f ca="1">IF(U276=Setup!$C$10,"Grant",IF('Health Products &amp; Equipment'!U276=Setup!$C$11,"Local",IF('Health Products &amp; Equipment'!U276=Setup!$C$12,"Other","")))</f>
        <v/>
      </c>
      <c r="W276" s="34"/>
      <c r="X276" s="148"/>
      <c r="Y276" s="34"/>
      <c r="Z276" s="36" t="str">
        <f t="shared" si="133"/>
        <v/>
      </c>
      <c r="AA276" s="35"/>
      <c r="AB276" s="32" t="str">
        <f t="shared" si="134"/>
        <v/>
      </c>
      <c r="AC276" s="34"/>
      <c r="AD276" s="32" t="str">
        <f t="shared" si="135"/>
        <v/>
      </c>
      <c r="AE276" s="34"/>
      <c r="AF276" s="36" t="str">
        <f t="shared" si="136"/>
        <v/>
      </c>
      <c r="AG276" s="36" t="str">
        <f t="shared" si="137"/>
        <v/>
      </c>
      <c r="AH276" s="36" t="str">
        <f t="shared" si="138"/>
        <v/>
      </c>
      <c r="AI276" s="55"/>
      <c r="AJ276" s="37"/>
      <c r="AK276" s="148"/>
      <c r="AL276" s="34"/>
      <c r="AM276" s="32" t="str">
        <f t="shared" si="139"/>
        <v/>
      </c>
      <c r="AN276" s="35"/>
      <c r="AO276" s="32" t="str">
        <f t="shared" si="140"/>
        <v/>
      </c>
      <c r="AP276" s="35"/>
      <c r="AQ276" s="32" t="str">
        <f t="shared" si="141"/>
        <v/>
      </c>
      <c r="AR276" s="34"/>
      <c r="AS276" s="36" t="str">
        <f t="shared" si="142"/>
        <v/>
      </c>
      <c r="AT276" s="36" t="str">
        <f t="shared" si="143"/>
        <v/>
      </c>
      <c r="AU276" s="36" t="str">
        <f t="shared" si="144"/>
        <v/>
      </c>
      <c r="AV276" s="55"/>
      <c r="AW276" s="34"/>
      <c r="AX276" s="148"/>
      <c r="AY276" s="34"/>
      <c r="AZ276" s="32" t="str">
        <f t="shared" si="145"/>
        <v/>
      </c>
      <c r="BA276" s="34"/>
      <c r="BB276" s="32" t="str">
        <f t="shared" si="146"/>
        <v/>
      </c>
      <c r="BC276" s="34"/>
      <c r="BD276" s="32" t="str">
        <f t="shared" si="147"/>
        <v/>
      </c>
      <c r="BE276" s="34"/>
      <c r="BF276" s="36" t="str">
        <f t="shared" si="148"/>
        <v/>
      </c>
      <c r="BG276" s="36" t="str">
        <f t="shared" si="149"/>
        <v/>
      </c>
      <c r="BH276" s="36" t="str">
        <f t="shared" si="150"/>
        <v/>
      </c>
      <c r="BI276" s="55"/>
      <c r="BJ276" s="34"/>
      <c r="BK276" s="148"/>
      <c r="BL276" s="34"/>
      <c r="BM276" s="32" t="str">
        <f t="shared" si="151"/>
        <v/>
      </c>
      <c r="BN276" s="34"/>
      <c r="BO276" s="32" t="str">
        <f t="shared" si="152"/>
        <v/>
      </c>
      <c r="BP276" s="34"/>
      <c r="BQ276" s="32" t="str">
        <f t="shared" si="153"/>
        <v/>
      </c>
      <c r="BR276" s="34"/>
      <c r="BS276" s="36" t="str">
        <f t="shared" si="154"/>
        <v/>
      </c>
      <c r="BT276" s="36" t="str">
        <f t="shared" si="155"/>
        <v/>
      </c>
      <c r="BU276" s="36" t="str">
        <f t="shared" si="156"/>
        <v/>
      </c>
      <c r="BV276" s="55"/>
      <c r="BW276" s="36" t="str">
        <f t="shared" si="157"/>
        <v/>
      </c>
      <c r="BX276" s="36" t="str">
        <f t="shared" si="157"/>
        <v/>
      </c>
      <c r="BY276" s="31"/>
      <c r="BZ276" s="38"/>
      <c r="CB276" s="120" t="e">
        <f t="shared" ca="1" si="128"/>
        <v>#VALUE!</v>
      </c>
      <c r="CC276" s="2" t="e">
        <f t="shared" ca="1" si="158"/>
        <v>#VALUE!</v>
      </c>
    </row>
    <row r="277" spans="1:81" s="10" customFormat="1" ht="25.15" customHeight="1" x14ac:dyDescent="0.2">
      <c r="A277" s="52" t="str">
        <f t="shared" si="159"/>
        <v/>
      </c>
      <c r="B277" s="157" t="e">
        <f t="shared" ca="1" si="129"/>
        <v>#VALUE!</v>
      </c>
      <c r="C277" s="157" t="e">
        <f t="shared" ca="1" si="130"/>
        <v>#VALUE!</v>
      </c>
      <c r="D277" s="29"/>
      <c r="E277" s="155" t="str">
        <f ca="1">IFERROR(INDIRECT(ADDRESS(MATCH(D277,CatModules!C:C,0),2,1,1,"CatModules")),"")</f>
        <v/>
      </c>
      <c r="F277" s="96"/>
      <c r="G277" s="156" t="str">
        <f ca="1">IFERROR(INDIRECT(ADDRESS(MATCH(CONCATENATE(E277,"-",F277),CatInt!K:K,0),3,1,1,"CatInt")),"")</f>
        <v/>
      </c>
      <c r="H277" s="45" t="str">
        <f>IF(F277="","",VLOOKUP(F277,#REF!,2,FALSE))</f>
        <v/>
      </c>
      <c r="I277" s="29"/>
      <c r="J277" s="155" t="e">
        <f t="shared" si="131"/>
        <v>#VALUE!</v>
      </c>
      <c r="K277" s="155" t="e">
        <f t="shared" si="132"/>
        <v>#VALUE!</v>
      </c>
      <c r="L277" s="153"/>
      <c r="M277" s="126"/>
      <c r="N277" s="151" t="e">
        <f ca="1">VLOOKUP(M277,CatProd!B:G,6,FALSE)</f>
        <v>#N/A</v>
      </c>
      <c r="O277" s="127"/>
      <c r="P277" s="175" t="e">
        <f ca="1">VLOOKUP(CONCATENATE(N277,"-",O277),CatProdSpec!H:I,2,FALSE)</f>
        <v>#N/A</v>
      </c>
      <c r="Q277" s="30"/>
      <c r="R277" s="149" t="str">
        <f>IFERROR(VLOOKUP(Q277,Setup!D$16:E$25,2,FALSE),"")</f>
        <v/>
      </c>
      <c r="S277" s="51" t="str">
        <f ca="1">IFERROR(IF(OR(I277="",VLOOKUP(I277,CatCostInp!$E$2:$K$88,7,FALSE)=0),"",VLOOKUP(I277,CatCostInp!$E$2:$K$88,7,FALSE)),"")</f>
        <v/>
      </c>
      <c r="T277" s="4" t="e">
        <f>VLOOKUP(U277,#REF!,2,FALSE)</f>
        <v>#REF!</v>
      </c>
      <c r="U277" s="30"/>
      <c r="V277" s="1" t="str">
        <f ca="1">IF(U277=Setup!$C$10,"Grant",IF('Health Products &amp; Equipment'!U277=Setup!$C$11,"Local",IF('Health Products &amp; Equipment'!U277=Setup!$C$12,"Other","")))</f>
        <v/>
      </c>
      <c r="W277" s="34"/>
      <c r="X277" s="148"/>
      <c r="Y277" s="34"/>
      <c r="Z277" s="36" t="str">
        <f t="shared" si="133"/>
        <v/>
      </c>
      <c r="AA277" s="35"/>
      <c r="AB277" s="32" t="str">
        <f t="shared" si="134"/>
        <v/>
      </c>
      <c r="AC277" s="34"/>
      <c r="AD277" s="32" t="str">
        <f t="shared" si="135"/>
        <v/>
      </c>
      <c r="AE277" s="34"/>
      <c r="AF277" s="36" t="str">
        <f t="shared" si="136"/>
        <v/>
      </c>
      <c r="AG277" s="36" t="str">
        <f t="shared" si="137"/>
        <v/>
      </c>
      <c r="AH277" s="36" t="str">
        <f t="shared" si="138"/>
        <v/>
      </c>
      <c r="AI277" s="55"/>
      <c r="AJ277" s="37"/>
      <c r="AK277" s="148"/>
      <c r="AL277" s="34"/>
      <c r="AM277" s="32" t="str">
        <f t="shared" si="139"/>
        <v/>
      </c>
      <c r="AN277" s="35"/>
      <c r="AO277" s="32" t="str">
        <f t="shared" si="140"/>
        <v/>
      </c>
      <c r="AP277" s="35"/>
      <c r="AQ277" s="32" t="str">
        <f t="shared" si="141"/>
        <v/>
      </c>
      <c r="AR277" s="34"/>
      <c r="AS277" s="36" t="str">
        <f t="shared" si="142"/>
        <v/>
      </c>
      <c r="AT277" s="36" t="str">
        <f t="shared" si="143"/>
        <v/>
      </c>
      <c r="AU277" s="36" t="str">
        <f t="shared" si="144"/>
        <v/>
      </c>
      <c r="AV277" s="55"/>
      <c r="AW277" s="34"/>
      <c r="AX277" s="148"/>
      <c r="AY277" s="34"/>
      <c r="AZ277" s="32" t="str">
        <f t="shared" si="145"/>
        <v/>
      </c>
      <c r="BA277" s="34"/>
      <c r="BB277" s="32" t="str">
        <f t="shared" si="146"/>
        <v/>
      </c>
      <c r="BC277" s="34"/>
      <c r="BD277" s="32" t="str">
        <f t="shared" si="147"/>
        <v/>
      </c>
      <c r="BE277" s="34"/>
      <c r="BF277" s="36" t="str">
        <f t="shared" si="148"/>
        <v/>
      </c>
      <c r="BG277" s="36" t="str">
        <f t="shared" si="149"/>
        <v/>
      </c>
      <c r="BH277" s="36" t="str">
        <f t="shared" si="150"/>
        <v/>
      </c>
      <c r="BI277" s="55"/>
      <c r="BJ277" s="34"/>
      <c r="BK277" s="148"/>
      <c r="BL277" s="34"/>
      <c r="BM277" s="32" t="str">
        <f t="shared" si="151"/>
        <v/>
      </c>
      <c r="BN277" s="34"/>
      <c r="BO277" s="32" t="str">
        <f t="shared" si="152"/>
        <v/>
      </c>
      <c r="BP277" s="34"/>
      <c r="BQ277" s="32" t="str">
        <f t="shared" si="153"/>
        <v/>
      </c>
      <c r="BR277" s="34"/>
      <c r="BS277" s="36" t="str">
        <f t="shared" si="154"/>
        <v/>
      </c>
      <c r="BT277" s="36" t="str">
        <f t="shared" si="155"/>
        <v/>
      </c>
      <c r="BU277" s="36" t="str">
        <f t="shared" si="156"/>
        <v/>
      </c>
      <c r="BV277" s="55"/>
      <c r="BW277" s="36" t="str">
        <f t="shared" si="157"/>
        <v/>
      </c>
      <c r="BX277" s="36" t="str">
        <f t="shared" si="157"/>
        <v/>
      </c>
      <c r="BY277" s="31"/>
      <c r="BZ277" s="38"/>
      <c r="CB277" s="120" t="e">
        <f t="shared" ca="1" si="128"/>
        <v>#VALUE!</v>
      </c>
      <c r="CC277" s="2" t="e">
        <f t="shared" ca="1" si="158"/>
        <v>#VALUE!</v>
      </c>
    </row>
    <row r="278" spans="1:81" s="10" customFormat="1" ht="25.15" customHeight="1" x14ac:dyDescent="0.2">
      <c r="A278" s="52" t="str">
        <f t="shared" si="159"/>
        <v/>
      </c>
      <c r="B278" s="157" t="e">
        <f t="shared" ca="1" si="129"/>
        <v>#VALUE!</v>
      </c>
      <c r="C278" s="157" t="e">
        <f t="shared" ca="1" si="130"/>
        <v>#VALUE!</v>
      </c>
      <c r="D278" s="29"/>
      <c r="E278" s="155" t="str">
        <f ca="1">IFERROR(INDIRECT(ADDRESS(MATCH(D278,CatModules!C:C,0),2,1,1,"CatModules")),"")</f>
        <v/>
      </c>
      <c r="F278" s="96"/>
      <c r="G278" s="156" t="str">
        <f ca="1">IFERROR(INDIRECT(ADDRESS(MATCH(CONCATENATE(E278,"-",F278),CatInt!K:K,0),3,1,1,"CatInt")),"")</f>
        <v/>
      </c>
      <c r="H278" s="45" t="str">
        <f>IF(F278="","",VLOOKUP(F278,#REF!,2,FALSE))</f>
        <v/>
      </c>
      <c r="I278" s="29"/>
      <c r="J278" s="155" t="e">
        <f t="shared" si="131"/>
        <v>#VALUE!</v>
      </c>
      <c r="K278" s="155" t="e">
        <f t="shared" si="132"/>
        <v>#VALUE!</v>
      </c>
      <c r="L278" s="153"/>
      <c r="M278" s="126"/>
      <c r="N278" s="151" t="e">
        <f ca="1">VLOOKUP(M278,CatProd!B:G,6,FALSE)</f>
        <v>#N/A</v>
      </c>
      <c r="O278" s="127"/>
      <c r="P278" s="175" t="e">
        <f ca="1">VLOOKUP(CONCATENATE(N278,"-",O278),CatProdSpec!H:I,2,FALSE)</f>
        <v>#N/A</v>
      </c>
      <c r="Q278" s="30"/>
      <c r="R278" s="149" t="str">
        <f>IFERROR(VLOOKUP(Q278,Setup!D$16:E$25,2,FALSE),"")</f>
        <v/>
      </c>
      <c r="S278" s="51" t="str">
        <f ca="1">IFERROR(IF(OR(I278="",VLOOKUP(I278,CatCostInp!$E$2:$K$88,7,FALSE)=0),"",VLOOKUP(I278,CatCostInp!$E$2:$K$88,7,FALSE)),"")</f>
        <v/>
      </c>
      <c r="T278" s="4" t="e">
        <f>VLOOKUP(U278,#REF!,2,FALSE)</f>
        <v>#REF!</v>
      </c>
      <c r="U278" s="30"/>
      <c r="V278" s="1" t="str">
        <f ca="1">IF(U278=Setup!$C$10,"Grant",IF('Health Products &amp; Equipment'!U278=Setup!$C$11,"Local",IF('Health Products &amp; Equipment'!U278=Setup!$C$12,"Other","")))</f>
        <v/>
      </c>
      <c r="W278" s="34"/>
      <c r="X278" s="148"/>
      <c r="Y278" s="34"/>
      <c r="Z278" s="36" t="str">
        <f t="shared" si="133"/>
        <v/>
      </c>
      <c r="AA278" s="35"/>
      <c r="AB278" s="32" t="str">
        <f t="shared" si="134"/>
        <v/>
      </c>
      <c r="AC278" s="34"/>
      <c r="AD278" s="32" t="str">
        <f t="shared" si="135"/>
        <v/>
      </c>
      <c r="AE278" s="34"/>
      <c r="AF278" s="36" t="str">
        <f t="shared" si="136"/>
        <v/>
      </c>
      <c r="AG278" s="36" t="str">
        <f t="shared" si="137"/>
        <v/>
      </c>
      <c r="AH278" s="36" t="str">
        <f t="shared" si="138"/>
        <v/>
      </c>
      <c r="AI278" s="55"/>
      <c r="AJ278" s="37"/>
      <c r="AK278" s="148"/>
      <c r="AL278" s="34"/>
      <c r="AM278" s="32" t="str">
        <f t="shared" si="139"/>
        <v/>
      </c>
      <c r="AN278" s="35"/>
      <c r="AO278" s="32" t="str">
        <f t="shared" si="140"/>
        <v/>
      </c>
      <c r="AP278" s="35"/>
      <c r="AQ278" s="32" t="str">
        <f t="shared" si="141"/>
        <v/>
      </c>
      <c r="AR278" s="34"/>
      <c r="AS278" s="36" t="str">
        <f t="shared" si="142"/>
        <v/>
      </c>
      <c r="AT278" s="36" t="str">
        <f t="shared" si="143"/>
        <v/>
      </c>
      <c r="AU278" s="36" t="str">
        <f t="shared" si="144"/>
        <v/>
      </c>
      <c r="AV278" s="55"/>
      <c r="AW278" s="34"/>
      <c r="AX278" s="148"/>
      <c r="AY278" s="34"/>
      <c r="AZ278" s="32" t="str">
        <f t="shared" si="145"/>
        <v/>
      </c>
      <c r="BA278" s="34"/>
      <c r="BB278" s="32" t="str">
        <f t="shared" si="146"/>
        <v/>
      </c>
      <c r="BC278" s="34"/>
      <c r="BD278" s="32" t="str">
        <f t="shared" si="147"/>
        <v/>
      </c>
      <c r="BE278" s="34"/>
      <c r="BF278" s="36" t="str">
        <f t="shared" si="148"/>
        <v/>
      </c>
      <c r="BG278" s="36" t="str">
        <f t="shared" si="149"/>
        <v/>
      </c>
      <c r="BH278" s="36" t="str">
        <f t="shared" si="150"/>
        <v/>
      </c>
      <c r="BI278" s="55"/>
      <c r="BJ278" s="34"/>
      <c r="BK278" s="148"/>
      <c r="BL278" s="34"/>
      <c r="BM278" s="32" t="str">
        <f t="shared" si="151"/>
        <v/>
      </c>
      <c r="BN278" s="34"/>
      <c r="BO278" s="32" t="str">
        <f t="shared" si="152"/>
        <v/>
      </c>
      <c r="BP278" s="34"/>
      <c r="BQ278" s="32" t="str">
        <f t="shared" si="153"/>
        <v/>
      </c>
      <c r="BR278" s="34"/>
      <c r="BS278" s="36" t="str">
        <f t="shared" si="154"/>
        <v/>
      </c>
      <c r="BT278" s="36" t="str">
        <f t="shared" si="155"/>
        <v/>
      </c>
      <c r="BU278" s="36" t="str">
        <f t="shared" si="156"/>
        <v/>
      </c>
      <c r="BV278" s="55"/>
      <c r="BW278" s="36" t="str">
        <f t="shared" si="157"/>
        <v/>
      </c>
      <c r="BX278" s="36" t="str">
        <f t="shared" si="157"/>
        <v/>
      </c>
      <c r="BY278" s="31"/>
      <c r="BZ278" s="38"/>
      <c r="CB278" s="120" t="e">
        <f t="shared" ca="1" si="128"/>
        <v>#VALUE!</v>
      </c>
      <c r="CC278" s="2" t="e">
        <f t="shared" ca="1" si="158"/>
        <v>#VALUE!</v>
      </c>
    </row>
    <row r="279" spans="1:81" s="10" customFormat="1" ht="25.15" customHeight="1" x14ac:dyDescent="0.2">
      <c r="A279" s="52" t="str">
        <f t="shared" si="159"/>
        <v/>
      </c>
      <c r="B279" s="157" t="e">
        <f t="shared" ca="1" si="129"/>
        <v>#VALUE!</v>
      </c>
      <c r="C279" s="157" t="e">
        <f t="shared" ca="1" si="130"/>
        <v>#VALUE!</v>
      </c>
      <c r="D279" s="29"/>
      <c r="E279" s="155" t="str">
        <f ca="1">IFERROR(INDIRECT(ADDRESS(MATCH(D279,CatModules!C:C,0),2,1,1,"CatModules")),"")</f>
        <v/>
      </c>
      <c r="F279" s="96"/>
      <c r="G279" s="156" t="str">
        <f ca="1">IFERROR(INDIRECT(ADDRESS(MATCH(CONCATENATE(E279,"-",F279),CatInt!K:K,0),3,1,1,"CatInt")),"")</f>
        <v/>
      </c>
      <c r="H279" s="45" t="str">
        <f>IF(F279="","",VLOOKUP(F279,#REF!,2,FALSE))</f>
        <v/>
      </c>
      <c r="I279" s="29"/>
      <c r="J279" s="155" t="e">
        <f t="shared" si="131"/>
        <v>#VALUE!</v>
      </c>
      <c r="K279" s="155" t="e">
        <f t="shared" si="132"/>
        <v>#VALUE!</v>
      </c>
      <c r="L279" s="153"/>
      <c r="M279" s="126"/>
      <c r="N279" s="151" t="e">
        <f ca="1">VLOOKUP(M279,CatProd!B:G,6,FALSE)</f>
        <v>#N/A</v>
      </c>
      <c r="O279" s="127"/>
      <c r="P279" s="175" t="e">
        <f ca="1">VLOOKUP(CONCATENATE(N279,"-",O279),CatProdSpec!H:I,2,FALSE)</f>
        <v>#N/A</v>
      </c>
      <c r="Q279" s="30"/>
      <c r="R279" s="149" t="str">
        <f>IFERROR(VLOOKUP(Q279,Setup!D$16:E$25,2,FALSE),"")</f>
        <v/>
      </c>
      <c r="S279" s="51" t="str">
        <f ca="1">IFERROR(IF(OR(I279="",VLOOKUP(I279,CatCostInp!$E$2:$K$88,7,FALSE)=0),"",VLOOKUP(I279,CatCostInp!$E$2:$K$88,7,FALSE)),"")</f>
        <v/>
      </c>
      <c r="T279" s="4" t="e">
        <f>VLOOKUP(U279,#REF!,2,FALSE)</f>
        <v>#REF!</v>
      </c>
      <c r="U279" s="30"/>
      <c r="V279" s="1" t="str">
        <f ca="1">IF(U279=Setup!$C$10,"Grant",IF('Health Products &amp; Equipment'!U279=Setup!$C$11,"Local",IF('Health Products &amp; Equipment'!U279=Setup!$C$12,"Other","")))</f>
        <v/>
      </c>
      <c r="W279" s="34"/>
      <c r="X279" s="148"/>
      <c r="Y279" s="34"/>
      <c r="Z279" s="36" t="str">
        <f t="shared" si="133"/>
        <v/>
      </c>
      <c r="AA279" s="35"/>
      <c r="AB279" s="32" t="str">
        <f t="shared" si="134"/>
        <v/>
      </c>
      <c r="AC279" s="34"/>
      <c r="AD279" s="32" t="str">
        <f t="shared" si="135"/>
        <v/>
      </c>
      <c r="AE279" s="34"/>
      <c r="AF279" s="36" t="str">
        <f t="shared" si="136"/>
        <v/>
      </c>
      <c r="AG279" s="36" t="str">
        <f t="shared" si="137"/>
        <v/>
      </c>
      <c r="AH279" s="36" t="str">
        <f t="shared" si="138"/>
        <v/>
      </c>
      <c r="AI279" s="55"/>
      <c r="AJ279" s="37"/>
      <c r="AK279" s="148"/>
      <c r="AL279" s="34"/>
      <c r="AM279" s="32" t="str">
        <f t="shared" si="139"/>
        <v/>
      </c>
      <c r="AN279" s="35"/>
      <c r="AO279" s="32" t="str">
        <f t="shared" si="140"/>
        <v/>
      </c>
      <c r="AP279" s="35"/>
      <c r="AQ279" s="32" t="str">
        <f t="shared" si="141"/>
        <v/>
      </c>
      <c r="AR279" s="34"/>
      <c r="AS279" s="36" t="str">
        <f t="shared" si="142"/>
        <v/>
      </c>
      <c r="AT279" s="36" t="str">
        <f t="shared" si="143"/>
        <v/>
      </c>
      <c r="AU279" s="36" t="str">
        <f t="shared" si="144"/>
        <v/>
      </c>
      <c r="AV279" s="55"/>
      <c r="AW279" s="34"/>
      <c r="AX279" s="148"/>
      <c r="AY279" s="34"/>
      <c r="AZ279" s="32" t="str">
        <f t="shared" si="145"/>
        <v/>
      </c>
      <c r="BA279" s="34"/>
      <c r="BB279" s="32" t="str">
        <f t="shared" si="146"/>
        <v/>
      </c>
      <c r="BC279" s="34"/>
      <c r="BD279" s="32" t="str">
        <f t="shared" si="147"/>
        <v/>
      </c>
      <c r="BE279" s="34"/>
      <c r="BF279" s="36" t="str">
        <f t="shared" si="148"/>
        <v/>
      </c>
      <c r="BG279" s="36" t="str">
        <f t="shared" si="149"/>
        <v/>
      </c>
      <c r="BH279" s="36" t="str">
        <f t="shared" si="150"/>
        <v/>
      </c>
      <c r="BI279" s="55"/>
      <c r="BJ279" s="34"/>
      <c r="BK279" s="148"/>
      <c r="BL279" s="34"/>
      <c r="BM279" s="32" t="str">
        <f t="shared" si="151"/>
        <v/>
      </c>
      <c r="BN279" s="34"/>
      <c r="BO279" s="32" t="str">
        <f t="shared" si="152"/>
        <v/>
      </c>
      <c r="BP279" s="34"/>
      <c r="BQ279" s="32" t="str">
        <f t="shared" si="153"/>
        <v/>
      </c>
      <c r="BR279" s="34"/>
      <c r="BS279" s="36" t="str">
        <f t="shared" si="154"/>
        <v/>
      </c>
      <c r="BT279" s="36" t="str">
        <f t="shared" si="155"/>
        <v/>
      </c>
      <c r="BU279" s="36" t="str">
        <f t="shared" si="156"/>
        <v/>
      </c>
      <c r="BV279" s="55"/>
      <c r="BW279" s="36" t="str">
        <f t="shared" si="157"/>
        <v/>
      </c>
      <c r="BX279" s="36" t="str">
        <f t="shared" si="157"/>
        <v/>
      </c>
      <c r="BY279" s="31"/>
      <c r="BZ279" s="38"/>
      <c r="CB279" s="120" t="e">
        <f t="shared" ca="1" si="128"/>
        <v>#VALUE!</v>
      </c>
      <c r="CC279" s="2" t="e">
        <f t="shared" ca="1" si="158"/>
        <v>#VALUE!</v>
      </c>
    </row>
    <row r="280" spans="1:81" s="10" customFormat="1" ht="25.15" customHeight="1" x14ac:dyDescent="0.2">
      <c r="A280" s="52" t="str">
        <f t="shared" si="159"/>
        <v/>
      </c>
      <c r="B280" s="157" t="e">
        <f t="shared" ca="1" si="129"/>
        <v>#VALUE!</v>
      </c>
      <c r="C280" s="157" t="e">
        <f t="shared" ca="1" si="130"/>
        <v>#VALUE!</v>
      </c>
      <c r="D280" s="29"/>
      <c r="E280" s="155" t="str">
        <f ca="1">IFERROR(INDIRECT(ADDRESS(MATCH(D280,CatModules!C:C,0),2,1,1,"CatModules")),"")</f>
        <v/>
      </c>
      <c r="F280" s="96"/>
      <c r="G280" s="156" t="str">
        <f ca="1">IFERROR(INDIRECT(ADDRESS(MATCH(CONCATENATE(E280,"-",F280),CatInt!K:K,0),3,1,1,"CatInt")),"")</f>
        <v/>
      </c>
      <c r="H280" s="45" t="str">
        <f>IF(F280="","",VLOOKUP(F280,#REF!,2,FALSE))</f>
        <v/>
      </c>
      <c r="I280" s="29"/>
      <c r="J280" s="155" t="e">
        <f t="shared" si="131"/>
        <v>#VALUE!</v>
      </c>
      <c r="K280" s="155" t="e">
        <f t="shared" si="132"/>
        <v>#VALUE!</v>
      </c>
      <c r="L280" s="153"/>
      <c r="M280" s="126"/>
      <c r="N280" s="151" t="e">
        <f ca="1">VLOOKUP(M280,CatProd!B:G,6,FALSE)</f>
        <v>#N/A</v>
      </c>
      <c r="O280" s="127"/>
      <c r="P280" s="175" t="e">
        <f ca="1">VLOOKUP(CONCATENATE(N280,"-",O280),CatProdSpec!H:I,2,FALSE)</f>
        <v>#N/A</v>
      </c>
      <c r="Q280" s="30"/>
      <c r="R280" s="149" t="str">
        <f>IFERROR(VLOOKUP(Q280,Setup!D$16:E$25,2,FALSE),"")</f>
        <v/>
      </c>
      <c r="S280" s="51" t="str">
        <f ca="1">IFERROR(IF(OR(I280="",VLOOKUP(I280,CatCostInp!$E$2:$K$88,7,FALSE)=0),"",VLOOKUP(I280,CatCostInp!$E$2:$K$88,7,FALSE)),"")</f>
        <v/>
      </c>
      <c r="T280" s="4" t="e">
        <f>VLOOKUP(U280,#REF!,2,FALSE)</f>
        <v>#REF!</v>
      </c>
      <c r="U280" s="30"/>
      <c r="V280" s="1" t="str">
        <f ca="1">IF(U280=Setup!$C$10,"Grant",IF('Health Products &amp; Equipment'!U280=Setup!$C$11,"Local",IF('Health Products &amp; Equipment'!U280=Setup!$C$12,"Other","")))</f>
        <v/>
      </c>
      <c r="W280" s="34"/>
      <c r="X280" s="148"/>
      <c r="Y280" s="34"/>
      <c r="Z280" s="36" t="str">
        <f t="shared" si="133"/>
        <v/>
      </c>
      <c r="AA280" s="35"/>
      <c r="AB280" s="32" t="str">
        <f t="shared" si="134"/>
        <v/>
      </c>
      <c r="AC280" s="34"/>
      <c r="AD280" s="32" t="str">
        <f t="shared" si="135"/>
        <v/>
      </c>
      <c r="AE280" s="34"/>
      <c r="AF280" s="36" t="str">
        <f t="shared" si="136"/>
        <v/>
      </c>
      <c r="AG280" s="36" t="str">
        <f t="shared" si="137"/>
        <v/>
      </c>
      <c r="AH280" s="36" t="str">
        <f t="shared" si="138"/>
        <v/>
      </c>
      <c r="AI280" s="55"/>
      <c r="AJ280" s="37"/>
      <c r="AK280" s="148"/>
      <c r="AL280" s="34"/>
      <c r="AM280" s="32" t="str">
        <f t="shared" si="139"/>
        <v/>
      </c>
      <c r="AN280" s="35"/>
      <c r="AO280" s="32" t="str">
        <f t="shared" si="140"/>
        <v/>
      </c>
      <c r="AP280" s="35"/>
      <c r="AQ280" s="32" t="str">
        <f t="shared" si="141"/>
        <v/>
      </c>
      <c r="AR280" s="34"/>
      <c r="AS280" s="36" t="str">
        <f t="shared" si="142"/>
        <v/>
      </c>
      <c r="AT280" s="36" t="str">
        <f t="shared" si="143"/>
        <v/>
      </c>
      <c r="AU280" s="36" t="str">
        <f t="shared" si="144"/>
        <v/>
      </c>
      <c r="AV280" s="55"/>
      <c r="AW280" s="34"/>
      <c r="AX280" s="148"/>
      <c r="AY280" s="34"/>
      <c r="AZ280" s="32" t="str">
        <f t="shared" si="145"/>
        <v/>
      </c>
      <c r="BA280" s="34"/>
      <c r="BB280" s="32" t="str">
        <f t="shared" si="146"/>
        <v/>
      </c>
      <c r="BC280" s="34"/>
      <c r="BD280" s="32" t="str">
        <f t="shared" si="147"/>
        <v/>
      </c>
      <c r="BE280" s="34"/>
      <c r="BF280" s="36" t="str">
        <f t="shared" si="148"/>
        <v/>
      </c>
      <c r="BG280" s="36" t="str">
        <f t="shared" si="149"/>
        <v/>
      </c>
      <c r="BH280" s="36" t="str">
        <f t="shared" si="150"/>
        <v/>
      </c>
      <c r="BI280" s="55"/>
      <c r="BJ280" s="34"/>
      <c r="BK280" s="148"/>
      <c r="BL280" s="34"/>
      <c r="BM280" s="32" t="str">
        <f t="shared" si="151"/>
        <v/>
      </c>
      <c r="BN280" s="34"/>
      <c r="BO280" s="32" t="str">
        <f t="shared" si="152"/>
        <v/>
      </c>
      <c r="BP280" s="34"/>
      <c r="BQ280" s="32" t="str">
        <f t="shared" si="153"/>
        <v/>
      </c>
      <c r="BR280" s="34"/>
      <c r="BS280" s="36" t="str">
        <f t="shared" si="154"/>
        <v/>
      </c>
      <c r="BT280" s="36" t="str">
        <f t="shared" si="155"/>
        <v/>
      </c>
      <c r="BU280" s="36" t="str">
        <f t="shared" si="156"/>
        <v/>
      </c>
      <c r="BV280" s="55"/>
      <c r="BW280" s="36" t="str">
        <f t="shared" si="157"/>
        <v/>
      </c>
      <c r="BX280" s="36" t="str">
        <f t="shared" si="157"/>
        <v/>
      </c>
      <c r="BY280" s="31"/>
      <c r="BZ280" s="38"/>
      <c r="CB280" s="120" t="e">
        <f t="shared" ca="1" si="128"/>
        <v>#VALUE!</v>
      </c>
      <c r="CC280" s="2" t="e">
        <f t="shared" ca="1" si="158"/>
        <v>#VALUE!</v>
      </c>
    </row>
    <row r="281" spans="1:81" s="10" customFormat="1" ht="25.15" customHeight="1" x14ac:dyDescent="0.2">
      <c r="A281" s="52" t="str">
        <f t="shared" si="159"/>
        <v/>
      </c>
      <c r="B281" s="157" t="e">
        <f t="shared" ca="1" si="129"/>
        <v>#VALUE!</v>
      </c>
      <c r="C281" s="157" t="e">
        <f t="shared" ca="1" si="130"/>
        <v>#VALUE!</v>
      </c>
      <c r="D281" s="29"/>
      <c r="E281" s="155" t="str">
        <f ca="1">IFERROR(INDIRECT(ADDRESS(MATCH(D281,CatModules!C:C,0),2,1,1,"CatModules")),"")</f>
        <v/>
      </c>
      <c r="F281" s="96"/>
      <c r="G281" s="156" t="str">
        <f ca="1">IFERROR(INDIRECT(ADDRESS(MATCH(CONCATENATE(E281,"-",F281),CatInt!K:K,0),3,1,1,"CatInt")),"")</f>
        <v/>
      </c>
      <c r="H281" s="45" t="str">
        <f>IF(F281="","",VLOOKUP(F281,#REF!,2,FALSE))</f>
        <v/>
      </c>
      <c r="I281" s="29"/>
      <c r="J281" s="155" t="e">
        <f t="shared" si="131"/>
        <v>#VALUE!</v>
      </c>
      <c r="K281" s="155" t="e">
        <f t="shared" si="132"/>
        <v>#VALUE!</v>
      </c>
      <c r="L281" s="153"/>
      <c r="M281" s="126"/>
      <c r="N281" s="151" t="e">
        <f ca="1">VLOOKUP(M281,CatProd!B:G,6,FALSE)</f>
        <v>#N/A</v>
      </c>
      <c r="O281" s="127"/>
      <c r="P281" s="175" t="e">
        <f ca="1">VLOOKUP(CONCATENATE(N281,"-",O281),CatProdSpec!H:I,2,FALSE)</f>
        <v>#N/A</v>
      </c>
      <c r="Q281" s="30"/>
      <c r="R281" s="149" t="str">
        <f>IFERROR(VLOOKUP(Q281,Setup!D$16:E$25,2,FALSE),"")</f>
        <v/>
      </c>
      <c r="S281" s="51" t="str">
        <f ca="1">IFERROR(IF(OR(I281="",VLOOKUP(I281,CatCostInp!$E$2:$K$88,7,FALSE)=0),"",VLOOKUP(I281,CatCostInp!$E$2:$K$88,7,FALSE)),"")</f>
        <v/>
      </c>
      <c r="T281" s="4" t="e">
        <f>VLOOKUP(U281,#REF!,2,FALSE)</f>
        <v>#REF!</v>
      </c>
      <c r="U281" s="30"/>
      <c r="V281" s="1" t="str">
        <f ca="1">IF(U281=Setup!$C$10,"Grant",IF('Health Products &amp; Equipment'!U281=Setup!$C$11,"Local",IF('Health Products &amp; Equipment'!U281=Setup!$C$12,"Other","")))</f>
        <v/>
      </c>
      <c r="W281" s="34"/>
      <c r="X281" s="148"/>
      <c r="Y281" s="34"/>
      <c r="Z281" s="36" t="str">
        <f t="shared" si="133"/>
        <v/>
      </c>
      <c r="AA281" s="35"/>
      <c r="AB281" s="32" t="str">
        <f t="shared" si="134"/>
        <v/>
      </c>
      <c r="AC281" s="34"/>
      <c r="AD281" s="32" t="str">
        <f t="shared" si="135"/>
        <v/>
      </c>
      <c r="AE281" s="34"/>
      <c r="AF281" s="36" t="str">
        <f t="shared" si="136"/>
        <v/>
      </c>
      <c r="AG281" s="36" t="str">
        <f t="shared" si="137"/>
        <v/>
      </c>
      <c r="AH281" s="36" t="str">
        <f t="shared" si="138"/>
        <v/>
      </c>
      <c r="AI281" s="55"/>
      <c r="AJ281" s="37"/>
      <c r="AK281" s="148"/>
      <c r="AL281" s="34"/>
      <c r="AM281" s="32" t="str">
        <f t="shared" si="139"/>
        <v/>
      </c>
      <c r="AN281" s="35"/>
      <c r="AO281" s="32" t="str">
        <f t="shared" si="140"/>
        <v/>
      </c>
      <c r="AP281" s="35"/>
      <c r="AQ281" s="32" t="str">
        <f t="shared" si="141"/>
        <v/>
      </c>
      <c r="AR281" s="34"/>
      <c r="AS281" s="36" t="str">
        <f t="shared" si="142"/>
        <v/>
      </c>
      <c r="AT281" s="36" t="str">
        <f t="shared" si="143"/>
        <v/>
      </c>
      <c r="AU281" s="36" t="str">
        <f t="shared" si="144"/>
        <v/>
      </c>
      <c r="AV281" s="55"/>
      <c r="AW281" s="34"/>
      <c r="AX281" s="148"/>
      <c r="AY281" s="34"/>
      <c r="AZ281" s="32" t="str">
        <f t="shared" si="145"/>
        <v/>
      </c>
      <c r="BA281" s="34"/>
      <c r="BB281" s="32" t="str">
        <f t="shared" si="146"/>
        <v/>
      </c>
      <c r="BC281" s="34"/>
      <c r="BD281" s="32" t="str">
        <f t="shared" si="147"/>
        <v/>
      </c>
      <c r="BE281" s="34"/>
      <c r="BF281" s="36" t="str">
        <f t="shared" si="148"/>
        <v/>
      </c>
      <c r="BG281" s="36" t="str">
        <f t="shared" si="149"/>
        <v/>
      </c>
      <c r="BH281" s="36" t="str">
        <f t="shared" si="150"/>
        <v/>
      </c>
      <c r="BI281" s="55"/>
      <c r="BJ281" s="34"/>
      <c r="BK281" s="148"/>
      <c r="BL281" s="34"/>
      <c r="BM281" s="32" t="str">
        <f t="shared" si="151"/>
        <v/>
      </c>
      <c r="BN281" s="34"/>
      <c r="BO281" s="32" t="str">
        <f t="shared" si="152"/>
        <v/>
      </c>
      <c r="BP281" s="34"/>
      <c r="BQ281" s="32" t="str">
        <f t="shared" si="153"/>
        <v/>
      </c>
      <c r="BR281" s="34"/>
      <c r="BS281" s="36" t="str">
        <f t="shared" si="154"/>
        <v/>
      </c>
      <c r="BT281" s="36" t="str">
        <f t="shared" si="155"/>
        <v/>
      </c>
      <c r="BU281" s="36" t="str">
        <f t="shared" si="156"/>
        <v/>
      </c>
      <c r="BV281" s="55"/>
      <c r="BW281" s="36" t="str">
        <f t="shared" si="157"/>
        <v/>
      </c>
      <c r="BX281" s="36" t="str">
        <f t="shared" si="157"/>
        <v/>
      </c>
      <c r="BY281" s="31"/>
      <c r="BZ281" s="38"/>
      <c r="CB281" s="120" t="e">
        <f t="shared" ca="1" si="128"/>
        <v>#VALUE!</v>
      </c>
      <c r="CC281" s="2" t="e">
        <f t="shared" ca="1" si="158"/>
        <v>#VALUE!</v>
      </c>
    </row>
    <row r="282" spans="1:81" s="10" customFormat="1" ht="25.15" customHeight="1" x14ac:dyDescent="0.2">
      <c r="A282" s="52" t="str">
        <f t="shared" si="159"/>
        <v/>
      </c>
      <c r="B282" s="157" t="e">
        <f t="shared" ca="1" si="129"/>
        <v>#VALUE!</v>
      </c>
      <c r="C282" s="157" t="e">
        <f t="shared" ca="1" si="130"/>
        <v>#VALUE!</v>
      </c>
      <c r="D282" s="29"/>
      <c r="E282" s="155" t="str">
        <f ca="1">IFERROR(INDIRECT(ADDRESS(MATCH(D282,CatModules!C:C,0),2,1,1,"CatModules")),"")</f>
        <v/>
      </c>
      <c r="F282" s="96"/>
      <c r="G282" s="156" t="str">
        <f ca="1">IFERROR(INDIRECT(ADDRESS(MATCH(CONCATENATE(E282,"-",F282),CatInt!K:K,0),3,1,1,"CatInt")),"")</f>
        <v/>
      </c>
      <c r="H282" s="45" t="str">
        <f>IF(F282="","",VLOOKUP(F282,#REF!,2,FALSE))</f>
        <v/>
      </c>
      <c r="I282" s="29"/>
      <c r="J282" s="155" t="e">
        <f t="shared" si="131"/>
        <v>#VALUE!</v>
      </c>
      <c r="K282" s="155" t="e">
        <f t="shared" si="132"/>
        <v>#VALUE!</v>
      </c>
      <c r="L282" s="153"/>
      <c r="M282" s="126"/>
      <c r="N282" s="151" t="e">
        <f ca="1">VLOOKUP(M282,CatProd!B:G,6,FALSE)</f>
        <v>#N/A</v>
      </c>
      <c r="O282" s="127"/>
      <c r="P282" s="175" t="e">
        <f ca="1">VLOOKUP(CONCATENATE(N282,"-",O282),CatProdSpec!H:I,2,FALSE)</f>
        <v>#N/A</v>
      </c>
      <c r="Q282" s="30"/>
      <c r="R282" s="149" t="str">
        <f>IFERROR(VLOOKUP(Q282,Setup!D$16:E$25,2,FALSE),"")</f>
        <v/>
      </c>
      <c r="S282" s="51" t="str">
        <f ca="1">IFERROR(IF(OR(I282="",VLOOKUP(I282,CatCostInp!$E$2:$K$88,7,FALSE)=0),"",VLOOKUP(I282,CatCostInp!$E$2:$K$88,7,FALSE)),"")</f>
        <v/>
      </c>
      <c r="T282" s="4" t="e">
        <f>VLOOKUP(U282,#REF!,2,FALSE)</f>
        <v>#REF!</v>
      </c>
      <c r="U282" s="30"/>
      <c r="V282" s="1" t="str">
        <f ca="1">IF(U282=Setup!$C$10,"Grant",IF('Health Products &amp; Equipment'!U282=Setup!$C$11,"Local",IF('Health Products &amp; Equipment'!U282=Setup!$C$12,"Other","")))</f>
        <v/>
      </c>
      <c r="W282" s="34"/>
      <c r="X282" s="148"/>
      <c r="Y282" s="34"/>
      <c r="Z282" s="36" t="str">
        <f t="shared" si="133"/>
        <v/>
      </c>
      <c r="AA282" s="35"/>
      <c r="AB282" s="32" t="str">
        <f t="shared" si="134"/>
        <v/>
      </c>
      <c r="AC282" s="34"/>
      <c r="AD282" s="32" t="str">
        <f t="shared" si="135"/>
        <v/>
      </c>
      <c r="AE282" s="34"/>
      <c r="AF282" s="36" t="str">
        <f t="shared" si="136"/>
        <v/>
      </c>
      <c r="AG282" s="36" t="str">
        <f t="shared" si="137"/>
        <v/>
      </c>
      <c r="AH282" s="36" t="str">
        <f t="shared" si="138"/>
        <v/>
      </c>
      <c r="AI282" s="55"/>
      <c r="AJ282" s="37"/>
      <c r="AK282" s="148"/>
      <c r="AL282" s="34"/>
      <c r="AM282" s="32" t="str">
        <f t="shared" si="139"/>
        <v/>
      </c>
      <c r="AN282" s="35"/>
      <c r="AO282" s="32" t="str">
        <f t="shared" si="140"/>
        <v/>
      </c>
      <c r="AP282" s="35"/>
      <c r="AQ282" s="32" t="str">
        <f t="shared" si="141"/>
        <v/>
      </c>
      <c r="AR282" s="34"/>
      <c r="AS282" s="36" t="str">
        <f t="shared" si="142"/>
        <v/>
      </c>
      <c r="AT282" s="36" t="str">
        <f t="shared" si="143"/>
        <v/>
      </c>
      <c r="AU282" s="36" t="str">
        <f t="shared" si="144"/>
        <v/>
      </c>
      <c r="AV282" s="55"/>
      <c r="AW282" s="34"/>
      <c r="AX282" s="148"/>
      <c r="AY282" s="34"/>
      <c r="AZ282" s="32" t="str">
        <f t="shared" si="145"/>
        <v/>
      </c>
      <c r="BA282" s="34"/>
      <c r="BB282" s="32" t="str">
        <f t="shared" si="146"/>
        <v/>
      </c>
      <c r="BC282" s="34"/>
      <c r="BD282" s="32" t="str">
        <f t="shared" si="147"/>
        <v/>
      </c>
      <c r="BE282" s="34"/>
      <c r="BF282" s="36" t="str">
        <f t="shared" si="148"/>
        <v/>
      </c>
      <c r="BG282" s="36" t="str">
        <f t="shared" si="149"/>
        <v/>
      </c>
      <c r="BH282" s="36" t="str">
        <f t="shared" si="150"/>
        <v/>
      </c>
      <c r="BI282" s="55"/>
      <c r="BJ282" s="34"/>
      <c r="BK282" s="148"/>
      <c r="BL282" s="34"/>
      <c r="BM282" s="32" t="str">
        <f t="shared" si="151"/>
        <v/>
      </c>
      <c r="BN282" s="34"/>
      <c r="BO282" s="32" t="str">
        <f t="shared" si="152"/>
        <v/>
      </c>
      <c r="BP282" s="34"/>
      <c r="BQ282" s="32" t="str">
        <f t="shared" si="153"/>
        <v/>
      </c>
      <c r="BR282" s="34"/>
      <c r="BS282" s="36" t="str">
        <f t="shared" si="154"/>
        <v/>
      </c>
      <c r="BT282" s="36" t="str">
        <f t="shared" si="155"/>
        <v/>
      </c>
      <c r="BU282" s="36" t="str">
        <f t="shared" si="156"/>
        <v/>
      </c>
      <c r="BV282" s="55"/>
      <c r="BW282" s="36" t="str">
        <f t="shared" si="157"/>
        <v/>
      </c>
      <c r="BX282" s="36" t="str">
        <f t="shared" si="157"/>
        <v/>
      </c>
      <c r="BY282" s="31"/>
      <c r="BZ282" s="38"/>
      <c r="CB282" s="120" t="e">
        <f t="shared" ca="1" si="128"/>
        <v>#VALUE!</v>
      </c>
      <c r="CC282" s="2" t="e">
        <f t="shared" ca="1" si="158"/>
        <v>#VALUE!</v>
      </c>
    </row>
    <row r="283" spans="1:81" s="10" customFormat="1" ht="25.15" customHeight="1" x14ac:dyDescent="0.2">
      <c r="A283" s="52" t="str">
        <f t="shared" si="159"/>
        <v/>
      </c>
      <c r="B283" s="157" t="e">
        <f t="shared" ca="1" si="129"/>
        <v>#VALUE!</v>
      </c>
      <c r="C283" s="157" t="e">
        <f t="shared" ca="1" si="130"/>
        <v>#VALUE!</v>
      </c>
      <c r="D283" s="29"/>
      <c r="E283" s="155" t="str">
        <f ca="1">IFERROR(INDIRECT(ADDRESS(MATCH(D283,CatModules!C:C,0),2,1,1,"CatModules")),"")</f>
        <v/>
      </c>
      <c r="F283" s="96"/>
      <c r="G283" s="156" t="str">
        <f ca="1">IFERROR(INDIRECT(ADDRESS(MATCH(CONCATENATE(E283,"-",F283),CatInt!K:K,0),3,1,1,"CatInt")),"")</f>
        <v/>
      </c>
      <c r="H283" s="45" t="str">
        <f>IF(F283="","",VLOOKUP(F283,#REF!,2,FALSE))</f>
        <v/>
      </c>
      <c r="I283" s="29"/>
      <c r="J283" s="155" t="e">
        <f t="shared" si="131"/>
        <v>#VALUE!</v>
      </c>
      <c r="K283" s="155" t="e">
        <f t="shared" si="132"/>
        <v>#VALUE!</v>
      </c>
      <c r="L283" s="153"/>
      <c r="M283" s="126"/>
      <c r="N283" s="151" t="e">
        <f ca="1">VLOOKUP(M283,CatProd!B:G,6,FALSE)</f>
        <v>#N/A</v>
      </c>
      <c r="O283" s="127"/>
      <c r="P283" s="175" t="e">
        <f ca="1">VLOOKUP(CONCATENATE(N283,"-",O283),CatProdSpec!H:I,2,FALSE)</f>
        <v>#N/A</v>
      </c>
      <c r="Q283" s="30"/>
      <c r="R283" s="149" t="str">
        <f>IFERROR(VLOOKUP(Q283,Setup!D$16:E$25,2,FALSE),"")</f>
        <v/>
      </c>
      <c r="S283" s="51" t="str">
        <f ca="1">IFERROR(IF(OR(I283="",VLOOKUP(I283,CatCostInp!$E$2:$K$88,7,FALSE)=0),"",VLOOKUP(I283,CatCostInp!$E$2:$K$88,7,FALSE)),"")</f>
        <v/>
      </c>
      <c r="T283" s="4" t="e">
        <f>VLOOKUP(U283,#REF!,2,FALSE)</f>
        <v>#REF!</v>
      </c>
      <c r="U283" s="30"/>
      <c r="V283" s="1" t="str">
        <f ca="1">IF(U283=Setup!$C$10,"Grant",IF('Health Products &amp; Equipment'!U283=Setup!$C$11,"Local",IF('Health Products &amp; Equipment'!U283=Setup!$C$12,"Other","")))</f>
        <v/>
      </c>
      <c r="W283" s="34"/>
      <c r="X283" s="148"/>
      <c r="Y283" s="34"/>
      <c r="Z283" s="36" t="str">
        <f t="shared" si="133"/>
        <v/>
      </c>
      <c r="AA283" s="35"/>
      <c r="AB283" s="32" t="str">
        <f t="shared" si="134"/>
        <v/>
      </c>
      <c r="AC283" s="34"/>
      <c r="AD283" s="32" t="str">
        <f t="shared" si="135"/>
        <v/>
      </c>
      <c r="AE283" s="34"/>
      <c r="AF283" s="36" t="str">
        <f t="shared" si="136"/>
        <v/>
      </c>
      <c r="AG283" s="36" t="str">
        <f t="shared" si="137"/>
        <v/>
      </c>
      <c r="AH283" s="36" t="str">
        <f t="shared" si="138"/>
        <v/>
      </c>
      <c r="AI283" s="55"/>
      <c r="AJ283" s="37"/>
      <c r="AK283" s="148"/>
      <c r="AL283" s="34"/>
      <c r="AM283" s="32" t="str">
        <f t="shared" si="139"/>
        <v/>
      </c>
      <c r="AN283" s="35"/>
      <c r="AO283" s="32" t="str">
        <f t="shared" si="140"/>
        <v/>
      </c>
      <c r="AP283" s="35"/>
      <c r="AQ283" s="32" t="str">
        <f t="shared" si="141"/>
        <v/>
      </c>
      <c r="AR283" s="34"/>
      <c r="AS283" s="36" t="str">
        <f t="shared" si="142"/>
        <v/>
      </c>
      <c r="AT283" s="36" t="str">
        <f t="shared" si="143"/>
        <v/>
      </c>
      <c r="AU283" s="36" t="str">
        <f t="shared" si="144"/>
        <v/>
      </c>
      <c r="AV283" s="55"/>
      <c r="AW283" s="34"/>
      <c r="AX283" s="148"/>
      <c r="AY283" s="34"/>
      <c r="AZ283" s="32" t="str">
        <f t="shared" si="145"/>
        <v/>
      </c>
      <c r="BA283" s="34"/>
      <c r="BB283" s="32" t="str">
        <f t="shared" si="146"/>
        <v/>
      </c>
      <c r="BC283" s="34"/>
      <c r="BD283" s="32" t="str">
        <f t="shared" si="147"/>
        <v/>
      </c>
      <c r="BE283" s="34"/>
      <c r="BF283" s="36" t="str">
        <f t="shared" si="148"/>
        <v/>
      </c>
      <c r="BG283" s="36" t="str">
        <f t="shared" si="149"/>
        <v/>
      </c>
      <c r="BH283" s="36" t="str">
        <f t="shared" si="150"/>
        <v/>
      </c>
      <c r="BI283" s="55"/>
      <c r="BJ283" s="34"/>
      <c r="BK283" s="148"/>
      <c r="BL283" s="34"/>
      <c r="BM283" s="32" t="str">
        <f t="shared" si="151"/>
        <v/>
      </c>
      <c r="BN283" s="34"/>
      <c r="BO283" s="32" t="str">
        <f t="shared" si="152"/>
        <v/>
      </c>
      <c r="BP283" s="34"/>
      <c r="BQ283" s="32" t="str">
        <f t="shared" si="153"/>
        <v/>
      </c>
      <c r="BR283" s="34"/>
      <c r="BS283" s="36" t="str">
        <f t="shared" si="154"/>
        <v/>
      </c>
      <c r="BT283" s="36" t="str">
        <f t="shared" si="155"/>
        <v/>
      </c>
      <c r="BU283" s="36" t="str">
        <f t="shared" si="156"/>
        <v/>
      </c>
      <c r="BV283" s="55"/>
      <c r="BW283" s="36" t="str">
        <f t="shared" si="157"/>
        <v/>
      </c>
      <c r="BX283" s="36" t="str">
        <f t="shared" si="157"/>
        <v/>
      </c>
      <c r="BY283" s="31"/>
      <c r="BZ283" s="38"/>
      <c r="CB283" s="120" t="e">
        <f t="shared" ca="1" si="128"/>
        <v>#VALUE!</v>
      </c>
      <c r="CC283" s="2" t="e">
        <f t="shared" ca="1" si="158"/>
        <v>#VALUE!</v>
      </c>
    </row>
    <row r="284" spans="1:81" s="10" customFormat="1" ht="25.15" customHeight="1" x14ac:dyDescent="0.2">
      <c r="A284" s="52" t="str">
        <f t="shared" si="159"/>
        <v/>
      </c>
      <c r="B284" s="157" t="e">
        <f t="shared" ca="1" si="129"/>
        <v>#VALUE!</v>
      </c>
      <c r="C284" s="157" t="e">
        <f t="shared" ca="1" si="130"/>
        <v>#VALUE!</v>
      </c>
      <c r="D284" s="29"/>
      <c r="E284" s="155" t="str">
        <f ca="1">IFERROR(INDIRECT(ADDRESS(MATCH(D284,CatModules!C:C,0),2,1,1,"CatModules")),"")</f>
        <v/>
      </c>
      <c r="F284" s="96"/>
      <c r="G284" s="156" t="str">
        <f ca="1">IFERROR(INDIRECT(ADDRESS(MATCH(CONCATENATE(E284,"-",F284),CatInt!K:K,0),3,1,1,"CatInt")),"")</f>
        <v/>
      </c>
      <c r="H284" s="45" t="str">
        <f>IF(F284="","",VLOOKUP(F284,#REF!,2,FALSE))</f>
        <v/>
      </c>
      <c r="I284" s="29"/>
      <c r="J284" s="155" t="e">
        <f t="shared" si="131"/>
        <v>#VALUE!</v>
      </c>
      <c r="K284" s="155" t="e">
        <f t="shared" si="132"/>
        <v>#VALUE!</v>
      </c>
      <c r="L284" s="153"/>
      <c r="M284" s="126"/>
      <c r="N284" s="151" t="e">
        <f ca="1">VLOOKUP(M284,CatProd!B:G,6,FALSE)</f>
        <v>#N/A</v>
      </c>
      <c r="O284" s="127"/>
      <c r="P284" s="175" t="e">
        <f ca="1">VLOOKUP(CONCATENATE(N284,"-",O284),CatProdSpec!H:I,2,FALSE)</f>
        <v>#N/A</v>
      </c>
      <c r="Q284" s="30"/>
      <c r="R284" s="149" t="str">
        <f>IFERROR(VLOOKUP(Q284,Setup!D$16:E$25,2,FALSE),"")</f>
        <v/>
      </c>
      <c r="S284" s="51" t="str">
        <f ca="1">IFERROR(IF(OR(I284="",VLOOKUP(I284,CatCostInp!$E$2:$K$88,7,FALSE)=0),"",VLOOKUP(I284,CatCostInp!$E$2:$K$88,7,FALSE)),"")</f>
        <v/>
      </c>
      <c r="T284" s="4" t="e">
        <f>VLOOKUP(U284,#REF!,2,FALSE)</f>
        <v>#REF!</v>
      </c>
      <c r="U284" s="30"/>
      <c r="V284" s="1" t="str">
        <f ca="1">IF(U284=Setup!$C$10,"Grant",IF('Health Products &amp; Equipment'!U284=Setup!$C$11,"Local",IF('Health Products &amp; Equipment'!U284=Setup!$C$12,"Other","")))</f>
        <v/>
      </c>
      <c r="W284" s="34"/>
      <c r="X284" s="148"/>
      <c r="Y284" s="34"/>
      <c r="Z284" s="36" t="str">
        <f t="shared" si="133"/>
        <v/>
      </c>
      <c r="AA284" s="35"/>
      <c r="AB284" s="32" t="str">
        <f t="shared" si="134"/>
        <v/>
      </c>
      <c r="AC284" s="34"/>
      <c r="AD284" s="32" t="str">
        <f t="shared" si="135"/>
        <v/>
      </c>
      <c r="AE284" s="34"/>
      <c r="AF284" s="36" t="str">
        <f t="shared" si="136"/>
        <v/>
      </c>
      <c r="AG284" s="36" t="str">
        <f t="shared" si="137"/>
        <v/>
      </c>
      <c r="AH284" s="36" t="str">
        <f t="shared" si="138"/>
        <v/>
      </c>
      <c r="AI284" s="55"/>
      <c r="AJ284" s="37"/>
      <c r="AK284" s="148"/>
      <c r="AL284" s="34"/>
      <c r="AM284" s="32" t="str">
        <f t="shared" si="139"/>
        <v/>
      </c>
      <c r="AN284" s="35"/>
      <c r="AO284" s="32" t="str">
        <f t="shared" si="140"/>
        <v/>
      </c>
      <c r="AP284" s="35"/>
      <c r="AQ284" s="32" t="str">
        <f t="shared" si="141"/>
        <v/>
      </c>
      <c r="AR284" s="34"/>
      <c r="AS284" s="36" t="str">
        <f t="shared" si="142"/>
        <v/>
      </c>
      <c r="AT284" s="36" t="str">
        <f t="shared" si="143"/>
        <v/>
      </c>
      <c r="AU284" s="36" t="str">
        <f t="shared" si="144"/>
        <v/>
      </c>
      <c r="AV284" s="55"/>
      <c r="AW284" s="34"/>
      <c r="AX284" s="148"/>
      <c r="AY284" s="34"/>
      <c r="AZ284" s="32" t="str">
        <f t="shared" si="145"/>
        <v/>
      </c>
      <c r="BA284" s="34"/>
      <c r="BB284" s="32" t="str">
        <f t="shared" si="146"/>
        <v/>
      </c>
      <c r="BC284" s="34"/>
      <c r="BD284" s="32" t="str">
        <f t="shared" si="147"/>
        <v/>
      </c>
      <c r="BE284" s="34"/>
      <c r="BF284" s="36" t="str">
        <f t="shared" si="148"/>
        <v/>
      </c>
      <c r="BG284" s="36" t="str">
        <f t="shared" si="149"/>
        <v/>
      </c>
      <c r="BH284" s="36" t="str">
        <f t="shared" si="150"/>
        <v/>
      </c>
      <c r="BI284" s="55"/>
      <c r="BJ284" s="34"/>
      <c r="BK284" s="148"/>
      <c r="BL284" s="34"/>
      <c r="BM284" s="32" t="str">
        <f t="shared" si="151"/>
        <v/>
      </c>
      <c r="BN284" s="34"/>
      <c r="BO284" s="32" t="str">
        <f t="shared" si="152"/>
        <v/>
      </c>
      <c r="BP284" s="34"/>
      <c r="BQ284" s="32" t="str">
        <f t="shared" si="153"/>
        <v/>
      </c>
      <c r="BR284" s="34"/>
      <c r="BS284" s="36" t="str">
        <f t="shared" si="154"/>
        <v/>
      </c>
      <c r="BT284" s="36" t="str">
        <f t="shared" si="155"/>
        <v/>
      </c>
      <c r="BU284" s="36" t="str">
        <f t="shared" si="156"/>
        <v/>
      </c>
      <c r="BV284" s="55"/>
      <c r="BW284" s="36" t="str">
        <f t="shared" si="157"/>
        <v/>
      </c>
      <c r="BX284" s="36" t="str">
        <f t="shared" si="157"/>
        <v/>
      </c>
      <c r="BY284" s="31"/>
      <c r="BZ284" s="38"/>
      <c r="CB284" s="120" t="e">
        <f t="shared" ca="1" si="128"/>
        <v>#VALUE!</v>
      </c>
      <c r="CC284" s="2" t="e">
        <f t="shared" ca="1" si="158"/>
        <v>#VALUE!</v>
      </c>
    </row>
    <row r="285" spans="1:81" s="10" customFormat="1" ht="25.15" customHeight="1" x14ac:dyDescent="0.2">
      <c r="A285" s="52" t="str">
        <f t="shared" si="159"/>
        <v/>
      </c>
      <c r="B285" s="157" t="e">
        <f t="shared" ca="1" si="129"/>
        <v>#VALUE!</v>
      </c>
      <c r="C285" s="157" t="e">
        <f t="shared" ca="1" si="130"/>
        <v>#VALUE!</v>
      </c>
      <c r="D285" s="29"/>
      <c r="E285" s="155" t="str">
        <f ca="1">IFERROR(INDIRECT(ADDRESS(MATCH(D285,CatModules!C:C,0),2,1,1,"CatModules")),"")</f>
        <v/>
      </c>
      <c r="F285" s="96"/>
      <c r="G285" s="156" t="str">
        <f ca="1">IFERROR(INDIRECT(ADDRESS(MATCH(CONCATENATE(E285,"-",F285),CatInt!K:K,0),3,1,1,"CatInt")),"")</f>
        <v/>
      </c>
      <c r="H285" s="45" t="str">
        <f>IF(F285="","",VLOOKUP(F285,#REF!,2,FALSE))</f>
        <v/>
      </c>
      <c r="I285" s="29"/>
      <c r="J285" s="155" t="e">
        <f t="shared" si="131"/>
        <v>#VALUE!</v>
      </c>
      <c r="K285" s="155" t="e">
        <f t="shared" si="132"/>
        <v>#VALUE!</v>
      </c>
      <c r="L285" s="153"/>
      <c r="M285" s="126"/>
      <c r="N285" s="151" t="e">
        <f ca="1">VLOOKUP(M285,CatProd!B:G,6,FALSE)</f>
        <v>#N/A</v>
      </c>
      <c r="O285" s="127"/>
      <c r="P285" s="175" t="e">
        <f ca="1">VLOOKUP(CONCATENATE(N285,"-",O285),CatProdSpec!H:I,2,FALSE)</f>
        <v>#N/A</v>
      </c>
      <c r="Q285" s="30"/>
      <c r="R285" s="149" t="str">
        <f>IFERROR(VLOOKUP(Q285,Setup!D$16:E$25,2,FALSE),"")</f>
        <v/>
      </c>
      <c r="S285" s="51" t="str">
        <f ca="1">IFERROR(IF(OR(I285="",VLOOKUP(I285,CatCostInp!$E$2:$K$88,7,FALSE)=0),"",VLOOKUP(I285,CatCostInp!$E$2:$K$88,7,FALSE)),"")</f>
        <v/>
      </c>
      <c r="T285" s="4" t="e">
        <f>VLOOKUP(U285,#REF!,2,FALSE)</f>
        <v>#REF!</v>
      </c>
      <c r="U285" s="30"/>
      <c r="V285" s="1" t="str">
        <f ca="1">IF(U285=Setup!$C$10,"Grant",IF('Health Products &amp; Equipment'!U285=Setup!$C$11,"Local",IF('Health Products &amp; Equipment'!U285=Setup!$C$12,"Other","")))</f>
        <v/>
      </c>
      <c r="W285" s="34"/>
      <c r="X285" s="148"/>
      <c r="Y285" s="34"/>
      <c r="Z285" s="36" t="str">
        <f t="shared" si="133"/>
        <v/>
      </c>
      <c r="AA285" s="35"/>
      <c r="AB285" s="32" t="str">
        <f t="shared" si="134"/>
        <v/>
      </c>
      <c r="AC285" s="34"/>
      <c r="AD285" s="32" t="str">
        <f t="shared" si="135"/>
        <v/>
      </c>
      <c r="AE285" s="34"/>
      <c r="AF285" s="36" t="str">
        <f t="shared" si="136"/>
        <v/>
      </c>
      <c r="AG285" s="36" t="str">
        <f t="shared" si="137"/>
        <v/>
      </c>
      <c r="AH285" s="36" t="str">
        <f t="shared" si="138"/>
        <v/>
      </c>
      <c r="AI285" s="55"/>
      <c r="AJ285" s="37"/>
      <c r="AK285" s="148"/>
      <c r="AL285" s="34"/>
      <c r="AM285" s="32" t="str">
        <f t="shared" si="139"/>
        <v/>
      </c>
      <c r="AN285" s="35"/>
      <c r="AO285" s="32" t="str">
        <f t="shared" si="140"/>
        <v/>
      </c>
      <c r="AP285" s="35"/>
      <c r="AQ285" s="32" t="str">
        <f t="shared" si="141"/>
        <v/>
      </c>
      <c r="AR285" s="34"/>
      <c r="AS285" s="36" t="str">
        <f t="shared" si="142"/>
        <v/>
      </c>
      <c r="AT285" s="36" t="str">
        <f t="shared" si="143"/>
        <v/>
      </c>
      <c r="AU285" s="36" t="str">
        <f t="shared" si="144"/>
        <v/>
      </c>
      <c r="AV285" s="55"/>
      <c r="AW285" s="34"/>
      <c r="AX285" s="148"/>
      <c r="AY285" s="34"/>
      <c r="AZ285" s="32" t="str">
        <f t="shared" si="145"/>
        <v/>
      </c>
      <c r="BA285" s="34"/>
      <c r="BB285" s="32" t="str">
        <f t="shared" si="146"/>
        <v/>
      </c>
      <c r="BC285" s="34"/>
      <c r="BD285" s="32" t="str">
        <f t="shared" si="147"/>
        <v/>
      </c>
      <c r="BE285" s="34"/>
      <c r="BF285" s="36" t="str">
        <f t="shared" si="148"/>
        <v/>
      </c>
      <c r="BG285" s="36" t="str">
        <f t="shared" si="149"/>
        <v/>
      </c>
      <c r="BH285" s="36" t="str">
        <f t="shared" si="150"/>
        <v/>
      </c>
      <c r="BI285" s="55"/>
      <c r="BJ285" s="34"/>
      <c r="BK285" s="148"/>
      <c r="BL285" s="34"/>
      <c r="BM285" s="32" t="str">
        <f t="shared" si="151"/>
        <v/>
      </c>
      <c r="BN285" s="34"/>
      <c r="BO285" s="32" t="str">
        <f t="shared" si="152"/>
        <v/>
      </c>
      <c r="BP285" s="34"/>
      <c r="BQ285" s="32" t="str">
        <f t="shared" si="153"/>
        <v/>
      </c>
      <c r="BR285" s="34"/>
      <c r="BS285" s="36" t="str">
        <f t="shared" si="154"/>
        <v/>
      </c>
      <c r="BT285" s="36" t="str">
        <f t="shared" si="155"/>
        <v/>
      </c>
      <c r="BU285" s="36" t="str">
        <f t="shared" si="156"/>
        <v/>
      </c>
      <c r="BV285" s="55"/>
      <c r="BW285" s="36" t="str">
        <f t="shared" si="157"/>
        <v/>
      </c>
      <c r="BX285" s="36" t="str">
        <f t="shared" si="157"/>
        <v/>
      </c>
      <c r="BY285" s="31"/>
      <c r="BZ285" s="38"/>
      <c r="CB285" s="120" t="e">
        <f t="shared" ca="1" si="128"/>
        <v>#VALUE!</v>
      </c>
      <c r="CC285" s="2" t="e">
        <f t="shared" ca="1" si="158"/>
        <v>#VALUE!</v>
      </c>
    </row>
    <row r="286" spans="1:81" s="10" customFormat="1" ht="25.15" customHeight="1" x14ac:dyDescent="0.2">
      <c r="A286" s="52" t="str">
        <f t="shared" si="159"/>
        <v/>
      </c>
      <c r="B286" s="157" t="e">
        <f t="shared" ca="1" si="129"/>
        <v>#VALUE!</v>
      </c>
      <c r="C286" s="157" t="e">
        <f t="shared" ca="1" si="130"/>
        <v>#VALUE!</v>
      </c>
      <c r="D286" s="29"/>
      <c r="E286" s="155" t="str">
        <f ca="1">IFERROR(INDIRECT(ADDRESS(MATCH(D286,CatModules!C:C,0),2,1,1,"CatModules")),"")</f>
        <v/>
      </c>
      <c r="F286" s="96"/>
      <c r="G286" s="156" t="str">
        <f ca="1">IFERROR(INDIRECT(ADDRESS(MATCH(CONCATENATE(E286,"-",F286),CatInt!K:K,0),3,1,1,"CatInt")),"")</f>
        <v/>
      </c>
      <c r="H286" s="45" t="str">
        <f>IF(F286="","",VLOOKUP(F286,#REF!,2,FALSE))</f>
        <v/>
      </c>
      <c r="I286" s="29"/>
      <c r="J286" s="155" t="e">
        <f t="shared" si="131"/>
        <v>#VALUE!</v>
      </c>
      <c r="K286" s="155" t="e">
        <f t="shared" si="132"/>
        <v>#VALUE!</v>
      </c>
      <c r="L286" s="153"/>
      <c r="M286" s="126"/>
      <c r="N286" s="151" t="e">
        <f ca="1">VLOOKUP(M286,CatProd!B:G,6,FALSE)</f>
        <v>#N/A</v>
      </c>
      <c r="O286" s="127"/>
      <c r="P286" s="175" t="e">
        <f ca="1">VLOOKUP(CONCATENATE(N286,"-",O286),CatProdSpec!H:I,2,FALSE)</f>
        <v>#N/A</v>
      </c>
      <c r="Q286" s="30"/>
      <c r="R286" s="149" t="str">
        <f>IFERROR(VLOOKUP(Q286,Setup!D$16:E$25,2,FALSE),"")</f>
        <v/>
      </c>
      <c r="S286" s="51" t="str">
        <f ca="1">IFERROR(IF(OR(I286="",VLOOKUP(I286,CatCostInp!$E$2:$K$88,7,FALSE)=0),"",VLOOKUP(I286,CatCostInp!$E$2:$K$88,7,FALSE)),"")</f>
        <v/>
      </c>
      <c r="T286" s="4" t="e">
        <f>VLOOKUP(U286,#REF!,2,FALSE)</f>
        <v>#REF!</v>
      </c>
      <c r="U286" s="30"/>
      <c r="V286" s="1" t="str">
        <f ca="1">IF(U286=Setup!$C$10,"Grant",IF('Health Products &amp; Equipment'!U286=Setup!$C$11,"Local",IF('Health Products &amp; Equipment'!U286=Setup!$C$12,"Other","")))</f>
        <v/>
      </c>
      <c r="W286" s="34"/>
      <c r="X286" s="148"/>
      <c r="Y286" s="34"/>
      <c r="Z286" s="36" t="str">
        <f t="shared" si="133"/>
        <v/>
      </c>
      <c r="AA286" s="35"/>
      <c r="AB286" s="32" t="str">
        <f t="shared" si="134"/>
        <v/>
      </c>
      <c r="AC286" s="34"/>
      <c r="AD286" s="32" t="str">
        <f t="shared" si="135"/>
        <v/>
      </c>
      <c r="AE286" s="34"/>
      <c r="AF286" s="36" t="str">
        <f t="shared" si="136"/>
        <v/>
      </c>
      <c r="AG286" s="36" t="str">
        <f t="shared" si="137"/>
        <v/>
      </c>
      <c r="AH286" s="36" t="str">
        <f t="shared" si="138"/>
        <v/>
      </c>
      <c r="AI286" s="55"/>
      <c r="AJ286" s="37"/>
      <c r="AK286" s="148"/>
      <c r="AL286" s="34"/>
      <c r="AM286" s="32" t="str">
        <f t="shared" si="139"/>
        <v/>
      </c>
      <c r="AN286" s="34"/>
      <c r="AO286" s="32" t="str">
        <f t="shared" si="140"/>
        <v/>
      </c>
      <c r="AP286" s="35"/>
      <c r="AQ286" s="32" t="str">
        <f t="shared" si="141"/>
        <v/>
      </c>
      <c r="AR286" s="34"/>
      <c r="AS286" s="36" t="str">
        <f t="shared" si="142"/>
        <v/>
      </c>
      <c r="AT286" s="36" t="str">
        <f t="shared" si="143"/>
        <v/>
      </c>
      <c r="AU286" s="36" t="str">
        <f t="shared" si="144"/>
        <v/>
      </c>
      <c r="AV286" s="55"/>
      <c r="AW286" s="34"/>
      <c r="AX286" s="148"/>
      <c r="AY286" s="34"/>
      <c r="AZ286" s="32" t="str">
        <f t="shared" si="145"/>
        <v/>
      </c>
      <c r="BA286" s="34"/>
      <c r="BB286" s="32" t="str">
        <f t="shared" si="146"/>
        <v/>
      </c>
      <c r="BC286" s="34"/>
      <c r="BD286" s="32" t="str">
        <f t="shared" si="147"/>
        <v/>
      </c>
      <c r="BE286" s="34"/>
      <c r="BF286" s="36" t="str">
        <f t="shared" si="148"/>
        <v/>
      </c>
      <c r="BG286" s="36" t="str">
        <f t="shared" si="149"/>
        <v/>
      </c>
      <c r="BH286" s="36" t="str">
        <f t="shared" si="150"/>
        <v/>
      </c>
      <c r="BI286" s="55"/>
      <c r="BJ286" s="34"/>
      <c r="BK286" s="148"/>
      <c r="BL286" s="34"/>
      <c r="BM286" s="32" t="str">
        <f t="shared" si="151"/>
        <v/>
      </c>
      <c r="BN286" s="34"/>
      <c r="BO286" s="32" t="str">
        <f t="shared" si="152"/>
        <v/>
      </c>
      <c r="BP286" s="34"/>
      <c r="BQ286" s="32" t="str">
        <f t="shared" si="153"/>
        <v/>
      </c>
      <c r="BR286" s="34"/>
      <c r="BS286" s="36" t="str">
        <f t="shared" si="154"/>
        <v/>
      </c>
      <c r="BT286" s="36" t="str">
        <f t="shared" si="155"/>
        <v/>
      </c>
      <c r="BU286" s="36" t="str">
        <f t="shared" si="156"/>
        <v/>
      </c>
      <c r="BV286" s="55"/>
      <c r="BW286" s="36" t="str">
        <f t="shared" si="157"/>
        <v/>
      </c>
      <c r="BX286" s="36" t="str">
        <f t="shared" si="157"/>
        <v/>
      </c>
      <c r="BY286" s="31"/>
      <c r="BZ286" s="38"/>
      <c r="CB286" s="120" t="e">
        <f t="shared" ca="1" si="128"/>
        <v>#VALUE!</v>
      </c>
      <c r="CC286" s="2" t="e">
        <f t="shared" ca="1" si="158"/>
        <v>#VALUE!</v>
      </c>
    </row>
    <row r="287" spans="1:81" s="10" customFormat="1" ht="25.15" customHeight="1" x14ac:dyDescent="0.2">
      <c r="A287" s="52" t="str">
        <f t="shared" si="159"/>
        <v/>
      </c>
      <c r="B287" s="157" t="e">
        <f t="shared" ca="1" si="129"/>
        <v>#VALUE!</v>
      </c>
      <c r="C287" s="157" t="e">
        <f t="shared" ca="1" si="130"/>
        <v>#VALUE!</v>
      </c>
      <c r="D287" s="29"/>
      <c r="E287" s="155" t="str">
        <f ca="1">IFERROR(INDIRECT(ADDRESS(MATCH(D287,CatModules!C:C,0),2,1,1,"CatModules")),"")</f>
        <v/>
      </c>
      <c r="F287" s="96"/>
      <c r="G287" s="156" t="str">
        <f ca="1">IFERROR(INDIRECT(ADDRESS(MATCH(CONCATENATE(E287,"-",F287),CatInt!K:K,0),3,1,1,"CatInt")),"")</f>
        <v/>
      </c>
      <c r="H287" s="45" t="str">
        <f>IF(F287="","",VLOOKUP(F287,#REF!,2,FALSE))</f>
        <v/>
      </c>
      <c r="I287" s="29"/>
      <c r="J287" s="155" t="e">
        <f t="shared" si="131"/>
        <v>#VALUE!</v>
      </c>
      <c r="K287" s="155" t="e">
        <f t="shared" si="132"/>
        <v>#VALUE!</v>
      </c>
      <c r="L287" s="153"/>
      <c r="M287" s="126"/>
      <c r="N287" s="151" t="e">
        <f ca="1">VLOOKUP(M287,CatProd!B:G,6,FALSE)</f>
        <v>#N/A</v>
      </c>
      <c r="O287" s="127"/>
      <c r="P287" s="175" t="e">
        <f ca="1">VLOOKUP(CONCATENATE(N287,"-",O287),CatProdSpec!H:I,2,FALSE)</f>
        <v>#N/A</v>
      </c>
      <c r="Q287" s="30"/>
      <c r="R287" s="149" t="str">
        <f>IFERROR(VLOOKUP(Q287,Setup!D$16:E$25,2,FALSE),"")</f>
        <v/>
      </c>
      <c r="S287" s="51" t="str">
        <f ca="1">IFERROR(IF(OR(I287="",VLOOKUP(I287,CatCostInp!$E$2:$K$88,7,FALSE)=0),"",VLOOKUP(I287,CatCostInp!$E$2:$K$88,7,FALSE)),"")</f>
        <v/>
      </c>
      <c r="T287" s="4" t="e">
        <f>VLOOKUP(U287,#REF!,2,FALSE)</f>
        <v>#REF!</v>
      </c>
      <c r="U287" s="30"/>
      <c r="V287" s="1" t="str">
        <f ca="1">IF(U287=Setup!$C$10,"Grant",IF('Health Products &amp; Equipment'!U287=Setup!$C$11,"Local",IF('Health Products &amp; Equipment'!U287=Setup!$C$12,"Other","")))</f>
        <v/>
      </c>
      <c r="W287" s="34"/>
      <c r="X287" s="148"/>
      <c r="Y287" s="34"/>
      <c r="Z287" s="36" t="str">
        <f t="shared" si="133"/>
        <v/>
      </c>
      <c r="AA287" s="35"/>
      <c r="AB287" s="32" t="str">
        <f t="shared" si="134"/>
        <v/>
      </c>
      <c r="AC287" s="34"/>
      <c r="AD287" s="32" t="str">
        <f t="shared" si="135"/>
        <v/>
      </c>
      <c r="AE287" s="34"/>
      <c r="AF287" s="36" t="str">
        <f t="shared" si="136"/>
        <v/>
      </c>
      <c r="AG287" s="36" t="str">
        <f t="shared" si="137"/>
        <v/>
      </c>
      <c r="AH287" s="36" t="str">
        <f t="shared" si="138"/>
        <v/>
      </c>
      <c r="AI287" s="55"/>
      <c r="AJ287" s="37"/>
      <c r="AK287" s="148"/>
      <c r="AL287" s="34"/>
      <c r="AM287" s="32" t="str">
        <f t="shared" si="139"/>
        <v/>
      </c>
      <c r="AN287" s="34"/>
      <c r="AO287" s="32" t="str">
        <f t="shared" si="140"/>
        <v/>
      </c>
      <c r="AP287" s="35"/>
      <c r="AQ287" s="32" t="str">
        <f t="shared" si="141"/>
        <v/>
      </c>
      <c r="AR287" s="34"/>
      <c r="AS287" s="36" t="str">
        <f t="shared" si="142"/>
        <v/>
      </c>
      <c r="AT287" s="36" t="str">
        <f t="shared" si="143"/>
        <v/>
      </c>
      <c r="AU287" s="36" t="str">
        <f t="shared" si="144"/>
        <v/>
      </c>
      <c r="AV287" s="55"/>
      <c r="AW287" s="34"/>
      <c r="AX287" s="148"/>
      <c r="AY287" s="34"/>
      <c r="AZ287" s="32" t="str">
        <f t="shared" si="145"/>
        <v/>
      </c>
      <c r="BA287" s="34"/>
      <c r="BB287" s="32" t="str">
        <f t="shared" si="146"/>
        <v/>
      </c>
      <c r="BC287" s="34"/>
      <c r="BD287" s="32" t="str">
        <f t="shared" si="147"/>
        <v/>
      </c>
      <c r="BE287" s="34"/>
      <c r="BF287" s="36" t="str">
        <f t="shared" si="148"/>
        <v/>
      </c>
      <c r="BG287" s="36" t="str">
        <f t="shared" si="149"/>
        <v/>
      </c>
      <c r="BH287" s="36" t="str">
        <f t="shared" si="150"/>
        <v/>
      </c>
      <c r="BI287" s="55"/>
      <c r="BJ287" s="34"/>
      <c r="BK287" s="148"/>
      <c r="BL287" s="34"/>
      <c r="BM287" s="32" t="str">
        <f t="shared" si="151"/>
        <v/>
      </c>
      <c r="BN287" s="34"/>
      <c r="BO287" s="32" t="str">
        <f t="shared" si="152"/>
        <v/>
      </c>
      <c r="BP287" s="34"/>
      <c r="BQ287" s="32" t="str">
        <f t="shared" si="153"/>
        <v/>
      </c>
      <c r="BR287" s="34"/>
      <c r="BS287" s="36" t="str">
        <f t="shared" si="154"/>
        <v/>
      </c>
      <c r="BT287" s="36" t="str">
        <f t="shared" si="155"/>
        <v/>
      </c>
      <c r="BU287" s="36" t="str">
        <f t="shared" si="156"/>
        <v/>
      </c>
      <c r="BV287" s="55"/>
      <c r="BW287" s="36" t="str">
        <f t="shared" si="157"/>
        <v/>
      </c>
      <c r="BX287" s="36" t="str">
        <f t="shared" si="157"/>
        <v/>
      </c>
      <c r="BY287" s="31"/>
      <c r="BZ287" s="38"/>
      <c r="CB287" s="120" t="e">
        <f t="shared" ca="1" si="128"/>
        <v>#VALUE!</v>
      </c>
      <c r="CC287" s="2" t="e">
        <f t="shared" ca="1" si="158"/>
        <v>#VALUE!</v>
      </c>
    </row>
    <row r="288" spans="1:81" s="10" customFormat="1" ht="25.15" customHeight="1" x14ac:dyDescent="0.2">
      <c r="A288" s="52" t="str">
        <f t="shared" si="159"/>
        <v/>
      </c>
      <c r="B288" s="157" t="e">
        <f t="shared" ca="1" si="129"/>
        <v>#VALUE!</v>
      </c>
      <c r="C288" s="157" t="e">
        <f t="shared" ca="1" si="130"/>
        <v>#VALUE!</v>
      </c>
      <c r="D288" s="29"/>
      <c r="E288" s="155" t="str">
        <f ca="1">IFERROR(INDIRECT(ADDRESS(MATCH(D288,CatModules!C:C,0),2,1,1,"CatModules")),"")</f>
        <v/>
      </c>
      <c r="F288" s="96"/>
      <c r="G288" s="156" t="str">
        <f ca="1">IFERROR(INDIRECT(ADDRESS(MATCH(CONCATENATE(E288,"-",F288),CatInt!K:K,0),3,1,1,"CatInt")),"")</f>
        <v/>
      </c>
      <c r="H288" s="45" t="str">
        <f>IF(F288="","",VLOOKUP(F288,#REF!,2,FALSE))</f>
        <v/>
      </c>
      <c r="I288" s="29"/>
      <c r="J288" s="155" t="e">
        <f t="shared" si="131"/>
        <v>#VALUE!</v>
      </c>
      <c r="K288" s="155" t="e">
        <f t="shared" si="132"/>
        <v>#VALUE!</v>
      </c>
      <c r="L288" s="153"/>
      <c r="M288" s="126"/>
      <c r="N288" s="151" t="e">
        <f ca="1">VLOOKUP(M288,CatProd!B:G,6,FALSE)</f>
        <v>#N/A</v>
      </c>
      <c r="O288" s="127"/>
      <c r="P288" s="175" t="e">
        <f ca="1">VLOOKUP(CONCATENATE(N288,"-",O288),CatProdSpec!H:I,2,FALSE)</f>
        <v>#N/A</v>
      </c>
      <c r="Q288" s="30"/>
      <c r="R288" s="149" t="str">
        <f>IFERROR(VLOOKUP(Q288,Setup!D$16:E$25,2,FALSE),"")</f>
        <v/>
      </c>
      <c r="S288" s="51" t="str">
        <f ca="1">IFERROR(IF(OR(I288="",VLOOKUP(I288,CatCostInp!$E$2:$K$88,7,FALSE)=0),"",VLOOKUP(I288,CatCostInp!$E$2:$K$88,7,FALSE)),"")</f>
        <v/>
      </c>
      <c r="T288" s="4" t="e">
        <f>VLOOKUP(U288,#REF!,2,FALSE)</f>
        <v>#REF!</v>
      </c>
      <c r="U288" s="30"/>
      <c r="V288" s="1" t="str">
        <f ca="1">IF(U288=Setup!$C$10,"Grant",IF('Health Products &amp; Equipment'!U288=Setup!$C$11,"Local",IF('Health Products &amp; Equipment'!U288=Setup!$C$12,"Other","")))</f>
        <v/>
      </c>
      <c r="W288" s="34"/>
      <c r="X288" s="148"/>
      <c r="Y288" s="34"/>
      <c r="Z288" s="36" t="str">
        <f t="shared" si="133"/>
        <v/>
      </c>
      <c r="AA288" s="35"/>
      <c r="AB288" s="32" t="str">
        <f t="shared" si="134"/>
        <v/>
      </c>
      <c r="AC288" s="34"/>
      <c r="AD288" s="32" t="str">
        <f t="shared" si="135"/>
        <v/>
      </c>
      <c r="AE288" s="34"/>
      <c r="AF288" s="36" t="str">
        <f t="shared" si="136"/>
        <v/>
      </c>
      <c r="AG288" s="36" t="str">
        <f t="shared" si="137"/>
        <v/>
      </c>
      <c r="AH288" s="36" t="str">
        <f t="shared" si="138"/>
        <v/>
      </c>
      <c r="AI288" s="55"/>
      <c r="AJ288" s="37"/>
      <c r="AK288" s="148"/>
      <c r="AL288" s="34"/>
      <c r="AM288" s="32" t="str">
        <f t="shared" si="139"/>
        <v/>
      </c>
      <c r="AN288" s="34"/>
      <c r="AO288" s="32" t="str">
        <f t="shared" si="140"/>
        <v/>
      </c>
      <c r="AP288" s="35"/>
      <c r="AQ288" s="32" t="str">
        <f t="shared" si="141"/>
        <v/>
      </c>
      <c r="AR288" s="34"/>
      <c r="AS288" s="36" t="str">
        <f t="shared" si="142"/>
        <v/>
      </c>
      <c r="AT288" s="36" t="str">
        <f t="shared" si="143"/>
        <v/>
      </c>
      <c r="AU288" s="36" t="str">
        <f t="shared" si="144"/>
        <v/>
      </c>
      <c r="AV288" s="55"/>
      <c r="AW288" s="34"/>
      <c r="AX288" s="148"/>
      <c r="AY288" s="34"/>
      <c r="AZ288" s="32" t="str">
        <f t="shared" si="145"/>
        <v/>
      </c>
      <c r="BA288" s="34"/>
      <c r="BB288" s="32" t="str">
        <f t="shared" si="146"/>
        <v/>
      </c>
      <c r="BC288" s="34"/>
      <c r="BD288" s="32" t="str">
        <f t="shared" si="147"/>
        <v/>
      </c>
      <c r="BE288" s="34"/>
      <c r="BF288" s="36" t="str">
        <f t="shared" si="148"/>
        <v/>
      </c>
      <c r="BG288" s="36" t="str">
        <f t="shared" si="149"/>
        <v/>
      </c>
      <c r="BH288" s="36" t="str">
        <f t="shared" si="150"/>
        <v/>
      </c>
      <c r="BI288" s="55"/>
      <c r="BJ288" s="34"/>
      <c r="BK288" s="148"/>
      <c r="BL288" s="34"/>
      <c r="BM288" s="32" t="str">
        <f t="shared" si="151"/>
        <v/>
      </c>
      <c r="BN288" s="34"/>
      <c r="BO288" s="32" t="str">
        <f t="shared" si="152"/>
        <v/>
      </c>
      <c r="BP288" s="34"/>
      <c r="BQ288" s="32" t="str">
        <f t="shared" si="153"/>
        <v/>
      </c>
      <c r="BR288" s="34"/>
      <c r="BS288" s="36" t="str">
        <f t="shared" si="154"/>
        <v/>
      </c>
      <c r="BT288" s="36" t="str">
        <f t="shared" si="155"/>
        <v/>
      </c>
      <c r="BU288" s="36" t="str">
        <f t="shared" si="156"/>
        <v/>
      </c>
      <c r="BV288" s="55"/>
      <c r="BW288" s="36" t="str">
        <f t="shared" si="157"/>
        <v/>
      </c>
      <c r="BX288" s="36" t="str">
        <f t="shared" si="157"/>
        <v/>
      </c>
      <c r="BY288" s="31"/>
      <c r="BZ288" s="38"/>
      <c r="CB288" s="120" t="e">
        <f t="shared" ca="1" si="128"/>
        <v>#VALUE!</v>
      </c>
      <c r="CC288" s="2" t="e">
        <f t="shared" ca="1" si="158"/>
        <v>#VALUE!</v>
      </c>
    </row>
    <row r="289" spans="1:81" s="10" customFormat="1" ht="25.15" customHeight="1" x14ac:dyDescent="0.2">
      <c r="A289" s="52" t="str">
        <f t="shared" si="159"/>
        <v/>
      </c>
      <c r="B289" s="157" t="e">
        <f t="shared" ca="1" si="129"/>
        <v>#VALUE!</v>
      </c>
      <c r="C289" s="157" t="e">
        <f t="shared" ca="1" si="130"/>
        <v>#VALUE!</v>
      </c>
      <c r="D289" s="29"/>
      <c r="E289" s="155" t="str">
        <f ca="1">IFERROR(INDIRECT(ADDRESS(MATCH(D289,CatModules!C:C,0),2,1,1,"CatModules")),"")</f>
        <v/>
      </c>
      <c r="F289" s="96"/>
      <c r="G289" s="156" t="str">
        <f ca="1">IFERROR(INDIRECT(ADDRESS(MATCH(CONCATENATE(E289,"-",F289),CatInt!K:K,0),3,1,1,"CatInt")),"")</f>
        <v/>
      </c>
      <c r="H289" s="45" t="str">
        <f>IF(F289="","",VLOOKUP(F289,#REF!,2,FALSE))</f>
        <v/>
      </c>
      <c r="I289" s="29"/>
      <c r="J289" s="155" t="e">
        <f t="shared" si="131"/>
        <v>#VALUE!</v>
      </c>
      <c r="K289" s="155" t="e">
        <f t="shared" si="132"/>
        <v>#VALUE!</v>
      </c>
      <c r="L289" s="153"/>
      <c r="M289" s="126"/>
      <c r="N289" s="151" t="e">
        <f ca="1">VLOOKUP(M289,CatProd!B:G,6,FALSE)</f>
        <v>#N/A</v>
      </c>
      <c r="O289" s="127"/>
      <c r="P289" s="175" t="e">
        <f ca="1">VLOOKUP(CONCATENATE(N289,"-",O289),CatProdSpec!H:I,2,FALSE)</f>
        <v>#N/A</v>
      </c>
      <c r="Q289" s="30"/>
      <c r="R289" s="149" t="str">
        <f>IFERROR(VLOOKUP(Q289,Setup!D$16:E$25,2,FALSE),"")</f>
        <v/>
      </c>
      <c r="S289" s="51" t="str">
        <f ca="1">IFERROR(IF(OR(I289="",VLOOKUP(I289,CatCostInp!$E$2:$K$88,7,FALSE)=0),"",VLOOKUP(I289,CatCostInp!$E$2:$K$88,7,FALSE)),"")</f>
        <v/>
      </c>
      <c r="T289" s="4" t="e">
        <f>VLOOKUP(U289,#REF!,2,FALSE)</f>
        <v>#REF!</v>
      </c>
      <c r="U289" s="30"/>
      <c r="V289" s="1" t="str">
        <f ca="1">IF(U289=Setup!$C$10,"Grant",IF('Health Products &amp; Equipment'!U289=Setup!$C$11,"Local",IF('Health Products &amp; Equipment'!U289=Setup!$C$12,"Other","")))</f>
        <v/>
      </c>
      <c r="W289" s="34"/>
      <c r="X289" s="148"/>
      <c r="Y289" s="34"/>
      <c r="Z289" s="36" t="str">
        <f t="shared" si="133"/>
        <v/>
      </c>
      <c r="AA289" s="35"/>
      <c r="AB289" s="32" t="str">
        <f t="shared" si="134"/>
        <v/>
      </c>
      <c r="AC289" s="34"/>
      <c r="AD289" s="32" t="str">
        <f t="shared" si="135"/>
        <v/>
      </c>
      <c r="AE289" s="34"/>
      <c r="AF289" s="36" t="str">
        <f t="shared" si="136"/>
        <v/>
      </c>
      <c r="AG289" s="36" t="str">
        <f t="shared" si="137"/>
        <v/>
      </c>
      <c r="AH289" s="36" t="str">
        <f t="shared" si="138"/>
        <v/>
      </c>
      <c r="AI289" s="55"/>
      <c r="AJ289" s="37"/>
      <c r="AK289" s="148"/>
      <c r="AL289" s="34"/>
      <c r="AM289" s="32" t="str">
        <f t="shared" si="139"/>
        <v/>
      </c>
      <c r="AN289" s="34"/>
      <c r="AO289" s="32" t="str">
        <f t="shared" si="140"/>
        <v/>
      </c>
      <c r="AP289" s="35"/>
      <c r="AQ289" s="32" t="str">
        <f t="shared" si="141"/>
        <v/>
      </c>
      <c r="AR289" s="34"/>
      <c r="AS289" s="36" t="str">
        <f t="shared" si="142"/>
        <v/>
      </c>
      <c r="AT289" s="36" t="str">
        <f t="shared" si="143"/>
        <v/>
      </c>
      <c r="AU289" s="36" t="str">
        <f t="shared" si="144"/>
        <v/>
      </c>
      <c r="AV289" s="55"/>
      <c r="AW289" s="34"/>
      <c r="AX289" s="148"/>
      <c r="AY289" s="34"/>
      <c r="AZ289" s="32" t="str">
        <f t="shared" si="145"/>
        <v/>
      </c>
      <c r="BA289" s="34"/>
      <c r="BB289" s="32" t="str">
        <f t="shared" si="146"/>
        <v/>
      </c>
      <c r="BC289" s="34"/>
      <c r="BD289" s="32" t="str">
        <f t="shared" si="147"/>
        <v/>
      </c>
      <c r="BE289" s="34"/>
      <c r="BF289" s="36" t="str">
        <f t="shared" si="148"/>
        <v/>
      </c>
      <c r="BG289" s="36" t="str">
        <f t="shared" si="149"/>
        <v/>
      </c>
      <c r="BH289" s="36" t="str">
        <f t="shared" si="150"/>
        <v/>
      </c>
      <c r="BI289" s="55"/>
      <c r="BJ289" s="34"/>
      <c r="BK289" s="148"/>
      <c r="BL289" s="34"/>
      <c r="BM289" s="32" t="str">
        <f t="shared" si="151"/>
        <v/>
      </c>
      <c r="BN289" s="34"/>
      <c r="BO289" s="32" t="str">
        <f t="shared" si="152"/>
        <v/>
      </c>
      <c r="BP289" s="34"/>
      <c r="BQ289" s="32" t="str">
        <f t="shared" si="153"/>
        <v/>
      </c>
      <c r="BR289" s="34"/>
      <c r="BS289" s="36" t="str">
        <f t="shared" si="154"/>
        <v/>
      </c>
      <c r="BT289" s="36" t="str">
        <f t="shared" si="155"/>
        <v/>
      </c>
      <c r="BU289" s="36" t="str">
        <f t="shared" si="156"/>
        <v/>
      </c>
      <c r="BV289" s="55"/>
      <c r="BW289" s="36" t="str">
        <f t="shared" si="157"/>
        <v/>
      </c>
      <c r="BX289" s="36" t="str">
        <f t="shared" si="157"/>
        <v/>
      </c>
      <c r="BY289" s="31"/>
      <c r="BZ289" s="38"/>
      <c r="CB289" s="120" t="e">
        <f t="shared" ca="1" si="128"/>
        <v>#VALUE!</v>
      </c>
      <c r="CC289" s="2" t="e">
        <f t="shared" ca="1" si="158"/>
        <v>#VALUE!</v>
      </c>
    </row>
    <row r="290" spans="1:81" s="10" customFormat="1" ht="25.15" customHeight="1" x14ac:dyDescent="0.2">
      <c r="A290" s="52" t="str">
        <f t="shared" si="159"/>
        <v/>
      </c>
      <c r="B290" s="157" t="e">
        <f t="shared" ca="1" si="129"/>
        <v>#VALUE!</v>
      </c>
      <c r="C290" s="157" t="e">
        <f t="shared" ca="1" si="130"/>
        <v>#VALUE!</v>
      </c>
      <c r="D290" s="29"/>
      <c r="E290" s="155" t="str">
        <f ca="1">IFERROR(INDIRECT(ADDRESS(MATCH(D290,CatModules!C:C,0),2,1,1,"CatModules")),"")</f>
        <v/>
      </c>
      <c r="F290" s="96"/>
      <c r="G290" s="156" t="str">
        <f ca="1">IFERROR(INDIRECT(ADDRESS(MATCH(CONCATENATE(E290,"-",F290),CatInt!K:K,0),3,1,1,"CatInt")),"")</f>
        <v/>
      </c>
      <c r="H290" s="45" t="str">
        <f>IF(F290="","",VLOOKUP(F290,#REF!,2,FALSE))</f>
        <v/>
      </c>
      <c r="I290" s="29"/>
      <c r="J290" s="155" t="e">
        <f t="shared" si="131"/>
        <v>#VALUE!</v>
      </c>
      <c r="K290" s="155" t="e">
        <f t="shared" si="132"/>
        <v>#VALUE!</v>
      </c>
      <c r="L290" s="153"/>
      <c r="M290" s="126"/>
      <c r="N290" s="151" t="e">
        <f ca="1">VLOOKUP(M290,CatProd!B:G,6,FALSE)</f>
        <v>#N/A</v>
      </c>
      <c r="O290" s="127"/>
      <c r="P290" s="175" t="e">
        <f ca="1">VLOOKUP(CONCATENATE(N290,"-",O290),CatProdSpec!H:I,2,FALSE)</f>
        <v>#N/A</v>
      </c>
      <c r="Q290" s="30"/>
      <c r="R290" s="149" t="str">
        <f>IFERROR(VLOOKUP(Q290,Setup!D$16:E$25,2,FALSE),"")</f>
        <v/>
      </c>
      <c r="S290" s="51" t="str">
        <f ca="1">IFERROR(IF(OR(I290="",VLOOKUP(I290,CatCostInp!$E$2:$K$88,7,FALSE)=0),"",VLOOKUP(I290,CatCostInp!$E$2:$K$88,7,FALSE)),"")</f>
        <v/>
      </c>
      <c r="T290" s="4" t="e">
        <f>VLOOKUP(U290,#REF!,2,FALSE)</f>
        <v>#REF!</v>
      </c>
      <c r="U290" s="30"/>
      <c r="V290" s="1" t="str">
        <f ca="1">IF(U290=Setup!$C$10,"Grant",IF('Health Products &amp; Equipment'!U290=Setup!$C$11,"Local",IF('Health Products &amp; Equipment'!U290=Setup!$C$12,"Other","")))</f>
        <v/>
      </c>
      <c r="W290" s="34"/>
      <c r="X290" s="148"/>
      <c r="Y290" s="34"/>
      <c r="Z290" s="36" t="str">
        <f t="shared" si="133"/>
        <v/>
      </c>
      <c r="AA290" s="35"/>
      <c r="AB290" s="32" t="str">
        <f t="shared" si="134"/>
        <v/>
      </c>
      <c r="AC290" s="34"/>
      <c r="AD290" s="32" t="str">
        <f t="shared" si="135"/>
        <v/>
      </c>
      <c r="AE290" s="34"/>
      <c r="AF290" s="36" t="str">
        <f t="shared" si="136"/>
        <v/>
      </c>
      <c r="AG290" s="36" t="str">
        <f t="shared" si="137"/>
        <v/>
      </c>
      <c r="AH290" s="36" t="str">
        <f t="shared" si="138"/>
        <v/>
      </c>
      <c r="AI290" s="55"/>
      <c r="AJ290" s="37"/>
      <c r="AK290" s="148"/>
      <c r="AL290" s="34"/>
      <c r="AM290" s="32" t="str">
        <f t="shared" si="139"/>
        <v/>
      </c>
      <c r="AN290" s="34"/>
      <c r="AO290" s="32" t="str">
        <f t="shared" si="140"/>
        <v/>
      </c>
      <c r="AP290" s="35"/>
      <c r="AQ290" s="32" t="str">
        <f t="shared" si="141"/>
        <v/>
      </c>
      <c r="AR290" s="34"/>
      <c r="AS290" s="36" t="str">
        <f t="shared" si="142"/>
        <v/>
      </c>
      <c r="AT290" s="36" t="str">
        <f t="shared" si="143"/>
        <v/>
      </c>
      <c r="AU290" s="36" t="str">
        <f t="shared" si="144"/>
        <v/>
      </c>
      <c r="AV290" s="55"/>
      <c r="AW290" s="34"/>
      <c r="AX290" s="148"/>
      <c r="AY290" s="34"/>
      <c r="AZ290" s="32" t="str">
        <f t="shared" si="145"/>
        <v/>
      </c>
      <c r="BA290" s="34"/>
      <c r="BB290" s="32" t="str">
        <f t="shared" si="146"/>
        <v/>
      </c>
      <c r="BC290" s="34"/>
      <c r="BD290" s="32" t="str">
        <f t="shared" si="147"/>
        <v/>
      </c>
      <c r="BE290" s="34"/>
      <c r="BF290" s="36" t="str">
        <f t="shared" si="148"/>
        <v/>
      </c>
      <c r="BG290" s="36" t="str">
        <f t="shared" si="149"/>
        <v/>
      </c>
      <c r="BH290" s="36" t="str">
        <f t="shared" si="150"/>
        <v/>
      </c>
      <c r="BI290" s="55"/>
      <c r="BJ290" s="34"/>
      <c r="BK290" s="148"/>
      <c r="BL290" s="34"/>
      <c r="BM290" s="32" t="str">
        <f t="shared" si="151"/>
        <v/>
      </c>
      <c r="BN290" s="34"/>
      <c r="BO290" s="32" t="str">
        <f t="shared" si="152"/>
        <v/>
      </c>
      <c r="BP290" s="34"/>
      <c r="BQ290" s="32" t="str">
        <f t="shared" si="153"/>
        <v/>
      </c>
      <c r="BR290" s="34"/>
      <c r="BS290" s="36" t="str">
        <f t="shared" si="154"/>
        <v/>
      </c>
      <c r="BT290" s="36" t="str">
        <f t="shared" si="155"/>
        <v/>
      </c>
      <c r="BU290" s="36" t="str">
        <f t="shared" si="156"/>
        <v/>
      </c>
      <c r="BV290" s="55"/>
      <c r="BW290" s="36" t="str">
        <f t="shared" si="157"/>
        <v/>
      </c>
      <c r="BX290" s="36" t="str">
        <f t="shared" si="157"/>
        <v/>
      </c>
      <c r="BY290" s="31"/>
      <c r="BZ290" s="38"/>
      <c r="CB290" s="120" t="e">
        <f t="shared" ca="1" si="128"/>
        <v>#VALUE!</v>
      </c>
      <c r="CC290" s="2" t="e">
        <f t="shared" ca="1" si="158"/>
        <v>#VALUE!</v>
      </c>
    </row>
    <row r="291" spans="1:81" s="10" customFormat="1" ht="25.15" customHeight="1" x14ac:dyDescent="0.2">
      <c r="A291" s="52" t="str">
        <f t="shared" si="159"/>
        <v/>
      </c>
      <c r="B291" s="157" t="e">
        <f t="shared" ca="1" si="129"/>
        <v>#VALUE!</v>
      </c>
      <c r="C291" s="157" t="e">
        <f t="shared" ca="1" si="130"/>
        <v>#VALUE!</v>
      </c>
      <c r="D291" s="29"/>
      <c r="E291" s="155" t="str">
        <f ca="1">IFERROR(INDIRECT(ADDRESS(MATCH(D291,CatModules!C:C,0),2,1,1,"CatModules")),"")</f>
        <v/>
      </c>
      <c r="F291" s="96"/>
      <c r="G291" s="156" t="str">
        <f ca="1">IFERROR(INDIRECT(ADDRESS(MATCH(CONCATENATE(E291,"-",F291),CatInt!K:K,0),3,1,1,"CatInt")),"")</f>
        <v/>
      </c>
      <c r="H291" s="45" t="str">
        <f>IF(F291="","",VLOOKUP(F291,#REF!,2,FALSE))</f>
        <v/>
      </c>
      <c r="I291" s="29"/>
      <c r="J291" s="155" t="e">
        <f t="shared" si="131"/>
        <v>#VALUE!</v>
      </c>
      <c r="K291" s="155" t="e">
        <f t="shared" si="132"/>
        <v>#VALUE!</v>
      </c>
      <c r="L291" s="153"/>
      <c r="M291" s="126"/>
      <c r="N291" s="151" t="e">
        <f ca="1">VLOOKUP(M291,CatProd!B:G,6,FALSE)</f>
        <v>#N/A</v>
      </c>
      <c r="O291" s="127"/>
      <c r="P291" s="175" t="e">
        <f ca="1">VLOOKUP(CONCATENATE(N291,"-",O291),CatProdSpec!H:I,2,FALSE)</f>
        <v>#N/A</v>
      </c>
      <c r="Q291" s="30"/>
      <c r="R291" s="149" t="str">
        <f>IFERROR(VLOOKUP(Q291,Setup!D$16:E$25,2,FALSE),"")</f>
        <v/>
      </c>
      <c r="S291" s="51" t="str">
        <f ca="1">IFERROR(IF(OR(I291="",VLOOKUP(I291,CatCostInp!$E$2:$K$88,7,FALSE)=0),"",VLOOKUP(I291,CatCostInp!$E$2:$K$88,7,FALSE)),"")</f>
        <v/>
      </c>
      <c r="T291" s="4" t="e">
        <f>VLOOKUP(U291,#REF!,2,FALSE)</f>
        <v>#REF!</v>
      </c>
      <c r="U291" s="30"/>
      <c r="V291" s="1" t="str">
        <f ca="1">IF(U291=Setup!$C$10,"Grant",IF('Health Products &amp; Equipment'!U291=Setup!$C$11,"Local",IF('Health Products &amp; Equipment'!U291=Setup!$C$12,"Other","")))</f>
        <v/>
      </c>
      <c r="W291" s="34"/>
      <c r="X291" s="148"/>
      <c r="Y291" s="34"/>
      <c r="Z291" s="36" t="str">
        <f t="shared" si="133"/>
        <v/>
      </c>
      <c r="AA291" s="35"/>
      <c r="AB291" s="32" t="str">
        <f t="shared" si="134"/>
        <v/>
      </c>
      <c r="AC291" s="34"/>
      <c r="AD291" s="32" t="str">
        <f t="shared" si="135"/>
        <v/>
      </c>
      <c r="AE291" s="34"/>
      <c r="AF291" s="36" t="str">
        <f t="shared" si="136"/>
        <v/>
      </c>
      <c r="AG291" s="36" t="str">
        <f t="shared" si="137"/>
        <v/>
      </c>
      <c r="AH291" s="36" t="str">
        <f t="shared" si="138"/>
        <v/>
      </c>
      <c r="AI291" s="55"/>
      <c r="AJ291" s="37"/>
      <c r="AK291" s="148"/>
      <c r="AL291" s="34"/>
      <c r="AM291" s="32" t="str">
        <f t="shared" si="139"/>
        <v/>
      </c>
      <c r="AN291" s="34"/>
      <c r="AO291" s="32" t="str">
        <f t="shared" si="140"/>
        <v/>
      </c>
      <c r="AP291" s="35"/>
      <c r="AQ291" s="32" t="str">
        <f t="shared" si="141"/>
        <v/>
      </c>
      <c r="AR291" s="34"/>
      <c r="AS291" s="36" t="str">
        <f t="shared" si="142"/>
        <v/>
      </c>
      <c r="AT291" s="36" t="str">
        <f t="shared" si="143"/>
        <v/>
      </c>
      <c r="AU291" s="36" t="str">
        <f t="shared" si="144"/>
        <v/>
      </c>
      <c r="AV291" s="55"/>
      <c r="AW291" s="34"/>
      <c r="AX291" s="148"/>
      <c r="AY291" s="34"/>
      <c r="AZ291" s="32" t="str">
        <f t="shared" si="145"/>
        <v/>
      </c>
      <c r="BA291" s="34"/>
      <c r="BB291" s="32" t="str">
        <f t="shared" si="146"/>
        <v/>
      </c>
      <c r="BC291" s="34"/>
      <c r="BD291" s="32" t="str">
        <f t="shared" si="147"/>
        <v/>
      </c>
      <c r="BE291" s="34"/>
      <c r="BF291" s="36" t="str">
        <f t="shared" si="148"/>
        <v/>
      </c>
      <c r="BG291" s="36" t="str">
        <f t="shared" si="149"/>
        <v/>
      </c>
      <c r="BH291" s="36" t="str">
        <f t="shared" si="150"/>
        <v/>
      </c>
      <c r="BI291" s="55"/>
      <c r="BJ291" s="34"/>
      <c r="BK291" s="148"/>
      <c r="BL291" s="34"/>
      <c r="BM291" s="32" t="str">
        <f t="shared" si="151"/>
        <v/>
      </c>
      <c r="BN291" s="34"/>
      <c r="BO291" s="32" t="str">
        <f t="shared" si="152"/>
        <v/>
      </c>
      <c r="BP291" s="34"/>
      <c r="BQ291" s="32" t="str">
        <f t="shared" si="153"/>
        <v/>
      </c>
      <c r="BR291" s="34"/>
      <c r="BS291" s="36" t="str">
        <f t="shared" si="154"/>
        <v/>
      </c>
      <c r="BT291" s="36" t="str">
        <f t="shared" si="155"/>
        <v/>
      </c>
      <c r="BU291" s="36" t="str">
        <f t="shared" si="156"/>
        <v/>
      </c>
      <c r="BV291" s="55"/>
      <c r="BW291" s="36" t="str">
        <f t="shared" si="157"/>
        <v/>
      </c>
      <c r="BX291" s="36" t="str">
        <f t="shared" si="157"/>
        <v/>
      </c>
      <c r="BY291" s="31"/>
      <c r="BZ291" s="38"/>
      <c r="CB291" s="120" t="e">
        <f t="shared" ca="1" si="128"/>
        <v>#VALUE!</v>
      </c>
      <c r="CC291" s="2" t="e">
        <f t="shared" ca="1" si="158"/>
        <v>#VALUE!</v>
      </c>
    </row>
    <row r="292" spans="1:81" s="10" customFormat="1" ht="25.15" customHeight="1" x14ac:dyDescent="0.2">
      <c r="A292" s="52" t="str">
        <f t="shared" si="159"/>
        <v/>
      </c>
      <c r="B292" s="157" t="e">
        <f t="shared" ca="1" si="129"/>
        <v>#VALUE!</v>
      </c>
      <c r="C292" s="157" t="e">
        <f t="shared" ca="1" si="130"/>
        <v>#VALUE!</v>
      </c>
      <c r="D292" s="29"/>
      <c r="E292" s="155" t="str">
        <f ca="1">IFERROR(INDIRECT(ADDRESS(MATCH(D292,CatModules!C:C,0),2,1,1,"CatModules")),"")</f>
        <v/>
      </c>
      <c r="F292" s="96"/>
      <c r="G292" s="156" t="str">
        <f ca="1">IFERROR(INDIRECT(ADDRESS(MATCH(CONCATENATE(E292,"-",F292),CatInt!K:K,0),3,1,1,"CatInt")),"")</f>
        <v/>
      </c>
      <c r="H292" s="45" t="str">
        <f>IF(F292="","",VLOOKUP(F292,#REF!,2,FALSE))</f>
        <v/>
      </c>
      <c r="I292" s="29"/>
      <c r="J292" s="155" t="e">
        <f t="shared" si="131"/>
        <v>#VALUE!</v>
      </c>
      <c r="K292" s="155" t="e">
        <f t="shared" si="132"/>
        <v>#VALUE!</v>
      </c>
      <c r="L292" s="153"/>
      <c r="M292" s="126"/>
      <c r="N292" s="151" t="e">
        <f ca="1">VLOOKUP(M292,CatProd!B:G,6,FALSE)</f>
        <v>#N/A</v>
      </c>
      <c r="O292" s="127"/>
      <c r="P292" s="175" t="e">
        <f ca="1">VLOOKUP(CONCATENATE(N292,"-",O292),CatProdSpec!H:I,2,FALSE)</f>
        <v>#N/A</v>
      </c>
      <c r="Q292" s="30"/>
      <c r="R292" s="149" t="str">
        <f>IFERROR(VLOOKUP(Q292,Setup!D$16:E$25,2,FALSE),"")</f>
        <v/>
      </c>
      <c r="S292" s="51" t="str">
        <f ca="1">IFERROR(IF(OR(I292="",VLOOKUP(I292,CatCostInp!$E$2:$K$88,7,FALSE)=0),"",VLOOKUP(I292,CatCostInp!$E$2:$K$88,7,FALSE)),"")</f>
        <v/>
      </c>
      <c r="T292" s="4" t="e">
        <f>VLOOKUP(U292,#REF!,2,FALSE)</f>
        <v>#REF!</v>
      </c>
      <c r="U292" s="30"/>
      <c r="V292" s="1" t="str">
        <f ca="1">IF(U292=Setup!$C$10,"Grant",IF('Health Products &amp; Equipment'!U292=Setup!$C$11,"Local",IF('Health Products &amp; Equipment'!U292=Setup!$C$12,"Other","")))</f>
        <v/>
      </c>
      <c r="W292" s="34"/>
      <c r="X292" s="148"/>
      <c r="Y292" s="34"/>
      <c r="Z292" s="36" t="str">
        <f t="shared" si="133"/>
        <v/>
      </c>
      <c r="AA292" s="35"/>
      <c r="AB292" s="32" t="str">
        <f t="shared" si="134"/>
        <v/>
      </c>
      <c r="AC292" s="34"/>
      <c r="AD292" s="32" t="str">
        <f t="shared" si="135"/>
        <v/>
      </c>
      <c r="AE292" s="34"/>
      <c r="AF292" s="36" t="str">
        <f t="shared" si="136"/>
        <v/>
      </c>
      <c r="AG292" s="36" t="str">
        <f t="shared" si="137"/>
        <v/>
      </c>
      <c r="AH292" s="36" t="str">
        <f t="shared" si="138"/>
        <v/>
      </c>
      <c r="AI292" s="55"/>
      <c r="AJ292" s="37"/>
      <c r="AK292" s="148"/>
      <c r="AL292" s="34"/>
      <c r="AM292" s="32" t="str">
        <f t="shared" si="139"/>
        <v/>
      </c>
      <c r="AN292" s="34"/>
      <c r="AO292" s="32" t="str">
        <f t="shared" si="140"/>
        <v/>
      </c>
      <c r="AP292" s="35"/>
      <c r="AQ292" s="32" t="str">
        <f t="shared" si="141"/>
        <v/>
      </c>
      <c r="AR292" s="34"/>
      <c r="AS292" s="36" t="str">
        <f t="shared" si="142"/>
        <v/>
      </c>
      <c r="AT292" s="36" t="str">
        <f t="shared" si="143"/>
        <v/>
      </c>
      <c r="AU292" s="36" t="str">
        <f t="shared" si="144"/>
        <v/>
      </c>
      <c r="AV292" s="55"/>
      <c r="AW292" s="34"/>
      <c r="AX292" s="148"/>
      <c r="AY292" s="34"/>
      <c r="AZ292" s="32" t="str">
        <f t="shared" si="145"/>
        <v/>
      </c>
      <c r="BA292" s="34"/>
      <c r="BB292" s="32" t="str">
        <f t="shared" si="146"/>
        <v/>
      </c>
      <c r="BC292" s="34"/>
      <c r="BD292" s="32" t="str">
        <f t="shared" si="147"/>
        <v/>
      </c>
      <c r="BE292" s="34"/>
      <c r="BF292" s="36" t="str">
        <f t="shared" si="148"/>
        <v/>
      </c>
      <c r="BG292" s="36" t="str">
        <f t="shared" si="149"/>
        <v/>
      </c>
      <c r="BH292" s="36" t="str">
        <f t="shared" si="150"/>
        <v/>
      </c>
      <c r="BI292" s="55"/>
      <c r="BJ292" s="34"/>
      <c r="BK292" s="148"/>
      <c r="BL292" s="34"/>
      <c r="BM292" s="32" t="str">
        <f t="shared" si="151"/>
        <v/>
      </c>
      <c r="BN292" s="34"/>
      <c r="BO292" s="32" t="str">
        <f t="shared" si="152"/>
        <v/>
      </c>
      <c r="BP292" s="34"/>
      <c r="BQ292" s="32" t="str">
        <f t="shared" si="153"/>
        <v/>
      </c>
      <c r="BR292" s="34"/>
      <c r="BS292" s="36" t="str">
        <f t="shared" si="154"/>
        <v/>
      </c>
      <c r="BT292" s="36" t="str">
        <f t="shared" si="155"/>
        <v/>
      </c>
      <c r="BU292" s="36" t="str">
        <f t="shared" si="156"/>
        <v/>
      </c>
      <c r="BV292" s="55"/>
      <c r="BW292" s="36" t="str">
        <f t="shared" si="157"/>
        <v/>
      </c>
      <c r="BX292" s="36" t="str">
        <f t="shared" si="157"/>
        <v/>
      </c>
      <c r="BY292" s="31"/>
      <c r="BZ292" s="38"/>
      <c r="CB292" s="120" t="e">
        <f t="shared" ca="1" si="128"/>
        <v>#VALUE!</v>
      </c>
      <c r="CC292" s="2" t="e">
        <f t="shared" ca="1" si="158"/>
        <v>#VALUE!</v>
      </c>
    </row>
    <row r="293" spans="1:81" s="10" customFormat="1" ht="25.15" customHeight="1" x14ac:dyDescent="0.2">
      <c r="A293" s="52" t="str">
        <f t="shared" si="159"/>
        <v/>
      </c>
      <c r="B293" s="157" t="e">
        <f t="shared" ca="1" si="129"/>
        <v>#VALUE!</v>
      </c>
      <c r="C293" s="157" t="e">
        <f t="shared" ca="1" si="130"/>
        <v>#VALUE!</v>
      </c>
      <c r="D293" s="29"/>
      <c r="E293" s="155" t="str">
        <f ca="1">IFERROR(INDIRECT(ADDRESS(MATCH(D293,CatModules!C:C,0),2,1,1,"CatModules")),"")</f>
        <v/>
      </c>
      <c r="F293" s="96"/>
      <c r="G293" s="156" t="str">
        <f ca="1">IFERROR(INDIRECT(ADDRESS(MATCH(CONCATENATE(E293,"-",F293),CatInt!K:K,0),3,1,1,"CatInt")),"")</f>
        <v/>
      </c>
      <c r="H293" s="45" t="str">
        <f>IF(F293="","",VLOOKUP(F293,#REF!,2,FALSE))</f>
        <v/>
      </c>
      <c r="I293" s="29"/>
      <c r="J293" s="155" t="e">
        <f t="shared" si="131"/>
        <v>#VALUE!</v>
      </c>
      <c r="K293" s="155" t="e">
        <f t="shared" si="132"/>
        <v>#VALUE!</v>
      </c>
      <c r="L293" s="153"/>
      <c r="M293" s="126"/>
      <c r="N293" s="151" t="e">
        <f ca="1">VLOOKUP(M293,CatProd!B:G,6,FALSE)</f>
        <v>#N/A</v>
      </c>
      <c r="O293" s="127"/>
      <c r="P293" s="175" t="e">
        <f ca="1">VLOOKUP(CONCATENATE(N293,"-",O293),CatProdSpec!H:I,2,FALSE)</f>
        <v>#N/A</v>
      </c>
      <c r="Q293" s="30"/>
      <c r="R293" s="149" t="str">
        <f>IFERROR(VLOOKUP(Q293,Setup!D$16:E$25,2,FALSE),"")</f>
        <v/>
      </c>
      <c r="S293" s="51" t="str">
        <f ca="1">IFERROR(IF(OR(I293="",VLOOKUP(I293,CatCostInp!$E$2:$K$88,7,FALSE)=0),"",VLOOKUP(I293,CatCostInp!$E$2:$K$88,7,FALSE)),"")</f>
        <v/>
      </c>
      <c r="T293" s="4" t="e">
        <f>VLOOKUP(U293,#REF!,2,FALSE)</f>
        <v>#REF!</v>
      </c>
      <c r="U293" s="30"/>
      <c r="V293" s="1" t="str">
        <f ca="1">IF(U293=Setup!$C$10,"Grant",IF('Health Products &amp; Equipment'!U293=Setup!$C$11,"Local",IF('Health Products &amp; Equipment'!U293=Setup!$C$12,"Other","")))</f>
        <v/>
      </c>
      <c r="W293" s="34"/>
      <c r="X293" s="148"/>
      <c r="Y293" s="34"/>
      <c r="Z293" s="36" t="str">
        <f t="shared" si="133"/>
        <v/>
      </c>
      <c r="AA293" s="35"/>
      <c r="AB293" s="32" t="str">
        <f t="shared" si="134"/>
        <v/>
      </c>
      <c r="AC293" s="34"/>
      <c r="AD293" s="32" t="str">
        <f t="shared" si="135"/>
        <v/>
      </c>
      <c r="AE293" s="34"/>
      <c r="AF293" s="36" t="str">
        <f t="shared" si="136"/>
        <v/>
      </c>
      <c r="AG293" s="36" t="str">
        <f t="shared" si="137"/>
        <v/>
      </c>
      <c r="AH293" s="36" t="str">
        <f t="shared" si="138"/>
        <v/>
      </c>
      <c r="AI293" s="55"/>
      <c r="AJ293" s="37"/>
      <c r="AK293" s="148"/>
      <c r="AL293" s="34"/>
      <c r="AM293" s="32" t="str">
        <f t="shared" si="139"/>
        <v/>
      </c>
      <c r="AN293" s="34"/>
      <c r="AO293" s="32" t="str">
        <f t="shared" si="140"/>
        <v/>
      </c>
      <c r="AP293" s="35"/>
      <c r="AQ293" s="32" t="str">
        <f t="shared" si="141"/>
        <v/>
      </c>
      <c r="AR293" s="34"/>
      <c r="AS293" s="36" t="str">
        <f t="shared" si="142"/>
        <v/>
      </c>
      <c r="AT293" s="36" t="str">
        <f t="shared" si="143"/>
        <v/>
      </c>
      <c r="AU293" s="36" t="str">
        <f t="shared" si="144"/>
        <v/>
      </c>
      <c r="AV293" s="55"/>
      <c r="AW293" s="34"/>
      <c r="AX293" s="148"/>
      <c r="AY293" s="34"/>
      <c r="AZ293" s="32" t="str">
        <f t="shared" si="145"/>
        <v/>
      </c>
      <c r="BA293" s="34"/>
      <c r="BB293" s="32" t="str">
        <f t="shared" si="146"/>
        <v/>
      </c>
      <c r="BC293" s="34"/>
      <c r="BD293" s="32" t="str">
        <f t="shared" si="147"/>
        <v/>
      </c>
      <c r="BE293" s="34"/>
      <c r="BF293" s="36" t="str">
        <f t="shared" si="148"/>
        <v/>
      </c>
      <c r="BG293" s="36" t="str">
        <f t="shared" si="149"/>
        <v/>
      </c>
      <c r="BH293" s="36" t="str">
        <f t="shared" si="150"/>
        <v/>
      </c>
      <c r="BI293" s="55"/>
      <c r="BJ293" s="34"/>
      <c r="BK293" s="148"/>
      <c r="BL293" s="34"/>
      <c r="BM293" s="32" t="str">
        <f t="shared" si="151"/>
        <v/>
      </c>
      <c r="BN293" s="34"/>
      <c r="BO293" s="32" t="str">
        <f t="shared" si="152"/>
        <v/>
      </c>
      <c r="BP293" s="34"/>
      <c r="BQ293" s="32" t="str">
        <f t="shared" si="153"/>
        <v/>
      </c>
      <c r="BR293" s="34"/>
      <c r="BS293" s="36" t="str">
        <f t="shared" si="154"/>
        <v/>
      </c>
      <c r="BT293" s="36" t="str">
        <f t="shared" si="155"/>
        <v/>
      </c>
      <c r="BU293" s="36" t="str">
        <f t="shared" si="156"/>
        <v/>
      </c>
      <c r="BV293" s="55"/>
      <c r="BW293" s="36" t="str">
        <f t="shared" si="157"/>
        <v/>
      </c>
      <c r="BX293" s="36" t="str">
        <f t="shared" si="157"/>
        <v/>
      </c>
      <c r="BY293" s="31"/>
      <c r="BZ293" s="38"/>
      <c r="CB293" s="120" t="e">
        <f t="shared" ca="1" si="128"/>
        <v>#VALUE!</v>
      </c>
      <c r="CC293" s="2" t="e">
        <f t="shared" ca="1" si="158"/>
        <v>#VALUE!</v>
      </c>
    </row>
    <row r="294" spans="1:81" s="10" customFormat="1" ht="25.15" customHeight="1" x14ac:dyDescent="0.2">
      <c r="A294" s="52" t="str">
        <f t="shared" si="159"/>
        <v/>
      </c>
      <c r="B294" s="157" t="e">
        <f t="shared" ca="1" si="129"/>
        <v>#VALUE!</v>
      </c>
      <c r="C294" s="157" t="e">
        <f t="shared" ca="1" si="130"/>
        <v>#VALUE!</v>
      </c>
      <c r="D294" s="29"/>
      <c r="E294" s="155" t="str">
        <f ca="1">IFERROR(INDIRECT(ADDRESS(MATCH(D294,CatModules!C:C,0),2,1,1,"CatModules")),"")</f>
        <v/>
      </c>
      <c r="F294" s="96"/>
      <c r="G294" s="156" t="str">
        <f ca="1">IFERROR(INDIRECT(ADDRESS(MATCH(CONCATENATE(E294,"-",F294),CatInt!K:K,0),3,1,1,"CatInt")),"")</f>
        <v/>
      </c>
      <c r="H294" s="45" t="str">
        <f>IF(F294="","",VLOOKUP(F294,#REF!,2,FALSE))</f>
        <v/>
      </c>
      <c r="I294" s="29"/>
      <c r="J294" s="155" t="e">
        <f t="shared" si="131"/>
        <v>#VALUE!</v>
      </c>
      <c r="K294" s="155" t="e">
        <f t="shared" si="132"/>
        <v>#VALUE!</v>
      </c>
      <c r="L294" s="153"/>
      <c r="M294" s="126"/>
      <c r="N294" s="151" t="e">
        <f ca="1">VLOOKUP(M294,CatProd!B:G,6,FALSE)</f>
        <v>#N/A</v>
      </c>
      <c r="O294" s="127"/>
      <c r="P294" s="175" t="e">
        <f ca="1">VLOOKUP(CONCATENATE(N294,"-",O294),CatProdSpec!H:I,2,FALSE)</f>
        <v>#N/A</v>
      </c>
      <c r="Q294" s="30"/>
      <c r="R294" s="149" t="str">
        <f>IFERROR(VLOOKUP(Q294,Setup!D$16:E$25,2,FALSE),"")</f>
        <v/>
      </c>
      <c r="S294" s="51" t="str">
        <f ca="1">IFERROR(IF(OR(I294="",VLOOKUP(I294,CatCostInp!$E$2:$K$88,7,FALSE)=0),"",VLOOKUP(I294,CatCostInp!$E$2:$K$88,7,FALSE)),"")</f>
        <v/>
      </c>
      <c r="T294" s="4" t="e">
        <f>VLOOKUP(U294,#REF!,2,FALSE)</f>
        <v>#REF!</v>
      </c>
      <c r="U294" s="30"/>
      <c r="V294" s="1" t="str">
        <f ca="1">IF(U294=Setup!$C$10,"Grant",IF('Health Products &amp; Equipment'!U294=Setup!$C$11,"Local",IF('Health Products &amp; Equipment'!U294=Setup!$C$12,"Other","")))</f>
        <v/>
      </c>
      <c r="W294" s="34"/>
      <c r="X294" s="148"/>
      <c r="Y294" s="34"/>
      <c r="Z294" s="36" t="str">
        <f t="shared" si="133"/>
        <v/>
      </c>
      <c r="AA294" s="35"/>
      <c r="AB294" s="32" t="str">
        <f t="shared" si="134"/>
        <v/>
      </c>
      <c r="AC294" s="34"/>
      <c r="AD294" s="32" t="str">
        <f t="shared" si="135"/>
        <v/>
      </c>
      <c r="AE294" s="34"/>
      <c r="AF294" s="36" t="str">
        <f t="shared" si="136"/>
        <v/>
      </c>
      <c r="AG294" s="36" t="str">
        <f t="shared" si="137"/>
        <v/>
      </c>
      <c r="AH294" s="36" t="str">
        <f t="shared" si="138"/>
        <v/>
      </c>
      <c r="AI294" s="55"/>
      <c r="AJ294" s="37"/>
      <c r="AK294" s="148"/>
      <c r="AL294" s="34"/>
      <c r="AM294" s="32" t="str">
        <f t="shared" si="139"/>
        <v/>
      </c>
      <c r="AN294" s="34"/>
      <c r="AO294" s="32" t="str">
        <f t="shared" si="140"/>
        <v/>
      </c>
      <c r="AP294" s="35"/>
      <c r="AQ294" s="32" t="str">
        <f t="shared" si="141"/>
        <v/>
      </c>
      <c r="AR294" s="34"/>
      <c r="AS294" s="36" t="str">
        <f t="shared" si="142"/>
        <v/>
      </c>
      <c r="AT294" s="36" t="str">
        <f t="shared" si="143"/>
        <v/>
      </c>
      <c r="AU294" s="36" t="str">
        <f t="shared" si="144"/>
        <v/>
      </c>
      <c r="AV294" s="55"/>
      <c r="AW294" s="34"/>
      <c r="AX294" s="148"/>
      <c r="AY294" s="34"/>
      <c r="AZ294" s="32" t="str">
        <f t="shared" si="145"/>
        <v/>
      </c>
      <c r="BA294" s="34"/>
      <c r="BB294" s="32" t="str">
        <f t="shared" si="146"/>
        <v/>
      </c>
      <c r="BC294" s="34"/>
      <c r="BD294" s="32" t="str">
        <f t="shared" si="147"/>
        <v/>
      </c>
      <c r="BE294" s="34"/>
      <c r="BF294" s="36" t="str">
        <f t="shared" si="148"/>
        <v/>
      </c>
      <c r="BG294" s="36" t="str">
        <f t="shared" si="149"/>
        <v/>
      </c>
      <c r="BH294" s="36" t="str">
        <f t="shared" si="150"/>
        <v/>
      </c>
      <c r="BI294" s="55"/>
      <c r="BJ294" s="34"/>
      <c r="BK294" s="148"/>
      <c r="BL294" s="34"/>
      <c r="BM294" s="32" t="str">
        <f t="shared" si="151"/>
        <v/>
      </c>
      <c r="BN294" s="34"/>
      <c r="BO294" s="32" t="str">
        <f t="shared" si="152"/>
        <v/>
      </c>
      <c r="BP294" s="34"/>
      <c r="BQ294" s="32" t="str">
        <f t="shared" si="153"/>
        <v/>
      </c>
      <c r="BR294" s="34"/>
      <c r="BS294" s="36" t="str">
        <f t="shared" si="154"/>
        <v/>
      </c>
      <c r="BT294" s="36" t="str">
        <f t="shared" si="155"/>
        <v/>
      </c>
      <c r="BU294" s="36" t="str">
        <f t="shared" si="156"/>
        <v/>
      </c>
      <c r="BV294" s="55"/>
      <c r="BW294" s="36" t="str">
        <f t="shared" si="157"/>
        <v/>
      </c>
      <c r="BX294" s="36" t="str">
        <f t="shared" si="157"/>
        <v/>
      </c>
      <c r="BY294" s="31"/>
      <c r="BZ294" s="38"/>
      <c r="CB294" s="120" t="e">
        <f t="shared" ca="1" si="128"/>
        <v>#VALUE!</v>
      </c>
      <c r="CC294" s="2" t="e">
        <f t="shared" ca="1" si="158"/>
        <v>#VALUE!</v>
      </c>
    </row>
    <row r="295" spans="1:81" s="10" customFormat="1" ht="25.15" customHeight="1" x14ac:dyDescent="0.2">
      <c r="A295" s="52" t="str">
        <f t="shared" si="159"/>
        <v/>
      </c>
      <c r="B295" s="157" t="e">
        <f t="shared" ca="1" si="129"/>
        <v>#VALUE!</v>
      </c>
      <c r="C295" s="157" t="e">
        <f t="shared" ca="1" si="130"/>
        <v>#VALUE!</v>
      </c>
      <c r="D295" s="29"/>
      <c r="E295" s="155" t="str">
        <f ca="1">IFERROR(INDIRECT(ADDRESS(MATCH(D295,CatModules!C:C,0),2,1,1,"CatModules")),"")</f>
        <v/>
      </c>
      <c r="F295" s="96"/>
      <c r="G295" s="156" t="str">
        <f ca="1">IFERROR(INDIRECT(ADDRESS(MATCH(CONCATENATE(E295,"-",F295),CatInt!K:K,0),3,1,1,"CatInt")),"")</f>
        <v/>
      </c>
      <c r="H295" s="45" t="str">
        <f>IF(F295="","",VLOOKUP(F295,#REF!,2,FALSE))</f>
        <v/>
      </c>
      <c r="I295" s="29"/>
      <c r="J295" s="155" t="e">
        <f t="shared" si="131"/>
        <v>#VALUE!</v>
      </c>
      <c r="K295" s="155" t="e">
        <f t="shared" si="132"/>
        <v>#VALUE!</v>
      </c>
      <c r="L295" s="153"/>
      <c r="M295" s="126"/>
      <c r="N295" s="151" t="e">
        <f ca="1">VLOOKUP(M295,CatProd!B:G,6,FALSE)</f>
        <v>#N/A</v>
      </c>
      <c r="O295" s="127"/>
      <c r="P295" s="175" t="e">
        <f ca="1">VLOOKUP(CONCATENATE(N295,"-",O295),CatProdSpec!H:I,2,FALSE)</f>
        <v>#N/A</v>
      </c>
      <c r="Q295" s="30"/>
      <c r="R295" s="149" t="str">
        <f>IFERROR(VLOOKUP(Q295,Setup!D$16:E$25,2,FALSE),"")</f>
        <v/>
      </c>
      <c r="S295" s="51" t="str">
        <f ca="1">IFERROR(IF(OR(I295="",VLOOKUP(I295,CatCostInp!$E$2:$K$88,7,FALSE)=0),"",VLOOKUP(I295,CatCostInp!$E$2:$K$88,7,FALSE)),"")</f>
        <v/>
      </c>
      <c r="T295" s="4" t="e">
        <f>VLOOKUP(U295,#REF!,2,FALSE)</f>
        <v>#REF!</v>
      </c>
      <c r="U295" s="30"/>
      <c r="V295" s="1" t="str">
        <f ca="1">IF(U295=Setup!$C$10,"Grant",IF('Health Products &amp; Equipment'!U295=Setup!$C$11,"Local",IF('Health Products &amp; Equipment'!U295=Setup!$C$12,"Other","")))</f>
        <v/>
      </c>
      <c r="W295" s="34"/>
      <c r="X295" s="148"/>
      <c r="Y295" s="34"/>
      <c r="Z295" s="36" t="str">
        <f t="shared" si="133"/>
        <v/>
      </c>
      <c r="AA295" s="35"/>
      <c r="AB295" s="32" t="str">
        <f t="shared" si="134"/>
        <v/>
      </c>
      <c r="AC295" s="34"/>
      <c r="AD295" s="32" t="str">
        <f t="shared" si="135"/>
        <v/>
      </c>
      <c r="AE295" s="34"/>
      <c r="AF295" s="36" t="str">
        <f t="shared" si="136"/>
        <v/>
      </c>
      <c r="AG295" s="36" t="str">
        <f t="shared" si="137"/>
        <v/>
      </c>
      <c r="AH295" s="36" t="str">
        <f t="shared" si="138"/>
        <v/>
      </c>
      <c r="AI295" s="55"/>
      <c r="AJ295" s="37"/>
      <c r="AK295" s="148"/>
      <c r="AL295" s="34"/>
      <c r="AM295" s="32" t="str">
        <f t="shared" si="139"/>
        <v/>
      </c>
      <c r="AN295" s="34"/>
      <c r="AO295" s="32" t="str">
        <f t="shared" si="140"/>
        <v/>
      </c>
      <c r="AP295" s="35"/>
      <c r="AQ295" s="32" t="str">
        <f t="shared" si="141"/>
        <v/>
      </c>
      <c r="AR295" s="34"/>
      <c r="AS295" s="36" t="str">
        <f t="shared" si="142"/>
        <v/>
      </c>
      <c r="AT295" s="36" t="str">
        <f t="shared" si="143"/>
        <v/>
      </c>
      <c r="AU295" s="36" t="str">
        <f t="shared" si="144"/>
        <v/>
      </c>
      <c r="AV295" s="55"/>
      <c r="AW295" s="34"/>
      <c r="AX295" s="148"/>
      <c r="AY295" s="34"/>
      <c r="AZ295" s="32" t="str">
        <f t="shared" si="145"/>
        <v/>
      </c>
      <c r="BA295" s="34"/>
      <c r="BB295" s="32" t="str">
        <f t="shared" si="146"/>
        <v/>
      </c>
      <c r="BC295" s="34"/>
      <c r="BD295" s="32" t="str">
        <f t="shared" si="147"/>
        <v/>
      </c>
      <c r="BE295" s="34"/>
      <c r="BF295" s="36" t="str">
        <f t="shared" si="148"/>
        <v/>
      </c>
      <c r="BG295" s="36" t="str">
        <f t="shared" si="149"/>
        <v/>
      </c>
      <c r="BH295" s="36" t="str">
        <f t="shared" si="150"/>
        <v/>
      </c>
      <c r="BI295" s="55"/>
      <c r="BJ295" s="34"/>
      <c r="BK295" s="148"/>
      <c r="BL295" s="34"/>
      <c r="BM295" s="32" t="str">
        <f t="shared" si="151"/>
        <v/>
      </c>
      <c r="BN295" s="34"/>
      <c r="BO295" s="32" t="str">
        <f t="shared" si="152"/>
        <v/>
      </c>
      <c r="BP295" s="34"/>
      <c r="BQ295" s="32" t="str">
        <f t="shared" si="153"/>
        <v/>
      </c>
      <c r="BR295" s="34"/>
      <c r="BS295" s="36" t="str">
        <f t="shared" si="154"/>
        <v/>
      </c>
      <c r="BT295" s="36" t="str">
        <f t="shared" si="155"/>
        <v/>
      </c>
      <c r="BU295" s="36" t="str">
        <f t="shared" si="156"/>
        <v/>
      </c>
      <c r="BV295" s="55"/>
      <c r="BW295" s="36" t="str">
        <f t="shared" si="157"/>
        <v/>
      </c>
      <c r="BX295" s="36" t="str">
        <f t="shared" si="157"/>
        <v/>
      </c>
      <c r="BY295" s="31"/>
      <c r="BZ295" s="38"/>
      <c r="CB295" s="120" t="e">
        <f t="shared" ca="1" si="128"/>
        <v>#VALUE!</v>
      </c>
      <c r="CC295" s="2" t="e">
        <f t="shared" ca="1" si="158"/>
        <v>#VALUE!</v>
      </c>
    </row>
    <row r="296" spans="1:81" s="10" customFormat="1" ht="25.15" customHeight="1" x14ac:dyDescent="0.2">
      <c r="A296" s="52" t="str">
        <f t="shared" si="159"/>
        <v/>
      </c>
      <c r="B296" s="157" t="e">
        <f t="shared" ca="1" si="129"/>
        <v>#VALUE!</v>
      </c>
      <c r="C296" s="157" t="e">
        <f t="shared" ca="1" si="130"/>
        <v>#VALUE!</v>
      </c>
      <c r="D296" s="29"/>
      <c r="E296" s="155" t="str">
        <f ca="1">IFERROR(INDIRECT(ADDRESS(MATCH(D296,CatModules!C:C,0),2,1,1,"CatModules")),"")</f>
        <v/>
      </c>
      <c r="F296" s="96"/>
      <c r="G296" s="156" t="str">
        <f ca="1">IFERROR(INDIRECT(ADDRESS(MATCH(CONCATENATE(E296,"-",F296),CatInt!K:K,0),3,1,1,"CatInt")),"")</f>
        <v/>
      </c>
      <c r="H296" s="45" t="str">
        <f>IF(F296="","",VLOOKUP(F296,#REF!,2,FALSE))</f>
        <v/>
      </c>
      <c r="I296" s="29"/>
      <c r="J296" s="155" t="e">
        <f t="shared" si="131"/>
        <v>#VALUE!</v>
      </c>
      <c r="K296" s="155" t="e">
        <f t="shared" si="132"/>
        <v>#VALUE!</v>
      </c>
      <c r="L296" s="153"/>
      <c r="M296" s="126"/>
      <c r="N296" s="151" t="e">
        <f ca="1">VLOOKUP(M296,CatProd!B:G,6,FALSE)</f>
        <v>#N/A</v>
      </c>
      <c r="O296" s="127"/>
      <c r="P296" s="175" t="e">
        <f ca="1">VLOOKUP(CONCATENATE(N296,"-",O296),CatProdSpec!H:I,2,FALSE)</f>
        <v>#N/A</v>
      </c>
      <c r="Q296" s="30"/>
      <c r="R296" s="149" t="str">
        <f>IFERROR(VLOOKUP(Q296,Setup!D$16:E$25,2,FALSE),"")</f>
        <v/>
      </c>
      <c r="S296" s="51" t="str">
        <f ca="1">IFERROR(IF(OR(I296="",VLOOKUP(I296,CatCostInp!$E$2:$K$88,7,FALSE)=0),"",VLOOKUP(I296,CatCostInp!$E$2:$K$88,7,FALSE)),"")</f>
        <v/>
      </c>
      <c r="T296" s="4" t="e">
        <f>VLOOKUP(U296,#REF!,2,FALSE)</f>
        <v>#REF!</v>
      </c>
      <c r="U296" s="30"/>
      <c r="V296" s="1" t="str">
        <f ca="1">IF(U296=Setup!$C$10,"Grant",IF('Health Products &amp; Equipment'!U296=Setup!$C$11,"Local",IF('Health Products &amp; Equipment'!U296=Setup!$C$12,"Other","")))</f>
        <v/>
      </c>
      <c r="W296" s="34"/>
      <c r="X296" s="148"/>
      <c r="Y296" s="34"/>
      <c r="Z296" s="36" t="str">
        <f t="shared" si="133"/>
        <v/>
      </c>
      <c r="AA296" s="35"/>
      <c r="AB296" s="32" t="str">
        <f t="shared" si="134"/>
        <v/>
      </c>
      <c r="AC296" s="34"/>
      <c r="AD296" s="32" t="str">
        <f t="shared" si="135"/>
        <v/>
      </c>
      <c r="AE296" s="34"/>
      <c r="AF296" s="36" t="str">
        <f t="shared" si="136"/>
        <v/>
      </c>
      <c r="AG296" s="36" t="str">
        <f t="shared" si="137"/>
        <v/>
      </c>
      <c r="AH296" s="36" t="str">
        <f t="shared" si="138"/>
        <v/>
      </c>
      <c r="AI296" s="55"/>
      <c r="AJ296" s="37"/>
      <c r="AK296" s="148"/>
      <c r="AL296" s="34"/>
      <c r="AM296" s="32" t="str">
        <f t="shared" si="139"/>
        <v/>
      </c>
      <c r="AN296" s="34"/>
      <c r="AO296" s="32" t="str">
        <f t="shared" si="140"/>
        <v/>
      </c>
      <c r="AP296" s="35"/>
      <c r="AQ296" s="32" t="str">
        <f t="shared" si="141"/>
        <v/>
      </c>
      <c r="AR296" s="34"/>
      <c r="AS296" s="36" t="str">
        <f t="shared" si="142"/>
        <v/>
      </c>
      <c r="AT296" s="36" t="str">
        <f t="shared" si="143"/>
        <v/>
      </c>
      <c r="AU296" s="36" t="str">
        <f t="shared" si="144"/>
        <v/>
      </c>
      <c r="AV296" s="55"/>
      <c r="AW296" s="34"/>
      <c r="AX296" s="148"/>
      <c r="AY296" s="34"/>
      <c r="AZ296" s="32" t="str">
        <f t="shared" si="145"/>
        <v/>
      </c>
      <c r="BA296" s="34"/>
      <c r="BB296" s="32" t="str">
        <f t="shared" si="146"/>
        <v/>
      </c>
      <c r="BC296" s="34"/>
      <c r="BD296" s="32" t="str">
        <f t="shared" si="147"/>
        <v/>
      </c>
      <c r="BE296" s="34"/>
      <c r="BF296" s="36" t="str">
        <f t="shared" si="148"/>
        <v/>
      </c>
      <c r="BG296" s="36" t="str">
        <f t="shared" si="149"/>
        <v/>
      </c>
      <c r="BH296" s="36" t="str">
        <f t="shared" si="150"/>
        <v/>
      </c>
      <c r="BI296" s="55"/>
      <c r="BJ296" s="34"/>
      <c r="BK296" s="148"/>
      <c r="BL296" s="34"/>
      <c r="BM296" s="32" t="str">
        <f t="shared" si="151"/>
        <v/>
      </c>
      <c r="BN296" s="34"/>
      <c r="BO296" s="32" t="str">
        <f t="shared" si="152"/>
        <v/>
      </c>
      <c r="BP296" s="34"/>
      <c r="BQ296" s="32" t="str">
        <f t="shared" si="153"/>
        <v/>
      </c>
      <c r="BR296" s="34"/>
      <c r="BS296" s="36" t="str">
        <f t="shared" si="154"/>
        <v/>
      </c>
      <c r="BT296" s="36" t="str">
        <f t="shared" si="155"/>
        <v/>
      </c>
      <c r="BU296" s="36" t="str">
        <f t="shared" si="156"/>
        <v/>
      </c>
      <c r="BV296" s="55"/>
      <c r="BW296" s="36" t="str">
        <f t="shared" si="157"/>
        <v/>
      </c>
      <c r="BX296" s="36" t="str">
        <f t="shared" si="157"/>
        <v/>
      </c>
      <c r="BY296" s="31"/>
      <c r="BZ296" s="38"/>
      <c r="CB296" s="120" t="e">
        <f t="shared" ca="1" si="128"/>
        <v>#VALUE!</v>
      </c>
      <c r="CC296" s="2" t="e">
        <f t="shared" ca="1" si="158"/>
        <v>#VALUE!</v>
      </c>
    </row>
    <row r="297" spans="1:81" s="10" customFormat="1" ht="25.15" customHeight="1" x14ac:dyDescent="0.2">
      <c r="A297" s="52" t="str">
        <f t="shared" si="159"/>
        <v/>
      </c>
      <c r="B297" s="157" t="e">
        <f t="shared" ca="1" si="129"/>
        <v>#VALUE!</v>
      </c>
      <c r="C297" s="157" t="e">
        <f t="shared" ca="1" si="130"/>
        <v>#VALUE!</v>
      </c>
      <c r="D297" s="29"/>
      <c r="E297" s="155" t="str">
        <f ca="1">IFERROR(INDIRECT(ADDRESS(MATCH(D297,CatModules!C:C,0),2,1,1,"CatModules")),"")</f>
        <v/>
      </c>
      <c r="F297" s="96"/>
      <c r="G297" s="156" t="str">
        <f ca="1">IFERROR(INDIRECT(ADDRESS(MATCH(CONCATENATE(E297,"-",F297),CatInt!K:K,0),3,1,1,"CatInt")),"")</f>
        <v/>
      </c>
      <c r="H297" s="45" t="str">
        <f>IF(F297="","",VLOOKUP(F297,#REF!,2,FALSE))</f>
        <v/>
      </c>
      <c r="I297" s="29"/>
      <c r="J297" s="155" t="e">
        <f t="shared" si="131"/>
        <v>#VALUE!</v>
      </c>
      <c r="K297" s="155" t="e">
        <f t="shared" si="132"/>
        <v>#VALUE!</v>
      </c>
      <c r="L297" s="153"/>
      <c r="M297" s="126"/>
      <c r="N297" s="151" t="e">
        <f ca="1">VLOOKUP(M297,CatProd!B:G,6,FALSE)</f>
        <v>#N/A</v>
      </c>
      <c r="O297" s="127"/>
      <c r="P297" s="175" t="e">
        <f ca="1">VLOOKUP(CONCATENATE(N297,"-",O297),CatProdSpec!H:I,2,FALSE)</f>
        <v>#N/A</v>
      </c>
      <c r="Q297" s="30"/>
      <c r="R297" s="149" t="str">
        <f>IFERROR(VLOOKUP(Q297,Setup!D$16:E$25,2,FALSE),"")</f>
        <v/>
      </c>
      <c r="S297" s="51" t="str">
        <f ca="1">IFERROR(IF(OR(I297="",VLOOKUP(I297,CatCostInp!$E$2:$K$88,7,FALSE)=0),"",VLOOKUP(I297,CatCostInp!$E$2:$K$88,7,FALSE)),"")</f>
        <v/>
      </c>
      <c r="T297" s="4" t="e">
        <f>VLOOKUP(U297,#REF!,2,FALSE)</f>
        <v>#REF!</v>
      </c>
      <c r="U297" s="30"/>
      <c r="V297" s="1" t="str">
        <f ca="1">IF(U297=Setup!$C$10,"Grant",IF('Health Products &amp; Equipment'!U297=Setup!$C$11,"Local",IF('Health Products &amp; Equipment'!U297=Setup!$C$12,"Other","")))</f>
        <v/>
      </c>
      <c r="W297" s="34"/>
      <c r="X297" s="148"/>
      <c r="Y297" s="34"/>
      <c r="Z297" s="36" t="str">
        <f t="shared" si="133"/>
        <v/>
      </c>
      <c r="AA297" s="35"/>
      <c r="AB297" s="32" t="str">
        <f t="shared" si="134"/>
        <v/>
      </c>
      <c r="AC297" s="34"/>
      <c r="AD297" s="32" t="str">
        <f t="shared" si="135"/>
        <v/>
      </c>
      <c r="AE297" s="34"/>
      <c r="AF297" s="36" t="str">
        <f t="shared" si="136"/>
        <v/>
      </c>
      <c r="AG297" s="36" t="str">
        <f t="shared" si="137"/>
        <v/>
      </c>
      <c r="AH297" s="36" t="str">
        <f t="shared" si="138"/>
        <v/>
      </c>
      <c r="AI297" s="55"/>
      <c r="AJ297" s="37"/>
      <c r="AK297" s="148"/>
      <c r="AL297" s="34"/>
      <c r="AM297" s="32" t="str">
        <f t="shared" si="139"/>
        <v/>
      </c>
      <c r="AN297" s="34"/>
      <c r="AO297" s="32" t="str">
        <f t="shared" si="140"/>
        <v/>
      </c>
      <c r="AP297" s="35"/>
      <c r="AQ297" s="32" t="str">
        <f t="shared" si="141"/>
        <v/>
      </c>
      <c r="AR297" s="34"/>
      <c r="AS297" s="36" t="str">
        <f t="shared" si="142"/>
        <v/>
      </c>
      <c r="AT297" s="36" t="str">
        <f t="shared" si="143"/>
        <v/>
      </c>
      <c r="AU297" s="36" t="str">
        <f t="shared" si="144"/>
        <v/>
      </c>
      <c r="AV297" s="55"/>
      <c r="AW297" s="34"/>
      <c r="AX297" s="148"/>
      <c r="AY297" s="34"/>
      <c r="AZ297" s="32" t="str">
        <f t="shared" si="145"/>
        <v/>
      </c>
      <c r="BA297" s="34"/>
      <c r="BB297" s="32" t="str">
        <f t="shared" si="146"/>
        <v/>
      </c>
      <c r="BC297" s="34"/>
      <c r="BD297" s="32" t="str">
        <f t="shared" si="147"/>
        <v/>
      </c>
      <c r="BE297" s="34"/>
      <c r="BF297" s="36" t="str">
        <f t="shared" si="148"/>
        <v/>
      </c>
      <c r="BG297" s="36" t="str">
        <f t="shared" si="149"/>
        <v/>
      </c>
      <c r="BH297" s="36" t="str">
        <f t="shared" si="150"/>
        <v/>
      </c>
      <c r="BI297" s="55"/>
      <c r="BJ297" s="34"/>
      <c r="BK297" s="148"/>
      <c r="BL297" s="34"/>
      <c r="BM297" s="32" t="str">
        <f t="shared" si="151"/>
        <v/>
      </c>
      <c r="BN297" s="34"/>
      <c r="BO297" s="32" t="str">
        <f t="shared" si="152"/>
        <v/>
      </c>
      <c r="BP297" s="34"/>
      <c r="BQ297" s="32" t="str">
        <f t="shared" si="153"/>
        <v/>
      </c>
      <c r="BR297" s="34"/>
      <c r="BS297" s="36" t="str">
        <f t="shared" si="154"/>
        <v/>
      </c>
      <c r="BT297" s="36" t="str">
        <f t="shared" si="155"/>
        <v/>
      </c>
      <c r="BU297" s="36" t="str">
        <f t="shared" si="156"/>
        <v/>
      </c>
      <c r="BV297" s="55"/>
      <c r="BW297" s="36" t="str">
        <f t="shared" si="157"/>
        <v/>
      </c>
      <c r="BX297" s="36" t="str">
        <f t="shared" si="157"/>
        <v/>
      </c>
      <c r="BY297" s="31"/>
      <c r="BZ297" s="38"/>
      <c r="CB297" s="120" t="e">
        <f t="shared" ca="1" si="128"/>
        <v>#VALUE!</v>
      </c>
      <c r="CC297" s="2" t="e">
        <f t="shared" ca="1" si="158"/>
        <v>#VALUE!</v>
      </c>
    </row>
    <row r="298" spans="1:81" s="10" customFormat="1" ht="25.15" customHeight="1" x14ac:dyDescent="0.2">
      <c r="A298" s="52" t="str">
        <f t="shared" si="159"/>
        <v/>
      </c>
      <c r="B298" s="157" t="e">
        <f t="shared" ca="1" si="129"/>
        <v>#VALUE!</v>
      </c>
      <c r="C298" s="157" t="e">
        <f t="shared" ca="1" si="130"/>
        <v>#VALUE!</v>
      </c>
      <c r="D298" s="29"/>
      <c r="E298" s="155" t="str">
        <f ca="1">IFERROR(INDIRECT(ADDRESS(MATCH(D298,CatModules!C:C,0),2,1,1,"CatModules")),"")</f>
        <v/>
      </c>
      <c r="F298" s="96"/>
      <c r="G298" s="156" t="str">
        <f ca="1">IFERROR(INDIRECT(ADDRESS(MATCH(CONCATENATE(E298,"-",F298),CatInt!K:K,0),3,1,1,"CatInt")),"")</f>
        <v/>
      </c>
      <c r="H298" s="45" t="str">
        <f>IF(F298="","",VLOOKUP(F298,#REF!,2,FALSE))</f>
        <v/>
      </c>
      <c r="I298" s="29"/>
      <c r="J298" s="155" t="e">
        <f t="shared" si="131"/>
        <v>#VALUE!</v>
      </c>
      <c r="K298" s="155" t="e">
        <f t="shared" si="132"/>
        <v>#VALUE!</v>
      </c>
      <c r="L298" s="153"/>
      <c r="M298" s="126"/>
      <c r="N298" s="151" t="e">
        <f ca="1">VLOOKUP(M298,CatProd!B:G,6,FALSE)</f>
        <v>#N/A</v>
      </c>
      <c r="O298" s="127"/>
      <c r="P298" s="175" t="e">
        <f ca="1">VLOOKUP(CONCATENATE(N298,"-",O298),CatProdSpec!H:I,2,FALSE)</f>
        <v>#N/A</v>
      </c>
      <c r="Q298" s="30"/>
      <c r="R298" s="149" t="str">
        <f>IFERROR(VLOOKUP(Q298,Setup!D$16:E$25,2,FALSE),"")</f>
        <v/>
      </c>
      <c r="S298" s="51" t="str">
        <f ca="1">IFERROR(IF(OR(I298="",VLOOKUP(I298,CatCostInp!$E$2:$K$88,7,FALSE)=0),"",VLOOKUP(I298,CatCostInp!$E$2:$K$88,7,FALSE)),"")</f>
        <v/>
      </c>
      <c r="T298" s="4" t="e">
        <f>VLOOKUP(U298,#REF!,2,FALSE)</f>
        <v>#REF!</v>
      </c>
      <c r="U298" s="30"/>
      <c r="V298" s="1" t="str">
        <f ca="1">IF(U298=Setup!$C$10,"Grant",IF('Health Products &amp; Equipment'!U298=Setup!$C$11,"Local",IF('Health Products &amp; Equipment'!U298=Setup!$C$12,"Other","")))</f>
        <v/>
      </c>
      <c r="W298" s="34"/>
      <c r="X298" s="148"/>
      <c r="Y298" s="34"/>
      <c r="Z298" s="36" t="str">
        <f t="shared" si="133"/>
        <v/>
      </c>
      <c r="AA298" s="35"/>
      <c r="AB298" s="32" t="str">
        <f t="shared" si="134"/>
        <v/>
      </c>
      <c r="AC298" s="34"/>
      <c r="AD298" s="32" t="str">
        <f t="shared" si="135"/>
        <v/>
      </c>
      <c r="AE298" s="34"/>
      <c r="AF298" s="36" t="str">
        <f t="shared" si="136"/>
        <v/>
      </c>
      <c r="AG298" s="36" t="str">
        <f t="shared" si="137"/>
        <v/>
      </c>
      <c r="AH298" s="36" t="str">
        <f t="shared" si="138"/>
        <v/>
      </c>
      <c r="AI298" s="55"/>
      <c r="AJ298" s="37"/>
      <c r="AK298" s="148"/>
      <c r="AL298" s="34"/>
      <c r="AM298" s="32" t="str">
        <f t="shared" si="139"/>
        <v/>
      </c>
      <c r="AN298" s="34"/>
      <c r="AO298" s="32" t="str">
        <f t="shared" si="140"/>
        <v/>
      </c>
      <c r="AP298" s="35"/>
      <c r="AQ298" s="32" t="str">
        <f t="shared" si="141"/>
        <v/>
      </c>
      <c r="AR298" s="34"/>
      <c r="AS298" s="36" t="str">
        <f t="shared" si="142"/>
        <v/>
      </c>
      <c r="AT298" s="36" t="str">
        <f t="shared" si="143"/>
        <v/>
      </c>
      <c r="AU298" s="36" t="str">
        <f t="shared" si="144"/>
        <v/>
      </c>
      <c r="AV298" s="55"/>
      <c r="AW298" s="34"/>
      <c r="AX298" s="148"/>
      <c r="AY298" s="34"/>
      <c r="AZ298" s="32" t="str">
        <f t="shared" si="145"/>
        <v/>
      </c>
      <c r="BA298" s="34"/>
      <c r="BB298" s="32" t="str">
        <f t="shared" si="146"/>
        <v/>
      </c>
      <c r="BC298" s="34"/>
      <c r="BD298" s="32" t="str">
        <f t="shared" si="147"/>
        <v/>
      </c>
      <c r="BE298" s="34"/>
      <c r="BF298" s="36" t="str">
        <f t="shared" si="148"/>
        <v/>
      </c>
      <c r="BG298" s="36" t="str">
        <f t="shared" si="149"/>
        <v/>
      </c>
      <c r="BH298" s="36" t="str">
        <f t="shared" si="150"/>
        <v/>
      </c>
      <c r="BI298" s="55"/>
      <c r="BJ298" s="34"/>
      <c r="BK298" s="148"/>
      <c r="BL298" s="34"/>
      <c r="BM298" s="32" t="str">
        <f t="shared" si="151"/>
        <v/>
      </c>
      <c r="BN298" s="34"/>
      <c r="BO298" s="32" t="str">
        <f t="shared" si="152"/>
        <v/>
      </c>
      <c r="BP298" s="34"/>
      <c r="BQ298" s="32" t="str">
        <f t="shared" si="153"/>
        <v/>
      </c>
      <c r="BR298" s="34"/>
      <c r="BS298" s="36" t="str">
        <f t="shared" si="154"/>
        <v/>
      </c>
      <c r="BT298" s="36" t="str">
        <f t="shared" si="155"/>
        <v/>
      </c>
      <c r="BU298" s="36" t="str">
        <f t="shared" si="156"/>
        <v/>
      </c>
      <c r="BV298" s="55"/>
      <c r="BW298" s="36" t="str">
        <f t="shared" si="157"/>
        <v/>
      </c>
      <c r="BX298" s="36" t="str">
        <f t="shared" si="157"/>
        <v/>
      </c>
      <c r="BY298" s="31"/>
      <c r="BZ298" s="38"/>
      <c r="CB298" s="120" t="e">
        <f t="shared" ca="1" si="128"/>
        <v>#VALUE!</v>
      </c>
      <c r="CC298" s="2" t="e">
        <f t="shared" ca="1" si="158"/>
        <v>#VALUE!</v>
      </c>
    </row>
    <row r="299" spans="1:81" s="10" customFormat="1" ht="25.15" customHeight="1" x14ac:dyDescent="0.2">
      <c r="A299" s="52" t="str">
        <f t="shared" si="159"/>
        <v/>
      </c>
      <c r="B299" s="157" t="e">
        <f t="shared" ca="1" si="129"/>
        <v>#VALUE!</v>
      </c>
      <c r="C299" s="157" t="e">
        <f t="shared" ca="1" si="130"/>
        <v>#VALUE!</v>
      </c>
      <c r="D299" s="29"/>
      <c r="E299" s="155" t="str">
        <f ca="1">IFERROR(INDIRECT(ADDRESS(MATCH(D299,CatModules!C:C,0),2,1,1,"CatModules")),"")</f>
        <v/>
      </c>
      <c r="F299" s="96"/>
      <c r="G299" s="156" t="str">
        <f ca="1">IFERROR(INDIRECT(ADDRESS(MATCH(CONCATENATE(E299,"-",F299),CatInt!K:K,0),3,1,1,"CatInt")),"")</f>
        <v/>
      </c>
      <c r="H299" s="45" t="str">
        <f>IF(F299="","",VLOOKUP(F299,#REF!,2,FALSE))</f>
        <v/>
      </c>
      <c r="I299" s="29"/>
      <c r="J299" s="155" t="e">
        <f t="shared" si="131"/>
        <v>#VALUE!</v>
      </c>
      <c r="K299" s="155" t="e">
        <f t="shared" si="132"/>
        <v>#VALUE!</v>
      </c>
      <c r="L299" s="153"/>
      <c r="M299" s="126"/>
      <c r="N299" s="151" t="e">
        <f ca="1">VLOOKUP(M299,CatProd!B:G,6,FALSE)</f>
        <v>#N/A</v>
      </c>
      <c r="O299" s="127"/>
      <c r="P299" s="175" t="e">
        <f ca="1">VLOOKUP(CONCATENATE(N299,"-",O299),CatProdSpec!H:I,2,FALSE)</f>
        <v>#N/A</v>
      </c>
      <c r="Q299" s="30"/>
      <c r="R299" s="149" t="str">
        <f>IFERROR(VLOOKUP(Q299,Setup!D$16:E$25,2,FALSE),"")</f>
        <v/>
      </c>
      <c r="S299" s="51" t="str">
        <f ca="1">IFERROR(IF(OR(I299="",VLOOKUP(I299,CatCostInp!$E$2:$K$88,7,FALSE)=0),"",VLOOKUP(I299,CatCostInp!$E$2:$K$88,7,FALSE)),"")</f>
        <v/>
      </c>
      <c r="T299" s="4" t="e">
        <f>VLOOKUP(U299,#REF!,2,FALSE)</f>
        <v>#REF!</v>
      </c>
      <c r="U299" s="30"/>
      <c r="V299" s="1" t="str">
        <f ca="1">IF(U299=Setup!$C$10,"Grant",IF('Health Products &amp; Equipment'!U299=Setup!$C$11,"Local",IF('Health Products &amp; Equipment'!U299=Setup!$C$12,"Other","")))</f>
        <v/>
      </c>
      <c r="W299" s="34"/>
      <c r="X299" s="148"/>
      <c r="Y299" s="34"/>
      <c r="Z299" s="36" t="str">
        <f t="shared" si="133"/>
        <v/>
      </c>
      <c r="AA299" s="35"/>
      <c r="AB299" s="32" t="str">
        <f t="shared" si="134"/>
        <v/>
      </c>
      <c r="AC299" s="34"/>
      <c r="AD299" s="32" t="str">
        <f t="shared" si="135"/>
        <v/>
      </c>
      <c r="AE299" s="34"/>
      <c r="AF299" s="36" t="str">
        <f t="shared" si="136"/>
        <v/>
      </c>
      <c r="AG299" s="36" t="str">
        <f t="shared" si="137"/>
        <v/>
      </c>
      <c r="AH299" s="36" t="str">
        <f t="shared" si="138"/>
        <v/>
      </c>
      <c r="AI299" s="55"/>
      <c r="AJ299" s="37"/>
      <c r="AK299" s="148"/>
      <c r="AL299" s="34"/>
      <c r="AM299" s="32" t="str">
        <f t="shared" si="139"/>
        <v/>
      </c>
      <c r="AN299" s="34"/>
      <c r="AO299" s="32" t="str">
        <f t="shared" si="140"/>
        <v/>
      </c>
      <c r="AP299" s="35"/>
      <c r="AQ299" s="32" t="str">
        <f t="shared" si="141"/>
        <v/>
      </c>
      <c r="AR299" s="34"/>
      <c r="AS299" s="36" t="str">
        <f t="shared" si="142"/>
        <v/>
      </c>
      <c r="AT299" s="36" t="str">
        <f t="shared" si="143"/>
        <v/>
      </c>
      <c r="AU299" s="36" t="str">
        <f t="shared" si="144"/>
        <v/>
      </c>
      <c r="AV299" s="55"/>
      <c r="AW299" s="34"/>
      <c r="AX299" s="148"/>
      <c r="AY299" s="34"/>
      <c r="AZ299" s="32" t="str">
        <f t="shared" si="145"/>
        <v/>
      </c>
      <c r="BA299" s="34"/>
      <c r="BB299" s="32" t="str">
        <f t="shared" si="146"/>
        <v/>
      </c>
      <c r="BC299" s="34"/>
      <c r="BD299" s="32" t="str">
        <f t="shared" si="147"/>
        <v/>
      </c>
      <c r="BE299" s="34"/>
      <c r="BF299" s="36" t="str">
        <f t="shared" si="148"/>
        <v/>
      </c>
      <c r="BG299" s="36" t="str">
        <f t="shared" si="149"/>
        <v/>
      </c>
      <c r="BH299" s="36" t="str">
        <f t="shared" si="150"/>
        <v/>
      </c>
      <c r="BI299" s="55"/>
      <c r="BJ299" s="34"/>
      <c r="BK299" s="148"/>
      <c r="BL299" s="34"/>
      <c r="BM299" s="32" t="str">
        <f t="shared" si="151"/>
        <v/>
      </c>
      <c r="BN299" s="34"/>
      <c r="BO299" s="32" t="str">
        <f t="shared" si="152"/>
        <v/>
      </c>
      <c r="BP299" s="34"/>
      <c r="BQ299" s="32" t="str">
        <f t="shared" si="153"/>
        <v/>
      </c>
      <c r="BR299" s="34"/>
      <c r="BS299" s="36" t="str">
        <f t="shared" si="154"/>
        <v/>
      </c>
      <c r="BT299" s="36" t="str">
        <f t="shared" si="155"/>
        <v/>
      </c>
      <c r="BU299" s="36" t="str">
        <f t="shared" si="156"/>
        <v/>
      </c>
      <c r="BV299" s="55"/>
      <c r="BW299" s="36" t="str">
        <f t="shared" si="157"/>
        <v/>
      </c>
      <c r="BX299" s="36" t="str">
        <f t="shared" si="157"/>
        <v/>
      </c>
      <c r="BY299" s="31"/>
      <c r="BZ299" s="38"/>
      <c r="CB299" s="120" t="e">
        <f t="shared" ca="1" si="128"/>
        <v>#VALUE!</v>
      </c>
      <c r="CC299" s="2" t="e">
        <f t="shared" ca="1" si="158"/>
        <v>#VALUE!</v>
      </c>
    </row>
    <row r="300" spans="1:81" s="10" customFormat="1" ht="25.15" customHeight="1" x14ac:dyDescent="0.2">
      <c r="A300" s="52" t="str">
        <f t="shared" si="159"/>
        <v/>
      </c>
      <c r="B300" s="157" t="e">
        <f t="shared" ca="1" si="129"/>
        <v>#VALUE!</v>
      </c>
      <c r="C300" s="157" t="e">
        <f t="shared" ca="1" si="130"/>
        <v>#VALUE!</v>
      </c>
      <c r="D300" s="29"/>
      <c r="E300" s="155" t="str">
        <f ca="1">IFERROR(INDIRECT(ADDRESS(MATCH(D300,CatModules!C:C,0),2,1,1,"CatModules")),"")</f>
        <v/>
      </c>
      <c r="F300" s="96"/>
      <c r="G300" s="156" t="str">
        <f ca="1">IFERROR(INDIRECT(ADDRESS(MATCH(CONCATENATE(E300,"-",F300),CatInt!K:K,0),3,1,1,"CatInt")),"")</f>
        <v/>
      </c>
      <c r="H300" s="45" t="str">
        <f>IF(F300="","",VLOOKUP(F300,#REF!,2,FALSE))</f>
        <v/>
      </c>
      <c r="I300" s="29"/>
      <c r="J300" s="155" t="e">
        <f t="shared" si="131"/>
        <v>#VALUE!</v>
      </c>
      <c r="K300" s="155" t="e">
        <f t="shared" si="132"/>
        <v>#VALUE!</v>
      </c>
      <c r="L300" s="153"/>
      <c r="M300" s="126"/>
      <c r="N300" s="151" t="e">
        <f ca="1">VLOOKUP(M300,CatProd!B:G,6,FALSE)</f>
        <v>#N/A</v>
      </c>
      <c r="O300" s="127"/>
      <c r="P300" s="175" t="e">
        <f ca="1">VLOOKUP(CONCATENATE(N300,"-",O300),CatProdSpec!H:I,2,FALSE)</f>
        <v>#N/A</v>
      </c>
      <c r="Q300" s="30"/>
      <c r="R300" s="149" t="str">
        <f>IFERROR(VLOOKUP(Q300,Setup!D$16:E$25,2,FALSE),"")</f>
        <v/>
      </c>
      <c r="S300" s="51" t="str">
        <f ca="1">IFERROR(IF(OR(I300="",VLOOKUP(I300,CatCostInp!$E$2:$K$88,7,FALSE)=0),"",VLOOKUP(I300,CatCostInp!$E$2:$K$88,7,FALSE)),"")</f>
        <v/>
      </c>
      <c r="T300" s="4" t="e">
        <f>VLOOKUP(U300,#REF!,2,FALSE)</f>
        <v>#REF!</v>
      </c>
      <c r="U300" s="30"/>
      <c r="V300" s="1" t="str">
        <f ca="1">IF(U300=Setup!$C$10,"Grant",IF('Health Products &amp; Equipment'!U300=Setup!$C$11,"Local",IF('Health Products &amp; Equipment'!U300=Setup!$C$12,"Other","")))</f>
        <v/>
      </c>
      <c r="W300" s="34"/>
      <c r="X300" s="148"/>
      <c r="Y300" s="34"/>
      <c r="Z300" s="36" t="str">
        <f t="shared" si="133"/>
        <v/>
      </c>
      <c r="AA300" s="35"/>
      <c r="AB300" s="32" t="str">
        <f t="shared" si="134"/>
        <v/>
      </c>
      <c r="AC300" s="34"/>
      <c r="AD300" s="32" t="str">
        <f t="shared" si="135"/>
        <v/>
      </c>
      <c r="AE300" s="34"/>
      <c r="AF300" s="36" t="str">
        <f t="shared" si="136"/>
        <v/>
      </c>
      <c r="AG300" s="36" t="str">
        <f t="shared" si="137"/>
        <v/>
      </c>
      <c r="AH300" s="36" t="str">
        <f t="shared" si="138"/>
        <v/>
      </c>
      <c r="AI300" s="55"/>
      <c r="AJ300" s="37"/>
      <c r="AK300" s="148"/>
      <c r="AL300" s="34"/>
      <c r="AM300" s="32" t="str">
        <f t="shared" si="139"/>
        <v/>
      </c>
      <c r="AN300" s="34"/>
      <c r="AO300" s="32" t="str">
        <f t="shared" si="140"/>
        <v/>
      </c>
      <c r="AP300" s="35"/>
      <c r="AQ300" s="32" t="str">
        <f t="shared" si="141"/>
        <v/>
      </c>
      <c r="AR300" s="34"/>
      <c r="AS300" s="36" t="str">
        <f t="shared" si="142"/>
        <v/>
      </c>
      <c r="AT300" s="36" t="str">
        <f t="shared" si="143"/>
        <v/>
      </c>
      <c r="AU300" s="36" t="str">
        <f t="shared" si="144"/>
        <v/>
      </c>
      <c r="AV300" s="55"/>
      <c r="AW300" s="34"/>
      <c r="AX300" s="148"/>
      <c r="AY300" s="34"/>
      <c r="AZ300" s="32" t="str">
        <f t="shared" si="145"/>
        <v/>
      </c>
      <c r="BA300" s="34"/>
      <c r="BB300" s="32" t="str">
        <f t="shared" si="146"/>
        <v/>
      </c>
      <c r="BC300" s="34"/>
      <c r="BD300" s="32" t="str">
        <f t="shared" si="147"/>
        <v/>
      </c>
      <c r="BE300" s="34"/>
      <c r="BF300" s="36" t="str">
        <f t="shared" si="148"/>
        <v/>
      </c>
      <c r="BG300" s="36" t="str">
        <f t="shared" si="149"/>
        <v/>
      </c>
      <c r="BH300" s="36" t="str">
        <f t="shared" si="150"/>
        <v/>
      </c>
      <c r="BI300" s="55"/>
      <c r="BJ300" s="34"/>
      <c r="BK300" s="148"/>
      <c r="BL300" s="34"/>
      <c r="BM300" s="32" t="str">
        <f t="shared" si="151"/>
        <v/>
      </c>
      <c r="BN300" s="34"/>
      <c r="BO300" s="32" t="str">
        <f t="shared" si="152"/>
        <v/>
      </c>
      <c r="BP300" s="34"/>
      <c r="BQ300" s="32" t="str">
        <f t="shared" si="153"/>
        <v/>
      </c>
      <c r="BR300" s="34"/>
      <c r="BS300" s="36" t="str">
        <f t="shared" si="154"/>
        <v/>
      </c>
      <c r="BT300" s="36" t="str">
        <f t="shared" si="155"/>
        <v/>
      </c>
      <c r="BU300" s="36" t="str">
        <f t="shared" si="156"/>
        <v/>
      </c>
      <c r="BV300" s="55"/>
      <c r="BW300" s="36" t="str">
        <f t="shared" si="157"/>
        <v/>
      </c>
      <c r="BX300" s="36" t="str">
        <f t="shared" si="157"/>
        <v/>
      </c>
      <c r="BY300" s="31"/>
      <c r="BZ300" s="38"/>
      <c r="CB300" s="120" t="e">
        <f t="shared" ca="1" si="128"/>
        <v>#VALUE!</v>
      </c>
      <c r="CC300" s="2" t="e">
        <f t="shared" ca="1" si="158"/>
        <v>#VALUE!</v>
      </c>
    </row>
    <row r="301" spans="1:81" s="10" customFormat="1" ht="25.15" customHeight="1" x14ac:dyDescent="0.2">
      <c r="A301" s="52" t="str">
        <f t="shared" si="159"/>
        <v/>
      </c>
      <c r="B301" s="157" t="e">
        <f t="shared" ca="1" si="129"/>
        <v>#VALUE!</v>
      </c>
      <c r="C301" s="157" t="e">
        <f t="shared" ca="1" si="130"/>
        <v>#VALUE!</v>
      </c>
      <c r="D301" s="29"/>
      <c r="E301" s="155" t="str">
        <f ca="1">IFERROR(INDIRECT(ADDRESS(MATCH(D301,CatModules!C:C,0),2,1,1,"CatModules")),"")</f>
        <v/>
      </c>
      <c r="F301" s="96"/>
      <c r="G301" s="156" t="str">
        <f ca="1">IFERROR(INDIRECT(ADDRESS(MATCH(CONCATENATE(E301,"-",F301),CatInt!K:K,0),3,1,1,"CatInt")),"")</f>
        <v/>
      </c>
      <c r="H301" s="45" t="str">
        <f>IF(F301="","",VLOOKUP(F301,#REF!,2,FALSE))</f>
        <v/>
      </c>
      <c r="I301" s="29"/>
      <c r="J301" s="155" t="e">
        <f t="shared" si="131"/>
        <v>#VALUE!</v>
      </c>
      <c r="K301" s="155" t="e">
        <f t="shared" si="132"/>
        <v>#VALUE!</v>
      </c>
      <c r="L301" s="153"/>
      <c r="M301" s="126"/>
      <c r="N301" s="151" t="e">
        <f ca="1">VLOOKUP(M301,CatProd!B:G,6,FALSE)</f>
        <v>#N/A</v>
      </c>
      <c r="O301" s="127"/>
      <c r="P301" s="175" t="e">
        <f ca="1">VLOOKUP(CONCATENATE(N301,"-",O301),CatProdSpec!H:I,2,FALSE)</f>
        <v>#N/A</v>
      </c>
      <c r="Q301" s="30"/>
      <c r="R301" s="149" t="str">
        <f>IFERROR(VLOOKUP(Q301,Setup!D$16:E$25,2,FALSE),"")</f>
        <v/>
      </c>
      <c r="S301" s="51" t="str">
        <f ca="1">IFERROR(IF(OR(I301="",VLOOKUP(I301,CatCostInp!$E$2:$K$88,7,FALSE)=0),"",VLOOKUP(I301,CatCostInp!$E$2:$K$88,7,FALSE)),"")</f>
        <v/>
      </c>
      <c r="T301" s="4" t="e">
        <f>VLOOKUP(U301,#REF!,2,FALSE)</f>
        <v>#REF!</v>
      </c>
      <c r="U301" s="30"/>
      <c r="V301" s="1" t="str">
        <f ca="1">IF(U301=Setup!$C$10,"Grant",IF('Health Products &amp; Equipment'!U301=Setup!$C$11,"Local",IF('Health Products &amp; Equipment'!U301=Setup!$C$12,"Other","")))</f>
        <v/>
      </c>
      <c r="W301" s="34"/>
      <c r="X301" s="148"/>
      <c r="Y301" s="34"/>
      <c r="Z301" s="36" t="str">
        <f t="shared" si="133"/>
        <v/>
      </c>
      <c r="AA301" s="35"/>
      <c r="AB301" s="32" t="str">
        <f t="shared" si="134"/>
        <v/>
      </c>
      <c r="AC301" s="34"/>
      <c r="AD301" s="32" t="str">
        <f t="shared" si="135"/>
        <v/>
      </c>
      <c r="AE301" s="34"/>
      <c r="AF301" s="36" t="str">
        <f t="shared" si="136"/>
        <v/>
      </c>
      <c r="AG301" s="36" t="str">
        <f t="shared" si="137"/>
        <v/>
      </c>
      <c r="AH301" s="36" t="str">
        <f t="shared" si="138"/>
        <v/>
      </c>
      <c r="AI301" s="55"/>
      <c r="AJ301" s="37"/>
      <c r="AK301" s="148"/>
      <c r="AL301" s="34"/>
      <c r="AM301" s="32" t="str">
        <f t="shared" si="139"/>
        <v/>
      </c>
      <c r="AN301" s="34"/>
      <c r="AO301" s="32" t="str">
        <f t="shared" si="140"/>
        <v/>
      </c>
      <c r="AP301" s="35"/>
      <c r="AQ301" s="32" t="str">
        <f t="shared" si="141"/>
        <v/>
      </c>
      <c r="AR301" s="34"/>
      <c r="AS301" s="36" t="str">
        <f t="shared" si="142"/>
        <v/>
      </c>
      <c r="AT301" s="36" t="str">
        <f t="shared" si="143"/>
        <v/>
      </c>
      <c r="AU301" s="36" t="str">
        <f t="shared" si="144"/>
        <v/>
      </c>
      <c r="AV301" s="55"/>
      <c r="AW301" s="34"/>
      <c r="AX301" s="148"/>
      <c r="AY301" s="34"/>
      <c r="AZ301" s="32" t="str">
        <f t="shared" si="145"/>
        <v/>
      </c>
      <c r="BA301" s="34"/>
      <c r="BB301" s="32" t="str">
        <f t="shared" si="146"/>
        <v/>
      </c>
      <c r="BC301" s="34"/>
      <c r="BD301" s="32" t="str">
        <f t="shared" si="147"/>
        <v/>
      </c>
      <c r="BE301" s="34"/>
      <c r="BF301" s="36" t="str">
        <f t="shared" si="148"/>
        <v/>
      </c>
      <c r="BG301" s="36" t="str">
        <f t="shared" si="149"/>
        <v/>
      </c>
      <c r="BH301" s="36" t="str">
        <f t="shared" si="150"/>
        <v/>
      </c>
      <c r="BI301" s="55"/>
      <c r="BJ301" s="34"/>
      <c r="BK301" s="148"/>
      <c r="BL301" s="34"/>
      <c r="BM301" s="32" t="str">
        <f t="shared" si="151"/>
        <v/>
      </c>
      <c r="BN301" s="34"/>
      <c r="BO301" s="32" t="str">
        <f t="shared" si="152"/>
        <v/>
      </c>
      <c r="BP301" s="34"/>
      <c r="BQ301" s="32" t="str">
        <f t="shared" si="153"/>
        <v/>
      </c>
      <c r="BR301" s="34"/>
      <c r="BS301" s="36" t="str">
        <f t="shared" si="154"/>
        <v/>
      </c>
      <c r="BT301" s="36" t="str">
        <f t="shared" si="155"/>
        <v/>
      </c>
      <c r="BU301" s="36" t="str">
        <f t="shared" si="156"/>
        <v/>
      </c>
      <c r="BV301" s="55"/>
      <c r="BW301" s="36" t="str">
        <f t="shared" si="157"/>
        <v/>
      </c>
      <c r="BX301" s="36" t="str">
        <f t="shared" si="157"/>
        <v/>
      </c>
      <c r="BY301" s="31"/>
      <c r="BZ301" s="38"/>
      <c r="CB301" s="120" t="e">
        <f t="shared" ca="1" si="128"/>
        <v>#VALUE!</v>
      </c>
      <c r="CC301" s="2" t="e">
        <f t="shared" ca="1" si="158"/>
        <v>#VALUE!</v>
      </c>
    </row>
    <row r="302" spans="1:81" s="10" customFormat="1" ht="25.15" customHeight="1" x14ac:dyDescent="0.2">
      <c r="A302" s="52" t="str">
        <f t="shared" si="159"/>
        <v/>
      </c>
      <c r="B302" s="157" t="e">
        <f t="shared" ca="1" si="129"/>
        <v>#VALUE!</v>
      </c>
      <c r="C302" s="157" t="e">
        <f t="shared" ca="1" si="130"/>
        <v>#VALUE!</v>
      </c>
      <c r="D302" s="29"/>
      <c r="E302" s="155" t="str">
        <f ca="1">IFERROR(INDIRECT(ADDRESS(MATCH(D302,CatModules!C:C,0),2,1,1,"CatModules")),"")</f>
        <v/>
      </c>
      <c r="F302" s="96"/>
      <c r="G302" s="156" t="str">
        <f ca="1">IFERROR(INDIRECT(ADDRESS(MATCH(CONCATENATE(E302,"-",F302),CatInt!K:K,0),3,1,1,"CatInt")),"")</f>
        <v/>
      </c>
      <c r="H302" s="45" t="str">
        <f>IF(F302="","",VLOOKUP(F302,#REF!,2,FALSE))</f>
        <v/>
      </c>
      <c r="I302" s="29"/>
      <c r="J302" s="155" t="e">
        <f t="shared" si="131"/>
        <v>#VALUE!</v>
      </c>
      <c r="K302" s="155" t="e">
        <f t="shared" si="132"/>
        <v>#VALUE!</v>
      </c>
      <c r="L302" s="153"/>
      <c r="M302" s="126"/>
      <c r="N302" s="151" t="e">
        <f ca="1">VLOOKUP(M302,CatProd!B:G,6,FALSE)</f>
        <v>#N/A</v>
      </c>
      <c r="O302" s="127"/>
      <c r="P302" s="175" t="e">
        <f ca="1">VLOOKUP(CONCATENATE(N302,"-",O302),CatProdSpec!H:I,2,FALSE)</f>
        <v>#N/A</v>
      </c>
      <c r="Q302" s="30"/>
      <c r="R302" s="149" t="str">
        <f>IFERROR(VLOOKUP(Q302,Setup!D$16:E$25,2,FALSE),"")</f>
        <v/>
      </c>
      <c r="S302" s="51" t="str">
        <f ca="1">IFERROR(IF(OR(I302="",VLOOKUP(I302,CatCostInp!$E$2:$K$88,7,FALSE)=0),"",VLOOKUP(I302,CatCostInp!$E$2:$K$88,7,FALSE)),"")</f>
        <v/>
      </c>
      <c r="T302" s="4" t="e">
        <f>VLOOKUP(U302,#REF!,2,FALSE)</f>
        <v>#REF!</v>
      </c>
      <c r="U302" s="30"/>
      <c r="V302" s="1" t="str">
        <f ca="1">IF(U302=Setup!$C$10,"Grant",IF('Health Products &amp; Equipment'!U302=Setup!$C$11,"Local",IF('Health Products &amp; Equipment'!U302=Setup!$C$12,"Other","")))</f>
        <v/>
      </c>
      <c r="W302" s="34"/>
      <c r="X302" s="148"/>
      <c r="Y302" s="34"/>
      <c r="Z302" s="36" t="str">
        <f t="shared" si="133"/>
        <v/>
      </c>
      <c r="AA302" s="35"/>
      <c r="AB302" s="32" t="str">
        <f t="shared" si="134"/>
        <v/>
      </c>
      <c r="AC302" s="34"/>
      <c r="AD302" s="32" t="str">
        <f t="shared" si="135"/>
        <v/>
      </c>
      <c r="AE302" s="34"/>
      <c r="AF302" s="36" t="str">
        <f t="shared" si="136"/>
        <v/>
      </c>
      <c r="AG302" s="36" t="str">
        <f t="shared" si="137"/>
        <v/>
      </c>
      <c r="AH302" s="36" t="str">
        <f t="shared" si="138"/>
        <v/>
      </c>
      <c r="AI302" s="55"/>
      <c r="AJ302" s="37"/>
      <c r="AK302" s="148"/>
      <c r="AL302" s="34"/>
      <c r="AM302" s="32" t="str">
        <f t="shared" si="139"/>
        <v/>
      </c>
      <c r="AN302" s="34"/>
      <c r="AO302" s="32" t="str">
        <f t="shared" si="140"/>
        <v/>
      </c>
      <c r="AP302" s="35"/>
      <c r="AQ302" s="32" t="str">
        <f t="shared" si="141"/>
        <v/>
      </c>
      <c r="AR302" s="34"/>
      <c r="AS302" s="36" t="str">
        <f t="shared" si="142"/>
        <v/>
      </c>
      <c r="AT302" s="36" t="str">
        <f t="shared" si="143"/>
        <v/>
      </c>
      <c r="AU302" s="36" t="str">
        <f t="shared" si="144"/>
        <v/>
      </c>
      <c r="AV302" s="55"/>
      <c r="AW302" s="34"/>
      <c r="AX302" s="148"/>
      <c r="AY302" s="34"/>
      <c r="AZ302" s="32" t="str">
        <f t="shared" si="145"/>
        <v/>
      </c>
      <c r="BA302" s="34"/>
      <c r="BB302" s="32" t="str">
        <f t="shared" si="146"/>
        <v/>
      </c>
      <c r="BC302" s="34"/>
      <c r="BD302" s="32" t="str">
        <f t="shared" si="147"/>
        <v/>
      </c>
      <c r="BE302" s="34"/>
      <c r="BF302" s="36" t="str">
        <f t="shared" si="148"/>
        <v/>
      </c>
      <c r="BG302" s="36" t="str">
        <f t="shared" si="149"/>
        <v/>
      </c>
      <c r="BH302" s="36" t="str">
        <f t="shared" si="150"/>
        <v/>
      </c>
      <c r="BI302" s="55"/>
      <c r="BJ302" s="34"/>
      <c r="BK302" s="148"/>
      <c r="BL302" s="34"/>
      <c r="BM302" s="32" t="str">
        <f t="shared" si="151"/>
        <v/>
      </c>
      <c r="BN302" s="34"/>
      <c r="BO302" s="32" t="str">
        <f t="shared" si="152"/>
        <v/>
      </c>
      <c r="BP302" s="34"/>
      <c r="BQ302" s="32" t="str">
        <f t="shared" si="153"/>
        <v/>
      </c>
      <c r="BR302" s="34"/>
      <c r="BS302" s="36" t="str">
        <f t="shared" si="154"/>
        <v/>
      </c>
      <c r="BT302" s="36" t="str">
        <f t="shared" si="155"/>
        <v/>
      </c>
      <c r="BU302" s="36" t="str">
        <f t="shared" si="156"/>
        <v/>
      </c>
      <c r="BV302" s="55"/>
      <c r="BW302" s="36" t="str">
        <f t="shared" si="157"/>
        <v/>
      </c>
      <c r="BX302" s="36" t="str">
        <f t="shared" si="157"/>
        <v/>
      </c>
      <c r="BY302" s="31"/>
      <c r="BZ302" s="38"/>
      <c r="CB302" s="120" t="e">
        <f t="shared" ca="1" si="128"/>
        <v>#VALUE!</v>
      </c>
      <c r="CC302" s="2" t="e">
        <f t="shared" ca="1" si="158"/>
        <v>#VALUE!</v>
      </c>
    </row>
    <row r="303" spans="1:81" s="10" customFormat="1" ht="25.15" customHeight="1" x14ac:dyDescent="0.2">
      <c r="A303" s="52" t="str">
        <f t="shared" si="159"/>
        <v/>
      </c>
      <c r="B303" s="157" t="e">
        <f t="shared" ca="1" si="129"/>
        <v>#VALUE!</v>
      </c>
      <c r="C303" s="157" t="e">
        <f t="shared" ca="1" si="130"/>
        <v>#VALUE!</v>
      </c>
      <c r="D303" s="29"/>
      <c r="E303" s="155" t="str">
        <f ca="1">IFERROR(INDIRECT(ADDRESS(MATCH(D303,CatModules!C:C,0),2,1,1,"CatModules")),"")</f>
        <v/>
      </c>
      <c r="F303" s="96"/>
      <c r="G303" s="156" t="str">
        <f ca="1">IFERROR(INDIRECT(ADDRESS(MATCH(CONCATENATE(E303,"-",F303),CatInt!K:K,0),3,1,1,"CatInt")),"")</f>
        <v/>
      </c>
      <c r="H303" s="45" t="str">
        <f>IF(F303="","",VLOOKUP(F303,#REF!,2,FALSE))</f>
        <v/>
      </c>
      <c r="I303" s="29"/>
      <c r="J303" s="155" t="e">
        <f t="shared" si="131"/>
        <v>#VALUE!</v>
      </c>
      <c r="K303" s="155" t="e">
        <f t="shared" si="132"/>
        <v>#VALUE!</v>
      </c>
      <c r="L303" s="153"/>
      <c r="M303" s="126"/>
      <c r="N303" s="151" t="e">
        <f ca="1">VLOOKUP(M303,CatProd!B:G,6,FALSE)</f>
        <v>#N/A</v>
      </c>
      <c r="O303" s="127"/>
      <c r="P303" s="175" t="e">
        <f ca="1">VLOOKUP(CONCATENATE(N303,"-",O303),CatProdSpec!H:I,2,FALSE)</f>
        <v>#N/A</v>
      </c>
      <c r="Q303" s="30"/>
      <c r="R303" s="149" t="str">
        <f>IFERROR(VLOOKUP(Q303,Setup!D$16:E$25,2,FALSE),"")</f>
        <v/>
      </c>
      <c r="S303" s="51" t="str">
        <f ca="1">IFERROR(IF(OR(I303="",VLOOKUP(I303,CatCostInp!$E$2:$K$88,7,FALSE)=0),"",VLOOKUP(I303,CatCostInp!$E$2:$K$88,7,FALSE)),"")</f>
        <v/>
      </c>
      <c r="T303" s="4" t="e">
        <f>VLOOKUP(U303,#REF!,2,FALSE)</f>
        <v>#REF!</v>
      </c>
      <c r="U303" s="30"/>
      <c r="V303" s="1" t="str">
        <f ca="1">IF(U303=Setup!$C$10,"Grant",IF('Health Products &amp; Equipment'!U303=Setup!$C$11,"Local",IF('Health Products &amp; Equipment'!U303=Setup!$C$12,"Other","")))</f>
        <v/>
      </c>
      <c r="W303" s="34"/>
      <c r="X303" s="148"/>
      <c r="Y303" s="34"/>
      <c r="Z303" s="36" t="str">
        <f t="shared" si="133"/>
        <v/>
      </c>
      <c r="AA303" s="35"/>
      <c r="AB303" s="32" t="str">
        <f t="shared" si="134"/>
        <v/>
      </c>
      <c r="AC303" s="34"/>
      <c r="AD303" s="32" t="str">
        <f t="shared" si="135"/>
        <v/>
      </c>
      <c r="AE303" s="34"/>
      <c r="AF303" s="36" t="str">
        <f t="shared" si="136"/>
        <v/>
      </c>
      <c r="AG303" s="36" t="str">
        <f t="shared" si="137"/>
        <v/>
      </c>
      <c r="AH303" s="36" t="str">
        <f t="shared" si="138"/>
        <v/>
      </c>
      <c r="AI303" s="55"/>
      <c r="AJ303" s="37"/>
      <c r="AK303" s="148"/>
      <c r="AL303" s="34"/>
      <c r="AM303" s="32" t="str">
        <f t="shared" si="139"/>
        <v/>
      </c>
      <c r="AN303" s="34"/>
      <c r="AO303" s="32" t="str">
        <f t="shared" si="140"/>
        <v/>
      </c>
      <c r="AP303" s="35"/>
      <c r="AQ303" s="32" t="str">
        <f t="shared" si="141"/>
        <v/>
      </c>
      <c r="AR303" s="34"/>
      <c r="AS303" s="36" t="str">
        <f t="shared" si="142"/>
        <v/>
      </c>
      <c r="AT303" s="36" t="str">
        <f t="shared" si="143"/>
        <v/>
      </c>
      <c r="AU303" s="36" t="str">
        <f t="shared" si="144"/>
        <v/>
      </c>
      <c r="AV303" s="55"/>
      <c r="AW303" s="34"/>
      <c r="AX303" s="148"/>
      <c r="AY303" s="34"/>
      <c r="AZ303" s="32" t="str">
        <f t="shared" si="145"/>
        <v/>
      </c>
      <c r="BA303" s="34"/>
      <c r="BB303" s="32" t="str">
        <f t="shared" si="146"/>
        <v/>
      </c>
      <c r="BC303" s="34"/>
      <c r="BD303" s="32" t="str">
        <f t="shared" si="147"/>
        <v/>
      </c>
      <c r="BE303" s="34"/>
      <c r="BF303" s="36" t="str">
        <f t="shared" si="148"/>
        <v/>
      </c>
      <c r="BG303" s="36" t="str">
        <f t="shared" si="149"/>
        <v/>
      </c>
      <c r="BH303" s="36" t="str">
        <f t="shared" si="150"/>
        <v/>
      </c>
      <c r="BI303" s="55"/>
      <c r="BJ303" s="34"/>
      <c r="BK303" s="148"/>
      <c r="BL303" s="34"/>
      <c r="BM303" s="32" t="str">
        <f t="shared" si="151"/>
        <v/>
      </c>
      <c r="BN303" s="34"/>
      <c r="BO303" s="32" t="str">
        <f t="shared" si="152"/>
        <v/>
      </c>
      <c r="BP303" s="34"/>
      <c r="BQ303" s="32" t="str">
        <f t="shared" si="153"/>
        <v/>
      </c>
      <c r="BR303" s="34"/>
      <c r="BS303" s="36" t="str">
        <f t="shared" si="154"/>
        <v/>
      </c>
      <c r="BT303" s="36" t="str">
        <f t="shared" si="155"/>
        <v/>
      </c>
      <c r="BU303" s="36" t="str">
        <f t="shared" si="156"/>
        <v/>
      </c>
      <c r="BV303" s="55"/>
      <c r="BW303" s="36" t="str">
        <f t="shared" si="157"/>
        <v/>
      </c>
      <c r="BX303" s="36" t="str">
        <f t="shared" si="157"/>
        <v/>
      </c>
      <c r="BY303" s="31"/>
      <c r="BZ303" s="38"/>
      <c r="CB303" s="120" t="e">
        <f t="shared" ca="1" si="128"/>
        <v>#VALUE!</v>
      </c>
      <c r="CC303" s="2" t="e">
        <f t="shared" ca="1" si="158"/>
        <v>#VALUE!</v>
      </c>
    </row>
    <row r="304" spans="1:81" s="10" customFormat="1" ht="25.15" customHeight="1" x14ac:dyDescent="0.2">
      <c r="A304" s="52" t="str">
        <f t="shared" si="159"/>
        <v/>
      </c>
      <c r="B304" s="157" t="e">
        <f t="shared" ca="1" si="129"/>
        <v>#VALUE!</v>
      </c>
      <c r="C304" s="157" t="e">
        <f t="shared" ca="1" si="130"/>
        <v>#VALUE!</v>
      </c>
      <c r="D304" s="29"/>
      <c r="E304" s="155" t="str">
        <f ca="1">IFERROR(INDIRECT(ADDRESS(MATCH(D304,CatModules!C:C,0),2,1,1,"CatModules")),"")</f>
        <v/>
      </c>
      <c r="F304" s="96"/>
      <c r="G304" s="156" t="str">
        <f ca="1">IFERROR(INDIRECT(ADDRESS(MATCH(CONCATENATE(E304,"-",F304),CatInt!K:K,0),3,1,1,"CatInt")),"")</f>
        <v/>
      </c>
      <c r="H304" s="45" t="str">
        <f>IF(F304="","",VLOOKUP(F304,#REF!,2,FALSE))</f>
        <v/>
      </c>
      <c r="I304" s="29"/>
      <c r="J304" s="155" t="e">
        <f t="shared" si="131"/>
        <v>#VALUE!</v>
      </c>
      <c r="K304" s="155" t="e">
        <f t="shared" si="132"/>
        <v>#VALUE!</v>
      </c>
      <c r="L304" s="153"/>
      <c r="M304" s="126"/>
      <c r="N304" s="151" t="e">
        <f ca="1">VLOOKUP(M304,CatProd!B:G,6,FALSE)</f>
        <v>#N/A</v>
      </c>
      <c r="O304" s="127"/>
      <c r="P304" s="175" t="e">
        <f ca="1">VLOOKUP(CONCATENATE(N304,"-",O304),CatProdSpec!H:I,2,FALSE)</f>
        <v>#N/A</v>
      </c>
      <c r="Q304" s="30"/>
      <c r="R304" s="149" t="str">
        <f>IFERROR(VLOOKUP(Q304,Setup!D$16:E$25,2,FALSE),"")</f>
        <v/>
      </c>
      <c r="S304" s="51" t="str">
        <f ca="1">IFERROR(IF(OR(I304="",VLOOKUP(I304,CatCostInp!$E$2:$K$88,7,FALSE)=0),"",VLOOKUP(I304,CatCostInp!$E$2:$K$88,7,FALSE)),"")</f>
        <v/>
      </c>
      <c r="T304" s="4" t="e">
        <f>VLOOKUP(U304,#REF!,2,FALSE)</f>
        <v>#REF!</v>
      </c>
      <c r="U304" s="30"/>
      <c r="V304" s="1" t="str">
        <f ca="1">IF(U304=Setup!$C$10,"Grant",IF('Health Products &amp; Equipment'!U304=Setup!$C$11,"Local",IF('Health Products &amp; Equipment'!U304=Setup!$C$12,"Other","")))</f>
        <v/>
      </c>
      <c r="W304" s="34"/>
      <c r="X304" s="148"/>
      <c r="Y304" s="34"/>
      <c r="Z304" s="36" t="str">
        <f t="shared" si="133"/>
        <v/>
      </c>
      <c r="AA304" s="35"/>
      <c r="AB304" s="32" t="str">
        <f t="shared" si="134"/>
        <v/>
      </c>
      <c r="AC304" s="34"/>
      <c r="AD304" s="32" t="str">
        <f t="shared" si="135"/>
        <v/>
      </c>
      <c r="AE304" s="34"/>
      <c r="AF304" s="36" t="str">
        <f t="shared" si="136"/>
        <v/>
      </c>
      <c r="AG304" s="36" t="str">
        <f t="shared" si="137"/>
        <v/>
      </c>
      <c r="AH304" s="36" t="str">
        <f t="shared" si="138"/>
        <v/>
      </c>
      <c r="AI304" s="55"/>
      <c r="AJ304" s="37"/>
      <c r="AK304" s="148"/>
      <c r="AL304" s="34"/>
      <c r="AM304" s="32" t="str">
        <f t="shared" si="139"/>
        <v/>
      </c>
      <c r="AN304" s="34"/>
      <c r="AO304" s="32" t="str">
        <f t="shared" si="140"/>
        <v/>
      </c>
      <c r="AP304" s="35"/>
      <c r="AQ304" s="32" t="str">
        <f t="shared" si="141"/>
        <v/>
      </c>
      <c r="AR304" s="34"/>
      <c r="AS304" s="36" t="str">
        <f t="shared" si="142"/>
        <v/>
      </c>
      <c r="AT304" s="36" t="str">
        <f t="shared" si="143"/>
        <v/>
      </c>
      <c r="AU304" s="36" t="str">
        <f t="shared" si="144"/>
        <v/>
      </c>
      <c r="AV304" s="55"/>
      <c r="AW304" s="34"/>
      <c r="AX304" s="148"/>
      <c r="AY304" s="34"/>
      <c r="AZ304" s="32" t="str">
        <f t="shared" si="145"/>
        <v/>
      </c>
      <c r="BA304" s="34"/>
      <c r="BB304" s="32" t="str">
        <f t="shared" si="146"/>
        <v/>
      </c>
      <c r="BC304" s="34"/>
      <c r="BD304" s="32" t="str">
        <f t="shared" si="147"/>
        <v/>
      </c>
      <c r="BE304" s="34"/>
      <c r="BF304" s="36" t="str">
        <f t="shared" si="148"/>
        <v/>
      </c>
      <c r="BG304" s="36" t="str">
        <f t="shared" si="149"/>
        <v/>
      </c>
      <c r="BH304" s="36" t="str">
        <f t="shared" si="150"/>
        <v/>
      </c>
      <c r="BI304" s="55"/>
      <c r="BJ304" s="34"/>
      <c r="BK304" s="148"/>
      <c r="BL304" s="34"/>
      <c r="BM304" s="32" t="str">
        <f t="shared" si="151"/>
        <v/>
      </c>
      <c r="BN304" s="34"/>
      <c r="BO304" s="32" t="str">
        <f t="shared" si="152"/>
        <v/>
      </c>
      <c r="BP304" s="34"/>
      <c r="BQ304" s="32" t="str">
        <f t="shared" si="153"/>
        <v/>
      </c>
      <c r="BR304" s="34"/>
      <c r="BS304" s="36" t="str">
        <f t="shared" si="154"/>
        <v/>
      </c>
      <c r="BT304" s="36" t="str">
        <f t="shared" si="155"/>
        <v/>
      </c>
      <c r="BU304" s="36" t="str">
        <f t="shared" si="156"/>
        <v/>
      </c>
      <c r="BV304" s="55"/>
      <c r="BW304" s="36" t="str">
        <f t="shared" si="157"/>
        <v/>
      </c>
      <c r="BX304" s="36" t="str">
        <f t="shared" si="157"/>
        <v/>
      </c>
      <c r="BY304" s="31"/>
      <c r="BZ304" s="38"/>
      <c r="CB304" s="120" t="e">
        <f t="shared" ca="1" si="128"/>
        <v>#VALUE!</v>
      </c>
      <c r="CC304" s="2" t="e">
        <f t="shared" ca="1" si="158"/>
        <v>#VALUE!</v>
      </c>
    </row>
    <row r="305" spans="1:81" s="10" customFormat="1" ht="25.15" customHeight="1" x14ac:dyDescent="0.2">
      <c r="A305" s="52" t="str">
        <f t="shared" si="159"/>
        <v/>
      </c>
      <c r="B305" s="157" t="e">
        <f t="shared" ca="1" si="129"/>
        <v>#VALUE!</v>
      </c>
      <c r="C305" s="157" t="e">
        <f t="shared" ca="1" si="130"/>
        <v>#VALUE!</v>
      </c>
      <c r="D305" s="29"/>
      <c r="E305" s="155" t="str">
        <f ca="1">IFERROR(INDIRECT(ADDRESS(MATCH(D305,CatModules!C:C,0),2,1,1,"CatModules")),"")</f>
        <v/>
      </c>
      <c r="F305" s="96"/>
      <c r="G305" s="156" t="str">
        <f ca="1">IFERROR(INDIRECT(ADDRESS(MATCH(CONCATENATE(E305,"-",F305),CatInt!K:K,0),3,1,1,"CatInt")),"")</f>
        <v/>
      </c>
      <c r="H305" s="45" t="str">
        <f>IF(F305="","",VLOOKUP(F305,#REF!,2,FALSE))</f>
        <v/>
      </c>
      <c r="I305" s="29"/>
      <c r="J305" s="155" t="e">
        <f t="shared" si="131"/>
        <v>#VALUE!</v>
      </c>
      <c r="K305" s="155" t="e">
        <f t="shared" si="132"/>
        <v>#VALUE!</v>
      </c>
      <c r="L305" s="153"/>
      <c r="M305" s="126"/>
      <c r="N305" s="151" t="e">
        <f ca="1">VLOOKUP(M305,CatProd!B:G,6,FALSE)</f>
        <v>#N/A</v>
      </c>
      <c r="O305" s="127"/>
      <c r="P305" s="175" t="e">
        <f ca="1">VLOOKUP(CONCATENATE(N305,"-",O305),CatProdSpec!H:I,2,FALSE)</f>
        <v>#N/A</v>
      </c>
      <c r="Q305" s="30"/>
      <c r="R305" s="149" t="str">
        <f>IFERROR(VLOOKUP(Q305,Setup!D$16:E$25,2,FALSE),"")</f>
        <v/>
      </c>
      <c r="S305" s="51" t="str">
        <f ca="1">IFERROR(IF(OR(I305="",VLOOKUP(I305,CatCostInp!$E$2:$K$88,7,FALSE)=0),"",VLOOKUP(I305,CatCostInp!$E$2:$K$88,7,FALSE)),"")</f>
        <v/>
      </c>
      <c r="T305" s="4" t="e">
        <f>VLOOKUP(U305,#REF!,2,FALSE)</f>
        <v>#REF!</v>
      </c>
      <c r="U305" s="30"/>
      <c r="V305" s="1" t="str">
        <f ca="1">IF(U305=Setup!$C$10,"Grant",IF('Health Products &amp; Equipment'!U305=Setup!$C$11,"Local",IF('Health Products &amp; Equipment'!U305=Setup!$C$12,"Other","")))</f>
        <v/>
      </c>
      <c r="W305" s="34"/>
      <c r="X305" s="148"/>
      <c r="Y305" s="34"/>
      <c r="Z305" s="36" t="str">
        <f t="shared" si="133"/>
        <v/>
      </c>
      <c r="AA305" s="35"/>
      <c r="AB305" s="32" t="str">
        <f t="shared" si="134"/>
        <v/>
      </c>
      <c r="AC305" s="34"/>
      <c r="AD305" s="32" t="str">
        <f t="shared" si="135"/>
        <v/>
      </c>
      <c r="AE305" s="34"/>
      <c r="AF305" s="36" t="str">
        <f t="shared" si="136"/>
        <v/>
      </c>
      <c r="AG305" s="36" t="str">
        <f t="shared" si="137"/>
        <v/>
      </c>
      <c r="AH305" s="36" t="str">
        <f t="shared" si="138"/>
        <v/>
      </c>
      <c r="AI305" s="55"/>
      <c r="AJ305" s="37"/>
      <c r="AK305" s="148"/>
      <c r="AL305" s="34"/>
      <c r="AM305" s="32" t="str">
        <f t="shared" si="139"/>
        <v/>
      </c>
      <c r="AN305" s="34"/>
      <c r="AO305" s="32" t="str">
        <f t="shared" si="140"/>
        <v/>
      </c>
      <c r="AP305" s="35"/>
      <c r="AQ305" s="32" t="str">
        <f t="shared" si="141"/>
        <v/>
      </c>
      <c r="AR305" s="34"/>
      <c r="AS305" s="36" t="str">
        <f t="shared" si="142"/>
        <v/>
      </c>
      <c r="AT305" s="36" t="str">
        <f t="shared" si="143"/>
        <v/>
      </c>
      <c r="AU305" s="36" t="str">
        <f t="shared" si="144"/>
        <v/>
      </c>
      <c r="AV305" s="55"/>
      <c r="AW305" s="34"/>
      <c r="AX305" s="148"/>
      <c r="AY305" s="34"/>
      <c r="AZ305" s="32" t="str">
        <f t="shared" si="145"/>
        <v/>
      </c>
      <c r="BA305" s="34"/>
      <c r="BB305" s="32" t="str">
        <f t="shared" si="146"/>
        <v/>
      </c>
      <c r="BC305" s="34"/>
      <c r="BD305" s="32" t="str">
        <f t="shared" si="147"/>
        <v/>
      </c>
      <c r="BE305" s="34"/>
      <c r="BF305" s="36" t="str">
        <f t="shared" si="148"/>
        <v/>
      </c>
      <c r="BG305" s="36" t="str">
        <f t="shared" si="149"/>
        <v/>
      </c>
      <c r="BH305" s="36" t="str">
        <f t="shared" si="150"/>
        <v/>
      </c>
      <c r="BI305" s="55"/>
      <c r="BJ305" s="34"/>
      <c r="BK305" s="148"/>
      <c r="BL305" s="34"/>
      <c r="BM305" s="32" t="str">
        <f t="shared" si="151"/>
        <v/>
      </c>
      <c r="BN305" s="34"/>
      <c r="BO305" s="32" t="str">
        <f t="shared" si="152"/>
        <v/>
      </c>
      <c r="BP305" s="34"/>
      <c r="BQ305" s="32" t="str">
        <f t="shared" si="153"/>
        <v/>
      </c>
      <c r="BR305" s="34"/>
      <c r="BS305" s="36" t="str">
        <f t="shared" si="154"/>
        <v/>
      </c>
      <c r="BT305" s="36" t="str">
        <f t="shared" si="155"/>
        <v/>
      </c>
      <c r="BU305" s="36" t="str">
        <f t="shared" si="156"/>
        <v/>
      </c>
      <c r="BV305" s="55"/>
      <c r="BW305" s="36" t="str">
        <f t="shared" si="157"/>
        <v/>
      </c>
      <c r="BX305" s="36" t="str">
        <f t="shared" si="157"/>
        <v/>
      </c>
      <c r="BY305" s="31"/>
      <c r="BZ305" s="38"/>
      <c r="CB305" s="120" t="e">
        <f t="shared" ca="1" si="128"/>
        <v>#VALUE!</v>
      </c>
      <c r="CC305" s="2" t="e">
        <f t="shared" ca="1" si="158"/>
        <v>#VALUE!</v>
      </c>
    </row>
    <row r="306" spans="1:81" s="10" customFormat="1" ht="25.15" customHeight="1" x14ac:dyDescent="0.2">
      <c r="A306" s="52" t="str">
        <f t="shared" si="159"/>
        <v/>
      </c>
      <c r="B306" s="157" t="e">
        <f t="shared" ca="1" si="129"/>
        <v>#VALUE!</v>
      </c>
      <c r="C306" s="157" t="e">
        <f t="shared" ca="1" si="130"/>
        <v>#VALUE!</v>
      </c>
      <c r="D306" s="29"/>
      <c r="E306" s="155" t="str">
        <f ca="1">IFERROR(INDIRECT(ADDRESS(MATCH(D306,CatModules!C:C,0),2,1,1,"CatModules")),"")</f>
        <v/>
      </c>
      <c r="F306" s="96"/>
      <c r="G306" s="156" t="str">
        <f ca="1">IFERROR(INDIRECT(ADDRESS(MATCH(CONCATENATE(E306,"-",F306),CatInt!K:K,0),3,1,1,"CatInt")),"")</f>
        <v/>
      </c>
      <c r="H306" s="45" t="str">
        <f>IF(F306="","",VLOOKUP(F306,#REF!,2,FALSE))</f>
        <v/>
      </c>
      <c r="I306" s="29"/>
      <c r="J306" s="155" t="e">
        <f t="shared" si="131"/>
        <v>#VALUE!</v>
      </c>
      <c r="K306" s="155" t="e">
        <f t="shared" si="132"/>
        <v>#VALUE!</v>
      </c>
      <c r="L306" s="153"/>
      <c r="M306" s="126"/>
      <c r="N306" s="151" t="e">
        <f ca="1">VLOOKUP(M306,CatProd!B:G,6,FALSE)</f>
        <v>#N/A</v>
      </c>
      <c r="O306" s="127"/>
      <c r="P306" s="175" t="e">
        <f ca="1">VLOOKUP(CONCATENATE(N306,"-",O306),CatProdSpec!H:I,2,FALSE)</f>
        <v>#N/A</v>
      </c>
      <c r="Q306" s="30"/>
      <c r="R306" s="149" t="str">
        <f>IFERROR(VLOOKUP(Q306,Setup!D$16:E$25,2,FALSE),"")</f>
        <v/>
      </c>
      <c r="S306" s="51" t="str">
        <f ca="1">IFERROR(IF(OR(I306="",VLOOKUP(I306,CatCostInp!$E$2:$K$88,7,FALSE)=0),"",VLOOKUP(I306,CatCostInp!$E$2:$K$88,7,FALSE)),"")</f>
        <v/>
      </c>
      <c r="T306" s="4" t="e">
        <f>VLOOKUP(U306,#REF!,2,FALSE)</f>
        <v>#REF!</v>
      </c>
      <c r="U306" s="30"/>
      <c r="V306" s="1" t="str">
        <f ca="1">IF(U306=Setup!$C$10,"Grant",IF('Health Products &amp; Equipment'!U306=Setup!$C$11,"Local",IF('Health Products &amp; Equipment'!U306=Setup!$C$12,"Other","")))</f>
        <v/>
      </c>
      <c r="W306" s="34"/>
      <c r="X306" s="148"/>
      <c r="Y306" s="34"/>
      <c r="Z306" s="36" t="str">
        <f t="shared" si="133"/>
        <v/>
      </c>
      <c r="AA306" s="35"/>
      <c r="AB306" s="32" t="str">
        <f t="shared" si="134"/>
        <v/>
      </c>
      <c r="AC306" s="34"/>
      <c r="AD306" s="32" t="str">
        <f t="shared" si="135"/>
        <v/>
      </c>
      <c r="AE306" s="34"/>
      <c r="AF306" s="36" t="str">
        <f t="shared" si="136"/>
        <v/>
      </c>
      <c r="AG306" s="36" t="str">
        <f t="shared" si="137"/>
        <v/>
      </c>
      <c r="AH306" s="36" t="str">
        <f t="shared" si="138"/>
        <v/>
      </c>
      <c r="AI306" s="55"/>
      <c r="AJ306" s="37"/>
      <c r="AK306" s="148"/>
      <c r="AL306" s="34"/>
      <c r="AM306" s="32" t="str">
        <f t="shared" si="139"/>
        <v/>
      </c>
      <c r="AN306" s="34"/>
      <c r="AO306" s="32" t="str">
        <f t="shared" si="140"/>
        <v/>
      </c>
      <c r="AP306" s="35"/>
      <c r="AQ306" s="32" t="str">
        <f t="shared" si="141"/>
        <v/>
      </c>
      <c r="AR306" s="34"/>
      <c r="AS306" s="36" t="str">
        <f t="shared" si="142"/>
        <v/>
      </c>
      <c r="AT306" s="36" t="str">
        <f t="shared" si="143"/>
        <v/>
      </c>
      <c r="AU306" s="36" t="str">
        <f t="shared" si="144"/>
        <v/>
      </c>
      <c r="AV306" s="55"/>
      <c r="AW306" s="34"/>
      <c r="AX306" s="148"/>
      <c r="AY306" s="34"/>
      <c r="AZ306" s="32" t="str">
        <f t="shared" si="145"/>
        <v/>
      </c>
      <c r="BA306" s="34"/>
      <c r="BB306" s="32" t="str">
        <f t="shared" si="146"/>
        <v/>
      </c>
      <c r="BC306" s="34"/>
      <c r="BD306" s="32" t="str">
        <f t="shared" si="147"/>
        <v/>
      </c>
      <c r="BE306" s="34"/>
      <c r="BF306" s="36" t="str">
        <f t="shared" si="148"/>
        <v/>
      </c>
      <c r="BG306" s="36" t="str">
        <f t="shared" si="149"/>
        <v/>
      </c>
      <c r="BH306" s="36" t="str">
        <f t="shared" si="150"/>
        <v/>
      </c>
      <c r="BI306" s="55"/>
      <c r="BJ306" s="34"/>
      <c r="BK306" s="148"/>
      <c r="BL306" s="34"/>
      <c r="BM306" s="32" t="str">
        <f t="shared" si="151"/>
        <v/>
      </c>
      <c r="BN306" s="34"/>
      <c r="BO306" s="32" t="str">
        <f t="shared" si="152"/>
        <v/>
      </c>
      <c r="BP306" s="34"/>
      <c r="BQ306" s="32" t="str">
        <f t="shared" si="153"/>
        <v/>
      </c>
      <c r="BR306" s="34"/>
      <c r="BS306" s="36" t="str">
        <f t="shared" si="154"/>
        <v/>
      </c>
      <c r="BT306" s="36" t="str">
        <f t="shared" si="155"/>
        <v/>
      </c>
      <c r="BU306" s="36" t="str">
        <f t="shared" si="156"/>
        <v/>
      </c>
      <c r="BV306" s="55"/>
      <c r="BW306" s="36" t="str">
        <f t="shared" si="157"/>
        <v/>
      </c>
      <c r="BX306" s="36" t="str">
        <f t="shared" si="157"/>
        <v/>
      </c>
      <c r="BY306" s="31"/>
      <c r="BZ306" s="38"/>
      <c r="CB306" s="120" t="e">
        <f t="shared" ca="1" si="128"/>
        <v>#VALUE!</v>
      </c>
      <c r="CC306" s="2" t="e">
        <f t="shared" ca="1" si="158"/>
        <v>#VALUE!</v>
      </c>
    </row>
    <row r="307" spans="1:81" s="10" customFormat="1" ht="25.15" customHeight="1" x14ac:dyDescent="0.2">
      <c r="A307" s="52" t="str">
        <f t="shared" si="159"/>
        <v/>
      </c>
      <c r="B307" s="157" t="e">
        <f t="shared" ca="1" si="129"/>
        <v>#VALUE!</v>
      </c>
      <c r="C307" s="157" t="e">
        <f t="shared" ca="1" si="130"/>
        <v>#VALUE!</v>
      </c>
      <c r="D307" s="29"/>
      <c r="E307" s="155" t="str">
        <f ca="1">IFERROR(INDIRECT(ADDRESS(MATCH(D307,CatModules!C:C,0),2,1,1,"CatModules")),"")</f>
        <v/>
      </c>
      <c r="F307" s="96"/>
      <c r="G307" s="156" t="str">
        <f ca="1">IFERROR(INDIRECT(ADDRESS(MATCH(CONCATENATE(E307,"-",F307),CatInt!K:K,0),3,1,1,"CatInt")),"")</f>
        <v/>
      </c>
      <c r="H307" s="45" t="str">
        <f>IF(F307="","",VLOOKUP(F307,#REF!,2,FALSE))</f>
        <v/>
      </c>
      <c r="I307" s="29"/>
      <c r="J307" s="155" t="e">
        <f t="shared" si="131"/>
        <v>#VALUE!</v>
      </c>
      <c r="K307" s="155" t="e">
        <f t="shared" si="132"/>
        <v>#VALUE!</v>
      </c>
      <c r="L307" s="153"/>
      <c r="M307" s="126"/>
      <c r="N307" s="151" t="e">
        <f ca="1">VLOOKUP(M307,CatProd!B:G,6,FALSE)</f>
        <v>#N/A</v>
      </c>
      <c r="O307" s="127"/>
      <c r="P307" s="175" t="e">
        <f ca="1">VLOOKUP(CONCATENATE(N307,"-",O307),CatProdSpec!H:I,2,FALSE)</f>
        <v>#N/A</v>
      </c>
      <c r="Q307" s="30"/>
      <c r="R307" s="149" t="str">
        <f>IFERROR(VLOOKUP(Q307,Setup!D$16:E$25,2,FALSE),"")</f>
        <v/>
      </c>
      <c r="S307" s="51" t="str">
        <f ca="1">IFERROR(IF(OR(I307="",VLOOKUP(I307,CatCostInp!$E$2:$K$88,7,FALSE)=0),"",VLOOKUP(I307,CatCostInp!$E$2:$K$88,7,FALSE)),"")</f>
        <v/>
      </c>
      <c r="T307" s="4" t="e">
        <f>VLOOKUP(U307,#REF!,2,FALSE)</f>
        <v>#REF!</v>
      </c>
      <c r="U307" s="30"/>
      <c r="V307" s="1" t="str">
        <f ca="1">IF(U307=Setup!$C$10,"Grant",IF('Health Products &amp; Equipment'!U307=Setup!$C$11,"Local",IF('Health Products &amp; Equipment'!U307=Setup!$C$12,"Other","")))</f>
        <v/>
      </c>
      <c r="W307" s="34"/>
      <c r="X307" s="148"/>
      <c r="Y307" s="34"/>
      <c r="Z307" s="36" t="str">
        <f t="shared" si="133"/>
        <v/>
      </c>
      <c r="AA307" s="35"/>
      <c r="AB307" s="32" t="str">
        <f t="shared" si="134"/>
        <v/>
      </c>
      <c r="AC307" s="34"/>
      <c r="AD307" s="32" t="str">
        <f t="shared" si="135"/>
        <v/>
      </c>
      <c r="AE307" s="34"/>
      <c r="AF307" s="36" t="str">
        <f t="shared" si="136"/>
        <v/>
      </c>
      <c r="AG307" s="36" t="str">
        <f t="shared" si="137"/>
        <v/>
      </c>
      <c r="AH307" s="36" t="str">
        <f t="shared" si="138"/>
        <v/>
      </c>
      <c r="AI307" s="55"/>
      <c r="AJ307" s="37"/>
      <c r="AK307" s="148"/>
      <c r="AL307" s="34"/>
      <c r="AM307" s="32" t="str">
        <f t="shared" si="139"/>
        <v/>
      </c>
      <c r="AN307" s="34"/>
      <c r="AO307" s="32" t="str">
        <f t="shared" si="140"/>
        <v/>
      </c>
      <c r="AP307" s="35"/>
      <c r="AQ307" s="32" t="str">
        <f t="shared" si="141"/>
        <v/>
      </c>
      <c r="AR307" s="34"/>
      <c r="AS307" s="36" t="str">
        <f t="shared" si="142"/>
        <v/>
      </c>
      <c r="AT307" s="36" t="str">
        <f t="shared" si="143"/>
        <v/>
      </c>
      <c r="AU307" s="36" t="str">
        <f t="shared" si="144"/>
        <v/>
      </c>
      <c r="AV307" s="55"/>
      <c r="AW307" s="34"/>
      <c r="AX307" s="148"/>
      <c r="AY307" s="34"/>
      <c r="AZ307" s="32" t="str">
        <f t="shared" si="145"/>
        <v/>
      </c>
      <c r="BA307" s="34"/>
      <c r="BB307" s="32" t="str">
        <f t="shared" si="146"/>
        <v/>
      </c>
      <c r="BC307" s="34"/>
      <c r="BD307" s="32" t="str">
        <f t="shared" si="147"/>
        <v/>
      </c>
      <c r="BE307" s="34"/>
      <c r="BF307" s="36" t="str">
        <f t="shared" si="148"/>
        <v/>
      </c>
      <c r="BG307" s="36" t="str">
        <f t="shared" si="149"/>
        <v/>
      </c>
      <c r="BH307" s="36" t="str">
        <f t="shared" si="150"/>
        <v/>
      </c>
      <c r="BI307" s="55"/>
      <c r="BJ307" s="34"/>
      <c r="BK307" s="148"/>
      <c r="BL307" s="34"/>
      <c r="BM307" s="32" t="str">
        <f t="shared" si="151"/>
        <v/>
      </c>
      <c r="BN307" s="34"/>
      <c r="BO307" s="32" t="str">
        <f t="shared" si="152"/>
        <v/>
      </c>
      <c r="BP307" s="34"/>
      <c r="BQ307" s="32" t="str">
        <f t="shared" si="153"/>
        <v/>
      </c>
      <c r="BR307" s="34"/>
      <c r="BS307" s="36" t="str">
        <f t="shared" si="154"/>
        <v/>
      </c>
      <c r="BT307" s="36" t="str">
        <f t="shared" si="155"/>
        <v/>
      </c>
      <c r="BU307" s="36" t="str">
        <f t="shared" si="156"/>
        <v/>
      </c>
      <c r="BV307" s="55"/>
      <c r="BW307" s="36" t="str">
        <f t="shared" si="157"/>
        <v/>
      </c>
      <c r="BX307" s="36" t="str">
        <f t="shared" si="157"/>
        <v/>
      </c>
      <c r="BY307" s="31"/>
      <c r="BZ307" s="38"/>
      <c r="CB307" s="120" t="e">
        <f t="shared" ca="1" si="128"/>
        <v>#VALUE!</v>
      </c>
      <c r="CC307" s="2" t="e">
        <f t="shared" ca="1" si="158"/>
        <v>#VALUE!</v>
      </c>
    </row>
    <row r="308" spans="1:81" s="10" customFormat="1" ht="25.15" customHeight="1" x14ac:dyDescent="0.2">
      <c r="A308" s="52" t="str">
        <f t="shared" si="159"/>
        <v/>
      </c>
      <c r="B308" s="157" t="e">
        <f t="shared" ca="1" si="129"/>
        <v>#VALUE!</v>
      </c>
      <c r="C308" s="157" t="e">
        <f t="shared" ca="1" si="130"/>
        <v>#VALUE!</v>
      </c>
      <c r="D308" s="29"/>
      <c r="E308" s="155" t="str">
        <f ca="1">IFERROR(INDIRECT(ADDRESS(MATCH(D308,CatModules!C:C,0),2,1,1,"CatModules")),"")</f>
        <v/>
      </c>
      <c r="F308" s="96"/>
      <c r="G308" s="156" t="str">
        <f ca="1">IFERROR(INDIRECT(ADDRESS(MATCH(CONCATENATE(E308,"-",F308),CatInt!K:K,0),3,1,1,"CatInt")),"")</f>
        <v/>
      </c>
      <c r="H308" s="45" t="str">
        <f>IF(F308="","",VLOOKUP(F308,#REF!,2,FALSE))</f>
        <v/>
      </c>
      <c r="I308" s="29"/>
      <c r="J308" s="155" t="e">
        <f t="shared" si="131"/>
        <v>#VALUE!</v>
      </c>
      <c r="K308" s="155" t="e">
        <f t="shared" si="132"/>
        <v>#VALUE!</v>
      </c>
      <c r="L308" s="153"/>
      <c r="M308" s="126"/>
      <c r="N308" s="151" t="e">
        <f ca="1">VLOOKUP(M308,CatProd!B:G,6,FALSE)</f>
        <v>#N/A</v>
      </c>
      <c r="O308" s="127"/>
      <c r="P308" s="175" t="e">
        <f ca="1">VLOOKUP(CONCATENATE(N308,"-",O308),CatProdSpec!H:I,2,FALSE)</f>
        <v>#N/A</v>
      </c>
      <c r="Q308" s="30"/>
      <c r="R308" s="149" t="str">
        <f>IFERROR(VLOOKUP(Q308,Setup!D$16:E$25,2,FALSE),"")</f>
        <v/>
      </c>
      <c r="S308" s="51" t="str">
        <f ca="1">IFERROR(IF(OR(I308="",VLOOKUP(I308,CatCostInp!$E$2:$K$88,7,FALSE)=0),"",VLOOKUP(I308,CatCostInp!$E$2:$K$88,7,FALSE)),"")</f>
        <v/>
      </c>
      <c r="T308" s="4" t="e">
        <f>VLOOKUP(U308,#REF!,2,FALSE)</f>
        <v>#REF!</v>
      </c>
      <c r="U308" s="30"/>
      <c r="V308" s="1" t="str">
        <f ca="1">IF(U308=Setup!$C$10,"Grant",IF('Health Products &amp; Equipment'!U308=Setup!$C$11,"Local",IF('Health Products &amp; Equipment'!U308=Setup!$C$12,"Other","")))</f>
        <v/>
      </c>
      <c r="W308" s="34"/>
      <c r="X308" s="148"/>
      <c r="Y308" s="34"/>
      <c r="Z308" s="36" t="str">
        <f t="shared" si="133"/>
        <v/>
      </c>
      <c r="AA308" s="35"/>
      <c r="AB308" s="32" t="str">
        <f t="shared" si="134"/>
        <v/>
      </c>
      <c r="AC308" s="34"/>
      <c r="AD308" s="32" t="str">
        <f t="shared" si="135"/>
        <v/>
      </c>
      <c r="AE308" s="34"/>
      <c r="AF308" s="36" t="str">
        <f t="shared" si="136"/>
        <v/>
      </c>
      <c r="AG308" s="36" t="str">
        <f t="shared" si="137"/>
        <v/>
      </c>
      <c r="AH308" s="36" t="str">
        <f t="shared" si="138"/>
        <v/>
      </c>
      <c r="AI308" s="55"/>
      <c r="AJ308" s="37"/>
      <c r="AK308" s="148"/>
      <c r="AL308" s="34"/>
      <c r="AM308" s="32" t="str">
        <f t="shared" si="139"/>
        <v/>
      </c>
      <c r="AN308" s="34"/>
      <c r="AO308" s="32" t="str">
        <f t="shared" si="140"/>
        <v/>
      </c>
      <c r="AP308" s="35"/>
      <c r="AQ308" s="32" t="str">
        <f t="shared" si="141"/>
        <v/>
      </c>
      <c r="AR308" s="34"/>
      <c r="AS308" s="36" t="str">
        <f t="shared" si="142"/>
        <v/>
      </c>
      <c r="AT308" s="36" t="str">
        <f t="shared" si="143"/>
        <v/>
      </c>
      <c r="AU308" s="36" t="str">
        <f t="shared" si="144"/>
        <v/>
      </c>
      <c r="AV308" s="55"/>
      <c r="AW308" s="34"/>
      <c r="AX308" s="148"/>
      <c r="AY308" s="34"/>
      <c r="AZ308" s="32" t="str">
        <f t="shared" si="145"/>
        <v/>
      </c>
      <c r="BA308" s="34"/>
      <c r="BB308" s="32" t="str">
        <f t="shared" si="146"/>
        <v/>
      </c>
      <c r="BC308" s="34"/>
      <c r="BD308" s="32" t="str">
        <f t="shared" si="147"/>
        <v/>
      </c>
      <c r="BE308" s="34"/>
      <c r="BF308" s="36" t="str">
        <f t="shared" si="148"/>
        <v/>
      </c>
      <c r="BG308" s="36" t="str">
        <f t="shared" si="149"/>
        <v/>
      </c>
      <c r="BH308" s="36" t="str">
        <f t="shared" si="150"/>
        <v/>
      </c>
      <c r="BI308" s="55"/>
      <c r="BJ308" s="34"/>
      <c r="BK308" s="148"/>
      <c r="BL308" s="34"/>
      <c r="BM308" s="32" t="str">
        <f t="shared" si="151"/>
        <v/>
      </c>
      <c r="BN308" s="34"/>
      <c r="BO308" s="32" t="str">
        <f t="shared" si="152"/>
        <v/>
      </c>
      <c r="BP308" s="34"/>
      <c r="BQ308" s="32" t="str">
        <f t="shared" si="153"/>
        <v/>
      </c>
      <c r="BR308" s="34"/>
      <c r="BS308" s="36" t="str">
        <f t="shared" si="154"/>
        <v/>
      </c>
      <c r="BT308" s="36" t="str">
        <f t="shared" si="155"/>
        <v/>
      </c>
      <c r="BU308" s="36" t="str">
        <f t="shared" si="156"/>
        <v/>
      </c>
      <c r="BV308" s="55"/>
      <c r="BW308" s="36" t="str">
        <f t="shared" si="157"/>
        <v/>
      </c>
      <c r="BX308" s="36" t="str">
        <f t="shared" si="157"/>
        <v/>
      </c>
      <c r="BY308" s="31"/>
      <c r="BZ308" s="38"/>
      <c r="CB308" s="120" t="e">
        <f t="shared" ca="1" si="128"/>
        <v>#VALUE!</v>
      </c>
      <c r="CC308" s="2" t="e">
        <f t="shared" ca="1" si="158"/>
        <v>#VALUE!</v>
      </c>
    </row>
    <row r="309" spans="1:81" s="10" customFormat="1" ht="25.15" customHeight="1" x14ac:dyDescent="0.2">
      <c r="A309" s="52" t="str">
        <f t="shared" si="159"/>
        <v/>
      </c>
      <c r="B309" s="157" t="e">
        <f t="shared" ca="1" si="129"/>
        <v>#VALUE!</v>
      </c>
      <c r="C309" s="157" t="e">
        <f t="shared" ca="1" si="130"/>
        <v>#VALUE!</v>
      </c>
      <c r="D309" s="29"/>
      <c r="E309" s="155" t="str">
        <f ca="1">IFERROR(INDIRECT(ADDRESS(MATCH(D309,CatModules!C:C,0),2,1,1,"CatModules")),"")</f>
        <v/>
      </c>
      <c r="F309" s="96"/>
      <c r="G309" s="156" t="str">
        <f ca="1">IFERROR(INDIRECT(ADDRESS(MATCH(CONCATENATE(E309,"-",F309),CatInt!K:K,0),3,1,1,"CatInt")),"")</f>
        <v/>
      </c>
      <c r="H309" s="45" t="str">
        <f>IF(F309="","",VLOOKUP(F309,#REF!,2,FALSE))</f>
        <v/>
      </c>
      <c r="I309" s="29"/>
      <c r="J309" s="155" t="e">
        <f t="shared" si="131"/>
        <v>#VALUE!</v>
      </c>
      <c r="K309" s="155" t="e">
        <f t="shared" si="132"/>
        <v>#VALUE!</v>
      </c>
      <c r="L309" s="153"/>
      <c r="M309" s="126"/>
      <c r="N309" s="151" t="e">
        <f ca="1">VLOOKUP(M309,CatProd!B:G,6,FALSE)</f>
        <v>#N/A</v>
      </c>
      <c r="O309" s="127"/>
      <c r="P309" s="175" t="e">
        <f ca="1">VLOOKUP(CONCATENATE(N309,"-",O309),CatProdSpec!H:I,2,FALSE)</f>
        <v>#N/A</v>
      </c>
      <c r="Q309" s="30"/>
      <c r="R309" s="149" t="str">
        <f>IFERROR(VLOOKUP(Q309,Setup!D$16:E$25,2,FALSE),"")</f>
        <v/>
      </c>
      <c r="S309" s="51" t="str">
        <f ca="1">IFERROR(IF(OR(I309="",VLOOKUP(I309,CatCostInp!$E$2:$K$88,7,FALSE)=0),"",VLOOKUP(I309,CatCostInp!$E$2:$K$88,7,FALSE)),"")</f>
        <v/>
      </c>
      <c r="T309" s="4" t="e">
        <f>VLOOKUP(U309,#REF!,2,FALSE)</f>
        <v>#REF!</v>
      </c>
      <c r="U309" s="30"/>
      <c r="V309" s="1" t="str">
        <f ca="1">IF(U309=Setup!$C$10,"Grant",IF('Health Products &amp; Equipment'!U309=Setup!$C$11,"Local",IF('Health Products &amp; Equipment'!U309=Setup!$C$12,"Other","")))</f>
        <v/>
      </c>
      <c r="W309" s="34"/>
      <c r="X309" s="148"/>
      <c r="Y309" s="34"/>
      <c r="Z309" s="36" t="str">
        <f t="shared" si="133"/>
        <v/>
      </c>
      <c r="AA309" s="35"/>
      <c r="AB309" s="32" t="str">
        <f t="shared" si="134"/>
        <v/>
      </c>
      <c r="AC309" s="34"/>
      <c r="AD309" s="32" t="str">
        <f t="shared" si="135"/>
        <v/>
      </c>
      <c r="AE309" s="34"/>
      <c r="AF309" s="36" t="str">
        <f t="shared" si="136"/>
        <v/>
      </c>
      <c r="AG309" s="36" t="str">
        <f t="shared" si="137"/>
        <v/>
      </c>
      <c r="AH309" s="36" t="str">
        <f t="shared" si="138"/>
        <v/>
      </c>
      <c r="AI309" s="55"/>
      <c r="AJ309" s="37"/>
      <c r="AK309" s="148"/>
      <c r="AL309" s="34"/>
      <c r="AM309" s="32" t="str">
        <f t="shared" si="139"/>
        <v/>
      </c>
      <c r="AN309" s="34"/>
      <c r="AO309" s="32" t="str">
        <f t="shared" si="140"/>
        <v/>
      </c>
      <c r="AP309" s="35"/>
      <c r="AQ309" s="32" t="str">
        <f t="shared" si="141"/>
        <v/>
      </c>
      <c r="AR309" s="34"/>
      <c r="AS309" s="36" t="str">
        <f t="shared" si="142"/>
        <v/>
      </c>
      <c r="AT309" s="36" t="str">
        <f t="shared" si="143"/>
        <v/>
      </c>
      <c r="AU309" s="36" t="str">
        <f t="shared" si="144"/>
        <v/>
      </c>
      <c r="AV309" s="55"/>
      <c r="AW309" s="34"/>
      <c r="AX309" s="148"/>
      <c r="AY309" s="34"/>
      <c r="AZ309" s="32" t="str">
        <f t="shared" si="145"/>
        <v/>
      </c>
      <c r="BA309" s="34"/>
      <c r="BB309" s="32" t="str">
        <f t="shared" si="146"/>
        <v/>
      </c>
      <c r="BC309" s="34"/>
      <c r="BD309" s="32" t="str">
        <f t="shared" si="147"/>
        <v/>
      </c>
      <c r="BE309" s="34"/>
      <c r="BF309" s="36" t="str">
        <f t="shared" si="148"/>
        <v/>
      </c>
      <c r="BG309" s="36" t="str">
        <f t="shared" si="149"/>
        <v/>
      </c>
      <c r="BH309" s="36" t="str">
        <f t="shared" si="150"/>
        <v/>
      </c>
      <c r="BI309" s="55"/>
      <c r="BJ309" s="34"/>
      <c r="BK309" s="148"/>
      <c r="BL309" s="34"/>
      <c r="BM309" s="32" t="str">
        <f t="shared" si="151"/>
        <v/>
      </c>
      <c r="BN309" s="34"/>
      <c r="BO309" s="32" t="str">
        <f t="shared" si="152"/>
        <v/>
      </c>
      <c r="BP309" s="34"/>
      <c r="BQ309" s="32" t="str">
        <f t="shared" si="153"/>
        <v/>
      </c>
      <c r="BR309" s="34"/>
      <c r="BS309" s="36" t="str">
        <f t="shared" si="154"/>
        <v/>
      </c>
      <c r="BT309" s="36" t="str">
        <f t="shared" si="155"/>
        <v/>
      </c>
      <c r="BU309" s="36" t="str">
        <f t="shared" si="156"/>
        <v/>
      </c>
      <c r="BV309" s="55"/>
      <c r="BW309" s="36" t="str">
        <f t="shared" si="157"/>
        <v/>
      </c>
      <c r="BX309" s="36" t="str">
        <f t="shared" si="157"/>
        <v/>
      </c>
      <c r="BY309" s="31"/>
      <c r="BZ309" s="38"/>
      <c r="CB309" s="120" t="e">
        <f t="shared" ca="1" si="128"/>
        <v>#VALUE!</v>
      </c>
      <c r="CC309" s="2" t="e">
        <f t="shared" ca="1" si="158"/>
        <v>#VALUE!</v>
      </c>
    </row>
    <row r="310" spans="1:81" s="10" customFormat="1" ht="25.15" customHeight="1" x14ac:dyDescent="0.2">
      <c r="A310" s="52" t="str">
        <f t="shared" si="159"/>
        <v/>
      </c>
      <c r="B310" s="157" t="e">
        <f t="shared" ca="1" si="129"/>
        <v>#VALUE!</v>
      </c>
      <c r="C310" s="157" t="e">
        <f t="shared" ca="1" si="130"/>
        <v>#VALUE!</v>
      </c>
      <c r="D310" s="29"/>
      <c r="E310" s="155" t="str">
        <f ca="1">IFERROR(INDIRECT(ADDRESS(MATCH(D310,CatModules!C:C,0),2,1,1,"CatModules")),"")</f>
        <v/>
      </c>
      <c r="F310" s="96"/>
      <c r="G310" s="156" t="str">
        <f ca="1">IFERROR(INDIRECT(ADDRESS(MATCH(CONCATENATE(E310,"-",F310),CatInt!K:K,0),3,1,1,"CatInt")),"")</f>
        <v/>
      </c>
      <c r="H310" s="45" t="str">
        <f>IF(F310="","",VLOOKUP(F310,#REF!,2,FALSE))</f>
        <v/>
      </c>
      <c r="I310" s="29"/>
      <c r="J310" s="155" t="e">
        <f t="shared" si="131"/>
        <v>#VALUE!</v>
      </c>
      <c r="K310" s="155" t="e">
        <f t="shared" si="132"/>
        <v>#VALUE!</v>
      </c>
      <c r="L310" s="153"/>
      <c r="M310" s="126"/>
      <c r="N310" s="151" t="e">
        <f ca="1">VLOOKUP(M310,CatProd!B:G,6,FALSE)</f>
        <v>#N/A</v>
      </c>
      <c r="O310" s="127"/>
      <c r="P310" s="175" t="e">
        <f ca="1">VLOOKUP(CONCATENATE(N310,"-",O310),CatProdSpec!H:I,2,FALSE)</f>
        <v>#N/A</v>
      </c>
      <c r="Q310" s="30"/>
      <c r="R310" s="149" t="str">
        <f>IFERROR(VLOOKUP(Q310,Setup!D$16:E$25,2,FALSE),"")</f>
        <v/>
      </c>
      <c r="S310" s="51" t="str">
        <f ca="1">IFERROR(IF(OR(I310="",VLOOKUP(I310,CatCostInp!$E$2:$K$88,7,FALSE)=0),"",VLOOKUP(I310,CatCostInp!$E$2:$K$88,7,FALSE)),"")</f>
        <v/>
      </c>
      <c r="T310" s="4" t="e">
        <f>VLOOKUP(U310,#REF!,2,FALSE)</f>
        <v>#REF!</v>
      </c>
      <c r="U310" s="30"/>
      <c r="V310" s="1" t="str">
        <f ca="1">IF(U310=Setup!$C$10,"Grant",IF('Health Products &amp; Equipment'!U310=Setup!$C$11,"Local",IF('Health Products &amp; Equipment'!U310=Setup!$C$12,"Other","")))</f>
        <v/>
      </c>
      <c r="W310" s="34"/>
      <c r="X310" s="148"/>
      <c r="Y310" s="34"/>
      <c r="Z310" s="36" t="str">
        <f t="shared" si="133"/>
        <v/>
      </c>
      <c r="AA310" s="35"/>
      <c r="AB310" s="32" t="str">
        <f t="shared" si="134"/>
        <v/>
      </c>
      <c r="AC310" s="34"/>
      <c r="AD310" s="32" t="str">
        <f t="shared" si="135"/>
        <v/>
      </c>
      <c r="AE310" s="34"/>
      <c r="AF310" s="36" t="str">
        <f t="shared" si="136"/>
        <v/>
      </c>
      <c r="AG310" s="36" t="str">
        <f t="shared" si="137"/>
        <v/>
      </c>
      <c r="AH310" s="36" t="str">
        <f t="shared" si="138"/>
        <v/>
      </c>
      <c r="AI310" s="55"/>
      <c r="AJ310" s="37"/>
      <c r="AK310" s="148"/>
      <c r="AL310" s="34"/>
      <c r="AM310" s="32" t="str">
        <f t="shared" si="139"/>
        <v/>
      </c>
      <c r="AN310" s="34"/>
      <c r="AO310" s="32" t="str">
        <f t="shared" si="140"/>
        <v/>
      </c>
      <c r="AP310" s="35"/>
      <c r="AQ310" s="32" t="str">
        <f t="shared" si="141"/>
        <v/>
      </c>
      <c r="AR310" s="34"/>
      <c r="AS310" s="36" t="str">
        <f t="shared" si="142"/>
        <v/>
      </c>
      <c r="AT310" s="36" t="str">
        <f t="shared" si="143"/>
        <v/>
      </c>
      <c r="AU310" s="36" t="str">
        <f t="shared" si="144"/>
        <v/>
      </c>
      <c r="AV310" s="55"/>
      <c r="AW310" s="34"/>
      <c r="AX310" s="148"/>
      <c r="AY310" s="34"/>
      <c r="AZ310" s="32" t="str">
        <f t="shared" si="145"/>
        <v/>
      </c>
      <c r="BA310" s="34"/>
      <c r="BB310" s="32" t="str">
        <f t="shared" si="146"/>
        <v/>
      </c>
      <c r="BC310" s="34"/>
      <c r="BD310" s="32" t="str">
        <f t="shared" si="147"/>
        <v/>
      </c>
      <c r="BE310" s="34"/>
      <c r="BF310" s="36" t="str">
        <f t="shared" si="148"/>
        <v/>
      </c>
      <c r="BG310" s="36" t="str">
        <f t="shared" si="149"/>
        <v/>
      </c>
      <c r="BH310" s="36" t="str">
        <f t="shared" si="150"/>
        <v/>
      </c>
      <c r="BI310" s="55"/>
      <c r="BJ310" s="34"/>
      <c r="BK310" s="148"/>
      <c r="BL310" s="34"/>
      <c r="BM310" s="32" t="str">
        <f t="shared" si="151"/>
        <v/>
      </c>
      <c r="BN310" s="34"/>
      <c r="BO310" s="32" t="str">
        <f t="shared" si="152"/>
        <v/>
      </c>
      <c r="BP310" s="34"/>
      <c r="BQ310" s="32" t="str">
        <f t="shared" si="153"/>
        <v/>
      </c>
      <c r="BR310" s="34"/>
      <c r="BS310" s="36" t="str">
        <f t="shared" si="154"/>
        <v/>
      </c>
      <c r="BT310" s="36" t="str">
        <f t="shared" si="155"/>
        <v/>
      </c>
      <c r="BU310" s="36" t="str">
        <f t="shared" si="156"/>
        <v/>
      </c>
      <c r="BV310" s="55"/>
      <c r="BW310" s="36" t="str">
        <f t="shared" si="157"/>
        <v/>
      </c>
      <c r="BX310" s="36" t="str">
        <f t="shared" si="157"/>
        <v/>
      </c>
      <c r="BY310" s="31"/>
      <c r="BZ310" s="38"/>
      <c r="CB310" s="120" t="e">
        <f t="shared" ca="1" si="128"/>
        <v>#VALUE!</v>
      </c>
      <c r="CC310" s="2" t="e">
        <f t="shared" ca="1" si="158"/>
        <v>#VALUE!</v>
      </c>
    </row>
    <row r="311" spans="1:81" s="10" customFormat="1" ht="25.15" customHeight="1" x14ac:dyDescent="0.2">
      <c r="A311" s="52" t="str">
        <f t="shared" si="159"/>
        <v/>
      </c>
      <c r="B311" s="157" t="e">
        <f t="shared" ca="1" si="129"/>
        <v>#VALUE!</v>
      </c>
      <c r="C311" s="157" t="e">
        <f t="shared" ca="1" si="130"/>
        <v>#VALUE!</v>
      </c>
      <c r="D311" s="29"/>
      <c r="E311" s="155" t="str">
        <f ca="1">IFERROR(INDIRECT(ADDRESS(MATCH(D311,CatModules!C:C,0),2,1,1,"CatModules")),"")</f>
        <v/>
      </c>
      <c r="F311" s="96"/>
      <c r="G311" s="156" t="str">
        <f ca="1">IFERROR(INDIRECT(ADDRESS(MATCH(CONCATENATE(E311,"-",F311),CatInt!K:K,0),3,1,1,"CatInt")),"")</f>
        <v/>
      </c>
      <c r="H311" s="45" t="str">
        <f>IF(F311="","",VLOOKUP(F311,#REF!,2,FALSE))</f>
        <v/>
      </c>
      <c r="I311" s="29"/>
      <c r="J311" s="155" t="e">
        <f t="shared" si="131"/>
        <v>#VALUE!</v>
      </c>
      <c r="K311" s="155" t="e">
        <f t="shared" si="132"/>
        <v>#VALUE!</v>
      </c>
      <c r="L311" s="153"/>
      <c r="M311" s="126"/>
      <c r="N311" s="151" t="e">
        <f ca="1">VLOOKUP(M311,CatProd!B:G,6,FALSE)</f>
        <v>#N/A</v>
      </c>
      <c r="O311" s="127"/>
      <c r="P311" s="175" t="e">
        <f ca="1">VLOOKUP(CONCATENATE(N311,"-",O311),CatProdSpec!H:I,2,FALSE)</f>
        <v>#N/A</v>
      </c>
      <c r="Q311" s="30"/>
      <c r="R311" s="149" t="str">
        <f>IFERROR(VLOOKUP(Q311,Setup!D$16:E$25,2,FALSE),"")</f>
        <v/>
      </c>
      <c r="S311" s="51" t="str">
        <f ca="1">IFERROR(IF(OR(I311="",VLOOKUP(I311,CatCostInp!$E$2:$K$88,7,FALSE)=0),"",VLOOKUP(I311,CatCostInp!$E$2:$K$88,7,FALSE)),"")</f>
        <v/>
      </c>
      <c r="T311" s="4" t="e">
        <f>VLOOKUP(U311,#REF!,2,FALSE)</f>
        <v>#REF!</v>
      </c>
      <c r="U311" s="30"/>
      <c r="V311" s="1" t="str">
        <f ca="1">IF(U311=Setup!$C$10,"Grant",IF('Health Products &amp; Equipment'!U311=Setup!$C$11,"Local",IF('Health Products &amp; Equipment'!U311=Setup!$C$12,"Other","")))</f>
        <v/>
      </c>
      <c r="W311" s="34"/>
      <c r="X311" s="148"/>
      <c r="Y311" s="34"/>
      <c r="Z311" s="36" t="str">
        <f t="shared" si="133"/>
        <v/>
      </c>
      <c r="AA311" s="35"/>
      <c r="AB311" s="32" t="str">
        <f t="shared" si="134"/>
        <v/>
      </c>
      <c r="AC311" s="34"/>
      <c r="AD311" s="32" t="str">
        <f t="shared" si="135"/>
        <v/>
      </c>
      <c r="AE311" s="34"/>
      <c r="AF311" s="36" t="str">
        <f t="shared" si="136"/>
        <v/>
      </c>
      <c r="AG311" s="36" t="str">
        <f t="shared" si="137"/>
        <v/>
      </c>
      <c r="AH311" s="36" t="str">
        <f t="shared" si="138"/>
        <v/>
      </c>
      <c r="AI311" s="55"/>
      <c r="AJ311" s="37"/>
      <c r="AK311" s="148"/>
      <c r="AL311" s="34"/>
      <c r="AM311" s="32" t="str">
        <f t="shared" si="139"/>
        <v/>
      </c>
      <c r="AN311" s="34"/>
      <c r="AO311" s="32" t="str">
        <f t="shared" si="140"/>
        <v/>
      </c>
      <c r="AP311" s="35"/>
      <c r="AQ311" s="32" t="str">
        <f t="shared" si="141"/>
        <v/>
      </c>
      <c r="AR311" s="34"/>
      <c r="AS311" s="36" t="str">
        <f t="shared" si="142"/>
        <v/>
      </c>
      <c r="AT311" s="36" t="str">
        <f t="shared" si="143"/>
        <v/>
      </c>
      <c r="AU311" s="36" t="str">
        <f t="shared" si="144"/>
        <v/>
      </c>
      <c r="AV311" s="55"/>
      <c r="AW311" s="34"/>
      <c r="AX311" s="148"/>
      <c r="AY311" s="34"/>
      <c r="AZ311" s="32" t="str">
        <f t="shared" si="145"/>
        <v/>
      </c>
      <c r="BA311" s="34"/>
      <c r="BB311" s="32" t="str">
        <f t="shared" si="146"/>
        <v/>
      </c>
      <c r="BC311" s="34"/>
      <c r="BD311" s="32" t="str">
        <f t="shared" si="147"/>
        <v/>
      </c>
      <c r="BE311" s="34"/>
      <c r="BF311" s="36" t="str">
        <f t="shared" si="148"/>
        <v/>
      </c>
      <c r="BG311" s="36" t="str">
        <f t="shared" si="149"/>
        <v/>
      </c>
      <c r="BH311" s="36" t="str">
        <f t="shared" si="150"/>
        <v/>
      </c>
      <c r="BI311" s="55"/>
      <c r="BJ311" s="34"/>
      <c r="BK311" s="148"/>
      <c r="BL311" s="34"/>
      <c r="BM311" s="32" t="str">
        <f t="shared" si="151"/>
        <v/>
      </c>
      <c r="BN311" s="34"/>
      <c r="BO311" s="32" t="str">
        <f t="shared" si="152"/>
        <v/>
      </c>
      <c r="BP311" s="34"/>
      <c r="BQ311" s="32" t="str">
        <f t="shared" si="153"/>
        <v/>
      </c>
      <c r="BR311" s="34"/>
      <c r="BS311" s="36" t="str">
        <f t="shared" si="154"/>
        <v/>
      </c>
      <c r="BT311" s="36" t="str">
        <f t="shared" si="155"/>
        <v/>
      </c>
      <c r="BU311" s="36" t="str">
        <f t="shared" si="156"/>
        <v/>
      </c>
      <c r="BV311" s="55"/>
      <c r="BW311" s="36" t="str">
        <f t="shared" si="157"/>
        <v/>
      </c>
      <c r="BX311" s="36" t="str">
        <f t="shared" si="157"/>
        <v/>
      </c>
      <c r="BY311" s="31"/>
      <c r="BZ311" s="38"/>
      <c r="CB311" s="120" t="e">
        <f t="shared" ca="1" si="128"/>
        <v>#VALUE!</v>
      </c>
      <c r="CC311" s="2" t="e">
        <f t="shared" ca="1" si="158"/>
        <v>#VALUE!</v>
      </c>
    </row>
    <row r="312" spans="1:81" s="10" customFormat="1" ht="25.15" customHeight="1" x14ac:dyDescent="0.2">
      <c r="A312" s="52" t="str">
        <f t="shared" si="159"/>
        <v/>
      </c>
      <c r="B312" s="157" t="e">
        <f t="shared" ca="1" si="129"/>
        <v>#VALUE!</v>
      </c>
      <c r="C312" s="157" t="e">
        <f t="shared" ca="1" si="130"/>
        <v>#VALUE!</v>
      </c>
      <c r="D312" s="29"/>
      <c r="E312" s="155" t="str">
        <f ca="1">IFERROR(INDIRECT(ADDRESS(MATCH(D312,CatModules!C:C,0),2,1,1,"CatModules")),"")</f>
        <v/>
      </c>
      <c r="F312" s="96"/>
      <c r="G312" s="156" t="str">
        <f ca="1">IFERROR(INDIRECT(ADDRESS(MATCH(CONCATENATE(E312,"-",F312),CatInt!K:K,0),3,1,1,"CatInt")),"")</f>
        <v/>
      </c>
      <c r="H312" s="45" t="str">
        <f>IF(F312="","",VLOOKUP(F312,#REF!,2,FALSE))</f>
        <v/>
      </c>
      <c r="I312" s="29"/>
      <c r="J312" s="155" t="e">
        <f t="shared" si="131"/>
        <v>#VALUE!</v>
      </c>
      <c r="K312" s="155" t="e">
        <f t="shared" si="132"/>
        <v>#VALUE!</v>
      </c>
      <c r="L312" s="153"/>
      <c r="M312" s="126"/>
      <c r="N312" s="151" t="e">
        <f ca="1">VLOOKUP(M312,CatProd!B:G,6,FALSE)</f>
        <v>#N/A</v>
      </c>
      <c r="O312" s="127"/>
      <c r="P312" s="175" t="e">
        <f ca="1">VLOOKUP(CONCATENATE(N312,"-",O312),CatProdSpec!H:I,2,FALSE)</f>
        <v>#N/A</v>
      </c>
      <c r="Q312" s="30"/>
      <c r="R312" s="149" t="str">
        <f>IFERROR(VLOOKUP(Q312,Setup!D$16:E$25,2,FALSE),"")</f>
        <v/>
      </c>
      <c r="S312" s="51" t="str">
        <f ca="1">IFERROR(IF(OR(I312="",VLOOKUP(I312,CatCostInp!$E$2:$K$88,7,FALSE)=0),"",VLOOKUP(I312,CatCostInp!$E$2:$K$88,7,FALSE)),"")</f>
        <v/>
      </c>
      <c r="T312" s="4" t="e">
        <f>VLOOKUP(U312,#REF!,2,FALSE)</f>
        <v>#REF!</v>
      </c>
      <c r="U312" s="30"/>
      <c r="V312" s="1" t="str">
        <f ca="1">IF(U312=Setup!$C$10,"Grant",IF('Health Products &amp; Equipment'!U312=Setup!$C$11,"Local",IF('Health Products &amp; Equipment'!U312=Setup!$C$12,"Other","")))</f>
        <v/>
      </c>
      <c r="W312" s="34"/>
      <c r="X312" s="148"/>
      <c r="Y312" s="34"/>
      <c r="Z312" s="36" t="str">
        <f t="shared" si="133"/>
        <v/>
      </c>
      <c r="AA312" s="35"/>
      <c r="AB312" s="32" t="str">
        <f t="shared" si="134"/>
        <v/>
      </c>
      <c r="AC312" s="34"/>
      <c r="AD312" s="32" t="str">
        <f t="shared" si="135"/>
        <v/>
      </c>
      <c r="AE312" s="34"/>
      <c r="AF312" s="36" t="str">
        <f t="shared" si="136"/>
        <v/>
      </c>
      <c r="AG312" s="36" t="str">
        <f t="shared" si="137"/>
        <v/>
      </c>
      <c r="AH312" s="36" t="str">
        <f t="shared" si="138"/>
        <v/>
      </c>
      <c r="AI312" s="55"/>
      <c r="AJ312" s="37"/>
      <c r="AK312" s="148"/>
      <c r="AL312" s="34"/>
      <c r="AM312" s="32" t="str">
        <f t="shared" si="139"/>
        <v/>
      </c>
      <c r="AN312" s="34"/>
      <c r="AO312" s="32" t="str">
        <f t="shared" si="140"/>
        <v/>
      </c>
      <c r="AP312" s="35"/>
      <c r="AQ312" s="32" t="str">
        <f t="shared" si="141"/>
        <v/>
      </c>
      <c r="AR312" s="34"/>
      <c r="AS312" s="36" t="str">
        <f t="shared" si="142"/>
        <v/>
      </c>
      <c r="AT312" s="36" t="str">
        <f t="shared" si="143"/>
        <v/>
      </c>
      <c r="AU312" s="36" t="str">
        <f t="shared" si="144"/>
        <v/>
      </c>
      <c r="AV312" s="55"/>
      <c r="AW312" s="34"/>
      <c r="AX312" s="148"/>
      <c r="AY312" s="34"/>
      <c r="AZ312" s="32" t="str">
        <f t="shared" si="145"/>
        <v/>
      </c>
      <c r="BA312" s="34"/>
      <c r="BB312" s="32" t="str">
        <f t="shared" si="146"/>
        <v/>
      </c>
      <c r="BC312" s="34"/>
      <c r="BD312" s="32" t="str">
        <f t="shared" si="147"/>
        <v/>
      </c>
      <c r="BE312" s="34"/>
      <c r="BF312" s="36" t="str">
        <f t="shared" si="148"/>
        <v/>
      </c>
      <c r="BG312" s="36" t="str">
        <f t="shared" si="149"/>
        <v/>
      </c>
      <c r="BH312" s="36" t="str">
        <f t="shared" si="150"/>
        <v/>
      </c>
      <c r="BI312" s="55"/>
      <c r="BJ312" s="34"/>
      <c r="BK312" s="148"/>
      <c r="BL312" s="34"/>
      <c r="BM312" s="32" t="str">
        <f t="shared" si="151"/>
        <v/>
      </c>
      <c r="BN312" s="34"/>
      <c r="BO312" s="32" t="str">
        <f t="shared" si="152"/>
        <v/>
      </c>
      <c r="BP312" s="34"/>
      <c r="BQ312" s="32" t="str">
        <f t="shared" si="153"/>
        <v/>
      </c>
      <c r="BR312" s="34"/>
      <c r="BS312" s="36" t="str">
        <f t="shared" si="154"/>
        <v/>
      </c>
      <c r="BT312" s="36" t="str">
        <f t="shared" si="155"/>
        <v/>
      </c>
      <c r="BU312" s="36" t="str">
        <f t="shared" si="156"/>
        <v/>
      </c>
      <c r="BV312" s="55"/>
      <c r="BW312" s="36" t="str">
        <f t="shared" si="157"/>
        <v/>
      </c>
      <c r="BX312" s="36" t="str">
        <f t="shared" si="157"/>
        <v/>
      </c>
      <c r="BY312" s="31"/>
      <c r="BZ312" s="38"/>
      <c r="CB312" s="120" t="e">
        <f t="shared" ca="1" si="128"/>
        <v>#VALUE!</v>
      </c>
      <c r="CC312" s="2" t="e">
        <f t="shared" ca="1" si="158"/>
        <v>#VALUE!</v>
      </c>
    </row>
    <row r="313" spans="1:81" s="10" customFormat="1" ht="25.15" customHeight="1" x14ac:dyDescent="0.2">
      <c r="A313" s="52" t="str">
        <f t="shared" si="159"/>
        <v/>
      </c>
      <c r="B313" s="157" t="e">
        <f t="shared" ca="1" si="129"/>
        <v>#VALUE!</v>
      </c>
      <c r="C313" s="157" t="e">
        <f t="shared" ca="1" si="130"/>
        <v>#VALUE!</v>
      </c>
      <c r="D313" s="29"/>
      <c r="E313" s="155" t="str">
        <f ca="1">IFERROR(INDIRECT(ADDRESS(MATCH(D313,CatModules!C:C,0),2,1,1,"CatModules")),"")</f>
        <v/>
      </c>
      <c r="F313" s="96"/>
      <c r="G313" s="156" t="str">
        <f ca="1">IFERROR(INDIRECT(ADDRESS(MATCH(CONCATENATE(E313,"-",F313),CatInt!K:K,0),3,1,1,"CatInt")),"")</f>
        <v/>
      </c>
      <c r="H313" s="45" t="str">
        <f>IF(F313="","",VLOOKUP(F313,#REF!,2,FALSE))</f>
        <v/>
      </c>
      <c r="I313" s="29"/>
      <c r="J313" s="155" t="e">
        <f t="shared" si="131"/>
        <v>#VALUE!</v>
      </c>
      <c r="K313" s="155" t="e">
        <f t="shared" si="132"/>
        <v>#VALUE!</v>
      </c>
      <c r="L313" s="153"/>
      <c r="M313" s="126"/>
      <c r="N313" s="151" t="e">
        <f ca="1">VLOOKUP(M313,CatProd!B:G,6,FALSE)</f>
        <v>#N/A</v>
      </c>
      <c r="O313" s="127"/>
      <c r="P313" s="175" t="e">
        <f ca="1">VLOOKUP(CONCATENATE(N313,"-",O313),CatProdSpec!H:I,2,FALSE)</f>
        <v>#N/A</v>
      </c>
      <c r="Q313" s="30"/>
      <c r="R313" s="149" t="str">
        <f>IFERROR(VLOOKUP(Q313,Setup!D$16:E$25,2,FALSE),"")</f>
        <v/>
      </c>
      <c r="S313" s="51" t="str">
        <f ca="1">IFERROR(IF(OR(I313="",VLOOKUP(I313,CatCostInp!$E$2:$K$88,7,FALSE)=0),"",VLOOKUP(I313,CatCostInp!$E$2:$K$88,7,FALSE)),"")</f>
        <v/>
      </c>
      <c r="T313" s="4" t="e">
        <f>VLOOKUP(U313,#REF!,2,FALSE)</f>
        <v>#REF!</v>
      </c>
      <c r="U313" s="30"/>
      <c r="V313" s="1" t="str">
        <f ca="1">IF(U313=Setup!$C$10,"Grant",IF('Health Products &amp; Equipment'!U313=Setup!$C$11,"Local",IF('Health Products &amp; Equipment'!U313=Setup!$C$12,"Other","")))</f>
        <v/>
      </c>
      <c r="W313" s="34"/>
      <c r="X313" s="148"/>
      <c r="Y313" s="34"/>
      <c r="Z313" s="36" t="str">
        <f t="shared" si="133"/>
        <v/>
      </c>
      <c r="AA313" s="35"/>
      <c r="AB313" s="32" t="str">
        <f t="shared" si="134"/>
        <v/>
      </c>
      <c r="AC313" s="34"/>
      <c r="AD313" s="32" t="str">
        <f t="shared" si="135"/>
        <v/>
      </c>
      <c r="AE313" s="34"/>
      <c r="AF313" s="36" t="str">
        <f t="shared" si="136"/>
        <v/>
      </c>
      <c r="AG313" s="36" t="str">
        <f t="shared" si="137"/>
        <v/>
      </c>
      <c r="AH313" s="36" t="str">
        <f t="shared" si="138"/>
        <v/>
      </c>
      <c r="AI313" s="55"/>
      <c r="AJ313" s="37"/>
      <c r="AK313" s="148"/>
      <c r="AL313" s="34"/>
      <c r="AM313" s="32" t="str">
        <f t="shared" si="139"/>
        <v/>
      </c>
      <c r="AN313" s="34"/>
      <c r="AO313" s="32" t="str">
        <f t="shared" si="140"/>
        <v/>
      </c>
      <c r="AP313" s="35"/>
      <c r="AQ313" s="32" t="str">
        <f t="shared" si="141"/>
        <v/>
      </c>
      <c r="AR313" s="34"/>
      <c r="AS313" s="36" t="str">
        <f t="shared" si="142"/>
        <v/>
      </c>
      <c r="AT313" s="36" t="str">
        <f t="shared" si="143"/>
        <v/>
      </c>
      <c r="AU313" s="36" t="str">
        <f t="shared" si="144"/>
        <v/>
      </c>
      <c r="AV313" s="55"/>
      <c r="AW313" s="34"/>
      <c r="AX313" s="148"/>
      <c r="AY313" s="34"/>
      <c r="AZ313" s="32" t="str">
        <f t="shared" si="145"/>
        <v/>
      </c>
      <c r="BA313" s="34"/>
      <c r="BB313" s="32" t="str">
        <f t="shared" si="146"/>
        <v/>
      </c>
      <c r="BC313" s="34"/>
      <c r="BD313" s="32" t="str">
        <f t="shared" si="147"/>
        <v/>
      </c>
      <c r="BE313" s="34"/>
      <c r="BF313" s="36" t="str">
        <f t="shared" si="148"/>
        <v/>
      </c>
      <c r="BG313" s="36" t="str">
        <f t="shared" si="149"/>
        <v/>
      </c>
      <c r="BH313" s="36" t="str">
        <f t="shared" si="150"/>
        <v/>
      </c>
      <c r="BI313" s="55"/>
      <c r="BJ313" s="34"/>
      <c r="BK313" s="148"/>
      <c r="BL313" s="34"/>
      <c r="BM313" s="32" t="str">
        <f t="shared" si="151"/>
        <v/>
      </c>
      <c r="BN313" s="34"/>
      <c r="BO313" s="32" t="str">
        <f t="shared" si="152"/>
        <v/>
      </c>
      <c r="BP313" s="34"/>
      <c r="BQ313" s="32" t="str">
        <f t="shared" si="153"/>
        <v/>
      </c>
      <c r="BR313" s="34"/>
      <c r="BS313" s="36" t="str">
        <f t="shared" si="154"/>
        <v/>
      </c>
      <c r="BT313" s="36" t="str">
        <f t="shared" si="155"/>
        <v/>
      </c>
      <c r="BU313" s="36" t="str">
        <f t="shared" si="156"/>
        <v/>
      </c>
      <c r="BV313" s="55"/>
      <c r="BW313" s="36" t="str">
        <f t="shared" si="157"/>
        <v/>
      </c>
      <c r="BX313" s="36" t="str">
        <f t="shared" si="157"/>
        <v/>
      </c>
      <c r="BY313" s="31"/>
      <c r="BZ313" s="38"/>
      <c r="CB313" s="120" t="e">
        <f t="shared" ca="1" si="128"/>
        <v>#VALUE!</v>
      </c>
      <c r="CC313" s="2" t="e">
        <f t="shared" ca="1" si="158"/>
        <v>#VALUE!</v>
      </c>
    </row>
    <row r="314" spans="1:81" s="10" customFormat="1" ht="25.15" customHeight="1" x14ac:dyDescent="0.2">
      <c r="A314" s="52" t="str">
        <f t="shared" si="159"/>
        <v/>
      </c>
      <c r="B314" s="157" t="e">
        <f t="shared" ca="1" si="129"/>
        <v>#VALUE!</v>
      </c>
      <c r="C314" s="157" t="e">
        <f t="shared" ca="1" si="130"/>
        <v>#VALUE!</v>
      </c>
      <c r="D314" s="29"/>
      <c r="E314" s="155" t="str">
        <f ca="1">IFERROR(INDIRECT(ADDRESS(MATCH(D314,CatModules!C:C,0),2,1,1,"CatModules")),"")</f>
        <v/>
      </c>
      <c r="F314" s="96"/>
      <c r="G314" s="156" t="str">
        <f ca="1">IFERROR(INDIRECT(ADDRESS(MATCH(CONCATENATE(E314,"-",F314),CatInt!K:K,0),3,1,1,"CatInt")),"")</f>
        <v/>
      </c>
      <c r="H314" s="45" t="str">
        <f>IF(F314="","",VLOOKUP(F314,#REF!,2,FALSE))</f>
        <v/>
      </c>
      <c r="I314" s="29"/>
      <c r="J314" s="155" t="e">
        <f t="shared" si="131"/>
        <v>#VALUE!</v>
      </c>
      <c r="K314" s="155" t="e">
        <f t="shared" si="132"/>
        <v>#VALUE!</v>
      </c>
      <c r="L314" s="153"/>
      <c r="M314" s="126"/>
      <c r="N314" s="151" t="e">
        <f ca="1">VLOOKUP(M314,CatProd!B:G,6,FALSE)</f>
        <v>#N/A</v>
      </c>
      <c r="O314" s="127"/>
      <c r="P314" s="175" t="e">
        <f ca="1">VLOOKUP(CONCATENATE(N314,"-",O314),CatProdSpec!H:I,2,FALSE)</f>
        <v>#N/A</v>
      </c>
      <c r="Q314" s="30"/>
      <c r="R314" s="149" t="str">
        <f>IFERROR(VLOOKUP(Q314,Setup!D$16:E$25,2,FALSE),"")</f>
        <v/>
      </c>
      <c r="S314" s="51" t="str">
        <f ca="1">IFERROR(IF(OR(I314="",VLOOKUP(I314,CatCostInp!$E$2:$K$88,7,FALSE)=0),"",VLOOKUP(I314,CatCostInp!$E$2:$K$88,7,FALSE)),"")</f>
        <v/>
      </c>
      <c r="T314" s="4" t="e">
        <f>VLOOKUP(U314,#REF!,2,FALSE)</f>
        <v>#REF!</v>
      </c>
      <c r="U314" s="30"/>
      <c r="V314" s="1" t="str">
        <f ca="1">IF(U314=Setup!$C$10,"Grant",IF('Health Products &amp; Equipment'!U314=Setup!$C$11,"Local",IF('Health Products &amp; Equipment'!U314=Setup!$C$12,"Other","")))</f>
        <v/>
      </c>
      <c r="W314" s="34"/>
      <c r="X314" s="148"/>
      <c r="Y314" s="34"/>
      <c r="Z314" s="36" t="str">
        <f t="shared" si="133"/>
        <v/>
      </c>
      <c r="AA314" s="35"/>
      <c r="AB314" s="32" t="str">
        <f t="shared" si="134"/>
        <v/>
      </c>
      <c r="AC314" s="34"/>
      <c r="AD314" s="32" t="str">
        <f t="shared" si="135"/>
        <v/>
      </c>
      <c r="AE314" s="34"/>
      <c r="AF314" s="36" t="str">
        <f t="shared" si="136"/>
        <v/>
      </c>
      <c r="AG314" s="36" t="str">
        <f t="shared" si="137"/>
        <v/>
      </c>
      <c r="AH314" s="36" t="str">
        <f t="shared" si="138"/>
        <v/>
      </c>
      <c r="AI314" s="55"/>
      <c r="AJ314" s="37"/>
      <c r="AK314" s="148"/>
      <c r="AL314" s="34"/>
      <c r="AM314" s="32" t="str">
        <f t="shared" si="139"/>
        <v/>
      </c>
      <c r="AN314" s="34"/>
      <c r="AO314" s="32" t="str">
        <f t="shared" si="140"/>
        <v/>
      </c>
      <c r="AP314" s="35"/>
      <c r="AQ314" s="32" t="str">
        <f t="shared" si="141"/>
        <v/>
      </c>
      <c r="AR314" s="34"/>
      <c r="AS314" s="36" t="str">
        <f t="shared" si="142"/>
        <v/>
      </c>
      <c r="AT314" s="36" t="str">
        <f t="shared" si="143"/>
        <v/>
      </c>
      <c r="AU314" s="36" t="str">
        <f t="shared" si="144"/>
        <v/>
      </c>
      <c r="AV314" s="55"/>
      <c r="AW314" s="34"/>
      <c r="AX314" s="148"/>
      <c r="AY314" s="34"/>
      <c r="AZ314" s="32" t="str">
        <f t="shared" si="145"/>
        <v/>
      </c>
      <c r="BA314" s="34"/>
      <c r="BB314" s="32" t="str">
        <f t="shared" si="146"/>
        <v/>
      </c>
      <c r="BC314" s="34"/>
      <c r="BD314" s="32" t="str">
        <f t="shared" si="147"/>
        <v/>
      </c>
      <c r="BE314" s="34"/>
      <c r="BF314" s="36" t="str">
        <f t="shared" si="148"/>
        <v/>
      </c>
      <c r="BG314" s="36" t="str">
        <f t="shared" si="149"/>
        <v/>
      </c>
      <c r="BH314" s="36" t="str">
        <f t="shared" si="150"/>
        <v/>
      </c>
      <c r="BI314" s="55"/>
      <c r="BJ314" s="34"/>
      <c r="BK314" s="148"/>
      <c r="BL314" s="34"/>
      <c r="BM314" s="32" t="str">
        <f t="shared" si="151"/>
        <v/>
      </c>
      <c r="BN314" s="34"/>
      <c r="BO314" s="32" t="str">
        <f t="shared" si="152"/>
        <v/>
      </c>
      <c r="BP314" s="34"/>
      <c r="BQ314" s="32" t="str">
        <f t="shared" si="153"/>
        <v/>
      </c>
      <c r="BR314" s="34"/>
      <c r="BS314" s="36" t="str">
        <f t="shared" si="154"/>
        <v/>
      </c>
      <c r="BT314" s="36" t="str">
        <f t="shared" si="155"/>
        <v/>
      </c>
      <c r="BU314" s="36" t="str">
        <f t="shared" si="156"/>
        <v/>
      </c>
      <c r="BV314" s="55"/>
      <c r="BW314" s="36" t="str">
        <f t="shared" si="157"/>
        <v/>
      </c>
      <c r="BX314" s="36" t="str">
        <f t="shared" si="157"/>
        <v/>
      </c>
      <c r="BY314" s="31"/>
      <c r="BZ314" s="38"/>
      <c r="CB314" s="120" t="e">
        <f t="shared" ca="1" si="128"/>
        <v>#VALUE!</v>
      </c>
      <c r="CC314" s="2" t="e">
        <f t="shared" ca="1" si="158"/>
        <v>#VALUE!</v>
      </c>
    </row>
    <row r="315" spans="1:81" s="10" customFormat="1" ht="25.15" customHeight="1" x14ac:dyDescent="0.2">
      <c r="A315" s="52" t="str">
        <f t="shared" si="159"/>
        <v/>
      </c>
      <c r="B315" s="157" t="e">
        <f t="shared" ca="1" si="129"/>
        <v>#VALUE!</v>
      </c>
      <c r="C315" s="157" t="e">
        <f t="shared" ca="1" si="130"/>
        <v>#VALUE!</v>
      </c>
      <c r="D315" s="29"/>
      <c r="E315" s="155" t="str">
        <f ca="1">IFERROR(INDIRECT(ADDRESS(MATCH(D315,CatModules!C:C,0),2,1,1,"CatModules")),"")</f>
        <v/>
      </c>
      <c r="F315" s="96"/>
      <c r="G315" s="156" t="str">
        <f ca="1">IFERROR(INDIRECT(ADDRESS(MATCH(CONCATENATE(E315,"-",F315),CatInt!K:K,0),3,1,1,"CatInt")),"")</f>
        <v/>
      </c>
      <c r="H315" s="45" t="str">
        <f>IF(F315="","",VLOOKUP(F315,#REF!,2,FALSE))</f>
        <v/>
      </c>
      <c r="I315" s="29"/>
      <c r="J315" s="155" t="e">
        <f t="shared" si="131"/>
        <v>#VALUE!</v>
      </c>
      <c r="K315" s="155" t="e">
        <f t="shared" si="132"/>
        <v>#VALUE!</v>
      </c>
      <c r="L315" s="153"/>
      <c r="M315" s="126"/>
      <c r="N315" s="151" t="e">
        <f ca="1">VLOOKUP(M315,CatProd!B:G,6,FALSE)</f>
        <v>#N/A</v>
      </c>
      <c r="O315" s="127"/>
      <c r="P315" s="175" t="e">
        <f ca="1">VLOOKUP(CONCATENATE(N315,"-",O315),CatProdSpec!H:I,2,FALSE)</f>
        <v>#N/A</v>
      </c>
      <c r="Q315" s="30"/>
      <c r="R315" s="149" t="str">
        <f>IFERROR(VLOOKUP(Q315,Setup!D$16:E$25,2,FALSE),"")</f>
        <v/>
      </c>
      <c r="S315" s="51" t="str">
        <f ca="1">IFERROR(IF(OR(I315="",VLOOKUP(I315,CatCostInp!$E$2:$K$88,7,FALSE)=0),"",VLOOKUP(I315,CatCostInp!$E$2:$K$88,7,FALSE)),"")</f>
        <v/>
      </c>
      <c r="T315" s="4" t="e">
        <f>VLOOKUP(U315,#REF!,2,FALSE)</f>
        <v>#REF!</v>
      </c>
      <c r="U315" s="30"/>
      <c r="V315" s="1" t="str">
        <f ca="1">IF(U315=Setup!$C$10,"Grant",IF('Health Products &amp; Equipment'!U315=Setup!$C$11,"Local",IF('Health Products &amp; Equipment'!U315=Setup!$C$12,"Other","")))</f>
        <v/>
      </c>
      <c r="W315" s="34"/>
      <c r="X315" s="148"/>
      <c r="Y315" s="34"/>
      <c r="Z315" s="36" t="str">
        <f t="shared" si="133"/>
        <v/>
      </c>
      <c r="AA315" s="35"/>
      <c r="AB315" s="32" t="str">
        <f t="shared" si="134"/>
        <v/>
      </c>
      <c r="AC315" s="34"/>
      <c r="AD315" s="32" t="str">
        <f t="shared" si="135"/>
        <v/>
      </c>
      <c r="AE315" s="34"/>
      <c r="AF315" s="36" t="str">
        <f t="shared" si="136"/>
        <v/>
      </c>
      <c r="AG315" s="36" t="str">
        <f t="shared" si="137"/>
        <v/>
      </c>
      <c r="AH315" s="36" t="str">
        <f t="shared" si="138"/>
        <v/>
      </c>
      <c r="AI315" s="55"/>
      <c r="AJ315" s="37"/>
      <c r="AK315" s="148"/>
      <c r="AL315" s="34"/>
      <c r="AM315" s="32" t="str">
        <f t="shared" si="139"/>
        <v/>
      </c>
      <c r="AN315" s="34"/>
      <c r="AO315" s="32" t="str">
        <f t="shared" si="140"/>
        <v/>
      </c>
      <c r="AP315" s="35"/>
      <c r="AQ315" s="32" t="str">
        <f t="shared" si="141"/>
        <v/>
      </c>
      <c r="AR315" s="34"/>
      <c r="AS315" s="36" t="str">
        <f t="shared" si="142"/>
        <v/>
      </c>
      <c r="AT315" s="36" t="str">
        <f t="shared" si="143"/>
        <v/>
      </c>
      <c r="AU315" s="36" t="str">
        <f t="shared" si="144"/>
        <v/>
      </c>
      <c r="AV315" s="55"/>
      <c r="AW315" s="34"/>
      <c r="AX315" s="148"/>
      <c r="AY315" s="34"/>
      <c r="AZ315" s="32" t="str">
        <f t="shared" si="145"/>
        <v/>
      </c>
      <c r="BA315" s="34"/>
      <c r="BB315" s="32" t="str">
        <f t="shared" si="146"/>
        <v/>
      </c>
      <c r="BC315" s="34"/>
      <c r="BD315" s="32" t="str">
        <f t="shared" si="147"/>
        <v/>
      </c>
      <c r="BE315" s="34"/>
      <c r="BF315" s="36" t="str">
        <f t="shared" si="148"/>
        <v/>
      </c>
      <c r="BG315" s="36" t="str">
        <f t="shared" si="149"/>
        <v/>
      </c>
      <c r="BH315" s="36" t="str">
        <f t="shared" si="150"/>
        <v/>
      </c>
      <c r="BI315" s="55"/>
      <c r="BJ315" s="34"/>
      <c r="BK315" s="148"/>
      <c r="BL315" s="34"/>
      <c r="BM315" s="32" t="str">
        <f t="shared" si="151"/>
        <v/>
      </c>
      <c r="BN315" s="34"/>
      <c r="BO315" s="32" t="str">
        <f t="shared" si="152"/>
        <v/>
      </c>
      <c r="BP315" s="34"/>
      <c r="BQ315" s="32" t="str">
        <f t="shared" si="153"/>
        <v/>
      </c>
      <c r="BR315" s="34"/>
      <c r="BS315" s="36" t="str">
        <f t="shared" si="154"/>
        <v/>
      </c>
      <c r="BT315" s="36" t="str">
        <f t="shared" si="155"/>
        <v/>
      </c>
      <c r="BU315" s="36" t="str">
        <f t="shared" si="156"/>
        <v/>
      </c>
      <c r="BV315" s="55"/>
      <c r="BW315" s="36" t="str">
        <f t="shared" si="157"/>
        <v/>
      </c>
      <c r="BX315" s="36" t="str">
        <f t="shared" si="157"/>
        <v/>
      </c>
      <c r="BY315" s="31"/>
      <c r="BZ315" s="38"/>
      <c r="CB315" s="120" t="e">
        <f t="shared" ca="1" si="128"/>
        <v>#VALUE!</v>
      </c>
      <c r="CC315" s="2" t="e">
        <f t="shared" ca="1" si="158"/>
        <v>#VALUE!</v>
      </c>
    </row>
    <row r="316" spans="1:81" s="10" customFormat="1" ht="25.15" customHeight="1" x14ac:dyDescent="0.2">
      <c r="A316" s="52" t="str">
        <f t="shared" si="159"/>
        <v/>
      </c>
      <c r="B316" s="157" t="e">
        <f t="shared" ca="1" si="129"/>
        <v>#VALUE!</v>
      </c>
      <c r="C316" s="157" t="e">
        <f t="shared" ca="1" si="130"/>
        <v>#VALUE!</v>
      </c>
      <c r="D316" s="29"/>
      <c r="E316" s="155" t="str">
        <f ca="1">IFERROR(INDIRECT(ADDRESS(MATCH(D316,CatModules!C:C,0),2,1,1,"CatModules")),"")</f>
        <v/>
      </c>
      <c r="F316" s="96"/>
      <c r="G316" s="156" t="str">
        <f ca="1">IFERROR(INDIRECT(ADDRESS(MATCH(CONCATENATE(E316,"-",F316),CatInt!K:K,0),3,1,1,"CatInt")),"")</f>
        <v/>
      </c>
      <c r="H316" s="45" t="str">
        <f>IF(F316="","",VLOOKUP(F316,#REF!,2,FALSE))</f>
        <v/>
      </c>
      <c r="I316" s="29"/>
      <c r="J316" s="155" t="e">
        <f t="shared" si="131"/>
        <v>#VALUE!</v>
      </c>
      <c r="K316" s="155" t="e">
        <f t="shared" si="132"/>
        <v>#VALUE!</v>
      </c>
      <c r="L316" s="153"/>
      <c r="M316" s="126"/>
      <c r="N316" s="151" t="e">
        <f ca="1">VLOOKUP(M316,CatProd!B:G,6,FALSE)</f>
        <v>#N/A</v>
      </c>
      <c r="O316" s="127"/>
      <c r="P316" s="175" t="e">
        <f ca="1">VLOOKUP(CONCATENATE(N316,"-",O316),CatProdSpec!H:I,2,FALSE)</f>
        <v>#N/A</v>
      </c>
      <c r="Q316" s="30"/>
      <c r="R316" s="149" t="str">
        <f>IFERROR(VLOOKUP(Q316,Setup!D$16:E$25,2,FALSE),"")</f>
        <v/>
      </c>
      <c r="S316" s="51" t="str">
        <f ca="1">IFERROR(IF(OR(I316="",VLOOKUP(I316,CatCostInp!$E$2:$K$88,7,FALSE)=0),"",VLOOKUP(I316,CatCostInp!$E$2:$K$88,7,FALSE)),"")</f>
        <v/>
      </c>
      <c r="T316" s="4" t="e">
        <f>VLOOKUP(U316,#REF!,2,FALSE)</f>
        <v>#REF!</v>
      </c>
      <c r="U316" s="30"/>
      <c r="V316" s="1" t="str">
        <f ca="1">IF(U316=Setup!$C$10,"Grant",IF('Health Products &amp; Equipment'!U316=Setup!$C$11,"Local",IF('Health Products &amp; Equipment'!U316=Setup!$C$12,"Other","")))</f>
        <v/>
      </c>
      <c r="W316" s="34"/>
      <c r="X316" s="148"/>
      <c r="Y316" s="34"/>
      <c r="Z316" s="36" t="str">
        <f t="shared" si="133"/>
        <v/>
      </c>
      <c r="AA316" s="35"/>
      <c r="AB316" s="32" t="str">
        <f t="shared" si="134"/>
        <v/>
      </c>
      <c r="AC316" s="34"/>
      <c r="AD316" s="32" t="str">
        <f t="shared" si="135"/>
        <v/>
      </c>
      <c r="AE316" s="34"/>
      <c r="AF316" s="36" t="str">
        <f t="shared" si="136"/>
        <v/>
      </c>
      <c r="AG316" s="36" t="str">
        <f t="shared" si="137"/>
        <v/>
      </c>
      <c r="AH316" s="36" t="str">
        <f t="shared" si="138"/>
        <v/>
      </c>
      <c r="AI316" s="55"/>
      <c r="AJ316" s="37"/>
      <c r="AK316" s="148"/>
      <c r="AL316" s="34"/>
      <c r="AM316" s="32" t="str">
        <f t="shared" si="139"/>
        <v/>
      </c>
      <c r="AN316" s="34"/>
      <c r="AO316" s="32" t="str">
        <f t="shared" si="140"/>
        <v/>
      </c>
      <c r="AP316" s="35"/>
      <c r="AQ316" s="32" t="str">
        <f t="shared" si="141"/>
        <v/>
      </c>
      <c r="AR316" s="34"/>
      <c r="AS316" s="36" t="str">
        <f t="shared" si="142"/>
        <v/>
      </c>
      <c r="AT316" s="36" t="str">
        <f t="shared" si="143"/>
        <v/>
      </c>
      <c r="AU316" s="36" t="str">
        <f t="shared" si="144"/>
        <v/>
      </c>
      <c r="AV316" s="55"/>
      <c r="AW316" s="34"/>
      <c r="AX316" s="148"/>
      <c r="AY316" s="34"/>
      <c r="AZ316" s="32" t="str">
        <f t="shared" si="145"/>
        <v/>
      </c>
      <c r="BA316" s="34"/>
      <c r="BB316" s="32" t="str">
        <f t="shared" si="146"/>
        <v/>
      </c>
      <c r="BC316" s="34"/>
      <c r="BD316" s="32" t="str">
        <f t="shared" si="147"/>
        <v/>
      </c>
      <c r="BE316" s="34"/>
      <c r="BF316" s="36" t="str">
        <f t="shared" si="148"/>
        <v/>
      </c>
      <c r="BG316" s="36" t="str">
        <f t="shared" si="149"/>
        <v/>
      </c>
      <c r="BH316" s="36" t="str">
        <f t="shared" si="150"/>
        <v/>
      </c>
      <c r="BI316" s="55"/>
      <c r="BJ316" s="34"/>
      <c r="BK316" s="148"/>
      <c r="BL316" s="34"/>
      <c r="BM316" s="32" t="str">
        <f t="shared" si="151"/>
        <v/>
      </c>
      <c r="BN316" s="34"/>
      <c r="BO316" s="32" t="str">
        <f t="shared" si="152"/>
        <v/>
      </c>
      <c r="BP316" s="34"/>
      <c r="BQ316" s="32" t="str">
        <f t="shared" si="153"/>
        <v/>
      </c>
      <c r="BR316" s="34"/>
      <c r="BS316" s="36" t="str">
        <f t="shared" si="154"/>
        <v/>
      </c>
      <c r="BT316" s="36" t="str">
        <f t="shared" si="155"/>
        <v/>
      </c>
      <c r="BU316" s="36" t="str">
        <f t="shared" si="156"/>
        <v/>
      </c>
      <c r="BV316" s="55"/>
      <c r="BW316" s="36" t="str">
        <f t="shared" si="157"/>
        <v/>
      </c>
      <c r="BX316" s="36" t="str">
        <f t="shared" si="157"/>
        <v/>
      </c>
      <c r="BY316" s="31"/>
      <c r="BZ316" s="38"/>
      <c r="CB316" s="120" t="e">
        <f t="shared" ca="1" si="128"/>
        <v>#VALUE!</v>
      </c>
      <c r="CC316" s="2" t="e">
        <f t="shared" ca="1" si="158"/>
        <v>#VALUE!</v>
      </c>
    </row>
    <row r="317" spans="1:81" s="10" customFormat="1" ht="25.15" customHeight="1" x14ac:dyDescent="0.2">
      <c r="A317" s="52" t="str">
        <f t="shared" si="159"/>
        <v/>
      </c>
      <c r="B317" s="157" t="e">
        <f t="shared" ca="1" si="129"/>
        <v>#VALUE!</v>
      </c>
      <c r="C317" s="157" t="e">
        <f t="shared" ca="1" si="130"/>
        <v>#VALUE!</v>
      </c>
      <c r="D317" s="29"/>
      <c r="E317" s="155" t="str">
        <f ca="1">IFERROR(INDIRECT(ADDRESS(MATCH(D317,CatModules!C:C,0),2,1,1,"CatModules")),"")</f>
        <v/>
      </c>
      <c r="F317" s="96"/>
      <c r="G317" s="156" t="str">
        <f ca="1">IFERROR(INDIRECT(ADDRESS(MATCH(CONCATENATE(E317,"-",F317),CatInt!K:K,0),3,1,1,"CatInt")),"")</f>
        <v/>
      </c>
      <c r="H317" s="45" t="str">
        <f>IF(F317="","",VLOOKUP(F317,#REF!,2,FALSE))</f>
        <v/>
      </c>
      <c r="I317" s="29"/>
      <c r="J317" s="155" t="e">
        <f t="shared" si="131"/>
        <v>#VALUE!</v>
      </c>
      <c r="K317" s="155" t="e">
        <f t="shared" si="132"/>
        <v>#VALUE!</v>
      </c>
      <c r="L317" s="153"/>
      <c r="M317" s="126"/>
      <c r="N317" s="151" t="e">
        <f ca="1">VLOOKUP(M317,CatProd!B:G,6,FALSE)</f>
        <v>#N/A</v>
      </c>
      <c r="O317" s="127"/>
      <c r="P317" s="175" t="e">
        <f ca="1">VLOOKUP(CONCATENATE(N317,"-",O317),CatProdSpec!H:I,2,FALSE)</f>
        <v>#N/A</v>
      </c>
      <c r="Q317" s="30"/>
      <c r="R317" s="149" t="str">
        <f>IFERROR(VLOOKUP(Q317,Setup!D$16:E$25,2,FALSE),"")</f>
        <v/>
      </c>
      <c r="S317" s="51" t="str">
        <f ca="1">IFERROR(IF(OR(I317="",VLOOKUP(I317,CatCostInp!$E$2:$K$88,7,FALSE)=0),"",VLOOKUP(I317,CatCostInp!$E$2:$K$88,7,FALSE)),"")</f>
        <v/>
      </c>
      <c r="T317" s="4" t="e">
        <f>VLOOKUP(U317,#REF!,2,FALSE)</f>
        <v>#REF!</v>
      </c>
      <c r="U317" s="30"/>
      <c r="V317" s="1" t="str">
        <f ca="1">IF(U317=Setup!$C$10,"Grant",IF('Health Products &amp; Equipment'!U317=Setup!$C$11,"Local",IF('Health Products &amp; Equipment'!U317=Setup!$C$12,"Other","")))</f>
        <v/>
      </c>
      <c r="W317" s="34"/>
      <c r="X317" s="148"/>
      <c r="Y317" s="34"/>
      <c r="Z317" s="36" t="str">
        <f t="shared" si="133"/>
        <v/>
      </c>
      <c r="AA317" s="35"/>
      <c r="AB317" s="32" t="str">
        <f t="shared" si="134"/>
        <v/>
      </c>
      <c r="AC317" s="34"/>
      <c r="AD317" s="32" t="str">
        <f t="shared" si="135"/>
        <v/>
      </c>
      <c r="AE317" s="34"/>
      <c r="AF317" s="36" t="str">
        <f t="shared" si="136"/>
        <v/>
      </c>
      <c r="AG317" s="36" t="str">
        <f t="shared" si="137"/>
        <v/>
      </c>
      <c r="AH317" s="36" t="str">
        <f t="shared" si="138"/>
        <v/>
      </c>
      <c r="AI317" s="55"/>
      <c r="AJ317" s="37"/>
      <c r="AK317" s="148"/>
      <c r="AL317" s="34"/>
      <c r="AM317" s="32" t="str">
        <f t="shared" si="139"/>
        <v/>
      </c>
      <c r="AN317" s="34"/>
      <c r="AO317" s="32" t="str">
        <f t="shared" si="140"/>
        <v/>
      </c>
      <c r="AP317" s="35"/>
      <c r="AQ317" s="32" t="str">
        <f t="shared" si="141"/>
        <v/>
      </c>
      <c r="AR317" s="34"/>
      <c r="AS317" s="36" t="str">
        <f t="shared" si="142"/>
        <v/>
      </c>
      <c r="AT317" s="36" t="str">
        <f t="shared" si="143"/>
        <v/>
      </c>
      <c r="AU317" s="36" t="str">
        <f t="shared" si="144"/>
        <v/>
      </c>
      <c r="AV317" s="55"/>
      <c r="AW317" s="34"/>
      <c r="AX317" s="148"/>
      <c r="AY317" s="34"/>
      <c r="AZ317" s="32" t="str">
        <f t="shared" si="145"/>
        <v/>
      </c>
      <c r="BA317" s="34"/>
      <c r="BB317" s="32" t="str">
        <f t="shared" si="146"/>
        <v/>
      </c>
      <c r="BC317" s="34"/>
      <c r="BD317" s="32" t="str">
        <f t="shared" si="147"/>
        <v/>
      </c>
      <c r="BE317" s="34"/>
      <c r="BF317" s="36" t="str">
        <f t="shared" si="148"/>
        <v/>
      </c>
      <c r="BG317" s="36" t="str">
        <f t="shared" si="149"/>
        <v/>
      </c>
      <c r="BH317" s="36" t="str">
        <f t="shared" si="150"/>
        <v/>
      </c>
      <c r="BI317" s="55"/>
      <c r="BJ317" s="34"/>
      <c r="BK317" s="148"/>
      <c r="BL317" s="34"/>
      <c r="BM317" s="32" t="str">
        <f t="shared" si="151"/>
        <v/>
      </c>
      <c r="BN317" s="34"/>
      <c r="BO317" s="32" t="str">
        <f t="shared" si="152"/>
        <v/>
      </c>
      <c r="BP317" s="34"/>
      <c r="BQ317" s="32" t="str">
        <f t="shared" si="153"/>
        <v/>
      </c>
      <c r="BR317" s="34"/>
      <c r="BS317" s="36" t="str">
        <f t="shared" si="154"/>
        <v/>
      </c>
      <c r="BT317" s="36" t="str">
        <f t="shared" si="155"/>
        <v/>
      </c>
      <c r="BU317" s="36" t="str">
        <f t="shared" si="156"/>
        <v/>
      </c>
      <c r="BV317" s="55"/>
      <c r="BW317" s="36" t="str">
        <f t="shared" si="157"/>
        <v/>
      </c>
      <c r="BX317" s="36" t="str">
        <f t="shared" si="157"/>
        <v/>
      </c>
      <c r="BY317" s="31"/>
      <c r="BZ317" s="38"/>
      <c r="CB317" s="120" t="e">
        <f t="shared" ca="1" si="128"/>
        <v>#VALUE!</v>
      </c>
      <c r="CC317" s="2" t="e">
        <f t="shared" ca="1" si="158"/>
        <v>#VALUE!</v>
      </c>
    </row>
    <row r="318" spans="1:81" s="10" customFormat="1" ht="25.15" customHeight="1" x14ac:dyDescent="0.2">
      <c r="A318" s="52" t="str">
        <f t="shared" si="159"/>
        <v/>
      </c>
      <c r="B318" s="157" t="e">
        <f t="shared" ca="1" si="129"/>
        <v>#VALUE!</v>
      </c>
      <c r="C318" s="157" t="e">
        <f t="shared" ca="1" si="130"/>
        <v>#VALUE!</v>
      </c>
      <c r="D318" s="29"/>
      <c r="E318" s="155" t="str">
        <f ca="1">IFERROR(INDIRECT(ADDRESS(MATCH(D318,CatModules!C:C,0),2,1,1,"CatModules")),"")</f>
        <v/>
      </c>
      <c r="F318" s="96"/>
      <c r="G318" s="156" t="str">
        <f ca="1">IFERROR(INDIRECT(ADDRESS(MATCH(CONCATENATE(E318,"-",F318),CatInt!K:K,0),3,1,1,"CatInt")),"")</f>
        <v/>
      </c>
      <c r="H318" s="45" t="str">
        <f>IF(F318="","",VLOOKUP(F318,#REF!,2,FALSE))</f>
        <v/>
      </c>
      <c r="I318" s="29"/>
      <c r="J318" s="155" t="e">
        <f t="shared" si="131"/>
        <v>#VALUE!</v>
      </c>
      <c r="K318" s="155" t="e">
        <f t="shared" si="132"/>
        <v>#VALUE!</v>
      </c>
      <c r="L318" s="153"/>
      <c r="M318" s="126"/>
      <c r="N318" s="151" t="e">
        <f ca="1">VLOOKUP(M318,CatProd!B:G,6,FALSE)</f>
        <v>#N/A</v>
      </c>
      <c r="O318" s="127"/>
      <c r="P318" s="175" t="e">
        <f ca="1">VLOOKUP(CONCATENATE(N318,"-",O318),CatProdSpec!H:I,2,FALSE)</f>
        <v>#N/A</v>
      </c>
      <c r="Q318" s="30"/>
      <c r="R318" s="149" t="str">
        <f>IFERROR(VLOOKUP(Q318,Setup!D$16:E$25,2,FALSE),"")</f>
        <v/>
      </c>
      <c r="S318" s="51" t="str">
        <f ca="1">IFERROR(IF(OR(I318="",VLOOKUP(I318,CatCostInp!$E$2:$K$88,7,FALSE)=0),"",VLOOKUP(I318,CatCostInp!$E$2:$K$88,7,FALSE)),"")</f>
        <v/>
      </c>
      <c r="T318" s="4" t="e">
        <f>VLOOKUP(U318,#REF!,2,FALSE)</f>
        <v>#REF!</v>
      </c>
      <c r="U318" s="30"/>
      <c r="V318" s="1" t="str">
        <f ca="1">IF(U318=Setup!$C$10,"Grant",IF('Health Products &amp; Equipment'!U318=Setup!$C$11,"Local",IF('Health Products &amp; Equipment'!U318=Setup!$C$12,"Other","")))</f>
        <v/>
      </c>
      <c r="W318" s="34"/>
      <c r="X318" s="148"/>
      <c r="Y318" s="34"/>
      <c r="Z318" s="36" t="str">
        <f t="shared" si="133"/>
        <v/>
      </c>
      <c r="AA318" s="35"/>
      <c r="AB318" s="32" t="str">
        <f t="shared" si="134"/>
        <v/>
      </c>
      <c r="AC318" s="34"/>
      <c r="AD318" s="32" t="str">
        <f t="shared" si="135"/>
        <v/>
      </c>
      <c r="AE318" s="34"/>
      <c r="AF318" s="36" t="str">
        <f t="shared" si="136"/>
        <v/>
      </c>
      <c r="AG318" s="36" t="str">
        <f t="shared" si="137"/>
        <v/>
      </c>
      <c r="AH318" s="36" t="str">
        <f t="shared" si="138"/>
        <v/>
      </c>
      <c r="AI318" s="55"/>
      <c r="AJ318" s="37"/>
      <c r="AK318" s="148"/>
      <c r="AL318" s="34"/>
      <c r="AM318" s="32" t="str">
        <f t="shared" si="139"/>
        <v/>
      </c>
      <c r="AN318" s="34"/>
      <c r="AO318" s="32" t="str">
        <f t="shared" si="140"/>
        <v/>
      </c>
      <c r="AP318" s="35"/>
      <c r="AQ318" s="32" t="str">
        <f t="shared" si="141"/>
        <v/>
      </c>
      <c r="AR318" s="34"/>
      <c r="AS318" s="36" t="str">
        <f t="shared" si="142"/>
        <v/>
      </c>
      <c r="AT318" s="36" t="str">
        <f t="shared" si="143"/>
        <v/>
      </c>
      <c r="AU318" s="36" t="str">
        <f t="shared" si="144"/>
        <v/>
      </c>
      <c r="AV318" s="55"/>
      <c r="AW318" s="34"/>
      <c r="AX318" s="148"/>
      <c r="AY318" s="34"/>
      <c r="AZ318" s="32" t="str">
        <f t="shared" si="145"/>
        <v/>
      </c>
      <c r="BA318" s="34"/>
      <c r="BB318" s="32" t="str">
        <f t="shared" si="146"/>
        <v/>
      </c>
      <c r="BC318" s="34"/>
      <c r="BD318" s="32" t="str">
        <f t="shared" si="147"/>
        <v/>
      </c>
      <c r="BE318" s="34"/>
      <c r="BF318" s="36" t="str">
        <f t="shared" si="148"/>
        <v/>
      </c>
      <c r="BG318" s="36" t="str">
        <f t="shared" si="149"/>
        <v/>
      </c>
      <c r="BH318" s="36" t="str">
        <f t="shared" si="150"/>
        <v/>
      </c>
      <c r="BI318" s="55"/>
      <c r="BJ318" s="34"/>
      <c r="BK318" s="148"/>
      <c r="BL318" s="34"/>
      <c r="BM318" s="32" t="str">
        <f t="shared" si="151"/>
        <v/>
      </c>
      <c r="BN318" s="34"/>
      <c r="BO318" s="32" t="str">
        <f t="shared" si="152"/>
        <v/>
      </c>
      <c r="BP318" s="34"/>
      <c r="BQ318" s="32" t="str">
        <f t="shared" si="153"/>
        <v/>
      </c>
      <c r="BR318" s="34"/>
      <c r="BS318" s="36" t="str">
        <f t="shared" si="154"/>
        <v/>
      </c>
      <c r="BT318" s="36" t="str">
        <f t="shared" si="155"/>
        <v/>
      </c>
      <c r="BU318" s="36" t="str">
        <f t="shared" si="156"/>
        <v/>
      </c>
      <c r="BV318" s="55"/>
      <c r="BW318" s="36" t="str">
        <f t="shared" si="157"/>
        <v/>
      </c>
      <c r="BX318" s="36" t="str">
        <f t="shared" si="157"/>
        <v/>
      </c>
      <c r="BY318" s="31"/>
      <c r="BZ318" s="38"/>
      <c r="CB318" s="120" t="e">
        <f t="shared" ca="1" si="128"/>
        <v>#VALUE!</v>
      </c>
      <c r="CC318" s="2" t="e">
        <f t="shared" ca="1" si="158"/>
        <v>#VALUE!</v>
      </c>
    </row>
    <row r="319" spans="1:81" s="10" customFormat="1" ht="25.15" customHeight="1" x14ac:dyDescent="0.2">
      <c r="A319" s="52" t="str">
        <f t="shared" si="159"/>
        <v/>
      </c>
      <c r="B319" s="157" t="e">
        <f t="shared" ca="1" si="129"/>
        <v>#VALUE!</v>
      </c>
      <c r="C319" s="157" t="e">
        <f t="shared" ca="1" si="130"/>
        <v>#VALUE!</v>
      </c>
      <c r="D319" s="29"/>
      <c r="E319" s="155" t="str">
        <f ca="1">IFERROR(INDIRECT(ADDRESS(MATCH(D319,CatModules!C:C,0),2,1,1,"CatModules")),"")</f>
        <v/>
      </c>
      <c r="F319" s="96"/>
      <c r="G319" s="156" t="str">
        <f ca="1">IFERROR(INDIRECT(ADDRESS(MATCH(CONCATENATE(E319,"-",F319),CatInt!K:K,0),3,1,1,"CatInt")),"")</f>
        <v/>
      </c>
      <c r="H319" s="45" t="str">
        <f>IF(F319="","",VLOOKUP(F319,#REF!,2,FALSE))</f>
        <v/>
      </c>
      <c r="I319" s="29"/>
      <c r="J319" s="155" t="e">
        <f t="shared" si="131"/>
        <v>#VALUE!</v>
      </c>
      <c r="K319" s="155" t="e">
        <f t="shared" si="132"/>
        <v>#VALUE!</v>
      </c>
      <c r="L319" s="153"/>
      <c r="M319" s="126"/>
      <c r="N319" s="151" t="e">
        <f ca="1">VLOOKUP(M319,CatProd!B:G,6,FALSE)</f>
        <v>#N/A</v>
      </c>
      <c r="O319" s="127"/>
      <c r="P319" s="175" t="e">
        <f ca="1">VLOOKUP(CONCATENATE(N319,"-",O319),CatProdSpec!H:I,2,FALSE)</f>
        <v>#N/A</v>
      </c>
      <c r="Q319" s="30"/>
      <c r="R319" s="149" t="str">
        <f>IFERROR(VLOOKUP(Q319,Setup!D$16:E$25,2,FALSE),"")</f>
        <v/>
      </c>
      <c r="S319" s="51" t="str">
        <f ca="1">IFERROR(IF(OR(I319="",VLOOKUP(I319,CatCostInp!$E$2:$K$88,7,FALSE)=0),"",VLOOKUP(I319,CatCostInp!$E$2:$K$88,7,FALSE)),"")</f>
        <v/>
      </c>
      <c r="T319" s="4" t="e">
        <f>VLOOKUP(U319,#REF!,2,FALSE)</f>
        <v>#REF!</v>
      </c>
      <c r="U319" s="30"/>
      <c r="V319" s="1" t="str">
        <f ca="1">IF(U319=Setup!$C$10,"Grant",IF('Health Products &amp; Equipment'!U319=Setup!$C$11,"Local",IF('Health Products &amp; Equipment'!U319=Setup!$C$12,"Other","")))</f>
        <v/>
      </c>
      <c r="W319" s="34"/>
      <c r="X319" s="148"/>
      <c r="Y319" s="34"/>
      <c r="Z319" s="36" t="str">
        <f t="shared" si="133"/>
        <v/>
      </c>
      <c r="AA319" s="34"/>
      <c r="AB319" s="32" t="str">
        <f t="shared" si="134"/>
        <v/>
      </c>
      <c r="AC319" s="34"/>
      <c r="AD319" s="32" t="str">
        <f t="shared" si="135"/>
        <v/>
      </c>
      <c r="AE319" s="34"/>
      <c r="AF319" s="36" t="str">
        <f t="shared" si="136"/>
        <v/>
      </c>
      <c r="AG319" s="36" t="str">
        <f t="shared" si="137"/>
        <v/>
      </c>
      <c r="AH319" s="36" t="str">
        <f t="shared" si="138"/>
        <v/>
      </c>
      <c r="AI319" s="55"/>
      <c r="AJ319" s="37"/>
      <c r="AK319" s="148"/>
      <c r="AL319" s="34"/>
      <c r="AM319" s="32" t="str">
        <f t="shared" si="139"/>
        <v/>
      </c>
      <c r="AN319" s="34"/>
      <c r="AO319" s="32" t="str">
        <f t="shared" si="140"/>
        <v/>
      </c>
      <c r="AP319" s="35"/>
      <c r="AQ319" s="32" t="str">
        <f t="shared" si="141"/>
        <v/>
      </c>
      <c r="AR319" s="34"/>
      <c r="AS319" s="36" t="str">
        <f t="shared" si="142"/>
        <v/>
      </c>
      <c r="AT319" s="36" t="str">
        <f t="shared" si="143"/>
        <v/>
      </c>
      <c r="AU319" s="36" t="str">
        <f t="shared" si="144"/>
        <v/>
      </c>
      <c r="AV319" s="55"/>
      <c r="AW319" s="34"/>
      <c r="AX319" s="148"/>
      <c r="AY319" s="34"/>
      <c r="AZ319" s="32" t="str">
        <f t="shared" si="145"/>
        <v/>
      </c>
      <c r="BA319" s="34"/>
      <c r="BB319" s="32" t="str">
        <f t="shared" si="146"/>
        <v/>
      </c>
      <c r="BC319" s="34"/>
      <c r="BD319" s="32" t="str">
        <f t="shared" si="147"/>
        <v/>
      </c>
      <c r="BE319" s="34"/>
      <c r="BF319" s="36" t="str">
        <f t="shared" si="148"/>
        <v/>
      </c>
      <c r="BG319" s="36" t="str">
        <f t="shared" si="149"/>
        <v/>
      </c>
      <c r="BH319" s="36" t="str">
        <f t="shared" si="150"/>
        <v/>
      </c>
      <c r="BI319" s="55"/>
      <c r="BJ319" s="34"/>
      <c r="BK319" s="148"/>
      <c r="BL319" s="34"/>
      <c r="BM319" s="32" t="str">
        <f t="shared" si="151"/>
        <v/>
      </c>
      <c r="BN319" s="34"/>
      <c r="BO319" s="32" t="str">
        <f t="shared" si="152"/>
        <v/>
      </c>
      <c r="BP319" s="34"/>
      <c r="BQ319" s="32" t="str">
        <f t="shared" si="153"/>
        <v/>
      </c>
      <c r="BR319" s="34"/>
      <c r="BS319" s="36" t="str">
        <f t="shared" si="154"/>
        <v/>
      </c>
      <c r="BT319" s="36" t="str">
        <f t="shared" si="155"/>
        <v/>
      </c>
      <c r="BU319" s="36" t="str">
        <f t="shared" si="156"/>
        <v/>
      </c>
      <c r="BV319" s="55"/>
      <c r="BW319" s="36" t="str">
        <f t="shared" si="157"/>
        <v/>
      </c>
      <c r="BX319" s="36" t="str">
        <f t="shared" si="157"/>
        <v/>
      </c>
      <c r="BY319" s="31"/>
      <c r="BZ319" s="38"/>
      <c r="CB319" s="120" t="e">
        <f t="shared" ca="1" si="128"/>
        <v>#VALUE!</v>
      </c>
      <c r="CC319" s="2" t="e">
        <f t="shared" ca="1" si="158"/>
        <v>#VALUE!</v>
      </c>
    </row>
    <row r="320" spans="1:81" s="10" customFormat="1" ht="25.15" customHeight="1" x14ac:dyDescent="0.2">
      <c r="A320" s="52" t="str">
        <f t="shared" si="159"/>
        <v/>
      </c>
      <c r="B320" s="157" t="e">
        <f t="shared" ca="1" si="129"/>
        <v>#VALUE!</v>
      </c>
      <c r="C320" s="157" t="e">
        <f t="shared" ca="1" si="130"/>
        <v>#VALUE!</v>
      </c>
      <c r="D320" s="29"/>
      <c r="E320" s="155" t="str">
        <f ca="1">IFERROR(INDIRECT(ADDRESS(MATCH(D320,CatModules!C:C,0),2,1,1,"CatModules")),"")</f>
        <v/>
      </c>
      <c r="F320" s="96"/>
      <c r="G320" s="156" t="str">
        <f ca="1">IFERROR(INDIRECT(ADDRESS(MATCH(CONCATENATE(E320,"-",F320),CatInt!K:K,0),3,1,1,"CatInt")),"")</f>
        <v/>
      </c>
      <c r="H320" s="45" t="str">
        <f>IF(F320="","",VLOOKUP(F320,#REF!,2,FALSE))</f>
        <v/>
      </c>
      <c r="I320" s="29"/>
      <c r="J320" s="155" t="e">
        <f t="shared" si="131"/>
        <v>#VALUE!</v>
      </c>
      <c r="K320" s="155" t="e">
        <f t="shared" si="132"/>
        <v>#VALUE!</v>
      </c>
      <c r="L320" s="153"/>
      <c r="M320" s="126"/>
      <c r="N320" s="151" t="e">
        <f ca="1">VLOOKUP(M320,CatProd!B:G,6,FALSE)</f>
        <v>#N/A</v>
      </c>
      <c r="O320" s="127"/>
      <c r="P320" s="175" t="e">
        <f ca="1">VLOOKUP(CONCATENATE(N320,"-",O320),CatProdSpec!H:I,2,FALSE)</f>
        <v>#N/A</v>
      </c>
      <c r="Q320" s="30"/>
      <c r="R320" s="149" t="str">
        <f>IFERROR(VLOOKUP(Q320,Setup!D$16:E$25,2,FALSE),"")</f>
        <v/>
      </c>
      <c r="S320" s="51" t="str">
        <f ca="1">IFERROR(IF(OR(I320="",VLOOKUP(I320,CatCostInp!$E$2:$K$88,7,FALSE)=0),"",VLOOKUP(I320,CatCostInp!$E$2:$K$88,7,FALSE)),"")</f>
        <v/>
      </c>
      <c r="T320" s="4" t="e">
        <f>VLOOKUP(U320,#REF!,2,FALSE)</f>
        <v>#REF!</v>
      </c>
      <c r="U320" s="30"/>
      <c r="V320" s="1" t="str">
        <f ca="1">IF(U320=Setup!$C$10,"Grant",IF('Health Products &amp; Equipment'!U320=Setup!$C$11,"Local",IF('Health Products &amp; Equipment'!U320=Setup!$C$12,"Other","")))</f>
        <v/>
      </c>
      <c r="W320" s="34"/>
      <c r="X320" s="148"/>
      <c r="Y320" s="34"/>
      <c r="Z320" s="36" t="str">
        <f t="shared" si="133"/>
        <v/>
      </c>
      <c r="AA320" s="34"/>
      <c r="AB320" s="32" t="str">
        <f t="shared" si="134"/>
        <v/>
      </c>
      <c r="AC320" s="34"/>
      <c r="AD320" s="32" t="str">
        <f t="shared" si="135"/>
        <v/>
      </c>
      <c r="AE320" s="34"/>
      <c r="AF320" s="36" t="str">
        <f t="shared" si="136"/>
        <v/>
      </c>
      <c r="AG320" s="36" t="str">
        <f t="shared" si="137"/>
        <v/>
      </c>
      <c r="AH320" s="36" t="str">
        <f t="shared" si="138"/>
        <v/>
      </c>
      <c r="AI320" s="55"/>
      <c r="AJ320" s="37"/>
      <c r="AK320" s="148"/>
      <c r="AL320" s="34"/>
      <c r="AM320" s="32" t="str">
        <f t="shared" si="139"/>
        <v/>
      </c>
      <c r="AN320" s="34"/>
      <c r="AO320" s="32" t="str">
        <f t="shared" si="140"/>
        <v/>
      </c>
      <c r="AP320" s="35"/>
      <c r="AQ320" s="32" t="str">
        <f t="shared" si="141"/>
        <v/>
      </c>
      <c r="AR320" s="34"/>
      <c r="AS320" s="36" t="str">
        <f t="shared" si="142"/>
        <v/>
      </c>
      <c r="AT320" s="36" t="str">
        <f t="shared" si="143"/>
        <v/>
      </c>
      <c r="AU320" s="36" t="str">
        <f t="shared" si="144"/>
        <v/>
      </c>
      <c r="AV320" s="55"/>
      <c r="AW320" s="34"/>
      <c r="AX320" s="148"/>
      <c r="AY320" s="34"/>
      <c r="AZ320" s="32" t="str">
        <f t="shared" si="145"/>
        <v/>
      </c>
      <c r="BA320" s="34"/>
      <c r="BB320" s="32" t="str">
        <f t="shared" si="146"/>
        <v/>
      </c>
      <c r="BC320" s="34"/>
      <c r="BD320" s="32" t="str">
        <f t="shared" si="147"/>
        <v/>
      </c>
      <c r="BE320" s="34"/>
      <c r="BF320" s="36" t="str">
        <f t="shared" si="148"/>
        <v/>
      </c>
      <c r="BG320" s="36" t="str">
        <f t="shared" si="149"/>
        <v/>
      </c>
      <c r="BH320" s="36" t="str">
        <f t="shared" si="150"/>
        <v/>
      </c>
      <c r="BI320" s="55"/>
      <c r="BJ320" s="34"/>
      <c r="BK320" s="148"/>
      <c r="BL320" s="34"/>
      <c r="BM320" s="32" t="str">
        <f t="shared" si="151"/>
        <v/>
      </c>
      <c r="BN320" s="34"/>
      <c r="BO320" s="32" t="str">
        <f t="shared" si="152"/>
        <v/>
      </c>
      <c r="BP320" s="34"/>
      <c r="BQ320" s="32" t="str">
        <f t="shared" si="153"/>
        <v/>
      </c>
      <c r="BR320" s="34"/>
      <c r="BS320" s="36" t="str">
        <f t="shared" si="154"/>
        <v/>
      </c>
      <c r="BT320" s="36" t="str">
        <f t="shared" si="155"/>
        <v/>
      </c>
      <c r="BU320" s="36" t="str">
        <f t="shared" si="156"/>
        <v/>
      </c>
      <c r="BV320" s="55"/>
      <c r="BW320" s="36" t="str">
        <f t="shared" si="157"/>
        <v/>
      </c>
      <c r="BX320" s="36" t="str">
        <f t="shared" si="157"/>
        <v/>
      </c>
      <c r="BY320" s="31"/>
      <c r="BZ320" s="38"/>
      <c r="CB320" s="120" t="e">
        <f t="shared" ca="1" si="128"/>
        <v>#VALUE!</v>
      </c>
      <c r="CC320" s="2" t="e">
        <f t="shared" ca="1" si="158"/>
        <v>#VALUE!</v>
      </c>
    </row>
    <row r="321" spans="1:81" s="10" customFormat="1" ht="25.15" customHeight="1" x14ac:dyDescent="0.2">
      <c r="A321" s="52" t="str">
        <f t="shared" si="159"/>
        <v/>
      </c>
      <c r="B321" s="157" t="e">
        <f t="shared" ca="1" si="129"/>
        <v>#VALUE!</v>
      </c>
      <c r="C321" s="157" t="e">
        <f t="shared" ca="1" si="130"/>
        <v>#VALUE!</v>
      </c>
      <c r="D321" s="29"/>
      <c r="E321" s="155" t="str">
        <f ca="1">IFERROR(INDIRECT(ADDRESS(MATCH(D321,CatModules!C:C,0),2,1,1,"CatModules")),"")</f>
        <v/>
      </c>
      <c r="F321" s="96"/>
      <c r="G321" s="156" t="str">
        <f ca="1">IFERROR(INDIRECT(ADDRESS(MATCH(CONCATENATE(E321,"-",F321),CatInt!K:K,0),3,1,1,"CatInt")),"")</f>
        <v/>
      </c>
      <c r="H321" s="45" t="str">
        <f>IF(F321="","",VLOOKUP(F321,#REF!,2,FALSE))</f>
        <v/>
      </c>
      <c r="I321" s="29"/>
      <c r="J321" s="155" t="e">
        <f t="shared" si="131"/>
        <v>#VALUE!</v>
      </c>
      <c r="K321" s="155" t="e">
        <f t="shared" si="132"/>
        <v>#VALUE!</v>
      </c>
      <c r="L321" s="153"/>
      <c r="M321" s="126"/>
      <c r="N321" s="151" t="e">
        <f ca="1">VLOOKUP(M321,CatProd!B:G,6,FALSE)</f>
        <v>#N/A</v>
      </c>
      <c r="O321" s="127"/>
      <c r="P321" s="175" t="e">
        <f ca="1">VLOOKUP(CONCATENATE(N321,"-",O321),CatProdSpec!H:I,2,FALSE)</f>
        <v>#N/A</v>
      </c>
      <c r="Q321" s="30"/>
      <c r="R321" s="149" t="str">
        <f>IFERROR(VLOOKUP(Q321,Setup!D$16:E$25,2,FALSE),"")</f>
        <v/>
      </c>
      <c r="S321" s="51" t="str">
        <f ca="1">IFERROR(IF(OR(I321="",VLOOKUP(I321,CatCostInp!$E$2:$K$88,7,FALSE)=0),"",VLOOKUP(I321,CatCostInp!$E$2:$K$88,7,FALSE)),"")</f>
        <v/>
      </c>
      <c r="T321" s="4" t="e">
        <f>VLOOKUP(U321,#REF!,2,FALSE)</f>
        <v>#REF!</v>
      </c>
      <c r="U321" s="30"/>
      <c r="V321" s="1" t="str">
        <f ca="1">IF(U321=Setup!$C$10,"Grant",IF('Health Products &amp; Equipment'!U321=Setup!$C$11,"Local",IF('Health Products &amp; Equipment'!U321=Setup!$C$12,"Other","")))</f>
        <v/>
      </c>
      <c r="W321" s="34"/>
      <c r="X321" s="148"/>
      <c r="Y321" s="34"/>
      <c r="Z321" s="36" t="str">
        <f t="shared" si="133"/>
        <v/>
      </c>
      <c r="AA321" s="34"/>
      <c r="AB321" s="32" t="str">
        <f t="shared" si="134"/>
        <v/>
      </c>
      <c r="AC321" s="34"/>
      <c r="AD321" s="32" t="str">
        <f t="shared" si="135"/>
        <v/>
      </c>
      <c r="AE321" s="34"/>
      <c r="AF321" s="36" t="str">
        <f t="shared" si="136"/>
        <v/>
      </c>
      <c r="AG321" s="36" t="str">
        <f t="shared" si="137"/>
        <v/>
      </c>
      <c r="AH321" s="36" t="str">
        <f t="shared" si="138"/>
        <v/>
      </c>
      <c r="AI321" s="55"/>
      <c r="AJ321" s="37"/>
      <c r="AK321" s="148"/>
      <c r="AL321" s="34"/>
      <c r="AM321" s="32" t="str">
        <f t="shared" si="139"/>
        <v/>
      </c>
      <c r="AN321" s="34"/>
      <c r="AO321" s="32" t="str">
        <f t="shared" si="140"/>
        <v/>
      </c>
      <c r="AP321" s="35"/>
      <c r="AQ321" s="32" t="str">
        <f t="shared" si="141"/>
        <v/>
      </c>
      <c r="AR321" s="34"/>
      <c r="AS321" s="36" t="str">
        <f t="shared" si="142"/>
        <v/>
      </c>
      <c r="AT321" s="36" t="str">
        <f t="shared" si="143"/>
        <v/>
      </c>
      <c r="AU321" s="36" t="str">
        <f t="shared" si="144"/>
        <v/>
      </c>
      <c r="AV321" s="55"/>
      <c r="AW321" s="34"/>
      <c r="AX321" s="148"/>
      <c r="AY321" s="34"/>
      <c r="AZ321" s="32" t="str">
        <f t="shared" si="145"/>
        <v/>
      </c>
      <c r="BA321" s="34"/>
      <c r="BB321" s="32" t="str">
        <f t="shared" si="146"/>
        <v/>
      </c>
      <c r="BC321" s="34"/>
      <c r="BD321" s="32" t="str">
        <f t="shared" si="147"/>
        <v/>
      </c>
      <c r="BE321" s="34"/>
      <c r="BF321" s="36" t="str">
        <f t="shared" si="148"/>
        <v/>
      </c>
      <c r="BG321" s="36" t="str">
        <f t="shared" si="149"/>
        <v/>
      </c>
      <c r="BH321" s="36" t="str">
        <f t="shared" si="150"/>
        <v/>
      </c>
      <c r="BI321" s="55"/>
      <c r="BJ321" s="34"/>
      <c r="BK321" s="148"/>
      <c r="BL321" s="34"/>
      <c r="BM321" s="32" t="str">
        <f t="shared" si="151"/>
        <v/>
      </c>
      <c r="BN321" s="34"/>
      <c r="BO321" s="32" t="str">
        <f t="shared" si="152"/>
        <v/>
      </c>
      <c r="BP321" s="34"/>
      <c r="BQ321" s="32" t="str">
        <f t="shared" si="153"/>
        <v/>
      </c>
      <c r="BR321" s="34"/>
      <c r="BS321" s="36" t="str">
        <f t="shared" si="154"/>
        <v/>
      </c>
      <c r="BT321" s="36" t="str">
        <f t="shared" si="155"/>
        <v/>
      </c>
      <c r="BU321" s="36" t="str">
        <f t="shared" si="156"/>
        <v/>
      </c>
      <c r="BV321" s="55"/>
      <c r="BW321" s="36" t="str">
        <f t="shared" si="157"/>
        <v/>
      </c>
      <c r="BX321" s="36" t="str">
        <f t="shared" si="157"/>
        <v/>
      </c>
      <c r="BY321" s="31"/>
      <c r="BZ321" s="38"/>
      <c r="CB321" s="120" t="e">
        <f t="shared" ca="1" si="128"/>
        <v>#VALUE!</v>
      </c>
      <c r="CC321" s="2" t="e">
        <f t="shared" ca="1" si="158"/>
        <v>#VALUE!</v>
      </c>
    </row>
    <row r="322" spans="1:81" s="10" customFormat="1" ht="25.15" customHeight="1" x14ac:dyDescent="0.2">
      <c r="A322" s="52" t="str">
        <f t="shared" si="159"/>
        <v/>
      </c>
      <c r="B322" s="157" t="e">
        <f t="shared" ca="1" si="129"/>
        <v>#VALUE!</v>
      </c>
      <c r="C322" s="157" t="e">
        <f t="shared" ca="1" si="130"/>
        <v>#VALUE!</v>
      </c>
      <c r="D322" s="29"/>
      <c r="E322" s="155" t="str">
        <f ca="1">IFERROR(INDIRECT(ADDRESS(MATCH(D322,CatModules!C:C,0),2,1,1,"CatModules")),"")</f>
        <v/>
      </c>
      <c r="F322" s="96"/>
      <c r="G322" s="156" t="str">
        <f ca="1">IFERROR(INDIRECT(ADDRESS(MATCH(CONCATENATE(E322,"-",F322),CatInt!K:K,0),3,1,1,"CatInt")),"")</f>
        <v/>
      </c>
      <c r="H322" s="45" t="str">
        <f>IF(F322="","",VLOOKUP(F322,#REF!,2,FALSE))</f>
        <v/>
      </c>
      <c r="I322" s="29"/>
      <c r="J322" s="155" t="e">
        <f t="shared" si="131"/>
        <v>#VALUE!</v>
      </c>
      <c r="K322" s="155" t="e">
        <f t="shared" si="132"/>
        <v>#VALUE!</v>
      </c>
      <c r="L322" s="153"/>
      <c r="M322" s="126"/>
      <c r="N322" s="151" t="e">
        <f ca="1">VLOOKUP(M322,CatProd!B:G,6,FALSE)</f>
        <v>#N/A</v>
      </c>
      <c r="O322" s="127"/>
      <c r="P322" s="175" t="e">
        <f ca="1">VLOOKUP(CONCATENATE(N322,"-",O322),CatProdSpec!H:I,2,FALSE)</f>
        <v>#N/A</v>
      </c>
      <c r="Q322" s="30"/>
      <c r="R322" s="149" t="str">
        <f>IFERROR(VLOOKUP(Q322,Setup!D$16:E$25,2,FALSE),"")</f>
        <v/>
      </c>
      <c r="S322" s="51" t="str">
        <f ca="1">IFERROR(IF(OR(I322="",VLOOKUP(I322,CatCostInp!$E$2:$K$88,7,FALSE)=0),"",VLOOKUP(I322,CatCostInp!$E$2:$K$88,7,FALSE)),"")</f>
        <v/>
      </c>
      <c r="T322" s="4" t="e">
        <f>VLOOKUP(U322,#REF!,2,FALSE)</f>
        <v>#REF!</v>
      </c>
      <c r="U322" s="30"/>
      <c r="V322" s="1" t="str">
        <f ca="1">IF(U322=Setup!$C$10,"Grant",IF('Health Products &amp; Equipment'!U322=Setup!$C$11,"Local",IF('Health Products &amp; Equipment'!U322=Setup!$C$12,"Other","")))</f>
        <v/>
      </c>
      <c r="W322" s="34"/>
      <c r="X322" s="148"/>
      <c r="Y322" s="34"/>
      <c r="Z322" s="36" t="str">
        <f t="shared" si="133"/>
        <v/>
      </c>
      <c r="AA322" s="34"/>
      <c r="AB322" s="32" t="str">
        <f t="shared" si="134"/>
        <v/>
      </c>
      <c r="AC322" s="34"/>
      <c r="AD322" s="32" t="str">
        <f t="shared" si="135"/>
        <v/>
      </c>
      <c r="AE322" s="34"/>
      <c r="AF322" s="36" t="str">
        <f t="shared" si="136"/>
        <v/>
      </c>
      <c r="AG322" s="36" t="str">
        <f t="shared" si="137"/>
        <v/>
      </c>
      <c r="AH322" s="36" t="str">
        <f t="shared" si="138"/>
        <v/>
      </c>
      <c r="AI322" s="55"/>
      <c r="AJ322" s="37"/>
      <c r="AK322" s="148"/>
      <c r="AL322" s="34"/>
      <c r="AM322" s="32" t="str">
        <f t="shared" si="139"/>
        <v/>
      </c>
      <c r="AN322" s="34"/>
      <c r="AO322" s="32" t="str">
        <f t="shared" si="140"/>
        <v/>
      </c>
      <c r="AP322" s="35"/>
      <c r="AQ322" s="32" t="str">
        <f t="shared" si="141"/>
        <v/>
      </c>
      <c r="AR322" s="34"/>
      <c r="AS322" s="36" t="str">
        <f t="shared" si="142"/>
        <v/>
      </c>
      <c r="AT322" s="36" t="str">
        <f t="shared" si="143"/>
        <v/>
      </c>
      <c r="AU322" s="36" t="str">
        <f t="shared" si="144"/>
        <v/>
      </c>
      <c r="AV322" s="55"/>
      <c r="AW322" s="34"/>
      <c r="AX322" s="148"/>
      <c r="AY322" s="34"/>
      <c r="AZ322" s="32" t="str">
        <f t="shared" si="145"/>
        <v/>
      </c>
      <c r="BA322" s="34"/>
      <c r="BB322" s="32" t="str">
        <f t="shared" si="146"/>
        <v/>
      </c>
      <c r="BC322" s="34"/>
      <c r="BD322" s="32" t="str">
        <f t="shared" si="147"/>
        <v/>
      </c>
      <c r="BE322" s="34"/>
      <c r="BF322" s="36" t="str">
        <f t="shared" si="148"/>
        <v/>
      </c>
      <c r="BG322" s="36" t="str">
        <f t="shared" si="149"/>
        <v/>
      </c>
      <c r="BH322" s="36" t="str">
        <f t="shared" si="150"/>
        <v/>
      </c>
      <c r="BI322" s="55"/>
      <c r="BJ322" s="34"/>
      <c r="BK322" s="148"/>
      <c r="BL322" s="34"/>
      <c r="BM322" s="32" t="str">
        <f t="shared" si="151"/>
        <v/>
      </c>
      <c r="BN322" s="34"/>
      <c r="BO322" s="32" t="str">
        <f t="shared" si="152"/>
        <v/>
      </c>
      <c r="BP322" s="34"/>
      <c r="BQ322" s="32" t="str">
        <f t="shared" si="153"/>
        <v/>
      </c>
      <c r="BR322" s="34"/>
      <c r="BS322" s="36" t="str">
        <f t="shared" si="154"/>
        <v/>
      </c>
      <c r="BT322" s="36" t="str">
        <f t="shared" si="155"/>
        <v/>
      </c>
      <c r="BU322" s="36" t="str">
        <f t="shared" si="156"/>
        <v/>
      </c>
      <c r="BV322" s="55"/>
      <c r="BW322" s="36" t="str">
        <f t="shared" si="157"/>
        <v/>
      </c>
      <c r="BX322" s="36" t="str">
        <f t="shared" si="157"/>
        <v/>
      </c>
      <c r="BY322" s="31"/>
      <c r="BZ322" s="38"/>
      <c r="CB322" s="120" t="e">
        <f t="shared" ref="CB322:CB385" ca="1" si="160">IF(OR(B322="--",IFERROR(MATCH(B322,OFFSET(B$1,0,0,ROW()-1,1),0),1)&lt;&gt;1),"",1)</f>
        <v>#VALUE!</v>
      </c>
      <c r="CC322" s="2" t="e">
        <f t="shared" ca="1" si="158"/>
        <v>#VALUE!</v>
      </c>
    </row>
    <row r="323" spans="1:81" s="10" customFormat="1" ht="25.15" customHeight="1" x14ac:dyDescent="0.2">
      <c r="A323" s="52" t="str">
        <f t="shared" si="159"/>
        <v/>
      </c>
      <c r="B323" s="157" t="e">
        <f t="shared" ref="B323:B386" ca="1" si="161">CONCATENATE(E323,"-",G323,"--",K323,"---",R323)</f>
        <v>#VALUE!</v>
      </c>
      <c r="C323" s="157" t="e">
        <f t="shared" ref="C323:C386" ca="1" si="162">CONCATENATE(K323,"--",N323,"---",P323)</f>
        <v>#VALUE!</v>
      </c>
      <c r="D323" s="29"/>
      <c r="E323" s="155" t="str">
        <f ca="1">IFERROR(INDIRECT(ADDRESS(MATCH(D323,CatModules!C:C,0),2,1,1,"CatModules")),"")</f>
        <v/>
      </c>
      <c r="F323" s="96"/>
      <c r="G323" s="156" t="str">
        <f ca="1">IFERROR(INDIRECT(ADDRESS(MATCH(CONCATENATE(E323,"-",F323),CatInt!K:K,0),3,1,1,"CatInt")),"")</f>
        <v/>
      </c>
      <c r="H323" s="45" t="str">
        <f>IF(F323="","",VLOOKUP(F323,#REF!,2,FALSE))</f>
        <v/>
      </c>
      <c r="I323" s="29"/>
      <c r="J323" s="155" t="e">
        <f t="shared" ref="J323:J386" si="163">LEFT(I323,FIND(".",I323,1)-1)</f>
        <v>#VALUE!</v>
      </c>
      <c r="K323" s="155" t="e">
        <f t="shared" ref="K323:K386" si="164">LEFT(I323,FIND(".",I323,1)+1)</f>
        <v>#VALUE!</v>
      </c>
      <c r="L323" s="153"/>
      <c r="M323" s="126"/>
      <c r="N323" s="151" t="e">
        <f ca="1">VLOOKUP(M323,CatProd!B:G,6,FALSE)</f>
        <v>#N/A</v>
      </c>
      <c r="O323" s="127"/>
      <c r="P323" s="175" t="e">
        <f ca="1">VLOOKUP(CONCATENATE(N323,"-",O323),CatProdSpec!H:I,2,FALSE)</f>
        <v>#N/A</v>
      </c>
      <c r="Q323" s="30"/>
      <c r="R323" s="149" t="str">
        <f>IFERROR(VLOOKUP(Q323,Setup!D$16:E$25,2,FALSE),"")</f>
        <v/>
      </c>
      <c r="S323" s="51" t="str">
        <f ca="1">IFERROR(IF(OR(I323="",VLOOKUP(I323,CatCostInp!$E$2:$K$88,7,FALSE)=0),"",VLOOKUP(I323,CatCostInp!$E$2:$K$88,7,FALSE)),"")</f>
        <v/>
      </c>
      <c r="T323" s="4" t="e">
        <f>VLOOKUP(U323,#REF!,2,FALSE)</f>
        <v>#REF!</v>
      </c>
      <c r="U323" s="30"/>
      <c r="V323" s="1" t="str">
        <f ca="1">IF(U323=Setup!$C$10,"Grant",IF('Health Products &amp; Equipment'!U323=Setup!$C$11,"Local",IF('Health Products &amp; Equipment'!U323=Setup!$C$12,"Other","")))</f>
        <v/>
      </c>
      <c r="W323" s="34"/>
      <c r="X323" s="148"/>
      <c r="Y323" s="34"/>
      <c r="Z323" s="36" t="str">
        <f t="shared" ref="Z323:Z386" si="165">IFERROR(IF(AND(NOT(Y323=""),NOT(X323="")),Y323*X323,""),"")</f>
        <v/>
      </c>
      <c r="AA323" s="34"/>
      <c r="AB323" s="32" t="str">
        <f t="shared" ref="AB323:AB386" si="166">IFERROR(IF(AND(NOT(AA323=""),NOT(X323="")),AA323*X323,""),"")</f>
        <v/>
      </c>
      <c r="AC323" s="34"/>
      <c r="AD323" s="32" t="str">
        <f t="shared" ref="AD323:AD386" si="167">IFERROR(IF(AND(NOT(AC323=""),NOT(X323="")),AC323*X323,""),"")</f>
        <v/>
      </c>
      <c r="AE323" s="34"/>
      <c r="AF323" s="36" t="str">
        <f t="shared" ref="AF323:AF386" si="168">IFERROR(IF(AND(NOT(AE323=""),NOT(X323="")),AE323*X323,""),"")</f>
        <v/>
      </c>
      <c r="AG323" s="36" t="str">
        <f t="shared" ref="AG323:AG386" si="169">IFERROR(IF(OR(NOT(Y323=""),NOT(AE323=""),NOT(AA323=""),NOT(AC323="")),Y323+AE323+AA323+AC323,""),"")</f>
        <v/>
      </c>
      <c r="AH323" s="36" t="str">
        <f t="shared" ref="AH323:AH386" si="170">IF(SUM(Z323,AB323,AD323,AF323)&gt;0,SUM(Z323,AB323,AD323,AF323),"")</f>
        <v/>
      </c>
      <c r="AI323" s="55"/>
      <c r="AJ323" s="37"/>
      <c r="AK323" s="148"/>
      <c r="AL323" s="34"/>
      <c r="AM323" s="32" t="str">
        <f t="shared" ref="AM323:AM386" si="171">IFERROR(IF(AND(NOT(AL323=""),NOT(AK323="")),AL323*$AK323,""),"")</f>
        <v/>
      </c>
      <c r="AN323" s="34"/>
      <c r="AO323" s="32" t="str">
        <f t="shared" ref="AO323:AO386" si="172">IFERROR(IF(AND(NOT(AN323=""),NOT(AK323="")),AN323*$AK323,""),"")</f>
        <v/>
      </c>
      <c r="AP323" s="35"/>
      <c r="AQ323" s="32" t="str">
        <f t="shared" ref="AQ323:AQ386" si="173">IFERROR(IF(AND(NOT(AP323=""),NOT(AK323="")),AP323*$AK323,""),"")</f>
        <v/>
      </c>
      <c r="AR323" s="34"/>
      <c r="AS323" s="36" t="str">
        <f t="shared" ref="AS323:AS386" si="174">IFERROR(IF(AND(NOT(AR323=""),NOT(AK323="")),AR323*$AK323,""),"")</f>
        <v/>
      </c>
      <c r="AT323" s="36" t="str">
        <f t="shared" ref="AT323:AT386" si="175">IFERROR(IF(OR(NOT(AL323=""),NOT(AR323=""),NOT(AN323=""),NOT(AP323="")),AL323+AR323+AN323+AP323,""),"")</f>
        <v/>
      </c>
      <c r="AU323" s="36" t="str">
        <f t="shared" ref="AU323:AU386" si="176">IF(SUM(AM323,AS323,AO323,AQ323)&gt;0,SUM(AM323,AS323,AO323,AQ323),"")</f>
        <v/>
      </c>
      <c r="AV323" s="55"/>
      <c r="AW323" s="34"/>
      <c r="AX323" s="148"/>
      <c r="AY323" s="34"/>
      <c r="AZ323" s="32" t="str">
        <f t="shared" ref="AZ323:AZ386" si="177">IFERROR(IF(AND(NOT(AY323=""),NOT(AX323="")),AY323*$AX323,""),"")</f>
        <v/>
      </c>
      <c r="BA323" s="34"/>
      <c r="BB323" s="32" t="str">
        <f t="shared" ref="BB323:BB386" si="178">IFERROR(IF(AND(NOT(BA323=""),NOT(AX323="")),BA323*$AX323,""),"")</f>
        <v/>
      </c>
      <c r="BC323" s="34"/>
      <c r="BD323" s="32" t="str">
        <f t="shared" ref="BD323:BD386" si="179">IFERROR(IF(AND(NOT(BC323=""),NOT(AX323="")),BC323*$AX323,""),"")</f>
        <v/>
      </c>
      <c r="BE323" s="34"/>
      <c r="BF323" s="36" t="str">
        <f t="shared" ref="BF323:BF386" si="180">IFERROR(IF(AND(NOT(BE323=""),NOT(AX323="")),BE323*$AX323,""),"")</f>
        <v/>
      </c>
      <c r="BG323" s="36" t="str">
        <f t="shared" ref="BG323:BG386" si="181">IFERROR(IF(OR(NOT(AY323=""),NOT(BE323=""),NOT(BA323=""),NOT(BC323="")),AY323+BE323+BA323+BC323,""),"")</f>
        <v/>
      </c>
      <c r="BH323" s="36" t="str">
        <f t="shared" ref="BH323:BH386" si="182">IF(SUM(AZ323,BF323,BB323,BD323)&gt;0,SUM(AZ323,BF323,BB323,BD323),"")</f>
        <v/>
      </c>
      <c r="BI323" s="55"/>
      <c r="BJ323" s="34"/>
      <c r="BK323" s="148"/>
      <c r="BL323" s="34"/>
      <c r="BM323" s="32" t="str">
        <f t="shared" ref="BM323:BM386" si="183">IFERROR(IF(AND(NOT(BL323=""),NOT(BK323="")),BL323*$BK323,""),"")</f>
        <v/>
      </c>
      <c r="BN323" s="34"/>
      <c r="BO323" s="32" t="str">
        <f t="shared" ref="BO323:BO386" si="184">IFERROR(IF(AND(NOT(BN323=""),NOT(BK323="")),BN323*$BK323,""),"")</f>
        <v/>
      </c>
      <c r="BP323" s="34"/>
      <c r="BQ323" s="32" t="str">
        <f t="shared" ref="BQ323:BQ386" si="185">IFERROR(IF(AND(NOT(BP323=""),NOT(BK323="")),BP323*$BK323,""),"")</f>
        <v/>
      </c>
      <c r="BR323" s="34"/>
      <c r="BS323" s="36" t="str">
        <f t="shared" ref="BS323:BS386" si="186">IFERROR(IF(AND(NOT(BR323=""),NOT(BK323="")),BR323*$BK323,""),"")</f>
        <v/>
      </c>
      <c r="BT323" s="36" t="str">
        <f t="shared" ref="BT323:BT386" si="187">IFERROR(IF(OR(NOT(BL323=""),NOT(BR323=""),NOT(BN323=""),NOT(BP323="")),BL323+BR323+BN323+BP323,""),"")</f>
        <v/>
      </c>
      <c r="BU323" s="36" t="str">
        <f t="shared" ref="BU323:BU386" si="188">IF(SUM(BM323,BS323,BO323,BQ323)&gt;0,SUM(BM323,BS323,BO323,BQ323),"")</f>
        <v/>
      </c>
      <c r="BV323" s="55"/>
      <c r="BW323" s="36" t="str">
        <f t="shared" ref="BW323:BX386" si="189">IF(SUM(AG323,AT323,BG323,BT323)&gt;0,SUM(AG323,AT323,BG323,BT323),"")</f>
        <v/>
      </c>
      <c r="BX323" s="36" t="str">
        <f t="shared" si="189"/>
        <v/>
      </c>
      <c r="BY323" s="31"/>
      <c r="BZ323" s="38"/>
      <c r="CB323" s="120" t="e">
        <f t="shared" ca="1" si="160"/>
        <v>#VALUE!</v>
      </c>
      <c r="CC323" s="2" t="e">
        <f t="shared" ref="CC323:CC386" ca="1" si="190">IF(OR(C323="--",IFERROR(MATCH(C323,OFFSET(C$1,0,0,ROW()-1,1),0),1)&lt;&gt;1),"",1)</f>
        <v>#VALUE!</v>
      </c>
    </row>
    <row r="324" spans="1:81" s="10" customFormat="1" ht="25.15" customHeight="1" x14ac:dyDescent="0.2">
      <c r="A324" s="52" t="str">
        <f t="shared" ref="A324:A387" si="191">IFERROR(IF(D324&lt;&gt;"",A323+1,""),"")</f>
        <v/>
      </c>
      <c r="B324" s="157" t="e">
        <f t="shared" ca="1" si="161"/>
        <v>#VALUE!</v>
      </c>
      <c r="C324" s="157" t="e">
        <f t="shared" ca="1" si="162"/>
        <v>#VALUE!</v>
      </c>
      <c r="D324" s="29"/>
      <c r="E324" s="155" t="str">
        <f ca="1">IFERROR(INDIRECT(ADDRESS(MATCH(D324,CatModules!C:C,0),2,1,1,"CatModules")),"")</f>
        <v/>
      </c>
      <c r="F324" s="96"/>
      <c r="G324" s="156" t="str">
        <f ca="1">IFERROR(INDIRECT(ADDRESS(MATCH(CONCATENATE(E324,"-",F324),CatInt!K:K,0),3,1,1,"CatInt")),"")</f>
        <v/>
      </c>
      <c r="H324" s="45" t="str">
        <f>IF(F324="","",VLOOKUP(F324,#REF!,2,FALSE))</f>
        <v/>
      </c>
      <c r="I324" s="29"/>
      <c r="J324" s="155" t="e">
        <f t="shared" si="163"/>
        <v>#VALUE!</v>
      </c>
      <c r="K324" s="155" t="e">
        <f t="shared" si="164"/>
        <v>#VALUE!</v>
      </c>
      <c r="L324" s="153"/>
      <c r="M324" s="126"/>
      <c r="N324" s="151" t="e">
        <f ca="1">VLOOKUP(M324,CatProd!B:G,6,FALSE)</f>
        <v>#N/A</v>
      </c>
      <c r="O324" s="127"/>
      <c r="P324" s="175" t="e">
        <f ca="1">VLOOKUP(CONCATENATE(N324,"-",O324),CatProdSpec!H:I,2,FALSE)</f>
        <v>#N/A</v>
      </c>
      <c r="Q324" s="30"/>
      <c r="R324" s="149" t="str">
        <f>IFERROR(VLOOKUP(Q324,Setup!D$16:E$25,2,FALSE),"")</f>
        <v/>
      </c>
      <c r="S324" s="51" t="str">
        <f ca="1">IFERROR(IF(OR(I324="",VLOOKUP(I324,CatCostInp!$E$2:$K$88,7,FALSE)=0),"",VLOOKUP(I324,CatCostInp!$E$2:$K$88,7,FALSE)),"")</f>
        <v/>
      </c>
      <c r="T324" s="4" t="e">
        <f>VLOOKUP(U324,#REF!,2,FALSE)</f>
        <v>#REF!</v>
      </c>
      <c r="U324" s="30"/>
      <c r="V324" s="1" t="str">
        <f ca="1">IF(U324=Setup!$C$10,"Grant",IF('Health Products &amp; Equipment'!U324=Setup!$C$11,"Local",IF('Health Products &amp; Equipment'!U324=Setup!$C$12,"Other","")))</f>
        <v/>
      </c>
      <c r="W324" s="34"/>
      <c r="X324" s="148"/>
      <c r="Y324" s="34"/>
      <c r="Z324" s="36" t="str">
        <f t="shared" si="165"/>
        <v/>
      </c>
      <c r="AA324" s="34"/>
      <c r="AB324" s="32" t="str">
        <f t="shared" si="166"/>
        <v/>
      </c>
      <c r="AC324" s="34"/>
      <c r="AD324" s="32" t="str">
        <f t="shared" si="167"/>
        <v/>
      </c>
      <c r="AE324" s="34"/>
      <c r="AF324" s="36" t="str">
        <f t="shared" si="168"/>
        <v/>
      </c>
      <c r="AG324" s="36" t="str">
        <f t="shared" si="169"/>
        <v/>
      </c>
      <c r="AH324" s="36" t="str">
        <f t="shared" si="170"/>
        <v/>
      </c>
      <c r="AI324" s="55"/>
      <c r="AJ324" s="37"/>
      <c r="AK324" s="148"/>
      <c r="AL324" s="34"/>
      <c r="AM324" s="32" t="str">
        <f t="shared" si="171"/>
        <v/>
      </c>
      <c r="AN324" s="34"/>
      <c r="AO324" s="32" t="str">
        <f t="shared" si="172"/>
        <v/>
      </c>
      <c r="AP324" s="35"/>
      <c r="AQ324" s="32" t="str">
        <f t="shared" si="173"/>
        <v/>
      </c>
      <c r="AR324" s="34"/>
      <c r="AS324" s="36" t="str">
        <f t="shared" si="174"/>
        <v/>
      </c>
      <c r="AT324" s="36" t="str">
        <f t="shared" si="175"/>
        <v/>
      </c>
      <c r="AU324" s="36" t="str">
        <f t="shared" si="176"/>
        <v/>
      </c>
      <c r="AV324" s="55"/>
      <c r="AW324" s="34"/>
      <c r="AX324" s="148"/>
      <c r="AY324" s="34"/>
      <c r="AZ324" s="32" t="str">
        <f t="shared" si="177"/>
        <v/>
      </c>
      <c r="BA324" s="34"/>
      <c r="BB324" s="32" t="str">
        <f t="shared" si="178"/>
        <v/>
      </c>
      <c r="BC324" s="34"/>
      <c r="BD324" s="32" t="str">
        <f t="shared" si="179"/>
        <v/>
      </c>
      <c r="BE324" s="34"/>
      <c r="BF324" s="36" t="str">
        <f t="shared" si="180"/>
        <v/>
      </c>
      <c r="BG324" s="36" t="str">
        <f t="shared" si="181"/>
        <v/>
      </c>
      <c r="BH324" s="36" t="str">
        <f t="shared" si="182"/>
        <v/>
      </c>
      <c r="BI324" s="55"/>
      <c r="BJ324" s="34"/>
      <c r="BK324" s="148"/>
      <c r="BL324" s="34"/>
      <c r="BM324" s="32" t="str">
        <f t="shared" si="183"/>
        <v/>
      </c>
      <c r="BN324" s="34"/>
      <c r="BO324" s="32" t="str">
        <f t="shared" si="184"/>
        <v/>
      </c>
      <c r="BP324" s="34"/>
      <c r="BQ324" s="32" t="str">
        <f t="shared" si="185"/>
        <v/>
      </c>
      <c r="BR324" s="34"/>
      <c r="BS324" s="36" t="str">
        <f t="shared" si="186"/>
        <v/>
      </c>
      <c r="BT324" s="36" t="str">
        <f t="shared" si="187"/>
        <v/>
      </c>
      <c r="BU324" s="36" t="str">
        <f t="shared" si="188"/>
        <v/>
      </c>
      <c r="BV324" s="55"/>
      <c r="BW324" s="36" t="str">
        <f t="shared" si="189"/>
        <v/>
      </c>
      <c r="BX324" s="36" t="str">
        <f t="shared" si="189"/>
        <v/>
      </c>
      <c r="BY324" s="31"/>
      <c r="BZ324" s="38"/>
      <c r="CB324" s="120" t="e">
        <f t="shared" ca="1" si="160"/>
        <v>#VALUE!</v>
      </c>
      <c r="CC324" s="2" t="e">
        <f t="shared" ca="1" si="190"/>
        <v>#VALUE!</v>
      </c>
    </row>
    <row r="325" spans="1:81" s="10" customFormat="1" ht="25.15" customHeight="1" x14ac:dyDescent="0.2">
      <c r="A325" s="52" t="str">
        <f t="shared" si="191"/>
        <v/>
      </c>
      <c r="B325" s="157" t="e">
        <f t="shared" ca="1" si="161"/>
        <v>#VALUE!</v>
      </c>
      <c r="C325" s="157" t="e">
        <f t="shared" ca="1" si="162"/>
        <v>#VALUE!</v>
      </c>
      <c r="D325" s="29"/>
      <c r="E325" s="155" t="str">
        <f ca="1">IFERROR(INDIRECT(ADDRESS(MATCH(D325,CatModules!C:C,0),2,1,1,"CatModules")),"")</f>
        <v/>
      </c>
      <c r="F325" s="96"/>
      <c r="G325" s="156" t="str">
        <f ca="1">IFERROR(INDIRECT(ADDRESS(MATCH(CONCATENATE(E325,"-",F325),CatInt!K:K,0),3,1,1,"CatInt")),"")</f>
        <v/>
      </c>
      <c r="H325" s="45" t="str">
        <f>IF(F325="","",VLOOKUP(F325,#REF!,2,FALSE))</f>
        <v/>
      </c>
      <c r="I325" s="29"/>
      <c r="J325" s="155" t="e">
        <f t="shared" si="163"/>
        <v>#VALUE!</v>
      </c>
      <c r="K325" s="155" t="e">
        <f t="shared" si="164"/>
        <v>#VALUE!</v>
      </c>
      <c r="L325" s="153"/>
      <c r="M325" s="126"/>
      <c r="N325" s="151" t="e">
        <f ca="1">VLOOKUP(M325,CatProd!B:G,6,FALSE)</f>
        <v>#N/A</v>
      </c>
      <c r="O325" s="127"/>
      <c r="P325" s="175" t="e">
        <f ca="1">VLOOKUP(CONCATENATE(N325,"-",O325),CatProdSpec!H:I,2,FALSE)</f>
        <v>#N/A</v>
      </c>
      <c r="Q325" s="30"/>
      <c r="R325" s="149" t="str">
        <f>IFERROR(VLOOKUP(Q325,Setup!D$16:E$25,2,FALSE),"")</f>
        <v/>
      </c>
      <c r="S325" s="51" t="str">
        <f ca="1">IFERROR(IF(OR(I325="",VLOOKUP(I325,CatCostInp!$E$2:$K$88,7,FALSE)=0),"",VLOOKUP(I325,CatCostInp!$E$2:$K$88,7,FALSE)),"")</f>
        <v/>
      </c>
      <c r="T325" s="4" t="e">
        <f>VLOOKUP(U325,#REF!,2,FALSE)</f>
        <v>#REF!</v>
      </c>
      <c r="U325" s="30"/>
      <c r="V325" s="1" t="str">
        <f ca="1">IF(U325=Setup!$C$10,"Grant",IF('Health Products &amp; Equipment'!U325=Setup!$C$11,"Local",IF('Health Products &amp; Equipment'!U325=Setup!$C$12,"Other","")))</f>
        <v/>
      </c>
      <c r="W325" s="34"/>
      <c r="X325" s="148"/>
      <c r="Y325" s="34"/>
      <c r="Z325" s="36" t="str">
        <f t="shared" si="165"/>
        <v/>
      </c>
      <c r="AA325" s="34"/>
      <c r="AB325" s="32" t="str">
        <f t="shared" si="166"/>
        <v/>
      </c>
      <c r="AC325" s="34"/>
      <c r="AD325" s="32" t="str">
        <f t="shared" si="167"/>
        <v/>
      </c>
      <c r="AE325" s="34"/>
      <c r="AF325" s="36" t="str">
        <f t="shared" si="168"/>
        <v/>
      </c>
      <c r="AG325" s="36" t="str">
        <f t="shared" si="169"/>
        <v/>
      </c>
      <c r="AH325" s="36" t="str">
        <f t="shared" si="170"/>
        <v/>
      </c>
      <c r="AI325" s="55"/>
      <c r="AJ325" s="37"/>
      <c r="AK325" s="148"/>
      <c r="AL325" s="34"/>
      <c r="AM325" s="32" t="str">
        <f t="shared" si="171"/>
        <v/>
      </c>
      <c r="AN325" s="34"/>
      <c r="AO325" s="32" t="str">
        <f t="shared" si="172"/>
        <v/>
      </c>
      <c r="AP325" s="35"/>
      <c r="AQ325" s="32" t="str">
        <f t="shared" si="173"/>
        <v/>
      </c>
      <c r="AR325" s="34"/>
      <c r="AS325" s="36" t="str">
        <f t="shared" si="174"/>
        <v/>
      </c>
      <c r="AT325" s="36" t="str">
        <f t="shared" si="175"/>
        <v/>
      </c>
      <c r="AU325" s="36" t="str">
        <f t="shared" si="176"/>
        <v/>
      </c>
      <c r="AV325" s="55"/>
      <c r="AW325" s="34"/>
      <c r="AX325" s="148"/>
      <c r="AY325" s="34"/>
      <c r="AZ325" s="32" t="str">
        <f t="shared" si="177"/>
        <v/>
      </c>
      <c r="BA325" s="34"/>
      <c r="BB325" s="32" t="str">
        <f t="shared" si="178"/>
        <v/>
      </c>
      <c r="BC325" s="34"/>
      <c r="BD325" s="32" t="str">
        <f t="shared" si="179"/>
        <v/>
      </c>
      <c r="BE325" s="34"/>
      <c r="BF325" s="36" t="str">
        <f t="shared" si="180"/>
        <v/>
      </c>
      <c r="BG325" s="36" t="str">
        <f t="shared" si="181"/>
        <v/>
      </c>
      <c r="BH325" s="36" t="str">
        <f t="shared" si="182"/>
        <v/>
      </c>
      <c r="BI325" s="55"/>
      <c r="BJ325" s="34"/>
      <c r="BK325" s="148"/>
      <c r="BL325" s="34"/>
      <c r="BM325" s="32" t="str">
        <f t="shared" si="183"/>
        <v/>
      </c>
      <c r="BN325" s="34"/>
      <c r="BO325" s="32" t="str">
        <f t="shared" si="184"/>
        <v/>
      </c>
      <c r="BP325" s="34"/>
      <c r="BQ325" s="32" t="str">
        <f t="shared" si="185"/>
        <v/>
      </c>
      <c r="BR325" s="34"/>
      <c r="BS325" s="36" t="str">
        <f t="shared" si="186"/>
        <v/>
      </c>
      <c r="BT325" s="36" t="str">
        <f t="shared" si="187"/>
        <v/>
      </c>
      <c r="BU325" s="36" t="str">
        <f t="shared" si="188"/>
        <v/>
      </c>
      <c r="BV325" s="55"/>
      <c r="BW325" s="36" t="str">
        <f t="shared" si="189"/>
        <v/>
      </c>
      <c r="BX325" s="36" t="str">
        <f t="shared" si="189"/>
        <v/>
      </c>
      <c r="BY325" s="31"/>
      <c r="BZ325" s="38"/>
      <c r="CB325" s="120" t="e">
        <f t="shared" ca="1" si="160"/>
        <v>#VALUE!</v>
      </c>
      <c r="CC325" s="2" t="e">
        <f t="shared" ca="1" si="190"/>
        <v>#VALUE!</v>
      </c>
    </row>
    <row r="326" spans="1:81" s="10" customFormat="1" ht="25.15" customHeight="1" x14ac:dyDescent="0.2">
      <c r="A326" s="52" t="str">
        <f t="shared" si="191"/>
        <v/>
      </c>
      <c r="B326" s="157" t="e">
        <f t="shared" ca="1" si="161"/>
        <v>#VALUE!</v>
      </c>
      <c r="C326" s="157" t="e">
        <f t="shared" ca="1" si="162"/>
        <v>#VALUE!</v>
      </c>
      <c r="D326" s="29"/>
      <c r="E326" s="155" t="str">
        <f ca="1">IFERROR(INDIRECT(ADDRESS(MATCH(D326,CatModules!C:C,0),2,1,1,"CatModules")),"")</f>
        <v/>
      </c>
      <c r="F326" s="96"/>
      <c r="G326" s="156" t="str">
        <f ca="1">IFERROR(INDIRECT(ADDRESS(MATCH(CONCATENATE(E326,"-",F326),CatInt!K:K,0),3,1,1,"CatInt")),"")</f>
        <v/>
      </c>
      <c r="H326" s="45" t="str">
        <f>IF(F326="","",VLOOKUP(F326,#REF!,2,FALSE))</f>
        <v/>
      </c>
      <c r="I326" s="29"/>
      <c r="J326" s="155" t="e">
        <f t="shared" si="163"/>
        <v>#VALUE!</v>
      </c>
      <c r="K326" s="155" t="e">
        <f t="shared" si="164"/>
        <v>#VALUE!</v>
      </c>
      <c r="L326" s="153"/>
      <c r="M326" s="126"/>
      <c r="N326" s="151" t="e">
        <f ca="1">VLOOKUP(M326,CatProd!B:G,6,FALSE)</f>
        <v>#N/A</v>
      </c>
      <c r="O326" s="127"/>
      <c r="P326" s="175" t="e">
        <f ca="1">VLOOKUP(CONCATENATE(N326,"-",O326),CatProdSpec!H:I,2,FALSE)</f>
        <v>#N/A</v>
      </c>
      <c r="Q326" s="30"/>
      <c r="R326" s="149" t="str">
        <f>IFERROR(VLOOKUP(Q326,Setup!D$16:E$25,2,FALSE),"")</f>
        <v/>
      </c>
      <c r="S326" s="51" t="str">
        <f ca="1">IFERROR(IF(OR(I326="",VLOOKUP(I326,CatCostInp!$E$2:$K$88,7,FALSE)=0),"",VLOOKUP(I326,CatCostInp!$E$2:$K$88,7,FALSE)),"")</f>
        <v/>
      </c>
      <c r="T326" s="4" t="e">
        <f>VLOOKUP(U326,#REF!,2,FALSE)</f>
        <v>#REF!</v>
      </c>
      <c r="U326" s="30"/>
      <c r="V326" s="1" t="str">
        <f ca="1">IF(U326=Setup!$C$10,"Grant",IF('Health Products &amp; Equipment'!U326=Setup!$C$11,"Local",IF('Health Products &amp; Equipment'!U326=Setup!$C$12,"Other","")))</f>
        <v/>
      </c>
      <c r="W326" s="34"/>
      <c r="X326" s="148"/>
      <c r="Y326" s="34"/>
      <c r="Z326" s="36" t="str">
        <f t="shared" si="165"/>
        <v/>
      </c>
      <c r="AA326" s="34"/>
      <c r="AB326" s="32" t="str">
        <f t="shared" si="166"/>
        <v/>
      </c>
      <c r="AC326" s="34"/>
      <c r="AD326" s="32" t="str">
        <f t="shared" si="167"/>
        <v/>
      </c>
      <c r="AE326" s="34"/>
      <c r="AF326" s="36" t="str">
        <f t="shared" si="168"/>
        <v/>
      </c>
      <c r="AG326" s="36" t="str">
        <f t="shared" si="169"/>
        <v/>
      </c>
      <c r="AH326" s="36" t="str">
        <f t="shared" si="170"/>
        <v/>
      </c>
      <c r="AI326" s="55"/>
      <c r="AJ326" s="37"/>
      <c r="AK326" s="148"/>
      <c r="AL326" s="34"/>
      <c r="AM326" s="32" t="str">
        <f t="shared" si="171"/>
        <v/>
      </c>
      <c r="AN326" s="34"/>
      <c r="AO326" s="32" t="str">
        <f t="shared" si="172"/>
        <v/>
      </c>
      <c r="AP326" s="35"/>
      <c r="AQ326" s="32" t="str">
        <f t="shared" si="173"/>
        <v/>
      </c>
      <c r="AR326" s="34"/>
      <c r="AS326" s="36" t="str">
        <f t="shared" si="174"/>
        <v/>
      </c>
      <c r="AT326" s="36" t="str">
        <f t="shared" si="175"/>
        <v/>
      </c>
      <c r="AU326" s="36" t="str">
        <f t="shared" si="176"/>
        <v/>
      </c>
      <c r="AV326" s="55"/>
      <c r="AW326" s="34"/>
      <c r="AX326" s="148"/>
      <c r="AY326" s="34"/>
      <c r="AZ326" s="32" t="str">
        <f t="shared" si="177"/>
        <v/>
      </c>
      <c r="BA326" s="34"/>
      <c r="BB326" s="32" t="str">
        <f t="shared" si="178"/>
        <v/>
      </c>
      <c r="BC326" s="34"/>
      <c r="BD326" s="32" t="str">
        <f t="shared" si="179"/>
        <v/>
      </c>
      <c r="BE326" s="34"/>
      <c r="BF326" s="36" t="str">
        <f t="shared" si="180"/>
        <v/>
      </c>
      <c r="BG326" s="36" t="str">
        <f t="shared" si="181"/>
        <v/>
      </c>
      <c r="BH326" s="36" t="str">
        <f t="shared" si="182"/>
        <v/>
      </c>
      <c r="BI326" s="55"/>
      <c r="BJ326" s="34"/>
      <c r="BK326" s="148"/>
      <c r="BL326" s="34"/>
      <c r="BM326" s="32" t="str">
        <f t="shared" si="183"/>
        <v/>
      </c>
      <c r="BN326" s="34"/>
      <c r="BO326" s="32" t="str">
        <f t="shared" si="184"/>
        <v/>
      </c>
      <c r="BP326" s="34"/>
      <c r="BQ326" s="32" t="str">
        <f t="shared" si="185"/>
        <v/>
      </c>
      <c r="BR326" s="34"/>
      <c r="BS326" s="36" t="str">
        <f t="shared" si="186"/>
        <v/>
      </c>
      <c r="BT326" s="36" t="str">
        <f t="shared" si="187"/>
        <v/>
      </c>
      <c r="BU326" s="36" t="str">
        <f t="shared" si="188"/>
        <v/>
      </c>
      <c r="BV326" s="55"/>
      <c r="BW326" s="36" t="str">
        <f t="shared" si="189"/>
        <v/>
      </c>
      <c r="BX326" s="36" t="str">
        <f t="shared" si="189"/>
        <v/>
      </c>
      <c r="BY326" s="31"/>
      <c r="BZ326" s="38"/>
      <c r="CB326" s="120" t="e">
        <f t="shared" ca="1" si="160"/>
        <v>#VALUE!</v>
      </c>
      <c r="CC326" s="2" t="e">
        <f t="shared" ca="1" si="190"/>
        <v>#VALUE!</v>
      </c>
    </row>
    <row r="327" spans="1:81" s="10" customFormat="1" ht="25.15" customHeight="1" x14ac:dyDescent="0.2">
      <c r="A327" s="52" t="str">
        <f t="shared" si="191"/>
        <v/>
      </c>
      <c r="B327" s="157" t="e">
        <f t="shared" ca="1" si="161"/>
        <v>#VALUE!</v>
      </c>
      <c r="C327" s="157" t="e">
        <f t="shared" ca="1" si="162"/>
        <v>#VALUE!</v>
      </c>
      <c r="D327" s="29"/>
      <c r="E327" s="155" t="str">
        <f ca="1">IFERROR(INDIRECT(ADDRESS(MATCH(D327,CatModules!C:C,0),2,1,1,"CatModules")),"")</f>
        <v/>
      </c>
      <c r="F327" s="96"/>
      <c r="G327" s="156" t="str">
        <f ca="1">IFERROR(INDIRECT(ADDRESS(MATCH(CONCATENATE(E327,"-",F327),CatInt!K:K,0),3,1,1,"CatInt")),"")</f>
        <v/>
      </c>
      <c r="H327" s="45" t="str">
        <f>IF(F327="","",VLOOKUP(F327,#REF!,2,FALSE))</f>
        <v/>
      </c>
      <c r="I327" s="29"/>
      <c r="J327" s="155" t="e">
        <f t="shared" si="163"/>
        <v>#VALUE!</v>
      </c>
      <c r="K327" s="155" t="e">
        <f t="shared" si="164"/>
        <v>#VALUE!</v>
      </c>
      <c r="L327" s="153"/>
      <c r="M327" s="126"/>
      <c r="N327" s="151" t="e">
        <f ca="1">VLOOKUP(M327,CatProd!B:G,6,FALSE)</f>
        <v>#N/A</v>
      </c>
      <c r="O327" s="127"/>
      <c r="P327" s="175" t="e">
        <f ca="1">VLOOKUP(CONCATENATE(N327,"-",O327),CatProdSpec!H:I,2,FALSE)</f>
        <v>#N/A</v>
      </c>
      <c r="Q327" s="30"/>
      <c r="R327" s="149" t="str">
        <f>IFERROR(VLOOKUP(Q327,Setup!D$16:E$25,2,FALSE),"")</f>
        <v/>
      </c>
      <c r="S327" s="51" t="str">
        <f ca="1">IFERROR(IF(OR(I327="",VLOOKUP(I327,CatCostInp!$E$2:$K$88,7,FALSE)=0),"",VLOOKUP(I327,CatCostInp!$E$2:$K$88,7,FALSE)),"")</f>
        <v/>
      </c>
      <c r="T327" s="4" t="e">
        <f>VLOOKUP(U327,#REF!,2,FALSE)</f>
        <v>#REF!</v>
      </c>
      <c r="U327" s="30"/>
      <c r="V327" s="1" t="str">
        <f ca="1">IF(U327=Setup!$C$10,"Grant",IF('Health Products &amp; Equipment'!U327=Setup!$C$11,"Local",IF('Health Products &amp; Equipment'!U327=Setup!$C$12,"Other","")))</f>
        <v/>
      </c>
      <c r="W327" s="34"/>
      <c r="X327" s="148"/>
      <c r="Y327" s="34"/>
      <c r="Z327" s="36" t="str">
        <f t="shared" si="165"/>
        <v/>
      </c>
      <c r="AA327" s="34"/>
      <c r="AB327" s="32" t="str">
        <f t="shared" si="166"/>
        <v/>
      </c>
      <c r="AC327" s="34"/>
      <c r="AD327" s="32" t="str">
        <f t="shared" si="167"/>
        <v/>
      </c>
      <c r="AE327" s="34"/>
      <c r="AF327" s="36" t="str">
        <f t="shared" si="168"/>
        <v/>
      </c>
      <c r="AG327" s="36" t="str">
        <f t="shared" si="169"/>
        <v/>
      </c>
      <c r="AH327" s="36" t="str">
        <f t="shared" si="170"/>
        <v/>
      </c>
      <c r="AI327" s="55"/>
      <c r="AJ327" s="37"/>
      <c r="AK327" s="148"/>
      <c r="AL327" s="34"/>
      <c r="AM327" s="32" t="str">
        <f t="shared" si="171"/>
        <v/>
      </c>
      <c r="AN327" s="34"/>
      <c r="AO327" s="32" t="str">
        <f t="shared" si="172"/>
        <v/>
      </c>
      <c r="AP327" s="35"/>
      <c r="AQ327" s="32" t="str">
        <f t="shared" si="173"/>
        <v/>
      </c>
      <c r="AR327" s="34"/>
      <c r="AS327" s="36" t="str">
        <f t="shared" si="174"/>
        <v/>
      </c>
      <c r="AT327" s="36" t="str">
        <f t="shared" si="175"/>
        <v/>
      </c>
      <c r="AU327" s="36" t="str">
        <f t="shared" si="176"/>
        <v/>
      </c>
      <c r="AV327" s="55"/>
      <c r="AW327" s="34"/>
      <c r="AX327" s="148"/>
      <c r="AY327" s="34"/>
      <c r="AZ327" s="32" t="str">
        <f t="shared" si="177"/>
        <v/>
      </c>
      <c r="BA327" s="34"/>
      <c r="BB327" s="32" t="str">
        <f t="shared" si="178"/>
        <v/>
      </c>
      <c r="BC327" s="34"/>
      <c r="BD327" s="32" t="str">
        <f t="shared" si="179"/>
        <v/>
      </c>
      <c r="BE327" s="34"/>
      <c r="BF327" s="36" t="str">
        <f t="shared" si="180"/>
        <v/>
      </c>
      <c r="BG327" s="36" t="str">
        <f t="shared" si="181"/>
        <v/>
      </c>
      <c r="BH327" s="36" t="str">
        <f t="shared" si="182"/>
        <v/>
      </c>
      <c r="BI327" s="55"/>
      <c r="BJ327" s="34"/>
      <c r="BK327" s="148"/>
      <c r="BL327" s="34"/>
      <c r="BM327" s="32" t="str">
        <f t="shared" si="183"/>
        <v/>
      </c>
      <c r="BN327" s="34"/>
      <c r="BO327" s="32" t="str">
        <f t="shared" si="184"/>
        <v/>
      </c>
      <c r="BP327" s="34"/>
      <c r="BQ327" s="32" t="str">
        <f t="shared" si="185"/>
        <v/>
      </c>
      <c r="BR327" s="34"/>
      <c r="BS327" s="36" t="str">
        <f t="shared" si="186"/>
        <v/>
      </c>
      <c r="BT327" s="36" t="str">
        <f t="shared" si="187"/>
        <v/>
      </c>
      <c r="BU327" s="36" t="str">
        <f t="shared" si="188"/>
        <v/>
      </c>
      <c r="BV327" s="55"/>
      <c r="BW327" s="36" t="str">
        <f t="shared" si="189"/>
        <v/>
      </c>
      <c r="BX327" s="36" t="str">
        <f t="shared" si="189"/>
        <v/>
      </c>
      <c r="BY327" s="31"/>
      <c r="BZ327" s="38"/>
      <c r="CB327" s="120" t="e">
        <f t="shared" ca="1" si="160"/>
        <v>#VALUE!</v>
      </c>
      <c r="CC327" s="2" t="e">
        <f t="shared" ca="1" si="190"/>
        <v>#VALUE!</v>
      </c>
    </row>
    <row r="328" spans="1:81" s="10" customFormat="1" ht="25.15" customHeight="1" x14ac:dyDescent="0.2">
      <c r="A328" s="52" t="str">
        <f t="shared" si="191"/>
        <v/>
      </c>
      <c r="B328" s="157" t="e">
        <f t="shared" ca="1" si="161"/>
        <v>#VALUE!</v>
      </c>
      <c r="C328" s="157" t="e">
        <f t="shared" ca="1" si="162"/>
        <v>#VALUE!</v>
      </c>
      <c r="D328" s="29"/>
      <c r="E328" s="155" t="str">
        <f ca="1">IFERROR(INDIRECT(ADDRESS(MATCH(D328,CatModules!C:C,0),2,1,1,"CatModules")),"")</f>
        <v/>
      </c>
      <c r="F328" s="96"/>
      <c r="G328" s="156" t="str">
        <f ca="1">IFERROR(INDIRECT(ADDRESS(MATCH(CONCATENATE(E328,"-",F328),CatInt!K:K,0),3,1,1,"CatInt")),"")</f>
        <v/>
      </c>
      <c r="H328" s="45" t="str">
        <f>IF(F328="","",VLOOKUP(F328,#REF!,2,FALSE))</f>
        <v/>
      </c>
      <c r="I328" s="29"/>
      <c r="J328" s="155" t="e">
        <f t="shared" si="163"/>
        <v>#VALUE!</v>
      </c>
      <c r="K328" s="155" t="e">
        <f t="shared" si="164"/>
        <v>#VALUE!</v>
      </c>
      <c r="L328" s="153"/>
      <c r="M328" s="126"/>
      <c r="N328" s="151" t="e">
        <f ca="1">VLOOKUP(M328,CatProd!B:G,6,FALSE)</f>
        <v>#N/A</v>
      </c>
      <c r="O328" s="127"/>
      <c r="P328" s="175" t="e">
        <f ca="1">VLOOKUP(CONCATENATE(N328,"-",O328),CatProdSpec!H:I,2,FALSE)</f>
        <v>#N/A</v>
      </c>
      <c r="Q328" s="30"/>
      <c r="R328" s="149" t="str">
        <f>IFERROR(VLOOKUP(Q328,Setup!D$16:E$25,2,FALSE),"")</f>
        <v/>
      </c>
      <c r="S328" s="51" t="str">
        <f ca="1">IFERROR(IF(OR(I328="",VLOOKUP(I328,CatCostInp!$E$2:$K$88,7,FALSE)=0),"",VLOOKUP(I328,CatCostInp!$E$2:$K$88,7,FALSE)),"")</f>
        <v/>
      </c>
      <c r="T328" s="4" t="e">
        <f>VLOOKUP(U328,#REF!,2,FALSE)</f>
        <v>#REF!</v>
      </c>
      <c r="U328" s="30"/>
      <c r="V328" s="1" t="str">
        <f ca="1">IF(U328=Setup!$C$10,"Grant",IF('Health Products &amp; Equipment'!U328=Setup!$C$11,"Local",IF('Health Products &amp; Equipment'!U328=Setup!$C$12,"Other","")))</f>
        <v/>
      </c>
      <c r="W328" s="34"/>
      <c r="X328" s="148"/>
      <c r="Y328" s="34"/>
      <c r="Z328" s="36" t="str">
        <f t="shared" si="165"/>
        <v/>
      </c>
      <c r="AA328" s="34"/>
      <c r="AB328" s="32" t="str">
        <f t="shared" si="166"/>
        <v/>
      </c>
      <c r="AC328" s="34"/>
      <c r="AD328" s="32" t="str">
        <f t="shared" si="167"/>
        <v/>
      </c>
      <c r="AE328" s="34"/>
      <c r="AF328" s="36" t="str">
        <f t="shared" si="168"/>
        <v/>
      </c>
      <c r="AG328" s="36" t="str">
        <f t="shared" si="169"/>
        <v/>
      </c>
      <c r="AH328" s="36" t="str">
        <f t="shared" si="170"/>
        <v/>
      </c>
      <c r="AI328" s="55"/>
      <c r="AJ328" s="37"/>
      <c r="AK328" s="148"/>
      <c r="AL328" s="34"/>
      <c r="AM328" s="32" t="str">
        <f t="shared" si="171"/>
        <v/>
      </c>
      <c r="AN328" s="34"/>
      <c r="AO328" s="32" t="str">
        <f t="shared" si="172"/>
        <v/>
      </c>
      <c r="AP328" s="35"/>
      <c r="AQ328" s="32" t="str">
        <f t="shared" si="173"/>
        <v/>
      </c>
      <c r="AR328" s="34"/>
      <c r="AS328" s="36" t="str">
        <f t="shared" si="174"/>
        <v/>
      </c>
      <c r="AT328" s="36" t="str">
        <f t="shared" si="175"/>
        <v/>
      </c>
      <c r="AU328" s="36" t="str">
        <f t="shared" si="176"/>
        <v/>
      </c>
      <c r="AV328" s="55"/>
      <c r="AW328" s="34"/>
      <c r="AX328" s="148"/>
      <c r="AY328" s="34"/>
      <c r="AZ328" s="32" t="str">
        <f t="shared" si="177"/>
        <v/>
      </c>
      <c r="BA328" s="34"/>
      <c r="BB328" s="32" t="str">
        <f t="shared" si="178"/>
        <v/>
      </c>
      <c r="BC328" s="34"/>
      <c r="BD328" s="32" t="str">
        <f t="shared" si="179"/>
        <v/>
      </c>
      <c r="BE328" s="34"/>
      <c r="BF328" s="36" t="str">
        <f t="shared" si="180"/>
        <v/>
      </c>
      <c r="BG328" s="36" t="str">
        <f t="shared" si="181"/>
        <v/>
      </c>
      <c r="BH328" s="36" t="str">
        <f t="shared" si="182"/>
        <v/>
      </c>
      <c r="BI328" s="55"/>
      <c r="BJ328" s="34"/>
      <c r="BK328" s="148"/>
      <c r="BL328" s="34"/>
      <c r="BM328" s="32" t="str">
        <f t="shared" si="183"/>
        <v/>
      </c>
      <c r="BN328" s="34"/>
      <c r="BO328" s="32" t="str">
        <f t="shared" si="184"/>
        <v/>
      </c>
      <c r="BP328" s="34"/>
      <c r="BQ328" s="32" t="str">
        <f t="shared" si="185"/>
        <v/>
      </c>
      <c r="BR328" s="34"/>
      <c r="BS328" s="36" t="str">
        <f t="shared" si="186"/>
        <v/>
      </c>
      <c r="BT328" s="36" t="str">
        <f t="shared" si="187"/>
        <v/>
      </c>
      <c r="BU328" s="36" t="str">
        <f t="shared" si="188"/>
        <v/>
      </c>
      <c r="BV328" s="55"/>
      <c r="BW328" s="36" t="str">
        <f t="shared" si="189"/>
        <v/>
      </c>
      <c r="BX328" s="36" t="str">
        <f t="shared" si="189"/>
        <v/>
      </c>
      <c r="BY328" s="31"/>
      <c r="BZ328" s="38"/>
      <c r="CB328" s="120" t="e">
        <f t="shared" ca="1" si="160"/>
        <v>#VALUE!</v>
      </c>
      <c r="CC328" s="2" t="e">
        <f t="shared" ca="1" si="190"/>
        <v>#VALUE!</v>
      </c>
    </row>
    <row r="329" spans="1:81" s="10" customFormat="1" ht="25.15" customHeight="1" x14ac:dyDescent="0.2">
      <c r="A329" s="52" t="str">
        <f t="shared" si="191"/>
        <v/>
      </c>
      <c r="B329" s="157" t="e">
        <f t="shared" ca="1" si="161"/>
        <v>#VALUE!</v>
      </c>
      <c r="C329" s="157" t="e">
        <f t="shared" ca="1" si="162"/>
        <v>#VALUE!</v>
      </c>
      <c r="D329" s="29"/>
      <c r="E329" s="155" t="str">
        <f ca="1">IFERROR(INDIRECT(ADDRESS(MATCH(D329,CatModules!C:C,0),2,1,1,"CatModules")),"")</f>
        <v/>
      </c>
      <c r="F329" s="96"/>
      <c r="G329" s="156" t="str">
        <f ca="1">IFERROR(INDIRECT(ADDRESS(MATCH(CONCATENATE(E329,"-",F329),CatInt!K:K,0),3,1,1,"CatInt")),"")</f>
        <v/>
      </c>
      <c r="H329" s="45" t="str">
        <f>IF(F329="","",VLOOKUP(F329,#REF!,2,FALSE))</f>
        <v/>
      </c>
      <c r="I329" s="29"/>
      <c r="J329" s="155" t="e">
        <f t="shared" si="163"/>
        <v>#VALUE!</v>
      </c>
      <c r="K329" s="155" t="e">
        <f t="shared" si="164"/>
        <v>#VALUE!</v>
      </c>
      <c r="L329" s="153"/>
      <c r="M329" s="126"/>
      <c r="N329" s="151" t="e">
        <f ca="1">VLOOKUP(M329,CatProd!B:G,6,FALSE)</f>
        <v>#N/A</v>
      </c>
      <c r="O329" s="127"/>
      <c r="P329" s="175" t="e">
        <f ca="1">VLOOKUP(CONCATENATE(N329,"-",O329),CatProdSpec!H:I,2,FALSE)</f>
        <v>#N/A</v>
      </c>
      <c r="Q329" s="30"/>
      <c r="R329" s="149" t="str">
        <f>IFERROR(VLOOKUP(Q329,Setup!D$16:E$25,2,FALSE),"")</f>
        <v/>
      </c>
      <c r="S329" s="51" t="str">
        <f ca="1">IFERROR(IF(OR(I329="",VLOOKUP(I329,CatCostInp!$E$2:$K$88,7,FALSE)=0),"",VLOOKUP(I329,CatCostInp!$E$2:$K$88,7,FALSE)),"")</f>
        <v/>
      </c>
      <c r="T329" s="4" t="e">
        <f>VLOOKUP(U329,#REF!,2,FALSE)</f>
        <v>#REF!</v>
      </c>
      <c r="U329" s="30"/>
      <c r="V329" s="1" t="str">
        <f ca="1">IF(U329=Setup!$C$10,"Grant",IF('Health Products &amp; Equipment'!U329=Setup!$C$11,"Local",IF('Health Products &amp; Equipment'!U329=Setup!$C$12,"Other","")))</f>
        <v/>
      </c>
      <c r="W329" s="34"/>
      <c r="X329" s="148"/>
      <c r="Y329" s="34"/>
      <c r="Z329" s="36" t="str">
        <f t="shared" si="165"/>
        <v/>
      </c>
      <c r="AA329" s="34"/>
      <c r="AB329" s="32" t="str">
        <f t="shared" si="166"/>
        <v/>
      </c>
      <c r="AC329" s="34"/>
      <c r="AD329" s="32" t="str">
        <f t="shared" si="167"/>
        <v/>
      </c>
      <c r="AE329" s="34"/>
      <c r="AF329" s="36" t="str">
        <f t="shared" si="168"/>
        <v/>
      </c>
      <c r="AG329" s="36" t="str">
        <f t="shared" si="169"/>
        <v/>
      </c>
      <c r="AH329" s="36" t="str">
        <f t="shared" si="170"/>
        <v/>
      </c>
      <c r="AI329" s="55"/>
      <c r="AJ329" s="37"/>
      <c r="AK329" s="148"/>
      <c r="AL329" s="34"/>
      <c r="AM329" s="32" t="str">
        <f t="shared" si="171"/>
        <v/>
      </c>
      <c r="AN329" s="34"/>
      <c r="AO329" s="32" t="str">
        <f t="shared" si="172"/>
        <v/>
      </c>
      <c r="AP329" s="35"/>
      <c r="AQ329" s="32" t="str">
        <f t="shared" si="173"/>
        <v/>
      </c>
      <c r="AR329" s="34"/>
      <c r="AS329" s="36" t="str">
        <f t="shared" si="174"/>
        <v/>
      </c>
      <c r="AT329" s="36" t="str">
        <f t="shared" si="175"/>
        <v/>
      </c>
      <c r="AU329" s="36" t="str">
        <f t="shared" si="176"/>
        <v/>
      </c>
      <c r="AV329" s="55"/>
      <c r="AW329" s="34"/>
      <c r="AX329" s="148"/>
      <c r="AY329" s="34"/>
      <c r="AZ329" s="32" t="str">
        <f t="shared" si="177"/>
        <v/>
      </c>
      <c r="BA329" s="34"/>
      <c r="BB329" s="32" t="str">
        <f t="shared" si="178"/>
        <v/>
      </c>
      <c r="BC329" s="34"/>
      <c r="BD329" s="32" t="str">
        <f t="shared" si="179"/>
        <v/>
      </c>
      <c r="BE329" s="34"/>
      <c r="BF329" s="36" t="str">
        <f t="shared" si="180"/>
        <v/>
      </c>
      <c r="BG329" s="36" t="str">
        <f t="shared" si="181"/>
        <v/>
      </c>
      <c r="BH329" s="36" t="str">
        <f t="shared" si="182"/>
        <v/>
      </c>
      <c r="BI329" s="55"/>
      <c r="BJ329" s="34"/>
      <c r="BK329" s="148"/>
      <c r="BL329" s="34"/>
      <c r="BM329" s="32" t="str">
        <f t="shared" si="183"/>
        <v/>
      </c>
      <c r="BN329" s="34"/>
      <c r="BO329" s="32" t="str">
        <f t="shared" si="184"/>
        <v/>
      </c>
      <c r="BP329" s="34"/>
      <c r="BQ329" s="32" t="str">
        <f t="shared" si="185"/>
        <v/>
      </c>
      <c r="BR329" s="34"/>
      <c r="BS329" s="36" t="str">
        <f t="shared" si="186"/>
        <v/>
      </c>
      <c r="BT329" s="36" t="str">
        <f t="shared" si="187"/>
        <v/>
      </c>
      <c r="BU329" s="36" t="str">
        <f t="shared" si="188"/>
        <v/>
      </c>
      <c r="BV329" s="55"/>
      <c r="BW329" s="36" t="str">
        <f t="shared" si="189"/>
        <v/>
      </c>
      <c r="BX329" s="36" t="str">
        <f t="shared" si="189"/>
        <v/>
      </c>
      <c r="BY329" s="31"/>
      <c r="BZ329" s="38"/>
      <c r="CB329" s="120" t="e">
        <f t="shared" ca="1" si="160"/>
        <v>#VALUE!</v>
      </c>
      <c r="CC329" s="2" t="e">
        <f t="shared" ca="1" si="190"/>
        <v>#VALUE!</v>
      </c>
    </row>
    <row r="330" spans="1:81" s="10" customFormat="1" ht="25.15" customHeight="1" x14ac:dyDescent="0.2">
      <c r="A330" s="52" t="str">
        <f t="shared" si="191"/>
        <v/>
      </c>
      <c r="B330" s="157" t="e">
        <f t="shared" ca="1" si="161"/>
        <v>#VALUE!</v>
      </c>
      <c r="C330" s="157" t="e">
        <f t="shared" ca="1" si="162"/>
        <v>#VALUE!</v>
      </c>
      <c r="D330" s="29"/>
      <c r="E330" s="155" t="str">
        <f ca="1">IFERROR(INDIRECT(ADDRESS(MATCH(D330,CatModules!C:C,0),2,1,1,"CatModules")),"")</f>
        <v/>
      </c>
      <c r="F330" s="96"/>
      <c r="G330" s="156" t="str">
        <f ca="1">IFERROR(INDIRECT(ADDRESS(MATCH(CONCATENATE(E330,"-",F330),CatInt!K:K,0),3,1,1,"CatInt")),"")</f>
        <v/>
      </c>
      <c r="H330" s="45" t="str">
        <f>IF(F330="","",VLOOKUP(F330,#REF!,2,FALSE))</f>
        <v/>
      </c>
      <c r="I330" s="29"/>
      <c r="J330" s="155" t="e">
        <f t="shared" si="163"/>
        <v>#VALUE!</v>
      </c>
      <c r="K330" s="155" t="e">
        <f t="shared" si="164"/>
        <v>#VALUE!</v>
      </c>
      <c r="L330" s="153"/>
      <c r="M330" s="126"/>
      <c r="N330" s="151" t="e">
        <f ca="1">VLOOKUP(M330,CatProd!B:G,6,FALSE)</f>
        <v>#N/A</v>
      </c>
      <c r="O330" s="127"/>
      <c r="P330" s="175" t="e">
        <f ca="1">VLOOKUP(CONCATENATE(N330,"-",O330),CatProdSpec!H:I,2,FALSE)</f>
        <v>#N/A</v>
      </c>
      <c r="Q330" s="30"/>
      <c r="R330" s="149" t="str">
        <f>IFERROR(VLOOKUP(Q330,Setup!D$16:E$25,2,FALSE),"")</f>
        <v/>
      </c>
      <c r="S330" s="51" t="str">
        <f ca="1">IFERROR(IF(OR(I330="",VLOOKUP(I330,CatCostInp!$E$2:$K$88,7,FALSE)=0),"",VLOOKUP(I330,CatCostInp!$E$2:$K$88,7,FALSE)),"")</f>
        <v/>
      </c>
      <c r="T330" s="4" t="e">
        <f>VLOOKUP(U330,#REF!,2,FALSE)</f>
        <v>#REF!</v>
      </c>
      <c r="U330" s="30"/>
      <c r="V330" s="1" t="str">
        <f ca="1">IF(U330=Setup!$C$10,"Grant",IF('Health Products &amp; Equipment'!U330=Setup!$C$11,"Local",IF('Health Products &amp; Equipment'!U330=Setup!$C$12,"Other","")))</f>
        <v/>
      </c>
      <c r="W330" s="34"/>
      <c r="X330" s="148"/>
      <c r="Y330" s="34"/>
      <c r="Z330" s="36" t="str">
        <f t="shared" si="165"/>
        <v/>
      </c>
      <c r="AA330" s="34"/>
      <c r="AB330" s="32" t="str">
        <f t="shared" si="166"/>
        <v/>
      </c>
      <c r="AC330" s="34"/>
      <c r="AD330" s="32" t="str">
        <f t="shared" si="167"/>
        <v/>
      </c>
      <c r="AE330" s="34"/>
      <c r="AF330" s="36" t="str">
        <f t="shared" si="168"/>
        <v/>
      </c>
      <c r="AG330" s="36" t="str">
        <f t="shared" si="169"/>
        <v/>
      </c>
      <c r="AH330" s="36" t="str">
        <f t="shared" si="170"/>
        <v/>
      </c>
      <c r="AI330" s="55"/>
      <c r="AJ330" s="37"/>
      <c r="AK330" s="148"/>
      <c r="AL330" s="34"/>
      <c r="AM330" s="32" t="str">
        <f t="shared" si="171"/>
        <v/>
      </c>
      <c r="AN330" s="34"/>
      <c r="AO330" s="32" t="str">
        <f t="shared" si="172"/>
        <v/>
      </c>
      <c r="AP330" s="35"/>
      <c r="AQ330" s="32" t="str">
        <f t="shared" si="173"/>
        <v/>
      </c>
      <c r="AR330" s="34"/>
      <c r="AS330" s="36" t="str">
        <f t="shared" si="174"/>
        <v/>
      </c>
      <c r="AT330" s="36" t="str">
        <f t="shared" si="175"/>
        <v/>
      </c>
      <c r="AU330" s="36" t="str">
        <f t="shared" si="176"/>
        <v/>
      </c>
      <c r="AV330" s="55"/>
      <c r="AW330" s="34"/>
      <c r="AX330" s="148"/>
      <c r="AY330" s="34"/>
      <c r="AZ330" s="32" t="str">
        <f t="shared" si="177"/>
        <v/>
      </c>
      <c r="BA330" s="34"/>
      <c r="BB330" s="32" t="str">
        <f t="shared" si="178"/>
        <v/>
      </c>
      <c r="BC330" s="34"/>
      <c r="BD330" s="32" t="str">
        <f t="shared" si="179"/>
        <v/>
      </c>
      <c r="BE330" s="34"/>
      <c r="BF330" s="36" t="str">
        <f t="shared" si="180"/>
        <v/>
      </c>
      <c r="BG330" s="36" t="str">
        <f t="shared" si="181"/>
        <v/>
      </c>
      <c r="BH330" s="36" t="str">
        <f t="shared" si="182"/>
        <v/>
      </c>
      <c r="BI330" s="55"/>
      <c r="BJ330" s="34"/>
      <c r="BK330" s="148"/>
      <c r="BL330" s="34"/>
      <c r="BM330" s="32" t="str">
        <f t="shared" si="183"/>
        <v/>
      </c>
      <c r="BN330" s="34"/>
      <c r="BO330" s="32" t="str">
        <f t="shared" si="184"/>
        <v/>
      </c>
      <c r="BP330" s="34"/>
      <c r="BQ330" s="32" t="str">
        <f t="shared" si="185"/>
        <v/>
      </c>
      <c r="BR330" s="34"/>
      <c r="BS330" s="36" t="str">
        <f t="shared" si="186"/>
        <v/>
      </c>
      <c r="BT330" s="36" t="str">
        <f t="shared" si="187"/>
        <v/>
      </c>
      <c r="BU330" s="36" t="str">
        <f t="shared" si="188"/>
        <v/>
      </c>
      <c r="BV330" s="55"/>
      <c r="BW330" s="36" t="str">
        <f t="shared" si="189"/>
        <v/>
      </c>
      <c r="BX330" s="36" t="str">
        <f t="shared" si="189"/>
        <v/>
      </c>
      <c r="BY330" s="31"/>
      <c r="BZ330" s="38"/>
      <c r="CB330" s="120" t="e">
        <f t="shared" ca="1" si="160"/>
        <v>#VALUE!</v>
      </c>
      <c r="CC330" s="2" t="e">
        <f t="shared" ca="1" si="190"/>
        <v>#VALUE!</v>
      </c>
    </row>
    <row r="331" spans="1:81" s="10" customFormat="1" ht="25.15" customHeight="1" x14ac:dyDescent="0.2">
      <c r="A331" s="52" t="str">
        <f t="shared" si="191"/>
        <v/>
      </c>
      <c r="B331" s="157" t="e">
        <f t="shared" ca="1" si="161"/>
        <v>#VALUE!</v>
      </c>
      <c r="C331" s="157" t="e">
        <f t="shared" ca="1" si="162"/>
        <v>#VALUE!</v>
      </c>
      <c r="D331" s="29"/>
      <c r="E331" s="155" t="str">
        <f ca="1">IFERROR(INDIRECT(ADDRESS(MATCH(D331,CatModules!C:C,0),2,1,1,"CatModules")),"")</f>
        <v/>
      </c>
      <c r="F331" s="96"/>
      <c r="G331" s="156" t="str">
        <f ca="1">IFERROR(INDIRECT(ADDRESS(MATCH(CONCATENATE(E331,"-",F331),CatInt!K:K,0),3,1,1,"CatInt")),"")</f>
        <v/>
      </c>
      <c r="H331" s="45" t="str">
        <f>IF(F331="","",VLOOKUP(F331,#REF!,2,FALSE))</f>
        <v/>
      </c>
      <c r="I331" s="29"/>
      <c r="J331" s="155" t="e">
        <f t="shared" si="163"/>
        <v>#VALUE!</v>
      </c>
      <c r="K331" s="155" t="e">
        <f t="shared" si="164"/>
        <v>#VALUE!</v>
      </c>
      <c r="L331" s="153"/>
      <c r="M331" s="126"/>
      <c r="N331" s="151" t="e">
        <f ca="1">VLOOKUP(M331,CatProd!B:G,6,FALSE)</f>
        <v>#N/A</v>
      </c>
      <c r="O331" s="127"/>
      <c r="P331" s="175" t="e">
        <f ca="1">VLOOKUP(CONCATENATE(N331,"-",O331),CatProdSpec!H:I,2,FALSE)</f>
        <v>#N/A</v>
      </c>
      <c r="Q331" s="30"/>
      <c r="R331" s="149" t="str">
        <f>IFERROR(VLOOKUP(Q331,Setup!D$16:E$25,2,FALSE),"")</f>
        <v/>
      </c>
      <c r="S331" s="51" t="str">
        <f ca="1">IFERROR(IF(OR(I331="",VLOOKUP(I331,CatCostInp!$E$2:$K$88,7,FALSE)=0),"",VLOOKUP(I331,CatCostInp!$E$2:$K$88,7,FALSE)),"")</f>
        <v/>
      </c>
      <c r="T331" s="4" t="e">
        <f>VLOOKUP(U331,#REF!,2,FALSE)</f>
        <v>#REF!</v>
      </c>
      <c r="U331" s="30"/>
      <c r="V331" s="1" t="str">
        <f ca="1">IF(U331=Setup!$C$10,"Grant",IF('Health Products &amp; Equipment'!U331=Setup!$C$11,"Local",IF('Health Products &amp; Equipment'!U331=Setup!$C$12,"Other","")))</f>
        <v/>
      </c>
      <c r="W331" s="34"/>
      <c r="X331" s="148"/>
      <c r="Y331" s="34"/>
      <c r="Z331" s="36" t="str">
        <f t="shared" si="165"/>
        <v/>
      </c>
      <c r="AA331" s="34"/>
      <c r="AB331" s="32" t="str">
        <f t="shared" si="166"/>
        <v/>
      </c>
      <c r="AC331" s="34"/>
      <c r="AD331" s="32" t="str">
        <f t="shared" si="167"/>
        <v/>
      </c>
      <c r="AE331" s="34"/>
      <c r="AF331" s="36" t="str">
        <f t="shared" si="168"/>
        <v/>
      </c>
      <c r="AG331" s="36" t="str">
        <f t="shared" si="169"/>
        <v/>
      </c>
      <c r="AH331" s="36" t="str">
        <f t="shared" si="170"/>
        <v/>
      </c>
      <c r="AI331" s="55"/>
      <c r="AJ331" s="37"/>
      <c r="AK331" s="148"/>
      <c r="AL331" s="34"/>
      <c r="AM331" s="32" t="str">
        <f t="shared" si="171"/>
        <v/>
      </c>
      <c r="AN331" s="34"/>
      <c r="AO331" s="32" t="str">
        <f t="shared" si="172"/>
        <v/>
      </c>
      <c r="AP331" s="35"/>
      <c r="AQ331" s="32" t="str">
        <f t="shared" si="173"/>
        <v/>
      </c>
      <c r="AR331" s="34"/>
      <c r="AS331" s="36" t="str">
        <f t="shared" si="174"/>
        <v/>
      </c>
      <c r="AT331" s="36" t="str">
        <f t="shared" si="175"/>
        <v/>
      </c>
      <c r="AU331" s="36" t="str">
        <f t="shared" si="176"/>
        <v/>
      </c>
      <c r="AV331" s="55"/>
      <c r="AW331" s="34"/>
      <c r="AX331" s="148"/>
      <c r="AY331" s="34"/>
      <c r="AZ331" s="32" t="str">
        <f t="shared" si="177"/>
        <v/>
      </c>
      <c r="BA331" s="34"/>
      <c r="BB331" s="32" t="str">
        <f t="shared" si="178"/>
        <v/>
      </c>
      <c r="BC331" s="34"/>
      <c r="BD331" s="32" t="str">
        <f t="shared" si="179"/>
        <v/>
      </c>
      <c r="BE331" s="34"/>
      <c r="BF331" s="36" t="str">
        <f t="shared" si="180"/>
        <v/>
      </c>
      <c r="BG331" s="36" t="str">
        <f t="shared" si="181"/>
        <v/>
      </c>
      <c r="BH331" s="36" t="str">
        <f t="shared" si="182"/>
        <v/>
      </c>
      <c r="BI331" s="55"/>
      <c r="BJ331" s="34"/>
      <c r="BK331" s="148"/>
      <c r="BL331" s="34"/>
      <c r="BM331" s="32" t="str">
        <f t="shared" si="183"/>
        <v/>
      </c>
      <c r="BN331" s="34"/>
      <c r="BO331" s="32" t="str">
        <f t="shared" si="184"/>
        <v/>
      </c>
      <c r="BP331" s="34"/>
      <c r="BQ331" s="32" t="str">
        <f t="shared" si="185"/>
        <v/>
      </c>
      <c r="BR331" s="34"/>
      <c r="BS331" s="36" t="str">
        <f t="shared" si="186"/>
        <v/>
      </c>
      <c r="BT331" s="36" t="str">
        <f t="shared" si="187"/>
        <v/>
      </c>
      <c r="BU331" s="36" t="str">
        <f t="shared" si="188"/>
        <v/>
      </c>
      <c r="BV331" s="55"/>
      <c r="BW331" s="36" t="str">
        <f t="shared" si="189"/>
        <v/>
      </c>
      <c r="BX331" s="36" t="str">
        <f t="shared" si="189"/>
        <v/>
      </c>
      <c r="BY331" s="31"/>
      <c r="BZ331" s="38"/>
      <c r="CB331" s="120" t="e">
        <f t="shared" ca="1" si="160"/>
        <v>#VALUE!</v>
      </c>
      <c r="CC331" s="2" t="e">
        <f t="shared" ca="1" si="190"/>
        <v>#VALUE!</v>
      </c>
    </row>
    <row r="332" spans="1:81" s="10" customFormat="1" ht="25.15" customHeight="1" x14ac:dyDescent="0.2">
      <c r="A332" s="52" t="str">
        <f t="shared" si="191"/>
        <v/>
      </c>
      <c r="B332" s="157" t="e">
        <f t="shared" ca="1" si="161"/>
        <v>#VALUE!</v>
      </c>
      <c r="C332" s="157" t="e">
        <f t="shared" ca="1" si="162"/>
        <v>#VALUE!</v>
      </c>
      <c r="D332" s="29"/>
      <c r="E332" s="155" t="str">
        <f ca="1">IFERROR(INDIRECT(ADDRESS(MATCH(D332,CatModules!C:C,0),2,1,1,"CatModules")),"")</f>
        <v/>
      </c>
      <c r="F332" s="96"/>
      <c r="G332" s="156" t="str">
        <f ca="1">IFERROR(INDIRECT(ADDRESS(MATCH(CONCATENATE(E332,"-",F332),CatInt!K:K,0),3,1,1,"CatInt")),"")</f>
        <v/>
      </c>
      <c r="H332" s="45" t="str">
        <f>IF(F332="","",VLOOKUP(F332,#REF!,2,FALSE))</f>
        <v/>
      </c>
      <c r="I332" s="29"/>
      <c r="J332" s="155" t="e">
        <f t="shared" si="163"/>
        <v>#VALUE!</v>
      </c>
      <c r="K332" s="155" t="e">
        <f t="shared" si="164"/>
        <v>#VALUE!</v>
      </c>
      <c r="L332" s="153"/>
      <c r="M332" s="126"/>
      <c r="N332" s="151" t="e">
        <f ca="1">VLOOKUP(M332,CatProd!B:G,6,FALSE)</f>
        <v>#N/A</v>
      </c>
      <c r="O332" s="127"/>
      <c r="P332" s="175" t="e">
        <f ca="1">VLOOKUP(CONCATENATE(N332,"-",O332),CatProdSpec!H:I,2,FALSE)</f>
        <v>#N/A</v>
      </c>
      <c r="Q332" s="30"/>
      <c r="R332" s="149" t="str">
        <f>IFERROR(VLOOKUP(Q332,Setup!D$16:E$25,2,FALSE),"")</f>
        <v/>
      </c>
      <c r="S332" s="51" t="str">
        <f ca="1">IFERROR(IF(OR(I332="",VLOOKUP(I332,CatCostInp!$E$2:$K$88,7,FALSE)=0),"",VLOOKUP(I332,CatCostInp!$E$2:$K$88,7,FALSE)),"")</f>
        <v/>
      </c>
      <c r="T332" s="4" t="e">
        <f>VLOOKUP(U332,#REF!,2,FALSE)</f>
        <v>#REF!</v>
      </c>
      <c r="U332" s="30"/>
      <c r="V332" s="1" t="str">
        <f ca="1">IF(U332=Setup!$C$10,"Grant",IF('Health Products &amp; Equipment'!U332=Setup!$C$11,"Local",IF('Health Products &amp; Equipment'!U332=Setup!$C$12,"Other","")))</f>
        <v/>
      </c>
      <c r="W332" s="34"/>
      <c r="X332" s="148"/>
      <c r="Y332" s="34"/>
      <c r="Z332" s="36" t="str">
        <f t="shared" si="165"/>
        <v/>
      </c>
      <c r="AA332" s="34"/>
      <c r="AB332" s="32" t="str">
        <f t="shared" si="166"/>
        <v/>
      </c>
      <c r="AC332" s="34"/>
      <c r="AD332" s="32" t="str">
        <f t="shared" si="167"/>
        <v/>
      </c>
      <c r="AE332" s="34"/>
      <c r="AF332" s="36" t="str">
        <f t="shared" si="168"/>
        <v/>
      </c>
      <c r="AG332" s="36" t="str">
        <f t="shared" si="169"/>
        <v/>
      </c>
      <c r="AH332" s="36" t="str">
        <f t="shared" si="170"/>
        <v/>
      </c>
      <c r="AI332" s="55"/>
      <c r="AJ332" s="37"/>
      <c r="AK332" s="148"/>
      <c r="AL332" s="34"/>
      <c r="AM332" s="32" t="str">
        <f t="shared" si="171"/>
        <v/>
      </c>
      <c r="AN332" s="34"/>
      <c r="AO332" s="32" t="str">
        <f t="shared" si="172"/>
        <v/>
      </c>
      <c r="AP332" s="35"/>
      <c r="AQ332" s="32" t="str">
        <f t="shared" si="173"/>
        <v/>
      </c>
      <c r="AR332" s="34"/>
      <c r="AS332" s="36" t="str">
        <f t="shared" si="174"/>
        <v/>
      </c>
      <c r="AT332" s="36" t="str">
        <f t="shared" si="175"/>
        <v/>
      </c>
      <c r="AU332" s="36" t="str">
        <f t="shared" si="176"/>
        <v/>
      </c>
      <c r="AV332" s="55"/>
      <c r="AW332" s="34"/>
      <c r="AX332" s="148"/>
      <c r="AY332" s="34"/>
      <c r="AZ332" s="32" t="str">
        <f t="shared" si="177"/>
        <v/>
      </c>
      <c r="BA332" s="34"/>
      <c r="BB332" s="32" t="str">
        <f t="shared" si="178"/>
        <v/>
      </c>
      <c r="BC332" s="34"/>
      <c r="BD332" s="32" t="str">
        <f t="shared" si="179"/>
        <v/>
      </c>
      <c r="BE332" s="34"/>
      <c r="BF332" s="36" t="str">
        <f t="shared" si="180"/>
        <v/>
      </c>
      <c r="BG332" s="36" t="str">
        <f t="shared" si="181"/>
        <v/>
      </c>
      <c r="BH332" s="36" t="str">
        <f t="shared" si="182"/>
        <v/>
      </c>
      <c r="BI332" s="55"/>
      <c r="BJ332" s="34"/>
      <c r="BK332" s="148"/>
      <c r="BL332" s="34"/>
      <c r="BM332" s="32" t="str">
        <f t="shared" si="183"/>
        <v/>
      </c>
      <c r="BN332" s="34"/>
      <c r="BO332" s="32" t="str">
        <f t="shared" si="184"/>
        <v/>
      </c>
      <c r="BP332" s="34"/>
      <c r="BQ332" s="32" t="str">
        <f t="shared" si="185"/>
        <v/>
      </c>
      <c r="BR332" s="34"/>
      <c r="BS332" s="36" t="str">
        <f t="shared" si="186"/>
        <v/>
      </c>
      <c r="BT332" s="36" t="str">
        <f t="shared" si="187"/>
        <v/>
      </c>
      <c r="BU332" s="36" t="str">
        <f t="shared" si="188"/>
        <v/>
      </c>
      <c r="BV332" s="55"/>
      <c r="BW332" s="36" t="str">
        <f t="shared" si="189"/>
        <v/>
      </c>
      <c r="BX332" s="36" t="str">
        <f t="shared" si="189"/>
        <v/>
      </c>
      <c r="BY332" s="31"/>
      <c r="BZ332" s="38"/>
      <c r="CB332" s="120" t="e">
        <f t="shared" ca="1" si="160"/>
        <v>#VALUE!</v>
      </c>
      <c r="CC332" s="2" t="e">
        <f t="shared" ca="1" si="190"/>
        <v>#VALUE!</v>
      </c>
    </row>
    <row r="333" spans="1:81" s="10" customFormat="1" ht="25.15" customHeight="1" x14ac:dyDescent="0.2">
      <c r="A333" s="52" t="str">
        <f t="shared" si="191"/>
        <v/>
      </c>
      <c r="B333" s="157" t="e">
        <f t="shared" ca="1" si="161"/>
        <v>#VALUE!</v>
      </c>
      <c r="C333" s="157" t="e">
        <f t="shared" ca="1" si="162"/>
        <v>#VALUE!</v>
      </c>
      <c r="D333" s="29"/>
      <c r="E333" s="155" t="str">
        <f ca="1">IFERROR(INDIRECT(ADDRESS(MATCH(D333,CatModules!C:C,0),2,1,1,"CatModules")),"")</f>
        <v/>
      </c>
      <c r="F333" s="96"/>
      <c r="G333" s="156" t="str">
        <f ca="1">IFERROR(INDIRECT(ADDRESS(MATCH(CONCATENATE(E333,"-",F333),CatInt!K:K,0),3,1,1,"CatInt")),"")</f>
        <v/>
      </c>
      <c r="H333" s="45" t="str">
        <f>IF(F333="","",VLOOKUP(F333,#REF!,2,FALSE))</f>
        <v/>
      </c>
      <c r="I333" s="29"/>
      <c r="J333" s="155" t="e">
        <f t="shared" si="163"/>
        <v>#VALUE!</v>
      </c>
      <c r="K333" s="155" t="e">
        <f t="shared" si="164"/>
        <v>#VALUE!</v>
      </c>
      <c r="L333" s="153"/>
      <c r="M333" s="126"/>
      <c r="N333" s="151" t="e">
        <f ca="1">VLOOKUP(M333,CatProd!B:G,6,FALSE)</f>
        <v>#N/A</v>
      </c>
      <c r="O333" s="127"/>
      <c r="P333" s="175" t="e">
        <f ca="1">VLOOKUP(CONCATENATE(N333,"-",O333),CatProdSpec!H:I,2,FALSE)</f>
        <v>#N/A</v>
      </c>
      <c r="Q333" s="30"/>
      <c r="R333" s="149" t="str">
        <f>IFERROR(VLOOKUP(Q333,Setup!D$16:E$25,2,FALSE),"")</f>
        <v/>
      </c>
      <c r="S333" s="51" t="str">
        <f ca="1">IFERROR(IF(OR(I333="",VLOOKUP(I333,CatCostInp!$E$2:$K$88,7,FALSE)=0),"",VLOOKUP(I333,CatCostInp!$E$2:$K$88,7,FALSE)),"")</f>
        <v/>
      </c>
      <c r="T333" s="4" t="e">
        <f>VLOOKUP(U333,#REF!,2,FALSE)</f>
        <v>#REF!</v>
      </c>
      <c r="U333" s="30"/>
      <c r="V333" s="1" t="str">
        <f ca="1">IF(U333=Setup!$C$10,"Grant",IF('Health Products &amp; Equipment'!U333=Setup!$C$11,"Local",IF('Health Products &amp; Equipment'!U333=Setup!$C$12,"Other","")))</f>
        <v/>
      </c>
      <c r="W333" s="34"/>
      <c r="X333" s="148"/>
      <c r="Y333" s="34"/>
      <c r="Z333" s="36" t="str">
        <f t="shared" si="165"/>
        <v/>
      </c>
      <c r="AA333" s="34"/>
      <c r="AB333" s="32" t="str">
        <f t="shared" si="166"/>
        <v/>
      </c>
      <c r="AC333" s="34"/>
      <c r="AD333" s="32" t="str">
        <f t="shared" si="167"/>
        <v/>
      </c>
      <c r="AE333" s="34"/>
      <c r="AF333" s="36" t="str">
        <f t="shared" si="168"/>
        <v/>
      </c>
      <c r="AG333" s="36" t="str">
        <f t="shared" si="169"/>
        <v/>
      </c>
      <c r="AH333" s="36" t="str">
        <f t="shared" si="170"/>
        <v/>
      </c>
      <c r="AI333" s="55"/>
      <c r="AJ333" s="37"/>
      <c r="AK333" s="148"/>
      <c r="AL333" s="34"/>
      <c r="AM333" s="32" t="str">
        <f t="shared" si="171"/>
        <v/>
      </c>
      <c r="AN333" s="34"/>
      <c r="AO333" s="32" t="str">
        <f t="shared" si="172"/>
        <v/>
      </c>
      <c r="AP333" s="35"/>
      <c r="AQ333" s="32" t="str">
        <f t="shared" si="173"/>
        <v/>
      </c>
      <c r="AR333" s="34"/>
      <c r="AS333" s="36" t="str">
        <f t="shared" si="174"/>
        <v/>
      </c>
      <c r="AT333" s="36" t="str">
        <f t="shared" si="175"/>
        <v/>
      </c>
      <c r="AU333" s="36" t="str">
        <f t="shared" si="176"/>
        <v/>
      </c>
      <c r="AV333" s="55"/>
      <c r="AW333" s="34"/>
      <c r="AX333" s="148"/>
      <c r="AY333" s="34"/>
      <c r="AZ333" s="32" t="str">
        <f t="shared" si="177"/>
        <v/>
      </c>
      <c r="BA333" s="34"/>
      <c r="BB333" s="32" t="str">
        <f t="shared" si="178"/>
        <v/>
      </c>
      <c r="BC333" s="34"/>
      <c r="BD333" s="32" t="str">
        <f t="shared" si="179"/>
        <v/>
      </c>
      <c r="BE333" s="34"/>
      <c r="BF333" s="36" t="str">
        <f t="shared" si="180"/>
        <v/>
      </c>
      <c r="BG333" s="36" t="str">
        <f t="shared" si="181"/>
        <v/>
      </c>
      <c r="BH333" s="36" t="str">
        <f t="shared" si="182"/>
        <v/>
      </c>
      <c r="BI333" s="55"/>
      <c r="BJ333" s="34"/>
      <c r="BK333" s="148"/>
      <c r="BL333" s="34"/>
      <c r="BM333" s="32" t="str">
        <f t="shared" si="183"/>
        <v/>
      </c>
      <c r="BN333" s="34"/>
      <c r="BO333" s="32" t="str">
        <f t="shared" si="184"/>
        <v/>
      </c>
      <c r="BP333" s="34"/>
      <c r="BQ333" s="32" t="str">
        <f t="shared" si="185"/>
        <v/>
      </c>
      <c r="BR333" s="34"/>
      <c r="BS333" s="36" t="str">
        <f t="shared" si="186"/>
        <v/>
      </c>
      <c r="BT333" s="36" t="str">
        <f t="shared" si="187"/>
        <v/>
      </c>
      <c r="BU333" s="36" t="str">
        <f t="shared" si="188"/>
        <v/>
      </c>
      <c r="BV333" s="55"/>
      <c r="BW333" s="36" t="str">
        <f t="shared" si="189"/>
        <v/>
      </c>
      <c r="BX333" s="36" t="str">
        <f t="shared" si="189"/>
        <v/>
      </c>
      <c r="BY333" s="31"/>
      <c r="BZ333" s="38"/>
      <c r="CB333" s="120" t="e">
        <f t="shared" ca="1" si="160"/>
        <v>#VALUE!</v>
      </c>
      <c r="CC333" s="2" t="e">
        <f t="shared" ca="1" si="190"/>
        <v>#VALUE!</v>
      </c>
    </row>
    <row r="334" spans="1:81" s="10" customFormat="1" ht="25.15" customHeight="1" x14ac:dyDescent="0.2">
      <c r="A334" s="52" t="str">
        <f t="shared" si="191"/>
        <v/>
      </c>
      <c r="B334" s="157" t="e">
        <f t="shared" ca="1" si="161"/>
        <v>#VALUE!</v>
      </c>
      <c r="C334" s="157" t="e">
        <f t="shared" ca="1" si="162"/>
        <v>#VALUE!</v>
      </c>
      <c r="D334" s="29"/>
      <c r="E334" s="155" t="str">
        <f ca="1">IFERROR(INDIRECT(ADDRESS(MATCH(D334,CatModules!C:C,0),2,1,1,"CatModules")),"")</f>
        <v/>
      </c>
      <c r="F334" s="96"/>
      <c r="G334" s="156" t="str">
        <f ca="1">IFERROR(INDIRECT(ADDRESS(MATCH(CONCATENATE(E334,"-",F334),CatInt!K:K,0),3,1,1,"CatInt")),"")</f>
        <v/>
      </c>
      <c r="H334" s="45" t="str">
        <f>IF(F334="","",VLOOKUP(F334,#REF!,2,FALSE))</f>
        <v/>
      </c>
      <c r="I334" s="29"/>
      <c r="J334" s="155" t="e">
        <f t="shared" si="163"/>
        <v>#VALUE!</v>
      </c>
      <c r="K334" s="155" t="e">
        <f t="shared" si="164"/>
        <v>#VALUE!</v>
      </c>
      <c r="L334" s="153"/>
      <c r="M334" s="126"/>
      <c r="N334" s="151" t="e">
        <f ca="1">VLOOKUP(M334,CatProd!B:G,6,FALSE)</f>
        <v>#N/A</v>
      </c>
      <c r="O334" s="127"/>
      <c r="P334" s="175" t="e">
        <f ca="1">VLOOKUP(CONCATENATE(N334,"-",O334),CatProdSpec!H:I,2,FALSE)</f>
        <v>#N/A</v>
      </c>
      <c r="Q334" s="30"/>
      <c r="R334" s="149" t="str">
        <f>IFERROR(VLOOKUP(Q334,Setup!D$16:E$25,2,FALSE),"")</f>
        <v/>
      </c>
      <c r="S334" s="51" t="str">
        <f ca="1">IFERROR(IF(OR(I334="",VLOOKUP(I334,CatCostInp!$E$2:$K$88,7,FALSE)=0),"",VLOOKUP(I334,CatCostInp!$E$2:$K$88,7,FALSE)),"")</f>
        <v/>
      </c>
      <c r="T334" s="4" t="e">
        <f>VLOOKUP(U334,#REF!,2,FALSE)</f>
        <v>#REF!</v>
      </c>
      <c r="U334" s="30"/>
      <c r="V334" s="1" t="str">
        <f ca="1">IF(U334=Setup!$C$10,"Grant",IF('Health Products &amp; Equipment'!U334=Setup!$C$11,"Local",IF('Health Products &amp; Equipment'!U334=Setup!$C$12,"Other","")))</f>
        <v/>
      </c>
      <c r="W334" s="34"/>
      <c r="X334" s="148"/>
      <c r="Y334" s="34"/>
      <c r="Z334" s="36" t="str">
        <f t="shared" si="165"/>
        <v/>
      </c>
      <c r="AA334" s="34"/>
      <c r="AB334" s="32" t="str">
        <f t="shared" si="166"/>
        <v/>
      </c>
      <c r="AC334" s="34"/>
      <c r="AD334" s="32" t="str">
        <f t="shared" si="167"/>
        <v/>
      </c>
      <c r="AE334" s="34"/>
      <c r="AF334" s="36" t="str">
        <f t="shared" si="168"/>
        <v/>
      </c>
      <c r="AG334" s="36" t="str">
        <f t="shared" si="169"/>
        <v/>
      </c>
      <c r="AH334" s="36" t="str">
        <f t="shared" si="170"/>
        <v/>
      </c>
      <c r="AI334" s="55"/>
      <c r="AJ334" s="37"/>
      <c r="AK334" s="148"/>
      <c r="AL334" s="34"/>
      <c r="AM334" s="32" t="str">
        <f t="shared" si="171"/>
        <v/>
      </c>
      <c r="AN334" s="34"/>
      <c r="AO334" s="32" t="str">
        <f t="shared" si="172"/>
        <v/>
      </c>
      <c r="AP334" s="35"/>
      <c r="AQ334" s="32" t="str">
        <f t="shared" si="173"/>
        <v/>
      </c>
      <c r="AR334" s="34"/>
      <c r="AS334" s="36" t="str">
        <f t="shared" si="174"/>
        <v/>
      </c>
      <c r="AT334" s="36" t="str">
        <f t="shared" si="175"/>
        <v/>
      </c>
      <c r="AU334" s="36" t="str">
        <f t="shared" si="176"/>
        <v/>
      </c>
      <c r="AV334" s="55"/>
      <c r="AW334" s="34"/>
      <c r="AX334" s="148"/>
      <c r="AY334" s="34"/>
      <c r="AZ334" s="32" t="str">
        <f t="shared" si="177"/>
        <v/>
      </c>
      <c r="BA334" s="34"/>
      <c r="BB334" s="32" t="str">
        <f t="shared" si="178"/>
        <v/>
      </c>
      <c r="BC334" s="34"/>
      <c r="BD334" s="32" t="str">
        <f t="shared" si="179"/>
        <v/>
      </c>
      <c r="BE334" s="34"/>
      <c r="BF334" s="36" t="str">
        <f t="shared" si="180"/>
        <v/>
      </c>
      <c r="BG334" s="36" t="str">
        <f t="shared" si="181"/>
        <v/>
      </c>
      <c r="BH334" s="36" t="str">
        <f t="shared" si="182"/>
        <v/>
      </c>
      <c r="BI334" s="55"/>
      <c r="BJ334" s="34"/>
      <c r="BK334" s="148"/>
      <c r="BL334" s="34"/>
      <c r="BM334" s="32" t="str">
        <f t="shared" si="183"/>
        <v/>
      </c>
      <c r="BN334" s="34"/>
      <c r="BO334" s="32" t="str">
        <f t="shared" si="184"/>
        <v/>
      </c>
      <c r="BP334" s="34"/>
      <c r="BQ334" s="32" t="str">
        <f t="shared" si="185"/>
        <v/>
      </c>
      <c r="BR334" s="34"/>
      <c r="BS334" s="36" t="str">
        <f t="shared" si="186"/>
        <v/>
      </c>
      <c r="BT334" s="36" t="str">
        <f t="shared" si="187"/>
        <v/>
      </c>
      <c r="BU334" s="36" t="str">
        <f t="shared" si="188"/>
        <v/>
      </c>
      <c r="BV334" s="55"/>
      <c r="BW334" s="36" t="str">
        <f t="shared" si="189"/>
        <v/>
      </c>
      <c r="BX334" s="36" t="str">
        <f t="shared" si="189"/>
        <v/>
      </c>
      <c r="BY334" s="31"/>
      <c r="BZ334" s="38"/>
      <c r="CB334" s="120" t="e">
        <f t="shared" ca="1" si="160"/>
        <v>#VALUE!</v>
      </c>
      <c r="CC334" s="2" t="e">
        <f t="shared" ca="1" si="190"/>
        <v>#VALUE!</v>
      </c>
    </row>
    <row r="335" spans="1:81" s="10" customFormat="1" ht="25.15" customHeight="1" x14ac:dyDescent="0.2">
      <c r="A335" s="52" t="str">
        <f t="shared" si="191"/>
        <v/>
      </c>
      <c r="B335" s="157" t="e">
        <f t="shared" ca="1" si="161"/>
        <v>#VALUE!</v>
      </c>
      <c r="C335" s="157" t="e">
        <f t="shared" ca="1" si="162"/>
        <v>#VALUE!</v>
      </c>
      <c r="D335" s="29"/>
      <c r="E335" s="155" t="str">
        <f ca="1">IFERROR(INDIRECT(ADDRESS(MATCH(D335,CatModules!C:C,0),2,1,1,"CatModules")),"")</f>
        <v/>
      </c>
      <c r="F335" s="96"/>
      <c r="G335" s="156" t="str">
        <f ca="1">IFERROR(INDIRECT(ADDRESS(MATCH(CONCATENATE(E335,"-",F335),CatInt!K:K,0),3,1,1,"CatInt")),"")</f>
        <v/>
      </c>
      <c r="H335" s="45" t="str">
        <f>IF(F335="","",VLOOKUP(F335,#REF!,2,FALSE))</f>
        <v/>
      </c>
      <c r="I335" s="29"/>
      <c r="J335" s="155" t="e">
        <f t="shared" si="163"/>
        <v>#VALUE!</v>
      </c>
      <c r="K335" s="155" t="e">
        <f t="shared" si="164"/>
        <v>#VALUE!</v>
      </c>
      <c r="L335" s="153"/>
      <c r="M335" s="126"/>
      <c r="N335" s="151" t="e">
        <f ca="1">VLOOKUP(M335,CatProd!B:G,6,FALSE)</f>
        <v>#N/A</v>
      </c>
      <c r="O335" s="127"/>
      <c r="P335" s="175" t="e">
        <f ca="1">VLOOKUP(CONCATENATE(N335,"-",O335),CatProdSpec!H:I,2,FALSE)</f>
        <v>#N/A</v>
      </c>
      <c r="Q335" s="30"/>
      <c r="R335" s="149" t="str">
        <f>IFERROR(VLOOKUP(Q335,Setup!D$16:E$25,2,FALSE),"")</f>
        <v/>
      </c>
      <c r="S335" s="51" t="str">
        <f ca="1">IFERROR(IF(OR(I335="",VLOOKUP(I335,CatCostInp!$E$2:$K$88,7,FALSE)=0),"",VLOOKUP(I335,CatCostInp!$E$2:$K$88,7,FALSE)),"")</f>
        <v/>
      </c>
      <c r="T335" s="4" t="e">
        <f>VLOOKUP(U335,#REF!,2,FALSE)</f>
        <v>#REF!</v>
      </c>
      <c r="U335" s="30"/>
      <c r="V335" s="1" t="str">
        <f ca="1">IF(U335=Setup!$C$10,"Grant",IF('Health Products &amp; Equipment'!U335=Setup!$C$11,"Local",IF('Health Products &amp; Equipment'!U335=Setup!$C$12,"Other","")))</f>
        <v/>
      </c>
      <c r="W335" s="34"/>
      <c r="X335" s="148"/>
      <c r="Y335" s="34"/>
      <c r="Z335" s="36" t="str">
        <f t="shared" si="165"/>
        <v/>
      </c>
      <c r="AA335" s="34"/>
      <c r="AB335" s="32" t="str">
        <f t="shared" si="166"/>
        <v/>
      </c>
      <c r="AC335" s="34"/>
      <c r="AD335" s="32" t="str">
        <f t="shared" si="167"/>
        <v/>
      </c>
      <c r="AE335" s="34"/>
      <c r="AF335" s="36" t="str">
        <f t="shared" si="168"/>
        <v/>
      </c>
      <c r="AG335" s="36" t="str">
        <f t="shared" si="169"/>
        <v/>
      </c>
      <c r="AH335" s="36" t="str">
        <f t="shared" si="170"/>
        <v/>
      </c>
      <c r="AI335" s="55"/>
      <c r="AJ335" s="37"/>
      <c r="AK335" s="148"/>
      <c r="AL335" s="34"/>
      <c r="AM335" s="32" t="str">
        <f t="shared" si="171"/>
        <v/>
      </c>
      <c r="AN335" s="34"/>
      <c r="AO335" s="32" t="str">
        <f t="shared" si="172"/>
        <v/>
      </c>
      <c r="AP335" s="35"/>
      <c r="AQ335" s="32" t="str">
        <f t="shared" si="173"/>
        <v/>
      </c>
      <c r="AR335" s="34"/>
      <c r="AS335" s="36" t="str">
        <f t="shared" si="174"/>
        <v/>
      </c>
      <c r="AT335" s="36" t="str">
        <f t="shared" si="175"/>
        <v/>
      </c>
      <c r="AU335" s="36" t="str">
        <f t="shared" si="176"/>
        <v/>
      </c>
      <c r="AV335" s="55"/>
      <c r="AW335" s="34"/>
      <c r="AX335" s="148"/>
      <c r="AY335" s="34"/>
      <c r="AZ335" s="32" t="str">
        <f t="shared" si="177"/>
        <v/>
      </c>
      <c r="BA335" s="34"/>
      <c r="BB335" s="32" t="str">
        <f t="shared" si="178"/>
        <v/>
      </c>
      <c r="BC335" s="34"/>
      <c r="BD335" s="32" t="str">
        <f t="shared" si="179"/>
        <v/>
      </c>
      <c r="BE335" s="34"/>
      <c r="BF335" s="36" t="str">
        <f t="shared" si="180"/>
        <v/>
      </c>
      <c r="BG335" s="36" t="str">
        <f t="shared" si="181"/>
        <v/>
      </c>
      <c r="BH335" s="36" t="str">
        <f t="shared" si="182"/>
        <v/>
      </c>
      <c r="BI335" s="55"/>
      <c r="BJ335" s="34"/>
      <c r="BK335" s="148"/>
      <c r="BL335" s="34"/>
      <c r="BM335" s="32" t="str">
        <f t="shared" si="183"/>
        <v/>
      </c>
      <c r="BN335" s="34"/>
      <c r="BO335" s="32" t="str">
        <f t="shared" si="184"/>
        <v/>
      </c>
      <c r="BP335" s="34"/>
      <c r="BQ335" s="32" t="str">
        <f t="shared" si="185"/>
        <v/>
      </c>
      <c r="BR335" s="34"/>
      <c r="BS335" s="36" t="str">
        <f t="shared" si="186"/>
        <v/>
      </c>
      <c r="BT335" s="36" t="str">
        <f t="shared" si="187"/>
        <v/>
      </c>
      <c r="BU335" s="36" t="str">
        <f t="shared" si="188"/>
        <v/>
      </c>
      <c r="BV335" s="55"/>
      <c r="BW335" s="36" t="str">
        <f t="shared" si="189"/>
        <v/>
      </c>
      <c r="BX335" s="36" t="str">
        <f t="shared" si="189"/>
        <v/>
      </c>
      <c r="BY335" s="31"/>
      <c r="BZ335" s="38"/>
      <c r="CB335" s="120" t="e">
        <f t="shared" ca="1" si="160"/>
        <v>#VALUE!</v>
      </c>
      <c r="CC335" s="2" t="e">
        <f t="shared" ca="1" si="190"/>
        <v>#VALUE!</v>
      </c>
    </row>
    <row r="336" spans="1:81" s="10" customFormat="1" ht="25.15" customHeight="1" x14ac:dyDescent="0.2">
      <c r="A336" s="52" t="str">
        <f t="shared" si="191"/>
        <v/>
      </c>
      <c r="B336" s="157" t="e">
        <f t="shared" ca="1" si="161"/>
        <v>#VALUE!</v>
      </c>
      <c r="C336" s="157" t="e">
        <f t="shared" ca="1" si="162"/>
        <v>#VALUE!</v>
      </c>
      <c r="D336" s="29"/>
      <c r="E336" s="155" t="str">
        <f ca="1">IFERROR(INDIRECT(ADDRESS(MATCH(D336,CatModules!C:C,0),2,1,1,"CatModules")),"")</f>
        <v/>
      </c>
      <c r="F336" s="96"/>
      <c r="G336" s="156" t="str">
        <f ca="1">IFERROR(INDIRECT(ADDRESS(MATCH(CONCATENATE(E336,"-",F336),CatInt!K:K,0),3,1,1,"CatInt")),"")</f>
        <v/>
      </c>
      <c r="H336" s="45" t="str">
        <f>IF(F336="","",VLOOKUP(F336,#REF!,2,FALSE))</f>
        <v/>
      </c>
      <c r="I336" s="29"/>
      <c r="J336" s="155" t="e">
        <f t="shared" si="163"/>
        <v>#VALUE!</v>
      </c>
      <c r="K336" s="155" t="e">
        <f t="shared" si="164"/>
        <v>#VALUE!</v>
      </c>
      <c r="L336" s="153"/>
      <c r="M336" s="126"/>
      <c r="N336" s="151" t="e">
        <f ca="1">VLOOKUP(M336,CatProd!B:G,6,FALSE)</f>
        <v>#N/A</v>
      </c>
      <c r="O336" s="127"/>
      <c r="P336" s="175" t="e">
        <f ca="1">VLOOKUP(CONCATENATE(N336,"-",O336),CatProdSpec!H:I,2,FALSE)</f>
        <v>#N/A</v>
      </c>
      <c r="Q336" s="30"/>
      <c r="R336" s="149" t="str">
        <f>IFERROR(VLOOKUP(Q336,Setup!D$16:E$25,2,FALSE),"")</f>
        <v/>
      </c>
      <c r="S336" s="51" t="str">
        <f ca="1">IFERROR(IF(OR(I336="",VLOOKUP(I336,CatCostInp!$E$2:$K$88,7,FALSE)=0),"",VLOOKUP(I336,CatCostInp!$E$2:$K$88,7,FALSE)),"")</f>
        <v/>
      </c>
      <c r="T336" s="4" t="e">
        <f>VLOOKUP(U336,#REF!,2,FALSE)</f>
        <v>#REF!</v>
      </c>
      <c r="U336" s="30"/>
      <c r="V336" s="1" t="str">
        <f ca="1">IF(U336=Setup!$C$10,"Grant",IF('Health Products &amp; Equipment'!U336=Setup!$C$11,"Local",IF('Health Products &amp; Equipment'!U336=Setup!$C$12,"Other","")))</f>
        <v/>
      </c>
      <c r="W336" s="34"/>
      <c r="X336" s="148"/>
      <c r="Y336" s="34"/>
      <c r="Z336" s="36" t="str">
        <f t="shared" si="165"/>
        <v/>
      </c>
      <c r="AA336" s="34"/>
      <c r="AB336" s="32" t="str">
        <f t="shared" si="166"/>
        <v/>
      </c>
      <c r="AC336" s="34"/>
      <c r="AD336" s="32" t="str">
        <f t="shared" si="167"/>
        <v/>
      </c>
      <c r="AE336" s="34"/>
      <c r="AF336" s="36" t="str">
        <f t="shared" si="168"/>
        <v/>
      </c>
      <c r="AG336" s="36" t="str">
        <f t="shared" si="169"/>
        <v/>
      </c>
      <c r="AH336" s="36" t="str">
        <f t="shared" si="170"/>
        <v/>
      </c>
      <c r="AI336" s="55"/>
      <c r="AJ336" s="37"/>
      <c r="AK336" s="148"/>
      <c r="AL336" s="34"/>
      <c r="AM336" s="32" t="str">
        <f t="shared" si="171"/>
        <v/>
      </c>
      <c r="AN336" s="34"/>
      <c r="AO336" s="32" t="str">
        <f t="shared" si="172"/>
        <v/>
      </c>
      <c r="AP336" s="35"/>
      <c r="AQ336" s="32" t="str">
        <f t="shared" si="173"/>
        <v/>
      </c>
      <c r="AR336" s="34"/>
      <c r="AS336" s="36" t="str">
        <f t="shared" si="174"/>
        <v/>
      </c>
      <c r="AT336" s="36" t="str">
        <f t="shared" si="175"/>
        <v/>
      </c>
      <c r="AU336" s="36" t="str">
        <f t="shared" si="176"/>
        <v/>
      </c>
      <c r="AV336" s="55"/>
      <c r="AW336" s="34"/>
      <c r="AX336" s="148"/>
      <c r="AY336" s="34"/>
      <c r="AZ336" s="32" t="str">
        <f t="shared" si="177"/>
        <v/>
      </c>
      <c r="BA336" s="34"/>
      <c r="BB336" s="32" t="str">
        <f t="shared" si="178"/>
        <v/>
      </c>
      <c r="BC336" s="34"/>
      <c r="BD336" s="32" t="str">
        <f t="shared" si="179"/>
        <v/>
      </c>
      <c r="BE336" s="34"/>
      <c r="BF336" s="36" t="str">
        <f t="shared" si="180"/>
        <v/>
      </c>
      <c r="BG336" s="36" t="str">
        <f t="shared" si="181"/>
        <v/>
      </c>
      <c r="BH336" s="36" t="str">
        <f t="shared" si="182"/>
        <v/>
      </c>
      <c r="BI336" s="55"/>
      <c r="BJ336" s="34"/>
      <c r="BK336" s="148"/>
      <c r="BL336" s="34"/>
      <c r="BM336" s="32" t="str">
        <f t="shared" si="183"/>
        <v/>
      </c>
      <c r="BN336" s="34"/>
      <c r="BO336" s="32" t="str">
        <f t="shared" si="184"/>
        <v/>
      </c>
      <c r="BP336" s="34"/>
      <c r="BQ336" s="32" t="str">
        <f t="shared" si="185"/>
        <v/>
      </c>
      <c r="BR336" s="34"/>
      <c r="BS336" s="36" t="str">
        <f t="shared" si="186"/>
        <v/>
      </c>
      <c r="BT336" s="36" t="str">
        <f t="shared" si="187"/>
        <v/>
      </c>
      <c r="BU336" s="36" t="str">
        <f t="shared" si="188"/>
        <v/>
      </c>
      <c r="BV336" s="55"/>
      <c r="BW336" s="36" t="str">
        <f t="shared" si="189"/>
        <v/>
      </c>
      <c r="BX336" s="36" t="str">
        <f t="shared" si="189"/>
        <v/>
      </c>
      <c r="BY336" s="31"/>
      <c r="BZ336" s="38"/>
      <c r="CB336" s="120" t="e">
        <f t="shared" ca="1" si="160"/>
        <v>#VALUE!</v>
      </c>
      <c r="CC336" s="2" t="e">
        <f t="shared" ca="1" si="190"/>
        <v>#VALUE!</v>
      </c>
    </row>
    <row r="337" spans="1:81" s="10" customFormat="1" ht="25.15" customHeight="1" x14ac:dyDescent="0.2">
      <c r="A337" s="52" t="str">
        <f t="shared" si="191"/>
        <v/>
      </c>
      <c r="B337" s="157" t="e">
        <f t="shared" ca="1" si="161"/>
        <v>#VALUE!</v>
      </c>
      <c r="C337" s="157" t="e">
        <f t="shared" ca="1" si="162"/>
        <v>#VALUE!</v>
      </c>
      <c r="D337" s="29"/>
      <c r="E337" s="155" t="str">
        <f ca="1">IFERROR(INDIRECT(ADDRESS(MATCH(D337,CatModules!C:C,0),2,1,1,"CatModules")),"")</f>
        <v/>
      </c>
      <c r="F337" s="96"/>
      <c r="G337" s="156" t="str">
        <f ca="1">IFERROR(INDIRECT(ADDRESS(MATCH(CONCATENATE(E337,"-",F337),CatInt!K:K,0),3,1,1,"CatInt")),"")</f>
        <v/>
      </c>
      <c r="H337" s="45" t="str">
        <f>IF(F337="","",VLOOKUP(F337,#REF!,2,FALSE))</f>
        <v/>
      </c>
      <c r="I337" s="29"/>
      <c r="J337" s="155" t="e">
        <f t="shared" si="163"/>
        <v>#VALUE!</v>
      </c>
      <c r="K337" s="155" t="e">
        <f t="shared" si="164"/>
        <v>#VALUE!</v>
      </c>
      <c r="L337" s="153"/>
      <c r="M337" s="126"/>
      <c r="N337" s="151" t="e">
        <f ca="1">VLOOKUP(M337,CatProd!B:G,6,FALSE)</f>
        <v>#N/A</v>
      </c>
      <c r="O337" s="127"/>
      <c r="P337" s="175" t="e">
        <f ca="1">VLOOKUP(CONCATENATE(N337,"-",O337),CatProdSpec!H:I,2,FALSE)</f>
        <v>#N/A</v>
      </c>
      <c r="Q337" s="30"/>
      <c r="R337" s="149" t="str">
        <f>IFERROR(VLOOKUP(Q337,Setup!D$16:E$25,2,FALSE),"")</f>
        <v/>
      </c>
      <c r="S337" s="51" t="str">
        <f ca="1">IFERROR(IF(OR(I337="",VLOOKUP(I337,CatCostInp!$E$2:$K$88,7,FALSE)=0),"",VLOOKUP(I337,CatCostInp!$E$2:$K$88,7,FALSE)),"")</f>
        <v/>
      </c>
      <c r="T337" s="4" t="e">
        <f>VLOOKUP(U337,#REF!,2,FALSE)</f>
        <v>#REF!</v>
      </c>
      <c r="U337" s="30"/>
      <c r="V337" s="1" t="str">
        <f ca="1">IF(U337=Setup!$C$10,"Grant",IF('Health Products &amp; Equipment'!U337=Setup!$C$11,"Local",IF('Health Products &amp; Equipment'!U337=Setup!$C$12,"Other","")))</f>
        <v/>
      </c>
      <c r="W337" s="34"/>
      <c r="X337" s="148"/>
      <c r="Y337" s="34"/>
      <c r="Z337" s="36" t="str">
        <f t="shared" si="165"/>
        <v/>
      </c>
      <c r="AA337" s="34"/>
      <c r="AB337" s="32" t="str">
        <f t="shared" si="166"/>
        <v/>
      </c>
      <c r="AC337" s="34"/>
      <c r="AD337" s="32" t="str">
        <f t="shared" si="167"/>
        <v/>
      </c>
      <c r="AE337" s="34"/>
      <c r="AF337" s="36" t="str">
        <f t="shared" si="168"/>
        <v/>
      </c>
      <c r="AG337" s="36" t="str">
        <f t="shared" si="169"/>
        <v/>
      </c>
      <c r="AH337" s="36" t="str">
        <f t="shared" si="170"/>
        <v/>
      </c>
      <c r="AI337" s="55"/>
      <c r="AJ337" s="37"/>
      <c r="AK337" s="148"/>
      <c r="AL337" s="34"/>
      <c r="AM337" s="32" t="str">
        <f t="shared" si="171"/>
        <v/>
      </c>
      <c r="AN337" s="34"/>
      <c r="AO337" s="32" t="str">
        <f t="shared" si="172"/>
        <v/>
      </c>
      <c r="AP337" s="35"/>
      <c r="AQ337" s="32" t="str">
        <f t="shared" si="173"/>
        <v/>
      </c>
      <c r="AR337" s="34"/>
      <c r="AS337" s="36" t="str">
        <f t="shared" si="174"/>
        <v/>
      </c>
      <c r="AT337" s="36" t="str">
        <f t="shared" si="175"/>
        <v/>
      </c>
      <c r="AU337" s="36" t="str">
        <f t="shared" si="176"/>
        <v/>
      </c>
      <c r="AV337" s="55"/>
      <c r="AW337" s="34"/>
      <c r="AX337" s="148"/>
      <c r="AY337" s="34"/>
      <c r="AZ337" s="32" t="str">
        <f t="shared" si="177"/>
        <v/>
      </c>
      <c r="BA337" s="34"/>
      <c r="BB337" s="32" t="str">
        <f t="shared" si="178"/>
        <v/>
      </c>
      <c r="BC337" s="34"/>
      <c r="BD337" s="32" t="str">
        <f t="shared" si="179"/>
        <v/>
      </c>
      <c r="BE337" s="34"/>
      <c r="BF337" s="36" t="str">
        <f t="shared" si="180"/>
        <v/>
      </c>
      <c r="BG337" s="36" t="str">
        <f t="shared" si="181"/>
        <v/>
      </c>
      <c r="BH337" s="36" t="str">
        <f t="shared" si="182"/>
        <v/>
      </c>
      <c r="BI337" s="55"/>
      <c r="BJ337" s="34"/>
      <c r="BK337" s="148"/>
      <c r="BL337" s="34"/>
      <c r="BM337" s="32" t="str">
        <f t="shared" si="183"/>
        <v/>
      </c>
      <c r="BN337" s="34"/>
      <c r="BO337" s="32" t="str">
        <f t="shared" si="184"/>
        <v/>
      </c>
      <c r="BP337" s="34"/>
      <c r="BQ337" s="32" t="str">
        <f t="shared" si="185"/>
        <v/>
      </c>
      <c r="BR337" s="34"/>
      <c r="BS337" s="36" t="str">
        <f t="shared" si="186"/>
        <v/>
      </c>
      <c r="BT337" s="36" t="str">
        <f t="shared" si="187"/>
        <v/>
      </c>
      <c r="BU337" s="36" t="str">
        <f t="shared" si="188"/>
        <v/>
      </c>
      <c r="BV337" s="55"/>
      <c r="BW337" s="36" t="str">
        <f t="shared" si="189"/>
        <v/>
      </c>
      <c r="BX337" s="36" t="str">
        <f t="shared" si="189"/>
        <v/>
      </c>
      <c r="BY337" s="31"/>
      <c r="BZ337" s="38"/>
      <c r="CB337" s="120" t="e">
        <f t="shared" ca="1" si="160"/>
        <v>#VALUE!</v>
      </c>
      <c r="CC337" s="2" t="e">
        <f t="shared" ca="1" si="190"/>
        <v>#VALUE!</v>
      </c>
    </row>
    <row r="338" spans="1:81" s="10" customFormat="1" ht="25.15" customHeight="1" x14ac:dyDescent="0.2">
      <c r="A338" s="52" t="str">
        <f t="shared" si="191"/>
        <v/>
      </c>
      <c r="B338" s="157" t="e">
        <f t="shared" ca="1" si="161"/>
        <v>#VALUE!</v>
      </c>
      <c r="C338" s="157" t="e">
        <f t="shared" ca="1" si="162"/>
        <v>#VALUE!</v>
      </c>
      <c r="D338" s="29"/>
      <c r="E338" s="155" t="str">
        <f ca="1">IFERROR(INDIRECT(ADDRESS(MATCH(D338,CatModules!C:C,0),2,1,1,"CatModules")),"")</f>
        <v/>
      </c>
      <c r="F338" s="96"/>
      <c r="G338" s="156" t="str">
        <f ca="1">IFERROR(INDIRECT(ADDRESS(MATCH(CONCATENATE(E338,"-",F338),CatInt!K:K,0),3,1,1,"CatInt")),"")</f>
        <v/>
      </c>
      <c r="H338" s="45" t="str">
        <f>IF(F338="","",VLOOKUP(F338,#REF!,2,FALSE))</f>
        <v/>
      </c>
      <c r="I338" s="29"/>
      <c r="J338" s="155" t="e">
        <f t="shared" si="163"/>
        <v>#VALUE!</v>
      </c>
      <c r="K338" s="155" t="e">
        <f t="shared" si="164"/>
        <v>#VALUE!</v>
      </c>
      <c r="L338" s="153"/>
      <c r="M338" s="126"/>
      <c r="N338" s="151" t="e">
        <f ca="1">VLOOKUP(M338,CatProd!B:G,6,FALSE)</f>
        <v>#N/A</v>
      </c>
      <c r="O338" s="127"/>
      <c r="P338" s="175" t="e">
        <f ca="1">VLOOKUP(CONCATENATE(N338,"-",O338),CatProdSpec!H:I,2,FALSE)</f>
        <v>#N/A</v>
      </c>
      <c r="Q338" s="30"/>
      <c r="R338" s="149" t="str">
        <f>IFERROR(VLOOKUP(Q338,Setup!D$16:E$25,2,FALSE),"")</f>
        <v/>
      </c>
      <c r="S338" s="51" t="str">
        <f ca="1">IFERROR(IF(OR(I338="",VLOOKUP(I338,CatCostInp!$E$2:$K$88,7,FALSE)=0),"",VLOOKUP(I338,CatCostInp!$E$2:$K$88,7,FALSE)),"")</f>
        <v/>
      </c>
      <c r="T338" s="4" t="e">
        <f>VLOOKUP(U338,#REF!,2,FALSE)</f>
        <v>#REF!</v>
      </c>
      <c r="U338" s="30"/>
      <c r="V338" s="1" t="str">
        <f ca="1">IF(U338=Setup!$C$10,"Grant",IF('Health Products &amp; Equipment'!U338=Setup!$C$11,"Local",IF('Health Products &amp; Equipment'!U338=Setup!$C$12,"Other","")))</f>
        <v/>
      </c>
      <c r="W338" s="34"/>
      <c r="X338" s="148"/>
      <c r="Y338" s="34"/>
      <c r="Z338" s="36" t="str">
        <f t="shared" si="165"/>
        <v/>
      </c>
      <c r="AA338" s="34"/>
      <c r="AB338" s="32" t="str">
        <f t="shared" si="166"/>
        <v/>
      </c>
      <c r="AC338" s="34"/>
      <c r="AD338" s="32" t="str">
        <f t="shared" si="167"/>
        <v/>
      </c>
      <c r="AE338" s="34"/>
      <c r="AF338" s="36" t="str">
        <f t="shared" si="168"/>
        <v/>
      </c>
      <c r="AG338" s="36" t="str">
        <f t="shared" si="169"/>
        <v/>
      </c>
      <c r="AH338" s="36" t="str">
        <f t="shared" si="170"/>
        <v/>
      </c>
      <c r="AI338" s="55"/>
      <c r="AJ338" s="37"/>
      <c r="AK338" s="148"/>
      <c r="AL338" s="34"/>
      <c r="AM338" s="32" t="str">
        <f t="shared" si="171"/>
        <v/>
      </c>
      <c r="AN338" s="34"/>
      <c r="AO338" s="32" t="str">
        <f t="shared" si="172"/>
        <v/>
      </c>
      <c r="AP338" s="35"/>
      <c r="AQ338" s="32" t="str">
        <f t="shared" si="173"/>
        <v/>
      </c>
      <c r="AR338" s="34"/>
      <c r="AS338" s="36" t="str">
        <f t="shared" si="174"/>
        <v/>
      </c>
      <c r="AT338" s="36" t="str">
        <f t="shared" si="175"/>
        <v/>
      </c>
      <c r="AU338" s="36" t="str">
        <f t="shared" si="176"/>
        <v/>
      </c>
      <c r="AV338" s="55"/>
      <c r="AW338" s="34"/>
      <c r="AX338" s="148"/>
      <c r="AY338" s="34"/>
      <c r="AZ338" s="32" t="str">
        <f t="shared" si="177"/>
        <v/>
      </c>
      <c r="BA338" s="34"/>
      <c r="BB338" s="32" t="str">
        <f t="shared" si="178"/>
        <v/>
      </c>
      <c r="BC338" s="34"/>
      <c r="BD338" s="32" t="str">
        <f t="shared" si="179"/>
        <v/>
      </c>
      <c r="BE338" s="34"/>
      <c r="BF338" s="36" t="str">
        <f t="shared" si="180"/>
        <v/>
      </c>
      <c r="BG338" s="36" t="str">
        <f t="shared" si="181"/>
        <v/>
      </c>
      <c r="BH338" s="36" t="str">
        <f t="shared" si="182"/>
        <v/>
      </c>
      <c r="BI338" s="55"/>
      <c r="BJ338" s="34"/>
      <c r="BK338" s="148"/>
      <c r="BL338" s="34"/>
      <c r="BM338" s="32" t="str">
        <f t="shared" si="183"/>
        <v/>
      </c>
      <c r="BN338" s="34"/>
      <c r="BO338" s="32" t="str">
        <f t="shared" si="184"/>
        <v/>
      </c>
      <c r="BP338" s="34"/>
      <c r="BQ338" s="32" t="str">
        <f t="shared" si="185"/>
        <v/>
      </c>
      <c r="BR338" s="34"/>
      <c r="BS338" s="36" t="str">
        <f t="shared" si="186"/>
        <v/>
      </c>
      <c r="BT338" s="36" t="str">
        <f t="shared" si="187"/>
        <v/>
      </c>
      <c r="BU338" s="36" t="str">
        <f t="shared" si="188"/>
        <v/>
      </c>
      <c r="BV338" s="55"/>
      <c r="BW338" s="36" t="str">
        <f t="shared" si="189"/>
        <v/>
      </c>
      <c r="BX338" s="36" t="str">
        <f t="shared" si="189"/>
        <v/>
      </c>
      <c r="BY338" s="31"/>
      <c r="BZ338" s="38"/>
      <c r="CB338" s="120" t="e">
        <f t="shared" ca="1" si="160"/>
        <v>#VALUE!</v>
      </c>
      <c r="CC338" s="2" t="e">
        <f t="shared" ca="1" si="190"/>
        <v>#VALUE!</v>
      </c>
    </row>
    <row r="339" spans="1:81" s="10" customFormat="1" ht="25.15" customHeight="1" x14ac:dyDescent="0.2">
      <c r="A339" s="52" t="str">
        <f t="shared" si="191"/>
        <v/>
      </c>
      <c r="B339" s="157" t="e">
        <f t="shared" ca="1" si="161"/>
        <v>#VALUE!</v>
      </c>
      <c r="C339" s="157" t="e">
        <f t="shared" ca="1" si="162"/>
        <v>#VALUE!</v>
      </c>
      <c r="D339" s="29"/>
      <c r="E339" s="155" t="str">
        <f ca="1">IFERROR(INDIRECT(ADDRESS(MATCH(D339,CatModules!C:C,0),2,1,1,"CatModules")),"")</f>
        <v/>
      </c>
      <c r="F339" s="96"/>
      <c r="G339" s="156" t="str">
        <f ca="1">IFERROR(INDIRECT(ADDRESS(MATCH(CONCATENATE(E339,"-",F339),CatInt!K:K,0),3,1,1,"CatInt")),"")</f>
        <v/>
      </c>
      <c r="H339" s="45" t="str">
        <f>IF(F339="","",VLOOKUP(F339,#REF!,2,FALSE))</f>
        <v/>
      </c>
      <c r="I339" s="29"/>
      <c r="J339" s="155" t="e">
        <f t="shared" si="163"/>
        <v>#VALUE!</v>
      </c>
      <c r="K339" s="155" t="e">
        <f t="shared" si="164"/>
        <v>#VALUE!</v>
      </c>
      <c r="L339" s="153"/>
      <c r="M339" s="126"/>
      <c r="N339" s="151" t="e">
        <f ca="1">VLOOKUP(M339,CatProd!B:G,6,FALSE)</f>
        <v>#N/A</v>
      </c>
      <c r="O339" s="127"/>
      <c r="P339" s="175" t="e">
        <f ca="1">VLOOKUP(CONCATENATE(N339,"-",O339),CatProdSpec!H:I,2,FALSE)</f>
        <v>#N/A</v>
      </c>
      <c r="Q339" s="30"/>
      <c r="R339" s="149" t="str">
        <f>IFERROR(VLOOKUP(Q339,Setup!D$16:E$25,2,FALSE),"")</f>
        <v/>
      </c>
      <c r="S339" s="51" t="str">
        <f ca="1">IFERROR(IF(OR(I339="",VLOOKUP(I339,CatCostInp!$E$2:$K$88,7,FALSE)=0),"",VLOOKUP(I339,CatCostInp!$E$2:$K$88,7,FALSE)),"")</f>
        <v/>
      </c>
      <c r="T339" s="4" t="e">
        <f>VLOOKUP(U339,#REF!,2,FALSE)</f>
        <v>#REF!</v>
      </c>
      <c r="U339" s="30"/>
      <c r="V339" s="1" t="str">
        <f ca="1">IF(U339=Setup!$C$10,"Grant",IF('Health Products &amp; Equipment'!U339=Setup!$C$11,"Local",IF('Health Products &amp; Equipment'!U339=Setup!$C$12,"Other","")))</f>
        <v/>
      </c>
      <c r="W339" s="34"/>
      <c r="X339" s="148"/>
      <c r="Y339" s="34"/>
      <c r="Z339" s="36" t="str">
        <f t="shared" si="165"/>
        <v/>
      </c>
      <c r="AA339" s="34"/>
      <c r="AB339" s="32" t="str">
        <f t="shared" si="166"/>
        <v/>
      </c>
      <c r="AC339" s="34"/>
      <c r="AD339" s="32" t="str">
        <f t="shared" si="167"/>
        <v/>
      </c>
      <c r="AE339" s="34"/>
      <c r="AF339" s="36" t="str">
        <f t="shared" si="168"/>
        <v/>
      </c>
      <c r="AG339" s="36" t="str">
        <f t="shared" si="169"/>
        <v/>
      </c>
      <c r="AH339" s="36" t="str">
        <f t="shared" si="170"/>
        <v/>
      </c>
      <c r="AI339" s="55"/>
      <c r="AJ339" s="37"/>
      <c r="AK339" s="148"/>
      <c r="AL339" s="34"/>
      <c r="AM339" s="32" t="str">
        <f t="shared" si="171"/>
        <v/>
      </c>
      <c r="AN339" s="34"/>
      <c r="AO339" s="32" t="str">
        <f t="shared" si="172"/>
        <v/>
      </c>
      <c r="AP339" s="35"/>
      <c r="AQ339" s="32" t="str">
        <f t="shared" si="173"/>
        <v/>
      </c>
      <c r="AR339" s="34"/>
      <c r="AS339" s="36" t="str">
        <f t="shared" si="174"/>
        <v/>
      </c>
      <c r="AT339" s="36" t="str">
        <f t="shared" si="175"/>
        <v/>
      </c>
      <c r="AU339" s="36" t="str">
        <f t="shared" si="176"/>
        <v/>
      </c>
      <c r="AV339" s="55"/>
      <c r="AW339" s="34"/>
      <c r="AX339" s="148"/>
      <c r="AY339" s="34"/>
      <c r="AZ339" s="32" t="str">
        <f t="shared" si="177"/>
        <v/>
      </c>
      <c r="BA339" s="34"/>
      <c r="BB339" s="32" t="str">
        <f t="shared" si="178"/>
        <v/>
      </c>
      <c r="BC339" s="34"/>
      <c r="BD339" s="32" t="str">
        <f t="shared" si="179"/>
        <v/>
      </c>
      <c r="BE339" s="34"/>
      <c r="BF339" s="36" t="str">
        <f t="shared" si="180"/>
        <v/>
      </c>
      <c r="BG339" s="36" t="str">
        <f t="shared" si="181"/>
        <v/>
      </c>
      <c r="BH339" s="36" t="str">
        <f t="shared" si="182"/>
        <v/>
      </c>
      <c r="BI339" s="55"/>
      <c r="BJ339" s="34"/>
      <c r="BK339" s="148"/>
      <c r="BL339" s="34"/>
      <c r="BM339" s="32" t="str">
        <f t="shared" si="183"/>
        <v/>
      </c>
      <c r="BN339" s="34"/>
      <c r="BO339" s="32" t="str">
        <f t="shared" si="184"/>
        <v/>
      </c>
      <c r="BP339" s="34"/>
      <c r="BQ339" s="32" t="str">
        <f t="shared" si="185"/>
        <v/>
      </c>
      <c r="BR339" s="34"/>
      <c r="BS339" s="36" t="str">
        <f t="shared" si="186"/>
        <v/>
      </c>
      <c r="BT339" s="36" t="str">
        <f t="shared" si="187"/>
        <v/>
      </c>
      <c r="BU339" s="36" t="str">
        <f t="shared" si="188"/>
        <v/>
      </c>
      <c r="BV339" s="55"/>
      <c r="BW339" s="36" t="str">
        <f t="shared" si="189"/>
        <v/>
      </c>
      <c r="BX339" s="36" t="str">
        <f t="shared" si="189"/>
        <v/>
      </c>
      <c r="BY339" s="31"/>
      <c r="BZ339" s="38"/>
      <c r="CB339" s="120" t="e">
        <f t="shared" ca="1" si="160"/>
        <v>#VALUE!</v>
      </c>
      <c r="CC339" s="2" t="e">
        <f t="shared" ca="1" si="190"/>
        <v>#VALUE!</v>
      </c>
    </row>
    <row r="340" spans="1:81" s="10" customFormat="1" ht="25.15" customHeight="1" x14ac:dyDescent="0.2">
      <c r="A340" s="52" t="str">
        <f t="shared" si="191"/>
        <v/>
      </c>
      <c r="B340" s="157" t="e">
        <f t="shared" ca="1" si="161"/>
        <v>#VALUE!</v>
      </c>
      <c r="C340" s="157" t="e">
        <f t="shared" ca="1" si="162"/>
        <v>#VALUE!</v>
      </c>
      <c r="D340" s="29"/>
      <c r="E340" s="155" t="str">
        <f ca="1">IFERROR(INDIRECT(ADDRESS(MATCH(D340,CatModules!C:C,0),2,1,1,"CatModules")),"")</f>
        <v/>
      </c>
      <c r="F340" s="96"/>
      <c r="G340" s="156" t="str">
        <f ca="1">IFERROR(INDIRECT(ADDRESS(MATCH(CONCATENATE(E340,"-",F340),CatInt!K:K,0),3,1,1,"CatInt")),"")</f>
        <v/>
      </c>
      <c r="H340" s="45" t="str">
        <f>IF(F340="","",VLOOKUP(F340,#REF!,2,FALSE))</f>
        <v/>
      </c>
      <c r="I340" s="29"/>
      <c r="J340" s="155" t="e">
        <f t="shared" si="163"/>
        <v>#VALUE!</v>
      </c>
      <c r="K340" s="155" t="e">
        <f t="shared" si="164"/>
        <v>#VALUE!</v>
      </c>
      <c r="L340" s="153"/>
      <c r="M340" s="126"/>
      <c r="N340" s="151" t="e">
        <f ca="1">VLOOKUP(M340,CatProd!B:G,6,FALSE)</f>
        <v>#N/A</v>
      </c>
      <c r="O340" s="127"/>
      <c r="P340" s="175" t="e">
        <f ca="1">VLOOKUP(CONCATENATE(N340,"-",O340),CatProdSpec!H:I,2,FALSE)</f>
        <v>#N/A</v>
      </c>
      <c r="Q340" s="30"/>
      <c r="R340" s="149" t="str">
        <f>IFERROR(VLOOKUP(Q340,Setup!D$16:E$25,2,FALSE),"")</f>
        <v/>
      </c>
      <c r="S340" s="51" t="str">
        <f ca="1">IFERROR(IF(OR(I340="",VLOOKUP(I340,CatCostInp!$E$2:$K$88,7,FALSE)=0),"",VLOOKUP(I340,CatCostInp!$E$2:$K$88,7,FALSE)),"")</f>
        <v/>
      </c>
      <c r="T340" s="4" t="e">
        <f>VLOOKUP(U340,#REF!,2,FALSE)</f>
        <v>#REF!</v>
      </c>
      <c r="U340" s="30"/>
      <c r="V340" s="1" t="str">
        <f ca="1">IF(U340=Setup!$C$10,"Grant",IF('Health Products &amp; Equipment'!U340=Setup!$C$11,"Local",IF('Health Products &amp; Equipment'!U340=Setup!$C$12,"Other","")))</f>
        <v/>
      </c>
      <c r="W340" s="34"/>
      <c r="X340" s="148"/>
      <c r="Y340" s="34"/>
      <c r="Z340" s="36" t="str">
        <f t="shared" si="165"/>
        <v/>
      </c>
      <c r="AA340" s="34"/>
      <c r="AB340" s="32" t="str">
        <f t="shared" si="166"/>
        <v/>
      </c>
      <c r="AC340" s="34"/>
      <c r="AD340" s="32" t="str">
        <f t="shared" si="167"/>
        <v/>
      </c>
      <c r="AE340" s="34"/>
      <c r="AF340" s="36" t="str">
        <f t="shared" si="168"/>
        <v/>
      </c>
      <c r="AG340" s="36" t="str">
        <f t="shared" si="169"/>
        <v/>
      </c>
      <c r="AH340" s="36" t="str">
        <f t="shared" si="170"/>
        <v/>
      </c>
      <c r="AI340" s="55"/>
      <c r="AJ340" s="37"/>
      <c r="AK340" s="148"/>
      <c r="AL340" s="34"/>
      <c r="AM340" s="32" t="str">
        <f t="shared" si="171"/>
        <v/>
      </c>
      <c r="AN340" s="34"/>
      <c r="AO340" s="32" t="str">
        <f t="shared" si="172"/>
        <v/>
      </c>
      <c r="AP340" s="35"/>
      <c r="AQ340" s="32" t="str">
        <f t="shared" si="173"/>
        <v/>
      </c>
      <c r="AR340" s="34"/>
      <c r="AS340" s="36" t="str">
        <f t="shared" si="174"/>
        <v/>
      </c>
      <c r="AT340" s="36" t="str">
        <f t="shared" si="175"/>
        <v/>
      </c>
      <c r="AU340" s="36" t="str">
        <f t="shared" si="176"/>
        <v/>
      </c>
      <c r="AV340" s="55"/>
      <c r="AW340" s="34"/>
      <c r="AX340" s="148"/>
      <c r="AY340" s="34"/>
      <c r="AZ340" s="32" t="str">
        <f t="shared" si="177"/>
        <v/>
      </c>
      <c r="BA340" s="34"/>
      <c r="BB340" s="32" t="str">
        <f t="shared" si="178"/>
        <v/>
      </c>
      <c r="BC340" s="34"/>
      <c r="BD340" s="32" t="str">
        <f t="shared" si="179"/>
        <v/>
      </c>
      <c r="BE340" s="34"/>
      <c r="BF340" s="36" t="str">
        <f t="shared" si="180"/>
        <v/>
      </c>
      <c r="BG340" s="36" t="str">
        <f t="shared" si="181"/>
        <v/>
      </c>
      <c r="BH340" s="36" t="str">
        <f t="shared" si="182"/>
        <v/>
      </c>
      <c r="BI340" s="55"/>
      <c r="BJ340" s="34"/>
      <c r="BK340" s="148"/>
      <c r="BL340" s="34"/>
      <c r="BM340" s="32" t="str">
        <f t="shared" si="183"/>
        <v/>
      </c>
      <c r="BN340" s="34"/>
      <c r="BO340" s="32" t="str">
        <f t="shared" si="184"/>
        <v/>
      </c>
      <c r="BP340" s="34"/>
      <c r="BQ340" s="32" t="str">
        <f t="shared" si="185"/>
        <v/>
      </c>
      <c r="BR340" s="34"/>
      <c r="BS340" s="36" t="str">
        <f t="shared" si="186"/>
        <v/>
      </c>
      <c r="BT340" s="36" t="str">
        <f t="shared" si="187"/>
        <v/>
      </c>
      <c r="BU340" s="36" t="str">
        <f t="shared" si="188"/>
        <v/>
      </c>
      <c r="BV340" s="55"/>
      <c r="BW340" s="36" t="str">
        <f t="shared" si="189"/>
        <v/>
      </c>
      <c r="BX340" s="36" t="str">
        <f t="shared" si="189"/>
        <v/>
      </c>
      <c r="BY340" s="31"/>
      <c r="BZ340" s="38"/>
      <c r="CB340" s="120" t="e">
        <f t="shared" ca="1" si="160"/>
        <v>#VALUE!</v>
      </c>
      <c r="CC340" s="2" t="e">
        <f t="shared" ca="1" si="190"/>
        <v>#VALUE!</v>
      </c>
    </row>
    <row r="341" spans="1:81" s="10" customFormat="1" ht="25.15" customHeight="1" x14ac:dyDescent="0.2">
      <c r="A341" s="52" t="str">
        <f t="shared" si="191"/>
        <v/>
      </c>
      <c r="B341" s="157" t="e">
        <f t="shared" ca="1" si="161"/>
        <v>#VALUE!</v>
      </c>
      <c r="C341" s="157" t="e">
        <f t="shared" ca="1" si="162"/>
        <v>#VALUE!</v>
      </c>
      <c r="D341" s="29"/>
      <c r="E341" s="155" t="str">
        <f ca="1">IFERROR(INDIRECT(ADDRESS(MATCH(D341,CatModules!C:C,0),2,1,1,"CatModules")),"")</f>
        <v/>
      </c>
      <c r="F341" s="96"/>
      <c r="G341" s="156" t="str">
        <f ca="1">IFERROR(INDIRECT(ADDRESS(MATCH(CONCATENATE(E341,"-",F341),CatInt!K:K,0),3,1,1,"CatInt")),"")</f>
        <v/>
      </c>
      <c r="H341" s="45" t="str">
        <f>IF(F341="","",VLOOKUP(F341,#REF!,2,FALSE))</f>
        <v/>
      </c>
      <c r="I341" s="29"/>
      <c r="J341" s="155" t="e">
        <f t="shared" si="163"/>
        <v>#VALUE!</v>
      </c>
      <c r="K341" s="155" t="e">
        <f t="shared" si="164"/>
        <v>#VALUE!</v>
      </c>
      <c r="L341" s="153"/>
      <c r="M341" s="126"/>
      <c r="N341" s="151" t="e">
        <f ca="1">VLOOKUP(M341,CatProd!B:G,6,FALSE)</f>
        <v>#N/A</v>
      </c>
      <c r="O341" s="127"/>
      <c r="P341" s="175" t="e">
        <f ca="1">VLOOKUP(CONCATENATE(N341,"-",O341),CatProdSpec!H:I,2,FALSE)</f>
        <v>#N/A</v>
      </c>
      <c r="Q341" s="30"/>
      <c r="R341" s="149" t="str">
        <f>IFERROR(VLOOKUP(Q341,Setup!D$16:E$25,2,FALSE),"")</f>
        <v/>
      </c>
      <c r="S341" s="51" t="str">
        <f ca="1">IFERROR(IF(OR(I341="",VLOOKUP(I341,CatCostInp!$E$2:$K$88,7,FALSE)=0),"",VLOOKUP(I341,CatCostInp!$E$2:$K$88,7,FALSE)),"")</f>
        <v/>
      </c>
      <c r="T341" s="4" t="e">
        <f>VLOOKUP(U341,#REF!,2,FALSE)</f>
        <v>#REF!</v>
      </c>
      <c r="U341" s="30"/>
      <c r="V341" s="1" t="str">
        <f ca="1">IF(U341=Setup!$C$10,"Grant",IF('Health Products &amp; Equipment'!U341=Setup!$C$11,"Local",IF('Health Products &amp; Equipment'!U341=Setup!$C$12,"Other","")))</f>
        <v/>
      </c>
      <c r="W341" s="34"/>
      <c r="X341" s="148"/>
      <c r="Y341" s="34"/>
      <c r="Z341" s="36" t="str">
        <f t="shared" si="165"/>
        <v/>
      </c>
      <c r="AA341" s="34"/>
      <c r="AB341" s="32" t="str">
        <f t="shared" si="166"/>
        <v/>
      </c>
      <c r="AC341" s="34"/>
      <c r="AD341" s="32" t="str">
        <f t="shared" si="167"/>
        <v/>
      </c>
      <c r="AE341" s="34"/>
      <c r="AF341" s="36" t="str">
        <f t="shared" si="168"/>
        <v/>
      </c>
      <c r="AG341" s="36" t="str">
        <f t="shared" si="169"/>
        <v/>
      </c>
      <c r="AH341" s="36" t="str">
        <f t="shared" si="170"/>
        <v/>
      </c>
      <c r="AI341" s="55"/>
      <c r="AJ341" s="37"/>
      <c r="AK341" s="148"/>
      <c r="AL341" s="34"/>
      <c r="AM341" s="32" t="str">
        <f t="shared" si="171"/>
        <v/>
      </c>
      <c r="AN341" s="34"/>
      <c r="AO341" s="32" t="str">
        <f t="shared" si="172"/>
        <v/>
      </c>
      <c r="AP341" s="35"/>
      <c r="AQ341" s="32" t="str">
        <f t="shared" si="173"/>
        <v/>
      </c>
      <c r="AR341" s="34"/>
      <c r="AS341" s="36" t="str">
        <f t="shared" si="174"/>
        <v/>
      </c>
      <c r="AT341" s="36" t="str">
        <f t="shared" si="175"/>
        <v/>
      </c>
      <c r="AU341" s="36" t="str">
        <f t="shared" si="176"/>
        <v/>
      </c>
      <c r="AV341" s="55"/>
      <c r="AW341" s="34"/>
      <c r="AX341" s="148"/>
      <c r="AY341" s="34"/>
      <c r="AZ341" s="32" t="str">
        <f t="shared" si="177"/>
        <v/>
      </c>
      <c r="BA341" s="34"/>
      <c r="BB341" s="32" t="str">
        <f t="shared" si="178"/>
        <v/>
      </c>
      <c r="BC341" s="34"/>
      <c r="BD341" s="32" t="str">
        <f t="shared" si="179"/>
        <v/>
      </c>
      <c r="BE341" s="34"/>
      <c r="BF341" s="36" t="str">
        <f t="shared" si="180"/>
        <v/>
      </c>
      <c r="BG341" s="36" t="str">
        <f t="shared" si="181"/>
        <v/>
      </c>
      <c r="BH341" s="36" t="str">
        <f t="shared" si="182"/>
        <v/>
      </c>
      <c r="BI341" s="55"/>
      <c r="BJ341" s="34"/>
      <c r="BK341" s="148"/>
      <c r="BL341" s="34"/>
      <c r="BM341" s="32" t="str">
        <f t="shared" si="183"/>
        <v/>
      </c>
      <c r="BN341" s="34"/>
      <c r="BO341" s="32" t="str">
        <f t="shared" si="184"/>
        <v/>
      </c>
      <c r="BP341" s="34"/>
      <c r="BQ341" s="32" t="str">
        <f t="shared" si="185"/>
        <v/>
      </c>
      <c r="BR341" s="34"/>
      <c r="BS341" s="36" t="str">
        <f t="shared" si="186"/>
        <v/>
      </c>
      <c r="BT341" s="36" t="str">
        <f t="shared" si="187"/>
        <v/>
      </c>
      <c r="BU341" s="36" t="str">
        <f t="shared" si="188"/>
        <v/>
      </c>
      <c r="BV341" s="55"/>
      <c r="BW341" s="36" t="str">
        <f t="shared" si="189"/>
        <v/>
      </c>
      <c r="BX341" s="36" t="str">
        <f t="shared" si="189"/>
        <v/>
      </c>
      <c r="BY341" s="31"/>
      <c r="BZ341" s="38"/>
      <c r="CB341" s="120" t="e">
        <f t="shared" ca="1" si="160"/>
        <v>#VALUE!</v>
      </c>
      <c r="CC341" s="2" t="e">
        <f t="shared" ca="1" si="190"/>
        <v>#VALUE!</v>
      </c>
    </row>
    <row r="342" spans="1:81" s="10" customFormat="1" ht="25.15" customHeight="1" x14ac:dyDescent="0.2">
      <c r="A342" s="52" t="str">
        <f t="shared" si="191"/>
        <v/>
      </c>
      <c r="B342" s="157" t="e">
        <f t="shared" ca="1" si="161"/>
        <v>#VALUE!</v>
      </c>
      <c r="C342" s="157" t="e">
        <f t="shared" ca="1" si="162"/>
        <v>#VALUE!</v>
      </c>
      <c r="D342" s="29"/>
      <c r="E342" s="155" t="str">
        <f ca="1">IFERROR(INDIRECT(ADDRESS(MATCH(D342,CatModules!C:C,0),2,1,1,"CatModules")),"")</f>
        <v/>
      </c>
      <c r="F342" s="96"/>
      <c r="G342" s="156" t="str">
        <f ca="1">IFERROR(INDIRECT(ADDRESS(MATCH(CONCATENATE(E342,"-",F342),CatInt!K:K,0),3,1,1,"CatInt")),"")</f>
        <v/>
      </c>
      <c r="H342" s="45" t="str">
        <f>IF(F342="","",VLOOKUP(F342,#REF!,2,FALSE))</f>
        <v/>
      </c>
      <c r="I342" s="29"/>
      <c r="J342" s="155" t="e">
        <f t="shared" si="163"/>
        <v>#VALUE!</v>
      </c>
      <c r="K342" s="155" t="e">
        <f t="shared" si="164"/>
        <v>#VALUE!</v>
      </c>
      <c r="L342" s="153"/>
      <c r="M342" s="126"/>
      <c r="N342" s="151" t="e">
        <f ca="1">VLOOKUP(M342,CatProd!B:G,6,FALSE)</f>
        <v>#N/A</v>
      </c>
      <c r="O342" s="127"/>
      <c r="P342" s="175" t="e">
        <f ca="1">VLOOKUP(CONCATENATE(N342,"-",O342),CatProdSpec!H:I,2,FALSE)</f>
        <v>#N/A</v>
      </c>
      <c r="Q342" s="30"/>
      <c r="R342" s="149" t="str">
        <f>IFERROR(VLOOKUP(Q342,Setup!D$16:E$25,2,FALSE),"")</f>
        <v/>
      </c>
      <c r="S342" s="51" t="str">
        <f ca="1">IFERROR(IF(OR(I342="",VLOOKUP(I342,CatCostInp!$E$2:$K$88,7,FALSE)=0),"",VLOOKUP(I342,CatCostInp!$E$2:$K$88,7,FALSE)),"")</f>
        <v/>
      </c>
      <c r="T342" s="4" t="e">
        <f>VLOOKUP(U342,#REF!,2,FALSE)</f>
        <v>#REF!</v>
      </c>
      <c r="U342" s="30"/>
      <c r="V342" s="1" t="str">
        <f ca="1">IF(U342=Setup!$C$10,"Grant",IF('Health Products &amp; Equipment'!U342=Setup!$C$11,"Local",IF('Health Products &amp; Equipment'!U342=Setup!$C$12,"Other","")))</f>
        <v/>
      </c>
      <c r="W342" s="34"/>
      <c r="X342" s="148"/>
      <c r="Y342" s="34"/>
      <c r="Z342" s="36" t="str">
        <f t="shared" si="165"/>
        <v/>
      </c>
      <c r="AA342" s="34"/>
      <c r="AB342" s="32" t="str">
        <f t="shared" si="166"/>
        <v/>
      </c>
      <c r="AC342" s="34"/>
      <c r="AD342" s="32" t="str">
        <f t="shared" si="167"/>
        <v/>
      </c>
      <c r="AE342" s="34"/>
      <c r="AF342" s="36" t="str">
        <f t="shared" si="168"/>
        <v/>
      </c>
      <c r="AG342" s="36" t="str">
        <f t="shared" si="169"/>
        <v/>
      </c>
      <c r="AH342" s="36" t="str">
        <f t="shared" si="170"/>
        <v/>
      </c>
      <c r="AI342" s="55"/>
      <c r="AJ342" s="37"/>
      <c r="AK342" s="148"/>
      <c r="AL342" s="34"/>
      <c r="AM342" s="32" t="str">
        <f t="shared" si="171"/>
        <v/>
      </c>
      <c r="AN342" s="34"/>
      <c r="AO342" s="32" t="str">
        <f t="shared" si="172"/>
        <v/>
      </c>
      <c r="AP342" s="35"/>
      <c r="AQ342" s="32" t="str">
        <f t="shared" si="173"/>
        <v/>
      </c>
      <c r="AR342" s="34"/>
      <c r="AS342" s="36" t="str">
        <f t="shared" si="174"/>
        <v/>
      </c>
      <c r="AT342" s="36" t="str">
        <f t="shared" si="175"/>
        <v/>
      </c>
      <c r="AU342" s="36" t="str">
        <f t="shared" si="176"/>
        <v/>
      </c>
      <c r="AV342" s="55"/>
      <c r="AW342" s="34"/>
      <c r="AX342" s="148"/>
      <c r="AY342" s="34"/>
      <c r="AZ342" s="32" t="str">
        <f t="shared" si="177"/>
        <v/>
      </c>
      <c r="BA342" s="34"/>
      <c r="BB342" s="32" t="str">
        <f t="shared" si="178"/>
        <v/>
      </c>
      <c r="BC342" s="34"/>
      <c r="BD342" s="32" t="str">
        <f t="shared" si="179"/>
        <v/>
      </c>
      <c r="BE342" s="34"/>
      <c r="BF342" s="36" t="str">
        <f t="shared" si="180"/>
        <v/>
      </c>
      <c r="BG342" s="36" t="str">
        <f t="shared" si="181"/>
        <v/>
      </c>
      <c r="BH342" s="36" t="str">
        <f t="shared" si="182"/>
        <v/>
      </c>
      <c r="BI342" s="55"/>
      <c r="BJ342" s="34"/>
      <c r="BK342" s="148"/>
      <c r="BL342" s="34"/>
      <c r="BM342" s="32" t="str">
        <f t="shared" si="183"/>
        <v/>
      </c>
      <c r="BN342" s="34"/>
      <c r="BO342" s="32" t="str">
        <f t="shared" si="184"/>
        <v/>
      </c>
      <c r="BP342" s="34"/>
      <c r="BQ342" s="32" t="str">
        <f t="shared" si="185"/>
        <v/>
      </c>
      <c r="BR342" s="34"/>
      <c r="BS342" s="36" t="str">
        <f t="shared" si="186"/>
        <v/>
      </c>
      <c r="BT342" s="36" t="str">
        <f t="shared" si="187"/>
        <v/>
      </c>
      <c r="BU342" s="36" t="str">
        <f t="shared" si="188"/>
        <v/>
      </c>
      <c r="BV342" s="55"/>
      <c r="BW342" s="36" t="str">
        <f t="shared" si="189"/>
        <v/>
      </c>
      <c r="BX342" s="36" t="str">
        <f t="shared" si="189"/>
        <v/>
      </c>
      <c r="BY342" s="31"/>
      <c r="BZ342" s="38"/>
      <c r="CB342" s="120" t="e">
        <f t="shared" ca="1" si="160"/>
        <v>#VALUE!</v>
      </c>
      <c r="CC342" s="2" t="e">
        <f t="shared" ca="1" si="190"/>
        <v>#VALUE!</v>
      </c>
    </row>
    <row r="343" spans="1:81" s="10" customFormat="1" ht="25.15" customHeight="1" x14ac:dyDescent="0.2">
      <c r="A343" s="52" t="str">
        <f t="shared" si="191"/>
        <v/>
      </c>
      <c r="B343" s="157" t="e">
        <f t="shared" ca="1" si="161"/>
        <v>#VALUE!</v>
      </c>
      <c r="C343" s="157" t="e">
        <f t="shared" ca="1" si="162"/>
        <v>#VALUE!</v>
      </c>
      <c r="D343" s="29"/>
      <c r="E343" s="155" t="str">
        <f ca="1">IFERROR(INDIRECT(ADDRESS(MATCH(D343,CatModules!C:C,0),2,1,1,"CatModules")),"")</f>
        <v/>
      </c>
      <c r="F343" s="96"/>
      <c r="G343" s="156" t="str">
        <f ca="1">IFERROR(INDIRECT(ADDRESS(MATCH(CONCATENATE(E343,"-",F343),CatInt!K:K,0),3,1,1,"CatInt")),"")</f>
        <v/>
      </c>
      <c r="H343" s="45" t="str">
        <f>IF(F343="","",VLOOKUP(F343,#REF!,2,FALSE))</f>
        <v/>
      </c>
      <c r="I343" s="29"/>
      <c r="J343" s="155" t="e">
        <f t="shared" si="163"/>
        <v>#VALUE!</v>
      </c>
      <c r="K343" s="155" t="e">
        <f t="shared" si="164"/>
        <v>#VALUE!</v>
      </c>
      <c r="L343" s="153"/>
      <c r="M343" s="126"/>
      <c r="N343" s="151" t="e">
        <f ca="1">VLOOKUP(M343,CatProd!B:G,6,FALSE)</f>
        <v>#N/A</v>
      </c>
      <c r="O343" s="127"/>
      <c r="P343" s="175" t="e">
        <f ca="1">VLOOKUP(CONCATENATE(N343,"-",O343),CatProdSpec!H:I,2,FALSE)</f>
        <v>#N/A</v>
      </c>
      <c r="Q343" s="30"/>
      <c r="R343" s="149" t="str">
        <f>IFERROR(VLOOKUP(Q343,Setup!D$16:E$25,2,FALSE),"")</f>
        <v/>
      </c>
      <c r="S343" s="51" t="str">
        <f ca="1">IFERROR(IF(OR(I343="",VLOOKUP(I343,CatCostInp!$E$2:$K$88,7,FALSE)=0),"",VLOOKUP(I343,CatCostInp!$E$2:$K$88,7,FALSE)),"")</f>
        <v/>
      </c>
      <c r="T343" s="4" t="e">
        <f>VLOOKUP(U343,#REF!,2,FALSE)</f>
        <v>#REF!</v>
      </c>
      <c r="U343" s="30"/>
      <c r="V343" s="1" t="str">
        <f ca="1">IF(U343=Setup!$C$10,"Grant",IF('Health Products &amp; Equipment'!U343=Setup!$C$11,"Local",IF('Health Products &amp; Equipment'!U343=Setup!$C$12,"Other","")))</f>
        <v/>
      </c>
      <c r="W343" s="34"/>
      <c r="X343" s="148"/>
      <c r="Y343" s="34"/>
      <c r="Z343" s="36" t="str">
        <f t="shared" si="165"/>
        <v/>
      </c>
      <c r="AA343" s="34"/>
      <c r="AB343" s="32" t="str">
        <f t="shared" si="166"/>
        <v/>
      </c>
      <c r="AC343" s="34"/>
      <c r="AD343" s="32" t="str">
        <f t="shared" si="167"/>
        <v/>
      </c>
      <c r="AE343" s="34"/>
      <c r="AF343" s="36" t="str">
        <f t="shared" si="168"/>
        <v/>
      </c>
      <c r="AG343" s="36" t="str">
        <f t="shared" si="169"/>
        <v/>
      </c>
      <c r="AH343" s="36" t="str">
        <f t="shared" si="170"/>
        <v/>
      </c>
      <c r="AI343" s="55"/>
      <c r="AJ343" s="37"/>
      <c r="AK343" s="148"/>
      <c r="AL343" s="34"/>
      <c r="AM343" s="32" t="str">
        <f t="shared" si="171"/>
        <v/>
      </c>
      <c r="AN343" s="34"/>
      <c r="AO343" s="32" t="str">
        <f t="shared" si="172"/>
        <v/>
      </c>
      <c r="AP343" s="35"/>
      <c r="AQ343" s="32" t="str">
        <f t="shared" si="173"/>
        <v/>
      </c>
      <c r="AR343" s="34"/>
      <c r="AS343" s="36" t="str">
        <f t="shared" si="174"/>
        <v/>
      </c>
      <c r="AT343" s="36" t="str">
        <f t="shared" si="175"/>
        <v/>
      </c>
      <c r="AU343" s="36" t="str">
        <f t="shared" si="176"/>
        <v/>
      </c>
      <c r="AV343" s="55"/>
      <c r="AW343" s="34"/>
      <c r="AX343" s="148"/>
      <c r="AY343" s="34"/>
      <c r="AZ343" s="32" t="str">
        <f t="shared" si="177"/>
        <v/>
      </c>
      <c r="BA343" s="34"/>
      <c r="BB343" s="32" t="str">
        <f t="shared" si="178"/>
        <v/>
      </c>
      <c r="BC343" s="34"/>
      <c r="BD343" s="32" t="str">
        <f t="shared" si="179"/>
        <v/>
      </c>
      <c r="BE343" s="34"/>
      <c r="BF343" s="36" t="str">
        <f t="shared" si="180"/>
        <v/>
      </c>
      <c r="BG343" s="36" t="str">
        <f t="shared" si="181"/>
        <v/>
      </c>
      <c r="BH343" s="36" t="str">
        <f t="shared" si="182"/>
        <v/>
      </c>
      <c r="BI343" s="55"/>
      <c r="BJ343" s="34"/>
      <c r="BK343" s="148"/>
      <c r="BL343" s="34"/>
      <c r="BM343" s="32" t="str">
        <f t="shared" si="183"/>
        <v/>
      </c>
      <c r="BN343" s="34"/>
      <c r="BO343" s="32" t="str">
        <f t="shared" si="184"/>
        <v/>
      </c>
      <c r="BP343" s="34"/>
      <c r="BQ343" s="32" t="str">
        <f t="shared" si="185"/>
        <v/>
      </c>
      <c r="BR343" s="34"/>
      <c r="BS343" s="36" t="str">
        <f t="shared" si="186"/>
        <v/>
      </c>
      <c r="BT343" s="36" t="str">
        <f t="shared" si="187"/>
        <v/>
      </c>
      <c r="BU343" s="36" t="str">
        <f t="shared" si="188"/>
        <v/>
      </c>
      <c r="BV343" s="55"/>
      <c r="BW343" s="36" t="str">
        <f t="shared" si="189"/>
        <v/>
      </c>
      <c r="BX343" s="36" t="str">
        <f t="shared" si="189"/>
        <v/>
      </c>
      <c r="BY343" s="31"/>
      <c r="BZ343" s="38"/>
      <c r="CB343" s="120" t="e">
        <f t="shared" ca="1" si="160"/>
        <v>#VALUE!</v>
      </c>
      <c r="CC343" s="2" t="e">
        <f t="shared" ca="1" si="190"/>
        <v>#VALUE!</v>
      </c>
    </row>
    <row r="344" spans="1:81" s="10" customFormat="1" ht="25.15" customHeight="1" x14ac:dyDescent="0.2">
      <c r="A344" s="52" t="str">
        <f t="shared" si="191"/>
        <v/>
      </c>
      <c r="B344" s="157" t="e">
        <f t="shared" ca="1" si="161"/>
        <v>#VALUE!</v>
      </c>
      <c r="C344" s="157" t="e">
        <f t="shared" ca="1" si="162"/>
        <v>#VALUE!</v>
      </c>
      <c r="D344" s="29"/>
      <c r="E344" s="155" t="str">
        <f ca="1">IFERROR(INDIRECT(ADDRESS(MATCH(D344,CatModules!C:C,0),2,1,1,"CatModules")),"")</f>
        <v/>
      </c>
      <c r="F344" s="96"/>
      <c r="G344" s="156" t="str">
        <f ca="1">IFERROR(INDIRECT(ADDRESS(MATCH(CONCATENATE(E344,"-",F344),CatInt!K:K,0),3,1,1,"CatInt")),"")</f>
        <v/>
      </c>
      <c r="H344" s="45" t="str">
        <f>IF(F344="","",VLOOKUP(F344,#REF!,2,FALSE))</f>
        <v/>
      </c>
      <c r="I344" s="29"/>
      <c r="J344" s="155" t="e">
        <f t="shared" si="163"/>
        <v>#VALUE!</v>
      </c>
      <c r="K344" s="155" t="e">
        <f t="shared" si="164"/>
        <v>#VALUE!</v>
      </c>
      <c r="L344" s="153"/>
      <c r="M344" s="126"/>
      <c r="N344" s="151" t="e">
        <f ca="1">VLOOKUP(M344,CatProd!B:G,6,FALSE)</f>
        <v>#N/A</v>
      </c>
      <c r="O344" s="127"/>
      <c r="P344" s="175" t="e">
        <f ca="1">VLOOKUP(CONCATENATE(N344,"-",O344),CatProdSpec!H:I,2,FALSE)</f>
        <v>#N/A</v>
      </c>
      <c r="Q344" s="30"/>
      <c r="R344" s="149" t="str">
        <f>IFERROR(VLOOKUP(Q344,Setup!D$16:E$25,2,FALSE),"")</f>
        <v/>
      </c>
      <c r="S344" s="51" t="str">
        <f ca="1">IFERROR(IF(OR(I344="",VLOOKUP(I344,CatCostInp!$E$2:$K$88,7,FALSE)=0),"",VLOOKUP(I344,CatCostInp!$E$2:$K$88,7,FALSE)),"")</f>
        <v/>
      </c>
      <c r="T344" s="4" t="e">
        <f>VLOOKUP(U344,#REF!,2,FALSE)</f>
        <v>#REF!</v>
      </c>
      <c r="U344" s="30"/>
      <c r="V344" s="1" t="str">
        <f ca="1">IF(U344=Setup!$C$10,"Grant",IF('Health Products &amp; Equipment'!U344=Setup!$C$11,"Local",IF('Health Products &amp; Equipment'!U344=Setup!$C$12,"Other","")))</f>
        <v/>
      </c>
      <c r="W344" s="34"/>
      <c r="X344" s="148"/>
      <c r="Y344" s="34"/>
      <c r="Z344" s="36" t="str">
        <f t="shared" si="165"/>
        <v/>
      </c>
      <c r="AA344" s="34"/>
      <c r="AB344" s="32" t="str">
        <f t="shared" si="166"/>
        <v/>
      </c>
      <c r="AC344" s="34"/>
      <c r="AD344" s="32" t="str">
        <f t="shared" si="167"/>
        <v/>
      </c>
      <c r="AE344" s="34"/>
      <c r="AF344" s="36" t="str">
        <f t="shared" si="168"/>
        <v/>
      </c>
      <c r="AG344" s="36" t="str">
        <f t="shared" si="169"/>
        <v/>
      </c>
      <c r="AH344" s="36" t="str">
        <f t="shared" si="170"/>
        <v/>
      </c>
      <c r="AI344" s="55"/>
      <c r="AJ344" s="37"/>
      <c r="AK344" s="148"/>
      <c r="AL344" s="34"/>
      <c r="AM344" s="32" t="str">
        <f t="shared" si="171"/>
        <v/>
      </c>
      <c r="AN344" s="34"/>
      <c r="AO344" s="32" t="str">
        <f t="shared" si="172"/>
        <v/>
      </c>
      <c r="AP344" s="35"/>
      <c r="AQ344" s="32" t="str">
        <f t="shared" si="173"/>
        <v/>
      </c>
      <c r="AR344" s="34"/>
      <c r="AS344" s="36" t="str">
        <f t="shared" si="174"/>
        <v/>
      </c>
      <c r="AT344" s="36" t="str">
        <f t="shared" si="175"/>
        <v/>
      </c>
      <c r="AU344" s="36" t="str">
        <f t="shared" si="176"/>
        <v/>
      </c>
      <c r="AV344" s="55"/>
      <c r="AW344" s="34"/>
      <c r="AX344" s="148"/>
      <c r="AY344" s="34"/>
      <c r="AZ344" s="32" t="str">
        <f t="shared" si="177"/>
        <v/>
      </c>
      <c r="BA344" s="34"/>
      <c r="BB344" s="32" t="str">
        <f t="shared" si="178"/>
        <v/>
      </c>
      <c r="BC344" s="34"/>
      <c r="BD344" s="32" t="str">
        <f t="shared" si="179"/>
        <v/>
      </c>
      <c r="BE344" s="34"/>
      <c r="BF344" s="36" t="str">
        <f t="shared" si="180"/>
        <v/>
      </c>
      <c r="BG344" s="36" t="str">
        <f t="shared" si="181"/>
        <v/>
      </c>
      <c r="BH344" s="36" t="str">
        <f t="shared" si="182"/>
        <v/>
      </c>
      <c r="BI344" s="55"/>
      <c r="BJ344" s="34"/>
      <c r="BK344" s="148"/>
      <c r="BL344" s="34"/>
      <c r="BM344" s="32" t="str">
        <f t="shared" si="183"/>
        <v/>
      </c>
      <c r="BN344" s="34"/>
      <c r="BO344" s="32" t="str">
        <f t="shared" si="184"/>
        <v/>
      </c>
      <c r="BP344" s="34"/>
      <c r="BQ344" s="32" t="str">
        <f t="shared" si="185"/>
        <v/>
      </c>
      <c r="BR344" s="34"/>
      <c r="BS344" s="36" t="str">
        <f t="shared" si="186"/>
        <v/>
      </c>
      <c r="BT344" s="36" t="str">
        <f t="shared" si="187"/>
        <v/>
      </c>
      <c r="BU344" s="36" t="str">
        <f t="shared" si="188"/>
        <v/>
      </c>
      <c r="BV344" s="55"/>
      <c r="BW344" s="36" t="str">
        <f t="shared" si="189"/>
        <v/>
      </c>
      <c r="BX344" s="36" t="str">
        <f t="shared" si="189"/>
        <v/>
      </c>
      <c r="BY344" s="31"/>
      <c r="BZ344" s="38"/>
      <c r="CB344" s="120" t="e">
        <f t="shared" ca="1" si="160"/>
        <v>#VALUE!</v>
      </c>
      <c r="CC344" s="2" t="e">
        <f t="shared" ca="1" si="190"/>
        <v>#VALUE!</v>
      </c>
    </row>
    <row r="345" spans="1:81" s="10" customFormat="1" ht="25.15" customHeight="1" x14ac:dyDescent="0.2">
      <c r="A345" s="52" t="str">
        <f t="shared" si="191"/>
        <v/>
      </c>
      <c r="B345" s="157" t="e">
        <f t="shared" ca="1" si="161"/>
        <v>#VALUE!</v>
      </c>
      <c r="C345" s="157" t="e">
        <f t="shared" ca="1" si="162"/>
        <v>#VALUE!</v>
      </c>
      <c r="D345" s="29"/>
      <c r="E345" s="155" t="str">
        <f ca="1">IFERROR(INDIRECT(ADDRESS(MATCH(D345,CatModules!C:C,0),2,1,1,"CatModules")),"")</f>
        <v/>
      </c>
      <c r="F345" s="96"/>
      <c r="G345" s="156" t="str">
        <f ca="1">IFERROR(INDIRECT(ADDRESS(MATCH(CONCATENATE(E345,"-",F345),CatInt!K:K,0),3,1,1,"CatInt")),"")</f>
        <v/>
      </c>
      <c r="H345" s="45" t="str">
        <f>IF(F345="","",VLOOKUP(F345,#REF!,2,FALSE))</f>
        <v/>
      </c>
      <c r="I345" s="29"/>
      <c r="J345" s="155" t="e">
        <f t="shared" si="163"/>
        <v>#VALUE!</v>
      </c>
      <c r="K345" s="155" t="e">
        <f t="shared" si="164"/>
        <v>#VALUE!</v>
      </c>
      <c r="L345" s="153"/>
      <c r="M345" s="126"/>
      <c r="N345" s="151" t="e">
        <f ca="1">VLOOKUP(M345,CatProd!B:G,6,FALSE)</f>
        <v>#N/A</v>
      </c>
      <c r="O345" s="127"/>
      <c r="P345" s="175" t="e">
        <f ca="1">VLOOKUP(CONCATENATE(N345,"-",O345),CatProdSpec!H:I,2,FALSE)</f>
        <v>#N/A</v>
      </c>
      <c r="Q345" s="30"/>
      <c r="R345" s="149" t="str">
        <f>IFERROR(VLOOKUP(Q345,Setup!D$16:E$25,2,FALSE),"")</f>
        <v/>
      </c>
      <c r="S345" s="51" t="str">
        <f ca="1">IFERROR(IF(OR(I345="",VLOOKUP(I345,CatCostInp!$E$2:$K$88,7,FALSE)=0),"",VLOOKUP(I345,CatCostInp!$E$2:$K$88,7,FALSE)),"")</f>
        <v/>
      </c>
      <c r="T345" s="4" t="e">
        <f>VLOOKUP(U345,#REF!,2,FALSE)</f>
        <v>#REF!</v>
      </c>
      <c r="U345" s="30"/>
      <c r="V345" s="1" t="str">
        <f ca="1">IF(U345=Setup!$C$10,"Grant",IF('Health Products &amp; Equipment'!U345=Setup!$C$11,"Local",IF('Health Products &amp; Equipment'!U345=Setup!$C$12,"Other","")))</f>
        <v/>
      </c>
      <c r="W345" s="34"/>
      <c r="X345" s="148"/>
      <c r="Y345" s="34"/>
      <c r="Z345" s="36" t="str">
        <f t="shared" si="165"/>
        <v/>
      </c>
      <c r="AA345" s="34"/>
      <c r="AB345" s="32" t="str">
        <f t="shared" si="166"/>
        <v/>
      </c>
      <c r="AC345" s="34"/>
      <c r="AD345" s="32" t="str">
        <f t="shared" si="167"/>
        <v/>
      </c>
      <c r="AE345" s="34"/>
      <c r="AF345" s="36" t="str">
        <f t="shared" si="168"/>
        <v/>
      </c>
      <c r="AG345" s="36" t="str">
        <f t="shared" si="169"/>
        <v/>
      </c>
      <c r="AH345" s="36" t="str">
        <f t="shared" si="170"/>
        <v/>
      </c>
      <c r="AI345" s="55"/>
      <c r="AJ345" s="37"/>
      <c r="AK345" s="148"/>
      <c r="AL345" s="34"/>
      <c r="AM345" s="32" t="str">
        <f t="shared" si="171"/>
        <v/>
      </c>
      <c r="AN345" s="34"/>
      <c r="AO345" s="32" t="str">
        <f t="shared" si="172"/>
        <v/>
      </c>
      <c r="AP345" s="35"/>
      <c r="AQ345" s="32" t="str">
        <f t="shared" si="173"/>
        <v/>
      </c>
      <c r="AR345" s="34"/>
      <c r="AS345" s="36" t="str">
        <f t="shared" si="174"/>
        <v/>
      </c>
      <c r="AT345" s="36" t="str">
        <f t="shared" si="175"/>
        <v/>
      </c>
      <c r="AU345" s="36" t="str">
        <f t="shared" si="176"/>
        <v/>
      </c>
      <c r="AV345" s="55"/>
      <c r="AW345" s="34"/>
      <c r="AX345" s="148"/>
      <c r="AY345" s="34"/>
      <c r="AZ345" s="32" t="str">
        <f t="shared" si="177"/>
        <v/>
      </c>
      <c r="BA345" s="34"/>
      <c r="BB345" s="32" t="str">
        <f t="shared" si="178"/>
        <v/>
      </c>
      <c r="BC345" s="34"/>
      <c r="BD345" s="32" t="str">
        <f t="shared" si="179"/>
        <v/>
      </c>
      <c r="BE345" s="34"/>
      <c r="BF345" s="36" t="str">
        <f t="shared" si="180"/>
        <v/>
      </c>
      <c r="BG345" s="36" t="str">
        <f t="shared" si="181"/>
        <v/>
      </c>
      <c r="BH345" s="36" t="str">
        <f t="shared" si="182"/>
        <v/>
      </c>
      <c r="BI345" s="55"/>
      <c r="BJ345" s="34"/>
      <c r="BK345" s="148"/>
      <c r="BL345" s="34"/>
      <c r="BM345" s="32" t="str">
        <f t="shared" si="183"/>
        <v/>
      </c>
      <c r="BN345" s="34"/>
      <c r="BO345" s="32" t="str">
        <f t="shared" si="184"/>
        <v/>
      </c>
      <c r="BP345" s="34"/>
      <c r="BQ345" s="32" t="str">
        <f t="shared" si="185"/>
        <v/>
      </c>
      <c r="BR345" s="34"/>
      <c r="BS345" s="36" t="str">
        <f t="shared" si="186"/>
        <v/>
      </c>
      <c r="BT345" s="36" t="str">
        <f t="shared" si="187"/>
        <v/>
      </c>
      <c r="BU345" s="36" t="str">
        <f t="shared" si="188"/>
        <v/>
      </c>
      <c r="BV345" s="55"/>
      <c r="BW345" s="36" t="str">
        <f t="shared" si="189"/>
        <v/>
      </c>
      <c r="BX345" s="36" t="str">
        <f t="shared" si="189"/>
        <v/>
      </c>
      <c r="BY345" s="31"/>
      <c r="BZ345" s="38"/>
      <c r="CB345" s="120" t="e">
        <f t="shared" ca="1" si="160"/>
        <v>#VALUE!</v>
      </c>
      <c r="CC345" s="2" t="e">
        <f t="shared" ca="1" si="190"/>
        <v>#VALUE!</v>
      </c>
    </row>
    <row r="346" spans="1:81" s="10" customFormat="1" ht="25.15" customHeight="1" x14ac:dyDescent="0.2">
      <c r="A346" s="52" t="str">
        <f t="shared" si="191"/>
        <v/>
      </c>
      <c r="B346" s="157" t="e">
        <f t="shared" ca="1" si="161"/>
        <v>#VALUE!</v>
      </c>
      <c r="C346" s="157" t="e">
        <f t="shared" ca="1" si="162"/>
        <v>#VALUE!</v>
      </c>
      <c r="D346" s="29"/>
      <c r="E346" s="155" t="str">
        <f ca="1">IFERROR(INDIRECT(ADDRESS(MATCH(D346,CatModules!C:C,0),2,1,1,"CatModules")),"")</f>
        <v/>
      </c>
      <c r="F346" s="96"/>
      <c r="G346" s="156" t="str">
        <f ca="1">IFERROR(INDIRECT(ADDRESS(MATCH(CONCATENATE(E346,"-",F346),CatInt!K:K,0),3,1,1,"CatInt")),"")</f>
        <v/>
      </c>
      <c r="H346" s="45" t="str">
        <f>IF(F346="","",VLOOKUP(F346,#REF!,2,FALSE))</f>
        <v/>
      </c>
      <c r="I346" s="29"/>
      <c r="J346" s="155" t="e">
        <f t="shared" si="163"/>
        <v>#VALUE!</v>
      </c>
      <c r="K346" s="155" t="e">
        <f t="shared" si="164"/>
        <v>#VALUE!</v>
      </c>
      <c r="L346" s="153"/>
      <c r="M346" s="126"/>
      <c r="N346" s="151" t="e">
        <f ca="1">VLOOKUP(M346,CatProd!B:G,6,FALSE)</f>
        <v>#N/A</v>
      </c>
      <c r="O346" s="127"/>
      <c r="P346" s="175" t="e">
        <f ca="1">VLOOKUP(CONCATENATE(N346,"-",O346),CatProdSpec!H:I,2,FALSE)</f>
        <v>#N/A</v>
      </c>
      <c r="Q346" s="30"/>
      <c r="R346" s="149" t="str">
        <f>IFERROR(VLOOKUP(Q346,Setup!D$16:E$25,2,FALSE),"")</f>
        <v/>
      </c>
      <c r="S346" s="51" t="str">
        <f ca="1">IFERROR(IF(OR(I346="",VLOOKUP(I346,CatCostInp!$E$2:$K$88,7,FALSE)=0),"",VLOOKUP(I346,CatCostInp!$E$2:$K$88,7,FALSE)),"")</f>
        <v/>
      </c>
      <c r="T346" s="4" t="e">
        <f>VLOOKUP(U346,#REF!,2,FALSE)</f>
        <v>#REF!</v>
      </c>
      <c r="U346" s="30"/>
      <c r="V346" s="1" t="str">
        <f ca="1">IF(U346=Setup!$C$10,"Grant",IF('Health Products &amp; Equipment'!U346=Setup!$C$11,"Local",IF('Health Products &amp; Equipment'!U346=Setup!$C$12,"Other","")))</f>
        <v/>
      </c>
      <c r="W346" s="34"/>
      <c r="X346" s="148"/>
      <c r="Y346" s="34"/>
      <c r="Z346" s="36" t="str">
        <f t="shared" si="165"/>
        <v/>
      </c>
      <c r="AA346" s="34"/>
      <c r="AB346" s="32" t="str">
        <f t="shared" si="166"/>
        <v/>
      </c>
      <c r="AC346" s="34"/>
      <c r="AD346" s="32" t="str">
        <f t="shared" si="167"/>
        <v/>
      </c>
      <c r="AE346" s="34"/>
      <c r="AF346" s="36" t="str">
        <f t="shared" si="168"/>
        <v/>
      </c>
      <c r="AG346" s="36" t="str">
        <f t="shared" si="169"/>
        <v/>
      </c>
      <c r="AH346" s="36" t="str">
        <f t="shared" si="170"/>
        <v/>
      </c>
      <c r="AI346" s="55"/>
      <c r="AJ346" s="37"/>
      <c r="AK346" s="148"/>
      <c r="AL346" s="34"/>
      <c r="AM346" s="32" t="str">
        <f t="shared" si="171"/>
        <v/>
      </c>
      <c r="AN346" s="34"/>
      <c r="AO346" s="32" t="str">
        <f t="shared" si="172"/>
        <v/>
      </c>
      <c r="AP346" s="35"/>
      <c r="AQ346" s="32" t="str">
        <f t="shared" si="173"/>
        <v/>
      </c>
      <c r="AR346" s="34"/>
      <c r="AS346" s="36" t="str">
        <f t="shared" si="174"/>
        <v/>
      </c>
      <c r="AT346" s="36" t="str">
        <f t="shared" si="175"/>
        <v/>
      </c>
      <c r="AU346" s="36" t="str">
        <f t="shared" si="176"/>
        <v/>
      </c>
      <c r="AV346" s="55"/>
      <c r="AW346" s="34"/>
      <c r="AX346" s="148"/>
      <c r="AY346" s="34"/>
      <c r="AZ346" s="32" t="str">
        <f t="shared" si="177"/>
        <v/>
      </c>
      <c r="BA346" s="34"/>
      <c r="BB346" s="32" t="str">
        <f t="shared" si="178"/>
        <v/>
      </c>
      <c r="BC346" s="34"/>
      <c r="BD346" s="32" t="str">
        <f t="shared" si="179"/>
        <v/>
      </c>
      <c r="BE346" s="34"/>
      <c r="BF346" s="36" t="str">
        <f t="shared" si="180"/>
        <v/>
      </c>
      <c r="BG346" s="36" t="str">
        <f t="shared" si="181"/>
        <v/>
      </c>
      <c r="BH346" s="36" t="str">
        <f t="shared" si="182"/>
        <v/>
      </c>
      <c r="BI346" s="55"/>
      <c r="BJ346" s="34"/>
      <c r="BK346" s="148"/>
      <c r="BL346" s="34"/>
      <c r="BM346" s="32" t="str">
        <f t="shared" si="183"/>
        <v/>
      </c>
      <c r="BN346" s="34"/>
      <c r="BO346" s="32" t="str">
        <f t="shared" si="184"/>
        <v/>
      </c>
      <c r="BP346" s="34"/>
      <c r="BQ346" s="32" t="str">
        <f t="shared" si="185"/>
        <v/>
      </c>
      <c r="BR346" s="34"/>
      <c r="BS346" s="36" t="str">
        <f t="shared" si="186"/>
        <v/>
      </c>
      <c r="BT346" s="36" t="str">
        <f t="shared" si="187"/>
        <v/>
      </c>
      <c r="BU346" s="36" t="str">
        <f t="shared" si="188"/>
        <v/>
      </c>
      <c r="BV346" s="55"/>
      <c r="BW346" s="36" t="str">
        <f t="shared" si="189"/>
        <v/>
      </c>
      <c r="BX346" s="36" t="str">
        <f t="shared" si="189"/>
        <v/>
      </c>
      <c r="BY346" s="31"/>
      <c r="BZ346" s="38"/>
      <c r="CB346" s="120" t="e">
        <f t="shared" ca="1" si="160"/>
        <v>#VALUE!</v>
      </c>
      <c r="CC346" s="2" t="e">
        <f t="shared" ca="1" si="190"/>
        <v>#VALUE!</v>
      </c>
    </row>
    <row r="347" spans="1:81" s="10" customFormat="1" ht="25.15" customHeight="1" x14ac:dyDescent="0.2">
      <c r="A347" s="52" t="str">
        <f t="shared" si="191"/>
        <v/>
      </c>
      <c r="B347" s="157" t="e">
        <f t="shared" ca="1" si="161"/>
        <v>#VALUE!</v>
      </c>
      <c r="C347" s="157" t="e">
        <f t="shared" ca="1" si="162"/>
        <v>#VALUE!</v>
      </c>
      <c r="D347" s="29"/>
      <c r="E347" s="155" t="str">
        <f ca="1">IFERROR(INDIRECT(ADDRESS(MATCH(D347,CatModules!C:C,0),2,1,1,"CatModules")),"")</f>
        <v/>
      </c>
      <c r="F347" s="96"/>
      <c r="G347" s="156" t="str">
        <f ca="1">IFERROR(INDIRECT(ADDRESS(MATCH(CONCATENATE(E347,"-",F347),CatInt!K:K,0),3,1,1,"CatInt")),"")</f>
        <v/>
      </c>
      <c r="H347" s="45" t="str">
        <f>IF(F347="","",VLOOKUP(F347,#REF!,2,FALSE))</f>
        <v/>
      </c>
      <c r="I347" s="29"/>
      <c r="J347" s="155" t="e">
        <f t="shared" si="163"/>
        <v>#VALUE!</v>
      </c>
      <c r="K347" s="155" t="e">
        <f t="shared" si="164"/>
        <v>#VALUE!</v>
      </c>
      <c r="L347" s="153"/>
      <c r="M347" s="126"/>
      <c r="N347" s="151" t="e">
        <f ca="1">VLOOKUP(M347,CatProd!B:G,6,FALSE)</f>
        <v>#N/A</v>
      </c>
      <c r="O347" s="127"/>
      <c r="P347" s="175" t="e">
        <f ca="1">VLOOKUP(CONCATENATE(N347,"-",O347),CatProdSpec!H:I,2,FALSE)</f>
        <v>#N/A</v>
      </c>
      <c r="Q347" s="30"/>
      <c r="R347" s="149" t="str">
        <f>IFERROR(VLOOKUP(Q347,Setup!D$16:E$25,2,FALSE),"")</f>
        <v/>
      </c>
      <c r="S347" s="51" t="str">
        <f ca="1">IFERROR(IF(OR(I347="",VLOOKUP(I347,CatCostInp!$E$2:$K$88,7,FALSE)=0),"",VLOOKUP(I347,CatCostInp!$E$2:$K$88,7,FALSE)),"")</f>
        <v/>
      </c>
      <c r="T347" s="4" t="e">
        <f>VLOOKUP(U347,#REF!,2,FALSE)</f>
        <v>#REF!</v>
      </c>
      <c r="U347" s="30"/>
      <c r="V347" s="1" t="str">
        <f ca="1">IF(U347=Setup!$C$10,"Grant",IF('Health Products &amp; Equipment'!U347=Setup!$C$11,"Local",IF('Health Products &amp; Equipment'!U347=Setup!$C$12,"Other","")))</f>
        <v/>
      </c>
      <c r="W347" s="34"/>
      <c r="X347" s="148"/>
      <c r="Y347" s="34"/>
      <c r="Z347" s="36" t="str">
        <f t="shared" si="165"/>
        <v/>
      </c>
      <c r="AA347" s="34"/>
      <c r="AB347" s="32" t="str">
        <f t="shared" si="166"/>
        <v/>
      </c>
      <c r="AC347" s="34"/>
      <c r="AD347" s="32" t="str">
        <f t="shared" si="167"/>
        <v/>
      </c>
      <c r="AE347" s="34"/>
      <c r="AF347" s="36" t="str">
        <f t="shared" si="168"/>
        <v/>
      </c>
      <c r="AG347" s="36" t="str">
        <f t="shared" si="169"/>
        <v/>
      </c>
      <c r="AH347" s="36" t="str">
        <f t="shared" si="170"/>
        <v/>
      </c>
      <c r="AI347" s="55"/>
      <c r="AJ347" s="37"/>
      <c r="AK347" s="148"/>
      <c r="AL347" s="34"/>
      <c r="AM347" s="32" t="str">
        <f t="shared" si="171"/>
        <v/>
      </c>
      <c r="AN347" s="34"/>
      <c r="AO347" s="32" t="str">
        <f t="shared" si="172"/>
        <v/>
      </c>
      <c r="AP347" s="35"/>
      <c r="AQ347" s="32" t="str">
        <f t="shared" si="173"/>
        <v/>
      </c>
      <c r="AR347" s="34"/>
      <c r="AS347" s="36" t="str">
        <f t="shared" si="174"/>
        <v/>
      </c>
      <c r="AT347" s="36" t="str">
        <f t="shared" si="175"/>
        <v/>
      </c>
      <c r="AU347" s="36" t="str">
        <f t="shared" si="176"/>
        <v/>
      </c>
      <c r="AV347" s="55"/>
      <c r="AW347" s="34"/>
      <c r="AX347" s="148"/>
      <c r="AY347" s="34"/>
      <c r="AZ347" s="32" t="str">
        <f t="shared" si="177"/>
        <v/>
      </c>
      <c r="BA347" s="34"/>
      <c r="BB347" s="32" t="str">
        <f t="shared" si="178"/>
        <v/>
      </c>
      <c r="BC347" s="34"/>
      <c r="BD347" s="32" t="str">
        <f t="shared" si="179"/>
        <v/>
      </c>
      <c r="BE347" s="34"/>
      <c r="BF347" s="36" t="str">
        <f t="shared" si="180"/>
        <v/>
      </c>
      <c r="BG347" s="36" t="str">
        <f t="shared" si="181"/>
        <v/>
      </c>
      <c r="BH347" s="36" t="str">
        <f t="shared" si="182"/>
        <v/>
      </c>
      <c r="BI347" s="55"/>
      <c r="BJ347" s="34"/>
      <c r="BK347" s="148"/>
      <c r="BL347" s="34"/>
      <c r="BM347" s="32" t="str">
        <f t="shared" si="183"/>
        <v/>
      </c>
      <c r="BN347" s="34"/>
      <c r="BO347" s="32" t="str">
        <f t="shared" si="184"/>
        <v/>
      </c>
      <c r="BP347" s="34"/>
      <c r="BQ347" s="32" t="str">
        <f t="shared" si="185"/>
        <v/>
      </c>
      <c r="BR347" s="34"/>
      <c r="BS347" s="36" t="str">
        <f t="shared" si="186"/>
        <v/>
      </c>
      <c r="BT347" s="36" t="str">
        <f t="shared" si="187"/>
        <v/>
      </c>
      <c r="BU347" s="36" t="str">
        <f t="shared" si="188"/>
        <v/>
      </c>
      <c r="BV347" s="55"/>
      <c r="BW347" s="36" t="str">
        <f t="shared" si="189"/>
        <v/>
      </c>
      <c r="BX347" s="36" t="str">
        <f t="shared" si="189"/>
        <v/>
      </c>
      <c r="BY347" s="31"/>
      <c r="BZ347" s="38"/>
      <c r="CB347" s="120" t="e">
        <f t="shared" ca="1" si="160"/>
        <v>#VALUE!</v>
      </c>
      <c r="CC347" s="2" t="e">
        <f t="shared" ca="1" si="190"/>
        <v>#VALUE!</v>
      </c>
    </row>
    <row r="348" spans="1:81" s="10" customFormat="1" ht="25.15" customHeight="1" x14ac:dyDescent="0.2">
      <c r="A348" s="52" t="str">
        <f t="shared" si="191"/>
        <v/>
      </c>
      <c r="B348" s="157" t="e">
        <f t="shared" ca="1" si="161"/>
        <v>#VALUE!</v>
      </c>
      <c r="C348" s="157" t="e">
        <f t="shared" ca="1" si="162"/>
        <v>#VALUE!</v>
      </c>
      <c r="D348" s="29"/>
      <c r="E348" s="155" t="str">
        <f ca="1">IFERROR(INDIRECT(ADDRESS(MATCH(D348,CatModules!C:C,0),2,1,1,"CatModules")),"")</f>
        <v/>
      </c>
      <c r="F348" s="96"/>
      <c r="G348" s="156" t="str">
        <f ca="1">IFERROR(INDIRECT(ADDRESS(MATCH(CONCATENATE(E348,"-",F348),CatInt!K:K,0),3,1,1,"CatInt")),"")</f>
        <v/>
      </c>
      <c r="H348" s="45" t="str">
        <f>IF(F348="","",VLOOKUP(F348,#REF!,2,FALSE))</f>
        <v/>
      </c>
      <c r="I348" s="29"/>
      <c r="J348" s="155" t="e">
        <f t="shared" si="163"/>
        <v>#VALUE!</v>
      </c>
      <c r="K348" s="155" t="e">
        <f t="shared" si="164"/>
        <v>#VALUE!</v>
      </c>
      <c r="L348" s="153"/>
      <c r="M348" s="126"/>
      <c r="N348" s="151" t="e">
        <f ca="1">VLOOKUP(M348,CatProd!B:G,6,FALSE)</f>
        <v>#N/A</v>
      </c>
      <c r="O348" s="127"/>
      <c r="P348" s="175" t="e">
        <f ca="1">VLOOKUP(CONCATENATE(N348,"-",O348),CatProdSpec!H:I,2,FALSE)</f>
        <v>#N/A</v>
      </c>
      <c r="Q348" s="30"/>
      <c r="R348" s="149" t="str">
        <f>IFERROR(VLOOKUP(Q348,Setup!D$16:E$25,2,FALSE),"")</f>
        <v/>
      </c>
      <c r="S348" s="51" t="str">
        <f ca="1">IFERROR(IF(OR(I348="",VLOOKUP(I348,CatCostInp!$E$2:$K$88,7,FALSE)=0),"",VLOOKUP(I348,CatCostInp!$E$2:$K$88,7,FALSE)),"")</f>
        <v/>
      </c>
      <c r="T348" s="4" t="e">
        <f>VLOOKUP(U348,#REF!,2,FALSE)</f>
        <v>#REF!</v>
      </c>
      <c r="U348" s="30"/>
      <c r="V348" s="1" t="str">
        <f ca="1">IF(U348=Setup!$C$10,"Grant",IF('Health Products &amp; Equipment'!U348=Setup!$C$11,"Local",IF('Health Products &amp; Equipment'!U348=Setup!$C$12,"Other","")))</f>
        <v/>
      </c>
      <c r="W348" s="34"/>
      <c r="X348" s="148"/>
      <c r="Y348" s="34"/>
      <c r="Z348" s="36" t="str">
        <f t="shared" si="165"/>
        <v/>
      </c>
      <c r="AA348" s="34"/>
      <c r="AB348" s="32" t="str">
        <f t="shared" si="166"/>
        <v/>
      </c>
      <c r="AC348" s="34"/>
      <c r="AD348" s="32" t="str">
        <f t="shared" si="167"/>
        <v/>
      </c>
      <c r="AE348" s="34"/>
      <c r="AF348" s="36" t="str">
        <f t="shared" si="168"/>
        <v/>
      </c>
      <c r="AG348" s="36" t="str">
        <f t="shared" si="169"/>
        <v/>
      </c>
      <c r="AH348" s="36" t="str">
        <f t="shared" si="170"/>
        <v/>
      </c>
      <c r="AI348" s="55"/>
      <c r="AJ348" s="37"/>
      <c r="AK348" s="148"/>
      <c r="AL348" s="34"/>
      <c r="AM348" s="32" t="str">
        <f t="shared" si="171"/>
        <v/>
      </c>
      <c r="AN348" s="34"/>
      <c r="AO348" s="32" t="str">
        <f t="shared" si="172"/>
        <v/>
      </c>
      <c r="AP348" s="35"/>
      <c r="AQ348" s="32" t="str">
        <f t="shared" si="173"/>
        <v/>
      </c>
      <c r="AR348" s="34"/>
      <c r="AS348" s="36" t="str">
        <f t="shared" si="174"/>
        <v/>
      </c>
      <c r="AT348" s="36" t="str">
        <f t="shared" si="175"/>
        <v/>
      </c>
      <c r="AU348" s="36" t="str">
        <f t="shared" si="176"/>
        <v/>
      </c>
      <c r="AV348" s="55"/>
      <c r="AW348" s="34"/>
      <c r="AX348" s="148"/>
      <c r="AY348" s="34"/>
      <c r="AZ348" s="32" t="str">
        <f t="shared" si="177"/>
        <v/>
      </c>
      <c r="BA348" s="34"/>
      <c r="BB348" s="32" t="str">
        <f t="shared" si="178"/>
        <v/>
      </c>
      <c r="BC348" s="34"/>
      <c r="BD348" s="32" t="str">
        <f t="shared" si="179"/>
        <v/>
      </c>
      <c r="BE348" s="34"/>
      <c r="BF348" s="36" t="str">
        <f t="shared" si="180"/>
        <v/>
      </c>
      <c r="BG348" s="36" t="str">
        <f t="shared" si="181"/>
        <v/>
      </c>
      <c r="BH348" s="36" t="str">
        <f t="shared" si="182"/>
        <v/>
      </c>
      <c r="BI348" s="55"/>
      <c r="BJ348" s="34"/>
      <c r="BK348" s="148"/>
      <c r="BL348" s="34"/>
      <c r="BM348" s="32" t="str">
        <f t="shared" si="183"/>
        <v/>
      </c>
      <c r="BN348" s="34"/>
      <c r="BO348" s="32" t="str">
        <f t="shared" si="184"/>
        <v/>
      </c>
      <c r="BP348" s="34"/>
      <c r="BQ348" s="32" t="str">
        <f t="shared" si="185"/>
        <v/>
      </c>
      <c r="BR348" s="34"/>
      <c r="BS348" s="36" t="str">
        <f t="shared" si="186"/>
        <v/>
      </c>
      <c r="BT348" s="36" t="str">
        <f t="shared" si="187"/>
        <v/>
      </c>
      <c r="BU348" s="36" t="str">
        <f t="shared" si="188"/>
        <v/>
      </c>
      <c r="BV348" s="55"/>
      <c r="BW348" s="36" t="str">
        <f t="shared" si="189"/>
        <v/>
      </c>
      <c r="BX348" s="36" t="str">
        <f t="shared" si="189"/>
        <v/>
      </c>
      <c r="BY348" s="31"/>
      <c r="BZ348" s="38"/>
      <c r="CB348" s="120" t="e">
        <f t="shared" ca="1" si="160"/>
        <v>#VALUE!</v>
      </c>
      <c r="CC348" s="2" t="e">
        <f t="shared" ca="1" si="190"/>
        <v>#VALUE!</v>
      </c>
    </row>
    <row r="349" spans="1:81" s="10" customFormat="1" ht="25.15" customHeight="1" x14ac:dyDescent="0.2">
      <c r="A349" s="52" t="str">
        <f t="shared" si="191"/>
        <v/>
      </c>
      <c r="B349" s="157" t="e">
        <f t="shared" ca="1" si="161"/>
        <v>#VALUE!</v>
      </c>
      <c r="C349" s="157" t="e">
        <f t="shared" ca="1" si="162"/>
        <v>#VALUE!</v>
      </c>
      <c r="D349" s="29"/>
      <c r="E349" s="155" t="str">
        <f ca="1">IFERROR(INDIRECT(ADDRESS(MATCH(D349,CatModules!C:C,0),2,1,1,"CatModules")),"")</f>
        <v/>
      </c>
      <c r="F349" s="96"/>
      <c r="G349" s="156" t="str">
        <f ca="1">IFERROR(INDIRECT(ADDRESS(MATCH(CONCATENATE(E349,"-",F349),CatInt!K:K,0),3,1,1,"CatInt")),"")</f>
        <v/>
      </c>
      <c r="H349" s="45" t="str">
        <f>IF(F349="","",VLOOKUP(F349,#REF!,2,FALSE))</f>
        <v/>
      </c>
      <c r="I349" s="29"/>
      <c r="J349" s="155" t="e">
        <f t="shared" si="163"/>
        <v>#VALUE!</v>
      </c>
      <c r="K349" s="155" t="e">
        <f t="shared" si="164"/>
        <v>#VALUE!</v>
      </c>
      <c r="L349" s="153"/>
      <c r="M349" s="126"/>
      <c r="N349" s="151" t="e">
        <f ca="1">VLOOKUP(M349,CatProd!B:G,6,FALSE)</f>
        <v>#N/A</v>
      </c>
      <c r="O349" s="127"/>
      <c r="P349" s="175" t="e">
        <f ca="1">VLOOKUP(CONCATENATE(N349,"-",O349),CatProdSpec!H:I,2,FALSE)</f>
        <v>#N/A</v>
      </c>
      <c r="Q349" s="30"/>
      <c r="R349" s="149" t="str">
        <f>IFERROR(VLOOKUP(Q349,Setup!D$16:E$25,2,FALSE),"")</f>
        <v/>
      </c>
      <c r="S349" s="51" t="str">
        <f ca="1">IFERROR(IF(OR(I349="",VLOOKUP(I349,CatCostInp!$E$2:$K$88,7,FALSE)=0),"",VLOOKUP(I349,CatCostInp!$E$2:$K$88,7,FALSE)),"")</f>
        <v/>
      </c>
      <c r="T349" s="4" t="e">
        <f>VLOOKUP(U349,#REF!,2,FALSE)</f>
        <v>#REF!</v>
      </c>
      <c r="U349" s="30"/>
      <c r="V349" s="1" t="str">
        <f ca="1">IF(U349=Setup!$C$10,"Grant",IF('Health Products &amp; Equipment'!U349=Setup!$C$11,"Local",IF('Health Products &amp; Equipment'!U349=Setup!$C$12,"Other","")))</f>
        <v/>
      </c>
      <c r="W349" s="34"/>
      <c r="X349" s="148"/>
      <c r="Y349" s="34"/>
      <c r="Z349" s="36" t="str">
        <f t="shared" si="165"/>
        <v/>
      </c>
      <c r="AA349" s="34"/>
      <c r="AB349" s="32" t="str">
        <f t="shared" si="166"/>
        <v/>
      </c>
      <c r="AC349" s="34"/>
      <c r="AD349" s="32" t="str">
        <f t="shared" si="167"/>
        <v/>
      </c>
      <c r="AE349" s="34"/>
      <c r="AF349" s="36" t="str">
        <f t="shared" si="168"/>
        <v/>
      </c>
      <c r="AG349" s="36" t="str">
        <f t="shared" si="169"/>
        <v/>
      </c>
      <c r="AH349" s="36" t="str">
        <f t="shared" si="170"/>
        <v/>
      </c>
      <c r="AI349" s="55"/>
      <c r="AJ349" s="37"/>
      <c r="AK349" s="148"/>
      <c r="AL349" s="34"/>
      <c r="AM349" s="32" t="str">
        <f t="shared" si="171"/>
        <v/>
      </c>
      <c r="AN349" s="34"/>
      <c r="AO349" s="32" t="str">
        <f t="shared" si="172"/>
        <v/>
      </c>
      <c r="AP349" s="35"/>
      <c r="AQ349" s="32" t="str">
        <f t="shared" si="173"/>
        <v/>
      </c>
      <c r="AR349" s="34"/>
      <c r="AS349" s="36" t="str">
        <f t="shared" si="174"/>
        <v/>
      </c>
      <c r="AT349" s="36" t="str">
        <f t="shared" si="175"/>
        <v/>
      </c>
      <c r="AU349" s="36" t="str">
        <f t="shared" si="176"/>
        <v/>
      </c>
      <c r="AV349" s="55"/>
      <c r="AW349" s="34"/>
      <c r="AX349" s="148"/>
      <c r="AY349" s="34"/>
      <c r="AZ349" s="32" t="str">
        <f t="shared" si="177"/>
        <v/>
      </c>
      <c r="BA349" s="34"/>
      <c r="BB349" s="32" t="str">
        <f t="shared" si="178"/>
        <v/>
      </c>
      <c r="BC349" s="34"/>
      <c r="BD349" s="32" t="str">
        <f t="shared" si="179"/>
        <v/>
      </c>
      <c r="BE349" s="34"/>
      <c r="BF349" s="36" t="str">
        <f t="shared" si="180"/>
        <v/>
      </c>
      <c r="BG349" s="36" t="str">
        <f t="shared" si="181"/>
        <v/>
      </c>
      <c r="BH349" s="36" t="str">
        <f t="shared" si="182"/>
        <v/>
      </c>
      <c r="BI349" s="55"/>
      <c r="BJ349" s="34"/>
      <c r="BK349" s="148"/>
      <c r="BL349" s="34"/>
      <c r="BM349" s="32" t="str">
        <f t="shared" si="183"/>
        <v/>
      </c>
      <c r="BN349" s="34"/>
      <c r="BO349" s="32" t="str">
        <f t="shared" si="184"/>
        <v/>
      </c>
      <c r="BP349" s="34"/>
      <c r="BQ349" s="32" t="str">
        <f t="shared" si="185"/>
        <v/>
      </c>
      <c r="BR349" s="34"/>
      <c r="BS349" s="36" t="str">
        <f t="shared" si="186"/>
        <v/>
      </c>
      <c r="BT349" s="36" t="str">
        <f t="shared" si="187"/>
        <v/>
      </c>
      <c r="BU349" s="36" t="str">
        <f t="shared" si="188"/>
        <v/>
      </c>
      <c r="BV349" s="55"/>
      <c r="BW349" s="36" t="str">
        <f t="shared" si="189"/>
        <v/>
      </c>
      <c r="BX349" s="36" t="str">
        <f t="shared" si="189"/>
        <v/>
      </c>
      <c r="BY349" s="31"/>
      <c r="BZ349" s="38"/>
      <c r="CB349" s="120" t="e">
        <f t="shared" ca="1" si="160"/>
        <v>#VALUE!</v>
      </c>
      <c r="CC349" s="2" t="e">
        <f t="shared" ca="1" si="190"/>
        <v>#VALUE!</v>
      </c>
    </row>
    <row r="350" spans="1:81" s="10" customFormat="1" ht="25.15" customHeight="1" x14ac:dyDescent="0.2">
      <c r="A350" s="52" t="str">
        <f t="shared" si="191"/>
        <v/>
      </c>
      <c r="B350" s="157" t="e">
        <f t="shared" ca="1" si="161"/>
        <v>#VALUE!</v>
      </c>
      <c r="C350" s="157" t="e">
        <f t="shared" ca="1" si="162"/>
        <v>#VALUE!</v>
      </c>
      <c r="D350" s="29"/>
      <c r="E350" s="155" t="str">
        <f ca="1">IFERROR(INDIRECT(ADDRESS(MATCH(D350,CatModules!C:C,0),2,1,1,"CatModules")),"")</f>
        <v/>
      </c>
      <c r="F350" s="96"/>
      <c r="G350" s="156" t="str">
        <f ca="1">IFERROR(INDIRECT(ADDRESS(MATCH(CONCATENATE(E350,"-",F350),CatInt!K:K,0),3,1,1,"CatInt")),"")</f>
        <v/>
      </c>
      <c r="H350" s="45" t="str">
        <f>IF(F350="","",VLOOKUP(F350,#REF!,2,FALSE))</f>
        <v/>
      </c>
      <c r="I350" s="29"/>
      <c r="J350" s="155" t="e">
        <f t="shared" si="163"/>
        <v>#VALUE!</v>
      </c>
      <c r="K350" s="155" t="e">
        <f t="shared" si="164"/>
        <v>#VALUE!</v>
      </c>
      <c r="L350" s="153"/>
      <c r="M350" s="126"/>
      <c r="N350" s="151" t="e">
        <f ca="1">VLOOKUP(M350,CatProd!B:G,6,FALSE)</f>
        <v>#N/A</v>
      </c>
      <c r="O350" s="127"/>
      <c r="P350" s="175" t="e">
        <f ca="1">VLOOKUP(CONCATENATE(N350,"-",O350),CatProdSpec!H:I,2,FALSE)</f>
        <v>#N/A</v>
      </c>
      <c r="Q350" s="30"/>
      <c r="R350" s="149" t="str">
        <f>IFERROR(VLOOKUP(Q350,Setup!D$16:E$25,2,FALSE),"")</f>
        <v/>
      </c>
      <c r="S350" s="51" t="str">
        <f ca="1">IFERROR(IF(OR(I350="",VLOOKUP(I350,CatCostInp!$E$2:$K$88,7,FALSE)=0),"",VLOOKUP(I350,CatCostInp!$E$2:$K$88,7,FALSE)),"")</f>
        <v/>
      </c>
      <c r="T350" s="4" t="e">
        <f>VLOOKUP(U350,#REF!,2,FALSE)</f>
        <v>#REF!</v>
      </c>
      <c r="U350" s="30"/>
      <c r="V350" s="1" t="str">
        <f ca="1">IF(U350=Setup!$C$10,"Grant",IF('Health Products &amp; Equipment'!U350=Setup!$C$11,"Local",IF('Health Products &amp; Equipment'!U350=Setup!$C$12,"Other","")))</f>
        <v/>
      </c>
      <c r="W350" s="34"/>
      <c r="X350" s="148"/>
      <c r="Y350" s="34"/>
      <c r="Z350" s="36" t="str">
        <f t="shared" si="165"/>
        <v/>
      </c>
      <c r="AA350" s="34"/>
      <c r="AB350" s="32" t="str">
        <f t="shared" si="166"/>
        <v/>
      </c>
      <c r="AC350" s="34"/>
      <c r="AD350" s="32" t="str">
        <f t="shared" si="167"/>
        <v/>
      </c>
      <c r="AE350" s="34"/>
      <c r="AF350" s="36" t="str">
        <f t="shared" si="168"/>
        <v/>
      </c>
      <c r="AG350" s="36" t="str">
        <f t="shared" si="169"/>
        <v/>
      </c>
      <c r="AH350" s="36" t="str">
        <f t="shared" si="170"/>
        <v/>
      </c>
      <c r="AI350" s="55"/>
      <c r="AJ350" s="37"/>
      <c r="AK350" s="148"/>
      <c r="AL350" s="34"/>
      <c r="AM350" s="32" t="str">
        <f t="shared" si="171"/>
        <v/>
      </c>
      <c r="AN350" s="34"/>
      <c r="AO350" s="32" t="str">
        <f t="shared" si="172"/>
        <v/>
      </c>
      <c r="AP350" s="35"/>
      <c r="AQ350" s="32" t="str">
        <f t="shared" si="173"/>
        <v/>
      </c>
      <c r="AR350" s="34"/>
      <c r="AS350" s="36" t="str">
        <f t="shared" si="174"/>
        <v/>
      </c>
      <c r="AT350" s="36" t="str">
        <f t="shared" si="175"/>
        <v/>
      </c>
      <c r="AU350" s="36" t="str">
        <f t="shared" si="176"/>
        <v/>
      </c>
      <c r="AV350" s="55"/>
      <c r="AW350" s="34"/>
      <c r="AX350" s="148"/>
      <c r="AY350" s="34"/>
      <c r="AZ350" s="32" t="str">
        <f t="shared" si="177"/>
        <v/>
      </c>
      <c r="BA350" s="34"/>
      <c r="BB350" s="32" t="str">
        <f t="shared" si="178"/>
        <v/>
      </c>
      <c r="BC350" s="34"/>
      <c r="BD350" s="32" t="str">
        <f t="shared" si="179"/>
        <v/>
      </c>
      <c r="BE350" s="34"/>
      <c r="BF350" s="36" t="str">
        <f t="shared" si="180"/>
        <v/>
      </c>
      <c r="BG350" s="36" t="str">
        <f t="shared" si="181"/>
        <v/>
      </c>
      <c r="BH350" s="36" t="str">
        <f t="shared" si="182"/>
        <v/>
      </c>
      <c r="BI350" s="55"/>
      <c r="BJ350" s="34"/>
      <c r="BK350" s="148"/>
      <c r="BL350" s="34"/>
      <c r="BM350" s="32" t="str">
        <f t="shared" si="183"/>
        <v/>
      </c>
      <c r="BN350" s="34"/>
      <c r="BO350" s="32" t="str">
        <f t="shared" si="184"/>
        <v/>
      </c>
      <c r="BP350" s="34"/>
      <c r="BQ350" s="32" t="str">
        <f t="shared" si="185"/>
        <v/>
      </c>
      <c r="BR350" s="34"/>
      <c r="BS350" s="36" t="str">
        <f t="shared" si="186"/>
        <v/>
      </c>
      <c r="BT350" s="36" t="str">
        <f t="shared" si="187"/>
        <v/>
      </c>
      <c r="BU350" s="36" t="str">
        <f t="shared" si="188"/>
        <v/>
      </c>
      <c r="BV350" s="55"/>
      <c r="BW350" s="36" t="str">
        <f t="shared" si="189"/>
        <v/>
      </c>
      <c r="BX350" s="36" t="str">
        <f t="shared" si="189"/>
        <v/>
      </c>
      <c r="BY350" s="31"/>
      <c r="BZ350" s="38"/>
      <c r="CB350" s="120" t="e">
        <f t="shared" ca="1" si="160"/>
        <v>#VALUE!</v>
      </c>
      <c r="CC350" s="2" t="e">
        <f t="shared" ca="1" si="190"/>
        <v>#VALUE!</v>
      </c>
    </row>
    <row r="351" spans="1:81" s="10" customFormat="1" ht="25.15" customHeight="1" x14ac:dyDescent="0.2">
      <c r="A351" s="52" t="str">
        <f t="shared" si="191"/>
        <v/>
      </c>
      <c r="B351" s="157" t="e">
        <f t="shared" ca="1" si="161"/>
        <v>#VALUE!</v>
      </c>
      <c r="C351" s="157" t="e">
        <f t="shared" ca="1" si="162"/>
        <v>#VALUE!</v>
      </c>
      <c r="D351" s="29"/>
      <c r="E351" s="155" t="str">
        <f ca="1">IFERROR(INDIRECT(ADDRESS(MATCH(D351,CatModules!C:C,0),2,1,1,"CatModules")),"")</f>
        <v/>
      </c>
      <c r="F351" s="96"/>
      <c r="G351" s="156" t="str">
        <f ca="1">IFERROR(INDIRECT(ADDRESS(MATCH(CONCATENATE(E351,"-",F351),CatInt!K:K,0),3,1,1,"CatInt")),"")</f>
        <v/>
      </c>
      <c r="H351" s="45" t="str">
        <f>IF(F351="","",VLOOKUP(F351,#REF!,2,FALSE))</f>
        <v/>
      </c>
      <c r="I351" s="29"/>
      <c r="J351" s="155" t="e">
        <f t="shared" si="163"/>
        <v>#VALUE!</v>
      </c>
      <c r="K351" s="155" t="e">
        <f t="shared" si="164"/>
        <v>#VALUE!</v>
      </c>
      <c r="L351" s="153"/>
      <c r="M351" s="126"/>
      <c r="N351" s="151" t="e">
        <f ca="1">VLOOKUP(M351,CatProd!B:G,6,FALSE)</f>
        <v>#N/A</v>
      </c>
      <c r="O351" s="127"/>
      <c r="P351" s="175" t="e">
        <f ca="1">VLOOKUP(CONCATENATE(N351,"-",O351),CatProdSpec!H:I,2,FALSE)</f>
        <v>#N/A</v>
      </c>
      <c r="Q351" s="30"/>
      <c r="R351" s="149" t="str">
        <f>IFERROR(VLOOKUP(Q351,Setup!D$16:E$25,2,FALSE),"")</f>
        <v/>
      </c>
      <c r="S351" s="51" t="str">
        <f ca="1">IFERROR(IF(OR(I351="",VLOOKUP(I351,CatCostInp!$E$2:$K$88,7,FALSE)=0),"",VLOOKUP(I351,CatCostInp!$E$2:$K$88,7,FALSE)),"")</f>
        <v/>
      </c>
      <c r="T351" s="4" t="e">
        <f>VLOOKUP(U351,#REF!,2,FALSE)</f>
        <v>#REF!</v>
      </c>
      <c r="U351" s="30"/>
      <c r="V351" s="1" t="str">
        <f ca="1">IF(U351=Setup!$C$10,"Grant",IF('Health Products &amp; Equipment'!U351=Setup!$C$11,"Local",IF('Health Products &amp; Equipment'!U351=Setup!$C$12,"Other","")))</f>
        <v/>
      </c>
      <c r="W351" s="34"/>
      <c r="X351" s="148"/>
      <c r="Y351" s="34"/>
      <c r="Z351" s="36" t="str">
        <f t="shared" si="165"/>
        <v/>
      </c>
      <c r="AA351" s="34"/>
      <c r="AB351" s="32" t="str">
        <f t="shared" si="166"/>
        <v/>
      </c>
      <c r="AC351" s="34"/>
      <c r="AD351" s="32" t="str">
        <f t="shared" si="167"/>
        <v/>
      </c>
      <c r="AE351" s="34"/>
      <c r="AF351" s="36" t="str">
        <f t="shared" si="168"/>
        <v/>
      </c>
      <c r="AG351" s="36" t="str">
        <f t="shared" si="169"/>
        <v/>
      </c>
      <c r="AH351" s="36" t="str">
        <f t="shared" si="170"/>
        <v/>
      </c>
      <c r="AI351" s="55"/>
      <c r="AJ351" s="37"/>
      <c r="AK351" s="148"/>
      <c r="AL351" s="34"/>
      <c r="AM351" s="32" t="str">
        <f t="shared" si="171"/>
        <v/>
      </c>
      <c r="AN351" s="34"/>
      <c r="AO351" s="32" t="str">
        <f t="shared" si="172"/>
        <v/>
      </c>
      <c r="AP351" s="35"/>
      <c r="AQ351" s="32" t="str">
        <f t="shared" si="173"/>
        <v/>
      </c>
      <c r="AR351" s="34"/>
      <c r="AS351" s="36" t="str">
        <f t="shared" si="174"/>
        <v/>
      </c>
      <c r="AT351" s="36" t="str">
        <f t="shared" si="175"/>
        <v/>
      </c>
      <c r="AU351" s="36" t="str">
        <f t="shared" si="176"/>
        <v/>
      </c>
      <c r="AV351" s="55"/>
      <c r="AW351" s="34"/>
      <c r="AX351" s="148"/>
      <c r="AY351" s="34"/>
      <c r="AZ351" s="32" t="str">
        <f t="shared" si="177"/>
        <v/>
      </c>
      <c r="BA351" s="34"/>
      <c r="BB351" s="32" t="str">
        <f t="shared" si="178"/>
        <v/>
      </c>
      <c r="BC351" s="34"/>
      <c r="BD351" s="32" t="str">
        <f t="shared" si="179"/>
        <v/>
      </c>
      <c r="BE351" s="34"/>
      <c r="BF351" s="36" t="str">
        <f t="shared" si="180"/>
        <v/>
      </c>
      <c r="BG351" s="36" t="str">
        <f t="shared" si="181"/>
        <v/>
      </c>
      <c r="BH351" s="36" t="str">
        <f t="shared" si="182"/>
        <v/>
      </c>
      <c r="BI351" s="55"/>
      <c r="BJ351" s="34"/>
      <c r="BK351" s="148"/>
      <c r="BL351" s="34"/>
      <c r="BM351" s="32" t="str">
        <f t="shared" si="183"/>
        <v/>
      </c>
      <c r="BN351" s="34"/>
      <c r="BO351" s="32" t="str">
        <f t="shared" si="184"/>
        <v/>
      </c>
      <c r="BP351" s="34"/>
      <c r="BQ351" s="32" t="str">
        <f t="shared" si="185"/>
        <v/>
      </c>
      <c r="BR351" s="34"/>
      <c r="BS351" s="36" t="str">
        <f t="shared" si="186"/>
        <v/>
      </c>
      <c r="BT351" s="36" t="str">
        <f t="shared" si="187"/>
        <v/>
      </c>
      <c r="BU351" s="36" t="str">
        <f t="shared" si="188"/>
        <v/>
      </c>
      <c r="BV351" s="55"/>
      <c r="BW351" s="36" t="str">
        <f t="shared" si="189"/>
        <v/>
      </c>
      <c r="BX351" s="36" t="str">
        <f t="shared" si="189"/>
        <v/>
      </c>
      <c r="BY351" s="31"/>
      <c r="BZ351" s="38"/>
      <c r="CB351" s="120" t="e">
        <f t="shared" ca="1" si="160"/>
        <v>#VALUE!</v>
      </c>
      <c r="CC351" s="2" t="e">
        <f t="shared" ca="1" si="190"/>
        <v>#VALUE!</v>
      </c>
    </row>
    <row r="352" spans="1:81" s="10" customFormat="1" ht="25.15" customHeight="1" x14ac:dyDescent="0.2">
      <c r="A352" s="52" t="str">
        <f t="shared" si="191"/>
        <v/>
      </c>
      <c r="B352" s="157" t="e">
        <f t="shared" ca="1" si="161"/>
        <v>#VALUE!</v>
      </c>
      <c r="C352" s="157" t="e">
        <f t="shared" ca="1" si="162"/>
        <v>#VALUE!</v>
      </c>
      <c r="D352" s="29"/>
      <c r="E352" s="155" t="str">
        <f ca="1">IFERROR(INDIRECT(ADDRESS(MATCH(D352,CatModules!C:C,0),2,1,1,"CatModules")),"")</f>
        <v/>
      </c>
      <c r="F352" s="96"/>
      <c r="G352" s="156" t="str">
        <f ca="1">IFERROR(INDIRECT(ADDRESS(MATCH(CONCATENATE(E352,"-",F352),CatInt!K:K,0),3,1,1,"CatInt")),"")</f>
        <v/>
      </c>
      <c r="H352" s="45" t="str">
        <f>IF(F352="","",VLOOKUP(F352,#REF!,2,FALSE))</f>
        <v/>
      </c>
      <c r="I352" s="29"/>
      <c r="J352" s="155" t="e">
        <f t="shared" si="163"/>
        <v>#VALUE!</v>
      </c>
      <c r="K352" s="155" t="e">
        <f t="shared" si="164"/>
        <v>#VALUE!</v>
      </c>
      <c r="L352" s="153"/>
      <c r="M352" s="126"/>
      <c r="N352" s="151" t="e">
        <f ca="1">VLOOKUP(M352,CatProd!B:G,6,FALSE)</f>
        <v>#N/A</v>
      </c>
      <c r="O352" s="127"/>
      <c r="P352" s="175" t="e">
        <f ca="1">VLOOKUP(CONCATENATE(N352,"-",O352),CatProdSpec!H:I,2,FALSE)</f>
        <v>#N/A</v>
      </c>
      <c r="Q352" s="30"/>
      <c r="R352" s="149" t="str">
        <f>IFERROR(VLOOKUP(Q352,Setup!D$16:E$25,2,FALSE),"")</f>
        <v/>
      </c>
      <c r="S352" s="51" t="str">
        <f ca="1">IFERROR(IF(OR(I352="",VLOOKUP(I352,CatCostInp!$E$2:$K$88,7,FALSE)=0),"",VLOOKUP(I352,CatCostInp!$E$2:$K$88,7,FALSE)),"")</f>
        <v/>
      </c>
      <c r="T352" s="4" t="e">
        <f>VLOOKUP(U352,#REF!,2,FALSE)</f>
        <v>#REF!</v>
      </c>
      <c r="U352" s="30"/>
      <c r="V352" s="1" t="str">
        <f ca="1">IF(U352=Setup!$C$10,"Grant",IF('Health Products &amp; Equipment'!U352=Setup!$C$11,"Local",IF('Health Products &amp; Equipment'!U352=Setup!$C$12,"Other","")))</f>
        <v/>
      </c>
      <c r="W352" s="34"/>
      <c r="X352" s="148"/>
      <c r="Y352" s="34"/>
      <c r="Z352" s="36" t="str">
        <f t="shared" si="165"/>
        <v/>
      </c>
      <c r="AA352" s="34"/>
      <c r="AB352" s="32" t="str">
        <f t="shared" si="166"/>
        <v/>
      </c>
      <c r="AC352" s="34"/>
      <c r="AD352" s="32" t="str">
        <f t="shared" si="167"/>
        <v/>
      </c>
      <c r="AE352" s="34"/>
      <c r="AF352" s="36" t="str">
        <f t="shared" si="168"/>
        <v/>
      </c>
      <c r="AG352" s="36" t="str">
        <f t="shared" si="169"/>
        <v/>
      </c>
      <c r="AH352" s="36" t="str">
        <f t="shared" si="170"/>
        <v/>
      </c>
      <c r="AI352" s="55"/>
      <c r="AJ352" s="37"/>
      <c r="AK352" s="148"/>
      <c r="AL352" s="34"/>
      <c r="AM352" s="32" t="str">
        <f t="shared" si="171"/>
        <v/>
      </c>
      <c r="AN352" s="34"/>
      <c r="AO352" s="32" t="str">
        <f t="shared" si="172"/>
        <v/>
      </c>
      <c r="AP352" s="35"/>
      <c r="AQ352" s="32" t="str">
        <f t="shared" si="173"/>
        <v/>
      </c>
      <c r="AR352" s="34"/>
      <c r="AS352" s="36" t="str">
        <f t="shared" si="174"/>
        <v/>
      </c>
      <c r="AT352" s="36" t="str">
        <f t="shared" si="175"/>
        <v/>
      </c>
      <c r="AU352" s="36" t="str">
        <f t="shared" si="176"/>
        <v/>
      </c>
      <c r="AV352" s="55"/>
      <c r="AW352" s="34"/>
      <c r="AX352" s="148"/>
      <c r="AY352" s="34"/>
      <c r="AZ352" s="32" t="str">
        <f t="shared" si="177"/>
        <v/>
      </c>
      <c r="BA352" s="34"/>
      <c r="BB352" s="32" t="str">
        <f t="shared" si="178"/>
        <v/>
      </c>
      <c r="BC352" s="34"/>
      <c r="BD352" s="32" t="str">
        <f t="shared" si="179"/>
        <v/>
      </c>
      <c r="BE352" s="34"/>
      <c r="BF352" s="36" t="str">
        <f t="shared" si="180"/>
        <v/>
      </c>
      <c r="BG352" s="36" t="str">
        <f t="shared" si="181"/>
        <v/>
      </c>
      <c r="BH352" s="36" t="str">
        <f t="shared" si="182"/>
        <v/>
      </c>
      <c r="BI352" s="55"/>
      <c r="BJ352" s="34"/>
      <c r="BK352" s="148"/>
      <c r="BL352" s="34"/>
      <c r="BM352" s="32" t="str">
        <f t="shared" si="183"/>
        <v/>
      </c>
      <c r="BN352" s="34"/>
      <c r="BO352" s="32" t="str">
        <f t="shared" si="184"/>
        <v/>
      </c>
      <c r="BP352" s="34"/>
      <c r="BQ352" s="32" t="str">
        <f t="shared" si="185"/>
        <v/>
      </c>
      <c r="BR352" s="34"/>
      <c r="BS352" s="36" t="str">
        <f t="shared" si="186"/>
        <v/>
      </c>
      <c r="BT352" s="36" t="str">
        <f t="shared" si="187"/>
        <v/>
      </c>
      <c r="BU352" s="36" t="str">
        <f t="shared" si="188"/>
        <v/>
      </c>
      <c r="BV352" s="55"/>
      <c r="BW352" s="36" t="str">
        <f t="shared" si="189"/>
        <v/>
      </c>
      <c r="BX352" s="36" t="str">
        <f t="shared" si="189"/>
        <v/>
      </c>
      <c r="BY352" s="31"/>
      <c r="BZ352" s="38"/>
      <c r="CB352" s="120" t="e">
        <f t="shared" ca="1" si="160"/>
        <v>#VALUE!</v>
      </c>
      <c r="CC352" s="2" t="e">
        <f t="shared" ca="1" si="190"/>
        <v>#VALUE!</v>
      </c>
    </row>
    <row r="353" spans="1:81" s="10" customFormat="1" ht="25.15" customHeight="1" x14ac:dyDescent="0.2">
      <c r="A353" s="52" t="str">
        <f t="shared" si="191"/>
        <v/>
      </c>
      <c r="B353" s="157" t="e">
        <f t="shared" ca="1" si="161"/>
        <v>#VALUE!</v>
      </c>
      <c r="C353" s="157" t="e">
        <f t="shared" ca="1" si="162"/>
        <v>#VALUE!</v>
      </c>
      <c r="D353" s="29"/>
      <c r="E353" s="155" t="str">
        <f ca="1">IFERROR(INDIRECT(ADDRESS(MATCH(D353,CatModules!C:C,0),2,1,1,"CatModules")),"")</f>
        <v/>
      </c>
      <c r="F353" s="96"/>
      <c r="G353" s="156" t="str">
        <f ca="1">IFERROR(INDIRECT(ADDRESS(MATCH(CONCATENATE(E353,"-",F353),CatInt!K:K,0),3,1,1,"CatInt")),"")</f>
        <v/>
      </c>
      <c r="H353" s="45" t="str">
        <f>IF(F353="","",VLOOKUP(F353,#REF!,2,FALSE))</f>
        <v/>
      </c>
      <c r="I353" s="29"/>
      <c r="J353" s="155" t="e">
        <f t="shared" si="163"/>
        <v>#VALUE!</v>
      </c>
      <c r="K353" s="155" t="e">
        <f t="shared" si="164"/>
        <v>#VALUE!</v>
      </c>
      <c r="L353" s="153"/>
      <c r="M353" s="126"/>
      <c r="N353" s="151" t="e">
        <f ca="1">VLOOKUP(M353,CatProd!B:G,6,FALSE)</f>
        <v>#N/A</v>
      </c>
      <c r="O353" s="127"/>
      <c r="P353" s="175" t="e">
        <f ca="1">VLOOKUP(CONCATENATE(N353,"-",O353),CatProdSpec!H:I,2,FALSE)</f>
        <v>#N/A</v>
      </c>
      <c r="Q353" s="30"/>
      <c r="R353" s="149" t="str">
        <f>IFERROR(VLOOKUP(Q353,Setup!D$16:E$25,2,FALSE),"")</f>
        <v/>
      </c>
      <c r="S353" s="51" t="str">
        <f ca="1">IFERROR(IF(OR(I353="",VLOOKUP(I353,CatCostInp!$E$2:$K$88,7,FALSE)=0),"",VLOOKUP(I353,CatCostInp!$E$2:$K$88,7,FALSE)),"")</f>
        <v/>
      </c>
      <c r="T353" s="4" t="e">
        <f>VLOOKUP(U353,#REF!,2,FALSE)</f>
        <v>#REF!</v>
      </c>
      <c r="U353" s="30"/>
      <c r="V353" s="1" t="str">
        <f ca="1">IF(U353=Setup!$C$10,"Grant",IF('Health Products &amp; Equipment'!U353=Setup!$C$11,"Local",IF('Health Products &amp; Equipment'!U353=Setup!$C$12,"Other","")))</f>
        <v/>
      </c>
      <c r="W353" s="34"/>
      <c r="X353" s="148"/>
      <c r="Y353" s="34"/>
      <c r="Z353" s="36" t="str">
        <f t="shared" si="165"/>
        <v/>
      </c>
      <c r="AA353" s="34"/>
      <c r="AB353" s="32" t="str">
        <f t="shared" si="166"/>
        <v/>
      </c>
      <c r="AC353" s="34"/>
      <c r="AD353" s="32" t="str">
        <f t="shared" si="167"/>
        <v/>
      </c>
      <c r="AE353" s="34"/>
      <c r="AF353" s="36" t="str">
        <f t="shared" si="168"/>
        <v/>
      </c>
      <c r="AG353" s="36" t="str">
        <f t="shared" si="169"/>
        <v/>
      </c>
      <c r="AH353" s="36" t="str">
        <f t="shared" si="170"/>
        <v/>
      </c>
      <c r="AI353" s="55"/>
      <c r="AJ353" s="37"/>
      <c r="AK353" s="148"/>
      <c r="AL353" s="34"/>
      <c r="AM353" s="32" t="str">
        <f t="shared" si="171"/>
        <v/>
      </c>
      <c r="AN353" s="34"/>
      <c r="AO353" s="32" t="str">
        <f t="shared" si="172"/>
        <v/>
      </c>
      <c r="AP353" s="35"/>
      <c r="AQ353" s="32" t="str">
        <f t="shared" si="173"/>
        <v/>
      </c>
      <c r="AR353" s="34"/>
      <c r="AS353" s="36" t="str">
        <f t="shared" si="174"/>
        <v/>
      </c>
      <c r="AT353" s="36" t="str">
        <f t="shared" si="175"/>
        <v/>
      </c>
      <c r="AU353" s="36" t="str">
        <f t="shared" si="176"/>
        <v/>
      </c>
      <c r="AV353" s="55"/>
      <c r="AW353" s="34"/>
      <c r="AX353" s="148"/>
      <c r="AY353" s="34"/>
      <c r="AZ353" s="32" t="str">
        <f t="shared" si="177"/>
        <v/>
      </c>
      <c r="BA353" s="34"/>
      <c r="BB353" s="32" t="str">
        <f t="shared" si="178"/>
        <v/>
      </c>
      <c r="BC353" s="34"/>
      <c r="BD353" s="32" t="str">
        <f t="shared" si="179"/>
        <v/>
      </c>
      <c r="BE353" s="34"/>
      <c r="BF353" s="36" t="str">
        <f t="shared" si="180"/>
        <v/>
      </c>
      <c r="BG353" s="36" t="str">
        <f t="shared" si="181"/>
        <v/>
      </c>
      <c r="BH353" s="36" t="str">
        <f t="shared" si="182"/>
        <v/>
      </c>
      <c r="BI353" s="55"/>
      <c r="BJ353" s="34"/>
      <c r="BK353" s="148"/>
      <c r="BL353" s="34"/>
      <c r="BM353" s="32" t="str">
        <f t="shared" si="183"/>
        <v/>
      </c>
      <c r="BN353" s="34"/>
      <c r="BO353" s="32" t="str">
        <f t="shared" si="184"/>
        <v/>
      </c>
      <c r="BP353" s="34"/>
      <c r="BQ353" s="32" t="str">
        <f t="shared" si="185"/>
        <v/>
      </c>
      <c r="BR353" s="34"/>
      <c r="BS353" s="36" t="str">
        <f t="shared" si="186"/>
        <v/>
      </c>
      <c r="BT353" s="36" t="str">
        <f t="shared" si="187"/>
        <v/>
      </c>
      <c r="BU353" s="36" t="str">
        <f t="shared" si="188"/>
        <v/>
      </c>
      <c r="BV353" s="55"/>
      <c r="BW353" s="36" t="str">
        <f t="shared" si="189"/>
        <v/>
      </c>
      <c r="BX353" s="36" t="str">
        <f t="shared" si="189"/>
        <v/>
      </c>
      <c r="BY353" s="31"/>
      <c r="BZ353" s="38"/>
      <c r="CB353" s="120" t="e">
        <f t="shared" ca="1" si="160"/>
        <v>#VALUE!</v>
      </c>
      <c r="CC353" s="2" t="e">
        <f t="shared" ca="1" si="190"/>
        <v>#VALUE!</v>
      </c>
    </row>
    <row r="354" spans="1:81" s="10" customFormat="1" ht="25.15" customHeight="1" x14ac:dyDescent="0.2">
      <c r="A354" s="52" t="str">
        <f t="shared" si="191"/>
        <v/>
      </c>
      <c r="B354" s="157" t="e">
        <f t="shared" ca="1" si="161"/>
        <v>#VALUE!</v>
      </c>
      <c r="C354" s="157" t="e">
        <f t="shared" ca="1" si="162"/>
        <v>#VALUE!</v>
      </c>
      <c r="D354" s="29"/>
      <c r="E354" s="155" t="str">
        <f ca="1">IFERROR(INDIRECT(ADDRESS(MATCH(D354,CatModules!C:C,0),2,1,1,"CatModules")),"")</f>
        <v/>
      </c>
      <c r="F354" s="96"/>
      <c r="G354" s="156" t="str">
        <f ca="1">IFERROR(INDIRECT(ADDRESS(MATCH(CONCATENATE(E354,"-",F354),CatInt!K:K,0),3,1,1,"CatInt")),"")</f>
        <v/>
      </c>
      <c r="H354" s="45" t="str">
        <f>IF(F354="","",VLOOKUP(F354,#REF!,2,FALSE))</f>
        <v/>
      </c>
      <c r="I354" s="29"/>
      <c r="J354" s="155" t="e">
        <f t="shared" si="163"/>
        <v>#VALUE!</v>
      </c>
      <c r="K354" s="155" t="e">
        <f t="shared" si="164"/>
        <v>#VALUE!</v>
      </c>
      <c r="L354" s="153"/>
      <c r="M354" s="126"/>
      <c r="N354" s="151" t="e">
        <f ca="1">VLOOKUP(M354,CatProd!B:G,6,FALSE)</f>
        <v>#N/A</v>
      </c>
      <c r="O354" s="127"/>
      <c r="P354" s="175" t="e">
        <f ca="1">VLOOKUP(CONCATENATE(N354,"-",O354),CatProdSpec!H:I,2,FALSE)</f>
        <v>#N/A</v>
      </c>
      <c r="Q354" s="30"/>
      <c r="R354" s="149" t="str">
        <f>IFERROR(VLOOKUP(Q354,Setup!D$16:E$25,2,FALSE),"")</f>
        <v/>
      </c>
      <c r="S354" s="51" t="str">
        <f ca="1">IFERROR(IF(OR(I354="",VLOOKUP(I354,CatCostInp!$E$2:$K$88,7,FALSE)=0),"",VLOOKUP(I354,CatCostInp!$E$2:$K$88,7,FALSE)),"")</f>
        <v/>
      </c>
      <c r="T354" s="4" t="e">
        <f>VLOOKUP(U354,#REF!,2,FALSE)</f>
        <v>#REF!</v>
      </c>
      <c r="U354" s="30"/>
      <c r="V354" s="1" t="str">
        <f ca="1">IF(U354=Setup!$C$10,"Grant",IF('Health Products &amp; Equipment'!U354=Setup!$C$11,"Local",IF('Health Products &amp; Equipment'!U354=Setup!$C$12,"Other","")))</f>
        <v/>
      </c>
      <c r="W354" s="34"/>
      <c r="X354" s="148"/>
      <c r="Y354" s="34"/>
      <c r="Z354" s="36" t="str">
        <f t="shared" si="165"/>
        <v/>
      </c>
      <c r="AA354" s="34"/>
      <c r="AB354" s="32" t="str">
        <f t="shared" si="166"/>
        <v/>
      </c>
      <c r="AC354" s="34"/>
      <c r="AD354" s="32" t="str">
        <f t="shared" si="167"/>
        <v/>
      </c>
      <c r="AE354" s="34"/>
      <c r="AF354" s="36" t="str">
        <f t="shared" si="168"/>
        <v/>
      </c>
      <c r="AG354" s="36" t="str">
        <f t="shared" si="169"/>
        <v/>
      </c>
      <c r="AH354" s="36" t="str">
        <f t="shared" si="170"/>
        <v/>
      </c>
      <c r="AI354" s="55"/>
      <c r="AJ354" s="37"/>
      <c r="AK354" s="148"/>
      <c r="AL354" s="34"/>
      <c r="AM354" s="32" t="str">
        <f t="shared" si="171"/>
        <v/>
      </c>
      <c r="AN354" s="34"/>
      <c r="AO354" s="32" t="str">
        <f t="shared" si="172"/>
        <v/>
      </c>
      <c r="AP354" s="35"/>
      <c r="AQ354" s="32" t="str">
        <f t="shared" si="173"/>
        <v/>
      </c>
      <c r="AR354" s="34"/>
      <c r="AS354" s="36" t="str">
        <f t="shared" si="174"/>
        <v/>
      </c>
      <c r="AT354" s="36" t="str">
        <f t="shared" si="175"/>
        <v/>
      </c>
      <c r="AU354" s="36" t="str">
        <f t="shared" si="176"/>
        <v/>
      </c>
      <c r="AV354" s="55"/>
      <c r="AW354" s="34"/>
      <c r="AX354" s="148"/>
      <c r="AY354" s="34"/>
      <c r="AZ354" s="32" t="str">
        <f t="shared" si="177"/>
        <v/>
      </c>
      <c r="BA354" s="34"/>
      <c r="BB354" s="32" t="str">
        <f t="shared" si="178"/>
        <v/>
      </c>
      <c r="BC354" s="34"/>
      <c r="BD354" s="32" t="str">
        <f t="shared" si="179"/>
        <v/>
      </c>
      <c r="BE354" s="34"/>
      <c r="BF354" s="36" t="str">
        <f t="shared" si="180"/>
        <v/>
      </c>
      <c r="BG354" s="36" t="str">
        <f t="shared" si="181"/>
        <v/>
      </c>
      <c r="BH354" s="36" t="str">
        <f t="shared" si="182"/>
        <v/>
      </c>
      <c r="BI354" s="55"/>
      <c r="BJ354" s="34"/>
      <c r="BK354" s="148"/>
      <c r="BL354" s="34"/>
      <c r="BM354" s="32" t="str">
        <f t="shared" si="183"/>
        <v/>
      </c>
      <c r="BN354" s="34"/>
      <c r="BO354" s="32" t="str">
        <f t="shared" si="184"/>
        <v/>
      </c>
      <c r="BP354" s="34"/>
      <c r="BQ354" s="32" t="str">
        <f t="shared" si="185"/>
        <v/>
      </c>
      <c r="BR354" s="34"/>
      <c r="BS354" s="36" t="str">
        <f t="shared" si="186"/>
        <v/>
      </c>
      <c r="BT354" s="36" t="str">
        <f t="shared" si="187"/>
        <v/>
      </c>
      <c r="BU354" s="36" t="str">
        <f t="shared" si="188"/>
        <v/>
      </c>
      <c r="BV354" s="55"/>
      <c r="BW354" s="36" t="str">
        <f t="shared" si="189"/>
        <v/>
      </c>
      <c r="BX354" s="36" t="str">
        <f t="shared" si="189"/>
        <v/>
      </c>
      <c r="BY354" s="31"/>
      <c r="BZ354" s="38"/>
      <c r="CB354" s="120" t="e">
        <f t="shared" ca="1" si="160"/>
        <v>#VALUE!</v>
      </c>
      <c r="CC354" s="2" t="e">
        <f t="shared" ca="1" si="190"/>
        <v>#VALUE!</v>
      </c>
    </row>
    <row r="355" spans="1:81" s="10" customFormat="1" ht="25.15" customHeight="1" x14ac:dyDescent="0.2">
      <c r="A355" s="52" t="str">
        <f t="shared" si="191"/>
        <v/>
      </c>
      <c r="B355" s="157" t="e">
        <f t="shared" ca="1" si="161"/>
        <v>#VALUE!</v>
      </c>
      <c r="C355" s="157" t="e">
        <f t="shared" ca="1" si="162"/>
        <v>#VALUE!</v>
      </c>
      <c r="D355" s="29"/>
      <c r="E355" s="155" t="str">
        <f ca="1">IFERROR(INDIRECT(ADDRESS(MATCH(D355,CatModules!C:C,0),2,1,1,"CatModules")),"")</f>
        <v/>
      </c>
      <c r="F355" s="96"/>
      <c r="G355" s="156" t="str">
        <f ca="1">IFERROR(INDIRECT(ADDRESS(MATCH(CONCATENATE(E355,"-",F355),CatInt!K:K,0),3,1,1,"CatInt")),"")</f>
        <v/>
      </c>
      <c r="H355" s="45" t="str">
        <f>IF(F355="","",VLOOKUP(F355,#REF!,2,FALSE))</f>
        <v/>
      </c>
      <c r="I355" s="29"/>
      <c r="J355" s="155" t="e">
        <f t="shared" si="163"/>
        <v>#VALUE!</v>
      </c>
      <c r="K355" s="155" t="e">
        <f t="shared" si="164"/>
        <v>#VALUE!</v>
      </c>
      <c r="L355" s="153"/>
      <c r="M355" s="126"/>
      <c r="N355" s="151" t="e">
        <f ca="1">VLOOKUP(M355,CatProd!B:G,6,FALSE)</f>
        <v>#N/A</v>
      </c>
      <c r="O355" s="127"/>
      <c r="P355" s="175" t="e">
        <f ca="1">VLOOKUP(CONCATENATE(N355,"-",O355),CatProdSpec!H:I,2,FALSE)</f>
        <v>#N/A</v>
      </c>
      <c r="Q355" s="30"/>
      <c r="R355" s="149" t="str">
        <f>IFERROR(VLOOKUP(Q355,Setup!D$16:E$25,2,FALSE),"")</f>
        <v/>
      </c>
      <c r="S355" s="51" t="str">
        <f ca="1">IFERROR(IF(OR(I355="",VLOOKUP(I355,CatCostInp!$E$2:$K$88,7,FALSE)=0),"",VLOOKUP(I355,CatCostInp!$E$2:$K$88,7,FALSE)),"")</f>
        <v/>
      </c>
      <c r="T355" s="4" t="e">
        <f>VLOOKUP(U355,#REF!,2,FALSE)</f>
        <v>#REF!</v>
      </c>
      <c r="U355" s="30"/>
      <c r="V355" s="1" t="str">
        <f ca="1">IF(U355=Setup!$C$10,"Grant",IF('Health Products &amp; Equipment'!U355=Setup!$C$11,"Local",IF('Health Products &amp; Equipment'!U355=Setup!$C$12,"Other","")))</f>
        <v/>
      </c>
      <c r="W355" s="34"/>
      <c r="X355" s="148"/>
      <c r="Y355" s="34"/>
      <c r="Z355" s="36" t="str">
        <f t="shared" si="165"/>
        <v/>
      </c>
      <c r="AA355" s="34"/>
      <c r="AB355" s="32" t="str">
        <f t="shared" si="166"/>
        <v/>
      </c>
      <c r="AC355" s="34"/>
      <c r="AD355" s="32" t="str">
        <f t="shared" si="167"/>
        <v/>
      </c>
      <c r="AE355" s="34"/>
      <c r="AF355" s="36" t="str">
        <f t="shared" si="168"/>
        <v/>
      </c>
      <c r="AG355" s="36" t="str">
        <f t="shared" si="169"/>
        <v/>
      </c>
      <c r="AH355" s="36" t="str">
        <f t="shared" si="170"/>
        <v/>
      </c>
      <c r="AI355" s="55"/>
      <c r="AJ355" s="37"/>
      <c r="AK355" s="148"/>
      <c r="AL355" s="34"/>
      <c r="AM355" s="32" t="str">
        <f t="shared" si="171"/>
        <v/>
      </c>
      <c r="AN355" s="34"/>
      <c r="AO355" s="32" t="str">
        <f t="shared" si="172"/>
        <v/>
      </c>
      <c r="AP355" s="35"/>
      <c r="AQ355" s="32" t="str">
        <f t="shared" si="173"/>
        <v/>
      </c>
      <c r="AR355" s="34"/>
      <c r="AS355" s="36" t="str">
        <f t="shared" si="174"/>
        <v/>
      </c>
      <c r="AT355" s="36" t="str">
        <f t="shared" si="175"/>
        <v/>
      </c>
      <c r="AU355" s="36" t="str">
        <f t="shared" si="176"/>
        <v/>
      </c>
      <c r="AV355" s="55"/>
      <c r="AW355" s="34"/>
      <c r="AX355" s="148"/>
      <c r="AY355" s="34"/>
      <c r="AZ355" s="32" t="str">
        <f t="shared" si="177"/>
        <v/>
      </c>
      <c r="BA355" s="34"/>
      <c r="BB355" s="32" t="str">
        <f t="shared" si="178"/>
        <v/>
      </c>
      <c r="BC355" s="34"/>
      <c r="BD355" s="32" t="str">
        <f t="shared" si="179"/>
        <v/>
      </c>
      <c r="BE355" s="34"/>
      <c r="BF355" s="36" t="str">
        <f t="shared" si="180"/>
        <v/>
      </c>
      <c r="BG355" s="36" t="str">
        <f t="shared" si="181"/>
        <v/>
      </c>
      <c r="BH355" s="36" t="str">
        <f t="shared" si="182"/>
        <v/>
      </c>
      <c r="BI355" s="55"/>
      <c r="BJ355" s="34"/>
      <c r="BK355" s="148"/>
      <c r="BL355" s="34"/>
      <c r="BM355" s="32" t="str">
        <f t="shared" si="183"/>
        <v/>
      </c>
      <c r="BN355" s="34"/>
      <c r="BO355" s="32" t="str">
        <f t="shared" si="184"/>
        <v/>
      </c>
      <c r="BP355" s="34"/>
      <c r="BQ355" s="32" t="str">
        <f t="shared" si="185"/>
        <v/>
      </c>
      <c r="BR355" s="34"/>
      <c r="BS355" s="36" t="str">
        <f t="shared" si="186"/>
        <v/>
      </c>
      <c r="BT355" s="36" t="str">
        <f t="shared" si="187"/>
        <v/>
      </c>
      <c r="BU355" s="36" t="str">
        <f t="shared" si="188"/>
        <v/>
      </c>
      <c r="BV355" s="55"/>
      <c r="BW355" s="36" t="str">
        <f t="shared" si="189"/>
        <v/>
      </c>
      <c r="BX355" s="36" t="str">
        <f t="shared" si="189"/>
        <v/>
      </c>
      <c r="BY355" s="31"/>
      <c r="BZ355" s="38"/>
      <c r="CB355" s="120" t="e">
        <f t="shared" ca="1" si="160"/>
        <v>#VALUE!</v>
      </c>
      <c r="CC355" s="2" t="e">
        <f t="shared" ca="1" si="190"/>
        <v>#VALUE!</v>
      </c>
    </row>
    <row r="356" spans="1:81" s="10" customFormat="1" ht="25.15" customHeight="1" x14ac:dyDescent="0.2">
      <c r="A356" s="52" t="str">
        <f t="shared" si="191"/>
        <v/>
      </c>
      <c r="B356" s="157" t="e">
        <f t="shared" ca="1" si="161"/>
        <v>#VALUE!</v>
      </c>
      <c r="C356" s="157" t="e">
        <f t="shared" ca="1" si="162"/>
        <v>#VALUE!</v>
      </c>
      <c r="D356" s="29"/>
      <c r="E356" s="155" t="str">
        <f ca="1">IFERROR(INDIRECT(ADDRESS(MATCH(D356,CatModules!C:C,0),2,1,1,"CatModules")),"")</f>
        <v/>
      </c>
      <c r="F356" s="96"/>
      <c r="G356" s="156" t="str">
        <f ca="1">IFERROR(INDIRECT(ADDRESS(MATCH(CONCATENATE(E356,"-",F356),CatInt!K:K,0),3,1,1,"CatInt")),"")</f>
        <v/>
      </c>
      <c r="H356" s="45" t="str">
        <f>IF(F356="","",VLOOKUP(F356,#REF!,2,FALSE))</f>
        <v/>
      </c>
      <c r="I356" s="29"/>
      <c r="J356" s="155" t="e">
        <f t="shared" si="163"/>
        <v>#VALUE!</v>
      </c>
      <c r="K356" s="155" t="e">
        <f t="shared" si="164"/>
        <v>#VALUE!</v>
      </c>
      <c r="L356" s="153"/>
      <c r="M356" s="126"/>
      <c r="N356" s="151" t="e">
        <f ca="1">VLOOKUP(M356,CatProd!B:G,6,FALSE)</f>
        <v>#N/A</v>
      </c>
      <c r="O356" s="127"/>
      <c r="P356" s="175" t="e">
        <f ca="1">VLOOKUP(CONCATENATE(N356,"-",O356),CatProdSpec!H:I,2,FALSE)</f>
        <v>#N/A</v>
      </c>
      <c r="Q356" s="30"/>
      <c r="R356" s="149" t="str">
        <f>IFERROR(VLOOKUP(Q356,Setup!D$16:E$25,2,FALSE),"")</f>
        <v/>
      </c>
      <c r="S356" s="51" t="str">
        <f ca="1">IFERROR(IF(OR(I356="",VLOOKUP(I356,CatCostInp!$E$2:$K$88,7,FALSE)=0),"",VLOOKUP(I356,CatCostInp!$E$2:$K$88,7,FALSE)),"")</f>
        <v/>
      </c>
      <c r="T356" s="4" t="e">
        <f>VLOOKUP(U356,#REF!,2,FALSE)</f>
        <v>#REF!</v>
      </c>
      <c r="U356" s="30"/>
      <c r="V356" s="1" t="str">
        <f ca="1">IF(U356=Setup!$C$10,"Grant",IF('Health Products &amp; Equipment'!U356=Setup!$C$11,"Local",IF('Health Products &amp; Equipment'!U356=Setup!$C$12,"Other","")))</f>
        <v/>
      </c>
      <c r="W356" s="34"/>
      <c r="X356" s="148"/>
      <c r="Y356" s="34"/>
      <c r="Z356" s="36" t="str">
        <f t="shared" si="165"/>
        <v/>
      </c>
      <c r="AA356" s="34"/>
      <c r="AB356" s="32" t="str">
        <f t="shared" si="166"/>
        <v/>
      </c>
      <c r="AC356" s="34"/>
      <c r="AD356" s="32" t="str">
        <f t="shared" si="167"/>
        <v/>
      </c>
      <c r="AE356" s="34"/>
      <c r="AF356" s="36" t="str">
        <f t="shared" si="168"/>
        <v/>
      </c>
      <c r="AG356" s="36" t="str">
        <f t="shared" si="169"/>
        <v/>
      </c>
      <c r="AH356" s="36" t="str">
        <f t="shared" si="170"/>
        <v/>
      </c>
      <c r="AI356" s="55"/>
      <c r="AJ356" s="37"/>
      <c r="AK356" s="148"/>
      <c r="AL356" s="34"/>
      <c r="AM356" s="32" t="str">
        <f t="shared" si="171"/>
        <v/>
      </c>
      <c r="AN356" s="34"/>
      <c r="AO356" s="32" t="str">
        <f t="shared" si="172"/>
        <v/>
      </c>
      <c r="AP356" s="35"/>
      <c r="AQ356" s="32" t="str">
        <f t="shared" si="173"/>
        <v/>
      </c>
      <c r="AR356" s="34"/>
      <c r="AS356" s="36" t="str">
        <f t="shared" si="174"/>
        <v/>
      </c>
      <c r="AT356" s="36" t="str">
        <f t="shared" si="175"/>
        <v/>
      </c>
      <c r="AU356" s="36" t="str">
        <f t="shared" si="176"/>
        <v/>
      </c>
      <c r="AV356" s="55"/>
      <c r="AW356" s="34"/>
      <c r="AX356" s="148"/>
      <c r="AY356" s="34"/>
      <c r="AZ356" s="32" t="str">
        <f t="shared" si="177"/>
        <v/>
      </c>
      <c r="BA356" s="34"/>
      <c r="BB356" s="32" t="str">
        <f t="shared" si="178"/>
        <v/>
      </c>
      <c r="BC356" s="34"/>
      <c r="BD356" s="32" t="str">
        <f t="shared" si="179"/>
        <v/>
      </c>
      <c r="BE356" s="34"/>
      <c r="BF356" s="36" t="str">
        <f t="shared" si="180"/>
        <v/>
      </c>
      <c r="BG356" s="36" t="str">
        <f t="shared" si="181"/>
        <v/>
      </c>
      <c r="BH356" s="36" t="str">
        <f t="shared" si="182"/>
        <v/>
      </c>
      <c r="BI356" s="55"/>
      <c r="BJ356" s="34"/>
      <c r="BK356" s="148"/>
      <c r="BL356" s="34"/>
      <c r="BM356" s="32" t="str">
        <f t="shared" si="183"/>
        <v/>
      </c>
      <c r="BN356" s="34"/>
      <c r="BO356" s="32" t="str">
        <f t="shared" si="184"/>
        <v/>
      </c>
      <c r="BP356" s="34"/>
      <c r="BQ356" s="32" t="str">
        <f t="shared" si="185"/>
        <v/>
      </c>
      <c r="BR356" s="34"/>
      <c r="BS356" s="36" t="str">
        <f t="shared" si="186"/>
        <v/>
      </c>
      <c r="BT356" s="36" t="str">
        <f t="shared" si="187"/>
        <v/>
      </c>
      <c r="BU356" s="36" t="str">
        <f t="shared" si="188"/>
        <v/>
      </c>
      <c r="BV356" s="55"/>
      <c r="BW356" s="36" t="str">
        <f t="shared" si="189"/>
        <v/>
      </c>
      <c r="BX356" s="36" t="str">
        <f t="shared" si="189"/>
        <v/>
      </c>
      <c r="BY356" s="31"/>
      <c r="BZ356" s="38"/>
      <c r="CB356" s="120" t="e">
        <f t="shared" ca="1" si="160"/>
        <v>#VALUE!</v>
      </c>
      <c r="CC356" s="2" t="e">
        <f t="shared" ca="1" si="190"/>
        <v>#VALUE!</v>
      </c>
    </row>
    <row r="357" spans="1:81" s="10" customFormat="1" ht="25.15" customHeight="1" x14ac:dyDescent="0.2">
      <c r="A357" s="52" t="str">
        <f t="shared" si="191"/>
        <v/>
      </c>
      <c r="B357" s="157" t="e">
        <f t="shared" ca="1" si="161"/>
        <v>#VALUE!</v>
      </c>
      <c r="C357" s="157" t="e">
        <f t="shared" ca="1" si="162"/>
        <v>#VALUE!</v>
      </c>
      <c r="D357" s="29"/>
      <c r="E357" s="155" t="str">
        <f ca="1">IFERROR(INDIRECT(ADDRESS(MATCH(D357,CatModules!C:C,0),2,1,1,"CatModules")),"")</f>
        <v/>
      </c>
      <c r="F357" s="96"/>
      <c r="G357" s="156" t="str">
        <f ca="1">IFERROR(INDIRECT(ADDRESS(MATCH(CONCATENATE(E357,"-",F357),CatInt!K:K,0),3,1,1,"CatInt")),"")</f>
        <v/>
      </c>
      <c r="H357" s="45" t="str">
        <f>IF(F357="","",VLOOKUP(F357,#REF!,2,FALSE))</f>
        <v/>
      </c>
      <c r="I357" s="29"/>
      <c r="J357" s="155" t="e">
        <f t="shared" si="163"/>
        <v>#VALUE!</v>
      </c>
      <c r="K357" s="155" t="e">
        <f t="shared" si="164"/>
        <v>#VALUE!</v>
      </c>
      <c r="L357" s="153"/>
      <c r="M357" s="126"/>
      <c r="N357" s="151" t="e">
        <f ca="1">VLOOKUP(M357,CatProd!B:G,6,FALSE)</f>
        <v>#N/A</v>
      </c>
      <c r="O357" s="127"/>
      <c r="P357" s="175" t="e">
        <f ca="1">VLOOKUP(CONCATENATE(N357,"-",O357),CatProdSpec!H:I,2,FALSE)</f>
        <v>#N/A</v>
      </c>
      <c r="Q357" s="30"/>
      <c r="R357" s="149" t="str">
        <f>IFERROR(VLOOKUP(Q357,Setup!D$16:E$25,2,FALSE),"")</f>
        <v/>
      </c>
      <c r="S357" s="51" t="str">
        <f ca="1">IFERROR(IF(OR(I357="",VLOOKUP(I357,CatCostInp!$E$2:$K$88,7,FALSE)=0),"",VLOOKUP(I357,CatCostInp!$E$2:$K$88,7,FALSE)),"")</f>
        <v/>
      </c>
      <c r="T357" s="4" t="e">
        <f>VLOOKUP(U357,#REF!,2,FALSE)</f>
        <v>#REF!</v>
      </c>
      <c r="U357" s="30"/>
      <c r="V357" s="1" t="str">
        <f ca="1">IF(U357=Setup!$C$10,"Grant",IF('Health Products &amp; Equipment'!U357=Setup!$C$11,"Local",IF('Health Products &amp; Equipment'!U357=Setup!$C$12,"Other","")))</f>
        <v/>
      </c>
      <c r="W357" s="34"/>
      <c r="X357" s="148"/>
      <c r="Y357" s="34"/>
      <c r="Z357" s="36" t="str">
        <f t="shared" si="165"/>
        <v/>
      </c>
      <c r="AA357" s="34"/>
      <c r="AB357" s="32" t="str">
        <f t="shared" si="166"/>
        <v/>
      </c>
      <c r="AC357" s="34"/>
      <c r="AD357" s="32" t="str">
        <f t="shared" si="167"/>
        <v/>
      </c>
      <c r="AE357" s="34"/>
      <c r="AF357" s="36" t="str">
        <f t="shared" si="168"/>
        <v/>
      </c>
      <c r="AG357" s="36" t="str">
        <f t="shared" si="169"/>
        <v/>
      </c>
      <c r="AH357" s="36" t="str">
        <f t="shared" si="170"/>
        <v/>
      </c>
      <c r="AI357" s="55"/>
      <c r="AJ357" s="37"/>
      <c r="AK357" s="148"/>
      <c r="AL357" s="34"/>
      <c r="AM357" s="32" t="str">
        <f t="shared" si="171"/>
        <v/>
      </c>
      <c r="AN357" s="34"/>
      <c r="AO357" s="32" t="str">
        <f t="shared" si="172"/>
        <v/>
      </c>
      <c r="AP357" s="35"/>
      <c r="AQ357" s="32" t="str">
        <f t="shared" si="173"/>
        <v/>
      </c>
      <c r="AR357" s="34"/>
      <c r="AS357" s="36" t="str">
        <f t="shared" si="174"/>
        <v/>
      </c>
      <c r="AT357" s="36" t="str">
        <f t="shared" si="175"/>
        <v/>
      </c>
      <c r="AU357" s="36" t="str">
        <f t="shared" si="176"/>
        <v/>
      </c>
      <c r="AV357" s="55"/>
      <c r="AW357" s="34"/>
      <c r="AX357" s="148"/>
      <c r="AY357" s="34"/>
      <c r="AZ357" s="32" t="str">
        <f t="shared" si="177"/>
        <v/>
      </c>
      <c r="BA357" s="34"/>
      <c r="BB357" s="32" t="str">
        <f t="shared" si="178"/>
        <v/>
      </c>
      <c r="BC357" s="34"/>
      <c r="BD357" s="32" t="str">
        <f t="shared" si="179"/>
        <v/>
      </c>
      <c r="BE357" s="34"/>
      <c r="BF357" s="36" t="str">
        <f t="shared" si="180"/>
        <v/>
      </c>
      <c r="BG357" s="36" t="str">
        <f t="shared" si="181"/>
        <v/>
      </c>
      <c r="BH357" s="36" t="str">
        <f t="shared" si="182"/>
        <v/>
      </c>
      <c r="BI357" s="55"/>
      <c r="BJ357" s="34"/>
      <c r="BK357" s="148"/>
      <c r="BL357" s="34"/>
      <c r="BM357" s="32" t="str">
        <f t="shared" si="183"/>
        <v/>
      </c>
      <c r="BN357" s="34"/>
      <c r="BO357" s="32" t="str">
        <f t="shared" si="184"/>
        <v/>
      </c>
      <c r="BP357" s="34"/>
      <c r="BQ357" s="32" t="str">
        <f t="shared" si="185"/>
        <v/>
      </c>
      <c r="BR357" s="34"/>
      <c r="BS357" s="36" t="str">
        <f t="shared" si="186"/>
        <v/>
      </c>
      <c r="BT357" s="36" t="str">
        <f t="shared" si="187"/>
        <v/>
      </c>
      <c r="BU357" s="36" t="str">
        <f t="shared" si="188"/>
        <v/>
      </c>
      <c r="BV357" s="55"/>
      <c r="BW357" s="36" t="str">
        <f t="shared" si="189"/>
        <v/>
      </c>
      <c r="BX357" s="36" t="str">
        <f t="shared" si="189"/>
        <v/>
      </c>
      <c r="BY357" s="31"/>
      <c r="BZ357" s="38"/>
      <c r="CB357" s="120" t="e">
        <f t="shared" ca="1" si="160"/>
        <v>#VALUE!</v>
      </c>
      <c r="CC357" s="2" t="e">
        <f t="shared" ca="1" si="190"/>
        <v>#VALUE!</v>
      </c>
    </row>
    <row r="358" spans="1:81" s="10" customFormat="1" ht="25.15" customHeight="1" x14ac:dyDescent="0.2">
      <c r="A358" s="52" t="str">
        <f t="shared" si="191"/>
        <v/>
      </c>
      <c r="B358" s="157" t="e">
        <f t="shared" ca="1" si="161"/>
        <v>#VALUE!</v>
      </c>
      <c r="C358" s="157" t="e">
        <f t="shared" ca="1" si="162"/>
        <v>#VALUE!</v>
      </c>
      <c r="D358" s="29"/>
      <c r="E358" s="155" t="str">
        <f ca="1">IFERROR(INDIRECT(ADDRESS(MATCH(D358,CatModules!C:C,0),2,1,1,"CatModules")),"")</f>
        <v/>
      </c>
      <c r="F358" s="96"/>
      <c r="G358" s="156" t="str">
        <f ca="1">IFERROR(INDIRECT(ADDRESS(MATCH(CONCATENATE(E358,"-",F358),CatInt!K:K,0),3,1,1,"CatInt")),"")</f>
        <v/>
      </c>
      <c r="H358" s="45" t="str">
        <f>IF(F358="","",VLOOKUP(F358,#REF!,2,FALSE))</f>
        <v/>
      </c>
      <c r="I358" s="29"/>
      <c r="J358" s="155" t="e">
        <f t="shared" si="163"/>
        <v>#VALUE!</v>
      </c>
      <c r="K358" s="155" t="e">
        <f t="shared" si="164"/>
        <v>#VALUE!</v>
      </c>
      <c r="L358" s="153"/>
      <c r="M358" s="126"/>
      <c r="N358" s="151" t="e">
        <f ca="1">VLOOKUP(M358,CatProd!B:G,6,FALSE)</f>
        <v>#N/A</v>
      </c>
      <c r="O358" s="127"/>
      <c r="P358" s="175" t="e">
        <f ca="1">VLOOKUP(CONCATENATE(N358,"-",O358),CatProdSpec!H:I,2,FALSE)</f>
        <v>#N/A</v>
      </c>
      <c r="Q358" s="30"/>
      <c r="R358" s="149" t="str">
        <f>IFERROR(VLOOKUP(Q358,Setup!D$16:E$25,2,FALSE),"")</f>
        <v/>
      </c>
      <c r="S358" s="51" t="str">
        <f ca="1">IFERROR(IF(OR(I358="",VLOOKUP(I358,CatCostInp!$E$2:$K$88,7,FALSE)=0),"",VLOOKUP(I358,CatCostInp!$E$2:$K$88,7,FALSE)),"")</f>
        <v/>
      </c>
      <c r="T358" s="4" t="e">
        <f>VLOOKUP(U358,#REF!,2,FALSE)</f>
        <v>#REF!</v>
      </c>
      <c r="U358" s="30"/>
      <c r="V358" s="1" t="str">
        <f ca="1">IF(U358=Setup!$C$10,"Grant",IF('Health Products &amp; Equipment'!U358=Setup!$C$11,"Local",IF('Health Products &amp; Equipment'!U358=Setup!$C$12,"Other","")))</f>
        <v/>
      </c>
      <c r="W358" s="34"/>
      <c r="X358" s="148"/>
      <c r="Y358" s="34"/>
      <c r="Z358" s="36" t="str">
        <f t="shared" si="165"/>
        <v/>
      </c>
      <c r="AA358" s="34"/>
      <c r="AB358" s="32" t="str">
        <f t="shared" si="166"/>
        <v/>
      </c>
      <c r="AC358" s="34"/>
      <c r="AD358" s="32" t="str">
        <f t="shared" si="167"/>
        <v/>
      </c>
      <c r="AE358" s="34"/>
      <c r="AF358" s="36" t="str">
        <f t="shared" si="168"/>
        <v/>
      </c>
      <c r="AG358" s="36" t="str">
        <f t="shared" si="169"/>
        <v/>
      </c>
      <c r="AH358" s="36" t="str">
        <f t="shared" si="170"/>
        <v/>
      </c>
      <c r="AI358" s="55"/>
      <c r="AJ358" s="37"/>
      <c r="AK358" s="148"/>
      <c r="AL358" s="34"/>
      <c r="AM358" s="32" t="str">
        <f t="shared" si="171"/>
        <v/>
      </c>
      <c r="AN358" s="34"/>
      <c r="AO358" s="32" t="str">
        <f t="shared" si="172"/>
        <v/>
      </c>
      <c r="AP358" s="35"/>
      <c r="AQ358" s="32" t="str">
        <f t="shared" si="173"/>
        <v/>
      </c>
      <c r="AR358" s="34"/>
      <c r="AS358" s="36" t="str">
        <f t="shared" si="174"/>
        <v/>
      </c>
      <c r="AT358" s="36" t="str">
        <f t="shared" si="175"/>
        <v/>
      </c>
      <c r="AU358" s="36" t="str">
        <f t="shared" si="176"/>
        <v/>
      </c>
      <c r="AV358" s="55"/>
      <c r="AW358" s="34"/>
      <c r="AX358" s="148"/>
      <c r="AY358" s="34"/>
      <c r="AZ358" s="32" t="str">
        <f t="shared" si="177"/>
        <v/>
      </c>
      <c r="BA358" s="34"/>
      <c r="BB358" s="32" t="str">
        <f t="shared" si="178"/>
        <v/>
      </c>
      <c r="BC358" s="34"/>
      <c r="BD358" s="32" t="str">
        <f t="shared" si="179"/>
        <v/>
      </c>
      <c r="BE358" s="34"/>
      <c r="BF358" s="36" t="str">
        <f t="shared" si="180"/>
        <v/>
      </c>
      <c r="BG358" s="36" t="str">
        <f t="shared" si="181"/>
        <v/>
      </c>
      <c r="BH358" s="36" t="str">
        <f t="shared" si="182"/>
        <v/>
      </c>
      <c r="BI358" s="55"/>
      <c r="BJ358" s="34"/>
      <c r="BK358" s="148"/>
      <c r="BL358" s="34"/>
      <c r="BM358" s="32" t="str">
        <f t="shared" si="183"/>
        <v/>
      </c>
      <c r="BN358" s="34"/>
      <c r="BO358" s="32" t="str">
        <f t="shared" si="184"/>
        <v/>
      </c>
      <c r="BP358" s="34"/>
      <c r="BQ358" s="32" t="str">
        <f t="shared" si="185"/>
        <v/>
      </c>
      <c r="BR358" s="34"/>
      <c r="BS358" s="36" t="str">
        <f t="shared" si="186"/>
        <v/>
      </c>
      <c r="BT358" s="36" t="str">
        <f t="shared" si="187"/>
        <v/>
      </c>
      <c r="BU358" s="36" t="str">
        <f t="shared" si="188"/>
        <v/>
      </c>
      <c r="BV358" s="55"/>
      <c r="BW358" s="36" t="str">
        <f t="shared" si="189"/>
        <v/>
      </c>
      <c r="BX358" s="36" t="str">
        <f t="shared" si="189"/>
        <v/>
      </c>
      <c r="BY358" s="31"/>
      <c r="BZ358" s="38"/>
      <c r="CB358" s="120" t="e">
        <f t="shared" ca="1" si="160"/>
        <v>#VALUE!</v>
      </c>
      <c r="CC358" s="2" t="e">
        <f t="shared" ca="1" si="190"/>
        <v>#VALUE!</v>
      </c>
    </row>
    <row r="359" spans="1:81" s="10" customFormat="1" ht="25.15" customHeight="1" x14ac:dyDescent="0.2">
      <c r="A359" s="52" t="str">
        <f t="shared" si="191"/>
        <v/>
      </c>
      <c r="B359" s="157" t="e">
        <f t="shared" ca="1" si="161"/>
        <v>#VALUE!</v>
      </c>
      <c r="C359" s="157" t="e">
        <f t="shared" ca="1" si="162"/>
        <v>#VALUE!</v>
      </c>
      <c r="D359" s="29"/>
      <c r="E359" s="155" t="str">
        <f ca="1">IFERROR(INDIRECT(ADDRESS(MATCH(D359,CatModules!C:C,0),2,1,1,"CatModules")),"")</f>
        <v/>
      </c>
      <c r="F359" s="96"/>
      <c r="G359" s="156" t="str">
        <f ca="1">IFERROR(INDIRECT(ADDRESS(MATCH(CONCATENATE(E359,"-",F359),CatInt!K:K,0),3,1,1,"CatInt")),"")</f>
        <v/>
      </c>
      <c r="H359" s="45" t="str">
        <f>IF(F359="","",VLOOKUP(F359,#REF!,2,FALSE))</f>
        <v/>
      </c>
      <c r="I359" s="29"/>
      <c r="J359" s="155" t="e">
        <f t="shared" si="163"/>
        <v>#VALUE!</v>
      </c>
      <c r="K359" s="155" t="e">
        <f t="shared" si="164"/>
        <v>#VALUE!</v>
      </c>
      <c r="L359" s="153"/>
      <c r="M359" s="126"/>
      <c r="N359" s="151" t="e">
        <f ca="1">VLOOKUP(M359,CatProd!B:G,6,FALSE)</f>
        <v>#N/A</v>
      </c>
      <c r="O359" s="127"/>
      <c r="P359" s="175" t="e">
        <f ca="1">VLOOKUP(CONCATENATE(N359,"-",O359),CatProdSpec!H:I,2,FALSE)</f>
        <v>#N/A</v>
      </c>
      <c r="Q359" s="30"/>
      <c r="R359" s="149" t="str">
        <f>IFERROR(VLOOKUP(Q359,Setup!D$16:E$25,2,FALSE),"")</f>
        <v/>
      </c>
      <c r="S359" s="51" t="str">
        <f ca="1">IFERROR(IF(OR(I359="",VLOOKUP(I359,CatCostInp!$E$2:$K$88,7,FALSE)=0),"",VLOOKUP(I359,CatCostInp!$E$2:$K$88,7,FALSE)),"")</f>
        <v/>
      </c>
      <c r="T359" s="4" t="e">
        <f>VLOOKUP(U359,#REF!,2,FALSE)</f>
        <v>#REF!</v>
      </c>
      <c r="U359" s="30"/>
      <c r="V359" s="1" t="str">
        <f ca="1">IF(U359=Setup!$C$10,"Grant",IF('Health Products &amp; Equipment'!U359=Setup!$C$11,"Local",IF('Health Products &amp; Equipment'!U359=Setup!$C$12,"Other","")))</f>
        <v/>
      </c>
      <c r="W359" s="34"/>
      <c r="X359" s="148"/>
      <c r="Y359" s="34"/>
      <c r="Z359" s="36" t="str">
        <f t="shared" si="165"/>
        <v/>
      </c>
      <c r="AA359" s="34"/>
      <c r="AB359" s="32" t="str">
        <f t="shared" si="166"/>
        <v/>
      </c>
      <c r="AC359" s="34"/>
      <c r="AD359" s="32" t="str">
        <f t="shared" si="167"/>
        <v/>
      </c>
      <c r="AE359" s="34"/>
      <c r="AF359" s="36" t="str">
        <f t="shared" si="168"/>
        <v/>
      </c>
      <c r="AG359" s="36" t="str">
        <f t="shared" si="169"/>
        <v/>
      </c>
      <c r="AH359" s="36" t="str">
        <f t="shared" si="170"/>
        <v/>
      </c>
      <c r="AI359" s="55"/>
      <c r="AJ359" s="37"/>
      <c r="AK359" s="148"/>
      <c r="AL359" s="34"/>
      <c r="AM359" s="32" t="str">
        <f t="shared" si="171"/>
        <v/>
      </c>
      <c r="AN359" s="34"/>
      <c r="AO359" s="32" t="str">
        <f t="shared" si="172"/>
        <v/>
      </c>
      <c r="AP359" s="35"/>
      <c r="AQ359" s="32" t="str">
        <f t="shared" si="173"/>
        <v/>
      </c>
      <c r="AR359" s="34"/>
      <c r="AS359" s="36" t="str">
        <f t="shared" si="174"/>
        <v/>
      </c>
      <c r="AT359" s="36" t="str">
        <f t="shared" si="175"/>
        <v/>
      </c>
      <c r="AU359" s="36" t="str">
        <f t="shared" si="176"/>
        <v/>
      </c>
      <c r="AV359" s="55"/>
      <c r="AW359" s="34"/>
      <c r="AX359" s="148"/>
      <c r="AY359" s="34"/>
      <c r="AZ359" s="32" t="str">
        <f t="shared" si="177"/>
        <v/>
      </c>
      <c r="BA359" s="34"/>
      <c r="BB359" s="32" t="str">
        <f t="shared" si="178"/>
        <v/>
      </c>
      <c r="BC359" s="34"/>
      <c r="BD359" s="32" t="str">
        <f t="shared" si="179"/>
        <v/>
      </c>
      <c r="BE359" s="34"/>
      <c r="BF359" s="36" t="str">
        <f t="shared" si="180"/>
        <v/>
      </c>
      <c r="BG359" s="36" t="str">
        <f t="shared" si="181"/>
        <v/>
      </c>
      <c r="BH359" s="36" t="str">
        <f t="shared" si="182"/>
        <v/>
      </c>
      <c r="BI359" s="55"/>
      <c r="BJ359" s="34"/>
      <c r="BK359" s="148"/>
      <c r="BL359" s="34"/>
      <c r="BM359" s="32" t="str">
        <f t="shared" si="183"/>
        <v/>
      </c>
      <c r="BN359" s="34"/>
      <c r="BO359" s="32" t="str">
        <f t="shared" si="184"/>
        <v/>
      </c>
      <c r="BP359" s="34"/>
      <c r="BQ359" s="32" t="str">
        <f t="shared" si="185"/>
        <v/>
      </c>
      <c r="BR359" s="34"/>
      <c r="BS359" s="36" t="str">
        <f t="shared" si="186"/>
        <v/>
      </c>
      <c r="BT359" s="36" t="str">
        <f t="shared" si="187"/>
        <v/>
      </c>
      <c r="BU359" s="36" t="str">
        <f t="shared" si="188"/>
        <v/>
      </c>
      <c r="BV359" s="55"/>
      <c r="BW359" s="36" t="str">
        <f t="shared" si="189"/>
        <v/>
      </c>
      <c r="BX359" s="36" t="str">
        <f t="shared" si="189"/>
        <v/>
      </c>
      <c r="BY359" s="31"/>
      <c r="BZ359" s="38"/>
      <c r="CB359" s="120" t="e">
        <f t="shared" ca="1" si="160"/>
        <v>#VALUE!</v>
      </c>
      <c r="CC359" s="2" t="e">
        <f t="shared" ca="1" si="190"/>
        <v>#VALUE!</v>
      </c>
    </row>
    <row r="360" spans="1:81" s="10" customFormat="1" ht="25.15" customHeight="1" x14ac:dyDescent="0.2">
      <c r="A360" s="52" t="str">
        <f t="shared" si="191"/>
        <v/>
      </c>
      <c r="B360" s="157" t="e">
        <f t="shared" ca="1" si="161"/>
        <v>#VALUE!</v>
      </c>
      <c r="C360" s="157" t="e">
        <f t="shared" ca="1" si="162"/>
        <v>#VALUE!</v>
      </c>
      <c r="D360" s="29"/>
      <c r="E360" s="155" t="str">
        <f ca="1">IFERROR(INDIRECT(ADDRESS(MATCH(D360,CatModules!C:C,0),2,1,1,"CatModules")),"")</f>
        <v/>
      </c>
      <c r="F360" s="96"/>
      <c r="G360" s="156" t="str">
        <f ca="1">IFERROR(INDIRECT(ADDRESS(MATCH(CONCATENATE(E360,"-",F360),CatInt!K:K,0),3,1,1,"CatInt")),"")</f>
        <v/>
      </c>
      <c r="H360" s="45" t="str">
        <f>IF(F360="","",VLOOKUP(F360,#REF!,2,FALSE))</f>
        <v/>
      </c>
      <c r="I360" s="29"/>
      <c r="J360" s="155" t="e">
        <f t="shared" si="163"/>
        <v>#VALUE!</v>
      </c>
      <c r="K360" s="155" t="e">
        <f t="shared" si="164"/>
        <v>#VALUE!</v>
      </c>
      <c r="L360" s="153"/>
      <c r="M360" s="126"/>
      <c r="N360" s="151" t="e">
        <f ca="1">VLOOKUP(M360,CatProd!B:G,6,FALSE)</f>
        <v>#N/A</v>
      </c>
      <c r="O360" s="127"/>
      <c r="P360" s="175" t="e">
        <f ca="1">VLOOKUP(CONCATENATE(N360,"-",O360),CatProdSpec!H:I,2,FALSE)</f>
        <v>#N/A</v>
      </c>
      <c r="Q360" s="30"/>
      <c r="R360" s="149" t="str">
        <f>IFERROR(VLOOKUP(Q360,Setup!D$16:E$25,2,FALSE),"")</f>
        <v/>
      </c>
      <c r="S360" s="51" t="str">
        <f ca="1">IFERROR(IF(OR(I360="",VLOOKUP(I360,CatCostInp!$E$2:$K$88,7,FALSE)=0),"",VLOOKUP(I360,CatCostInp!$E$2:$K$88,7,FALSE)),"")</f>
        <v/>
      </c>
      <c r="T360" s="4" t="e">
        <f>VLOOKUP(U360,#REF!,2,FALSE)</f>
        <v>#REF!</v>
      </c>
      <c r="U360" s="30"/>
      <c r="V360" s="1" t="str">
        <f ca="1">IF(U360=Setup!$C$10,"Grant",IF('Health Products &amp; Equipment'!U360=Setup!$C$11,"Local",IF('Health Products &amp; Equipment'!U360=Setup!$C$12,"Other","")))</f>
        <v/>
      </c>
      <c r="W360" s="34"/>
      <c r="X360" s="148"/>
      <c r="Y360" s="34"/>
      <c r="Z360" s="36" t="str">
        <f t="shared" si="165"/>
        <v/>
      </c>
      <c r="AA360" s="34"/>
      <c r="AB360" s="32" t="str">
        <f t="shared" si="166"/>
        <v/>
      </c>
      <c r="AC360" s="34"/>
      <c r="AD360" s="32" t="str">
        <f t="shared" si="167"/>
        <v/>
      </c>
      <c r="AE360" s="34"/>
      <c r="AF360" s="36" t="str">
        <f t="shared" si="168"/>
        <v/>
      </c>
      <c r="AG360" s="36" t="str">
        <f t="shared" si="169"/>
        <v/>
      </c>
      <c r="AH360" s="36" t="str">
        <f t="shared" si="170"/>
        <v/>
      </c>
      <c r="AI360" s="55"/>
      <c r="AJ360" s="37"/>
      <c r="AK360" s="148"/>
      <c r="AL360" s="34"/>
      <c r="AM360" s="32" t="str">
        <f t="shared" si="171"/>
        <v/>
      </c>
      <c r="AN360" s="34"/>
      <c r="AO360" s="32" t="str">
        <f t="shared" si="172"/>
        <v/>
      </c>
      <c r="AP360" s="35"/>
      <c r="AQ360" s="32" t="str">
        <f t="shared" si="173"/>
        <v/>
      </c>
      <c r="AR360" s="34"/>
      <c r="AS360" s="36" t="str">
        <f t="shared" si="174"/>
        <v/>
      </c>
      <c r="AT360" s="36" t="str">
        <f t="shared" si="175"/>
        <v/>
      </c>
      <c r="AU360" s="36" t="str">
        <f t="shared" si="176"/>
        <v/>
      </c>
      <c r="AV360" s="55"/>
      <c r="AW360" s="34"/>
      <c r="AX360" s="148"/>
      <c r="AY360" s="34"/>
      <c r="AZ360" s="32" t="str">
        <f t="shared" si="177"/>
        <v/>
      </c>
      <c r="BA360" s="34"/>
      <c r="BB360" s="32" t="str">
        <f t="shared" si="178"/>
        <v/>
      </c>
      <c r="BC360" s="34"/>
      <c r="BD360" s="32" t="str">
        <f t="shared" si="179"/>
        <v/>
      </c>
      <c r="BE360" s="34"/>
      <c r="BF360" s="36" t="str">
        <f t="shared" si="180"/>
        <v/>
      </c>
      <c r="BG360" s="36" t="str">
        <f t="shared" si="181"/>
        <v/>
      </c>
      <c r="BH360" s="36" t="str">
        <f t="shared" si="182"/>
        <v/>
      </c>
      <c r="BI360" s="55"/>
      <c r="BJ360" s="34"/>
      <c r="BK360" s="148"/>
      <c r="BL360" s="34"/>
      <c r="BM360" s="32" t="str">
        <f t="shared" si="183"/>
        <v/>
      </c>
      <c r="BN360" s="34"/>
      <c r="BO360" s="32" t="str">
        <f t="shared" si="184"/>
        <v/>
      </c>
      <c r="BP360" s="34"/>
      <c r="BQ360" s="32" t="str">
        <f t="shared" si="185"/>
        <v/>
      </c>
      <c r="BR360" s="34"/>
      <c r="BS360" s="36" t="str">
        <f t="shared" si="186"/>
        <v/>
      </c>
      <c r="BT360" s="36" t="str">
        <f t="shared" si="187"/>
        <v/>
      </c>
      <c r="BU360" s="36" t="str">
        <f t="shared" si="188"/>
        <v/>
      </c>
      <c r="BV360" s="55"/>
      <c r="BW360" s="36" t="str">
        <f t="shared" si="189"/>
        <v/>
      </c>
      <c r="BX360" s="36" t="str">
        <f t="shared" si="189"/>
        <v/>
      </c>
      <c r="BY360" s="31"/>
      <c r="BZ360" s="38"/>
      <c r="CB360" s="120" t="e">
        <f t="shared" ca="1" si="160"/>
        <v>#VALUE!</v>
      </c>
      <c r="CC360" s="2" t="e">
        <f t="shared" ca="1" si="190"/>
        <v>#VALUE!</v>
      </c>
    </row>
    <row r="361" spans="1:81" s="10" customFormat="1" ht="25.15" customHeight="1" x14ac:dyDescent="0.2">
      <c r="A361" s="52" t="str">
        <f t="shared" si="191"/>
        <v/>
      </c>
      <c r="B361" s="157" t="e">
        <f t="shared" ca="1" si="161"/>
        <v>#VALUE!</v>
      </c>
      <c r="C361" s="157" t="e">
        <f t="shared" ca="1" si="162"/>
        <v>#VALUE!</v>
      </c>
      <c r="D361" s="29"/>
      <c r="E361" s="155" t="str">
        <f ca="1">IFERROR(INDIRECT(ADDRESS(MATCH(D361,CatModules!C:C,0),2,1,1,"CatModules")),"")</f>
        <v/>
      </c>
      <c r="F361" s="96"/>
      <c r="G361" s="156" t="str">
        <f ca="1">IFERROR(INDIRECT(ADDRESS(MATCH(CONCATENATE(E361,"-",F361),CatInt!K:K,0),3,1,1,"CatInt")),"")</f>
        <v/>
      </c>
      <c r="H361" s="45" t="str">
        <f>IF(F361="","",VLOOKUP(F361,#REF!,2,FALSE))</f>
        <v/>
      </c>
      <c r="I361" s="29"/>
      <c r="J361" s="155" t="e">
        <f t="shared" si="163"/>
        <v>#VALUE!</v>
      </c>
      <c r="K361" s="155" t="e">
        <f t="shared" si="164"/>
        <v>#VALUE!</v>
      </c>
      <c r="L361" s="153"/>
      <c r="M361" s="126"/>
      <c r="N361" s="151" t="e">
        <f ca="1">VLOOKUP(M361,CatProd!B:G,6,FALSE)</f>
        <v>#N/A</v>
      </c>
      <c r="O361" s="127"/>
      <c r="P361" s="175" t="e">
        <f ca="1">VLOOKUP(CONCATENATE(N361,"-",O361),CatProdSpec!H:I,2,FALSE)</f>
        <v>#N/A</v>
      </c>
      <c r="Q361" s="30"/>
      <c r="R361" s="149" t="str">
        <f>IFERROR(VLOOKUP(Q361,Setup!D$16:E$25,2,FALSE),"")</f>
        <v/>
      </c>
      <c r="S361" s="51" t="str">
        <f ca="1">IFERROR(IF(OR(I361="",VLOOKUP(I361,CatCostInp!$E$2:$K$88,7,FALSE)=0),"",VLOOKUP(I361,CatCostInp!$E$2:$K$88,7,FALSE)),"")</f>
        <v/>
      </c>
      <c r="T361" s="4" t="e">
        <f>VLOOKUP(U361,#REF!,2,FALSE)</f>
        <v>#REF!</v>
      </c>
      <c r="U361" s="30"/>
      <c r="V361" s="1" t="str">
        <f ca="1">IF(U361=Setup!$C$10,"Grant",IF('Health Products &amp; Equipment'!U361=Setup!$C$11,"Local",IF('Health Products &amp; Equipment'!U361=Setup!$C$12,"Other","")))</f>
        <v/>
      </c>
      <c r="W361" s="34"/>
      <c r="X361" s="148"/>
      <c r="Y361" s="34"/>
      <c r="Z361" s="36" t="str">
        <f t="shared" si="165"/>
        <v/>
      </c>
      <c r="AA361" s="34"/>
      <c r="AB361" s="32" t="str">
        <f t="shared" si="166"/>
        <v/>
      </c>
      <c r="AC361" s="34"/>
      <c r="AD361" s="32" t="str">
        <f t="shared" si="167"/>
        <v/>
      </c>
      <c r="AE361" s="34"/>
      <c r="AF361" s="36" t="str">
        <f t="shared" si="168"/>
        <v/>
      </c>
      <c r="AG361" s="36" t="str">
        <f t="shared" si="169"/>
        <v/>
      </c>
      <c r="AH361" s="36" t="str">
        <f t="shared" si="170"/>
        <v/>
      </c>
      <c r="AI361" s="55"/>
      <c r="AJ361" s="37"/>
      <c r="AK361" s="148"/>
      <c r="AL361" s="34"/>
      <c r="AM361" s="32" t="str">
        <f t="shared" si="171"/>
        <v/>
      </c>
      <c r="AN361" s="34"/>
      <c r="AO361" s="32" t="str">
        <f t="shared" si="172"/>
        <v/>
      </c>
      <c r="AP361" s="35"/>
      <c r="AQ361" s="32" t="str">
        <f t="shared" si="173"/>
        <v/>
      </c>
      <c r="AR361" s="34"/>
      <c r="AS361" s="36" t="str">
        <f t="shared" si="174"/>
        <v/>
      </c>
      <c r="AT361" s="36" t="str">
        <f t="shared" si="175"/>
        <v/>
      </c>
      <c r="AU361" s="36" t="str">
        <f t="shared" si="176"/>
        <v/>
      </c>
      <c r="AV361" s="55"/>
      <c r="AW361" s="34"/>
      <c r="AX361" s="148"/>
      <c r="AY361" s="34"/>
      <c r="AZ361" s="32" t="str">
        <f t="shared" si="177"/>
        <v/>
      </c>
      <c r="BA361" s="34"/>
      <c r="BB361" s="32" t="str">
        <f t="shared" si="178"/>
        <v/>
      </c>
      <c r="BC361" s="34"/>
      <c r="BD361" s="32" t="str">
        <f t="shared" si="179"/>
        <v/>
      </c>
      <c r="BE361" s="34"/>
      <c r="BF361" s="36" t="str">
        <f t="shared" si="180"/>
        <v/>
      </c>
      <c r="BG361" s="36" t="str">
        <f t="shared" si="181"/>
        <v/>
      </c>
      <c r="BH361" s="36" t="str">
        <f t="shared" si="182"/>
        <v/>
      </c>
      <c r="BI361" s="55"/>
      <c r="BJ361" s="34"/>
      <c r="BK361" s="148"/>
      <c r="BL361" s="34"/>
      <c r="BM361" s="32" t="str">
        <f t="shared" si="183"/>
        <v/>
      </c>
      <c r="BN361" s="34"/>
      <c r="BO361" s="32" t="str">
        <f t="shared" si="184"/>
        <v/>
      </c>
      <c r="BP361" s="34"/>
      <c r="BQ361" s="32" t="str">
        <f t="shared" si="185"/>
        <v/>
      </c>
      <c r="BR361" s="34"/>
      <c r="BS361" s="36" t="str">
        <f t="shared" si="186"/>
        <v/>
      </c>
      <c r="BT361" s="36" t="str">
        <f t="shared" si="187"/>
        <v/>
      </c>
      <c r="BU361" s="36" t="str">
        <f t="shared" si="188"/>
        <v/>
      </c>
      <c r="BV361" s="55"/>
      <c r="BW361" s="36" t="str">
        <f t="shared" si="189"/>
        <v/>
      </c>
      <c r="BX361" s="36" t="str">
        <f t="shared" si="189"/>
        <v/>
      </c>
      <c r="BY361" s="31"/>
      <c r="BZ361" s="38"/>
      <c r="CB361" s="120" t="e">
        <f t="shared" ca="1" si="160"/>
        <v>#VALUE!</v>
      </c>
      <c r="CC361" s="2" t="e">
        <f t="shared" ca="1" si="190"/>
        <v>#VALUE!</v>
      </c>
    </row>
    <row r="362" spans="1:81" s="10" customFormat="1" ht="25.15" customHeight="1" x14ac:dyDescent="0.2">
      <c r="A362" s="52" t="str">
        <f t="shared" si="191"/>
        <v/>
      </c>
      <c r="B362" s="157" t="e">
        <f t="shared" ca="1" si="161"/>
        <v>#VALUE!</v>
      </c>
      <c r="C362" s="157" t="e">
        <f t="shared" ca="1" si="162"/>
        <v>#VALUE!</v>
      </c>
      <c r="D362" s="29"/>
      <c r="E362" s="155" t="str">
        <f ca="1">IFERROR(INDIRECT(ADDRESS(MATCH(D362,CatModules!C:C,0),2,1,1,"CatModules")),"")</f>
        <v/>
      </c>
      <c r="F362" s="96"/>
      <c r="G362" s="156" t="str">
        <f ca="1">IFERROR(INDIRECT(ADDRESS(MATCH(CONCATENATE(E362,"-",F362),CatInt!K:K,0),3,1,1,"CatInt")),"")</f>
        <v/>
      </c>
      <c r="H362" s="45" t="str">
        <f>IF(F362="","",VLOOKUP(F362,#REF!,2,FALSE))</f>
        <v/>
      </c>
      <c r="I362" s="29"/>
      <c r="J362" s="155" t="e">
        <f t="shared" si="163"/>
        <v>#VALUE!</v>
      </c>
      <c r="K362" s="155" t="e">
        <f t="shared" si="164"/>
        <v>#VALUE!</v>
      </c>
      <c r="L362" s="153"/>
      <c r="M362" s="126"/>
      <c r="N362" s="151" t="e">
        <f ca="1">VLOOKUP(M362,CatProd!B:G,6,FALSE)</f>
        <v>#N/A</v>
      </c>
      <c r="O362" s="127"/>
      <c r="P362" s="175" t="e">
        <f ca="1">VLOOKUP(CONCATENATE(N362,"-",O362),CatProdSpec!H:I,2,FALSE)</f>
        <v>#N/A</v>
      </c>
      <c r="Q362" s="30"/>
      <c r="R362" s="149" t="str">
        <f>IFERROR(VLOOKUP(Q362,Setup!D$16:E$25,2,FALSE),"")</f>
        <v/>
      </c>
      <c r="S362" s="51" t="str">
        <f ca="1">IFERROR(IF(OR(I362="",VLOOKUP(I362,CatCostInp!$E$2:$K$88,7,FALSE)=0),"",VLOOKUP(I362,CatCostInp!$E$2:$K$88,7,FALSE)),"")</f>
        <v/>
      </c>
      <c r="T362" s="4" t="e">
        <f>VLOOKUP(U362,#REF!,2,FALSE)</f>
        <v>#REF!</v>
      </c>
      <c r="U362" s="30"/>
      <c r="V362" s="1" t="str">
        <f ca="1">IF(U362=Setup!$C$10,"Grant",IF('Health Products &amp; Equipment'!U362=Setup!$C$11,"Local",IF('Health Products &amp; Equipment'!U362=Setup!$C$12,"Other","")))</f>
        <v/>
      </c>
      <c r="W362" s="34"/>
      <c r="X362" s="148"/>
      <c r="Y362" s="34"/>
      <c r="Z362" s="36" t="str">
        <f t="shared" si="165"/>
        <v/>
      </c>
      <c r="AA362" s="34"/>
      <c r="AB362" s="32" t="str">
        <f t="shared" si="166"/>
        <v/>
      </c>
      <c r="AC362" s="34"/>
      <c r="AD362" s="32" t="str">
        <f t="shared" si="167"/>
        <v/>
      </c>
      <c r="AE362" s="34"/>
      <c r="AF362" s="36" t="str">
        <f t="shared" si="168"/>
        <v/>
      </c>
      <c r="AG362" s="36" t="str">
        <f t="shared" si="169"/>
        <v/>
      </c>
      <c r="AH362" s="36" t="str">
        <f t="shared" si="170"/>
        <v/>
      </c>
      <c r="AI362" s="55"/>
      <c r="AJ362" s="37"/>
      <c r="AK362" s="148"/>
      <c r="AL362" s="34"/>
      <c r="AM362" s="32" t="str">
        <f t="shared" si="171"/>
        <v/>
      </c>
      <c r="AN362" s="34"/>
      <c r="AO362" s="32" t="str">
        <f t="shared" si="172"/>
        <v/>
      </c>
      <c r="AP362" s="35"/>
      <c r="AQ362" s="32" t="str">
        <f t="shared" si="173"/>
        <v/>
      </c>
      <c r="AR362" s="34"/>
      <c r="AS362" s="36" t="str">
        <f t="shared" si="174"/>
        <v/>
      </c>
      <c r="AT362" s="36" t="str">
        <f t="shared" si="175"/>
        <v/>
      </c>
      <c r="AU362" s="36" t="str">
        <f t="shared" si="176"/>
        <v/>
      </c>
      <c r="AV362" s="55"/>
      <c r="AW362" s="34"/>
      <c r="AX362" s="148"/>
      <c r="AY362" s="34"/>
      <c r="AZ362" s="32" t="str">
        <f t="shared" si="177"/>
        <v/>
      </c>
      <c r="BA362" s="34"/>
      <c r="BB362" s="32" t="str">
        <f t="shared" si="178"/>
        <v/>
      </c>
      <c r="BC362" s="34"/>
      <c r="BD362" s="32" t="str">
        <f t="shared" si="179"/>
        <v/>
      </c>
      <c r="BE362" s="34"/>
      <c r="BF362" s="36" t="str">
        <f t="shared" si="180"/>
        <v/>
      </c>
      <c r="BG362" s="36" t="str">
        <f t="shared" si="181"/>
        <v/>
      </c>
      <c r="BH362" s="36" t="str">
        <f t="shared" si="182"/>
        <v/>
      </c>
      <c r="BI362" s="55"/>
      <c r="BJ362" s="34"/>
      <c r="BK362" s="148"/>
      <c r="BL362" s="34"/>
      <c r="BM362" s="32" t="str">
        <f t="shared" si="183"/>
        <v/>
      </c>
      <c r="BN362" s="34"/>
      <c r="BO362" s="32" t="str">
        <f t="shared" si="184"/>
        <v/>
      </c>
      <c r="BP362" s="34"/>
      <c r="BQ362" s="32" t="str">
        <f t="shared" si="185"/>
        <v/>
      </c>
      <c r="BR362" s="34"/>
      <c r="BS362" s="36" t="str">
        <f t="shared" si="186"/>
        <v/>
      </c>
      <c r="BT362" s="36" t="str">
        <f t="shared" si="187"/>
        <v/>
      </c>
      <c r="BU362" s="36" t="str">
        <f t="shared" si="188"/>
        <v/>
      </c>
      <c r="BV362" s="55"/>
      <c r="BW362" s="36" t="str">
        <f t="shared" si="189"/>
        <v/>
      </c>
      <c r="BX362" s="36" t="str">
        <f t="shared" si="189"/>
        <v/>
      </c>
      <c r="BY362" s="31"/>
      <c r="BZ362" s="38"/>
      <c r="CB362" s="120" t="e">
        <f t="shared" ca="1" si="160"/>
        <v>#VALUE!</v>
      </c>
      <c r="CC362" s="2" t="e">
        <f t="shared" ca="1" si="190"/>
        <v>#VALUE!</v>
      </c>
    </row>
    <row r="363" spans="1:81" s="10" customFormat="1" ht="25.15" customHeight="1" x14ac:dyDescent="0.2">
      <c r="A363" s="52" t="str">
        <f t="shared" si="191"/>
        <v/>
      </c>
      <c r="B363" s="157" t="e">
        <f t="shared" ca="1" si="161"/>
        <v>#VALUE!</v>
      </c>
      <c r="C363" s="157" t="e">
        <f t="shared" ca="1" si="162"/>
        <v>#VALUE!</v>
      </c>
      <c r="D363" s="29"/>
      <c r="E363" s="155" t="str">
        <f ca="1">IFERROR(INDIRECT(ADDRESS(MATCH(D363,CatModules!C:C,0),2,1,1,"CatModules")),"")</f>
        <v/>
      </c>
      <c r="F363" s="96"/>
      <c r="G363" s="156" t="str">
        <f ca="1">IFERROR(INDIRECT(ADDRESS(MATCH(CONCATENATE(E363,"-",F363),CatInt!K:K,0),3,1,1,"CatInt")),"")</f>
        <v/>
      </c>
      <c r="H363" s="45" t="str">
        <f>IF(F363="","",VLOOKUP(F363,#REF!,2,FALSE))</f>
        <v/>
      </c>
      <c r="I363" s="29"/>
      <c r="J363" s="155" t="e">
        <f t="shared" si="163"/>
        <v>#VALUE!</v>
      </c>
      <c r="K363" s="155" t="e">
        <f t="shared" si="164"/>
        <v>#VALUE!</v>
      </c>
      <c r="L363" s="153"/>
      <c r="M363" s="126"/>
      <c r="N363" s="151" t="e">
        <f ca="1">VLOOKUP(M363,CatProd!B:G,6,FALSE)</f>
        <v>#N/A</v>
      </c>
      <c r="O363" s="127"/>
      <c r="P363" s="175" t="e">
        <f ca="1">VLOOKUP(CONCATENATE(N363,"-",O363),CatProdSpec!H:I,2,FALSE)</f>
        <v>#N/A</v>
      </c>
      <c r="Q363" s="30"/>
      <c r="R363" s="149" t="str">
        <f>IFERROR(VLOOKUP(Q363,Setup!D$16:E$25,2,FALSE),"")</f>
        <v/>
      </c>
      <c r="S363" s="51" t="str">
        <f ca="1">IFERROR(IF(OR(I363="",VLOOKUP(I363,CatCostInp!$E$2:$K$88,7,FALSE)=0),"",VLOOKUP(I363,CatCostInp!$E$2:$K$88,7,FALSE)),"")</f>
        <v/>
      </c>
      <c r="T363" s="4" t="e">
        <f>VLOOKUP(U363,#REF!,2,FALSE)</f>
        <v>#REF!</v>
      </c>
      <c r="U363" s="30"/>
      <c r="V363" s="1" t="str">
        <f ca="1">IF(U363=Setup!$C$10,"Grant",IF('Health Products &amp; Equipment'!U363=Setup!$C$11,"Local",IF('Health Products &amp; Equipment'!U363=Setup!$C$12,"Other","")))</f>
        <v/>
      </c>
      <c r="W363" s="34"/>
      <c r="X363" s="148"/>
      <c r="Y363" s="34"/>
      <c r="Z363" s="36" t="str">
        <f t="shared" si="165"/>
        <v/>
      </c>
      <c r="AA363" s="34"/>
      <c r="AB363" s="32" t="str">
        <f t="shared" si="166"/>
        <v/>
      </c>
      <c r="AC363" s="34"/>
      <c r="AD363" s="32" t="str">
        <f t="shared" si="167"/>
        <v/>
      </c>
      <c r="AE363" s="34"/>
      <c r="AF363" s="36" t="str">
        <f t="shared" si="168"/>
        <v/>
      </c>
      <c r="AG363" s="36" t="str">
        <f t="shared" si="169"/>
        <v/>
      </c>
      <c r="AH363" s="36" t="str">
        <f t="shared" si="170"/>
        <v/>
      </c>
      <c r="AI363" s="55"/>
      <c r="AJ363" s="37"/>
      <c r="AK363" s="148"/>
      <c r="AL363" s="34"/>
      <c r="AM363" s="32" t="str">
        <f t="shared" si="171"/>
        <v/>
      </c>
      <c r="AN363" s="34"/>
      <c r="AO363" s="32" t="str">
        <f t="shared" si="172"/>
        <v/>
      </c>
      <c r="AP363" s="34"/>
      <c r="AQ363" s="32" t="str">
        <f t="shared" si="173"/>
        <v/>
      </c>
      <c r="AR363" s="34"/>
      <c r="AS363" s="36" t="str">
        <f t="shared" si="174"/>
        <v/>
      </c>
      <c r="AT363" s="36" t="str">
        <f t="shared" si="175"/>
        <v/>
      </c>
      <c r="AU363" s="36" t="str">
        <f t="shared" si="176"/>
        <v/>
      </c>
      <c r="AV363" s="55"/>
      <c r="AW363" s="34"/>
      <c r="AX363" s="148"/>
      <c r="AY363" s="34"/>
      <c r="AZ363" s="32" t="str">
        <f t="shared" si="177"/>
        <v/>
      </c>
      <c r="BA363" s="34"/>
      <c r="BB363" s="32" t="str">
        <f t="shared" si="178"/>
        <v/>
      </c>
      <c r="BC363" s="34"/>
      <c r="BD363" s="32" t="str">
        <f t="shared" si="179"/>
        <v/>
      </c>
      <c r="BE363" s="34"/>
      <c r="BF363" s="36" t="str">
        <f t="shared" si="180"/>
        <v/>
      </c>
      <c r="BG363" s="36" t="str">
        <f t="shared" si="181"/>
        <v/>
      </c>
      <c r="BH363" s="36" t="str">
        <f t="shared" si="182"/>
        <v/>
      </c>
      <c r="BI363" s="55"/>
      <c r="BJ363" s="34"/>
      <c r="BK363" s="148"/>
      <c r="BL363" s="34"/>
      <c r="BM363" s="32" t="str">
        <f t="shared" si="183"/>
        <v/>
      </c>
      <c r="BN363" s="34"/>
      <c r="BO363" s="32" t="str">
        <f t="shared" si="184"/>
        <v/>
      </c>
      <c r="BP363" s="34"/>
      <c r="BQ363" s="32" t="str">
        <f t="shared" si="185"/>
        <v/>
      </c>
      <c r="BR363" s="34"/>
      <c r="BS363" s="36" t="str">
        <f t="shared" si="186"/>
        <v/>
      </c>
      <c r="BT363" s="36" t="str">
        <f t="shared" si="187"/>
        <v/>
      </c>
      <c r="BU363" s="36" t="str">
        <f t="shared" si="188"/>
        <v/>
      </c>
      <c r="BV363" s="55"/>
      <c r="BW363" s="36" t="str">
        <f t="shared" si="189"/>
        <v/>
      </c>
      <c r="BX363" s="36" t="str">
        <f t="shared" si="189"/>
        <v/>
      </c>
      <c r="BY363" s="31"/>
      <c r="BZ363" s="38"/>
      <c r="CB363" s="120" t="e">
        <f t="shared" ca="1" si="160"/>
        <v>#VALUE!</v>
      </c>
      <c r="CC363" s="2" t="e">
        <f t="shared" ca="1" si="190"/>
        <v>#VALUE!</v>
      </c>
    </row>
    <row r="364" spans="1:81" s="10" customFormat="1" ht="25.15" customHeight="1" x14ac:dyDescent="0.2">
      <c r="A364" s="52" t="str">
        <f t="shared" si="191"/>
        <v/>
      </c>
      <c r="B364" s="157" t="e">
        <f t="shared" ca="1" si="161"/>
        <v>#VALUE!</v>
      </c>
      <c r="C364" s="157" t="e">
        <f t="shared" ca="1" si="162"/>
        <v>#VALUE!</v>
      </c>
      <c r="D364" s="29"/>
      <c r="E364" s="155" t="str">
        <f ca="1">IFERROR(INDIRECT(ADDRESS(MATCH(D364,CatModules!C:C,0),2,1,1,"CatModules")),"")</f>
        <v/>
      </c>
      <c r="F364" s="96"/>
      <c r="G364" s="156" t="str">
        <f ca="1">IFERROR(INDIRECT(ADDRESS(MATCH(CONCATENATE(E364,"-",F364),CatInt!K:K,0),3,1,1,"CatInt")),"")</f>
        <v/>
      </c>
      <c r="H364" s="45" t="str">
        <f>IF(F364="","",VLOOKUP(F364,#REF!,2,FALSE))</f>
        <v/>
      </c>
      <c r="I364" s="29"/>
      <c r="J364" s="155" t="e">
        <f t="shared" si="163"/>
        <v>#VALUE!</v>
      </c>
      <c r="K364" s="155" t="e">
        <f t="shared" si="164"/>
        <v>#VALUE!</v>
      </c>
      <c r="L364" s="153"/>
      <c r="M364" s="126"/>
      <c r="N364" s="151" t="e">
        <f ca="1">VLOOKUP(M364,CatProd!B:G,6,FALSE)</f>
        <v>#N/A</v>
      </c>
      <c r="O364" s="127"/>
      <c r="P364" s="175" t="e">
        <f ca="1">VLOOKUP(CONCATENATE(N364,"-",O364),CatProdSpec!H:I,2,FALSE)</f>
        <v>#N/A</v>
      </c>
      <c r="Q364" s="30"/>
      <c r="R364" s="149" t="str">
        <f>IFERROR(VLOOKUP(Q364,Setup!D$16:E$25,2,FALSE),"")</f>
        <v/>
      </c>
      <c r="S364" s="51" t="str">
        <f ca="1">IFERROR(IF(OR(I364="",VLOOKUP(I364,CatCostInp!$E$2:$K$88,7,FALSE)=0),"",VLOOKUP(I364,CatCostInp!$E$2:$K$88,7,FALSE)),"")</f>
        <v/>
      </c>
      <c r="T364" s="4" t="e">
        <f>VLOOKUP(U364,#REF!,2,FALSE)</f>
        <v>#REF!</v>
      </c>
      <c r="U364" s="30"/>
      <c r="V364" s="1" t="str">
        <f ca="1">IF(U364=Setup!$C$10,"Grant",IF('Health Products &amp; Equipment'!U364=Setup!$C$11,"Local",IF('Health Products &amp; Equipment'!U364=Setup!$C$12,"Other","")))</f>
        <v/>
      </c>
      <c r="W364" s="34"/>
      <c r="X364" s="148"/>
      <c r="Y364" s="34"/>
      <c r="Z364" s="36" t="str">
        <f t="shared" si="165"/>
        <v/>
      </c>
      <c r="AA364" s="34"/>
      <c r="AB364" s="32" t="str">
        <f t="shared" si="166"/>
        <v/>
      </c>
      <c r="AC364" s="34"/>
      <c r="AD364" s="32" t="str">
        <f t="shared" si="167"/>
        <v/>
      </c>
      <c r="AE364" s="34"/>
      <c r="AF364" s="36" t="str">
        <f t="shared" si="168"/>
        <v/>
      </c>
      <c r="AG364" s="36" t="str">
        <f t="shared" si="169"/>
        <v/>
      </c>
      <c r="AH364" s="36" t="str">
        <f t="shared" si="170"/>
        <v/>
      </c>
      <c r="AI364" s="55"/>
      <c r="AJ364" s="37"/>
      <c r="AK364" s="148"/>
      <c r="AL364" s="34"/>
      <c r="AM364" s="32" t="str">
        <f t="shared" si="171"/>
        <v/>
      </c>
      <c r="AN364" s="34"/>
      <c r="AO364" s="32" t="str">
        <f t="shared" si="172"/>
        <v/>
      </c>
      <c r="AP364" s="34"/>
      <c r="AQ364" s="32" t="str">
        <f t="shared" si="173"/>
        <v/>
      </c>
      <c r="AR364" s="34"/>
      <c r="AS364" s="36" t="str">
        <f t="shared" si="174"/>
        <v/>
      </c>
      <c r="AT364" s="36" t="str">
        <f t="shared" si="175"/>
        <v/>
      </c>
      <c r="AU364" s="36" t="str">
        <f t="shared" si="176"/>
        <v/>
      </c>
      <c r="AV364" s="55"/>
      <c r="AW364" s="34"/>
      <c r="AX364" s="148"/>
      <c r="AY364" s="34"/>
      <c r="AZ364" s="32" t="str">
        <f t="shared" si="177"/>
        <v/>
      </c>
      <c r="BA364" s="34"/>
      <c r="BB364" s="32" t="str">
        <f t="shared" si="178"/>
        <v/>
      </c>
      <c r="BC364" s="34"/>
      <c r="BD364" s="32" t="str">
        <f t="shared" si="179"/>
        <v/>
      </c>
      <c r="BE364" s="34"/>
      <c r="BF364" s="36" t="str">
        <f t="shared" si="180"/>
        <v/>
      </c>
      <c r="BG364" s="36" t="str">
        <f t="shared" si="181"/>
        <v/>
      </c>
      <c r="BH364" s="36" t="str">
        <f t="shared" si="182"/>
        <v/>
      </c>
      <c r="BI364" s="55"/>
      <c r="BJ364" s="34"/>
      <c r="BK364" s="148"/>
      <c r="BL364" s="34"/>
      <c r="BM364" s="32" t="str">
        <f t="shared" si="183"/>
        <v/>
      </c>
      <c r="BN364" s="34"/>
      <c r="BO364" s="32" t="str">
        <f t="shared" si="184"/>
        <v/>
      </c>
      <c r="BP364" s="34"/>
      <c r="BQ364" s="32" t="str">
        <f t="shared" si="185"/>
        <v/>
      </c>
      <c r="BR364" s="34"/>
      <c r="BS364" s="36" t="str">
        <f t="shared" si="186"/>
        <v/>
      </c>
      <c r="BT364" s="36" t="str">
        <f t="shared" si="187"/>
        <v/>
      </c>
      <c r="BU364" s="36" t="str">
        <f t="shared" si="188"/>
        <v/>
      </c>
      <c r="BV364" s="55"/>
      <c r="BW364" s="36" t="str">
        <f t="shared" si="189"/>
        <v/>
      </c>
      <c r="BX364" s="36" t="str">
        <f t="shared" si="189"/>
        <v/>
      </c>
      <c r="BY364" s="31"/>
      <c r="BZ364" s="38"/>
      <c r="CB364" s="120" t="e">
        <f t="shared" ca="1" si="160"/>
        <v>#VALUE!</v>
      </c>
      <c r="CC364" s="2" t="e">
        <f t="shared" ca="1" si="190"/>
        <v>#VALUE!</v>
      </c>
    </row>
    <row r="365" spans="1:81" s="10" customFormat="1" ht="25.15" customHeight="1" x14ac:dyDescent="0.2">
      <c r="A365" s="52" t="str">
        <f t="shared" si="191"/>
        <v/>
      </c>
      <c r="B365" s="157" t="e">
        <f t="shared" ca="1" si="161"/>
        <v>#VALUE!</v>
      </c>
      <c r="C365" s="157" t="e">
        <f t="shared" ca="1" si="162"/>
        <v>#VALUE!</v>
      </c>
      <c r="D365" s="29"/>
      <c r="E365" s="155" t="str">
        <f ca="1">IFERROR(INDIRECT(ADDRESS(MATCH(D365,CatModules!C:C,0),2,1,1,"CatModules")),"")</f>
        <v/>
      </c>
      <c r="F365" s="96"/>
      <c r="G365" s="156" t="str">
        <f ca="1">IFERROR(INDIRECT(ADDRESS(MATCH(CONCATENATE(E365,"-",F365),CatInt!K:K,0),3,1,1,"CatInt")),"")</f>
        <v/>
      </c>
      <c r="H365" s="45" t="str">
        <f>IF(F365="","",VLOOKUP(F365,#REF!,2,FALSE))</f>
        <v/>
      </c>
      <c r="I365" s="29"/>
      <c r="J365" s="155" t="e">
        <f t="shared" si="163"/>
        <v>#VALUE!</v>
      </c>
      <c r="K365" s="155" t="e">
        <f t="shared" si="164"/>
        <v>#VALUE!</v>
      </c>
      <c r="L365" s="153"/>
      <c r="M365" s="126"/>
      <c r="N365" s="151" t="e">
        <f ca="1">VLOOKUP(M365,CatProd!B:G,6,FALSE)</f>
        <v>#N/A</v>
      </c>
      <c r="O365" s="127"/>
      <c r="P365" s="175" t="e">
        <f ca="1">VLOOKUP(CONCATENATE(N365,"-",O365),CatProdSpec!H:I,2,FALSE)</f>
        <v>#N/A</v>
      </c>
      <c r="Q365" s="30"/>
      <c r="R365" s="149" t="str">
        <f>IFERROR(VLOOKUP(Q365,Setup!D$16:E$25,2,FALSE),"")</f>
        <v/>
      </c>
      <c r="S365" s="51" t="str">
        <f ca="1">IFERROR(IF(OR(I365="",VLOOKUP(I365,CatCostInp!$E$2:$K$88,7,FALSE)=0),"",VLOOKUP(I365,CatCostInp!$E$2:$K$88,7,FALSE)),"")</f>
        <v/>
      </c>
      <c r="T365" s="4" t="e">
        <f>VLOOKUP(U365,#REF!,2,FALSE)</f>
        <v>#REF!</v>
      </c>
      <c r="U365" s="30"/>
      <c r="V365" s="1" t="str">
        <f ca="1">IF(U365=Setup!$C$10,"Grant",IF('Health Products &amp; Equipment'!U365=Setup!$C$11,"Local",IF('Health Products &amp; Equipment'!U365=Setup!$C$12,"Other","")))</f>
        <v/>
      </c>
      <c r="W365" s="34"/>
      <c r="X365" s="148"/>
      <c r="Y365" s="34"/>
      <c r="Z365" s="36" t="str">
        <f t="shared" si="165"/>
        <v/>
      </c>
      <c r="AA365" s="34"/>
      <c r="AB365" s="32" t="str">
        <f t="shared" si="166"/>
        <v/>
      </c>
      <c r="AC365" s="34"/>
      <c r="AD365" s="32" t="str">
        <f t="shared" si="167"/>
        <v/>
      </c>
      <c r="AE365" s="34"/>
      <c r="AF365" s="36" t="str">
        <f t="shared" si="168"/>
        <v/>
      </c>
      <c r="AG365" s="36" t="str">
        <f t="shared" si="169"/>
        <v/>
      </c>
      <c r="AH365" s="36" t="str">
        <f t="shared" si="170"/>
        <v/>
      </c>
      <c r="AI365" s="55"/>
      <c r="AJ365" s="37"/>
      <c r="AK365" s="148"/>
      <c r="AL365" s="34"/>
      <c r="AM365" s="32" t="str">
        <f t="shared" si="171"/>
        <v/>
      </c>
      <c r="AN365" s="34"/>
      <c r="AO365" s="32" t="str">
        <f t="shared" si="172"/>
        <v/>
      </c>
      <c r="AP365" s="34"/>
      <c r="AQ365" s="32" t="str">
        <f t="shared" si="173"/>
        <v/>
      </c>
      <c r="AR365" s="34"/>
      <c r="AS365" s="36" t="str">
        <f t="shared" si="174"/>
        <v/>
      </c>
      <c r="AT365" s="36" t="str">
        <f t="shared" si="175"/>
        <v/>
      </c>
      <c r="AU365" s="36" t="str">
        <f t="shared" si="176"/>
        <v/>
      </c>
      <c r="AV365" s="55"/>
      <c r="AW365" s="34"/>
      <c r="AX365" s="148"/>
      <c r="AY365" s="34"/>
      <c r="AZ365" s="32" t="str">
        <f t="shared" si="177"/>
        <v/>
      </c>
      <c r="BA365" s="34"/>
      <c r="BB365" s="32" t="str">
        <f t="shared" si="178"/>
        <v/>
      </c>
      <c r="BC365" s="34"/>
      <c r="BD365" s="32" t="str">
        <f t="shared" si="179"/>
        <v/>
      </c>
      <c r="BE365" s="34"/>
      <c r="BF365" s="36" t="str">
        <f t="shared" si="180"/>
        <v/>
      </c>
      <c r="BG365" s="36" t="str">
        <f t="shared" si="181"/>
        <v/>
      </c>
      <c r="BH365" s="36" t="str">
        <f t="shared" si="182"/>
        <v/>
      </c>
      <c r="BI365" s="55"/>
      <c r="BJ365" s="34"/>
      <c r="BK365" s="148"/>
      <c r="BL365" s="34"/>
      <c r="BM365" s="32" t="str">
        <f t="shared" si="183"/>
        <v/>
      </c>
      <c r="BN365" s="34"/>
      <c r="BO365" s="32" t="str">
        <f t="shared" si="184"/>
        <v/>
      </c>
      <c r="BP365" s="34"/>
      <c r="BQ365" s="32" t="str">
        <f t="shared" si="185"/>
        <v/>
      </c>
      <c r="BR365" s="34"/>
      <c r="BS365" s="36" t="str">
        <f t="shared" si="186"/>
        <v/>
      </c>
      <c r="BT365" s="36" t="str">
        <f t="shared" si="187"/>
        <v/>
      </c>
      <c r="BU365" s="36" t="str">
        <f t="shared" si="188"/>
        <v/>
      </c>
      <c r="BV365" s="55"/>
      <c r="BW365" s="36" t="str">
        <f t="shared" si="189"/>
        <v/>
      </c>
      <c r="BX365" s="36" t="str">
        <f t="shared" si="189"/>
        <v/>
      </c>
      <c r="BY365" s="31"/>
      <c r="BZ365" s="38"/>
      <c r="CB365" s="120" t="e">
        <f t="shared" ca="1" si="160"/>
        <v>#VALUE!</v>
      </c>
      <c r="CC365" s="2" t="e">
        <f t="shared" ca="1" si="190"/>
        <v>#VALUE!</v>
      </c>
    </row>
    <row r="366" spans="1:81" s="10" customFormat="1" ht="25.15" customHeight="1" x14ac:dyDescent="0.2">
      <c r="A366" s="52" t="str">
        <f t="shared" si="191"/>
        <v/>
      </c>
      <c r="B366" s="157" t="e">
        <f t="shared" ca="1" si="161"/>
        <v>#VALUE!</v>
      </c>
      <c r="C366" s="157" t="e">
        <f t="shared" ca="1" si="162"/>
        <v>#VALUE!</v>
      </c>
      <c r="D366" s="29"/>
      <c r="E366" s="155" t="str">
        <f ca="1">IFERROR(INDIRECT(ADDRESS(MATCH(D366,CatModules!C:C,0),2,1,1,"CatModules")),"")</f>
        <v/>
      </c>
      <c r="F366" s="96"/>
      <c r="G366" s="156" t="str">
        <f ca="1">IFERROR(INDIRECT(ADDRESS(MATCH(CONCATENATE(E366,"-",F366),CatInt!K:K,0),3,1,1,"CatInt")),"")</f>
        <v/>
      </c>
      <c r="H366" s="45" t="str">
        <f>IF(F366="","",VLOOKUP(F366,#REF!,2,FALSE))</f>
        <v/>
      </c>
      <c r="I366" s="29"/>
      <c r="J366" s="155" t="e">
        <f t="shared" si="163"/>
        <v>#VALUE!</v>
      </c>
      <c r="K366" s="155" t="e">
        <f t="shared" si="164"/>
        <v>#VALUE!</v>
      </c>
      <c r="L366" s="153"/>
      <c r="M366" s="126"/>
      <c r="N366" s="151" t="e">
        <f ca="1">VLOOKUP(M366,CatProd!B:G,6,FALSE)</f>
        <v>#N/A</v>
      </c>
      <c r="O366" s="127"/>
      <c r="P366" s="175" t="e">
        <f ca="1">VLOOKUP(CONCATENATE(N366,"-",O366),CatProdSpec!H:I,2,FALSE)</f>
        <v>#N/A</v>
      </c>
      <c r="Q366" s="30"/>
      <c r="R366" s="149" t="str">
        <f>IFERROR(VLOOKUP(Q366,Setup!D$16:E$25,2,FALSE),"")</f>
        <v/>
      </c>
      <c r="S366" s="51" t="str">
        <f ca="1">IFERROR(IF(OR(I366="",VLOOKUP(I366,CatCostInp!$E$2:$K$88,7,FALSE)=0),"",VLOOKUP(I366,CatCostInp!$E$2:$K$88,7,FALSE)),"")</f>
        <v/>
      </c>
      <c r="T366" s="4" t="e">
        <f>VLOOKUP(U366,#REF!,2,FALSE)</f>
        <v>#REF!</v>
      </c>
      <c r="U366" s="30"/>
      <c r="V366" s="1" t="str">
        <f ca="1">IF(U366=Setup!$C$10,"Grant",IF('Health Products &amp; Equipment'!U366=Setup!$C$11,"Local",IF('Health Products &amp; Equipment'!U366=Setup!$C$12,"Other","")))</f>
        <v/>
      </c>
      <c r="W366" s="34"/>
      <c r="X366" s="148"/>
      <c r="Y366" s="34"/>
      <c r="Z366" s="36" t="str">
        <f t="shared" si="165"/>
        <v/>
      </c>
      <c r="AA366" s="34"/>
      <c r="AB366" s="32" t="str">
        <f t="shared" si="166"/>
        <v/>
      </c>
      <c r="AC366" s="34"/>
      <c r="AD366" s="32" t="str">
        <f t="shared" si="167"/>
        <v/>
      </c>
      <c r="AE366" s="34"/>
      <c r="AF366" s="36" t="str">
        <f t="shared" si="168"/>
        <v/>
      </c>
      <c r="AG366" s="36" t="str">
        <f t="shared" si="169"/>
        <v/>
      </c>
      <c r="AH366" s="36" t="str">
        <f t="shared" si="170"/>
        <v/>
      </c>
      <c r="AI366" s="55"/>
      <c r="AJ366" s="37"/>
      <c r="AK366" s="148"/>
      <c r="AL366" s="34"/>
      <c r="AM366" s="32" t="str">
        <f t="shared" si="171"/>
        <v/>
      </c>
      <c r="AN366" s="34"/>
      <c r="AO366" s="32" t="str">
        <f t="shared" si="172"/>
        <v/>
      </c>
      <c r="AP366" s="34"/>
      <c r="AQ366" s="32" t="str">
        <f t="shared" si="173"/>
        <v/>
      </c>
      <c r="AR366" s="34"/>
      <c r="AS366" s="36" t="str">
        <f t="shared" si="174"/>
        <v/>
      </c>
      <c r="AT366" s="36" t="str">
        <f t="shared" si="175"/>
        <v/>
      </c>
      <c r="AU366" s="36" t="str">
        <f t="shared" si="176"/>
        <v/>
      </c>
      <c r="AV366" s="55"/>
      <c r="AW366" s="34"/>
      <c r="AX366" s="148"/>
      <c r="AY366" s="34"/>
      <c r="AZ366" s="32" t="str">
        <f t="shared" si="177"/>
        <v/>
      </c>
      <c r="BA366" s="34"/>
      <c r="BB366" s="32" t="str">
        <f t="shared" si="178"/>
        <v/>
      </c>
      <c r="BC366" s="34"/>
      <c r="BD366" s="32" t="str">
        <f t="shared" si="179"/>
        <v/>
      </c>
      <c r="BE366" s="34"/>
      <c r="BF366" s="36" t="str">
        <f t="shared" si="180"/>
        <v/>
      </c>
      <c r="BG366" s="36" t="str">
        <f t="shared" si="181"/>
        <v/>
      </c>
      <c r="BH366" s="36" t="str">
        <f t="shared" si="182"/>
        <v/>
      </c>
      <c r="BI366" s="55"/>
      <c r="BJ366" s="34"/>
      <c r="BK366" s="148"/>
      <c r="BL366" s="34"/>
      <c r="BM366" s="32" t="str">
        <f t="shared" si="183"/>
        <v/>
      </c>
      <c r="BN366" s="34"/>
      <c r="BO366" s="32" t="str">
        <f t="shared" si="184"/>
        <v/>
      </c>
      <c r="BP366" s="34"/>
      <c r="BQ366" s="32" t="str">
        <f t="shared" si="185"/>
        <v/>
      </c>
      <c r="BR366" s="34"/>
      <c r="BS366" s="36" t="str">
        <f t="shared" si="186"/>
        <v/>
      </c>
      <c r="BT366" s="36" t="str">
        <f t="shared" si="187"/>
        <v/>
      </c>
      <c r="BU366" s="36" t="str">
        <f t="shared" si="188"/>
        <v/>
      </c>
      <c r="BV366" s="55"/>
      <c r="BW366" s="36" t="str">
        <f t="shared" si="189"/>
        <v/>
      </c>
      <c r="BX366" s="36" t="str">
        <f t="shared" si="189"/>
        <v/>
      </c>
      <c r="BY366" s="31"/>
      <c r="BZ366" s="38"/>
      <c r="CB366" s="120" t="e">
        <f t="shared" ca="1" si="160"/>
        <v>#VALUE!</v>
      </c>
      <c r="CC366" s="2" t="e">
        <f t="shared" ca="1" si="190"/>
        <v>#VALUE!</v>
      </c>
    </row>
    <row r="367" spans="1:81" s="10" customFormat="1" ht="25.15" customHeight="1" x14ac:dyDescent="0.2">
      <c r="A367" s="52" t="str">
        <f t="shared" si="191"/>
        <v/>
      </c>
      <c r="B367" s="157" t="e">
        <f t="shared" ca="1" si="161"/>
        <v>#VALUE!</v>
      </c>
      <c r="C367" s="157" t="e">
        <f t="shared" ca="1" si="162"/>
        <v>#VALUE!</v>
      </c>
      <c r="D367" s="29"/>
      <c r="E367" s="155" t="str">
        <f ca="1">IFERROR(INDIRECT(ADDRESS(MATCH(D367,CatModules!C:C,0),2,1,1,"CatModules")),"")</f>
        <v/>
      </c>
      <c r="F367" s="96"/>
      <c r="G367" s="156" t="str">
        <f ca="1">IFERROR(INDIRECT(ADDRESS(MATCH(CONCATENATE(E367,"-",F367),CatInt!K:K,0),3,1,1,"CatInt")),"")</f>
        <v/>
      </c>
      <c r="H367" s="45" t="str">
        <f>IF(F367="","",VLOOKUP(F367,#REF!,2,FALSE))</f>
        <v/>
      </c>
      <c r="I367" s="29"/>
      <c r="J367" s="155" t="e">
        <f t="shared" si="163"/>
        <v>#VALUE!</v>
      </c>
      <c r="K367" s="155" t="e">
        <f t="shared" si="164"/>
        <v>#VALUE!</v>
      </c>
      <c r="L367" s="153"/>
      <c r="M367" s="126"/>
      <c r="N367" s="151" t="e">
        <f ca="1">VLOOKUP(M367,CatProd!B:G,6,FALSE)</f>
        <v>#N/A</v>
      </c>
      <c r="O367" s="127"/>
      <c r="P367" s="175" t="e">
        <f ca="1">VLOOKUP(CONCATENATE(N367,"-",O367),CatProdSpec!H:I,2,FALSE)</f>
        <v>#N/A</v>
      </c>
      <c r="Q367" s="30"/>
      <c r="R367" s="149" t="str">
        <f>IFERROR(VLOOKUP(Q367,Setup!D$16:E$25,2,FALSE),"")</f>
        <v/>
      </c>
      <c r="S367" s="51" t="str">
        <f ca="1">IFERROR(IF(OR(I367="",VLOOKUP(I367,CatCostInp!$E$2:$K$88,7,FALSE)=0),"",VLOOKUP(I367,CatCostInp!$E$2:$K$88,7,FALSE)),"")</f>
        <v/>
      </c>
      <c r="T367" s="4" t="e">
        <f>VLOOKUP(U367,#REF!,2,FALSE)</f>
        <v>#REF!</v>
      </c>
      <c r="U367" s="30"/>
      <c r="V367" s="1" t="str">
        <f ca="1">IF(U367=Setup!$C$10,"Grant",IF('Health Products &amp; Equipment'!U367=Setup!$C$11,"Local",IF('Health Products &amp; Equipment'!U367=Setup!$C$12,"Other","")))</f>
        <v/>
      </c>
      <c r="W367" s="34"/>
      <c r="X367" s="148"/>
      <c r="Y367" s="34"/>
      <c r="Z367" s="36" t="str">
        <f t="shared" si="165"/>
        <v/>
      </c>
      <c r="AA367" s="34"/>
      <c r="AB367" s="32" t="str">
        <f t="shared" si="166"/>
        <v/>
      </c>
      <c r="AC367" s="34"/>
      <c r="AD367" s="32" t="str">
        <f t="shared" si="167"/>
        <v/>
      </c>
      <c r="AE367" s="34"/>
      <c r="AF367" s="36" t="str">
        <f t="shared" si="168"/>
        <v/>
      </c>
      <c r="AG367" s="36" t="str">
        <f t="shared" si="169"/>
        <v/>
      </c>
      <c r="AH367" s="36" t="str">
        <f t="shared" si="170"/>
        <v/>
      </c>
      <c r="AI367" s="55"/>
      <c r="AJ367" s="37"/>
      <c r="AK367" s="148"/>
      <c r="AL367" s="34"/>
      <c r="AM367" s="32" t="str">
        <f t="shared" si="171"/>
        <v/>
      </c>
      <c r="AN367" s="34"/>
      <c r="AO367" s="32" t="str">
        <f t="shared" si="172"/>
        <v/>
      </c>
      <c r="AP367" s="34"/>
      <c r="AQ367" s="32" t="str">
        <f t="shared" si="173"/>
        <v/>
      </c>
      <c r="AR367" s="34"/>
      <c r="AS367" s="36" t="str">
        <f t="shared" si="174"/>
        <v/>
      </c>
      <c r="AT367" s="36" t="str">
        <f t="shared" si="175"/>
        <v/>
      </c>
      <c r="AU367" s="36" t="str">
        <f t="shared" si="176"/>
        <v/>
      </c>
      <c r="AV367" s="55"/>
      <c r="AW367" s="34"/>
      <c r="AX367" s="148"/>
      <c r="AY367" s="34"/>
      <c r="AZ367" s="32" t="str">
        <f t="shared" si="177"/>
        <v/>
      </c>
      <c r="BA367" s="34"/>
      <c r="BB367" s="32" t="str">
        <f t="shared" si="178"/>
        <v/>
      </c>
      <c r="BC367" s="34"/>
      <c r="BD367" s="32" t="str">
        <f t="shared" si="179"/>
        <v/>
      </c>
      <c r="BE367" s="34"/>
      <c r="BF367" s="36" t="str">
        <f t="shared" si="180"/>
        <v/>
      </c>
      <c r="BG367" s="36" t="str">
        <f t="shared" si="181"/>
        <v/>
      </c>
      <c r="BH367" s="36" t="str">
        <f t="shared" si="182"/>
        <v/>
      </c>
      <c r="BI367" s="55"/>
      <c r="BJ367" s="34"/>
      <c r="BK367" s="148"/>
      <c r="BL367" s="34"/>
      <c r="BM367" s="32" t="str">
        <f t="shared" si="183"/>
        <v/>
      </c>
      <c r="BN367" s="34"/>
      <c r="BO367" s="32" t="str">
        <f t="shared" si="184"/>
        <v/>
      </c>
      <c r="BP367" s="34"/>
      <c r="BQ367" s="32" t="str">
        <f t="shared" si="185"/>
        <v/>
      </c>
      <c r="BR367" s="34"/>
      <c r="BS367" s="36" t="str">
        <f t="shared" si="186"/>
        <v/>
      </c>
      <c r="BT367" s="36" t="str">
        <f t="shared" si="187"/>
        <v/>
      </c>
      <c r="BU367" s="36" t="str">
        <f t="shared" si="188"/>
        <v/>
      </c>
      <c r="BV367" s="55"/>
      <c r="BW367" s="36" t="str">
        <f t="shared" si="189"/>
        <v/>
      </c>
      <c r="BX367" s="36" t="str">
        <f t="shared" si="189"/>
        <v/>
      </c>
      <c r="BY367" s="31"/>
      <c r="BZ367" s="38"/>
      <c r="CB367" s="120" t="e">
        <f t="shared" ca="1" si="160"/>
        <v>#VALUE!</v>
      </c>
      <c r="CC367" s="2" t="e">
        <f t="shared" ca="1" si="190"/>
        <v>#VALUE!</v>
      </c>
    </row>
    <row r="368" spans="1:81" s="10" customFormat="1" ht="25.15" customHeight="1" x14ac:dyDescent="0.2">
      <c r="A368" s="52" t="str">
        <f t="shared" si="191"/>
        <v/>
      </c>
      <c r="B368" s="157" t="e">
        <f t="shared" ca="1" si="161"/>
        <v>#VALUE!</v>
      </c>
      <c r="C368" s="157" t="e">
        <f t="shared" ca="1" si="162"/>
        <v>#VALUE!</v>
      </c>
      <c r="D368" s="29"/>
      <c r="E368" s="155" t="str">
        <f ca="1">IFERROR(INDIRECT(ADDRESS(MATCH(D368,CatModules!C:C,0),2,1,1,"CatModules")),"")</f>
        <v/>
      </c>
      <c r="F368" s="96"/>
      <c r="G368" s="156" t="str">
        <f ca="1">IFERROR(INDIRECT(ADDRESS(MATCH(CONCATENATE(E368,"-",F368),CatInt!K:K,0),3,1,1,"CatInt")),"")</f>
        <v/>
      </c>
      <c r="H368" s="45" t="str">
        <f>IF(F368="","",VLOOKUP(F368,#REF!,2,FALSE))</f>
        <v/>
      </c>
      <c r="I368" s="29"/>
      <c r="J368" s="155" t="e">
        <f t="shared" si="163"/>
        <v>#VALUE!</v>
      </c>
      <c r="K368" s="155" t="e">
        <f t="shared" si="164"/>
        <v>#VALUE!</v>
      </c>
      <c r="L368" s="153"/>
      <c r="M368" s="126"/>
      <c r="N368" s="151" t="e">
        <f ca="1">VLOOKUP(M368,CatProd!B:G,6,FALSE)</f>
        <v>#N/A</v>
      </c>
      <c r="O368" s="127"/>
      <c r="P368" s="175" t="e">
        <f ca="1">VLOOKUP(CONCATENATE(N368,"-",O368),CatProdSpec!H:I,2,FALSE)</f>
        <v>#N/A</v>
      </c>
      <c r="Q368" s="30"/>
      <c r="R368" s="149" t="str">
        <f>IFERROR(VLOOKUP(Q368,Setup!D$16:E$25,2,FALSE),"")</f>
        <v/>
      </c>
      <c r="S368" s="51" t="str">
        <f ca="1">IFERROR(IF(OR(I368="",VLOOKUP(I368,CatCostInp!$E$2:$K$88,7,FALSE)=0),"",VLOOKUP(I368,CatCostInp!$E$2:$K$88,7,FALSE)),"")</f>
        <v/>
      </c>
      <c r="T368" s="4" t="e">
        <f>VLOOKUP(U368,#REF!,2,FALSE)</f>
        <v>#REF!</v>
      </c>
      <c r="U368" s="30"/>
      <c r="V368" s="1" t="str">
        <f ca="1">IF(U368=Setup!$C$10,"Grant",IF('Health Products &amp; Equipment'!U368=Setup!$C$11,"Local",IF('Health Products &amp; Equipment'!U368=Setup!$C$12,"Other","")))</f>
        <v/>
      </c>
      <c r="W368" s="34"/>
      <c r="X368" s="148"/>
      <c r="Y368" s="34"/>
      <c r="Z368" s="36" t="str">
        <f t="shared" si="165"/>
        <v/>
      </c>
      <c r="AA368" s="34"/>
      <c r="AB368" s="32" t="str">
        <f t="shared" si="166"/>
        <v/>
      </c>
      <c r="AC368" s="34"/>
      <c r="AD368" s="32" t="str">
        <f t="shared" si="167"/>
        <v/>
      </c>
      <c r="AE368" s="34"/>
      <c r="AF368" s="36" t="str">
        <f t="shared" si="168"/>
        <v/>
      </c>
      <c r="AG368" s="36" t="str">
        <f t="shared" si="169"/>
        <v/>
      </c>
      <c r="AH368" s="36" t="str">
        <f t="shared" si="170"/>
        <v/>
      </c>
      <c r="AI368" s="55"/>
      <c r="AJ368" s="37"/>
      <c r="AK368" s="148"/>
      <c r="AL368" s="34"/>
      <c r="AM368" s="32" t="str">
        <f t="shared" si="171"/>
        <v/>
      </c>
      <c r="AN368" s="34"/>
      <c r="AO368" s="32" t="str">
        <f t="shared" si="172"/>
        <v/>
      </c>
      <c r="AP368" s="34"/>
      <c r="AQ368" s="32" t="str">
        <f t="shared" si="173"/>
        <v/>
      </c>
      <c r="AR368" s="34"/>
      <c r="AS368" s="36" t="str">
        <f t="shared" si="174"/>
        <v/>
      </c>
      <c r="AT368" s="36" t="str">
        <f t="shared" si="175"/>
        <v/>
      </c>
      <c r="AU368" s="36" t="str">
        <f t="shared" si="176"/>
        <v/>
      </c>
      <c r="AV368" s="55"/>
      <c r="AW368" s="34"/>
      <c r="AX368" s="148"/>
      <c r="AY368" s="34"/>
      <c r="AZ368" s="32" t="str">
        <f t="shared" si="177"/>
        <v/>
      </c>
      <c r="BA368" s="34"/>
      <c r="BB368" s="32" t="str">
        <f t="shared" si="178"/>
        <v/>
      </c>
      <c r="BC368" s="34"/>
      <c r="BD368" s="32" t="str">
        <f t="shared" si="179"/>
        <v/>
      </c>
      <c r="BE368" s="34"/>
      <c r="BF368" s="36" t="str">
        <f t="shared" si="180"/>
        <v/>
      </c>
      <c r="BG368" s="36" t="str">
        <f t="shared" si="181"/>
        <v/>
      </c>
      <c r="BH368" s="36" t="str">
        <f t="shared" si="182"/>
        <v/>
      </c>
      <c r="BI368" s="55"/>
      <c r="BJ368" s="34"/>
      <c r="BK368" s="148"/>
      <c r="BL368" s="34"/>
      <c r="BM368" s="32" t="str">
        <f t="shared" si="183"/>
        <v/>
      </c>
      <c r="BN368" s="34"/>
      <c r="BO368" s="32" t="str">
        <f t="shared" si="184"/>
        <v/>
      </c>
      <c r="BP368" s="34"/>
      <c r="BQ368" s="32" t="str">
        <f t="shared" si="185"/>
        <v/>
      </c>
      <c r="BR368" s="34"/>
      <c r="BS368" s="36" t="str">
        <f t="shared" si="186"/>
        <v/>
      </c>
      <c r="BT368" s="36" t="str">
        <f t="shared" si="187"/>
        <v/>
      </c>
      <c r="BU368" s="36" t="str">
        <f t="shared" si="188"/>
        <v/>
      </c>
      <c r="BV368" s="55"/>
      <c r="BW368" s="36" t="str">
        <f t="shared" si="189"/>
        <v/>
      </c>
      <c r="BX368" s="36" t="str">
        <f t="shared" si="189"/>
        <v/>
      </c>
      <c r="BY368" s="31"/>
      <c r="BZ368" s="38"/>
      <c r="CB368" s="120" t="e">
        <f t="shared" ca="1" si="160"/>
        <v>#VALUE!</v>
      </c>
      <c r="CC368" s="2" t="e">
        <f t="shared" ca="1" si="190"/>
        <v>#VALUE!</v>
      </c>
    </row>
    <row r="369" spans="1:81" s="10" customFormat="1" ht="25.15" customHeight="1" x14ac:dyDescent="0.2">
      <c r="A369" s="52" t="str">
        <f t="shared" si="191"/>
        <v/>
      </c>
      <c r="B369" s="157" t="e">
        <f t="shared" ca="1" si="161"/>
        <v>#VALUE!</v>
      </c>
      <c r="C369" s="157" t="e">
        <f t="shared" ca="1" si="162"/>
        <v>#VALUE!</v>
      </c>
      <c r="D369" s="29"/>
      <c r="E369" s="155" t="str">
        <f ca="1">IFERROR(INDIRECT(ADDRESS(MATCH(D369,CatModules!C:C,0),2,1,1,"CatModules")),"")</f>
        <v/>
      </c>
      <c r="F369" s="96"/>
      <c r="G369" s="156" t="str">
        <f ca="1">IFERROR(INDIRECT(ADDRESS(MATCH(CONCATENATE(E369,"-",F369),CatInt!K:K,0),3,1,1,"CatInt")),"")</f>
        <v/>
      </c>
      <c r="H369" s="45" t="str">
        <f>IF(F369="","",VLOOKUP(F369,#REF!,2,FALSE))</f>
        <v/>
      </c>
      <c r="I369" s="29"/>
      <c r="J369" s="155" t="e">
        <f t="shared" si="163"/>
        <v>#VALUE!</v>
      </c>
      <c r="K369" s="155" t="e">
        <f t="shared" si="164"/>
        <v>#VALUE!</v>
      </c>
      <c r="L369" s="153"/>
      <c r="M369" s="126"/>
      <c r="N369" s="151" t="e">
        <f ca="1">VLOOKUP(M369,CatProd!B:G,6,FALSE)</f>
        <v>#N/A</v>
      </c>
      <c r="O369" s="127"/>
      <c r="P369" s="175" t="e">
        <f ca="1">VLOOKUP(CONCATENATE(N369,"-",O369),CatProdSpec!H:I,2,FALSE)</f>
        <v>#N/A</v>
      </c>
      <c r="Q369" s="30"/>
      <c r="R369" s="149" t="str">
        <f>IFERROR(VLOOKUP(Q369,Setup!D$16:E$25,2,FALSE),"")</f>
        <v/>
      </c>
      <c r="S369" s="51" t="str">
        <f ca="1">IFERROR(IF(OR(I369="",VLOOKUP(I369,CatCostInp!$E$2:$K$88,7,FALSE)=0),"",VLOOKUP(I369,CatCostInp!$E$2:$K$88,7,FALSE)),"")</f>
        <v/>
      </c>
      <c r="T369" s="4" t="e">
        <f>VLOOKUP(U369,#REF!,2,FALSE)</f>
        <v>#REF!</v>
      </c>
      <c r="U369" s="30"/>
      <c r="V369" s="1" t="str">
        <f ca="1">IF(U369=Setup!$C$10,"Grant",IF('Health Products &amp; Equipment'!U369=Setup!$C$11,"Local",IF('Health Products &amp; Equipment'!U369=Setup!$C$12,"Other","")))</f>
        <v/>
      </c>
      <c r="W369" s="34"/>
      <c r="X369" s="148"/>
      <c r="Y369" s="34"/>
      <c r="Z369" s="36" t="str">
        <f t="shared" si="165"/>
        <v/>
      </c>
      <c r="AA369" s="34"/>
      <c r="AB369" s="32" t="str">
        <f t="shared" si="166"/>
        <v/>
      </c>
      <c r="AC369" s="34"/>
      <c r="AD369" s="32" t="str">
        <f t="shared" si="167"/>
        <v/>
      </c>
      <c r="AE369" s="34"/>
      <c r="AF369" s="36" t="str">
        <f t="shared" si="168"/>
        <v/>
      </c>
      <c r="AG369" s="36" t="str">
        <f t="shared" si="169"/>
        <v/>
      </c>
      <c r="AH369" s="36" t="str">
        <f t="shared" si="170"/>
        <v/>
      </c>
      <c r="AI369" s="55"/>
      <c r="AJ369" s="37"/>
      <c r="AK369" s="148"/>
      <c r="AL369" s="34"/>
      <c r="AM369" s="32" t="str">
        <f t="shared" si="171"/>
        <v/>
      </c>
      <c r="AN369" s="34"/>
      <c r="AO369" s="32" t="str">
        <f t="shared" si="172"/>
        <v/>
      </c>
      <c r="AP369" s="34"/>
      <c r="AQ369" s="32" t="str">
        <f t="shared" si="173"/>
        <v/>
      </c>
      <c r="AR369" s="34"/>
      <c r="AS369" s="36" t="str">
        <f t="shared" si="174"/>
        <v/>
      </c>
      <c r="AT369" s="36" t="str">
        <f t="shared" si="175"/>
        <v/>
      </c>
      <c r="AU369" s="36" t="str">
        <f t="shared" si="176"/>
        <v/>
      </c>
      <c r="AV369" s="55"/>
      <c r="AW369" s="34"/>
      <c r="AX369" s="148"/>
      <c r="AY369" s="34"/>
      <c r="AZ369" s="32" t="str">
        <f t="shared" si="177"/>
        <v/>
      </c>
      <c r="BA369" s="34"/>
      <c r="BB369" s="32" t="str">
        <f t="shared" si="178"/>
        <v/>
      </c>
      <c r="BC369" s="34"/>
      <c r="BD369" s="32" t="str">
        <f t="shared" si="179"/>
        <v/>
      </c>
      <c r="BE369" s="34"/>
      <c r="BF369" s="36" t="str">
        <f t="shared" si="180"/>
        <v/>
      </c>
      <c r="BG369" s="36" t="str">
        <f t="shared" si="181"/>
        <v/>
      </c>
      <c r="BH369" s="36" t="str">
        <f t="shared" si="182"/>
        <v/>
      </c>
      <c r="BI369" s="55"/>
      <c r="BJ369" s="34"/>
      <c r="BK369" s="148"/>
      <c r="BL369" s="34"/>
      <c r="BM369" s="32" t="str">
        <f t="shared" si="183"/>
        <v/>
      </c>
      <c r="BN369" s="34"/>
      <c r="BO369" s="32" t="str">
        <f t="shared" si="184"/>
        <v/>
      </c>
      <c r="BP369" s="34"/>
      <c r="BQ369" s="32" t="str">
        <f t="shared" si="185"/>
        <v/>
      </c>
      <c r="BR369" s="34"/>
      <c r="BS369" s="36" t="str">
        <f t="shared" si="186"/>
        <v/>
      </c>
      <c r="BT369" s="36" t="str">
        <f t="shared" si="187"/>
        <v/>
      </c>
      <c r="BU369" s="36" t="str">
        <f t="shared" si="188"/>
        <v/>
      </c>
      <c r="BV369" s="55"/>
      <c r="BW369" s="36" t="str">
        <f t="shared" si="189"/>
        <v/>
      </c>
      <c r="BX369" s="36" t="str">
        <f t="shared" si="189"/>
        <v/>
      </c>
      <c r="BY369" s="31"/>
      <c r="BZ369" s="38"/>
      <c r="CB369" s="120" t="e">
        <f t="shared" ca="1" si="160"/>
        <v>#VALUE!</v>
      </c>
      <c r="CC369" s="2" t="e">
        <f t="shared" ca="1" si="190"/>
        <v>#VALUE!</v>
      </c>
    </row>
    <row r="370" spans="1:81" s="10" customFormat="1" ht="25.15" customHeight="1" x14ac:dyDescent="0.2">
      <c r="A370" s="52" t="str">
        <f t="shared" si="191"/>
        <v/>
      </c>
      <c r="B370" s="157" t="e">
        <f t="shared" ca="1" si="161"/>
        <v>#VALUE!</v>
      </c>
      <c r="C370" s="157" t="e">
        <f t="shared" ca="1" si="162"/>
        <v>#VALUE!</v>
      </c>
      <c r="D370" s="29"/>
      <c r="E370" s="155" t="str">
        <f ca="1">IFERROR(INDIRECT(ADDRESS(MATCH(D370,CatModules!C:C,0),2,1,1,"CatModules")),"")</f>
        <v/>
      </c>
      <c r="F370" s="96"/>
      <c r="G370" s="156" t="str">
        <f ca="1">IFERROR(INDIRECT(ADDRESS(MATCH(CONCATENATE(E370,"-",F370),CatInt!K:K,0),3,1,1,"CatInt")),"")</f>
        <v/>
      </c>
      <c r="H370" s="45" t="str">
        <f>IF(F370="","",VLOOKUP(F370,#REF!,2,FALSE))</f>
        <v/>
      </c>
      <c r="I370" s="29"/>
      <c r="J370" s="155" t="e">
        <f t="shared" si="163"/>
        <v>#VALUE!</v>
      </c>
      <c r="K370" s="155" t="e">
        <f t="shared" si="164"/>
        <v>#VALUE!</v>
      </c>
      <c r="L370" s="153"/>
      <c r="M370" s="126"/>
      <c r="N370" s="151" t="e">
        <f ca="1">VLOOKUP(M370,CatProd!B:G,6,FALSE)</f>
        <v>#N/A</v>
      </c>
      <c r="O370" s="127"/>
      <c r="P370" s="175" t="e">
        <f ca="1">VLOOKUP(CONCATENATE(N370,"-",O370),CatProdSpec!H:I,2,FALSE)</f>
        <v>#N/A</v>
      </c>
      <c r="Q370" s="30"/>
      <c r="R370" s="149" t="str">
        <f>IFERROR(VLOOKUP(Q370,Setup!D$16:E$25,2,FALSE),"")</f>
        <v/>
      </c>
      <c r="S370" s="51" t="str">
        <f ca="1">IFERROR(IF(OR(I370="",VLOOKUP(I370,CatCostInp!$E$2:$K$88,7,FALSE)=0),"",VLOOKUP(I370,CatCostInp!$E$2:$K$88,7,FALSE)),"")</f>
        <v/>
      </c>
      <c r="T370" s="4" t="e">
        <f>VLOOKUP(U370,#REF!,2,FALSE)</f>
        <v>#REF!</v>
      </c>
      <c r="U370" s="30"/>
      <c r="V370" s="1" t="str">
        <f ca="1">IF(U370=Setup!$C$10,"Grant",IF('Health Products &amp; Equipment'!U370=Setup!$C$11,"Local",IF('Health Products &amp; Equipment'!U370=Setup!$C$12,"Other","")))</f>
        <v/>
      </c>
      <c r="W370" s="34"/>
      <c r="X370" s="148"/>
      <c r="Y370" s="34"/>
      <c r="Z370" s="36" t="str">
        <f t="shared" si="165"/>
        <v/>
      </c>
      <c r="AA370" s="34"/>
      <c r="AB370" s="32" t="str">
        <f t="shared" si="166"/>
        <v/>
      </c>
      <c r="AC370" s="34"/>
      <c r="AD370" s="32" t="str">
        <f t="shared" si="167"/>
        <v/>
      </c>
      <c r="AE370" s="34"/>
      <c r="AF370" s="36" t="str">
        <f t="shared" si="168"/>
        <v/>
      </c>
      <c r="AG370" s="36" t="str">
        <f t="shared" si="169"/>
        <v/>
      </c>
      <c r="AH370" s="36" t="str">
        <f t="shared" si="170"/>
        <v/>
      </c>
      <c r="AI370" s="55"/>
      <c r="AJ370" s="37"/>
      <c r="AK370" s="148"/>
      <c r="AL370" s="34"/>
      <c r="AM370" s="32" t="str">
        <f t="shared" si="171"/>
        <v/>
      </c>
      <c r="AN370" s="34"/>
      <c r="AO370" s="32" t="str">
        <f t="shared" si="172"/>
        <v/>
      </c>
      <c r="AP370" s="34"/>
      <c r="AQ370" s="32" t="str">
        <f t="shared" si="173"/>
        <v/>
      </c>
      <c r="AR370" s="34"/>
      <c r="AS370" s="36" t="str">
        <f t="shared" si="174"/>
        <v/>
      </c>
      <c r="AT370" s="36" t="str">
        <f t="shared" si="175"/>
        <v/>
      </c>
      <c r="AU370" s="36" t="str">
        <f t="shared" si="176"/>
        <v/>
      </c>
      <c r="AV370" s="55"/>
      <c r="AW370" s="34"/>
      <c r="AX370" s="148"/>
      <c r="AY370" s="34"/>
      <c r="AZ370" s="32" t="str">
        <f t="shared" si="177"/>
        <v/>
      </c>
      <c r="BA370" s="34"/>
      <c r="BB370" s="32" t="str">
        <f t="shared" si="178"/>
        <v/>
      </c>
      <c r="BC370" s="34"/>
      <c r="BD370" s="32" t="str">
        <f t="shared" si="179"/>
        <v/>
      </c>
      <c r="BE370" s="34"/>
      <c r="BF370" s="36" t="str">
        <f t="shared" si="180"/>
        <v/>
      </c>
      <c r="BG370" s="36" t="str">
        <f t="shared" si="181"/>
        <v/>
      </c>
      <c r="BH370" s="36" t="str">
        <f t="shared" si="182"/>
        <v/>
      </c>
      <c r="BI370" s="55"/>
      <c r="BJ370" s="34"/>
      <c r="BK370" s="148"/>
      <c r="BL370" s="34"/>
      <c r="BM370" s="32" t="str">
        <f t="shared" si="183"/>
        <v/>
      </c>
      <c r="BN370" s="34"/>
      <c r="BO370" s="32" t="str">
        <f t="shared" si="184"/>
        <v/>
      </c>
      <c r="BP370" s="34"/>
      <c r="BQ370" s="32" t="str">
        <f t="shared" si="185"/>
        <v/>
      </c>
      <c r="BR370" s="34"/>
      <c r="BS370" s="36" t="str">
        <f t="shared" si="186"/>
        <v/>
      </c>
      <c r="BT370" s="36" t="str">
        <f t="shared" si="187"/>
        <v/>
      </c>
      <c r="BU370" s="36" t="str">
        <f t="shared" si="188"/>
        <v/>
      </c>
      <c r="BV370" s="55"/>
      <c r="BW370" s="36" t="str">
        <f t="shared" si="189"/>
        <v/>
      </c>
      <c r="BX370" s="36" t="str">
        <f t="shared" si="189"/>
        <v/>
      </c>
      <c r="BY370" s="31"/>
      <c r="BZ370" s="38"/>
      <c r="CB370" s="120" t="e">
        <f t="shared" ca="1" si="160"/>
        <v>#VALUE!</v>
      </c>
      <c r="CC370" s="2" t="e">
        <f t="shared" ca="1" si="190"/>
        <v>#VALUE!</v>
      </c>
    </row>
    <row r="371" spans="1:81" s="10" customFormat="1" ht="25.15" customHeight="1" x14ac:dyDescent="0.2">
      <c r="A371" s="52" t="str">
        <f t="shared" si="191"/>
        <v/>
      </c>
      <c r="B371" s="157" t="e">
        <f t="shared" ca="1" si="161"/>
        <v>#VALUE!</v>
      </c>
      <c r="C371" s="157" t="e">
        <f t="shared" ca="1" si="162"/>
        <v>#VALUE!</v>
      </c>
      <c r="D371" s="29"/>
      <c r="E371" s="155" t="str">
        <f ca="1">IFERROR(INDIRECT(ADDRESS(MATCH(D371,CatModules!C:C,0),2,1,1,"CatModules")),"")</f>
        <v/>
      </c>
      <c r="F371" s="96"/>
      <c r="G371" s="156" t="str">
        <f ca="1">IFERROR(INDIRECT(ADDRESS(MATCH(CONCATENATE(E371,"-",F371),CatInt!K:K,0),3,1,1,"CatInt")),"")</f>
        <v/>
      </c>
      <c r="H371" s="45" t="str">
        <f>IF(F371="","",VLOOKUP(F371,#REF!,2,FALSE))</f>
        <v/>
      </c>
      <c r="I371" s="29"/>
      <c r="J371" s="155" t="e">
        <f t="shared" si="163"/>
        <v>#VALUE!</v>
      </c>
      <c r="K371" s="155" t="e">
        <f t="shared" si="164"/>
        <v>#VALUE!</v>
      </c>
      <c r="L371" s="153"/>
      <c r="M371" s="126"/>
      <c r="N371" s="151" t="e">
        <f ca="1">VLOOKUP(M371,CatProd!B:G,6,FALSE)</f>
        <v>#N/A</v>
      </c>
      <c r="O371" s="127"/>
      <c r="P371" s="175" t="e">
        <f ca="1">VLOOKUP(CONCATENATE(N371,"-",O371),CatProdSpec!H:I,2,FALSE)</f>
        <v>#N/A</v>
      </c>
      <c r="Q371" s="30"/>
      <c r="R371" s="149" t="str">
        <f>IFERROR(VLOOKUP(Q371,Setup!D$16:E$25,2,FALSE),"")</f>
        <v/>
      </c>
      <c r="S371" s="51" t="str">
        <f ca="1">IFERROR(IF(OR(I371="",VLOOKUP(I371,CatCostInp!$E$2:$K$88,7,FALSE)=0),"",VLOOKUP(I371,CatCostInp!$E$2:$K$88,7,FALSE)),"")</f>
        <v/>
      </c>
      <c r="T371" s="4" t="e">
        <f>VLOOKUP(U371,#REF!,2,FALSE)</f>
        <v>#REF!</v>
      </c>
      <c r="U371" s="30"/>
      <c r="V371" s="1" t="str">
        <f ca="1">IF(U371=Setup!$C$10,"Grant",IF('Health Products &amp; Equipment'!U371=Setup!$C$11,"Local",IF('Health Products &amp; Equipment'!U371=Setup!$C$12,"Other","")))</f>
        <v/>
      </c>
      <c r="W371" s="34"/>
      <c r="X371" s="148"/>
      <c r="Y371" s="34"/>
      <c r="Z371" s="36" t="str">
        <f t="shared" si="165"/>
        <v/>
      </c>
      <c r="AA371" s="34"/>
      <c r="AB371" s="32" t="str">
        <f t="shared" si="166"/>
        <v/>
      </c>
      <c r="AC371" s="34"/>
      <c r="AD371" s="32" t="str">
        <f t="shared" si="167"/>
        <v/>
      </c>
      <c r="AE371" s="34"/>
      <c r="AF371" s="36" t="str">
        <f t="shared" si="168"/>
        <v/>
      </c>
      <c r="AG371" s="36" t="str">
        <f t="shared" si="169"/>
        <v/>
      </c>
      <c r="AH371" s="36" t="str">
        <f t="shared" si="170"/>
        <v/>
      </c>
      <c r="AI371" s="55"/>
      <c r="AJ371" s="37"/>
      <c r="AK371" s="148"/>
      <c r="AL371" s="34"/>
      <c r="AM371" s="32" t="str">
        <f t="shared" si="171"/>
        <v/>
      </c>
      <c r="AN371" s="34"/>
      <c r="AO371" s="32" t="str">
        <f t="shared" si="172"/>
        <v/>
      </c>
      <c r="AP371" s="34"/>
      <c r="AQ371" s="32" t="str">
        <f t="shared" si="173"/>
        <v/>
      </c>
      <c r="AR371" s="34"/>
      <c r="AS371" s="36" t="str">
        <f t="shared" si="174"/>
        <v/>
      </c>
      <c r="AT371" s="36" t="str">
        <f t="shared" si="175"/>
        <v/>
      </c>
      <c r="AU371" s="36" t="str">
        <f t="shared" si="176"/>
        <v/>
      </c>
      <c r="AV371" s="55"/>
      <c r="AW371" s="34"/>
      <c r="AX371" s="148"/>
      <c r="AY371" s="34"/>
      <c r="AZ371" s="32" t="str">
        <f t="shared" si="177"/>
        <v/>
      </c>
      <c r="BA371" s="34"/>
      <c r="BB371" s="32" t="str">
        <f t="shared" si="178"/>
        <v/>
      </c>
      <c r="BC371" s="34"/>
      <c r="BD371" s="32" t="str">
        <f t="shared" si="179"/>
        <v/>
      </c>
      <c r="BE371" s="34"/>
      <c r="BF371" s="36" t="str">
        <f t="shared" si="180"/>
        <v/>
      </c>
      <c r="BG371" s="36" t="str">
        <f t="shared" si="181"/>
        <v/>
      </c>
      <c r="BH371" s="36" t="str">
        <f t="shared" si="182"/>
        <v/>
      </c>
      <c r="BI371" s="55"/>
      <c r="BJ371" s="34"/>
      <c r="BK371" s="148"/>
      <c r="BL371" s="34"/>
      <c r="BM371" s="32" t="str">
        <f t="shared" si="183"/>
        <v/>
      </c>
      <c r="BN371" s="34"/>
      <c r="BO371" s="32" t="str">
        <f t="shared" si="184"/>
        <v/>
      </c>
      <c r="BP371" s="34"/>
      <c r="BQ371" s="32" t="str">
        <f t="shared" si="185"/>
        <v/>
      </c>
      <c r="BR371" s="34"/>
      <c r="BS371" s="36" t="str">
        <f t="shared" si="186"/>
        <v/>
      </c>
      <c r="BT371" s="36" t="str">
        <f t="shared" si="187"/>
        <v/>
      </c>
      <c r="BU371" s="36" t="str">
        <f t="shared" si="188"/>
        <v/>
      </c>
      <c r="BV371" s="55"/>
      <c r="BW371" s="36" t="str">
        <f t="shared" si="189"/>
        <v/>
      </c>
      <c r="BX371" s="36" t="str">
        <f t="shared" si="189"/>
        <v/>
      </c>
      <c r="BY371" s="31"/>
      <c r="BZ371" s="38"/>
      <c r="CB371" s="120" t="e">
        <f t="shared" ca="1" si="160"/>
        <v>#VALUE!</v>
      </c>
      <c r="CC371" s="2" t="e">
        <f t="shared" ca="1" si="190"/>
        <v>#VALUE!</v>
      </c>
    </row>
    <row r="372" spans="1:81" s="10" customFormat="1" ht="25.15" customHeight="1" x14ac:dyDescent="0.2">
      <c r="A372" s="52" t="str">
        <f t="shared" si="191"/>
        <v/>
      </c>
      <c r="B372" s="157" t="e">
        <f t="shared" ca="1" si="161"/>
        <v>#VALUE!</v>
      </c>
      <c r="C372" s="157" t="e">
        <f t="shared" ca="1" si="162"/>
        <v>#VALUE!</v>
      </c>
      <c r="D372" s="29"/>
      <c r="E372" s="155" t="str">
        <f ca="1">IFERROR(INDIRECT(ADDRESS(MATCH(D372,CatModules!C:C,0),2,1,1,"CatModules")),"")</f>
        <v/>
      </c>
      <c r="F372" s="96"/>
      <c r="G372" s="156" t="str">
        <f ca="1">IFERROR(INDIRECT(ADDRESS(MATCH(CONCATENATE(E372,"-",F372),CatInt!K:K,0),3,1,1,"CatInt")),"")</f>
        <v/>
      </c>
      <c r="H372" s="45" t="str">
        <f>IF(F372="","",VLOOKUP(F372,#REF!,2,FALSE))</f>
        <v/>
      </c>
      <c r="I372" s="29"/>
      <c r="J372" s="155" t="e">
        <f t="shared" si="163"/>
        <v>#VALUE!</v>
      </c>
      <c r="K372" s="155" t="e">
        <f t="shared" si="164"/>
        <v>#VALUE!</v>
      </c>
      <c r="L372" s="153"/>
      <c r="M372" s="126"/>
      <c r="N372" s="151" t="e">
        <f ca="1">VLOOKUP(M372,CatProd!B:G,6,FALSE)</f>
        <v>#N/A</v>
      </c>
      <c r="O372" s="127"/>
      <c r="P372" s="175" t="e">
        <f ca="1">VLOOKUP(CONCATENATE(N372,"-",O372),CatProdSpec!H:I,2,FALSE)</f>
        <v>#N/A</v>
      </c>
      <c r="Q372" s="30"/>
      <c r="R372" s="149" t="str">
        <f>IFERROR(VLOOKUP(Q372,Setup!D$16:E$25,2,FALSE),"")</f>
        <v/>
      </c>
      <c r="S372" s="51" t="str">
        <f ca="1">IFERROR(IF(OR(I372="",VLOOKUP(I372,CatCostInp!$E$2:$K$88,7,FALSE)=0),"",VLOOKUP(I372,CatCostInp!$E$2:$K$88,7,FALSE)),"")</f>
        <v/>
      </c>
      <c r="T372" s="4" t="e">
        <f>VLOOKUP(U372,#REF!,2,FALSE)</f>
        <v>#REF!</v>
      </c>
      <c r="U372" s="30"/>
      <c r="V372" s="1" t="str">
        <f ca="1">IF(U372=Setup!$C$10,"Grant",IF('Health Products &amp; Equipment'!U372=Setup!$C$11,"Local",IF('Health Products &amp; Equipment'!U372=Setup!$C$12,"Other","")))</f>
        <v/>
      </c>
      <c r="W372" s="34"/>
      <c r="X372" s="148"/>
      <c r="Y372" s="34"/>
      <c r="Z372" s="36" t="str">
        <f t="shared" si="165"/>
        <v/>
      </c>
      <c r="AA372" s="34"/>
      <c r="AB372" s="32" t="str">
        <f t="shared" si="166"/>
        <v/>
      </c>
      <c r="AC372" s="34"/>
      <c r="AD372" s="32" t="str">
        <f t="shared" si="167"/>
        <v/>
      </c>
      <c r="AE372" s="34"/>
      <c r="AF372" s="36" t="str">
        <f t="shared" si="168"/>
        <v/>
      </c>
      <c r="AG372" s="36" t="str">
        <f t="shared" si="169"/>
        <v/>
      </c>
      <c r="AH372" s="36" t="str">
        <f t="shared" si="170"/>
        <v/>
      </c>
      <c r="AI372" s="55"/>
      <c r="AJ372" s="37"/>
      <c r="AK372" s="148"/>
      <c r="AL372" s="34"/>
      <c r="AM372" s="32" t="str">
        <f t="shared" si="171"/>
        <v/>
      </c>
      <c r="AN372" s="34"/>
      <c r="AO372" s="32" t="str">
        <f t="shared" si="172"/>
        <v/>
      </c>
      <c r="AP372" s="34"/>
      <c r="AQ372" s="32" t="str">
        <f t="shared" si="173"/>
        <v/>
      </c>
      <c r="AR372" s="34"/>
      <c r="AS372" s="36" t="str">
        <f t="shared" si="174"/>
        <v/>
      </c>
      <c r="AT372" s="36" t="str">
        <f t="shared" si="175"/>
        <v/>
      </c>
      <c r="AU372" s="36" t="str">
        <f t="shared" si="176"/>
        <v/>
      </c>
      <c r="AV372" s="55"/>
      <c r="AW372" s="34"/>
      <c r="AX372" s="148"/>
      <c r="AY372" s="34"/>
      <c r="AZ372" s="32" t="str">
        <f t="shared" si="177"/>
        <v/>
      </c>
      <c r="BA372" s="34"/>
      <c r="BB372" s="32" t="str">
        <f t="shared" si="178"/>
        <v/>
      </c>
      <c r="BC372" s="34"/>
      <c r="BD372" s="32" t="str">
        <f t="shared" si="179"/>
        <v/>
      </c>
      <c r="BE372" s="34"/>
      <c r="BF372" s="36" t="str">
        <f t="shared" si="180"/>
        <v/>
      </c>
      <c r="BG372" s="36" t="str">
        <f t="shared" si="181"/>
        <v/>
      </c>
      <c r="BH372" s="36" t="str">
        <f t="shared" si="182"/>
        <v/>
      </c>
      <c r="BI372" s="55"/>
      <c r="BJ372" s="34"/>
      <c r="BK372" s="148"/>
      <c r="BL372" s="34"/>
      <c r="BM372" s="32" t="str">
        <f t="shared" si="183"/>
        <v/>
      </c>
      <c r="BN372" s="34"/>
      <c r="BO372" s="32" t="str">
        <f t="shared" si="184"/>
        <v/>
      </c>
      <c r="BP372" s="34"/>
      <c r="BQ372" s="32" t="str">
        <f t="shared" si="185"/>
        <v/>
      </c>
      <c r="BR372" s="34"/>
      <c r="BS372" s="36" t="str">
        <f t="shared" si="186"/>
        <v/>
      </c>
      <c r="BT372" s="36" t="str">
        <f t="shared" si="187"/>
        <v/>
      </c>
      <c r="BU372" s="36" t="str">
        <f t="shared" si="188"/>
        <v/>
      </c>
      <c r="BV372" s="55"/>
      <c r="BW372" s="36" t="str">
        <f t="shared" si="189"/>
        <v/>
      </c>
      <c r="BX372" s="36" t="str">
        <f t="shared" si="189"/>
        <v/>
      </c>
      <c r="BY372" s="31"/>
      <c r="BZ372" s="38"/>
      <c r="CB372" s="120" t="e">
        <f t="shared" ca="1" si="160"/>
        <v>#VALUE!</v>
      </c>
      <c r="CC372" s="2" t="e">
        <f t="shared" ca="1" si="190"/>
        <v>#VALUE!</v>
      </c>
    </row>
    <row r="373" spans="1:81" s="10" customFormat="1" ht="25.15" customHeight="1" x14ac:dyDescent="0.2">
      <c r="A373" s="52" t="str">
        <f t="shared" si="191"/>
        <v/>
      </c>
      <c r="B373" s="157" t="e">
        <f t="shared" ca="1" si="161"/>
        <v>#VALUE!</v>
      </c>
      <c r="C373" s="157" t="e">
        <f t="shared" ca="1" si="162"/>
        <v>#VALUE!</v>
      </c>
      <c r="D373" s="29"/>
      <c r="E373" s="155" t="str">
        <f ca="1">IFERROR(INDIRECT(ADDRESS(MATCH(D373,CatModules!C:C,0),2,1,1,"CatModules")),"")</f>
        <v/>
      </c>
      <c r="F373" s="96"/>
      <c r="G373" s="156" t="str">
        <f ca="1">IFERROR(INDIRECT(ADDRESS(MATCH(CONCATENATE(E373,"-",F373),CatInt!K:K,0),3,1,1,"CatInt")),"")</f>
        <v/>
      </c>
      <c r="H373" s="45" t="str">
        <f>IF(F373="","",VLOOKUP(F373,#REF!,2,FALSE))</f>
        <v/>
      </c>
      <c r="I373" s="29"/>
      <c r="J373" s="155" t="e">
        <f t="shared" si="163"/>
        <v>#VALUE!</v>
      </c>
      <c r="K373" s="155" t="e">
        <f t="shared" si="164"/>
        <v>#VALUE!</v>
      </c>
      <c r="L373" s="153"/>
      <c r="M373" s="126"/>
      <c r="N373" s="151" t="e">
        <f ca="1">VLOOKUP(M373,CatProd!B:G,6,FALSE)</f>
        <v>#N/A</v>
      </c>
      <c r="O373" s="127"/>
      <c r="P373" s="175" t="e">
        <f ca="1">VLOOKUP(CONCATENATE(N373,"-",O373),CatProdSpec!H:I,2,FALSE)</f>
        <v>#N/A</v>
      </c>
      <c r="Q373" s="30"/>
      <c r="R373" s="149" t="str">
        <f>IFERROR(VLOOKUP(Q373,Setup!D$16:E$25,2,FALSE),"")</f>
        <v/>
      </c>
      <c r="S373" s="51" t="str">
        <f ca="1">IFERROR(IF(OR(I373="",VLOOKUP(I373,CatCostInp!$E$2:$K$88,7,FALSE)=0),"",VLOOKUP(I373,CatCostInp!$E$2:$K$88,7,FALSE)),"")</f>
        <v/>
      </c>
      <c r="T373" s="4" t="e">
        <f>VLOOKUP(U373,#REF!,2,FALSE)</f>
        <v>#REF!</v>
      </c>
      <c r="U373" s="30"/>
      <c r="V373" s="1" t="str">
        <f ca="1">IF(U373=Setup!$C$10,"Grant",IF('Health Products &amp; Equipment'!U373=Setup!$C$11,"Local",IF('Health Products &amp; Equipment'!U373=Setup!$C$12,"Other","")))</f>
        <v/>
      </c>
      <c r="W373" s="34"/>
      <c r="X373" s="148"/>
      <c r="Y373" s="34"/>
      <c r="Z373" s="36" t="str">
        <f t="shared" si="165"/>
        <v/>
      </c>
      <c r="AA373" s="34"/>
      <c r="AB373" s="32" t="str">
        <f t="shared" si="166"/>
        <v/>
      </c>
      <c r="AC373" s="34"/>
      <c r="AD373" s="32" t="str">
        <f t="shared" si="167"/>
        <v/>
      </c>
      <c r="AE373" s="34"/>
      <c r="AF373" s="36" t="str">
        <f t="shared" si="168"/>
        <v/>
      </c>
      <c r="AG373" s="36" t="str">
        <f t="shared" si="169"/>
        <v/>
      </c>
      <c r="AH373" s="36" t="str">
        <f t="shared" si="170"/>
        <v/>
      </c>
      <c r="AI373" s="55"/>
      <c r="AJ373" s="37"/>
      <c r="AK373" s="148"/>
      <c r="AL373" s="34"/>
      <c r="AM373" s="32" t="str">
        <f t="shared" si="171"/>
        <v/>
      </c>
      <c r="AN373" s="34"/>
      <c r="AO373" s="32" t="str">
        <f t="shared" si="172"/>
        <v/>
      </c>
      <c r="AP373" s="34"/>
      <c r="AQ373" s="32" t="str">
        <f t="shared" si="173"/>
        <v/>
      </c>
      <c r="AR373" s="34"/>
      <c r="AS373" s="36" t="str">
        <f t="shared" si="174"/>
        <v/>
      </c>
      <c r="AT373" s="36" t="str">
        <f t="shared" si="175"/>
        <v/>
      </c>
      <c r="AU373" s="36" t="str">
        <f t="shared" si="176"/>
        <v/>
      </c>
      <c r="AV373" s="55"/>
      <c r="AW373" s="34"/>
      <c r="AX373" s="148"/>
      <c r="AY373" s="34"/>
      <c r="AZ373" s="32" t="str">
        <f t="shared" si="177"/>
        <v/>
      </c>
      <c r="BA373" s="34"/>
      <c r="BB373" s="32" t="str">
        <f t="shared" si="178"/>
        <v/>
      </c>
      <c r="BC373" s="34"/>
      <c r="BD373" s="32" t="str">
        <f t="shared" si="179"/>
        <v/>
      </c>
      <c r="BE373" s="34"/>
      <c r="BF373" s="36" t="str">
        <f t="shared" si="180"/>
        <v/>
      </c>
      <c r="BG373" s="36" t="str">
        <f t="shared" si="181"/>
        <v/>
      </c>
      <c r="BH373" s="36" t="str">
        <f t="shared" si="182"/>
        <v/>
      </c>
      <c r="BI373" s="55"/>
      <c r="BJ373" s="34"/>
      <c r="BK373" s="148"/>
      <c r="BL373" s="34"/>
      <c r="BM373" s="32" t="str">
        <f t="shared" si="183"/>
        <v/>
      </c>
      <c r="BN373" s="34"/>
      <c r="BO373" s="32" t="str">
        <f t="shared" si="184"/>
        <v/>
      </c>
      <c r="BP373" s="34"/>
      <c r="BQ373" s="32" t="str">
        <f t="shared" si="185"/>
        <v/>
      </c>
      <c r="BR373" s="34"/>
      <c r="BS373" s="36" t="str">
        <f t="shared" si="186"/>
        <v/>
      </c>
      <c r="BT373" s="36" t="str">
        <f t="shared" si="187"/>
        <v/>
      </c>
      <c r="BU373" s="36" t="str">
        <f t="shared" si="188"/>
        <v/>
      </c>
      <c r="BV373" s="55"/>
      <c r="BW373" s="36" t="str">
        <f t="shared" si="189"/>
        <v/>
      </c>
      <c r="BX373" s="36" t="str">
        <f t="shared" si="189"/>
        <v/>
      </c>
      <c r="BY373" s="31"/>
      <c r="BZ373" s="38"/>
      <c r="CB373" s="120" t="e">
        <f t="shared" ca="1" si="160"/>
        <v>#VALUE!</v>
      </c>
      <c r="CC373" s="2" t="e">
        <f t="shared" ca="1" si="190"/>
        <v>#VALUE!</v>
      </c>
    </row>
    <row r="374" spans="1:81" s="10" customFormat="1" ht="25.15" customHeight="1" x14ac:dyDescent="0.2">
      <c r="A374" s="52" t="str">
        <f t="shared" si="191"/>
        <v/>
      </c>
      <c r="B374" s="157" t="e">
        <f t="shared" ca="1" si="161"/>
        <v>#VALUE!</v>
      </c>
      <c r="C374" s="157" t="e">
        <f t="shared" ca="1" si="162"/>
        <v>#VALUE!</v>
      </c>
      <c r="D374" s="29"/>
      <c r="E374" s="155" t="str">
        <f ca="1">IFERROR(INDIRECT(ADDRESS(MATCH(D374,CatModules!C:C,0),2,1,1,"CatModules")),"")</f>
        <v/>
      </c>
      <c r="F374" s="96"/>
      <c r="G374" s="156" t="str">
        <f ca="1">IFERROR(INDIRECT(ADDRESS(MATCH(CONCATENATE(E374,"-",F374),CatInt!K:K,0),3,1,1,"CatInt")),"")</f>
        <v/>
      </c>
      <c r="H374" s="45" t="str">
        <f>IF(F374="","",VLOOKUP(F374,#REF!,2,FALSE))</f>
        <v/>
      </c>
      <c r="I374" s="29"/>
      <c r="J374" s="155" t="e">
        <f t="shared" si="163"/>
        <v>#VALUE!</v>
      </c>
      <c r="K374" s="155" t="e">
        <f t="shared" si="164"/>
        <v>#VALUE!</v>
      </c>
      <c r="L374" s="153"/>
      <c r="M374" s="126"/>
      <c r="N374" s="151" t="e">
        <f ca="1">VLOOKUP(M374,CatProd!B:G,6,FALSE)</f>
        <v>#N/A</v>
      </c>
      <c r="O374" s="127"/>
      <c r="P374" s="175" t="e">
        <f ca="1">VLOOKUP(CONCATENATE(N374,"-",O374),CatProdSpec!H:I,2,FALSE)</f>
        <v>#N/A</v>
      </c>
      <c r="Q374" s="30"/>
      <c r="R374" s="149" t="str">
        <f>IFERROR(VLOOKUP(Q374,Setup!D$16:E$25,2,FALSE),"")</f>
        <v/>
      </c>
      <c r="S374" s="51" t="str">
        <f ca="1">IFERROR(IF(OR(I374="",VLOOKUP(I374,CatCostInp!$E$2:$K$88,7,FALSE)=0),"",VLOOKUP(I374,CatCostInp!$E$2:$K$88,7,FALSE)),"")</f>
        <v/>
      </c>
      <c r="T374" s="4" t="e">
        <f>VLOOKUP(U374,#REF!,2,FALSE)</f>
        <v>#REF!</v>
      </c>
      <c r="U374" s="30"/>
      <c r="V374" s="1" t="str">
        <f ca="1">IF(U374=Setup!$C$10,"Grant",IF('Health Products &amp; Equipment'!U374=Setup!$C$11,"Local",IF('Health Products &amp; Equipment'!U374=Setup!$C$12,"Other","")))</f>
        <v/>
      </c>
      <c r="W374" s="34"/>
      <c r="X374" s="148"/>
      <c r="Y374" s="34"/>
      <c r="Z374" s="36" t="str">
        <f t="shared" si="165"/>
        <v/>
      </c>
      <c r="AA374" s="34"/>
      <c r="AB374" s="32" t="str">
        <f t="shared" si="166"/>
        <v/>
      </c>
      <c r="AC374" s="34"/>
      <c r="AD374" s="32" t="str">
        <f t="shared" si="167"/>
        <v/>
      </c>
      <c r="AE374" s="34"/>
      <c r="AF374" s="36" t="str">
        <f t="shared" si="168"/>
        <v/>
      </c>
      <c r="AG374" s="36" t="str">
        <f t="shared" si="169"/>
        <v/>
      </c>
      <c r="AH374" s="36" t="str">
        <f t="shared" si="170"/>
        <v/>
      </c>
      <c r="AI374" s="55"/>
      <c r="AJ374" s="37"/>
      <c r="AK374" s="148"/>
      <c r="AL374" s="34"/>
      <c r="AM374" s="32" t="str">
        <f t="shared" si="171"/>
        <v/>
      </c>
      <c r="AN374" s="34"/>
      <c r="AO374" s="32" t="str">
        <f t="shared" si="172"/>
        <v/>
      </c>
      <c r="AP374" s="34"/>
      <c r="AQ374" s="32" t="str">
        <f t="shared" si="173"/>
        <v/>
      </c>
      <c r="AR374" s="34"/>
      <c r="AS374" s="36" t="str">
        <f t="shared" si="174"/>
        <v/>
      </c>
      <c r="AT374" s="36" t="str">
        <f t="shared" si="175"/>
        <v/>
      </c>
      <c r="AU374" s="36" t="str">
        <f t="shared" si="176"/>
        <v/>
      </c>
      <c r="AV374" s="55"/>
      <c r="AW374" s="34"/>
      <c r="AX374" s="148"/>
      <c r="AY374" s="34"/>
      <c r="AZ374" s="32" t="str">
        <f t="shared" si="177"/>
        <v/>
      </c>
      <c r="BA374" s="34"/>
      <c r="BB374" s="32" t="str">
        <f t="shared" si="178"/>
        <v/>
      </c>
      <c r="BC374" s="34"/>
      <c r="BD374" s="32" t="str">
        <f t="shared" si="179"/>
        <v/>
      </c>
      <c r="BE374" s="34"/>
      <c r="BF374" s="36" t="str">
        <f t="shared" si="180"/>
        <v/>
      </c>
      <c r="BG374" s="36" t="str">
        <f t="shared" si="181"/>
        <v/>
      </c>
      <c r="BH374" s="36" t="str">
        <f t="shared" si="182"/>
        <v/>
      </c>
      <c r="BI374" s="55"/>
      <c r="BJ374" s="34"/>
      <c r="BK374" s="148"/>
      <c r="BL374" s="34"/>
      <c r="BM374" s="32" t="str">
        <f t="shared" si="183"/>
        <v/>
      </c>
      <c r="BN374" s="34"/>
      <c r="BO374" s="32" t="str">
        <f t="shared" si="184"/>
        <v/>
      </c>
      <c r="BP374" s="34"/>
      <c r="BQ374" s="32" t="str">
        <f t="shared" si="185"/>
        <v/>
      </c>
      <c r="BR374" s="34"/>
      <c r="BS374" s="36" t="str">
        <f t="shared" si="186"/>
        <v/>
      </c>
      <c r="BT374" s="36" t="str">
        <f t="shared" si="187"/>
        <v/>
      </c>
      <c r="BU374" s="36" t="str">
        <f t="shared" si="188"/>
        <v/>
      </c>
      <c r="BV374" s="55"/>
      <c r="BW374" s="36" t="str">
        <f t="shared" si="189"/>
        <v/>
      </c>
      <c r="BX374" s="36" t="str">
        <f t="shared" si="189"/>
        <v/>
      </c>
      <c r="BY374" s="31"/>
      <c r="BZ374" s="38"/>
      <c r="CB374" s="120" t="e">
        <f t="shared" ca="1" si="160"/>
        <v>#VALUE!</v>
      </c>
      <c r="CC374" s="2" t="e">
        <f t="shared" ca="1" si="190"/>
        <v>#VALUE!</v>
      </c>
    </row>
    <row r="375" spans="1:81" s="10" customFormat="1" ht="25.15" customHeight="1" x14ac:dyDescent="0.2">
      <c r="A375" s="52" t="str">
        <f t="shared" si="191"/>
        <v/>
      </c>
      <c r="B375" s="157" t="e">
        <f t="shared" ca="1" si="161"/>
        <v>#VALUE!</v>
      </c>
      <c r="C375" s="157" t="e">
        <f t="shared" ca="1" si="162"/>
        <v>#VALUE!</v>
      </c>
      <c r="D375" s="29"/>
      <c r="E375" s="155" t="str">
        <f ca="1">IFERROR(INDIRECT(ADDRESS(MATCH(D375,CatModules!C:C,0),2,1,1,"CatModules")),"")</f>
        <v/>
      </c>
      <c r="F375" s="96"/>
      <c r="G375" s="156" t="str">
        <f ca="1">IFERROR(INDIRECT(ADDRESS(MATCH(CONCATENATE(E375,"-",F375),CatInt!K:K,0),3,1,1,"CatInt")),"")</f>
        <v/>
      </c>
      <c r="H375" s="45" t="str">
        <f>IF(F375="","",VLOOKUP(F375,#REF!,2,FALSE))</f>
        <v/>
      </c>
      <c r="I375" s="29"/>
      <c r="J375" s="155" t="e">
        <f t="shared" si="163"/>
        <v>#VALUE!</v>
      </c>
      <c r="K375" s="155" t="e">
        <f t="shared" si="164"/>
        <v>#VALUE!</v>
      </c>
      <c r="L375" s="153"/>
      <c r="M375" s="126"/>
      <c r="N375" s="151" t="e">
        <f ca="1">VLOOKUP(M375,CatProd!B:G,6,FALSE)</f>
        <v>#N/A</v>
      </c>
      <c r="O375" s="127"/>
      <c r="P375" s="175" t="e">
        <f ca="1">VLOOKUP(CONCATENATE(N375,"-",O375),CatProdSpec!H:I,2,FALSE)</f>
        <v>#N/A</v>
      </c>
      <c r="Q375" s="30"/>
      <c r="R375" s="149" t="str">
        <f>IFERROR(VLOOKUP(Q375,Setup!D$16:E$25,2,FALSE),"")</f>
        <v/>
      </c>
      <c r="S375" s="51" t="str">
        <f ca="1">IFERROR(IF(OR(I375="",VLOOKUP(I375,CatCostInp!$E$2:$K$88,7,FALSE)=0),"",VLOOKUP(I375,CatCostInp!$E$2:$K$88,7,FALSE)),"")</f>
        <v/>
      </c>
      <c r="T375" s="4" t="e">
        <f>VLOOKUP(U375,#REF!,2,FALSE)</f>
        <v>#REF!</v>
      </c>
      <c r="U375" s="30"/>
      <c r="V375" s="1" t="str">
        <f ca="1">IF(U375=Setup!$C$10,"Grant",IF('Health Products &amp; Equipment'!U375=Setup!$C$11,"Local",IF('Health Products &amp; Equipment'!U375=Setup!$C$12,"Other","")))</f>
        <v/>
      </c>
      <c r="W375" s="34"/>
      <c r="X375" s="148"/>
      <c r="Y375" s="34"/>
      <c r="Z375" s="36" t="str">
        <f t="shared" si="165"/>
        <v/>
      </c>
      <c r="AA375" s="34"/>
      <c r="AB375" s="32" t="str">
        <f t="shared" si="166"/>
        <v/>
      </c>
      <c r="AC375" s="34"/>
      <c r="AD375" s="32" t="str">
        <f t="shared" si="167"/>
        <v/>
      </c>
      <c r="AE375" s="34"/>
      <c r="AF375" s="36" t="str">
        <f t="shared" si="168"/>
        <v/>
      </c>
      <c r="AG375" s="36" t="str">
        <f t="shared" si="169"/>
        <v/>
      </c>
      <c r="AH375" s="36" t="str">
        <f t="shared" si="170"/>
        <v/>
      </c>
      <c r="AI375" s="55"/>
      <c r="AJ375" s="37"/>
      <c r="AK375" s="148"/>
      <c r="AL375" s="34"/>
      <c r="AM375" s="32" t="str">
        <f t="shared" si="171"/>
        <v/>
      </c>
      <c r="AN375" s="34"/>
      <c r="AO375" s="32" t="str">
        <f t="shared" si="172"/>
        <v/>
      </c>
      <c r="AP375" s="34"/>
      <c r="AQ375" s="32" t="str">
        <f t="shared" si="173"/>
        <v/>
      </c>
      <c r="AR375" s="34"/>
      <c r="AS375" s="36" t="str">
        <f t="shared" si="174"/>
        <v/>
      </c>
      <c r="AT375" s="36" t="str">
        <f t="shared" si="175"/>
        <v/>
      </c>
      <c r="AU375" s="36" t="str">
        <f t="shared" si="176"/>
        <v/>
      </c>
      <c r="AV375" s="55"/>
      <c r="AW375" s="34"/>
      <c r="AX375" s="148"/>
      <c r="AY375" s="34"/>
      <c r="AZ375" s="32" t="str">
        <f t="shared" si="177"/>
        <v/>
      </c>
      <c r="BA375" s="34"/>
      <c r="BB375" s="32" t="str">
        <f t="shared" si="178"/>
        <v/>
      </c>
      <c r="BC375" s="34"/>
      <c r="BD375" s="32" t="str">
        <f t="shared" si="179"/>
        <v/>
      </c>
      <c r="BE375" s="34"/>
      <c r="BF375" s="36" t="str">
        <f t="shared" si="180"/>
        <v/>
      </c>
      <c r="BG375" s="36" t="str">
        <f t="shared" si="181"/>
        <v/>
      </c>
      <c r="BH375" s="36" t="str">
        <f t="shared" si="182"/>
        <v/>
      </c>
      <c r="BI375" s="55"/>
      <c r="BJ375" s="34"/>
      <c r="BK375" s="148"/>
      <c r="BL375" s="34"/>
      <c r="BM375" s="32" t="str">
        <f t="shared" si="183"/>
        <v/>
      </c>
      <c r="BN375" s="34"/>
      <c r="BO375" s="32" t="str">
        <f t="shared" si="184"/>
        <v/>
      </c>
      <c r="BP375" s="34"/>
      <c r="BQ375" s="32" t="str">
        <f t="shared" si="185"/>
        <v/>
      </c>
      <c r="BR375" s="34"/>
      <c r="BS375" s="36" t="str">
        <f t="shared" si="186"/>
        <v/>
      </c>
      <c r="BT375" s="36" t="str">
        <f t="shared" si="187"/>
        <v/>
      </c>
      <c r="BU375" s="36" t="str">
        <f t="shared" si="188"/>
        <v/>
      </c>
      <c r="BV375" s="55"/>
      <c r="BW375" s="36" t="str">
        <f t="shared" si="189"/>
        <v/>
      </c>
      <c r="BX375" s="36" t="str">
        <f t="shared" si="189"/>
        <v/>
      </c>
      <c r="BY375" s="31"/>
      <c r="BZ375" s="38"/>
      <c r="CB375" s="120" t="e">
        <f t="shared" ca="1" si="160"/>
        <v>#VALUE!</v>
      </c>
      <c r="CC375" s="2" t="e">
        <f t="shared" ca="1" si="190"/>
        <v>#VALUE!</v>
      </c>
    </row>
    <row r="376" spans="1:81" s="10" customFormat="1" ht="25.15" customHeight="1" x14ac:dyDescent="0.2">
      <c r="A376" s="52" t="str">
        <f t="shared" si="191"/>
        <v/>
      </c>
      <c r="B376" s="157" t="e">
        <f t="shared" ca="1" si="161"/>
        <v>#VALUE!</v>
      </c>
      <c r="C376" s="157" t="e">
        <f t="shared" ca="1" si="162"/>
        <v>#VALUE!</v>
      </c>
      <c r="D376" s="29"/>
      <c r="E376" s="155" t="str">
        <f ca="1">IFERROR(INDIRECT(ADDRESS(MATCH(D376,CatModules!C:C,0),2,1,1,"CatModules")),"")</f>
        <v/>
      </c>
      <c r="F376" s="96"/>
      <c r="G376" s="156" t="str">
        <f ca="1">IFERROR(INDIRECT(ADDRESS(MATCH(CONCATENATE(E376,"-",F376),CatInt!K:K,0),3,1,1,"CatInt")),"")</f>
        <v/>
      </c>
      <c r="H376" s="45" t="str">
        <f>IF(F376="","",VLOOKUP(F376,#REF!,2,FALSE))</f>
        <v/>
      </c>
      <c r="I376" s="29"/>
      <c r="J376" s="155" t="e">
        <f t="shared" si="163"/>
        <v>#VALUE!</v>
      </c>
      <c r="K376" s="155" t="e">
        <f t="shared" si="164"/>
        <v>#VALUE!</v>
      </c>
      <c r="L376" s="153"/>
      <c r="M376" s="126"/>
      <c r="N376" s="151" t="e">
        <f ca="1">VLOOKUP(M376,CatProd!B:G,6,FALSE)</f>
        <v>#N/A</v>
      </c>
      <c r="O376" s="127"/>
      <c r="P376" s="175" t="e">
        <f ca="1">VLOOKUP(CONCATENATE(N376,"-",O376),CatProdSpec!H:I,2,FALSE)</f>
        <v>#N/A</v>
      </c>
      <c r="Q376" s="30"/>
      <c r="R376" s="149" t="str">
        <f>IFERROR(VLOOKUP(Q376,Setup!D$16:E$25,2,FALSE),"")</f>
        <v/>
      </c>
      <c r="S376" s="51" t="str">
        <f ca="1">IFERROR(IF(OR(I376="",VLOOKUP(I376,CatCostInp!$E$2:$K$88,7,FALSE)=0),"",VLOOKUP(I376,CatCostInp!$E$2:$K$88,7,FALSE)),"")</f>
        <v/>
      </c>
      <c r="T376" s="4" t="e">
        <f>VLOOKUP(U376,#REF!,2,FALSE)</f>
        <v>#REF!</v>
      </c>
      <c r="U376" s="30"/>
      <c r="V376" s="1" t="str">
        <f ca="1">IF(U376=Setup!$C$10,"Grant",IF('Health Products &amp; Equipment'!U376=Setup!$C$11,"Local",IF('Health Products &amp; Equipment'!U376=Setup!$C$12,"Other","")))</f>
        <v/>
      </c>
      <c r="W376" s="34"/>
      <c r="X376" s="148"/>
      <c r="Y376" s="34"/>
      <c r="Z376" s="36" t="str">
        <f t="shared" si="165"/>
        <v/>
      </c>
      <c r="AA376" s="34"/>
      <c r="AB376" s="32" t="str">
        <f t="shared" si="166"/>
        <v/>
      </c>
      <c r="AC376" s="34"/>
      <c r="AD376" s="32" t="str">
        <f t="shared" si="167"/>
        <v/>
      </c>
      <c r="AE376" s="34"/>
      <c r="AF376" s="36" t="str">
        <f t="shared" si="168"/>
        <v/>
      </c>
      <c r="AG376" s="36" t="str">
        <f t="shared" si="169"/>
        <v/>
      </c>
      <c r="AH376" s="36" t="str">
        <f t="shared" si="170"/>
        <v/>
      </c>
      <c r="AI376" s="55"/>
      <c r="AJ376" s="37"/>
      <c r="AK376" s="148"/>
      <c r="AL376" s="34"/>
      <c r="AM376" s="32" t="str">
        <f t="shared" si="171"/>
        <v/>
      </c>
      <c r="AN376" s="34"/>
      <c r="AO376" s="32" t="str">
        <f t="shared" si="172"/>
        <v/>
      </c>
      <c r="AP376" s="34"/>
      <c r="AQ376" s="32" t="str">
        <f t="shared" si="173"/>
        <v/>
      </c>
      <c r="AR376" s="34"/>
      <c r="AS376" s="36" t="str">
        <f t="shared" si="174"/>
        <v/>
      </c>
      <c r="AT376" s="36" t="str">
        <f t="shared" si="175"/>
        <v/>
      </c>
      <c r="AU376" s="36" t="str">
        <f t="shared" si="176"/>
        <v/>
      </c>
      <c r="AV376" s="55"/>
      <c r="AW376" s="34"/>
      <c r="AX376" s="148"/>
      <c r="AY376" s="34"/>
      <c r="AZ376" s="32" t="str">
        <f t="shared" si="177"/>
        <v/>
      </c>
      <c r="BA376" s="34"/>
      <c r="BB376" s="32" t="str">
        <f t="shared" si="178"/>
        <v/>
      </c>
      <c r="BC376" s="34"/>
      <c r="BD376" s="32" t="str">
        <f t="shared" si="179"/>
        <v/>
      </c>
      <c r="BE376" s="34"/>
      <c r="BF376" s="36" t="str">
        <f t="shared" si="180"/>
        <v/>
      </c>
      <c r="BG376" s="36" t="str">
        <f t="shared" si="181"/>
        <v/>
      </c>
      <c r="BH376" s="36" t="str">
        <f t="shared" si="182"/>
        <v/>
      </c>
      <c r="BI376" s="55"/>
      <c r="BJ376" s="34"/>
      <c r="BK376" s="148"/>
      <c r="BL376" s="34"/>
      <c r="BM376" s="32" t="str">
        <f t="shared" si="183"/>
        <v/>
      </c>
      <c r="BN376" s="34"/>
      <c r="BO376" s="32" t="str">
        <f t="shared" si="184"/>
        <v/>
      </c>
      <c r="BP376" s="34"/>
      <c r="BQ376" s="32" t="str">
        <f t="shared" si="185"/>
        <v/>
      </c>
      <c r="BR376" s="34"/>
      <c r="BS376" s="36" t="str">
        <f t="shared" si="186"/>
        <v/>
      </c>
      <c r="BT376" s="36" t="str">
        <f t="shared" si="187"/>
        <v/>
      </c>
      <c r="BU376" s="36" t="str">
        <f t="shared" si="188"/>
        <v/>
      </c>
      <c r="BV376" s="55"/>
      <c r="BW376" s="36" t="str">
        <f t="shared" si="189"/>
        <v/>
      </c>
      <c r="BX376" s="36" t="str">
        <f t="shared" si="189"/>
        <v/>
      </c>
      <c r="BY376" s="31"/>
      <c r="BZ376" s="38"/>
      <c r="CB376" s="120" t="e">
        <f t="shared" ca="1" si="160"/>
        <v>#VALUE!</v>
      </c>
      <c r="CC376" s="2" t="e">
        <f t="shared" ca="1" si="190"/>
        <v>#VALUE!</v>
      </c>
    </row>
    <row r="377" spans="1:81" s="10" customFormat="1" ht="25.15" customHeight="1" x14ac:dyDescent="0.2">
      <c r="A377" s="52" t="str">
        <f t="shared" si="191"/>
        <v/>
      </c>
      <c r="B377" s="157" t="e">
        <f t="shared" ca="1" si="161"/>
        <v>#VALUE!</v>
      </c>
      <c r="C377" s="157" t="e">
        <f t="shared" ca="1" si="162"/>
        <v>#VALUE!</v>
      </c>
      <c r="D377" s="29"/>
      <c r="E377" s="155" t="str">
        <f ca="1">IFERROR(INDIRECT(ADDRESS(MATCH(D377,CatModules!C:C,0),2,1,1,"CatModules")),"")</f>
        <v/>
      </c>
      <c r="F377" s="96"/>
      <c r="G377" s="156" t="str">
        <f ca="1">IFERROR(INDIRECT(ADDRESS(MATCH(CONCATENATE(E377,"-",F377),CatInt!K:K,0),3,1,1,"CatInt")),"")</f>
        <v/>
      </c>
      <c r="H377" s="45" t="str">
        <f>IF(F377="","",VLOOKUP(F377,#REF!,2,FALSE))</f>
        <v/>
      </c>
      <c r="I377" s="29"/>
      <c r="J377" s="155" t="e">
        <f t="shared" si="163"/>
        <v>#VALUE!</v>
      </c>
      <c r="K377" s="155" t="e">
        <f t="shared" si="164"/>
        <v>#VALUE!</v>
      </c>
      <c r="L377" s="153"/>
      <c r="M377" s="126"/>
      <c r="N377" s="151" t="e">
        <f ca="1">VLOOKUP(M377,CatProd!B:G,6,FALSE)</f>
        <v>#N/A</v>
      </c>
      <c r="O377" s="127"/>
      <c r="P377" s="175" t="e">
        <f ca="1">VLOOKUP(CONCATENATE(N377,"-",O377),CatProdSpec!H:I,2,FALSE)</f>
        <v>#N/A</v>
      </c>
      <c r="Q377" s="30"/>
      <c r="R377" s="149" t="str">
        <f>IFERROR(VLOOKUP(Q377,Setup!D$16:E$25,2,FALSE),"")</f>
        <v/>
      </c>
      <c r="S377" s="51" t="str">
        <f ca="1">IFERROR(IF(OR(I377="",VLOOKUP(I377,CatCostInp!$E$2:$K$88,7,FALSE)=0),"",VLOOKUP(I377,CatCostInp!$E$2:$K$88,7,FALSE)),"")</f>
        <v/>
      </c>
      <c r="T377" s="4" t="e">
        <f>VLOOKUP(U377,#REF!,2,FALSE)</f>
        <v>#REF!</v>
      </c>
      <c r="U377" s="30"/>
      <c r="V377" s="1" t="str">
        <f ca="1">IF(U377=Setup!$C$10,"Grant",IF('Health Products &amp; Equipment'!U377=Setup!$C$11,"Local",IF('Health Products &amp; Equipment'!U377=Setup!$C$12,"Other","")))</f>
        <v/>
      </c>
      <c r="W377" s="34"/>
      <c r="X377" s="148"/>
      <c r="Y377" s="34"/>
      <c r="Z377" s="36" t="str">
        <f t="shared" si="165"/>
        <v/>
      </c>
      <c r="AA377" s="34"/>
      <c r="AB377" s="32" t="str">
        <f t="shared" si="166"/>
        <v/>
      </c>
      <c r="AC377" s="34"/>
      <c r="AD377" s="32" t="str">
        <f t="shared" si="167"/>
        <v/>
      </c>
      <c r="AE377" s="34"/>
      <c r="AF377" s="36" t="str">
        <f t="shared" si="168"/>
        <v/>
      </c>
      <c r="AG377" s="36" t="str">
        <f t="shared" si="169"/>
        <v/>
      </c>
      <c r="AH377" s="36" t="str">
        <f t="shared" si="170"/>
        <v/>
      </c>
      <c r="AI377" s="55"/>
      <c r="AJ377" s="37"/>
      <c r="AK377" s="148"/>
      <c r="AL377" s="34"/>
      <c r="AM377" s="32" t="str">
        <f t="shared" si="171"/>
        <v/>
      </c>
      <c r="AN377" s="34"/>
      <c r="AO377" s="32" t="str">
        <f t="shared" si="172"/>
        <v/>
      </c>
      <c r="AP377" s="34"/>
      <c r="AQ377" s="32" t="str">
        <f t="shared" si="173"/>
        <v/>
      </c>
      <c r="AR377" s="34"/>
      <c r="AS377" s="36" t="str">
        <f t="shared" si="174"/>
        <v/>
      </c>
      <c r="AT377" s="36" t="str">
        <f t="shared" si="175"/>
        <v/>
      </c>
      <c r="AU377" s="36" t="str">
        <f t="shared" si="176"/>
        <v/>
      </c>
      <c r="AV377" s="55"/>
      <c r="AW377" s="34"/>
      <c r="AX377" s="148"/>
      <c r="AY377" s="34"/>
      <c r="AZ377" s="32" t="str">
        <f t="shared" si="177"/>
        <v/>
      </c>
      <c r="BA377" s="34"/>
      <c r="BB377" s="32" t="str">
        <f t="shared" si="178"/>
        <v/>
      </c>
      <c r="BC377" s="34"/>
      <c r="BD377" s="32" t="str">
        <f t="shared" si="179"/>
        <v/>
      </c>
      <c r="BE377" s="34"/>
      <c r="BF377" s="36" t="str">
        <f t="shared" si="180"/>
        <v/>
      </c>
      <c r="BG377" s="36" t="str">
        <f t="shared" si="181"/>
        <v/>
      </c>
      <c r="BH377" s="36" t="str">
        <f t="shared" si="182"/>
        <v/>
      </c>
      <c r="BI377" s="55"/>
      <c r="BJ377" s="34"/>
      <c r="BK377" s="148"/>
      <c r="BL377" s="34"/>
      <c r="BM377" s="32" t="str">
        <f t="shared" si="183"/>
        <v/>
      </c>
      <c r="BN377" s="34"/>
      <c r="BO377" s="32" t="str">
        <f t="shared" si="184"/>
        <v/>
      </c>
      <c r="BP377" s="34"/>
      <c r="BQ377" s="32" t="str">
        <f t="shared" si="185"/>
        <v/>
      </c>
      <c r="BR377" s="34"/>
      <c r="BS377" s="36" t="str">
        <f t="shared" si="186"/>
        <v/>
      </c>
      <c r="BT377" s="36" t="str">
        <f t="shared" si="187"/>
        <v/>
      </c>
      <c r="BU377" s="36" t="str">
        <f t="shared" si="188"/>
        <v/>
      </c>
      <c r="BV377" s="55"/>
      <c r="BW377" s="36" t="str">
        <f t="shared" si="189"/>
        <v/>
      </c>
      <c r="BX377" s="36" t="str">
        <f t="shared" si="189"/>
        <v/>
      </c>
      <c r="BY377" s="31"/>
      <c r="BZ377" s="38"/>
      <c r="CB377" s="120" t="e">
        <f t="shared" ca="1" si="160"/>
        <v>#VALUE!</v>
      </c>
      <c r="CC377" s="2" t="e">
        <f t="shared" ca="1" si="190"/>
        <v>#VALUE!</v>
      </c>
    </row>
    <row r="378" spans="1:81" s="10" customFormat="1" ht="25.15" customHeight="1" x14ac:dyDescent="0.2">
      <c r="A378" s="52" t="str">
        <f t="shared" si="191"/>
        <v/>
      </c>
      <c r="B378" s="157" t="e">
        <f t="shared" ca="1" si="161"/>
        <v>#VALUE!</v>
      </c>
      <c r="C378" s="157" t="e">
        <f t="shared" ca="1" si="162"/>
        <v>#VALUE!</v>
      </c>
      <c r="D378" s="29"/>
      <c r="E378" s="155" t="str">
        <f ca="1">IFERROR(INDIRECT(ADDRESS(MATCH(D378,CatModules!C:C,0),2,1,1,"CatModules")),"")</f>
        <v/>
      </c>
      <c r="F378" s="96"/>
      <c r="G378" s="156" t="str">
        <f ca="1">IFERROR(INDIRECT(ADDRESS(MATCH(CONCATENATE(E378,"-",F378),CatInt!K:K,0),3,1,1,"CatInt")),"")</f>
        <v/>
      </c>
      <c r="H378" s="45" t="str">
        <f>IF(F378="","",VLOOKUP(F378,#REF!,2,FALSE))</f>
        <v/>
      </c>
      <c r="I378" s="29"/>
      <c r="J378" s="155" t="e">
        <f t="shared" si="163"/>
        <v>#VALUE!</v>
      </c>
      <c r="K378" s="155" t="e">
        <f t="shared" si="164"/>
        <v>#VALUE!</v>
      </c>
      <c r="L378" s="153"/>
      <c r="M378" s="126"/>
      <c r="N378" s="151" t="e">
        <f ca="1">VLOOKUP(M378,CatProd!B:G,6,FALSE)</f>
        <v>#N/A</v>
      </c>
      <c r="O378" s="127"/>
      <c r="P378" s="175" t="e">
        <f ca="1">VLOOKUP(CONCATENATE(N378,"-",O378),CatProdSpec!H:I,2,FALSE)</f>
        <v>#N/A</v>
      </c>
      <c r="Q378" s="30"/>
      <c r="R378" s="149" t="str">
        <f>IFERROR(VLOOKUP(Q378,Setup!D$16:E$25,2,FALSE),"")</f>
        <v/>
      </c>
      <c r="S378" s="51" t="str">
        <f ca="1">IFERROR(IF(OR(I378="",VLOOKUP(I378,CatCostInp!$E$2:$K$88,7,FALSE)=0),"",VLOOKUP(I378,CatCostInp!$E$2:$K$88,7,FALSE)),"")</f>
        <v/>
      </c>
      <c r="T378" s="4" t="e">
        <f>VLOOKUP(U378,#REF!,2,FALSE)</f>
        <v>#REF!</v>
      </c>
      <c r="U378" s="30"/>
      <c r="V378" s="1" t="str">
        <f ca="1">IF(U378=Setup!$C$10,"Grant",IF('Health Products &amp; Equipment'!U378=Setup!$C$11,"Local",IF('Health Products &amp; Equipment'!U378=Setup!$C$12,"Other","")))</f>
        <v/>
      </c>
      <c r="W378" s="34"/>
      <c r="X378" s="148"/>
      <c r="Y378" s="34"/>
      <c r="Z378" s="36" t="str">
        <f t="shared" si="165"/>
        <v/>
      </c>
      <c r="AA378" s="34"/>
      <c r="AB378" s="32" t="str">
        <f t="shared" si="166"/>
        <v/>
      </c>
      <c r="AC378" s="34"/>
      <c r="AD378" s="32" t="str">
        <f t="shared" si="167"/>
        <v/>
      </c>
      <c r="AE378" s="34"/>
      <c r="AF378" s="36" t="str">
        <f t="shared" si="168"/>
        <v/>
      </c>
      <c r="AG378" s="36" t="str">
        <f t="shared" si="169"/>
        <v/>
      </c>
      <c r="AH378" s="36" t="str">
        <f t="shared" si="170"/>
        <v/>
      </c>
      <c r="AI378" s="55"/>
      <c r="AJ378" s="37"/>
      <c r="AK378" s="148"/>
      <c r="AL378" s="34"/>
      <c r="AM378" s="32" t="str">
        <f t="shared" si="171"/>
        <v/>
      </c>
      <c r="AN378" s="34"/>
      <c r="AO378" s="32" t="str">
        <f t="shared" si="172"/>
        <v/>
      </c>
      <c r="AP378" s="34"/>
      <c r="AQ378" s="32" t="str">
        <f t="shared" si="173"/>
        <v/>
      </c>
      <c r="AR378" s="34"/>
      <c r="AS378" s="36" t="str">
        <f t="shared" si="174"/>
        <v/>
      </c>
      <c r="AT378" s="36" t="str">
        <f t="shared" si="175"/>
        <v/>
      </c>
      <c r="AU378" s="36" t="str">
        <f t="shared" si="176"/>
        <v/>
      </c>
      <c r="AV378" s="55"/>
      <c r="AW378" s="34"/>
      <c r="AX378" s="148"/>
      <c r="AY378" s="34"/>
      <c r="AZ378" s="32" t="str">
        <f t="shared" si="177"/>
        <v/>
      </c>
      <c r="BA378" s="34"/>
      <c r="BB378" s="32" t="str">
        <f t="shared" si="178"/>
        <v/>
      </c>
      <c r="BC378" s="34"/>
      <c r="BD378" s="32" t="str">
        <f t="shared" si="179"/>
        <v/>
      </c>
      <c r="BE378" s="34"/>
      <c r="BF378" s="36" t="str">
        <f t="shared" si="180"/>
        <v/>
      </c>
      <c r="BG378" s="36" t="str">
        <f t="shared" si="181"/>
        <v/>
      </c>
      <c r="BH378" s="36" t="str">
        <f t="shared" si="182"/>
        <v/>
      </c>
      <c r="BI378" s="55"/>
      <c r="BJ378" s="34"/>
      <c r="BK378" s="148"/>
      <c r="BL378" s="34"/>
      <c r="BM378" s="32" t="str">
        <f t="shared" si="183"/>
        <v/>
      </c>
      <c r="BN378" s="34"/>
      <c r="BO378" s="32" t="str">
        <f t="shared" si="184"/>
        <v/>
      </c>
      <c r="BP378" s="34"/>
      <c r="BQ378" s="32" t="str">
        <f t="shared" si="185"/>
        <v/>
      </c>
      <c r="BR378" s="34"/>
      <c r="BS378" s="36" t="str">
        <f t="shared" si="186"/>
        <v/>
      </c>
      <c r="BT378" s="36" t="str">
        <f t="shared" si="187"/>
        <v/>
      </c>
      <c r="BU378" s="36" t="str">
        <f t="shared" si="188"/>
        <v/>
      </c>
      <c r="BV378" s="55"/>
      <c r="BW378" s="36" t="str">
        <f t="shared" si="189"/>
        <v/>
      </c>
      <c r="BX378" s="36" t="str">
        <f t="shared" si="189"/>
        <v/>
      </c>
      <c r="BY378" s="31"/>
      <c r="BZ378" s="38"/>
      <c r="CB378" s="120" t="e">
        <f t="shared" ca="1" si="160"/>
        <v>#VALUE!</v>
      </c>
      <c r="CC378" s="2" t="e">
        <f t="shared" ca="1" si="190"/>
        <v>#VALUE!</v>
      </c>
    </row>
    <row r="379" spans="1:81" s="10" customFormat="1" ht="25.15" customHeight="1" x14ac:dyDescent="0.2">
      <c r="A379" s="52" t="str">
        <f t="shared" si="191"/>
        <v/>
      </c>
      <c r="B379" s="157" t="e">
        <f t="shared" ca="1" si="161"/>
        <v>#VALUE!</v>
      </c>
      <c r="C379" s="157" t="e">
        <f t="shared" ca="1" si="162"/>
        <v>#VALUE!</v>
      </c>
      <c r="D379" s="29"/>
      <c r="E379" s="155" t="str">
        <f ca="1">IFERROR(INDIRECT(ADDRESS(MATCH(D379,CatModules!C:C,0),2,1,1,"CatModules")),"")</f>
        <v/>
      </c>
      <c r="F379" s="96"/>
      <c r="G379" s="156" t="str">
        <f ca="1">IFERROR(INDIRECT(ADDRESS(MATCH(CONCATENATE(E379,"-",F379),CatInt!K:K,0),3,1,1,"CatInt")),"")</f>
        <v/>
      </c>
      <c r="H379" s="45" t="str">
        <f>IF(F379="","",VLOOKUP(F379,#REF!,2,FALSE))</f>
        <v/>
      </c>
      <c r="I379" s="29"/>
      <c r="J379" s="155" t="e">
        <f t="shared" si="163"/>
        <v>#VALUE!</v>
      </c>
      <c r="K379" s="155" t="e">
        <f t="shared" si="164"/>
        <v>#VALUE!</v>
      </c>
      <c r="L379" s="153"/>
      <c r="M379" s="126"/>
      <c r="N379" s="151" t="e">
        <f ca="1">VLOOKUP(M379,CatProd!B:G,6,FALSE)</f>
        <v>#N/A</v>
      </c>
      <c r="O379" s="127"/>
      <c r="P379" s="175" t="e">
        <f ca="1">VLOOKUP(CONCATENATE(N379,"-",O379),CatProdSpec!H:I,2,FALSE)</f>
        <v>#N/A</v>
      </c>
      <c r="Q379" s="30"/>
      <c r="R379" s="149" t="str">
        <f>IFERROR(VLOOKUP(Q379,Setup!D$16:E$25,2,FALSE),"")</f>
        <v/>
      </c>
      <c r="S379" s="51" t="str">
        <f ca="1">IFERROR(IF(OR(I379="",VLOOKUP(I379,CatCostInp!$E$2:$K$88,7,FALSE)=0),"",VLOOKUP(I379,CatCostInp!$E$2:$K$88,7,FALSE)),"")</f>
        <v/>
      </c>
      <c r="T379" s="4" t="e">
        <f>VLOOKUP(U379,#REF!,2,FALSE)</f>
        <v>#REF!</v>
      </c>
      <c r="U379" s="30"/>
      <c r="V379" s="1" t="str">
        <f ca="1">IF(U379=Setup!$C$10,"Grant",IF('Health Products &amp; Equipment'!U379=Setup!$C$11,"Local",IF('Health Products &amp; Equipment'!U379=Setup!$C$12,"Other","")))</f>
        <v/>
      </c>
      <c r="W379" s="34"/>
      <c r="X379" s="148"/>
      <c r="Y379" s="34"/>
      <c r="Z379" s="36" t="str">
        <f t="shared" si="165"/>
        <v/>
      </c>
      <c r="AA379" s="34"/>
      <c r="AB379" s="32" t="str">
        <f t="shared" si="166"/>
        <v/>
      </c>
      <c r="AC379" s="34"/>
      <c r="AD379" s="32" t="str">
        <f t="shared" si="167"/>
        <v/>
      </c>
      <c r="AE379" s="34"/>
      <c r="AF379" s="36" t="str">
        <f t="shared" si="168"/>
        <v/>
      </c>
      <c r="AG379" s="36" t="str">
        <f t="shared" si="169"/>
        <v/>
      </c>
      <c r="AH379" s="36" t="str">
        <f t="shared" si="170"/>
        <v/>
      </c>
      <c r="AI379" s="55"/>
      <c r="AJ379" s="37"/>
      <c r="AK379" s="148"/>
      <c r="AL379" s="34"/>
      <c r="AM379" s="32" t="str">
        <f t="shared" si="171"/>
        <v/>
      </c>
      <c r="AN379" s="34"/>
      <c r="AO379" s="32" t="str">
        <f t="shared" si="172"/>
        <v/>
      </c>
      <c r="AP379" s="34"/>
      <c r="AQ379" s="32" t="str">
        <f t="shared" si="173"/>
        <v/>
      </c>
      <c r="AR379" s="34"/>
      <c r="AS379" s="36" t="str">
        <f t="shared" si="174"/>
        <v/>
      </c>
      <c r="AT379" s="36" t="str">
        <f t="shared" si="175"/>
        <v/>
      </c>
      <c r="AU379" s="36" t="str">
        <f t="shared" si="176"/>
        <v/>
      </c>
      <c r="AV379" s="55"/>
      <c r="AW379" s="34"/>
      <c r="AX379" s="148"/>
      <c r="AY379" s="34"/>
      <c r="AZ379" s="32" t="str">
        <f t="shared" si="177"/>
        <v/>
      </c>
      <c r="BA379" s="34"/>
      <c r="BB379" s="32" t="str">
        <f t="shared" si="178"/>
        <v/>
      </c>
      <c r="BC379" s="34"/>
      <c r="BD379" s="32" t="str">
        <f t="shared" si="179"/>
        <v/>
      </c>
      <c r="BE379" s="34"/>
      <c r="BF379" s="36" t="str">
        <f t="shared" si="180"/>
        <v/>
      </c>
      <c r="BG379" s="36" t="str">
        <f t="shared" si="181"/>
        <v/>
      </c>
      <c r="BH379" s="36" t="str">
        <f t="shared" si="182"/>
        <v/>
      </c>
      <c r="BI379" s="55"/>
      <c r="BJ379" s="34"/>
      <c r="BK379" s="148"/>
      <c r="BL379" s="34"/>
      <c r="BM379" s="32" t="str">
        <f t="shared" si="183"/>
        <v/>
      </c>
      <c r="BN379" s="34"/>
      <c r="BO379" s="32" t="str">
        <f t="shared" si="184"/>
        <v/>
      </c>
      <c r="BP379" s="34"/>
      <c r="BQ379" s="32" t="str">
        <f t="shared" si="185"/>
        <v/>
      </c>
      <c r="BR379" s="34"/>
      <c r="BS379" s="36" t="str">
        <f t="shared" si="186"/>
        <v/>
      </c>
      <c r="BT379" s="36" t="str">
        <f t="shared" si="187"/>
        <v/>
      </c>
      <c r="BU379" s="36" t="str">
        <f t="shared" si="188"/>
        <v/>
      </c>
      <c r="BV379" s="55"/>
      <c r="BW379" s="36" t="str">
        <f t="shared" si="189"/>
        <v/>
      </c>
      <c r="BX379" s="36" t="str">
        <f t="shared" si="189"/>
        <v/>
      </c>
      <c r="BY379" s="31"/>
      <c r="BZ379" s="38"/>
      <c r="CB379" s="120" t="e">
        <f t="shared" ca="1" si="160"/>
        <v>#VALUE!</v>
      </c>
      <c r="CC379" s="2" t="e">
        <f t="shared" ca="1" si="190"/>
        <v>#VALUE!</v>
      </c>
    </row>
    <row r="380" spans="1:81" s="10" customFormat="1" ht="25.15" customHeight="1" x14ac:dyDescent="0.2">
      <c r="A380" s="52" t="str">
        <f t="shared" si="191"/>
        <v/>
      </c>
      <c r="B380" s="157" t="e">
        <f t="shared" ca="1" si="161"/>
        <v>#VALUE!</v>
      </c>
      <c r="C380" s="157" t="e">
        <f t="shared" ca="1" si="162"/>
        <v>#VALUE!</v>
      </c>
      <c r="D380" s="29"/>
      <c r="E380" s="155" t="str">
        <f ca="1">IFERROR(INDIRECT(ADDRESS(MATCH(D380,CatModules!C:C,0),2,1,1,"CatModules")),"")</f>
        <v/>
      </c>
      <c r="F380" s="96"/>
      <c r="G380" s="156" t="str">
        <f ca="1">IFERROR(INDIRECT(ADDRESS(MATCH(CONCATENATE(E380,"-",F380),CatInt!K:K,0),3,1,1,"CatInt")),"")</f>
        <v/>
      </c>
      <c r="H380" s="45" t="str">
        <f>IF(F380="","",VLOOKUP(F380,#REF!,2,FALSE))</f>
        <v/>
      </c>
      <c r="I380" s="29"/>
      <c r="J380" s="155" t="e">
        <f t="shared" si="163"/>
        <v>#VALUE!</v>
      </c>
      <c r="K380" s="155" t="e">
        <f t="shared" si="164"/>
        <v>#VALUE!</v>
      </c>
      <c r="L380" s="153"/>
      <c r="M380" s="126"/>
      <c r="N380" s="151" t="e">
        <f ca="1">VLOOKUP(M380,CatProd!B:G,6,FALSE)</f>
        <v>#N/A</v>
      </c>
      <c r="O380" s="127"/>
      <c r="P380" s="175" t="e">
        <f ca="1">VLOOKUP(CONCATENATE(N380,"-",O380),CatProdSpec!H:I,2,FALSE)</f>
        <v>#N/A</v>
      </c>
      <c r="Q380" s="30"/>
      <c r="R380" s="149" t="str">
        <f>IFERROR(VLOOKUP(Q380,Setup!D$16:E$25,2,FALSE),"")</f>
        <v/>
      </c>
      <c r="S380" s="51" t="str">
        <f ca="1">IFERROR(IF(OR(I380="",VLOOKUP(I380,CatCostInp!$E$2:$K$88,7,FALSE)=0),"",VLOOKUP(I380,CatCostInp!$E$2:$K$88,7,FALSE)),"")</f>
        <v/>
      </c>
      <c r="T380" s="4" t="e">
        <f>VLOOKUP(U380,#REF!,2,FALSE)</f>
        <v>#REF!</v>
      </c>
      <c r="U380" s="30"/>
      <c r="V380" s="1" t="str">
        <f ca="1">IF(U380=Setup!$C$10,"Grant",IF('Health Products &amp; Equipment'!U380=Setup!$C$11,"Local",IF('Health Products &amp; Equipment'!U380=Setup!$C$12,"Other","")))</f>
        <v/>
      </c>
      <c r="W380" s="34"/>
      <c r="X380" s="148"/>
      <c r="Y380" s="34"/>
      <c r="Z380" s="36" t="str">
        <f t="shared" si="165"/>
        <v/>
      </c>
      <c r="AA380" s="34"/>
      <c r="AB380" s="32" t="str">
        <f t="shared" si="166"/>
        <v/>
      </c>
      <c r="AC380" s="34"/>
      <c r="AD380" s="32" t="str">
        <f t="shared" si="167"/>
        <v/>
      </c>
      <c r="AE380" s="34"/>
      <c r="AF380" s="36" t="str">
        <f t="shared" si="168"/>
        <v/>
      </c>
      <c r="AG380" s="36" t="str">
        <f t="shared" si="169"/>
        <v/>
      </c>
      <c r="AH380" s="36" t="str">
        <f t="shared" si="170"/>
        <v/>
      </c>
      <c r="AI380" s="55"/>
      <c r="AJ380" s="37"/>
      <c r="AK380" s="148"/>
      <c r="AL380" s="34"/>
      <c r="AM380" s="32" t="str">
        <f t="shared" si="171"/>
        <v/>
      </c>
      <c r="AN380" s="34"/>
      <c r="AO380" s="32" t="str">
        <f t="shared" si="172"/>
        <v/>
      </c>
      <c r="AP380" s="34"/>
      <c r="AQ380" s="32" t="str">
        <f t="shared" si="173"/>
        <v/>
      </c>
      <c r="AR380" s="34"/>
      <c r="AS380" s="36" t="str">
        <f t="shared" si="174"/>
        <v/>
      </c>
      <c r="AT380" s="36" t="str">
        <f t="shared" si="175"/>
        <v/>
      </c>
      <c r="AU380" s="36" t="str">
        <f t="shared" si="176"/>
        <v/>
      </c>
      <c r="AV380" s="55"/>
      <c r="AW380" s="34"/>
      <c r="AX380" s="148"/>
      <c r="AY380" s="34"/>
      <c r="AZ380" s="32" t="str">
        <f t="shared" si="177"/>
        <v/>
      </c>
      <c r="BA380" s="34"/>
      <c r="BB380" s="32" t="str">
        <f t="shared" si="178"/>
        <v/>
      </c>
      <c r="BC380" s="34"/>
      <c r="BD380" s="32" t="str">
        <f t="shared" si="179"/>
        <v/>
      </c>
      <c r="BE380" s="34"/>
      <c r="BF380" s="36" t="str">
        <f t="shared" si="180"/>
        <v/>
      </c>
      <c r="BG380" s="36" t="str">
        <f t="shared" si="181"/>
        <v/>
      </c>
      <c r="BH380" s="36" t="str">
        <f t="shared" si="182"/>
        <v/>
      </c>
      <c r="BI380" s="55"/>
      <c r="BJ380" s="34"/>
      <c r="BK380" s="148"/>
      <c r="BL380" s="34"/>
      <c r="BM380" s="32" t="str">
        <f t="shared" si="183"/>
        <v/>
      </c>
      <c r="BN380" s="34"/>
      <c r="BO380" s="32" t="str">
        <f t="shared" si="184"/>
        <v/>
      </c>
      <c r="BP380" s="34"/>
      <c r="BQ380" s="32" t="str">
        <f t="shared" si="185"/>
        <v/>
      </c>
      <c r="BR380" s="34"/>
      <c r="BS380" s="36" t="str">
        <f t="shared" si="186"/>
        <v/>
      </c>
      <c r="BT380" s="36" t="str">
        <f t="shared" si="187"/>
        <v/>
      </c>
      <c r="BU380" s="36" t="str">
        <f t="shared" si="188"/>
        <v/>
      </c>
      <c r="BV380" s="55"/>
      <c r="BW380" s="36" t="str">
        <f t="shared" si="189"/>
        <v/>
      </c>
      <c r="BX380" s="36" t="str">
        <f t="shared" si="189"/>
        <v/>
      </c>
      <c r="BY380" s="31"/>
      <c r="BZ380" s="38"/>
      <c r="CB380" s="120" t="e">
        <f t="shared" ca="1" si="160"/>
        <v>#VALUE!</v>
      </c>
      <c r="CC380" s="2" t="e">
        <f t="shared" ca="1" si="190"/>
        <v>#VALUE!</v>
      </c>
    </row>
    <row r="381" spans="1:81" s="10" customFormat="1" ht="25.15" customHeight="1" x14ac:dyDescent="0.2">
      <c r="A381" s="52" t="str">
        <f t="shared" si="191"/>
        <v/>
      </c>
      <c r="B381" s="157" t="e">
        <f t="shared" ca="1" si="161"/>
        <v>#VALUE!</v>
      </c>
      <c r="C381" s="157" t="e">
        <f t="shared" ca="1" si="162"/>
        <v>#VALUE!</v>
      </c>
      <c r="D381" s="29"/>
      <c r="E381" s="155" t="str">
        <f ca="1">IFERROR(INDIRECT(ADDRESS(MATCH(D381,CatModules!C:C,0),2,1,1,"CatModules")),"")</f>
        <v/>
      </c>
      <c r="F381" s="96"/>
      <c r="G381" s="156" t="str">
        <f ca="1">IFERROR(INDIRECT(ADDRESS(MATCH(CONCATENATE(E381,"-",F381),CatInt!K:K,0),3,1,1,"CatInt")),"")</f>
        <v/>
      </c>
      <c r="H381" s="45" t="str">
        <f>IF(F381="","",VLOOKUP(F381,#REF!,2,FALSE))</f>
        <v/>
      </c>
      <c r="I381" s="29"/>
      <c r="J381" s="155" t="e">
        <f t="shared" si="163"/>
        <v>#VALUE!</v>
      </c>
      <c r="K381" s="155" t="e">
        <f t="shared" si="164"/>
        <v>#VALUE!</v>
      </c>
      <c r="L381" s="153"/>
      <c r="M381" s="126"/>
      <c r="N381" s="151" t="e">
        <f ca="1">VLOOKUP(M381,CatProd!B:G,6,FALSE)</f>
        <v>#N/A</v>
      </c>
      <c r="O381" s="127"/>
      <c r="P381" s="175" t="e">
        <f ca="1">VLOOKUP(CONCATENATE(N381,"-",O381),CatProdSpec!H:I,2,FALSE)</f>
        <v>#N/A</v>
      </c>
      <c r="Q381" s="30"/>
      <c r="R381" s="149" t="str">
        <f>IFERROR(VLOOKUP(Q381,Setup!D$16:E$25,2,FALSE),"")</f>
        <v/>
      </c>
      <c r="S381" s="51" t="str">
        <f ca="1">IFERROR(IF(OR(I381="",VLOOKUP(I381,CatCostInp!$E$2:$K$88,7,FALSE)=0),"",VLOOKUP(I381,CatCostInp!$E$2:$K$88,7,FALSE)),"")</f>
        <v/>
      </c>
      <c r="T381" s="4" t="e">
        <f>VLOOKUP(U381,#REF!,2,FALSE)</f>
        <v>#REF!</v>
      </c>
      <c r="U381" s="30"/>
      <c r="V381" s="1" t="str">
        <f ca="1">IF(U381=Setup!$C$10,"Grant",IF('Health Products &amp; Equipment'!U381=Setup!$C$11,"Local",IF('Health Products &amp; Equipment'!U381=Setup!$C$12,"Other","")))</f>
        <v/>
      </c>
      <c r="W381" s="34"/>
      <c r="X381" s="148"/>
      <c r="Y381" s="34"/>
      <c r="Z381" s="36" t="str">
        <f t="shared" si="165"/>
        <v/>
      </c>
      <c r="AA381" s="34"/>
      <c r="AB381" s="32" t="str">
        <f t="shared" si="166"/>
        <v/>
      </c>
      <c r="AC381" s="34"/>
      <c r="AD381" s="32" t="str">
        <f t="shared" si="167"/>
        <v/>
      </c>
      <c r="AE381" s="34"/>
      <c r="AF381" s="36" t="str">
        <f t="shared" si="168"/>
        <v/>
      </c>
      <c r="AG381" s="36" t="str">
        <f t="shared" si="169"/>
        <v/>
      </c>
      <c r="AH381" s="36" t="str">
        <f t="shared" si="170"/>
        <v/>
      </c>
      <c r="AI381" s="55"/>
      <c r="AJ381" s="37"/>
      <c r="AK381" s="148"/>
      <c r="AL381" s="34"/>
      <c r="AM381" s="32" t="str">
        <f t="shared" si="171"/>
        <v/>
      </c>
      <c r="AN381" s="34"/>
      <c r="AO381" s="32" t="str">
        <f t="shared" si="172"/>
        <v/>
      </c>
      <c r="AP381" s="34"/>
      <c r="AQ381" s="32" t="str">
        <f t="shared" si="173"/>
        <v/>
      </c>
      <c r="AR381" s="34"/>
      <c r="AS381" s="36" t="str">
        <f t="shared" si="174"/>
        <v/>
      </c>
      <c r="AT381" s="36" t="str">
        <f t="shared" si="175"/>
        <v/>
      </c>
      <c r="AU381" s="36" t="str">
        <f t="shared" si="176"/>
        <v/>
      </c>
      <c r="AV381" s="55"/>
      <c r="AW381" s="34"/>
      <c r="AX381" s="148"/>
      <c r="AY381" s="34"/>
      <c r="AZ381" s="32" t="str">
        <f t="shared" si="177"/>
        <v/>
      </c>
      <c r="BA381" s="34"/>
      <c r="BB381" s="32" t="str">
        <f t="shared" si="178"/>
        <v/>
      </c>
      <c r="BC381" s="34"/>
      <c r="BD381" s="32" t="str">
        <f t="shared" si="179"/>
        <v/>
      </c>
      <c r="BE381" s="34"/>
      <c r="BF381" s="36" t="str">
        <f t="shared" si="180"/>
        <v/>
      </c>
      <c r="BG381" s="36" t="str">
        <f t="shared" si="181"/>
        <v/>
      </c>
      <c r="BH381" s="36" t="str">
        <f t="shared" si="182"/>
        <v/>
      </c>
      <c r="BI381" s="55"/>
      <c r="BJ381" s="34"/>
      <c r="BK381" s="148"/>
      <c r="BL381" s="34"/>
      <c r="BM381" s="32" t="str">
        <f t="shared" si="183"/>
        <v/>
      </c>
      <c r="BN381" s="34"/>
      <c r="BO381" s="32" t="str">
        <f t="shared" si="184"/>
        <v/>
      </c>
      <c r="BP381" s="34"/>
      <c r="BQ381" s="32" t="str">
        <f t="shared" si="185"/>
        <v/>
      </c>
      <c r="BR381" s="34"/>
      <c r="BS381" s="36" t="str">
        <f t="shared" si="186"/>
        <v/>
      </c>
      <c r="BT381" s="36" t="str">
        <f t="shared" si="187"/>
        <v/>
      </c>
      <c r="BU381" s="36" t="str">
        <f t="shared" si="188"/>
        <v/>
      </c>
      <c r="BV381" s="55"/>
      <c r="BW381" s="36" t="str">
        <f t="shared" si="189"/>
        <v/>
      </c>
      <c r="BX381" s="36" t="str">
        <f t="shared" si="189"/>
        <v/>
      </c>
      <c r="BY381" s="31"/>
      <c r="BZ381" s="38"/>
      <c r="CB381" s="120" t="e">
        <f t="shared" ca="1" si="160"/>
        <v>#VALUE!</v>
      </c>
      <c r="CC381" s="2" t="e">
        <f t="shared" ca="1" si="190"/>
        <v>#VALUE!</v>
      </c>
    </row>
    <row r="382" spans="1:81" s="10" customFormat="1" ht="25.15" customHeight="1" x14ac:dyDescent="0.2">
      <c r="A382" s="52" t="str">
        <f t="shared" si="191"/>
        <v/>
      </c>
      <c r="B382" s="157" t="e">
        <f t="shared" ca="1" si="161"/>
        <v>#VALUE!</v>
      </c>
      <c r="C382" s="157" t="e">
        <f t="shared" ca="1" si="162"/>
        <v>#VALUE!</v>
      </c>
      <c r="D382" s="29"/>
      <c r="E382" s="155" t="str">
        <f ca="1">IFERROR(INDIRECT(ADDRESS(MATCH(D382,CatModules!C:C,0),2,1,1,"CatModules")),"")</f>
        <v/>
      </c>
      <c r="F382" s="96"/>
      <c r="G382" s="156" t="str">
        <f ca="1">IFERROR(INDIRECT(ADDRESS(MATCH(CONCATENATE(E382,"-",F382),CatInt!K:K,0),3,1,1,"CatInt")),"")</f>
        <v/>
      </c>
      <c r="H382" s="45" t="str">
        <f>IF(F382="","",VLOOKUP(F382,#REF!,2,FALSE))</f>
        <v/>
      </c>
      <c r="I382" s="29"/>
      <c r="J382" s="155" t="e">
        <f t="shared" si="163"/>
        <v>#VALUE!</v>
      </c>
      <c r="K382" s="155" t="e">
        <f t="shared" si="164"/>
        <v>#VALUE!</v>
      </c>
      <c r="L382" s="153"/>
      <c r="M382" s="126"/>
      <c r="N382" s="151" t="e">
        <f ca="1">VLOOKUP(M382,CatProd!B:G,6,FALSE)</f>
        <v>#N/A</v>
      </c>
      <c r="O382" s="127"/>
      <c r="P382" s="175" t="e">
        <f ca="1">VLOOKUP(CONCATENATE(N382,"-",O382),CatProdSpec!H:I,2,FALSE)</f>
        <v>#N/A</v>
      </c>
      <c r="Q382" s="30"/>
      <c r="R382" s="149" t="str">
        <f>IFERROR(VLOOKUP(Q382,Setup!D$16:E$25,2,FALSE),"")</f>
        <v/>
      </c>
      <c r="S382" s="51" t="str">
        <f ca="1">IFERROR(IF(OR(I382="",VLOOKUP(I382,CatCostInp!$E$2:$K$88,7,FALSE)=0),"",VLOOKUP(I382,CatCostInp!$E$2:$K$88,7,FALSE)),"")</f>
        <v/>
      </c>
      <c r="T382" s="4" t="e">
        <f>VLOOKUP(U382,#REF!,2,FALSE)</f>
        <v>#REF!</v>
      </c>
      <c r="U382" s="30"/>
      <c r="V382" s="1" t="str">
        <f ca="1">IF(U382=Setup!$C$10,"Grant",IF('Health Products &amp; Equipment'!U382=Setup!$C$11,"Local",IF('Health Products &amp; Equipment'!U382=Setup!$C$12,"Other","")))</f>
        <v/>
      </c>
      <c r="W382" s="34"/>
      <c r="X382" s="148"/>
      <c r="Y382" s="34"/>
      <c r="Z382" s="36" t="str">
        <f t="shared" si="165"/>
        <v/>
      </c>
      <c r="AA382" s="34"/>
      <c r="AB382" s="32" t="str">
        <f t="shared" si="166"/>
        <v/>
      </c>
      <c r="AC382" s="34"/>
      <c r="AD382" s="32" t="str">
        <f t="shared" si="167"/>
        <v/>
      </c>
      <c r="AE382" s="34"/>
      <c r="AF382" s="36" t="str">
        <f t="shared" si="168"/>
        <v/>
      </c>
      <c r="AG382" s="36" t="str">
        <f t="shared" si="169"/>
        <v/>
      </c>
      <c r="AH382" s="36" t="str">
        <f t="shared" si="170"/>
        <v/>
      </c>
      <c r="AI382" s="55"/>
      <c r="AJ382" s="37"/>
      <c r="AK382" s="148"/>
      <c r="AL382" s="34"/>
      <c r="AM382" s="32" t="str">
        <f t="shared" si="171"/>
        <v/>
      </c>
      <c r="AN382" s="34"/>
      <c r="AO382" s="32" t="str">
        <f t="shared" si="172"/>
        <v/>
      </c>
      <c r="AP382" s="34"/>
      <c r="AQ382" s="32" t="str">
        <f t="shared" si="173"/>
        <v/>
      </c>
      <c r="AR382" s="34"/>
      <c r="AS382" s="36" t="str">
        <f t="shared" si="174"/>
        <v/>
      </c>
      <c r="AT382" s="36" t="str">
        <f t="shared" si="175"/>
        <v/>
      </c>
      <c r="AU382" s="36" t="str">
        <f t="shared" si="176"/>
        <v/>
      </c>
      <c r="AV382" s="55"/>
      <c r="AW382" s="34"/>
      <c r="AX382" s="148"/>
      <c r="AY382" s="34"/>
      <c r="AZ382" s="32" t="str">
        <f t="shared" si="177"/>
        <v/>
      </c>
      <c r="BA382" s="34"/>
      <c r="BB382" s="32" t="str">
        <f t="shared" si="178"/>
        <v/>
      </c>
      <c r="BC382" s="34"/>
      <c r="BD382" s="32" t="str">
        <f t="shared" si="179"/>
        <v/>
      </c>
      <c r="BE382" s="34"/>
      <c r="BF382" s="36" t="str">
        <f t="shared" si="180"/>
        <v/>
      </c>
      <c r="BG382" s="36" t="str">
        <f t="shared" si="181"/>
        <v/>
      </c>
      <c r="BH382" s="36" t="str">
        <f t="shared" si="182"/>
        <v/>
      </c>
      <c r="BI382" s="55"/>
      <c r="BJ382" s="34"/>
      <c r="BK382" s="148"/>
      <c r="BL382" s="34"/>
      <c r="BM382" s="32" t="str">
        <f t="shared" si="183"/>
        <v/>
      </c>
      <c r="BN382" s="34"/>
      <c r="BO382" s="32" t="str">
        <f t="shared" si="184"/>
        <v/>
      </c>
      <c r="BP382" s="34"/>
      <c r="BQ382" s="32" t="str">
        <f t="shared" si="185"/>
        <v/>
      </c>
      <c r="BR382" s="34"/>
      <c r="BS382" s="36" t="str">
        <f t="shared" si="186"/>
        <v/>
      </c>
      <c r="BT382" s="36" t="str">
        <f t="shared" si="187"/>
        <v/>
      </c>
      <c r="BU382" s="36" t="str">
        <f t="shared" si="188"/>
        <v/>
      </c>
      <c r="BV382" s="55"/>
      <c r="BW382" s="36" t="str">
        <f t="shared" si="189"/>
        <v/>
      </c>
      <c r="BX382" s="36" t="str">
        <f t="shared" si="189"/>
        <v/>
      </c>
      <c r="BY382" s="31"/>
      <c r="BZ382" s="38"/>
      <c r="CB382" s="120" t="e">
        <f t="shared" ca="1" si="160"/>
        <v>#VALUE!</v>
      </c>
      <c r="CC382" s="2" t="e">
        <f t="shared" ca="1" si="190"/>
        <v>#VALUE!</v>
      </c>
    </row>
    <row r="383" spans="1:81" s="10" customFormat="1" ht="25.15" customHeight="1" x14ac:dyDescent="0.2">
      <c r="A383" s="52" t="str">
        <f t="shared" si="191"/>
        <v/>
      </c>
      <c r="B383" s="157" t="e">
        <f t="shared" ca="1" si="161"/>
        <v>#VALUE!</v>
      </c>
      <c r="C383" s="157" t="e">
        <f t="shared" ca="1" si="162"/>
        <v>#VALUE!</v>
      </c>
      <c r="D383" s="29"/>
      <c r="E383" s="155" t="str">
        <f ca="1">IFERROR(INDIRECT(ADDRESS(MATCH(D383,CatModules!C:C,0),2,1,1,"CatModules")),"")</f>
        <v/>
      </c>
      <c r="F383" s="96"/>
      <c r="G383" s="156" t="str">
        <f ca="1">IFERROR(INDIRECT(ADDRESS(MATCH(CONCATENATE(E383,"-",F383),CatInt!K:K,0),3,1,1,"CatInt")),"")</f>
        <v/>
      </c>
      <c r="H383" s="45" t="str">
        <f>IF(F383="","",VLOOKUP(F383,#REF!,2,FALSE))</f>
        <v/>
      </c>
      <c r="I383" s="29"/>
      <c r="J383" s="155" t="e">
        <f t="shared" si="163"/>
        <v>#VALUE!</v>
      </c>
      <c r="K383" s="155" t="e">
        <f t="shared" si="164"/>
        <v>#VALUE!</v>
      </c>
      <c r="L383" s="153"/>
      <c r="M383" s="126"/>
      <c r="N383" s="151" t="e">
        <f ca="1">VLOOKUP(M383,CatProd!B:G,6,FALSE)</f>
        <v>#N/A</v>
      </c>
      <c r="O383" s="127"/>
      <c r="P383" s="175" t="e">
        <f ca="1">VLOOKUP(CONCATENATE(N383,"-",O383),CatProdSpec!H:I,2,FALSE)</f>
        <v>#N/A</v>
      </c>
      <c r="Q383" s="30"/>
      <c r="R383" s="149" t="str">
        <f>IFERROR(VLOOKUP(Q383,Setup!D$16:E$25,2,FALSE),"")</f>
        <v/>
      </c>
      <c r="S383" s="51" t="str">
        <f ca="1">IFERROR(IF(OR(I383="",VLOOKUP(I383,CatCostInp!$E$2:$K$88,7,FALSE)=0),"",VLOOKUP(I383,CatCostInp!$E$2:$K$88,7,FALSE)),"")</f>
        <v/>
      </c>
      <c r="T383" s="4" t="e">
        <f>VLOOKUP(U383,#REF!,2,FALSE)</f>
        <v>#REF!</v>
      </c>
      <c r="U383" s="30"/>
      <c r="V383" s="1" t="str">
        <f ca="1">IF(U383=Setup!$C$10,"Grant",IF('Health Products &amp; Equipment'!U383=Setup!$C$11,"Local",IF('Health Products &amp; Equipment'!U383=Setup!$C$12,"Other","")))</f>
        <v/>
      </c>
      <c r="W383" s="34"/>
      <c r="X383" s="148"/>
      <c r="Y383" s="34"/>
      <c r="Z383" s="36" t="str">
        <f t="shared" si="165"/>
        <v/>
      </c>
      <c r="AA383" s="34"/>
      <c r="AB383" s="32" t="str">
        <f t="shared" si="166"/>
        <v/>
      </c>
      <c r="AC383" s="34"/>
      <c r="AD383" s="32" t="str">
        <f t="shared" si="167"/>
        <v/>
      </c>
      <c r="AE383" s="34"/>
      <c r="AF383" s="36" t="str">
        <f t="shared" si="168"/>
        <v/>
      </c>
      <c r="AG383" s="36" t="str">
        <f t="shared" si="169"/>
        <v/>
      </c>
      <c r="AH383" s="36" t="str">
        <f t="shared" si="170"/>
        <v/>
      </c>
      <c r="AI383" s="55"/>
      <c r="AJ383" s="37"/>
      <c r="AK383" s="148"/>
      <c r="AL383" s="34"/>
      <c r="AM383" s="32" t="str">
        <f t="shared" si="171"/>
        <v/>
      </c>
      <c r="AN383" s="34"/>
      <c r="AO383" s="32" t="str">
        <f t="shared" si="172"/>
        <v/>
      </c>
      <c r="AP383" s="34"/>
      <c r="AQ383" s="32" t="str">
        <f t="shared" si="173"/>
        <v/>
      </c>
      <c r="AR383" s="34"/>
      <c r="AS383" s="36" t="str">
        <f t="shared" si="174"/>
        <v/>
      </c>
      <c r="AT383" s="36" t="str">
        <f t="shared" si="175"/>
        <v/>
      </c>
      <c r="AU383" s="36" t="str">
        <f t="shared" si="176"/>
        <v/>
      </c>
      <c r="AV383" s="55"/>
      <c r="AW383" s="34"/>
      <c r="AX383" s="148"/>
      <c r="AY383" s="34"/>
      <c r="AZ383" s="32" t="str">
        <f t="shared" si="177"/>
        <v/>
      </c>
      <c r="BA383" s="34"/>
      <c r="BB383" s="32" t="str">
        <f t="shared" si="178"/>
        <v/>
      </c>
      <c r="BC383" s="34"/>
      <c r="BD383" s="32" t="str">
        <f t="shared" si="179"/>
        <v/>
      </c>
      <c r="BE383" s="34"/>
      <c r="BF383" s="36" t="str">
        <f t="shared" si="180"/>
        <v/>
      </c>
      <c r="BG383" s="36" t="str">
        <f t="shared" si="181"/>
        <v/>
      </c>
      <c r="BH383" s="36" t="str">
        <f t="shared" si="182"/>
        <v/>
      </c>
      <c r="BI383" s="55"/>
      <c r="BJ383" s="34"/>
      <c r="BK383" s="148"/>
      <c r="BL383" s="34"/>
      <c r="BM383" s="32" t="str">
        <f t="shared" si="183"/>
        <v/>
      </c>
      <c r="BN383" s="34"/>
      <c r="BO383" s="32" t="str">
        <f t="shared" si="184"/>
        <v/>
      </c>
      <c r="BP383" s="34"/>
      <c r="BQ383" s="32" t="str">
        <f t="shared" si="185"/>
        <v/>
      </c>
      <c r="BR383" s="34"/>
      <c r="BS383" s="36" t="str">
        <f t="shared" si="186"/>
        <v/>
      </c>
      <c r="BT383" s="36" t="str">
        <f t="shared" si="187"/>
        <v/>
      </c>
      <c r="BU383" s="36" t="str">
        <f t="shared" si="188"/>
        <v/>
      </c>
      <c r="BV383" s="55"/>
      <c r="BW383" s="36" t="str">
        <f t="shared" si="189"/>
        <v/>
      </c>
      <c r="BX383" s="36" t="str">
        <f t="shared" si="189"/>
        <v/>
      </c>
      <c r="BY383" s="31"/>
      <c r="BZ383" s="38"/>
      <c r="CB383" s="120" t="e">
        <f t="shared" ca="1" si="160"/>
        <v>#VALUE!</v>
      </c>
      <c r="CC383" s="2" t="e">
        <f t="shared" ca="1" si="190"/>
        <v>#VALUE!</v>
      </c>
    </row>
    <row r="384" spans="1:81" s="10" customFormat="1" ht="25.15" customHeight="1" x14ac:dyDescent="0.2">
      <c r="A384" s="52" t="str">
        <f t="shared" si="191"/>
        <v/>
      </c>
      <c r="B384" s="157" t="e">
        <f t="shared" ca="1" si="161"/>
        <v>#VALUE!</v>
      </c>
      <c r="C384" s="157" t="e">
        <f t="shared" ca="1" si="162"/>
        <v>#VALUE!</v>
      </c>
      <c r="D384" s="29"/>
      <c r="E384" s="155" t="str">
        <f ca="1">IFERROR(INDIRECT(ADDRESS(MATCH(D384,CatModules!C:C,0),2,1,1,"CatModules")),"")</f>
        <v/>
      </c>
      <c r="F384" s="96"/>
      <c r="G384" s="156" t="str">
        <f ca="1">IFERROR(INDIRECT(ADDRESS(MATCH(CONCATENATE(E384,"-",F384),CatInt!K:K,0),3,1,1,"CatInt")),"")</f>
        <v/>
      </c>
      <c r="H384" s="45" t="str">
        <f>IF(F384="","",VLOOKUP(F384,#REF!,2,FALSE))</f>
        <v/>
      </c>
      <c r="I384" s="29"/>
      <c r="J384" s="155" t="e">
        <f t="shared" si="163"/>
        <v>#VALUE!</v>
      </c>
      <c r="K384" s="155" t="e">
        <f t="shared" si="164"/>
        <v>#VALUE!</v>
      </c>
      <c r="L384" s="153"/>
      <c r="M384" s="126"/>
      <c r="N384" s="151" t="e">
        <f ca="1">VLOOKUP(M384,CatProd!B:G,6,FALSE)</f>
        <v>#N/A</v>
      </c>
      <c r="O384" s="127"/>
      <c r="P384" s="175" t="e">
        <f ca="1">VLOOKUP(CONCATENATE(N384,"-",O384),CatProdSpec!H:I,2,FALSE)</f>
        <v>#N/A</v>
      </c>
      <c r="Q384" s="30"/>
      <c r="R384" s="149" t="str">
        <f>IFERROR(VLOOKUP(Q384,Setup!D$16:E$25,2,FALSE),"")</f>
        <v/>
      </c>
      <c r="S384" s="51" t="str">
        <f ca="1">IFERROR(IF(OR(I384="",VLOOKUP(I384,CatCostInp!$E$2:$K$88,7,FALSE)=0),"",VLOOKUP(I384,CatCostInp!$E$2:$K$88,7,FALSE)),"")</f>
        <v/>
      </c>
      <c r="T384" s="4" t="e">
        <f>VLOOKUP(U384,#REF!,2,FALSE)</f>
        <v>#REF!</v>
      </c>
      <c r="U384" s="30"/>
      <c r="V384" s="1" t="str">
        <f ca="1">IF(U384=Setup!$C$10,"Grant",IF('Health Products &amp; Equipment'!U384=Setup!$C$11,"Local",IF('Health Products &amp; Equipment'!U384=Setup!$C$12,"Other","")))</f>
        <v/>
      </c>
      <c r="W384" s="34"/>
      <c r="X384" s="148"/>
      <c r="Y384" s="34"/>
      <c r="Z384" s="36" t="str">
        <f t="shared" si="165"/>
        <v/>
      </c>
      <c r="AA384" s="34"/>
      <c r="AB384" s="32" t="str">
        <f t="shared" si="166"/>
        <v/>
      </c>
      <c r="AC384" s="34"/>
      <c r="AD384" s="32" t="str">
        <f t="shared" si="167"/>
        <v/>
      </c>
      <c r="AE384" s="34"/>
      <c r="AF384" s="36" t="str">
        <f t="shared" si="168"/>
        <v/>
      </c>
      <c r="AG384" s="36" t="str">
        <f t="shared" si="169"/>
        <v/>
      </c>
      <c r="AH384" s="36" t="str">
        <f t="shared" si="170"/>
        <v/>
      </c>
      <c r="AI384" s="55"/>
      <c r="AJ384" s="37"/>
      <c r="AK384" s="148"/>
      <c r="AL384" s="34"/>
      <c r="AM384" s="32" t="str">
        <f t="shared" si="171"/>
        <v/>
      </c>
      <c r="AN384" s="34"/>
      <c r="AO384" s="32" t="str">
        <f t="shared" si="172"/>
        <v/>
      </c>
      <c r="AP384" s="34"/>
      <c r="AQ384" s="32" t="str">
        <f t="shared" si="173"/>
        <v/>
      </c>
      <c r="AR384" s="34"/>
      <c r="AS384" s="36" t="str">
        <f t="shared" si="174"/>
        <v/>
      </c>
      <c r="AT384" s="36" t="str">
        <f t="shared" si="175"/>
        <v/>
      </c>
      <c r="AU384" s="36" t="str">
        <f t="shared" si="176"/>
        <v/>
      </c>
      <c r="AV384" s="55"/>
      <c r="AW384" s="34"/>
      <c r="AX384" s="148"/>
      <c r="AY384" s="34"/>
      <c r="AZ384" s="32" t="str">
        <f t="shared" si="177"/>
        <v/>
      </c>
      <c r="BA384" s="34"/>
      <c r="BB384" s="32" t="str">
        <f t="shared" si="178"/>
        <v/>
      </c>
      <c r="BC384" s="34"/>
      <c r="BD384" s="32" t="str">
        <f t="shared" si="179"/>
        <v/>
      </c>
      <c r="BE384" s="34"/>
      <c r="BF384" s="36" t="str">
        <f t="shared" si="180"/>
        <v/>
      </c>
      <c r="BG384" s="36" t="str">
        <f t="shared" si="181"/>
        <v/>
      </c>
      <c r="BH384" s="36" t="str">
        <f t="shared" si="182"/>
        <v/>
      </c>
      <c r="BI384" s="55"/>
      <c r="BJ384" s="34"/>
      <c r="BK384" s="148"/>
      <c r="BL384" s="34"/>
      <c r="BM384" s="32" t="str">
        <f t="shared" si="183"/>
        <v/>
      </c>
      <c r="BN384" s="34"/>
      <c r="BO384" s="32" t="str">
        <f t="shared" si="184"/>
        <v/>
      </c>
      <c r="BP384" s="34"/>
      <c r="BQ384" s="32" t="str">
        <f t="shared" si="185"/>
        <v/>
      </c>
      <c r="BR384" s="34"/>
      <c r="BS384" s="36" t="str">
        <f t="shared" si="186"/>
        <v/>
      </c>
      <c r="BT384" s="36" t="str">
        <f t="shared" si="187"/>
        <v/>
      </c>
      <c r="BU384" s="36" t="str">
        <f t="shared" si="188"/>
        <v/>
      </c>
      <c r="BV384" s="55"/>
      <c r="BW384" s="36" t="str">
        <f t="shared" si="189"/>
        <v/>
      </c>
      <c r="BX384" s="36" t="str">
        <f t="shared" si="189"/>
        <v/>
      </c>
      <c r="BY384" s="31"/>
      <c r="BZ384" s="38"/>
      <c r="CB384" s="120" t="e">
        <f t="shared" ca="1" si="160"/>
        <v>#VALUE!</v>
      </c>
      <c r="CC384" s="2" t="e">
        <f t="shared" ca="1" si="190"/>
        <v>#VALUE!</v>
      </c>
    </row>
    <row r="385" spans="1:81" s="10" customFormat="1" ht="25.15" customHeight="1" x14ac:dyDescent="0.2">
      <c r="A385" s="52" t="str">
        <f t="shared" si="191"/>
        <v/>
      </c>
      <c r="B385" s="157" t="e">
        <f t="shared" ca="1" si="161"/>
        <v>#VALUE!</v>
      </c>
      <c r="C385" s="157" t="e">
        <f t="shared" ca="1" si="162"/>
        <v>#VALUE!</v>
      </c>
      <c r="D385" s="29"/>
      <c r="E385" s="155" t="str">
        <f ca="1">IFERROR(INDIRECT(ADDRESS(MATCH(D385,CatModules!C:C,0),2,1,1,"CatModules")),"")</f>
        <v/>
      </c>
      <c r="F385" s="96"/>
      <c r="G385" s="156" t="str">
        <f ca="1">IFERROR(INDIRECT(ADDRESS(MATCH(CONCATENATE(E385,"-",F385),CatInt!K:K,0),3,1,1,"CatInt")),"")</f>
        <v/>
      </c>
      <c r="H385" s="45" t="str">
        <f>IF(F385="","",VLOOKUP(F385,#REF!,2,FALSE))</f>
        <v/>
      </c>
      <c r="I385" s="29"/>
      <c r="J385" s="155" t="e">
        <f t="shared" si="163"/>
        <v>#VALUE!</v>
      </c>
      <c r="K385" s="155" t="e">
        <f t="shared" si="164"/>
        <v>#VALUE!</v>
      </c>
      <c r="L385" s="153"/>
      <c r="M385" s="126"/>
      <c r="N385" s="151" t="e">
        <f ca="1">VLOOKUP(M385,CatProd!B:G,6,FALSE)</f>
        <v>#N/A</v>
      </c>
      <c r="O385" s="127"/>
      <c r="P385" s="175" t="e">
        <f ca="1">VLOOKUP(CONCATENATE(N385,"-",O385),CatProdSpec!H:I,2,FALSE)</f>
        <v>#N/A</v>
      </c>
      <c r="Q385" s="30"/>
      <c r="R385" s="149" t="str">
        <f>IFERROR(VLOOKUP(Q385,Setup!D$16:E$25,2,FALSE),"")</f>
        <v/>
      </c>
      <c r="S385" s="51" t="str">
        <f ca="1">IFERROR(IF(OR(I385="",VLOOKUP(I385,CatCostInp!$E$2:$K$88,7,FALSE)=0),"",VLOOKUP(I385,CatCostInp!$E$2:$K$88,7,FALSE)),"")</f>
        <v/>
      </c>
      <c r="T385" s="4" t="e">
        <f>VLOOKUP(U385,#REF!,2,FALSE)</f>
        <v>#REF!</v>
      </c>
      <c r="U385" s="30"/>
      <c r="V385" s="1" t="str">
        <f ca="1">IF(U385=Setup!$C$10,"Grant",IF('Health Products &amp; Equipment'!U385=Setup!$C$11,"Local",IF('Health Products &amp; Equipment'!U385=Setup!$C$12,"Other","")))</f>
        <v/>
      </c>
      <c r="W385" s="34"/>
      <c r="X385" s="148"/>
      <c r="Y385" s="34"/>
      <c r="Z385" s="36" t="str">
        <f t="shared" si="165"/>
        <v/>
      </c>
      <c r="AA385" s="34"/>
      <c r="AB385" s="32" t="str">
        <f t="shared" si="166"/>
        <v/>
      </c>
      <c r="AC385" s="34"/>
      <c r="AD385" s="32" t="str">
        <f t="shared" si="167"/>
        <v/>
      </c>
      <c r="AE385" s="34"/>
      <c r="AF385" s="36" t="str">
        <f t="shared" si="168"/>
        <v/>
      </c>
      <c r="AG385" s="36" t="str">
        <f t="shared" si="169"/>
        <v/>
      </c>
      <c r="AH385" s="36" t="str">
        <f t="shared" si="170"/>
        <v/>
      </c>
      <c r="AI385" s="55"/>
      <c r="AJ385" s="37"/>
      <c r="AK385" s="148"/>
      <c r="AL385" s="34"/>
      <c r="AM385" s="32" t="str">
        <f t="shared" si="171"/>
        <v/>
      </c>
      <c r="AN385" s="34"/>
      <c r="AO385" s="32" t="str">
        <f t="shared" si="172"/>
        <v/>
      </c>
      <c r="AP385" s="34"/>
      <c r="AQ385" s="32" t="str">
        <f t="shared" si="173"/>
        <v/>
      </c>
      <c r="AR385" s="34"/>
      <c r="AS385" s="36" t="str">
        <f t="shared" si="174"/>
        <v/>
      </c>
      <c r="AT385" s="36" t="str">
        <f t="shared" si="175"/>
        <v/>
      </c>
      <c r="AU385" s="36" t="str">
        <f t="shared" si="176"/>
        <v/>
      </c>
      <c r="AV385" s="55"/>
      <c r="AW385" s="34"/>
      <c r="AX385" s="148"/>
      <c r="AY385" s="34"/>
      <c r="AZ385" s="32" t="str">
        <f t="shared" si="177"/>
        <v/>
      </c>
      <c r="BA385" s="34"/>
      <c r="BB385" s="32" t="str">
        <f t="shared" si="178"/>
        <v/>
      </c>
      <c r="BC385" s="34"/>
      <c r="BD385" s="32" t="str">
        <f t="shared" si="179"/>
        <v/>
      </c>
      <c r="BE385" s="34"/>
      <c r="BF385" s="36" t="str">
        <f t="shared" si="180"/>
        <v/>
      </c>
      <c r="BG385" s="36" t="str">
        <f t="shared" si="181"/>
        <v/>
      </c>
      <c r="BH385" s="36" t="str">
        <f t="shared" si="182"/>
        <v/>
      </c>
      <c r="BI385" s="55"/>
      <c r="BJ385" s="34"/>
      <c r="BK385" s="148"/>
      <c r="BL385" s="34"/>
      <c r="BM385" s="32" t="str">
        <f t="shared" si="183"/>
        <v/>
      </c>
      <c r="BN385" s="34"/>
      <c r="BO385" s="32" t="str">
        <f t="shared" si="184"/>
        <v/>
      </c>
      <c r="BP385" s="34"/>
      <c r="BQ385" s="32" t="str">
        <f t="shared" si="185"/>
        <v/>
      </c>
      <c r="BR385" s="34"/>
      <c r="BS385" s="36" t="str">
        <f t="shared" si="186"/>
        <v/>
      </c>
      <c r="BT385" s="36" t="str">
        <f t="shared" si="187"/>
        <v/>
      </c>
      <c r="BU385" s="36" t="str">
        <f t="shared" si="188"/>
        <v/>
      </c>
      <c r="BV385" s="55"/>
      <c r="BW385" s="36" t="str">
        <f t="shared" si="189"/>
        <v/>
      </c>
      <c r="BX385" s="36" t="str">
        <f t="shared" si="189"/>
        <v/>
      </c>
      <c r="BY385" s="31"/>
      <c r="BZ385" s="38"/>
      <c r="CB385" s="120" t="e">
        <f t="shared" ca="1" si="160"/>
        <v>#VALUE!</v>
      </c>
      <c r="CC385" s="2" t="e">
        <f t="shared" ca="1" si="190"/>
        <v>#VALUE!</v>
      </c>
    </row>
    <row r="386" spans="1:81" s="10" customFormat="1" ht="25.15" customHeight="1" x14ac:dyDescent="0.2">
      <c r="A386" s="52" t="str">
        <f t="shared" si="191"/>
        <v/>
      </c>
      <c r="B386" s="157" t="e">
        <f t="shared" ca="1" si="161"/>
        <v>#VALUE!</v>
      </c>
      <c r="C386" s="157" t="e">
        <f t="shared" ca="1" si="162"/>
        <v>#VALUE!</v>
      </c>
      <c r="D386" s="29"/>
      <c r="E386" s="155" t="str">
        <f ca="1">IFERROR(INDIRECT(ADDRESS(MATCH(D386,CatModules!C:C,0),2,1,1,"CatModules")),"")</f>
        <v/>
      </c>
      <c r="F386" s="96"/>
      <c r="G386" s="156" t="str">
        <f ca="1">IFERROR(INDIRECT(ADDRESS(MATCH(CONCATENATE(E386,"-",F386),CatInt!K:K,0),3,1,1,"CatInt")),"")</f>
        <v/>
      </c>
      <c r="H386" s="45" t="str">
        <f>IF(F386="","",VLOOKUP(F386,#REF!,2,FALSE))</f>
        <v/>
      </c>
      <c r="I386" s="29"/>
      <c r="J386" s="155" t="e">
        <f t="shared" si="163"/>
        <v>#VALUE!</v>
      </c>
      <c r="K386" s="155" t="e">
        <f t="shared" si="164"/>
        <v>#VALUE!</v>
      </c>
      <c r="L386" s="153"/>
      <c r="M386" s="126"/>
      <c r="N386" s="151" t="e">
        <f ca="1">VLOOKUP(M386,CatProd!B:G,6,FALSE)</f>
        <v>#N/A</v>
      </c>
      <c r="O386" s="127"/>
      <c r="P386" s="175" t="e">
        <f ca="1">VLOOKUP(CONCATENATE(N386,"-",O386),CatProdSpec!H:I,2,FALSE)</f>
        <v>#N/A</v>
      </c>
      <c r="Q386" s="30"/>
      <c r="R386" s="149" t="str">
        <f>IFERROR(VLOOKUP(Q386,Setup!D$16:E$25,2,FALSE),"")</f>
        <v/>
      </c>
      <c r="S386" s="51" t="str">
        <f ca="1">IFERROR(IF(OR(I386="",VLOOKUP(I386,CatCostInp!$E$2:$K$88,7,FALSE)=0),"",VLOOKUP(I386,CatCostInp!$E$2:$K$88,7,FALSE)),"")</f>
        <v/>
      </c>
      <c r="T386" s="4" t="e">
        <f>VLOOKUP(U386,#REF!,2,FALSE)</f>
        <v>#REF!</v>
      </c>
      <c r="U386" s="30"/>
      <c r="V386" s="1" t="str">
        <f ca="1">IF(U386=Setup!$C$10,"Grant",IF('Health Products &amp; Equipment'!U386=Setup!$C$11,"Local",IF('Health Products &amp; Equipment'!U386=Setup!$C$12,"Other","")))</f>
        <v/>
      </c>
      <c r="W386" s="34"/>
      <c r="X386" s="148"/>
      <c r="Y386" s="34"/>
      <c r="Z386" s="36" t="str">
        <f t="shared" si="165"/>
        <v/>
      </c>
      <c r="AA386" s="34"/>
      <c r="AB386" s="32" t="str">
        <f t="shared" si="166"/>
        <v/>
      </c>
      <c r="AC386" s="34"/>
      <c r="AD386" s="32" t="str">
        <f t="shared" si="167"/>
        <v/>
      </c>
      <c r="AE386" s="34"/>
      <c r="AF386" s="36" t="str">
        <f t="shared" si="168"/>
        <v/>
      </c>
      <c r="AG386" s="36" t="str">
        <f t="shared" si="169"/>
        <v/>
      </c>
      <c r="AH386" s="36" t="str">
        <f t="shared" si="170"/>
        <v/>
      </c>
      <c r="AI386" s="55"/>
      <c r="AJ386" s="37"/>
      <c r="AK386" s="148"/>
      <c r="AL386" s="34"/>
      <c r="AM386" s="32" t="str">
        <f t="shared" si="171"/>
        <v/>
      </c>
      <c r="AN386" s="34"/>
      <c r="AO386" s="32" t="str">
        <f t="shared" si="172"/>
        <v/>
      </c>
      <c r="AP386" s="34"/>
      <c r="AQ386" s="32" t="str">
        <f t="shared" si="173"/>
        <v/>
      </c>
      <c r="AR386" s="34"/>
      <c r="AS386" s="36" t="str">
        <f t="shared" si="174"/>
        <v/>
      </c>
      <c r="AT386" s="36" t="str">
        <f t="shared" si="175"/>
        <v/>
      </c>
      <c r="AU386" s="36" t="str">
        <f t="shared" si="176"/>
        <v/>
      </c>
      <c r="AV386" s="55"/>
      <c r="AW386" s="34"/>
      <c r="AX386" s="148"/>
      <c r="AY386" s="34"/>
      <c r="AZ386" s="32" t="str">
        <f t="shared" si="177"/>
        <v/>
      </c>
      <c r="BA386" s="34"/>
      <c r="BB386" s="32" t="str">
        <f t="shared" si="178"/>
        <v/>
      </c>
      <c r="BC386" s="34"/>
      <c r="BD386" s="32" t="str">
        <f t="shared" si="179"/>
        <v/>
      </c>
      <c r="BE386" s="34"/>
      <c r="BF386" s="36" t="str">
        <f t="shared" si="180"/>
        <v/>
      </c>
      <c r="BG386" s="36" t="str">
        <f t="shared" si="181"/>
        <v/>
      </c>
      <c r="BH386" s="36" t="str">
        <f t="shared" si="182"/>
        <v/>
      </c>
      <c r="BI386" s="55"/>
      <c r="BJ386" s="34"/>
      <c r="BK386" s="148"/>
      <c r="BL386" s="34"/>
      <c r="BM386" s="32" t="str">
        <f t="shared" si="183"/>
        <v/>
      </c>
      <c r="BN386" s="34"/>
      <c r="BO386" s="32" t="str">
        <f t="shared" si="184"/>
        <v/>
      </c>
      <c r="BP386" s="34"/>
      <c r="BQ386" s="32" t="str">
        <f t="shared" si="185"/>
        <v/>
      </c>
      <c r="BR386" s="34"/>
      <c r="BS386" s="36" t="str">
        <f t="shared" si="186"/>
        <v/>
      </c>
      <c r="BT386" s="36" t="str">
        <f t="shared" si="187"/>
        <v/>
      </c>
      <c r="BU386" s="36" t="str">
        <f t="shared" si="188"/>
        <v/>
      </c>
      <c r="BV386" s="55"/>
      <c r="BW386" s="36" t="str">
        <f t="shared" si="189"/>
        <v/>
      </c>
      <c r="BX386" s="36" t="str">
        <f t="shared" si="189"/>
        <v/>
      </c>
      <c r="BY386" s="31"/>
      <c r="BZ386" s="38"/>
      <c r="CB386" s="120" t="e">
        <f t="shared" ref="CB386:CB449" ca="1" si="192">IF(OR(B386="--",IFERROR(MATCH(B386,OFFSET(B$1,0,0,ROW()-1,1),0),1)&lt;&gt;1),"",1)</f>
        <v>#VALUE!</v>
      </c>
      <c r="CC386" s="2" t="e">
        <f t="shared" ca="1" si="190"/>
        <v>#VALUE!</v>
      </c>
    </row>
    <row r="387" spans="1:81" s="10" customFormat="1" ht="25.15" customHeight="1" x14ac:dyDescent="0.2">
      <c r="A387" s="52" t="str">
        <f t="shared" si="191"/>
        <v/>
      </c>
      <c r="B387" s="157" t="e">
        <f t="shared" ref="B387:B450" ca="1" si="193">CONCATENATE(E387,"-",G387,"--",K387,"---",R387)</f>
        <v>#VALUE!</v>
      </c>
      <c r="C387" s="157" t="e">
        <f t="shared" ref="C387:C450" ca="1" si="194">CONCATENATE(K387,"--",N387,"---",P387)</f>
        <v>#VALUE!</v>
      </c>
      <c r="D387" s="29"/>
      <c r="E387" s="155" t="str">
        <f ca="1">IFERROR(INDIRECT(ADDRESS(MATCH(D387,CatModules!C:C,0),2,1,1,"CatModules")),"")</f>
        <v/>
      </c>
      <c r="F387" s="96"/>
      <c r="G387" s="156" t="str">
        <f ca="1">IFERROR(INDIRECT(ADDRESS(MATCH(CONCATENATE(E387,"-",F387),CatInt!K:K,0),3,1,1,"CatInt")),"")</f>
        <v/>
      </c>
      <c r="H387" s="45" t="str">
        <f>IF(F387="","",VLOOKUP(F387,#REF!,2,FALSE))</f>
        <v/>
      </c>
      <c r="I387" s="29"/>
      <c r="J387" s="155" t="e">
        <f t="shared" ref="J387:J450" si="195">LEFT(I387,FIND(".",I387,1)-1)</f>
        <v>#VALUE!</v>
      </c>
      <c r="K387" s="155" t="e">
        <f t="shared" ref="K387:K450" si="196">LEFT(I387,FIND(".",I387,1)+1)</f>
        <v>#VALUE!</v>
      </c>
      <c r="L387" s="153"/>
      <c r="M387" s="126"/>
      <c r="N387" s="151" t="e">
        <f ca="1">VLOOKUP(M387,CatProd!B:G,6,FALSE)</f>
        <v>#N/A</v>
      </c>
      <c r="O387" s="127"/>
      <c r="P387" s="175" t="e">
        <f ca="1">VLOOKUP(CONCATENATE(N387,"-",O387),CatProdSpec!H:I,2,FALSE)</f>
        <v>#N/A</v>
      </c>
      <c r="Q387" s="30"/>
      <c r="R387" s="149" t="str">
        <f>IFERROR(VLOOKUP(Q387,Setup!D$16:E$25,2,FALSE),"")</f>
        <v/>
      </c>
      <c r="S387" s="51" t="str">
        <f ca="1">IFERROR(IF(OR(I387="",VLOOKUP(I387,CatCostInp!$E$2:$K$88,7,FALSE)=0),"",VLOOKUP(I387,CatCostInp!$E$2:$K$88,7,FALSE)),"")</f>
        <v/>
      </c>
      <c r="T387" s="4" t="e">
        <f>VLOOKUP(U387,#REF!,2,FALSE)</f>
        <v>#REF!</v>
      </c>
      <c r="U387" s="30"/>
      <c r="V387" s="1" t="str">
        <f ca="1">IF(U387=Setup!$C$10,"Grant",IF('Health Products &amp; Equipment'!U387=Setup!$C$11,"Local",IF('Health Products &amp; Equipment'!U387=Setup!$C$12,"Other","")))</f>
        <v/>
      </c>
      <c r="W387" s="34"/>
      <c r="X387" s="148"/>
      <c r="Y387" s="34"/>
      <c r="Z387" s="36" t="str">
        <f t="shared" ref="Z387:Z450" si="197">IFERROR(IF(AND(NOT(Y387=""),NOT(X387="")),Y387*X387,""),"")</f>
        <v/>
      </c>
      <c r="AA387" s="34"/>
      <c r="AB387" s="32" t="str">
        <f t="shared" ref="AB387:AB450" si="198">IFERROR(IF(AND(NOT(AA387=""),NOT(X387="")),AA387*X387,""),"")</f>
        <v/>
      </c>
      <c r="AC387" s="34"/>
      <c r="AD387" s="32" t="str">
        <f t="shared" ref="AD387:AD450" si="199">IFERROR(IF(AND(NOT(AC387=""),NOT(X387="")),AC387*X387,""),"")</f>
        <v/>
      </c>
      <c r="AE387" s="34"/>
      <c r="AF387" s="36" t="str">
        <f t="shared" ref="AF387:AF450" si="200">IFERROR(IF(AND(NOT(AE387=""),NOT(X387="")),AE387*X387,""),"")</f>
        <v/>
      </c>
      <c r="AG387" s="36" t="str">
        <f t="shared" ref="AG387:AG450" si="201">IFERROR(IF(OR(NOT(Y387=""),NOT(AE387=""),NOT(AA387=""),NOT(AC387="")),Y387+AE387+AA387+AC387,""),"")</f>
        <v/>
      </c>
      <c r="AH387" s="36" t="str">
        <f t="shared" ref="AH387:AH450" si="202">IF(SUM(Z387,AB387,AD387,AF387)&gt;0,SUM(Z387,AB387,AD387,AF387),"")</f>
        <v/>
      </c>
      <c r="AI387" s="55"/>
      <c r="AJ387" s="37"/>
      <c r="AK387" s="148"/>
      <c r="AL387" s="34"/>
      <c r="AM387" s="32" t="str">
        <f t="shared" ref="AM387:AM450" si="203">IFERROR(IF(AND(NOT(AL387=""),NOT(AK387="")),AL387*$AK387,""),"")</f>
        <v/>
      </c>
      <c r="AN387" s="34"/>
      <c r="AO387" s="32" t="str">
        <f t="shared" ref="AO387:AO450" si="204">IFERROR(IF(AND(NOT(AN387=""),NOT(AK387="")),AN387*$AK387,""),"")</f>
        <v/>
      </c>
      <c r="AP387" s="34"/>
      <c r="AQ387" s="32" t="str">
        <f t="shared" ref="AQ387:AQ450" si="205">IFERROR(IF(AND(NOT(AP387=""),NOT(AK387="")),AP387*$AK387,""),"")</f>
        <v/>
      </c>
      <c r="AR387" s="34"/>
      <c r="AS387" s="36" t="str">
        <f t="shared" ref="AS387:AS450" si="206">IFERROR(IF(AND(NOT(AR387=""),NOT(AK387="")),AR387*$AK387,""),"")</f>
        <v/>
      </c>
      <c r="AT387" s="36" t="str">
        <f t="shared" ref="AT387:AT450" si="207">IFERROR(IF(OR(NOT(AL387=""),NOT(AR387=""),NOT(AN387=""),NOT(AP387="")),AL387+AR387+AN387+AP387,""),"")</f>
        <v/>
      </c>
      <c r="AU387" s="36" t="str">
        <f t="shared" ref="AU387:AU450" si="208">IF(SUM(AM387,AS387,AO387,AQ387)&gt;0,SUM(AM387,AS387,AO387,AQ387),"")</f>
        <v/>
      </c>
      <c r="AV387" s="55"/>
      <c r="AW387" s="34"/>
      <c r="AX387" s="148"/>
      <c r="AY387" s="34"/>
      <c r="AZ387" s="32" t="str">
        <f t="shared" ref="AZ387:AZ450" si="209">IFERROR(IF(AND(NOT(AY387=""),NOT(AX387="")),AY387*$AX387,""),"")</f>
        <v/>
      </c>
      <c r="BA387" s="34"/>
      <c r="BB387" s="32" t="str">
        <f t="shared" ref="BB387:BB450" si="210">IFERROR(IF(AND(NOT(BA387=""),NOT(AX387="")),BA387*$AX387,""),"")</f>
        <v/>
      </c>
      <c r="BC387" s="34"/>
      <c r="BD387" s="32" t="str">
        <f t="shared" ref="BD387:BD450" si="211">IFERROR(IF(AND(NOT(BC387=""),NOT(AX387="")),BC387*$AX387,""),"")</f>
        <v/>
      </c>
      <c r="BE387" s="34"/>
      <c r="BF387" s="36" t="str">
        <f t="shared" ref="BF387:BF450" si="212">IFERROR(IF(AND(NOT(BE387=""),NOT(AX387="")),BE387*$AX387,""),"")</f>
        <v/>
      </c>
      <c r="BG387" s="36" t="str">
        <f t="shared" ref="BG387:BG450" si="213">IFERROR(IF(OR(NOT(AY387=""),NOT(BE387=""),NOT(BA387=""),NOT(BC387="")),AY387+BE387+BA387+BC387,""),"")</f>
        <v/>
      </c>
      <c r="BH387" s="36" t="str">
        <f t="shared" ref="BH387:BH450" si="214">IF(SUM(AZ387,BF387,BB387,BD387)&gt;0,SUM(AZ387,BF387,BB387,BD387),"")</f>
        <v/>
      </c>
      <c r="BI387" s="55"/>
      <c r="BJ387" s="34"/>
      <c r="BK387" s="148"/>
      <c r="BL387" s="34"/>
      <c r="BM387" s="32" t="str">
        <f t="shared" ref="BM387:BM450" si="215">IFERROR(IF(AND(NOT(BL387=""),NOT(BK387="")),BL387*$BK387,""),"")</f>
        <v/>
      </c>
      <c r="BN387" s="34"/>
      <c r="BO387" s="32" t="str">
        <f t="shared" ref="BO387:BO450" si="216">IFERROR(IF(AND(NOT(BN387=""),NOT(BK387="")),BN387*$BK387,""),"")</f>
        <v/>
      </c>
      <c r="BP387" s="34"/>
      <c r="BQ387" s="32" t="str">
        <f t="shared" ref="BQ387:BQ450" si="217">IFERROR(IF(AND(NOT(BP387=""),NOT(BK387="")),BP387*$BK387,""),"")</f>
        <v/>
      </c>
      <c r="BR387" s="34"/>
      <c r="BS387" s="36" t="str">
        <f t="shared" ref="BS387:BS450" si="218">IFERROR(IF(AND(NOT(BR387=""),NOT(BK387="")),BR387*$BK387,""),"")</f>
        <v/>
      </c>
      <c r="BT387" s="36" t="str">
        <f t="shared" ref="BT387:BT450" si="219">IFERROR(IF(OR(NOT(BL387=""),NOT(BR387=""),NOT(BN387=""),NOT(BP387="")),BL387+BR387+BN387+BP387,""),"")</f>
        <v/>
      </c>
      <c r="BU387" s="36" t="str">
        <f t="shared" ref="BU387:BU450" si="220">IF(SUM(BM387,BS387,BO387,BQ387)&gt;0,SUM(BM387,BS387,BO387,BQ387),"")</f>
        <v/>
      </c>
      <c r="BV387" s="55"/>
      <c r="BW387" s="36" t="str">
        <f t="shared" ref="BW387:BX450" si="221">IF(SUM(AG387,AT387,BG387,BT387)&gt;0,SUM(AG387,AT387,BG387,BT387),"")</f>
        <v/>
      </c>
      <c r="BX387" s="36" t="str">
        <f t="shared" si="221"/>
        <v/>
      </c>
      <c r="BY387" s="31"/>
      <c r="BZ387" s="38"/>
      <c r="CB387" s="120" t="e">
        <f t="shared" ca="1" si="192"/>
        <v>#VALUE!</v>
      </c>
      <c r="CC387" s="2" t="e">
        <f t="shared" ref="CC387:CC450" ca="1" si="222">IF(OR(C387="--",IFERROR(MATCH(C387,OFFSET(C$1,0,0,ROW()-1,1),0),1)&lt;&gt;1),"",1)</f>
        <v>#VALUE!</v>
      </c>
    </row>
    <row r="388" spans="1:81" s="10" customFormat="1" ht="25.15" customHeight="1" x14ac:dyDescent="0.2">
      <c r="A388" s="52" t="str">
        <f t="shared" ref="A388:A451" si="223">IFERROR(IF(D388&lt;&gt;"",A387+1,""),"")</f>
        <v/>
      </c>
      <c r="B388" s="157" t="e">
        <f t="shared" ca="1" si="193"/>
        <v>#VALUE!</v>
      </c>
      <c r="C388" s="157" t="e">
        <f t="shared" ca="1" si="194"/>
        <v>#VALUE!</v>
      </c>
      <c r="D388" s="29"/>
      <c r="E388" s="155" t="str">
        <f ca="1">IFERROR(INDIRECT(ADDRESS(MATCH(D388,CatModules!C:C,0),2,1,1,"CatModules")),"")</f>
        <v/>
      </c>
      <c r="F388" s="96"/>
      <c r="G388" s="156" t="str">
        <f ca="1">IFERROR(INDIRECT(ADDRESS(MATCH(CONCATENATE(E388,"-",F388),CatInt!K:K,0),3,1,1,"CatInt")),"")</f>
        <v/>
      </c>
      <c r="H388" s="45" t="str">
        <f>IF(F388="","",VLOOKUP(F388,#REF!,2,FALSE))</f>
        <v/>
      </c>
      <c r="I388" s="29"/>
      <c r="J388" s="155" t="e">
        <f t="shared" si="195"/>
        <v>#VALUE!</v>
      </c>
      <c r="K388" s="155" t="e">
        <f t="shared" si="196"/>
        <v>#VALUE!</v>
      </c>
      <c r="L388" s="153"/>
      <c r="M388" s="126"/>
      <c r="N388" s="151" t="e">
        <f ca="1">VLOOKUP(M388,CatProd!B:G,6,FALSE)</f>
        <v>#N/A</v>
      </c>
      <c r="O388" s="127"/>
      <c r="P388" s="175" t="e">
        <f ca="1">VLOOKUP(CONCATENATE(N388,"-",O388),CatProdSpec!H:I,2,FALSE)</f>
        <v>#N/A</v>
      </c>
      <c r="Q388" s="30"/>
      <c r="R388" s="149" t="str">
        <f>IFERROR(VLOOKUP(Q388,Setup!D$16:E$25,2,FALSE),"")</f>
        <v/>
      </c>
      <c r="S388" s="51" t="str">
        <f ca="1">IFERROR(IF(OR(I388="",VLOOKUP(I388,CatCostInp!$E$2:$K$88,7,FALSE)=0),"",VLOOKUP(I388,CatCostInp!$E$2:$K$88,7,FALSE)),"")</f>
        <v/>
      </c>
      <c r="T388" s="4" t="e">
        <f>VLOOKUP(U388,#REF!,2,FALSE)</f>
        <v>#REF!</v>
      </c>
      <c r="U388" s="30"/>
      <c r="V388" s="1" t="str">
        <f ca="1">IF(U388=Setup!$C$10,"Grant",IF('Health Products &amp; Equipment'!U388=Setup!$C$11,"Local",IF('Health Products &amp; Equipment'!U388=Setup!$C$12,"Other","")))</f>
        <v/>
      </c>
      <c r="W388" s="34"/>
      <c r="X388" s="148"/>
      <c r="Y388" s="34"/>
      <c r="Z388" s="36" t="str">
        <f t="shared" si="197"/>
        <v/>
      </c>
      <c r="AA388" s="34"/>
      <c r="AB388" s="32" t="str">
        <f t="shared" si="198"/>
        <v/>
      </c>
      <c r="AC388" s="34"/>
      <c r="AD388" s="32" t="str">
        <f t="shared" si="199"/>
        <v/>
      </c>
      <c r="AE388" s="34"/>
      <c r="AF388" s="36" t="str">
        <f t="shared" si="200"/>
        <v/>
      </c>
      <c r="AG388" s="36" t="str">
        <f t="shared" si="201"/>
        <v/>
      </c>
      <c r="AH388" s="36" t="str">
        <f t="shared" si="202"/>
        <v/>
      </c>
      <c r="AI388" s="55"/>
      <c r="AJ388" s="37"/>
      <c r="AK388" s="148"/>
      <c r="AL388" s="34"/>
      <c r="AM388" s="32" t="str">
        <f t="shared" si="203"/>
        <v/>
      </c>
      <c r="AN388" s="34"/>
      <c r="AO388" s="32" t="str">
        <f t="shared" si="204"/>
        <v/>
      </c>
      <c r="AP388" s="34"/>
      <c r="AQ388" s="32" t="str">
        <f t="shared" si="205"/>
        <v/>
      </c>
      <c r="AR388" s="34"/>
      <c r="AS388" s="36" t="str">
        <f t="shared" si="206"/>
        <v/>
      </c>
      <c r="AT388" s="36" t="str">
        <f t="shared" si="207"/>
        <v/>
      </c>
      <c r="AU388" s="36" t="str">
        <f t="shared" si="208"/>
        <v/>
      </c>
      <c r="AV388" s="55"/>
      <c r="AW388" s="34"/>
      <c r="AX388" s="148"/>
      <c r="AY388" s="34"/>
      <c r="AZ388" s="32" t="str">
        <f t="shared" si="209"/>
        <v/>
      </c>
      <c r="BA388" s="34"/>
      <c r="BB388" s="32" t="str">
        <f t="shared" si="210"/>
        <v/>
      </c>
      <c r="BC388" s="34"/>
      <c r="BD388" s="32" t="str">
        <f t="shared" si="211"/>
        <v/>
      </c>
      <c r="BE388" s="34"/>
      <c r="BF388" s="36" t="str">
        <f t="shared" si="212"/>
        <v/>
      </c>
      <c r="BG388" s="36" t="str">
        <f t="shared" si="213"/>
        <v/>
      </c>
      <c r="BH388" s="36" t="str">
        <f t="shared" si="214"/>
        <v/>
      </c>
      <c r="BI388" s="55"/>
      <c r="BJ388" s="34"/>
      <c r="BK388" s="148"/>
      <c r="BL388" s="34"/>
      <c r="BM388" s="32" t="str">
        <f t="shared" si="215"/>
        <v/>
      </c>
      <c r="BN388" s="34"/>
      <c r="BO388" s="32" t="str">
        <f t="shared" si="216"/>
        <v/>
      </c>
      <c r="BP388" s="34"/>
      <c r="BQ388" s="32" t="str">
        <f t="shared" si="217"/>
        <v/>
      </c>
      <c r="BR388" s="34"/>
      <c r="BS388" s="36" t="str">
        <f t="shared" si="218"/>
        <v/>
      </c>
      <c r="BT388" s="36" t="str">
        <f t="shared" si="219"/>
        <v/>
      </c>
      <c r="BU388" s="36" t="str">
        <f t="shared" si="220"/>
        <v/>
      </c>
      <c r="BV388" s="55"/>
      <c r="BW388" s="36" t="str">
        <f t="shared" si="221"/>
        <v/>
      </c>
      <c r="BX388" s="36" t="str">
        <f t="shared" si="221"/>
        <v/>
      </c>
      <c r="BY388" s="31"/>
      <c r="BZ388" s="38"/>
      <c r="CB388" s="120" t="e">
        <f t="shared" ca="1" si="192"/>
        <v>#VALUE!</v>
      </c>
      <c r="CC388" s="2" t="e">
        <f t="shared" ca="1" si="222"/>
        <v>#VALUE!</v>
      </c>
    </row>
    <row r="389" spans="1:81" s="10" customFormat="1" ht="25.15" customHeight="1" x14ac:dyDescent="0.2">
      <c r="A389" s="52" t="str">
        <f t="shared" si="223"/>
        <v/>
      </c>
      <c r="B389" s="157" t="e">
        <f t="shared" ca="1" si="193"/>
        <v>#VALUE!</v>
      </c>
      <c r="C389" s="157" t="e">
        <f t="shared" ca="1" si="194"/>
        <v>#VALUE!</v>
      </c>
      <c r="D389" s="29"/>
      <c r="E389" s="155" t="str">
        <f ca="1">IFERROR(INDIRECT(ADDRESS(MATCH(D389,CatModules!C:C,0),2,1,1,"CatModules")),"")</f>
        <v/>
      </c>
      <c r="F389" s="96"/>
      <c r="G389" s="156" t="str">
        <f ca="1">IFERROR(INDIRECT(ADDRESS(MATCH(CONCATENATE(E389,"-",F389),CatInt!K:K,0),3,1,1,"CatInt")),"")</f>
        <v/>
      </c>
      <c r="H389" s="45" t="str">
        <f>IF(F389="","",VLOOKUP(F389,#REF!,2,FALSE))</f>
        <v/>
      </c>
      <c r="I389" s="29"/>
      <c r="J389" s="155" t="e">
        <f t="shared" si="195"/>
        <v>#VALUE!</v>
      </c>
      <c r="K389" s="155" t="e">
        <f t="shared" si="196"/>
        <v>#VALUE!</v>
      </c>
      <c r="L389" s="153"/>
      <c r="M389" s="126"/>
      <c r="N389" s="151" t="e">
        <f ca="1">VLOOKUP(M389,CatProd!B:G,6,FALSE)</f>
        <v>#N/A</v>
      </c>
      <c r="O389" s="127"/>
      <c r="P389" s="175" t="e">
        <f ca="1">VLOOKUP(CONCATENATE(N389,"-",O389),CatProdSpec!H:I,2,FALSE)</f>
        <v>#N/A</v>
      </c>
      <c r="Q389" s="30"/>
      <c r="R389" s="149" t="str">
        <f>IFERROR(VLOOKUP(Q389,Setup!D$16:E$25,2,FALSE),"")</f>
        <v/>
      </c>
      <c r="S389" s="51" t="str">
        <f ca="1">IFERROR(IF(OR(I389="",VLOOKUP(I389,CatCostInp!$E$2:$K$88,7,FALSE)=0),"",VLOOKUP(I389,CatCostInp!$E$2:$K$88,7,FALSE)),"")</f>
        <v/>
      </c>
      <c r="T389" s="4" t="e">
        <f>VLOOKUP(U389,#REF!,2,FALSE)</f>
        <v>#REF!</v>
      </c>
      <c r="U389" s="30"/>
      <c r="V389" s="1" t="str">
        <f ca="1">IF(U389=Setup!$C$10,"Grant",IF('Health Products &amp; Equipment'!U389=Setup!$C$11,"Local",IF('Health Products &amp; Equipment'!U389=Setup!$C$12,"Other","")))</f>
        <v/>
      </c>
      <c r="W389" s="34"/>
      <c r="X389" s="148"/>
      <c r="Y389" s="34"/>
      <c r="Z389" s="36" t="str">
        <f t="shared" si="197"/>
        <v/>
      </c>
      <c r="AA389" s="34"/>
      <c r="AB389" s="32" t="str">
        <f t="shared" si="198"/>
        <v/>
      </c>
      <c r="AC389" s="34"/>
      <c r="AD389" s="32" t="str">
        <f t="shared" si="199"/>
        <v/>
      </c>
      <c r="AE389" s="34"/>
      <c r="AF389" s="36" t="str">
        <f t="shared" si="200"/>
        <v/>
      </c>
      <c r="AG389" s="36" t="str">
        <f t="shared" si="201"/>
        <v/>
      </c>
      <c r="AH389" s="36" t="str">
        <f t="shared" si="202"/>
        <v/>
      </c>
      <c r="AI389" s="55"/>
      <c r="AJ389" s="37"/>
      <c r="AK389" s="148"/>
      <c r="AL389" s="34"/>
      <c r="AM389" s="32" t="str">
        <f t="shared" si="203"/>
        <v/>
      </c>
      <c r="AN389" s="34"/>
      <c r="AO389" s="32" t="str">
        <f t="shared" si="204"/>
        <v/>
      </c>
      <c r="AP389" s="34"/>
      <c r="AQ389" s="32" t="str">
        <f t="shared" si="205"/>
        <v/>
      </c>
      <c r="AR389" s="34"/>
      <c r="AS389" s="36" t="str">
        <f t="shared" si="206"/>
        <v/>
      </c>
      <c r="AT389" s="36" t="str">
        <f t="shared" si="207"/>
        <v/>
      </c>
      <c r="AU389" s="36" t="str">
        <f t="shared" si="208"/>
        <v/>
      </c>
      <c r="AV389" s="55"/>
      <c r="AW389" s="34"/>
      <c r="AX389" s="148"/>
      <c r="AY389" s="34"/>
      <c r="AZ389" s="32" t="str">
        <f t="shared" si="209"/>
        <v/>
      </c>
      <c r="BA389" s="34"/>
      <c r="BB389" s="32" t="str">
        <f t="shared" si="210"/>
        <v/>
      </c>
      <c r="BC389" s="34"/>
      <c r="BD389" s="32" t="str">
        <f t="shared" si="211"/>
        <v/>
      </c>
      <c r="BE389" s="34"/>
      <c r="BF389" s="36" t="str">
        <f t="shared" si="212"/>
        <v/>
      </c>
      <c r="BG389" s="36" t="str">
        <f t="shared" si="213"/>
        <v/>
      </c>
      <c r="BH389" s="36" t="str">
        <f t="shared" si="214"/>
        <v/>
      </c>
      <c r="BI389" s="55"/>
      <c r="BJ389" s="34"/>
      <c r="BK389" s="148"/>
      <c r="BL389" s="34"/>
      <c r="BM389" s="32" t="str">
        <f t="shared" si="215"/>
        <v/>
      </c>
      <c r="BN389" s="34"/>
      <c r="BO389" s="32" t="str">
        <f t="shared" si="216"/>
        <v/>
      </c>
      <c r="BP389" s="34"/>
      <c r="BQ389" s="32" t="str">
        <f t="shared" si="217"/>
        <v/>
      </c>
      <c r="BR389" s="34"/>
      <c r="BS389" s="36" t="str">
        <f t="shared" si="218"/>
        <v/>
      </c>
      <c r="BT389" s="36" t="str">
        <f t="shared" si="219"/>
        <v/>
      </c>
      <c r="BU389" s="36" t="str">
        <f t="shared" si="220"/>
        <v/>
      </c>
      <c r="BV389" s="55"/>
      <c r="BW389" s="36" t="str">
        <f t="shared" si="221"/>
        <v/>
      </c>
      <c r="BX389" s="36" t="str">
        <f t="shared" si="221"/>
        <v/>
      </c>
      <c r="BY389" s="31"/>
      <c r="BZ389" s="38"/>
      <c r="CB389" s="120" t="e">
        <f t="shared" ca="1" si="192"/>
        <v>#VALUE!</v>
      </c>
      <c r="CC389" s="2" t="e">
        <f t="shared" ca="1" si="222"/>
        <v>#VALUE!</v>
      </c>
    </row>
    <row r="390" spans="1:81" s="10" customFormat="1" ht="25.15" customHeight="1" x14ac:dyDescent="0.2">
      <c r="A390" s="52" t="str">
        <f t="shared" si="223"/>
        <v/>
      </c>
      <c r="B390" s="157" t="e">
        <f t="shared" ca="1" si="193"/>
        <v>#VALUE!</v>
      </c>
      <c r="C390" s="157" t="e">
        <f t="shared" ca="1" si="194"/>
        <v>#VALUE!</v>
      </c>
      <c r="D390" s="29"/>
      <c r="E390" s="155" t="str">
        <f ca="1">IFERROR(INDIRECT(ADDRESS(MATCH(D390,CatModules!C:C,0),2,1,1,"CatModules")),"")</f>
        <v/>
      </c>
      <c r="F390" s="96"/>
      <c r="G390" s="156" t="str">
        <f ca="1">IFERROR(INDIRECT(ADDRESS(MATCH(CONCATENATE(E390,"-",F390),CatInt!K:K,0),3,1,1,"CatInt")),"")</f>
        <v/>
      </c>
      <c r="H390" s="45" t="str">
        <f>IF(F390="","",VLOOKUP(F390,#REF!,2,FALSE))</f>
        <v/>
      </c>
      <c r="I390" s="29"/>
      <c r="J390" s="155" t="e">
        <f t="shared" si="195"/>
        <v>#VALUE!</v>
      </c>
      <c r="K390" s="155" t="e">
        <f t="shared" si="196"/>
        <v>#VALUE!</v>
      </c>
      <c r="L390" s="153"/>
      <c r="M390" s="126"/>
      <c r="N390" s="151" t="e">
        <f ca="1">VLOOKUP(M390,CatProd!B:G,6,FALSE)</f>
        <v>#N/A</v>
      </c>
      <c r="O390" s="127"/>
      <c r="P390" s="175" t="e">
        <f ca="1">VLOOKUP(CONCATENATE(N390,"-",O390),CatProdSpec!H:I,2,FALSE)</f>
        <v>#N/A</v>
      </c>
      <c r="Q390" s="30"/>
      <c r="R390" s="149" t="str">
        <f>IFERROR(VLOOKUP(Q390,Setup!D$16:E$25,2,FALSE),"")</f>
        <v/>
      </c>
      <c r="S390" s="51" t="str">
        <f ca="1">IFERROR(IF(OR(I390="",VLOOKUP(I390,CatCostInp!$E$2:$K$88,7,FALSE)=0),"",VLOOKUP(I390,CatCostInp!$E$2:$K$88,7,FALSE)),"")</f>
        <v/>
      </c>
      <c r="T390" s="4" t="e">
        <f>VLOOKUP(U390,#REF!,2,FALSE)</f>
        <v>#REF!</v>
      </c>
      <c r="U390" s="30"/>
      <c r="V390" s="1" t="str">
        <f ca="1">IF(U390=Setup!$C$10,"Grant",IF('Health Products &amp; Equipment'!U390=Setup!$C$11,"Local",IF('Health Products &amp; Equipment'!U390=Setup!$C$12,"Other","")))</f>
        <v/>
      </c>
      <c r="W390" s="34"/>
      <c r="X390" s="148"/>
      <c r="Y390" s="34"/>
      <c r="Z390" s="36" t="str">
        <f t="shared" si="197"/>
        <v/>
      </c>
      <c r="AA390" s="34"/>
      <c r="AB390" s="32" t="str">
        <f t="shared" si="198"/>
        <v/>
      </c>
      <c r="AC390" s="34"/>
      <c r="AD390" s="32" t="str">
        <f t="shared" si="199"/>
        <v/>
      </c>
      <c r="AE390" s="34"/>
      <c r="AF390" s="36" t="str">
        <f t="shared" si="200"/>
        <v/>
      </c>
      <c r="AG390" s="36" t="str">
        <f t="shared" si="201"/>
        <v/>
      </c>
      <c r="AH390" s="36" t="str">
        <f t="shared" si="202"/>
        <v/>
      </c>
      <c r="AI390" s="55"/>
      <c r="AJ390" s="37"/>
      <c r="AK390" s="148"/>
      <c r="AL390" s="34"/>
      <c r="AM390" s="32" t="str">
        <f t="shared" si="203"/>
        <v/>
      </c>
      <c r="AN390" s="34"/>
      <c r="AO390" s="32" t="str">
        <f t="shared" si="204"/>
        <v/>
      </c>
      <c r="AP390" s="34"/>
      <c r="AQ390" s="32" t="str">
        <f t="shared" si="205"/>
        <v/>
      </c>
      <c r="AR390" s="34"/>
      <c r="AS390" s="36" t="str">
        <f t="shared" si="206"/>
        <v/>
      </c>
      <c r="AT390" s="36" t="str">
        <f t="shared" si="207"/>
        <v/>
      </c>
      <c r="AU390" s="36" t="str">
        <f t="shared" si="208"/>
        <v/>
      </c>
      <c r="AV390" s="55"/>
      <c r="AW390" s="34"/>
      <c r="AX390" s="148"/>
      <c r="AY390" s="34"/>
      <c r="AZ390" s="32" t="str">
        <f t="shared" si="209"/>
        <v/>
      </c>
      <c r="BA390" s="34"/>
      <c r="BB390" s="32" t="str">
        <f t="shared" si="210"/>
        <v/>
      </c>
      <c r="BC390" s="34"/>
      <c r="BD390" s="32" t="str">
        <f t="shared" si="211"/>
        <v/>
      </c>
      <c r="BE390" s="34"/>
      <c r="BF390" s="36" t="str">
        <f t="shared" si="212"/>
        <v/>
      </c>
      <c r="BG390" s="36" t="str">
        <f t="shared" si="213"/>
        <v/>
      </c>
      <c r="BH390" s="36" t="str">
        <f t="shared" si="214"/>
        <v/>
      </c>
      <c r="BI390" s="55"/>
      <c r="BJ390" s="34"/>
      <c r="BK390" s="148"/>
      <c r="BL390" s="34"/>
      <c r="BM390" s="32" t="str">
        <f t="shared" si="215"/>
        <v/>
      </c>
      <c r="BN390" s="34"/>
      <c r="BO390" s="32" t="str">
        <f t="shared" si="216"/>
        <v/>
      </c>
      <c r="BP390" s="34"/>
      <c r="BQ390" s="32" t="str">
        <f t="shared" si="217"/>
        <v/>
      </c>
      <c r="BR390" s="34"/>
      <c r="BS390" s="36" t="str">
        <f t="shared" si="218"/>
        <v/>
      </c>
      <c r="BT390" s="36" t="str">
        <f t="shared" si="219"/>
        <v/>
      </c>
      <c r="BU390" s="36" t="str">
        <f t="shared" si="220"/>
        <v/>
      </c>
      <c r="BV390" s="55"/>
      <c r="BW390" s="36" t="str">
        <f t="shared" si="221"/>
        <v/>
      </c>
      <c r="BX390" s="36" t="str">
        <f t="shared" si="221"/>
        <v/>
      </c>
      <c r="BY390" s="31"/>
      <c r="BZ390" s="38"/>
      <c r="CB390" s="120" t="e">
        <f t="shared" ca="1" si="192"/>
        <v>#VALUE!</v>
      </c>
      <c r="CC390" s="2" t="e">
        <f t="shared" ca="1" si="222"/>
        <v>#VALUE!</v>
      </c>
    </row>
    <row r="391" spans="1:81" s="10" customFormat="1" ht="25.15" customHeight="1" x14ac:dyDescent="0.2">
      <c r="A391" s="52" t="str">
        <f t="shared" si="223"/>
        <v/>
      </c>
      <c r="B391" s="157" t="e">
        <f t="shared" ca="1" si="193"/>
        <v>#VALUE!</v>
      </c>
      <c r="C391" s="157" t="e">
        <f t="shared" ca="1" si="194"/>
        <v>#VALUE!</v>
      </c>
      <c r="D391" s="29"/>
      <c r="E391" s="155" t="str">
        <f ca="1">IFERROR(INDIRECT(ADDRESS(MATCH(D391,CatModules!C:C,0),2,1,1,"CatModules")),"")</f>
        <v/>
      </c>
      <c r="F391" s="96"/>
      <c r="G391" s="156" t="str">
        <f ca="1">IFERROR(INDIRECT(ADDRESS(MATCH(CONCATENATE(E391,"-",F391),CatInt!K:K,0),3,1,1,"CatInt")),"")</f>
        <v/>
      </c>
      <c r="H391" s="45" t="str">
        <f>IF(F391="","",VLOOKUP(F391,#REF!,2,FALSE))</f>
        <v/>
      </c>
      <c r="I391" s="29"/>
      <c r="J391" s="155" t="e">
        <f t="shared" si="195"/>
        <v>#VALUE!</v>
      </c>
      <c r="K391" s="155" t="e">
        <f t="shared" si="196"/>
        <v>#VALUE!</v>
      </c>
      <c r="L391" s="153"/>
      <c r="M391" s="126"/>
      <c r="N391" s="151" t="e">
        <f ca="1">VLOOKUP(M391,CatProd!B:G,6,FALSE)</f>
        <v>#N/A</v>
      </c>
      <c r="O391" s="127"/>
      <c r="P391" s="175" t="e">
        <f ca="1">VLOOKUP(CONCATENATE(N391,"-",O391),CatProdSpec!H:I,2,FALSE)</f>
        <v>#N/A</v>
      </c>
      <c r="Q391" s="30"/>
      <c r="R391" s="149" t="str">
        <f>IFERROR(VLOOKUP(Q391,Setup!D$16:E$25,2,FALSE),"")</f>
        <v/>
      </c>
      <c r="S391" s="51" t="str">
        <f ca="1">IFERROR(IF(OR(I391="",VLOOKUP(I391,CatCostInp!$E$2:$K$88,7,FALSE)=0),"",VLOOKUP(I391,CatCostInp!$E$2:$K$88,7,FALSE)),"")</f>
        <v/>
      </c>
      <c r="T391" s="4" t="e">
        <f>VLOOKUP(U391,#REF!,2,FALSE)</f>
        <v>#REF!</v>
      </c>
      <c r="U391" s="30"/>
      <c r="V391" s="1" t="str">
        <f ca="1">IF(U391=Setup!$C$10,"Grant",IF('Health Products &amp; Equipment'!U391=Setup!$C$11,"Local",IF('Health Products &amp; Equipment'!U391=Setup!$C$12,"Other","")))</f>
        <v/>
      </c>
      <c r="W391" s="34"/>
      <c r="X391" s="148"/>
      <c r="Y391" s="34"/>
      <c r="Z391" s="36" t="str">
        <f t="shared" si="197"/>
        <v/>
      </c>
      <c r="AA391" s="34"/>
      <c r="AB391" s="32" t="str">
        <f t="shared" si="198"/>
        <v/>
      </c>
      <c r="AC391" s="34"/>
      <c r="AD391" s="32" t="str">
        <f t="shared" si="199"/>
        <v/>
      </c>
      <c r="AE391" s="34"/>
      <c r="AF391" s="36" t="str">
        <f t="shared" si="200"/>
        <v/>
      </c>
      <c r="AG391" s="36" t="str">
        <f t="shared" si="201"/>
        <v/>
      </c>
      <c r="AH391" s="36" t="str">
        <f t="shared" si="202"/>
        <v/>
      </c>
      <c r="AI391" s="55"/>
      <c r="AJ391" s="37"/>
      <c r="AK391" s="148"/>
      <c r="AL391" s="34"/>
      <c r="AM391" s="32" t="str">
        <f t="shared" si="203"/>
        <v/>
      </c>
      <c r="AN391" s="34"/>
      <c r="AO391" s="32" t="str">
        <f t="shared" si="204"/>
        <v/>
      </c>
      <c r="AP391" s="34"/>
      <c r="AQ391" s="32" t="str">
        <f t="shared" si="205"/>
        <v/>
      </c>
      <c r="AR391" s="34"/>
      <c r="AS391" s="36" t="str">
        <f t="shared" si="206"/>
        <v/>
      </c>
      <c r="AT391" s="36" t="str">
        <f t="shared" si="207"/>
        <v/>
      </c>
      <c r="AU391" s="36" t="str">
        <f t="shared" si="208"/>
        <v/>
      </c>
      <c r="AV391" s="55"/>
      <c r="AW391" s="34"/>
      <c r="AX391" s="148"/>
      <c r="AY391" s="34"/>
      <c r="AZ391" s="32" t="str">
        <f t="shared" si="209"/>
        <v/>
      </c>
      <c r="BA391" s="34"/>
      <c r="BB391" s="32" t="str">
        <f t="shared" si="210"/>
        <v/>
      </c>
      <c r="BC391" s="34"/>
      <c r="BD391" s="32" t="str">
        <f t="shared" si="211"/>
        <v/>
      </c>
      <c r="BE391" s="34"/>
      <c r="BF391" s="36" t="str">
        <f t="shared" si="212"/>
        <v/>
      </c>
      <c r="BG391" s="36" t="str">
        <f t="shared" si="213"/>
        <v/>
      </c>
      <c r="BH391" s="36" t="str">
        <f t="shared" si="214"/>
        <v/>
      </c>
      <c r="BI391" s="55"/>
      <c r="BJ391" s="34"/>
      <c r="BK391" s="148"/>
      <c r="BL391" s="34"/>
      <c r="BM391" s="32" t="str">
        <f t="shared" si="215"/>
        <v/>
      </c>
      <c r="BN391" s="34"/>
      <c r="BO391" s="32" t="str">
        <f t="shared" si="216"/>
        <v/>
      </c>
      <c r="BP391" s="34"/>
      <c r="BQ391" s="32" t="str">
        <f t="shared" si="217"/>
        <v/>
      </c>
      <c r="BR391" s="34"/>
      <c r="BS391" s="36" t="str">
        <f t="shared" si="218"/>
        <v/>
      </c>
      <c r="BT391" s="36" t="str">
        <f t="shared" si="219"/>
        <v/>
      </c>
      <c r="BU391" s="36" t="str">
        <f t="shared" si="220"/>
        <v/>
      </c>
      <c r="BV391" s="55"/>
      <c r="BW391" s="36" t="str">
        <f t="shared" si="221"/>
        <v/>
      </c>
      <c r="BX391" s="36" t="str">
        <f t="shared" si="221"/>
        <v/>
      </c>
      <c r="BY391" s="31"/>
      <c r="BZ391" s="38"/>
      <c r="CB391" s="120" t="e">
        <f t="shared" ca="1" si="192"/>
        <v>#VALUE!</v>
      </c>
      <c r="CC391" s="2" t="e">
        <f t="shared" ca="1" si="222"/>
        <v>#VALUE!</v>
      </c>
    </row>
    <row r="392" spans="1:81" s="10" customFormat="1" ht="25.15" customHeight="1" x14ac:dyDescent="0.2">
      <c r="A392" s="52" t="str">
        <f t="shared" si="223"/>
        <v/>
      </c>
      <c r="B392" s="157" t="e">
        <f t="shared" ca="1" si="193"/>
        <v>#VALUE!</v>
      </c>
      <c r="C392" s="157" t="e">
        <f t="shared" ca="1" si="194"/>
        <v>#VALUE!</v>
      </c>
      <c r="D392" s="29"/>
      <c r="E392" s="155" t="str">
        <f ca="1">IFERROR(INDIRECT(ADDRESS(MATCH(D392,CatModules!C:C,0),2,1,1,"CatModules")),"")</f>
        <v/>
      </c>
      <c r="F392" s="96"/>
      <c r="G392" s="156" t="str">
        <f ca="1">IFERROR(INDIRECT(ADDRESS(MATCH(CONCATENATE(E392,"-",F392),CatInt!K:K,0),3,1,1,"CatInt")),"")</f>
        <v/>
      </c>
      <c r="H392" s="45" t="str">
        <f>IF(F392="","",VLOOKUP(F392,#REF!,2,FALSE))</f>
        <v/>
      </c>
      <c r="I392" s="29"/>
      <c r="J392" s="155" t="e">
        <f t="shared" si="195"/>
        <v>#VALUE!</v>
      </c>
      <c r="K392" s="155" t="e">
        <f t="shared" si="196"/>
        <v>#VALUE!</v>
      </c>
      <c r="L392" s="153"/>
      <c r="M392" s="126"/>
      <c r="N392" s="151" t="e">
        <f ca="1">VLOOKUP(M392,CatProd!B:G,6,FALSE)</f>
        <v>#N/A</v>
      </c>
      <c r="O392" s="127"/>
      <c r="P392" s="175" t="e">
        <f ca="1">VLOOKUP(CONCATENATE(N392,"-",O392),CatProdSpec!H:I,2,FALSE)</f>
        <v>#N/A</v>
      </c>
      <c r="Q392" s="30"/>
      <c r="R392" s="149" t="str">
        <f>IFERROR(VLOOKUP(Q392,Setup!D$16:E$25,2,FALSE),"")</f>
        <v/>
      </c>
      <c r="S392" s="51" t="str">
        <f ca="1">IFERROR(IF(OR(I392="",VLOOKUP(I392,CatCostInp!$E$2:$K$88,7,FALSE)=0),"",VLOOKUP(I392,CatCostInp!$E$2:$K$88,7,FALSE)),"")</f>
        <v/>
      </c>
      <c r="T392" s="4" t="e">
        <f>VLOOKUP(U392,#REF!,2,FALSE)</f>
        <v>#REF!</v>
      </c>
      <c r="U392" s="30"/>
      <c r="V392" s="1" t="str">
        <f ca="1">IF(U392=Setup!$C$10,"Grant",IF('Health Products &amp; Equipment'!U392=Setup!$C$11,"Local",IF('Health Products &amp; Equipment'!U392=Setup!$C$12,"Other","")))</f>
        <v/>
      </c>
      <c r="W392" s="34"/>
      <c r="X392" s="148"/>
      <c r="Y392" s="34"/>
      <c r="Z392" s="36" t="str">
        <f t="shared" si="197"/>
        <v/>
      </c>
      <c r="AA392" s="34"/>
      <c r="AB392" s="32" t="str">
        <f t="shared" si="198"/>
        <v/>
      </c>
      <c r="AC392" s="34"/>
      <c r="AD392" s="32" t="str">
        <f t="shared" si="199"/>
        <v/>
      </c>
      <c r="AE392" s="34"/>
      <c r="AF392" s="36" t="str">
        <f t="shared" si="200"/>
        <v/>
      </c>
      <c r="AG392" s="36" t="str">
        <f t="shared" si="201"/>
        <v/>
      </c>
      <c r="AH392" s="36" t="str">
        <f t="shared" si="202"/>
        <v/>
      </c>
      <c r="AI392" s="55"/>
      <c r="AJ392" s="37"/>
      <c r="AK392" s="148"/>
      <c r="AL392" s="34"/>
      <c r="AM392" s="32" t="str">
        <f t="shared" si="203"/>
        <v/>
      </c>
      <c r="AN392" s="34"/>
      <c r="AO392" s="32" t="str">
        <f t="shared" si="204"/>
        <v/>
      </c>
      <c r="AP392" s="34"/>
      <c r="AQ392" s="32" t="str">
        <f t="shared" si="205"/>
        <v/>
      </c>
      <c r="AR392" s="34"/>
      <c r="AS392" s="36" t="str">
        <f t="shared" si="206"/>
        <v/>
      </c>
      <c r="AT392" s="36" t="str">
        <f t="shared" si="207"/>
        <v/>
      </c>
      <c r="AU392" s="36" t="str">
        <f t="shared" si="208"/>
        <v/>
      </c>
      <c r="AV392" s="55"/>
      <c r="AW392" s="34"/>
      <c r="AX392" s="148"/>
      <c r="AY392" s="34"/>
      <c r="AZ392" s="32" t="str">
        <f t="shared" si="209"/>
        <v/>
      </c>
      <c r="BA392" s="34"/>
      <c r="BB392" s="32" t="str">
        <f t="shared" si="210"/>
        <v/>
      </c>
      <c r="BC392" s="34"/>
      <c r="BD392" s="32" t="str">
        <f t="shared" si="211"/>
        <v/>
      </c>
      <c r="BE392" s="34"/>
      <c r="BF392" s="36" t="str">
        <f t="shared" si="212"/>
        <v/>
      </c>
      <c r="BG392" s="36" t="str">
        <f t="shared" si="213"/>
        <v/>
      </c>
      <c r="BH392" s="36" t="str">
        <f t="shared" si="214"/>
        <v/>
      </c>
      <c r="BI392" s="55"/>
      <c r="BJ392" s="34"/>
      <c r="BK392" s="148"/>
      <c r="BL392" s="34"/>
      <c r="BM392" s="32" t="str">
        <f t="shared" si="215"/>
        <v/>
      </c>
      <c r="BN392" s="34"/>
      <c r="BO392" s="32" t="str">
        <f t="shared" si="216"/>
        <v/>
      </c>
      <c r="BP392" s="34"/>
      <c r="BQ392" s="32" t="str">
        <f t="shared" si="217"/>
        <v/>
      </c>
      <c r="BR392" s="34"/>
      <c r="BS392" s="36" t="str">
        <f t="shared" si="218"/>
        <v/>
      </c>
      <c r="BT392" s="36" t="str">
        <f t="shared" si="219"/>
        <v/>
      </c>
      <c r="BU392" s="36" t="str">
        <f t="shared" si="220"/>
        <v/>
      </c>
      <c r="BV392" s="55"/>
      <c r="BW392" s="36" t="str">
        <f t="shared" si="221"/>
        <v/>
      </c>
      <c r="BX392" s="36" t="str">
        <f t="shared" si="221"/>
        <v/>
      </c>
      <c r="BY392" s="31"/>
      <c r="BZ392" s="38"/>
      <c r="CB392" s="120" t="e">
        <f t="shared" ca="1" si="192"/>
        <v>#VALUE!</v>
      </c>
      <c r="CC392" s="2" t="e">
        <f t="shared" ca="1" si="222"/>
        <v>#VALUE!</v>
      </c>
    </row>
    <row r="393" spans="1:81" s="10" customFormat="1" ht="25.15" customHeight="1" x14ac:dyDescent="0.2">
      <c r="A393" s="52" t="str">
        <f t="shared" si="223"/>
        <v/>
      </c>
      <c r="B393" s="157" t="e">
        <f t="shared" ca="1" si="193"/>
        <v>#VALUE!</v>
      </c>
      <c r="C393" s="157" t="e">
        <f t="shared" ca="1" si="194"/>
        <v>#VALUE!</v>
      </c>
      <c r="D393" s="29"/>
      <c r="E393" s="155" t="str">
        <f ca="1">IFERROR(INDIRECT(ADDRESS(MATCH(D393,CatModules!C:C,0),2,1,1,"CatModules")),"")</f>
        <v/>
      </c>
      <c r="F393" s="96"/>
      <c r="G393" s="156" t="str">
        <f ca="1">IFERROR(INDIRECT(ADDRESS(MATCH(CONCATENATE(E393,"-",F393),CatInt!K:K,0),3,1,1,"CatInt")),"")</f>
        <v/>
      </c>
      <c r="H393" s="45" t="str">
        <f>IF(F393="","",VLOOKUP(F393,#REF!,2,FALSE))</f>
        <v/>
      </c>
      <c r="I393" s="29"/>
      <c r="J393" s="155" t="e">
        <f t="shared" si="195"/>
        <v>#VALUE!</v>
      </c>
      <c r="K393" s="155" t="e">
        <f t="shared" si="196"/>
        <v>#VALUE!</v>
      </c>
      <c r="L393" s="153"/>
      <c r="M393" s="126"/>
      <c r="N393" s="151" t="e">
        <f ca="1">VLOOKUP(M393,CatProd!B:G,6,FALSE)</f>
        <v>#N/A</v>
      </c>
      <c r="O393" s="127"/>
      <c r="P393" s="175" t="e">
        <f ca="1">VLOOKUP(CONCATENATE(N393,"-",O393),CatProdSpec!H:I,2,FALSE)</f>
        <v>#N/A</v>
      </c>
      <c r="Q393" s="30"/>
      <c r="R393" s="149" t="str">
        <f>IFERROR(VLOOKUP(Q393,Setup!D$16:E$25,2,FALSE),"")</f>
        <v/>
      </c>
      <c r="S393" s="51" t="str">
        <f ca="1">IFERROR(IF(OR(I393="",VLOOKUP(I393,CatCostInp!$E$2:$K$88,7,FALSE)=0),"",VLOOKUP(I393,CatCostInp!$E$2:$K$88,7,FALSE)),"")</f>
        <v/>
      </c>
      <c r="T393" s="4" t="e">
        <f>VLOOKUP(U393,#REF!,2,FALSE)</f>
        <v>#REF!</v>
      </c>
      <c r="U393" s="30"/>
      <c r="V393" s="1" t="str">
        <f ca="1">IF(U393=Setup!$C$10,"Grant",IF('Health Products &amp; Equipment'!U393=Setup!$C$11,"Local",IF('Health Products &amp; Equipment'!U393=Setup!$C$12,"Other","")))</f>
        <v/>
      </c>
      <c r="W393" s="34"/>
      <c r="X393" s="148"/>
      <c r="Y393" s="34"/>
      <c r="Z393" s="36" t="str">
        <f t="shared" si="197"/>
        <v/>
      </c>
      <c r="AA393" s="34"/>
      <c r="AB393" s="32" t="str">
        <f t="shared" si="198"/>
        <v/>
      </c>
      <c r="AC393" s="34"/>
      <c r="AD393" s="32" t="str">
        <f t="shared" si="199"/>
        <v/>
      </c>
      <c r="AE393" s="34"/>
      <c r="AF393" s="36" t="str">
        <f t="shared" si="200"/>
        <v/>
      </c>
      <c r="AG393" s="36" t="str">
        <f t="shared" si="201"/>
        <v/>
      </c>
      <c r="AH393" s="36" t="str">
        <f t="shared" si="202"/>
        <v/>
      </c>
      <c r="AI393" s="55"/>
      <c r="AJ393" s="37"/>
      <c r="AK393" s="148"/>
      <c r="AL393" s="34"/>
      <c r="AM393" s="32" t="str">
        <f t="shared" si="203"/>
        <v/>
      </c>
      <c r="AN393" s="34"/>
      <c r="AO393" s="32" t="str">
        <f t="shared" si="204"/>
        <v/>
      </c>
      <c r="AP393" s="34"/>
      <c r="AQ393" s="32" t="str">
        <f t="shared" si="205"/>
        <v/>
      </c>
      <c r="AR393" s="34"/>
      <c r="AS393" s="36" t="str">
        <f t="shared" si="206"/>
        <v/>
      </c>
      <c r="AT393" s="36" t="str">
        <f t="shared" si="207"/>
        <v/>
      </c>
      <c r="AU393" s="36" t="str">
        <f t="shared" si="208"/>
        <v/>
      </c>
      <c r="AV393" s="55"/>
      <c r="AW393" s="34"/>
      <c r="AX393" s="148"/>
      <c r="AY393" s="34"/>
      <c r="AZ393" s="32" t="str">
        <f t="shared" si="209"/>
        <v/>
      </c>
      <c r="BA393" s="34"/>
      <c r="BB393" s="32" t="str">
        <f t="shared" si="210"/>
        <v/>
      </c>
      <c r="BC393" s="34"/>
      <c r="BD393" s="32" t="str">
        <f t="shared" si="211"/>
        <v/>
      </c>
      <c r="BE393" s="34"/>
      <c r="BF393" s="36" t="str">
        <f t="shared" si="212"/>
        <v/>
      </c>
      <c r="BG393" s="36" t="str">
        <f t="shared" si="213"/>
        <v/>
      </c>
      <c r="BH393" s="36" t="str">
        <f t="shared" si="214"/>
        <v/>
      </c>
      <c r="BI393" s="55"/>
      <c r="BJ393" s="34"/>
      <c r="BK393" s="148"/>
      <c r="BL393" s="34"/>
      <c r="BM393" s="32" t="str">
        <f t="shared" si="215"/>
        <v/>
      </c>
      <c r="BN393" s="34"/>
      <c r="BO393" s="32" t="str">
        <f t="shared" si="216"/>
        <v/>
      </c>
      <c r="BP393" s="34"/>
      <c r="BQ393" s="32" t="str">
        <f t="shared" si="217"/>
        <v/>
      </c>
      <c r="BR393" s="34"/>
      <c r="BS393" s="36" t="str">
        <f t="shared" si="218"/>
        <v/>
      </c>
      <c r="BT393" s="36" t="str">
        <f t="shared" si="219"/>
        <v/>
      </c>
      <c r="BU393" s="36" t="str">
        <f t="shared" si="220"/>
        <v/>
      </c>
      <c r="BV393" s="55"/>
      <c r="BW393" s="36" t="str">
        <f t="shared" si="221"/>
        <v/>
      </c>
      <c r="BX393" s="36" t="str">
        <f t="shared" si="221"/>
        <v/>
      </c>
      <c r="BY393" s="31"/>
      <c r="BZ393" s="38"/>
      <c r="CB393" s="120" t="e">
        <f t="shared" ca="1" si="192"/>
        <v>#VALUE!</v>
      </c>
      <c r="CC393" s="2" t="e">
        <f t="shared" ca="1" si="222"/>
        <v>#VALUE!</v>
      </c>
    </row>
    <row r="394" spans="1:81" s="10" customFormat="1" ht="25.15" customHeight="1" x14ac:dyDescent="0.2">
      <c r="A394" s="52" t="str">
        <f t="shared" si="223"/>
        <v/>
      </c>
      <c r="B394" s="157" t="e">
        <f t="shared" ca="1" si="193"/>
        <v>#VALUE!</v>
      </c>
      <c r="C394" s="157" t="e">
        <f t="shared" ca="1" si="194"/>
        <v>#VALUE!</v>
      </c>
      <c r="D394" s="29"/>
      <c r="E394" s="155" t="str">
        <f ca="1">IFERROR(INDIRECT(ADDRESS(MATCH(D394,CatModules!C:C,0),2,1,1,"CatModules")),"")</f>
        <v/>
      </c>
      <c r="F394" s="96"/>
      <c r="G394" s="156" t="str">
        <f ca="1">IFERROR(INDIRECT(ADDRESS(MATCH(CONCATENATE(E394,"-",F394),CatInt!K:K,0),3,1,1,"CatInt")),"")</f>
        <v/>
      </c>
      <c r="H394" s="45" t="str">
        <f>IF(F394="","",VLOOKUP(F394,#REF!,2,FALSE))</f>
        <v/>
      </c>
      <c r="I394" s="29"/>
      <c r="J394" s="155" t="e">
        <f t="shared" si="195"/>
        <v>#VALUE!</v>
      </c>
      <c r="K394" s="155" t="e">
        <f t="shared" si="196"/>
        <v>#VALUE!</v>
      </c>
      <c r="L394" s="153"/>
      <c r="M394" s="126"/>
      <c r="N394" s="151" t="e">
        <f ca="1">VLOOKUP(M394,CatProd!B:G,6,FALSE)</f>
        <v>#N/A</v>
      </c>
      <c r="O394" s="127"/>
      <c r="P394" s="175" t="e">
        <f ca="1">VLOOKUP(CONCATENATE(N394,"-",O394),CatProdSpec!H:I,2,FALSE)</f>
        <v>#N/A</v>
      </c>
      <c r="Q394" s="30"/>
      <c r="R394" s="149" t="str">
        <f>IFERROR(VLOOKUP(Q394,Setup!D$16:E$25,2,FALSE),"")</f>
        <v/>
      </c>
      <c r="S394" s="51" t="str">
        <f ca="1">IFERROR(IF(OR(I394="",VLOOKUP(I394,CatCostInp!$E$2:$K$88,7,FALSE)=0),"",VLOOKUP(I394,CatCostInp!$E$2:$K$88,7,FALSE)),"")</f>
        <v/>
      </c>
      <c r="T394" s="4" t="e">
        <f>VLOOKUP(U394,#REF!,2,FALSE)</f>
        <v>#REF!</v>
      </c>
      <c r="U394" s="30"/>
      <c r="V394" s="1" t="str">
        <f ca="1">IF(U394=Setup!$C$10,"Grant",IF('Health Products &amp; Equipment'!U394=Setup!$C$11,"Local",IF('Health Products &amp; Equipment'!U394=Setup!$C$12,"Other","")))</f>
        <v/>
      </c>
      <c r="W394" s="34"/>
      <c r="X394" s="148"/>
      <c r="Y394" s="34"/>
      <c r="Z394" s="36" t="str">
        <f t="shared" si="197"/>
        <v/>
      </c>
      <c r="AA394" s="34"/>
      <c r="AB394" s="32" t="str">
        <f t="shared" si="198"/>
        <v/>
      </c>
      <c r="AC394" s="34"/>
      <c r="AD394" s="32" t="str">
        <f t="shared" si="199"/>
        <v/>
      </c>
      <c r="AE394" s="34"/>
      <c r="AF394" s="36" t="str">
        <f t="shared" si="200"/>
        <v/>
      </c>
      <c r="AG394" s="36" t="str">
        <f t="shared" si="201"/>
        <v/>
      </c>
      <c r="AH394" s="36" t="str">
        <f t="shared" si="202"/>
        <v/>
      </c>
      <c r="AI394" s="55"/>
      <c r="AJ394" s="37"/>
      <c r="AK394" s="148"/>
      <c r="AL394" s="34"/>
      <c r="AM394" s="32" t="str">
        <f t="shared" si="203"/>
        <v/>
      </c>
      <c r="AN394" s="34"/>
      <c r="AO394" s="32" t="str">
        <f t="shared" si="204"/>
        <v/>
      </c>
      <c r="AP394" s="34"/>
      <c r="AQ394" s="32" t="str">
        <f t="shared" si="205"/>
        <v/>
      </c>
      <c r="AR394" s="34"/>
      <c r="AS394" s="36" t="str">
        <f t="shared" si="206"/>
        <v/>
      </c>
      <c r="AT394" s="36" t="str">
        <f t="shared" si="207"/>
        <v/>
      </c>
      <c r="AU394" s="36" t="str">
        <f t="shared" si="208"/>
        <v/>
      </c>
      <c r="AV394" s="55"/>
      <c r="AW394" s="34"/>
      <c r="AX394" s="148"/>
      <c r="AY394" s="34"/>
      <c r="AZ394" s="32" t="str">
        <f t="shared" si="209"/>
        <v/>
      </c>
      <c r="BA394" s="34"/>
      <c r="BB394" s="32" t="str">
        <f t="shared" si="210"/>
        <v/>
      </c>
      <c r="BC394" s="34"/>
      <c r="BD394" s="32" t="str">
        <f t="shared" si="211"/>
        <v/>
      </c>
      <c r="BE394" s="34"/>
      <c r="BF394" s="36" t="str">
        <f t="shared" si="212"/>
        <v/>
      </c>
      <c r="BG394" s="36" t="str">
        <f t="shared" si="213"/>
        <v/>
      </c>
      <c r="BH394" s="36" t="str">
        <f t="shared" si="214"/>
        <v/>
      </c>
      <c r="BI394" s="55"/>
      <c r="BJ394" s="34"/>
      <c r="BK394" s="148"/>
      <c r="BL394" s="34"/>
      <c r="BM394" s="32" t="str">
        <f t="shared" si="215"/>
        <v/>
      </c>
      <c r="BN394" s="34"/>
      <c r="BO394" s="32" t="str">
        <f t="shared" si="216"/>
        <v/>
      </c>
      <c r="BP394" s="34"/>
      <c r="BQ394" s="32" t="str">
        <f t="shared" si="217"/>
        <v/>
      </c>
      <c r="BR394" s="34"/>
      <c r="BS394" s="36" t="str">
        <f t="shared" si="218"/>
        <v/>
      </c>
      <c r="BT394" s="36" t="str">
        <f t="shared" si="219"/>
        <v/>
      </c>
      <c r="BU394" s="36" t="str">
        <f t="shared" si="220"/>
        <v/>
      </c>
      <c r="BV394" s="55"/>
      <c r="BW394" s="36" t="str">
        <f t="shared" si="221"/>
        <v/>
      </c>
      <c r="BX394" s="36" t="str">
        <f t="shared" si="221"/>
        <v/>
      </c>
      <c r="BY394" s="31"/>
      <c r="BZ394" s="38"/>
      <c r="CB394" s="120" t="e">
        <f t="shared" ca="1" si="192"/>
        <v>#VALUE!</v>
      </c>
      <c r="CC394" s="2" t="e">
        <f t="shared" ca="1" si="222"/>
        <v>#VALUE!</v>
      </c>
    </row>
    <row r="395" spans="1:81" s="10" customFormat="1" ht="25.15" customHeight="1" x14ac:dyDescent="0.2">
      <c r="A395" s="52" t="str">
        <f t="shared" si="223"/>
        <v/>
      </c>
      <c r="B395" s="157" t="e">
        <f t="shared" ca="1" si="193"/>
        <v>#VALUE!</v>
      </c>
      <c r="C395" s="157" t="e">
        <f t="shared" ca="1" si="194"/>
        <v>#VALUE!</v>
      </c>
      <c r="D395" s="29"/>
      <c r="E395" s="155" t="str">
        <f ca="1">IFERROR(INDIRECT(ADDRESS(MATCH(D395,CatModules!C:C,0),2,1,1,"CatModules")),"")</f>
        <v/>
      </c>
      <c r="F395" s="96"/>
      <c r="G395" s="156" t="str">
        <f ca="1">IFERROR(INDIRECT(ADDRESS(MATCH(CONCATENATE(E395,"-",F395),CatInt!K:K,0),3,1,1,"CatInt")),"")</f>
        <v/>
      </c>
      <c r="H395" s="45" t="str">
        <f>IF(F395="","",VLOOKUP(F395,#REF!,2,FALSE))</f>
        <v/>
      </c>
      <c r="I395" s="29"/>
      <c r="J395" s="155" t="e">
        <f t="shared" si="195"/>
        <v>#VALUE!</v>
      </c>
      <c r="K395" s="155" t="e">
        <f t="shared" si="196"/>
        <v>#VALUE!</v>
      </c>
      <c r="L395" s="153"/>
      <c r="M395" s="126"/>
      <c r="N395" s="151" t="e">
        <f ca="1">VLOOKUP(M395,CatProd!B:G,6,FALSE)</f>
        <v>#N/A</v>
      </c>
      <c r="O395" s="127"/>
      <c r="P395" s="175" t="e">
        <f ca="1">VLOOKUP(CONCATENATE(N395,"-",O395),CatProdSpec!H:I,2,FALSE)</f>
        <v>#N/A</v>
      </c>
      <c r="Q395" s="30"/>
      <c r="R395" s="149" t="str">
        <f>IFERROR(VLOOKUP(Q395,Setup!D$16:E$25,2,FALSE),"")</f>
        <v/>
      </c>
      <c r="S395" s="51" t="str">
        <f ca="1">IFERROR(IF(OR(I395="",VLOOKUP(I395,CatCostInp!$E$2:$K$88,7,FALSE)=0),"",VLOOKUP(I395,CatCostInp!$E$2:$K$88,7,FALSE)),"")</f>
        <v/>
      </c>
      <c r="T395" s="4" t="e">
        <f>VLOOKUP(U395,#REF!,2,FALSE)</f>
        <v>#REF!</v>
      </c>
      <c r="U395" s="30"/>
      <c r="V395" s="1" t="str">
        <f ca="1">IF(U395=Setup!$C$10,"Grant",IF('Health Products &amp; Equipment'!U395=Setup!$C$11,"Local",IF('Health Products &amp; Equipment'!U395=Setup!$C$12,"Other","")))</f>
        <v/>
      </c>
      <c r="W395" s="34"/>
      <c r="X395" s="148"/>
      <c r="Y395" s="34"/>
      <c r="Z395" s="36" t="str">
        <f t="shared" si="197"/>
        <v/>
      </c>
      <c r="AA395" s="34"/>
      <c r="AB395" s="32" t="str">
        <f t="shared" si="198"/>
        <v/>
      </c>
      <c r="AC395" s="34"/>
      <c r="AD395" s="32" t="str">
        <f t="shared" si="199"/>
        <v/>
      </c>
      <c r="AE395" s="34"/>
      <c r="AF395" s="36" t="str">
        <f t="shared" si="200"/>
        <v/>
      </c>
      <c r="AG395" s="36" t="str">
        <f t="shared" si="201"/>
        <v/>
      </c>
      <c r="AH395" s="36" t="str">
        <f t="shared" si="202"/>
        <v/>
      </c>
      <c r="AI395" s="55"/>
      <c r="AJ395" s="37"/>
      <c r="AK395" s="148"/>
      <c r="AL395" s="34"/>
      <c r="AM395" s="32" t="str">
        <f t="shared" si="203"/>
        <v/>
      </c>
      <c r="AN395" s="34"/>
      <c r="AO395" s="32" t="str">
        <f t="shared" si="204"/>
        <v/>
      </c>
      <c r="AP395" s="34"/>
      <c r="AQ395" s="32" t="str">
        <f t="shared" si="205"/>
        <v/>
      </c>
      <c r="AR395" s="34"/>
      <c r="AS395" s="36" t="str">
        <f t="shared" si="206"/>
        <v/>
      </c>
      <c r="AT395" s="36" t="str">
        <f t="shared" si="207"/>
        <v/>
      </c>
      <c r="AU395" s="36" t="str">
        <f t="shared" si="208"/>
        <v/>
      </c>
      <c r="AV395" s="55"/>
      <c r="AW395" s="34"/>
      <c r="AX395" s="148"/>
      <c r="AY395" s="34"/>
      <c r="AZ395" s="32" t="str">
        <f t="shared" si="209"/>
        <v/>
      </c>
      <c r="BA395" s="34"/>
      <c r="BB395" s="32" t="str">
        <f t="shared" si="210"/>
        <v/>
      </c>
      <c r="BC395" s="34"/>
      <c r="BD395" s="32" t="str">
        <f t="shared" si="211"/>
        <v/>
      </c>
      <c r="BE395" s="34"/>
      <c r="BF395" s="36" t="str">
        <f t="shared" si="212"/>
        <v/>
      </c>
      <c r="BG395" s="36" t="str">
        <f t="shared" si="213"/>
        <v/>
      </c>
      <c r="BH395" s="36" t="str">
        <f t="shared" si="214"/>
        <v/>
      </c>
      <c r="BI395" s="55"/>
      <c r="BJ395" s="34"/>
      <c r="BK395" s="148"/>
      <c r="BL395" s="34"/>
      <c r="BM395" s="32" t="str">
        <f t="shared" si="215"/>
        <v/>
      </c>
      <c r="BN395" s="34"/>
      <c r="BO395" s="32" t="str">
        <f t="shared" si="216"/>
        <v/>
      </c>
      <c r="BP395" s="34"/>
      <c r="BQ395" s="32" t="str">
        <f t="shared" si="217"/>
        <v/>
      </c>
      <c r="BR395" s="34"/>
      <c r="BS395" s="36" t="str">
        <f t="shared" si="218"/>
        <v/>
      </c>
      <c r="BT395" s="36" t="str">
        <f t="shared" si="219"/>
        <v/>
      </c>
      <c r="BU395" s="36" t="str">
        <f t="shared" si="220"/>
        <v/>
      </c>
      <c r="BV395" s="55"/>
      <c r="BW395" s="36" t="str">
        <f t="shared" si="221"/>
        <v/>
      </c>
      <c r="BX395" s="36" t="str">
        <f t="shared" si="221"/>
        <v/>
      </c>
      <c r="BY395" s="31"/>
      <c r="BZ395" s="38"/>
      <c r="CB395" s="120" t="e">
        <f t="shared" ca="1" si="192"/>
        <v>#VALUE!</v>
      </c>
      <c r="CC395" s="2" t="e">
        <f t="shared" ca="1" si="222"/>
        <v>#VALUE!</v>
      </c>
    </row>
    <row r="396" spans="1:81" s="10" customFormat="1" ht="25.15" customHeight="1" x14ac:dyDescent="0.2">
      <c r="A396" s="52" t="str">
        <f t="shared" si="223"/>
        <v/>
      </c>
      <c r="B396" s="157" t="e">
        <f t="shared" ca="1" si="193"/>
        <v>#VALUE!</v>
      </c>
      <c r="C396" s="157" t="e">
        <f t="shared" ca="1" si="194"/>
        <v>#VALUE!</v>
      </c>
      <c r="D396" s="29"/>
      <c r="E396" s="155" t="str">
        <f ca="1">IFERROR(INDIRECT(ADDRESS(MATCH(D396,CatModules!C:C,0),2,1,1,"CatModules")),"")</f>
        <v/>
      </c>
      <c r="F396" s="96"/>
      <c r="G396" s="156" t="str">
        <f ca="1">IFERROR(INDIRECT(ADDRESS(MATCH(CONCATENATE(E396,"-",F396),CatInt!K:K,0),3,1,1,"CatInt")),"")</f>
        <v/>
      </c>
      <c r="H396" s="45" t="str">
        <f>IF(F396="","",VLOOKUP(F396,#REF!,2,FALSE))</f>
        <v/>
      </c>
      <c r="I396" s="29"/>
      <c r="J396" s="155" t="e">
        <f t="shared" si="195"/>
        <v>#VALUE!</v>
      </c>
      <c r="K396" s="155" t="e">
        <f t="shared" si="196"/>
        <v>#VALUE!</v>
      </c>
      <c r="L396" s="153"/>
      <c r="M396" s="126"/>
      <c r="N396" s="151" t="e">
        <f ca="1">VLOOKUP(M396,CatProd!B:G,6,FALSE)</f>
        <v>#N/A</v>
      </c>
      <c r="O396" s="127"/>
      <c r="P396" s="175" t="e">
        <f ca="1">VLOOKUP(CONCATENATE(N396,"-",O396),CatProdSpec!H:I,2,FALSE)</f>
        <v>#N/A</v>
      </c>
      <c r="Q396" s="30"/>
      <c r="R396" s="149" t="str">
        <f>IFERROR(VLOOKUP(Q396,Setup!D$16:E$25,2,FALSE),"")</f>
        <v/>
      </c>
      <c r="S396" s="51" t="str">
        <f ca="1">IFERROR(IF(OR(I396="",VLOOKUP(I396,CatCostInp!$E$2:$K$88,7,FALSE)=0),"",VLOOKUP(I396,CatCostInp!$E$2:$K$88,7,FALSE)),"")</f>
        <v/>
      </c>
      <c r="T396" s="4" t="e">
        <f>VLOOKUP(U396,#REF!,2,FALSE)</f>
        <v>#REF!</v>
      </c>
      <c r="U396" s="30"/>
      <c r="V396" s="1" t="str">
        <f ca="1">IF(U396=Setup!$C$10,"Grant",IF('Health Products &amp; Equipment'!U396=Setup!$C$11,"Local",IF('Health Products &amp; Equipment'!U396=Setup!$C$12,"Other","")))</f>
        <v/>
      </c>
      <c r="W396" s="34"/>
      <c r="X396" s="148"/>
      <c r="Y396" s="34"/>
      <c r="Z396" s="36" t="str">
        <f t="shared" si="197"/>
        <v/>
      </c>
      <c r="AA396" s="34"/>
      <c r="AB396" s="32" t="str">
        <f t="shared" si="198"/>
        <v/>
      </c>
      <c r="AC396" s="34"/>
      <c r="AD396" s="32" t="str">
        <f t="shared" si="199"/>
        <v/>
      </c>
      <c r="AE396" s="34"/>
      <c r="AF396" s="36" t="str">
        <f t="shared" si="200"/>
        <v/>
      </c>
      <c r="AG396" s="36" t="str">
        <f t="shared" si="201"/>
        <v/>
      </c>
      <c r="AH396" s="36" t="str">
        <f t="shared" si="202"/>
        <v/>
      </c>
      <c r="AI396" s="55"/>
      <c r="AJ396" s="37"/>
      <c r="AK396" s="148"/>
      <c r="AL396" s="34"/>
      <c r="AM396" s="32" t="str">
        <f t="shared" si="203"/>
        <v/>
      </c>
      <c r="AN396" s="34"/>
      <c r="AO396" s="32" t="str">
        <f t="shared" si="204"/>
        <v/>
      </c>
      <c r="AP396" s="34"/>
      <c r="AQ396" s="32" t="str">
        <f t="shared" si="205"/>
        <v/>
      </c>
      <c r="AR396" s="34"/>
      <c r="AS396" s="36" t="str">
        <f t="shared" si="206"/>
        <v/>
      </c>
      <c r="AT396" s="36" t="str">
        <f t="shared" si="207"/>
        <v/>
      </c>
      <c r="AU396" s="36" t="str">
        <f t="shared" si="208"/>
        <v/>
      </c>
      <c r="AV396" s="55"/>
      <c r="AW396" s="34"/>
      <c r="AX396" s="148"/>
      <c r="AY396" s="34"/>
      <c r="AZ396" s="32" t="str">
        <f t="shared" si="209"/>
        <v/>
      </c>
      <c r="BA396" s="34"/>
      <c r="BB396" s="32" t="str">
        <f t="shared" si="210"/>
        <v/>
      </c>
      <c r="BC396" s="34"/>
      <c r="BD396" s="32" t="str">
        <f t="shared" si="211"/>
        <v/>
      </c>
      <c r="BE396" s="34"/>
      <c r="BF396" s="36" t="str">
        <f t="shared" si="212"/>
        <v/>
      </c>
      <c r="BG396" s="36" t="str">
        <f t="shared" si="213"/>
        <v/>
      </c>
      <c r="BH396" s="36" t="str">
        <f t="shared" si="214"/>
        <v/>
      </c>
      <c r="BI396" s="55"/>
      <c r="BJ396" s="34"/>
      <c r="BK396" s="148"/>
      <c r="BL396" s="34"/>
      <c r="BM396" s="32" t="str">
        <f t="shared" si="215"/>
        <v/>
      </c>
      <c r="BN396" s="34"/>
      <c r="BO396" s="32" t="str">
        <f t="shared" si="216"/>
        <v/>
      </c>
      <c r="BP396" s="34"/>
      <c r="BQ396" s="32" t="str">
        <f t="shared" si="217"/>
        <v/>
      </c>
      <c r="BR396" s="34"/>
      <c r="BS396" s="36" t="str">
        <f t="shared" si="218"/>
        <v/>
      </c>
      <c r="BT396" s="36" t="str">
        <f t="shared" si="219"/>
        <v/>
      </c>
      <c r="BU396" s="36" t="str">
        <f t="shared" si="220"/>
        <v/>
      </c>
      <c r="BV396" s="55"/>
      <c r="BW396" s="36" t="str">
        <f t="shared" si="221"/>
        <v/>
      </c>
      <c r="BX396" s="36" t="str">
        <f t="shared" si="221"/>
        <v/>
      </c>
      <c r="BY396" s="31"/>
      <c r="BZ396" s="38"/>
      <c r="CB396" s="120" t="e">
        <f t="shared" ca="1" si="192"/>
        <v>#VALUE!</v>
      </c>
      <c r="CC396" s="2" t="e">
        <f t="shared" ca="1" si="222"/>
        <v>#VALUE!</v>
      </c>
    </row>
    <row r="397" spans="1:81" s="10" customFormat="1" ht="25.15" customHeight="1" x14ac:dyDescent="0.2">
      <c r="A397" s="52" t="str">
        <f t="shared" si="223"/>
        <v/>
      </c>
      <c r="B397" s="157" t="e">
        <f t="shared" ca="1" si="193"/>
        <v>#VALUE!</v>
      </c>
      <c r="C397" s="157" t="e">
        <f t="shared" ca="1" si="194"/>
        <v>#VALUE!</v>
      </c>
      <c r="D397" s="29"/>
      <c r="E397" s="155" t="str">
        <f ca="1">IFERROR(INDIRECT(ADDRESS(MATCH(D397,CatModules!C:C,0),2,1,1,"CatModules")),"")</f>
        <v/>
      </c>
      <c r="F397" s="96"/>
      <c r="G397" s="156" t="str">
        <f ca="1">IFERROR(INDIRECT(ADDRESS(MATCH(CONCATENATE(E397,"-",F397),CatInt!K:K,0),3,1,1,"CatInt")),"")</f>
        <v/>
      </c>
      <c r="H397" s="45" t="str">
        <f>IF(F397="","",VLOOKUP(F397,#REF!,2,FALSE))</f>
        <v/>
      </c>
      <c r="I397" s="29"/>
      <c r="J397" s="155" t="e">
        <f t="shared" si="195"/>
        <v>#VALUE!</v>
      </c>
      <c r="K397" s="155" t="e">
        <f t="shared" si="196"/>
        <v>#VALUE!</v>
      </c>
      <c r="L397" s="153"/>
      <c r="M397" s="126"/>
      <c r="N397" s="151" t="e">
        <f ca="1">VLOOKUP(M397,CatProd!B:G,6,FALSE)</f>
        <v>#N/A</v>
      </c>
      <c r="O397" s="127"/>
      <c r="P397" s="175" t="e">
        <f ca="1">VLOOKUP(CONCATENATE(N397,"-",O397),CatProdSpec!H:I,2,FALSE)</f>
        <v>#N/A</v>
      </c>
      <c r="Q397" s="30"/>
      <c r="R397" s="149" t="str">
        <f>IFERROR(VLOOKUP(Q397,Setup!D$16:E$25,2,FALSE),"")</f>
        <v/>
      </c>
      <c r="S397" s="51" t="str">
        <f ca="1">IFERROR(IF(OR(I397="",VLOOKUP(I397,CatCostInp!$E$2:$K$88,7,FALSE)=0),"",VLOOKUP(I397,CatCostInp!$E$2:$K$88,7,FALSE)),"")</f>
        <v/>
      </c>
      <c r="T397" s="4" t="e">
        <f>VLOOKUP(U397,#REF!,2,FALSE)</f>
        <v>#REF!</v>
      </c>
      <c r="U397" s="30"/>
      <c r="V397" s="1" t="str">
        <f ca="1">IF(U397=Setup!$C$10,"Grant",IF('Health Products &amp; Equipment'!U397=Setup!$C$11,"Local",IF('Health Products &amp; Equipment'!U397=Setup!$C$12,"Other","")))</f>
        <v/>
      </c>
      <c r="W397" s="34"/>
      <c r="X397" s="148"/>
      <c r="Y397" s="34"/>
      <c r="Z397" s="36" t="str">
        <f t="shared" si="197"/>
        <v/>
      </c>
      <c r="AA397" s="34"/>
      <c r="AB397" s="32" t="str">
        <f t="shared" si="198"/>
        <v/>
      </c>
      <c r="AC397" s="34"/>
      <c r="AD397" s="32" t="str">
        <f t="shared" si="199"/>
        <v/>
      </c>
      <c r="AE397" s="34"/>
      <c r="AF397" s="36" t="str">
        <f t="shared" si="200"/>
        <v/>
      </c>
      <c r="AG397" s="36" t="str">
        <f t="shared" si="201"/>
        <v/>
      </c>
      <c r="AH397" s="36" t="str">
        <f t="shared" si="202"/>
        <v/>
      </c>
      <c r="AI397" s="55"/>
      <c r="AJ397" s="37"/>
      <c r="AK397" s="148"/>
      <c r="AL397" s="34"/>
      <c r="AM397" s="32" t="str">
        <f t="shared" si="203"/>
        <v/>
      </c>
      <c r="AN397" s="34"/>
      <c r="AO397" s="32" t="str">
        <f t="shared" si="204"/>
        <v/>
      </c>
      <c r="AP397" s="34"/>
      <c r="AQ397" s="32" t="str">
        <f t="shared" si="205"/>
        <v/>
      </c>
      <c r="AR397" s="34"/>
      <c r="AS397" s="36" t="str">
        <f t="shared" si="206"/>
        <v/>
      </c>
      <c r="AT397" s="36" t="str">
        <f t="shared" si="207"/>
        <v/>
      </c>
      <c r="AU397" s="36" t="str">
        <f t="shared" si="208"/>
        <v/>
      </c>
      <c r="AV397" s="55"/>
      <c r="AW397" s="34"/>
      <c r="AX397" s="148"/>
      <c r="AY397" s="34"/>
      <c r="AZ397" s="32" t="str">
        <f t="shared" si="209"/>
        <v/>
      </c>
      <c r="BA397" s="34"/>
      <c r="BB397" s="32" t="str">
        <f t="shared" si="210"/>
        <v/>
      </c>
      <c r="BC397" s="34"/>
      <c r="BD397" s="32" t="str">
        <f t="shared" si="211"/>
        <v/>
      </c>
      <c r="BE397" s="34"/>
      <c r="BF397" s="36" t="str">
        <f t="shared" si="212"/>
        <v/>
      </c>
      <c r="BG397" s="36" t="str">
        <f t="shared" si="213"/>
        <v/>
      </c>
      <c r="BH397" s="36" t="str">
        <f t="shared" si="214"/>
        <v/>
      </c>
      <c r="BI397" s="55"/>
      <c r="BJ397" s="34"/>
      <c r="BK397" s="148"/>
      <c r="BL397" s="34"/>
      <c r="BM397" s="32" t="str">
        <f t="shared" si="215"/>
        <v/>
      </c>
      <c r="BN397" s="34"/>
      <c r="BO397" s="32" t="str">
        <f t="shared" si="216"/>
        <v/>
      </c>
      <c r="BP397" s="34"/>
      <c r="BQ397" s="32" t="str">
        <f t="shared" si="217"/>
        <v/>
      </c>
      <c r="BR397" s="34"/>
      <c r="BS397" s="36" t="str">
        <f t="shared" si="218"/>
        <v/>
      </c>
      <c r="BT397" s="36" t="str">
        <f t="shared" si="219"/>
        <v/>
      </c>
      <c r="BU397" s="36" t="str">
        <f t="shared" si="220"/>
        <v/>
      </c>
      <c r="BV397" s="55"/>
      <c r="BW397" s="36" t="str">
        <f t="shared" si="221"/>
        <v/>
      </c>
      <c r="BX397" s="36" t="str">
        <f t="shared" si="221"/>
        <v/>
      </c>
      <c r="BY397" s="31"/>
      <c r="BZ397" s="38"/>
      <c r="CB397" s="120" t="e">
        <f t="shared" ca="1" si="192"/>
        <v>#VALUE!</v>
      </c>
      <c r="CC397" s="2" t="e">
        <f t="shared" ca="1" si="222"/>
        <v>#VALUE!</v>
      </c>
    </row>
    <row r="398" spans="1:81" s="10" customFormat="1" ht="25.15" customHeight="1" x14ac:dyDescent="0.2">
      <c r="A398" s="52" t="str">
        <f t="shared" si="223"/>
        <v/>
      </c>
      <c r="B398" s="157" t="e">
        <f t="shared" ca="1" si="193"/>
        <v>#VALUE!</v>
      </c>
      <c r="C398" s="157" t="e">
        <f t="shared" ca="1" si="194"/>
        <v>#VALUE!</v>
      </c>
      <c r="D398" s="29"/>
      <c r="E398" s="155" t="str">
        <f ca="1">IFERROR(INDIRECT(ADDRESS(MATCH(D398,CatModules!C:C,0),2,1,1,"CatModules")),"")</f>
        <v/>
      </c>
      <c r="F398" s="96"/>
      <c r="G398" s="156" t="str">
        <f ca="1">IFERROR(INDIRECT(ADDRESS(MATCH(CONCATENATE(E398,"-",F398),CatInt!K:K,0),3,1,1,"CatInt")),"")</f>
        <v/>
      </c>
      <c r="H398" s="45" t="str">
        <f>IF(F398="","",VLOOKUP(F398,#REF!,2,FALSE))</f>
        <v/>
      </c>
      <c r="I398" s="29"/>
      <c r="J398" s="155" t="e">
        <f t="shared" si="195"/>
        <v>#VALUE!</v>
      </c>
      <c r="K398" s="155" t="e">
        <f t="shared" si="196"/>
        <v>#VALUE!</v>
      </c>
      <c r="L398" s="153"/>
      <c r="M398" s="126"/>
      <c r="N398" s="151" t="e">
        <f ca="1">VLOOKUP(M398,CatProd!B:G,6,FALSE)</f>
        <v>#N/A</v>
      </c>
      <c r="O398" s="127"/>
      <c r="P398" s="175" t="e">
        <f ca="1">VLOOKUP(CONCATENATE(N398,"-",O398),CatProdSpec!H:I,2,FALSE)</f>
        <v>#N/A</v>
      </c>
      <c r="Q398" s="30"/>
      <c r="R398" s="149" t="str">
        <f>IFERROR(VLOOKUP(Q398,Setup!D$16:E$25,2,FALSE),"")</f>
        <v/>
      </c>
      <c r="S398" s="51" t="str">
        <f ca="1">IFERROR(IF(OR(I398="",VLOOKUP(I398,CatCostInp!$E$2:$K$88,7,FALSE)=0),"",VLOOKUP(I398,CatCostInp!$E$2:$K$88,7,FALSE)),"")</f>
        <v/>
      </c>
      <c r="T398" s="4" t="e">
        <f>VLOOKUP(U398,#REF!,2,FALSE)</f>
        <v>#REF!</v>
      </c>
      <c r="U398" s="30"/>
      <c r="V398" s="1" t="str">
        <f ca="1">IF(U398=Setup!$C$10,"Grant",IF('Health Products &amp; Equipment'!U398=Setup!$C$11,"Local",IF('Health Products &amp; Equipment'!U398=Setup!$C$12,"Other","")))</f>
        <v/>
      </c>
      <c r="W398" s="34"/>
      <c r="X398" s="148"/>
      <c r="Y398" s="34"/>
      <c r="Z398" s="36" t="str">
        <f t="shared" si="197"/>
        <v/>
      </c>
      <c r="AA398" s="34"/>
      <c r="AB398" s="32" t="str">
        <f t="shared" si="198"/>
        <v/>
      </c>
      <c r="AC398" s="34"/>
      <c r="AD398" s="32" t="str">
        <f t="shared" si="199"/>
        <v/>
      </c>
      <c r="AE398" s="34"/>
      <c r="AF398" s="36" t="str">
        <f t="shared" si="200"/>
        <v/>
      </c>
      <c r="AG398" s="36" t="str">
        <f t="shared" si="201"/>
        <v/>
      </c>
      <c r="AH398" s="36" t="str">
        <f t="shared" si="202"/>
        <v/>
      </c>
      <c r="AI398" s="55"/>
      <c r="AJ398" s="37"/>
      <c r="AK398" s="148"/>
      <c r="AL398" s="34"/>
      <c r="AM398" s="32" t="str">
        <f t="shared" si="203"/>
        <v/>
      </c>
      <c r="AN398" s="34"/>
      <c r="AO398" s="32" t="str">
        <f t="shared" si="204"/>
        <v/>
      </c>
      <c r="AP398" s="34"/>
      <c r="AQ398" s="32" t="str">
        <f t="shared" si="205"/>
        <v/>
      </c>
      <c r="AR398" s="34"/>
      <c r="AS398" s="36" t="str">
        <f t="shared" si="206"/>
        <v/>
      </c>
      <c r="AT398" s="36" t="str">
        <f t="shared" si="207"/>
        <v/>
      </c>
      <c r="AU398" s="36" t="str">
        <f t="shared" si="208"/>
        <v/>
      </c>
      <c r="AV398" s="55"/>
      <c r="AW398" s="34"/>
      <c r="AX398" s="148"/>
      <c r="AY398" s="34"/>
      <c r="AZ398" s="32" t="str">
        <f t="shared" si="209"/>
        <v/>
      </c>
      <c r="BA398" s="34"/>
      <c r="BB398" s="32" t="str">
        <f t="shared" si="210"/>
        <v/>
      </c>
      <c r="BC398" s="34"/>
      <c r="BD398" s="32" t="str">
        <f t="shared" si="211"/>
        <v/>
      </c>
      <c r="BE398" s="34"/>
      <c r="BF398" s="36" t="str">
        <f t="shared" si="212"/>
        <v/>
      </c>
      <c r="BG398" s="36" t="str">
        <f t="shared" si="213"/>
        <v/>
      </c>
      <c r="BH398" s="36" t="str">
        <f t="shared" si="214"/>
        <v/>
      </c>
      <c r="BI398" s="55"/>
      <c r="BJ398" s="34"/>
      <c r="BK398" s="148"/>
      <c r="BL398" s="34"/>
      <c r="BM398" s="32" t="str">
        <f t="shared" si="215"/>
        <v/>
      </c>
      <c r="BN398" s="34"/>
      <c r="BO398" s="32" t="str">
        <f t="shared" si="216"/>
        <v/>
      </c>
      <c r="BP398" s="34"/>
      <c r="BQ398" s="32" t="str">
        <f t="shared" si="217"/>
        <v/>
      </c>
      <c r="BR398" s="34"/>
      <c r="BS398" s="36" t="str">
        <f t="shared" si="218"/>
        <v/>
      </c>
      <c r="BT398" s="36" t="str">
        <f t="shared" si="219"/>
        <v/>
      </c>
      <c r="BU398" s="36" t="str">
        <f t="shared" si="220"/>
        <v/>
      </c>
      <c r="BV398" s="55"/>
      <c r="BW398" s="36" t="str">
        <f t="shared" si="221"/>
        <v/>
      </c>
      <c r="BX398" s="36" t="str">
        <f t="shared" si="221"/>
        <v/>
      </c>
      <c r="BY398" s="31"/>
      <c r="BZ398" s="38"/>
      <c r="CB398" s="120" t="e">
        <f t="shared" ca="1" si="192"/>
        <v>#VALUE!</v>
      </c>
      <c r="CC398" s="2" t="e">
        <f t="shared" ca="1" si="222"/>
        <v>#VALUE!</v>
      </c>
    </row>
    <row r="399" spans="1:81" s="10" customFormat="1" ht="25.15" customHeight="1" x14ac:dyDescent="0.2">
      <c r="A399" s="52" t="str">
        <f t="shared" si="223"/>
        <v/>
      </c>
      <c r="B399" s="157" t="e">
        <f t="shared" ca="1" si="193"/>
        <v>#VALUE!</v>
      </c>
      <c r="C399" s="157" t="e">
        <f t="shared" ca="1" si="194"/>
        <v>#VALUE!</v>
      </c>
      <c r="D399" s="29"/>
      <c r="E399" s="155" t="str">
        <f ca="1">IFERROR(INDIRECT(ADDRESS(MATCH(D399,CatModules!C:C,0),2,1,1,"CatModules")),"")</f>
        <v/>
      </c>
      <c r="F399" s="96"/>
      <c r="G399" s="156" t="str">
        <f ca="1">IFERROR(INDIRECT(ADDRESS(MATCH(CONCATENATE(E399,"-",F399),CatInt!K:K,0),3,1,1,"CatInt")),"")</f>
        <v/>
      </c>
      <c r="H399" s="45" t="str">
        <f>IF(F399="","",VLOOKUP(F399,#REF!,2,FALSE))</f>
        <v/>
      </c>
      <c r="I399" s="29"/>
      <c r="J399" s="155" t="e">
        <f t="shared" si="195"/>
        <v>#VALUE!</v>
      </c>
      <c r="K399" s="155" t="e">
        <f t="shared" si="196"/>
        <v>#VALUE!</v>
      </c>
      <c r="L399" s="153"/>
      <c r="M399" s="126"/>
      <c r="N399" s="151" t="e">
        <f ca="1">VLOOKUP(M399,CatProd!B:G,6,FALSE)</f>
        <v>#N/A</v>
      </c>
      <c r="O399" s="127"/>
      <c r="P399" s="175" t="e">
        <f ca="1">VLOOKUP(CONCATENATE(N399,"-",O399),CatProdSpec!H:I,2,FALSE)</f>
        <v>#N/A</v>
      </c>
      <c r="Q399" s="30"/>
      <c r="R399" s="149" t="str">
        <f>IFERROR(VLOOKUP(Q399,Setup!D$16:E$25,2,FALSE),"")</f>
        <v/>
      </c>
      <c r="S399" s="51" t="str">
        <f ca="1">IFERROR(IF(OR(I399="",VLOOKUP(I399,CatCostInp!$E$2:$K$88,7,FALSE)=0),"",VLOOKUP(I399,CatCostInp!$E$2:$K$88,7,FALSE)),"")</f>
        <v/>
      </c>
      <c r="T399" s="4" t="e">
        <f>VLOOKUP(U399,#REF!,2,FALSE)</f>
        <v>#REF!</v>
      </c>
      <c r="U399" s="30"/>
      <c r="V399" s="1" t="str">
        <f ca="1">IF(U399=Setup!$C$10,"Grant",IF('Health Products &amp; Equipment'!U399=Setup!$C$11,"Local",IF('Health Products &amp; Equipment'!U399=Setup!$C$12,"Other","")))</f>
        <v/>
      </c>
      <c r="W399" s="34"/>
      <c r="X399" s="148"/>
      <c r="Y399" s="34"/>
      <c r="Z399" s="36" t="str">
        <f t="shared" si="197"/>
        <v/>
      </c>
      <c r="AA399" s="34"/>
      <c r="AB399" s="32" t="str">
        <f t="shared" si="198"/>
        <v/>
      </c>
      <c r="AC399" s="34"/>
      <c r="AD399" s="32" t="str">
        <f t="shared" si="199"/>
        <v/>
      </c>
      <c r="AE399" s="34"/>
      <c r="AF399" s="36" t="str">
        <f t="shared" si="200"/>
        <v/>
      </c>
      <c r="AG399" s="36" t="str">
        <f t="shared" si="201"/>
        <v/>
      </c>
      <c r="AH399" s="36" t="str">
        <f t="shared" si="202"/>
        <v/>
      </c>
      <c r="AI399" s="55"/>
      <c r="AJ399" s="37"/>
      <c r="AK399" s="148"/>
      <c r="AL399" s="34"/>
      <c r="AM399" s="32" t="str">
        <f t="shared" si="203"/>
        <v/>
      </c>
      <c r="AN399" s="34"/>
      <c r="AO399" s="32" t="str">
        <f t="shared" si="204"/>
        <v/>
      </c>
      <c r="AP399" s="34"/>
      <c r="AQ399" s="32" t="str">
        <f t="shared" si="205"/>
        <v/>
      </c>
      <c r="AR399" s="34"/>
      <c r="AS399" s="36" t="str">
        <f t="shared" si="206"/>
        <v/>
      </c>
      <c r="AT399" s="36" t="str">
        <f t="shared" si="207"/>
        <v/>
      </c>
      <c r="AU399" s="36" t="str">
        <f t="shared" si="208"/>
        <v/>
      </c>
      <c r="AV399" s="55"/>
      <c r="AW399" s="34"/>
      <c r="AX399" s="148"/>
      <c r="AY399" s="34"/>
      <c r="AZ399" s="32" t="str">
        <f t="shared" si="209"/>
        <v/>
      </c>
      <c r="BA399" s="34"/>
      <c r="BB399" s="32" t="str">
        <f t="shared" si="210"/>
        <v/>
      </c>
      <c r="BC399" s="34"/>
      <c r="BD399" s="32" t="str">
        <f t="shared" si="211"/>
        <v/>
      </c>
      <c r="BE399" s="34"/>
      <c r="BF399" s="36" t="str">
        <f t="shared" si="212"/>
        <v/>
      </c>
      <c r="BG399" s="36" t="str">
        <f t="shared" si="213"/>
        <v/>
      </c>
      <c r="BH399" s="36" t="str">
        <f t="shared" si="214"/>
        <v/>
      </c>
      <c r="BI399" s="55"/>
      <c r="BJ399" s="34"/>
      <c r="BK399" s="148"/>
      <c r="BL399" s="34"/>
      <c r="BM399" s="32" t="str">
        <f t="shared" si="215"/>
        <v/>
      </c>
      <c r="BN399" s="34"/>
      <c r="BO399" s="32" t="str">
        <f t="shared" si="216"/>
        <v/>
      </c>
      <c r="BP399" s="34"/>
      <c r="BQ399" s="32" t="str">
        <f t="shared" si="217"/>
        <v/>
      </c>
      <c r="BR399" s="34"/>
      <c r="BS399" s="36" t="str">
        <f t="shared" si="218"/>
        <v/>
      </c>
      <c r="BT399" s="36" t="str">
        <f t="shared" si="219"/>
        <v/>
      </c>
      <c r="BU399" s="36" t="str">
        <f t="shared" si="220"/>
        <v/>
      </c>
      <c r="BV399" s="55"/>
      <c r="BW399" s="36" t="str">
        <f t="shared" si="221"/>
        <v/>
      </c>
      <c r="BX399" s="36" t="str">
        <f t="shared" si="221"/>
        <v/>
      </c>
      <c r="BY399" s="31"/>
      <c r="BZ399" s="38"/>
      <c r="CB399" s="120" t="e">
        <f t="shared" ca="1" si="192"/>
        <v>#VALUE!</v>
      </c>
      <c r="CC399" s="2" t="e">
        <f t="shared" ca="1" si="222"/>
        <v>#VALUE!</v>
      </c>
    </row>
    <row r="400" spans="1:81" s="10" customFormat="1" ht="25.15" customHeight="1" x14ac:dyDescent="0.2">
      <c r="A400" s="52" t="str">
        <f t="shared" si="223"/>
        <v/>
      </c>
      <c r="B400" s="157" t="e">
        <f t="shared" ca="1" si="193"/>
        <v>#VALUE!</v>
      </c>
      <c r="C400" s="157" t="e">
        <f t="shared" ca="1" si="194"/>
        <v>#VALUE!</v>
      </c>
      <c r="D400" s="29"/>
      <c r="E400" s="155" t="str">
        <f ca="1">IFERROR(INDIRECT(ADDRESS(MATCH(D400,CatModules!C:C,0),2,1,1,"CatModules")),"")</f>
        <v/>
      </c>
      <c r="F400" s="96"/>
      <c r="G400" s="156" t="str">
        <f ca="1">IFERROR(INDIRECT(ADDRESS(MATCH(CONCATENATE(E400,"-",F400),CatInt!K:K,0),3,1,1,"CatInt")),"")</f>
        <v/>
      </c>
      <c r="H400" s="45" t="str">
        <f>IF(F400="","",VLOOKUP(F400,#REF!,2,FALSE))</f>
        <v/>
      </c>
      <c r="I400" s="29"/>
      <c r="J400" s="155" t="e">
        <f t="shared" si="195"/>
        <v>#VALUE!</v>
      </c>
      <c r="K400" s="155" t="e">
        <f t="shared" si="196"/>
        <v>#VALUE!</v>
      </c>
      <c r="L400" s="153"/>
      <c r="M400" s="126"/>
      <c r="N400" s="151" t="e">
        <f ca="1">VLOOKUP(M400,CatProd!B:G,6,FALSE)</f>
        <v>#N/A</v>
      </c>
      <c r="O400" s="127"/>
      <c r="P400" s="175" t="e">
        <f ca="1">VLOOKUP(CONCATENATE(N400,"-",O400),CatProdSpec!H:I,2,FALSE)</f>
        <v>#N/A</v>
      </c>
      <c r="Q400" s="30"/>
      <c r="R400" s="149" t="str">
        <f>IFERROR(VLOOKUP(Q400,Setup!D$16:E$25,2,FALSE),"")</f>
        <v/>
      </c>
      <c r="S400" s="51" t="str">
        <f ca="1">IFERROR(IF(OR(I400="",VLOOKUP(I400,CatCostInp!$E$2:$K$88,7,FALSE)=0),"",VLOOKUP(I400,CatCostInp!$E$2:$K$88,7,FALSE)),"")</f>
        <v/>
      </c>
      <c r="T400" s="4" t="e">
        <f>VLOOKUP(U400,#REF!,2,FALSE)</f>
        <v>#REF!</v>
      </c>
      <c r="U400" s="30"/>
      <c r="V400" s="1" t="str">
        <f ca="1">IF(U400=Setup!$C$10,"Grant",IF('Health Products &amp; Equipment'!U400=Setup!$C$11,"Local",IF('Health Products &amp; Equipment'!U400=Setup!$C$12,"Other","")))</f>
        <v/>
      </c>
      <c r="W400" s="34"/>
      <c r="X400" s="148"/>
      <c r="Y400" s="34"/>
      <c r="Z400" s="36" t="str">
        <f t="shared" si="197"/>
        <v/>
      </c>
      <c r="AA400" s="34"/>
      <c r="AB400" s="32" t="str">
        <f t="shared" si="198"/>
        <v/>
      </c>
      <c r="AC400" s="34"/>
      <c r="AD400" s="32" t="str">
        <f t="shared" si="199"/>
        <v/>
      </c>
      <c r="AE400" s="34"/>
      <c r="AF400" s="36" t="str">
        <f t="shared" si="200"/>
        <v/>
      </c>
      <c r="AG400" s="36" t="str">
        <f t="shared" si="201"/>
        <v/>
      </c>
      <c r="AH400" s="36" t="str">
        <f t="shared" si="202"/>
        <v/>
      </c>
      <c r="AI400" s="55"/>
      <c r="AJ400" s="37"/>
      <c r="AK400" s="148"/>
      <c r="AL400" s="34"/>
      <c r="AM400" s="32" t="str">
        <f t="shared" si="203"/>
        <v/>
      </c>
      <c r="AN400" s="34"/>
      <c r="AO400" s="32" t="str">
        <f t="shared" si="204"/>
        <v/>
      </c>
      <c r="AP400" s="34"/>
      <c r="AQ400" s="32" t="str">
        <f t="shared" si="205"/>
        <v/>
      </c>
      <c r="AR400" s="34"/>
      <c r="AS400" s="36" t="str">
        <f t="shared" si="206"/>
        <v/>
      </c>
      <c r="AT400" s="36" t="str">
        <f t="shared" si="207"/>
        <v/>
      </c>
      <c r="AU400" s="36" t="str">
        <f t="shared" si="208"/>
        <v/>
      </c>
      <c r="AV400" s="55"/>
      <c r="AW400" s="34"/>
      <c r="AX400" s="148"/>
      <c r="AY400" s="34"/>
      <c r="AZ400" s="32" t="str">
        <f t="shared" si="209"/>
        <v/>
      </c>
      <c r="BA400" s="34"/>
      <c r="BB400" s="32" t="str">
        <f t="shared" si="210"/>
        <v/>
      </c>
      <c r="BC400" s="34"/>
      <c r="BD400" s="32" t="str">
        <f t="shared" si="211"/>
        <v/>
      </c>
      <c r="BE400" s="34"/>
      <c r="BF400" s="36" t="str">
        <f t="shared" si="212"/>
        <v/>
      </c>
      <c r="BG400" s="36" t="str">
        <f t="shared" si="213"/>
        <v/>
      </c>
      <c r="BH400" s="36" t="str">
        <f t="shared" si="214"/>
        <v/>
      </c>
      <c r="BI400" s="55"/>
      <c r="BJ400" s="34"/>
      <c r="BK400" s="148"/>
      <c r="BL400" s="34"/>
      <c r="BM400" s="32" t="str">
        <f t="shared" si="215"/>
        <v/>
      </c>
      <c r="BN400" s="34"/>
      <c r="BO400" s="32" t="str">
        <f t="shared" si="216"/>
        <v/>
      </c>
      <c r="BP400" s="34"/>
      <c r="BQ400" s="32" t="str">
        <f t="shared" si="217"/>
        <v/>
      </c>
      <c r="BR400" s="34"/>
      <c r="BS400" s="36" t="str">
        <f t="shared" si="218"/>
        <v/>
      </c>
      <c r="BT400" s="36" t="str">
        <f t="shared" si="219"/>
        <v/>
      </c>
      <c r="BU400" s="36" t="str">
        <f t="shared" si="220"/>
        <v/>
      </c>
      <c r="BV400" s="55"/>
      <c r="BW400" s="36" t="str">
        <f t="shared" si="221"/>
        <v/>
      </c>
      <c r="BX400" s="36" t="str">
        <f t="shared" si="221"/>
        <v/>
      </c>
      <c r="BY400" s="31"/>
      <c r="BZ400" s="38"/>
      <c r="CB400" s="120" t="e">
        <f t="shared" ca="1" si="192"/>
        <v>#VALUE!</v>
      </c>
      <c r="CC400" s="2" t="e">
        <f t="shared" ca="1" si="222"/>
        <v>#VALUE!</v>
      </c>
    </row>
    <row r="401" spans="1:81" s="10" customFormat="1" ht="25.15" customHeight="1" x14ac:dyDescent="0.2">
      <c r="A401" s="52" t="str">
        <f t="shared" si="223"/>
        <v/>
      </c>
      <c r="B401" s="157" t="e">
        <f t="shared" ca="1" si="193"/>
        <v>#VALUE!</v>
      </c>
      <c r="C401" s="157" t="e">
        <f t="shared" ca="1" si="194"/>
        <v>#VALUE!</v>
      </c>
      <c r="D401" s="29"/>
      <c r="E401" s="155" t="str">
        <f ca="1">IFERROR(INDIRECT(ADDRESS(MATCH(D401,CatModules!C:C,0),2,1,1,"CatModules")),"")</f>
        <v/>
      </c>
      <c r="F401" s="96"/>
      <c r="G401" s="156" t="str">
        <f ca="1">IFERROR(INDIRECT(ADDRESS(MATCH(CONCATENATE(E401,"-",F401),CatInt!K:K,0),3,1,1,"CatInt")),"")</f>
        <v/>
      </c>
      <c r="H401" s="45" t="str">
        <f>IF(F401="","",VLOOKUP(F401,#REF!,2,FALSE))</f>
        <v/>
      </c>
      <c r="I401" s="29"/>
      <c r="J401" s="155" t="e">
        <f t="shared" si="195"/>
        <v>#VALUE!</v>
      </c>
      <c r="K401" s="155" t="e">
        <f t="shared" si="196"/>
        <v>#VALUE!</v>
      </c>
      <c r="L401" s="153"/>
      <c r="M401" s="126"/>
      <c r="N401" s="151" t="e">
        <f ca="1">VLOOKUP(M401,CatProd!B:G,6,FALSE)</f>
        <v>#N/A</v>
      </c>
      <c r="O401" s="127"/>
      <c r="P401" s="175" t="e">
        <f ca="1">VLOOKUP(CONCATENATE(N401,"-",O401),CatProdSpec!H:I,2,FALSE)</f>
        <v>#N/A</v>
      </c>
      <c r="Q401" s="30"/>
      <c r="R401" s="149" t="str">
        <f>IFERROR(VLOOKUP(Q401,Setup!D$16:E$25,2,FALSE),"")</f>
        <v/>
      </c>
      <c r="S401" s="51" t="str">
        <f ca="1">IFERROR(IF(OR(I401="",VLOOKUP(I401,CatCostInp!$E$2:$K$88,7,FALSE)=0),"",VLOOKUP(I401,CatCostInp!$E$2:$K$88,7,FALSE)),"")</f>
        <v/>
      </c>
      <c r="T401" s="4" t="e">
        <f>VLOOKUP(U401,#REF!,2,FALSE)</f>
        <v>#REF!</v>
      </c>
      <c r="U401" s="30"/>
      <c r="V401" s="1" t="str">
        <f ca="1">IF(U401=Setup!$C$10,"Grant",IF('Health Products &amp; Equipment'!U401=Setup!$C$11,"Local",IF('Health Products &amp; Equipment'!U401=Setup!$C$12,"Other","")))</f>
        <v/>
      </c>
      <c r="W401" s="34"/>
      <c r="X401" s="148"/>
      <c r="Y401" s="34"/>
      <c r="Z401" s="36" t="str">
        <f t="shared" si="197"/>
        <v/>
      </c>
      <c r="AA401" s="34"/>
      <c r="AB401" s="32" t="str">
        <f t="shared" si="198"/>
        <v/>
      </c>
      <c r="AC401" s="34"/>
      <c r="AD401" s="32" t="str">
        <f t="shared" si="199"/>
        <v/>
      </c>
      <c r="AE401" s="34"/>
      <c r="AF401" s="36" t="str">
        <f t="shared" si="200"/>
        <v/>
      </c>
      <c r="AG401" s="36" t="str">
        <f t="shared" si="201"/>
        <v/>
      </c>
      <c r="AH401" s="36" t="str">
        <f t="shared" si="202"/>
        <v/>
      </c>
      <c r="AI401" s="55"/>
      <c r="AJ401" s="37"/>
      <c r="AK401" s="148"/>
      <c r="AL401" s="34"/>
      <c r="AM401" s="32" t="str">
        <f t="shared" si="203"/>
        <v/>
      </c>
      <c r="AN401" s="34"/>
      <c r="AO401" s="32" t="str">
        <f t="shared" si="204"/>
        <v/>
      </c>
      <c r="AP401" s="34"/>
      <c r="AQ401" s="32" t="str">
        <f t="shared" si="205"/>
        <v/>
      </c>
      <c r="AR401" s="34"/>
      <c r="AS401" s="36" t="str">
        <f t="shared" si="206"/>
        <v/>
      </c>
      <c r="AT401" s="36" t="str">
        <f t="shared" si="207"/>
        <v/>
      </c>
      <c r="AU401" s="36" t="str">
        <f t="shared" si="208"/>
        <v/>
      </c>
      <c r="AV401" s="55"/>
      <c r="AW401" s="34"/>
      <c r="AX401" s="148"/>
      <c r="AY401" s="34"/>
      <c r="AZ401" s="32" t="str">
        <f t="shared" si="209"/>
        <v/>
      </c>
      <c r="BA401" s="34"/>
      <c r="BB401" s="32" t="str">
        <f t="shared" si="210"/>
        <v/>
      </c>
      <c r="BC401" s="34"/>
      <c r="BD401" s="32" t="str">
        <f t="shared" si="211"/>
        <v/>
      </c>
      <c r="BE401" s="34"/>
      <c r="BF401" s="36" t="str">
        <f t="shared" si="212"/>
        <v/>
      </c>
      <c r="BG401" s="36" t="str">
        <f t="shared" si="213"/>
        <v/>
      </c>
      <c r="BH401" s="36" t="str">
        <f t="shared" si="214"/>
        <v/>
      </c>
      <c r="BI401" s="55"/>
      <c r="BJ401" s="34"/>
      <c r="BK401" s="148"/>
      <c r="BL401" s="34"/>
      <c r="BM401" s="32" t="str">
        <f t="shared" si="215"/>
        <v/>
      </c>
      <c r="BN401" s="34"/>
      <c r="BO401" s="32" t="str">
        <f t="shared" si="216"/>
        <v/>
      </c>
      <c r="BP401" s="34"/>
      <c r="BQ401" s="32" t="str">
        <f t="shared" si="217"/>
        <v/>
      </c>
      <c r="BR401" s="34"/>
      <c r="BS401" s="36" t="str">
        <f t="shared" si="218"/>
        <v/>
      </c>
      <c r="BT401" s="36" t="str">
        <f t="shared" si="219"/>
        <v/>
      </c>
      <c r="BU401" s="36" t="str">
        <f t="shared" si="220"/>
        <v/>
      </c>
      <c r="BV401" s="55"/>
      <c r="BW401" s="36" t="str">
        <f t="shared" si="221"/>
        <v/>
      </c>
      <c r="BX401" s="36" t="str">
        <f t="shared" si="221"/>
        <v/>
      </c>
      <c r="BY401" s="31"/>
      <c r="BZ401" s="38"/>
      <c r="CB401" s="120" t="e">
        <f t="shared" ca="1" si="192"/>
        <v>#VALUE!</v>
      </c>
      <c r="CC401" s="2" t="e">
        <f t="shared" ca="1" si="222"/>
        <v>#VALUE!</v>
      </c>
    </row>
    <row r="402" spans="1:81" s="10" customFormat="1" ht="25.15" customHeight="1" x14ac:dyDescent="0.2">
      <c r="A402" s="52" t="str">
        <f t="shared" si="223"/>
        <v/>
      </c>
      <c r="B402" s="157" t="e">
        <f t="shared" ca="1" si="193"/>
        <v>#VALUE!</v>
      </c>
      <c r="C402" s="157" t="e">
        <f t="shared" ca="1" si="194"/>
        <v>#VALUE!</v>
      </c>
      <c r="D402" s="29"/>
      <c r="E402" s="155" t="str">
        <f ca="1">IFERROR(INDIRECT(ADDRESS(MATCH(D402,CatModules!C:C,0),2,1,1,"CatModules")),"")</f>
        <v/>
      </c>
      <c r="F402" s="96"/>
      <c r="G402" s="156" t="str">
        <f ca="1">IFERROR(INDIRECT(ADDRESS(MATCH(CONCATENATE(E402,"-",F402),CatInt!K:K,0),3,1,1,"CatInt")),"")</f>
        <v/>
      </c>
      <c r="H402" s="45" t="str">
        <f>IF(F402="","",VLOOKUP(F402,#REF!,2,FALSE))</f>
        <v/>
      </c>
      <c r="I402" s="29"/>
      <c r="J402" s="155" t="e">
        <f t="shared" si="195"/>
        <v>#VALUE!</v>
      </c>
      <c r="K402" s="155" t="e">
        <f t="shared" si="196"/>
        <v>#VALUE!</v>
      </c>
      <c r="L402" s="153"/>
      <c r="M402" s="126"/>
      <c r="N402" s="151" t="e">
        <f ca="1">VLOOKUP(M402,CatProd!B:G,6,FALSE)</f>
        <v>#N/A</v>
      </c>
      <c r="O402" s="127"/>
      <c r="P402" s="175" t="e">
        <f ca="1">VLOOKUP(CONCATENATE(N402,"-",O402),CatProdSpec!H:I,2,FALSE)</f>
        <v>#N/A</v>
      </c>
      <c r="Q402" s="30"/>
      <c r="R402" s="149" t="str">
        <f>IFERROR(VLOOKUP(Q402,Setup!D$16:E$25,2,FALSE),"")</f>
        <v/>
      </c>
      <c r="S402" s="51" t="str">
        <f ca="1">IFERROR(IF(OR(I402="",VLOOKUP(I402,CatCostInp!$E$2:$K$88,7,FALSE)=0),"",VLOOKUP(I402,CatCostInp!$E$2:$K$88,7,FALSE)),"")</f>
        <v/>
      </c>
      <c r="T402" s="4" t="e">
        <f>VLOOKUP(U402,#REF!,2,FALSE)</f>
        <v>#REF!</v>
      </c>
      <c r="U402" s="30"/>
      <c r="V402" s="1" t="str">
        <f ca="1">IF(U402=Setup!$C$10,"Grant",IF('Health Products &amp; Equipment'!U402=Setup!$C$11,"Local",IF('Health Products &amp; Equipment'!U402=Setup!$C$12,"Other","")))</f>
        <v/>
      </c>
      <c r="W402" s="34"/>
      <c r="X402" s="148"/>
      <c r="Y402" s="34"/>
      <c r="Z402" s="36" t="str">
        <f t="shared" si="197"/>
        <v/>
      </c>
      <c r="AA402" s="34"/>
      <c r="AB402" s="32" t="str">
        <f t="shared" si="198"/>
        <v/>
      </c>
      <c r="AC402" s="34"/>
      <c r="AD402" s="32" t="str">
        <f t="shared" si="199"/>
        <v/>
      </c>
      <c r="AE402" s="34"/>
      <c r="AF402" s="36" t="str">
        <f t="shared" si="200"/>
        <v/>
      </c>
      <c r="AG402" s="36" t="str">
        <f t="shared" si="201"/>
        <v/>
      </c>
      <c r="AH402" s="36" t="str">
        <f t="shared" si="202"/>
        <v/>
      </c>
      <c r="AI402" s="55"/>
      <c r="AJ402" s="37"/>
      <c r="AK402" s="148"/>
      <c r="AL402" s="34"/>
      <c r="AM402" s="32" t="str">
        <f t="shared" si="203"/>
        <v/>
      </c>
      <c r="AN402" s="34"/>
      <c r="AO402" s="32" t="str">
        <f t="shared" si="204"/>
        <v/>
      </c>
      <c r="AP402" s="34"/>
      <c r="AQ402" s="32" t="str">
        <f t="shared" si="205"/>
        <v/>
      </c>
      <c r="AR402" s="34"/>
      <c r="AS402" s="36" t="str">
        <f t="shared" si="206"/>
        <v/>
      </c>
      <c r="AT402" s="36" t="str">
        <f t="shared" si="207"/>
        <v/>
      </c>
      <c r="AU402" s="36" t="str">
        <f t="shared" si="208"/>
        <v/>
      </c>
      <c r="AV402" s="55"/>
      <c r="AW402" s="34"/>
      <c r="AX402" s="148"/>
      <c r="AY402" s="34"/>
      <c r="AZ402" s="32" t="str">
        <f t="shared" si="209"/>
        <v/>
      </c>
      <c r="BA402" s="34"/>
      <c r="BB402" s="32" t="str">
        <f t="shared" si="210"/>
        <v/>
      </c>
      <c r="BC402" s="34"/>
      <c r="BD402" s="32" t="str">
        <f t="shared" si="211"/>
        <v/>
      </c>
      <c r="BE402" s="34"/>
      <c r="BF402" s="36" t="str">
        <f t="shared" si="212"/>
        <v/>
      </c>
      <c r="BG402" s="36" t="str">
        <f t="shared" si="213"/>
        <v/>
      </c>
      <c r="BH402" s="36" t="str">
        <f t="shared" si="214"/>
        <v/>
      </c>
      <c r="BI402" s="55"/>
      <c r="BJ402" s="34"/>
      <c r="BK402" s="148"/>
      <c r="BL402" s="34"/>
      <c r="BM402" s="32" t="str">
        <f t="shared" si="215"/>
        <v/>
      </c>
      <c r="BN402" s="34"/>
      <c r="BO402" s="32" t="str">
        <f t="shared" si="216"/>
        <v/>
      </c>
      <c r="BP402" s="34"/>
      <c r="BQ402" s="32" t="str">
        <f t="shared" si="217"/>
        <v/>
      </c>
      <c r="BR402" s="34"/>
      <c r="BS402" s="36" t="str">
        <f t="shared" si="218"/>
        <v/>
      </c>
      <c r="BT402" s="36" t="str">
        <f t="shared" si="219"/>
        <v/>
      </c>
      <c r="BU402" s="36" t="str">
        <f t="shared" si="220"/>
        <v/>
      </c>
      <c r="BV402" s="55"/>
      <c r="BW402" s="36" t="str">
        <f t="shared" si="221"/>
        <v/>
      </c>
      <c r="BX402" s="36" t="str">
        <f t="shared" si="221"/>
        <v/>
      </c>
      <c r="BY402" s="31"/>
      <c r="BZ402" s="38"/>
      <c r="CB402" s="120" t="e">
        <f t="shared" ca="1" si="192"/>
        <v>#VALUE!</v>
      </c>
      <c r="CC402" s="2" t="e">
        <f t="shared" ca="1" si="222"/>
        <v>#VALUE!</v>
      </c>
    </row>
    <row r="403" spans="1:81" s="10" customFormat="1" ht="25.15" customHeight="1" x14ac:dyDescent="0.2">
      <c r="A403" s="52" t="str">
        <f t="shared" si="223"/>
        <v/>
      </c>
      <c r="B403" s="157" t="e">
        <f t="shared" ca="1" si="193"/>
        <v>#VALUE!</v>
      </c>
      <c r="C403" s="157" t="e">
        <f t="shared" ca="1" si="194"/>
        <v>#VALUE!</v>
      </c>
      <c r="D403" s="29"/>
      <c r="E403" s="155" t="str">
        <f ca="1">IFERROR(INDIRECT(ADDRESS(MATCH(D403,CatModules!C:C,0),2,1,1,"CatModules")),"")</f>
        <v/>
      </c>
      <c r="F403" s="96"/>
      <c r="G403" s="156" t="str">
        <f ca="1">IFERROR(INDIRECT(ADDRESS(MATCH(CONCATENATE(E403,"-",F403),CatInt!K:K,0),3,1,1,"CatInt")),"")</f>
        <v/>
      </c>
      <c r="H403" s="45" t="str">
        <f>IF(F403="","",VLOOKUP(F403,#REF!,2,FALSE))</f>
        <v/>
      </c>
      <c r="I403" s="29"/>
      <c r="J403" s="155" t="e">
        <f t="shared" si="195"/>
        <v>#VALUE!</v>
      </c>
      <c r="K403" s="155" t="e">
        <f t="shared" si="196"/>
        <v>#VALUE!</v>
      </c>
      <c r="L403" s="153"/>
      <c r="M403" s="126"/>
      <c r="N403" s="151" t="e">
        <f ca="1">VLOOKUP(M403,CatProd!B:G,6,FALSE)</f>
        <v>#N/A</v>
      </c>
      <c r="O403" s="127"/>
      <c r="P403" s="175" t="e">
        <f ca="1">VLOOKUP(CONCATENATE(N403,"-",O403),CatProdSpec!H:I,2,FALSE)</f>
        <v>#N/A</v>
      </c>
      <c r="Q403" s="30"/>
      <c r="R403" s="149" t="str">
        <f>IFERROR(VLOOKUP(Q403,Setup!D$16:E$25,2,FALSE),"")</f>
        <v/>
      </c>
      <c r="S403" s="51" t="str">
        <f ca="1">IFERROR(IF(OR(I403="",VLOOKUP(I403,CatCostInp!$E$2:$K$88,7,FALSE)=0),"",VLOOKUP(I403,CatCostInp!$E$2:$K$88,7,FALSE)),"")</f>
        <v/>
      </c>
      <c r="T403" s="4" t="e">
        <f>VLOOKUP(U403,#REF!,2,FALSE)</f>
        <v>#REF!</v>
      </c>
      <c r="U403" s="30"/>
      <c r="V403" s="1" t="str">
        <f ca="1">IF(U403=Setup!$C$10,"Grant",IF('Health Products &amp; Equipment'!U403=Setup!$C$11,"Local",IF('Health Products &amp; Equipment'!U403=Setup!$C$12,"Other","")))</f>
        <v/>
      </c>
      <c r="W403" s="34"/>
      <c r="X403" s="148"/>
      <c r="Y403" s="34"/>
      <c r="Z403" s="36" t="str">
        <f t="shared" si="197"/>
        <v/>
      </c>
      <c r="AA403" s="34"/>
      <c r="AB403" s="32" t="str">
        <f t="shared" si="198"/>
        <v/>
      </c>
      <c r="AC403" s="34"/>
      <c r="AD403" s="32" t="str">
        <f t="shared" si="199"/>
        <v/>
      </c>
      <c r="AE403" s="34"/>
      <c r="AF403" s="36" t="str">
        <f t="shared" si="200"/>
        <v/>
      </c>
      <c r="AG403" s="36" t="str">
        <f t="shared" si="201"/>
        <v/>
      </c>
      <c r="AH403" s="36" t="str">
        <f t="shared" si="202"/>
        <v/>
      </c>
      <c r="AI403" s="55"/>
      <c r="AJ403" s="37"/>
      <c r="AK403" s="148"/>
      <c r="AL403" s="34"/>
      <c r="AM403" s="32" t="str">
        <f t="shared" si="203"/>
        <v/>
      </c>
      <c r="AN403" s="34"/>
      <c r="AO403" s="32" t="str">
        <f t="shared" si="204"/>
        <v/>
      </c>
      <c r="AP403" s="34"/>
      <c r="AQ403" s="32" t="str">
        <f t="shared" si="205"/>
        <v/>
      </c>
      <c r="AR403" s="34"/>
      <c r="AS403" s="36" t="str">
        <f t="shared" si="206"/>
        <v/>
      </c>
      <c r="AT403" s="36" t="str">
        <f t="shared" si="207"/>
        <v/>
      </c>
      <c r="AU403" s="36" t="str">
        <f t="shared" si="208"/>
        <v/>
      </c>
      <c r="AV403" s="55"/>
      <c r="AW403" s="34"/>
      <c r="AX403" s="148"/>
      <c r="AY403" s="34"/>
      <c r="AZ403" s="32" t="str">
        <f t="shared" si="209"/>
        <v/>
      </c>
      <c r="BA403" s="34"/>
      <c r="BB403" s="32" t="str">
        <f t="shared" si="210"/>
        <v/>
      </c>
      <c r="BC403" s="34"/>
      <c r="BD403" s="32" t="str">
        <f t="shared" si="211"/>
        <v/>
      </c>
      <c r="BE403" s="34"/>
      <c r="BF403" s="36" t="str">
        <f t="shared" si="212"/>
        <v/>
      </c>
      <c r="BG403" s="36" t="str">
        <f t="shared" si="213"/>
        <v/>
      </c>
      <c r="BH403" s="36" t="str">
        <f t="shared" si="214"/>
        <v/>
      </c>
      <c r="BI403" s="55"/>
      <c r="BJ403" s="34"/>
      <c r="BK403" s="148"/>
      <c r="BL403" s="34"/>
      <c r="BM403" s="32" t="str">
        <f t="shared" si="215"/>
        <v/>
      </c>
      <c r="BN403" s="34"/>
      <c r="BO403" s="32" t="str">
        <f t="shared" si="216"/>
        <v/>
      </c>
      <c r="BP403" s="34"/>
      <c r="BQ403" s="32" t="str">
        <f t="shared" si="217"/>
        <v/>
      </c>
      <c r="BR403" s="34"/>
      <c r="BS403" s="36" t="str">
        <f t="shared" si="218"/>
        <v/>
      </c>
      <c r="BT403" s="36" t="str">
        <f t="shared" si="219"/>
        <v/>
      </c>
      <c r="BU403" s="36" t="str">
        <f t="shared" si="220"/>
        <v/>
      </c>
      <c r="BV403" s="55"/>
      <c r="BW403" s="36" t="str">
        <f t="shared" si="221"/>
        <v/>
      </c>
      <c r="BX403" s="36" t="str">
        <f t="shared" si="221"/>
        <v/>
      </c>
      <c r="BY403" s="31"/>
      <c r="BZ403" s="38"/>
      <c r="CB403" s="120" t="e">
        <f t="shared" ca="1" si="192"/>
        <v>#VALUE!</v>
      </c>
      <c r="CC403" s="2" t="e">
        <f t="shared" ca="1" si="222"/>
        <v>#VALUE!</v>
      </c>
    </row>
    <row r="404" spans="1:81" s="10" customFormat="1" ht="25.15" customHeight="1" x14ac:dyDescent="0.2">
      <c r="A404" s="52" t="str">
        <f t="shared" si="223"/>
        <v/>
      </c>
      <c r="B404" s="157" t="e">
        <f t="shared" ca="1" si="193"/>
        <v>#VALUE!</v>
      </c>
      <c r="C404" s="157" t="e">
        <f t="shared" ca="1" si="194"/>
        <v>#VALUE!</v>
      </c>
      <c r="D404" s="29"/>
      <c r="E404" s="155" t="str">
        <f ca="1">IFERROR(INDIRECT(ADDRESS(MATCH(D404,CatModules!C:C,0),2,1,1,"CatModules")),"")</f>
        <v/>
      </c>
      <c r="F404" s="96"/>
      <c r="G404" s="156" t="str">
        <f ca="1">IFERROR(INDIRECT(ADDRESS(MATCH(CONCATENATE(E404,"-",F404),CatInt!K:K,0),3,1,1,"CatInt")),"")</f>
        <v/>
      </c>
      <c r="H404" s="45" t="str">
        <f>IF(F404="","",VLOOKUP(F404,#REF!,2,FALSE))</f>
        <v/>
      </c>
      <c r="I404" s="29"/>
      <c r="J404" s="155" t="e">
        <f t="shared" si="195"/>
        <v>#VALUE!</v>
      </c>
      <c r="K404" s="155" t="e">
        <f t="shared" si="196"/>
        <v>#VALUE!</v>
      </c>
      <c r="L404" s="153"/>
      <c r="M404" s="126"/>
      <c r="N404" s="151" t="e">
        <f ca="1">VLOOKUP(M404,CatProd!B:G,6,FALSE)</f>
        <v>#N/A</v>
      </c>
      <c r="O404" s="127"/>
      <c r="P404" s="175" t="e">
        <f ca="1">VLOOKUP(CONCATENATE(N404,"-",O404),CatProdSpec!H:I,2,FALSE)</f>
        <v>#N/A</v>
      </c>
      <c r="Q404" s="30"/>
      <c r="R404" s="149" t="str">
        <f>IFERROR(VLOOKUP(Q404,Setup!D$16:E$25,2,FALSE),"")</f>
        <v/>
      </c>
      <c r="S404" s="51" t="str">
        <f ca="1">IFERROR(IF(OR(I404="",VLOOKUP(I404,CatCostInp!$E$2:$K$88,7,FALSE)=0),"",VLOOKUP(I404,CatCostInp!$E$2:$K$88,7,FALSE)),"")</f>
        <v/>
      </c>
      <c r="T404" s="4" t="e">
        <f>VLOOKUP(U404,#REF!,2,FALSE)</f>
        <v>#REF!</v>
      </c>
      <c r="U404" s="30"/>
      <c r="V404" s="1" t="str">
        <f ca="1">IF(U404=Setup!$C$10,"Grant",IF('Health Products &amp; Equipment'!U404=Setup!$C$11,"Local",IF('Health Products &amp; Equipment'!U404=Setup!$C$12,"Other","")))</f>
        <v/>
      </c>
      <c r="W404" s="34"/>
      <c r="X404" s="148"/>
      <c r="Y404" s="34"/>
      <c r="Z404" s="36" t="str">
        <f t="shared" si="197"/>
        <v/>
      </c>
      <c r="AA404" s="34"/>
      <c r="AB404" s="32" t="str">
        <f t="shared" si="198"/>
        <v/>
      </c>
      <c r="AC404" s="34"/>
      <c r="AD404" s="32" t="str">
        <f t="shared" si="199"/>
        <v/>
      </c>
      <c r="AE404" s="34"/>
      <c r="AF404" s="36" t="str">
        <f t="shared" si="200"/>
        <v/>
      </c>
      <c r="AG404" s="36" t="str">
        <f t="shared" si="201"/>
        <v/>
      </c>
      <c r="AH404" s="36" t="str">
        <f t="shared" si="202"/>
        <v/>
      </c>
      <c r="AI404" s="55"/>
      <c r="AJ404" s="37"/>
      <c r="AK404" s="148"/>
      <c r="AL404" s="34"/>
      <c r="AM404" s="32" t="str">
        <f t="shared" si="203"/>
        <v/>
      </c>
      <c r="AN404" s="34"/>
      <c r="AO404" s="32" t="str">
        <f t="shared" si="204"/>
        <v/>
      </c>
      <c r="AP404" s="34"/>
      <c r="AQ404" s="32" t="str">
        <f t="shared" si="205"/>
        <v/>
      </c>
      <c r="AR404" s="34"/>
      <c r="AS404" s="36" t="str">
        <f t="shared" si="206"/>
        <v/>
      </c>
      <c r="AT404" s="36" t="str">
        <f t="shared" si="207"/>
        <v/>
      </c>
      <c r="AU404" s="36" t="str">
        <f t="shared" si="208"/>
        <v/>
      </c>
      <c r="AV404" s="55"/>
      <c r="AW404" s="34"/>
      <c r="AX404" s="148"/>
      <c r="AY404" s="34"/>
      <c r="AZ404" s="32" t="str">
        <f t="shared" si="209"/>
        <v/>
      </c>
      <c r="BA404" s="34"/>
      <c r="BB404" s="32" t="str">
        <f t="shared" si="210"/>
        <v/>
      </c>
      <c r="BC404" s="34"/>
      <c r="BD404" s="32" t="str">
        <f t="shared" si="211"/>
        <v/>
      </c>
      <c r="BE404" s="34"/>
      <c r="BF404" s="36" t="str">
        <f t="shared" si="212"/>
        <v/>
      </c>
      <c r="BG404" s="36" t="str">
        <f t="shared" si="213"/>
        <v/>
      </c>
      <c r="BH404" s="36" t="str">
        <f t="shared" si="214"/>
        <v/>
      </c>
      <c r="BI404" s="55"/>
      <c r="BJ404" s="34"/>
      <c r="BK404" s="148"/>
      <c r="BL404" s="34"/>
      <c r="BM404" s="32" t="str">
        <f t="shared" si="215"/>
        <v/>
      </c>
      <c r="BN404" s="34"/>
      <c r="BO404" s="32" t="str">
        <f t="shared" si="216"/>
        <v/>
      </c>
      <c r="BP404" s="34"/>
      <c r="BQ404" s="32" t="str">
        <f t="shared" si="217"/>
        <v/>
      </c>
      <c r="BR404" s="34"/>
      <c r="BS404" s="36" t="str">
        <f t="shared" si="218"/>
        <v/>
      </c>
      <c r="BT404" s="36" t="str">
        <f t="shared" si="219"/>
        <v/>
      </c>
      <c r="BU404" s="36" t="str">
        <f t="shared" si="220"/>
        <v/>
      </c>
      <c r="BV404" s="55"/>
      <c r="BW404" s="36" t="str">
        <f t="shared" si="221"/>
        <v/>
      </c>
      <c r="BX404" s="36" t="str">
        <f t="shared" si="221"/>
        <v/>
      </c>
      <c r="BY404" s="31"/>
      <c r="BZ404" s="38"/>
      <c r="CB404" s="120" t="e">
        <f t="shared" ca="1" si="192"/>
        <v>#VALUE!</v>
      </c>
      <c r="CC404" s="2" t="e">
        <f t="shared" ca="1" si="222"/>
        <v>#VALUE!</v>
      </c>
    </row>
    <row r="405" spans="1:81" s="10" customFormat="1" ht="25.15" customHeight="1" x14ac:dyDescent="0.2">
      <c r="A405" s="52" t="str">
        <f t="shared" si="223"/>
        <v/>
      </c>
      <c r="B405" s="157" t="e">
        <f t="shared" ca="1" si="193"/>
        <v>#VALUE!</v>
      </c>
      <c r="C405" s="157" t="e">
        <f t="shared" ca="1" si="194"/>
        <v>#VALUE!</v>
      </c>
      <c r="D405" s="29"/>
      <c r="E405" s="155" t="str">
        <f ca="1">IFERROR(INDIRECT(ADDRESS(MATCH(D405,CatModules!C:C,0),2,1,1,"CatModules")),"")</f>
        <v/>
      </c>
      <c r="F405" s="96"/>
      <c r="G405" s="156" t="str">
        <f ca="1">IFERROR(INDIRECT(ADDRESS(MATCH(CONCATENATE(E405,"-",F405),CatInt!K:K,0),3,1,1,"CatInt")),"")</f>
        <v/>
      </c>
      <c r="H405" s="45" t="str">
        <f>IF(F405="","",VLOOKUP(F405,#REF!,2,FALSE))</f>
        <v/>
      </c>
      <c r="I405" s="29"/>
      <c r="J405" s="155" t="e">
        <f t="shared" si="195"/>
        <v>#VALUE!</v>
      </c>
      <c r="K405" s="155" t="e">
        <f t="shared" si="196"/>
        <v>#VALUE!</v>
      </c>
      <c r="L405" s="153"/>
      <c r="M405" s="126"/>
      <c r="N405" s="151" t="e">
        <f ca="1">VLOOKUP(M405,CatProd!B:G,6,FALSE)</f>
        <v>#N/A</v>
      </c>
      <c r="O405" s="127"/>
      <c r="P405" s="175" t="e">
        <f ca="1">VLOOKUP(CONCATENATE(N405,"-",O405),CatProdSpec!H:I,2,FALSE)</f>
        <v>#N/A</v>
      </c>
      <c r="Q405" s="30"/>
      <c r="R405" s="149" t="str">
        <f>IFERROR(VLOOKUP(Q405,Setup!D$16:E$25,2,FALSE),"")</f>
        <v/>
      </c>
      <c r="S405" s="51" t="str">
        <f ca="1">IFERROR(IF(OR(I405="",VLOOKUP(I405,CatCostInp!$E$2:$K$88,7,FALSE)=0),"",VLOOKUP(I405,CatCostInp!$E$2:$K$88,7,FALSE)),"")</f>
        <v/>
      </c>
      <c r="T405" s="4" t="e">
        <f>VLOOKUP(U405,#REF!,2,FALSE)</f>
        <v>#REF!</v>
      </c>
      <c r="U405" s="30"/>
      <c r="V405" s="1" t="str">
        <f ca="1">IF(U405=Setup!$C$10,"Grant",IF('Health Products &amp; Equipment'!U405=Setup!$C$11,"Local",IF('Health Products &amp; Equipment'!U405=Setup!$C$12,"Other","")))</f>
        <v/>
      </c>
      <c r="W405" s="34"/>
      <c r="X405" s="148"/>
      <c r="Y405" s="34"/>
      <c r="Z405" s="36" t="str">
        <f t="shared" si="197"/>
        <v/>
      </c>
      <c r="AA405" s="34"/>
      <c r="AB405" s="32" t="str">
        <f t="shared" si="198"/>
        <v/>
      </c>
      <c r="AC405" s="34"/>
      <c r="AD405" s="32" t="str">
        <f t="shared" si="199"/>
        <v/>
      </c>
      <c r="AE405" s="34"/>
      <c r="AF405" s="36" t="str">
        <f t="shared" si="200"/>
        <v/>
      </c>
      <c r="AG405" s="36" t="str">
        <f t="shared" si="201"/>
        <v/>
      </c>
      <c r="AH405" s="36" t="str">
        <f t="shared" si="202"/>
        <v/>
      </c>
      <c r="AI405" s="55"/>
      <c r="AJ405" s="37"/>
      <c r="AK405" s="148"/>
      <c r="AL405" s="34"/>
      <c r="AM405" s="32" t="str">
        <f t="shared" si="203"/>
        <v/>
      </c>
      <c r="AN405" s="34"/>
      <c r="AO405" s="32" t="str">
        <f t="shared" si="204"/>
        <v/>
      </c>
      <c r="AP405" s="34"/>
      <c r="AQ405" s="32" t="str">
        <f t="shared" si="205"/>
        <v/>
      </c>
      <c r="AR405" s="34"/>
      <c r="AS405" s="36" t="str">
        <f t="shared" si="206"/>
        <v/>
      </c>
      <c r="AT405" s="36" t="str">
        <f t="shared" si="207"/>
        <v/>
      </c>
      <c r="AU405" s="36" t="str">
        <f t="shared" si="208"/>
        <v/>
      </c>
      <c r="AV405" s="55"/>
      <c r="AW405" s="34"/>
      <c r="AX405" s="148"/>
      <c r="AY405" s="34"/>
      <c r="AZ405" s="32" t="str">
        <f t="shared" si="209"/>
        <v/>
      </c>
      <c r="BA405" s="34"/>
      <c r="BB405" s="32" t="str">
        <f t="shared" si="210"/>
        <v/>
      </c>
      <c r="BC405" s="34"/>
      <c r="BD405" s="32" t="str">
        <f t="shared" si="211"/>
        <v/>
      </c>
      <c r="BE405" s="34"/>
      <c r="BF405" s="36" t="str">
        <f t="shared" si="212"/>
        <v/>
      </c>
      <c r="BG405" s="36" t="str">
        <f t="shared" si="213"/>
        <v/>
      </c>
      <c r="BH405" s="36" t="str">
        <f t="shared" si="214"/>
        <v/>
      </c>
      <c r="BI405" s="55"/>
      <c r="BJ405" s="34"/>
      <c r="BK405" s="148"/>
      <c r="BL405" s="34"/>
      <c r="BM405" s="32" t="str">
        <f t="shared" si="215"/>
        <v/>
      </c>
      <c r="BN405" s="34"/>
      <c r="BO405" s="32" t="str">
        <f t="shared" si="216"/>
        <v/>
      </c>
      <c r="BP405" s="34"/>
      <c r="BQ405" s="32" t="str">
        <f t="shared" si="217"/>
        <v/>
      </c>
      <c r="BR405" s="34"/>
      <c r="BS405" s="36" t="str">
        <f t="shared" si="218"/>
        <v/>
      </c>
      <c r="BT405" s="36" t="str">
        <f t="shared" si="219"/>
        <v/>
      </c>
      <c r="BU405" s="36" t="str">
        <f t="shared" si="220"/>
        <v/>
      </c>
      <c r="BV405" s="55"/>
      <c r="BW405" s="36" t="str">
        <f t="shared" si="221"/>
        <v/>
      </c>
      <c r="BX405" s="36" t="str">
        <f t="shared" si="221"/>
        <v/>
      </c>
      <c r="BY405" s="31"/>
      <c r="BZ405" s="38"/>
      <c r="CB405" s="120" t="e">
        <f t="shared" ca="1" si="192"/>
        <v>#VALUE!</v>
      </c>
      <c r="CC405" s="2" t="e">
        <f t="shared" ca="1" si="222"/>
        <v>#VALUE!</v>
      </c>
    </row>
    <row r="406" spans="1:81" s="10" customFormat="1" ht="25.15" customHeight="1" x14ac:dyDescent="0.2">
      <c r="A406" s="52" t="str">
        <f t="shared" si="223"/>
        <v/>
      </c>
      <c r="B406" s="157" t="e">
        <f t="shared" ca="1" si="193"/>
        <v>#VALUE!</v>
      </c>
      <c r="C406" s="157" t="e">
        <f t="shared" ca="1" si="194"/>
        <v>#VALUE!</v>
      </c>
      <c r="D406" s="29"/>
      <c r="E406" s="155" t="str">
        <f ca="1">IFERROR(INDIRECT(ADDRESS(MATCH(D406,CatModules!C:C,0),2,1,1,"CatModules")),"")</f>
        <v/>
      </c>
      <c r="F406" s="96"/>
      <c r="G406" s="156" t="str">
        <f ca="1">IFERROR(INDIRECT(ADDRESS(MATCH(CONCATENATE(E406,"-",F406),CatInt!K:K,0),3,1,1,"CatInt")),"")</f>
        <v/>
      </c>
      <c r="H406" s="45" t="str">
        <f>IF(F406="","",VLOOKUP(F406,#REF!,2,FALSE))</f>
        <v/>
      </c>
      <c r="I406" s="29"/>
      <c r="J406" s="155" t="e">
        <f t="shared" si="195"/>
        <v>#VALUE!</v>
      </c>
      <c r="K406" s="155" t="e">
        <f t="shared" si="196"/>
        <v>#VALUE!</v>
      </c>
      <c r="L406" s="153"/>
      <c r="M406" s="126"/>
      <c r="N406" s="151" t="e">
        <f ca="1">VLOOKUP(M406,CatProd!B:G,6,FALSE)</f>
        <v>#N/A</v>
      </c>
      <c r="O406" s="127"/>
      <c r="P406" s="175" t="e">
        <f ca="1">VLOOKUP(CONCATENATE(N406,"-",O406),CatProdSpec!H:I,2,FALSE)</f>
        <v>#N/A</v>
      </c>
      <c r="Q406" s="30"/>
      <c r="R406" s="149" t="str">
        <f>IFERROR(VLOOKUP(Q406,Setup!D$16:E$25,2,FALSE),"")</f>
        <v/>
      </c>
      <c r="S406" s="51" t="str">
        <f ca="1">IFERROR(IF(OR(I406="",VLOOKUP(I406,CatCostInp!$E$2:$K$88,7,FALSE)=0),"",VLOOKUP(I406,CatCostInp!$E$2:$K$88,7,FALSE)),"")</f>
        <v/>
      </c>
      <c r="T406" s="4" t="e">
        <f>VLOOKUP(U406,#REF!,2,FALSE)</f>
        <v>#REF!</v>
      </c>
      <c r="U406" s="30"/>
      <c r="V406" s="1" t="str">
        <f ca="1">IF(U406=Setup!$C$10,"Grant",IF('Health Products &amp; Equipment'!U406=Setup!$C$11,"Local",IF('Health Products &amp; Equipment'!U406=Setup!$C$12,"Other","")))</f>
        <v/>
      </c>
      <c r="W406" s="34"/>
      <c r="X406" s="148"/>
      <c r="Y406" s="34"/>
      <c r="Z406" s="36" t="str">
        <f t="shared" si="197"/>
        <v/>
      </c>
      <c r="AA406" s="34"/>
      <c r="AB406" s="32" t="str">
        <f t="shared" si="198"/>
        <v/>
      </c>
      <c r="AC406" s="34"/>
      <c r="AD406" s="32" t="str">
        <f t="shared" si="199"/>
        <v/>
      </c>
      <c r="AE406" s="34"/>
      <c r="AF406" s="36" t="str">
        <f t="shared" si="200"/>
        <v/>
      </c>
      <c r="AG406" s="36" t="str">
        <f t="shared" si="201"/>
        <v/>
      </c>
      <c r="AH406" s="36" t="str">
        <f t="shared" si="202"/>
        <v/>
      </c>
      <c r="AI406" s="55"/>
      <c r="AJ406" s="37"/>
      <c r="AK406" s="148"/>
      <c r="AL406" s="34"/>
      <c r="AM406" s="32" t="str">
        <f t="shared" si="203"/>
        <v/>
      </c>
      <c r="AN406" s="34"/>
      <c r="AO406" s="32" t="str">
        <f t="shared" si="204"/>
        <v/>
      </c>
      <c r="AP406" s="34"/>
      <c r="AQ406" s="32" t="str">
        <f t="shared" si="205"/>
        <v/>
      </c>
      <c r="AR406" s="34"/>
      <c r="AS406" s="36" t="str">
        <f t="shared" si="206"/>
        <v/>
      </c>
      <c r="AT406" s="36" t="str">
        <f t="shared" si="207"/>
        <v/>
      </c>
      <c r="AU406" s="36" t="str">
        <f t="shared" si="208"/>
        <v/>
      </c>
      <c r="AV406" s="55"/>
      <c r="AW406" s="34"/>
      <c r="AX406" s="148"/>
      <c r="AY406" s="34"/>
      <c r="AZ406" s="32" t="str">
        <f t="shared" si="209"/>
        <v/>
      </c>
      <c r="BA406" s="34"/>
      <c r="BB406" s="32" t="str">
        <f t="shared" si="210"/>
        <v/>
      </c>
      <c r="BC406" s="34"/>
      <c r="BD406" s="32" t="str">
        <f t="shared" si="211"/>
        <v/>
      </c>
      <c r="BE406" s="34"/>
      <c r="BF406" s="36" t="str">
        <f t="shared" si="212"/>
        <v/>
      </c>
      <c r="BG406" s="36" t="str">
        <f t="shared" si="213"/>
        <v/>
      </c>
      <c r="BH406" s="36" t="str">
        <f t="shared" si="214"/>
        <v/>
      </c>
      <c r="BI406" s="55"/>
      <c r="BJ406" s="34"/>
      <c r="BK406" s="148"/>
      <c r="BL406" s="34"/>
      <c r="BM406" s="32" t="str">
        <f t="shared" si="215"/>
        <v/>
      </c>
      <c r="BN406" s="34"/>
      <c r="BO406" s="32" t="str">
        <f t="shared" si="216"/>
        <v/>
      </c>
      <c r="BP406" s="34"/>
      <c r="BQ406" s="32" t="str">
        <f t="shared" si="217"/>
        <v/>
      </c>
      <c r="BR406" s="34"/>
      <c r="BS406" s="36" t="str">
        <f t="shared" si="218"/>
        <v/>
      </c>
      <c r="BT406" s="36" t="str">
        <f t="shared" si="219"/>
        <v/>
      </c>
      <c r="BU406" s="36" t="str">
        <f t="shared" si="220"/>
        <v/>
      </c>
      <c r="BV406" s="55"/>
      <c r="BW406" s="36" t="str">
        <f t="shared" si="221"/>
        <v/>
      </c>
      <c r="BX406" s="36" t="str">
        <f t="shared" si="221"/>
        <v/>
      </c>
      <c r="BY406" s="31"/>
      <c r="BZ406" s="38"/>
      <c r="CB406" s="120" t="e">
        <f t="shared" ca="1" si="192"/>
        <v>#VALUE!</v>
      </c>
      <c r="CC406" s="2" t="e">
        <f t="shared" ca="1" si="222"/>
        <v>#VALUE!</v>
      </c>
    </row>
    <row r="407" spans="1:81" s="10" customFormat="1" ht="25.15" customHeight="1" x14ac:dyDescent="0.2">
      <c r="A407" s="52" t="str">
        <f t="shared" si="223"/>
        <v/>
      </c>
      <c r="B407" s="157" t="e">
        <f t="shared" ca="1" si="193"/>
        <v>#VALUE!</v>
      </c>
      <c r="C407" s="157" t="e">
        <f t="shared" ca="1" si="194"/>
        <v>#VALUE!</v>
      </c>
      <c r="D407" s="29"/>
      <c r="E407" s="155" t="str">
        <f ca="1">IFERROR(INDIRECT(ADDRESS(MATCH(D407,CatModules!C:C,0),2,1,1,"CatModules")),"")</f>
        <v/>
      </c>
      <c r="F407" s="96"/>
      <c r="G407" s="156" t="str">
        <f ca="1">IFERROR(INDIRECT(ADDRESS(MATCH(CONCATENATE(E407,"-",F407),CatInt!K:K,0),3,1,1,"CatInt")),"")</f>
        <v/>
      </c>
      <c r="H407" s="45" t="str">
        <f>IF(F407="","",VLOOKUP(F407,#REF!,2,FALSE))</f>
        <v/>
      </c>
      <c r="I407" s="29"/>
      <c r="J407" s="155" t="e">
        <f t="shared" si="195"/>
        <v>#VALUE!</v>
      </c>
      <c r="K407" s="155" t="e">
        <f t="shared" si="196"/>
        <v>#VALUE!</v>
      </c>
      <c r="L407" s="153"/>
      <c r="M407" s="126"/>
      <c r="N407" s="151" t="e">
        <f ca="1">VLOOKUP(M407,CatProd!B:G,6,FALSE)</f>
        <v>#N/A</v>
      </c>
      <c r="O407" s="127"/>
      <c r="P407" s="175" t="e">
        <f ca="1">VLOOKUP(CONCATENATE(N407,"-",O407),CatProdSpec!H:I,2,FALSE)</f>
        <v>#N/A</v>
      </c>
      <c r="Q407" s="30"/>
      <c r="R407" s="149" t="str">
        <f>IFERROR(VLOOKUP(Q407,Setup!D$16:E$25,2,FALSE),"")</f>
        <v/>
      </c>
      <c r="S407" s="51" t="str">
        <f ca="1">IFERROR(IF(OR(I407="",VLOOKUP(I407,CatCostInp!$E$2:$K$88,7,FALSE)=0),"",VLOOKUP(I407,CatCostInp!$E$2:$K$88,7,FALSE)),"")</f>
        <v/>
      </c>
      <c r="T407" s="4" t="e">
        <f>VLOOKUP(U407,#REF!,2,FALSE)</f>
        <v>#REF!</v>
      </c>
      <c r="U407" s="30"/>
      <c r="V407" s="1" t="str">
        <f ca="1">IF(U407=Setup!$C$10,"Grant",IF('Health Products &amp; Equipment'!U407=Setup!$C$11,"Local",IF('Health Products &amp; Equipment'!U407=Setup!$C$12,"Other","")))</f>
        <v/>
      </c>
      <c r="W407" s="34"/>
      <c r="X407" s="148"/>
      <c r="Y407" s="34"/>
      <c r="Z407" s="36" t="str">
        <f t="shared" si="197"/>
        <v/>
      </c>
      <c r="AA407" s="34"/>
      <c r="AB407" s="32" t="str">
        <f t="shared" si="198"/>
        <v/>
      </c>
      <c r="AC407" s="34"/>
      <c r="AD407" s="32" t="str">
        <f t="shared" si="199"/>
        <v/>
      </c>
      <c r="AE407" s="34"/>
      <c r="AF407" s="36" t="str">
        <f t="shared" si="200"/>
        <v/>
      </c>
      <c r="AG407" s="36" t="str">
        <f t="shared" si="201"/>
        <v/>
      </c>
      <c r="AH407" s="36" t="str">
        <f t="shared" si="202"/>
        <v/>
      </c>
      <c r="AI407" s="55"/>
      <c r="AJ407" s="37"/>
      <c r="AK407" s="148"/>
      <c r="AL407" s="34"/>
      <c r="AM407" s="32" t="str">
        <f t="shared" si="203"/>
        <v/>
      </c>
      <c r="AN407" s="34"/>
      <c r="AO407" s="32" t="str">
        <f t="shared" si="204"/>
        <v/>
      </c>
      <c r="AP407" s="34"/>
      <c r="AQ407" s="32" t="str">
        <f t="shared" si="205"/>
        <v/>
      </c>
      <c r="AR407" s="34"/>
      <c r="AS407" s="36" t="str">
        <f t="shared" si="206"/>
        <v/>
      </c>
      <c r="AT407" s="36" t="str">
        <f t="shared" si="207"/>
        <v/>
      </c>
      <c r="AU407" s="36" t="str">
        <f t="shared" si="208"/>
        <v/>
      </c>
      <c r="AV407" s="55"/>
      <c r="AW407" s="34"/>
      <c r="AX407" s="148"/>
      <c r="AY407" s="34"/>
      <c r="AZ407" s="32" t="str">
        <f t="shared" si="209"/>
        <v/>
      </c>
      <c r="BA407" s="34"/>
      <c r="BB407" s="32" t="str">
        <f t="shared" si="210"/>
        <v/>
      </c>
      <c r="BC407" s="34"/>
      <c r="BD407" s="32" t="str">
        <f t="shared" si="211"/>
        <v/>
      </c>
      <c r="BE407" s="34"/>
      <c r="BF407" s="36" t="str">
        <f t="shared" si="212"/>
        <v/>
      </c>
      <c r="BG407" s="36" t="str">
        <f t="shared" si="213"/>
        <v/>
      </c>
      <c r="BH407" s="36" t="str">
        <f t="shared" si="214"/>
        <v/>
      </c>
      <c r="BI407" s="55"/>
      <c r="BJ407" s="34"/>
      <c r="BK407" s="148"/>
      <c r="BL407" s="34"/>
      <c r="BM407" s="32" t="str">
        <f t="shared" si="215"/>
        <v/>
      </c>
      <c r="BN407" s="34"/>
      <c r="BO407" s="32" t="str">
        <f t="shared" si="216"/>
        <v/>
      </c>
      <c r="BP407" s="34"/>
      <c r="BQ407" s="32" t="str">
        <f t="shared" si="217"/>
        <v/>
      </c>
      <c r="BR407" s="34"/>
      <c r="BS407" s="36" t="str">
        <f t="shared" si="218"/>
        <v/>
      </c>
      <c r="BT407" s="36" t="str">
        <f t="shared" si="219"/>
        <v/>
      </c>
      <c r="BU407" s="36" t="str">
        <f t="shared" si="220"/>
        <v/>
      </c>
      <c r="BV407" s="55"/>
      <c r="BW407" s="36" t="str">
        <f t="shared" si="221"/>
        <v/>
      </c>
      <c r="BX407" s="36" t="str">
        <f t="shared" si="221"/>
        <v/>
      </c>
      <c r="BY407" s="31"/>
      <c r="BZ407" s="38"/>
      <c r="CB407" s="120" t="e">
        <f t="shared" ca="1" si="192"/>
        <v>#VALUE!</v>
      </c>
      <c r="CC407" s="2" t="e">
        <f t="shared" ca="1" si="222"/>
        <v>#VALUE!</v>
      </c>
    </row>
    <row r="408" spans="1:81" s="10" customFormat="1" ht="25.15" customHeight="1" x14ac:dyDescent="0.2">
      <c r="A408" s="52" t="str">
        <f t="shared" si="223"/>
        <v/>
      </c>
      <c r="B408" s="157" t="e">
        <f t="shared" ca="1" si="193"/>
        <v>#VALUE!</v>
      </c>
      <c r="C408" s="157" t="e">
        <f t="shared" ca="1" si="194"/>
        <v>#VALUE!</v>
      </c>
      <c r="D408" s="29"/>
      <c r="E408" s="155" t="str">
        <f ca="1">IFERROR(INDIRECT(ADDRESS(MATCH(D408,CatModules!C:C,0),2,1,1,"CatModules")),"")</f>
        <v/>
      </c>
      <c r="F408" s="96"/>
      <c r="G408" s="156" t="str">
        <f ca="1">IFERROR(INDIRECT(ADDRESS(MATCH(CONCATENATE(E408,"-",F408),CatInt!K:K,0),3,1,1,"CatInt")),"")</f>
        <v/>
      </c>
      <c r="H408" s="45" t="str">
        <f>IF(F408="","",VLOOKUP(F408,#REF!,2,FALSE))</f>
        <v/>
      </c>
      <c r="I408" s="29"/>
      <c r="J408" s="155" t="e">
        <f t="shared" si="195"/>
        <v>#VALUE!</v>
      </c>
      <c r="K408" s="155" t="e">
        <f t="shared" si="196"/>
        <v>#VALUE!</v>
      </c>
      <c r="L408" s="153"/>
      <c r="M408" s="126"/>
      <c r="N408" s="151" t="e">
        <f ca="1">VLOOKUP(M408,CatProd!B:G,6,FALSE)</f>
        <v>#N/A</v>
      </c>
      <c r="O408" s="127"/>
      <c r="P408" s="175" t="e">
        <f ca="1">VLOOKUP(CONCATENATE(N408,"-",O408),CatProdSpec!H:I,2,FALSE)</f>
        <v>#N/A</v>
      </c>
      <c r="Q408" s="30"/>
      <c r="R408" s="149" t="str">
        <f>IFERROR(VLOOKUP(Q408,Setup!D$16:E$25,2,FALSE),"")</f>
        <v/>
      </c>
      <c r="S408" s="51" t="str">
        <f ca="1">IFERROR(IF(OR(I408="",VLOOKUP(I408,CatCostInp!$E$2:$K$88,7,FALSE)=0),"",VLOOKUP(I408,CatCostInp!$E$2:$K$88,7,FALSE)),"")</f>
        <v/>
      </c>
      <c r="T408" s="4" t="e">
        <f>VLOOKUP(U408,#REF!,2,FALSE)</f>
        <v>#REF!</v>
      </c>
      <c r="U408" s="30"/>
      <c r="V408" s="1" t="str">
        <f ca="1">IF(U408=Setup!$C$10,"Grant",IF('Health Products &amp; Equipment'!U408=Setup!$C$11,"Local",IF('Health Products &amp; Equipment'!U408=Setup!$C$12,"Other","")))</f>
        <v/>
      </c>
      <c r="W408" s="34"/>
      <c r="X408" s="148"/>
      <c r="Y408" s="34"/>
      <c r="Z408" s="36" t="str">
        <f t="shared" si="197"/>
        <v/>
      </c>
      <c r="AA408" s="34"/>
      <c r="AB408" s="32" t="str">
        <f t="shared" si="198"/>
        <v/>
      </c>
      <c r="AC408" s="34"/>
      <c r="AD408" s="32" t="str">
        <f t="shared" si="199"/>
        <v/>
      </c>
      <c r="AE408" s="34"/>
      <c r="AF408" s="36" t="str">
        <f t="shared" si="200"/>
        <v/>
      </c>
      <c r="AG408" s="36" t="str">
        <f t="shared" si="201"/>
        <v/>
      </c>
      <c r="AH408" s="36" t="str">
        <f t="shared" si="202"/>
        <v/>
      </c>
      <c r="AI408" s="55"/>
      <c r="AJ408" s="37"/>
      <c r="AK408" s="148"/>
      <c r="AL408" s="34"/>
      <c r="AM408" s="32" t="str">
        <f t="shared" si="203"/>
        <v/>
      </c>
      <c r="AN408" s="34"/>
      <c r="AO408" s="32" t="str">
        <f t="shared" si="204"/>
        <v/>
      </c>
      <c r="AP408" s="34"/>
      <c r="AQ408" s="32" t="str">
        <f t="shared" si="205"/>
        <v/>
      </c>
      <c r="AR408" s="34"/>
      <c r="AS408" s="36" t="str">
        <f t="shared" si="206"/>
        <v/>
      </c>
      <c r="AT408" s="36" t="str">
        <f t="shared" si="207"/>
        <v/>
      </c>
      <c r="AU408" s="36" t="str">
        <f t="shared" si="208"/>
        <v/>
      </c>
      <c r="AV408" s="55"/>
      <c r="AW408" s="34"/>
      <c r="AX408" s="148"/>
      <c r="AY408" s="34"/>
      <c r="AZ408" s="32" t="str">
        <f t="shared" si="209"/>
        <v/>
      </c>
      <c r="BA408" s="34"/>
      <c r="BB408" s="32" t="str">
        <f t="shared" si="210"/>
        <v/>
      </c>
      <c r="BC408" s="34"/>
      <c r="BD408" s="32" t="str">
        <f t="shared" si="211"/>
        <v/>
      </c>
      <c r="BE408" s="34"/>
      <c r="BF408" s="36" t="str">
        <f t="shared" si="212"/>
        <v/>
      </c>
      <c r="BG408" s="36" t="str">
        <f t="shared" si="213"/>
        <v/>
      </c>
      <c r="BH408" s="36" t="str">
        <f t="shared" si="214"/>
        <v/>
      </c>
      <c r="BI408" s="55"/>
      <c r="BJ408" s="34"/>
      <c r="BK408" s="148"/>
      <c r="BL408" s="34"/>
      <c r="BM408" s="32" t="str">
        <f t="shared" si="215"/>
        <v/>
      </c>
      <c r="BN408" s="34"/>
      <c r="BO408" s="32" t="str">
        <f t="shared" si="216"/>
        <v/>
      </c>
      <c r="BP408" s="34"/>
      <c r="BQ408" s="32" t="str">
        <f t="shared" si="217"/>
        <v/>
      </c>
      <c r="BR408" s="34"/>
      <c r="BS408" s="36" t="str">
        <f t="shared" si="218"/>
        <v/>
      </c>
      <c r="BT408" s="36" t="str">
        <f t="shared" si="219"/>
        <v/>
      </c>
      <c r="BU408" s="36" t="str">
        <f t="shared" si="220"/>
        <v/>
      </c>
      <c r="BV408" s="55"/>
      <c r="BW408" s="36" t="str">
        <f t="shared" si="221"/>
        <v/>
      </c>
      <c r="BX408" s="36" t="str">
        <f t="shared" si="221"/>
        <v/>
      </c>
      <c r="BY408" s="31"/>
      <c r="BZ408" s="38"/>
      <c r="CB408" s="120" t="e">
        <f t="shared" ca="1" si="192"/>
        <v>#VALUE!</v>
      </c>
      <c r="CC408" s="2" t="e">
        <f t="shared" ca="1" si="222"/>
        <v>#VALUE!</v>
      </c>
    </row>
    <row r="409" spans="1:81" s="10" customFormat="1" ht="25.15" customHeight="1" x14ac:dyDescent="0.2">
      <c r="A409" s="52" t="str">
        <f t="shared" si="223"/>
        <v/>
      </c>
      <c r="B409" s="157" t="e">
        <f t="shared" ca="1" si="193"/>
        <v>#VALUE!</v>
      </c>
      <c r="C409" s="157" t="e">
        <f t="shared" ca="1" si="194"/>
        <v>#VALUE!</v>
      </c>
      <c r="D409" s="29"/>
      <c r="E409" s="155" t="str">
        <f ca="1">IFERROR(INDIRECT(ADDRESS(MATCH(D409,CatModules!C:C,0),2,1,1,"CatModules")),"")</f>
        <v/>
      </c>
      <c r="F409" s="96"/>
      <c r="G409" s="156" t="str">
        <f ca="1">IFERROR(INDIRECT(ADDRESS(MATCH(CONCATENATE(E409,"-",F409),CatInt!K:K,0),3,1,1,"CatInt")),"")</f>
        <v/>
      </c>
      <c r="H409" s="45" t="str">
        <f>IF(F409="","",VLOOKUP(F409,#REF!,2,FALSE))</f>
        <v/>
      </c>
      <c r="I409" s="29"/>
      <c r="J409" s="155" t="e">
        <f t="shared" si="195"/>
        <v>#VALUE!</v>
      </c>
      <c r="K409" s="155" t="e">
        <f t="shared" si="196"/>
        <v>#VALUE!</v>
      </c>
      <c r="L409" s="153"/>
      <c r="M409" s="126"/>
      <c r="N409" s="151" t="e">
        <f ca="1">VLOOKUP(M409,CatProd!B:G,6,FALSE)</f>
        <v>#N/A</v>
      </c>
      <c r="O409" s="127"/>
      <c r="P409" s="175" t="e">
        <f ca="1">VLOOKUP(CONCATENATE(N409,"-",O409),CatProdSpec!H:I,2,FALSE)</f>
        <v>#N/A</v>
      </c>
      <c r="Q409" s="30"/>
      <c r="R409" s="149" t="str">
        <f>IFERROR(VLOOKUP(Q409,Setup!D$16:E$25,2,FALSE),"")</f>
        <v/>
      </c>
      <c r="S409" s="51" t="str">
        <f ca="1">IFERROR(IF(OR(I409="",VLOOKUP(I409,CatCostInp!$E$2:$K$88,7,FALSE)=0),"",VLOOKUP(I409,CatCostInp!$E$2:$K$88,7,FALSE)),"")</f>
        <v/>
      </c>
      <c r="T409" s="4" t="e">
        <f>VLOOKUP(U409,#REF!,2,FALSE)</f>
        <v>#REF!</v>
      </c>
      <c r="U409" s="30"/>
      <c r="V409" s="1" t="str">
        <f ca="1">IF(U409=Setup!$C$10,"Grant",IF('Health Products &amp; Equipment'!U409=Setup!$C$11,"Local",IF('Health Products &amp; Equipment'!U409=Setup!$C$12,"Other","")))</f>
        <v/>
      </c>
      <c r="W409" s="34"/>
      <c r="X409" s="148"/>
      <c r="Y409" s="34"/>
      <c r="Z409" s="36" t="str">
        <f t="shared" si="197"/>
        <v/>
      </c>
      <c r="AA409" s="34"/>
      <c r="AB409" s="32" t="str">
        <f t="shared" si="198"/>
        <v/>
      </c>
      <c r="AC409" s="34"/>
      <c r="AD409" s="32" t="str">
        <f t="shared" si="199"/>
        <v/>
      </c>
      <c r="AE409" s="34"/>
      <c r="AF409" s="36" t="str">
        <f t="shared" si="200"/>
        <v/>
      </c>
      <c r="AG409" s="36" t="str">
        <f t="shared" si="201"/>
        <v/>
      </c>
      <c r="AH409" s="36" t="str">
        <f t="shared" si="202"/>
        <v/>
      </c>
      <c r="AI409" s="55"/>
      <c r="AJ409" s="37"/>
      <c r="AK409" s="148"/>
      <c r="AL409" s="34"/>
      <c r="AM409" s="32" t="str">
        <f t="shared" si="203"/>
        <v/>
      </c>
      <c r="AN409" s="34"/>
      <c r="AO409" s="32" t="str">
        <f t="shared" si="204"/>
        <v/>
      </c>
      <c r="AP409" s="34"/>
      <c r="AQ409" s="32" t="str">
        <f t="shared" si="205"/>
        <v/>
      </c>
      <c r="AR409" s="34"/>
      <c r="AS409" s="36" t="str">
        <f t="shared" si="206"/>
        <v/>
      </c>
      <c r="AT409" s="36" t="str">
        <f t="shared" si="207"/>
        <v/>
      </c>
      <c r="AU409" s="36" t="str">
        <f t="shared" si="208"/>
        <v/>
      </c>
      <c r="AV409" s="55"/>
      <c r="AW409" s="34"/>
      <c r="AX409" s="148"/>
      <c r="AY409" s="34"/>
      <c r="AZ409" s="32" t="str">
        <f t="shared" si="209"/>
        <v/>
      </c>
      <c r="BA409" s="34"/>
      <c r="BB409" s="32" t="str">
        <f t="shared" si="210"/>
        <v/>
      </c>
      <c r="BC409" s="34"/>
      <c r="BD409" s="32" t="str">
        <f t="shared" si="211"/>
        <v/>
      </c>
      <c r="BE409" s="34"/>
      <c r="BF409" s="36" t="str">
        <f t="shared" si="212"/>
        <v/>
      </c>
      <c r="BG409" s="36" t="str">
        <f t="shared" si="213"/>
        <v/>
      </c>
      <c r="BH409" s="36" t="str">
        <f t="shared" si="214"/>
        <v/>
      </c>
      <c r="BI409" s="55"/>
      <c r="BJ409" s="34"/>
      <c r="BK409" s="148"/>
      <c r="BL409" s="34"/>
      <c r="BM409" s="32" t="str">
        <f t="shared" si="215"/>
        <v/>
      </c>
      <c r="BN409" s="34"/>
      <c r="BO409" s="32" t="str">
        <f t="shared" si="216"/>
        <v/>
      </c>
      <c r="BP409" s="34"/>
      <c r="BQ409" s="32" t="str">
        <f t="shared" si="217"/>
        <v/>
      </c>
      <c r="BR409" s="34"/>
      <c r="BS409" s="36" t="str">
        <f t="shared" si="218"/>
        <v/>
      </c>
      <c r="BT409" s="36" t="str">
        <f t="shared" si="219"/>
        <v/>
      </c>
      <c r="BU409" s="36" t="str">
        <f t="shared" si="220"/>
        <v/>
      </c>
      <c r="BV409" s="55"/>
      <c r="BW409" s="36" t="str">
        <f t="shared" si="221"/>
        <v/>
      </c>
      <c r="BX409" s="36" t="str">
        <f t="shared" si="221"/>
        <v/>
      </c>
      <c r="BY409" s="31"/>
      <c r="BZ409" s="38"/>
      <c r="CB409" s="120" t="e">
        <f t="shared" ca="1" si="192"/>
        <v>#VALUE!</v>
      </c>
      <c r="CC409" s="2" t="e">
        <f t="shared" ca="1" si="222"/>
        <v>#VALUE!</v>
      </c>
    </row>
    <row r="410" spans="1:81" s="10" customFormat="1" ht="25.15" customHeight="1" x14ac:dyDescent="0.2">
      <c r="A410" s="52" t="str">
        <f t="shared" si="223"/>
        <v/>
      </c>
      <c r="B410" s="157" t="e">
        <f t="shared" ca="1" si="193"/>
        <v>#VALUE!</v>
      </c>
      <c r="C410" s="157" t="e">
        <f t="shared" ca="1" si="194"/>
        <v>#VALUE!</v>
      </c>
      <c r="D410" s="29"/>
      <c r="E410" s="155" t="str">
        <f ca="1">IFERROR(INDIRECT(ADDRESS(MATCH(D410,CatModules!C:C,0),2,1,1,"CatModules")),"")</f>
        <v/>
      </c>
      <c r="F410" s="96"/>
      <c r="G410" s="156" t="str">
        <f ca="1">IFERROR(INDIRECT(ADDRESS(MATCH(CONCATENATE(E410,"-",F410),CatInt!K:K,0),3,1,1,"CatInt")),"")</f>
        <v/>
      </c>
      <c r="H410" s="45" t="str">
        <f>IF(F410="","",VLOOKUP(F410,#REF!,2,FALSE))</f>
        <v/>
      </c>
      <c r="I410" s="29"/>
      <c r="J410" s="155" t="e">
        <f t="shared" si="195"/>
        <v>#VALUE!</v>
      </c>
      <c r="K410" s="155" t="e">
        <f t="shared" si="196"/>
        <v>#VALUE!</v>
      </c>
      <c r="L410" s="153"/>
      <c r="M410" s="126"/>
      <c r="N410" s="151" t="e">
        <f ca="1">VLOOKUP(M410,CatProd!B:G,6,FALSE)</f>
        <v>#N/A</v>
      </c>
      <c r="O410" s="127"/>
      <c r="P410" s="175" t="e">
        <f ca="1">VLOOKUP(CONCATENATE(N410,"-",O410),CatProdSpec!H:I,2,FALSE)</f>
        <v>#N/A</v>
      </c>
      <c r="Q410" s="30"/>
      <c r="R410" s="149" t="str">
        <f>IFERROR(VLOOKUP(Q410,Setup!D$16:E$25,2,FALSE),"")</f>
        <v/>
      </c>
      <c r="S410" s="51" t="str">
        <f ca="1">IFERROR(IF(OR(I410="",VLOOKUP(I410,CatCostInp!$E$2:$K$88,7,FALSE)=0),"",VLOOKUP(I410,CatCostInp!$E$2:$K$88,7,FALSE)),"")</f>
        <v/>
      </c>
      <c r="T410" s="4" t="e">
        <f>VLOOKUP(U410,#REF!,2,FALSE)</f>
        <v>#REF!</v>
      </c>
      <c r="U410" s="30"/>
      <c r="V410" s="1" t="str">
        <f ca="1">IF(U410=Setup!$C$10,"Grant",IF('Health Products &amp; Equipment'!U410=Setup!$C$11,"Local",IF('Health Products &amp; Equipment'!U410=Setup!$C$12,"Other","")))</f>
        <v/>
      </c>
      <c r="W410" s="34"/>
      <c r="X410" s="148"/>
      <c r="Y410" s="34"/>
      <c r="Z410" s="36" t="str">
        <f t="shared" si="197"/>
        <v/>
      </c>
      <c r="AA410" s="34"/>
      <c r="AB410" s="32" t="str">
        <f t="shared" si="198"/>
        <v/>
      </c>
      <c r="AC410" s="34"/>
      <c r="AD410" s="32" t="str">
        <f t="shared" si="199"/>
        <v/>
      </c>
      <c r="AE410" s="34"/>
      <c r="AF410" s="36" t="str">
        <f t="shared" si="200"/>
        <v/>
      </c>
      <c r="AG410" s="36" t="str">
        <f t="shared" si="201"/>
        <v/>
      </c>
      <c r="AH410" s="36" t="str">
        <f t="shared" si="202"/>
        <v/>
      </c>
      <c r="AI410" s="55"/>
      <c r="AJ410" s="37"/>
      <c r="AK410" s="148"/>
      <c r="AL410" s="34"/>
      <c r="AM410" s="32" t="str">
        <f t="shared" si="203"/>
        <v/>
      </c>
      <c r="AN410" s="34"/>
      <c r="AO410" s="32" t="str">
        <f t="shared" si="204"/>
        <v/>
      </c>
      <c r="AP410" s="34"/>
      <c r="AQ410" s="32" t="str">
        <f t="shared" si="205"/>
        <v/>
      </c>
      <c r="AR410" s="34"/>
      <c r="AS410" s="36" t="str">
        <f t="shared" si="206"/>
        <v/>
      </c>
      <c r="AT410" s="36" t="str">
        <f t="shared" si="207"/>
        <v/>
      </c>
      <c r="AU410" s="36" t="str">
        <f t="shared" si="208"/>
        <v/>
      </c>
      <c r="AV410" s="55"/>
      <c r="AW410" s="34"/>
      <c r="AX410" s="148"/>
      <c r="AY410" s="34"/>
      <c r="AZ410" s="32" t="str">
        <f t="shared" si="209"/>
        <v/>
      </c>
      <c r="BA410" s="34"/>
      <c r="BB410" s="32" t="str">
        <f t="shared" si="210"/>
        <v/>
      </c>
      <c r="BC410" s="34"/>
      <c r="BD410" s="32" t="str">
        <f t="shared" si="211"/>
        <v/>
      </c>
      <c r="BE410" s="34"/>
      <c r="BF410" s="36" t="str">
        <f t="shared" si="212"/>
        <v/>
      </c>
      <c r="BG410" s="36" t="str">
        <f t="shared" si="213"/>
        <v/>
      </c>
      <c r="BH410" s="36" t="str">
        <f t="shared" si="214"/>
        <v/>
      </c>
      <c r="BI410" s="55"/>
      <c r="BJ410" s="34"/>
      <c r="BK410" s="148"/>
      <c r="BL410" s="34"/>
      <c r="BM410" s="32" t="str">
        <f t="shared" si="215"/>
        <v/>
      </c>
      <c r="BN410" s="34"/>
      <c r="BO410" s="32" t="str">
        <f t="shared" si="216"/>
        <v/>
      </c>
      <c r="BP410" s="34"/>
      <c r="BQ410" s="32" t="str">
        <f t="shared" si="217"/>
        <v/>
      </c>
      <c r="BR410" s="34"/>
      <c r="BS410" s="36" t="str">
        <f t="shared" si="218"/>
        <v/>
      </c>
      <c r="BT410" s="36" t="str">
        <f t="shared" si="219"/>
        <v/>
      </c>
      <c r="BU410" s="36" t="str">
        <f t="shared" si="220"/>
        <v/>
      </c>
      <c r="BV410" s="55"/>
      <c r="BW410" s="36" t="str">
        <f t="shared" si="221"/>
        <v/>
      </c>
      <c r="BX410" s="36" t="str">
        <f t="shared" si="221"/>
        <v/>
      </c>
      <c r="BY410" s="31"/>
      <c r="BZ410" s="38"/>
      <c r="CB410" s="120" t="e">
        <f t="shared" ca="1" si="192"/>
        <v>#VALUE!</v>
      </c>
      <c r="CC410" s="2" t="e">
        <f t="shared" ca="1" si="222"/>
        <v>#VALUE!</v>
      </c>
    </row>
    <row r="411" spans="1:81" s="10" customFormat="1" ht="25.15" customHeight="1" x14ac:dyDescent="0.2">
      <c r="A411" s="52" t="str">
        <f t="shared" si="223"/>
        <v/>
      </c>
      <c r="B411" s="157" t="e">
        <f t="shared" ca="1" si="193"/>
        <v>#VALUE!</v>
      </c>
      <c r="C411" s="157" t="e">
        <f t="shared" ca="1" si="194"/>
        <v>#VALUE!</v>
      </c>
      <c r="D411" s="29"/>
      <c r="E411" s="155" t="str">
        <f ca="1">IFERROR(INDIRECT(ADDRESS(MATCH(D411,CatModules!C:C,0),2,1,1,"CatModules")),"")</f>
        <v/>
      </c>
      <c r="F411" s="96"/>
      <c r="G411" s="156" t="str">
        <f ca="1">IFERROR(INDIRECT(ADDRESS(MATCH(CONCATENATE(E411,"-",F411),CatInt!K:K,0),3,1,1,"CatInt")),"")</f>
        <v/>
      </c>
      <c r="H411" s="45" t="str">
        <f>IF(F411="","",VLOOKUP(F411,#REF!,2,FALSE))</f>
        <v/>
      </c>
      <c r="I411" s="29"/>
      <c r="J411" s="155" t="e">
        <f t="shared" si="195"/>
        <v>#VALUE!</v>
      </c>
      <c r="K411" s="155" t="e">
        <f t="shared" si="196"/>
        <v>#VALUE!</v>
      </c>
      <c r="L411" s="153"/>
      <c r="M411" s="126"/>
      <c r="N411" s="151" t="e">
        <f ca="1">VLOOKUP(M411,CatProd!B:G,6,FALSE)</f>
        <v>#N/A</v>
      </c>
      <c r="O411" s="127"/>
      <c r="P411" s="175" t="e">
        <f ca="1">VLOOKUP(CONCATENATE(N411,"-",O411),CatProdSpec!H:I,2,FALSE)</f>
        <v>#N/A</v>
      </c>
      <c r="Q411" s="30"/>
      <c r="R411" s="149" t="str">
        <f>IFERROR(VLOOKUP(Q411,Setup!D$16:E$25,2,FALSE),"")</f>
        <v/>
      </c>
      <c r="S411" s="51" t="str">
        <f ca="1">IFERROR(IF(OR(I411="",VLOOKUP(I411,CatCostInp!$E$2:$K$88,7,FALSE)=0),"",VLOOKUP(I411,CatCostInp!$E$2:$K$88,7,FALSE)),"")</f>
        <v/>
      </c>
      <c r="T411" s="4" t="e">
        <f>VLOOKUP(U411,#REF!,2,FALSE)</f>
        <v>#REF!</v>
      </c>
      <c r="U411" s="30"/>
      <c r="V411" s="1" t="str">
        <f ca="1">IF(U411=Setup!$C$10,"Grant",IF('Health Products &amp; Equipment'!U411=Setup!$C$11,"Local",IF('Health Products &amp; Equipment'!U411=Setup!$C$12,"Other","")))</f>
        <v/>
      </c>
      <c r="W411" s="34"/>
      <c r="X411" s="148"/>
      <c r="Y411" s="34"/>
      <c r="Z411" s="36" t="str">
        <f t="shared" si="197"/>
        <v/>
      </c>
      <c r="AA411" s="34"/>
      <c r="AB411" s="32" t="str">
        <f t="shared" si="198"/>
        <v/>
      </c>
      <c r="AC411" s="34"/>
      <c r="AD411" s="32" t="str">
        <f t="shared" si="199"/>
        <v/>
      </c>
      <c r="AE411" s="34"/>
      <c r="AF411" s="36" t="str">
        <f t="shared" si="200"/>
        <v/>
      </c>
      <c r="AG411" s="36" t="str">
        <f t="shared" si="201"/>
        <v/>
      </c>
      <c r="AH411" s="36" t="str">
        <f t="shared" si="202"/>
        <v/>
      </c>
      <c r="AI411" s="55"/>
      <c r="AJ411" s="37"/>
      <c r="AK411" s="148"/>
      <c r="AL411" s="34"/>
      <c r="AM411" s="32" t="str">
        <f t="shared" si="203"/>
        <v/>
      </c>
      <c r="AN411" s="34"/>
      <c r="AO411" s="32" t="str">
        <f t="shared" si="204"/>
        <v/>
      </c>
      <c r="AP411" s="34"/>
      <c r="AQ411" s="32" t="str">
        <f t="shared" si="205"/>
        <v/>
      </c>
      <c r="AR411" s="34"/>
      <c r="AS411" s="36" t="str">
        <f t="shared" si="206"/>
        <v/>
      </c>
      <c r="AT411" s="36" t="str">
        <f t="shared" si="207"/>
        <v/>
      </c>
      <c r="AU411" s="36" t="str">
        <f t="shared" si="208"/>
        <v/>
      </c>
      <c r="AV411" s="55"/>
      <c r="AW411" s="34"/>
      <c r="AX411" s="148"/>
      <c r="AY411" s="34"/>
      <c r="AZ411" s="32" t="str">
        <f t="shared" si="209"/>
        <v/>
      </c>
      <c r="BA411" s="34"/>
      <c r="BB411" s="32" t="str">
        <f t="shared" si="210"/>
        <v/>
      </c>
      <c r="BC411" s="34"/>
      <c r="BD411" s="32" t="str">
        <f t="shared" si="211"/>
        <v/>
      </c>
      <c r="BE411" s="34"/>
      <c r="BF411" s="36" t="str">
        <f t="shared" si="212"/>
        <v/>
      </c>
      <c r="BG411" s="36" t="str">
        <f t="shared" si="213"/>
        <v/>
      </c>
      <c r="BH411" s="36" t="str">
        <f t="shared" si="214"/>
        <v/>
      </c>
      <c r="BI411" s="55"/>
      <c r="BJ411" s="34"/>
      <c r="BK411" s="148"/>
      <c r="BL411" s="34"/>
      <c r="BM411" s="32" t="str">
        <f t="shared" si="215"/>
        <v/>
      </c>
      <c r="BN411" s="34"/>
      <c r="BO411" s="32" t="str">
        <f t="shared" si="216"/>
        <v/>
      </c>
      <c r="BP411" s="34"/>
      <c r="BQ411" s="32" t="str">
        <f t="shared" si="217"/>
        <v/>
      </c>
      <c r="BR411" s="34"/>
      <c r="BS411" s="36" t="str">
        <f t="shared" si="218"/>
        <v/>
      </c>
      <c r="BT411" s="36" t="str">
        <f t="shared" si="219"/>
        <v/>
      </c>
      <c r="BU411" s="36" t="str">
        <f t="shared" si="220"/>
        <v/>
      </c>
      <c r="BV411" s="55"/>
      <c r="BW411" s="36" t="str">
        <f t="shared" si="221"/>
        <v/>
      </c>
      <c r="BX411" s="36" t="str">
        <f t="shared" si="221"/>
        <v/>
      </c>
      <c r="BY411" s="31"/>
      <c r="BZ411" s="38"/>
      <c r="CB411" s="120" t="e">
        <f t="shared" ca="1" si="192"/>
        <v>#VALUE!</v>
      </c>
      <c r="CC411" s="2" t="e">
        <f t="shared" ca="1" si="222"/>
        <v>#VALUE!</v>
      </c>
    </row>
    <row r="412" spans="1:81" s="10" customFormat="1" ht="25.15" customHeight="1" x14ac:dyDescent="0.2">
      <c r="A412" s="52" t="str">
        <f t="shared" si="223"/>
        <v/>
      </c>
      <c r="B412" s="157" t="e">
        <f t="shared" ca="1" si="193"/>
        <v>#VALUE!</v>
      </c>
      <c r="C412" s="157" t="e">
        <f t="shared" ca="1" si="194"/>
        <v>#VALUE!</v>
      </c>
      <c r="D412" s="29"/>
      <c r="E412" s="155" t="str">
        <f ca="1">IFERROR(INDIRECT(ADDRESS(MATCH(D412,CatModules!C:C,0),2,1,1,"CatModules")),"")</f>
        <v/>
      </c>
      <c r="F412" s="96"/>
      <c r="G412" s="156" t="str">
        <f ca="1">IFERROR(INDIRECT(ADDRESS(MATCH(CONCATENATE(E412,"-",F412),CatInt!K:K,0),3,1,1,"CatInt")),"")</f>
        <v/>
      </c>
      <c r="H412" s="45" t="str">
        <f>IF(F412="","",VLOOKUP(F412,#REF!,2,FALSE))</f>
        <v/>
      </c>
      <c r="I412" s="29"/>
      <c r="J412" s="155" t="e">
        <f t="shared" si="195"/>
        <v>#VALUE!</v>
      </c>
      <c r="K412" s="155" t="e">
        <f t="shared" si="196"/>
        <v>#VALUE!</v>
      </c>
      <c r="L412" s="153"/>
      <c r="M412" s="126"/>
      <c r="N412" s="151" t="e">
        <f ca="1">VLOOKUP(M412,CatProd!B:G,6,FALSE)</f>
        <v>#N/A</v>
      </c>
      <c r="O412" s="127"/>
      <c r="P412" s="175" t="e">
        <f ca="1">VLOOKUP(CONCATENATE(N412,"-",O412),CatProdSpec!H:I,2,FALSE)</f>
        <v>#N/A</v>
      </c>
      <c r="Q412" s="30"/>
      <c r="R412" s="149" t="str">
        <f>IFERROR(VLOOKUP(Q412,Setup!D$16:E$25,2,FALSE),"")</f>
        <v/>
      </c>
      <c r="S412" s="51" t="str">
        <f ca="1">IFERROR(IF(OR(I412="",VLOOKUP(I412,CatCostInp!$E$2:$K$88,7,FALSE)=0),"",VLOOKUP(I412,CatCostInp!$E$2:$K$88,7,FALSE)),"")</f>
        <v/>
      </c>
      <c r="T412" s="4" t="e">
        <f>VLOOKUP(U412,#REF!,2,FALSE)</f>
        <v>#REF!</v>
      </c>
      <c r="U412" s="30"/>
      <c r="V412" s="1" t="str">
        <f ca="1">IF(U412=Setup!$C$10,"Grant",IF('Health Products &amp; Equipment'!U412=Setup!$C$11,"Local",IF('Health Products &amp; Equipment'!U412=Setup!$C$12,"Other","")))</f>
        <v/>
      </c>
      <c r="W412" s="34"/>
      <c r="X412" s="148"/>
      <c r="Y412" s="34"/>
      <c r="Z412" s="36" t="str">
        <f t="shared" si="197"/>
        <v/>
      </c>
      <c r="AA412" s="34"/>
      <c r="AB412" s="32" t="str">
        <f t="shared" si="198"/>
        <v/>
      </c>
      <c r="AC412" s="34"/>
      <c r="AD412" s="32" t="str">
        <f t="shared" si="199"/>
        <v/>
      </c>
      <c r="AE412" s="34"/>
      <c r="AF412" s="36" t="str">
        <f t="shared" si="200"/>
        <v/>
      </c>
      <c r="AG412" s="36" t="str">
        <f t="shared" si="201"/>
        <v/>
      </c>
      <c r="AH412" s="36" t="str">
        <f t="shared" si="202"/>
        <v/>
      </c>
      <c r="AI412" s="55"/>
      <c r="AJ412" s="37"/>
      <c r="AK412" s="148"/>
      <c r="AL412" s="34"/>
      <c r="AM412" s="32" t="str">
        <f t="shared" si="203"/>
        <v/>
      </c>
      <c r="AN412" s="34"/>
      <c r="AO412" s="32" t="str">
        <f t="shared" si="204"/>
        <v/>
      </c>
      <c r="AP412" s="34"/>
      <c r="AQ412" s="32" t="str">
        <f t="shared" si="205"/>
        <v/>
      </c>
      <c r="AR412" s="34"/>
      <c r="AS412" s="36" t="str">
        <f t="shared" si="206"/>
        <v/>
      </c>
      <c r="AT412" s="36" t="str">
        <f t="shared" si="207"/>
        <v/>
      </c>
      <c r="AU412" s="36" t="str">
        <f t="shared" si="208"/>
        <v/>
      </c>
      <c r="AV412" s="55"/>
      <c r="AW412" s="34"/>
      <c r="AX412" s="148"/>
      <c r="AY412" s="34"/>
      <c r="AZ412" s="32" t="str">
        <f t="shared" si="209"/>
        <v/>
      </c>
      <c r="BA412" s="34"/>
      <c r="BB412" s="32" t="str">
        <f t="shared" si="210"/>
        <v/>
      </c>
      <c r="BC412" s="34"/>
      <c r="BD412" s="32" t="str">
        <f t="shared" si="211"/>
        <v/>
      </c>
      <c r="BE412" s="34"/>
      <c r="BF412" s="36" t="str">
        <f t="shared" si="212"/>
        <v/>
      </c>
      <c r="BG412" s="36" t="str">
        <f t="shared" si="213"/>
        <v/>
      </c>
      <c r="BH412" s="36" t="str">
        <f t="shared" si="214"/>
        <v/>
      </c>
      <c r="BI412" s="55"/>
      <c r="BJ412" s="34"/>
      <c r="BK412" s="148"/>
      <c r="BL412" s="34"/>
      <c r="BM412" s="32" t="str">
        <f t="shared" si="215"/>
        <v/>
      </c>
      <c r="BN412" s="34"/>
      <c r="BO412" s="32" t="str">
        <f t="shared" si="216"/>
        <v/>
      </c>
      <c r="BP412" s="34"/>
      <c r="BQ412" s="32" t="str">
        <f t="shared" si="217"/>
        <v/>
      </c>
      <c r="BR412" s="34"/>
      <c r="BS412" s="36" t="str">
        <f t="shared" si="218"/>
        <v/>
      </c>
      <c r="BT412" s="36" t="str">
        <f t="shared" si="219"/>
        <v/>
      </c>
      <c r="BU412" s="36" t="str">
        <f t="shared" si="220"/>
        <v/>
      </c>
      <c r="BV412" s="55"/>
      <c r="BW412" s="36" t="str">
        <f t="shared" si="221"/>
        <v/>
      </c>
      <c r="BX412" s="36" t="str">
        <f t="shared" si="221"/>
        <v/>
      </c>
      <c r="BY412" s="31"/>
      <c r="BZ412" s="38"/>
      <c r="CB412" s="120" t="e">
        <f t="shared" ca="1" si="192"/>
        <v>#VALUE!</v>
      </c>
      <c r="CC412" s="2" t="e">
        <f t="shared" ca="1" si="222"/>
        <v>#VALUE!</v>
      </c>
    </row>
    <row r="413" spans="1:81" s="10" customFormat="1" ht="25.15" customHeight="1" x14ac:dyDescent="0.2">
      <c r="A413" s="52" t="str">
        <f t="shared" si="223"/>
        <v/>
      </c>
      <c r="B413" s="157" t="e">
        <f t="shared" ca="1" si="193"/>
        <v>#VALUE!</v>
      </c>
      <c r="C413" s="157" t="e">
        <f t="shared" ca="1" si="194"/>
        <v>#VALUE!</v>
      </c>
      <c r="D413" s="29"/>
      <c r="E413" s="155" t="str">
        <f ca="1">IFERROR(INDIRECT(ADDRESS(MATCH(D413,CatModules!C:C,0),2,1,1,"CatModules")),"")</f>
        <v/>
      </c>
      <c r="F413" s="96"/>
      <c r="G413" s="156" t="str">
        <f ca="1">IFERROR(INDIRECT(ADDRESS(MATCH(CONCATENATE(E413,"-",F413),CatInt!K:K,0),3,1,1,"CatInt")),"")</f>
        <v/>
      </c>
      <c r="H413" s="45" t="str">
        <f>IF(F413="","",VLOOKUP(F413,#REF!,2,FALSE))</f>
        <v/>
      </c>
      <c r="I413" s="29"/>
      <c r="J413" s="155" t="e">
        <f t="shared" si="195"/>
        <v>#VALUE!</v>
      </c>
      <c r="K413" s="155" t="e">
        <f t="shared" si="196"/>
        <v>#VALUE!</v>
      </c>
      <c r="L413" s="153"/>
      <c r="M413" s="126"/>
      <c r="N413" s="151" t="e">
        <f ca="1">VLOOKUP(M413,CatProd!B:G,6,FALSE)</f>
        <v>#N/A</v>
      </c>
      <c r="O413" s="127"/>
      <c r="P413" s="175" t="e">
        <f ca="1">VLOOKUP(CONCATENATE(N413,"-",O413),CatProdSpec!H:I,2,FALSE)</f>
        <v>#N/A</v>
      </c>
      <c r="Q413" s="30"/>
      <c r="R413" s="149" t="str">
        <f>IFERROR(VLOOKUP(Q413,Setup!D$16:E$25,2,FALSE),"")</f>
        <v/>
      </c>
      <c r="S413" s="51" t="str">
        <f ca="1">IFERROR(IF(OR(I413="",VLOOKUP(I413,CatCostInp!$E$2:$K$88,7,FALSE)=0),"",VLOOKUP(I413,CatCostInp!$E$2:$K$88,7,FALSE)),"")</f>
        <v/>
      </c>
      <c r="T413" s="4" t="e">
        <f>VLOOKUP(U413,#REF!,2,FALSE)</f>
        <v>#REF!</v>
      </c>
      <c r="U413" s="30"/>
      <c r="V413" s="1" t="str">
        <f ca="1">IF(U413=Setup!$C$10,"Grant",IF('Health Products &amp; Equipment'!U413=Setup!$C$11,"Local",IF('Health Products &amp; Equipment'!U413=Setup!$C$12,"Other","")))</f>
        <v/>
      </c>
      <c r="W413" s="34"/>
      <c r="X413" s="148"/>
      <c r="Y413" s="34"/>
      <c r="Z413" s="36" t="str">
        <f t="shared" si="197"/>
        <v/>
      </c>
      <c r="AA413" s="34"/>
      <c r="AB413" s="32" t="str">
        <f t="shared" si="198"/>
        <v/>
      </c>
      <c r="AC413" s="34"/>
      <c r="AD413" s="32" t="str">
        <f t="shared" si="199"/>
        <v/>
      </c>
      <c r="AE413" s="34"/>
      <c r="AF413" s="36" t="str">
        <f t="shared" si="200"/>
        <v/>
      </c>
      <c r="AG413" s="36" t="str">
        <f t="shared" si="201"/>
        <v/>
      </c>
      <c r="AH413" s="36" t="str">
        <f t="shared" si="202"/>
        <v/>
      </c>
      <c r="AI413" s="55"/>
      <c r="AJ413" s="37"/>
      <c r="AK413" s="148"/>
      <c r="AL413" s="34"/>
      <c r="AM413" s="32" t="str">
        <f t="shared" si="203"/>
        <v/>
      </c>
      <c r="AN413" s="34"/>
      <c r="AO413" s="32" t="str">
        <f t="shared" si="204"/>
        <v/>
      </c>
      <c r="AP413" s="34"/>
      <c r="AQ413" s="32" t="str">
        <f t="shared" si="205"/>
        <v/>
      </c>
      <c r="AR413" s="34"/>
      <c r="AS413" s="36" t="str">
        <f t="shared" si="206"/>
        <v/>
      </c>
      <c r="AT413" s="36" t="str">
        <f t="shared" si="207"/>
        <v/>
      </c>
      <c r="AU413" s="36" t="str">
        <f t="shared" si="208"/>
        <v/>
      </c>
      <c r="AV413" s="55"/>
      <c r="AW413" s="34"/>
      <c r="AX413" s="148"/>
      <c r="AY413" s="34"/>
      <c r="AZ413" s="32" t="str">
        <f t="shared" si="209"/>
        <v/>
      </c>
      <c r="BA413" s="34"/>
      <c r="BB413" s="32" t="str">
        <f t="shared" si="210"/>
        <v/>
      </c>
      <c r="BC413" s="34"/>
      <c r="BD413" s="32" t="str">
        <f t="shared" si="211"/>
        <v/>
      </c>
      <c r="BE413" s="34"/>
      <c r="BF413" s="36" t="str">
        <f t="shared" si="212"/>
        <v/>
      </c>
      <c r="BG413" s="36" t="str">
        <f t="shared" si="213"/>
        <v/>
      </c>
      <c r="BH413" s="36" t="str">
        <f t="shared" si="214"/>
        <v/>
      </c>
      <c r="BI413" s="55"/>
      <c r="BJ413" s="34"/>
      <c r="BK413" s="148"/>
      <c r="BL413" s="34"/>
      <c r="BM413" s="32" t="str">
        <f t="shared" si="215"/>
        <v/>
      </c>
      <c r="BN413" s="34"/>
      <c r="BO413" s="32" t="str">
        <f t="shared" si="216"/>
        <v/>
      </c>
      <c r="BP413" s="34"/>
      <c r="BQ413" s="32" t="str">
        <f t="shared" si="217"/>
        <v/>
      </c>
      <c r="BR413" s="34"/>
      <c r="BS413" s="36" t="str">
        <f t="shared" si="218"/>
        <v/>
      </c>
      <c r="BT413" s="36" t="str">
        <f t="shared" si="219"/>
        <v/>
      </c>
      <c r="BU413" s="36" t="str">
        <f t="shared" si="220"/>
        <v/>
      </c>
      <c r="BV413" s="55"/>
      <c r="BW413" s="36" t="str">
        <f t="shared" si="221"/>
        <v/>
      </c>
      <c r="BX413" s="36" t="str">
        <f t="shared" si="221"/>
        <v/>
      </c>
      <c r="BY413" s="31"/>
      <c r="BZ413" s="38"/>
      <c r="CB413" s="120" t="e">
        <f t="shared" ca="1" si="192"/>
        <v>#VALUE!</v>
      </c>
      <c r="CC413" s="2" t="e">
        <f t="shared" ca="1" si="222"/>
        <v>#VALUE!</v>
      </c>
    </row>
    <row r="414" spans="1:81" s="10" customFormat="1" ht="25.15" customHeight="1" x14ac:dyDescent="0.2">
      <c r="A414" s="52" t="str">
        <f t="shared" si="223"/>
        <v/>
      </c>
      <c r="B414" s="157" t="e">
        <f t="shared" ca="1" si="193"/>
        <v>#VALUE!</v>
      </c>
      <c r="C414" s="157" t="e">
        <f t="shared" ca="1" si="194"/>
        <v>#VALUE!</v>
      </c>
      <c r="D414" s="29"/>
      <c r="E414" s="155" t="str">
        <f ca="1">IFERROR(INDIRECT(ADDRESS(MATCH(D414,CatModules!C:C,0),2,1,1,"CatModules")),"")</f>
        <v/>
      </c>
      <c r="F414" s="96"/>
      <c r="G414" s="156" t="str">
        <f ca="1">IFERROR(INDIRECT(ADDRESS(MATCH(CONCATENATE(E414,"-",F414),CatInt!K:K,0),3,1,1,"CatInt")),"")</f>
        <v/>
      </c>
      <c r="H414" s="45" t="str">
        <f>IF(F414="","",VLOOKUP(F414,#REF!,2,FALSE))</f>
        <v/>
      </c>
      <c r="I414" s="29"/>
      <c r="J414" s="155" t="e">
        <f t="shared" si="195"/>
        <v>#VALUE!</v>
      </c>
      <c r="K414" s="155" t="e">
        <f t="shared" si="196"/>
        <v>#VALUE!</v>
      </c>
      <c r="L414" s="153"/>
      <c r="M414" s="126"/>
      <c r="N414" s="151" t="e">
        <f ca="1">VLOOKUP(M414,CatProd!B:G,6,FALSE)</f>
        <v>#N/A</v>
      </c>
      <c r="O414" s="127"/>
      <c r="P414" s="175" t="e">
        <f ca="1">VLOOKUP(CONCATENATE(N414,"-",O414),CatProdSpec!H:I,2,FALSE)</f>
        <v>#N/A</v>
      </c>
      <c r="Q414" s="30"/>
      <c r="R414" s="149" t="str">
        <f>IFERROR(VLOOKUP(Q414,Setup!D$16:E$25,2,FALSE),"")</f>
        <v/>
      </c>
      <c r="S414" s="51" t="str">
        <f ca="1">IFERROR(IF(OR(I414="",VLOOKUP(I414,CatCostInp!$E$2:$K$88,7,FALSE)=0),"",VLOOKUP(I414,CatCostInp!$E$2:$K$88,7,FALSE)),"")</f>
        <v/>
      </c>
      <c r="T414" s="4" t="e">
        <f>VLOOKUP(U414,#REF!,2,FALSE)</f>
        <v>#REF!</v>
      </c>
      <c r="U414" s="30"/>
      <c r="V414" s="1" t="str">
        <f ca="1">IF(U414=Setup!$C$10,"Grant",IF('Health Products &amp; Equipment'!U414=Setup!$C$11,"Local",IF('Health Products &amp; Equipment'!U414=Setup!$C$12,"Other","")))</f>
        <v/>
      </c>
      <c r="W414" s="34"/>
      <c r="X414" s="148"/>
      <c r="Y414" s="34"/>
      <c r="Z414" s="36" t="str">
        <f t="shared" si="197"/>
        <v/>
      </c>
      <c r="AA414" s="34"/>
      <c r="AB414" s="32" t="str">
        <f t="shared" si="198"/>
        <v/>
      </c>
      <c r="AC414" s="34"/>
      <c r="AD414" s="32" t="str">
        <f t="shared" si="199"/>
        <v/>
      </c>
      <c r="AE414" s="34"/>
      <c r="AF414" s="36" t="str">
        <f t="shared" si="200"/>
        <v/>
      </c>
      <c r="AG414" s="36" t="str">
        <f t="shared" si="201"/>
        <v/>
      </c>
      <c r="AH414" s="36" t="str">
        <f t="shared" si="202"/>
        <v/>
      </c>
      <c r="AI414" s="55"/>
      <c r="AJ414" s="37"/>
      <c r="AK414" s="148"/>
      <c r="AL414" s="34"/>
      <c r="AM414" s="32" t="str">
        <f t="shared" si="203"/>
        <v/>
      </c>
      <c r="AN414" s="34"/>
      <c r="AO414" s="32" t="str">
        <f t="shared" si="204"/>
        <v/>
      </c>
      <c r="AP414" s="34"/>
      <c r="AQ414" s="32" t="str">
        <f t="shared" si="205"/>
        <v/>
      </c>
      <c r="AR414" s="34"/>
      <c r="AS414" s="36" t="str">
        <f t="shared" si="206"/>
        <v/>
      </c>
      <c r="AT414" s="36" t="str">
        <f t="shared" si="207"/>
        <v/>
      </c>
      <c r="AU414" s="36" t="str">
        <f t="shared" si="208"/>
        <v/>
      </c>
      <c r="AV414" s="55"/>
      <c r="AW414" s="34"/>
      <c r="AX414" s="148"/>
      <c r="AY414" s="34"/>
      <c r="AZ414" s="32" t="str">
        <f t="shared" si="209"/>
        <v/>
      </c>
      <c r="BA414" s="34"/>
      <c r="BB414" s="32" t="str">
        <f t="shared" si="210"/>
        <v/>
      </c>
      <c r="BC414" s="34"/>
      <c r="BD414" s="32" t="str">
        <f t="shared" si="211"/>
        <v/>
      </c>
      <c r="BE414" s="34"/>
      <c r="BF414" s="36" t="str">
        <f t="shared" si="212"/>
        <v/>
      </c>
      <c r="BG414" s="36" t="str">
        <f t="shared" si="213"/>
        <v/>
      </c>
      <c r="BH414" s="36" t="str">
        <f t="shared" si="214"/>
        <v/>
      </c>
      <c r="BI414" s="55"/>
      <c r="BJ414" s="34"/>
      <c r="BK414" s="148"/>
      <c r="BL414" s="34"/>
      <c r="BM414" s="32" t="str">
        <f t="shared" si="215"/>
        <v/>
      </c>
      <c r="BN414" s="34"/>
      <c r="BO414" s="32" t="str">
        <f t="shared" si="216"/>
        <v/>
      </c>
      <c r="BP414" s="34"/>
      <c r="BQ414" s="32" t="str">
        <f t="shared" si="217"/>
        <v/>
      </c>
      <c r="BR414" s="34"/>
      <c r="BS414" s="36" t="str">
        <f t="shared" si="218"/>
        <v/>
      </c>
      <c r="BT414" s="36" t="str">
        <f t="shared" si="219"/>
        <v/>
      </c>
      <c r="BU414" s="36" t="str">
        <f t="shared" si="220"/>
        <v/>
      </c>
      <c r="BV414" s="55"/>
      <c r="BW414" s="36" t="str">
        <f t="shared" si="221"/>
        <v/>
      </c>
      <c r="BX414" s="36" t="str">
        <f t="shared" si="221"/>
        <v/>
      </c>
      <c r="BY414" s="31"/>
      <c r="BZ414" s="38"/>
      <c r="CB414" s="120" t="e">
        <f t="shared" ca="1" si="192"/>
        <v>#VALUE!</v>
      </c>
      <c r="CC414" s="2" t="e">
        <f t="shared" ca="1" si="222"/>
        <v>#VALUE!</v>
      </c>
    </row>
    <row r="415" spans="1:81" s="10" customFormat="1" ht="25.15" customHeight="1" x14ac:dyDescent="0.2">
      <c r="A415" s="52" t="str">
        <f t="shared" si="223"/>
        <v/>
      </c>
      <c r="B415" s="157" t="e">
        <f t="shared" ca="1" si="193"/>
        <v>#VALUE!</v>
      </c>
      <c r="C415" s="157" t="e">
        <f t="shared" ca="1" si="194"/>
        <v>#VALUE!</v>
      </c>
      <c r="D415" s="29"/>
      <c r="E415" s="155" t="str">
        <f ca="1">IFERROR(INDIRECT(ADDRESS(MATCH(D415,CatModules!C:C,0),2,1,1,"CatModules")),"")</f>
        <v/>
      </c>
      <c r="F415" s="96"/>
      <c r="G415" s="156" t="str">
        <f ca="1">IFERROR(INDIRECT(ADDRESS(MATCH(CONCATENATE(E415,"-",F415),CatInt!K:K,0),3,1,1,"CatInt")),"")</f>
        <v/>
      </c>
      <c r="H415" s="45" t="str">
        <f>IF(F415="","",VLOOKUP(F415,#REF!,2,FALSE))</f>
        <v/>
      </c>
      <c r="I415" s="29"/>
      <c r="J415" s="155" t="e">
        <f t="shared" si="195"/>
        <v>#VALUE!</v>
      </c>
      <c r="K415" s="155" t="e">
        <f t="shared" si="196"/>
        <v>#VALUE!</v>
      </c>
      <c r="L415" s="153"/>
      <c r="M415" s="126"/>
      <c r="N415" s="151" t="e">
        <f ca="1">VLOOKUP(M415,CatProd!B:G,6,FALSE)</f>
        <v>#N/A</v>
      </c>
      <c r="O415" s="127"/>
      <c r="P415" s="175" t="e">
        <f ca="1">VLOOKUP(CONCATENATE(N415,"-",O415),CatProdSpec!H:I,2,FALSE)</f>
        <v>#N/A</v>
      </c>
      <c r="Q415" s="30"/>
      <c r="R415" s="149" t="str">
        <f>IFERROR(VLOOKUP(Q415,Setup!D$16:E$25,2,FALSE),"")</f>
        <v/>
      </c>
      <c r="S415" s="51" t="str">
        <f ca="1">IFERROR(IF(OR(I415="",VLOOKUP(I415,CatCostInp!$E$2:$K$88,7,FALSE)=0),"",VLOOKUP(I415,CatCostInp!$E$2:$K$88,7,FALSE)),"")</f>
        <v/>
      </c>
      <c r="T415" s="4" t="e">
        <f>VLOOKUP(U415,#REF!,2,FALSE)</f>
        <v>#REF!</v>
      </c>
      <c r="U415" s="30"/>
      <c r="V415" s="1" t="str">
        <f ca="1">IF(U415=Setup!$C$10,"Grant",IF('Health Products &amp; Equipment'!U415=Setup!$C$11,"Local",IF('Health Products &amp; Equipment'!U415=Setup!$C$12,"Other","")))</f>
        <v/>
      </c>
      <c r="W415" s="34"/>
      <c r="X415" s="148"/>
      <c r="Y415" s="34"/>
      <c r="Z415" s="36" t="str">
        <f t="shared" si="197"/>
        <v/>
      </c>
      <c r="AA415" s="34"/>
      <c r="AB415" s="32" t="str">
        <f t="shared" si="198"/>
        <v/>
      </c>
      <c r="AC415" s="34"/>
      <c r="AD415" s="32" t="str">
        <f t="shared" si="199"/>
        <v/>
      </c>
      <c r="AE415" s="34"/>
      <c r="AF415" s="36" t="str">
        <f t="shared" si="200"/>
        <v/>
      </c>
      <c r="AG415" s="36" t="str">
        <f t="shared" si="201"/>
        <v/>
      </c>
      <c r="AH415" s="36" t="str">
        <f t="shared" si="202"/>
        <v/>
      </c>
      <c r="AI415" s="55"/>
      <c r="AJ415" s="37"/>
      <c r="AK415" s="148"/>
      <c r="AL415" s="34"/>
      <c r="AM415" s="32" t="str">
        <f t="shared" si="203"/>
        <v/>
      </c>
      <c r="AN415" s="34"/>
      <c r="AO415" s="32" t="str">
        <f t="shared" si="204"/>
        <v/>
      </c>
      <c r="AP415" s="34"/>
      <c r="AQ415" s="32" t="str">
        <f t="shared" si="205"/>
        <v/>
      </c>
      <c r="AR415" s="34"/>
      <c r="AS415" s="36" t="str">
        <f t="shared" si="206"/>
        <v/>
      </c>
      <c r="AT415" s="36" t="str">
        <f t="shared" si="207"/>
        <v/>
      </c>
      <c r="AU415" s="36" t="str">
        <f t="shared" si="208"/>
        <v/>
      </c>
      <c r="AV415" s="55"/>
      <c r="AW415" s="34"/>
      <c r="AX415" s="148"/>
      <c r="AY415" s="34"/>
      <c r="AZ415" s="32" t="str">
        <f t="shared" si="209"/>
        <v/>
      </c>
      <c r="BA415" s="34"/>
      <c r="BB415" s="32" t="str">
        <f t="shared" si="210"/>
        <v/>
      </c>
      <c r="BC415" s="34"/>
      <c r="BD415" s="32" t="str">
        <f t="shared" si="211"/>
        <v/>
      </c>
      <c r="BE415" s="34"/>
      <c r="BF415" s="36" t="str">
        <f t="shared" si="212"/>
        <v/>
      </c>
      <c r="BG415" s="36" t="str">
        <f t="shared" si="213"/>
        <v/>
      </c>
      <c r="BH415" s="36" t="str">
        <f t="shared" si="214"/>
        <v/>
      </c>
      <c r="BI415" s="55"/>
      <c r="BJ415" s="34"/>
      <c r="BK415" s="148"/>
      <c r="BL415" s="34"/>
      <c r="BM415" s="32" t="str">
        <f t="shared" si="215"/>
        <v/>
      </c>
      <c r="BN415" s="34"/>
      <c r="BO415" s="32" t="str">
        <f t="shared" si="216"/>
        <v/>
      </c>
      <c r="BP415" s="34"/>
      <c r="BQ415" s="32" t="str">
        <f t="shared" si="217"/>
        <v/>
      </c>
      <c r="BR415" s="34"/>
      <c r="BS415" s="36" t="str">
        <f t="shared" si="218"/>
        <v/>
      </c>
      <c r="BT415" s="36" t="str">
        <f t="shared" si="219"/>
        <v/>
      </c>
      <c r="BU415" s="36" t="str">
        <f t="shared" si="220"/>
        <v/>
      </c>
      <c r="BV415" s="55"/>
      <c r="BW415" s="36" t="str">
        <f t="shared" si="221"/>
        <v/>
      </c>
      <c r="BX415" s="36" t="str">
        <f t="shared" si="221"/>
        <v/>
      </c>
      <c r="BY415" s="31"/>
      <c r="BZ415" s="38"/>
      <c r="CB415" s="120" t="e">
        <f t="shared" ca="1" si="192"/>
        <v>#VALUE!</v>
      </c>
      <c r="CC415" s="2" t="e">
        <f t="shared" ca="1" si="222"/>
        <v>#VALUE!</v>
      </c>
    </row>
    <row r="416" spans="1:81" s="10" customFormat="1" ht="25.15" customHeight="1" x14ac:dyDescent="0.2">
      <c r="A416" s="52" t="str">
        <f t="shared" si="223"/>
        <v/>
      </c>
      <c r="B416" s="157" t="e">
        <f t="shared" ca="1" si="193"/>
        <v>#VALUE!</v>
      </c>
      <c r="C416" s="157" t="e">
        <f t="shared" ca="1" si="194"/>
        <v>#VALUE!</v>
      </c>
      <c r="D416" s="29"/>
      <c r="E416" s="155" t="str">
        <f ca="1">IFERROR(INDIRECT(ADDRESS(MATCH(D416,CatModules!C:C,0),2,1,1,"CatModules")),"")</f>
        <v/>
      </c>
      <c r="F416" s="96"/>
      <c r="G416" s="156" t="str">
        <f ca="1">IFERROR(INDIRECT(ADDRESS(MATCH(CONCATENATE(E416,"-",F416),CatInt!K:K,0),3,1,1,"CatInt")),"")</f>
        <v/>
      </c>
      <c r="H416" s="45" t="str">
        <f>IF(F416="","",VLOOKUP(F416,#REF!,2,FALSE))</f>
        <v/>
      </c>
      <c r="I416" s="29"/>
      <c r="J416" s="155" t="e">
        <f t="shared" si="195"/>
        <v>#VALUE!</v>
      </c>
      <c r="K416" s="155" t="e">
        <f t="shared" si="196"/>
        <v>#VALUE!</v>
      </c>
      <c r="L416" s="153"/>
      <c r="M416" s="126"/>
      <c r="N416" s="151" t="e">
        <f ca="1">VLOOKUP(M416,CatProd!B:G,6,FALSE)</f>
        <v>#N/A</v>
      </c>
      <c r="O416" s="127"/>
      <c r="P416" s="175" t="e">
        <f ca="1">VLOOKUP(CONCATENATE(N416,"-",O416),CatProdSpec!H:I,2,FALSE)</f>
        <v>#N/A</v>
      </c>
      <c r="Q416" s="30"/>
      <c r="R416" s="149" t="str">
        <f>IFERROR(VLOOKUP(Q416,Setup!D$16:E$25,2,FALSE),"")</f>
        <v/>
      </c>
      <c r="S416" s="51" t="str">
        <f ca="1">IFERROR(IF(OR(I416="",VLOOKUP(I416,CatCostInp!$E$2:$K$88,7,FALSE)=0),"",VLOOKUP(I416,CatCostInp!$E$2:$K$88,7,FALSE)),"")</f>
        <v/>
      </c>
      <c r="T416" s="4" t="e">
        <f>VLOOKUP(U416,#REF!,2,FALSE)</f>
        <v>#REF!</v>
      </c>
      <c r="U416" s="30"/>
      <c r="V416" s="1" t="str">
        <f ca="1">IF(U416=Setup!$C$10,"Grant",IF('Health Products &amp; Equipment'!U416=Setup!$C$11,"Local",IF('Health Products &amp; Equipment'!U416=Setup!$C$12,"Other","")))</f>
        <v/>
      </c>
      <c r="W416" s="34"/>
      <c r="X416" s="148"/>
      <c r="Y416" s="34"/>
      <c r="Z416" s="36" t="str">
        <f t="shared" si="197"/>
        <v/>
      </c>
      <c r="AA416" s="34"/>
      <c r="AB416" s="32" t="str">
        <f t="shared" si="198"/>
        <v/>
      </c>
      <c r="AC416" s="34"/>
      <c r="AD416" s="32" t="str">
        <f t="shared" si="199"/>
        <v/>
      </c>
      <c r="AE416" s="34"/>
      <c r="AF416" s="36" t="str">
        <f t="shared" si="200"/>
        <v/>
      </c>
      <c r="AG416" s="36" t="str">
        <f t="shared" si="201"/>
        <v/>
      </c>
      <c r="AH416" s="36" t="str">
        <f t="shared" si="202"/>
        <v/>
      </c>
      <c r="AI416" s="55"/>
      <c r="AJ416" s="37"/>
      <c r="AK416" s="148"/>
      <c r="AL416" s="34"/>
      <c r="AM416" s="32" t="str">
        <f t="shared" si="203"/>
        <v/>
      </c>
      <c r="AN416" s="34"/>
      <c r="AO416" s="32" t="str">
        <f t="shared" si="204"/>
        <v/>
      </c>
      <c r="AP416" s="34"/>
      <c r="AQ416" s="32" t="str">
        <f t="shared" si="205"/>
        <v/>
      </c>
      <c r="AR416" s="34"/>
      <c r="AS416" s="36" t="str">
        <f t="shared" si="206"/>
        <v/>
      </c>
      <c r="AT416" s="36" t="str">
        <f t="shared" si="207"/>
        <v/>
      </c>
      <c r="AU416" s="36" t="str">
        <f t="shared" si="208"/>
        <v/>
      </c>
      <c r="AV416" s="55"/>
      <c r="AW416" s="34"/>
      <c r="AX416" s="148"/>
      <c r="AY416" s="34"/>
      <c r="AZ416" s="32" t="str">
        <f t="shared" si="209"/>
        <v/>
      </c>
      <c r="BA416" s="34"/>
      <c r="BB416" s="32" t="str">
        <f t="shared" si="210"/>
        <v/>
      </c>
      <c r="BC416" s="34"/>
      <c r="BD416" s="32" t="str">
        <f t="shared" si="211"/>
        <v/>
      </c>
      <c r="BE416" s="34"/>
      <c r="BF416" s="36" t="str">
        <f t="shared" si="212"/>
        <v/>
      </c>
      <c r="BG416" s="36" t="str">
        <f t="shared" si="213"/>
        <v/>
      </c>
      <c r="BH416" s="36" t="str">
        <f t="shared" si="214"/>
        <v/>
      </c>
      <c r="BI416" s="55"/>
      <c r="BJ416" s="34"/>
      <c r="BK416" s="148"/>
      <c r="BL416" s="34"/>
      <c r="BM416" s="32" t="str">
        <f t="shared" si="215"/>
        <v/>
      </c>
      <c r="BN416" s="34"/>
      <c r="BO416" s="32" t="str">
        <f t="shared" si="216"/>
        <v/>
      </c>
      <c r="BP416" s="34"/>
      <c r="BQ416" s="32" t="str">
        <f t="shared" si="217"/>
        <v/>
      </c>
      <c r="BR416" s="34"/>
      <c r="BS416" s="36" t="str">
        <f t="shared" si="218"/>
        <v/>
      </c>
      <c r="BT416" s="36" t="str">
        <f t="shared" si="219"/>
        <v/>
      </c>
      <c r="BU416" s="36" t="str">
        <f t="shared" si="220"/>
        <v/>
      </c>
      <c r="BV416" s="55"/>
      <c r="BW416" s="36" t="str">
        <f t="shared" si="221"/>
        <v/>
      </c>
      <c r="BX416" s="36" t="str">
        <f t="shared" si="221"/>
        <v/>
      </c>
      <c r="BY416" s="31"/>
      <c r="BZ416" s="38"/>
      <c r="CB416" s="120" t="e">
        <f t="shared" ca="1" si="192"/>
        <v>#VALUE!</v>
      </c>
      <c r="CC416" s="2" t="e">
        <f t="shared" ca="1" si="222"/>
        <v>#VALUE!</v>
      </c>
    </row>
    <row r="417" spans="1:81" s="10" customFormat="1" ht="25.15" customHeight="1" x14ac:dyDescent="0.2">
      <c r="A417" s="52" t="str">
        <f t="shared" si="223"/>
        <v/>
      </c>
      <c r="B417" s="157" t="e">
        <f t="shared" ca="1" si="193"/>
        <v>#VALUE!</v>
      </c>
      <c r="C417" s="157" t="e">
        <f t="shared" ca="1" si="194"/>
        <v>#VALUE!</v>
      </c>
      <c r="D417" s="29"/>
      <c r="E417" s="155" t="str">
        <f ca="1">IFERROR(INDIRECT(ADDRESS(MATCH(D417,CatModules!C:C,0),2,1,1,"CatModules")),"")</f>
        <v/>
      </c>
      <c r="F417" s="96"/>
      <c r="G417" s="156" t="str">
        <f ca="1">IFERROR(INDIRECT(ADDRESS(MATCH(CONCATENATE(E417,"-",F417),CatInt!K:K,0),3,1,1,"CatInt")),"")</f>
        <v/>
      </c>
      <c r="H417" s="45" t="str">
        <f>IF(F417="","",VLOOKUP(F417,#REF!,2,FALSE))</f>
        <v/>
      </c>
      <c r="I417" s="29"/>
      <c r="J417" s="155" t="e">
        <f t="shared" si="195"/>
        <v>#VALUE!</v>
      </c>
      <c r="K417" s="155" t="e">
        <f t="shared" si="196"/>
        <v>#VALUE!</v>
      </c>
      <c r="L417" s="153"/>
      <c r="M417" s="126"/>
      <c r="N417" s="151" t="e">
        <f ca="1">VLOOKUP(M417,CatProd!B:G,6,FALSE)</f>
        <v>#N/A</v>
      </c>
      <c r="O417" s="127"/>
      <c r="P417" s="175" t="e">
        <f ca="1">VLOOKUP(CONCATENATE(N417,"-",O417),CatProdSpec!H:I,2,FALSE)</f>
        <v>#N/A</v>
      </c>
      <c r="Q417" s="30"/>
      <c r="R417" s="149" t="str">
        <f>IFERROR(VLOOKUP(Q417,Setup!D$16:E$25,2,FALSE),"")</f>
        <v/>
      </c>
      <c r="S417" s="51" t="str">
        <f ca="1">IFERROR(IF(OR(I417="",VLOOKUP(I417,CatCostInp!$E$2:$K$88,7,FALSE)=0),"",VLOOKUP(I417,CatCostInp!$E$2:$K$88,7,FALSE)),"")</f>
        <v/>
      </c>
      <c r="T417" s="4" t="e">
        <f>VLOOKUP(U417,#REF!,2,FALSE)</f>
        <v>#REF!</v>
      </c>
      <c r="U417" s="30"/>
      <c r="V417" s="1" t="str">
        <f ca="1">IF(U417=Setup!$C$10,"Grant",IF('Health Products &amp; Equipment'!U417=Setup!$C$11,"Local",IF('Health Products &amp; Equipment'!U417=Setup!$C$12,"Other","")))</f>
        <v/>
      </c>
      <c r="W417" s="34"/>
      <c r="X417" s="148"/>
      <c r="Y417" s="34"/>
      <c r="Z417" s="36" t="str">
        <f t="shared" si="197"/>
        <v/>
      </c>
      <c r="AA417" s="34"/>
      <c r="AB417" s="32" t="str">
        <f t="shared" si="198"/>
        <v/>
      </c>
      <c r="AC417" s="34"/>
      <c r="AD417" s="32" t="str">
        <f t="shared" si="199"/>
        <v/>
      </c>
      <c r="AE417" s="34"/>
      <c r="AF417" s="36" t="str">
        <f t="shared" si="200"/>
        <v/>
      </c>
      <c r="AG417" s="36" t="str">
        <f t="shared" si="201"/>
        <v/>
      </c>
      <c r="AH417" s="36" t="str">
        <f t="shared" si="202"/>
        <v/>
      </c>
      <c r="AI417" s="55"/>
      <c r="AJ417" s="37"/>
      <c r="AK417" s="148"/>
      <c r="AL417" s="34"/>
      <c r="AM417" s="32" t="str">
        <f t="shared" si="203"/>
        <v/>
      </c>
      <c r="AN417" s="34"/>
      <c r="AO417" s="32" t="str">
        <f t="shared" si="204"/>
        <v/>
      </c>
      <c r="AP417" s="34"/>
      <c r="AQ417" s="32" t="str">
        <f t="shared" si="205"/>
        <v/>
      </c>
      <c r="AR417" s="34"/>
      <c r="AS417" s="36" t="str">
        <f t="shared" si="206"/>
        <v/>
      </c>
      <c r="AT417" s="36" t="str">
        <f t="shared" si="207"/>
        <v/>
      </c>
      <c r="AU417" s="36" t="str">
        <f t="shared" si="208"/>
        <v/>
      </c>
      <c r="AV417" s="55"/>
      <c r="AW417" s="34"/>
      <c r="AX417" s="148"/>
      <c r="AY417" s="34"/>
      <c r="AZ417" s="32" t="str">
        <f t="shared" si="209"/>
        <v/>
      </c>
      <c r="BA417" s="34"/>
      <c r="BB417" s="32" t="str">
        <f t="shared" si="210"/>
        <v/>
      </c>
      <c r="BC417" s="34"/>
      <c r="BD417" s="32" t="str">
        <f t="shared" si="211"/>
        <v/>
      </c>
      <c r="BE417" s="34"/>
      <c r="BF417" s="36" t="str">
        <f t="shared" si="212"/>
        <v/>
      </c>
      <c r="BG417" s="36" t="str">
        <f t="shared" si="213"/>
        <v/>
      </c>
      <c r="BH417" s="36" t="str">
        <f t="shared" si="214"/>
        <v/>
      </c>
      <c r="BI417" s="55"/>
      <c r="BJ417" s="34"/>
      <c r="BK417" s="148"/>
      <c r="BL417" s="34"/>
      <c r="BM417" s="32" t="str">
        <f t="shared" si="215"/>
        <v/>
      </c>
      <c r="BN417" s="34"/>
      <c r="BO417" s="32" t="str">
        <f t="shared" si="216"/>
        <v/>
      </c>
      <c r="BP417" s="34"/>
      <c r="BQ417" s="32" t="str">
        <f t="shared" si="217"/>
        <v/>
      </c>
      <c r="BR417" s="34"/>
      <c r="BS417" s="36" t="str">
        <f t="shared" si="218"/>
        <v/>
      </c>
      <c r="BT417" s="36" t="str">
        <f t="shared" si="219"/>
        <v/>
      </c>
      <c r="BU417" s="36" t="str">
        <f t="shared" si="220"/>
        <v/>
      </c>
      <c r="BV417" s="55"/>
      <c r="BW417" s="36" t="str">
        <f t="shared" si="221"/>
        <v/>
      </c>
      <c r="BX417" s="36" t="str">
        <f t="shared" si="221"/>
        <v/>
      </c>
      <c r="BY417" s="31"/>
      <c r="BZ417" s="38"/>
      <c r="CB417" s="120" t="e">
        <f t="shared" ca="1" si="192"/>
        <v>#VALUE!</v>
      </c>
      <c r="CC417" s="2" t="e">
        <f t="shared" ca="1" si="222"/>
        <v>#VALUE!</v>
      </c>
    </row>
    <row r="418" spans="1:81" s="10" customFormat="1" ht="25.15" customHeight="1" x14ac:dyDescent="0.2">
      <c r="A418" s="52" t="str">
        <f t="shared" si="223"/>
        <v/>
      </c>
      <c r="B418" s="157" t="e">
        <f t="shared" ca="1" si="193"/>
        <v>#VALUE!</v>
      </c>
      <c r="C418" s="157" t="e">
        <f t="shared" ca="1" si="194"/>
        <v>#VALUE!</v>
      </c>
      <c r="D418" s="29"/>
      <c r="E418" s="155" t="str">
        <f ca="1">IFERROR(INDIRECT(ADDRESS(MATCH(D418,CatModules!C:C,0),2,1,1,"CatModules")),"")</f>
        <v/>
      </c>
      <c r="F418" s="96"/>
      <c r="G418" s="156" t="str">
        <f ca="1">IFERROR(INDIRECT(ADDRESS(MATCH(CONCATENATE(E418,"-",F418),CatInt!K:K,0),3,1,1,"CatInt")),"")</f>
        <v/>
      </c>
      <c r="H418" s="45" t="str">
        <f>IF(F418="","",VLOOKUP(F418,#REF!,2,FALSE))</f>
        <v/>
      </c>
      <c r="I418" s="29"/>
      <c r="J418" s="155" t="e">
        <f t="shared" si="195"/>
        <v>#VALUE!</v>
      </c>
      <c r="K418" s="155" t="e">
        <f t="shared" si="196"/>
        <v>#VALUE!</v>
      </c>
      <c r="L418" s="153"/>
      <c r="M418" s="126"/>
      <c r="N418" s="151" t="e">
        <f ca="1">VLOOKUP(M418,CatProd!B:G,6,FALSE)</f>
        <v>#N/A</v>
      </c>
      <c r="O418" s="127"/>
      <c r="P418" s="175" t="e">
        <f ca="1">VLOOKUP(CONCATENATE(N418,"-",O418),CatProdSpec!H:I,2,FALSE)</f>
        <v>#N/A</v>
      </c>
      <c r="Q418" s="30"/>
      <c r="R418" s="149" t="str">
        <f>IFERROR(VLOOKUP(Q418,Setup!D$16:E$25,2,FALSE),"")</f>
        <v/>
      </c>
      <c r="S418" s="51" t="str">
        <f ca="1">IFERROR(IF(OR(I418="",VLOOKUP(I418,CatCostInp!$E$2:$K$88,7,FALSE)=0),"",VLOOKUP(I418,CatCostInp!$E$2:$K$88,7,FALSE)),"")</f>
        <v/>
      </c>
      <c r="T418" s="4" t="e">
        <f>VLOOKUP(U418,#REF!,2,FALSE)</f>
        <v>#REF!</v>
      </c>
      <c r="U418" s="30"/>
      <c r="V418" s="1" t="str">
        <f ca="1">IF(U418=Setup!$C$10,"Grant",IF('Health Products &amp; Equipment'!U418=Setup!$C$11,"Local",IF('Health Products &amp; Equipment'!U418=Setup!$C$12,"Other","")))</f>
        <v/>
      </c>
      <c r="W418" s="34"/>
      <c r="X418" s="148"/>
      <c r="Y418" s="34"/>
      <c r="Z418" s="36" t="str">
        <f t="shared" si="197"/>
        <v/>
      </c>
      <c r="AA418" s="34"/>
      <c r="AB418" s="32" t="str">
        <f t="shared" si="198"/>
        <v/>
      </c>
      <c r="AC418" s="34"/>
      <c r="AD418" s="32" t="str">
        <f t="shared" si="199"/>
        <v/>
      </c>
      <c r="AE418" s="34"/>
      <c r="AF418" s="36" t="str">
        <f t="shared" si="200"/>
        <v/>
      </c>
      <c r="AG418" s="36" t="str">
        <f t="shared" si="201"/>
        <v/>
      </c>
      <c r="AH418" s="36" t="str">
        <f t="shared" si="202"/>
        <v/>
      </c>
      <c r="AI418" s="55"/>
      <c r="AJ418" s="37"/>
      <c r="AK418" s="148"/>
      <c r="AL418" s="34"/>
      <c r="AM418" s="32" t="str">
        <f t="shared" si="203"/>
        <v/>
      </c>
      <c r="AN418" s="34"/>
      <c r="AO418" s="32" t="str">
        <f t="shared" si="204"/>
        <v/>
      </c>
      <c r="AP418" s="34"/>
      <c r="AQ418" s="32" t="str">
        <f t="shared" si="205"/>
        <v/>
      </c>
      <c r="AR418" s="34"/>
      <c r="AS418" s="36" t="str">
        <f t="shared" si="206"/>
        <v/>
      </c>
      <c r="AT418" s="36" t="str">
        <f t="shared" si="207"/>
        <v/>
      </c>
      <c r="AU418" s="36" t="str">
        <f t="shared" si="208"/>
        <v/>
      </c>
      <c r="AV418" s="55"/>
      <c r="AW418" s="34"/>
      <c r="AX418" s="148"/>
      <c r="AY418" s="34"/>
      <c r="AZ418" s="32" t="str">
        <f t="shared" si="209"/>
        <v/>
      </c>
      <c r="BA418" s="34"/>
      <c r="BB418" s="32" t="str">
        <f t="shared" si="210"/>
        <v/>
      </c>
      <c r="BC418" s="34"/>
      <c r="BD418" s="32" t="str">
        <f t="shared" si="211"/>
        <v/>
      </c>
      <c r="BE418" s="34"/>
      <c r="BF418" s="36" t="str">
        <f t="shared" si="212"/>
        <v/>
      </c>
      <c r="BG418" s="36" t="str">
        <f t="shared" si="213"/>
        <v/>
      </c>
      <c r="BH418" s="36" t="str">
        <f t="shared" si="214"/>
        <v/>
      </c>
      <c r="BI418" s="55"/>
      <c r="BJ418" s="34"/>
      <c r="BK418" s="148"/>
      <c r="BL418" s="34"/>
      <c r="BM418" s="32" t="str">
        <f t="shared" si="215"/>
        <v/>
      </c>
      <c r="BN418" s="34"/>
      <c r="BO418" s="32" t="str">
        <f t="shared" si="216"/>
        <v/>
      </c>
      <c r="BP418" s="34"/>
      <c r="BQ418" s="32" t="str">
        <f t="shared" si="217"/>
        <v/>
      </c>
      <c r="BR418" s="34"/>
      <c r="BS418" s="36" t="str">
        <f t="shared" si="218"/>
        <v/>
      </c>
      <c r="BT418" s="36" t="str">
        <f t="shared" si="219"/>
        <v/>
      </c>
      <c r="BU418" s="36" t="str">
        <f t="shared" si="220"/>
        <v/>
      </c>
      <c r="BV418" s="55"/>
      <c r="BW418" s="36" t="str">
        <f t="shared" si="221"/>
        <v/>
      </c>
      <c r="BX418" s="36" t="str">
        <f t="shared" si="221"/>
        <v/>
      </c>
      <c r="BY418" s="31"/>
      <c r="BZ418" s="38"/>
      <c r="CB418" s="120" t="e">
        <f t="shared" ca="1" si="192"/>
        <v>#VALUE!</v>
      </c>
      <c r="CC418" s="2" t="e">
        <f t="shared" ca="1" si="222"/>
        <v>#VALUE!</v>
      </c>
    </row>
    <row r="419" spans="1:81" s="10" customFormat="1" ht="25.15" customHeight="1" x14ac:dyDescent="0.2">
      <c r="A419" s="52" t="str">
        <f t="shared" si="223"/>
        <v/>
      </c>
      <c r="B419" s="157" t="e">
        <f t="shared" ca="1" si="193"/>
        <v>#VALUE!</v>
      </c>
      <c r="C419" s="157" t="e">
        <f t="shared" ca="1" si="194"/>
        <v>#VALUE!</v>
      </c>
      <c r="D419" s="29"/>
      <c r="E419" s="155" t="str">
        <f ca="1">IFERROR(INDIRECT(ADDRESS(MATCH(D419,CatModules!C:C,0),2,1,1,"CatModules")),"")</f>
        <v/>
      </c>
      <c r="F419" s="96"/>
      <c r="G419" s="156" t="str">
        <f ca="1">IFERROR(INDIRECT(ADDRESS(MATCH(CONCATENATE(E419,"-",F419),CatInt!K:K,0),3,1,1,"CatInt")),"")</f>
        <v/>
      </c>
      <c r="H419" s="45" t="str">
        <f>IF(F419="","",VLOOKUP(F419,#REF!,2,FALSE))</f>
        <v/>
      </c>
      <c r="I419" s="29"/>
      <c r="J419" s="155" t="e">
        <f t="shared" si="195"/>
        <v>#VALUE!</v>
      </c>
      <c r="K419" s="155" t="e">
        <f t="shared" si="196"/>
        <v>#VALUE!</v>
      </c>
      <c r="L419" s="153"/>
      <c r="M419" s="126"/>
      <c r="N419" s="151" t="e">
        <f ca="1">VLOOKUP(M419,CatProd!B:G,6,FALSE)</f>
        <v>#N/A</v>
      </c>
      <c r="O419" s="127"/>
      <c r="P419" s="175" t="e">
        <f ca="1">VLOOKUP(CONCATENATE(N419,"-",O419),CatProdSpec!H:I,2,FALSE)</f>
        <v>#N/A</v>
      </c>
      <c r="Q419" s="30"/>
      <c r="R419" s="149" t="str">
        <f>IFERROR(VLOOKUP(Q419,Setup!D$16:E$25,2,FALSE),"")</f>
        <v/>
      </c>
      <c r="S419" s="51" t="str">
        <f ca="1">IFERROR(IF(OR(I419="",VLOOKUP(I419,CatCostInp!$E$2:$K$88,7,FALSE)=0),"",VLOOKUP(I419,CatCostInp!$E$2:$K$88,7,FALSE)),"")</f>
        <v/>
      </c>
      <c r="T419" s="4" t="e">
        <f>VLOOKUP(U419,#REF!,2,FALSE)</f>
        <v>#REF!</v>
      </c>
      <c r="U419" s="30"/>
      <c r="V419" s="1" t="str">
        <f ca="1">IF(U419=Setup!$C$10,"Grant",IF('Health Products &amp; Equipment'!U419=Setup!$C$11,"Local",IF('Health Products &amp; Equipment'!U419=Setup!$C$12,"Other","")))</f>
        <v/>
      </c>
      <c r="W419" s="34"/>
      <c r="X419" s="148"/>
      <c r="Y419" s="34"/>
      <c r="Z419" s="36" t="str">
        <f t="shared" si="197"/>
        <v/>
      </c>
      <c r="AA419" s="34"/>
      <c r="AB419" s="32" t="str">
        <f t="shared" si="198"/>
        <v/>
      </c>
      <c r="AC419" s="34"/>
      <c r="AD419" s="32" t="str">
        <f t="shared" si="199"/>
        <v/>
      </c>
      <c r="AE419" s="34"/>
      <c r="AF419" s="36" t="str">
        <f t="shared" si="200"/>
        <v/>
      </c>
      <c r="AG419" s="36" t="str">
        <f t="shared" si="201"/>
        <v/>
      </c>
      <c r="AH419" s="36" t="str">
        <f t="shared" si="202"/>
        <v/>
      </c>
      <c r="AI419" s="55"/>
      <c r="AJ419" s="37"/>
      <c r="AK419" s="148"/>
      <c r="AL419" s="34"/>
      <c r="AM419" s="32" t="str">
        <f t="shared" si="203"/>
        <v/>
      </c>
      <c r="AN419" s="34"/>
      <c r="AO419" s="32" t="str">
        <f t="shared" si="204"/>
        <v/>
      </c>
      <c r="AP419" s="34"/>
      <c r="AQ419" s="32" t="str">
        <f t="shared" si="205"/>
        <v/>
      </c>
      <c r="AR419" s="34"/>
      <c r="AS419" s="36" t="str">
        <f t="shared" si="206"/>
        <v/>
      </c>
      <c r="AT419" s="36" t="str">
        <f t="shared" si="207"/>
        <v/>
      </c>
      <c r="AU419" s="36" t="str">
        <f t="shared" si="208"/>
        <v/>
      </c>
      <c r="AV419" s="55"/>
      <c r="AW419" s="34"/>
      <c r="AX419" s="148"/>
      <c r="AY419" s="34"/>
      <c r="AZ419" s="32" t="str">
        <f t="shared" si="209"/>
        <v/>
      </c>
      <c r="BA419" s="34"/>
      <c r="BB419" s="32" t="str">
        <f t="shared" si="210"/>
        <v/>
      </c>
      <c r="BC419" s="34"/>
      <c r="BD419" s="32" t="str">
        <f t="shared" si="211"/>
        <v/>
      </c>
      <c r="BE419" s="34"/>
      <c r="BF419" s="36" t="str">
        <f t="shared" si="212"/>
        <v/>
      </c>
      <c r="BG419" s="36" t="str">
        <f t="shared" si="213"/>
        <v/>
      </c>
      <c r="BH419" s="36" t="str">
        <f t="shared" si="214"/>
        <v/>
      </c>
      <c r="BI419" s="55"/>
      <c r="BJ419" s="34"/>
      <c r="BK419" s="148"/>
      <c r="BL419" s="34"/>
      <c r="BM419" s="32" t="str">
        <f t="shared" si="215"/>
        <v/>
      </c>
      <c r="BN419" s="34"/>
      <c r="BO419" s="32" t="str">
        <f t="shared" si="216"/>
        <v/>
      </c>
      <c r="BP419" s="34"/>
      <c r="BQ419" s="32" t="str">
        <f t="shared" si="217"/>
        <v/>
      </c>
      <c r="BR419" s="34"/>
      <c r="BS419" s="36" t="str">
        <f t="shared" si="218"/>
        <v/>
      </c>
      <c r="BT419" s="36" t="str">
        <f t="shared" si="219"/>
        <v/>
      </c>
      <c r="BU419" s="36" t="str">
        <f t="shared" si="220"/>
        <v/>
      </c>
      <c r="BV419" s="55"/>
      <c r="BW419" s="36" t="str">
        <f t="shared" si="221"/>
        <v/>
      </c>
      <c r="BX419" s="36" t="str">
        <f t="shared" si="221"/>
        <v/>
      </c>
      <c r="BY419" s="31"/>
      <c r="BZ419" s="38"/>
      <c r="CB419" s="120" t="e">
        <f t="shared" ca="1" si="192"/>
        <v>#VALUE!</v>
      </c>
      <c r="CC419" s="2" t="e">
        <f t="shared" ca="1" si="222"/>
        <v>#VALUE!</v>
      </c>
    </row>
    <row r="420" spans="1:81" s="10" customFormat="1" ht="25.15" customHeight="1" x14ac:dyDescent="0.2">
      <c r="A420" s="52" t="str">
        <f t="shared" si="223"/>
        <v/>
      </c>
      <c r="B420" s="157" t="e">
        <f t="shared" ca="1" si="193"/>
        <v>#VALUE!</v>
      </c>
      <c r="C420" s="157" t="e">
        <f t="shared" ca="1" si="194"/>
        <v>#VALUE!</v>
      </c>
      <c r="D420" s="29"/>
      <c r="E420" s="155" t="str">
        <f ca="1">IFERROR(INDIRECT(ADDRESS(MATCH(D420,CatModules!C:C,0),2,1,1,"CatModules")),"")</f>
        <v/>
      </c>
      <c r="F420" s="96"/>
      <c r="G420" s="156" t="str">
        <f ca="1">IFERROR(INDIRECT(ADDRESS(MATCH(CONCATENATE(E420,"-",F420),CatInt!K:K,0),3,1,1,"CatInt")),"")</f>
        <v/>
      </c>
      <c r="H420" s="45" t="str">
        <f>IF(F420="","",VLOOKUP(F420,#REF!,2,FALSE))</f>
        <v/>
      </c>
      <c r="I420" s="29"/>
      <c r="J420" s="155" t="e">
        <f t="shared" si="195"/>
        <v>#VALUE!</v>
      </c>
      <c r="K420" s="155" t="e">
        <f t="shared" si="196"/>
        <v>#VALUE!</v>
      </c>
      <c r="L420" s="153"/>
      <c r="M420" s="126"/>
      <c r="N420" s="151" t="e">
        <f ca="1">VLOOKUP(M420,CatProd!B:G,6,FALSE)</f>
        <v>#N/A</v>
      </c>
      <c r="O420" s="127"/>
      <c r="P420" s="175" t="e">
        <f ca="1">VLOOKUP(CONCATENATE(N420,"-",O420),CatProdSpec!H:I,2,FALSE)</f>
        <v>#N/A</v>
      </c>
      <c r="Q420" s="30"/>
      <c r="R420" s="149" t="str">
        <f>IFERROR(VLOOKUP(Q420,Setup!D$16:E$25,2,FALSE),"")</f>
        <v/>
      </c>
      <c r="S420" s="51" t="str">
        <f ca="1">IFERROR(IF(OR(I420="",VLOOKUP(I420,CatCostInp!$E$2:$K$88,7,FALSE)=0),"",VLOOKUP(I420,CatCostInp!$E$2:$K$88,7,FALSE)),"")</f>
        <v/>
      </c>
      <c r="T420" s="4" t="e">
        <f>VLOOKUP(U420,#REF!,2,FALSE)</f>
        <v>#REF!</v>
      </c>
      <c r="U420" s="30"/>
      <c r="V420" s="1" t="str">
        <f ca="1">IF(U420=Setup!$C$10,"Grant",IF('Health Products &amp; Equipment'!U420=Setup!$C$11,"Local",IF('Health Products &amp; Equipment'!U420=Setup!$C$12,"Other","")))</f>
        <v/>
      </c>
      <c r="W420" s="34"/>
      <c r="X420" s="148"/>
      <c r="Y420" s="34"/>
      <c r="Z420" s="36" t="str">
        <f t="shared" si="197"/>
        <v/>
      </c>
      <c r="AA420" s="34"/>
      <c r="AB420" s="32" t="str">
        <f t="shared" si="198"/>
        <v/>
      </c>
      <c r="AC420" s="34"/>
      <c r="AD420" s="32" t="str">
        <f t="shared" si="199"/>
        <v/>
      </c>
      <c r="AE420" s="34"/>
      <c r="AF420" s="36" t="str">
        <f t="shared" si="200"/>
        <v/>
      </c>
      <c r="AG420" s="36" t="str">
        <f t="shared" si="201"/>
        <v/>
      </c>
      <c r="AH420" s="36" t="str">
        <f t="shared" si="202"/>
        <v/>
      </c>
      <c r="AI420" s="55"/>
      <c r="AJ420" s="37"/>
      <c r="AK420" s="148"/>
      <c r="AL420" s="34"/>
      <c r="AM420" s="32" t="str">
        <f t="shared" si="203"/>
        <v/>
      </c>
      <c r="AN420" s="34"/>
      <c r="AO420" s="32" t="str">
        <f t="shared" si="204"/>
        <v/>
      </c>
      <c r="AP420" s="34"/>
      <c r="AQ420" s="32" t="str">
        <f t="shared" si="205"/>
        <v/>
      </c>
      <c r="AR420" s="34"/>
      <c r="AS420" s="36" t="str">
        <f t="shared" si="206"/>
        <v/>
      </c>
      <c r="AT420" s="36" t="str">
        <f t="shared" si="207"/>
        <v/>
      </c>
      <c r="AU420" s="36" t="str">
        <f t="shared" si="208"/>
        <v/>
      </c>
      <c r="AV420" s="55"/>
      <c r="AW420" s="34"/>
      <c r="AX420" s="148"/>
      <c r="AY420" s="34"/>
      <c r="AZ420" s="32" t="str">
        <f t="shared" si="209"/>
        <v/>
      </c>
      <c r="BA420" s="34"/>
      <c r="BB420" s="32" t="str">
        <f t="shared" si="210"/>
        <v/>
      </c>
      <c r="BC420" s="34"/>
      <c r="BD420" s="32" t="str">
        <f t="shared" si="211"/>
        <v/>
      </c>
      <c r="BE420" s="34"/>
      <c r="BF420" s="36" t="str">
        <f t="shared" si="212"/>
        <v/>
      </c>
      <c r="BG420" s="36" t="str">
        <f t="shared" si="213"/>
        <v/>
      </c>
      <c r="BH420" s="36" t="str">
        <f t="shared" si="214"/>
        <v/>
      </c>
      <c r="BI420" s="55"/>
      <c r="BJ420" s="34"/>
      <c r="BK420" s="148"/>
      <c r="BL420" s="34"/>
      <c r="BM420" s="32" t="str">
        <f t="shared" si="215"/>
        <v/>
      </c>
      <c r="BN420" s="34"/>
      <c r="BO420" s="32" t="str">
        <f t="shared" si="216"/>
        <v/>
      </c>
      <c r="BP420" s="34"/>
      <c r="BQ420" s="32" t="str">
        <f t="shared" si="217"/>
        <v/>
      </c>
      <c r="BR420" s="34"/>
      <c r="BS420" s="36" t="str">
        <f t="shared" si="218"/>
        <v/>
      </c>
      <c r="BT420" s="36" t="str">
        <f t="shared" si="219"/>
        <v/>
      </c>
      <c r="BU420" s="36" t="str">
        <f t="shared" si="220"/>
        <v/>
      </c>
      <c r="BV420" s="55"/>
      <c r="BW420" s="36" t="str">
        <f t="shared" si="221"/>
        <v/>
      </c>
      <c r="BX420" s="36" t="str">
        <f t="shared" si="221"/>
        <v/>
      </c>
      <c r="BY420" s="31"/>
      <c r="BZ420" s="38"/>
      <c r="CB420" s="120" t="e">
        <f t="shared" ca="1" si="192"/>
        <v>#VALUE!</v>
      </c>
      <c r="CC420" s="2" t="e">
        <f t="shared" ca="1" si="222"/>
        <v>#VALUE!</v>
      </c>
    </row>
    <row r="421" spans="1:81" s="10" customFormat="1" ht="25.15" customHeight="1" x14ac:dyDescent="0.2">
      <c r="A421" s="52" t="str">
        <f t="shared" si="223"/>
        <v/>
      </c>
      <c r="B421" s="157" t="e">
        <f t="shared" ca="1" si="193"/>
        <v>#VALUE!</v>
      </c>
      <c r="C421" s="157" t="e">
        <f t="shared" ca="1" si="194"/>
        <v>#VALUE!</v>
      </c>
      <c r="D421" s="29"/>
      <c r="E421" s="155" t="str">
        <f ca="1">IFERROR(INDIRECT(ADDRESS(MATCH(D421,CatModules!C:C,0),2,1,1,"CatModules")),"")</f>
        <v/>
      </c>
      <c r="F421" s="96"/>
      <c r="G421" s="156" t="str">
        <f ca="1">IFERROR(INDIRECT(ADDRESS(MATCH(CONCATENATE(E421,"-",F421),CatInt!K:K,0),3,1,1,"CatInt")),"")</f>
        <v/>
      </c>
      <c r="H421" s="45" t="str">
        <f>IF(F421="","",VLOOKUP(F421,#REF!,2,FALSE))</f>
        <v/>
      </c>
      <c r="I421" s="29"/>
      <c r="J421" s="155" t="e">
        <f t="shared" si="195"/>
        <v>#VALUE!</v>
      </c>
      <c r="K421" s="155" t="e">
        <f t="shared" si="196"/>
        <v>#VALUE!</v>
      </c>
      <c r="L421" s="153"/>
      <c r="M421" s="126"/>
      <c r="N421" s="151" t="e">
        <f ca="1">VLOOKUP(M421,CatProd!B:G,6,FALSE)</f>
        <v>#N/A</v>
      </c>
      <c r="O421" s="127"/>
      <c r="P421" s="175" t="e">
        <f ca="1">VLOOKUP(CONCATENATE(N421,"-",O421),CatProdSpec!H:I,2,FALSE)</f>
        <v>#N/A</v>
      </c>
      <c r="Q421" s="30"/>
      <c r="R421" s="149" t="str">
        <f>IFERROR(VLOOKUP(Q421,Setup!D$16:E$25,2,FALSE),"")</f>
        <v/>
      </c>
      <c r="S421" s="51" t="str">
        <f ca="1">IFERROR(IF(OR(I421="",VLOOKUP(I421,CatCostInp!$E$2:$K$88,7,FALSE)=0),"",VLOOKUP(I421,CatCostInp!$E$2:$K$88,7,FALSE)),"")</f>
        <v/>
      </c>
      <c r="T421" s="4" t="e">
        <f>VLOOKUP(U421,#REF!,2,FALSE)</f>
        <v>#REF!</v>
      </c>
      <c r="U421" s="30"/>
      <c r="V421" s="1" t="str">
        <f ca="1">IF(U421=Setup!$C$10,"Grant",IF('Health Products &amp; Equipment'!U421=Setup!$C$11,"Local",IF('Health Products &amp; Equipment'!U421=Setup!$C$12,"Other","")))</f>
        <v/>
      </c>
      <c r="W421" s="34"/>
      <c r="X421" s="148"/>
      <c r="Y421" s="34"/>
      <c r="Z421" s="36" t="str">
        <f t="shared" si="197"/>
        <v/>
      </c>
      <c r="AA421" s="34"/>
      <c r="AB421" s="32" t="str">
        <f t="shared" si="198"/>
        <v/>
      </c>
      <c r="AC421" s="34"/>
      <c r="AD421" s="32" t="str">
        <f t="shared" si="199"/>
        <v/>
      </c>
      <c r="AE421" s="34"/>
      <c r="AF421" s="36" t="str">
        <f t="shared" si="200"/>
        <v/>
      </c>
      <c r="AG421" s="36" t="str">
        <f t="shared" si="201"/>
        <v/>
      </c>
      <c r="AH421" s="36" t="str">
        <f t="shared" si="202"/>
        <v/>
      </c>
      <c r="AI421" s="55"/>
      <c r="AJ421" s="37"/>
      <c r="AK421" s="148"/>
      <c r="AL421" s="34"/>
      <c r="AM421" s="32" t="str">
        <f t="shared" si="203"/>
        <v/>
      </c>
      <c r="AN421" s="34"/>
      <c r="AO421" s="32" t="str">
        <f t="shared" si="204"/>
        <v/>
      </c>
      <c r="AP421" s="34"/>
      <c r="AQ421" s="32" t="str">
        <f t="shared" si="205"/>
        <v/>
      </c>
      <c r="AR421" s="34"/>
      <c r="AS421" s="36" t="str">
        <f t="shared" si="206"/>
        <v/>
      </c>
      <c r="AT421" s="36" t="str">
        <f t="shared" si="207"/>
        <v/>
      </c>
      <c r="AU421" s="36" t="str">
        <f t="shared" si="208"/>
        <v/>
      </c>
      <c r="AV421" s="55"/>
      <c r="AW421" s="34"/>
      <c r="AX421" s="148"/>
      <c r="AY421" s="34"/>
      <c r="AZ421" s="32" t="str">
        <f t="shared" si="209"/>
        <v/>
      </c>
      <c r="BA421" s="34"/>
      <c r="BB421" s="32" t="str">
        <f t="shared" si="210"/>
        <v/>
      </c>
      <c r="BC421" s="34"/>
      <c r="BD421" s="32" t="str">
        <f t="shared" si="211"/>
        <v/>
      </c>
      <c r="BE421" s="34"/>
      <c r="BF421" s="36" t="str">
        <f t="shared" si="212"/>
        <v/>
      </c>
      <c r="BG421" s="36" t="str">
        <f t="shared" si="213"/>
        <v/>
      </c>
      <c r="BH421" s="36" t="str">
        <f t="shared" si="214"/>
        <v/>
      </c>
      <c r="BI421" s="55"/>
      <c r="BJ421" s="34"/>
      <c r="BK421" s="148"/>
      <c r="BL421" s="34"/>
      <c r="BM421" s="32" t="str">
        <f t="shared" si="215"/>
        <v/>
      </c>
      <c r="BN421" s="34"/>
      <c r="BO421" s="32" t="str">
        <f t="shared" si="216"/>
        <v/>
      </c>
      <c r="BP421" s="34"/>
      <c r="BQ421" s="32" t="str">
        <f t="shared" si="217"/>
        <v/>
      </c>
      <c r="BR421" s="34"/>
      <c r="BS421" s="36" t="str">
        <f t="shared" si="218"/>
        <v/>
      </c>
      <c r="BT421" s="36" t="str">
        <f t="shared" si="219"/>
        <v/>
      </c>
      <c r="BU421" s="36" t="str">
        <f t="shared" si="220"/>
        <v/>
      </c>
      <c r="BV421" s="55"/>
      <c r="BW421" s="36" t="str">
        <f t="shared" si="221"/>
        <v/>
      </c>
      <c r="BX421" s="36" t="str">
        <f t="shared" si="221"/>
        <v/>
      </c>
      <c r="BY421" s="31"/>
      <c r="BZ421" s="38"/>
      <c r="CB421" s="120" t="e">
        <f t="shared" ca="1" si="192"/>
        <v>#VALUE!</v>
      </c>
      <c r="CC421" s="2" t="e">
        <f t="shared" ca="1" si="222"/>
        <v>#VALUE!</v>
      </c>
    </row>
    <row r="422" spans="1:81" s="10" customFormat="1" ht="25.15" customHeight="1" x14ac:dyDescent="0.2">
      <c r="A422" s="52" t="str">
        <f t="shared" si="223"/>
        <v/>
      </c>
      <c r="B422" s="157" t="e">
        <f t="shared" ca="1" si="193"/>
        <v>#VALUE!</v>
      </c>
      <c r="C422" s="157" t="e">
        <f t="shared" ca="1" si="194"/>
        <v>#VALUE!</v>
      </c>
      <c r="D422" s="29"/>
      <c r="E422" s="155" t="str">
        <f ca="1">IFERROR(INDIRECT(ADDRESS(MATCH(D422,CatModules!C:C,0),2,1,1,"CatModules")),"")</f>
        <v/>
      </c>
      <c r="F422" s="96"/>
      <c r="G422" s="156" t="str">
        <f ca="1">IFERROR(INDIRECT(ADDRESS(MATCH(CONCATENATE(E422,"-",F422),CatInt!K:K,0),3,1,1,"CatInt")),"")</f>
        <v/>
      </c>
      <c r="H422" s="45" t="str">
        <f>IF(F422="","",VLOOKUP(F422,#REF!,2,FALSE))</f>
        <v/>
      </c>
      <c r="I422" s="29"/>
      <c r="J422" s="155" t="e">
        <f t="shared" si="195"/>
        <v>#VALUE!</v>
      </c>
      <c r="K422" s="155" t="e">
        <f t="shared" si="196"/>
        <v>#VALUE!</v>
      </c>
      <c r="L422" s="153"/>
      <c r="M422" s="126"/>
      <c r="N422" s="151" t="e">
        <f ca="1">VLOOKUP(M422,CatProd!B:G,6,FALSE)</f>
        <v>#N/A</v>
      </c>
      <c r="O422" s="127"/>
      <c r="P422" s="175" t="e">
        <f ca="1">VLOOKUP(CONCATENATE(N422,"-",O422),CatProdSpec!H:I,2,FALSE)</f>
        <v>#N/A</v>
      </c>
      <c r="Q422" s="30"/>
      <c r="R422" s="149" t="str">
        <f>IFERROR(VLOOKUP(Q422,Setup!D$16:E$25,2,FALSE),"")</f>
        <v/>
      </c>
      <c r="S422" s="51" t="str">
        <f ca="1">IFERROR(IF(OR(I422="",VLOOKUP(I422,CatCostInp!$E$2:$K$88,7,FALSE)=0),"",VLOOKUP(I422,CatCostInp!$E$2:$K$88,7,FALSE)),"")</f>
        <v/>
      </c>
      <c r="T422" s="4" t="e">
        <f>VLOOKUP(U422,#REF!,2,FALSE)</f>
        <v>#REF!</v>
      </c>
      <c r="U422" s="30"/>
      <c r="V422" s="1" t="str">
        <f ca="1">IF(U422=Setup!$C$10,"Grant",IF('Health Products &amp; Equipment'!U422=Setup!$C$11,"Local",IF('Health Products &amp; Equipment'!U422=Setup!$C$12,"Other","")))</f>
        <v/>
      </c>
      <c r="W422" s="34"/>
      <c r="X422" s="148"/>
      <c r="Y422" s="34"/>
      <c r="Z422" s="36" t="str">
        <f t="shared" si="197"/>
        <v/>
      </c>
      <c r="AA422" s="34"/>
      <c r="AB422" s="32" t="str">
        <f t="shared" si="198"/>
        <v/>
      </c>
      <c r="AC422" s="34"/>
      <c r="AD422" s="32" t="str">
        <f t="shared" si="199"/>
        <v/>
      </c>
      <c r="AE422" s="34"/>
      <c r="AF422" s="36" t="str">
        <f t="shared" si="200"/>
        <v/>
      </c>
      <c r="AG422" s="36" t="str">
        <f t="shared" si="201"/>
        <v/>
      </c>
      <c r="AH422" s="36" t="str">
        <f t="shared" si="202"/>
        <v/>
      </c>
      <c r="AI422" s="55"/>
      <c r="AJ422" s="37"/>
      <c r="AK422" s="148"/>
      <c r="AL422" s="34"/>
      <c r="AM422" s="32" t="str">
        <f t="shared" si="203"/>
        <v/>
      </c>
      <c r="AN422" s="34"/>
      <c r="AO422" s="32" t="str">
        <f t="shared" si="204"/>
        <v/>
      </c>
      <c r="AP422" s="34"/>
      <c r="AQ422" s="32" t="str">
        <f t="shared" si="205"/>
        <v/>
      </c>
      <c r="AR422" s="34"/>
      <c r="AS422" s="36" t="str">
        <f t="shared" si="206"/>
        <v/>
      </c>
      <c r="AT422" s="36" t="str">
        <f t="shared" si="207"/>
        <v/>
      </c>
      <c r="AU422" s="36" t="str">
        <f t="shared" si="208"/>
        <v/>
      </c>
      <c r="AV422" s="55"/>
      <c r="AW422" s="34"/>
      <c r="AX422" s="148"/>
      <c r="AY422" s="34"/>
      <c r="AZ422" s="32" t="str">
        <f t="shared" si="209"/>
        <v/>
      </c>
      <c r="BA422" s="34"/>
      <c r="BB422" s="32" t="str">
        <f t="shared" si="210"/>
        <v/>
      </c>
      <c r="BC422" s="34"/>
      <c r="BD422" s="32" t="str">
        <f t="shared" si="211"/>
        <v/>
      </c>
      <c r="BE422" s="34"/>
      <c r="BF422" s="36" t="str">
        <f t="shared" si="212"/>
        <v/>
      </c>
      <c r="BG422" s="36" t="str">
        <f t="shared" si="213"/>
        <v/>
      </c>
      <c r="BH422" s="36" t="str">
        <f t="shared" si="214"/>
        <v/>
      </c>
      <c r="BI422" s="55"/>
      <c r="BJ422" s="34"/>
      <c r="BK422" s="148"/>
      <c r="BL422" s="34"/>
      <c r="BM422" s="32" t="str">
        <f t="shared" si="215"/>
        <v/>
      </c>
      <c r="BN422" s="34"/>
      <c r="BO422" s="32" t="str">
        <f t="shared" si="216"/>
        <v/>
      </c>
      <c r="BP422" s="34"/>
      <c r="BQ422" s="32" t="str">
        <f t="shared" si="217"/>
        <v/>
      </c>
      <c r="BR422" s="34"/>
      <c r="BS422" s="36" t="str">
        <f t="shared" si="218"/>
        <v/>
      </c>
      <c r="BT422" s="36" t="str">
        <f t="shared" si="219"/>
        <v/>
      </c>
      <c r="BU422" s="36" t="str">
        <f t="shared" si="220"/>
        <v/>
      </c>
      <c r="BV422" s="55"/>
      <c r="BW422" s="36" t="str">
        <f t="shared" si="221"/>
        <v/>
      </c>
      <c r="BX422" s="36" t="str">
        <f t="shared" si="221"/>
        <v/>
      </c>
      <c r="BY422" s="31"/>
      <c r="BZ422" s="38"/>
      <c r="CB422" s="120" t="e">
        <f t="shared" ca="1" si="192"/>
        <v>#VALUE!</v>
      </c>
      <c r="CC422" s="2" t="e">
        <f t="shared" ca="1" si="222"/>
        <v>#VALUE!</v>
      </c>
    </row>
    <row r="423" spans="1:81" s="10" customFormat="1" ht="25.15" customHeight="1" x14ac:dyDescent="0.2">
      <c r="A423" s="52" t="str">
        <f t="shared" si="223"/>
        <v/>
      </c>
      <c r="B423" s="157" t="e">
        <f t="shared" ca="1" si="193"/>
        <v>#VALUE!</v>
      </c>
      <c r="C423" s="157" t="e">
        <f t="shared" ca="1" si="194"/>
        <v>#VALUE!</v>
      </c>
      <c r="D423" s="29"/>
      <c r="E423" s="155" t="str">
        <f ca="1">IFERROR(INDIRECT(ADDRESS(MATCH(D423,CatModules!C:C,0),2,1,1,"CatModules")),"")</f>
        <v/>
      </c>
      <c r="F423" s="96"/>
      <c r="G423" s="156" t="str">
        <f ca="1">IFERROR(INDIRECT(ADDRESS(MATCH(CONCATENATE(E423,"-",F423),CatInt!K:K,0),3,1,1,"CatInt")),"")</f>
        <v/>
      </c>
      <c r="H423" s="45" t="str">
        <f>IF(F423="","",VLOOKUP(F423,#REF!,2,FALSE))</f>
        <v/>
      </c>
      <c r="I423" s="29"/>
      <c r="J423" s="155" t="e">
        <f t="shared" si="195"/>
        <v>#VALUE!</v>
      </c>
      <c r="K423" s="155" t="e">
        <f t="shared" si="196"/>
        <v>#VALUE!</v>
      </c>
      <c r="L423" s="153"/>
      <c r="M423" s="126"/>
      <c r="N423" s="151" t="e">
        <f ca="1">VLOOKUP(M423,CatProd!B:G,6,FALSE)</f>
        <v>#N/A</v>
      </c>
      <c r="O423" s="127"/>
      <c r="P423" s="175" t="e">
        <f ca="1">VLOOKUP(CONCATENATE(N423,"-",O423),CatProdSpec!H:I,2,FALSE)</f>
        <v>#N/A</v>
      </c>
      <c r="Q423" s="30"/>
      <c r="R423" s="149" t="str">
        <f>IFERROR(VLOOKUP(Q423,Setup!D$16:E$25,2,FALSE),"")</f>
        <v/>
      </c>
      <c r="S423" s="51" t="str">
        <f ca="1">IFERROR(IF(OR(I423="",VLOOKUP(I423,CatCostInp!$E$2:$K$88,7,FALSE)=0),"",VLOOKUP(I423,CatCostInp!$E$2:$K$88,7,FALSE)),"")</f>
        <v/>
      </c>
      <c r="T423" s="4" t="e">
        <f>VLOOKUP(U423,#REF!,2,FALSE)</f>
        <v>#REF!</v>
      </c>
      <c r="U423" s="30"/>
      <c r="V423" s="1" t="str">
        <f ca="1">IF(U423=Setup!$C$10,"Grant",IF('Health Products &amp; Equipment'!U423=Setup!$C$11,"Local",IF('Health Products &amp; Equipment'!U423=Setup!$C$12,"Other","")))</f>
        <v/>
      </c>
      <c r="W423" s="34"/>
      <c r="X423" s="148"/>
      <c r="Y423" s="34"/>
      <c r="Z423" s="36" t="str">
        <f t="shared" si="197"/>
        <v/>
      </c>
      <c r="AA423" s="34"/>
      <c r="AB423" s="32" t="str">
        <f t="shared" si="198"/>
        <v/>
      </c>
      <c r="AC423" s="34"/>
      <c r="AD423" s="32" t="str">
        <f t="shared" si="199"/>
        <v/>
      </c>
      <c r="AE423" s="34"/>
      <c r="AF423" s="36" t="str">
        <f t="shared" si="200"/>
        <v/>
      </c>
      <c r="AG423" s="36" t="str">
        <f t="shared" si="201"/>
        <v/>
      </c>
      <c r="AH423" s="36" t="str">
        <f t="shared" si="202"/>
        <v/>
      </c>
      <c r="AI423" s="55"/>
      <c r="AJ423" s="37"/>
      <c r="AK423" s="148"/>
      <c r="AL423" s="34"/>
      <c r="AM423" s="32" t="str">
        <f t="shared" si="203"/>
        <v/>
      </c>
      <c r="AN423" s="34"/>
      <c r="AO423" s="32" t="str">
        <f t="shared" si="204"/>
        <v/>
      </c>
      <c r="AP423" s="34"/>
      <c r="AQ423" s="32" t="str">
        <f t="shared" si="205"/>
        <v/>
      </c>
      <c r="AR423" s="34"/>
      <c r="AS423" s="36" t="str">
        <f t="shared" si="206"/>
        <v/>
      </c>
      <c r="AT423" s="36" t="str">
        <f t="shared" si="207"/>
        <v/>
      </c>
      <c r="AU423" s="36" t="str">
        <f t="shared" si="208"/>
        <v/>
      </c>
      <c r="AV423" s="55"/>
      <c r="AW423" s="34"/>
      <c r="AX423" s="148"/>
      <c r="AY423" s="34"/>
      <c r="AZ423" s="32" t="str">
        <f t="shared" si="209"/>
        <v/>
      </c>
      <c r="BA423" s="34"/>
      <c r="BB423" s="32" t="str">
        <f t="shared" si="210"/>
        <v/>
      </c>
      <c r="BC423" s="34"/>
      <c r="BD423" s="32" t="str">
        <f t="shared" si="211"/>
        <v/>
      </c>
      <c r="BE423" s="34"/>
      <c r="BF423" s="36" t="str">
        <f t="shared" si="212"/>
        <v/>
      </c>
      <c r="BG423" s="36" t="str">
        <f t="shared" si="213"/>
        <v/>
      </c>
      <c r="BH423" s="36" t="str">
        <f t="shared" si="214"/>
        <v/>
      </c>
      <c r="BI423" s="55"/>
      <c r="BJ423" s="34"/>
      <c r="BK423" s="148"/>
      <c r="BL423" s="34"/>
      <c r="BM423" s="32" t="str">
        <f t="shared" si="215"/>
        <v/>
      </c>
      <c r="BN423" s="34"/>
      <c r="BO423" s="32" t="str">
        <f t="shared" si="216"/>
        <v/>
      </c>
      <c r="BP423" s="34"/>
      <c r="BQ423" s="32" t="str">
        <f t="shared" si="217"/>
        <v/>
      </c>
      <c r="BR423" s="34"/>
      <c r="BS423" s="36" t="str">
        <f t="shared" si="218"/>
        <v/>
      </c>
      <c r="BT423" s="36" t="str">
        <f t="shared" si="219"/>
        <v/>
      </c>
      <c r="BU423" s="36" t="str">
        <f t="shared" si="220"/>
        <v/>
      </c>
      <c r="BV423" s="55"/>
      <c r="BW423" s="36" t="str">
        <f t="shared" si="221"/>
        <v/>
      </c>
      <c r="BX423" s="36" t="str">
        <f t="shared" si="221"/>
        <v/>
      </c>
      <c r="BY423" s="31"/>
      <c r="BZ423" s="38"/>
      <c r="CB423" s="120" t="e">
        <f t="shared" ca="1" si="192"/>
        <v>#VALUE!</v>
      </c>
      <c r="CC423" s="2" t="e">
        <f t="shared" ca="1" si="222"/>
        <v>#VALUE!</v>
      </c>
    </row>
    <row r="424" spans="1:81" s="10" customFormat="1" ht="25.15" customHeight="1" x14ac:dyDescent="0.2">
      <c r="A424" s="52" t="str">
        <f t="shared" si="223"/>
        <v/>
      </c>
      <c r="B424" s="157" t="e">
        <f t="shared" ca="1" si="193"/>
        <v>#VALUE!</v>
      </c>
      <c r="C424" s="157" t="e">
        <f t="shared" ca="1" si="194"/>
        <v>#VALUE!</v>
      </c>
      <c r="D424" s="29"/>
      <c r="E424" s="155" t="str">
        <f ca="1">IFERROR(INDIRECT(ADDRESS(MATCH(D424,CatModules!C:C,0),2,1,1,"CatModules")),"")</f>
        <v/>
      </c>
      <c r="F424" s="96"/>
      <c r="G424" s="156" t="str">
        <f ca="1">IFERROR(INDIRECT(ADDRESS(MATCH(CONCATENATE(E424,"-",F424),CatInt!K:K,0),3,1,1,"CatInt")),"")</f>
        <v/>
      </c>
      <c r="H424" s="45" t="str">
        <f>IF(F424="","",VLOOKUP(F424,#REF!,2,FALSE))</f>
        <v/>
      </c>
      <c r="I424" s="29"/>
      <c r="J424" s="155" t="e">
        <f t="shared" si="195"/>
        <v>#VALUE!</v>
      </c>
      <c r="K424" s="155" t="e">
        <f t="shared" si="196"/>
        <v>#VALUE!</v>
      </c>
      <c r="L424" s="153"/>
      <c r="M424" s="126"/>
      <c r="N424" s="151" t="e">
        <f ca="1">VLOOKUP(M424,CatProd!B:G,6,FALSE)</f>
        <v>#N/A</v>
      </c>
      <c r="O424" s="127"/>
      <c r="P424" s="175" t="e">
        <f ca="1">VLOOKUP(CONCATENATE(N424,"-",O424),CatProdSpec!H:I,2,FALSE)</f>
        <v>#N/A</v>
      </c>
      <c r="Q424" s="30"/>
      <c r="R424" s="149" t="str">
        <f>IFERROR(VLOOKUP(Q424,Setup!D$16:E$25,2,FALSE),"")</f>
        <v/>
      </c>
      <c r="S424" s="51" t="str">
        <f ca="1">IFERROR(IF(OR(I424="",VLOOKUP(I424,CatCostInp!$E$2:$K$88,7,FALSE)=0),"",VLOOKUP(I424,CatCostInp!$E$2:$K$88,7,FALSE)),"")</f>
        <v/>
      </c>
      <c r="T424" s="4" t="e">
        <f>VLOOKUP(U424,#REF!,2,FALSE)</f>
        <v>#REF!</v>
      </c>
      <c r="U424" s="30"/>
      <c r="V424" s="1" t="str">
        <f ca="1">IF(U424=Setup!$C$10,"Grant",IF('Health Products &amp; Equipment'!U424=Setup!$C$11,"Local",IF('Health Products &amp; Equipment'!U424=Setup!$C$12,"Other","")))</f>
        <v/>
      </c>
      <c r="W424" s="34"/>
      <c r="X424" s="148"/>
      <c r="Y424" s="34"/>
      <c r="Z424" s="36" t="str">
        <f t="shared" si="197"/>
        <v/>
      </c>
      <c r="AA424" s="34"/>
      <c r="AB424" s="32" t="str">
        <f t="shared" si="198"/>
        <v/>
      </c>
      <c r="AC424" s="34"/>
      <c r="AD424" s="32" t="str">
        <f t="shared" si="199"/>
        <v/>
      </c>
      <c r="AE424" s="34"/>
      <c r="AF424" s="36" t="str">
        <f t="shared" si="200"/>
        <v/>
      </c>
      <c r="AG424" s="36" t="str">
        <f t="shared" si="201"/>
        <v/>
      </c>
      <c r="AH424" s="36" t="str">
        <f t="shared" si="202"/>
        <v/>
      </c>
      <c r="AI424" s="55"/>
      <c r="AJ424" s="37"/>
      <c r="AK424" s="148"/>
      <c r="AL424" s="34"/>
      <c r="AM424" s="32" t="str">
        <f t="shared" si="203"/>
        <v/>
      </c>
      <c r="AN424" s="34"/>
      <c r="AO424" s="32" t="str">
        <f t="shared" si="204"/>
        <v/>
      </c>
      <c r="AP424" s="34"/>
      <c r="AQ424" s="32" t="str">
        <f t="shared" si="205"/>
        <v/>
      </c>
      <c r="AR424" s="34"/>
      <c r="AS424" s="36" t="str">
        <f t="shared" si="206"/>
        <v/>
      </c>
      <c r="AT424" s="36" t="str">
        <f t="shared" si="207"/>
        <v/>
      </c>
      <c r="AU424" s="36" t="str">
        <f t="shared" si="208"/>
        <v/>
      </c>
      <c r="AV424" s="55"/>
      <c r="AW424" s="34"/>
      <c r="AX424" s="148"/>
      <c r="AY424" s="34"/>
      <c r="AZ424" s="32" t="str">
        <f t="shared" si="209"/>
        <v/>
      </c>
      <c r="BA424" s="34"/>
      <c r="BB424" s="32" t="str">
        <f t="shared" si="210"/>
        <v/>
      </c>
      <c r="BC424" s="34"/>
      <c r="BD424" s="32" t="str">
        <f t="shared" si="211"/>
        <v/>
      </c>
      <c r="BE424" s="34"/>
      <c r="BF424" s="36" t="str">
        <f t="shared" si="212"/>
        <v/>
      </c>
      <c r="BG424" s="36" t="str">
        <f t="shared" si="213"/>
        <v/>
      </c>
      <c r="BH424" s="36" t="str">
        <f t="shared" si="214"/>
        <v/>
      </c>
      <c r="BI424" s="55"/>
      <c r="BJ424" s="34"/>
      <c r="BK424" s="148"/>
      <c r="BL424" s="34"/>
      <c r="BM424" s="32" t="str">
        <f t="shared" si="215"/>
        <v/>
      </c>
      <c r="BN424" s="34"/>
      <c r="BO424" s="32" t="str">
        <f t="shared" si="216"/>
        <v/>
      </c>
      <c r="BP424" s="34"/>
      <c r="BQ424" s="32" t="str">
        <f t="shared" si="217"/>
        <v/>
      </c>
      <c r="BR424" s="34"/>
      <c r="BS424" s="36" t="str">
        <f t="shared" si="218"/>
        <v/>
      </c>
      <c r="BT424" s="36" t="str">
        <f t="shared" si="219"/>
        <v/>
      </c>
      <c r="BU424" s="36" t="str">
        <f t="shared" si="220"/>
        <v/>
      </c>
      <c r="BV424" s="55"/>
      <c r="BW424" s="36" t="str">
        <f t="shared" si="221"/>
        <v/>
      </c>
      <c r="BX424" s="36" t="str">
        <f t="shared" si="221"/>
        <v/>
      </c>
      <c r="BY424" s="31"/>
      <c r="BZ424" s="38"/>
      <c r="CB424" s="120" t="e">
        <f t="shared" ca="1" si="192"/>
        <v>#VALUE!</v>
      </c>
      <c r="CC424" s="2" t="e">
        <f t="shared" ca="1" si="222"/>
        <v>#VALUE!</v>
      </c>
    </row>
    <row r="425" spans="1:81" s="10" customFormat="1" ht="25.15" customHeight="1" x14ac:dyDescent="0.2">
      <c r="A425" s="52" t="str">
        <f t="shared" si="223"/>
        <v/>
      </c>
      <c r="B425" s="157" t="e">
        <f t="shared" ca="1" si="193"/>
        <v>#VALUE!</v>
      </c>
      <c r="C425" s="157" t="e">
        <f t="shared" ca="1" si="194"/>
        <v>#VALUE!</v>
      </c>
      <c r="D425" s="29"/>
      <c r="E425" s="155" t="str">
        <f ca="1">IFERROR(INDIRECT(ADDRESS(MATCH(D425,CatModules!C:C,0),2,1,1,"CatModules")),"")</f>
        <v/>
      </c>
      <c r="F425" s="96"/>
      <c r="G425" s="156" t="str">
        <f ca="1">IFERROR(INDIRECT(ADDRESS(MATCH(CONCATENATE(E425,"-",F425),CatInt!K:K,0),3,1,1,"CatInt")),"")</f>
        <v/>
      </c>
      <c r="H425" s="45" t="str">
        <f>IF(F425="","",VLOOKUP(F425,#REF!,2,FALSE))</f>
        <v/>
      </c>
      <c r="I425" s="29"/>
      <c r="J425" s="155" t="e">
        <f t="shared" si="195"/>
        <v>#VALUE!</v>
      </c>
      <c r="K425" s="155" t="e">
        <f t="shared" si="196"/>
        <v>#VALUE!</v>
      </c>
      <c r="L425" s="153"/>
      <c r="M425" s="126"/>
      <c r="N425" s="151" t="e">
        <f ca="1">VLOOKUP(M425,CatProd!B:G,6,FALSE)</f>
        <v>#N/A</v>
      </c>
      <c r="O425" s="127"/>
      <c r="P425" s="175" t="e">
        <f ca="1">VLOOKUP(CONCATENATE(N425,"-",O425),CatProdSpec!H:I,2,FALSE)</f>
        <v>#N/A</v>
      </c>
      <c r="Q425" s="30"/>
      <c r="R425" s="149" t="str">
        <f>IFERROR(VLOOKUP(Q425,Setup!D$16:E$25,2,FALSE),"")</f>
        <v/>
      </c>
      <c r="S425" s="51" t="str">
        <f ca="1">IFERROR(IF(OR(I425="",VLOOKUP(I425,CatCostInp!$E$2:$K$88,7,FALSE)=0),"",VLOOKUP(I425,CatCostInp!$E$2:$K$88,7,FALSE)),"")</f>
        <v/>
      </c>
      <c r="T425" s="4" t="e">
        <f>VLOOKUP(U425,#REF!,2,FALSE)</f>
        <v>#REF!</v>
      </c>
      <c r="U425" s="30"/>
      <c r="V425" s="1" t="str">
        <f ca="1">IF(U425=Setup!$C$10,"Grant",IF('Health Products &amp; Equipment'!U425=Setup!$C$11,"Local",IF('Health Products &amp; Equipment'!U425=Setup!$C$12,"Other","")))</f>
        <v/>
      </c>
      <c r="W425" s="34"/>
      <c r="X425" s="148"/>
      <c r="Y425" s="34"/>
      <c r="Z425" s="36" t="str">
        <f t="shared" si="197"/>
        <v/>
      </c>
      <c r="AA425" s="34"/>
      <c r="AB425" s="32" t="str">
        <f t="shared" si="198"/>
        <v/>
      </c>
      <c r="AC425" s="34"/>
      <c r="AD425" s="32" t="str">
        <f t="shared" si="199"/>
        <v/>
      </c>
      <c r="AE425" s="34"/>
      <c r="AF425" s="36" t="str">
        <f t="shared" si="200"/>
        <v/>
      </c>
      <c r="AG425" s="36" t="str">
        <f t="shared" si="201"/>
        <v/>
      </c>
      <c r="AH425" s="36" t="str">
        <f t="shared" si="202"/>
        <v/>
      </c>
      <c r="AI425" s="55"/>
      <c r="AJ425" s="37"/>
      <c r="AK425" s="148"/>
      <c r="AL425" s="34"/>
      <c r="AM425" s="32" t="str">
        <f t="shared" si="203"/>
        <v/>
      </c>
      <c r="AN425" s="34"/>
      <c r="AO425" s="32" t="str">
        <f t="shared" si="204"/>
        <v/>
      </c>
      <c r="AP425" s="34"/>
      <c r="AQ425" s="32" t="str">
        <f t="shared" si="205"/>
        <v/>
      </c>
      <c r="AR425" s="34"/>
      <c r="AS425" s="36" t="str">
        <f t="shared" si="206"/>
        <v/>
      </c>
      <c r="AT425" s="36" t="str">
        <f t="shared" si="207"/>
        <v/>
      </c>
      <c r="AU425" s="36" t="str">
        <f t="shared" si="208"/>
        <v/>
      </c>
      <c r="AV425" s="55"/>
      <c r="AW425" s="34"/>
      <c r="AX425" s="148"/>
      <c r="AY425" s="34"/>
      <c r="AZ425" s="32" t="str">
        <f t="shared" si="209"/>
        <v/>
      </c>
      <c r="BA425" s="34"/>
      <c r="BB425" s="32" t="str">
        <f t="shared" si="210"/>
        <v/>
      </c>
      <c r="BC425" s="34"/>
      <c r="BD425" s="32" t="str">
        <f t="shared" si="211"/>
        <v/>
      </c>
      <c r="BE425" s="34"/>
      <c r="BF425" s="36" t="str">
        <f t="shared" si="212"/>
        <v/>
      </c>
      <c r="BG425" s="36" t="str">
        <f t="shared" si="213"/>
        <v/>
      </c>
      <c r="BH425" s="36" t="str">
        <f t="shared" si="214"/>
        <v/>
      </c>
      <c r="BI425" s="55"/>
      <c r="BJ425" s="34"/>
      <c r="BK425" s="148"/>
      <c r="BL425" s="34"/>
      <c r="BM425" s="32" t="str">
        <f t="shared" si="215"/>
        <v/>
      </c>
      <c r="BN425" s="34"/>
      <c r="BO425" s="32" t="str">
        <f t="shared" si="216"/>
        <v/>
      </c>
      <c r="BP425" s="34"/>
      <c r="BQ425" s="32" t="str">
        <f t="shared" si="217"/>
        <v/>
      </c>
      <c r="BR425" s="34"/>
      <c r="BS425" s="36" t="str">
        <f t="shared" si="218"/>
        <v/>
      </c>
      <c r="BT425" s="36" t="str">
        <f t="shared" si="219"/>
        <v/>
      </c>
      <c r="BU425" s="36" t="str">
        <f t="shared" si="220"/>
        <v/>
      </c>
      <c r="BV425" s="55"/>
      <c r="BW425" s="36" t="str">
        <f t="shared" si="221"/>
        <v/>
      </c>
      <c r="BX425" s="36" t="str">
        <f t="shared" si="221"/>
        <v/>
      </c>
      <c r="BY425" s="31"/>
      <c r="BZ425" s="38"/>
      <c r="CB425" s="120" t="e">
        <f t="shared" ca="1" si="192"/>
        <v>#VALUE!</v>
      </c>
      <c r="CC425" s="2" t="e">
        <f t="shared" ca="1" si="222"/>
        <v>#VALUE!</v>
      </c>
    </row>
    <row r="426" spans="1:81" s="10" customFormat="1" ht="25.15" customHeight="1" x14ac:dyDescent="0.2">
      <c r="A426" s="52" t="str">
        <f t="shared" si="223"/>
        <v/>
      </c>
      <c r="B426" s="157" t="e">
        <f t="shared" ca="1" si="193"/>
        <v>#VALUE!</v>
      </c>
      <c r="C426" s="157" t="e">
        <f t="shared" ca="1" si="194"/>
        <v>#VALUE!</v>
      </c>
      <c r="D426" s="29"/>
      <c r="E426" s="155" t="str">
        <f ca="1">IFERROR(INDIRECT(ADDRESS(MATCH(D426,CatModules!C:C,0),2,1,1,"CatModules")),"")</f>
        <v/>
      </c>
      <c r="F426" s="96"/>
      <c r="G426" s="156" t="str">
        <f ca="1">IFERROR(INDIRECT(ADDRESS(MATCH(CONCATENATE(E426,"-",F426),CatInt!K:K,0),3,1,1,"CatInt")),"")</f>
        <v/>
      </c>
      <c r="H426" s="45" t="str">
        <f>IF(F426="","",VLOOKUP(F426,#REF!,2,FALSE))</f>
        <v/>
      </c>
      <c r="I426" s="29"/>
      <c r="J426" s="155" t="e">
        <f t="shared" si="195"/>
        <v>#VALUE!</v>
      </c>
      <c r="K426" s="155" t="e">
        <f t="shared" si="196"/>
        <v>#VALUE!</v>
      </c>
      <c r="L426" s="153"/>
      <c r="M426" s="126"/>
      <c r="N426" s="151" t="e">
        <f ca="1">VLOOKUP(M426,CatProd!B:G,6,FALSE)</f>
        <v>#N/A</v>
      </c>
      <c r="O426" s="127"/>
      <c r="P426" s="175" t="e">
        <f ca="1">VLOOKUP(CONCATENATE(N426,"-",O426),CatProdSpec!H:I,2,FALSE)</f>
        <v>#N/A</v>
      </c>
      <c r="Q426" s="30"/>
      <c r="R426" s="149" t="str">
        <f>IFERROR(VLOOKUP(Q426,Setup!D$16:E$25,2,FALSE),"")</f>
        <v/>
      </c>
      <c r="S426" s="51" t="str">
        <f ca="1">IFERROR(IF(OR(I426="",VLOOKUP(I426,CatCostInp!$E$2:$K$88,7,FALSE)=0),"",VLOOKUP(I426,CatCostInp!$E$2:$K$88,7,FALSE)),"")</f>
        <v/>
      </c>
      <c r="T426" s="4" t="e">
        <f>VLOOKUP(U426,#REF!,2,FALSE)</f>
        <v>#REF!</v>
      </c>
      <c r="U426" s="30"/>
      <c r="V426" s="1" t="str">
        <f ca="1">IF(U426=Setup!$C$10,"Grant",IF('Health Products &amp; Equipment'!U426=Setup!$C$11,"Local",IF('Health Products &amp; Equipment'!U426=Setup!$C$12,"Other","")))</f>
        <v/>
      </c>
      <c r="W426" s="34"/>
      <c r="X426" s="148"/>
      <c r="Y426" s="34"/>
      <c r="Z426" s="36" t="str">
        <f t="shared" si="197"/>
        <v/>
      </c>
      <c r="AA426" s="34"/>
      <c r="AB426" s="32" t="str">
        <f t="shared" si="198"/>
        <v/>
      </c>
      <c r="AC426" s="34"/>
      <c r="AD426" s="32" t="str">
        <f t="shared" si="199"/>
        <v/>
      </c>
      <c r="AE426" s="34"/>
      <c r="AF426" s="36" t="str">
        <f t="shared" si="200"/>
        <v/>
      </c>
      <c r="AG426" s="36" t="str">
        <f t="shared" si="201"/>
        <v/>
      </c>
      <c r="AH426" s="36" t="str">
        <f t="shared" si="202"/>
        <v/>
      </c>
      <c r="AI426" s="55"/>
      <c r="AJ426" s="37"/>
      <c r="AK426" s="148"/>
      <c r="AL426" s="34"/>
      <c r="AM426" s="32" t="str">
        <f t="shared" si="203"/>
        <v/>
      </c>
      <c r="AN426" s="34"/>
      <c r="AO426" s="32" t="str">
        <f t="shared" si="204"/>
        <v/>
      </c>
      <c r="AP426" s="34"/>
      <c r="AQ426" s="32" t="str">
        <f t="shared" si="205"/>
        <v/>
      </c>
      <c r="AR426" s="34"/>
      <c r="AS426" s="36" t="str">
        <f t="shared" si="206"/>
        <v/>
      </c>
      <c r="AT426" s="36" t="str">
        <f t="shared" si="207"/>
        <v/>
      </c>
      <c r="AU426" s="36" t="str">
        <f t="shared" si="208"/>
        <v/>
      </c>
      <c r="AV426" s="55"/>
      <c r="AW426" s="34"/>
      <c r="AX426" s="148"/>
      <c r="AY426" s="34"/>
      <c r="AZ426" s="32" t="str">
        <f t="shared" si="209"/>
        <v/>
      </c>
      <c r="BA426" s="34"/>
      <c r="BB426" s="32" t="str">
        <f t="shared" si="210"/>
        <v/>
      </c>
      <c r="BC426" s="34"/>
      <c r="BD426" s="32" t="str">
        <f t="shared" si="211"/>
        <v/>
      </c>
      <c r="BE426" s="34"/>
      <c r="BF426" s="36" t="str">
        <f t="shared" si="212"/>
        <v/>
      </c>
      <c r="BG426" s="36" t="str">
        <f t="shared" si="213"/>
        <v/>
      </c>
      <c r="BH426" s="36" t="str">
        <f t="shared" si="214"/>
        <v/>
      </c>
      <c r="BI426" s="55"/>
      <c r="BJ426" s="34"/>
      <c r="BK426" s="148"/>
      <c r="BL426" s="34"/>
      <c r="BM426" s="32" t="str">
        <f t="shared" si="215"/>
        <v/>
      </c>
      <c r="BN426" s="34"/>
      <c r="BO426" s="32" t="str">
        <f t="shared" si="216"/>
        <v/>
      </c>
      <c r="BP426" s="34"/>
      <c r="BQ426" s="32" t="str">
        <f t="shared" si="217"/>
        <v/>
      </c>
      <c r="BR426" s="34"/>
      <c r="BS426" s="36" t="str">
        <f t="shared" si="218"/>
        <v/>
      </c>
      <c r="BT426" s="36" t="str">
        <f t="shared" si="219"/>
        <v/>
      </c>
      <c r="BU426" s="36" t="str">
        <f t="shared" si="220"/>
        <v/>
      </c>
      <c r="BV426" s="55"/>
      <c r="BW426" s="36" t="str">
        <f t="shared" si="221"/>
        <v/>
      </c>
      <c r="BX426" s="36" t="str">
        <f t="shared" si="221"/>
        <v/>
      </c>
      <c r="BY426" s="31"/>
      <c r="BZ426" s="38"/>
      <c r="CB426" s="120" t="e">
        <f t="shared" ca="1" si="192"/>
        <v>#VALUE!</v>
      </c>
      <c r="CC426" s="2" t="e">
        <f t="shared" ca="1" si="222"/>
        <v>#VALUE!</v>
      </c>
    </row>
    <row r="427" spans="1:81" s="10" customFormat="1" ht="25.15" customHeight="1" x14ac:dyDescent="0.2">
      <c r="A427" s="52" t="str">
        <f t="shared" si="223"/>
        <v/>
      </c>
      <c r="B427" s="157" t="e">
        <f t="shared" ca="1" si="193"/>
        <v>#VALUE!</v>
      </c>
      <c r="C427" s="157" t="e">
        <f t="shared" ca="1" si="194"/>
        <v>#VALUE!</v>
      </c>
      <c r="D427" s="29"/>
      <c r="E427" s="155" t="str">
        <f ca="1">IFERROR(INDIRECT(ADDRESS(MATCH(D427,CatModules!C:C,0),2,1,1,"CatModules")),"")</f>
        <v/>
      </c>
      <c r="F427" s="96"/>
      <c r="G427" s="156" t="str">
        <f ca="1">IFERROR(INDIRECT(ADDRESS(MATCH(CONCATENATE(E427,"-",F427),CatInt!K:K,0),3,1,1,"CatInt")),"")</f>
        <v/>
      </c>
      <c r="H427" s="45" t="str">
        <f>IF(F427="","",VLOOKUP(F427,#REF!,2,FALSE))</f>
        <v/>
      </c>
      <c r="I427" s="29"/>
      <c r="J427" s="155" t="e">
        <f t="shared" si="195"/>
        <v>#VALUE!</v>
      </c>
      <c r="K427" s="155" t="e">
        <f t="shared" si="196"/>
        <v>#VALUE!</v>
      </c>
      <c r="L427" s="153"/>
      <c r="M427" s="126"/>
      <c r="N427" s="151" t="e">
        <f ca="1">VLOOKUP(M427,CatProd!B:G,6,FALSE)</f>
        <v>#N/A</v>
      </c>
      <c r="O427" s="127"/>
      <c r="P427" s="175" t="e">
        <f ca="1">VLOOKUP(CONCATENATE(N427,"-",O427),CatProdSpec!H:I,2,FALSE)</f>
        <v>#N/A</v>
      </c>
      <c r="Q427" s="30"/>
      <c r="R427" s="149" t="str">
        <f>IFERROR(VLOOKUP(Q427,Setup!D$16:E$25,2,FALSE),"")</f>
        <v/>
      </c>
      <c r="S427" s="51" t="str">
        <f ca="1">IFERROR(IF(OR(I427="",VLOOKUP(I427,CatCostInp!$E$2:$K$88,7,FALSE)=0),"",VLOOKUP(I427,CatCostInp!$E$2:$K$88,7,FALSE)),"")</f>
        <v/>
      </c>
      <c r="T427" s="4" t="e">
        <f>VLOOKUP(U427,#REF!,2,FALSE)</f>
        <v>#REF!</v>
      </c>
      <c r="U427" s="30"/>
      <c r="V427" s="1" t="str">
        <f ca="1">IF(U427=Setup!$C$10,"Grant",IF('Health Products &amp; Equipment'!U427=Setup!$C$11,"Local",IF('Health Products &amp; Equipment'!U427=Setup!$C$12,"Other","")))</f>
        <v/>
      </c>
      <c r="W427" s="34"/>
      <c r="X427" s="148"/>
      <c r="Y427" s="34"/>
      <c r="Z427" s="36" t="str">
        <f t="shared" si="197"/>
        <v/>
      </c>
      <c r="AA427" s="34"/>
      <c r="AB427" s="32" t="str">
        <f t="shared" si="198"/>
        <v/>
      </c>
      <c r="AC427" s="34"/>
      <c r="AD427" s="32" t="str">
        <f t="shared" si="199"/>
        <v/>
      </c>
      <c r="AE427" s="34"/>
      <c r="AF427" s="36" t="str">
        <f t="shared" si="200"/>
        <v/>
      </c>
      <c r="AG427" s="36" t="str">
        <f t="shared" si="201"/>
        <v/>
      </c>
      <c r="AH427" s="36" t="str">
        <f t="shared" si="202"/>
        <v/>
      </c>
      <c r="AI427" s="55"/>
      <c r="AJ427" s="37"/>
      <c r="AK427" s="148"/>
      <c r="AL427" s="34"/>
      <c r="AM427" s="32" t="str">
        <f t="shared" si="203"/>
        <v/>
      </c>
      <c r="AN427" s="34"/>
      <c r="AO427" s="32" t="str">
        <f t="shared" si="204"/>
        <v/>
      </c>
      <c r="AP427" s="34"/>
      <c r="AQ427" s="32" t="str">
        <f t="shared" si="205"/>
        <v/>
      </c>
      <c r="AR427" s="34"/>
      <c r="AS427" s="36" t="str">
        <f t="shared" si="206"/>
        <v/>
      </c>
      <c r="AT427" s="36" t="str">
        <f t="shared" si="207"/>
        <v/>
      </c>
      <c r="AU427" s="36" t="str">
        <f t="shared" si="208"/>
        <v/>
      </c>
      <c r="AV427" s="55"/>
      <c r="AW427" s="34"/>
      <c r="AX427" s="148"/>
      <c r="AY427" s="34"/>
      <c r="AZ427" s="32" t="str">
        <f t="shared" si="209"/>
        <v/>
      </c>
      <c r="BA427" s="34"/>
      <c r="BB427" s="32" t="str">
        <f t="shared" si="210"/>
        <v/>
      </c>
      <c r="BC427" s="34"/>
      <c r="BD427" s="32" t="str">
        <f t="shared" si="211"/>
        <v/>
      </c>
      <c r="BE427" s="34"/>
      <c r="BF427" s="36" t="str">
        <f t="shared" si="212"/>
        <v/>
      </c>
      <c r="BG427" s="36" t="str">
        <f t="shared" si="213"/>
        <v/>
      </c>
      <c r="BH427" s="36" t="str">
        <f t="shared" si="214"/>
        <v/>
      </c>
      <c r="BI427" s="55"/>
      <c r="BJ427" s="34"/>
      <c r="BK427" s="148"/>
      <c r="BL427" s="34"/>
      <c r="BM427" s="32" t="str">
        <f t="shared" si="215"/>
        <v/>
      </c>
      <c r="BN427" s="34"/>
      <c r="BO427" s="32" t="str">
        <f t="shared" si="216"/>
        <v/>
      </c>
      <c r="BP427" s="34"/>
      <c r="BQ427" s="32" t="str">
        <f t="shared" si="217"/>
        <v/>
      </c>
      <c r="BR427" s="34"/>
      <c r="BS427" s="36" t="str">
        <f t="shared" si="218"/>
        <v/>
      </c>
      <c r="BT427" s="36" t="str">
        <f t="shared" si="219"/>
        <v/>
      </c>
      <c r="BU427" s="36" t="str">
        <f t="shared" si="220"/>
        <v/>
      </c>
      <c r="BV427" s="55"/>
      <c r="BW427" s="36" t="str">
        <f t="shared" si="221"/>
        <v/>
      </c>
      <c r="BX427" s="36" t="str">
        <f t="shared" si="221"/>
        <v/>
      </c>
      <c r="BY427" s="31"/>
      <c r="BZ427" s="38"/>
      <c r="CB427" s="120" t="e">
        <f t="shared" ca="1" si="192"/>
        <v>#VALUE!</v>
      </c>
      <c r="CC427" s="2" t="e">
        <f t="shared" ca="1" si="222"/>
        <v>#VALUE!</v>
      </c>
    </row>
    <row r="428" spans="1:81" s="10" customFormat="1" ht="25.15" customHeight="1" x14ac:dyDescent="0.2">
      <c r="A428" s="52" t="str">
        <f t="shared" si="223"/>
        <v/>
      </c>
      <c r="B428" s="157" t="e">
        <f t="shared" ca="1" si="193"/>
        <v>#VALUE!</v>
      </c>
      <c r="C428" s="157" t="e">
        <f t="shared" ca="1" si="194"/>
        <v>#VALUE!</v>
      </c>
      <c r="D428" s="29"/>
      <c r="E428" s="155" t="str">
        <f ca="1">IFERROR(INDIRECT(ADDRESS(MATCH(D428,CatModules!C:C,0),2,1,1,"CatModules")),"")</f>
        <v/>
      </c>
      <c r="F428" s="96"/>
      <c r="G428" s="156" t="str">
        <f ca="1">IFERROR(INDIRECT(ADDRESS(MATCH(CONCATENATE(E428,"-",F428),CatInt!K:K,0),3,1,1,"CatInt")),"")</f>
        <v/>
      </c>
      <c r="H428" s="45" t="str">
        <f>IF(F428="","",VLOOKUP(F428,#REF!,2,FALSE))</f>
        <v/>
      </c>
      <c r="I428" s="29"/>
      <c r="J428" s="155" t="e">
        <f t="shared" si="195"/>
        <v>#VALUE!</v>
      </c>
      <c r="K428" s="155" t="e">
        <f t="shared" si="196"/>
        <v>#VALUE!</v>
      </c>
      <c r="L428" s="153"/>
      <c r="M428" s="126"/>
      <c r="N428" s="151" t="e">
        <f ca="1">VLOOKUP(M428,CatProd!B:G,6,FALSE)</f>
        <v>#N/A</v>
      </c>
      <c r="O428" s="127"/>
      <c r="P428" s="175" t="e">
        <f ca="1">VLOOKUP(CONCATENATE(N428,"-",O428),CatProdSpec!H:I,2,FALSE)</f>
        <v>#N/A</v>
      </c>
      <c r="Q428" s="30"/>
      <c r="R428" s="149" t="str">
        <f>IFERROR(VLOOKUP(Q428,Setup!D$16:E$25,2,FALSE),"")</f>
        <v/>
      </c>
      <c r="S428" s="51" t="str">
        <f ca="1">IFERROR(IF(OR(I428="",VLOOKUP(I428,CatCostInp!$E$2:$K$88,7,FALSE)=0),"",VLOOKUP(I428,CatCostInp!$E$2:$K$88,7,FALSE)),"")</f>
        <v/>
      </c>
      <c r="T428" s="4" t="e">
        <f>VLOOKUP(U428,#REF!,2,FALSE)</f>
        <v>#REF!</v>
      </c>
      <c r="U428" s="30"/>
      <c r="V428" s="1" t="str">
        <f ca="1">IF(U428=Setup!$C$10,"Grant",IF('Health Products &amp; Equipment'!U428=Setup!$C$11,"Local",IF('Health Products &amp; Equipment'!U428=Setup!$C$12,"Other","")))</f>
        <v/>
      </c>
      <c r="W428" s="34"/>
      <c r="X428" s="148"/>
      <c r="Y428" s="34"/>
      <c r="Z428" s="36" t="str">
        <f t="shared" si="197"/>
        <v/>
      </c>
      <c r="AA428" s="34"/>
      <c r="AB428" s="32" t="str">
        <f t="shared" si="198"/>
        <v/>
      </c>
      <c r="AC428" s="34"/>
      <c r="AD428" s="32" t="str">
        <f t="shared" si="199"/>
        <v/>
      </c>
      <c r="AE428" s="34"/>
      <c r="AF428" s="36" t="str">
        <f t="shared" si="200"/>
        <v/>
      </c>
      <c r="AG428" s="36" t="str">
        <f t="shared" si="201"/>
        <v/>
      </c>
      <c r="AH428" s="36" t="str">
        <f t="shared" si="202"/>
        <v/>
      </c>
      <c r="AI428" s="55"/>
      <c r="AJ428" s="37"/>
      <c r="AK428" s="148"/>
      <c r="AL428" s="34"/>
      <c r="AM428" s="32" t="str">
        <f t="shared" si="203"/>
        <v/>
      </c>
      <c r="AN428" s="34"/>
      <c r="AO428" s="32" t="str">
        <f t="shared" si="204"/>
        <v/>
      </c>
      <c r="AP428" s="34"/>
      <c r="AQ428" s="32" t="str">
        <f t="shared" si="205"/>
        <v/>
      </c>
      <c r="AR428" s="34"/>
      <c r="AS428" s="36" t="str">
        <f t="shared" si="206"/>
        <v/>
      </c>
      <c r="AT428" s="36" t="str">
        <f t="shared" si="207"/>
        <v/>
      </c>
      <c r="AU428" s="36" t="str">
        <f t="shared" si="208"/>
        <v/>
      </c>
      <c r="AV428" s="55"/>
      <c r="AW428" s="34"/>
      <c r="AX428" s="148"/>
      <c r="AY428" s="34"/>
      <c r="AZ428" s="32" t="str">
        <f t="shared" si="209"/>
        <v/>
      </c>
      <c r="BA428" s="34"/>
      <c r="BB428" s="32" t="str">
        <f t="shared" si="210"/>
        <v/>
      </c>
      <c r="BC428" s="34"/>
      <c r="BD428" s="32" t="str">
        <f t="shared" si="211"/>
        <v/>
      </c>
      <c r="BE428" s="34"/>
      <c r="BF428" s="36" t="str">
        <f t="shared" si="212"/>
        <v/>
      </c>
      <c r="BG428" s="36" t="str">
        <f t="shared" si="213"/>
        <v/>
      </c>
      <c r="BH428" s="36" t="str">
        <f t="shared" si="214"/>
        <v/>
      </c>
      <c r="BI428" s="55"/>
      <c r="BJ428" s="34"/>
      <c r="BK428" s="148"/>
      <c r="BL428" s="34"/>
      <c r="BM428" s="32" t="str">
        <f t="shared" si="215"/>
        <v/>
      </c>
      <c r="BN428" s="34"/>
      <c r="BO428" s="32" t="str">
        <f t="shared" si="216"/>
        <v/>
      </c>
      <c r="BP428" s="34"/>
      <c r="BQ428" s="32" t="str">
        <f t="shared" si="217"/>
        <v/>
      </c>
      <c r="BR428" s="34"/>
      <c r="BS428" s="36" t="str">
        <f t="shared" si="218"/>
        <v/>
      </c>
      <c r="BT428" s="36" t="str">
        <f t="shared" si="219"/>
        <v/>
      </c>
      <c r="BU428" s="36" t="str">
        <f t="shared" si="220"/>
        <v/>
      </c>
      <c r="BV428" s="55"/>
      <c r="BW428" s="36" t="str">
        <f t="shared" si="221"/>
        <v/>
      </c>
      <c r="BX428" s="36" t="str">
        <f t="shared" si="221"/>
        <v/>
      </c>
      <c r="BY428" s="31"/>
      <c r="BZ428" s="38"/>
      <c r="CB428" s="120" t="e">
        <f t="shared" ca="1" si="192"/>
        <v>#VALUE!</v>
      </c>
      <c r="CC428" s="2" t="e">
        <f t="shared" ca="1" si="222"/>
        <v>#VALUE!</v>
      </c>
    </row>
    <row r="429" spans="1:81" s="10" customFormat="1" ht="25.15" customHeight="1" x14ac:dyDescent="0.2">
      <c r="A429" s="52" t="str">
        <f t="shared" si="223"/>
        <v/>
      </c>
      <c r="B429" s="157" t="e">
        <f t="shared" ca="1" si="193"/>
        <v>#VALUE!</v>
      </c>
      <c r="C429" s="157" t="e">
        <f t="shared" ca="1" si="194"/>
        <v>#VALUE!</v>
      </c>
      <c r="D429" s="29"/>
      <c r="E429" s="155" t="str">
        <f ca="1">IFERROR(INDIRECT(ADDRESS(MATCH(D429,CatModules!C:C,0),2,1,1,"CatModules")),"")</f>
        <v/>
      </c>
      <c r="F429" s="96"/>
      <c r="G429" s="156" t="str">
        <f ca="1">IFERROR(INDIRECT(ADDRESS(MATCH(CONCATENATE(E429,"-",F429),CatInt!K:K,0),3,1,1,"CatInt")),"")</f>
        <v/>
      </c>
      <c r="H429" s="45" t="str">
        <f>IF(F429="","",VLOOKUP(F429,#REF!,2,FALSE))</f>
        <v/>
      </c>
      <c r="I429" s="29"/>
      <c r="J429" s="155" t="e">
        <f t="shared" si="195"/>
        <v>#VALUE!</v>
      </c>
      <c r="K429" s="155" t="e">
        <f t="shared" si="196"/>
        <v>#VALUE!</v>
      </c>
      <c r="L429" s="153"/>
      <c r="M429" s="126"/>
      <c r="N429" s="151" t="e">
        <f ca="1">VLOOKUP(M429,CatProd!B:G,6,FALSE)</f>
        <v>#N/A</v>
      </c>
      <c r="O429" s="127"/>
      <c r="P429" s="175" t="e">
        <f ca="1">VLOOKUP(CONCATENATE(N429,"-",O429),CatProdSpec!H:I,2,FALSE)</f>
        <v>#N/A</v>
      </c>
      <c r="Q429" s="30"/>
      <c r="R429" s="149" t="str">
        <f>IFERROR(VLOOKUP(Q429,Setup!D$16:E$25,2,FALSE),"")</f>
        <v/>
      </c>
      <c r="S429" s="51" t="str">
        <f ca="1">IFERROR(IF(OR(I429="",VLOOKUP(I429,CatCostInp!$E$2:$K$88,7,FALSE)=0),"",VLOOKUP(I429,CatCostInp!$E$2:$K$88,7,FALSE)),"")</f>
        <v/>
      </c>
      <c r="T429" s="4" t="e">
        <f>VLOOKUP(U429,#REF!,2,FALSE)</f>
        <v>#REF!</v>
      </c>
      <c r="U429" s="30"/>
      <c r="V429" s="1" t="str">
        <f ca="1">IF(U429=Setup!$C$10,"Grant",IF('Health Products &amp; Equipment'!U429=Setup!$C$11,"Local",IF('Health Products &amp; Equipment'!U429=Setup!$C$12,"Other","")))</f>
        <v/>
      </c>
      <c r="W429" s="34"/>
      <c r="X429" s="148"/>
      <c r="Y429" s="34"/>
      <c r="Z429" s="36" t="str">
        <f t="shared" si="197"/>
        <v/>
      </c>
      <c r="AA429" s="34"/>
      <c r="AB429" s="32" t="str">
        <f t="shared" si="198"/>
        <v/>
      </c>
      <c r="AC429" s="34"/>
      <c r="AD429" s="32" t="str">
        <f t="shared" si="199"/>
        <v/>
      </c>
      <c r="AE429" s="34"/>
      <c r="AF429" s="36" t="str">
        <f t="shared" si="200"/>
        <v/>
      </c>
      <c r="AG429" s="36" t="str">
        <f t="shared" si="201"/>
        <v/>
      </c>
      <c r="AH429" s="36" t="str">
        <f t="shared" si="202"/>
        <v/>
      </c>
      <c r="AI429" s="55"/>
      <c r="AJ429" s="37"/>
      <c r="AK429" s="148"/>
      <c r="AL429" s="34"/>
      <c r="AM429" s="32" t="str">
        <f t="shared" si="203"/>
        <v/>
      </c>
      <c r="AN429" s="34"/>
      <c r="AO429" s="32" t="str">
        <f t="shared" si="204"/>
        <v/>
      </c>
      <c r="AP429" s="34"/>
      <c r="AQ429" s="32" t="str">
        <f t="shared" si="205"/>
        <v/>
      </c>
      <c r="AR429" s="34"/>
      <c r="AS429" s="36" t="str">
        <f t="shared" si="206"/>
        <v/>
      </c>
      <c r="AT429" s="36" t="str">
        <f t="shared" si="207"/>
        <v/>
      </c>
      <c r="AU429" s="36" t="str">
        <f t="shared" si="208"/>
        <v/>
      </c>
      <c r="AV429" s="55"/>
      <c r="AW429" s="34"/>
      <c r="AX429" s="148"/>
      <c r="AY429" s="34"/>
      <c r="AZ429" s="32" t="str">
        <f t="shared" si="209"/>
        <v/>
      </c>
      <c r="BA429" s="34"/>
      <c r="BB429" s="32" t="str">
        <f t="shared" si="210"/>
        <v/>
      </c>
      <c r="BC429" s="34"/>
      <c r="BD429" s="32" t="str">
        <f t="shared" si="211"/>
        <v/>
      </c>
      <c r="BE429" s="34"/>
      <c r="BF429" s="36" t="str">
        <f t="shared" si="212"/>
        <v/>
      </c>
      <c r="BG429" s="36" t="str">
        <f t="shared" si="213"/>
        <v/>
      </c>
      <c r="BH429" s="36" t="str">
        <f t="shared" si="214"/>
        <v/>
      </c>
      <c r="BI429" s="55"/>
      <c r="BJ429" s="34"/>
      <c r="BK429" s="148"/>
      <c r="BL429" s="34"/>
      <c r="BM429" s="32" t="str">
        <f t="shared" si="215"/>
        <v/>
      </c>
      <c r="BN429" s="34"/>
      <c r="BO429" s="32" t="str">
        <f t="shared" si="216"/>
        <v/>
      </c>
      <c r="BP429" s="34"/>
      <c r="BQ429" s="32" t="str">
        <f t="shared" si="217"/>
        <v/>
      </c>
      <c r="BR429" s="34"/>
      <c r="BS429" s="36" t="str">
        <f t="shared" si="218"/>
        <v/>
      </c>
      <c r="BT429" s="36" t="str">
        <f t="shared" si="219"/>
        <v/>
      </c>
      <c r="BU429" s="36" t="str">
        <f t="shared" si="220"/>
        <v/>
      </c>
      <c r="BV429" s="55"/>
      <c r="BW429" s="36" t="str">
        <f t="shared" si="221"/>
        <v/>
      </c>
      <c r="BX429" s="36" t="str">
        <f t="shared" si="221"/>
        <v/>
      </c>
      <c r="BY429" s="31"/>
      <c r="BZ429" s="38"/>
      <c r="CB429" s="120" t="e">
        <f t="shared" ca="1" si="192"/>
        <v>#VALUE!</v>
      </c>
      <c r="CC429" s="2" t="e">
        <f t="shared" ca="1" si="222"/>
        <v>#VALUE!</v>
      </c>
    </row>
    <row r="430" spans="1:81" s="10" customFormat="1" ht="25.15" customHeight="1" x14ac:dyDescent="0.2">
      <c r="A430" s="52" t="str">
        <f t="shared" si="223"/>
        <v/>
      </c>
      <c r="B430" s="157" t="e">
        <f t="shared" ca="1" si="193"/>
        <v>#VALUE!</v>
      </c>
      <c r="C430" s="157" t="e">
        <f t="shared" ca="1" si="194"/>
        <v>#VALUE!</v>
      </c>
      <c r="D430" s="29"/>
      <c r="E430" s="155" t="str">
        <f ca="1">IFERROR(INDIRECT(ADDRESS(MATCH(D430,CatModules!C:C,0),2,1,1,"CatModules")),"")</f>
        <v/>
      </c>
      <c r="F430" s="96"/>
      <c r="G430" s="156" t="str">
        <f ca="1">IFERROR(INDIRECT(ADDRESS(MATCH(CONCATENATE(E430,"-",F430),CatInt!K:K,0),3,1,1,"CatInt")),"")</f>
        <v/>
      </c>
      <c r="H430" s="45" t="str">
        <f>IF(F430="","",VLOOKUP(F430,#REF!,2,FALSE))</f>
        <v/>
      </c>
      <c r="I430" s="29"/>
      <c r="J430" s="155" t="e">
        <f t="shared" si="195"/>
        <v>#VALUE!</v>
      </c>
      <c r="K430" s="155" t="e">
        <f t="shared" si="196"/>
        <v>#VALUE!</v>
      </c>
      <c r="L430" s="153"/>
      <c r="M430" s="126"/>
      <c r="N430" s="151" t="e">
        <f ca="1">VLOOKUP(M430,CatProd!B:G,6,FALSE)</f>
        <v>#N/A</v>
      </c>
      <c r="O430" s="127"/>
      <c r="P430" s="175" t="e">
        <f ca="1">VLOOKUP(CONCATENATE(N430,"-",O430),CatProdSpec!H:I,2,FALSE)</f>
        <v>#N/A</v>
      </c>
      <c r="Q430" s="30"/>
      <c r="R430" s="149" t="str">
        <f>IFERROR(VLOOKUP(Q430,Setup!D$16:E$25,2,FALSE),"")</f>
        <v/>
      </c>
      <c r="S430" s="51" t="str">
        <f ca="1">IFERROR(IF(OR(I430="",VLOOKUP(I430,CatCostInp!$E$2:$K$88,7,FALSE)=0),"",VLOOKUP(I430,CatCostInp!$E$2:$K$88,7,FALSE)),"")</f>
        <v/>
      </c>
      <c r="T430" s="4" t="e">
        <f>VLOOKUP(U430,#REF!,2,FALSE)</f>
        <v>#REF!</v>
      </c>
      <c r="U430" s="30"/>
      <c r="V430" s="1" t="str">
        <f ca="1">IF(U430=Setup!$C$10,"Grant",IF('Health Products &amp; Equipment'!U430=Setup!$C$11,"Local",IF('Health Products &amp; Equipment'!U430=Setup!$C$12,"Other","")))</f>
        <v/>
      </c>
      <c r="W430" s="34"/>
      <c r="X430" s="148"/>
      <c r="Y430" s="34"/>
      <c r="Z430" s="36" t="str">
        <f t="shared" si="197"/>
        <v/>
      </c>
      <c r="AA430" s="34"/>
      <c r="AB430" s="32" t="str">
        <f t="shared" si="198"/>
        <v/>
      </c>
      <c r="AC430" s="34"/>
      <c r="AD430" s="32" t="str">
        <f t="shared" si="199"/>
        <v/>
      </c>
      <c r="AE430" s="34"/>
      <c r="AF430" s="36" t="str">
        <f t="shared" si="200"/>
        <v/>
      </c>
      <c r="AG430" s="36" t="str">
        <f t="shared" si="201"/>
        <v/>
      </c>
      <c r="AH430" s="36" t="str">
        <f t="shared" si="202"/>
        <v/>
      </c>
      <c r="AI430" s="55"/>
      <c r="AJ430" s="37"/>
      <c r="AK430" s="148"/>
      <c r="AL430" s="34"/>
      <c r="AM430" s="32" t="str">
        <f t="shared" si="203"/>
        <v/>
      </c>
      <c r="AN430" s="34"/>
      <c r="AO430" s="32" t="str">
        <f t="shared" si="204"/>
        <v/>
      </c>
      <c r="AP430" s="34"/>
      <c r="AQ430" s="32" t="str">
        <f t="shared" si="205"/>
        <v/>
      </c>
      <c r="AR430" s="34"/>
      <c r="AS430" s="36" t="str">
        <f t="shared" si="206"/>
        <v/>
      </c>
      <c r="AT430" s="36" t="str">
        <f t="shared" si="207"/>
        <v/>
      </c>
      <c r="AU430" s="36" t="str">
        <f t="shared" si="208"/>
        <v/>
      </c>
      <c r="AV430" s="55"/>
      <c r="AW430" s="34"/>
      <c r="AX430" s="148"/>
      <c r="AY430" s="34"/>
      <c r="AZ430" s="32" t="str">
        <f t="shared" si="209"/>
        <v/>
      </c>
      <c r="BA430" s="34"/>
      <c r="BB430" s="32" t="str">
        <f t="shared" si="210"/>
        <v/>
      </c>
      <c r="BC430" s="34"/>
      <c r="BD430" s="32" t="str">
        <f t="shared" si="211"/>
        <v/>
      </c>
      <c r="BE430" s="34"/>
      <c r="BF430" s="36" t="str">
        <f t="shared" si="212"/>
        <v/>
      </c>
      <c r="BG430" s="36" t="str">
        <f t="shared" si="213"/>
        <v/>
      </c>
      <c r="BH430" s="36" t="str">
        <f t="shared" si="214"/>
        <v/>
      </c>
      <c r="BI430" s="55"/>
      <c r="BJ430" s="34"/>
      <c r="BK430" s="148"/>
      <c r="BL430" s="34"/>
      <c r="BM430" s="32" t="str">
        <f t="shared" si="215"/>
        <v/>
      </c>
      <c r="BN430" s="34"/>
      <c r="BO430" s="32" t="str">
        <f t="shared" si="216"/>
        <v/>
      </c>
      <c r="BP430" s="34"/>
      <c r="BQ430" s="32" t="str">
        <f t="shared" si="217"/>
        <v/>
      </c>
      <c r="BR430" s="34"/>
      <c r="BS430" s="36" t="str">
        <f t="shared" si="218"/>
        <v/>
      </c>
      <c r="BT430" s="36" t="str">
        <f t="shared" si="219"/>
        <v/>
      </c>
      <c r="BU430" s="36" t="str">
        <f t="shared" si="220"/>
        <v/>
      </c>
      <c r="BV430" s="55"/>
      <c r="BW430" s="36" t="str">
        <f t="shared" si="221"/>
        <v/>
      </c>
      <c r="BX430" s="36" t="str">
        <f t="shared" si="221"/>
        <v/>
      </c>
      <c r="BY430" s="31"/>
      <c r="BZ430" s="38"/>
      <c r="CB430" s="120" t="e">
        <f t="shared" ca="1" si="192"/>
        <v>#VALUE!</v>
      </c>
      <c r="CC430" s="2" t="e">
        <f t="shared" ca="1" si="222"/>
        <v>#VALUE!</v>
      </c>
    </row>
    <row r="431" spans="1:81" s="10" customFormat="1" ht="25.15" customHeight="1" x14ac:dyDescent="0.2">
      <c r="A431" s="52" t="str">
        <f t="shared" si="223"/>
        <v/>
      </c>
      <c r="B431" s="157" t="e">
        <f t="shared" ca="1" si="193"/>
        <v>#VALUE!</v>
      </c>
      <c r="C431" s="157" t="e">
        <f t="shared" ca="1" si="194"/>
        <v>#VALUE!</v>
      </c>
      <c r="D431" s="29"/>
      <c r="E431" s="155" t="str">
        <f ca="1">IFERROR(INDIRECT(ADDRESS(MATCH(D431,CatModules!C:C,0),2,1,1,"CatModules")),"")</f>
        <v/>
      </c>
      <c r="F431" s="96"/>
      <c r="G431" s="156" t="str">
        <f ca="1">IFERROR(INDIRECT(ADDRESS(MATCH(CONCATENATE(E431,"-",F431),CatInt!K:K,0),3,1,1,"CatInt")),"")</f>
        <v/>
      </c>
      <c r="H431" s="45" t="str">
        <f>IF(F431="","",VLOOKUP(F431,#REF!,2,FALSE))</f>
        <v/>
      </c>
      <c r="I431" s="29"/>
      <c r="J431" s="155" t="e">
        <f t="shared" si="195"/>
        <v>#VALUE!</v>
      </c>
      <c r="K431" s="155" t="e">
        <f t="shared" si="196"/>
        <v>#VALUE!</v>
      </c>
      <c r="L431" s="153"/>
      <c r="M431" s="126"/>
      <c r="N431" s="151" t="e">
        <f ca="1">VLOOKUP(M431,CatProd!B:G,6,FALSE)</f>
        <v>#N/A</v>
      </c>
      <c r="O431" s="127"/>
      <c r="P431" s="175" t="e">
        <f ca="1">VLOOKUP(CONCATENATE(N431,"-",O431),CatProdSpec!H:I,2,FALSE)</f>
        <v>#N/A</v>
      </c>
      <c r="Q431" s="30"/>
      <c r="R431" s="149" t="str">
        <f>IFERROR(VLOOKUP(Q431,Setup!D$16:E$25,2,FALSE),"")</f>
        <v/>
      </c>
      <c r="S431" s="51" t="str">
        <f ca="1">IFERROR(IF(OR(I431="",VLOOKUP(I431,CatCostInp!$E$2:$K$88,7,FALSE)=0),"",VLOOKUP(I431,CatCostInp!$E$2:$K$88,7,FALSE)),"")</f>
        <v/>
      </c>
      <c r="T431" s="4" t="e">
        <f>VLOOKUP(U431,#REF!,2,FALSE)</f>
        <v>#REF!</v>
      </c>
      <c r="U431" s="30"/>
      <c r="V431" s="1" t="str">
        <f ca="1">IF(U431=Setup!$C$10,"Grant",IF('Health Products &amp; Equipment'!U431=Setup!$C$11,"Local",IF('Health Products &amp; Equipment'!U431=Setup!$C$12,"Other","")))</f>
        <v/>
      </c>
      <c r="W431" s="34"/>
      <c r="X431" s="148"/>
      <c r="Y431" s="34"/>
      <c r="Z431" s="36" t="str">
        <f t="shared" si="197"/>
        <v/>
      </c>
      <c r="AA431" s="34"/>
      <c r="AB431" s="32" t="str">
        <f t="shared" si="198"/>
        <v/>
      </c>
      <c r="AC431" s="34"/>
      <c r="AD431" s="32" t="str">
        <f t="shared" si="199"/>
        <v/>
      </c>
      <c r="AE431" s="34"/>
      <c r="AF431" s="36" t="str">
        <f t="shared" si="200"/>
        <v/>
      </c>
      <c r="AG431" s="36" t="str">
        <f t="shared" si="201"/>
        <v/>
      </c>
      <c r="AH431" s="36" t="str">
        <f t="shared" si="202"/>
        <v/>
      </c>
      <c r="AI431" s="55"/>
      <c r="AJ431" s="37"/>
      <c r="AK431" s="148"/>
      <c r="AL431" s="34"/>
      <c r="AM431" s="32" t="str">
        <f t="shared" si="203"/>
        <v/>
      </c>
      <c r="AN431" s="34"/>
      <c r="AO431" s="32" t="str">
        <f t="shared" si="204"/>
        <v/>
      </c>
      <c r="AP431" s="34"/>
      <c r="AQ431" s="32" t="str">
        <f t="shared" si="205"/>
        <v/>
      </c>
      <c r="AR431" s="34"/>
      <c r="AS431" s="36" t="str">
        <f t="shared" si="206"/>
        <v/>
      </c>
      <c r="AT431" s="36" t="str">
        <f t="shared" si="207"/>
        <v/>
      </c>
      <c r="AU431" s="36" t="str">
        <f t="shared" si="208"/>
        <v/>
      </c>
      <c r="AV431" s="55"/>
      <c r="AW431" s="34"/>
      <c r="AX431" s="148"/>
      <c r="AY431" s="34"/>
      <c r="AZ431" s="32" t="str">
        <f t="shared" si="209"/>
        <v/>
      </c>
      <c r="BA431" s="34"/>
      <c r="BB431" s="32" t="str">
        <f t="shared" si="210"/>
        <v/>
      </c>
      <c r="BC431" s="34"/>
      <c r="BD431" s="32" t="str">
        <f t="shared" si="211"/>
        <v/>
      </c>
      <c r="BE431" s="34"/>
      <c r="BF431" s="36" t="str">
        <f t="shared" si="212"/>
        <v/>
      </c>
      <c r="BG431" s="36" t="str">
        <f t="shared" si="213"/>
        <v/>
      </c>
      <c r="BH431" s="36" t="str">
        <f t="shared" si="214"/>
        <v/>
      </c>
      <c r="BI431" s="55"/>
      <c r="BJ431" s="34"/>
      <c r="BK431" s="148"/>
      <c r="BL431" s="34"/>
      <c r="BM431" s="32" t="str">
        <f t="shared" si="215"/>
        <v/>
      </c>
      <c r="BN431" s="34"/>
      <c r="BO431" s="32" t="str">
        <f t="shared" si="216"/>
        <v/>
      </c>
      <c r="BP431" s="34"/>
      <c r="BQ431" s="32" t="str">
        <f t="shared" si="217"/>
        <v/>
      </c>
      <c r="BR431" s="34"/>
      <c r="BS431" s="36" t="str">
        <f t="shared" si="218"/>
        <v/>
      </c>
      <c r="BT431" s="36" t="str">
        <f t="shared" si="219"/>
        <v/>
      </c>
      <c r="BU431" s="36" t="str">
        <f t="shared" si="220"/>
        <v/>
      </c>
      <c r="BV431" s="55"/>
      <c r="BW431" s="36" t="str">
        <f t="shared" si="221"/>
        <v/>
      </c>
      <c r="BX431" s="36" t="str">
        <f t="shared" si="221"/>
        <v/>
      </c>
      <c r="BY431" s="31"/>
      <c r="BZ431" s="38"/>
      <c r="CB431" s="120" t="e">
        <f t="shared" ca="1" si="192"/>
        <v>#VALUE!</v>
      </c>
      <c r="CC431" s="2" t="e">
        <f t="shared" ca="1" si="222"/>
        <v>#VALUE!</v>
      </c>
    </row>
    <row r="432" spans="1:81" s="10" customFormat="1" ht="25.15" customHeight="1" x14ac:dyDescent="0.2">
      <c r="A432" s="52" t="str">
        <f t="shared" si="223"/>
        <v/>
      </c>
      <c r="B432" s="157" t="e">
        <f t="shared" ca="1" si="193"/>
        <v>#VALUE!</v>
      </c>
      <c r="C432" s="157" t="e">
        <f t="shared" ca="1" si="194"/>
        <v>#VALUE!</v>
      </c>
      <c r="D432" s="29"/>
      <c r="E432" s="155" t="str">
        <f ca="1">IFERROR(INDIRECT(ADDRESS(MATCH(D432,CatModules!C:C,0),2,1,1,"CatModules")),"")</f>
        <v/>
      </c>
      <c r="F432" s="96"/>
      <c r="G432" s="156" t="str">
        <f ca="1">IFERROR(INDIRECT(ADDRESS(MATCH(CONCATENATE(E432,"-",F432),CatInt!K:K,0),3,1,1,"CatInt")),"")</f>
        <v/>
      </c>
      <c r="H432" s="45" t="str">
        <f>IF(F432="","",VLOOKUP(F432,#REF!,2,FALSE))</f>
        <v/>
      </c>
      <c r="I432" s="29"/>
      <c r="J432" s="155" t="e">
        <f t="shared" si="195"/>
        <v>#VALUE!</v>
      </c>
      <c r="K432" s="155" t="e">
        <f t="shared" si="196"/>
        <v>#VALUE!</v>
      </c>
      <c r="L432" s="153"/>
      <c r="M432" s="126"/>
      <c r="N432" s="151" t="e">
        <f ca="1">VLOOKUP(M432,CatProd!B:G,6,FALSE)</f>
        <v>#N/A</v>
      </c>
      <c r="O432" s="127"/>
      <c r="P432" s="175" t="e">
        <f ca="1">VLOOKUP(CONCATENATE(N432,"-",O432),CatProdSpec!H:I,2,FALSE)</f>
        <v>#N/A</v>
      </c>
      <c r="Q432" s="30"/>
      <c r="R432" s="149" t="str">
        <f>IFERROR(VLOOKUP(Q432,Setup!D$16:E$25,2,FALSE),"")</f>
        <v/>
      </c>
      <c r="S432" s="51" t="str">
        <f ca="1">IFERROR(IF(OR(I432="",VLOOKUP(I432,CatCostInp!$E$2:$K$88,7,FALSE)=0),"",VLOOKUP(I432,CatCostInp!$E$2:$K$88,7,FALSE)),"")</f>
        <v/>
      </c>
      <c r="T432" s="4" t="e">
        <f>VLOOKUP(U432,#REF!,2,FALSE)</f>
        <v>#REF!</v>
      </c>
      <c r="U432" s="30"/>
      <c r="V432" s="1" t="str">
        <f ca="1">IF(U432=Setup!$C$10,"Grant",IF('Health Products &amp; Equipment'!U432=Setup!$C$11,"Local",IF('Health Products &amp; Equipment'!U432=Setup!$C$12,"Other","")))</f>
        <v/>
      </c>
      <c r="W432" s="34"/>
      <c r="X432" s="148"/>
      <c r="Y432" s="34"/>
      <c r="Z432" s="36" t="str">
        <f t="shared" si="197"/>
        <v/>
      </c>
      <c r="AA432" s="34"/>
      <c r="AB432" s="32" t="str">
        <f t="shared" si="198"/>
        <v/>
      </c>
      <c r="AC432" s="34"/>
      <c r="AD432" s="32" t="str">
        <f t="shared" si="199"/>
        <v/>
      </c>
      <c r="AE432" s="34"/>
      <c r="AF432" s="36" t="str">
        <f t="shared" si="200"/>
        <v/>
      </c>
      <c r="AG432" s="36" t="str">
        <f t="shared" si="201"/>
        <v/>
      </c>
      <c r="AH432" s="36" t="str">
        <f t="shared" si="202"/>
        <v/>
      </c>
      <c r="AI432" s="55"/>
      <c r="AJ432" s="37"/>
      <c r="AK432" s="148"/>
      <c r="AL432" s="34"/>
      <c r="AM432" s="32" t="str">
        <f t="shared" si="203"/>
        <v/>
      </c>
      <c r="AN432" s="34"/>
      <c r="AO432" s="32" t="str">
        <f t="shared" si="204"/>
        <v/>
      </c>
      <c r="AP432" s="34"/>
      <c r="AQ432" s="32" t="str">
        <f t="shared" si="205"/>
        <v/>
      </c>
      <c r="AR432" s="34"/>
      <c r="AS432" s="36" t="str">
        <f t="shared" si="206"/>
        <v/>
      </c>
      <c r="AT432" s="36" t="str">
        <f t="shared" si="207"/>
        <v/>
      </c>
      <c r="AU432" s="36" t="str">
        <f t="shared" si="208"/>
        <v/>
      </c>
      <c r="AV432" s="55"/>
      <c r="AW432" s="34"/>
      <c r="AX432" s="148"/>
      <c r="AY432" s="34"/>
      <c r="AZ432" s="32" t="str">
        <f t="shared" si="209"/>
        <v/>
      </c>
      <c r="BA432" s="34"/>
      <c r="BB432" s="32" t="str">
        <f t="shared" si="210"/>
        <v/>
      </c>
      <c r="BC432" s="34"/>
      <c r="BD432" s="32" t="str">
        <f t="shared" si="211"/>
        <v/>
      </c>
      <c r="BE432" s="34"/>
      <c r="BF432" s="36" t="str">
        <f t="shared" si="212"/>
        <v/>
      </c>
      <c r="BG432" s="36" t="str">
        <f t="shared" si="213"/>
        <v/>
      </c>
      <c r="BH432" s="36" t="str">
        <f t="shared" si="214"/>
        <v/>
      </c>
      <c r="BI432" s="55"/>
      <c r="BJ432" s="34"/>
      <c r="BK432" s="148"/>
      <c r="BL432" s="34"/>
      <c r="BM432" s="32" t="str">
        <f t="shared" si="215"/>
        <v/>
      </c>
      <c r="BN432" s="34"/>
      <c r="BO432" s="32" t="str">
        <f t="shared" si="216"/>
        <v/>
      </c>
      <c r="BP432" s="34"/>
      <c r="BQ432" s="32" t="str">
        <f t="shared" si="217"/>
        <v/>
      </c>
      <c r="BR432" s="34"/>
      <c r="BS432" s="36" t="str">
        <f t="shared" si="218"/>
        <v/>
      </c>
      <c r="BT432" s="36" t="str">
        <f t="shared" si="219"/>
        <v/>
      </c>
      <c r="BU432" s="36" t="str">
        <f t="shared" si="220"/>
        <v/>
      </c>
      <c r="BV432" s="55"/>
      <c r="BW432" s="36" t="str">
        <f t="shared" si="221"/>
        <v/>
      </c>
      <c r="BX432" s="36" t="str">
        <f t="shared" si="221"/>
        <v/>
      </c>
      <c r="BY432" s="31"/>
      <c r="BZ432" s="38"/>
      <c r="CB432" s="120" t="e">
        <f t="shared" ca="1" si="192"/>
        <v>#VALUE!</v>
      </c>
      <c r="CC432" s="2" t="e">
        <f t="shared" ca="1" si="222"/>
        <v>#VALUE!</v>
      </c>
    </row>
    <row r="433" spans="1:81" s="10" customFormat="1" ht="25.15" customHeight="1" x14ac:dyDescent="0.2">
      <c r="A433" s="52" t="str">
        <f t="shared" si="223"/>
        <v/>
      </c>
      <c r="B433" s="157" t="e">
        <f t="shared" ca="1" si="193"/>
        <v>#VALUE!</v>
      </c>
      <c r="C433" s="157" t="e">
        <f t="shared" ca="1" si="194"/>
        <v>#VALUE!</v>
      </c>
      <c r="D433" s="29"/>
      <c r="E433" s="155" t="str">
        <f ca="1">IFERROR(INDIRECT(ADDRESS(MATCH(D433,CatModules!C:C,0),2,1,1,"CatModules")),"")</f>
        <v/>
      </c>
      <c r="F433" s="96"/>
      <c r="G433" s="156" t="str">
        <f ca="1">IFERROR(INDIRECT(ADDRESS(MATCH(CONCATENATE(E433,"-",F433),CatInt!K:K,0),3,1,1,"CatInt")),"")</f>
        <v/>
      </c>
      <c r="H433" s="45" t="str">
        <f>IF(F433="","",VLOOKUP(F433,#REF!,2,FALSE))</f>
        <v/>
      </c>
      <c r="I433" s="29"/>
      <c r="J433" s="155" t="e">
        <f t="shared" si="195"/>
        <v>#VALUE!</v>
      </c>
      <c r="K433" s="155" t="e">
        <f t="shared" si="196"/>
        <v>#VALUE!</v>
      </c>
      <c r="L433" s="153"/>
      <c r="M433" s="126"/>
      <c r="N433" s="151" t="e">
        <f ca="1">VLOOKUP(M433,CatProd!B:G,6,FALSE)</f>
        <v>#N/A</v>
      </c>
      <c r="O433" s="127"/>
      <c r="P433" s="175" t="e">
        <f ca="1">VLOOKUP(CONCATENATE(N433,"-",O433),CatProdSpec!H:I,2,FALSE)</f>
        <v>#N/A</v>
      </c>
      <c r="Q433" s="30"/>
      <c r="R433" s="149" t="str">
        <f>IFERROR(VLOOKUP(Q433,Setup!D$16:E$25,2,FALSE),"")</f>
        <v/>
      </c>
      <c r="S433" s="51" t="str">
        <f ca="1">IFERROR(IF(OR(I433="",VLOOKUP(I433,CatCostInp!$E$2:$K$88,7,FALSE)=0),"",VLOOKUP(I433,CatCostInp!$E$2:$K$88,7,FALSE)),"")</f>
        <v/>
      </c>
      <c r="T433" s="4" t="e">
        <f>VLOOKUP(U433,#REF!,2,FALSE)</f>
        <v>#REF!</v>
      </c>
      <c r="U433" s="30"/>
      <c r="V433" s="1" t="str">
        <f ca="1">IF(U433=Setup!$C$10,"Grant",IF('Health Products &amp; Equipment'!U433=Setup!$C$11,"Local",IF('Health Products &amp; Equipment'!U433=Setup!$C$12,"Other","")))</f>
        <v/>
      </c>
      <c r="W433" s="34"/>
      <c r="X433" s="148"/>
      <c r="Y433" s="34"/>
      <c r="Z433" s="36" t="str">
        <f t="shared" si="197"/>
        <v/>
      </c>
      <c r="AA433" s="34"/>
      <c r="AB433" s="32" t="str">
        <f t="shared" si="198"/>
        <v/>
      </c>
      <c r="AC433" s="34"/>
      <c r="AD433" s="32" t="str">
        <f t="shared" si="199"/>
        <v/>
      </c>
      <c r="AE433" s="34"/>
      <c r="AF433" s="36" t="str">
        <f t="shared" si="200"/>
        <v/>
      </c>
      <c r="AG433" s="36" t="str">
        <f t="shared" si="201"/>
        <v/>
      </c>
      <c r="AH433" s="36" t="str">
        <f t="shared" si="202"/>
        <v/>
      </c>
      <c r="AI433" s="55"/>
      <c r="AJ433" s="37"/>
      <c r="AK433" s="148"/>
      <c r="AL433" s="34"/>
      <c r="AM433" s="32" t="str">
        <f t="shared" si="203"/>
        <v/>
      </c>
      <c r="AN433" s="34"/>
      <c r="AO433" s="32" t="str">
        <f t="shared" si="204"/>
        <v/>
      </c>
      <c r="AP433" s="34"/>
      <c r="AQ433" s="32" t="str">
        <f t="shared" si="205"/>
        <v/>
      </c>
      <c r="AR433" s="34"/>
      <c r="AS433" s="36" t="str">
        <f t="shared" si="206"/>
        <v/>
      </c>
      <c r="AT433" s="36" t="str">
        <f t="shared" si="207"/>
        <v/>
      </c>
      <c r="AU433" s="36" t="str">
        <f t="shared" si="208"/>
        <v/>
      </c>
      <c r="AV433" s="55"/>
      <c r="AW433" s="34"/>
      <c r="AX433" s="148"/>
      <c r="AY433" s="34"/>
      <c r="AZ433" s="32" t="str">
        <f t="shared" si="209"/>
        <v/>
      </c>
      <c r="BA433" s="34"/>
      <c r="BB433" s="32" t="str">
        <f t="shared" si="210"/>
        <v/>
      </c>
      <c r="BC433" s="34"/>
      <c r="BD433" s="32" t="str">
        <f t="shared" si="211"/>
        <v/>
      </c>
      <c r="BE433" s="34"/>
      <c r="BF433" s="36" t="str">
        <f t="shared" si="212"/>
        <v/>
      </c>
      <c r="BG433" s="36" t="str">
        <f t="shared" si="213"/>
        <v/>
      </c>
      <c r="BH433" s="36" t="str">
        <f t="shared" si="214"/>
        <v/>
      </c>
      <c r="BI433" s="55"/>
      <c r="BJ433" s="34"/>
      <c r="BK433" s="148"/>
      <c r="BL433" s="34"/>
      <c r="BM433" s="32" t="str">
        <f t="shared" si="215"/>
        <v/>
      </c>
      <c r="BN433" s="34"/>
      <c r="BO433" s="32" t="str">
        <f t="shared" si="216"/>
        <v/>
      </c>
      <c r="BP433" s="34"/>
      <c r="BQ433" s="32" t="str">
        <f t="shared" si="217"/>
        <v/>
      </c>
      <c r="BR433" s="34"/>
      <c r="BS433" s="36" t="str">
        <f t="shared" si="218"/>
        <v/>
      </c>
      <c r="BT433" s="36" t="str">
        <f t="shared" si="219"/>
        <v/>
      </c>
      <c r="BU433" s="36" t="str">
        <f t="shared" si="220"/>
        <v/>
      </c>
      <c r="BV433" s="55"/>
      <c r="BW433" s="36" t="str">
        <f t="shared" si="221"/>
        <v/>
      </c>
      <c r="BX433" s="36" t="str">
        <f t="shared" si="221"/>
        <v/>
      </c>
      <c r="BY433" s="31"/>
      <c r="BZ433" s="38"/>
      <c r="CB433" s="120" t="e">
        <f t="shared" ca="1" si="192"/>
        <v>#VALUE!</v>
      </c>
      <c r="CC433" s="2" t="e">
        <f t="shared" ca="1" si="222"/>
        <v>#VALUE!</v>
      </c>
    </row>
    <row r="434" spans="1:81" s="10" customFormat="1" ht="25.15" customHeight="1" x14ac:dyDescent="0.2">
      <c r="A434" s="52" t="str">
        <f t="shared" si="223"/>
        <v/>
      </c>
      <c r="B434" s="157" t="e">
        <f t="shared" ca="1" si="193"/>
        <v>#VALUE!</v>
      </c>
      <c r="C434" s="157" t="e">
        <f t="shared" ca="1" si="194"/>
        <v>#VALUE!</v>
      </c>
      <c r="D434" s="29"/>
      <c r="E434" s="155" t="str">
        <f ca="1">IFERROR(INDIRECT(ADDRESS(MATCH(D434,CatModules!C:C,0),2,1,1,"CatModules")),"")</f>
        <v/>
      </c>
      <c r="F434" s="96"/>
      <c r="G434" s="156" t="str">
        <f ca="1">IFERROR(INDIRECT(ADDRESS(MATCH(CONCATENATE(E434,"-",F434),CatInt!K:K,0),3,1,1,"CatInt")),"")</f>
        <v/>
      </c>
      <c r="H434" s="45" t="str">
        <f>IF(F434="","",VLOOKUP(F434,#REF!,2,FALSE))</f>
        <v/>
      </c>
      <c r="I434" s="29"/>
      <c r="J434" s="155" t="e">
        <f t="shared" si="195"/>
        <v>#VALUE!</v>
      </c>
      <c r="K434" s="155" t="e">
        <f t="shared" si="196"/>
        <v>#VALUE!</v>
      </c>
      <c r="L434" s="153"/>
      <c r="M434" s="126"/>
      <c r="N434" s="151" t="e">
        <f ca="1">VLOOKUP(M434,CatProd!B:G,6,FALSE)</f>
        <v>#N/A</v>
      </c>
      <c r="O434" s="127"/>
      <c r="P434" s="175" t="e">
        <f ca="1">VLOOKUP(CONCATENATE(N434,"-",O434),CatProdSpec!H:I,2,FALSE)</f>
        <v>#N/A</v>
      </c>
      <c r="Q434" s="30"/>
      <c r="R434" s="149" t="str">
        <f>IFERROR(VLOOKUP(Q434,Setup!D$16:E$25,2,FALSE),"")</f>
        <v/>
      </c>
      <c r="S434" s="51" t="str">
        <f ca="1">IFERROR(IF(OR(I434="",VLOOKUP(I434,CatCostInp!$E$2:$K$88,7,FALSE)=0),"",VLOOKUP(I434,CatCostInp!$E$2:$K$88,7,FALSE)),"")</f>
        <v/>
      </c>
      <c r="T434" s="4" t="e">
        <f>VLOOKUP(U434,#REF!,2,FALSE)</f>
        <v>#REF!</v>
      </c>
      <c r="U434" s="30"/>
      <c r="V434" s="1" t="str">
        <f ca="1">IF(U434=Setup!$C$10,"Grant",IF('Health Products &amp; Equipment'!U434=Setup!$C$11,"Local",IF('Health Products &amp; Equipment'!U434=Setup!$C$12,"Other","")))</f>
        <v/>
      </c>
      <c r="W434" s="34"/>
      <c r="X434" s="148"/>
      <c r="Y434" s="34"/>
      <c r="Z434" s="36" t="str">
        <f t="shared" si="197"/>
        <v/>
      </c>
      <c r="AA434" s="34"/>
      <c r="AB434" s="32" t="str">
        <f t="shared" si="198"/>
        <v/>
      </c>
      <c r="AC434" s="34"/>
      <c r="AD434" s="32" t="str">
        <f t="shared" si="199"/>
        <v/>
      </c>
      <c r="AE434" s="34"/>
      <c r="AF434" s="36" t="str">
        <f t="shared" si="200"/>
        <v/>
      </c>
      <c r="AG434" s="36" t="str">
        <f t="shared" si="201"/>
        <v/>
      </c>
      <c r="AH434" s="36" t="str">
        <f t="shared" si="202"/>
        <v/>
      </c>
      <c r="AI434" s="55"/>
      <c r="AJ434" s="37"/>
      <c r="AK434" s="148"/>
      <c r="AL434" s="34"/>
      <c r="AM434" s="32" t="str">
        <f t="shared" si="203"/>
        <v/>
      </c>
      <c r="AN434" s="34"/>
      <c r="AO434" s="32" t="str">
        <f t="shared" si="204"/>
        <v/>
      </c>
      <c r="AP434" s="34"/>
      <c r="AQ434" s="32" t="str">
        <f t="shared" si="205"/>
        <v/>
      </c>
      <c r="AR434" s="34"/>
      <c r="AS434" s="36" t="str">
        <f t="shared" si="206"/>
        <v/>
      </c>
      <c r="AT434" s="36" t="str">
        <f t="shared" si="207"/>
        <v/>
      </c>
      <c r="AU434" s="36" t="str">
        <f t="shared" si="208"/>
        <v/>
      </c>
      <c r="AV434" s="55"/>
      <c r="AW434" s="34"/>
      <c r="AX434" s="148"/>
      <c r="AY434" s="34"/>
      <c r="AZ434" s="32" t="str">
        <f t="shared" si="209"/>
        <v/>
      </c>
      <c r="BA434" s="34"/>
      <c r="BB434" s="32" t="str">
        <f t="shared" si="210"/>
        <v/>
      </c>
      <c r="BC434" s="34"/>
      <c r="BD434" s="32" t="str">
        <f t="shared" si="211"/>
        <v/>
      </c>
      <c r="BE434" s="34"/>
      <c r="BF434" s="36" t="str">
        <f t="shared" si="212"/>
        <v/>
      </c>
      <c r="BG434" s="36" t="str">
        <f t="shared" si="213"/>
        <v/>
      </c>
      <c r="BH434" s="36" t="str">
        <f t="shared" si="214"/>
        <v/>
      </c>
      <c r="BI434" s="55"/>
      <c r="BJ434" s="34"/>
      <c r="BK434" s="148"/>
      <c r="BL434" s="34"/>
      <c r="BM434" s="32" t="str">
        <f t="shared" si="215"/>
        <v/>
      </c>
      <c r="BN434" s="34"/>
      <c r="BO434" s="32" t="str">
        <f t="shared" si="216"/>
        <v/>
      </c>
      <c r="BP434" s="34"/>
      <c r="BQ434" s="32" t="str">
        <f t="shared" si="217"/>
        <v/>
      </c>
      <c r="BR434" s="34"/>
      <c r="BS434" s="36" t="str">
        <f t="shared" si="218"/>
        <v/>
      </c>
      <c r="BT434" s="36" t="str">
        <f t="shared" si="219"/>
        <v/>
      </c>
      <c r="BU434" s="36" t="str">
        <f t="shared" si="220"/>
        <v/>
      </c>
      <c r="BV434" s="55"/>
      <c r="BW434" s="36" t="str">
        <f t="shared" si="221"/>
        <v/>
      </c>
      <c r="BX434" s="36" t="str">
        <f t="shared" si="221"/>
        <v/>
      </c>
      <c r="BY434" s="31"/>
      <c r="BZ434" s="38"/>
      <c r="CB434" s="120" t="e">
        <f t="shared" ca="1" si="192"/>
        <v>#VALUE!</v>
      </c>
      <c r="CC434" s="2" t="e">
        <f t="shared" ca="1" si="222"/>
        <v>#VALUE!</v>
      </c>
    </row>
    <row r="435" spans="1:81" s="10" customFormat="1" ht="25.15" customHeight="1" x14ac:dyDescent="0.2">
      <c r="A435" s="52" t="str">
        <f t="shared" si="223"/>
        <v/>
      </c>
      <c r="B435" s="157" t="e">
        <f t="shared" ca="1" si="193"/>
        <v>#VALUE!</v>
      </c>
      <c r="C435" s="157" t="e">
        <f t="shared" ca="1" si="194"/>
        <v>#VALUE!</v>
      </c>
      <c r="D435" s="29"/>
      <c r="E435" s="155" t="str">
        <f ca="1">IFERROR(INDIRECT(ADDRESS(MATCH(D435,CatModules!C:C,0),2,1,1,"CatModules")),"")</f>
        <v/>
      </c>
      <c r="F435" s="96"/>
      <c r="G435" s="156" t="str">
        <f ca="1">IFERROR(INDIRECT(ADDRESS(MATCH(CONCATENATE(E435,"-",F435),CatInt!K:K,0),3,1,1,"CatInt")),"")</f>
        <v/>
      </c>
      <c r="H435" s="45" t="str">
        <f>IF(F435="","",VLOOKUP(F435,#REF!,2,FALSE))</f>
        <v/>
      </c>
      <c r="I435" s="29"/>
      <c r="J435" s="155" t="e">
        <f t="shared" si="195"/>
        <v>#VALUE!</v>
      </c>
      <c r="K435" s="155" t="e">
        <f t="shared" si="196"/>
        <v>#VALUE!</v>
      </c>
      <c r="L435" s="153"/>
      <c r="M435" s="126"/>
      <c r="N435" s="151" t="e">
        <f ca="1">VLOOKUP(M435,CatProd!B:G,6,FALSE)</f>
        <v>#N/A</v>
      </c>
      <c r="O435" s="127"/>
      <c r="P435" s="175" t="e">
        <f ca="1">VLOOKUP(CONCATENATE(N435,"-",O435),CatProdSpec!H:I,2,FALSE)</f>
        <v>#N/A</v>
      </c>
      <c r="Q435" s="30"/>
      <c r="R435" s="149" t="str">
        <f>IFERROR(VLOOKUP(Q435,Setup!D$16:E$25,2,FALSE),"")</f>
        <v/>
      </c>
      <c r="S435" s="51" t="str">
        <f ca="1">IFERROR(IF(OR(I435="",VLOOKUP(I435,CatCostInp!$E$2:$K$88,7,FALSE)=0),"",VLOOKUP(I435,CatCostInp!$E$2:$K$88,7,FALSE)),"")</f>
        <v/>
      </c>
      <c r="T435" s="4" t="e">
        <f>VLOOKUP(U435,#REF!,2,FALSE)</f>
        <v>#REF!</v>
      </c>
      <c r="U435" s="30"/>
      <c r="V435" s="1" t="str">
        <f ca="1">IF(U435=Setup!$C$10,"Grant",IF('Health Products &amp; Equipment'!U435=Setup!$C$11,"Local",IF('Health Products &amp; Equipment'!U435=Setup!$C$12,"Other","")))</f>
        <v/>
      </c>
      <c r="W435" s="34"/>
      <c r="X435" s="148"/>
      <c r="Y435" s="34"/>
      <c r="Z435" s="36" t="str">
        <f t="shared" si="197"/>
        <v/>
      </c>
      <c r="AA435" s="34"/>
      <c r="AB435" s="32" t="str">
        <f t="shared" si="198"/>
        <v/>
      </c>
      <c r="AC435" s="34"/>
      <c r="AD435" s="32" t="str">
        <f t="shared" si="199"/>
        <v/>
      </c>
      <c r="AE435" s="34"/>
      <c r="AF435" s="36" t="str">
        <f t="shared" si="200"/>
        <v/>
      </c>
      <c r="AG435" s="36" t="str">
        <f t="shared" si="201"/>
        <v/>
      </c>
      <c r="AH435" s="36" t="str">
        <f t="shared" si="202"/>
        <v/>
      </c>
      <c r="AI435" s="55"/>
      <c r="AJ435" s="37"/>
      <c r="AK435" s="148"/>
      <c r="AL435" s="34"/>
      <c r="AM435" s="32" t="str">
        <f t="shared" si="203"/>
        <v/>
      </c>
      <c r="AN435" s="34"/>
      <c r="AO435" s="32" t="str">
        <f t="shared" si="204"/>
        <v/>
      </c>
      <c r="AP435" s="34"/>
      <c r="AQ435" s="32" t="str">
        <f t="shared" si="205"/>
        <v/>
      </c>
      <c r="AR435" s="34"/>
      <c r="AS435" s="36" t="str">
        <f t="shared" si="206"/>
        <v/>
      </c>
      <c r="AT435" s="36" t="str">
        <f t="shared" si="207"/>
        <v/>
      </c>
      <c r="AU435" s="36" t="str">
        <f t="shared" si="208"/>
        <v/>
      </c>
      <c r="AV435" s="55"/>
      <c r="AW435" s="34"/>
      <c r="AX435" s="148"/>
      <c r="AY435" s="34"/>
      <c r="AZ435" s="32" t="str">
        <f t="shared" si="209"/>
        <v/>
      </c>
      <c r="BA435" s="34"/>
      <c r="BB435" s="32" t="str">
        <f t="shared" si="210"/>
        <v/>
      </c>
      <c r="BC435" s="34"/>
      <c r="BD435" s="32" t="str">
        <f t="shared" si="211"/>
        <v/>
      </c>
      <c r="BE435" s="34"/>
      <c r="BF435" s="36" t="str">
        <f t="shared" si="212"/>
        <v/>
      </c>
      <c r="BG435" s="36" t="str">
        <f t="shared" si="213"/>
        <v/>
      </c>
      <c r="BH435" s="36" t="str">
        <f t="shared" si="214"/>
        <v/>
      </c>
      <c r="BI435" s="55"/>
      <c r="BJ435" s="34"/>
      <c r="BK435" s="148"/>
      <c r="BL435" s="34"/>
      <c r="BM435" s="32" t="str">
        <f t="shared" si="215"/>
        <v/>
      </c>
      <c r="BN435" s="34"/>
      <c r="BO435" s="32" t="str">
        <f t="shared" si="216"/>
        <v/>
      </c>
      <c r="BP435" s="34"/>
      <c r="BQ435" s="32" t="str">
        <f t="shared" si="217"/>
        <v/>
      </c>
      <c r="BR435" s="34"/>
      <c r="BS435" s="36" t="str">
        <f t="shared" si="218"/>
        <v/>
      </c>
      <c r="BT435" s="36" t="str">
        <f t="shared" si="219"/>
        <v/>
      </c>
      <c r="BU435" s="36" t="str">
        <f t="shared" si="220"/>
        <v/>
      </c>
      <c r="BV435" s="55"/>
      <c r="BW435" s="36" t="str">
        <f t="shared" si="221"/>
        <v/>
      </c>
      <c r="BX435" s="36" t="str">
        <f t="shared" si="221"/>
        <v/>
      </c>
      <c r="BY435" s="31"/>
      <c r="BZ435" s="38"/>
      <c r="CB435" s="120" t="e">
        <f t="shared" ca="1" si="192"/>
        <v>#VALUE!</v>
      </c>
      <c r="CC435" s="2" t="e">
        <f t="shared" ca="1" si="222"/>
        <v>#VALUE!</v>
      </c>
    </row>
    <row r="436" spans="1:81" s="10" customFormat="1" ht="25.15" customHeight="1" x14ac:dyDescent="0.2">
      <c r="A436" s="52" t="str">
        <f t="shared" si="223"/>
        <v/>
      </c>
      <c r="B436" s="157" t="e">
        <f t="shared" ca="1" si="193"/>
        <v>#VALUE!</v>
      </c>
      <c r="C436" s="157" t="e">
        <f t="shared" ca="1" si="194"/>
        <v>#VALUE!</v>
      </c>
      <c r="D436" s="29"/>
      <c r="E436" s="155" t="str">
        <f ca="1">IFERROR(INDIRECT(ADDRESS(MATCH(D436,CatModules!C:C,0),2,1,1,"CatModules")),"")</f>
        <v/>
      </c>
      <c r="F436" s="96"/>
      <c r="G436" s="156" t="str">
        <f ca="1">IFERROR(INDIRECT(ADDRESS(MATCH(CONCATENATE(E436,"-",F436),CatInt!K:K,0),3,1,1,"CatInt")),"")</f>
        <v/>
      </c>
      <c r="H436" s="45" t="str">
        <f>IF(F436="","",VLOOKUP(F436,#REF!,2,FALSE))</f>
        <v/>
      </c>
      <c r="I436" s="29"/>
      <c r="J436" s="155" t="e">
        <f t="shared" si="195"/>
        <v>#VALUE!</v>
      </c>
      <c r="K436" s="155" t="e">
        <f t="shared" si="196"/>
        <v>#VALUE!</v>
      </c>
      <c r="L436" s="153"/>
      <c r="M436" s="126"/>
      <c r="N436" s="151" t="e">
        <f ca="1">VLOOKUP(M436,CatProd!B:G,6,FALSE)</f>
        <v>#N/A</v>
      </c>
      <c r="O436" s="127"/>
      <c r="P436" s="175" t="e">
        <f ca="1">VLOOKUP(CONCATENATE(N436,"-",O436),CatProdSpec!H:I,2,FALSE)</f>
        <v>#N/A</v>
      </c>
      <c r="Q436" s="30"/>
      <c r="R436" s="149" t="str">
        <f>IFERROR(VLOOKUP(Q436,Setup!D$16:E$25,2,FALSE),"")</f>
        <v/>
      </c>
      <c r="S436" s="51" t="str">
        <f ca="1">IFERROR(IF(OR(I436="",VLOOKUP(I436,CatCostInp!$E$2:$K$88,7,FALSE)=0),"",VLOOKUP(I436,CatCostInp!$E$2:$K$88,7,FALSE)),"")</f>
        <v/>
      </c>
      <c r="T436" s="4" t="e">
        <f>VLOOKUP(U436,#REF!,2,FALSE)</f>
        <v>#REF!</v>
      </c>
      <c r="U436" s="30"/>
      <c r="V436" s="1" t="str">
        <f ca="1">IF(U436=Setup!$C$10,"Grant",IF('Health Products &amp; Equipment'!U436=Setup!$C$11,"Local",IF('Health Products &amp; Equipment'!U436=Setup!$C$12,"Other","")))</f>
        <v/>
      </c>
      <c r="W436" s="34"/>
      <c r="X436" s="148"/>
      <c r="Y436" s="34"/>
      <c r="Z436" s="36" t="str">
        <f t="shared" si="197"/>
        <v/>
      </c>
      <c r="AA436" s="34"/>
      <c r="AB436" s="32" t="str">
        <f t="shared" si="198"/>
        <v/>
      </c>
      <c r="AC436" s="34"/>
      <c r="AD436" s="32" t="str">
        <f t="shared" si="199"/>
        <v/>
      </c>
      <c r="AE436" s="34"/>
      <c r="AF436" s="36" t="str">
        <f t="shared" si="200"/>
        <v/>
      </c>
      <c r="AG436" s="36" t="str">
        <f t="shared" si="201"/>
        <v/>
      </c>
      <c r="AH436" s="36" t="str">
        <f t="shared" si="202"/>
        <v/>
      </c>
      <c r="AI436" s="55"/>
      <c r="AJ436" s="37"/>
      <c r="AK436" s="148"/>
      <c r="AL436" s="34"/>
      <c r="AM436" s="32" t="str">
        <f t="shared" si="203"/>
        <v/>
      </c>
      <c r="AN436" s="34"/>
      <c r="AO436" s="32" t="str">
        <f t="shared" si="204"/>
        <v/>
      </c>
      <c r="AP436" s="34"/>
      <c r="AQ436" s="32" t="str">
        <f t="shared" si="205"/>
        <v/>
      </c>
      <c r="AR436" s="34"/>
      <c r="AS436" s="36" t="str">
        <f t="shared" si="206"/>
        <v/>
      </c>
      <c r="AT436" s="36" t="str">
        <f t="shared" si="207"/>
        <v/>
      </c>
      <c r="AU436" s="36" t="str">
        <f t="shared" si="208"/>
        <v/>
      </c>
      <c r="AV436" s="55"/>
      <c r="AW436" s="34"/>
      <c r="AX436" s="148"/>
      <c r="AY436" s="34"/>
      <c r="AZ436" s="32" t="str">
        <f t="shared" si="209"/>
        <v/>
      </c>
      <c r="BA436" s="34"/>
      <c r="BB436" s="32" t="str">
        <f t="shared" si="210"/>
        <v/>
      </c>
      <c r="BC436" s="34"/>
      <c r="BD436" s="32" t="str">
        <f t="shared" si="211"/>
        <v/>
      </c>
      <c r="BE436" s="34"/>
      <c r="BF436" s="36" t="str">
        <f t="shared" si="212"/>
        <v/>
      </c>
      <c r="BG436" s="36" t="str">
        <f t="shared" si="213"/>
        <v/>
      </c>
      <c r="BH436" s="36" t="str">
        <f t="shared" si="214"/>
        <v/>
      </c>
      <c r="BI436" s="55"/>
      <c r="BJ436" s="34"/>
      <c r="BK436" s="148"/>
      <c r="BL436" s="34"/>
      <c r="BM436" s="32" t="str">
        <f t="shared" si="215"/>
        <v/>
      </c>
      <c r="BN436" s="34"/>
      <c r="BO436" s="32" t="str">
        <f t="shared" si="216"/>
        <v/>
      </c>
      <c r="BP436" s="34"/>
      <c r="BQ436" s="32" t="str">
        <f t="shared" si="217"/>
        <v/>
      </c>
      <c r="BR436" s="34"/>
      <c r="BS436" s="36" t="str">
        <f t="shared" si="218"/>
        <v/>
      </c>
      <c r="BT436" s="36" t="str">
        <f t="shared" si="219"/>
        <v/>
      </c>
      <c r="BU436" s="36" t="str">
        <f t="shared" si="220"/>
        <v/>
      </c>
      <c r="BV436" s="55"/>
      <c r="BW436" s="36" t="str">
        <f t="shared" si="221"/>
        <v/>
      </c>
      <c r="BX436" s="36" t="str">
        <f t="shared" si="221"/>
        <v/>
      </c>
      <c r="BY436" s="31"/>
      <c r="BZ436" s="38"/>
      <c r="CB436" s="120" t="e">
        <f t="shared" ca="1" si="192"/>
        <v>#VALUE!</v>
      </c>
      <c r="CC436" s="2" t="e">
        <f t="shared" ca="1" si="222"/>
        <v>#VALUE!</v>
      </c>
    </row>
    <row r="437" spans="1:81" s="10" customFormat="1" ht="25.15" customHeight="1" x14ac:dyDescent="0.2">
      <c r="A437" s="52" t="str">
        <f t="shared" si="223"/>
        <v/>
      </c>
      <c r="B437" s="157" t="e">
        <f t="shared" ca="1" si="193"/>
        <v>#VALUE!</v>
      </c>
      <c r="C437" s="157" t="e">
        <f t="shared" ca="1" si="194"/>
        <v>#VALUE!</v>
      </c>
      <c r="D437" s="29"/>
      <c r="E437" s="155" t="str">
        <f ca="1">IFERROR(INDIRECT(ADDRESS(MATCH(D437,CatModules!C:C,0),2,1,1,"CatModules")),"")</f>
        <v/>
      </c>
      <c r="F437" s="96"/>
      <c r="G437" s="156" t="str">
        <f ca="1">IFERROR(INDIRECT(ADDRESS(MATCH(CONCATENATE(E437,"-",F437),CatInt!K:K,0),3,1,1,"CatInt")),"")</f>
        <v/>
      </c>
      <c r="H437" s="45" t="str">
        <f>IF(F437="","",VLOOKUP(F437,#REF!,2,FALSE))</f>
        <v/>
      </c>
      <c r="I437" s="29"/>
      <c r="J437" s="155" t="e">
        <f t="shared" si="195"/>
        <v>#VALUE!</v>
      </c>
      <c r="K437" s="155" t="e">
        <f t="shared" si="196"/>
        <v>#VALUE!</v>
      </c>
      <c r="L437" s="153"/>
      <c r="M437" s="126"/>
      <c r="N437" s="151" t="e">
        <f ca="1">VLOOKUP(M437,CatProd!B:G,6,FALSE)</f>
        <v>#N/A</v>
      </c>
      <c r="O437" s="127"/>
      <c r="P437" s="175" t="e">
        <f ca="1">VLOOKUP(CONCATENATE(N437,"-",O437),CatProdSpec!H:I,2,FALSE)</f>
        <v>#N/A</v>
      </c>
      <c r="Q437" s="30"/>
      <c r="R437" s="149" t="str">
        <f>IFERROR(VLOOKUP(Q437,Setup!D$16:E$25,2,FALSE),"")</f>
        <v/>
      </c>
      <c r="S437" s="51" t="str">
        <f ca="1">IFERROR(IF(OR(I437="",VLOOKUP(I437,CatCostInp!$E$2:$K$88,7,FALSE)=0),"",VLOOKUP(I437,CatCostInp!$E$2:$K$88,7,FALSE)),"")</f>
        <v/>
      </c>
      <c r="T437" s="4" t="e">
        <f>VLOOKUP(U437,#REF!,2,FALSE)</f>
        <v>#REF!</v>
      </c>
      <c r="U437" s="30"/>
      <c r="V437" s="1" t="str">
        <f ca="1">IF(U437=Setup!$C$10,"Grant",IF('Health Products &amp; Equipment'!U437=Setup!$C$11,"Local",IF('Health Products &amp; Equipment'!U437=Setup!$C$12,"Other","")))</f>
        <v/>
      </c>
      <c r="W437" s="34"/>
      <c r="X437" s="148"/>
      <c r="Y437" s="34"/>
      <c r="Z437" s="36" t="str">
        <f t="shared" si="197"/>
        <v/>
      </c>
      <c r="AA437" s="34"/>
      <c r="AB437" s="32" t="str">
        <f t="shared" si="198"/>
        <v/>
      </c>
      <c r="AC437" s="34"/>
      <c r="AD437" s="32" t="str">
        <f t="shared" si="199"/>
        <v/>
      </c>
      <c r="AE437" s="34"/>
      <c r="AF437" s="36" t="str">
        <f t="shared" si="200"/>
        <v/>
      </c>
      <c r="AG437" s="36" t="str">
        <f t="shared" si="201"/>
        <v/>
      </c>
      <c r="AH437" s="36" t="str">
        <f t="shared" si="202"/>
        <v/>
      </c>
      <c r="AI437" s="55"/>
      <c r="AJ437" s="37"/>
      <c r="AK437" s="148"/>
      <c r="AL437" s="34"/>
      <c r="AM437" s="32" t="str">
        <f t="shared" si="203"/>
        <v/>
      </c>
      <c r="AN437" s="34"/>
      <c r="AO437" s="32" t="str">
        <f t="shared" si="204"/>
        <v/>
      </c>
      <c r="AP437" s="34"/>
      <c r="AQ437" s="32" t="str">
        <f t="shared" si="205"/>
        <v/>
      </c>
      <c r="AR437" s="34"/>
      <c r="AS437" s="36" t="str">
        <f t="shared" si="206"/>
        <v/>
      </c>
      <c r="AT437" s="36" t="str">
        <f t="shared" si="207"/>
        <v/>
      </c>
      <c r="AU437" s="36" t="str">
        <f t="shared" si="208"/>
        <v/>
      </c>
      <c r="AV437" s="55"/>
      <c r="AW437" s="34"/>
      <c r="AX437" s="148"/>
      <c r="AY437" s="34"/>
      <c r="AZ437" s="32" t="str">
        <f t="shared" si="209"/>
        <v/>
      </c>
      <c r="BA437" s="34"/>
      <c r="BB437" s="32" t="str">
        <f t="shared" si="210"/>
        <v/>
      </c>
      <c r="BC437" s="34"/>
      <c r="BD437" s="32" t="str">
        <f t="shared" si="211"/>
        <v/>
      </c>
      <c r="BE437" s="34"/>
      <c r="BF437" s="36" t="str">
        <f t="shared" si="212"/>
        <v/>
      </c>
      <c r="BG437" s="36" t="str">
        <f t="shared" si="213"/>
        <v/>
      </c>
      <c r="BH437" s="36" t="str">
        <f t="shared" si="214"/>
        <v/>
      </c>
      <c r="BI437" s="55"/>
      <c r="BJ437" s="34"/>
      <c r="BK437" s="148"/>
      <c r="BL437" s="34"/>
      <c r="BM437" s="32" t="str">
        <f t="shared" si="215"/>
        <v/>
      </c>
      <c r="BN437" s="34"/>
      <c r="BO437" s="32" t="str">
        <f t="shared" si="216"/>
        <v/>
      </c>
      <c r="BP437" s="34"/>
      <c r="BQ437" s="32" t="str">
        <f t="shared" si="217"/>
        <v/>
      </c>
      <c r="BR437" s="34"/>
      <c r="BS437" s="36" t="str">
        <f t="shared" si="218"/>
        <v/>
      </c>
      <c r="BT437" s="36" t="str">
        <f t="shared" si="219"/>
        <v/>
      </c>
      <c r="BU437" s="36" t="str">
        <f t="shared" si="220"/>
        <v/>
      </c>
      <c r="BV437" s="55"/>
      <c r="BW437" s="36" t="str">
        <f t="shared" si="221"/>
        <v/>
      </c>
      <c r="BX437" s="36" t="str">
        <f t="shared" si="221"/>
        <v/>
      </c>
      <c r="BY437" s="31"/>
      <c r="BZ437" s="38"/>
      <c r="CB437" s="120" t="e">
        <f t="shared" ca="1" si="192"/>
        <v>#VALUE!</v>
      </c>
      <c r="CC437" s="2" t="e">
        <f t="shared" ca="1" si="222"/>
        <v>#VALUE!</v>
      </c>
    </row>
    <row r="438" spans="1:81" s="10" customFormat="1" ht="25.15" customHeight="1" x14ac:dyDescent="0.2">
      <c r="A438" s="52" t="str">
        <f t="shared" si="223"/>
        <v/>
      </c>
      <c r="B438" s="157" t="e">
        <f t="shared" ca="1" si="193"/>
        <v>#VALUE!</v>
      </c>
      <c r="C438" s="157" t="e">
        <f t="shared" ca="1" si="194"/>
        <v>#VALUE!</v>
      </c>
      <c r="D438" s="29"/>
      <c r="E438" s="155" t="str">
        <f ca="1">IFERROR(INDIRECT(ADDRESS(MATCH(D438,CatModules!C:C,0),2,1,1,"CatModules")),"")</f>
        <v/>
      </c>
      <c r="F438" s="96"/>
      <c r="G438" s="156" t="str">
        <f ca="1">IFERROR(INDIRECT(ADDRESS(MATCH(CONCATENATE(E438,"-",F438),CatInt!K:K,0),3,1,1,"CatInt")),"")</f>
        <v/>
      </c>
      <c r="H438" s="45" t="str">
        <f>IF(F438="","",VLOOKUP(F438,#REF!,2,FALSE))</f>
        <v/>
      </c>
      <c r="I438" s="29"/>
      <c r="J438" s="155" t="e">
        <f t="shared" si="195"/>
        <v>#VALUE!</v>
      </c>
      <c r="K438" s="155" t="e">
        <f t="shared" si="196"/>
        <v>#VALUE!</v>
      </c>
      <c r="L438" s="153"/>
      <c r="M438" s="126"/>
      <c r="N438" s="151" t="e">
        <f ca="1">VLOOKUP(M438,CatProd!B:G,6,FALSE)</f>
        <v>#N/A</v>
      </c>
      <c r="O438" s="127"/>
      <c r="P438" s="175" t="e">
        <f ca="1">VLOOKUP(CONCATENATE(N438,"-",O438),CatProdSpec!H:I,2,FALSE)</f>
        <v>#N/A</v>
      </c>
      <c r="Q438" s="30"/>
      <c r="R438" s="149" t="str">
        <f>IFERROR(VLOOKUP(Q438,Setup!D$16:E$25,2,FALSE),"")</f>
        <v/>
      </c>
      <c r="S438" s="51" t="str">
        <f ca="1">IFERROR(IF(OR(I438="",VLOOKUP(I438,CatCostInp!$E$2:$K$88,7,FALSE)=0),"",VLOOKUP(I438,CatCostInp!$E$2:$K$88,7,FALSE)),"")</f>
        <v/>
      </c>
      <c r="T438" s="4" t="e">
        <f>VLOOKUP(U438,#REF!,2,FALSE)</f>
        <v>#REF!</v>
      </c>
      <c r="U438" s="30"/>
      <c r="V438" s="1" t="str">
        <f ca="1">IF(U438=Setup!$C$10,"Grant",IF('Health Products &amp; Equipment'!U438=Setup!$C$11,"Local",IF('Health Products &amp; Equipment'!U438=Setup!$C$12,"Other","")))</f>
        <v/>
      </c>
      <c r="W438" s="34"/>
      <c r="X438" s="148"/>
      <c r="Y438" s="34"/>
      <c r="Z438" s="36" t="str">
        <f t="shared" si="197"/>
        <v/>
      </c>
      <c r="AA438" s="34"/>
      <c r="AB438" s="32" t="str">
        <f t="shared" si="198"/>
        <v/>
      </c>
      <c r="AC438" s="34"/>
      <c r="AD438" s="32" t="str">
        <f t="shared" si="199"/>
        <v/>
      </c>
      <c r="AE438" s="34"/>
      <c r="AF438" s="36" t="str">
        <f t="shared" si="200"/>
        <v/>
      </c>
      <c r="AG438" s="36" t="str">
        <f t="shared" si="201"/>
        <v/>
      </c>
      <c r="AH438" s="36" t="str">
        <f t="shared" si="202"/>
        <v/>
      </c>
      <c r="AI438" s="55"/>
      <c r="AJ438" s="37"/>
      <c r="AK438" s="148"/>
      <c r="AL438" s="34"/>
      <c r="AM438" s="32" t="str">
        <f t="shared" si="203"/>
        <v/>
      </c>
      <c r="AN438" s="34"/>
      <c r="AO438" s="32" t="str">
        <f t="shared" si="204"/>
        <v/>
      </c>
      <c r="AP438" s="34"/>
      <c r="AQ438" s="32" t="str">
        <f t="shared" si="205"/>
        <v/>
      </c>
      <c r="AR438" s="34"/>
      <c r="AS438" s="36" t="str">
        <f t="shared" si="206"/>
        <v/>
      </c>
      <c r="AT438" s="36" t="str">
        <f t="shared" si="207"/>
        <v/>
      </c>
      <c r="AU438" s="36" t="str">
        <f t="shared" si="208"/>
        <v/>
      </c>
      <c r="AV438" s="55"/>
      <c r="AW438" s="34"/>
      <c r="AX438" s="148"/>
      <c r="AY438" s="34"/>
      <c r="AZ438" s="32" t="str">
        <f t="shared" si="209"/>
        <v/>
      </c>
      <c r="BA438" s="34"/>
      <c r="BB438" s="32" t="str">
        <f t="shared" si="210"/>
        <v/>
      </c>
      <c r="BC438" s="34"/>
      <c r="BD438" s="32" t="str">
        <f t="shared" si="211"/>
        <v/>
      </c>
      <c r="BE438" s="34"/>
      <c r="BF438" s="36" t="str">
        <f t="shared" si="212"/>
        <v/>
      </c>
      <c r="BG438" s="36" t="str">
        <f t="shared" si="213"/>
        <v/>
      </c>
      <c r="BH438" s="36" t="str">
        <f t="shared" si="214"/>
        <v/>
      </c>
      <c r="BI438" s="55"/>
      <c r="BJ438" s="34"/>
      <c r="BK438" s="148"/>
      <c r="BL438" s="34"/>
      <c r="BM438" s="32" t="str">
        <f t="shared" si="215"/>
        <v/>
      </c>
      <c r="BN438" s="34"/>
      <c r="BO438" s="32" t="str">
        <f t="shared" si="216"/>
        <v/>
      </c>
      <c r="BP438" s="34"/>
      <c r="BQ438" s="32" t="str">
        <f t="shared" si="217"/>
        <v/>
      </c>
      <c r="BR438" s="34"/>
      <c r="BS438" s="36" t="str">
        <f t="shared" si="218"/>
        <v/>
      </c>
      <c r="BT438" s="36" t="str">
        <f t="shared" si="219"/>
        <v/>
      </c>
      <c r="BU438" s="36" t="str">
        <f t="shared" si="220"/>
        <v/>
      </c>
      <c r="BV438" s="55"/>
      <c r="BW438" s="36" t="str">
        <f t="shared" si="221"/>
        <v/>
      </c>
      <c r="BX438" s="36" t="str">
        <f t="shared" si="221"/>
        <v/>
      </c>
      <c r="BY438" s="31"/>
      <c r="BZ438" s="38"/>
      <c r="CB438" s="120" t="e">
        <f t="shared" ca="1" si="192"/>
        <v>#VALUE!</v>
      </c>
      <c r="CC438" s="2" t="e">
        <f t="shared" ca="1" si="222"/>
        <v>#VALUE!</v>
      </c>
    </row>
    <row r="439" spans="1:81" s="10" customFormat="1" ht="25.15" customHeight="1" x14ac:dyDescent="0.2">
      <c r="A439" s="52" t="str">
        <f t="shared" si="223"/>
        <v/>
      </c>
      <c r="B439" s="157" t="e">
        <f t="shared" ca="1" si="193"/>
        <v>#VALUE!</v>
      </c>
      <c r="C439" s="157" t="e">
        <f t="shared" ca="1" si="194"/>
        <v>#VALUE!</v>
      </c>
      <c r="D439" s="29"/>
      <c r="E439" s="155" t="str">
        <f ca="1">IFERROR(INDIRECT(ADDRESS(MATCH(D439,CatModules!C:C,0),2,1,1,"CatModules")),"")</f>
        <v/>
      </c>
      <c r="F439" s="96"/>
      <c r="G439" s="156" t="str">
        <f ca="1">IFERROR(INDIRECT(ADDRESS(MATCH(CONCATENATE(E439,"-",F439),CatInt!K:K,0),3,1,1,"CatInt")),"")</f>
        <v/>
      </c>
      <c r="H439" s="45" t="str">
        <f>IF(F439="","",VLOOKUP(F439,#REF!,2,FALSE))</f>
        <v/>
      </c>
      <c r="I439" s="29"/>
      <c r="J439" s="155" t="e">
        <f t="shared" si="195"/>
        <v>#VALUE!</v>
      </c>
      <c r="K439" s="155" t="e">
        <f t="shared" si="196"/>
        <v>#VALUE!</v>
      </c>
      <c r="L439" s="153"/>
      <c r="M439" s="126"/>
      <c r="N439" s="151" t="e">
        <f ca="1">VLOOKUP(M439,CatProd!B:G,6,FALSE)</f>
        <v>#N/A</v>
      </c>
      <c r="O439" s="127"/>
      <c r="P439" s="175" t="e">
        <f ca="1">VLOOKUP(CONCATENATE(N439,"-",O439),CatProdSpec!H:I,2,FALSE)</f>
        <v>#N/A</v>
      </c>
      <c r="Q439" s="30"/>
      <c r="R439" s="149" t="str">
        <f>IFERROR(VLOOKUP(Q439,Setup!D$16:E$25,2,FALSE),"")</f>
        <v/>
      </c>
      <c r="S439" s="51" t="str">
        <f ca="1">IFERROR(IF(OR(I439="",VLOOKUP(I439,CatCostInp!$E$2:$K$88,7,FALSE)=0),"",VLOOKUP(I439,CatCostInp!$E$2:$K$88,7,FALSE)),"")</f>
        <v/>
      </c>
      <c r="T439" s="4" t="e">
        <f>VLOOKUP(U439,#REF!,2,FALSE)</f>
        <v>#REF!</v>
      </c>
      <c r="U439" s="30"/>
      <c r="V439" s="1" t="str">
        <f ca="1">IF(U439=Setup!$C$10,"Grant",IF('Health Products &amp; Equipment'!U439=Setup!$C$11,"Local",IF('Health Products &amp; Equipment'!U439=Setup!$C$12,"Other","")))</f>
        <v/>
      </c>
      <c r="W439" s="34"/>
      <c r="X439" s="148"/>
      <c r="Y439" s="34"/>
      <c r="Z439" s="36" t="str">
        <f t="shared" si="197"/>
        <v/>
      </c>
      <c r="AA439" s="34"/>
      <c r="AB439" s="32" t="str">
        <f t="shared" si="198"/>
        <v/>
      </c>
      <c r="AC439" s="34"/>
      <c r="AD439" s="32" t="str">
        <f t="shared" si="199"/>
        <v/>
      </c>
      <c r="AE439" s="34"/>
      <c r="AF439" s="36" t="str">
        <f t="shared" si="200"/>
        <v/>
      </c>
      <c r="AG439" s="36" t="str">
        <f t="shared" si="201"/>
        <v/>
      </c>
      <c r="AH439" s="36" t="str">
        <f t="shared" si="202"/>
        <v/>
      </c>
      <c r="AI439" s="55"/>
      <c r="AJ439" s="37"/>
      <c r="AK439" s="148"/>
      <c r="AL439" s="34"/>
      <c r="AM439" s="32" t="str">
        <f t="shared" si="203"/>
        <v/>
      </c>
      <c r="AN439" s="34"/>
      <c r="AO439" s="32" t="str">
        <f t="shared" si="204"/>
        <v/>
      </c>
      <c r="AP439" s="34"/>
      <c r="AQ439" s="32" t="str">
        <f t="shared" si="205"/>
        <v/>
      </c>
      <c r="AR439" s="34"/>
      <c r="AS439" s="36" t="str">
        <f t="shared" si="206"/>
        <v/>
      </c>
      <c r="AT439" s="36" t="str">
        <f t="shared" si="207"/>
        <v/>
      </c>
      <c r="AU439" s="36" t="str">
        <f t="shared" si="208"/>
        <v/>
      </c>
      <c r="AV439" s="55"/>
      <c r="AW439" s="34"/>
      <c r="AX439" s="148"/>
      <c r="AY439" s="34"/>
      <c r="AZ439" s="32" t="str">
        <f t="shared" si="209"/>
        <v/>
      </c>
      <c r="BA439" s="34"/>
      <c r="BB439" s="32" t="str">
        <f t="shared" si="210"/>
        <v/>
      </c>
      <c r="BC439" s="34"/>
      <c r="BD439" s="32" t="str">
        <f t="shared" si="211"/>
        <v/>
      </c>
      <c r="BE439" s="34"/>
      <c r="BF439" s="36" t="str">
        <f t="shared" si="212"/>
        <v/>
      </c>
      <c r="BG439" s="36" t="str">
        <f t="shared" si="213"/>
        <v/>
      </c>
      <c r="BH439" s="36" t="str">
        <f t="shared" si="214"/>
        <v/>
      </c>
      <c r="BI439" s="55"/>
      <c r="BJ439" s="34"/>
      <c r="BK439" s="148"/>
      <c r="BL439" s="34"/>
      <c r="BM439" s="32" t="str">
        <f t="shared" si="215"/>
        <v/>
      </c>
      <c r="BN439" s="34"/>
      <c r="BO439" s="32" t="str">
        <f t="shared" si="216"/>
        <v/>
      </c>
      <c r="BP439" s="34"/>
      <c r="BQ439" s="32" t="str">
        <f t="shared" si="217"/>
        <v/>
      </c>
      <c r="BR439" s="34"/>
      <c r="BS439" s="36" t="str">
        <f t="shared" si="218"/>
        <v/>
      </c>
      <c r="BT439" s="36" t="str">
        <f t="shared" si="219"/>
        <v/>
      </c>
      <c r="BU439" s="36" t="str">
        <f t="shared" si="220"/>
        <v/>
      </c>
      <c r="BV439" s="55"/>
      <c r="BW439" s="36" t="str">
        <f t="shared" si="221"/>
        <v/>
      </c>
      <c r="BX439" s="36" t="str">
        <f t="shared" si="221"/>
        <v/>
      </c>
      <c r="BY439" s="31"/>
      <c r="BZ439" s="38"/>
      <c r="CB439" s="120" t="e">
        <f t="shared" ca="1" si="192"/>
        <v>#VALUE!</v>
      </c>
      <c r="CC439" s="2" t="e">
        <f t="shared" ca="1" si="222"/>
        <v>#VALUE!</v>
      </c>
    </row>
    <row r="440" spans="1:81" s="10" customFormat="1" ht="25.15" customHeight="1" x14ac:dyDescent="0.2">
      <c r="A440" s="52" t="str">
        <f t="shared" si="223"/>
        <v/>
      </c>
      <c r="B440" s="157" t="e">
        <f t="shared" ca="1" si="193"/>
        <v>#VALUE!</v>
      </c>
      <c r="C440" s="157" t="e">
        <f t="shared" ca="1" si="194"/>
        <v>#VALUE!</v>
      </c>
      <c r="D440" s="29"/>
      <c r="E440" s="155" t="str">
        <f ca="1">IFERROR(INDIRECT(ADDRESS(MATCH(D440,CatModules!C:C,0),2,1,1,"CatModules")),"")</f>
        <v/>
      </c>
      <c r="F440" s="96"/>
      <c r="G440" s="156" t="str">
        <f ca="1">IFERROR(INDIRECT(ADDRESS(MATCH(CONCATENATE(E440,"-",F440),CatInt!K:K,0),3,1,1,"CatInt")),"")</f>
        <v/>
      </c>
      <c r="H440" s="45" t="str">
        <f>IF(F440="","",VLOOKUP(F440,#REF!,2,FALSE))</f>
        <v/>
      </c>
      <c r="I440" s="29"/>
      <c r="J440" s="155" t="e">
        <f t="shared" si="195"/>
        <v>#VALUE!</v>
      </c>
      <c r="K440" s="155" t="e">
        <f t="shared" si="196"/>
        <v>#VALUE!</v>
      </c>
      <c r="L440" s="153"/>
      <c r="M440" s="126"/>
      <c r="N440" s="151" t="e">
        <f ca="1">VLOOKUP(M440,CatProd!B:G,6,FALSE)</f>
        <v>#N/A</v>
      </c>
      <c r="O440" s="127"/>
      <c r="P440" s="175" t="e">
        <f ca="1">VLOOKUP(CONCATENATE(N440,"-",O440),CatProdSpec!H:I,2,FALSE)</f>
        <v>#N/A</v>
      </c>
      <c r="Q440" s="30"/>
      <c r="R440" s="149" t="str">
        <f>IFERROR(VLOOKUP(Q440,Setup!D$16:E$25,2,FALSE),"")</f>
        <v/>
      </c>
      <c r="S440" s="51" t="str">
        <f ca="1">IFERROR(IF(OR(I440="",VLOOKUP(I440,CatCostInp!$E$2:$K$88,7,FALSE)=0),"",VLOOKUP(I440,CatCostInp!$E$2:$K$88,7,FALSE)),"")</f>
        <v/>
      </c>
      <c r="T440" s="4" t="e">
        <f>VLOOKUP(U440,#REF!,2,FALSE)</f>
        <v>#REF!</v>
      </c>
      <c r="U440" s="30"/>
      <c r="V440" s="1" t="str">
        <f ca="1">IF(U440=Setup!$C$10,"Grant",IF('Health Products &amp; Equipment'!U440=Setup!$C$11,"Local",IF('Health Products &amp; Equipment'!U440=Setup!$C$12,"Other","")))</f>
        <v/>
      </c>
      <c r="W440" s="34"/>
      <c r="X440" s="148"/>
      <c r="Y440" s="34"/>
      <c r="Z440" s="36" t="str">
        <f t="shared" si="197"/>
        <v/>
      </c>
      <c r="AA440" s="34"/>
      <c r="AB440" s="32" t="str">
        <f t="shared" si="198"/>
        <v/>
      </c>
      <c r="AC440" s="34"/>
      <c r="AD440" s="32" t="str">
        <f t="shared" si="199"/>
        <v/>
      </c>
      <c r="AE440" s="34"/>
      <c r="AF440" s="36" t="str">
        <f t="shared" si="200"/>
        <v/>
      </c>
      <c r="AG440" s="36" t="str">
        <f t="shared" si="201"/>
        <v/>
      </c>
      <c r="AH440" s="36" t="str">
        <f t="shared" si="202"/>
        <v/>
      </c>
      <c r="AI440" s="55"/>
      <c r="AJ440" s="37"/>
      <c r="AK440" s="148"/>
      <c r="AL440" s="34"/>
      <c r="AM440" s="32" t="str">
        <f t="shared" si="203"/>
        <v/>
      </c>
      <c r="AN440" s="34"/>
      <c r="AO440" s="32" t="str">
        <f t="shared" si="204"/>
        <v/>
      </c>
      <c r="AP440" s="34"/>
      <c r="AQ440" s="32" t="str">
        <f t="shared" si="205"/>
        <v/>
      </c>
      <c r="AR440" s="34"/>
      <c r="AS440" s="36" t="str">
        <f t="shared" si="206"/>
        <v/>
      </c>
      <c r="AT440" s="36" t="str">
        <f t="shared" si="207"/>
        <v/>
      </c>
      <c r="AU440" s="36" t="str">
        <f t="shared" si="208"/>
        <v/>
      </c>
      <c r="AV440" s="55"/>
      <c r="AW440" s="34"/>
      <c r="AX440" s="148"/>
      <c r="AY440" s="34"/>
      <c r="AZ440" s="32" t="str">
        <f t="shared" si="209"/>
        <v/>
      </c>
      <c r="BA440" s="34"/>
      <c r="BB440" s="32" t="str">
        <f t="shared" si="210"/>
        <v/>
      </c>
      <c r="BC440" s="34"/>
      <c r="BD440" s="32" t="str">
        <f t="shared" si="211"/>
        <v/>
      </c>
      <c r="BE440" s="34"/>
      <c r="BF440" s="36" t="str">
        <f t="shared" si="212"/>
        <v/>
      </c>
      <c r="BG440" s="36" t="str">
        <f t="shared" si="213"/>
        <v/>
      </c>
      <c r="BH440" s="36" t="str">
        <f t="shared" si="214"/>
        <v/>
      </c>
      <c r="BI440" s="55"/>
      <c r="BJ440" s="34"/>
      <c r="BK440" s="148"/>
      <c r="BL440" s="34"/>
      <c r="BM440" s="32" t="str">
        <f t="shared" si="215"/>
        <v/>
      </c>
      <c r="BN440" s="34"/>
      <c r="BO440" s="32" t="str">
        <f t="shared" si="216"/>
        <v/>
      </c>
      <c r="BP440" s="34"/>
      <c r="BQ440" s="32" t="str">
        <f t="shared" si="217"/>
        <v/>
      </c>
      <c r="BR440" s="34"/>
      <c r="BS440" s="36" t="str">
        <f t="shared" si="218"/>
        <v/>
      </c>
      <c r="BT440" s="36" t="str">
        <f t="shared" si="219"/>
        <v/>
      </c>
      <c r="BU440" s="36" t="str">
        <f t="shared" si="220"/>
        <v/>
      </c>
      <c r="BV440" s="55"/>
      <c r="BW440" s="36" t="str">
        <f t="shared" si="221"/>
        <v/>
      </c>
      <c r="BX440" s="36" t="str">
        <f t="shared" si="221"/>
        <v/>
      </c>
      <c r="BY440" s="31"/>
      <c r="BZ440" s="38"/>
      <c r="CB440" s="120" t="e">
        <f t="shared" ca="1" si="192"/>
        <v>#VALUE!</v>
      </c>
      <c r="CC440" s="2" t="e">
        <f t="shared" ca="1" si="222"/>
        <v>#VALUE!</v>
      </c>
    </row>
    <row r="441" spans="1:81" s="10" customFormat="1" ht="25.15" customHeight="1" x14ac:dyDescent="0.2">
      <c r="A441" s="52" t="str">
        <f t="shared" si="223"/>
        <v/>
      </c>
      <c r="B441" s="157" t="e">
        <f t="shared" ca="1" si="193"/>
        <v>#VALUE!</v>
      </c>
      <c r="C441" s="157" t="e">
        <f t="shared" ca="1" si="194"/>
        <v>#VALUE!</v>
      </c>
      <c r="D441" s="29"/>
      <c r="E441" s="155" t="str">
        <f ca="1">IFERROR(INDIRECT(ADDRESS(MATCH(D441,CatModules!C:C,0),2,1,1,"CatModules")),"")</f>
        <v/>
      </c>
      <c r="F441" s="96"/>
      <c r="G441" s="156" t="str">
        <f ca="1">IFERROR(INDIRECT(ADDRESS(MATCH(CONCATENATE(E441,"-",F441),CatInt!K:K,0),3,1,1,"CatInt")),"")</f>
        <v/>
      </c>
      <c r="H441" s="45" t="str">
        <f>IF(F441="","",VLOOKUP(F441,#REF!,2,FALSE))</f>
        <v/>
      </c>
      <c r="I441" s="29"/>
      <c r="J441" s="155" t="e">
        <f t="shared" si="195"/>
        <v>#VALUE!</v>
      </c>
      <c r="K441" s="155" t="e">
        <f t="shared" si="196"/>
        <v>#VALUE!</v>
      </c>
      <c r="L441" s="153"/>
      <c r="M441" s="126"/>
      <c r="N441" s="151" t="e">
        <f ca="1">VLOOKUP(M441,CatProd!B:G,6,FALSE)</f>
        <v>#N/A</v>
      </c>
      <c r="O441" s="127"/>
      <c r="P441" s="175" t="e">
        <f ca="1">VLOOKUP(CONCATENATE(N441,"-",O441),CatProdSpec!H:I,2,FALSE)</f>
        <v>#N/A</v>
      </c>
      <c r="Q441" s="30"/>
      <c r="R441" s="149" t="str">
        <f>IFERROR(VLOOKUP(Q441,Setup!D$16:E$25,2,FALSE),"")</f>
        <v/>
      </c>
      <c r="S441" s="51" t="str">
        <f ca="1">IFERROR(IF(OR(I441="",VLOOKUP(I441,CatCostInp!$E$2:$K$88,7,FALSE)=0),"",VLOOKUP(I441,CatCostInp!$E$2:$K$88,7,FALSE)),"")</f>
        <v/>
      </c>
      <c r="T441" s="4" t="e">
        <f>VLOOKUP(U441,#REF!,2,FALSE)</f>
        <v>#REF!</v>
      </c>
      <c r="U441" s="30"/>
      <c r="V441" s="1" t="str">
        <f ca="1">IF(U441=Setup!$C$10,"Grant",IF('Health Products &amp; Equipment'!U441=Setup!$C$11,"Local",IF('Health Products &amp; Equipment'!U441=Setup!$C$12,"Other","")))</f>
        <v/>
      </c>
      <c r="W441" s="34"/>
      <c r="X441" s="148"/>
      <c r="Y441" s="34"/>
      <c r="Z441" s="36" t="str">
        <f t="shared" si="197"/>
        <v/>
      </c>
      <c r="AA441" s="34"/>
      <c r="AB441" s="32" t="str">
        <f t="shared" si="198"/>
        <v/>
      </c>
      <c r="AC441" s="34"/>
      <c r="AD441" s="32" t="str">
        <f t="shared" si="199"/>
        <v/>
      </c>
      <c r="AE441" s="34"/>
      <c r="AF441" s="36" t="str">
        <f t="shared" si="200"/>
        <v/>
      </c>
      <c r="AG441" s="36" t="str">
        <f t="shared" si="201"/>
        <v/>
      </c>
      <c r="AH441" s="36" t="str">
        <f t="shared" si="202"/>
        <v/>
      </c>
      <c r="AI441" s="55"/>
      <c r="AJ441" s="37"/>
      <c r="AK441" s="148"/>
      <c r="AL441" s="34"/>
      <c r="AM441" s="32" t="str">
        <f t="shared" si="203"/>
        <v/>
      </c>
      <c r="AN441" s="34"/>
      <c r="AO441" s="32" t="str">
        <f t="shared" si="204"/>
        <v/>
      </c>
      <c r="AP441" s="34"/>
      <c r="AQ441" s="32" t="str">
        <f t="shared" si="205"/>
        <v/>
      </c>
      <c r="AR441" s="34"/>
      <c r="AS441" s="36" t="str">
        <f t="shared" si="206"/>
        <v/>
      </c>
      <c r="AT441" s="36" t="str">
        <f t="shared" si="207"/>
        <v/>
      </c>
      <c r="AU441" s="36" t="str">
        <f t="shared" si="208"/>
        <v/>
      </c>
      <c r="AV441" s="55"/>
      <c r="AW441" s="34"/>
      <c r="AX441" s="148"/>
      <c r="AY441" s="34"/>
      <c r="AZ441" s="32" t="str">
        <f t="shared" si="209"/>
        <v/>
      </c>
      <c r="BA441" s="34"/>
      <c r="BB441" s="32" t="str">
        <f t="shared" si="210"/>
        <v/>
      </c>
      <c r="BC441" s="34"/>
      <c r="BD441" s="32" t="str">
        <f t="shared" si="211"/>
        <v/>
      </c>
      <c r="BE441" s="34"/>
      <c r="BF441" s="36" t="str">
        <f t="shared" si="212"/>
        <v/>
      </c>
      <c r="BG441" s="36" t="str">
        <f t="shared" si="213"/>
        <v/>
      </c>
      <c r="BH441" s="36" t="str">
        <f t="shared" si="214"/>
        <v/>
      </c>
      <c r="BI441" s="55"/>
      <c r="BJ441" s="34"/>
      <c r="BK441" s="148"/>
      <c r="BL441" s="34"/>
      <c r="BM441" s="32" t="str">
        <f t="shared" si="215"/>
        <v/>
      </c>
      <c r="BN441" s="34"/>
      <c r="BO441" s="32" t="str">
        <f t="shared" si="216"/>
        <v/>
      </c>
      <c r="BP441" s="34"/>
      <c r="BQ441" s="32" t="str">
        <f t="shared" si="217"/>
        <v/>
      </c>
      <c r="BR441" s="34"/>
      <c r="BS441" s="36" t="str">
        <f t="shared" si="218"/>
        <v/>
      </c>
      <c r="BT441" s="36" t="str">
        <f t="shared" si="219"/>
        <v/>
      </c>
      <c r="BU441" s="36" t="str">
        <f t="shared" si="220"/>
        <v/>
      </c>
      <c r="BV441" s="55"/>
      <c r="BW441" s="36" t="str">
        <f t="shared" si="221"/>
        <v/>
      </c>
      <c r="BX441" s="36" t="str">
        <f t="shared" si="221"/>
        <v/>
      </c>
      <c r="BY441" s="31"/>
      <c r="BZ441" s="38"/>
      <c r="CB441" s="120" t="e">
        <f t="shared" ca="1" si="192"/>
        <v>#VALUE!</v>
      </c>
      <c r="CC441" s="2" t="e">
        <f t="shared" ca="1" si="222"/>
        <v>#VALUE!</v>
      </c>
    </row>
    <row r="442" spans="1:81" s="10" customFormat="1" ht="25.15" customHeight="1" x14ac:dyDescent="0.2">
      <c r="A442" s="52" t="str">
        <f t="shared" si="223"/>
        <v/>
      </c>
      <c r="B442" s="157" t="e">
        <f t="shared" ca="1" si="193"/>
        <v>#VALUE!</v>
      </c>
      <c r="C442" s="157" t="e">
        <f t="shared" ca="1" si="194"/>
        <v>#VALUE!</v>
      </c>
      <c r="D442" s="29"/>
      <c r="E442" s="155" t="str">
        <f ca="1">IFERROR(INDIRECT(ADDRESS(MATCH(D442,CatModules!C:C,0),2,1,1,"CatModules")),"")</f>
        <v/>
      </c>
      <c r="F442" s="96"/>
      <c r="G442" s="156" t="str">
        <f ca="1">IFERROR(INDIRECT(ADDRESS(MATCH(CONCATENATE(E442,"-",F442),CatInt!K:K,0),3,1,1,"CatInt")),"")</f>
        <v/>
      </c>
      <c r="H442" s="45" t="str">
        <f>IF(F442="","",VLOOKUP(F442,#REF!,2,FALSE))</f>
        <v/>
      </c>
      <c r="I442" s="29"/>
      <c r="J442" s="155" t="e">
        <f t="shared" si="195"/>
        <v>#VALUE!</v>
      </c>
      <c r="K442" s="155" t="e">
        <f t="shared" si="196"/>
        <v>#VALUE!</v>
      </c>
      <c r="L442" s="153"/>
      <c r="M442" s="126"/>
      <c r="N442" s="151" t="e">
        <f ca="1">VLOOKUP(M442,CatProd!B:G,6,FALSE)</f>
        <v>#N/A</v>
      </c>
      <c r="O442" s="127"/>
      <c r="P442" s="175" t="e">
        <f ca="1">VLOOKUP(CONCATENATE(N442,"-",O442),CatProdSpec!H:I,2,FALSE)</f>
        <v>#N/A</v>
      </c>
      <c r="Q442" s="30"/>
      <c r="R442" s="149" t="str">
        <f>IFERROR(VLOOKUP(Q442,Setup!D$16:E$25,2,FALSE),"")</f>
        <v/>
      </c>
      <c r="S442" s="51" t="str">
        <f ca="1">IFERROR(IF(OR(I442="",VLOOKUP(I442,CatCostInp!$E$2:$K$88,7,FALSE)=0),"",VLOOKUP(I442,CatCostInp!$E$2:$K$88,7,FALSE)),"")</f>
        <v/>
      </c>
      <c r="T442" s="4" t="e">
        <f>VLOOKUP(U442,#REF!,2,FALSE)</f>
        <v>#REF!</v>
      </c>
      <c r="U442" s="30"/>
      <c r="V442" s="1" t="str">
        <f ca="1">IF(U442=Setup!$C$10,"Grant",IF('Health Products &amp; Equipment'!U442=Setup!$C$11,"Local",IF('Health Products &amp; Equipment'!U442=Setup!$C$12,"Other","")))</f>
        <v/>
      </c>
      <c r="W442" s="34"/>
      <c r="X442" s="148"/>
      <c r="Y442" s="34"/>
      <c r="Z442" s="36" t="str">
        <f t="shared" si="197"/>
        <v/>
      </c>
      <c r="AA442" s="34"/>
      <c r="AB442" s="32" t="str">
        <f t="shared" si="198"/>
        <v/>
      </c>
      <c r="AC442" s="34"/>
      <c r="AD442" s="32" t="str">
        <f t="shared" si="199"/>
        <v/>
      </c>
      <c r="AE442" s="34"/>
      <c r="AF442" s="36" t="str">
        <f t="shared" si="200"/>
        <v/>
      </c>
      <c r="AG442" s="36" t="str">
        <f t="shared" si="201"/>
        <v/>
      </c>
      <c r="AH442" s="36" t="str">
        <f t="shared" si="202"/>
        <v/>
      </c>
      <c r="AI442" s="55"/>
      <c r="AJ442" s="37"/>
      <c r="AK442" s="148"/>
      <c r="AL442" s="34"/>
      <c r="AM442" s="32" t="str">
        <f t="shared" si="203"/>
        <v/>
      </c>
      <c r="AN442" s="34"/>
      <c r="AO442" s="32" t="str">
        <f t="shared" si="204"/>
        <v/>
      </c>
      <c r="AP442" s="34"/>
      <c r="AQ442" s="32" t="str">
        <f t="shared" si="205"/>
        <v/>
      </c>
      <c r="AR442" s="34"/>
      <c r="AS442" s="36" t="str">
        <f t="shared" si="206"/>
        <v/>
      </c>
      <c r="AT442" s="36" t="str">
        <f t="shared" si="207"/>
        <v/>
      </c>
      <c r="AU442" s="36" t="str">
        <f t="shared" si="208"/>
        <v/>
      </c>
      <c r="AV442" s="55"/>
      <c r="AW442" s="34"/>
      <c r="AX442" s="148"/>
      <c r="AY442" s="34"/>
      <c r="AZ442" s="32" t="str">
        <f t="shared" si="209"/>
        <v/>
      </c>
      <c r="BA442" s="34"/>
      <c r="BB442" s="32" t="str">
        <f t="shared" si="210"/>
        <v/>
      </c>
      <c r="BC442" s="34"/>
      <c r="BD442" s="32" t="str">
        <f t="shared" si="211"/>
        <v/>
      </c>
      <c r="BE442" s="34"/>
      <c r="BF442" s="36" t="str">
        <f t="shared" si="212"/>
        <v/>
      </c>
      <c r="BG442" s="36" t="str">
        <f t="shared" si="213"/>
        <v/>
      </c>
      <c r="BH442" s="36" t="str">
        <f t="shared" si="214"/>
        <v/>
      </c>
      <c r="BI442" s="55"/>
      <c r="BJ442" s="34"/>
      <c r="BK442" s="148"/>
      <c r="BL442" s="34"/>
      <c r="BM442" s="32" t="str">
        <f t="shared" si="215"/>
        <v/>
      </c>
      <c r="BN442" s="34"/>
      <c r="BO442" s="32" t="str">
        <f t="shared" si="216"/>
        <v/>
      </c>
      <c r="BP442" s="34"/>
      <c r="BQ442" s="32" t="str">
        <f t="shared" si="217"/>
        <v/>
      </c>
      <c r="BR442" s="34"/>
      <c r="BS442" s="36" t="str">
        <f t="shared" si="218"/>
        <v/>
      </c>
      <c r="BT442" s="36" t="str">
        <f t="shared" si="219"/>
        <v/>
      </c>
      <c r="BU442" s="36" t="str">
        <f t="shared" si="220"/>
        <v/>
      </c>
      <c r="BV442" s="55"/>
      <c r="BW442" s="36" t="str">
        <f t="shared" si="221"/>
        <v/>
      </c>
      <c r="BX442" s="36" t="str">
        <f t="shared" si="221"/>
        <v/>
      </c>
      <c r="BY442" s="31"/>
      <c r="BZ442" s="38"/>
      <c r="CB442" s="120" t="e">
        <f t="shared" ca="1" si="192"/>
        <v>#VALUE!</v>
      </c>
      <c r="CC442" s="2" t="e">
        <f t="shared" ca="1" si="222"/>
        <v>#VALUE!</v>
      </c>
    </row>
    <row r="443" spans="1:81" s="10" customFormat="1" ht="25.15" customHeight="1" x14ac:dyDescent="0.2">
      <c r="A443" s="52" t="str">
        <f t="shared" si="223"/>
        <v/>
      </c>
      <c r="B443" s="157" t="e">
        <f t="shared" ca="1" si="193"/>
        <v>#VALUE!</v>
      </c>
      <c r="C443" s="157" t="e">
        <f t="shared" ca="1" si="194"/>
        <v>#VALUE!</v>
      </c>
      <c r="D443" s="29"/>
      <c r="E443" s="155" t="str">
        <f ca="1">IFERROR(INDIRECT(ADDRESS(MATCH(D443,CatModules!C:C,0),2,1,1,"CatModules")),"")</f>
        <v/>
      </c>
      <c r="F443" s="96"/>
      <c r="G443" s="156" t="str">
        <f ca="1">IFERROR(INDIRECT(ADDRESS(MATCH(CONCATENATE(E443,"-",F443),CatInt!K:K,0),3,1,1,"CatInt")),"")</f>
        <v/>
      </c>
      <c r="H443" s="45" t="str">
        <f>IF(F443="","",VLOOKUP(F443,#REF!,2,FALSE))</f>
        <v/>
      </c>
      <c r="I443" s="29"/>
      <c r="J443" s="155" t="e">
        <f t="shared" si="195"/>
        <v>#VALUE!</v>
      </c>
      <c r="K443" s="155" t="e">
        <f t="shared" si="196"/>
        <v>#VALUE!</v>
      </c>
      <c r="L443" s="153"/>
      <c r="M443" s="126"/>
      <c r="N443" s="151" t="e">
        <f ca="1">VLOOKUP(M443,CatProd!B:G,6,FALSE)</f>
        <v>#N/A</v>
      </c>
      <c r="O443" s="127"/>
      <c r="P443" s="175" t="e">
        <f ca="1">VLOOKUP(CONCATENATE(N443,"-",O443),CatProdSpec!H:I,2,FALSE)</f>
        <v>#N/A</v>
      </c>
      <c r="Q443" s="30"/>
      <c r="R443" s="149" t="str">
        <f>IFERROR(VLOOKUP(Q443,Setup!D$16:E$25,2,FALSE),"")</f>
        <v/>
      </c>
      <c r="S443" s="51" t="str">
        <f ca="1">IFERROR(IF(OR(I443="",VLOOKUP(I443,CatCostInp!$E$2:$K$88,7,FALSE)=0),"",VLOOKUP(I443,CatCostInp!$E$2:$K$88,7,FALSE)),"")</f>
        <v/>
      </c>
      <c r="T443" s="4" t="e">
        <f>VLOOKUP(U443,#REF!,2,FALSE)</f>
        <v>#REF!</v>
      </c>
      <c r="U443" s="30"/>
      <c r="V443" s="1" t="str">
        <f ca="1">IF(U443=Setup!$C$10,"Grant",IF('Health Products &amp; Equipment'!U443=Setup!$C$11,"Local",IF('Health Products &amp; Equipment'!U443=Setup!$C$12,"Other","")))</f>
        <v/>
      </c>
      <c r="W443" s="34"/>
      <c r="X443" s="148"/>
      <c r="Y443" s="34"/>
      <c r="Z443" s="36" t="str">
        <f t="shared" si="197"/>
        <v/>
      </c>
      <c r="AA443" s="34"/>
      <c r="AB443" s="32" t="str">
        <f t="shared" si="198"/>
        <v/>
      </c>
      <c r="AC443" s="34"/>
      <c r="AD443" s="32" t="str">
        <f t="shared" si="199"/>
        <v/>
      </c>
      <c r="AE443" s="34"/>
      <c r="AF443" s="36" t="str">
        <f t="shared" si="200"/>
        <v/>
      </c>
      <c r="AG443" s="36" t="str">
        <f t="shared" si="201"/>
        <v/>
      </c>
      <c r="AH443" s="36" t="str">
        <f t="shared" si="202"/>
        <v/>
      </c>
      <c r="AI443" s="55"/>
      <c r="AJ443" s="37"/>
      <c r="AK443" s="148"/>
      <c r="AL443" s="34"/>
      <c r="AM443" s="32" t="str">
        <f t="shared" si="203"/>
        <v/>
      </c>
      <c r="AN443" s="34"/>
      <c r="AO443" s="32" t="str">
        <f t="shared" si="204"/>
        <v/>
      </c>
      <c r="AP443" s="34"/>
      <c r="AQ443" s="32" t="str">
        <f t="shared" si="205"/>
        <v/>
      </c>
      <c r="AR443" s="34"/>
      <c r="AS443" s="36" t="str">
        <f t="shared" si="206"/>
        <v/>
      </c>
      <c r="AT443" s="36" t="str">
        <f t="shared" si="207"/>
        <v/>
      </c>
      <c r="AU443" s="36" t="str">
        <f t="shared" si="208"/>
        <v/>
      </c>
      <c r="AV443" s="55"/>
      <c r="AW443" s="34"/>
      <c r="AX443" s="148"/>
      <c r="AY443" s="34"/>
      <c r="AZ443" s="32" t="str">
        <f t="shared" si="209"/>
        <v/>
      </c>
      <c r="BA443" s="34"/>
      <c r="BB443" s="32" t="str">
        <f t="shared" si="210"/>
        <v/>
      </c>
      <c r="BC443" s="34"/>
      <c r="BD443" s="32" t="str">
        <f t="shared" si="211"/>
        <v/>
      </c>
      <c r="BE443" s="34"/>
      <c r="BF443" s="36" t="str">
        <f t="shared" si="212"/>
        <v/>
      </c>
      <c r="BG443" s="36" t="str">
        <f t="shared" si="213"/>
        <v/>
      </c>
      <c r="BH443" s="36" t="str">
        <f t="shared" si="214"/>
        <v/>
      </c>
      <c r="BI443" s="55"/>
      <c r="BJ443" s="34"/>
      <c r="BK443" s="148"/>
      <c r="BL443" s="34"/>
      <c r="BM443" s="32" t="str">
        <f t="shared" si="215"/>
        <v/>
      </c>
      <c r="BN443" s="34"/>
      <c r="BO443" s="32" t="str">
        <f t="shared" si="216"/>
        <v/>
      </c>
      <c r="BP443" s="34"/>
      <c r="BQ443" s="32" t="str">
        <f t="shared" si="217"/>
        <v/>
      </c>
      <c r="BR443" s="34"/>
      <c r="BS443" s="36" t="str">
        <f t="shared" si="218"/>
        <v/>
      </c>
      <c r="BT443" s="36" t="str">
        <f t="shared" si="219"/>
        <v/>
      </c>
      <c r="BU443" s="36" t="str">
        <f t="shared" si="220"/>
        <v/>
      </c>
      <c r="BV443" s="55"/>
      <c r="BW443" s="36" t="str">
        <f t="shared" si="221"/>
        <v/>
      </c>
      <c r="BX443" s="36" t="str">
        <f t="shared" si="221"/>
        <v/>
      </c>
      <c r="BY443" s="31"/>
      <c r="BZ443" s="38"/>
      <c r="CB443" s="120" t="e">
        <f t="shared" ca="1" si="192"/>
        <v>#VALUE!</v>
      </c>
      <c r="CC443" s="2" t="e">
        <f t="shared" ca="1" si="222"/>
        <v>#VALUE!</v>
      </c>
    </row>
    <row r="444" spans="1:81" s="10" customFormat="1" ht="25.15" customHeight="1" x14ac:dyDescent="0.2">
      <c r="A444" s="52" t="str">
        <f t="shared" si="223"/>
        <v/>
      </c>
      <c r="B444" s="157" t="e">
        <f t="shared" ca="1" si="193"/>
        <v>#VALUE!</v>
      </c>
      <c r="C444" s="157" t="e">
        <f t="shared" ca="1" si="194"/>
        <v>#VALUE!</v>
      </c>
      <c r="D444" s="29"/>
      <c r="E444" s="155" t="str">
        <f ca="1">IFERROR(INDIRECT(ADDRESS(MATCH(D444,CatModules!C:C,0),2,1,1,"CatModules")),"")</f>
        <v/>
      </c>
      <c r="F444" s="96"/>
      <c r="G444" s="156" t="str">
        <f ca="1">IFERROR(INDIRECT(ADDRESS(MATCH(CONCATENATE(E444,"-",F444),CatInt!K:K,0),3,1,1,"CatInt")),"")</f>
        <v/>
      </c>
      <c r="H444" s="45" t="str">
        <f>IF(F444="","",VLOOKUP(F444,#REF!,2,FALSE))</f>
        <v/>
      </c>
      <c r="I444" s="29"/>
      <c r="J444" s="155" t="e">
        <f t="shared" si="195"/>
        <v>#VALUE!</v>
      </c>
      <c r="K444" s="155" t="e">
        <f t="shared" si="196"/>
        <v>#VALUE!</v>
      </c>
      <c r="L444" s="153"/>
      <c r="M444" s="126"/>
      <c r="N444" s="151" t="e">
        <f ca="1">VLOOKUP(M444,CatProd!B:G,6,FALSE)</f>
        <v>#N/A</v>
      </c>
      <c r="O444" s="127"/>
      <c r="P444" s="175" t="e">
        <f ca="1">VLOOKUP(CONCATENATE(N444,"-",O444),CatProdSpec!H:I,2,FALSE)</f>
        <v>#N/A</v>
      </c>
      <c r="Q444" s="30"/>
      <c r="R444" s="149" t="str">
        <f>IFERROR(VLOOKUP(Q444,Setup!D$16:E$25,2,FALSE),"")</f>
        <v/>
      </c>
      <c r="S444" s="51" t="str">
        <f ca="1">IFERROR(IF(OR(I444="",VLOOKUP(I444,CatCostInp!$E$2:$K$88,7,FALSE)=0),"",VLOOKUP(I444,CatCostInp!$E$2:$K$88,7,FALSE)),"")</f>
        <v/>
      </c>
      <c r="T444" s="4" t="e">
        <f>VLOOKUP(U444,#REF!,2,FALSE)</f>
        <v>#REF!</v>
      </c>
      <c r="U444" s="30"/>
      <c r="V444" s="1" t="str">
        <f ca="1">IF(U444=Setup!$C$10,"Grant",IF('Health Products &amp; Equipment'!U444=Setup!$C$11,"Local",IF('Health Products &amp; Equipment'!U444=Setup!$C$12,"Other","")))</f>
        <v/>
      </c>
      <c r="W444" s="34"/>
      <c r="X444" s="148"/>
      <c r="Y444" s="34"/>
      <c r="Z444" s="36" t="str">
        <f t="shared" si="197"/>
        <v/>
      </c>
      <c r="AA444" s="34"/>
      <c r="AB444" s="32" t="str">
        <f t="shared" si="198"/>
        <v/>
      </c>
      <c r="AC444" s="34"/>
      <c r="AD444" s="32" t="str">
        <f t="shared" si="199"/>
        <v/>
      </c>
      <c r="AE444" s="34"/>
      <c r="AF444" s="36" t="str">
        <f t="shared" si="200"/>
        <v/>
      </c>
      <c r="AG444" s="36" t="str">
        <f t="shared" si="201"/>
        <v/>
      </c>
      <c r="AH444" s="36" t="str">
        <f t="shared" si="202"/>
        <v/>
      </c>
      <c r="AI444" s="55"/>
      <c r="AJ444" s="37"/>
      <c r="AK444" s="148"/>
      <c r="AL444" s="34"/>
      <c r="AM444" s="32" t="str">
        <f t="shared" si="203"/>
        <v/>
      </c>
      <c r="AN444" s="34"/>
      <c r="AO444" s="32" t="str">
        <f t="shared" si="204"/>
        <v/>
      </c>
      <c r="AP444" s="34"/>
      <c r="AQ444" s="32" t="str">
        <f t="shared" si="205"/>
        <v/>
      </c>
      <c r="AR444" s="34"/>
      <c r="AS444" s="36" t="str">
        <f t="shared" si="206"/>
        <v/>
      </c>
      <c r="AT444" s="36" t="str">
        <f t="shared" si="207"/>
        <v/>
      </c>
      <c r="AU444" s="36" t="str">
        <f t="shared" si="208"/>
        <v/>
      </c>
      <c r="AV444" s="55"/>
      <c r="AW444" s="34"/>
      <c r="AX444" s="148"/>
      <c r="AY444" s="34"/>
      <c r="AZ444" s="32" t="str">
        <f t="shared" si="209"/>
        <v/>
      </c>
      <c r="BA444" s="34"/>
      <c r="BB444" s="32" t="str">
        <f t="shared" si="210"/>
        <v/>
      </c>
      <c r="BC444" s="34"/>
      <c r="BD444" s="32" t="str">
        <f t="shared" si="211"/>
        <v/>
      </c>
      <c r="BE444" s="34"/>
      <c r="BF444" s="36" t="str">
        <f t="shared" si="212"/>
        <v/>
      </c>
      <c r="BG444" s="36" t="str">
        <f t="shared" si="213"/>
        <v/>
      </c>
      <c r="BH444" s="36" t="str">
        <f t="shared" si="214"/>
        <v/>
      </c>
      <c r="BI444" s="55"/>
      <c r="BJ444" s="34"/>
      <c r="BK444" s="148"/>
      <c r="BL444" s="34"/>
      <c r="BM444" s="32" t="str">
        <f t="shared" si="215"/>
        <v/>
      </c>
      <c r="BN444" s="34"/>
      <c r="BO444" s="32" t="str">
        <f t="shared" si="216"/>
        <v/>
      </c>
      <c r="BP444" s="34"/>
      <c r="BQ444" s="32" t="str">
        <f t="shared" si="217"/>
        <v/>
      </c>
      <c r="BR444" s="34"/>
      <c r="BS444" s="36" t="str">
        <f t="shared" si="218"/>
        <v/>
      </c>
      <c r="BT444" s="36" t="str">
        <f t="shared" si="219"/>
        <v/>
      </c>
      <c r="BU444" s="36" t="str">
        <f t="shared" si="220"/>
        <v/>
      </c>
      <c r="BV444" s="55"/>
      <c r="BW444" s="36" t="str">
        <f t="shared" si="221"/>
        <v/>
      </c>
      <c r="BX444" s="36" t="str">
        <f t="shared" si="221"/>
        <v/>
      </c>
      <c r="BY444" s="31"/>
      <c r="BZ444" s="38"/>
      <c r="CB444" s="120" t="e">
        <f t="shared" ca="1" si="192"/>
        <v>#VALUE!</v>
      </c>
      <c r="CC444" s="2" t="e">
        <f t="shared" ca="1" si="222"/>
        <v>#VALUE!</v>
      </c>
    </row>
    <row r="445" spans="1:81" s="10" customFormat="1" ht="25.15" customHeight="1" x14ac:dyDescent="0.2">
      <c r="A445" s="52" t="str">
        <f t="shared" si="223"/>
        <v/>
      </c>
      <c r="B445" s="157" t="e">
        <f t="shared" ca="1" si="193"/>
        <v>#VALUE!</v>
      </c>
      <c r="C445" s="157" t="e">
        <f t="shared" ca="1" si="194"/>
        <v>#VALUE!</v>
      </c>
      <c r="D445" s="29"/>
      <c r="E445" s="155" t="str">
        <f ca="1">IFERROR(INDIRECT(ADDRESS(MATCH(D445,CatModules!C:C,0),2,1,1,"CatModules")),"")</f>
        <v/>
      </c>
      <c r="F445" s="96"/>
      <c r="G445" s="156" t="str">
        <f ca="1">IFERROR(INDIRECT(ADDRESS(MATCH(CONCATENATE(E445,"-",F445),CatInt!K:K,0),3,1,1,"CatInt")),"")</f>
        <v/>
      </c>
      <c r="H445" s="45" t="str">
        <f>IF(F445="","",VLOOKUP(F445,#REF!,2,FALSE))</f>
        <v/>
      </c>
      <c r="I445" s="29"/>
      <c r="J445" s="155" t="e">
        <f t="shared" si="195"/>
        <v>#VALUE!</v>
      </c>
      <c r="K445" s="155" t="e">
        <f t="shared" si="196"/>
        <v>#VALUE!</v>
      </c>
      <c r="L445" s="153"/>
      <c r="M445" s="126"/>
      <c r="N445" s="151" t="e">
        <f ca="1">VLOOKUP(M445,CatProd!B:G,6,FALSE)</f>
        <v>#N/A</v>
      </c>
      <c r="O445" s="127"/>
      <c r="P445" s="175" t="e">
        <f ca="1">VLOOKUP(CONCATENATE(N445,"-",O445),CatProdSpec!H:I,2,FALSE)</f>
        <v>#N/A</v>
      </c>
      <c r="Q445" s="30"/>
      <c r="R445" s="149" t="str">
        <f>IFERROR(VLOOKUP(Q445,Setup!D$16:E$25,2,FALSE),"")</f>
        <v/>
      </c>
      <c r="S445" s="51" t="str">
        <f ca="1">IFERROR(IF(OR(I445="",VLOOKUP(I445,CatCostInp!$E$2:$K$88,7,FALSE)=0),"",VLOOKUP(I445,CatCostInp!$E$2:$K$88,7,FALSE)),"")</f>
        <v/>
      </c>
      <c r="T445" s="4" t="e">
        <f>VLOOKUP(U445,#REF!,2,FALSE)</f>
        <v>#REF!</v>
      </c>
      <c r="U445" s="30"/>
      <c r="V445" s="1" t="str">
        <f ca="1">IF(U445=Setup!$C$10,"Grant",IF('Health Products &amp; Equipment'!U445=Setup!$C$11,"Local",IF('Health Products &amp; Equipment'!U445=Setup!$C$12,"Other","")))</f>
        <v/>
      </c>
      <c r="W445" s="34"/>
      <c r="X445" s="148"/>
      <c r="Y445" s="34"/>
      <c r="Z445" s="36" t="str">
        <f t="shared" si="197"/>
        <v/>
      </c>
      <c r="AA445" s="34"/>
      <c r="AB445" s="32" t="str">
        <f t="shared" si="198"/>
        <v/>
      </c>
      <c r="AC445" s="34"/>
      <c r="AD445" s="32" t="str">
        <f t="shared" si="199"/>
        <v/>
      </c>
      <c r="AE445" s="34"/>
      <c r="AF445" s="36" t="str">
        <f t="shared" si="200"/>
        <v/>
      </c>
      <c r="AG445" s="36" t="str">
        <f t="shared" si="201"/>
        <v/>
      </c>
      <c r="AH445" s="36" t="str">
        <f t="shared" si="202"/>
        <v/>
      </c>
      <c r="AI445" s="55"/>
      <c r="AJ445" s="37"/>
      <c r="AK445" s="148"/>
      <c r="AL445" s="34"/>
      <c r="AM445" s="32" t="str">
        <f t="shared" si="203"/>
        <v/>
      </c>
      <c r="AN445" s="34"/>
      <c r="AO445" s="32" t="str">
        <f t="shared" si="204"/>
        <v/>
      </c>
      <c r="AP445" s="34"/>
      <c r="AQ445" s="32" t="str">
        <f t="shared" si="205"/>
        <v/>
      </c>
      <c r="AR445" s="34"/>
      <c r="AS445" s="36" t="str">
        <f t="shared" si="206"/>
        <v/>
      </c>
      <c r="AT445" s="36" t="str">
        <f t="shared" si="207"/>
        <v/>
      </c>
      <c r="AU445" s="36" t="str">
        <f t="shared" si="208"/>
        <v/>
      </c>
      <c r="AV445" s="55"/>
      <c r="AW445" s="34"/>
      <c r="AX445" s="148"/>
      <c r="AY445" s="34"/>
      <c r="AZ445" s="32" t="str">
        <f t="shared" si="209"/>
        <v/>
      </c>
      <c r="BA445" s="34"/>
      <c r="BB445" s="32" t="str">
        <f t="shared" si="210"/>
        <v/>
      </c>
      <c r="BC445" s="34"/>
      <c r="BD445" s="32" t="str">
        <f t="shared" si="211"/>
        <v/>
      </c>
      <c r="BE445" s="34"/>
      <c r="BF445" s="36" t="str">
        <f t="shared" si="212"/>
        <v/>
      </c>
      <c r="BG445" s="36" t="str">
        <f t="shared" si="213"/>
        <v/>
      </c>
      <c r="BH445" s="36" t="str">
        <f t="shared" si="214"/>
        <v/>
      </c>
      <c r="BI445" s="55"/>
      <c r="BJ445" s="34"/>
      <c r="BK445" s="148"/>
      <c r="BL445" s="34"/>
      <c r="BM445" s="32" t="str">
        <f t="shared" si="215"/>
        <v/>
      </c>
      <c r="BN445" s="34"/>
      <c r="BO445" s="32" t="str">
        <f t="shared" si="216"/>
        <v/>
      </c>
      <c r="BP445" s="34"/>
      <c r="BQ445" s="32" t="str">
        <f t="shared" si="217"/>
        <v/>
      </c>
      <c r="BR445" s="34"/>
      <c r="BS445" s="36" t="str">
        <f t="shared" si="218"/>
        <v/>
      </c>
      <c r="BT445" s="36" t="str">
        <f t="shared" si="219"/>
        <v/>
      </c>
      <c r="BU445" s="36" t="str">
        <f t="shared" si="220"/>
        <v/>
      </c>
      <c r="BV445" s="55"/>
      <c r="BW445" s="36" t="str">
        <f t="shared" si="221"/>
        <v/>
      </c>
      <c r="BX445" s="36" t="str">
        <f t="shared" si="221"/>
        <v/>
      </c>
      <c r="BY445" s="31"/>
      <c r="BZ445" s="38"/>
      <c r="CB445" s="120" t="e">
        <f t="shared" ca="1" si="192"/>
        <v>#VALUE!</v>
      </c>
      <c r="CC445" s="2" t="e">
        <f t="shared" ca="1" si="222"/>
        <v>#VALUE!</v>
      </c>
    </row>
    <row r="446" spans="1:81" s="10" customFormat="1" ht="25.15" customHeight="1" x14ac:dyDescent="0.2">
      <c r="A446" s="52" t="str">
        <f t="shared" si="223"/>
        <v/>
      </c>
      <c r="B446" s="157" t="e">
        <f t="shared" ca="1" si="193"/>
        <v>#VALUE!</v>
      </c>
      <c r="C446" s="157" t="e">
        <f t="shared" ca="1" si="194"/>
        <v>#VALUE!</v>
      </c>
      <c r="D446" s="29"/>
      <c r="E446" s="155" t="str">
        <f ca="1">IFERROR(INDIRECT(ADDRESS(MATCH(D446,CatModules!C:C,0),2,1,1,"CatModules")),"")</f>
        <v/>
      </c>
      <c r="F446" s="96"/>
      <c r="G446" s="156" t="str">
        <f ca="1">IFERROR(INDIRECT(ADDRESS(MATCH(CONCATENATE(E446,"-",F446),CatInt!K:K,0),3,1,1,"CatInt")),"")</f>
        <v/>
      </c>
      <c r="H446" s="45" t="str">
        <f>IF(F446="","",VLOOKUP(F446,#REF!,2,FALSE))</f>
        <v/>
      </c>
      <c r="I446" s="29"/>
      <c r="J446" s="155" t="e">
        <f t="shared" si="195"/>
        <v>#VALUE!</v>
      </c>
      <c r="K446" s="155" t="e">
        <f t="shared" si="196"/>
        <v>#VALUE!</v>
      </c>
      <c r="L446" s="153"/>
      <c r="M446" s="126"/>
      <c r="N446" s="151" t="e">
        <f ca="1">VLOOKUP(M446,CatProd!B:G,6,FALSE)</f>
        <v>#N/A</v>
      </c>
      <c r="O446" s="127"/>
      <c r="P446" s="175" t="e">
        <f ca="1">VLOOKUP(CONCATENATE(N446,"-",O446),CatProdSpec!H:I,2,FALSE)</f>
        <v>#N/A</v>
      </c>
      <c r="Q446" s="30"/>
      <c r="R446" s="149" t="str">
        <f>IFERROR(VLOOKUP(Q446,Setup!D$16:E$25,2,FALSE),"")</f>
        <v/>
      </c>
      <c r="S446" s="51" t="str">
        <f ca="1">IFERROR(IF(OR(I446="",VLOOKUP(I446,CatCostInp!$E$2:$K$88,7,FALSE)=0),"",VLOOKUP(I446,CatCostInp!$E$2:$K$88,7,FALSE)),"")</f>
        <v/>
      </c>
      <c r="T446" s="4" t="e">
        <f>VLOOKUP(U446,#REF!,2,FALSE)</f>
        <v>#REF!</v>
      </c>
      <c r="U446" s="30"/>
      <c r="V446" s="1" t="str">
        <f ca="1">IF(U446=Setup!$C$10,"Grant",IF('Health Products &amp; Equipment'!U446=Setup!$C$11,"Local",IF('Health Products &amp; Equipment'!U446=Setup!$C$12,"Other","")))</f>
        <v/>
      </c>
      <c r="W446" s="34"/>
      <c r="X446" s="148"/>
      <c r="Y446" s="34"/>
      <c r="Z446" s="36" t="str">
        <f t="shared" si="197"/>
        <v/>
      </c>
      <c r="AA446" s="34"/>
      <c r="AB446" s="32" t="str">
        <f t="shared" si="198"/>
        <v/>
      </c>
      <c r="AC446" s="34"/>
      <c r="AD446" s="32" t="str">
        <f t="shared" si="199"/>
        <v/>
      </c>
      <c r="AE446" s="34"/>
      <c r="AF446" s="36" t="str">
        <f t="shared" si="200"/>
        <v/>
      </c>
      <c r="AG446" s="36" t="str">
        <f t="shared" si="201"/>
        <v/>
      </c>
      <c r="AH446" s="36" t="str">
        <f t="shared" si="202"/>
        <v/>
      </c>
      <c r="AI446" s="55"/>
      <c r="AJ446" s="37"/>
      <c r="AK446" s="148"/>
      <c r="AL446" s="34"/>
      <c r="AM446" s="32" t="str">
        <f t="shared" si="203"/>
        <v/>
      </c>
      <c r="AN446" s="34"/>
      <c r="AO446" s="32" t="str">
        <f t="shared" si="204"/>
        <v/>
      </c>
      <c r="AP446" s="34"/>
      <c r="AQ446" s="32" t="str">
        <f t="shared" si="205"/>
        <v/>
      </c>
      <c r="AR446" s="34"/>
      <c r="AS446" s="36" t="str">
        <f t="shared" si="206"/>
        <v/>
      </c>
      <c r="AT446" s="36" t="str">
        <f t="shared" si="207"/>
        <v/>
      </c>
      <c r="AU446" s="36" t="str">
        <f t="shared" si="208"/>
        <v/>
      </c>
      <c r="AV446" s="55"/>
      <c r="AW446" s="34"/>
      <c r="AX446" s="148"/>
      <c r="AY446" s="34"/>
      <c r="AZ446" s="32" t="str">
        <f t="shared" si="209"/>
        <v/>
      </c>
      <c r="BA446" s="34"/>
      <c r="BB446" s="32" t="str">
        <f t="shared" si="210"/>
        <v/>
      </c>
      <c r="BC446" s="34"/>
      <c r="BD446" s="32" t="str">
        <f t="shared" si="211"/>
        <v/>
      </c>
      <c r="BE446" s="34"/>
      <c r="BF446" s="36" t="str">
        <f t="shared" si="212"/>
        <v/>
      </c>
      <c r="BG446" s="36" t="str">
        <f t="shared" si="213"/>
        <v/>
      </c>
      <c r="BH446" s="36" t="str">
        <f t="shared" si="214"/>
        <v/>
      </c>
      <c r="BI446" s="55"/>
      <c r="BJ446" s="34"/>
      <c r="BK446" s="148"/>
      <c r="BL446" s="34"/>
      <c r="BM446" s="32" t="str">
        <f t="shared" si="215"/>
        <v/>
      </c>
      <c r="BN446" s="34"/>
      <c r="BO446" s="32" t="str">
        <f t="shared" si="216"/>
        <v/>
      </c>
      <c r="BP446" s="34"/>
      <c r="BQ446" s="32" t="str">
        <f t="shared" si="217"/>
        <v/>
      </c>
      <c r="BR446" s="34"/>
      <c r="BS446" s="36" t="str">
        <f t="shared" si="218"/>
        <v/>
      </c>
      <c r="BT446" s="36" t="str">
        <f t="shared" si="219"/>
        <v/>
      </c>
      <c r="BU446" s="36" t="str">
        <f t="shared" si="220"/>
        <v/>
      </c>
      <c r="BV446" s="55"/>
      <c r="BW446" s="36" t="str">
        <f t="shared" si="221"/>
        <v/>
      </c>
      <c r="BX446" s="36" t="str">
        <f t="shared" si="221"/>
        <v/>
      </c>
      <c r="BY446" s="31"/>
      <c r="BZ446" s="38"/>
      <c r="CB446" s="120" t="e">
        <f t="shared" ca="1" si="192"/>
        <v>#VALUE!</v>
      </c>
      <c r="CC446" s="2" t="e">
        <f t="shared" ca="1" si="222"/>
        <v>#VALUE!</v>
      </c>
    </row>
    <row r="447" spans="1:81" s="10" customFormat="1" ht="25.15" customHeight="1" x14ac:dyDescent="0.2">
      <c r="A447" s="52" t="str">
        <f t="shared" si="223"/>
        <v/>
      </c>
      <c r="B447" s="157" t="e">
        <f t="shared" ca="1" si="193"/>
        <v>#VALUE!</v>
      </c>
      <c r="C447" s="157" t="e">
        <f t="shared" ca="1" si="194"/>
        <v>#VALUE!</v>
      </c>
      <c r="D447" s="29"/>
      <c r="E447" s="155" t="str">
        <f ca="1">IFERROR(INDIRECT(ADDRESS(MATCH(D447,CatModules!C:C,0),2,1,1,"CatModules")),"")</f>
        <v/>
      </c>
      <c r="F447" s="96"/>
      <c r="G447" s="156" t="str">
        <f ca="1">IFERROR(INDIRECT(ADDRESS(MATCH(CONCATENATE(E447,"-",F447),CatInt!K:K,0),3,1,1,"CatInt")),"")</f>
        <v/>
      </c>
      <c r="H447" s="45" t="str">
        <f>IF(F447="","",VLOOKUP(F447,#REF!,2,FALSE))</f>
        <v/>
      </c>
      <c r="I447" s="29"/>
      <c r="J447" s="155" t="e">
        <f t="shared" si="195"/>
        <v>#VALUE!</v>
      </c>
      <c r="K447" s="155" t="e">
        <f t="shared" si="196"/>
        <v>#VALUE!</v>
      </c>
      <c r="L447" s="153"/>
      <c r="M447" s="126"/>
      <c r="N447" s="151" t="e">
        <f ca="1">VLOOKUP(M447,CatProd!B:G,6,FALSE)</f>
        <v>#N/A</v>
      </c>
      <c r="O447" s="127"/>
      <c r="P447" s="175" t="e">
        <f ca="1">VLOOKUP(CONCATENATE(N447,"-",O447),CatProdSpec!H:I,2,FALSE)</f>
        <v>#N/A</v>
      </c>
      <c r="Q447" s="30"/>
      <c r="R447" s="149" t="str">
        <f>IFERROR(VLOOKUP(Q447,Setup!D$16:E$25,2,FALSE),"")</f>
        <v/>
      </c>
      <c r="S447" s="51" t="str">
        <f ca="1">IFERROR(IF(OR(I447="",VLOOKUP(I447,CatCostInp!$E$2:$K$88,7,FALSE)=0),"",VLOOKUP(I447,CatCostInp!$E$2:$K$88,7,FALSE)),"")</f>
        <v/>
      </c>
      <c r="T447" s="4" t="e">
        <f>VLOOKUP(U447,#REF!,2,FALSE)</f>
        <v>#REF!</v>
      </c>
      <c r="U447" s="30"/>
      <c r="V447" s="1" t="str">
        <f ca="1">IF(U447=Setup!$C$10,"Grant",IF('Health Products &amp; Equipment'!U447=Setup!$C$11,"Local",IF('Health Products &amp; Equipment'!U447=Setup!$C$12,"Other","")))</f>
        <v/>
      </c>
      <c r="W447" s="34"/>
      <c r="X447" s="148"/>
      <c r="Y447" s="34"/>
      <c r="Z447" s="36" t="str">
        <f t="shared" si="197"/>
        <v/>
      </c>
      <c r="AA447" s="34"/>
      <c r="AB447" s="32" t="str">
        <f t="shared" si="198"/>
        <v/>
      </c>
      <c r="AC447" s="34"/>
      <c r="AD447" s="32" t="str">
        <f t="shared" si="199"/>
        <v/>
      </c>
      <c r="AE447" s="34"/>
      <c r="AF447" s="36" t="str">
        <f t="shared" si="200"/>
        <v/>
      </c>
      <c r="AG447" s="36" t="str">
        <f t="shared" si="201"/>
        <v/>
      </c>
      <c r="AH447" s="36" t="str">
        <f t="shared" si="202"/>
        <v/>
      </c>
      <c r="AI447" s="55"/>
      <c r="AJ447" s="37"/>
      <c r="AK447" s="148"/>
      <c r="AL447" s="34"/>
      <c r="AM447" s="32" t="str">
        <f t="shared" si="203"/>
        <v/>
      </c>
      <c r="AN447" s="34"/>
      <c r="AO447" s="32" t="str">
        <f t="shared" si="204"/>
        <v/>
      </c>
      <c r="AP447" s="34"/>
      <c r="AQ447" s="32" t="str">
        <f t="shared" si="205"/>
        <v/>
      </c>
      <c r="AR447" s="34"/>
      <c r="AS447" s="36" t="str">
        <f t="shared" si="206"/>
        <v/>
      </c>
      <c r="AT447" s="36" t="str">
        <f t="shared" si="207"/>
        <v/>
      </c>
      <c r="AU447" s="36" t="str">
        <f t="shared" si="208"/>
        <v/>
      </c>
      <c r="AV447" s="55"/>
      <c r="AW447" s="34"/>
      <c r="AX447" s="148"/>
      <c r="AY447" s="34"/>
      <c r="AZ447" s="32" t="str">
        <f t="shared" si="209"/>
        <v/>
      </c>
      <c r="BA447" s="34"/>
      <c r="BB447" s="32" t="str">
        <f t="shared" si="210"/>
        <v/>
      </c>
      <c r="BC447" s="34"/>
      <c r="BD447" s="32" t="str">
        <f t="shared" si="211"/>
        <v/>
      </c>
      <c r="BE447" s="34"/>
      <c r="BF447" s="36" t="str">
        <f t="shared" si="212"/>
        <v/>
      </c>
      <c r="BG447" s="36" t="str">
        <f t="shared" si="213"/>
        <v/>
      </c>
      <c r="BH447" s="36" t="str">
        <f t="shared" si="214"/>
        <v/>
      </c>
      <c r="BI447" s="55"/>
      <c r="BJ447" s="34"/>
      <c r="BK447" s="148"/>
      <c r="BL447" s="34"/>
      <c r="BM447" s="32" t="str">
        <f t="shared" si="215"/>
        <v/>
      </c>
      <c r="BN447" s="34"/>
      <c r="BO447" s="32" t="str">
        <f t="shared" si="216"/>
        <v/>
      </c>
      <c r="BP447" s="34"/>
      <c r="BQ447" s="32" t="str">
        <f t="shared" si="217"/>
        <v/>
      </c>
      <c r="BR447" s="34"/>
      <c r="BS447" s="36" t="str">
        <f t="shared" si="218"/>
        <v/>
      </c>
      <c r="BT447" s="36" t="str">
        <f t="shared" si="219"/>
        <v/>
      </c>
      <c r="BU447" s="36" t="str">
        <f t="shared" si="220"/>
        <v/>
      </c>
      <c r="BV447" s="55"/>
      <c r="BW447" s="36" t="str">
        <f t="shared" si="221"/>
        <v/>
      </c>
      <c r="BX447" s="36" t="str">
        <f t="shared" si="221"/>
        <v/>
      </c>
      <c r="BY447" s="31"/>
      <c r="BZ447" s="38"/>
      <c r="CB447" s="120" t="e">
        <f t="shared" ca="1" si="192"/>
        <v>#VALUE!</v>
      </c>
      <c r="CC447" s="2" t="e">
        <f t="shared" ca="1" si="222"/>
        <v>#VALUE!</v>
      </c>
    </row>
    <row r="448" spans="1:81" s="10" customFormat="1" ht="25.15" customHeight="1" x14ac:dyDescent="0.2">
      <c r="A448" s="52" t="str">
        <f t="shared" si="223"/>
        <v/>
      </c>
      <c r="B448" s="157" t="e">
        <f t="shared" ca="1" si="193"/>
        <v>#VALUE!</v>
      </c>
      <c r="C448" s="157" t="e">
        <f t="shared" ca="1" si="194"/>
        <v>#VALUE!</v>
      </c>
      <c r="D448" s="29"/>
      <c r="E448" s="155" t="str">
        <f ca="1">IFERROR(INDIRECT(ADDRESS(MATCH(D448,CatModules!C:C,0),2,1,1,"CatModules")),"")</f>
        <v/>
      </c>
      <c r="F448" s="96"/>
      <c r="G448" s="156" t="str">
        <f ca="1">IFERROR(INDIRECT(ADDRESS(MATCH(CONCATENATE(E448,"-",F448),CatInt!K:K,0),3,1,1,"CatInt")),"")</f>
        <v/>
      </c>
      <c r="H448" s="45" t="str">
        <f>IF(F448="","",VLOOKUP(F448,#REF!,2,FALSE))</f>
        <v/>
      </c>
      <c r="I448" s="29"/>
      <c r="J448" s="155" t="e">
        <f t="shared" si="195"/>
        <v>#VALUE!</v>
      </c>
      <c r="K448" s="155" t="e">
        <f t="shared" si="196"/>
        <v>#VALUE!</v>
      </c>
      <c r="L448" s="153"/>
      <c r="M448" s="126"/>
      <c r="N448" s="151" t="e">
        <f ca="1">VLOOKUP(M448,CatProd!B:G,6,FALSE)</f>
        <v>#N/A</v>
      </c>
      <c r="O448" s="127"/>
      <c r="P448" s="175" t="e">
        <f ca="1">VLOOKUP(CONCATENATE(N448,"-",O448),CatProdSpec!H:I,2,FALSE)</f>
        <v>#N/A</v>
      </c>
      <c r="Q448" s="30"/>
      <c r="R448" s="149" t="str">
        <f>IFERROR(VLOOKUP(Q448,Setup!D$16:E$25,2,FALSE),"")</f>
        <v/>
      </c>
      <c r="S448" s="51" t="str">
        <f ca="1">IFERROR(IF(OR(I448="",VLOOKUP(I448,CatCostInp!$E$2:$K$88,7,FALSE)=0),"",VLOOKUP(I448,CatCostInp!$E$2:$K$88,7,FALSE)),"")</f>
        <v/>
      </c>
      <c r="T448" s="4" t="e">
        <f>VLOOKUP(U448,#REF!,2,FALSE)</f>
        <v>#REF!</v>
      </c>
      <c r="U448" s="30"/>
      <c r="V448" s="1" t="str">
        <f ca="1">IF(U448=Setup!$C$10,"Grant",IF('Health Products &amp; Equipment'!U448=Setup!$C$11,"Local",IF('Health Products &amp; Equipment'!U448=Setup!$C$12,"Other","")))</f>
        <v/>
      </c>
      <c r="W448" s="34"/>
      <c r="X448" s="148"/>
      <c r="Y448" s="34"/>
      <c r="Z448" s="36" t="str">
        <f t="shared" si="197"/>
        <v/>
      </c>
      <c r="AA448" s="34"/>
      <c r="AB448" s="32" t="str">
        <f t="shared" si="198"/>
        <v/>
      </c>
      <c r="AC448" s="34"/>
      <c r="AD448" s="32" t="str">
        <f t="shared" si="199"/>
        <v/>
      </c>
      <c r="AE448" s="34"/>
      <c r="AF448" s="36" t="str">
        <f t="shared" si="200"/>
        <v/>
      </c>
      <c r="AG448" s="36" t="str">
        <f t="shared" si="201"/>
        <v/>
      </c>
      <c r="AH448" s="36" t="str">
        <f t="shared" si="202"/>
        <v/>
      </c>
      <c r="AI448" s="55"/>
      <c r="AJ448" s="37"/>
      <c r="AK448" s="148"/>
      <c r="AL448" s="34"/>
      <c r="AM448" s="32" t="str">
        <f t="shared" si="203"/>
        <v/>
      </c>
      <c r="AN448" s="34"/>
      <c r="AO448" s="32" t="str">
        <f t="shared" si="204"/>
        <v/>
      </c>
      <c r="AP448" s="34"/>
      <c r="AQ448" s="32" t="str">
        <f t="shared" si="205"/>
        <v/>
      </c>
      <c r="AR448" s="34"/>
      <c r="AS448" s="36" t="str">
        <f t="shared" si="206"/>
        <v/>
      </c>
      <c r="AT448" s="36" t="str">
        <f t="shared" si="207"/>
        <v/>
      </c>
      <c r="AU448" s="36" t="str">
        <f t="shared" si="208"/>
        <v/>
      </c>
      <c r="AV448" s="55"/>
      <c r="AW448" s="34"/>
      <c r="AX448" s="148"/>
      <c r="AY448" s="34"/>
      <c r="AZ448" s="32" t="str">
        <f t="shared" si="209"/>
        <v/>
      </c>
      <c r="BA448" s="34"/>
      <c r="BB448" s="32" t="str">
        <f t="shared" si="210"/>
        <v/>
      </c>
      <c r="BC448" s="34"/>
      <c r="BD448" s="32" t="str">
        <f t="shared" si="211"/>
        <v/>
      </c>
      <c r="BE448" s="34"/>
      <c r="BF448" s="36" t="str">
        <f t="shared" si="212"/>
        <v/>
      </c>
      <c r="BG448" s="36" t="str">
        <f t="shared" si="213"/>
        <v/>
      </c>
      <c r="BH448" s="36" t="str">
        <f t="shared" si="214"/>
        <v/>
      </c>
      <c r="BI448" s="55"/>
      <c r="BJ448" s="34"/>
      <c r="BK448" s="148"/>
      <c r="BL448" s="34"/>
      <c r="BM448" s="32" t="str">
        <f t="shared" si="215"/>
        <v/>
      </c>
      <c r="BN448" s="34"/>
      <c r="BO448" s="32" t="str">
        <f t="shared" si="216"/>
        <v/>
      </c>
      <c r="BP448" s="34"/>
      <c r="BQ448" s="32" t="str">
        <f t="shared" si="217"/>
        <v/>
      </c>
      <c r="BR448" s="34"/>
      <c r="BS448" s="36" t="str">
        <f t="shared" si="218"/>
        <v/>
      </c>
      <c r="BT448" s="36" t="str">
        <f t="shared" si="219"/>
        <v/>
      </c>
      <c r="BU448" s="36" t="str">
        <f t="shared" si="220"/>
        <v/>
      </c>
      <c r="BV448" s="55"/>
      <c r="BW448" s="36" t="str">
        <f t="shared" si="221"/>
        <v/>
      </c>
      <c r="BX448" s="36" t="str">
        <f t="shared" si="221"/>
        <v/>
      </c>
      <c r="BY448" s="31"/>
      <c r="BZ448" s="38"/>
      <c r="CB448" s="120" t="e">
        <f t="shared" ca="1" si="192"/>
        <v>#VALUE!</v>
      </c>
      <c r="CC448" s="2" t="e">
        <f t="shared" ca="1" si="222"/>
        <v>#VALUE!</v>
      </c>
    </row>
    <row r="449" spans="1:81" s="10" customFormat="1" ht="25.15" customHeight="1" x14ac:dyDescent="0.2">
      <c r="A449" s="52" t="str">
        <f t="shared" si="223"/>
        <v/>
      </c>
      <c r="B449" s="157" t="e">
        <f t="shared" ca="1" si="193"/>
        <v>#VALUE!</v>
      </c>
      <c r="C449" s="157" t="e">
        <f t="shared" ca="1" si="194"/>
        <v>#VALUE!</v>
      </c>
      <c r="D449" s="29"/>
      <c r="E449" s="155" t="str">
        <f ca="1">IFERROR(INDIRECT(ADDRESS(MATCH(D449,CatModules!C:C,0),2,1,1,"CatModules")),"")</f>
        <v/>
      </c>
      <c r="F449" s="96"/>
      <c r="G449" s="156" t="str">
        <f ca="1">IFERROR(INDIRECT(ADDRESS(MATCH(CONCATENATE(E449,"-",F449),CatInt!K:K,0),3,1,1,"CatInt")),"")</f>
        <v/>
      </c>
      <c r="H449" s="45" t="str">
        <f>IF(F449="","",VLOOKUP(F449,#REF!,2,FALSE))</f>
        <v/>
      </c>
      <c r="I449" s="29"/>
      <c r="J449" s="155" t="e">
        <f t="shared" si="195"/>
        <v>#VALUE!</v>
      </c>
      <c r="K449" s="155" t="e">
        <f t="shared" si="196"/>
        <v>#VALUE!</v>
      </c>
      <c r="L449" s="153"/>
      <c r="M449" s="126"/>
      <c r="N449" s="151" t="e">
        <f ca="1">VLOOKUP(M449,CatProd!B:G,6,FALSE)</f>
        <v>#N/A</v>
      </c>
      <c r="O449" s="127"/>
      <c r="P449" s="175" t="e">
        <f ca="1">VLOOKUP(CONCATENATE(N449,"-",O449),CatProdSpec!H:I,2,FALSE)</f>
        <v>#N/A</v>
      </c>
      <c r="Q449" s="30"/>
      <c r="R449" s="149" t="str">
        <f>IFERROR(VLOOKUP(Q449,Setup!D$16:E$25,2,FALSE),"")</f>
        <v/>
      </c>
      <c r="S449" s="51" t="str">
        <f ca="1">IFERROR(IF(OR(I449="",VLOOKUP(I449,CatCostInp!$E$2:$K$88,7,FALSE)=0),"",VLOOKUP(I449,CatCostInp!$E$2:$K$88,7,FALSE)),"")</f>
        <v/>
      </c>
      <c r="T449" s="4" t="e">
        <f>VLOOKUP(U449,#REF!,2,FALSE)</f>
        <v>#REF!</v>
      </c>
      <c r="U449" s="30"/>
      <c r="V449" s="1" t="str">
        <f ca="1">IF(U449=Setup!$C$10,"Grant",IF('Health Products &amp; Equipment'!U449=Setup!$C$11,"Local",IF('Health Products &amp; Equipment'!U449=Setup!$C$12,"Other","")))</f>
        <v/>
      </c>
      <c r="W449" s="34"/>
      <c r="X449" s="148"/>
      <c r="Y449" s="34"/>
      <c r="Z449" s="36" t="str">
        <f t="shared" si="197"/>
        <v/>
      </c>
      <c r="AA449" s="34"/>
      <c r="AB449" s="32" t="str">
        <f t="shared" si="198"/>
        <v/>
      </c>
      <c r="AC449" s="34"/>
      <c r="AD449" s="32" t="str">
        <f t="shared" si="199"/>
        <v/>
      </c>
      <c r="AE449" s="34"/>
      <c r="AF449" s="36" t="str">
        <f t="shared" si="200"/>
        <v/>
      </c>
      <c r="AG449" s="36" t="str">
        <f t="shared" si="201"/>
        <v/>
      </c>
      <c r="AH449" s="36" t="str">
        <f t="shared" si="202"/>
        <v/>
      </c>
      <c r="AI449" s="55"/>
      <c r="AJ449" s="37"/>
      <c r="AK449" s="148"/>
      <c r="AL449" s="34"/>
      <c r="AM449" s="32" t="str">
        <f t="shared" si="203"/>
        <v/>
      </c>
      <c r="AN449" s="34"/>
      <c r="AO449" s="32" t="str">
        <f t="shared" si="204"/>
        <v/>
      </c>
      <c r="AP449" s="34"/>
      <c r="AQ449" s="32" t="str">
        <f t="shared" si="205"/>
        <v/>
      </c>
      <c r="AR449" s="34"/>
      <c r="AS449" s="36" t="str">
        <f t="shared" si="206"/>
        <v/>
      </c>
      <c r="AT449" s="36" t="str">
        <f t="shared" si="207"/>
        <v/>
      </c>
      <c r="AU449" s="36" t="str">
        <f t="shared" si="208"/>
        <v/>
      </c>
      <c r="AV449" s="55"/>
      <c r="AW449" s="34"/>
      <c r="AX449" s="148"/>
      <c r="AY449" s="34"/>
      <c r="AZ449" s="32" t="str">
        <f t="shared" si="209"/>
        <v/>
      </c>
      <c r="BA449" s="34"/>
      <c r="BB449" s="32" t="str">
        <f t="shared" si="210"/>
        <v/>
      </c>
      <c r="BC449" s="34"/>
      <c r="BD449" s="32" t="str">
        <f t="shared" si="211"/>
        <v/>
      </c>
      <c r="BE449" s="34"/>
      <c r="BF449" s="36" t="str">
        <f t="shared" si="212"/>
        <v/>
      </c>
      <c r="BG449" s="36" t="str">
        <f t="shared" si="213"/>
        <v/>
      </c>
      <c r="BH449" s="36" t="str">
        <f t="shared" si="214"/>
        <v/>
      </c>
      <c r="BI449" s="55"/>
      <c r="BJ449" s="34"/>
      <c r="BK449" s="148"/>
      <c r="BL449" s="34"/>
      <c r="BM449" s="32" t="str">
        <f t="shared" si="215"/>
        <v/>
      </c>
      <c r="BN449" s="34"/>
      <c r="BO449" s="32" t="str">
        <f t="shared" si="216"/>
        <v/>
      </c>
      <c r="BP449" s="34"/>
      <c r="BQ449" s="32" t="str">
        <f t="shared" si="217"/>
        <v/>
      </c>
      <c r="BR449" s="34"/>
      <c r="BS449" s="36" t="str">
        <f t="shared" si="218"/>
        <v/>
      </c>
      <c r="BT449" s="36" t="str">
        <f t="shared" si="219"/>
        <v/>
      </c>
      <c r="BU449" s="36" t="str">
        <f t="shared" si="220"/>
        <v/>
      </c>
      <c r="BV449" s="55"/>
      <c r="BW449" s="36" t="str">
        <f t="shared" si="221"/>
        <v/>
      </c>
      <c r="BX449" s="36" t="str">
        <f t="shared" si="221"/>
        <v/>
      </c>
      <c r="BY449" s="31"/>
      <c r="BZ449" s="38"/>
      <c r="CB449" s="120" t="e">
        <f t="shared" ca="1" si="192"/>
        <v>#VALUE!</v>
      </c>
      <c r="CC449" s="2" t="e">
        <f t="shared" ca="1" si="222"/>
        <v>#VALUE!</v>
      </c>
    </row>
    <row r="450" spans="1:81" s="10" customFormat="1" ht="25.15" customHeight="1" x14ac:dyDescent="0.2">
      <c r="A450" s="52" t="str">
        <f t="shared" si="223"/>
        <v/>
      </c>
      <c r="B450" s="157" t="e">
        <f t="shared" ca="1" si="193"/>
        <v>#VALUE!</v>
      </c>
      <c r="C450" s="157" t="e">
        <f t="shared" ca="1" si="194"/>
        <v>#VALUE!</v>
      </c>
      <c r="D450" s="29"/>
      <c r="E450" s="155" t="str">
        <f ca="1">IFERROR(INDIRECT(ADDRESS(MATCH(D450,CatModules!C:C,0),2,1,1,"CatModules")),"")</f>
        <v/>
      </c>
      <c r="F450" s="96"/>
      <c r="G450" s="156" t="str">
        <f ca="1">IFERROR(INDIRECT(ADDRESS(MATCH(CONCATENATE(E450,"-",F450),CatInt!K:K,0),3,1,1,"CatInt")),"")</f>
        <v/>
      </c>
      <c r="H450" s="45" t="str">
        <f>IF(F450="","",VLOOKUP(F450,#REF!,2,FALSE))</f>
        <v/>
      </c>
      <c r="I450" s="29"/>
      <c r="J450" s="155" t="e">
        <f t="shared" si="195"/>
        <v>#VALUE!</v>
      </c>
      <c r="K450" s="155" t="e">
        <f t="shared" si="196"/>
        <v>#VALUE!</v>
      </c>
      <c r="L450" s="153"/>
      <c r="M450" s="126"/>
      <c r="N450" s="151" t="e">
        <f ca="1">VLOOKUP(M450,CatProd!B:G,6,FALSE)</f>
        <v>#N/A</v>
      </c>
      <c r="O450" s="127"/>
      <c r="P450" s="175" t="e">
        <f ca="1">VLOOKUP(CONCATENATE(N450,"-",O450),CatProdSpec!H:I,2,FALSE)</f>
        <v>#N/A</v>
      </c>
      <c r="Q450" s="30"/>
      <c r="R450" s="149" t="str">
        <f>IFERROR(VLOOKUP(Q450,Setup!D$16:E$25,2,FALSE),"")</f>
        <v/>
      </c>
      <c r="S450" s="51" t="str">
        <f ca="1">IFERROR(IF(OR(I450="",VLOOKUP(I450,CatCostInp!$E$2:$K$88,7,FALSE)=0),"",VLOOKUP(I450,CatCostInp!$E$2:$K$88,7,FALSE)),"")</f>
        <v/>
      </c>
      <c r="T450" s="4" t="e">
        <f>VLOOKUP(U450,#REF!,2,FALSE)</f>
        <v>#REF!</v>
      </c>
      <c r="U450" s="30"/>
      <c r="V450" s="1" t="str">
        <f ca="1">IF(U450=Setup!$C$10,"Grant",IF('Health Products &amp; Equipment'!U450=Setup!$C$11,"Local",IF('Health Products &amp; Equipment'!U450=Setup!$C$12,"Other","")))</f>
        <v/>
      </c>
      <c r="W450" s="34"/>
      <c r="X450" s="148"/>
      <c r="Y450" s="34"/>
      <c r="Z450" s="36" t="str">
        <f t="shared" si="197"/>
        <v/>
      </c>
      <c r="AA450" s="34"/>
      <c r="AB450" s="32" t="str">
        <f t="shared" si="198"/>
        <v/>
      </c>
      <c r="AC450" s="34"/>
      <c r="AD450" s="32" t="str">
        <f t="shared" si="199"/>
        <v/>
      </c>
      <c r="AE450" s="34"/>
      <c r="AF450" s="36" t="str">
        <f t="shared" si="200"/>
        <v/>
      </c>
      <c r="AG450" s="36" t="str">
        <f t="shared" si="201"/>
        <v/>
      </c>
      <c r="AH450" s="36" t="str">
        <f t="shared" si="202"/>
        <v/>
      </c>
      <c r="AI450" s="55"/>
      <c r="AJ450" s="37"/>
      <c r="AK450" s="148"/>
      <c r="AL450" s="34"/>
      <c r="AM450" s="32" t="str">
        <f t="shared" si="203"/>
        <v/>
      </c>
      <c r="AN450" s="34"/>
      <c r="AO450" s="32" t="str">
        <f t="shared" si="204"/>
        <v/>
      </c>
      <c r="AP450" s="34"/>
      <c r="AQ450" s="32" t="str">
        <f t="shared" si="205"/>
        <v/>
      </c>
      <c r="AR450" s="34"/>
      <c r="AS450" s="36" t="str">
        <f t="shared" si="206"/>
        <v/>
      </c>
      <c r="AT450" s="36" t="str">
        <f t="shared" si="207"/>
        <v/>
      </c>
      <c r="AU450" s="36" t="str">
        <f t="shared" si="208"/>
        <v/>
      </c>
      <c r="AV450" s="55"/>
      <c r="AW450" s="34"/>
      <c r="AX450" s="148"/>
      <c r="AY450" s="34"/>
      <c r="AZ450" s="32" t="str">
        <f t="shared" si="209"/>
        <v/>
      </c>
      <c r="BA450" s="34"/>
      <c r="BB450" s="32" t="str">
        <f t="shared" si="210"/>
        <v/>
      </c>
      <c r="BC450" s="34"/>
      <c r="BD450" s="32" t="str">
        <f t="shared" si="211"/>
        <v/>
      </c>
      <c r="BE450" s="34"/>
      <c r="BF450" s="36" t="str">
        <f t="shared" si="212"/>
        <v/>
      </c>
      <c r="BG450" s="36" t="str">
        <f t="shared" si="213"/>
        <v/>
      </c>
      <c r="BH450" s="36" t="str">
        <f t="shared" si="214"/>
        <v/>
      </c>
      <c r="BI450" s="55"/>
      <c r="BJ450" s="34"/>
      <c r="BK450" s="148"/>
      <c r="BL450" s="34"/>
      <c r="BM450" s="32" t="str">
        <f t="shared" si="215"/>
        <v/>
      </c>
      <c r="BN450" s="34"/>
      <c r="BO450" s="32" t="str">
        <f t="shared" si="216"/>
        <v/>
      </c>
      <c r="BP450" s="34"/>
      <c r="BQ450" s="32" t="str">
        <f t="shared" si="217"/>
        <v/>
      </c>
      <c r="BR450" s="34"/>
      <c r="BS450" s="36" t="str">
        <f t="shared" si="218"/>
        <v/>
      </c>
      <c r="BT450" s="36" t="str">
        <f t="shared" si="219"/>
        <v/>
      </c>
      <c r="BU450" s="36" t="str">
        <f t="shared" si="220"/>
        <v/>
      </c>
      <c r="BV450" s="55"/>
      <c r="BW450" s="36" t="str">
        <f t="shared" si="221"/>
        <v/>
      </c>
      <c r="BX450" s="36" t="str">
        <f t="shared" si="221"/>
        <v/>
      </c>
      <c r="BY450" s="31"/>
      <c r="BZ450" s="38"/>
      <c r="CB450" s="120" t="e">
        <f t="shared" ref="CB450:CB501" ca="1" si="224">IF(OR(B450="--",IFERROR(MATCH(B450,OFFSET(B$1,0,0,ROW()-1,1),0),1)&lt;&gt;1),"",1)</f>
        <v>#VALUE!</v>
      </c>
      <c r="CC450" s="2" t="e">
        <f t="shared" ca="1" si="222"/>
        <v>#VALUE!</v>
      </c>
    </row>
    <row r="451" spans="1:81" s="10" customFormat="1" ht="25.15" customHeight="1" x14ac:dyDescent="0.2">
      <c r="A451" s="52" t="str">
        <f t="shared" si="223"/>
        <v/>
      </c>
      <c r="B451" s="157" t="e">
        <f t="shared" ref="B451:B501" ca="1" si="225">CONCATENATE(E451,"-",G451,"--",K451,"---",R451)</f>
        <v>#VALUE!</v>
      </c>
      <c r="C451" s="157" t="e">
        <f t="shared" ref="C451:C501" ca="1" si="226">CONCATENATE(K451,"--",N451,"---",P451)</f>
        <v>#VALUE!</v>
      </c>
      <c r="D451" s="29"/>
      <c r="E451" s="155" t="str">
        <f ca="1">IFERROR(INDIRECT(ADDRESS(MATCH(D451,CatModules!C:C,0),2,1,1,"CatModules")),"")</f>
        <v/>
      </c>
      <c r="F451" s="96"/>
      <c r="G451" s="156" t="str">
        <f ca="1">IFERROR(INDIRECT(ADDRESS(MATCH(CONCATENATE(E451,"-",F451),CatInt!K:K,0),3,1,1,"CatInt")),"")</f>
        <v/>
      </c>
      <c r="H451" s="45" t="str">
        <f>IF(F451="","",VLOOKUP(F451,#REF!,2,FALSE))</f>
        <v/>
      </c>
      <c r="I451" s="29"/>
      <c r="J451" s="155" t="e">
        <f t="shared" ref="J451:J501" si="227">LEFT(I451,FIND(".",I451,1)-1)</f>
        <v>#VALUE!</v>
      </c>
      <c r="K451" s="155" t="e">
        <f t="shared" ref="K451:K501" si="228">LEFT(I451,FIND(".",I451,1)+1)</f>
        <v>#VALUE!</v>
      </c>
      <c r="L451" s="153"/>
      <c r="M451" s="126"/>
      <c r="N451" s="151" t="e">
        <f ca="1">VLOOKUP(M451,CatProd!B:G,6,FALSE)</f>
        <v>#N/A</v>
      </c>
      <c r="O451" s="127"/>
      <c r="P451" s="175" t="e">
        <f ca="1">VLOOKUP(CONCATENATE(N451,"-",O451),CatProdSpec!H:I,2,FALSE)</f>
        <v>#N/A</v>
      </c>
      <c r="Q451" s="30"/>
      <c r="R451" s="149" t="str">
        <f>IFERROR(VLOOKUP(Q451,Setup!D$16:E$25,2,FALSE),"")</f>
        <v/>
      </c>
      <c r="S451" s="51" t="str">
        <f ca="1">IFERROR(IF(OR(I451="",VLOOKUP(I451,CatCostInp!$E$2:$K$88,7,FALSE)=0),"",VLOOKUP(I451,CatCostInp!$E$2:$K$88,7,FALSE)),"")</f>
        <v/>
      </c>
      <c r="T451" s="4" t="e">
        <f>VLOOKUP(U451,#REF!,2,FALSE)</f>
        <v>#REF!</v>
      </c>
      <c r="U451" s="30"/>
      <c r="V451" s="1" t="str">
        <f ca="1">IF(U451=Setup!$C$10,"Grant",IF('Health Products &amp; Equipment'!U451=Setup!$C$11,"Local",IF('Health Products &amp; Equipment'!U451=Setup!$C$12,"Other","")))</f>
        <v/>
      </c>
      <c r="W451" s="34"/>
      <c r="X451" s="148"/>
      <c r="Y451" s="34"/>
      <c r="Z451" s="36" t="str">
        <f t="shared" ref="Z451:Z501" si="229">IFERROR(IF(AND(NOT(Y451=""),NOT(X451="")),Y451*X451,""),"")</f>
        <v/>
      </c>
      <c r="AA451" s="34"/>
      <c r="AB451" s="32" t="str">
        <f t="shared" ref="AB451:AB501" si="230">IFERROR(IF(AND(NOT(AA451=""),NOT(X451="")),AA451*X451,""),"")</f>
        <v/>
      </c>
      <c r="AC451" s="34"/>
      <c r="AD451" s="32" t="str">
        <f t="shared" ref="AD451:AD501" si="231">IFERROR(IF(AND(NOT(AC451=""),NOT(X451="")),AC451*X451,""),"")</f>
        <v/>
      </c>
      <c r="AE451" s="34"/>
      <c r="AF451" s="36" t="str">
        <f t="shared" ref="AF451:AF501" si="232">IFERROR(IF(AND(NOT(AE451=""),NOT(X451="")),AE451*X451,""),"")</f>
        <v/>
      </c>
      <c r="AG451" s="36" t="str">
        <f t="shared" ref="AG451:AG501" si="233">IFERROR(IF(OR(NOT(Y451=""),NOT(AE451=""),NOT(AA451=""),NOT(AC451="")),Y451+AE451+AA451+AC451,""),"")</f>
        <v/>
      </c>
      <c r="AH451" s="36" t="str">
        <f t="shared" ref="AH451:AH501" si="234">IF(SUM(Z451,AB451,AD451,AF451)&gt;0,SUM(Z451,AB451,AD451,AF451),"")</f>
        <v/>
      </c>
      <c r="AI451" s="55"/>
      <c r="AJ451" s="37"/>
      <c r="AK451" s="148"/>
      <c r="AL451" s="34"/>
      <c r="AM451" s="32" t="str">
        <f t="shared" ref="AM451:AM501" si="235">IFERROR(IF(AND(NOT(AL451=""),NOT(AK451="")),AL451*$AK451,""),"")</f>
        <v/>
      </c>
      <c r="AN451" s="34"/>
      <c r="AO451" s="32" t="str">
        <f t="shared" ref="AO451:AO501" si="236">IFERROR(IF(AND(NOT(AN451=""),NOT(AK451="")),AN451*$AK451,""),"")</f>
        <v/>
      </c>
      <c r="AP451" s="34"/>
      <c r="AQ451" s="32" t="str">
        <f t="shared" ref="AQ451:AQ501" si="237">IFERROR(IF(AND(NOT(AP451=""),NOT(AK451="")),AP451*$AK451,""),"")</f>
        <v/>
      </c>
      <c r="AR451" s="34"/>
      <c r="AS451" s="36" t="str">
        <f t="shared" ref="AS451:AS501" si="238">IFERROR(IF(AND(NOT(AR451=""),NOT(AK451="")),AR451*$AK451,""),"")</f>
        <v/>
      </c>
      <c r="AT451" s="36" t="str">
        <f t="shared" ref="AT451:AT501" si="239">IFERROR(IF(OR(NOT(AL451=""),NOT(AR451=""),NOT(AN451=""),NOT(AP451="")),AL451+AR451+AN451+AP451,""),"")</f>
        <v/>
      </c>
      <c r="AU451" s="36" t="str">
        <f t="shared" ref="AU451:AU501" si="240">IF(SUM(AM451,AS451,AO451,AQ451)&gt;0,SUM(AM451,AS451,AO451,AQ451),"")</f>
        <v/>
      </c>
      <c r="AV451" s="55"/>
      <c r="AW451" s="34"/>
      <c r="AX451" s="148"/>
      <c r="AY451" s="34"/>
      <c r="AZ451" s="32" t="str">
        <f t="shared" ref="AZ451:AZ501" si="241">IFERROR(IF(AND(NOT(AY451=""),NOT(AX451="")),AY451*$AX451,""),"")</f>
        <v/>
      </c>
      <c r="BA451" s="34"/>
      <c r="BB451" s="32" t="str">
        <f t="shared" ref="BB451:BB501" si="242">IFERROR(IF(AND(NOT(BA451=""),NOT(AX451="")),BA451*$AX451,""),"")</f>
        <v/>
      </c>
      <c r="BC451" s="34"/>
      <c r="BD451" s="32" t="str">
        <f t="shared" ref="BD451:BD501" si="243">IFERROR(IF(AND(NOT(BC451=""),NOT(AX451="")),BC451*$AX451,""),"")</f>
        <v/>
      </c>
      <c r="BE451" s="34"/>
      <c r="BF451" s="36" t="str">
        <f t="shared" ref="BF451:BF501" si="244">IFERROR(IF(AND(NOT(BE451=""),NOT(AX451="")),BE451*$AX451,""),"")</f>
        <v/>
      </c>
      <c r="BG451" s="36" t="str">
        <f t="shared" ref="BG451:BG501" si="245">IFERROR(IF(OR(NOT(AY451=""),NOT(BE451=""),NOT(BA451=""),NOT(BC451="")),AY451+BE451+BA451+BC451,""),"")</f>
        <v/>
      </c>
      <c r="BH451" s="36" t="str">
        <f t="shared" ref="BH451:BH501" si="246">IF(SUM(AZ451,BF451,BB451,BD451)&gt;0,SUM(AZ451,BF451,BB451,BD451),"")</f>
        <v/>
      </c>
      <c r="BI451" s="55"/>
      <c r="BJ451" s="34"/>
      <c r="BK451" s="148"/>
      <c r="BL451" s="34"/>
      <c r="BM451" s="32" t="str">
        <f t="shared" ref="BM451:BM501" si="247">IFERROR(IF(AND(NOT(BL451=""),NOT(BK451="")),BL451*$BK451,""),"")</f>
        <v/>
      </c>
      <c r="BN451" s="34"/>
      <c r="BO451" s="32" t="str">
        <f t="shared" ref="BO451:BO501" si="248">IFERROR(IF(AND(NOT(BN451=""),NOT(BK451="")),BN451*$BK451,""),"")</f>
        <v/>
      </c>
      <c r="BP451" s="34"/>
      <c r="BQ451" s="32" t="str">
        <f t="shared" ref="BQ451:BQ501" si="249">IFERROR(IF(AND(NOT(BP451=""),NOT(BK451="")),BP451*$BK451,""),"")</f>
        <v/>
      </c>
      <c r="BR451" s="34"/>
      <c r="BS451" s="36" t="str">
        <f t="shared" ref="BS451:BS501" si="250">IFERROR(IF(AND(NOT(BR451=""),NOT(BK451="")),BR451*$BK451,""),"")</f>
        <v/>
      </c>
      <c r="BT451" s="36" t="str">
        <f t="shared" ref="BT451:BT501" si="251">IFERROR(IF(OR(NOT(BL451=""),NOT(BR451=""),NOT(BN451=""),NOT(BP451="")),BL451+BR451+BN451+BP451,""),"")</f>
        <v/>
      </c>
      <c r="BU451" s="36" t="str">
        <f t="shared" ref="BU451:BU501" si="252">IF(SUM(BM451,BS451,BO451,BQ451)&gt;0,SUM(BM451,BS451,BO451,BQ451),"")</f>
        <v/>
      </c>
      <c r="BV451" s="55"/>
      <c r="BW451" s="36" t="str">
        <f t="shared" ref="BW451:BX501" si="253">IF(SUM(AG451,AT451,BG451,BT451)&gt;0,SUM(AG451,AT451,BG451,BT451),"")</f>
        <v/>
      </c>
      <c r="BX451" s="36" t="str">
        <f t="shared" si="253"/>
        <v/>
      </c>
      <c r="BY451" s="31"/>
      <c r="BZ451" s="38"/>
      <c r="CB451" s="120" t="e">
        <f t="shared" ca="1" si="224"/>
        <v>#VALUE!</v>
      </c>
      <c r="CC451" s="2" t="e">
        <f t="shared" ref="CC451:CC501" ca="1" si="254">IF(OR(C451="--",IFERROR(MATCH(C451,OFFSET(C$1,0,0,ROW()-1,1),0),1)&lt;&gt;1),"",1)</f>
        <v>#VALUE!</v>
      </c>
    </row>
    <row r="452" spans="1:81" s="10" customFormat="1" ht="25.15" customHeight="1" x14ac:dyDescent="0.2">
      <c r="A452" s="52" t="str">
        <f t="shared" ref="A452:A501" si="255">IFERROR(IF(D452&lt;&gt;"",A451+1,""),"")</f>
        <v/>
      </c>
      <c r="B452" s="157" t="e">
        <f t="shared" ca="1" si="225"/>
        <v>#VALUE!</v>
      </c>
      <c r="C452" s="157" t="e">
        <f t="shared" ca="1" si="226"/>
        <v>#VALUE!</v>
      </c>
      <c r="D452" s="29"/>
      <c r="E452" s="155" t="str">
        <f ca="1">IFERROR(INDIRECT(ADDRESS(MATCH(D452,CatModules!C:C,0),2,1,1,"CatModules")),"")</f>
        <v/>
      </c>
      <c r="F452" s="96"/>
      <c r="G452" s="156" t="str">
        <f ca="1">IFERROR(INDIRECT(ADDRESS(MATCH(CONCATENATE(E452,"-",F452),CatInt!K:K,0),3,1,1,"CatInt")),"")</f>
        <v/>
      </c>
      <c r="H452" s="45" t="str">
        <f>IF(F452="","",VLOOKUP(F452,#REF!,2,FALSE))</f>
        <v/>
      </c>
      <c r="I452" s="29"/>
      <c r="J452" s="155" t="e">
        <f t="shared" si="227"/>
        <v>#VALUE!</v>
      </c>
      <c r="K452" s="155" t="e">
        <f t="shared" si="228"/>
        <v>#VALUE!</v>
      </c>
      <c r="L452" s="153"/>
      <c r="M452" s="126"/>
      <c r="N452" s="151" t="e">
        <f ca="1">VLOOKUP(M452,CatProd!B:G,6,FALSE)</f>
        <v>#N/A</v>
      </c>
      <c r="O452" s="127"/>
      <c r="P452" s="175" t="e">
        <f ca="1">VLOOKUP(CONCATENATE(N452,"-",O452),CatProdSpec!H:I,2,FALSE)</f>
        <v>#N/A</v>
      </c>
      <c r="Q452" s="30"/>
      <c r="R452" s="149" t="str">
        <f>IFERROR(VLOOKUP(Q452,Setup!D$16:E$25,2,FALSE),"")</f>
        <v/>
      </c>
      <c r="S452" s="51" t="str">
        <f ca="1">IFERROR(IF(OR(I452="",VLOOKUP(I452,CatCostInp!$E$2:$K$88,7,FALSE)=0),"",VLOOKUP(I452,CatCostInp!$E$2:$K$88,7,FALSE)),"")</f>
        <v/>
      </c>
      <c r="T452" s="4" t="e">
        <f>VLOOKUP(U452,#REF!,2,FALSE)</f>
        <v>#REF!</v>
      </c>
      <c r="U452" s="30"/>
      <c r="V452" s="1" t="str">
        <f ca="1">IF(U452=Setup!$C$10,"Grant",IF('Health Products &amp; Equipment'!U452=Setup!$C$11,"Local",IF('Health Products &amp; Equipment'!U452=Setup!$C$12,"Other","")))</f>
        <v/>
      </c>
      <c r="W452" s="34"/>
      <c r="X452" s="148"/>
      <c r="Y452" s="34"/>
      <c r="Z452" s="36" t="str">
        <f t="shared" si="229"/>
        <v/>
      </c>
      <c r="AA452" s="34"/>
      <c r="AB452" s="32" t="str">
        <f t="shared" si="230"/>
        <v/>
      </c>
      <c r="AC452" s="34"/>
      <c r="AD452" s="32" t="str">
        <f t="shared" si="231"/>
        <v/>
      </c>
      <c r="AE452" s="34"/>
      <c r="AF452" s="36" t="str">
        <f t="shared" si="232"/>
        <v/>
      </c>
      <c r="AG452" s="36" t="str">
        <f t="shared" si="233"/>
        <v/>
      </c>
      <c r="AH452" s="36" t="str">
        <f t="shared" si="234"/>
        <v/>
      </c>
      <c r="AI452" s="55"/>
      <c r="AJ452" s="37"/>
      <c r="AK452" s="148"/>
      <c r="AL452" s="34"/>
      <c r="AM452" s="32" t="str">
        <f t="shared" si="235"/>
        <v/>
      </c>
      <c r="AN452" s="34"/>
      <c r="AO452" s="32" t="str">
        <f t="shared" si="236"/>
        <v/>
      </c>
      <c r="AP452" s="34"/>
      <c r="AQ452" s="32" t="str">
        <f t="shared" si="237"/>
        <v/>
      </c>
      <c r="AR452" s="34"/>
      <c r="AS452" s="36" t="str">
        <f t="shared" si="238"/>
        <v/>
      </c>
      <c r="AT452" s="36" t="str">
        <f t="shared" si="239"/>
        <v/>
      </c>
      <c r="AU452" s="36" t="str">
        <f t="shared" si="240"/>
        <v/>
      </c>
      <c r="AV452" s="55"/>
      <c r="AW452" s="34"/>
      <c r="AX452" s="148"/>
      <c r="AY452" s="34"/>
      <c r="AZ452" s="32" t="str">
        <f t="shared" si="241"/>
        <v/>
      </c>
      <c r="BA452" s="34"/>
      <c r="BB452" s="32" t="str">
        <f t="shared" si="242"/>
        <v/>
      </c>
      <c r="BC452" s="34"/>
      <c r="BD452" s="32" t="str">
        <f t="shared" si="243"/>
        <v/>
      </c>
      <c r="BE452" s="34"/>
      <c r="BF452" s="36" t="str">
        <f t="shared" si="244"/>
        <v/>
      </c>
      <c r="BG452" s="36" t="str">
        <f t="shared" si="245"/>
        <v/>
      </c>
      <c r="BH452" s="36" t="str">
        <f t="shared" si="246"/>
        <v/>
      </c>
      <c r="BI452" s="55"/>
      <c r="BJ452" s="34"/>
      <c r="BK452" s="148"/>
      <c r="BL452" s="34"/>
      <c r="BM452" s="32" t="str">
        <f t="shared" si="247"/>
        <v/>
      </c>
      <c r="BN452" s="34"/>
      <c r="BO452" s="32" t="str">
        <f t="shared" si="248"/>
        <v/>
      </c>
      <c r="BP452" s="34"/>
      <c r="BQ452" s="32" t="str">
        <f t="shared" si="249"/>
        <v/>
      </c>
      <c r="BR452" s="34"/>
      <c r="BS452" s="36" t="str">
        <f t="shared" si="250"/>
        <v/>
      </c>
      <c r="BT452" s="36" t="str">
        <f t="shared" si="251"/>
        <v/>
      </c>
      <c r="BU452" s="36" t="str">
        <f t="shared" si="252"/>
        <v/>
      </c>
      <c r="BV452" s="55"/>
      <c r="BW452" s="36" t="str">
        <f t="shared" si="253"/>
        <v/>
      </c>
      <c r="BX452" s="36" t="str">
        <f t="shared" si="253"/>
        <v/>
      </c>
      <c r="BY452" s="31"/>
      <c r="BZ452" s="38"/>
      <c r="CB452" s="120" t="e">
        <f t="shared" ca="1" si="224"/>
        <v>#VALUE!</v>
      </c>
      <c r="CC452" s="2" t="e">
        <f t="shared" ca="1" si="254"/>
        <v>#VALUE!</v>
      </c>
    </row>
    <row r="453" spans="1:81" s="10" customFormat="1" ht="25.15" customHeight="1" x14ac:dyDescent="0.2">
      <c r="A453" s="52" t="str">
        <f t="shared" si="255"/>
        <v/>
      </c>
      <c r="B453" s="157" t="e">
        <f t="shared" ca="1" si="225"/>
        <v>#VALUE!</v>
      </c>
      <c r="C453" s="157" t="e">
        <f t="shared" ca="1" si="226"/>
        <v>#VALUE!</v>
      </c>
      <c r="D453" s="29"/>
      <c r="E453" s="155" t="str">
        <f ca="1">IFERROR(INDIRECT(ADDRESS(MATCH(D453,CatModules!C:C,0),2,1,1,"CatModules")),"")</f>
        <v/>
      </c>
      <c r="F453" s="96"/>
      <c r="G453" s="156" t="str">
        <f ca="1">IFERROR(INDIRECT(ADDRESS(MATCH(CONCATENATE(E453,"-",F453),CatInt!K:K,0),3,1,1,"CatInt")),"")</f>
        <v/>
      </c>
      <c r="H453" s="45" t="str">
        <f>IF(F453="","",VLOOKUP(F453,#REF!,2,FALSE))</f>
        <v/>
      </c>
      <c r="I453" s="29"/>
      <c r="J453" s="155" t="e">
        <f t="shared" si="227"/>
        <v>#VALUE!</v>
      </c>
      <c r="K453" s="155" t="e">
        <f t="shared" si="228"/>
        <v>#VALUE!</v>
      </c>
      <c r="L453" s="153"/>
      <c r="M453" s="126"/>
      <c r="N453" s="151" t="e">
        <f ca="1">VLOOKUP(M453,CatProd!B:G,6,FALSE)</f>
        <v>#N/A</v>
      </c>
      <c r="O453" s="127"/>
      <c r="P453" s="175" t="e">
        <f ca="1">VLOOKUP(CONCATENATE(N453,"-",O453),CatProdSpec!H:I,2,FALSE)</f>
        <v>#N/A</v>
      </c>
      <c r="Q453" s="30"/>
      <c r="R453" s="149" t="str">
        <f>IFERROR(VLOOKUP(Q453,Setup!D$16:E$25,2,FALSE),"")</f>
        <v/>
      </c>
      <c r="S453" s="51" t="str">
        <f ca="1">IFERROR(IF(OR(I453="",VLOOKUP(I453,CatCostInp!$E$2:$K$88,7,FALSE)=0),"",VLOOKUP(I453,CatCostInp!$E$2:$K$88,7,FALSE)),"")</f>
        <v/>
      </c>
      <c r="T453" s="4" t="e">
        <f>VLOOKUP(U453,#REF!,2,FALSE)</f>
        <v>#REF!</v>
      </c>
      <c r="U453" s="30"/>
      <c r="V453" s="1" t="str">
        <f ca="1">IF(U453=Setup!$C$10,"Grant",IF('Health Products &amp; Equipment'!U453=Setup!$C$11,"Local",IF('Health Products &amp; Equipment'!U453=Setup!$C$12,"Other","")))</f>
        <v/>
      </c>
      <c r="W453" s="34"/>
      <c r="X453" s="148"/>
      <c r="Y453" s="34"/>
      <c r="Z453" s="36" t="str">
        <f t="shared" si="229"/>
        <v/>
      </c>
      <c r="AA453" s="34"/>
      <c r="AB453" s="32" t="str">
        <f t="shared" si="230"/>
        <v/>
      </c>
      <c r="AC453" s="34"/>
      <c r="AD453" s="32" t="str">
        <f t="shared" si="231"/>
        <v/>
      </c>
      <c r="AE453" s="34"/>
      <c r="AF453" s="36" t="str">
        <f t="shared" si="232"/>
        <v/>
      </c>
      <c r="AG453" s="36" t="str">
        <f t="shared" si="233"/>
        <v/>
      </c>
      <c r="AH453" s="36" t="str">
        <f t="shared" si="234"/>
        <v/>
      </c>
      <c r="AI453" s="55"/>
      <c r="AJ453" s="37"/>
      <c r="AK453" s="148"/>
      <c r="AL453" s="34"/>
      <c r="AM453" s="32" t="str">
        <f t="shared" si="235"/>
        <v/>
      </c>
      <c r="AN453" s="34"/>
      <c r="AO453" s="32" t="str">
        <f t="shared" si="236"/>
        <v/>
      </c>
      <c r="AP453" s="34"/>
      <c r="AQ453" s="32" t="str">
        <f t="shared" si="237"/>
        <v/>
      </c>
      <c r="AR453" s="34"/>
      <c r="AS453" s="36" t="str">
        <f t="shared" si="238"/>
        <v/>
      </c>
      <c r="AT453" s="36" t="str">
        <f t="shared" si="239"/>
        <v/>
      </c>
      <c r="AU453" s="36" t="str">
        <f t="shared" si="240"/>
        <v/>
      </c>
      <c r="AV453" s="55"/>
      <c r="AW453" s="34"/>
      <c r="AX453" s="148"/>
      <c r="AY453" s="34"/>
      <c r="AZ453" s="32" t="str">
        <f t="shared" si="241"/>
        <v/>
      </c>
      <c r="BA453" s="34"/>
      <c r="BB453" s="32" t="str">
        <f t="shared" si="242"/>
        <v/>
      </c>
      <c r="BC453" s="34"/>
      <c r="BD453" s="32" t="str">
        <f t="shared" si="243"/>
        <v/>
      </c>
      <c r="BE453" s="34"/>
      <c r="BF453" s="36" t="str">
        <f t="shared" si="244"/>
        <v/>
      </c>
      <c r="BG453" s="36" t="str">
        <f t="shared" si="245"/>
        <v/>
      </c>
      <c r="BH453" s="36" t="str">
        <f t="shared" si="246"/>
        <v/>
      </c>
      <c r="BI453" s="55"/>
      <c r="BJ453" s="34"/>
      <c r="BK453" s="148"/>
      <c r="BL453" s="34"/>
      <c r="BM453" s="32" t="str">
        <f t="shared" si="247"/>
        <v/>
      </c>
      <c r="BN453" s="34"/>
      <c r="BO453" s="32" t="str">
        <f t="shared" si="248"/>
        <v/>
      </c>
      <c r="BP453" s="34"/>
      <c r="BQ453" s="32" t="str">
        <f t="shared" si="249"/>
        <v/>
      </c>
      <c r="BR453" s="34"/>
      <c r="BS453" s="36" t="str">
        <f t="shared" si="250"/>
        <v/>
      </c>
      <c r="BT453" s="36" t="str">
        <f t="shared" si="251"/>
        <v/>
      </c>
      <c r="BU453" s="36" t="str">
        <f t="shared" si="252"/>
        <v/>
      </c>
      <c r="BV453" s="55"/>
      <c r="BW453" s="36" t="str">
        <f t="shared" si="253"/>
        <v/>
      </c>
      <c r="BX453" s="36" t="str">
        <f t="shared" si="253"/>
        <v/>
      </c>
      <c r="BY453" s="31"/>
      <c r="BZ453" s="38"/>
      <c r="CB453" s="120" t="e">
        <f t="shared" ca="1" si="224"/>
        <v>#VALUE!</v>
      </c>
      <c r="CC453" s="2" t="e">
        <f t="shared" ca="1" si="254"/>
        <v>#VALUE!</v>
      </c>
    </row>
    <row r="454" spans="1:81" s="10" customFormat="1" ht="25.15" customHeight="1" x14ac:dyDescent="0.2">
      <c r="A454" s="52" t="str">
        <f t="shared" si="255"/>
        <v/>
      </c>
      <c r="B454" s="157" t="e">
        <f t="shared" ca="1" si="225"/>
        <v>#VALUE!</v>
      </c>
      <c r="C454" s="157" t="e">
        <f t="shared" ca="1" si="226"/>
        <v>#VALUE!</v>
      </c>
      <c r="D454" s="29"/>
      <c r="E454" s="155" t="str">
        <f ca="1">IFERROR(INDIRECT(ADDRESS(MATCH(D454,CatModules!C:C,0),2,1,1,"CatModules")),"")</f>
        <v/>
      </c>
      <c r="F454" s="96"/>
      <c r="G454" s="156" t="str">
        <f ca="1">IFERROR(INDIRECT(ADDRESS(MATCH(CONCATENATE(E454,"-",F454),CatInt!K:K,0),3,1,1,"CatInt")),"")</f>
        <v/>
      </c>
      <c r="H454" s="45" t="str">
        <f>IF(F454="","",VLOOKUP(F454,#REF!,2,FALSE))</f>
        <v/>
      </c>
      <c r="I454" s="29"/>
      <c r="J454" s="155" t="e">
        <f t="shared" si="227"/>
        <v>#VALUE!</v>
      </c>
      <c r="K454" s="155" t="e">
        <f t="shared" si="228"/>
        <v>#VALUE!</v>
      </c>
      <c r="L454" s="153"/>
      <c r="M454" s="126"/>
      <c r="N454" s="151" t="e">
        <f ca="1">VLOOKUP(M454,CatProd!B:G,6,FALSE)</f>
        <v>#N/A</v>
      </c>
      <c r="O454" s="127"/>
      <c r="P454" s="175" t="e">
        <f ca="1">VLOOKUP(CONCATENATE(N454,"-",O454),CatProdSpec!H:I,2,FALSE)</f>
        <v>#N/A</v>
      </c>
      <c r="Q454" s="30"/>
      <c r="R454" s="149" t="str">
        <f>IFERROR(VLOOKUP(Q454,Setup!D$16:E$25,2,FALSE),"")</f>
        <v/>
      </c>
      <c r="S454" s="51" t="str">
        <f ca="1">IFERROR(IF(OR(I454="",VLOOKUP(I454,CatCostInp!$E$2:$K$88,7,FALSE)=0),"",VLOOKUP(I454,CatCostInp!$E$2:$K$88,7,FALSE)),"")</f>
        <v/>
      </c>
      <c r="T454" s="4" t="e">
        <f>VLOOKUP(U454,#REF!,2,FALSE)</f>
        <v>#REF!</v>
      </c>
      <c r="U454" s="30"/>
      <c r="V454" s="1" t="str">
        <f ca="1">IF(U454=Setup!$C$10,"Grant",IF('Health Products &amp; Equipment'!U454=Setup!$C$11,"Local",IF('Health Products &amp; Equipment'!U454=Setup!$C$12,"Other","")))</f>
        <v/>
      </c>
      <c r="W454" s="34"/>
      <c r="X454" s="148"/>
      <c r="Y454" s="34"/>
      <c r="Z454" s="36" t="str">
        <f t="shared" si="229"/>
        <v/>
      </c>
      <c r="AA454" s="34"/>
      <c r="AB454" s="32" t="str">
        <f t="shared" si="230"/>
        <v/>
      </c>
      <c r="AC454" s="34"/>
      <c r="AD454" s="32" t="str">
        <f t="shared" si="231"/>
        <v/>
      </c>
      <c r="AE454" s="34"/>
      <c r="AF454" s="36" t="str">
        <f t="shared" si="232"/>
        <v/>
      </c>
      <c r="AG454" s="36" t="str">
        <f t="shared" si="233"/>
        <v/>
      </c>
      <c r="AH454" s="36" t="str">
        <f t="shared" si="234"/>
        <v/>
      </c>
      <c r="AI454" s="55"/>
      <c r="AJ454" s="37"/>
      <c r="AK454" s="148"/>
      <c r="AL454" s="34"/>
      <c r="AM454" s="32" t="str">
        <f t="shared" si="235"/>
        <v/>
      </c>
      <c r="AN454" s="34"/>
      <c r="AO454" s="32" t="str">
        <f t="shared" si="236"/>
        <v/>
      </c>
      <c r="AP454" s="34"/>
      <c r="AQ454" s="32" t="str">
        <f t="shared" si="237"/>
        <v/>
      </c>
      <c r="AR454" s="34"/>
      <c r="AS454" s="36" t="str">
        <f t="shared" si="238"/>
        <v/>
      </c>
      <c r="AT454" s="36" t="str">
        <f t="shared" si="239"/>
        <v/>
      </c>
      <c r="AU454" s="36" t="str">
        <f t="shared" si="240"/>
        <v/>
      </c>
      <c r="AV454" s="55"/>
      <c r="AW454" s="34"/>
      <c r="AX454" s="148"/>
      <c r="AY454" s="34"/>
      <c r="AZ454" s="32" t="str">
        <f t="shared" si="241"/>
        <v/>
      </c>
      <c r="BA454" s="34"/>
      <c r="BB454" s="32" t="str">
        <f t="shared" si="242"/>
        <v/>
      </c>
      <c r="BC454" s="34"/>
      <c r="BD454" s="32" t="str">
        <f t="shared" si="243"/>
        <v/>
      </c>
      <c r="BE454" s="34"/>
      <c r="BF454" s="36" t="str">
        <f t="shared" si="244"/>
        <v/>
      </c>
      <c r="BG454" s="36" t="str">
        <f t="shared" si="245"/>
        <v/>
      </c>
      <c r="BH454" s="36" t="str">
        <f t="shared" si="246"/>
        <v/>
      </c>
      <c r="BI454" s="55"/>
      <c r="BJ454" s="34"/>
      <c r="BK454" s="148"/>
      <c r="BL454" s="34"/>
      <c r="BM454" s="32" t="str">
        <f t="shared" si="247"/>
        <v/>
      </c>
      <c r="BN454" s="34"/>
      <c r="BO454" s="32" t="str">
        <f t="shared" si="248"/>
        <v/>
      </c>
      <c r="BP454" s="34"/>
      <c r="BQ454" s="32" t="str">
        <f t="shared" si="249"/>
        <v/>
      </c>
      <c r="BR454" s="34"/>
      <c r="BS454" s="36" t="str">
        <f t="shared" si="250"/>
        <v/>
      </c>
      <c r="BT454" s="36" t="str">
        <f t="shared" si="251"/>
        <v/>
      </c>
      <c r="BU454" s="36" t="str">
        <f t="shared" si="252"/>
        <v/>
      </c>
      <c r="BV454" s="55"/>
      <c r="BW454" s="36" t="str">
        <f t="shared" si="253"/>
        <v/>
      </c>
      <c r="BX454" s="36" t="str">
        <f t="shared" si="253"/>
        <v/>
      </c>
      <c r="BY454" s="31"/>
      <c r="BZ454" s="38"/>
      <c r="CB454" s="120" t="e">
        <f t="shared" ca="1" si="224"/>
        <v>#VALUE!</v>
      </c>
      <c r="CC454" s="2" t="e">
        <f t="shared" ca="1" si="254"/>
        <v>#VALUE!</v>
      </c>
    </row>
    <row r="455" spans="1:81" s="10" customFormat="1" ht="25.15" customHeight="1" x14ac:dyDescent="0.2">
      <c r="A455" s="52" t="str">
        <f t="shared" si="255"/>
        <v/>
      </c>
      <c r="B455" s="157" t="e">
        <f t="shared" ca="1" si="225"/>
        <v>#VALUE!</v>
      </c>
      <c r="C455" s="157" t="e">
        <f t="shared" ca="1" si="226"/>
        <v>#VALUE!</v>
      </c>
      <c r="D455" s="29"/>
      <c r="E455" s="155" t="str">
        <f ca="1">IFERROR(INDIRECT(ADDRESS(MATCH(D455,CatModules!C:C,0),2,1,1,"CatModules")),"")</f>
        <v/>
      </c>
      <c r="F455" s="96"/>
      <c r="G455" s="156" t="str">
        <f ca="1">IFERROR(INDIRECT(ADDRESS(MATCH(CONCATENATE(E455,"-",F455),CatInt!K:K,0),3,1,1,"CatInt")),"")</f>
        <v/>
      </c>
      <c r="H455" s="45" t="str">
        <f>IF(F455="","",VLOOKUP(F455,#REF!,2,FALSE))</f>
        <v/>
      </c>
      <c r="I455" s="29"/>
      <c r="J455" s="155" t="e">
        <f t="shared" si="227"/>
        <v>#VALUE!</v>
      </c>
      <c r="K455" s="155" t="e">
        <f t="shared" si="228"/>
        <v>#VALUE!</v>
      </c>
      <c r="L455" s="153"/>
      <c r="M455" s="126"/>
      <c r="N455" s="151" t="e">
        <f ca="1">VLOOKUP(M455,CatProd!B:G,6,FALSE)</f>
        <v>#N/A</v>
      </c>
      <c r="O455" s="127"/>
      <c r="P455" s="175" t="e">
        <f ca="1">VLOOKUP(CONCATENATE(N455,"-",O455),CatProdSpec!H:I,2,FALSE)</f>
        <v>#N/A</v>
      </c>
      <c r="Q455" s="30"/>
      <c r="R455" s="149" t="str">
        <f>IFERROR(VLOOKUP(Q455,Setup!D$16:E$25,2,FALSE),"")</f>
        <v/>
      </c>
      <c r="S455" s="51" t="str">
        <f ca="1">IFERROR(IF(OR(I455="",VLOOKUP(I455,CatCostInp!$E$2:$K$88,7,FALSE)=0),"",VLOOKUP(I455,CatCostInp!$E$2:$K$88,7,FALSE)),"")</f>
        <v/>
      </c>
      <c r="T455" s="4" t="e">
        <f>VLOOKUP(U455,#REF!,2,FALSE)</f>
        <v>#REF!</v>
      </c>
      <c r="U455" s="30"/>
      <c r="V455" s="1" t="str">
        <f ca="1">IF(U455=Setup!$C$10,"Grant",IF('Health Products &amp; Equipment'!U455=Setup!$C$11,"Local",IF('Health Products &amp; Equipment'!U455=Setup!$C$12,"Other","")))</f>
        <v/>
      </c>
      <c r="W455" s="34"/>
      <c r="X455" s="148"/>
      <c r="Y455" s="34"/>
      <c r="Z455" s="36" t="str">
        <f t="shared" si="229"/>
        <v/>
      </c>
      <c r="AA455" s="34"/>
      <c r="AB455" s="32" t="str">
        <f t="shared" si="230"/>
        <v/>
      </c>
      <c r="AC455" s="34"/>
      <c r="AD455" s="32" t="str">
        <f t="shared" si="231"/>
        <v/>
      </c>
      <c r="AE455" s="34"/>
      <c r="AF455" s="36" t="str">
        <f t="shared" si="232"/>
        <v/>
      </c>
      <c r="AG455" s="36" t="str">
        <f t="shared" si="233"/>
        <v/>
      </c>
      <c r="AH455" s="36" t="str">
        <f t="shared" si="234"/>
        <v/>
      </c>
      <c r="AI455" s="55"/>
      <c r="AJ455" s="37"/>
      <c r="AK455" s="148"/>
      <c r="AL455" s="34"/>
      <c r="AM455" s="32" t="str">
        <f t="shared" si="235"/>
        <v/>
      </c>
      <c r="AN455" s="34"/>
      <c r="AO455" s="32" t="str">
        <f t="shared" si="236"/>
        <v/>
      </c>
      <c r="AP455" s="34"/>
      <c r="AQ455" s="32" t="str">
        <f t="shared" si="237"/>
        <v/>
      </c>
      <c r="AR455" s="34"/>
      <c r="AS455" s="36" t="str">
        <f t="shared" si="238"/>
        <v/>
      </c>
      <c r="AT455" s="36" t="str">
        <f t="shared" si="239"/>
        <v/>
      </c>
      <c r="AU455" s="36" t="str">
        <f t="shared" si="240"/>
        <v/>
      </c>
      <c r="AV455" s="55"/>
      <c r="AW455" s="34"/>
      <c r="AX455" s="148"/>
      <c r="AY455" s="34"/>
      <c r="AZ455" s="32" t="str">
        <f t="shared" si="241"/>
        <v/>
      </c>
      <c r="BA455" s="34"/>
      <c r="BB455" s="32" t="str">
        <f t="shared" si="242"/>
        <v/>
      </c>
      <c r="BC455" s="34"/>
      <c r="BD455" s="32" t="str">
        <f t="shared" si="243"/>
        <v/>
      </c>
      <c r="BE455" s="34"/>
      <c r="BF455" s="36" t="str">
        <f t="shared" si="244"/>
        <v/>
      </c>
      <c r="BG455" s="36" t="str">
        <f t="shared" si="245"/>
        <v/>
      </c>
      <c r="BH455" s="36" t="str">
        <f t="shared" si="246"/>
        <v/>
      </c>
      <c r="BI455" s="55"/>
      <c r="BJ455" s="34"/>
      <c r="BK455" s="148"/>
      <c r="BL455" s="34"/>
      <c r="BM455" s="32" t="str">
        <f t="shared" si="247"/>
        <v/>
      </c>
      <c r="BN455" s="34"/>
      <c r="BO455" s="32" t="str">
        <f t="shared" si="248"/>
        <v/>
      </c>
      <c r="BP455" s="34"/>
      <c r="BQ455" s="32" t="str">
        <f t="shared" si="249"/>
        <v/>
      </c>
      <c r="BR455" s="34"/>
      <c r="BS455" s="36" t="str">
        <f t="shared" si="250"/>
        <v/>
      </c>
      <c r="BT455" s="36" t="str">
        <f t="shared" si="251"/>
        <v/>
      </c>
      <c r="BU455" s="36" t="str">
        <f t="shared" si="252"/>
        <v/>
      </c>
      <c r="BV455" s="55"/>
      <c r="BW455" s="36" t="str">
        <f t="shared" si="253"/>
        <v/>
      </c>
      <c r="BX455" s="36" t="str">
        <f t="shared" si="253"/>
        <v/>
      </c>
      <c r="BY455" s="31"/>
      <c r="BZ455" s="38"/>
      <c r="CB455" s="120" t="e">
        <f t="shared" ca="1" si="224"/>
        <v>#VALUE!</v>
      </c>
      <c r="CC455" s="2" t="e">
        <f t="shared" ca="1" si="254"/>
        <v>#VALUE!</v>
      </c>
    </row>
    <row r="456" spans="1:81" s="10" customFormat="1" ht="25.15" customHeight="1" x14ac:dyDescent="0.2">
      <c r="A456" s="52" t="str">
        <f t="shared" si="255"/>
        <v/>
      </c>
      <c r="B456" s="157" t="e">
        <f t="shared" ca="1" si="225"/>
        <v>#VALUE!</v>
      </c>
      <c r="C456" s="157" t="e">
        <f t="shared" ca="1" si="226"/>
        <v>#VALUE!</v>
      </c>
      <c r="D456" s="29"/>
      <c r="E456" s="155" t="str">
        <f ca="1">IFERROR(INDIRECT(ADDRESS(MATCH(D456,CatModules!C:C,0),2,1,1,"CatModules")),"")</f>
        <v/>
      </c>
      <c r="F456" s="96"/>
      <c r="G456" s="156" t="str">
        <f ca="1">IFERROR(INDIRECT(ADDRESS(MATCH(CONCATENATE(E456,"-",F456),CatInt!K:K,0),3,1,1,"CatInt")),"")</f>
        <v/>
      </c>
      <c r="H456" s="45" t="str">
        <f>IF(F456="","",VLOOKUP(F456,#REF!,2,FALSE))</f>
        <v/>
      </c>
      <c r="I456" s="29"/>
      <c r="J456" s="155" t="e">
        <f t="shared" si="227"/>
        <v>#VALUE!</v>
      </c>
      <c r="K456" s="155" t="e">
        <f t="shared" si="228"/>
        <v>#VALUE!</v>
      </c>
      <c r="L456" s="153"/>
      <c r="M456" s="126"/>
      <c r="N456" s="151" t="e">
        <f ca="1">VLOOKUP(M456,CatProd!B:G,6,FALSE)</f>
        <v>#N/A</v>
      </c>
      <c r="O456" s="127"/>
      <c r="P456" s="175" t="e">
        <f ca="1">VLOOKUP(CONCATENATE(N456,"-",O456),CatProdSpec!H:I,2,FALSE)</f>
        <v>#N/A</v>
      </c>
      <c r="Q456" s="30"/>
      <c r="R456" s="149" t="str">
        <f>IFERROR(VLOOKUP(Q456,Setup!D$16:E$25,2,FALSE),"")</f>
        <v/>
      </c>
      <c r="S456" s="51" t="str">
        <f ca="1">IFERROR(IF(OR(I456="",VLOOKUP(I456,CatCostInp!$E$2:$K$88,7,FALSE)=0),"",VLOOKUP(I456,CatCostInp!$E$2:$K$88,7,FALSE)),"")</f>
        <v/>
      </c>
      <c r="T456" s="4" t="e">
        <f>VLOOKUP(U456,#REF!,2,FALSE)</f>
        <v>#REF!</v>
      </c>
      <c r="U456" s="30"/>
      <c r="V456" s="1" t="str">
        <f ca="1">IF(U456=Setup!$C$10,"Grant",IF('Health Products &amp; Equipment'!U456=Setup!$C$11,"Local",IF('Health Products &amp; Equipment'!U456=Setup!$C$12,"Other","")))</f>
        <v/>
      </c>
      <c r="W456" s="34"/>
      <c r="X456" s="148"/>
      <c r="Y456" s="34"/>
      <c r="Z456" s="36" t="str">
        <f t="shared" si="229"/>
        <v/>
      </c>
      <c r="AA456" s="34"/>
      <c r="AB456" s="32" t="str">
        <f t="shared" si="230"/>
        <v/>
      </c>
      <c r="AC456" s="34"/>
      <c r="AD456" s="32" t="str">
        <f t="shared" si="231"/>
        <v/>
      </c>
      <c r="AE456" s="34"/>
      <c r="AF456" s="36" t="str">
        <f t="shared" si="232"/>
        <v/>
      </c>
      <c r="AG456" s="36" t="str">
        <f t="shared" si="233"/>
        <v/>
      </c>
      <c r="AH456" s="36" t="str">
        <f t="shared" si="234"/>
        <v/>
      </c>
      <c r="AI456" s="55"/>
      <c r="AJ456" s="37"/>
      <c r="AK456" s="148"/>
      <c r="AL456" s="34"/>
      <c r="AM456" s="32" t="str">
        <f t="shared" si="235"/>
        <v/>
      </c>
      <c r="AN456" s="34"/>
      <c r="AO456" s="32" t="str">
        <f t="shared" si="236"/>
        <v/>
      </c>
      <c r="AP456" s="34"/>
      <c r="AQ456" s="32" t="str">
        <f t="shared" si="237"/>
        <v/>
      </c>
      <c r="AR456" s="34"/>
      <c r="AS456" s="36" t="str">
        <f t="shared" si="238"/>
        <v/>
      </c>
      <c r="AT456" s="36" t="str">
        <f t="shared" si="239"/>
        <v/>
      </c>
      <c r="AU456" s="36" t="str">
        <f t="shared" si="240"/>
        <v/>
      </c>
      <c r="AV456" s="55"/>
      <c r="AW456" s="34"/>
      <c r="AX456" s="148"/>
      <c r="AY456" s="34"/>
      <c r="AZ456" s="32" t="str">
        <f t="shared" si="241"/>
        <v/>
      </c>
      <c r="BA456" s="34"/>
      <c r="BB456" s="32" t="str">
        <f t="shared" si="242"/>
        <v/>
      </c>
      <c r="BC456" s="34"/>
      <c r="BD456" s="32" t="str">
        <f t="shared" si="243"/>
        <v/>
      </c>
      <c r="BE456" s="34"/>
      <c r="BF456" s="36" t="str">
        <f t="shared" si="244"/>
        <v/>
      </c>
      <c r="BG456" s="36" t="str">
        <f t="shared" si="245"/>
        <v/>
      </c>
      <c r="BH456" s="36" t="str">
        <f t="shared" si="246"/>
        <v/>
      </c>
      <c r="BI456" s="55"/>
      <c r="BJ456" s="34"/>
      <c r="BK456" s="148"/>
      <c r="BL456" s="34"/>
      <c r="BM456" s="32" t="str">
        <f t="shared" si="247"/>
        <v/>
      </c>
      <c r="BN456" s="34"/>
      <c r="BO456" s="32" t="str">
        <f t="shared" si="248"/>
        <v/>
      </c>
      <c r="BP456" s="34"/>
      <c r="BQ456" s="32" t="str">
        <f t="shared" si="249"/>
        <v/>
      </c>
      <c r="BR456" s="34"/>
      <c r="BS456" s="36" t="str">
        <f t="shared" si="250"/>
        <v/>
      </c>
      <c r="BT456" s="36" t="str">
        <f t="shared" si="251"/>
        <v/>
      </c>
      <c r="BU456" s="36" t="str">
        <f t="shared" si="252"/>
        <v/>
      </c>
      <c r="BV456" s="55"/>
      <c r="BW456" s="36" t="str">
        <f t="shared" si="253"/>
        <v/>
      </c>
      <c r="BX456" s="36" t="str">
        <f t="shared" si="253"/>
        <v/>
      </c>
      <c r="BY456" s="31"/>
      <c r="BZ456" s="38"/>
      <c r="CB456" s="120" t="e">
        <f t="shared" ca="1" si="224"/>
        <v>#VALUE!</v>
      </c>
      <c r="CC456" s="2" t="e">
        <f t="shared" ca="1" si="254"/>
        <v>#VALUE!</v>
      </c>
    </row>
    <row r="457" spans="1:81" s="10" customFormat="1" ht="25.15" customHeight="1" x14ac:dyDescent="0.2">
      <c r="A457" s="52" t="str">
        <f t="shared" si="255"/>
        <v/>
      </c>
      <c r="B457" s="157" t="e">
        <f t="shared" ca="1" si="225"/>
        <v>#VALUE!</v>
      </c>
      <c r="C457" s="157" t="e">
        <f t="shared" ca="1" si="226"/>
        <v>#VALUE!</v>
      </c>
      <c r="D457" s="29"/>
      <c r="E457" s="155" t="str">
        <f ca="1">IFERROR(INDIRECT(ADDRESS(MATCH(D457,CatModules!C:C,0),2,1,1,"CatModules")),"")</f>
        <v/>
      </c>
      <c r="F457" s="96"/>
      <c r="G457" s="156" t="str">
        <f ca="1">IFERROR(INDIRECT(ADDRESS(MATCH(CONCATENATE(E457,"-",F457),CatInt!K:K,0),3,1,1,"CatInt")),"")</f>
        <v/>
      </c>
      <c r="H457" s="45" t="str">
        <f>IF(F457="","",VLOOKUP(F457,#REF!,2,FALSE))</f>
        <v/>
      </c>
      <c r="I457" s="29"/>
      <c r="J457" s="155" t="e">
        <f t="shared" si="227"/>
        <v>#VALUE!</v>
      </c>
      <c r="K457" s="155" t="e">
        <f t="shared" si="228"/>
        <v>#VALUE!</v>
      </c>
      <c r="L457" s="153"/>
      <c r="M457" s="126"/>
      <c r="N457" s="151" t="e">
        <f ca="1">VLOOKUP(M457,CatProd!B:G,6,FALSE)</f>
        <v>#N/A</v>
      </c>
      <c r="O457" s="127"/>
      <c r="P457" s="175" t="e">
        <f ca="1">VLOOKUP(CONCATENATE(N457,"-",O457),CatProdSpec!H:I,2,FALSE)</f>
        <v>#N/A</v>
      </c>
      <c r="Q457" s="30"/>
      <c r="R457" s="149" t="str">
        <f>IFERROR(VLOOKUP(Q457,Setup!D$16:E$25,2,FALSE),"")</f>
        <v/>
      </c>
      <c r="S457" s="51" t="str">
        <f ca="1">IFERROR(IF(OR(I457="",VLOOKUP(I457,CatCostInp!$E$2:$K$88,7,FALSE)=0),"",VLOOKUP(I457,CatCostInp!$E$2:$K$88,7,FALSE)),"")</f>
        <v/>
      </c>
      <c r="T457" s="4" t="e">
        <f>VLOOKUP(U457,#REF!,2,FALSE)</f>
        <v>#REF!</v>
      </c>
      <c r="U457" s="30"/>
      <c r="V457" s="1" t="str">
        <f ca="1">IF(U457=Setup!$C$10,"Grant",IF('Health Products &amp; Equipment'!U457=Setup!$C$11,"Local",IF('Health Products &amp; Equipment'!U457=Setup!$C$12,"Other","")))</f>
        <v/>
      </c>
      <c r="W457" s="34"/>
      <c r="X457" s="148"/>
      <c r="Y457" s="34"/>
      <c r="Z457" s="36" t="str">
        <f t="shared" si="229"/>
        <v/>
      </c>
      <c r="AA457" s="34"/>
      <c r="AB457" s="32" t="str">
        <f t="shared" si="230"/>
        <v/>
      </c>
      <c r="AC457" s="34"/>
      <c r="AD457" s="32" t="str">
        <f t="shared" si="231"/>
        <v/>
      </c>
      <c r="AE457" s="34"/>
      <c r="AF457" s="36" t="str">
        <f t="shared" si="232"/>
        <v/>
      </c>
      <c r="AG457" s="36" t="str">
        <f t="shared" si="233"/>
        <v/>
      </c>
      <c r="AH457" s="36" t="str">
        <f t="shared" si="234"/>
        <v/>
      </c>
      <c r="AI457" s="55"/>
      <c r="AJ457" s="37"/>
      <c r="AK457" s="148"/>
      <c r="AL457" s="34"/>
      <c r="AM457" s="32" t="str">
        <f t="shared" si="235"/>
        <v/>
      </c>
      <c r="AN457" s="34"/>
      <c r="AO457" s="32" t="str">
        <f t="shared" si="236"/>
        <v/>
      </c>
      <c r="AP457" s="34"/>
      <c r="AQ457" s="32" t="str">
        <f t="shared" si="237"/>
        <v/>
      </c>
      <c r="AR457" s="34"/>
      <c r="AS457" s="36" t="str">
        <f t="shared" si="238"/>
        <v/>
      </c>
      <c r="AT457" s="36" t="str">
        <f t="shared" si="239"/>
        <v/>
      </c>
      <c r="AU457" s="36" t="str">
        <f t="shared" si="240"/>
        <v/>
      </c>
      <c r="AV457" s="55"/>
      <c r="AW457" s="34"/>
      <c r="AX457" s="148"/>
      <c r="AY457" s="34"/>
      <c r="AZ457" s="32" t="str">
        <f t="shared" si="241"/>
        <v/>
      </c>
      <c r="BA457" s="34"/>
      <c r="BB457" s="32" t="str">
        <f t="shared" si="242"/>
        <v/>
      </c>
      <c r="BC457" s="34"/>
      <c r="BD457" s="32" t="str">
        <f t="shared" si="243"/>
        <v/>
      </c>
      <c r="BE457" s="34"/>
      <c r="BF457" s="36" t="str">
        <f t="shared" si="244"/>
        <v/>
      </c>
      <c r="BG457" s="36" t="str">
        <f t="shared" si="245"/>
        <v/>
      </c>
      <c r="BH457" s="36" t="str">
        <f t="shared" si="246"/>
        <v/>
      </c>
      <c r="BI457" s="55"/>
      <c r="BJ457" s="34"/>
      <c r="BK457" s="148"/>
      <c r="BL457" s="34"/>
      <c r="BM457" s="32" t="str">
        <f t="shared" si="247"/>
        <v/>
      </c>
      <c r="BN457" s="34"/>
      <c r="BO457" s="32" t="str">
        <f t="shared" si="248"/>
        <v/>
      </c>
      <c r="BP457" s="34"/>
      <c r="BQ457" s="32" t="str">
        <f t="shared" si="249"/>
        <v/>
      </c>
      <c r="BR457" s="34"/>
      <c r="BS457" s="36" t="str">
        <f t="shared" si="250"/>
        <v/>
      </c>
      <c r="BT457" s="36" t="str">
        <f t="shared" si="251"/>
        <v/>
      </c>
      <c r="BU457" s="36" t="str">
        <f t="shared" si="252"/>
        <v/>
      </c>
      <c r="BV457" s="55"/>
      <c r="BW457" s="36" t="str">
        <f t="shared" si="253"/>
        <v/>
      </c>
      <c r="BX457" s="36" t="str">
        <f t="shared" si="253"/>
        <v/>
      </c>
      <c r="BY457" s="31"/>
      <c r="BZ457" s="38"/>
      <c r="CB457" s="120" t="e">
        <f t="shared" ca="1" si="224"/>
        <v>#VALUE!</v>
      </c>
      <c r="CC457" s="2" t="e">
        <f t="shared" ca="1" si="254"/>
        <v>#VALUE!</v>
      </c>
    </row>
    <row r="458" spans="1:81" s="10" customFormat="1" ht="25.15" customHeight="1" x14ac:dyDescent="0.2">
      <c r="A458" s="52" t="str">
        <f t="shared" si="255"/>
        <v/>
      </c>
      <c r="B458" s="157" t="e">
        <f t="shared" ca="1" si="225"/>
        <v>#VALUE!</v>
      </c>
      <c r="C458" s="157" t="e">
        <f t="shared" ca="1" si="226"/>
        <v>#VALUE!</v>
      </c>
      <c r="D458" s="29"/>
      <c r="E458" s="155" t="str">
        <f ca="1">IFERROR(INDIRECT(ADDRESS(MATCH(D458,CatModules!C:C,0),2,1,1,"CatModules")),"")</f>
        <v/>
      </c>
      <c r="F458" s="96"/>
      <c r="G458" s="156" t="str">
        <f ca="1">IFERROR(INDIRECT(ADDRESS(MATCH(CONCATENATE(E458,"-",F458),CatInt!K:K,0),3,1,1,"CatInt")),"")</f>
        <v/>
      </c>
      <c r="H458" s="45" t="str">
        <f>IF(F458="","",VLOOKUP(F458,#REF!,2,FALSE))</f>
        <v/>
      </c>
      <c r="I458" s="29"/>
      <c r="J458" s="155" t="e">
        <f t="shared" si="227"/>
        <v>#VALUE!</v>
      </c>
      <c r="K458" s="155" t="e">
        <f t="shared" si="228"/>
        <v>#VALUE!</v>
      </c>
      <c r="L458" s="153"/>
      <c r="M458" s="126"/>
      <c r="N458" s="151" t="e">
        <f ca="1">VLOOKUP(M458,CatProd!B:G,6,FALSE)</f>
        <v>#N/A</v>
      </c>
      <c r="O458" s="127"/>
      <c r="P458" s="175" t="e">
        <f ca="1">VLOOKUP(CONCATENATE(N458,"-",O458),CatProdSpec!H:I,2,FALSE)</f>
        <v>#N/A</v>
      </c>
      <c r="Q458" s="30"/>
      <c r="R458" s="149" t="str">
        <f>IFERROR(VLOOKUP(Q458,Setup!D$16:E$25,2,FALSE),"")</f>
        <v/>
      </c>
      <c r="S458" s="51" t="str">
        <f ca="1">IFERROR(IF(OR(I458="",VLOOKUP(I458,CatCostInp!$E$2:$K$88,7,FALSE)=0),"",VLOOKUP(I458,CatCostInp!$E$2:$K$88,7,FALSE)),"")</f>
        <v/>
      </c>
      <c r="T458" s="4" t="e">
        <f>VLOOKUP(U458,#REF!,2,FALSE)</f>
        <v>#REF!</v>
      </c>
      <c r="U458" s="30"/>
      <c r="V458" s="1" t="str">
        <f ca="1">IF(U458=Setup!$C$10,"Grant",IF('Health Products &amp; Equipment'!U458=Setup!$C$11,"Local",IF('Health Products &amp; Equipment'!U458=Setup!$C$12,"Other","")))</f>
        <v/>
      </c>
      <c r="W458" s="34"/>
      <c r="X458" s="148"/>
      <c r="Y458" s="34"/>
      <c r="Z458" s="36" t="str">
        <f t="shared" si="229"/>
        <v/>
      </c>
      <c r="AA458" s="34"/>
      <c r="AB458" s="32" t="str">
        <f t="shared" si="230"/>
        <v/>
      </c>
      <c r="AC458" s="34"/>
      <c r="AD458" s="32" t="str">
        <f t="shared" si="231"/>
        <v/>
      </c>
      <c r="AE458" s="34"/>
      <c r="AF458" s="36" t="str">
        <f t="shared" si="232"/>
        <v/>
      </c>
      <c r="AG458" s="36" t="str">
        <f t="shared" si="233"/>
        <v/>
      </c>
      <c r="AH458" s="36" t="str">
        <f t="shared" si="234"/>
        <v/>
      </c>
      <c r="AI458" s="55"/>
      <c r="AJ458" s="37"/>
      <c r="AK458" s="148"/>
      <c r="AL458" s="34"/>
      <c r="AM458" s="32" t="str">
        <f t="shared" si="235"/>
        <v/>
      </c>
      <c r="AN458" s="34"/>
      <c r="AO458" s="32" t="str">
        <f t="shared" si="236"/>
        <v/>
      </c>
      <c r="AP458" s="34"/>
      <c r="AQ458" s="32" t="str">
        <f t="shared" si="237"/>
        <v/>
      </c>
      <c r="AR458" s="34"/>
      <c r="AS458" s="36" t="str">
        <f t="shared" si="238"/>
        <v/>
      </c>
      <c r="AT458" s="36" t="str">
        <f t="shared" si="239"/>
        <v/>
      </c>
      <c r="AU458" s="36" t="str">
        <f t="shared" si="240"/>
        <v/>
      </c>
      <c r="AV458" s="55"/>
      <c r="AW458" s="34"/>
      <c r="AX458" s="148"/>
      <c r="AY458" s="34"/>
      <c r="AZ458" s="32" t="str">
        <f t="shared" si="241"/>
        <v/>
      </c>
      <c r="BA458" s="34"/>
      <c r="BB458" s="32" t="str">
        <f t="shared" si="242"/>
        <v/>
      </c>
      <c r="BC458" s="34"/>
      <c r="BD458" s="32" t="str">
        <f t="shared" si="243"/>
        <v/>
      </c>
      <c r="BE458" s="34"/>
      <c r="BF458" s="36" t="str">
        <f t="shared" si="244"/>
        <v/>
      </c>
      <c r="BG458" s="36" t="str">
        <f t="shared" si="245"/>
        <v/>
      </c>
      <c r="BH458" s="36" t="str">
        <f t="shared" si="246"/>
        <v/>
      </c>
      <c r="BI458" s="55"/>
      <c r="BJ458" s="34"/>
      <c r="BK458" s="148"/>
      <c r="BL458" s="34"/>
      <c r="BM458" s="32" t="str">
        <f t="shared" si="247"/>
        <v/>
      </c>
      <c r="BN458" s="34"/>
      <c r="BO458" s="32" t="str">
        <f t="shared" si="248"/>
        <v/>
      </c>
      <c r="BP458" s="34"/>
      <c r="BQ458" s="32" t="str">
        <f t="shared" si="249"/>
        <v/>
      </c>
      <c r="BR458" s="34"/>
      <c r="BS458" s="36" t="str">
        <f t="shared" si="250"/>
        <v/>
      </c>
      <c r="BT458" s="36" t="str">
        <f t="shared" si="251"/>
        <v/>
      </c>
      <c r="BU458" s="36" t="str">
        <f t="shared" si="252"/>
        <v/>
      </c>
      <c r="BV458" s="55"/>
      <c r="BW458" s="36" t="str">
        <f t="shared" si="253"/>
        <v/>
      </c>
      <c r="BX458" s="36" t="str">
        <f t="shared" si="253"/>
        <v/>
      </c>
      <c r="BY458" s="31"/>
      <c r="BZ458" s="38"/>
      <c r="CB458" s="120" t="e">
        <f t="shared" ca="1" si="224"/>
        <v>#VALUE!</v>
      </c>
      <c r="CC458" s="2" t="e">
        <f t="shared" ca="1" si="254"/>
        <v>#VALUE!</v>
      </c>
    </row>
    <row r="459" spans="1:81" s="10" customFormat="1" ht="25.15" customHeight="1" x14ac:dyDescent="0.2">
      <c r="A459" s="52" t="str">
        <f t="shared" si="255"/>
        <v/>
      </c>
      <c r="B459" s="157" t="e">
        <f t="shared" ca="1" si="225"/>
        <v>#VALUE!</v>
      </c>
      <c r="C459" s="157" t="e">
        <f t="shared" ca="1" si="226"/>
        <v>#VALUE!</v>
      </c>
      <c r="D459" s="29"/>
      <c r="E459" s="155" t="str">
        <f ca="1">IFERROR(INDIRECT(ADDRESS(MATCH(D459,CatModules!C:C,0),2,1,1,"CatModules")),"")</f>
        <v/>
      </c>
      <c r="F459" s="96"/>
      <c r="G459" s="156" t="str">
        <f ca="1">IFERROR(INDIRECT(ADDRESS(MATCH(CONCATENATE(E459,"-",F459),CatInt!K:K,0),3,1,1,"CatInt")),"")</f>
        <v/>
      </c>
      <c r="H459" s="45" t="str">
        <f>IF(F459="","",VLOOKUP(F459,#REF!,2,FALSE))</f>
        <v/>
      </c>
      <c r="I459" s="29"/>
      <c r="J459" s="155" t="e">
        <f t="shared" si="227"/>
        <v>#VALUE!</v>
      </c>
      <c r="K459" s="155" t="e">
        <f t="shared" si="228"/>
        <v>#VALUE!</v>
      </c>
      <c r="L459" s="153"/>
      <c r="M459" s="126"/>
      <c r="N459" s="151" t="e">
        <f ca="1">VLOOKUP(M459,CatProd!B:G,6,FALSE)</f>
        <v>#N/A</v>
      </c>
      <c r="O459" s="127"/>
      <c r="P459" s="175" t="e">
        <f ca="1">VLOOKUP(CONCATENATE(N459,"-",O459),CatProdSpec!H:I,2,FALSE)</f>
        <v>#N/A</v>
      </c>
      <c r="Q459" s="30"/>
      <c r="R459" s="149" t="str">
        <f>IFERROR(VLOOKUP(Q459,Setup!D$16:E$25,2,FALSE),"")</f>
        <v/>
      </c>
      <c r="S459" s="51" t="str">
        <f ca="1">IFERROR(IF(OR(I459="",VLOOKUP(I459,CatCostInp!$E$2:$K$88,7,FALSE)=0),"",VLOOKUP(I459,CatCostInp!$E$2:$K$88,7,FALSE)),"")</f>
        <v/>
      </c>
      <c r="T459" s="4" t="e">
        <f>VLOOKUP(U459,#REF!,2,FALSE)</f>
        <v>#REF!</v>
      </c>
      <c r="U459" s="30"/>
      <c r="V459" s="1" t="str">
        <f ca="1">IF(U459=Setup!$C$10,"Grant",IF('Health Products &amp; Equipment'!U459=Setup!$C$11,"Local",IF('Health Products &amp; Equipment'!U459=Setup!$C$12,"Other","")))</f>
        <v/>
      </c>
      <c r="W459" s="34"/>
      <c r="X459" s="148"/>
      <c r="Y459" s="34"/>
      <c r="Z459" s="36" t="str">
        <f t="shared" si="229"/>
        <v/>
      </c>
      <c r="AA459" s="34"/>
      <c r="AB459" s="32" t="str">
        <f t="shared" si="230"/>
        <v/>
      </c>
      <c r="AC459" s="34"/>
      <c r="AD459" s="32" t="str">
        <f t="shared" si="231"/>
        <v/>
      </c>
      <c r="AE459" s="34"/>
      <c r="AF459" s="36" t="str">
        <f t="shared" si="232"/>
        <v/>
      </c>
      <c r="AG459" s="36" t="str">
        <f t="shared" si="233"/>
        <v/>
      </c>
      <c r="AH459" s="36" t="str">
        <f t="shared" si="234"/>
        <v/>
      </c>
      <c r="AI459" s="55"/>
      <c r="AJ459" s="37"/>
      <c r="AK459" s="148"/>
      <c r="AL459" s="34"/>
      <c r="AM459" s="32" t="str">
        <f t="shared" si="235"/>
        <v/>
      </c>
      <c r="AN459" s="34"/>
      <c r="AO459" s="32" t="str">
        <f t="shared" si="236"/>
        <v/>
      </c>
      <c r="AP459" s="34"/>
      <c r="AQ459" s="32" t="str">
        <f t="shared" si="237"/>
        <v/>
      </c>
      <c r="AR459" s="34"/>
      <c r="AS459" s="36" t="str">
        <f t="shared" si="238"/>
        <v/>
      </c>
      <c r="AT459" s="36" t="str">
        <f t="shared" si="239"/>
        <v/>
      </c>
      <c r="AU459" s="36" t="str">
        <f t="shared" si="240"/>
        <v/>
      </c>
      <c r="AV459" s="55"/>
      <c r="AW459" s="34"/>
      <c r="AX459" s="148"/>
      <c r="AY459" s="34"/>
      <c r="AZ459" s="32" t="str">
        <f t="shared" si="241"/>
        <v/>
      </c>
      <c r="BA459" s="34"/>
      <c r="BB459" s="32" t="str">
        <f t="shared" si="242"/>
        <v/>
      </c>
      <c r="BC459" s="34"/>
      <c r="BD459" s="32" t="str">
        <f t="shared" si="243"/>
        <v/>
      </c>
      <c r="BE459" s="34"/>
      <c r="BF459" s="36" t="str">
        <f t="shared" si="244"/>
        <v/>
      </c>
      <c r="BG459" s="36" t="str">
        <f t="shared" si="245"/>
        <v/>
      </c>
      <c r="BH459" s="36" t="str">
        <f t="shared" si="246"/>
        <v/>
      </c>
      <c r="BI459" s="55"/>
      <c r="BJ459" s="34"/>
      <c r="BK459" s="148"/>
      <c r="BL459" s="34"/>
      <c r="BM459" s="32" t="str">
        <f t="shared" si="247"/>
        <v/>
      </c>
      <c r="BN459" s="34"/>
      <c r="BO459" s="32" t="str">
        <f t="shared" si="248"/>
        <v/>
      </c>
      <c r="BP459" s="34"/>
      <c r="BQ459" s="32" t="str">
        <f t="shared" si="249"/>
        <v/>
      </c>
      <c r="BR459" s="34"/>
      <c r="BS459" s="36" t="str">
        <f t="shared" si="250"/>
        <v/>
      </c>
      <c r="BT459" s="36" t="str">
        <f t="shared" si="251"/>
        <v/>
      </c>
      <c r="BU459" s="36" t="str">
        <f t="shared" si="252"/>
        <v/>
      </c>
      <c r="BV459" s="55"/>
      <c r="BW459" s="36" t="str">
        <f t="shared" si="253"/>
        <v/>
      </c>
      <c r="BX459" s="36" t="str">
        <f t="shared" si="253"/>
        <v/>
      </c>
      <c r="BY459" s="31"/>
      <c r="BZ459" s="38"/>
      <c r="CB459" s="120" t="e">
        <f t="shared" ca="1" si="224"/>
        <v>#VALUE!</v>
      </c>
      <c r="CC459" s="2" t="e">
        <f t="shared" ca="1" si="254"/>
        <v>#VALUE!</v>
      </c>
    </row>
    <row r="460" spans="1:81" s="10" customFormat="1" ht="25.15" customHeight="1" x14ac:dyDescent="0.2">
      <c r="A460" s="52" t="str">
        <f t="shared" si="255"/>
        <v/>
      </c>
      <c r="B460" s="157" t="e">
        <f t="shared" ca="1" si="225"/>
        <v>#VALUE!</v>
      </c>
      <c r="C460" s="157" t="e">
        <f t="shared" ca="1" si="226"/>
        <v>#VALUE!</v>
      </c>
      <c r="D460" s="29"/>
      <c r="E460" s="155" t="str">
        <f ca="1">IFERROR(INDIRECT(ADDRESS(MATCH(D460,CatModules!C:C,0),2,1,1,"CatModules")),"")</f>
        <v/>
      </c>
      <c r="F460" s="96"/>
      <c r="G460" s="156" t="str">
        <f ca="1">IFERROR(INDIRECT(ADDRESS(MATCH(CONCATENATE(E460,"-",F460),CatInt!K:K,0),3,1,1,"CatInt")),"")</f>
        <v/>
      </c>
      <c r="H460" s="45" t="str">
        <f>IF(F460="","",VLOOKUP(F460,#REF!,2,FALSE))</f>
        <v/>
      </c>
      <c r="I460" s="29"/>
      <c r="J460" s="155" t="e">
        <f t="shared" si="227"/>
        <v>#VALUE!</v>
      </c>
      <c r="K460" s="155" t="e">
        <f t="shared" si="228"/>
        <v>#VALUE!</v>
      </c>
      <c r="L460" s="153"/>
      <c r="M460" s="126"/>
      <c r="N460" s="151" t="e">
        <f ca="1">VLOOKUP(M460,CatProd!B:G,6,FALSE)</f>
        <v>#N/A</v>
      </c>
      <c r="O460" s="127"/>
      <c r="P460" s="175" t="e">
        <f ca="1">VLOOKUP(CONCATENATE(N460,"-",O460),CatProdSpec!H:I,2,FALSE)</f>
        <v>#N/A</v>
      </c>
      <c r="Q460" s="30"/>
      <c r="R460" s="149" t="str">
        <f>IFERROR(VLOOKUP(Q460,Setup!D$16:E$25,2,FALSE),"")</f>
        <v/>
      </c>
      <c r="S460" s="51" t="str">
        <f ca="1">IFERROR(IF(OR(I460="",VLOOKUP(I460,CatCostInp!$E$2:$K$88,7,FALSE)=0),"",VLOOKUP(I460,CatCostInp!$E$2:$K$88,7,FALSE)),"")</f>
        <v/>
      </c>
      <c r="T460" s="4" t="e">
        <f>VLOOKUP(U460,#REF!,2,FALSE)</f>
        <v>#REF!</v>
      </c>
      <c r="U460" s="30"/>
      <c r="V460" s="1" t="str">
        <f ca="1">IF(U460=Setup!$C$10,"Grant",IF('Health Products &amp; Equipment'!U460=Setup!$C$11,"Local",IF('Health Products &amp; Equipment'!U460=Setup!$C$12,"Other","")))</f>
        <v/>
      </c>
      <c r="W460" s="34"/>
      <c r="X460" s="148"/>
      <c r="Y460" s="34"/>
      <c r="Z460" s="36" t="str">
        <f t="shared" si="229"/>
        <v/>
      </c>
      <c r="AA460" s="34"/>
      <c r="AB460" s="32" t="str">
        <f t="shared" si="230"/>
        <v/>
      </c>
      <c r="AC460" s="34"/>
      <c r="AD460" s="32" t="str">
        <f t="shared" si="231"/>
        <v/>
      </c>
      <c r="AE460" s="34"/>
      <c r="AF460" s="36" t="str">
        <f t="shared" si="232"/>
        <v/>
      </c>
      <c r="AG460" s="36" t="str">
        <f t="shared" si="233"/>
        <v/>
      </c>
      <c r="AH460" s="36" t="str">
        <f t="shared" si="234"/>
        <v/>
      </c>
      <c r="AI460" s="55"/>
      <c r="AJ460" s="37"/>
      <c r="AK460" s="148"/>
      <c r="AL460" s="34"/>
      <c r="AM460" s="32" t="str">
        <f t="shared" si="235"/>
        <v/>
      </c>
      <c r="AN460" s="34"/>
      <c r="AO460" s="32" t="str">
        <f t="shared" si="236"/>
        <v/>
      </c>
      <c r="AP460" s="34"/>
      <c r="AQ460" s="32" t="str">
        <f t="shared" si="237"/>
        <v/>
      </c>
      <c r="AR460" s="34"/>
      <c r="AS460" s="36" t="str">
        <f t="shared" si="238"/>
        <v/>
      </c>
      <c r="AT460" s="36" t="str">
        <f t="shared" si="239"/>
        <v/>
      </c>
      <c r="AU460" s="36" t="str">
        <f t="shared" si="240"/>
        <v/>
      </c>
      <c r="AV460" s="55"/>
      <c r="AW460" s="34"/>
      <c r="AX460" s="148"/>
      <c r="AY460" s="34"/>
      <c r="AZ460" s="32" t="str">
        <f t="shared" si="241"/>
        <v/>
      </c>
      <c r="BA460" s="34"/>
      <c r="BB460" s="32" t="str">
        <f t="shared" si="242"/>
        <v/>
      </c>
      <c r="BC460" s="34"/>
      <c r="BD460" s="32" t="str">
        <f t="shared" si="243"/>
        <v/>
      </c>
      <c r="BE460" s="34"/>
      <c r="BF460" s="36" t="str">
        <f t="shared" si="244"/>
        <v/>
      </c>
      <c r="BG460" s="36" t="str">
        <f t="shared" si="245"/>
        <v/>
      </c>
      <c r="BH460" s="36" t="str">
        <f t="shared" si="246"/>
        <v/>
      </c>
      <c r="BI460" s="55"/>
      <c r="BJ460" s="34"/>
      <c r="BK460" s="148"/>
      <c r="BL460" s="34"/>
      <c r="BM460" s="32" t="str">
        <f t="shared" si="247"/>
        <v/>
      </c>
      <c r="BN460" s="34"/>
      <c r="BO460" s="32" t="str">
        <f t="shared" si="248"/>
        <v/>
      </c>
      <c r="BP460" s="34"/>
      <c r="BQ460" s="32" t="str">
        <f t="shared" si="249"/>
        <v/>
      </c>
      <c r="BR460" s="34"/>
      <c r="BS460" s="36" t="str">
        <f t="shared" si="250"/>
        <v/>
      </c>
      <c r="BT460" s="36" t="str">
        <f t="shared" si="251"/>
        <v/>
      </c>
      <c r="BU460" s="36" t="str">
        <f t="shared" si="252"/>
        <v/>
      </c>
      <c r="BV460" s="55"/>
      <c r="BW460" s="36" t="str">
        <f t="shared" si="253"/>
        <v/>
      </c>
      <c r="BX460" s="36" t="str">
        <f t="shared" si="253"/>
        <v/>
      </c>
      <c r="BY460" s="31"/>
      <c r="BZ460" s="38"/>
      <c r="CB460" s="120" t="e">
        <f t="shared" ca="1" si="224"/>
        <v>#VALUE!</v>
      </c>
      <c r="CC460" s="2" t="e">
        <f t="shared" ca="1" si="254"/>
        <v>#VALUE!</v>
      </c>
    </row>
    <row r="461" spans="1:81" s="10" customFormat="1" ht="25.15" customHeight="1" x14ac:dyDescent="0.2">
      <c r="A461" s="52" t="str">
        <f t="shared" si="255"/>
        <v/>
      </c>
      <c r="B461" s="157" t="e">
        <f t="shared" ca="1" si="225"/>
        <v>#VALUE!</v>
      </c>
      <c r="C461" s="157" t="e">
        <f t="shared" ca="1" si="226"/>
        <v>#VALUE!</v>
      </c>
      <c r="D461" s="29"/>
      <c r="E461" s="155" t="str">
        <f ca="1">IFERROR(INDIRECT(ADDRESS(MATCH(D461,CatModules!C:C,0),2,1,1,"CatModules")),"")</f>
        <v/>
      </c>
      <c r="F461" s="96"/>
      <c r="G461" s="156" t="str">
        <f ca="1">IFERROR(INDIRECT(ADDRESS(MATCH(CONCATENATE(E461,"-",F461),CatInt!K:K,0),3,1,1,"CatInt")),"")</f>
        <v/>
      </c>
      <c r="H461" s="45" t="str">
        <f>IF(F461="","",VLOOKUP(F461,#REF!,2,FALSE))</f>
        <v/>
      </c>
      <c r="I461" s="29"/>
      <c r="J461" s="155" t="e">
        <f t="shared" si="227"/>
        <v>#VALUE!</v>
      </c>
      <c r="K461" s="155" t="e">
        <f t="shared" si="228"/>
        <v>#VALUE!</v>
      </c>
      <c r="L461" s="153"/>
      <c r="M461" s="126"/>
      <c r="N461" s="151" t="e">
        <f ca="1">VLOOKUP(M461,CatProd!B:G,6,FALSE)</f>
        <v>#N/A</v>
      </c>
      <c r="O461" s="127"/>
      <c r="P461" s="175" t="e">
        <f ca="1">VLOOKUP(CONCATENATE(N461,"-",O461),CatProdSpec!H:I,2,FALSE)</f>
        <v>#N/A</v>
      </c>
      <c r="Q461" s="30"/>
      <c r="R461" s="149" t="str">
        <f>IFERROR(VLOOKUP(Q461,Setup!D$16:E$25,2,FALSE),"")</f>
        <v/>
      </c>
      <c r="S461" s="51" t="str">
        <f ca="1">IFERROR(IF(OR(I461="",VLOOKUP(I461,CatCostInp!$E$2:$K$88,7,FALSE)=0),"",VLOOKUP(I461,CatCostInp!$E$2:$K$88,7,FALSE)),"")</f>
        <v/>
      </c>
      <c r="T461" s="4" t="e">
        <f>VLOOKUP(U461,#REF!,2,FALSE)</f>
        <v>#REF!</v>
      </c>
      <c r="U461" s="30"/>
      <c r="V461" s="1" t="str">
        <f ca="1">IF(U461=Setup!$C$10,"Grant",IF('Health Products &amp; Equipment'!U461=Setup!$C$11,"Local",IF('Health Products &amp; Equipment'!U461=Setup!$C$12,"Other","")))</f>
        <v/>
      </c>
      <c r="W461" s="34"/>
      <c r="X461" s="148"/>
      <c r="Y461" s="34"/>
      <c r="Z461" s="36" t="str">
        <f t="shared" si="229"/>
        <v/>
      </c>
      <c r="AA461" s="34"/>
      <c r="AB461" s="32" t="str">
        <f t="shared" si="230"/>
        <v/>
      </c>
      <c r="AC461" s="34"/>
      <c r="AD461" s="32" t="str">
        <f t="shared" si="231"/>
        <v/>
      </c>
      <c r="AE461" s="34"/>
      <c r="AF461" s="36" t="str">
        <f t="shared" si="232"/>
        <v/>
      </c>
      <c r="AG461" s="36" t="str">
        <f t="shared" si="233"/>
        <v/>
      </c>
      <c r="AH461" s="36" t="str">
        <f t="shared" si="234"/>
        <v/>
      </c>
      <c r="AI461" s="55"/>
      <c r="AJ461" s="37"/>
      <c r="AK461" s="148"/>
      <c r="AL461" s="34"/>
      <c r="AM461" s="32" t="str">
        <f t="shared" si="235"/>
        <v/>
      </c>
      <c r="AN461" s="34"/>
      <c r="AO461" s="32" t="str">
        <f t="shared" si="236"/>
        <v/>
      </c>
      <c r="AP461" s="34"/>
      <c r="AQ461" s="32" t="str">
        <f t="shared" si="237"/>
        <v/>
      </c>
      <c r="AR461" s="34"/>
      <c r="AS461" s="36" t="str">
        <f t="shared" si="238"/>
        <v/>
      </c>
      <c r="AT461" s="36" t="str">
        <f t="shared" si="239"/>
        <v/>
      </c>
      <c r="AU461" s="36" t="str">
        <f t="shared" si="240"/>
        <v/>
      </c>
      <c r="AV461" s="55"/>
      <c r="AW461" s="34"/>
      <c r="AX461" s="148"/>
      <c r="AY461" s="34"/>
      <c r="AZ461" s="32" t="str">
        <f t="shared" si="241"/>
        <v/>
      </c>
      <c r="BA461" s="34"/>
      <c r="BB461" s="32" t="str">
        <f t="shared" si="242"/>
        <v/>
      </c>
      <c r="BC461" s="34"/>
      <c r="BD461" s="32" t="str">
        <f t="shared" si="243"/>
        <v/>
      </c>
      <c r="BE461" s="34"/>
      <c r="BF461" s="36" t="str">
        <f t="shared" si="244"/>
        <v/>
      </c>
      <c r="BG461" s="36" t="str">
        <f t="shared" si="245"/>
        <v/>
      </c>
      <c r="BH461" s="36" t="str">
        <f t="shared" si="246"/>
        <v/>
      </c>
      <c r="BI461" s="55"/>
      <c r="BJ461" s="34"/>
      <c r="BK461" s="148"/>
      <c r="BL461" s="34"/>
      <c r="BM461" s="32" t="str">
        <f t="shared" si="247"/>
        <v/>
      </c>
      <c r="BN461" s="34"/>
      <c r="BO461" s="32" t="str">
        <f t="shared" si="248"/>
        <v/>
      </c>
      <c r="BP461" s="34"/>
      <c r="BQ461" s="32" t="str">
        <f t="shared" si="249"/>
        <v/>
      </c>
      <c r="BR461" s="34"/>
      <c r="BS461" s="36" t="str">
        <f t="shared" si="250"/>
        <v/>
      </c>
      <c r="BT461" s="36" t="str">
        <f t="shared" si="251"/>
        <v/>
      </c>
      <c r="BU461" s="36" t="str">
        <f t="shared" si="252"/>
        <v/>
      </c>
      <c r="BV461" s="55"/>
      <c r="BW461" s="36" t="str">
        <f t="shared" si="253"/>
        <v/>
      </c>
      <c r="BX461" s="36" t="str">
        <f t="shared" si="253"/>
        <v/>
      </c>
      <c r="BY461" s="31"/>
      <c r="BZ461" s="38"/>
      <c r="CB461" s="120" t="e">
        <f t="shared" ca="1" si="224"/>
        <v>#VALUE!</v>
      </c>
      <c r="CC461" s="2" t="e">
        <f t="shared" ca="1" si="254"/>
        <v>#VALUE!</v>
      </c>
    </row>
    <row r="462" spans="1:81" s="10" customFormat="1" ht="25.15" customHeight="1" x14ac:dyDescent="0.2">
      <c r="A462" s="52" t="str">
        <f t="shared" si="255"/>
        <v/>
      </c>
      <c r="B462" s="157" t="e">
        <f t="shared" ca="1" si="225"/>
        <v>#VALUE!</v>
      </c>
      <c r="C462" s="157" t="e">
        <f t="shared" ca="1" si="226"/>
        <v>#VALUE!</v>
      </c>
      <c r="D462" s="29"/>
      <c r="E462" s="155" t="str">
        <f ca="1">IFERROR(INDIRECT(ADDRESS(MATCH(D462,CatModules!C:C,0),2,1,1,"CatModules")),"")</f>
        <v/>
      </c>
      <c r="F462" s="96"/>
      <c r="G462" s="156" t="str">
        <f ca="1">IFERROR(INDIRECT(ADDRESS(MATCH(CONCATENATE(E462,"-",F462),CatInt!K:K,0),3,1,1,"CatInt")),"")</f>
        <v/>
      </c>
      <c r="H462" s="45" t="str">
        <f>IF(F462="","",VLOOKUP(F462,#REF!,2,FALSE))</f>
        <v/>
      </c>
      <c r="I462" s="29"/>
      <c r="J462" s="155" t="e">
        <f t="shared" si="227"/>
        <v>#VALUE!</v>
      </c>
      <c r="K462" s="155" t="e">
        <f t="shared" si="228"/>
        <v>#VALUE!</v>
      </c>
      <c r="L462" s="153"/>
      <c r="M462" s="126"/>
      <c r="N462" s="151" t="e">
        <f ca="1">VLOOKUP(M462,CatProd!B:G,6,FALSE)</f>
        <v>#N/A</v>
      </c>
      <c r="O462" s="127"/>
      <c r="P462" s="175" t="e">
        <f ca="1">VLOOKUP(CONCATENATE(N462,"-",O462),CatProdSpec!H:I,2,FALSE)</f>
        <v>#N/A</v>
      </c>
      <c r="Q462" s="30"/>
      <c r="R462" s="149" t="str">
        <f>IFERROR(VLOOKUP(Q462,Setup!D$16:E$25,2,FALSE),"")</f>
        <v/>
      </c>
      <c r="S462" s="51" t="str">
        <f ca="1">IFERROR(IF(OR(I462="",VLOOKUP(I462,CatCostInp!$E$2:$K$88,7,FALSE)=0),"",VLOOKUP(I462,CatCostInp!$E$2:$K$88,7,FALSE)),"")</f>
        <v/>
      </c>
      <c r="T462" s="4" t="e">
        <f>VLOOKUP(U462,#REF!,2,FALSE)</f>
        <v>#REF!</v>
      </c>
      <c r="U462" s="30"/>
      <c r="V462" s="1" t="str">
        <f ca="1">IF(U462=Setup!$C$10,"Grant",IF('Health Products &amp; Equipment'!U462=Setup!$C$11,"Local",IF('Health Products &amp; Equipment'!U462=Setup!$C$12,"Other","")))</f>
        <v/>
      </c>
      <c r="W462" s="34"/>
      <c r="X462" s="148"/>
      <c r="Y462" s="34"/>
      <c r="Z462" s="36" t="str">
        <f t="shared" si="229"/>
        <v/>
      </c>
      <c r="AA462" s="34"/>
      <c r="AB462" s="32" t="str">
        <f t="shared" si="230"/>
        <v/>
      </c>
      <c r="AC462" s="34"/>
      <c r="AD462" s="32" t="str">
        <f t="shared" si="231"/>
        <v/>
      </c>
      <c r="AE462" s="34"/>
      <c r="AF462" s="36" t="str">
        <f t="shared" si="232"/>
        <v/>
      </c>
      <c r="AG462" s="36" t="str">
        <f t="shared" si="233"/>
        <v/>
      </c>
      <c r="AH462" s="36" t="str">
        <f t="shared" si="234"/>
        <v/>
      </c>
      <c r="AI462" s="55"/>
      <c r="AJ462" s="37"/>
      <c r="AK462" s="148"/>
      <c r="AL462" s="34"/>
      <c r="AM462" s="32" t="str">
        <f t="shared" si="235"/>
        <v/>
      </c>
      <c r="AN462" s="34"/>
      <c r="AO462" s="32" t="str">
        <f t="shared" si="236"/>
        <v/>
      </c>
      <c r="AP462" s="34"/>
      <c r="AQ462" s="32" t="str">
        <f t="shared" si="237"/>
        <v/>
      </c>
      <c r="AR462" s="34"/>
      <c r="AS462" s="36" t="str">
        <f t="shared" si="238"/>
        <v/>
      </c>
      <c r="AT462" s="36" t="str">
        <f t="shared" si="239"/>
        <v/>
      </c>
      <c r="AU462" s="36" t="str">
        <f t="shared" si="240"/>
        <v/>
      </c>
      <c r="AV462" s="55"/>
      <c r="AW462" s="34"/>
      <c r="AX462" s="148"/>
      <c r="AY462" s="34"/>
      <c r="AZ462" s="32" t="str">
        <f t="shared" si="241"/>
        <v/>
      </c>
      <c r="BA462" s="34"/>
      <c r="BB462" s="32" t="str">
        <f t="shared" si="242"/>
        <v/>
      </c>
      <c r="BC462" s="34"/>
      <c r="BD462" s="32" t="str">
        <f t="shared" si="243"/>
        <v/>
      </c>
      <c r="BE462" s="34"/>
      <c r="BF462" s="36" t="str">
        <f t="shared" si="244"/>
        <v/>
      </c>
      <c r="BG462" s="36" t="str">
        <f t="shared" si="245"/>
        <v/>
      </c>
      <c r="BH462" s="36" t="str">
        <f t="shared" si="246"/>
        <v/>
      </c>
      <c r="BI462" s="55"/>
      <c r="BJ462" s="34"/>
      <c r="BK462" s="148"/>
      <c r="BL462" s="34"/>
      <c r="BM462" s="32" t="str">
        <f t="shared" si="247"/>
        <v/>
      </c>
      <c r="BN462" s="34"/>
      <c r="BO462" s="32" t="str">
        <f t="shared" si="248"/>
        <v/>
      </c>
      <c r="BP462" s="34"/>
      <c r="BQ462" s="32" t="str">
        <f t="shared" si="249"/>
        <v/>
      </c>
      <c r="BR462" s="34"/>
      <c r="BS462" s="36" t="str">
        <f t="shared" si="250"/>
        <v/>
      </c>
      <c r="BT462" s="36" t="str">
        <f t="shared" si="251"/>
        <v/>
      </c>
      <c r="BU462" s="36" t="str">
        <f t="shared" si="252"/>
        <v/>
      </c>
      <c r="BV462" s="55"/>
      <c r="BW462" s="36" t="str">
        <f t="shared" si="253"/>
        <v/>
      </c>
      <c r="BX462" s="36" t="str">
        <f t="shared" si="253"/>
        <v/>
      </c>
      <c r="BY462" s="31"/>
      <c r="BZ462" s="38"/>
      <c r="CB462" s="120" t="e">
        <f t="shared" ca="1" si="224"/>
        <v>#VALUE!</v>
      </c>
      <c r="CC462" s="2" t="e">
        <f t="shared" ca="1" si="254"/>
        <v>#VALUE!</v>
      </c>
    </row>
    <row r="463" spans="1:81" s="10" customFormat="1" ht="25.15" customHeight="1" x14ac:dyDescent="0.2">
      <c r="A463" s="52" t="str">
        <f t="shared" si="255"/>
        <v/>
      </c>
      <c r="B463" s="157" t="e">
        <f t="shared" ca="1" si="225"/>
        <v>#VALUE!</v>
      </c>
      <c r="C463" s="157" t="e">
        <f t="shared" ca="1" si="226"/>
        <v>#VALUE!</v>
      </c>
      <c r="D463" s="29"/>
      <c r="E463" s="155" t="str">
        <f ca="1">IFERROR(INDIRECT(ADDRESS(MATCH(D463,CatModules!C:C,0),2,1,1,"CatModules")),"")</f>
        <v/>
      </c>
      <c r="F463" s="96"/>
      <c r="G463" s="156" t="str">
        <f ca="1">IFERROR(INDIRECT(ADDRESS(MATCH(CONCATENATE(E463,"-",F463),CatInt!K:K,0),3,1,1,"CatInt")),"")</f>
        <v/>
      </c>
      <c r="H463" s="45" t="str">
        <f>IF(F463="","",VLOOKUP(F463,#REF!,2,FALSE))</f>
        <v/>
      </c>
      <c r="I463" s="29"/>
      <c r="J463" s="155" t="e">
        <f t="shared" si="227"/>
        <v>#VALUE!</v>
      </c>
      <c r="K463" s="155" t="e">
        <f t="shared" si="228"/>
        <v>#VALUE!</v>
      </c>
      <c r="L463" s="153"/>
      <c r="M463" s="126"/>
      <c r="N463" s="151" t="e">
        <f ca="1">VLOOKUP(M463,CatProd!B:G,6,FALSE)</f>
        <v>#N/A</v>
      </c>
      <c r="O463" s="127"/>
      <c r="P463" s="175" t="e">
        <f ca="1">VLOOKUP(CONCATENATE(N463,"-",O463),CatProdSpec!H:I,2,FALSE)</f>
        <v>#N/A</v>
      </c>
      <c r="Q463" s="30"/>
      <c r="R463" s="149" t="str">
        <f>IFERROR(VLOOKUP(Q463,Setup!D$16:E$25,2,FALSE),"")</f>
        <v/>
      </c>
      <c r="S463" s="51" t="str">
        <f ca="1">IFERROR(IF(OR(I463="",VLOOKUP(I463,CatCostInp!$E$2:$K$88,7,FALSE)=0),"",VLOOKUP(I463,CatCostInp!$E$2:$K$88,7,FALSE)),"")</f>
        <v/>
      </c>
      <c r="T463" s="4" t="e">
        <f>VLOOKUP(U463,#REF!,2,FALSE)</f>
        <v>#REF!</v>
      </c>
      <c r="U463" s="30"/>
      <c r="V463" s="1" t="str">
        <f ca="1">IF(U463=Setup!$C$10,"Grant",IF('Health Products &amp; Equipment'!U463=Setup!$C$11,"Local",IF('Health Products &amp; Equipment'!U463=Setup!$C$12,"Other","")))</f>
        <v/>
      </c>
      <c r="W463" s="34"/>
      <c r="X463" s="148"/>
      <c r="Y463" s="34"/>
      <c r="Z463" s="36" t="str">
        <f t="shared" si="229"/>
        <v/>
      </c>
      <c r="AA463" s="34"/>
      <c r="AB463" s="32" t="str">
        <f t="shared" si="230"/>
        <v/>
      </c>
      <c r="AC463" s="34"/>
      <c r="AD463" s="32" t="str">
        <f t="shared" si="231"/>
        <v/>
      </c>
      <c r="AE463" s="34"/>
      <c r="AF463" s="36" t="str">
        <f t="shared" si="232"/>
        <v/>
      </c>
      <c r="AG463" s="36" t="str">
        <f t="shared" si="233"/>
        <v/>
      </c>
      <c r="AH463" s="36" t="str">
        <f t="shared" si="234"/>
        <v/>
      </c>
      <c r="AI463" s="55"/>
      <c r="AJ463" s="37"/>
      <c r="AK463" s="148"/>
      <c r="AL463" s="34"/>
      <c r="AM463" s="32" t="str">
        <f t="shared" si="235"/>
        <v/>
      </c>
      <c r="AN463" s="34"/>
      <c r="AO463" s="32" t="str">
        <f t="shared" si="236"/>
        <v/>
      </c>
      <c r="AP463" s="34"/>
      <c r="AQ463" s="32" t="str">
        <f t="shared" si="237"/>
        <v/>
      </c>
      <c r="AR463" s="34"/>
      <c r="AS463" s="36" t="str">
        <f t="shared" si="238"/>
        <v/>
      </c>
      <c r="AT463" s="36" t="str">
        <f t="shared" si="239"/>
        <v/>
      </c>
      <c r="AU463" s="36" t="str">
        <f t="shared" si="240"/>
        <v/>
      </c>
      <c r="AV463" s="55"/>
      <c r="AW463" s="34"/>
      <c r="AX463" s="148"/>
      <c r="AY463" s="34"/>
      <c r="AZ463" s="32" t="str">
        <f t="shared" si="241"/>
        <v/>
      </c>
      <c r="BA463" s="34"/>
      <c r="BB463" s="32" t="str">
        <f t="shared" si="242"/>
        <v/>
      </c>
      <c r="BC463" s="34"/>
      <c r="BD463" s="32" t="str">
        <f t="shared" si="243"/>
        <v/>
      </c>
      <c r="BE463" s="34"/>
      <c r="BF463" s="36" t="str">
        <f t="shared" si="244"/>
        <v/>
      </c>
      <c r="BG463" s="36" t="str">
        <f t="shared" si="245"/>
        <v/>
      </c>
      <c r="BH463" s="36" t="str">
        <f t="shared" si="246"/>
        <v/>
      </c>
      <c r="BI463" s="55"/>
      <c r="BJ463" s="34"/>
      <c r="BK463" s="148"/>
      <c r="BL463" s="34"/>
      <c r="BM463" s="32" t="str">
        <f t="shared" si="247"/>
        <v/>
      </c>
      <c r="BN463" s="34"/>
      <c r="BO463" s="32" t="str">
        <f t="shared" si="248"/>
        <v/>
      </c>
      <c r="BP463" s="34"/>
      <c r="BQ463" s="32" t="str">
        <f t="shared" si="249"/>
        <v/>
      </c>
      <c r="BR463" s="34"/>
      <c r="BS463" s="36" t="str">
        <f t="shared" si="250"/>
        <v/>
      </c>
      <c r="BT463" s="36" t="str">
        <f t="shared" si="251"/>
        <v/>
      </c>
      <c r="BU463" s="36" t="str">
        <f t="shared" si="252"/>
        <v/>
      </c>
      <c r="BV463" s="55"/>
      <c r="BW463" s="36" t="str">
        <f t="shared" si="253"/>
        <v/>
      </c>
      <c r="BX463" s="36" t="str">
        <f t="shared" si="253"/>
        <v/>
      </c>
      <c r="BY463" s="31"/>
      <c r="BZ463" s="38"/>
      <c r="CB463" s="120" t="e">
        <f t="shared" ca="1" si="224"/>
        <v>#VALUE!</v>
      </c>
      <c r="CC463" s="2" t="e">
        <f t="shared" ca="1" si="254"/>
        <v>#VALUE!</v>
      </c>
    </row>
    <row r="464" spans="1:81" s="10" customFormat="1" ht="25.15" customHeight="1" x14ac:dyDescent="0.2">
      <c r="A464" s="52" t="str">
        <f t="shared" si="255"/>
        <v/>
      </c>
      <c r="B464" s="157" t="e">
        <f t="shared" ca="1" si="225"/>
        <v>#VALUE!</v>
      </c>
      <c r="C464" s="157" t="e">
        <f t="shared" ca="1" si="226"/>
        <v>#VALUE!</v>
      </c>
      <c r="D464" s="29"/>
      <c r="E464" s="155" t="str">
        <f ca="1">IFERROR(INDIRECT(ADDRESS(MATCH(D464,CatModules!C:C,0),2,1,1,"CatModules")),"")</f>
        <v/>
      </c>
      <c r="F464" s="96"/>
      <c r="G464" s="156" t="str">
        <f ca="1">IFERROR(INDIRECT(ADDRESS(MATCH(CONCATENATE(E464,"-",F464),CatInt!K:K,0),3,1,1,"CatInt")),"")</f>
        <v/>
      </c>
      <c r="H464" s="45" t="str">
        <f>IF(F464="","",VLOOKUP(F464,#REF!,2,FALSE))</f>
        <v/>
      </c>
      <c r="I464" s="29"/>
      <c r="J464" s="155" t="e">
        <f t="shared" si="227"/>
        <v>#VALUE!</v>
      </c>
      <c r="K464" s="155" t="e">
        <f t="shared" si="228"/>
        <v>#VALUE!</v>
      </c>
      <c r="L464" s="153"/>
      <c r="M464" s="126"/>
      <c r="N464" s="151" t="e">
        <f ca="1">VLOOKUP(M464,CatProd!B:G,6,FALSE)</f>
        <v>#N/A</v>
      </c>
      <c r="O464" s="127"/>
      <c r="P464" s="175" t="e">
        <f ca="1">VLOOKUP(CONCATENATE(N464,"-",O464),CatProdSpec!H:I,2,FALSE)</f>
        <v>#N/A</v>
      </c>
      <c r="Q464" s="30"/>
      <c r="R464" s="149" t="str">
        <f>IFERROR(VLOOKUP(Q464,Setup!D$16:E$25,2,FALSE),"")</f>
        <v/>
      </c>
      <c r="S464" s="51" t="str">
        <f ca="1">IFERROR(IF(OR(I464="",VLOOKUP(I464,CatCostInp!$E$2:$K$88,7,FALSE)=0),"",VLOOKUP(I464,CatCostInp!$E$2:$K$88,7,FALSE)),"")</f>
        <v/>
      </c>
      <c r="T464" s="4" t="e">
        <f>VLOOKUP(U464,#REF!,2,FALSE)</f>
        <v>#REF!</v>
      </c>
      <c r="U464" s="30"/>
      <c r="V464" s="1" t="str">
        <f ca="1">IF(U464=Setup!$C$10,"Grant",IF('Health Products &amp; Equipment'!U464=Setup!$C$11,"Local",IF('Health Products &amp; Equipment'!U464=Setup!$C$12,"Other","")))</f>
        <v/>
      </c>
      <c r="W464" s="34"/>
      <c r="X464" s="148"/>
      <c r="Y464" s="34"/>
      <c r="Z464" s="36" t="str">
        <f t="shared" si="229"/>
        <v/>
      </c>
      <c r="AA464" s="34"/>
      <c r="AB464" s="32" t="str">
        <f t="shared" si="230"/>
        <v/>
      </c>
      <c r="AC464" s="34"/>
      <c r="AD464" s="32" t="str">
        <f t="shared" si="231"/>
        <v/>
      </c>
      <c r="AE464" s="34"/>
      <c r="AF464" s="36" t="str">
        <f t="shared" si="232"/>
        <v/>
      </c>
      <c r="AG464" s="36" t="str">
        <f t="shared" si="233"/>
        <v/>
      </c>
      <c r="AH464" s="36" t="str">
        <f t="shared" si="234"/>
        <v/>
      </c>
      <c r="AI464" s="55"/>
      <c r="AJ464" s="37"/>
      <c r="AK464" s="148"/>
      <c r="AL464" s="34"/>
      <c r="AM464" s="32" t="str">
        <f t="shared" si="235"/>
        <v/>
      </c>
      <c r="AN464" s="34"/>
      <c r="AO464" s="32" t="str">
        <f t="shared" si="236"/>
        <v/>
      </c>
      <c r="AP464" s="34"/>
      <c r="AQ464" s="32" t="str">
        <f t="shared" si="237"/>
        <v/>
      </c>
      <c r="AR464" s="34"/>
      <c r="AS464" s="36" t="str">
        <f t="shared" si="238"/>
        <v/>
      </c>
      <c r="AT464" s="36" t="str">
        <f t="shared" si="239"/>
        <v/>
      </c>
      <c r="AU464" s="36" t="str">
        <f t="shared" si="240"/>
        <v/>
      </c>
      <c r="AV464" s="55"/>
      <c r="AW464" s="34"/>
      <c r="AX464" s="148"/>
      <c r="AY464" s="34"/>
      <c r="AZ464" s="32" t="str">
        <f t="shared" si="241"/>
        <v/>
      </c>
      <c r="BA464" s="34"/>
      <c r="BB464" s="32" t="str">
        <f t="shared" si="242"/>
        <v/>
      </c>
      <c r="BC464" s="34"/>
      <c r="BD464" s="32" t="str">
        <f t="shared" si="243"/>
        <v/>
      </c>
      <c r="BE464" s="34"/>
      <c r="BF464" s="36" t="str">
        <f t="shared" si="244"/>
        <v/>
      </c>
      <c r="BG464" s="36" t="str">
        <f t="shared" si="245"/>
        <v/>
      </c>
      <c r="BH464" s="36" t="str">
        <f t="shared" si="246"/>
        <v/>
      </c>
      <c r="BI464" s="55"/>
      <c r="BJ464" s="34"/>
      <c r="BK464" s="148"/>
      <c r="BL464" s="34"/>
      <c r="BM464" s="32" t="str">
        <f t="shared" si="247"/>
        <v/>
      </c>
      <c r="BN464" s="34"/>
      <c r="BO464" s="32" t="str">
        <f t="shared" si="248"/>
        <v/>
      </c>
      <c r="BP464" s="34"/>
      <c r="BQ464" s="32" t="str">
        <f t="shared" si="249"/>
        <v/>
      </c>
      <c r="BR464" s="34"/>
      <c r="BS464" s="36" t="str">
        <f t="shared" si="250"/>
        <v/>
      </c>
      <c r="BT464" s="36" t="str">
        <f t="shared" si="251"/>
        <v/>
      </c>
      <c r="BU464" s="36" t="str">
        <f t="shared" si="252"/>
        <v/>
      </c>
      <c r="BV464" s="55"/>
      <c r="BW464" s="36" t="str">
        <f t="shared" si="253"/>
        <v/>
      </c>
      <c r="BX464" s="36" t="str">
        <f t="shared" si="253"/>
        <v/>
      </c>
      <c r="BY464" s="31"/>
      <c r="BZ464" s="38"/>
      <c r="CB464" s="120" t="e">
        <f t="shared" ca="1" si="224"/>
        <v>#VALUE!</v>
      </c>
      <c r="CC464" s="2" t="e">
        <f t="shared" ca="1" si="254"/>
        <v>#VALUE!</v>
      </c>
    </row>
    <row r="465" spans="1:81" s="10" customFormat="1" ht="25.15" customHeight="1" x14ac:dyDescent="0.2">
      <c r="A465" s="52" t="str">
        <f t="shared" si="255"/>
        <v/>
      </c>
      <c r="B465" s="157" t="e">
        <f t="shared" ca="1" si="225"/>
        <v>#VALUE!</v>
      </c>
      <c r="C465" s="157" t="e">
        <f t="shared" ca="1" si="226"/>
        <v>#VALUE!</v>
      </c>
      <c r="D465" s="29"/>
      <c r="E465" s="155" t="str">
        <f ca="1">IFERROR(INDIRECT(ADDRESS(MATCH(D465,CatModules!C:C,0),2,1,1,"CatModules")),"")</f>
        <v/>
      </c>
      <c r="F465" s="96"/>
      <c r="G465" s="156" t="str">
        <f ca="1">IFERROR(INDIRECT(ADDRESS(MATCH(CONCATENATE(E465,"-",F465),CatInt!K:K,0),3,1,1,"CatInt")),"")</f>
        <v/>
      </c>
      <c r="H465" s="45" t="str">
        <f>IF(F465="","",VLOOKUP(F465,#REF!,2,FALSE))</f>
        <v/>
      </c>
      <c r="I465" s="29"/>
      <c r="J465" s="155" t="e">
        <f t="shared" si="227"/>
        <v>#VALUE!</v>
      </c>
      <c r="K465" s="155" t="e">
        <f t="shared" si="228"/>
        <v>#VALUE!</v>
      </c>
      <c r="L465" s="153"/>
      <c r="M465" s="126"/>
      <c r="N465" s="151" t="e">
        <f ca="1">VLOOKUP(M465,CatProd!B:G,6,FALSE)</f>
        <v>#N/A</v>
      </c>
      <c r="O465" s="127"/>
      <c r="P465" s="175" t="e">
        <f ca="1">VLOOKUP(CONCATENATE(N465,"-",O465),CatProdSpec!H:I,2,FALSE)</f>
        <v>#N/A</v>
      </c>
      <c r="Q465" s="30"/>
      <c r="R465" s="149" t="str">
        <f>IFERROR(VLOOKUP(Q465,Setup!D$16:E$25,2,FALSE),"")</f>
        <v/>
      </c>
      <c r="S465" s="51" t="str">
        <f ca="1">IFERROR(IF(OR(I465="",VLOOKUP(I465,CatCostInp!$E$2:$K$88,7,FALSE)=0),"",VLOOKUP(I465,CatCostInp!$E$2:$K$88,7,FALSE)),"")</f>
        <v/>
      </c>
      <c r="T465" s="4" t="e">
        <f>VLOOKUP(U465,#REF!,2,FALSE)</f>
        <v>#REF!</v>
      </c>
      <c r="U465" s="30"/>
      <c r="V465" s="1" t="str">
        <f ca="1">IF(U465=Setup!$C$10,"Grant",IF('Health Products &amp; Equipment'!U465=Setup!$C$11,"Local",IF('Health Products &amp; Equipment'!U465=Setup!$C$12,"Other","")))</f>
        <v/>
      </c>
      <c r="W465" s="34"/>
      <c r="X465" s="148"/>
      <c r="Y465" s="34"/>
      <c r="Z465" s="36" t="str">
        <f t="shared" si="229"/>
        <v/>
      </c>
      <c r="AA465" s="34"/>
      <c r="AB465" s="32" t="str">
        <f t="shared" si="230"/>
        <v/>
      </c>
      <c r="AC465" s="34"/>
      <c r="AD465" s="32" t="str">
        <f t="shared" si="231"/>
        <v/>
      </c>
      <c r="AE465" s="34"/>
      <c r="AF465" s="36" t="str">
        <f t="shared" si="232"/>
        <v/>
      </c>
      <c r="AG465" s="36" t="str">
        <f t="shared" si="233"/>
        <v/>
      </c>
      <c r="AH465" s="36" t="str">
        <f t="shared" si="234"/>
        <v/>
      </c>
      <c r="AI465" s="55"/>
      <c r="AJ465" s="37"/>
      <c r="AK465" s="148"/>
      <c r="AL465" s="34"/>
      <c r="AM465" s="32" t="str">
        <f t="shared" si="235"/>
        <v/>
      </c>
      <c r="AN465" s="34"/>
      <c r="AO465" s="32" t="str">
        <f t="shared" si="236"/>
        <v/>
      </c>
      <c r="AP465" s="34"/>
      <c r="AQ465" s="32" t="str">
        <f t="shared" si="237"/>
        <v/>
      </c>
      <c r="AR465" s="34"/>
      <c r="AS465" s="36" t="str">
        <f t="shared" si="238"/>
        <v/>
      </c>
      <c r="AT465" s="36" t="str">
        <f t="shared" si="239"/>
        <v/>
      </c>
      <c r="AU465" s="36" t="str">
        <f t="shared" si="240"/>
        <v/>
      </c>
      <c r="AV465" s="55"/>
      <c r="AW465" s="34"/>
      <c r="AX465" s="148"/>
      <c r="AY465" s="34"/>
      <c r="AZ465" s="32" t="str">
        <f t="shared" si="241"/>
        <v/>
      </c>
      <c r="BA465" s="34"/>
      <c r="BB465" s="32" t="str">
        <f t="shared" si="242"/>
        <v/>
      </c>
      <c r="BC465" s="34"/>
      <c r="BD465" s="32" t="str">
        <f t="shared" si="243"/>
        <v/>
      </c>
      <c r="BE465" s="34"/>
      <c r="BF465" s="36" t="str">
        <f t="shared" si="244"/>
        <v/>
      </c>
      <c r="BG465" s="36" t="str">
        <f t="shared" si="245"/>
        <v/>
      </c>
      <c r="BH465" s="36" t="str">
        <f t="shared" si="246"/>
        <v/>
      </c>
      <c r="BI465" s="55"/>
      <c r="BJ465" s="34"/>
      <c r="BK465" s="148"/>
      <c r="BL465" s="34"/>
      <c r="BM465" s="32" t="str">
        <f t="shared" si="247"/>
        <v/>
      </c>
      <c r="BN465" s="34"/>
      <c r="BO465" s="32" t="str">
        <f t="shared" si="248"/>
        <v/>
      </c>
      <c r="BP465" s="34"/>
      <c r="BQ465" s="32" t="str">
        <f t="shared" si="249"/>
        <v/>
      </c>
      <c r="BR465" s="34"/>
      <c r="BS465" s="36" t="str">
        <f t="shared" si="250"/>
        <v/>
      </c>
      <c r="BT465" s="36" t="str">
        <f t="shared" si="251"/>
        <v/>
      </c>
      <c r="BU465" s="36" t="str">
        <f t="shared" si="252"/>
        <v/>
      </c>
      <c r="BV465" s="55"/>
      <c r="BW465" s="36" t="str">
        <f t="shared" si="253"/>
        <v/>
      </c>
      <c r="BX465" s="36" t="str">
        <f t="shared" si="253"/>
        <v/>
      </c>
      <c r="BY465" s="31"/>
      <c r="BZ465" s="38"/>
      <c r="CB465" s="120" t="e">
        <f t="shared" ca="1" si="224"/>
        <v>#VALUE!</v>
      </c>
      <c r="CC465" s="2" t="e">
        <f t="shared" ca="1" si="254"/>
        <v>#VALUE!</v>
      </c>
    </row>
    <row r="466" spans="1:81" s="10" customFormat="1" ht="25.15" customHeight="1" x14ac:dyDescent="0.2">
      <c r="A466" s="52" t="str">
        <f t="shared" si="255"/>
        <v/>
      </c>
      <c r="B466" s="157" t="e">
        <f t="shared" ca="1" si="225"/>
        <v>#VALUE!</v>
      </c>
      <c r="C466" s="157" t="e">
        <f t="shared" ca="1" si="226"/>
        <v>#VALUE!</v>
      </c>
      <c r="D466" s="29"/>
      <c r="E466" s="155" t="str">
        <f ca="1">IFERROR(INDIRECT(ADDRESS(MATCH(D466,CatModules!C:C,0),2,1,1,"CatModules")),"")</f>
        <v/>
      </c>
      <c r="F466" s="96"/>
      <c r="G466" s="156" t="str">
        <f ca="1">IFERROR(INDIRECT(ADDRESS(MATCH(CONCATENATE(E466,"-",F466),CatInt!K:K,0),3,1,1,"CatInt")),"")</f>
        <v/>
      </c>
      <c r="H466" s="45" t="str">
        <f>IF(F466="","",VLOOKUP(F466,#REF!,2,FALSE))</f>
        <v/>
      </c>
      <c r="I466" s="29"/>
      <c r="J466" s="155" t="e">
        <f t="shared" si="227"/>
        <v>#VALUE!</v>
      </c>
      <c r="K466" s="155" t="e">
        <f t="shared" si="228"/>
        <v>#VALUE!</v>
      </c>
      <c r="L466" s="153"/>
      <c r="M466" s="126"/>
      <c r="N466" s="151" t="e">
        <f ca="1">VLOOKUP(M466,CatProd!B:G,6,FALSE)</f>
        <v>#N/A</v>
      </c>
      <c r="O466" s="127"/>
      <c r="P466" s="175" t="e">
        <f ca="1">VLOOKUP(CONCATENATE(N466,"-",O466),CatProdSpec!H:I,2,FALSE)</f>
        <v>#N/A</v>
      </c>
      <c r="Q466" s="30"/>
      <c r="R466" s="149" t="str">
        <f>IFERROR(VLOOKUP(Q466,Setup!D$16:E$25,2,FALSE),"")</f>
        <v/>
      </c>
      <c r="S466" s="51" t="str">
        <f ca="1">IFERROR(IF(OR(I466="",VLOOKUP(I466,CatCostInp!$E$2:$K$88,7,FALSE)=0),"",VLOOKUP(I466,CatCostInp!$E$2:$K$88,7,FALSE)),"")</f>
        <v/>
      </c>
      <c r="T466" s="4" t="e">
        <f>VLOOKUP(U466,#REF!,2,FALSE)</f>
        <v>#REF!</v>
      </c>
      <c r="U466" s="30"/>
      <c r="V466" s="1" t="str">
        <f ca="1">IF(U466=Setup!$C$10,"Grant",IF('Health Products &amp; Equipment'!U466=Setup!$C$11,"Local",IF('Health Products &amp; Equipment'!U466=Setup!$C$12,"Other","")))</f>
        <v/>
      </c>
      <c r="W466" s="34"/>
      <c r="X466" s="148"/>
      <c r="Y466" s="34"/>
      <c r="Z466" s="36" t="str">
        <f t="shared" si="229"/>
        <v/>
      </c>
      <c r="AA466" s="34"/>
      <c r="AB466" s="32" t="str">
        <f t="shared" si="230"/>
        <v/>
      </c>
      <c r="AC466" s="34"/>
      <c r="AD466" s="32" t="str">
        <f t="shared" si="231"/>
        <v/>
      </c>
      <c r="AE466" s="34"/>
      <c r="AF466" s="36" t="str">
        <f t="shared" si="232"/>
        <v/>
      </c>
      <c r="AG466" s="36" t="str">
        <f t="shared" si="233"/>
        <v/>
      </c>
      <c r="AH466" s="36" t="str">
        <f t="shared" si="234"/>
        <v/>
      </c>
      <c r="AI466" s="55"/>
      <c r="AJ466" s="37"/>
      <c r="AK466" s="148"/>
      <c r="AL466" s="34"/>
      <c r="AM466" s="32" t="str">
        <f t="shared" si="235"/>
        <v/>
      </c>
      <c r="AN466" s="34"/>
      <c r="AO466" s="32" t="str">
        <f t="shared" si="236"/>
        <v/>
      </c>
      <c r="AP466" s="34"/>
      <c r="AQ466" s="32" t="str">
        <f t="shared" si="237"/>
        <v/>
      </c>
      <c r="AR466" s="34"/>
      <c r="AS466" s="36" t="str">
        <f t="shared" si="238"/>
        <v/>
      </c>
      <c r="AT466" s="36" t="str">
        <f t="shared" si="239"/>
        <v/>
      </c>
      <c r="AU466" s="36" t="str">
        <f t="shared" si="240"/>
        <v/>
      </c>
      <c r="AV466" s="55"/>
      <c r="AW466" s="34"/>
      <c r="AX466" s="148"/>
      <c r="AY466" s="34"/>
      <c r="AZ466" s="32" t="str">
        <f t="shared" si="241"/>
        <v/>
      </c>
      <c r="BA466" s="34"/>
      <c r="BB466" s="32" t="str">
        <f t="shared" si="242"/>
        <v/>
      </c>
      <c r="BC466" s="34"/>
      <c r="BD466" s="32" t="str">
        <f t="shared" si="243"/>
        <v/>
      </c>
      <c r="BE466" s="34"/>
      <c r="BF466" s="36" t="str">
        <f t="shared" si="244"/>
        <v/>
      </c>
      <c r="BG466" s="36" t="str">
        <f t="shared" si="245"/>
        <v/>
      </c>
      <c r="BH466" s="36" t="str">
        <f t="shared" si="246"/>
        <v/>
      </c>
      <c r="BI466" s="55"/>
      <c r="BJ466" s="34"/>
      <c r="BK466" s="148"/>
      <c r="BL466" s="34"/>
      <c r="BM466" s="32" t="str">
        <f t="shared" si="247"/>
        <v/>
      </c>
      <c r="BN466" s="34"/>
      <c r="BO466" s="32" t="str">
        <f t="shared" si="248"/>
        <v/>
      </c>
      <c r="BP466" s="34"/>
      <c r="BQ466" s="32" t="str">
        <f t="shared" si="249"/>
        <v/>
      </c>
      <c r="BR466" s="34"/>
      <c r="BS466" s="36" t="str">
        <f t="shared" si="250"/>
        <v/>
      </c>
      <c r="BT466" s="36" t="str">
        <f t="shared" si="251"/>
        <v/>
      </c>
      <c r="BU466" s="36" t="str">
        <f t="shared" si="252"/>
        <v/>
      </c>
      <c r="BV466" s="55"/>
      <c r="BW466" s="36" t="str">
        <f t="shared" si="253"/>
        <v/>
      </c>
      <c r="BX466" s="36" t="str">
        <f t="shared" si="253"/>
        <v/>
      </c>
      <c r="BY466" s="31"/>
      <c r="BZ466" s="38"/>
      <c r="CB466" s="120" t="e">
        <f t="shared" ca="1" si="224"/>
        <v>#VALUE!</v>
      </c>
      <c r="CC466" s="2" t="e">
        <f t="shared" ca="1" si="254"/>
        <v>#VALUE!</v>
      </c>
    </row>
    <row r="467" spans="1:81" s="10" customFormat="1" ht="25.15" customHeight="1" x14ac:dyDescent="0.2">
      <c r="A467" s="52" t="str">
        <f t="shared" si="255"/>
        <v/>
      </c>
      <c r="B467" s="157" t="e">
        <f t="shared" ca="1" si="225"/>
        <v>#VALUE!</v>
      </c>
      <c r="C467" s="157" t="e">
        <f t="shared" ca="1" si="226"/>
        <v>#VALUE!</v>
      </c>
      <c r="D467" s="29"/>
      <c r="E467" s="155" t="str">
        <f ca="1">IFERROR(INDIRECT(ADDRESS(MATCH(D467,CatModules!C:C,0),2,1,1,"CatModules")),"")</f>
        <v/>
      </c>
      <c r="F467" s="96"/>
      <c r="G467" s="156" t="str">
        <f ca="1">IFERROR(INDIRECT(ADDRESS(MATCH(CONCATENATE(E467,"-",F467),CatInt!K:K,0),3,1,1,"CatInt")),"")</f>
        <v/>
      </c>
      <c r="H467" s="45" t="str">
        <f>IF(F467="","",VLOOKUP(F467,#REF!,2,FALSE))</f>
        <v/>
      </c>
      <c r="I467" s="29"/>
      <c r="J467" s="155" t="e">
        <f t="shared" si="227"/>
        <v>#VALUE!</v>
      </c>
      <c r="K467" s="155" t="e">
        <f t="shared" si="228"/>
        <v>#VALUE!</v>
      </c>
      <c r="L467" s="153"/>
      <c r="M467" s="126"/>
      <c r="N467" s="151" t="e">
        <f ca="1">VLOOKUP(M467,CatProd!B:G,6,FALSE)</f>
        <v>#N/A</v>
      </c>
      <c r="O467" s="127"/>
      <c r="P467" s="175" t="e">
        <f ca="1">VLOOKUP(CONCATENATE(N467,"-",O467),CatProdSpec!H:I,2,FALSE)</f>
        <v>#N/A</v>
      </c>
      <c r="Q467" s="30"/>
      <c r="R467" s="149" t="str">
        <f>IFERROR(VLOOKUP(Q467,Setup!D$16:E$25,2,FALSE),"")</f>
        <v/>
      </c>
      <c r="S467" s="51" t="str">
        <f ca="1">IFERROR(IF(OR(I467="",VLOOKUP(I467,CatCostInp!$E$2:$K$88,7,FALSE)=0),"",VLOOKUP(I467,CatCostInp!$E$2:$K$88,7,FALSE)),"")</f>
        <v/>
      </c>
      <c r="T467" s="4" t="e">
        <f>VLOOKUP(U467,#REF!,2,FALSE)</f>
        <v>#REF!</v>
      </c>
      <c r="U467" s="30"/>
      <c r="V467" s="1" t="str">
        <f ca="1">IF(U467=Setup!$C$10,"Grant",IF('Health Products &amp; Equipment'!U467=Setup!$C$11,"Local",IF('Health Products &amp; Equipment'!U467=Setup!$C$12,"Other","")))</f>
        <v/>
      </c>
      <c r="W467" s="34"/>
      <c r="X467" s="148"/>
      <c r="Y467" s="34"/>
      <c r="Z467" s="36" t="str">
        <f t="shared" si="229"/>
        <v/>
      </c>
      <c r="AA467" s="34"/>
      <c r="AB467" s="32" t="str">
        <f t="shared" si="230"/>
        <v/>
      </c>
      <c r="AC467" s="34"/>
      <c r="AD467" s="32" t="str">
        <f t="shared" si="231"/>
        <v/>
      </c>
      <c r="AE467" s="34"/>
      <c r="AF467" s="36" t="str">
        <f t="shared" si="232"/>
        <v/>
      </c>
      <c r="AG467" s="36" t="str">
        <f t="shared" si="233"/>
        <v/>
      </c>
      <c r="AH467" s="36" t="str">
        <f t="shared" si="234"/>
        <v/>
      </c>
      <c r="AI467" s="55"/>
      <c r="AJ467" s="37"/>
      <c r="AK467" s="148"/>
      <c r="AL467" s="34"/>
      <c r="AM467" s="32" t="str">
        <f t="shared" si="235"/>
        <v/>
      </c>
      <c r="AN467" s="34"/>
      <c r="AO467" s="32" t="str">
        <f t="shared" si="236"/>
        <v/>
      </c>
      <c r="AP467" s="34"/>
      <c r="AQ467" s="32" t="str">
        <f t="shared" si="237"/>
        <v/>
      </c>
      <c r="AR467" s="34"/>
      <c r="AS467" s="36" t="str">
        <f t="shared" si="238"/>
        <v/>
      </c>
      <c r="AT467" s="36" t="str">
        <f t="shared" si="239"/>
        <v/>
      </c>
      <c r="AU467" s="36" t="str">
        <f t="shared" si="240"/>
        <v/>
      </c>
      <c r="AV467" s="55"/>
      <c r="AW467" s="34"/>
      <c r="AX467" s="148"/>
      <c r="AY467" s="34"/>
      <c r="AZ467" s="32" t="str">
        <f t="shared" si="241"/>
        <v/>
      </c>
      <c r="BA467" s="34"/>
      <c r="BB467" s="32" t="str">
        <f t="shared" si="242"/>
        <v/>
      </c>
      <c r="BC467" s="34"/>
      <c r="BD467" s="32" t="str">
        <f t="shared" si="243"/>
        <v/>
      </c>
      <c r="BE467" s="34"/>
      <c r="BF467" s="36" t="str">
        <f t="shared" si="244"/>
        <v/>
      </c>
      <c r="BG467" s="36" t="str">
        <f t="shared" si="245"/>
        <v/>
      </c>
      <c r="BH467" s="36" t="str">
        <f t="shared" si="246"/>
        <v/>
      </c>
      <c r="BI467" s="55"/>
      <c r="BJ467" s="34"/>
      <c r="BK467" s="148"/>
      <c r="BL467" s="34"/>
      <c r="BM467" s="32" t="str">
        <f t="shared" si="247"/>
        <v/>
      </c>
      <c r="BN467" s="34"/>
      <c r="BO467" s="32" t="str">
        <f t="shared" si="248"/>
        <v/>
      </c>
      <c r="BP467" s="34"/>
      <c r="BQ467" s="32" t="str">
        <f t="shared" si="249"/>
        <v/>
      </c>
      <c r="BR467" s="34"/>
      <c r="BS467" s="36" t="str">
        <f t="shared" si="250"/>
        <v/>
      </c>
      <c r="BT467" s="36" t="str">
        <f t="shared" si="251"/>
        <v/>
      </c>
      <c r="BU467" s="36" t="str">
        <f t="shared" si="252"/>
        <v/>
      </c>
      <c r="BV467" s="55"/>
      <c r="BW467" s="36" t="str">
        <f t="shared" si="253"/>
        <v/>
      </c>
      <c r="BX467" s="36" t="str">
        <f t="shared" si="253"/>
        <v/>
      </c>
      <c r="BY467" s="31"/>
      <c r="BZ467" s="38"/>
      <c r="CB467" s="120" t="e">
        <f t="shared" ca="1" si="224"/>
        <v>#VALUE!</v>
      </c>
      <c r="CC467" s="2" t="e">
        <f t="shared" ca="1" si="254"/>
        <v>#VALUE!</v>
      </c>
    </row>
    <row r="468" spans="1:81" s="10" customFormat="1" ht="25.15" customHeight="1" x14ac:dyDescent="0.2">
      <c r="A468" s="52" t="str">
        <f t="shared" si="255"/>
        <v/>
      </c>
      <c r="B468" s="157" t="e">
        <f t="shared" ca="1" si="225"/>
        <v>#VALUE!</v>
      </c>
      <c r="C468" s="157" t="e">
        <f t="shared" ca="1" si="226"/>
        <v>#VALUE!</v>
      </c>
      <c r="D468" s="29"/>
      <c r="E468" s="155" t="str">
        <f ca="1">IFERROR(INDIRECT(ADDRESS(MATCH(D468,CatModules!C:C,0),2,1,1,"CatModules")),"")</f>
        <v/>
      </c>
      <c r="F468" s="96"/>
      <c r="G468" s="156" t="str">
        <f ca="1">IFERROR(INDIRECT(ADDRESS(MATCH(CONCATENATE(E468,"-",F468),CatInt!K:K,0),3,1,1,"CatInt")),"")</f>
        <v/>
      </c>
      <c r="H468" s="45" t="str">
        <f>IF(F468="","",VLOOKUP(F468,#REF!,2,FALSE))</f>
        <v/>
      </c>
      <c r="I468" s="29"/>
      <c r="J468" s="155" t="e">
        <f t="shared" si="227"/>
        <v>#VALUE!</v>
      </c>
      <c r="K468" s="155" t="e">
        <f t="shared" si="228"/>
        <v>#VALUE!</v>
      </c>
      <c r="L468" s="153"/>
      <c r="M468" s="126"/>
      <c r="N468" s="151" t="e">
        <f ca="1">VLOOKUP(M468,CatProd!B:G,6,FALSE)</f>
        <v>#N/A</v>
      </c>
      <c r="O468" s="127"/>
      <c r="P468" s="175" t="e">
        <f ca="1">VLOOKUP(CONCATENATE(N468,"-",O468),CatProdSpec!H:I,2,FALSE)</f>
        <v>#N/A</v>
      </c>
      <c r="Q468" s="30"/>
      <c r="R468" s="149" t="str">
        <f>IFERROR(VLOOKUP(Q468,Setup!D$16:E$25,2,FALSE),"")</f>
        <v/>
      </c>
      <c r="S468" s="51" t="str">
        <f ca="1">IFERROR(IF(OR(I468="",VLOOKUP(I468,CatCostInp!$E$2:$K$88,7,FALSE)=0),"",VLOOKUP(I468,CatCostInp!$E$2:$K$88,7,FALSE)),"")</f>
        <v/>
      </c>
      <c r="T468" s="4" t="e">
        <f>VLOOKUP(U468,#REF!,2,FALSE)</f>
        <v>#REF!</v>
      </c>
      <c r="U468" s="30"/>
      <c r="V468" s="1" t="str">
        <f ca="1">IF(U468=Setup!$C$10,"Grant",IF('Health Products &amp; Equipment'!U468=Setup!$C$11,"Local",IF('Health Products &amp; Equipment'!U468=Setup!$C$12,"Other","")))</f>
        <v/>
      </c>
      <c r="W468" s="34"/>
      <c r="X468" s="148"/>
      <c r="Y468" s="34"/>
      <c r="Z468" s="36" t="str">
        <f t="shared" si="229"/>
        <v/>
      </c>
      <c r="AA468" s="34"/>
      <c r="AB468" s="32" t="str">
        <f t="shared" si="230"/>
        <v/>
      </c>
      <c r="AC468" s="34"/>
      <c r="AD468" s="32" t="str">
        <f t="shared" si="231"/>
        <v/>
      </c>
      <c r="AE468" s="34"/>
      <c r="AF468" s="36" t="str">
        <f t="shared" si="232"/>
        <v/>
      </c>
      <c r="AG468" s="36" t="str">
        <f t="shared" si="233"/>
        <v/>
      </c>
      <c r="AH468" s="36" t="str">
        <f t="shared" si="234"/>
        <v/>
      </c>
      <c r="AI468" s="55"/>
      <c r="AJ468" s="37"/>
      <c r="AK468" s="148"/>
      <c r="AL468" s="34"/>
      <c r="AM468" s="32" t="str">
        <f t="shared" si="235"/>
        <v/>
      </c>
      <c r="AN468" s="34"/>
      <c r="AO468" s="32" t="str">
        <f t="shared" si="236"/>
        <v/>
      </c>
      <c r="AP468" s="34"/>
      <c r="AQ468" s="32" t="str">
        <f t="shared" si="237"/>
        <v/>
      </c>
      <c r="AR468" s="34"/>
      <c r="AS468" s="36" t="str">
        <f t="shared" si="238"/>
        <v/>
      </c>
      <c r="AT468" s="36" t="str">
        <f t="shared" si="239"/>
        <v/>
      </c>
      <c r="AU468" s="36" t="str">
        <f t="shared" si="240"/>
        <v/>
      </c>
      <c r="AV468" s="55"/>
      <c r="AW468" s="34"/>
      <c r="AX468" s="148"/>
      <c r="AY468" s="34"/>
      <c r="AZ468" s="32" t="str">
        <f t="shared" si="241"/>
        <v/>
      </c>
      <c r="BA468" s="34"/>
      <c r="BB468" s="32" t="str">
        <f t="shared" si="242"/>
        <v/>
      </c>
      <c r="BC468" s="34"/>
      <c r="BD468" s="32" t="str">
        <f t="shared" si="243"/>
        <v/>
      </c>
      <c r="BE468" s="34"/>
      <c r="BF468" s="36" t="str">
        <f t="shared" si="244"/>
        <v/>
      </c>
      <c r="BG468" s="36" t="str">
        <f t="shared" si="245"/>
        <v/>
      </c>
      <c r="BH468" s="36" t="str">
        <f t="shared" si="246"/>
        <v/>
      </c>
      <c r="BI468" s="55"/>
      <c r="BJ468" s="34"/>
      <c r="BK468" s="148"/>
      <c r="BL468" s="34"/>
      <c r="BM468" s="32" t="str">
        <f t="shared" si="247"/>
        <v/>
      </c>
      <c r="BN468" s="34"/>
      <c r="BO468" s="32" t="str">
        <f t="shared" si="248"/>
        <v/>
      </c>
      <c r="BP468" s="34"/>
      <c r="BQ468" s="32" t="str">
        <f t="shared" si="249"/>
        <v/>
      </c>
      <c r="BR468" s="34"/>
      <c r="BS468" s="36" t="str">
        <f t="shared" si="250"/>
        <v/>
      </c>
      <c r="BT468" s="36" t="str">
        <f t="shared" si="251"/>
        <v/>
      </c>
      <c r="BU468" s="36" t="str">
        <f t="shared" si="252"/>
        <v/>
      </c>
      <c r="BV468" s="55"/>
      <c r="BW468" s="36" t="str">
        <f t="shared" si="253"/>
        <v/>
      </c>
      <c r="BX468" s="36" t="str">
        <f t="shared" si="253"/>
        <v/>
      </c>
      <c r="BY468" s="31"/>
      <c r="BZ468" s="38"/>
      <c r="CB468" s="120" t="e">
        <f t="shared" ca="1" si="224"/>
        <v>#VALUE!</v>
      </c>
      <c r="CC468" s="2" t="e">
        <f t="shared" ca="1" si="254"/>
        <v>#VALUE!</v>
      </c>
    </row>
    <row r="469" spans="1:81" s="10" customFormat="1" ht="25.15" customHeight="1" x14ac:dyDescent="0.2">
      <c r="A469" s="52" t="str">
        <f t="shared" si="255"/>
        <v/>
      </c>
      <c r="B469" s="157" t="e">
        <f t="shared" ca="1" si="225"/>
        <v>#VALUE!</v>
      </c>
      <c r="C469" s="157" t="e">
        <f t="shared" ca="1" si="226"/>
        <v>#VALUE!</v>
      </c>
      <c r="D469" s="29"/>
      <c r="E469" s="155" t="str">
        <f ca="1">IFERROR(INDIRECT(ADDRESS(MATCH(D469,CatModules!C:C,0),2,1,1,"CatModules")),"")</f>
        <v/>
      </c>
      <c r="F469" s="96"/>
      <c r="G469" s="156" t="str">
        <f ca="1">IFERROR(INDIRECT(ADDRESS(MATCH(CONCATENATE(E469,"-",F469),CatInt!K:K,0),3,1,1,"CatInt")),"")</f>
        <v/>
      </c>
      <c r="H469" s="45" t="str">
        <f>IF(F469="","",VLOOKUP(F469,#REF!,2,FALSE))</f>
        <v/>
      </c>
      <c r="I469" s="29"/>
      <c r="J469" s="155" t="e">
        <f t="shared" si="227"/>
        <v>#VALUE!</v>
      </c>
      <c r="K469" s="155" t="e">
        <f t="shared" si="228"/>
        <v>#VALUE!</v>
      </c>
      <c r="L469" s="153"/>
      <c r="M469" s="126"/>
      <c r="N469" s="151" t="e">
        <f ca="1">VLOOKUP(M469,CatProd!B:G,6,FALSE)</f>
        <v>#N/A</v>
      </c>
      <c r="O469" s="127"/>
      <c r="P469" s="175" t="e">
        <f ca="1">VLOOKUP(CONCATENATE(N469,"-",O469),CatProdSpec!H:I,2,FALSE)</f>
        <v>#N/A</v>
      </c>
      <c r="Q469" s="30"/>
      <c r="R469" s="149" t="str">
        <f>IFERROR(VLOOKUP(Q469,Setup!D$16:E$25,2,FALSE),"")</f>
        <v/>
      </c>
      <c r="S469" s="51" t="str">
        <f ca="1">IFERROR(IF(OR(I469="",VLOOKUP(I469,CatCostInp!$E$2:$K$88,7,FALSE)=0),"",VLOOKUP(I469,CatCostInp!$E$2:$K$88,7,FALSE)),"")</f>
        <v/>
      </c>
      <c r="T469" s="4" t="e">
        <f>VLOOKUP(U469,#REF!,2,FALSE)</f>
        <v>#REF!</v>
      </c>
      <c r="U469" s="30"/>
      <c r="V469" s="1" t="str">
        <f ca="1">IF(U469=Setup!$C$10,"Grant",IF('Health Products &amp; Equipment'!U469=Setup!$C$11,"Local",IF('Health Products &amp; Equipment'!U469=Setup!$C$12,"Other","")))</f>
        <v/>
      </c>
      <c r="W469" s="34"/>
      <c r="X469" s="148"/>
      <c r="Y469" s="34"/>
      <c r="Z469" s="36" t="str">
        <f t="shared" si="229"/>
        <v/>
      </c>
      <c r="AA469" s="34"/>
      <c r="AB469" s="32" t="str">
        <f t="shared" si="230"/>
        <v/>
      </c>
      <c r="AC469" s="34"/>
      <c r="AD469" s="32" t="str">
        <f t="shared" si="231"/>
        <v/>
      </c>
      <c r="AE469" s="34"/>
      <c r="AF469" s="36" t="str">
        <f t="shared" si="232"/>
        <v/>
      </c>
      <c r="AG469" s="36" t="str">
        <f t="shared" si="233"/>
        <v/>
      </c>
      <c r="AH469" s="36" t="str">
        <f t="shared" si="234"/>
        <v/>
      </c>
      <c r="AI469" s="55"/>
      <c r="AJ469" s="37"/>
      <c r="AK469" s="148"/>
      <c r="AL469" s="34"/>
      <c r="AM469" s="32" t="str">
        <f t="shared" si="235"/>
        <v/>
      </c>
      <c r="AN469" s="34"/>
      <c r="AO469" s="32" t="str">
        <f t="shared" si="236"/>
        <v/>
      </c>
      <c r="AP469" s="34"/>
      <c r="AQ469" s="32" t="str">
        <f t="shared" si="237"/>
        <v/>
      </c>
      <c r="AR469" s="34"/>
      <c r="AS469" s="36" t="str">
        <f t="shared" si="238"/>
        <v/>
      </c>
      <c r="AT469" s="36" t="str">
        <f t="shared" si="239"/>
        <v/>
      </c>
      <c r="AU469" s="36" t="str">
        <f t="shared" si="240"/>
        <v/>
      </c>
      <c r="AV469" s="55"/>
      <c r="AW469" s="34"/>
      <c r="AX469" s="148"/>
      <c r="AY469" s="34"/>
      <c r="AZ469" s="32" t="str">
        <f t="shared" si="241"/>
        <v/>
      </c>
      <c r="BA469" s="34"/>
      <c r="BB469" s="32" t="str">
        <f t="shared" si="242"/>
        <v/>
      </c>
      <c r="BC469" s="34"/>
      <c r="BD469" s="32" t="str">
        <f t="shared" si="243"/>
        <v/>
      </c>
      <c r="BE469" s="34"/>
      <c r="BF469" s="36" t="str">
        <f t="shared" si="244"/>
        <v/>
      </c>
      <c r="BG469" s="36" t="str">
        <f t="shared" si="245"/>
        <v/>
      </c>
      <c r="BH469" s="36" t="str">
        <f t="shared" si="246"/>
        <v/>
      </c>
      <c r="BI469" s="55"/>
      <c r="BJ469" s="34"/>
      <c r="BK469" s="148"/>
      <c r="BL469" s="34"/>
      <c r="BM469" s="32" t="str">
        <f t="shared" si="247"/>
        <v/>
      </c>
      <c r="BN469" s="34"/>
      <c r="BO469" s="32" t="str">
        <f t="shared" si="248"/>
        <v/>
      </c>
      <c r="BP469" s="34"/>
      <c r="BQ469" s="32" t="str">
        <f t="shared" si="249"/>
        <v/>
      </c>
      <c r="BR469" s="34"/>
      <c r="BS469" s="36" t="str">
        <f t="shared" si="250"/>
        <v/>
      </c>
      <c r="BT469" s="36" t="str">
        <f t="shared" si="251"/>
        <v/>
      </c>
      <c r="BU469" s="36" t="str">
        <f t="shared" si="252"/>
        <v/>
      </c>
      <c r="BV469" s="55"/>
      <c r="BW469" s="36" t="str">
        <f t="shared" si="253"/>
        <v/>
      </c>
      <c r="BX469" s="36" t="str">
        <f t="shared" si="253"/>
        <v/>
      </c>
      <c r="BY469" s="31"/>
      <c r="BZ469" s="38"/>
      <c r="CB469" s="120" t="e">
        <f t="shared" ca="1" si="224"/>
        <v>#VALUE!</v>
      </c>
      <c r="CC469" s="2" t="e">
        <f t="shared" ca="1" si="254"/>
        <v>#VALUE!</v>
      </c>
    </row>
    <row r="470" spans="1:81" s="10" customFormat="1" ht="25.15" customHeight="1" x14ac:dyDescent="0.2">
      <c r="A470" s="52" t="str">
        <f t="shared" si="255"/>
        <v/>
      </c>
      <c r="B470" s="157" t="e">
        <f t="shared" ca="1" si="225"/>
        <v>#VALUE!</v>
      </c>
      <c r="C470" s="157" t="e">
        <f t="shared" ca="1" si="226"/>
        <v>#VALUE!</v>
      </c>
      <c r="D470" s="29"/>
      <c r="E470" s="155" t="str">
        <f ca="1">IFERROR(INDIRECT(ADDRESS(MATCH(D470,CatModules!C:C,0),2,1,1,"CatModules")),"")</f>
        <v/>
      </c>
      <c r="F470" s="96"/>
      <c r="G470" s="156" t="str">
        <f ca="1">IFERROR(INDIRECT(ADDRESS(MATCH(CONCATENATE(E470,"-",F470),CatInt!K:K,0),3,1,1,"CatInt")),"")</f>
        <v/>
      </c>
      <c r="H470" s="45" t="str">
        <f>IF(F470="","",VLOOKUP(F470,#REF!,2,FALSE))</f>
        <v/>
      </c>
      <c r="I470" s="29"/>
      <c r="J470" s="155" t="e">
        <f t="shared" si="227"/>
        <v>#VALUE!</v>
      </c>
      <c r="K470" s="155" t="e">
        <f t="shared" si="228"/>
        <v>#VALUE!</v>
      </c>
      <c r="L470" s="153"/>
      <c r="M470" s="126"/>
      <c r="N470" s="151" t="e">
        <f ca="1">VLOOKUP(M470,CatProd!B:G,6,FALSE)</f>
        <v>#N/A</v>
      </c>
      <c r="O470" s="127"/>
      <c r="P470" s="175" t="e">
        <f ca="1">VLOOKUP(CONCATENATE(N470,"-",O470),CatProdSpec!H:I,2,FALSE)</f>
        <v>#N/A</v>
      </c>
      <c r="Q470" s="30"/>
      <c r="R470" s="149" t="str">
        <f>IFERROR(VLOOKUP(Q470,Setup!D$16:E$25,2,FALSE),"")</f>
        <v/>
      </c>
      <c r="S470" s="51" t="str">
        <f ca="1">IFERROR(IF(OR(I470="",VLOOKUP(I470,CatCostInp!$E$2:$K$88,7,FALSE)=0),"",VLOOKUP(I470,CatCostInp!$E$2:$K$88,7,FALSE)),"")</f>
        <v/>
      </c>
      <c r="T470" s="4" t="e">
        <f>VLOOKUP(U470,#REF!,2,FALSE)</f>
        <v>#REF!</v>
      </c>
      <c r="U470" s="30"/>
      <c r="V470" s="1" t="str">
        <f ca="1">IF(U470=Setup!$C$10,"Grant",IF('Health Products &amp; Equipment'!U470=Setup!$C$11,"Local",IF('Health Products &amp; Equipment'!U470=Setup!$C$12,"Other","")))</f>
        <v/>
      </c>
      <c r="W470" s="34"/>
      <c r="X470" s="148"/>
      <c r="Y470" s="34"/>
      <c r="Z470" s="36" t="str">
        <f t="shared" si="229"/>
        <v/>
      </c>
      <c r="AA470" s="34"/>
      <c r="AB470" s="32" t="str">
        <f t="shared" si="230"/>
        <v/>
      </c>
      <c r="AC470" s="34"/>
      <c r="AD470" s="32" t="str">
        <f t="shared" si="231"/>
        <v/>
      </c>
      <c r="AE470" s="34"/>
      <c r="AF470" s="36" t="str">
        <f t="shared" si="232"/>
        <v/>
      </c>
      <c r="AG470" s="36" t="str">
        <f t="shared" si="233"/>
        <v/>
      </c>
      <c r="AH470" s="36" t="str">
        <f t="shared" si="234"/>
        <v/>
      </c>
      <c r="AI470" s="55"/>
      <c r="AJ470" s="37"/>
      <c r="AK470" s="148"/>
      <c r="AL470" s="34"/>
      <c r="AM470" s="32" t="str">
        <f t="shared" si="235"/>
        <v/>
      </c>
      <c r="AN470" s="34"/>
      <c r="AO470" s="32" t="str">
        <f t="shared" si="236"/>
        <v/>
      </c>
      <c r="AP470" s="34"/>
      <c r="AQ470" s="32" t="str">
        <f t="shared" si="237"/>
        <v/>
      </c>
      <c r="AR470" s="34"/>
      <c r="AS470" s="36" t="str">
        <f t="shared" si="238"/>
        <v/>
      </c>
      <c r="AT470" s="36" t="str">
        <f t="shared" si="239"/>
        <v/>
      </c>
      <c r="AU470" s="36" t="str">
        <f t="shared" si="240"/>
        <v/>
      </c>
      <c r="AV470" s="55"/>
      <c r="AW470" s="34"/>
      <c r="AX470" s="148"/>
      <c r="AY470" s="34"/>
      <c r="AZ470" s="32" t="str">
        <f t="shared" si="241"/>
        <v/>
      </c>
      <c r="BA470" s="34"/>
      <c r="BB470" s="32" t="str">
        <f t="shared" si="242"/>
        <v/>
      </c>
      <c r="BC470" s="34"/>
      <c r="BD470" s="32" t="str">
        <f t="shared" si="243"/>
        <v/>
      </c>
      <c r="BE470" s="34"/>
      <c r="BF470" s="36" t="str">
        <f t="shared" si="244"/>
        <v/>
      </c>
      <c r="BG470" s="36" t="str">
        <f t="shared" si="245"/>
        <v/>
      </c>
      <c r="BH470" s="36" t="str">
        <f t="shared" si="246"/>
        <v/>
      </c>
      <c r="BI470" s="55"/>
      <c r="BJ470" s="34"/>
      <c r="BK470" s="148"/>
      <c r="BL470" s="34"/>
      <c r="BM470" s="32" t="str">
        <f t="shared" si="247"/>
        <v/>
      </c>
      <c r="BN470" s="34"/>
      <c r="BO470" s="32" t="str">
        <f t="shared" si="248"/>
        <v/>
      </c>
      <c r="BP470" s="34"/>
      <c r="BQ470" s="32" t="str">
        <f t="shared" si="249"/>
        <v/>
      </c>
      <c r="BR470" s="34"/>
      <c r="BS470" s="36" t="str">
        <f t="shared" si="250"/>
        <v/>
      </c>
      <c r="BT470" s="36" t="str">
        <f t="shared" si="251"/>
        <v/>
      </c>
      <c r="BU470" s="36" t="str">
        <f t="shared" si="252"/>
        <v/>
      </c>
      <c r="BV470" s="55"/>
      <c r="BW470" s="36" t="str">
        <f t="shared" si="253"/>
        <v/>
      </c>
      <c r="BX470" s="36" t="str">
        <f t="shared" si="253"/>
        <v/>
      </c>
      <c r="BY470" s="31"/>
      <c r="BZ470" s="38"/>
      <c r="CB470" s="120" t="e">
        <f t="shared" ca="1" si="224"/>
        <v>#VALUE!</v>
      </c>
      <c r="CC470" s="2" t="e">
        <f t="shared" ca="1" si="254"/>
        <v>#VALUE!</v>
      </c>
    </row>
    <row r="471" spans="1:81" s="10" customFormat="1" ht="25.15" customHeight="1" x14ac:dyDescent="0.2">
      <c r="A471" s="52" t="str">
        <f t="shared" si="255"/>
        <v/>
      </c>
      <c r="B471" s="157" t="e">
        <f t="shared" ca="1" si="225"/>
        <v>#VALUE!</v>
      </c>
      <c r="C471" s="157" t="e">
        <f t="shared" ca="1" si="226"/>
        <v>#VALUE!</v>
      </c>
      <c r="D471" s="29"/>
      <c r="E471" s="155" t="str">
        <f ca="1">IFERROR(INDIRECT(ADDRESS(MATCH(D471,CatModules!C:C,0),2,1,1,"CatModules")),"")</f>
        <v/>
      </c>
      <c r="F471" s="96"/>
      <c r="G471" s="156" t="str">
        <f ca="1">IFERROR(INDIRECT(ADDRESS(MATCH(CONCATENATE(E471,"-",F471),CatInt!K:K,0),3,1,1,"CatInt")),"")</f>
        <v/>
      </c>
      <c r="H471" s="45" t="str">
        <f>IF(F471="","",VLOOKUP(F471,#REF!,2,FALSE))</f>
        <v/>
      </c>
      <c r="I471" s="29"/>
      <c r="J471" s="155" t="e">
        <f t="shared" si="227"/>
        <v>#VALUE!</v>
      </c>
      <c r="K471" s="155" t="e">
        <f t="shared" si="228"/>
        <v>#VALUE!</v>
      </c>
      <c r="L471" s="153"/>
      <c r="M471" s="126"/>
      <c r="N471" s="151" t="e">
        <f ca="1">VLOOKUP(M471,CatProd!B:G,6,FALSE)</f>
        <v>#N/A</v>
      </c>
      <c r="O471" s="127"/>
      <c r="P471" s="175" t="e">
        <f ca="1">VLOOKUP(CONCATENATE(N471,"-",O471),CatProdSpec!H:I,2,FALSE)</f>
        <v>#N/A</v>
      </c>
      <c r="Q471" s="30"/>
      <c r="R471" s="149" t="str">
        <f>IFERROR(VLOOKUP(Q471,Setup!D$16:E$25,2,FALSE),"")</f>
        <v/>
      </c>
      <c r="S471" s="51" t="str">
        <f ca="1">IFERROR(IF(OR(I471="",VLOOKUP(I471,CatCostInp!$E$2:$K$88,7,FALSE)=0),"",VLOOKUP(I471,CatCostInp!$E$2:$K$88,7,FALSE)),"")</f>
        <v/>
      </c>
      <c r="T471" s="4" t="e">
        <f>VLOOKUP(U471,#REF!,2,FALSE)</f>
        <v>#REF!</v>
      </c>
      <c r="U471" s="30"/>
      <c r="V471" s="1" t="str">
        <f ca="1">IF(U471=Setup!$C$10,"Grant",IF('Health Products &amp; Equipment'!U471=Setup!$C$11,"Local",IF('Health Products &amp; Equipment'!U471=Setup!$C$12,"Other","")))</f>
        <v/>
      </c>
      <c r="W471" s="34"/>
      <c r="X471" s="148"/>
      <c r="Y471" s="34"/>
      <c r="Z471" s="36" t="str">
        <f t="shared" si="229"/>
        <v/>
      </c>
      <c r="AA471" s="34"/>
      <c r="AB471" s="32" t="str">
        <f t="shared" si="230"/>
        <v/>
      </c>
      <c r="AC471" s="34"/>
      <c r="AD471" s="32" t="str">
        <f t="shared" si="231"/>
        <v/>
      </c>
      <c r="AE471" s="34"/>
      <c r="AF471" s="36" t="str">
        <f t="shared" si="232"/>
        <v/>
      </c>
      <c r="AG471" s="36" t="str">
        <f t="shared" si="233"/>
        <v/>
      </c>
      <c r="AH471" s="36" t="str">
        <f t="shared" si="234"/>
        <v/>
      </c>
      <c r="AI471" s="55"/>
      <c r="AJ471" s="37"/>
      <c r="AK471" s="148"/>
      <c r="AL471" s="34"/>
      <c r="AM471" s="32" t="str">
        <f t="shared" si="235"/>
        <v/>
      </c>
      <c r="AN471" s="34"/>
      <c r="AO471" s="32" t="str">
        <f t="shared" si="236"/>
        <v/>
      </c>
      <c r="AP471" s="34"/>
      <c r="AQ471" s="32" t="str">
        <f t="shared" si="237"/>
        <v/>
      </c>
      <c r="AR471" s="34"/>
      <c r="AS471" s="36" t="str">
        <f t="shared" si="238"/>
        <v/>
      </c>
      <c r="AT471" s="36" t="str">
        <f t="shared" si="239"/>
        <v/>
      </c>
      <c r="AU471" s="36" t="str">
        <f t="shared" si="240"/>
        <v/>
      </c>
      <c r="AV471" s="55"/>
      <c r="AW471" s="34"/>
      <c r="AX471" s="148"/>
      <c r="AY471" s="34"/>
      <c r="AZ471" s="32" t="str">
        <f t="shared" si="241"/>
        <v/>
      </c>
      <c r="BA471" s="34"/>
      <c r="BB471" s="32" t="str">
        <f t="shared" si="242"/>
        <v/>
      </c>
      <c r="BC471" s="34"/>
      <c r="BD471" s="32" t="str">
        <f t="shared" si="243"/>
        <v/>
      </c>
      <c r="BE471" s="34"/>
      <c r="BF471" s="36" t="str">
        <f t="shared" si="244"/>
        <v/>
      </c>
      <c r="BG471" s="36" t="str">
        <f t="shared" si="245"/>
        <v/>
      </c>
      <c r="BH471" s="36" t="str">
        <f t="shared" si="246"/>
        <v/>
      </c>
      <c r="BI471" s="55"/>
      <c r="BJ471" s="34"/>
      <c r="BK471" s="148"/>
      <c r="BL471" s="34"/>
      <c r="BM471" s="32" t="str">
        <f t="shared" si="247"/>
        <v/>
      </c>
      <c r="BN471" s="34"/>
      <c r="BO471" s="32" t="str">
        <f t="shared" si="248"/>
        <v/>
      </c>
      <c r="BP471" s="34"/>
      <c r="BQ471" s="32" t="str">
        <f t="shared" si="249"/>
        <v/>
      </c>
      <c r="BR471" s="34"/>
      <c r="BS471" s="36" t="str">
        <f t="shared" si="250"/>
        <v/>
      </c>
      <c r="BT471" s="36" t="str">
        <f t="shared" si="251"/>
        <v/>
      </c>
      <c r="BU471" s="36" t="str">
        <f t="shared" si="252"/>
        <v/>
      </c>
      <c r="BV471" s="55"/>
      <c r="BW471" s="36" t="str">
        <f t="shared" si="253"/>
        <v/>
      </c>
      <c r="BX471" s="36" t="str">
        <f t="shared" si="253"/>
        <v/>
      </c>
      <c r="BY471" s="31"/>
      <c r="BZ471" s="38"/>
      <c r="CB471" s="120" t="e">
        <f t="shared" ca="1" si="224"/>
        <v>#VALUE!</v>
      </c>
      <c r="CC471" s="2" t="e">
        <f t="shared" ca="1" si="254"/>
        <v>#VALUE!</v>
      </c>
    </row>
    <row r="472" spans="1:81" s="10" customFormat="1" ht="25.15" customHeight="1" x14ac:dyDescent="0.2">
      <c r="A472" s="52" t="str">
        <f t="shared" si="255"/>
        <v/>
      </c>
      <c r="B472" s="157" t="e">
        <f t="shared" ca="1" si="225"/>
        <v>#VALUE!</v>
      </c>
      <c r="C472" s="157" t="e">
        <f t="shared" ca="1" si="226"/>
        <v>#VALUE!</v>
      </c>
      <c r="D472" s="29"/>
      <c r="E472" s="155" t="str">
        <f ca="1">IFERROR(INDIRECT(ADDRESS(MATCH(D472,CatModules!C:C,0),2,1,1,"CatModules")),"")</f>
        <v/>
      </c>
      <c r="F472" s="96"/>
      <c r="G472" s="156" t="str">
        <f ca="1">IFERROR(INDIRECT(ADDRESS(MATCH(CONCATENATE(E472,"-",F472),CatInt!K:K,0),3,1,1,"CatInt")),"")</f>
        <v/>
      </c>
      <c r="H472" s="45" t="str">
        <f>IF(F472="","",VLOOKUP(F472,#REF!,2,FALSE))</f>
        <v/>
      </c>
      <c r="I472" s="29"/>
      <c r="J472" s="155" t="e">
        <f t="shared" si="227"/>
        <v>#VALUE!</v>
      </c>
      <c r="K472" s="155" t="e">
        <f t="shared" si="228"/>
        <v>#VALUE!</v>
      </c>
      <c r="L472" s="153"/>
      <c r="M472" s="126"/>
      <c r="N472" s="151" t="e">
        <f ca="1">VLOOKUP(M472,CatProd!B:G,6,FALSE)</f>
        <v>#N/A</v>
      </c>
      <c r="O472" s="127"/>
      <c r="P472" s="175" t="e">
        <f ca="1">VLOOKUP(CONCATENATE(N472,"-",O472),CatProdSpec!H:I,2,FALSE)</f>
        <v>#N/A</v>
      </c>
      <c r="Q472" s="30"/>
      <c r="R472" s="149" t="str">
        <f>IFERROR(VLOOKUP(Q472,Setup!D$16:E$25,2,FALSE),"")</f>
        <v/>
      </c>
      <c r="S472" s="51" t="str">
        <f ca="1">IFERROR(IF(OR(I472="",VLOOKUP(I472,CatCostInp!$E$2:$K$88,7,FALSE)=0),"",VLOOKUP(I472,CatCostInp!$E$2:$K$88,7,FALSE)),"")</f>
        <v/>
      </c>
      <c r="T472" s="4" t="e">
        <f>VLOOKUP(U472,#REF!,2,FALSE)</f>
        <v>#REF!</v>
      </c>
      <c r="U472" s="30"/>
      <c r="V472" s="1" t="str">
        <f ca="1">IF(U472=Setup!$C$10,"Grant",IF('Health Products &amp; Equipment'!U472=Setup!$C$11,"Local",IF('Health Products &amp; Equipment'!U472=Setup!$C$12,"Other","")))</f>
        <v/>
      </c>
      <c r="W472" s="34"/>
      <c r="X472" s="148"/>
      <c r="Y472" s="34"/>
      <c r="Z472" s="36" t="str">
        <f t="shared" si="229"/>
        <v/>
      </c>
      <c r="AA472" s="34"/>
      <c r="AB472" s="32" t="str">
        <f t="shared" si="230"/>
        <v/>
      </c>
      <c r="AC472" s="34"/>
      <c r="AD472" s="32" t="str">
        <f t="shared" si="231"/>
        <v/>
      </c>
      <c r="AE472" s="34"/>
      <c r="AF472" s="36" t="str">
        <f t="shared" si="232"/>
        <v/>
      </c>
      <c r="AG472" s="36" t="str">
        <f t="shared" si="233"/>
        <v/>
      </c>
      <c r="AH472" s="36" t="str">
        <f t="shared" si="234"/>
        <v/>
      </c>
      <c r="AI472" s="55"/>
      <c r="AJ472" s="37"/>
      <c r="AK472" s="148"/>
      <c r="AL472" s="34"/>
      <c r="AM472" s="32" t="str">
        <f t="shared" si="235"/>
        <v/>
      </c>
      <c r="AN472" s="34"/>
      <c r="AO472" s="32" t="str">
        <f t="shared" si="236"/>
        <v/>
      </c>
      <c r="AP472" s="34"/>
      <c r="AQ472" s="32" t="str">
        <f t="shared" si="237"/>
        <v/>
      </c>
      <c r="AR472" s="34"/>
      <c r="AS472" s="36" t="str">
        <f t="shared" si="238"/>
        <v/>
      </c>
      <c r="AT472" s="36" t="str">
        <f t="shared" si="239"/>
        <v/>
      </c>
      <c r="AU472" s="36" t="str">
        <f t="shared" si="240"/>
        <v/>
      </c>
      <c r="AV472" s="55"/>
      <c r="AW472" s="34"/>
      <c r="AX472" s="148"/>
      <c r="AY472" s="34"/>
      <c r="AZ472" s="32" t="str">
        <f t="shared" si="241"/>
        <v/>
      </c>
      <c r="BA472" s="34"/>
      <c r="BB472" s="32" t="str">
        <f t="shared" si="242"/>
        <v/>
      </c>
      <c r="BC472" s="34"/>
      <c r="BD472" s="32" t="str">
        <f t="shared" si="243"/>
        <v/>
      </c>
      <c r="BE472" s="34"/>
      <c r="BF472" s="36" t="str">
        <f t="shared" si="244"/>
        <v/>
      </c>
      <c r="BG472" s="36" t="str">
        <f t="shared" si="245"/>
        <v/>
      </c>
      <c r="BH472" s="36" t="str">
        <f t="shared" si="246"/>
        <v/>
      </c>
      <c r="BI472" s="55"/>
      <c r="BJ472" s="34"/>
      <c r="BK472" s="148"/>
      <c r="BL472" s="34"/>
      <c r="BM472" s="32" t="str">
        <f t="shared" si="247"/>
        <v/>
      </c>
      <c r="BN472" s="34"/>
      <c r="BO472" s="32" t="str">
        <f t="shared" si="248"/>
        <v/>
      </c>
      <c r="BP472" s="34"/>
      <c r="BQ472" s="32" t="str">
        <f t="shared" si="249"/>
        <v/>
      </c>
      <c r="BR472" s="34"/>
      <c r="BS472" s="36" t="str">
        <f t="shared" si="250"/>
        <v/>
      </c>
      <c r="BT472" s="36" t="str">
        <f t="shared" si="251"/>
        <v/>
      </c>
      <c r="BU472" s="36" t="str">
        <f t="shared" si="252"/>
        <v/>
      </c>
      <c r="BV472" s="55"/>
      <c r="BW472" s="36" t="str">
        <f t="shared" si="253"/>
        <v/>
      </c>
      <c r="BX472" s="36" t="str">
        <f t="shared" si="253"/>
        <v/>
      </c>
      <c r="BY472" s="31"/>
      <c r="BZ472" s="38"/>
      <c r="CB472" s="120" t="e">
        <f t="shared" ca="1" si="224"/>
        <v>#VALUE!</v>
      </c>
      <c r="CC472" s="2" t="e">
        <f t="shared" ca="1" si="254"/>
        <v>#VALUE!</v>
      </c>
    </row>
    <row r="473" spans="1:81" s="10" customFormat="1" ht="25.15" customHeight="1" x14ac:dyDescent="0.2">
      <c r="A473" s="52" t="str">
        <f t="shared" si="255"/>
        <v/>
      </c>
      <c r="B473" s="157" t="e">
        <f t="shared" ca="1" si="225"/>
        <v>#VALUE!</v>
      </c>
      <c r="C473" s="157" t="e">
        <f t="shared" ca="1" si="226"/>
        <v>#VALUE!</v>
      </c>
      <c r="D473" s="29"/>
      <c r="E473" s="155" t="str">
        <f ca="1">IFERROR(INDIRECT(ADDRESS(MATCH(D473,CatModules!C:C,0),2,1,1,"CatModules")),"")</f>
        <v/>
      </c>
      <c r="F473" s="96"/>
      <c r="G473" s="156" t="str">
        <f ca="1">IFERROR(INDIRECT(ADDRESS(MATCH(CONCATENATE(E473,"-",F473),CatInt!K:K,0),3,1,1,"CatInt")),"")</f>
        <v/>
      </c>
      <c r="H473" s="45" t="str">
        <f>IF(F473="","",VLOOKUP(F473,#REF!,2,FALSE))</f>
        <v/>
      </c>
      <c r="I473" s="29"/>
      <c r="J473" s="155" t="e">
        <f t="shared" si="227"/>
        <v>#VALUE!</v>
      </c>
      <c r="K473" s="155" t="e">
        <f t="shared" si="228"/>
        <v>#VALUE!</v>
      </c>
      <c r="L473" s="153"/>
      <c r="M473" s="126"/>
      <c r="N473" s="151" t="e">
        <f ca="1">VLOOKUP(M473,CatProd!B:G,6,FALSE)</f>
        <v>#N/A</v>
      </c>
      <c r="O473" s="127"/>
      <c r="P473" s="175" t="e">
        <f ca="1">VLOOKUP(CONCATENATE(N473,"-",O473),CatProdSpec!H:I,2,FALSE)</f>
        <v>#N/A</v>
      </c>
      <c r="Q473" s="30"/>
      <c r="R473" s="149" t="str">
        <f>IFERROR(VLOOKUP(Q473,Setup!D$16:E$25,2,FALSE),"")</f>
        <v/>
      </c>
      <c r="S473" s="51" t="str">
        <f ca="1">IFERROR(IF(OR(I473="",VLOOKUP(I473,CatCostInp!$E$2:$K$88,7,FALSE)=0),"",VLOOKUP(I473,CatCostInp!$E$2:$K$88,7,FALSE)),"")</f>
        <v/>
      </c>
      <c r="T473" s="4" t="e">
        <f>VLOOKUP(U473,#REF!,2,FALSE)</f>
        <v>#REF!</v>
      </c>
      <c r="U473" s="30"/>
      <c r="V473" s="1" t="str">
        <f ca="1">IF(U473=Setup!$C$10,"Grant",IF('Health Products &amp; Equipment'!U473=Setup!$C$11,"Local",IF('Health Products &amp; Equipment'!U473=Setup!$C$12,"Other","")))</f>
        <v/>
      </c>
      <c r="W473" s="34"/>
      <c r="X473" s="148"/>
      <c r="Y473" s="34"/>
      <c r="Z473" s="36" t="str">
        <f t="shared" si="229"/>
        <v/>
      </c>
      <c r="AA473" s="34"/>
      <c r="AB473" s="32" t="str">
        <f t="shared" si="230"/>
        <v/>
      </c>
      <c r="AC473" s="34"/>
      <c r="AD473" s="32" t="str">
        <f t="shared" si="231"/>
        <v/>
      </c>
      <c r="AE473" s="34"/>
      <c r="AF473" s="36" t="str">
        <f t="shared" si="232"/>
        <v/>
      </c>
      <c r="AG473" s="36" t="str">
        <f t="shared" si="233"/>
        <v/>
      </c>
      <c r="AH473" s="36" t="str">
        <f t="shared" si="234"/>
        <v/>
      </c>
      <c r="AI473" s="55"/>
      <c r="AJ473" s="37"/>
      <c r="AK473" s="148"/>
      <c r="AL473" s="34"/>
      <c r="AM473" s="32" t="str">
        <f t="shared" si="235"/>
        <v/>
      </c>
      <c r="AN473" s="34"/>
      <c r="AO473" s="32" t="str">
        <f t="shared" si="236"/>
        <v/>
      </c>
      <c r="AP473" s="34"/>
      <c r="AQ473" s="32" t="str">
        <f t="shared" si="237"/>
        <v/>
      </c>
      <c r="AR473" s="34"/>
      <c r="AS473" s="36" t="str">
        <f t="shared" si="238"/>
        <v/>
      </c>
      <c r="AT473" s="36" t="str">
        <f t="shared" si="239"/>
        <v/>
      </c>
      <c r="AU473" s="36" t="str">
        <f t="shared" si="240"/>
        <v/>
      </c>
      <c r="AV473" s="55"/>
      <c r="AW473" s="34"/>
      <c r="AX473" s="148"/>
      <c r="AY473" s="34"/>
      <c r="AZ473" s="32" t="str">
        <f t="shared" si="241"/>
        <v/>
      </c>
      <c r="BA473" s="34"/>
      <c r="BB473" s="32" t="str">
        <f t="shared" si="242"/>
        <v/>
      </c>
      <c r="BC473" s="34"/>
      <c r="BD473" s="32" t="str">
        <f t="shared" si="243"/>
        <v/>
      </c>
      <c r="BE473" s="34"/>
      <c r="BF473" s="36" t="str">
        <f t="shared" si="244"/>
        <v/>
      </c>
      <c r="BG473" s="36" t="str">
        <f t="shared" si="245"/>
        <v/>
      </c>
      <c r="BH473" s="36" t="str">
        <f t="shared" si="246"/>
        <v/>
      </c>
      <c r="BI473" s="55"/>
      <c r="BJ473" s="34"/>
      <c r="BK473" s="148"/>
      <c r="BL473" s="34"/>
      <c r="BM473" s="32" t="str">
        <f t="shared" si="247"/>
        <v/>
      </c>
      <c r="BN473" s="34"/>
      <c r="BO473" s="32" t="str">
        <f t="shared" si="248"/>
        <v/>
      </c>
      <c r="BP473" s="34"/>
      <c r="BQ473" s="32" t="str">
        <f t="shared" si="249"/>
        <v/>
      </c>
      <c r="BR473" s="34"/>
      <c r="BS473" s="36" t="str">
        <f t="shared" si="250"/>
        <v/>
      </c>
      <c r="BT473" s="36" t="str">
        <f t="shared" si="251"/>
        <v/>
      </c>
      <c r="BU473" s="36" t="str">
        <f t="shared" si="252"/>
        <v/>
      </c>
      <c r="BV473" s="55"/>
      <c r="BW473" s="36" t="str">
        <f t="shared" si="253"/>
        <v/>
      </c>
      <c r="BX473" s="36" t="str">
        <f t="shared" si="253"/>
        <v/>
      </c>
      <c r="BY473" s="31"/>
      <c r="BZ473" s="38"/>
      <c r="CB473" s="120" t="e">
        <f t="shared" ca="1" si="224"/>
        <v>#VALUE!</v>
      </c>
      <c r="CC473" s="2" t="e">
        <f t="shared" ca="1" si="254"/>
        <v>#VALUE!</v>
      </c>
    </row>
    <row r="474" spans="1:81" s="10" customFormat="1" ht="25.15" customHeight="1" x14ac:dyDescent="0.2">
      <c r="A474" s="52" t="str">
        <f t="shared" si="255"/>
        <v/>
      </c>
      <c r="B474" s="157" t="e">
        <f t="shared" ca="1" si="225"/>
        <v>#VALUE!</v>
      </c>
      <c r="C474" s="157" t="e">
        <f t="shared" ca="1" si="226"/>
        <v>#VALUE!</v>
      </c>
      <c r="D474" s="29"/>
      <c r="E474" s="155" t="str">
        <f ca="1">IFERROR(INDIRECT(ADDRESS(MATCH(D474,CatModules!C:C,0),2,1,1,"CatModules")),"")</f>
        <v/>
      </c>
      <c r="F474" s="96"/>
      <c r="G474" s="156" t="str">
        <f ca="1">IFERROR(INDIRECT(ADDRESS(MATCH(CONCATENATE(E474,"-",F474),CatInt!K:K,0),3,1,1,"CatInt")),"")</f>
        <v/>
      </c>
      <c r="H474" s="45" t="str">
        <f>IF(F474="","",VLOOKUP(F474,#REF!,2,FALSE))</f>
        <v/>
      </c>
      <c r="I474" s="29"/>
      <c r="J474" s="155" t="e">
        <f t="shared" si="227"/>
        <v>#VALUE!</v>
      </c>
      <c r="K474" s="155" t="e">
        <f t="shared" si="228"/>
        <v>#VALUE!</v>
      </c>
      <c r="L474" s="153"/>
      <c r="M474" s="126"/>
      <c r="N474" s="151" t="e">
        <f ca="1">VLOOKUP(M474,CatProd!B:G,6,FALSE)</f>
        <v>#N/A</v>
      </c>
      <c r="O474" s="127"/>
      <c r="P474" s="175" t="e">
        <f ca="1">VLOOKUP(CONCATENATE(N474,"-",O474),CatProdSpec!H:I,2,FALSE)</f>
        <v>#N/A</v>
      </c>
      <c r="Q474" s="30"/>
      <c r="R474" s="149" t="str">
        <f>IFERROR(VLOOKUP(Q474,Setup!D$16:E$25,2,FALSE),"")</f>
        <v/>
      </c>
      <c r="S474" s="51" t="str">
        <f ca="1">IFERROR(IF(OR(I474="",VLOOKUP(I474,CatCostInp!$E$2:$K$88,7,FALSE)=0),"",VLOOKUP(I474,CatCostInp!$E$2:$K$88,7,FALSE)),"")</f>
        <v/>
      </c>
      <c r="T474" s="4" t="e">
        <f>VLOOKUP(U474,#REF!,2,FALSE)</f>
        <v>#REF!</v>
      </c>
      <c r="U474" s="30"/>
      <c r="V474" s="1" t="str">
        <f ca="1">IF(U474=Setup!$C$10,"Grant",IF('Health Products &amp; Equipment'!U474=Setup!$C$11,"Local",IF('Health Products &amp; Equipment'!U474=Setup!$C$12,"Other","")))</f>
        <v/>
      </c>
      <c r="W474" s="34"/>
      <c r="X474" s="148"/>
      <c r="Y474" s="34"/>
      <c r="Z474" s="36" t="str">
        <f t="shared" si="229"/>
        <v/>
      </c>
      <c r="AA474" s="34"/>
      <c r="AB474" s="32" t="str">
        <f t="shared" si="230"/>
        <v/>
      </c>
      <c r="AC474" s="34"/>
      <c r="AD474" s="32" t="str">
        <f t="shared" si="231"/>
        <v/>
      </c>
      <c r="AE474" s="34"/>
      <c r="AF474" s="36" t="str">
        <f t="shared" si="232"/>
        <v/>
      </c>
      <c r="AG474" s="36" t="str">
        <f t="shared" si="233"/>
        <v/>
      </c>
      <c r="AH474" s="36" t="str">
        <f t="shared" si="234"/>
        <v/>
      </c>
      <c r="AI474" s="55"/>
      <c r="AJ474" s="37"/>
      <c r="AK474" s="148"/>
      <c r="AL474" s="34"/>
      <c r="AM474" s="32" t="str">
        <f t="shared" si="235"/>
        <v/>
      </c>
      <c r="AN474" s="34"/>
      <c r="AO474" s="32" t="str">
        <f t="shared" si="236"/>
        <v/>
      </c>
      <c r="AP474" s="34"/>
      <c r="AQ474" s="32" t="str">
        <f t="shared" si="237"/>
        <v/>
      </c>
      <c r="AR474" s="34"/>
      <c r="AS474" s="36" t="str">
        <f t="shared" si="238"/>
        <v/>
      </c>
      <c r="AT474" s="36" t="str">
        <f t="shared" si="239"/>
        <v/>
      </c>
      <c r="AU474" s="36" t="str">
        <f t="shared" si="240"/>
        <v/>
      </c>
      <c r="AV474" s="55"/>
      <c r="AW474" s="34"/>
      <c r="AX474" s="148"/>
      <c r="AY474" s="34"/>
      <c r="AZ474" s="32" t="str">
        <f t="shared" si="241"/>
        <v/>
      </c>
      <c r="BA474" s="34"/>
      <c r="BB474" s="32" t="str">
        <f t="shared" si="242"/>
        <v/>
      </c>
      <c r="BC474" s="34"/>
      <c r="BD474" s="32" t="str">
        <f t="shared" si="243"/>
        <v/>
      </c>
      <c r="BE474" s="34"/>
      <c r="BF474" s="36" t="str">
        <f t="shared" si="244"/>
        <v/>
      </c>
      <c r="BG474" s="36" t="str">
        <f t="shared" si="245"/>
        <v/>
      </c>
      <c r="BH474" s="36" t="str">
        <f t="shared" si="246"/>
        <v/>
      </c>
      <c r="BI474" s="55"/>
      <c r="BJ474" s="34"/>
      <c r="BK474" s="148"/>
      <c r="BL474" s="34"/>
      <c r="BM474" s="32" t="str">
        <f t="shared" si="247"/>
        <v/>
      </c>
      <c r="BN474" s="34"/>
      <c r="BO474" s="32" t="str">
        <f t="shared" si="248"/>
        <v/>
      </c>
      <c r="BP474" s="34"/>
      <c r="BQ474" s="32" t="str">
        <f t="shared" si="249"/>
        <v/>
      </c>
      <c r="BR474" s="34"/>
      <c r="BS474" s="36" t="str">
        <f t="shared" si="250"/>
        <v/>
      </c>
      <c r="BT474" s="36" t="str">
        <f t="shared" si="251"/>
        <v/>
      </c>
      <c r="BU474" s="36" t="str">
        <f t="shared" si="252"/>
        <v/>
      </c>
      <c r="BV474" s="55"/>
      <c r="BW474" s="36" t="str">
        <f t="shared" si="253"/>
        <v/>
      </c>
      <c r="BX474" s="36" t="str">
        <f t="shared" si="253"/>
        <v/>
      </c>
      <c r="BY474" s="31"/>
      <c r="BZ474" s="38"/>
      <c r="CB474" s="120" t="e">
        <f t="shared" ca="1" si="224"/>
        <v>#VALUE!</v>
      </c>
      <c r="CC474" s="2" t="e">
        <f t="shared" ca="1" si="254"/>
        <v>#VALUE!</v>
      </c>
    </row>
    <row r="475" spans="1:81" s="10" customFormat="1" ht="25.15" customHeight="1" x14ac:dyDescent="0.2">
      <c r="A475" s="52" t="str">
        <f t="shared" si="255"/>
        <v/>
      </c>
      <c r="B475" s="157" t="e">
        <f t="shared" ca="1" si="225"/>
        <v>#VALUE!</v>
      </c>
      <c r="C475" s="157" t="e">
        <f t="shared" ca="1" si="226"/>
        <v>#VALUE!</v>
      </c>
      <c r="D475" s="29"/>
      <c r="E475" s="155" t="str">
        <f ca="1">IFERROR(INDIRECT(ADDRESS(MATCH(D475,CatModules!C:C,0),2,1,1,"CatModules")),"")</f>
        <v/>
      </c>
      <c r="F475" s="96"/>
      <c r="G475" s="156" t="str">
        <f ca="1">IFERROR(INDIRECT(ADDRESS(MATCH(CONCATENATE(E475,"-",F475),CatInt!K:K,0),3,1,1,"CatInt")),"")</f>
        <v/>
      </c>
      <c r="H475" s="45" t="str">
        <f>IF(F475="","",VLOOKUP(F475,#REF!,2,FALSE))</f>
        <v/>
      </c>
      <c r="I475" s="29"/>
      <c r="J475" s="155" t="e">
        <f t="shared" si="227"/>
        <v>#VALUE!</v>
      </c>
      <c r="K475" s="155" t="e">
        <f t="shared" si="228"/>
        <v>#VALUE!</v>
      </c>
      <c r="L475" s="153"/>
      <c r="M475" s="126"/>
      <c r="N475" s="151" t="e">
        <f ca="1">VLOOKUP(M475,CatProd!B:G,6,FALSE)</f>
        <v>#N/A</v>
      </c>
      <c r="O475" s="127"/>
      <c r="P475" s="175" t="e">
        <f ca="1">VLOOKUP(CONCATENATE(N475,"-",O475),CatProdSpec!H:I,2,FALSE)</f>
        <v>#N/A</v>
      </c>
      <c r="Q475" s="30"/>
      <c r="R475" s="149" t="str">
        <f>IFERROR(VLOOKUP(Q475,Setup!D$16:E$25,2,FALSE),"")</f>
        <v/>
      </c>
      <c r="S475" s="51" t="str">
        <f ca="1">IFERROR(IF(OR(I475="",VLOOKUP(I475,CatCostInp!$E$2:$K$88,7,FALSE)=0),"",VLOOKUP(I475,CatCostInp!$E$2:$K$88,7,FALSE)),"")</f>
        <v/>
      </c>
      <c r="T475" s="4" t="e">
        <f>VLOOKUP(U475,#REF!,2,FALSE)</f>
        <v>#REF!</v>
      </c>
      <c r="U475" s="30"/>
      <c r="V475" s="1" t="str">
        <f ca="1">IF(U475=Setup!$C$10,"Grant",IF('Health Products &amp; Equipment'!U475=Setup!$C$11,"Local",IF('Health Products &amp; Equipment'!U475=Setup!$C$12,"Other","")))</f>
        <v/>
      </c>
      <c r="W475" s="34"/>
      <c r="X475" s="148"/>
      <c r="Y475" s="34"/>
      <c r="Z475" s="36" t="str">
        <f t="shared" si="229"/>
        <v/>
      </c>
      <c r="AA475" s="34"/>
      <c r="AB475" s="32" t="str">
        <f t="shared" si="230"/>
        <v/>
      </c>
      <c r="AC475" s="34"/>
      <c r="AD475" s="32" t="str">
        <f t="shared" si="231"/>
        <v/>
      </c>
      <c r="AE475" s="34"/>
      <c r="AF475" s="36" t="str">
        <f t="shared" si="232"/>
        <v/>
      </c>
      <c r="AG475" s="36" t="str">
        <f t="shared" si="233"/>
        <v/>
      </c>
      <c r="AH475" s="36" t="str">
        <f t="shared" si="234"/>
        <v/>
      </c>
      <c r="AI475" s="55"/>
      <c r="AJ475" s="37"/>
      <c r="AK475" s="148"/>
      <c r="AL475" s="34"/>
      <c r="AM475" s="32" t="str">
        <f t="shared" si="235"/>
        <v/>
      </c>
      <c r="AN475" s="34"/>
      <c r="AO475" s="32" t="str">
        <f t="shared" si="236"/>
        <v/>
      </c>
      <c r="AP475" s="34"/>
      <c r="AQ475" s="32" t="str">
        <f t="shared" si="237"/>
        <v/>
      </c>
      <c r="AR475" s="34"/>
      <c r="AS475" s="36" t="str">
        <f t="shared" si="238"/>
        <v/>
      </c>
      <c r="AT475" s="36" t="str">
        <f t="shared" si="239"/>
        <v/>
      </c>
      <c r="AU475" s="36" t="str">
        <f t="shared" si="240"/>
        <v/>
      </c>
      <c r="AV475" s="55"/>
      <c r="AW475" s="34"/>
      <c r="AX475" s="148"/>
      <c r="AY475" s="34"/>
      <c r="AZ475" s="32" t="str">
        <f t="shared" si="241"/>
        <v/>
      </c>
      <c r="BA475" s="34"/>
      <c r="BB475" s="32" t="str">
        <f t="shared" si="242"/>
        <v/>
      </c>
      <c r="BC475" s="34"/>
      <c r="BD475" s="32" t="str">
        <f t="shared" si="243"/>
        <v/>
      </c>
      <c r="BE475" s="34"/>
      <c r="BF475" s="36" t="str">
        <f t="shared" si="244"/>
        <v/>
      </c>
      <c r="BG475" s="36" t="str">
        <f t="shared" si="245"/>
        <v/>
      </c>
      <c r="BH475" s="36" t="str">
        <f t="shared" si="246"/>
        <v/>
      </c>
      <c r="BI475" s="55"/>
      <c r="BJ475" s="34"/>
      <c r="BK475" s="148"/>
      <c r="BL475" s="34"/>
      <c r="BM475" s="32" t="str">
        <f t="shared" si="247"/>
        <v/>
      </c>
      <c r="BN475" s="34"/>
      <c r="BO475" s="32" t="str">
        <f t="shared" si="248"/>
        <v/>
      </c>
      <c r="BP475" s="34"/>
      <c r="BQ475" s="32" t="str">
        <f t="shared" si="249"/>
        <v/>
      </c>
      <c r="BR475" s="34"/>
      <c r="BS475" s="36" t="str">
        <f t="shared" si="250"/>
        <v/>
      </c>
      <c r="BT475" s="36" t="str">
        <f t="shared" si="251"/>
        <v/>
      </c>
      <c r="BU475" s="36" t="str">
        <f t="shared" si="252"/>
        <v/>
      </c>
      <c r="BV475" s="55"/>
      <c r="BW475" s="36" t="str">
        <f t="shared" si="253"/>
        <v/>
      </c>
      <c r="BX475" s="36" t="str">
        <f t="shared" si="253"/>
        <v/>
      </c>
      <c r="BY475" s="31"/>
      <c r="BZ475" s="38"/>
      <c r="CB475" s="120" t="e">
        <f t="shared" ca="1" si="224"/>
        <v>#VALUE!</v>
      </c>
      <c r="CC475" s="2" t="e">
        <f t="shared" ca="1" si="254"/>
        <v>#VALUE!</v>
      </c>
    </row>
    <row r="476" spans="1:81" s="10" customFormat="1" ht="25.15" customHeight="1" x14ac:dyDescent="0.2">
      <c r="A476" s="52" t="str">
        <f t="shared" si="255"/>
        <v/>
      </c>
      <c r="B476" s="157" t="e">
        <f t="shared" ca="1" si="225"/>
        <v>#VALUE!</v>
      </c>
      <c r="C476" s="157" t="e">
        <f t="shared" ca="1" si="226"/>
        <v>#VALUE!</v>
      </c>
      <c r="D476" s="29"/>
      <c r="E476" s="155" t="str">
        <f ca="1">IFERROR(INDIRECT(ADDRESS(MATCH(D476,CatModules!C:C,0),2,1,1,"CatModules")),"")</f>
        <v/>
      </c>
      <c r="F476" s="96"/>
      <c r="G476" s="156" t="str">
        <f ca="1">IFERROR(INDIRECT(ADDRESS(MATCH(CONCATENATE(E476,"-",F476),CatInt!K:K,0),3,1,1,"CatInt")),"")</f>
        <v/>
      </c>
      <c r="H476" s="45" t="str">
        <f>IF(F476="","",VLOOKUP(F476,#REF!,2,FALSE))</f>
        <v/>
      </c>
      <c r="I476" s="29"/>
      <c r="J476" s="155" t="e">
        <f t="shared" si="227"/>
        <v>#VALUE!</v>
      </c>
      <c r="K476" s="155" t="e">
        <f t="shared" si="228"/>
        <v>#VALUE!</v>
      </c>
      <c r="L476" s="153"/>
      <c r="M476" s="126"/>
      <c r="N476" s="151" t="e">
        <f ca="1">VLOOKUP(M476,CatProd!B:G,6,FALSE)</f>
        <v>#N/A</v>
      </c>
      <c r="O476" s="127"/>
      <c r="P476" s="175" t="e">
        <f ca="1">VLOOKUP(CONCATENATE(N476,"-",O476),CatProdSpec!H:I,2,FALSE)</f>
        <v>#N/A</v>
      </c>
      <c r="Q476" s="30"/>
      <c r="R476" s="149" t="str">
        <f>IFERROR(VLOOKUP(Q476,Setup!D$16:E$25,2,FALSE),"")</f>
        <v/>
      </c>
      <c r="S476" s="51" t="str">
        <f ca="1">IFERROR(IF(OR(I476="",VLOOKUP(I476,CatCostInp!$E$2:$K$88,7,FALSE)=0),"",VLOOKUP(I476,CatCostInp!$E$2:$K$88,7,FALSE)),"")</f>
        <v/>
      </c>
      <c r="T476" s="4" t="e">
        <f>VLOOKUP(U476,#REF!,2,FALSE)</f>
        <v>#REF!</v>
      </c>
      <c r="U476" s="30"/>
      <c r="V476" s="1" t="str">
        <f ca="1">IF(U476=Setup!$C$10,"Grant",IF('Health Products &amp; Equipment'!U476=Setup!$C$11,"Local",IF('Health Products &amp; Equipment'!U476=Setup!$C$12,"Other","")))</f>
        <v/>
      </c>
      <c r="W476" s="34"/>
      <c r="X476" s="148"/>
      <c r="Y476" s="34"/>
      <c r="Z476" s="36" t="str">
        <f t="shared" si="229"/>
        <v/>
      </c>
      <c r="AA476" s="34"/>
      <c r="AB476" s="32" t="str">
        <f t="shared" si="230"/>
        <v/>
      </c>
      <c r="AC476" s="34"/>
      <c r="AD476" s="32" t="str">
        <f t="shared" si="231"/>
        <v/>
      </c>
      <c r="AE476" s="34"/>
      <c r="AF476" s="36" t="str">
        <f t="shared" si="232"/>
        <v/>
      </c>
      <c r="AG476" s="36" t="str">
        <f t="shared" si="233"/>
        <v/>
      </c>
      <c r="AH476" s="36" t="str">
        <f t="shared" si="234"/>
        <v/>
      </c>
      <c r="AI476" s="55"/>
      <c r="AJ476" s="37"/>
      <c r="AK476" s="148"/>
      <c r="AL476" s="34"/>
      <c r="AM476" s="32" t="str">
        <f t="shared" si="235"/>
        <v/>
      </c>
      <c r="AN476" s="34"/>
      <c r="AO476" s="32" t="str">
        <f t="shared" si="236"/>
        <v/>
      </c>
      <c r="AP476" s="34"/>
      <c r="AQ476" s="32" t="str">
        <f t="shared" si="237"/>
        <v/>
      </c>
      <c r="AR476" s="34"/>
      <c r="AS476" s="36" t="str">
        <f t="shared" si="238"/>
        <v/>
      </c>
      <c r="AT476" s="36" t="str">
        <f t="shared" si="239"/>
        <v/>
      </c>
      <c r="AU476" s="36" t="str">
        <f t="shared" si="240"/>
        <v/>
      </c>
      <c r="AV476" s="55"/>
      <c r="AW476" s="34"/>
      <c r="AX476" s="148"/>
      <c r="AY476" s="34"/>
      <c r="AZ476" s="32" t="str">
        <f t="shared" si="241"/>
        <v/>
      </c>
      <c r="BA476" s="34"/>
      <c r="BB476" s="32" t="str">
        <f t="shared" si="242"/>
        <v/>
      </c>
      <c r="BC476" s="34"/>
      <c r="BD476" s="32" t="str">
        <f t="shared" si="243"/>
        <v/>
      </c>
      <c r="BE476" s="34"/>
      <c r="BF476" s="36" t="str">
        <f t="shared" si="244"/>
        <v/>
      </c>
      <c r="BG476" s="36" t="str">
        <f t="shared" si="245"/>
        <v/>
      </c>
      <c r="BH476" s="36" t="str">
        <f t="shared" si="246"/>
        <v/>
      </c>
      <c r="BI476" s="55"/>
      <c r="BJ476" s="34"/>
      <c r="BK476" s="148"/>
      <c r="BL476" s="34"/>
      <c r="BM476" s="32" t="str">
        <f t="shared" si="247"/>
        <v/>
      </c>
      <c r="BN476" s="34"/>
      <c r="BO476" s="32" t="str">
        <f t="shared" si="248"/>
        <v/>
      </c>
      <c r="BP476" s="34"/>
      <c r="BQ476" s="32" t="str">
        <f t="shared" si="249"/>
        <v/>
      </c>
      <c r="BR476" s="34"/>
      <c r="BS476" s="36" t="str">
        <f t="shared" si="250"/>
        <v/>
      </c>
      <c r="BT476" s="36" t="str">
        <f t="shared" si="251"/>
        <v/>
      </c>
      <c r="BU476" s="36" t="str">
        <f t="shared" si="252"/>
        <v/>
      </c>
      <c r="BV476" s="55"/>
      <c r="BW476" s="36" t="str">
        <f t="shared" si="253"/>
        <v/>
      </c>
      <c r="BX476" s="36" t="str">
        <f t="shared" si="253"/>
        <v/>
      </c>
      <c r="BY476" s="31"/>
      <c r="BZ476" s="38"/>
      <c r="CB476" s="120" t="e">
        <f t="shared" ca="1" si="224"/>
        <v>#VALUE!</v>
      </c>
      <c r="CC476" s="2" t="e">
        <f t="shared" ca="1" si="254"/>
        <v>#VALUE!</v>
      </c>
    </row>
    <row r="477" spans="1:81" s="10" customFormat="1" ht="25.15" customHeight="1" x14ac:dyDescent="0.2">
      <c r="A477" s="52" t="str">
        <f t="shared" si="255"/>
        <v/>
      </c>
      <c r="B477" s="157" t="e">
        <f t="shared" ca="1" si="225"/>
        <v>#VALUE!</v>
      </c>
      <c r="C477" s="157" t="e">
        <f t="shared" ca="1" si="226"/>
        <v>#VALUE!</v>
      </c>
      <c r="D477" s="29"/>
      <c r="E477" s="155" t="str">
        <f ca="1">IFERROR(INDIRECT(ADDRESS(MATCH(D477,CatModules!C:C,0),2,1,1,"CatModules")),"")</f>
        <v/>
      </c>
      <c r="F477" s="96"/>
      <c r="G477" s="156" t="str">
        <f ca="1">IFERROR(INDIRECT(ADDRESS(MATCH(CONCATENATE(E477,"-",F477),CatInt!K:K,0),3,1,1,"CatInt")),"")</f>
        <v/>
      </c>
      <c r="H477" s="45" t="str">
        <f>IF(F477="","",VLOOKUP(F477,#REF!,2,FALSE))</f>
        <v/>
      </c>
      <c r="I477" s="29"/>
      <c r="J477" s="155" t="e">
        <f t="shared" si="227"/>
        <v>#VALUE!</v>
      </c>
      <c r="K477" s="155" t="e">
        <f t="shared" si="228"/>
        <v>#VALUE!</v>
      </c>
      <c r="L477" s="153"/>
      <c r="M477" s="126"/>
      <c r="N477" s="151" t="e">
        <f ca="1">VLOOKUP(M477,CatProd!B:G,6,FALSE)</f>
        <v>#N/A</v>
      </c>
      <c r="O477" s="127"/>
      <c r="P477" s="175" t="e">
        <f ca="1">VLOOKUP(CONCATENATE(N477,"-",O477),CatProdSpec!H:I,2,FALSE)</f>
        <v>#N/A</v>
      </c>
      <c r="Q477" s="30"/>
      <c r="R477" s="149" t="str">
        <f>IFERROR(VLOOKUP(Q477,Setup!D$16:E$25,2,FALSE),"")</f>
        <v/>
      </c>
      <c r="S477" s="51" t="str">
        <f ca="1">IFERROR(IF(OR(I477="",VLOOKUP(I477,CatCostInp!$E$2:$K$88,7,FALSE)=0),"",VLOOKUP(I477,CatCostInp!$E$2:$K$88,7,FALSE)),"")</f>
        <v/>
      </c>
      <c r="T477" s="4" t="e">
        <f>VLOOKUP(U477,#REF!,2,FALSE)</f>
        <v>#REF!</v>
      </c>
      <c r="U477" s="30"/>
      <c r="V477" s="1" t="str">
        <f ca="1">IF(U477=Setup!$C$10,"Grant",IF('Health Products &amp; Equipment'!U477=Setup!$C$11,"Local",IF('Health Products &amp; Equipment'!U477=Setup!$C$12,"Other","")))</f>
        <v/>
      </c>
      <c r="W477" s="34"/>
      <c r="X477" s="148"/>
      <c r="Y477" s="34"/>
      <c r="Z477" s="36" t="str">
        <f t="shared" si="229"/>
        <v/>
      </c>
      <c r="AA477" s="34"/>
      <c r="AB477" s="32" t="str">
        <f t="shared" si="230"/>
        <v/>
      </c>
      <c r="AC477" s="34"/>
      <c r="AD477" s="32" t="str">
        <f t="shared" si="231"/>
        <v/>
      </c>
      <c r="AE477" s="34"/>
      <c r="AF477" s="36" t="str">
        <f t="shared" si="232"/>
        <v/>
      </c>
      <c r="AG477" s="36" t="str">
        <f t="shared" si="233"/>
        <v/>
      </c>
      <c r="AH477" s="36" t="str">
        <f t="shared" si="234"/>
        <v/>
      </c>
      <c r="AI477" s="55"/>
      <c r="AJ477" s="37"/>
      <c r="AK477" s="148"/>
      <c r="AL477" s="34"/>
      <c r="AM477" s="32" t="str">
        <f t="shared" si="235"/>
        <v/>
      </c>
      <c r="AN477" s="34"/>
      <c r="AO477" s="32" t="str">
        <f t="shared" si="236"/>
        <v/>
      </c>
      <c r="AP477" s="34"/>
      <c r="AQ477" s="32" t="str">
        <f t="shared" si="237"/>
        <v/>
      </c>
      <c r="AR477" s="34"/>
      <c r="AS477" s="36" t="str">
        <f t="shared" si="238"/>
        <v/>
      </c>
      <c r="AT477" s="36" t="str">
        <f t="shared" si="239"/>
        <v/>
      </c>
      <c r="AU477" s="36" t="str">
        <f t="shared" si="240"/>
        <v/>
      </c>
      <c r="AV477" s="55"/>
      <c r="AW477" s="34"/>
      <c r="AX477" s="148"/>
      <c r="AY477" s="34"/>
      <c r="AZ477" s="32" t="str">
        <f t="shared" si="241"/>
        <v/>
      </c>
      <c r="BA477" s="34"/>
      <c r="BB477" s="32" t="str">
        <f t="shared" si="242"/>
        <v/>
      </c>
      <c r="BC477" s="34"/>
      <c r="BD477" s="32" t="str">
        <f t="shared" si="243"/>
        <v/>
      </c>
      <c r="BE477" s="34"/>
      <c r="BF477" s="36" t="str">
        <f t="shared" si="244"/>
        <v/>
      </c>
      <c r="BG477" s="36" t="str">
        <f t="shared" si="245"/>
        <v/>
      </c>
      <c r="BH477" s="36" t="str">
        <f t="shared" si="246"/>
        <v/>
      </c>
      <c r="BI477" s="55"/>
      <c r="BJ477" s="34"/>
      <c r="BK477" s="148"/>
      <c r="BL477" s="34"/>
      <c r="BM477" s="32" t="str">
        <f t="shared" si="247"/>
        <v/>
      </c>
      <c r="BN477" s="34"/>
      <c r="BO477" s="32" t="str">
        <f t="shared" si="248"/>
        <v/>
      </c>
      <c r="BP477" s="34"/>
      <c r="BQ477" s="32" t="str">
        <f t="shared" si="249"/>
        <v/>
      </c>
      <c r="BR477" s="34"/>
      <c r="BS477" s="36" t="str">
        <f t="shared" si="250"/>
        <v/>
      </c>
      <c r="BT477" s="36" t="str">
        <f t="shared" si="251"/>
        <v/>
      </c>
      <c r="BU477" s="36" t="str">
        <f t="shared" si="252"/>
        <v/>
      </c>
      <c r="BV477" s="55"/>
      <c r="BW477" s="36" t="str">
        <f t="shared" si="253"/>
        <v/>
      </c>
      <c r="BX477" s="36" t="str">
        <f t="shared" si="253"/>
        <v/>
      </c>
      <c r="BY477" s="31"/>
      <c r="BZ477" s="38"/>
      <c r="CB477" s="120" t="e">
        <f t="shared" ca="1" si="224"/>
        <v>#VALUE!</v>
      </c>
      <c r="CC477" s="2" t="e">
        <f t="shared" ca="1" si="254"/>
        <v>#VALUE!</v>
      </c>
    </row>
    <row r="478" spans="1:81" s="10" customFormat="1" ht="25.15" customHeight="1" x14ac:dyDescent="0.2">
      <c r="A478" s="52" t="str">
        <f t="shared" si="255"/>
        <v/>
      </c>
      <c r="B478" s="157" t="e">
        <f t="shared" ca="1" si="225"/>
        <v>#VALUE!</v>
      </c>
      <c r="C478" s="157" t="e">
        <f t="shared" ca="1" si="226"/>
        <v>#VALUE!</v>
      </c>
      <c r="D478" s="29"/>
      <c r="E478" s="155" t="str">
        <f ca="1">IFERROR(INDIRECT(ADDRESS(MATCH(D478,CatModules!C:C,0),2,1,1,"CatModules")),"")</f>
        <v/>
      </c>
      <c r="F478" s="96"/>
      <c r="G478" s="156" t="str">
        <f ca="1">IFERROR(INDIRECT(ADDRESS(MATCH(CONCATENATE(E478,"-",F478),CatInt!K:K,0),3,1,1,"CatInt")),"")</f>
        <v/>
      </c>
      <c r="H478" s="45" t="str">
        <f>IF(F478="","",VLOOKUP(F478,#REF!,2,FALSE))</f>
        <v/>
      </c>
      <c r="I478" s="29"/>
      <c r="J478" s="155" t="e">
        <f t="shared" si="227"/>
        <v>#VALUE!</v>
      </c>
      <c r="K478" s="155" t="e">
        <f t="shared" si="228"/>
        <v>#VALUE!</v>
      </c>
      <c r="L478" s="153"/>
      <c r="M478" s="126"/>
      <c r="N478" s="151" t="e">
        <f ca="1">VLOOKUP(M478,CatProd!B:G,6,FALSE)</f>
        <v>#N/A</v>
      </c>
      <c r="O478" s="127"/>
      <c r="P478" s="175" t="e">
        <f ca="1">VLOOKUP(CONCATENATE(N478,"-",O478),CatProdSpec!H:I,2,FALSE)</f>
        <v>#N/A</v>
      </c>
      <c r="Q478" s="30"/>
      <c r="R478" s="149" t="str">
        <f>IFERROR(VLOOKUP(Q478,Setup!D$16:E$25,2,FALSE),"")</f>
        <v/>
      </c>
      <c r="S478" s="51" t="str">
        <f ca="1">IFERROR(IF(OR(I478="",VLOOKUP(I478,CatCostInp!$E$2:$K$88,7,FALSE)=0),"",VLOOKUP(I478,CatCostInp!$E$2:$K$88,7,FALSE)),"")</f>
        <v/>
      </c>
      <c r="T478" s="4" t="e">
        <f>VLOOKUP(U478,#REF!,2,FALSE)</f>
        <v>#REF!</v>
      </c>
      <c r="U478" s="30"/>
      <c r="V478" s="1" t="str">
        <f ca="1">IF(U478=Setup!$C$10,"Grant",IF('Health Products &amp; Equipment'!U478=Setup!$C$11,"Local",IF('Health Products &amp; Equipment'!U478=Setup!$C$12,"Other","")))</f>
        <v/>
      </c>
      <c r="W478" s="34"/>
      <c r="X478" s="148"/>
      <c r="Y478" s="34"/>
      <c r="Z478" s="36" t="str">
        <f t="shared" si="229"/>
        <v/>
      </c>
      <c r="AA478" s="34"/>
      <c r="AB478" s="32" t="str">
        <f t="shared" si="230"/>
        <v/>
      </c>
      <c r="AC478" s="34"/>
      <c r="AD478" s="32" t="str">
        <f t="shared" si="231"/>
        <v/>
      </c>
      <c r="AE478" s="34"/>
      <c r="AF478" s="36" t="str">
        <f t="shared" si="232"/>
        <v/>
      </c>
      <c r="AG478" s="36" t="str">
        <f t="shared" si="233"/>
        <v/>
      </c>
      <c r="AH478" s="36" t="str">
        <f t="shared" si="234"/>
        <v/>
      </c>
      <c r="AI478" s="55"/>
      <c r="AJ478" s="37"/>
      <c r="AK478" s="148"/>
      <c r="AL478" s="34"/>
      <c r="AM478" s="32" t="str">
        <f t="shared" si="235"/>
        <v/>
      </c>
      <c r="AN478" s="34"/>
      <c r="AO478" s="32" t="str">
        <f t="shared" si="236"/>
        <v/>
      </c>
      <c r="AP478" s="34"/>
      <c r="AQ478" s="32" t="str">
        <f t="shared" si="237"/>
        <v/>
      </c>
      <c r="AR478" s="34"/>
      <c r="AS478" s="36" t="str">
        <f t="shared" si="238"/>
        <v/>
      </c>
      <c r="AT478" s="36" t="str">
        <f t="shared" si="239"/>
        <v/>
      </c>
      <c r="AU478" s="36" t="str">
        <f t="shared" si="240"/>
        <v/>
      </c>
      <c r="AV478" s="55"/>
      <c r="AW478" s="34"/>
      <c r="AX478" s="148"/>
      <c r="AY478" s="34"/>
      <c r="AZ478" s="32" t="str">
        <f t="shared" si="241"/>
        <v/>
      </c>
      <c r="BA478" s="34"/>
      <c r="BB478" s="32" t="str">
        <f t="shared" si="242"/>
        <v/>
      </c>
      <c r="BC478" s="34"/>
      <c r="BD478" s="32" t="str">
        <f t="shared" si="243"/>
        <v/>
      </c>
      <c r="BE478" s="34"/>
      <c r="BF478" s="36" t="str">
        <f t="shared" si="244"/>
        <v/>
      </c>
      <c r="BG478" s="36" t="str">
        <f t="shared" si="245"/>
        <v/>
      </c>
      <c r="BH478" s="36" t="str">
        <f t="shared" si="246"/>
        <v/>
      </c>
      <c r="BI478" s="55"/>
      <c r="BJ478" s="34"/>
      <c r="BK478" s="148"/>
      <c r="BL478" s="34"/>
      <c r="BM478" s="32" t="str">
        <f t="shared" si="247"/>
        <v/>
      </c>
      <c r="BN478" s="34"/>
      <c r="BO478" s="32" t="str">
        <f t="shared" si="248"/>
        <v/>
      </c>
      <c r="BP478" s="34"/>
      <c r="BQ478" s="32" t="str">
        <f t="shared" si="249"/>
        <v/>
      </c>
      <c r="BR478" s="34"/>
      <c r="BS478" s="36" t="str">
        <f t="shared" si="250"/>
        <v/>
      </c>
      <c r="BT478" s="36" t="str">
        <f t="shared" si="251"/>
        <v/>
      </c>
      <c r="BU478" s="36" t="str">
        <f t="shared" si="252"/>
        <v/>
      </c>
      <c r="BV478" s="55"/>
      <c r="BW478" s="36" t="str">
        <f t="shared" si="253"/>
        <v/>
      </c>
      <c r="BX478" s="36" t="str">
        <f t="shared" si="253"/>
        <v/>
      </c>
      <c r="BY478" s="31"/>
      <c r="BZ478" s="38"/>
      <c r="CB478" s="120" t="e">
        <f t="shared" ca="1" si="224"/>
        <v>#VALUE!</v>
      </c>
      <c r="CC478" s="2" t="e">
        <f t="shared" ca="1" si="254"/>
        <v>#VALUE!</v>
      </c>
    </row>
    <row r="479" spans="1:81" s="10" customFormat="1" ht="25.15" customHeight="1" x14ac:dyDescent="0.2">
      <c r="A479" s="52" t="str">
        <f t="shared" si="255"/>
        <v/>
      </c>
      <c r="B479" s="157" t="e">
        <f t="shared" ca="1" si="225"/>
        <v>#VALUE!</v>
      </c>
      <c r="C479" s="157" t="e">
        <f t="shared" ca="1" si="226"/>
        <v>#VALUE!</v>
      </c>
      <c r="D479" s="29"/>
      <c r="E479" s="155" t="str">
        <f ca="1">IFERROR(INDIRECT(ADDRESS(MATCH(D479,CatModules!C:C,0),2,1,1,"CatModules")),"")</f>
        <v/>
      </c>
      <c r="F479" s="96"/>
      <c r="G479" s="156" t="str">
        <f ca="1">IFERROR(INDIRECT(ADDRESS(MATCH(CONCATENATE(E479,"-",F479),CatInt!K:K,0),3,1,1,"CatInt")),"")</f>
        <v/>
      </c>
      <c r="H479" s="45" t="str">
        <f>IF(F479="","",VLOOKUP(F479,#REF!,2,FALSE))</f>
        <v/>
      </c>
      <c r="I479" s="29"/>
      <c r="J479" s="155" t="e">
        <f t="shared" si="227"/>
        <v>#VALUE!</v>
      </c>
      <c r="K479" s="155" t="e">
        <f t="shared" si="228"/>
        <v>#VALUE!</v>
      </c>
      <c r="L479" s="153"/>
      <c r="M479" s="126"/>
      <c r="N479" s="151" t="e">
        <f ca="1">VLOOKUP(M479,CatProd!B:G,6,FALSE)</f>
        <v>#N/A</v>
      </c>
      <c r="O479" s="127"/>
      <c r="P479" s="175" t="e">
        <f ca="1">VLOOKUP(CONCATENATE(N479,"-",O479),CatProdSpec!H:I,2,FALSE)</f>
        <v>#N/A</v>
      </c>
      <c r="Q479" s="30"/>
      <c r="R479" s="149" t="str">
        <f>IFERROR(VLOOKUP(Q479,Setup!D$16:E$25,2,FALSE),"")</f>
        <v/>
      </c>
      <c r="S479" s="51" t="str">
        <f ca="1">IFERROR(IF(OR(I479="",VLOOKUP(I479,CatCostInp!$E$2:$K$88,7,FALSE)=0),"",VLOOKUP(I479,CatCostInp!$E$2:$K$88,7,FALSE)),"")</f>
        <v/>
      </c>
      <c r="T479" s="4" t="e">
        <f>VLOOKUP(U479,#REF!,2,FALSE)</f>
        <v>#REF!</v>
      </c>
      <c r="U479" s="30"/>
      <c r="V479" s="1" t="str">
        <f ca="1">IF(U479=Setup!$C$10,"Grant",IF('Health Products &amp; Equipment'!U479=Setup!$C$11,"Local",IF('Health Products &amp; Equipment'!U479=Setup!$C$12,"Other","")))</f>
        <v/>
      </c>
      <c r="W479" s="34"/>
      <c r="X479" s="148"/>
      <c r="Y479" s="34"/>
      <c r="Z479" s="36" t="str">
        <f t="shared" si="229"/>
        <v/>
      </c>
      <c r="AA479" s="34"/>
      <c r="AB479" s="32" t="str">
        <f t="shared" si="230"/>
        <v/>
      </c>
      <c r="AC479" s="34"/>
      <c r="AD479" s="32" t="str">
        <f t="shared" si="231"/>
        <v/>
      </c>
      <c r="AE479" s="34"/>
      <c r="AF479" s="36" t="str">
        <f t="shared" si="232"/>
        <v/>
      </c>
      <c r="AG479" s="36" t="str">
        <f t="shared" si="233"/>
        <v/>
      </c>
      <c r="AH479" s="36" t="str">
        <f t="shared" si="234"/>
        <v/>
      </c>
      <c r="AI479" s="55"/>
      <c r="AJ479" s="37"/>
      <c r="AK479" s="148"/>
      <c r="AL479" s="34"/>
      <c r="AM479" s="32" t="str">
        <f t="shared" si="235"/>
        <v/>
      </c>
      <c r="AN479" s="34"/>
      <c r="AO479" s="32" t="str">
        <f t="shared" si="236"/>
        <v/>
      </c>
      <c r="AP479" s="34"/>
      <c r="AQ479" s="32" t="str">
        <f t="shared" si="237"/>
        <v/>
      </c>
      <c r="AR479" s="34"/>
      <c r="AS479" s="36" t="str">
        <f t="shared" si="238"/>
        <v/>
      </c>
      <c r="AT479" s="36" t="str">
        <f t="shared" si="239"/>
        <v/>
      </c>
      <c r="AU479" s="36" t="str">
        <f t="shared" si="240"/>
        <v/>
      </c>
      <c r="AV479" s="55"/>
      <c r="AW479" s="34"/>
      <c r="AX479" s="148"/>
      <c r="AY479" s="34"/>
      <c r="AZ479" s="32" t="str">
        <f t="shared" si="241"/>
        <v/>
      </c>
      <c r="BA479" s="34"/>
      <c r="BB479" s="32" t="str">
        <f t="shared" si="242"/>
        <v/>
      </c>
      <c r="BC479" s="34"/>
      <c r="BD479" s="32" t="str">
        <f t="shared" si="243"/>
        <v/>
      </c>
      <c r="BE479" s="34"/>
      <c r="BF479" s="36" t="str">
        <f t="shared" si="244"/>
        <v/>
      </c>
      <c r="BG479" s="36" t="str">
        <f t="shared" si="245"/>
        <v/>
      </c>
      <c r="BH479" s="36" t="str">
        <f t="shared" si="246"/>
        <v/>
      </c>
      <c r="BI479" s="55"/>
      <c r="BJ479" s="34"/>
      <c r="BK479" s="148"/>
      <c r="BL479" s="34"/>
      <c r="BM479" s="32" t="str">
        <f t="shared" si="247"/>
        <v/>
      </c>
      <c r="BN479" s="34"/>
      <c r="BO479" s="32" t="str">
        <f t="shared" si="248"/>
        <v/>
      </c>
      <c r="BP479" s="34"/>
      <c r="BQ479" s="32" t="str">
        <f t="shared" si="249"/>
        <v/>
      </c>
      <c r="BR479" s="34"/>
      <c r="BS479" s="36" t="str">
        <f t="shared" si="250"/>
        <v/>
      </c>
      <c r="BT479" s="36" t="str">
        <f t="shared" si="251"/>
        <v/>
      </c>
      <c r="BU479" s="36" t="str">
        <f t="shared" si="252"/>
        <v/>
      </c>
      <c r="BV479" s="55"/>
      <c r="BW479" s="36" t="str">
        <f t="shared" si="253"/>
        <v/>
      </c>
      <c r="BX479" s="36" t="str">
        <f t="shared" si="253"/>
        <v/>
      </c>
      <c r="BY479" s="31"/>
      <c r="BZ479" s="38"/>
      <c r="CB479" s="120" t="e">
        <f t="shared" ca="1" si="224"/>
        <v>#VALUE!</v>
      </c>
      <c r="CC479" s="2" t="e">
        <f t="shared" ca="1" si="254"/>
        <v>#VALUE!</v>
      </c>
    </row>
    <row r="480" spans="1:81" s="10" customFormat="1" ht="25.15" customHeight="1" x14ac:dyDescent="0.2">
      <c r="A480" s="52" t="str">
        <f t="shared" si="255"/>
        <v/>
      </c>
      <c r="B480" s="157" t="e">
        <f t="shared" ca="1" si="225"/>
        <v>#VALUE!</v>
      </c>
      <c r="C480" s="157" t="e">
        <f t="shared" ca="1" si="226"/>
        <v>#VALUE!</v>
      </c>
      <c r="D480" s="29"/>
      <c r="E480" s="155" t="str">
        <f ca="1">IFERROR(INDIRECT(ADDRESS(MATCH(D480,CatModules!C:C,0),2,1,1,"CatModules")),"")</f>
        <v/>
      </c>
      <c r="F480" s="96"/>
      <c r="G480" s="156" t="str">
        <f ca="1">IFERROR(INDIRECT(ADDRESS(MATCH(CONCATENATE(E480,"-",F480),CatInt!K:K,0),3,1,1,"CatInt")),"")</f>
        <v/>
      </c>
      <c r="H480" s="45" t="str">
        <f>IF(F480="","",VLOOKUP(F480,#REF!,2,FALSE))</f>
        <v/>
      </c>
      <c r="I480" s="29"/>
      <c r="J480" s="155" t="e">
        <f t="shared" si="227"/>
        <v>#VALUE!</v>
      </c>
      <c r="K480" s="155" t="e">
        <f t="shared" si="228"/>
        <v>#VALUE!</v>
      </c>
      <c r="L480" s="153"/>
      <c r="M480" s="126"/>
      <c r="N480" s="151" t="e">
        <f ca="1">VLOOKUP(M480,CatProd!B:G,6,FALSE)</f>
        <v>#N/A</v>
      </c>
      <c r="O480" s="127"/>
      <c r="P480" s="175" t="e">
        <f ca="1">VLOOKUP(CONCATENATE(N480,"-",O480),CatProdSpec!H:I,2,FALSE)</f>
        <v>#N/A</v>
      </c>
      <c r="Q480" s="30"/>
      <c r="R480" s="149" t="str">
        <f>IFERROR(VLOOKUP(Q480,Setup!D$16:E$25,2,FALSE),"")</f>
        <v/>
      </c>
      <c r="S480" s="51" t="str">
        <f ca="1">IFERROR(IF(OR(I480="",VLOOKUP(I480,CatCostInp!$E$2:$K$88,7,FALSE)=0),"",VLOOKUP(I480,CatCostInp!$E$2:$K$88,7,FALSE)),"")</f>
        <v/>
      </c>
      <c r="T480" s="4" t="e">
        <f>VLOOKUP(U480,#REF!,2,FALSE)</f>
        <v>#REF!</v>
      </c>
      <c r="U480" s="30"/>
      <c r="V480" s="1" t="str">
        <f ca="1">IF(U480=Setup!$C$10,"Grant",IF('Health Products &amp; Equipment'!U480=Setup!$C$11,"Local",IF('Health Products &amp; Equipment'!U480=Setup!$C$12,"Other","")))</f>
        <v/>
      </c>
      <c r="W480" s="34"/>
      <c r="X480" s="148"/>
      <c r="Y480" s="34"/>
      <c r="Z480" s="36" t="str">
        <f t="shared" si="229"/>
        <v/>
      </c>
      <c r="AA480" s="34"/>
      <c r="AB480" s="32" t="str">
        <f t="shared" si="230"/>
        <v/>
      </c>
      <c r="AC480" s="34"/>
      <c r="AD480" s="32" t="str">
        <f t="shared" si="231"/>
        <v/>
      </c>
      <c r="AE480" s="34"/>
      <c r="AF480" s="36" t="str">
        <f t="shared" si="232"/>
        <v/>
      </c>
      <c r="AG480" s="36" t="str">
        <f t="shared" si="233"/>
        <v/>
      </c>
      <c r="AH480" s="36" t="str">
        <f t="shared" si="234"/>
        <v/>
      </c>
      <c r="AI480" s="55"/>
      <c r="AJ480" s="37"/>
      <c r="AK480" s="148"/>
      <c r="AL480" s="34"/>
      <c r="AM480" s="32" t="str">
        <f t="shared" si="235"/>
        <v/>
      </c>
      <c r="AN480" s="34"/>
      <c r="AO480" s="32" t="str">
        <f t="shared" si="236"/>
        <v/>
      </c>
      <c r="AP480" s="34"/>
      <c r="AQ480" s="32" t="str">
        <f t="shared" si="237"/>
        <v/>
      </c>
      <c r="AR480" s="34"/>
      <c r="AS480" s="36" t="str">
        <f t="shared" si="238"/>
        <v/>
      </c>
      <c r="AT480" s="36" t="str">
        <f t="shared" si="239"/>
        <v/>
      </c>
      <c r="AU480" s="36" t="str">
        <f t="shared" si="240"/>
        <v/>
      </c>
      <c r="AV480" s="55"/>
      <c r="AW480" s="34"/>
      <c r="AX480" s="148"/>
      <c r="AY480" s="34"/>
      <c r="AZ480" s="32" t="str">
        <f t="shared" si="241"/>
        <v/>
      </c>
      <c r="BA480" s="34"/>
      <c r="BB480" s="32" t="str">
        <f t="shared" si="242"/>
        <v/>
      </c>
      <c r="BC480" s="34"/>
      <c r="BD480" s="32" t="str">
        <f t="shared" si="243"/>
        <v/>
      </c>
      <c r="BE480" s="34"/>
      <c r="BF480" s="36" t="str">
        <f t="shared" si="244"/>
        <v/>
      </c>
      <c r="BG480" s="36" t="str">
        <f t="shared" si="245"/>
        <v/>
      </c>
      <c r="BH480" s="36" t="str">
        <f t="shared" si="246"/>
        <v/>
      </c>
      <c r="BI480" s="55"/>
      <c r="BJ480" s="34"/>
      <c r="BK480" s="148"/>
      <c r="BL480" s="34"/>
      <c r="BM480" s="32" t="str">
        <f t="shared" si="247"/>
        <v/>
      </c>
      <c r="BN480" s="34"/>
      <c r="BO480" s="32" t="str">
        <f t="shared" si="248"/>
        <v/>
      </c>
      <c r="BP480" s="34"/>
      <c r="BQ480" s="32" t="str">
        <f t="shared" si="249"/>
        <v/>
      </c>
      <c r="BR480" s="34"/>
      <c r="BS480" s="36" t="str">
        <f t="shared" si="250"/>
        <v/>
      </c>
      <c r="BT480" s="36" t="str">
        <f t="shared" si="251"/>
        <v/>
      </c>
      <c r="BU480" s="36" t="str">
        <f t="shared" si="252"/>
        <v/>
      </c>
      <c r="BV480" s="55"/>
      <c r="BW480" s="36" t="str">
        <f t="shared" si="253"/>
        <v/>
      </c>
      <c r="BX480" s="36" t="str">
        <f t="shared" si="253"/>
        <v/>
      </c>
      <c r="BY480" s="31"/>
      <c r="BZ480" s="38"/>
      <c r="CB480" s="120" t="e">
        <f t="shared" ca="1" si="224"/>
        <v>#VALUE!</v>
      </c>
      <c r="CC480" s="2" t="e">
        <f t="shared" ca="1" si="254"/>
        <v>#VALUE!</v>
      </c>
    </row>
    <row r="481" spans="1:81" s="10" customFormat="1" ht="25.15" customHeight="1" x14ac:dyDescent="0.2">
      <c r="A481" s="52" t="str">
        <f t="shared" si="255"/>
        <v/>
      </c>
      <c r="B481" s="157" t="e">
        <f t="shared" ca="1" si="225"/>
        <v>#VALUE!</v>
      </c>
      <c r="C481" s="157" t="e">
        <f t="shared" ca="1" si="226"/>
        <v>#VALUE!</v>
      </c>
      <c r="D481" s="29"/>
      <c r="E481" s="155" t="str">
        <f ca="1">IFERROR(INDIRECT(ADDRESS(MATCH(D481,CatModules!C:C,0),2,1,1,"CatModules")),"")</f>
        <v/>
      </c>
      <c r="F481" s="96"/>
      <c r="G481" s="156" t="str">
        <f ca="1">IFERROR(INDIRECT(ADDRESS(MATCH(CONCATENATE(E481,"-",F481),CatInt!K:K,0),3,1,1,"CatInt")),"")</f>
        <v/>
      </c>
      <c r="H481" s="45" t="str">
        <f>IF(F481="","",VLOOKUP(F481,#REF!,2,FALSE))</f>
        <v/>
      </c>
      <c r="I481" s="29"/>
      <c r="J481" s="155" t="e">
        <f t="shared" si="227"/>
        <v>#VALUE!</v>
      </c>
      <c r="K481" s="155" t="e">
        <f t="shared" si="228"/>
        <v>#VALUE!</v>
      </c>
      <c r="L481" s="153"/>
      <c r="M481" s="126"/>
      <c r="N481" s="151" t="e">
        <f ca="1">VLOOKUP(M481,CatProd!B:G,6,FALSE)</f>
        <v>#N/A</v>
      </c>
      <c r="O481" s="127"/>
      <c r="P481" s="175" t="e">
        <f ca="1">VLOOKUP(CONCATENATE(N481,"-",O481),CatProdSpec!H:I,2,FALSE)</f>
        <v>#N/A</v>
      </c>
      <c r="Q481" s="30"/>
      <c r="R481" s="149" t="str">
        <f>IFERROR(VLOOKUP(Q481,Setup!D$16:E$25,2,FALSE),"")</f>
        <v/>
      </c>
      <c r="S481" s="51" t="str">
        <f ca="1">IFERROR(IF(OR(I481="",VLOOKUP(I481,CatCostInp!$E$2:$K$88,7,FALSE)=0),"",VLOOKUP(I481,CatCostInp!$E$2:$K$88,7,FALSE)),"")</f>
        <v/>
      </c>
      <c r="T481" s="4" t="e">
        <f>VLOOKUP(U481,#REF!,2,FALSE)</f>
        <v>#REF!</v>
      </c>
      <c r="U481" s="30"/>
      <c r="V481" s="1" t="str">
        <f ca="1">IF(U481=Setup!$C$10,"Grant",IF('Health Products &amp; Equipment'!U481=Setup!$C$11,"Local",IF('Health Products &amp; Equipment'!U481=Setup!$C$12,"Other","")))</f>
        <v/>
      </c>
      <c r="W481" s="34"/>
      <c r="X481" s="148"/>
      <c r="Y481" s="34"/>
      <c r="Z481" s="36" t="str">
        <f t="shared" si="229"/>
        <v/>
      </c>
      <c r="AA481" s="34"/>
      <c r="AB481" s="32" t="str">
        <f t="shared" si="230"/>
        <v/>
      </c>
      <c r="AC481" s="34"/>
      <c r="AD481" s="32" t="str">
        <f t="shared" si="231"/>
        <v/>
      </c>
      <c r="AE481" s="34"/>
      <c r="AF481" s="36" t="str">
        <f t="shared" si="232"/>
        <v/>
      </c>
      <c r="AG481" s="36" t="str">
        <f t="shared" si="233"/>
        <v/>
      </c>
      <c r="AH481" s="36" t="str">
        <f t="shared" si="234"/>
        <v/>
      </c>
      <c r="AI481" s="55"/>
      <c r="AJ481" s="37"/>
      <c r="AK481" s="148"/>
      <c r="AL481" s="34"/>
      <c r="AM481" s="32" t="str">
        <f t="shared" si="235"/>
        <v/>
      </c>
      <c r="AN481" s="34"/>
      <c r="AO481" s="32" t="str">
        <f t="shared" si="236"/>
        <v/>
      </c>
      <c r="AP481" s="34"/>
      <c r="AQ481" s="32" t="str">
        <f t="shared" si="237"/>
        <v/>
      </c>
      <c r="AR481" s="34"/>
      <c r="AS481" s="36" t="str">
        <f t="shared" si="238"/>
        <v/>
      </c>
      <c r="AT481" s="36" t="str">
        <f t="shared" si="239"/>
        <v/>
      </c>
      <c r="AU481" s="36" t="str">
        <f t="shared" si="240"/>
        <v/>
      </c>
      <c r="AV481" s="55"/>
      <c r="AW481" s="34"/>
      <c r="AX481" s="148"/>
      <c r="AY481" s="34"/>
      <c r="AZ481" s="32" t="str">
        <f t="shared" si="241"/>
        <v/>
      </c>
      <c r="BA481" s="34"/>
      <c r="BB481" s="32" t="str">
        <f t="shared" si="242"/>
        <v/>
      </c>
      <c r="BC481" s="34"/>
      <c r="BD481" s="32" t="str">
        <f t="shared" si="243"/>
        <v/>
      </c>
      <c r="BE481" s="34"/>
      <c r="BF481" s="36" t="str">
        <f t="shared" si="244"/>
        <v/>
      </c>
      <c r="BG481" s="36" t="str">
        <f t="shared" si="245"/>
        <v/>
      </c>
      <c r="BH481" s="36" t="str">
        <f t="shared" si="246"/>
        <v/>
      </c>
      <c r="BI481" s="55"/>
      <c r="BJ481" s="34"/>
      <c r="BK481" s="148"/>
      <c r="BL481" s="34"/>
      <c r="BM481" s="32" t="str">
        <f t="shared" si="247"/>
        <v/>
      </c>
      <c r="BN481" s="34"/>
      <c r="BO481" s="32" t="str">
        <f t="shared" si="248"/>
        <v/>
      </c>
      <c r="BP481" s="34"/>
      <c r="BQ481" s="32" t="str">
        <f t="shared" si="249"/>
        <v/>
      </c>
      <c r="BR481" s="34"/>
      <c r="BS481" s="36" t="str">
        <f t="shared" si="250"/>
        <v/>
      </c>
      <c r="BT481" s="36" t="str">
        <f t="shared" si="251"/>
        <v/>
      </c>
      <c r="BU481" s="36" t="str">
        <f t="shared" si="252"/>
        <v/>
      </c>
      <c r="BV481" s="55"/>
      <c r="BW481" s="36" t="str">
        <f t="shared" si="253"/>
        <v/>
      </c>
      <c r="BX481" s="36" t="str">
        <f t="shared" si="253"/>
        <v/>
      </c>
      <c r="BY481" s="31"/>
      <c r="BZ481" s="38"/>
      <c r="CB481" s="120" t="e">
        <f t="shared" ca="1" si="224"/>
        <v>#VALUE!</v>
      </c>
      <c r="CC481" s="2" t="e">
        <f t="shared" ca="1" si="254"/>
        <v>#VALUE!</v>
      </c>
    </row>
    <row r="482" spans="1:81" s="10" customFormat="1" ht="25.15" customHeight="1" x14ac:dyDescent="0.2">
      <c r="A482" s="52" t="str">
        <f t="shared" si="255"/>
        <v/>
      </c>
      <c r="B482" s="157" t="e">
        <f t="shared" ca="1" si="225"/>
        <v>#VALUE!</v>
      </c>
      <c r="C482" s="157" t="e">
        <f t="shared" ca="1" si="226"/>
        <v>#VALUE!</v>
      </c>
      <c r="D482" s="29"/>
      <c r="E482" s="155" t="str">
        <f ca="1">IFERROR(INDIRECT(ADDRESS(MATCH(D482,CatModules!C:C,0),2,1,1,"CatModules")),"")</f>
        <v/>
      </c>
      <c r="F482" s="96"/>
      <c r="G482" s="156" t="str">
        <f ca="1">IFERROR(INDIRECT(ADDRESS(MATCH(CONCATENATE(E482,"-",F482),CatInt!K:K,0),3,1,1,"CatInt")),"")</f>
        <v/>
      </c>
      <c r="H482" s="45" t="str">
        <f>IF(F482="","",VLOOKUP(F482,#REF!,2,FALSE))</f>
        <v/>
      </c>
      <c r="I482" s="29"/>
      <c r="J482" s="155" t="e">
        <f t="shared" si="227"/>
        <v>#VALUE!</v>
      </c>
      <c r="K482" s="155" t="e">
        <f t="shared" si="228"/>
        <v>#VALUE!</v>
      </c>
      <c r="L482" s="153"/>
      <c r="M482" s="126"/>
      <c r="N482" s="151" t="e">
        <f ca="1">VLOOKUP(M482,CatProd!B:G,6,FALSE)</f>
        <v>#N/A</v>
      </c>
      <c r="O482" s="127"/>
      <c r="P482" s="175" t="e">
        <f ca="1">VLOOKUP(CONCATENATE(N482,"-",O482),CatProdSpec!H:I,2,FALSE)</f>
        <v>#N/A</v>
      </c>
      <c r="Q482" s="30"/>
      <c r="R482" s="149" t="str">
        <f>IFERROR(VLOOKUP(Q482,Setup!D$16:E$25,2,FALSE),"")</f>
        <v/>
      </c>
      <c r="S482" s="51" t="str">
        <f ca="1">IFERROR(IF(OR(I482="",VLOOKUP(I482,CatCostInp!$E$2:$K$88,7,FALSE)=0),"",VLOOKUP(I482,CatCostInp!$E$2:$K$88,7,FALSE)),"")</f>
        <v/>
      </c>
      <c r="T482" s="4" t="e">
        <f>VLOOKUP(U482,#REF!,2,FALSE)</f>
        <v>#REF!</v>
      </c>
      <c r="U482" s="30"/>
      <c r="V482" s="1" t="str">
        <f ca="1">IF(U482=Setup!$C$10,"Grant",IF('Health Products &amp; Equipment'!U482=Setup!$C$11,"Local",IF('Health Products &amp; Equipment'!U482=Setup!$C$12,"Other","")))</f>
        <v/>
      </c>
      <c r="W482" s="34"/>
      <c r="X482" s="148"/>
      <c r="Y482" s="34"/>
      <c r="Z482" s="36" t="str">
        <f t="shared" si="229"/>
        <v/>
      </c>
      <c r="AA482" s="34"/>
      <c r="AB482" s="32" t="str">
        <f t="shared" si="230"/>
        <v/>
      </c>
      <c r="AC482" s="34"/>
      <c r="AD482" s="32" t="str">
        <f t="shared" si="231"/>
        <v/>
      </c>
      <c r="AE482" s="34"/>
      <c r="AF482" s="36" t="str">
        <f t="shared" si="232"/>
        <v/>
      </c>
      <c r="AG482" s="36" t="str">
        <f t="shared" si="233"/>
        <v/>
      </c>
      <c r="AH482" s="36" t="str">
        <f t="shared" si="234"/>
        <v/>
      </c>
      <c r="AI482" s="55"/>
      <c r="AJ482" s="37"/>
      <c r="AK482" s="148"/>
      <c r="AL482" s="34"/>
      <c r="AM482" s="32" t="str">
        <f t="shared" si="235"/>
        <v/>
      </c>
      <c r="AN482" s="34"/>
      <c r="AO482" s="32" t="str">
        <f t="shared" si="236"/>
        <v/>
      </c>
      <c r="AP482" s="34"/>
      <c r="AQ482" s="32" t="str">
        <f t="shared" si="237"/>
        <v/>
      </c>
      <c r="AR482" s="34"/>
      <c r="AS482" s="36" t="str">
        <f t="shared" si="238"/>
        <v/>
      </c>
      <c r="AT482" s="36" t="str">
        <f t="shared" si="239"/>
        <v/>
      </c>
      <c r="AU482" s="36" t="str">
        <f t="shared" si="240"/>
        <v/>
      </c>
      <c r="AV482" s="55"/>
      <c r="AW482" s="34"/>
      <c r="AX482" s="148"/>
      <c r="AY482" s="34"/>
      <c r="AZ482" s="32" t="str">
        <f t="shared" si="241"/>
        <v/>
      </c>
      <c r="BA482" s="34"/>
      <c r="BB482" s="32" t="str">
        <f t="shared" si="242"/>
        <v/>
      </c>
      <c r="BC482" s="34"/>
      <c r="BD482" s="32" t="str">
        <f t="shared" si="243"/>
        <v/>
      </c>
      <c r="BE482" s="34"/>
      <c r="BF482" s="36" t="str">
        <f t="shared" si="244"/>
        <v/>
      </c>
      <c r="BG482" s="36" t="str">
        <f t="shared" si="245"/>
        <v/>
      </c>
      <c r="BH482" s="36" t="str">
        <f t="shared" si="246"/>
        <v/>
      </c>
      <c r="BI482" s="55"/>
      <c r="BJ482" s="34"/>
      <c r="BK482" s="148"/>
      <c r="BL482" s="34"/>
      <c r="BM482" s="32" t="str">
        <f t="shared" si="247"/>
        <v/>
      </c>
      <c r="BN482" s="34"/>
      <c r="BO482" s="32" t="str">
        <f t="shared" si="248"/>
        <v/>
      </c>
      <c r="BP482" s="34"/>
      <c r="BQ482" s="32" t="str">
        <f t="shared" si="249"/>
        <v/>
      </c>
      <c r="BR482" s="34"/>
      <c r="BS482" s="36" t="str">
        <f t="shared" si="250"/>
        <v/>
      </c>
      <c r="BT482" s="36" t="str">
        <f t="shared" si="251"/>
        <v/>
      </c>
      <c r="BU482" s="36" t="str">
        <f t="shared" si="252"/>
        <v/>
      </c>
      <c r="BV482" s="55"/>
      <c r="BW482" s="36" t="str">
        <f t="shared" si="253"/>
        <v/>
      </c>
      <c r="BX482" s="36" t="str">
        <f t="shared" si="253"/>
        <v/>
      </c>
      <c r="BY482" s="31"/>
      <c r="BZ482" s="38"/>
      <c r="CB482" s="120" t="e">
        <f t="shared" ca="1" si="224"/>
        <v>#VALUE!</v>
      </c>
      <c r="CC482" s="2" t="e">
        <f t="shared" ca="1" si="254"/>
        <v>#VALUE!</v>
      </c>
    </row>
    <row r="483" spans="1:81" s="10" customFormat="1" ht="25.15" customHeight="1" x14ac:dyDescent="0.2">
      <c r="A483" s="52" t="str">
        <f t="shared" si="255"/>
        <v/>
      </c>
      <c r="B483" s="157" t="e">
        <f t="shared" ca="1" si="225"/>
        <v>#VALUE!</v>
      </c>
      <c r="C483" s="157" t="e">
        <f t="shared" ca="1" si="226"/>
        <v>#VALUE!</v>
      </c>
      <c r="D483" s="29"/>
      <c r="E483" s="155" t="str">
        <f ca="1">IFERROR(INDIRECT(ADDRESS(MATCH(D483,CatModules!C:C,0),2,1,1,"CatModules")),"")</f>
        <v/>
      </c>
      <c r="F483" s="96"/>
      <c r="G483" s="156" t="str">
        <f ca="1">IFERROR(INDIRECT(ADDRESS(MATCH(CONCATENATE(E483,"-",F483),CatInt!K:K,0),3,1,1,"CatInt")),"")</f>
        <v/>
      </c>
      <c r="H483" s="45" t="str">
        <f>IF(F483="","",VLOOKUP(F483,#REF!,2,FALSE))</f>
        <v/>
      </c>
      <c r="I483" s="29"/>
      <c r="J483" s="155" t="e">
        <f t="shared" si="227"/>
        <v>#VALUE!</v>
      </c>
      <c r="K483" s="155" t="e">
        <f t="shared" si="228"/>
        <v>#VALUE!</v>
      </c>
      <c r="L483" s="153"/>
      <c r="M483" s="126"/>
      <c r="N483" s="151" t="e">
        <f ca="1">VLOOKUP(M483,CatProd!B:G,6,FALSE)</f>
        <v>#N/A</v>
      </c>
      <c r="O483" s="127"/>
      <c r="P483" s="175" t="e">
        <f ca="1">VLOOKUP(CONCATENATE(N483,"-",O483),CatProdSpec!H:I,2,FALSE)</f>
        <v>#N/A</v>
      </c>
      <c r="Q483" s="30"/>
      <c r="R483" s="149" t="str">
        <f>IFERROR(VLOOKUP(Q483,Setup!D$16:E$25,2,FALSE),"")</f>
        <v/>
      </c>
      <c r="S483" s="51" t="str">
        <f ca="1">IFERROR(IF(OR(I483="",VLOOKUP(I483,CatCostInp!$E$2:$K$88,7,FALSE)=0),"",VLOOKUP(I483,CatCostInp!$E$2:$K$88,7,FALSE)),"")</f>
        <v/>
      </c>
      <c r="T483" s="4" t="e">
        <f>VLOOKUP(U483,#REF!,2,FALSE)</f>
        <v>#REF!</v>
      </c>
      <c r="U483" s="30"/>
      <c r="V483" s="1" t="str">
        <f ca="1">IF(U483=Setup!$C$10,"Grant",IF('Health Products &amp; Equipment'!U483=Setup!$C$11,"Local",IF('Health Products &amp; Equipment'!U483=Setup!$C$12,"Other","")))</f>
        <v/>
      </c>
      <c r="W483" s="34"/>
      <c r="X483" s="148"/>
      <c r="Y483" s="34"/>
      <c r="Z483" s="36" t="str">
        <f t="shared" si="229"/>
        <v/>
      </c>
      <c r="AA483" s="34"/>
      <c r="AB483" s="32" t="str">
        <f t="shared" si="230"/>
        <v/>
      </c>
      <c r="AC483" s="34"/>
      <c r="AD483" s="32" t="str">
        <f t="shared" si="231"/>
        <v/>
      </c>
      <c r="AE483" s="34"/>
      <c r="AF483" s="36" t="str">
        <f t="shared" si="232"/>
        <v/>
      </c>
      <c r="AG483" s="36" t="str">
        <f t="shared" si="233"/>
        <v/>
      </c>
      <c r="AH483" s="36" t="str">
        <f t="shared" si="234"/>
        <v/>
      </c>
      <c r="AI483" s="55"/>
      <c r="AJ483" s="37"/>
      <c r="AK483" s="148"/>
      <c r="AL483" s="34"/>
      <c r="AM483" s="32" t="str">
        <f t="shared" si="235"/>
        <v/>
      </c>
      <c r="AN483" s="34"/>
      <c r="AO483" s="32" t="str">
        <f t="shared" si="236"/>
        <v/>
      </c>
      <c r="AP483" s="34"/>
      <c r="AQ483" s="32" t="str">
        <f t="shared" si="237"/>
        <v/>
      </c>
      <c r="AR483" s="34"/>
      <c r="AS483" s="36" t="str">
        <f t="shared" si="238"/>
        <v/>
      </c>
      <c r="AT483" s="36" t="str">
        <f t="shared" si="239"/>
        <v/>
      </c>
      <c r="AU483" s="36" t="str">
        <f t="shared" si="240"/>
        <v/>
      </c>
      <c r="AV483" s="55"/>
      <c r="AW483" s="34"/>
      <c r="AX483" s="148"/>
      <c r="AY483" s="34"/>
      <c r="AZ483" s="32" t="str">
        <f t="shared" si="241"/>
        <v/>
      </c>
      <c r="BA483" s="34"/>
      <c r="BB483" s="32" t="str">
        <f t="shared" si="242"/>
        <v/>
      </c>
      <c r="BC483" s="34"/>
      <c r="BD483" s="32" t="str">
        <f t="shared" si="243"/>
        <v/>
      </c>
      <c r="BE483" s="34"/>
      <c r="BF483" s="36" t="str">
        <f t="shared" si="244"/>
        <v/>
      </c>
      <c r="BG483" s="36" t="str">
        <f t="shared" si="245"/>
        <v/>
      </c>
      <c r="BH483" s="36" t="str">
        <f t="shared" si="246"/>
        <v/>
      </c>
      <c r="BI483" s="55"/>
      <c r="BJ483" s="34"/>
      <c r="BK483" s="148"/>
      <c r="BL483" s="34"/>
      <c r="BM483" s="32" t="str">
        <f t="shared" si="247"/>
        <v/>
      </c>
      <c r="BN483" s="34"/>
      <c r="BO483" s="32" t="str">
        <f t="shared" si="248"/>
        <v/>
      </c>
      <c r="BP483" s="34"/>
      <c r="BQ483" s="32" t="str">
        <f t="shared" si="249"/>
        <v/>
      </c>
      <c r="BR483" s="34"/>
      <c r="BS483" s="36" t="str">
        <f t="shared" si="250"/>
        <v/>
      </c>
      <c r="BT483" s="36" t="str">
        <f t="shared" si="251"/>
        <v/>
      </c>
      <c r="BU483" s="36" t="str">
        <f t="shared" si="252"/>
        <v/>
      </c>
      <c r="BV483" s="55"/>
      <c r="BW483" s="36" t="str">
        <f t="shared" si="253"/>
        <v/>
      </c>
      <c r="BX483" s="36" t="str">
        <f t="shared" si="253"/>
        <v/>
      </c>
      <c r="BY483" s="31"/>
      <c r="BZ483" s="38"/>
      <c r="CB483" s="120" t="e">
        <f t="shared" ca="1" si="224"/>
        <v>#VALUE!</v>
      </c>
      <c r="CC483" s="2" t="e">
        <f t="shared" ca="1" si="254"/>
        <v>#VALUE!</v>
      </c>
    </row>
    <row r="484" spans="1:81" s="10" customFormat="1" ht="25.15" customHeight="1" x14ac:dyDescent="0.2">
      <c r="A484" s="52" t="str">
        <f t="shared" si="255"/>
        <v/>
      </c>
      <c r="B484" s="157" t="e">
        <f t="shared" ca="1" si="225"/>
        <v>#VALUE!</v>
      </c>
      <c r="C484" s="157" t="e">
        <f t="shared" ca="1" si="226"/>
        <v>#VALUE!</v>
      </c>
      <c r="D484" s="29"/>
      <c r="E484" s="155" t="str">
        <f ca="1">IFERROR(INDIRECT(ADDRESS(MATCH(D484,CatModules!C:C,0),2,1,1,"CatModules")),"")</f>
        <v/>
      </c>
      <c r="F484" s="96"/>
      <c r="G484" s="156" t="str">
        <f ca="1">IFERROR(INDIRECT(ADDRESS(MATCH(CONCATENATE(E484,"-",F484),CatInt!K:K,0),3,1,1,"CatInt")),"")</f>
        <v/>
      </c>
      <c r="H484" s="45" t="str">
        <f>IF(F484="","",VLOOKUP(F484,#REF!,2,FALSE))</f>
        <v/>
      </c>
      <c r="I484" s="29"/>
      <c r="J484" s="155" t="e">
        <f t="shared" si="227"/>
        <v>#VALUE!</v>
      </c>
      <c r="K484" s="155" t="e">
        <f t="shared" si="228"/>
        <v>#VALUE!</v>
      </c>
      <c r="L484" s="153"/>
      <c r="M484" s="126"/>
      <c r="N484" s="151" t="e">
        <f ca="1">VLOOKUP(M484,CatProd!B:G,6,FALSE)</f>
        <v>#N/A</v>
      </c>
      <c r="O484" s="127"/>
      <c r="P484" s="175" t="e">
        <f ca="1">VLOOKUP(CONCATENATE(N484,"-",O484),CatProdSpec!H:I,2,FALSE)</f>
        <v>#N/A</v>
      </c>
      <c r="Q484" s="30"/>
      <c r="R484" s="149" t="str">
        <f>IFERROR(VLOOKUP(Q484,Setup!D$16:E$25,2,FALSE),"")</f>
        <v/>
      </c>
      <c r="S484" s="51" t="str">
        <f ca="1">IFERROR(IF(OR(I484="",VLOOKUP(I484,CatCostInp!$E$2:$K$88,7,FALSE)=0),"",VLOOKUP(I484,CatCostInp!$E$2:$K$88,7,FALSE)),"")</f>
        <v/>
      </c>
      <c r="T484" s="4" t="e">
        <f>VLOOKUP(U484,#REF!,2,FALSE)</f>
        <v>#REF!</v>
      </c>
      <c r="U484" s="30"/>
      <c r="V484" s="1" t="str">
        <f ca="1">IF(U484=Setup!$C$10,"Grant",IF('Health Products &amp; Equipment'!U484=Setup!$C$11,"Local",IF('Health Products &amp; Equipment'!U484=Setup!$C$12,"Other","")))</f>
        <v/>
      </c>
      <c r="W484" s="34"/>
      <c r="X484" s="148"/>
      <c r="Y484" s="34"/>
      <c r="Z484" s="36" t="str">
        <f t="shared" si="229"/>
        <v/>
      </c>
      <c r="AA484" s="34"/>
      <c r="AB484" s="32" t="str">
        <f t="shared" si="230"/>
        <v/>
      </c>
      <c r="AC484" s="34"/>
      <c r="AD484" s="32" t="str">
        <f t="shared" si="231"/>
        <v/>
      </c>
      <c r="AE484" s="34"/>
      <c r="AF484" s="36" t="str">
        <f t="shared" si="232"/>
        <v/>
      </c>
      <c r="AG484" s="36" t="str">
        <f t="shared" si="233"/>
        <v/>
      </c>
      <c r="AH484" s="36" t="str">
        <f t="shared" si="234"/>
        <v/>
      </c>
      <c r="AI484" s="55"/>
      <c r="AJ484" s="37"/>
      <c r="AK484" s="148"/>
      <c r="AL484" s="34"/>
      <c r="AM484" s="32" t="str">
        <f t="shared" si="235"/>
        <v/>
      </c>
      <c r="AN484" s="34"/>
      <c r="AO484" s="32" t="str">
        <f t="shared" si="236"/>
        <v/>
      </c>
      <c r="AP484" s="34"/>
      <c r="AQ484" s="32" t="str">
        <f t="shared" si="237"/>
        <v/>
      </c>
      <c r="AR484" s="34"/>
      <c r="AS484" s="36" t="str">
        <f t="shared" si="238"/>
        <v/>
      </c>
      <c r="AT484" s="36" t="str">
        <f t="shared" si="239"/>
        <v/>
      </c>
      <c r="AU484" s="36" t="str">
        <f t="shared" si="240"/>
        <v/>
      </c>
      <c r="AV484" s="55"/>
      <c r="AW484" s="34"/>
      <c r="AX484" s="148"/>
      <c r="AY484" s="34"/>
      <c r="AZ484" s="32" t="str">
        <f t="shared" si="241"/>
        <v/>
      </c>
      <c r="BA484" s="34"/>
      <c r="BB484" s="32" t="str">
        <f t="shared" si="242"/>
        <v/>
      </c>
      <c r="BC484" s="34"/>
      <c r="BD484" s="32" t="str">
        <f t="shared" si="243"/>
        <v/>
      </c>
      <c r="BE484" s="34"/>
      <c r="BF484" s="36" t="str">
        <f t="shared" si="244"/>
        <v/>
      </c>
      <c r="BG484" s="36" t="str">
        <f t="shared" si="245"/>
        <v/>
      </c>
      <c r="BH484" s="36" t="str">
        <f t="shared" si="246"/>
        <v/>
      </c>
      <c r="BI484" s="55"/>
      <c r="BJ484" s="34"/>
      <c r="BK484" s="148"/>
      <c r="BL484" s="34"/>
      <c r="BM484" s="32" t="str">
        <f t="shared" si="247"/>
        <v/>
      </c>
      <c r="BN484" s="34"/>
      <c r="BO484" s="32" t="str">
        <f t="shared" si="248"/>
        <v/>
      </c>
      <c r="BP484" s="34"/>
      <c r="BQ484" s="32" t="str">
        <f t="shared" si="249"/>
        <v/>
      </c>
      <c r="BR484" s="34"/>
      <c r="BS484" s="36" t="str">
        <f t="shared" si="250"/>
        <v/>
      </c>
      <c r="BT484" s="36" t="str">
        <f t="shared" si="251"/>
        <v/>
      </c>
      <c r="BU484" s="36" t="str">
        <f t="shared" si="252"/>
        <v/>
      </c>
      <c r="BV484" s="55"/>
      <c r="BW484" s="36" t="str">
        <f t="shared" si="253"/>
        <v/>
      </c>
      <c r="BX484" s="36" t="str">
        <f t="shared" si="253"/>
        <v/>
      </c>
      <c r="BY484" s="31"/>
      <c r="BZ484" s="38"/>
      <c r="CB484" s="120" t="e">
        <f t="shared" ca="1" si="224"/>
        <v>#VALUE!</v>
      </c>
      <c r="CC484" s="2" t="e">
        <f t="shared" ca="1" si="254"/>
        <v>#VALUE!</v>
      </c>
    </row>
    <row r="485" spans="1:81" s="10" customFormat="1" ht="25.15" customHeight="1" x14ac:dyDescent="0.2">
      <c r="A485" s="52" t="str">
        <f t="shared" si="255"/>
        <v/>
      </c>
      <c r="B485" s="157" t="e">
        <f t="shared" ca="1" si="225"/>
        <v>#VALUE!</v>
      </c>
      <c r="C485" s="157" t="e">
        <f t="shared" ca="1" si="226"/>
        <v>#VALUE!</v>
      </c>
      <c r="D485" s="29"/>
      <c r="E485" s="155" t="str">
        <f ca="1">IFERROR(INDIRECT(ADDRESS(MATCH(D485,CatModules!C:C,0),2,1,1,"CatModules")),"")</f>
        <v/>
      </c>
      <c r="F485" s="96"/>
      <c r="G485" s="156" t="str">
        <f ca="1">IFERROR(INDIRECT(ADDRESS(MATCH(CONCATENATE(E485,"-",F485),CatInt!K:K,0),3,1,1,"CatInt")),"")</f>
        <v/>
      </c>
      <c r="H485" s="45" t="str">
        <f>IF(F485="","",VLOOKUP(F485,#REF!,2,FALSE))</f>
        <v/>
      </c>
      <c r="I485" s="29"/>
      <c r="J485" s="155" t="e">
        <f t="shared" si="227"/>
        <v>#VALUE!</v>
      </c>
      <c r="K485" s="155" t="e">
        <f t="shared" si="228"/>
        <v>#VALUE!</v>
      </c>
      <c r="L485" s="153"/>
      <c r="M485" s="126"/>
      <c r="N485" s="151" t="e">
        <f ca="1">VLOOKUP(M485,CatProd!B:G,6,FALSE)</f>
        <v>#N/A</v>
      </c>
      <c r="O485" s="127"/>
      <c r="P485" s="175" t="e">
        <f ca="1">VLOOKUP(CONCATENATE(N485,"-",O485),CatProdSpec!H:I,2,FALSE)</f>
        <v>#N/A</v>
      </c>
      <c r="Q485" s="30"/>
      <c r="R485" s="149" t="str">
        <f>IFERROR(VLOOKUP(Q485,Setup!D$16:E$25,2,FALSE),"")</f>
        <v/>
      </c>
      <c r="S485" s="51" t="str">
        <f ca="1">IFERROR(IF(OR(I485="",VLOOKUP(I485,CatCostInp!$E$2:$K$88,7,FALSE)=0),"",VLOOKUP(I485,CatCostInp!$E$2:$K$88,7,FALSE)),"")</f>
        <v/>
      </c>
      <c r="T485" s="4" t="e">
        <f>VLOOKUP(U485,#REF!,2,FALSE)</f>
        <v>#REF!</v>
      </c>
      <c r="U485" s="30"/>
      <c r="V485" s="1" t="str">
        <f ca="1">IF(U485=Setup!$C$10,"Grant",IF('Health Products &amp; Equipment'!U485=Setup!$C$11,"Local",IF('Health Products &amp; Equipment'!U485=Setup!$C$12,"Other","")))</f>
        <v/>
      </c>
      <c r="W485" s="34"/>
      <c r="X485" s="148"/>
      <c r="Y485" s="34"/>
      <c r="Z485" s="36" t="str">
        <f t="shared" si="229"/>
        <v/>
      </c>
      <c r="AA485" s="34"/>
      <c r="AB485" s="32" t="str">
        <f t="shared" si="230"/>
        <v/>
      </c>
      <c r="AC485" s="34"/>
      <c r="AD485" s="32" t="str">
        <f t="shared" si="231"/>
        <v/>
      </c>
      <c r="AE485" s="34"/>
      <c r="AF485" s="36" t="str">
        <f t="shared" si="232"/>
        <v/>
      </c>
      <c r="AG485" s="36" t="str">
        <f t="shared" si="233"/>
        <v/>
      </c>
      <c r="AH485" s="36" t="str">
        <f t="shared" si="234"/>
        <v/>
      </c>
      <c r="AI485" s="55"/>
      <c r="AJ485" s="37"/>
      <c r="AK485" s="148"/>
      <c r="AL485" s="34"/>
      <c r="AM485" s="32" t="str">
        <f t="shared" si="235"/>
        <v/>
      </c>
      <c r="AN485" s="34"/>
      <c r="AO485" s="32" t="str">
        <f t="shared" si="236"/>
        <v/>
      </c>
      <c r="AP485" s="34"/>
      <c r="AQ485" s="32" t="str">
        <f t="shared" si="237"/>
        <v/>
      </c>
      <c r="AR485" s="34"/>
      <c r="AS485" s="36" t="str">
        <f t="shared" si="238"/>
        <v/>
      </c>
      <c r="AT485" s="36" t="str">
        <f t="shared" si="239"/>
        <v/>
      </c>
      <c r="AU485" s="36" t="str">
        <f t="shared" si="240"/>
        <v/>
      </c>
      <c r="AV485" s="55"/>
      <c r="AW485" s="34"/>
      <c r="AX485" s="148"/>
      <c r="AY485" s="34"/>
      <c r="AZ485" s="32" t="str">
        <f t="shared" si="241"/>
        <v/>
      </c>
      <c r="BA485" s="34"/>
      <c r="BB485" s="32" t="str">
        <f t="shared" si="242"/>
        <v/>
      </c>
      <c r="BC485" s="34"/>
      <c r="BD485" s="32" t="str">
        <f t="shared" si="243"/>
        <v/>
      </c>
      <c r="BE485" s="34"/>
      <c r="BF485" s="36" t="str">
        <f t="shared" si="244"/>
        <v/>
      </c>
      <c r="BG485" s="36" t="str">
        <f t="shared" si="245"/>
        <v/>
      </c>
      <c r="BH485" s="36" t="str">
        <f t="shared" si="246"/>
        <v/>
      </c>
      <c r="BI485" s="55"/>
      <c r="BJ485" s="34"/>
      <c r="BK485" s="148"/>
      <c r="BL485" s="34"/>
      <c r="BM485" s="32" t="str">
        <f t="shared" si="247"/>
        <v/>
      </c>
      <c r="BN485" s="34"/>
      <c r="BO485" s="32" t="str">
        <f t="shared" si="248"/>
        <v/>
      </c>
      <c r="BP485" s="34"/>
      <c r="BQ485" s="32" t="str">
        <f t="shared" si="249"/>
        <v/>
      </c>
      <c r="BR485" s="34"/>
      <c r="BS485" s="36" t="str">
        <f t="shared" si="250"/>
        <v/>
      </c>
      <c r="BT485" s="36" t="str">
        <f t="shared" si="251"/>
        <v/>
      </c>
      <c r="BU485" s="36" t="str">
        <f t="shared" si="252"/>
        <v/>
      </c>
      <c r="BV485" s="55"/>
      <c r="BW485" s="36" t="str">
        <f t="shared" si="253"/>
        <v/>
      </c>
      <c r="BX485" s="36" t="str">
        <f t="shared" si="253"/>
        <v/>
      </c>
      <c r="BY485" s="31"/>
      <c r="BZ485" s="38"/>
      <c r="CB485" s="120" t="e">
        <f t="shared" ca="1" si="224"/>
        <v>#VALUE!</v>
      </c>
      <c r="CC485" s="2" t="e">
        <f t="shared" ca="1" si="254"/>
        <v>#VALUE!</v>
      </c>
    </row>
    <row r="486" spans="1:81" s="10" customFormat="1" ht="25.15" customHeight="1" x14ac:dyDescent="0.2">
      <c r="A486" s="52" t="str">
        <f t="shared" si="255"/>
        <v/>
      </c>
      <c r="B486" s="157" t="e">
        <f t="shared" ca="1" si="225"/>
        <v>#VALUE!</v>
      </c>
      <c r="C486" s="157" t="e">
        <f t="shared" ca="1" si="226"/>
        <v>#VALUE!</v>
      </c>
      <c r="D486" s="29"/>
      <c r="E486" s="155" t="str">
        <f ca="1">IFERROR(INDIRECT(ADDRESS(MATCH(D486,CatModules!C:C,0),2,1,1,"CatModules")),"")</f>
        <v/>
      </c>
      <c r="F486" s="96"/>
      <c r="G486" s="156" t="str">
        <f ca="1">IFERROR(INDIRECT(ADDRESS(MATCH(CONCATENATE(E486,"-",F486),CatInt!K:K,0),3,1,1,"CatInt")),"")</f>
        <v/>
      </c>
      <c r="H486" s="45" t="str">
        <f>IF(F486="","",VLOOKUP(F486,#REF!,2,FALSE))</f>
        <v/>
      </c>
      <c r="I486" s="29"/>
      <c r="J486" s="155" t="e">
        <f t="shared" si="227"/>
        <v>#VALUE!</v>
      </c>
      <c r="K486" s="155" t="e">
        <f t="shared" si="228"/>
        <v>#VALUE!</v>
      </c>
      <c r="L486" s="153"/>
      <c r="M486" s="126"/>
      <c r="N486" s="151" t="e">
        <f ca="1">VLOOKUP(M486,CatProd!B:G,6,FALSE)</f>
        <v>#N/A</v>
      </c>
      <c r="O486" s="127"/>
      <c r="P486" s="175" t="e">
        <f ca="1">VLOOKUP(CONCATENATE(N486,"-",O486),CatProdSpec!H:I,2,FALSE)</f>
        <v>#N/A</v>
      </c>
      <c r="Q486" s="30"/>
      <c r="R486" s="149" t="str">
        <f>IFERROR(VLOOKUP(Q486,Setup!D$16:E$25,2,FALSE),"")</f>
        <v/>
      </c>
      <c r="S486" s="51" t="str">
        <f ca="1">IFERROR(IF(OR(I486="",VLOOKUP(I486,CatCostInp!$E$2:$K$88,7,FALSE)=0),"",VLOOKUP(I486,CatCostInp!$E$2:$K$88,7,FALSE)),"")</f>
        <v/>
      </c>
      <c r="T486" s="4" t="e">
        <f>VLOOKUP(U486,#REF!,2,FALSE)</f>
        <v>#REF!</v>
      </c>
      <c r="U486" s="30"/>
      <c r="V486" s="1" t="str">
        <f ca="1">IF(U486=Setup!$C$10,"Grant",IF('Health Products &amp; Equipment'!U486=Setup!$C$11,"Local",IF('Health Products &amp; Equipment'!U486=Setup!$C$12,"Other","")))</f>
        <v/>
      </c>
      <c r="W486" s="34"/>
      <c r="X486" s="148"/>
      <c r="Y486" s="34"/>
      <c r="Z486" s="36" t="str">
        <f t="shared" si="229"/>
        <v/>
      </c>
      <c r="AA486" s="34"/>
      <c r="AB486" s="32" t="str">
        <f t="shared" si="230"/>
        <v/>
      </c>
      <c r="AC486" s="34"/>
      <c r="AD486" s="32" t="str">
        <f t="shared" si="231"/>
        <v/>
      </c>
      <c r="AE486" s="34"/>
      <c r="AF486" s="36" t="str">
        <f t="shared" si="232"/>
        <v/>
      </c>
      <c r="AG486" s="36" t="str">
        <f t="shared" si="233"/>
        <v/>
      </c>
      <c r="AH486" s="36" t="str">
        <f t="shared" si="234"/>
        <v/>
      </c>
      <c r="AI486" s="55"/>
      <c r="AJ486" s="37"/>
      <c r="AK486" s="148"/>
      <c r="AL486" s="34"/>
      <c r="AM486" s="32" t="str">
        <f t="shared" si="235"/>
        <v/>
      </c>
      <c r="AN486" s="34"/>
      <c r="AO486" s="32" t="str">
        <f t="shared" si="236"/>
        <v/>
      </c>
      <c r="AP486" s="34"/>
      <c r="AQ486" s="32" t="str">
        <f t="shared" si="237"/>
        <v/>
      </c>
      <c r="AR486" s="34"/>
      <c r="AS486" s="36" t="str">
        <f t="shared" si="238"/>
        <v/>
      </c>
      <c r="AT486" s="36" t="str">
        <f t="shared" si="239"/>
        <v/>
      </c>
      <c r="AU486" s="36" t="str">
        <f t="shared" si="240"/>
        <v/>
      </c>
      <c r="AV486" s="55"/>
      <c r="AW486" s="34"/>
      <c r="AX486" s="148"/>
      <c r="AY486" s="34"/>
      <c r="AZ486" s="32" t="str">
        <f t="shared" si="241"/>
        <v/>
      </c>
      <c r="BA486" s="34"/>
      <c r="BB486" s="32" t="str">
        <f t="shared" si="242"/>
        <v/>
      </c>
      <c r="BC486" s="34"/>
      <c r="BD486" s="32" t="str">
        <f t="shared" si="243"/>
        <v/>
      </c>
      <c r="BE486" s="34"/>
      <c r="BF486" s="36" t="str">
        <f t="shared" si="244"/>
        <v/>
      </c>
      <c r="BG486" s="36" t="str">
        <f t="shared" si="245"/>
        <v/>
      </c>
      <c r="BH486" s="36" t="str">
        <f t="shared" si="246"/>
        <v/>
      </c>
      <c r="BI486" s="55"/>
      <c r="BJ486" s="34"/>
      <c r="BK486" s="148"/>
      <c r="BL486" s="34"/>
      <c r="BM486" s="32" t="str">
        <f t="shared" si="247"/>
        <v/>
      </c>
      <c r="BN486" s="34"/>
      <c r="BO486" s="32" t="str">
        <f t="shared" si="248"/>
        <v/>
      </c>
      <c r="BP486" s="34"/>
      <c r="BQ486" s="32" t="str">
        <f t="shared" si="249"/>
        <v/>
      </c>
      <c r="BR486" s="34"/>
      <c r="BS486" s="36" t="str">
        <f t="shared" si="250"/>
        <v/>
      </c>
      <c r="BT486" s="36" t="str">
        <f t="shared" si="251"/>
        <v/>
      </c>
      <c r="BU486" s="36" t="str">
        <f t="shared" si="252"/>
        <v/>
      </c>
      <c r="BV486" s="55"/>
      <c r="BW486" s="36" t="str">
        <f t="shared" si="253"/>
        <v/>
      </c>
      <c r="BX486" s="36" t="str">
        <f t="shared" si="253"/>
        <v/>
      </c>
      <c r="BY486" s="31"/>
      <c r="BZ486" s="38"/>
      <c r="CB486" s="120" t="e">
        <f t="shared" ca="1" si="224"/>
        <v>#VALUE!</v>
      </c>
      <c r="CC486" s="2" t="e">
        <f t="shared" ca="1" si="254"/>
        <v>#VALUE!</v>
      </c>
    </row>
    <row r="487" spans="1:81" s="10" customFormat="1" ht="25.15" customHeight="1" x14ac:dyDescent="0.2">
      <c r="A487" s="52" t="str">
        <f t="shared" si="255"/>
        <v/>
      </c>
      <c r="B487" s="157" t="e">
        <f t="shared" ca="1" si="225"/>
        <v>#VALUE!</v>
      </c>
      <c r="C487" s="157" t="e">
        <f t="shared" ca="1" si="226"/>
        <v>#VALUE!</v>
      </c>
      <c r="D487" s="29"/>
      <c r="E487" s="155" t="str">
        <f ca="1">IFERROR(INDIRECT(ADDRESS(MATCH(D487,CatModules!C:C,0),2,1,1,"CatModules")),"")</f>
        <v/>
      </c>
      <c r="F487" s="96"/>
      <c r="G487" s="156" t="str">
        <f ca="1">IFERROR(INDIRECT(ADDRESS(MATCH(CONCATENATE(E487,"-",F487),CatInt!K:K,0),3,1,1,"CatInt")),"")</f>
        <v/>
      </c>
      <c r="H487" s="45" t="str">
        <f>IF(F487="","",VLOOKUP(F487,#REF!,2,FALSE))</f>
        <v/>
      </c>
      <c r="I487" s="29"/>
      <c r="J487" s="155" t="e">
        <f t="shared" si="227"/>
        <v>#VALUE!</v>
      </c>
      <c r="K487" s="155" t="e">
        <f t="shared" si="228"/>
        <v>#VALUE!</v>
      </c>
      <c r="L487" s="153"/>
      <c r="M487" s="126"/>
      <c r="N487" s="151" t="e">
        <f ca="1">VLOOKUP(M487,CatProd!B:G,6,FALSE)</f>
        <v>#N/A</v>
      </c>
      <c r="O487" s="127"/>
      <c r="P487" s="175" t="e">
        <f ca="1">VLOOKUP(CONCATENATE(N487,"-",O487),CatProdSpec!H:I,2,FALSE)</f>
        <v>#N/A</v>
      </c>
      <c r="Q487" s="30"/>
      <c r="R487" s="149" t="str">
        <f>IFERROR(VLOOKUP(Q487,Setup!D$16:E$25,2,FALSE),"")</f>
        <v/>
      </c>
      <c r="S487" s="51" t="str">
        <f ca="1">IFERROR(IF(OR(I487="",VLOOKUP(I487,CatCostInp!$E$2:$K$88,7,FALSE)=0),"",VLOOKUP(I487,CatCostInp!$E$2:$K$88,7,FALSE)),"")</f>
        <v/>
      </c>
      <c r="T487" s="4" t="e">
        <f>VLOOKUP(U487,#REF!,2,FALSE)</f>
        <v>#REF!</v>
      </c>
      <c r="U487" s="30"/>
      <c r="V487" s="1" t="str">
        <f ca="1">IF(U487=Setup!$C$10,"Grant",IF('Health Products &amp; Equipment'!U487=Setup!$C$11,"Local",IF('Health Products &amp; Equipment'!U487=Setup!$C$12,"Other","")))</f>
        <v/>
      </c>
      <c r="W487" s="34"/>
      <c r="X487" s="148"/>
      <c r="Y487" s="34"/>
      <c r="Z487" s="36" t="str">
        <f t="shared" si="229"/>
        <v/>
      </c>
      <c r="AA487" s="34"/>
      <c r="AB487" s="32" t="str">
        <f t="shared" si="230"/>
        <v/>
      </c>
      <c r="AC487" s="34"/>
      <c r="AD487" s="32" t="str">
        <f t="shared" si="231"/>
        <v/>
      </c>
      <c r="AE487" s="34"/>
      <c r="AF487" s="36" t="str">
        <f t="shared" si="232"/>
        <v/>
      </c>
      <c r="AG487" s="36" t="str">
        <f t="shared" si="233"/>
        <v/>
      </c>
      <c r="AH487" s="36" t="str">
        <f t="shared" si="234"/>
        <v/>
      </c>
      <c r="AI487" s="55"/>
      <c r="AJ487" s="37"/>
      <c r="AK487" s="148"/>
      <c r="AL487" s="34"/>
      <c r="AM487" s="32" t="str">
        <f t="shared" si="235"/>
        <v/>
      </c>
      <c r="AN487" s="34"/>
      <c r="AO487" s="32" t="str">
        <f t="shared" si="236"/>
        <v/>
      </c>
      <c r="AP487" s="34"/>
      <c r="AQ487" s="32" t="str">
        <f t="shared" si="237"/>
        <v/>
      </c>
      <c r="AR487" s="34"/>
      <c r="AS487" s="36" t="str">
        <f t="shared" si="238"/>
        <v/>
      </c>
      <c r="AT487" s="36" t="str">
        <f t="shared" si="239"/>
        <v/>
      </c>
      <c r="AU487" s="36" t="str">
        <f t="shared" si="240"/>
        <v/>
      </c>
      <c r="AV487" s="55"/>
      <c r="AW487" s="34"/>
      <c r="AX487" s="148"/>
      <c r="AY487" s="34"/>
      <c r="AZ487" s="32" t="str">
        <f t="shared" si="241"/>
        <v/>
      </c>
      <c r="BA487" s="34"/>
      <c r="BB487" s="32" t="str">
        <f t="shared" si="242"/>
        <v/>
      </c>
      <c r="BC487" s="34"/>
      <c r="BD487" s="32" t="str">
        <f t="shared" si="243"/>
        <v/>
      </c>
      <c r="BE487" s="34"/>
      <c r="BF487" s="36" t="str">
        <f t="shared" si="244"/>
        <v/>
      </c>
      <c r="BG487" s="36" t="str">
        <f t="shared" si="245"/>
        <v/>
      </c>
      <c r="BH487" s="36" t="str">
        <f t="shared" si="246"/>
        <v/>
      </c>
      <c r="BI487" s="55"/>
      <c r="BJ487" s="34"/>
      <c r="BK487" s="148"/>
      <c r="BL487" s="34"/>
      <c r="BM487" s="32" t="str">
        <f t="shared" si="247"/>
        <v/>
      </c>
      <c r="BN487" s="34"/>
      <c r="BO487" s="32" t="str">
        <f t="shared" si="248"/>
        <v/>
      </c>
      <c r="BP487" s="34"/>
      <c r="BQ487" s="32" t="str">
        <f t="shared" si="249"/>
        <v/>
      </c>
      <c r="BR487" s="34"/>
      <c r="BS487" s="36" t="str">
        <f t="shared" si="250"/>
        <v/>
      </c>
      <c r="BT487" s="36" t="str">
        <f t="shared" si="251"/>
        <v/>
      </c>
      <c r="BU487" s="36" t="str">
        <f t="shared" si="252"/>
        <v/>
      </c>
      <c r="BV487" s="55"/>
      <c r="BW487" s="36" t="str">
        <f t="shared" si="253"/>
        <v/>
      </c>
      <c r="BX487" s="36" t="str">
        <f t="shared" si="253"/>
        <v/>
      </c>
      <c r="BY487" s="31"/>
      <c r="BZ487" s="38"/>
      <c r="CB487" s="120" t="e">
        <f t="shared" ca="1" si="224"/>
        <v>#VALUE!</v>
      </c>
      <c r="CC487" s="2" t="e">
        <f t="shared" ca="1" si="254"/>
        <v>#VALUE!</v>
      </c>
    </row>
    <row r="488" spans="1:81" s="10" customFormat="1" ht="25.15" customHeight="1" x14ac:dyDescent="0.2">
      <c r="A488" s="52" t="str">
        <f t="shared" si="255"/>
        <v/>
      </c>
      <c r="B488" s="157" t="e">
        <f t="shared" ca="1" si="225"/>
        <v>#VALUE!</v>
      </c>
      <c r="C488" s="157" t="e">
        <f t="shared" ca="1" si="226"/>
        <v>#VALUE!</v>
      </c>
      <c r="D488" s="29"/>
      <c r="E488" s="155" t="str">
        <f ca="1">IFERROR(INDIRECT(ADDRESS(MATCH(D488,CatModules!C:C,0),2,1,1,"CatModules")),"")</f>
        <v/>
      </c>
      <c r="F488" s="96"/>
      <c r="G488" s="156" t="str">
        <f ca="1">IFERROR(INDIRECT(ADDRESS(MATCH(CONCATENATE(E488,"-",F488),CatInt!K:K,0),3,1,1,"CatInt")),"")</f>
        <v/>
      </c>
      <c r="H488" s="45" t="str">
        <f>IF(F488="","",VLOOKUP(F488,#REF!,2,FALSE))</f>
        <v/>
      </c>
      <c r="I488" s="29"/>
      <c r="J488" s="155" t="e">
        <f t="shared" si="227"/>
        <v>#VALUE!</v>
      </c>
      <c r="K488" s="155" t="e">
        <f t="shared" si="228"/>
        <v>#VALUE!</v>
      </c>
      <c r="L488" s="153"/>
      <c r="M488" s="126"/>
      <c r="N488" s="151" t="e">
        <f ca="1">VLOOKUP(M488,CatProd!B:G,6,FALSE)</f>
        <v>#N/A</v>
      </c>
      <c r="O488" s="127"/>
      <c r="P488" s="175" t="e">
        <f ca="1">VLOOKUP(CONCATENATE(N488,"-",O488),CatProdSpec!H:I,2,FALSE)</f>
        <v>#N/A</v>
      </c>
      <c r="Q488" s="30"/>
      <c r="R488" s="149" t="str">
        <f>IFERROR(VLOOKUP(Q488,Setup!D$16:E$25,2,FALSE),"")</f>
        <v/>
      </c>
      <c r="S488" s="51" t="str">
        <f ca="1">IFERROR(IF(OR(I488="",VLOOKUP(I488,CatCostInp!$E$2:$K$88,7,FALSE)=0),"",VLOOKUP(I488,CatCostInp!$E$2:$K$88,7,FALSE)),"")</f>
        <v/>
      </c>
      <c r="T488" s="4" t="e">
        <f>VLOOKUP(U488,#REF!,2,FALSE)</f>
        <v>#REF!</v>
      </c>
      <c r="U488" s="30"/>
      <c r="V488" s="1" t="str">
        <f ca="1">IF(U488=Setup!$C$10,"Grant",IF('Health Products &amp; Equipment'!U488=Setup!$C$11,"Local",IF('Health Products &amp; Equipment'!U488=Setup!$C$12,"Other","")))</f>
        <v/>
      </c>
      <c r="W488" s="34"/>
      <c r="X488" s="148"/>
      <c r="Y488" s="34"/>
      <c r="Z488" s="36" t="str">
        <f t="shared" si="229"/>
        <v/>
      </c>
      <c r="AA488" s="34"/>
      <c r="AB488" s="32" t="str">
        <f t="shared" si="230"/>
        <v/>
      </c>
      <c r="AC488" s="34"/>
      <c r="AD488" s="32" t="str">
        <f t="shared" si="231"/>
        <v/>
      </c>
      <c r="AE488" s="34"/>
      <c r="AF488" s="36" t="str">
        <f t="shared" si="232"/>
        <v/>
      </c>
      <c r="AG488" s="36" t="str">
        <f t="shared" si="233"/>
        <v/>
      </c>
      <c r="AH488" s="36" t="str">
        <f t="shared" si="234"/>
        <v/>
      </c>
      <c r="AI488" s="55"/>
      <c r="AJ488" s="37"/>
      <c r="AK488" s="148"/>
      <c r="AL488" s="34"/>
      <c r="AM488" s="32" t="str">
        <f t="shared" si="235"/>
        <v/>
      </c>
      <c r="AN488" s="34"/>
      <c r="AO488" s="32" t="str">
        <f t="shared" si="236"/>
        <v/>
      </c>
      <c r="AP488" s="34"/>
      <c r="AQ488" s="32" t="str">
        <f t="shared" si="237"/>
        <v/>
      </c>
      <c r="AR488" s="34"/>
      <c r="AS488" s="36" t="str">
        <f t="shared" si="238"/>
        <v/>
      </c>
      <c r="AT488" s="36" t="str">
        <f t="shared" si="239"/>
        <v/>
      </c>
      <c r="AU488" s="36" t="str">
        <f t="shared" si="240"/>
        <v/>
      </c>
      <c r="AV488" s="55"/>
      <c r="AW488" s="34"/>
      <c r="AX488" s="148"/>
      <c r="AY488" s="34"/>
      <c r="AZ488" s="32" t="str">
        <f t="shared" si="241"/>
        <v/>
      </c>
      <c r="BA488" s="34"/>
      <c r="BB488" s="32" t="str">
        <f t="shared" si="242"/>
        <v/>
      </c>
      <c r="BC488" s="34"/>
      <c r="BD488" s="32" t="str">
        <f t="shared" si="243"/>
        <v/>
      </c>
      <c r="BE488" s="34"/>
      <c r="BF488" s="36" t="str">
        <f t="shared" si="244"/>
        <v/>
      </c>
      <c r="BG488" s="36" t="str">
        <f t="shared" si="245"/>
        <v/>
      </c>
      <c r="BH488" s="36" t="str">
        <f t="shared" si="246"/>
        <v/>
      </c>
      <c r="BI488" s="55"/>
      <c r="BJ488" s="34"/>
      <c r="BK488" s="148"/>
      <c r="BL488" s="34"/>
      <c r="BM488" s="32" t="str">
        <f t="shared" si="247"/>
        <v/>
      </c>
      <c r="BN488" s="34"/>
      <c r="BO488" s="32" t="str">
        <f t="shared" si="248"/>
        <v/>
      </c>
      <c r="BP488" s="34"/>
      <c r="BQ488" s="32" t="str">
        <f t="shared" si="249"/>
        <v/>
      </c>
      <c r="BR488" s="34"/>
      <c r="BS488" s="36" t="str">
        <f t="shared" si="250"/>
        <v/>
      </c>
      <c r="BT488" s="36" t="str">
        <f t="shared" si="251"/>
        <v/>
      </c>
      <c r="BU488" s="36" t="str">
        <f t="shared" si="252"/>
        <v/>
      </c>
      <c r="BV488" s="55"/>
      <c r="BW488" s="36" t="str">
        <f t="shared" si="253"/>
        <v/>
      </c>
      <c r="BX488" s="36" t="str">
        <f t="shared" si="253"/>
        <v/>
      </c>
      <c r="BY488" s="31"/>
      <c r="BZ488" s="38"/>
      <c r="CB488" s="120" t="e">
        <f t="shared" ca="1" si="224"/>
        <v>#VALUE!</v>
      </c>
      <c r="CC488" s="2" t="e">
        <f t="shared" ca="1" si="254"/>
        <v>#VALUE!</v>
      </c>
    </row>
    <row r="489" spans="1:81" s="10" customFormat="1" ht="25.15" customHeight="1" x14ac:dyDescent="0.2">
      <c r="A489" s="52" t="str">
        <f t="shared" si="255"/>
        <v/>
      </c>
      <c r="B489" s="157" t="e">
        <f t="shared" ca="1" si="225"/>
        <v>#VALUE!</v>
      </c>
      <c r="C489" s="157" t="e">
        <f t="shared" ca="1" si="226"/>
        <v>#VALUE!</v>
      </c>
      <c r="D489" s="29"/>
      <c r="E489" s="155" t="str">
        <f ca="1">IFERROR(INDIRECT(ADDRESS(MATCH(D489,CatModules!C:C,0),2,1,1,"CatModules")),"")</f>
        <v/>
      </c>
      <c r="F489" s="96"/>
      <c r="G489" s="156" t="str">
        <f ca="1">IFERROR(INDIRECT(ADDRESS(MATCH(CONCATENATE(E489,"-",F489),CatInt!K:K,0),3,1,1,"CatInt")),"")</f>
        <v/>
      </c>
      <c r="H489" s="45" t="str">
        <f>IF(F489="","",VLOOKUP(F489,#REF!,2,FALSE))</f>
        <v/>
      </c>
      <c r="I489" s="29"/>
      <c r="J489" s="155" t="e">
        <f t="shared" si="227"/>
        <v>#VALUE!</v>
      </c>
      <c r="K489" s="155" t="e">
        <f t="shared" si="228"/>
        <v>#VALUE!</v>
      </c>
      <c r="L489" s="153"/>
      <c r="M489" s="126"/>
      <c r="N489" s="151" t="e">
        <f ca="1">VLOOKUP(M489,CatProd!B:G,6,FALSE)</f>
        <v>#N/A</v>
      </c>
      <c r="O489" s="127"/>
      <c r="P489" s="175" t="e">
        <f ca="1">VLOOKUP(CONCATENATE(N489,"-",O489),CatProdSpec!H:I,2,FALSE)</f>
        <v>#N/A</v>
      </c>
      <c r="Q489" s="30"/>
      <c r="R489" s="149" t="str">
        <f>IFERROR(VLOOKUP(Q489,Setup!D$16:E$25,2,FALSE),"")</f>
        <v/>
      </c>
      <c r="S489" s="51" t="str">
        <f ca="1">IFERROR(IF(OR(I489="",VLOOKUP(I489,CatCostInp!$E$2:$K$88,7,FALSE)=0),"",VLOOKUP(I489,CatCostInp!$E$2:$K$88,7,FALSE)),"")</f>
        <v/>
      </c>
      <c r="T489" s="4" t="e">
        <f>VLOOKUP(U489,#REF!,2,FALSE)</f>
        <v>#REF!</v>
      </c>
      <c r="U489" s="30"/>
      <c r="V489" s="1" t="str">
        <f ca="1">IF(U489=Setup!$C$10,"Grant",IF('Health Products &amp; Equipment'!U489=Setup!$C$11,"Local",IF('Health Products &amp; Equipment'!U489=Setup!$C$12,"Other","")))</f>
        <v/>
      </c>
      <c r="W489" s="34"/>
      <c r="X489" s="148"/>
      <c r="Y489" s="34"/>
      <c r="Z489" s="36" t="str">
        <f t="shared" si="229"/>
        <v/>
      </c>
      <c r="AA489" s="34"/>
      <c r="AB489" s="32" t="str">
        <f t="shared" si="230"/>
        <v/>
      </c>
      <c r="AC489" s="34"/>
      <c r="AD489" s="32" t="str">
        <f t="shared" si="231"/>
        <v/>
      </c>
      <c r="AE489" s="34"/>
      <c r="AF489" s="36" t="str">
        <f t="shared" si="232"/>
        <v/>
      </c>
      <c r="AG489" s="36" t="str">
        <f t="shared" si="233"/>
        <v/>
      </c>
      <c r="AH489" s="36" t="str">
        <f t="shared" si="234"/>
        <v/>
      </c>
      <c r="AI489" s="55"/>
      <c r="AJ489" s="37"/>
      <c r="AK489" s="148"/>
      <c r="AL489" s="34"/>
      <c r="AM489" s="32" t="str">
        <f t="shared" si="235"/>
        <v/>
      </c>
      <c r="AN489" s="34"/>
      <c r="AO489" s="32" t="str">
        <f t="shared" si="236"/>
        <v/>
      </c>
      <c r="AP489" s="34"/>
      <c r="AQ489" s="32" t="str">
        <f t="shared" si="237"/>
        <v/>
      </c>
      <c r="AR489" s="34"/>
      <c r="AS489" s="36" t="str">
        <f t="shared" si="238"/>
        <v/>
      </c>
      <c r="AT489" s="36" t="str">
        <f t="shared" si="239"/>
        <v/>
      </c>
      <c r="AU489" s="36" t="str">
        <f t="shared" si="240"/>
        <v/>
      </c>
      <c r="AV489" s="55"/>
      <c r="AW489" s="34"/>
      <c r="AX489" s="148"/>
      <c r="AY489" s="34"/>
      <c r="AZ489" s="32" t="str">
        <f t="shared" si="241"/>
        <v/>
      </c>
      <c r="BA489" s="34"/>
      <c r="BB489" s="32" t="str">
        <f t="shared" si="242"/>
        <v/>
      </c>
      <c r="BC489" s="34"/>
      <c r="BD489" s="32" t="str">
        <f t="shared" si="243"/>
        <v/>
      </c>
      <c r="BE489" s="34"/>
      <c r="BF489" s="36" t="str">
        <f t="shared" si="244"/>
        <v/>
      </c>
      <c r="BG489" s="36" t="str">
        <f t="shared" si="245"/>
        <v/>
      </c>
      <c r="BH489" s="36" t="str">
        <f t="shared" si="246"/>
        <v/>
      </c>
      <c r="BI489" s="55"/>
      <c r="BJ489" s="34"/>
      <c r="BK489" s="148"/>
      <c r="BL489" s="34"/>
      <c r="BM489" s="32" t="str">
        <f t="shared" si="247"/>
        <v/>
      </c>
      <c r="BN489" s="34"/>
      <c r="BO489" s="32" t="str">
        <f t="shared" si="248"/>
        <v/>
      </c>
      <c r="BP489" s="34"/>
      <c r="BQ489" s="32" t="str">
        <f t="shared" si="249"/>
        <v/>
      </c>
      <c r="BR489" s="34"/>
      <c r="BS489" s="36" t="str">
        <f t="shared" si="250"/>
        <v/>
      </c>
      <c r="BT489" s="36" t="str">
        <f t="shared" si="251"/>
        <v/>
      </c>
      <c r="BU489" s="36" t="str">
        <f t="shared" si="252"/>
        <v/>
      </c>
      <c r="BV489" s="55"/>
      <c r="BW489" s="36" t="str">
        <f t="shared" si="253"/>
        <v/>
      </c>
      <c r="BX489" s="36" t="str">
        <f t="shared" si="253"/>
        <v/>
      </c>
      <c r="BY489" s="31"/>
      <c r="BZ489" s="38"/>
      <c r="CB489" s="120" t="e">
        <f t="shared" ca="1" si="224"/>
        <v>#VALUE!</v>
      </c>
      <c r="CC489" s="2" t="e">
        <f t="shared" ca="1" si="254"/>
        <v>#VALUE!</v>
      </c>
    </row>
    <row r="490" spans="1:81" s="10" customFormat="1" ht="25.15" customHeight="1" x14ac:dyDescent="0.2">
      <c r="A490" s="52" t="str">
        <f t="shared" si="255"/>
        <v/>
      </c>
      <c r="B490" s="157" t="e">
        <f t="shared" ca="1" si="225"/>
        <v>#VALUE!</v>
      </c>
      <c r="C490" s="157" t="e">
        <f t="shared" ca="1" si="226"/>
        <v>#VALUE!</v>
      </c>
      <c r="D490" s="29"/>
      <c r="E490" s="155" t="str">
        <f ca="1">IFERROR(INDIRECT(ADDRESS(MATCH(D490,CatModules!C:C,0),2,1,1,"CatModules")),"")</f>
        <v/>
      </c>
      <c r="F490" s="96"/>
      <c r="G490" s="156" t="str">
        <f ca="1">IFERROR(INDIRECT(ADDRESS(MATCH(CONCATENATE(E490,"-",F490),CatInt!K:K,0),3,1,1,"CatInt")),"")</f>
        <v/>
      </c>
      <c r="H490" s="45" t="str">
        <f>IF(F490="","",VLOOKUP(F490,#REF!,2,FALSE))</f>
        <v/>
      </c>
      <c r="I490" s="29"/>
      <c r="J490" s="155" t="e">
        <f t="shared" si="227"/>
        <v>#VALUE!</v>
      </c>
      <c r="K490" s="155" t="e">
        <f t="shared" si="228"/>
        <v>#VALUE!</v>
      </c>
      <c r="L490" s="153"/>
      <c r="M490" s="126"/>
      <c r="N490" s="151" t="e">
        <f ca="1">VLOOKUP(M490,CatProd!B:G,6,FALSE)</f>
        <v>#N/A</v>
      </c>
      <c r="O490" s="127"/>
      <c r="P490" s="175" t="e">
        <f ca="1">VLOOKUP(CONCATENATE(N490,"-",O490),CatProdSpec!H:I,2,FALSE)</f>
        <v>#N/A</v>
      </c>
      <c r="Q490" s="30"/>
      <c r="R490" s="149" t="str">
        <f>IFERROR(VLOOKUP(Q490,Setup!D$16:E$25,2,FALSE),"")</f>
        <v/>
      </c>
      <c r="S490" s="51" t="str">
        <f ca="1">IFERROR(IF(OR(I490="",VLOOKUP(I490,CatCostInp!$E$2:$K$88,7,FALSE)=0),"",VLOOKUP(I490,CatCostInp!$E$2:$K$88,7,FALSE)),"")</f>
        <v/>
      </c>
      <c r="T490" s="4" t="e">
        <f>VLOOKUP(U490,#REF!,2,FALSE)</f>
        <v>#REF!</v>
      </c>
      <c r="U490" s="30"/>
      <c r="V490" s="1" t="str">
        <f ca="1">IF(U490=Setup!$C$10,"Grant",IF('Health Products &amp; Equipment'!U490=Setup!$C$11,"Local",IF('Health Products &amp; Equipment'!U490=Setup!$C$12,"Other","")))</f>
        <v/>
      </c>
      <c r="W490" s="34"/>
      <c r="X490" s="148"/>
      <c r="Y490" s="34"/>
      <c r="Z490" s="36" t="str">
        <f t="shared" si="229"/>
        <v/>
      </c>
      <c r="AA490" s="34"/>
      <c r="AB490" s="32" t="str">
        <f t="shared" si="230"/>
        <v/>
      </c>
      <c r="AC490" s="34"/>
      <c r="AD490" s="32" t="str">
        <f t="shared" si="231"/>
        <v/>
      </c>
      <c r="AE490" s="34"/>
      <c r="AF490" s="36" t="str">
        <f t="shared" si="232"/>
        <v/>
      </c>
      <c r="AG490" s="36" t="str">
        <f t="shared" si="233"/>
        <v/>
      </c>
      <c r="AH490" s="36" t="str">
        <f t="shared" si="234"/>
        <v/>
      </c>
      <c r="AI490" s="55"/>
      <c r="AJ490" s="37"/>
      <c r="AK490" s="148"/>
      <c r="AL490" s="34"/>
      <c r="AM490" s="32" t="str">
        <f t="shared" si="235"/>
        <v/>
      </c>
      <c r="AN490" s="34"/>
      <c r="AO490" s="32" t="str">
        <f t="shared" si="236"/>
        <v/>
      </c>
      <c r="AP490" s="34"/>
      <c r="AQ490" s="32" t="str">
        <f t="shared" si="237"/>
        <v/>
      </c>
      <c r="AR490" s="34"/>
      <c r="AS490" s="36" t="str">
        <f t="shared" si="238"/>
        <v/>
      </c>
      <c r="AT490" s="36" t="str">
        <f t="shared" si="239"/>
        <v/>
      </c>
      <c r="AU490" s="36" t="str">
        <f t="shared" si="240"/>
        <v/>
      </c>
      <c r="AV490" s="55"/>
      <c r="AW490" s="34"/>
      <c r="AX490" s="148"/>
      <c r="AY490" s="34"/>
      <c r="AZ490" s="32" t="str">
        <f t="shared" si="241"/>
        <v/>
      </c>
      <c r="BA490" s="34"/>
      <c r="BB490" s="32" t="str">
        <f t="shared" si="242"/>
        <v/>
      </c>
      <c r="BC490" s="34"/>
      <c r="BD490" s="32" t="str">
        <f t="shared" si="243"/>
        <v/>
      </c>
      <c r="BE490" s="34"/>
      <c r="BF490" s="36" t="str">
        <f t="shared" si="244"/>
        <v/>
      </c>
      <c r="BG490" s="36" t="str">
        <f t="shared" si="245"/>
        <v/>
      </c>
      <c r="BH490" s="36" t="str">
        <f t="shared" si="246"/>
        <v/>
      </c>
      <c r="BI490" s="55"/>
      <c r="BJ490" s="34"/>
      <c r="BK490" s="148"/>
      <c r="BL490" s="34"/>
      <c r="BM490" s="32" t="str">
        <f t="shared" si="247"/>
        <v/>
      </c>
      <c r="BN490" s="34"/>
      <c r="BO490" s="32" t="str">
        <f t="shared" si="248"/>
        <v/>
      </c>
      <c r="BP490" s="34"/>
      <c r="BQ490" s="32" t="str">
        <f t="shared" si="249"/>
        <v/>
      </c>
      <c r="BR490" s="34"/>
      <c r="BS490" s="36" t="str">
        <f t="shared" si="250"/>
        <v/>
      </c>
      <c r="BT490" s="36" t="str">
        <f t="shared" si="251"/>
        <v/>
      </c>
      <c r="BU490" s="36" t="str">
        <f t="shared" si="252"/>
        <v/>
      </c>
      <c r="BV490" s="55"/>
      <c r="BW490" s="36" t="str">
        <f t="shared" si="253"/>
        <v/>
      </c>
      <c r="BX490" s="36" t="str">
        <f t="shared" si="253"/>
        <v/>
      </c>
      <c r="BY490" s="31"/>
      <c r="BZ490" s="38"/>
      <c r="CB490" s="120" t="e">
        <f t="shared" ca="1" si="224"/>
        <v>#VALUE!</v>
      </c>
      <c r="CC490" s="2" t="e">
        <f t="shared" ca="1" si="254"/>
        <v>#VALUE!</v>
      </c>
    </row>
    <row r="491" spans="1:81" s="10" customFormat="1" ht="25.15" customHeight="1" x14ac:dyDescent="0.2">
      <c r="A491" s="52" t="str">
        <f t="shared" si="255"/>
        <v/>
      </c>
      <c r="B491" s="157" t="e">
        <f t="shared" ca="1" si="225"/>
        <v>#VALUE!</v>
      </c>
      <c r="C491" s="157" t="e">
        <f t="shared" ca="1" si="226"/>
        <v>#VALUE!</v>
      </c>
      <c r="D491" s="29"/>
      <c r="E491" s="155" t="str">
        <f ca="1">IFERROR(INDIRECT(ADDRESS(MATCH(D491,CatModules!C:C,0),2,1,1,"CatModules")),"")</f>
        <v/>
      </c>
      <c r="F491" s="96"/>
      <c r="G491" s="156" t="str">
        <f ca="1">IFERROR(INDIRECT(ADDRESS(MATCH(CONCATENATE(E491,"-",F491),CatInt!K:K,0),3,1,1,"CatInt")),"")</f>
        <v/>
      </c>
      <c r="H491" s="45" t="str">
        <f>IF(F491="","",VLOOKUP(F491,#REF!,2,FALSE))</f>
        <v/>
      </c>
      <c r="I491" s="29"/>
      <c r="J491" s="155" t="e">
        <f t="shared" si="227"/>
        <v>#VALUE!</v>
      </c>
      <c r="K491" s="155" t="e">
        <f t="shared" si="228"/>
        <v>#VALUE!</v>
      </c>
      <c r="L491" s="153"/>
      <c r="M491" s="126"/>
      <c r="N491" s="151" t="e">
        <f ca="1">VLOOKUP(M491,CatProd!B:G,6,FALSE)</f>
        <v>#N/A</v>
      </c>
      <c r="O491" s="127"/>
      <c r="P491" s="175" t="e">
        <f ca="1">VLOOKUP(CONCATENATE(N491,"-",O491),CatProdSpec!H:I,2,FALSE)</f>
        <v>#N/A</v>
      </c>
      <c r="Q491" s="30"/>
      <c r="R491" s="149" t="str">
        <f>IFERROR(VLOOKUP(Q491,Setup!D$16:E$25,2,FALSE),"")</f>
        <v/>
      </c>
      <c r="S491" s="51" t="str">
        <f ca="1">IFERROR(IF(OR(I491="",VLOOKUP(I491,CatCostInp!$E$2:$K$88,7,FALSE)=0),"",VLOOKUP(I491,CatCostInp!$E$2:$K$88,7,FALSE)),"")</f>
        <v/>
      </c>
      <c r="T491" s="4" t="e">
        <f>VLOOKUP(U491,#REF!,2,FALSE)</f>
        <v>#REF!</v>
      </c>
      <c r="U491" s="30"/>
      <c r="V491" s="1" t="str">
        <f ca="1">IF(U491=Setup!$C$10,"Grant",IF('Health Products &amp; Equipment'!U491=Setup!$C$11,"Local",IF('Health Products &amp; Equipment'!U491=Setup!$C$12,"Other","")))</f>
        <v/>
      </c>
      <c r="W491" s="34"/>
      <c r="X491" s="148"/>
      <c r="Y491" s="34"/>
      <c r="Z491" s="36" t="str">
        <f t="shared" si="229"/>
        <v/>
      </c>
      <c r="AA491" s="34"/>
      <c r="AB491" s="32" t="str">
        <f t="shared" si="230"/>
        <v/>
      </c>
      <c r="AC491" s="34"/>
      <c r="AD491" s="32" t="str">
        <f t="shared" si="231"/>
        <v/>
      </c>
      <c r="AE491" s="34"/>
      <c r="AF491" s="36" t="str">
        <f t="shared" si="232"/>
        <v/>
      </c>
      <c r="AG491" s="36" t="str">
        <f t="shared" si="233"/>
        <v/>
      </c>
      <c r="AH491" s="36" t="str">
        <f t="shared" si="234"/>
        <v/>
      </c>
      <c r="AI491" s="55"/>
      <c r="AJ491" s="37"/>
      <c r="AK491" s="148"/>
      <c r="AL491" s="34"/>
      <c r="AM491" s="32" t="str">
        <f t="shared" si="235"/>
        <v/>
      </c>
      <c r="AN491" s="34"/>
      <c r="AO491" s="32" t="str">
        <f t="shared" si="236"/>
        <v/>
      </c>
      <c r="AP491" s="34"/>
      <c r="AQ491" s="32" t="str">
        <f t="shared" si="237"/>
        <v/>
      </c>
      <c r="AR491" s="34"/>
      <c r="AS491" s="36" t="str">
        <f t="shared" si="238"/>
        <v/>
      </c>
      <c r="AT491" s="36" t="str">
        <f t="shared" si="239"/>
        <v/>
      </c>
      <c r="AU491" s="36" t="str">
        <f t="shared" si="240"/>
        <v/>
      </c>
      <c r="AV491" s="55"/>
      <c r="AW491" s="34"/>
      <c r="AX491" s="148"/>
      <c r="AY491" s="34"/>
      <c r="AZ491" s="32" t="str">
        <f t="shared" si="241"/>
        <v/>
      </c>
      <c r="BA491" s="34"/>
      <c r="BB491" s="32" t="str">
        <f t="shared" si="242"/>
        <v/>
      </c>
      <c r="BC491" s="34"/>
      <c r="BD491" s="32" t="str">
        <f t="shared" si="243"/>
        <v/>
      </c>
      <c r="BE491" s="34"/>
      <c r="BF491" s="36" t="str">
        <f t="shared" si="244"/>
        <v/>
      </c>
      <c r="BG491" s="36" t="str">
        <f t="shared" si="245"/>
        <v/>
      </c>
      <c r="BH491" s="36" t="str">
        <f t="shared" si="246"/>
        <v/>
      </c>
      <c r="BI491" s="55"/>
      <c r="BJ491" s="34"/>
      <c r="BK491" s="148"/>
      <c r="BL491" s="34"/>
      <c r="BM491" s="32" t="str">
        <f t="shared" si="247"/>
        <v/>
      </c>
      <c r="BN491" s="34"/>
      <c r="BO491" s="32" t="str">
        <f t="shared" si="248"/>
        <v/>
      </c>
      <c r="BP491" s="34"/>
      <c r="BQ491" s="32" t="str">
        <f t="shared" si="249"/>
        <v/>
      </c>
      <c r="BR491" s="34"/>
      <c r="BS491" s="36" t="str">
        <f t="shared" si="250"/>
        <v/>
      </c>
      <c r="BT491" s="36" t="str">
        <f t="shared" si="251"/>
        <v/>
      </c>
      <c r="BU491" s="36" t="str">
        <f t="shared" si="252"/>
        <v/>
      </c>
      <c r="BV491" s="55"/>
      <c r="BW491" s="36" t="str">
        <f t="shared" si="253"/>
        <v/>
      </c>
      <c r="BX491" s="36" t="str">
        <f t="shared" si="253"/>
        <v/>
      </c>
      <c r="BY491" s="31"/>
      <c r="BZ491" s="38"/>
      <c r="CB491" s="120" t="e">
        <f t="shared" ca="1" si="224"/>
        <v>#VALUE!</v>
      </c>
      <c r="CC491" s="2" t="e">
        <f t="shared" ca="1" si="254"/>
        <v>#VALUE!</v>
      </c>
    </row>
    <row r="492" spans="1:81" s="10" customFormat="1" ht="25.15" customHeight="1" x14ac:dyDescent="0.2">
      <c r="A492" s="52" t="str">
        <f t="shared" si="255"/>
        <v/>
      </c>
      <c r="B492" s="157" t="e">
        <f t="shared" ca="1" si="225"/>
        <v>#VALUE!</v>
      </c>
      <c r="C492" s="157" t="e">
        <f t="shared" ca="1" si="226"/>
        <v>#VALUE!</v>
      </c>
      <c r="D492" s="29"/>
      <c r="E492" s="155" t="str">
        <f ca="1">IFERROR(INDIRECT(ADDRESS(MATCH(D492,CatModules!C:C,0),2,1,1,"CatModules")),"")</f>
        <v/>
      </c>
      <c r="F492" s="96"/>
      <c r="G492" s="156" t="str">
        <f ca="1">IFERROR(INDIRECT(ADDRESS(MATCH(CONCATENATE(E492,"-",F492),CatInt!K:K,0),3,1,1,"CatInt")),"")</f>
        <v/>
      </c>
      <c r="H492" s="45" t="str">
        <f>IF(F492="","",VLOOKUP(F492,#REF!,2,FALSE))</f>
        <v/>
      </c>
      <c r="I492" s="29"/>
      <c r="J492" s="155" t="e">
        <f t="shared" si="227"/>
        <v>#VALUE!</v>
      </c>
      <c r="K492" s="155" t="e">
        <f t="shared" si="228"/>
        <v>#VALUE!</v>
      </c>
      <c r="L492" s="153"/>
      <c r="M492" s="126"/>
      <c r="N492" s="151" t="e">
        <f ca="1">VLOOKUP(M492,CatProd!B:G,6,FALSE)</f>
        <v>#N/A</v>
      </c>
      <c r="O492" s="127"/>
      <c r="P492" s="175" t="e">
        <f ca="1">VLOOKUP(CONCATENATE(N492,"-",O492),CatProdSpec!H:I,2,FALSE)</f>
        <v>#N/A</v>
      </c>
      <c r="Q492" s="30"/>
      <c r="R492" s="149" t="str">
        <f>IFERROR(VLOOKUP(Q492,Setup!D$16:E$25,2,FALSE),"")</f>
        <v/>
      </c>
      <c r="S492" s="51" t="str">
        <f ca="1">IFERROR(IF(OR(I492="",VLOOKUP(I492,CatCostInp!$E$2:$K$88,7,FALSE)=0),"",VLOOKUP(I492,CatCostInp!$E$2:$K$88,7,FALSE)),"")</f>
        <v/>
      </c>
      <c r="T492" s="4" t="e">
        <f>VLOOKUP(U492,#REF!,2,FALSE)</f>
        <v>#REF!</v>
      </c>
      <c r="U492" s="30"/>
      <c r="V492" s="1" t="str">
        <f ca="1">IF(U492=Setup!$C$10,"Grant",IF('Health Products &amp; Equipment'!U492=Setup!$C$11,"Local",IF('Health Products &amp; Equipment'!U492=Setup!$C$12,"Other","")))</f>
        <v/>
      </c>
      <c r="W492" s="34"/>
      <c r="X492" s="148"/>
      <c r="Y492" s="34"/>
      <c r="Z492" s="36" t="str">
        <f t="shared" si="229"/>
        <v/>
      </c>
      <c r="AA492" s="34"/>
      <c r="AB492" s="32" t="str">
        <f t="shared" si="230"/>
        <v/>
      </c>
      <c r="AC492" s="34"/>
      <c r="AD492" s="32" t="str">
        <f t="shared" si="231"/>
        <v/>
      </c>
      <c r="AE492" s="34"/>
      <c r="AF492" s="36" t="str">
        <f t="shared" si="232"/>
        <v/>
      </c>
      <c r="AG492" s="36" t="str">
        <f t="shared" si="233"/>
        <v/>
      </c>
      <c r="AH492" s="36" t="str">
        <f t="shared" si="234"/>
        <v/>
      </c>
      <c r="AI492" s="55"/>
      <c r="AJ492" s="37"/>
      <c r="AK492" s="148"/>
      <c r="AL492" s="34"/>
      <c r="AM492" s="32" t="str">
        <f t="shared" si="235"/>
        <v/>
      </c>
      <c r="AN492" s="34"/>
      <c r="AO492" s="32" t="str">
        <f t="shared" si="236"/>
        <v/>
      </c>
      <c r="AP492" s="34"/>
      <c r="AQ492" s="32" t="str">
        <f t="shared" si="237"/>
        <v/>
      </c>
      <c r="AR492" s="34"/>
      <c r="AS492" s="36" t="str">
        <f t="shared" si="238"/>
        <v/>
      </c>
      <c r="AT492" s="36" t="str">
        <f t="shared" si="239"/>
        <v/>
      </c>
      <c r="AU492" s="36" t="str">
        <f t="shared" si="240"/>
        <v/>
      </c>
      <c r="AV492" s="55"/>
      <c r="AW492" s="34"/>
      <c r="AX492" s="148"/>
      <c r="AY492" s="34"/>
      <c r="AZ492" s="32" t="str">
        <f t="shared" si="241"/>
        <v/>
      </c>
      <c r="BA492" s="34"/>
      <c r="BB492" s="32" t="str">
        <f t="shared" si="242"/>
        <v/>
      </c>
      <c r="BC492" s="34"/>
      <c r="BD492" s="32" t="str">
        <f t="shared" si="243"/>
        <v/>
      </c>
      <c r="BE492" s="34"/>
      <c r="BF492" s="36" t="str">
        <f t="shared" si="244"/>
        <v/>
      </c>
      <c r="BG492" s="36" t="str">
        <f t="shared" si="245"/>
        <v/>
      </c>
      <c r="BH492" s="36" t="str">
        <f t="shared" si="246"/>
        <v/>
      </c>
      <c r="BI492" s="55"/>
      <c r="BJ492" s="34"/>
      <c r="BK492" s="148"/>
      <c r="BL492" s="34"/>
      <c r="BM492" s="32" t="str">
        <f t="shared" si="247"/>
        <v/>
      </c>
      <c r="BN492" s="34"/>
      <c r="BO492" s="32" t="str">
        <f t="shared" si="248"/>
        <v/>
      </c>
      <c r="BP492" s="34"/>
      <c r="BQ492" s="32" t="str">
        <f t="shared" si="249"/>
        <v/>
      </c>
      <c r="BR492" s="34"/>
      <c r="BS492" s="36" t="str">
        <f t="shared" si="250"/>
        <v/>
      </c>
      <c r="BT492" s="36" t="str">
        <f t="shared" si="251"/>
        <v/>
      </c>
      <c r="BU492" s="36" t="str">
        <f t="shared" si="252"/>
        <v/>
      </c>
      <c r="BV492" s="55"/>
      <c r="BW492" s="36" t="str">
        <f t="shared" si="253"/>
        <v/>
      </c>
      <c r="BX492" s="36" t="str">
        <f t="shared" si="253"/>
        <v/>
      </c>
      <c r="BY492" s="31"/>
      <c r="BZ492" s="38"/>
      <c r="CB492" s="120" t="e">
        <f t="shared" ca="1" si="224"/>
        <v>#VALUE!</v>
      </c>
      <c r="CC492" s="2" t="e">
        <f t="shared" ca="1" si="254"/>
        <v>#VALUE!</v>
      </c>
    </row>
    <row r="493" spans="1:81" s="10" customFormat="1" ht="25.15" customHeight="1" x14ac:dyDescent="0.2">
      <c r="A493" s="52" t="str">
        <f t="shared" si="255"/>
        <v/>
      </c>
      <c r="B493" s="157" t="e">
        <f t="shared" ca="1" si="225"/>
        <v>#VALUE!</v>
      </c>
      <c r="C493" s="157" t="e">
        <f t="shared" ca="1" si="226"/>
        <v>#VALUE!</v>
      </c>
      <c r="D493" s="29"/>
      <c r="E493" s="155" t="str">
        <f ca="1">IFERROR(INDIRECT(ADDRESS(MATCH(D493,CatModules!C:C,0),2,1,1,"CatModules")),"")</f>
        <v/>
      </c>
      <c r="F493" s="96"/>
      <c r="G493" s="156" t="str">
        <f ca="1">IFERROR(INDIRECT(ADDRESS(MATCH(CONCATENATE(E493,"-",F493),CatInt!K:K,0),3,1,1,"CatInt")),"")</f>
        <v/>
      </c>
      <c r="H493" s="45" t="str">
        <f>IF(F493="","",VLOOKUP(F493,#REF!,2,FALSE))</f>
        <v/>
      </c>
      <c r="I493" s="29"/>
      <c r="J493" s="155" t="e">
        <f t="shared" si="227"/>
        <v>#VALUE!</v>
      </c>
      <c r="K493" s="155" t="e">
        <f t="shared" si="228"/>
        <v>#VALUE!</v>
      </c>
      <c r="L493" s="153"/>
      <c r="M493" s="126"/>
      <c r="N493" s="151" t="e">
        <f ca="1">VLOOKUP(M493,CatProd!B:G,6,FALSE)</f>
        <v>#N/A</v>
      </c>
      <c r="O493" s="127"/>
      <c r="P493" s="175" t="e">
        <f ca="1">VLOOKUP(CONCATENATE(N493,"-",O493),CatProdSpec!H:I,2,FALSE)</f>
        <v>#N/A</v>
      </c>
      <c r="Q493" s="30"/>
      <c r="R493" s="149" t="str">
        <f>IFERROR(VLOOKUP(Q493,Setup!D$16:E$25,2,FALSE),"")</f>
        <v/>
      </c>
      <c r="S493" s="51" t="str">
        <f ca="1">IFERROR(IF(OR(I493="",VLOOKUP(I493,CatCostInp!$E$2:$K$88,7,FALSE)=0),"",VLOOKUP(I493,CatCostInp!$E$2:$K$88,7,FALSE)),"")</f>
        <v/>
      </c>
      <c r="T493" s="4" t="e">
        <f>VLOOKUP(U493,#REF!,2,FALSE)</f>
        <v>#REF!</v>
      </c>
      <c r="U493" s="30"/>
      <c r="V493" s="1" t="str">
        <f ca="1">IF(U493=Setup!$C$10,"Grant",IF('Health Products &amp; Equipment'!U493=Setup!$C$11,"Local",IF('Health Products &amp; Equipment'!U493=Setup!$C$12,"Other","")))</f>
        <v/>
      </c>
      <c r="W493" s="34"/>
      <c r="X493" s="148"/>
      <c r="Y493" s="34"/>
      <c r="Z493" s="36" t="str">
        <f t="shared" si="229"/>
        <v/>
      </c>
      <c r="AA493" s="34"/>
      <c r="AB493" s="32" t="str">
        <f t="shared" si="230"/>
        <v/>
      </c>
      <c r="AC493" s="34"/>
      <c r="AD493" s="32" t="str">
        <f t="shared" si="231"/>
        <v/>
      </c>
      <c r="AE493" s="34"/>
      <c r="AF493" s="36" t="str">
        <f t="shared" si="232"/>
        <v/>
      </c>
      <c r="AG493" s="36" t="str">
        <f t="shared" si="233"/>
        <v/>
      </c>
      <c r="AH493" s="36" t="str">
        <f t="shared" si="234"/>
        <v/>
      </c>
      <c r="AI493" s="55"/>
      <c r="AJ493" s="37"/>
      <c r="AK493" s="148"/>
      <c r="AL493" s="34"/>
      <c r="AM493" s="32" t="str">
        <f t="shared" si="235"/>
        <v/>
      </c>
      <c r="AN493" s="34"/>
      <c r="AO493" s="32" t="str">
        <f t="shared" si="236"/>
        <v/>
      </c>
      <c r="AP493" s="34"/>
      <c r="AQ493" s="32" t="str">
        <f t="shared" si="237"/>
        <v/>
      </c>
      <c r="AR493" s="34"/>
      <c r="AS493" s="36" t="str">
        <f t="shared" si="238"/>
        <v/>
      </c>
      <c r="AT493" s="36" t="str">
        <f t="shared" si="239"/>
        <v/>
      </c>
      <c r="AU493" s="36" t="str">
        <f t="shared" si="240"/>
        <v/>
      </c>
      <c r="AV493" s="55"/>
      <c r="AW493" s="34"/>
      <c r="AX493" s="148"/>
      <c r="AY493" s="34"/>
      <c r="AZ493" s="32" t="str">
        <f t="shared" si="241"/>
        <v/>
      </c>
      <c r="BA493" s="34"/>
      <c r="BB493" s="32" t="str">
        <f t="shared" si="242"/>
        <v/>
      </c>
      <c r="BC493" s="34"/>
      <c r="BD493" s="32" t="str">
        <f t="shared" si="243"/>
        <v/>
      </c>
      <c r="BE493" s="34"/>
      <c r="BF493" s="36" t="str">
        <f t="shared" si="244"/>
        <v/>
      </c>
      <c r="BG493" s="36" t="str">
        <f t="shared" si="245"/>
        <v/>
      </c>
      <c r="BH493" s="36" t="str">
        <f t="shared" si="246"/>
        <v/>
      </c>
      <c r="BI493" s="55"/>
      <c r="BJ493" s="34"/>
      <c r="BK493" s="148"/>
      <c r="BL493" s="34"/>
      <c r="BM493" s="32" t="str">
        <f t="shared" si="247"/>
        <v/>
      </c>
      <c r="BN493" s="34"/>
      <c r="BO493" s="32" t="str">
        <f t="shared" si="248"/>
        <v/>
      </c>
      <c r="BP493" s="34"/>
      <c r="BQ493" s="32" t="str">
        <f t="shared" si="249"/>
        <v/>
      </c>
      <c r="BR493" s="34"/>
      <c r="BS493" s="36" t="str">
        <f t="shared" si="250"/>
        <v/>
      </c>
      <c r="BT493" s="36" t="str">
        <f t="shared" si="251"/>
        <v/>
      </c>
      <c r="BU493" s="36" t="str">
        <f t="shared" si="252"/>
        <v/>
      </c>
      <c r="BV493" s="55"/>
      <c r="BW493" s="36" t="str">
        <f t="shared" si="253"/>
        <v/>
      </c>
      <c r="BX493" s="36" t="str">
        <f t="shared" si="253"/>
        <v/>
      </c>
      <c r="BY493" s="31"/>
      <c r="BZ493" s="38"/>
      <c r="CB493" s="120" t="e">
        <f t="shared" ca="1" si="224"/>
        <v>#VALUE!</v>
      </c>
      <c r="CC493" s="2" t="e">
        <f t="shared" ca="1" si="254"/>
        <v>#VALUE!</v>
      </c>
    </row>
    <row r="494" spans="1:81" s="10" customFormat="1" ht="25.15" customHeight="1" x14ac:dyDescent="0.2">
      <c r="A494" s="52" t="str">
        <f t="shared" si="255"/>
        <v/>
      </c>
      <c r="B494" s="157" t="e">
        <f t="shared" ca="1" si="225"/>
        <v>#VALUE!</v>
      </c>
      <c r="C494" s="157" t="e">
        <f t="shared" ca="1" si="226"/>
        <v>#VALUE!</v>
      </c>
      <c r="D494" s="29"/>
      <c r="E494" s="155" t="str">
        <f ca="1">IFERROR(INDIRECT(ADDRESS(MATCH(D494,CatModules!C:C,0),2,1,1,"CatModules")),"")</f>
        <v/>
      </c>
      <c r="F494" s="96"/>
      <c r="G494" s="156" t="str">
        <f ca="1">IFERROR(INDIRECT(ADDRESS(MATCH(CONCATENATE(E494,"-",F494),CatInt!K:K,0),3,1,1,"CatInt")),"")</f>
        <v/>
      </c>
      <c r="H494" s="45" t="str">
        <f>IF(F494="","",VLOOKUP(F494,#REF!,2,FALSE))</f>
        <v/>
      </c>
      <c r="I494" s="29"/>
      <c r="J494" s="155" t="e">
        <f t="shared" si="227"/>
        <v>#VALUE!</v>
      </c>
      <c r="K494" s="155" t="e">
        <f t="shared" si="228"/>
        <v>#VALUE!</v>
      </c>
      <c r="L494" s="153"/>
      <c r="M494" s="126"/>
      <c r="N494" s="151" t="e">
        <f ca="1">VLOOKUP(M494,CatProd!B:G,6,FALSE)</f>
        <v>#N/A</v>
      </c>
      <c r="O494" s="127"/>
      <c r="P494" s="175" t="e">
        <f ca="1">VLOOKUP(CONCATENATE(N494,"-",O494),CatProdSpec!H:I,2,FALSE)</f>
        <v>#N/A</v>
      </c>
      <c r="Q494" s="30"/>
      <c r="R494" s="149" t="str">
        <f>IFERROR(VLOOKUP(Q494,Setup!D$16:E$25,2,FALSE),"")</f>
        <v/>
      </c>
      <c r="S494" s="51" t="str">
        <f ca="1">IFERROR(IF(OR(I494="",VLOOKUP(I494,CatCostInp!$E$2:$K$88,7,FALSE)=0),"",VLOOKUP(I494,CatCostInp!$E$2:$K$88,7,FALSE)),"")</f>
        <v/>
      </c>
      <c r="T494" s="4" t="e">
        <f>VLOOKUP(U494,#REF!,2,FALSE)</f>
        <v>#REF!</v>
      </c>
      <c r="U494" s="30"/>
      <c r="V494" s="1" t="str">
        <f ca="1">IF(U494=Setup!$C$10,"Grant",IF('Health Products &amp; Equipment'!U494=Setup!$C$11,"Local",IF('Health Products &amp; Equipment'!U494=Setup!$C$12,"Other","")))</f>
        <v/>
      </c>
      <c r="W494" s="34"/>
      <c r="X494" s="148"/>
      <c r="Y494" s="34"/>
      <c r="Z494" s="36" t="str">
        <f t="shared" si="229"/>
        <v/>
      </c>
      <c r="AA494" s="34"/>
      <c r="AB494" s="32" t="str">
        <f t="shared" si="230"/>
        <v/>
      </c>
      <c r="AC494" s="34"/>
      <c r="AD494" s="32" t="str">
        <f t="shared" si="231"/>
        <v/>
      </c>
      <c r="AE494" s="34"/>
      <c r="AF494" s="36" t="str">
        <f t="shared" si="232"/>
        <v/>
      </c>
      <c r="AG494" s="36" t="str">
        <f t="shared" si="233"/>
        <v/>
      </c>
      <c r="AH494" s="36" t="str">
        <f t="shared" si="234"/>
        <v/>
      </c>
      <c r="AI494" s="55"/>
      <c r="AJ494" s="37"/>
      <c r="AK494" s="148"/>
      <c r="AL494" s="34"/>
      <c r="AM494" s="32" t="str">
        <f t="shared" si="235"/>
        <v/>
      </c>
      <c r="AN494" s="34"/>
      <c r="AO494" s="32" t="str">
        <f t="shared" si="236"/>
        <v/>
      </c>
      <c r="AP494" s="34"/>
      <c r="AQ494" s="32" t="str">
        <f t="shared" si="237"/>
        <v/>
      </c>
      <c r="AR494" s="34"/>
      <c r="AS494" s="36" t="str">
        <f t="shared" si="238"/>
        <v/>
      </c>
      <c r="AT494" s="36" t="str">
        <f t="shared" si="239"/>
        <v/>
      </c>
      <c r="AU494" s="36" t="str">
        <f t="shared" si="240"/>
        <v/>
      </c>
      <c r="AV494" s="55"/>
      <c r="AW494" s="34"/>
      <c r="AX494" s="148"/>
      <c r="AY494" s="34"/>
      <c r="AZ494" s="32" t="str">
        <f t="shared" si="241"/>
        <v/>
      </c>
      <c r="BA494" s="34"/>
      <c r="BB494" s="32" t="str">
        <f t="shared" si="242"/>
        <v/>
      </c>
      <c r="BC494" s="34"/>
      <c r="BD494" s="32" t="str">
        <f t="shared" si="243"/>
        <v/>
      </c>
      <c r="BE494" s="34"/>
      <c r="BF494" s="36" t="str">
        <f t="shared" si="244"/>
        <v/>
      </c>
      <c r="BG494" s="36" t="str">
        <f t="shared" si="245"/>
        <v/>
      </c>
      <c r="BH494" s="36" t="str">
        <f t="shared" si="246"/>
        <v/>
      </c>
      <c r="BI494" s="55"/>
      <c r="BJ494" s="34"/>
      <c r="BK494" s="148"/>
      <c r="BL494" s="34"/>
      <c r="BM494" s="32" t="str">
        <f t="shared" si="247"/>
        <v/>
      </c>
      <c r="BN494" s="34"/>
      <c r="BO494" s="32" t="str">
        <f t="shared" si="248"/>
        <v/>
      </c>
      <c r="BP494" s="34"/>
      <c r="BQ494" s="32" t="str">
        <f t="shared" si="249"/>
        <v/>
      </c>
      <c r="BR494" s="34"/>
      <c r="BS494" s="36" t="str">
        <f t="shared" si="250"/>
        <v/>
      </c>
      <c r="BT494" s="36" t="str">
        <f t="shared" si="251"/>
        <v/>
      </c>
      <c r="BU494" s="36" t="str">
        <f t="shared" si="252"/>
        <v/>
      </c>
      <c r="BV494" s="55"/>
      <c r="BW494" s="36" t="str">
        <f t="shared" si="253"/>
        <v/>
      </c>
      <c r="BX494" s="36" t="str">
        <f t="shared" si="253"/>
        <v/>
      </c>
      <c r="BY494" s="31"/>
      <c r="BZ494" s="38"/>
      <c r="CB494" s="120" t="e">
        <f t="shared" ca="1" si="224"/>
        <v>#VALUE!</v>
      </c>
      <c r="CC494" s="2" t="e">
        <f t="shared" ca="1" si="254"/>
        <v>#VALUE!</v>
      </c>
    </row>
    <row r="495" spans="1:81" s="10" customFormat="1" ht="25.15" customHeight="1" x14ac:dyDescent="0.2">
      <c r="A495" s="52" t="str">
        <f t="shared" si="255"/>
        <v/>
      </c>
      <c r="B495" s="157" t="e">
        <f t="shared" ca="1" si="225"/>
        <v>#VALUE!</v>
      </c>
      <c r="C495" s="157" t="e">
        <f t="shared" ca="1" si="226"/>
        <v>#VALUE!</v>
      </c>
      <c r="D495" s="29"/>
      <c r="E495" s="155" t="str">
        <f ca="1">IFERROR(INDIRECT(ADDRESS(MATCH(D495,CatModules!C:C,0),2,1,1,"CatModules")),"")</f>
        <v/>
      </c>
      <c r="F495" s="96"/>
      <c r="G495" s="156" t="str">
        <f ca="1">IFERROR(INDIRECT(ADDRESS(MATCH(CONCATENATE(E495,"-",F495),CatInt!K:K,0),3,1,1,"CatInt")),"")</f>
        <v/>
      </c>
      <c r="H495" s="45" t="str">
        <f>IF(F495="","",VLOOKUP(F495,#REF!,2,FALSE))</f>
        <v/>
      </c>
      <c r="I495" s="29"/>
      <c r="J495" s="155" t="e">
        <f t="shared" si="227"/>
        <v>#VALUE!</v>
      </c>
      <c r="K495" s="155" t="e">
        <f t="shared" si="228"/>
        <v>#VALUE!</v>
      </c>
      <c r="L495" s="153"/>
      <c r="M495" s="126"/>
      <c r="N495" s="151" t="e">
        <f ca="1">VLOOKUP(M495,CatProd!B:G,6,FALSE)</f>
        <v>#N/A</v>
      </c>
      <c r="O495" s="127"/>
      <c r="P495" s="175" t="e">
        <f ca="1">VLOOKUP(CONCATENATE(N495,"-",O495),CatProdSpec!H:I,2,FALSE)</f>
        <v>#N/A</v>
      </c>
      <c r="Q495" s="30"/>
      <c r="R495" s="149" t="str">
        <f>IFERROR(VLOOKUP(Q495,Setup!D$16:E$25,2,FALSE),"")</f>
        <v/>
      </c>
      <c r="S495" s="51" t="str">
        <f ca="1">IFERROR(IF(OR(I495="",VLOOKUP(I495,CatCostInp!$E$2:$K$88,7,FALSE)=0),"",VLOOKUP(I495,CatCostInp!$E$2:$K$88,7,FALSE)),"")</f>
        <v/>
      </c>
      <c r="T495" s="4" t="e">
        <f>VLOOKUP(U495,#REF!,2,FALSE)</f>
        <v>#REF!</v>
      </c>
      <c r="U495" s="30"/>
      <c r="V495" s="1" t="str">
        <f ca="1">IF(U495=Setup!$C$10,"Grant",IF('Health Products &amp; Equipment'!U495=Setup!$C$11,"Local",IF('Health Products &amp; Equipment'!U495=Setup!$C$12,"Other","")))</f>
        <v/>
      </c>
      <c r="W495" s="34"/>
      <c r="X495" s="148"/>
      <c r="Y495" s="34"/>
      <c r="Z495" s="36" t="str">
        <f t="shared" si="229"/>
        <v/>
      </c>
      <c r="AA495" s="34"/>
      <c r="AB495" s="32" t="str">
        <f t="shared" si="230"/>
        <v/>
      </c>
      <c r="AC495" s="34"/>
      <c r="AD495" s="32" t="str">
        <f t="shared" si="231"/>
        <v/>
      </c>
      <c r="AE495" s="34"/>
      <c r="AF495" s="36" t="str">
        <f t="shared" si="232"/>
        <v/>
      </c>
      <c r="AG495" s="36" t="str">
        <f t="shared" si="233"/>
        <v/>
      </c>
      <c r="AH495" s="36" t="str">
        <f t="shared" si="234"/>
        <v/>
      </c>
      <c r="AI495" s="55"/>
      <c r="AJ495" s="37"/>
      <c r="AK495" s="148"/>
      <c r="AL495" s="34"/>
      <c r="AM495" s="32" t="str">
        <f t="shared" si="235"/>
        <v/>
      </c>
      <c r="AN495" s="34"/>
      <c r="AO495" s="32" t="str">
        <f t="shared" si="236"/>
        <v/>
      </c>
      <c r="AP495" s="34"/>
      <c r="AQ495" s="32" t="str">
        <f t="shared" si="237"/>
        <v/>
      </c>
      <c r="AR495" s="34"/>
      <c r="AS495" s="36" t="str">
        <f t="shared" si="238"/>
        <v/>
      </c>
      <c r="AT495" s="36" t="str">
        <f t="shared" si="239"/>
        <v/>
      </c>
      <c r="AU495" s="36" t="str">
        <f t="shared" si="240"/>
        <v/>
      </c>
      <c r="AV495" s="55"/>
      <c r="AW495" s="34"/>
      <c r="AX495" s="148"/>
      <c r="AY495" s="34"/>
      <c r="AZ495" s="32" t="str">
        <f t="shared" si="241"/>
        <v/>
      </c>
      <c r="BA495" s="34"/>
      <c r="BB495" s="32" t="str">
        <f t="shared" si="242"/>
        <v/>
      </c>
      <c r="BC495" s="34"/>
      <c r="BD495" s="32" t="str">
        <f t="shared" si="243"/>
        <v/>
      </c>
      <c r="BE495" s="34"/>
      <c r="BF495" s="36" t="str">
        <f t="shared" si="244"/>
        <v/>
      </c>
      <c r="BG495" s="36" t="str">
        <f t="shared" si="245"/>
        <v/>
      </c>
      <c r="BH495" s="36" t="str">
        <f t="shared" si="246"/>
        <v/>
      </c>
      <c r="BI495" s="55"/>
      <c r="BJ495" s="34"/>
      <c r="BK495" s="148"/>
      <c r="BL495" s="34"/>
      <c r="BM495" s="32" t="str">
        <f t="shared" si="247"/>
        <v/>
      </c>
      <c r="BN495" s="34"/>
      <c r="BO495" s="32" t="str">
        <f t="shared" si="248"/>
        <v/>
      </c>
      <c r="BP495" s="34"/>
      <c r="BQ495" s="32" t="str">
        <f t="shared" si="249"/>
        <v/>
      </c>
      <c r="BR495" s="34"/>
      <c r="BS495" s="36" t="str">
        <f t="shared" si="250"/>
        <v/>
      </c>
      <c r="BT495" s="36" t="str">
        <f t="shared" si="251"/>
        <v/>
      </c>
      <c r="BU495" s="36" t="str">
        <f t="shared" si="252"/>
        <v/>
      </c>
      <c r="BV495" s="55"/>
      <c r="BW495" s="36" t="str">
        <f t="shared" si="253"/>
        <v/>
      </c>
      <c r="BX495" s="36" t="str">
        <f t="shared" si="253"/>
        <v/>
      </c>
      <c r="BY495" s="31"/>
      <c r="BZ495" s="38"/>
      <c r="CB495" s="120" t="e">
        <f t="shared" ca="1" si="224"/>
        <v>#VALUE!</v>
      </c>
      <c r="CC495" s="2" t="e">
        <f t="shared" ca="1" si="254"/>
        <v>#VALUE!</v>
      </c>
    </row>
    <row r="496" spans="1:81" s="10" customFormat="1" ht="25.15" customHeight="1" x14ac:dyDescent="0.2">
      <c r="A496" s="52" t="str">
        <f t="shared" si="255"/>
        <v/>
      </c>
      <c r="B496" s="157" t="e">
        <f t="shared" ca="1" si="225"/>
        <v>#VALUE!</v>
      </c>
      <c r="C496" s="157" t="e">
        <f t="shared" ca="1" si="226"/>
        <v>#VALUE!</v>
      </c>
      <c r="D496" s="29"/>
      <c r="E496" s="155" t="str">
        <f ca="1">IFERROR(INDIRECT(ADDRESS(MATCH(D496,CatModules!C:C,0),2,1,1,"CatModules")),"")</f>
        <v/>
      </c>
      <c r="F496" s="96"/>
      <c r="G496" s="156" t="str">
        <f ca="1">IFERROR(INDIRECT(ADDRESS(MATCH(CONCATENATE(E496,"-",F496),CatInt!K:K,0),3,1,1,"CatInt")),"")</f>
        <v/>
      </c>
      <c r="H496" s="45" t="str">
        <f>IF(F496="","",VLOOKUP(F496,#REF!,2,FALSE))</f>
        <v/>
      </c>
      <c r="I496" s="29"/>
      <c r="J496" s="155" t="e">
        <f t="shared" si="227"/>
        <v>#VALUE!</v>
      </c>
      <c r="K496" s="155" t="e">
        <f t="shared" si="228"/>
        <v>#VALUE!</v>
      </c>
      <c r="L496" s="153"/>
      <c r="M496" s="126"/>
      <c r="N496" s="151" t="e">
        <f ca="1">VLOOKUP(M496,CatProd!B:G,6,FALSE)</f>
        <v>#N/A</v>
      </c>
      <c r="O496" s="127"/>
      <c r="P496" s="175" t="e">
        <f ca="1">VLOOKUP(CONCATENATE(N496,"-",O496),CatProdSpec!H:I,2,FALSE)</f>
        <v>#N/A</v>
      </c>
      <c r="Q496" s="30"/>
      <c r="R496" s="149" t="str">
        <f>IFERROR(VLOOKUP(Q496,Setup!D$16:E$25,2,FALSE),"")</f>
        <v/>
      </c>
      <c r="S496" s="51" t="str">
        <f ca="1">IFERROR(IF(OR(I496="",VLOOKUP(I496,CatCostInp!$E$2:$K$88,7,FALSE)=0),"",VLOOKUP(I496,CatCostInp!$E$2:$K$88,7,FALSE)),"")</f>
        <v/>
      </c>
      <c r="T496" s="4" t="e">
        <f>VLOOKUP(U496,#REF!,2,FALSE)</f>
        <v>#REF!</v>
      </c>
      <c r="U496" s="30"/>
      <c r="V496" s="1" t="str">
        <f ca="1">IF(U496=Setup!$C$10,"Grant",IF('Health Products &amp; Equipment'!U496=Setup!$C$11,"Local",IF('Health Products &amp; Equipment'!U496=Setup!$C$12,"Other","")))</f>
        <v/>
      </c>
      <c r="W496" s="34"/>
      <c r="X496" s="148"/>
      <c r="Y496" s="34"/>
      <c r="Z496" s="36" t="str">
        <f t="shared" si="229"/>
        <v/>
      </c>
      <c r="AA496" s="34"/>
      <c r="AB496" s="32" t="str">
        <f t="shared" si="230"/>
        <v/>
      </c>
      <c r="AC496" s="34"/>
      <c r="AD496" s="32" t="str">
        <f t="shared" si="231"/>
        <v/>
      </c>
      <c r="AE496" s="34"/>
      <c r="AF496" s="36" t="str">
        <f t="shared" si="232"/>
        <v/>
      </c>
      <c r="AG496" s="36" t="str">
        <f t="shared" si="233"/>
        <v/>
      </c>
      <c r="AH496" s="36" t="str">
        <f t="shared" si="234"/>
        <v/>
      </c>
      <c r="AI496" s="55"/>
      <c r="AJ496" s="37"/>
      <c r="AK496" s="148"/>
      <c r="AL496" s="34"/>
      <c r="AM496" s="32" t="str">
        <f t="shared" si="235"/>
        <v/>
      </c>
      <c r="AN496" s="34"/>
      <c r="AO496" s="32" t="str">
        <f t="shared" si="236"/>
        <v/>
      </c>
      <c r="AP496" s="34"/>
      <c r="AQ496" s="32" t="str">
        <f t="shared" si="237"/>
        <v/>
      </c>
      <c r="AR496" s="34"/>
      <c r="AS496" s="36" t="str">
        <f t="shared" si="238"/>
        <v/>
      </c>
      <c r="AT496" s="36" t="str">
        <f t="shared" si="239"/>
        <v/>
      </c>
      <c r="AU496" s="36" t="str">
        <f t="shared" si="240"/>
        <v/>
      </c>
      <c r="AV496" s="55"/>
      <c r="AW496" s="34"/>
      <c r="AX496" s="148"/>
      <c r="AY496" s="34"/>
      <c r="AZ496" s="32" t="str">
        <f t="shared" si="241"/>
        <v/>
      </c>
      <c r="BA496" s="34"/>
      <c r="BB496" s="32" t="str">
        <f t="shared" si="242"/>
        <v/>
      </c>
      <c r="BC496" s="34"/>
      <c r="BD496" s="32" t="str">
        <f t="shared" si="243"/>
        <v/>
      </c>
      <c r="BE496" s="34"/>
      <c r="BF496" s="36" t="str">
        <f t="shared" si="244"/>
        <v/>
      </c>
      <c r="BG496" s="36" t="str">
        <f t="shared" si="245"/>
        <v/>
      </c>
      <c r="BH496" s="36" t="str">
        <f t="shared" si="246"/>
        <v/>
      </c>
      <c r="BI496" s="55"/>
      <c r="BJ496" s="34"/>
      <c r="BK496" s="148"/>
      <c r="BL496" s="34"/>
      <c r="BM496" s="32" t="str">
        <f t="shared" si="247"/>
        <v/>
      </c>
      <c r="BN496" s="34"/>
      <c r="BO496" s="32" t="str">
        <f t="shared" si="248"/>
        <v/>
      </c>
      <c r="BP496" s="34"/>
      <c r="BQ496" s="32" t="str">
        <f t="shared" si="249"/>
        <v/>
      </c>
      <c r="BR496" s="34"/>
      <c r="BS496" s="36" t="str">
        <f t="shared" si="250"/>
        <v/>
      </c>
      <c r="BT496" s="36" t="str">
        <f t="shared" si="251"/>
        <v/>
      </c>
      <c r="BU496" s="36" t="str">
        <f t="shared" si="252"/>
        <v/>
      </c>
      <c r="BV496" s="55"/>
      <c r="BW496" s="36" t="str">
        <f t="shared" si="253"/>
        <v/>
      </c>
      <c r="BX496" s="36" t="str">
        <f t="shared" si="253"/>
        <v/>
      </c>
      <c r="BY496" s="31"/>
      <c r="BZ496" s="38"/>
      <c r="CB496" s="120" t="e">
        <f t="shared" ca="1" si="224"/>
        <v>#VALUE!</v>
      </c>
      <c r="CC496" s="2" t="e">
        <f t="shared" ca="1" si="254"/>
        <v>#VALUE!</v>
      </c>
    </row>
    <row r="497" spans="1:81" s="10" customFormat="1" ht="25.15" customHeight="1" x14ac:dyDescent="0.2">
      <c r="A497" s="52" t="str">
        <f t="shared" si="255"/>
        <v/>
      </c>
      <c r="B497" s="157" t="e">
        <f t="shared" ca="1" si="225"/>
        <v>#VALUE!</v>
      </c>
      <c r="C497" s="157" t="e">
        <f t="shared" ca="1" si="226"/>
        <v>#VALUE!</v>
      </c>
      <c r="D497" s="29"/>
      <c r="E497" s="155" t="str">
        <f ca="1">IFERROR(INDIRECT(ADDRESS(MATCH(D497,CatModules!C:C,0),2,1,1,"CatModules")),"")</f>
        <v/>
      </c>
      <c r="F497" s="96"/>
      <c r="G497" s="156" t="str">
        <f ca="1">IFERROR(INDIRECT(ADDRESS(MATCH(CONCATENATE(E497,"-",F497),CatInt!K:K,0),3,1,1,"CatInt")),"")</f>
        <v/>
      </c>
      <c r="H497" s="45" t="str">
        <f>IF(F497="","",VLOOKUP(F497,#REF!,2,FALSE))</f>
        <v/>
      </c>
      <c r="I497" s="29"/>
      <c r="J497" s="155" t="e">
        <f t="shared" si="227"/>
        <v>#VALUE!</v>
      </c>
      <c r="K497" s="155" t="e">
        <f t="shared" si="228"/>
        <v>#VALUE!</v>
      </c>
      <c r="L497" s="153"/>
      <c r="M497" s="126"/>
      <c r="N497" s="151" t="e">
        <f ca="1">VLOOKUP(M497,CatProd!B:G,6,FALSE)</f>
        <v>#N/A</v>
      </c>
      <c r="O497" s="127"/>
      <c r="P497" s="175" t="e">
        <f ca="1">VLOOKUP(CONCATENATE(N497,"-",O497),CatProdSpec!H:I,2,FALSE)</f>
        <v>#N/A</v>
      </c>
      <c r="Q497" s="30"/>
      <c r="R497" s="149" t="str">
        <f>IFERROR(VLOOKUP(Q497,Setup!D$16:E$25,2,FALSE),"")</f>
        <v/>
      </c>
      <c r="S497" s="51" t="str">
        <f ca="1">IFERROR(IF(OR(I497="",VLOOKUP(I497,CatCostInp!$E$2:$K$88,7,FALSE)=0),"",VLOOKUP(I497,CatCostInp!$E$2:$K$88,7,FALSE)),"")</f>
        <v/>
      </c>
      <c r="T497" s="4" t="e">
        <f>VLOOKUP(U497,#REF!,2,FALSE)</f>
        <v>#REF!</v>
      </c>
      <c r="U497" s="30"/>
      <c r="V497" s="1" t="str">
        <f ca="1">IF(U497=Setup!$C$10,"Grant",IF('Health Products &amp; Equipment'!U497=Setup!$C$11,"Local",IF('Health Products &amp; Equipment'!U497=Setup!$C$12,"Other","")))</f>
        <v/>
      </c>
      <c r="W497" s="34"/>
      <c r="X497" s="148"/>
      <c r="Y497" s="34"/>
      <c r="Z497" s="36" t="str">
        <f t="shared" si="229"/>
        <v/>
      </c>
      <c r="AA497" s="34"/>
      <c r="AB497" s="32" t="str">
        <f t="shared" si="230"/>
        <v/>
      </c>
      <c r="AC497" s="34"/>
      <c r="AD497" s="32" t="str">
        <f t="shared" si="231"/>
        <v/>
      </c>
      <c r="AE497" s="34"/>
      <c r="AF497" s="36" t="str">
        <f t="shared" si="232"/>
        <v/>
      </c>
      <c r="AG497" s="36" t="str">
        <f t="shared" si="233"/>
        <v/>
      </c>
      <c r="AH497" s="36" t="str">
        <f t="shared" si="234"/>
        <v/>
      </c>
      <c r="AI497" s="55"/>
      <c r="AJ497" s="37"/>
      <c r="AK497" s="148"/>
      <c r="AL497" s="34"/>
      <c r="AM497" s="32" t="str">
        <f t="shared" si="235"/>
        <v/>
      </c>
      <c r="AN497" s="34"/>
      <c r="AO497" s="32" t="str">
        <f t="shared" si="236"/>
        <v/>
      </c>
      <c r="AP497" s="34"/>
      <c r="AQ497" s="32" t="str">
        <f t="shared" si="237"/>
        <v/>
      </c>
      <c r="AR497" s="34"/>
      <c r="AS497" s="36" t="str">
        <f t="shared" si="238"/>
        <v/>
      </c>
      <c r="AT497" s="36" t="str">
        <f t="shared" si="239"/>
        <v/>
      </c>
      <c r="AU497" s="36" t="str">
        <f t="shared" si="240"/>
        <v/>
      </c>
      <c r="AV497" s="55"/>
      <c r="AW497" s="34"/>
      <c r="AX497" s="148"/>
      <c r="AY497" s="34"/>
      <c r="AZ497" s="32" t="str">
        <f t="shared" si="241"/>
        <v/>
      </c>
      <c r="BA497" s="34"/>
      <c r="BB497" s="32" t="str">
        <f t="shared" si="242"/>
        <v/>
      </c>
      <c r="BC497" s="34"/>
      <c r="BD497" s="32" t="str">
        <f t="shared" si="243"/>
        <v/>
      </c>
      <c r="BE497" s="34"/>
      <c r="BF497" s="36" t="str">
        <f t="shared" si="244"/>
        <v/>
      </c>
      <c r="BG497" s="36" t="str">
        <f t="shared" si="245"/>
        <v/>
      </c>
      <c r="BH497" s="36" t="str">
        <f t="shared" si="246"/>
        <v/>
      </c>
      <c r="BI497" s="55"/>
      <c r="BJ497" s="34"/>
      <c r="BK497" s="148"/>
      <c r="BL497" s="34"/>
      <c r="BM497" s="32" t="str">
        <f t="shared" si="247"/>
        <v/>
      </c>
      <c r="BN497" s="34"/>
      <c r="BO497" s="32" t="str">
        <f t="shared" si="248"/>
        <v/>
      </c>
      <c r="BP497" s="34"/>
      <c r="BQ497" s="32" t="str">
        <f t="shared" si="249"/>
        <v/>
      </c>
      <c r="BR497" s="34"/>
      <c r="BS497" s="36" t="str">
        <f t="shared" si="250"/>
        <v/>
      </c>
      <c r="BT497" s="36" t="str">
        <f t="shared" si="251"/>
        <v/>
      </c>
      <c r="BU497" s="36" t="str">
        <f t="shared" si="252"/>
        <v/>
      </c>
      <c r="BV497" s="55"/>
      <c r="BW497" s="36" t="str">
        <f t="shared" si="253"/>
        <v/>
      </c>
      <c r="BX497" s="36" t="str">
        <f t="shared" si="253"/>
        <v/>
      </c>
      <c r="BY497" s="31"/>
      <c r="BZ497" s="38"/>
      <c r="CB497" s="120" t="e">
        <f t="shared" ca="1" si="224"/>
        <v>#VALUE!</v>
      </c>
      <c r="CC497" s="2" t="e">
        <f t="shared" ca="1" si="254"/>
        <v>#VALUE!</v>
      </c>
    </row>
    <row r="498" spans="1:81" s="10" customFormat="1" ht="25.15" customHeight="1" x14ac:dyDescent="0.2">
      <c r="A498" s="52" t="str">
        <f t="shared" si="255"/>
        <v/>
      </c>
      <c r="B498" s="157" t="e">
        <f t="shared" ca="1" si="225"/>
        <v>#VALUE!</v>
      </c>
      <c r="C498" s="157" t="e">
        <f t="shared" ca="1" si="226"/>
        <v>#VALUE!</v>
      </c>
      <c r="D498" s="29"/>
      <c r="E498" s="155" t="str">
        <f ca="1">IFERROR(INDIRECT(ADDRESS(MATCH(D498,CatModules!C:C,0),2,1,1,"CatModules")),"")</f>
        <v/>
      </c>
      <c r="F498" s="96"/>
      <c r="G498" s="156" t="str">
        <f ca="1">IFERROR(INDIRECT(ADDRESS(MATCH(CONCATENATE(E498,"-",F498),CatInt!K:K,0),3,1,1,"CatInt")),"")</f>
        <v/>
      </c>
      <c r="H498" s="45" t="str">
        <f>IF(F498="","",VLOOKUP(F498,#REF!,2,FALSE))</f>
        <v/>
      </c>
      <c r="I498" s="29"/>
      <c r="J498" s="155" t="e">
        <f t="shared" si="227"/>
        <v>#VALUE!</v>
      </c>
      <c r="K498" s="155" t="e">
        <f t="shared" si="228"/>
        <v>#VALUE!</v>
      </c>
      <c r="L498" s="153"/>
      <c r="M498" s="126"/>
      <c r="N498" s="151" t="e">
        <f ca="1">VLOOKUP(M498,CatProd!B:G,6,FALSE)</f>
        <v>#N/A</v>
      </c>
      <c r="O498" s="127"/>
      <c r="P498" s="175" t="e">
        <f ca="1">VLOOKUP(CONCATENATE(N498,"-",O498),CatProdSpec!H:I,2,FALSE)</f>
        <v>#N/A</v>
      </c>
      <c r="Q498" s="30"/>
      <c r="R498" s="149" t="str">
        <f>IFERROR(VLOOKUP(Q498,Setup!D$16:E$25,2,FALSE),"")</f>
        <v/>
      </c>
      <c r="S498" s="51" t="str">
        <f ca="1">IFERROR(IF(OR(I498="",VLOOKUP(I498,CatCostInp!$E$2:$K$88,7,FALSE)=0),"",VLOOKUP(I498,CatCostInp!$E$2:$K$88,7,FALSE)),"")</f>
        <v/>
      </c>
      <c r="T498" s="4" t="e">
        <f>VLOOKUP(U498,#REF!,2,FALSE)</f>
        <v>#REF!</v>
      </c>
      <c r="U498" s="30"/>
      <c r="V498" s="1" t="str">
        <f ca="1">IF(U498=Setup!$C$10,"Grant",IF('Health Products &amp; Equipment'!U498=Setup!$C$11,"Local",IF('Health Products &amp; Equipment'!U498=Setup!$C$12,"Other","")))</f>
        <v/>
      </c>
      <c r="W498" s="34"/>
      <c r="X498" s="148"/>
      <c r="Y498" s="34"/>
      <c r="Z498" s="36" t="str">
        <f t="shared" si="229"/>
        <v/>
      </c>
      <c r="AA498" s="34"/>
      <c r="AB498" s="32" t="str">
        <f t="shared" si="230"/>
        <v/>
      </c>
      <c r="AC498" s="34"/>
      <c r="AD498" s="32" t="str">
        <f t="shared" si="231"/>
        <v/>
      </c>
      <c r="AE498" s="34"/>
      <c r="AF498" s="36" t="str">
        <f t="shared" si="232"/>
        <v/>
      </c>
      <c r="AG498" s="36" t="str">
        <f t="shared" si="233"/>
        <v/>
      </c>
      <c r="AH498" s="36" t="str">
        <f t="shared" si="234"/>
        <v/>
      </c>
      <c r="AI498" s="55"/>
      <c r="AJ498" s="37"/>
      <c r="AK498" s="148"/>
      <c r="AL498" s="34"/>
      <c r="AM498" s="32" t="str">
        <f t="shared" si="235"/>
        <v/>
      </c>
      <c r="AN498" s="34"/>
      <c r="AO498" s="32" t="str">
        <f t="shared" si="236"/>
        <v/>
      </c>
      <c r="AP498" s="34"/>
      <c r="AQ498" s="32" t="str">
        <f t="shared" si="237"/>
        <v/>
      </c>
      <c r="AR498" s="34"/>
      <c r="AS498" s="36" t="str">
        <f t="shared" si="238"/>
        <v/>
      </c>
      <c r="AT498" s="36" t="str">
        <f t="shared" si="239"/>
        <v/>
      </c>
      <c r="AU498" s="36" t="str">
        <f t="shared" si="240"/>
        <v/>
      </c>
      <c r="AV498" s="55"/>
      <c r="AW498" s="34"/>
      <c r="AX498" s="148"/>
      <c r="AY498" s="34"/>
      <c r="AZ498" s="32" t="str">
        <f t="shared" si="241"/>
        <v/>
      </c>
      <c r="BA498" s="34"/>
      <c r="BB498" s="32" t="str">
        <f t="shared" si="242"/>
        <v/>
      </c>
      <c r="BC498" s="34"/>
      <c r="BD498" s="32" t="str">
        <f t="shared" si="243"/>
        <v/>
      </c>
      <c r="BE498" s="34"/>
      <c r="BF498" s="36" t="str">
        <f t="shared" si="244"/>
        <v/>
      </c>
      <c r="BG498" s="36" t="str">
        <f t="shared" si="245"/>
        <v/>
      </c>
      <c r="BH498" s="36" t="str">
        <f t="shared" si="246"/>
        <v/>
      </c>
      <c r="BI498" s="55"/>
      <c r="BJ498" s="34"/>
      <c r="BK498" s="148"/>
      <c r="BL498" s="34"/>
      <c r="BM498" s="32" t="str">
        <f t="shared" si="247"/>
        <v/>
      </c>
      <c r="BN498" s="34"/>
      <c r="BO498" s="32" t="str">
        <f t="shared" si="248"/>
        <v/>
      </c>
      <c r="BP498" s="34"/>
      <c r="BQ498" s="32" t="str">
        <f t="shared" si="249"/>
        <v/>
      </c>
      <c r="BR498" s="34"/>
      <c r="BS498" s="36" t="str">
        <f t="shared" si="250"/>
        <v/>
      </c>
      <c r="BT498" s="36" t="str">
        <f t="shared" si="251"/>
        <v/>
      </c>
      <c r="BU498" s="36" t="str">
        <f t="shared" si="252"/>
        <v/>
      </c>
      <c r="BV498" s="55"/>
      <c r="BW498" s="36" t="str">
        <f t="shared" si="253"/>
        <v/>
      </c>
      <c r="BX498" s="36" t="str">
        <f t="shared" si="253"/>
        <v/>
      </c>
      <c r="BY498" s="31"/>
      <c r="BZ498" s="38"/>
      <c r="CB498" s="120" t="e">
        <f t="shared" ca="1" si="224"/>
        <v>#VALUE!</v>
      </c>
      <c r="CC498" s="2" t="e">
        <f t="shared" ca="1" si="254"/>
        <v>#VALUE!</v>
      </c>
    </row>
    <row r="499" spans="1:81" s="10" customFormat="1" ht="25.15" customHeight="1" x14ac:dyDescent="0.2">
      <c r="A499" s="52" t="str">
        <f t="shared" si="255"/>
        <v/>
      </c>
      <c r="B499" s="157" t="e">
        <f t="shared" ca="1" si="225"/>
        <v>#VALUE!</v>
      </c>
      <c r="C499" s="157" t="e">
        <f t="shared" ca="1" si="226"/>
        <v>#VALUE!</v>
      </c>
      <c r="D499" s="29"/>
      <c r="E499" s="155" t="str">
        <f ca="1">IFERROR(INDIRECT(ADDRESS(MATCH(D499,CatModules!C:C,0),2,1,1,"CatModules")),"")</f>
        <v/>
      </c>
      <c r="F499" s="96"/>
      <c r="G499" s="156" t="str">
        <f ca="1">IFERROR(INDIRECT(ADDRESS(MATCH(CONCATENATE(E499,"-",F499),CatInt!K:K,0),3,1,1,"CatInt")),"")</f>
        <v/>
      </c>
      <c r="H499" s="45" t="str">
        <f>IF(F499="","",VLOOKUP(F499,#REF!,2,FALSE))</f>
        <v/>
      </c>
      <c r="I499" s="29"/>
      <c r="J499" s="155" t="e">
        <f t="shared" si="227"/>
        <v>#VALUE!</v>
      </c>
      <c r="K499" s="155" t="e">
        <f t="shared" si="228"/>
        <v>#VALUE!</v>
      </c>
      <c r="L499" s="153"/>
      <c r="M499" s="126"/>
      <c r="N499" s="151" t="e">
        <f ca="1">VLOOKUP(M499,CatProd!B:G,6,FALSE)</f>
        <v>#N/A</v>
      </c>
      <c r="O499" s="127"/>
      <c r="P499" s="175" t="e">
        <f ca="1">VLOOKUP(CONCATENATE(N499,"-",O499),CatProdSpec!H:I,2,FALSE)</f>
        <v>#N/A</v>
      </c>
      <c r="Q499" s="30"/>
      <c r="R499" s="149" t="str">
        <f>IFERROR(VLOOKUP(Q499,Setup!D$16:E$25,2,FALSE),"")</f>
        <v/>
      </c>
      <c r="S499" s="51" t="str">
        <f ca="1">IFERROR(IF(OR(I499="",VLOOKUP(I499,CatCostInp!$E$2:$K$88,7,FALSE)=0),"",VLOOKUP(I499,CatCostInp!$E$2:$K$88,7,FALSE)),"")</f>
        <v/>
      </c>
      <c r="T499" s="4" t="e">
        <f>VLOOKUP(U499,#REF!,2,FALSE)</f>
        <v>#REF!</v>
      </c>
      <c r="U499" s="30"/>
      <c r="V499" s="1" t="str">
        <f ca="1">IF(U499=Setup!$C$10,"Grant",IF('Health Products &amp; Equipment'!U499=Setup!$C$11,"Local",IF('Health Products &amp; Equipment'!U499=Setup!$C$12,"Other","")))</f>
        <v/>
      </c>
      <c r="W499" s="34"/>
      <c r="X499" s="148"/>
      <c r="Y499" s="34"/>
      <c r="Z499" s="36" t="str">
        <f t="shared" si="229"/>
        <v/>
      </c>
      <c r="AA499" s="34"/>
      <c r="AB499" s="32" t="str">
        <f t="shared" si="230"/>
        <v/>
      </c>
      <c r="AC499" s="34"/>
      <c r="AD499" s="32" t="str">
        <f t="shared" si="231"/>
        <v/>
      </c>
      <c r="AE499" s="34"/>
      <c r="AF499" s="36" t="str">
        <f t="shared" si="232"/>
        <v/>
      </c>
      <c r="AG499" s="36" t="str">
        <f t="shared" si="233"/>
        <v/>
      </c>
      <c r="AH499" s="36" t="str">
        <f t="shared" si="234"/>
        <v/>
      </c>
      <c r="AI499" s="55"/>
      <c r="AJ499" s="37"/>
      <c r="AK499" s="148"/>
      <c r="AL499" s="34"/>
      <c r="AM499" s="32" t="str">
        <f t="shared" si="235"/>
        <v/>
      </c>
      <c r="AN499" s="34"/>
      <c r="AO499" s="32" t="str">
        <f t="shared" si="236"/>
        <v/>
      </c>
      <c r="AP499" s="34"/>
      <c r="AQ499" s="32" t="str">
        <f t="shared" si="237"/>
        <v/>
      </c>
      <c r="AR499" s="34"/>
      <c r="AS499" s="36" t="str">
        <f t="shared" si="238"/>
        <v/>
      </c>
      <c r="AT499" s="36" t="str">
        <f t="shared" si="239"/>
        <v/>
      </c>
      <c r="AU499" s="36" t="str">
        <f t="shared" si="240"/>
        <v/>
      </c>
      <c r="AV499" s="55"/>
      <c r="AW499" s="34"/>
      <c r="AX499" s="148"/>
      <c r="AY499" s="34"/>
      <c r="AZ499" s="32" t="str">
        <f t="shared" si="241"/>
        <v/>
      </c>
      <c r="BA499" s="34"/>
      <c r="BB499" s="32" t="str">
        <f t="shared" si="242"/>
        <v/>
      </c>
      <c r="BC499" s="34"/>
      <c r="BD499" s="32" t="str">
        <f t="shared" si="243"/>
        <v/>
      </c>
      <c r="BE499" s="34"/>
      <c r="BF499" s="36" t="str">
        <f t="shared" si="244"/>
        <v/>
      </c>
      <c r="BG499" s="36" t="str">
        <f t="shared" si="245"/>
        <v/>
      </c>
      <c r="BH499" s="36" t="str">
        <f t="shared" si="246"/>
        <v/>
      </c>
      <c r="BI499" s="55"/>
      <c r="BJ499" s="34"/>
      <c r="BK499" s="148"/>
      <c r="BL499" s="34"/>
      <c r="BM499" s="32" t="str">
        <f t="shared" si="247"/>
        <v/>
      </c>
      <c r="BN499" s="34"/>
      <c r="BO499" s="32" t="str">
        <f t="shared" si="248"/>
        <v/>
      </c>
      <c r="BP499" s="34"/>
      <c r="BQ499" s="32" t="str">
        <f t="shared" si="249"/>
        <v/>
      </c>
      <c r="BR499" s="34"/>
      <c r="BS499" s="36" t="str">
        <f t="shared" si="250"/>
        <v/>
      </c>
      <c r="BT499" s="36" t="str">
        <f t="shared" si="251"/>
        <v/>
      </c>
      <c r="BU499" s="36" t="str">
        <f t="shared" si="252"/>
        <v/>
      </c>
      <c r="BV499" s="55"/>
      <c r="BW499" s="36" t="str">
        <f t="shared" si="253"/>
        <v/>
      </c>
      <c r="BX499" s="36" t="str">
        <f t="shared" si="253"/>
        <v/>
      </c>
      <c r="BY499" s="31"/>
      <c r="BZ499" s="38"/>
      <c r="CB499" s="120" t="e">
        <f t="shared" ca="1" si="224"/>
        <v>#VALUE!</v>
      </c>
      <c r="CC499" s="2" t="e">
        <f t="shared" ca="1" si="254"/>
        <v>#VALUE!</v>
      </c>
    </row>
    <row r="500" spans="1:81" s="10" customFormat="1" ht="25.15" customHeight="1" x14ac:dyDescent="0.2">
      <c r="A500" s="52" t="str">
        <f t="shared" si="255"/>
        <v/>
      </c>
      <c r="B500" s="157" t="e">
        <f t="shared" ca="1" si="225"/>
        <v>#VALUE!</v>
      </c>
      <c r="C500" s="157" t="e">
        <f t="shared" ca="1" si="226"/>
        <v>#VALUE!</v>
      </c>
      <c r="D500" s="29"/>
      <c r="E500" s="155" t="str">
        <f ca="1">IFERROR(INDIRECT(ADDRESS(MATCH(D500,CatModules!C:C,0),2,1,1,"CatModules")),"")</f>
        <v/>
      </c>
      <c r="F500" s="96"/>
      <c r="G500" s="156" t="str">
        <f ca="1">IFERROR(INDIRECT(ADDRESS(MATCH(CONCATENATE(E500,"-",F500),CatInt!K:K,0),3,1,1,"CatInt")),"")</f>
        <v/>
      </c>
      <c r="H500" s="45" t="str">
        <f>IF(F500="","",VLOOKUP(F500,#REF!,2,FALSE))</f>
        <v/>
      </c>
      <c r="I500" s="29"/>
      <c r="J500" s="155" t="e">
        <f t="shared" si="227"/>
        <v>#VALUE!</v>
      </c>
      <c r="K500" s="155" t="e">
        <f t="shared" si="228"/>
        <v>#VALUE!</v>
      </c>
      <c r="L500" s="153"/>
      <c r="M500" s="126"/>
      <c r="N500" s="151" t="e">
        <f ca="1">VLOOKUP(M500,CatProd!B:G,6,FALSE)</f>
        <v>#N/A</v>
      </c>
      <c r="O500" s="127"/>
      <c r="P500" s="175" t="e">
        <f ca="1">VLOOKUP(CONCATENATE(N500,"-",O500),CatProdSpec!H:I,2,FALSE)</f>
        <v>#N/A</v>
      </c>
      <c r="Q500" s="30"/>
      <c r="R500" s="149" t="str">
        <f>IFERROR(VLOOKUP(Q500,Setup!D$16:E$25,2,FALSE),"")</f>
        <v/>
      </c>
      <c r="S500" s="51" t="str">
        <f ca="1">IFERROR(IF(OR(I500="",VLOOKUP(I500,CatCostInp!$E$2:$K$88,7,FALSE)=0),"",VLOOKUP(I500,CatCostInp!$E$2:$K$88,7,FALSE)),"")</f>
        <v/>
      </c>
      <c r="T500" s="4" t="e">
        <f>VLOOKUP(U500,#REF!,2,FALSE)</f>
        <v>#REF!</v>
      </c>
      <c r="U500" s="30"/>
      <c r="V500" s="1" t="str">
        <f ca="1">IF(U500=Setup!$C$10,"Grant",IF('Health Products &amp; Equipment'!U500=Setup!$C$11,"Local",IF('Health Products &amp; Equipment'!U500=Setup!$C$12,"Other","")))</f>
        <v/>
      </c>
      <c r="W500" s="34"/>
      <c r="X500" s="148"/>
      <c r="Y500" s="34"/>
      <c r="Z500" s="36" t="str">
        <f t="shared" si="229"/>
        <v/>
      </c>
      <c r="AA500" s="34"/>
      <c r="AB500" s="32" t="str">
        <f t="shared" si="230"/>
        <v/>
      </c>
      <c r="AC500" s="34"/>
      <c r="AD500" s="32" t="str">
        <f t="shared" si="231"/>
        <v/>
      </c>
      <c r="AE500" s="34"/>
      <c r="AF500" s="36" t="str">
        <f t="shared" si="232"/>
        <v/>
      </c>
      <c r="AG500" s="36" t="str">
        <f t="shared" si="233"/>
        <v/>
      </c>
      <c r="AH500" s="36" t="str">
        <f t="shared" si="234"/>
        <v/>
      </c>
      <c r="AI500" s="55"/>
      <c r="AJ500" s="37"/>
      <c r="AK500" s="148"/>
      <c r="AL500" s="34"/>
      <c r="AM500" s="32" t="str">
        <f t="shared" si="235"/>
        <v/>
      </c>
      <c r="AN500" s="34"/>
      <c r="AO500" s="32" t="str">
        <f t="shared" si="236"/>
        <v/>
      </c>
      <c r="AP500" s="34"/>
      <c r="AQ500" s="32" t="str">
        <f t="shared" si="237"/>
        <v/>
      </c>
      <c r="AR500" s="34"/>
      <c r="AS500" s="36" t="str">
        <f t="shared" si="238"/>
        <v/>
      </c>
      <c r="AT500" s="36" t="str">
        <f t="shared" si="239"/>
        <v/>
      </c>
      <c r="AU500" s="36" t="str">
        <f t="shared" si="240"/>
        <v/>
      </c>
      <c r="AV500" s="55"/>
      <c r="AW500" s="34"/>
      <c r="AX500" s="148"/>
      <c r="AY500" s="34"/>
      <c r="AZ500" s="32" t="str">
        <f t="shared" si="241"/>
        <v/>
      </c>
      <c r="BA500" s="34"/>
      <c r="BB500" s="32" t="str">
        <f t="shared" si="242"/>
        <v/>
      </c>
      <c r="BC500" s="34"/>
      <c r="BD500" s="32" t="str">
        <f t="shared" si="243"/>
        <v/>
      </c>
      <c r="BE500" s="34"/>
      <c r="BF500" s="36" t="str">
        <f t="shared" si="244"/>
        <v/>
      </c>
      <c r="BG500" s="36" t="str">
        <f t="shared" si="245"/>
        <v/>
      </c>
      <c r="BH500" s="36" t="str">
        <f t="shared" si="246"/>
        <v/>
      </c>
      <c r="BI500" s="55"/>
      <c r="BJ500" s="34"/>
      <c r="BK500" s="148"/>
      <c r="BL500" s="34"/>
      <c r="BM500" s="32" t="str">
        <f t="shared" si="247"/>
        <v/>
      </c>
      <c r="BN500" s="34"/>
      <c r="BO500" s="32" t="str">
        <f t="shared" si="248"/>
        <v/>
      </c>
      <c r="BP500" s="34"/>
      <c r="BQ500" s="32" t="str">
        <f t="shared" si="249"/>
        <v/>
      </c>
      <c r="BR500" s="34"/>
      <c r="BS500" s="36" t="str">
        <f t="shared" si="250"/>
        <v/>
      </c>
      <c r="BT500" s="36" t="str">
        <f t="shared" si="251"/>
        <v/>
      </c>
      <c r="BU500" s="36" t="str">
        <f t="shared" si="252"/>
        <v/>
      </c>
      <c r="BV500" s="55"/>
      <c r="BW500" s="36" t="str">
        <f t="shared" si="253"/>
        <v/>
      </c>
      <c r="BX500" s="36" t="str">
        <f t="shared" si="253"/>
        <v/>
      </c>
      <c r="BY500" s="31"/>
      <c r="BZ500" s="38"/>
      <c r="CB500" s="120" t="e">
        <f t="shared" ca="1" si="224"/>
        <v>#VALUE!</v>
      </c>
      <c r="CC500" s="2" t="e">
        <f t="shared" ca="1" si="254"/>
        <v>#VALUE!</v>
      </c>
    </row>
    <row r="501" spans="1:81" s="10" customFormat="1" ht="25.15" customHeight="1" x14ac:dyDescent="0.2">
      <c r="A501" s="52" t="str">
        <f t="shared" si="255"/>
        <v/>
      </c>
      <c r="B501" s="157" t="e">
        <f t="shared" ca="1" si="225"/>
        <v>#VALUE!</v>
      </c>
      <c r="C501" s="157" t="e">
        <f t="shared" ca="1" si="226"/>
        <v>#VALUE!</v>
      </c>
      <c r="D501" s="29"/>
      <c r="E501" s="155" t="str">
        <f ca="1">IFERROR(INDIRECT(ADDRESS(MATCH(D501,CatModules!C:C,0),2,1,1,"CatModules")),"")</f>
        <v/>
      </c>
      <c r="F501" s="96"/>
      <c r="G501" s="156" t="str">
        <f ca="1">IFERROR(INDIRECT(ADDRESS(MATCH(CONCATENATE(E501,"-",F501),CatInt!K:K,0),3,1,1,"CatInt")),"")</f>
        <v/>
      </c>
      <c r="H501" s="45" t="str">
        <f>IF(F501="","",VLOOKUP(F501,#REF!,2,FALSE))</f>
        <v/>
      </c>
      <c r="I501" s="29"/>
      <c r="J501" s="155" t="e">
        <f t="shared" si="227"/>
        <v>#VALUE!</v>
      </c>
      <c r="K501" s="155" t="e">
        <f t="shared" si="228"/>
        <v>#VALUE!</v>
      </c>
      <c r="L501" s="153"/>
      <c r="M501" s="126"/>
      <c r="N501" s="151" t="e">
        <f ca="1">VLOOKUP(M501,CatProd!B:G,6,FALSE)</f>
        <v>#N/A</v>
      </c>
      <c r="O501" s="127"/>
      <c r="P501" s="175" t="e">
        <f ca="1">VLOOKUP(CONCATENATE(N501,"-",O501),CatProdSpec!H:I,2,FALSE)</f>
        <v>#N/A</v>
      </c>
      <c r="Q501" s="30"/>
      <c r="R501" s="149" t="str">
        <f>IFERROR(VLOOKUP(Q501,Setup!D$16:E$25,2,FALSE),"")</f>
        <v/>
      </c>
      <c r="S501" s="51" t="str">
        <f ca="1">IFERROR(IF(OR(I501="",VLOOKUP(I501,CatCostInp!$E$2:$K$88,7,FALSE)=0),"",VLOOKUP(I501,CatCostInp!$E$2:$K$88,7,FALSE)),"")</f>
        <v/>
      </c>
      <c r="T501" s="4" t="e">
        <f>VLOOKUP(U501,#REF!,2,FALSE)</f>
        <v>#REF!</v>
      </c>
      <c r="U501" s="30"/>
      <c r="V501" s="1" t="str">
        <f ca="1">IF(U501=Setup!$C$10,"Grant",IF('Health Products &amp; Equipment'!U501=Setup!$C$11,"Local",IF('Health Products &amp; Equipment'!U501=Setup!$C$12,"Other","")))</f>
        <v/>
      </c>
      <c r="W501" s="34"/>
      <c r="X501" s="148"/>
      <c r="Y501" s="34"/>
      <c r="Z501" s="36" t="str">
        <f t="shared" si="229"/>
        <v/>
      </c>
      <c r="AA501" s="34"/>
      <c r="AB501" s="32" t="str">
        <f t="shared" si="230"/>
        <v/>
      </c>
      <c r="AC501" s="34"/>
      <c r="AD501" s="32" t="str">
        <f t="shared" si="231"/>
        <v/>
      </c>
      <c r="AE501" s="34"/>
      <c r="AF501" s="36" t="str">
        <f t="shared" si="232"/>
        <v/>
      </c>
      <c r="AG501" s="36" t="str">
        <f t="shared" si="233"/>
        <v/>
      </c>
      <c r="AH501" s="36" t="str">
        <f t="shared" si="234"/>
        <v/>
      </c>
      <c r="AI501" s="55"/>
      <c r="AJ501" s="37"/>
      <c r="AK501" s="148"/>
      <c r="AL501" s="34"/>
      <c r="AM501" s="32" t="str">
        <f t="shared" si="235"/>
        <v/>
      </c>
      <c r="AN501" s="34"/>
      <c r="AO501" s="32" t="str">
        <f t="shared" si="236"/>
        <v/>
      </c>
      <c r="AP501" s="34"/>
      <c r="AQ501" s="32" t="str">
        <f t="shared" si="237"/>
        <v/>
      </c>
      <c r="AR501" s="34"/>
      <c r="AS501" s="36" t="str">
        <f t="shared" si="238"/>
        <v/>
      </c>
      <c r="AT501" s="36" t="str">
        <f t="shared" si="239"/>
        <v/>
      </c>
      <c r="AU501" s="36" t="str">
        <f t="shared" si="240"/>
        <v/>
      </c>
      <c r="AV501" s="55"/>
      <c r="AW501" s="34"/>
      <c r="AX501" s="148"/>
      <c r="AY501" s="34"/>
      <c r="AZ501" s="32" t="str">
        <f t="shared" si="241"/>
        <v/>
      </c>
      <c r="BA501" s="34"/>
      <c r="BB501" s="32" t="str">
        <f t="shared" si="242"/>
        <v/>
      </c>
      <c r="BC501" s="34"/>
      <c r="BD501" s="32" t="str">
        <f t="shared" si="243"/>
        <v/>
      </c>
      <c r="BE501" s="34"/>
      <c r="BF501" s="36" t="str">
        <f t="shared" si="244"/>
        <v/>
      </c>
      <c r="BG501" s="36" t="str">
        <f t="shared" si="245"/>
        <v/>
      </c>
      <c r="BH501" s="36" t="str">
        <f t="shared" si="246"/>
        <v/>
      </c>
      <c r="BI501" s="55"/>
      <c r="BJ501" s="34"/>
      <c r="BK501" s="148"/>
      <c r="BL501" s="34"/>
      <c r="BM501" s="32" t="str">
        <f t="shared" si="247"/>
        <v/>
      </c>
      <c r="BN501" s="34"/>
      <c r="BO501" s="32" t="str">
        <f t="shared" si="248"/>
        <v/>
      </c>
      <c r="BP501" s="34"/>
      <c r="BQ501" s="32" t="str">
        <f t="shared" si="249"/>
        <v/>
      </c>
      <c r="BR501" s="34"/>
      <c r="BS501" s="36" t="str">
        <f t="shared" si="250"/>
        <v/>
      </c>
      <c r="BT501" s="36" t="str">
        <f t="shared" si="251"/>
        <v/>
      </c>
      <c r="BU501" s="36" t="str">
        <f t="shared" si="252"/>
        <v/>
      </c>
      <c r="BV501" s="55"/>
      <c r="BW501" s="36" t="str">
        <f t="shared" si="253"/>
        <v/>
      </c>
      <c r="BX501" s="36" t="str">
        <f t="shared" si="253"/>
        <v/>
      </c>
      <c r="BY501" s="31"/>
      <c r="BZ501" s="38"/>
      <c r="CB501" s="120" t="e">
        <f t="shared" ca="1" si="224"/>
        <v>#VALUE!</v>
      </c>
      <c r="CC501" s="2" t="e">
        <f t="shared" ca="1" si="254"/>
        <v>#VALUE!</v>
      </c>
    </row>
    <row r="502" spans="1:81" x14ac:dyDescent="0.2">
      <c r="BF502" s="54"/>
    </row>
    <row r="503" spans="1:81" x14ac:dyDescent="0.2">
      <c r="BF503" s="54"/>
    </row>
  </sheetData>
  <sheetProtection algorithmName="SHA-512" hashValue="2gXZVrcUBnMv3CnvyMqGPi2/SS6H53kHDl8zALzscen9GeYW+aKBpiwWaL6NhiEaHuYIHuTxugekAgghO2s87A==" saltValue="cEkI+AexRFaqf8QgeoLVVg==" spinCount="100000" sheet="1" objects="1" scenarios="1" formatColumns="0" formatRows="0" deleteRows="0" sort="0" autoFilter="0" pivotTables="0"/>
  <autoFilter ref="A1:CJ1"/>
  <dataConsolidate/>
  <conditionalFormatting sqref="D1:D1048576">
    <cfRule type="expression" dxfId="198" priority="15">
      <formula>(INDIRECT(ADDRESS(ROW(),COLUMN()))="")*(VALUE(INDIRECT(ADDRESS(ROW(),76)))&gt;0)</formula>
    </cfRule>
  </conditionalFormatting>
  <conditionalFormatting sqref="F1:F1048576">
    <cfRule type="expression" dxfId="197" priority="12">
      <formula>AND($G1="",$E1&lt;&gt;"")</formula>
    </cfRule>
    <cfRule type="expression" dxfId="196" priority="13">
      <formula>(INDIRECT(ADDRESS(ROW(),COLUMN()))="")*(VALUE(INDIRECT(ADDRESS(ROW(),76)))&gt;0)</formula>
    </cfRule>
  </conditionalFormatting>
  <conditionalFormatting sqref="I1:I1048576">
    <cfRule type="expression" dxfId="195" priority="10">
      <formula>AND(ISERROR($J1),$E1&lt;&gt;"")</formula>
    </cfRule>
    <cfRule type="expression" dxfId="194" priority="11">
      <formula>(INDIRECT(ADDRESS(ROW(),COLUMN()))="")*(VALUE(INDIRECT(ADDRESS(ROW(),76)))&gt;0)</formula>
    </cfRule>
  </conditionalFormatting>
  <conditionalFormatting sqref="M1:M1048576">
    <cfRule type="expression" dxfId="193" priority="8">
      <formula>(INDIRECT(ADDRESS(ROW(),COLUMN()))="")*(VALUE(INDIRECT(ADDRESS(ROW(),76)))&gt;0)</formula>
    </cfRule>
  </conditionalFormatting>
  <conditionalFormatting sqref="O2:O501">
    <cfRule type="expression" dxfId="192" priority="6">
      <formula>ISERROR(O2)</formula>
    </cfRule>
  </conditionalFormatting>
  <conditionalFormatting sqref="O1:O1048576">
    <cfRule type="expression" dxfId="191" priority="4">
      <formula>AND(ISERROR($P1),OR($M1&lt;&gt;0,$E1&lt;&gt;""))</formula>
    </cfRule>
    <cfRule type="expression" dxfId="190" priority="5">
      <formula>(INDIRECT(ADDRESS(ROW(),COLUMN()))="")*(VALUE(INDIRECT(ADDRESS(ROW(),76)))&gt;0)</formula>
    </cfRule>
  </conditionalFormatting>
  <conditionalFormatting sqref="Q1:Q1048576">
    <cfRule type="expression" dxfId="189" priority="2">
      <formula>AND($R1="",OR($E1&lt;&gt;"",$I1&lt;&gt;""))</formula>
    </cfRule>
    <cfRule type="expression" dxfId="188" priority="3">
      <formula>(INDIRECT(ADDRESS(ROW(),COLUMN()))="")*(VALUE(INDIRECT(ADDRESS(ROW(),76)))&gt;0)</formula>
    </cfRule>
  </conditionalFormatting>
  <conditionalFormatting sqref="U1:U1048576">
    <cfRule type="expression" dxfId="187" priority="1">
      <formula>AND($V1="",OR($D1&lt;&gt;"",$R1&lt;&gt;""))</formula>
    </cfRule>
  </conditionalFormatting>
  <conditionalFormatting sqref="D1">
    <cfRule type="expression" dxfId="186" priority="14">
      <formula>AND($E1="",OR($G1="", $J1=""))</formula>
    </cfRule>
  </conditionalFormatting>
  <conditionalFormatting sqref="M1:M501">
    <cfRule type="expression" dxfId="185" priority="7">
      <formula>AND(ISERROR($N1), OR($E1&lt;&gt;"",$J1&lt;&gt;""))</formula>
    </cfRule>
  </conditionalFormatting>
  <dataValidations count="10">
    <dataValidation type="list" allowBlank="1" showInputMessage="1" showErrorMessage="1" sqref="Q2:Q501">
      <formula1>PRacronyms</formula1>
    </dataValidation>
    <dataValidation operator="greaterThan" allowBlank="1" showInputMessage="1" showErrorMessage="1" sqref="BW1:BW1048576"/>
    <dataValidation type="list" allowBlank="1" showInputMessage="1" showErrorMessage="1" sqref="D2:D501">
      <formula1>ModulesInCmp</formula1>
    </dataValidation>
    <dataValidation type="decimal" operator="greaterThanOrEqual" allowBlank="1" showInputMessage="1" showErrorMessage="1" sqref="AH2:AH501">
      <formula1>-1</formula1>
    </dataValidation>
    <dataValidation type="decimal" operator="greaterThan" allowBlank="1" showInputMessage="1" showErrorMessage="1" sqref="BF2:BF503 BG2:BV501 BX2:BX501 W2:AG501 AI2:AR501 AT2:BE501">
      <formula1>-1</formula1>
    </dataValidation>
    <dataValidation type="list" allowBlank="1" showInputMessage="1" showErrorMessage="1" sqref="U2:U501">
      <formula1>Currencies</formula1>
    </dataValidation>
    <dataValidation type="list" allowBlank="1" showInputMessage="1" showErrorMessage="1" sqref="L2:L501">
      <formula1>CostInputs</formula1>
    </dataValidation>
    <dataValidation type="list" allowBlank="1" showInputMessage="1" showErrorMessage="1" sqref="BY2:BY501">
      <formula1>AssumptionList</formula1>
    </dataValidation>
    <dataValidation type="decimal" operator="greaterThan" allowBlank="1" showInputMessage="1" showErrorMessage="1" sqref="AS2:AS501">
      <formula1>-1</formula1>
    </dataValidation>
    <dataValidation type="list" allowBlank="1" showInputMessage="1" showErrorMessage="1" sqref="I2:I501">
      <formula1>CostInpInCmpInHealthProd</formula1>
    </dataValidation>
  </dataValidations>
  <pageMargins left="0.75" right="0.75" top="1" bottom="1" header="0.5" footer="0.5"/>
  <pageSetup paperSize="9" orientation="portrait" horizontalDpi="4294967292" verticalDpi="4294967292"/>
  <extLst>
    <ext xmlns:x14="http://schemas.microsoft.com/office/spreadsheetml/2009/9/main" uri="{CCE6A557-97BC-4b89-ADB6-D9C93CAAB3DF}">
      <x14:dataValidations xmlns:xm="http://schemas.microsoft.com/office/excel/2006/main" count="3">
        <x14:dataValidation type="list" allowBlank="1" showInputMessage="1" showErrorMessage="1">
          <x14:formula1>
            <xm:f>OFFSET(CatInt!$E$1,MATCH(E2,CatInt!$A:$A,0)-1,0,COUNTIF(CatInt!$A:$A,E2),1)</xm:f>
          </x14:formula1>
          <xm:sqref>F2:F501</xm:sqref>
        </x14:dataValidation>
        <x14:dataValidation type="list" allowBlank="1" showInputMessage="1" showErrorMessage="1">
          <x14:formula1>
            <xm:f>OFFSET(CatProdSpec!$C$1,MATCH(N2,CatProdSpec!$B:$B,0)-1,0,COUNTIF(CatProdSpec!$B:$B,N2),1)</xm:f>
          </x14:formula1>
          <xm:sqref>O2:O501</xm:sqref>
        </x14:dataValidation>
        <x14:dataValidation type="list" allowBlank="1" showInputMessage="1" showErrorMessage="1">
          <x14:formula1>
            <xm:f>OFFSET(CatProd!$B$1,MATCH(K2,CatProd!$A:$A,0)-1,0,COUNTIF(CatProd!$A:$A,K2),1)</xm:f>
          </x14:formula1>
          <xm:sqref>M2:N501</xm:sqref>
        </x14:dataValidation>
      </x14:dataValidations>
    </ex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FF00"/>
  </sheetPr>
  <dimension ref="A1:CJ503"/>
  <sheetViews>
    <sheetView showGridLines="0" zoomScale="90" zoomScaleNormal="90" zoomScalePageLayoutView="90" workbookViewId="0">
      <pane xSplit="18" ySplit="1" topLeftCell="AT2" activePane="bottomRight" state="frozen"/>
      <selection activeCell="H12" sqref="H12"/>
      <selection pane="topRight" activeCell="H12" sqref="H12"/>
      <selection pane="bottomLeft" activeCell="H12" sqref="H12"/>
      <selection pane="bottomRight" activeCell="AU6" sqref="AU6:AU12"/>
    </sheetView>
  </sheetViews>
  <sheetFormatPr defaultColWidth="11" defaultRowHeight="12.75" x14ac:dyDescent="0.2"/>
  <cols>
    <col min="1" max="1" width="6.75" style="158" customWidth="1"/>
    <col min="2" max="3" width="13.25" style="9" hidden="1" customWidth="1"/>
    <col min="4" max="4" width="24.25" style="7" customWidth="1"/>
    <col min="5" max="5" width="8.25" style="154" hidden="1" customWidth="1"/>
    <col min="6" max="6" width="22.75" style="7" customWidth="1"/>
    <col min="7" max="7" width="4.75" style="154" hidden="1" customWidth="1"/>
    <col min="8" max="8" width="21.75" style="46" hidden="1" customWidth="1"/>
    <col min="9" max="9" width="25.5" style="7" customWidth="1"/>
    <col min="10" max="11" width="19.25" style="154" hidden="1" customWidth="1"/>
    <col min="12" max="12" width="20" style="154" hidden="1" customWidth="1"/>
    <col min="13" max="13" width="21.5" style="7" customWidth="1"/>
    <col min="14" max="14" width="9.75" style="174" hidden="1" customWidth="1"/>
    <col min="15" max="15" width="20.75" style="7" customWidth="1"/>
    <col min="16" max="16" width="6" style="174" hidden="1" customWidth="1"/>
    <col min="17" max="17" width="9.75" style="5" customWidth="1"/>
    <col min="18" max="18" width="11.25" style="150" hidden="1" customWidth="1"/>
    <col min="19" max="19" width="9.5" style="49" customWidth="1"/>
    <col min="20" max="20" width="9.25" style="160" hidden="1" customWidth="1"/>
    <col min="21" max="21" width="11.5" style="5" hidden="1" customWidth="1"/>
    <col min="22" max="22" width="15.75" style="47" hidden="1" customWidth="1"/>
    <col min="23" max="23" width="11.5" style="5" hidden="1" customWidth="1"/>
    <col min="24" max="24" width="16.75" style="5" customWidth="1"/>
    <col min="25" max="25" width="10.25" style="5" bestFit="1" customWidth="1"/>
    <col min="26" max="26" width="14.25" style="9" hidden="1" customWidth="1"/>
    <col min="27" max="27" width="10.25" style="5" bestFit="1" customWidth="1"/>
    <col min="28" max="28" width="14.25" style="9" hidden="1" customWidth="1"/>
    <col min="29" max="29" width="10.25" style="5" bestFit="1" customWidth="1"/>
    <col min="30" max="30" width="14.75" style="9" hidden="1" customWidth="1"/>
    <col min="31" max="31" width="10.25" style="5" bestFit="1" customWidth="1"/>
    <col min="32" max="32" width="14.25" style="9" hidden="1" customWidth="1"/>
    <col min="33" max="33" width="14.5" style="9" bestFit="1" customWidth="1"/>
    <col min="34" max="34" width="16.75" style="9" customWidth="1"/>
    <col min="35" max="35" width="2.25" style="9" customWidth="1"/>
    <col min="36" max="36" width="16.75" style="5" hidden="1" customWidth="1"/>
    <col min="37" max="37" width="16.75" style="5" customWidth="1"/>
    <col min="38" max="38" width="11" style="5" customWidth="1"/>
    <col min="39" max="39" width="14.25" style="9" hidden="1" customWidth="1"/>
    <col min="40" max="40" width="11" style="5" customWidth="1"/>
    <col min="41" max="41" width="14.25" style="9" hidden="1" customWidth="1"/>
    <col min="42" max="42" width="11" style="5" customWidth="1"/>
    <col min="43" max="43" width="16.5" style="9" hidden="1" customWidth="1"/>
    <col min="44" max="44" width="11" style="5" customWidth="1"/>
    <col min="45" max="45" width="14" style="9" hidden="1" customWidth="1"/>
    <col min="46" max="46" width="14.5" style="9" bestFit="1" customWidth="1"/>
    <col min="47" max="47" width="16.75" style="9" customWidth="1"/>
    <col min="48" max="48" width="1.75" style="56" customWidth="1"/>
    <col min="49" max="49" width="16.75" style="5" hidden="1" customWidth="1"/>
    <col min="50" max="50" width="16.75" style="5" customWidth="1"/>
    <col min="51" max="51" width="11" style="5" customWidth="1"/>
    <col min="52" max="52" width="15.75" style="9" hidden="1" customWidth="1"/>
    <col min="53" max="53" width="11" style="5" customWidth="1"/>
    <col min="54" max="54" width="11" style="9" hidden="1" customWidth="1"/>
    <col min="55" max="55" width="11" style="5" customWidth="1"/>
    <col min="56" max="56" width="11" style="9" hidden="1" customWidth="1"/>
    <col min="57" max="57" width="11.25" style="5" customWidth="1"/>
    <col min="58" max="58" width="15.25" style="9" hidden="1" customWidth="1"/>
    <col min="59" max="59" width="14.5" style="9" bestFit="1" customWidth="1"/>
    <col min="60" max="60" width="16.75" style="10" customWidth="1"/>
    <col min="61" max="61" width="2.25" style="56" customWidth="1"/>
    <col min="62" max="62" width="16.75" style="5" hidden="1" customWidth="1"/>
    <col min="63" max="63" width="16.75" style="5" customWidth="1"/>
    <col min="64" max="64" width="11" style="5" customWidth="1"/>
    <col min="65" max="65" width="11" style="9" hidden="1" customWidth="1"/>
    <col min="66" max="66" width="11.25" style="5" customWidth="1"/>
    <col min="67" max="67" width="15.25" style="9" hidden="1" customWidth="1"/>
    <col min="68" max="68" width="11" style="5" customWidth="1"/>
    <col min="69" max="69" width="15.25" style="9" hidden="1" customWidth="1"/>
    <col min="70" max="70" width="11" style="10" customWidth="1"/>
    <col min="71" max="71" width="15.25" style="9" hidden="1" customWidth="1"/>
    <col min="72" max="72" width="14.5" style="9" bestFit="1" customWidth="1"/>
    <col min="73" max="73" width="16.75" style="9" customWidth="1"/>
    <col min="74" max="74" width="2" style="56" customWidth="1"/>
    <col min="75" max="75" width="15.75" style="9" bestFit="1" customWidth="1"/>
    <col min="76" max="76" width="20.25" style="9" bestFit="1" customWidth="1"/>
    <col min="77" max="77" width="27.5" style="7" hidden="1" customWidth="1"/>
    <col min="78" max="78" width="44" style="7" hidden="1" customWidth="1"/>
    <col min="79" max="79" width="0" style="5" hidden="1" customWidth="1"/>
    <col min="80" max="80" width="13.75" style="6" hidden="1" customWidth="1"/>
    <col min="81" max="81" width="21.5" style="5" hidden="1" customWidth="1"/>
    <col min="82" max="16384" width="11" style="5"/>
  </cols>
  <sheetData>
    <row r="1" spans="1:88" s="62" customFormat="1" ht="37.5" customHeight="1" x14ac:dyDescent="0.25">
      <c r="A1" s="60" t="str">
        <f ca="1">Translations!$A$97</f>
        <v>Item No</v>
      </c>
      <c r="B1" s="60" t="s">
        <v>3492</v>
      </c>
      <c r="C1" s="60" t="s">
        <v>3490</v>
      </c>
      <c r="D1" s="60" t="str">
        <f ca="1">Translations!$A$98</f>
        <v>Module</v>
      </c>
      <c r="E1" s="60" t="s">
        <v>2414</v>
      </c>
      <c r="F1" s="60" t="str">
        <f ca="1">Translations!$A$99</f>
        <v>Intervention</v>
      </c>
      <c r="G1" s="60" t="s">
        <v>2461</v>
      </c>
      <c r="H1" s="60" t="s">
        <v>114</v>
      </c>
      <c r="I1" s="60" t="str">
        <f ca="1">Translations!$A$141</f>
        <v>Product Category / 
Cost Input</v>
      </c>
      <c r="J1" s="60" t="s">
        <v>2495</v>
      </c>
      <c r="K1" s="60" t="s">
        <v>2459</v>
      </c>
      <c r="L1" s="60" t="s">
        <v>115</v>
      </c>
      <c r="M1" s="60" t="str">
        <f ca="1">Translations!$A$100</f>
        <v>Product Name</v>
      </c>
      <c r="N1" s="173" t="s">
        <v>2497</v>
      </c>
      <c r="O1" s="60" t="str">
        <f ca="1">Translations!$A$175</f>
        <v>Specification</v>
      </c>
      <c r="P1" s="173" t="s">
        <v>3499</v>
      </c>
      <c r="Q1" s="60" t="str">
        <f ca="1">Translations!$A$42</f>
        <v>Recipient</v>
      </c>
      <c r="R1" s="60" t="s">
        <v>2468</v>
      </c>
      <c r="S1" s="60" t="str">
        <f ca="1">Translations!$A$101</f>
        <v>Unit of Measure</v>
      </c>
      <c r="T1" s="60" t="str">
        <f ca="1">Translations!$A$101</f>
        <v>Unit of Measure</v>
      </c>
      <c r="U1" s="60" t="str">
        <f ca="1">Translations!$A$102</f>
        <v>Payment Currency</v>
      </c>
      <c r="V1" s="60" t="s">
        <v>41</v>
      </c>
      <c r="W1" s="60" t="str">
        <f ca="1">Translations!$A$44</f>
        <v>Y1 Unit Cost (Payment Currency)</v>
      </c>
      <c r="X1" s="60" t="str">
        <f ca="1">Translations!$A$152</f>
        <v>Y1 Unit Cost (Grant Currency)</v>
      </c>
      <c r="Y1" s="60" t="str">
        <f ca="1">Translations!$A$45</f>
        <v>Q1 Quantity</v>
      </c>
      <c r="Z1" s="60" t="str">
        <f ca="1">Translations!$A$46</f>
        <v>Q1 Cash Outflow</v>
      </c>
      <c r="AA1" s="60" t="str">
        <f ca="1">Translations!$A$47</f>
        <v>Q2 Quantity</v>
      </c>
      <c r="AB1" s="60" t="str">
        <f ca="1">Translations!$A$48</f>
        <v>Q2 Cash Outflow</v>
      </c>
      <c r="AC1" s="60" t="str">
        <f ca="1">Translations!$A$49</f>
        <v>Q3 Quantity</v>
      </c>
      <c r="AD1" s="60" t="str">
        <f ca="1">Translations!$A$50</f>
        <v xml:space="preserve">Q3 Cash Outflow </v>
      </c>
      <c r="AE1" s="60" t="str">
        <f ca="1">Translations!$A$51</f>
        <v>Q4 Quantity</v>
      </c>
      <c r="AF1" s="60" t="str">
        <f ca="1">Translations!$A$52</f>
        <v>Q4 Cash Outflow</v>
      </c>
      <c r="AG1" s="60" t="str">
        <f ca="1">Translations!$A$53</f>
        <v>Y1 Total Quantity</v>
      </c>
      <c r="AH1" s="60" t="str">
        <f ca="1">Translations!$A$54</f>
        <v>Y1 Total Cash Outflow</v>
      </c>
      <c r="AI1" s="57"/>
      <c r="AJ1" s="60" t="str">
        <f ca="1">Translations!$A$55</f>
        <v>Y2 Unit Cost (Payment Currency)</v>
      </c>
      <c r="AK1" s="60" t="str">
        <f ca="1">Translations!$A$153</f>
        <v>Y2 Unit Cost (Grant Currency)</v>
      </c>
      <c r="AL1" s="60" t="str">
        <f ca="1">Translations!$A$56</f>
        <v>Q5 Quantity</v>
      </c>
      <c r="AM1" s="60" t="str">
        <f ca="1">Translations!$A$57</f>
        <v>Q5 Cash Outflow</v>
      </c>
      <c r="AN1" s="60" t="str">
        <f ca="1">Translations!$A$58</f>
        <v>Q6 Quantity</v>
      </c>
      <c r="AO1" s="60" t="str">
        <f ca="1">Translations!$A$59</f>
        <v>Q6 Cash Outflow</v>
      </c>
      <c r="AP1" s="60" t="str">
        <f ca="1">Translations!$A$60</f>
        <v>Q7 Quantity</v>
      </c>
      <c r="AQ1" s="60" t="str">
        <f ca="1">Translations!$A$61</f>
        <v>Q7 Cash Outflow</v>
      </c>
      <c r="AR1" s="60" t="str">
        <f ca="1">Translations!$A$62</f>
        <v>Q8 Quantity</v>
      </c>
      <c r="AS1" s="60" t="str">
        <f ca="1">Translations!$A$63</f>
        <v>Q8 Cash Outflow</v>
      </c>
      <c r="AT1" s="60" t="str">
        <f ca="1">Translations!$A$64</f>
        <v>Y2 Total Quantity</v>
      </c>
      <c r="AU1" s="60" t="str">
        <f ca="1">Translations!$A$65</f>
        <v>Y2 Total Cash Outflow</v>
      </c>
      <c r="AV1" s="57"/>
      <c r="AW1" s="60" t="str">
        <f ca="1">Translations!$A$66</f>
        <v>Y3 Unit Cost (Payment Currency)</v>
      </c>
      <c r="AX1" s="60" t="str">
        <f ca="1">Translations!$A$154</f>
        <v>Y3 Unit Cost (Grant Currency)</v>
      </c>
      <c r="AY1" s="60" t="str">
        <f ca="1">Translations!$A$67</f>
        <v>Q9 Quantity</v>
      </c>
      <c r="AZ1" s="60" t="str">
        <f ca="1">Translations!$A$68</f>
        <v>Q9 Cash Outflow</v>
      </c>
      <c r="BA1" s="60" t="str">
        <f ca="1">Translations!$A$69</f>
        <v>Q10 Quantity</v>
      </c>
      <c r="BB1" s="60" t="str">
        <f ca="1">Translations!$A$70</f>
        <v>Q10 Cash Outflow</v>
      </c>
      <c r="BC1" s="60" t="str">
        <f ca="1">Translations!$A$71</f>
        <v>Q11 Quantity</v>
      </c>
      <c r="BD1" s="60" t="str">
        <f ca="1">Translations!$A$72</f>
        <v>Q11 Cash Outflow</v>
      </c>
      <c r="BE1" s="60" t="str">
        <f ca="1">Translations!$A$73</f>
        <v>Q12 Quantity</v>
      </c>
      <c r="BF1" s="60" t="str">
        <f ca="1">Translations!$A$74</f>
        <v>Q12 Cash Outflow</v>
      </c>
      <c r="BG1" s="60" t="str">
        <f ca="1">Translations!$A$75</f>
        <v>Y3 Total Quantity</v>
      </c>
      <c r="BH1" s="61" t="str">
        <f ca="1">Translations!$A$76</f>
        <v>Y3 Total Cash Outflow</v>
      </c>
      <c r="BI1" s="57"/>
      <c r="BJ1" s="60" t="str">
        <f ca="1">Translations!$A$77</f>
        <v>Y4 Unit Cost (Payment Currency)</v>
      </c>
      <c r="BK1" s="60" t="str">
        <f ca="1">Translations!$A$155</f>
        <v>Y4 Unit Cost (Grant Currency)</v>
      </c>
      <c r="BL1" s="60" t="str">
        <f ca="1">Translations!$A$78</f>
        <v>Q13 Quantity</v>
      </c>
      <c r="BM1" s="60" t="str">
        <f ca="1">Translations!$A$79</f>
        <v>Q13 Cash Outflow</v>
      </c>
      <c r="BN1" s="60" t="str">
        <f ca="1">Translations!$A$80</f>
        <v>Q14 Quantity</v>
      </c>
      <c r="BO1" s="60" t="str">
        <f ca="1">Translations!$A$81</f>
        <v>Q14 Cash Outflow</v>
      </c>
      <c r="BP1" s="60" t="str">
        <f ca="1">Translations!$A$82</f>
        <v>Q15 Quantity</v>
      </c>
      <c r="BQ1" s="60" t="str">
        <f ca="1">Translations!$A$83</f>
        <v>Q15 Cash Outflow</v>
      </c>
      <c r="BR1" s="60" t="str">
        <f ca="1">Translations!$A$84</f>
        <v>Q16 Quantity</v>
      </c>
      <c r="BS1" s="60" t="str">
        <f ca="1">Translations!$A$85</f>
        <v>Q16 Cash Outflow</v>
      </c>
      <c r="BT1" s="60" t="str">
        <f ca="1">Translations!$A$86</f>
        <v>Y4 Total Quantity</v>
      </c>
      <c r="BU1" s="60" t="str">
        <f ca="1">Translations!$A$87</f>
        <v>Y4 Total Cash Outflow</v>
      </c>
      <c r="BV1" s="57"/>
      <c r="BW1" s="60" t="str">
        <f ca="1">Translations!$A$88</f>
        <v>Y1-4 Total Quantity</v>
      </c>
      <c r="BX1" s="60" t="str">
        <f ca="1">Translations!$A$89</f>
        <v>Y1-4 Total Cash Outflow</v>
      </c>
      <c r="BY1" s="60" t="str">
        <f ca="1">Translations!$A$94</f>
        <v>Assumptions to Support Unit Cost</v>
      </c>
      <c r="BZ1" s="60" t="str">
        <f ca="1">Translations!$A$95</f>
        <v>Justification/Comments</v>
      </c>
      <c r="CA1" s="119"/>
      <c r="CB1" s="121" t="s">
        <v>3493</v>
      </c>
      <c r="CC1" s="168" t="s">
        <v>3491</v>
      </c>
      <c r="CD1" s="119"/>
      <c r="CE1" s="119"/>
      <c r="CF1" s="119"/>
      <c r="CG1" s="119"/>
      <c r="CH1" s="119"/>
      <c r="CI1" s="119"/>
      <c r="CJ1" s="119"/>
    </row>
    <row r="2" spans="1:88" s="2" customFormat="1" ht="25.15" customHeight="1" x14ac:dyDescent="0.25">
      <c r="A2" s="52">
        <f>IFERROR(IF(D2&lt;&gt;"",1,""),"")</f>
        <v>1</v>
      </c>
      <c r="B2" s="157" t="str">
        <f ca="1">CONCATENATE(E2,"-",G2,"--",K2,"---",R2)</f>
        <v>14-82--4.5---1</v>
      </c>
      <c r="C2" s="157" t="str">
        <f>CONCATENATE(K2,"--",N2,"---",P2)</f>
        <v>4.5--1002---10002</v>
      </c>
      <c r="D2" s="29" t="s">
        <v>1965</v>
      </c>
      <c r="E2" s="155">
        <f ca="1">IFERROR(INDIRECT(ADDRESS(MATCH(D2,CatModules!C:C,0),2,1,1,"CatModules")),"")</f>
        <v>14</v>
      </c>
      <c r="F2" s="96" t="s">
        <v>112</v>
      </c>
      <c r="G2" s="156">
        <f ca="1">IFERROR(INDIRECT(ADDRESS(MATCH(CONCATENATE(E2,"-",F2),CatInt!K:K,0),3,1,1,"CatInt")),"")</f>
        <v>82</v>
      </c>
      <c r="H2" s="45"/>
      <c r="I2" s="29" t="s">
        <v>2026</v>
      </c>
      <c r="J2" s="155" t="str">
        <f>LEFT(I2,FIND(".",I2,1)-1)</f>
        <v>4</v>
      </c>
      <c r="K2" s="155" t="str">
        <f>LEFT(I2,FIND(".",I2,1)+1)</f>
        <v>4.5</v>
      </c>
      <c r="L2" s="153"/>
      <c r="M2" s="53" t="s">
        <v>6719</v>
      </c>
      <c r="N2" s="175">
        <f>1000+ROW()</f>
        <v>1002</v>
      </c>
      <c r="O2" s="53" t="s">
        <v>6731</v>
      </c>
      <c r="P2" s="175">
        <f>10000+ROW()</f>
        <v>10002</v>
      </c>
      <c r="Q2" s="30" t="s">
        <v>174</v>
      </c>
      <c r="R2" s="149">
        <f>IFERROR(VLOOKUP(Q2,Setup!D$16:E$25,2,FALSE),"")</f>
        <v>1</v>
      </c>
      <c r="S2" s="51" t="str">
        <f ca="1">IFERROR(IF(OR(I2="",VLOOKUP(I2,CatCostInp!$E$2:$K$88,7,FALSE)=0),"",VLOOKUP(I2,CatCostInp!$E$2:$K$88,7,FALSE)),"")</f>
        <v>Cost of a pack</v>
      </c>
      <c r="T2" s="159" t="e">
        <f>VLOOKUP(U2,#REF!,2,FALSE)</f>
        <v>#REF!</v>
      </c>
      <c r="U2" s="30"/>
      <c r="V2" s="1" t="str">
        <f ca="1">IF(U2=Setup!$C$10,"Grant",IF('Other Pharma &amp; Health Products'!U2=Setup!$C$11,"Local",IF('Other Pharma &amp; Health Products'!U2=Setup!$C$12,"Other","")))</f>
        <v/>
      </c>
      <c r="W2" s="53"/>
      <c r="X2" s="359">
        <v>0.27</v>
      </c>
      <c r="Y2" s="33"/>
      <c r="Z2" s="36" t="str">
        <f>IFERROR(IF(AND(NOT(Y2=""),NOT(X2="")),Y2*X2,""),"")</f>
        <v/>
      </c>
      <c r="AA2" s="360">
        <v>22411</v>
      </c>
      <c r="AB2" s="32">
        <f>IFERROR(IF(AND(NOT(AA2=""),NOT(X2="")),AA2*X2,""),"")</f>
        <v>6050.97</v>
      </c>
      <c r="AC2" s="35"/>
      <c r="AD2" s="32" t="str">
        <f>IFERROR(IF(AND(NOT(AC2=""),NOT(X2="")),AC2*X2,""),"")</f>
        <v/>
      </c>
      <c r="AE2" s="35"/>
      <c r="AF2" s="36" t="str">
        <f>IFERROR(IF(AND(NOT(AE2=""),NOT(X2="")),AE2*X2,""),"")</f>
        <v/>
      </c>
      <c r="AG2" s="36">
        <f>IFERROR(IF(OR(NOT(Y2=""),NOT(AE2=""),NOT(AA2=""),NOT(AC2="")),Y2+AE2+AA2+AC2,""),"")</f>
        <v>22411</v>
      </c>
      <c r="AH2" s="36">
        <f>IF(SUM(Z2,AB2,AD2,AF2)&gt;0,SUM(Z2,AB2,AD2,AF2),"")</f>
        <v>6050.97</v>
      </c>
      <c r="AI2" s="55"/>
      <c r="AJ2" s="37"/>
      <c r="AK2" s="148">
        <f>X2</f>
        <v>0.27</v>
      </c>
      <c r="AL2" s="35"/>
      <c r="AM2" s="32" t="str">
        <f>IFERROR(IF(AND(NOT(AL2=""),NOT(AK2="")),AL2*$AK2,""),"")</f>
        <v/>
      </c>
      <c r="AN2" s="361">
        <v>0</v>
      </c>
      <c r="AO2" s="32">
        <f>IFERROR(IF(AND(NOT(AN2=""),NOT(AK2="")),AN2*$AK2,""),"")</f>
        <v>0</v>
      </c>
      <c r="AP2" s="35"/>
      <c r="AQ2" s="32" t="str">
        <f>IFERROR(IF(AND(NOT(AP2=""),NOT(AK2="")),AP2*$AK2,""),"")</f>
        <v/>
      </c>
      <c r="AR2" s="35"/>
      <c r="AS2" s="36" t="str">
        <f>IFERROR(IF(AND(NOT(AR2=""),NOT(AK2="")),AR2*$AK2,""),"")</f>
        <v/>
      </c>
      <c r="AT2" s="36">
        <f>IFERROR(IF(OR(NOT(AL2=""),NOT(AR2=""),NOT(AN2=""),NOT(AP2="")),AL2+AR2+AN2+AP2,""),"")</f>
        <v>0</v>
      </c>
      <c r="AU2" s="36" t="str">
        <f>IF(SUM(AM2,AS2,AO2,AQ2)&gt;0,SUM(AM2,AS2,AO2,AQ2),"")</f>
        <v/>
      </c>
      <c r="AV2" s="55"/>
      <c r="AW2" s="34"/>
      <c r="AX2" s="148">
        <f t="shared" ref="AX2:AX13" si="0">AK2</f>
        <v>0.27</v>
      </c>
      <c r="AY2" s="34"/>
      <c r="AZ2" s="32" t="str">
        <f>IFERROR(IF(AND(NOT(AY2=""),NOT(AX2="")),AY2*$AX2,""),"")</f>
        <v/>
      </c>
      <c r="BA2" s="361">
        <v>0</v>
      </c>
      <c r="BB2" s="32">
        <f>IFERROR(IF(AND(NOT(BA2=""),NOT(AX2="")),BA2*$AX2,""),"")</f>
        <v>0</v>
      </c>
      <c r="BC2" s="34"/>
      <c r="BD2" s="32" t="str">
        <f>IFERROR(IF(AND(NOT(BC2=""),NOT(AX2="")),BC2*$AX2,""),"")</f>
        <v/>
      </c>
      <c r="BE2" s="35"/>
      <c r="BF2" s="36" t="str">
        <f>IFERROR(IF(AND(NOT(BE2=""),NOT(AX2="")),BE2*$AX2,""),"")</f>
        <v/>
      </c>
      <c r="BG2" s="36">
        <f>IFERROR(IF(OR(NOT(AY2=""),NOT(BE2=""),NOT(BA2=""),NOT(BC2="")),AY2+BE2+BA2+BC2,""),"")</f>
        <v>0</v>
      </c>
      <c r="BH2" s="36" t="str">
        <f>IF(SUM(AZ2,BF2,BB2,BD2)&gt;0,SUM(AZ2,BF2,BB2,BD2),"")</f>
        <v/>
      </c>
      <c r="BI2" s="55"/>
      <c r="BJ2" s="34"/>
      <c r="BK2" s="148"/>
      <c r="BL2" s="34"/>
      <c r="BM2" s="32" t="str">
        <f>IFERROR(IF(AND(NOT(BL2=""),NOT(BK2="")),BL2*$BK2,""),"")</f>
        <v/>
      </c>
      <c r="BN2" s="34"/>
      <c r="BO2" s="32" t="str">
        <f>IFERROR(IF(AND(NOT(BN2=""),NOT(BK2="")),BN2*$BK2,""),"")</f>
        <v/>
      </c>
      <c r="BP2" s="34"/>
      <c r="BQ2" s="32" t="str">
        <f>IFERROR(IF(AND(NOT(BP2=""),NOT(BK2="")),BP2*$BK2,""),"")</f>
        <v/>
      </c>
      <c r="BR2" s="34"/>
      <c r="BS2" s="36" t="str">
        <f>IFERROR(IF(AND(NOT(BR2=""),NOT(BK2="")),BR2*$BK2,""),"")</f>
        <v/>
      </c>
      <c r="BT2" s="36" t="str">
        <f>IFERROR(IF(OR(NOT(BL2=""),NOT(BR2=""),NOT(BN2=""),NOT(BP2="")),BL2+BR2+BN2+BP2,""),"")</f>
        <v/>
      </c>
      <c r="BU2" s="36" t="str">
        <f>IF(SUM(BM2,BS2,BO2,BQ2)&gt;0,SUM(BM2,BS2,BO2,BQ2),"")</f>
        <v/>
      </c>
      <c r="BV2" s="55"/>
      <c r="BW2" s="36">
        <f>IF(SUM(AG2,AT2,BG2,BT2)&gt;0,SUM(AG2,AT2,BG2,BT2),"")</f>
        <v>22411</v>
      </c>
      <c r="BX2" s="36">
        <f>IF(SUM(AH2,AU2,BH2,BU2)&gt;0,SUM(AH2,AU2,BH2,BU2),"")</f>
        <v>6050.97</v>
      </c>
      <c r="BY2" s="31"/>
      <c r="BZ2" s="38"/>
      <c r="CB2" s="120">
        <f t="shared" ref="CB2:CB65" ca="1" si="1">IF(OR(B2="--",IFERROR(MATCH(B2,OFFSET(B$1,0,0,ROW()-1,1),0),1)&lt;&gt;1),"",1)</f>
        <v>1</v>
      </c>
      <c r="CC2" s="2">
        <f ca="1">IF(OR(C2="--",IFERROR(MATCH(C2,OFFSET(C$1,0,0,ROW()-1,1),0),1)&lt;&gt;1),"",1)</f>
        <v>1</v>
      </c>
    </row>
    <row r="3" spans="1:88" s="2" customFormat="1" ht="25.15" customHeight="1" x14ac:dyDescent="0.25">
      <c r="A3" s="52">
        <f>IFERROR(IF(D3&lt;&gt;"",A2+1,""),"")</f>
        <v>2</v>
      </c>
      <c r="B3" s="157" t="str">
        <f t="shared" ref="B3:B66" ca="1" si="2">CONCATENATE(E3,"-",G3,"--",K3,"---",R3)</f>
        <v>14-82--4.5---1</v>
      </c>
      <c r="C3" s="157" t="str">
        <f t="shared" ref="C3:C66" si="3">CONCATENATE(K3,"--",N3,"---",P3)</f>
        <v>4.5--1003---10003</v>
      </c>
      <c r="D3" s="29" t="s">
        <v>1965</v>
      </c>
      <c r="E3" s="155">
        <f ca="1">IFERROR(INDIRECT(ADDRESS(MATCH(D3,CatModules!C:C,0),2,1,1,"CatModules")),"")</f>
        <v>14</v>
      </c>
      <c r="F3" s="96" t="s">
        <v>112</v>
      </c>
      <c r="G3" s="156">
        <f ca="1">IFERROR(INDIRECT(ADDRESS(MATCH(CONCATENATE(E3,"-",F3),CatInt!K:K,0),3,1,1,"CatInt")),"")</f>
        <v>82</v>
      </c>
      <c r="H3" s="45"/>
      <c r="I3" s="29" t="s">
        <v>2026</v>
      </c>
      <c r="J3" s="155" t="str">
        <f t="shared" ref="J3:J66" si="4">LEFT(I3,FIND(".",I3,1)-1)</f>
        <v>4</v>
      </c>
      <c r="K3" s="155" t="str">
        <f t="shared" ref="K3:K66" si="5">LEFT(I3,FIND(".",I3,1)+1)</f>
        <v>4.5</v>
      </c>
      <c r="L3" s="153"/>
      <c r="M3" s="53" t="s">
        <v>6720</v>
      </c>
      <c r="N3" s="175">
        <f t="shared" ref="N3:N66" si="6">1000+ROW()</f>
        <v>1003</v>
      </c>
      <c r="O3" s="53" t="s">
        <v>6732</v>
      </c>
      <c r="P3" s="175">
        <f t="shared" ref="P3:P66" si="7">10000+ROW()</f>
        <v>10003</v>
      </c>
      <c r="Q3" s="30" t="s">
        <v>174</v>
      </c>
      <c r="R3" s="149">
        <f>IFERROR(VLOOKUP(Q3,Setup!D$16:E$25,2,FALSE),"")</f>
        <v>1</v>
      </c>
      <c r="S3" s="51" t="str">
        <f ca="1">IFERROR(IF(OR(I3="",VLOOKUP(I3,CatCostInp!$E$2:$K$88,7,FALSE)=0),"",VLOOKUP(I3,CatCostInp!$E$2:$K$88,7,FALSE)),"")</f>
        <v>Cost of a pack</v>
      </c>
      <c r="T3" s="159" t="e">
        <f>VLOOKUP(U3,#REF!,2,FALSE)</f>
        <v>#REF!</v>
      </c>
      <c r="U3" s="30"/>
      <c r="V3" s="1" t="str">
        <f ca="1">IF(U3=Setup!$C$10,"Grant",IF('Other Pharma &amp; Health Products'!U3=Setup!$C$11,"Local",IF('Other Pharma &amp; Health Products'!U3=Setup!$C$12,"Other","")))</f>
        <v/>
      </c>
      <c r="W3" s="53"/>
      <c r="X3" s="359">
        <f>21.97/100</f>
        <v>0.21969999999999998</v>
      </c>
      <c r="Y3" s="53"/>
      <c r="Z3" s="36" t="str">
        <f t="shared" ref="Z3:Z66" si="8">IFERROR(IF(AND(NOT(Y3=""),NOT(X3="")),Y3*X3,""),"")</f>
        <v/>
      </c>
      <c r="AA3" s="360">
        <v>11206</v>
      </c>
      <c r="AB3" s="32">
        <f t="shared" ref="AB3:AB66" si="9">IFERROR(IF(AND(NOT(AA3=""),NOT(X3="")),AA3*X3,""),"")</f>
        <v>2461.9581999999996</v>
      </c>
      <c r="AC3" s="53"/>
      <c r="AD3" s="32" t="str">
        <f t="shared" ref="AD3:AD66" si="10">IFERROR(IF(AND(NOT(AC3=""),NOT(X3="")),AC3*X3,""),"")</f>
        <v/>
      </c>
      <c r="AE3" s="53"/>
      <c r="AF3" s="36" t="str">
        <f t="shared" ref="AF3:AF66" si="11">IFERROR(IF(AND(NOT(AE3=""),NOT(X3="")),AE3*X3,""),"")</f>
        <v/>
      </c>
      <c r="AG3" s="36">
        <f t="shared" ref="AG3:AG66" si="12">IFERROR(IF(OR(NOT(Y3=""),NOT(AE3=""),NOT(AA3=""),NOT(AC3="")),Y3+AE3+AA3+AC3,""),"")</f>
        <v>11206</v>
      </c>
      <c r="AH3" s="36">
        <f t="shared" ref="AH3:AH66" si="13">IF(SUM(Z3,AB3,AD3,AF3)&gt;0,SUM(Z3,AB3,AD3,AF3),"")</f>
        <v>2461.9581999999996</v>
      </c>
      <c r="AI3" s="55"/>
      <c r="AJ3" s="37"/>
      <c r="AK3" s="148">
        <f t="shared" ref="AK3:AK13" si="14">X3</f>
        <v>0.21969999999999998</v>
      </c>
      <c r="AL3" s="53"/>
      <c r="AM3" s="32" t="str">
        <f t="shared" ref="AM3:AM66" si="15">IFERROR(IF(AND(NOT(AL3=""),NOT(AK3="")),AL3*$AK3,""),"")</f>
        <v/>
      </c>
      <c r="AN3" s="361">
        <v>0</v>
      </c>
      <c r="AO3" s="32">
        <f t="shared" ref="AO3:AO66" si="16">IFERROR(IF(AND(NOT(AN3=""),NOT(AK3="")),AN3*$AK3,""),"")</f>
        <v>0</v>
      </c>
      <c r="AP3" s="53"/>
      <c r="AQ3" s="32" t="str">
        <f t="shared" ref="AQ3:AQ66" si="17">IFERROR(IF(AND(NOT(AP3=""),NOT(AK3="")),AP3*$AK3,""),"")</f>
        <v/>
      </c>
      <c r="AR3" s="53"/>
      <c r="AS3" s="36" t="str">
        <f t="shared" ref="AS3:AS66" si="18">IFERROR(IF(AND(NOT(AR3=""),NOT(AK3="")),AR3*$AK3,""),"")</f>
        <v/>
      </c>
      <c r="AT3" s="36">
        <f t="shared" ref="AT3:AT66" si="19">IFERROR(IF(OR(NOT(AL3=""),NOT(AR3=""),NOT(AN3=""),NOT(AP3="")),AL3+AR3+AN3+AP3,""),"")</f>
        <v>0</v>
      </c>
      <c r="AU3" s="36" t="str">
        <f t="shared" ref="AU3:AU66" si="20">IF(SUM(AM3,AS3,AO3,AQ3)&gt;0,SUM(AM3,AS3,AO3,AQ3),"")</f>
        <v/>
      </c>
      <c r="AV3" s="55"/>
      <c r="AW3" s="34"/>
      <c r="AX3" s="148">
        <f t="shared" si="0"/>
        <v>0.21969999999999998</v>
      </c>
      <c r="AY3" s="53"/>
      <c r="AZ3" s="32" t="str">
        <f t="shared" ref="AZ3:AZ66" si="21">IFERROR(IF(AND(NOT(AY3=""),NOT(AX3="")),AY3*$AX3,""),"")</f>
        <v/>
      </c>
      <c r="BA3" s="361">
        <v>0</v>
      </c>
      <c r="BB3" s="32">
        <f t="shared" ref="BB3:BB66" si="22">IFERROR(IF(AND(NOT(BA3=""),NOT(AX3="")),BA3*$AX3,""),"")</f>
        <v>0</v>
      </c>
      <c r="BC3" s="53"/>
      <c r="BD3" s="32" t="str">
        <f t="shared" ref="BD3:BD66" si="23">IFERROR(IF(AND(NOT(BC3=""),NOT(AX3="")),BC3*$AX3,""),"")</f>
        <v/>
      </c>
      <c r="BE3" s="53"/>
      <c r="BF3" s="36" t="str">
        <f t="shared" ref="BF3:BF66" si="24">IFERROR(IF(AND(NOT(BE3=""),NOT(AX3="")),BE3*$AX3,""),"")</f>
        <v/>
      </c>
      <c r="BG3" s="36">
        <f t="shared" ref="BG3:BG66" si="25">IFERROR(IF(OR(NOT(AY3=""),NOT(BE3=""),NOT(BA3=""),NOT(BC3="")),AY3+BE3+BA3+BC3,""),"")</f>
        <v>0</v>
      </c>
      <c r="BH3" s="36" t="str">
        <f t="shared" ref="BH3:BH66" si="26">IF(SUM(AZ3,BF3,BB3,BD3)&gt;0,SUM(AZ3,BF3,BB3,BD3),"")</f>
        <v/>
      </c>
      <c r="BI3" s="55"/>
      <c r="BJ3" s="53"/>
      <c r="BK3" s="148"/>
      <c r="BL3" s="53"/>
      <c r="BM3" s="32" t="str">
        <f t="shared" ref="BM3:BM66" si="27">IFERROR(IF(AND(NOT(BL3=""),NOT(BK3="")),BL3*$BK3,""),"")</f>
        <v/>
      </c>
      <c r="BN3" s="53"/>
      <c r="BO3" s="32" t="str">
        <f t="shared" ref="BO3:BO66" si="28">IFERROR(IF(AND(NOT(BN3=""),NOT(BK3="")),BN3*$BK3,""),"")</f>
        <v/>
      </c>
      <c r="BP3" s="53"/>
      <c r="BQ3" s="32" t="str">
        <f t="shared" ref="BQ3:BQ66" si="29">IFERROR(IF(AND(NOT(BP3=""),NOT(BK3="")),BP3*$BK3,""),"")</f>
        <v/>
      </c>
      <c r="BR3" s="53"/>
      <c r="BS3" s="36" t="str">
        <f t="shared" ref="BS3:BS66" si="30">IFERROR(IF(AND(NOT(BR3=""),NOT(BK3="")),BR3*$BK3,""),"")</f>
        <v/>
      </c>
      <c r="BT3" s="36" t="str">
        <f t="shared" ref="BT3:BT66" si="31">IFERROR(IF(OR(NOT(BL3=""),NOT(BR3=""),NOT(BN3=""),NOT(BP3="")),BL3+BR3+BN3+BP3,""),"")</f>
        <v/>
      </c>
      <c r="BU3" s="36" t="str">
        <f t="shared" ref="BU3:BU66" si="32">IF(SUM(BM3,BS3,BO3,BQ3)&gt;0,SUM(BM3,BS3,BO3,BQ3),"")</f>
        <v/>
      </c>
      <c r="BV3" s="55"/>
      <c r="BW3" s="36">
        <f t="shared" ref="BW3:BX66" si="33">IF(SUM(AG3,AT3,BG3,BT3)&gt;0,SUM(AG3,AT3,BG3,BT3),"")</f>
        <v>11206</v>
      </c>
      <c r="BX3" s="36">
        <f t="shared" si="33"/>
        <v>2461.9581999999996</v>
      </c>
      <c r="BY3" s="31"/>
      <c r="BZ3" s="38"/>
      <c r="CB3" s="120" t="str">
        <f t="shared" ca="1" si="1"/>
        <v/>
      </c>
      <c r="CC3" s="2">
        <f t="shared" ref="CC3:CC66" ca="1" si="34">IF(OR(C3="--",IFERROR(MATCH(C3,OFFSET(C$1,0,0,ROW()-1,1),0),1)&lt;&gt;1),"",1)</f>
        <v>1</v>
      </c>
    </row>
    <row r="4" spans="1:88" s="2" customFormat="1" ht="25.15" customHeight="1" x14ac:dyDescent="0.25">
      <c r="A4" s="52">
        <f t="shared" ref="A4:A67" si="35">IFERROR(IF(D4&lt;&gt;"",A3+1,""),"")</f>
        <v>3</v>
      </c>
      <c r="B4" s="157" t="str">
        <f t="shared" ca="1" si="2"/>
        <v>14-82--4.5---1</v>
      </c>
      <c r="C4" s="157" t="str">
        <f t="shared" si="3"/>
        <v>4.5--1004---10004</v>
      </c>
      <c r="D4" s="29" t="s">
        <v>1965</v>
      </c>
      <c r="E4" s="155">
        <f ca="1">IFERROR(INDIRECT(ADDRESS(MATCH(D4,CatModules!C:C,0),2,1,1,"CatModules")),"")</f>
        <v>14</v>
      </c>
      <c r="F4" s="96" t="s">
        <v>112</v>
      </c>
      <c r="G4" s="156">
        <f ca="1">IFERROR(INDIRECT(ADDRESS(MATCH(CONCATENATE(E4,"-",F4),CatInt!K:K,0),3,1,1,"CatInt")),"")</f>
        <v>82</v>
      </c>
      <c r="H4" s="45"/>
      <c r="I4" s="29" t="s">
        <v>2026</v>
      </c>
      <c r="J4" s="155" t="str">
        <f t="shared" si="4"/>
        <v>4</v>
      </c>
      <c r="K4" s="155" t="str">
        <f t="shared" si="5"/>
        <v>4.5</v>
      </c>
      <c r="L4" s="153"/>
      <c r="M4" s="53" t="s">
        <v>6721</v>
      </c>
      <c r="N4" s="175">
        <f t="shared" si="6"/>
        <v>1004</v>
      </c>
      <c r="O4" s="53" t="s">
        <v>6731</v>
      </c>
      <c r="P4" s="175">
        <f t="shared" si="7"/>
        <v>10004</v>
      </c>
      <c r="Q4" s="30" t="s">
        <v>174</v>
      </c>
      <c r="R4" s="149">
        <f>IFERROR(VLOOKUP(Q4,Setup!D$16:E$25,2,FALSE),"")</f>
        <v>1</v>
      </c>
      <c r="S4" s="51" t="str">
        <f ca="1">IFERROR(IF(OR(I4="",VLOOKUP(I4,CatCostInp!$E$2:$K$88,7,FALSE)=0),"",VLOOKUP(I4,CatCostInp!$E$2:$K$88,7,FALSE)),"")</f>
        <v>Cost of a pack</v>
      </c>
      <c r="T4" s="159" t="e">
        <f>VLOOKUP(U4,#REF!,2,FALSE)</f>
        <v>#REF!</v>
      </c>
      <c r="U4" s="30"/>
      <c r="V4" s="1" t="str">
        <f ca="1">IF(U4=Setup!$C$10,"Grant",IF('Other Pharma &amp; Health Products'!U4=Setup!$C$11,"Local",IF('Other Pharma &amp; Health Products'!U4=Setup!$C$12,"Other","")))</f>
        <v/>
      </c>
      <c r="W4" s="53"/>
      <c r="X4" s="359">
        <v>0.37</v>
      </c>
      <c r="Y4" s="53"/>
      <c r="Z4" s="36" t="str">
        <f t="shared" si="8"/>
        <v/>
      </c>
      <c r="AA4" s="360">
        <v>0</v>
      </c>
      <c r="AB4" s="32">
        <f t="shared" si="9"/>
        <v>0</v>
      </c>
      <c r="AC4" s="53"/>
      <c r="AD4" s="32" t="str">
        <f t="shared" si="10"/>
        <v/>
      </c>
      <c r="AE4" s="53"/>
      <c r="AF4" s="36" t="str">
        <f t="shared" si="11"/>
        <v/>
      </c>
      <c r="AG4" s="36">
        <f t="shared" si="12"/>
        <v>0</v>
      </c>
      <c r="AH4" s="36" t="str">
        <f t="shared" si="13"/>
        <v/>
      </c>
      <c r="AI4" s="55"/>
      <c r="AJ4" s="37"/>
      <c r="AK4" s="148">
        <f t="shared" si="14"/>
        <v>0.37</v>
      </c>
      <c r="AL4" s="53"/>
      <c r="AM4" s="32" t="str">
        <f t="shared" si="15"/>
        <v/>
      </c>
      <c r="AN4" s="53">
        <v>0</v>
      </c>
      <c r="AO4" s="32">
        <f t="shared" si="16"/>
        <v>0</v>
      </c>
      <c r="AP4" s="53"/>
      <c r="AQ4" s="32" t="str">
        <f t="shared" si="17"/>
        <v/>
      </c>
      <c r="AR4" s="53"/>
      <c r="AS4" s="36" t="str">
        <f t="shared" si="18"/>
        <v/>
      </c>
      <c r="AT4" s="36">
        <f t="shared" si="19"/>
        <v>0</v>
      </c>
      <c r="AU4" s="36" t="str">
        <f t="shared" si="20"/>
        <v/>
      </c>
      <c r="AV4" s="55"/>
      <c r="AW4" s="34"/>
      <c r="AX4" s="148">
        <f t="shared" si="0"/>
        <v>0.37</v>
      </c>
      <c r="AY4" s="53"/>
      <c r="AZ4" s="32" t="str">
        <f t="shared" si="21"/>
        <v/>
      </c>
      <c r="BA4" s="53">
        <f>AN4</f>
        <v>0</v>
      </c>
      <c r="BB4" s="32">
        <f t="shared" si="22"/>
        <v>0</v>
      </c>
      <c r="BC4" s="53"/>
      <c r="BD4" s="32" t="str">
        <f t="shared" si="23"/>
        <v/>
      </c>
      <c r="BE4" s="53"/>
      <c r="BF4" s="36" t="str">
        <f t="shared" si="24"/>
        <v/>
      </c>
      <c r="BG4" s="36">
        <f t="shared" si="25"/>
        <v>0</v>
      </c>
      <c r="BH4" s="36" t="str">
        <f t="shared" si="26"/>
        <v/>
      </c>
      <c r="BI4" s="55"/>
      <c r="BJ4" s="53"/>
      <c r="BK4" s="148"/>
      <c r="BL4" s="53"/>
      <c r="BM4" s="32" t="str">
        <f t="shared" si="27"/>
        <v/>
      </c>
      <c r="BN4" s="53"/>
      <c r="BO4" s="32" t="str">
        <f t="shared" si="28"/>
        <v/>
      </c>
      <c r="BP4" s="53"/>
      <c r="BQ4" s="32" t="str">
        <f t="shared" si="29"/>
        <v/>
      </c>
      <c r="BR4" s="53"/>
      <c r="BS4" s="36" t="str">
        <f t="shared" si="30"/>
        <v/>
      </c>
      <c r="BT4" s="36" t="str">
        <f t="shared" si="31"/>
        <v/>
      </c>
      <c r="BU4" s="36" t="str">
        <f t="shared" si="32"/>
        <v/>
      </c>
      <c r="BV4" s="55"/>
      <c r="BW4" s="36" t="str">
        <f t="shared" si="33"/>
        <v/>
      </c>
      <c r="BX4" s="36" t="str">
        <f t="shared" si="33"/>
        <v/>
      </c>
      <c r="BY4" s="31"/>
      <c r="BZ4" s="38"/>
      <c r="CB4" s="120" t="str">
        <f t="shared" ca="1" si="1"/>
        <v/>
      </c>
      <c r="CC4" s="2">
        <f t="shared" ca="1" si="34"/>
        <v>1</v>
      </c>
    </row>
    <row r="5" spans="1:88" s="2" customFormat="1" ht="25.15" customHeight="1" x14ac:dyDescent="0.25">
      <c r="A5" s="52">
        <f t="shared" si="35"/>
        <v>4</v>
      </c>
      <c r="B5" s="157" t="str">
        <f t="shared" ca="1" si="2"/>
        <v>14-82--4.5---1</v>
      </c>
      <c r="C5" s="157" t="str">
        <f t="shared" si="3"/>
        <v>4.5--1005---10005</v>
      </c>
      <c r="D5" s="29" t="s">
        <v>1965</v>
      </c>
      <c r="E5" s="155">
        <f ca="1">IFERROR(INDIRECT(ADDRESS(MATCH(D5,CatModules!C:C,0),2,1,1,"CatModules")),"")</f>
        <v>14</v>
      </c>
      <c r="F5" s="96" t="s">
        <v>112</v>
      </c>
      <c r="G5" s="156">
        <f ca="1">IFERROR(INDIRECT(ADDRESS(MATCH(CONCATENATE(E5,"-",F5),CatInt!K:K,0),3,1,1,"CatInt")),"")</f>
        <v>82</v>
      </c>
      <c r="H5" s="45"/>
      <c r="I5" s="29" t="s">
        <v>2026</v>
      </c>
      <c r="J5" s="155" t="str">
        <f t="shared" si="4"/>
        <v>4</v>
      </c>
      <c r="K5" s="155" t="str">
        <f t="shared" si="5"/>
        <v>4.5</v>
      </c>
      <c r="L5" s="153"/>
      <c r="M5" s="53" t="s">
        <v>6722</v>
      </c>
      <c r="N5" s="175">
        <f t="shared" si="6"/>
        <v>1005</v>
      </c>
      <c r="O5" s="53" t="s">
        <v>6733</v>
      </c>
      <c r="P5" s="175">
        <f t="shared" si="7"/>
        <v>10005</v>
      </c>
      <c r="Q5" s="30" t="s">
        <v>174</v>
      </c>
      <c r="R5" s="149">
        <f>IFERROR(VLOOKUP(Q5,Setup!D$16:E$25,2,FALSE),"")</f>
        <v>1</v>
      </c>
      <c r="S5" s="51" t="str">
        <f ca="1">IFERROR(IF(OR(I5="",VLOOKUP(I5,CatCostInp!$E$2:$K$88,7,FALSE)=0),"",VLOOKUP(I5,CatCostInp!$E$2:$K$88,7,FALSE)),"")</f>
        <v>Cost of a pack</v>
      </c>
      <c r="T5" s="159" t="e">
        <f>VLOOKUP(U5,#REF!,2,FALSE)</f>
        <v>#REF!</v>
      </c>
      <c r="U5" s="30"/>
      <c r="V5" s="1" t="str">
        <f ca="1">IF(U5=Setup!$C$10,"Grant",IF('Other Pharma &amp; Health Products'!U5=Setup!$C$11,"Local",IF('Other Pharma &amp; Health Products'!U5=Setup!$C$12,"Other","")))</f>
        <v/>
      </c>
      <c r="W5" s="33"/>
      <c r="X5" s="359">
        <v>7.0000000000000007E-2</v>
      </c>
      <c r="Y5" s="33"/>
      <c r="Z5" s="36" t="str">
        <f t="shared" si="8"/>
        <v/>
      </c>
      <c r="AA5" s="53">
        <v>0</v>
      </c>
      <c r="AB5" s="32">
        <f t="shared" si="9"/>
        <v>0</v>
      </c>
      <c r="AC5" s="35"/>
      <c r="AD5" s="32" t="str">
        <f t="shared" si="10"/>
        <v/>
      </c>
      <c r="AE5" s="35"/>
      <c r="AF5" s="36" t="str">
        <f t="shared" si="11"/>
        <v/>
      </c>
      <c r="AG5" s="36">
        <f t="shared" si="12"/>
        <v>0</v>
      </c>
      <c r="AH5" s="36" t="str">
        <f t="shared" si="13"/>
        <v/>
      </c>
      <c r="AI5" s="55"/>
      <c r="AJ5" s="37"/>
      <c r="AK5" s="148">
        <f t="shared" si="14"/>
        <v>7.0000000000000007E-2</v>
      </c>
      <c r="AL5" s="35"/>
      <c r="AM5" s="32" t="str">
        <f t="shared" si="15"/>
        <v/>
      </c>
      <c r="AN5" s="53">
        <v>0</v>
      </c>
      <c r="AO5" s="32">
        <f t="shared" si="16"/>
        <v>0</v>
      </c>
      <c r="AP5" s="35"/>
      <c r="AQ5" s="32" t="str">
        <f t="shared" si="17"/>
        <v/>
      </c>
      <c r="AR5" s="35"/>
      <c r="AS5" s="36" t="str">
        <f t="shared" si="18"/>
        <v/>
      </c>
      <c r="AT5" s="36">
        <f t="shared" si="19"/>
        <v>0</v>
      </c>
      <c r="AU5" s="36" t="str">
        <f t="shared" si="20"/>
        <v/>
      </c>
      <c r="AV5" s="55"/>
      <c r="AW5" s="34"/>
      <c r="AX5" s="148">
        <f t="shared" si="0"/>
        <v>7.0000000000000007E-2</v>
      </c>
      <c r="AY5" s="34"/>
      <c r="AZ5" s="32" t="str">
        <f t="shared" si="21"/>
        <v/>
      </c>
      <c r="BA5" s="53">
        <f>AN5</f>
        <v>0</v>
      </c>
      <c r="BB5" s="32">
        <f t="shared" si="22"/>
        <v>0</v>
      </c>
      <c r="BC5" s="34"/>
      <c r="BD5" s="32" t="str">
        <f t="shared" si="23"/>
        <v/>
      </c>
      <c r="BE5" s="35"/>
      <c r="BF5" s="36" t="str">
        <f t="shared" si="24"/>
        <v/>
      </c>
      <c r="BG5" s="36">
        <f t="shared" si="25"/>
        <v>0</v>
      </c>
      <c r="BH5" s="36" t="str">
        <f t="shared" si="26"/>
        <v/>
      </c>
      <c r="BI5" s="55"/>
      <c r="BJ5" s="34"/>
      <c r="BK5" s="148"/>
      <c r="BL5" s="34"/>
      <c r="BM5" s="32" t="str">
        <f t="shared" si="27"/>
        <v/>
      </c>
      <c r="BN5" s="34"/>
      <c r="BO5" s="32" t="str">
        <f t="shared" si="28"/>
        <v/>
      </c>
      <c r="BP5" s="34"/>
      <c r="BQ5" s="32" t="str">
        <f t="shared" si="29"/>
        <v/>
      </c>
      <c r="BR5" s="34"/>
      <c r="BS5" s="36" t="str">
        <f t="shared" si="30"/>
        <v/>
      </c>
      <c r="BT5" s="36" t="str">
        <f t="shared" si="31"/>
        <v/>
      </c>
      <c r="BU5" s="36" t="str">
        <f t="shared" si="32"/>
        <v/>
      </c>
      <c r="BV5" s="55"/>
      <c r="BW5" s="36" t="str">
        <f t="shared" si="33"/>
        <v/>
      </c>
      <c r="BX5" s="36" t="str">
        <f t="shared" si="33"/>
        <v/>
      </c>
      <c r="BY5" s="31"/>
      <c r="BZ5" s="38"/>
      <c r="CB5" s="120" t="str">
        <f t="shared" ca="1" si="1"/>
        <v/>
      </c>
      <c r="CC5" s="2">
        <f t="shared" ca="1" si="34"/>
        <v>1</v>
      </c>
    </row>
    <row r="6" spans="1:88" s="2" customFormat="1" ht="25.15" customHeight="1" x14ac:dyDescent="0.25">
      <c r="A6" s="52">
        <f t="shared" si="35"/>
        <v>5</v>
      </c>
      <c r="B6" s="157" t="str">
        <f t="shared" ca="1" si="2"/>
        <v>14-82--4.5---1</v>
      </c>
      <c r="C6" s="157" t="str">
        <f t="shared" si="3"/>
        <v>4.5--1006---10006</v>
      </c>
      <c r="D6" s="29" t="s">
        <v>1965</v>
      </c>
      <c r="E6" s="155">
        <f ca="1">IFERROR(INDIRECT(ADDRESS(MATCH(D6,CatModules!C:C,0),2,1,1,"CatModules")),"")</f>
        <v>14</v>
      </c>
      <c r="F6" s="96" t="s">
        <v>112</v>
      </c>
      <c r="G6" s="156">
        <f ca="1">IFERROR(INDIRECT(ADDRESS(MATCH(CONCATENATE(E6,"-",F6),CatInt!K:K,0),3,1,1,"CatInt")),"")</f>
        <v>82</v>
      </c>
      <c r="H6" s="45"/>
      <c r="I6" s="29" t="s">
        <v>2026</v>
      </c>
      <c r="J6" s="155" t="str">
        <f t="shared" si="4"/>
        <v>4</v>
      </c>
      <c r="K6" s="155" t="str">
        <f t="shared" si="5"/>
        <v>4.5</v>
      </c>
      <c r="L6" s="153"/>
      <c r="M6" s="53" t="s">
        <v>6723</v>
      </c>
      <c r="N6" s="175">
        <f t="shared" si="6"/>
        <v>1006</v>
      </c>
      <c r="O6" s="53" t="s">
        <v>6734</v>
      </c>
      <c r="P6" s="175">
        <f t="shared" si="7"/>
        <v>10006</v>
      </c>
      <c r="Q6" s="30" t="s">
        <v>174</v>
      </c>
      <c r="R6" s="149">
        <f>IFERROR(VLOOKUP(Q6,Setup!D$16:E$25,2,FALSE),"")</f>
        <v>1</v>
      </c>
      <c r="S6" s="51" t="str">
        <f ca="1">IFERROR(IF(OR(I6="",VLOOKUP(I6,CatCostInp!$E$2:$K$88,7,FALSE)=0),"",VLOOKUP(I6,CatCostInp!$E$2:$K$88,7,FALSE)),"")</f>
        <v>Cost of a pack</v>
      </c>
      <c r="T6" s="159" t="e">
        <f>VLOOKUP(U6,#REF!,2,FALSE)</f>
        <v>#REF!</v>
      </c>
      <c r="U6" s="30"/>
      <c r="V6" s="1" t="str">
        <f ca="1">IF(U6=Setup!$C$10,"Grant",IF('Other Pharma &amp; Health Products'!U6=Setup!$C$11,"Local",IF('Other Pharma &amp; Health Products'!U6=Setup!$C$12,"Other","")))</f>
        <v/>
      </c>
      <c r="W6" s="33"/>
      <c r="X6" s="359">
        <v>5.28E-2</v>
      </c>
      <c r="Y6" s="33"/>
      <c r="Z6" s="36" t="str">
        <f t="shared" si="8"/>
        <v/>
      </c>
      <c r="AA6" s="360">
        <f>1000*10*12</f>
        <v>120000</v>
      </c>
      <c r="AB6" s="32">
        <f t="shared" si="9"/>
        <v>6336</v>
      </c>
      <c r="AC6" s="35"/>
      <c r="AD6" s="32" t="str">
        <f t="shared" si="10"/>
        <v/>
      </c>
      <c r="AE6" s="35"/>
      <c r="AF6" s="36" t="str">
        <f t="shared" si="11"/>
        <v/>
      </c>
      <c r="AG6" s="36">
        <f t="shared" si="12"/>
        <v>120000</v>
      </c>
      <c r="AH6" s="36">
        <f t="shared" si="13"/>
        <v>6336</v>
      </c>
      <c r="AI6" s="55"/>
      <c r="AJ6" s="37"/>
      <c r="AK6" s="148">
        <f t="shared" si="14"/>
        <v>5.28E-2</v>
      </c>
      <c r="AL6" s="35"/>
      <c r="AM6" s="32" t="str">
        <f t="shared" si="15"/>
        <v/>
      </c>
      <c r="AN6" s="53">
        <f t="shared" ref="AN6:AN12" si="36">AA6*1.2</f>
        <v>144000</v>
      </c>
      <c r="AO6" s="32">
        <f t="shared" si="16"/>
        <v>7603.2</v>
      </c>
      <c r="AP6" s="35"/>
      <c r="AQ6" s="32" t="str">
        <f t="shared" si="17"/>
        <v/>
      </c>
      <c r="AR6" s="35"/>
      <c r="AS6" s="36" t="str">
        <f t="shared" si="18"/>
        <v/>
      </c>
      <c r="AT6" s="36">
        <f t="shared" si="19"/>
        <v>144000</v>
      </c>
      <c r="AU6" s="36">
        <f t="shared" si="20"/>
        <v>7603.2</v>
      </c>
      <c r="AV6" s="55"/>
      <c r="AW6" s="34"/>
      <c r="AX6" s="148">
        <f t="shared" si="0"/>
        <v>5.28E-2</v>
      </c>
      <c r="AY6" s="34"/>
      <c r="AZ6" s="32" t="str">
        <f t="shared" si="21"/>
        <v/>
      </c>
      <c r="BA6" s="53">
        <v>0</v>
      </c>
      <c r="BB6" s="32">
        <f t="shared" si="22"/>
        <v>0</v>
      </c>
      <c r="BC6" s="34"/>
      <c r="BD6" s="32" t="str">
        <f t="shared" si="23"/>
        <v/>
      </c>
      <c r="BE6" s="35"/>
      <c r="BF6" s="36" t="str">
        <f t="shared" si="24"/>
        <v/>
      </c>
      <c r="BG6" s="36">
        <f t="shared" si="25"/>
        <v>0</v>
      </c>
      <c r="BH6" s="36" t="str">
        <f t="shared" si="26"/>
        <v/>
      </c>
      <c r="BI6" s="55"/>
      <c r="BJ6" s="34"/>
      <c r="BK6" s="148"/>
      <c r="BL6" s="34"/>
      <c r="BM6" s="32" t="str">
        <f t="shared" si="27"/>
        <v/>
      </c>
      <c r="BN6" s="34"/>
      <c r="BO6" s="32" t="str">
        <f t="shared" si="28"/>
        <v/>
      </c>
      <c r="BP6" s="34"/>
      <c r="BQ6" s="32" t="str">
        <f t="shared" si="29"/>
        <v/>
      </c>
      <c r="BR6" s="34"/>
      <c r="BS6" s="36" t="str">
        <f t="shared" si="30"/>
        <v/>
      </c>
      <c r="BT6" s="36" t="str">
        <f t="shared" si="31"/>
        <v/>
      </c>
      <c r="BU6" s="36" t="str">
        <f t="shared" si="32"/>
        <v/>
      </c>
      <c r="BV6" s="55"/>
      <c r="BW6" s="36">
        <f t="shared" si="33"/>
        <v>264000</v>
      </c>
      <c r="BX6" s="36">
        <f t="shared" si="33"/>
        <v>13939.2</v>
      </c>
      <c r="BY6" s="31"/>
      <c r="BZ6" s="38"/>
      <c r="CB6" s="120" t="str">
        <f t="shared" ca="1" si="1"/>
        <v/>
      </c>
      <c r="CC6" s="2">
        <f t="shared" ca="1" si="34"/>
        <v>1</v>
      </c>
    </row>
    <row r="7" spans="1:88" s="2" customFormat="1" ht="25.15" customHeight="1" x14ac:dyDescent="0.25">
      <c r="A7" s="52">
        <f t="shared" si="35"/>
        <v>6</v>
      </c>
      <c r="B7" s="157" t="str">
        <f t="shared" ca="1" si="2"/>
        <v>14-82--4.5---1</v>
      </c>
      <c r="C7" s="157" t="str">
        <f t="shared" si="3"/>
        <v>4.5--1007---10007</v>
      </c>
      <c r="D7" s="29" t="s">
        <v>1965</v>
      </c>
      <c r="E7" s="155">
        <f ca="1">IFERROR(INDIRECT(ADDRESS(MATCH(D7,CatModules!C:C,0),2,1,1,"CatModules")),"")</f>
        <v>14</v>
      </c>
      <c r="F7" s="96" t="s">
        <v>112</v>
      </c>
      <c r="G7" s="156">
        <f ca="1">IFERROR(INDIRECT(ADDRESS(MATCH(CONCATENATE(E7,"-",F7),CatInt!K:K,0),3,1,1,"CatInt")),"")</f>
        <v>82</v>
      </c>
      <c r="H7" s="45" t="e">
        <f>IF(F7="","",VLOOKUP(F7,#REF!,2,FALSE))</f>
        <v>#REF!</v>
      </c>
      <c r="I7" s="29" t="s">
        <v>2026</v>
      </c>
      <c r="J7" s="155" t="str">
        <f t="shared" si="4"/>
        <v>4</v>
      </c>
      <c r="K7" s="155" t="str">
        <f t="shared" si="5"/>
        <v>4.5</v>
      </c>
      <c r="L7" s="153"/>
      <c r="M7" s="53" t="s">
        <v>6724</v>
      </c>
      <c r="N7" s="175">
        <f t="shared" si="6"/>
        <v>1007</v>
      </c>
      <c r="O7" s="53" t="s">
        <v>6735</v>
      </c>
      <c r="P7" s="175">
        <f t="shared" si="7"/>
        <v>10007</v>
      </c>
      <c r="Q7" s="30" t="s">
        <v>174</v>
      </c>
      <c r="R7" s="149">
        <f>IFERROR(VLOOKUP(Q7,Setup!D$16:E$25,2,FALSE),"")</f>
        <v>1</v>
      </c>
      <c r="S7" s="51" t="str">
        <f ca="1">IFERROR(IF(OR(I7="",VLOOKUP(I7,CatCostInp!$E$2:$K$88,7,FALSE)=0),"",VLOOKUP(I7,CatCostInp!$E$2:$K$88,7,FALSE)),"")</f>
        <v>Cost of a pack</v>
      </c>
      <c r="T7" s="159" t="e">
        <f>VLOOKUP(U7,#REF!,2,FALSE)</f>
        <v>#REF!</v>
      </c>
      <c r="U7" s="30"/>
      <c r="V7" s="1" t="str">
        <f ca="1">IF(U7=Setup!$C$10,"Grant",IF('Other Pharma &amp; Health Products'!U7=Setup!$C$11,"Local",IF('Other Pharma &amp; Health Products'!U7=Setup!$C$12,"Other","")))</f>
        <v/>
      </c>
      <c r="W7" s="33"/>
      <c r="X7" s="359">
        <v>0.04</v>
      </c>
      <c r="Y7" s="33"/>
      <c r="Z7" s="36" t="str">
        <f t="shared" si="8"/>
        <v/>
      </c>
      <c r="AA7" s="360">
        <f>55*500*12</f>
        <v>330000</v>
      </c>
      <c r="AB7" s="32">
        <f t="shared" si="9"/>
        <v>13200</v>
      </c>
      <c r="AC7" s="35"/>
      <c r="AD7" s="32" t="str">
        <f t="shared" si="10"/>
        <v/>
      </c>
      <c r="AE7" s="35"/>
      <c r="AF7" s="36" t="str">
        <f t="shared" si="11"/>
        <v/>
      </c>
      <c r="AG7" s="36">
        <f t="shared" si="12"/>
        <v>330000</v>
      </c>
      <c r="AH7" s="36">
        <f t="shared" si="13"/>
        <v>13200</v>
      </c>
      <c r="AI7" s="55"/>
      <c r="AJ7" s="37"/>
      <c r="AK7" s="148">
        <f t="shared" si="14"/>
        <v>0.04</v>
      </c>
      <c r="AL7" s="35"/>
      <c r="AM7" s="32" t="str">
        <f t="shared" si="15"/>
        <v/>
      </c>
      <c r="AN7" s="53">
        <v>0</v>
      </c>
      <c r="AO7" s="32">
        <f t="shared" si="16"/>
        <v>0</v>
      </c>
      <c r="AP7" s="35"/>
      <c r="AQ7" s="32" t="str">
        <f t="shared" si="17"/>
        <v/>
      </c>
      <c r="AR7" s="35"/>
      <c r="AS7" s="36" t="str">
        <f t="shared" si="18"/>
        <v/>
      </c>
      <c r="AT7" s="36">
        <f t="shared" si="19"/>
        <v>0</v>
      </c>
      <c r="AU7" s="36" t="str">
        <f t="shared" si="20"/>
        <v/>
      </c>
      <c r="AV7" s="55"/>
      <c r="AW7" s="34"/>
      <c r="AX7" s="148">
        <f t="shared" si="0"/>
        <v>0.04</v>
      </c>
      <c r="AY7" s="34"/>
      <c r="AZ7" s="32" t="str">
        <f t="shared" si="21"/>
        <v/>
      </c>
      <c r="BA7" s="53">
        <f>AN7</f>
        <v>0</v>
      </c>
      <c r="BB7" s="32">
        <f t="shared" si="22"/>
        <v>0</v>
      </c>
      <c r="BC7" s="34"/>
      <c r="BD7" s="32" t="str">
        <f t="shared" si="23"/>
        <v/>
      </c>
      <c r="BE7" s="35"/>
      <c r="BF7" s="36" t="str">
        <f t="shared" si="24"/>
        <v/>
      </c>
      <c r="BG7" s="36">
        <f t="shared" si="25"/>
        <v>0</v>
      </c>
      <c r="BH7" s="36" t="str">
        <f t="shared" si="26"/>
        <v/>
      </c>
      <c r="BI7" s="55"/>
      <c r="BJ7" s="34"/>
      <c r="BK7" s="148"/>
      <c r="BL7" s="34"/>
      <c r="BM7" s="32" t="str">
        <f t="shared" si="27"/>
        <v/>
      </c>
      <c r="BN7" s="34"/>
      <c r="BO7" s="32" t="str">
        <f t="shared" si="28"/>
        <v/>
      </c>
      <c r="BP7" s="34"/>
      <c r="BQ7" s="32" t="str">
        <f t="shared" si="29"/>
        <v/>
      </c>
      <c r="BR7" s="34"/>
      <c r="BS7" s="36" t="str">
        <f t="shared" si="30"/>
        <v/>
      </c>
      <c r="BT7" s="36" t="str">
        <f t="shared" si="31"/>
        <v/>
      </c>
      <c r="BU7" s="36" t="str">
        <f t="shared" si="32"/>
        <v/>
      </c>
      <c r="BV7" s="55"/>
      <c r="BW7" s="36">
        <f t="shared" si="33"/>
        <v>330000</v>
      </c>
      <c r="BX7" s="36">
        <f t="shared" si="33"/>
        <v>13200</v>
      </c>
      <c r="BY7" s="31"/>
      <c r="BZ7" s="38"/>
      <c r="CB7" s="120" t="str">
        <f t="shared" ca="1" si="1"/>
        <v/>
      </c>
      <c r="CC7" s="2">
        <f t="shared" ca="1" si="34"/>
        <v>1</v>
      </c>
    </row>
    <row r="8" spans="1:88" s="2" customFormat="1" ht="25.15" customHeight="1" x14ac:dyDescent="0.25">
      <c r="A8" s="52">
        <f t="shared" si="35"/>
        <v>7</v>
      </c>
      <c r="B8" s="157" t="str">
        <f t="shared" ca="1" si="2"/>
        <v>14-82--4.5---1</v>
      </c>
      <c r="C8" s="157" t="str">
        <f t="shared" si="3"/>
        <v>4.5--1008---10008</v>
      </c>
      <c r="D8" s="29" t="s">
        <v>1965</v>
      </c>
      <c r="E8" s="155">
        <f ca="1">IFERROR(INDIRECT(ADDRESS(MATCH(D8,CatModules!C:C,0),2,1,1,"CatModules")),"")</f>
        <v>14</v>
      </c>
      <c r="F8" s="96" t="s">
        <v>112</v>
      </c>
      <c r="G8" s="156">
        <f ca="1">IFERROR(INDIRECT(ADDRESS(MATCH(CONCATENATE(E8,"-",F8),CatInt!K:K,0),3,1,1,"CatInt")),"")</f>
        <v>82</v>
      </c>
      <c r="H8" s="45" t="e">
        <f>IF(F8="","",VLOOKUP(F8,#REF!,2,FALSE))</f>
        <v>#REF!</v>
      </c>
      <c r="I8" s="29" t="s">
        <v>2026</v>
      </c>
      <c r="J8" s="155" t="str">
        <f t="shared" si="4"/>
        <v>4</v>
      </c>
      <c r="K8" s="155" t="str">
        <f t="shared" si="5"/>
        <v>4.5</v>
      </c>
      <c r="L8" s="153"/>
      <c r="M8" s="53" t="s">
        <v>6725</v>
      </c>
      <c r="N8" s="175">
        <f t="shared" si="6"/>
        <v>1008</v>
      </c>
      <c r="O8" s="53" t="s">
        <v>6736</v>
      </c>
      <c r="P8" s="175">
        <f t="shared" si="7"/>
        <v>10008</v>
      </c>
      <c r="Q8" s="30" t="s">
        <v>174</v>
      </c>
      <c r="R8" s="149">
        <f>IFERROR(VLOOKUP(Q8,Setup!D$16:E$25,2,FALSE),"")</f>
        <v>1</v>
      </c>
      <c r="S8" s="51" t="str">
        <f ca="1">IFERROR(IF(OR(I8="",VLOOKUP(I8,CatCostInp!$E$2:$K$88,7,FALSE)=0),"",VLOOKUP(I8,CatCostInp!$E$2:$K$88,7,FALSE)),"")</f>
        <v>Cost of a pack</v>
      </c>
      <c r="T8" s="159" t="e">
        <f>VLOOKUP(U8,#REF!,2,FALSE)</f>
        <v>#REF!</v>
      </c>
      <c r="U8" s="30"/>
      <c r="V8" s="1" t="str">
        <f ca="1">IF(U8=Setup!$C$10,"Grant",IF('Other Pharma &amp; Health Products'!U8=Setup!$C$11,"Local",IF('Other Pharma &amp; Health Products'!U8=Setup!$C$12,"Other","")))</f>
        <v/>
      </c>
      <c r="W8" s="33"/>
      <c r="X8" s="359">
        <v>0.43</v>
      </c>
      <c r="Y8" s="33"/>
      <c r="Z8" s="36" t="str">
        <f t="shared" si="8"/>
        <v/>
      </c>
      <c r="AA8" s="360">
        <f>750*4*12</f>
        <v>36000</v>
      </c>
      <c r="AB8" s="32">
        <f t="shared" si="9"/>
        <v>15480</v>
      </c>
      <c r="AC8" s="35"/>
      <c r="AD8" s="32" t="str">
        <f t="shared" si="10"/>
        <v/>
      </c>
      <c r="AE8" s="35"/>
      <c r="AF8" s="36" t="str">
        <f t="shared" si="11"/>
        <v/>
      </c>
      <c r="AG8" s="36">
        <f t="shared" si="12"/>
        <v>36000</v>
      </c>
      <c r="AH8" s="36">
        <f t="shared" si="13"/>
        <v>15480</v>
      </c>
      <c r="AI8" s="55"/>
      <c r="AJ8" s="37"/>
      <c r="AK8" s="148">
        <f t="shared" si="14"/>
        <v>0.43</v>
      </c>
      <c r="AL8" s="35"/>
      <c r="AM8" s="32" t="str">
        <f t="shared" si="15"/>
        <v/>
      </c>
      <c r="AN8" s="53">
        <f t="shared" si="36"/>
        <v>43200</v>
      </c>
      <c r="AO8" s="32">
        <f t="shared" si="16"/>
        <v>18576</v>
      </c>
      <c r="AP8" s="35"/>
      <c r="AQ8" s="32" t="str">
        <f t="shared" si="17"/>
        <v/>
      </c>
      <c r="AR8" s="35"/>
      <c r="AS8" s="36" t="str">
        <f t="shared" si="18"/>
        <v/>
      </c>
      <c r="AT8" s="36">
        <f t="shared" si="19"/>
        <v>43200</v>
      </c>
      <c r="AU8" s="36">
        <f t="shared" si="20"/>
        <v>18576</v>
      </c>
      <c r="AV8" s="55"/>
      <c r="AW8" s="34"/>
      <c r="AX8" s="148">
        <f t="shared" si="0"/>
        <v>0.43</v>
      </c>
      <c r="AY8" s="34"/>
      <c r="AZ8" s="32" t="str">
        <f t="shared" si="21"/>
        <v/>
      </c>
      <c r="BA8" s="53">
        <v>0</v>
      </c>
      <c r="BB8" s="32">
        <f t="shared" si="22"/>
        <v>0</v>
      </c>
      <c r="BC8" s="34"/>
      <c r="BD8" s="32" t="str">
        <f t="shared" si="23"/>
        <v/>
      </c>
      <c r="BE8" s="35"/>
      <c r="BF8" s="36" t="str">
        <f t="shared" si="24"/>
        <v/>
      </c>
      <c r="BG8" s="36">
        <f t="shared" si="25"/>
        <v>0</v>
      </c>
      <c r="BH8" s="36" t="str">
        <f t="shared" si="26"/>
        <v/>
      </c>
      <c r="BI8" s="55"/>
      <c r="BJ8" s="34"/>
      <c r="BK8" s="148"/>
      <c r="BL8" s="34"/>
      <c r="BM8" s="32" t="str">
        <f t="shared" si="27"/>
        <v/>
      </c>
      <c r="BN8" s="34"/>
      <c r="BO8" s="32" t="str">
        <f t="shared" si="28"/>
        <v/>
      </c>
      <c r="BP8" s="34"/>
      <c r="BQ8" s="32" t="str">
        <f t="shared" si="29"/>
        <v/>
      </c>
      <c r="BR8" s="34"/>
      <c r="BS8" s="36" t="str">
        <f t="shared" si="30"/>
        <v/>
      </c>
      <c r="BT8" s="36" t="str">
        <f t="shared" si="31"/>
        <v/>
      </c>
      <c r="BU8" s="36" t="str">
        <f t="shared" si="32"/>
        <v/>
      </c>
      <c r="BV8" s="55"/>
      <c r="BW8" s="36">
        <f t="shared" si="33"/>
        <v>79200</v>
      </c>
      <c r="BX8" s="36">
        <f t="shared" si="33"/>
        <v>34056</v>
      </c>
      <c r="BY8" s="31"/>
      <c r="BZ8" s="38"/>
      <c r="CB8" s="120" t="str">
        <f t="shared" ca="1" si="1"/>
        <v/>
      </c>
      <c r="CC8" s="2">
        <f t="shared" ca="1" si="34"/>
        <v>1</v>
      </c>
    </row>
    <row r="9" spans="1:88" s="2" customFormat="1" ht="25.15" customHeight="1" x14ac:dyDescent="0.25">
      <c r="A9" s="52">
        <f t="shared" si="35"/>
        <v>8</v>
      </c>
      <c r="B9" s="157" t="str">
        <f t="shared" ca="1" si="2"/>
        <v>14-82--4.5---1</v>
      </c>
      <c r="C9" s="157" t="str">
        <f t="shared" si="3"/>
        <v>4.5--1009---10009</v>
      </c>
      <c r="D9" s="29" t="s">
        <v>1965</v>
      </c>
      <c r="E9" s="155">
        <f ca="1">IFERROR(INDIRECT(ADDRESS(MATCH(D9,CatModules!C:C,0),2,1,1,"CatModules")),"")</f>
        <v>14</v>
      </c>
      <c r="F9" s="96" t="s">
        <v>112</v>
      </c>
      <c r="G9" s="156">
        <f ca="1">IFERROR(INDIRECT(ADDRESS(MATCH(CONCATENATE(E9,"-",F9),CatInt!K:K,0),3,1,1,"CatInt")),"")</f>
        <v>82</v>
      </c>
      <c r="H9" s="45" t="e">
        <f>IF(F9="","",VLOOKUP(F9,#REF!,2,FALSE))</f>
        <v>#REF!</v>
      </c>
      <c r="I9" s="29" t="s">
        <v>2026</v>
      </c>
      <c r="J9" s="155" t="str">
        <f t="shared" si="4"/>
        <v>4</v>
      </c>
      <c r="K9" s="155" t="str">
        <f t="shared" si="5"/>
        <v>4.5</v>
      </c>
      <c r="L9" s="153"/>
      <c r="M9" s="53" t="s">
        <v>6726</v>
      </c>
      <c r="N9" s="175">
        <f t="shared" si="6"/>
        <v>1009</v>
      </c>
      <c r="O9" s="53" t="s">
        <v>6737</v>
      </c>
      <c r="P9" s="175">
        <f t="shared" si="7"/>
        <v>10009</v>
      </c>
      <c r="Q9" s="30" t="s">
        <v>174</v>
      </c>
      <c r="R9" s="149">
        <f>IFERROR(VLOOKUP(Q9,Setup!D$16:E$25,2,FALSE),"")</f>
        <v>1</v>
      </c>
      <c r="S9" s="51" t="str">
        <f ca="1">IFERROR(IF(OR(I9="",VLOOKUP(I9,CatCostInp!$E$2:$K$88,7,FALSE)=0),"",VLOOKUP(I9,CatCostInp!$E$2:$K$88,7,FALSE)),"")</f>
        <v>Cost of a pack</v>
      </c>
      <c r="T9" s="159" t="e">
        <f>VLOOKUP(U9,#REF!,2,FALSE)</f>
        <v>#REF!</v>
      </c>
      <c r="U9" s="30"/>
      <c r="V9" s="1" t="str">
        <f ca="1">IF(U9=Setup!$C$10,"Grant",IF('Other Pharma &amp; Health Products'!U9=Setup!$C$11,"Local",IF('Other Pharma &amp; Health Products'!U9=Setup!$C$12,"Other","")))</f>
        <v/>
      </c>
      <c r="W9" s="33"/>
      <c r="X9" s="359">
        <f>246.32/60</f>
        <v>4.1053333333333333</v>
      </c>
      <c r="Y9" s="33"/>
      <c r="Z9" s="36" t="str">
        <f t="shared" si="8"/>
        <v/>
      </c>
      <c r="AA9" s="360">
        <f>5*12*60</f>
        <v>3600</v>
      </c>
      <c r="AB9" s="32">
        <f t="shared" si="9"/>
        <v>14779.199999999999</v>
      </c>
      <c r="AC9" s="35"/>
      <c r="AD9" s="32" t="str">
        <f t="shared" si="10"/>
        <v/>
      </c>
      <c r="AE9" s="35"/>
      <c r="AF9" s="36" t="str">
        <f t="shared" si="11"/>
        <v/>
      </c>
      <c r="AG9" s="36">
        <f t="shared" si="12"/>
        <v>3600</v>
      </c>
      <c r="AH9" s="36">
        <f t="shared" si="13"/>
        <v>14779.199999999999</v>
      </c>
      <c r="AI9" s="55"/>
      <c r="AJ9" s="37"/>
      <c r="AK9" s="148">
        <f t="shared" si="14"/>
        <v>4.1053333333333333</v>
      </c>
      <c r="AL9" s="35"/>
      <c r="AM9" s="32" t="str">
        <f t="shared" si="15"/>
        <v/>
      </c>
      <c r="AN9" s="53">
        <f t="shared" si="36"/>
        <v>4320</v>
      </c>
      <c r="AO9" s="32">
        <f t="shared" si="16"/>
        <v>17735.04</v>
      </c>
      <c r="AP9" s="35"/>
      <c r="AQ9" s="32" t="str">
        <f t="shared" si="17"/>
        <v/>
      </c>
      <c r="AR9" s="35"/>
      <c r="AS9" s="36" t="str">
        <f t="shared" si="18"/>
        <v/>
      </c>
      <c r="AT9" s="36">
        <f t="shared" si="19"/>
        <v>4320</v>
      </c>
      <c r="AU9" s="36">
        <f t="shared" si="20"/>
        <v>17735.04</v>
      </c>
      <c r="AV9" s="55"/>
      <c r="AW9" s="34"/>
      <c r="AX9" s="148">
        <f t="shared" si="0"/>
        <v>4.1053333333333333</v>
      </c>
      <c r="AY9" s="34"/>
      <c r="AZ9" s="32" t="str">
        <f t="shared" si="21"/>
        <v/>
      </c>
      <c r="BA9" s="53">
        <v>0</v>
      </c>
      <c r="BB9" s="32">
        <f t="shared" si="22"/>
        <v>0</v>
      </c>
      <c r="BC9" s="34"/>
      <c r="BD9" s="32" t="str">
        <f t="shared" si="23"/>
        <v/>
      </c>
      <c r="BE9" s="35"/>
      <c r="BF9" s="36" t="str">
        <f t="shared" si="24"/>
        <v/>
      </c>
      <c r="BG9" s="36">
        <f t="shared" si="25"/>
        <v>0</v>
      </c>
      <c r="BH9" s="36" t="str">
        <f t="shared" si="26"/>
        <v/>
      </c>
      <c r="BI9" s="55"/>
      <c r="BJ9" s="34"/>
      <c r="BK9" s="148"/>
      <c r="BL9" s="34"/>
      <c r="BM9" s="32" t="str">
        <f t="shared" si="27"/>
        <v/>
      </c>
      <c r="BN9" s="34"/>
      <c r="BO9" s="32" t="str">
        <f t="shared" si="28"/>
        <v/>
      </c>
      <c r="BP9" s="34"/>
      <c r="BQ9" s="32" t="str">
        <f t="shared" si="29"/>
        <v/>
      </c>
      <c r="BR9" s="34"/>
      <c r="BS9" s="36" t="str">
        <f t="shared" si="30"/>
        <v/>
      </c>
      <c r="BT9" s="36" t="str">
        <f t="shared" si="31"/>
        <v/>
      </c>
      <c r="BU9" s="36" t="str">
        <f t="shared" si="32"/>
        <v/>
      </c>
      <c r="BV9" s="55"/>
      <c r="BW9" s="36">
        <f t="shared" si="33"/>
        <v>7920</v>
      </c>
      <c r="BX9" s="36">
        <f t="shared" si="33"/>
        <v>32514.239999999998</v>
      </c>
      <c r="BY9" s="31"/>
      <c r="BZ9" s="38"/>
      <c r="CB9" s="120" t="str">
        <f t="shared" ca="1" si="1"/>
        <v/>
      </c>
      <c r="CC9" s="2">
        <f t="shared" ca="1" si="34"/>
        <v>1</v>
      </c>
    </row>
    <row r="10" spans="1:88" s="2" customFormat="1" ht="25.15" customHeight="1" x14ac:dyDescent="0.25">
      <c r="A10" s="52">
        <f t="shared" si="35"/>
        <v>9</v>
      </c>
      <c r="B10" s="157" t="str">
        <f t="shared" ca="1" si="2"/>
        <v>14-82--4.5---1</v>
      </c>
      <c r="C10" s="157" t="str">
        <f t="shared" si="3"/>
        <v>4.5--1010---10010</v>
      </c>
      <c r="D10" s="29" t="s">
        <v>1965</v>
      </c>
      <c r="E10" s="155">
        <f ca="1">IFERROR(INDIRECT(ADDRESS(MATCH(D10,CatModules!C:C,0),2,1,1,"CatModules")),"")</f>
        <v>14</v>
      </c>
      <c r="F10" s="96" t="s">
        <v>112</v>
      </c>
      <c r="G10" s="156">
        <f ca="1">IFERROR(INDIRECT(ADDRESS(MATCH(CONCATENATE(E10,"-",F10),CatInt!K:K,0),3,1,1,"CatInt")),"")</f>
        <v>82</v>
      </c>
      <c r="H10" s="45" t="e">
        <f>IF(F10="","",VLOOKUP(F10,#REF!,2,FALSE))</f>
        <v>#REF!</v>
      </c>
      <c r="I10" s="29" t="s">
        <v>2026</v>
      </c>
      <c r="J10" s="155" t="str">
        <f t="shared" si="4"/>
        <v>4</v>
      </c>
      <c r="K10" s="155" t="str">
        <f t="shared" si="5"/>
        <v>4.5</v>
      </c>
      <c r="L10" s="153"/>
      <c r="M10" s="53" t="s">
        <v>6727</v>
      </c>
      <c r="N10" s="175">
        <f t="shared" si="6"/>
        <v>1010</v>
      </c>
      <c r="O10" s="53" t="s">
        <v>6738</v>
      </c>
      <c r="P10" s="175">
        <f t="shared" si="7"/>
        <v>10010</v>
      </c>
      <c r="Q10" s="30" t="s">
        <v>174</v>
      </c>
      <c r="R10" s="149">
        <f>IFERROR(VLOOKUP(Q10,Setup!D$16:E$25,2,FALSE),"")</f>
        <v>1</v>
      </c>
      <c r="S10" s="51" t="str">
        <f ca="1">IFERROR(IF(OR(I10="",VLOOKUP(I10,CatCostInp!$E$2:$K$88,7,FALSE)=0),"",VLOOKUP(I10,CatCostInp!$E$2:$K$88,7,FALSE)),"")</f>
        <v>Cost of a pack</v>
      </c>
      <c r="T10" s="159" t="e">
        <f>VLOOKUP(U10,#REF!,2,FALSE)</f>
        <v>#REF!</v>
      </c>
      <c r="U10" s="30"/>
      <c r="V10" s="1" t="str">
        <f ca="1">IF(U10=Setup!$C$10,"Grant",IF('Other Pharma &amp; Health Products'!U10=Setup!$C$11,"Local",IF('Other Pharma &amp; Health Products'!U10=Setup!$C$12,"Other","")))</f>
        <v/>
      </c>
      <c r="W10" s="33"/>
      <c r="X10" s="359">
        <v>0.6</v>
      </c>
      <c r="Y10" s="33"/>
      <c r="Z10" s="36" t="str">
        <f t="shared" si="8"/>
        <v/>
      </c>
      <c r="AA10" s="360">
        <v>0</v>
      </c>
      <c r="AB10" s="32">
        <f t="shared" si="9"/>
        <v>0</v>
      </c>
      <c r="AC10" s="35"/>
      <c r="AD10" s="32" t="str">
        <f t="shared" si="10"/>
        <v/>
      </c>
      <c r="AE10" s="35"/>
      <c r="AF10" s="36" t="str">
        <f t="shared" si="11"/>
        <v/>
      </c>
      <c r="AG10" s="36">
        <f t="shared" si="12"/>
        <v>0</v>
      </c>
      <c r="AH10" s="36" t="str">
        <f t="shared" si="13"/>
        <v/>
      </c>
      <c r="AI10" s="55"/>
      <c r="AJ10" s="37"/>
      <c r="AK10" s="148">
        <f t="shared" si="14"/>
        <v>0.6</v>
      </c>
      <c r="AL10" s="35"/>
      <c r="AM10" s="32" t="str">
        <f t="shared" si="15"/>
        <v/>
      </c>
      <c r="AN10" s="53">
        <v>0</v>
      </c>
      <c r="AO10" s="32">
        <f t="shared" si="16"/>
        <v>0</v>
      </c>
      <c r="AP10" s="35"/>
      <c r="AQ10" s="32" t="str">
        <f t="shared" si="17"/>
        <v/>
      </c>
      <c r="AR10" s="35"/>
      <c r="AS10" s="36" t="str">
        <f t="shared" si="18"/>
        <v/>
      </c>
      <c r="AT10" s="36">
        <f t="shared" si="19"/>
        <v>0</v>
      </c>
      <c r="AU10" s="36" t="str">
        <f t="shared" si="20"/>
        <v/>
      </c>
      <c r="AV10" s="55"/>
      <c r="AW10" s="34"/>
      <c r="AX10" s="148">
        <f t="shared" si="0"/>
        <v>0.6</v>
      </c>
      <c r="AY10" s="34"/>
      <c r="AZ10" s="32" t="str">
        <f t="shared" si="21"/>
        <v/>
      </c>
      <c r="BA10" s="53">
        <f>AN10</f>
        <v>0</v>
      </c>
      <c r="BB10" s="32">
        <f t="shared" si="22"/>
        <v>0</v>
      </c>
      <c r="BC10" s="34"/>
      <c r="BD10" s="32" t="str">
        <f t="shared" si="23"/>
        <v/>
      </c>
      <c r="BE10" s="35"/>
      <c r="BF10" s="36" t="str">
        <f t="shared" si="24"/>
        <v/>
      </c>
      <c r="BG10" s="36">
        <f t="shared" si="25"/>
        <v>0</v>
      </c>
      <c r="BH10" s="36" t="str">
        <f t="shared" si="26"/>
        <v/>
      </c>
      <c r="BI10" s="55"/>
      <c r="BJ10" s="34"/>
      <c r="BK10" s="148"/>
      <c r="BL10" s="34"/>
      <c r="BM10" s="32" t="str">
        <f t="shared" si="27"/>
        <v/>
      </c>
      <c r="BN10" s="34"/>
      <c r="BO10" s="32" t="str">
        <f t="shared" si="28"/>
        <v/>
      </c>
      <c r="BP10" s="34"/>
      <c r="BQ10" s="32" t="str">
        <f t="shared" si="29"/>
        <v/>
      </c>
      <c r="BR10" s="34"/>
      <c r="BS10" s="36" t="str">
        <f t="shared" si="30"/>
        <v/>
      </c>
      <c r="BT10" s="36" t="str">
        <f t="shared" si="31"/>
        <v/>
      </c>
      <c r="BU10" s="36" t="str">
        <f t="shared" si="32"/>
        <v/>
      </c>
      <c r="BV10" s="55"/>
      <c r="BW10" s="36" t="str">
        <f t="shared" si="33"/>
        <v/>
      </c>
      <c r="BX10" s="36" t="str">
        <f t="shared" si="33"/>
        <v/>
      </c>
      <c r="BY10" s="31"/>
      <c r="BZ10" s="38"/>
      <c r="CB10" s="120" t="str">
        <f t="shared" ca="1" si="1"/>
        <v/>
      </c>
      <c r="CC10" s="2">
        <f t="shared" ca="1" si="34"/>
        <v>1</v>
      </c>
    </row>
    <row r="11" spans="1:88" s="2" customFormat="1" ht="25.15" customHeight="1" x14ac:dyDescent="0.25">
      <c r="A11" s="52">
        <f t="shared" si="35"/>
        <v>10</v>
      </c>
      <c r="B11" s="157" t="str">
        <f t="shared" ca="1" si="2"/>
        <v>14-82--4.5---1</v>
      </c>
      <c r="C11" s="157" t="str">
        <f t="shared" si="3"/>
        <v>4.5--1011---10011</v>
      </c>
      <c r="D11" s="29" t="s">
        <v>1965</v>
      </c>
      <c r="E11" s="155">
        <f ca="1">IFERROR(INDIRECT(ADDRESS(MATCH(D11,CatModules!C:C,0),2,1,1,"CatModules")),"")</f>
        <v>14</v>
      </c>
      <c r="F11" s="96" t="s">
        <v>112</v>
      </c>
      <c r="G11" s="156">
        <f ca="1">IFERROR(INDIRECT(ADDRESS(MATCH(CONCATENATE(E11,"-",F11),CatInt!K:K,0),3,1,1,"CatInt")),"")</f>
        <v>82</v>
      </c>
      <c r="H11" s="45" t="e">
        <f>IF(F11="","",VLOOKUP(F11,#REF!,2,FALSE))</f>
        <v>#REF!</v>
      </c>
      <c r="I11" s="29" t="s">
        <v>2026</v>
      </c>
      <c r="J11" s="155" t="str">
        <f t="shared" si="4"/>
        <v>4</v>
      </c>
      <c r="K11" s="155" t="str">
        <f t="shared" si="5"/>
        <v>4.5</v>
      </c>
      <c r="L11" s="153"/>
      <c r="M11" s="53" t="s">
        <v>6728</v>
      </c>
      <c r="N11" s="175">
        <f t="shared" si="6"/>
        <v>1011</v>
      </c>
      <c r="O11" s="53" t="s">
        <v>6739</v>
      </c>
      <c r="P11" s="175">
        <f t="shared" si="7"/>
        <v>10011</v>
      </c>
      <c r="Q11" s="30" t="s">
        <v>174</v>
      </c>
      <c r="R11" s="149">
        <f>IFERROR(VLOOKUP(Q11,Setup!D$16:E$25,2,FALSE),"")</f>
        <v>1</v>
      </c>
      <c r="S11" s="51" t="str">
        <f ca="1">IFERROR(IF(OR(I11="",VLOOKUP(I11,CatCostInp!$E$2:$K$88,7,FALSE)=0),"",VLOOKUP(I11,CatCostInp!$E$2:$K$88,7,FALSE)),"")</f>
        <v>Cost of a pack</v>
      </c>
      <c r="T11" s="159" t="e">
        <f>VLOOKUP(U11,#REF!,2,FALSE)</f>
        <v>#REF!</v>
      </c>
      <c r="U11" s="30"/>
      <c r="V11" s="1" t="str">
        <f ca="1">IF(U11=Setup!$C$10,"Grant",IF('Other Pharma &amp; Health Products'!U11=Setup!$C$11,"Local",IF('Other Pharma &amp; Health Products'!U11=Setup!$C$12,"Other","")))</f>
        <v/>
      </c>
      <c r="W11" s="33"/>
      <c r="X11" s="359">
        <v>6.68</v>
      </c>
      <c r="Y11" s="33"/>
      <c r="Z11" s="36" t="str">
        <f t="shared" si="8"/>
        <v/>
      </c>
      <c r="AA11" s="360">
        <f>60*12</f>
        <v>720</v>
      </c>
      <c r="AB11" s="32">
        <f t="shared" si="9"/>
        <v>4809.5999999999995</v>
      </c>
      <c r="AC11" s="35"/>
      <c r="AD11" s="32" t="str">
        <f t="shared" si="10"/>
        <v/>
      </c>
      <c r="AE11" s="35"/>
      <c r="AF11" s="36" t="str">
        <f t="shared" si="11"/>
        <v/>
      </c>
      <c r="AG11" s="36">
        <f t="shared" si="12"/>
        <v>720</v>
      </c>
      <c r="AH11" s="36">
        <f t="shared" si="13"/>
        <v>4809.5999999999995</v>
      </c>
      <c r="AI11" s="55"/>
      <c r="AJ11" s="37"/>
      <c r="AK11" s="148">
        <f t="shared" si="14"/>
        <v>6.68</v>
      </c>
      <c r="AL11" s="35"/>
      <c r="AM11" s="32" t="str">
        <f t="shared" si="15"/>
        <v/>
      </c>
      <c r="AN11" s="53">
        <f t="shared" si="36"/>
        <v>864</v>
      </c>
      <c r="AO11" s="32">
        <f t="shared" si="16"/>
        <v>5771.5199999999995</v>
      </c>
      <c r="AP11" s="35"/>
      <c r="AQ11" s="32" t="str">
        <f t="shared" si="17"/>
        <v/>
      </c>
      <c r="AR11" s="35"/>
      <c r="AS11" s="36" t="str">
        <f t="shared" si="18"/>
        <v/>
      </c>
      <c r="AT11" s="36">
        <f t="shared" si="19"/>
        <v>864</v>
      </c>
      <c r="AU11" s="36">
        <f t="shared" si="20"/>
        <v>5771.5199999999995</v>
      </c>
      <c r="AV11" s="55"/>
      <c r="AW11" s="34"/>
      <c r="AX11" s="148">
        <f t="shared" si="0"/>
        <v>6.68</v>
      </c>
      <c r="AY11" s="34"/>
      <c r="AZ11" s="32" t="str">
        <f t="shared" si="21"/>
        <v/>
      </c>
      <c r="BA11" s="53">
        <v>0</v>
      </c>
      <c r="BB11" s="32">
        <f t="shared" si="22"/>
        <v>0</v>
      </c>
      <c r="BC11" s="34"/>
      <c r="BD11" s="32" t="str">
        <f t="shared" si="23"/>
        <v/>
      </c>
      <c r="BE11" s="35"/>
      <c r="BF11" s="36" t="str">
        <f t="shared" si="24"/>
        <v/>
      </c>
      <c r="BG11" s="36">
        <f t="shared" si="25"/>
        <v>0</v>
      </c>
      <c r="BH11" s="36" t="str">
        <f t="shared" si="26"/>
        <v/>
      </c>
      <c r="BI11" s="55"/>
      <c r="BJ11" s="34"/>
      <c r="BK11" s="148"/>
      <c r="BL11" s="34"/>
      <c r="BM11" s="32" t="str">
        <f t="shared" si="27"/>
        <v/>
      </c>
      <c r="BN11" s="34"/>
      <c r="BO11" s="32" t="str">
        <f t="shared" si="28"/>
        <v/>
      </c>
      <c r="BP11" s="34"/>
      <c r="BQ11" s="32" t="str">
        <f t="shared" si="29"/>
        <v/>
      </c>
      <c r="BR11" s="34"/>
      <c r="BS11" s="36" t="str">
        <f t="shared" si="30"/>
        <v/>
      </c>
      <c r="BT11" s="36" t="str">
        <f t="shared" si="31"/>
        <v/>
      </c>
      <c r="BU11" s="36" t="str">
        <f t="shared" si="32"/>
        <v/>
      </c>
      <c r="BV11" s="55"/>
      <c r="BW11" s="36">
        <f t="shared" si="33"/>
        <v>1584</v>
      </c>
      <c r="BX11" s="36">
        <f t="shared" si="33"/>
        <v>10581.119999999999</v>
      </c>
      <c r="BY11" s="31"/>
      <c r="BZ11" s="38"/>
      <c r="CB11" s="120" t="str">
        <f t="shared" ca="1" si="1"/>
        <v/>
      </c>
      <c r="CC11" s="2">
        <f t="shared" ca="1" si="34"/>
        <v>1</v>
      </c>
    </row>
    <row r="12" spans="1:88" s="2" customFormat="1" ht="25.15" customHeight="1" x14ac:dyDescent="0.25">
      <c r="A12" s="52">
        <f t="shared" si="35"/>
        <v>11</v>
      </c>
      <c r="B12" s="157" t="str">
        <f t="shared" ca="1" si="2"/>
        <v>14-82--4.5---1</v>
      </c>
      <c r="C12" s="157" t="str">
        <f t="shared" si="3"/>
        <v>4.5--1012---10012</v>
      </c>
      <c r="D12" s="29" t="s">
        <v>1965</v>
      </c>
      <c r="E12" s="155">
        <f ca="1">IFERROR(INDIRECT(ADDRESS(MATCH(D12,CatModules!C:C,0),2,1,1,"CatModules")),"")</f>
        <v>14</v>
      </c>
      <c r="F12" s="96" t="s">
        <v>112</v>
      </c>
      <c r="G12" s="156">
        <f ca="1">IFERROR(INDIRECT(ADDRESS(MATCH(CONCATENATE(E12,"-",F12),CatInt!K:K,0),3,1,1,"CatInt")),"")</f>
        <v>82</v>
      </c>
      <c r="H12" s="45" t="e">
        <f>IF(F12="","",VLOOKUP(F12,#REF!,2,FALSE))</f>
        <v>#REF!</v>
      </c>
      <c r="I12" s="29" t="s">
        <v>2026</v>
      </c>
      <c r="J12" s="155" t="str">
        <f t="shared" si="4"/>
        <v>4</v>
      </c>
      <c r="K12" s="155" t="str">
        <f t="shared" si="5"/>
        <v>4.5</v>
      </c>
      <c r="L12" s="153"/>
      <c r="M12" s="53" t="s">
        <v>6729</v>
      </c>
      <c r="N12" s="175">
        <f t="shared" si="6"/>
        <v>1012</v>
      </c>
      <c r="O12" s="53" t="s">
        <v>6740</v>
      </c>
      <c r="P12" s="175">
        <f t="shared" si="7"/>
        <v>10012</v>
      </c>
      <c r="Q12" s="30" t="s">
        <v>174</v>
      </c>
      <c r="R12" s="149">
        <f>IFERROR(VLOOKUP(Q12,Setup!D$16:E$25,2,FALSE),"")</f>
        <v>1</v>
      </c>
      <c r="S12" s="51" t="str">
        <f ca="1">IFERROR(IF(OR(I12="",VLOOKUP(I12,CatCostInp!$E$2:$K$88,7,FALSE)=0),"",VLOOKUP(I12,CatCostInp!$E$2:$K$88,7,FALSE)),"")</f>
        <v>Cost of a pack</v>
      </c>
      <c r="T12" s="159" t="e">
        <f>VLOOKUP(U12,#REF!,2,FALSE)</f>
        <v>#REF!</v>
      </c>
      <c r="U12" s="30"/>
      <c r="V12" s="1" t="str">
        <f ca="1">IF(U12=Setup!$C$10,"Grant",IF('Other Pharma &amp; Health Products'!U12=Setup!$C$11,"Local",IF('Other Pharma &amp; Health Products'!U12=Setup!$C$12,"Other","")))</f>
        <v/>
      </c>
      <c r="W12" s="33"/>
      <c r="X12" s="359">
        <v>5.3999999999999999E-2</v>
      </c>
      <c r="Y12" s="33"/>
      <c r="Z12" s="36" t="str">
        <f t="shared" si="8"/>
        <v/>
      </c>
      <c r="AA12" s="360">
        <f>25*10*12</f>
        <v>3000</v>
      </c>
      <c r="AB12" s="32">
        <f t="shared" si="9"/>
        <v>162</v>
      </c>
      <c r="AC12" s="35"/>
      <c r="AD12" s="32" t="str">
        <f t="shared" si="10"/>
        <v/>
      </c>
      <c r="AE12" s="35"/>
      <c r="AF12" s="36" t="str">
        <f t="shared" si="11"/>
        <v/>
      </c>
      <c r="AG12" s="36">
        <f t="shared" si="12"/>
        <v>3000</v>
      </c>
      <c r="AH12" s="36">
        <f t="shared" si="13"/>
        <v>162</v>
      </c>
      <c r="AI12" s="55"/>
      <c r="AJ12" s="37"/>
      <c r="AK12" s="148">
        <f t="shared" si="14"/>
        <v>5.3999999999999999E-2</v>
      </c>
      <c r="AL12" s="35"/>
      <c r="AM12" s="32" t="str">
        <f t="shared" si="15"/>
        <v/>
      </c>
      <c r="AN12" s="53">
        <f t="shared" si="36"/>
        <v>3600</v>
      </c>
      <c r="AO12" s="32">
        <f t="shared" si="16"/>
        <v>194.4</v>
      </c>
      <c r="AP12" s="35"/>
      <c r="AQ12" s="32" t="str">
        <f t="shared" si="17"/>
        <v/>
      </c>
      <c r="AR12" s="35"/>
      <c r="AS12" s="36" t="str">
        <f t="shared" si="18"/>
        <v/>
      </c>
      <c r="AT12" s="36">
        <f t="shared" si="19"/>
        <v>3600</v>
      </c>
      <c r="AU12" s="36">
        <f t="shared" si="20"/>
        <v>194.4</v>
      </c>
      <c r="AV12" s="55"/>
      <c r="AW12" s="34"/>
      <c r="AX12" s="148">
        <f t="shared" si="0"/>
        <v>5.3999999999999999E-2</v>
      </c>
      <c r="AY12" s="34"/>
      <c r="AZ12" s="32" t="str">
        <f t="shared" si="21"/>
        <v/>
      </c>
      <c r="BA12" s="53">
        <v>0</v>
      </c>
      <c r="BB12" s="32">
        <f t="shared" si="22"/>
        <v>0</v>
      </c>
      <c r="BC12" s="34"/>
      <c r="BD12" s="32" t="str">
        <f t="shared" si="23"/>
        <v/>
      </c>
      <c r="BE12" s="35"/>
      <c r="BF12" s="36" t="str">
        <f t="shared" si="24"/>
        <v/>
      </c>
      <c r="BG12" s="36">
        <f t="shared" si="25"/>
        <v>0</v>
      </c>
      <c r="BH12" s="36" t="str">
        <f t="shared" si="26"/>
        <v/>
      </c>
      <c r="BI12" s="55"/>
      <c r="BJ12" s="34"/>
      <c r="BK12" s="148"/>
      <c r="BL12" s="34"/>
      <c r="BM12" s="32" t="str">
        <f t="shared" si="27"/>
        <v/>
      </c>
      <c r="BN12" s="34"/>
      <c r="BO12" s="32" t="str">
        <f t="shared" si="28"/>
        <v/>
      </c>
      <c r="BP12" s="34"/>
      <c r="BQ12" s="32" t="str">
        <f t="shared" si="29"/>
        <v/>
      </c>
      <c r="BR12" s="34"/>
      <c r="BS12" s="36" t="str">
        <f t="shared" si="30"/>
        <v/>
      </c>
      <c r="BT12" s="36" t="str">
        <f t="shared" si="31"/>
        <v/>
      </c>
      <c r="BU12" s="36" t="str">
        <f t="shared" si="32"/>
        <v/>
      </c>
      <c r="BV12" s="55"/>
      <c r="BW12" s="36">
        <f t="shared" si="33"/>
        <v>6600</v>
      </c>
      <c r="BX12" s="36">
        <f t="shared" si="33"/>
        <v>356.4</v>
      </c>
      <c r="BY12" s="31"/>
      <c r="BZ12" s="38"/>
      <c r="CB12" s="120" t="str">
        <f t="shared" ca="1" si="1"/>
        <v/>
      </c>
      <c r="CC12" s="2">
        <f t="shared" ca="1" si="34"/>
        <v>1</v>
      </c>
    </row>
    <row r="13" spans="1:88" s="2" customFormat="1" ht="25.15" customHeight="1" x14ac:dyDescent="0.25">
      <c r="A13" s="52">
        <f t="shared" si="35"/>
        <v>12</v>
      </c>
      <c r="B13" s="157" t="str">
        <f t="shared" ca="1" si="2"/>
        <v>14-82--4.5---1</v>
      </c>
      <c r="C13" s="157" t="str">
        <f t="shared" si="3"/>
        <v>4.5--1013---10013</v>
      </c>
      <c r="D13" s="29" t="s">
        <v>1965</v>
      </c>
      <c r="E13" s="155">
        <f ca="1">IFERROR(INDIRECT(ADDRESS(MATCH(D13,CatModules!C:C,0),2,1,1,"CatModules")),"")</f>
        <v>14</v>
      </c>
      <c r="F13" s="96" t="s">
        <v>112</v>
      </c>
      <c r="G13" s="156">
        <f ca="1">IFERROR(INDIRECT(ADDRESS(MATCH(CONCATENATE(E13,"-",F13),CatInt!K:K,0),3,1,1,"CatInt")),"")</f>
        <v>82</v>
      </c>
      <c r="H13" s="45" t="e">
        <f>IF(F13="","",VLOOKUP(F13,#REF!,2,FALSE))</f>
        <v>#REF!</v>
      </c>
      <c r="I13" s="29" t="s">
        <v>2026</v>
      </c>
      <c r="J13" s="155" t="str">
        <f t="shared" si="4"/>
        <v>4</v>
      </c>
      <c r="K13" s="155" t="str">
        <f t="shared" si="5"/>
        <v>4.5</v>
      </c>
      <c r="L13" s="153"/>
      <c r="M13" s="53" t="s">
        <v>6730</v>
      </c>
      <c r="N13" s="175">
        <f t="shared" si="6"/>
        <v>1013</v>
      </c>
      <c r="O13" s="53" t="s">
        <v>6741</v>
      </c>
      <c r="P13" s="175">
        <f t="shared" si="7"/>
        <v>10013</v>
      </c>
      <c r="Q13" s="30" t="s">
        <v>174</v>
      </c>
      <c r="R13" s="149">
        <f>IFERROR(VLOOKUP(Q13,Setup!D$16:E$25,2,FALSE),"")</f>
        <v>1</v>
      </c>
      <c r="S13" s="51" t="str">
        <f ca="1">IFERROR(IF(OR(I13="",VLOOKUP(I13,CatCostInp!$E$2:$K$88,7,FALSE)=0),"",VLOOKUP(I13,CatCostInp!$E$2:$K$88,7,FALSE)),"")</f>
        <v>Cost of a pack</v>
      </c>
      <c r="T13" s="159" t="e">
        <f>VLOOKUP(U13,#REF!,2,FALSE)</f>
        <v>#REF!</v>
      </c>
      <c r="U13" s="30"/>
      <c r="V13" s="1" t="str">
        <f ca="1">IF(U13=Setup!$C$10,"Grant",IF('Other Pharma &amp; Health Products'!U13=Setup!$C$11,"Local",IF('Other Pharma &amp; Health Products'!U13=Setup!$C$12,"Other","")))</f>
        <v/>
      </c>
      <c r="W13" s="33"/>
      <c r="X13" s="359">
        <v>0.2</v>
      </c>
      <c r="Y13" s="33"/>
      <c r="Z13" s="36" t="str">
        <f t="shared" si="8"/>
        <v/>
      </c>
      <c r="AA13" s="360">
        <v>0</v>
      </c>
      <c r="AB13" s="32">
        <f t="shared" si="9"/>
        <v>0</v>
      </c>
      <c r="AC13" s="35"/>
      <c r="AD13" s="32" t="str">
        <f t="shared" si="10"/>
        <v/>
      </c>
      <c r="AE13" s="35"/>
      <c r="AF13" s="36" t="str">
        <f t="shared" si="11"/>
        <v/>
      </c>
      <c r="AG13" s="36">
        <f t="shared" si="12"/>
        <v>0</v>
      </c>
      <c r="AH13" s="36" t="str">
        <f t="shared" si="13"/>
        <v/>
      </c>
      <c r="AI13" s="55"/>
      <c r="AJ13" s="37"/>
      <c r="AK13" s="148">
        <f t="shared" si="14"/>
        <v>0.2</v>
      </c>
      <c r="AL13" s="35"/>
      <c r="AM13" s="32" t="str">
        <f t="shared" si="15"/>
        <v/>
      </c>
      <c r="AN13" s="53">
        <v>0</v>
      </c>
      <c r="AO13" s="32">
        <f t="shared" si="16"/>
        <v>0</v>
      </c>
      <c r="AP13" s="35"/>
      <c r="AQ13" s="32" t="str">
        <f t="shared" si="17"/>
        <v/>
      </c>
      <c r="AR13" s="35"/>
      <c r="AS13" s="36" t="str">
        <f t="shared" si="18"/>
        <v/>
      </c>
      <c r="AT13" s="36">
        <f t="shared" si="19"/>
        <v>0</v>
      </c>
      <c r="AU13" s="36" t="str">
        <f t="shared" si="20"/>
        <v/>
      </c>
      <c r="AV13" s="55"/>
      <c r="AW13" s="34"/>
      <c r="AX13" s="148">
        <f t="shared" si="0"/>
        <v>0.2</v>
      </c>
      <c r="AY13" s="34"/>
      <c r="AZ13" s="32" t="str">
        <f t="shared" si="21"/>
        <v/>
      </c>
      <c r="BA13" s="53">
        <f>AN13</f>
        <v>0</v>
      </c>
      <c r="BB13" s="32">
        <f t="shared" si="22"/>
        <v>0</v>
      </c>
      <c r="BC13" s="34"/>
      <c r="BD13" s="32" t="str">
        <f t="shared" si="23"/>
        <v/>
      </c>
      <c r="BE13" s="35"/>
      <c r="BF13" s="36" t="str">
        <f t="shared" si="24"/>
        <v/>
      </c>
      <c r="BG13" s="36">
        <f t="shared" si="25"/>
        <v>0</v>
      </c>
      <c r="BH13" s="36" t="str">
        <f t="shared" si="26"/>
        <v/>
      </c>
      <c r="BI13" s="55"/>
      <c r="BJ13" s="34"/>
      <c r="BK13" s="148"/>
      <c r="BL13" s="34"/>
      <c r="BM13" s="32" t="str">
        <f t="shared" si="27"/>
        <v/>
      </c>
      <c r="BN13" s="34"/>
      <c r="BO13" s="32" t="str">
        <f t="shared" si="28"/>
        <v/>
      </c>
      <c r="BP13" s="34"/>
      <c r="BQ13" s="32" t="str">
        <f t="shared" si="29"/>
        <v/>
      </c>
      <c r="BR13" s="34"/>
      <c r="BS13" s="36" t="str">
        <f t="shared" si="30"/>
        <v/>
      </c>
      <c r="BT13" s="36" t="str">
        <f t="shared" si="31"/>
        <v/>
      </c>
      <c r="BU13" s="36" t="str">
        <f t="shared" si="32"/>
        <v/>
      </c>
      <c r="BV13" s="55"/>
      <c r="BW13" s="36" t="str">
        <f t="shared" si="33"/>
        <v/>
      </c>
      <c r="BX13" s="36" t="str">
        <f t="shared" si="33"/>
        <v/>
      </c>
      <c r="BY13" s="31"/>
      <c r="BZ13" s="38"/>
      <c r="CB13" s="120" t="str">
        <f t="shared" ca="1" si="1"/>
        <v/>
      </c>
      <c r="CC13" s="2">
        <f t="shared" ca="1" si="34"/>
        <v>1</v>
      </c>
    </row>
    <row r="14" spans="1:88" s="2" customFormat="1" ht="25.15" customHeight="1" x14ac:dyDescent="0.25">
      <c r="A14" s="52" t="str">
        <f t="shared" si="35"/>
        <v/>
      </c>
      <c r="B14" s="157" t="e">
        <f t="shared" ca="1" si="2"/>
        <v>#VALUE!</v>
      </c>
      <c r="C14" s="157" t="e">
        <f t="shared" si="3"/>
        <v>#VALUE!</v>
      </c>
      <c r="D14" s="29"/>
      <c r="E14" s="155" t="str">
        <f ca="1">IFERROR(INDIRECT(ADDRESS(MATCH(D14,CatModules!C:C,0),2,1,1,"CatModules")),"")</f>
        <v/>
      </c>
      <c r="F14" s="96"/>
      <c r="G14" s="156" t="str">
        <f ca="1">IFERROR(INDIRECT(ADDRESS(MATCH(CONCATENATE(E14,"-",F14),CatInt!K:K,0),3,1,1,"CatInt")),"")</f>
        <v/>
      </c>
      <c r="H14" s="45" t="str">
        <f>IF(F14="","",VLOOKUP(F14,#REF!,2,FALSE))</f>
        <v/>
      </c>
      <c r="I14" s="29"/>
      <c r="J14" s="155" t="e">
        <f t="shared" si="4"/>
        <v>#VALUE!</v>
      </c>
      <c r="K14" s="155" t="e">
        <f t="shared" si="5"/>
        <v>#VALUE!</v>
      </c>
      <c r="L14" s="153"/>
      <c r="M14" s="53"/>
      <c r="N14" s="175">
        <f t="shared" si="6"/>
        <v>1014</v>
      </c>
      <c r="O14" s="53"/>
      <c r="P14" s="175">
        <f t="shared" si="7"/>
        <v>10014</v>
      </c>
      <c r="Q14" s="30"/>
      <c r="R14" s="149" t="str">
        <f>IFERROR(VLOOKUP(Q14,Setup!D$16:E$25,2,FALSE),"")</f>
        <v/>
      </c>
      <c r="S14" s="51" t="str">
        <f ca="1">IFERROR(IF(OR(I14="",VLOOKUP(I14,CatCostInp!$E$2:$K$88,7,FALSE)=0),"",VLOOKUP(I14,CatCostInp!$E$2:$K$88,7,FALSE)),"")</f>
        <v/>
      </c>
      <c r="T14" s="159" t="e">
        <f>VLOOKUP(U14,#REF!,2,FALSE)</f>
        <v>#REF!</v>
      </c>
      <c r="U14" s="30"/>
      <c r="V14" s="1" t="str">
        <f ca="1">IF(U14=Setup!$C$10,"Grant",IF('Other Pharma &amp; Health Products'!U14=Setup!$C$11,"Local",IF('Other Pharma &amp; Health Products'!U14=Setup!$C$12,"Other","")))</f>
        <v/>
      </c>
      <c r="W14" s="33"/>
      <c r="X14" s="148"/>
      <c r="Y14" s="33"/>
      <c r="Z14" s="36" t="str">
        <f t="shared" si="8"/>
        <v/>
      </c>
      <c r="AA14" s="35"/>
      <c r="AB14" s="32" t="str">
        <f t="shared" si="9"/>
        <v/>
      </c>
      <c r="AC14" s="35"/>
      <c r="AD14" s="32" t="str">
        <f t="shared" si="10"/>
        <v/>
      </c>
      <c r="AE14" s="35"/>
      <c r="AF14" s="36" t="str">
        <f t="shared" si="11"/>
        <v/>
      </c>
      <c r="AG14" s="36" t="str">
        <f t="shared" si="12"/>
        <v/>
      </c>
      <c r="AH14" s="36" t="str">
        <f t="shared" si="13"/>
        <v/>
      </c>
      <c r="AI14" s="55"/>
      <c r="AJ14" s="37"/>
      <c r="AK14" s="148"/>
      <c r="AL14" s="35"/>
      <c r="AM14" s="32" t="str">
        <f t="shared" si="15"/>
        <v/>
      </c>
      <c r="AN14" s="35"/>
      <c r="AO14" s="32" t="str">
        <f t="shared" si="16"/>
        <v/>
      </c>
      <c r="AP14" s="35"/>
      <c r="AQ14" s="32" t="str">
        <f t="shared" si="17"/>
        <v/>
      </c>
      <c r="AR14" s="35"/>
      <c r="AS14" s="36" t="str">
        <f t="shared" si="18"/>
        <v/>
      </c>
      <c r="AT14" s="36" t="str">
        <f t="shared" si="19"/>
        <v/>
      </c>
      <c r="AU14" s="36" t="str">
        <f t="shared" si="20"/>
        <v/>
      </c>
      <c r="AV14" s="55"/>
      <c r="AW14" s="34"/>
      <c r="AX14" s="148"/>
      <c r="AY14" s="34"/>
      <c r="AZ14" s="32" t="str">
        <f t="shared" si="21"/>
        <v/>
      </c>
      <c r="BA14" s="34"/>
      <c r="BB14" s="32" t="str">
        <f t="shared" si="22"/>
        <v/>
      </c>
      <c r="BC14" s="34"/>
      <c r="BD14" s="32" t="str">
        <f t="shared" si="23"/>
        <v/>
      </c>
      <c r="BE14" s="35"/>
      <c r="BF14" s="36" t="str">
        <f t="shared" si="24"/>
        <v/>
      </c>
      <c r="BG14" s="36" t="str">
        <f t="shared" si="25"/>
        <v/>
      </c>
      <c r="BH14" s="36" t="str">
        <f t="shared" si="26"/>
        <v/>
      </c>
      <c r="BI14" s="55"/>
      <c r="BJ14" s="34"/>
      <c r="BK14" s="148"/>
      <c r="BL14" s="34"/>
      <c r="BM14" s="32" t="str">
        <f t="shared" si="27"/>
        <v/>
      </c>
      <c r="BN14" s="34"/>
      <c r="BO14" s="32" t="str">
        <f t="shared" si="28"/>
        <v/>
      </c>
      <c r="BP14" s="34"/>
      <c r="BQ14" s="32" t="str">
        <f t="shared" si="29"/>
        <v/>
      </c>
      <c r="BR14" s="34"/>
      <c r="BS14" s="36" t="str">
        <f t="shared" si="30"/>
        <v/>
      </c>
      <c r="BT14" s="36" t="str">
        <f t="shared" si="31"/>
        <v/>
      </c>
      <c r="BU14" s="36" t="str">
        <f t="shared" si="32"/>
        <v/>
      </c>
      <c r="BV14" s="55"/>
      <c r="BW14" s="36" t="str">
        <f t="shared" si="33"/>
        <v/>
      </c>
      <c r="BX14" s="36" t="str">
        <f t="shared" si="33"/>
        <v/>
      </c>
      <c r="BY14" s="31"/>
      <c r="BZ14" s="38"/>
      <c r="CB14" s="120" t="e">
        <f t="shared" ca="1" si="1"/>
        <v>#VALUE!</v>
      </c>
      <c r="CC14" s="2" t="e">
        <f t="shared" ca="1" si="34"/>
        <v>#VALUE!</v>
      </c>
    </row>
    <row r="15" spans="1:88" s="2" customFormat="1" ht="25.15" customHeight="1" x14ac:dyDescent="0.25">
      <c r="A15" s="52" t="str">
        <f t="shared" si="35"/>
        <v/>
      </c>
      <c r="B15" s="157" t="e">
        <f t="shared" ca="1" si="2"/>
        <v>#VALUE!</v>
      </c>
      <c r="C15" s="157" t="e">
        <f t="shared" si="3"/>
        <v>#VALUE!</v>
      </c>
      <c r="D15" s="29"/>
      <c r="E15" s="155" t="str">
        <f ca="1">IFERROR(INDIRECT(ADDRESS(MATCH(D15,CatModules!C:C,0),2,1,1,"CatModules")),"")</f>
        <v/>
      </c>
      <c r="F15" s="96"/>
      <c r="G15" s="156" t="str">
        <f ca="1">IFERROR(INDIRECT(ADDRESS(MATCH(CONCATENATE(E15,"-",F15),CatInt!K:K,0),3,1,1,"CatInt")),"")</f>
        <v/>
      </c>
      <c r="H15" s="45" t="str">
        <f>IF(F15="","",VLOOKUP(F15,#REF!,2,FALSE))</f>
        <v/>
      </c>
      <c r="I15" s="29"/>
      <c r="J15" s="155" t="e">
        <f t="shared" si="4"/>
        <v>#VALUE!</v>
      </c>
      <c r="K15" s="155" t="e">
        <f t="shared" si="5"/>
        <v>#VALUE!</v>
      </c>
      <c r="L15" s="153"/>
      <c r="M15" s="53"/>
      <c r="N15" s="175">
        <f t="shared" si="6"/>
        <v>1015</v>
      </c>
      <c r="O15" s="53"/>
      <c r="P15" s="175">
        <f t="shared" si="7"/>
        <v>10015</v>
      </c>
      <c r="Q15" s="30"/>
      <c r="R15" s="149" t="str">
        <f>IFERROR(VLOOKUP(Q15,Setup!D$16:E$25,2,FALSE),"")</f>
        <v/>
      </c>
      <c r="S15" s="51" t="str">
        <f ca="1">IFERROR(IF(OR(I15="",VLOOKUP(I15,CatCostInp!$E$2:$K$88,7,FALSE)=0),"",VLOOKUP(I15,CatCostInp!$E$2:$K$88,7,FALSE)),"")</f>
        <v/>
      </c>
      <c r="T15" s="159" t="e">
        <f>VLOOKUP(U15,#REF!,2,FALSE)</f>
        <v>#REF!</v>
      </c>
      <c r="U15" s="30"/>
      <c r="V15" s="1" t="str">
        <f ca="1">IF(U15=Setup!$C$10,"Grant",IF('Other Pharma &amp; Health Products'!U15=Setup!$C$11,"Local",IF('Other Pharma &amp; Health Products'!U15=Setup!$C$12,"Other","")))</f>
        <v/>
      </c>
      <c r="W15" s="33"/>
      <c r="X15" s="148"/>
      <c r="Y15" s="33"/>
      <c r="Z15" s="36" t="str">
        <f t="shared" si="8"/>
        <v/>
      </c>
      <c r="AA15" s="35"/>
      <c r="AB15" s="32" t="str">
        <f t="shared" si="9"/>
        <v/>
      </c>
      <c r="AC15" s="35"/>
      <c r="AD15" s="32" t="str">
        <f t="shared" si="10"/>
        <v/>
      </c>
      <c r="AE15" s="35"/>
      <c r="AF15" s="36" t="str">
        <f t="shared" si="11"/>
        <v/>
      </c>
      <c r="AG15" s="36" t="str">
        <f t="shared" si="12"/>
        <v/>
      </c>
      <c r="AH15" s="36" t="str">
        <f t="shared" si="13"/>
        <v/>
      </c>
      <c r="AI15" s="55"/>
      <c r="AJ15" s="37"/>
      <c r="AK15" s="148"/>
      <c r="AL15" s="35"/>
      <c r="AM15" s="32" t="str">
        <f t="shared" si="15"/>
        <v/>
      </c>
      <c r="AN15" s="35"/>
      <c r="AO15" s="32" t="str">
        <f t="shared" si="16"/>
        <v/>
      </c>
      <c r="AP15" s="35"/>
      <c r="AQ15" s="32" t="str">
        <f t="shared" si="17"/>
        <v/>
      </c>
      <c r="AR15" s="35"/>
      <c r="AS15" s="36" t="str">
        <f t="shared" si="18"/>
        <v/>
      </c>
      <c r="AT15" s="36" t="str">
        <f t="shared" si="19"/>
        <v/>
      </c>
      <c r="AU15" s="36" t="str">
        <f t="shared" si="20"/>
        <v/>
      </c>
      <c r="AV15" s="55"/>
      <c r="AW15" s="34"/>
      <c r="AX15" s="148"/>
      <c r="AY15" s="34"/>
      <c r="AZ15" s="32" t="str">
        <f t="shared" si="21"/>
        <v/>
      </c>
      <c r="BA15" s="34"/>
      <c r="BB15" s="32" t="str">
        <f t="shared" si="22"/>
        <v/>
      </c>
      <c r="BC15" s="34"/>
      <c r="BD15" s="32" t="str">
        <f t="shared" si="23"/>
        <v/>
      </c>
      <c r="BE15" s="35"/>
      <c r="BF15" s="36" t="str">
        <f t="shared" si="24"/>
        <v/>
      </c>
      <c r="BG15" s="36" t="str">
        <f t="shared" si="25"/>
        <v/>
      </c>
      <c r="BH15" s="36" t="str">
        <f t="shared" si="26"/>
        <v/>
      </c>
      <c r="BI15" s="55"/>
      <c r="BJ15" s="34"/>
      <c r="BK15" s="148"/>
      <c r="BL15" s="34"/>
      <c r="BM15" s="32" t="str">
        <f t="shared" si="27"/>
        <v/>
      </c>
      <c r="BN15" s="34"/>
      <c r="BO15" s="32" t="str">
        <f t="shared" si="28"/>
        <v/>
      </c>
      <c r="BP15" s="34"/>
      <c r="BQ15" s="32" t="str">
        <f t="shared" si="29"/>
        <v/>
      </c>
      <c r="BR15" s="34"/>
      <c r="BS15" s="36" t="str">
        <f t="shared" si="30"/>
        <v/>
      </c>
      <c r="BT15" s="36" t="str">
        <f t="shared" si="31"/>
        <v/>
      </c>
      <c r="BU15" s="36" t="str">
        <f t="shared" si="32"/>
        <v/>
      </c>
      <c r="BV15" s="55"/>
      <c r="BW15" s="36" t="str">
        <f t="shared" si="33"/>
        <v/>
      </c>
      <c r="BX15" s="36" t="str">
        <f t="shared" si="33"/>
        <v/>
      </c>
      <c r="BY15" s="31"/>
      <c r="BZ15" s="38"/>
      <c r="CB15" s="120" t="e">
        <f t="shared" ca="1" si="1"/>
        <v>#VALUE!</v>
      </c>
      <c r="CC15" s="2" t="e">
        <f t="shared" ca="1" si="34"/>
        <v>#VALUE!</v>
      </c>
    </row>
    <row r="16" spans="1:88" s="2" customFormat="1" ht="25.15" customHeight="1" x14ac:dyDescent="0.25">
      <c r="A16" s="52" t="str">
        <f t="shared" si="35"/>
        <v/>
      </c>
      <c r="B16" s="157" t="e">
        <f t="shared" ca="1" si="2"/>
        <v>#VALUE!</v>
      </c>
      <c r="C16" s="157" t="e">
        <f t="shared" si="3"/>
        <v>#VALUE!</v>
      </c>
      <c r="D16" s="29"/>
      <c r="E16" s="155" t="str">
        <f ca="1">IFERROR(INDIRECT(ADDRESS(MATCH(D16,CatModules!C:C,0),2,1,1,"CatModules")),"")</f>
        <v/>
      </c>
      <c r="F16" s="96"/>
      <c r="G16" s="156" t="str">
        <f ca="1">IFERROR(INDIRECT(ADDRESS(MATCH(CONCATENATE(E16,"-",F16),CatInt!K:K,0),3,1,1,"CatInt")),"")</f>
        <v/>
      </c>
      <c r="H16" s="45" t="str">
        <f>IF(F16="","",VLOOKUP(F16,#REF!,2,FALSE))</f>
        <v/>
      </c>
      <c r="I16" s="29"/>
      <c r="J16" s="155" t="e">
        <f t="shared" si="4"/>
        <v>#VALUE!</v>
      </c>
      <c r="K16" s="155" t="e">
        <f t="shared" si="5"/>
        <v>#VALUE!</v>
      </c>
      <c r="L16" s="153"/>
      <c r="M16" s="53"/>
      <c r="N16" s="175">
        <f t="shared" si="6"/>
        <v>1016</v>
      </c>
      <c r="O16" s="53"/>
      <c r="P16" s="175">
        <f t="shared" si="7"/>
        <v>10016</v>
      </c>
      <c r="Q16" s="30"/>
      <c r="R16" s="149" t="str">
        <f>IFERROR(VLOOKUP(Q16,Setup!D$16:E$25,2,FALSE),"")</f>
        <v/>
      </c>
      <c r="S16" s="51" t="str">
        <f ca="1">IFERROR(IF(OR(I16="",VLOOKUP(I16,CatCostInp!$E$2:$K$88,7,FALSE)=0),"",VLOOKUP(I16,CatCostInp!$E$2:$K$88,7,FALSE)),"")</f>
        <v/>
      </c>
      <c r="T16" s="159" t="e">
        <f>VLOOKUP(U16,#REF!,2,FALSE)</f>
        <v>#REF!</v>
      </c>
      <c r="U16" s="30"/>
      <c r="V16" s="1" t="str">
        <f ca="1">IF(U16=Setup!$C$10,"Grant",IF('Other Pharma &amp; Health Products'!U16=Setup!$C$11,"Local",IF('Other Pharma &amp; Health Products'!U16=Setup!$C$12,"Other","")))</f>
        <v/>
      </c>
      <c r="W16" s="33"/>
      <c r="X16" s="148"/>
      <c r="Y16" s="33"/>
      <c r="Z16" s="36" t="str">
        <f t="shared" si="8"/>
        <v/>
      </c>
      <c r="AA16" s="35"/>
      <c r="AB16" s="32" t="str">
        <f t="shared" si="9"/>
        <v/>
      </c>
      <c r="AC16" s="35"/>
      <c r="AD16" s="32" t="str">
        <f t="shared" si="10"/>
        <v/>
      </c>
      <c r="AE16" s="35"/>
      <c r="AF16" s="36" t="str">
        <f t="shared" si="11"/>
        <v/>
      </c>
      <c r="AG16" s="36" t="str">
        <f t="shared" si="12"/>
        <v/>
      </c>
      <c r="AH16" s="36" t="str">
        <f t="shared" si="13"/>
        <v/>
      </c>
      <c r="AI16" s="55"/>
      <c r="AJ16" s="37"/>
      <c r="AK16" s="148"/>
      <c r="AL16" s="35"/>
      <c r="AM16" s="32" t="str">
        <f t="shared" si="15"/>
        <v/>
      </c>
      <c r="AN16" s="35"/>
      <c r="AO16" s="32" t="str">
        <f t="shared" si="16"/>
        <v/>
      </c>
      <c r="AP16" s="35"/>
      <c r="AQ16" s="32" t="str">
        <f t="shared" si="17"/>
        <v/>
      </c>
      <c r="AR16" s="35"/>
      <c r="AS16" s="36" t="str">
        <f t="shared" si="18"/>
        <v/>
      </c>
      <c r="AT16" s="36" t="str">
        <f t="shared" si="19"/>
        <v/>
      </c>
      <c r="AU16" s="36" t="str">
        <f t="shared" si="20"/>
        <v/>
      </c>
      <c r="AV16" s="55"/>
      <c r="AW16" s="34"/>
      <c r="AX16" s="148"/>
      <c r="AY16" s="34"/>
      <c r="AZ16" s="32" t="str">
        <f t="shared" si="21"/>
        <v/>
      </c>
      <c r="BA16" s="34"/>
      <c r="BB16" s="32" t="str">
        <f t="shared" si="22"/>
        <v/>
      </c>
      <c r="BC16" s="34"/>
      <c r="BD16" s="32" t="str">
        <f t="shared" si="23"/>
        <v/>
      </c>
      <c r="BE16" s="35"/>
      <c r="BF16" s="36" t="str">
        <f t="shared" si="24"/>
        <v/>
      </c>
      <c r="BG16" s="36" t="str">
        <f t="shared" si="25"/>
        <v/>
      </c>
      <c r="BH16" s="36" t="str">
        <f t="shared" si="26"/>
        <v/>
      </c>
      <c r="BI16" s="55"/>
      <c r="BJ16" s="34"/>
      <c r="BK16" s="148"/>
      <c r="BL16" s="34"/>
      <c r="BM16" s="32" t="str">
        <f t="shared" si="27"/>
        <v/>
      </c>
      <c r="BN16" s="34"/>
      <c r="BO16" s="32" t="str">
        <f t="shared" si="28"/>
        <v/>
      </c>
      <c r="BP16" s="34"/>
      <c r="BQ16" s="32" t="str">
        <f t="shared" si="29"/>
        <v/>
      </c>
      <c r="BR16" s="34"/>
      <c r="BS16" s="36" t="str">
        <f t="shared" si="30"/>
        <v/>
      </c>
      <c r="BT16" s="36" t="str">
        <f t="shared" si="31"/>
        <v/>
      </c>
      <c r="BU16" s="36" t="str">
        <f t="shared" si="32"/>
        <v/>
      </c>
      <c r="BV16" s="55"/>
      <c r="BW16" s="36" t="str">
        <f t="shared" si="33"/>
        <v/>
      </c>
      <c r="BX16" s="36" t="str">
        <f t="shared" si="33"/>
        <v/>
      </c>
      <c r="BY16" s="31"/>
      <c r="BZ16" s="38"/>
      <c r="CB16" s="120" t="e">
        <f t="shared" ca="1" si="1"/>
        <v>#VALUE!</v>
      </c>
      <c r="CC16" s="2" t="e">
        <f t="shared" ca="1" si="34"/>
        <v>#VALUE!</v>
      </c>
    </row>
    <row r="17" spans="1:81" s="2" customFormat="1" ht="25.15" customHeight="1" x14ac:dyDescent="0.25">
      <c r="A17" s="52" t="str">
        <f t="shared" si="35"/>
        <v/>
      </c>
      <c r="B17" s="157" t="e">
        <f t="shared" ca="1" si="2"/>
        <v>#VALUE!</v>
      </c>
      <c r="C17" s="157" t="e">
        <f t="shared" si="3"/>
        <v>#VALUE!</v>
      </c>
      <c r="D17" s="29"/>
      <c r="E17" s="155" t="str">
        <f ca="1">IFERROR(INDIRECT(ADDRESS(MATCH(D17,CatModules!C:C,0),2,1,1,"CatModules")),"")</f>
        <v/>
      </c>
      <c r="F17" s="96"/>
      <c r="G17" s="156" t="str">
        <f ca="1">IFERROR(INDIRECT(ADDRESS(MATCH(CONCATENATE(E17,"-",F17),CatInt!K:K,0),3,1,1,"CatInt")),"")</f>
        <v/>
      </c>
      <c r="H17" s="45" t="str">
        <f>IF(F17="","",VLOOKUP(F17,#REF!,2,FALSE))</f>
        <v/>
      </c>
      <c r="I17" s="29"/>
      <c r="J17" s="155" t="e">
        <f t="shared" si="4"/>
        <v>#VALUE!</v>
      </c>
      <c r="K17" s="155" t="e">
        <f t="shared" si="5"/>
        <v>#VALUE!</v>
      </c>
      <c r="L17" s="153"/>
      <c r="M17" s="53"/>
      <c r="N17" s="175">
        <f t="shared" si="6"/>
        <v>1017</v>
      </c>
      <c r="O17" s="53"/>
      <c r="P17" s="175">
        <f t="shared" si="7"/>
        <v>10017</v>
      </c>
      <c r="Q17" s="30"/>
      <c r="R17" s="149" t="str">
        <f>IFERROR(VLOOKUP(Q17,Setup!D$16:E$25,2,FALSE),"")</f>
        <v/>
      </c>
      <c r="S17" s="51" t="str">
        <f ca="1">IFERROR(IF(OR(I17="",VLOOKUP(I17,CatCostInp!$E$2:$K$88,7,FALSE)=0),"",VLOOKUP(I17,CatCostInp!$E$2:$K$88,7,FALSE)),"")</f>
        <v/>
      </c>
      <c r="T17" s="159" t="e">
        <f>VLOOKUP(U17,#REF!,2,FALSE)</f>
        <v>#REF!</v>
      </c>
      <c r="U17" s="30"/>
      <c r="V17" s="1" t="str">
        <f ca="1">IF(U17=Setup!$C$10,"Grant",IF('Other Pharma &amp; Health Products'!U17=Setup!$C$11,"Local",IF('Other Pharma &amp; Health Products'!U17=Setup!$C$12,"Other","")))</f>
        <v/>
      </c>
      <c r="W17" s="33"/>
      <c r="X17" s="148"/>
      <c r="Y17" s="33"/>
      <c r="Z17" s="36" t="str">
        <f t="shared" si="8"/>
        <v/>
      </c>
      <c r="AA17" s="35"/>
      <c r="AB17" s="32" t="str">
        <f t="shared" si="9"/>
        <v/>
      </c>
      <c r="AC17" s="35"/>
      <c r="AD17" s="32" t="str">
        <f t="shared" si="10"/>
        <v/>
      </c>
      <c r="AE17" s="35"/>
      <c r="AF17" s="36" t="str">
        <f t="shared" si="11"/>
        <v/>
      </c>
      <c r="AG17" s="36" t="str">
        <f t="shared" si="12"/>
        <v/>
      </c>
      <c r="AH17" s="36" t="str">
        <f t="shared" si="13"/>
        <v/>
      </c>
      <c r="AI17" s="55"/>
      <c r="AJ17" s="37"/>
      <c r="AK17" s="148"/>
      <c r="AL17" s="35"/>
      <c r="AM17" s="32" t="str">
        <f t="shared" si="15"/>
        <v/>
      </c>
      <c r="AN17" s="35"/>
      <c r="AO17" s="32" t="str">
        <f t="shared" si="16"/>
        <v/>
      </c>
      <c r="AP17" s="35"/>
      <c r="AQ17" s="32" t="str">
        <f t="shared" si="17"/>
        <v/>
      </c>
      <c r="AR17" s="35"/>
      <c r="AS17" s="36" t="str">
        <f t="shared" si="18"/>
        <v/>
      </c>
      <c r="AT17" s="36" t="str">
        <f t="shared" si="19"/>
        <v/>
      </c>
      <c r="AU17" s="36" t="str">
        <f t="shared" si="20"/>
        <v/>
      </c>
      <c r="AV17" s="55"/>
      <c r="AW17" s="34"/>
      <c r="AX17" s="148"/>
      <c r="AY17" s="34"/>
      <c r="AZ17" s="32" t="str">
        <f t="shared" si="21"/>
        <v/>
      </c>
      <c r="BA17" s="34"/>
      <c r="BB17" s="32" t="str">
        <f t="shared" si="22"/>
        <v/>
      </c>
      <c r="BC17" s="34"/>
      <c r="BD17" s="32" t="str">
        <f t="shared" si="23"/>
        <v/>
      </c>
      <c r="BE17" s="35"/>
      <c r="BF17" s="36" t="str">
        <f t="shared" si="24"/>
        <v/>
      </c>
      <c r="BG17" s="36" t="str">
        <f t="shared" si="25"/>
        <v/>
      </c>
      <c r="BH17" s="36" t="str">
        <f t="shared" si="26"/>
        <v/>
      </c>
      <c r="BI17" s="55"/>
      <c r="BJ17" s="34"/>
      <c r="BK17" s="148"/>
      <c r="BL17" s="34"/>
      <c r="BM17" s="32" t="str">
        <f t="shared" si="27"/>
        <v/>
      </c>
      <c r="BN17" s="34"/>
      <c r="BO17" s="32" t="str">
        <f t="shared" si="28"/>
        <v/>
      </c>
      <c r="BP17" s="34"/>
      <c r="BQ17" s="32" t="str">
        <f t="shared" si="29"/>
        <v/>
      </c>
      <c r="BR17" s="34"/>
      <c r="BS17" s="36" t="str">
        <f t="shared" si="30"/>
        <v/>
      </c>
      <c r="BT17" s="36" t="str">
        <f t="shared" si="31"/>
        <v/>
      </c>
      <c r="BU17" s="36" t="str">
        <f t="shared" si="32"/>
        <v/>
      </c>
      <c r="BV17" s="55"/>
      <c r="BW17" s="36" t="str">
        <f t="shared" si="33"/>
        <v/>
      </c>
      <c r="BX17" s="36" t="str">
        <f t="shared" si="33"/>
        <v/>
      </c>
      <c r="BY17" s="31"/>
      <c r="BZ17" s="38"/>
      <c r="CB17" s="120" t="e">
        <f t="shared" ca="1" si="1"/>
        <v>#VALUE!</v>
      </c>
      <c r="CC17" s="2" t="e">
        <f t="shared" ca="1" si="34"/>
        <v>#VALUE!</v>
      </c>
    </row>
    <row r="18" spans="1:81" s="2" customFormat="1" ht="25.15" customHeight="1" x14ac:dyDescent="0.25">
      <c r="A18" s="52" t="str">
        <f t="shared" si="35"/>
        <v/>
      </c>
      <c r="B18" s="157" t="e">
        <f t="shared" ca="1" si="2"/>
        <v>#VALUE!</v>
      </c>
      <c r="C18" s="157" t="e">
        <f t="shared" si="3"/>
        <v>#VALUE!</v>
      </c>
      <c r="D18" s="29"/>
      <c r="E18" s="155" t="str">
        <f ca="1">IFERROR(INDIRECT(ADDRESS(MATCH(D18,CatModules!C:C,0),2,1,1,"CatModules")),"")</f>
        <v/>
      </c>
      <c r="F18" s="96"/>
      <c r="G18" s="156" t="str">
        <f ca="1">IFERROR(INDIRECT(ADDRESS(MATCH(CONCATENATE(E18,"-",F18),CatInt!K:K,0),3,1,1,"CatInt")),"")</f>
        <v/>
      </c>
      <c r="H18" s="45" t="str">
        <f>IF(F18="","",VLOOKUP(F18,#REF!,2,FALSE))</f>
        <v/>
      </c>
      <c r="I18" s="29"/>
      <c r="J18" s="155" t="e">
        <f t="shared" si="4"/>
        <v>#VALUE!</v>
      </c>
      <c r="K18" s="155" t="e">
        <f t="shared" si="5"/>
        <v>#VALUE!</v>
      </c>
      <c r="L18" s="153"/>
      <c r="M18" s="53"/>
      <c r="N18" s="175">
        <f t="shared" si="6"/>
        <v>1018</v>
      </c>
      <c r="O18" s="53"/>
      <c r="P18" s="175">
        <f t="shared" si="7"/>
        <v>10018</v>
      </c>
      <c r="Q18" s="30"/>
      <c r="R18" s="149" t="str">
        <f>IFERROR(VLOOKUP(Q18,Setup!D$16:E$25,2,FALSE),"")</f>
        <v/>
      </c>
      <c r="S18" s="51" t="str">
        <f ca="1">IFERROR(IF(OR(I18="",VLOOKUP(I18,CatCostInp!$E$2:$K$88,7,FALSE)=0),"",VLOOKUP(I18,CatCostInp!$E$2:$K$88,7,FALSE)),"")</f>
        <v/>
      </c>
      <c r="T18" s="159" t="e">
        <f>VLOOKUP(U18,#REF!,2,FALSE)</f>
        <v>#REF!</v>
      </c>
      <c r="U18" s="30"/>
      <c r="V18" s="1" t="str">
        <f ca="1">IF(U18=Setup!$C$10,"Grant",IF('Other Pharma &amp; Health Products'!U18=Setup!$C$11,"Local",IF('Other Pharma &amp; Health Products'!U18=Setup!$C$12,"Other","")))</f>
        <v/>
      </c>
      <c r="W18" s="33"/>
      <c r="X18" s="148"/>
      <c r="Y18" s="33"/>
      <c r="Z18" s="36" t="str">
        <f t="shared" si="8"/>
        <v/>
      </c>
      <c r="AA18" s="35"/>
      <c r="AB18" s="32" t="str">
        <f t="shared" si="9"/>
        <v/>
      </c>
      <c r="AC18" s="35"/>
      <c r="AD18" s="32" t="str">
        <f t="shared" si="10"/>
        <v/>
      </c>
      <c r="AE18" s="35"/>
      <c r="AF18" s="36" t="str">
        <f t="shared" si="11"/>
        <v/>
      </c>
      <c r="AG18" s="36" t="str">
        <f t="shared" si="12"/>
        <v/>
      </c>
      <c r="AH18" s="36" t="str">
        <f t="shared" si="13"/>
        <v/>
      </c>
      <c r="AI18" s="55"/>
      <c r="AJ18" s="37"/>
      <c r="AK18" s="148"/>
      <c r="AL18" s="35"/>
      <c r="AM18" s="32" t="str">
        <f t="shared" si="15"/>
        <v/>
      </c>
      <c r="AN18" s="35"/>
      <c r="AO18" s="32" t="str">
        <f t="shared" si="16"/>
        <v/>
      </c>
      <c r="AP18" s="35"/>
      <c r="AQ18" s="32" t="str">
        <f t="shared" si="17"/>
        <v/>
      </c>
      <c r="AR18" s="35"/>
      <c r="AS18" s="36" t="str">
        <f t="shared" si="18"/>
        <v/>
      </c>
      <c r="AT18" s="36" t="str">
        <f t="shared" si="19"/>
        <v/>
      </c>
      <c r="AU18" s="36" t="str">
        <f t="shared" si="20"/>
        <v/>
      </c>
      <c r="AV18" s="55"/>
      <c r="AW18" s="34"/>
      <c r="AX18" s="148"/>
      <c r="AY18" s="34"/>
      <c r="AZ18" s="32" t="str">
        <f t="shared" si="21"/>
        <v/>
      </c>
      <c r="BA18" s="34"/>
      <c r="BB18" s="32" t="str">
        <f t="shared" si="22"/>
        <v/>
      </c>
      <c r="BC18" s="34"/>
      <c r="BD18" s="32" t="str">
        <f t="shared" si="23"/>
        <v/>
      </c>
      <c r="BE18" s="35"/>
      <c r="BF18" s="36" t="str">
        <f t="shared" si="24"/>
        <v/>
      </c>
      <c r="BG18" s="36" t="str">
        <f t="shared" si="25"/>
        <v/>
      </c>
      <c r="BH18" s="36" t="str">
        <f t="shared" si="26"/>
        <v/>
      </c>
      <c r="BI18" s="55"/>
      <c r="BJ18" s="34"/>
      <c r="BK18" s="148"/>
      <c r="BL18" s="34"/>
      <c r="BM18" s="32" t="str">
        <f t="shared" si="27"/>
        <v/>
      </c>
      <c r="BN18" s="34"/>
      <c r="BO18" s="32" t="str">
        <f t="shared" si="28"/>
        <v/>
      </c>
      <c r="BP18" s="34"/>
      <c r="BQ18" s="32" t="str">
        <f t="shared" si="29"/>
        <v/>
      </c>
      <c r="BR18" s="34"/>
      <c r="BS18" s="36" t="str">
        <f t="shared" si="30"/>
        <v/>
      </c>
      <c r="BT18" s="36" t="str">
        <f t="shared" si="31"/>
        <v/>
      </c>
      <c r="BU18" s="36" t="str">
        <f t="shared" si="32"/>
        <v/>
      </c>
      <c r="BV18" s="55"/>
      <c r="BW18" s="36" t="str">
        <f t="shared" si="33"/>
        <v/>
      </c>
      <c r="BX18" s="36" t="str">
        <f t="shared" si="33"/>
        <v/>
      </c>
      <c r="BY18" s="31"/>
      <c r="BZ18" s="38"/>
      <c r="CB18" s="120" t="e">
        <f t="shared" ca="1" si="1"/>
        <v>#VALUE!</v>
      </c>
      <c r="CC18" s="2" t="e">
        <f t="shared" ca="1" si="34"/>
        <v>#VALUE!</v>
      </c>
    </row>
    <row r="19" spans="1:81" s="2" customFormat="1" ht="25.15" customHeight="1" x14ac:dyDescent="0.25">
      <c r="A19" s="52" t="str">
        <f t="shared" si="35"/>
        <v/>
      </c>
      <c r="B19" s="157" t="e">
        <f t="shared" ca="1" si="2"/>
        <v>#VALUE!</v>
      </c>
      <c r="C19" s="157" t="e">
        <f t="shared" si="3"/>
        <v>#VALUE!</v>
      </c>
      <c r="D19" s="29"/>
      <c r="E19" s="155" t="str">
        <f ca="1">IFERROR(INDIRECT(ADDRESS(MATCH(D19,CatModules!C:C,0),2,1,1,"CatModules")),"")</f>
        <v/>
      </c>
      <c r="F19" s="96"/>
      <c r="G19" s="156" t="str">
        <f ca="1">IFERROR(INDIRECT(ADDRESS(MATCH(CONCATENATE(E19,"-",F19),CatInt!K:K,0),3,1,1,"CatInt")),"")</f>
        <v/>
      </c>
      <c r="H19" s="45" t="str">
        <f>IF(F19="","",VLOOKUP(F19,#REF!,2,FALSE))</f>
        <v/>
      </c>
      <c r="I19" s="29"/>
      <c r="J19" s="155" t="e">
        <f t="shared" ref="J19" si="37">LEFT(I19,FIND(".",I19,1)-1)</f>
        <v>#VALUE!</v>
      </c>
      <c r="K19" s="155" t="e">
        <f t="shared" ref="K19" si="38">LEFT(I19,FIND(".",I19,1)+1)</f>
        <v>#VALUE!</v>
      </c>
      <c r="L19" s="153"/>
      <c r="M19" s="53"/>
      <c r="N19" s="175">
        <f t="shared" si="6"/>
        <v>1019</v>
      </c>
      <c r="O19" s="53"/>
      <c r="P19" s="175">
        <f t="shared" si="7"/>
        <v>10019</v>
      </c>
      <c r="Q19" s="30"/>
      <c r="R19" s="149" t="str">
        <f>IFERROR(VLOOKUP(Q19,Setup!D$16:E$25,2,FALSE),"")</f>
        <v/>
      </c>
      <c r="S19" s="51" t="str">
        <f ca="1">IFERROR(IF(OR(I19="",VLOOKUP(I19,CatCostInp!$E$2:$K$88,7,FALSE)=0),"",VLOOKUP(I19,CatCostInp!$E$2:$K$88,7,FALSE)),"")</f>
        <v/>
      </c>
      <c r="T19" s="159" t="e">
        <f>VLOOKUP(U19,#REF!,2,FALSE)</f>
        <v>#REF!</v>
      </c>
      <c r="U19" s="30"/>
      <c r="V19" s="1" t="str">
        <f ca="1">IF(U19=Setup!$C$10,"Grant",IF('Other Pharma &amp; Health Products'!U19=Setup!$C$11,"Local",IF('Other Pharma &amp; Health Products'!U19=Setup!$C$12,"Other","")))</f>
        <v/>
      </c>
      <c r="W19" s="33"/>
      <c r="X19" s="148"/>
      <c r="Y19" s="33"/>
      <c r="Z19" s="36" t="str">
        <f t="shared" si="8"/>
        <v/>
      </c>
      <c r="AA19" s="35"/>
      <c r="AB19" s="32" t="str">
        <f t="shared" si="9"/>
        <v/>
      </c>
      <c r="AC19" s="35"/>
      <c r="AD19" s="32" t="str">
        <f t="shared" si="10"/>
        <v/>
      </c>
      <c r="AE19" s="35"/>
      <c r="AF19" s="36" t="str">
        <f t="shared" si="11"/>
        <v/>
      </c>
      <c r="AG19" s="36" t="str">
        <f t="shared" si="12"/>
        <v/>
      </c>
      <c r="AH19" s="36" t="str">
        <f t="shared" si="13"/>
        <v/>
      </c>
      <c r="AI19" s="55"/>
      <c r="AJ19" s="37"/>
      <c r="AK19" s="148"/>
      <c r="AL19" s="35"/>
      <c r="AM19" s="32" t="str">
        <f t="shared" si="15"/>
        <v/>
      </c>
      <c r="AN19" s="35"/>
      <c r="AO19" s="32" t="str">
        <f t="shared" si="16"/>
        <v/>
      </c>
      <c r="AP19" s="35"/>
      <c r="AQ19" s="32" t="str">
        <f t="shared" si="17"/>
        <v/>
      </c>
      <c r="AR19" s="35"/>
      <c r="AS19" s="36" t="str">
        <f t="shared" si="18"/>
        <v/>
      </c>
      <c r="AT19" s="36" t="str">
        <f t="shared" si="19"/>
        <v/>
      </c>
      <c r="AU19" s="36" t="str">
        <f t="shared" si="20"/>
        <v/>
      </c>
      <c r="AV19" s="55"/>
      <c r="AW19" s="34"/>
      <c r="AX19" s="148"/>
      <c r="AY19" s="34"/>
      <c r="AZ19" s="32" t="str">
        <f t="shared" si="21"/>
        <v/>
      </c>
      <c r="BA19" s="34"/>
      <c r="BB19" s="32" t="str">
        <f t="shared" si="22"/>
        <v/>
      </c>
      <c r="BC19" s="34"/>
      <c r="BD19" s="32" t="str">
        <f t="shared" si="23"/>
        <v/>
      </c>
      <c r="BE19" s="35"/>
      <c r="BF19" s="36" t="str">
        <f t="shared" si="24"/>
        <v/>
      </c>
      <c r="BG19" s="36" t="str">
        <f t="shared" si="25"/>
        <v/>
      </c>
      <c r="BH19" s="36" t="str">
        <f t="shared" si="26"/>
        <v/>
      </c>
      <c r="BI19" s="55"/>
      <c r="BJ19" s="34"/>
      <c r="BK19" s="148"/>
      <c r="BL19" s="34"/>
      <c r="BM19" s="32" t="str">
        <f t="shared" si="27"/>
        <v/>
      </c>
      <c r="BN19" s="34"/>
      <c r="BO19" s="32" t="str">
        <f t="shared" si="28"/>
        <v/>
      </c>
      <c r="BP19" s="34"/>
      <c r="BQ19" s="32" t="str">
        <f t="shared" si="29"/>
        <v/>
      </c>
      <c r="BR19" s="34"/>
      <c r="BS19" s="36" t="str">
        <f t="shared" si="30"/>
        <v/>
      </c>
      <c r="BT19" s="36" t="str">
        <f t="shared" si="31"/>
        <v/>
      </c>
      <c r="BU19" s="36" t="str">
        <f t="shared" si="32"/>
        <v/>
      </c>
      <c r="BV19" s="55"/>
      <c r="BW19" s="36" t="str">
        <f t="shared" si="33"/>
        <v/>
      </c>
      <c r="BX19" s="36" t="str">
        <f t="shared" si="33"/>
        <v/>
      </c>
      <c r="BY19" s="31"/>
      <c r="BZ19" s="38"/>
      <c r="CB19" s="120" t="e">
        <f t="shared" ca="1" si="1"/>
        <v>#VALUE!</v>
      </c>
      <c r="CC19" s="2" t="e">
        <f t="shared" ca="1" si="34"/>
        <v>#VALUE!</v>
      </c>
    </row>
    <row r="20" spans="1:81" s="2" customFormat="1" ht="25.15" customHeight="1" x14ac:dyDescent="0.25">
      <c r="A20" s="52" t="str">
        <f t="shared" si="35"/>
        <v/>
      </c>
      <c r="B20" s="157" t="e">
        <f t="shared" ca="1" si="2"/>
        <v>#VALUE!</v>
      </c>
      <c r="C20" s="157" t="e">
        <f t="shared" si="3"/>
        <v>#VALUE!</v>
      </c>
      <c r="D20" s="29"/>
      <c r="E20" s="155" t="str">
        <f ca="1">IFERROR(INDIRECT(ADDRESS(MATCH(D20,CatModules!C:C,0),2,1,1,"CatModules")),"")</f>
        <v/>
      </c>
      <c r="F20" s="96"/>
      <c r="G20" s="156" t="str">
        <f ca="1">IFERROR(INDIRECT(ADDRESS(MATCH(CONCATENATE(E20,"-",F20),CatInt!K:K,0),3,1,1,"CatInt")),"")</f>
        <v/>
      </c>
      <c r="H20" s="45" t="str">
        <f>IF(F20="","",VLOOKUP(F20,#REF!,2,FALSE))</f>
        <v/>
      </c>
      <c r="I20" s="29"/>
      <c r="J20" s="155" t="e">
        <f t="shared" si="4"/>
        <v>#VALUE!</v>
      </c>
      <c r="K20" s="155" t="e">
        <f t="shared" si="5"/>
        <v>#VALUE!</v>
      </c>
      <c r="L20" s="153"/>
      <c r="M20" s="53"/>
      <c r="N20" s="175">
        <f t="shared" si="6"/>
        <v>1020</v>
      </c>
      <c r="O20" s="53"/>
      <c r="P20" s="175">
        <f t="shared" si="7"/>
        <v>10020</v>
      </c>
      <c r="Q20" s="30"/>
      <c r="R20" s="149" t="str">
        <f>IFERROR(VLOOKUP(Q20,Setup!D$16:E$25,2,FALSE),"")</f>
        <v/>
      </c>
      <c r="S20" s="51" t="str">
        <f ca="1">IFERROR(IF(OR(I20="",VLOOKUP(I20,CatCostInp!$E$2:$K$88,7,FALSE)=0),"",VLOOKUP(I20,CatCostInp!$E$2:$K$88,7,FALSE)),"")</f>
        <v/>
      </c>
      <c r="T20" s="159" t="e">
        <f>VLOOKUP(U20,#REF!,2,FALSE)</f>
        <v>#REF!</v>
      </c>
      <c r="U20" s="30"/>
      <c r="V20" s="1" t="str">
        <f ca="1">IF(U20=Setup!$C$10,"Grant",IF('Other Pharma &amp; Health Products'!U20=Setup!$C$11,"Local",IF('Other Pharma &amp; Health Products'!U20=Setup!$C$12,"Other","")))</f>
        <v/>
      </c>
      <c r="W20" s="33"/>
      <c r="X20" s="148"/>
      <c r="Y20" s="33"/>
      <c r="Z20" s="36" t="str">
        <f t="shared" si="8"/>
        <v/>
      </c>
      <c r="AA20" s="35"/>
      <c r="AB20" s="32" t="str">
        <f t="shared" si="9"/>
        <v/>
      </c>
      <c r="AC20" s="35"/>
      <c r="AD20" s="32" t="str">
        <f t="shared" si="10"/>
        <v/>
      </c>
      <c r="AE20" s="35"/>
      <c r="AF20" s="36" t="str">
        <f t="shared" si="11"/>
        <v/>
      </c>
      <c r="AG20" s="36" t="str">
        <f t="shared" si="12"/>
        <v/>
      </c>
      <c r="AH20" s="36" t="str">
        <f t="shared" si="13"/>
        <v/>
      </c>
      <c r="AI20" s="55"/>
      <c r="AJ20" s="37"/>
      <c r="AK20" s="148"/>
      <c r="AL20" s="35"/>
      <c r="AM20" s="32" t="str">
        <f t="shared" si="15"/>
        <v/>
      </c>
      <c r="AN20" s="35"/>
      <c r="AO20" s="32" t="str">
        <f t="shared" si="16"/>
        <v/>
      </c>
      <c r="AP20" s="35"/>
      <c r="AQ20" s="32" t="str">
        <f t="shared" si="17"/>
        <v/>
      </c>
      <c r="AR20" s="35"/>
      <c r="AS20" s="36" t="str">
        <f t="shared" si="18"/>
        <v/>
      </c>
      <c r="AT20" s="36" t="str">
        <f t="shared" si="19"/>
        <v/>
      </c>
      <c r="AU20" s="36" t="str">
        <f t="shared" si="20"/>
        <v/>
      </c>
      <c r="AV20" s="55"/>
      <c r="AW20" s="34"/>
      <c r="AX20" s="148"/>
      <c r="AY20" s="34"/>
      <c r="AZ20" s="32" t="str">
        <f t="shared" si="21"/>
        <v/>
      </c>
      <c r="BA20" s="34"/>
      <c r="BB20" s="32" t="str">
        <f t="shared" si="22"/>
        <v/>
      </c>
      <c r="BC20" s="34"/>
      <c r="BD20" s="32" t="str">
        <f t="shared" si="23"/>
        <v/>
      </c>
      <c r="BE20" s="35"/>
      <c r="BF20" s="36" t="str">
        <f t="shared" si="24"/>
        <v/>
      </c>
      <c r="BG20" s="36" t="str">
        <f t="shared" si="25"/>
        <v/>
      </c>
      <c r="BH20" s="36" t="str">
        <f t="shared" si="26"/>
        <v/>
      </c>
      <c r="BI20" s="55"/>
      <c r="BJ20" s="34"/>
      <c r="BK20" s="148"/>
      <c r="BL20" s="34"/>
      <c r="BM20" s="32" t="str">
        <f t="shared" si="27"/>
        <v/>
      </c>
      <c r="BN20" s="34"/>
      <c r="BO20" s="32" t="str">
        <f t="shared" si="28"/>
        <v/>
      </c>
      <c r="BP20" s="34"/>
      <c r="BQ20" s="32" t="str">
        <f t="shared" si="29"/>
        <v/>
      </c>
      <c r="BR20" s="34"/>
      <c r="BS20" s="36" t="str">
        <f t="shared" si="30"/>
        <v/>
      </c>
      <c r="BT20" s="36" t="str">
        <f t="shared" si="31"/>
        <v/>
      </c>
      <c r="BU20" s="36" t="str">
        <f t="shared" si="32"/>
        <v/>
      </c>
      <c r="BV20" s="55"/>
      <c r="BW20" s="36" t="str">
        <f t="shared" si="33"/>
        <v/>
      </c>
      <c r="BX20" s="36" t="str">
        <f t="shared" si="33"/>
        <v/>
      </c>
      <c r="BY20" s="31"/>
      <c r="BZ20" s="38"/>
      <c r="CB20" s="120" t="e">
        <f t="shared" ca="1" si="1"/>
        <v>#VALUE!</v>
      </c>
      <c r="CC20" s="2" t="e">
        <f t="shared" ca="1" si="34"/>
        <v>#VALUE!</v>
      </c>
    </row>
    <row r="21" spans="1:81" s="2" customFormat="1" ht="25.15" customHeight="1" x14ac:dyDescent="0.25">
      <c r="A21" s="52" t="str">
        <f t="shared" si="35"/>
        <v/>
      </c>
      <c r="B21" s="157" t="e">
        <f t="shared" ca="1" si="2"/>
        <v>#VALUE!</v>
      </c>
      <c r="C21" s="157" t="e">
        <f t="shared" si="3"/>
        <v>#VALUE!</v>
      </c>
      <c r="D21" s="29"/>
      <c r="E21" s="155" t="str">
        <f ca="1">IFERROR(INDIRECT(ADDRESS(MATCH(D21,CatModules!C:C,0),2,1,1,"CatModules")),"")</f>
        <v/>
      </c>
      <c r="F21" s="96"/>
      <c r="G21" s="156" t="str">
        <f ca="1">IFERROR(INDIRECT(ADDRESS(MATCH(CONCATENATE(E21,"-",F21),CatInt!K:K,0),3,1,1,"CatInt")),"")</f>
        <v/>
      </c>
      <c r="H21" s="45" t="str">
        <f>IF(F21="","",VLOOKUP(F21,#REF!,2,FALSE))</f>
        <v/>
      </c>
      <c r="I21" s="29"/>
      <c r="J21" s="155" t="e">
        <f t="shared" si="4"/>
        <v>#VALUE!</v>
      </c>
      <c r="K21" s="155" t="e">
        <f t="shared" si="5"/>
        <v>#VALUE!</v>
      </c>
      <c r="L21" s="153"/>
      <c r="M21" s="53"/>
      <c r="N21" s="175">
        <f t="shared" si="6"/>
        <v>1021</v>
      </c>
      <c r="O21" s="53"/>
      <c r="P21" s="175">
        <f t="shared" si="7"/>
        <v>10021</v>
      </c>
      <c r="Q21" s="30"/>
      <c r="R21" s="149" t="str">
        <f>IFERROR(VLOOKUP(Q21,Setup!D$16:E$25,2,FALSE),"")</f>
        <v/>
      </c>
      <c r="S21" s="51" t="str">
        <f ca="1">IFERROR(IF(OR(I21="",VLOOKUP(I21,CatCostInp!$E$2:$K$88,7,FALSE)=0),"",VLOOKUP(I21,CatCostInp!$E$2:$K$88,7,FALSE)),"")</f>
        <v/>
      </c>
      <c r="T21" s="159" t="e">
        <f>VLOOKUP(U21,#REF!,2,FALSE)</f>
        <v>#REF!</v>
      </c>
      <c r="U21" s="30"/>
      <c r="V21" s="1" t="str">
        <f ca="1">IF(U21=Setup!$C$10,"Grant",IF('Other Pharma &amp; Health Products'!U21=Setup!$C$11,"Local",IF('Other Pharma &amp; Health Products'!U21=Setup!$C$12,"Other","")))</f>
        <v/>
      </c>
      <c r="W21" s="33"/>
      <c r="X21" s="148"/>
      <c r="Y21" s="33"/>
      <c r="Z21" s="36" t="str">
        <f t="shared" si="8"/>
        <v/>
      </c>
      <c r="AA21" s="35"/>
      <c r="AB21" s="32" t="str">
        <f t="shared" si="9"/>
        <v/>
      </c>
      <c r="AC21" s="35"/>
      <c r="AD21" s="32" t="str">
        <f t="shared" si="10"/>
        <v/>
      </c>
      <c r="AE21" s="35"/>
      <c r="AF21" s="36" t="str">
        <f t="shared" si="11"/>
        <v/>
      </c>
      <c r="AG21" s="36" t="str">
        <f t="shared" si="12"/>
        <v/>
      </c>
      <c r="AH21" s="36" t="str">
        <f t="shared" si="13"/>
        <v/>
      </c>
      <c r="AI21" s="55"/>
      <c r="AJ21" s="37"/>
      <c r="AK21" s="148"/>
      <c r="AL21" s="35"/>
      <c r="AM21" s="32" t="str">
        <f t="shared" si="15"/>
        <v/>
      </c>
      <c r="AN21" s="35"/>
      <c r="AO21" s="32" t="str">
        <f t="shared" si="16"/>
        <v/>
      </c>
      <c r="AP21" s="35"/>
      <c r="AQ21" s="32" t="str">
        <f t="shared" si="17"/>
        <v/>
      </c>
      <c r="AR21" s="35"/>
      <c r="AS21" s="36" t="str">
        <f t="shared" si="18"/>
        <v/>
      </c>
      <c r="AT21" s="36" t="str">
        <f t="shared" si="19"/>
        <v/>
      </c>
      <c r="AU21" s="36" t="str">
        <f t="shared" si="20"/>
        <v/>
      </c>
      <c r="AV21" s="55"/>
      <c r="AW21" s="34"/>
      <c r="AX21" s="148"/>
      <c r="AY21" s="34"/>
      <c r="AZ21" s="32" t="str">
        <f t="shared" si="21"/>
        <v/>
      </c>
      <c r="BA21" s="34"/>
      <c r="BB21" s="32" t="str">
        <f t="shared" si="22"/>
        <v/>
      </c>
      <c r="BC21" s="34"/>
      <c r="BD21" s="32" t="str">
        <f t="shared" si="23"/>
        <v/>
      </c>
      <c r="BE21" s="35"/>
      <c r="BF21" s="36" t="str">
        <f t="shared" si="24"/>
        <v/>
      </c>
      <c r="BG21" s="36" t="str">
        <f t="shared" si="25"/>
        <v/>
      </c>
      <c r="BH21" s="36" t="str">
        <f t="shared" si="26"/>
        <v/>
      </c>
      <c r="BI21" s="55"/>
      <c r="BJ21" s="34"/>
      <c r="BK21" s="148"/>
      <c r="BL21" s="34"/>
      <c r="BM21" s="32" t="str">
        <f t="shared" si="27"/>
        <v/>
      </c>
      <c r="BN21" s="34"/>
      <c r="BO21" s="32" t="str">
        <f t="shared" si="28"/>
        <v/>
      </c>
      <c r="BP21" s="34"/>
      <c r="BQ21" s="32" t="str">
        <f t="shared" si="29"/>
        <v/>
      </c>
      <c r="BR21" s="34"/>
      <c r="BS21" s="36" t="str">
        <f t="shared" si="30"/>
        <v/>
      </c>
      <c r="BT21" s="36" t="str">
        <f t="shared" si="31"/>
        <v/>
      </c>
      <c r="BU21" s="36" t="str">
        <f t="shared" si="32"/>
        <v/>
      </c>
      <c r="BV21" s="55"/>
      <c r="BW21" s="36" t="str">
        <f t="shared" si="33"/>
        <v/>
      </c>
      <c r="BX21" s="36" t="str">
        <f t="shared" si="33"/>
        <v/>
      </c>
      <c r="BY21" s="31"/>
      <c r="BZ21" s="38"/>
      <c r="CB21" s="120" t="e">
        <f t="shared" ca="1" si="1"/>
        <v>#VALUE!</v>
      </c>
      <c r="CC21" s="2" t="e">
        <f t="shared" ca="1" si="34"/>
        <v>#VALUE!</v>
      </c>
    </row>
    <row r="22" spans="1:81" s="2" customFormat="1" ht="25.15" customHeight="1" x14ac:dyDescent="0.25">
      <c r="A22" s="52" t="str">
        <f t="shared" si="35"/>
        <v/>
      </c>
      <c r="B22" s="157" t="e">
        <f t="shared" ca="1" si="2"/>
        <v>#VALUE!</v>
      </c>
      <c r="C22" s="157" t="e">
        <f t="shared" si="3"/>
        <v>#VALUE!</v>
      </c>
      <c r="D22" s="29"/>
      <c r="E22" s="155" t="str">
        <f ca="1">IFERROR(INDIRECT(ADDRESS(MATCH(D22,CatModules!C:C,0),2,1,1,"CatModules")),"")</f>
        <v/>
      </c>
      <c r="F22" s="96"/>
      <c r="G22" s="156" t="str">
        <f ca="1">IFERROR(INDIRECT(ADDRESS(MATCH(CONCATENATE(E22,"-",F22),CatInt!K:K,0),3,1,1,"CatInt")),"")</f>
        <v/>
      </c>
      <c r="H22" s="45" t="str">
        <f>IF(F22="","",VLOOKUP(F22,#REF!,2,FALSE))</f>
        <v/>
      </c>
      <c r="I22" s="29"/>
      <c r="J22" s="155" t="e">
        <f t="shared" si="4"/>
        <v>#VALUE!</v>
      </c>
      <c r="K22" s="155" t="e">
        <f t="shared" si="5"/>
        <v>#VALUE!</v>
      </c>
      <c r="L22" s="153"/>
      <c r="M22" s="53"/>
      <c r="N22" s="175">
        <f t="shared" si="6"/>
        <v>1022</v>
      </c>
      <c r="O22" s="53"/>
      <c r="P22" s="175">
        <f t="shared" si="7"/>
        <v>10022</v>
      </c>
      <c r="Q22" s="30"/>
      <c r="R22" s="149" t="str">
        <f>IFERROR(VLOOKUP(Q22,Setup!D$16:E$25,2,FALSE),"")</f>
        <v/>
      </c>
      <c r="S22" s="51" t="str">
        <f ca="1">IFERROR(IF(OR(I22="",VLOOKUP(I22,CatCostInp!$E$2:$K$88,7,FALSE)=0),"",VLOOKUP(I22,CatCostInp!$E$2:$K$88,7,FALSE)),"")</f>
        <v/>
      </c>
      <c r="T22" s="159" t="e">
        <f>VLOOKUP(U22,#REF!,2,FALSE)</f>
        <v>#REF!</v>
      </c>
      <c r="U22" s="30"/>
      <c r="V22" s="1" t="str">
        <f ca="1">IF(U22=Setup!$C$10,"Grant",IF('Other Pharma &amp; Health Products'!U22=Setup!$C$11,"Local",IF('Other Pharma &amp; Health Products'!U22=Setup!$C$12,"Other","")))</f>
        <v/>
      </c>
      <c r="W22" s="33"/>
      <c r="X22" s="148"/>
      <c r="Y22" s="33"/>
      <c r="Z22" s="36" t="str">
        <f t="shared" si="8"/>
        <v/>
      </c>
      <c r="AA22" s="35"/>
      <c r="AB22" s="32" t="str">
        <f t="shared" si="9"/>
        <v/>
      </c>
      <c r="AC22" s="35"/>
      <c r="AD22" s="32" t="str">
        <f t="shared" si="10"/>
        <v/>
      </c>
      <c r="AE22" s="35"/>
      <c r="AF22" s="36" t="str">
        <f t="shared" si="11"/>
        <v/>
      </c>
      <c r="AG22" s="36" t="str">
        <f t="shared" si="12"/>
        <v/>
      </c>
      <c r="AH22" s="36" t="str">
        <f t="shared" si="13"/>
        <v/>
      </c>
      <c r="AI22" s="55"/>
      <c r="AJ22" s="37"/>
      <c r="AK22" s="148"/>
      <c r="AL22" s="35"/>
      <c r="AM22" s="32" t="str">
        <f t="shared" si="15"/>
        <v/>
      </c>
      <c r="AN22" s="35"/>
      <c r="AO22" s="32" t="str">
        <f t="shared" si="16"/>
        <v/>
      </c>
      <c r="AP22" s="35"/>
      <c r="AQ22" s="32" t="str">
        <f t="shared" si="17"/>
        <v/>
      </c>
      <c r="AR22" s="35"/>
      <c r="AS22" s="36" t="str">
        <f t="shared" si="18"/>
        <v/>
      </c>
      <c r="AT22" s="36" t="str">
        <f t="shared" si="19"/>
        <v/>
      </c>
      <c r="AU22" s="36" t="str">
        <f t="shared" si="20"/>
        <v/>
      </c>
      <c r="AV22" s="55"/>
      <c r="AW22" s="34"/>
      <c r="AX22" s="148"/>
      <c r="AY22" s="34"/>
      <c r="AZ22" s="32" t="str">
        <f t="shared" si="21"/>
        <v/>
      </c>
      <c r="BA22" s="34"/>
      <c r="BB22" s="32" t="str">
        <f t="shared" si="22"/>
        <v/>
      </c>
      <c r="BC22" s="34"/>
      <c r="BD22" s="32" t="str">
        <f t="shared" si="23"/>
        <v/>
      </c>
      <c r="BE22" s="35"/>
      <c r="BF22" s="36" t="str">
        <f t="shared" si="24"/>
        <v/>
      </c>
      <c r="BG22" s="36" t="str">
        <f t="shared" si="25"/>
        <v/>
      </c>
      <c r="BH22" s="36" t="str">
        <f t="shared" si="26"/>
        <v/>
      </c>
      <c r="BI22" s="55"/>
      <c r="BJ22" s="34"/>
      <c r="BK22" s="148"/>
      <c r="BL22" s="34"/>
      <c r="BM22" s="32" t="str">
        <f t="shared" si="27"/>
        <v/>
      </c>
      <c r="BN22" s="34"/>
      <c r="BO22" s="32" t="str">
        <f t="shared" si="28"/>
        <v/>
      </c>
      <c r="BP22" s="34"/>
      <c r="BQ22" s="32" t="str">
        <f t="shared" si="29"/>
        <v/>
      </c>
      <c r="BR22" s="34"/>
      <c r="BS22" s="36" t="str">
        <f t="shared" si="30"/>
        <v/>
      </c>
      <c r="BT22" s="36" t="str">
        <f t="shared" si="31"/>
        <v/>
      </c>
      <c r="BU22" s="36" t="str">
        <f t="shared" si="32"/>
        <v/>
      </c>
      <c r="BV22" s="55"/>
      <c r="BW22" s="36" t="str">
        <f t="shared" si="33"/>
        <v/>
      </c>
      <c r="BX22" s="36" t="str">
        <f t="shared" si="33"/>
        <v/>
      </c>
      <c r="BY22" s="31"/>
      <c r="BZ22" s="38"/>
      <c r="CB22" s="120" t="e">
        <f t="shared" ca="1" si="1"/>
        <v>#VALUE!</v>
      </c>
      <c r="CC22" s="2" t="e">
        <f t="shared" ca="1" si="34"/>
        <v>#VALUE!</v>
      </c>
    </row>
    <row r="23" spans="1:81" s="2" customFormat="1" ht="25.15" customHeight="1" x14ac:dyDescent="0.25">
      <c r="A23" s="52" t="str">
        <f t="shared" si="35"/>
        <v/>
      </c>
      <c r="B23" s="157" t="e">
        <f t="shared" ca="1" si="2"/>
        <v>#VALUE!</v>
      </c>
      <c r="C23" s="157" t="e">
        <f t="shared" si="3"/>
        <v>#VALUE!</v>
      </c>
      <c r="D23" s="29"/>
      <c r="E23" s="155" t="str">
        <f ca="1">IFERROR(INDIRECT(ADDRESS(MATCH(D23,CatModules!C:C,0),2,1,1,"CatModules")),"")</f>
        <v/>
      </c>
      <c r="F23" s="96"/>
      <c r="G23" s="156" t="str">
        <f ca="1">IFERROR(INDIRECT(ADDRESS(MATCH(CONCATENATE(E23,"-",F23),CatInt!K:K,0),3,1,1,"CatInt")),"")</f>
        <v/>
      </c>
      <c r="H23" s="45" t="str">
        <f>IF(F23="","",VLOOKUP(F23,#REF!,2,FALSE))</f>
        <v/>
      </c>
      <c r="I23" s="29"/>
      <c r="J23" s="155" t="e">
        <f t="shared" si="4"/>
        <v>#VALUE!</v>
      </c>
      <c r="K23" s="155" t="e">
        <f t="shared" si="5"/>
        <v>#VALUE!</v>
      </c>
      <c r="L23" s="153"/>
      <c r="M23" s="53"/>
      <c r="N23" s="175">
        <f t="shared" si="6"/>
        <v>1023</v>
      </c>
      <c r="O23" s="53"/>
      <c r="P23" s="175">
        <f t="shared" si="7"/>
        <v>10023</v>
      </c>
      <c r="Q23" s="30"/>
      <c r="R23" s="149" t="str">
        <f>IFERROR(VLOOKUP(Q23,Setup!D$16:E$25,2,FALSE),"")</f>
        <v/>
      </c>
      <c r="S23" s="51" t="str">
        <f ca="1">IFERROR(IF(OR(I23="",VLOOKUP(I23,CatCostInp!$E$2:$K$88,7,FALSE)=0),"",VLOOKUP(I23,CatCostInp!$E$2:$K$88,7,FALSE)),"")</f>
        <v/>
      </c>
      <c r="T23" s="159" t="e">
        <f>VLOOKUP(U23,#REF!,2,FALSE)</f>
        <v>#REF!</v>
      </c>
      <c r="U23" s="30"/>
      <c r="V23" s="1" t="str">
        <f ca="1">IF(U23=Setup!$C$10,"Grant",IF('Other Pharma &amp; Health Products'!U23=Setup!$C$11,"Local",IF('Other Pharma &amp; Health Products'!U23=Setup!$C$12,"Other","")))</f>
        <v/>
      </c>
      <c r="W23" s="33"/>
      <c r="X23" s="148"/>
      <c r="Y23" s="33"/>
      <c r="Z23" s="36" t="str">
        <f t="shared" si="8"/>
        <v/>
      </c>
      <c r="AA23" s="35"/>
      <c r="AB23" s="32" t="str">
        <f t="shared" si="9"/>
        <v/>
      </c>
      <c r="AC23" s="35"/>
      <c r="AD23" s="32" t="str">
        <f t="shared" si="10"/>
        <v/>
      </c>
      <c r="AE23" s="35"/>
      <c r="AF23" s="36" t="str">
        <f t="shared" si="11"/>
        <v/>
      </c>
      <c r="AG23" s="36" t="str">
        <f t="shared" si="12"/>
        <v/>
      </c>
      <c r="AH23" s="36" t="str">
        <f t="shared" si="13"/>
        <v/>
      </c>
      <c r="AI23" s="55"/>
      <c r="AJ23" s="37"/>
      <c r="AK23" s="148"/>
      <c r="AL23" s="35"/>
      <c r="AM23" s="32" t="str">
        <f t="shared" si="15"/>
        <v/>
      </c>
      <c r="AN23" s="35"/>
      <c r="AO23" s="32" t="str">
        <f t="shared" si="16"/>
        <v/>
      </c>
      <c r="AP23" s="35"/>
      <c r="AQ23" s="32" t="str">
        <f t="shared" si="17"/>
        <v/>
      </c>
      <c r="AR23" s="35"/>
      <c r="AS23" s="36" t="str">
        <f t="shared" si="18"/>
        <v/>
      </c>
      <c r="AT23" s="36" t="str">
        <f t="shared" si="19"/>
        <v/>
      </c>
      <c r="AU23" s="36" t="str">
        <f t="shared" si="20"/>
        <v/>
      </c>
      <c r="AV23" s="55"/>
      <c r="AW23" s="34"/>
      <c r="AX23" s="148"/>
      <c r="AY23" s="34"/>
      <c r="AZ23" s="32" t="str">
        <f t="shared" si="21"/>
        <v/>
      </c>
      <c r="BA23" s="34"/>
      <c r="BB23" s="32" t="str">
        <f t="shared" si="22"/>
        <v/>
      </c>
      <c r="BC23" s="34"/>
      <c r="BD23" s="32" t="str">
        <f t="shared" si="23"/>
        <v/>
      </c>
      <c r="BE23" s="35"/>
      <c r="BF23" s="36" t="str">
        <f t="shared" si="24"/>
        <v/>
      </c>
      <c r="BG23" s="36" t="str">
        <f t="shared" si="25"/>
        <v/>
      </c>
      <c r="BH23" s="36" t="str">
        <f t="shared" si="26"/>
        <v/>
      </c>
      <c r="BI23" s="55"/>
      <c r="BJ23" s="34"/>
      <c r="BK23" s="148"/>
      <c r="BL23" s="34"/>
      <c r="BM23" s="32" t="str">
        <f t="shared" si="27"/>
        <v/>
      </c>
      <c r="BN23" s="34"/>
      <c r="BO23" s="32" t="str">
        <f t="shared" si="28"/>
        <v/>
      </c>
      <c r="BP23" s="34"/>
      <c r="BQ23" s="32" t="str">
        <f t="shared" si="29"/>
        <v/>
      </c>
      <c r="BR23" s="34"/>
      <c r="BS23" s="36" t="str">
        <f t="shared" si="30"/>
        <v/>
      </c>
      <c r="BT23" s="36" t="str">
        <f t="shared" si="31"/>
        <v/>
      </c>
      <c r="BU23" s="36" t="str">
        <f t="shared" si="32"/>
        <v/>
      </c>
      <c r="BV23" s="55"/>
      <c r="BW23" s="36" t="str">
        <f t="shared" si="33"/>
        <v/>
      </c>
      <c r="BX23" s="36" t="str">
        <f t="shared" si="33"/>
        <v/>
      </c>
      <c r="BY23" s="31"/>
      <c r="BZ23" s="38"/>
      <c r="CB23" s="120" t="e">
        <f t="shared" ca="1" si="1"/>
        <v>#VALUE!</v>
      </c>
      <c r="CC23" s="2" t="e">
        <f t="shared" ca="1" si="34"/>
        <v>#VALUE!</v>
      </c>
    </row>
    <row r="24" spans="1:81" s="2" customFormat="1" ht="25.15" customHeight="1" x14ac:dyDescent="0.25">
      <c r="A24" s="52" t="str">
        <f t="shared" si="35"/>
        <v/>
      </c>
      <c r="B24" s="157" t="e">
        <f t="shared" ca="1" si="2"/>
        <v>#VALUE!</v>
      </c>
      <c r="C24" s="157" t="e">
        <f t="shared" si="3"/>
        <v>#VALUE!</v>
      </c>
      <c r="D24" s="29"/>
      <c r="E24" s="155" t="str">
        <f ca="1">IFERROR(INDIRECT(ADDRESS(MATCH(D24,CatModules!C:C,0),2,1,1,"CatModules")),"")</f>
        <v/>
      </c>
      <c r="F24" s="96"/>
      <c r="G24" s="156" t="str">
        <f ca="1">IFERROR(INDIRECT(ADDRESS(MATCH(CONCATENATE(E24,"-",F24),CatInt!K:K,0),3,1,1,"CatInt")),"")</f>
        <v/>
      </c>
      <c r="H24" s="45" t="str">
        <f>IF(F24="","",VLOOKUP(F24,#REF!,2,FALSE))</f>
        <v/>
      </c>
      <c r="I24" s="29"/>
      <c r="J24" s="155" t="e">
        <f t="shared" si="4"/>
        <v>#VALUE!</v>
      </c>
      <c r="K24" s="155" t="e">
        <f t="shared" si="5"/>
        <v>#VALUE!</v>
      </c>
      <c r="L24" s="153"/>
      <c r="M24" s="53"/>
      <c r="N24" s="175">
        <f t="shared" si="6"/>
        <v>1024</v>
      </c>
      <c r="O24" s="53"/>
      <c r="P24" s="175">
        <f t="shared" si="7"/>
        <v>10024</v>
      </c>
      <c r="Q24" s="30"/>
      <c r="R24" s="149" t="str">
        <f>IFERROR(VLOOKUP(Q24,Setup!D$16:E$25,2,FALSE),"")</f>
        <v/>
      </c>
      <c r="S24" s="51" t="str">
        <f ca="1">IFERROR(IF(OR(I24="",VLOOKUP(I24,CatCostInp!$E$2:$K$88,7,FALSE)=0),"",VLOOKUP(I24,CatCostInp!$E$2:$K$88,7,FALSE)),"")</f>
        <v/>
      </c>
      <c r="T24" s="159" t="e">
        <f>VLOOKUP(U24,#REF!,2,FALSE)</f>
        <v>#REF!</v>
      </c>
      <c r="U24" s="30"/>
      <c r="V24" s="1" t="str">
        <f ca="1">IF(U24=Setup!$C$10,"Grant",IF('Other Pharma &amp; Health Products'!U24=Setup!$C$11,"Local",IF('Other Pharma &amp; Health Products'!U24=Setup!$C$12,"Other","")))</f>
        <v/>
      </c>
      <c r="W24" s="33"/>
      <c r="X24" s="148"/>
      <c r="Y24" s="33"/>
      <c r="Z24" s="36" t="str">
        <f t="shared" si="8"/>
        <v/>
      </c>
      <c r="AA24" s="35"/>
      <c r="AB24" s="32" t="str">
        <f t="shared" si="9"/>
        <v/>
      </c>
      <c r="AC24" s="35"/>
      <c r="AD24" s="32" t="str">
        <f t="shared" si="10"/>
        <v/>
      </c>
      <c r="AE24" s="35"/>
      <c r="AF24" s="36" t="str">
        <f t="shared" si="11"/>
        <v/>
      </c>
      <c r="AG24" s="36" t="str">
        <f t="shared" si="12"/>
        <v/>
      </c>
      <c r="AH24" s="36" t="str">
        <f t="shared" si="13"/>
        <v/>
      </c>
      <c r="AI24" s="55"/>
      <c r="AJ24" s="37"/>
      <c r="AK24" s="148"/>
      <c r="AL24" s="35"/>
      <c r="AM24" s="32" t="str">
        <f t="shared" si="15"/>
        <v/>
      </c>
      <c r="AN24" s="35"/>
      <c r="AO24" s="32" t="str">
        <f t="shared" si="16"/>
        <v/>
      </c>
      <c r="AP24" s="35"/>
      <c r="AQ24" s="32" t="str">
        <f t="shared" si="17"/>
        <v/>
      </c>
      <c r="AR24" s="35"/>
      <c r="AS24" s="36" t="str">
        <f t="shared" si="18"/>
        <v/>
      </c>
      <c r="AT24" s="36" t="str">
        <f t="shared" si="19"/>
        <v/>
      </c>
      <c r="AU24" s="36" t="str">
        <f t="shared" si="20"/>
        <v/>
      </c>
      <c r="AV24" s="55"/>
      <c r="AW24" s="34"/>
      <c r="AX24" s="148"/>
      <c r="AY24" s="34"/>
      <c r="AZ24" s="32" t="str">
        <f t="shared" si="21"/>
        <v/>
      </c>
      <c r="BA24" s="34"/>
      <c r="BB24" s="32" t="str">
        <f t="shared" si="22"/>
        <v/>
      </c>
      <c r="BC24" s="34"/>
      <c r="BD24" s="32" t="str">
        <f t="shared" si="23"/>
        <v/>
      </c>
      <c r="BE24" s="35"/>
      <c r="BF24" s="36" t="str">
        <f t="shared" si="24"/>
        <v/>
      </c>
      <c r="BG24" s="36" t="str">
        <f t="shared" si="25"/>
        <v/>
      </c>
      <c r="BH24" s="36" t="str">
        <f t="shared" si="26"/>
        <v/>
      </c>
      <c r="BI24" s="55"/>
      <c r="BJ24" s="34"/>
      <c r="BK24" s="148"/>
      <c r="BL24" s="34"/>
      <c r="BM24" s="32" t="str">
        <f t="shared" si="27"/>
        <v/>
      </c>
      <c r="BN24" s="34"/>
      <c r="BO24" s="32" t="str">
        <f t="shared" si="28"/>
        <v/>
      </c>
      <c r="BP24" s="34"/>
      <c r="BQ24" s="32" t="str">
        <f t="shared" si="29"/>
        <v/>
      </c>
      <c r="BR24" s="34"/>
      <c r="BS24" s="36" t="str">
        <f t="shared" si="30"/>
        <v/>
      </c>
      <c r="BT24" s="36" t="str">
        <f t="shared" si="31"/>
        <v/>
      </c>
      <c r="BU24" s="36" t="str">
        <f t="shared" si="32"/>
        <v/>
      </c>
      <c r="BV24" s="55"/>
      <c r="BW24" s="36" t="str">
        <f t="shared" si="33"/>
        <v/>
      </c>
      <c r="BX24" s="36" t="str">
        <f t="shared" si="33"/>
        <v/>
      </c>
      <c r="BY24" s="31"/>
      <c r="BZ24" s="38"/>
      <c r="CB24" s="120" t="e">
        <f t="shared" ca="1" si="1"/>
        <v>#VALUE!</v>
      </c>
      <c r="CC24" s="2" t="e">
        <f t="shared" ca="1" si="34"/>
        <v>#VALUE!</v>
      </c>
    </row>
    <row r="25" spans="1:81" s="2" customFormat="1" ht="25.15" customHeight="1" x14ac:dyDescent="0.25">
      <c r="A25" s="52" t="str">
        <f t="shared" si="35"/>
        <v/>
      </c>
      <c r="B25" s="157" t="e">
        <f t="shared" ca="1" si="2"/>
        <v>#VALUE!</v>
      </c>
      <c r="C25" s="157" t="e">
        <f t="shared" si="3"/>
        <v>#VALUE!</v>
      </c>
      <c r="D25" s="29"/>
      <c r="E25" s="155" t="str">
        <f ca="1">IFERROR(INDIRECT(ADDRESS(MATCH(D25,CatModules!C:C,0),2,1,1,"CatModules")),"")</f>
        <v/>
      </c>
      <c r="F25" s="96"/>
      <c r="G25" s="156" t="str">
        <f ca="1">IFERROR(INDIRECT(ADDRESS(MATCH(CONCATENATE(E25,"-",F25),CatInt!K:K,0),3,1,1,"CatInt")),"")</f>
        <v/>
      </c>
      <c r="H25" s="45" t="str">
        <f>IF(F25="","",VLOOKUP(F25,#REF!,2,FALSE))</f>
        <v/>
      </c>
      <c r="I25" s="29"/>
      <c r="J25" s="155" t="e">
        <f t="shared" si="4"/>
        <v>#VALUE!</v>
      </c>
      <c r="K25" s="155" t="e">
        <f t="shared" si="5"/>
        <v>#VALUE!</v>
      </c>
      <c r="L25" s="153"/>
      <c r="M25" s="53"/>
      <c r="N25" s="175">
        <f t="shared" si="6"/>
        <v>1025</v>
      </c>
      <c r="O25" s="53"/>
      <c r="P25" s="175">
        <f t="shared" si="7"/>
        <v>10025</v>
      </c>
      <c r="Q25" s="30"/>
      <c r="R25" s="149" t="str">
        <f>IFERROR(VLOOKUP(Q25,Setup!D$16:E$25,2,FALSE),"")</f>
        <v/>
      </c>
      <c r="S25" s="51" t="str">
        <f ca="1">IFERROR(IF(OR(I25="",VLOOKUP(I25,CatCostInp!$E$2:$K$88,7,FALSE)=0),"",VLOOKUP(I25,CatCostInp!$E$2:$K$88,7,FALSE)),"")</f>
        <v/>
      </c>
      <c r="T25" s="159" t="e">
        <f>VLOOKUP(U25,#REF!,2,FALSE)</f>
        <v>#REF!</v>
      </c>
      <c r="U25" s="30"/>
      <c r="V25" s="1" t="str">
        <f ca="1">IF(U25=Setup!$C$10,"Grant",IF('Other Pharma &amp; Health Products'!U25=Setup!$C$11,"Local",IF('Other Pharma &amp; Health Products'!U25=Setup!$C$12,"Other","")))</f>
        <v/>
      </c>
      <c r="W25" s="33"/>
      <c r="X25" s="148"/>
      <c r="Y25" s="33"/>
      <c r="Z25" s="36" t="str">
        <f t="shared" si="8"/>
        <v/>
      </c>
      <c r="AA25" s="35"/>
      <c r="AB25" s="32" t="str">
        <f t="shared" si="9"/>
        <v/>
      </c>
      <c r="AC25" s="35"/>
      <c r="AD25" s="32" t="str">
        <f t="shared" si="10"/>
        <v/>
      </c>
      <c r="AE25" s="35"/>
      <c r="AF25" s="36" t="str">
        <f t="shared" si="11"/>
        <v/>
      </c>
      <c r="AG25" s="36" t="str">
        <f t="shared" si="12"/>
        <v/>
      </c>
      <c r="AH25" s="36" t="str">
        <f t="shared" si="13"/>
        <v/>
      </c>
      <c r="AI25" s="55"/>
      <c r="AJ25" s="37"/>
      <c r="AK25" s="148"/>
      <c r="AL25" s="35"/>
      <c r="AM25" s="32" t="str">
        <f t="shared" si="15"/>
        <v/>
      </c>
      <c r="AN25" s="35"/>
      <c r="AO25" s="32" t="str">
        <f t="shared" si="16"/>
        <v/>
      </c>
      <c r="AP25" s="35"/>
      <c r="AQ25" s="32" t="str">
        <f t="shared" si="17"/>
        <v/>
      </c>
      <c r="AR25" s="35"/>
      <c r="AS25" s="36" t="str">
        <f t="shared" si="18"/>
        <v/>
      </c>
      <c r="AT25" s="36" t="str">
        <f t="shared" si="19"/>
        <v/>
      </c>
      <c r="AU25" s="36" t="str">
        <f t="shared" si="20"/>
        <v/>
      </c>
      <c r="AV25" s="55"/>
      <c r="AW25" s="34"/>
      <c r="AX25" s="148"/>
      <c r="AY25" s="34"/>
      <c r="AZ25" s="32" t="str">
        <f t="shared" si="21"/>
        <v/>
      </c>
      <c r="BA25" s="34"/>
      <c r="BB25" s="32" t="str">
        <f t="shared" si="22"/>
        <v/>
      </c>
      <c r="BC25" s="34"/>
      <c r="BD25" s="32" t="str">
        <f t="shared" si="23"/>
        <v/>
      </c>
      <c r="BE25" s="35"/>
      <c r="BF25" s="36" t="str">
        <f t="shared" si="24"/>
        <v/>
      </c>
      <c r="BG25" s="36" t="str">
        <f t="shared" si="25"/>
        <v/>
      </c>
      <c r="BH25" s="36" t="str">
        <f t="shared" si="26"/>
        <v/>
      </c>
      <c r="BI25" s="55"/>
      <c r="BJ25" s="34"/>
      <c r="BK25" s="148"/>
      <c r="BL25" s="34"/>
      <c r="BM25" s="32" t="str">
        <f t="shared" si="27"/>
        <v/>
      </c>
      <c r="BN25" s="34"/>
      <c r="BO25" s="32" t="str">
        <f t="shared" si="28"/>
        <v/>
      </c>
      <c r="BP25" s="34"/>
      <c r="BQ25" s="32" t="str">
        <f t="shared" si="29"/>
        <v/>
      </c>
      <c r="BR25" s="34"/>
      <c r="BS25" s="36" t="str">
        <f t="shared" si="30"/>
        <v/>
      </c>
      <c r="BT25" s="36" t="str">
        <f t="shared" si="31"/>
        <v/>
      </c>
      <c r="BU25" s="36" t="str">
        <f t="shared" si="32"/>
        <v/>
      </c>
      <c r="BV25" s="55"/>
      <c r="BW25" s="36" t="str">
        <f t="shared" si="33"/>
        <v/>
      </c>
      <c r="BX25" s="36" t="str">
        <f t="shared" si="33"/>
        <v/>
      </c>
      <c r="BY25" s="31"/>
      <c r="BZ25" s="38"/>
      <c r="CB25" s="120" t="e">
        <f t="shared" ca="1" si="1"/>
        <v>#VALUE!</v>
      </c>
      <c r="CC25" s="2" t="e">
        <f t="shared" ca="1" si="34"/>
        <v>#VALUE!</v>
      </c>
    </row>
    <row r="26" spans="1:81" s="2" customFormat="1" ht="25.15" customHeight="1" x14ac:dyDescent="0.25">
      <c r="A26" s="52" t="str">
        <f t="shared" si="35"/>
        <v/>
      </c>
      <c r="B26" s="157" t="e">
        <f t="shared" ca="1" si="2"/>
        <v>#VALUE!</v>
      </c>
      <c r="C26" s="157" t="e">
        <f t="shared" si="3"/>
        <v>#VALUE!</v>
      </c>
      <c r="D26" s="29"/>
      <c r="E26" s="155" t="str">
        <f ca="1">IFERROR(INDIRECT(ADDRESS(MATCH(D26,CatModules!C:C,0),2,1,1,"CatModules")),"")</f>
        <v/>
      </c>
      <c r="F26" s="96"/>
      <c r="G26" s="156" t="str">
        <f ca="1">IFERROR(INDIRECT(ADDRESS(MATCH(CONCATENATE(E26,"-",F26),CatInt!K:K,0),3,1,1,"CatInt")),"")</f>
        <v/>
      </c>
      <c r="H26" s="45" t="str">
        <f>IF(F26="","",VLOOKUP(F26,#REF!,2,FALSE))</f>
        <v/>
      </c>
      <c r="I26" s="29"/>
      <c r="J26" s="155" t="e">
        <f t="shared" si="4"/>
        <v>#VALUE!</v>
      </c>
      <c r="K26" s="155" t="e">
        <f t="shared" si="5"/>
        <v>#VALUE!</v>
      </c>
      <c r="L26" s="153"/>
      <c r="M26" s="53"/>
      <c r="N26" s="175">
        <f t="shared" si="6"/>
        <v>1026</v>
      </c>
      <c r="O26" s="53"/>
      <c r="P26" s="175">
        <f t="shared" si="7"/>
        <v>10026</v>
      </c>
      <c r="Q26" s="30"/>
      <c r="R26" s="149" t="str">
        <f>IFERROR(VLOOKUP(Q26,Setup!D$16:E$25,2,FALSE),"")</f>
        <v/>
      </c>
      <c r="S26" s="51" t="str">
        <f ca="1">IFERROR(IF(OR(I26="",VLOOKUP(I26,CatCostInp!$E$2:$K$88,7,FALSE)=0),"",VLOOKUP(I26,CatCostInp!$E$2:$K$88,7,FALSE)),"")</f>
        <v/>
      </c>
      <c r="T26" s="159" t="e">
        <f>VLOOKUP(U26,#REF!,2,FALSE)</f>
        <v>#REF!</v>
      </c>
      <c r="U26" s="30"/>
      <c r="V26" s="1" t="str">
        <f ca="1">IF(U26=Setup!$C$10,"Grant",IF('Other Pharma &amp; Health Products'!U26=Setup!$C$11,"Local",IF('Other Pharma &amp; Health Products'!U26=Setup!$C$12,"Other","")))</f>
        <v/>
      </c>
      <c r="W26" s="33"/>
      <c r="X26" s="148"/>
      <c r="Y26" s="33"/>
      <c r="Z26" s="36" t="str">
        <f t="shared" si="8"/>
        <v/>
      </c>
      <c r="AA26" s="35"/>
      <c r="AB26" s="32" t="str">
        <f t="shared" si="9"/>
        <v/>
      </c>
      <c r="AC26" s="35"/>
      <c r="AD26" s="32" t="str">
        <f t="shared" si="10"/>
        <v/>
      </c>
      <c r="AE26" s="35"/>
      <c r="AF26" s="36" t="str">
        <f t="shared" si="11"/>
        <v/>
      </c>
      <c r="AG26" s="36" t="str">
        <f t="shared" si="12"/>
        <v/>
      </c>
      <c r="AH26" s="36" t="str">
        <f t="shared" si="13"/>
        <v/>
      </c>
      <c r="AI26" s="55"/>
      <c r="AJ26" s="37"/>
      <c r="AK26" s="148"/>
      <c r="AL26" s="35"/>
      <c r="AM26" s="32" t="str">
        <f t="shared" si="15"/>
        <v/>
      </c>
      <c r="AN26" s="35"/>
      <c r="AO26" s="32" t="str">
        <f t="shared" si="16"/>
        <v/>
      </c>
      <c r="AP26" s="35"/>
      <c r="AQ26" s="32" t="str">
        <f t="shared" si="17"/>
        <v/>
      </c>
      <c r="AR26" s="35"/>
      <c r="AS26" s="36" t="str">
        <f t="shared" si="18"/>
        <v/>
      </c>
      <c r="AT26" s="36" t="str">
        <f t="shared" si="19"/>
        <v/>
      </c>
      <c r="AU26" s="36" t="str">
        <f t="shared" si="20"/>
        <v/>
      </c>
      <c r="AV26" s="55"/>
      <c r="AW26" s="34"/>
      <c r="AX26" s="148"/>
      <c r="AY26" s="34"/>
      <c r="AZ26" s="32" t="str">
        <f t="shared" si="21"/>
        <v/>
      </c>
      <c r="BA26" s="34"/>
      <c r="BB26" s="32" t="str">
        <f t="shared" si="22"/>
        <v/>
      </c>
      <c r="BC26" s="34"/>
      <c r="BD26" s="32" t="str">
        <f t="shared" si="23"/>
        <v/>
      </c>
      <c r="BE26" s="35"/>
      <c r="BF26" s="36" t="str">
        <f t="shared" si="24"/>
        <v/>
      </c>
      <c r="BG26" s="36" t="str">
        <f t="shared" si="25"/>
        <v/>
      </c>
      <c r="BH26" s="36" t="str">
        <f t="shared" si="26"/>
        <v/>
      </c>
      <c r="BI26" s="55"/>
      <c r="BJ26" s="34"/>
      <c r="BK26" s="148"/>
      <c r="BL26" s="34"/>
      <c r="BM26" s="32" t="str">
        <f t="shared" si="27"/>
        <v/>
      </c>
      <c r="BN26" s="34"/>
      <c r="BO26" s="32" t="str">
        <f t="shared" si="28"/>
        <v/>
      </c>
      <c r="BP26" s="34"/>
      <c r="BQ26" s="32" t="str">
        <f t="shared" si="29"/>
        <v/>
      </c>
      <c r="BR26" s="34"/>
      <c r="BS26" s="36" t="str">
        <f t="shared" si="30"/>
        <v/>
      </c>
      <c r="BT26" s="36" t="str">
        <f t="shared" si="31"/>
        <v/>
      </c>
      <c r="BU26" s="36" t="str">
        <f t="shared" si="32"/>
        <v/>
      </c>
      <c r="BV26" s="55"/>
      <c r="BW26" s="36" t="str">
        <f t="shared" si="33"/>
        <v/>
      </c>
      <c r="BX26" s="36" t="str">
        <f t="shared" si="33"/>
        <v/>
      </c>
      <c r="BY26" s="31"/>
      <c r="BZ26" s="38"/>
      <c r="CB26" s="120" t="e">
        <f t="shared" ca="1" si="1"/>
        <v>#VALUE!</v>
      </c>
      <c r="CC26" s="2" t="e">
        <f t="shared" ca="1" si="34"/>
        <v>#VALUE!</v>
      </c>
    </row>
    <row r="27" spans="1:81" s="2" customFormat="1" ht="25.15" customHeight="1" x14ac:dyDescent="0.25">
      <c r="A27" s="52" t="str">
        <f t="shared" si="35"/>
        <v/>
      </c>
      <c r="B27" s="157" t="e">
        <f t="shared" ca="1" si="2"/>
        <v>#VALUE!</v>
      </c>
      <c r="C27" s="157" t="e">
        <f t="shared" si="3"/>
        <v>#VALUE!</v>
      </c>
      <c r="D27" s="29"/>
      <c r="E27" s="155" t="str">
        <f ca="1">IFERROR(INDIRECT(ADDRESS(MATCH(D27,CatModules!C:C,0),2,1,1,"CatModules")),"")</f>
        <v/>
      </c>
      <c r="F27" s="96"/>
      <c r="G27" s="156" t="str">
        <f ca="1">IFERROR(INDIRECT(ADDRESS(MATCH(CONCATENATE(E27,"-",F27),CatInt!K:K,0),3,1,1,"CatInt")),"")</f>
        <v/>
      </c>
      <c r="H27" s="45" t="str">
        <f>IF(F27="","",VLOOKUP(F27,#REF!,2,FALSE))</f>
        <v/>
      </c>
      <c r="I27" s="29"/>
      <c r="J27" s="155" t="e">
        <f t="shared" si="4"/>
        <v>#VALUE!</v>
      </c>
      <c r="K27" s="155" t="e">
        <f t="shared" si="5"/>
        <v>#VALUE!</v>
      </c>
      <c r="L27" s="153"/>
      <c r="M27" s="53"/>
      <c r="N27" s="175">
        <f t="shared" si="6"/>
        <v>1027</v>
      </c>
      <c r="O27" s="53"/>
      <c r="P27" s="175">
        <f t="shared" si="7"/>
        <v>10027</v>
      </c>
      <c r="Q27" s="30"/>
      <c r="R27" s="149" t="str">
        <f>IFERROR(VLOOKUP(Q27,Setup!D$16:E$25,2,FALSE),"")</f>
        <v/>
      </c>
      <c r="S27" s="51" t="str">
        <f ca="1">IFERROR(IF(OR(I27="",VLOOKUP(I27,CatCostInp!$E$2:$K$88,7,FALSE)=0),"",VLOOKUP(I27,CatCostInp!$E$2:$K$88,7,FALSE)),"")</f>
        <v/>
      </c>
      <c r="T27" s="159" t="e">
        <f>VLOOKUP(U27,#REF!,2,FALSE)</f>
        <v>#REF!</v>
      </c>
      <c r="U27" s="30"/>
      <c r="V27" s="1" t="str">
        <f ca="1">IF(U27=Setup!$C$10,"Grant",IF('Other Pharma &amp; Health Products'!U27=Setup!$C$11,"Local",IF('Other Pharma &amp; Health Products'!U27=Setup!$C$12,"Other","")))</f>
        <v/>
      </c>
      <c r="W27" s="33"/>
      <c r="X27" s="148"/>
      <c r="Y27" s="33"/>
      <c r="Z27" s="36" t="str">
        <f t="shared" si="8"/>
        <v/>
      </c>
      <c r="AA27" s="35"/>
      <c r="AB27" s="32" t="str">
        <f t="shared" si="9"/>
        <v/>
      </c>
      <c r="AC27" s="35"/>
      <c r="AD27" s="32" t="str">
        <f t="shared" si="10"/>
        <v/>
      </c>
      <c r="AE27" s="35"/>
      <c r="AF27" s="36" t="str">
        <f t="shared" si="11"/>
        <v/>
      </c>
      <c r="AG27" s="36" t="str">
        <f t="shared" si="12"/>
        <v/>
      </c>
      <c r="AH27" s="36" t="str">
        <f t="shared" si="13"/>
        <v/>
      </c>
      <c r="AI27" s="55"/>
      <c r="AJ27" s="37"/>
      <c r="AK27" s="148"/>
      <c r="AL27" s="35"/>
      <c r="AM27" s="32" t="str">
        <f t="shared" si="15"/>
        <v/>
      </c>
      <c r="AN27" s="35"/>
      <c r="AO27" s="32" t="str">
        <f t="shared" si="16"/>
        <v/>
      </c>
      <c r="AP27" s="35"/>
      <c r="AQ27" s="32" t="str">
        <f t="shared" si="17"/>
        <v/>
      </c>
      <c r="AR27" s="35"/>
      <c r="AS27" s="36" t="str">
        <f t="shared" si="18"/>
        <v/>
      </c>
      <c r="AT27" s="36" t="str">
        <f t="shared" si="19"/>
        <v/>
      </c>
      <c r="AU27" s="36" t="str">
        <f t="shared" si="20"/>
        <v/>
      </c>
      <c r="AV27" s="55"/>
      <c r="AW27" s="34"/>
      <c r="AX27" s="148"/>
      <c r="AY27" s="34"/>
      <c r="AZ27" s="32" t="str">
        <f t="shared" si="21"/>
        <v/>
      </c>
      <c r="BA27" s="34"/>
      <c r="BB27" s="32" t="str">
        <f t="shared" si="22"/>
        <v/>
      </c>
      <c r="BC27" s="34"/>
      <c r="BD27" s="32" t="str">
        <f t="shared" si="23"/>
        <v/>
      </c>
      <c r="BE27" s="35"/>
      <c r="BF27" s="36" t="str">
        <f t="shared" si="24"/>
        <v/>
      </c>
      <c r="BG27" s="36" t="str">
        <f t="shared" si="25"/>
        <v/>
      </c>
      <c r="BH27" s="36" t="str">
        <f t="shared" si="26"/>
        <v/>
      </c>
      <c r="BI27" s="55"/>
      <c r="BJ27" s="34"/>
      <c r="BK27" s="148"/>
      <c r="BL27" s="34"/>
      <c r="BM27" s="32" t="str">
        <f t="shared" si="27"/>
        <v/>
      </c>
      <c r="BN27" s="34"/>
      <c r="BO27" s="32" t="str">
        <f t="shared" si="28"/>
        <v/>
      </c>
      <c r="BP27" s="34"/>
      <c r="BQ27" s="32" t="str">
        <f t="shared" si="29"/>
        <v/>
      </c>
      <c r="BR27" s="34"/>
      <c r="BS27" s="36" t="str">
        <f t="shared" si="30"/>
        <v/>
      </c>
      <c r="BT27" s="36" t="str">
        <f t="shared" si="31"/>
        <v/>
      </c>
      <c r="BU27" s="36" t="str">
        <f t="shared" si="32"/>
        <v/>
      </c>
      <c r="BV27" s="55"/>
      <c r="BW27" s="36" t="str">
        <f t="shared" si="33"/>
        <v/>
      </c>
      <c r="BX27" s="36" t="str">
        <f t="shared" si="33"/>
        <v/>
      </c>
      <c r="BY27" s="31"/>
      <c r="BZ27" s="38"/>
      <c r="CB27" s="120" t="e">
        <f t="shared" ca="1" si="1"/>
        <v>#VALUE!</v>
      </c>
      <c r="CC27" s="2" t="e">
        <f t="shared" ca="1" si="34"/>
        <v>#VALUE!</v>
      </c>
    </row>
    <row r="28" spans="1:81" s="2" customFormat="1" ht="25.15" customHeight="1" x14ac:dyDescent="0.25">
      <c r="A28" s="52" t="str">
        <f t="shared" si="35"/>
        <v/>
      </c>
      <c r="B28" s="157" t="e">
        <f t="shared" ca="1" si="2"/>
        <v>#VALUE!</v>
      </c>
      <c r="C28" s="157" t="e">
        <f t="shared" si="3"/>
        <v>#VALUE!</v>
      </c>
      <c r="D28" s="29"/>
      <c r="E28" s="155" t="str">
        <f ca="1">IFERROR(INDIRECT(ADDRESS(MATCH(D28,CatModules!C:C,0),2,1,1,"CatModules")),"")</f>
        <v/>
      </c>
      <c r="F28" s="96"/>
      <c r="G28" s="156" t="str">
        <f ca="1">IFERROR(INDIRECT(ADDRESS(MATCH(CONCATENATE(E28,"-",F28),CatInt!K:K,0),3,1,1,"CatInt")),"")</f>
        <v/>
      </c>
      <c r="H28" s="45" t="str">
        <f>IF(F28="","",VLOOKUP(F28,#REF!,2,FALSE))</f>
        <v/>
      </c>
      <c r="I28" s="29"/>
      <c r="J28" s="155" t="e">
        <f t="shared" si="4"/>
        <v>#VALUE!</v>
      </c>
      <c r="K28" s="155" t="e">
        <f t="shared" si="5"/>
        <v>#VALUE!</v>
      </c>
      <c r="L28" s="153"/>
      <c r="M28" s="53"/>
      <c r="N28" s="175">
        <f t="shared" si="6"/>
        <v>1028</v>
      </c>
      <c r="O28" s="53"/>
      <c r="P28" s="175">
        <f t="shared" si="7"/>
        <v>10028</v>
      </c>
      <c r="Q28" s="30"/>
      <c r="R28" s="149" t="str">
        <f>IFERROR(VLOOKUP(Q28,Setup!D$16:E$25,2,FALSE),"")</f>
        <v/>
      </c>
      <c r="S28" s="51" t="str">
        <f ca="1">IFERROR(IF(OR(I28="",VLOOKUP(I28,CatCostInp!$E$2:$K$88,7,FALSE)=0),"",VLOOKUP(I28,CatCostInp!$E$2:$K$88,7,FALSE)),"")</f>
        <v/>
      </c>
      <c r="T28" s="159" t="e">
        <f>VLOOKUP(U28,#REF!,2,FALSE)</f>
        <v>#REF!</v>
      </c>
      <c r="U28" s="30"/>
      <c r="V28" s="1" t="str">
        <f ca="1">IF(U28=Setup!$C$10,"Grant",IF('Other Pharma &amp; Health Products'!U28=Setup!$C$11,"Local",IF('Other Pharma &amp; Health Products'!U28=Setup!$C$12,"Other","")))</f>
        <v/>
      </c>
      <c r="W28" s="33"/>
      <c r="X28" s="148"/>
      <c r="Y28" s="33"/>
      <c r="Z28" s="36" t="str">
        <f t="shared" si="8"/>
        <v/>
      </c>
      <c r="AA28" s="35"/>
      <c r="AB28" s="32" t="str">
        <f t="shared" si="9"/>
        <v/>
      </c>
      <c r="AC28" s="35"/>
      <c r="AD28" s="32" t="str">
        <f t="shared" si="10"/>
        <v/>
      </c>
      <c r="AE28" s="35"/>
      <c r="AF28" s="36" t="str">
        <f t="shared" si="11"/>
        <v/>
      </c>
      <c r="AG28" s="36" t="str">
        <f t="shared" si="12"/>
        <v/>
      </c>
      <c r="AH28" s="36" t="str">
        <f t="shared" si="13"/>
        <v/>
      </c>
      <c r="AI28" s="55"/>
      <c r="AJ28" s="37"/>
      <c r="AK28" s="148"/>
      <c r="AL28" s="35"/>
      <c r="AM28" s="32" t="str">
        <f t="shared" si="15"/>
        <v/>
      </c>
      <c r="AN28" s="35"/>
      <c r="AO28" s="32" t="str">
        <f t="shared" si="16"/>
        <v/>
      </c>
      <c r="AP28" s="35"/>
      <c r="AQ28" s="32" t="str">
        <f t="shared" si="17"/>
        <v/>
      </c>
      <c r="AR28" s="35"/>
      <c r="AS28" s="36" t="str">
        <f t="shared" si="18"/>
        <v/>
      </c>
      <c r="AT28" s="36" t="str">
        <f t="shared" si="19"/>
        <v/>
      </c>
      <c r="AU28" s="36" t="str">
        <f t="shared" si="20"/>
        <v/>
      </c>
      <c r="AV28" s="55"/>
      <c r="AW28" s="34"/>
      <c r="AX28" s="148"/>
      <c r="AY28" s="34"/>
      <c r="AZ28" s="32" t="str">
        <f t="shared" si="21"/>
        <v/>
      </c>
      <c r="BA28" s="34"/>
      <c r="BB28" s="32" t="str">
        <f t="shared" si="22"/>
        <v/>
      </c>
      <c r="BC28" s="34"/>
      <c r="BD28" s="32" t="str">
        <f t="shared" si="23"/>
        <v/>
      </c>
      <c r="BE28" s="35"/>
      <c r="BF28" s="36" t="str">
        <f t="shared" si="24"/>
        <v/>
      </c>
      <c r="BG28" s="36" t="str">
        <f t="shared" si="25"/>
        <v/>
      </c>
      <c r="BH28" s="36" t="str">
        <f t="shared" si="26"/>
        <v/>
      </c>
      <c r="BI28" s="55"/>
      <c r="BJ28" s="34"/>
      <c r="BK28" s="148"/>
      <c r="BL28" s="34"/>
      <c r="BM28" s="32" t="str">
        <f t="shared" si="27"/>
        <v/>
      </c>
      <c r="BN28" s="34"/>
      <c r="BO28" s="32" t="str">
        <f t="shared" si="28"/>
        <v/>
      </c>
      <c r="BP28" s="34"/>
      <c r="BQ28" s="32" t="str">
        <f t="shared" si="29"/>
        <v/>
      </c>
      <c r="BR28" s="34"/>
      <c r="BS28" s="36" t="str">
        <f t="shared" si="30"/>
        <v/>
      </c>
      <c r="BT28" s="36" t="str">
        <f t="shared" si="31"/>
        <v/>
      </c>
      <c r="BU28" s="36" t="str">
        <f t="shared" si="32"/>
        <v/>
      </c>
      <c r="BV28" s="55"/>
      <c r="BW28" s="36" t="str">
        <f t="shared" si="33"/>
        <v/>
      </c>
      <c r="BX28" s="36" t="str">
        <f t="shared" si="33"/>
        <v/>
      </c>
      <c r="BY28" s="31"/>
      <c r="BZ28" s="38"/>
      <c r="CB28" s="120" t="e">
        <f t="shared" ca="1" si="1"/>
        <v>#VALUE!</v>
      </c>
      <c r="CC28" s="2" t="e">
        <f t="shared" ca="1" si="34"/>
        <v>#VALUE!</v>
      </c>
    </row>
    <row r="29" spans="1:81" s="2" customFormat="1" ht="25.15" customHeight="1" x14ac:dyDescent="0.25">
      <c r="A29" s="52" t="str">
        <f t="shared" si="35"/>
        <v/>
      </c>
      <c r="B29" s="157" t="e">
        <f t="shared" ca="1" si="2"/>
        <v>#VALUE!</v>
      </c>
      <c r="C29" s="157" t="e">
        <f t="shared" si="3"/>
        <v>#VALUE!</v>
      </c>
      <c r="D29" s="29"/>
      <c r="E29" s="155" t="str">
        <f ca="1">IFERROR(INDIRECT(ADDRESS(MATCH(D29,CatModules!C:C,0),2,1,1,"CatModules")),"")</f>
        <v/>
      </c>
      <c r="F29" s="96"/>
      <c r="G29" s="156" t="str">
        <f ca="1">IFERROR(INDIRECT(ADDRESS(MATCH(CONCATENATE(E29,"-",F29),CatInt!K:K,0),3,1,1,"CatInt")),"")</f>
        <v/>
      </c>
      <c r="H29" s="45" t="str">
        <f>IF(F29="","",VLOOKUP(F29,#REF!,2,FALSE))</f>
        <v/>
      </c>
      <c r="I29" s="29"/>
      <c r="J29" s="155" t="e">
        <f t="shared" si="4"/>
        <v>#VALUE!</v>
      </c>
      <c r="K29" s="155" t="e">
        <f t="shared" si="5"/>
        <v>#VALUE!</v>
      </c>
      <c r="L29" s="153"/>
      <c r="M29" s="53"/>
      <c r="N29" s="175">
        <f t="shared" si="6"/>
        <v>1029</v>
      </c>
      <c r="O29" s="53"/>
      <c r="P29" s="175">
        <f t="shared" si="7"/>
        <v>10029</v>
      </c>
      <c r="Q29" s="30"/>
      <c r="R29" s="149" t="str">
        <f>IFERROR(VLOOKUP(Q29,Setup!D$16:E$25,2,FALSE),"")</f>
        <v/>
      </c>
      <c r="S29" s="51" t="str">
        <f ca="1">IFERROR(IF(OR(I29="",VLOOKUP(I29,CatCostInp!$E$2:$K$88,7,FALSE)=0),"",VLOOKUP(I29,CatCostInp!$E$2:$K$88,7,FALSE)),"")</f>
        <v/>
      </c>
      <c r="T29" s="159" t="e">
        <f>VLOOKUP(U29,#REF!,2,FALSE)</f>
        <v>#REF!</v>
      </c>
      <c r="U29" s="30"/>
      <c r="V29" s="1" t="str">
        <f ca="1">IF(U29=Setup!$C$10,"Grant",IF('Other Pharma &amp; Health Products'!U29=Setup!$C$11,"Local",IF('Other Pharma &amp; Health Products'!U29=Setup!$C$12,"Other","")))</f>
        <v/>
      </c>
      <c r="W29" s="33"/>
      <c r="X29" s="148"/>
      <c r="Y29" s="33"/>
      <c r="Z29" s="36" t="str">
        <f t="shared" si="8"/>
        <v/>
      </c>
      <c r="AA29" s="35"/>
      <c r="AB29" s="32" t="str">
        <f t="shared" si="9"/>
        <v/>
      </c>
      <c r="AC29" s="35"/>
      <c r="AD29" s="32" t="str">
        <f t="shared" si="10"/>
        <v/>
      </c>
      <c r="AE29" s="35"/>
      <c r="AF29" s="36" t="str">
        <f t="shared" si="11"/>
        <v/>
      </c>
      <c r="AG29" s="36" t="str">
        <f t="shared" si="12"/>
        <v/>
      </c>
      <c r="AH29" s="36" t="str">
        <f t="shared" si="13"/>
        <v/>
      </c>
      <c r="AI29" s="55"/>
      <c r="AJ29" s="37"/>
      <c r="AK29" s="148"/>
      <c r="AL29" s="35"/>
      <c r="AM29" s="32" t="str">
        <f t="shared" si="15"/>
        <v/>
      </c>
      <c r="AN29" s="35"/>
      <c r="AO29" s="32" t="str">
        <f t="shared" si="16"/>
        <v/>
      </c>
      <c r="AP29" s="35"/>
      <c r="AQ29" s="32" t="str">
        <f t="shared" si="17"/>
        <v/>
      </c>
      <c r="AR29" s="35"/>
      <c r="AS29" s="36" t="str">
        <f t="shared" si="18"/>
        <v/>
      </c>
      <c r="AT29" s="36" t="str">
        <f t="shared" si="19"/>
        <v/>
      </c>
      <c r="AU29" s="36" t="str">
        <f t="shared" si="20"/>
        <v/>
      </c>
      <c r="AV29" s="55"/>
      <c r="AW29" s="34"/>
      <c r="AX29" s="148"/>
      <c r="AY29" s="34"/>
      <c r="AZ29" s="32" t="str">
        <f t="shared" si="21"/>
        <v/>
      </c>
      <c r="BA29" s="34"/>
      <c r="BB29" s="32" t="str">
        <f t="shared" si="22"/>
        <v/>
      </c>
      <c r="BC29" s="34"/>
      <c r="BD29" s="32" t="str">
        <f t="shared" si="23"/>
        <v/>
      </c>
      <c r="BE29" s="35"/>
      <c r="BF29" s="36" t="str">
        <f t="shared" si="24"/>
        <v/>
      </c>
      <c r="BG29" s="36" t="str">
        <f t="shared" si="25"/>
        <v/>
      </c>
      <c r="BH29" s="36" t="str">
        <f t="shared" si="26"/>
        <v/>
      </c>
      <c r="BI29" s="55"/>
      <c r="BJ29" s="34"/>
      <c r="BK29" s="148"/>
      <c r="BL29" s="34"/>
      <c r="BM29" s="32" t="str">
        <f t="shared" si="27"/>
        <v/>
      </c>
      <c r="BN29" s="34"/>
      <c r="BO29" s="32" t="str">
        <f t="shared" si="28"/>
        <v/>
      </c>
      <c r="BP29" s="34"/>
      <c r="BQ29" s="32" t="str">
        <f t="shared" si="29"/>
        <v/>
      </c>
      <c r="BR29" s="34"/>
      <c r="BS29" s="36" t="str">
        <f t="shared" si="30"/>
        <v/>
      </c>
      <c r="BT29" s="36" t="str">
        <f t="shared" si="31"/>
        <v/>
      </c>
      <c r="BU29" s="36" t="str">
        <f t="shared" si="32"/>
        <v/>
      </c>
      <c r="BV29" s="55"/>
      <c r="BW29" s="36" t="str">
        <f t="shared" si="33"/>
        <v/>
      </c>
      <c r="BX29" s="36" t="str">
        <f t="shared" si="33"/>
        <v/>
      </c>
      <c r="BY29" s="31"/>
      <c r="BZ29" s="38"/>
      <c r="CB29" s="120" t="e">
        <f t="shared" ca="1" si="1"/>
        <v>#VALUE!</v>
      </c>
      <c r="CC29" s="2" t="e">
        <f t="shared" ca="1" si="34"/>
        <v>#VALUE!</v>
      </c>
    </row>
    <row r="30" spans="1:81" s="2" customFormat="1" ht="25.15" customHeight="1" x14ac:dyDescent="0.25">
      <c r="A30" s="52" t="str">
        <f t="shared" si="35"/>
        <v/>
      </c>
      <c r="B30" s="157" t="e">
        <f t="shared" ca="1" si="2"/>
        <v>#VALUE!</v>
      </c>
      <c r="C30" s="157" t="e">
        <f t="shared" si="3"/>
        <v>#VALUE!</v>
      </c>
      <c r="D30" s="29"/>
      <c r="E30" s="155" t="str">
        <f ca="1">IFERROR(INDIRECT(ADDRESS(MATCH(D30,CatModules!C:C,0),2,1,1,"CatModules")),"")</f>
        <v/>
      </c>
      <c r="F30" s="96"/>
      <c r="G30" s="156" t="str">
        <f ca="1">IFERROR(INDIRECT(ADDRESS(MATCH(CONCATENATE(E30,"-",F30),CatInt!K:K,0),3,1,1,"CatInt")),"")</f>
        <v/>
      </c>
      <c r="H30" s="45" t="str">
        <f>IF(F30="","",VLOOKUP(F30,#REF!,2,FALSE))</f>
        <v/>
      </c>
      <c r="I30" s="29"/>
      <c r="J30" s="155" t="e">
        <f t="shared" si="4"/>
        <v>#VALUE!</v>
      </c>
      <c r="K30" s="155" t="e">
        <f t="shared" si="5"/>
        <v>#VALUE!</v>
      </c>
      <c r="L30" s="153"/>
      <c r="M30" s="53"/>
      <c r="N30" s="175">
        <f t="shared" si="6"/>
        <v>1030</v>
      </c>
      <c r="O30" s="53"/>
      <c r="P30" s="175">
        <f t="shared" si="7"/>
        <v>10030</v>
      </c>
      <c r="Q30" s="30"/>
      <c r="R30" s="149" t="str">
        <f>IFERROR(VLOOKUP(Q30,Setup!D$16:E$25,2,FALSE),"")</f>
        <v/>
      </c>
      <c r="S30" s="51" t="str">
        <f ca="1">IFERROR(IF(OR(I30="",VLOOKUP(I30,CatCostInp!$E$2:$K$88,7,FALSE)=0),"",VLOOKUP(I30,CatCostInp!$E$2:$K$88,7,FALSE)),"")</f>
        <v/>
      </c>
      <c r="T30" s="159" t="e">
        <f>VLOOKUP(U30,#REF!,2,FALSE)</f>
        <v>#REF!</v>
      </c>
      <c r="U30" s="30"/>
      <c r="V30" s="1" t="str">
        <f ca="1">IF(U30=Setup!$C$10,"Grant",IF('Other Pharma &amp; Health Products'!U30=Setup!$C$11,"Local",IF('Other Pharma &amp; Health Products'!U30=Setup!$C$12,"Other","")))</f>
        <v/>
      </c>
      <c r="W30" s="33"/>
      <c r="X30" s="148"/>
      <c r="Y30" s="33"/>
      <c r="Z30" s="36" t="str">
        <f t="shared" si="8"/>
        <v/>
      </c>
      <c r="AA30" s="35"/>
      <c r="AB30" s="32" t="str">
        <f t="shared" si="9"/>
        <v/>
      </c>
      <c r="AC30" s="35"/>
      <c r="AD30" s="32" t="str">
        <f t="shared" si="10"/>
        <v/>
      </c>
      <c r="AE30" s="35"/>
      <c r="AF30" s="36" t="str">
        <f t="shared" si="11"/>
        <v/>
      </c>
      <c r="AG30" s="36" t="str">
        <f t="shared" si="12"/>
        <v/>
      </c>
      <c r="AH30" s="36" t="str">
        <f t="shared" si="13"/>
        <v/>
      </c>
      <c r="AI30" s="55"/>
      <c r="AJ30" s="37"/>
      <c r="AK30" s="148"/>
      <c r="AL30" s="35"/>
      <c r="AM30" s="32" t="str">
        <f t="shared" si="15"/>
        <v/>
      </c>
      <c r="AN30" s="35"/>
      <c r="AO30" s="32" t="str">
        <f t="shared" si="16"/>
        <v/>
      </c>
      <c r="AP30" s="35"/>
      <c r="AQ30" s="32" t="str">
        <f t="shared" si="17"/>
        <v/>
      </c>
      <c r="AR30" s="35"/>
      <c r="AS30" s="36" t="str">
        <f t="shared" si="18"/>
        <v/>
      </c>
      <c r="AT30" s="36" t="str">
        <f t="shared" si="19"/>
        <v/>
      </c>
      <c r="AU30" s="36" t="str">
        <f t="shared" si="20"/>
        <v/>
      </c>
      <c r="AV30" s="55"/>
      <c r="AW30" s="34"/>
      <c r="AX30" s="148"/>
      <c r="AY30" s="34"/>
      <c r="AZ30" s="32" t="str">
        <f t="shared" si="21"/>
        <v/>
      </c>
      <c r="BA30" s="34"/>
      <c r="BB30" s="32" t="str">
        <f t="shared" si="22"/>
        <v/>
      </c>
      <c r="BC30" s="34"/>
      <c r="BD30" s="32" t="str">
        <f t="shared" si="23"/>
        <v/>
      </c>
      <c r="BE30" s="35"/>
      <c r="BF30" s="36" t="str">
        <f t="shared" si="24"/>
        <v/>
      </c>
      <c r="BG30" s="36" t="str">
        <f t="shared" si="25"/>
        <v/>
      </c>
      <c r="BH30" s="36" t="str">
        <f t="shared" si="26"/>
        <v/>
      </c>
      <c r="BI30" s="55"/>
      <c r="BJ30" s="34"/>
      <c r="BK30" s="148"/>
      <c r="BL30" s="34"/>
      <c r="BM30" s="32" t="str">
        <f t="shared" si="27"/>
        <v/>
      </c>
      <c r="BN30" s="34"/>
      <c r="BO30" s="32" t="str">
        <f t="shared" si="28"/>
        <v/>
      </c>
      <c r="BP30" s="34"/>
      <c r="BQ30" s="32" t="str">
        <f t="shared" si="29"/>
        <v/>
      </c>
      <c r="BR30" s="34"/>
      <c r="BS30" s="36" t="str">
        <f t="shared" si="30"/>
        <v/>
      </c>
      <c r="BT30" s="36" t="str">
        <f t="shared" si="31"/>
        <v/>
      </c>
      <c r="BU30" s="36" t="str">
        <f t="shared" si="32"/>
        <v/>
      </c>
      <c r="BV30" s="55"/>
      <c r="BW30" s="36" t="str">
        <f t="shared" si="33"/>
        <v/>
      </c>
      <c r="BX30" s="36" t="str">
        <f t="shared" si="33"/>
        <v/>
      </c>
      <c r="BY30" s="31"/>
      <c r="BZ30" s="38"/>
      <c r="CB30" s="120" t="e">
        <f t="shared" ca="1" si="1"/>
        <v>#VALUE!</v>
      </c>
      <c r="CC30" s="2" t="e">
        <f t="shared" ca="1" si="34"/>
        <v>#VALUE!</v>
      </c>
    </row>
    <row r="31" spans="1:81" s="2" customFormat="1" ht="25.15" customHeight="1" x14ac:dyDescent="0.25">
      <c r="A31" s="52" t="str">
        <f t="shared" si="35"/>
        <v/>
      </c>
      <c r="B31" s="157" t="e">
        <f t="shared" ca="1" si="2"/>
        <v>#VALUE!</v>
      </c>
      <c r="C31" s="157" t="e">
        <f t="shared" si="3"/>
        <v>#VALUE!</v>
      </c>
      <c r="D31" s="29"/>
      <c r="E31" s="155" t="str">
        <f ca="1">IFERROR(INDIRECT(ADDRESS(MATCH(D31,CatModules!C:C,0),2,1,1,"CatModules")),"")</f>
        <v/>
      </c>
      <c r="F31" s="96"/>
      <c r="G31" s="156" t="str">
        <f ca="1">IFERROR(INDIRECT(ADDRESS(MATCH(CONCATENATE(E31,"-",F31),CatInt!K:K,0),3,1,1,"CatInt")),"")</f>
        <v/>
      </c>
      <c r="H31" s="45" t="str">
        <f>IF(F31="","",VLOOKUP(F31,#REF!,2,FALSE))</f>
        <v/>
      </c>
      <c r="I31" s="29"/>
      <c r="J31" s="155" t="e">
        <f t="shared" si="4"/>
        <v>#VALUE!</v>
      </c>
      <c r="K31" s="155" t="e">
        <f t="shared" si="5"/>
        <v>#VALUE!</v>
      </c>
      <c r="L31" s="153"/>
      <c r="M31" s="53"/>
      <c r="N31" s="175">
        <f t="shared" si="6"/>
        <v>1031</v>
      </c>
      <c r="O31" s="53"/>
      <c r="P31" s="175">
        <f t="shared" si="7"/>
        <v>10031</v>
      </c>
      <c r="Q31" s="30"/>
      <c r="R31" s="149" t="str">
        <f>IFERROR(VLOOKUP(Q31,Setup!D$16:E$25,2,FALSE),"")</f>
        <v/>
      </c>
      <c r="S31" s="51" t="str">
        <f ca="1">IFERROR(IF(OR(I31="",VLOOKUP(I31,CatCostInp!$E$2:$K$88,7,FALSE)=0),"",VLOOKUP(I31,CatCostInp!$E$2:$K$88,7,FALSE)),"")</f>
        <v/>
      </c>
      <c r="T31" s="159" t="e">
        <f>VLOOKUP(U31,#REF!,2,FALSE)</f>
        <v>#REF!</v>
      </c>
      <c r="U31" s="30"/>
      <c r="V31" s="1" t="str">
        <f ca="1">IF(U31=Setup!$C$10,"Grant",IF('Other Pharma &amp; Health Products'!U31=Setup!$C$11,"Local",IF('Other Pharma &amp; Health Products'!U31=Setup!$C$12,"Other","")))</f>
        <v/>
      </c>
      <c r="W31" s="33"/>
      <c r="X31" s="148"/>
      <c r="Y31" s="33"/>
      <c r="Z31" s="36" t="str">
        <f t="shared" si="8"/>
        <v/>
      </c>
      <c r="AA31" s="35"/>
      <c r="AB31" s="32" t="str">
        <f t="shared" si="9"/>
        <v/>
      </c>
      <c r="AC31" s="35"/>
      <c r="AD31" s="32" t="str">
        <f t="shared" si="10"/>
        <v/>
      </c>
      <c r="AE31" s="35"/>
      <c r="AF31" s="36" t="str">
        <f t="shared" si="11"/>
        <v/>
      </c>
      <c r="AG31" s="36" t="str">
        <f t="shared" si="12"/>
        <v/>
      </c>
      <c r="AH31" s="36" t="str">
        <f t="shared" si="13"/>
        <v/>
      </c>
      <c r="AI31" s="55"/>
      <c r="AJ31" s="37"/>
      <c r="AK31" s="148"/>
      <c r="AL31" s="35"/>
      <c r="AM31" s="32" t="str">
        <f t="shared" si="15"/>
        <v/>
      </c>
      <c r="AN31" s="35"/>
      <c r="AO31" s="32" t="str">
        <f t="shared" si="16"/>
        <v/>
      </c>
      <c r="AP31" s="35"/>
      <c r="AQ31" s="32" t="str">
        <f t="shared" si="17"/>
        <v/>
      </c>
      <c r="AR31" s="35"/>
      <c r="AS31" s="36" t="str">
        <f t="shared" si="18"/>
        <v/>
      </c>
      <c r="AT31" s="36" t="str">
        <f t="shared" si="19"/>
        <v/>
      </c>
      <c r="AU31" s="36" t="str">
        <f t="shared" si="20"/>
        <v/>
      </c>
      <c r="AV31" s="55"/>
      <c r="AW31" s="34"/>
      <c r="AX31" s="148"/>
      <c r="AY31" s="34"/>
      <c r="AZ31" s="32" t="str">
        <f t="shared" si="21"/>
        <v/>
      </c>
      <c r="BA31" s="34"/>
      <c r="BB31" s="32" t="str">
        <f t="shared" si="22"/>
        <v/>
      </c>
      <c r="BC31" s="34"/>
      <c r="BD31" s="32" t="str">
        <f t="shared" si="23"/>
        <v/>
      </c>
      <c r="BE31" s="35"/>
      <c r="BF31" s="36" t="str">
        <f t="shared" si="24"/>
        <v/>
      </c>
      <c r="BG31" s="36" t="str">
        <f t="shared" si="25"/>
        <v/>
      </c>
      <c r="BH31" s="36" t="str">
        <f t="shared" si="26"/>
        <v/>
      </c>
      <c r="BI31" s="55"/>
      <c r="BJ31" s="34"/>
      <c r="BK31" s="148"/>
      <c r="BL31" s="34"/>
      <c r="BM31" s="32" t="str">
        <f t="shared" si="27"/>
        <v/>
      </c>
      <c r="BN31" s="34"/>
      <c r="BO31" s="32" t="str">
        <f t="shared" si="28"/>
        <v/>
      </c>
      <c r="BP31" s="34"/>
      <c r="BQ31" s="32" t="str">
        <f t="shared" si="29"/>
        <v/>
      </c>
      <c r="BR31" s="34"/>
      <c r="BS31" s="36" t="str">
        <f t="shared" si="30"/>
        <v/>
      </c>
      <c r="BT31" s="36" t="str">
        <f t="shared" si="31"/>
        <v/>
      </c>
      <c r="BU31" s="36" t="str">
        <f t="shared" si="32"/>
        <v/>
      </c>
      <c r="BV31" s="55"/>
      <c r="BW31" s="36" t="str">
        <f t="shared" si="33"/>
        <v/>
      </c>
      <c r="BX31" s="36" t="str">
        <f t="shared" si="33"/>
        <v/>
      </c>
      <c r="BY31" s="31"/>
      <c r="BZ31" s="38"/>
      <c r="CB31" s="120" t="e">
        <f t="shared" ca="1" si="1"/>
        <v>#VALUE!</v>
      </c>
      <c r="CC31" s="2" t="e">
        <f t="shared" ca="1" si="34"/>
        <v>#VALUE!</v>
      </c>
    </row>
    <row r="32" spans="1:81" s="2" customFormat="1" ht="25.15" customHeight="1" x14ac:dyDescent="0.25">
      <c r="A32" s="52" t="str">
        <f t="shared" si="35"/>
        <v/>
      </c>
      <c r="B32" s="157" t="e">
        <f t="shared" ca="1" si="2"/>
        <v>#VALUE!</v>
      </c>
      <c r="C32" s="157" t="e">
        <f t="shared" si="3"/>
        <v>#VALUE!</v>
      </c>
      <c r="D32" s="29"/>
      <c r="E32" s="155" t="str">
        <f ca="1">IFERROR(INDIRECT(ADDRESS(MATCH(D32,CatModules!C:C,0),2,1,1,"CatModules")),"")</f>
        <v/>
      </c>
      <c r="F32" s="96"/>
      <c r="G32" s="156" t="str">
        <f ca="1">IFERROR(INDIRECT(ADDRESS(MATCH(CONCATENATE(E32,"-",F32),CatInt!K:K,0),3,1,1,"CatInt")),"")</f>
        <v/>
      </c>
      <c r="H32" s="45" t="str">
        <f>IF(F32="","",VLOOKUP(F32,#REF!,2,FALSE))</f>
        <v/>
      </c>
      <c r="I32" s="29"/>
      <c r="J32" s="155" t="e">
        <f t="shared" si="4"/>
        <v>#VALUE!</v>
      </c>
      <c r="K32" s="155" t="e">
        <f t="shared" si="5"/>
        <v>#VALUE!</v>
      </c>
      <c r="L32" s="153"/>
      <c r="M32" s="53"/>
      <c r="N32" s="175">
        <f t="shared" si="6"/>
        <v>1032</v>
      </c>
      <c r="O32" s="53"/>
      <c r="P32" s="175">
        <f t="shared" si="7"/>
        <v>10032</v>
      </c>
      <c r="Q32" s="30"/>
      <c r="R32" s="149" t="str">
        <f>IFERROR(VLOOKUP(Q32,Setup!D$16:E$25,2,FALSE),"")</f>
        <v/>
      </c>
      <c r="S32" s="51" t="str">
        <f ca="1">IFERROR(IF(OR(I32="",VLOOKUP(I32,CatCostInp!$E$2:$K$88,7,FALSE)=0),"",VLOOKUP(I32,CatCostInp!$E$2:$K$88,7,FALSE)),"")</f>
        <v/>
      </c>
      <c r="T32" s="159" t="e">
        <f>VLOOKUP(U32,#REF!,2,FALSE)</f>
        <v>#REF!</v>
      </c>
      <c r="U32" s="30"/>
      <c r="V32" s="1" t="str">
        <f ca="1">IF(U32=Setup!$C$10,"Grant",IF('Other Pharma &amp; Health Products'!U32=Setup!$C$11,"Local",IF('Other Pharma &amp; Health Products'!U32=Setup!$C$12,"Other","")))</f>
        <v/>
      </c>
      <c r="W32" s="33"/>
      <c r="X32" s="148"/>
      <c r="Y32" s="33"/>
      <c r="Z32" s="36" t="str">
        <f t="shared" si="8"/>
        <v/>
      </c>
      <c r="AA32" s="35"/>
      <c r="AB32" s="32" t="str">
        <f t="shared" si="9"/>
        <v/>
      </c>
      <c r="AC32" s="35"/>
      <c r="AD32" s="32" t="str">
        <f t="shared" si="10"/>
        <v/>
      </c>
      <c r="AE32" s="35"/>
      <c r="AF32" s="36" t="str">
        <f t="shared" si="11"/>
        <v/>
      </c>
      <c r="AG32" s="36" t="str">
        <f t="shared" si="12"/>
        <v/>
      </c>
      <c r="AH32" s="36" t="str">
        <f t="shared" si="13"/>
        <v/>
      </c>
      <c r="AI32" s="55"/>
      <c r="AJ32" s="37"/>
      <c r="AK32" s="148"/>
      <c r="AL32" s="35"/>
      <c r="AM32" s="32" t="str">
        <f t="shared" si="15"/>
        <v/>
      </c>
      <c r="AN32" s="35"/>
      <c r="AO32" s="32" t="str">
        <f t="shared" si="16"/>
        <v/>
      </c>
      <c r="AP32" s="35"/>
      <c r="AQ32" s="32" t="str">
        <f t="shared" si="17"/>
        <v/>
      </c>
      <c r="AR32" s="35"/>
      <c r="AS32" s="36" t="str">
        <f t="shared" si="18"/>
        <v/>
      </c>
      <c r="AT32" s="36" t="str">
        <f t="shared" si="19"/>
        <v/>
      </c>
      <c r="AU32" s="36" t="str">
        <f t="shared" si="20"/>
        <v/>
      </c>
      <c r="AV32" s="55"/>
      <c r="AW32" s="34"/>
      <c r="AX32" s="148"/>
      <c r="AY32" s="34"/>
      <c r="AZ32" s="32" t="str">
        <f t="shared" si="21"/>
        <v/>
      </c>
      <c r="BA32" s="34"/>
      <c r="BB32" s="32" t="str">
        <f t="shared" si="22"/>
        <v/>
      </c>
      <c r="BC32" s="34"/>
      <c r="BD32" s="32" t="str">
        <f t="shared" si="23"/>
        <v/>
      </c>
      <c r="BE32" s="35"/>
      <c r="BF32" s="36" t="str">
        <f t="shared" si="24"/>
        <v/>
      </c>
      <c r="BG32" s="36" t="str">
        <f t="shared" si="25"/>
        <v/>
      </c>
      <c r="BH32" s="36" t="str">
        <f t="shared" si="26"/>
        <v/>
      </c>
      <c r="BI32" s="55"/>
      <c r="BJ32" s="34"/>
      <c r="BK32" s="148"/>
      <c r="BL32" s="34"/>
      <c r="BM32" s="32" t="str">
        <f t="shared" si="27"/>
        <v/>
      </c>
      <c r="BN32" s="34"/>
      <c r="BO32" s="32" t="str">
        <f t="shared" si="28"/>
        <v/>
      </c>
      <c r="BP32" s="34"/>
      <c r="BQ32" s="32" t="str">
        <f t="shared" si="29"/>
        <v/>
      </c>
      <c r="BR32" s="34"/>
      <c r="BS32" s="36" t="str">
        <f t="shared" si="30"/>
        <v/>
      </c>
      <c r="BT32" s="36" t="str">
        <f t="shared" si="31"/>
        <v/>
      </c>
      <c r="BU32" s="36" t="str">
        <f t="shared" si="32"/>
        <v/>
      </c>
      <c r="BV32" s="55"/>
      <c r="BW32" s="36" t="str">
        <f t="shared" si="33"/>
        <v/>
      </c>
      <c r="BX32" s="36" t="str">
        <f t="shared" si="33"/>
        <v/>
      </c>
      <c r="BY32" s="31"/>
      <c r="BZ32" s="38"/>
      <c r="CB32" s="120" t="e">
        <f t="shared" ca="1" si="1"/>
        <v>#VALUE!</v>
      </c>
      <c r="CC32" s="2" t="e">
        <f t="shared" ca="1" si="34"/>
        <v>#VALUE!</v>
      </c>
    </row>
    <row r="33" spans="1:81" s="2" customFormat="1" ht="25.15" customHeight="1" x14ac:dyDescent="0.25">
      <c r="A33" s="52" t="str">
        <f t="shared" si="35"/>
        <v/>
      </c>
      <c r="B33" s="157" t="e">
        <f t="shared" ca="1" si="2"/>
        <v>#VALUE!</v>
      </c>
      <c r="C33" s="157" t="e">
        <f t="shared" si="3"/>
        <v>#VALUE!</v>
      </c>
      <c r="D33" s="29"/>
      <c r="E33" s="155" t="str">
        <f ca="1">IFERROR(INDIRECT(ADDRESS(MATCH(D33,CatModules!C:C,0),2,1,1,"CatModules")),"")</f>
        <v/>
      </c>
      <c r="F33" s="96"/>
      <c r="G33" s="156" t="str">
        <f ca="1">IFERROR(INDIRECT(ADDRESS(MATCH(CONCATENATE(E33,"-",F33),CatInt!K:K,0),3,1,1,"CatInt")),"")</f>
        <v/>
      </c>
      <c r="H33" s="45" t="str">
        <f>IF(F33="","",VLOOKUP(F33,#REF!,2,FALSE))</f>
        <v/>
      </c>
      <c r="I33" s="29"/>
      <c r="J33" s="155" t="e">
        <f t="shared" si="4"/>
        <v>#VALUE!</v>
      </c>
      <c r="K33" s="155" t="e">
        <f t="shared" si="5"/>
        <v>#VALUE!</v>
      </c>
      <c r="L33" s="153"/>
      <c r="M33" s="53"/>
      <c r="N33" s="175">
        <f t="shared" si="6"/>
        <v>1033</v>
      </c>
      <c r="O33" s="53"/>
      <c r="P33" s="175">
        <f t="shared" si="7"/>
        <v>10033</v>
      </c>
      <c r="Q33" s="30"/>
      <c r="R33" s="149" t="str">
        <f>IFERROR(VLOOKUP(Q33,Setup!D$16:E$25,2,FALSE),"")</f>
        <v/>
      </c>
      <c r="S33" s="51" t="str">
        <f ca="1">IFERROR(IF(OR(I33="",VLOOKUP(I33,CatCostInp!$E$2:$K$88,7,FALSE)=0),"",VLOOKUP(I33,CatCostInp!$E$2:$K$88,7,FALSE)),"")</f>
        <v/>
      </c>
      <c r="T33" s="159" t="e">
        <f>VLOOKUP(U33,#REF!,2,FALSE)</f>
        <v>#REF!</v>
      </c>
      <c r="U33" s="30"/>
      <c r="V33" s="1" t="str">
        <f ca="1">IF(U33=Setup!$C$10,"Grant",IF('Other Pharma &amp; Health Products'!U33=Setup!$C$11,"Local",IF('Other Pharma &amp; Health Products'!U33=Setup!$C$12,"Other","")))</f>
        <v/>
      </c>
      <c r="W33" s="33"/>
      <c r="X33" s="148"/>
      <c r="Y33" s="33"/>
      <c r="Z33" s="36" t="str">
        <f t="shared" si="8"/>
        <v/>
      </c>
      <c r="AA33" s="35"/>
      <c r="AB33" s="32" t="str">
        <f t="shared" si="9"/>
        <v/>
      </c>
      <c r="AC33" s="35"/>
      <c r="AD33" s="32" t="str">
        <f t="shared" si="10"/>
        <v/>
      </c>
      <c r="AE33" s="35"/>
      <c r="AF33" s="36" t="str">
        <f t="shared" si="11"/>
        <v/>
      </c>
      <c r="AG33" s="36" t="str">
        <f t="shared" si="12"/>
        <v/>
      </c>
      <c r="AH33" s="36" t="str">
        <f t="shared" si="13"/>
        <v/>
      </c>
      <c r="AI33" s="55"/>
      <c r="AJ33" s="37"/>
      <c r="AK33" s="148"/>
      <c r="AL33" s="35"/>
      <c r="AM33" s="32" t="str">
        <f t="shared" si="15"/>
        <v/>
      </c>
      <c r="AN33" s="35"/>
      <c r="AO33" s="32" t="str">
        <f t="shared" si="16"/>
        <v/>
      </c>
      <c r="AP33" s="35"/>
      <c r="AQ33" s="32" t="str">
        <f t="shared" si="17"/>
        <v/>
      </c>
      <c r="AR33" s="35"/>
      <c r="AS33" s="36" t="str">
        <f t="shared" si="18"/>
        <v/>
      </c>
      <c r="AT33" s="36" t="str">
        <f t="shared" si="19"/>
        <v/>
      </c>
      <c r="AU33" s="36" t="str">
        <f t="shared" si="20"/>
        <v/>
      </c>
      <c r="AV33" s="55"/>
      <c r="AW33" s="34"/>
      <c r="AX33" s="148"/>
      <c r="AY33" s="34"/>
      <c r="AZ33" s="32" t="str">
        <f t="shared" si="21"/>
        <v/>
      </c>
      <c r="BA33" s="34"/>
      <c r="BB33" s="32" t="str">
        <f t="shared" si="22"/>
        <v/>
      </c>
      <c r="BC33" s="34"/>
      <c r="BD33" s="32" t="str">
        <f t="shared" si="23"/>
        <v/>
      </c>
      <c r="BE33" s="35"/>
      <c r="BF33" s="36" t="str">
        <f t="shared" si="24"/>
        <v/>
      </c>
      <c r="BG33" s="36" t="str">
        <f t="shared" si="25"/>
        <v/>
      </c>
      <c r="BH33" s="36" t="str">
        <f t="shared" si="26"/>
        <v/>
      </c>
      <c r="BI33" s="55"/>
      <c r="BJ33" s="34"/>
      <c r="BK33" s="148"/>
      <c r="BL33" s="34"/>
      <c r="BM33" s="32" t="str">
        <f t="shared" si="27"/>
        <v/>
      </c>
      <c r="BN33" s="34"/>
      <c r="BO33" s="32" t="str">
        <f t="shared" si="28"/>
        <v/>
      </c>
      <c r="BP33" s="34"/>
      <c r="BQ33" s="32" t="str">
        <f t="shared" si="29"/>
        <v/>
      </c>
      <c r="BR33" s="34"/>
      <c r="BS33" s="36" t="str">
        <f t="shared" si="30"/>
        <v/>
      </c>
      <c r="BT33" s="36" t="str">
        <f t="shared" si="31"/>
        <v/>
      </c>
      <c r="BU33" s="36" t="str">
        <f t="shared" si="32"/>
        <v/>
      </c>
      <c r="BV33" s="55"/>
      <c r="BW33" s="36" t="str">
        <f t="shared" si="33"/>
        <v/>
      </c>
      <c r="BX33" s="36" t="str">
        <f t="shared" si="33"/>
        <v/>
      </c>
      <c r="BY33" s="31"/>
      <c r="BZ33" s="38"/>
      <c r="CB33" s="120" t="e">
        <f t="shared" ca="1" si="1"/>
        <v>#VALUE!</v>
      </c>
      <c r="CC33" s="2" t="e">
        <f t="shared" ca="1" si="34"/>
        <v>#VALUE!</v>
      </c>
    </row>
    <row r="34" spans="1:81" s="2" customFormat="1" ht="25.15" customHeight="1" x14ac:dyDescent="0.25">
      <c r="A34" s="52" t="str">
        <f t="shared" si="35"/>
        <v/>
      </c>
      <c r="B34" s="157" t="e">
        <f t="shared" ca="1" si="2"/>
        <v>#VALUE!</v>
      </c>
      <c r="C34" s="157" t="e">
        <f t="shared" si="3"/>
        <v>#VALUE!</v>
      </c>
      <c r="D34" s="29"/>
      <c r="E34" s="155" t="str">
        <f ca="1">IFERROR(INDIRECT(ADDRESS(MATCH(D34,CatModules!C:C,0),2,1,1,"CatModules")),"")</f>
        <v/>
      </c>
      <c r="F34" s="96"/>
      <c r="G34" s="156" t="str">
        <f ca="1">IFERROR(INDIRECT(ADDRESS(MATCH(CONCATENATE(E34,"-",F34),CatInt!K:K,0),3,1,1,"CatInt")),"")</f>
        <v/>
      </c>
      <c r="H34" s="45" t="str">
        <f>IF(F34="","",VLOOKUP(F34,#REF!,2,FALSE))</f>
        <v/>
      </c>
      <c r="I34" s="29"/>
      <c r="J34" s="155" t="e">
        <f t="shared" si="4"/>
        <v>#VALUE!</v>
      </c>
      <c r="K34" s="155" t="e">
        <f t="shared" si="5"/>
        <v>#VALUE!</v>
      </c>
      <c r="L34" s="153"/>
      <c r="M34" s="53"/>
      <c r="N34" s="175">
        <f t="shared" si="6"/>
        <v>1034</v>
      </c>
      <c r="O34" s="53"/>
      <c r="P34" s="175">
        <f t="shared" si="7"/>
        <v>10034</v>
      </c>
      <c r="Q34" s="30"/>
      <c r="R34" s="149" t="str">
        <f>IFERROR(VLOOKUP(Q34,Setup!D$16:E$25,2,FALSE),"")</f>
        <v/>
      </c>
      <c r="S34" s="51" t="str">
        <f ca="1">IFERROR(IF(OR(I34="",VLOOKUP(I34,CatCostInp!$E$2:$K$88,7,FALSE)=0),"",VLOOKUP(I34,CatCostInp!$E$2:$K$88,7,FALSE)),"")</f>
        <v/>
      </c>
      <c r="T34" s="159" t="e">
        <f>VLOOKUP(U34,#REF!,2,FALSE)</f>
        <v>#REF!</v>
      </c>
      <c r="U34" s="30"/>
      <c r="V34" s="1" t="str">
        <f ca="1">IF(U34=Setup!$C$10,"Grant",IF('Other Pharma &amp; Health Products'!U34=Setup!$C$11,"Local",IF('Other Pharma &amp; Health Products'!U34=Setup!$C$12,"Other","")))</f>
        <v/>
      </c>
      <c r="W34" s="33"/>
      <c r="X34" s="148"/>
      <c r="Y34" s="33"/>
      <c r="Z34" s="36" t="str">
        <f t="shared" si="8"/>
        <v/>
      </c>
      <c r="AA34" s="35"/>
      <c r="AB34" s="32" t="str">
        <f t="shared" si="9"/>
        <v/>
      </c>
      <c r="AC34" s="35"/>
      <c r="AD34" s="32" t="str">
        <f t="shared" si="10"/>
        <v/>
      </c>
      <c r="AE34" s="35"/>
      <c r="AF34" s="36" t="str">
        <f t="shared" si="11"/>
        <v/>
      </c>
      <c r="AG34" s="36" t="str">
        <f t="shared" si="12"/>
        <v/>
      </c>
      <c r="AH34" s="36" t="str">
        <f t="shared" si="13"/>
        <v/>
      </c>
      <c r="AI34" s="55"/>
      <c r="AJ34" s="37"/>
      <c r="AK34" s="148"/>
      <c r="AL34" s="35"/>
      <c r="AM34" s="32" t="str">
        <f t="shared" si="15"/>
        <v/>
      </c>
      <c r="AN34" s="35"/>
      <c r="AO34" s="32" t="str">
        <f t="shared" si="16"/>
        <v/>
      </c>
      <c r="AP34" s="35"/>
      <c r="AQ34" s="32" t="str">
        <f t="shared" si="17"/>
        <v/>
      </c>
      <c r="AR34" s="35"/>
      <c r="AS34" s="36" t="str">
        <f t="shared" si="18"/>
        <v/>
      </c>
      <c r="AT34" s="36" t="str">
        <f t="shared" si="19"/>
        <v/>
      </c>
      <c r="AU34" s="36" t="str">
        <f t="shared" si="20"/>
        <v/>
      </c>
      <c r="AV34" s="55"/>
      <c r="AW34" s="34"/>
      <c r="AX34" s="148"/>
      <c r="AY34" s="34"/>
      <c r="AZ34" s="32" t="str">
        <f t="shared" si="21"/>
        <v/>
      </c>
      <c r="BA34" s="34"/>
      <c r="BB34" s="32" t="str">
        <f t="shared" si="22"/>
        <v/>
      </c>
      <c r="BC34" s="34"/>
      <c r="BD34" s="32" t="str">
        <f t="shared" si="23"/>
        <v/>
      </c>
      <c r="BE34" s="35"/>
      <c r="BF34" s="36" t="str">
        <f t="shared" si="24"/>
        <v/>
      </c>
      <c r="BG34" s="36" t="str">
        <f t="shared" si="25"/>
        <v/>
      </c>
      <c r="BH34" s="36" t="str">
        <f t="shared" si="26"/>
        <v/>
      </c>
      <c r="BI34" s="55"/>
      <c r="BJ34" s="34"/>
      <c r="BK34" s="148"/>
      <c r="BL34" s="34"/>
      <c r="BM34" s="32" t="str">
        <f t="shared" si="27"/>
        <v/>
      </c>
      <c r="BN34" s="34"/>
      <c r="BO34" s="32" t="str">
        <f t="shared" si="28"/>
        <v/>
      </c>
      <c r="BP34" s="34"/>
      <c r="BQ34" s="32" t="str">
        <f t="shared" si="29"/>
        <v/>
      </c>
      <c r="BR34" s="34"/>
      <c r="BS34" s="36" t="str">
        <f t="shared" si="30"/>
        <v/>
      </c>
      <c r="BT34" s="36" t="str">
        <f t="shared" si="31"/>
        <v/>
      </c>
      <c r="BU34" s="36" t="str">
        <f t="shared" si="32"/>
        <v/>
      </c>
      <c r="BV34" s="55"/>
      <c r="BW34" s="36" t="str">
        <f t="shared" si="33"/>
        <v/>
      </c>
      <c r="BX34" s="36" t="str">
        <f t="shared" si="33"/>
        <v/>
      </c>
      <c r="BY34" s="31"/>
      <c r="BZ34" s="38"/>
      <c r="CB34" s="120" t="e">
        <f t="shared" ca="1" si="1"/>
        <v>#VALUE!</v>
      </c>
      <c r="CC34" s="2" t="e">
        <f t="shared" ca="1" si="34"/>
        <v>#VALUE!</v>
      </c>
    </row>
    <row r="35" spans="1:81" s="2" customFormat="1" ht="25.15" customHeight="1" x14ac:dyDescent="0.25">
      <c r="A35" s="52" t="str">
        <f t="shared" si="35"/>
        <v/>
      </c>
      <c r="B35" s="157" t="e">
        <f t="shared" ca="1" si="2"/>
        <v>#VALUE!</v>
      </c>
      <c r="C35" s="157" t="e">
        <f t="shared" si="3"/>
        <v>#VALUE!</v>
      </c>
      <c r="D35" s="29"/>
      <c r="E35" s="155" t="str">
        <f ca="1">IFERROR(INDIRECT(ADDRESS(MATCH(D35,CatModules!C:C,0),2,1,1,"CatModules")),"")</f>
        <v/>
      </c>
      <c r="F35" s="96"/>
      <c r="G35" s="156" t="str">
        <f ca="1">IFERROR(INDIRECT(ADDRESS(MATCH(CONCATENATE(E35,"-",F35),CatInt!K:K,0),3,1,1,"CatInt")),"")</f>
        <v/>
      </c>
      <c r="H35" s="45" t="str">
        <f>IF(F35="","",VLOOKUP(F35,#REF!,2,FALSE))</f>
        <v/>
      </c>
      <c r="I35" s="29"/>
      <c r="J35" s="155" t="e">
        <f t="shared" si="4"/>
        <v>#VALUE!</v>
      </c>
      <c r="K35" s="155" t="e">
        <f t="shared" si="5"/>
        <v>#VALUE!</v>
      </c>
      <c r="L35" s="153"/>
      <c r="M35" s="53"/>
      <c r="N35" s="175">
        <f t="shared" si="6"/>
        <v>1035</v>
      </c>
      <c r="O35" s="53"/>
      <c r="P35" s="175">
        <f t="shared" si="7"/>
        <v>10035</v>
      </c>
      <c r="Q35" s="30"/>
      <c r="R35" s="149" t="str">
        <f>IFERROR(VLOOKUP(Q35,Setup!D$16:E$25,2,FALSE),"")</f>
        <v/>
      </c>
      <c r="S35" s="51" t="str">
        <f ca="1">IFERROR(IF(OR(I35="",VLOOKUP(I35,CatCostInp!$E$2:$K$88,7,FALSE)=0),"",VLOOKUP(I35,CatCostInp!$E$2:$K$88,7,FALSE)),"")</f>
        <v/>
      </c>
      <c r="T35" s="159" t="e">
        <f>VLOOKUP(U35,#REF!,2,FALSE)</f>
        <v>#REF!</v>
      </c>
      <c r="U35" s="30"/>
      <c r="V35" s="1" t="str">
        <f ca="1">IF(U35=Setup!$C$10,"Grant",IF('Other Pharma &amp; Health Products'!U35=Setup!$C$11,"Local",IF('Other Pharma &amp; Health Products'!U35=Setup!$C$12,"Other","")))</f>
        <v/>
      </c>
      <c r="W35" s="33"/>
      <c r="X35" s="148"/>
      <c r="Y35" s="33"/>
      <c r="Z35" s="36" t="str">
        <f t="shared" si="8"/>
        <v/>
      </c>
      <c r="AA35" s="35"/>
      <c r="AB35" s="32" t="str">
        <f t="shared" si="9"/>
        <v/>
      </c>
      <c r="AC35" s="35"/>
      <c r="AD35" s="32" t="str">
        <f t="shared" si="10"/>
        <v/>
      </c>
      <c r="AE35" s="35"/>
      <c r="AF35" s="36" t="str">
        <f t="shared" si="11"/>
        <v/>
      </c>
      <c r="AG35" s="36" t="str">
        <f t="shared" si="12"/>
        <v/>
      </c>
      <c r="AH35" s="36" t="str">
        <f t="shared" si="13"/>
        <v/>
      </c>
      <c r="AI35" s="55"/>
      <c r="AJ35" s="37"/>
      <c r="AK35" s="148"/>
      <c r="AL35" s="35"/>
      <c r="AM35" s="32" t="str">
        <f t="shared" si="15"/>
        <v/>
      </c>
      <c r="AN35" s="35"/>
      <c r="AO35" s="32" t="str">
        <f t="shared" si="16"/>
        <v/>
      </c>
      <c r="AP35" s="35"/>
      <c r="AQ35" s="32" t="str">
        <f t="shared" si="17"/>
        <v/>
      </c>
      <c r="AR35" s="35"/>
      <c r="AS35" s="36" t="str">
        <f t="shared" si="18"/>
        <v/>
      </c>
      <c r="AT35" s="36" t="str">
        <f t="shared" si="19"/>
        <v/>
      </c>
      <c r="AU35" s="36" t="str">
        <f t="shared" si="20"/>
        <v/>
      </c>
      <c r="AV35" s="55"/>
      <c r="AW35" s="34"/>
      <c r="AX35" s="148"/>
      <c r="AY35" s="34"/>
      <c r="AZ35" s="32" t="str">
        <f t="shared" si="21"/>
        <v/>
      </c>
      <c r="BA35" s="34"/>
      <c r="BB35" s="32" t="str">
        <f t="shared" si="22"/>
        <v/>
      </c>
      <c r="BC35" s="34"/>
      <c r="BD35" s="32" t="str">
        <f t="shared" si="23"/>
        <v/>
      </c>
      <c r="BE35" s="35"/>
      <c r="BF35" s="36" t="str">
        <f t="shared" si="24"/>
        <v/>
      </c>
      <c r="BG35" s="36" t="str">
        <f t="shared" si="25"/>
        <v/>
      </c>
      <c r="BH35" s="36" t="str">
        <f t="shared" si="26"/>
        <v/>
      </c>
      <c r="BI35" s="55"/>
      <c r="BJ35" s="34"/>
      <c r="BK35" s="148"/>
      <c r="BL35" s="34"/>
      <c r="BM35" s="32" t="str">
        <f t="shared" si="27"/>
        <v/>
      </c>
      <c r="BN35" s="34"/>
      <c r="BO35" s="32" t="str">
        <f t="shared" si="28"/>
        <v/>
      </c>
      <c r="BP35" s="34"/>
      <c r="BQ35" s="32" t="str">
        <f t="shared" si="29"/>
        <v/>
      </c>
      <c r="BR35" s="34"/>
      <c r="BS35" s="36" t="str">
        <f t="shared" si="30"/>
        <v/>
      </c>
      <c r="BT35" s="36" t="str">
        <f t="shared" si="31"/>
        <v/>
      </c>
      <c r="BU35" s="36" t="str">
        <f t="shared" si="32"/>
        <v/>
      </c>
      <c r="BV35" s="55"/>
      <c r="BW35" s="36" t="str">
        <f t="shared" si="33"/>
        <v/>
      </c>
      <c r="BX35" s="36" t="str">
        <f t="shared" si="33"/>
        <v/>
      </c>
      <c r="BY35" s="31"/>
      <c r="BZ35" s="38"/>
      <c r="CB35" s="120" t="e">
        <f t="shared" ca="1" si="1"/>
        <v>#VALUE!</v>
      </c>
      <c r="CC35" s="2" t="e">
        <f t="shared" ca="1" si="34"/>
        <v>#VALUE!</v>
      </c>
    </row>
    <row r="36" spans="1:81" s="2" customFormat="1" ht="25.15" customHeight="1" x14ac:dyDescent="0.25">
      <c r="A36" s="52" t="str">
        <f t="shared" si="35"/>
        <v/>
      </c>
      <c r="B36" s="157" t="e">
        <f t="shared" ca="1" si="2"/>
        <v>#VALUE!</v>
      </c>
      <c r="C36" s="157" t="e">
        <f t="shared" si="3"/>
        <v>#VALUE!</v>
      </c>
      <c r="D36" s="29"/>
      <c r="E36" s="155" t="str">
        <f ca="1">IFERROR(INDIRECT(ADDRESS(MATCH(D36,CatModules!C:C,0),2,1,1,"CatModules")),"")</f>
        <v/>
      </c>
      <c r="F36" s="96"/>
      <c r="G36" s="156" t="str">
        <f ca="1">IFERROR(INDIRECT(ADDRESS(MATCH(CONCATENATE(E36,"-",F36),CatInt!K:K,0),3,1,1,"CatInt")),"")</f>
        <v/>
      </c>
      <c r="H36" s="45" t="str">
        <f>IF(F36="","",VLOOKUP(F36,#REF!,2,FALSE))</f>
        <v/>
      </c>
      <c r="I36" s="29"/>
      <c r="J36" s="155" t="e">
        <f t="shared" si="4"/>
        <v>#VALUE!</v>
      </c>
      <c r="K36" s="155" t="e">
        <f t="shared" si="5"/>
        <v>#VALUE!</v>
      </c>
      <c r="L36" s="153"/>
      <c r="M36" s="53"/>
      <c r="N36" s="175">
        <f t="shared" si="6"/>
        <v>1036</v>
      </c>
      <c r="O36" s="53"/>
      <c r="P36" s="175">
        <f t="shared" si="7"/>
        <v>10036</v>
      </c>
      <c r="Q36" s="30"/>
      <c r="R36" s="149" t="str">
        <f>IFERROR(VLOOKUP(Q36,Setup!D$16:E$25,2,FALSE),"")</f>
        <v/>
      </c>
      <c r="S36" s="51" t="str">
        <f ca="1">IFERROR(IF(OR(I36="",VLOOKUP(I36,CatCostInp!$E$2:$K$88,7,FALSE)=0),"",VLOOKUP(I36,CatCostInp!$E$2:$K$88,7,FALSE)),"")</f>
        <v/>
      </c>
      <c r="T36" s="159" t="e">
        <f>VLOOKUP(U36,#REF!,2,FALSE)</f>
        <v>#REF!</v>
      </c>
      <c r="U36" s="30"/>
      <c r="V36" s="1" t="str">
        <f ca="1">IF(U36=Setup!$C$10,"Grant",IF('Other Pharma &amp; Health Products'!U36=Setup!$C$11,"Local",IF('Other Pharma &amp; Health Products'!U36=Setup!$C$12,"Other","")))</f>
        <v/>
      </c>
      <c r="W36" s="33"/>
      <c r="X36" s="148"/>
      <c r="Y36" s="33"/>
      <c r="Z36" s="36" t="str">
        <f t="shared" si="8"/>
        <v/>
      </c>
      <c r="AA36" s="35"/>
      <c r="AB36" s="32" t="str">
        <f t="shared" si="9"/>
        <v/>
      </c>
      <c r="AC36" s="35"/>
      <c r="AD36" s="32" t="str">
        <f t="shared" si="10"/>
        <v/>
      </c>
      <c r="AE36" s="35"/>
      <c r="AF36" s="36" t="str">
        <f t="shared" si="11"/>
        <v/>
      </c>
      <c r="AG36" s="36" t="str">
        <f t="shared" si="12"/>
        <v/>
      </c>
      <c r="AH36" s="36" t="str">
        <f t="shared" si="13"/>
        <v/>
      </c>
      <c r="AI36" s="55"/>
      <c r="AJ36" s="37"/>
      <c r="AK36" s="148"/>
      <c r="AL36" s="35"/>
      <c r="AM36" s="32" t="str">
        <f t="shared" si="15"/>
        <v/>
      </c>
      <c r="AN36" s="35"/>
      <c r="AO36" s="32" t="str">
        <f t="shared" si="16"/>
        <v/>
      </c>
      <c r="AP36" s="35"/>
      <c r="AQ36" s="32" t="str">
        <f t="shared" si="17"/>
        <v/>
      </c>
      <c r="AR36" s="35"/>
      <c r="AS36" s="36" t="str">
        <f t="shared" si="18"/>
        <v/>
      </c>
      <c r="AT36" s="36" t="str">
        <f t="shared" si="19"/>
        <v/>
      </c>
      <c r="AU36" s="36" t="str">
        <f t="shared" si="20"/>
        <v/>
      </c>
      <c r="AV36" s="55"/>
      <c r="AW36" s="34"/>
      <c r="AX36" s="148"/>
      <c r="AY36" s="34"/>
      <c r="AZ36" s="32" t="str">
        <f t="shared" si="21"/>
        <v/>
      </c>
      <c r="BA36" s="34"/>
      <c r="BB36" s="32" t="str">
        <f t="shared" si="22"/>
        <v/>
      </c>
      <c r="BC36" s="34"/>
      <c r="BD36" s="32" t="str">
        <f t="shared" si="23"/>
        <v/>
      </c>
      <c r="BE36" s="35"/>
      <c r="BF36" s="36" t="str">
        <f t="shared" si="24"/>
        <v/>
      </c>
      <c r="BG36" s="36" t="str">
        <f t="shared" si="25"/>
        <v/>
      </c>
      <c r="BH36" s="36" t="str">
        <f t="shared" si="26"/>
        <v/>
      </c>
      <c r="BI36" s="55"/>
      <c r="BJ36" s="34"/>
      <c r="BK36" s="148"/>
      <c r="BL36" s="34"/>
      <c r="BM36" s="32" t="str">
        <f t="shared" si="27"/>
        <v/>
      </c>
      <c r="BN36" s="34"/>
      <c r="BO36" s="32" t="str">
        <f t="shared" si="28"/>
        <v/>
      </c>
      <c r="BP36" s="34"/>
      <c r="BQ36" s="32" t="str">
        <f t="shared" si="29"/>
        <v/>
      </c>
      <c r="BR36" s="34"/>
      <c r="BS36" s="36" t="str">
        <f t="shared" si="30"/>
        <v/>
      </c>
      <c r="BT36" s="36" t="str">
        <f t="shared" si="31"/>
        <v/>
      </c>
      <c r="BU36" s="36" t="str">
        <f t="shared" si="32"/>
        <v/>
      </c>
      <c r="BV36" s="55"/>
      <c r="BW36" s="36" t="str">
        <f t="shared" si="33"/>
        <v/>
      </c>
      <c r="BX36" s="36" t="str">
        <f t="shared" si="33"/>
        <v/>
      </c>
      <c r="BY36" s="31"/>
      <c r="BZ36" s="38"/>
      <c r="CB36" s="120" t="e">
        <f t="shared" ca="1" si="1"/>
        <v>#VALUE!</v>
      </c>
      <c r="CC36" s="2" t="e">
        <f t="shared" ca="1" si="34"/>
        <v>#VALUE!</v>
      </c>
    </row>
    <row r="37" spans="1:81" s="2" customFormat="1" ht="25.15" customHeight="1" x14ac:dyDescent="0.25">
      <c r="A37" s="52" t="str">
        <f t="shared" si="35"/>
        <v/>
      </c>
      <c r="B37" s="157" t="e">
        <f t="shared" ca="1" si="2"/>
        <v>#VALUE!</v>
      </c>
      <c r="C37" s="157" t="e">
        <f t="shared" si="3"/>
        <v>#VALUE!</v>
      </c>
      <c r="D37" s="29"/>
      <c r="E37" s="155" t="str">
        <f ca="1">IFERROR(INDIRECT(ADDRESS(MATCH(D37,CatModules!C:C,0),2,1,1,"CatModules")),"")</f>
        <v/>
      </c>
      <c r="F37" s="96"/>
      <c r="G37" s="156" t="str">
        <f ca="1">IFERROR(INDIRECT(ADDRESS(MATCH(CONCATENATE(E37,"-",F37),CatInt!K:K,0),3,1,1,"CatInt")),"")</f>
        <v/>
      </c>
      <c r="H37" s="45" t="str">
        <f>IF(F37="","",VLOOKUP(F37,#REF!,2,FALSE))</f>
        <v/>
      </c>
      <c r="I37" s="29"/>
      <c r="J37" s="155" t="e">
        <f t="shared" si="4"/>
        <v>#VALUE!</v>
      </c>
      <c r="K37" s="155" t="e">
        <f t="shared" si="5"/>
        <v>#VALUE!</v>
      </c>
      <c r="L37" s="153"/>
      <c r="M37" s="53"/>
      <c r="N37" s="175">
        <f t="shared" si="6"/>
        <v>1037</v>
      </c>
      <c r="O37" s="53"/>
      <c r="P37" s="175">
        <f t="shared" si="7"/>
        <v>10037</v>
      </c>
      <c r="Q37" s="30"/>
      <c r="R37" s="149" t="str">
        <f>IFERROR(VLOOKUP(Q37,Setup!D$16:E$25,2,FALSE),"")</f>
        <v/>
      </c>
      <c r="S37" s="51" t="str">
        <f ca="1">IFERROR(IF(OR(I37="",VLOOKUP(I37,CatCostInp!$E$2:$K$88,7,FALSE)=0),"",VLOOKUP(I37,CatCostInp!$E$2:$K$88,7,FALSE)),"")</f>
        <v/>
      </c>
      <c r="T37" s="159" t="e">
        <f>VLOOKUP(U37,#REF!,2,FALSE)</f>
        <v>#REF!</v>
      </c>
      <c r="U37" s="30"/>
      <c r="V37" s="1" t="str">
        <f ca="1">IF(U37=Setup!$C$10,"Grant",IF('Other Pharma &amp; Health Products'!U37=Setup!$C$11,"Local",IF('Other Pharma &amp; Health Products'!U37=Setup!$C$12,"Other","")))</f>
        <v/>
      </c>
      <c r="W37" s="33"/>
      <c r="X37" s="148"/>
      <c r="Y37" s="33"/>
      <c r="Z37" s="36" t="str">
        <f t="shared" si="8"/>
        <v/>
      </c>
      <c r="AA37" s="35"/>
      <c r="AB37" s="32" t="str">
        <f t="shared" si="9"/>
        <v/>
      </c>
      <c r="AC37" s="35"/>
      <c r="AD37" s="32" t="str">
        <f t="shared" si="10"/>
        <v/>
      </c>
      <c r="AE37" s="35"/>
      <c r="AF37" s="36" t="str">
        <f t="shared" si="11"/>
        <v/>
      </c>
      <c r="AG37" s="36" t="str">
        <f t="shared" si="12"/>
        <v/>
      </c>
      <c r="AH37" s="36" t="str">
        <f t="shared" si="13"/>
        <v/>
      </c>
      <c r="AI37" s="55"/>
      <c r="AJ37" s="37"/>
      <c r="AK37" s="148"/>
      <c r="AL37" s="35"/>
      <c r="AM37" s="32" t="str">
        <f t="shared" si="15"/>
        <v/>
      </c>
      <c r="AN37" s="35"/>
      <c r="AO37" s="32" t="str">
        <f t="shared" si="16"/>
        <v/>
      </c>
      <c r="AP37" s="35"/>
      <c r="AQ37" s="32" t="str">
        <f t="shared" si="17"/>
        <v/>
      </c>
      <c r="AR37" s="35"/>
      <c r="AS37" s="36" t="str">
        <f t="shared" si="18"/>
        <v/>
      </c>
      <c r="AT37" s="36" t="str">
        <f t="shared" si="19"/>
        <v/>
      </c>
      <c r="AU37" s="36" t="str">
        <f t="shared" si="20"/>
        <v/>
      </c>
      <c r="AV37" s="55"/>
      <c r="AW37" s="34"/>
      <c r="AX37" s="148"/>
      <c r="AY37" s="34"/>
      <c r="AZ37" s="32" t="str">
        <f t="shared" si="21"/>
        <v/>
      </c>
      <c r="BA37" s="34"/>
      <c r="BB37" s="32" t="str">
        <f t="shared" si="22"/>
        <v/>
      </c>
      <c r="BC37" s="34"/>
      <c r="BD37" s="32" t="str">
        <f t="shared" si="23"/>
        <v/>
      </c>
      <c r="BE37" s="35"/>
      <c r="BF37" s="36" t="str">
        <f t="shared" si="24"/>
        <v/>
      </c>
      <c r="BG37" s="36" t="str">
        <f t="shared" si="25"/>
        <v/>
      </c>
      <c r="BH37" s="36" t="str">
        <f t="shared" si="26"/>
        <v/>
      </c>
      <c r="BI37" s="55"/>
      <c r="BJ37" s="34"/>
      <c r="BK37" s="148"/>
      <c r="BL37" s="34"/>
      <c r="BM37" s="32" t="str">
        <f t="shared" si="27"/>
        <v/>
      </c>
      <c r="BN37" s="34"/>
      <c r="BO37" s="32" t="str">
        <f t="shared" si="28"/>
        <v/>
      </c>
      <c r="BP37" s="34"/>
      <c r="BQ37" s="32" t="str">
        <f t="shared" si="29"/>
        <v/>
      </c>
      <c r="BR37" s="34"/>
      <c r="BS37" s="36" t="str">
        <f t="shared" si="30"/>
        <v/>
      </c>
      <c r="BT37" s="36" t="str">
        <f t="shared" si="31"/>
        <v/>
      </c>
      <c r="BU37" s="36" t="str">
        <f t="shared" si="32"/>
        <v/>
      </c>
      <c r="BV37" s="55"/>
      <c r="BW37" s="36" t="str">
        <f t="shared" si="33"/>
        <v/>
      </c>
      <c r="BX37" s="36" t="str">
        <f t="shared" si="33"/>
        <v/>
      </c>
      <c r="BY37" s="31"/>
      <c r="BZ37" s="38"/>
      <c r="CB37" s="120" t="e">
        <f t="shared" ca="1" si="1"/>
        <v>#VALUE!</v>
      </c>
      <c r="CC37" s="2" t="e">
        <f t="shared" ca="1" si="34"/>
        <v>#VALUE!</v>
      </c>
    </row>
    <row r="38" spans="1:81" s="2" customFormat="1" ht="25.15" customHeight="1" x14ac:dyDescent="0.25">
      <c r="A38" s="52" t="str">
        <f t="shared" si="35"/>
        <v/>
      </c>
      <c r="B38" s="157" t="e">
        <f t="shared" ca="1" si="2"/>
        <v>#VALUE!</v>
      </c>
      <c r="C38" s="157" t="e">
        <f t="shared" si="3"/>
        <v>#VALUE!</v>
      </c>
      <c r="D38" s="29"/>
      <c r="E38" s="155" t="str">
        <f ca="1">IFERROR(INDIRECT(ADDRESS(MATCH(D38,CatModules!C:C,0),2,1,1,"CatModules")),"")</f>
        <v/>
      </c>
      <c r="F38" s="96"/>
      <c r="G38" s="156" t="str">
        <f ca="1">IFERROR(INDIRECT(ADDRESS(MATCH(CONCATENATE(E38,"-",F38),CatInt!K:K,0),3,1,1,"CatInt")),"")</f>
        <v/>
      </c>
      <c r="H38" s="45" t="str">
        <f>IF(F38="","",VLOOKUP(F38,#REF!,2,FALSE))</f>
        <v/>
      </c>
      <c r="I38" s="29"/>
      <c r="J38" s="155" t="e">
        <f t="shared" si="4"/>
        <v>#VALUE!</v>
      </c>
      <c r="K38" s="155" t="e">
        <f t="shared" si="5"/>
        <v>#VALUE!</v>
      </c>
      <c r="L38" s="153"/>
      <c r="M38" s="53"/>
      <c r="N38" s="175">
        <f t="shared" si="6"/>
        <v>1038</v>
      </c>
      <c r="O38" s="53"/>
      <c r="P38" s="175">
        <f t="shared" si="7"/>
        <v>10038</v>
      </c>
      <c r="Q38" s="30"/>
      <c r="R38" s="149" t="str">
        <f>IFERROR(VLOOKUP(Q38,Setup!D$16:E$25,2,FALSE),"")</f>
        <v/>
      </c>
      <c r="S38" s="51" t="str">
        <f ca="1">IFERROR(IF(OR(I38="",VLOOKUP(I38,CatCostInp!$E$2:$K$88,7,FALSE)=0),"",VLOOKUP(I38,CatCostInp!$E$2:$K$88,7,FALSE)),"")</f>
        <v/>
      </c>
      <c r="T38" s="159" t="e">
        <f>VLOOKUP(U38,#REF!,2,FALSE)</f>
        <v>#REF!</v>
      </c>
      <c r="U38" s="30"/>
      <c r="V38" s="1" t="str">
        <f ca="1">IF(U38=Setup!$C$10,"Grant",IF('Other Pharma &amp; Health Products'!U38=Setup!$C$11,"Local",IF('Other Pharma &amp; Health Products'!U38=Setup!$C$12,"Other","")))</f>
        <v/>
      </c>
      <c r="W38" s="33"/>
      <c r="X38" s="148"/>
      <c r="Y38" s="33"/>
      <c r="Z38" s="36" t="str">
        <f t="shared" si="8"/>
        <v/>
      </c>
      <c r="AA38" s="35"/>
      <c r="AB38" s="32" t="str">
        <f t="shared" si="9"/>
        <v/>
      </c>
      <c r="AC38" s="35"/>
      <c r="AD38" s="32" t="str">
        <f t="shared" si="10"/>
        <v/>
      </c>
      <c r="AE38" s="35"/>
      <c r="AF38" s="36" t="str">
        <f t="shared" si="11"/>
        <v/>
      </c>
      <c r="AG38" s="36" t="str">
        <f t="shared" si="12"/>
        <v/>
      </c>
      <c r="AH38" s="36" t="str">
        <f t="shared" si="13"/>
        <v/>
      </c>
      <c r="AI38" s="55"/>
      <c r="AJ38" s="37"/>
      <c r="AK38" s="148"/>
      <c r="AL38" s="35"/>
      <c r="AM38" s="32" t="str">
        <f t="shared" si="15"/>
        <v/>
      </c>
      <c r="AN38" s="35"/>
      <c r="AO38" s="32" t="str">
        <f t="shared" si="16"/>
        <v/>
      </c>
      <c r="AP38" s="35"/>
      <c r="AQ38" s="32" t="str">
        <f t="shared" si="17"/>
        <v/>
      </c>
      <c r="AR38" s="35"/>
      <c r="AS38" s="36" t="str">
        <f t="shared" si="18"/>
        <v/>
      </c>
      <c r="AT38" s="36" t="str">
        <f t="shared" si="19"/>
        <v/>
      </c>
      <c r="AU38" s="36" t="str">
        <f t="shared" si="20"/>
        <v/>
      </c>
      <c r="AV38" s="55"/>
      <c r="AW38" s="34"/>
      <c r="AX38" s="148"/>
      <c r="AY38" s="34"/>
      <c r="AZ38" s="32" t="str">
        <f t="shared" si="21"/>
        <v/>
      </c>
      <c r="BA38" s="34"/>
      <c r="BB38" s="32" t="str">
        <f t="shared" si="22"/>
        <v/>
      </c>
      <c r="BC38" s="34"/>
      <c r="BD38" s="32" t="str">
        <f t="shared" si="23"/>
        <v/>
      </c>
      <c r="BE38" s="35"/>
      <c r="BF38" s="36" t="str">
        <f t="shared" si="24"/>
        <v/>
      </c>
      <c r="BG38" s="36" t="str">
        <f t="shared" si="25"/>
        <v/>
      </c>
      <c r="BH38" s="36" t="str">
        <f t="shared" si="26"/>
        <v/>
      </c>
      <c r="BI38" s="55"/>
      <c r="BJ38" s="34"/>
      <c r="BK38" s="148"/>
      <c r="BL38" s="34"/>
      <c r="BM38" s="32" t="str">
        <f t="shared" si="27"/>
        <v/>
      </c>
      <c r="BN38" s="34"/>
      <c r="BO38" s="32" t="str">
        <f t="shared" si="28"/>
        <v/>
      </c>
      <c r="BP38" s="34"/>
      <c r="BQ38" s="32" t="str">
        <f t="shared" si="29"/>
        <v/>
      </c>
      <c r="BR38" s="34"/>
      <c r="BS38" s="36" t="str">
        <f t="shared" si="30"/>
        <v/>
      </c>
      <c r="BT38" s="36" t="str">
        <f t="shared" si="31"/>
        <v/>
      </c>
      <c r="BU38" s="36" t="str">
        <f t="shared" si="32"/>
        <v/>
      </c>
      <c r="BV38" s="55"/>
      <c r="BW38" s="36" t="str">
        <f t="shared" si="33"/>
        <v/>
      </c>
      <c r="BX38" s="36" t="str">
        <f t="shared" si="33"/>
        <v/>
      </c>
      <c r="BY38" s="31"/>
      <c r="BZ38" s="38"/>
      <c r="CB38" s="120" t="e">
        <f t="shared" ca="1" si="1"/>
        <v>#VALUE!</v>
      </c>
      <c r="CC38" s="2" t="e">
        <f t="shared" ca="1" si="34"/>
        <v>#VALUE!</v>
      </c>
    </row>
    <row r="39" spans="1:81" s="2" customFormat="1" ht="25.15" customHeight="1" x14ac:dyDescent="0.25">
      <c r="A39" s="52" t="str">
        <f t="shared" si="35"/>
        <v/>
      </c>
      <c r="B39" s="157" t="e">
        <f t="shared" ca="1" si="2"/>
        <v>#VALUE!</v>
      </c>
      <c r="C39" s="157" t="e">
        <f t="shared" si="3"/>
        <v>#VALUE!</v>
      </c>
      <c r="D39" s="29"/>
      <c r="E39" s="155" t="str">
        <f ca="1">IFERROR(INDIRECT(ADDRESS(MATCH(D39,CatModules!C:C,0),2,1,1,"CatModules")),"")</f>
        <v/>
      </c>
      <c r="F39" s="96"/>
      <c r="G39" s="156" t="str">
        <f ca="1">IFERROR(INDIRECT(ADDRESS(MATCH(CONCATENATE(E39,"-",F39),CatInt!K:K,0),3,1,1,"CatInt")),"")</f>
        <v/>
      </c>
      <c r="H39" s="45" t="str">
        <f>IF(F39="","",VLOOKUP(F39,#REF!,2,FALSE))</f>
        <v/>
      </c>
      <c r="I39" s="29"/>
      <c r="J39" s="155" t="e">
        <f t="shared" si="4"/>
        <v>#VALUE!</v>
      </c>
      <c r="K39" s="155" t="e">
        <f t="shared" si="5"/>
        <v>#VALUE!</v>
      </c>
      <c r="L39" s="153"/>
      <c r="M39" s="53"/>
      <c r="N39" s="175">
        <f t="shared" si="6"/>
        <v>1039</v>
      </c>
      <c r="O39" s="53"/>
      <c r="P39" s="175">
        <f t="shared" si="7"/>
        <v>10039</v>
      </c>
      <c r="Q39" s="30"/>
      <c r="R39" s="149" t="str">
        <f>IFERROR(VLOOKUP(Q39,Setup!D$16:E$25,2,FALSE),"")</f>
        <v/>
      </c>
      <c r="S39" s="51" t="str">
        <f ca="1">IFERROR(IF(OR(I39="",VLOOKUP(I39,CatCostInp!$E$2:$K$88,7,FALSE)=0),"",VLOOKUP(I39,CatCostInp!$E$2:$K$88,7,FALSE)),"")</f>
        <v/>
      </c>
      <c r="T39" s="159" t="e">
        <f>VLOOKUP(U39,#REF!,2,FALSE)</f>
        <v>#REF!</v>
      </c>
      <c r="U39" s="30"/>
      <c r="V39" s="1" t="str">
        <f ca="1">IF(U39=Setup!$C$10,"Grant",IF('Other Pharma &amp; Health Products'!U39=Setup!$C$11,"Local",IF('Other Pharma &amp; Health Products'!U39=Setup!$C$12,"Other","")))</f>
        <v/>
      </c>
      <c r="W39" s="33"/>
      <c r="X39" s="148"/>
      <c r="Y39" s="33"/>
      <c r="Z39" s="36" t="str">
        <f t="shared" si="8"/>
        <v/>
      </c>
      <c r="AA39" s="35"/>
      <c r="AB39" s="32" t="str">
        <f t="shared" si="9"/>
        <v/>
      </c>
      <c r="AC39" s="35"/>
      <c r="AD39" s="32" t="str">
        <f t="shared" si="10"/>
        <v/>
      </c>
      <c r="AE39" s="35"/>
      <c r="AF39" s="36" t="str">
        <f t="shared" si="11"/>
        <v/>
      </c>
      <c r="AG39" s="36" t="str">
        <f t="shared" si="12"/>
        <v/>
      </c>
      <c r="AH39" s="36" t="str">
        <f t="shared" si="13"/>
        <v/>
      </c>
      <c r="AI39" s="55"/>
      <c r="AJ39" s="37"/>
      <c r="AK39" s="148"/>
      <c r="AL39" s="35"/>
      <c r="AM39" s="32" t="str">
        <f t="shared" si="15"/>
        <v/>
      </c>
      <c r="AN39" s="35"/>
      <c r="AO39" s="32" t="str">
        <f t="shared" si="16"/>
        <v/>
      </c>
      <c r="AP39" s="35"/>
      <c r="AQ39" s="32" t="str">
        <f t="shared" si="17"/>
        <v/>
      </c>
      <c r="AR39" s="35"/>
      <c r="AS39" s="36" t="str">
        <f t="shared" si="18"/>
        <v/>
      </c>
      <c r="AT39" s="36" t="str">
        <f t="shared" si="19"/>
        <v/>
      </c>
      <c r="AU39" s="36" t="str">
        <f t="shared" si="20"/>
        <v/>
      </c>
      <c r="AV39" s="55"/>
      <c r="AW39" s="34"/>
      <c r="AX39" s="148"/>
      <c r="AY39" s="34"/>
      <c r="AZ39" s="32" t="str">
        <f t="shared" si="21"/>
        <v/>
      </c>
      <c r="BA39" s="34"/>
      <c r="BB39" s="32" t="str">
        <f t="shared" si="22"/>
        <v/>
      </c>
      <c r="BC39" s="34"/>
      <c r="BD39" s="32" t="str">
        <f t="shared" si="23"/>
        <v/>
      </c>
      <c r="BE39" s="35"/>
      <c r="BF39" s="36" t="str">
        <f t="shared" si="24"/>
        <v/>
      </c>
      <c r="BG39" s="36" t="str">
        <f t="shared" si="25"/>
        <v/>
      </c>
      <c r="BH39" s="36" t="str">
        <f t="shared" si="26"/>
        <v/>
      </c>
      <c r="BI39" s="55"/>
      <c r="BJ39" s="34"/>
      <c r="BK39" s="148"/>
      <c r="BL39" s="34"/>
      <c r="BM39" s="32" t="str">
        <f t="shared" si="27"/>
        <v/>
      </c>
      <c r="BN39" s="34"/>
      <c r="BO39" s="32" t="str">
        <f t="shared" si="28"/>
        <v/>
      </c>
      <c r="BP39" s="34"/>
      <c r="BQ39" s="32" t="str">
        <f t="shared" si="29"/>
        <v/>
      </c>
      <c r="BR39" s="34"/>
      <c r="BS39" s="36" t="str">
        <f t="shared" si="30"/>
        <v/>
      </c>
      <c r="BT39" s="36" t="str">
        <f t="shared" si="31"/>
        <v/>
      </c>
      <c r="BU39" s="36" t="str">
        <f t="shared" si="32"/>
        <v/>
      </c>
      <c r="BV39" s="55"/>
      <c r="BW39" s="36" t="str">
        <f t="shared" si="33"/>
        <v/>
      </c>
      <c r="BX39" s="36" t="str">
        <f t="shared" si="33"/>
        <v/>
      </c>
      <c r="BY39" s="31"/>
      <c r="BZ39" s="38"/>
      <c r="CB39" s="120" t="e">
        <f t="shared" ca="1" si="1"/>
        <v>#VALUE!</v>
      </c>
      <c r="CC39" s="2" t="e">
        <f t="shared" ca="1" si="34"/>
        <v>#VALUE!</v>
      </c>
    </row>
    <row r="40" spans="1:81" s="2" customFormat="1" ht="25.15" customHeight="1" x14ac:dyDescent="0.25">
      <c r="A40" s="52" t="str">
        <f t="shared" si="35"/>
        <v/>
      </c>
      <c r="B40" s="157" t="e">
        <f t="shared" ca="1" si="2"/>
        <v>#VALUE!</v>
      </c>
      <c r="C40" s="157" t="e">
        <f t="shared" si="3"/>
        <v>#VALUE!</v>
      </c>
      <c r="D40" s="29"/>
      <c r="E40" s="155" t="str">
        <f ca="1">IFERROR(INDIRECT(ADDRESS(MATCH(D40,CatModules!C:C,0),2,1,1,"CatModules")),"")</f>
        <v/>
      </c>
      <c r="F40" s="96"/>
      <c r="G40" s="156" t="str">
        <f ca="1">IFERROR(INDIRECT(ADDRESS(MATCH(CONCATENATE(E40,"-",F40),CatInt!K:K,0),3,1,1,"CatInt")),"")</f>
        <v/>
      </c>
      <c r="H40" s="45" t="str">
        <f>IF(F40="","",VLOOKUP(F40,#REF!,2,FALSE))</f>
        <v/>
      </c>
      <c r="I40" s="29"/>
      <c r="J40" s="155" t="e">
        <f t="shared" si="4"/>
        <v>#VALUE!</v>
      </c>
      <c r="K40" s="155" t="e">
        <f t="shared" si="5"/>
        <v>#VALUE!</v>
      </c>
      <c r="L40" s="153"/>
      <c r="M40" s="53"/>
      <c r="N40" s="175">
        <f t="shared" si="6"/>
        <v>1040</v>
      </c>
      <c r="O40" s="53"/>
      <c r="P40" s="175">
        <f t="shared" si="7"/>
        <v>10040</v>
      </c>
      <c r="Q40" s="30"/>
      <c r="R40" s="149" t="str">
        <f>IFERROR(VLOOKUP(Q40,Setup!D$16:E$25,2,FALSE),"")</f>
        <v/>
      </c>
      <c r="S40" s="51" t="str">
        <f ca="1">IFERROR(IF(OR(I40="",VLOOKUP(I40,CatCostInp!$E$2:$K$88,7,FALSE)=0),"",VLOOKUP(I40,CatCostInp!$E$2:$K$88,7,FALSE)),"")</f>
        <v/>
      </c>
      <c r="T40" s="159" t="e">
        <f>VLOOKUP(U40,#REF!,2,FALSE)</f>
        <v>#REF!</v>
      </c>
      <c r="U40" s="30"/>
      <c r="V40" s="1" t="str">
        <f ca="1">IF(U40=Setup!$C$10,"Grant",IF('Other Pharma &amp; Health Products'!U40=Setup!$C$11,"Local",IF('Other Pharma &amp; Health Products'!U40=Setup!$C$12,"Other","")))</f>
        <v/>
      </c>
      <c r="W40" s="33"/>
      <c r="X40" s="148"/>
      <c r="Y40" s="33"/>
      <c r="Z40" s="36" t="str">
        <f t="shared" si="8"/>
        <v/>
      </c>
      <c r="AA40" s="35"/>
      <c r="AB40" s="32" t="str">
        <f t="shared" si="9"/>
        <v/>
      </c>
      <c r="AC40" s="35"/>
      <c r="AD40" s="32" t="str">
        <f t="shared" si="10"/>
        <v/>
      </c>
      <c r="AE40" s="35"/>
      <c r="AF40" s="36" t="str">
        <f t="shared" si="11"/>
        <v/>
      </c>
      <c r="AG40" s="36" t="str">
        <f t="shared" si="12"/>
        <v/>
      </c>
      <c r="AH40" s="36" t="str">
        <f t="shared" si="13"/>
        <v/>
      </c>
      <c r="AI40" s="55"/>
      <c r="AJ40" s="37"/>
      <c r="AK40" s="148"/>
      <c r="AL40" s="35"/>
      <c r="AM40" s="32" t="str">
        <f t="shared" si="15"/>
        <v/>
      </c>
      <c r="AN40" s="35"/>
      <c r="AO40" s="32" t="str">
        <f t="shared" si="16"/>
        <v/>
      </c>
      <c r="AP40" s="35"/>
      <c r="AQ40" s="32" t="str">
        <f t="shared" si="17"/>
        <v/>
      </c>
      <c r="AR40" s="35"/>
      <c r="AS40" s="36" t="str">
        <f t="shared" si="18"/>
        <v/>
      </c>
      <c r="AT40" s="36" t="str">
        <f t="shared" si="19"/>
        <v/>
      </c>
      <c r="AU40" s="36" t="str">
        <f t="shared" si="20"/>
        <v/>
      </c>
      <c r="AV40" s="55"/>
      <c r="AW40" s="34"/>
      <c r="AX40" s="148"/>
      <c r="AY40" s="34"/>
      <c r="AZ40" s="32" t="str">
        <f t="shared" si="21"/>
        <v/>
      </c>
      <c r="BA40" s="34"/>
      <c r="BB40" s="32" t="str">
        <f t="shared" si="22"/>
        <v/>
      </c>
      <c r="BC40" s="34"/>
      <c r="BD40" s="32" t="str">
        <f t="shared" si="23"/>
        <v/>
      </c>
      <c r="BE40" s="35"/>
      <c r="BF40" s="36" t="str">
        <f t="shared" si="24"/>
        <v/>
      </c>
      <c r="BG40" s="36" t="str">
        <f t="shared" si="25"/>
        <v/>
      </c>
      <c r="BH40" s="36" t="str">
        <f t="shared" si="26"/>
        <v/>
      </c>
      <c r="BI40" s="55"/>
      <c r="BJ40" s="34"/>
      <c r="BK40" s="148"/>
      <c r="BL40" s="34"/>
      <c r="BM40" s="32" t="str">
        <f t="shared" si="27"/>
        <v/>
      </c>
      <c r="BN40" s="34"/>
      <c r="BO40" s="32" t="str">
        <f t="shared" si="28"/>
        <v/>
      </c>
      <c r="BP40" s="34"/>
      <c r="BQ40" s="32" t="str">
        <f t="shared" si="29"/>
        <v/>
      </c>
      <c r="BR40" s="34"/>
      <c r="BS40" s="36" t="str">
        <f t="shared" si="30"/>
        <v/>
      </c>
      <c r="BT40" s="36" t="str">
        <f t="shared" si="31"/>
        <v/>
      </c>
      <c r="BU40" s="36" t="str">
        <f t="shared" si="32"/>
        <v/>
      </c>
      <c r="BV40" s="55"/>
      <c r="BW40" s="36" t="str">
        <f t="shared" si="33"/>
        <v/>
      </c>
      <c r="BX40" s="36" t="str">
        <f t="shared" si="33"/>
        <v/>
      </c>
      <c r="BY40" s="31"/>
      <c r="BZ40" s="38"/>
      <c r="CB40" s="120" t="e">
        <f t="shared" ca="1" si="1"/>
        <v>#VALUE!</v>
      </c>
      <c r="CC40" s="2" t="e">
        <f t="shared" ca="1" si="34"/>
        <v>#VALUE!</v>
      </c>
    </row>
    <row r="41" spans="1:81" s="2" customFormat="1" ht="25.15" customHeight="1" x14ac:dyDescent="0.25">
      <c r="A41" s="52" t="str">
        <f t="shared" si="35"/>
        <v/>
      </c>
      <c r="B41" s="157" t="e">
        <f t="shared" ca="1" si="2"/>
        <v>#VALUE!</v>
      </c>
      <c r="C41" s="157" t="e">
        <f t="shared" si="3"/>
        <v>#VALUE!</v>
      </c>
      <c r="D41" s="29"/>
      <c r="E41" s="155" t="str">
        <f ca="1">IFERROR(INDIRECT(ADDRESS(MATCH(D41,CatModules!C:C,0),2,1,1,"CatModules")),"")</f>
        <v/>
      </c>
      <c r="F41" s="96"/>
      <c r="G41" s="156" t="str">
        <f ca="1">IFERROR(INDIRECT(ADDRESS(MATCH(CONCATENATE(E41,"-",F41),CatInt!K:K,0),3,1,1,"CatInt")),"")</f>
        <v/>
      </c>
      <c r="H41" s="45" t="str">
        <f>IF(F41="","",VLOOKUP(F41,#REF!,2,FALSE))</f>
        <v/>
      </c>
      <c r="I41" s="29"/>
      <c r="J41" s="155" t="e">
        <f t="shared" si="4"/>
        <v>#VALUE!</v>
      </c>
      <c r="K41" s="155" t="e">
        <f t="shared" si="5"/>
        <v>#VALUE!</v>
      </c>
      <c r="L41" s="153"/>
      <c r="M41" s="53"/>
      <c r="N41" s="175">
        <f t="shared" si="6"/>
        <v>1041</v>
      </c>
      <c r="O41" s="53"/>
      <c r="P41" s="175">
        <f t="shared" si="7"/>
        <v>10041</v>
      </c>
      <c r="Q41" s="30"/>
      <c r="R41" s="149" t="str">
        <f>IFERROR(VLOOKUP(Q41,Setup!D$16:E$25,2,FALSE),"")</f>
        <v/>
      </c>
      <c r="S41" s="51" t="str">
        <f ca="1">IFERROR(IF(OR(I41="",VLOOKUP(I41,CatCostInp!$E$2:$K$88,7,FALSE)=0),"",VLOOKUP(I41,CatCostInp!$E$2:$K$88,7,FALSE)),"")</f>
        <v/>
      </c>
      <c r="T41" s="159" t="e">
        <f>VLOOKUP(U41,#REF!,2,FALSE)</f>
        <v>#REF!</v>
      </c>
      <c r="U41" s="30"/>
      <c r="V41" s="1" t="str">
        <f ca="1">IF(U41=Setup!$C$10,"Grant",IF('Other Pharma &amp; Health Products'!U41=Setup!$C$11,"Local",IF('Other Pharma &amp; Health Products'!U41=Setup!$C$12,"Other","")))</f>
        <v/>
      </c>
      <c r="W41" s="33"/>
      <c r="X41" s="148"/>
      <c r="Y41" s="33"/>
      <c r="Z41" s="36" t="str">
        <f t="shared" si="8"/>
        <v/>
      </c>
      <c r="AA41" s="35"/>
      <c r="AB41" s="32" t="str">
        <f t="shared" si="9"/>
        <v/>
      </c>
      <c r="AC41" s="35"/>
      <c r="AD41" s="32" t="str">
        <f t="shared" si="10"/>
        <v/>
      </c>
      <c r="AE41" s="35"/>
      <c r="AF41" s="36" t="str">
        <f t="shared" si="11"/>
        <v/>
      </c>
      <c r="AG41" s="36" t="str">
        <f t="shared" si="12"/>
        <v/>
      </c>
      <c r="AH41" s="36" t="str">
        <f t="shared" si="13"/>
        <v/>
      </c>
      <c r="AI41" s="55"/>
      <c r="AJ41" s="37"/>
      <c r="AK41" s="148"/>
      <c r="AL41" s="35"/>
      <c r="AM41" s="32" t="str">
        <f t="shared" si="15"/>
        <v/>
      </c>
      <c r="AN41" s="35"/>
      <c r="AO41" s="32" t="str">
        <f t="shared" si="16"/>
        <v/>
      </c>
      <c r="AP41" s="35"/>
      <c r="AQ41" s="32" t="str">
        <f t="shared" si="17"/>
        <v/>
      </c>
      <c r="AR41" s="35"/>
      <c r="AS41" s="36" t="str">
        <f t="shared" si="18"/>
        <v/>
      </c>
      <c r="AT41" s="36" t="str">
        <f t="shared" si="19"/>
        <v/>
      </c>
      <c r="AU41" s="36" t="str">
        <f t="shared" si="20"/>
        <v/>
      </c>
      <c r="AV41" s="55"/>
      <c r="AW41" s="34"/>
      <c r="AX41" s="148"/>
      <c r="AY41" s="34"/>
      <c r="AZ41" s="32" t="str">
        <f t="shared" si="21"/>
        <v/>
      </c>
      <c r="BA41" s="34"/>
      <c r="BB41" s="32" t="str">
        <f t="shared" si="22"/>
        <v/>
      </c>
      <c r="BC41" s="34"/>
      <c r="BD41" s="32" t="str">
        <f t="shared" si="23"/>
        <v/>
      </c>
      <c r="BE41" s="35"/>
      <c r="BF41" s="36" t="str">
        <f t="shared" si="24"/>
        <v/>
      </c>
      <c r="BG41" s="36" t="str">
        <f t="shared" si="25"/>
        <v/>
      </c>
      <c r="BH41" s="36" t="str">
        <f t="shared" si="26"/>
        <v/>
      </c>
      <c r="BI41" s="55"/>
      <c r="BJ41" s="34"/>
      <c r="BK41" s="148"/>
      <c r="BL41" s="34"/>
      <c r="BM41" s="32" t="str">
        <f t="shared" si="27"/>
        <v/>
      </c>
      <c r="BN41" s="34"/>
      <c r="BO41" s="32" t="str">
        <f t="shared" si="28"/>
        <v/>
      </c>
      <c r="BP41" s="34"/>
      <c r="BQ41" s="32" t="str">
        <f t="shared" si="29"/>
        <v/>
      </c>
      <c r="BR41" s="34"/>
      <c r="BS41" s="36" t="str">
        <f t="shared" si="30"/>
        <v/>
      </c>
      <c r="BT41" s="36" t="str">
        <f t="shared" si="31"/>
        <v/>
      </c>
      <c r="BU41" s="36" t="str">
        <f t="shared" si="32"/>
        <v/>
      </c>
      <c r="BV41" s="55"/>
      <c r="BW41" s="36" t="str">
        <f t="shared" si="33"/>
        <v/>
      </c>
      <c r="BX41" s="36" t="str">
        <f t="shared" si="33"/>
        <v/>
      </c>
      <c r="BY41" s="31"/>
      <c r="BZ41" s="38"/>
      <c r="CB41" s="120" t="e">
        <f t="shared" ca="1" si="1"/>
        <v>#VALUE!</v>
      </c>
      <c r="CC41" s="2" t="e">
        <f t="shared" ca="1" si="34"/>
        <v>#VALUE!</v>
      </c>
    </row>
    <row r="42" spans="1:81" s="2" customFormat="1" ht="25.15" customHeight="1" x14ac:dyDescent="0.25">
      <c r="A42" s="52" t="str">
        <f t="shared" si="35"/>
        <v/>
      </c>
      <c r="B42" s="157" t="e">
        <f t="shared" ca="1" si="2"/>
        <v>#VALUE!</v>
      </c>
      <c r="C42" s="157" t="e">
        <f t="shared" si="3"/>
        <v>#VALUE!</v>
      </c>
      <c r="D42" s="29"/>
      <c r="E42" s="155" t="str">
        <f ca="1">IFERROR(INDIRECT(ADDRESS(MATCH(D42,CatModules!C:C,0),2,1,1,"CatModules")),"")</f>
        <v/>
      </c>
      <c r="F42" s="96"/>
      <c r="G42" s="156" t="str">
        <f ca="1">IFERROR(INDIRECT(ADDRESS(MATCH(CONCATENATE(E42,"-",F42),CatInt!K:K,0),3,1,1,"CatInt")),"")</f>
        <v/>
      </c>
      <c r="H42" s="45" t="str">
        <f>IF(F42="","",VLOOKUP(F42,#REF!,2,FALSE))</f>
        <v/>
      </c>
      <c r="I42" s="29"/>
      <c r="J42" s="155" t="e">
        <f t="shared" si="4"/>
        <v>#VALUE!</v>
      </c>
      <c r="K42" s="155" t="e">
        <f t="shared" si="5"/>
        <v>#VALUE!</v>
      </c>
      <c r="L42" s="153"/>
      <c r="M42" s="53"/>
      <c r="N42" s="175">
        <f t="shared" si="6"/>
        <v>1042</v>
      </c>
      <c r="O42" s="53"/>
      <c r="P42" s="175">
        <f t="shared" si="7"/>
        <v>10042</v>
      </c>
      <c r="Q42" s="30"/>
      <c r="R42" s="149" t="str">
        <f>IFERROR(VLOOKUP(Q42,Setup!D$16:E$25,2,FALSE),"")</f>
        <v/>
      </c>
      <c r="S42" s="51" t="str">
        <f ca="1">IFERROR(IF(OR(I42="",VLOOKUP(I42,CatCostInp!$E$2:$K$88,7,FALSE)=0),"",VLOOKUP(I42,CatCostInp!$E$2:$K$88,7,FALSE)),"")</f>
        <v/>
      </c>
      <c r="T42" s="159" t="e">
        <f>VLOOKUP(U42,#REF!,2,FALSE)</f>
        <v>#REF!</v>
      </c>
      <c r="U42" s="30"/>
      <c r="V42" s="1" t="str">
        <f ca="1">IF(U42=Setup!$C$10,"Grant",IF('Other Pharma &amp; Health Products'!U42=Setup!$C$11,"Local",IF('Other Pharma &amp; Health Products'!U42=Setup!$C$12,"Other","")))</f>
        <v/>
      </c>
      <c r="W42" s="33"/>
      <c r="X42" s="148"/>
      <c r="Y42" s="33"/>
      <c r="Z42" s="36" t="str">
        <f t="shared" si="8"/>
        <v/>
      </c>
      <c r="AA42" s="35"/>
      <c r="AB42" s="32" t="str">
        <f t="shared" si="9"/>
        <v/>
      </c>
      <c r="AC42" s="35"/>
      <c r="AD42" s="32" t="str">
        <f t="shared" si="10"/>
        <v/>
      </c>
      <c r="AE42" s="35"/>
      <c r="AF42" s="36" t="str">
        <f t="shared" si="11"/>
        <v/>
      </c>
      <c r="AG42" s="36" t="str">
        <f t="shared" si="12"/>
        <v/>
      </c>
      <c r="AH42" s="36" t="str">
        <f t="shared" si="13"/>
        <v/>
      </c>
      <c r="AI42" s="55"/>
      <c r="AJ42" s="37"/>
      <c r="AK42" s="148"/>
      <c r="AL42" s="35"/>
      <c r="AM42" s="32" t="str">
        <f t="shared" si="15"/>
        <v/>
      </c>
      <c r="AN42" s="35"/>
      <c r="AO42" s="32" t="str">
        <f t="shared" si="16"/>
        <v/>
      </c>
      <c r="AP42" s="35"/>
      <c r="AQ42" s="32" t="str">
        <f t="shared" si="17"/>
        <v/>
      </c>
      <c r="AR42" s="35"/>
      <c r="AS42" s="36" t="str">
        <f t="shared" si="18"/>
        <v/>
      </c>
      <c r="AT42" s="36" t="str">
        <f t="shared" si="19"/>
        <v/>
      </c>
      <c r="AU42" s="36" t="str">
        <f t="shared" si="20"/>
        <v/>
      </c>
      <c r="AV42" s="55"/>
      <c r="AW42" s="34"/>
      <c r="AX42" s="148"/>
      <c r="AY42" s="34"/>
      <c r="AZ42" s="32" t="str">
        <f t="shared" si="21"/>
        <v/>
      </c>
      <c r="BA42" s="34"/>
      <c r="BB42" s="32" t="str">
        <f t="shared" si="22"/>
        <v/>
      </c>
      <c r="BC42" s="34"/>
      <c r="BD42" s="32" t="str">
        <f t="shared" si="23"/>
        <v/>
      </c>
      <c r="BE42" s="35"/>
      <c r="BF42" s="36" t="str">
        <f t="shared" si="24"/>
        <v/>
      </c>
      <c r="BG42" s="36" t="str">
        <f t="shared" si="25"/>
        <v/>
      </c>
      <c r="BH42" s="36" t="str">
        <f t="shared" si="26"/>
        <v/>
      </c>
      <c r="BI42" s="55"/>
      <c r="BJ42" s="34"/>
      <c r="BK42" s="148"/>
      <c r="BL42" s="34"/>
      <c r="BM42" s="32" t="str">
        <f t="shared" si="27"/>
        <v/>
      </c>
      <c r="BN42" s="34"/>
      <c r="BO42" s="32" t="str">
        <f t="shared" si="28"/>
        <v/>
      </c>
      <c r="BP42" s="34"/>
      <c r="BQ42" s="32" t="str">
        <f t="shared" si="29"/>
        <v/>
      </c>
      <c r="BR42" s="34"/>
      <c r="BS42" s="36" t="str">
        <f t="shared" si="30"/>
        <v/>
      </c>
      <c r="BT42" s="36" t="str">
        <f t="shared" si="31"/>
        <v/>
      </c>
      <c r="BU42" s="36" t="str">
        <f t="shared" si="32"/>
        <v/>
      </c>
      <c r="BV42" s="55"/>
      <c r="BW42" s="36" t="str">
        <f t="shared" si="33"/>
        <v/>
      </c>
      <c r="BX42" s="36" t="str">
        <f t="shared" si="33"/>
        <v/>
      </c>
      <c r="BY42" s="31"/>
      <c r="BZ42" s="38"/>
      <c r="CB42" s="120" t="e">
        <f t="shared" ca="1" si="1"/>
        <v>#VALUE!</v>
      </c>
      <c r="CC42" s="2" t="e">
        <f t="shared" ca="1" si="34"/>
        <v>#VALUE!</v>
      </c>
    </row>
    <row r="43" spans="1:81" s="2" customFormat="1" ht="25.15" customHeight="1" x14ac:dyDescent="0.25">
      <c r="A43" s="52" t="str">
        <f t="shared" si="35"/>
        <v/>
      </c>
      <c r="B43" s="157" t="e">
        <f t="shared" ca="1" si="2"/>
        <v>#VALUE!</v>
      </c>
      <c r="C43" s="157" t="e">
        <f t="shared" si="3"/>
        <v>#VALUE!</v>
      </c>
      <c r="D43" s="29"/>
      <c r="E43" s="155" t="str">
        <f ca="1">IFERROR(INDIRECT(ADDRESS(MATCH(D43,CatModules!C:C,0),2,1,1,"CatModules")),"")</f>
        <v/>
      </c>
      <c r="F43" s="96"/>
      <c r="G43" s="156" t="str">
        <f ca="1">IFERROR(INDIRECT(ADDRESS(MATCH(CONCATENATE(E43,"-",F43),CatInt!K:K,0),3,1,1,"CatInt")),"")</f>
        <v/>
      </c>
      <c r="H43" s="45" t="str">
        <f>IF(F43="","",VLOOKUP(F43,#REF!,2,FALSE))</f>
        <v/>
      </c>
      <c r="I43" s="29"/>
      <c r="J43" s="155" t="e">
        <f t="shared" si="4"/>
        <v>#VALUE!</v>
      </c>
      <c r="K43" s="155" t="e">
        <f t="shared" si="5"/>
        <v>#VALUE!</v>
      </c>
      <c r="L43" s="153"/>
      <c r="M43" s="53"/>
      <c r="N43" s="175">
        <f t="shared" si="6"/>
        <v>1043</v>
      </c>
      <c r="O43" s="53"/>
      <c r="P43" s="175">
        <f t="shared" si="7"/>
        <v>10043</v>
      </c>
      <c r="Q43" s="30"/>
      <c r="R43" s="149" t="str">
        <f>IFERROR(VLOOKUP(Q43,Setup!D$16:E$25,2,FALSE),"")</f>
        <v/>
      </c>
      <c r="S43" s="51" t="str">
        <f ca="1">IFERROR(IF(OR(I43="",VLOOKUP(I43,CatCostInp!$E$2:$K$88,7,FALSE)=0),"",VLOOKUP(I43,CatCostInp!$E$2:$K$88,7,FALSE)),"")</f>
        <v/>
      </c>
      <c r="T43" s="159" t="e">
        <f>VLOOKUP(U43,#REF!,2,FALSE)</f>
        <v>#REF!</v>
      </c>
      <c r="U43" s="30"/>
      <c r="V43" s="1" t="str">
        <f ca="1">IF(U43=Setup!$C$10,"Grant",IF('Other Pharma &amp; Health Products'!U43=Setup!$C$11,"Local",IF('Other Pharma &amp; Health Products'!U43=Setup!$C$12,"Other","")))</f>
        <v/>
      </c>
      <c r="W43" s="33"/>
      <c r="X43" s="148"/>
      <c r="Y43" s="33"/>
      <c r="Z43" s="36" t="str">
        <f t="shared" si="8"/>
        <v/>
      </c>
      <c r="AA43" s="35"/>
      <c r="AB43" s="32" t="str">
        <f t="shared" si="9"/>
        <v/>
      </c>
      <c r="AC43" s="35"/>
      <c r="AD43" s="32" t="str">
        <f t="shared" si="10"/>
        <v/>
      </c>
      <c r="AE43" s="35"/>
      <c r="AF43" s="36" t="str">
        <f t="shared" si="11"/>
        <v/>
      </c>
      <c r="AG43" s="36" t="str">
        <f t="shared" si="12"/>
        <v/>
      </c>
      <c r="AH43" s="36" t="str">
        <f t="shared" si="13"/>
        <v/>
      </c>
      <c r="AI43" s="55"/>
      <c r="AJ43" s="37"/>
      <c r="AK43" s="148"/>
      <c r="AL43" s="35"/>
      <c r="AM43" s="32" t="str">
        <f t="shared" si="15"/>
        <v/>
      </c>
      <c r="AN43" s="35"/>
      <c r="AO43" s="32" t="str">
        <f t="shared" si="16"/>
        <v/>
      </c>
      <c r="AP43" s="35"/>
      <c r="AQ43" s="32" t="str">
        <f t="shared" si="17"/>
        <v/>
      </c>
      <c r="AR43" s="35"/>
      <c r="AS43" s="36" t="str">
        <f t="shared" si="18"/>
        <v/>
      </c>
      <c r="AT43" s="36" t="str">
        <f t="shared" si="19"/>
        <v/>
      </c>
      <c r="AU43" s="36" t="str">
        <f t="shared" si="20"/>
        <v/>
      </c>
      <c r="AV43" s="55"/>
      <c r="AW43" s="34"/>
      <c r="AX43" s="148"/>
      <c r="AY43" s="34"/>
      <c r="AZ43" s="32" t="str">
        <f t="shared" si="21"/>
        <v/>
      </c>
      <c r="BA43" s="34"/>
      <c r="BB43" s="32" t="str">
        <f t="shared" si="22"/>
        <v/>
      </c>
      <c r="BC43" s="34"/>
      <c r="BD43" s="32" t="str">
        <f t="shared" si="23"/>
        <v/>
      </c>
      <c r="BE43" s="35"/>
      <c r="BF43" s="36" t="str">
        <f t="shared" si="24"/>
        <v/>
      </c>
      <c r="BG43" s="36" t="str">
        <f t="shared" si="25"/>
        <v/>
      </c>
      <c r="BH43" s="36" t="str">
        <f t="shared" si="26"/>
        <v/>
      </c>
      <c r="BI43" s="55"/>
      <c r="BJ43" s="34"/>
      <c r="BK43" s="148"/>
      <c r="BL43" s="34"/>
      <c r="BM43" s="32" t="str">
        <f t="shared" si="27"/>
        <v/>
      </c>
      <c r="BN43" s="34"/>
      <c r="BO43" s="32" t="str">
        <f t="shared" si="28"/>
        <v/>
      </c>
      <c r="BP43" s="34"/>
      <c r="BQ43" s="32" t="str">
        <f t="shared" si="29"/>
        <v/>
      </c>
      <c r="BR43" s="34"/>
      <c r="BS43" s="36" t="str">
        <f t="shared" si="30"/>
        <v/>
      </c>
      <c r="BT43" s="36" t="str">
        <f t="shared" si="31"/>
        <v/>
      </c>
      <c r="BU43" s="36" t="str">
        <f t="shared" si="32"/>
        <v/>
      </c>
      <c r="BV43" s="55"/>
      <c r="BW43" s="36" t="str">
        <f t="shared" si="33"/>
        <v/>
      </c>
      <c r="BX43" s="36" t="str">
        <f t="shared" si="33"/>
        <v/>
      </c>
      <c r="BY43" s="31"/>
      <c r="BZ43" s="38"/>
      <c r="CB43" s="120" t="e">
        <f t="shared" ca="1" si="1"/>
        <v>#VALUE!</v>
      </c>
      <c r="CC43" s="2" t="e">
        <f t="shared" ca="1" si="34"/>
        <v>#VALUE!</v>
      </c>
    </row>
    <row r="44" spans="1:81" s="2" customFormat="1" ht="25.15" customHeight="1" x14ac:dyDescent="0.25">
      <c r="A44" s="52" t="str">
        <f t="shared" si="35"/>
        <v/>
      </c>
      <c r="B44" s="157" t="e">
        <f t="shared" ca="1" si="2"/>
        <v>#VALUE!</v>
      </c>
      <c r="C44" s="157" t="e">
        <f t="shared" si="3"/>
        <v>#VALUE!</v>
      </c>
      <c r="D44" s="29"/>
      <c r="E44" s="155" t="str">
        <f ca="1">IFERROR(INDIRECT(ADDRESS(MATCH(D44,CatModules!C:C,0),2,1,1,"CatModules")),"")</f>
        <v/>
      </c>
      <c r="F44" s="96"/>
      <c r="G44" s="156" t="str">
        <f ca="1">IFERROR(INDIRECT(ADDRESS(MATCH(CONCATENATE(E44,"-",F44),CatInt!K:K,0),3,1,1,"CatInt")),"")</f>
        <v/>
      </c>
      <c r="H44" s="45" t="str">
        <f>IF(F44="","",VLOOKUP(F44,#REF!,2,FALSE))</f>
        <v/>
      </c>
      <c r="I44" s="29"/>
      <c r="J44" s="155" t="e">
        <f t="shared" si="4"/>
        <v>#VALUE!</v>
      </c>
      <c r="K44" s="155" t="e">
        <f t="shared" si="5"/>
        <v>#VALUE!</v>
      </c>
      <c r="L44" s="153"/>
      <c r="M44" s="53"/>
      <c r="N44" s="175">
        <f t="shared" si="6"/>
        <v>1044</v>
      </c>
      <c r="O44" s="53"/>
      <c r="P44" s="175">
        <f t="shared" si="7"/>
        <v>10044</v>
      </c>
      <c r="Q44" s="30"/>
      <c r="R44" s="149" t="str">
        <f>IFERROR(VLOOKUP(Q44,Setup!D$16:E$25,2,FALSE),"")</f>
        <v/>
      </c>
      <c r="S44" s="51" t="str">
        <f ca="1">IFERROR(IF(OR(I44="",VLOOKUP(I44,CatCostInp!$E$2:$K$88,7,FALSE)=0),"",VLOOKUP(I44,CatCostInp!$E$2:$K$88,7,FALSE)),"")</f>
        <v/>
      </c>
      <c r="T44" s="159" t="e">
        <f>VLOOKUP(U44,#REF!,2,FALSE)</f>
        <v>#REF!</v>
      </c>
      <c r="U44" s="30"/>
      <c r="V44" s="1" t="str">
        <f ca="1">IF(U44=Setup!$C$10,"Grant",IF('Other Pharma &amp; Health Products'!U44=Setup!$C$11,"Local",IF('Other Pharma &amp; Health Products'!U44=Setup!$C$12,"Other","")))</f>
        <v/>
      </c>
      <c r="W44" s="33"/>
      <c r="X44" s="148"/>
      <c r="Y44" s="33"/>
      <c r="Z44" s="36" t="str">
        <f t="shared" si="8"/>
        <v/>
      </c>
      <c r="AA44" s="35"/>
      <c r="AB44" s="32" t="str">
        <f t="shared" si="9"/>
        <v/>
      </c>
      <c r="AC44" s="35"/>
      <c r="AD44" s="32" t="str">
        <f t="shared" si="10"/>
        <v/>
      </c>
      <c r="AE44" s="35"/>
      <c r="AF44" s="36" t="str">
        <f t="shared" si="11"/>
        <v/>
      </c>
      <c r="AG44" s="36" t="str">
        <f t="shared" si="12"/>
        <v/>
      </c>
      <c r="AH44" s="36" t="str">
        <f t="shared" si="13"/>
        <v/>
      </c>
      <c r="AI44" s="55"/>
      <c r="AJ44" s="37"/>
      <c r="AK44" s="148"/>
      <c r="AL44" s="35"/>
      <c r="AM44" s="32" t="str">
        <f t="shared" si="15"/>
        <v/>
      </c>
      <c r="AN44" s="35"/>
      <c r="AO44" s="32" t="str">
        <f t="shared" si="16"/>
        <v/>
      </c>
      <c r="AP44" s="35"/>
      <c r="AQ44" s="32" t="str">
        <f t="shared" si="17"/>
        <v/>
      </c>
      <c r="AR44" s="35"/>
      <c r="AS44" s="36" t="str">
        <f t="shared" si="18"/>
        <v/>
      </c>
      <c r="AT44" s="36" t="str">
        <f t="shared" si="19"/>
        <v/>
      </c>
      <c r="AU44" s="36" t="str">
        <f t="shared" si="20"/>
        <v/>
      </c>
      <c r="AV44" s="55"/>
      <c r="AW44" s="34"/>
      <c r="AX44" s="148"/>
      <c r="AY44" s="34"/>
      <c r="AZ44" s="32" t="str">
        <f t="shared" si="21"/>
        <v/>
      </c>
      <c r="BA44" s="34"/>
      <c r="BB44" s="32" t="str">
        <f t="shared" si="22"/>
        <v/>
      </c>
      <c r="BC44" s="34"/>
      <c r="BD44" s="32" t="str">
        <f t="shared" si="23"/>
        <v/>
      </c>
      <c r="BE44" s="35"/>
      <c r="BF44" s="36" t="str">
        <f t="shared" si="24"/>
        <v/>
      </c>
      <c r="BG44" s="36" t="str">
        <f t="shared" si="25"/>
        <v/>
      </c>
      <c r="BH44" s="36" t="str">
        <f t="shared" si="26"/>
        <v/>
      </c>
      <c r="BI44" s="55"/>
      <c r="BJ44" s="34"/>
      <c r="BK44" s="148"/>
      <c r="BL44" s="34"/>
      <c r="BM44" s="32" t="str">
        <f t="shared" si="27"/>
        <v/>
      </c>
      <c r="BN44" s="34"/>
      <c r="BO44" s="32" t="str">
        <f t="shared" si="28"/>
        <v/>
      </c>
      <c r="BP44" s="34"/>
      <c r="BQ44" s="32" t="str">
        <f t="shared" si="29"/>
        <v/>
      </c>
      <c r="BR44" s="34"/>
      <c r="BS44" s="36" t="str">
        <f t="shared" si="30"/>
        <v/>
      </c>
      <c r="BT44" s="36" t="str">
        <f t="shared" si="31"/>
        <v/>
      </c>
      <c r="BU44" s="36" t="str">
        <f t="shared" si="32"/>
        <v/>
      </c>
      <c r="BV44" s="55"/>
      <c r="BW44" s="36" t="str">
        <f t="shared" si="33"/>
        <v/>
      </c>
      <c r="BX44" s="36" t="str">
        <f t="shared" si="33"/>
        <v/>
      </c>
      <c r="BY44" s="31"/>
      <c r="BZ44" s="38"/>
      <c r="CB44" s="120" t="e">
        <f t="shared" ca="1" si="1"/>
        <v>#VALUE!</v>
      </c>
      <c r="CC44" s="2" t="e">
        <f t="shared" ca="1" si="34"/>
        <v>#VALUE!</v>
      </c>
    </row>
    <row r="45" spans="1:81" s="2" customFormat="1" ht="25.15" customHeight="1" x14ac:dyDescent="0.25">
      <c r="A45" s="52" t="str">
        <f t="shared" si="35"/>
        <v/>
      </c>
      <c r="B45" s="157" t="e">
        <f t="shared" ca="1" si="2"/>
        <v>#VALUE!</v>
      </c>
      <c r="C45" s="157" t="e">
        <f t="shared" si="3"/>
        <v>#VALUE!</v>
      </c>
      <c r="D45" s="29"/>
      <c r="E45" s="155" t="str">
        <f ca="1">IFERROR(INDIRECT(ADDRESS(MATCH(D45,CatModules!C:C,0),2,1,1,"CatModules")),"")</f>
        <v/>
      </c>
      <c r="F45" s="96"/>
      <c r="G45" s="156" t="str">
        <f ca="1">IFERROR(INDIRECT(ADDRESS(MATCH(CONCATENATE(E45,"-",F45),CatInt!K:K,0),3,1,1,"CatInt")),"")</f>
        <v/>
      </c>
      <c r="H45" s="45" t="str">
        <f>IF(F45="","",VLOOKUP(F45,#REF!,2,FALSE))</f>
        <v/>
      </c>
      <c r="I45" s="29"/>
      <c r="J45" s="155" t="e">
        <f t="shared" si="4"/>
        <v>#VALUE!</v>
      </c>
      <c r="K45" s="155" t="e">
        <f t="shared" si="5"/>
        <v>#VALUE!</v>
      </c>
      <c r="L45" s="153"/>
      <c r="M45" s="53"/>
      <c r="N45" s="175">
        <f t="shared" si="6"/>
        <v>1045</v>
      </c>
      <c r="O45" s="53"/>
      <c r="P45" s="175">
        <f t="shared" si="7"/>
        <v>10045</v>
      </c>
      <c r="Q45" s="30"/>
      <c r="R45" s="149" t="str">
        <f>IFERROR(VLOOKUP(Q45,Setup!D$16:E$25,2,FALSE),"")</f>
        <v/>
      </c>
      <c r="S45" s="51" t="str">
        <f ca="1">IFERROR(IF(OR(I45="",VLOOKUP(I45,CatCostInp!$E$2:$K$88,7,FALSE)=0),"",VLOOKUP(I45,CatCostInp!$E$2:$K$88,7,FALSE)),"")</f>
        <v/>
      </c>
      <c r="T45" s="159" t="e">
        <f>VLOOKUP(U45,#REF!,2,FALSE)</f>
        <v>#REF!</v>
      </c>
      <c r="U45" s="30"/>
      <c r="V45" s="1" t="str">
        <f ca="1">IF(U45=Setup!$C$10,"Grant",IF('Other Pharma &amp; Health Products'!U45=Setup!$C$11,"Local",IF('Other Pharma &amp; Health Products'!U45=Setup!$C$12,"Other","")))</f>
        <v/>
      </c>
      <c r="W45" s="33"/>
      <c r="X45" s="148"/>
      <c r="Y45" s="33"/>
      <c r="Z45" s="36" t="str">
        <f t="shared" si="8"/>
        <v/>
      </c>
      <c r="AA45" s="35"/>
      <c r="AB45" s="32" t="str">
        <f t="shared" si="9"/>
        <v/>
      </c>
      <c r="AC45" s="35"/>
      <c r="AD45" s="32" t="str">
        <f t="shared" si="10"/>
        <v/>
      </c>
      <c r="AE45" s="35"/>
      <c r="AF45" s="36" t="str">
        <f t="shared" si="11"/>
        <v/>
      </c>
      <c r="AG45" s="36" t="str">
        <f t="shared" si="12"/>
        <v/>
      </c>
      <c r="AH45" s="36" t="str">
        <f t="shared" si="13"/>
        <v/>
      </c>
      <c r="AI45" s="55"/>
      <c r="AJ45" s="37"/>
      <c r="AK45" s="148"/>
      <c r="AL45" s="35"/>
      <c r="AM45" s="32" t="str">
        <f t="shared" si="15"/>
        <v/>
      </c>
      <c r="AN45" s="35"/>
      <c r="AO45" s="32" t="str">
        <f t="shared" si="16"/>
        <v/>
      </c>
      <c r="AP45" s="35"/>
      <c r="AQ45" s="32" t="str">
        <f t="shared" si="17"/>
        <v/>
      </c>
      <c r="AR45" s="35"/>
      <c r="AS45" s="36" t="str">
        <f t="shared" si="18"/>
        <v/>
      </c>
      <c r="AT45" s="36" t="str">
        <f t="shared" si="19"/>
        <v/>
      </c>
      <c r="AU45" s="36" t="str">
        <f t="shared" si="20"/>
        <v/>
      </c>
      <c r="AV45" s="55"/>
      <c r="AW45" s="34"/>
      <c r="AX45" s="148"/>
      <c r="AY45" s="34"/>
      <c r="AZ45" s="32" t="str">
        <f t="shared" si="21"/>
        <v/>
      </c>
      <c r="BA45" s="34"/>
      <c r="BB45" s="32" t="str">
        <f t="shared" si="22"/>
        <v/>
      </c>
      <c r="BC45" s="34"/>
      <c r="BD45" s="32" t="str">
        <f t="shared" si="23"/>
        <v/>
      </c>
      <c r="BE45" s="35"/>
      <c r="BF45" s="36" t="str">
        <f t="shared" si="24"/>
        <v/>
      </c>
      <c r="BG45" s="36" t="str">
        <f t="shared" si="25"/>
        <v/>
      </c>
      <c r="BH45" s="36" t="str">
        <f t="shared" si="26"/>
        <v/>
      </c>
      <c r="BI45" s="55"/>
      <c r="BJ45" s="34"/>
      <c r="BK45" s="148"/>
      <c r="BL45" s="34"/>
      <c r="BM45" s="32" t="str">
        <f t="shared" si="27"/>
        <v/>
      </c>
      <c r="BN45" s="34"/>
      <c r="BO45" s="32" t="str">
        <f t="shared" si="28"/>
        <v/>
      </c>
      <c r="BP45" s="34"/>
      <c r="BQ45" s="32" t="str">
        <f t="shared" si="29"/>
        <v/>
      </c>
      <c r="BR45" s="34"/>
      <c r="BS45" s="36" t="str">
        <f t="shared" si="30"/>
        <v/>
      </c>
      <c r="BT45" s="36" t="str">
        <f t="shared" si="31"/>
        <v/>
      </c>
      <c r="BU45" s="36" t="str">
        <f t="shared" si="32"/>
        <v/>
      </c>
      <c r="BV45" s="55"/>
      <c r="BW45" s="36" t="str">
        <f t="shared" si="33"/>
        <v/>
      </c>
      <c r="BX45" s="36" t="str">
        <f t="shared" si="33"/>
        <v/>
      </c>
      <c r="BY45" s="31"/>
      <c r="BZ45" s="38"/>
      <c r="CB45" s="120" t="e">
        <f t="shared" ca="1" si="1"/>
        <v>#VALUE!</v>
      </c>
      <c r="CC45" s="2" t="e">
        <f t="shared" ca="1" si="34"/>
        <v>#VALUE!</v>
      </c>
    </row>
    <row r="46" spans="1:81" s="2" customFormat="1" ht="25.15" customHeight="1" x14ac:dyDescent="0.25">
      <c r="A46" s="52" t="str">
        <f t="shared" si="35"/>
        <v/>
      </c>
      <c r="B46" s="157" t="e">
        <f t="shared" ca="1" si="2"/>
        <v>#VALUE!</v>
      </c>
      <c r="C46" s="157" t="e">
        <f t="shared" si="3"/>
        <v>#VALUE!</v>
      </c>
      <c r="D46" s="29"/>
      <c r="E46" s="155" t="str">
        <f ca="1">IFERROR(INDIRECT(ADDRESS(MATCH(D46,CatModules!C:C,0),2,1,1,"CatModules")),"")</f>
        <v/>
      </c>
      <c r="F46" s="96"/>
      <c r="G46" s="156" t="str">
        <f ca="1">IFERROR(INDIRECT(ADDRESS(MATCH(CONCATENATE(E46,"-",F46),CatInt!K:K,0),3,1,1,"CatInt")),"")</f>
        <v/>
      </c>
      <c r="H46" s="45" t="str">
        <f>IF(F46="","",VLOOKUP(F46,#REF!,2,FALSE))</f>
        <v/>
      </c>
      <c r="I46" s="29"/>
      <c r="J46" s="155" t="e">
        <f t="shared" si="4"/>
        <v>#VALUE!</v>
      </c>
      <c r="K46" s="155" t="e">
        <f t="shared" si="5"/>
        <v>#VALUE!</v>
      </c>
      <c r="L46" s="153"/>
      <c r="M46" s="53"/>
      <c r="N46" s="175">
        <f t="shared" si="6"/>
        <v>1046</v>
      </c>
      <c r="O46" s="53"/>
      <c r="P46" s="175">
        <f t="shared" si="7"/>
        <v>10046</v>
      </c>
      <c r="Q46" s="30"/>
      <c r="R46" s="149" t="str">
        <f>IFERROR(VLOOKUP(Q46,Setup!D$16:E$25,2,FALSE),"")</f>
        <v/>
      </c>
      <c r="S46" s="51" t="str">
        <f ca="1">IFERROR(IF(OR(I46="",VLOOKUP(I46,CatCostInp!$E$2:$K$88,7,FALSE)=0),"",VLOOKUP(I46,CatCostInp!$E$2:$K$88,7,FALSE)),"")</f>
        <v/>
      </c>
      <c r="T46" s="159" t="e">
        <f>VLOOKUP(U46,#REF!,2,FALSE)</f>
        <v>#REF!</v>
      </c>
      <c r="U46" s="30"/>
      <c r="V46" s="1" t="str">
        <f ca="1">IF(U46=Setup!$C$10,"Grant",IF('Other Pharma &amp; Health Products'!U46=Setup!$C$11,"Local",IF('Other Pharma &amp; Health Products'!U46=Setup!$C$12,"Other","")))</f>
        <v/>
      </c>
      <c r="W46" s="33"/>
      <c r="X46" s="148"/>
      <c r="Y46" s="33"/>
      <c r="Z46" s="36" t="str">
        <f t="shared" si="8"/>
        <v/>
      </c>
      <c r="AA46" s="35"/>
      <c r="AB46" s="32" t="str">
        <f t="shared" si="9"/>
        <v/>
      </c>
      <c r="AC46" s="35"/>
      <c r="AD46" s="32" t="str">
        <f t="shared" si="10"/>
        <v/>
      </c>
      <c r="AE46" s="35"/>
      <c r="AF46" s="36" t="str">
        <f t="shared" si="11"/>
        <v/>
      </c>
      <c r="AG46" s="36" t="str">
        <f t="shared" si="12"/>
        <v/>
      </c>
      <c r="AH46" s="36" t="str">
        <f t="shared" si="13"/>
        <v/>
      </c>
      <c r="AI46" s="55"/>
      <c r="AJ46" s="37"/>
      <c r="AK46" s="148"/>
      <c r="AL46" s="35"/>
      <c r="AM46" s="32" t="str">
        <f t="shared" si="15"/>
        <v/>
      </c>
      <c r="AN46" s="35"/>
      <c r="AO46" s="32" t="str">
        <f t="shared" si="16"/>
        <v/>
      </c>
      <c r="AP46" s="35"/>
      <c r="AQ46" s="32" t="str">
        <f t="shared" si="17"/>
        <v/>
      </c>
      <c r="AR46" s="35"/>
      <c r="AS46" s="36" t="str">
        <f t="shared" si="18"/>
        <v/>
      </c>
      <c r="AT46" s="36" t="str">
        <f t="shared" si="19"/>
        <v/>
      </c>
      <c r="AU46" s="36" t="str">
        <f t="shared" si="20"/>
        <v/>
      </c>
      <c r="AV46" s="55"/>
      <c r="AW46" s="34"/>
      <c r="AX46" s="148"/>
      <c r="AY46" s="34"/>
      <c r="AZ46" s="32" t="str">
        <f t="shared" si="21"/>
        <v/>
      </c>
      <c r="BA46" s="34"/>
      <c r="BB46" s="32" t="str">
        <f t="shared" si="22"/>
        <v/>
      </c>
      <c r="BC46" s="34"/>
      <c r="BD46" s="32" t="str">
        <f t="shared" si="23"/>
        <v/>
      </c>
      <c r="BE46" s="35"/>
      <c r="BF46" s="36" t="str">
        <f t="shared" si="24"/>
        <v/>
      </c>
      <c r="BG46" s="36" t="str">
        <f t="shared" si="25"/>
        <v/>
      </c>
      <c r="BH46" s="36" t="str">
        <f t="shared" si="26"/>
        <v/>
      </c>
      <c r="BI46" s="55"/>
      <c r="BJ46" s="34"/>
      <c r="BK46" s="148"/>
      <c r="BL46" s="34"/>
      <c r="BM46" s="32" t="str">
        <f t="shared" si="27"/>
        <v/>
      </c>
      <c r="BN46" s="34"/>
      <c r="BO46" s="32" t="str">
        <f t="shared" si="28"/>
        <v/>
      </c>
      <c r="BP46" s="34"/>
      <c r="BQ46" s="32" t="str">
        <f t="shared" si="29"/>
        <v/>
      </c>
      <c r="BR46" s="34"/>
      <c r="BS46" s="36" t="str">
        <f t="shared" si="30"/>
        <v/>
      </c>
      <c r="BT46" s="36" t="str">
        <f t="shared" si="31"/>
        <v/>
      </c>
      <c r="BU46" s="36" t="str">
        <f t="shared" si="32"/>
        <v/>
      </c>
      <c r="BV46" s="55"/>
      <c r="BW46" s="36" t="str">
        <f t="shared" si="33"/>
        <v/>
      </c>
      <c r="BX46" s="36" t="str">
        <f t="shared" si="33"/>
        <v/>
      </c>
      <c r="BY46" s="31"/>
      <c r="BZ46" s="38"/>
      <c r="CB46" s="120" t="e">
        <f t="shared" ca="1" si="1"/>
        <v>#VALUE!</v>
      </c>
      <c r="CC46" s="2" t="e">
        <f t="shared" ca="1" si="34"/>
        <v>#VALUE!</v>
      </c>
    </row>
    <row r="47" spans="1:81" s="2" customFormat="1" ht="25.15" customHeight="1" x14ac:dyDescent="0.25">
      <c r="A47" s="52" t="str">
        <f t="shared" si="35"/>
        <v/>
      </c>
      <c r="B47" s="157" t="e">
        <f t="shared" ca="1" si="2"/>
        <v>#VALUE!</v>
      </c>
      <c r="C47" s="157" t="e">
        <f t="shared" si="3"/>
        <v>#VALUE!</v>
      </c>
      <c r="D47" s="29"/>
      <c r="E47" s="155" t="str">
        <f ca="1">IFERROR(INDIRECT(ADDRESS(MATCH(D47,CatModules!C:C,0),2,1,1,"CatModules")),"")</f>
        <v/>
      </c>
      <c r="F47" s="96"/>
      <c r="G47" s="156" t="str">
        <f ca="1">IFERROR(INDIRECT(ADDRESS(MATCH(CONCATENATE(E47,"-",F47),CatInt!K:K,0),3,1,1,"CatInt")),"")</f>
        <v/>
      </c>
      <c r="H47" s="45" t="str">
        <f>IF(F47="","",VLOOKUP(F47,#REF!,2,FALSE))</f>
        <v/>
      </c>
      <c r="I47" s="29"/>
      <c r="J47" s="155" t="e">
        <f t="shared" si="4"/>
        <v>#VALUE!</v>
      </c>
      <c r="K47" s="155" t="e">
        <f t="shared" si="5"/>
        <v>#VALUE!</v>
      </c>
      <c r="L47" s="153"/>
      <c r="M47" s="53"/>
      <c r="N47" s="175">
        <f t="shared" si="6"/>
        <v>1047</v>
      </c>
      <c r="O47" s="53"/>
      <c r="P47" s="175">
        <f t="shared" si="7"/>
        <v>10047</v>
      </c>
      <c r="Q47" s="30"/>
      <c r="R47" s="149" t="str">
        <f>IFERROR(VLOOKUP(Q47,Setup!D$16:E$25,2,FALSE),"")</f>
        <v/>
      </c>
      <c r="S47" s="51" t="str">
        <f ca="1">IFERROR(IF(OR(I47="",VLOOKUP(I47,CatCostInp!$E$2:$K$88,7,FALSE)=0),"",VLOOKUP(I47,CatCostInp!$E$2:$K$88,7,FALSE)),"")</f>
        <v/>
      </c>
      <c r="T47" s="159" t="e">
        <f>VLOOKUP(U47,#REF!,2,FALSE)</f>
        <v>#REF!</v>
      </c>
      <c r="U47" s="30"/>
      <c r="V47" s="1" t="str">
        <f ca="1">IF(U47=Setup!$C$10,"Grant",IF('Other Pharma &amp; Health Products'!U47=Setup!$C$11,"Local",IF('Other Pharma &amp; Health Products'!U47=Setup!$C$12,"Other","")))</f>
        <v/>
      </c>
      <c r="W47" s="33"/>
      <c r="X47" s="148"/>
      <c r="Y47" s="33"/>
      <c r="Z47" s="36" t="str">
        <f t="shared" si="8"/>
        <v/>
      </c>
      <c r="AA47" s="35"/>
      <c r="AB47" s="32" t="str">
        <f t="shared" si="9"/>
        <v/>
      </c>
      <c r="AC47" s="35"/>
      <c r="AD47" s="32" t="str">
        <f t="shared" si="10"/>
        <v/>
      </c>
      <c r="AE47" s="35"/>
      <c r="AF47" s="36" t="str">
        <f t="shared" si="11"/>
        <v/>
      </c>
      <c r="AG47" s="36" t="str">
        <f t="shared" si="12"/>
        <v/>
      </c>
      <c r="AH47" s="36" t="str">
        <f t="shared" si="13"/>
        <v/>
      </c>
      <c r="AI47" s="55"/>
      <c r="AJ47" s="37"/>
      <c r="AK47" s="148"/>
      <c r="AL47" s="35"/>
      <c r="AM47" s="32" t="str">
        <f t="shared" si="15"/>
        <v/>
      </c>
      <c r="AN47" s="35"/>
      <c r="AO47" s="32" t="str">
        <f t="shared" si="16"/>
        <v/>
      </c>
      <c r="AP47" s="35"/>
      <c r="AQ47" s="32" t="str">
        <f t="shared" si="17"/>
        <v/>
      </c>
      <c r="AR47" s="35"/>
      <c r="AS47" s="36" t="str">
        <f t="shared" si="18"/>
        <v/>
      </c>
      <c r="AT47" s="36" t="str">
        <f t="shared" si="19"/>
        <v/>
      </c>
      <c r="AU47" s="36" t="str">
        <f t="shared" si="20"/>
        <v/>
      </c>
      <c r="AV47" s="55"/>
      <c r="AW47" s="34"/>
      <c r="AX47" s="148"/>
      <c r="AY47" s="34"/>
      <c r="AZ47" s="32" t="str">
        <f t="shared" si="21"/>
        <v/>
      </c>
      <c r="BA47" s="34"/>
      <c r="BB47" s="32" t="str">
        <f t="shared" si="22"/>
        <v/>
      </c>
      <c r="BC47" s="34"/>
      <c r="BD47" s="32" t="str">
        <f t="shared" si="23"/>
        <v/>
      </c>
      <c r="BE47" s="35"/>
      <c r="BF47" s="36" t="str">
        <f t="shared" si="24"/>
        <v/>
      </c>
      <c r="BG47" s="36" t="str">
        <f t="shared" si="25"/>
        <v/>
      </c>
      <c r="BH47" s="36" t="str">
        <f t="shared" si="26"/>
        <v/>
      </c>
      <c r="BI47" s="55"/>
      <c r="BJ47" s="34"/>
      <c r="BK47" s="148"/>
      <c r="BL47" s="34"/>
      <c r="BM47" s="32" t="str">
        <f t="shared" si="27"/>
        <v/>
      </c>
      <c r="BN47" s="34"/>
      <c r="BO47" s="32" t="str">
        <f t="shared" si="28"/>
        <v/>
      </c>
      <c r="BP47" s="34"/>
      <c r="BQ47" s="32" t="str">
        <f t="shared" si="29"/>
        <v/>
      </c>
      <c r="BR47" s="34"/>
      <c r="BS47" s="36" t="str">
        <f t="shared" si="30"/>
        <v/>
      </c>
      <c r="BT47" s="36" t="str">
        <f t="shared" si="31"/>
        <v/>
      </c>
      <c r="BU47" s="36" t="str">
        <f t="shared" si="32"/>
        <v/>
      </c>
      <c r="BV47" s="55"/>
      <c r="BW47" s="36" t="str">
        <f t="shared" si="33"/>
        <v/>
      </c>
      <c r="BX47" s="36" t="str">
        <f t="shared" si="33"/>
        <v/>
      </c>
      <c r="BY47" s="31"/>
      <c r="BZ47" s="38"/>
      <c r="CB47" s="120" t="e">
        <f t="shared" ca="1" si="1"/>
        <v>#VALUE!</v>
      </c>
      <c r="CC47" s="2" t="e">
        <f t="shared" ca="1" si="34"/>
        <v>#VALUE!</v>
      </c>
    </row>
    <row r="48" spans="1:81" s="2" customFormat="1" ht="25.15" customHeight="1" x14ac:dyDescent="0.25">
      <c r="A48" s="52" t="str">
        <f t="shared" si="35"/>
        <v/>
      </c>
      <c r="B48" s="157" t="e">
        <f t="shared" ca="1" si="2"/>
        <v>#VALUE!</v>
      </c>
      <c r="C48" s="157" t="e">
        <f t="shared" si="3"/>
        <v>#VALUE!</v>
      </c>
      <c r="D48" s="29"/>
      <c r="E48" s="155" t="str">
        <f ca="1">IFERROR(INDIRECT(ADDRESS(MATCH(D48,CatModules!C:C,0),2,1,1,"CatModules")),"")</f>
        <v/>
      </c>
      <c r="F48" s="96"/>
      <c r="G48" s="156" t="str">
        <f ca="1">IFERROR(INDIRECT(ADDRESS(MATCH(CONCATENATE(E48,"-",F48),CatInt!K:K,0),3,1,1,"CatInt")),"")</f>
        <v/>
      </c>
      <c r="H48" s="45" t="str">
        <f>IF(F48="","",VLOOKUP(F48,#REF!,2,FALSE))</f>
        <v/>
      </c>
      <c r="I48" s="29"/>
      <c r="J48" s="155" t="e">
        <f t="shared" si="4"/>
        <v>#VALUE!</v>
      </c>
      <c r="K48" s="155" t="e">
        <f t="shared" si="5"/>
        <v>#VALUE!</v>
      </c>
      <c r="L48" s="153"/>
      <c r="M48" s="53"/>
      <c r="N48" s="175">
        <f t="shared" si="6"/>
        <v>1048</v>
      </c>
      <c r="O48" s="53"/>
      <c r="P48" s="175">
        <f t="shared" si="7"/>
        <v>10048</v>
      </c>
      <c r="Q48" s="30"/>
      <c r="R48" s="149" t="str">
        <f>IFERROR(VLOOKUP(Q48,Setup!D$16:E$25,2,FALSE),"")</f>
        <v/>
      </c>
      <c r="S48" s="51" t="str">
        <f ca="1">IFERROR(IF(OR(I48="",VLOOKUP(I48,CatCostInp!$E$2:$K$88,7,FALSE)=0),"",VLOOKUP(I48,CatCostInp!$E$2:$K$88,7,FALSE)),"")</f>
        <v/>
      </c>
      <c r="T48" s="159" t="e">
        <f>VLOOKUP(U48,#REF!,2,FALSE)</f>
        <v>#REF!</v>
      </c>
      <c r="U48" s="30"/>
      <c r="V48" s="1" t="str">
        <f ca="1">IF(U48=Setup!$C$10,"Grant",IF('Other Pharma &amp; Health Products'!U48=Setup!$C$11,"Local",IF('Other Pharma &amp; Health Products'!U48=Setup!$C$12,"Other","")))</f>
        <v/>
      </c>
      <c r="W48" s="33"/>
      <c r="X48" s="148"/>
      <c r="Y48" s="33"/>
      <c r="Z48" s="36" t="str">
        <f t="shared" si="8"/>
        <v/>
      </c>
      <c r="AA48" s="35"/>
      <c r="AB48" s="32" t="str">
        <f t="shared" si="9"/>
        <v/>
      </c>
      <c r="AC48" s="35"/>
      <c r="AD48" s="32" t="str">
        <f t="shared" si="10"/>
        <v/>
      </c>
      <c r="AE48" s="35"/>
      <c r="AF48" s="36" t="str">
        <f t="shared" si="11"/>
        <v/>
      </c>
      <c r="AG48" s="36" t="str">
        <f t="shared" si="12"/>
        <v/>
      </c>
      <c r="AH48" s="36" t="str">
        <f t="shared" si="13"/>
        <v/>
      </c>
      <c r="AI48" s="55"/>
      <c r="AJ48" s="37"/>
      <c r="AK48" s="148"/>
      <c r="AL48" s="35"/>
      <c r="AM48" s="32" t="str">
        <f t="shared" si="15"/>
        <v/>
      </c>
      <c r="AN48" s="35"/>
      <c r="AO48" s="32" t="str">
        <f t="shared" si="16"/>
        <v/>
      </c>
      <c r="AP48" s="35"/>
      <c r="AQ48" s="32" t="str">
        <f t="shared" si="17"/>
        <v/>
      </c>
      <c r="AR48" s="35"/>
      <c r="AS48" s="36" t="str">
        <f t="shared" si="18"/>
        <v/>
      </c>
      <c r="AT48" s="36" t="str">
        <f t="shared" si="19"/>
        <v/>
      </c>
      <c r="AU48" s="36" t="str">
        <f t="shared" si="20"/>
        <v/>
      </c>
      <c r="AV48" s="55"/>
      <c r="AW48" s="34"/>
      <c r="AX48" s="148"/>
      <c r="AY48" s="34"/>
      <c r="AZ48" s="32" t="str">
        <f t="shared" si="21"/>
        <v/>
      </c>
      <c r="BA48" s="34"/>
      <c r="BB48" s="32" t="str">
        <f t="shared" si="22"/>
        <v/>
      </c>
      <c r="BC48" s="34"/>
      <c r="BD48" s="32" t="str">
        <f t="shared" si="23"/>
        <v/>
      </c>
      <c r="BE48" s="35"/>
      <c r="BF48" s="36" t="str">
        <f t="shared" si="24"/>
        <v/>
      </c>
      <c r="BG48" s="36" t="str">
        <f t="shared" si="25"/>
        <v/>
      </c>
      <c r="BH48" s="36" t="str">
        <f t="shared" si="26"/>
        <v/>
      </c>
      <c r="BI48" s="55"/>
      <c r="BJ48" s="34"/>
      <c r="BK48" s="148"/>
      <c r="BL48" s="34"/>
      <c r="BM48" s="32" t="str">
        <f t="shared" si="27"/>
        <v/>
      </c>
      <c r="BN48" s="34"/>
      <c r="BO48" s="32" t="str">
        <f t="shared" si="28"/>
        <v/>
      </c>
      <c r="BP48" s="34"/>
      <c r="BQ48" s="32" t="str">
        <f t="shared" si="29"/>
        <v/>
      </c>
      <c r="BR48" s="34"/>
      <c r="BS48" s="36" t="str">
        <f t="shared" si="30"/>
        <v/>
      </c>
      <c r="BT48" s="36" t="str">
        <f t="shared" si="31"/>
        <v/>
      </c>
      <c r="BU48" s="36" t="str">
        <f t="shared" si="32"/>
        <v/>
      </c>
      <c r="BV48" s="55"/>
      <c r="BW48" s="36" t="str">
        <f t="shared" si="33"/>
        <v/>
      </c>
      <c r="BX48" s="36" t="str">
        <f t="shared" si="33"/>
        <v/>
      </c>
      <c r="BY48" s="31"/>
      <c r="BZ48" s="38"/>
      <c r="CB48" s="120" t="e">
        <f t="shared" ca="1" si="1"/>
        <v>#VALUE!</v>
      </c>
      <c r="CC48" s="2" t="e">
        <f t="shared" ca="1" si="34"/>
        <v>#VALUE!</v>
      </c>
    </row>
    <row r="49" spans="1:81" s="2" customFormat="1" ht="25.15" customHeight="1" x14ac:dyDescent="0.25">
      <c r="A49" s="52" t="str">
        <f t="shared" si="35"/>
        <v/>
      </c>
      <c r="B49" s="157" t="e">
        <f t="shared" ca="1" si="2"/>
        <v>#VALUE!</v>
      </c>
      <c r="C49" s="157" t="e">
        <f t="shared" si="3"/>
        <v>#VALUE!</v>
      </c>
      <c r="D49" s="29"/>
      <c r="E49" s="155" t="str">
        <f ca="1">IFERROR(INDIRECT(ADDRESS(MATCH(D49,CatModules!C:C,0),2,1,1,"CatModules")),"")</f>
        <v/>
      </c>
      <c r="F49" s="96"/>
      <c r="G49" s="156" t="str">
        <f ca="1">IFERROR(INDIRECT(ADDRESS(MATCH(CONCATENATE(E49,"-",F49),CatInt!K:K,0),3,1,1,"CatInt")),"")</f>
        <v/>
      </c>
      <c r="H49" s="45" t="str">
        <f>IF(F49="","",VLOOKUP(F49,#REF!,2,FALSE))</f>
        <v/>
      </c>
      <c r="I49" s="29"/>
      <c r="J49" s="155" t="e">
        <f t="shared" si="4"/>
        <v>#VALUE!</v>
      </c>
      <c r="K49" s="155" t="e">
        <f t="shared" si="5"/>
        <v>#VALUE!</v>
      </c>
      <c r="L49" s="153"/>
      <c r="M49" s="53"/>
      <c r="N49" s="175">
        <f t="shared" si="6"/>
        <v>1049</v>
      </c>
      <c r="O49" s="53"/>
      <c r="P49" s="175">
        <f t="shared" si="7"/>
        <v>10049</v>
      </c>
      <c r="Q49" s="30"/>
      <c r="R49" s="149" t="str">
        <f>IFERROR(VLOOKUP(Q49,Setup!D$16:E$25,2,FALSE),"")</f>
        <v/>
      </c>
      <c r="S49" s="51" t="str">
        <f ca="1">IFERROR(IF(OR(I49="",VLOOKUP(I49,CatCostInp!$E$2:$K$88,7,FALSE)=0),"",VLOOKUP(I49,CatCostInp!$E$2:$K$88,7,FALSE)),"")</f>
        <v/>
      </c>
      <c r="T49" s="159" t="e">
        <f>VLOOKUP(U49,#REF!,2,FALSE)</f>
        <v>#REF!</v>
      </c>
      <c r="U49" s="30"/>
      <c r="V49" s="1" t="str">
        <f ca="1">IF(U49=Setup!$C$10,"Grant",IF('Other Pharma &amp; Health Products'!U49=Setup!$C$11,"Local",IF('Other Pharma &amp; Health Products'!U49=Setup!$C$12,"Other","")))</f>
        <v/>
      </c>
      <c r="W49" s="33"/>
      <c r="X49" s="148"/>
      <c r="Y49" s="33"/>
      <c r="Z49" s="36" t="str">
        <f t="shared" si="8"/>
        <v/>
      </c>
      <c r="AA49" s="35"/>
      <c r="AB49" s="32" t="str">
        <f t="shared" si="9"/>
        <v/>
      </c>
      <c r="AC49" s="35"/>
      <c r="AD49" s="32" t="str">
        <f t="shared" si="10"/>
        <v/>
      </c>
      <c r="AE49" s="35"/>
      <c r="AF49" s="36" t="str">
        <f t="shared" si="11"/>
        <v/>
      </c>
      <c r="AG49" s="36" t="str">
        <f t="shared" si="12"/>
        <v/>
      </c>
      <c r="AH49" s="36" t="str">
        <f t="shared" si="13"/>
        <v/>
      </c>
      <c r="AI49" s="55"/>
      <c r="AJ49" s="37"/>
      <c r="AK49" s="148"/>
      <c r="AL49" s="35"/>
      <c r="AM49" s="32" t="str">
        <f t="shared" si="15"/>
        <v/>
      </c>
      <c r="AN49" s="35"/>
      <c r="AO49" s="32" t="str">
        <f t="shared" si="16"/>
        <v/>
      </c>
      <c r="AP49" s="35"/>
      <c r="AQ49" s="32" t="str">
        <f t="shared" si="17"/>
        <v/>
      </c>
      <c r="AR49" s="35"/>
      <c r="AS49" s="36" t="str">
        <f t="shared" si="18"/>
        <v/>
      </c>
      <c r="AT49" s="36" t="str">
        <f t="shared" si="19"/>
        <v/>
      </c>
      <c r="AU49" s="36" t="str">
        <f t="shared" si="20"/>
        <v/>
      </c>
      <c r="AV49" s="55"/>
      <c r="AW49" s="34"/>
      <c r="AX49" s="148"/>
      <c r="AY49" s="34"/>
      <c r="AZ49" s="32" t="str">
        <f t="shared" si="21"/>
        <v/>
      </c>
      <c r="BA49" s="34"/>
      <c r="BB49" s="32" t="str">
        <f t="shared" si="22"/>
        <v/>
      </c>
      <c r="BC49" s="34"/>
      <c r="BD49" s="32" t="str">
        <f t="shared" si="23"/>
        <v/>
      </c>
      <c r="BE49" s="35"/>
      <c r="BF49" s="36" t="str">
        <f t="shared" si="24"/>
        <v/>
      </c>
      <c r="BG49" s="36" t="str">
        <f t="shared" si="25"/>
        <v/>
      </c>
      <c r="BH49" s="36" t="str">
        <f t="shared" si="26"/>
        <v/>
      </c>
      <c r="BI49" s="55"/>
      <c r="BJ49" s="34"/>
      <c r="BK49" s="148"/>
      <c r="BL49" s="34"/>
      <c r="BM49" s="32" t="str">
        <f t="shared" si="27"/>
        <v/>
      </c>
      <c r="BN49" s="34"/>
      <c r="BO49" s="32" t="str">
        <f t="shared" si="28"/>
        <v/>
      </c>
      <c r="BP49" s="34"/>
      <c r="BQ49" s="32" t="str">
        <f t="shared" si="29"/>
        <v/>
      </c>
      <c r="BR49" s="34"/>
      <c r="BS49" s="36" t="str">
        <f t="shared" si="30"/>
        <v/>
      </c>
      <c r="BT49" s="36" t="str">
        <f t="shared" si="31"/>
        <v/>
      </c>
      <c r="BU49" s="36" t="str">
        <f t="shared" si="32"/>
        <v/>
      </c>
      <c r="BV49" s="55"/>
      <c r="BW49" s="36" t="str">
        <f t="shared" si="33"/>
        <v/>
      </c>
      <c r="BX49" s="36" t="str">
        <f t="shared" si="33"/>
        <v/>
      </c>
      <c r="BY49" s="31"/>
      <c r="BZ49" s="38"/>
      <c r="CB49" s="120" t="e">
        <f t="shared" ca="1" si="1"/>
        <v>#VALUE!</v>
      </c>
      <c r="CC49" s="2" t="e">
        <f t="shared" ca="1" si="34"/>
        <v>#VALUE!</v>
      </c>
    </row>
    <row r="50" spans="1:81" s="2" customFormat="1" ht="25.15" customHeight="1" x14ac:dyDescent="0.25">
      <c r="A50" s="52" t="str">
        <f t="shared" si="35"/>
        <v/>
      </c>
      <c r="B50" s="157" t="e">
        <f t="shared" ca="1" si="2"/>
        <v>#VALUE!</v>
      </c>
      <c r="C50" s="157" t="e">
        <f t="shared" si="3"/>
        <v>#VALUE!</v>
      </c>
      <c r="D50" s="29"/>
      <c r="E50" s="155" t="str">
        <f ca="1">IFERROR(INDIRECT(ADDRESS(MATCH(D50,CatModules!C:C,0),2,1,1,"CatModules")),"")</f>
        <v/>
      </c>
      <c r="F50" s="96"/>
      <c r="G50" s="156" t="str">
        <f ca="1">IFERROR(INDIRECT(ADDRESS(MATCH(CONCATENATE(E50,"-",F50),CatInt!K:K,0),3,1,1,"CatInt")),"")</f>
        <v/>
      </c>
      <c r="H50" s="45" t="str">
        <f>IF(F50="","",VLOOKUP(F50,#REF!,2,FALSE))</f>
        <v/>
      </c>
      <c r="I50" s="29"/>
      <c r="J50" s="155" t="e">
        <f t="shared" si="4"/>
        <v>#VALUE!</v>
      </c>
      <c r="K50" s="155" t="e">
        <f t="shared" si="5"/>
        <v>#VALUE!</v>
      </c>
      <c r="L50" s="153"/>
      <c r="M50" s="53"/>
      <c r="N50" s="175">
        <f t="shared" si="6"/>
        <v>1050</v>
      </c>
      <c r="O50" s="53"/>
      <c r="P50" s="175">
        <f t="shared" si="7"/>
        <v>10050</v>
      </c>
      <c r="Q50" s="30"/>
      <c r="R50" s="149" t="str">
        <f>IFERROR(VLOOKUP(Q50,Setup!D$16:E$25,2,FALSE),"")</f>
        <v/>
      </c>
      <c r="S50" s="51" t="str">
        <f ca="1">IFERROR(IF(OR(I50="",VLOOKUP(I50,CatCostInp!$E$2:$K$88,7,FALSE)=0),"",VLOOKUP(I50,CatCostInp!$E$2:$K$88,7,FALSE)),"")</f>
        <v/>
      </c>
      <c r="T50" s="159" t="e">
        <f>VLOOKUP(U50,#REF!,2,FALSE)</f>
        <v>#REF!</v>
      </c>
      <c r="U50" s="30"/>
      <c r="V50" s="1" t="str">
        <f ca="1">IF(U50=Setup!$C$10,"Grant",IF('Other Pharma &amp; Health Products'!U50=Setup!$C$11,"Local",IF('Other Pharma &amp; Health Products'!U50=Setup!$C$12,"Other","")))</f>
        <v/>
      </c>
      <c r="W50" s="33"/>
      <c r="X50" s="148"/>
      <c r="Y50" s="33"/>
      <c r="Z50" s="36" t="str">
        <f t="shared" si="8"/>
        <v/>
      </c>
      <c r="AA50" s="35"/>
      <c r="AB50" s="32" t="str">
        <f t="shared" si="9"/>
        <v/>
      </c>
      <c r="AC50" s="35"/>
      <c r="AD50" s="32" t="str">
        <f t="shared" si="10"/>
        <v/>
      </c>
      <c r="AE50" s="35"/>
      <c r="AF50" s="36" t="str">
        <f t="shared" si="11"/>
        <v/>
      </c>
      <c r="AG50" s="36" t="str">
        <f t="shared" si="12"/>
        <v/>
      </c>
      <c r="AH50" s="36" t="str">
        <f t="shared" si="13"/>
        <v/>
      </c>
      <c r="AI50" s="55"/>
      <c r="AJ50" s="37"/>
      <c r="AK50" s="148"/>
      <c r="AL50" s="35"/>
      <c r="AM50" s="32" t="str">
        <f t="shared" si="15"/>
        <v/>
      </c>
      <c r="AN50" s="35"/>
      <c r="AO50" s="32" t="str">
        <f t="shared" si="16"/>
        <v/>
      </c>
      <c r="AP50" s="35"/>
      <c r="AQ50" s="32" t="str">
        <f t="shared" si="17"/>
        <v/>
      </c>
      <c r="AR50" s="35"/>
      <c r="AS50" s="36" t="str">
        <f t="shared" si="18"/>
        <v/>
      </c>
      <c r="AT50" s="36" t="str">
        <f t="shared" si="19"/>
        <v/>
      </c>
      <c r="AU50" s="36" t="str">
        <f t="shared" si="20"/>
        <v/>
      </c>
      <c r="AV50" s="55"/>
      <c r="AW50" s="34"/>
      <c r="AX50" s="148"/>
      <c r="AY50" s="34"/>
      <c r="AZ50" s="32" t="str">
        <f t="shared" si="21"/>
        <v/>
      </c>
      <c r="BA50" s="34"/>
      <c r="BB50" s="32" t="str">
        <f t="shared" si="22"/>
        <v/>
      </c>
      <c r="BC50" s="34"/>
      <c r="BD50" s="32" t="str">
        <f t="shared" si="23"/>
        <v/>
      </c>
      <c r="BE50" s="35"/>
      <c r="BF50" s="36" t="str">
        <f t="shared" si="24"/>
        <v/>
      </c>
      <c r="BG50" s="36" t="str">
        <f t="shared" si="25"/>
        <v/>
      </c>
      <c r="BH50" s="36" t="str">
        <f t="shared" si="26"/>
        <v/>
      </c>
      <c r="BI50" s="55"/>
      <c r="BJ50" s="34"/>
      <c r="BK50" s="148"/>
      <c r="BL50" s="34"/>
      <c r="BM50" s="32" t="str">
        <f t="shared" si="27"/>
        <v/>
      </c>
      <c r="BN50" s="34"/>
      <c r="BO50" s="32" t="str">
        <f t="shared" si="28"/>
        <v/>
      </c>
      <c r="BP50" s="34"/>
      <c r="BQ50" s="32" t="str">
        <f t="shared" si="29"/>
        <v/>
      </c>
      <c r="BR50" s="34"/>
      <c r="BS50" s="36" t="str">
        <f t="shared" si="30"/>
        <v/>
      </c>
      <c r="BT50" s="36" t="str">
        <f t="shared" si="31"/>
        <v/>
      </c>
      <c r="BU50" s="36" t="str">
        <f t="shared" si="32"/>
        <v/>
      </c>
      <c r="BV50" s="55"/>
      <c r="BW50" s="36" t="str">
        <f t="shared" si="33"/>
        <v/>
      </c>
      <c r="BX50" s="36" t="str">
        <f t="shared" si="33"/>
        <v/>
      </c>
      <c r="BY50" s="31"/>
      <c r="BZ50" s="38"/>
      <c r="CB50" s="120" t="e">
        <f t="shared" ca="1" si="1"/>
        <v>#VALUE!</v>
      </c>
      <c r="CC50" s="2" t="e">
        <f t="shared" ca="1" si="34"/>
        <v>#VALUE!</v>
      </c>
    </row>
    <row r="51" spans="1:81" s="2" customFormat="1" ht="25.15" customHeight="1" x14ac:dyDescent="0.25">
      <c r="A51" s="52" t="str">
        <f t="shared" si="35"/>
        <v/>
      </c>
      <c r="B51" s="157" t="e">
        <f t="shared" ca="1" si="2"/>
        <v>#VALUE!</v>
      </c>
      <c r="C51" s="157" t="e">
        <f t="shared" si="3"/>
        <v>#VALUE!</v>
      </c>
      <c r="D51" s="29"/>
      <c r="E51" s="155" t="str">
        <f ca="1">IFERROR(INDIRECT(ADDRESS(MATCH(D51,CatModules!C:C,0),2,1,1,"CatModules")),"")</f>
        <v/>
      </c>
      <c r="F51" s="96"/>
      <c r="G51" s="156" t="str">
        <f ca="1">IFERROR(INDIRECT(ADDRESS(MATCH(CONCATENATE(E51,"-",F51),CatInt!K:K,0),3,1,1,"CatInt")),"")</f>
        <v/>
      </c>
      <c r="H51" s="45" t="str">
        <f>IF(F51="","",VLOOKUP(F51,#REF!,2,FALSE))</f>
        <v/>
      </c>
      <c r="I51" s="29"/>
      <c r="J51" s="155" t="e">
        <f t="shared" si="4"/>
        <v>#VALUE!</v>
      </c>
      <c r="K51" s="155" t="e">
        <f t="shared" si="5"/>
        <v>#VALUE!</v>
      </c>
      <c r="L51" s="153"/>
      <c r="M51" s="53"/>
      <c r="N51" s="175">
        <f t="shared" si="6"/>
        <v>1051</v>
      </c>
      <c r="O51" s="53"/>
      <c r="P51" s="175">
        <f t="shared" si="7"/>
        <v>10051</v>
      </c>
      <c r="Q51" s="30"/>
      <c r="R51" s="149" t="str">
        <f>IFERROR(VLOOKUP(Q51,Setup!D$16:E$25,2,FALSE),"")</f>
        <v/>
      </c>
      <c r="S51" s="51" t="str">
        <f ca="1">IFERROR(IF(OR(I51="",VLOOKUP(I51,CatCostInp!$E$2:$K$88,7,FALSE)=0),"",VLOOKUP(I51,CatCostInp!$E$2:$K$88,7,FALSE)),"")</f>
        <v/>
      </c>
      <c r="T51" s="159" t="e">
        <f>VLOOKUP(U51,#REF!,2,FALSE)</f>
        <v>#REF!</v>
      </c>
      <c r="U51" s="30"/>
      <c r="V51" s="1" t="str">
        <f ca="1">IF(U51=Setup!$C$10,"Grant",IF('Other Pharma &amp; Health Products'!U51=Setup!$C$11,"Local",IF('Other Pharma &amp; Health Products'!U51=Setup!$C$12,"Other","")))</f>
        <v/>
      </c>
      <c r="W51" s="33"/>
      <c r="X51" s="148"/>
      <c r="Y51" s="33"/>
      <c r="Z51" s="36" t="str">
        <f t="shared" si="8"/>
        <v/>
      </c>
      <c r="AA51" s="35"/>
      <c r="AB51" s="32" t="str">
        <f t="shared" si="9"/>
        <v/>
      </c>
      <c r="AC51" s="35"/>
      <c r="AD51" s="32" t="str">
        <f t="shared" si="10"/>
        <v/>
      </c>
      <c r="AE51" s="35"/>
      <c r="AF51" s="36" t="str">
        <f t="shared" si="11"/>
        <v/>
      </c>
      <c r="AG51" s="36" t="str">
        <f t="shared" si="12"/>
        <v/>
      </c>
      <c r="AH51" s="36" t="str">
        <f t="shared" si="13"/>
        <v/>
      </c>
      <c r="AI51" s="55"/>
      <c r="AJ51" s="37"/>
      <c r="AK51" s="148"/>
      <c r="AL51" s="35"/>
      <c r="AM51" s="32" t="str">
        <f t="shared" si="15"/>
        <v/>
      </c>
      <c r="AN51" s="35"/>
      <c r="AO51" s="32" t="str">
        <f t="shared" si="16"/>
        <v/>
      </c>
      <c r="AP51" s="35"/>
      <c r="AQ51" s="32" t="str">
        <f t="shared" si="17"/>
        <v/>
      </c>
      <c r="AR51" s="35"/>
      <c r="AS51" s="36" t="str">
        <f t="shared" si="18"/>
        <v/>
      </c>
      <c r="AT51" s="36" t="str">
        <f t="shared" si="19"/>
        <v/>
      </c>
      <c r="AU51" s="36" t="str">
        <f t="shared" si="20"/>
        <v/>
      </c>
      <c r="AV51" s="55"/>
      <c r="AW51" s="34"/>
      <c r="AX51" s="148"/>
      <c r="AY51" s="34"/>
      <c r="AZ51" s="32" t="str">
        <f t="shared" si="21"/>
        <v/>
      </c>
      <c r="BA51" s="34"/>
      <c r="BB51" s="32" t="str">
        <f t="shared" si="22"/>
        <v/>
      </c>
      <c r="BC51" s="34"/>
      <c r="BD51" s="32" t="str">
        <f t="shared" si="23"/>
        <v/>
      </c>
      <c r="BE51" s="35"/>
      <c r="BF51" s="36" t="str">
        <f t="shared" si="24"/>
        <v/>
      </c>
      <c r="BG51" s="36" t="str">
        <f t="shared" si="25"/>
        <v/>
      </c>
      <c r="BH51" s="36" t="str">
        <f t="shared" si="26"/>
        <v/>
      </c>
      <c r="BI51" s="55"/>
      <c r="BJ51" s="34"/>
      <c r="BK51" s="148"/>
      <c r="BL51" s="34"/>
      <c r="BM51" s="32" t="str">
        <f t="shared" si="27"/>
        <v/>
      </c>
      <c r="BN51" s="34"/>
      <c r="BO51" s="32" t="str">
        <f t="shared" si="28"/>
        <v/>
      </c>
      <c r="BP51" s="34"/>
      <c r="BQ51" s="32" t="str">
        <f t="shared" si="29"/>
        <v/>
      </c>
      <c r="BR51" s="34"/>
      <c r="BS51" s="36" t="str">
        <f t="shared" si="30"/>
        <v/>
      </c>
      <c r="BT51" s="36" t="str">
        <f t="shared" si="31"/>
        <v/>
      </c>
      <c r="BU51" s="36" t="str">
        <f t="shared" si="32"/>
        <v/>
      </c>
      <c r="BV51" s="55"/>
      <c r="BW51" s="36" t="str">
        <f t="shared" si="33"/>
        <v/>
      </c>
      <c r="BX51" s="36" t="str">
        <f t="shared" si="33"/>
        <v/>
      </c>
      <c r="BY51" s="31"/>
      <c r="BZ51" s="38"/>
      <c r="CB51" s="120" t="e">
        <f t="shared" ca="1" si="1"/>
        <v>#VALUE!</v>
      </c>
      <c r="CC51" s="2" t="e">
        <f t="shared" ca="1" si="34"/>
        <v>#VALUE!</v>
      </c>
    </row>
    <row r="52" spans="1:81" s="2" customFormat="1" ht="25.15" customHeight="1" x14ac:dyDescent="0.25">
      <c r="A52" s="52" t="str">
        <f t="shared" si="35"/>
        <v/>
      </c>
      <c r="B52" s="157" t="e">
        <f t="shared" ca="1" si="2"/>
        <v>#VALUE!</v>
      </c>
      <c r="C52" s="157" t="e">
        <f t="shared" si="3"/>
        <v>#VALUE!</v>
      </c>
      <c r="D52" s="29"/>
      <c r="E52" s="155" t="str">
        <f ca="1">IFERROR(INDIRECT(ADDRESS(MATCH(D52,CatModules!C:C,0),2,1,1,"CatModules")),"")</f>
        <v/>
      </c>
      <c r="F52" s="96"/>
      <c r="G52" s="156" t="str">
        <f ca="1">IFERROR(INDIRECT(ADDRESS(MATCH(CONCATENATE(E52,"-",F52),CatInt!K:K,0),3,1,1,"CatInt")),"")</f>
        <v/>
      </c>
      <c r="H52" s="45" t="str">
        <f>IF(F52="","",VLOOKUP(F52,#REF!,2,FALSE))</f>
        <v/>
      </c>
      <c r="I52" s="29"/>
      <c r="J52" s="155" t="e">
        <f t="shared" si="4"/>
        <v>#VALUE!</v>
      </c>
      <c r="K52" s="155" t="e">
        <f t="shared" si="5"/>
        <v>#VALUE!</v>
      </c>
      <c r="L52" s="153"/>
      <c r="M52" s="53"/>
      <c r="N52" s="175">
        <f t="shared" si="6"/>
        <v>1052</v>
      </c>
      <c r="O52" s="53"/>
      <c r="P52" s="175">
        <f t="shared" si="7"/>
        <v>10052</v>
      </c>
      <c r="Q52" s="30"/>
      <c r="R52" s="149" t="str">
        <f>IFERROR(VLOOKUP(Q52,Setup!D$16:E$25,2,FALSE),"")</f>
        <v/>
      </c>
      <c r="S52" s="51" t="str">
        <f ca="1">IFERROR(IF(OR(I52="",VLOOKUP(I52,CatCostInp!$E$2:$K$88,7,FALSE)=0),"",VLOOKUP(I52,CatCostInp!$E$2:$K$88,7,FALSE)),"")</f>
        <v/>
      </c>
      <c r="T52" s="159" t="e">
        <f>VLOOKUP(U52,#REF!,2,FALSE)</f>
        <v>#REF!</v>
      </c>
      <c r="U52" s="30"/>
      <c r="V52" s="1" t="str">
        <f ca="1">IF(U52=Setup!$C$10,"Grant",IF('Other Pharma &amp; Health Products'!U52=Setup!$C$11,"Local",IF('Other Pharma &amp; Health Products'!U52=Setup!$C$12,"Other","")))</f>
        <v/>
      </c>
      <c r="W52" s="33"/>
      <c r="X52" s="148"/>
      <c r="Y52" s="33"/>
      <c r="Z52" s="36" t="str">
        <f t="shared" si="8"/>
        <v/>
      </c>
      <c r="AA52" s="35"/>
      <c r="AB52" s="32" t="str">
        <f t="shared" si="9"/>
        <v/>
      </c>
      <c r="AC52" s="35"/>
      <c r="AD52" s="32" t="str">
        <f t="shared" si="10"/>
        <v/>
      </c>
      <c r="AE52" s="35"/>
      <c r="AF52" s="36" t="str">
        <f t="shared" si="11"/>
        <v/>
      </c>
      <c r="AG52" s="36" t="str">
        <f t="shared" si="12"/>
        <v/>
      </c>
      <c r="AH52" s="36" t="str">
        <f t="shared" si="13"/>
        <v/>
      </c>
      <c r="AI52" s="55"/>
      <c r="AJ52" s="37"/>
      <c r="AK52" s="148"/>
      <c r="AL52" s="35"/>
      <c r="AM52" s="32" t="str">
        <f t="shared" si="15"/>
        <v/>
      </c>
      <c r="AN52" s="35"/>
      <c r="AO52" s="32" t="str">
        <f t="shared" si="16"/>
        <v/>
      </c>
      <c r="AP52" s="35"/>
      <c r="AQ52" s="32" t="str">
        <f t="shared" si="17"/>
        <v/>
      </c>
      <c r="AR52" s="35"/>
      <c r="AS52" s="36" t="str">
        <f t="shared" si="18"/>
        <v/>
      </c>
      <c r="AT52" s="36" t="str">
        <f t="shared" si="19"/>
        <v/>
      </c>
      <c r="AU52" s="36" t="str">
        <f t="shared" si="20"/>
        <v/>
      </c>
      <c r="AV52" s="55"/>
      <c r="AW52" s="34"/>
      <c r="AX52" s="148"/>
      <c r="AY52" s="34"/>
      <c r="AZ52" s="32" t="str">
        <f t="shared" si="21"/>
        <v/>
      </c>
      <c r="BA52" s="34"/>
      <c r="BB52" s="32" t="str">
        <f t="shared" si="22"/>
        <v/>
      </c>
      <c r="BC52" s="34"/>
      <c r="BD52" s="32" t="str">
        <f t="shared" si="23"/>
        <v/>
      </c>
      <c r="BE52" s="35"/>
      <c r="BF52" s="36" t="str">
        <f t="shared" si="24"/>
        <v/>
      </c>
      <c r="BG52" s="36" t="str">
        <f t="shared" si="25"/>
        <v/>
      </c>
      <c r="BH52" s="36" t="str">
        <f t="shared" si="26"/>
        <v/>
      </c>
      <c r="BI52" s="55"/>
      <c r="BJ52" s="34"/>
      <c r="BK52" s="148"/>
      <c r="BL52" s="34"/>
      <c r="BM52" s="32" t="str">
        <f t="shared" si="27"/>
        <v/>
      </c>
      <c r="BN52" s="34"/>
      <c r="BO52" s="32" t="str">
        <f t="shared" si="28"/>
        <v/>
      </c>
      <c r="BP52" s="34"/>
      <c r="BQ52" s="32" t="str">
        <f t="shared" si="29"/>
        <v/>
      </c>
      <c r="BR52" s="34"/>
      <c r="BS52" s="36" t="str">
        <f t="shared" si="30"/>
        <v/>
      </c>
      <c r="BT52" s="36" t="str">
        <f t="shared" si="31"/>
        <v/>
      </c>
      <c r="BU52" s="36" t="str">
        <f t="shared" si="32"/>
        <v/>
      </c>
      <c r="BV52" s="55"/>
      <c r="BW52" s="36" t="str">
        <f t="shared" si="33"/>
        <v/>
      </c>
      <c r="BX52" s="36" t="str">
        <f t="shared" si="33"/>
        <v/>
      </c>
      <c r="BY52" s="31"/>
      <c r="BZ52" s="38"/>
      <c r="CB52" s="120" t="e">
        <f t="shared" ca="1" si="1"/>
        <v>#VALUE!</v>
      </c>
      <c r="CC52" s="2" t="e">
        <f t="shared" ca="1" si="34"/>
        <v>#VALUE!</v>
      </c>
    </row>
    <row r="53" spans="1:81" s="2" customFormat="1" ht="25.15" customHeight="1" x14ac:dyDescent="0.25">
      <c r="A53" s="52" t="str">
        <f t="shared" si="35"/>
        <v/>
      </c>
      <c r="B53" s="157" t="e">
        <f t="shared" ca="1" si="2"/>
        <v>#VALUE!</v>
      </c>
      <c r="C53" s="157" t="e">
        <f t="shared" si="3"/>
        <v>#VALUE!</v>
      </c>
      <c r="D53" s="29"/>
      <c r="E53" s="155" t="str">
        <f ca="1">IFERROR(INDIRECT(ADDRESS(MATCH(D53,CatModules!C:C,0),2,1,1,"CatModules")),"")</f>
        <v/>
      </c>
      <c r="F53" s="96"/>
      <c r="G53" s="156" t="str">
        <f ca="1">IFERROR(INDIRECT(ADDRESS(MATCH(CONCATENATE(E53,"-",F53),CatInt!K:K,0),3,1,1,"CatInt")),"")</f>
        <v/>
      </c>
      <c r="H53" s="45" t="str">
        <f>IF(F53="","",VLOOKUP(F53,#REF!,2,FALSE))</f>
        <v/>
      </c>
      <c r="I53" s="29"/>
      <c r="J53" s="155" t="e">
        <f t="shared" si="4"/>
        <v>#VALUE!</v>
      </c>
      <c r="K53" s="155" t="e">
        <f t="shared" si="5"/>
        <v>#VALUE!</v>
      </c>
      <c r="L53" s="153"/>
      <c r="M53" s="53"/>
      <c r="N53" s="175">
        <f t="shared" si="6"/>
        <v>1053</v>
      </c>
      <c r="O53" s="53"/>
      <c r="P53" s="175">
        <f t="shared" si="7"/>
        <v>10053</v>
      </c>
      <c r="Q53" s="30"/>
      <c r="R53" s="149" t="str">
        <f>IFERROR(VLOOKUP(Q53,Setup!D$16:E$25,2,FALSE),"")</f>
        <v/>
      </c>
      <c r="S53" s="51" t="str">
        <f ca="1">IFERROR(IF(OR(I53="",VLOOKUP(I53,CatCostInp!$E$2:$K$88,7,FALSE)=0),"",VLOOKUP(I53,CatCostInp!$E$2:$K$88,7,FALSE)),"")</f>
        <v/>
      </c>
      <c r="T53" s="159" t="e">
        <f>VLOOKUP(U53,#REF!,2,FALSE)</f>
        <v>#REF!</v>
      </c>
      <c r="U53" s="30"/>
      <c r="V53" s="1" t="str">
        <f ca="1">IF(U53=Setup!$C$10,"Grant",IF('Other Pharma &amp; Health Products'!U53=Setup!$C$11,"Local",IF('Other Pharma &amp; Health Products'!U53=Setup!$C$12,"Other","")))</f>
        <v/>
      </c>
      <c r="W53" s="33"/>
      <c r="X53" s="148"/>
      <c r="Y53" s="33"/>
      <c r="Z53" s="36" t="str">
        <f t="shared" si="8"/>
        <v/>
      </c>
      <c r="AA53" s="35"/>
      <c r="AB53" s="32" t="str">
        <f t="shared" si="9"/>
        <v/>
      </c>
      <c r="AC53" s="35"/>
      <c r="AD53" s="32" t="str">
        <f t="shared" si="10"/>
        <v/>
      </c>
      <c r="AE53" s="35"/>
      <c r="AF53" s="36" t="str">
        <f t="shared" si="11"/>
        <v/>
      </c>
      <c r="AG53" s="36" t="str">
        <f t="shared" si="12"/>
        <v/>
      </c>
      <c r="AH53" s="36" t="str">
        <f t="shared" si="13"/>
        <v/>
      </c>
      <c r="AI53" s="55"/>
      <c r="AJ53" s="37"/>
      <c r="AK53" s="148"/>
      <c r="AL53" s="35"/>
      <c r="AM53" s="32" t="str">
        <f t="shared" si="15"/>
        <v/>
      </c>
      <c r="AN53" s="35"/>
      <c r="AO53" s="32" t="str">
        <f t="shared" si="16"/>
        <v/>
      </c>
      <c r="AP53" s="35"/>
      <c r="AQ53" s="32" t="str">
        <f t="shared" si="17"/>
        <v/>
      </c>
      <c r="AR53" s="35"/>
      <c r="AS53" s="36" t="str">
        <f t="shared" si="18"/>
        <v/>
      </c>
      <c r="AT53" s="36" t="str">
        <f t="shared" si="19"/>
        <v/>
      </c>
      <c r="AU53" s="36" t="str">
        <f t="shared" si="20"/>
        <v/>
      </c>
      <c r="AV53" s="55"/>
      <c r="AW53" s="34"/>
      <c r="AX53" s="148"/>
      <c r="AY53" s="34"/>
      <c r="AZ53" s="32" t="str">
        <f t="shared" si="21"/>
        <v/>
      </c>
      <c r="BA53" s="34"/>
      <c r="BB53" s="32" t="str">
        <f t="shared" si="22"/>
        <v/>
      </c>
      <c r="BC53" s="34"/>
      <c r="BD53" s="32" t="str">
        <f t="shared" si="23"/>
        <v/>
      </c>
      <c r="BE53" s="35"/>
      <c r="BF53" s="36" t="str">
        <f t="shared" si="24"/>
        <v/>
      </c>
      <c r="BG53" s="36" t="str">
        <f t="shared" si="25"/>
        <v/>
      </c>
      <c r="BH53" s="36" t="str">
        <f t="shared" si="26"/>
        <v/>
      </c>
      <c r="BI53" s="55"/>
      <c r="BJ53" s="34"/>
      <c r="BK53" s="148"/>
      <c r="BL53" s="34"/>
      <c r="BM53" s="32" t="str">
        <f t="shared" si="27"/>
        <v/>
      </c>
      <c r="BN53" s="34"/>
      <c r="BO53" s="32" t="str">
        <f t="shared" si="28"/>
        <v/>
      </c>
      <c r="BP53" s="34"/>
      <c r="BQ53" s="32" t="str">
        <f t="shared" si="29"/>
        <v/>
      </c>
      <c r="BR53" s="34"/>
      <c r="BS53" s="36" t="str">
        <f t="shared" si="30"/>
        <v/>
      </c>
      <c r="BT53" s="36" t="str">
        <f t="shared" si="31"/>
        <v/>
      </c>
      <c r="BU53" s="36" t="str">
        <f t="shared" si="32"/>
        <v/>
      </c>
      <c r="BV53" s="55"/>
      <c r="BW53" s="36" t="str">
        <f t="shared" si="33"/>
        <v/>
      </c>
      <c r="BX53" s="36" t="str">
        <f t="shared" si="33"/>
        <v/>
      </c>
      <c r="BY53" s="31"/>
      <c r="BZ53" s="38"/>
      <c r="CB53" s="120" t="e">
        <f t="shared" ca="1" si="1"/>
        <v>#VALUE!</v>
      </c>
      <c r="CC53" s="2" t="e">
        <f t="shared" ca="1" si="34"/>
        <v>#VALUE!</v>
      </c>
    </row>
    <row r="54" spans="1:81" s="2" customFormat="1" ht="25.15" customHeight="1" x14ac:dyDescent="0.25">
      <c r="A54" s="52" t="str">
        <f t="shared" si="35"/>
        <v/>
      </c>
      <c r="B54" s="157" t="e">
        <f t="shared" ca="1" si="2"/>
        <v>#VALUE!</v>
      </c>
      <c r="C54" s="157" t="e">
        <f t="shared" si="3"/>
        <v>#VALUE!</v>
      </c>
      <c r="D54" s="29"/>
      <c r="E54" s="155" t="str">
        <f ca="1">IFERROR(INDIRECT(ADDRESS(MATCH(D54,CatModules!C:C,0),2,1,1,"CatModules")),"")</f>
        <v/>
      </c>
      <c r="F54" s="96"/>
      <c r="G54" s="156" t="str">
        <f ca="1">IFERROR(INDIRECT(ADDRESS(MATCH(CONCATENATE(E54,"-",F54),CatInt!K:K,0),3,1,1,"CatInt")),"")</f>
        <v/>
      </c>
      <c r="H54" s="45" t="str">
        <f>IF(F54="","",VLOOKUP(F54,#REF!,2,FALSE))</f>
        <v/>
      </c>
      <c r="I54" s="29"/>
      <c r="J54" s="155" t="e">
        <f t="shared" si="4"/>
        <v>#VALUE!</v>
      </c>
      <c r="K54" s="155" t="e">
        <f t="shared" si="5"/>
        <v>#VALUE!</v>
      </c>
      <c r="L54" s="153"/>
      <c r="M54" s="53"/>
      <c r="N54" s="175">
        <f t="shared" si="6"/>
        <v>1054</v>
      </c>
      <c r="O54" s="53"/>
      <c r="P54" s="175">
        <f t="shared" si="7"/>
        <v>10054</v>
      </c>
      <c r="Q54" s="30"/>
      <c r="R54" s="149" t="str">
        <f>IFERROR(VLOOKUP(Q54,Setup!D$16:E$25,2,FALSE),"")</f>
        <v/>
      </c>
      <c r="S54" s="51" t="str">
        <f ca="1">IFERROR(IF(OR(I54="",VLOOKUP(I54,CatCostInp!$E$2:$K$88,7,FALSE)=0),"",VLOOKUP(I54,CatCostInp!$E$2:$K$88,7,FALSE)),"")</f>
        <v/>
      </c>
      <c r="T54" s="159" t="e">
        <f>VLOOKUP(U54,#REF!,2,FALSE)</f>
        <v>#REF!</v>
      </c>
      <c r="U54" s="30"/>
      <c r="V54" s="1" t="str">
        <f ca="1">IF(U54=Setup!$C$10,"Grant",IF('Other Pharma &amp; Health Products'!U54=Setup!$C$11,"Local",IF('Other Pharma &amp; Health Products'!U54=Setup!$C$12,"Other","")))</f>
        <v/>
      </c>
      <c r="W54" s="33"/>
      <c r="X54" s="148"/>
      <c r="Y54" s="33"/>
      <c r="Z54" s="36" t="str">
        <f t="shared" si="8"/>
        <v/>
      </c>
      <c r="AA54" s="35"/>
      <c r="AB54" s="32" t="str">
        <f t="shared" si="9"/>
        <v/>
      </c>
      <c r="AC54" s="35"/>
      <c r="AD54" s="32" t="str">
        <f t="shared" si="10"/>
        <v/>
      </c>
      <c r="AE54" s="35"/>
      <c r="AF54" s="36" t="str">
        <f t="shared" si="11"/>
        <v/>
      </c>
      <c r="AG54" s="36" t="str">
        <f t="shared" si="12"/>
        <v/>
      </c>
      <c r="AH54" s="36" t="str">
        <f t="shared" si="13"/>
        <v/>
      </c>
      <c r="AI54" s="55"/>
      <c r="AJ54" s="37"/>
      <c r="AK54" s="148"/>
      <c r="AL54" s="35"/>
      <c r="AM54" s="32" t="str">
        <f t="shared" si="15"/>
        <v/>
      </c>
      <c r="AN54" s="35"/>
      <c r="AO54" s="32" t="str">
        <f t="shared" si="16"/>
        <v/>
      </c>
      <c r="AP54" s="35"/>
      <c r="AQ54" s="32" t="str">
        <f t="shared" si="17"/>
        <v/>
      </c>
      <c r="AR54" s="35"/>
      <c r="AS54" s="36" t="str">
        <f t="shared" si="18"/>
        <v/>
      </c>
      <c r="AT54" s="36" t="str">
        <f t="shared" si="19"/>
        <v/>
      </c>
      <c r="AU54" s="36" t="str">
        <f t="shared" si="20"/>
        <v/>
      </c>
      <c r="AV54" s="55"/>
      <c r="AW54" s="34"/>
      <c r="AX54" s="148"/>
      <c r="AY54" s="34"/>
      <c r="AZ54" s="32" t="str">
        <f t="shared" si="21"/>
        <v/>
      </c>
      <c r="BA54" s="34"/>
      <c r="BB54" s="32" t="str">
        <f t="shared" si="22"/>
        <v/>
      </c>
      <c r="BC54" s="34"/>
      <c r="BD54" s="32" t="str">
        <f t="shared" si="23"/>
        <v/>
      </c>
      <c r="BE54" s="35"/>
      <c r="BF54" s="36" t="str">
        <f t="shared" si="24"/>
        <v/>
      </c>
      <c r="BG54" s="36" t="str">
        <f t="shared" si="25"/>
        <v/>
      </c>
      <c r="BH54" s="36" t="str">
        <f t="shared" si="26"/>
        <v/>
      </c>
      <c r="BI54" s="55"/>
      <c r="BJ54" s="34"/>
      <c r="BK54" s="148"/>
      <c r="BL54" s="34"/>
      <c r="BM54" s="32" t="str">
        <f t="shared" si="27"/>
        <v/>
      </c>
      <c r="BN54" s="34"/>
      <c r="BO54" s="32" t="str">
        <f t="shared" si="28"/>
        <v/>
      </c>
      <c r="BP54" s="34"/>
      <c r="BQ54" s="32" t="str">
        <f t="shared" si="29"/>
        <v/>
      </c>
      <c r="BR54" s="34"/>
      <c r="BS54" s="36" t="str">
        <f t="shared" si="30"/>
        <v/>
      </c>
      <c r="BT54" s="36" t="str">
        <f t="shared" si="31"/>
        <v/>
      </c>
      <c r="BU54" s="36" t="str">
        <f t="shared" si="32"/>
        <v/>
      </c>
      <c r="BV54" s="55"/>
      <c r="BW54" s="36" t="str">
        <f t="shared" si="33"/>
        <v/>
      </c>
      <c r="BX54" s="36" t="str">
        <f t="shared" si="33"/>
        <v/>
      </c>
      <c r="BY54" s="31"/>
      <c r="BZ54" s="38"/>
      <c r="CB54" s="120" t="e">
        <f t="shared" ca="1" si="1"/>
        <v>#VALUE!</v>
      </c>
      <c r="CC54" s="2" t="e">
        <f t="shared" ca="1" si="34"/>
        <v>#VALUE!</v>
      </c>
    </row>
    <row r="55" spans="1:81" s="2" customFormat="1" ht="25.15" customHeight="1" x14ac:dyDescent="0.25">
      <c r="A55" s="52" t="str">
        <f t="shared" si="35"/>
        <v/>
      </c>
      <c r="B55" s="157" t="e">
        <f t="shared" ca="1" si="2"/>
        <v>#VALUE!</v>
      </c>
      <c r="C55" s="157" t="e">
        <f t="shared" si="3"/>
        <v>#VALUE!</v>
      </c>
      <c r="D55" s="29"/>
      <c r="E55" s="155" t="str">
        <f ca="1">IFERROR(INDIRECT(ADDRESS(MATCH(D55,CatModules!C:C,0),2,1,1,"CatModules")),"")</f>
        <v/>
      </c>
      <c r="F55" s="96"/>
      <c r="G55" s="156" t="str">
        <f ca="1">IFERROR(INDIRECT(ADDRESS(MATCH(CONCATENATE(E55,"-",F55),CatInt!K:K,0),3,1,1,"CatInt")),"")</f>
        <v/>
      </c>
      <c r="H55" s="45" t="str">
        <f>IF(F55="","",VLOOKUP(F55,#REF!,2,FALSE))</f>
        <v/>
      </c>
      <c r="I55" s="29"/>
      <c r="J55" s="155" t="e">
        <f t="shared" si="4"/>
        <v>#VALUE!</v>
      </c>
      <c r="K55" s="155" t="e">
        <f t="shared" si="5"/>
        <v>#VALUE!</v>
      </c>
      <c r="L55" s="153"/>
      <c r="M55" s="53"/>
      <c r="N55" s="175">
        <f t="shared" si="6"/>
        <v>1055</v>
      </c>
      <c r="O55" s="53"/>
      <c r="P55" s="175">
        <f t="shared" si="7"/>
        <v>10055</v>
      </c>
      <c r="Q55" s="30"/>
      <c r="R55" s="149" t="str">
        <f>IFERROR(VLOOKUP(Q55,Setup!D$16:E$25,2,FALSE),"")</f>
        <v/>
      </c>
      <c r="S55" s="51" t="str">
        <f ca="1">IFERROR(IF(OR(I55="",VLOOKUP(I55,CatCostInp!$E$2:$K$88,7,FALSE)=0),"",VLOOKUP(I55,CatCostInp!$E$2:$K$88,7,FALSE)),"")</f>
        <v/>
      </c>
      <c r="T55" s="159" t="e">
        <f>VLOOKUP(U55,#REF!,2,FALSE)</f>
        <v>#REF!</v>
      </c>
      <c r="U55" s="30"/>
      <c r="V55" s="1" t="str">
        <f ca="1">IF(U55=Setup!$C$10,"Grant",IF('Other Pharma &amp; Health Products'!U55=Setup!$C$11,"Local",IF('Other Pharma &amp; Health Products'!U55=Setup!$C$12,"Other","")))</f>
        <v/>
      </c>
      <c r="W55" s="33"/>
      <c r="X55" s="148"/>
      <c r="Y55" s="33"/>
      <c r="Z55" s="36" t="str">
        <f t="shared" si="8"/>
        <v/>
      </c>
      <c r="AA55" s="35"/>
      <c r="AB55" s="32" t="str">
        <f t="shared" si="9"/>
        <v/>
      </c>
      <c r="AC55" s="35"/>
      <c r="AD55" s="32" t="str">
        <f t="shared" si="10"/>
        <v/>
      </c>
      <c r="AE55" s="35"/>
      <c r="AF55" s="36" t="str">
        <f t="shared" si="11"/>
        <v/>
      </c>
      <c r="AG55" s="36" t="str">
        <f t="shared" si="12"/>
        <v/>
      </c>
      <c r="AH55" s="36" t="str">
        <f t="shared" si="13"/>
        <v/>
      </c>
      <c r="AI55" s="55"/>
      <c r="AJ55" s="37"/>
      <c r="AK55" s="148"/>
      <c r="AL55" s="35"/>
      <c r="AM55" s="32" t="str">
        <f t="shared" si="15"/>
        <v/>
      </c>
      <c r="AN55" s="35"/>
      <c r="AO55" s="32" t="str">
        <f t="shared" si="16"/>
        <v/>
      </c>
      <c r="AP55" s="35"/>
      <c r="AQ55" s="32" t="str">
        <f t="shared" si="17"/>
        <v/>
      </c>
      <c r="AR55" s="35"/>
      <c r="AS55" s="36" t="str">
        <f t="shared" si="18"/>
        <v/>
      </c>
      <c r="AT55" s="36" t="str">
        <f t="shared" si="19"/>
        <v/>
      </c>
      <c r="AU55" s="36" t="str">
        <f t="shared" si="20"/>
        <v/>
      </c>
      <c r="AV55" s="55"/>
      <c r="AW55" s="34"/>
      <c r="AX55" s="148"/>
      <c r="AY55" s="34"/>
      <c r="AZ55" s="32" t="str">
        <f t="shared" si="21"/>
        <v/>
      </c>
      <c r="BA55" s="34"/>
      <c r="BB55" s="32" t="str">
        <f t="shared" si="22"/>
        <v/>
      </c>
      <c r="BC55" s="34"/>
      <c r="BD55" s="32" t="str">
        <f t="shared" si="23"/>
        <v/>
      </c>
      <c r="BE55" s="35"/>
      <c r="BF55" s="36" t="str">
        <f t="shared" si="24"/>
        <v/>
      </c>
      <c r="BG55" s="36" t="str">
        <f t="shared" si="25"/>
        <v/>
      </c>
      <c r="BH55" s="36" t="str">
        <f t="shared" si="26"/>
        <v/>
      </c>
      <c r="BI55" s="55"/>
      <c r="BJ55" s="34"/>
      <c r="BK55" s="148"/>
      <c r="BL55" s="34"/>
      <c r="BM55" s="32" t="str">
        <f t="shared" si="27"/>
        <v/>
      </c>
      <c r="BN55" s="34"/>
      <c r="BO55" s="32" t="str">
        <f t="shared" si="28"/>
        <v/>
      </c>
      <c r="BP55" s="34"/>
      <c r="BQ55" s="32" t="str">
        <f t="shared" si="29"/>
        <v/>
      </c>
      <c r="BR55" s="34"/>
      <c r="BS55" s="36" t="str">
        <f t="shared" si="30"/>
        <v/>
      </c>
      <c r="BT55" s="36" t="str">
        <f t="shared" si="31"/>
        <v/>
      </c>
      <c r="BU55" s="36" t="str">
        <f t="shared" si="32"/>
        <v/>
      </c>
      <c r="BV55" s="55"/>
      <c r="BW55" s="36" t="str">
        <f t="shared" si="33"/>
        <v/>
      </c>
      <c r="BX55" s="36" t="str">
        <f t="shared" si="33"/>
        <v/>
      </c>
      <c r="BY55" s="31"/>
      <c r="BZ55" s="38"/>
      <c r="CB55" s="120" t="e">
        <f t="shared" ca="1" si="1"/>
        <v>#VALUE!</v>
      </c>
      <c r="CC55" s="2" t="e">
        <f t="shared" ca="1" si="34"/>
        <v>#VALUE!</v>
      </c>
    </row>
    <row r="56" spans="1:81" s="2" customFormat="1" ht="25.15" customHeight="1" x14ac:dyDescent="0.25">
      <c r="A56" s="52" t="str">
        <f t="shared" si="35"/>
        <v/>
      </c>
      <c r="B56" s="157" t="e">
        <f t="shared" ca="1" si="2"/>
        <v>#VALUE!</v>
      </c>
      <c r="C56" s="157" t="e">
        <f t="shared" si="3"/>
        <v>#VALUE!</v>
      </c>
      <c r="D56" s="29"/>
      <c r="E56" s="155" t="str">
        <f ca="1">IFERROR(INDIRECT(ADDRESS(MATCH(D56,CatModules!C:C,0),2,1,1,"CatModules")),"")</f>
        <v/>
      </c>
      <c r="F56" s="96"/>
      <c r="G56" s="156" t="str">
        <f ca="1">IFERROR(INDIRECT(ADDRESS(MATCH(CONCATENATE(E56,"-",F56),CatInt!K:K,0),3,1,1,"CatInt")),"")</f>
        <v/>
      </c>
      <c r="H56" s="45" t="str">
        <f>IF(F56="","",VLOOKUP(F56,#REF!,2,FALSE))</f>
        <v/>
      </c>
      <c r="I56" s="29"/>
      <c r="J56" s="155" t="e">
        <f t="shared" si="4"/>
        <v>#VALUE!</v>
      </c>
      <c r="K56" s="155" t="e">
        <f t="shared" si="5"/>
        <v>#VALUE!</v>
      </c>
      <c r="L56" s="153"/>
      <c r="M56" s="53"/>
      <c r="N56" s="175">
        <f t="shared" si="6"/>
        <v>1056</v>
      </c>
      <c r="O56" s="53"/>
      <c r="P56" s="175">
        <f t="shared" si="7"/>
        <v>10056</v>
      </c>
      <c r="Q56" s="30"/>
      <c r="R56" s="149" t="str">
        <f>IFERROR(VLOOKUP(Q56,Setup!D$16:E$25,2,FALSE),"")</f>
        <v/>
      </c>
      <c r="S56" s="51" t="str">
        <f ca="1">IFERROR(IF(OR(I56="",VLOOKUP(I56,CatCostInp!$E$2:$K$88,7,FALSE)=0),"",VLOOKUP(I56,CatCostInp!$E$2:$K$88,7,FALSE)),"")</f>
        <v/>
      </c>
      <c r="T56" s="159" t="e">
        <f>VLOOKUP(U56,#REF!,2,FALSE)</f>
        <v>#REF!</v>
      </c>
      <c r="U56" s="30"/>
      <c r="V56" s="1" t="str">
        <f ca="1">IF(U56=Setup!$C$10,"Grant",IF('Other Pharma &amp; Health Products'!U56=Setup!$C$11,"Local",IF('Other Pharma &amp; Health Products'!U56=Setup!$C$12,"Other","")))</f>
        <v/>
      </c>
      <c r="W56" s="33"/>
      <c r="X56" s="148"/>
      <c r="Y56" s="33"/>
      <c r="Z56" s="36" t="str">
        <f t="shared" si="8"/>
        <v/>
      </c>
      <c r="AA56" s="35"/>
      <c r="AB56" s="32" t="str">
        <f t="shared" si="9"/>
        <v/>
      </c>
      <c r="AC56" s="35"/>
      <c r="AD56" s="32" t="str">
        <f t="shared" si="10"/>
        <v/>
      </c>
      <c r="AE56" s="35"/>
      <c r="AF56" s="36" t="str">
        <f t="shared" si="11"/>
        <v/>
      </c>
      <c r="AG56" s="36" t="str">
        <f t="shared" si="12"/>
        <v/>
      </c>
      <c r="AH56" s="36" t="str">
        <f t="shared" si="13"/>
        <v/>
      </c>
      <c r="AI56" s="55"/>
      <c r="AJ56" s="37"/>
      <c r="AK56" s="148"/>
      <c r="AL56" s="35"/>
      <c r="AM56" s="32" t="str">
        <f t="shared" si="15"/>
        <v/>
      </c>
      <c r="AN56" s="35"/>
      <c r="AO56" s="32" t="str">
        <f t="shared" si="16"/>
        <v/>
      </c>
      <c r="AP56" s="35"/>
      <c r="AQ56" s="32" t="str">
        <f t="shared" si="17"/>
        <v/>
      </c>
      <c r="AR56" s="35"/>
      <c r="AS56" s="36" t="str">
        <f t="shared" si="18"/>
        <v/>
      </c>
      <c r="AT56" s="36" t="str">
        <f t="shared" si="19"/>
        <v/>
      </c>
      <c r="AU56" s="36" t="str">
        <f t="shared" si="20"/>
        <v/>
      </c>
      <c r="AV56" s="55"/>
      <c r="AW56" s="34"/>
      <c r="AX56" s="148"/>
      <c r="AY56" s="34"/>
      <c r="AZ56" s="32" t="str">
        <f t="shared" si="21"/>
        <v/>
      </c>
      <c r="BA56" s="34"/>
      <c r="BB56" s="32" t="str">
        <f t="shared" si="22"/>
        <v/>
      </c>
      <c r="BC56" s="34"/>
      <c r="BD56" s="32" t="str">
        <f t="shared" si="23"/>
        <v/>
      </c>
      <c r="BE56" s="35"/>
      <c r="BF56" s="36" t="str">
        <f t="shared" si="24"/>
        <v/>
      </c>
      <c r="BG56" s="36" t="str">
        <f t="shared" si="25"/>
        <v/>
      </c>
      <c r="BH56" s="36" t="str">
        <f t="shared" si="26"/>
        <v/>
      </c>
      <c r="BI56" s="55"/>
      <c r="BJ56" s="34"/>
      <c r="BK56" s="148"/>
      <c r="BL56" s="34"/>
      <c r="BM56" s="32" t="str">
        <f t="shared" si="27"/>
        <v/>
      </c>
      <c r="BN56" s="34"/>
      <c r="BO56" s="32" t="str">
        <f t="shared" si="28"/>
        <v/>
      </c>
      <c r="BP56" s="34"/>
      <c r="BQ56" s="32" t="str">
        <f t="shared" si="29"/>
        <v/>
      </c>
      <c r="BR56" s="34"/>
      <c r="BS56" s="36" t="str">
        <f t="shared" si="30"/>
        <v/>
      </c>
      <c r="BT56" s="36" t="str">
        <f t="shared" si="31"/>
        <v/>
      </c>
      <c r="BU56" s="36" t="str">
        <f t="shared" si="32"/>
        <v/>
      </c>
      <c r="BV56" s="55"/>
      <c r="BW56" s="36" t="str">
        <f t="shared" si="33"/>
        <v/>
      </c>
      <c r="BX56" s="36" t="str">
        <f t="shared" si="33"/>
        <v/>
      </c>
      <c r="BY56" s="31"/>
      <c r="BZ56" s="38"/>
      <c r="CB56" s="120" t="e">
        <f t="shared" ca="1" si="1"/>
        <v>#VALUE!</v>
      </c>
      <c r="CC56" s="2" t="e">
        <f t="shared" ca="1" si="34"/>
        <v>#VALUE!</v>
      </c>
    </row>
    <row r="57" spans="1:81" s="2" customFormat="1" ht="25.15" customHeight="1" x14ac:dyDescent="0.25">
      <c r="A57" s="52" t="str">
        <f t="shared" si="35"/>
        <v/>
      </c>
      <c r="B57" s="157" t="e">
        <f t="shared" ca="1" si="2"/>
        <v>#VALUE!</v>
      </c>
      <c r="C57" s="157" t="e">
        <f t="shared" si="3"/>
        <v>#VALUE!</v>
      </c>
      <c r="D57" s="29"/>
      <c r="E57" s="155" t="str">
        <f ca="1">IFERROR(INDIRECT(ADDRESS(MATCH(D57,CatModules!C:C,0),2,1,1,"CatModules")),"")</f>
        <v/>
      </c>
      <c r="F57" s="96"/>
      <c r="G57" s="156" t="str">
        <f ca="1">IFERROR(INDIRECT(ADDRESS(MATCH(CONCATENATE(E57,"-",F57),CatInt!K:K,0),3,1,1,"CatInt")),"")</f>
        <v/>
      </c>
      <c r="H57" s="45" t="str">
        <f>IF(F57="","",VLOOKUP(F57,#REF!,2,FALSE))</f>
        <v/>
      </c>
      <c r="I57" s="29"/>
      <c r="J57" s="155" t="e">
        <f t="shared" si="4"/>
        <v>#VALUE!</v>
      </c>
      <c r="K57" s="155" t="e">
        <f t="shared" si="5"/>
        <v>#VALUE!</v>
      </c>
      <c r="L57" s="153"/>
      <c r="M57" s="53"/>
      <c r="N57" s="175">
        <f t="shared" si="6"/>
        <v>1057</v>
      </c>
      <c r="O57" s="53"/>
      <c r="P57" s="175">
        <f t="shared" si="7"/>
        <v>10057</v>
      </c>
      <c r="Q57" s="30"/>
      <c r="R57" s="149" t="str">
        <f>IFERROR(VLOOKUP(Q57,Setup!D$16:E$25,2,FALSE),"")</f>
        <v/>
      </c>
      <c r="S57" s="51" t="str">
        <f ca="1">IFERROR(IF(OR(I57="",VLOOKUP(I57,CatCostInp!$E$2:$K$88,7,FALSE)=0),"",VLOOKUP(I57,CatCostInp!$E$2:$K$88,7,FALSE)),"")</f>
        <v/>
      </c>
      <c r="T57" s="159" t="e">
        <f>VLOOKUP(U57,#REF!,2,FALSE)</f>
        <v>#REF!</v>
      </c>
      <c r="U57" s="30"/>
      <c r="V57" s="1" t="str">
        <f ca="1">IF(U57=Setup!$C$10,"Grant",IF('Other Pharma &amp; Health Products'!U57=Setup!$C$11,"Local",IF('Other Pharma &amp; Health Products'!U57=Setup!$C$12,"Other","")))</f>
        <v/>
      </c>
      <c r="W57" s="33"/>
      <c r="X57" s="148"/>
      <c r="Y57" s="33"/>
      <c r="Z57" s="36" t="str">
        <f t="shared" si="8"/>
        <v/>
      </c>
      <c r="AA57" s="35"/>
      <c r="AB57" s="32" t="str">
        <f t="shared" si="9"/>
        <v/>
      </c>
      <c r="AC57" s="35"/>
      <c r="AD57" s="32" t="str">
        <f t="shared" si="10"/>
        <v/>
      </c>
      <c r="AE57" s="35"/>
      <c r="AF57" s="36" t="str">
        <f t="shared" si="11"/>
        <v/>
      </c>
      <c r="AG57" s="36" t="str">
        <f t="shared" si="12"/>
        <v/>
      </c>
      <c r="AH57" s="36" t="str">
        <f t="shared" si="13"/>
        <v/>
      </c>
      <c r="AI57" s="55"/>
      <c r="AJ57" s="37"/>
      <c r="AK57" s="148"/>
      <c r="AL57" s="35"/>
      <c r="AM57" s="32" t="str">
        <f t="shared" si="15"/>
        <v/>
      </c>
      <c r="AN57" s="35"/>
      <c r="AO57" s="32" t="str">
        <f t="shared" si="16"/>
        <v/>
      </c>
      <c r="AP57" s="35"/>
      <c r="AQ57" s="32" t="str">
        <f t="shared" si="17"/>
        <v/>
      </c>
      <c r="AR57" s="35"/>
      <c r="AS57" s="36" t="str">
        <f t="shared" si="18"/>
        <v/>
      </c>
      <c r="AT57" s="36" t="str">
        <f t="shared" si="19"/>
        <v/>
      </c>
      <c r="AU57" s="36" t="str">
        <f t="shared" si="20"/>
        <v/>
      </c>
      <c r="AV57" s="55"/>
      <c r="AW57" s="34"/>
      <c r="AX57" s="148"/>
      <c r="AY57" s="34"/>
      <c r="AZ57" s="32" t="str">
        <f t="shared" si="21"/>
        <v/>
      </c>
      <c r="BA57" s="34"/>
      <c r="BB57" s="32" t="str">
        <f t="shared" si="22"/>
        <v/>
      </c>
      <c r="BC57" s="34"/>
      <c r="BD57" s="32" t="str">
        <f t="shared" si="23"/>
        <v/>
      </c>
      <c r="BE57" s="35"/>
      <c r="BF57" s="36" t="str">
        <f t="shared" si="24"/>
        <v/>
      </c>
      <c r="BG57" s="36" t="str">
        <f t="shared" si="25"/>
        <v/>
      </c>
      <c r="BH57" s="36" t="str">
        <f t="shared" si="26"/>
        <v/>
      </c>
      <c r="BI57" s="55"/>
      <c r="BJ57" s="34"/>
      <c r="BK57" s="148"/>
      <c r="BL57" s="34"/>
      <c r="BM57" s="32" t="str">
        <f t="shared" si="27"/>
        <v/>
      </c>
      <c r="BN57" s="34"/>
      <c r="BO57" s="32" t="str">
        <f t="shared" si="28"/>
        <v/>
      </c>
      <c r="BP57" s="34"/>
      <c r="BQ57" s="32" t="str">
        <f t="shared" si="29"/>
        <v/>
      </c>
      <c r="BR57" s="34"/>
      <c r="BS57" s="36" t="str">
        <f t="shared" si="30"/>
        <v/>
      </c>
      <c r="BT57" s="36" t="str">
        <f t="shared" si="31"/>
        <v/>
      </c>
      <c r="BU57" s="36" t="str">
        <f t="shared" si="32"/>
        <v/>
      </c>
      <c r="BV57" s="55"/>
      <c r="BW57" s="36" t="str">
        <f t="shared" si="33"/>
        <v/>
      </c>
      <c r="BX57" s="36" t="str">
        <f t="shared" si="33"/>
        <v/>
      </c>
      <c r="BY57" s="31"/>
      <c r="BZ57" s="38"/>
      <c r="CB57" s="120" t="e">
        <f t="shared" ca="1" si="1"/>
        <v>#VALUE!</v>
      </c>
      <c r="CC57" s="2" t="e">
        <f t="shared" ca="1" si="34"/>
        <v>#VALUE!</v>
      </c>
    </row>
    <row r="58" spans="1:81" s="2" customFormat="1" ht="25.15" customHeight="1" x14ac:dyDescent="0.25">
      <c r="A58" s="52" t="str">
        <f t="shared" si="35"/>
        <v/>
      </c>
      <c r="B58" s="157" t="e">
        <f t="shared" ca="1" si="2"/>
        <v>#VALUE!</v>
      </c>
      <c r="C58" s="157" t="e">
        <f t="shared" si="3"/>
        <v>#VALUE!</v>
      </c>
      <c r="D58" s="29"/>
      <c r="E58" s="155" t="str">
        <f ca="1">IFERROR(INDIRECT(ADDRESS(MATCH(D58,CatModules!C:C,0),2,1,1,"CatModules")),"")</f>
        <v/>
      </c>
      <c r="F58" s="96"/>
      <c r="G58" s="156" t="str">
        <f ca="1">IFERROR(INDIRECT(ADDRESS(MATCH(CONCATENATE(E58,"-",F58),CatInt!K:K,0),3,1,1,"CatInt")),"")</f>
        <v/>
      </c>
      <c r="H58" s="45" t="str">
        <f>IF(F58="","",VLOOKUP(F58,#REF!,2,FALSE))</f>
        <v/>
      </c>
      <c r="I58" s="29"/>
      <c r="J58" s="155" t="e">
        <f t="shared" si="4"/>
        <v>#VALUE!</v>
      </c>
      <c r="K58" s="155" t="e">
        <f t="shared" si="5"/>
        <v>#VALUE!</v>
      </c>
      <c r="L58" s="153"/>
      <c r="M58" s="53"/>
      <c r="N58" s="175">
        <f t="shared" si="6"/>
        <v>1058</v>
      </c>
      <c r="O58" s="53"/>
      <c r="P58" s="175">
        <f t="shared" si="7"/>
        <v>10058</v>
      </c>
      <c r="Q58" s="30"/>
      <c r="R58" s="149" t="str">
        <f>IFERROR(VLOOKUP(Q58,Setup!D$16:E$25,2,FALSE),"")</f>
        <v/>
      </c>
      <c r="S58" s="51" t="str">
        <f ca="1">IFERROR(IF(OR(I58="",VLOOKUP(I58,CatCostInp!$E$2:$K$88,7,FALSE)=0),"",VLOOKUP(I58,CatCostInp!$E$2:$K$88,7,FALSE)),"")</f>
        <v/>
      </c>
      <c r="T58" s="159" t="e">
        <f>VLOOKUP(U58,#REF!,2,FALSE)</f>
        <v>#REF!</v>
      </c>
      <c r="U58" s="30"/>
      <c r="V58" s="1" t="str">
        <f ca="1">IF(U58=Setup!$C$10,"Grant",IF('Other Pharma &amp; Health Products'!U58=Setup!$C$11,"Local",IF('Other Pharma &amp; Health Products'!U58=Setup!$C$12,"Other","")))</f>
        <v/>
      </c>
      <c r="W58" s="33"/>
      <c r="X58" s="148"/>
      <c r="Y58" s="33"/>
      <c r="Z58" s="36" t="str">
        <f t="shared" si="8"/>
        <v/>
      </c>
      <c r="AA58" s="35"/>
      <c r="AB58" s="32" t="str">
        <f t="shared" si="9"/>
        <v/>
      </c>
      <c r="AC58" s="35"/>
      <c r="AD58" s="32" t="str">
        <f t="shared" si="10"/>
        <v/>
      </c>
      <c r="AE58" s="35"/>
      <c r="AF58" s="36" t="str">
        <f t="shared" si="11"/>
        <v/>
      </c>
      <c r="AG58" s="36" t="str">
        <f t="shared" si="12"/>
        <v/>
      </c>
      <c r="AH58" s="36" t="str">
        <f t="shared" si="13"/>
        <v/>
      </c>
      <c r="AI58" s="55"/>
      <c r="AJ58" s="37"/>
      <c r="AK58" s="148"/>
      <c r="AL58" s="35"/>
      <c r="AM58" s="32" t="str">
        <f t="shared" si="15"/>
        <v/>
      </c>
      <c r="AN58" s="35"/>
      <c r="AO58" s="32" t="str">
        <f t="shared" si="16"/>
        <v/>
      </c>
      <c r="AP58" s="35"/>
      <c r="AQ58" s="32" t="str">
        <f t="shared" si="17"/>
        <v/>
      </c>
      <c r="AR58" s="35"/>
      <c r="AS58" s="36" t="str">
        <f t="shared" si="18"/>
        <v/>
      </c>
      <c r="AT58" s="36" t="str">
        <f t="shared" si="19"/>
        <v/>
      </c>
      <c r="AU58" s="36" t="str">
        <f t="shared" si="20"/>
        <v/>
      </c>
      <c r="AV58" s="55"/>
      <c r="AW58" s="34"/>
      <c r="AX58" s="148"/>
      <c r="AY58" s="34"/>
      <c r="AZ58" s="32" t="str">
        <f t="shared" si="21"/>
        <v/>
      </c>
      <c r="BA58" s="34"/>
      <c r="BB58" s="32" t="str">
        <f t="shared" si="22"/>
        <v/>
      </c>
      <c r="BC58" s="34"/>
      <c r="BD58" s="32" t="str">
        <f t="shared" si="23"/>
        <v/>
      </c>
      <c r="BE58" s="35"/>
      <c r="BF58" s="36" t="str">
        <f t="shared" si="24"/>
        <v/>
      </c>
      <c r="BG58" s="36" t="str">
        <f t="shared" si="25"/>
        <v/>
      </c>
      <c r="BH58" s="36" t="str">
        <f t="shared" si="26"/>
        <v/>
      </c>
      <c r="BI58" s="55"/>
      <c r="BJ58" s="34"/>
      <c r="BK58" s="148"/>
      <c r="BL58" s="34"/>
      <c r="BM58" s="32" t="str">
        <f t="shared" si="27"/>
        <v/>
      </c>
      <c r="BN58" s="34"/>
      <c r="BO58" s="32" t="str">
        <f t="shared" si="28"/>
        <v/>
      </c>
      <c r="BP58" s="34"/>
      <c r="BQ58" s="32" t="str">
        <f t="shared" si="29"/>
        <v/>
      </c>
      <c r="BR58" s="34"/>
      <c r="BS58" s="36" t="str">
        <f t="shared" si="30"/>
        <v/>
      </c>
      <c r="BT58" s="36" t="str">
        <f t="shared" si="31"/>
        <v/>
      </c>
      <c r="BU58" s="36" t="str">
        <f t="shared" si="32"/>
        <v/>
      </c>
      <c r="BV58" s="55"/>
      <c r="BW58" s="36" t="str">
        <f t="shared" si="33"/>
        <v/>
      </c>
      <c r="BX58" s="36" t="str">
        <f t="shared" si="33"/>
        <v/>
      </c>
      <c r="BY58" s="31"/>
      <c r="BZ58" s="38"/>
      <c r="CB58" s="120" t="e">
        <f t="shared" ca="1" si="1"/>
        <v>#VALUE!</v>
      </c>
      <c r="CC58" s="2" t="e">
        <f t="shared" ca="1" si="34"/>
        <v>#VALUE!</v>
      </c>
    </row>
    <row r="59" spans="1:81" s="2" customFormat="1" ht="25.15" customHeight="1" x14ac:dyDescent="0.25">
      <c r="A59" s="52" t="str">
        <f t="shared" si="35"/>
        <v/>
      </c>
      <c r="B59" s="157" t="e">
        <f t="shared" ca="1" si="2"/>
        <v>#VALUE!</v>
      </c>
      <c r="C59" s="157" t="e">
        <f t="shared" si="3"/>
        <v>#VALUE!</v>
      </c>
      <c r="D59" s="29"/>
      <c r="E59" s="155" t="str">
        <f ca="1">IFERROR(INDIRECT(ADDRESS(MATCH(D59,CatModules!C:C,0),2,1,1,"CatModules")),"")</f>
        <v/>
      </c>
      <c r="F59" s="96"/>
      <c r="G59" s="156" t="str">
        <f ca="1">IFERROR(INDIRECT(ADDRESS(MATCH(CONCATENATE(E59,"-",F59),CatInt!K:K,0),3,1,1,"CatInt")),"")</f>
        <v/>
      </c>
      <c r="H59" s="45" t="str">
        <f>IF(F59="","",VLOOKUP(F59,#REF!,2,FALSE))</f>
        <v/>
      </c>
      <c r="I59" s="29"/>
      <c r="J59" s="155" t="e">
        <f t="shared" si="4"/>
        <v>#VALUE!</v>
      </c>
      <c r="K59" s="155" t="e">
        <f t="shared" si="5"/>
        <v>#VALUE!</v>
      </c>
      <c r="L59" s="153"/>
      <c r="M59" s="53"/>
      <c r="N59" s="175">
        <f t="shared" si="6"/>
        <v>1059</v>
      </c>
      <c r="O59" s="53"/>
      <c r="P59" s="175">
        <f t="shared" si="7"/>
        <v>10059</v>
      </c>
      <c r="Q59" s="30"/>
      <c r="R59" s="149" t="str">
        <f>IFERROR(VLOOKUP(Q59,Setup!D$16:E$25,2,FALSE),"")</f>
        <v/>
      </c>
      <c r="S59" s="51" t="str">
        <f ca="1">IFERROR(IF(OR(I59="",VLOOKUP(I59,CatCostInp!$E$2:$K$88,7,FALSE)=0),"",VLOOKUP(I59,CatCostInp!$E$2:$K$88,7,FALSE)),"")</f>
        <v/>
      </c>
      <c r="T59" s="159" t="e">
        <f>VLOOKUP(U59,#REF!,2,FALSE)</f>
        <v>#REF!</v>
      </c>
      <c r="U59" s="30"/>
      <c r="V59" s="1" t="str">
        <f ca="1">IF(U59=Setup!$C$10,"Grant",IF('Other Pharma &amp; Health Products'!U59=Setup!$C$11,"Local",IF('Other Pharma &amp; Health Products'!U59=Setup!$C$12,"Other","")))</f>
        <v/>
      </c>
      <c r="W59" s="33"/>
      <c r="X59" s="148"/>
      <c r="Y59" s="33"/>
      <c r="Z59" s="36" t="str">
        <f t="shared" si="8"/>
        <v/>
      </c>
      <c r="AA59" s="35"/>
      <c r="AB59" s="32" t="str">
        <f t="shared" si="9"/>
        <v/>
      </c>
      <c r="AC59" s="35"/>
      <c r="AD59" s="32" t="str">
        <f t="shared" si="10"/>
        <v/>
      </c>
      <c r="AE59" s="35"/>
      <c r="AF59" s="36" t="str">
        <f t="shared" si="11"/>
        <v/>
      </c>
      <c r="AG59" s="36" t="str">
        <f t="shared" si="12"/>
        <v/>
      </c>
      <c r="AH59" s="36" t="str">
        <f t="shared" si="13"/>
        <v/>
      </c>
      <c r="AI59" s="55"/>
      <c r="AJ59" s="37"/>
      <c r="AK59" s="148"/>
      <c r="AL59" s="35"/>
      <c r="AM59" s="32" t="str">
        <f t="shared" si="15"/>
        <v/>
      </c>
      <c r="AN59" s="35"/>
      <c r="AO59" s="32" t="str">
        <f t="shared" si="16"/>
        <v/>
      </c>
      <c r="AP59" s="35"/>
      <c r="AQ59" s="32" t="str">
        <f t="shared" si="17"/>
        <v/>
      </c>
      <c r="AR59" s="35"/>
      <c r="AS59" s="36" t="str">
        <f t="shared" si="18"/>
        <v/>
      </c>
      <c r="AT59" s="36" t="str">
        <f t="shared" si="19"/>
        <v/>
      </c>
      <c r="AU59" s="36" t="str">
        <f t="shared" si="20"/>
        <v/>
      </c>
      <c r="AV59" s="55"/>
      <c r="AW59" s="34"/>
      <c r="AX59" s="148"/>
      <c r="AY59" s="34"/>
      <c r="AZ59" s="32" t="str">
        <f t="shared" si="21"/>
        <v/>
      </c>
      <c r="BA59" s="34"/>
      <c r="BB59" s="32" t="str">
        <f t="shared" si="22"/>
        <v/>
      </c>
      <c r="BC59" s="34"/>
      <c r="BD59" s="32" t="str">
        <f t="shared" si="23"/>
        <v/>
      </c>
      <c r="BE59" s="35"/>
      <c r="BF59" s="36" t="str">
        <f t="shared" si="24"/>
        <v/>
      </c>
      <c r="BG59" s="36" t="str">
        <f t="shared" si="25"/>
        <v/>
      </c>
      <c r="BH59" s="36" t="str">
        <f t="shared" si="26"/>
        <v/>
      </c>
      <c r="BI59" s="55"/>
      <c r="BJ59" s="34"/>
      <c r="BK59" s="148"/>
      <c r="BL59" s="34"/>
      <c r="BM59" s="32" t="str">
        <f t="shared" si="27"/>
        <v/>
      </c>
      <c r="BN59" s="34"/>
      <c r="BO59" s="32" t="str">
        <f t="shared" si="28"/>
        <v/>
      </c>
      <c r="BP59" s="34"/>
      <c r="BQ59" s="32" t="str">
        <f t="shared" si="29"/>
        <v/>
      </c>
      <c r="BR59" s="34"/>
      <c r="BS59" s="36" t="str">
        <f t="shared" si="30"/>
        <v/>
      </c>
      <c r="BT59" s="36" t="str">
        <f t="shared" si="31"/>
        <v/>
      </c>
      <c r="BU59" s="36" t="str">
        <f t="shared" si="32"/>
        <v/>
      </c>
      <c r="BV59" s="55"/>
      <c r="BW59" s="36" t="str">
        <f t="shared" si="33"/>
        <v/>
      </c>
      <c r="BX59" s="36" t="str">
        <f t="shared" si="33"/>
        <v/>
      </c>
      <c r="BY59" s="31"/>
      <c r="BZ59" s="38"/>
      <c r="CB59" s="120" t="e">
        <f t="shared" ca="1" si="1"/>
        <v>#VALUE!</v>
      </c>
      <c r="CC59" s="2" t="e">
        <f t="shared" ca="1" si="34"/>
        <v>#VALUE!</v>
      </c>
    </row>
    <row r="60" spans="1:81" s="2" customFormat="1" ht="25.15" customHeight="1" x14ac:dyDescent="0.25">
      <c r="A60" s="52" t="str">
        <f t="shared" si="35"/>
        <v/>
      </c>
      <c r="B60" s="157" t="e">
        <f t="shared" ca="1" si="2"/>
        <v>#VALUE!</v>
      </c>
      <c r="C60" s="157" t="e">
        <f t="shared" si="3"/>
        <v>#VALUE!</v>
      </c>
      <c r="D60" s="29"/>
      <c r="E60" s="155" t="str">
        <f ca="1">IFERROR(INDIRECT(ADDRESS(MATCH(D60,CatModules!C:C,0),2,1,1,"CatModules")),"")</f>
        <v/>
      </c>
      <c r="F60" s="96"/>
      <c r="G60" s="156" t="str">
        <f ca="1">IFERROR(INDIRECT(ADDRESS(MATCH(CONCATENATE(E60,"-",F60),CatInt!K:K,0),3,1,1,"CatInt")),"")</f>
        <v/>
      </c>
      <c r="H60" s="45" t="str">
        <f>IF(F60="","",VLOOKUP(F60,#REF!,2,FALSE))</f>
        <v/>
      </c>
      <c r="I60" s="29"/>
      <c r="J60" s="155" t="e">
        <f t="shared" si="4"/>
        <v>#VALUE!</v>
      </c>
      <c r="K60" s="155" t="e">
        <f t="shared" si="5"/>
        <v>#VALUE!</v>
      </c>
      <c r="L60" s="153"/>
      <c r="M60" s="53"/>
      <c r="N60" s="175">
        <f t="shared" si="6"/>
        <v>1060</v>
      </c>
      <c r="O60" s="53"/>
      <c r="P60" s="175">
        <f t="shared" si="7"/>
        <v>10060</v>
      </c>
      <c r="Q60" s="30"/>
      <c r="R60" s="149" t="str">
        <f>IFERROR(VLOOKUP(Q60,Setup!D$16:E$25,2,FALSE),"")</f>
        <v/>
      </c>
      <c r="S60" s="51" t="str">
        <f ca="1">IFERROR(IF(OR(I60="",VLOOKUP(I60,CatCostInp!$E$2:$K$88,7,FALSE)=0),"",VLOOKUP(I60,CatCostInp!$E$2:$K$88,7,FALSE)),"")</f>
        <v/>
      </c>
      <c r="T60" s="159" t="e">
        <f>VLOOKUP(U60,#REF!,2,FALSE)</f>
        <v>#REF!</v>
      </c>
      <c r="U60" s="30"/>
      <c r="V60" s="1" t="str">
        <f ca="1">IF(U60=Setup!$C$10,"Grant",IF('Other Pharma &amp; Health Products'!U60=Setup!$C$11,"Local",IF('Other Pharma &amp; Health Products'!U60=Setup!$C$12,"Other","")))</f>
        <v/>
      </c>
      <c r="W60" s="33"/>
      <c r="X60" s="148"/>
      <c r="Y60" s="33"/>
      <c r="Z60" s="36" t="str">
        <f t="shared" si="8"/>
        <v/>
      </c>
      <c r="AA60" s="35"/>
      <c r="AB60" s="32" t="str">
        <f t="shared" si="9"/>
        <v/>
      </c>
      <c r="AC60" s="35"/>
      <c r="AD60" s="32" t="str">
        <f t="shared" si="10"/>
        <v/>
      </c>
      <c r="AE60" s="35"/>
      <c r="AF60" s="36" t="str">
        <f t="shared" si="11"/>
        <v/>
      </c>
      <c r="AG60" s="36" t="str">
        <f t="shared" si="12"/>
        <v/>
      </c>
      <c r="AH60" s="36" t="str">
        <f t="shared" si="13"/>
        <v/>
      </c>
      <c r="AI60" s="55"/>
      <c r="AJ60" s="37"/>
      <c r="AK60" s="148"/>
      <c r="AL60" s="35"/>
      <c r="AM60" s="32" t="str">
        <f t="shared" si="15"/>
        <v/>
      </c>
      <c r="AN60" s="35"/>
      <c r="AO60" s="32" t="str">
        <f t="shared" si="16"/>
        <v/>
      </c>
      <c r="AP60" s="35"/>
      <c r="AQ60" s="32" t="str">
        <f t="shared" si="17"/>
        <v/>
      </c>
      <c r="AR60" s="35"/>
      <c r="AS60" s="36" t="str">
        <f t="shared" si="18"/>
        <v/>
      </c>
      <c r="AT60" s="36" t="str">
        <f t="shared" si="19"/>
        <v/>
      </c>
      <c r="AU60" s="36" t="str">
        <f t="shared" si="20"/>
        <v/>
      </c>
      <c r="AV60" s="55"/>
      <c r="AW60" s="34"/>
      <c r="AX60" s="148"/>
      <c r="AY60" s="34"/>
      <c r="AZ60" s="32" t="str">
        <f t="shared" si="21"/>
        <v/>
      </c>
      <c r="BA60" s="34"/>
      <c r="BB60" s="32" t="str">
        <f t="shared" si="22"/>
        <v/>
      </c>
      <c r="BC60" s="34"/>
      <c r="BD60" s="32" t="str">
        <f t="shared" si="23"/>
        <v/>
      </c>
      <c r="BE60" s="35"/>
      <c r="BF60" s="36" t="str">
        <f t="shared" si="24"/>
        <v/>
      </c>
      <c r="BG60" s="36" t="str">
        <f t="shared" si="25"/>
        <v/>
      </c>
      <c r="BH60" s="36" t="str">
        <f t="shared" si="26"/>
        <v/>
      </c>
      <c r="BI60" s="55"/>
      <c r="BJ60" s="34"/>
      <c r="BK60" s="148"/>
      <c r="BL60" s="34"/>
      <c r="BM60" s="32" t="str">
        <f t="shared" si="27"/>
        <v/>
      </c>
      <c r="BN60" s="34"/>
      <c r="BO60" s="32" t="str">
        <f t="shared" si="28"/>
        <v/>
      </c>
      <c r="BP60" s="34"/>
      <c r="BQ60" s="32" t="str">
        <f t="shared" si="29"/>
        <v/>
      </c>
      <c r="BR60" s="34"/>
      <c r="BS60" s="36" t="str">
        <f t="shared" si="30"/>
        <v/>
      </c>
      <c r="BT60" s="36" t="str">
        <f t="shared" si="31"/>
        <v/>
      </c>
      <c r="BU60" s="36" t="str">
        <f t="shared" si="32"/>
        <v/>
      </c>
      <c r="BV60" s="55"/>
      <c r="BW60" s="36" t="str">
        <f t="shared" si="33"/>
        <v/>
      </c>
      <c r="BX60" s="36" t="str">
        <f t="shared" si="33"/>
        <v/>
      </c>
      <c r="BY60" s="31"/>
      <c r="BZ60" s="38"/>
      <c r="CB60" s="120" t="e">
        <f t="shared" ca="1" si="1"/>
        <v>#VALUE!</v>
      </c>
      <c r="CC60" s="2" t="e">
        <f t="shared" ca="1" si="34"/>
        <v>#VALUE!</v>
      </c>
    </row>
    <row r="61" spans="1:81" s="2" customFormat="1" ht="25.15" customHeight="1" x14ac:dyDescent="0.25">
      <c r="A61" s="52" t="str">
        <f t="shared" si="35"/>
        <v/>
      </c>
      <c r="B61" s="157" t="e">
        <f t="shared" ca="1" si="2"/>
        <v>#VALUE!</v>
      </c>
      <c r="C61" s="157" t="e">
        <f t="shared" si="3"/>
        <v>#VALUE!</v>
      </c>
      <c r="D61" s="29"/>
      <c r="E61" s="155" t="str">
        <f ca="1">IFERROR(INDIRECT(ADDRESS(MATCH(D61,CatModules!C:C,0),2,1,1,"CatModules")),"")</f>
        <v/>
      </c>
      <c r="F61" s="96"/>
      <c r="G61" s="156" t="str">
        <f ca="1">IFERROR(INDIRECT(ADDRESS(MATCH(CONCATENATE(E61,"-",F61),CatInt!K:K,0),3,1,1,"CatInt")),"")</f>
        <v/>
      </c>
      <c r="H61" s="45" t="str">
        <f>IF(F61="","",VLOOKUP(F61,#REF!,2,FALSE))</f>
        <v/>
      </c>
      <c r="I61" s="29"/>
      <c r="J61" s="155" t="e">
        <f t="shared" si="4"/>
        <v>#VALUE!</v>
      </c>
      <c r="K61" s="155" t="e">
        <f t="shared" si="5"/>
        <v>#VALUE!</v>
      </c>
      <c r="L61" s="153"/>
      <c r="M61" s="53"/>
      <c r="N61" s="175">
        <f t="shared" si="6"/>
        <v>1061</v>
      </c>
      <c r="O61" s="53"/>
      <c r="P61" s="175">
        <f t="shared" si="7"/>
        <v>10061</v>
      </c>
      <c r="Q61" s="30"/>
      <c r="R61" s="149" t="str">
        <f>IFERROR(VLOOKUP(Q61,Setup!D$16:E$25,2,FALSE),"")</f>
        <v/>
      </c>
      <c r="S61" s="51" t="str">
        <f ca="1">IFERROR(IF(OR(I61="",VLOOKUP(I61,CatCostInp!$E$2:$K$88,7,FALSE)=0),"",VLOOKUP(I61,CatCostInp!$E$2:$K$88,7,FALSE)),"")</f>
        <v/>
      </c>
      <c r="T61" s="159" t="e">
        <f>VLOOKUP(U61,#REF!,2,FALSE)</f>
        <v>#REF!</v>
      </c>
      <c r="U61" s="30"/>
      <c r="V61" s="1" t="str">
        <f ca="1">IF(U61=Setup!$C$10,"Grant",IF('Other Pharma &amp; Health Products'!U61=Setup!$C$11,"Local",IF('Other Pharma &amp; Health Products'!U61=Setup!$C$12,"Other","")))</f>
        <v/>
      </c>
      <c r="W61" s="33"/>
      <c r="X61" s="148"/>
      <c r="Y61" s="33"/>
      <c r="Z61" s="36" t="str">
        <f t="shared" si="8"/>
        <v/>
      </c>
      <c r="AA61" s="35"/>
      <c r="AB61" s="32" t="str">
        <f t="shared" si="9"/>
        <v/>
      </c>
      <c r="AC61" s="35"/>
      <c r="AD61" s="32" t="str">
        <f t="shared" si="10"/>
        <v/>
      </c>
      <c r="AE61" s="35"/>
      <c r="AF61" s="36" t="str">
        <f t="shared" si="11"/>
        <v/>
      </c>
      <c r="AG61" s="36" t="str">
        <f t="shared" si="12"/>
        <v/>
      </c>
      <c r="AH61" s="36" t="str">
        <f t="shared" si="13"/>
        <v/>
      </c>
      <c r="AI61" s="55"/>
      <c r="AJ61" s="37"/>
      <c r="AK61" s="148"/>
      <c r="AL61" s="35"/>
      <c r="AM61" s="32" t="str">
        <f t="shared" si="15"/>
        <v/>
      </c>
      <c r="AN61" s="35"/>
      <c r="AO61" s="32" t="str">
        <f t="shared" si="16"/>
        <v/>
      </c>
      <c r="AP61" s="35"/>
      <c r="AQ61" s="32" t="str">
        <f t="shared" si="17"/>
        <v/>
      </c>
      <c r="AR61" s="35"/>
      <c r="AS61" s="36" t="str">
        <f t="shared" si="18"/>
        <v/>
      </c>
      <c r="AT61" s="36" t="str">
        <f t="shared" si="19"/>
        <v/>
      </c>
      <c r="AU61" s="36" t="str">
        <f t="shared" si="20"/>
        <v/>
      </c>
      <c r="AV61" s="55"/>
      <c r="AW61" s="34"/>
      <c r="AX61" s="148"/>
      <c r="AY61" s="34"/>
      <c r="AZ61" s="32" t="str">
        <f t="shared" si="21"/>
        <v/>
      </c>
      <c r="BA61" s="34"/>
      <c r="BB61" s="32" t="str">
        <f t="shared" si="22"/>
        <v/>
      </c>
      <c r="BC61" s="34"/>
      <c r="BD61" s="32" t="str">
        <f t="shared" si="23"/>
        <v/>
      </c>
      <c r="BE61" s="35"/>
      <c r="BF61" s="36" t="str">
        <f t="shared" si="24"/>
        <v/>
      </c>
      <c r="BG61" s="36" t="str">
        <f t="shared" si="25"/>
        <v/>
      </c>
      <c r="BH61" s="36" t="str">
        <f t="shared" si="26"/>
        <v/>
      </c>
      <c r="BI61" s="55"/>
      <c r="BJ61" s="34"/>
      <c r="BK61" s="148"/>
      <c r="BL61" s="34"/>
      <c r="BM61" s="32" t="str">
        <f t="shared" si="27"/>
        <v/>
      </c>
      <c r="BN61" s="34"/>
      <c r="BO61" s="32" t="str">
        <f t="shared" si="28"/>
        <v/>
      </c>
      <c r="BP61" s="34"/>
      <c r="BQ61" s="32" t="str">
        <f t="shared" si="29"/>
        <v/>
      </c>
      <c r="BR61" s="34"/>
      <c r="BS61" s="36" t="str">
        <f t="shared" si="30"/>
        <v/>
      </c>
      <c r="BT61" s="36" t="str">
        <f t="shared" si="31"/>
        <v/>
      </c>
      <c r="BU61" s="36" t="str">
        <f t="shared" si="32"/>
        <v/>
      </c>
      <c r="BV61" s="55"/>
      <c r="BW61" s="36" t="str">
        <f t="shared" si="33"/>
        <v/>
      </c>
      <c r="BX61" s="36" t="str">
        <f t="shared" si="33"/>
        <v/>
      </c>
      <c r="BY61" s="31"/>
      <c r="BZ61" s="38"/>
      <c r="CB61" s="120" t="e">
        <f t="shared" ca="1" si="1"/>
        <v>#VALUE!</v>
      </c>
      <c r="CC61" s="2" t="e">
        <f t="shared" ca="1" si="34"/>
        <v>#VALUE!</v>
      </c>
    </row>
    <row r="62" spans="1:81" s="2" customFormat="1" ht="25.15" customHeight="1" x14ac:dyDescent="0.25">
      <c r="A62" s="52" t="str">
        <f t="shared" si="35"/>
        <v/>
      </c>
      <c r="B62" s="157" t="e">
        <f t="shared" ca="1" si="2"/>
        <v>#VALUE!</v>
      </c>
      <c r="C62" s="157" t="e">
        <f t="shared" si="3"/>
        <v>#VALUE!</v>
      </c>
      <c r="D62" s="29"/>
      <c r="E62" s="155" t="str">
        <f ca="1">IFERROR(INDIRECT(ADDRESS(MATCH(D62,CatModules!C:C,0),2,1,1,"CatModules")),"")</f>
        <v/>
      </c>
      <c r="F62" s="96"/>
      <c r="G62" s="156" t="str">
        <f ca="1">IFERROR(INDIRECT(ADDRESS(MATCH(CONCATENATE(E62,"-",F62),CatInt!K:K,0),3,1,1,"CatInt")),"")</f>
        <v/>
      </c>
      <c r="H62" s="45" t="str">
        <f>IF(F62="","",VLOOKUP(F62,#REF!,2,FALSE))</f>
        <v/>
      </c>
      <c r="I62" s="29"/>
      <c r="J62" s="155" t="e">
        <f t="shared" si="4"/>
        <v>#VALUE!</v>
      </c>
      <c r="K62" s="155" t="e">
        <f t="shared" si="5"/>
        <v>#VALUE!</v>
      </c>
      <c r="L62" s="153"/>
      <c r="M62" s="53"/>
      <c r="N62" s="175">
        <f t="shared" si="6"/>
        <v>1062</v>
      </c>
      <c r="O62" s="53"/>
      <c r="P62" s="175">
        <f t="shared" si="7"/>
        <v>10062</v>
      </c>
      <c r="Q62" s="30"/>
      <c r="R62" s="149" t="str">
        <f>IFERROR(VLOOKUP(Q62,Setup!D$16:E$25,2,FALSE),"")</f>
        <v/>
      </c>
      <c r="S62" s="51" t="str">
        <f ca="1">IFERROR(IF(OR(I62="",VLOOKUP(I62,CatCostInp!$E$2:$K$88,7,FALSE)=0),"",VLOOKUP(I62,CatCostInp!$E$2:$K$88,7,FALSE)),"")</f>
        <v/>
      </c>
      <c r="T62" s="159" t="e">
        <f>VLOOKUP(U62,#REF!,2,FALSE)</f>
        <v>#REF!</v>
      </c>
      <c r="U62" s="30"/>
      <c r="V62" s="1" t="str">
        <f ca="1">IF(U62=Setup!$C$10,"Grant",IF('Other Pharma &amp; Health Products'!U62=Setup!$C$11,"Local",IF('Other Pharma &amp; Health Products'!U62=Setup!$C$12,"Other","")))</f>
        <v/>
      </c>
      <c r="W62" s="33"/>
      <c r="X62" s="148"/>
      <c r="Y62" s="33"/>
      <c r="Z62" s="36" t="str">
        <f t="shared" si="8"/>
        <v/>
      </c>
      <c r="AA62" s="35"/>
      <c r="AB62" s="32" t="str">
        <f t="shared" si="9"/>
        <v/>
      </c>
      <c r="AC62" s="35"/>
      <c r="AD62" s="32" t="str">
        <f t="shared" si="10"/>
        <v/>
      </c>
      <c r="AE62" s="35"/>
      <c r="AF62" s="36" t="str">
        <f t="shared" si="11"/>
        <v/>
      </c>
      <c r="AG62" s="36" t="str">
        <f t="shared" si="12"/>
        <v/>
      </c>
      <c r="AH62" s="36" t="str">
        <f t="shared" si="13"/>
        <v/>
      </c>
      <c r="AI62" s="55"/>
      <c r="AJ62" s="37"/>
      <c r="AK62" s="148"/>
      <c r="AL62" s="35"/>
      <c r="AM62" s="32" t="str">
        <f t="shared" si="15"/>
        <v/>
      </c>
      <c r="AN62" s="35"/>
      <c r="AO62" s="32" t="str">
        <f t="shared" si="16"/>
        <v/>
      </c>
      <c r="AP62" s="35"/>
      <c r="AQ62" s="32" t="str">
        <f t="shared" si="17"/>
        <v/>
      </c>
      <c r="AR62" s="35"/>
      <c r="AS62" s="36" t="str">
        <f t="shared" si="18"/>
        <v/>
      </c>
      <c r="AT62" s="36" t="str">
        <f t="shared" si="19"/>
        <v/>
      </c>
      <c r="AU62" s="36" t="str">
        <f t="shared" si="20"/>
        <v/>
      </c>
      <c r="AV62" s="55"/>
      <c r="AW62" s="34"/>
      <c r="AX62" s="148"/>
      <c r="AY62" s="34"/>
      <c r="AZ62" s="32" t="str">
        <f t="shared" si="21"/>
        <v/>
      </c>
      <c r="BA62" s="34"/>
      <c r="BB62" s="32" t="str">
        <f t="shared" si="22"/>
        <v/>
      </c>
      <c r="BC62" s="34"/>
      <c r="BD62" s="32" t="str">
        <f t="shared" si="23"/>
        <v/>
      </c>
      <c r="BE62" s="35"/>
      <c r="BF62" s="36" t="str">
        <f t="shared" si="24"/>
        <v/>
      </c>
      <c r="BG62" s="36" t="str">
        <f t="shared" si="25"/>
        <v/>
      </c>
      <c r="BH62" s="36" t="str">
        <f t="shared" si="26"/>
        <v/>
      </c>
      <c r="BI62" s="55"/>
      <c r="BJ62" s="34"/>
      <c r="BK62" s="148"/>
      <c r="BL62" s="34"/>
      <c r="BM62" s="32" t="str">
        <f t="shared" si="27"/>
        <v/>
      </c>
      <c r="BN62" s="34"/>
      <c r="BO62" s="32" t="str">
        <f t="shared" si="28"/>
        <v/>
      </c>
      <c r="BP62" s="34"/>
      <c r="BQ62" s="32" t="str">
        <f t="shared" si="29"/>
        <v/>
      </c>
      <c r="BR62" s="34"/>
      <c r="BS62" s="36" t="str">
        <f t="shared" si="30"/>
        <v/>
      </c>
      <c r="BT62" s="36" t="str">
        <f t="shared" si="31"/>
        <v/>
      </c>
      <c r="BU62" s="36" t="str">
        <f t="shared" si="32"/>
        <v/>
      </c>
      <c r="BV62" s="55"/>
      <c r="BW62" s="36" t="str">
        <f t="shared" si="33"/>
        <v/>
      </c>
      <c r="BX62" s="36" t="str">
        <f t="shared" si="33"/>
        <v/>
      </c>
      <c r="BY62" s="31"/>
      <c r="BZ62" s="38"/>
      <c r="CB62" s="120" t="e">
        <f t="shared" ca="1" si="1"/>
        <v>#VALUE!</v>
      </c>
      <c r="CC62" s="2" t="e">
        <f t="shared" ca="1" si="34"/>
        <v>#VALUE!</v>
      </c>
    </row>
    <row r="63" spans="1:81" s="2" customFormat="1" ht="25.15" customHeight="1" x14ac:dyDescent="0.25">
      <c r="A63" s="52" t="str">
        <f t="shared" si="35"/>
        <v/>
      </c>
      <c r="B63" s="157" t="e">
        <f t="shared" ca="1" si="2"/>
        <v>#VALUE!</v>
      </c>
      <c r="C63" s="157" t="e">
        <f t="shared" si="3"/>
        <v>#VALUE!</v>
      </c>
      <c r="D63" s="29"/>
      <c r="E63" s="155" t="str">
        <f ca="1">IFERROR(INDIRECT(ADDRESS(MATCH(D63,CatModules!C:C,0),2,1,1,"CatModules")),"")</f>
        <v/>
      </c>
      <c r="F63" s="96"/>
      <c r="G63" s="156" t="str">
        <f ca="1">IFERROR(INDIRECT(ADDRESS(MATCH(CONCATENATE(E63,"-",F63),CatInt!K:K,0),3,1,1,"CatInt")),"")</f>
        <v/>
      </c>
      <c r="H63" s="45" t="str">
        <f>IF(F63="","",VLOOKUP(F63,#REF!,2,FALSE))</f>
        <v/>
      </c>
      <c r="I63" s="29"/>
      <c r="J63" s="155" t="e">
        <f t="shared" si="4"/>
        <v>#VALUE!</v>
      </c>
      <c r="K63" s="155" t="e">
        <f t="shared" si="5"/>
        <v>#VALUE!</v>
      </c>
      <c r="L63" s="153"/>
      <c r="M63" s="53"/>
      <c r="N63" s="175">
        <f t="shared" si="6"/>
        <v>1063</v>
      </c>
      <c r="O63" s="53"/>
      <c r="P63" s="175">
        <f t="shared" si="7"/>
        <v>10063</v>
      </c>
      <c r="Q63" s="30"/>
      <c r="R63" s="149" t="str">
        <f>IFERROR(VLOOKUP(Q63,Setup!D$16:E$25,2,FALSE),"")</f>
        <v/>
      </c>
      <c r="S63" s="51" t="str">
        <f ca="1">IFERROR(IF(OR(I63="",VLOOKUP(I63,CatCostInp!$E$2:$K$88,7,FALSE)=0),"",VLOOKUP(I63,CatCostInp!$E$2:$K$88,7,FALSE)),"")</f>
        <v/>
      </c>
      <c r="T63" s="159" t="e">
        <f>VLOOKUP(U63,#REF!,2,FALSE)</f>
        <v>#REF!</v>
      </c>
      <c r="U63" s="30"/>
      <c r="V63" s="1" t="str">
        <f ca="1">IF(U63=Setup!$C$10,"Grant",IF('Other Pharma &amp; Health Products'!U63=Setup!$C$11,"Local",IF('Other Pharma &amp; Health Products'!U63=Setup!$C$12,"Other","")))</f>
        <v/>
      </c>
      <c r="W63" s="33"/>
      <c r="X63" s="148"/>
      <c r="Y63" s="33"/>
      <c r="Z63" s="36" t="str">
        <f t="shared" si="8"/>
        <v/>
      </c>
      <c r="AA63" s="35"/>
      <c r="AB63" s="32" t="str">
        <f t="shared" si="9"/>
        <v/>
      </c>
      <c r="AC63" s="35"/>
      <c r="AD63" s="32" t="str">
        <f t="shared" si="10"/>
        <v/>
      </c>
      <c r="AE63" s="35"/>
      <c r="AF63" s="36" t="str">
        <f t="shared" si="11"/>
        <v/>
      </c>
      <c r="AG63" s="36" t="str">
        <f t="shared" si="12"/>
        <v/>
      </c>
      <c r="AH63" s="36" t="str">
        <f t="shared" si="13"/>
        <v/>
      </c>
      <c r="AI63" s="55"/>
      <c r="AJ63" s="37"/>
      <c r="AK63" s="148"/>
      <c r="AL63" s="35"/>
      <c r="AM63" s="32" t="str">
        <f t="shared" si="15"/>
        <v/>
      </c>
      <c r="AN63" s="35"/>
      <c r="AO63" s="32" t="str">
        <f t="shared" si="16"/>
        <v/>
      </c>
      <c r="AP63" s="35"/>
      <c r="AQ63" s="32" t="str">
        <f t="shared" si="17"/>
        <v/>
      </c>
      <c r="AR63" s="35"/>
      <c r="AS63" s="36" t="str">
        <f t="shared" si="18"/>
        <v/>
      </c>
      <c r="AT63" s="36" t="str">
        <f t="shared" si="19"/>
        <v/>
      </c>
      <c r="AU63" s="36" t="str">
        <f t="shared" si="20"/>
        <v/>
      </c>
      <c r="AV63" s="55"/>
      <c r="AW63" s="34"/>
      <c r="AX63" s="148"/>
      <c r="AY63" s="34"/>
      <c r="AZ63" s="32" t="str">
        <f t="shared" si="21"/>
        <v/>
      </c>
      <c r="BA63" s="34"/>
      <c r="BB63" s="32" t="str">
        <f t="shared" si="22"/>
        <v/>
      </c>
      <c r="BC63" s="34"/>
      <c r="BD63" s="32" t="str">
        <f t="shared" si="23"/>
        <v/>
      </c>
      <c r="BE63" s="35"/>
      <c r="BF63" s="36" t="str">
        <f t="shared" si="24"/>
        <v/>
      </c>
      <c r="BG63" s="36" t="str">
        <f t="shared" si="25"/>
        <v/>
      </c>
      <c r="BH63" s="36" t="str">
        <f t="shared" si="26"/>
        <v/>
      </c>
      <c r="BI63" s="55"/>
      <c r="BJ63" s="34"/>
      <c r="BK63" s="148"/>
      <c r="BL63" s="34"/>
      <c r="BM63" s="32" t="str">
        <f t="shared" si="27"/>
        <v/>
      </c>
      <c r="BN63" s="34"/>
      <c r="BO63" s="32" t="str">
        <f t="shared" si="28"/>
        <v/>
      </c>
      <c r="BP63" s="34"/>
      <c r="BQ63" s="32" t="str">
        <f t="shared" si="29"/>
        <v/>
      </c>
      <c r="BR63" s="34"/>
      <c r="BS63" s="36" t="str">
        <f t="shared" si="30"/>
        <v/>
      </c>
      <c r="BT63" s="36" t="str">
        <f t="shared" si="31"/>
        <v/>
      </c>
      <c r="BU63" s="36" t="str">
        <f t="shared" si="32"/>
        <v/>
      </c>
      <c r="BV63" s="55"/>
      <c r="BW63" s="36" t="str">
        <f t="shared" si="33"/>
        <v/>
      </c>
      <c r="BX63" s="36" t="str">
        <f t="shared" si="33"/>
        <v/>
      </c>
      <c r="BY63" s="31"/>
      <c r="BZ63" s="38"/>
      <c r="CB63" s="120" t="e">
        <f t="shared" ca="1" si="1"/>
        <v>#VALUE!</v>
      </c>
      <c r="CC63" s="2" t="e">
        <f t="shared" ca="1" si="34"/>
        <v>#VALUE!</v>
      </c>
    </row>
    <row r="64" spans="1:81" s="2" customFormat="1" ht="25.15" customHeight="1" x14ac:dyDescent="0.25">
      <c r="A64" s="52" t="str">
        <f t="shared" si="35"/>
        <v/>
      </c>
      <c r="B64" s="157" t="e">
        <f t="shared" ca="1" si="2"/>
        <v>#VALUE!</v>
      </c>
      <c r="C64" s="157" t="e">
        <f t="shared" si="3"/>
        <v>#VALUE!</v>
      </c>
      <c r="D64" s="29"/>
      <c r="E64" s="155" t="str">
        <f ca="1">IFERROR(INDIRECT(ADDRESS(MATCH(D64,CatModules!C:C,0),2,1,1,"CatModules")),"")</f>
        <v/>
      </c>
      <c r="F64" s="96"/>
      <c r="G64" s="156" t="str">
        <f ca="1">IFERROR(INDIRECT(ADDRESS(MATCH(CONCATENATE(E64,"-",F64),CatInt!K:K,0),3,1,1,"CatInt")),"")</f>
        <v/>
      </c>
      <c r="H64" s="45" t="str">
        <f>IF(F64="","",VLOOKUP(F64,#REF!,2,FALSE))</f>
        <v/>
      </c>
      <c r="I64" s="29"/>
      <c r="J64" s="155" t="e">
        <f t="shared" si="4"/>
        <v>#VALUE!</v>
      </c>
      <c r="K64" s="155" t="e">
        <f t="shared" si="5"/>
        <v>#VALUE!</v>
      </c>
      <c r="L64" s="153"/>
      <c r="M64" s="53"/>
      <c r="N64" s="175">
        <f t="shared" si="6"/>
        <v>1064</v>
      </c>
      <c r="O64" s="53"/>
      <c r="P64" s="175">
        <f t="shared" si="7"/>
        <v>10064</v>
      </c>
      <c r="Q64" s="30"/>
      <c r="R64" s="149" t="str">
        <f>IFERROR(VLOOKUP(Q64,Setup!D$16:E$25,2,FALSE),"")</f>
        <v/>
      </c>
      <c r="S64" s="51" t="str">
        <f ca="1">IFERROR(IF(OR(I64="",VLOOKUP(I64,CatCostInp!$E$2:$K$88,7,FALSE)=0),"",VLOOKUP(I64,CatCostInp!$E$2:$K$88,7,FALSE)),"")</f>
        <v/>
      </c>
      <c r="T64" s="159" t="e">
        <f>VLOOKUP(U64,#REF!,2,FALSE)</f>
        <v>#REF!</v>
      </c>
      <c r="U64" s="30"/>
      <c r="V64" s="1" t="str">
        <f ca="1">IF(U64=Setup!$C$10,"Grant",IF('Other Pharma &amp; Health Products'!U64=Setup!$C$11,"Local",IF('Other Pharma &amp; Health Products'!U64=Setup!$C$12,"Other","")))</f>
        <v/>
      </c>
      <c r="W64" s="33"/>
      <c r="X64" s="148"/>
      <c r="Y64" s="33"/>
      <c r="Z64" s="36" t="str">
        <f t="shared" si="8"/>
        <v/>
      </c>
      <c r="AA64" s="35"/>
      <c r="AB64" s="32" t="str">
        <f t="shared" si="9"/>
        <v/>
      </c>
      <c r="AC64" s="35"/>
      <c r="AD64" s="32" t="str">
        <f t="shared" si="10"/>
        <v/>
      </c>
      <c r="AE64" s="35"/>
      <c r="AF64" s="36" t="str">
        <f t="shared" si="11"/>
        <v/>
      </c>
      <c r="AG64" s="36" t="str">
        <f t="shared" si="12"/>
        <v/>
      </c>
      <c r="AH64" s="36" t="str">
        <f t="shared" si="13"/>
        <v/>
      </c>
      <c r="AI64" s="55"/>
      <c r="AJ64" s="37"/>
      <c r="AK64" s="148"/>
      <c r="AL64" s="35"/>
      <c r="AM64" s="32" t="str">
        <f t="shared" si="15"/>
        <v/>
      </c>
      <c r="AN64" s="35"/>
      <c r="AO64" s="32" t="str">
        <f t="shared" si="16"/>
        <v/>
      </c>
      <c r="AP64" s="35"/>
      <c r="AQ64" s="32" t="str">
        <f t="shared" si="17"/>
        <v/>
      </c>
      <c r="AR64" s="35"/>
      <c r="AS64" s="36" t="str">
        <f t="shared" si="18"/>
        <v/>
      </c>
      <c r="AT64" s="36" t="str">
        <f t="shared" si="19"/>
        <v/>
      </c>
      <c r="AU64" s="36" t="str">
        <f t="shared" si="20"/>
        <v/>
      </c>
      <c r="AV64" s="55"/>
      <c r="AW64" s="34"/>
      <c r="AX64" s="148"/>
      <c r="AY64" s="34"/>
      <c r="AZ64" s="32" t="str">
        <f t="shared" si="21"/>
        <v/>
      </c>
      <c r="BA64" s="34"/>
      <c r="BB64" s="32" t="str">
        <f t="shared" si="22"/>
        <v/>
      </c>
      <c r="BC64" s="34"/>
      <c r="BD64" s="32" t="str">
        <f t="shared" si="23"/>
        <v/>
      </c>
      <c r="BE64" s="35"/>
      <c r="BF64" s="36" t="str">
        <f t="shared" si="24"/>
        <v/>
      </c>
      <c r="BG64" s="36" t="str">
        <f t="shared" si="25"/>
        <v/>
      </c>
      <c r="BH64" s="36" t="str">
        <f t="shared" si="26"/>
        <v/>
      </c>
      <c r="BI64" s="55"/>
      <c r="BJ64" s="34"/>
      <c r="BK64" s="148"/>
      <c r="BL64" s="34"/>
      <c r="BM64" s="32" t="str">
        <f t="shared" si="27"/>
        <v/>
      </c>
      <c r="BN64" s="34"/>
      <c r="BO64" s="32" t="str">
        <f t="shared" si="28"/>
        <v/>
      </c>
      <c r="BP64" s="34"/>
      <c r="BQ64" s="32" t="str">
        <f t="shared" si="29"/>
        <v/>
      </c>
      <c r="BR64" s="34"/>
      <c r="BS64" s="36" t="str">
        <f t="shared" si="30"/>
        <v/>
      </c>
      <c r="BT64" s="36" t="str">
        <f t="shared" si="31"/>
        <v/>
      </c>
      <c r="BU64" s="36" t="str">
        <f t="shared" si="32"/>
        <v/>
      </c>
      <c r="BV64" s="55"/>
      <c r="BW64" s="36" t="str">
        <f t="shared" si="33"/>
        <v/>
      </c>
      <c r="BX64" s="36" t="str">
        <f t="shared" si="33"/>
        <v/>
      </c>
      <c r="BY64" s="31"/>
      <c r="BZ64" s="38"/>
      <c r="CB64" s="120" t="e">
        <f t="shared" ca="1" si="1"/>
        <v>#VALUE!</v>
      </c>
      <c r="CC64" s="2" t="e">
        <f t="shared" ca="1" si="34"/>
        <v>#VALUE!</v>
      </c>
    </row>
    <row r="65" spans="1:81" s="2" customFormat="1" ht="25.15" customHeight="1" x14ac:dyDescent="0.25">
      <c r="A65" s="52" t="str">
        <f t="shared" si="35"/>
        <v/>
      </c>
      <c r="B65" s="157" t="e">
        <f t="shared" ca="1" si="2"/>
        <v>#VALUE!</v>
      </c>
      <c r="C65" s="157" t="e">
        <f t="shared" si="3"/>
        <v>#VALUE!</v>
      </c>
      <c r="D65" s="29"/>
      <c r="E65" s="155" t="str">
        <f ca="1">IFERROR(INDIRECT(ADDRESS(MATCH(D65,CatModules!C:C,0),2,1,1,"CatModules")),"")</f>
        <v/>
      </c>
      <c r="F65" s="96"/>
      <c r="G65" s="156" t="str">
        <f ca="1">IFERROR(INDIRECT(ADDRESS(MATCH(CONCATENATE(E65,"-",F65),CatInt!K:K,0),3,1,1,"CatInt")),"")</f>
        <v/>
      </c>
      <c r="H65" s="45" t="str">
        <f>IF(F65="","",VLOOKUP(F65,#REF!,2,FALSE))</f>
        <v/>
      </c>
      <c r="I65" s="29"/>
      <c r="J65" s="155" t="e">
        <f t="shared" si="4"/>
        <v>#VALUE!</v>
      </c>
      <c r="K65" s="155" t="e">
        <f t="shared" si="5"/>
        <v>#VALUE!</v>
      </c>
      <c r="L65" s="153"/>
      <c r="M65" s="53"/>
      <c r="N65" s="175">
        <f t="shared" si="6"/>
        <v>1065</v>
      </c>
      <c r="O65" s="53"/>
      <c r="P65" s="175">
        <f t="shared" si="7"/>
        <v>10065</v>
      </c>
      <c r="Q65" s="30"/>
      <c r="R65" s="149" t="str">
        <f>IFERROR(VLOOKUP(Q65,Setup!D$16:E$25,2,FALSE),"")</f>
        <v/>
      </c>
      <c r="S65" s="51" t="str">
        <f ca="1">IFERROR(IF(OR(I65="",VLOOKUP(I65,CatCostInp!$E$2:$K$88,7,FALSE)=0),"",VLOOKUP(I65,CatCostInp!$E$2:$K$88,7,FALSE)),"")</f>
        <v/>
      </c>
      <c r="T65" s="159" t="e">
        <f>VLOOKUP(U65,#REF!,2,FALSE)</f>
        <v>#REF!</v>
      </c>
      <c r="U65" s="30"/>
      <c r="V65" s="1" t="str">
        <f ca="1">IF(U65=Setup!$C$10,"Grant",IF('Other Pharma &amp; Health Products'!U65=Setup!$C$11,"Local",IF('Other Pharma &amp; Health Products'!U65=Setup!$C$12,"Other","")))</f>
        <v/>
      </c>
      <c r="W65" s="33"/>
      <c r="X65" s="148"/>
      <c r="Y65" s="33"/>
      <c r="Z65" s="36" t="str">
        <f t="shared" si="8"/>
        <v/>
      </c>
      <c r="AA65" s="35"/>
      <c r="AB65" s="32" t="str">
        <f t="shared" si="9"/>
        <v/>
      </c>
      <c r="AC65" s="35"/>
      <c r="AD65" s="32" t="str">
        <f t="shared" si="10"/>
        <v/>
      </c>
      <c r="AE65" s="35"/>
      <c r="AF65" s="36" t="str">
        <f t="shared" si="11"/>
        <v/>
      </c>
      <c r="AG65" s="36" t="str">
        <f t="shared" si="12"/>
        <v/>
      </c>
      <c r="AH65" s="36" t="str">
        <f t="shared" si="13"/>
        <v/>
      </c>
      <c r="AI65" s="55"/>
      <c r="AJ65" s="37"/>
      <c r="AK65" s="148"/>
      <c r="AL65" s="35"/>
      <c r="AM65" s="32" t="str">
        <f t="shared" si="15"/>
        <v/>
      </c>
      <c r="AN65" s="35"/>
      <c r="AO65" s="32" t="str">
        <f t="shared" si="16"/>
        <v/>
      </c>
      <c r="AP65" s="35"/>
      <c r="AQ65" s="32" t="str">
        <f t="shared" si="17"/>
        <v/>
      </c>
      <c r="AR65" s="35"/>
      <c r="AS65" s="36" t="str">
        <f t="shared" si="18"/>
        <v/>
      </c>
      <c r="AT65" s="36" t="str">
        <f t="shared" si="19"/>
        <v/>
      </c>
      <c r="AU65" s="36" t="str">
        <f t="shared" si="20"/>
        <v/>
      </c>
      <c r="AV65" s="55"/>
      <c r="AW65" s="34"/>
      <c r="AX65" s="148"/>
      <c r="AY65" s="34"/>
      <c r="AZ65" s="32" t="str">
        <f t="shared" si="21"/>
        <v/>
      </c>
      <c r="BA65" s="34"/>
      <c r="BB65" s="32" t="str">
        <f t="shared" si="22"/>
        <v/>
      </c>
      <c r="BC65" s="34"/>
      <c r="BD65" s="32" t="str">
        <f t="shared" si="23"/>
        <v/>
      </c>
      <c r="BE65" s="35"/>
      <c r="BF65" s="36" t="str">
        <f t="shared" si="24"/>
        <v/>
      </c>
      <c r="BG65" s="36" t="str">
        <f t="shared" si="25"/>
        <v/>
      </c>
      <c r="BH65" s="36" t="str">
        <f t="shared" si="26"/>
        <v/>
      </c>
      <c r="BI65" s="55"/>
      <c r="BJ65" s="34"/>
      <c r="BK65" s="148"/>
      <c r="BL65" s="34"/>
      <c r="BM65" s="32" t="str">
        <f t="shared" si="27"/>
        <v/>
      </c>
      <c r="BN65" s="34"/>
      <c r="BO65" s="32" t="str">
        <f t="shared" si="28"/>
        <v/>
      </c>
      <c r="BP65" s="34"/>
      <c r="BQ65" s="32" t="str">
        <f t="shared" si="29"/>
        <v/>
      </c>
      <c r="BR65" s="34"/>
      <c r="BS65" s="36" t="str">
        <f t="shared" si="30"/>
        <v/>
      </c>
      <c r="BT65" s="36" t="str">
        <f t="shared" si="31"/>
        <v/>
      </c>
      <c r="BU65" s="36" t="str">
        <f t="shared" si="32"/>
        <v/>
      </c>
      <c r="BV65" s="55"/>
      <c r="BW65" s="36" t="str">
        <f t="shared" si="33"/>
        <v/>
      </c>
      <c r="BX65" s="36" t="str">
        <f t="shared" si="33"/>
        <v/>
      </c>
      <c r="BY65" s="31"/>
      <c r="BZ65" s="38"/>
      <c r="CB65" s="120" t="e">
        <f t="shared" ca="1" si="1"/>
        <v>#VALUE!</v>
      </c>
      <c r="CC65" s="2" t="e">
        <f t="shared" ca="1" si="34"/>
        <v>#VALUE!</v>
      </c>
    </row>
    <row r="66" spans="1:81" s="2" customFormat="1" ht="25.15" customHeight="1" x14ac:dyDescent="0.25">
      <c r="A66" s="52" t="str">
        <f t="shared" si="35"/>
        <v/>
      </c>
      <c r="B66" s="157" t="e">
        <f t="shared" ca="1" si="2"/>
        <v>#VALUE!</v>
      </c>
      <c r="C66" s="157" t="e">
        <f t="shared" si="3"/>
        <v>#VALUE!</v>
      </c>
      <c r="D66" s="29"/>
      <c r="E66" s="155" t="str">
        <f ca="1">IFERROR(INDIRECT(ADDRESS(MATCH(D66,CatModules!C:C,0),2,1,1,"CatModules")),"")</f>
        <v/>
      </c>
      <c r="F66" s="96"/>
      <c r="G66" s="156" t="str">
        <f ca="1">IFERROR(INDIRECT(ADDRESS(MATCH(CONCATENATE(E66,"-",F66),CatInt!K:K,0),3,1,1,"CatInt")),"")</f>
        <v/>
      </c>
      <c r="H66" s="45" t="str">
        <f>IF(F66="","",VLOOKUP(F66,#REF!,2,FALSE))</f>
        <v/>
      </c>
      <c r="I66" s="29"/>
      <c r="J66" s="155" t="e">
        <f t="shared" si="4"/>
        <v>#VALUE!</v>
      </c>
      <c r="K66" s="155" t="e">
        <f t="shared" si="5"/>
        <v>#VALUE!</v>
      </c>
      <c r="L66" s="153"/>
      <c r="M66" s="53"/>
      <c r="N66" s="175">
        <f t="shared" si="6"/>
        <v>1066</v>
      </c>
      <c r="O66" s="53"/>
      <c r="P66" s="175">
        <f t="shared" si="7"/>
        <v>10066</v>
      </c>
      <c r="Q66" s="30"/>
      <c r="R66" s="149" t="str">
        <f>IFERROR(VLOOKUP(Q66,Setup!D$16:E$25,2,FALSE),"")</f>
        <v/>
      </c>
      <c r="S66" s="51" t="str">
        <f ca="1">IFERROR(IF(OR(I66="",VLOOKUP(I66,CatCostInp!$E$2:$K$88,7,FALSE)=0),"",VLOOKUP(I66,CatCostInp!$E$2:$K$88,7,FALSE)),"")</f>
        <v/>
      </c>
      <c r="T66" s="159" t="e">
        <f>VLOOKUP(U66,#REF!,2,FALSE)</f>
        <v>#REF!</v>
      </c>
      <c r="U66" s="30"/>
      <c r="V66" s="1" t="str">
        <f ca="1">IF(U66=Setup!$C$10,"Grant",IF('Other Pharma &amp; Health Products'!U66=Setup!$C$11,"Local",IF('Other Pharma &amp; Health Products'!U66=Setup!$C$12,"Other","")))</f>
        <v/>
      </c>
      <c r="W66" s="33"/>
      <c r="X66" s="148"/>
      <c r="Y66" s="33"/>
      <c r="Z66" s="36" t="str">
        <f t="shared" si="8"/>
        <v/>
      </c>
      <c r="AA66" s="35"/>
      <c r="AB66" s="32" t="str">
        <f t="shared" si="9"/>
        <v/>
      </c>
      <c r="AC66" s="35"/>
      <c r="AD66" s="32" t="str">
        <f t="shared" si="10"/>
        <v/>
      </c>
      <c r="AE66" s="35"/>
      <c r="AF66" s="36" t="str">
        <f t="shared" si="11"/>
        <v/>
      </c>
      <c r="AG66" s="36" t="str">
        <f t="shared" si="12"/>
        <v/>
      </c>
      <c r="AH66" s="36" t="str">
        <f t="shared" si="13"/>
        <v/>
      </c>
      <c r="AI66" s="55"/>
      <c r="AJ66" s="37"/>
      <c r="AK66" s="148"/>
      <c r="AL66" s="35"/>
      <c r="AM66" s="32" t="str">
        <f t="shared" si="15"/>
        <v/>
      </c>
      <c r="AN66" s="35"/>
      <c r="AO66" s="32" t="str">
        <f t="shared" si="16"/>
        <v/>
      </c>
      <c r="AP66" s="35"/>
      <c r="AQ66" s="32" t="str">
        <f t="shared" si="17"/>
        <v/>
      </c>
      <c r="AR66" s="35"/>
      <c r="AS66" s="36" t="str">
        <f t="shared" si="18"/>
        <v/>
      </c>
      <c r="AT66" s="36" t="str">
        <f t="shared" si="19"/>
        <v/>
      </c>
      <c r="AU66" s="36" t="str">
        <f t="shared" si="20"/>
        <v/>
      </c>
      <c r="AV66" s="55"/>
      <c r="AW66" s="34"/>
      <c r="AX66" s="148"/>
      <c r="AY66" s="34"/>
      <c r="AZ66" s="32" t="str">
        <f t="shared" si="21"/>
        <v/>
      </c>
      <c r="BA66" s="34"/>
      <c r="BB66" s="32" t="str">
        <f t="shared" si="22"/>
        <v/>
      </c>
      <c r="BC66" s="34"/>
      <c r="BD66" s="32" t="str">
        <f t="shared" si="23"/>
        <v/>
      </c>
      <c r="BE66" s="35"/>
      <c r="BF66" s="36" t="str">
        <f t="shared" si="24"/>
        <v/>
      </c>
      <c r="BG66" s="36" t="str">
        <f t="shared" si="25"/>
        <v/>
      </c>
      <c r="BH66" s="36" t="str">
        <f t="shared" si="26"/>
        <v/>
      </c>
      <c r="BI66" s="55"/>
      <c r="BJ66" s="34"/>
      <c r="BK66" s="148"/>
      <c r="BL66" s="34"/>
      <c r="BM66" s="32" t="str">
        <f t="shared" si="27"/>
        <v/>
      </c>
      <c r="BN66" s="34"/>
      <c r="BO66" s="32" t="str">
        <f t="shared" si="28"/>
        <v/>
      </c>
      <c r="BP66" s="34"/>
      <c r="BQ66" s="32" t="str">
        <f t="shared" si="29"/>
        <v/>
      </c>
      <c r="BR66" s="34"/>
      <c r="BS66" s="36" t="str">
        <f t="shared" si="30"/>
        <v/>
      </c>
      <c r="BT66" s="36" t="str">
        <f t="shared" si="31"/>
        <v/>
      </c>
      <c r="BU66" s="36" t="str">
        <f t="shared" si="32"/>
        <v/>
      </c>
      <c r="BV66" s="55"/>
      <c r="BW66" s="36" t="str">
        <f t="shared" si="33"/>
        <v/>
      </c>
      <c r="BX66" s="36" t="str">
        <f t="shared" si="33"/>
        <v/>
      </c>
      <c r="BY66" s="31"/>
      <c r="BZ66" s="38"/>
      <c r="CB66" s="120" t="e">
        <f t="shared" ref="CB66:CB129" ca="1" si="39">IF(OR(B66="--",IFERROR(MATCH(B66,OFFSET(B$1,0,0,ROW()-1,1),0),1)&lt;&gt;1),"",1)</f>
        <v>#VALUE!</v>
      </c>
      <c r="CC66" s="2" t="e">
        <f t="shared" ca="1" si="34"/>
        <v>#VALUE!</v>
      </c>
    </row>
    <row r="67" spans="1:81" s="10" customFormat="1" ht="25.15" customHeight="1" x14ac:dyDescent="0.2">
      <c r="A67" s="52" t="str">
        <f t="shared" si="35"/>
        <v/>
      </c>
      <c r="B67" s="157" t="e">
        <f t="shared" ref="B67:B130" ca="1" si="40">CONCATENATE(E67,"-",G67,"--",K67,"---",R67)</f>
        <v>#VALUE!</v>
      </c>
      <c r="C67" s="157" t="e">
        <f t="shared" ref="C67:C130" si="41">CONCATENATE(K67,"--",N67,"---",P67)</f>
        <v>#VALUE!</v>
      </c>
      <c r="D67" s="29"/>
      <c r="E67" s="155" t="str">
        <f ca="1">IFERROR(INDIRECT(ADDRESS(MATCH(D67,CatModules!C:C,0),2,1,1,"CatModules")),"")</f>
        <v/>
      </c>
      <c r="F67" s="96"/>
      <c r="G67" s="156" t="str">
        <f ca="1">IFERROR(INDIRECT(ADDRESS(MATCH(CONCATENATE(E67,"-",F67),CatInt!K:K,0),3,1,1,"CatInt")),"")</f>
        <v/>
      </c>
      <c r="H67" s="45" t="str">
        <f>IF(F67="","",VLOOKUP(F67,#REF!,2,FALSE))</f>
        <v/>
      </c>
      <c r="I67" s="29"/>
      <c r="J67" s="155" t="e">
        <f t="shared" ref="J67:J130" si="42">LEFT(I67,FIND(".",I67,1)-1)</f>
        <v>#VALUE!</v>
      </c>
      <c r="K67" s="155" t="e">
        <f t="shared" ref="K67:K130" si="43">LEFT(I67,FIND(".",I67,1)+1)</f>
        <v>#VALUE!</v>
      </c>
      <c r="L67" s="153"/>
      <c r="M67" s="53"/>
      <c r="N67" s="175">
        <f t="shared" ref="N67:N130" si="44">1000+ROW()</f>
        <v>1067</v>
      </c>
      <c r="O67" s="53"/>
      <c r="P67" s="175">
        <f t="shared" ref="P67:P130" si="45">10000+ROW()</f>
        <v>10067</v>
      </c>
      <c r="Q67" s="30"/>
      <c r="R67" s="149" t="str">
        <f>IFERROR(VLOOKUP(Q67,Setup!D$16:E$25,2,FALSE),"")</f>
        <v/>
      </c>
      <c r="S67" s="51" t="str">
        <f ca="1">IFERROR(IF(OR(I67="",VLOOKUP(I67,CatCostInp!$E$2:$K$88,7,FALSE)=0),"",VLOOKUP(I67,CatCostInp!$E$2:$K$88,7,FALSE)),"")</f>
        <v/>
      </c>
      <c r="T67" s="159" t="e">
        <f>VLOOKUP(U67,#REF!,2,FALSE)</f>
        <v>#REF!</v>
      </c>
      <c r="U67" s="30"/>
      <c r="V67" s="1" t="str">
        <f ca="1">IF(U67=Setup!$C$10,"Grant",IF('Other Pharma &amp; Health Products'!U67=Setup!$C$11,"Local",IF('Other Pharma &amp; Health Products'!U67=Setup!$C$12,"Other","")))</f>
        <v/>
      </c>
      <c r="W67" s="33"/>
      <c r="X67" s="148"/>
      <c r="Y67" s="33"/>
      <c r="Z67" s="36" t="str">
        <f t="shared" ref="Z67:Z130" si="46">IFERROR(IF(AND(NOT(Y67=""),NOT(X67="")),Y67*X67,""),"")</f>
        <v/>
      </c>
      <c r="AA67" s="35"/>
      <c r="AB67" s="32" t="str">
        <f t="shared" ref="AB67:AB130" si="47">IFERROR(IF(AND(NOT(AA67=""),NOT(X67="")),AA67*X67,""),"")</f>
        <v/>
      </c>
      <c r="AC67" s="35"/>
      <c r="AD67" s="32" t="str">
        <f t="shared" ref="AD67:AD130" si="48">IFERROR(IF(AND(NOT(AC67=""),NOT(X67="")),AC67*X67,""),"")</f>
        <v/>
      </c>
      <c r="AE67" s="35"/>
      <c r="AF67" s="36" t="str">
        <f t="shared" ref="AF67:AF130" si="49">IFERROR(IF(AND(NOT(AE67=""),NOT(X67="")),AE67*X67,""),"")</f>
        <v/>
      </c>
      <c r="AG67" s="36" t="str">
        <f t="shared" ref="AG67:AG130" si="50">IFERROR(IF(OR(NOT(Y67=""),NOT(AE67=""),NOT(AA67=""),NOT(AC67="")),Y67+AE67+AA67+AC67,""),"")</f>
        <v/>
      </c>
      <c r="AH67" s="36" t="str">
        <f t="shared" ref="AH67:AH130" si="51">IF(SUM(Z67,AB67,AD67,AF67)&gt;0,SUM(Z67,AB67,AD67,AF67),"")</f>
        <v/>
      </c>
      <c r="AI67" s="55"/>
      <c r="AJ67" s="37"/>
      <c r="AK67" s="148"/>
      <c r="AL67" s="35"/>
      <c r="AM67" s="32" t="str">
        <f t="shared" ref="AM67:AM130" si="52">IFERROR(IF(AND(NOT(AL67=""),NOT(AK67="")),AL67*$AK67,""),"")</f>
        <v/>
      </c>
      <c r="AN67" s="35"/>
      <c r="AO67" s="32" t="str">
        <f t="shared" ref="AO67:AO130" si="53">IFERROR(IF(AND(NOT(AN67=""),NOT(AK67="")),AN67*$AK67,""),"")</f>
        <v/>
      </c>
      <c r="AP67" s="35"/>
      <c r="AQ67" s="32" t="str">
        <f t="shared" ref="AQ67:AQ130" si="54">IFERROR(IF(AND(NOT(AP67=""),NOT(AK67="")),AP67*$AK67,""),"")</f>
        <v/>
      </c>
      <c r="AR67" s="35"/>
      <c r="AS67" s="36" t="str">
        <f t="shared" ref="AS67:AS130" si="55">IFERROR(IF(AND(NOT(AR67=""),NOT(AK67="")),AR67*$AK67,""),"")</f>
        <v/>
      </c>
      <c r="AT67" s="36" t="str">
        <f t="shared" ref="AT67:AT130" si="56">IFERROR(IF(OR(NOT(AL67=""),NOT(AR67=""),NOT(AN67=""),NOT(AP67="")),AL67+AR67+AN67+AP67,""),"")</f>
        <v/>
      </c>
      <c r="AU67" s="36" t="str">
        <f t="shared" ref="AU67:AU130" si="57">IF(SUM(AM67,AS67,AO67,AQ67)&gt;0,SUM(AM67,AS67,AO67,AQ67),"")</f>
        <v/>
      </c>
      <c r="AV67" s="55"/>
      <c r="AW67" s="34"/>
      <c r="AX67" s="148"/>
      <c r="AY67" s="34"/>
      <c r="AZ67" s="32" t="str">
        <f t="shared" ref="AZ67:AZ130" si="58">IFERROR(IF(AND(NOT(AY67=""),NOT(AX67="")),AY67*$AX67,""),"")</f>
        <v/>
      </c>
      <c r="BA67" s="34"/>
      <c r="BB67" s="32" t="str">
        <f t="shared" ref="BB67:BB130" si="59">IFERROR(IF(AND(NOT(BA67=""),NOT(AX67="")),BA67*$AX67,""),"")</f>
        <v/>
      </c>
      <c r="BC67" s="34"/>
      <c r="BD67" s="32" t="str">
        <f t="shared" ref="BD67:BD130" si="60">IFERROR(IF(AND(NOT(BC67=""),NOT(AX67="")),BC67*$AX67,""),"")</f>
        <v/>
      </c>
      <c r="BE67" s="35"/>
      <c r="BF67" s="36" t="str">
        <f t="shared" ref="BF67:BF130" si="61">IFERROR(IF(AND(NOT(BE67=""),NOT(AX67="")),BE67*$AX67,""),"")</f>
        <v/>
      </c>
      <c r="BG67" s="36" t="str">
        <f t="shared" ref="BG67:BG130" si="62">IFERROR(IF(OR(NOT(AY67=""),NOT(BE67=""),NOT(BA67=""),NOT(BC67="")),AY67+BE67+BA67+BC67,""),"")</f>
        <v/>
      </c>
      <c r="BH67" s="36" t="str">
        <f t="shared" ref="BH67:BH130" si="63">IF(SUM(AZ67,BF67,BB67,BD67)&gt;0,SUM(AZ67,BF67,BB67,BD67),"")</f>
        <v/>
      </c>
      <c r="BI67" s="55"/>
      <c r="BJ67" s="34"/>
      <c r="BK67" s="148"/>
      <c r="BL67" s="34"/>
      <c r="BM67" s="32" t="str">
        <f t="shared" ref="BM67:BM130" si="64">IFERROR(IF(AND(NOT(BL67=""),NOT(BK67="")),BL67*$BK67,""),"")</f>
        <v/>
      </c>
      <c r="BN67" s="34"/>
      <c r="BO67" s="32" t="str">
        <f t="shared" ref="BO67:BO130" si="65">IFERROR(IF(AND(NOT(BN67=""),NOT(BK67="")),BN67*$BK67,""),"")</f>
        <v/>
      </c>
      <c r="BP67" s="34"/>
      <c r="BQ67" s="32" t="str">
        <f t="shared" ref="BQ67:BQ130" si="66">IFERROR(IF(AND(NOT(BP67=""),NOT(BK67="")),BP67*$BK67,""),"")</f>
        <v/>
      </c>
      <c r="BR67" s="34"/>
      <c r="BS67" s="36" t="str">
        <f t="shared" ref="BS67:BS130" si="67">IFERROR(IF(AND(NOT(BR67=""),NOT(BK67="")),BR67*$BK67,""),"")</f>
        <v/>
      </c>
      <c r="BT67" s="36" t="str">
        <f t="shared" ref="BT67:BT130" si="68">IFERROR(IF(OR(NOT(BL67=""),NOT(BR67=""),NOT(BN67=""),NOT(BP67="")),BL67+BR67+BN67+BP67,""),"")</f>
        <v/>
      </c>
      <c r="BU67" s="36" t="str">
        <f t="shared" ref="BU67:BU130" si="69">IF(SUM(BM67,BS67,BO67,BQ67)&gt;0,SUM(BM67,BS67,BO67,BQ67),"")</f>
        <v/>
      </c>
      <c r="BV67" s="55"/>
      <c r="BW67" s="36" t="str">
        <f t="shared" ref="BW67:BX130" si="70">IF(SUM(AG67,AT67,BG67,BT67)&gt;0,SUM(AG67,AT67,BG67,BT67),"")</f>
        <v/>
      </c>
      <c r="BX67" s="36" t="str">
        <f t="shared" si="70"/>
        <v/>
      </c>
      <c r="BY67" s="31"/>
      <c r="BZ67" s="38"/>
      <c r="CB67" s="120" t="e">
        <f t="shared" ca="1" si="39"/>
        <v>#VALUE!</v>
      </c>
      <c r="CC67" s="2" t="e">
        <f t="shared" ref="CC67:CC130" ca="1" si="71">IF(OR(C67="--",IFERROR(MATCH(C67,OFFSET(C$1,0,0,ROW()-1,1),0),1)&lt;&gt;1),"",1)</f>
        <v>#VALUE!</v>
      </c>
    </row>
    <row r="68" spans="1:81" s="10" customFormat="1" ht="25.15" customHeight="1" x14ac:dyDescent="0.2">
      <c r="A68" s="52" t="str">
        <f t="shared" ref="A68:A131" si="72">IFERROR(IF(D68&lt;&gt;"",A67+1,""),"")</f>
        <v/>
      </c>
      <c r="B68" s="157" t="e">
        <f t="shared" ca="1" si="40"/>
        <v>#VALUE!</v>
      </c>
      <c r="C68" s="157" t="e">
        <f t="shared" si="41"/>
        <v>#VALUE!</v>
      </c>
      <c r="D68" s="29"/>
      <c r="E68" s="155" t="str">
        <f ca="1">IFERROR(INDIRECT(ADDRESS(MATCH(D68,CatModules!C:C,0),2,1,1,"CatModules")),"")</f>
        <v/>
      </c>
      <c r="F68" s="96"/>
      <c r="G68" s="156" t="str">
        <f ca="1">IFERROR(INDIRECT(ADDRESS(MATCH(CONCATENATE(E68,"-",F68),CatInt!K:K,0),3,1,1,"CatInt")),"")</f>
        <v/>
      </c>
      <c r="H68" s="45" t="str">
        <f>IF(F68="","",VLOOKUP(F68,#REF!,2,FALSE))</f>
        <v/>
      </c>
      <c r="I68" s="29"/>
      <c r="J68" s="155" t="e">
        <f t="shared" si="42"/>
        <v>#VALUE!</v>
      </c>
      <c r="K68" s="155" t="e">
        <f t="shared" si="43"/>
        <v>#VALUE!</v>
      </c>
      <c r="L68" s="153"/>
      <c r="M68" s="53"/>
      <c r="N68" s="175">
        <f t="shared" si="44"/>
        <v>1068</v>
      </c>
      <c r="O68" s="53"/>
      <c r="P68" s="175">
        <f t="shared" si="45"/>
        <v>10068</v>
      </c>
      <c r="Q68" s="30"/>
      <c r="R68" s="149" t="str">
        <f>IFERROR(VLOOKUP(Q68,Setup!D$16:E$25,2,FALSE),"")</f>
        <v/>
      </c>
      <c r="S68" s="51" t="str">
        <f ca="1">IFERROR(IF(OR(I68="",VLOOKUP(I68,CatCostInp!$E$2:$K$88,7,FALSE)=0),"",VLOOKUP(I68,CatCostInp!$E$2:$K$88,7,FALSE)),"")</f>
        <v/>
      </c>
      <c r="T68" s="159" t="e">
        <f>VLOOKUP(U68,#REF!,2,FALSE)</f>
        <v>#REF!</v>
      </c>
      <c r="U68" s="30"/>
      <c r="V68" s="1" t="str">
        <f ca="1">IF(U68=Setup!$C$10,"Grant",IF('Other Pharma &amp; Health Products'!U68=Setup!$C$11,"Local",IF('Other Pharma &amp; Health Products'!U68=Setup!$C$12,"Other","")))</f>
        <v/>
      </c>
      <c r="W68" s="33"/>
      <c r="X68" s="148"/>
      <c r="Y68" s="33"/>
      <c r="Z68" s="36" t="str">
        <f t="shared" si="46"/>
        <v/>
      </c>
      <c r="AA68" s="35"/>
      <c r="AB68" s="32" t="str">
        <f t="shared" si="47"/>
        <v/>
      </c>
      <c r="AC68" s="35"/>
      <c r="AD68" s="32" t="str">
        <f t="shared" si="48"/>
        <v/>
      </c>
      <c r="AE68" s="35"/>
      <c r="AF68" s="36" t="str">
        <f t="shared" si="49"/>
        <v/>
      </c>
      <c r="AG68" s="36" t="str">
        <f t="shared" si="50"/>
        <v/>
      </c>
      <c r="AH68" s="36" t="str">
        <f t="shared" si="51"/>
        <v/>
      </c>
      <c r="AI68" s="55"/>
      <c r="AJ68" s="37"/>
      <c r="AK68" s="148"/>
      <c r="AL68" s="35"/>
      <c r="AM68" s="32" t="str">
        <f t="shared" si="52"/>
        <v/>
      </c>
      <c r="AN68" s="35"/>
      <c r="AO68" s="32" t="str">
        <f t="shared" si="53"/>
        <v/>
      </c>
      <c r="AP68" s="35"/>
      <c r="AQ68" s="32" t="str">
        <f t="shared" si="54"/>
        <v/>
      </c>
      <c r="AR68" s="35"/>
      <c r="AS68" s="36" t="str">
        <f t="shared" si="55"/>
        <v/>
      </c>
      <c r="AT68" s="36" t="str">
        <f t="shared" si="56"/>
        <v/>
      </c>
      <c r="AU68" s="36" t="str">
        <f t="shared" si="57"/>
        <v/>
      </c>
      <c r="AV68" s="55"/>
      <c r="AW68" s="34"/>
      <c r="AX68" s="148"/>
      <c r="AY68" s="34"/>
      <c r="AZ68" s="32" t="str">
        <f t="shared" si="58"/>
        <v/>
      </c>
      <c r="BA68" s="34"/>
      <c r="BB68" s="32" t="str">
        <f t="shared" si="59"/>
        <v/>
      </c>
      <c r="BC68" s="34"/>
      <c r="BD68" s="32" t="str">
        <f t="shared" si="60"/>
        <v/>
      </c>
      <c r="BE68" s="35"/>
      <c r="BF68" s="36" t="str">
        <f t="shared" si="61"/>
        <v/>
      </c>
      <c r="BG68" s="36" t="str">
        <f t="shared" si="62"/>
        <v/>
      </c>
      <c r="BH68" s="36" t="str">
        <f t="shared" si="63"/>
        <v/>
      </c>
      <c r="BI68" s="55"/>
      <c r="BJ68" s="34"/>
      <c r="BK68" s="148"/>
      <c r="BL68" s="34"/>
      <c r="BM68" s="32" t="str">
        <f t="shared" si="64"/>
        <v/>
      </c>
      <c r="BN68" s="34"/>
      <c r="BO68" s="32" t="str">
        <f t="shared" si="65"/>
        <v/>
      </c>
      <c r="BP68" s="34"/>
      <c r="BQ68" s="32" t="str">
        <f t="shared" si="66"/>
        <v/>
      </c>
      <c r="BR68" s="34"/>
      <c r="BS68" s="36" t="str">
        <f t="shared" si="67"/>
        <v/>
      </c>
      <c r="BT68" s="36" t="str">
        <f t="shared" si="68"/>
        <v/>
      </c>
      <c r="BU68" s="36" t="str">
        <f t="shared" si="69"/>
        <v/>
      </c>
      <c r="BV68" s="55"/>
      <c r="BW68" s="36" t="str">
        <f t="shared" si="70"/>
        <v/>
      </c>
      <c r="BX68" s="36" t="str">
        <f t="shared" si="70"/>
        <v/>
      </c>
      <c r="BY68" s="31"/>
      <c r="BZ68" s="38"/>
      <c r="CB68" s="120" t="e">
        <f t="shared" ca="1" si="39"/>
        <v>#VALUE!</v>
      </c>
      <c r="CC68" s="2" t="e">
        <f t="shared" ca="1" si="71"/>
        <v>#VALUE!</v>
      </c>
    </row>
    <row r="69" spans="1:81" s="10" customFormat="1" ht="25.15" customHeight="1" x14ac:dyDescent="0.2">
      <c r="A69" s="52" t="str">
        <f t="shared" si="72"/>
        <v/>
      </c>
      <c r="B69" s="157" t="e">
        <f t="shared" ca="1" si="40"/>
        <v>#VALUE!</v>
      </c>
      <c r="C69" s="157" t="e">
        <f t="shared" si="41"/>
        <v>#VALUE!</v>
      </c>
      <c r="D69" s="29"/>
      <c r="E69" s="155" t="str">
        <f ca="1">IFERROR(INDIRECT(ADDRESS(MATCH(D69,CatModules!C:C,0),2,1,1,"CatModules")),"")</f>
        <v/>
      </c>
      <c r="F69" s="96"/>
      <c r="G69" s="156" t="str">
        <f ca="1">IFERROR(INDIRECT(ADDRESS(MATCH(CONCATENATE(E69,"-",F69),CatInt!K:K,0),3,1,1,"CatInt")),"")</f>
        <v/>
      </c>
      <c r="H69" s="45" t="str">
        <f>IF(F69="","",VLOOKUP(F69,#REF!,2,FALSE))</f>
        <v/>
      </c>
      <c r="I69" s="29"/>
      <c r="J69" s="155" t="e">
        <f t="shared" si="42"/>
        <v>#VALUE!</v>
      </c>
      <c r="K69" s="155" t="e">
        <f t="shared" si="43"/>
        <v>#VALUE!</v>
      </c>
      <c r="L69" s="153"/>
      <c r="M69" s="53"/>
      <c r="N69" s="175">
        <f t="shared" si="44"/>
        <v>1069</v>
      </c>
      <c r="O69" s="53"/>
      <c r="P69" s="175">
        <f t="shared" si="45"/>
        <v>10069</v>
      </c>
      <c r="Q69" s="30"/>
      <c r="R69" s="149" t="str">
        <f>IFERROR(VLOOKUP(Q69,Setup!D$16:E$25,2,FALSE),"")</f>
        <v/>
      </c>
      <c r="S69" s="51" t="str">
        <f ca="1">IFERROR(IF(OR(I69="",VLOOKUP(I69,CatCostInp!$E$2:$K$88,7,FALSE)=0),"",VLOOKUP(I69,CatCostInp!$E$2:$K$88,7,FALSE)),"")</f>
        <v/>
      </c>
      <c r="T69" s="159" t="e">
        <f>VLOOKUP(U69,#REF!,2,FALSE)</f>
        <v>#REF!</v>
      </c>
      <c r="U69" s="30"/>
      <c r="V69" s="1" t="str">
        <f ca="1">IF(U69=Setup!$C$10,"Grant",IF('Other Pharma &amp; Health Products'!U69=Setup!$C$11,"Local",IF('Other Pharma &amp; Health Products'!U69=Setup!$C$12,"Other","")))</f>
        <v/>
      </c>
      <c r="W69" s="33"/>
      <c r="X69" s="148"/>
      <c r="Y69" s="33"/>
      <c r="Z69" s="36" t="str">
        <f t="shared" si="46"/>
        <v/>
      </c>
      <c r="AA69" s="35"/>
      <c r="AB69" s="32" t="str">
        <f t="shared" si="47"/>
        <v/>
      </c>
      <c r="AC69" s="35"/>
      <c r="AD69" s="32" t="str">
        <f t="shared" si="48"/>
        <v/>
      </c>
      <c r="AE69" s="35"/>
      <c r="AF69" s="36" t="str">
        <f t="shared" si="49"/>
        <v/>
      </c>
      <c r="AG69" s="36" t="str">
        <f t="shared" si="50"/>
        <v/>
      </c>
      <c r="AH69" s="36" t="str">
        <f t="shared" si="51"/>
        <v/>
      </c>
      <c r="AI69" s="55"/>
      <c r="AJ69" s="37"/>
      <c r="AK69" s="148"/>
      <c r="AL69" s="35"/>
      <c r="AM69" s="32" t="str">
        <f t="shared" si="52"/>
        <v/>
      </c>
      <c r="AN69" s="35"/>
      <c r="AO69" s="32" t="str">
        <f t="shared" si="53"/>
        <v/>
      </c>
      <c r="AP69" s="35"/>
      <c r="AQ69" s="32" t="str">
        <f t="shared" si="54"/>
        <v/>
      </c>
      <c r="AR69" s="35"/>
      <c r="AS69" s="36" t="str">
        <f t="shared" si="55"/>
        <v/>
      </c>
      <c r="AT69" s="36" t="str">
        <f t="shared" si="56"/>
        <v/>
      </c>
      <c r="AU69" s="36" t="str">
        <f t="shared" si="57"/>
        <v/>
      </c>
      <c r="AV69" s="55"/>
      <c r="AW69" s="34"/>
      <c r="AX69" s="148"/>
      <c r="AY69" s="34"/>
      <c r="AZ69" s="32" t="str">
        <f t="shared" si="58"/>
        <v/>
      </c>
      <c r="BA69" s="34"/>
      <c r="BB69" s="32" t="str">
        <f t="shared" si="59"/>
        <v/>
      </c>
      <c r="BC69" s="34"/>
      <c r="BD69" s="32" t="str">
        <f t="shared" si="60"/>
        <v/>
      </c>
      <c r="BE69" s="35"/>
      <c r="BF69" s="36" t="str">
        <f t="shared" si="61"/>
        <v/>
      </c>
      <c r="BG69" s="36" t="str">
        <f t="shared" si="62"/>
        <v/>
      </c>
      <c r="BH69" s="36" t="str">
        <f t="shared" si="63"/>
        <v/>
      </c>
      <c r="BI69" s="55"/>
      <c r="BJ69" s="34"/>
      <c r="BK69" s="148"/>
      <c r="BL69" s="34"/>
      <c r="BM69" s="32" t="str">
        <f t="shared" si="64"/>
        <v/>
      </c>
      <c r="BN69" s="34"/>
      <c r="BO69" s="32" t="str">
        <f t="shared" si="65"/>
        <v/>
      </c>
      <c r="BP69" s="34"/>
      <c r="BQ69" s="32" t="str">
        <f t="shared" si="66"/>
        <v/>
      </c>
      <c r="BR69" s="34"/>
      <c r="BS69" s="36" t="str">
        <f t="shared" si="67"/>
        <v/>
      </c>
      <c r="BT69" s="36" t="str">
        <f t="shared" si="68"/>
        <v/>
      </c>
      <c r="BU69" s="36" t="str">
        <f t="shared" si="69"/>
        <v/>
      </c>
      <c r="BV69" s="55"/>
      <c r="BW69" s="36" t="str">
        <f t="shared" si="70"/>
        <v/>
      </c>
      <c r="BX69" s="36" t="str">
        <f t="shared" si="70"/>
        <v/>
      </c>
      <c r="BY69" s="31"/>
      <c r="BZ69" s="38"/>
      <c r="CB69" s="120" t="e">
        <f t="shared" ca="1" si="39"/>
        <v>#VALUE!</v>
      </c>
      <c r="CC69" s="2" t="e">
        <f t="shared" ca="1" si="71"/>
        <v>#VALUE!</v>
      </c>
    </row>
    <row r="70" spans="1:81" s="10" customFormat="1" ht="25.15" customHeight="1" x14ac:dyDescent="0.2">
      <c r="A70" s="52" t="str">
        <f t="shared" si="72"/>
        <v/>
      </c>
      <c r="B70" s="157" t="e">
        <f t="shared" ca="1" si="40"/>
        <v>#VALUE!</v>
      </c>
      <c r="C70" s="157" t="e">
        <f t="shared" si="41"/>
        <v>#VALUE!</v>
      </c>
      <c r="D70" s="29"/>
      <c r="E70" s="155" t="str">
        <f ca="1">IFERROR(INDIRECT(ADDRESS(MATCH(D70,CatModules!C:C,0),2,1,1,"CatModules")),"")</f>
        <v/>
      </c>
      <c r="F70" s="96"/>
      <c r="G70" s="156" t="str">
        <f ca="1">IFERROR(INDIRECT(ADDRESS(MATCH(CONCATENATE(E70,"-",F70),CatInt!K:K,0),3,1,1,"CatInt")),"")</f>
        <v/>
      </c>
      <c r="H70" s="45" t="str">
        <f>IF(F70="","",VLOOKUP(F70,#REF!,2,FALSE))</f>
        <v/>
      </c>
      <c r="I70" s="29"/>
      <c r="J70" s="155" t="e">
        <f t="shared" si="42"/>
        <v>#VALUE!</v>
      </c>
      <c r="K70" s="155" t="e">
        <f t="shared" si="43"/>
        <v>#VALUE!</v>
      </c>
      <c r="L70" s="153"/>
      <c r="M70" s="53"/>
      <c r="N70" s="175">
        <f t="shared" si="44"/>
        <v>1070</v>
      </c>
      <c r="O70" s="53"/>
      <c r="P70" s="175">
        <f t="shared" si="45"/>
        <v>10070</v>
      </c>
      <c r="Q70" s="30"/>
      <c r="R70" s="149" t="str">
        <f>IFERROR(VLOOKUP(Q70,Setup!D$16:E$25,2,FALSE),"")</f>
        <v/>
      </c>
      <c r="S70" s="51" t="str">
        <f ca="1">IFERROR(IF(OR(I70="",VLOOKUP(I70,CatCostInp!$E$2:$K$88,7,FALSE)=0),"",VLOOKUP(I70,CatCostInp!$E$2:$K$88,7,FALSE)),"")</f>
        <v/>
      </c>
      <c r="T70" s="159" t="e">
        <f>VLOOKUP(U70,#REF!,2,FALSE)</f>
        <v>#REF!</v>
      </c>
      <c r="U70" s="30"/>
      <c r="V70" s="1" t="str">
        <f ca="1">IF(U70=Setup!$C$10,"Grant",IF('Other Pharma &amp; Health Products'!U70=Setup!$C$11,"Local",IF('Other Pharma &amp; Health Products'!U70=Setup!$C$12,"Other","")))</f>
        <v/>
      </c>
      <c r="W70" s="33"/>
      <c r="X70" s="148"/>
      <c r="Y70" s="33"/>
      <c r="Z70" s="36" t="str">
        <f t="shared" si="46"/>
        <v/>
      </c>
      <c r="AA70" s="35"/>
      <c r="AB70" s="32" t="str">
        <f t="shared" si="47"/>
        <v/>
      </c>
      <c r="AC70" s="35"/>
      <c r="AD70" s="32" t="str">
        <f t="shared" si="48"/>
        <v/>
      </c>
      <c r="AE70" s="35"/>
      <c r="AF70" s="36" t="str">
        <f t="shared" si="49"/>
        <v/>
      </c>
      <c r="AG70" s="36" t="str">
        <f t="shared" si="50"/>
        <v/>
      </c>
      <c r="AH70" s="36" t="str">
        <f t="shared" si="51"/>
        <v/>
      </c>
      <c r="AI70" s="55"/>
      <c r="AJ70" s="37"/>
      <c r="AK70" s="148"/>
      <c r="AL70" s="35"/>
      <c r="AM70" s="32" t="str">
        <f t="shared" si="52"/>
        <v/>
      </c>
      <c r="AN70" s="35"/>
      <c r="AO70" s="32" t="str">
        <f t="shared" si="53"/>
        <v/>
      </c>
      <c r="AP70" s="35"/>
      <c r="AQ70" s="32" t="str">
        <f t="shared" si="54"/>
        <v/>
      </c>
      <c r="AR70" s="35"/>
      <c r="AS70" s="36" t="str">
        <f t="shared" si="55"/>
        <v/>
      </c>
      <c r="AT70" s="36" t="str">
        <f t="shared" si="56"/>
        <v/>
      </c>
      <c r="AU70" s="36" t="str">
        <f t="shared" si="57"/>
        <v/>
      </c>
      <c r="AV70" s="55"/>
      <c r="AW70" s="34"/>
      <c r="AX70" s="148"/>
      <c r="AY70" s="34"/>
      <c r="AZ70" s="32" t="str">
        <f t="shared" si="58"/>
        <v/>
      </c>
      <c r="BA70" s="34"/>
      <c r="BB70" s="32" t="str">
        <f t="shared" si="59"/>
        <v/>
      </c>
      <c r="BC70" s="34"/>
      <c r="BD70" s="32" t="str">
        <f t="shared" si="60"/>
        <v/>
      </c>
      <c r="BE70" s="35"/>
      <c r="BF70" s="36" t="str">
        <f t="shared" si="61"/>
        <v/>
      </c>
      <c r="BG70" s="36" t="str">
        <f t="shared" si="62"/>
        <v/>
      </c>
      <c r="BH70" s="36" t="str">
        <f t="shared" si="63"/>
        <v/>
      </c>
      <c r="BI70" s="55"/>
      <c r="BJ70" s="34"/>
      <c r="BK70" s="148"/>
      <c r="BL70" s="34"/>
      <c r="BM70" s="32" t="str">
        <f t="shared" si="64"/>
        <v/>
      </c>
      <c r="BN70" s="34"/>
      <c r="BO70" s="32" t="str">
        <f t="shared" si="65"/>
        <v/>
      </c>
      <c r="BP70" s="34"/>
      <c r="BQ70" s="32" t="str">
        <f t="shared" si="66"/>
        <v/>
      </c>
      <c r="BR70" s="34"/>
      <c r="BS70" s="36" t="str">
        <f t="shared" si="67"/>
        <v/>
      </c>
      <c r="BT70" s="36" t="str">
        <f t="shared" si="68"/>
        <v/>
      </c>
      <c r="BU70" s="36" t="str">
        <f t="shared" si="69"/>
        <v/>
      </c>
      <c r="BV70" s="55"/>
      <c r="BW70" s="36" t="str">
        <f t="shared" si="70"/>
        <v/>
      </c>
      <c r="BX70" s="36" t="str">
        <f t="shared" si="70"/>
        <v/>
      </c>
      <c r="BY70" s="31"/>
      <c r="BZ70" s="38"/>
      <c r="CB70" s="120" t="e">
        <f t="shared" ca="1" si="39"/>
        <v>#VALUE!</v>
      </c>
      <c r="CC70" s="2" t="e">
        <f t="shared" ca="1" si="71"/>
        <v>#VALUE!</v>
      </c>
    </row>
    <row r="71" spans="1:81" s="10" customFormat="1" ht="25.15" customHeight="1" x14ac:dyDescent="0.2">
      <c r="A71" s="52" t="str">
        <f t="shared" si="72"/>
        <v/>
      </c>
      <c r="B71" s="157" t="e">
        <f t="shared" ca="1" si="40"/>
        <v>#VALUE!</v>
      </c>
      <c r="C71" s="157" t="e">
        <f t="shared" si="41"/>
        <v>#VALUE!</v>
      </c>
      <c r="D71" s="29"/>
      <c r="E71" s="155" t="str">
        <f ca="1">IFERROR(INDIRECT(ADDRESS(MATCH(D71,CatModules!C:C,0),2,1,1,"CatModules")),"")</f>
        <v/>
      </c>
      <c r="F71" s="96"/>
      <c r="G71" s="156" t="str">
        <f ca="1">IFERROR(INDIRECT(ADDRESS(MATCH(CONCATENATE(E71,"-",F71),CatInt!K:K,0),3,1,1,"CatInt")),"")</f>
        <v/>
      </c>
      <c r="H71" s="45" t="str">
        <f>IF(F71="","",VLOOKUP(F71,#REF!,2,FALSE))</f>
        <v/>
      </c>
      <c r="I71" s="29"/>
      <c r="J71" s="155" t="e">
        <f t="shared" si="42"/>
        <v>#VALUE!</v>
      </c>
      <c r="K71" s="155" t="e">
        <f t="shared" si="43"/>
        <v>#VALUE!</v>
      </c>
      <c r="L71" s="153"/>
      <c r="M71" s="53"/>
      <c r="N71" s="175">
        <f t="shared" si="44"/>
        <v>1071</v>
      </c>
      <c r="O71" s="53"/>
      <c r="P71" s="175">
        <f t="shared" si="45"/>
        <v>10071</v>
      </c>
      <c r="Q71" s="30"/>
      <c r="R71" s="149" t="str">
        <f>IFERROR(VLOOKUP(Q71,Setup!D$16:E$25,2,FALSE),"")</f>
        <v/>
      </c>
      <c r="S71" s="51" t="str">
        <f ca="1">IFERROR(IF(OR(I71="",VLOOKUP(I71,CatCostInp!$E$2:$K$88,7,FALSE)=0),"",VLOOKUP(I71,CatCostInp!$E$2:$K$88,7,FALSE)),"")</f>
        <v/>
      </c>
      <c r="T71" s="159" t="e">
        <f>VLOOKUP(U71,#REF!,2,FALSE)</f>
        <v>#REF!</v>
      </c>
      <c r="U71" s="30"/>
      <c r="V71" s="1" t="str">
        <f ca="1">IF(U71=Setup!$C$10,"Grant",IF('Other Pharma &amp; Health Products'!U71=Setup!$C$11,"Local",IF('Other Pharma &amp; Health Products'!U71=Setup!$C$12,"Other","")))</f>
        <v/>
      </c>
      <c r="W71" s="33"/>
      <c r="X71" s="148"/>
      <c r="Y71" s="33"/>
      <c r="Z71" s="36" t="str">
        <f t="shared" si="46"/>
        <v/>
      </c>
      <c r="AA71" s="35"/>
      <c r="AB71" s="32" t="str">
        <f t="shared" si="47"/>
        <v/>
      </c>
      <c r="AC71" s="35"/>
      <c r="AD71" s="32" t="str">
        <f t="shared" si="48"/>
        <v/>
      </c>
      <c r="AE71" s="35"/>
      <c r="AF71" s="36" t="str">
        <f t="shared" si="49"/>
        <v/>
      </c>
      <c r="AG71" s="36" t="str">
        <f t="shared" si="50"/>
        <v/>
      </c>
      <c r="AH71" s="36" t="str">
        <f t="shared" si="51"/>
        <v/>
      </c>
      <c r="AI71" s="55"/>
      <c r="AJ71" s="37"/>
      <c r="AK71" s="148"/>
      <c r="AL71" s="35"/>
      <c r="AM71" s="32" t="str">
        <f t="shared" si="52"/>
        <v/>
      </c>
      <c r="AN71" s="35"/>
      <c r="AO71" s="32" t="str">
        <f t="shared" si="53"/>
        <v/>
      </c>
      <c r="AP71" s="35"/>
      <c r="AQ71" s="32" t="str">
        <f t="shared" si="54"/>
        <v/>
      </c>
      <c r="AR71" s="35"/>
      <c r="AS71" s="36" t="str">
        <f t="shared" si="55"/>
        <v/>
      </c>
      <c r="AT71" s="36" t="str">
        <f t="shared" si="56"/>
        <v/>
      </c>
      <c r="AU71" s="36" t="str">
        <f t="shared" si="57"/>
        <v/>
      </c>
      <c r="AV71" s="55"/>
      <c r="AW71" s="34"/>
      <c r="AX71" s="148"/>
      <c r="AY71" s="34"/>
      <c r="AZ71" s="32" t="str">
        <f t="shared" si="58"/>
        <v/>
      </c>
      <c r="BA71" s="34"/>
      <c r="BB71" s="32" t="str">
        <f t="shared" si="59"/>
        <v/>
      </c>
      <c r="BC71" s="34"/>
      <c r="BD71" s="32" t="str">
        <f t="shared" si="60"/>
        <v/>
      </c>
      <c r="BE71" s="35"/>
      <c r="BF71" s="36" t="str">
        <f t="shared" si="61"/>
        <v/>
      </c>
      <c r="BG71" s="36" t="str">
        <f t="shared" si="62"/>
        <v/>
      </c>
      <c r="BH71" s="36" t="str">
        <f t="shared" si="63"/>
        <v/>
      </c>
      <c r="BI71" s="55"/>
      <c r="BJ71" s="34"/>
      <c r="BK71" s="148"/>
      <c r="BL71" s="34"/>
      <c r="BM71" s="32" t="str">
        <f t="shared" si="64"/>
        <v/>
      </c>
      <c r="BN71" s="34"/>
      <c r="BO71" s="32" t="str">
        <f t="shared" si="65"/>
        <v/>
      </c>
      <c r="BP71" s="34"/>
      <c r="BQ71" s="32" t="str">
        <f t="shared" si="66"/>
        <v/>
      </c>
      <c r="BR71" s="34"/>
      <c r="BS71" s="36" t="str">
        <f t="shared" si="67"/>
        <v/>
      </c>
      <c r="BT71" s="36" t="str">
        <f t="shared" si="68"/>
        <v/>
      </c>
      <c r="BU71" s="36" t="str">
        <f t="shared" si="69"/>
        <v/>
      </c>
      <c r="BV71" s="55"/>
      <c r="BW71" s="36" t="str">
        <f t="shared" si="70"/>
        <v/>
      </c>
      <c r="BX71" s="36" t="str">
        <f t="shared" si="70"/>
        <v/>
      </c>
      <c r="BY71" s="31"/>
      <c r="BZ71" s="38"/>
      <c r="CB71" s="120" t="e">
        <f t="shared" ca="1" si="39"/>
        <v>#VALUE!</v>
      </c>
      <c r="CC71" s="2" t="e">
        <f t="shared" ca="1" si="71"/>
        <v>#VALUE!</v>
      </c>
    </row>
    <row r="72" spans="1:81" s="10" customFormat="1" ht="25.15" customHeight="1" x14ac:dyDescent="0.2">
      <c r="A72" s="52" t="str">
        <f t="shared" si="72"/>
        <v/>
      </c>
      <c r="B72" s="157" t="e">
        <f t="shared" ca="1" si="40"/>
        <v>#VALUE!</v>
      </c>
      <c r="C72" s="157" t="e">
        <f t="shared" si="41"/>
        <v>#VALUE!</v>
      </c>
      <c r="D72" s="29"/>
      <c r="E72" s="155" t="str">
        <f ca="1">IFERROR(INDIRECT(ADDRESS(MATCH(D72,CatModules!C:C,0),2,1,1,"CatModules")),"")</f>
        <v/>
      </c>
      <c r="F72" s="96"/>
      <c r="G72" s="156" t="str">
        <f ca="1">IFERROR(INDIRECT(ADDRESS(MATCH(CONCATENATE(E72,"-",F72),CatInt!K:K,0),3,1,1,"CatInt")),"")</f>
        <v/>
      </c>
      <c r="H72" s="45" t="str">
        <f>IF(F72="","",VLOOKUP(F72,#REF!,2,FALSE))</f>
        <v/>
      </c>
      <c r="I72" s="29"/>
      <c r="J72" s="155" t="e">
        <f t="shared" si="42"/>
        <v>#VALUE!</v>
      </c>
      <c r="K72" s="155" t="e">
        <f t="shared" si="43"/>
        <v>#VALUE!</v>
      </c>
      <c r="L72" s="153"/>
      <c r="M72" s="53"/>
      <c r="N72" s="175">
        <f t="shared" si="44"/>
        <v>1072</v>
      </c>
      <c r="O72" s="53"/>
      <c r="P72" s="175">
        <f t="shared" si="45"/>
        <v>10072</v>
      </c>
      <c r="Q72" s="30"/>
      <c r="R72" s="149" t="str">
        <f>IFERROR(VLOOKUP(Q72,Setup!D$16:E$25,2,FALSE),"")</f>
        <v/>
      </c>
      <c r="S72" s="51" t="str">
        <f ca="1">IFERROR(IF(OR(I72="",VLOOKUP(I72,CatCostInp!$E$2:$K$88,7,FALSE)=0),"",VLOOKUP(I72,CatCostInp!$E$2:$K$88,7,FALSE)),"")</f>
        <v/>
      </c>
      <c r="T72" s="159" t="e">
        <f>VLOOKUP(U72,#REF!,2,FALSE)</f>
        <v>#REF!</v>
      </c>
      <c r="U72" s="30"/>
      <c r="V72" s="1" t="str">
        <f ca="1">IF(U72=Setup!$C$10,"Grant",IF('Other Pharma &amp; Health Products'!U72=Setup!$C$11,"Local",IF('Other Pharma &amp; Health Products'!U72=Setup!$C$12,"Other","")))</f>
        <v/>
      </c>
      <c r="W72" s="33"/>
      <c r="X72" s="148"/>
      <c r="Y72" s="33"/>
      <c r="Z72" s="36" t="str">
        <f t="shared" si="46"/>
        <v/>
      </c>
      <c r="AA72" s="35"/>
      <c r="AB72" s="32" t="str">
        <f t="shared" si="47"/>
        <v/>
      </c>
      <c r="AC72" s="35"/>
      <c r="AD72" s="32" t="str">
        <f t="shared" si="48"/>
        <v/>
      </c>
      <c r="AE72" s="35"/>
      <c r="AF72" s="36" t="str">
        <f t="shared" si="49"/>
        <v/>
      </c>
      <c r="AG72" s="36" t="str">
        <f t="shared" si="50"/>
        <v/>
      </c>
      <c r="AH72" s="36" t="str">
        <f t="shared" si="51"/>
        <v/>
      </c>
      <c r="AI72" s="55"/>
      <c r="AJ72" s="37"/>
      <c r="AK72" s="148"/>
      <c r="AL72" s="35"/>
      <c r="AM72" s="32" t="str">
        <f t="shared" si="52"/>
        <v/>
      </c>
      <c r="AN72" s="35"/>
      <c r="AO72" s="32" t="str">
        <f t="shared" si="53"/>
        <v/>
      </c>
      <c r="AP72" s="35"/>
      <c r="AQ72" s="32" t="str">
        <f t="shared" si="54"/>
        <v/>
      </c>
      <c r="AR72" s="35"/>
      <c r="AS72" s="36" t="str">
        <f t="shared" si="55"/>
        <v/>
      </c>
      <c r="AT72" s="36" t="str">
        <f t="shared" si="56"/>
        <v/>
      </c>
      <c r="AU72" s="36" t="str">
        <f t="shared" si="57"/>
        <v/>
      </c>
      <c r="AV72" s="55"/>
      <c r="AW72" s="34"/>
      <c r="AX72" s="148"/>
      <c r="AY72" s="34"/>
      <c r="AZ72" s="32" t="str">
        <f t="shared" si="58"/>
        <v/>
      </c>
      <c r="BA72" s="34"/>
      <c r="BB72" s="32" t="str">
        <f t="shared" si="59"/>
        <v/>
      </c>
      <c r="BC72" s="34"/>
      <c r="BD72" s="32" t="str">
        <f t="shared" si="60"/>
        <v/>
      </c>
      <c r="BE72" s="35"/>
      <c r="BF72" s="36" t="str">
        <f t="shared" si="61"/>
        <v/>
      </c>
      <c r="BG72" s="36" t="str">
        <f t="shared" si="62"/>
        <v/>
      </c>
      <c r="BH72" s="36" t="str">
        <f t="shared" si="63"/>
        <v/>
      </c>
      <c r="BI72" s="55"/>
      <c r="BJ72" s="34"/>
      <c r="BK72" s="148"/>
      <c r="BL72" s="34"/>
      <c r="BM72" s="32" t="str">
        <f t="shared" si="64"/>
        <v/>
      </c>
      <c r="BN72" s="34"/>
      <c r="BO72" s="32" t="str">
        <f t="shared" si="65"/>
        <v/>
      </c>
      <c r="BP72" s="34"/>
      <c r="BQ72" s="32" t="str">
        <f t="shared" si="66"/>
        <v/>
      </c>
      <c r="BR72" s="34"/>
      <c r="BS72" s="36" t="str">
        <f t="shared" si="67"/>
        <v/>
      </c>
      <c r="BT72" s="36" t="str">
        <f t="shared" si="68"/>
        <v/>
      </c>
      <c r="BU72" s="36" t="str">
        <f t="shared" si="69"/>
        <v/>
      </c>
      <c r="BV72" s="55"/>
      <c r="BW72" s="36" t="str">
        <f t="shared" si="70"/>
        <v/>
      </c>
      <c r="BX72" s="36" t="str">
        <f t="shared" si="70"/>
        <v/>
      </c>
      <c r="BY72" s="31"/>
      <c r="BZ72" s="38"/>
      <c r="CB72" s="120" t="e">
        <f t="shared" ca="1" si="39"/>
        <v>#VALUE!</v>
      </c>
      <c r="CC72" s="2" t="e">
        <f t="shared" ca="1" si="71"/>
        <v>#VALUE!</v>
      </c>
    </row>
    <row r="73" spans="1:81" s="10" customFormat="1" ht="25.15" customHeight="1" x14ac:dyDescent="0.2">
      <c r="A73" s="52" t="str">
        <f t="shared" si="72"/>
        <v/>
      </c>
      <c r="B73" s="157" t="e">
        <f t="shared" ca="1" si="40"/>
        <v>#VALUE!</v>
      </c>
      <c r="C73" s="157" t="e">
        <f t="shared" si="41"/>
        <v>#VALUE!</v>
      </c>
      <c r="D73" s="29"/>
      <c r="E73" s="155" t="str">
        <f ca="1">IFERROR(INDIRECT(ADDRESS(MATCH(D73,CatModules!C:C,0),2,1,1,"CatModules")),"")</f>
        <v/>
      </c>
      <c r="F73" s="96"/>
      <c r="G73" s="156" t="str">
        <f ca="1">IFERROR(INDIRECT(ADDRESS(MATCH(CONCATENATE(E73,"-",F73),CatInt!K:K,0),3,1,1,"CatInt")),"")</f>
        <v/>
      </c>
      <c r="H73" s="45" t="str">
        <f>IF(F73="","",VLOOKUP(F73,#REF!,2,FALSE))</f>
        <v/>
      </c>
      <c r="I73" s="29"/>
      <c r="J73" s="155" t="e">
        <f t="shared" si="42"/>
        <v>#VALUE!</v>
      </c>
      <c r="K73" s="155" t="e">
        <f t="shared" si="43"/>
        <v>#VALUE!</v>
      </c>
      <c r="L73" s="153"/>
      <c r="M73" s="53"/>
      <c r="N73" s="175">
        <f t="shared" si="44"/>
        <v>1073</v>
      </c>
      <c r="O73" s="53"/>
      <c r="P73" s="175">
        <f t="shared" si="45"/>
        <v>10073</v>
      </c>
      <c r="Q73" s="30"/>
      <c r="R73" s="149" t="str">
        <f>IFERROR(VLOOKUP(Q73,Setup!D$16:E$25,2,FALSE),"")</f>
        <v/>
      </c>
      <c r="S73" s="51" t="str">
        <f ca="1">IFERROR(IF(OR(I73="",VLOOKUP(I73,CatCostInp!$E$2:$K$88,7,FALSE)=0),"",VLOOKUP(I73,CatCostInp!$E$2:$K$88,7,FALSE)),"")</f>
        <v/>
      </c>
      <c r="T73" s="159" t="e">
        <f>VLOOKUP(U73,#REF!,2,FALSE)</f>
        <v>#REF!</v>
      </c>
      <c r="U73" s="30"/>
      <c r="V73" s="1" t="str">
        <f ca="1">IF(U73=Setup!$C$10,"Grant",IF('Other Pharma &amp; Health Products'!U73=Setup!$C$11,"Local",IF('Other Pharma &amp; Health Products'!U73=Setup!$C$12,"Other","")))</f>
        <v/>
      </c>
      <c r="W73" s="33"/>
      <c r="X73" s="148"/>
      <c r="Y73" s="33"/>
      <c r="Z73" s="36" t="str">
        <f t="shared" si="46"/>
        <v/>
      </c>
      <c r="AA73" s="35"/>
      <c r="AB73" s="32" t="str">
        <f t="shared" si="47"/>
        <v/>
      </c>
      <c r="AC73" s="35"/>
      <c r="AD73" s="32" t="str">
        <f t="shared" si="48"/>
        <v/>
      </c>
      <c r="AE73" s="35"/>
      <c r="AF73" s="36" t="str">
        <f t="shared" si="49"/>
        <v/>
      </c>
      <c r="AG73" s="36" t="str">
        <f t="shared" si="50"/>
        <v/>
      </c>
      <c r="AH73" s="36" t="str">
        <f t="shared" si="51"/>
        <v/>
      </c>
      <c r="AI73" s="55"/>
      <c r="AJ73" s="37"/>
      <c r="AK73" s="148"/>
      <c r="AL73" s="35"/>
      <c r="AM73" s="32" t="str">
        <f t="shared" si="52"/>
        <v/>
      </c>
      <c r="AN73" s="35"/>
      <c r="AO73" s="32" t="str">
        <f t="shared" si="53"/>
        <v/>
      </c>
      <c r="AP73" s="35"/>
      <c r="AQ73" s="32" t="str">
        <f t="shared" si="54"/>
        <v/>
      </c>
      <c r="AR73" s="35"/>
      <c r="AS73" s="36" t="str">
        <f t="shared" si="55"/>
        <v/>
      </c>
      <c r="AT73" s="36" t="str">
        <f t="shared" si="56"/>
        <v/>
      </c>
      <c r="AU73" s="36" t="str">
        <f t="shared" si="57"/>
        <v/>
      </c>
      <c r="AV73" s="55"/>
      <c r="AW73" s="34"/>
      <c r="AX73" s="148"/>
      <c r="AY73" s="34"/>
      <c r="AZ73" s="32" t="str">
        <f t="shared" si="58"/>
        <v/>
      </c>
      <c r="BA73" s="34"/>
      <c r="BB73" s="32" t="str">
        <f t="shared" si="59"/>
        <v/>
      </c>
      <c r="BC73" s="34"/>
      <c r="BD73" s="32" t="str">
        <f t="shared" si="60"/>
        <v/>
      </c>
      <c r="BE73" s="35"/>
      <c r="BF73" s="36" t="str">
        <f t="shared" si="61"/>
        <v/>
      </c>
      <c r="BG73" s="36" t="str">
        <f t="shared" si="62"/>
        <v/>
      </c>
      <c r="BH73" s="36" t="str">
        <f t="shared" si="63"/>
        <v/>
      </c>
      <c r="BI73" s="55"/>
      <c r="BJ73" s="34"/>
      <c r="BK73" s="148"/>
      <c r="BL73" s="34"/>
      <c r="BM73" s="32" t="str">
        <f t="shared" si="64"/>
        <v/>
      </c>
      <c r="BN73" s="34"/>
      <c r="BO73" s="32" t="str">
        <f t="shared" si="65"/>
        <v/>
      </c>
      <c r="BP73" s="34"/>
      <c r="BQ73" s="32" t="str">
        <f t="shared" si="66"/>
        <v/>
      </c>
      <c r="BR73" s="34"/>
      <c r="BS73" s="36" t="str">
        <f t="shared" si="67"/>
        <v/>
      </c>
      <c r="BT73" s="36" t="str">
        <f t="shared" si="68"/>
        <v/>
      </c>
      <c r="BU73" s="36" t="str">
        <f t="shared" si="69"/>
        <v/>
      </c>
      <c r="BV73" s="55"/>
      <c r="BW73" s="36" t="str">
        <f t="shared" si="70"/>
        <v/>
      </c>
      <c r="BX73" s="36" t="str">
        <f t="shared" si="70"/>
        <v/>
      </c>
      <c r="BY73" s="31"/>
      <c r="BZ73" s="38"/>
      <c r="CB73" s="120" t="e">
        <f t="shared" ca="1" si="39"/>
        <v>#VALUE!</v>
      </c>
      <c r="CC73" s="2" t="e">
        <f t="shared" ca="1" si="71"/>
        <v>#VALUE!</v>
      </c>
    </row>
    <row r="74" spans="1:81" s="10" customFormat="1" ht="25.15" customHeight="1" x14ac:dyDescent="0.2">
      <c r="A74" s="52" t="str">
        <f t="shared" si="72"/>
        <v/>
      </c>
      <c r="B74" s="157" t="e">
        <f t="shared" ca="1" si="40"/>
        <v>#VALUE!</v>
      </c>
      <c r="C74" s="157" t="e">
        <f t="shared" si="41"/>
        <v>#VALUE!</v>
      </c>
      <c r="D74" s="29"/>
      <c r="E74" s="155" t="str">
        <f ca="1">IFERROR(INDIRECT(ADDRESS(MATCH(D74,CatModules!C:C,0),2,1,1,"CatModules")),"")</f>
        <v/>
      </c>
      <c r="F74" s="96"/>
      <c r="G74" s="156" t="str">
        <f ca="1">IFERROR(INDIRECT(ADDRESS(MATCH(CONCATENATE(E74,"-",F74),CatInt!K:K,0),3,1,1,"CatInt")),"")</f>
        <v/>
      </c>
      <c r="H74" s="45" t="str">
        <f>IF(F74="","",VLOOKUP(F74,#REF!,2,FALSE))</f>
        <v/>
      </c>
      <c r="I74" s="29"/>
      <c r="J74" s="155" t="e">
        <f t="shared" si="42"/>
        <v>#VALUE!</v>
      </c>
      <c r="K74" s="155" t="e">
        <f t="shared" si="43"/>
        <v>#VALUE!</v>
      </c>
      <c r="L74" s="153"/>
      <c r="M74" s="53"/>
      <c r="N74" s="175">
        <f t="shared" si="44"/>
        <v>1074</v>
      </c>
      <c r="O74" s="53"/>
      <c r="P74" s="175">
        <f t="shared" si="45"/>
        <v>10074</v>
      </c>
      <c r="Q74" s="30"/>
      <c r="R74" s="149" t="str">
        <f>IFERROR(VLOOKUP(Q74,Setup!D$16:E$25,2,FALSE),"")</f>
        <v/>
      </c>
      <c r="S74" s="51" t="str">
        <f ca="1">IFERROR(IF(OR(I74="",VLOOKUP(I74,CatCostInp!$E$2:$K$88,7,FALSE)=0),"",VLOOKUP(I74,CatCostInp!$E$2:$K$88,7,FALSE)),"")</f>
        <v/>
      </c>
      <c r="T74" s="159" t="e">
        <f>VLOOKUP(U74,#REF!,2,FALSE)</f>
        <v>#REF!</v>
      </c>
      <c r="U74" s="30"/>
      <c r="V74" s="1" t="str">
        <f ca="1">IF(U74=Setup!$C$10,"Grant",IF('Other Pharma &amp; Health Products'!U74=Setup!$C$11,"Local",IF('Other Pharma &amp; Health Products'!U74=Setup!$C$12,"Other","")))</f>
        <v/>
      </c>
      <c r="W74" s="33"/>
      <c r="X74" s="148"/>
      <c r="Y74" s="33"/>
      <c r="Z74" s="36" t="str">
        <f t="shared" si="46"/>
        <v/>
      </c>
      <c r="AA74" s="35"/>
      <c r="AB74" s="32" t="str">
        <f t="shared" si="47"/>
        <v/>
      </c>
      <c r="AC74" s="35"/>
      <c r="AD74" s="32" t="str">
        <f t="shared" si="48"/>
        <v/>
      </c>
      <c r="AE74" s="35"/>
      <c r="AF74" s="36" t="str">
        <f t="shared" si="49"/>
        <v/>
      </c>
      <c r="AG74" s="36" t="str">
        <f t="shared" si="50"/>
        <v/>
      </c>
      <c r="AH74" s="36" t="str">
        <f t="shared" si="51"/>
        <v/>
      </c>
      <c r="AI74" s="55"/>
      <c r="AJ74" s="37"/>
      <c r="AK74" s="148"/>
      <c r="AL74" s="35"/>
      <c r="AM74" s="32" t="str">
        <f t="shared" si="52"/>
        <v/>
      </c>
      <c r="AN74" s="35"/>
      <c r="AO74" s="32" t="str">
        <f t="shared" si="53"/>
        <v/>
      </c>
      <c r="AP74" s="35"/>
      <c r="AQ74" s="32" t="str">
        <f t="shared" si="54"/>
        <v/>
      </c>
      <c r="AR74" s="35"/>
      <c r="AS74" s="36" t="str">
        <f t="shared" si="55"/>
        <v/>
      </c>
      <c r="AT74" s="36" t="str">
        <f t="shared" si="56"/>
        <v/>
      </c>
      <c r="AU74" s="36" t="str">
        <f t="shared" si="57"/>
        <v/>
      </c>
      <c r="AV74" s="55"/>
      <c r="AW74" s="34"/>
      <c r="AX74" s="148"/>
      <c r="AY74" s="34"/>
      <c r="AZ74" s="32" t="str">
        <f t="shared" si="58"/>
        <v/>
      </c>
      <c r="BA74" s="34"/>
      <c r="BB74" s="32" t="str">
        <f t="shared" si="59"/>
        <v/>
      </c>
      <c r="BC74" s="34"/>
      <c r="BD74" s="32" t="str">
        <f t="shared" si="60"/>
        <v/>
      </c>
      <c r="BE74" s="35"/>
      <c r="BF74" s="36" t="str">
        <f t="shared" si="61"/>
        <v/>
      </c>
      <c r="BG74" s="36" t="str">
        <f t="shared" si="62"/>
        <v/>
      </c>
      <c r="BH74" s="36" t="str">
        <f t="shared" si="63"/>
        <v/>
      </c>
      <c r="BI74" s="55"/>
      <c r="BJ74" s="34"/>
      <c r="BK74" s="148"/>
      <c r="BL74" s="34"/>
      <c r="BM74" s="32" t="str">
        <f t="shared" si="64"/>
        <v/>
      </c>
      <c r="BN74" s="34"/>
      <c r="BO74" s="32" t="str">
        <f t="shared" si="65"/>
        <v/>
      </c>
      <c r="BP74" s="34"/>
      <c r="BQ74" s="32" t="str">
        <f t="shared" si="66"/>
        <v/>
      </c>
      <c r="BR74" s="34"/>
      <c r="BS74" s="36" t="str">
        <f t="shared" si="67"/>
        <v/>
      </c>
      <c r="BT74" s="36" t="str">
        <f t="shared" si="68"/>
        <v/>
      </c>
      <c r="BU74" s="36" t="str">
        <f t="shared" si="69"/>
        <v/>
      </c>
      <c r="BV74" s="55"/>
      <c r="BW74" s="36" t="str">
        <f t="shared" si="70"/>
        <v/>
      </c>
      <c r="BX74" s="36" t="str">
        <f t="shared" si="70"/>
        <v/>
      </c>
      <c r="BY74" s="31"/>
      <c r="BZ74" s="38"/>
      <c r="CB74" s="120" t="e">
        <f t="shared" ca="1" si="39"/>
        <v>#VALUE!</v>
      </c>
      <c r="CC74" s="2" t="e">
        <f t="shared" ca="1" si="71"/>
        <v>#VALUE!</v>
      </c>
    </row>
    <row r="75" spans="1:81" s="10" customFormat="1" ht="25.15" customHeight="1" x14ac:dyDescent="0.2">
      <c r="A75" s="52" t="str">
        <f t="shared" si="72"/>
        <v/>
      </c>
      <c r="B75" s="157" t="e">
        <f t="shared" ca="1" si="40"/>
        <v>#VALUE!</v>
      </c>
      <c r="C75" s="157" t="e">
        <f t="shared" si="41"/>
        <v>#VALUE!</v>
      </c>
      <c r="D75" s="29"/>
      <c r="E75" s="155" t="str">
        <f ca="1">IFERROR(INDIRECT(ADDRESS(MATCH(D75,CatModules!C:C,0),2,1,1,"CatModules")),"")</f>
        <v/>
      </c>
      <c r="F75" s="96"/>
      <c r="G75" s="156" t="str">
        <f ca="1">IFERROR(INDIRECT(ADDRESS(MATCH(CONCATENATE(E75,"-",F75),CatInt!K:K,0),3,1,1,"CatInt")),"")</f>
        <v/>
      </c>
      <c r="H75" s="45" t="str">
        <f>IF(F75="","",VLOOKUP(F75,#REF!,2,FALSE))</f>
        <v/>
      </c>
      <c r="I75" s="29"/>
      <c r="J75" s="155" t="e">
        <f t="shared" si="42"/>
        <v>#VALUE!</v>
      </c>
      <c r="K75" s="155" t="e">
        <f t="shared" si="43"/>
        <v>#VALUE!</v>
      </c>
      <c r="L75" s="153"/>
      <c r="M75" s="53"/>
      <c r="N75" s="175">
        <f t="shared" si="44"/>
        <v>1075</v>
      </c>
      <c r="O75" s="53"/>
      <c r="P75" s="175">
        <f t="shared" si="45"/>
        <v>10075</v>
      </c>
      <c r="Q75" s="30"/>
      <c r="R75" s="149" t="str">
        <f>IFERROR(VLOOKUP(Q75,Setup!D$16:E$25,2,FALSE),"")</f>
        <v/>
      </c>
      <c r="S75" s="51" t="str">
        <f ca="1">IFERROR(IF(OR(I75="",VLOOKUP(I75,CatCostInp!$E$2:$K$88,7,FALSE)=0),"",VLOOKUP(I75,CatCostInp!$E$2:$K$88,7,FALSE)),"")</f>
        <v/>
      </c>
      <c r="T75" s="159" t="e">
        <f>VLOOKUP(U75,#REF!,2,FALSE)</f>
        <v>#REF!</v>
      </c>
      <c r="U75" s="30"/>
      <c r="V75" s="1" t="str">
        <f ca="1">IF(U75=Setup!$C$10,"Grant",IF('Other Pharma &amp; Health Products'!U75=Setup!$C$11,"Local",IF('Other Pharma &amp; Health Products'!U75=Setup!$C$12,"Other","")))</f>
        <v/>
      </c>
      <c r="W75" s="33"/>
      <c r="X75" s="148"/>
      <c r="Y75" s="33"/>
      <c r="Z75" s="36" t="str">
        <f t="shared" si="46"/>
        <v/>
      </c>
      <c r="AA75" s="35"/>
      <c r="AB75" s="32" t="str">
        <f t="shared" si="47"/>
        <v/>
      </c>
      <c r="AC75" s="35"/>
      <c r="AD75" s="32" t="str">
        <f t="shared" si="48"/>
        <v/>
      </c>
      <c r="AE75" s="35"/>
      <c r="AF75" s="36" t="str">
        <f t="shared" si="49"/>
        <v/>
      </c>
      <c r="AG75" s="36" t="str">
        <f t="shared" si="50"/>
        <v/>
      </c>
      <c r="AH75" s="36" t="str">
        <f t="shared" si="51"/>
        <v/>
      </c>
      <c r="AI75" s="55"/>
      <c r="AJ75" s="37"/>
      <c r="AK75" s="148"/>
      <c r="AL75" s="35"/>
      <c r="AM75" s="32" t="str">
        <f t="shared" si="52"/>
        <v/>
      </c>
      <c r="AN75" s="35"/>
      <c r="AO75" s="32" t="str">
        <f t="shared" si="53"/>
        <v/>
      </c>
      <c r="AP75" s="35"/>
      <c r="AQ75" s="32" t="str">
        <f t="shared" si="54"/>
        <v/>
      </c>
      <c r="AR75" s="35"/>
      <c r="AS75" s="36" t="str">
        <f t="shared" si="55"/>
        <v/>
      </c>
      <c r="AT75" s="36" t="str">
        <f t="shared" si="56"/>
        <v/>
      </c>
      <c r="AU75" s="36" t="str">
        <f t="shared" si="57"/>
        <v/>
      </c>
      <c r="AV75" s="55"/>
      <c r="AW75" s="34"/>
      <c r="AX75" s="148"/>
      <c r="AY75" s="34"/>
      <c r="AZ75" s="32" t="str">
        <f t="shared" si="58"/>
        <v/>
      </c>
      <c r="BA75" s="34"/>
      <c r="BB75" s="32" t="str">
        <f t="shared" si="59"/>
        <v/>
      </c>
      <c r="BC75" s="34"/>
      <c r="BD75" s="32" t="str">
        <f t="shared" si="60"/>
        <v/>
      </c>
      <c r="BE75" s="35"/>
      <c r="BF75" s="36" t="str">
        <f t="shared" si="61"/>
        <v/>
      </c>
      <c r="BG75" s="36" t="str">
        <f t="shared" si="62"/>
        <v/>
      </c>
      <c r="BH75" s="36" t="str">
        <f t="shared" si="63"/>
        <v/>
      </c>
      <c r="BI75" s="55"/>
      <c r="BJ75" s="34"/>
      <c r="BK75" s="148"/>
      <c r="BL75" s="34"/>
      <c r="BM75" s="32" t="str">
        <f t="shared" si="64"/>
        <v/>
      </c>
      <c r="BN75" s="34"/>
      <c r="BO75" s="32" t="str">
        <f t="shared" si="65"/>
        <v/>
      </c>
      <c r="BP75" s="34"/>
      <c r="BQ75" s="32" t="str">
        <f t="shared" si="66"/>
        <v/>
      </c>
      <c r="BR75" s="34"/>
      <c r="BS75" s="36" t="str">
        <f t="shared" si="67"/>
        <v/>
      </c>
      <c r="BT75" s="36" t="str">
        <f t="shared" si="68"/>
        <v/>
      </c>
      <c r="BU75" s="36" t="str">
        <f t="shared" si="69"/>
        <v/>
      </c>
      <c r="BV75" s="55"/>
      <c r="BW75" s="36" t="str">
        <f t="shared" si="70"/>
        <v/>
      </c>
      <c r="BX75" s="36" t="str">
        <f t="shared" si="70"/>
        <v/>
      </c>
      <c r="BY75" s="31"/>
      <c r="BZ75" s="38"/>
      <c r="CB75" s="120" t="e">
        <f t="shared" ca="1" si="39"/>
        <v>#VALUE!</v>
      </c>
      <c r="CC75" s="2" t="e">
        <f t="shared" ca="1" si="71"/>
        <v>#VALUE!</v>
      </c>
    </row>
    <row r="76" spans="1:81" s="10" customFormat="1" ht="25.15" customHeight="1" x14ac:dyDescent="0.2">
      <c r="A76" s="52" t="str">
        <f t="shared" si="72"/>
        <v/>
      </c>
      <c r="B76" s="157" t="e">
        <f t="shared" ca="1" si="40"/>
        <v>#VALUE!</v>
      </c>
      <c r="C76" s="157" t="e">
        <f t="shared" si="41"/>
        <v>#VALUE!</v>
      </c>
      <c r="D76" s="29"/>
      <c r="E76" s="155" t="str">
        <f ca="1">IFERROR(INDIRECT(ADDRESS(MATCH(D76,CatModules!C:C,0),2,1,1,"CatModules")),"")</f>
        <v/>
      </c>
      <c r="F76" s="96"/>
      <c r="G76" s="156" t="str">
        <f ca="1">IFERROR(INDIRECT(ADDRESS(MATCH(CONCATENATE(E76,"-",F76),CatInt!K:K,0),3,1,1,"CatInt")),"")</f>
        <v/>
      </c>
      <c r="H76" s="45" t="str">
        <f>IF(F76="","",VLOOKUP(F76,#REF!,2,FALSE))</f>
        <v/>
      </c>
      <c r="I76" s="29"/>
      <c r="J76" s="155" t="e">
        <f t="shared" si="42"/>
        <v>#VALUE!</v>
      </c>
      <c r="K76" s="155" t="e">
        <f t="shared" si="43"/>
        <v>#VALUE!</v>
      </c>
      <c r="L76" s="153"/>
      <c r="M76" s="53"/>
      <c r="N76" s="175">
        <f t="shared" si="44"/>
        <v>1076</v>
      </c>
      <c r="O76" s="53"/>
      <c r="P76" s="175">
        <f t="shared" si="45"/>
        <v>10076</v>
      </c>
      <c r="Q76" s="30"/>
      <c r="R76" s="149" t="str">
        <f>IFERROR(VLOOKUP(Q76,Setup!D$16:E$25,2,FALSE),"")</f>
        <v/>
      </c>
      <c r="S76" s="51" t="str">
        <f ca="1">IFERROR(IF(OR(I76="",VLOOKUP(I76,CatCostInp!$E$2:$K$88,7,FALSE)=0),"",VLOOKUP(I76,CatCostInp!$E$2:$K$88,7,FALSE)),"")</f>
        <v/>
      </c>
      <c r="T76" s="159" t="e">
        <f>VLOOKUP(U76,#REF!,2,FALSE)</f>
        <v>#REF!</v>
      </c>
      <c r="U76" s="30"/>
      <c r="V76" s="1" t="str">
        <f ca="1">IF(U76=Setup!$C$10,"Grant",IF('Other Pharma &amp; Health Products'!U76=Setup!$C$11,"Local",IF('Other Pharma &amp; Health Products'!U76=Setup!$C$12,"Other","")))</f>
        <v/>
      </c>
      <c r="W76" s="33"/>
      <c r="X76" s="148"/>
      <c r="Y76" s="33"/>
      <c r="Z76" s="36" t="str">
        <f t="shared" si="46"/>
        <v/>
      </c>
      <c r="AA76" s="35"/>
      <c r="AB76" s="32" t="str">
        <f t="shared" si="47"/>
        <v/>
      </c>
      <c r="AC76" s="35"/>
      <c r="AD76" s="32" t="str">
        <f t="shared" si="48"/>
        <v/>
      </c>
      <c r="AE76" s="35"/>
      <c r="AF76" s="36" t="str">
        <f t="shared" si="49"/>
        <v/>
      </c>
      <c r="AG76" s="36" t="str">
        <f t="shared" si="50"/>
        <v/>
      </c>
      <c r="AH76" s="36" t="str">
        <f t="shared" si="51"/>
        <v/>
      </c>
      <c r="AI76" s="55"/>
      <c r="AJ76" s="37"/>
      <c r="AK76" s="148"/>
      <c r="AL76" s="35"/>
      <c r="AM76" s="32" t="str">
        <f t="shared" si="52"/>
        <v/>
      </c>
      <c r="AN76" s="35"/>
      <c r="AO76" s="32" t="str">
        <f t="shared" si="53"/>
        <v/>
      </c>
      <c r="AP76" s="35"/>
      <c r="AQ76" s="32" t="str">
        <f t="shared" si="54"/>
        <v/>
      </c>
      <c r="AR76" s="35"/>
      <c r="AS76" s="36" t="str">
        <f t="shared" si="55"/>
        <v/>
      </c>
      <c r="AT76" s="36" t="str">
        <f t="shared" si="56"/>
        <v/>
      </c>
      <c r="AU76" s="36" t="str">
        <f t="shared" si="57"/>
        <v/>
      </c>
      <c r="AV76" s="55"/>
      <c r="AW76" s="34"/>
      <c r="AX76" s="148"/>
      <c r="AY76" s="34"/>
      <c r="AZ76" s="32" t="str">
        <f t="shared" si="58"/>
        <v/>
      </c>
      <c r="BA76" s="34"/>
      <c r="BB76" s="32" t="str">
        <f t="shared" si="59"/>
        <v/>
      </c>
      <c r="BC76" s="34"/>
      <c r="BD76" s="32" t="str">
        <f t="shared" si="60"/>
        <v/>
      </c>
      <c r="BE76" s="35"/>
      <c r="BF76" s="36" t="str">
        <f t="shared" si="61"/>
        <v/>
      </c>
      <c r="BG76" s="36" t="str">
        <f t="shared" si="62"/>
        <v/>
      </c>
      <c r="BH76" s="36" t="str">
        <f t="shared" si="63"/>
        <v/>
      </c>
      <c r="BI76" s="55"/>
      <c r="BJ76" s="34"/>
      <c r="BK76" s="148"/>
      <c r="BL76" s="34"/>
      <c r="BM76" s="32" t="str">
        <f t="shared" si="64"/>
        <v/>
      </c>
      <c r="BN76" s="34"/>
      <c r="BO76" s="32" t="str">
        <f t="shared" si="65"/>
        <v/>
      </c>
      <c r="BP76" s="34"/>
      <c r="BQ76" s="32" t="str">
        <f t="shared" si="66"/>
        <v/>
      </c>
      <c r="BR76" s="34"/>
      <c r="BS76" s="36" t="str">
        <f t="shared" si="67"/>
        <v/>
      </c>
      <c r="BT76" s="36" t="str">
        <f t="shared" si="68"/>
        <v/>
      </c>
      <c r="BU76" s="36" t="str">
        <f t="shared" si="69"/>
        <v/>
      </c>
      <c r="BV76" s="55"/>
      <c r="BW76" s="36" t="str">
        <f t="shared" si="70"/>
        <v/>
      </c>
      <c r="BX76" s="36" t="str">
        <f t="shared" si="70"/>
        <v/>
      </c>
      <c r="BY76" s="31"/>
      <c r="BZ76" s="38"/>
      <c r="CB76" s="120" t="e">
        <f t="shared" ca="1" si="39"/>
        <v>#VALUE!</v>
      </c>
      <c r="CC76" s="2" t="e">
        <f t="shared" ca="1" si="71"/>
        <v>#VALUE!</v>
      </c>
    </row>
    <row r="77" spans="1:81" s="10" customFormat="1" ht="25.15" customHeight="1" x14ac:dyDescent="0.2">
      <c r="A77" s="52" t="str">
        <f t="shared" si="72"/>
        <v/>
      </c>
      <c r="B77" s="157" t="e">
        <f t="shared" ca="1" si="40"/>
        <v>#VALUE!</v>
      </c>
      <c r="C77" s="157" t="e">
        <f t="shared" si="41"/>
        <v>#VALUE!</v>
      </c>
      <c r="D77" s="29"/>
      <c r="E77" s="155" t="str">
        <f ca="1">IFERROR(INDIRECT(ADDRESS(MATCH(D77,CatModules!C:C,0),2,1,1,"CatModules")),"")</f>
        <v/>
      </c>
      <c r="F77" s="96"/>
      <c r="G77" s="156" t="str">
        <f ca="1">IFERROR(INDIRECT(ADDRESS(MATCH(CONCATENATE(E77,"-",F77),CatInt!K:K,0),3,1,1,"CatInt")),"")</f>
        <v/>
      </c>
      <c r="H77" s="45" t="str">
        <f>IF(F77="","",VLOOKUP(F77,#REF!,2,FALSE))</f>
        <v/>
      </c>
      <c r="I77" s="29"/>
      <c r="J77" s="155" t="e">
        <f t="shared" si="42"/>
        <v>#VALUE!</v>
      </c>
      <c r="K77" s="155" t="e">
        <f t="shared" si="43"/>
        <v>#VALUE!</v>
      </c>
      <c r="L77" s="153"/>
      <c r="M77" s="53"/>
      <c r="N77" s="175">
        <f t="shared" si="44"/>
        <v>1077</v>
      </c>
      <c r="O77" s="53"/>
      <c r="P77" s="175">
        <f t="shared" si="45"/>
        <v>10077</v>
      </c>
      <c r="Q77" s="30"/>
      <c r="R77" s="149" t="str">
        <f>IFERROR(VLOOKUP(Q77,Setup!D$16:E$25,2,FALSE),"")</f>
        <v/>
      </c>
      <c r="S77" s="51" t="str">
        <f ca="1">IFERROR(IF(OR(I77="",VLOOKUP(I77,CatCostInp!$E$2:$K$88,7,FALSE)=0),"",VLOOKUP(I77,CatCostInp!$E$2:$K$88,7,FALSE)),"")</f>
        <v/>
      </c>
      <c r="T77" s="159" t="e">
        <f>VLOOKUP(U77,#REF!,2,FALSE)</f>
        <v>#REF!</v>
      </c>
      <c r="U77" s="30"/>
      <c r="V77" s="1" t="str">
        <f ca="1">IF(U77=Setup!$C$10,"Grant",IF('Other Pharma &amp; Health Products'!U77=Setup!$C$11,"Local",IF('Other Pharma &amp; Health Products'!U77=Setup!$C$12,"Other","")))</f>
        <v/>
      </c>
      <c r="W77" s="33"/>
      <c r="X77" s="148"/>
      <c r="Y77" s="33"/>
      <c r="Z77" s="36" t="str">
        <f t="shared" si="46"/>
        <v/>
      </c>
      <c r="AA77" s="35"/>
      <c r="AB77" s="32" t="str">
        <f t="shared" si="47"/>
        <v/>
      </c>
      <c r="AC77" s="35"/>
      <c r="AD77" s="32" t="str">
        <f t="shared" si="48"/>
        <v/>
      </c>
      <c r="AE77" s="35"/>
      <c r="AF77" s="36" t="str">
        <f t="shared" si="49"/>
        <v/>
      </c>
      <c r="AG77" s="36" t="str">
        <f t="shared" si="50"/>
        <v/>
      </c>
      <c r="AH77" s="36" t="str">
        <f t="shared" si="51"/>
        <v/>
      </c>
      <c r="AI77" s="55"/>
      <c r="AJ77" s="37"/>
      <c r="AK77" s="148"/>
      <c r="AL77" s="35"/>
      <c r="AM77" s="32" t="str">
        <f t="shared" si="52"/>
        <v/>
      </c>
      <c r="AN77" s="35"/>
      <c r="AO77" s="32" t="str">
        <f t="shared" si="53"/>
        <v/>
      </c>
      <c r="AP77" s="35"/>
      <c r="AQ77" s="32" t="str">
        <f t="shared" si="54"/>
        <v/>
      </c>
      <c r="AR77" s="35"/>
      <c r="AS77" s="36" t="str">
        <f t="shared" si="55"/>
        <v/>
      </c>
      <c r="AT77" s="36" t="str">
        <f t="shared" si="56"/>
        <v/>
      </c>
      <c r="AU77" s="36" t="str">
        <f t="shared" si="57"/>
        <v/>
      </c>
      <c r="AV77" s="55"/>
      <c r="AW77" s="34"/>
      <c r="AX77" s="148"/>
      <c r="AY77" s="34"/>
      <c r="AZ77" s="32" t="str">
        <f t="shared" si="58"/>
        <v/>
      </c>
      <c r="BA77" s="34"/>
      <c r="BB77" s="32" t="str">
        <f t="shared" si="59"/>
        <v/>
      </c>
      <c r="BC77" s="34"/>
      <c r="BD77" s="32" t="str">
        <f t="shared" si="60"/>
        <v/>
      </c>
      <c r="BE77" s="35"/>
      <c r="BF77" s="36" t="str">
        <f t="shared" si="61"/>
        <v/>
      </c>
      <c r="BG77" s="36" t="str">
        <f t="shared" si="62"/>
        <v/>
      </c>
      <c r="BH77" s="36" t="str">
        <f t="shared" si="63"/>
        <v/>
      </c>
      <c r="BI77" s="55"/>
      <c r="BJ77" s="34"/>
      <c r="BK77" s="148"/>
      <c r="BL77" s="34"/>
      <c r="BM77" s="32" t="str">
        <f t="shared" si="64"/>
        <v/>
      </c>
      <c r="BN77" s="34"/>
      <c r="BO77" s="32" t="str">
        <f t="shared" si="65"/>
        <v/>
      </c>
      <c r="BP77" s="34"/>
      <c r="BQ77" s="32" t="str">
        <f t="shared" si="66"/>
        <v/>
      </c>
      <c r="BR77" s="34"/>
      <c r="BS77" s="36" t="str">
        <f t="shared" si="67"/>
        <v/>
      </c>
      <c r="BT77" s="36" t="str">
        <f t="shared" si="68"/>
        <v/>
      </c>
      <c r="BU77" s="36" t="str">
        <f t="shared" si="69"/>
        <v/>
      </c>
      <c r="BV77" s="55"/>
      <c r="BW77" s="36" t="str">
        <f t="shared" si="70"/>
        <v/>
      </c>
      <c r="BX77" s="36" t="str">
        <f t="shared" si="70"/>
        <v/>
      </c>
      <c r="BY77" s="31"/>
      <c r="BZ77" s="38"/>
      <c r="CB77" s="120" t="e">
        <f t="shared" ca="1" si="39"/>
        <v>#VALUE!</v>
      </c>
      <c r="CC77" s="2" t="e">
        <f t="shared" ca="1" si="71"/>
        <v>#VALUE!</v>
      </c>
    </row>
    <row r="78" spans="1:81" s="10" customFormat="1" ht="25.15" customHeight="1" x14ac:dyDescent="0.2">
      <c r="A78" s="52" t="str">
        <f t="shared" si="72"/>
        <v/>
      </c>
      <c r="B78" s="157" t="e">
        <f t="shared" ca="1" si="40"/>
        <v>#VALUE!</v>
      </c>
      <c r="C78" s="157" t="e">
        <f t="shared" si="41"/>
        <v>#VALUE!</v>
      </c>
      <c r="D78" s="29"/>
      <c r="E78" s="155" t="str">
        <f ca="1">IFERROR(INDIRECT(ADDRESS(MATCH(D78,CatModules!C:C,0),2,1,1,"CatModules")),"")</f>
        <v/>
      </c>
      <c r="F78" s="96"/>
      <c r="G78" s="156" t="str">
        <f ca="1">IFERROR(INDIRECT(ADDRESS(MATCH(CONCATENATE(E78,"-",F78),CatInt!K:K,0),3,1,1,"CatInt")),"")</f>
        <v/>
      </c>
      <c r="H78" s="45" t="str">
        <f>IF(F78="","",VLOOKUP(F78,#REF!,2,FALSE))</f>
        <v/>
      </c>
      <c r="I78" s="29"/>
      <c r="J78" s="155" t="e">
        <f t="shared" si="42"/>
        <v>#VALUE!</v>
      </c>
      <c r="K78" s="155" t="e">
        <f t="shared" si="43"/>
        <v>#VALUE!</v>
      </c>
      <c r="L78" s="153"/>
      <c r="M78" s="53"/>
      <c r="N78" s="175">
        <f t="shared" si="44"/>
        <v>1078</v>
      </c>
      <c r="O78" s="53"/>
      <c r="P78" s="175">
        <f t="shared" si="45"/>
        <v>10078</v>
      </c>
      <c r="Q78" s="30"/>
      <c r="R78" s="149" t="str">
        <f>IFERROR(VLOOKUP(Q78,Setup!D$16:E$25,2,FALSE),"")</f>
        <v/>
      </c>
      <c r="S78" s="51" t="str">
        <f ca="1">IFERROR(IF(OR(I78="",VLOOKUP(I78,CatCostInp!$E$2:$K$88,7,FALSE)=0),"",VLOOKUP(I78,CatCostInp!$E$2:$K$88,7,FALSE)),"")</f>
        <v/>
      </c>
      <c r="T78" s="159" t="e">
        <f>VLOOKUP(U78,#REF!,2,FALSE)</f>
        <v>#REF!</v>
      </c>
      <c r="U78" s="30"/>
      <c r="V78" s="1" t="str">
        <f ca="1">IF(U78=Setup!$C$10,"Grant",IF('Other Pharma &amp; Health Products'!U78=Setup!$C$11,"Local",IF('Other Pharma &amp; Health Products'!U78=Setup!$C$12,"Other","")))</f>
        <v/>
      </c>
      <c r="W78" s="33"/>
      <c r="X78" s="148"/>
      <c r="Y78" s="33"/>
      <c r="Z78" s="36" t="str">
        <f t="shared" si="46"/>
        <v/>
      </c>
      <c r="AA78" s="35"/>
      <c r="AB78" s="32" t="str">
        <f t="shared" si="47"/>
        <v/>
      </c>
      <c r="AC78" s="35"/>
      <c r="AD78" s="32" t="str">
        <f t="shared" si="48"/>
        <v/>
      </c>
      <c r="AE78" s="35"/>
      <c r="AF78" s="36" t="str">
        <f t="shared" si="49"/>
        <v/>
      </c>
      <c r="AG78" s="36" t="str">
        <f t="shared" si="50"/>
        <v/>
      </c>
      <c r="AH78" s="36" t="str">
        <f t="shared" si="51"/>
        <v/>
      </c>
      <c r="AI78" s="55"/>
      <c r="AJ78" s="37"/>
      <c r="AK78" s="148"/>
      <c r="AL78" s="35"/>
      <c r="AM78" s="32" t="str">
        <f t="shared" si="52"/>
        <v/>
      </c>
      <c r="AN78" s="35"/>
      <c r="AO78" s="32" t="str">
        <f t="shared" si="53"/>
        <v/>
      </c>
      <c r="AP78" s="35"/>
      <c r="AQ78" s="32" t="str">
        <f t="shared" si="54"/>
        <v/>
      </c>
      <c r="AR78" s="35"/>
      <c r="AS78" s="36" t="str">
        <f t="shared" si="55"/>
        <v/>
      </c>
      <c r="AT78" s="36" t="str">
        <f t="shared" si="56"/>
        <v/>
      </c>
      <c r="AU78" s="36" t="str">
        <f t="shared" si="57"/>
        <v/>
      </c>
      <c r="AV78" s="55"/>
      <c r="AW78" s="34"/>
      <c r="AX78" s="148"/>
      <c r="AY78" s="34"/>
      <c r="AZ78" s="32" t="str">
        <f t="shared" si="58"/>
        <v/>
      </c>
      <c r="BA78" s="34"/>
      <c r="BB78" s="32" t="str">
        <f t="shared" si="59"/>
        <v/>
      </c>
      <c r="BC78" s="34"/>
      <c r="BD78" s="32" t="str">
        <f t="shared" si="60"/>
        <v/>
      </c>
      <c r="BE78" s="35"/>
      <c r="BF78" s="36" t="str">
        <f t="shared" si="61"/>
        <v/>
      </c>
      <c r="BG78" s="36" t="str">
        <f t="shared" si="62"/>
        <v/>
      </c>
      <c r="BH78" s="36" t="str">
        <f t="shared" si="63"/>
        <v/>
      </c>
      <c r="BI78" s="55"/>
      <c r="BJ78" s="34"/>
      <c r="BK78" s="148"/>
      <c r="BL78" s="34"/>
      <c r="BM78" s="32" t="str">
        <f t="shared" si="64"/>
        <v/>
      </c>
      <c r="BN78" s="34"/>
      <c r="BO78" s="32" t="str">
        <f t="shared" si="65"/>
        <v/>
      </c>
      <c r="BP78" s="34"/>
      <c r="BQ78" s="32" t="str">
        <f t="shared" si="66"/>
        <v/>
      </c>
      <c r="BR78" s="34"/>
      <c r="BS78" s="36" t="str">
        <f t="shared" si="67"/>
        <v/>
      </c>
      <c r="BT78" s="36" t="str">
        <f t="shared" si="68"/>
        <v/>
      </c>
      <c r="BU78" s="36" t="str">
        <f t="shared" si="69"/>
        <v/>
      </c>
      <c r="BV78" s="55"/>
      <c r="BW78" s="36" t="str">
        <f t="shared" si="70"/>
        <v/>
      </c>
      <c r="BX78" s="36" t="str">
        <f t="shared" si="70"/>
        <v/>
      </c>
      <c r="BY78" s="31"/>
      <c r="BZ78" s="38"/>
      <c r="CB78" s="120" t="e">
        <f t="shared" ca="1" si="39"/>
        <v>#VALUE!</v>
      </c>
      <c r="CC78" s="2" t="e">
        <f t="shared" ca="1" si="71"/>
        <v>#VALUE!</v>
      </c>
    </row>
    <row r="79" spans="1:81" s="10" customFormat="1" ht="25.15" customHeight="1" x14ac:dyDescent="0.2">
      <c r="A79" s="52" t="str">
        <f t="shared" si="72"/>
        <v/>
      </c>
      <c r="B79" s="157" t="e">
        <f t="shared" ca="1" si="40"/>
        <v>#VALUE!</v>
      </c>
      <c r="C79" s="157" t="e">
        <f t="shared" si="41"/>
        <v>#VALUE!</v>
      </c>
      <c r="D79" s="29"/>
      <c r="E79" s="155" t="str">
        <f ca="1">IFERROR(INDIRECT(ADDRESS(MATCH(D79,CatModules!C:C,0),2,1,1,"CatModules")),"")</f>
        <v/>
      </c>
      <c r="F79" s="96"/>
      <c r="G79" s="156" t="str">
        <f ca="1">IFERROR(INDIRECT(ADDRESS(MATCH(CONCATENATE(E79,"-",F79),CatInt!K:K,0),3,1,1,"CatInt")),"")</f>
        <v/>
      </c>
      <c r="H79" s="45" t="str">
        <f>IF(F79="","",VLOOKUP(F79,#REF!,2,FALSE))</f>
        <v/>
      </c>
      <c r="I79" s="29"/>
      <c r="J79" s="155" t="e">
        <f t="shared" si="42"/>
        <v>#VALUE!</v>
      </c>
      <c r="K79" s="155" t="e">
        <f t="shared" si="43"/>
        <v>#VALUE!</v>
      </c>
      <c r="L79" s="153"/>
      <c r="M79" s="53"/>
      <c r="N79" s="175">
        <f t="shared" si="44"/>
        <v>1079</v>
      </c>
      <c r="O79" s="53"/>
      <c r="P79" s="175">
        <f t="shared" si="45"/>
        <v>10079</v>
      </c>
      <c r="Q79" s="30"/>
      <c r="R79" s="149" t="str">
        <f>IFERROR(VLOOKUP(Q79,Setup!D$16:E$25,2,FALSE),"")</f>
        <v/>
      </c>
      <c r="S79" s="51" t="str">
        <f ca="1">IFERROR(IF(OR(I79="",VLOOKUP(I79,CatCostInp!$E$2:$K$88,7,FALSE)=0),"",VLOOKUP(I79,CatCostInp!$E$2:$K$88,7,FALSE)),"")</f>
        <v/>
      </c>
      <c r="T79" s="159" t="e">
        <f>VLOOKUP(U79,#REF!,2,FALSE)</f>
        <v>#REF!</v>
      </c>
      <c r="U79" s="30"/>
      <c r="V79" s="1" t="str">
        <f ca="1">IF(U79=Setup!$C$10,"Grant",IF('Other Pharma &amp; Health Products'!U79=Setup!$C$11,"Local",IF('Other Pharma &amp; Health Products'!U79=Setup!$C$12,"Other","")))</f>
        <v/>
      </c>
      <c r="W79" s="33"/>
      <c r="X79" s="148"/>
      <c r="Y79" s="33"/>
      <c r="Z79" s="36" t="str">
        <f t="shared" si="46"/>
        <v/>
      </c>
      <c r="AA79" s="35"/>
      <c r="AB79" s="32" t="str">
        <f t="shared" si="47"/>
        <v/>
      </c>
      <c r="AC79" s="35"/>
      <c r="AD79" s="32" t="str">
        <f t="shared" si="48"/>
        <v/>
      </c>
      <c r="AE79" s="35"/>
      <c r="AF79" s="36" t="str">
        <f t="shared" si="49"/>
        <v/>
      </c>
      <c r="AG79" s="36" t="str">
        <f t="shared" si="50"/>
        <v/>
      </c>
      <c r="AH79" s="36" t="str">
        <f t="shared" si="51"/>
        <v/>
      </c>
      <c r="AI79" s="55"/>
      <c r="AJ79" s="37"/>
      <c r="AK79" s="148"/>
      <c r="AL79" s="35"/>
      <c r="AM79" s="32" t="str">
        <f t="shared" si="52"/>
        <v/>
      </c>
      <c r="AN79" s="35"/>
      <c r="AO79" s="32" t="str">
        <f t="shared" si="53"/>
        <v/>
      </c>
      <c r="AP79" s="35"/>
      <c r="AQ79" s="32" t="str">
        <f t="shared" si="54"/>
        <v/>
      </c>
      <c r="AR79" s="35"/>
      <c r="AS79" s="36" t="str">
        <f t="shared" si="55"/>
        <v/>
      </c>
      <c r="AT79" s="36" t="str">
        <f t="shared" si="56"/>
        <v/>
      </c>
      <c r="AU79" s="36" t="str">
        <f t="shared" si="57"/>
        <v/>
      </c>
      <c r="AV79" s="55"/>
      <c r="AW79" s="34"/>
      <c r="AX79" s="148"/>
      <c r="AY79" s="34"/>
      <c r="AZ79" s="32" t="str">
        <f t="shared" si="58"/>
        <v/>
      </c>
      <c r="BA79" s="34"/>
      <c r="BB79" s="32" t="str">
        <f t="shared" si="59"/>
        <v/>
      </c>
      <c r="BC79" s="34"/>
      <c r="BD79" s="32" t="str">
        <f t="shared" si="60"/>
        <v/>
      </c>
      <c r="BE79" s="35"/>
      <c r="BF79" s="36" t="str">
        <f t="shared" si="61"/>
        <v/>
      </c>
      <c r="BG79" s="36" t="str">
        <f t="shared" si="62"/>
        <v/>
      </c>
      <c r="BH79" s="36" t="str">
        <f t="shared" si="63"/>
        <v/>
      </c>
      <c r="BI79" s="55"/>
      <c r="BJ79" s="34"/>
      <c r="BK79" s="148"/>
      <c r="BL79" s="34"/>
      <c r="BM79" s="32" t="str">
        <f t="shared" si="64"/>
        <v/>
      </c>
      <c r="BN79" s="34"/>
      <c r="BO79" s="32" t="str">
        <f t="shared" si="65"/>
        <v/>
      </c>
      <c r="BP79" s="34"/>
      <c r="BQ79" s="32" t="str">
        <f t="shared" si="66"/>
        <v/>
      </c>
      <c r="BR79" s="34"/>
      <c r="BS79" s="36" t="str">
        <f t="shared" si="67"/>
        <v/>
      </c>
      <c r="BT79" s="36" t="str">
        <f t="shared" si="68"/>
        <v/>
      </c>
      <c r="BU79" s="36" t="str">
        <f t="shared" si="69"/>
        <v/>
      </c>
      <c r="BV79" s="55"/>
      <c r="BW79" s="36" t="str">
        <f t="shared" si="70"/>
        <v/>
      </c>
      <c r="BX79" s="36" t="str">
        <f t="shared" si="70"/>
        <v/>
      </c>
      <c r="BY79" s="31"/>
      <c r="BZ79" s="38"/>
      <c r="CB79" s="120" t="e">
        <f t="shared" ca="1" si="39"/>
        <v>#VALUE!</v>
      </c>
      <c r="CC79" s="2" t="e">
        <f t="shared" ca="1" si="71"/>
        <v>#VALUE!</v>
      </c>
    </row>
    <row r="80" spans="1:81" s="10" customFormat="1" ht="25.15" customHeight="1" x14ac:dyDescent="0.2">
      <c r="A80" s="52" t="str">
        <f t="shared" si="72"/>
        <v/>
      </c>
      <c r="B80" s="157" t="e">
        <f t="shared" ca="1" si="40"/>
        <v>#VALUE!</v>
      </c>
      <c r="C80" s="157" t="e">
        <f t="shared" si="41"/>
        <v>#VALUE!</v>
      </c>
      <c r="D80" s="29"/>
      <c r="E80" s="155" t="str">
        <f ca="1">IFERROR(INDIRECT(ADDRESS(MATCH(D80,CatModules!C:C,0),2,1,1,"CatModules")),"")</f>
        <v/>
      </c>
      <c r="F80" s="96"/>
      <c r="G80" s="156" t="str">
        <f ca="1">IFERROR(INDIRECT(ADDRESS(MATCH(CONCATENATE(E80,"-",F80),CatInt!K:K,0),3,1,1,"CatInt")),"")</f>
        <v/>
      </c>
      <c r="H80" s="45" t="str">
        <f>IF(F80="","",VLOOKUP(F80,#REF!,2,FALSE))</f>
        <v/>
      </c>
      <c r="I80" s="29"/>
      <c r="J80" s="155" t="e">
        <f t="shared" si="42"/>
        <v>#VALUE!</v>
      </c>
      <c r="K80" s="155" t="e">
        <f t="shared" si="43"/>
        <v>#VALUE!</v>
      </c>
      <c r="L80" s="153"/>
      <c r="M80" s="53"/>
      <c r="N80" s="175">
        <f t="shared" si="44"/>
        <v>1080</v>
      </c>
      <c r="O80" s="53"/>
      <c r="P80" s="175">
        <f t="shared" si="45"/>
        <v>10080</v>
      </c>
      <c r="Q80" s="30"/>
      <c r="R80" s="149" t="str">
        <f>IFERROR(VLOOKUP(Q80,Setup!D$16:E$25,2,FALSE),"")</f>
        <v/>
      </c>
      <c r="S80" s="51" t="str">
        <f ca="1">IFERROR(IF(OR(I80="",VLOOKUP(I80,CatCostInp!$E$2:$K$88,7,FALSE)=0),"",VLOOKUP(I80,CatCostInp!$E$2:$K$88,7,FALSE)),"")</f>
        <v/>
      </c>
      <c r="T80" s="159" t="e">
        <f>VLOOKUP(U80,#REF!,2,FALSE)</f>
        <v>#REF!</v>
      </c>
      <c r="U80" s="30"/>
      <c r="V80" s="1" t="str">
        <f ca="1">IF(U80=Setup!$C$10,"Grant",IF('Other Pharma &amp; Health Products'!U80=Setup!$C$11,"Local",IF('Other Pharma &amp; Health Products'!U80=Setup!$C$12,"Other","")))</f>
        <v/>
      </c>
      <c r="W80" s="33"/>
      <c r="X80" s="148"/>
      <c r="Y80" s="33"/>
      <c r="Z80" s="36" t="str">
        <f t="shared" si="46"/>
        <v/>
      </c>
      <c r="AA80" s="35"/>
      <c r="AB80" s="32" t="str">
        <f t="shared" si="47"/>
        <v/>
      </c>
      <c r="AC80" s="35"/>
      <c r="AD80" s="32" t="str">
        <f t="shared" si="48"/>
        <v/>
      </c>
      <c r="AE80" s="35"/>
      <c r="AF80" s="36" t="str">
        <f t="shared" si="49"/>
        <v/>
      </c>
      <c r="AG80" s="36" t="str">
        <f t="shared" si="50"/>
        <v/>
      </c>
      <c r="AH80" s="36" t="str">
        <f t="shared" si="51"/>
        <v/>
      </c>
      <c r="AI80" s="55"/>
      <c r="AJ80" s="37"/>
      <c r="AK80" s="148"/>
      <c r="AL80" s="35"/>
      <c r="AM80" s="32" t="str">
        <f t="shared" si="52"/>
        <v/>
      </c>
      <c r="AN80" s="35"/>
      <c r="AO80" s="32" t="str">
        <f t="shared" si="53"/>
        <v/>
      </c>
      <c r="AP80" s="35"/>
      <c r="AQ80" s="32" t="str">
        <f t="shared" si="54"/>
        <v/>
      </c>
      <c r="AR80" s="35"/>
      <c r="AS80" s="36" t="str">
        <f t="shared" si="55"/>
        <v/>
      </c>
      <c r="AT80" s="36" t="str">
        <f t="shared" si="56"/>
        <v/>
      </c>
      <c r="AU80" s="36" t="str">
        <f t="shared" si="57"/>
        <v/>
      </c>
      <c r="AV80" s="55"/>
      <c r="AW80" s="34"/>
      <c r="AX80" s="148"/>
      <c r="AY80" s="34"/>
      <c r="AZ80" s="32" t="str">
        <f t="shared" si="58"/>
        <v/>
      </c>
      <c r="BA80" s="34"/>
      <c r="BB80" s="32" t="str">
        <f t="shared" si="59"/>
        <v/>
      </c>
      <c r="BC80" s="34"/>
      <c r="BD80" s="32" t="str">
        <f t="shared" si="60"/>
        <v/>
      </c>
      <c r="BE80" s="35"/>
      <c r="BF80" s="36" t="str">
        <f t="shared" si="61"/>
        <v/>
      </c>
      <c r="BG80" s="36" t="str">
        <f t="shared" si="62"/>
        <v/>
      </c>
      <c r="BH80" s="36" t="str">
        <f t="shared" si="63"/>
        <v/>
      </c>
      <c r="BI80" s="55"/>
      <c r="BJ80" s="34"/>
      <c r="BK80" s="148"/>
      <c r="BL80" s="34"/>
      <c r="BM80" s="32" t="str">
        <f t="shared" si="64"/>
        <v/>
      </c>
      <c r="BN80" s="34"/>
      <c r="BO80" s="32" t="str">
        <f t="shared" si="65"/>
        <v/>
      </c>
      <c r="BP80" s="34"/>
      <c r="BQ80" s="32" t="str">
        <f t="shared" si="66"/>
        <v/>
      </c>
      <c r="BR80" s="34"/>
      <c r="BS80" s="36" t="str">
        <f t="shared" si="67"/>
        <v/>
      </c>
      <c r="BT80" s="36" t="str">
        <f t="shared" si="68"/>
        <v/>
      </c>
      <c r="BU80" s="36" t="str">
        <f t="shared" si="69"/>
        <v/>
      </c>
      <c r="BV80" s="55"/>
      <c r="BW80" s="36" t="str">
        <f t="shared" si="70"/>
        <v/>
      </c>
      <c r="BX80" s="36" t="str">
        <f t="shared" si="70"/>
        <v/>
      </c>
      <c r="BY80" s="31"/>
      <c r="BZ80" s="38"/>
      <c r="CB80" s="120" t="e">
        <f t="shared" ca="1" si="39"/>
        <v>#VALUE!</v>
      </c>
      <c r="CC80" s="2" t="e">
        <f t="shared" ca="1" si="71"/>
        <v>#VALUE!</v>
      </c>
    </row>
    <row r="81" spans="1:81" s="10" customFormat="1" ht="25.15" customHeight="1" x14ac:dyDescent="0.2">
      <c r="A81" s="52" t="str">
        <f t="shared" si="72"/>
        <v/>
      </c>
      <c r="B81" s="157" t="e">
        <f t="shared" ca="1" si="40"/>
        <v>#VALUE!</v>
      </c>
      <c r="C81" s="157" t="e">
        <f t="shared" si="41"/>
        <v>#VALUE!</v>
      </c>
      <c r="D81" s="29"/>
      <c r="E81" s="155" t="str">
        <f ca="1">IFERROR(INDIRECT(ADDRESS(MATCH(D81,CatModules!C:C,0),2,1,1,"CatModules")),"")</f>
        <v/>
      </c>
      <c r="F81" s="96"/>
      <c r="G81" s="156" t="str">
        <f ca="1">IFERROR(INDIRECT(ADDRESS(MATCH(CONCATENATE(E81,"-",F81),CatInt!K:K,0),3,1,1,"CatInt")),"")</f>
        <v/>
      </c>
      <c r="H81" s="45" t="str">
        <f>IF(F81="","",VLOOKUP(F81,#REF!,2,FALSE))</f>
        <v/>
      </c>
      <c r="I81" s="29"/>
      <c r="J81" s="155" t="e">
        <f t="shared" si="42"/>
        <v>#VALUE!</v>
      </c>
      <c r="K81" s="155" t="e">
        <f t="shared" si="43"/>
        <v>#VALUE!</v>
      </c>
      <c r="L81" s="153"/>
      <c r="M81" s="53"/>
      <c r="N81" s="175">
        <f t="shared" si="44"/>
        <v>1081</v>
      </c>
      <c r="O81" s="53"/>
      <c r="P81" s="175">
        <f t="shared" si="45"/>
        <v>10081</v>
      </c>
      <c r="Q81" s="30"/>
      <c r="R81" s="149" t="str">
        <f>IFERROR(VLOOKUP(Q81,Setup!D$16:E$25,2,FALSE),"")</f>
        <v/>
      </c>
      <c r="S81" s="51" t="str">
        <f ca="1">IFERROR(IF(OR(I81="",VLOOKUP(I81,CatCostInp!$E$2:$K$88,7,FALSE)=0),"",VLOOKUP(I81,CatCostInp!$E$2:$K$88,7,FALSE)),"")</f>
        <v/>
      </c>
      <c r="T81" s="159" t="e">
        <f>VLOOKUP(U81,#REF!,2,FALSE)</f>
        <v>#REF!</v>
      </c>
      <c r="U81" s="30"/>
      <c r="V81" s="1" t="str">
        <f ca="1">IF(U81=Setup!$C$10,"Grant",IF('Other Pharma &amp; Health Products'!U81=Setup!$C$11,"Local",IF('Other Pharma &amp; Health Products'!U81=Setup!$C$12,"Other","")))</f>
        <v/>
      </c>
      <c r="W81" s="33"/>
      <c r="X81" s="148"/>
      <c r="Y81" s="33"/>
      <c r="Z81" s="36" t="str">
        <f t="shared" si="46"/>
        <v/>
      </c>
      <c r="AA81" s="35"/>
      <c r="AB81" s="32" t="str">
        <f t="shared" si="47"/>
        <v/>
      </c>
      <c r="AC81" s="35"/>
      <c r="AD81" s="32" t="str">
        <f t="shared" si="48"/>
        <v/>
      </c>
      <c r="AE81" s="35"/>
      <c r="AF81" s="36" t="str">
        <f t="shared" si="49"/>
        <v/>
      </c>
      <c r="AG81" s="36" t="str">
        <f t="shared" si="50"/>
        <v/>
      </c>
      <c r="AH81" s="36" t="str">
        <f t="shared" si="51"/>
        <v/>
      </c>
      <c r="AI81" s="55"/>
      <c r="AJ81" s="37"/>
      <c r="AK81" s="148"/>
      <c r="AL81" s="35"/>
      <c r="AM81" s="32" t="str">
        <f t="shared" si="52"/>
        <v/>
      </c>
      <c r="AN81" s="35"/>
      <c r="AO81" s="32" t="str">
        <f t="shared" si="53"/>
        <v/>
      </c>
      <c r="AP81" s="35"/>
      <c r="AQ81" s="32" t="str">
        <f t="shared" si="54"/>
        <v/>
      </c>
      <c r="AR81" s="35"/>
      <c r="AS81" s="36" t="str">
        <f t="shared" si="55"/>
        <v/>
      </c>
      <c r="AT81" s="36" t="str">
        <f t="shared" si="56"/>
        <v/>
      </c>
      <c r="AU81" s="36" t="str">
        <f t="shared" si="57"/>
        <v/>
      </c>
      <c r="AV81" s="55"/>
      <c r="AW81" s="34"/>
      <c r="AX81" s="148"/>
      <c r="AY81" s="34"/>
      <c r="AZ81" s="32" t="str">
        <f t="shared" si="58"/>
        <v/>
      </c>
      <c r="BA81" s="34"/>
      <c r="BB81" s="32" t="str">
        <f t="shared" si="59"/>
        <v/>
      </c>
      <c r="BC81" s="34"/>
      <c r="BD81" s="32" t="str">
        <f t="shared" si="60"/>
        <v/>
      </c>
      <c r="BE81" s="35"/>
      <c r="BF81" s="36" t="str">
        <f t="shared" si="61"/>
        <v/>
      </c>
      <c r="BG81" s="36" t="str">
        <f t="shared" si="62"/>
        <v/>
      </c>
      <c r="BH81" s="36" t="str">
        <f t="shared" si="63"/>
        <v/>
      </c>
      <c r="BI81" s="55"/>
      <c r="BJ81" s="34"/>
      <c r="BK81" s="148"/>
      <c r="BL81" s="34"/>
      <c r="BM81" s="32" t="str">
        <f t="shared" si="64"/>
        <v/>
      </c>
      <c r="BN81" s="34"/>
      <c r="BO81" s="32" t="str">
        <f t="shared" si="65"/>
        <v/>
      </c>
      <c r="BP81" s="34"/>
      <c r="BQ81" s="32" t="str">
        <f t="shared" si="66"/>
        <v/>
      </c>
      <c r="BR81" s="34"/>
      <c r="BS81" s="36" t="str">
        <f t="shared" si="67"/>
        <v/>
      </c>
      <c r="BT81" s="36" t="str">
        <f t="shared" si="68"/>
        <v/>
      </c>
      <c r="BU81" s="36" t="str">
        <f t="shared" si="69"/>
        <v/>
      </c>
      <c r="BV81" s="55"/>
      <c r="BW81" s="36" t="str">
        <f t="shared" si="70"/>
        <v/>
      </c>
      <c r="BX81" s="36" t="str">
        <f t="shared" si="70"/>
        <v/>
      </c>
      <c r="BY81" s="31"/>
      <c r="BZ81" s="38"/>
      <c r="CB81" s="120" t="e">
        <f t="shared" ca="1" si="39"/>
        <v>#VALUE!</v>
      </c>
      <c r="CC81" s="2" t="e">
        <f t="shared" ca="1" si="71"/>
        <v>#VALUE!</v>
      </c>
    </row>
    <row r="82" spans="1:81" s="10" customFormat="1" ht="25.15" customHeight="1" x14ac:dyDescent="0.2">
      <c r="A82" s="52" t="str">
        <f t="shared" si="72"/>
        <v/>
      </c>
      <c r="B82" s="157" t="e">
        <f t="shared" ca="1" si="40"/>
        <v>#VALUE!</v>
      </c>
      <c r="C82" s="157" t="e">
        <f t="shared" si="41"/>
        <v>#VALUE!</v>
      </c>
      <c r="D82" s="29"/>
      <c r="E82" s="155" t="str">
        <f ca="1">IFERROR(INDIRECT(ADDRESS(MATCH(D82,CatModules!C:C,0),2,1,1,"CatModules")),"")</f>
        <v/>
      </c>
      <c r="F82" s="96"/>
      <c r="G82" s="156" t="str">
        <f ca="1">IFERROR(INDIRECT(ADDRESS(MATCH(CONCATENATE(E82,"-",F82),CatInt!K:K,0),3,1,1,"CatInt")),"")</f>
        <v/>
      </c>
      <c r="H82" s="45" t="str">
        <f>IF(F82="","",VLOOKUP(F82,#REF!,2,FALSE))</f>
        <v/>
      </c>
      <c r="I82" s="29"/>
      <c r="J82" s="155" t="e">
        <f t="shared" si="42"/>
        <v>#VALUE!</v>
      </c>
      <c r="K82" s="155" t="e">
        <f t="shared" si="43"/>
        <v>#VALUE!</v>
      </c>
      <c r="L82" s="153"/>
      <c r="M82" s="53"/>
      <c r="N82" s="175">
        <f t="shared" si="44"/>
        <v>1082</v>
      </c>
      <c r="O82" s="53"/>
      <c r="P82" s="175">
        <f t="shared" si="45"/>
        <v>10082</v>
      </c>
      <c r="Q82" s="30"/>
      <c r="R82" s="149" t="str">
        <f>IFERROR(VLOOKUP(Q82,Setup!D$16:E$25,2,FALSE),"")</f>
        <v/>
      </c>
      <c r="S82" s="51" t="str">
        <f ca="1">IFERROR(IF(OR(I82="",VLOOKUP(I82,CatCostInp!$E$2:$K$88,7,FALSE)=0),"",VLOOKUP(I82,CatCostInp!$E$2:$K$88,7,FALSE)),"")</f>
        <v/>
      </c>
      <c r="T82" s="159" t="e">
        <f>VLOOKUP(U82,#REF!,2,FALSE)</f>
        <v>#REF!</v>
      </c>
      <c r="U82" s="30"/>
      <c r="V82" s="1" t="str">
        <f ca="1">IF(U82=Setup!$C$10,"Grant",IF('Other Pharma &amp; Health Products'!U82=Setup!$C$11,"Local",IF('Other Pharma &amp; Health Products'!U82=Setup!$C$12,"Other","")))</f>
        <v/>
      </c>
      <c r="W82" s="33"/>
      <c r="X82" s="148"/>
      <c r="Y82" s="33"/>
      <c r="Z82" s="36" t="str">
        <f t="shared" si="46"/>
        <v/>
      </c>
      <c r="AA82" s="35"/>
      <c r="AB82" s="32" t="str">
        <f t="shared" si="47"/>
        <v/>
      </c>
      <c r="AC82" s="35"/>
      <c r="AD82" s="32" t="str">
        <f t="shared" si="48"/>
        <v/>
      </c>
      <c r="AE82" s="35"/>
      <c r="AF82" s="36" t="str">
        <f t="shared" si="49"/>
        <v/>
      </c>
      <c r="AG82" s="36" t="str">
        <f t="shared" si="50"/>
        <v/>
      </c>
      <c r="AH82" s="36" t="str">
        <f t="shared" si="51"/>
        <v/>
      </c>
      <c r="AI82" s="55"/>
      <c r="AJ82" s="37"/>
      <c r="AK82" s="148"/>
      <c r="AL82" s="35"/>
      <c r="AM82" s="32" t="str">
        <f t="shared" si="52"/>
        <v/>
      </c>
      <c r="AN82" s="35"/>
      <c r="AO82" s="32" t="str">
        <f t="shared" si="53"/>
        <v/>
      </c>
      <c r="AP82" s="35"/>
      <c r="AQ82" s="32" t="str">
        <f t="shared" si="54"/>
        <v/>
      </c>
      <c r="AR82" s="35"/>
      <c r="AS82" s="36" t="str">
        <f t="shared" si="55"/>
        <v/>
      </c>
      <c r="AT82" s="36" t="str">
        <f t="shared" si="56"/>
        <v/>
      </c>
      <c r="AU82" s="36" t="str">
        <f t="shared" si="57"/>
        <v/>
      </c>
      <c r="AV82" s="55"/>
      <c r="AW82" s="34"/>
      <c r="AX82" s="148"/>
      <c r="AY82" s="34"/>
      <c r="AZ82" s="32" t="str">
        <f t="shared" si="58"/>
        <v/>
      </c>
      <c r="BA82" s="34"/>
      <c r="BB82" s="32" t="str">
        <f t="shared" si="59"/>
        <v/>
      </c>
      <c r="BC82" s="34"/>
      <c r="BD82" s="32" t="str">
        <f t="shared" si="60"/>
        <v/>
      </c>
      <c r="BE82" s="35"/>
      <c r="BF82" s="36" t="str">
        <f t="shared" si="61"/>
        <v/>
      </c>
      <c r="BG82" s="36" t="str">
        <f t="shared" si="62"/>
        <v/>
      </c>
      <c r="BH82" s="36" t="str">
        <f t="shared" si="63"/>
        <v/>
      </c>
      <c r="BI82" s="55"/>
      <c r="BJ82" s="34"/>
      <c r="BK82" s="148"/>
      <c r="BL82" s="34"/>
      <c r="BM82" s="32" t="str">
        <f t="shared" si="64"/>
        <v/>
      </c>
      <c r="BN82" s="34"/>
      <c r="BO82" s="32" t="str">
        <f t="shared" si="65"/>
        <v/>
      </c>
      <c r="BP82" s="34"/>
      <c r="BQ82" s="32" t="str">
        <f t="shared" si="66"/>
        <v/>
      </c>
      <c r="BR82" s="34"/>
      <c r="BS82" s="36" t="str">
        <f t="shared" si="67"/>
        <v/>
      </c>
      <c r="BT82" s="36" t="str">
        <f t="shared" si="68"/>
        <v/>
      </c>
      <c r="BU82" s="36" t="str">
        <f t="shared" si="69"/>
        <v/>
      </c>
      <c r="BV82" s="55"/>
      <c r="BW82" s="36" t="str">
        <f t="shared" si="70"/>
        <v/>
      </c>
      <c r="BX82" s="36" t="str">
        <f t="shared" si="70"/>
        <v/>
      </c>
      <c r="BY82" s="31"/>
      <c r="BZ82" s="38"/>
      <c r="CB82" s="120" t="e">
        <f t="shared" ca="1" si="39"/>
        <v>#VALUE!</v>
      </c>
      <c r="CC82" s="2" t="e">
        <f t="shared" ca="1" si="71"/>
        <v>#VALUE!</v>
      </c>
    </row>
    <row r="83" spans="1:81" s="10" customFormat="1" ht="25.15" customHeight="1" x14ac:dyDescent="0.2">
      <c r="A83" s="52" t="str">
        <f t="shared" si="72"/>
        <v/>
      </c>
      <c r="B83" s="157" t="e">
        <f t="shared" ca="1" si="40"/>
        <v>#VALUE!</v>
      </c>
      <c r="C83" s="157" t="e">
        <f t="shared" si="41"/>
        <v>#VALUE!</v>
      </c>
      <c r="D83" s="29"/>
      <c r="E83" s="155" t="str">
        <f ca="1">IFERROR(INDIRECT(ADDRESS(MATCH(D83,CatModules!C:C,0),2,1,1,"CatModules")),"")</f>
        <v/>
      </c>
      <c r="F83" s="96"/>
      <c r="G83" s="156" t="str">
        <f ca="1">IFERROR(INDIRECT(ADDRESS(MATCH(CONCATENATE(E83,"-",F83),CatInt!K:K,0),3,1,1,"CatInt")),"")</f>
        <v/>
      </c>
      <c r="H83" s="45" t="str">
        <f>IF(F83="","",VLOOKUP(F83,#REF!,2,FALSE))</f>
        <v/>
      </c>
      <c r="I83" s="29"/>
      <c r="J83" s="155" t="e">
        <f t="shared" si="42"/>
        <v>#VALUE!</v>
      </c>
      <c r="K83" s="155" t="e">
        <f t="shared" si="43"/>
        <v>#VALUE!</v>
      </c>
      <c r="L83" s="153"/>
      <c r="M83" s="53"/>
      <c r="N83" s="175">
        <f t="shared" si="44"/>
        <v>1083</v>
      </c>
      <c r="O83" s="53"/>
      <c r="P83" s="175">
        <f t="shared" si="45"/>
        <v>10083</v>
      </c>
      <c r="Q83" s="30"/>
      <c r="R83" s="149" t="str">
        <f>IFERROR(VLOOKUP(Q83,Setup!D$16:E$25,2,FALSE),"")</f>
        <v/>
      </c>
      <c r="S83" s="51" t="str">
        <f ca="1">IFERROR(IF(OR(I83="",VLOOKUP(I83,CatCostInp!$E$2:$K$88,7,FALSE)=0),"",VLOOKUP(I83,CatCostInp!$E$2:$K$88,7,FALSE)),"")</f>
        <v/>
      </c>
      <c r="T83" s="159" t="e">
        <f>VLOOKUP(U83,#REF!,2,FALSE)</f>
        <v>#REF!</v>
      </c>
      <c r="U83" s="30"/>
      <c r="V83" s="1" t="str">
        <f ca="1">IF(U83=Setup!$C$10,"Grant",IF('Other Pharma &amp; Health Products'!U83=Setup!$C$11,"Local",IF('Other Pharma &amp; Health Products'!U83=Setup!$C$12,"Other","")))</f>
        <v/>
      </c>
      <c r="W83" s="33"/>
      <c r="X83" s="148"/>
      <c r="Y83" s="33"/>
      <c r="Z83" s="36" t="str">
        <f t="shared" si="46"/>
        <v/>
      </c>
      <c r="AA83" s="35"/>
      <c r="AB83" s="32" t="str">
        <f t="shared" si="47"/>
        <v/>
      </c>
      <c r="AC83" s="35"/>
      <c r="AD83" s="32" t="str">
        <f t="shared" si="48"/>
        <v/>
      </c>
      <c r="AE83" s="35"/>
      <c r="AF83" s="36" t="str">
        <f t="shared" si="49"/>
        <v/>
      </c>
      <c r="AG83" s="36" t="str">
        <f t="shared" si="50"/>
        <v/>
      </c>
      <c r="AH83" s="36" t="str">
        <f t="shared" si="51"/>
        <v/>
      </c>
      <c r="AI83" s="55"/>
      <c r="AJ83" s="37"/>
      <c r="AK83" s="148"/>
      <c r="AL83" s="35"/>
      <c r="AM83" s="32" t="str">
        <f t="shared" si="52"/>
        <v/>
      </c>
      <c r="AN83" s="35"/>
      <c r="AO83" s="32" t="str">
        <f t="shared" si="53"/>
        <v/>
      </c>
      <c r="AP83" s="35"/>
      <c r="AQ83" s="32" t="str">
        <f t="shared" si="54"/>
        <v/>
      </c>
      <c r="AR83" s="35"/>
      <c r="AS83" s="36" t="str">
        <f t="shared" si="55"/>
        <v/>
      </c>
      <c r="AT83" s="36" t="str">
        <f t="shared" si="56"/>
        <v/>
      </c>
      <c r="AU83" s="36" t="str">
        <f t="shared" si="57"/>
        <v/>
      </c>
      <c r="AV83" s="55"/>
      <c r="AW83" s="34"/>
      <c r="AX83" s="148"/>
      <c r="AY83" s="34"/>
      <c r="AZ83" s="32" t="str">
        <f t="shared" si="58"/>
        <v/>
      </c>
      <c r="BA83" s="34"/>
      <c r="BB83" s="32" t="str">
        <f t="shared" si="59"/>
        <v/>
      </c>
      <c r="BC83" s="34"/>
      <c r="BD83" s="32" t="str">
        <f t="shared" si="60"/>
        <v/>
      </c>
      <c r="BE83" s="35"/>
      <c r="BF83" s="36" t="str">
        <f t="shared" si="61"/>
        <v/>
      </c>
      <c r="BG83" s="36" t="str">
        <f t="shared" si="62"/>
        <v/>
      </c>
      <c r="BH83" s="36" t="str">
        <f t="shared" si="63"/>
        <v/>
      </c>
      <c r="BI83" s="55"/>
      <c r="BJ83" s="34"/>
      <c r="BK83" s="148"/>
      <c r="BL83" s="34"/>
      <c r="BM83" s="32" t="str">
        <f t="shared" si="64"/>
        <v/>
      </c>
      <c r="BN83" s="34"/>
      <c r="BO83" s="32" t="str">
        <f t="shared" si="65"/>
        <v/>
      </c>
      <c r="BP83" s="34"/>
      <c r="BQ83" s="32" t="str">
        <f t="shared" si="66"/>
        <v/>
      </c>
      <c r="BR83" s="34"/>
      <c r="BS83" s="36" t="str">
        <f t="shared" si="67"/>
        <v/>
      </c>
      <c r="BT83" s="36" t="str">
        <f t="shared" si="68"/>
        <v/>
      </c>
      <c r="BU83" s="36" t="str">
        <f t="shared" si="69"/>
        <v/>
      </c>
      <c r="BV83" s="55"/>
      <c r="BW83" s="36" t="str">
        <f t="shared" si="70"/>
        <v/>
      </c>
      <c r="BX83" s="36" t="str">
        <f t="shared" si="70"/>
        <v/>
      </c>
      <c r="BY83" s="31"/>
      <c r="BZ83" s="38"/>
      <c r="CB83" s="120" t="e">
        <f t="shared" ca="1" si="39"/>
        <v>#VALUE!</v>
      </c>
      <c r="CC83" s="2" t="e">
        <f t="shared" ca="1" si="71"/>
        <v>#VALUE!</v>
      </c>
    </row>
    <row r="84" spans="1:81" s="10" customFormat="1" ht="25.15" customHeight="1" x14ac:dyDescent="0.2">
      <c r="A84" s="52" t="str">
        <f t="shared" si="72"/>
        <v/>
      </c>
      <c r="B84" s="157" t="e">
        <f t="shared" ca="1" si="40"/>
        <v>#VALUE!</v>
      </c>
      <c r="C84" s="157" t="e">
        <f t="shared" si="41"/>
        <v>#VALUE!</v>
      </c>
      <c r="D84" s="29"/>
      <c r="E84" s="155" t="str">
        <f ca="1">IFERROR(INDIRECT(ADDRESS(MATCH(D84,CatModules!C:C,0),2,1,1,"CatModules")),"")</f>
        <v/>
      </c>
      <c r="F84" s="96"/>
      <c r="G84" s="156" t="str">
        <f ca="1">IFERROR(INDIRECT(ADDRESS(MATCH(CONCATENATE(E84,"-",F84),CatInt!K:K,0),3,1,1,"CatInt")),"")</f>
        <v/>
      </c>
      <c r="H84" s="45" t="str">
        <f>IF(F84="","",VLOOKUP(F84,#REF!,2,FALSE))</f>
        <v/>
      </c>
      <c r="I84" s="29"/>
      <c r="J84" s="155" t="e">
        <f t="shared" si="42"/>
        <v>#VALUE!</v>
      </c>
      <c r="K84" s="155" t="e">
        <f t="shared" si="43"/>
        <v>#VALUE!</v>
      </c>
      <c r="L84" s="153"/>
      <c r="M84" s="53"/>
      <c r="N84" s="175">
        <f t="shared" si="44"/>
        <v>1084</v>
      </c>
      <c r="O84" s="53"/>
      <c r="P84" s="175">
        <f t="shared" si="45"/>
        <v>10084</v>
      </c>
      <c r="Q84" s="30"/>
      <c r="R84" s="149" t="str">
        <f>IFERROR(VLOOKUP(Q84,Setup!D$16:E$25,2,FALSE),"")</f>
        <v/>
      </c>
      <c r="S84" s="51" t="str">
        <f ca="1">IFERROR(IF(OR(I84="",VLOOKUP(I84,CatCostInp!$E$2:$K$88,7,FALSE)=0),"",VLOOKUP(I84,CatCostInp!$E$2:$K$88,7,FALSE)),"")</f>
        <v/>
      </c>
      <c r="T84" s="159" t="e">
        <f>VLOOKUP(U84,#REF!,2,FALSE)</f>
        <v>#REF!</v>
      </c>
      <c r="U84" s="30"/>
      <c r="V84" s="1" t="str">
        <f ca="1">IF(U84=Setup!$C$10,"Grant",IF('Other Pharma &amp; Health Products'!U84=Setup!$C$11,"Local",IF('Other Pharma &amp; Health Products'!U84=Setup!$C$12,"Other","")))</f>
        <v/>
      </c>
      <c r="W84" s="33"/>
      <c r="X84" s="148"/>
      <c r="Y84" s="33"/>
      <c r="Z84" s="36" t="str">
        <f t="shared" si="46"/>
        <v/>
      </c>
      <c r="AA84" s="35"/>
      <c r="AB84" s="32" t="str">
        <f t="shared" si="47"/>
        <v/>
      </c>
      <c r="AC84" s="35"/>
      <c r="AD84" s="32" t="str">
        <f t="shared" si="48"/>
        <v/>
      </c>
      <c r="AE84" s="35"/>
      <c r="AF84" s="36" t="str">
        <f t="shared" si="49"/>
        <v/>
      </c>
      <c r="AG84" s="36" t="str">
        <f t="shared" si="50"/>
        <v/>
      </c>
      <c r="AH84" s="36" t="str">
        <f t="shared" si="51"/>
        <v/>
      </c>
      <c r="AI84" s="55"/>
      <c r="AJ84" s="37"/>
      <c r="AK84" s="148"/>
      <c r="AL84" s="35"/>
      <c r="AM84" s="32" t="str">
        <f t="shared" si="52"/>
        <v/>
      </c>
      <c r="AN84" s="35"/>
      <c r="AO84" s="32" t="str">
        <f t="shared" si="53"/>
        <v/>
      </c>
      <c r="AP84" s="35"/>
      <c r="AQ84" s="32" t="str">
        <f t="shared" si="54"/>
        <v/>
      </c>
      <c r="AR84" s="35"/>
      <c r="AS84" s="36" t="str">
        <f t="shared" si="55"/>
        <v/>
      </c>
      <c r="AT84" s="36" t="str">
        <f t="shared" si="56"/>
        <v/>
      </c>
      <c r="AU84" s="36" t="str">
        <f t="shared" si="57"/>
        <v/>
      </c>
      <c r="AV84" s="55"/>
      <c r="AW84" s="34"/>
      <c r="AX84" s="148"/>
      <c r="AY84" s="34"/>
      <c r="AZ84" s="32" t="str">
        <f t="shared" si="58"/>
        <v/>
      </c>
      <c r="BA84" s="34"/>
      <c r="BB84" s="32" t="str">
        <f t="shared" si="59"/>
        <v/>
      </c>
      <c r="BC84" s="34"/>
      <c r="BD84" s="32" t="str">
        <f t="shared" si="60"/>
        <v/>
      </c>
      <c r="BE84" s="35"/>
      <c r="BF84" s="36" t="str">
        <f t="shared" si="61"/>
        <v/>
      </c>
      <c r="BG84" s="36" t="str">
        <f t="shared" si="62"/>
        <v/>
      </c>
      <c r="BH84" s="36" t="str">
        <f t="shared" si="63"/>
        <v/>
      </c>
      <c r="BI84" s="55"/>
      <c r="BJ84" s="34"/>
      <c r="BK84" s="148"/>
      <c r="BL84" s="34"/>
      <c r="BM84" s="32" t="str">
        <f t="shared" si="64"/>
        <v/>
      </c>
      <c r="BN84" s="34"/>
      <c r="BO84" s="32" t="str">
        <f t="shared" si="65"/>
        <v/>
      </c>
      <c r="BP84" s="34"/>
      <c r="BQ84" s="32" t="str">
        <f t="shared" si="66"/>
        <v/>
      </c>
      <c r="BR84" s="34"/>
      <c r="BS84" s="36" t="str">
        <f t="shared" si="67"/>
        <v/>
      </c>
      <c r="BT84" s="36" t="str">
        <f t="shared" si="68"/>
        <v/>
      </c>
      <c r="BU84" s="36" t="str">
        <f t="shared" si="69"/>
        <v/>
      </c>
      <c r="BV84" s="55"/>
      <c r="BW84" s="36" t="str">
        <f t="shared" si="70"/>
        <v/>
      </c>
      <c r="BX84" s="36" t="str">
        <f t="shared" si="70"/>
        <v/>
      </c>
      <c r="BY84" s="31"/>
      <c r="BZ84" s="38"/>
      <c r="CB84" s="120" t="e">
        <f t="shared" ca="1" si="39"/>
        <v>#VALUE!</v>
      </c>
      <c r="CC84" s="2" t="e">
        <f t="shared" ca="1" si="71"/>
        <v>#VALUE!</v>
      </c>
    </row>
    <row r="85" spans="1:81" s="10" customFormat="1" ht="25.15" customHeight="1" x14ac:dyDescent="0.2">
      <c r="A85" s="52" t="str">
        <f t="shared" si="72"/>
        <v/>
      </c>
      <c r="B85" s="157" t="e">
        <f t="shared" ca="1" si="40"/>
        <v>#VALUE!</v>
      </c>
      <c r="C85" s="157" t="e">
        <f t="shared" si="41"/>
        <v>#VALUE!</v>
      </c>
      <c r="D85" s="29"/>
      <c r="E85" s="155" t="str">
        <f ca="1">IFERROR(INDIRECT(ADDRESS(MATCH(D85,CatModules!C:C,0),2,1,1,"CatModules")),"")</f>
        <v/>
      </c>
      <c r="F85" s="96"/>
      <c r="G85" s="156" t="str">
        <f ca="1">IFERROR(INDIRECT(ADDRESS(MATCH(CONCATENATE(E85,"-",F85),CatInt!K:K,0),3,1,1,"CatInt")),"")</f>
        <v/>
      </c>
      <c r="H85" s="45" t="str">
        <f>IF(F85="","",VLOOKUP(F85,#REF!,2,FALSE))</f>
        <v/>
      </c>
      <c r="I85" s="29"/>
      <c r="J85" s="155" t="e">
        <f t="shared" si="42"/>
        <v>#VALUE!</v>
      </c>
      <c r="K85" s="155" t="e">
        <f t="shared" si="43"/>
        <v>#VALUE!</v>
      </c>
      <c r="L85" s="153"/>
      <c r="M85" s="53"/>
      <c r="N85" s="175">
        <f t="shared" si="44"/>
        <v>1085</v>
      </c>
      <c r="O85" s="53"/>
      <c r="P85" s="175">
        <f t="shared" si="45"/>
        <v>10085</v>
      </c>
      <c r="Q85" s="30"/>
      <c r="R85" s="149" t="str">
        <f>IFERROR(VLOOKUP(Q85,Setup!D$16:E$25,2,FALSE),"")</f>
        <v/>
      </c>
      <c r="S85" s="51" t="str">
        <f ca="1">IFERROR(IF(OR(I85="",VLOOKUP(I85,CatCostInp!$E$2:$K$88,7,FALSE)=0),"",VLOOKUP(I85,CatCostInp!$E$2:$K$88,7,FALSE)),"")</f>
        <v/>
      </c>
      <c r="T85" s="159" t="e">
        <f>VLOOKUP(U85,#REF!,2,FALSE)</f>
        <v>#REF!</v>
      </c>
      <c r="U85" s="30"/>
      <c r="V85" s="1" t="str">
        <f ca="1">IF(U85=Setup!$C$10,"Grant",IF('Other Pharma &amp; Health Products'!U85=Setup!$C$11,"Local",IF('Other Pharma &amp; Health Products'!U85=Setup!$C$12,"Other","")))</f>
        <v/>
      </c>
      <c r="W85" s="33"/>
      <c r="X85" s="148"/>
      <c r="Y85" s="33"/>
      <c r="Z85" s="36" t="str">
        <f t="shared" si="46"/>
        <v/>
      </c>
      <c r="AA85" s="35"/>
      <c r="AB85" s="32" t="str">
        <f t="shared" si="47"/>
        <v/>
      </c>
      <c r="AC85" s="35"/>
      <c r="AD85" s="32" t="str">
        <f t="shared" si="48"/>
        <v/>
      </c>
      <c r="AE85" s="35"/>
      <c r="AF85" s="36" t="str">
        <f t="shared" si="49"/>
        <v/>
      </c>
      <c r="AG85" s="36" t="str">
        <f t="shared" si="50"/>
        <v/>
      </c>
      <c r="AH85" s="36" t="str">
        <f t="shared" si="51"/>
        <v/>
      </c>
      <c r="AI85" s="55"/>
      <c r="AJ85" s="37"/>
      <c r="AK85" s="148"/>
      <c r="AL85" s="35"/>
      <c r="AM85" s="32" t="str">
        <f t="shared" si="52"/>
        <v/>
      </c>
      <c r="AN85" s="35"/>
      <c r="AO85" s="32" t="str">
        <f t="shared" si="53"/>
        <v/>
      </c>
      <c r="AP85" s="35"/>
      <c r="AQ85" s="32" t="str">
        <f t="shared" si="54"/>
        <v/>
      </c>
      <c r="AR85" s="35"/>
      <c r="AS85" s="36" t="str">
        <f t="shared" si="55"/>
        <v/>
      </c>
      <c r="AT85" s="36" t="str">
        <f t="shared" si="56"/>
        <v/>
      </c>
      <c r="AU85" s="36" t="str">
        <f t="shared" si="57"/>
        <v/>
      </c>
      <c r="AV85" s="55"/>
      <c r="AW85" s="34"/>
      <c r="AX85" s="148"/>
      <c r="AY85" s="34"/>
      <c r="AZ85" s="32" t="str">
        <f t="shared" si="58"/>
        <v/>
      </c>
      <c r="BA85" s="34"/>
      <c r="BB85" s="32" t="str">
        <f t="shared" si="59"/>
        <v/>
      </c>
      <c r="BC85" s="34"/>
      <c r="BD85" s="32" t="str">
        <f t="shared" si="60"/>
        <v/>
      </c>
      <c r="BE85" s="35"/>
      <c r="BF85" s="36" t="str">
        <f t="shared" si="61"/>
        <v/>
      </c>
      <c r="BG85" s="36" t="str">
        <f t="shared" si="62"/>
        <v/>
      </c>
      <c r="BH85" s="36" t="str">
        <f t="shared" si="63"/>
        <v/>
      </c>
      <c r="BI85" s="55"/>
      <c r="BJ85" s="34"/>
      <c r="BK85" s="148"/>
      <c r="BL85" s="34"/>
      <c r="BM85" s="32" t="str">
        <f t="shared" si="64"/>
        <v/>
      </c>
      <c r="BN85" s="34"/>
      <c r="BO85" s="32" t="str">
        <f t="shared" si="65"/>
        <v/>
      </c>
      <c r="BP85" s="34"/>
      <c r="BQ85" s="32" t="str">
        <f t="shared" si="66"/>
        <v/>
      </c>
      <c r="BR85" s="34"/>
      <c r="BS85" s="36" t="str">
        <f t="shared" si="67"/>
        <v/>
      </c>
      <c r="BT85" s="36" t="str">
        <f t="shared" si="68"/>
        <v/>
      </c>
      <c r="BU85" s="36" t="str">
        <f t="shared" si="69"/>
        <v/>
      </c>
      <c r="BV85" s="55"/>
      <c r="BW85" s="36" t="str">
        <f t="shared" si="70"/>
        <v/>
      </c>
      <c r="BX85" s="36" t="str">
        <f t="shared" si="70"/>
        <v/>
      </c>
      <c r="BY85" s="31"/>
      <c r="BZ85" s="38"/>
      <c r="CB85" s="120" t="e">
        <f t="shared" ca="1" si="39"/>
        <v>#VALUE!</v>
      </c>
      <c r="CC85" s="2" t="e">
        <f t="shared" ca="1" si="71"/>
        <v>#VALUE!</v>
      </c>
    </row>
    <row r="86" spans="1:81" s="10" customFormat="1" ht="25.15" customHeight="1" x14ac:dyDescent="0.2">
      <c r="A86" s="52" t="str">
        <f t="shared" si="72"/>
        <v/>
      </c>
      <c r="B86" s="157" t="e">
        <f t="shared" ca="1" si="40"/>
        <v>#VALUE!</v>
      </c>
      <c r="C86" s="157" t="e">
        <f t="shared" si="41"/>
        <v>#VALUE!</v>
      </c>
      <c r="D86" s="29"/>
      <c r="E86" s="155" t="str">
        <f ca="1">IFERROR(INDIRECT(ADDRESS(MATCH(D86,CatModules!C:C,0),2,1,1,"CatModules")),"")</f>
        <v/>
      </c>
      <c r="F86" s="96"/>
      <c r="G86" s="156" t="str">
        <f ca="1">IFERROR(INDIRECT(ADDRESS(MATCH(CONCATENATE(E86,"-",F86),CatInt!K:K,0),3,1,1,"CatInt")),"")</f>
        <v/>
      </c>
      <c r="H86" s="45" t="str">
        <f>IF(F86="","",VLOOKUP(F86,#REF!,2,FALSE))</f>
        <v/>
      </c>
      <c r="I86" s="29"/>
      <c r="J86" s="155" t="e">
        <f t="shared" si="42"/>
        <v>#VALUE!</v>
      </c>
      <c r="K86" s="155" t="e">
        <f t="shared" si="43"/>
        <v>#VALUE!</v>
      </c>
      <c r="L86" s="153"/>
      <c r="M86" s="53"/>
      <c r="N86" s="175">
        <f t="shared" si="44"/>
        <v>1086</v>
      </c>
      <c r="O86" s="53"/>
      <c r="P86" s="175">
        <f t="shared" si="45"/>
        <v>10086</v>
      </c>
      <c r="Q86" s="30"/>
      <c r="R86" s="149" t="str">
        <f>IFERROR(VLOOKUP(Q86,Setup!D$16:E$25,2,FALSE),"")</f>
        <v/>
      </c>
      <c r="S86" s="51" t="str">
        <f ca="1">IFERROR(IF(OR(I86="",VLOOKUP(I86,CatCostInp!$E$2:$K$88,7,FALSE)=0),"",VLOOKUP(I86,CatCostInp!$E$2:$K$88,7,FALSE)),"")</f>
        <v/>
      </c>
      <c r="T86" s="159" t="e">
        <f>VLOOKUP(U86,#REF!,2,FALSE)</f>
        <v>#REF!</v>
      </c>
      <c r="U86" s="30"/>
      <c r="V86" s="1" t="str">
        <f ca="1">IF(U86=Setup!$C$10,"Grant",IF('Other Pharma &amp; Health Products'!U86=Setup!$C$11,"Local",IF('Other Pharma &amp; Health Products'!U86=Setup!$C$12,"Other","")))</f>
        <v/>
      </c>
      <c r="W86" s="33"/>
      <c r="X86" s="148"/>
      <c r="Y86" s="33"/>
      <c r="Z86" s="36" t="str">
        <f t="shared" si="46"/>
        <v/>
      </c>
      <c r="AA86" s="35"/>
      <c r="AB86" s="32" t="str">
        <f t="shared" si="47"/>
        <v/>
      </c>
      <c r="AC86" s="35"/>
      <c r="AD86" s="32" t="str">
        <f t="shared" si="48"/>
        <v/>
      </c>
      <c r="AE86" s="35"/>
      <c r="AF86" s="36" t="str">
        <f t="shared" si="49"/>
        <v/>
      </c>
      <c r="AG86" s="36" t="str">
        <f t="shared" si="50"/>
        <v/>
      </c>
      <c r="AH86" s="36" t="str">
        <f t="shared" si="51"/>
        <v/>
      </c>
      <c r="AI86" s="55"/>
      <c r="AJ86" s="37"/>
      <c r="AK86" s="148"/>
      <c r="AL86" s="35"/>
      <c r="AM86" s="32" t="str">
        <f t="shared" si="52"/>
        <v/>
      </c>
      <c r="AN86" s="35"/>
      <c r="AO86" s="32" t="str">
        <f t="shared" si="53"/>
        <v/>
      </c>
      <c r="AP86" s="35"/>
      <c r="AQ86" s="32" t="str">
        <f t="shared" si="54"/>
        <v/>
      </c>
      <c r="AR86" s="35"/>
      <c r="AS86" s="36" t="str">
        <f t="shared" si="55"/>
        <v/>
      </c>
      <c r="AT86" s="36" t="str">
        <f t="shared" si="56"/>
        <v/>
      </c>
      <c r="AU86" s="36" t="str">
        <f t="shared" si="57"/>
        <v/>
      </c>
      <c r="AV86" s="55"/>
      <c r="AW86" s="34"/>
      <c r="AX86" s="148"/>
      <c r="AY86" s="34"/>
      <c r="AZ86" s="32" t="str">
        <f t="shared" si="58"/>
        <v/>
      </c>
      <c r="BA86" s="34"/>
      <c r="BB86" s="32" t="str">
        <f t="shared" si="59"/>
        <v/>
      </c>
      <c r="BC86" s="34"/>
      <c r="BD86" s="32" t="str">
        <f t="shared" si="60"/>
        <v/>
      </c>
      <c r="BE86" s="35"/>
      <c r="BF86" s="36" t="str">
        <f t="shared" si="61"/>
        <v/>
      </c>
      <c r="BG86" s="36" t="str">
        <f t="shared" si="62"/>
        <v/>
      </c>
      <c r="BH86" s="36" t="str">
        <f t="shared" si="63"/>
        <v/>
      </c>
      <c r="BI86" s="55"/>
      <c r="BJ86" s="34"/>
      <c r="BK86" s="148"/>
      <c r="BL86" s="34"/>
      <c r="BM86" s="32" t="str">
        <f t="shared" si="64"/>
        <v/>
      </c>
      <c r="BN86" s="34"/>
      <c r="BO86" s="32" t="str">
        <f t="shared" si="65"/>
        <v/>
      </c>
      <c r="BP86" s="34"/>
      <c r="BQ86" s="32" t="str">
        <f t="shared" si="66"/>
        <v/>
      </c>
      <c r="BR86" s="34"/>
      <c r="BS86" s="36" t="str">
        <f t="shared" si="67"/>
        <v/>
      </c>
      <c r="BT86" s="36" t="str">
        <f t="shared" si="68"/>
        <v/>
      </c>
      <c r="BU86" s="36" t="str">
        <f t="shared" si="69"/>
        <v/>
      </c>
      <c r="BV86" s="55"/>
      <c r="BW86" s="36" t="str">
        <f t="shared" si="70"/>
        <v/>
      </c>
      <c r="BX86" s="36" t="str">
        <f t="shared" si="70"/>
        <v/>
      </c>
      <c r="BY86" s="31"/>
      <c r="BZ86" s="38"/>
      <c r="CB86" s="120" t="e">
        <f t="shared" ca="1" si="39"/>
        <v>#VALUE!</v>
      </c>
      <c r="CC86" s="2" t="e">
        <f t="shared" ca="1" si="71"/>
        <v>#VALUE!</v>
      </c>
    </row>
    <row r="87" spans="1:81" s="10" customFormat="1" ht="25.15" customHeight="1" x14ac:dyDescent="0.2">
      <c r="A87" s="52" t="str">
        <f t="shared" si="72"/>
        <v/>
      </c>
      <c r="B87" s="157" t="e">
        <f t="shared" ca="1" si="40"/>
        <v>#VALUE!</v>
      </c>
      <c r="C87" s="157" t="e">
        <f t="shared" si="41"/>
        <v>#VALUE!</v>
      </c>
      <c r="D87" s="29"/>
      <c r="E87" s="155" t="str">
        <f ca="1">IFERROR(INDIRECT(ADDRESS(MATCH(D87,CatModules!C:C,0),2,1,1,"CatModules")),"")</f>
        <v/>
      </c>
      <c r="F87" s="96"/>
      <c r="G87" s="156" t="str">
        <f ca="1">IFERROR(INDIRECT(ADDRESS(MATCH(CONCATENATE(E87,"-",F87),CatInt!K:K,0),3,1,1,"CatInt")),"")</f>
        <v/>
      </c>
      <c r="H87" s="45" t="str">
        <f>IF(F87="","",VLOOKUP(F87,#REF!,2,FALSE))</f>
        <v/>
      </c>
      <c r="I87" s="29"/>
      <c r="J87" s="155" t="e">
        <f t="shared" si="42"/>
        <v>#VALUE!</v>
      </c>
      <c r="K87" s="155" t="e">
        <f t="shared" si="43"/>
        <v>#VALUE!</v>
      </c>
      <c r="L87" s="153"/>
      <c r="M87" s="53"/>
      <c r="N87" s="175">
        <f t="shared" si="44"/>
        <v>1087</v>
      </c>
      <c r="O87" s="53"/>
      <c r="P87" s="175">
        <f t="shared" si="45"/>
        <v>10087</v>
      </c>
      <c r="Q87" s="30"/>
      <c r="R87" s="149" t="str">
        <f>IFERROR(VLOOKUP(Q87,Setup!D$16:E$25,2,FALSE),"")</f>
        <v/>
      </c>
      <c r="S87" s="51" t="str">
        <f ca="1">IFERROR(IF(OR(I87="",VLOOKUP(I87,CatCostInp!$E$2:$K$88,7,FALSE)=0),"",VLOOKUP(I87,CatCostInp!$E$2:$K$88,7,FALSE)),"")</f>
        <v/>
      </c>
      <c r="T87" s="159" t="e">
        <f>VLOOKUP(U87,#REF!,2,FALSE)</f>
        <v>#REF!</v>
      </c>
      <c r="U87" s="30"/>
      <c r="V87" s="1" t="str">
        <f ca="1">IF(U87=Setup!$C$10,"Grant",IF('Other Pharma &amp; Health Products'!U87=Setup!$C$11,"Local",IF('Other Pharma &amp; Health Products'!U87=Setup!$C$12,"Other","")))</f>
        <v/>
      </c>
      <c r="W87" s="33"/>
      <c r="X87" s="148"/>
      <c r="Y87" s="33"/>
      <c r="Z87" s="36" t="str">
        <f t="shared" si="46"/>
        <v/>
      </c>
      <c r="AA87" s="35"/>
      <c r="AB87" s="32" t="str">
        <f t="shared" si="47"/>
        <v/>
      </c>
      <c r="AC87" s="35"/>
      <c r="AD87" s="32" t="str">
        <f t="shared" si="48"/>
        <v/>
      </c>
      <c r="AE87" s="35"/>
      <c r="AF87" s="36" t="str">
        <f t="shared" si="49"/>
        <v/>
      </c>
      <c r="AG87" s="36" t="str">
        <f t="shared" si="50"/>
        <v/>
      </c>
      <c r="AH87" s="36" t="str">
        <f t="shared" si="51"/>
        <v/>
      </c>
      <c r="AI87" s="55"/>
      <c r="AJ87" s="37"/>
      <c r="AK87" s="148"/>
      <c r="AL87" s="35"/>
      <c r="AM87" s="32" t="str">
        <f t="shared" si="52"/>
        <v/>
      </c>
      <c r="AN87" s="35"/>
      <c r="AO87" s="32" t="str">
        <f t="shared" si="53"/>
        <v/>
      </c>
      <c r="AP87" s="35"/>
      <c r="AQ87" s="32" t="str">
        <f t="shared" si="54"/>
        <v/>
      </c>
      <c r="AR87" s="35"/>
      <c r="AS87" s="36" t="str">
        <f t="shared" si="55"/>
        <v/>
      </c>
      <c r="AT87" s="36" t="str">
        <f t="shared" si="56"/>
        <v/>
      </c>
      <c r="AU87" s="36" t="str">
        <f t="shared" si="57"/>
        <v/>
      </c>
      <c r="AV87" s="55"/>
      <c r="AW87" s="34"/>
      <c r="AX87" s="148"/>
      <c r="AY87" s="34"/>
      <c r="AZ87" s="32" t="str">
        <f t="shared" si="58"/>
        <v/>
      </c>
      <c r="BA87" s="34"/>
      <c r="BB87" s="32" t="str">
        <f t="shared" si="59"/>
        <v/>
      </c>
      <c r="BC87" s="34"/>
      <c r="BD87" s="32" t="str">
        <f t="shared" si="60"/>
        <v/>
      </c>
      <c r="BE87" s="35"/>
      <c r="BF87" s="36" t="str">
        <f t="shared" si="61"/>
        <v/>
      </c>
      <c r="BG87" s="36" t="str">
        <f t="shared" si="62"/>
        <v/>
      </c>
      <c r="BH87" s="36" t="str">
        <f t="shared" si="63"/>
        <v/>
      </c>
      <c r="BI87" s="55"/>
      <c r="BJ87" s="34"/>
      <c r="BK87" s="148"/>
      <c r="BL87" s="34"/>
      <c r="BM87" s="32" t="str">
        <f t="shared" si="64"/>
        <v/>
      </c>
      <c r="BN87" s="34"/>
      <c r="BO87" s="32" t="str">
        <f t="shared" si="65"/>
        <v/>
      </c>
      <c r="BP87" s="34"/>
      <c r="BQ87" s="32" t="str">
        <f t="shared" si="66"/>
        <v/>
      </c>
      <c r="BR87" s="34"/>
      <c r="BS87" s="36" t="str">
        <f t="shared" si="67"/>
        <v/>
      </c>
      <c r="BT87" s="36" t="str">
        <f t="shared" si="68"/>
        <v/>
      </c>
      <c r="BU87" s="36" t="str">
        <f t="shared" si="69"/>
        <v/>
      </c>
      <c r="BV87" s="55"/>
      <c r="BW87" s="36" t="str">
        <f t="shared" si="70"/>
        <v/>
      </c>
      <c r="BX87" s="36" t="str">
        <f t="shared" si="70"/>
        <v/>
      </c>
      <c r="BY87" s="31"/>
      <c r="BZ87" s="38"/>
      <c r="CB87" s="120" t="e">
        <f t="shared" ca="1" si="39"/>
        <v>#VALUE!</v>
      </c>
      <c r="CC87" s="2" t="e">
        <f t="shared" ca="1" si="71"/>
        <v>#VALUE!</v>
      </c>
    </row>
    <row r="88" spans="1:81" s="10" customFormat="1" ht="25.15" customHeight="1" x14ac:dyDescent="0.2">
      <c r="A88" s="52" t="str">
        <f t="shared" si="72"/>
        <v/>
      </c>
      <c r="B88" s="157" t="e">
        <f t="shared" ca="1" si="40"/>
        <v>#VALUE!</v>
      </c>
      <c r="C88" s="157" t="e">
        <f t="shared" si="41"/>
        <v>#VALUE!</v>
      </c>
      <c r="D88" s="29"/>
      <c r="E88" s="155" t="str">
        <f ca="1">IFERROR(INDIRECT(ADDRESS(MATCH(D88,CatModules!C:C,0),2,1,1,"CatModules")),"")</f>
        <v/>
      </c>
      <c r="F88" s="96"/>
      <c r="G88" s="156" t="str">
        <f ca="1">IFERROR(INDIRECT(ADDRESS(MATCH(CONCATENATE(E88,"-",F88),CatInt!K:K,0),3,1,1,"CatInt")),"")</f>
        <v/>
      </c>
      <c r="H88" s="45" t="str">
        <f>IF(F88="","",VLOOKUP(F88,#REF!,2,FALSE))</f>
        <v/>
      </c>
      <c r="I88" s="29"/>
      <c r="J88" s="155" t="e">
        <f t="shared" si="42"/>
        <v>#VALUE!</v>
      </c>
      <c r="K88" s="155" t="e">
        <f t="shared" si="43"/>
        <v>#VALUE!</v>
      </c>
      <c r="L88" s="153"/>
      <c r="M88" s="53"/>
      <c r="N88" s="175">
        <f t="shared" si="44"/>
        <v>1088</v>
      </c>
      <c r="O88" s="53"/>
      <c r="P88" s="175">
        <f t="shared" si="45"/>
        <v>10088</v>
      </c>
      <c r="Q88" s="30"/>
      <c r="R88" s="149" t="str">
        <f>IFERROR(VLOOKUP(Q88,Setup!D$16:E$25,2,FALSE),"")</f>
        <v/>
      </c>
      <c r="S88" s="51" t="str">
        <f ca="1">IFERROR(IF(OR(I88="",VLOOKUP(I88,CatCostInp!$E$2:$K$88,7,FALSE)=0),"",VLOOKUP(I88,CatCostInp!$E$2:$K$88,7,FALSE)),"")</f>
        <v/>
      </c>
      <c r="T88" s="159" t="e">
        <f>VLOOKUP(U88,#REF!,2,FALSE)</f>
        <v>#REF!</v>
      </c>
      <c r="U88" s="30"/>
      <c r="V88" s="1" t="str">
        <f ca="1">IF(U88=Setup!$C$10,"Grant",IF('Other Pharma &amp; Health Products'!U88=Setup!$C$11,"Local",IF('Other Pharma &amp; Health Products'!U88=Setup!$C$12,"Other","")))</f>
        <v/>
      </c>
      <c r="W88" s="33"/>
      <c r="X88" s="148"/>
      <c r="Y88" s="33"/>
      <c r="Z88" s="36" t="str">
        <f t="shared" si="46"/>
        <v/>
      </c>
      <c r="AA88" s="35"/>
      <c r="AB88" s="32" t="str">
        <f t="shared" si="47"/>
        <v/>
      </c>
      <c r="AC88" s="35"/>
      <c r="AD88" s="32" t="str">
        <f t="shared" si="48"/>
        <v/>
      </c>
      <c r="AE88" s="35"/>
      <c r="AF88" s="36" t="str">
        <f t="shared" si="49"/>
        <v/>
      </c>
      <c r="AG88" s="36" t="str">
        <f t="shared" si="50"/>
        <v/>
      </c>
      <c r="AH88" s="36" t="str">
        <f t="shared" si="51"/>
        <v/>
      </c>
      <c r="AI88" s="55"/>
      <c r="AJ88" s="37"/>
      <c r="AK88" s="148"/>
      <c r="AL88" s="35"/>
      <c r="AM88" s="32" t="str">
        <f t="shared" si="52"/>
        <v/>
      </c>
      <c r="AN88" s="35"/>
      <c r="AO88" s="32" t="str">
        <f t="shared" si="53"/>
        <v/>
      </c>
      <c r="AP88" s="35"/>
      <c r="AQ88" s="32" t="str">
        <f t="shared" si="54"/>
        <v/>
      </c>
      <c r="AR88" s="35"/>
      <c r="AS88" s="36" t="str">
        <f t="shared" si="55"/>
        <v/>
      </c>
      <c r="AT88" s="36" t="str">
        <f t="shared" si="56"/>
        <v/>
      </c>
      <c r="AU88" s="36" t="str">
        <f t="shared" si="57"/>
        <v/>
      </c>
      <c r="AV88" s="55"/>
      <c r="AW88" s="34"/>
      <c r="AX88" s="148"/>
      <c r="AY88" s="34"/>
      <c r="AZ88" s="32" t="str">
        <f t="shared" si="58"/>
        <v/>
      </c>
      <c r="BA88" s="34"/>
      <c r="BB88" s="32" t="str">
        <f t="shared" si="59"/>
        <v/>
      </c>
      <c r="BC88" s="34"/>
      <c r="BD88" s="32" t="str">
        <f t="shared" si="60"/>
        <v/>
      </c>
      <c r="BE88" s="35"/>
      <c r="BF88" s="36" t="str">
        <f t="shared" si="61"/>
        <v/>
      </c>
      <c r="BG88" s="36" t="str">
        <f t="shared" si="62"/>
        <v/>
      </c>
      <c r="BH88" s="36" t="str">
        <f t="shared" si="63"/>
        <v/>
      </c>
      <c r="BI88" s="55"/>
      <c r="BJ88" s="34"/>
      <c r="BK88" s="148"/>
      <c r="BL88" s="34"/>
      <c r="BM88" s="32" t="str">
        <f t="shared" si="64"/>
        <v/>
      </c>
      <c r="BN88" s="34"/>
      <c r="BO88" s="32" t="str">
        <f t="shared" si="65"/>
        <v/>
      </c>
      <c r="BP88" s="34"/>
      <c r="BQ88" s="32" t="str">
        <f t="shared" si="66"/>
        <v/>
      </c>
      <c r="BR88" s="34"/>
      <c r="BS88" s="36" t="str">
        <f t="shared" si="67"/>
        <v/>
      </c>
      <c r="BT88" s="36" t="str">
        <f t="shared" si="68"/>
        <v/>
      </c>
      <c r="BU88" s="36" t="str">
        <f t="shared" si="69"/>
        <v/>
      </c>
      <c r="BV88" s="55"/>
      <c r="BW88" s="36" t="str">
        <f t="shared" si="70"/>
        <v/>
      </c>
      <c r="BX88" s="36" t="str">
        <f t="shared" si="70"/>
        <v/>
      </c>
      <c r="BY88" s="31"/>
      <c r="BZ88" s="38"/>
      <c r="CB88" s="120" t="e">
        <f t="shared" ca="1" si="39"/>
        <v>#VALUE!</v>
      </c>
      <c r="CC88" s="2" t="e">
        <f t="shared" ca="1" si="71"/>
        <v>#VALUE!</v>
      </c>
    </row>
    <row r="89" spans="1:81" s="10" customFormat="1" ht="25.15" customHeight="1" x14ac:dyDescent="0.2">
      <c r="A89" s="52" t="str">
        <f t="shared" si="72"/>
        <v/>
      </c>
      <c r="B89" s="157" t="e">
        <f t="shared" ca="1" si="40"/>
        <v>#VALUE!</v>
      </c>
      <c r="C89" s="157" t="e">
        <f t="shared" si="41"/>
        <v>#VALUE!</v>
      </c>
      <c r="D89" s="29"/>
      <c r="E89" s="155" t="str">
        <f ca="1">IFERROR(INDIRECT(ADDRESS(MATCH(D89,CatModules!C:C,0),2,1,1,"CatModules")),"")</f>
        <v/>
      </c>
      <c r="F89" s="96"/>
      <c r="G89" s="156" t="str">
        <f ca="1">IFERROR(INDIRECT(ADDRESS(MATCH(CONCATENATE(E89,"-",F89),CatInt!K:K,0),3,1,1,"CatInt")),"")</f>
        <v/>
      </c>
      <c r="H89" s="45" t="str">
        <f>IF(F89="","",VLOOKUP(F89,#REF!,2,FALSE))</f>
        <v/>
      </c>
      <c r="I89" s="29"/>
      <c r="J89" s="155" t="e">
        <f t="shared" si="42"/>
        <v>#VALUE!</v>
      </c>
      <c r="K89" s="155" t="e">
        <f t="shared" si="43"/>
        <v>#VALUE!</v>
      </c>
      <c r="L89" s="153"/>
      <c r="M89" s="53"/>
      <c r="N89" s="175">
        <f t="shared" si="44"/>
        <v>1089</v>
      </c>
      <c r="O89" s="53"/>
      <c r="P89" s="175">
        <f t="shared" si="45"/>
        <v>10089</v>
      </c>
      <c r="Q89" s="30"/>
      <c r="R89" s="149" t="str">
        <f>IFERROR(VLOOKUP(Q89,Setup!D$16:E$25,2,FALSE),"")</f>
        <v/>
      </c>
      <c r="S89" s="51" t="str">
        <f ca="1">IFERROR(IF(OR(I89="",VLOOKUP(I89,CatCostInp!$E$2:$K$88,7,FALSE)=0),"",VLOOKUP(I89,CatCostInp!$E$2:$K$88,7,FALSE)),"")</f>
        <v/>
      </c>
      <c r="T89" s="159" t="e">
        <f>VLOOKUP(U89,#REF!,2,FALSE)</f>
        <v>#REF!</v>
      </c>
      <c r="U89" s="30"/>
      <c r="V89" s="1" t="str">
        <f ca="1">IF(U89=Setup!$C$10,"Grant",IF('Other Pharma &amp; Health Products'!U89=Setup!$C$11,"Local",IF('Other Pharma &amp; Health Products'!U89=Setup!$C$12,"Other","")))</f>
        <v/>
      </c>
      <c r="W89" s="33"/>
      <c r="X89" s="148"/>
      <c r="Y89" s="33"/>
      <c r="Z89" s="36" t="str">
        <f t="shared" si="46"/>
        <v/>
      </c>
      <c r="AA89" s="35"/>
      <c r="AB89" s="32" t="str">
        <f t="shared" si="47"/>
        <v/>
      </c>
      <c r="AC89" s="35"/>
      <c r="AD89" s="32" t="str">
        <f t="shared" si="48"/>
        <v/>
      </c>
      <c r="AE89" s="35"/>
      <c r="AF89" s="36" t="str">
        <f t="shared" si="49"/>
        <v/>
      </c>
      <c r="AG89" s="36" t="str">
        <f t="shared" si="50"/>
        <v/>
      </c>
      <c r="AH89" s="36" t="str">
        <f t="shared" si="51"/>
        <v/>
      </c>
      <c r="AI89" s="55"/>
      <c r="AJ89" s="37"/>
      <c r="AK89" s="148"/>
      <c r="AL89" s="35"/>
      <c r="AM89" s="32" t="str">
        <f t="shared" si="52"/>
        <v/>
      </c>
      <c r="AN89" s="35"/>
      <c r="AO89" s="32" t="str">
        <f t="shared" si="53"/>
        <v/>
      </c>
      <c r="AP89" s="35"/>
      <c r="AQ89" s="32" t="str">
        <f t="shared" si="54"/>
        <v/>
      </c>
      <c r="AR89" s="35"/>
      <c r="AS89" s="36" t="str">
        <f t="shared" si="55"/>
        <v/>
      </c>
      <c r="AT89" s="36" t="str">
        <f t="shared" si="56"/>
        <v/>
      </c>
      <c r="AU89" s="36" t="str">
        <f t="shared" si="57"/>
        <v/>
      </c>
      <c r="AV89" s="55"/>
      <c r="AW89" s="34"/>
      <c r="AX89" s="148"/>
      <c r="AY89" s="34"/>
      <c r="AZ89" s="32" t="str">
        <f t="shared" si="58"/>
        <v/>
      </c>
      <c r="BA89" s="34"/>
      <c r="BB89" s="32" t="str">
        <f t="shared" si="59"/>
        <v/>
      </c>
      <c r="BC89" s="34"/>
      <c r="BD89" s="32" t="str">
        <f t="shared" si="60"/>
        <v/>
      </c>
      <c r="BE89" s="35"/>
      <c r="BF89" s="36" t="str">
        <f t="shared" si="61"/>
        <v/>
      </c>
      <c r="BG89" s="36" t="str">
        <f t="shared" si="62"/>
        <v/>
      </c>
      <c r="BH89" s="36" t="str">
        <f t="shared" si="63"/>
        <v/>
      </c>
      <c r="BI89" s="55"/>
      <c r="BJ89" s="34"/>
      <c r="BK89" s="148"/>
      <c r="BL89" s="34"/>
      <c r="BM89" s="32" t="str">
        <f t="shared" si="64"/>
        <v/>
      </c>
      <c r="BN89" s="34"/>
      <c r="BO89" s="32" t="str">
        <f t="shared" si="65"/>
        <v/>
      </c>
      <c r="BP89" s="34"/>
      <c r="BQ89" s="32" t="str">
        <f t="shared" si="66"/>
        <v/>
      </c>
      <c r="BR89" s="34"/>
      <c r="BS89" s="36" t="str">
        <f t="shared" si="67"/>
        <v/>
      </c>
      <c r="BT89" s="36" t="str">
        <f t="shared" si="68"/>
        <v/>
      </c>
      <c r="BU89" s="36" t="str">
        <f t="shared" si="69"/>
        <v/>
      </c>
      <c r="BV89" s="55"/>
      <c r="BW89" s="36" t="str">
        <f t="shared" si="70"/>
        <v/>
      </c>
      <c r="BX89" s="36" t="str">
        <f t="shared" si="70"/>
        <v/>
      </c>
      <c r="BY89" s="31"/>
      <c r="BZ89" s="38"/>
      <c r="CB89" s="120" t="e">
        <f t="shared" ca="1" si="39"/>
        <v>#VALUE!</v>
      </c>
      <c r="CC89" s="2" t="e">
        <f t="shared" ca="1" si="71"/>
        <v>#VALUE!</v>
      </c>
    </row>
    <row r="90" spans="1:81" s="10" customFormat="1" ht="25.15" customHeight="1" x14ac:dyDescent="0.2">
      <c r="A90" s="52" t="str">
        <f t="shared" si="72"/>
        <v/>
      </c>
      <c r="B90" s="157" t="e">
        <f t="shared" ca="1" si="40"/>
        <v>#VALUE!</v>
      </c>
      <c r="C90" s="157" t="e">
        <f t="shared" si="41"/>
        <v>#VALUE!</v>
      </c>
      <c r="D90" s="29"/>
      <c r="E90" s="155" t="str">
        <f ca="1">IFERROR(INDIRECT(ADDRESS(MATCH(D90,CatModules!C:C,0),2,1,1,"CatModules")),"")</f>
        <v/>
      </c>
      <c r="F90" s="96"/>
      <c r="G90" s="156" t="str">
        <f ca="1">IFERROR(INDIRECT(ADDRESS(MATCH(CONCATENATE(E90,"-",F90),CatInt!K:K,0),3,1,1,"CatInt")),"")</f>
        <v/>
      </c>
      <c r="H90" s="45" t="str">
        <f>IF(F90="","",VLOOKUP(F90,#REF!,2,FALSE))</f>
        <v/>
      </c>
      <c r="I90" s="29"/>
      <c r="J90" s="155" t="e">
        <f t="shared" si="42"/>
        <v>#VALUE!</v>
      </c>
      <c r="K90" s="155" t="e">
        <f t="shared" si="43"/>
        <v>#VALUE!</v>
      </c>
      <c r="L90" s="153"/>
      <c r="M90" s="53"/>
      <c r="N90" s="175">
        <f t="shared" si="44"/>
        <v>1090</v>
      </c>
      <c r="O90" s="53"/>
      <c r="P90" s="175">
        <f t="shared" si="45"/>
        <v>10090</v>
      </c>
      <c r="Q90" s="30"/>
      <c r="R90" s="149" t="str">
        <f>IFERROR(VLOOKUP(Q90,Setup!D$16:E$25,2,FALSE),"")</f>
        <v/>
      </c>
      <c r="S90" s="51" t="str">
        <f ca="1">IFERROR(IF(OR(I90="",VLOOKUP(I90,CatCostInp!$E$2:$K$88,7,FALSE)=0),"",VLOOKUP(I90,CatCostInp!$E$2:$K$88,7,FALSE)),"")</f>
        <v/>
      </c>
      <c r="T90" s="159" t="e">
        <f>VLOOKUP(U90,#REF!,2,FALSE)</f>
        <v>#REF!</v>
      </c>
      <c r="U90" s="30"/>
      <c r="V90" s="1" t="str">
        <f ca="1">IF(U90=Setup!$C$10,"Grant",IF('Other Pharma &amp; Health Products'!U90=Setup!$C$11,"Local",IF('Other Pharma &amp; Health Products'!U90=Setup!$C$12,"Other","")))</f>
        <v/>
      </c>
      <c r="W90" s="33"/>
      <c r="X90" s="148"/>
      <c r="Y90" s="33"/>
      <c r="Z90" s="36" t="str">
        <f t="shared" si="46"/>
        <v/>
      </c>
      <c r="AA90" s="35"/>
      <c r="AB90" s="32" t="str">
        <f t="shared" si="47"/>
        <v/>
      </c>
      <c r="AC90" s="35"/>
      <c r="AD90" s="32" t="str">
        <f t="shared" si="48"/>
        <v/>
      </c>
      <c r="AE90" s="35"/>
      <c r="AF90" s="36" t="str">
        <f t="shared" si="49"/>
        <v/>
      </c>
      <c r="AG90" s="36" t="str">
        <f t="shared" si="50"/>
        <v/>
      </c>
      <c r="AH90" s="36" t="str">
        <f t="shared" si="51"/>
        <v/>
      </c>
      <c r="AI90" s="55"/>
      <c r="AJ90" s="37"/>
      <c r="AK90" s="148"/>
      <c r="AL90" s="35"/>
      <c r="AM90" s="32" t="str">
        <f t="shared" si="52"/>
        <v/>
      </c>
      <c r="AN90" s="35"/>
      <c r="AO90" s="32" t="str">
        <f t="shared" si="53"/>
        <v/>
      </c>
      <c r="AP90" s="35"/>
      <c r="AQ90" s="32" t="str">
        <f t="shared" si="54"/>
        <v/>
      </c>
      <c r="AR90" s="35"/>
      <c r="AS90" s="36" t="str">
        <f t="shared" si="55"/>
        <v/>
      </c>
      <c r="AT90" s="36" t="str">
        <f t="shared" si="56"/>
        <v/>
      </c>
      <c r="AU90" s="36" t="str">
        <f t="shared" si="57"/>
        <v/>
      </c>
      <c r="AV90" s="55"/>
      <c r="AW90" s="34"/>
      <c r="AX90" s="148"/>
      <c r="AY90" s="34"/>
      <c r="AZ90" s="32" t="str">
        <f t="shared" si="58"/>
        <v/>
      </c>
      <c r="BA90" s="34"/>
      <c r="BB90" s="32" t="str">
        <f t="shared" si="59"/>
        <v/>
      </c>
      <c r="BC90" s="34"/>
      <c r="BD90" s="32" t="str">
        <f t="shared" si="60"/>
        <v/>
      </c>
      <c r="BE90" s="35"/>
      <c r="BF90" s="36" t="str">
        <f t="shared" si="61"/>
        <v/>
      </c>
      <c r="BG90" s="36" t="str">
        <f t="shared" si="62"/>
        <v/>
      </c>
      <c r="BH90" s="36" t="str">
        <f t="shared" si="63"/>
        <v/>
      </c>
      <c r="BI90" s="55"/>
      <c r="BJ90" s="34"/>
      <c r="BK90" s="148"/>
      <c r="BL90" s="34"/>
      <c r="BM90" s="32" t="str">
        <f t="shared" si="64"/>
        <v/>
      </c>
      <c r="BN90" s="34"/>
      <c r="BO90" s="32" t="str">
        <f t="shared" si="65"/>
        <v/>
      </c>
      <c r="BP90" s="34"/>
      <c r="BQ90" s="32" t="str">
        <f t="shared" si="66"/>
        <v/>
      </c>
      <c r="BR90" s="34"/>
      <c r="BS90" s="36" t="str">
        <f t="shared" si="67"/>
        <v/>
      </c>
      <c r="BT90" s="36" t="str">
        <f t="shared" si="68"/>
        <v/>
      </c>
      <c r="BU90" s="36" t="str">
        <f t="shared" si="69"/>
        <v/>
      </c>
      <c r="BV90" s="55"/>
      <c r="BW90" s="36" t="str">
        <f t="shared" si="70"/>
        <v/>
      </c>
      <c r="BX90" s="36" t="str">
        <f t="shared" si="70"/>
        <v/>
      </c>
      <c r="BY90" s="31"/>
      <c r="BZ90" s="38"/>
      <c r="CB90" s="120" t="e">
        <f t="shared" ca="1" si="39"/>
        <v>#VALUE!</v>
      </c>
      <c r="CC90" s="2" t="e">
        <f t="shared" ca="1" si="71"/>
        <v>#VALUE!</v>
      </c>
    </row>
    <row r="91" spans="1:81" s="10" customFormat="1" ht="25.15" customHeight="1" x14ac:dyDescent="0.2">
      <c r="A91" s="52" t="str">
        <f t="shared" si="72"/>
        <v/>
      </c>
      <c r="B91" s="157" t="e">
        <f t="shared" ca="1" si="40"/>
        <v>#VALUE!</v>
      </c>
      <c r="C91" s="157" t="e">
        <f t="shared" si="41"/>
        <v>#VALUE!</v>
      </c>
      <c r="D91" s="29"/>
      <c r="E91" s="155" t="str">
        <f ca="1">IFERROR(INDIRECT(ADDRESS(MATCH(D91,CatModules!C:C,0),2,1,1,"CatModules")),"")</f>
        <v/>
      </c>
      <c r="F91" s="96"/>
      <c r="G91" s="156" t="str">
        <f ca="1">IFERROR(INDIRECT(ADDRESS(MATCH(CONCATENATE(E91,"-",F91),CatInt!K:K,0),3,1,1,"CatInt")),"")</f>
        <v/>
      </c>
      <c r="H91" s="45" t="str">
        <f>IF(F91="","",VLOOKUP(F91,#REF!,2,FALSE))</f>
        <v/>
      </c>
      <c r="I91" s="29"/>
      <c r="J91" s="155" t="e">
        <f t="shared" si="42"/>
        <v>#VALUE!</v>
      </c>
      <c r="K91" s="155" t="e">
        <f t="shared" si="43"/>
        <v>#VALUE!</v>
      </c>
      <c r="L91" s="153"/>
      <c r="M91" s="53"/>
      <c r="N91" s="175">
        <f t="shared" si="44"/>
        <v>1091</v>
      </c>
      <c r="O91" s="53"/>
      <c r="P91" s="175">
        <f t="shared" si="45"/>
        <v>10091</v>
      </c>
      <c r="Q91" s="30"/>
      <c r="R91" s="149" t="str">
        <f>IFERROR(VLOOKUP(Q91,Setup!D$16:E$25,2,FALSE),"")</f>
        <v/>
      </c>
      <c r="S91" s="51" t="str">
        <f ca="1">IFERROR(IF(OR(I91="",VLOOKUP(I91,CatCostInp!$E$2:$K$88,7,FALSE)=0),"",VLOOKUP(I91,CatCostInp!$E$2:$K$88,7,FALSE)),"")</f>
        <v/>
      </c>
      <c r="T91" s="159" t="e">
        <f>VLOOKUP(U91,#REF!,2,FALSE)</f>
        <v>#REF!</v>
      </c>
      <c r="U91" s="30"/>
      <c r="V91" s="1" t="str">
        <f ca="1">IF(U91=Setup!$C$10,"Grant",IF('Other Pharma &amp; Health Products'!U91=Setup!$C$11,"Local",IF('Other Pharma &amp; Health Products'!U91=Setup!$C$12,"Other","")))</f>
        <v/>
      </c>
      <c r="W91" s="33"/>
      <c r="X91" s="148"/>
      <c r="Y91" s="33"/>
      <c r="Z91" s="36" t="str">
        <f t="shared" si="46"/>
        <v/>
      </c>
      <c r="AA91" s="35"/>
      <c r="AB91" s="32" t="str">
        <f t="shared" si="47"/>
        <v/>
      </c>
      <c r="AC91" s="35"/>
      <c r="AD91" s="32" t="str">
        <f t="shared" si="48"/>
        <v/>
      </c>
      <c r="AE91" s="35"/>
      <c r="AF91" s="36" t="str">
        <f t="shared" si="49"/>
        <v/>
      </c>
      <c r="AG91" s="36" t="str">
        <f t="shared" si="50"/>
        <v/>
      </c>
      <c r="AH91" s="36" t="str">
        <f t="shared" si="51"/>
        <v/>
      </c>
      <c r="AI91" s="55"/>
      <c r="AJ91" s="37"/>
      <c r="AK91" s="148"/>
      <c r="AL91" s="35"/>
      <c r="AM91" s="32" t="str">
        <f t="shared" si="52"/>
        <v/>
      </c>
      <c r="AN91" s="35"/>
      <c r="AO91" s="32" t="str">
        <f t="shared" si="53"/>
        <v/>
      </c>
      <c r="AP91" s="35"/>
      <c r="AQ91" s="32" t="str">
        <f t="shared" si="54"/>
        <v/>
      </c>
      <c r="AR91" s="35"/>
      <c r="AS91" s="36" t="str">
        <f t="shared" si="55"/>
        <v/>
      </c>
      <c r="AT91" s="36" t="str">
        <f t="shared" si="56"/>
        <v/>
      </c>
      <c r="AU91" s="36" t="str">
        <f t="shared" si="57"/>
        <v/>
      </c>
      <c r="AV91" s="55"/>
      <c r="AW91" s="34"/>
      <c r="AX91" s="148"/>
      <c r="AY91" s="34"/>
      <c r="AZ91" s="32" t="str">
        <f t="shared" si="58"/>
        <v/>
      </c>
      <c r="BA91" s="34"/>
      <c r="BB91" s="32" t="str">
        <f t="shared" si="59"/>
        <v/>
      </c>
      <c r="BC91" s="34"/>
      <c r="BD91" s="32" t="str">
        <f t="shared" si="60"/>
        <v/>
      </c>
      <c r="BE91" s="35"/>
      <c r="BF91" s="36" t="str">
        <f t="shared" si="61"/>
        <v/>
      </c>
      <c r="BG91" s="36" t="str">
        <f t="shared" si="62"/>
        <v/>
      </c>
      <c r="BH91" s="36" t="str">
        <f t="shared" si="63"/>
        <v/>
      </c>
      <c r="BI91" s="55"/>
      <c r="BJ91" s="34"/>
      <c r="BK91" s="148"/>
      <c r="BL91" s="34"/>
      <c r="BM91" s="32" t="str">
        <f t="shared" si="64"/>
        <v/>
      </c>
      <c r="BN91" s="34"/>
      <c r="BO91" s="32" t="str">
        <f t="shared" si="65"/>
        <v/>
      </c>
      <c r="BP91" s="34"/>
      <c r="BQ91" s="32" t="str">
        <f t="shared" si="66"/>
        <v/>
      </c>
      <c r="BR91" s="34"/>
      <c r="BS91" s="36" t="str">
        <f t="shared" si="67"/>
        <v/>
      </c>
      <c r="BT91" s="36" t="str">
        <f t="shared" si="68"/>
        <v/>
      </c>
      <c r="BU91" s="36" t="str">
        <f t="shared" si="69"/>
        <v/>
      </c>
      <c r="BV91" s="55"/>
      <c r="BW91" s="36" t="str">
        <f t="shared" si="70"/>
        <v/>
      </c>
      <c r="BX91" s="36" t="str">
        <f t="shared" si="70"/>
        <v/>
      </c>
      <c r="BY91" s="31"/>
      <c r="BZ91" s="38"/>
      <c r="CB91" s="120" t="e">
        <f t="shared" ca="1" si="39"/>
        <v>#VALUE!</v>
      </c>
      <c r="CC91" s="2" t="e">
        <f t="shared" ca="1" si="71"/>
        <v>#VALUE!</v>
      </c>
    </row>
    <row r="92" spans="1:81" s="10" customFormat="1" ht="25.15" customHeight="1" x14ac:dyDescent="0.2">
      <c r="A92" s="52" t="str">
        <f t="shared" si="72"/>
        <v/>
      </c>
      <c r="B92" s="157" t="e">
        <f t="shared" ca="1" si="40"/>
        <v>#VALUE!</v>
      </c>
      <c r="C92" s="157" t="e">
        <f t="shared" si="41"/>
        <v>#VALUE!</v>
      </c>
      <c r="D92" s="29"/>
      <c r="E92" s="155" t="str">
        <f ca="1">IFERROR(INDIRECT(ADDRESS(MATCH(D92,CatModules!C:C,0),2,1,1,"CatModules")),"")</f>
        <v/>
      </c>
      <c r="F92" s="96"/>
      <c r="G92" s="156" t="str">
        <f ca="1">IFERROR(INDIRECT(ADDRESS(MATCH(CONCATENATE(E92,"-",F92),CatInt!K:K,0),3,1,1,"CatInt")),"")</f>
        <v/>
      </c>
      <c r="H92" s="45" t="str">
        <f>IF(F92="","",VLOOKUP(F92,#REF!,2,FALSE))</f>
        <v/>
      </c>
      <c r="I92" s="29"/>
      <c r="J92" s="155" t="e">
        <f t="shared" si="42"/>
        <v>#VALUE!</v>
      </c>
      <c r="K92" s="155" t="e">
        <f t="shared" si="43"/>
        <v>#VALUE!</v>
      </c>
      <c r="L92" s="153"/>
      <c r="M92" s="53"/>
      <c r="N92" s="175">
        <f t="shared" si="44"/>
        <v>1092</v>
      </c>
      <c r="O92" s="53"/>
      <c r="P92" s="175">
        <f t="shared" si="45"/>
        <v>10092</v>
      </c>
      <c r="Q92" s="30"/>
      <c r="R92" s="149" t="str">
        <f>IFERROR(VLOOKUP(Q92,Setup!D$16:E$25,2,FALSE),"")</f>
        <v/>
      </c>
      <c r="S92" s="51" t="str">
        <f ca="1">IFERROR(IF(OR(I92="",VLOOKUP(I92,CatCostInp!$E$2:$K$88,7,FALSE)=0),"",VLOOKUP(I92,CatCostInp!$E$2:$K$88,7,FALSE)),"")</f>
        <v/>
      </c>
      <c r="T92" s="159" t="e">
        <f>VLOOKUP(U92,#REF!,2,FALSE)</f>
        <v>#REF!</v>
      </c>
      <c r="U92" s="30"/>
      <c r="V92" s="1" t="str">
        <f ca="1">IF(U92=Setup!$C$10,"Grant",IF('Other Pharma &amp; Health Products'!U92=Setup!$C$11,"Local",IF('Other Pharma &amp; Health Products'!U92=Setup!$C$12,"Other","")))</f>
        <v/>
      </c>
      <c r="W92" s="33"/>
      <c r="X92" s="148"/>
      <c r="Y92" s="33"/>
      <c r="Z92" s="36" t="str">
        <f t="shared" si="46"/>
        <v/>
      </c>
      <c r="AA92" s="35"/>
      <c r="AB92" s="32" t="str">
        <f t="shared" si="47"/>
        <v/>
      </c>
      <c r="AC92" s="35"/>
      <c r="AD92" s="32" t="str">
        <f t="shared" si="48"/>
        <v/>
      </c>
      <c r="AE92" s="35"/>
      <c r="AF92" s="36" t="str">
        <f t="shared" si="49"/>
        <v/>
      </c>
      <c r="AG92" s="36" t="str">
        <f t="shared" si="50"/>
        <v/>
      </c>
      <c r="AH92" s="36" t="str">
        <f t="shared" si="51"/>
        <v/>
      </c>
      <c r="AI92" s="55"/>
      <c r="AJ92" s="37"/>
      <c r="AK92" s="148"/>
      <c r="AL92" s="35"/>
      <c r="AM92" s="32" t="str">
        <f t="shared" si="52"/>
        <v/>
      </c>
      <c r="AN92" s="35"/>
      <c r="AO92" s="32" t="str">
        <f t="shared" si="53"/>
        <v/>
      </c>
      <c r="AP92" s="35"/>
      <c r="AQ92" s="32" t="str">
        <f t="shared" si="54"/>
        <v/>
      </c>
      <c r="AR92" s="35"/>
      <c r="AS92" s="36" t="str">
        <f t="shared" si="55"/>
        <v/>
      </c>
      <c r="AT92" s="36" t="str">
        <f t="shared" si="56"/>
        <v/>
      </c>
      <c r="AU92" s="36" t="str">
        <f t="shared" si="57"/>
        <v/>
      </c>
      <c r="AV92" s="55"/>
      <c r="AW92" s="34"/>
      <c r="AX92" s="148"/>
      <c r="AY92" s="34"/>
      <c r="AZ92" s="32" t="str">
        <f t="shared" si="58"/>
        <v/>
      </c>
      <c r="BA92" s="34"/>
      <c r="BB92" s="32" t="str">
        <f t="shared" si="59"/>
        <v/>
      </c>
      <c r="BC92" s="34"/>
      <c r="BD92" s="32" t="str">
        <f t="shared" si="60"/>
        <v/>
      </c>
      <c r="BE92" s="35"/>
      <c r="BF92" s="36" t="str">
        <f t="shared" si="61"/>
        <v/>
      </c>
      <c r="BG92" s="36" t="str">
        <f t="shared" si="62"/>
        <v/>
      </c>
      <c r="BH92" s="36" t="str">
        <f t="shared" si="63"/>
        <v/>
      </c>
      <c r="BI92" s="55"/>
      <c r="BJ92" s="34"/>
      <c r="BK92" s="148"/>
      <c r="BL92" s="34"/>
      <c r="BM92" s="32" t="str">
        <f t="shared" si="64"/>
        <v/>
      </c>
      <c r="BN92" s="34"/>
      <c r="BO92" s="32" t="str">
        <f t="shared" si="65"/>
        <v/>
      </c>
      <c r="BP92" s="34"/>
      <c r="BQ92" s="32" t="str">
        <f t="shared" si="66"/>
        <v/>
      </c>
      <c r="BR92" s="34"/>
      <c r="BS92" s="36" t="str">
        <f t="shared" si="67"/>
        <v/>
      </c>
      <c r="BT92" s="36" t="str">
        <f t="shared" si="68"/>
        <v/>
      </c>
      <c r="BU92" s="36" t="str">
        <f t="shared" si="69"/>
        <v/>
      </c>
      <c r="BV92" s="55"/>
      <c r="BW92" s="36" t="str">
        <f t="shared" si="70"/>
        <v/>
      </c>
      <c r="BX92" s="36" t="str">
        <f t="shared" si="70"/>
        <v/>
      </c>
      <c r="BY92" s="31"/>
      <c r="BZ92" s="38"/>
      <c r="CB92" s="120" t="e">
        <f t="shared" ca="1" si="39"/>
        <v>#VALUE!</v>
      </c>
      <c r="CC92" s="2" t="e">
        <f t="shared" ca="1" si="71"/>
        <v>#VALUE!</v>
      </c>
    </row>
    <row r="93" spans="1:81" s="10" customFormat="1" ht="25.15" customHeight="1" x14ac:dyDescent="0.2">
      <c r="A93" s="52" t="str">
        <f t="shared" si="72"/>
        <v/>
      </c>
      <c r="B93" s="157" t="e">
        <f t="shared" ca="1" si="40"/>
        <v>#VALUE!</v>
      </c>
      <c r="C93" s="157" t="e">
        <f t="shared" si="41"/>
        <v>#VALUE!</v>
      </c>
      <c r="D93" s="29"/>
      <c r="E93" s="155" t="str">
        <f ca="1">IFERROR(INDIRECT(ADDRESS(MATCH(D93,CatModules!C:C,0),2,1,1,"CatModules")),"")</f>
        <v/>
      </c>
      <c r="F93" s="96"/>
      <c r="G93" s="156" t="str">
        <f ca="1">IFERROR(INDIRECT(ADDRESS(MATCH(CONCATENATE(E93,"-",F93),CatInt!K:K,0),3,1,1,"CatInt")),"")</f>
        <v/>
      </c>
      <c r="H93" s="45" t="str">
        <f>IF(F93="","",VLOOKUP(F93,#REF!,2,FALSE))</f>
        <v/>
      </c>
      <c r="I93" s="29"/>
      <c r="J93" s="155" t="e">
        <f t="shared" si="42"/>
        <v>#VALUE!</v>
      </c>
      <c r="K93" s="155" t="e">
        <f t="shared" si="43"/>
        <v>#VALUE!</v>
      </c>
      <c r="L93" s="153"/>
      <c r="M93" s="53"/>
      <c r="N93" s="175">
        <f t="shared" si="44"/>
        <v>1093</v>
      </c>
      <c r="O93" s="53"/>
      <c r="P93" s="175">
        <f t="shared" si="45"/>
        <v>10093</v>
      </c>
      <c r="Q93" s="30"/>
      <c r="R93" s="149" t="str">
        <f>IFERROR(VLOOKUP(Q93,Setup!D$16:E$25,2,FALSE),"")</f>
        <v/>
      </c>
      <c r="S93" s="51" t="str">
        <f ca="1">IFERROR(IF(OR(I93="",VLOOKUP(I93,CatCostInp!$E$2:$K$88,7,FALSE)=0),"",VLOOKUP(I93,CatCostInp!$E$2:$K$88,7,FALSE)),"")</f>
        <v/>
      </c>
      <c r="T93" s="159" t="e">
        <f>VLOOKUP(U93,#REF!,2,FALSE)</f>
        <v>#REF!</v>
      </c>
      <c r="U93" s="30"/>
      <c r="V93" s="1" t="str">
        <f ca="1">IF(U93=Setup!$C$10,"Grant",IF('Other Pharma &amp; Health Products'!U93=Setup!$C$11,"Local",IF('Other Pharma &amp; Health Products'!U93=Setup!$C$12,"Other","")))</f>
        <v/>
      </c>
      <c r="W93" s="33"/>
      <c r="X93" s="148"/>
      <c r="Y93" s="33"/>
      <c r="Z93" s="36" t="str">
        <f t="shared" si="46"/>
        <v/>
      </c>
      <c r="AA93" s="35"/>
      <c r="AB93" s="32" t="str">
        <f t="shared" si="47"/>
        <v/>
      </c>
      <c r="AC93" s="35"/>
      <c r="AD93" s="32" t="str">
        <f t="shared" si="48"/>
        <v/>
      </c>
      <c r="AE93" s="35"/>
      <c r="AF93" s="36" t="str">
        <f t="shared" si="49"/>
        <v/>
      </c>
      <c r="AG93" s="36" t="str">
        <f t="shared" si="50"/>
        <v/>
      </c>
      <c r="AH93" s="36" t="str">
        <f t="shared" si="51"/>
        <v/>
      </c>
      <c r="AI93" s="55"/>
      <c r="AJ93" s="37"/>
      <c r="AK93" s="148"/>
      <c r="AL93" s="35"/>
      <c r="AM93" s="32" t="str">
        <f t="shared" si="52"/>
        <v/>
      </c>
      <c r="AN93" s="35"/>
      <c r="AO93" s="32" t="str">
        <f t="shared" si="53"/>
        <v/>
      </c>
      <c r="AP93" s="35"/>
      <c r="AQ93" s="32" t="str">
        <f t="shared" si="54"/>
        <v/>
      </c>
      <c r="AR93" s="35"/>
      <c r="AS93" s="36" t="str">
        <f t="shared" si="55"/>
        <v/>
      </c>
      <c r="AT93" s="36" t="str">
        <f t="shared" si="56"/>
        <v/>
      </c>
      <c r="AU93" s="36" t="str">
        <f t="shared" si="57"/>
        <v/>
      </c>
      <c r="AV93" s="55"/>
      <c r="AW93" s="34"/>
      <c r="AX93" s="148"/>
      <c r="AY93" s="34"/>
      <c r="AZ93" s="32" t="str">
        <f t="shared" si="58"/>
        <v/>
      </c>
      <c r="BA93" s="34"/>
      <c r="BB93" s="32" t="str">
        <f t="shared" si="59"/>
        <v/>
      </c>
      <c r="BC93" s="34"/>
      <c r="BD93" s="32" t="str">
        <f t="shared" si="60"/>
        <v/>
      </c>
      <c r="BE93" s="35"/>
      <c r="BF93" s="36" t="str">
        <f t="shared" si="61"/>
        <v/>
      </c>
      <c r="BG93" s="36" t="str">
        <f t="shared" si="62"/>
        <v/>
      </c>
      <c r="BH93" s="36" t="str">
        <f t="shared" si="63"/>
        <v/>
      </c>
      <c r="BI93" s="55"/>
      <c r="BJ93" s="34"/>
      <c r="BK93" s="148"/>
      <c r="BL93" s="34"/>
      <c r="BM93" s="32" t="str">
        <f t="shared" si="64"/>
        <v/>
      </c>
      <c r="BN93" s="34"/>
      <c r="BO93" s="32" t="str">
        <f t="shared" si="65"/>
        <v/>
      </c>
      <c r="BP93" s="34"/>
      <c r="BQ93" s="32" t="str">
        <f t="shared" si="66"/>
        <v/>
      </c>
      <c r="BR93" s="34"/>
      <c r="BS93" s="36" t="str">
        <f t="shared" si="67"/>
        <v/>
      </c>
      <c r="BT93" s="36" t="str">
        <f t="shared" si="68"/>
        <v/>
      </c>
      <c r="BU93" s="36" t="str">
        <f t="shared" si="69"/>
        <v/>
      </c>
      <c r="BV93" s="55"/>
      <c r="BW93" s="36" t="str">
        <f t="shared" si="70"/>
        <v/>
      </c>
      <c r="BX93" s="36" t="str">
        <f t="shared" si="70"/>
        <v/>
      </c>
      <c r="BY93" s="31"/>
      <c r="BZ93" s="38"/>
      <c r="CB93" s="120" t="e">
        <f t="shared" ca="1" si="39"/>
        <v>#VALUE!</v>
      </c>
      <c r="CC93" s="2" t="e">
        <f t="shared" ca="1" si="71"/>
        <v>#VALUE!</v>
      </c>
    </row>
    <row r="94" spans="1:81" s="10" customFormat="1" ht="25.15" customHeight="1" x14ac:dyDescent="0.2">
      <c r="A94" s="52" t="str">
        <f t="shared" si="72"/>
        <v/>
      </c>
      <c r="B94" s="157" t="e">
        <f t="shared" ca="1" si="40"/>
        <v>#VALUE!</v>
      </c>
      <c r="C94" s="157" t="e">
        <f t="shared" si="41"/>
        <v>#VALUE!</v>
      </c>
      <c r="D94" s="29"/>
      <c r="E94" s="155" t="str">
        <f ca="1">IFERROR(INDIRECT(ADDRESS(MATCH(D94,CatModules!C:C,0),2,1,1,"CatModules")),"")</f>
        <v/>
      </c>
      <c r="F94" s="96"/>
      <c r="G94" s="156" t="str">
        <f ca="1">IFERROR(INDIRECT(ADDRESS(MATCH(CONCATENATE(E94,"-",F94),CatInt!K:K,0),3,1,1,"CatInt")),"")</f>
        <v/>
      </c>
      <c r="H94" s="45" t="str">
        <f>IF(F94="","",VLOOKUP(F94,#REF!,2,FALSE))</f>
        <v/>
      </c>
      <c r="I94" s="29"/>
      <c r="J94" s="155" t="e">
        <f t="shared" si="42"/>
        <v>#VALUE!</v>
      </c>
      <c r="K94" s="155" t="e">
        <f t="shared" si="43"/>
        <v>#VALUE!</v>
      </c>
      <c r="L94" s="153"/>
      <c r="M94" s="53"/>
      <c r="N94" s="175">
        <f t="shared" si="44"/>
        <v>1094</v>
      </c>
      <c r="O94" s="53"/>
      <c r="P94" s="175">
        <f t="shared" si="45"/>
        <v>10094</v>
      </c>
      <c r="Q94" s="30"/>
      <c r="R94" s="149" t="str">
        <f>IFERROR(VLOOKUP(Q94,Setup!D$16:E$25,2,FALSE),"")</f>
        <v/>
      </c>
      <c r="S94" s="51" t="str">
        <f ca="1">IFERROR(IF(OR(I94="",VLOOKUP(I94,CatCostInp!$E$2:$K$88,7,FALSE)=0),"",VLOOKUP(I94,CatCostInp!$E$2:$K$88,7,FALSE)),"")</f>
        <v/>
      </c>
      <c r="T94" s="159" t="e">
        <f>VLOOKUP(U94,#REF!,2,FALSE)</f>
        <v>#REF!</v>
      </c>
      <c r="U94" s="30"/>
      <c r="V94" s="1" t="str">
        <f ca="1">IF(U94=Setup!$C$10,"Grant",IF('Other Pharma &amp; Health Products'!U94=Setup!$C$11,"Local",IF('Other Pharma &amp; Health Products'!U94=Setup!$C$12,"Other","")))</f>
        <v/>
      </c>
      <c r="W94" s="33"/>
      <c r="X94" s="148"/>
      <c r="Y94" s="33"/>
      <c r="Z94" s="36" t="str">
        <f t="shared" si="46"/>
        <v/>
      </c>
      <c r="AA94" s="35"/>
      <c r="AB94" s="32" t="str">
        <f t="shared" si="47"/>
        <v/>
      </c>
      <c r="AC94" s="35"/>
      <c r="AD94" s="32" t="str">
        <f t="shared" si="48"/>
        <v/>
      </c>
      <c r="AE94" s="35"/>
      <c r="AF94" s="36" t="str">
        <f t="shared" si="49"/>
        <v/>
      </c>
      <c r="AG94" s="36" t="str">
        <f t="shared" si="50"/>
        <v/>
      </c>
      <c r="AH94" s="36" t="str">
        <f t="shared" si="51"/>
        <v/>
      </c>
      <c r="AI94" s="55"/>
      <c r="AJ94" s="37"/>
      <c r="AK94" s="148"/>
      <c r="AL94" s="35"/>
      <c r="AM94" s="32" t="str">
        <f t="shared" si="52"/>
        <v/>
      </c>
      <c r="AN94" s="35"/>
      <c r="AO94" s="32" t="str">
        <f t="shared" si="53"/>
        <v/>
      </c>
      <c r="AP94" s="35"/>
      <c r="AQ94" s="32" t="str">
        <f t="shared" si="54"/>
        <v/>
      </c>
      <c r="AR94" s="35"/>
      <c r="AS94" s="36" t="str">
        <f t="shared" si="55"/>
        <v/>
      </c>
      <c r="AT94" s="36" t="str">
        <f t="shared" si="56"/>
        <v/>
      </c>
      <c r="AU94" s="36" t="str">
        <f t="shared" si="57"/>
        <v/>
      </c>
      <c r="AV94" s="55"/>
      <c r="AW94" s="34"/>
      <c r="AX94" s="148"/>
      <c r="AY94" s="34"/>
      <c r="AZ94" s="32" t="str">
        <f t="shared" si="58"/>
        <v/>
      </c>
      <c r="BA94" s="34"/>
      <c r="BB94" s="32" t="str">
        <f t="shared" si="59"/>
        <v/>
      </c>
      <c r="BC94" s="34"/>
      <c r="BD94" s="32" t="str">
        <f t="shared" si="60"/>
        <v/>
      </c>
      <c r="BE94" s="35"/>
      <c r="BF94" s="36" t="str">
        <f t="shared" si="61"/>
        <v/>
      </c>
      <c r="BG94" s="36" t="str">
        <f t="shared" si="62"/>
        <v/>
      </c>
      <c r="BH94" s="36" t="str">
        <f t="shared" si="63"/>
        <v/>
      </c>
      <c r="BI94" s="55"/>
      <c r="BJ94" s="34"/>
      <c r="BK94" s="148"/>
      <c r="BL94" s="34"/>
      <c r="BM94" s="32" t="str">
        <f t="shared" si="64"/>
        <v/>
      </c>
      <c r="BN94" s="34"/>
      <c r="BO94" s="32" t="str">
        <f t="shared" si="65"/>
        <v/>
      </c>
      <c r="BP94" s="34"/>
      <c r="BQ94" s="32" t="str">
        <f t="shared" si="66"/>
        <v/>
      </c>
      <c r="BR94" s="34"/>
      <c r="BS94" s="36" t="str">
        <f t="shared" si="67"/>
        <v/>
      </c>
      <c r="BT94" s="36" t="str">
        <f t="shared" si="68"/>
        <v/>
      </c>
      <c r="BU94" s="36" t="str">
        <f t="shared" si="69"/>
        <v/>
      </c>
      <c r="BV94" s="55"/>
      <c r="BW94" s="36" t="str">
        <f t="shared" si="70"/>
        <v/>
      </c>
      <c r="BX94" s="36" t="str">
        <f t="shared" si="70"/>
        <v/>
      </c>
      <c r="BY94" s="31"/>
      <c r="BZ94" s="38"/>
      <c r="CB94" s="120" t="e">
        <f t="shared" ca="1" si="39"/>
        <v>#VALUE!</v>
      </c>
      <c r="CC94" s="2" t="e">
        <f t="shared" ca="1" si="71"/>
        <v>#VALUE!</v>
      </c>
    </row>
    <row r="95" spans="1:81" s="10" customFormat="1" ht="25.15" customHeight="1" x14ac:dyDescent="0.2">
      <c r="A95" s="52" t="str">
        <f t="shared" si="72"/>
        <v/>
      </c>
      <c r="B95" s="157" t="e">
        <f t="shared" ca="1" si="40"/>
        <v>#VALUE!</v>
      </c>
      <c r="C95" s="157" t="e">
        <f t="shared" si="41"/>
        <v>#VALUE!</v>
      </c>
      <c r="D95" s="29"/>
      <c r="E95" s="155" t="str">
        <f ca="1">IFERROR(INDIRECT(ADDRESS(MATCH(D95,CatModules!C:C,0),2,1,1,"CatModules")),"")</f>
        <v/>
      </c>
      <c r="F95" s="96"/>
      <c r="G95" s="156" t="str">
        <f ca="1">IFERROR(INDIRECT(ADDRESS(MATCH(CONCATENATE(E95,"-",F95),CatInt!K:K,0),3,1,1,"CatInt")),"")</f>
        <v/>
      </c>
      <c r="H95" s="45" t="str">
        <f>IF(F95="","",VLOOKUP(F95,#REF!,2,FALSE))</f>
        <v/>
      </c>
      <c r="I95" s="29"/>
      <c r="J95" s="155" t="e">
        <f t="shared" si="42"/>
        <v>#VALUE!</v>
      </c>
      <c r="K95" s="155" t="e">
        <f t="shared" si="43"/>
        <v>#VALUE!</v>
      </c>
      <c r="L95" s="153"/>
      <c r="M95" s="53"/>
      <c r="N95" s="175">
        <f t="shared" si="44"/>
        <v>1095</v>
      </c>
      <c r="O95" s="53"/>
      <c r="P95" s="175">
        <f t="shared" si="45"/>
        <v>10095</v>
      </c>
      <c r="Q95" s="30"/>
      <c r="R95" s="149" t="str">
        <f>IFERROR(VLOOKUP(Q95,Setup!D$16:E$25,2,FALSE),"")</f>
        <v/>
      </c>
      <c r="S95" s="51" t="str">
        <f ca="1">IFERROR(IF(OR(I95="",VLOOKUP(I95,CatCostInp!$E$2:$K$88,7,FALSE)=0),"",VLOOKUP(I95,CatCostInp!$E$2:$K$88,7,FALSE)),"")</f>
        <v/>
      </c>
      <c r="T95" s="159" t="e">
        <f>VLOOKUP(U95,#REF!,2,FALSE)</f>
        <v>#REF!</v>
      </c>
      <c r="U95" s="30"/>
      <c r="V95" s="1" t="str">
        <f ca="1">IF(U95=Setup!$C$10,"Grant",IF('Other Pharma &amp; Health Products'!U95=Setup!$C$11,"Local",IF('Other Pharma &amp; Health Products'!U95=Setup!$C$12,"Other","")))</f>
        <v/>
      </c>
      <c r="W95" s="33"/>
      <c r="X95" s="148"/>
      <c r="Y95" s="33"/>
      <c r="Z95" s="36" t="str">
        <f t="shared" si="46"/>
        <v/>
      </c>
      <c r="AA95" s="35"/>
      <c r="AB95" s="32" t="str">
        <f t="shared" si="47"/>
        <v/>
      </c>
      <c r="AC95" s="35"/>
      <c r="AD95" s="32" t="str">
        <f t="shared" si="48"/>
        <v/>
      </c>
      <c r="AE95" s="35"/>
      <c r="AF95" s="36" t="str">
        <f t="shared" si="49"/>
        <v/>
      </c>
      <c r="AG95" s="36" t="str">
        <f t="shared" si="50"/>
        <v/>
      </c>
      <c r="AH95" s="36" t="str">
        <f t="shared" si="51"/>
        <v/>
      </c>
      <c r="AI95" s="55"/>
      <c r="AJ95" s="37"/>
      <c r="AK95" s="148"/>
      <c r="AL95" s="35"/>
      <c r="AM95" s="32" t="str">
        <f t="shared" si="52"/>
        <v/>
      </c>
      <c r="AN95" s="35"/>
      <c r="AO95" s="32" t="str">
        <f t="shared" si="53"/>
        <v/>
      </c>
      <c r="AP95" s="35"/>
      <c r="AQ95" s="32" t="str">
        <f t="shared" si="54"/>
        <v/>
      </c>
      <c r="AR95" s="35"/>
      <c r="AS95" s="36" t="str">
        <f t="shared" si="55"/>
        <v/>
      </c>
      <c r="AT95" s="36" t="str">
        <f t="shared" si="56"/>
        <v/>
      </c>
      <c r="AU95" s="36" t="str">
        <f t="shared" si="57"/>
        <v/>
      </c>
      <c r="AV95" s="55"/>
      <c r="AW95" s="34"/>
      <c r="AX95" s="148"/>
      <c r="AY95" s="34"/>
      <c r="AZ95" s="32" t="str">
        <f t="shared" si="58"/>
        <v/>
      </c>
      <c r="BA95" s="34"/>
      <c r="BB95" s="32" t="str">
        <f t="shared" si="59"/>
        <v/>
      </c>
      <c r="BC95" s="34"/>
      <c r="BD95" s="32" t="str">
        <f t="shared" si="60"/>
        <v/>
      </c>
      <c r="BE95" s="35"/>
      <c r="BF95" s="36" t="str">
        <f t="shared" si="61"/>
        <v/>
      </c>
      <c r="BG95" s="36" t="str">
        <f t="shared" si="62"/>
        <v/>
      </c>
      <c r="BH95" s="36" t="str">
        <f t="shared" si="63"/>
        <v/>
      </c>
      <c r="BI95" s="55"/>
      <c r="BJ95" s="34"/>
      <c r="BK95" s="148"/>
      <c r="BL95" s="34"/>
      <c r="BM95" s="32" t="str">
        <f t="shared" si="64"/>
        <v/>
      </c>
      <c r="BN95" s="34"/>
      <c r="BO95" s="32" t="str">
        <f t="shared" si="65"/>
        <v/>
      </c>
      <c r="BP95" s="34"/>
      <c r="BQ95" s="32" t="str">
        <f t="shared" si="66"/>
        <v/>
      </c>
      <c r="BR95" s="34"/>
      <c r="BS95" s="36" t="str">
        <f t="shared" si="67"/>
        <v/>
      </c>
      <c r="BT95" s="36" t="str">
        <f t="shared" si="68"/>
        <v/>
      </c>
      <c r="BU95" s="36" t="str">
        <f t="shared" si="69"/>
        <v/>
      </c>
      <c r="BV95" s="55"/>
      <c r="BW95" s="36" t="str">
        <f t="shared" si="70"/>
        <v/>
      </c>
      <c r="BX95" s="36" t="str">
        <f t="shared" si="70"/>
        <v/>
      </c>
      <c r="BY95" s="31"/>
      <c r="BZ95" s="38"/>
      <c r="CB95" s="120" t="e">
        <f t="shared" ca="1" si="39"/>
        <v>#VALUE!</v>
      </c>
      <c r="CC95" s="2" t="e">
        <f t="shared" ca="1" si="71"/>
        <v>#VALUE!</v>
      </c>
    </row>
    <row r="96" spans="1:81" s="10" customFormat="1" ht="25.15" customHeight="1" x14ac:dyDescent="0.2">
      <c r="A96" s="52" t="str">
        <f t="shared" si="72"/>
        <v/>
      </c>
      <c r="B96" s="157" t="e">
        <f t="shared" ca="1" si="40"/>
        <v>#VALUE!</v>
      </c>
      <c r="C96" s="157" t="e">
        <f t="shared" si="41"/>
        <v>#VALUE!</v>
      </c>
      <c r="D96" s="29"/>
      <c r="E96" s="155" t="str">
        <f ca="1">IFERROR(INDIRECT(ADDRESS(MATCH(D96,CatModules!C:C,0),2,1,1,"CatModules")),"")</f>
        <v/>
      </c>
      <c r="F96" s="96"/>
      <c r="G96" s="156" t="str">
        <f ca="1">IFERROR(INDIRECT(ADDRESS(MATCH(CONCATENATE(E96,"-",F96),CatInt!K:K,0),3,1,1,"CatInt")),"")</f>
        <v/>
      </c>
      <c r="H96" s="45" t="str">
        <f>IF(F96="","",VLOOKUP(F96,#REF!,2,FALSE))</f>
        <v/>
      </c>
      <c r="I96" s="29"/>
      <c r="J96" s="155" t="e">
        <f t="shared" si="42"/>
        <v>#VALUE!</v>
      </c>
      <c r="K96" s="155" t="e">
        <f t="shared" si="43"/>
        <v>#VALUE!</v>
      </c>
      <c r="L96" s="153"/>
      <c r="M96" s="53"/>
      <c r="N96" s="175">
        <f t="shared" si="44"/>
        <v>1096</v>
      </c>
      <c r="O96" s="53"/>
      <c r="P96" s="175">
        <f t="shared" si="45"/>
        <v>10096</v>
      </c>
      <c r="Q96" s="30"/>
      <c r="R96" s="149" t="str">
        <f>IFERROR(VLOOKUP(Q96,Setup!D$16:E$25,2,FALSE),"")</f>
        <v/>
      </c>
      <c r="S96" s="51" t="str">
        <f ca="1">IFERROR(IF(OR(I96="",VLOOKUP(I96,CatCostInp!$E$2:$K$88,7,FALSE)=0),"",VLOOKUP(I96,CatCostInp!$E$2:$K$88,7,FALSE)),"")</f>
        <v/>
      </c>
      <c r="T96" s="159" t="e">
        <f>VLOOKUP(U96,#REF!,2,FALSE)</f>
        <v>#REF!</v>
      </c>
      <c r="U96" s="30"/>
      <c r="V96" s="1" t="str">
        <f ca="1">IF(U96=Setup!$C$10,"Grant",IF('Other Pharma &amp; Health Products'!U96=Setup!$C$11,"Local",IF('Other Pharma &amp; Health Products'!U96=Setup!$C$12,"Other","")))</f>
        <v/>
      </c>
      <c r="W96" s="33"/>
      <c r="X96" s="148"/>
      <c r="Y96" s="33"/>
      <c r="Z96" s="36" t="str">
        <f t="shared" si="46"/>
        <v/>
      </c>
      <c r="AA96" s="35"/>
      <c r="AB96" s="32" t="str">
        <f t="shared" si="47"/>
        <v/>
      </c>
      <c r="AC96" s="35"/>
      <c r="AD96" s="32" t="str">
        <f t="shared" si="48"/>
        <v/>
      </c>
      <c r="AE96" s="35"/>
      <c r="AF96" s="36" t="str">
        <f t="shared" si="49"/>
        <v/>
      </c>
      <c r="AG96" s="36" t="str">
        <f t="shared" si="50"/>
        <v/>
      </c>
      <c r="AH96" s="36" t="str">
        <f t="shared" si="51"/>
        <v/>
      </c>
      <c r="AI96" s="55"/>
      <c r="AJ96" s="37"/>
      <c r="AK96" s="148"/>
      <c r="AL96" s="35"/>
      <c r="AM96" s="32" t="str">
        <f t="shared" si="52"/>
        <v/>
      </c>
      <c r="AN96" s="35"/>
      <c r="AO96" s="32" t="str">
        <f t="shared" si="53"/>
        <v/>
      </c>
      <c r="AP96" s="35"/>
      <c r="AQ96" s="32" t="str">
        <f t="shared" si="54"/>
        <v/>
      </c>
      <c r="AR96" s="35"/>
      <c r="AS96" s="36" t="str">
        <f t="shared" si="55"/>
        <v/>
      </c>
      <c r="AT96" s="36" t="str">
        <f t="shared" si="56"/>
        <v/>
      </c>
      <c r="AU96" s="36" t="str">
        <f t="shared" si="57"/>
        <v/>
      </c>
      <c r="AV96" s="55"/>
      <c r="AW96" s="34"/>
      <c r="AX96" s="148"/>
      <c r="AY96" s="34"/>
      <c r="AZ96" s="32" t="str">
        <f t="shared" si="58"/>
        <v/>
      </c>
      <c r="BA96" s="34"/>
      <c r="BB96" s="32" t="str">
        <f t="shared" si="59"/>
        <v/>
      </c>
      <c r="BC96" s="34"/>
      <c r="BD96" s="32" t="str">
        <f t="shared" si="60"/>
        <v/>
      </c>
      <c r="BE96" s="35"/>
      <c r="BF96" s="36" t="str">
        <f t="shared" si="61"/>
        <v/>
      </c>
      <c r="BG96" s="36" t="str">
        <f t="shared" si="62"/>
        <v/>
      </c>
      <c r="BH96" s="36" t="str">
        <f t="shared" si="63"/>
        <v/>
      </c>
      <c r="BI96" s="55"/>
      <c r="BJ96" s="34"/>
      <c r="BK96" s="148"/>
      <c r="BL96" s="34"/>
      <c r="BM96" s="32" t="str">
        <f t="shared" si="64"/>
        <v/>
      </c>
      <c r="BN96" s="34"/>
      <c r="BO96" s="32" t="str">
        <f t="shared" si="65"/>
        <v/>
      </c>
      <c r="BP96" s="34"/>
      <c r="BQ96" s="32" t="str">
        <f t="shared" si="66"/>
        <v/>
      </c>
      <c r="BR96" s="34"/>
      <c r="BS96" s="36" t="str">
        <f t="shared" si="67"/>
        <v/>
      </c>
      <c r="BT96" s="36" t="str">
        <f t="shared" si="68"/>
        <v/>
      </c>
      <c r="BU96" s="36" t="str">
        <f t="shared" si="69"/>
        <v/>
      </c>
      <c r="BV96" s="55"/>
      <c r="BW96" s="36" t="str">
        <f t="shared" si="70"/>
        <v/>
      </c>
      <c r="BX96" s="36" t="str">
        <f t="shared" si="70"/>
        <v/>
      </c>
      <c r="BY96" s="31"/>
      <c r="BZ96" s="38"/>
      <c r="CB96" s="120" t="e">
        <f t="shared" ca="1" si="39"/>
        <v>#VALUE!</v>
      </c>
      <c r="CC96" s="2" t="e">
        <f t="shared" ca="1" si="71"/>
        <v>#VALUE!</v>
      </c>
    </row>
    <row r="97" spans="1:81" s="10" customFormat="1" ht="25.15" customHeight="1" x14ac:dyDescent="0.2">
      <c r="A97" s="52" t="str">
        <f t="shared" si="72"/>
        <v/>
      </c>
      <c r="B97" s="157" t="e">
        <f t="shared" ca="1" si="40"/>
        <v>#VALUE!</v>
      </c>
      <c r="C97" s="157" t="e">
        <f t="shared" si="41"/>
        <v>#VALUE!</v>
      </c>
      <c r="D97" s="29"/>
      <c r="E97" s="155" t="str">
        <f ca="1">IFERROR(INDIRECT(ADDRESS(MATCH(D97,CatModules!C:C,0),2,1,1,"CatModules")),"")</f>
        <v/>
      </c>
      <c r="F97" s="96"/>
      <c r="G97" s="156" t="str">
        <f ca="1">IFERROR(INDIRECT(ADDRESS(MATCH(CONCATENATE(E97,"-",F97),CatInt!K:K,0),3,1,1,"CatInt")),"")</f>
        <v/>
      </c>
      <c r="H97" s="45" t="str">
        <f>IF(F97="","",VLOOKUP(F97,#REF!,2,FALSE))</f>
        <v/>
      </c>
      <c r="I97" s="29"/>
      <c r="J97" s="155" t="e">
        <f t="shared" si="42"/>
        <v>#VALUE!</v>
      </c>
      <c r="K97" s="155" t="e">
        <f t="shared" si="43"/>
        <v>#VALUE!</v>
      </c>
      <c r="L97" s="153"/>
      <c r="M97" s="53"/>
      <c r="N97" s="175">
        <f t="shared" si="44"/>
        <v>1097</v>
      </c>
      <c r="O97" s="53"/>
      <c r="P97" s="175">
        <f t="shared" si="45"/>
        <v>10097</v>
      </c>
      <c r="Q97" s="30"/>
      <c r="R97" s="149" t="str">
        <f>IFERROR(VLOOKUP(Q97,Setup!D$16:E$25,2,FALSE),"")</f>
        <v/>
      </c>
      <c r="S97" s="51" t="str">
        <f ca="1">IFERROR(IF(OR(I97="",VLOOKUP(I97,CatCostInp!$E$2:$K$88,7,FALSE)=0),"",VLOOKUP(I97,CatCostInp!$E$2:$K$88,7,FALSE)),"")</f>
        <v/>
      </c>
      <c r="T97" s="159" t="e">
        <f>VLOOKUP(U97,#REF!,2,FALSE)</f>
        <v>#REF!</v>
      </c>
      <c r="U97" s="30"/>
      <c r="V97" s="1" t="str">
        <f ca="1">IF(U97=Setup!$C$10,"Grant",IF('Other Pharma &amp; Health Products'!U97=Setup!$C$11,"Local",IF('Other Pharma &amp; Health Products'!U97=Setup!$C$12,"Other","")))</f>
        <v/>
      </c>
      <c r="W97" s="33"/>
      <c r="X97" s="148"/>
      <c r="Y97" s="33"/>
      <c r="Z97" s="36" t="str">
        <f t="shared" si="46"/>
        <v/>
      </c>
      <c r="AA97" s="35"/>
      <c r="AB97" s="32" t="str">
        <f t="shared" si="47"/>
        <v/>
      </c>
      <c r="AC97" s="35"/>
      <c r="AD97" s="32" t="str">
        <f t="shared" si="48"/>
        <v/>
      </c>
      <c r="AE97" s="35"/>
      <c r="AF97" s="36" t="str">
        <f t="shared" si="49"/>
        <v/>
      </c>
      <c r="AG97" s="36" t="str">
        <f t="shared" si="50"/>
        <v/>
      </c>
      <c r="AH97" s="36" t="str">
        <f t="shared" si="51"/>
        <v/>
      </c>
      <c r="AI97" s="55"/>
      <c r="AJ97" s="37"/>
      <c r="AK97" s="148"/>
      <c r="AL97" s="35"/>
      <c r="AM97" s="32" t="str">
        <f t="shared" si="52"/>
        <v/>
      </c>
      <c r="AN97" s="35"/>
      <c r="AO97" s="32" t="str">
        <f t="shared" si="53"/>
        <v/>
      </c>
      <c r="AP97" s="35"/>
      <c r="AQ97" s="32" t="str">
        <f t="shared" si="54"/>
        <v/>
      </c>
      <c r="AR97" s="35"/>
      <c r="AS97" s="36" t="str">
        <f t="shared" si="55"/>
        <v/>
      </c>
      <c r="AT97" s="36" t="str">
        <f t="shared" si="56"/>
        <v/>
      </c>
      <c r="AU97" s="36" t="str">
        <f t="shared" si="57"/>
        <v/>
      </c>
      <c r="AV97" s="55"/>
      <c r="AW97" s="34"/>
      <c r="AX97" s="148"/>
      <c r="AY97" s="34"/>
      <c r="AZ97" s="32" t="str">
        <f t="shared" si="58"/>
        <v/>
      </c>
      <c r="BA97" s="34"/>
      <c r="BB97" s="32" t="str">
        <f t="shared" si="59"/>
        <v/>
      </c>
      <c r="BC97" s="34"/>
      <c r="BD97" s="32" t="str">
        <f t="shared" si="60"/>
        <v/>
      </c>
      <c r="BE97" s="35"/>
      <c r="BF97" s="36" t="str">
        <f t="shared" si="61"/>
        <v/>
      </c>
      <c r="BG97" s="36" t="str">
        <f t="shared" si="62"/>
        <v/>
      </c>
      <c r="BH97" s="36" t="str">
        <f t="shared" si="63"/>
        <v/>
      </c>
      <c r="BI97" s="55"/>
      <c r="BJ97" s="34"/>
      <c r="BK97" s="148"/>
      <c r="BL97" s="34"/>
      <c r="BM97" s="32" t="str">
        <f t="shared" si="64"/>
        <v/>
      </c>
      <c r="BN97" s="34"/>
      <c r="BO97" s="32" t="str">
        <f t="shared" si="65"/>
        <v/>
      </c>
      <c r="BP97" s="34"/>
      <c r="BQ97" s="32" t="str">
        <f t="shared" si="66"/>
        <v/>
      </c>
      <c r="BR97" s="34"/>
      <c r="BS97" s="36" t="str">
        <f t="shared" si="67"/>
        <v/>
      </c>
      <c r="BT97" s="36" t="str">
        <f t="shared" si="68"/>
        <v/>
      </c>
      <c r="BU97" s="36" t="str">
        <f t="shared" si="69"/>
        <v/>
      </c>
      <c r="BV97" s="55"/>
      <c r="BW97" s="36" t="str">
        <f t="shared" si="70"/>
        <v/>
      </c>
      <c r="BX97" s="36" t="str">
        <f t="shared" si="70"/>
        <v/>
      </c>
      <c r="BY97" s="31"/>
      <c r="BZ97" s="38"/>
      <c r="CB97" s="120" t="e">
        <f t="shared" ca="1" si="39"/>
        <v>#VALUE!</v>
      </c>
      <c r="CC97" s="2" t="e">
        <f t="shared" ca="1" si="71"/>
        <v>#VALUE!</v>
      </c>
    </row>
    <row r="98" spans="1:81" s="10" customFormat="1" ht="25.15" customHeight="1" x14ac:dyDescent="0.2">
      <c r="A98" s="52" t="str">
        <f t="shared" si="72"/>
        <v/>
      </c>
      <c r="B98" s="157" t="e">
        <f t="shared" ca="1" si="40"/>
        <v>#VALUE!</v>
      </c>
      <c r="C98" s="157" t="e">
        <f t="shared" si="41"/>
        <v>#VALUE!</v>
      </c>
      <c r="D98" s="29"/>
      <c r="E98" s="155" t="str">
        <f ca="1">IFERROR(INDIRECT(ADDRESS(MATCH(D98,CatModules!C:C,0),2,1,1,"CatModules")),"")</f>
        <v/>
      </c>
      <c r="F98" s="96"/>
      <c r="G98" s="156" t="str">
        <f ca="1">IFERROR(INDIRECT(ADDRESS(MATCH(CONCATENATE(E98,"-",F98),CatInt!K:K,0),3,1,1,"CatInt")),"")</f>
        <v/>
      </c>
      <c r="H98" s="45" t="str">
        <f>IF(F98="","",VLOOKUP(F98,#REF!,2,FALSE))</f>
        <v/>
      </c>
      <c r="I98" s="29"/>
      <c r="J98" s="155" t="e">
        <f t="shared" si="42"/>
        <v>#VALUE!</v>
      </c>
      <c r="K98" s="155" t="e">
        <f t="shared" si="43"/>
        <v>#VALUE!</v>
      </c>
      <c r="L98" s="153"/>
      <c r="M98" s="53"/>
      <c r="N98" s="175">
        <f t="shared" si="44"/>
        <v>1098</v>
      </c>
      <c r="O98" s="53"/>
      <c r="P98" s="175">
        <f t="shared" si="45"/>
        <v>10098</v>
      </c>
      <c r="Q98" s="30"/>
      <c r="R98" s="149" t="str">
        <f>IFERROR(VLOOKUP(Q98,Setup!D$16:E$25,2,FALSE),"")</f>
        <v/>
      </c>
      <c r="S98" s="51" t="str">
        <f ca="1">IFERROR(IF(OR(I98="",VLOOKUP(I98,CatCostInp!$E$2:$K$88,7,FALSE)=0),"",VLOOKUP(I98,CatCostInp!$E$2:$K$88,7,FALSE)),"")</f>
        <v/>
      </c>
      <c r="T98" s="159" t="e">
        <f>VLOOKUP(U98,#REF!,2,FALSE)</f>
        <v>#REF!</v>
      </c>
      <c r="U98" s="30"/>
      <c r="V98" s="1" t="str">
        <f ca="1">IF(U98=Setup!$C$10,"Grant",IF('Other Pharma &amp; Health Products'!U98=Setup!$C$11,"Local",IF('Other Pharma &amp; Health Products'!U98=Setup!$C$12,"Other","")))</f>
        <v/>
      </c>
      <c r="W98" s="33"/>
      <c r="X98" s="148"/>
      <c r="Y98" s="33"/>
      <c r="Z98" s="36" t="str">
        <f t="shared" si="46"/>
        <v/>
      </c>
      <c r="AA98" s="35"/>
      <c r="AB98" s="32" t="str">
        <f t="shared" si="47"/>
        <v/>
      </c>
      <c r="AC98" s="35"/>
      <c r="AD98" s="32" t="str">
        <f t="shared" si="48"/>
        <v/>
      </c>
      <c r="AE98" s="35"/>
      <c r="AF98" s="36" t="str">
        <f t="shared" si="49"/>
        <v/>
      </c>
      <c r="AG98" s="36" t="str">
        <f t="shared" si="50"/>
        <v/>
      </c>
      <c r="AH98" s="36" t="str">
        <f t="shared" si="51"/>
        <v/>
      </c>
      <c r="AI98" s="55"/>
      <c r="AJ98" s="37"/>
      <c r="AK98" s="148"/>
      <c r="AL98" s="35"/>
      <c r="AM98" s="32" t="str">
        <f t="shared" si="52"/>
        <v/>
      </c>
      <c r="AN98" s="35"/>
      <c r="AO98" s="32" t="str">
        <f t="shared" si="53"/>
        <v/>
      </c>
      <c r="AP98" s="35"/>
      <c r="AQ98" s="32" t="str">
        <f t="shared" si="54"/>
        <v/>
      </c>
      <c r="AR98" s="35"/>
      <c r="AS98" s="36" t="str">
        <f t="shared" si="55"/>
        <v/>
      </c>
      <c r="AT98" s="36" t="str">
        <f t="shared" si="56"/>
        <v/>
      </c>
      <c r="AU98" s="36" t="str">
        <f t="shared" si="57"/>
        <v/>
      </c>
      <c r="AV98" s="55"/>
      <c r="AW98" s="34"/>
      <c r="AX98" s="148"/>
      <c r="AY98" s="34"/>
      <c r="AZ98" s="32" t="str">
        <f t="shared" si="58"/>
        <v/>
      </c>
      <c r="BA98" s="34"/>
      <c r="BB98" s="32" t="str">
        <f t="shared" si="59"/>
        <v/>
      </c>
      <c r="BC98" s="34"/>
      <c r="BD98" s="32" t="str">
        <f t="shared" si="60"/>
        <v/>
      </c>
      <c r="BE98" s="35"/>
      <c r="BF98" s="36" t="str">
        <f t="shared" si="61"/>
        <v/>
      </c>
      <c r="BG98" s="36" t="str">
        <f t="shared" si="62"/>
        <v/>
      </c>
      <c r="BH98" s="36" t="str">
        <f t="shared" si="63"/>
        <v/>
      </c>
      <c r="BI98" s="55"/>
      <c r="BJ98" s="34"/>
      <c r="BK98" s="148"/>
      <c r="BL98" s="34"/>
      <c r="BM98" s="32" t="str">
        <f t="shared" si="64"/>
        <v/>
      </c>
      <c r="BN98" s="34"/>
      <c r="BO98" s="32" t="str">
        <f t="shared" si="65"/>
        <v/>
      </c>
      <c r="BP98" s="34"/>
      <c r="BQ98" s="32" t="str">
        <f t="shared" si="66"/>
        <v/>
      </c>
      <c r="BR98" s="34"/>
      <c r="BS98" s="36" t="str">
        <f t="shared" si="67"/>
        <v/>
      </c>
      <c r="BT98" s="36" t="str">
        <f t="shared" si="68"/>
        <v/>
      </c>
      <c r="BU98" s="36" t="str">
        <f t="shared" si="69"/>
        <v/>
      </c>
      <c r="BV98" s="55"/>
      <c r="BW98" s="36" t="str">
        <f t="shared" si="70"/>
        <v/>
      </c>
      <c r="BX98" s="36" t="str">
        <f t="shared" si="70"/>
        <v/>
      </c>
      <c r="BY98" s="31"/>
      <c r="BZ98" s="38"/>
      <c r="CB98" s="120" t="e">
        <f t="shared" ca="1" si="39"/>
        <v>#VALUE!</v>
      </c>
      <c r="CC98" s="2" t="e">
        <f t="shared" ca="1" si="71"/>
        <v>#VALUE!</v>
      </c>
    </row>
    <row r="99" spans="1:81" s="10" customFormat="1" ht="25.15" customHeight="1" x14ac:dyDescent="0.2">
      <c r="A99" s="52" t="str">
        <f t="shared" si="72"/>
        <v/>
      </c>
      <c r="B99" s="157" t="e">
        <f t="shared" ca="1" si="40"/>
        <v>#VALUE!</v>
      </c>
      <c r="C99" s="157" t="e">
        <f t="shared" si="41"/>
        <v>#VALUE!</v>
      </c>
      <c r="D99" s="29"/>
      <c r="E99" s="155" t="str">
        <f ca="1">IFERROR(INDIRECT(ADDRESS(MATCH(D99,CatModules!C:C,0),2,1,1,"CatModules")),"")</f>
        <v/>
      </c>
      <c r="F99" s="96"/>
      <c r="G99" s="156" t="str">
        <f ca="1">IFERROR(INDIRECT(ADDRESS(MATCH(CONCATENATE(E99,"-",F99),CatInt!K:K,0),3,1,1,"CatInt")),"")</f>
        <v/>
      </c>
      <c r="H99" s="45" t="str">
        <f>IF(F99="","",VLOOKUP(F99,#REF!,2,FALSE))</f>
        <v/>
      </c>
      <c r="I99" s="29"/>
      <c r="J99" s="155" t="e">
        <f t="shared" si="42"/>
        <v>#VALUE!</v>
      </c>
      <c r="K99" s="155" t="e">
        <f t="shared" si="43"/>
        <v>#VALUE!</v>
      </c>
      <c r="L99" s="153"/>
      <c r="M99" s="53"/>
      <c r="N99" s="175">
        <f t="shared" si="44"/>
        <v>1099</v>
      </c>
      <c r="O99" s="53"/>
      <c r="P99" s="175">
        <f t="shared" si="45"/>
        <v>10099</v>
      </c>
      <c r="Q99" s="30"/>
      <c r="R99" s="149" t="str">
        <f>IFERROR(VLOOKUP(Q99,Setup!D$16:E$25,2,FALSE),"")</f>
        <v/>
      </c>
      <c r="S99" s="51" t="str">
        <f ca="1">IFERROR(IF(OR(I99="",VLOOKUP(I99,CatCostInp!$E$2:$K$88,7,FALSE)=0),"",VLOOKUP(I99,CatCostInp!$E$2:$K$88,7,FALSE)),"")</f>
        <v/>
      </c>
      <c r="T99" s="159" t="e">
        <f>VLOOKUP(U99,#REF!,2,FALSE)</f>
        <v>#REF!</v>
      </c>
      <c r="U99" s="30"/>
      <c r="V99" s="1" t="str">
        <f ca="1">IF(U99=Setup!$C$10,"Grant",IF('Other Pharma &amp; Health Products'!U99=Setup!$C$11,"Local",IF('Other Pharma &amp; Health Products'!U99=Setup!$C$12,"Other","")))</f>
        <v/>
      </c>
      <c r="W99" s="33"/>
      <c r="X99" s="148"/>
      <c r="Y99" s="33"/>
      <c r="Z99" s="36" t="str">
        <f t="shared" si="46"/>
        <v/>
      </c>
      <c r="AA99" s="35"/>
      <c r="AB99" s="32" t="str">
        <f t="shared" si="47"/>
        <v/>
      </c>
      <c r="AC99" s="35"/>
      <c r="AD99" s="32" t="str">
        <f t="shared" si="48"/>
        <v/>
      </c>
      <c r="AE99" s="35"/>
      <c r="AF99" s="36" t="str">
        <f t="shared" si="49"/>
        <v/>
      </c>
      <c r="AG99" s="36" t="str">
        <f t="shared" si="50"/>
        <v/>
      </c>
      <c r="AH99" s="36" t="str">
        <f t="shared" si="51"/>
        <v/>
      </c>
      <c r="AI99" s="55"/>
      <c r="AJ99" s="37"/>
      <c r="AK99" s="148"/>
      <c r="AL99" s="35"/>
      <c r="AM99" s="32" t="str">
        <f t="shared" si="52"/>
        <v/>
      </c>
      <c r="AN99" s="35"/>
      <c r="AO99" s="32" t="str">
        <f t="shared" si="53"/>
        <v/>
      </c>
      <c r="AP99" s="35"/>
      <c r="AQ99" s="32" t="str">
        <f t="shared" si="54"/>
        <v/>
      </c>
      <c r="AR99" s="35"/>
      <c r="AS99" s="36" t="str">
        <f t="shared" si="55"/>
        <v/>
      </c>
      <c r="AT99" s="36" t="str">
        <f t="shared" si="56"/>
        <v/>
      </c>
      <c r="AU99" s="36" t="str">
        <f t="shared" si="57"/>
        <v/>
      </c>
      <c r="AV99" s="55"/>
      <c r="AW99" s="34"/>
      <c r="AX99" s="148"/>
      <c r="AY99" s="34"/>
      <c r="AZ99" s="32" t="str">
        <f t="shared" si="58"/>
        <v/>
      </c>
      <c r="BA99" s="34"/>
      <c r="BB99" s="32" t="str">
        <f t="shared" si="59"/>
        <v/>
      </c>
      <c r="BC99" s="34"/>
      <c r="BD99" s="32" t="str">
        <f t="shared" si="60"/>
        <v/>
      </c>
      <c r="BE99" s="35"/>
      <c r="BF99" s="36" t="str">
        <f t="shared" si="61"/>
        <v/>
      </c>
      <c r="BG99" s="36" t="str">
        <f t="shared" si="62"/>
        <v/>
      </c>
      <c r="BH99" s="36" t="str">
        <f t="shared" si="63"/>
        <v/>
      </c>
      <c r="BI99" s="55"/>
      <c r="BJ99" s="34"/>
      <c r="BK99" s="148"/>
      <c r="BL99" s="34"/>
      <c r="BM99" s="32" t="str">
        <f t="shared" si="64"/>
        <v/>
      </c>
      <c r="BN99" s="34"/>
      <c r="BO99" s="32" t="str">
        <f t="shared" si="65"/>
        <v/>
      </c>
      <c r="BP99" s="34"/>
      <c r="BQ99" s="32" t="str">
        <f t="shared" si="66"/>
        <v/>
      </c>
      <c r="BR99" s="34"/>
      <c r="BS99" s="36" t="str">
        <f t="shared" si="67"/>
        <v/>
      </c>
      <c r="BT99" s="36" t="str">
        <f t="shared" si="68"/>
        <v/>
      </c>
      <c r="BU99" s="36" t="str">
        <f t="shared" si="69"/>
        <v/>
      </c>
      <c r="BV99" s="55"/>
      <c r="BW99" s="36" t="str">
        <f t="shared" si="70"/>
        <v/>
      </c>
      <c r="BX99" s="36" t="str">
        <f t="shared" si="70"/>
        <v/>
      </c>
      <c r="BY99" s="31"/>
      <c r="BZ99" s="38"/>
      <c r="CB99" s="120" t="e">
        <f t="shared" ca="1" si="39"/>
        <v>#VALUE!</v>
      </c>
      <c r="CC99" s="2" t="e">
        <f t="shared" ca="1" si="71"/>
        <v>#VALUE!</v>
      </c>
    </row>
    <row r="100" spans="1:81" s="10" customFormat="1" ht="25.15" customHeight="1" x14ac:dyDescent="0.2">
      <c r="A100" s="52" t="str">
        <f t="shared" si="72"/>
        <v/>
      </c>
      <c r="B100" s="157" t="e">
        <f t="shared" ca="1" si="40"/>
        <v>#VALUE!</v>
      </c>
      <c r="C100" s="157" t="e">
        <f t="shared" si="41"/>
        <v>#VALUE!</v>
      </c>
      <c r="D100" s="29"/>
      <c r="E100" s="155" t="str">
        <f ca="1">IFERROR(INDIRECT(ADDRESS(MATCH(D100,CatModules!C:C,0),2,1,1,"CatModules")),"")</f>
        <v/>
      </c>
      <c r="F100" s="96"/>
      <c r="G100" s="156" t="str">
        <f ca="1">IFERROR(INDIRECT(ADDRESS(MATCH(CONCATENATE(E100,"-",F100),CatInt!K:K,0),3,1,1,"CatInt")),"")</f>
        <v/>
      </c>
      <c r="H100" s="45" t="str">
        <f>IF(F100="","",VLOOKUP(F100,#REF!,2,FALSE))</f>
        <v/>
      </c>
      <c r="I100" s="29"/>
      <c r="J100" s="155" t="e">
        <f t="shared" si="42"/>
        <v>#VALUE!</v>
      </c>
      <c r="K100" s="155" t="e">
        <f t="shared" si="43"/>
        <v>#VALUE!</v>
      </c>
      <c r="L100" s="153"/>
      <c r="M100" s="53"/>
      <c r="N100" s="175">
        <f t="shared" si="44"/>
        <v>1100</v>
      </c>
      <c r="O100" s="53"/>
      <c r="P100" s="175">
        <f t="shared" si="45"/>
        <v>10100</v>
      </c>
      <c r="Q100" s="30"/>
      <c r="R100" s="149" t="str">
        <f>IFERROR(VLOOKUP(Q100,Setup!D$16:E$25,2,FALSE),"")</f>
        <v/>
      </c>
      <c r="S100" s="51" t="str">
        <f ca="1">IFERROR(IF(OR(I100="",VLOOKUP(I100,CatCostInp!$E$2:$K$88,7,FALSE)=0),"",VLOOKUP(I100,CatCostInp!$E$2:$K$88,7,FALSE)),"")</f>
        <v/>
      </c>
      <c r="T100" s="159" t="e">
        <f>VLOOKUP(U100,#REF!,2,FALSE)</f>
        <v>#REF!</v>
      </c>
      <c r="U100" s="30"/>
      <c r="V100" s="1" t="str">
        <f ca="1">IF(U100=Setup!$C$10,"Grant",IF('Other Pharma &amp; Health Products'!U100=Setup!$C$11,"Local",IF('Other Pharma &amp; Health Products'!U100=Setup!$C$12,"Other","")))</f>
        <v/>
      </c>
      <c r="W100" s="33"/>
      <c r="X100" s="148"/>
      <c r="Y100" s="33"/>
      <c r="Z100" s="36" t="str">
        <f t="shared" si="46"/>
        <v/>
      </c>
      <c r="AA100" s="35"/>
      <c r="AB100" s="32" t="str">
        <f t="shared" si="47"/>
        <v/>
      </c>
      <c r="AC100" s="35"/>
      <c r="AD100" s="32" t="str">
        <f t="shared" si="48"/>
        <v/>
      </c>
      <c r="AE100" s="35"/>
      <c r="AF100" s="36" t="str">
        <f t="shared" si="49"/>
        <v/>
      </c>
      <c r="AG100" s="36" t="str">
        <f t="shared" si="50"/>
        <v/>
      </c>
      <c r="AH100" s="36" t="str">
        <f t="shared" si="51"/>
        <v/>
      </c>
      <c r="AI100" s="55"/>
      <c r="AJ100" s="37"/>
      <c r="AK100" s="148"/>
      <c r="AL100" s="35"/>
      <c r="AM100" s="32" t="str">
        <f t="shared" si="52"/>
        <v/>
      </c>
      <c r="AN100" s="35"/>
      <c r="AO100" s="32" t="str">
        <f t="shared" si="53"/>
        <v/>
      </c>
      <c r="AP100" s="35"/>
      <c r="AQ100" s="32" t="str">
        <f t="shared" si="54"/>
        <v/>
      </c>
      <c r="AR100" s="35"/>
      <c r="AS100" s="36" t="str">
        <f t="shared" si="55"/>
        <v/>
      </c>
      <c r="AT100" s="36" t="str">
        <f t="shared" si="56"/>
        <v/>
      </c>
      <c r="AU100" s="36" t="str">
        <f t="shared" si="57"/>
        <v/>
      </c>
      <c r="AV100" s="55"/>
      <c r="AW100" s="34"/>
      <c r="AX100" s="148"/>
      <c r="AY100" s="34"/>
      <c r="AZ100" s="32" t="str">
        <f t="shared" si="58"/>
        <v/>
      </c>
      <c r="BA100" s="34"/>
      <c r="BB100" s="32" t="str">
        <f t="shared" si="59"/>
        <v/>
      </c>
      <c r="BC100" s="34"/>
      <c r="BD100" s="32" t="str">
        <f t="shared" si="60"/>
        <v/>
      </c>
      <c r="BE100" s="35"/>
      <c r="BF100" s="36" t="str">
        <f t="shared" si="61"/>
        <v/>
      </c>
      <c r="BG100" s="36" t="str">
        <f t="shared" si="62"/>
        <v/>
      </c>
      <c r="BH100" s="36" t="str">
        <f t="shared" si="63"/>
        <v/>
      </c>
      <c r="BI100" s="55"/>
      <c r="BJ100" s="34"/>
      <c r="BK100" s="148"/>
      <c r="BL100" s="34"/>
      <c r="BM100" s="32" t="str">
        <f t="shared" si="64"/>
        <v/>
      </c>
      <c r="BN100" s="34"/>
      <c r="BO100" s="32" t="str">
        <f t="shared" si="65"/>
        <v/>
      </c>
      <c r="BP100" s="34"/>
      <c r="BQ100" s="32" t="str">
        <f t="shared" si="66"/>
        <v/>
      </c>
      <c r="BR100" s="34"/>
      <c r="BS100" s="36" t="str">
        <f t="shared" si="67"/>
        <v/>
      </c>
      <c r="BT100" s="36" t="str">
        <f t="shared" si="68"/>
        <v/>
      </c>
      <c r="BU100" s="36" t="str">
        <f t="shared" si="69"/>
        <v/>
      </c>
      <c r="BV100" s="55"/>
      <c r="BW100" s="36" t="str">
        <f t="shared" si="70"/>
        <v/>
      </c>
      <c r="BX100" s="36" t="str">
        <f t="shared" si="70"/>
        <v/>
      </c>
      <c r="BY100" s="31"/>
      <c r="BZ100" s="38"/>
      <c r="CB100" s="120" t="e">
        <f t="shared" ca="1" si="39"/>
        <v>#VALUE!</v>
      </c>
      <c r="CC100" s="2" t="e">
        <f t="shared" ca="1" si="71"/>
        <v>#VALUE!</v>
      </c>
    </row>
    <row r="101" spans="1:81" s="10" customFormat="1" ht="25.15" customHeight="1" x14ac:dyDescent="0.2">
      <c r="A101" s="52" t="str">
        <f t="shared" si="72"/>
        <v/>
      </c>
      <c r="B101" s="157" t="e">
        <f t="shared" ca="1" si="40"/>
        <v>#VALUE!</v>
      </c>
      <c r="C101" s="157" t="e">
        <f t="shared" si="41"/>
        <v>#VALUE!</v>
      </c>
      <c r="D101" s="29"/>
      <c r="E101" s="155" t="str">
        <f ca="1">IFERROR(INDIRECT(ADDRESS(MATCH(D101,CatModules!C:C,0),2,1,1,"CatModules")),"")</f>
        <v/>
      </c>
      <c r="F101" s="96"/>
      <c r="G101" s="156" t="str">
        <f ca="1">IFERROR(INDIRECT(ADDRESS(MATCH(CONCATENATE(E101,"-",F101),CatInt!K:K,0),3,1,1,"CatInt")),"")</f>
        <v/>
      </c>
      <c r="H101" s="45" t="str">
        <f>IF(F101="","",VLOOKUP(F101,#REF!,2,FALSE))</f>
        <v/>
      </c>
      <c r="I101" s="29"/>
      <c r="J101" s="155" t="e">
        <f t="shared" si="42"/>
        <v>#VALUE!</v>
      </c>
      <c r="K101" s="155" t="e">
        <f t="shared" si="43"/>
        <v>#VALUE!</v>
      </c>
      <c r="L101" s="153"/>
      <c r="M101" s="53"/>
      <c r="N101" s="175">
        <f t="shared" si="44"/>
        <v>1101</v>
      </c>
      <c r="O101" s="53"/>
      <c r="P101" s="175">
        <f t="shared" si="45"/>
        <v>10101</v>
      </c>
      <c r="Q101" s="30"/>
      <c r="R101" s="149" t="str">
        <f>IFERROR(VLOOKUP(Q101,Setup!D$16:E$25,2,FALSE),"")</f>
        <v/>
      </c>
      <c r="S101" s="51" t="str">
        <f ca="1">IFERROR(IF(OR(I101="",VLOOKUP(I101,CatCostInp!$E$2:$K$88,7,FALSE)=0),"",VLOOKUP(I101,CatCostInp!$E$2:$K$88,7,FALSE)),"")</f>
        <v/>
      </c>
      <c r="T101" s="159" t="e">
        <f>VLOOKUP(U101,#REF!,2,FALSE)</f>
        <v>#REF!</v>
      </c>
      <c r="U101" s="30"/>
      <c r="V101" s="1" t="str">
        <f ca="1">IF(U101=Setup!$C$10,"Grant",IF('Other Pharma &amp; Health Products'!U101=Setup!$C$11,"Local",IF('Other Pharma &amp; Health Products'!U101=Setup!$C$12,"Other","")))</f>
        <v/>
      </c>
      <c r="W101" s="33"/>
      <c r="X101" s="148"/>
      <c r="Y101" s="33"/>
      <c r="Z101" s="36" t="str">
        <f t="shared" si="46"/>
        <v/>
      </c>
      <c r="AA101" s="35"/>
      <c r="AB101" s="32" t="str">
        <f t="shared" si="47"/>
        <v/>
      </c>
      <c r="AC101" s="35"/>
      <c r="AD101" s="32" t="str">
        <f t="shared" si="48"/>
        <v/>
      </c>
      <c r="AE101" s="35"/>
      <c r="AF101" s="36" t="str">
        <f t="shared" si="49"/>
        <v/>
      </c>
      <c r="AG101" s="36" t="str">
        <f t="shared" si="50"/>
        <v/>
      </c>
      <c r="AH101" s="36" t="str">
        <f t="shared" si="51"/>
        <v/>
      </c>
      <c r="AI101" s="55"/>
      <c r="AJ101" s="37"/>
      <c r="AK101" s="148"/>
      <c r="AL101" s="35"/>
      <c r="AM101" s="32" t="str">
        <f t="shared" si="52"/>
        <v/>
      </c>
      <c r="AN101" s="35"/>
      <c r="AO101" s="32" t="str">
        <f t="shared" si="53"/>
        <v/>
      </c>
      <c r="AP101" s="35"/>
      <c r="AQ101" s="32" t="str">
        <f t="shared" si="54"/>
        <v/>
      </c>
      <c r="AR101" s="35"/>
      <c r="AS101" s="36" t="str">
        <f t="shared" si="55"/>
        <v/>
      </c>
      <c r="AT101" s="36" t="str">
        <f t="shared" si="56"/>
        <v/>
      </c>
      <c r="AU101" s="36" t="str">
        <f t="shared" si="57"/>
        <v/>
      </c>
      <c r="AV101" s="55"/>
      <c r="AW101" s="34"/>
      <c r="AX101" s="148"/>
      <c r="AY101" s="34"/>
      <c r="AZ101" s="32" t="str">
        <f t="shared" si="58"/>
        <v/>
      </c>
      <c r="BA101" s="34"/>
      <c r="BB101" s="32" t="str">
        <f t="shared" si="59"/>
        <v/>
      </c>
      <c r="BC101" s="34"/>
      <c r="BD101" s="32" t="str">
        <f t="shared" si="60"/>
        <v/>
      </c>
      <c r="BE101" s="35"/>
      <c r="BF101" s="36" t="str">
        <f t="shared" si="61"/>
        <v/>
      </c>
      <c r="BG101" s="36" t="str">
        <f t="shared" si="62"/>
        <v/>
      </c>
      <c r="BH101" s="36" t="str">
        <f t="shared" si="63"/>
        <v/>
      </c>
      <c r="BI101" s="55"/>
      <c r="BJ101" s="34"/>
      <c r="BK101" s="148"/>
      <c r="BL101" s="34"/>
      <c r="BM101" s="32" t="str">
        <f t="shared" si="64"/>
        <v/>
      </c>
      <c r="BN101" s="34"/>
      <c r="BO101" s="32" t="str">
        <f t="shared" si="65"/>
        <v/>
      </c>
      <c r="BP101" s="34"/>
      <c r="BQ101" s="32" t="str">
        <f t="shared" si="66"/>
        <v/>
      </c>
      <c r="BR101" s="34"/>
      <c r="BS101" s="36" t="str">
        <f t="shared" si="67"/>
        <v/>
      </c>
      <c r="BT101" s="36" t="str">
        <f t="shared" si="68"/>
        <v/>
      </c>
      <c r="BU101" s="36" t="str">
        <f t="shared" si="69"/>
        <v/>
      </c>
      <c r="BV101" s="55"/>
      <c r="BW101" s="36" t="str">
        <f t="shared" si="70"/>
        <v/>
      </c>
      <c r="BX101" s="36" t="str">
        <f t="shared" si="70"/>
        <v/>
      </c>
      <c r="BY101" s="31"/>
      <c r="BZ101" s="38"/>
      <c r="CB101" s="120" t="e">
        <f t="shared" ca="1" si="39"/>
        <v>#VALUE!</v>
      </c>
      <c r="CC101" s="2" t="e">
        <f t="shared" ca="1" si="71"/>
        <v>#VALUE!</v>
      </c>
    </row>
    <row r="102" spans="1:81" s="10" customFormat="1" ht="25.15" customHeight="1" x14ac:dyDescent="0.2">
      <c r="A102" s="52" t="str">
        <f t="shared" si="72"/>
        <v/>
      </c>
      <c r="B102" s="157" t="e">
        <f t="shared" ca="1" si="40"/>
        <v>#VALUE!</v>
      </c>
      <c r="C102" s="157" t="e">
        <f t="shared" si="41"/>
        <v>#VALUE!</v>
      </c>
      <c r="D102" s="29"/>
      <c r="E102" s="155" t="str">
        <f ca="1">IFERROR(INDIRECT(ADDRESS(MATCH(D102,CatModules!C:C,0),2,1,1,"CatModules")),"")</f>
        <v/>
      </c>
      <c r="F102" s="96"/>
      <c r="G102" s="156" t="str">
        <f ca="1">IFERROR(INDIRECT(ADDRESS(MATCH(CONCATENATE(E102,"-",F102),CatInt!K:K,0),3,1,1,"CatInt")),"")</f>
        <v/>
      </c>
      <c r="H102" s="45" t="str">
        <f>IF(F102="","",VLOOKUP(F102,#REF!,2,FALSE))</f>
        <v/>
      </c>
      <c r="I102" s="29"/>
      <c r="J102" s="155" t="e">
        <f t="shared" si="42"/>
        <v>#VALUE!</v>
      </c>
      <c r="K102" s="155" t="e">
        <f t="shared" si="43"/>
        <v>#VALUE!</v>
      </c>
      <c r="L102" s="153"/>
      <c r="M102" s="53"/>
      <c r="N102" s="175">
        <f t="shared" si="44"/>
        <v>1102</v>
      </c>
      <c r="O102" s="53"/>
      <c r="P102" s="175">
        <f t="shared" si="45"/>
        <v>10102</v>
      </c>
      <c r="Q102" s="30"/>
      <c r="R102" s="149" t="str">
        <f>IFERROR(VLOOKUP(Q102,Setup!D$16:E$25,2,FALSE),"")</f>
        <v/>
      </c>
      <c r="S102" s="51" t="str">
        <f ca="1">IFERROR(IF(OR(I102="",VLOOKUP(I102,CatCostInp!$E$2:$K$88,7,FALSE)=0),"",VLOOKUP(I102,CatCostInp!$E$2:$K$88,7,FALSE)),"")</f>
        <v/>
      </c>
      <c r="T102" s="159" t="e">
        <f>VLOOKUP(U102,#REF!,2,FALSE)</f>
        <v>#REF!</v>
      </c>
      <c r="U102" s="30"/>
      <c r="V102" s="1" t="str">
        <f ca="1">IF(U102=Setup!$C$10,"Grant",IF('Other Pharma &amp; Health Products'!U102=Setup!$C$11,"Local",IF('Other Pharma &amp; Health Products'!U102=Setup!$C$12,"Other","")))</f>
        <v/>
      </c>
      <c r="W102" s="33"/>
      <c r="X102" s="148"/>
      <c r="Y102" s="33"/>
      <c r="Z102" s="36" t="str">
        <f t="shared" si="46"/>
        <v/>
      </c>
      <c r="AA102" s="35"/>
      <c r="AB102" s="32" t="str">
        <f t="shared" si="47"/>
        <v/>
      </c>
      <c r="AC102" s="35"/>
      <c r="AD102" s="32" t="str">
        <f t="shared" si="48"/>
        <v/>
      </c>
      <c r="AE102" s="35"/>
      <c r="AF102" s="36" t="str">
        <f t="shared" si="49"/>
        <v/>
      </c>
      <c r="AG102" s="36" t="str">
        <f t="shared" si="50"/>
        <v/>
      </c>
      <c r="AH102" s="36" t="str">
        <f t="shared" si="51"/>
        <v/>
      </c>
      <c r="AI102" s="55"/>
      <c r="AJ102" s="37"/>
      <c r="AK102" s="148"/>
      <c r="AL102" s="35"/>
      <c r="AM102" s="32" t="str">
        <f t="shared" si="52"/>
        <v/>
      </c>
      <c r="AN102" s="35"/>
      <c r="AO102" s="32" t="str">
        <f t="shared" si="53"/>
        <v/>
      </c>
      <c r="AP102" s="35"/>
      <c r="AQ102" s="32" t="str">
        <f t="shared" si="54"/>
        <v/>
      </c>
      <c r="AR102" s="35"/>
      <c r="AS102" s="36" t="str">
        <f t="shared" si="55"/>
        <v/>
      </c>
      <c r="AT102" s="36" t="str">
        <f t="shared" si="56"/>
        <v/>
      </c>
      <c r="AU102" s="36" t="str">
        <f t="shared" si="57"/>
        <v/>
      </c>
      <c r="AV102" s="55"/>
      <c r="AW102" s="34"/>
      <c r="AX102" s="148"/>
      <c r="AY102" s="34"/>
      <c r="AZ102" s="32" t="str">
        <f t="shared" si="58"/>
        <v/>
      </c>
      <c r="BA102" s="34"/>
      <c r="BB102" s="32" t="str">
        <f t="shared" si="59"/>
        <v/>
      </c>
      <c r="BC102" s="34"/>
      <c r="BD102" s="32" t="str">
        <f t="shared" si="60"/>
        <v/>
      </c>
      <c r="BE102" s="35"/>
      <c r="BF102" s="36" t="str">
        <f t="shared" si="61"/>
        <v/>
      </c>
      <c r="BG102" s="36" t="str">
        <f t="shared" si="62"/>
        <v/>
      </c>
      <c r="BH102" s="36" t="str">
        <f t="shared" si="63"/>
        <v/>
      </c>
      <c r="BI102" s="55"/>
      <c r="BJ102" s="34"/>
      <c r="BK102" s="148"/>
      <c r="BL102" s="34"/>
      <c r="BM102" s="32" t="str">
        <f t="shared" si="64"/>
        <v/>
      </c>
      <c r="BN102" s="34"/>
      <c r="BO102" s="32" t="str">
        <f t="shared" si="65"/>
        <v/>
      </c>
      <c r="BP102" s="34"/>
      <c r="BQ102" s="32" t="str">
        <f t="shared" si="66"/>
        <v/>
      </c>
      <c r="BR102" s="34"/>
      <c r="BS102" s="36" t="str">
        <f t="shared" si="67"/>
        <v/>
      </c>
      <c r="BT102" s="36" t="str">
        <f t="shared" si="68"/>
        <v/>
      </c>
      <c r="BU102" s="36" t="str">
        <f t="shared" si="69"/>
        <v/>
      </c>
      <c r="BV102" s="55"/>
      <c r="BW102" s="36" t="str">
        <f t="shared" si="70"/>
        <v/>
      </c>
      <c r="BX102" s="36" t="str">
        <f t="shared" si="70"/>
        <v/>
      </c>
      <c r="BY102" s="31"/>
      <c r="BZ102" s="38"/>
      <c r="CB102" s="120" t="e">
        <f t="shared" ca="1" si="39"/>
        <v>#VALUE!</v>
      </c>
      <c r="CC102" s="2" t="e">
        <f t="shared" ca="1" si="71"/>
        <v>#VALUE!</v>
      </c>
    </row>
    <row r="103" spans="1:81" s="10" customFormat="1" ht="25.15" customHeight="1" x14ac:dyDescent="0.2">
      <c r="A103" s="52" t="str">
        <f t="shared" si="72"/>
        <v/>
      </c>
      <c r="B103" s="157" t="e">
        <f t="shared" ca="1" si="40"/>
        <v>#VALUE!</v>
      </c>
      <c r="C103" s="157" t="e">
        <f t="shared" si="41"/>
        <v>#VALUE!</v>
      </c>
      <c r="D103" s="29"/>
      <c r="E103" s="155" t="str">
        <f ca="1">IFERROR(INDIRECT(ADDRESS(MATCH(D103,CatModules!C:C,0),2,1,1,"CatModules")),"")</f>
        <v/>
      </c>
      <c r="F103" s="96"/>
      <c r="G103" s="156" t="str">
        <f ca="1">IFERROR(INDIRECT(ADDRESS(MATCH(CONCATENATE(E103,"-",F103),CatInt!K:K,0),3,1,1,"CatInt")),"")</f>
        <v/>
      </c>
      <c r="H103" s="45" t="str">
        <f>IF(F103="","",VLOOKUP(F103,#REF!,2,FALSE))</f>
        <v/>
      </c>
      <c r="I103" s="29"/>
      <c r="J103" s="155" t="e">
        <f t="shared" si="42"/>
        <v>#VALUE!</v>
      </c>
      <c r="K103" s="155" t="e">
        <f t="shared" si="43"/>
        <v>#VALUE!</v>
      </c>
      <c r="L103" s="153"/>
      <c r="M103" s="53"/>
      <c r="N103" s="175">
        <f t="shared" si="44"/>
        <v>1103</v>
      </c>
      <c r="O103" s="53"/>
      <c r="P103" s="175">
        <f t="shared" si="45"/>
        <v>10103</v>
      </c>
      <c r="Q103" s="30"/>
      <c r="R103" s="149" t="str">
        <f>IFERROR(VLOOKUP(Q103,Setup!D$16:E$25,2,FALSE),"")</f>
        <v/>
      </c>
      <c r="S103" s="51" t="str">
        <f ca="1">IFERROR(IF(OR(I103="",VLOOKUP(I103,CatCostInp!$E$2:$K$88,7,FALSE)=0),"",VLOOKUP(I103,CatCostInp!$E$2:$K$88,7,FALSE)),"")</f>
        <v/>
      </c>
      <c r="T103" s="159" t="e">
        <f>VLOOKUP(U103,#REF!,2,FALSE)</f>
        <v>#REF!</v>
      </c>
      <c r="U103" s="30"/>
      <c r="V103" s="1" t="str">
        <f ca="1">IF(U103=Setup!$C$10,"Grant",IF('Other Pharma &amp; Health Products'!U103=Setup!$C$11,"Local",IF('Other Pharma &amp; Health Products'!U103=Setup!$C$12,"Other","")))</f>
        <v/>
      </c>
      <c r="W103" s="33"/>
      <c r="X103" s="148"/>
      <c r="Y103" s="33"/>
      <c r="Z103" s="36" t="str">
        <f t="shared" si="46"/>
        <v/>
      </c>
      <c r="AA103" s="35"/>
      <c r="AB103" s="32" t="str">
        <f t="shared" si="47"/>
        <v/>
      </c>
      <c r="AC103" s="35"/>
      <c r="AD103" s="32" t="str">
        <f t="shared" si="48"/>
        <v/>
      </c>
      <c r="AE103" s="35"/>
      <c r="AF103" s="36" t="str">
        <f t="shared" si="49"/>
        <v/>
      </c>
      <c r="AG103" s="36" t="str">
        <f t="shared" si="50"/>
        <v/>
      </c>
      <c r="AH103" s="36" t="str">
        <f t="shared" si="51"/>
        <v/>
      </c>
      <c r="AI103" s="55"/>
      <c r="AJ103" s="37"/>
      <c r="AK103" s="148"/>
      <c r="AL103" s="35"/>
      <c r="AM103" s="32" t="str">
        <f t="shared" si="52"/>
        <v/>
      </c>
      <c r="AN103" s="35"/>
      <c r="AO103" s="32" t="str">
        <f t="shared" si="53"/>
        <v/>
      </c>
      <c r="AP103" s="35"/>
      <c r="AQ103" s="32" t="str">
        <f t="shared" si="54"/>
        <v/>
      </c>
      <c r="AR103" s="35"/>
      <c r="AS103" s="36" t="str">
        <f t="shared" si="55"/>
        <v/>
      </c>
      <c r="AT103" s="36" t="str">
        <f t="shared" si="56"/>
        <v/>
      </c>
      <c r="AU103" s="36" t="str">
        <f t="shared" si="57"/>
        <v/>
      </c>
      <c r="AV103" s="55"/>
      <c r="AW103" s="34"/>
      <c r="AX103" s="148"/>
      <c r="AY103" s="34"/>
      <c r="AZ103" s="32" t="str">
        <f t="shared" si="58"/>
        <v/>
      </c>
      <c r="BA103" s="34"/>
      <c r="BB103" s="32" t="str">
        <f t="shared" si="59"/>
        <v/>
      </c>
      <c r="BC103" s="34"/>
      <c r="BD103" s="32" t="str">
        <f t="shared" si="60"/>
        <v/>
      </c>
      <c r="BE103" s="35"/>
      <c r="BF103" s="36" t="str">
        <f t="shared" si="61"/>
        <v/>
      </c>
      <c r="BG103" s="36" t="str">
        <f t="shared" si="62"/>
        <v/>
      </c>
      <c r="BH103" s="36" t="str">
        <f t="shared" si="63"/>
        <v/>
      </c>
      <c r="BI103" s="55"/>
      <c r="BJ103" s="34"/>
      <c r="BK103" s="148"/>
      <c r="BL103" s="34"/>
      <c r="BM103" s="32" t="str">
        <f t="shared" si="64"/>
        <v/>
      </c>
      <c r="BN103" s="34"/>
      <c r="BO103" s="32" t="str">
        <f t="shared" si="65"/>
        <v/>
      </c>
      <c r="BP103" s="34"/>
      <c r="BQ103" s="32" t="str">
        <f t="shared" si="66"/>
        <v/>
      </c>
      <c r="BR103" s="34"/>
      <c r="BS103" s="36" t="str">
        <f t="shared" si="67"/>
        <v/>
      </c>
      <c r="BT103" s="36" t="str">
        <f t="shared" si="68"/>
        <v/>
      </c>
      <c r="BU103" s="36" t="str">
        <f t="shared" si="69"/>
        <v/>
      </c>
      <c r="BV103" s="55"/>
      <c r="BW103" s="36" t="str">
        <f t="shared" si="70"/>
        <v/>
      </c>
      <c r="BX103" s="36" t="str">
        <f t="shared" si="70"/>
        <v/>
      </c>
      <c r="BY103" s="31"/>
      <c r="BZ103" s="38"/>
      <c r="CB103" s="120" t="e">
        <f t="shared" ca="1" si="39"/>
        <v>#VALUE!</v>
      </c>
      <c r="CC103" s="2" t="e">
        <f t="shared" ca="1" si="71"/>
        <v>#VALUE!</v>
      </c>
    </row>
    <row r="104" spans="1:81" s="10" customFormat="1" ht="25.15" customHeight="1" x14ac:dyDescent="0.2">
      <c r="A104" s="52" t="str">
        <f t="shared" si="72"/>
        <v/>
      </c>
      <c r="B104" s="157" t="e">
        <f t="shared" ca="1" si="40"/>
        <v>#VALUE!</v>
      </c>
      <c r="C104" s="157" t="e">
        <f t="shared" si="41"/>
        <v>#VALUE!</v>
      </c>
      <c r="D104" s="29"/>
      <c r="E104" s="155" t="str">
        <f ca="1">IFERROR(INDIRECT(ADDRESS(MATCH(D104,CatModules!C:C,0),2,1,1,"CatModules")),"")</f>
        <v/>
      </c>
      <c r="F104" s="96"/>
      <c r="G104" s="156" t="str">
        <f ca="1">IFERROR(INDIRECT(ADDRESS(MATCH(CONCATENATE(E104,"-",F104),CatInt!K:K,0),3,1,1,"CatInt")),"")</f>
        <v/>
      </c>
      <c r="H104" s="45" t="str">
        <f>IF(F104="","",VLOOKUP(F104,#REF!,2,FALSE))</f>
        <v/>
      </c>
      <c r="I104" s="29"/>
      <c r="J104" s="155" t="e">
        <f t="shared" si="42"/>
        <v>#VALUE!</v>
      </c>
      <c r="K104" s="155" t="e">
        <f t="shared" si="43"/>
        <v>#VALUE!</v>
      </c>
      <c r="L104" s="153"/>
      <c r="M104" s="53"/>
      <c r="N104" s="175">
        <f t="shared" si="44"/>
        <v>1104</v>
      </c>
      <c r="O104" s="53"/>
      <c r="P104" s="175">
        <f t="shared" si="45"/>
        <v>10104</v>
      </c>
      <c r="Q104" s="30"/>
      <c r="R104" s="149" t="str">
        <f>IFERROR(VLOOKUP(Q104,Setup!D$16:E$25,2,FALSE),"")</f>
        <v/>
      </c>
      <c r="S104" s="51" t="str">
        <f ca="1">IFERROR(IF(OR(I104="",VLOOKUP(I104,CatCostInp!$E$2:$K$88,7,FALSE)=0),"",VLOOKUP(I104,CatCostInp!$E$2:$K$88,7,FALSE)),"")</f>
        <v/>
      </c>
      <c r="T104" s="159" t="e">
        <f>VLOOKUP(U104,#REF!,2,FALSE)</f>
        <v>#REF!</v>
      </c>
      <c r="U104" s="30"/>
      <c r="V104" s="1" t="str">
        <f ca="1">IF(U104=Setup!$C$10,"Grant",IF('Other Pharma &amp; Health Products'!U104=Setup!$C$11,"Local",IF('Other Pharma &amp; Health Products'!U104=Setup!$C$12,"Other","")))</f>
        <v/>
      </c>
      <c r="W104" s="33"/>
      <c r="X104" s="148"/>
      <c r="Y104" s="33"/>
      <c r="Z104" s="36" t="str">
        <f t="shared" si="46"/>
        <v/>
      </c>
      <c r="AA104" s="35"/>
      <c r="AB104" s="32" t="str">
        <f t="shared" si="47"/>
        <v/>
      </c>
      <c r="AC104" s="35"/>
      <c r="AD104" s="32" t="str">
        <f t="shared" si="48"/>
        <v/>
      </c>
      <c r="AE104" s="35"/>
      <c r="AF104" s="36" t="str">
        <f t="shared" si="49"/>
        <v/>
      </c>
      <c r="AG104" s="36" t="str">
        <f t="shared" si="50"/>
        <v/>
      </c>
      <c r="AH104" s="36" t="str">
        <f t="shared" si="51"/>
        <v/>
      </c>
      <c r="AI104" s="55"/>
      <c r="AJ104" s="37"/>
      <c r="AK104" s="148"/>
      <c r="AL104" s="35"/>
      <c r="AM104" s="32" t="str">
        <f t="shared" si="52"/>
        <v/>
      </c>
      <c r="AN104" s="35"/>
      <c r="AO104" s="32" t="str">
        <f t="shared" si="53"/>
        <v/>
      </c>
      <c r="AP104" s="35"/>
      <c r="AQ104" s="32" t="str">
        <f t="shared" si="54"/>
        <v/>
      </c>
      <c r="AR104" s="35"/>
      <c r="AS104" s="36" t="str">
        <f t="shared" si="55"/>
        <v/>
      </c>
      <c r="AT104" s="36" t="str">
        <f t="shared" si="56"/>
        <v/>
      </c>
      <c r="AU104" s="36" t="str">
        <f t="shared" si="57"/>
        <v/>
      </c>
      <c r="AV104" s="55"/>
      <c r="AW104" s="34"/>
      <c r="AX104" s="148"/>
      <c r="AY104" s="34"/>
      <c r="AZ104" s="32" t="str">
        <f t="shared" si="58"/>
        <v/>
      </c>
      <c r="BA104" s="34"/>
      <c r="BB104" s="32" t="str">
        <f t="shared" si="59"/>
        <v/>
      </c>
      <c r="BC104" s="34"/>
      <c r="BD104" s="32" t="str">
        <f t="shared" si="60"/>
        <v/>
      </c>
      <c r="BE104" s="35"/>
      <c r="BF104" s="36" t="str">
        <f t="shared" si="61"/>
        <v/>
      </c>
      <c r="BG104" s="36" t="str">
        <f t="shared" si="62"/>
        <v/>
      </c>
      <c r="BH104" s="36" t="str">
        <f t="shared" si="63"/>
        <v/>
      </c>
      <c r="BI104" s="55"/>
      <c r="BJ104" s="34"/>
      <c r="BK104" s="148"/>
      <c r="BL104" s="34"/>
      <c r="BM104" s="32" t="str">
        <f t="shared" si="64"/>
        <v/>
      </c>
      <c r="BN104" s="34"/>
      <c r="BO104" s="32" t="str">
        <f t="shared" si="65"/>
        <v/>
      </c>
      <c r="BP104" s="34"/>
      <c r="BQ104" s="32" t="str">
        <f t="shared" si="66"/>
        <v/>
      </c>
      <c r="BR104" s="34"/>
      <c r="BS104" s="36" t="str">
        <f t="shared" si="67"/>
        <v/>
      </c>
      <c r="BT104" s="36" t="str">
        <f t="shared" si="68"/>
        <v/>
      </c>
      <c r="BU104" s="36" t="str">
        <f t="shared" si="69"/>
        <v/>
      </c>
      <c r="BV104" s="55"/>
      <c r="BW104" s="36" t="str">
        <f t="shared" si="70"/>
        <v/>
      </c>
      <c r="BX104" s="36" t="str">
        <f t="shared" si="70"/>
        <v/>
      </c>
      <c r="BY104" s="31"/>
      <c r="BZ104" s="38"/>
      <c r="CB104" s="120" t="e">
        <f t="shared" ca="1" si="39"/>
        <v>#VALUE!</v>
      </c>
      <c r="CC104" s="2" t="e">
        <f t="shared" ca="1" si="71"/>
        <v>#VALUE!</v>
      </c>
    </row>
    <row r="105" spans="1:81" s="10" customFormat="1" ht="25.15" customHeight="1" x14ac:dyDescent="0.2">
      <c r="A105" s="52" t="str">
        <f t="shared" si="72"/>
        <v/>
      </c>
      <c r="B105" s="157" t="e">
        <f t="shared" ca="1" si="40"/>
        <v>#VALUE!</v>
      </c>
      <c r="C105" s="157" t="e">
        <f t="shared" si="41"/>
        <v>#VALUE!</v>
      </c>
      <c r="D105" s="29"/>
      <c r="E105" s="155" t="str">
        <f ca="1">IFERROR(INDIRECT(ADDRESS(MATCH(D105,CatModules!C:C,0),2,1,1,"CatModules")),"")</f>
        <v/>
      </c>
      <c r="F105" s="96"/>
      <c r="G105" s="156" t="str">
        <f ca="1">IFERROR(INDIRECT(ADDRESS(MATCH(CONCATENATE(E105,"-",F105),CatInt!K:K,0),3,1,1,"CatInt")),"")</f>
        <v/>
      </c>
      <c r="H105" s="45" t="str">
        <f>IF(F105="","",VLOOKUP(F105,#REF!,2,FALSE))</f>
        <v/>
      </c>
      <c r="I105" s="29"/>
      <c r="J105" s="155" t="e">
        <f t="shared" si="42"/>
        <v>#VALUE!</v>
      </c>
      <c r="K105" s="155" t="e">
        <f t="shared" si="43"/>
        <v>#VALUE!</v>
      </c>
      <c r="L105" s="153"/>
      <c r="M105" s="53"/>
      <c r="N105" s="175">
        <f t="shared" si="44"/>
        <v>1105</v>
      </c>
      <c r="O105" s="53"/>
      <c r="P105" s="175">
        <f t="shared" si="45"/>
        <v>10105</v>
      </c>
      <c r="Q105" s="30"/>
      <c r="R105" s="149" t="str">
        <f>IFERROR(VLOOKUP(Q105,Setup!D$16:E$25,2,FALSE),"")</f>
        <v/>
      </c>
      <c r="S105" s="51" t="str">
        <f ca="1">IFERROR(IF(OR(I105="",VLOOKUP(I105,CatCostInp!$E$2:$K$88,7,FALSE)=0),"",VLOOKUP(I105,CatCostInp!$E$2:$K$88,7,FALSE)),"")</f>
        <v/>
      </c>
      <c r="T105" s="159" t="e">
        <f>VLOOKUP(U105,#REF!,2,FALSE)</f>
        <v>#REF!</v>
      </c>
      <c r="U105" s="30"/>
      <c r="V105" s="1" t="str">
        <f ca="1">IF(U105=Setup!$C$10,"Grant",IF('Other Pharma &amp; Health Products'!U105=Setup!$C$11,"Local",IF('Other Pharma &amp; Health Products'!U105=Setup!$C$12,"Other","")))</f>
        <v/>
      </c>
      <c r="W105" s="33"/>
      <c r="X105" s="148"/>
      <c r="Y105" s="33"/>
      <c r="Z105" s="36" t="str">
        <f t="shared" si="46"/>
        <v/>
      </c>
      <c r="AA105" s="35"/>
      <c r="AB105" s="32" t="str">
        <f t="shared" si="47"/>
        <v/>
      </c>
      <c r="AC105" s="35"/>
      <c r="AD105" s="32" t="str">
        <f t="shared" si="48"/>
        <v/>
      </c>
      <c r="AE105" s="35"/>
      <c r="AF105" s="36" t="str">
        <f t="shared" si="49"/>
        <v/>
      </c>
      <c r="AG105" s="36" t="str">
        <f t="shared" si="50"/>
        <v/>
      </c>
      <c r="AH105" s="36" t="str">
        <f t="shared" si="51"/>
        <v/>
      </c>
      <c r="AI105" s="55"/>
      <c r="AJ105" s="37"/>
      <c r="AK105" s="148"/>
      <c r="AL105" s="35"/>
      <c r="AM105" s="32" t="str">
        <f t="shared" si="52"/>
        <v/>
      </c>
      <c r="AN105" s="35"/>
      <c r="AO105" s="32" t="str">
        <f t="shared" si="53"/>
        <v/>
      </c>
      <c r="AP105" s="35"/>
      <c r="AQ105" s="32" t="str">
        <f t="shared" si="54"/>
        <v/>
      </c>
      <c r="AR105" s="35"/>
      <c r="AS105" s="36" t="str">
        <f t="shared" si="55"/>
        <v/>
      </c>
      <c r="AT105" s="36" t="str">
        <f t="shared" si="56"/>
        <v/>
      </c>
      <c r="AU105" s="36" t="str">
        <f t="shared" si="57"/>
        <v/>
      </c>
      <c r="AV105" s="55"/>
      <c r="AW105" s="34"/>
      <c r="AX105" s="148"/>
      <c r="AY105" s="34"/>
      <c r="AZ105" s="32" t="str">
        <f t="shared" si="58"/>
        <v/>
      </c>
      <c r="BA105" s="34"/>
      <c r="BB105" s="32" t="str">
        <f t="shared" si="59"/>
        <v/>
      </c>
      <c r="BC105" s="34"/>
      <c r="BD105" s="32" t="str">
        <f t="shared" si="60"/>
        <v/>
      </c>
      <c r="BE105" s="35"/>
      <c r="BF105" s="36" t="str">
        <f t="shared" si="61"/>
        <v/>
      </c>
      <c r="BG105" s="36" t="str">
        <f t="shared" si="62"/>
        <v/>
      </c>
      <c r="BH105" s="36" t="str">
        <f t="shared" si="63"/>
        <v/>
      </c>
      <c r="BI105" s="55"/>
      <c r="BJ105" s="34"/>
      <c r="BK105" s="148"/>
      <c r="BL105" s="34"/>
      <c r="BM105" s="32" t="str">
        <f t="shared" si="64"/>
        <v/>
      </c>
      <c r="BN105" s="34"/>
      <c r="BO105" s="32" t="str">
        <f t="shared" si="65"/>
        <v/>
      </c>
      <c r="BP105" s="34"/>
      <c r="BQ105" s="32" t="str">
        <f t="shared" si="66"/>
        <v/>
      </c>
      <c r="BR105" s="34"/>
      <c r="BS105" s="36" t="str">
        <f t="shared" si="67"/>
        <v/>
      </c>
      <c r="BT105" s="36" t="str">
        <f t="shared" si="68"/>
        <v/>
      </c>
      <c r="BU105" s="36" t="str">
        <f t="shared" si="69"/>
        <v/>
      </c>
      <c r="BV105" s="55"/>
      <c r="BW105" s="36" t="str">
        <f t="shared" si="70"/>
        <v/>
      </c>
      <c r="BX105" s="36" t="str">
        <f t="shared" si="70"/>
        <v/>
      </c>
      <c r="BY105" s="31"/>
      <c r="BZ105" s="38"/>
      <c r="CB105" s="120" t="e">
        <f t="shared" ca="1" si="39"/>
        <v>#VALUE!</v>
      </c>
      <c r="CC105" s="2" t="e">
        <f t="shared" ca="1" si="71"/>
        <v>#VALUE!</v>
      </c>
    </row>
    <row r="106" spans="1:81" s="10" customFormat="1" ht="25.15" customHeight="1" x14ac:dyDescent="0.2">
      <c r="A106" s="52" t="str">
        <f t="shared" si="72"/>
        <v/>
      </c>
      <c r="B106" s="157" t="e">
        <f t="shared" ca="1" si="40"/>
        <v>#VALUE!</v>
      </c>
      <c r="C106" s="157" t="e">
        <f t="shared" si="41"/>
        <v>#VALUE!</v>
      </c>
      <c r="D106" s="29"/>
      <c r="E106" s="155" t="str">
        <f ca="1">IFERROR(INDIRECT(ADDRESS(MATCH(D106,CatModules!C:C,0),2,1,1,"CatModules")),"")</f>
        <v/>
      </c>
      <c r="F106" s="96"/>
      <c r="G106" s="156" t="str">
        <f ca="1">IFERROR(INDIRECT(ADDRESS(MATCH(CONCATENATE(E106,"-",F106),CatInt!K:K,0),3,1,1,"CatInt")),"")</f>
        <v/>
      </c>
      <c r="H106" s="45" t="str">
        <f>IF(F106="","",VLOOKUP(F106,#REF!,2,FALSE))</f>
        <v/>
      </c>
      <c r="I106" s="29"/>
      <c r="J106" s="155" t="e">
        <f t="shared" si="42"/>
        <v>#VALUE!</v>
      </c>
      <c r="K106" s="155" t="e">
        <f t="shared" si="43"/>
        <v>#VALUE!</v>
      </c>
      <c r="L106" s="153"/>
      <c r="M106" s="53"/>
      <c r="N106" s="175">
        <f t="shared" si="44"/>
        <v>1106</v>
      </c>
      <c r="O106" s="53"/>
      <c r="P106" s="175">
        <f t="shared" si="45"/>
        <v>10106</v>
      </c>
      <c r="Q106" s="30"/>
      <c r="R106" s="149" t="str">
        <f>IFERROR(VLOOKUP(Q106,Setup!D$16:E$25,2,FALSE),"")</f>
        <v/>
      </c>
      <c r="S106" s="51" t="str">
        <f ca="1">IFERROR(IF(OR(I106="",VLOOKUP(I106,CatCostInp!$E$2:$K$88,7,FALSE)=0),"",VLOOKUP(I106,CatCostInp!$E$2:$K$88,7,FALSE)),"")</f>
        <v/>
      </c>
      <c r="T106" s="159" t="e">
        <f>VLOOKUP(U106,#REF!,2,FALSE)</f>
        <v>#REF!</v>
      </c>
      <c r="U106" s="30"/>
      <c r="V106" s="1" t="str">
        <f ca="1">IF(U106=Setup!$C$10,"Grant",IF('Other Pharma &amp; Health Products'!U106=Setup!$C$11,"Local",IF('Other Pharma &amp; Health Products'!U106=Setup!$C$12,"Other","")))</f>
        <v/>
      </c>
      <c r="W106" s="33"/>
      <c r="X106" s="148"/>
      <c r="Y106" s="33"/>
      <c r="Z106" s="36" t="str">
        <f t="shared" si="46"/>
        <v/>
      </c>
      <c r="AA106" s="35"/>
      <c r="AB106" s="32" t="str">
        <f t="shared" si="47"/>
        <v/>
      </c>
      <c r="AC106" s="35"/>
      <c r="AD106" s="32" t="str">
        <f t="shared" si="48"/>
        <v/>
      </c>
      <c r="AE106" s="35"/>
      <c r="AF106" s="36" t="str">
        <f t="shared" si="49"/>
        <v/>
      </c>
      <c r="AG106" s="36" t="str">
        <f t="shared" si="50"/>
        <v/>
      </c>
      <c r="AH106" s="36" t="str">
        <f t="shared" si="51"/>
        <v/>
      </c>
      <c r="AI106" s="55"/>
      <c r="AJ106" s="37"/>
      <c r="AK106" s="148"/>
      <c r="AL106" s="35"/>
      <c r="AM106" s="32" t="str">
        <f t="shared" si="52"/>
        <v/>
      </c>
      <c r="AN106" s="35"/>
      <c r="AO106" s="32" t="str">
        <f t="shared" si="53"/>
        <v/>
      </c>
      <c r="AP106" s="35"/>
      <c r="AQ106" s="32" t="str">
        <f t="shared" si="54"/>
        <v/>
      </c>
      <c r="AR106" s="35"/>
      <c r="AS106" s="36" t="str">
        <f t="shared" si="55"/>
        <v/>
      </c>
      <c r="AT106" s="36" t="str">
        <f t="shared" si="56"/>
        <v/>
      </c>
      <c r="AU106" s="36" t="str">
        <f t="shared" si="57"/>
        <v/>
      </c>
      <c r="AV106" s="55"/>
      <c r="AW106" s="34"/>
      <c r="AX106" s="148"/>
      <c r="AY106" s="34"/>
      <c r="AZ106" s="32" t="str">
        <f t="shared" si="58"/>
        <v/>
      </c>
      <c r="BA106" s="34"/>
      <c r="BB106" s="32" t="str">
        <f t="shared" si="59"/>
        <v/>
      </c>
      <c r="BC106" s="34"/>
      <c r="BD106" s="32" t="str">
        <f t="shared" si="60"/>
        <v/>
      </c>
      <c r="BE106" s="35"/>
      <c r="BF106" s="36" t="str">
        <f t="shared" si="61"/>
        <v/>
      </c>
      <c r="BG106" s="36" t="str">
        <f t="shared" si="62"/>
        <v/>
      </c>
      <c r="BH106" s="36" t="str">
        <f t="shared" si="63"/>
        <v/>
      </c>
      <c r="BI106" s="55"/>
      <c r="BJ106" s="34"/>
      <c r="BK106" s="148"/>
      <c r="BL106" s="34"/>
      <c r="BM106" s="32" t="str">
        <f t="shared" si="64"/>
        <v/>
      </c>
      <c r="BN106" s="34"/>
      <c r="BO106" s="32" t="str">
        <f t="shared" si="65"/>
        <v/>
      </c>
      <c r="BP106" s="34"/>
      <c r="BQ106" s="32" t="str">
        <f t="shared" si="66"/>
        <v/>
      </c>
      <c r="BR106" s="34"/>
      <c r="BS106" s="36" t="str">
        <f t="shared" si="67"/>
        <v/>
      </c>
      <c r="BT106" s="36" t="str">
        <f t="shared" si="68"/>
        <v/>
      </c>
      <c r="BU106" s="36" t="str">
        <f t="shared" si="69"/>
        <v/>
      </c>
      <c r="BV106" s="55"/>
      <c r="BW106" s="36" t="str">
        <f t="shared" si="70"/>
        <v/>
      </c>
      <c r="BX106" s="36" t="str">
        <f t="shared" si="70"/>
        <v/>
      </c>
      <c r="BY106" s="31"/>
      <c r="BZ106" s="38"/>
      <c r="CB106" s="120" t="e">
        <f t="shared" ca="1" si="39"/>
        <v>#VALUE!</v>
      </c>
      <c r="CC106" s="2" t="e">
        <f t="shared" ca="1" si="71"/>
        <v>#VALUE!</v>
      </c>
    </row>
    <row r="107" spans="1:81" s="10" customFormat="1" ht="25.15" customHeight="1" x14ac:dyDescent="0.2">
      <c r="A107" s="52" t="str">
        <f t="shared" si="72"/>
        <v/>
      </c>
      <c r="B107" s="157" t="e">
        <f t="shared" ca="1" si="40"/>
        <v>#VALUE!</v>
      </c>
      <c r="C107" s="157" t="e">
        <f t="shared" si="41"/>
        <v>#VALUE!</v>
      </c>
      <c r="D107" s="29"/>
      <c r="E107" s="155" t="str">
        <f ca="1">IFERROR(INDIRECT(ADDRESS(MATCH(D107,CatModules!C:C,0),2,1,1,"CatModules")),"")</f>
        <v/>
      </c>
      <c r="F107" s="96"/>
      <c r="G107" s="156" t="str">
        <f ca="1">IFERROR(INDIRECT(ADDRESS(MATCH(CONCATENATE(E107,"-",F107),CatInt!K:K,0),3,1,1,"CatInt")),"")</f>
        <v/>
      </c>
      <c r="H107" s="45" t="str">
        <f>IF(F107="","",VLOOKUP(F107,#REF!,2,FALSE))</f>
        <v/>
      </c>
      <c r="I107" s="29"/>
      <c r="J107" s="155" t="e">
        <f t="shared" si="42"/>
        <v>#VALUE!</v>
      </c>
      <c r="K107" s="155" t="e">
        <f t="shared" si="43"/>
        <v>#VALUE!</v>
      </c>
      <c r="L107" s="153"/>
      <c r="M107" s="53"/>
      <c r="N107" s="175">
        <f t="shared" si="44"/>
        <v>1107</v>
      </c>
      <c r="O107" s="53"/>
      <c r="P107" s="175">
        <f t="shared" si="45"/>
        <v>10107</v>
      </c>
      <c r="Q107" s="30"/>
      <c r="R107" s="149" t="str">
        <f>IFERROR(VLOOKUP(Q107,Setup!D$16:E$25,2,FALSE),"")</f>
        <v/>
      </c>
      <c r="S107" s="51" t="str">
        <f ca="1">IFERROR(IF(OR(I107="",VLOOKUP(I107,CatCostInp!$E$2:$K$88,7,FALSE)=0),"",VLOOKUP(I107,CatCostInp!$E$2:$K$88,7,FALSE)),"")</f>
        <v/>
      </c>
      <c r="T107" s="159" t="e">
        <f>VLOOKUP(U107,#REF!,2,FALSE)</f>
        <v>#REF!</v>
      </c>
      <c r="U107" s="30"/>
      <c r="V107" s="1" t="str">
        <f ca="1">IF(U107=Setup!$C$10,"Grant",IF('Other Pharma &amp; Health Products'!U107=Setup!$C$11,"Local",IF('Other Pharma &amp; Health Products'!U107=Setup!$C$12,"Other","")))</f>
        <v/>
      </c>
      <c r="W107" s="33"/>
      <c r="X107" s="148"/>
      <c r="Y107" s="33"/>
      <c r="Z107" s="36" t="str">
        <f t="shared" si="46"/>
        <v/>
      </c>
      <c r="AA107" s="35"/>
      <c r="AB107" s="32" t="str">
        <f t="shared" si="47"/>
        <v/>
      </c>
      <c r="AC107" s="35"/>
      <c r="AD107" s="32" t="str">
        <f t="shared" si="48"/>
        <v/>
      </c>
      <c r="AE107" s="35"/>
      <c r="AF107" s="36" t="str">
        <f t="shared" si="49"/>
        <v/>
      </c>
      <c r="AG107" s="36" t="str">
        <f t="shared" si="50"/>
        <v/>
      </c>
      <c r="AH107" s="36" t="str">
        <f t="shared" si="51"/>
        <v/>
      </c>
      <c r="AI107" s="55"/>
      <c r="AJ107" s="37"/>
      <c r="AK107" s="148"/>
      <c r="AL107" s="35"/>
      <c r="AM107" s="32" t="str">
        <f t="shared" si="52"/>
        <v/>
      </c>
      <c r="AN107" s="35"/>
      <c r="AO107" s="32" t="str">
        <f t="shared" si="53"/>
        <v/>
      </c>
      <c r="AP107" s="35"/>
      <c r="AQ107" s="32" t="str">
        <f t="shared" si="54"/>
        <v/>
      </c>
      <c r="AR107" s="35"/>
      <c r="AS107" s="36" t="str">
        <f t="shared" si="55"/>
        <v/>
      </c>
      <c r="AT107" s="36" t="str">
        <f t="shared" si="56"/>
        <v/>
      </c>
      <c r="AU107" s="36" t="str">
        <f t="shared" si="57"/>
        <v/>
      </c>
      <c r="AV107" s="55"/>
      <c r="AW107" s="34"/>
      <c r="AX107" s="148"/>
      <c r="AY107" s="34"/>
      <c r="AZ107" s="32" t="str">
        <f t="shared" si="58"/>
        <v/>
      </c>
      <c r="BA107" s="34"/>
      <c r="BB107" s="32" t="str">
        <f t="shared" si="59"/>
        <v/>
      </c>
      <c r="BC107" s="34"/>
      <c r="BD107" s="32" t="str">
        <f t="shared" si="60"/>
        <v/>
      </c>
      <c r="BE107" s="35"/>
      <c r="BF107" s="36" t="str">
        <f t="shared" si="61"/>
        <v/>
      </c>
      <c r="BG107" s="36" t="str">
        <f t="shared" si="62"/>
        <v/>
      </c>
      <c r="BH107" s="36" t="str">
        <f t="shared" si="63"/>
        <v/>
      </c>
      <c r="BI107" s="55"/>
      <c r="BJ107" s="34"/>
      <c r="BK107" s="148"/>
      <c r="BL107" s="34"/>
      <c r="BM107" s="32" t="str">
        <f t="shared" si="64"/>
        <v/>
      </c>
      <c r="BN107" s="34"/>
      <c r="BO107" s="32" t="str">
        <f t="shared" si="65"/>
        <v/>
      </c>
      <c r="BP107" s="34"/>
      <c r="BQ107" s="32" t="str">
        <f t="shared" si="66"/>
        <v/>
      </c>
      <c r="BR107" s="34"/>
      <c r="BS107" s="36" t="str">
        <f t="shared" si="67"/>
        <v/>
      </c>
      <c r="BT107" s="36" t="str">
        <f t="shared" si="68"/>
        <v/>
      </c>
      <c r="BU107" s="36" t="str">
        <f t="shared" si="69"/>
        <v/>
      </c>
      <c r="BV107" s="55"/>
      <c r="BW107" s="36" t="str">
        <f t="shared" si="70"/>
        <v/>
      </c>
      <c r="BX107" s="36" t="str">
        <f t="shared" si="70"/>
        <v/>
      </c>
      <c r="BY107" s="31"/>
      <c r="BZ107" s="38"/>
      <c r="CB107" s="120" t="e">
        <f t="shared" ca="1" si="39"/>
        <v>#VALUE!</v>
      </c>
      <c r="CC107" s="2" t="e">
        <f t="shared" ca="1" si="71"/>
        <v>#VALUE!</v>
      </c>
    </row>
    <row r="108" spans="1:81" s="10" customFormat="1" ht="25.15" customHeight="1" x14ac:dyDescent="0.2">
      <c r="A108" s="52" t="str">
        <f t="shared" si="72"/>
        <v/>
      </c>
      <c r="B108" s="157" t="e">
        <f t="shared" ca="1" si="40"/>
        <v>#VALUE!</v>
      </c>
      <c r="C108" s="157" t="e">
        <f t="shared" si="41"/>
        <v>#VALUE!</v>
      </c>
      <c r="D108" s="29"/>
      <c r="E108" s="155" t="str">
        <f ca="1">IFERROR(INDIRECT(ADDRESS(MATCH(D108,CatModules!C:C,0),2,1,1,"CatModules")),"")</f>
        <v/>
      </c>
      <c r="F108" s="96"/>
      <c r="G108" s="156" t="str">
        <f ca="1">IFERROR(INDIRECT(ADDRESS(MATCH(CONCATENATE(E108,"-",F108),CatInt!K:K,0),3,1,1,"CatInt")),"")</f>
        <v/>
      </c>
      <c r="H108" s="45" t="str">
        <f>IF(F108="","",VLOOKUP(F108,#REF!,2,FALSE))</f>
        <v/>
      </c>
      <c r="I108" s="29"/>
      <c r="J108" s="155" t="e">
        <f t="shared" si="42"/>
        <v>#VALUE!</v>
      </c>
      <c r="K108" s="155" t="e">
        <f t="shared" si="43"/>
        <v>#VALUE!</v>
      </c>
      <c r="L108" s="153"/>
      <c r="M108" s="53"/>
      <c r="N108" s="175">
        <f t="shared" si="44"/>
        <v>1108</v>
      </c>
      <c r="O108" s="53"/>
      <c r="P108" s="175">
        <f t="shared" si="45"/>
        <v>10108</v>
      </c>
      <c r="Q108" s="30"/>
      <c r="R108" s="149" t="str">
        <f>IFERROR(VLOOKUP(Q108,Setup!D$16:E$25,2,FALSE),"")</f>
        <v/>
      </c>
      <c r="S108" s="51" t="str">
        <f ca="1">IFERROR(IF(OR(I108="",VLOOKUP(I108,CatCostInp!$E$2:$K$88,7,FALSE)=0),"",VLOOKUP(I108,CatCostInp!$E$2:$K$88,7,FALSE)),"")</f>
        <v/>
      </c>
      <c r="T108" s="159" t="e">
        <f>VLOOKUP(U108,#REF!,2,FALSE)</f>
        <v>#REF!</v>
      </c>
      <c r="U108" s="30"/>
      <c r="V108" s="1" t="str">
        <f ca="1">IF(U108=Setup!$C$10,"Grant",IF('Other Pharma &amp; Health Products'!U108=Setup!$C$11,"Local",IF('Other Pharma &amp; Health Products'!U108=Setup!$C$12,"Other","")))</f>
        <v/>
      </c>
      <c r="W108" s="33"/>
      <c r="X108" s="148"/>
      <c r="Y108" s="33"/>
      <c r="Z108" s="36" t="str">
        <f t="shared" si="46"/>
        <v/>
      </c>
      <c r="AA108" s="35"/>
      <c r="AB108" s="32" t="str">
        <f t="shared" si="47"/>
        <v/>
      </c>
      <c r="AC108" s="35"/>
      <c r="AD108" s="32" t="str">
        <f t="shared" si="48"/>
        <v/>
      </c>
      <c r="AE108" s="35"/>
      <c r="AF108" s="36" t="str">
        <f t="shared" si="49"/>
        <v/>
      </c>
      <c r="AG108" s="36" t="str">
        <f t="shared" si="50"/>
        <v/>
      </c>
      <c r="AH108" s="36" t="str">
        <f t="shared" si="51"/>
        <v/>
      </c>
      <c r="AI108" s="55"/>
      <c r="AJ108" s="37"/>
      <c r="AK108" s="148"/>
      <c r="AL108" s="35"/>
      <c r="AM108" s="32" t="str">
        <f t="shared" si="52"/>
        <v/>
      </c>
      <c r="AN108" s="35"/>
      <c r="AO108" s="32" t="str">
        <f t="shared" si="53"/>
        <v/>
      </c>
      <c r="AP108" s="35"/>
      <c r="AQ108" s="32" t="str">
        <f t="shared" si="54"/>
        <v/>
      </c>
      <c r="AR108" s="35"/>
      <c r="AS108" s="36" t="str">
        <f t="shared" si="55"/>
        <v/>
      </c>
      <c r="AT108" s="36" t="str">
        <f t="shared" si="56"/>
        <v/>
      </c>
      <c r="AU108" s="36" t="str">
        <f t="shared" si="57"/>
        <v/>
      </c>
      <c r="AV108" s="55"/>
      <c r="AW108" s="34"/>
      <c r="AX108" s="148"/>
      <c r="AY108" s="34"/>
      <c r="AZ108" s="32" t="str">
        <f t="shared" si="58"/>
        <v/>
      </c>
      <c r="BA108" s="34"/>
      <c r="BB108" s="32" t="str">
        <f t="shared" si="59"/>
        <v/>
      </c>
      <c r="BC108" s="34"/>
      <c r="BD108" s="32" t="str">
        <f t="shared" si="60"/>
        <v/>
      </c>
      <c r="BE108" s="35"/>
      <c r="BF108" s="36" t="str">
        <f t="shared" si="61"/>
        <v/>
      </c>
      <c r="BG108" s="36" t="str">
        <f t="shared" si="62"/>
        <v/>
      </c>
      <c r="BH108" s="36" t="str">
        <f t="shared" si="63"/>
        <v/>
      </c>
      <c r="BI108" s="55"/>
      <c r="BJ108" s="34"/>
      <c r="BK108" s="148"/>
      <c r="BL108" s="34"/>
      <c r="BM108" s="32" t="str">
        <f t="shared" si="64"/>
        <v/>
      </c>
      <c r="BN108" s="34"/>
      <c r="BO108" s="32" t="str">
        <f t="shared" si="65"/>
        <v/>
      </c>
      <c r="BP108" s="34"/>
      <c r="BQ108" s="32" t="str">
        <f t="shared" si="66"/>
        <v/>
      </c>
      <c r="BR108" s="34"/>
      <c r="BS108" s="36" t="str">
        <f t="shared" si="67"/>
        <v/>
      </c>
      <c r="BT108" s="36" t="str">
        <f t="shared" si="68"/>
        <v/>
      </c>
      <c r="BU108" s="36" t="str">
        <f t="shared" si="69"/>
        <v/>
      </c>
      <c r="BV108" s="55"/>
      <c r="BW108" s="36" t="str">
        <f t="shared" si="70"/>
        <v/>
      </c>
      <c r="BX108" s="36" t="str">
        <f t="shared" si="70"/>
        <v/>
      </c>
      <c r="BY108" s="31"/>
      <c r="BZ108" s="38"/>
      <c r="CB108" s="120" t="e">
        <f t="shared" ca="1" si="39"/>
        <v>#VALUE!</v>
      </c>
      <c r="CC108" s="2" t="e">
        <f t="shared" ca="1" si="71"/>
        <v>#VALUE!</v>
      </c>
    </row>
    <row r="109" spans="1:81" s="10" customFormat="1" ht="25.15" customHeight="1" x14ac:dyDescent="0.2">
      <c r="A109" s="52" t="str">
        <f t="shared" si="72"/>
        <v/>
      </c>
      <c r="B109" s="157" t="e">
        <f t="shared" ca="1" si="40"/>
        <v>#VALUE!</v>
      </c>
      <c r="C109" s="157" t="e">
        <f t="shared" si="41"/>
        <v>#VALUE!</v>
      </c>
      <c r="D109" s="29"/>
      <c r="E109" s="155" t="str">
        <f ca="1">IFERROR(INDIRECT(ADDRESS(MATCH(D109,CatModules!C:C,0),2,1,1,"CatModules")),"")</f>
        <v/>
      </c>
      <c r="F109" s="96"/>
      <c r="G109" s="156" t="str">
        <f ca="1">IFERROR(INDIRECT(ADDRESS(MATCH(CONCATENATE(E109,"-",F109),CatInt!K:K,0),3,1,1,"CatInt")),"")</f>
        <v/>
      </c>
      <c r="H109" s="45" t="str">
        <f>IF(F109="","",VLOOKUP(F109,#REF!,2,FALSE))</f>
        <v/>
      </c>
      <c r="I109" s="29"/>
      <c r="J109" s="155" t="e">
        <f t="shared" si="42"/>
        <v>#VALUE!</v>
      </c>
      <c r="K109" s="155" t="e">
        <f t="shared" si="43"/>
        <v>#VALUE!</v>
      </c>
      <c r="L109" s="153"/>
      <c r="M109" s="53"/>
      <c r="N109" s="175">
        <f t="shared" si="44"/>
        <v>1109</v>
      </c>
      <c r="O109" s="53"/>
      <c r="P109" s="175">
        <f t="shared" si="45"/>
        <v>10109</v>
      </c>
      <c r="Q109" s="30"/>
      <c r="R109" s="149" t="str">
        <f>IFERROR(VLOOKUP(Q109,Setup!D$16:E$25,2,FALSE),"")</f>
        <v/>
      </c>
      <c r="S109" s="51" t="str">
        <f ca="1">IFERROR(IF(OR(I109="",VLOOKUP(I109,CatCostInp!$E$2:$K$88,7,FALSE)=0),"",VLOOKUP(I109,CatCostInp!$E$2:$K$88,7,FALSE)),"")</f>
        <v/>
      </c>
      <c r="T109" s="159" t="e">
        <f>VLOOKUP(U109,#REF!,2,FALSE)</f>
        <v>#REF!</v>
      </c>
      <c r="U109" s="30"/>
      <c r="V109" s="1" t="str">
        <f ca="1">IF(U109=Setup!$C$10,"Grant",IF('Other Pharma &amp; Health Products'!U109=Setup!$C$11,"Local",IF('Other Pharma &amp; Health Products'!U109=Setup!$C$12,"Other","")))</f>
        <v/>
      </c>
      <c r="W109" s="33"/>
      <c r="X109" s="148"/>
      <c r="Y109" s="33"/>
      <c r="Z109" s="36" t="str">
        <f t="shared" si="46"/>
        <v/>
      </c>
      <c r="AA109" s="35"/>
      <c r="AB109" s="32" t="str">
        <f t="shared" si="47"/>
        <v/>
      </c>
      <c r="AC109" s="35"/>
      <c r="AD109" s="32" t="str">
        <f t="shared" si="48"/>
        <v/>
      </c>
      <c r="AE109" s="35"/>
      <c r="AF109" s="36" t="str">
        <f t="shared" si="49"/>
        <v/>
      </c>
      <c r="AG109" s="36" t="str">
        <f t="shared" si="50"/>
        <v/>
      </c>
      <c r="AH109" s="36" t="str">
        <f t="shared" si="51"/>
        <v/>
      </c>
      <c r="AI109" s="55"/>
      <c r="AJ109" s="37"/>
      <c r="AK109" s="148"/>
      <c r="AL109" s="35"/>
      <c r="AM109" s="32" t="str">
        <f t="shared" si="52"/>
        <v/>
      </c>
      <c r="AN109" s="35"/>
      <c r="AO109" s="32" t="str">
        <f t="shared" si="53"/>
        <v/>
      </c>
      <c r="AP109" s="35"/>
      <c r="AQ109" s="32" t="str">
        <f t="shared" si="54"/>
        <v/>
      </c>
      <c r="AR109" s="35"/>
      <c r="AS109" s="36" t="str">
        <f t="shared" si="55"/>
        <v/>
      </c>
      <c r="AT109" s="36" t="str">
        <f t="shared" si="56"/>
        <v/>
      </c>
      <c r="AU109" s="36" t="str">
        <f t="shared" si="57"/>
        <v/>
      </c>
      <c r="AV109" s="55"/>
      <c r="AW109" s="34"/>
      <c r="AX109" s="148"/>
      <c r="AY109" s="34"/>
      <c r="AZ109" s="32" t="str">
        <f t="shared" si="58"/>
        <v/>
      </c>
      <c r="BA109" s="34"/>
      <c r="BB109" s="32" t="str">
        <f t="shared" si="59"/>
        <v/>
      </c>
      <c r="BC109" s="34"/>
      <c r="BD109" s="32" t="str">
        <f t="shared" si="60"/>
        <v/>
      </c>
      <c r="BE109" s="35"/>
      <c r="BF109" s="36" t="str">
        <f t="shared" si="61"/>
        <v/>
      </c>
      <c r="BG109" s="36" t="str">
        <f t="shared" si="62"/>
        <v/>
      </c>
      <c r="BH109" s="36" t="str">
        <f t="shared" si="63"/>
        <v/>
      </c>
      <c r="BI109" s="55"/>
      <c r="BJ109" s="34"/>
      <c r="BK109" s="148"/>
      <c r="BL109" s="34"/>
      <c r="BM109" s="32" t="str">
        <f t="shared" si="64"/>
        <v/>
      </c>
      <c r="BN109" s="34"/>
      <c r="BO109" s="32" t="str">
        <f t="shared" si="65"/>
        <v/>
      </c>
      <c r="BP109" s="34"/>
      <c r="BQ109" s="32" t="str">
        <f t="shared" si="66"/>
        <v/>
      </c>
      <c r="BR109" s="34"/>
      <c r="BS109" s="36" t="str">
        <f t="shared" si="67"/>
        <v/>
      </c>
      <c r="BT109" s="36" t="str">
        <f t="shared" si="68"/>
        <v/>
      </c>
      <c r="BU109" s="36" t="str">
        <f t="shared" si="69"/>
        <v/>
      </c>
      <c r="BV109" s="55"/>
      <c r="BW109" s="36" t="str">
        <f t="shared" si="70"/>
        <v/>
      </c>
      <c r="BX109" s="36" t="str">
        <f t="shared" si="70"/>
        <v/>
      </c>
      <c r="BY109" s="31"/>
      <c r="BZ109" s="38"/>
      <c r="CB109" s="120" t="e">
        <f t="shared" ca="1" si="39"/>
        <v>#VALUE!</v>
      </c>
      <c r="CC109" s="2" t="e">
        <f t="shared" ca="1" si="71"/>
        <v>#VALUE!</v>
      </c>
    </row>
    <row r="110" spans="1:81" s="10" customFormat="1" ht="25.15" customHeight="1" x14ac:dyDescent="0.2">
      <c r="A110" s="52" t="str">
        <f t="shared" si="72"/>
        <v/>
      </c>
      <c r="B110" s="157" t="e">
        <f t="shared" ca="1" si="40"/>
        <v>#VALUE!</v>
      </c>
      <c r="C110" s="157" t="e">
        <f t="shared" si="41"/>
        <v>#VALUE!</v>
      </c>
      <c r="D110" s="29"/>
      <c r="E110" s="155" t="str">
        <f ca="1">IFERROR(INDIRECT(ADDRESS(MATCH(D110,CatModules!C:C,0),2,1,1,"CatModules")),"")</f>
        <v/>
      </c>
      <c r="F110" s="96"/>
      <c r="G110" s="156" t="str">
        <f ca="1">IFERROR(INDIRECT(ADDRESS(MATCH(CONCATENATE(E110,"-",F110),CatInt!K:K,0),3,1,1,"CatInt")),"")</f>
        <v/>
      </c>
      <c r="H110" s="45" t="str">
        <f>IF(F110="","",VLOOKUP(F110,#REF!,2,FALSE))</f>
        <v/>
      </c>
      <c r="I110" s="29"/>
      <c r="J110" s="155" t="e">
        <f t="shared" si="42"/>
        <v>#VALUE!</v>
      </c>
      <c r="K110" s="155" t="e">
        <f t="shared" si="43"/>
        <v>#VALUE!</v>
      </c>
      <c r="L110" s="153"/>
      <c r="M110" s="53"/>
      <c r="N110" s="175">
        <f t="shared" si="44"/>
        <v>1110</v>
      </c>
      <c r="O110" s="53"/>
      <c r="P110" s="175">
        <f t="shared" si="45"/>
        <v>10110</v>
      </c>
      <c r="Q110" s="30"/>
      <c r="R110" s="149" t="str">
        <f>IFERROR(VLOOKUP(Q110,Setup!D$16:E$25,2,FALSE),"")</f>
        <v/>
      </c>
      <c r="S110" s="51" t="str">
        <f ca="1">IFERROR(IF(OR(I110="",VLOOKUP(I110,CatCostInp!$E$2:$K$88,7,FALSE)=0),"",VLOOKUP(I110,CatCostInp!$E$2:$K$88,7,FALSE)),"")</f>
        <v/>
      </c>
      <c r="T110" s="159" t="e">
        <f>VLOOKUP(U110,#REF!,2,FALSE)</f>
        <v>#REF!</v>
      </c>
      <c r="U110" s="30"/>
      <c r="V110" s="1" t="str">
        <f ca="1">IF(U110=Setup!$C$10,"Grant",IF('Other Pharma &amp; Health Products'!U110=Setup!$C$11,"Local",IF('Other Pharma &amp; Health Products'!U110=Setup!$C$12,"Other","")))</f>
        <v/>
      </c>
      <c r="W110" s="33"/>
      <c r="X110" s="148"/>
      <c r="Y110" s="33"/>
      <c r="Z110" s="36" t="str">
        <f t="shared" si="46"/>
        <v/>
      </c>
      <c r="AA110" s="35"/>
      <c r="AB110" s="32" t="str">
        <f t="shared" si="47"/>
        <v/>
      </c>
      <c r="AC110" s="35"/>
      <c r="AD110" s="32" t="str">
        <f t="shared" si="48"/>
        <v/>
      </c>
      <c r="AE110" s="35"/>
      <c r="AF110" s="36" t="str">
        <f t="shared" si="49"/>
        <v/>
      </c>
      <c r="AG110" s="36" t="str">
        <f t="shared" si="50"/>
        <v/>
      </c>
      <c r="AH110" s="36" t="str">
        <f t="shared" si="51"/>
        <v/>
      </c>
      <c r="AI110" s="55"/>
      <c r="AJ110" s="37"/>
      <c r="AK110" s="148"/>
      <c r="AL110" s="35"/>
      <c r="AM110" s="32" t="str">
        <f t="shared" si="52"/>
        <v/>
      </c>
      <c r="AN110" s="35"/>
      <c r="AO110" s="32" t="str">
        <f t="shared" si="53"/>
        <v/>
      </c>
      <c r="AP110" s="35"/>
      <c r="AQ110" s="32" t="str">
        <f t="shared" si="54"/>
        <v/>
      </c>
      <c r="AR110" s="35"/>
      <c r="AS110" s="36" t="str">
        <f t="shared" si="55"/>
        <v/>
      </c>
      <c r="AT110" s="36" t="str">
        <f t="shared" si="56"/>
        <v/>
      </c>
      <c r="AU110" s="36" t="str">
        <f t="shared" si="57"/>
        <v/>
      </c>
      <c r="AV110" s="55"/>
      <c r="AW110" s="34"/>
      <c r="AX110" s="148"/>
      <c r="AY110" s="34"/>
      <c r="AZ110" s="32" t="str">
        <f t="shared" si="58"/>
        <v/>
      </c>
      <c r="BA110" s="34"/>
      <c r="BB110" s="32" t="str">
        <f t="shared" si="59"/>
        <v/>
      </c>
      <c r="BC110" s="34"/>
      <c r="BD110" s="32" t="str">
        <f t="shared" si="60"/>
        <v/>
      </c>
      <c r="BE110" s="35"/>
      <c r="BF110" s="36" t="str">
        <f t="shared" si="61"/>
        <v/>
      </c>
      <c r="BG110" s="36" t="str">
        <f t="shared" si="62"/>
        <v/>
      </c>
      <c r="BH110" s="36" t="str">
        <f t="shared" si="63"/>
        <v/>
      </c>
      <c r="BI110" s="55"/>
      <c r="BJ110" s="34"/>
      <c r="BK110" s="148"/>
      <c r="BL110" s="34"/>
      <c r="BM110" s="32" t="str">
        <f t="shared" si="64"/>
        <v/>
      </c>
      <c r="BN110" s="34"/>
      <c r="BO110" s="32" t="str">
        <f t="shared" si="65"/>
        <v/>
      </c>
      <c r="BP110" s="34"/>
      <c r="BQ110" s="32" t="str">
        <f t="shared" si="66"/>
        <v/>
      </c>
      <c r="BR110" s="34"/>
      <c r="BS110" s="36" t="str">
        <f t="shared" si="67"/>
        <v/>
      </c>
      <c r="BT110" s="36" t="str">
        <f t="shared" si="68"/>
        <v/>
      </c>
      <c r="BU110" s="36" t="str">
        <f t="shared" si="69"/>
        <v/>
      </c>
      <c r="BV110" s="55"/>
      <c r="BW110" s="36" t="str">
        <f t="shared" si="70"/>
        <v/>
      </c>
      <c r="BX110" s="36" t="str">
        <f t="shared" si="70"/>
        <v/>
      </c>
      <c r="BY110" s="31"/>
      <c r="BZ110" s="38"/>
      <c r="CB110" s="120" t="e">
        <f t="shared" ca="1" si="39"/>
        <v>#VALUE!</v>
      </c>
      <c r="CC110" s="2" t="e">
        <f t="shared" ca="1" si="71"/>
        <v>#VALUE!</v>
      </c>
    </row>
    <row r="111" spans="1:81" s="10" customFormat="1" ht="25.15" customHeight="1" x14ac:dyDescent="0.2">
      <c r="A111" s="52" t="str">
        <f t="shared" si="72"/>
        <v/>
      </c>
      <c r="B111" s="157" t="e">
        <f t="shared" ca="1" si="40"/>
        <v>#VALUE!</v>
      </c>
      <c r="C111" s="157" t="e">
        <f t="shared" si="41"/>
        <v>#VALUE!</v>
      </c>
      <c r="D111" s="29"/>
      <c r="E111" s="155" t="str">
        <f ca="1">IFERROR(INDIRECT(ADDRESS(MATCH(D111,CatModules!C:C,0),2,1,1,"CatModules")),"")</f>
        <v/>
      </c>
      <c r="F111" s="96"/>
      <c r="G111" s="156" t="str">
        <f ca="1">IFERROR(INDIRECT(ADDRESS(MATCH(CONCATENATE(E111,"-",F111),CatInt!K:K,0),3,1,1,"CatInt")),"")</f>
        <v/>
      </c>
      <c r="H111" s="45" t="str">
        <f>IF(F111="","",VLOOKUP(F111,#REF!,2,FALSE))</f>
        <v/>
      </c>
      <c r="I111" s="29"/>
      <c r="J111" s="155" t="e">
        <f t="shared" si="42"/>
        <v>#VALUE!</v>
      </c>
      <c r="K111" s="155" t="e">
        <f t="shared" si="43"/>
        <v>#VALUE!</v>
      </c>
      <c r="L111" s="153"/>
      <c r="M111" s="53"/>
      <c r="N111" s="175">
        <f t="shared" si="44"/>
        <v>1111</v>
      </c>
      <c r="O111" s="53"/>
      <c r="P111" s="175">
        <f t="shared" si="45"/>
        <v>10111</v>
      </c>
      <c r="Q111" s="30"/>
      <c r="R111" s="149" t="str">
        <f>IFERROR(VLOOKUP(Q111,Setup!D$16:E$25,2,FALSE),"")</f>
        <v/>
      </c>
      <c r="S111" s="51" t="str">
        <f ca="1">IFERROR(IF(OR(I111="",VLOOKUP(I111,CatCostInp!$E$2:$K$88,7,FALSE)=0),"",VLOOKUP(I111,CatCostInp!$E$2:$K$88,7,FALSE)),"")</f>
        <v/>
      </c>
      <c r="T111" s="159" t="e">
        <f>VLOOKUP(U111,#REF!,2,FALSE)</f>
        <v>#REF!</v>
      </c>
      <c r="U111" s="30"/>
      <c r="V111" s="1" t="str">
        <f ca="1">IF(U111=Setup!$C$10,"Grant",IF('Other Pharma &amp; Health Products'!U111=Setup!$C$11,"Local",IF('Other Pharma &amp; Health Products'!U111=Setup!$C$12,"Other","")))</f>
        <v/>
      </c>
      <c r="W111" s="33"/>
      <c r="X111" s="148"/>
      <c r="Y111" s="33"/>
      <c r="Z111" s="36" t="str">
        <f t="shared" si="46"/>
        <v/>
      </c>
      <c r="AA111" s="35"/>
      <c r="AB111" s="32" t="str">
        <f t="shared" si="47"/>
        <v/>
      </c>
      <c r="AC111" s="35"/>
      <c r="AD111" s="32" t="str">
        <f t="shared" si="48"/>
        <v/>
      </c>
      <c r="AE111" s="35"/>
      <c r="AF111" s="36" t="str">
        <f t="shared" si="49"/>
        <v/>
      </c>
      <c r="AG111" s="36" t="str">
        <f t="shared" si="50"/>
        <v/>
      </c>
      <c r="AH111" s="36" t="str">
        <f t="shared" si="51"/>
        <v/>
      </c>
      <c r="AI111" s="55"/>
      <c r="AJ111" s="37"/>
      <c r="AK111" s="148"/>
      <c r="AL111" s="35"/>
      <c r="AM111" s="32" t="str">
        <f t="shared" si="52"/>
        <v/>
      </c>
      <c r="AN111" s="35"/>
      <c r="AO111" s="32" t="str">
        <f t="shared" si="53"/>
        <v/>
      </c>
      <c r="AP111" s="35"/>
      <c r="AQ111" s="32" t="str">
        <f t="shared" si="54"/>
        <v/>
      </c>
      <c r="AR111" s="35"/>
      <c r="AS111" s="36" t="str">
        <f t="shared" si="55"/>
        <v/>
      </c>
      <c r="AT111" s="36" t="str">
        <f t="shared" si="56"/>
        <v/>
      </c>
      <c r="AU111" s="36" t="str">
        <f t="shared" si="57"/>
        <v/>
      </c>
      <c r="AV111" s="55"/>
      <c r="AW111" s="34"/>
      <c r="AX111" s="148"/>
      <c r="AY111" s="34"/>
      <c r="AZ111" s="32" t="str">
        <f t="shared" si="58"/>
        <v/>
      </c>
      <c r="BA111" s="34"/>
      <c r="BB111" s="32" t="str">
        <f t="shared" si="59"/>
        <v/>
      </c>
      <c r="BC111" s="34"/>
      <c r="BD111" s="32" t="str">
        <f t="shared" si="60"/>
        <v/>
      </c>
      <c r="BE111" s="35"/>
      <c r="BF111" s="36" t="str">
        <f t="shared" si="61"/>
        <v/>
      </c>
      <c r="BG111" s="36" t="str">
        <f t="shared" si="62"/>
        <v/>
      </c>
      <c r="BH111" s="36" t="str">
        <f t="shared" si="63"/>
        <v/>
      </c>
      <c r="BI111" s="55"/>
      <c r="BJ111" s="34"/>
      <c r="BK111" s="148"/>
      <c r="BL111" s="34"/>
      <c r="BM111" s="32" t="str">
        <f t="shared" si="64"/>
        <v/>
      </c>
      <c r="BN111" s="34"/>
      <c r="BO111" s="32" t="str">
        <f t="shared" si="65"/>
        <v/>
      </c>
      <c r="BP111" s="34"/>
      <c r="BQ111" s="32" t="str">
        <f t="shared" si="66"/>
        <v/>
      </c>
      <c r="BR111" s="34"/>
      <c r="BS111" s="36" t="str">
        <f t="shared" si="67"/>
        <v/>
      </c>
      <c r="BT111" s="36" t="str">
        <f t="shared" si="68"/>
        <v/>
      </c>
      <c r="BU111" s="36" t="str">
        <f t="shared" si="69"/>
        <v/>
      </c>
      <c r="BV111" s="55"/>
      <c r="BW111" s="36" t="str">
        <f t="shared" si="70"/>
        <v/>
      </c>
      <c r="BX111" s="36" t="str">
        <f t="shared" si="70"/>
        <v/>
      </c>
      <c r="BY111" s="31"/>
      <c r="BZ111" s="38"/>
      <c r="CB111" s="120" t="e">
        <f t="shared" ca="1" si="39"/>
        <v>#VALUE!</v>
      </c>
      <c r="CC111" s="2" t="e">
        <f t="shared" ca="1" si="71"/>
        <v>#VALUE!</v>
      </c>
    </row>
    <row r="112" spans="1:81" s="10" customFormat="1" ht="25.15" customHeight="1" x14ac:dyDescent="0.2">
      <c r="A112" s="52" t="str">
        <f t="shared" si="72"/>
        <v/>
      </c>
      <c r="B112" s="157" t="e">
        <f t="shared" ca="1" si="40"/>
        <v>#VALUE!</v>
      </c>
      <c r="C112" s="157" t="e">
        <f t="shared" si="41"/>
        <v>#VALUE!</v>
      </c>
      <c r="D112" s="29"/>
      <c r="E112" s="155" t="str">
        <f ca="1">IFERROR(INDIRECT(ADDRESS(MATCH(D112,CatModules!C:C,0),2,1,1,"CatModules")),"")</f>
        <v/>
      </c>
      <c r="F112" s="96"/>
      <c r="G112" s="156" t="str">
        <f ca="1">IFERROR(INDIRECT(ADDRESS(MATCH(CONCATENATE(E112,"-",F112),CatInt!K:K,0),3,1,1,"CatInt")),"")</f>
        <v/>
      </c>
      <c r="H112" s="45" t="str">
        <f>IF(F112="","",VLOOKUP(F112,#REF!,2,FALSE))</f>
        <v/>
      </c>
      <c r="I112" s="29"/>
      <c r="J112" s="155" t="e">
        <f t="shared" si="42"/>
        <v>#VALUE!</v>
      </c>
      <c r="K112" s="155" t="e">
        <f t="shared" si="43"/>
        <v>#VALUE!</v>
      </c>
      <c r="L112" s="153"/>
      <c r="M112" s="53"/>
      <c r="N112" s="175">
        <f t="shared" si="44"/>
        <v>1112</v>
      </c>
      <c r="O112" s="53"/>
      <c r="P112" s="175">
        <f t="shared" si="45"/>
        <v>10112</v>
      </c>
      <c r="Q112" s="30"/>
      <c r="R112" s="149" t="str">
        <f>IFERROR(VLOOKUP(Q112,Setup!D$16:E$25,2,FALSE),"")</f>
        <v/>
      </c>
      <c r="S112" s="51" t="str">
        <f ca="1">IFERROR(IF(OR(I112="",VLOOKUP(I112,CatCostInp!$E$2:$K$88,7,FALSE)=0),"",VLOOKUP(I112,CatCostInp!$E$2:$K$88,7,FALSE)),"")</f>
        <v/>
      </c>
      <c r="T112" s="159" t="e">
        <f>VLOOKUP(U112,#REF!,2,FALSE)</f>
        <v>#REF!</v>
      </c>
      <c r="U112" s="30"/>
      <c r="V112" s="1" t="str">
        <f ca="1">IF(U112=Setup!$C$10,"Grant",IF('Other Pharma &amp; Health Products'!U112=Setup!$C$11,"Local",IF('Other Pharma &amp; Health Products'!U112=Setup!$C$12,"Other","")))</f>
        <v/>
      </c>
      <c r="W112" s="33"/>
      <c r="X112" s="148"/>
      <c r="Y112" s="33"/>
      <c r="Z112" s="36" t="str">
        <f t="shared" si="46"/>
        <v/>
      </c>
      <c r="AA112" s="35"/>
      <c r="AB112" s="32" t="str">
        <f t="shared" si="47"/>
        <v/>
      </c>
      <c r="AC112" s="35"/>
      <c r="AD112" s="32" t="str">
        <f t="shared" si="48"/>
        <v/>
      </c>
      <c r="AE112" s="35"/>
      <c r="AF112" s="36" t="str">
        <f t="shared" si="49"/>
        <v/>
      </c>
      <c r="AG112" s="36" t="str">
        <f t="shared" si="50"/>
        <v/>
      </c>
      <c r="AH112" s="36" t="str">
        <f t="shared" si="51"/>
        <v/>
      </c>
      <c r="AI112" s="55"/>
      <c r="AJ112" s="37"/>
      <c r="AK112" s="148"/>
      <c r="AL112" s="35"/>
      <c r="AM112" s="32" t="str">
        <f t="shared" si="52"/>
        <v/>
      </c>
      <c r="AN112" s="35"/>
      <c r="AO112" s="32" t="str">
        <f t="shared" si="53"/>
        <v/>
      </c>
      <c r="AP112" s="35"/>
      <c r="AQ112" s="32" t="str">
        <f t="shared" si="54"/>
        <v/>
      </c>
      <c r="AR112" s="35"/>
      <c r="AS112" s="36" t="str">
        <f t="shared" si="55"/>
        <v/>
      </c>
      <c r="AT112" s="36" t="str">
        <f t="shared" si="56"/>
        <v/>
      </c>
      <c r="AU112" s="36" t="str">
        <f t="shared" si="57"/>
        <v/>
      </c>
      <c r="AV112" s="55"/>
      <c r="AW112" s="34"/>
      <c r="AX112" s="148"/>
      <c r="AY112" s="34"/>
      <c r="AZ112" s="32" t="str">
        <f t="shared" si="58"/>
        <v/>
      </c>
      <c r="BA112" s="34"/>
      <c r="BB112" s="32" t="str">
        <f t="shared" si="59"/>
        <v/>
      </c>
      <c r="BC112" s="34"/>
      <c r="BD112" s="32" t="str">
        <f t="shared" si="60"/>
        <v/>
      </c>
      <c r="BE112" s="35"/>
      <c r="BF112" s="36" t="str">
        <f t="shared" si="61"/>
        <v/>
      </c>
      <c r="BG112" s="36" t="str">
        <f t="shared" si="62"/>
        <v/>
      </c>
      <c r="BH112" s="36" t="str">
        <f t="shared" si="63"/>
        <v/>
      </c>
      <c r="BI112" s="55"/>
      <c r="BJ112" s="34"/>
      <c r="BK112" s="148"/>
      <c r="BL112" s="34"/>
      <c r="BM112" s="32" t="str">
        <f t="shared" si="64"/>
        <v/>
      </c>
      <c r="BN112" s="34"/>
      <c r="BO112" s="32" t="str">
        <f t="shared" si="65"/>
        <v/>
      </c>
      <c r="BP112" s="34"/>
      <c r="BQ112" s="32" t="str">
        <f t="shared" si="66"/>
        <v/>
      </c>
      <c r="BR112" s="34"/>
      <c r="BS112" s="36" t="str">
        <f t="shared" si="67"/>
        <v/>
      </c>
      <c r="BT112" s="36" t="str">
        <f t="shared" si="68"/>
        <v/>
      </c>
      <c r="BU112" s="36" t="str">
        <f t="shared" si="69"/>
        <v/>
      </c>
      <c r="BV112" s="55"/>
      <c r="BW112" s="36" t="str">
        <f t="shared" si="70"/>
        <v/>
      </c>
      <c r="BX112" s="36" t="str">
        <f t="shared" si="70"/>
        <v/>
      </c>
      <c r="BY112" s="31"/>
      <c r="BZ112" s="38"/>
      <c r="CB112" s="120" t="e">
        <f t="shared" ca="1" si="39"/>
        <v>#VALUE!</v>
      </c>
      <c r="CC112" s="2" t="e">
        <f t="shared" ca="1" si="71"/>
        <v>#VALUE!</v>
      </c>
    </row>
    <row r="113" spans="1:81" s="10" customFormat="1" ht="25.15" customHeight="1" x14ac:dyDescent="0.2">
      <c r="A113" s="52" t="str">
        <f t="shared" si="72"/>
        <v/>
      </c>
      <c r="B113" s="157" t="e">
        <f t="shared" ca="1" si="40"/>
        <v>#VALUE!</v>
      </c>
      <c r="C113" s="157" t="e">
        <f t="shared" si="41"/>
        <v>#VALUE!</v>
      </c>
      <c r="D113" s="29"/>
      <c r="E113" s="155" t="str">
        <f ca="1">IFERROR(INDIRECT(ADDRESS(MATCH(D113,CatModules!C:C,0),2,1,1,"CatModules")),"")</f>
        <v/>
      </c>
      <c r="F113" s="96"/>
      <c r="G113" s="156" t="str">
        <f ca="1">IFERROR(INDIRECT(ADDRESS(MATCH(CONCATENATE(E113,"-",F113),CatInt!K:K,0),3,1,1,"CatInt")),"")</f>
        <v/>
      </c>
      <c r="H113" s="45" t="str">
        <f>IF(F113="","",VLOOKUP(F113,#REF!,2,FALSE))</f>
        <v/>
      </c>
      <c r="I113" s="29"/>
      <c r="J113" s="155" t="e">
        <f t="shared" si="42"/>
        <v>#VALUE!</v>
      </c>
      <c r="K113" s="155" t="e">
        <f t="shared" si="43"/>
        <v>#VALUE!</v>
      </c>
      <c r="L113" s="153"/>
      <c r="M113" s="53"/>
      <c r="N113" s="175">
        <f t="shared" si="44"/>
        <v>1113</v>
      </c>
      <c r="O113" s="53"/>
      <c r="P113" s="175">
        <f t="shared" si="45"/>
        <v>10113</v>
      </c>
      <c r="Q113" s="30"/>
      <c r="R113" s="149" t="str">
        <f>IFERROR(VLOOKUP(Q113,Setup!D$16:E$25,2,FALSE),"")</f>
        <v/>
      </c>
      <c r="S113" s="51" t="str">
        <f ca="1">IFERROR(IF(OR(I113="",VLOOKUP(I113,CatCostInp!$E$2:$K$88,7,FALSE)=0),"",VLOOKUP(I113,CatCostInp!$E$2:$K$88,7,FALSE)),"")</f>
        <v/>
      </c>
      <c r="T113" s="159" t="e">
        <f>VLOOKUP(U113,#REF!,2,FALSE)</f>
        <v>#REF!</v>
      </c>
      <c r="U113" s="30"/>
      <c r="V113" s="1" t="str">
        <f ca="1">IF(U113=Setup!$C$10,"Grant",IF('Other Pharma &amp; Health Products'!U113=Setup!$C$11,"Local",IF('Other Pharma &amp; Health Products'!U113=Setup!$C$12,"Other","")))</f>
        <v/>
      </c>
      <c r="W113" s="33"/>
      <c r="X113" s="148"/>
      <c r="Y113" s="33"/>
      <c r="Z113" s="36" t="str">
        <f t="shared" si="46"/>
        <v/>
      </c>
      <c r="AA113" s="35"/>
      <c r="AB113" s="32" t="str">
        <f t="shared" si="47"/>
        <v/>
      </c>
      <c r="AC113" s="35"/>
      <c r="AD113" s="32" t="str">
        <f t="shared" si="48"/>
        <v/>
      </c>
      <c r="AE113" s="35"/>
      <c r="AF113" s="36" t="str">
        <f t="shared" si="49"/>
        <v/>
      </c>
      <c r="AG113" s="36" t="str">
        <f t="shared" si="50"/>
        <v/>
      </c>
      <c r="AH113" s="36" t="str">
        <f t="shared" si="51"/>
        <v/>
      </c>
      <c r="AI113" s="55"/>
      <c r="AJ113" s="37"/>
      <c r="AK113" s="148"/>
      <c r="AL113" s="35"/>
      <c r="AM113" s="32" t="str">
        <f t="shared" si="52"/>
        <v/>
      </c>
      <c r="AN113" s="35"/>
      <c r="AO113" s="32" t="str">
        <f t="shared" si="53"/>
        <v/>
      </c>
      <c r="AP113" s="35"/>
      <c r="AQ113" s="32" t="str">
        <f t="shared" si="54"/>
        <v/>
      </c>
      <c r="AR113" s="35"/>
      <c r="AS113" s="36" t="str">
        <f t="shared" si="55"/>
        <v/>
      </c>
      <c r="AT113" s="36" t="str">
        <f t="shared" si="56"/>
        <v/>
      </c>
      <c r="AU113" s="36" t="str">
        <f t="shared" si="57"/>
        <v/>
      </c>
      <c r="AV113" s="55"/>
      <c r="AW113" s="34"/>
      <c r="AX113" s="148"/>
      <c r="AY113" s="34"/>
      <c r="AZ113" s="32" t="str">
        <f t="shared" si="58"/>
        <v/>
      </c>
      <c r="BA113" s="34"/>
      <c r="BB113" s="32" t="str">
        <f t="shared" si="59"/>
        <v/>
      </c>
      <c r="BC113" s="34"/>
      <c r="BD113" s="32" t="str">
        <f t="shared" si="60"/>
        <v/>
      </c>
      <c r="BE113" s="35"/>
      <c r="BF113" s="36" t="str">
        <f t="shared" si="61"/>
        <v/>
      </c>
      <c r="BG113" s="36" t="str">
        <f t="shared" si="62"/>
        <v/>
      </c>
      <c r="BH113" s="36" t="str">
        <f t="shared" si="63"/>
        <v/>
      </c>
      <c r="BI113" s="55"/>
      <c r="BJ113" s="34"/>
      <c r="BK113" s="148"/>
      <c r="BL113" s="34"/>
      <c r="BM113" s="32" t="str">
        <f t="shared" si="64"/>
        <v/>
      </c>
      <c r="BN113" s="34"/>
      <c r="BO113" s="32" t="str">
        <f t="shared" si="65"/>
        <v/>
      </c>
      <c r="BP113" s="34"/>
      <c r="BQ113" s="32" t="str">
        <f t="shared" si="66"/>
        <v/>
      </c>
      <c r="BR113" s="34"/>
      <c r="BS113" s="36" t="str">
        <f t="shared" si="67"/>
        <v/>
      </c>
      <c r="BT113" s="36" t="str">
        <f t="shared" si="68"/>
        <v/>
      </c>
      <c r="BU113" s="36" t="str">
        <f t="shared" si="69"/>
        <v/>
      </c>
      <c r="BV113" s="55"/>
      <c r="BW113" s="36" t="str">
        <f t="shared" si="70"/>
        <v/>
      </c>
      <c r="BX113" s="36" t="str">
        <f t="shared" si="70"/>
        <v/>
      </c>
      <c r="BY113" s="31"/>
      <c r="BZ113" s="38"/>
      <c r="CB113" s="120" t="e">
        <f t="shared" ca="1" si="39"/>
        <v>#VALUE!</v>
      </c>
      <c r="CC113" s="2" t="e">
        <f t="shared" ca="1" si="71"/>
        <v>#VALUE!</v>
      </c>
    </row>
    <row r="114" spans="1:81" s="10" customFormat="1" ht="25.15" customHeight="1" x14ac:dyDescent="0.2">
      <c r="A114" s="52" t="str">
        <f t="shared" si="72"/>
        <v/>
      </c>
      <c r="B114" s="157" t="e">
        <f t="shared" ca="1" si="40"/>
        <v>#VALUE!</v>
      </c>
      <c r="C114" s="157" t="e">
        <f t="shared" si="41"/>
        <v>#VALUE!</v>
      </c>
      <c r="D114" s="29"/>
      <c r="E114" s="155" t="str">
        <f ca="1">IFERROR(INDIRECT(ADDRESS(MATCH(D114,CatModules!C:C,0),2,1,1,"CatModules")),"")</f>
        <v/>
      </c>
      <c r="F114" s="96"/>
      <c r="G114" s="156" t="str">
        <f ca="1">IFERROR(INDIRECT(ADDRESS(MATCH(CONCATENATE(E114,"-",F114),CatInt!K:K,0),3,1,1,"CatInt")),"")</f>
        <v/>
      </c>
      <c r="H114" s="45" t="str">
        <f>IF(F114="","",VLOOKUP(F114,#REF!,2,FALSE))</f>
        <v/>
      </c>
      <c r="I114" s="29"/>
      <c r="J114" s="155" t="e">
        <f t="shared" si="42"/>
        <v>#VALUE!</v>
      </c>
      <c r="K114" s="155" t="e">
        <f t="shared" si="43"/>
        <v>#VALUE!</v>
      </c>
      <c r="L114" s="153"/>
      <c r="M114" s="53"/>
      <c r="N114" s="175">
        <f t="shared" si="44"/>
        <v>1114</v>
      </c>
      <c r="O114" s="53"/>
      <c r="P114" s="175">
        <f t="shared" si="45"/>
        <v>10114</v>
      </c>
      <c r="Q114" s="30"/>
      <c r="R114" s="149" t="str">
        <f>IFERROR(VLOOKUP(Q114,Setup!D$16:E$25,2,FALSE),"")</f>
        <v/>
      </c>
      <c r="S114" s="51" t="str">
        <f ca="1">IFERROR(IF(OR(I114="",VLOOKUP(I114,CatCostInp!$E$2:$K$88,7,FALSE)=0),"",VLOOKUP(I114,CatCostInp!$E$2:$K$88,7,FALSE)),"")</f>
        <v/>
      </c>
      <c r="T114" s="159" t="e">
        <f>VLOOKUP(U114,#REF!,2,FALSE)</f>
        <v>#REF!</v>
      </c>
      <c r="U114" s="30"/>
      <c r="V114" s="1" t="str">
        <f ca="1">IF(U114=Setup!$C$10,"Grant",IF('Other Pharma &amp; Health Products'!U114=Setup!$C$11,"Local",IF('Other Pharma &amp; Health Products'!U114=Setup!$C$12,"Other","")))</f>
        <v/>
      </c>
      <c r="W114" s="33"/>
      <c r="X114" s="148"/>
      <c r="Y114" s="33"/>
      <c r="Z114" s="36" t="str">
        <f t="shared" si="46"/>
        <v/>
      </c>
      <c r="AA114" s="35"/>
      <c r="AB114" s="32" t="str">
        <f t="shared" si="47"/>
        <v/>
      </c>
      <c r="AC114" s="35"/>
      <c r="AD114" s="32" t="str">
        <f t="shared" si="48"/>
        <v/>
      </c>
      <c r="AE114" s="35"/>
      <c r="AF114" s="36" t="str">
        <f t="shared" si="49"/>
        <v/>
      </c>
      <c r="AG114" s="36" t="str">
        <f t="shared" si="50"/>
        <v/>
      </c>
      <c r="AH114" s="36" t="str">
        <f t="shared" si="51"/>
        <v/>
      </c>
      <c r="AI114" s="55"/>
      <c r="AJ114" s="37"/>
      <c r="AK114" s="148"/>
      <c r="AL114" s="35"/>
      <c r="AM114" s="32" t="str">
        <f t="shared" si="52"/>
        <v/>
      </c>
      <c r="AN114" s="35"/>
      <c r="AO114" s="32" t="str">
        <f t="shared" si="53"/>
        <v/>
      </c>
      <c r="AP114" s="35"/>
      <c r="AQ114" s="32" t="str">
        <f t="shared" si="54"/>
        <v/>
      </c>
      <c r="AR114" s="35"/>
      <c r="AS114" s="36" t="str">
        <f t="shared" si="55"/>
        <v/>
      </c>
      <c r="AT114" s="36" t="str">
        <f t="shared" si="56"/>
        <v/>
      </c>
      <c r="AU114" s="36" t="str">
        <f t="shared" si="57"/>
        <v/>
      </c>
      <c r="AV114" s="55"/>
      <c r="AW114" s="34"/>
      <c r="AX114" s="148"/>
      <c r="AY114" s="34"/>
      <c r="AZ114" s="32" t="str">
        <f t="shared" si="58"/>
        <v/>
      </c>
      <c r="BA114" s="34"/>
      <c r="BB114" s="32" t="str">
        <f t="shared" si="59"/>
        <v/>
      </c>
      <c r="BC114" s="34"/>
      <c r="BD114" s="32" t="str">
        <f t="shared" si="60"/>
        <v/>
      </c>
      <c r="BE114" s="35"/>
      <c r="BF114" s="36" t="str">
        <f t="shared" si="61"/>
        <v/>
      </c>
      <c r="BG114" s="36" t="str">
        <f t="shared" si="62"/>
        <v/>
      </c>
      <c r="BH114" s="36" t="str">
        <f t="shared" si="63"/>
        <v/>
      </c>
      <c r="BI114" s="55"/>
      <c r="BJ114" s="34"/>
      <c r="BK114" s="148"/>
      <c r="BL114" s="34"/>
      <c r="BM114" s="32" t="str">
        <f t="shared" si="64"/>
        <v/>
      </c>
      <c r="BN114" s="34"/>
      <c r="BO114" s="32" t="str">
        <f t="shared" si="65"/>
        <v/>
      </c>
      <c r="BP114" s="34"/>
      <c r="BQ114" s="32" t="str">
        <f t="shared" si="66"/>
        <v/>
      </c>
      <c r="BR114" s="34"/>
      <c r="BS114" s="36" t="str">
        <f t="shared" si="67"/>
        <v/>
      </c>
      <c r="BT114" s="36" t="str">
        <f t="shared" si="68"/>
        <v/>
      </c>
      <c r="BU114" s="36" t="str">
        <f t="shared" si="69"/>
        <v/>
      </c>
      <c r="BV114" s="55"/>
      <c r="BW114" s="36" t="str">
        <f t="shared" si="70"/>
        <v/>
      </c>
      <c r="BX114" s="36" t="str">
        <f t="shared" si="70"/>
        <v/>
      </c>
      <c r="BY114" s="31"/>
      <c r="BZ114" s="38"/>
      <c r="CB114" s="120" t="e">
        <f t="shared" ca="1" si="39"/>
        <v>#VALUE!</v>
      </c>
      <c r="CC114" s="2" t="e">
        <f t="shared" ca="1" si="71"/>
        <v>#VALUE!</v>
      </c>
    </row>
    <row r="115" spans="1:81" s="10" customFormat="1" ht="25.15" customHeight="1" x14ac:dyDescent="0.2">
      <c r="A115" s="52" t="str">
        <f t="shared" si="72"/>
        <v/>
      </c>
      <c r="B115" s="157" t="e">
        <f t="shared" ca="1" si="40"/>
        <v>#VALUE!</v>
      </c>
      <c r="C115" s="157" t="e">
        <f t="shared" si="41"/>
        <v>#VALUE!</v>
      </c>
      <c r="D115" s="29"/>
      <c r="E115" s="155" t="str">
        <f ca="1">IFERROR(INDIRECT(ADDRESS(MATCH(D115,CatModules!C:C,0),2,1,1,"CatModules")),"")</f>
        <v/>
      </c>
      <c r="F115" s="96"/>
      <c r="G115" s="156" t="str">
        <f ca="1">IFERROR(INDIRECT(ADDRESS(MATCH(CONCATENATE(E115,"-",F115),CatInt!K:K,0),3,1,1,"CatInt")),"")</f>
        <v/>
      </c>
      <c r="H115" s="45" t="str">
        <f>IF(F115="","",VLOOKUP(F115,#REF!,2,FALSE))</f>
        <v/>
      </c>
      <c r="I115" s="29"/>
      <c r="J115" s="155" t="e">
        <f t="shared" si="42"/>
        <v>#VALUE!</v>
      </c>
      <c r="K115" s="155" t="e">
        <f t="shared" si="43"/>
        <v>#VALUE!</v>
      </c>
      <c r="L115" s="153"/>
      <c r="M115" s="53"/>
      <c r="N115" s="175">
        <f t="shared" si="44"/>
        <v>1115</v>
      </c>
      <c r="O115" s="53"/>
      <c r="P115" s="175">
        <f t="shared" si="45"/>
        <v>10115</v>
      </c>
      <c r="Q115" s="30"/>
      <c r="R115" s="149" t="str">
        <f>IFERROR(VLOOKUP(Q115,Setup!D$16:E$25,2,FALSE),"")</f>
        <v/>
      </c>
      <c r="S115" s="51" t="str">
        <f ca="1">IFERROR(IF(OR(I115="",VLOOKUP(I115,CatCostInp!$E$2:$K$88,7,FALSE)=0),"",VLOOKUP(I115,CatCostInp!$E$2:$K$88,7,FALSE)),"")</f>
        <v/>
      </c>
      <c r="T115" s="159" t="e">
        <f>VLOOKUP(U115,#REF!,2,FALSE)</f>
        <v>#REF!</v>
      </c>
      <c r="U115" s="30"/>
      <c r="V115" s="1" t="str">
        <f ca="1">IF(U115=Setup!$C$10,"Grant",IF('Other Pharma &amp; Health Products'!U115=Setup!$C$11,"Local",IF('Other Pharma &amp; Health Products'!U115=Setup!$C$12,"Other","")))</f>
        <v/>
      </c>
      <c r="W115" s="33"/>
      <c r="X115" s="148"/>
      <c r="Y115" s="33"/>
      <c r="Z115" s="36" t="str">
        <f t="shared" si="46"/>
        <v/>
      </c>
      <c r="AA115" s="35"/>
      <c r="AB115" s="32" t="str">
        <f t="shared" si="47"/>
        <v/>
      </c>
      <c r="AC115" s="35"/>
      <c r="AD115" s="32" t="str">
        <f t="shared" si="48"/>
        <v/>
      </c>
      <c r="AE115" s="35"/>
      <c r="AF115" s="36" t="str">
        <f t="shared" si="49"/>
        <v/>
      </c>
      <c r="AG115" s="36" t="str">
        <f t="shared" si="50"/>
        <v/>
      </c>
      <c r="AH115" s="36" t="str">
        <f t="shared" si="51"/>
        <v/>
      </c>
      <c r="AI115" s="55"/>
      <c r="AJ115" s="37"/>
      <c r="AK115" s="148"/>
      <c r="AL115" s="35"/>
      <c r="AM115" s="32" t="str">
        <f t="shared" si="52"/>
        <v/>
      </c>
      <c r="AN115" s="35"/>
      <c r="AO115" s="32" t="str">
        <f t="shared" si="53"/>
        <v/>
      </c>
      <c r="AP115" s="35"/>
      <c r="AQ115" s="32" t="str">
        <f t="shared" si="54"/>
        <v/>
      </c>
      <c r="AR115" s="35"/>
      <c r="AS115" s="36" t="str">
        <f t="shared" si="55"/>
        <v/>
      </c>
      <c r="AT115" s="36" t="str">
        <f t="shared" si="56"/>
        <v/>
      </c>
      <c r="AU115" s="36" t="str">
        <f t="shared" si="57"/>
        <v/>
      </c>
      <c r="AV115" s="55"/>
      <c r="AW115" s="34"/>
      <c r="AX115" s="148"/>
      <c r="AY115" s="34"/>
      <c r="AZ115" s="32" t="str">
        <f t="shared" si="58"/>
        <v/>
      </c>
      <c r="BA115" s="34"/>
      <c r="BB115" s="32" t="str">
        <f t="shared" si="59"/>
        <v/>
      </c>
      <c r="BC115" s="34"/>
      <c r="BD115" s="32" t="str">
        <f t="shared" si="60"/>
        <v/>
      </c>
      <c r="BE115" s="35"/>
      <c r="BF115" s="36" t="str">
        <f t="shared" si="61"/>
        <v/>
      </c>
      <c r="BG115" s="36" t="str">
        <f t="shared" si="62"/>
        <v/>
      </c>
      <c r="BH115" s="36" t="str">
        <f t="shared" si="63"/>
        <v/>
      </c>
      <c r="BI115" s="55"/>
      <c r="BJ115" s="34"/>
      <c r="BK115" s="148"/>
      <c r="BL115" s="34"/>
      <c r="BM115" s="32" t="str">
        <f t="shared" si="64"/>
        <v/>
      </c>
      <c r="BN115" s="34"/>
      <c r="BO115" s="32" t="str">
        <f t="shared" si="65"/>
        <v/>
      </c>
      <c r="BP115" s="34"/>
      <c r="BQ115" s="32" t="str">
        <f t="shared" si="66"/>
        <v/>
      </c>
      <c r="BR115" s="34"/>
      <c r="BS115" s="36" t="str">
        <f t="shared" si="67"/>
        <v/>
      </c>
      <c r="BT115" s="36" t="str">
        <f t="shared" si="68"/>
        <v/>
      </c>
      <c r="BU115" s="36" t="str">
        <f t="shared" si="69"/>
        <v/>
      </c>
      <c r="BV115" s="55"/>
      <c r="BW115" s="36" t="str">
        <f t="shared" si="70"/>
        <v/>
      </c>
      <c r="BX115" s="36" t="str">
        <f t="shared" si="70"/>
        <v/>
      </c>
      <c r="BY115" s="31"/>
      <c r="BZ115" s="38"/>
      <c r="CB115" s="120" t="e">
        <f t="shared" ca="1" si="39"/>
        <v>#VALUE!</v>
      </c>
      <c r="CC115" s="2" t="e">
        <f t="shared" ca="1" si="71"/>
        <v>#VALUE!</v>
      </c>
    </row>
    <row r="116" spans="1:81" s="10" customFormat="1" ht="25.15" customHeight="1" x14ac:dyDescent="0.2">
      <c r="A116" s="52" t="str">
        <f t="shared" si="72"/>
        <v/>
      </c>
      <c r="B116" s="157" t="e">
        <f t="shared" ca="1" si="40"/>
        <v>#VALUE!</v>
      </c>
      <c r="C116" s="157" t="e">
        <f t="shared" si="41"/>
        <v>#VALUE!</v>
      </c>
      <c r="D116" s="29"/>
      <c r="E116" s="155" t="str">
        <f ca="1">IFERROR(INDIRECT(ADDRESS(MATCH(D116,CatModules!C:C,0),2,1,1,"CatModules")),"")</f>
        <v/>
      </c>
      <c r="F116" s="96"/>
      <c r="G116" s="156" t="str">
        <f ca="1">IFERROR(INDIRECT(ADDRESS(MATCH(CONCATENATE(E116,"-",F116),CatInt!K:K,0),3,1,1,"CatInt")),"")</f>
        <v/>
      </c>
      <c r="H116" s="45" t="str">
        <f>IF(F116="","",VLOOKUP(F116,#REF!,2,FALSE))</f>
        <v/>
      </c>
      <c r="I116" s="29"/>
      <c r="J116" s="155" t="e">
        <f t="shared" si="42"/>
        <v>#VALUE!</v>
      </c>
      <c r="K116" s="155" t="e">
        <f t="shared" si="43"/>
        <v>#VALUE!</v>
      </c>
      <c r="L116" s="153"/>
      <c r="M116" s="53"/>
      <c r="N116" s="175">
        <f t="shared" si="44"/>
        <v>1116</v>
      </c>
      <c r="O116" s="53"/>
      <c r="P116" s="175">
        <f t="shared" si="45"/>
        <v>10116</v>
      </c>
      <c r="Q116" s="30"/>
      <c r="R116" s="149" t="str">
        <f>IFERROR(VLOOKUP(Q116,Setup!D$16:E$25,2,FALSE),"")</f>
        <v/>
      </c>
      <c r="S116" s="51" t="str">
        <f ca="1">IFERROR(IF(OR(I116="",VLOOKUP(I116,CatCostInp!$E$2:$K$88,7,FALSE)=0),"",VLOOKUP(I116,CatCostInp!$E$2:$K$88,7,FALSE)),"")</f>
        <v/>
      </c>
      <c r="T116" s="159" t="e">
        <f>VLOOKUP(U116,#REF!,2,FALSE)</f>
        <v>#REF!</v>
      </c>
      <c r="U116" s="30"/>
      <c r="V116" s="1" t="str">
        <f ca="1">IF(U116=Setup!$C$10,"Grant",IF('Other Pharma &amp; Health Products'!U116=Setup!$C$11,"Local",IF('Other Pharma &amp; Health Products'!U116=Setup!$C$12,"Other","")))</f>
        <v/>
      </c>
      <c r="W116" s="33"/>
      <c r="X116" s="148"/>
      <c r="Y116" s="33"/>
      <c r="Z116" s="36" t="str">
        <f t="shared" si="46"/>
        <v/>
      </c>
      <c r="AA116" s="35"/>
      <c r="AB116" s="32" t="str">
        <f t="shared" si="47"/>
        <v/>
      </c>
      <c r="AC116" s="35"/>
      <c r="AD116" s="32" t="str">
        <f t="shared" si="48"/>
        <v/>
      </c>
      <c r="AE116" s="35"/>
      <c r="AF116" s="36" t="str">
        <f t="shared" si="49"/>
        <v/>
      </c>
      <c r="AG116" s="36" t="str">
        <f t="shared" si="50"/>
        <v/>
      </c>
      <c r="AH116" s="36" t="str">
        <f t="shared" si="51"/>
        <v/>
      </c>
      <c r="AI116" s="55"/>
      <c r="AJ116" s="37"/>
      <c r="AK116" s="148"/>
      <c r="AL116" s="35"/>
      <c r="AM116" s="32" t="str">
        <f t="shared" si="52"/>
        <v/>
      </c>
      <c r="AN116" s="35"/>
      <c r="AO116" s="32" t="str">
        <f t="shared" si="53"/>
        <v/>
      </c>
      <c r="AP116" s="35"/>
      <c r="AQ116" s="32" t="str">
        <f t="shared" si="54"/>
        <v/>
      </c>
      <c r="AR116" s="35"/>
      <c r="AS116" s="36" t="str">
        <f t="shared" si="55"/>
        <v/>
      </c>
      <c r="AT116" s="36" t="str">
        <f t="shared" si="56"/>
        <v/>
      </c>
      <c r="AU116" s="36" t="str">
        <f t="shared" si="57"/>
        <v/>
      </c>
      <c r="AV116" s="55"/>
      <c r="AW116" s="34"/>
      <c r="AX116" s="148"/>
      <c r="AY116" s="34"/>
      <c r="AZ116" s="32" t="str">
        <f t="shared" si="58"/>
        <v/>
      </c>
      <c r="BA116" s="34"/>
      <c r="BB116" s="32" t="str">
        <f t="shared" si="59"/>
        <v/>
      </c>
      <c r="BC116" s="34"/>
      <c r="BD116" s="32" t="str">
        <f t="shared" si="60"/>
        <v/>
      </c>
      <c r="BE116" s="35"/>
      <c r="BF116" s="36" t="str">
        <f t="shared" si="61"/>
        <v/>
      </c>
      <c r="BG116" s="36" t="str">
        <f t="shared" si="62"/>
        <v/>
      </c>
      <c r="BH116" s="36" t="str">
        <f t="shared" si="63"/>
        <v/>
      </c>
      <c r="BI116" s="55"/>
      <c r="BJ116" s="34"/>
      <c r="BK116" s="148"/>
      <c r="BL116" s="34"/>
      <c r="BM116" s="32" t="str">
        <f t="shared" si="64"/>
        <v/>
      </c>
      <c r="BN116" s="34"/>
      <c r="BO116" s="32" t="str">
        <f t="shared" si="65"/>
        <v/>
      </c>
      <c r="BP116" s="34"/>
      <c r="BQ116" s="32" t="str">
        <f t="shared" si="66"/>
        <v/>
      </c>
      <c r="BR116" s="34"/>
      <c r="BS116" s="36" t="str">
        <f t="shared" si="67"/>
        <v/>
      </c>
      <c r="BT116" s="36" t="str">
        <f t="shared" si="68"/>
        <v/>
      </c>
      <c r="BU116" s="36" t="str">
        <f t="shared" si="69"/>
        <v/>
      </c>
      <c r="BV116" s="55"/>
      <c r="BW116" s="36" t="str">
        <f t="shared" si="70"/>
        <v/>
      </c>
      <c r="BX116" s="36" t="str">
        <f t="shared" si="70"/>
        <v/>
      </c>
      <c r="BY116" s="31"/>
      <c r="BZ116" s="38"/>
      <c r="CB116" s="120" t="e">
        <f t="shared" ca="1" si="39"/>
        <v>#VALUE!</v>
      </c>
      <c r="CC116" s="2" t="e">
        <f t="shared" ca="1" si="71"/>
        <v>#VALUE!</v>
      </c>
    </row>
    <row r="117" spans="1:81" s="10" customFormat="1" ht="25.15" customHeight="1" x14ac:dyDescent="0.2">
      <c r="A117" s="52" t="str">
        <f t="shared" si="72"/>
        <v/>
      </c>
      <c r="B117" s="157" t="e">
        <f t="shared" ca="1" si="40"/>
        <v>#VALUE!</v>
      </c>
      <c r="C117" s="157" t="e">
        <f t="shared" si="41"/>
        <v>#VALUE!</v>
      </c>
      <c r="D117" s="29"/>
      <c r="E117" s="155" t="str">
        <f ca="1">IFERROR(INDIRECT(ADDRESS(MATCH(D117,CatModules!C:C,0),2,1,1,"CatModules")),"")</f>
        <v/>
      </c>
      <c r="F117" s="96"/>
      <c r="G117" s="156" t="str">
        <f ca="1">IFERROR(INDIRECT(ADDRESS(MATCH(CONCATENATE(E117,"-",F117),CatInt!K:K,0),3,1,1,"CatInt")),"")</f>
        <v/>
      </c>
      <c r="H117" s="45" t="str">
        <f>IF(F117="","",VLOOKUP(F117,#REF!,2,FALSE))</f>
        <v/>
      </c>
      <c r="I117" s="29"/>
      <c r="J117" s="155" t="e">
        <f t="shared" si="42"/>
        <v>#VALUE!</v>
      </c>
      <c r="K117" s="155" t="e">
        <f t="shared" si="43"/>
        <v>#VALUE!</v>
      </c>
      <c r="L117" s="153"/>
      <c r="M117" s="53"/>
      <c r="N117" s="175">
        <f t="shared" si="44"/>
        <v>1117</v>
      </c>
      <c r="O117" s="53"/>
      <c r="P117" s="175">
        <f t="shared" si="45"/>
        <v>10117</v>
      </c>
      <c r="Q117" s="30"/>
      <c r="R117" s="149" t="str">
        <f>IFERROR(VLOOKUP(Q117,Setup!D$16:E$25,2,FALSE),"")</f>
        <v/>
      </c>
      <c r="S117" s="51" t="str">
        <f ca="1">IFERROR(IF(OR(I117="",VLOOKUP(I117,CatCostInp!$E$2:$K$88,7,FALSE)=0),"",VLOOKUP(I117,CatCostInp!$E$2:$K$88,7,FALSE)),"")</f>
        <v/>
      </c>
      <c r="T117" s="159" t="e">
        <f>VLOOKUP(U117,#REF!,2,FALSE)</f>
        <v>#REF!</v>
      </c>
      <c r="U117" s="30"/>
      <c r="V117" s="1" t="str">
        <f ca="1">IF(U117=Setup!$C$10,"Grant",IF('Other Pharma &amp; Health Products'!U117=Setup!$C$11,"Local",IF('Other Pharma &amp; Health Products'!U117=Setup!$C$12,"Other","")))</f>
        <v/>
      </c>
      <c r="W117" s="33"/>
      <c r="X117" s="148"/>
      <c r="Y117" s="33"/>
      <c r="Z117" s="36" t="str">
        <f t="shared" si="46"/>
        <v/>
      </c>
      <c r="AA117" s="35"/>
      <c r="AB117" s="32" t="str">
        <f t="shared" si="47"/>
        <v/>
      </c>
      <c r="AC117" s="35"/>
      <c r="AD117" s="32" t="str">
        <f t="shared" si="48"/>
        <v/>
      </c>
      <c r="AE117" s="35"/>
      <c r="AF117" s="36" t="str">
        <f t="shared" si="49"/>
        <v/>
      </c>
      <c r="AG117" s="36" t="str">
        <f t="shared" si="50"/>
        <v/>
      </c>
      <c r="AH117" s="36" t="str">
        <f t="shared" si="51"/>
        <v/>
      </c>
      <c r="AI117" s="55"/>
      <c r="AJ117" s="37"/>
      <c r="AK117" s="148"/>
      <c r="AL117" s="35"/>
      <c r="AM117" s="32" t="str">
        <f t="shared" si="52"/>
        <v/>
      </c>
      <c r="AN117" s="35"/>
      <c r="AO117" s="32" t="str">
        <f t="shared" si="53"/>
        <v/>
      </c>
      <c r="AP117" s="35"/>
      <c r="AQ117" s="32" t="str">
        <f t="shared" si="54"/>
        <v/>
      </c>
      <c r="AR117" s="35"/>
      <c r="AS117" s="36" t="str">
        <f t="shared" si="55"/>
        <v/>
      </c>
      <c r="AT117" s="36" t="str">
        <f t="shared" si="56"/>
        <v/>
      </c>
      <c r="AU117" s="36" t="str">
        <f t="shared" si="57"/>
        <v/>
      </c>
      <c r="AV117" s="55"/>
      <c r="AW117" s="34"/>
      <c r="AX117" s="148"/>
      <c r="AY117" s="34"/>
      <c r="AZ117" s="32" t="str">
        <f t="shared" si="58"/>
        <v/>
      </c>
      <c r="BA117" s="34"/>
      <c r="BB117" s="32" t="str">
        <f t="shared" si="59"/>
        <v/>
      </c>
      <c r="BC117" s="34"/>
      <c r="BD117" s="32" t="str">
        <f t="shared" si="60"/>
        <v/>
      </c>
      <c r="BE117" s="35"/>
      <c r="BF117" s="36" t="str">
        <f t="shared" si="61"/>
        <v/>
      </c>
      <c r="BG117" s="36" t="str">
        <f t="shared" si="62"/>
        <v/>
      </c>
      <c r="BH117" s="36" t="str">
        <f t="shared" si="63"/>
        <v/>
      </c>
      <c r="BI117" s="55"/>
      <c r="BJ117" s="34"/>
      <c r="BK117" s="148"/>
      <c r="BL117" s="34"/>
      <c r="BM117" s="32" t="str">
        <f t="shared" si="64"/>
        <v/>
      </c>
      <c r="BN117" s="34"/>
      <c r="BO117" s="32" t="str">
        <f t="shared" si="65"/>
        <v/>
      </c>
      <c r="BP117" s="34"/>
      <c r="BQ117" s="32" t="str">
        <f t="shared" si="66"/>
        <v/>
      </c>
      <c r="BR117" s="34"/>
      <c r="BS117" s="36" t="str">
        <f t="shared" si="67"/>
        <v/>
      </c>
      <c r="BT117" s="36" t="str">
        <f t="shared" si="68"/>
        <v/>
      </c>
      <c r="BU117" s="36" t="str">
        <f t="shared" si="69"/>
        <v/>
      </c>
      <c r="BV117" s="55"/>
      <c r="BW117" s="36" t="str">
        <f t="shared" si="70"/>
        <v/>
      </c>
      <c r="BX117" s="36" t="str">
        <f t="shared" si="70"/>
        <v/>
      </c>
      <c r="BY117" s="31"/>
      <c r="BZ117" s="38"/>
      <c r="CB117" s="120" t="e">
        <f t="shared" ca="1" si="39"/>
        <v>#VALUE!</v>
      </c>
      <c r="CC117" s="2" t="e">
        <f t="shared" ca="1" si="71"/>
        <v>#VALUE!</v>
      </c>
    </row>
    <row r="118" spans="1:81" s="10" customFormat="1" ht="25.15" customHeight="1" x14ac:dyDescent="0.2">
      <c r="A118" s="52" t="str">
        <f t="shared" si="72"/>
        <v/>
      </c>
      <c r="B118" s="157" t="e">
        <f t="shared" ca="1" si="40"/>
        <v>#VALUE!</v>
      </c>
      <c r="C118" s="157" t="e">
        <f t="shared" si="41"/>
        <v>#VALUE!</v>
      </c>
      <c r="D118" s="29"/>
      <c r="E118" s="155" t="str">
        <f ca="1">IFERROR(INDIRECT(ADDRESS(MATCH(D118,CatModules!C:C,0),2,1,1,"CatModules")),"")</f>
        <v/>
      </c>
      <c r="F118" s="96"/>
      <c r="G118" s="156" t="str">
        <f ca="1">IFERROR(INDIRECT(ADDRESS(MATCH(CONCATENATE(E118,"-",F118),CatInt!K:K,0),3,1,1,"CatInt")),"")</f>
        <v/>
      </c>
      <c r="H118" s="45" t="str">
        <f>IF(F118="","",VLOOKUP(F118,#REF!,2,FALSE))</f>
        <v/>
      </c>
      <c r="I118" s="29"/>
      <c r="J118" s="155" t="e">
        <f t="shared" si="42"/>
        <v>#VALUE!</v>
      </c>
      <c r="K118" s="155" t="e">
        <f t="shared" si="43"/>
        <v>#VALUE!</v>
      </c>
      <c r="L118" s="153"/>
      <c r="M118" s="53"/>
      <c r="N118" s="175">
        <f t="shared" si="44"/>
        <v>1118</v>
      </c>
      <c r="O118" s="53"/>
      <c r="P118" s="175">
        <f t="shared" si="45"/>
        <v>10118</v>
      </c>
      <c r="Q118" s="30"/>
      <c r="R118" s="149" t="str">
        <f>IFERROR(VLOOKUP(Q118,Setup!D$16:E$25,2,FALSE),"")</f>
        <v/>
      </c>
      <c r="S118" s="51" t="str">
        <f ca="1">IFERROR(IF(OR(I118="",VLOOKUP(I118,CatCostInp!$E$2:$K$88,7,FALSE)=0),"",VLOOKUP(I118,CatCostInp!$E$2:$K$88,7,FALSE)),"")</f>
        <v/>
      </c>
      <c r="T118" s="159" t="e">
        <f>VLOOKUP(U118,#REF!,2,FALSE)</f>
        <v>#REF!</v>
      </c>
      <c r="U118" s="30"/>
      <c r="V118" s="1" t="str">
        <f ca="1">IF(U118=Setup!$C$10,"Grant",IF('Other Pharma &amp; Health Products'!U118=Setup!$C$11,"Local",IF('Other Pharma &amp; Health Products'!U118=Setup!$C$12,"Other","")))</f>
        <v/>
      </c>
      <c r="W118" s="33"/>
      <c r="X118" s="148"/>
      <c r="Y118" s="33"/>
      <c r="Z118" s="36" t="str">
        <f t="shared" si="46"/>
        <v/>
      </c>
      <c r="AA118" s="35"/>
      <c r="AB118" s="32" t="str">
        <f t="shared" si="47"/>
        <v/>
      </c>
      <c r="AC118" s="35"/>
      <c r="AD118" s="32" t="str">
        <f t="shared" si="48"/>
        <v/>
      </c>
      <c r="AE118" s="35"/>
      <c r="AF118" s="36" t="str">
        <f t="shared" si="49"/>
        <v/>
      </c>
      <c r="AG118" s="36" t="str">
        <f t="shared" si="50"/>
        <v/>
      </c>
      <c r="AH118" s="36" t="str">
        <f t="shared" si="51"/>
        <v/>
      </c>
      <c r="AI118" s="55"/>
      <c r="AJ118" s="37"/>
      <c r="AK118" s="148"/>
      <c r="AL118" s="35"/>
      <c r="AM118" s="32" t="str">
        <f t="shared" si="52"/>
        <v/>
      </c>
      <c r="AN118" s="35"/>
      <c r="AO118" s="32" t="str">
        <f t="shared" si="53"/>
        <v/>
      </c>
      <c r="AP118" s="35"/>
      <c r="AQ118" s="32" t="str">
        <f t="shared" si="54"/>
        <v/>
      </c>
      <c r="AR118" s="35"/>
      <c r="AS118" s="36" t="str">
        <f t="shared" si="55"/>
        <v/>
      </c>
      <c r="AT118" s="36" t="str">
        <f t="shared" si="56"/>
        <v/>
      </c>
      <c r="AU118" s="36" t="str">
        <f t="shared" si="57"/>
        <v/>
      </c>
      <c r="AV118" s="55"/>
      <c r="AW118" s="34"/>
      <c r="AX118" s="148"/>
      <c r="AY118" s="34"/>
      <c r="AZ118" s="32" t="str">
        <f t="shared" si="58"/>
        <v/>
      </c>
      <c r="BA118" s="34"/>
      <c r="BB118" s="32" t="str">
        <f t="shared" si="59"/>
        <v/>
      </c>
      <c r="BC118" s="34"/>
      <c r="BD118" s="32" t="str">
        <f t="shared" si="60"/>
        <v/>
      </c>
      <c r="BE118" s="35"/>
      <c r="BF118" s="36" t="str">
        <f t="shared" si="61"/>
        <v/>
      </c>
      <c r="BG118" s="36" t="str">
        <f t="shared" si="62"/>
        <v/>
      </c>
      <c r="BH118" s="36" t="str">
        <f t="shared" si="63"/>
        <v/>
      </c>
      <c r="BI118" s="55"/>
      <c r="BJ118" s="34"/>
      <c r="BK118" s="148"/>
      <c r="BL118" s="34"/>
      <c r="BM118" s="32" t="str">
        <f t="shared" si="64"/>
        <v/>
      </c>
      <c r="BN118" s="34"/>
      <c r="BO118" s="32" t="str">
        <f t="shared" si="65"/>
        <v/>
      </c>
      <c r="BP118" s="34"/>
      <c r="BQ118" s="32" t="str">
        <f t="shared" si="66"/>
        <v/>
      </c>
      <c r="BR118" s="34"/>
      <c r="BS118" s="36" t="str">
        <f t="shared" si="67"/>
        <v/>
      </c>
      <c r="BT118" s="36" t="str">
        <f t="shared" si="68"/>
        <v/>
      </c>
      <c r="BU118" s="36" t="str">
        <f t="shared" si="69"/>
        <v/>
      </c>
      <c r="BV118" s="55"/>
      <c r="BW118" s="36" t="str">
        <f t="shared" si="70"/>
        <v/>
      </c>
      <c r="BX118" s="36" t="str">
        <f t="shared" si="70"/>
        <v/>
      </c>
      <c r="BY118" s="31"/>
      <c r="BZ118" s="38"/>
      <c r="CB118" s="120" t="e">
        <f t="shared" ca="1" si="39"/>
        <v>#VALUE!</v>
      </c>
      <c r="CC118" s="2" t="e">
        <f t="shared" ca="1" si="71"/>
        <v>#VALUE!</v>
      </c>
    </row>
    <row r="119" spans="1:81" s="10" customFormat="1" ht="25.15" customHeight="1" x14ac:dyDescent="0.2">
      <c r="A119" s="52" t="str">
        <f t="shared" si="72"/>
        <v/>
      </c>
      <c r="B119" s="157" t="e">
        <f t="shared" ca="1" si="40"/>
        <v>#VALUE!</v>
      </c>
      <c r="C119" s="157" t="e">
        <f t="shared" si="41"/>
        <v>#VALUE!</v>
      </c>
      <c r="D119" s="29"/>
      <c r="E119" s="155" t="str">
        <f ca="1">IFERROR(INDIRECT(ADDRESS(MATCH(D119,CatModules!C:C,0),2,1,1,"CatModules")),"")</f>
        <v/>
      </c>
      <c r="F119" s="96"/>
      <c r="G119" s="156" t="str">
        <f ca="1">IFERROR(INDIRECT(ADDRESS(MATCH(CONCATENATE(E119,"-",F119),CatInt!K:K,0),3,1,1,"CatInt")),"")</f>
        <v/>
      </c>
      <c r="H119" s="45" t="str">
        <f>IF(F119="","",VLOOKUP(F119,#REF!,2,FALSE))</f>
        <v/>
      </c>
      <c r="I119" s="29"/>
      <c r="J119" s="155" t="e">
        <f t="shared" si="42"/>
        <v>#VALUE!</v>
      </c>
      <c r="K119" s="155" t="e">
        <f t="shared" si="43"/>
        <v>#VALUE!</v>
      </c>
      <c r="L119" s="153"/>
      <c r="M119" s="53"/>
      <c r="N119" s="175">
        <f t="shared" si="44"/>
        <v>1119</v>
      </c>
      <c r="O119" s="53"/>
      <c r="P119" s="175">
        <f t="shared" si="45"/>
        <v>10119</v>
      </c>
      <c r="Q119" s="30"/>
      <c r="R119" s="149" t="str">
        <f>IFERROR(VLOOKUP(Q119,Setup!D$16:E$25,2,FALSE),"")</f>
        <v/>
      </c>
      <c r="S119" s="51" t="str">
        <f ca="1">IFERROR(IF(OR(I119="",VLOOKUP(I119,CatCostInp!$E$2:$K$88,7,FALSE)=0),"",VLOOKUP(I119,CatCostInp!$E$2:$K$88,7,FALSE)),"")</f>
        <v/>
      </c>
      <c r="T119" s="159" t="e">
        <f>VLOOKUP(U119,#REF!,2,FALSE)</f>
        <v>#REF!</v>
      </c>
      <c r="U119" s="30"/>
      <c r="V119" s="1" t="str">
        <f ca="1">IF(U119=Setup!$C$10,"Grant",IF('Other Pharma &amp; Health Products'!U119=Setup!$C$11,"Local",IF('Other Pharma &amp; Health Products'!U119=Setup!$C$12,"Other","")))</f>
        <v/>
      </c>
      <c r="W119" s="33"/>
      <c r="X119" s="148"/>
      <c r="Y119" s="33"/>
      <c r="Z119" s="36" t="str">
        <f t="shared" si="46"/>
        <v/>
      </c>
      <c r="AA119" s="35"/>
      <c r="AB119" s="32" t="str">
        <f t="shared" si="47"/>
        <v/>
      </c>
      <c r="AC119" s="35"/>
      <c r="AD119" s="32" t="str">
        <f t="shared" si="48"/>
        <v/>
      </c>
      <c r="AE119" s="35"/>
      <c r="AF119" s="36" t="str">
        <f t="shared" si="49"/>
        <v/>
      </c>
      <c r="AG119" s="36" t="str">
        <f t="shared" si="50"/>
        <v/>
      </c>
      <c r="AH119" s="36" t="str">
        <f t="shared" si="51"/>
        <v/>
      </c>
      <c r="AI119" s="55"/>
      <c r="AJ119" s="37"/>
      <c r="AK119" s="148"/>
      <c r="AL119" s="35"/>
      <c r="AM119" s="32" t="str">
        <f t="shared" si="52"/>
        <v/>
      </c>
      <c r="AN119" s="35"/>
      <c r="AO119" s="32" t="str">
        <f t="shared" si="53"/>
        <v/>
      </c>
      <c r="AP119" s="35"/>
      <c r="AQ119" s="32" t="str">
        <f t="shared" si="54"/>
        <v/>
      </c>
      <c r="AR119" s="35"/>
      <c r="AS119" s="36" t="str">
        <f t="shared" si="55"/>
        <v/>
      </c>
      <c r="AT119" s="36" t="str">
        <f t="shared" si="56"/>
        <v/>
      </c>
      <c r="AU119" s="36" t="str">
        <f t="shared" si="57"/>
        <v/>
      </c>
      <c r="AV119" s="55"/>
      <c r="AW119" s="34"/>
      <c r="AX119" s="148"/>
      <c r="AY119" s="34"/>
      <c r="AZ119" s="32" t="str">
        <f t="shared" si="58"/>
        <v/>
      </c>
      <c r="BA119" s="34"/>
      <c r="BB119" s="32" t="str">
        <f t="shared" si="59"/>
        <v/>
      </c>
      <c r="BC119" s="34"/>
      <c r="BD119" s="32" t="str">
        <f t="shared" si="60"/>
        <v/>
      </c>
      <c r="BE119" s="35"/>
      <c r="BF119" s="36" t="str">
        <f t="shared" si="61"/>
        <v/>
      </c>
      <c r="BG119" s="36" t="str">
        <f t="shared" si="62"/>
        <v/>
      </c>
      <c r="BH119" s="36" t="str">
        <f t="shared" si="63"/>
        <v/>
      </c>
      <c r="BI119" s="55"/>
      <c r="BJ119" s="34"/>
      <c r="BK119" s="148"/>
      <c r="BL119" s="34"/>
      <c r="BM119" s="32" t="str">
        <f t="shared" si="64"/>
        <v/>
      </c>
      <c r="BN119" s="34"/>
      <c r="BO119" s="32" t="str">
        <f t="shared" si="65"/>
        <v/>
      </c>
      <c r="BP119" s="34"/>
      <c r="BQ119" s="32" t="str">
        <f t="shared" si="66"/>
        <v/>
      </c>
      <c r="BR119" s="34"/>
      <c r="BS119" s="36" t="str">
        <f t="shared" si="67"/>
        <v/>
      </c>
      <c r="BT119" s="36" t="str">
        <f t="shared" si="68"/>
        <v/>
      </c>
      <c r="BU119" s="36" t="str">
        <f t="shared" si="69"/>
        <v/>
      </c>
      <c r="BV119" s="55"/>
      <c r="BW119" s="36" t="str">
        <f t="shared" si="70"/>
        <v/>
      </c>
      <c r="BX119" s="36" t="str">
        <f t="shared" si="70"/>
        <v/>
      </c>
      <c r="BY119" s="31"/>
      <c r="BZ119" s="38"/>
      <c r="CB119" s="120" t="e">
        <f t="shared" ca="1" si="39"/>
        <v>#VALUE!</v>
      </c>
      <c r="CC119" s="2" t="e">
        <f t="shared" ca="1" si="71"/>
        <v>#VALUE!</v>
      </c>
    </row>
    <row r="120" spans="1:81" s="10" customFormat="1" ht="25.15" customHeight="1" x14ac:dyDescent="0.2">
      <c r="A120" s="52" t="str">
        <f t="shared" si="72"/>
        <v/>
      </c>
      <c r="B120" s="157" t="e">
        <f t="shared" ca="1" si="40"/>
        <v>#VALUE!</v>
      </c>
      <c r="C120" s="157" t="e">
        <f t="shared" si="41"/>
        <v>#VALUE!</v>
      </c>
      <c r="D120" s="29"/>
      <c r="E120" s="155" t="str">
        <f ca="1">IFERROR(INDIRECT(ADDRESS(MATCH(D120,CatModules!C:C,0),2,1,1,"CatModules")),"")</f>
        <v/>
      </c>
      <c r="F120" s="96"/>
      <c r="G120" s="156" t="str">
        <f ca="1">IFERROR(INDIRECT(ADDRESS(MATCH(CONCATENATE(E120,"-",F120),CatInt!K:K,0),3,1,1,"CatInt")),"")</f>
        <v/>
      </c>
      <c r="H120" s="45" t="str">
        <f>IF(F120="","",VLOOKUP(F120,#REF!,2,FALSE))</f>
        <v/>
      </c>
      <c r="I120" s="29"/>
      <c r="J120" s="155" t="e">
        <f t="shared" si="42"/>
        <v>#VALUE!</v>
      </c>
      <c r="K120" s="155" t="e">
        <f t="shared" si="43"/>
        <v>#VALUE!</v>
      </c>
      <c r="L120" s="153"/>
      <c r="M120" s="53"/>
      <c r="N120" s="175">
        <f t="shared" si="44"/>
        <v>1120</v>
      </c>
      <c r="O120" s="53"/>
      <c r="P120" s="175">
        <f t="shared" si="45"/>
        <v>10120</v>
      </c>
      <c r="Q120" s="30"/>
      <c r="R120" s="149" t="str">
        <f>IFERROR(VLOOKUP(Q120,Setup!D$16:E$25,2,FALSE),"")</f>
        <v/>
      </c>
      <c r="S120" s="51" t="str">
        <f ca="1">IFERROR(IF(OR(I120="",VLOOKUP(I120,CatCostInp!$E$2:$K$88,7,FALSE)=0),"",VLOOKUP(I120,CatCostInp!$E$2:$K$88,7,FALSE)),"")</f>
        <v/>
      </c>
      <c r="T120" s="159" t="e">
        <f>VLOOKUP(U120,#REF!,2,FALSE)</f>
        <v>#REF!</v>
      </c>
      <c r="U120" s="30"/>
      <c r="V120" s="1" t="str">
        <f ca="1">IF(U120=Setup!$C$10,"Grant",IF('Other Pharma &amp; Health Products'!U120=Setup!$C$11,"Local",IF('Other Pharma &amp; Health Products'!U120=Setup!$C$12,"Other","")))</f>
        <v/>
      </c>
      <c r="W120" s="33"/>
      <c r="X120" s="148"/>
      <c r="Y120" s="33"/>
      <c r="Z120" s="36" t="str">
        <f t="shared" si="46"/>
        <v/>
      </c>
      <c r="AA120" s="35"/>
      <c r="AB120" s="32" t="str">
        <f t="shared" si="47"/>
        <v/>
      </c>
      <c r="AC120" s="35"/>
      <c r="AD120" s="32" t="str">
        <f t="shared" si="48"/>
        <v/>
      </c>
      <c r="AE120" s="35"/>
      <c r="AF120" s="36" t="str">
        <f t="shared" si="49"/>
        <v/>
      </c>
      <c r="AG120" s="36" t="str">
        <f t="shared" si="50"/>
        <v/>
      </c>
      <c r="AH120" s="36" t="str">
        <f t="shared" si="51"/>
        <v/>
      </c>
      <c r="AI120" s="55"/>
      <c r="AJ120" s="37"/>
      <c r="AK120" s="148"/>
      <c r="AL120" s="35"/>
      <c r="AM120" s="32" t="str">
        <f t="shared" si="52"/>
        <v/>
      </c>
      <c r="AN120" s="35"/>
      <c r="AO120" s="32" t="str">
        <f t="shared" si="53"/>
        <v/>
      </c>
      <c r="AP120" s="35"/>
      <c r="AQ120" s="32" t="str">
        <f t="shared" si="54"/>
        <v/>
      </c>
      <c r="AR120" s="35"/>
      <c r="AS120" s="36" t="str">
        <f t="shared" si="55"/>
        <v/>
      </c>
      <c r="AT120" s="36" t="str">
        <f t="shared" si="56"/>
        <v/>
      </c>
      <c r="AU120" s="36" t="str">
        <f t="shared" si="57"/>
        <v/>
      </c>
      <c r="AV120" s="55"/>
      <c r="AW120" s="34"/>
      <c r="AX120" s="148"/>
      <c r="AY120" s="34"/>
      <c r="AZ120" s="32" t="str">
        <f t="shared" si="58"/>
        <v/>
      </c>
      <c r="BA120" s="34"/>
      <c r="BB120" s="32" t="str">
        <f t="shared" si="59"/>
        <v/>
      </c>
      <c r="BC120" s="34"/>
      <c r="BD120" s="32" t="str">
        <f t="shared" si="60"/>
        <v/>
      </c>
      <c r="BE120" s="35"/>
      <c r="BF120" s="36" t="str">
        <f t="shared" si="61"/>
        <v/>
      </c>
      <c r="BG120" s="36" t="str">
        <f t="shared" si="62"/>
        <v/>
      </c>
      <c r="BH120" s="36" t="str">
        <f t="shared" si="63"/>
        <v/>
      </c>
      <c r="BI120" s="55"/>
      <c r="BJ120" s="34"/>
      <c r="BK120" s="148"/>
      <c r="BL120" s="34"/>
      <c r="BM120" s="32" t="str">
        <f t="shared" si="64"/>
        <v/>
      </c>
      <c r="BN120" s="34"/>
      <c r="BO120" s="32" t="str">
        <f t="shared" si="65"/>
        <v/>
      </c>
      <c r="BP120" s="34"/>
      <c r="BQ120" s="32" t="str">
        <f t="shared" si="66"/>
        <v/>
      </c>
      <c r="BR120" s="34"/>
      <c r="BS120" s="36" t="str">
        <f t="shared" si="67"/>
        <v/>
      </c>
      <c r="BT120" s="36" t="str">
        <f t="shared" si="68"/>
        <v/>
      </c>
      <c r="BU120" s="36" t="str">
        <f t="shared" si="69"/>
        <v/>
      </c>
      <c r="BV120" s="55"/>
      <c r="BW120" s="36" t="str">
        <f t="shared" si="70"/>
        <v/>
      </c>
      <c r="BX120" s="36" t="str">
        <f t="shared" si="70"/>
        <v/>
      </c>
      <c r="BY120" s="31"/>
      <c r="BZ120" s="38"/>
      <c r="CB120" s="120" t="e">
        <f t="shared" ca="1" si="39"/>
        <v>#VALUE!</v>
      </c>
      <c r="CC120" s="2" t="e">
        <f t="shared" ca="1" si="71"/>
        <v>#VALUE!</v>
      </c>
    </row>
    <row r="121" spans="1:81" s="10" customFormat="1" ht="25.15" customHeight="1" x14ac:dyDescent="0.2">
      <c r="A121" s="52" t="str">
        <f t="shared" si="72"/>
        <v/>
      </c>
      <c r="B121" s="157" t="e">
        <f t="shared" ca="1" si="40"/>
        <v>#VALUE!</v>
      </c>
      <c r="C121" s="157" t="e">
        <f t="shared" si="41"/>
        <v>#VALUE!</v>
      </c>
      <c r="D121" s="29"/>
      <c r="E121" s="155" t="str">
        <f ca="1">IFERROR(INDIRECT(ADDRESS(MATCH(D121,CatModules!C:C,0),2,1,1,"CatModules")),"")</f>
        <v/>
      </c>
      <c r="F121" s="96"/>
      <c r="G121" s="156" t="str">
        <f ca="1">IFERROR(INDIRECT(ADDRESS(MATCH(CONCATENATE(E121,"-",F121),CatInt!K:K,0),3,1,1,"CatInt")),"")</f>
        <v/>
      </c>
      <c r="H121" s="45" t="str">
        <f>IF(F121="","",VLOOKUP(F121,#REF!,2,FALSE))</f>
        <v/>
      </c>
      <c r="I121" s="29"/>
      <c r="J121" s="155" t="e">
        <f t="shared" si="42"/>
        <v>#VALUE!</v>
      </c>
      <c r="K121" s="155" t="e">
        <f t="shared" si="43"/>
        <v>#VALUE!</v>
      </c>
      <c r="L121" s="153"/>
      <c r="M121" s="53"/>
      <c r="N121" s="175">
        <f t="shared" si="44"/>
        <v>1121</v>
      </c>
      <c r="O121" s="53"/>
      <c r="P121" s="175">
        <f t="shared" si="45"/>
        <v>10121</v>
      </c>
      <c r="Q121" s="30"/>
      <c r="R121" s="149" t="str">
        <f>IFERROR(VLOOKUP(Q121,Setup!D$16:E$25,2,FALSE),"")</f>
        <v/>
      </c>
      <c r="S121" s="51" t="str">
        <f ca="1">IFERROR(IF(OR(I121="",VLOOKUP(I121,CatCostInp!$E$2:$K$88,7,FALSE)=0),"",VLOOKUP(I121,CatCostInp!$E$2:$K$88,7,FALSE)),"")</f>
        <v/>
      </c>
      <c r="T121" s="159" t="e">
        <f>VLOOKUP(U121,#REF!,2,FALSE)</f>
        <v>#REF!</v>
      </c>
      <c r="U121" s="30"/>
      <c r="V121" s="1" t="str">
        <f ca="1">IF(U121=Setup!$C$10,"Grant",IF('Other Pharma &amp; Health Products'!U121=Setup!$C$11,"Local",IF('Other Pharma &amp; Health Products'!U121=Setup!$C$12,"Other","")))</f>
        <v/>
      </c>
      <c r="W121" s="34"/>
      <c r="X121" s="148"/>
      <c r="Y121" s="33"/>
      <c r="Z121" s="36" t="str">
        <f t="shared" si="46"/>
        <v/>
      </c>
      <c r="AA121" s="35"/>
      <c r="AB121" s="32" t="str">
        <f t="shared" si="47"/>
        <v/>
      </c>
      <c r="AC121" s="35"/>
      <c r="AD121" s="32" t="str">
        <f t="shared" si="48"/>
        <v/>
      </c>
      <c r="AE121" s="35"/>
      <c r="AF121" s="36" t="str">
        <f t="shared" si="49"/>
        <v/>
      </c>
      <c r="AG121" s="36" t="str">
        <f t="shared" si="50"/>
        <v/>
      </c>
      <c r="AH121" s="36" t="str">
        <f t="shared" si="51"/>
        <v/>
      </c>
      <c r="AI121" s="55"/>
      <c r="AJ121" s="37"/>
      <c r="AK121" s="148"/>
      <c r="AL121" s="35"/>
      <c r="AM121" s="32" t="str">
        <f t="shared" si="52"/>
        <v/>
      </c>
      <c r="AN121" s="35"/>
      <c r="AO121" s="32" t="str">
        <f t="shared" si="53"/>
        <v/>
      </c>
      <c r="AP121" s="35"/>
      <c r="AQ121" s="32" t="str">
        <f t="shared" si="54"/>
        <v/>
      </c>
      <c r="AR121" s="35"/>
      <c r="AS121" s="36" t="str">
        <f t="shared" si="55"/>
        <v/>
      </c>
      <c r="AT121" s="36" t="str">
        <f t="shared" si="56"/>
        <v/>
      </c>
      <c r="AU121" s="36" t="str">
        <f t="shared" si="57"/>
        <v/>
      </c>
      <c r="AV121" s="55"/>
      <c r="AW121" s="34"/>
      <c r="AX121" s="148"/>
      <c r="AY121" s="34"/>
      <c r="AZ121" s="32" t="str">
        <f t="shared" si="58"/>
        <v/>
      </c>
      <c r="BA121" s="34"/>
      <c r="BB121" s="32" t="str">
        <f t="shared" si="59"/>
        <v/>
      </c>
      <c r="BC121" s="34"/>
      <c r="BD121" s="32" t="str">
        <f t="shared" si="60"/>
        <v/>
      </c>
      <c r="BE121" s="35"/>
      <c r="BF121" s="36" t="str">
        <f t="shared" si="61"/>
        <v/>
      </c>
      <c r="BG121" s="36" t="str">
        <f t="shared" si="62"/>
        <v/>
      </c>
      <c r="BH121" s="36" t="str">
        <f t="shared" si="63"/>
        <v/>
      </c>
      <c r="BI121" s="55"/>
      <c r="BJ121" s="34"/>
      <c r="BK121" s="148"/>
      <c r="BL121" s="34"/>
      <c r="BM121" s="32" t="str">
        <f t="shared" si="64"/>
        <v/>
      </c>
      <c r="BN121" s="34"/>
      <c r="BO121" s="32" t="str">
        <f t="shared" si="65"/>
        <v/>
      </c>
      <c r="BP121" s="34"/>
      <c r="BQ121" s="32" t="str">
        <f t="shared" si="66"/>
        <v/>
      </c>
      <c r="BR121" s="34"/>
      <c r="BS121" s="36" t="str">
        <f t="shared" si="67"/>
        <v/>
      </c>
      <c r="BT121" s="36" t="str">
        <f t="shared" si="68"/>
        <v/>
      </c>
      <c r="BU121" s="36" t="str">
        <f t="shared" si="69"/>
        <v/>
      </c>
      <c r="BV121" s="55"/>
      <c r="BW121" s="36" t="str">
        <f t="shared" si="70"/>
        <v/>
      </c>
      <c r="BX121" s="36" t="str">
        <f t="shared" si="70"/>
        <v/>
      </c>
      <c r="BY121" s="31"/>
      <c r="BZ121" s="38"/>
      <c r="CB121" s="120" t="e">
        <f t="shared" ca="1" si="39"/>
        <v>#VALUE!</v>
      </c>
      <c r="CC121" s="2" t="e">
        <f t="shared" ca="1" si="71"/>
        <v>#VALUE!</v>
      </c>
    </row>
    <row r="122" spans="1:81" s="10" customFormat="1" ht="25.15" customHeight="1" x14ac:dyDescent="0.2">
      <c r="A122" s="52" t="str">
        <f t="shared" si="72"/>
        <v/>
      </c>
      <c r="B122" s="157" t="e">
        <f t="shared" ca="1" si="40"/>
        <v>#VALUE!</v>
      </c>
      <c r="C122" s="157" t="e">
        <f t="shared" si="41"/>
        <v>#VALUE!</v>
      </c>
      <c r="D122" s="29"/>
      <c r="E122" s="155" t="str">
        <f ca="1">IFERROR(INDIRECT(ADDRESS(MATCH(D122,CatModules!C:C,0),2,1,1,"CatModules")),"")</f>
        <v/>
      </c>
      <c r="F122" s="96"/>
      <c r="G122" s="156" t="str">
        <f ca="1">IFERROR(INDIRECT(ADDRESS(MATCH(CONCATENATE(E122,"-",F122),CatInt!K:K,0),3,1,1,"CatInt")),"")</f>
        <v/>
      </c>
      <c r="H122" s="45" t="str">
        <f>IF(F122="","",VLOOKUP(F122,#REF!,2,FALSE))</f>
        <v/>
      </c>
      <c r="I122" s="29"/>
      <c r="J122" s="155" t="e">
        <f t="shared" si="42"/>
        <v>#VALUE!</v>
      </c>
      <c r="K122" s="155" t="e">
        <f t="shared" si="43"/>
        <v>#VALUE!</v>
      </c>
      <c r="L122" s="153"/>
      <c r="M122" s="53"/>
      <c r="N122" s="175">
        <f t="shared" si="44"/>
        <v>1122</v>
      </c>
      <c r="O122" s="53"/>
      <c r="P122" s="175">
        <f t="shared" si="45"/>
        <v>10122</v>
      </c>
      <c r="Q122" s="30"/>
      <c r="R122" s="149" t="str">
        <f>IFERROR(VLOOKUP(Q122,Setup!D$16:E$25,2,FALSE),"")</f>
        <v/>
      </c>
      <c r="S122" s="51" t="str">
        <f ca="1">IFERROR(IF(OR(I122="",VLOOKUP(I122,CatCostInp!$E$2:$K$88,7,FALSE)=0),"",VLOOKUP(I122,CatCostInp!$E$2:$K$88,7,FALSE)),"")</f>
        <v/>
      </c>
      <c r="T122" s="159" t="e">
        <f>VLOOKUP(U122,#REF!,2,FALSE)</f>
        <v>#REF!</v>
      </c>
      <c r="U122" s="30"/>
      <c r="V122" s="1" t="str">
        <f ca="1">IF(U122=Setup!$C$10,"Grant",IF('Other Pharma &amp; Health Products'!U122=Setup!$C$11,"Local",IF('Other Pharma &amp; Health Products'!U122=Setup!$C$12,"Other","")))</f>
        <v/>
      </c>
      <c r="W122" s="34"/>
      <c r="X122" s="148"/>
      <c r="Y122" s="33"/>
      <c r="Z122" s="36" t="str">
        <f t="shared" si="46"/>
        <v/>
      </c>
      <c r="AA122" s="35"/>
      <c r="AB122" s="32" t="str">
        <f t="shared" si="47"/>
        <v/>
      </c>
      <c r="AC122" s="35"/>
      <c r="AD122" s="32" t="str">
        <f t="shared" si="48"/>
        <v/>
      </c>
      <c r="AE122" s="35"/>
      <c r="AF122" s="36" t="str">
        <f t="shared" si="49"/>
        <v/>
      </c>
      <c r="AG122" s="36" t="str">
        <f t="shared" si="50"/>
        <v/>
      </c>
      <c r="AH122" s="36" t="str">
        <f t="shared" si="51"/>
        <v/>
      </c>
      <c r="AI122" s="55"/>
      <c r="AJ122" s="37"/>
      <c r="AK122" s="148"/>
      <c r="AL122" s="35"/>
      <c r="AM122" s="32" t="str">
        <f t="shared" si="52"/>
        <v/>
      </c>
      <c r="AN122" s="35"/>
      <c r="AO122" s="32" t="str">
        <f t="shared" si="53"/>
        <v/>
      </c>
      <c r="AP122" s="35"/>
      <c r="AQ122" s="32" t="str">
        <f t="shared" si="54"/>
        <v/>
      </c>
      <c r="AR122" s="35"/>
      <c r="AS122" s="36" t="str">
        <f t="shared" si="55"/>
        <v/>
      </c>
      <c r="AT122" s="36" t="str">
        <f t="shared" si="56"/>
        <v/>
      </c>
      <c r="AU122" s="36" t="str">
        <f t="shared" si="57"/>
        <v/>
      </c>
      <c r="AV122" s="55"/>
      <c r="AW122" s="34"/>
      <c r="AX122" s="148"/>
      <c r="AY122" s="34"/>
      <c r="AZ122" s="32" t="str">
        <f t="shared" si="58"/>
        <v/>
      </c>
      <c r="BA122" s="34"/>
      <c r="BB122" s="32" t="str">
        <f t="shared" si="59"/>
        <v/>
      </c>
      <c r="BC122" s="34"/>
      <c r="BD122" s="32" t="str">
        <f t="shared" si="60"/>
        <v/>
      </c>
      <c r="BE122" s="35"/>
      <c r="BF122" s="36" t="str">
        <f t="shared" si="61"/>
        <v/>
      </c>
      <c r="BG122" s="36" t="str">
        <f t="shared" si="62"/>
        <v/>
      </c>
      <c r="BH122" s="36" t="str">
        <f t="shared" si="63"/>
        <v/>
      </c>
      <c r="BI122" s="55"/>
      <c r="BJ122" s="34"/>
      <c r="BK122" s="148"/>
      <c r="BL122" s="34"/>
      <c r="BM122" s="32" t="str">
        <f t="shared" si="64"/>
        <v/>
      </c>
      <c r="BN122" s="34"/>
      <c r="BO122" s="32" t="str">
        <f t="shared" si="65"/>
        <v/>
      </c>
      <c r="BP122" s="34"/>
      <c r="BQ122" s="32" t="str">
        <f t="shared" si="66"/>
        <v/>
      </c>
      <c r="BR122" s="34"/>
      <c r="BS122" s="36" t="str">
        <f t="shared" si="67"/>
        <v/>
      </c>
      <c r="BT122" s="36" t="str">
        <f t="shared" si="68"/>
        <v/>
      </c>
      <c r="BU122" s="36" t="str">
        <f t="shared" si="69"/>
        <v/>
      </c>
      <c r="BV122" s="55"/>
      <c r="BW122" s="36" t="str">
        <f t="shared" si="70"/>
        <v/>
      </c>
      <c r="BX122" s="36" t="str">
        <f t="shared" si="70"/>
        <v/>
      </c>
      <c r="BY122" s="31"/>
      <c r="BZ122" s="38"/>
      <c r="CB122" s="120" t="e">
        <f t="shared" ca="1" si="39"/>
        <v>#VALUE!</v>
      </c>
      <c r="CC122" s="2" t="e">
        <f t="shared" ca="1" si="71"/>
        <v>#VALUE!</v>
      </c>
    </row>
    <row r="123" spans="1:81" s="10" customFormat="1" ht="25.15" customHeight="1" x14ac:dyDescent="0.2">
      <c r="A123" s="52" t="str">
        <f t="shared" si="72"/>
        <v/>
      </c>
      <c r="B123" s="157" t="e">
        <f t="shared" ca="1" si="40"/>
        <v>#VALUE!</v>
      </c>
      <c r="C123" s="157" t="e">
        <f t="shared" si="41"/>
        <v>#VALUE!</v>
      </c>
      <c r="D123" s="29"/>
      <c r="E123" s="155" t="str">
        <f ca="1">IFERROR(INDIRECT(ADDRESS(MATCH(D123,CatModules!C:C,0),2,1,1,"CatModules")),"")</f>
        <v/>
      </c>
      <c r="F123" s="96"/>
      <c r="G123" s="156" t="str">
        <f ca="1">IFERROR(INDIRECT(ADDRESS(MATCH(CONCATENATE(E123,"-",F123),CatInt!K:K,0),3,1,1,"CatInt")),"")</f>
        <v/>
      </c>
      <c r="H123" s="45" t="str">
        <f>IF(F123="","",VLOOKUP(F123,#REF!,2,FALSE))</f>
        <v/>
      </c>
      <c r="I123" s="29"/>
      <c r="J123" s="155" t="e">
        <f t="shared" si="42"/>
        <v>#VALUE!</v>
      </c>
      <c r="K123" s="155" t="e">
        <f t="shared" si="43"/>
        <v>#VALUE!</v>
      </c>
      <c r="L123" s="153"/>
      <c r="M123" s="53"/>
      <c r="N123" s="175">
        <f t="shared" si="44"/>
        <v>1123</v>
      </c>
      <c r="O123" s="53"/>
      <c r="P123" s="175">
        <f t="shared" si="45"/>
        <v>10123</v>
      </c>
      <c r="Q123" s="30"/>
      <c r="R123" s="149" t="str">
        <f>IFERROR(VLOOKUP(Q123,Setup!D$16:E$25,2,FALSE),"")</f>
        <v/>
      </c>
      <c r="S123" s="51" t="str">
        <f ca="1">IFERROR(IF(OR(I123="",VLOOKUP(I123,CatCostInp!$E$2:$K$88,7,FALSE)=0),"",VLOOKUP(I123,CatCostInp!$E$2:$K$88,7,FALSE)),"")</f>
        <v/>
      </c>
      <c r="T123" s="159" t="e">
        <f>VLOOKUP(U123,#REF!,2,FALSE)</f>
        <v>#REF!</v>
      </c>
      <c r="U123" s="30"/>
      <c r="V123" s="1" t="str">
        <f ca="1">IF(U123=Setup!$C$10,"Grant",IF('Other Pharma &amp; Health Products'!U123=Setup!$C$11,"Local",IF('Other Pharma &amp; Health Products'!U123=Setup!$C$12,"Other","")))</f>
        <v/>
      </c>
      <c r="W123" s="34"/>
      <c r="X123" s="148"/>
      <c r="Y123" s="33"/>
      <c r="Z123" s="36" t="str">
        <f t="shared" si="46"/>
        <v/>
      </c>
      <c r="AA123" s="35"/>
      <c r="AB123" s="32" t="str">
        <f t="shared" si="47"/>
        <v/>
      </c>
      <c r="AC123" s="35"/>
      <c r="AD123" s="32" t="str">
        <f t="shared" si="48"/>
        <v/>
      </c>
      <c r="AE123" s="35"/>
      <c r="AF123" s="36" t="str">
        <f t="shared" si="49"/>
        <v/>
      </c>
      <c r="AG123" s="36" t="str">
        <f t="shared" si="50"/>
        <v/>
      </c>
      <c r="AH123" s="36" t="str">
        <f t="shared" si="51"/>
        <v/>
      </c>
      <c r="AI123" s="55"/>
      <c r="AJ123" s="37"/>
      <c r="AK123" s="148"/>
      <c r="AL123" s="35"/>
      <c r="AM123" s="32" t="str">
        <f t="shared" si="52"/>
        <v/>
      </c>
      <c r="AN123" s="35"/>
      <c r="AO123" s="32" t="str">
        <f t="shared" si="53"/>
        <v/>
      </c>
      <c r="AP123" s="35"/>
      <c r="AQ123" s="32" t="str">
        <f t="shared" si="54"/>
        <v/>
      </c>
      <c r="AR123" s="35"/>
      <c r="AS123" s="36" t="str">
        <f t="shared" si="55"/>
        <v/>
      </c>
      <c r="AT123" s="36" t="str">
        <f t="shared" si="56"/>
        <v/>
      </c>
      <c r="AU123" s="36" t="str">
        <f t="shared" si="57"/>
        <v/>
      </c>
      <c r="AV123" s="55"/>
      <c r="AW123" s="34"/>
      <c r="AX123" s="148"/>
      <c r="AY123" s="34"/>
      <c r="AZ123" s="32" t="str">
        <f t="shared" si="58"/>
        <v/>
      </c>
      <c r="BA123" s="34"/>
      <c r="BB123" s="32" t="str">
        <f t="shared" si="59"/>
        <v/>
      </c>
      <c r="BC123" s="34"/>
      <c r="BD123" s="32" t="str">
        <f t="shared" si="60"/>
        <v/>
      </c>
      <c r="BE123" s="35"/>
      <c r="BF123" s="36" t="str">
        <f t="shared" si="61"/>
        <v/>
      </c>
      <c r="BG123" s="36" t="str">
        <f t="shared" si="62"/>
        <v/>
      </c>
      <c r="BH123" s="36" t="str">
        <f t="shared" si="63"/>
        <v/>
      </c>
      <c r="BI123" s="55"/>
      <c r="BJ123" s="34"/>
      <c r="BK123" s="148"/>
      <c r="BL123" s="34"/>
      <c r="BM123" s="32" t="str">
        <f t="shared" si="64"/>
        <v/>
      </c>
      <c r="BN123" s="34"/>
      <c r="BO123" s="32" t="str">
        <f t="shared" si="65"/>
        <v/>
      </c>
      <c r="BP123" s="34"/>
      <c r="BQ123" s="32" t="str">
        <f t="shared" si="66"/>
        <v/>
      </c>
      <c r="BR123" s="34"/>
      <c r="BS123" s="36" t="str">
        <f t="shared" si="67"/>
        <v/>
      </c>
      <c r="BT123" s="36" t="str">
        <f t="shared" si="68"/>
        <v/>
      </c>
      <c r="BU123" s="36" t="str">
        <f t="shared" si="69"/>
        <v/>
      </c>
      <c r="BV123" s="55"/>
      <c r="BW123" s="36" t="str">
        <f t="shared" si="70"/>
        <v/>
      </c>
      <c r="BX123" s="36" t="str">
        <f t="shared" si="70"/>
        <v/>
      </c>
      <c r="BY123" s="31"/>
      <c r="BZ123" s="38"/>
      <c r="CB123" s="120" t="e">
        <f t="shared" ca="1" si="39"/>
        <v>#VALUE!</v>
      </c>
      <c r="CC123" s="2" t="e">
        <f t="shared" ca="1" si="71"/>
        <v>#VALUE!</v>
      </c>
    </row>
    <row r="124" spans="1:81" s="10" customFormat="1" ht="25.15" customHeight="1" x14ac:dyDescent="0.2">
      <c r="A124" s="52" t="str">
        <f t="shared" si="72"/>
        <v/>
      </c>
      <c r="B124" s="157" t="e">
        <f t="shared" ca="1" si="40"/>
        <v>#VALUE!</v>
      </c>
      <c r="C124" s="157" t="e">
        <f t="shared" si="41"/>
        <v>#VALUE!</v>
      </c>
      <c r="D124" s="29"/>
      <c r="E124" s="155" t="str">
        <f ca="1">IFERROR(INDIRECT(ADDRESS(MATCH(D124,CatModules!C:C,0),2,1,1,"CatModules")),"")</f>
        <v/>
      </c>
      <c r="F124" s="96"/>
      <c r="G124" s="156" t="str">
        <f ca="1">IFERROR(INDIRECT(ADDRESS(MATCH(CONCATENATE(E124,"-",F124),CatInt!K:K,0),3,1,1,"CatInt")),"")</f>
        <v/>
      </c>
      <c r="H124" s="45" t="str">
        <f>IF(F124="","",VLOOKUP(F124,#REF!,2,FALSE))</f>
        <v/>
      </c>
      <c r="I124" s="29"/>
      <c r="J124" s="155" t="e">
        <f t="shared" si="42"/>
        <v>#VALUE!</v>
      </c>
      <c r="K124" s="155" t="e">
        <f t="shared" si="43"/>
        <v>#VALUE!</v>
      </c>
      <c r="L124" s="153"/>
      <c r="M124" s="53"/>
      <c r="N124" s="175">
        <f t="shared" si="44"/>
        <v>1124</v>
      </c>
      <c r="O124" s="53"/>
      <c r="P124" s="175">
        <f t="shared" si="45"/>
        <v>10124</v>
      </c>
      <c r="Q124" s="30"/>
      <c r="R124" s="149" t="str">
        <f>IFERROR(VLOOKUP(Q124,Setup!D$16:E$25,2,FALSE),"")</f>
        <v/>
      </c>
      <c r="S124" s="51" t="str">
        <f ca="1">IFERROR(IF(OR(I124="",VLOOKUP(I124,CatCostInp!$E$2:$K$88,7,FALSE)=0),"",VLOOKUP(I124,CatCostInp!$E$2:$K$88,7,FALSE)),"")</f>
        <v/>
      </c>
      <c r="T124" s="159" t="e">
        <f>VLOOKUP(U124,#REF!,2,FALSE)</f>
        <v>#REF!</v>
      </c>
      <c r="U124" s="30"/>
      <c r="V124" s="1" t="str">
        <f ca="1">IF(U124=Setup!$C$10,"Grant",IF('Other Pharma &amp; Health Products'!U124=Setup!$C$11,"Local",IF('Other Pharma &amp; Health Products'!U124=Setup!$C$12,"Other","")))</f>
        <v/>
      </c>
      <c r="W124" s="34"/>
      <c r="X124" s="148"/>
      <c r="Y124" s="33"/>
      <c r="Z124" s="36" t="str">
        <f t="shared" si="46"/>
        <v/>
      </c>
      <c r="AA124" s="35"/>
      <c r="AB124" s="32" t="str">
        <f t="shared" si="47"/>
        <v/>
      </c>
      <c r="AC124" s="35"/>
      <c r="AD124" s="32" t="str">
        <f t="shared" si="48"/>
        <v/>
      </c>
      <c r="AE124" s="35"/>
      <c r="AF124" s="36" t="str">
        <f t="shared" si="49"/>
        <v/>
      </c>
      <c r="AG124" s="36" t="str">
        <f t="shared" si="50"/>
        <v/>
      </c>
      <c r="AH124" s="36" t="str">
        <f t="shared" si="51"/>
        <v/>
      </c>
      <c r="AI124" s="55"/>
      <c r="AJ124" s="37"/>
      <c r="AK124" s="148"/>
      <c r="AL124" s="35"/>
      <c r="AM124" s="32" t="str">
        <f t="shared" si="52"/>
        <v/>
      </c>
      <c r="AN124" s="35"/>
      <c r="AO124" s="32" t="str">
        <f t="shared" si="53"/>
        <v/>
      </c>
      <c r="AP124" s="35"/>
      <c r="AQ124" s="32" t="str">
        <f t="shared" si="54"/>
        <v/>
      </c>
      <c r="AR124" s="35"/>
      <c r="AS124" s="36" t="str">
        <f t="shared" si="55"/>
        <v/>
      </c>
      <c r="AT124" s="36" t="str">
        <f t="shared" si="56"/>
        <v/>
      </c>
      <c r="AU124" s="36" t="str">
        <f t="shared" si="57"/>
        <v/>
      </c>
      <c r="AV124" s="55"/>
      <c r="AW124" s="34"/>
      <c r="AX124" s="148"/>
      <c r="AY124" s="34"/>
      <c r="AZ124" s="32" t="str">
        <f t="shared" si="58"/>
        <v/>
      </c>
      <c r="BA124" s="34"/>
      <c r="BB124" s="32" t="str">
        <f t="shared" si="59"/>
        <v/>
      </c>
      <c r="BC124" s="34"/>
      <c r="BD124" s="32" t="str">
        <f t="shared" si="60"/>
        <v/>
      </c>
      <c r="BE124" s="35"/>
      <c r="BF124" s="36" t="str">
        <f t="shared" si="61"/>
        <v/>
      </c>
      <c r="BG124" s="36" t="str">
        <f t="shared" si="62"/>
        <v/>
      </c>
      <c r="BH124" s="36" t="str">
        <f t="shared" si="63"/>
        <v/>
      </c>
      <c r="BI124" s="55"/>
      <c r="BJ124" s="34"/>
      <c r="BK124" s="148"/>
      <c r="BL124" s="34"/>
      <c r="BM124" s="32" t="str">
        <f t="shared" si="64"/>
        <v/>
      </c>
      <c r="BN124" s="34"/>
      <c r="BO124" s="32" t="str">
        <f t="shared" si="65"/>
        <v/>
      </c>
      <c r="BP124" s="34"/>
      <c r="BQ124" s="32" t="str">
        <f t="shared" si="66"/>
        <v/>
      </c>
      <c r="BR124" s="34"/>
      <c r="BS124" s="36" t="str">
        <f t="shared" si="67"/>
        <v/>
      </c>
      <c r="BT124" s="36" t="str">
        <f t="shared" si="68"/>
        <v/>
      </c>
      <c r="BU124" s="36" t="str">
        <f t="shared" si="69"/>
        <v/>
      </c>
      <c r="BV124" s="55"/>
      <c r="BW124" s="36" t="str">
        <f t="shared" si="70"/>
        <v/>
      </c>
      <c r="BX124" s="36" t="str">
        <f t="shared" si="70"/>
        <v/>
      </c>
      <c r="BY124" s="31"/>
      <c r="BZ124" s="38"/>
      <c r="CB124" s="120" t="e">
        <f t="shared" ca="1" si="39"/>
        <v>#VALUE!</v>
      </c>
      <c r="CC124" s="2" t="e">
        <f t="shared" ca="1" si="71"/>
        <v>#VALUE!</v>
      </c>
    </row>
    <row r="125" spans="1:81" s="10" customFormat="1" ht="25.15" customHeight="1" x14ac:dyDescent="0.2">
      <c r="A125" s="52" t="str">
        <f t="shared" si="72"/>
        <v/>
      </c>
      <c r="B125" s="157" t="e">
        <f t="shared" ca="1" si="40"/>
        <v>#VALUE!</v>
      </c>
      <c r="C125" s="157" t="e">
        <f t="shared" si="41"/>
        <v>#VALUE!</v>
      </c>
      <c r="D125" s="29"/>
      <c r="E125" s="155" t="str">
        <f ca="1">IFERROR(INDIRECT(ADDRESS(MATCH(D125,CatModules!C:C,0),2,1,1,"CatModules")),"")</f>
        <v/>
      </c>
      <c r="F125" s="96"/>
      <c r="G125" s="156" t="str">
        <f ca="1">IFERROR(INDIRECT(ADDRESS(MATCH(CONCATENATE(E125,"-",F125),CatInt!K:K,0),3,1,1,"CatInt")),"")</f>
        <v/>
      </c>
      <c r="H125" s="45" t="str">
        <f>IF(F125="","",VLOOKUP(F125,#REF!,2,FALSE))</f>
        <v/>
      </c>
      <c r="I125" s="29"/>
      <c r="J125" s="155" t="e">
        <f t="shared" si="42"/>
        <v>#VALUE!</v>
      </c>
      <c r="K125" s="155" t="e">
        <f t="shared" si="43"/>
        <v>#VALUE!</v>
      </c>
      <c r="L125" s="153"/>
      <c r="M125" s="53"/>
      <c r="N125" s="175">
        <f t="shared" si="44"/>
        <v>1125</v>
      </c>
      <c r="O125" s="53"/>
      <c r="P125" s="175">
        <f t="shared" si="45"/>
        <v>10125</v>
      </c>
      <c r="Q125" s="30"/>
      <c r="R125" s="149" t="str">
        <f>IFERROR(VLOOKUP(Q125,Setup!D$16:E$25,2,FALSE),"")</f>
        <v/>
      </c>
      <c r="S125" s="51" t="str">
        <f ca="1">IFERROR(IF(OR(I125="",VLOOKUP(I125,CatCostInp!$E$2:$K$88,7,FALSE)=0),"",VLOOKUP(I125,CatCostInp!$E$2:$K$88,7,FALSE)),"")</f>
        <v/>
      </c>
      <c r="T125" s="159" t="e">
        <f>VLOOKUP(U125,#REF!,2,FALSE)</f>
        <v>#REF!</v>
      </c>
      <c r="U125" s="30"/>
      <c r="V125" s="1" t="str">
        <f ca="1">IF(U125=Setup!$C$10,"Grant",IF('Other Pharma &amp; Health Products'!U125=Setup!$C$11,"Local",IF('Other Pharma &amp; Health Products'!U125=Setup!$C$12,"Other","")))</f>
        <v/>
      </c>
      <c r="W125" s="34"/>
      <c r="X125" s="148"/>
      <c r="Y125" s="33"/>
      <c r="Z125" s="36" t="str">
        <f t="shared" si="46"/>
        <v/>
      </c>
      <c r="AA125" s="35"/>
      <c r="AB125" s="32" t="str">
        <f t="shared" si="47"/>
        <v/>
      </c>
      <c r="AC125" s="35"/>
      <c r="AD125" s="32" t="str">
        <f t="shared" si="48"/>
        <v/>
      </c>
      <c r="AE125" s="35"/>
      <c r="AF125" s="36" t="str">
        <f t="shared" si="49"/>
        <v/>
      </c>
      <c r="AG125" s="36" t="str">
        <f t="shared" si="50"/>
        <v/>
      </c>
      <c r="AH125" s="36" t="str">
        <f t="shared" si="51"/>
        <v/>
      </c>
      <c r="AI125" s="55"/>
      <c r="AJ125" s="37"/>
      <c r="AK125" s="148"/>
      <c r="AL125" s="35"/>
      <c r="AM125" s="32" t="str">
        <f t="shared" si="52"/>
        <v/>
      </c>
      <c r="AN125" s="35"/>
      <c r="AO125" s="32" t="str">
        <f t="shared" si="53"/>
        <v/>
      </c>
      <c r="AP125" s="35"/>
      <c r="AQ125" s="32" t="str">
        <f t="shared" si="54"/>
        <v/>
      </c>
      <c r="AR125" s="35"/>
      <c r="AS125" s="36" t="str">
        <f t="shared" si="55"/>
        <v/>
      </c>
      <c r="AT125" s="36" t="str">
        <f t="shared" si="56"/>
        <v/>
      </c>
      <c r="AU125" s="36" t="str">
        <f t="shared" si="57"/>
        <v/>
      </c>
      <c r="AV125" s="55"/>
      <c r="AW125" s="34"/>
      <c r="AX125" s="148"/>
      <c r="AY125" s="34"/>
      <c r="AZ125" s="32" t="str">
        <f t="shared" si="58"/>
        <v/>
      </c>
      <c r="BA125" s="34"/>
      <c r="BB125" s="32" t="str">
        <f t="shared" si="59"/>
        <v/>
      </c>
      <c r="BC125" s="34"/>
      <c r="BD125" s="32" t="str">
        <f t="shared" si="60"/>
        <v/>
      </c>
      <c r="BE125" s="35"/>
      <c r="BF125" s="36" t="str">
        <f t="shared" si="61"/>
        <v/>
      </c>
      <c r="BG125" s="36" t="str">
        <f t="shared" si="62"/>
        <v/>
      </c>
      <c r="BH125" s="36" t="str">
        <f t="shared" si="63"/>
        <v/>
      </c>
      <c r="BI125" s="55"/>
      <c r="BJ125" s="34"/>
      <c r="BK125" s="148"/>
      <c r="BL125" s="34"/>
      <c r="BM125" s="32" t="str">
        <f t="shared" si="64"/>
        <v/>
      </c>
      <c r="BN125" s="34"/>
      <c r="BO125" s="32" t="str">
        <f t="shared" si="65"/>
        <v/>
      </c>
      <c r="BP125" s="34"/>
      <c r="BQ125" s="32" t="str">
        <f t="shared" si="66"/>
        <v/>
      </c>
      <c r="BR125" s="34"/>
      <c r="BS125" s="36" t="str">
        <f t="shared" si="67"/>
        <v/>
      </c>
      <c r="BT125" s="36" t="str">
        <f t="shared" si="68"/>
        <v/>
      </c>
      <c r="BU125" s="36" t="str">
        <f t="shared" si="69"/>
        <v/>
      </c>
      <c r="BV125" s="55"/>
      <c r="BW125" s="36" t="str">
        <f t="shared" si="70"/>
        <v/>
      </c>
      <c r="BX125" s="36" t="str">
        <f t="shared" si="70"/>
        <v/>
      </c>
      <c r="BY125" s="31"/>
      <c r="BZ125" s="38"/>
      <c r="CB125" s="120" t="e">
        <f t="shared" ca="1" si="39"/>
        <v>#VALUE!</v>
      </c>
      <c r="CC125" s="2" t="e">
        <f t="shared" ca="1" si="71"/>
        <v>#VALUE!</v>
      </c>
    </row>
    <row r="126" spans="1:81" s="10" customFormat="1" ht="25.15" customHeight="1" x14ac:dyDescent="0.2">
      <c r="A126" s="52" t="str">
        <f t="shared" si="72"/>
        <v/>
      </c>
      <c r="B126" s="157" t="e">
        <f t="shared" ca="1" si="40"/>
        <v>#VALUE!</v>
      </c>
      <c r="C126" s="157" t="e">
        <f t="shared" si="41"/>
        <v>#VALUE!</v>
      </c>
      <c r="D126" s="29"/>
      <c r="E126" s="155" t="str">
        <f ca="1">IFERROR(INDIRECT(ADDRESS(MATCH(D126,CatModules!C:C,0),2,1,1,"CatModules")),"")</f>
        <v/>
      </c>
      <c r="F126" s="96"/>
      <c r="G126" s="156" t="str">
        <f ca="1">IFERROR(INDIRECT(ADDRESS(MATCH(CONCATENATE(E126,"-",F126),CatInt!K:K,0),3,1,1,"CatInt")),"")</f>
        <v/>
      </c>
      <c r="H126" s="45" t="str">
        <f>IF(F126="","",VLOOKUP(F126,#REF!,2,FALSE))</f>
        <v/>
      </c>
      <c r="I126" s="29"/>
      <c r="J126" s="155" t="e">
        <f t="shared" si="42"/>
        <v>#VALUE!</v>
      </c>
      <c r="K126" s="155" t="e">
        <f t="shared" si="43"/>
        <v>#VALUE!</v>
      </c>
      <c r="L126" s="153"/>
      <c r="M126" s="53"/>
      <c r="N126" s="175">
        <f t="shared" si="44"/>
        <v>1126</v>
      </c>
      <c r="O126" s="53"/>
      <c r="P126" s="175">
        <f t="shared" si="45"/>
        <v>10126</v>
      </c>
      <c r="Q126" s="30"/>
      <c r="R126" s="149" t="str">
        <f>IFERROR(VLOOKUP(Q126,Setup!D$16:E$25,2,FALSE),"")</f>
        <v/>
      </c>
      <c r="S126" s="51" t="str">
        <f ca="1">IFERROR(IF(OR(I126="",VLOOKUP(I126,CatCostInp!$E$2:$K$88,7,FALSE)=0),"",VLOOKUP(I126,CatCostInp!$E$2:$K$88,7,FALSE)),"")</f>
        <v/>
      </c>
      <c r="T126" s="159" t="e">
        <f>VLOOKUP(U126,#REF!,2,FALSE)</f>
        <v>#REF!</v>
      </c>
      <c r="U126" s="30"/>
      <c r="V126" s="1" t="str">
        <f ca="1">IF(U126=Setup!$C$10,"Grant",IF('Other Pharma &amp; Health Products'!U126=Setup!$C$11,"Local",IF('Other Pharma &amp; Health Products'!U126=Setup!$C$12,"Other","")))</f>
        <v/>
      </c>
      <c r="W126" s="34"/>
      <c r="X126" s="148"/>
      <c r="Y126" s="33"/>
      <c r="Z126" s="36" t="str">
        <f t="shared" si="46"/>
        <v/>
      </c>
      <c r="AA126" s="35"/>
      <c r="AB126" s="32" t="str">
        <f t="shared" si="47"/>
        <v/>
      </c>
      <c r="AC126" s="35"/>
      <c r="AD126" s="32" t="str">
        <f t="shared" si="48"/>
        <v/>
      </c>
      <c r="AE126" s="35"/>
      <c r="AF126" s="36" t="str">
        <f t="shared" si="49"/>
        <v/>
      </c>
      <c r="AG126" s="36" t="str">
        <f t="shared" si="50"/>
        <v/>
      </c>
      <c r="AH126" s="36" t="str">
        <f t="shared" si="51"/>
        <v/>
      </c>
      <c r="AI126" s="55"/>
      <c r="AJ126" s="37"/>
      <c r="AK126" s="148"/>
      <c r="AL126" s="35"/>
      <c r="AM126" s="32" t="str">
        <f t="shared" si="52"/>
        <v/>
      </c>
      <c r="AN126" s="35"/>
      <c r="AO126" s="32" t="str">
        <f t="shared" si="53"/>
        <v/>
      </c>
      <c r="AP126" s="35"/>
      <c r="AQ126" s="32" t="str">
        <f t="shared" si="54"/>
        <v/>
      </c>
      <c r="AR126" s="35"/>
      <c r="AS126" s="36" t="str">
        <f t="shared" si="55"/>
        <v/>
      </c>
      <c r="AT126" s="36" t="str">
        <f t="shared" si="56"/>
        <v/>
      </c>
      <c r="AU126" s="36" t="str">
        <f t="shared" si="57"/>
        <v/>
      </c>
      <c r="AV126" s="55"/>
      <c r="AW126" s="34"/>
      <c r="AX126" s="148"/>
      <c r="AY126" s="34"/>
      <c r="AZ126" s="32" t="str">
        <f t="shared" si="58"/>
        <v/>
      </c>
      <c r="BA126" s="34"/>
      <c r="BB126" s="32" t="str">
        <f t="shared" si="59"/>
        <v/>
      </c>
      <c r="BC126" s="34"/>
      <c r="BD126" s="32" t="str">
        <f t="shared" si="60"/>
        <v/>
      </c>
      <c r="BE126" s="35"/>
      <c r="BF126" s="36" t="str">
        <f t="shared" si="61"/>
        <v/>
      </c>
      <c r="BG126" s="36" t="str">
        <f t="shared" si="62"/>
        <v/>
      </c>
      <c r="BH126" s="36" t="str">
        <f t="shared" si="63"/>
        <v/>
      </c>
      <c r="BI126" s="55"/>
      <c r="BJ126" s="34"/>
      <c r="BK126" s="148"/>
      <c r="BL126" s="34"/>
      <c r="BM126" s="32" t="str">
        <f t="shared" si="64"/>
        <v/>
      </c>
      <c r="BN126" s="34"/>
      <c r="BO126" s="32" t="str">
        <f t="shared" si="65"/>
        <v/>
      </c>
      <c r="BP126" s="34"/>
      <c r="BQ126" s="32" t="str">
        <f t="shared" si="66"/>
        <v/>
      </c>
      <c r="BR126" s="34"/>
      <c r="BS126" s="36" t="str">
        <f t="shared" si="67"/>
        <v/>
      </c>
      <c r="BT126" s="36" t="str">
        <f t="shared" si="68"/>
        <v/>
      </c>
      <c r="BU126" s="36" t="str">
        <f t="shared" si="69"/>
        <v/>
      </c>
      <c r="BV126" s="55"/>
      <c r="BW126" s="36" t="str">
        <f t="shared" si="70"/>
        <v/>
      </c>
      <c r="BX126" s="36" t="str">
        <f t="shared" si="70"/>
        <v/>
      </c>
      <c r="BY126" s="31"/>
      <c r="BZ126" s="38"/>
      <c r="CB126" s="120" t="e">
        <f t="shared" ca="1" si="39"/>
        <v>#VALUE!</v>
      </c>
      <c r="CC126" s="2" t="e">
        <f t="shared" ca="1" si="71"/>
        <v>#VALUE!</v>
      </c>
    </row>
    <row r="127" spans="1:81" s="10" customFormat="1" ht="25.15" customHeight="1" x14ac:dyDescent="0.2">
      <c r="A127" s="52" t="str">
        <f t="shared" si="72"/>
        <v/>
      </c>
      <c r="B127" s="157" t="e">
        <f t="shared" ca="1" si="40"/>
        <v>#VALUE!</v>
      </c>
      <c r="C127" s="157" t="e">
        <f t="shared" si="41"/>
        <v>#VALUE!</v>
      </c>
      <c r="D127" s="29"/>
      <c r="E127" s="155" t="str">
        <f ca="1">IFERROR(INDIRECT(ADDRESS(MATCH(D127,CatModules!C:C,0),2,1,1,"CatModules")),"")</f>
        <v/>
      </c>
      <c r="F127" s="96"/>
      <c r="G127" s="156" t="str">
        <f ca="1">IFERROR(INDIRECT(ADDRESS(MATCH(CONCATENATE(E127,"-",F127),CatInt!K:K,0),3,1,1,"CatInt")),"")</f>
        <v/>
      </c>
      <c r="H127" s="45" t="str">
        <f>IF(F127="","",VLOOKUP(F127,#REF!,2,FALSE))</f>
        <v/>
      </c>
      <c r="I127" s="29"/>
      <c r="J127" s="155" t="e">
        <f t="shared" si="42"/>
        <v>#VALUE!</v>
      </c>
      <c r="K127" s="155" t="e">
        <f t="shared" si="43"/>
        <v>#VALUE!</v>
      </c>
      <c r="L127" s="153"/>
      <c r="M127" s="53"/>
      <c r="N127" s="175">
        <f t="shared" si="44"/>
        <v>1127</v>
      </c>
      <c r="O127" s="53"/>
      <c r="P127" s="175">
        <f t="shared" si="45"/>
        <v>10127</v>
      </c>
      <c r="Q127" s="30"/>
      <c r="R127" s="149" t="str">
        <f>IFERROR(VLOOKUP(Q127,Setup!D$16:E$25,2,FALSE),"")</f>
        <v/>
      </c>
      <c r="S127" s="51" t="str">
        <f ca="1">IFERROR(IF(OR(I127="",VLOOKUP(I127,CatCostInp!$E$2:$K$88,7,FALSE)=0),"",VLOOKUP(I127,CatCostInp!$E$2:$K$88,7,FALSE)),"")</f>
        <v/>
      </c>
      <c r="T127" s="159" t="e">
        <f>VLOOKUP(U127,#REF!,2,FALSE)</f>
        <v>#REF!</v>
      </c>
      <c r="U127" s="30"/>
      <c r="V127" s="1" t="str">
        <f ca="1">IF(U127=Setup!$C$10,"Grant",IF('Other Pharma &amp; Health Products'!U127=Setup!$C$11,"Local",IF('Other Pharma &amp; Health Products'!U127=Setup!$C$12,"Other","")))</f>
        <v/>
      </c>
      <c r="W127" s="34"/>
      <c r="X127" s="148"/>
      <c r="Y127" s="33"/>
      <c r="Z127" s="36" t="str">
        <f t="shared" si="46"/>
        <v/>
      </c>
      <c r="AA127" s="35"/>
      <c r="AB127" s="32" t="str">
        <f t="shared" si="47"/>
        <v/>
      </c>
      <c r="AC127" s="35"/>
      <c r="AD127" s="32" t="str">
        <f t="shared" si="48"/>
        <v/>
      </c>
      <c r="AE127" s="35"/>
      <c r="AF127" s="36" t="str">
        <f t="shared" si="49"/>
        <v/>
      </c>
      <c r="AG127" s="36" t="str">
        <f t="shared" si="50"/>
        <v/>
      </c>
      <c r="AH127" s="36" t="str">
        <f t="shared" si="51"/>
        <v/>
      </c>
      <c r="AI127" s="55"/>
      <c r="AJ127" s="37"/>
      <c r="AK127" s="148"/>
      <c r="AL127" s="35"/>
      <c r="AM127" s="32" t="str">
        <f t="shared" si="52"/>
        <v/>
      </c>
      <c r="AN127" s="35"/>
      <c r="AO127" s="32" t="str">
        <f t="shared" si="53"/>
        <v/>
      </c>
      <c r="AP127" s="35"/>
      <c r="AQ127" s="32" t="str">
        <f t="shared" si="54"/>
        <v/>
      </c>
      <c r="AR127" s="35"/>
      <c r="AS127" s="36" t="str">
        <f t="shared" si="55"/>
        <v/>
      </c>
      <c r="AT127" s="36" t="str">
        <f t="shared" si="56"/>
        <v/>
      </c>
      <c r="AU127" s="36" t="str">
        <f t="shared" si="57"/>
        <v/>
      </c>
      <c r="AV127" s="55"/>
      <c r="AW127" s="34"/>
      <c r="AX127" s="148"/>
      <c r="AY127" s="34"/>
      <c r="AZ127" s="32" t="str">
        <f t="shared" si="58"/>
        <v/>
      </c>
      <c r="BA127" s="34"/>
      <c r="BB127" s="32" t="str">
        <f t="shared" si="59"/>
        <v/>
      </c>
      <c r="BC127" s="34"/>
      <c r="BD127" s="32" t="str">
        <f t="shared" si="60"/>
        <v/>
      </c>
      <c r="BE127" s="35"/>
      <c r="BF127" s="36" t="str">
        <f t="shared" si="61"/>
        <v/>
      </c>
      <c r="BG127" s="36" t="str">
        <f t="shared" si="62"/>
        <v/>
      </c>
      <c r="BH127" s="36" t="str">
        <f t="shared" si="63"/>
        <v/>
      </c>
      <c r="BI127" s="55"/>
      <c r="BJ127" s="34"/>
      <c r="BK127" s="148"/>
      <c r="BL127" s="34"/>
      <c r="BM127" s="32" t="str">
        <f t="shared" si="64"/>
        <v/>
      </c>
      <c r="BN127" s="34"/>
      <c r="BO127" s="32" t="str">
        <f t="shared" si="65"/>
        <v/>
      </c>
      <c r="BP127" s="34"/>
      <c r="BQ127" s="32" t="str">
        <f t="shared" si="66"/>
        <v/>
      </c>
      <c r="BR127" s="34"/>
      <c r="BS127" s="36" t="str">
        <f t="shared" si="67"/>
        <v/>
      </c>
      <c r="BT127" s="36" t="str">
        <f t="shared" si="68"/>
        <v/>
      </c>
      <c r="BU127" s="36" t="str">
        <f t="shared" si="69"/>
        <v/>
      </c>
      <c r="BV127" s="55"/>
      <c r="BW127" s="36" t="str">
        <f t="shared" si="70"/>
        <v/>
      </c>
      <c r="BX127" s="36" t="str">
        <f t="shared" si="70"/>
        <v/>
      </c>
      <c r="BY127" s="31"/>
      <c r="BZ127" s="38"/>
      <c r="CB127" s="120" t="e">
        <f t="shared" ca="1" si="39"/>
        <v>#VALUE!</v>
      </c>
      <c r="CC127" s="2" t="e">
        <f t="shared" ca="1" si="71"/>
        <v>#VALUE!</v>
      </c>
    </row>
    <row r="128" spans="1:81" s="10" customFormat="1" ht="25.15" customHeight="1" x14ac:dyDescent="0.2">
      <c r="A128" s="52" t="str">
        <f t="shared" si="72"/>
        <v/>
      </c>
      <c r="B128" s="157" t="e">
        <f t="shared" ca="1" si="40"/>
        <v>#VALUE!</v>
      </c>
      <c r="C128" s="157" t="e">
        <f t="shared" si="41"/>
        <v>#VALUE!</v>
      </c>
      <c r="D128" s="29"/>
      <c r="E128" s="155" t="str">
        <f ca="1">IFERROR(INDIRECT(ADDRESS(MATCH(D128,CatModules!C:C,0),2,1,1,"CatModules")),"")</f>
        <v/>
      </c>
      <c r="F128" s="96"/>
      <c r="G128" s="156" t="str">
        <f ca="1">IFERROR(INDIRECT(ADDRESS(MATCH(CONCATENATE(E128,"-",F128),CatInt!K:K,0),3,1,1,"CatInt")),"")</f>
        <v/>
      </c>
      <c r="H128" s="45" t="str">
        <f>IF(F128="","",VLOOKUP(F128,#REF!,2,FALSE))</f>
        <v/>
      </c>
      <c r="I128" s="29"/>
      <c r="J128" s="155" t="e">
        <f t="shared" si="42"/>
        <v>#VALUE!</v>
      </c>
      <c r="K128" s="155" t="e">
        <f t="shared" si="43"/>
        <v>#VALUE!</v>
      </c>
      <c r="L128" s="153"/>
      <c r="M128" s="53"/>
      <c r="N128" s="175">
        <f t="shared" si="44"/>
        <v>1128</v>
      </c>
      <c r="O128" s="53"/>
      <c r="P128" s="175">
        <f t="shared" si="45"/>
        <v>10128</v>
      </c>
      <c r="Q128" s="30"/>
      <c r="R128" s="149" t="str">
        <f>IFERROR(VLOOKUP(Q128,Setup!D$16:E$25,2,FALSE),"")</f>
        <v/>
      </c>
      <c r="S128" s="51" t="str">
        <f ca="1">IFERROR(IF(OR(I128="",VLOOKUP(I128,CatCostInp!$E$2:$K$88,7,FALSE)=0),"",VLOOKUP(I128,CatCostInp!$E$2:$K$88,7,FALSE)),"")</f>
        <v/>
      </c>
      <c r="T128" s="159" t="e">
        <f>VLOOKUP(U128,#REF!,2,FALSE)</f>
        <v>#REF!</v>
      </c>
      <c r="U128" s="30"/>
      <c r="V128" s="1" t="str">
        <f ca="1">IF(U128=Setup!$C$10,"Grant",IF('Other Pharma &amp; Health Products'!U128=Setup!$C$11,"Local",IF('Other Pharma &amp; Health Products'!U128=Setup!$C$12,"Other","")))</f>
        <v/>
      </c>
      <c r="W128" s="34"/>
      <c r="X128" s="148"/>
      <c r="Y128" s="33"/>
      <c r="Z128" s="36" t="str">
        <f t="shared" si="46"/>
        <v/>
      </c>
      <c r="AA128" s="35"/>
      <c r="AB128" s="32" t="str">
        <f t="shared" si="47"/>
        <v/>
      </c>
      <c r="AC128" s="35"/>
      <c r="AD128" s="32" t="str">
        <f t="shared" si="48"/>
        <v/>
      </c>
      <c r="AE128" s="35"/>
      <c r="AF128" s="36" t="str">
        <f t="shared" si="49"/>
        <v/>
      </c>
      <c r="AG128" s="36" t="str">
        <f t="shared" si="50"/>
        <v/>
      </c>
      <c r="AH128" s="36" t="str">
        <f t="shared" si="51"/>
        <v/>
      </c>
      <c r="AI128" s="55"/>
      <c r="AJ128" s="37"/>
      <c r="AK128" s="148"/>
      <c r="AL128" s="35"/>
      <c r="AM128" s="32" t="str">
        <f t="shared" si="52"/>
        <v/>
      </c>
      <c r="AN128" s="35"/>
      <c r="AO128" s="32" t="str">
        <f t="shared" si="53"/>
        <v/>
      </c>
      <c r="AP128" s="35"/>
      <c r="AQ128" s="32" t="str">
        <f t="shared" si="54"/>
        <v/>
      </c>
      <c r="AR128" s="35"/>
      <c r="AS128" s="36" t="str">
        <f t="shared" si="55"/>
        <v/>
      </c>
      <c r="AT128" s="36" t="str">
        <f t="shared" si="56"/>
        <v/>
      </c>
      <c r="AU128" s="36" t="str">
        <f t="shared" si="57"/>
        <v/>
      </c>
      <c r="AV128" s="55"/>
      <c r="AW128" s="34"/>
      <c r="AX128" s="148"/>
      <c r="AY128" s="34"/>
      <c r="AZ128" s="32" t="str">
        <f t="shared" si="58"/>
        <v/>
      </c>
      <c r="BA128" s="34"/>
      <c r="BB128" s="32" t="str">
        <f t="shared" si="59"/>
        <v/>
      </c>
      <c r="BC128" s="34"/>
      <c r="BD128" s="32" t="str">
        <f t="shared" si="60"/>
        <v/>
      </c>
      <c r="BE128" s="35"/>
      <c r="BF128" s="36" t="str">
        <f t="shared" si="61"/>
        <v/>
      </c>
      <c r="BG128" s="36" t="str">
        <f t="shared" si="62"/>
        <v/>
      </c>
      <c r="BH128" s="36" t="str">
        <f t="shared" si="63"/>
        <v/>
      </c>
      <c r="BI128" s="55"/>
      <c r="BJ128" s="34"/>
      <c r="BK128" s="148"/>
      <c r="BL128" s="34"/>
      <c r="BM128" s="32" t="str">
        <f t="shared" si="64"/>
        <v/>
      </c>
      <c r="BN128" s="34"/>
      <c r="BO128" s="32" t="str">
        <f t="shared" si="65"/>
        <v/>
      </c>
      <c r="BP128" s="34"/>
      <c r="BQ128" s="32" t="str">
        <f t="shared" si="66"/>
        <v/>
      </c>
      <c r="BR128" s="34"/>
      <c r="BS128" s="36" t="str">
        <f t="shared" si="67"/>
        <v/>
      </c>
      <c r="BT128" s="36" t="str">
        <f t="shared" si="68"/>
        <v/>
      </c>
      <c r="BU128" s="36" t="str">
        <f t="shared" si="69"/>
        <v/>
      </c>
      <c r="BV128" s="55"/>
      <c r="BW128" s="36" t="str">
        <f t="shared" si="70"/>
        <v/>
      </c>
      <c r="BX128" s="36" t="str">
        <f t="shared" si="70"/>
        <v/>
      </c>
      <c r="BY128" s="31"/>
      <c r="BZ128" s="38"/>
      <c r="CB128" s="120" t="e">
        <f t="shared" ca="1" si="39"/>
        <v>#VALUE!</v>
      </c>
      <c r="CC128" s="2" t="e">
        <f t="shared" ca="1" si="71"/>
        <v>#VALUE!</v>
      </c>
    </row>
    <row r="129" spans="1:81" s="10" customFormat="1" ht="25.15" customHeight="1" x14ac:dyDescent="0.2">
      <c r="A129" s="52" t="str">
        <f t="shared" si="72"/>
        <v/>
      </c>
      <c r="B129" s="157" t="e">
        <f t="shared" ca="1" si="40"/>
        <v>#VALUE!</v>
      </c>
      <c r="C129" s="157" t="e">
        <f t="shared" si="41"/>
        <v>#VALUE!</v>
      </c>
      <c r="D129" s="29"/>
      <c r="E129" s="155" t="str">
        <f ca="1">IFERROR(INDIRECT(ADDRESS(MATCH(D129,CatModules!C:C,0),2,1,1,"CatModules")),"")</f>
        <v/>
      </c>
      <c r="F129" s="96"/>
      <c r="G129" s="156" t="str">
        <f ca="1">IFERROR(INDIRECT(ADDRESS(MATCH(CONCATENATE(E129,"-",F129),CatInt!K:K,0),3,1,1,"CatInt")),"")</f>
        <v/>
      </c>
      <c r="H129" s="45" t="str">
        <f>IF(F129="","",VLOOKUP(F129,#REF!,2,FALSE))</f>
        <v/>
      </c>
      <c r="I129" s="29"/>
      <c r="J129" s="155" t="e">
        <f t="shared" si="42"/>
        <v>#VALUE!</v>
      </c>
      <c r="K129" s="155" t="e">
        <f t="shared" si="43"/>
        <v>#VALUE!</v>
      </c>
      <c r="L129" s="153"/>
      <c r="M129" s="53"/>
      <c r="N129" s="175">
        <f t="shared" si="44"/>
        <v>1129</v>
      </c>
      <c r="O129" s="53"/>
      <c r="P129" s="175">
        <f t="shared" si="45"/>
        <v>10129</v>
      </c>
      <c r="Q129" s="30"/>
      <c r="R129" s="149" t="str">
        <f>IFERROR(VLOOKUP(Q129,Setup!D$16:E$25,2,FALSE),"")</f>
        <v/>
      </c>
      <c r="S129" s="51" t="str">
        <f ca="1">IFERROR(IF(OR(I129="",VLOOKUP(I129,CatCostInp!$E$2:$K$88,7,FALSE)=0),"",VLOOKUP(I129,CatCostInp!$E$2:$K$88,7,FALSE)),"")</f>
        <v/>
      </c>
      <c r="T129" s="159" t="e">
        <f>VLOOKUP(U129,#REF!,2,FALSE)</f>
        <v>#REF!</v>
      </c>
      <c r="U129" s="30"/>
      <c r="V129" s="1" t="str">
        <f ca="1">IF(U129=Setup!$C$10,"Grant",IF('Other Pharma &amp; Health Products'!U129=Setup!$C$11,"Local",IF('Other Pharma &amp; Health Products'!U129=Setup!$C$12,"Other","")))</f>
        <v/>
      </c>
      <c r="W129" s="34"/>
      <c r="X129" s="148"/>
      <c r="Y129" s="33"/>
      <c r="Z129" s="36" t="str">
        <f t="shared" si="46"/>
        <v/>
      </c>
      <c r="AA129" s="35"/>
      <c r="AB129" s="32" t="str">
        <f t="shared" si="47"/>
        <v/>
      </c>
      <c r="AC129" s="35"/>
      <c r="AD129" s="32" t="str">
        <f t="shared" si="48"/>
        <v/>
      </c>
      <c r="AE129" s="35"/>
      <c r="AF129" s="36" t="str">
        <f t="shared" si="49"/>
        <v/>
      </c>
      <c r="AG129" s="36" t="str">
        <f t="shared" si="50"/>
        <v/>
      </c>
      <c r="AH129" s="36" t="str">
        <f t="shared" si="51"/>
        <v/>
      </c>
      <c r="AI129" s="55"/>
      <c r="AJ129" s="37"/>
      <c r="AK129" s="148"/>
      <c r="AL129" s="35"/>
      <c r="AM129" s="32" t="str">
        <f t="shared" si="52"/>
        <v/>
      </c>
      <c r="AN129" s="35"/>
      <c r="AO129" s="32" t="str">
        <f t="shared" si="53"/>
        <v/>
      </c>
      <c r="AP129" s="35"/>
      <c r="AQ129" s="32" t="str">
        <f t="shared" si="54"/>
        <v/>
      </c>
      <c r="AR129" s="35"/>
      <c r="AS129" s="36" t="str">
        <f t="shared" si="55"/>
        <v/>
      </c>
      <c r="AT129" s="36" t="str">
        <f t="shared" si="56"/>
        <v/>
      </c>
      <c r="AU129" s="36" t="str">
        <f t="shared" si="57"/>
        <v/>
      </c>
      <c r="AV129" s="55"/>
      <c r="AW129" s="34"/>
      <c r="AX129" s="148"/>
      <c r="AY129" s="34"/>
      <c r="AZ129" s="32" t="str">
        <f t="shared" si="58"/>
        <v/>
      </c>
      <c r="BA129" s="34"/>
      <c r="BB129" s="32" t="str">
        <f t="shared" si="59"/>
        <v/>
      </c>
      <c r="BC129" s="34"/>
      <c r="BD129" s="32" t="str">
        <f t="shared" si="60"/>
        <v/>
      </c>
      <c r="BE129" s="35"/>
      <c r="BF129" s="36" t="str">
        <f t="shared" si="61"/>
        <v/>
      </c>
      <c r="BG129" s="36" t="str">
        <f t="shared" si="62"/>
        <v/>
      </c>
      <c r="BH129" s="36" t="str">
        <f t="shared" si="63"/>
        <v/>
      </c>
      <c r="BI129" s="55"/>
      <c r="BJ129" s="34"/>
      <c r="BK129" s="148"/>
      <c r="BL129" s="34"/>
      <c r="BM129" s="32" t="str">
        <f t="shared" si="64"/>
        <v/>
      </c>
      <c r="BN129" s="34"/>
      <c r="BO129" s="32" t="str">
        <f t="shared" si="65"/>
        <v/>
      </c>
      <c r="BP129" s="34"/>
      <c r="BQ129" s="32" t="str">
        <f t="shared" si="66"/>
        <v/>
      </c>
      <c r="BR129" s="34"/>
      <c r="BS129" s="36" t="str">
        <f t="shared" si="67"/>
        <v/>
      </c>
      <c r="BT129" s="36" t="str">
        <f t="shared" si="68"/>
        <v/>
      </c>
      <c r="BU129" s="36" t="str">
        <f t="shared" si="69"/>
        <v/>
      </c>
      <c r="BV129" s="55"/>
      <c r="BW129" s="36" t="str">
        <f t="shared" si="70"/>
        <v/>
      </c>
      <c r="BX129" s="36" t="str">
        <f t="shared" si="70"/>
        <v/>
      </c>
      <c r="BY129" s="31"/>
      <c r="BZ129" s="38"/>
      <c r="CB129" s="120" t="e">
        <f t="shared" ca="1" si="39"/>
        <v>#VALUE!</v>
      </c>
      <c r="CC129" s="2" t="e">
        <f t="shared" ca="1" si="71"/>
        <v>#VALUE!</v>
      </c>
    </row>
    <row r="130" spans="1:81" s="10" customFormat="1" ht="25.15" customHeight="1" x14ac:dyDescent="0.2">
      <c r="A130" s="52" t="str">
        <f t="shared" si="72"/>
        <v/>
      </c>
      <c r="B130" s="157" t="e">
        <f t="shared" ca="1" si="40"/>
        <v>#VALUE!</v>
      </c>
      <c r="C130" s="157" t="e">
        <f t="shared" si="41"/>
        <v>#VALUE!</v>
      </c>
      <c r="D130" s="29"/>
      <c r="E130" s="155" t="str">
        <f ca="1">IFERROR(INDIRECT(ADDRESS(MATCH(D130,CatModules!C:C,0),2,1,1,"CatModules")),"")</f>
        <v/>
      </c>
      <c r="F130" s="96"/>
      <c r="G130" s="156" t="str">
        <f ca="1">IFERROR(INDIRECT(ADDRESS(MATCH(CONCATENATE(E130,"-",F130),CatInt!K:K,0),3,1,1,"CatInt")),"")</f>
        <v/>
      </c>
      <c r="H130" s="45" t="str">
        <f>IF(F130="","",VLOOKUP(F130,#REF!,2,FALSE))</f>
        <v/>
      </c>
      <c r="I130" s="29"/>
      <c r="J130" s="155" t="e">
        <f t="shared" si="42"/>
        <v>#VALUE!</v>
      </c>
      <c r="K130" s="155" t="e">
        <f t="shared" si="43"/>
        <v>#VALUE!</v>
      </c>
      <c r="L130" s="153"/>
      <c r="M130" s="53"/>
      <c r="N130" s="175">
        <f t="shared" si="44"/>
        <v>1130</v>
      </c>
      <c r="O130" s="53"/>
      <c r="P130" s="175">
        <f t="shared" si="45"/>
        <v>10130</v>
      </c>
      <c r="Q130" s="30"/>
      <c r="R130" s="149" t="str">
        <f>IFERROR(VLOOKUP(Q130,Setup!D$16:E$25,2,FALSE),"")</f>
        <v/>
      </c>
      <c r="S130" s="51" t="str">
        <f ca="1">IFERROR(IF(OR(I130="",VLOOKUP(I130,CatCostInp!$E$2:$K$88,7,FALSE)=0),"",VLOOKUP(I130,CatCostInp!$E$2:$K$88,7,FALSE)),"")</f>
        <v/>
      </c>
      <c r="T130" s="159" t="e">
        <f>VLOOKUP(U130,#REF!,2,FALSE)</f>
        <v>#REF!</v>
      </c>
      <c r="U130" s="30"/>
      <c r="V130" s="1" t="str">
        <f ca="1">IF(U130=Setup!$C$10,"Grant",IF('Other Pharma &amp; Health Products'!U130=Setup!$C$11,"Local",IF('Other Pharma &amp; Health Products'!U130=Setup!$C$12,"Other","")))</f>
        <v/>
      </c>
      <c r="W130" s="34"/>
      <c r="X130" s="148"/>
      <c r="Y130" s="33"/>
      <c r="Z130" s="36" t="str">
        <f t="shared" si="46"/>
        <v/>
      </c>
      <c r="AA130" s="35"/>
      <c r="AB130" s="32" t="str">
        <f t="shared" si="47"/>
        <v/>
      </c>
      <c r="AC130" s="35"/>
      <c r="AD130" s="32" t="str">
        <f t="shared" si="48"/>
        <v/>
      </c>
      <c r="AE130" s="35"/>
      <c r="AF130" s="36" t="str">
        <f t="shared" si="49"/>
        <v/>
      </c>
      <c r="AG130" s="36" t="str">
        <f t="shared" si="50"/>
        <v/>
      </c>
      <c r="AH130" s="36" t="str">
        <f t="shared" si="51"/>
        <v/>
      </c>
      <c r="AI130" s="55"/>
      <c r="AJ130" s="37"/>
      <c r="AK130" s="148"/>
      <c r="AL130" s="35"/>
      <c r="AM130" s="32" t="str">
        <f t="shared" si="52"/>
        <v/>
      </c>
      <c r="AN130" s="35"/>
      <c r="AO130" s="32" t="str">
        <f t="shared" si="53"/>
        <v/>
      </c>
      <c r="AP130" s="35"/>
      <c r="AQ130" s="32" t="str">
        <f t="shared" si="54"/>
        <v/>
      </c>
      <c r="AR130" s="35"/>
      <c r="AS130" s="36" t="str">
        <f t="shared" si="55"/>
        <v/>
      </c>
      <c r="AT130" s="36" t="str">
        <f t="shared" si="56"/>
        <v/>
      </c>
      <c r="AU130" s="36" t="str">
        <f t="shared" si="57"/>
        <v/>
      </c>
      <c r="AV130" s="55"/>
      <c r="AW130" s="34"/>
      <c r="AX130" s="148"/>
      <c r="AY130" s="34"/>
      <c r="AZ130" s="32" t="str">
        <f t="shared" si="58"/>
        <v/>
      </c>
      <c r="BA130" s="34"/>
      <c r="BB130" s="32" t="str">
        <f t="shared" si="59"/>
        <v/>
      </c>
      <c r="BC130" s="34"/>
      <c r="BD130" s="32" t="str">
        <f t="shared" si="60"/>
        <v/>
      </c>
      <c r="BE130" s="35"/>
      <c r="BF130" s="36" t="str">
        <f t="shared" si="61"/>
        <v/>
      </c>
      <c r="BG130" s="36" t="str">
        <f t="shared" si="62"/>
        <v/>
      </c>
      <c r="BH130" s="36" t="str">
        <f t="shared" si="63"/>
        <v/>
      </c>
      <c r="BI130" s="55"/>
      <c r="BJ130" s="34"/>
      <c r="BK130" s="148"/>
      <c r="BL130" s="34"/>
      <c r="BM130" s="32" t="str">
        <f t="shared" si="64"/>
        <v/>
      </c>
      <c r="BN130" s="34"/>
      <c r="BO130" s="32" t="str">
        <f t="shared" si="65"/>
        <v/>
      </c>
      <c r="BP130" s="34"/>
      <c r="BQ130" s="32" t="str">
        <f t="shared" si="66"/>
        <v/>
      </c>
      <c r="BR130" s="34"/>
      <c r="BS130" s="36" t="str">
        <f t="shared" si="67"/>
        <v/>
      </c>
      <c r="BT130" s="36" t="str">
        <f t="shared" si="68"/>
        <v/>
      </c>
      <c r="BU130" s="36" t="str">
        <f t="shared" si="69"/>
        <v/>
      </c>
      <c r="BV130" s="55"/>
      <c r="BW130" s="36" t="str">
        <f t="shared" si="70"/>
        <v/>
      </c>
      <c r="BX130" s="36" t="str">
        <f t="shared" si="70"/>
        <v/>
      </c>
      <c r="BY130" s="31"/>
      <c r="BZ130" s="38"/>
      <c r="CB130" s="120" t="e">
        <f t="shared" ref="CB130:CB193" ca="1" si="73">IF(OR(B130="--",IFERROR(MATCH(B130,OFFSET(B$1,0,0,ROW()-1,1),0),1)&lt;&gt;1),"",1)</f>
        <v>#VALUE!</v>
      </c>
      <c r="CC130" s="2" t="e">
        <f t="shared" ca="1" si="71"/>
        <v>#VALUE!</v>
      </c>
    </row>
    <row r="131" spans="1:81" s="10" customFormat="1" ht="25.15" customHeight="1" x14ac:dyDescent="0.2">
      <c r="A131" s="52" t="str">
        <f t="shared" si="72"/>
        <v/>
      </c>
      <c r="B131" s="157" t="e">
        <f t="shared" ref="B131:B194" ca="1" si="74">CONCATENATE(E131,"-",G131,"--",K131,"---",R131)</f>
        <v>#VALUE!</v>
      </c>
      <c r="C131" s="157" t="e">
        <f t="shared" ref="C131:C194" si="75">CONCATENATE(K131,"--",N131,"---",P131)</f>
        <v>#VALUE!</v>
      </c>
      <c r="D131" s="29"/>
      <c r="E131" s="155" t="str">
        <f ca="1">IFERROR(INDIRECT(ADDRESS(MATCH(D131,CatModules!C:C,0),2,1,1,"CatModules")),"")</f>
        <v/>
      </c>
      <c r="F131" s="96"/>
      <c r="G131" s="156" t="str">
        <f ca="1">IFERROR(INDIRECT(ADDRESS(MATCH(CONCATENATE(E131,"-",F131),CatInt!K:K,0),3,1,1,"CatInt")),"")</f>
        <v/>
      </c>
      <c r="H131" s="45" t="str">
        <f>IF(F131="","",VLOOKUP(F131,#REF!,2,FALSE))</f>
        <v/>
      </c>
      <c r="I131" s="29"/>
      <c r="J131" s="155" t="e">
        <f t="shared" ref="J131:J194" si="76">LEFT(I131,FIND(".",I131,1)-1)</f>
        <v>#VALUE!</v>
      </c>
      <c r="K131" s="155" t="e">
        <f t="shared" ref="K131:K194" si="77">LEFT(I131,FIND(".",I131,1)+1)</f>
        <v>#VALUE!</v>
      </c>
      <c r="L131" s="153"/>
      <c r="M131" s="53"/>
      <c r="N131" s="175">
        <f t="shared" ref="N131:N194" si="78">1000+ROW()</f>
        <v>1131</v>
      </c>
      <c r="O131" s="53"/>
      <c r="P131" s="175">
        <f t="shared" ref="P131:P194" si="79">10000+ROW()</f>
        <v>10131</v>
      </c>
      <c r="Q131" s="30"/>
      <c r="R131" s="149" t="str">
        <f>IFERROR(VLOOKUP(Q131,Setup!D$16:E$25,2,FALSE),"")</f>
        <v/>
      </c>
      <c r="S131" s="51" t="str">
        <f ca="1">IFERROR(IF(OR(I131="",VLOOKUP(I131,CatCostInp!$E$2:$K$88,7,FALSE)=0),"",VLOOKUP(I131,CatCostInp!$E$2:$K$88,7,FALSE)),"")</f>
        <v/>
      </c>
      <c r="T131" s="159" t="e">
        <f>VLOOKUP(U131,#REF!,2,FALSE)</f>
        <v>#REF!</v>
      </c>
      <c r="U131" s="30"/>
      <c r="V131" s="1" t="str">
        <f ca="1">IF(U131=Setup!$C$10,"Grant",IF('Other Pharma &amp; Health Products'!U131=Setup!$C$11,"Local",IF('Other Pharma &amp; Health Products'!U131=Setup!$C$12,"Other","")))</f>
        <v/>
      </c>
      <c r="W131" s="34"/>
      <c r="X131" s="148"/>
      <c r="Y131" s="33"/>
      <c r="Z131" s="36" t="str">
        <f t="shared" ref="Z131:Z194" si="80">IFERROR(IF(AND(NOT(Y131=""),NOT(X131="")),Y131*X131,""),"")</f>
        <v/>
      </c>
      <c r="AA131" s="35"/>
      <c r="AB131" s="32" t="str">
        <f t="shared" ref="AB131:AB194" si="81">IFERROR(IF(AND(NOT(AA131=""),NOT(X131="")),AA131*X131,""),"")</f>
        <v/>
      </c>
      <c r="AC131" s="35"/>
      <c r="AD131" s="32" t="str">
        <f t="shared" ref="AD131:AD194" si="82">IFERROR(IF(AND(NOT(AC131=""),NOT(X131="")),AC131*X131,""),"")</f>
        <v/>
      </c>
      <c r="AE131" s="35"/>
      <c r="AF131" s="36" t="str">
        <f t="shared" ref="AF131:AF194" si="83">IFERROR(IF(AND(NOT(AE131=""),NOT(X131="")),AE131*X131,""),"")</f>
        <v/>
      </c>
      <c r="AG131" s="36" t="str">
        <f t="shared" ref="AG131:AG194" si="84">IFERROR(IF(OR(NOT(Y131=""),NOT(AE131=""),NOT(AA131=""),NOT(AC131="")),Y131+AE131+AA131+AC131,""),"")</f>
        <v/>
      </c>
      <c r="AH131" s="36" t="str">
        <f t="shared" ref="AH131:AH194" si="85">IF(SUM(Z131,AB131,AD131,AF131)&gt;0,SUM(Z131,AB131,AD131,AF131),"")</f>
        <v/>
      </c>
      <c r="AI131" s="55"/>
      <c r="AJ131" s="37"/>
      <c r="AK131" s="148"/>
      <c r="AL131" s="35"/>
      <c r="AM131" s="32" t="str">
        <f t="shared" ref="AM131:AM194" si="86">IFERROR(IF(AND(NOT(AL131=""),NOT(AK131="")),AL131*$AK131,""),"")</f>
        <v/>
      </c>
      <c r="AN131" s="35"/>
      <c r="AO131" s="32" t="str">
        <f t="shared" ref="AO131:AO194" si="87">IFERROR(IF(AND(NOT(AN131=""),NOT(AK131="")),AN131*$AK131,""),"")</f>
        <v/>
      </c>
      <c r="AP131" s="35"/>
      <c r="AQ131" s="32" t="str">
        <f t="shared" ref="AQ131:AQ194" si="88">IFERROR(IF(AND(NOT(AP131=""),NOT(AK131="")),AP131*$AK131,""),"")</f>
        <v/>
      </c>
      <c r="AR131" s="35"/>
      <c r="AS131" s="36" t="str">
        <f t="shared" ref="AS131:AS194" si="89">IFERROR(IF(AND(NOT(AR131=""),NOT(AK131="")),AR131*$AK131,""),"")</f>
        <v/>
      </c>
      <c r="AT131" s="36" t="str">
        <f t="shared" ref="AT131:AT194" si="90">IFERROR(IF(OR(NOT(AL131=""),NOT(AR131=""),NOT(AN131=""),NOT(AP131="")),AL131+AR131+AN131+AP131,""),"")</f>
        <v/>
      </c>
      <c r="AU131" s="36" t="str">
        <f t="shared" ref="AU131:AU194" si="91">IF(SUM(AM131,AS131,AO131,AQ131)&gt;0,SUM(AM131,AS131,AO131,AQ131),"")</f>
        <v/>
      </c>
      <c r="AV131" s="55"/>
      <c r="AW131" s="34"/>
      <c r="AX131" s="148"/>
      <c r="AY131" s="34"/>
      <c r="AZ131" s="32" t="str">
        <f t="shared" ref="AZ131:AZ194" si="92">IFERROR(IF(AND(NOT(AY131=""),NOT(AX131="")),AY131*$AX131,""),"")</f>
        <v/>
      </c>
      <c r="BA131" s="34"/>
      <c r="BB131" s="32" t="str">
        <f t="shared" ref="BB131:BB194" si="93">IFERROR(IF(AND(NOT(BA131=""),NOT(AX131="")),BA131*$AX131,""),"")</f>
        <v/>
      </c>
      <c r="BC131" s="34"/>
      <c r="BD131" s="32" t="str">
        <f t="shared" ref="BD131:BD194" si="94">IFERROR(IF(AND(NOT(BC131=""),NOT(AX131="")),BC131*$AX131,""),"")</f>
        <v/>
      </c>
      <c r="BE131" s="35"/>
      <c r="BF131" s="36" t="str">
        <f t="shared" ref="BF131:BF194" si="95">IFERROR(IF(AND(NOT(BE131=""),NOT(AX131="")),BE131*$AX131,""),"")</f>
        <v/>
      </c>
      <c r="BG131" s="36" t="str">
        <f t="shared" ref="BG131:BG194" si="96">IFERROR(IF(OR(NOT(AY131=""),NOT(BE131=""),NOT(BA131=""),NOT(BC131="")),AY131+BE131+BA131+BC131,""),"")</f>
        <v/>
      </c>
      <c r="BH131" s="36" t="str">
        <f t="shared" ref="BH131:BH194" si="97">IF(SUM(AZ131,BF131,BB131,BD131)&gt;0,SUM(AZ131,BF131,BB131,BD131),"")</f>
        <v/>
      </c>
      <c r="BI131" s="55"/>
      <c r="BJ131" s="34"/>
      <c r="BK131" s="148"/>
      <c r="BL131" s="34"/>
      <c r="BM131" s="32" t="str">
        <f t="shared" ref="BM131:BM194" si="98">IFERROR(IF(AND(NOT(BL131=""),NOT(BK131="")),BL131*$BK131,""),"")</f>
        <v/>
      </c>
      <c r="BN131" s="34"/>
      <c r="BO131" s="32" t="str">
        <f t="shared" ref="BO131:BO194" si="99">IFERROR(IF(AND(NOT(BN131=""),NOT(BK131="")),BN131*$BK131,""),"")</f>
        <v/>
      </c>
      <c r="BP131" s="34"/>
      <c r="BQ131" s="32" t="str">
        <f t="shared" ref="BQ131:BQ194" si="100">IFERROR(IF(AND(NOT(BP131=""),NOT(BK131="")),BP131*$BK131,""),"")</f>
        <v/>
      </c>
      <c r="BR131" s="34"/>
      <c r="BS131" s="36" t="str">
        <f t="shared" ref="BS131:BS194" si="101">IFERROR(IF(AND(NOT(BR131=""),NOT(BK131="")),BR131*$BK131,""),"")</f>
        <v/>
      </c>
      <c r="BT131" s="36" t="str">
        <f t="shared" ref="BT131:BT194" si="102">IFERROR(IF(OR(NOT(BL131=""),NOT(BR131=""),NOT(BN131=""),NOT(BP131="")),BL131+BR131+BN131+BP131,""),"")</f>
        <v/>
      </c>
      <c r="BU131" s="36" t="str">
        <f t="shared" ref="BU131:BU194" si="103">IF(SUM(BM131,BS131,BO131,BQ131)&gt;0,SUM(BM131,BS131,BO131,BQ131),"")</f>
        <v/>
      </c>
      <c r="BV131" s="55"/>
      <c r="BW131" s="36" t="str">
        <f t="shared" ref="BW131:BX194" si="104">IF(SUM(AG131,AT131,BG131,BT131)&gt;0,SUM(AG131,AT131,BG131,BT131),"")</f>
        <v/>
      </c>
      <c r="BX131" s="36" t="str">
        <f t="shared" si="104"/>
        <v/>
      </c>
      <c r="BY131" s="31"/>
      <c r="BZ131" s="38"/>
      <c r="CB131" s="120" t="e">
        <f t="shared" ca="1" si="73"/>
        <v>#VALUE!</v>
      </c>
      <c r="CC131" s="2" t="e">
        <f t="shared" ref="CC131:CC194" ca="1" si="105">IF(OR(C131="--",IFERROR(MATCH(C131,OFFSET(C$1,0,0,ROW()-1,1),0),1)&lt;&gt;1),"",1)</f>
        <v>#VALUE!</v>
      </c>
    </row>
    <row r="132" spans="1:81" s="10" customFormat="1" ht="25.15" customHeight="1" x14ac:dyDescent="0.2">
      <c r="A132" s="52" t="str">
        <f t="shared" ref="A132:A195" si="106">IFERROR(IF(D132&lt;&gt;"",A131+1,""),"")</f>
        <v/>
      </c>
      <c r="B132" s="157" t="e">
        <f t="shared" ca="1" si="74"/>
        <v>#VALUE!</v>
      </c>
      <c r="C132" s="157" t="e">
        <f t="shared" si="75"/>
        <v>#VALUE!</v>
      </c>
      <c r="D132" s="29"/>
      <c r="E132" s="155" t="str">
        <f ca="1">IFERROR(INDIRECT(ADDRESS(MATCH(D132,CatModules!C:C,0),2,1,1,"CatModules")),"")</f>
        <v/>
      </c>
      <c r="F132" s="96"/>
      <c r="G132" s="156" t="str">
        <f ca="1">IFERROR(INDIRECT(ADDRESS(MATCH(CONCATENATE(E132,"-",F132),CatInt!K:K,0),3,1,1,"CatInt")),"")</f>
        <v/>
      </c>
      <c r="H132" s="45" t="str">
        <f>IF(F132="","",VLOOKUP(F132,#REF!,2,FALSE))</f>
        <v/>
      </c>
      <c r="I132" s="29"/>
      <c r="J132" s="155" t="e">
        <f t="shared" si="76"/>
        <v>#VALUE!</v>
      </c>
      <c r="K132" s="155" t="e">
        <f t="shared" si="77"/>
        <v>#VALUE!</v>
      </c>
      <c r="L132" s="153"/>
      <c r="M132" s="53"/>
      <c r="N132" s="175">
        <f t="shared" si="78"/>
        <v>1132</v>
      </c>
      <c r="O132" s="53"/>
      <c r="P132" s="175">
        <f t="shared" si="79"/>
        <v>10132</v>
      </c>
      <c r="Q132" s="30"/>
      <c r="R132" s="149" t="str">
        <f>IFERROR(VLOOKUP(Q132,Setup!D$16:E$25,2,FALSE),"")</f>
        <v/>
      </c>
      <c r="S132" s="51" t="str">
        <f ca="1">IFERROR(IF(OR(I132="",VLOOKUP(I132,CatCostInp!$E$2:$K$88,7,FALSE)=0),"",VLOOKUP(I132,CatCostInp!$E$2:$K$88,7,FALSE)),"")</f>
        <v/>
      </c>
      <c r="T132" s="159" t="e">
        <f>VLOOKUP(U132,#REF!,2,FALSE)</f>
        <v>#REF!</v>
      </c>
      <c r="U132" s="30"/>
      <c r="V132" s="1" t="str">
        <f ca="1">IF(U132=Setup!$C$10,"Grant",IF('Other Pharma &amp; Health Products'!U132=Setup!$C$11,"Local",IF('Other Pharma &amp; Health Products'!U132=Setup!$C$12,"Other","")))</f>
        <v/>
      </c>
      <c r="W132" s="34"/>
      <c r="X132" s="148"/>
      <c r="Y132" s="33"/>
      <c r="Z132" s="36" t="str">
        <f t="shared" si="80"/>
        <v/>
      </c>
      <c r="AA132" s="35"/>
      <c r="AB132" s="32" t="str">
        <f t="shared" si="81"/>
        <v/>
      </c>
      <c r="AC132" s="35"/>
      <c r="AD132" s="32" t="str">
        <f t="shared" si="82"/>
        <v/>
      </c>
      <c r="AE132" s="35"/>
      <c r="AF132" s="36" t="str">
        <f t="shared" si="83"/>
        <v/>
      </c>
      <c r="AG132" s="36" t="str">
        <f t="shared" si="84"/>
        <v/>
      </c>
      <c r="AH132" s="36" t="str">
        <f t="shared" si="85"/>
        <v/>
      </c>
      <c r="AI132" s="55"/>
      <c r="AJ132" s="37"/>
      <c r="AK132" s="148"/>
      <c r="AL132" s="35"/>
      <c r="AM132" s="32" t="str">
        <f t="shared" si="86"/>
        <v/>
      </c>
      <c r="AN132" s="35"/>
      <c r="AO132" s="32" t="str">
        <f t="shared" si="87"/>
        <v/>
      </c>
      <c r="AP132" s="35"/>
      <c r="AQ132" s="32" t="str">
        <f t="shared" si="88"/>
        <v/>
      </c>
      <c r="AR132" s="35"/>
      <c r="AS132" s="36" t="str">
        <f t="shared" si="89"/>
        <v/>
      </c>
      <c r="AT132" s="36" t="str">
        <f t="shared" si="90"/>
        <v/>
      </c>
      <c r="AU132" s="36" t="str">
        <f t="shared" si="91"/>
        <v/>
      </c>
      <c r="AV132" s="55"/>
      <c r="AW132" s="34"/>
      <c r="AX132" s="148"/>
      <c r="AY132" s="34"/>
      <c r="AZ132" s="32" t="str">
        <f t="shared" si="92"/>
        <v/>
      </c>
      <c r="BA132" s="34"/>
      <c r="BB132" s="32" t="str">
        <f t="shared" si="93"/>
        <v/>
      </c>
      <c r="BC132" s="34"/>
      <c r="BD132" s="32" t="str">
        <f t="shared" si="94"/>
        <v/>
      </c>
      <c r="BE132" s="35"/>
      <c r="BF132" s="36" t="str">
        <f t="shared" si="95"/>
        <v/>
      </c>
      <c r="BG132" s="36" t="str">
        <f t="shared" si="96"/>
        <v/>
      </c>
      <c r="BH132" s="36" t="str">
        <f t="shared" si="97"/>
        <v/>
      </c>
      <c r="BI132" s="55"/>
      <c r="BJ132" s="34"/>
      <c r="BK132" s="148"/>
      <c r="BL132" s="34"/>
      <c r="BM132" s="32" t="str">
        <f t="shared" si="98"/>
        <v/>
      </c>
      <c r="BN132" s="34"/>
      <c r="BO132" s="32" t="str">
        <f t="shared" si="99"/>
        <v/>
      </c>
      <c r="BP132" s="34"/>
      <c r="BQ132" s="32" t="str">
        <f t="shared" si="100"/>
        <v/>
      </c>
      <c r="BR132" s="34"/>
      <c r="BS132" s="36" t="str">
        <f t="shared" si="101"/>
        <v/>
      </c>
      <c r="BT132" s="36" t="str">
        <f t="shared" si="102"/>
        <v/>
      </c>
      <c r="BU132" s="36" t="str">
        <f t="shared" si="103"/>
        <v/>
      </c>
      <c r="BV132" s="55"/>
      <c r="BW132" s="36" t="str">
        <f t="shared" si="104"/>
        <v/>
      </c>
      <c r="BX132" s="36" t="str">
        <f t="shared" si="104"/>
        <v/>
      </c>
      <c r="BY132" s="31"/>
      <c r="BZ132" s="38"/>
      <c r="CB132" s="120" t="e">
        <f t="shared" ca="1" si="73"/>
        <v>#VALUE!</v>
      </c>
      <c r="CC132" s="2" t="e">
        <f t="shared" ca="1" si="105"/>
        <v>#VALUE!</v>
      </c>
    </row>
    <row r="133" spans="1:81" s="10" customFormat="1" ht="25.15" customHeight="1" x14ac:dyDescent="0.2">
      <c r="A133" s="52" t="str">
        <f t="shared" si="106"/>
        <v/>
      </c>
      <c r="B133" s="157" t="e">
        <f t="shared" ca="1" si="74"/>
        <v>#VALUE!</v>
      </c>
      <c r="C133" s="157" t="e">
        <f t="shared" si="75"/>
        <v>#VALUE!</v>
      </c>
      <c r="D133" s="29"/>
      <c r="E133" s="155" t="str">
        <f ca="1">IFERROR(INDIRECT(ADDRESS(MATCH(D133,CatModules!C:C,0),2,1,1,"CatModules")),"")</f>
        <v/>
      </c>
      <c r="F133" s="96"/>
      <c r="G133" s="156" t="str">
        <f ca="1">IFERROR(INDIRECT(ADDRESS(MATCH(CONCATENATE(E133,"-",F133),CatInt!K:K,0),3,1,1,"CatInt")),"")</f>
        <v/>
      </c>
      <c r="H133" s="45" t="str">
        <f>IF(F133="","",VLOOKUP(F133,#REF!,2,FALSE))</f>
        <v/>
      </c>
      <c r="I133" s="29"/>
      <c r="J133" s="155" t="e">
        <f t="shared" si="76"/>
        <v>#VALUE!</v>
      </c>
      <c r="K133" s="155" t="e">
        <f t="shared" si="77"/>
        <v>#VALUE!</v>
      </c>
      <c r="L133" s="153"/>
      <c r="M133" s="53"/>
      <c r="N133" s="175">
        <f t="shared" si="78"/>
        <v>1133</v>
      </c>
      <c r="O133" s="53"/>
      <c r="P133" s="175">
        <f t="shared" si="79"/>
        <v>10133</v>
      </c>
      <c r="Q133" s="30"/>
      <c r="R133" s="149" t="str">
        <f>IFERROR(VLOOKUP(Q133,Setup!D$16:E$25,2,FALSE),"")</f>
        <v/>
      </c>
      <c r="S133" s="51" t="str">
        <f ca="1">IFERROR(IF(OR(I133="",VLOOKUP(I133,CatCostInp!$E$2:$K$88,7,FALSE)=0),"",VLOOKUP(I133,CatCostInp!$E$2:$K$88,7,FALSE)),"")</f>
        <v/>
      </c>
      <c r="T133" s="159" t="e">
        <f>VLOOKUP(U133,#REF!,2,FALSE)</f>
        <v>#REF!</v>
      </c>
      <c r="U133" s="30"/>
      <c r="V133" s="1" t="str">
        <f ca="1">IF(U133=Setup!$C$10,"Grant",IF('Other Pharma &amp; Health Products'!U133=Setup!$C$11,"Local",IF('Other Pharma &amp; Health Products'!U133=Setup!$C$12,"Other","")))</f>
        <v/>
      </c>
      <c r="W133" s="34"/>
      <c r="X133" s="148"/>
      <c r="Y133" s="33"/>
      <c r="Z133" s="36" t="str">
        <f t="shared" si="80"/>
        <v/>
      </c>
      <c r="AA133" s="35"/>
      <c r="AB133" s="32" t="str">
        <f t="shared" si="81"/>
        <v/>
      </c>
      <c r="AC133" s="35"/>
      <c r="AD133" s="32" t="str">
        <f t="shared" si="82"/>
        <v/>
      </c>
      <c r="AE133" s="35"/>
      <c r="AF133" s="36" t="str">
        <f t="shared" si="83"/>
        <v/>
      </c>
      <c r="AG133" s="36" t="str">
        <f t="shared" si="84"/>
        <v/>
      </c>
      <c r="AH133" s="36" t="str">
        <f t="shared" si="85"/>
        <v/>
      </c>
      <c r="AI133" s="55"/>
      <c r="AJ133" s="37"/>
      <c r="AK133" s="148"/>
      <c r="AL133" s="35"/>
      <c r="AM133" s="32" t="str">
        <f t="shared" si="86"/>
        <v/>
      </c>
      <c r="AN133" s="35"/>
      <c r="AO133" s="32" t="str">
        <f t="shared" si="87"/>
        <v/>
      </c>
      <c r="AP133" s="35"/>
      <c r="AQ133" s="32" t="str">
        <f t="shared" si="88"/>
        <v/>
      </c>
      <c r="AR133" s="35"/>
      <c r="AS133" s="36" t="str">
        <f t="shared" si="89"/>
        <v/>
      </c>
      <c r="AT133" s="36" t="str">
        <f t="shared" si="90"/>
        <v/>
      </c>
      <c r="AU133" s="36" t="str">
        <f t="shared" si="91"/>
        <v/>
      </c>
      <c r="AV133" s="55"/>
      <c r="AW133" s="34"/>
      <c r="AX133" s="148"/>
      <c r="AY133" s="34"/>
      <c r="AZ133" s="32" t="str">
        <f t="shared" si="92"/>
        <v/>
      </c>
      <c r="BA133" s="34"/>
      <c r="BB133" s="32" t="str">
        <f t="shared" si="93"/>
        <v/>
      </c>
      <c r="BC133" s="34"/>
      <c r="BD133" s="32" t="str">
        <f t="shared" si="94"/>
        <v/>
      </c>
      <c r="BE133" s="35"/>
      <c r="BF133" s="36" t="str">
        <f t="shared" si="95"/>
        <v/>
      </c>
      <c r="BG133" s="36" t="str">
        <f t="shared" si="96"/>
        <v/>
      </c>
      <c r="BH133" s="36" t="str">
        <f t="shared" si="97"/>
        <v/>
      </c>
      <c r="BI133" s="55"/>
      <c r="BJ133" s="34"/>
      <c r="BK133" s="148"/>
      <c r="BL133" s="34"/>
      <c r="BM133" s="32" t="str">
        <f t="shared" si="98"/>
        <v/>
      </c>
      <c r="BN133" s="34"/>
      <c r="BO133" s="32" t="str">
        <f t="shared" si="99"/>
        <v/>
      </c>
      <c r="BP133" s="34"/>
      <c r="BQ133" s="32" t="str">
        <f t="shared" si="100"/>
        <v/>
      </c>
      <c r="BR133" s="34"/>
      <c r="BS133" s="36" t="str">
        <f t="shared" si="101"/>
        <v/>
      </c>
      <c r="BT133" s="36" t="str">
        <f t="shared" si="102"/>
        <v/>
      </c>
      <c r="BU133" s="36" t="str">
        <f t="shared" si="103"/>
        <v/>
      </c>
      <c r="BV133" s="55"/>
      <c r="BW133" s="36" t="str">
        <f t="shared" si="104"/>
        <v/>
      </c>
      <c r="BX133" s="36" t="str">
        <f t="shared" si="104"/>
        <v/>
      </c>
      <c r="BY133" s="31"/>
      <c r="BZ133" s="38"/>
      <c r="CB133" s="120" t="e">
        <f t="shared" ca="1" si="73"/>
        <v>#VALUE!</v>
      </c>
      <c r="CC133" s="2" t="e">
        <f t="shared" ca="1" si="105"/>
        <v>#VALUE!</v>
      </c>
    </row>
    <row r="134" spans="1:81" s="10" customFormat="1" ht="25.15" customHeight="1" x14ac:dyDescent="0.2">
      <c r="A134" s="52" t="str">
        <f t="shared" si="106"/>
        <v/>
      </c>
      <c r="B134" s="157" t="e">
        <f t="shared" ca="1" si="74"/>
        <v>#VALUE!</v>
      </c>
      <c r="C134" s="157" t="e">
        <f t="shared" si="75"/>
        <v>#VALUE!</v>
      </c>
      <c r="D134" s="29"/>
      <c r="E134" s="155" t="str">
        <f ca="1">IFERROR(INDIRECT(ADDRESS(MATCH(D134,CatModules!C:C,0),2,1,1,"CatModules")),"")</f>
        <v/>
      </c>
      <c r="F134" s="96"/>
      <c r="G134" s="156" t="str">
        <f ca="1">IFERROR(INDIRECT(ADDRESS(MATCH(CONCATENATE(E134,"-",F134),CatInt!K:K,0),3,1,1,"CatInt")),"")</f>
        <v/>
      </c>
      <c r="H134" s="45" t="str">
        <f>IF(F134="","",VLOOKUP(F134,#REF!,2,FALSE))</f>
        <v/>
      </c>
      <c r="I134" s="29"/>
      <c r="J134" s="155" t="e">
        <f t="shared" si="76"/>
        <v>#VALUE!</v>
      </c>
      <c r="K134" s="155" t="e">
        <f t="shared" si="77"/>
        <v>#VALUE!</v>
      </c>
      <c r="L134" s="153"/>
      <c r="M134" s="53"/>
      <c r="N134" s="175">
        <f t="shared" si="78"/>
        <v>1134</v>
      </c>
      <c r="O134" s="53"/>
      <c r="P134" s="175">
        <f t="shared" si="79"/>
        <v>10134</v>
      </c>
      <c r="Q134" s="30"/>
      <c r="R134" s="149" t="str">
        <f>IFERROR(VLOOKUP(Q134,Setup!D$16:E$25,2,FALSE),"")</f>
        <v/>
      </c>
      <c r="S134" s="51" t="str">
        <f ca="1">IFERROR(IF(OR(I134="",VLOOKUP(I134,CatCostInp!$E$2:$K$88,7,FALSE)=0),"",VLOOKUP(I134,CatCostInp!$E$2:$K$88,7,FALSE)),"")</f>
        <v/>
      </c>
      <c r="T134" s="159" t="e">
        <f>VLOOKUP(U134,#REF!,2,FALSE)</f>
        <v>#REF!</v>
      </c>
      <c r="U134" s="30"/>
      <c r="V134" s="1" t="str">
        <f ca="1">IF(U134=Setup!$C$10,"Grant",IF('Other Pharma &amp; Health Products'!U134=Setup!$C$11,"Local",IF('Other Pharma &amp; Health Products'!U134=Setup!$C$12,"Other","")))</f>
        <v/>
      </c>
      <c r="W134" s="34"/>
      <c r="X134" s="148"/>
      <c r="Y134" s="33"/>
      <c r="Z134" s="36" t="str">
        <f t="shared" si="80"/>
        <v/>
      </c>
      <c r="AA134" s="35"/>
      <c r="AB134" s="32" t="str">
        <f t="shared" si="81"/>
        <v/>
      </c>
      <c r="AC134" s="35"/>
      <c r="AD134" s="32" t="str">
        <f t="shared" si="82"/>
        <v/>
      </c>
      <c r="AE134" s="35"/>
      <c r="AF134" s="36" t="str">
        <f t="shared" si="83"/>
        <v/>
      </c>
      <c r="AG134" s="36" t="str">
        <f t="shared" si="84"/>
        <v/>
      </c>
      <c r="AH134" s="36" t="str">
        <f t="shared" si="85"/>
        <v/>
      </c>
      <c r="AI134" s="55"/>
      <c r="AJ134" s="37"/>
      <c r="AK134" s="148"/>
      <c r="AL134" s="35"/>
      <c r="AM134" s="32" t="str">
        <f t="shared" si="86"/>
        <v/>
      </c>
      <c r="AN134" s="35"/>
      <c r="AO134" s="32" t="str">
        <f t="shared" si="87"/>
        <v/>
      </c>
      <c r="AP134" s="35"/>
      <c r="AQ134" s="32" t="str">
        <f t="shared" si="88"/>
        <v/>
      </c>
      <c r="AR134" s="35"/>
      <c r="AS134" s="36" t="str">
        <f t="shared" si="89"/>
        <v/>
      </c>
      <c r="AT134" s="36" t="str">
        <f t="shared" si="90"/>
        <v/>
      </c>
      <c r="AU134" s="36" t="str">
        <f t="shared" si="91"/>
        <v/>
      </c>
      <c r="AV134" s="55"/>
      <c r="AW134" s="34"/>
      <c r="AX134" s="148"/>
      <c r="AY134" s="34"/>
      <c r="AZ134" s="32" t="str">
        <f t="shared" si="92"/>
        <v/>
      </c>
      <c r="BA134" s="34"/>
      <c r="BB134" s="32" t="str">
        <f t="shared" si="93"/>
        <v/>
      </c>
      <c r="BC134" s="34"/>
      <c r="BD134" s="32" t="str">
        <f t="shared" si="94"/>
        <v/>
      </c>
      <c r="BE134" s="35"/>
      <c r="BF134" s="36" t="str">
        <f t="shared" si="95"/>
        <v/>
      </c>
      <c r="BG134" s="36" t="str">
        <f t="shared" si="96"/>
        <v/>
      </c>
      <c r="BH134" s="36" t="str">
        <f t="shared" si="97"/>
        <v/>
      </c>
      <c r="BI134" s="55"/>
      <c r="BJ134" s="34"/>
      <c r="BK134" s="148"/>
      <c r="BL134" s="34"/>
      <c r="BM134" s="32" t="str">
        <f t="shared" si="98"/>
        <v/>
      </c>
      <c r="BN134" s="34"/>
      <c r="BO134" s="32" t="str">
        <f t="shared" si="99"/>
        <v/>
      </c>
      <c r="BP134" s="34"/>
      <c r="BQ134" s="32" t="str">
        <f t="shared" si="100"/>
        <v/>
      </c>
      <c r="BR134" s="34"/>
      <c r="BS134" s="36" t="str">
        <f t="shared" si="101"/>
        <v/>
      </c>
      <c r="BT134" s="36" t="str">
        <f t="shared" si="102"/>
        <v/>
      </c>
      <c r="BU134" s="36" t="str">
        <f t="shared" si="103"/>
        <v/>
      </c>
      <c r="BV134" s="55"/>
      <c r="BW134" s="36" t="str">
        <f t="shared" si="104"/>
        <v/>
      </c>
      <c r="BX134" s="36" t="str">
        <f t="shared" si="104"/>
        <v/>
      </c>
      <c r="BY134" s="31"/>
      <c r="BZ134" s="38"/>
      <c r="CB134" s="120" t="e">
        <f t="shared" ca="1" si="73"/>
        <v>#VALUE!</v>
      </c>
      <c r="CC134" s="2" t="e">
        <f t="shared" ca="1" si="105"/>
        <v>#VALUE!</v>
      </c>
    </row>
    <row r="135" spans="1:81" s="10" customFormat="1" ht="25.15" customHeight="1" x14ac:dyDescent="0.2">
      <c r="A135" s="52" t="str">
        <f t="shared" si="106"/>
        <v/>
      </c>
      <c r="B135" s="157" t="e">
        <f t="shared" ca="1" si="74"/>
        <v>#VALUE!</v>
      </c>
      <c r="C135" s="157" t="e">
        <f t="shared" si="75"/>
        <v>#VALUE!</v>
      </c>
      <c r="D135" s="29"/>
      <c r="E135" s="155" t="str">
        <f ca="1">IFERROR(INDIRECT(ADDRESS(MATCH(D135,CatModules!C:C,0),2,1,1,"CatModules")),"")</f>
        <v/>
      </c>
      <c r="F135" s="96"/>
      <c r="G135" s="156" t="str">
        <f ca="1">IFERROR(INDIRECT(ADDRESS(MATCH(CONCATENATE(E135,"-",F135),CatInt!K:K,0),3,1,1,"CatInt")),"")</f>
        <v/>
      </c>
      <c r="H135" s="45" t="str">
        <f>IF(F135="","",VLOOKUP(F135,#REF!,2,FALSE))</f>
        <v/>
      </c>
      <c r="I135" s="29"/>
      <c r="J135" s="155" t="e">
        <f t="shared" si="76"/>
        <v>#VALUE!</v>
      </c>
      <c r="K135" s="155" t="e">
        <f t="shared" si="77"/>
        <v>#VALUE!</v>
      </c>
      <c r="L135" s="153"/>
      <c r="M135" s="53"/>
      <c r="N135" s="175">
        <f t="shared" si="78"/>
        <v>1135</v>
      </c>
      <c r="O135" s="53"/>
      <c r="P135" s="175">
        <f t="shared" si="79"/>
        <v>10135</v>
      </c>
      <c r="Q135" s="30"/>
      <c r="R135" s="149" t="str">
        <f>IFERROR(VLOOKUP(Q135,Setup!D$16:E$25,2,FALSE),"")</f>
        <v/>
      </c>
      <c r="S135" s="51" t="str">
        <f ca="1">IFERROR(IF(OR(I135="",VLOOKUP(I135,CatCostInp!$E$2:$K$88,7,FALSE)=0),"",VLOOKUP(I135,CatCostInp!$E$2:$K$88,7,FALSE)),"")</f>
        <v/>
      </c>
      <c r="T135" s="159" t="e">
        <f>VLOOKUP(U135,#REF!,2,FALSE)</f>
        <v>#REF!</v>
      </c>
      <c r="U135" s="30"/>
      <c r="V135" s="1" t="str">
        <f ca="1">IF(U135=Setup!$C$10,"Grant",IF('Other Pharma &amp; Health Products'!U135=Setup!$C$11,"Local",IF('Other Pharma &amp; Health Products'!U135=Setup!$C$12,"Other","")))</f>
        <v/>
      </c>
      <c r="W135" s="34"/>
      <c r="X135" s="148"/>
      <c r="Y135" s="33"/>
      <c r="Z135" s="36" t="str">
        <f t="shared" si="80"/>
        <v/>
      </c>
      <c r="AA135" s="35"/>
      <c r="AB135" s="32" t="str">
        <f t="shared" si="81"/>
        <v/>
      </c>
      <c r="AC135" s="35"/>
      <c r="AD135" s="32" t="str">
        <f t="shared" si="82"/>
        <v/>
      </c>
      <c r="AE135" s="35"/>
      <c r="AF135" s="36" t="str">
        <f t="shared" si="83"/>
        <v/>
      </c>
      <c r="AG135" s="36" t="str">
        <f t="shared" si="84"/>
        <v/>
      </c>
      <c r="AH135" s="36" t="str">
        <f t="shared" si="85"/>
        <v/>
      </c>
      <c r="AI135" s="55"/>
      <c r="AJ135" s="37"/>
      <c r="AK135" s="148"/>
      <c r="AL135" s="35"/>
      <c r="AM135" s="32" t="str">
        <f t="shared" si="86"/>
        <v/>
      </c>
      <c r="AN135" s="35"/>
      <c r="AO135" s="32" t="str">
        <f t="shared" si="87"/>
        <v/>
      </c>
      <c r="AP135" s="35"/>
      <c r="AQ135" s="32" t="str">
        <f t="shared" si="88"/>
        <v/>
      </c>
      <c r="AR135" s="35"/>
      <c r="AS135" s="36" t="str">
        <f t="shared" si="89"/>
        <v/>
      </c>
      <c r="AT135" s="36" t="str">
        <f t="shared" si="90"/>
        <v/>
      </c>
      <c r="AU135" s="36" t="str">
        <f t="shared" si="91"/>
        <v/>
      </c>
      <c r="AV135" s="55"/>
      <c r="AW135" s="34"/>
      <c r="AX135" s="148"/>
      <c r="AY135" s="34"/>
      <c r="AZ135" s="32" t="str">
        <f t="shared" si="92"/>
        <v/>
      </c>
      <c r="BA135" s="34"/>
      <c r="BB135" s="32" t="str">
        <f t="shared" si="93"/>
        <v/>
      </c>
      <c r="BC135" s="34"/>
      <c r="BD135" s="32" t="str">
        <f t="shared" si="94"/>
        <v/>
      </c>
      <c r="BE135" s="35"/>
      <c r="BF135" s="36" t="str">
        <f t="shared" si="95"/>
        <v/>
      </c>
      <c r="BG135" s="36" t="str">
        <f t="shared" si="96"/>
        <v/>
      </c>
      <c r="BH135" s="36" t="str">
        <f t="shared" si="97"/>
        <v/>
      </c>
      <c r="BI135" s="55"/>
      <c r="BJ135" s="34"/>
      <c r="BK135" s="148"/>
      <c r="BL135" s="34"/>
      <c r="BM135" s="32" t="str">
        <f t="shared" si="98"/>
        <v/>
      </c>
      <c r="BN135" s="34"/>
      <c r="BO135" s="32" t="str">
        <f t="shared" si="99"/>
        <v/>
      </c>
      <c r="BP135" s="34"/>
      <c r="BQ135" s="32" t="str">
        <f t="shared" si="100"/>
        <v/>
      </c>
      <c r="BR135" s="34"/>
      <c r="BS135" s="36" t="str">
        <f t="shared" si="101"/>
        <v/>
      </c>
      <c r="BT135" s="36" t="str">
        <f t="shared" si="102"/>
        <v/>
      </c>
      <c r="BU135" s="36" t="str">
        <f t="shared" si="103"/>
        <v/>
      </c>
      <c r="BV135" s="55"/>
      <c r="BW135" s="36" t="str">
        <f t="shared" si="104"/>
        <v/>
      </c>
      <c r="BX135" s="36" t="str">
        <f t="shared" si="104"/>
        <v/>
      </c>
      <c r="BY135" s="31"/>
      <c r="BZ135" s="38"/>
      <c r="CB135" s="120" t="e">
        <f t="shared" ca="1" si="73"/>
        <v>#VALUE!</v>
      </c>
      <c r="CC135" s="2" t="e">
        <f t="shared" ca="1" si="105"/>
        <v>#VALUE!</v>
      </c>
    </row>
    <row r="136" spans="1:81" s="10" customFormat="1" ht="25.15" customHeight="1" x14ac:dyDescent="0.2">
      <c r="A136" s="52" t="str">
        <f t="shared" si="106"/>
        <v/>
      </c>
      <c r="B136" s="157" t="e">
        <f t="shared" ca="1" si="74"/>
        <v>#VALUE!</v>
      </c>
      <c r="C136" s="157" t="e">
        <f t="shared" si="75"/>
        <v>#VALUE!</v>
      </c>
      <c r="D136" s="29"/>
      <c r="E136" s="155" t="str">
        <f ca="1">IFERROR(INDIRECT(ADDRESS(MATCH(D136,CatModules!C:C,0),2,1,1,"CatModules")),"")</f>
        <v/>
      </c>
      <c r="F136" s="96"/>
      <c r="G136" s="156" t="str">
        <f ca="1">IFERROR(INDIRECT(ADDRESS(MATCH(CONCATENATE(E136,"-",F136),CatInt!K:K,0),3,1,1,"CatInt")),"")</f>
        <v/>
      </c>
      <c r="H136" s="45" t="str">
        <f>IF(F136="","",VLOOKUP(F136,#REF!,2,FALSE))</f>
        <v/>
      </c>
      <c r="I136" s="29"/>
      <c r="J136" s="155" t="e">
        <f t="shared" si="76"/>
        <v>#VALUE!</v>
      </c>
      <c r="K136" s="155" t="e">
        <f t="shared" si="77"/>
        <v>#VALUE!</v>
      </c>
      <c r="L136" s="153"/>
      <c r="M136" s="53"/>
      <c r="N136" s="175">
        <f t="shared" si="78"/>
        <v>1136</v>
      </c>
      <c r="O136" s="53"/>
      <c r="P136" s="175">
        <f t="shared" si="79"/>
        <v>10136</v>
      </c>
      <c r="Q136" s="30"/>
      <c r="R136" s="149" t="str">
        <f>IFERROR(VLOOKUP(Q136,Setup!D$16:E$25,2,FALSE),"")</f>
        <v/>
      </c>
      <c r="S136" s="51" t="str">
        <f ca="1">IFERROR(IF(OR(I136="",VLOOKUP(I136,CatCostInp!$E$2:$K$88,7,FALSE)=0),"",VLOOKUP(I136,CatCostInp!$E$2:$K$88,7,FALSE)),"")</f>
        <v/>
      </c>
      <c r="T136" s="159" t="e">
        <f>VLOOKUP(U136,#REF!,2,FALSE)</f>
        <v>#REF!</v>
      </c>
      <c r="U136" s="30"/>
      <c r="V136" s="1" t="str">
        <f ca="1">IF(U136=Setup!$C$10,"Grant",IF('Other Pharma &amp; Health Products'!U136=Setup!$C$11,"Local",IF('Other Pharma &amp; Health Products'!U136=Setup!$C$12,"Other","")))</f>
        <v/>
      </c>
      <c r="W136" s="34"/>
      <c r="X136" s="148"/>
      <c r="Y136" s="33"/>
      <c r="Z136" s="36" t="str">
        <f t="shared" si="80"/>
        <v/>
      </c>
      <c r="AA136" s="35"/>
      <c r="AB136" s="32" t="str">
        <f t="shared" si="81"/>
        <v/>
      </c>
      <c r="AC136" s="35"/>
      <c r="AD136" s="32" t="str">
        <f t="shared" si="82"/>
        <v/>
      </c>
      <c r="AE136" s="35"/>
      <c r="AF136" s="36" t="str">
        <f t="shared" si="83"/>
        <v/>
      </c>
      <c r="AG136" s="36" t="str">
        <f t="shared" si="84"/>
        <v/>
      </c>
      <c r="AH136" s="36" t="str">
        <f t="shared" si="85"/>
        <v/>
      </c>
      <c r="AI136" s="55"/>
      <c r="AJ136" s="37"/>
      <c r="AK136" s="148"/>
      <c r="AL136" s="35"/>
      <c r="AM136" s="32" t="str">
        <f t="shared" si="86"/>
        <v/>
      </c>
      <c r="AN136" s="35"/>
      <c r="AO136" s="32" t="str">
        <f t="shared" si="87"/>
        <v/>
      </c>
      <c r="AP136" s="35"/>
      <c r="AQ136" s="32" t="str">
        <f t="shared" si="88"/>
        <v/>
      </c>
      <c r="AR136" s="35"/>
      <c r="AS136" s="36" t="str">
        <f t="shared" si="89"/>
        <v/>
      </c>
      <c r="AT136" s="36" t="str">
        <f t="shared" si="90"/>
        <v/>
      </c>
      <c r="AU136" s="36" t="str">
        <f t="shared" si="91"/>
        <v/>
      </c>
      <c r="AV136" s="55"/>
      <c r="AW136" s="34"/>
      <c r="AX136" s="148"/>
      <c r="AY136" s="34"/>
      <c r="AZ136" s="32" t="str">
        <f t="shared" si="92"/>
        <v/>
      </c>
      <c r="BA136" s="34"/>
      <c r="BB136" s="32" t="str">
        <f t="shared" si="93"/>
        <v/>
      </c>
      <c r="BC136" s="34"/>
      <c r="BD136" s="32" t="str">
        <f t="shared" si="94"/>
        <v/>
      </c>
      <c r="BE136" s="35"/>
      <c r="BF136" s="36" t="str">
        <f t="shared" si="95"/>
        <v/>
      </c>
      <c r="BG136" s="36" t="str">
        <f t="shared" si="96"/>
        <v/>
      </c>
      <c r="BH136" s="36" t="str">
        <f t="shared" si="97"/>
        <v/>
      </c>
      <c r="BI136" s="55"/>
      <c r="BJ136" s="34"/>
      <c r="BK136" s="148"/>
      <c r="BL136" s="34"/>
      <c r="BM136" s="32" t="str">
        <f t="shared" si="98"/>
        <v/>
      </c>
      <c r="BN136" s="34"/>
      <c r="BO136" s="32" t="str">
        <f t="shared" si="99"/>
        <v/>
      </c>
      <c r="BP136" s="34"/>
      <c r="BQ136" s="32" t="str">
        <f t="shared" si="100"/>
        <v/>
      </c>
      <c r="BR136" s="34"/>
      <c r="BS136" s="36" t="str">
        <f t="shared" si="101"/>
        <v/>
      </c>
      <c r="BT136" s="36" t="str">
        <f t="shared" si="102"/>
        <v/>
      </c>
      <c r="BU136" s="36" t="str">
        <f t="shared" si="103"/>
        <v/>
      </c>
      <c r="BV136" s="55"/>
      <c r="BW136" s="36" t="str">
        <f t="shared" si="104"/>
        <v/>
      </c>
      <c r="BX136" s="36" t="str">
        <f t="shared" si="104"/>
        <v/>
      </c>
      <c r="BY136" s="31"/>
      <c r="BZ136" s="38"/>
      <c r="CB136" s="120" t="e">
        <f t="shared" ca="1" si="73"/>
        <v>#VALUE!</v>
      </c>
      <c r="CC136" s="2" t="e">
        <f t="shared" ca="1" si="105"/>
        <v>#VALUE!</v>
      </c>
    </row>
    <row r="137" spans="1:81" s="10" customFormat="1" ht="25.15" customHeight="1" x14ac:dyDescent="0.2">
      <c r="A137" s="52" t="str">
        <f t="shared" si="106"/>
        <v/>
      </c>
      <c r="B137" s="157" t="e">
        <f t="shared" ca="1" si="74"/>
        <v>#VALUE!</v>
      </c>
      <c r="C137" s="157" t="e">
        <f t="shared" si="75"/>
        <v>#VALUE!</v>
      </c>
      <c r="D137" s="29"/>
      <c r="E137" s="155" t="str">
        <f ca="1">IFERROR(INDIRECT(ADDRESS(MATCH(D137,CatModules!C:C,0),2,1,1,"CatModules")),"")</f>
        <v/>
      </c>
      <c r="F137" s="96"/>
      <c r="G137" s="156" t="str">
        <f ca="1">IFERROR(INDIRECT(ADDRESS(MATCH(CONCATENATE(E137,"-",F137),CatInt!K:K,0),3,1,1,"CatInt")),"")</f>
        <v/>
      </c>
      <c r="H137" s="45" t="str">
        <f>IF(F137="","",VLOOKUP(F137,#REF!,2,FALSE))</f>
        <v/>
      </c>
      <c r="I137" s="29"/>
      <c r="J137" s="155" t="e">
        <f t="shared" si="76"/>
        <v>#VALUE!</v>
      </c>
      <c r="K137" s="155" t="e">
        <f t="shared" si="77"/>
        <v>#VALUE!</v>
      </c>
      <c r="L137" s="153"/>
      <c r="M137" s="53"/>
      <c r="N137" s="175">
        <f t="shared" si="78"/>
        <v>1137</v>
      </c>
      <c r="O137" s="53"/>
      <c r="P137" s="175">
        <f t="shared" si="79"/>
        <v>10137</v>
      </c>
      <c r="Q137" s="30"/>
      <c r="R137" s="149" t="str">
        <f>IFERROR(VLOOKUP(Q137,Setup!D$16:E$25,2,FALSE),"")</f>
        <v/>
      </c>
      <c r="S137" s="51" t="str">
        <f ca="1">IFERROR(IF(OR(I137="",VLOOKUP(I137,CatCostInp!$E$2:$K$88,7,FALSE)=0),"",VLOOKUP(I137,CatCostInp!$E$2:$K$88,7,FALSE)),"")</f>
        <v/>
      </c>
      <c r="T137" s="159" t="e">
        <f>VLOOKUP(U137,#REF!,2,FALSE)</f>
        <v>#REF!</v>
      </c>
      <c r="U137" s="30"/>
      <c r="V137" s="1" t="str">
        <f ca="1">IF(U137=Setup!$C$10,"Grant",IF('Other Pharma &amp; Health Products'!U137=Setup!$C$11,"Local",IF('Other Pharma &amp; Health Products'!U137=Setup!$C$12,"Other","")))</f>
        <v/>
      </c>
      <c r="W137" s="34"/>
      <c r="X137" s="148"/>
      <c r="Y137" s="33"/>
      <c r="Z137" s="36" t="str">
        <f t="shared" si="80"/>
        <v/>
      </c>
      <c r="AA137" s="35"/>
      <c r="AB137" s="32" t="str">
        <f t="shared" si="81"/>
        <v/>
      </c>
      <c r="AC137" s="35"/>
      <c r="AD137" s="32" t="str">
        <f t="shared" si="82"/>
        <v/>
      </c>
      <c r="AE137" s="35"/>
      <c r="AF137" s="36" t="str">
        <f t="shared" si="83"/>
        <v/>
      </c>
      <c r="AG137" s="36" t="str">
        <f t="shared" si="84"/>
        <v/>
      </c>
      <c r="AH137" s="36" t="str">
        <f t="shared" si="85"/>
        <v/>
      </c>
      <c r="AI137" s="55"/>
      <c r="AJ137" s="37"/>
      <c r="AK137" s="148"/>
      <c r="AL137" s="35"/>
      <c r="AM137" s="32" t="str">
        <f t="shared" si="86"/>
        <v/>
      </c>
      <c r="AN137" s="35"/>
      <c r="AO137" s="32" t="str">
        <f t="shared" si="87"/>
        <v/>
      </c>
      <c r="AP137" s="35"/>
      <c r="AQ137" s="32" t="str">
        <f t="shared" si="88"/>
        <v/>
      </c>
      <c r="AR137" s="35"/>
      <c r="AS137" s="36" t="str">
        <f t="shared" si="89"/>
        <v/>
      </c>
      <c r="AT137" s="36" t="str">
        <f t="shared" si="90"/>
        <v/>
      </c>
      <c r="AU137" s="36" t="str">
        <f t="shared" si="91"/>
        <v/>
      </c>
      <c r="AV137" s="55"/>
      <c r="AW137" s="34"/>
      <c r="AX137" s="148"/>
      <c r="AY137" s="34"/>
      <c r="AZ137" s="32" t="str">
        <f t="shared" si="92"/>
        <v/>
      </c>
      <c r="BA137" s="34"/>
      <c r="BB137" s="32" t="str">
        <f t="shared" si="93"/>
        <v/>
      </c>
      <c r="BC137" s="34"/>
      <c r="BD137" s="32" t="str">
        <f t="shared" si="94"/>
        <v/>
      </c>
      <c r="BE137" s="35"/>
      <c r="BF137" s="36" t="str">
        <f t="shared" si="95"/>
        <v/>
      </c>
      <c r="BG137" s="36" t="str">
        <f t="shared" si="96"/>
        <v/>
      </c>
      <c r="BH137" s="36" t="str">
        <f t="shared" si="97"/>
        <v/>
      </c>
      <c r="BI137" s="55"/>
      <c r="BJ137" s="34"/>
      <c r="BK137" s="148"/>
      <c r="BL137" s="34"/>
      <c r="BM137" s="32" t="str">
        <f t="shared" si="98"/>
        <v/>
      </c>
      <c r="BN137" s="34"/>
      <c r="BO137" s="32" t="str">
        <f t="shared" si="99"/>
        <v/>
      </c>
      <c r="BP137" s="34"/>
      <c r="BQ137" s="32" t="str">
        <f t="shared" si="100"/>
        <v/>
      </c>
      <c r="BR137" s="34"/>
      <c r="BS137" s="36" t="str">
        <f t="shared" si="101"/>
        <v/>
      </c>
      <c r="BT137" s="36" t="str">
        <f t="shared" si="102"/>
        <v/>
      </c>
      <c r="BU137" s="36" t="str">
        <f t="shared" si="103"/>
        <v/>
      </c>
      <c r="BV137" s="55"/>
      <c r="BW137" s="36" t="str">
        <f t="shared" si="104"/>
        <v/>
      </c>
      <c r="BX137" s="36" t="str">
        <f t="shared" si="104"/>
        <v/>
      </c>
      <c r="BY137" s="31"/>
      <c r="BZ137" s="38"/>
      <c r="CB137" s="120" t="e">
        <f t="shared" ca="1" si="73"/>
        <v>#VALUE!</v>
      </c>
      <c r="CC137" s="2" t="e">
        <f t="shared" ca="1" si="105"/>
        <v>#VALUE!</v>
      </c>
    </row>
    <row r="138" spans="1:81" s="10" customFormat="1" ht="25.15" customHeight="1" x14ac:dyDescent="0.2">
      <c r="A138" s="52" t="str">
        <f t="shared" si="106"/>
        <v/>
      </c>
      <c r="B138" s="157" t="e">
        <f t="shared" ca="1" si="74"/>
        <v>#VALUE!</v>
      </c>
      <c r="C138" s="157" t="e">
        <f t="shared" si="75"/>
        <v>#VALUE!</v>
      </c>
      <c r="D138" s="29"/>
      <c r="E138" s="155" t="str">
        <f ca="1">IFERROR(INDIRECT(ADDRESS(MATCH(D138,CatModules!C:C,0),2,1,1,"CatModules")),"")</f>
        <v/>
      </c>
      <c r="F138" s="96"/>
      <c r="G138" s="156" t="str">
        <f ca="1">IFERROR(INDIRECT(ADDRESS(MATCH(CONCATENATE(E138,"-",F138),CatInt!K:K,0),3,1,1,"CatInt")),"")</f>
        <v/>
      </c>
      <c r="H138" s="45" t="str">
        <f>IF(F138="","",VLOOKUP(F138,#REF!,2,FALSE))</f>
        <v/>
      </c>
      <c r="I138" s="29"/>
      <c r="J138" s="155" t="e">
        <f t="shared" si="76"/>
        <v>#VALUE!</v>
      </c>
      <c r="K138" s="155" t="e">
        <f t="shared" si="77"/>
        <v>#VALUE!</v>
      </c>
      <c r="L138" s="153"/>
      <c r="M138" s="53"/>
      <c r="N138" s="175">
        <f t="shared" si="78"/>
        <v>1138</v>
      </c>
      <c r="O138" s="53"/>
      <c r="P138" s="175">
        <f t="shared" si="79"/>
        <v>10138</v>
      </c>
      <c r="Q138" s="30"/>
      <c r="R138" s="149" t="str">
        <f>IFERROR(VLOOKUP(Q138,Setup!D$16:E$25,2,FALSE),"")</f>
        <v/>
      </c>
      <c r="S138" s="51" t="str">
        <f ca="1">IFERROR(IF(OR(I138="",VLOOKUP(I138,CatCostInp!$E$2:$K$88,7,FALSE)=0),"",VLOOKUP(I138,CatCostInp!$E$2:$K$88,7,FALSE)),"")</f>
        <v/>
      </c>
      <c r="T138" s="159" t="e">
        <f>VLOOKUP(U138,#REF!,2,FALSE)</f>
        <v>#REF!</v>
      </c>
      <c r="U138" s="30"/>
      <c r="V138" s="1" t="str">
        <f ca="1">IF(U138=Setup!$C$10,"Grant",IF('Other Pharma &amp; Health Products'!U138=Setup!$C$11,"Local",IF('Other Pharma &amp; Health Products'!U138=Setup!$C$12,"Other","")))</f>
        <v/>
      </c>
      <c r="W138" s="34"/>
      <c r="X138" s="148"/>
      <c r="Y138" s="33"/>
      <c r="Z138" s="36" t="str">
        <f t="shared" si="80"/>
        <v/>
      </c>
      <c r="AA138" s="35"/>
      <c r="AB138" s="32" t="str">
        <f t="shared" si="81"/>
        <v/>
      </c>
      <c r="AC138" s="35"/>
      <c r="AD138" s="32" t="str">
        <f t="shared" si="82"/>
        <v/>
      </c>
      <c r="AE138" s="35"/>
      <c r="AF138" s="36" t="str">
        <f t="shared" si="83"/>
        <v/>
      </c>
      <c r="AG138" s="36" t="str">
        <f t="shared" si="84"/>
        <v/>
      </c>
      <c r="AH138" s="36" t="str">
        <f t="shared" si="85"/>
        <v/>
      </c>
      <c r="AI138" s="55"/>
      <c r="AJ138" s="37"/>
      <c r="AK138" s="148"/>
      <c r="AL138" s="35"/>
      <c r="AM138" s="32" t="str">
        <f t="shared" si="86"/>
        <v/>
      </c>
      <c r="AN138" s="35"/>
      <c r="AO138" s="32" t="str">
        <f t="shared" si="87"/>
        <v/>
      </c>
      <c r="AP138" s="35"/>
      <c r="AQ138" s="32" t="str">
        <f t="shared" si="88"/>
        <v/>
      </c>
      <c r="AR138" s="35"/>
      <c r="AS138" s="36" t="str">
        <f t="shared" si="89"/>
        <v/>
      </c>
      <c r="AT138" s="36" t="str">
        <f t="shared" si="90"/>
        <v/>
      </c>
      <c r="AU138" s="36" t="str">
        <f t="shared" si="91"/>
        <v/>
      </c>
      <c r="AV138" s="55"/>
      <c r="AW138" s="34"/>
      <c r="AX138" s="148"/>
      <c r="AY138" s="34"/>
      <c r="AZ138" s="32" t="str">
        <f t="shared" si="92"/>
        <v/>
      </c>
      <c r="BA138" s="34"/>
      <c r="BB138" s="32" t="str">
        <f t="shared" si="93"/>
        <v/>
      </c>
      <c r="BC138" s="34"/>
      <c r="BD138" s="32" t="str">
        <f t="shared" si="94"/>
        <v/>
      </c>
      <c r="BE138" s="35"/>
      <c r="BF138" s="36" t="str">
        <f t="shared" si="95"/>
        <v/>
      </c>
      <c r="BG138" s="36" t="str">
        <f t="shared" si="96"/>
        <v/>
      </c>
      <c r="BH138" s="36" t="str">
        <f t="shared" si="97"/>
        <v/>
      </c>
      <c r="BI138" s="55"/>
      <c r="BJ138" s="34"/>
      <c r="BK138" s="148"/>
      <c r="BL138" s="34"/>
      <c r="BM138" s="32" t="str">
        <f t="shared" si="98"/>
        <v/>
      </c>
      <c r="BN138" s="34"/>
      <c r="BO138" s="32" t="str">
        <f t="shared" si="99"/>
        <v/>
      </c>
      <c r="BP138" s="34"/>
      <c r="BQ138" s="32" t="str">
        <f t="shared" si="100"/>
        <v/>
      </c>
      <c r="BR138" s="34"/>
      <c r="BS138" s="36" t="str">
        <f t="shared" si="101"/>
        <v/>
      </c>
      <c r="BT138" s="36" t="str">
        <f t="shared" si="102"/>
        <v/>
      </c>
      <c r="BU138" s="36" t="str">
        <f t="shared" si="103"/>
        <v/>
      </c>
      <c r="BV138" s="55"/>
      <c r="BW138" s="36" t="str">
        <f t="shared" si="104"/>
        <v/>
      </c>
      <c r="BX138" s="36" t="str">
        <f t="shared" si="104"/>
        <v/>
      </c>
      <c r="BY138" s="31"/>
      <c r="BZ138" s="38"/>
      <c r="CB138" s="120" t="e">
        <f t="shared" ca="1" si="73"/>
        <v>#VALUE!</v>
      </c>
      <c r="CC138" s="2" t="e">
        <f t="shared" ca="1" si="105"/>
        <v>#VALUE!</v>
      </c>
    </row>
    <row r="139" spans="1:81" s="10" customFormat="1" ht="25.15" customHeight="1" x14ac:dyDescent="0.2">
      <c r="A139" s="52" t="str">
        <f t="shared" si="106"/>
        <v/>
      </c>
      <c r="B139" s="157" t="e">
        <f t="shared" ca="1" si="74"/>
        <v>#VALUE!</v>
      </c>
      <c r="C139" s="157" t="e">
        <f t="shared" si="75"/>
        <v>#VALUE!</v>
      </c>
      <c r="D139" s="29"/>
      <c r="E139" s="155" t="str">
        <f ca="1">IFERROR(INDIRECT(ADDRESS(MATCH(D139,CatModules!C:C,0),2,1,1,"CatModules")),"")</f>
        <v/>
      </c>
      <c r="F139" s="96"/>
      <c r="G139" s="156" t="str">
        <f ca="1">IFERROR(INDIRECT(ADDRESS(MATCH(CONCATENATE(E139,"-",F139),CatInt!K:K,0),3,1,1,"CatInt")),"")</f>
        <v/>
      </c>
      <c r="H139" s="45" t="str">
        <f>IF(F139="","",VLOOKUP(F139,#REF!,2,FALSE))</f>
        <v/>
      </c>
      <c r="I139" s="29"/>
      <c r="J139" s="155" t="e">
        <f t="shared" si="76"/>
        <v>#VALUE!</v>
      </c>
      <c r="K139" s="155" t="e">
        <f t="shared" si="77"/>
        <v>#VALUE!</v>
      </c>
      <c r="L139" s="153"/>
      <c r="M139" s="53"/>
      <c r="N139" s="175">
        <f t="shared" si="78"/>
        <v>1139</v>
      </c>
      <c r="O139" s="53"/>
      <c r="P139" s="175">
        <f t="shared" si="79"/>
        <v>10139</v>
      </c>
      <c r="Q139" s="30"/>
      <c r="R139" s="149" t="str">
        <f>IFERROR(VLOOKUP(Q139,Setup!D$16:E$25,2,FALSE),"")</f>
        <v/>
      </c>
      <c r="S139" s="51" t="str">
        <f ca="1">IFERROR(IF(OR(I139="",VLOOKUP(I139,CatCostInp!$E$2:$K$88,7,FALSE)=0),"",VLOOKUP(I139,CatCostInp!$E$2:$K$88,7,FALSE)),"")</f>
        <v/>
      </c>
      <c r="T139" s="159" t="e">
        <f>VLOOKUP(U139,#REF!,2,FALSE)</f>
        <v>#REF!</v>
      </c>
      <c r="U139" s="30"/>
      <c r="V139" s="1" t="str">
        <f ca="1">IF(U139=Setup!$C$10,"Grant",IF('Other Pharma &amp; Health Products'!U139=Setup!$C$11,"Local",IF('Other Pharma &amp; Health Products'!U139=Setup!$C$12,"Other","")))</f>
        <v/>
      </c>
      <c r="W139" s="34"/>
      <c r="X139" s="148"/>
      <c r="Y139" s="33"/>
      <c r="Z139" s="36" t="str">
        <f t="shared" si="80"/>
        <v/>
      </c>
      <c r="AA139" s="35"/>
      <c r="AB139" s="32" t="str">
        <f t="shared" si="81"/>
        <v/>
      </c>
      <c r="AC139" s="35"/>
      <c r="AD139" s="32" t="str">
        <f t="shared" si="82"/>
        <v/>
      </c>
      <c r="AE139" s="35"/>
      <c r="AF139" s="36" t="str">
        <f t="shared" si="83"/>
        <v/>
      </c>
      <c r="AG139" s="36" t="str">
        <f t="shared" si="84"/>
        <v/>
      </c>
      <c r="AH139" s="36" t="str">
        <f t="shared" si="85"/>
        <v/>
      </c>
      <c r="AI139" s="55"/>
      <c r="AJ139" s="37"/>
      <c r="AK139" s="148"/>
      <c r="AL139" s="35"/>
      <c r="AM139" s="32" t="str">
        <f t="shared" si="86"/>
        <v/>
      </c>
      <c r="AN139" s="35"/>
      <c r="AO139" s="32" t="str">
        <f t="shared" si="87"/>
        <v/>
      </c>
      <c r="AP139" s="35"/>
      <c r="AQ139" s="32" t="str">
        <f t="shared" si="88"/>
        <v/>
      </c>
      <c r="AR139" s="35"/>
      <c r="AS139" s="36" t="str">
        <f t="shared" si="89"/>
        <v/>
      </c>
      <c r="AT139" s="36" t="str">
        <f t="shared" si="90"/>
        <v/>
      </c>
      <c r="AU139" s="36" t="str">
        <f t="shared" si="91"/>
        <v/>
      </c>
      <c r="AV139" s="55"/>
      <c r="AW139" s="34"/>
      <c r="AX139" s="148"/>
      <c r="AY139" s="34"/>
      <c r="AZ139" s="32" t="str">
        <f t="shared" si="92"/>
        <v/>
      </c>
      <c r="BA139" s="34"/>
      <c r="BB139" s="32" t="str">
        <f t="shared" si="93"/>
        <v/>
      </c>
      <c r="BC139" s="34"/>
      <c r="BD139" s="32" t="str">
        <f t="shared" si="94"/>
        <v/>
      </c>
      <c r="BE139" s="35"/>
      <c r="BF139" s="36" t="str">
        <f t="shared" si="95"/>
        <v/>
      </c>
      <c r="BG139" s="36" t="str">
        <f t="shared" si="96"/>
        <v/>
      </c>
      <c r="BH139" s="36" t="str">
        <f t="shared" si="97"/>
        <v/>
      </c>
      <c r="BI139" s="55"/>
      <c r="BJ139" s="34"/>
      <c r="BK139" s="148"/>
      <c r="BL139" s="34"/>
      <c r="BM139" s="32" t="str">
        <f t="shared" si="98"/>
        <v/>
      </c>
      <c r="BN139" s="34"/>
      <c r="BO139" s="32" t="str">
        <f t="shared" si="99"/>
        <v/>
      </c>
      <c r="BP139" s="34"/>
      <c r="BQ139" s="32" t="str">
        <f t="shared" si="100"/>
        <v/>
      </c>
      <c r="BR139" s="34"/>
      <c r="BS139" s="36" t="str">
        <f t="shared" si="101"/>
        <v/>
      </c>
      <c r="BT139" s="36" t="str">
        <f t="shared" si="102"/>
        <v/>
      </c>
      <c r="BU139" s="36" t="str">
        <f t="shared" si="103"/>
        <v/>
      </c>
      <c r="BV139" s="55"/>
      <c r="BW139" s="36" t="str">
        <f t="shared" si="104"/>
        <v/>
      </c>
      <c r="BX139" s="36" t="str">
        <f t="shared" si="104"/>
        <v/>
      </c>
      <c r="BY139" s="31"/>
      <c r="BZ139" s="38"/>
      <c r="CB139" s="120" t="e">
        <f t="shared" ca="1" si="73"/>
        <v>#VALUE!</v>
      </c>
      <c r="CC139" s="2" t="e">
        <f t="shared" ca="1" si="105"/>
        <v>#VALUE!</v>
      </c>
    </row>
    <row r="140" spans="1:81" s="10" customFormat="1" ht="25.15" customHeight="1" x14ac:dyDescent="0.2">
      <c r="A140" s="52" t="str">
        <f t="shared" si="106"/>
        <v/>
      </c>
      <c r="B140" s="157" t="e">
        <f t="shared" ca="1" si="74"/>
        <v>#VALUE!</v>
      </c>
      <c r="C140" s="157" t="e">
        <f t="shared" si="75"/>
        <v>#VALUE!</v>
      </c>
      <c r="D140" s="29"/>
      <c r="E140" s="155" t="str">
        <f ca="1">IFERROR(INDIRECT(ADDRESS(MATCH(D140,CatModules!C:C,0),2,1,1,"CatModules")),"")</f>
        <v/>
      </c>
      <c r="F140" s="96"/>
      <c r="G140" s="156" t="str">
        <f ca="1">IFERROR(INDIRECT(ADDRESS(MATCH(CONCATENATE(E140,"-",F140),CatInt!K:K,0),3,1,1,"CatInt")),"")</f>
        <v/>
      </c>
      <c r="H140" s="45" t="str">
        <f>IF(F140="","",VLOOKUP(F140,#REF!,2,FALSE))</f>
        <v/>
      </c>
      <c r="I140" s="29"/>
      <c r="J140" s="155" t="e">
        <f t="shared" si="76"/>
        <v>#VALUE!</v>
      </c>
      <c r="K140" s="155" t="e">
        <f t="shared" si="77"/>
        <v>#VALUE!</v>
      </c>
      <c r="L140" s="153"/>
      <c r="M140" s="53"/>
      <c r="N140" s="175">
        <f t="shared" si="78"/>
        <v>1140</v>
      </c>
      <c r="O140" s="53"/>
      <c r="P140" s="175">
        <f t="shared" si="79"/>
        <v>10140</v>
      </c>
      <c r="Q140" s="30"/>
      <c r="R140" s="149" t="str">
        <f>IFERROR(VLOOKUP(Q140,Setup!D$16:E$25,2,FALSE),"")</f>
        <v/>
      </c>
      <c r="S140" s="51" t="str">
        <f ca="1">IFERROR(IF(OR(I140="",VLOOKUP(I140,CatCostInp!$E$2:$K$88,7,FALSE)=0),"",VLOOKUP(I140,CatCostInp!$E$2:$K$88,7,FALSE)),"")</f>
        <v/>
      </c>
      <c r="T140" s="159" t="e">
        <f>VLOOKUP(U140,#REF!,2,FALSE)</f>
        <v>#REF!</v>
      </c>
      <c r="U140" s="30"/>
      <c r="V140" s="1" t="str">
        <f ca="1">IF(U140=Setup!$C$10,"Grant",IF('Other Pharma &amp; Health Products'!U140=Setup!$C$11,"Local",IF('Other Pharma &amp; Health Products'!U140=Setup!$C$12,"Other","")))</f>
        <v/>
      </c>
      <c r="W140" s="34"/>
      <c r="X140" s="148"/>
      <c r="Y140" s="33"/>
      <c r="Z140" s="36" t="str">
        <f t="shared" si="80"/>
        <v/>
      </c>
      <c r="AA140" s="35"/>
      <c r="AB140" s="32" t="str">
        <f t="shared" si="81"/>
        <v/>
      </c>
      <c r="AC140" s="35"/>
      <c r="AD140" s="32" t="str">
        <f t="shared" si="82"/>
        <v/>
      </c>
      <c r="AE140" s="35"/>
      <c r="AF140" s="36" t="str">
        <f t="shared" si="83"/>
        <v/>
      </c>
      <c r="AG140" s="36" t="str">
        <f t="shared" si="84"/>
        <v/>
      </c>
      <c r="AH140" s="36" t="str">
        <f t="shared" si="85"/>
        <v/>
      </c>
      <c r="AI140" s="55"/>
      <c r="AJ140" s="37"/>
      <c r="AK140" s="148"/>
      <c r="AL140" s="35"/>
      <c r="AM140" s="32" t="str">
        <f t="shared" si="86"/>
        <v/>
      </c>
      <c r="AN140" s="35"/>
      <c r="AO140" s="32" t="str">
        <f t="shared" si="87"/>
        <v/>
      </c>
      <c r="AP140" s="35"/>
      <c r="AQ140" s="32" t="str">
        <f t="shared" si="88"/>
        <v/>
      </c>
      <c r="AR140" s="35"/>
      <c r="AS140" s="36" t="str">
        <f t="shared" si="89"/>
        <v/>
      </c>
      <c r="AT140" s="36" t="str">
        <f t="shared" si="90"/>
        <v/>
      </c>
      <c r="AU140" s="36" t="str">
        <f t="shared" si="91"/>
        <v/>
      </c>
      <c r="AV140" s="55"/>
      <c r="AW140" s="34"/>
      <c r="AX140" s="148"/>
      <c r="AY140" s="34"/>
      <c r="AZ140" s="32" t="str">
        <f t="shared" si="92"/>
        <v/>
      </c>
      <c r="BA140" s="34"/>
      <c r="BB140" s="32" t="str">
        <f t="shared" si="93"/>
        <v/>
      </c>
      <c r="BC140" s="34"/>
      <c r="BD140" s="32" t="str">
        <f t="shared" si="94"/>
        <v/>
      </c>
      <c r="BE140" s="35"/>
      <c r="BF140" s="36" t="str">
        <f t="shared" si="95"/>
        <v/>
      </c>
      <c r="BG140" s="36" t="str">
        <f t="shared" si="96"/>
        <v/>
      </c>
      <c r="BH140" s="36" t="str">
        <f t="shared" si="97"/>
        <v/>
      </c>
      <c r="BI140" s="55"/>
      <c r="BJ140" s="34"/>
      <c r="BK140" s="148"/>
      <c r="BL140" s="34"/>
      <c r="BM140" s="32" t="str">
        <f t="shared" si="98"/>
        <v/>
      </c>
      <c r="BN140" s="34"/>
      <c r="BO140" s="32" t="str">
        <f t="shared" si="99"/>
        <v/>
      </c>
      <c r="BP140" s="34"/>
      <c r="BQ140" s="32" t="str">
        <f t="shared" si="100"/>
        <v/>
      </c>
      <c r="BR140" s="34"/>
      <c r="BS140" s="36" t="str">
        <f t="shared" si="101"/>
        <v/>
      </c>
      <c r="BT140" s="36" t="str">
        <f t="shared" si="102"/>
        <v/>
      </c>
      <c r="BU140" s="36" t="str">
        <f t="shared" si="103"/>
        <v/>
      </c>
      <c r="BV140" s="55"/>
      <c r="BW140" s="36" t="str">
        <f t="shared" si="104"/>
        <v/>
      </c>
      <c r="BX140" s="36" t="str">
        <f t="shared" si="104"/>
        <v/>
      </c>
      <c r="BY140" s="31"/>
      <c r="BZ140" s="38"/>
      <c r="CB140" s="120" t="e">
        <f t="shared" ca="1" si="73"/>
        <v>#VALUE!</v>
      </c>
      <c r="CC140" s="2" t="e">
        <f t="shared" ca="1" si="105"/>
        <v>#VALUE!</v>
      </c>
    </row>
    <row r="141" spans="1:81" s="10" customFormat="1" ht="25.15" customHeight="1" x14ac:dyDescent="0.2">
      <c r="A141" s="52" t="str">
        <f t="shared" si="106"/>
        <v/>
      </c>
      <c r="B141" s="157" t="e">
        <f t="shared" ca="1" si="74"/>
        <v>#VALUE!</v>
      </c>
      <c r="C141" s="157" t="e">
        <f t="shared" si="75"/>
        <v>#VALUE!</v>
      </c>
      <c r="D141" s="29"/>
      <c r="E141" s="155" t="str">
        <f ca="1">IFERROR(INDIRECT(ADDRESS(MATCH(D141,CatModules!C:C,0),2,1,1,"CatModules")),"")</f>
        <v/>
      </c>
      <c r="F141" s="96"/>
      <c r="G141" s="156" t="str">
        <f ca="1">IFERROR(INDIRECT(ADDRESS(MATCH(CONCATENATE(E141,"-",F141),CatInt!K:K,0),3,1,1,"CatInt")),"")</f>
        <v/>
      </c>
      <c r="H141" s="45" t="str">
        <f>IF(F141="","",VLOOKUP(F141,#REF!,2,FALSE))</f>
        <v/>
      </c>
      <c r="I141" s="29"/>
      <c r="J141" s="155" t="e">
        <f t="shared" si="76"/>
        <v>#VALUE!</v>
      </c>
      <c r="K141" s="155" t="e">
        <f t="shared" si="77"/>
        <v>#VALUE!</v>
      </c>
      <c r="L141" s="153"/>
      <c r="M141" s="53"/>
      <c r="N141" s="175">
        <f t="shared" si="78"/>
        <v>1141</v>
      </c>
      <c r="O141" s="53"/>
      <c r="P141" s="175">
        <f t="shared" si="79"/>
        <v>10141</v>
      </c>
      <c r="Q141" s="30"/>
      <c r="R141" s="149" t="str">
        <f>IFERROR(VLOOKUP(Q141,Setup!D$16:E$25,2,FALSE),"")</f>
        <v/>
      </c>
      <c r="S141" s="51" t="str">
        <f ca="1">IFERROR(IF(OR(I141="",VLOOKUP(I141,CatCostInp!$E$2:$K$88,7,FALSE)=0),"",VLOOKUP(I141,CatCostInp!$E$2:$K$88,7,FALSE)),"")</f>
        <v/>
      </c>
      <c r="T141" s="159" t="e">
        <f>VLOOKUP(U141,#REF!,2,FALSE)</f>
        <v>#REF!</v>
      </c>
      <c r="U141" s="30"/>
      <c r="V141" s="1" t="str">
        <f ca="1">IF(U141=Setup!$C$10,"Grant",IF('Other Pharma &amp; Health Products'!U141=Setup!$C$11,"Local",IF('Other Pharma &amp; Health Products'!U141=Setup!$C$12,"Other","")))</f>
        <v/>
      </c>
      <c r="W141" s="34"/>
      <c r="X141" s="148"/>
      <c r="Y141" s="33"/>
      <c r="Z141" s="36" t="str">
        <f t="shared" si="80"/>
        <v/>
      </c>
      <c r="AA141" s="35"/>
      <c r="AB141" s="32" t="str">
        <f t="shared" si="81"/>
        <v/>
      </c>
      <c r="AC141" s="35"/>
      <c r="AD141" s="32" t="str">
        <f t="shared" si="82"/>
        <v/>
      </c>
      <c r="AE141" s="35"/>
      <c r="AF141" s="36" t="str">
        <f t="shared" si="83"/>
        <v/>
      </c>
      <c r="AG141" s="36" t="str">
        <f t="shared" si="84"/>
        <v/>
      </c>
      <c r="AH141" s="36" t="str">
        <f t="shared" si="85"/>
        <v/>
      </c>
      <c r="AI141" s="55"/>
      <c r="AJ141" s="37"/>
      <c r="AK141" s="148"/>
      <c r="AL141" s="35"/>
      <c r="AM141" s="32" t="str">
        <f t="shared" si="86"/>
        <v/>
      </c>
      <c r="AN141" s="35"/>
      <c r="AO141" s="32" t="str">
        <f t="shared" si="87"/>
        <v/>
      </c>
      <c r="AP141" s="35"/>
      <c r="AQ141" s="32" t="str">
        <f t="shared" si="88"/>
        <v/>
      </c>
      <c r="AR141" s="35"/>
      <c r="AS141" s="36" t="str">
        <f t="shared" si="89"/>
        <v/>
      </c>
      <c r="AT141" s="36" t="str">
        <f t="shared" si="90"/>
        <v/>
      </c>
      <c r="AU141" s="36" t="str">
        <f t="shared" si="91"/>
        <v/>
      </c>
      <c r="AV141" s="55"/>
      <c r="AW141" s="34"/>
      <c r="AX141" s="148"/>
      <c r="AY141" s="34"/>
      <c r="AZ141" s="32" t="str">
        <f t="shared" si="92"/>
        <v/>
      </c>
      <c r="BA141" s="34"/>
      <c r="BB141" s="32" t="str">
        <f t="shared" si="93"/>
        <v/>
      </c>
      <c r="BC141" s="34"/>
      <c r="BD141" s="32" t="str">
        <f t="shared" si="94"/>
        <v/>
      </c>
      <c r="BE141" s="35"/>
      <c r="BF141" s="36" t="str">
        <f t="shared" si="95"/>
        <v/>
      </c>
      <c r="BG141" s="36" t="str">
        <f t="shared" si="96"/>
        <v/>
      </c>
      <c r="BH141" s="36" t="str">
        <f t="shared" si="97"/>
        <v/>
      </c>
      <c r="BI141" s="55"/>
      <c r="BJ141" s="34"/>
      <c r="BK141" s="148"/>
      <c r="BL141" s="34"/>
      <c r="BM141" s="32" t="str">
        <f t="shared" si="98"/>
        <v/>
      </c>
      <c r="BN141" s="34"/>
      <c r="BO141" s="32" t="str">
        <f t="shared" si="99"/>
        <v/>
      </c>
      <c r="BP141" s="34"/>
      <c r="BQ141" s="32" t="str">
        <f t="shared" si="100"/>
        <v/>
      </c>
      <c r="BR141" s="34"/>
      <c r="BS141" s="36" t="str">
        <f t="shared" si="101"/>
        <v/>
      </c>
      <c r="BT141" s="36" t="str">
        <f t="shared" si="102"/>
        <v/>
      </c>
      <c r="BU141" s="36" t="str">
        <f t="shared" si="103"/>
        <v/>
      </c>
      <c r="BV141" s="55"/>
      <c r="BW141" s="36" t="str">
        <f t="shared" si="104"/>
        <v/>
      </c>
      <c r="BX141" s="36" t="str">
        <f t="shared" si="104"/>
        <v/>
      </c>
      <c r="BY141" s="31"/>
      <c r="BZ141" s="38"/>
      <c r="CB141" s="120" t="e">
        <f t="shared" ca="1" si="73"/>
        <v>#VALUE!</v>
      </c>
      <c r="CC141" s="2" t="e">
        <f t="shared" ca="1" si="105"/>
        <v>#VALUE!</v>
      </c>
    </row>
    <row r="142" spans="1:81" s="10" customFormat="1" ht="25.15" customHeight="1" x14ac:dyDescent="0.2">
      <c r="A142" s="52" t="str">
        <f t="shared" si="106"/>
        <v/>
      </c>
      <c r="B142" s="157" t="e">
        <f t="shared" ca="1" si="74"/>
        <v>#VALUE!</v>
      </c>
      <c r="C142" s="157" t="e">
        <f t="shared" si="75"/>
        <v>#VALUE!</v>
      </c>
      <c r="D142" s="29"/>
      <c r="E142" s="155" t="str">
        <f ca="1">IFERROR(INDIRECT(ADDRESS(MATCH(D142,CatModules!C:C,0),2,1,1,"CatModules")),"")</f>
        <v/>
      </c>
      <c r="F142" s="96"/>
      <c r="G142" s="156" t="str">
        <f ca="1">IFERROR(INDIRECT(ADDRESS(MATCH(CONCATENATE(E142,"-",F142),CatInt!K:K,0),3,1,1,"CatInt")),"")</f>
        <v/>
      </c>
      <c r="H142" s="45" t="str">
        <f>IF(F142="","",VLOOKUP(F142,#REF!,2,FALSE))</f>
        <v/>
      </c>
      <c r="I142" s="29"/>
      <c r="J142" s="155" t="e">
        <f t="shared" si="76"/>
        <v>#VALUE!</v>
      </c>
      <c r="K142" s="155" t="e">
        <f t="shared" si="77"/>
        <v>#VALUE!</v>
      </c>
      <c r="L142" s="153"/>
      <c r="M142" s="53"/>
      <c r="N142" s="175">
        <f t="shared" si="78"/>
        <v>1142</v>
      </c>
      <c r="O142" s="53"/>
      <c r="P142" s="175">
        <f t="shared" si="79"/>
        <v>10142</v>
      </c>
      <c r="Q142" s="30"/>
      <c r="R142" s="149" t="str">
        <f>IFERROR(VLOOKUP(Q142,Setup!D$16:E$25,2,FALSE),"")</f>
        <v/>
      </c>
      <c r="S142" s="51" t="str">
        <f ca="1">IFERROR(IF(OR(I142="",VLOOKUP(I142,CatCostInp!$E$2:$K$88,7,FALSE)=0),"",VLOOKUP(I142,CatCostInp!$E$2:$K$88,7,FALSE)),"")</f>
        <v/>
      </c>
      <c r="T142" s="159" t="e">
        <f>VLOOKUP(U142,#REF!,2,FALSE)</f>
        <v>#REF!</v>
      </c>
      <c r="U142" s="30"/>
      <c r="V142" s="1" t="str">
        <f ca="1">IF(U142=Setup!$C$10,"Grant",IF('Other Pharma &amp; Health Products'!U142=Setup!$C$11,"Local",IF('Other Pharma &amp; Health Products'!U142=Setup!$C$12,"Other","")))</f>
        <v/>
      </c>
      <c r="W142" s="34"/>
      <c r="X142" s="148"/>
      <c r="Y142" s="33"/>
      <c r="Z142" s="36" t="str">
        <f t="shared" si="80"/>
        <v/>
      </c>
      <c r="AA142" s="35"/>
      <c r="AB142" s="32" t="str">
        <f t="shared" si="81"/>
        <v/>
      </c>
      <c r="AC142" s="35"/>
      <c r="AD142" s="32" t="str">
        <f t="shared" si="82"/>
        <v/>
      </c>
      <c r="AE142" s="35"/>
      <c r="AF142" s="36" t="str">
        <f t="shared" si="83"/>
        <v/>
      </c>
      <c r="AG142" s="36" t="str">
        <f t="shared" si="84"/>
        <v/>
      </c>
      <c r="AH142" s="36" t="str">
        <f t="shared" si="85"/>
        <v/>
      </c>
      <c r="AI142" s="55"/>
      <c r="AJ142" s="37"/>
      <c r="AK142" s="148"/>
      <c r="AL142" s="35"/>
      <c r="AM142" s="32" t="str">
        <f t="shared" si="86"/>
        <v/>
      </c>
      <c r="AN142" s="35"/>
      <c r="AO142" s="32" t="str">
        <f t="shared" si="87"/>
        <v/>
      </c>
      <c r="AP142" s="35"/>
      <c r="AQ142" s="32" t="str">
        <f t="shared" si="88"/>
        <v/>
      </c>
      <c r="AR142" s="35"/>
      <c r="AS142" s="36" t="str">
        <f t="shared" si="89"/>
        <v/>
      </c>
      <c r="AT142" s="36" t="str">
        <f t="shared" si="90"/>
        <v/>
      </c>
      <c r="AU142" s="36" t="str">
        <f t="shared" si="91"/>
        <v/>
      </c>
      <c r="AV142" s="55"/>
      <c r="AW142" s="34"/>
      <c r="AX142" s="148"/>
      <c r="AY142" s="34"/>
      <c r="AZ142" s="32" t="str">
        <f t="shared" si="92"/>
        <v/>
      </c>
      <c r="BA142" s="34"/>
      <c r="BB142" s="32" t="str">
        <f t="shared" si="93"/>
        <v/>
      </c>
      <c r="BC142" s="34"/>
      <c r="BD142" s="32" t="str">
        <f t="shared" si="94"/>
        <v/>
      </c>
      <c r="BE142" s="35"/>
      <c r="BF142" s="36" t="str">
        <f t="shared" si="95"/>
        <v/>
      </c>
      <c r="BG142" s="36" t="str">
        <f t="shared" si="96"/>
        <v/>
      </c>
      <c r="BH142" s="36" t="str">
        <f t="shared" si="97"/>
        <v/>
      </c>
      <c r="BI142" s="55"/>
      <c r="BJ142" s="34"/>
      <c r="BK142" s="148"/>
      <c r="BL142" s="34"/>
      <c r="BM142" s="32" t="str">
        <f t="shared" si="98"/>
        <v/>
      </c>
      <c r="BN142" s="34"/>
      <c r="BO142" s="32" t="str">
        <f t="shared" si="99"/>
        <v/>
      </c>
      <c r="BP142" s="34"/>
      <c r="BQ142" s="32" t="str">
        <f t="shared" si="100"/>
        <v/>
      </c>
      <c r="BR142" s="34"/>
      <c r="BS142" s="36" t="str">
        <f t="shared" si="101"/>
        <v/>
      </c>
      <c r="BT142" s="36" t="str">
        <f t="shared" si="102"/>
        <v/>
      </c>
      <c r="BU142" s="36" t="str">
        <f t="shared" si="103"/>
        <v/>
      </c>
      <c r="BV142" s="55"/>
      <c r="BW142" s="36" t="str">
        <f t="shared" si="104"/>
        <v/>
      </c>
      <c r="BX142" s="36" t="str">
        <f t="shared" si="104"/>
        <v/>
      </c>
      <c r="BY142" s="31"/>
      <c r="BZ142" s="38"/>
      <c r="CB142" s="120" t="e">
        <f t="shared" ca="1" si="73"/>
        <v>#VALUE!</v>
      </c>
      <c r="CC142" s="2" t="e">
        <f t="shared" ca="1" si="105"/>
        <v>#VALUE!</v>
      </c>
    </row>
    <row r="143" spans="1:81" s="10" customFormat="1" ht="25.15" customHeight="1" x14ac:dyDescent="0.2">
      <c r="A143" s="52" t="str">
        <f t="shared" si="106"/>
        <v/>
      </c>
      <c r="B143" s="157" t="e">
        <f t="shared" ca="1" si="74"/>
        <v>#VALUE!</v>
      </c>
      <c r="C143" s="157" t="e">
        <f t="shared" si="75"/>
        <v>#VALUE!</v>
      </c>
      <c r="D143" s="29"/>
      <c r="E143" s="155" t="str">
        <f ca="1">IFERROR(INDIRECT(ADDRESS(MATCH(D143,CatModules!C:C,0),2,1,1,"CatModules")),"")</f>
        <v/>
      </c>
      <c r="F143" s="96"/>
      <c r="G143" s="156" t="str">
        <f ca="1">IFERROR(INDIRECT(ADDRESS(MATCH(CONCATENATE(E143,"-",F143),CatInt!K:K,0),3,1,1,"CatInt")),"")</f>
        <v/>
      </c>
      <c r="H143" s="45" t="str">
        <f>IF(F143="","",VLOOKUP(F143,#REF!,2,FALSE))</f>
        <v/>
      </c>
      <c r="I143" s="29"/>
      <c r="J143" s="155" t="e">
        <f t="shared" si="76"/>
        <v>#VALUE!</v>
      </c>
      <c r="K143" s="155" t="e">
        <f t="shared" si="77"/>
        <v>#VALUE!</v>
      </c>
      <c r="L143" s="153"/>
      <c r="M143" s="53"/>
      <c r="N143" s="175">
        <f t="shared" si="78"/>
        <v>1143</v>
      </c>
      <c r="O143" s="53"/>
      <c r="P143" s="175">
        <f t="shared" si="79"/>
        <v>10143</v>
      </c>
      <c r="Q143" s="30"/>
      <c r="R143" s="149" t="str">
        <f>IFERROR(VLOOKUP(Q143,Setup!D$16:E$25,2,FALSE),"")</f>
        <v/>
      </c>
      <c r="S143" s="51" t="str">
        <f ca="1">IFERROR(IF(OR(I143="",VLOOKUP(I143,CatCostInp!$E$2:$K$88,7,FALSE)=0),"",VLOOKUP(I143,CatCostInp!$E$2:$K$88,7,FALSE)),"")</f>
        <v/>
      </c>
      <c r="T143" s="159" t="e">
        <f>VLOOKUP(U143,#REF!,2,FALSE)</f>
        <v>#REF!</v>
      </c>
      <c r="U143" s="30"/>
      <c r="V143" s="1" t="str">
        <f ca="1">IF(U143=Setup!$C$10,"Grant",IF('Other Pharma &amp; Health Products'!U143=Setup!$C$11,"Local",IF('Other Pharma &amp; Health Products'!U143=Setup!$C$12,"Other","")))</f>
        <v/>
      </c>
      <c r="W143" s="34"/>
      <c r="X143" s="148"/>
      <c r="Y143" s="33"/>
      <c r="Z143" s="36" t="str">
        <f t="shared" si="80"/>
        <v/>
      </c>
      <c r="AA143" s="35"/>
      <c r="AB143" s="32" t="str">
        <f t="shared" si="81"/>
        <v/>
      </c>
      <c r="AC143" s="35"/>
      <c r="AD143" s="32" t="str">
        <f t="shared" si="82"/>
        <v/>
      </c>
      <c r="AE143" s="35"/>
      <c r="AF143" s="36" t="str">
        <f t="shared" si="83"/>
        <v/>
      </c>
      <c r="AG143" s="36" t="str">
        <f t="shared" si="84"/>
        <v/>
      </c>
      <c r="AH143" s="36" t="str">
        <f t="shared" si="85"/>
        <v/>
      </c>
      <c r="AI143" s="55"/>
      <c r="AJ143" s="37"/>
      <c r="AK143" s="148"/>
      <c r="AL143" s="35"/>
      <c r="AM143" s="32" t="str">
        <f t="shared" si="86"/>
        <v/>
      </c>
      <c r="AN143" s="35"/>
      <c r="AO143" s="32" t="str">
        <f t="shared" si="87"/>
        <v/>
      </c>
      <c r="AP143" s="35"/>
      <c r="AQ143" s="32" t="str">
        <f t="shared" si="88"/>
        <v/>
      </c>
      <c r="AR143" s="35"/>
      <c r="AS143" s="36" t="str">
        <f t="shared" si="89"/>
        <v/>
      </c>
      <c r="AT143" s="36" t="str">
        <f t="shared" si="90"/>
        <v/>
      </c>
      <c r="AU143" s="36" t="str">
        <f t="shared" si="91"/>
        <v/>
      </c>
      <c r="AV143" s="55"/>
      <c r="AW143" s="34"/>
      <c r="AX143" s="148"/>
      <c r="AY143" s="34"/>
      <c r="AZ143" s="32" t="str">
        <f t="shared" si="92"/>
        <v/>
      </c>
      <c r="BA143" s="34"/>
      <c r="BB143" s="32" t="str">
        <f t="shared" si="93"/>
        <v/>
      </c>
      <c r="BC143" s="34"/>
      <c r="BD143" s="32" t="str">
        <f t="shared" si="94"/>
        <v/>
      </c>
      <c r="BE143" s="35"/>
      <c r="BF143" s="36" t="str">
        <f t="shared" si="95"/>
        <v/>
      </c>
      <c r="BG143" s="36" t="str">
        <f t="shared" si="96"/>
        <v/>
      </c>
      <c r="BH143" s="36" t="str">
        <f t="shared" si="97"/>
        <v/>
      </c>
      <c r="BI143" s="55"/>
      <c r="BJ143" s="34"/>
      <c r="BK143" s="148"/>
      <c r="BL143" s="34"/>
      <c r="BM143" s="32" t="str">
        <f t="shared" si="98"/>
        <v/>
      </c>
      <c r="BN143" s="34"/>
      <c r="BO143" s="32" t="str">
        <f t="shared" si="99"/>
        <v/>
      </c>
      <c r="BP143" s="34"/>
      <c r="BQ143" s="32" t="str">
        <f t="shared" si="100"/>
        <v/>
      </c>
      <c r="BR143" s="34"/>
      <c r="BS143" s="36" t="str">
        <f t="shared" si="101"/>
        <v/>
      </c>
      <c r="BT143" s="36" t="str">
        <f t="shared" si="102"/>
        <v/>
      </c>
      <c r="BU143" s="36" t="str">
        <f t="shared" si="103"/>
        <v/>
      </c>
      <c r="BV143" s="55"/>
      <c r="BW143" s="36" t="str">
        <f t="shared" si="104"/>
        <v/>
      </c>
      <c r="BX143" s="36" t="str">
        <f t="shared" si="104"/>
        <v/>
      </c>
      <c r="BY143" s="31"/>
      <c r="BZ143" s="38"/>
      <c r="CB143" s="120" t="e">
        <f t="shared" ca="1" si="73"/>
        <v>#VALUE!</v>
      </c>
      <c r="CC143" s="2" t="e">
        <f t="shared" ca="1" si="105"/>
        <v>#VALUE!</v>
      </c>
    </row>
    <row r="144" spans="1:81" s="10" customFormat="1" ht="25.15" customHeight="1" x14ac:dyDescent="0.2">
      <c r="A144" s="52" t="str">
        <f t="shared" si="106"/>
        <v/>
      </c>
      <c r="B144" s="157" t="e">
        <f t="shared" ca="1" si="74"/>
        <v>#VALUE!</v>
      </c>
      <c r="C144" s="157" t="e">
        <f t="shared" si="75"/>
        <v>#VALUE!</v>
      </c>
      <c r="D144" s="29"/>
      <c r="E144" s="155" t="str">
        <f ca="1">IFERROR(INDIRECT(ADDRESS(MATCH(D144,CatModules!C:C,0),2,1,1,"CatModules")),"")</f>
        <v/>
      </c>
      <c r="F144" s="96"/>
      <c r="G144" s="156" t="str">
        <f ca="1">IFERROR(INDIRECT(ADDRESS(MATCH(CONCATENATE(E144,"-",F144),CatInt!K:K,0),3,1,1,"CatInt")),"")</f>
        <v/>
      </c>
      <c r="H144" s="45" t="str">
        <f>IF(F144="","",VLOOKUP(F144,#REF!,2,FALSE))</f>
        <v/>
      </c>
      <c r="I144" s="29"/>
      <c r="J144" s="155" t="e">
        <f t="shared" si="76"/>
        <v>#VALUE!</v>
      </c>
      <c r="K144" s="155" t="e">
        <f t="shared" si="77"/>
        <v>#VALUE!</v>
      </c>
      <c r="L144" s="153"/>
      <c r="M144" s="53"/>
      <c r="N144" s="175">
        <f t="shared" si="78"/>
        <v>1144</v>
      </c>
      <c r="O144" s="53"/>
      <c r="P144" s="175">
        <f t="shared" si="79"/>
        <v>10144</v>
      </c>
      <c r="Q144" s="30"/>
      <c r="R144" s="149" t="str">
        <f>IFERROR(VLOOKUP(Q144,Setup!D$16:E$25,2,FALSE),"")</f>
        <v/>
      </c>
      <c r="S144" s="51" t="str">
        <f ca="1">IFERROR(IF(OR(I144="",VLOOKUP(I144,CatCostInp!$E$2:$K$88,7,FALSE)=0),"",VLOOKUP(I144,CatCostInp!$E$2:$K$88,7,FALSE)),"")</f>
        <v/>
      </c>
      <c r="T144" s="159" t="e">
        <f>VLOOKUP(U144,#REF!,2,FALSE)</f>
        <v>#REF!</v>
      </c>
      <c r="U144" s="30"/>
      <c r="V144" s="1" t="str">
        <f ca="1">IF(U144=Setup!$C$10,"Grant",IF('Other Pharma &amp; Health Products'!U144=Setup!$C$11,"Local",IF('Other Pharma &amp; Health Products'!U144=Setup!$C$12,"Other","")))</f>
        <v/>
      </c>
      <c r="W144" s="34"/>
      <c r="X144" s="148"/>
      <c r="Y144" s="33"/>
      <c r="Z144" s="36" t="str">
        <f t="shared" si="80"/>
        <v/>
      </c>
      <c r="AA144" s="35"/>
      <c r="AB144" s="32" t="str">
        <f t="shared" si="81"/>
        <v/>
      </c>
      <c r="AC144" s="35"/>
      <c r="AD144" s="32" t="str">
        <f t="shared" si="82"/>
        <v/>
      </c>
      <c r="AE144" s="35"/>
      <c r="AF144" s="36" t="str">
        <f t="shared" si="83"/>
        <v/>
      </c>
      <c r="AG144" s="36" t="str">
        <f t="shared" si="84"/>
        <v/>
      </c>
      <c r="AH144" s="36" t="str">
        <f t="shared" si="85"/>
        <v/>
      </c>
      <c r="AI144" s="55"/>
      <c r="AJ144" s="37"/>
      <c r="AK144" s="148"/>
      <c r="AL144" s="35"/>
      <c r="AM144" s="32" t="str">
        <f t="shared" si="86"/>
        <v/>
      </c>
      <c r="AN144" s="35"/>
      <c r="AO144" s="32" t="str">
        <f t="shared" si="87"/>
        <v/>
      </c>
      <c r="AP144" s="35"/>
      <c r="AQ144" s="32" t="str">
        <f t="shared" si="88"/>
        <v/>
      </c>
      <c r="AR144" s="35"/>
      <c r="AS144" s="36" t="str">
        <f t="shared" si="89"/>
        <v/>
      </c>
      <c r="AT144" s="36" t="str">
        <f t="shared" si="90"/>
        <v/>
      </c>
      <c r="AU144" s="36" t="str">
        <f t="shared" si="91"/>
        <v/>
      </c>
      <c r="AV144" s="55"/>
      <c r="AW144" s="34"/>
      <c r="AX144" s="148"/>
      <c r="AY144" s="34"/>
      <c r="AZ144" s="32" t="str">
        <f t="shared" si="92"/>
        <v/>
      </c>
      <c r="BA144" s="34"/>
      <c r="BB144" s="32" t="str">
        <f t="shared" si="93"/>
        <v/>
      </c>
      <c r="BC144" s="34"/>
      <c r="BD144" s="32" t="str">
        <f t="shared" si="94"/>
        <v/>
      </c>
      <c r="BE144" s="35"/>
      <c r="BF144" s="36" t="str">
        <f t="shared" si="95"/>
        <v/>
      </c>
      <c r="BG144" s="36" t="str">
        <f t="shared" si="96"/>
        <v/>
      </c>
      <c r="BH144" s="36" t="str">
        <f t="shared" si="97"/>
        <v/>
      </c>
      <c r="BI144" s="55"/>
      <c r="BJ144" s="34"/>
      <c r="BK144" s="148"/>
      <c r="BL144" s="34"/>
      <c r="BM144" s="32" t="str">
        <f t="shared" si="98"/>
        <v/>
      </c>
      <c r="BN144" s="34"/>
      <c r="BO144" s="32" t="str">
        <f t="shared" si="99"/>
        <v/>
      </c>
      <c r="BP144" s="34"/>
      <c r="BQ144" s="32" t="str">
        <f t="shared" si="100"/>
        <v/>
      </c>
      <c r="BR144" s="34"/>
      <c r="BS144" s="36" t="str">
        <f t="shared" si="101"/>
        <v/>
      </c>
      <c r="BT144" s="36" t="str">
        <f t="shared" si="102"/>
        <v/>
      </c>
      <c r="BU144" s="36" t="str">
        <f t="shared" si="103"/>
        <v/>
      </c>
      <c r="BV144" s="55"/>
      <c r="BW144" s="36" t="str">
        <f t="shared" si="104"/>
        <v/>
      </c>
      <c r="BX144" s="36" t="str">
        <f t="shared" si="104"/>
        <v/>
      </c>
      <c r="BY144" s="31"/>
      <c r="BZ144" s="38"/>
      <c r="CB144" s="120" t="e">
        <f t="shared" ca="1" si="73"/>
        <v>#VALUE!</v>
      </c>
      <c r="CC144" s="2" t="e">
        <f t="shared" ca="1" si="105"/>
        <v>#VALUE!</v>
      </c>
    </row>
    <row r="145" spans="1:81" s="10" customFormat="1" ht="25.15" customHeight="1" x14ac:dyDescent="0.2">
      <c r="A145" s="52" t="str">
        <f t="shared" si="106"/>
        <v/>
      </c>
      <c r="B145" s="157" t="e">
        <f t="shared" ca="1" si="74"/>
        <v>#VALUE!</v>
      </c>
      <c r="C145" s="157" t="e">
        <f t="shared" si="75"/>
        <v>#VALUE!</v>
      </c>
      <c r="D145" s="29"/>
      <c r="E145" s="155" t="str">
        <f ca="1">IFERROR(INDIRECT(ADDRESS(MATCH(D145,CatModules!C:C,0),2,1,1,"CatModules")),"")</f>
        <v/>
      </c>
      <c r="F145" s="96"/>
      <c r="G145" s="156" t="str">
        <f ca="1">IFERROR(INDIRECT(ADDRESS(MATCH(CONCATENATE(E145,"-",F145),CatInt!K:K,0),3,1,1,"CatInt")),"")</f>
        <v/>
      </c>
      <c r="H145" s="45" t="str">
        <f>IF(F145="","",VLOOKUP(F145,#REF!,2,FALSE))</f>
        <v/>
      </c>
      <c r="I145" s="29"/>
      <c r="J145" s="155" t="e">
        <f t="shared" si="76"/>
        <v>#VALUE!</v>
      </c>
      <c r="K145" s="155" t="e">
        <f t="shared" si="77"/>
        <v>#VALUE!</v>
      </c>
      <c r="L145" s="153"/>
      <c r="M145" s="53"/>
      <c r="N145" s="175">
        <f t="shared" si="78"/>
        <v>1145</v>
      </c>
      <c r="O145" s="53"/>
      <c r="P145" s="175">
        <f t="shared" si="79"/>
        <v>10145</v>
      </c>
      <c r="Q145" s="30"/>
      <c r="R145" s="149" t="str">
        <f>IFERROR(VLOOKUP(Q145,Setup!D$16:E$25,2,FALSE),"")</f>
        <v/>
      </c>
      <c r="S145" s="51" t="str">
        <f ca="1">IFERROR(IF(OR(I145="",VLOOKUP(I145,CatCostInp!$E$2:$K$88,7,FALSE)=0),"",VLOOKUP(I145,CatCostInp!$E$2:$K$88,7,FALSE)),"")</f>
        <v/>
      </c>
      <c r="T145" s="159" t="e">
        <f>VLOOKUP(U145,#REF!,2,FALSE)</f>
        <v>#REF!</v>
      </c>
      <c r="U145" s="30"/>
      <c r="V145" s="1" t="str">
        <f ca="1">IF(U145=Setup!$C$10,"Grant",IF('Other Pharma &amp; Health Products'!U145=Setup!$C$11,"Local",IF('Other Pharma &amp; Health Products'!U145=Setup!$C$12,"Other","")))</f>
        <v/>
      </c>
      <c r="W145" s="34"/>
      <c r="X145" s="148"/>
      <c r="Y145" s="33"/>
      <c r="Z145" s="36" t="str">
        <f t="shared" si="80"/>
        <v/>
      </c>
      <c r="AA145" s="35"/>
      <c r="AB145" s="32" t="str">
        <f t="shared" si="81"/>
        <v/>
      </c>
      <c r="AC145" s="35"/>
      <c r="AD145" s="32" t="str">
        <f t="shared" si="82"/>
        <v/>
      </c>
      <c r="AE145" s="35"/>
      <c r="AF145" s="36" t="str">
        <f t="shared" si="83"/>
        <v/>
      </c>
      <c r="AG145" s="36" t="str">
        <f t="shared" si="84"/>
        <v/>
      </c>
      <c r="AH145" s="36" t="str">
        <f t="shared" si="85"/>
        <v/>
      </c>
      <c r="AI145" s="55"/>
      <c r="AJ145" s="37"/>
      <c r="AK145" s="148"/>
      <c r="AL145" s="35"/>
      <c r="AM145" s="32" t="str">
        <f t="shared" si="86"/>
        <v/>
      </c>
      <c r="AN145" s="35"/>
      <c r="AO145" s="32" t="str">
        <f t="shared" si="87"/>
        <v/>
      </c>
      <c r="AP145" s="35"/>
      <c r="AQ145" s="32" t="str">
        <f t="shared" si="88"/>
        <v/>
      </c>
      <c r="AR145" s="35"/>
      <c r="AS145" s="36" t="str">
        <f t="shared" si="89"/>
        <v/>
      </c>
      <c r="AT145" s="36" t="str">
        <f t="shared" si="90"/>
        <v/>
      </c>
      <c r="AU145" s="36" t="str">
        <f t="shared" si="91"/>
        <v/>
      </c>
      <c r="AV145" s="55"/>
      <c r="AW145" s="34"/>
      <c r="AX145" s="148"/>
      <c r="AY145" s="34"/>
      <c r="AZ145" s="32" t="str">
        <f t="shared" si="92"/>
        <v/>
      </c>
      <c r="BA145" s="34"/>
      <c r="BB145" s="32" t="str">
        <f t="shared" si="93"/>
        <v/>
      </c>
      <c r="BC145" s="34"/>
      <c r="BD145" s="32" t="str">
        <f t="shared" si="94"/>
        <v/>
      </c>
      <c r="BE145" s="35"/>
      <c r="BF145" s="36" t="str">
        <f t="shared" si="95"/>
        <v/>
      </c>
      <c r="BG145" s="36" t="str">
        <f t="shared" si="96"/>
        <v/>
      </c>
      <c r="BH145" s="36" t="str">
        <f t="shared" si="97"/>
        <v/>
      </c>
      <c r="BI145" s="55"/>
      <c r="BJ145" s="34"/>
      <c r="BK145" s="148"/>
      <c r="BL145" s="34"/>
      <c r="BM145" s="32" t="str">
        <f t="shared" si="98"/>
        <v/>
      </c>
      <c r="BN145" s="34"/>
      <c r="BO145" s="32" t="str">
        <f t="shared" si="99"/>
        <v/>
      </c>
      <c r="BP145" s="34"/>
      <c r="BQ145" s="32" t="str">
        <f t="shared" si="100"/>
        <v/>
      </c>
      <c r="BR145" s="34"/>
      <c r="BS145" s="36" t="str">
        <f t="shared" si="101"/>
        <v/>
      </c>
      <c r="BT145" s="36" t="str">
        <f t="shared" si="102"/>
        <v/>
      </c>
      <c r="BU145" s="36" t="str">
        <f t="shared" si="103"/>
        <v/>
      </c>
      <c r="BV145" s="55"/>
      <c r="BW145" s="36" t="str">
        <f t="shared" si="104"/>
        <v/>
      </c>
      <c r="BX145" s="36" t="str">
        <f t="shared" si="104"/>
        <v/>
      </c>
      <c r="BY145" s="31"/>
      <c r="BZ145" s="38"/>
      <c r="CB145" s="120" t="e">
        <f t="shared" ca="1" si="73"/>
        <v>#VALUE!</v>
      </c>
      <c r="CC145" s="2" t="e">
        <f t="shared" ca="1" si="105"/>
        <v>#VALUE!</v>
      </c>
    </row>
    <row r="146" spans="1:81" s="10" customFormat="1" ht="25.15" customHeight="1" x14ac:dyDescent="0.2">
      <c r="A146" s="52" t="str">
        <f t="shared" si="106"/>
        <v/>
      </c>
      <c r="B146" s="157" t="e">
        <f t="shared" ca="1" si="74"/>
        <v>#VALUE!</v>
      </c>
      <c r="C146" s="157" t="e">
        <f t="shared" si="75"/>
        <v>#VALUE!</v>
      </c>
      <c r="D146" s="29"/>
      <c r="E146" s="155" t="str">
        <f ca="1">IFERROR(INDIRECT(ADDRESS(MATCH(D146,CatModules!C:C,0),2,1,1,"CatModules")),"")</f>
        <v/>
      </c>
      <c r="F146" s="96"/>
      <c r="G146" s="156" t="str">
        <f ca="1">IFERROR(INDIRECT(ADDRESS(MATCH(CONCATENATE(E146,"-",F146),CatInt!K:K,0),3,1,1,"CatInt")),"")</f>
        <v/>
      </c>
      <c r="H146" s="45" t="str">
        <f>IF(F146="","",VLOOKUP(F146,#REF!,2,FALSE))</f>
        <v/>
      </c>
      <c r="I146" s="29"/>
      <c r="J146" s="155" t="e">
        <f t="shared" si="76"/>
        <v>#VALUE!</v>
      </c>
      <c r="K146" s="155" t="e">
        <f t="shared" si="77"/>
        <v>#VALUE!</v>
      </c>
      <c r="L146" s="153"/>
      <c r="M146" s="53"/>
      <c r="N146" s="175">
        <f t="shared" si="78"/>
        <v>1146</v>
      </c>
      <c r="O146" s="53"/>
      <c r="P146" s="175">
        <f t="shared" si="79"/>
        <v>10146</v>
      </c>
      <c r="Q146" s="30"/>
      <c r="R146" s="149" t="str">
        <f>IFERROR(VLOOKUP(Q146,Setup!D$16:E$25,2,FALSE),"")</f>
        <v/>
      </c>
      <c r="S146" s="51" t="str">
        <f ca="1">IFERROR(IF(OR(I146="",VLOOKUP(I146,CatCostInp!$E$2:$K$88,7,FALSE)=0),"",VLOOKUP(I146,CatCostInp!$E$2:$K$88,7,FALSE)),"")</f>
        <v/>
      </c>
      <c r="T146" s="159" t="e">
        <f>VLOOKUP(U146,#REF!,2,FALSE)</f>
        <v>#REF!</v>
      </c>
      <c r="U146" s="30"/>
      <c r="V146" s="1" t="str">
        <f ca="1">IF(U146=Setup!$C$10,"Grant",IF('Other Pharma &amp; Health Products'!U146=Setup!$C$11,"Local",IF('Other Pharma &amp; Health Products'!U146=Setup!$C$12,"Other","")))</f>
        <v/>
      </c>
      <c r="W146" s="34"/>
      <c r="X146" s="148"/>
      <c r="Y146" s="33"/>
      <c r="Z146" s="36" t="str">
        <f t="shared" si="80"/>
        <v/>
      </c>
      <c r="AA146" s="35"/>
      <c r="AB146" s="32" t="str">
        <f t="shared" si="81"/>
        <v/>
      </c>
      <c r="AC146" s="35"/>
      <c r="AD146" s="32" t="str">
        <f t="shared" si="82"/>
        <v/>
      </c>
      <c r="AE146" s="35"/>
      <c r="AF146" s="36" t="str">
        <f t="shared" si="83"/>
        <v/>
      </c>
      <c r="AG146" s="36" t="str">
        <f t="shared" si="84"/>
        <v/>
      </c>
      <c r="AH146" s="36" t="str">
        <f t="shared" si="85"/>
        <v/>
      </c>
      <c r="AI146" s="55"/>
      <c r="AJ146" s="37"/>
      <c r="AK146" s="148"/>
      <c r="AL146" s="35"/>
      <c r="AM146" s="32" t="str">
        <f t="shared" si="86"/>
        <v/>
      </c>
      <c r="AN146" s="35"/>
      <c r="AO146" s="32" t="str">
        <f t="shared" si="87"/>
        <v/>
      </c>
      <c r="AP146" s="35"/>
      <c r="AQ146" s="32" t="str">
        <f t="shared" si="88"/>
        <v/>
      </c>
      <c r="AR146" s="35"/>
      <c r="AS146" s="36" t="str">
        <f t="shared" si="89"/>
        <v/>
      </c>
      <c r="AT146" s="36" t="str">
        <f t="shared" si="90"/>
        <v/>
      </c>
      <c r="AU146" s="36" t="str">
        <f t="shared" si="91"/>
        <v/>
      </c>
      <c r="AV146" s="55"/>
      <c r="AW146" s="34"/>
      <c r="AX146" s="148"/>
      <c r="AY146" s="34"/>
      <c r="AZ146" s="32" t="str">
        <f t="shared" si="92"/>
        <v/>
      </c>
      <c r="BA146" s="34"/>
      <c r="BB146" s="32" t="str">
        <f t="shared" si="93"/>
        <v/>
      </c>
      <c r="BC146" s="34"/>
      <c r="BD146" s="32" t="str">
        <f t="shared" si="94"/>
        <v/>
      </c>
      <c r="BE146" s="35"/>
      <c r="BF146" s="36" t="str">
        <f t="shared" si="95"/>
        <v/>
      </c>
      <c r="BG146" s="36" t="str">
        <f t="shared" si="96"/>
        <v/>
      </c>
      <c r="BH146" s="36" t="str">
        <f t="shared" si="97"/>
        <v/>
      </c>
      <c r="BI146" s="55"/>
      <c r="BJ146" s="34"/>
      <c r="BK146" s="148"/>
      <c r="BL146" s="34"/>
      <c r="BM146" s="32" t="str">
        <f t="shared" si="98"/>
        <v/>
      </c>
      <c r="BN146" s="34"/>
      <c r="BO146" s="32" t="str">
        <f t="shared" si="99"/>
        <v/>
      </c>
      <c r="BP146" s="34"/>
      <c r="BQ146" s="32" t="str">
        <f t="shared" si="100"/>
        <v/>
      </c>
      <c r="BR146" s="34"/>
      <c r="BS146" s="36" t="str">
        <f t="shared" si="101"/>
        <v/>
      </c>
      <c r="BT146" s="36" t="str">
        <f t="shared" si="102"/>
        <v/>
      </c>
      <c r="BU146" s="36" t="str">
        <f t="shared" si="103"/>
        <v/>
      </c>
      <c r="BV146" s="55"/>
      <c r="BW146" s="36" t="str">
        <f t="shared" si="104"/>
        <v/>
      </c>
      <c r="BX146" s="36" t="str">
        <f t="shared" si="104"/>
        <v/>
      </c>
      <c r="BY146" s="31"/>
      <c r="BZ146" s="38"/>
      <c r="CB146" s="120" t="e">
        <f t="shared" ca="1" si="73"/>
        <v>#VALUE!</v>
      </c>
      <c r="CC146" s="2" t="e">
        <f t="shared" ca="1" si="105"/>
        <v>#VALUE!</v>
      </c>
    </row>
    <row r="147" spans="1:81" s="10" customFormat="1" ht="25.15" customHeight="1" x14ac:dyDescent="0.2">
      <c r="A147" s="52" t="str">
        <f t="shared" si="106"/>
        <v/>
      </c>
      <c r="B147" s="157" t="e">
        <f t="shared" ca="1" si="74"/>
        <v>#VALUE!</v>
      </c>
      <c r="C147" s="157" t="e">
        <f t="shared" si="75"/>
        <v>#VALUE!</v>
      </c>
      <c r="D147" s="29"/>
      <c r="E147" s="155" t="str">
        <f ca="1">IFERROR(INDIRECT(ADDRESS(MATCH(D147,CatModules!C:C,0),2,1,1,"CatModules")),"")</f>
        <v/>
      </c>
      <c r="F147" s="96"/>
      <c r="G147" s="156" t="str">
        <f ca="1">IFERROR(INDIRECT(ADDRESS(MATCH(CONCATENATE(E147,"-",F147),CatInt!K:K,0),3,1,1,"CatInt")),"")</f>
        <v/>
      </c>
      <c r="H147" s="45" t="str">
        <f>IF(F147="","",VLOOKUP(F147,#REF!,2,FALSE))</f>
        <v/>
      </c>
      <c r="I147" s="29"/>
      <c r="J147" s="155" t="e">
        <f t="shared" si="76"/>
        <v>#VALUE!</v>
      </c>
      <c r="K147" s="155" t="e">
        <f t="shared" si="77"/>
        <v>#VALUE!</v>
      </c>
      <c r="L147" s="153"/>
      <c r="M147" s="53"/>
      <c r="N147" s="175">
        <f t="shared" si="78"/>
        <v>1147</v>
      </c>
      <c r="O147" s="53"/>
      <c r="P147" s="175">
        <f t="shared" si="79"/>
        <v>10147</v>
      </c>
      <c r="Q147" s="30"/>
      <c r="R147" s="149" t="str">
        <f>IFERROR(VLOOKUP(Q147,Setup!D$16:E$25,2,FALSE),"")</f>
        <v/>
      </c>
      <c r="S147" s="51" t="str">
        <f ca="1">IFERROR(IF(OR(I147="",VLOOKUP(I147,CatCostInp!$E$2:$K$88,7,FALSE)=0),"",VLOOKUP(I147,CatCostInp!$E$2:$K$88,7,FALSE)),"")</f>
        <v/>
      </c>
      <c r="T147" s="159" t="e">
        <f>VLOOKUP(U147,#REF!,2,FALSE)</f>
        <v>#REF!</v>
      </c>
      <c r="U147" s="30"/>
      <c r="V147" s="1" t="str">
        <f ca="1">IF(U147=Setup!$C$10,"Grant",IF('Other Pharma &amp; Health Products'!U147=Setup!$C$11,"Local",IF('Other Pharma &amp; Health Products'!U147=Setup!$C$12,"Other","")))</f>
        <v/>
      </c>
      <c r="W147" s="34"/>
      <c r="X147" s="148"/>
      <c r="Y147" s="33"/>
      <c r="Z147" s="36" t="str">
        <f t="shared" si="80"/>
        <v/>
      </c>
      <c r="AA147" s="35"/>
      <c r="AB147" s="32" t="str">
        <f t="shared" si="81"/>
        <v/>
      </c>
      <c r="AC147" s="35"/>
      <c r="AD147" s="32" t="str">
        <f t="shared" si="82"/>
        <v/>
      </c>
      <c r="AE147" s="35"/>
      <c r="AF147" s="36" t="str">
        <f t="shared" si="83"/>
        <v/>
      </c>
      <c r="AG147" s="36" t="str">
        <f t="shared" si="84"/>
        <v/>
      </c>
      <c r="AH147" s="36" t="str">
        <f t="shared" si="85"/>
        <v/>
      </c>
      <c r="AI147" s="55"/>
      <c r="AJ147" s="37"/>
      <c r="AK147" s="148"/>
      <c r="AL147" s="35"/>
      <c r="AM147" s="32" t="str">
        <f t="shared" si="86"/>
        <v/>
      </c>
      <c r="AN147" s="35"/>
      <c r="AO147" s="32" t="str">
        <f t="shared" si="87"/>
        <v/>
      </c>
      <c r="AP147" s="35"/>
      <c r="AQ147" s="32" t="str">
        <f t="shared" si="88"/>
        <v/>
      </c>
      <c r="AR147" s="35"/>
      <c r="AS147" s="36" t="str">
        <f t="shared" si="89"/>
        <v/>
      </c>
      <c r="AT147" s="36" t="str">
        <f t="shared" si="90"/>
        <v/>
      </c>
      <c r="AU147" s="36" t="str">
        <f t="shared" si="91"/>
        <v/>
      </c>
      <c r="AV147" s="55"/>
      <c r="AW147" s="34"/>
      <c r="AX147" s="148"/>
      <c r="AY147" s="34"/>
      <c r="AZ147" s="32" t="str">
        <f t="shared" si="92"/>
        <v/>
      </c>
      <c r="BA147" s="34"/>
      <c r="BB147" s="32" t="str">
        <f t="shared" si="93"/>
        <v/>
      </c>
      <c r="BC147" s="34"/>
      <c r="BD147" s="32" t="str">
        <f t="shared" si="94"/>
        <v/>
      </c>
      <c r="BE147" s="35"/>
      <c r="BF147" s="36" t="str">
        <f t="shared" si="95"/>
        <v/>
      </c>
      <c r="BG147" s="36" t="str">
        <f t="shared" si="96"/>
        <v/>
      </c>
      <c r="BH147" s="36" t="str">
        <f t="shared" si="97"/>
        <v/>
      </c>
      <c r="BI147" s="55"/>
      <c r="BJ147" s="34"/>
      <c r="BK147" s="148"/>
      <c r="BL147" s="34"/>
      <c r="BM147" s="32" t="str">
        <f t="shared" si="98"/>
        <v/>
      </c>
      <c r="BN147" s="34"/>
      <c r="BO147" s="32" t="str">
        <f t="shared" si="99"/>
        <v/>
      </c>
      <c r="BP147" s="34"/>
      <c r="BQ147" s="32" t="str">
        <f t="shared" si="100"/>
        <v/>
      </c>
      <c r="BR147" s="34"/>
      <c r="BS147" s="36" t="str">
        <f t="shared" si="101"/>
        <v/>
      </c>
      <c r="BT147" s="36" t="str">
        <f t="shared" si="102"/>
        <v/>
      </c>
      <c r="BU147" s="36" t="str">
        <f t="shared" si="103"/>
        <v/>
      </c>
      <c r="BV147" s="55"/>
      <c r="BW147" s="36" t="str">
        <f t="shared" si="104"/>
        <v/>
      </c>
      <c r="BX147" s="36" t="str">
        <f t="shared" si="104"/>
        <v/>
      </c>
      <c r="BY147" s="31"/>
      <c r="BZ147" s="38"/>
      <c r="CB147" s="120" t="e">
        <f t="shared" ca="1" si="73"/>
        <v>#VALUE!</v>
      </c>
      <c r="CC147" s="2" t="e">
        <f t="shared" ca="1" si="105"/>
        <v>#VALUE!</v>
      </c>
    </row>
    <row r="148" spans="1:81" s="10" customFormat="1" ht="25.15" customHeight="1" x14ac:dyDescent="0.2">
      <c r="A148" s="52" t="str">
        <f t="shared" si="106"/>
        <v/>
      </c>
      <c r="B148" s="157" t="e">
        <f t="shared" ca="1" si="74"/>
        <v>#VALUE!</v>
      </c>
      <c r="C148" s="157" t="e">
        <f t="shared" si="75"/>
        <v>#VALUE!</v>
      </c>
      <c r="D148" s="29"/>
      <c r="E148" s="155" t="str">
        <f ca="1">IFERROR(INDIRECT(ADDRESS(MATCH(D148,CatModules!C:C,0),2,1,1,"CatModules")),"")</f>
        <v/>
      </c>
      <c r="F148" s="96"/>
      <c r="G148" s="156" t="str">
        <f ca="1">IFERROR(INDIRECT(ADDRESS(MATCH(CONCATENATE(E148,"-",F148),CatInt!K:K,0),3,1,1,"CatInt")),"")</f>
        <v/>
      </c>
      <c r="H148" s="45" t="str">
        <f>IF(F148="","",VLOOKUP(F148,#REF!,2,FALSE))</f>
        <v/>
      </c>
      <c r="I148" s="29"/>
      <c r="J148" s="155" t="e">
        <f t="shared" si="76"/>
        <v>#VALUE!</v>
      </c>
      <c r="K148" s="155" t="e">
        <f t="shared" si="77"/>
        <v>#VALUE!</v>
      </c>
      <c r="L148" s="153"/>
      <c r="M148" s="53"/>
      <c r="N148" s="175">
        <f t="shared" si="78"/>
        <v>1148</v>
      </c>
      <c r="O148" s="53"/>
      <c r="P148" s="175">
        <f t="shared" si="79"/>
        <v>10148</v>
      </c>
      <c r="Q148" s="30"/>
      <c r="R148" s="149" t="str">
        <f>IFERROR(VLOOKUP(Q148,Setup!D$16:E$25,2,FALSE),"")</f>
        <v/>
      </c>
      <c r="S148" s="51" t="str">
        <f ca="1">IFERROR(IF(OR(I148="",VLOOKUP(I148,CatCostInp!$E$2:$K$88,7,FALSE)=0),"",VLOOKUP(I148,CatCostInp!$E$2:$K$88,7,FALSE)),"")</f>
        <v/>
      </c>
      <c r="T148" s="159" t="e">
        <f>VLOOKUP(U148,#REF!,2,FALSE)</f>
        <v>#REF!</v>
      </c>
      <c r="U148" s="30"/>
      <c r="V148" s="1" t="str">
        <f ca="1">IF(U148=Setup!$C$10,"Grant",IF('Other Pharma &amp; Health Products'!U148=Setup!$C$11,"Local",IF('Other Pharma &amp; Health Products'!U148=Setup!$C$12,"Other","")))</f>
        <v/>
      </c>
      <c r="W148" s="34"/>
      <c r="X148" s="148"/>
      <c r="Y148" s="33"/>
      <c r="Z148" s="36" t="str">
        <f t="shared" si="80"/>
        <v/>
      </c>
      <c r="AA148" s="35"/>
      <c r="AB148" s="32" t="str">
        <f t="shared" si="81"/>
        <v/>
      </c>
      <c r="AC148" s="35"/>
      <c r="AD148" s="32" t="str">
        <f t="shared" si="82"/>
        <v/>
      </c>
      <c r="AE148" s="35"/>
      <c r="AF148" s="36" t="str">
        <f t="shared" si="83"/>
        <v/>
      </c>
      <c r="AG148" s="36" t="str">
        <f t="shared" si="84"/>
        <v/>
      </c>
      <c r="AH148" s="36" t="str">
        <f t="shared" si="85"/>
        <v/>
      </c>
      <c r="AI148" s="55"/>
      <c r="AJ148" s="37"/>
      <c r="AK148" s="148"/>
      <c r="AL148" s="35"/>
      <c r="AM148" s="32" t="str">
        <f t="shared" si="86"/>
        <v/>
      </c>
      <c r="AN148" s="35"/>
      <c r="AO148" s="32" t="str">
        <f t="shared" si="87"/>
        <v/>
      </c>
      <c r="AP148" s="35"/>
      <c r="AQ148" s="32" t="str">
        <f t="shared" si="88"/>
        <v/>
      </c>
      <c r="AR148" s="35"/>
      <c r="AS148" s="36" t="str">
        <f t="shared" si="89"/>
        <v/>
      </c>
      <c r="AT148" s="36" t="str">
        <f t="shared" si="90"/>
        <v/>
      </c>
      <c r="AU148" s="36" t="str">
        <f t="shared" si="91"/>
        <v/>
      </c>
      <c r="AV148" s="55"/>
      <c r="AW148" s="34"/>
      <c r="AX148" s="148"/>
      <c r="AY148" s="34"/>
      <c r="AZ148" s="32" t="str">
        <f t="shared" si="92"/>
        <v/>
      </c>
      <c r="BA148" s="34"/>
      <c r="BB148" s="32" t="str">
        <f t="shared" si="93"/>
        <v/>
      </c>
      <c r="BC148" s="34"/>
      <c r="BD148" s="32" t="str">
        <f t="shared" si="94"/>
        <v/>
      </c>
      <c r="BE148" s="35"/>
      <c r="BF148" s="36" t="str">
        <f t="shared" si="95"/>
        <v/>
      </c>
      <c r="BG148" s="36" t="str">
        <f t="shared" si="96"/>
        <v/>
      </c>
      <c r="BH148" s="36" t="str">
        <f t="shared" si="97"/>
        <v/>
      </c>
      <c r="BI148" s="55"/>
      <c r="BJ148" s="34"/>
      <c r="BK148" s="148"/>
      <c r="BL148" s="34"/>
      <c r="BM148" s="32" t="str">
        <f t="shared" si="98"/>
        <v/>
      </c>
      <c r="BN148" s="34"/>
      <c r="BO148" s="32" t="str">
        <f t="shared" si="99"/>
        <v/>
      </c>
      <c r="BP148" s="34"/>
      <c r="BQ148" s="32" t="str">
        <f t="shared" si="100"/>
        <v/>
      </c>
      <c r="BR148" s="34"/>
      <c r="BS148" s="36" t="str">
        <f t="shared" si="101"/>
        <v/>
      </c>
      <c r="BT148" s="36" t="str">
        <f t="shared" si="102"/>
        <v/>
      </c>
      <c r="BU148" s="36" t="str">
        <f t="shared" si="103"/>
        <v/>
      </c>
      <c r="BV148" s="55"/>
      <c r="BW148" s="36" t="str">
        <f t="shared" si="104"/>
        <v/>
      </c>
      <c r="BX148" s="36" t="str">
        <f t="shared" si="104"/>
        <v/>
      </c>
      <c r="BY148" s="31"/>
      <c r="BZ148" s="38"/>
      <c r="CB148" s="120" t="e">
        <f t="shared" ca="1" si="73"/>
        <v>#VALUE!</v>
      </c>
      <c r="CC148" s="2" t="e">
        <f t="shared" ca="1" si="105"/>
        <v>#VALUE!</v>
      </c>
    </row>
    <row r="149" spans="1:81" s="10" customFormat="1" ht="25.15" customHeight="1" x14ac:dyDescent="0.2">
      <c r="A149" s="52" t="str">
        <f t="shared" si="106"/>
        <v/>
      </c>
      <c r="B149" s="157" t="e">
        <f t="shared" ca="1" si="74"/>
        <v>#VALUE!</v>
      </c>
      <c r="C149" s="157" t="e">
        <f t="shared" si="75"/>
        <v>#VALUE!</v>
      </c>
      <c r="D149" s="29"/>
      <c r="E149" s="155" t="str">
        <f ca="1">IFERROR(INDIRECT(ADDRESS(MATCH(D149,CatModules!C:C,0),2,1,1,"CatModules")),"")</f>
        <v/>
      </c>
      <c r="F149" s="96"/>
      <c r="G149" s="156" t="str">
        <f ca="1">IFERROR(INDIRECT(ADDRESS(MATCH(CONCATENATE(E149,"-",F149),CatInt!K:K,0),3,1,1,"CatInt")),"")</f>
        <v/>
      </c>
      <c r="H149" s="45" t="str">
        <f>IF(F149="","",VLOOKUP(F149,#REF!,2,FALSE))</f>
        <v/>
      </c>
      <c r="I149" s="29"/>
      <c r="J149" s="155" t="e">
        <f t="shared" si="76"/>
        <v>#VALUE!</v>
      </c>
      <c r="K149" s="155" t="e">
        <f t="shared" si="77"/>
        <v>#VALUE!</v>
      </c>
      <c r="L149" s="153"/>
      <c r="M149" s="53"/>
      <c r="N149" s="175">
        <f t="shared" si="78"/>
        <v>1149</v>
      </c>
      <c r="O149" s="53"/>
      <c r="P149" s="175">
        <f t="shared" si="79"/>
        <v>10149</v>
      </c>
      <c r="Q149" s="30"/>
      <c r="R149" s="149" t="str">
        <f>IFERROR(VLOOKUP(Q149,Setup!D$16:E$25,2,FALSE),"")</f>
        <v/>
      </c>
      <c r="S149" s="51" t="str">
        <f ca="1">IFERROR(IF(OR(I149="",VLOOKUP(I149,CatCostInp!$E$2:$K$88,7,FALSE)=0),"",VLOOKUP(I149,CatCostInp!$E$2:$K$88,7,FALSE)),"")</f>
        <v/>
      </c>
      <c r="T149" s="159" t="e">
        <f>VLOOKUP(U149,#REF!,2,FALSE)</f>
        <v>#REF!</v>
      </c>
      <c r="U149" s="30"/>
      <c r="V149" s="1" t="str">
        <f ca="1">IF(U149=Setup!$C$10,"Grant",IF('Other Pharma &amp; Health Products'!U149=Setup!$C$11,"Local",IF('Other Pharma &amp; Health Products'!U149=Setup!$C$12,"Other","")))</f>
        <v/>
      </c>
      <c r="W149" s="34"/>
      <c r="X149" s="148"/>
      <c r="Y149" s="33"/>
      <c r="Z149" s="36" t="str">
        <f t="shared" si="80"/>
        <v/>
      </c>
      <c r="AA149" s="35"/>
      <c r="AB149" s="32" t="str">
        <f t="shared" si="81"/>
        <v/>
      </c>
      <c r="AC149" s="35"/>
      <c r="AD149" s="32" t="str">
        <f t="shared" si="82"/>
        <v/>
      </c>
      <c r="AE149" s="35"/>
      <c r="AF149" s="36" t="str">
        <f t="shared" si="83"/>
        <v/>
      </c>
      <c r="AG149" s="36" t="str">
        <f t="shared" si="84"/>
        <v/>
      </c>
      <c r="AH149" s="36" t="str">
        <f t="shared" si="85"/>
        <v/>
      </c>
      <c r="AI149" s="55"/>
      <c r="AJ149" s="37"/>
      <c r="AK149" s="148"/>
      <c r="AL149" s="35"/>
      <c r="AM149" s="32" t="str">
        <f t="shared" si="86"/>
        <v/>
      </c>
      <c r="AN149" s="35"/>
      <c r="AO149" s="32" t="str">
        <f t="shared" si="87"/>
        <v/>
      </c>
      <c r="AP149" s="35"/>
      <c r="AQ149" s="32" t="str">
        <f t="shared" si="88"/>
        <v/>
      </c>
      <c r="AR149" s="35"/>
      <c r="AS149" s="36" t="str">
        <f t="shared" si="89"/>
        <v/>
      </c>
      <c r="AT149" s="36" t="str">
        <f t="shared" si="90"/>
        <v/>
      </c>
      <c r="AU149" s="36" t="str">
        <f t="shared" si="91"/>
        <v/>
      </c>
      <c r="AV149" s="55"/>
      <c r="AW149" s="34"/>
      <c r="AX149" s="148"/>
      <c r="AY149" s="34"/>
      <c r="AZ149" s="32" t="str">
        <f t="shared" si="92"/>
        <v/>
      </c>
      <c r="BA149" s="34"/>
      <c r="BB149" s="32" t="str">
        <f t="shared" si="93"/>
        <v/>
      </c>
      <c r="BC149" s="34"/>
      <c r="BD149" s="32" t="str">
        <f t="shared" si="94"/>
        <v/>
      </c>
      <c r="BE149" s="35"/>
      <c r="BF149" s="36" t="str">
        <f t="shared" si="95"/>
        <v/>
      </c>
      <c r="BG149" s="36" t="str">
        <f t="shared" si="96"/>
        <v/>
      </c>
      <c r="BH149" s="36" t="str">
        <f t="shared" si="97"/>
        <v/>
      </c>
      <c r="BI149" s="55"/>
      <c r="BJ149" s="34"/>
      <c r="BK149" s="148"/>
      <c r="BL149" s="34"/>
      <c r="BM149" s="32" t="str">
        <f t="shared" si="98"/>
        <v/>
      </c>
      <c r="BN149" s="34"/>
      <c r="BO149" s="32" t="str">
        <f t="shared" si="99"/>
        <v/>
      </c>
      <c r="BP149" s="34"/>
      <c r="BQ149" s="32" t="str">
        <f t="shared" si="100"/>
        <v/>
      </c>
      <c r="BR149" s="34"/>
      <c r="BS149" s="36" t="str">
        <f t="shared" si="101"/>
        <v/>
      </c>
      <c r="BT149" s="36" t="str">
        <f t="shared" si="102"/>
        <v/>
      </c>
      <c r="BU149" s="36" t="str">
        <f t="shared" si="103"/>
        <v/>
      </c>
      <c r="BV149" s="55"/>
      <c r="BW149" s="36" t="str">
        <f t="shared" si="104"/>
        <v/>
      </c>
      <c r="BX149" s="36" t="str">
        <f t="shared" si="104"/>
        <v/>
      </c>
      <c r="BY149" s="31"/>
      <c r="BZ149" s="38"/>
      <c r="CB149" s="120" t="e">
        <f t="shared" ca="1" si="73"/>
        <v>#VALUE!</v>
      </c>
      <c r="CC149" s="2" t="e">
        <f t="shared" ca="1" si="105"/>
        <v>#VALUE!</v>
      </c>
    </row>
    <row r="150" spans="1:81" s="10" customFormat="1" ht="25.15" customHeight="1" x14ac:dyDescent="0.2">
      <c r="A150" s="52" t="str">
        <f t="shared" si="106"/>
        <v/>
      </c>
      <c r="B150" s="157" t="e">
        <f t="shared" ca="1" si="74"/>
        <v>#VALUE!</v>
      </c>
      <c r="C150" s="157" t="e">
        <f t="shared" si="75"/>
        <v>#VALUE!</v>
      </c>
      <c r="D150" s="29"/>
      <c r="E150" s="155" t="str">
        <f ca="1">IFERROR(INDIRECT(ADDRESS(MATCH(D150,CatModules!C:C,0),2,1,1,"CatModules")),"")</f>
        <v/>
      </c>
      <c r="F150" s="96"/>
      <c r="G150" s="156" t="str">
        <f ca="1">IFERROR(INDIRECT(ADDRESS(MATCH(CONCATENATE(E150,"-",F150),CatInt!K:K,0),3,1,1,"CatInt")),"")</f>
        <v/>
      </c>
      <c r="H150" s="45" t="str">
        <f>IF(F150="","",VLOOKUP(F150,#REF!,2,FALSE))</f>
        <v/>
      </c>
      <c r="I150" s="29"/>
      <c r="J150" s="155" t="e">
        <f t="shared" si="76"/>
        <v>#VALUE!</v>
      </c>
      <c r="K150" s="155" t="e">
        <f t="shared" si="77"/>
        <v>#VALUE!</v>
      </c>
      <c r="L150" s="153"/>
      <c r="M150" s="53"/>
      <c r="N150" s="175">
        <f t="shared" si="78"/>
        <v>1150</v>
      </c>
      <c r="O150" s="53"/>
      <c r="P150" s="175">
        <f t="shared" si="79"/>
        <v>10150</v>
      </c>
      <c r="Q150" s="30"/>
      <c r="R150" s="149" t="str">
        <f>IFERROR(VLOOKUP(Q150,Setup!D$16:E$25,2,FALSE),"")</f>
        <v/>
      </c>
      <c r="S150" s="51" t="str">
        <f ca="1">IFERROR(IF(OR(I150="",VLOOKUP(I150,CatCostInp!$E$2:$K$88,7,FALSE)=0),"",VLOOKUP(I150,CatCostInp!$E$2:$K$88,7,FALSE)),"")</f>
        <v/>
      </c>
      <c r="T150" s="159" t="e">
        <f>VLOOKUP(U150,#REF!,2,FALSE)</f>
        <v>#REF!</v>
      </c>
      <c r="U150" s="30"/>
      <c r="V150" s="1" t="str">
        <f ca="1">IF(U150=Setup!$C$10,"Grant",IF('Other Pharma &amp; Health Products'!U150=Setup!$C$11,"Local",IF('Other Pharma &amp; Health Products'!U150=Setup!$C$12,"Other","")))</f>
        <v/>
      </c>
      <c r="W150" s="34"/>
      <c r="X150" s="148"/>
      <c r="Y150" s="33"/>
      <c r="Z150" s="36" t="str">
        <f t="shared" si="80"/>
        <v/>
      </c>
      <c r="AA150" s="35"/>
      <c r="AB150" s="32" t="str">
        <f t="shared" si="81"/>
        <v/>
      </c>
      <c r="AC150" s="35"/>
      <c r="AD150" s="32" t="str">
        <f t="shared" si="82"/>
        <v/>
      </c>
      <c r="AE150" s="35"/>
      <c r="AF150" s="36" t="str">
        <f t="shared" si="83"/>
        <v/>
      </c>
      <c r="AG150" s="36" t="str">
        <f t="shared" si="84"/>
        <v/>
      </c>
      <c r="AH150" s="36" t="str">
        <f t="shared" si="85"/>
        <v/>
      </c>
      <c r="AI150" s="55"/>
      <c r="AJ150" s="37"/>
      <c r="AK150" s="148"/>
      <c r="AL150" s="35"/>
      <c r="AM150" s="32" t="str">
        <f t="shared" si="86"/>
        <v/>
      </c>
      <c r="AN150" s="35"/>
      <c r="AO150" s="32" t="str">
        <f t="shared" si="87"/>
        <v/>
      </c>
      <c r="AP150" s="35"/>
      <c r="AQ150" s="32" t="str">
        <f t="shared" si="88"/>
        <v/>
      </c>
      <c r="AR150" s="35"/>
      <c r="AS150" s="36" t="str">
        <f t="shared" si="89"/>
        <v/>
      </c>
      <c r="AT150" s="36" t="str">
        <f t="shared" si="90"/>
        <v/>
      </c>
      <c r="AU150" s="36" t="str">
        <f t="shared" si="91"/>
        <v/>
      </c>
      <c r="AV150" s="55"/>
      <c r="AW150" s="34"/>
      <c r="AX150" s="148"/>
      <c r="AY150" s="34"/>
      <c r="AZ150" s="32" t="str">
        <f t="shared" si="92"/>
        <v/>
      </c>
      <c r="BA150" s="34"/>
      <c r="BB150" s="32" t="str">
        <f t="shared" si="93"/>
        <v/>
      </c>
      <c r="BC150" s="34"/>
      <c r="BD150" s="32" t="str">
        <f t="shared" si="94"/>
        <v/>
      </c>
      <c r="BE150" s="35"/>
      <c r="BF150" s="36" t="str">
        <f t="shared" si="95"/>
        <v/>
      </c>
      <c r="BG150" s="36" t="str">
        <f t="shared" si="96"/>
        <v/>
      </c>
      <c r="BH150" s="36" t="str">
        <f t="shared" si="97"/>
        <v/>
      </c>
      <c r="BI150" s="55"/>
      <c r="BJ150" s="34"/>
      <c r="BK150" s="148"/>
      <c r="BL150" s="34"/>
      <c r="BM150" s="32" t="str">
        <f t="shared" si="98"/>
        <v/>
      </c>
      <c r="BN150" s="34"/>
      <c r="BO150" s="32" t="str">
        <f t="shared" si="99"/>
        <v/>
      </c>
      <c r="BP150" s="34"/>
      <c r="BQ150" s="32" t="str">
        <f t="shared" si="100"/>
        <v/>
      </c>
      <c r="BR150" s="34"/>
      <c r="BS150" s="36" t="str">
        <f t="shared" si="101"/>
        <v/>
      </c>
      <c r="BT150" s="36" t="str">
        <f t="shared" si="102"/>
        <v/>
      </c>
      <c r="BU150" s="36" t="str">
        <f t="shared" si="103"/>
        <v/>
      </c>
      <c r="BV150" s="55"/>
      <c r="BW150" s="36" t="str">
        <f t="shared" si="104"/>
        <v/>
      </c>
      <c r="BX150" s="36" t="str">
        <f t="shared" si="104"/>
        <v/>
      </c>
      <c r="BY150" s="31"/>
      <c r="BZ150" s="38"/>
      <c r="CB150" s="120" t="e">
        <f t="shared" ca="1" si="73"/>
        <v>#VALUE!</v>
      </c>
      <c r="CC150" s="2" t="e">
        <f t="shared" ca="1" si="105"/>
        <v>#VALUE!</v>
      </c>
    </row>
    <row r="151" spans="1:81" s="10" customFormat="1" ht="25.15" customHeight="1" x14ac:dyDescent="0.2">
      <c r="A151" s="52" t="str">
        <f t="shared" si="106"/>
        <v/>
      </c>
      <c r="B151" s="157" t="e">
        <f t="shared" ca="1" si="74"/>
        <v>#VALUE!</v>
      </c>
      <c r="C151" s="157" t="e">
        <f t="shared" si="75"/>
        <v>#VALUE!</v>
      </c>
      <c r="D151" s="29"/>
      <c r="E151" s="155" t="str">
        <f ca="1">IFERROR(INDIRECT(ADDRESS(MATCH(D151,CatModules!C:C,0),2,1,1,"CatModules")),"")</f>
        <v/>
      </c>
      <c r="F151" s="96"/>
      <c r="G151" s="156" t="str">
        <f ca="1">IFERROR(INDIRECT(ADDRESS(MATCH(CONCATENATE(E151,"-",F151),CatInt!K:K,0),3,1,1,"CatInt")),"")</f>
        <v/>
      </c>
      <c r="H151" s="45" t="str">
        <f>IF(F151="","",VLOOKUP(F151,#REF!,2,FALSE))</f>
        <v/>
      </c>
      <c r="I151" s="29"/>
      <c r="J151" s="155" t="e">
        <f t="shared" si="76"/>
        <v>#VALUE!</v>
      </c>
      <c r="K151" s="155" t="e">
        <f t="shared" si="77"/>
        <v>#VALUE!</v>
      </c>
      <c r="L151" s="153"/>
      <c r="M151" s="53"/>
      <c r="N151" s="175">
        <f t="shared" si="78"/>
        <v>1151</v>
      </c>
      <c r="O151" s="53"/>
      <c r="P151" s="175">
        <f t="shared" si="79"/>
        <v>10151</v>
      </c>
      <c r="Q151" s="30"/>
      <c r="R151" s="149" t="str">
        <f>IFERROR(VLOOKUP(Q151,Setup!D$16:E$25,2,FALSE),"")</f>
        <v/>
      </c>
      <c r="S151" s="51" t="str">
        <f ca="1">IFERROR(IF(OR(I151="",VLOOKUP(I151,CatCostInp!$E$2:$K$88,7,FALSE)=0),"",VLOOKUP(I151,CatCostInp!$E$2:$K$88,7,FALSE)),"")</f>
        <v/>
      </c>
      <c r="T151" s="159" t="e">
        <f>VLOOKUP(U151,#REF!,2,FALSE)</f>
        <v>#REF!</v>
      </c>
      <c r="U151" s="30"/>
      <c r="V151" s="1" t="str">
        <f ca="1">IF(U151=Setup!$C$10,"Grant",IF('Other Pharma &amp; Health Products'!U151=Setup!$C$11,"Local",IF('Other Pharma &amp; Health Products'!U151=Setup!$C$12,"Other","")))</f>
        <v/>
      </c>
      <c r="W151" s="34"/>
      <c r="X151" s="148"/>
      <c r="Y151" s="33"/>
      <c r="Z151" s="36" t="str">
        <f t="shared" si="80"/>
        <v/>
      </c>
      <c r="AA151" s="35"/>
      <c r="AB151" s="32" t="str">
        <f t="shared" si="81"/>
        <v/>
      </c>
      <c r="AC151" s="35"/>
      <c r="AD151" s="32" t="str">
        <f t="shared" si="82"/>
        <v/>
      </c>
      <c r="AE151" s="35"/>
      <c r="AF151" s="36" t="str">
        <f t="shared" si="83"/>
        <v/>
      </c>
      <c r="AG151" s="36" t="str">
        <f t="shared" si="84"/>
        <v/>
      </c>
      <c r="AH151" s="36" t="str">
        <f t="shared" si="85"/>
        <v/>
      </c>
      <c r="AI151" s="55"/>
      <c r="AJ151" s="37"/>
      <c r="AK151" s="148"/>
      <c r="AL151" s="35"/>
      <c r="AM151" s="32" t="str">
        <f t="shared" si="86"/>
        <v/>
      </c>
      <c r="AN151" s="35"/>
      <c r="AO151" s="32" t="str">
        <f t="shared" si="87"/>
        <v/>
      </c>
      <c r="AP151" s="35"/>
      <c r="AQ151" s="32" t="str">
        <f t="shared" si="88"/>
        <v/>
      </c>
      <c r="AR151" s="35"/>
      <c r="AS151" s="36" t="str">
        <f t="shared" si="89"/>
        <v/>
      </c>
      <c r="AT151" s="36" t="str">
        <f t="shared" si="90"/>
        <v/>
      </c>
      <c r="AU151" s="36" t="str">
        <f t="shared" si="91"/>
        <v/>
      </c>
      <c r="AV151" s="55"/>
      <c r="AW151" s="34"/>
      <c r="AX151" s="148"/>
      <c r="AY151" s="34"/>
      <c r="AZ151" s="32" t="str">
        <f t="shared" si="92"/>
        <v/>
      </c>
      <c r="BA151" s="34"/>
      <c r="BB151" s="32" t="str">
        <f t="shared" si="93"/>
        <v/>
      </c>
      <c r="BC151" s="34"/>
      <c r="BD151" s="32" t="str">
        <f t="shared" si="94"/>
        <v/>
      </c>
      <c r="BE151" s="35"/>
      <c r="BF151" s="36" t="str">
        <f t="shared" si="95"/>
        <v/>
      </c>
      <c r="BG151" s="36" t="str">
        <f t="shared" si="96"/>
        <v/>
      </c>
      <c r="BH151" s="36" t="str">
        <f t="shared" si="97"/>
        <v/>
      </c>
      <c r="BI151" s="55"/>
      <c r="BJ151" s="34"/>
      <c r="BK151" s="148"/>
      <c r="BL151" s="34"/>
      <c r="BM151" s="32" t="str">
        <f t="shared" si="98"/>
        <v/>
      </c>
      <c r="BN151" s="34"/>
      <c r="BO151" s="32" t="str">
        <f t="shared" si="99"/>
        <v/>
      </c>
      <c r="BP151" s="34"/>
      <c r="BQ151" s="32" t="str">
        <f t="shared" si="100"/>
        <v/>
      </c>
      <c r="BR151" s="34"/>
      <c r="BS151" s="36" t="str">
        <f t="shared" si="101"/>
        <v/>
      </c>
      <c r="BT151" s="36" t="str">
        <f t="shared" si="102"/>
        <v/>
      </c>
      <c r="BU151" s="36" t="str">
        <f t="shared" si="103"/>
        <v/>
      </c>
      <c r="BV151" s="55"/>
      <c r="BW151" s="36" t="str">
        <f t="shared" si="104"/>
        <v/>
      </c>
      <c r="BX151" s="36" t="str">
        <f t="shared" si="104"/>
        <v/>
      </c>
      <c r="BY151" s="31"/>
      <c r="BZ151" s="38"/>
      <c r="CB151" s="120" t="e">
        <f t="shared" ca="1" si="73"/>
        <v>#VALUE!</v>
      </c>
      <c r="CC151" s="2" t="e">
        <f t="shared" ca="1" si="105"/>
        <v>#VALUE!</v>
      </c>
    </row>
    <row r="152" spans="1:81" s="10" customFormat="1" ht="25.15" customHeight="1" x14ac:dyDescent="0.2">
      <c r="A152" s="52" t="str">
        <f t="shared" si="106"/>
        <v/>
      </c>
      <c r="B152" s="157" t="e">
        <f t="shared" ca="1" si="74"/>
        <v>#VALUE!</v>
      </c>
      <c r="C152" s="157" t="e">
        <f t="shared" si="75"/>
        <v>#VALUE!</v>
      </c>
      <c r="D152" s="29"/>
      <c r="E152" s="155" t="str">
        <f ca="1">IFERROR(INDIRECT(ADDRESS(MATCH(D152,CatModules!C:C,0),2,1,1,"CatModules")),"")</f>
        <v/>
      </c>
      <c r="F152" s="96"/>
      <c r="G152" s="156" t="str">
        <f ca="1">IFERROR(INDIRECT(ADDRESS(MATCH(CONCATENATE(E152,"-",F152),CatInt!K:K,0),3,1,1,"CatInt")),"")</f>
        <v/>
      </c>
      <c r="H152" s="45" t="str">
        <f>IF(F152="","",VLOOKUP(F152,#REF!,2,FALSE))</f>
        <v/>
      </c>
      <c r="I152" s="29"/>
      <c r="J152" s="155" t="e">
        <f t="shared" si="76"/>
        <v>#VALUE!</v>
      </c>
      <c r="K152" s="155" t="e">
        <f t="shared" si="77"/>
        <v>#VALUE!</v>
      </c>
      <c r="L152" s="153"/>
      <c r="M152" s="53"/>
      <c r="N152" s="175">
        <f t="shared" si="78"/>
        <v>1152</v>
      </c>
      <c r="O152" s="53"/>
      <c r="P152" s="175">
        <f t="shared" si="79"/>
        <v>10152</v>
      </c>
      <c r="Q152" s="30"/>
      <c r="R152" s="149" t="str">
        <f>IFERROR(VLOOKUP(Q152,Setup!D$16:E$25,2,FALSE),"")</f>
        <v/>
      </c>
      <c r="S152" s="51" t="str">
        <f ca="1">IFERROR(IF(OR(I152="",VLOOKUP(I152,CatCostInp!$E$2:$K$88,7,FALSE)=0),"",VLOOKUP(I152,CatCostInp!$E$2:$K$88,7,FALSE)),"")</f>
        <v/>
      </c>
      <c r="T152" s="159" t="e">
        <f>VLOOKUP(U152,#REF!,2,FALSE)</f>
        <v>#REF!</v>
      </c>
      <c r="U152" s="30"/>
      <c r="V152" s="1" t="str">
        <f ca="1">IF(U152=Setup!$C$10,"Grant",IF('Other Pharma &amp; Health Products'!U152=Setup!$C$11,"Local",IF('Other Pharma &amp; Health Products'!U152=Setup!$C$12,"Other","")))</f>
        <v/>
      </c>
      <c r="W152" s="34"/>
      <c r="X152" s="148"/>
      <c r="Y152" s="33"/>
      <c r="Z152" s="36" t="str">
        <f t="shared" si="80"/>
        <v/>
      </c>
      <c r="AA152" s="35"/>
      <c r="AB152" s="32" t="str">
        <f t="shared" si="81"/>
        <v/>
      </c>
      <c r="AC152" s="35"/>
      <c r="AD152" s="32" t="str">
        <f t="shared" si="82"/>
        <v/>
      </c>
      <c r="AE152" s="35"/>
      <c r="AF152" s="36" t="str">
        <f t="shared" si="83"/>
        <v/>
      </c>
      <c r="AG152" s="36" t="str">
        <f t="shared" si="84"/>
        <v/>
      </c>
      <c r="AH152" s="36" t="str">
        <f t="shared" si="85"/>
        <v/>
      </c>
      <c r="AI152" s="55"/>
      <c r="AJ152" s="37"/>
      <c r="AK152" s="148"/>
      <c r="AL152" s="35"/>
      <c r="AM152" s="32" t="str">
        <f t="shared" si="86"/>
        <v/>
      </c>
      <c r="AN152" s="35"/>
      <c r="AO152" s="32" t="str">
        <f t="shared" si="87"/>
        <v/>
      </c>
      <c r="AP152" s="35"/>
      <c r="AQ152" s="32" t="str">
        <f t="shared" si="88"/>
        <v/>
      </c>
      <c r="AR152" s="35"/>
      <c r="AS152" s="36" t="str">
        <f t="shared" si="89"/>
        <v/>
      </c>
      <c r="AT152" s="36" t="str">
        <f t="shared" si="90"/>
        <v/>
      </c>
      <c r="AU152" s="36" t="str">
        <f t="shared" si="91"/>
        <v/>
      </c>
      <c r="AV152" s="55"/>
      <c r="AW152" s="34"/>
      <c r="AX152" s="148"/>
      <c r="AY152" s="34"/>
      <c r="AZ152" s="32" t="str">
        <f t="shared" si="92"/>
        <v/>
      </c>
      <c r="BA152" s="34"/>
      <c r="BB152" s="32" t="str">
        <f t="shared" si="93"/>
        <v/>
      </c>
      <c r="BC152" s="34"/>
      <c r="BD152" s="32" t="str">
        <f t="shared" si="94"/>
        <v/>
      </c>
      <c r="BE152" s="35"/>
      <c r="BF152" s="36" t="str">
        <f t="shared" si="95"/>
        <v/>
      </c>
      <c r="BG152" s="36" t="str">
        <f t="shared" si="96"/>
        <v/>
      </c>
      <c r="BH152" s="36" t="str">
        <f t="shared" si="97"/>
        <v/>
      </c>
      <c r="BI152" s="55"/>
      <c r="BJ152" s="34"/>
      <c r="BK152" s="148"/>
      <c r="BL152" s="34"/>
      <c r="BM152" s="32" t="str">
        <f t="shared" si="98"/>
        <v/>
      </c>
      <c r="BN152" s="34"/>
      <c r="BO152" s="32" t="str">
        <f t="shared" si="99"/>
        <v/>
      </c>
      <c r="BP152" s="34"/>
      <c r="BQ152" s="32" t="str">
        <f t="shared" si="100"/>
        <v/>
      </c>
      <c r="BR152" s="34"/>
      <c r="BS152" s="36" t="str">
        <f t="shared" si="101"/>
        <v/>
      </c>
      <c r="BT152" s="36" t="str">
        <f t="shared" si="102"/>
        <v/>
      </c>
      <c r="BU152" s="36" t="str">
        <f t="shared" si="103"/>
        <v/>
      </c>
      <c r="BV152" s="55"/>
      <c r="BW152" s="36" t="str">
        <f t="shared" si="104"/>
        <v/>
      </c>
      <c r="BX152" s="36" t="str">
        <f t="shared" si="104"/>
        <v/>
      </c>
      <c r="BY152" s="31"/>
      <c r="BZ152" s="38"/>
      <c r="CB152" s="120" t="e">
        <f t="shared" ca="1" si="73"/>
        <v>#VALUE!</v>
      </c>
      <c r="CC152" s="2" t="e">
        <f t="shared" ca="1" si="105"/>
        <v>#VALUE!</v>
      </c>
    </row>
    <row r="153" spans="1:81" s="10" customFormat="1" ht="25.15" customHeight="1" x14ac:dyDescent="0.2">
      <c r="A153" s="52" t="str">
        <f t="shared" si="106"/>
        <v/>
      </c>
      <c r="B153" s="157" t="e">
        <f t="shared" ca="1" si="74"/>
        <v>#VALUE!</v>
      </c>
      <c r="C153" s="157" t="e">
        <f t="shared" si="75"/>
        <v>#VALUE!</v>
      </c>
      <c r="D153" s="29"/>
      <c r="E153" s="155" t="str">
        <f ca="1">IFERROR(INDIRECT(ADDRESS(MATCH(D153,CatModules!C:C,0),2,1,1,"CatModules")),"")</f>
        <v/>
      </c>
      <c r="F153" s="96"/>
      <c r="G153" s="156" t="str">
        <f ca="1">IFERROR(INDIRECT(ADDRESS(MATCH(CONCATENATE(E153,"-",F153),CatInt!K:K,0),3,1,1,"CatInt")),"")</f>
        <v/>
      </c>
      <c r="H153" s="45" t="str">
        <f>IF(F153="","",VLOOKUP(F153,#REF!,2,FALSE))</f>
        <v/>
      </c>
      <c r="I153" s="29"/>
      <c r="J153" s="155" t="e">
        <f t="shared" si="76"/>
        <v>#VALUE!</v>
      </c>
      <c r="K153" s="155" t="e">
        <f t="shared" si="77"/>
        <v>#VALUE!</v>
      </c>
      <c r="L153" s="153"/>
      <c r="M153" s="53"/>
      <c r="N153" s="175">
        <f t="shared" si="78"/>
        <v>1153</v>
      </c>
      <c r="O153" s="53"/>
      <c r="P153" s="175">
        <f t="shared" si="79"/>
        <v>10153</v>
      </c>
      <c r="Q153" s="30"/>
      <c r="R153" s="149" t="str">
        <f>IFERROR(VLOOKUP(Q153,Setup!D$16:E$25,2,FALSE),"")</f>
        <v/>
      </c>
      <c r="S153" s="51" t="str">
        <f ca="1">IFERROR(IF(OR(I153="",VLOOKUP(I153,CatCostInp!$E$2:$K$88,7,FALSE)=0),"",VLOOKUP(I153,CatCostInp!$E$2:$K$88,7,FALSE)),"")</f>
        <v/>
      </c>
      <c r="T153" s="159" t="e">
        <f>VLOOKUP(U153,#REF!,2,FALSE)</f>
        <v>#REF!</v>
      </c>
      <c r="U153" s="30"/>
      <c r="V153" s="1" t="str">
        <f ca="1">IF(U153=Setup!$C$10,"Grant",IF('Other Pharma &amp; Health Products'!U153=Setup!$C$11,"Local",IF('Other Pharma &amp; Health Products'!U153=Setup!$C$12,"Other","")))</f>
        <v/>
      </c>
      <c r="W153" s="34"/>
      <c r="X153" s="148"/>
      <c r="Y153" s="33"/>
      <c r="Z153" s="36" t="str">
        <f t="shared" si="80"/>
        <v/>
      </c>
      <c r="AA153" s="35"/>
      <c r="AB153" s="32" t="str">
        <f t="shared" si="81"/>
        <v/>
      </c>
      <c r="AC153" s="35"/>
      <c r="AD153" s="32" t="str">
        <f t="shared" si="82"/>
        <v/>
      </c>
      <c r="AE153" s="35"/>
      <c r="AF153" s="36" t="str">
        <f t="shared" si="83"/>
        <v/>
      </c>
      <c r="AG153" s="36" t="str">
        <f t="shared" si="84"/>
        <v/>
      </c>
      <c r="AH153" s="36" t="str">
        <f t="shared" si="85"/>
        <v/>
      </c>
      <c r="AI153" s="55"/>
      <c r="AJ153" s="37"/>
      <c r="AK153" s="148"/>
      <c r="AL153" s="35"/>
      <c r="AM153" s="32" t="str">
        <f t="shared" si="86"/>
        <v/>
      </c>
      <c r="AN153" s="35"/>
      <c r="AO153" s="32" t="str">
        <f t="shared" si="87"/>
        <v/>
      </c>
      <c r="AP153" s="35"/>
      <c r="AQ153" s="32" t="str">
        <f t="shared" si="88"/>
        <v/>
      </c>
      <c r="AR153" s="35"/>
      <c r="AS153" s="36" t="str">
        <f t="shared" si="89"/>
        <v/>
      </c>
      <c r="AT153" s="36" t="str">
        <f t="shared" si="90"/>
        <v/>
      </c>
      <c r="AU153" s="36" t="str">
        <f t="shared" si="91"/>
        <v/>
      </c>
      <c r="AV153" s="55"/>
      <c r="AW153" s="34"/>
      <c r="AX153" s="148"/>
      <c r="AY153" s="34"/>
      <c r="AZ153" s="32" t="str">
        <f t="shared" si="92"/>
        <v/>
      </c>
      <c r="BA153" s="34"/>
      <c r="BB153" s="32" t="str">
        <f t="shared" si="93"/>
        <v/>
      </c>
      <c r="BC153" s="34"/>
      <c r="BD153" s="32" t="str">
        <f t="shared" si="94"/>
        <v/>
      </c>
      <c r="BE153" s="35"/>
      <c r="BF153" s="36" t="str">
        <f t="shared" si="95"/>
        <v/>
      </c>
      <c r="BG153" s="36" t="str">
        <f t="shared" si="96"/>
        <v/>
      </c>
      <c r="BH153" s="36" t="str">
        <f t="shared" si="97"/>
        <v/>
      </c>
      <c r="BI153" s="55"/>
      <c r="BJ153" s="34"/>
      <c r="BK153" s="148"/>
      <c r="BL153" s="34"/>
      <c r="BM153" s="32" t="str">
        <f t="shared" si="98"/>
        <v/>
      </c>
      <c r="BN153" s="34"/>
      <c r="BO153" s="32" t="str">
        <f t="shared" si="99"/>
        <v/>
      </c>
      <c r="BP153" s="34"/>
      <c r="BQ153" s="32" t="str">
        <f t="shared" si="100"/>
        <v/>
      </c>
      <c r="BR153" s="34"/>
      <c r="BS153" s="36" t="str">
        <f t="shared" si="101"/>
        <v/>
      </c>
      <c r="BT153" s="36" t="str">
        <f t="shared" si="102"/>
        <v/>
      </c>
      <c r="BU153" s="36" t="str">
        <f t="shared" si="103"/>
        <v/>
      </c>
      <c r="BV153" s="55"/>
      <c r="BW153" s="36" t="str">
        <f t="shared" si="104"/>
        <v/>
      </c>
      <c r="BX153" s="36" t="str">
        <f t="shared" si="104"/>
        <v/>
      </c>
      <c r="BY153" s="31"/>
      <c r="BZ153" s="38"/>
      <c r="CB153" s="120" t="e">
        <f t="shared" ca="1" si="73"/>
        <v>#VALUE!</v>
      </c>
      <c r="CC153" s="2" t="e">
        <f t="shared" ca="1" si="105"/>
        <v>#VALUE!</v>
      </c>
    </row>
    <row r="154" spans="1:81" s="10" customFormat="1" ht="25.15" customHeight="1" x14ac:dyDescent="0.2">
      <c r="A154" s="52" t="str">
        <f t="shared" si="106"/>
        <v/>
      </c>
      <c r="B154" s="157" t="e">
        <f t="shared" ca="1" si="74"/>
        <v>#VALUE!</v>
      </c>
      <c r="C154" s="157" t="e">
        <f t="shared" si="75"/>
        <v>#VALUE!</v>
      </c>
      <c r="D154" s="29"/>
      <c r="E154" s="155" t="str">
        <f ca="1">IFERROR(INDIRECT(ADDRESS(MATCH(D154,CatModules!C:C,0),2,1,1,"CatModules")),"")</f>
        <v/>
      </c>
      <c r="F154" s="96"/>
      <c r="G154" s="156" t="str">
        <f ca="1">IFERROR(INDIRECT(ADDRESS(MATCH(CONCATENATE(E154,"-",F154),CatInt!K:K,0),3,1,1,"CatInt")),"")</f>
        <v/>
      </c>
      <c r="H154" s="45" t="str">
        <f>IF(F154="","",VLOOKUP(F154,#REF!,2,FALSE))</f>
        <v/>
      </c>
      <c r="I154" s="29"/>
      <c r="J154" s="155" t="e">
        <f t="shared" si="76"/>
        <v>#VALUE!</v>
      </c>
      <c r="K154" s="155" t="e">
        <f t="shared" si="77"/>
        <v>#VALUE!</v>
      </c>
      <c r="L154" s="153"/>
      <c r="M154" s="53"/>
      <c r="N154" s="175">
        <f t="shared" si="78"/>
        <v>1154</v>
      </c>
      <c r="O154" s="53"/>
      <c r="P154" s="175">
        <f t="shared" si="79"/>
        <v>10154</v>
      </c>
      <c r="Q154" s="30"/>
      <c r="R154" s="149" t="str">
        <f>IFERROR(VLOOKUP(Q154,Setup!D$16:E$25,2,FALSE),"")</f>
        <v/>
      </c>
      <c r="S154" s="51" t="str">
        <f ca="1">IFERROR(IF(OR(I154="",VLOOKUP(I154,CatCostInp!$E$2:$K$88,7,FALSE)=0),"",VLOOKUP(I154,CatCostInp!$E$2:$K$88,7,FALSE)),"")</f>
        <v/>
      </c>
      <c r="T154" s="159" t="e">
        <f>VLOOKUP(U154,#REF!,2,FALSE)</f>
        <v>#REF!</v>
      </c>
      <c r="U154" s="30"/>
      <c r="V154" s="1" t="str">
        <f ca="1">IF(U154=Setup!$C$10,"Grant",IF('Other Pharma &amp; Health Products'!U154=Setup!$C$11,"Local",IF('Other Pharma &amp; Health Products'!U154=Setup!$C$12,"Other","")))</f>
        <v/>
      </c>
      <c r="W154" s="34"/>
      <c r="X154" s="148"/>
      <c r="Y154" s="33"/>
      <c r="Z154" s="36" t="str">
        <f t="shared" si="80"/>
        <v/>
      </c>
      <c r="AA154" s="35"/>
      <c r="AB154" s="32" t="str">
        <f t="shared" si="81"/>
        <v/>
      </c>
      <c r="AC154" s="35"/>
      <c r="AD154" s="32" t="str">
        <f t="shared" si="82"/>
        <v/>
      </c>
      <c r="AE154" s="35"/>
      <c r="AF154" s="36" t="str">
        <f t="shared" si="83"/>
        <v/>
      </c>
      <c r="AG154" s="36" t="str">
        <f t="shared" si="84"/>
        <v/>
      </c>
      <c r="AH154" s="36" t="str">
        <f t="shared" si="85"/>
        <v/>
      </c>
      <c r="AI154" s="55"/>
      <c r="AJ154" s="37"/>
      <c r="AK154" s="148"/>
      <c r="AL154" s="35"/>
      <c r="AM154" s="32" t="str">
        <f t="shared" si="86"/>
        <v/>
      </c>
      <c r="AN154" s="35"/>
      <c r="AO154" s="32" t="str">
        <f t="shared" si="87"/>
        <v/>
      </c>
      <c r="AP154" s="35"/>
      <c r="AQ154" s="32" t="str">
        <f t="shared" si="88"/>
        <v/>
      </c>
      <c r="AR154" s="35"/>
      <c r="AS154" s="36" t="str">
        <f t="shared" si="89"/>
        <v/>
      </c>
      <c r="AT154" s="36" t="str">
        <f t="shared" si="90"/>
        <v/>
      </c>
      <c r="AU154" s="36" t="str">
        <f t="shared" si="91"/>
        <v/>
      </c>
      <c r="AV154" s="55"/>
      <c r="AW154" s="34"/>
      <c r="AX154" s="148"/>
      <c r="AY154" s="34"/>
      <c r="AZ154" s="32" t="str">
        <f t="shared" si="92"/>
        <v/>
      </c>
      <c r="BA154" s="34"/>
      <c r="BB154" s="32" t="str">
        <f t="shared" si="93"/>
        <v/>
      </c>
      <c r="BC154" s="34"/>
      <c r="BD154" s="32" t="str">
        <f t="shared" si="94"/>
        <v/>
      </c>
      <c r="BE154" s="35"/>
      <c r="BF154" s="36" t="str">
        <f t="shared" si="95"/>
        <v/>
      </c>
      <c r="BG154" s="36" t="str">
        <f t="shared" si="96"/>
        <v/>
      </c>
      <c r="BH154" s="36" t="str">
        <f t="shared" si="97"/>
        <v/>
      </c>
      <c r="BI154" s="55"/>
      <c r="BJ154" s="34"/>
      <c r="BK154" s="148"/>
      <c r="BL154" s="34"/>
      <c r="BM154" s="32" t="str">
        <f t="shared" si="98"/>
        <v/>
      </c>
      <c r="BN154" s="34"/>
      <c r="BO154" s="32" t="str">
        <f t="shared" si="99"/>
        <v/>
      </c>
      <c r="BP154" s="34"/>
      <c r="BQ154" s="32" t="str">
        <f t="shared" si="100"/>
        <v/>
      </c>
      <c r="BR154" s="34"/>
      <c r="BS154" s="36" t="str">
        <f t="shared" si="101"/>
        <v/>
      </c>
      <c r="BT154" s="36" t="str">
        <f t="shared" si="102"/>
        <v/>
      </c>
      <c r="BU154" s="36" t="str">
        <f t="shared" si="103"/>
        <v/>
      </c>
      <c r="BV154" s="55"/>
      <c r="BW154" s="36" t="str">
        <f t="shared" si="104"/>
        <v/>
      </c>
      <c r="BX154" s="36" t="str">
        <f t="shared" si="104"/>
        <v/>
      </c>
      <c r="BY154" s="31"/>
      <c r="BZ154" s="38"/>
      <c r="CB154" s="120" t="e">
        <f t="shared" ca="1" si="73"/>
        <v>#VALUE!</v>
      </c>
      <c r="CC154" s="2" t="e">
        <f t="shared" ca="1" si="105"/>
        <v>#VALUE!</v>
      </c>
    </row>
    <row r="155" spans="1:81" s="10" customFormat="1" ht="25.15" customHeight="1" x14ac:dyDescent="0.2">
      <c r="A155" s="52" t="str">
        <f t="shared" si="106"/>
        <v/>
      </c>
      <c r="B155" s="157" t="e">
        <f t="shared" ca="1" si="74"/>
        <v>#VALUE!</v>
      </c>
      <c r="C155" s="157" t="e">
        <f t="shared" si="75"/>
        <v>#VALUE!</v>
      </c>
      <c r="D155" s="29"/>
      <c r="E155" s="155" t="str">
        <f ca="1">IFERROR(INDIRECT(ADDRESS(MATCH(D155,CatModules!C:C,0),2,1,1,"CatModules")),"")</f>
        <v/>
      </c>
      <c r="F155" s="96"/>
      <c r="G155" s="156" t="str">
        <f ca="1">IFERROR(INDIRECT(ADDRESS(MATCH(CONCATENATE(E155,"-",F155),CatInt!K:K,0),3,1,1,"CatInt")),"")</f>
        <v/>
      </c>
      <c r="H155" s="45" t="str">
        <f>IF(F155="","",VLOOKUP(F155,#REF!,2,FALSE))</f>
        <v/>
      </c>
      <c r="I155" s="29"/>
      <c r="J155" s="155" t="e">
        <f t="shared" si="76"/>
        <v>#VALUE!</v>
      </c>
      <c r="K155" s="155" t="e">
        <f t="shared" si="77"/>
        <v>#VALUE!</v>
      </c>
      <c r="L155" s="153"/>
      <c r="M155" s="53"/>
      <c r="N155" s="175">
        <f t="shared" si="78"/>
        <v>1155</v>
      </c>
      <c r="O155" s="53"/>
      <c r="P155" s="175">
        <f t="shared" si="79"/>
        <v>10155</v>
      </c>
      <c r="Q155" s="30"/>
      <c r="R155" s="149" t="str">
        <f>IFERROR(VLOOKUP(Q155,Setup!D$16:E$25,2,FALSE),"")</f>
        <v/>
      </c>
      <c r="S155" s="51" t="str">
        <f ca="1">IFERROR(IF(OR(I155="",VLOOKUP(I155,CatCostInp!$E$2:$K$88,7,FALSE)=0),"",VLOOKUP(I155,CatCostInp!$E$2:$K$88,7,FALSE)),"")</f>
        <v/>
      </c>
      <c r="T155" s="159" t="e">
        <f>VLOOKUP(U155,#REF!,2,FALSE)</f>
        <v>#REF!</v>
      </c>
      <c r="U155" s="30"/>
      <c r="V155" s="1" t="str">
        <f ca="1">IF(U155=Setup!$C$10,"Grant",IF('Other Pharma &amp; Health Products'!U155=Setup!$C$11,"Local",IF('Other Pharma &amp; Health Products'!U155=Setup!$C$12,"Other","")))</f>
        <v/>
      </c>
      <c r="W155" s="34"/>
      <c r="X155" s="148"/>
      <c r="Y155" s="33"/>
      <c r="Z155" s="36" t="str">
        <f t="shared" si="80"/>
        <v/>
      </c>
      <c r="AA155" s="35"/>
      <c r="AB155" s="32" t="str">
        <f t="shared" si="81"/>
        <v/>
      </c>
      <c r="AC155" s="35"/>
      <c r="AD155" s="32" t="str">
        <f t="shared" si="82"/>
        <v/>
      </c>
      <c r="AE155" s="35"/>
      <c r="AF155" s="36" t="str">
        <f t="shared" si="83"/>
        <v/>
      </c>
      <c r="AG155" s="36" t="str">
        <f t="shared" si="84"/>
        <v/>
      </c>
      <c r="AH155" s="36" t="str">
        <f t="shared" si="85"/>
        <v/>
      </c>
      <c r="AI155" s="55"/>
      <c r="AJ155" s="37"/>
      <c r="AK155" s="148"/>
      <c r="AL155" s="35"/>
      <c r="AM155" s="32" t="str">
        <f t="shared" si="86"/>
        <v/>
      </c>
      <c r="AN155" s="35"/>
      <c r="AO155" s="32" t="str">
        <f t="shared" si="87"/>
        <v/>
      </c>
      <c r="AP155" s="35"/>
      <c r="AQ155" s="32" t="str">
        <f t="shared" si="88"/>
        <v/>
      </c>
      <c r="AR155" s="35"/>
      <c r="AS155" s="36" t="str">
        <f t="shared" si="89"/>
        <v/>
      </c>
      <c r="AT155" s="36" t="str">
        <f t="shared" si="90"/>
        <v/>
      </c>
      <c r="AU155" s="36" t="str">
        <f t="shared" si="91"/>
        <v/>
      </c>
      <c r="AV155" s="55"/>
      <c r="AW155" s="34"/>
      <c r="AX155" s="148"/>
      <c r="AY155" s="34"/>
      <c r="AZ155" s="32" t="str">
        <f t="shared" si="92"/>
        <v/>
      </c>
      <c r="BA155" s="34"/>
      <c r="BB155" s="32" t="str">
        <f t="shared" si="93"/>
        <v/>
      </c>
      <c r="BC155" s="34"/>
      <c r="BD155" s="32" t="str">
        <f t="shared" si="94"/>
        <v/>
      </c>
      <c r="BE155" s="35"/>
      <c r="BF155" s="36" t="str">
        <f t="shared" si="95"/>
        <v/>
      </c>
      <c r="BG155" s="36" t="str">
        <f t="shared" si="96"/>
        <v/>
      </c>
      <c r="BH155" s="36" t="str">
        <f t="shared" si="97"/>
        <v/>
      </c>
      <c r="BI155" s="55"/>
      <c r="BJ155" s="34"/>
      <c r="BK155" s="148"/>
      <c r="BL155" s="34"/>
      <c r="BM155" s="32" t="str">
        <f t="shared" si="98"/>
        <v/>
      </c>
      <c r="BN155" s="34"/>
      <c r="BO155" s="32" t="str">
        <f t="shared" si="99"/>
        <v/>
      </c>
      <c r="BP155" s="34"/>
      <c r="BQ155" s="32" t="str">
        <f t="shared" si="100"/>
        <v/>
      </c>
      <c r="BR155" s="34"/>
      <c r="BS155" s="36" t="str">
        <f t="shared" si="101"/>
        <v/>
      </c>
      <c r="BT155" s="36" t="str">
        <f t="shared" si="102"/>
        <v/>
      </c>
      <c r="BU155" s="36" t="str">
        <f t="shared" si="103"/>
        <v/>
      </c>
      <c r="BV155" s="55"/>
      <c r="BW155" s="36" t="str">
        <f t="shared" si="104"/>
        <v/>
      </c>
      <c r="BX155" s="36" t="str">
        <f t="shared" si="104"/>
        <v/>
      </c>
      <c r="BY155" s="31"/>
      <c r="BZ155" s="38"/>
      <c r="CB155" s="120" t="e">
        <f t="shared" ca="1" si="73"/>
        <v>#VALUE!</v>
      </c>
      <c r="CC155" s="2" t="e">
        <f t="shared" ca="1" si="105"/>
        <v>#VALUE!</v>
      </c>
    </row>
    <row r="156" spans="1:81" s="10" customFormat="1" ht="25.15" customHeight="1" x14ac:dyDescent="0.2">
      <c r="A156" s="52" t="str">
        <f t="shared" si="106"/>
        <v/>
      </c>
      <c r="B156" s="157" t="e">
        <f t="shared" ca="1" si="74"/>
        <v>#VALUE!</v>
      </c>
      <c r="C156" s="157" t="e">
        <f t="shared" si="75"/>
        <v>#VALUE!</v>
      </c>
      <c r="D156" s="29"/>
      <c r="E156" s="155" t="str">
        <f ca="1">IFERROR(INDIRECT(ADDRESS(MATCH(D156,CatModules!C:C,0),2,1,1,"CatModules")),"")</f>
        <v/>
      </c>
      <c r="F156" s="96"/>
      <c r="G156" s="156" t="str">
        <f ca="1">IFERROR(INDIRECT(ADDRESS(MATCH(CONCATENATE(E156,"-",F156),CatInt!K:K,0),3,1,1,"CatInt")),"")</f>
        <v/>
      </c>
      <c r="H156" s="45" t="str">
        <f>IF(F156="","",VLOOKUP(F156,#REF!,2,FALSE))</f>
        <v/>
      </c>
      <c r="I156" s="29"/>
      <c r="J156" s="155" t="e">
        <f t="shared" si="76"/>
        <v>#VALUE!</v>
      </c>
      <c r="K156" s="155" t="e">
        <f t="shared" si="77"/>
        <v>#VALUE!</v>
      </c>
      <c r="L156" s="153"/>
      <c r="M156" s="53"/>
      <c r="N156" s="175">
        <f t="shared" si="78"/>
        <v>1156</v>
      </c>
      <c r="O156" s="53"/>
      <c r="P156" s="175">
        <f t="shared" si="79"/>
        <v>10156</v>
      </c>
      <c r="Q156" s="30"/>
      <c r="R156" s="149" t="str">
        <f>IFERROR(VLOOKUP(Q156,Setup!D$16:E$25,2,FALSE),"")</f>
        <v/>
      </c>
      <c r="S156" s="51" t="str">
        <f ca="1">IFERROR(IF(OR(I156="",VLOOKUP(I156,CatCostInp!$E$2:$K$88,7,FALSE)=0),"",VLOOKUP(I156,CatCostInp!$E$2:$K$88,7,FALSE)),"")</f>
        <v/>
      </c>
      <c r="T156" s="159" t="e">
        <f>VLOOKUP(U156,#REF!,2,FALSE)</f>
        <v>#REF!</v>
      </c>
      <c r="U156" s="30"/>
      <c r="V156" s="1" t="str">
        <f ca="1">IF(U156=Setup!$C$10,"Grant",IF('Other Pharma &amp; Health Products'!U156=Setup!$C$11,"Local",IF('Other Pharma &amp; Health Products'!U156=Setup!$C$12,"Other","")))</f>
        <v/>
      </c>
      <c r="W156" s="34"/>
      <c r="X156" s="148"/>
      <c r="Y156" s="33"/>
      <c r="Z156" s="36" t="str">
        <f t="shared" si="80"/>
        <v/>
      </c>
      <c r="AA156" s="35"/>
      <c r="AB156" s="32" t="str">
        <f t="shared" si="81"/>
        <v/>
      </c>
      <c r="AC156" s="35"/>
      <c r="AD156" s="32" t="str">
        <f t="shared" si="82"/>
        <v/>
      </c>
      <c r="AE156" s="35"/>
      <c r="AF156" s="36" t="str">
        <f t="shared" si="83"/>
        <v/>
      </c>
      <c r="AG156" s="36" t="str">
        <f t="shared" si="84"/>
        <v/>
      </c>
      <c r="AH156" s="36" t="str">
        <f t="shared" si="85"/>
        <v/>
      </c>
      <c r="AI156" s="55"/>
      <c r="AJ156" s="37"/>
      <c r="AK156" s="148"/>
      <c r="AL156" s="35"/>
      <c r="AM156" s="32" t="str">
        <f t="shared" si="86"/>
        <v/>
      </c>
      <c r="AN156" s="35"/>
      <c r="AO156" s="32" t="str">
        <f t="shared" si="87"/>
        <v/>
      </c>
      <c r="AP156" s="35"/>
      <c r="AQ156" s="32" t="str">
        <f t="shared" si="88"/>
        <v/>
      </c>
      <c r="AR156" s="35"/>
      <c r="AS156" s="36" t="str">
        <f t="shared" si="89"/>
        <v/>
      </c>
      <c r="AT156" s="36" t="str">
        <f t="shared" si="90"/>
        <v/>
      </c>
      <c r="AU156" s="36" t="str">
        <f t="shared" si="91"/>
        <v/>
      </c>
      <c r="AV156" s="55"/>
      <c r="AW156" s="34"/>
      <c r="AX156" s="148"/>
      <c r="AY156" s="34"/>
      <c r="AZ156" s="32" t="str">
        <f t="shared" si="92"/>
        <v/>
      </c>
      <c r="BA156" s="34"/>
      <c r="BB156" s="32" t="str">
        <f t="shared" si="93"/>
        <v/>
      </c>
      <c r="BC156" s="34"/>
      <c r="BD156" s="32" t="str">
        <f t="shared" si="94"/>
        <v/>
      </c>
      <c r="BE156" s="35"/>
      <c r="BF156" s="36" t="str">
        <f t="shared" si="95"/>
        <v/>
      </c>
      <c r="BG156" s="36" t="str">
        <f t="shared" si="96"/>
        <v/>
      </c>
      <c r="BH156" s="36" t="str">
        <f t="shared" si="97"/>
        <v/>
      </c>
      <c r="BI156" s="55"/>
      <c r="BJ156" s="34"/>
      <c r="BK156" s="148"/>
      <c r="BL156" s="34"/>
      <c r="BM156" s="32" t="str">
        <f t="shared" si="98"/>
        <v/>
      </c>
      <c r="BN156" s="34"/>
      <c r="BO156" s="32" t="str">
        <f t="shared" si="99"/>
        <v/>
      </c>
      <c r="BP156" s="34"/>
      <c r="BQ156" s="32" t="str">
        <f t="shared" si="100"/>
        <v/>
      </c>
      <c r="BR156" s="34"/>
      <c r="BS156" s="36" t="str">
        <f t="shared" si="101"/>
        <v/>
      </c>
      <c r="BT156" s="36" t="str">
        <f t="shared" si="102"/>
        <v/>
      </c>
      <c r="BU156" s="36" t="str">
        <f t="shared" si="103"/>
        <v/>
      </c>
      <c r="BV156" s="55"/>
      <c r="BW156" s="36" t="str">
        <f t="shared" si="104"/>
        <v/>
      </c>
      <c r="BX156" s="36" t="str">
        <f t="shared" si="104"/>
        <v/>
      </c>
      <c r="BY156" s="31"/>
      <c r="BZ156" s="38"/>
      <c r="CB156" s="120" t="e">
        <f t="shared" ca="1" si="73"/>
        <v>#VALUE!</v>
      </c>
      <c r="CC156" s="2" t="e">
        <f t="shared" ca="1" si="105"/>
        <v>#VALUE!</v>
      </c>
    </row>
    <row r="157" spans="1:81" s="10" customFormat="1" ht="25.15" customHeight="1" x14ac:dyDescent="0.2">
      <c r="A157" s="52" t="str">
        <f t="shared" si="106"/>
        <v/>
      </c>
      <c r="B157" s="157" t="e">
        <f t="shared" ca="1" si="74"/>
        <v>#VALUE!</v>
      </c>
      <c r="C157" s="157" t="e">
        <f t="shared" si="75"/>
        <v>#VALUE!</v>
      </c>
      <c r="D157" s="29"/>
      <c r="E157" s="155" t="str">
        <f ca="1">IFERROR(INDIRECT(ADDRESS(MATCH(D157,CatModules!C:C,0),2,1,1,"CatModules")),"")</f>
        <v/>
      </c>
      <c r="F157" s="96"/>
      <c r="G157" s="156" t="str">
        <f ca="1">IFERROR(INDIRECT(ADDRESS(MATCH(CONCATENATE(E157,"-",F157),CatInt!K:K,0),3,1,1,"CatInt")),"")</f>
        <v/>
      </c>
      <c r="H157" s="45" t="str">
        <f>IF(F157="","",VLOOKUP(F157,#REF!,2,FALSE))</f>
        <v/>
      </c>
      <c r="I157" s="29"/>
      <c r="J157" s="155" t="e">
        <f t="shared" si="76"/>
        <v>#VALUE!</v>
      </c>
      <c r="K157" s="155" t="e">
        <f t="shared" si="77"/>
        <v>#VALUE!</v>
      </c>
      <c r="L157" s="153"/>
      <c r="M157" s="53"/>
      <c r="N157" s="175">
        <f t="shared" si="78"/>
        <v>1157</v>
      </c>
      <c r="O157" s="53"/>
      <c r="P157" s="175">
        <f t="shared" si="79"/>
        <v>10157</v>
      </c>
      <c r="Q157" s="30"/>
      <c r="R157" s="149" t="str">
        <f>IFERROR(VLOOKUP(Q157,Setup!D$16:E$25,2,FALSE),"")</f>
        <v/>
      </c>
      <c r="S157" s="51" t="str">
        <f ca="1">IFERROR(IF(OR(I157="",VLOOKUP(I157,CatCostInp!$E$2:$K$88,7,FALSE)=0),"",VLOOKUP(I157,CatCostInp!$E$2:$K$88,7,FALSE)),"")</f>
        <v/>
      </c>
      <c r="T157" s="159" t="e">
        <f>VLOOKUP(U157,#REF!,2,FALSE)</f>
        <v>#REF!</v>
      </c>
      <c r="U157" s="30"/>
      <c r="V157" s="1" t="str">
        <f ca="1">IF(U157=Setup!$C$10,"Grant",IF('Other Pharma &amp; Health Products'!U157=Setup!$C$11,"Local",IF('Other Pharma &amp; Health Products'!U157=Setup!$C$12,"Other","")))</f>
        <v/>
      </c>
      <c r="W157" s="34"/>
      <c r="X157" s="148"/>
      <c r="Y157" s="33"/>
      <c r="Z157" s="36" t="str">
        <f t="shared" si="80"/>
        <v/>
      </c>
      <c r="AA157" s="35"/>
      <c r="AB157" s="32" t="str">
        <f t="shared" si="81"/>
        <v/>
      </c>
      <c r="AC157" s="35"/>
      <c r="AD157" s="32" t="str">
        <f t="shared" si="82"/>
        <v/>
      </c>
      <c r="AE157" s="35"/>
      <c r="AF157" s="36" t="str">
        <f t="shared" si="83"/>
        <v/>
      </c>
      <c r="AG157" s="36" t="str">
        <f t="shared" si="84"/>
        <v/>
      </c>
      <c r="AH157" s="36" t="str">
        <f t="shared" si="85"/>
        <v/>
      </c>
      <c r="AI157" s="55"/>
      <c r="AJ157" s="37"/>
      <c r="AK157" s="148"/>
      <c r="AL157" s="35"/>
      <c r="AM157" s="32" t="str">
        <f t="shared" si="86"/>
        <v/>
      </c>
      <c r="AN157" s="35"/>
      <c r="AO157" s="32" t="str">
        <f t="shared" si="87"/>
        <v/>
      </c>
      <c r="AP157" s="35"/>
      <c r="AQ157" s="32" t="str">
        <f t="shared" si="88"/>
        <v/>
      </c>
      <c r="AR157" s="35"/>
      <c r="AS157" s="36" t="str">
        <f t="shared" si="89"/>
        <v/>
      </c>
      <c r="AT157" s="36" t="str">
        <f t="shared" si="90"/>
        <v/>
      </c>
      <c r="AU157" s="36" t="str">
        <f t="shared" si="91"/>
        <v/>
      </c>
      <c r="AV157" s="55"/>
      <c r="AW157" s="34"/>
      <c r="AX157" s="148"/>
      <c r="AY157" s="34"/>
      <c r="AZ157" s="32" t="str">
        <f t="shared" si="92"/>
        <v/>
      </c>
      <c r="BA157" s="34"/>
      <c r="BB157" s="32" t="str">
        <f t="shared" si="93"/>
        <v/>
      </c>
      <c r="BC157" s="34"/>
      <c r="BD157" s="32" t="str">
        <f t="shared" si="94"/>
        <v/>
      </c>
      <c r="BE157" s="35"/>
      <c r="BF157" s="36" t="str">
        <f t="shared" si="95"/>
        <v/>
      </c>
      <c r="BG157" s="36" t="str">
        <f t="shared" si="96"/>
        <v/>
      </c>
      <c r="BH157" s="36" t="str">
        <f t="shared" si="97"/>
        <v/>
      </c>
      <c r="BI157" s="55"/>
      <c r="BJ157" s="34"/>
      <c r="BK157" s="148"/>
      <c r="BL157" s="34"/>
      <c r="BM157" s="32" t="str">
        <f t="shared" si="98"/>
        <v/>
      </c>
      <c r="BN157" s="34"/>
      <c r="BO157" s="32" t="str">
        <f t="shared" si="99"/>
        <v/>
      </c>
      <c r="BP157" s="34"/>
      <c r="BQ157" s="32" t="str">
        <f t="shared" si="100"/>
        <v/>
      </c>
      <c r="BR157" s="34"/>
      <c r="BS157" s="36" t="str">
        <f t="shared" si="101"/>
        <v/>
      </c>
      <c r="BT157" s="36" t="str">
        <f t="shared" si="102"/>
        <v/>
      </c>
      <c r="BU157" s="36" t="str">
        <f t="shared" si="103"/>
        <v/>
      </c>
      <c r="BV157" s="55"/>
      <c r="BW157" s="36" t="str">
        <f t="shared" si="104"/>
        <v/>
      </c>
      <c r="BX157" s="36" t="str">
        <f t="shared" si="104"/>
        <v/>
      </c>
      <c r="BY157" s="31"/>
      <c r="BZ157" s="38"/>
      <c r="CB157" s="120" t="e">
        <f t="shared" ca="1" si="73"/>
        <v>#VALUE!</v>
      </c>
      <c r="CC157" s="2" t="e">
        <f t="shared" ca="1" si="105"/>
        <v>#VALUE!</v>
      </c>
    </row>
    <row r="158" spans="1:81" s="10" customFormat="1" ht="25.15" customHeight="1" x14ac:dyDescent="0.2">
      <c r="A158" s="52" t="str">
        <f t="shared" si="106"/>
        <v/>
      </c>
      <c r="B158" s="157" t="e">
        <f t="shared" ca="1" si="74"/>
        <v>#VALUE!</v>
      </c>
      <c r="C158" s="157" t="e">
        <f t="shared" si="75"/>
        <v>#VALUE!</v>
      </c>
      <c r="D158" s="29"/>
      <c r="E158" s="155" t="str">
        <f ca="1">IFERROR(INDIRECT(ADDRESS(MATCH(D158,CatModules!C:C,0),2,1,1,"CatModules")),"")</f>
        <v/>
      </c>
      <c r="F158" s="96"/>
      <c r="G158" s="156" t="str">
        <f ca="1">IFERROR(INDIRECT(ADDRESS(MATCH(CONCATENATE(E158,"-",F158),CatInt!K:K,0),3,1,1,"CatInt")),"")</f>
        <v/>
      </c>
      <c r="H158" s="45" t="str">
        <f>IF(F158="","",VLOOKUP(F158,#REF!,2,FALSE))</f>
        <v/>
      </c>
      <c r="I158" s="29"/>
      <c r="J158" s="155" t="e">
        <f t="shared" si="76"/>
        <v>#VALUE!</v>
      </c>
      <c r="K158" s="155" t="e">
        <f t="shared" si="77"/>
        <v>#VALUE!</v>
      </c>
      <c r="L158" s="153"/>
      <c r="M158" s="53"/>
      <c r="N158" s="175">
        <f t="shared" si="78"/>
        <v>1158</v>
      </c>
      <c r="O158" s="53"/>
      <c r="P158" s="175">
        <f t="shared" si="79"/>
        <v>10158</v>
      </c>
      <c r="Q158" s="30"/>
      <c r="R158" s="149" t="str">
        <f>IFERROR(VLOOKUP(Q158,Setup!D$16:E$25,2,FALSE),"")</f>
        <v/>
      </c>
      <c r="S158" s="51" t="str">
        <f ca="1">IFERROR(IF(OR(I158="",VLOOKUP(I158,CatCostInp!$E$2:$K$88,7,FALSE)=0),"",VLOOKUP(I158,CatCostInp!$E$2:$K$88,7,FALSE)),"")</f>
        <v/>
      </c>
      <c r="T158" s="159" t="e">
        <f>VLOOKUP(U158,#REF!,2,FALSE)</f>
        <v>#REF!</v>
      </c>
      <c r="U158" s="30"/>
      <c r="V158" s="1" t="str">
        <f ca="1">IF(U158=Setup!$C$10,"Grant",IF('Other Pharma &amp; Health Products'!U158=Setup!$C$11,"Local",IF('Other Pharma &amp; Health Products'!U158=Setup!$C$12,"Other","")))</f>
        <v/>
      </c>
      <c r="W158" s="34"/>
      <c r="X158" s="148"/>
      <c r="Y158" s="33"/>
      <c r="Z158" s="36" t="str">
        <f t="shared" si="80"/>
        <v/>
      </c>
      <c r="AA158" s="35"/>
      <c r="AB158" s="32" t="str">
        <f t="shared" si="81"/>
        <v/>
      </c>
      <c r="AC158" s="35"/>
      <c r="AD158" s="32" t="str">
        <f t="shared" si="82"/>
        <v/>
      </c>
      <c r="AE158" s="35"/>
      <c r="AF158" s="36" t="str">
        <f t="shared" si="83"/>
        <v/>
      </c>
      <c r="AG158" s="36" t="str">
        <f t="shared" si="84"/>
        <v/>
      </c>
      <c r="AH158" s="36" t="str">
        <f t="shared" si="85"/>
        <v/>
      </c>
      <c r="AI158" s="55"/>
      <c r="AJ158" s="37"/>
      <c r="AK158" s="148"/>
      <c r="AL158" s="35"/>
      <c r="AM158" s="32" t="str">
        <f t="shared" si="86"/>
        <v/>
      </c>
      <c r="AN158" s="35"/>
      <c r="AO158" s="32" t="str">
        <f t="shared" si="87"/>
        <v/>
      </c>
      <c r="AP158" s="35"/>
      <c r="AQ158" s="32" t="str">
        <f t="shared" si="88"/>
        <v/>
      </c>
      <c r="AR158" s="35"/>
      <c r="AS158" s="36" t="str">
        <f t="shared" si="89"/>
        <v/>
      </c>
      <c r="AT158" s="36" t="str">
        <f t="shared" si="90"/>
        <v/>
      </c>
      <c r="AU158" s="36" t="str">
        <f t="shared" si="91"/>
        <v/>
      </c>
      <c r="AV158" s="55"/>
      <c r="AW158" s="34"/>
      <c r="AX158" s="148"/>
      <c r="AY158" s="34"/>
      <c r="AZ158" s="32" t="str">
        <f t="shared" si="92"/>
        <v/>
      </c>
      <c r="BA158" s="34"/>
      <c r="BB158" s="32" t="str">
        <f t="shared" si="93"/>
        <v/>
      </c>
      <c r="BC158" s="34"/>
      <c r="BD158" s="32" t="str">
        <f t="shared" si="94"/>
        <v/>
      </c>
      <c r="BE158" s="35"/>
      <c r="BF158" s="36" t="str">
        <f t="shared" si="95"/>
        <v/>
      </c>
      <c r="BG158" s="36" t="str">
        <f t="shared" si="96"/>
        <v/>
      </c>
      <c r="BH158" s="36" t="str">
        <f t="shared" si="97"/>
        <v/>
      </c>
      <c r="BI158" s="55"/>
      <c r="BJ158" s="34"/>
      <c r="BK158" s="148"/>
      <c r="BL158" s="34"/>
      <c r="BM158" s="32" t="str">
        <f t="shared" si="98"/>
        <v/>
      </c>
      <c r="BN158" s="34"/>
      <c r="BO158" s="32" t="str">
        <f t="shared" si="99"/>
        <v/>
      </c>
      <c r="BP158" s="34"/>
      <c r="BQ158" s="32" t="str">
        <f t="shared" si="100"/>
        <v/>
      </c>
      <c r="BR158" s="34"/>
      <c r="BS158" s="36" t="str">
        <f t="shared" si="101"/>
        <v/>
      </c>
      <c r="BT158" s="36" t="str">
        <f t="shared" si="102"/>
        <v/>
      </c>
      <c r="BU158" s="36" t="str">
        <f t="shared" si="103"/>
        <v/>
      </c>
      <c r="BV158" s="55"/>
      <c r="BW158" s="36" t="str">
        <f t="shared" si="104"/>
        <v/>
      </c>
      <c r="BX158" s="36" t="str">
        <f t="shared" si="104"/>
        <v/>
      </c>
      <c r="BY158" s="31"/>
      <c r="BZ158" s="38"/>
      <c r="CB158" s="120" t="e">
        <f t="shared" ca="1" si="73"/>
        <v>#VALUE!</v>
      </c>
      <c r="CC158" s="2" t="e">
        <f t="shared" ca="1" si="105"/>
        <v>#VALUE!</v>
      </c>
    </row>
    <row r="159" spans="1:81" s="10" customFormat="1" ht="25.15" customHeight="1" x14ac:dyDescent="0.2">
      <c r="A159" s="52" t="str">
        <f t="shared" si="106"/>
        <v/>
      </c>
      <c r="B159" s="157" t="e">
        <f t="shared" ca="1" si="74"/>
        <v>#VALUE!</v>
      </c>
      <c r="C159" s="157" t="e">
        <f t="shared" si="75"/>
        <v>#VALUE!</v>
      </c>
      <c r="D159" s="29"/>
      <c r="E159" s="155" t="str">
        <f ca="1">IFERROR(INDIRECT(ADDRESS(MATCH(D159,CatModules!C:C,0),2,1,1,"CatModules")),"")</f>
        <v/>
      </c>
      <c r="F159" s="96"/>
      <c r="G159" s="156" t="str">
        <f ca="1">IFERROR(INDIRECT(ADDRESS(MATCH(CONCATENATE(E159,"-",F159),CatInt!K:K,0),3,1,1,"CatInt")),"")</f>
        <v/>
      </c>
      <c r="H159" s="45" t="str">
        <f>IF(F159="","",VLOOKUP(F159,#REF!,2,FALSE))</f>
        <v/>
      </c>
      <c r="I159" s="29"/>
      <c r="J159" s="155" t="e">
        <f t="shared" si="76"/>
        <v>#VALUE!</v>
      </c>
      <c r="K159" s="155" t="e">
        <f t="shared" si="77"/>
        <v>#VALUE!</v>
      </c>
      <c r="L159" s="153"/>
      <c r="M159" s="53"/>
      <c r="N159" s="175">
        <f t="shared" si="78"/>
        <v>1159</v>
      </c>
      <c r="O159" s="53"/>
      <c r="P159" s="175">
        <f t="shared" si="79"/>
        <v>10159</v>
      </c>
      <c r="Q159" s="30"/>
      <c r="R159" s="149" t="str">
        <f>IFERROR(VLOOKUP(Q159,Setup!D$16:E$25,2,FALSE),"")</f>
        <v/>
      </c>
      <c r="S159" s="51" t="str">
        <f ca="1">IFERROR(IF(OR(I159="",VLOOKUP(I159,CatCostInp!$E$2:$K$88,7,FALSE)=0),"",VLOOKUP(I159,CatCostInp!$E$2:$K$88,7,FALSE)),"")</f>
        <v/>
      </c>
      <c r="T159" s="159" t="e">
        <f>VLOOKUP(U159,#REF!,2,FALSE)</f>
        <v>#REF!</v>
      </c>
      <c r="U159" s="30"/>
      <c r="V159" s="1" t="str">
        <f ca="1">IF(U159=Setup!$C$10,"Grant",IF('Other Pharma &amp; Health Products'!U159=Setup!$C$11,"Local",IF('Other Pharma &amp; Health Products'!U159=Setup!$C$12,"Other","")))</f>
        <v/>
      </c>
      <c r="W159" s="34"/>
      <c r="X159" s="148"/>
      <c r="Y159" s="33"/>
      <c r="Z159" s="36" t="str">
        <f t="shared" si="80"/>
        <v/>
      </c>
      <c r="AA159" s="35"/>
      <c r="AB159" s="32" t="str">
        <f t="shared" si="81"/>
        <v/>
      </c>
      <c r="AC159" s="35"/>
      <c r="AD159" s="32" t="str">
        <f t="shared" si="82"/>
        <v/>
      </c>
      <c r="AE159" s="35"/>
      <c r="AF159" s="36" t="str">
        <f t="shared" si="83"/>
        <v/>
      </c>
      <c r="AG159" s="36" t="str">
        <f t="shared" si="84"/>
        <v/>
      </c>
      <c r="AH159" s="36" t="str">
        <f t="shared" si="85"/>
        <v/>
      </c>
      <c r="AI159" s="55"/>
      <c r="AJ159" s="37"/>
      <c r="AK159" s="148"/>
      <c r="AL159" s="35"/>
      <c r="AM159" s="32" t="str">
        <f t="shared" si="86"/>
        <v/>
      </c>
      <c r="AN159" s="35"/>
      <c r="AO159" s="32" t="str">
        <f t="shared" si="87"/>
        <v/>
      </c>
      <c r="AP159" s="35"/>
      <c r="AQ159" s="32" t="str">
        <f t="shared" si="88"/>
        <v/>
      </c>
      <c r="AR159" s="35"/>
      <c r="AS159" s="36" t="str">
        <f t="shared" si="89"/>
        <v/>
      </c>
      <c r="AT159" s="36" t="str">
        <f t="shared" si="90"/>
        <v/>
      </c>
      <c r="AU159" s="36" t="str">
        <f t="shared" si="91"/>
        <v/>
      </c>
      <c r="AV159" s="55"/>
      <c r="AW159" s="34"/>
      <c r="AX159" s="148"/>
      <c r="AY159" s="34"/>
      <c r="AZ159" s="32" t="str">
        <f t="shared" si="92"/>
        <v/>
      </c>
      <c r="BA159" s="34"/>
      <c r="BB159" s="32" t="str">
        <f t="shared" si="93"/>
        <v/>
      </c>
      <c r="BC159" s="34"/>
      <c r="BD159" s="32" t="str">
        <f t="shared" si="94"/>
        <v/>
      </c>
      <c r="BE159" s="35"/>
      <c r="BF159" s="36" t="str">
        <f t="shared" si="95"/>
        <v/>
      </c>
      <c r="BG159" s="36" t="str">
        <f t="shared" si="96"/>
        <v/>
      </c>
      <c r="BH159" s="36" t="str">
        <f t="shared" si="97"/>
        <v/>
      </c>
      <c r="BI159" s="55"/>
      <c r="BJ159" s="34"/>
      <c r="BK159" s="148"/>
      <c r="BL159" s="34"/>
      <c r="BM159" s="32" t="str">
        <f t="shared" si="98"/>
        <v/>
      </c>
      <c r="BN159" s="34"/>
      <c r="BO159" s="32" t="str">
        <f t="shared" si="99"/>
        <v/>
      </c>
      <c r="BP159" s="34"/>
      <c r="BQ159" s="32" t="str">
        <f t="shared" si="100"/>
        <v/>
      </c>
      <c r="BR159" s="34"/>
      <c r="BS159" s="36" t="str">
        <f t="shared" si="101"/>
        <v/>
      </c>
      <c r="BT159" s="36" t="str">
        <f t="shared" si="102"/>
        <v/>
      </c>
      <c r="BU159" s="36" t="str">
        <f t="shared" si="103"/>
        <v/>
      </c>
      <c r="BV159" s="55"/>
      <c r="BW159" s="36" t="str">
        <f t="shared" si="104"/>
        <v/>
      </c>
      <c r="BX159" s="36" t="str">
        <f t="shared" si="104"/>
        <v/>
      </c>
      <c r="BY159" s="31"/>
      <c r="BZ159" s="38"/>
      <c r="CB159" s="120" t="e">
        <f t="shared" ca="1" si="73"/>
        <v>#VALUE!</v>
      </c>
      <c r="CC159" s="2" t="e">
        <f t="shared" ca="1" si="105"/>
        <v>#VALUE!</v>
      </c>
    </row>
    <row r="160" spans="1:81" s="10" customFormat="1" ht="25.15" customHeight="1" x14ac:dyDescent="0.2">
      <c r="A160" s="52" t="str">
        <f t="shared" si="106"/>
        <v/>
      </c>
      <c r="B160" s="157" t="e">
        <f t="shared" ca="1" si="74"/>
        <v>#VALUE!</v>
      </c>
      <c r="C160" s="157" t="e">
        <f t="shared" si="75"/>
        <v>#VALUE!</v>
      </c>
      <c r="D160" s="29"/>
      <c r="E160" s="155" t="str">
        <f ca="1">IFERROR(INDIRECT(ADDRESS(MATCH(D160,CatModules!C:C,0),2,1,1,"CatModules")),"")</f>
        <v/>
      </c>
      <c r="F160" s="96"/>
      <c r="G160" s="156" t="str">
        <f ca="1">IFERROR(INDIRECT(ADDRESS(MATCH(CONCATENATE(E160,"-",F160),CatInt!K:K,0),3,1,1,"CatInt")),"")</f>
        <v/>
      </c>
      <c r="H160" s="45" t="str">
        <f>IF(F160="","",VLOOKUP(F160,#REF!,2,FALSE))</f>
        <v/>
      </c>
      <c r="I160" s="29"/>
      <c r="J160" s="155" t="e">
        <f t="shared" si="76"/>
        <v>#VALUE!</v>
      </c>
      <c r="K160" s="155" t="e">
        <f t="shared" si="77"/>
        <v>#VALUE!</v>
      </c>
      <c r="L160" s="153"/>
      <c r="M160" s="53"/>
      <c r="N160" s="175">
        <f t="shared" si="78"/>
        <v>1160</v>
      </c>
      <c r="O160" s="53"/>
      <c r="P160" s="175">
        <f t="shared" si="79"/>
        <v>10160</v>
      </c>
      <c r="Q160" s="30"/>
      <c r="R160" s="149" t="str">
        <f>IFERROR(VLOOKUP(Q160,Setup!D$16:E$25,2,FALSE),"")</f>
        <v/>
      </c>
      <c r="S160" s="51" t="str">
        <f ca="1">IFERROR(IF(OR(I160="",VLOOKUP(I160,CatCostInp!$E$2:$K$88,7,FALSE)=0),"",VLOOKUP(I160,CatCostInp!$E$2:$K$88,7,FALSE)),"")</f>
        <v/>
      </c>
      <c r="T160" s="159" t="e">
        <f>VLOOKUP(U160,#REF!,2,FALSE)</f>
        <v>#REF!</v>
      </c>
      <c r="U160" s="30"/>
      <c r="V160" s="1" t="str">
        <f ca="1">IF(U160=Setup!$C$10,"Grant",IF('Other Pharma &amp; Health Products'!U160=Setup!$C$11,"Local",IF('Other Pharma &amp; Health Products'!U160=Setup!$C$12,"Other","")))</f>
        <v/>
      </c>
      <c r="W160" s="34"/>
      <c r="X160" s="148"/>
      <c r="Y160" s="33"/>
      <c r="Z160" s="36" t="str">
        <f t="shared" si="80"/>
        <v/>
      </c>
      <c r="AA160" s="35"/>
      <c r="AB160" s="32" t="str">
        <f t="shared" si="81"/>
        <v/>
      </c>
      <c r="AC160" s="35"/>
      <c r="AD160" s="32" t="str">
        <f t="shared" si="82"/>
        <v/>
      </c>
      <c r="AE160" s="35"/>
      <c r="AF160" s="36" t="str">
        <f t="shared" si="83"/>
        <v/>
      </c>
      <c r="AG160" s="36" t="str">
        <f t="shared" si="84"/>
        <v/>
      </c>
      <c r="AH160" s="36" t="str">
        <f t="shared" si="85"/>
        <v/>
      </c>
      <c r="AI160" s="55"/>
      <c r="AJ160" s="37"/>
      <c r="AK160" s="148"/>
      <c r="AL160" s="35"/>
      <c r="AM160" s="32" t="str">
        <f t="shared" si="86"/>
        <v/>
      </c>
      <c r="AN160" s="35"/>
      <c r="AO160" s="32" t="str">
        <f t="shared" si="87"/>
        <v/>
      </c>
      <c r="AP160" s="35"/>
      <c r="AQ160" s="32" t="str">
        <f t="shared" si="88"/>
        <v/>
      </c>
      <c r="AR160" s="35"/>
      <c r="AS160" s="36" t="str">
        <f t="shared" si="89"/>
        <v/>
      </c>
      <c r="AT160" s="36" t="str">
        <f t="shared" si="90"/>
        <v/>
      </c>
      <c r="AU160" s="36" t="str">
        <f t="shared" si="91"/>
        <v/>
      </c>
      <c r="AV160" s="55"/>
      <c r="AW160" s="34"/>
      <c r="AX160" s="148"/>
      <c r="AY160" s="34"/>
      <c r="AZ160" s="32" t="str">
        <f t="shared" si="92"/>
        <v/>
      </c>
      <c r="BA160" s="34"/>
      <c r="BB160" s="32" t="str">
        <f t="shared" si="93"/>
        <v/>
      </c>
      <c r="BC160" s="34"/>
      <c r="BD160" s="32" t="str">
        <f t="shared" si="94"/>
        <v/>
      </c>
      <c r="BE160" s="35"/>
      <c r="BF160" s="36" t="str">
        <f t="shared" si="95"/>
        <v/>
      </c>
      <c r="BG160" s="36" t="str">
        <f t="shared" si="96"/>
        <v/>
      </c>
      <c r="BH160" s="36" t="str">
        <f t="shared" si="97"/>
        <v/>
      </c>
      <c r="BI160" s="55"/>
      <c r="BJ160" s="34"/>
      <c r="BK160" s="148"/>
      <c r="BL160" s="34"/>
      <c r="BM160" s="32" t="str">
        <f t="shared" si="98"/>
        <v/>
      </c>
      <c r="BN160" s="34"/>
      <c r="BO160" s="32" t="str">
        <f t="shared" si="99"/>
        <v/>
      </c>
      <c r="BP160" s="34"/>
      <c r="BQ160" s="32" t="str">
        <f t="shared" si="100"/>
        <v/>
      </c>
      <c r="BR160" s="34"/>
      <c r="BS160" s="36" t="str">
        <f t="shared" si="101"/>
        <v/>
      </c>
      <c r="BT160" s="36" t="str">
        <f t="shared" si="102"/>
        <v/>
      </c>
      <c r="BU160" s="36" t="str">
        <f t="shared" si="103"/>
        <v/>
      </c>
      <c r="BV160" s="55"/>
      <c r="BW160" s="36" t="str">
        <f t="shared" si="104"/>
        <v/>
      </c>
      <c r="BX160" s="36" t="str">
        <f t="shared" si="104"/>
        <v/>
      </c>
      <c r="BY160" s="31"/>
      <c r="BZ160" s="38"/>
      <c r="CB160" s="120" t="e">
        <f t="shared" ca="1" si="73"/>
        <v>#VALUE!</v>
      </c>
      <c r="CC160" s="2" t="e">
        <f t="shared" ca="1" si="105"/>
        <v>#VALUE!</v>
      </c>
    </row>
    <row r="161" spans="1:81" s="10" customFormat="1" ht="25.15" customHeight="1" x14ac:dyDescent="0.2">
      <c r="A161" s="52" t="str">
        <f t="shared" si="106"/>
        <v/>
      </c>
      <c r="B161" s="157" t="e">
        <f t="shared" ca="1" si="74"/>
        <v>#VALUE!</v>
      </c>
      <c r="C161" s="157" t="e">
        <f t="shared" si="75"/>
        <v>#VALUE!</v>
      </c>
      <c r="D161" s="29"/>
      <c r="E161" s="155" t="str">
        <f ca="1">IFERROR(INDIRECT(ADDRESS(MATCH(D161,CatModules!C:C,0),2,1,1,"CatModules")),"")</f>
        <v/>
      </c>
      <c r="F161" s="96"/>
      <c r="G161" s="156" t="str">
        <f ca="1">IFERROR(INDIRECT(ADDRESS(MATCH(CONCATENATE(E161,"-",F161),CatInt!K:K,0),3,1,1,"CatInt")),"")</f>
        <v/>
      </c>
      <c r="H161" s="45" t="str">
        <f>IF(F161="","",VLOOKUP(F161,#REF!,2,FALSE))</f>
        <v/>
      </c>
      <c r="I161" s="29"/>
      <c r="J161" s="155" t="e">
        <f t="shared" si="76"/>
        <v>#VALUE!</v>
      </c>
      <c r="K161" s="155" t="e">
        <f t="shared" si="77"/>
        <v>#VALUE!</v>
      </c>
      <c r="L161" s="153"/>
      <c r="M161" s="53"/>
      <c r="N161" s="175">
        <f t="shared" si="78"/>
        <v>1161</v>
      </c>
      <c r="O161" s="53"/>
      <c r="P161" s="175">
        <f t="shared" si="79"/>
        <v>10161</v>
      </c>
      <c r="Q161" s="30"/>
      <c r="R161" s="149" t="str">
        <f>IFERROR(VLOOKUP(Q161,Setup!D$16:E$25,2,FALSE),"")</f>
        <v/>
      </c>
      <c r="S161" s="51" t="str">
        <f ca="1">IFERROR(IF(OR(I161="",VLOOKUP(I161,CatCostInp!$E$2:$K$88,7,FALSE)=0),"",VLOOKUP(I161,CatCostInp!$E$2:$K$88,7,FALSE)),"")</f>
        <v/>
      </c>
      <c r="T161" s="159" t="e">
        <f>VLOOKUP(U161,#REF!,2,FALSE)</f>
        <v>#REF!</v>
      </c>
      <c r="U161" s="30"/>
      <c r="V161" s="1" t="str">
        <f ca="1">IF(U161=Setup!$C$10,"Grant",IF('Other Pharma &amp; Health Products'!U161=Setup!$C$11,"Local",IF('Other Pharma &amp; Health Products'!U161=Setup!$C$12,"Other","")))</f>
        <v/>
      </c>
      <c r="W161" s="34"/>
      <c r="X161" s="148"/>
      <c r="Y161" s="33"/>
      <c r="Z161" s="36" t="str">
        <f t="shared" si="80"/>
        <v/>
      </c>
      <c r="AA161" s="35"/>
      <c r="AB161" s="32" t="str">
        <f t="shared" si="81"/>
        <v/>
      </c>
      <c r="AC161" s="35"/>
      <c r="AD161" s="32" t="str">
        <f t="shared" si="82"/>
        <v/>
      </c>
      <c r="AE161" s="35"/>
      <c r="AF161" s="36" t="str">
        <f t="shared" si="83"/>
        <v/>
      </c>
      <c r="AG161" s="36" t="str">
        <f t="shared" si="84"/>
        <v/>
      </c>
      <c r="AH161" s="36" t="str">
        <f t="shared" si="85"/>
        <v/>
      </c>
      <c r="AI161" s="55"/>
      <c r="AJ161" s="37"/>
      <c r="AK161" s="148"/>
      <c r="AL161" s="35"/>
      <c r="AM161" s="32" t="str">
        <f t="shared" si="86"/>
        <v/>
      </c>
      <c r="AN161" s="35"/>
      <c r="AO161" s="32" t="str">
        <f t="shared" si="87"/>
        <v/>
      </c>
      <c r="AP161" s="35"/>
      <c r="AQ161" s="32" t="str">
        <f t="shared" si="88"/>
        <v/>
      </c>
      <c r="AR161" s="35"/>
      <c r="AS161" s="36" t="str">
        <f t="shared" si="89"/>
        <v/>
      </c>
      <c r="AT161" s="36" t="str">
        <f t="shared" si="90"/>
        <v/>
      </c>
      <c r="AU161" s="36" t="str">
        <f t="shared" si="91"/>
        <v/>
      </c>
      <c r="AV161" s="55"/>
      <c r="AW161" s="34"/>
      <c r="AX161" s="148"/>
      <c r="AY161" s="34"/>
      <c r="AZ161" s="32" t="str">
        <f t="shared" si="92"/>
        <v/>
      </c>
      <c r="BA161" s="34"/>
      <c r="BB161" s="32" t="str">
        <f t="shared" si="93"/>
        <v/>
      </c>
      <c r="BC161" s="34"/>
      <c r="BD161" s="32" t="str">
        <f t="shared" si="94"/>
        <v/>
      </c>
      <c r="BE161" s="35"/>
      <c r="BF161" s="36" t="str">
        <f t="shared" si="95"/>
        <v/>
      </c>
      <c r="BG161" s="36" t="str">
        <f t="shared" si="96"/>
        <v/>
      </c>
      <c r="BH161" s="36" t="str">
        <f t="shared" si="97"/>
        <v/>
      </c>
      <c r="BI161" s="55"/>
      <c r="BJ161" s="34"/>
      <c r="BK161" s="148"/>
      <c r="BL161" s="34"/>
      <c r="BM161" s="32" t="str">
        <f t="shared" si="98"/>
        <v/>
      </c>
      <c r="BN161" s="34"/>
      <c r="BO161" s="32" t="str">
        <f t="shared" si="99"/>
        <v/>
      </c>
      <c r="BP161" s="34"/>
      <c r="BQ161" s="32" t="str">
        <f t="shared" si="100"/>
        <v/>
      </c>
      <c r="BR161" s="34"/>
      <c r="BS161" s="36" t="str">
        <f t="shared" si="101"/>
        <v/>
      </c>
      <c r="BT161" s="36" t="str">
        <f t="shared" si="102"/>
        <v/>
      </c>
      <c r="BU161" s="36" t="str">
        <f t="shared" si="103"/>
        <v/>
      </c>
      <c r="BV161" s="55"/>
      <c r="BW161" s="36" t="str">
        <f t="shared" si="104"/>
        <v/>
      </c>
      <c r="BX161" s="36" t="str">
        <f t="shared" si="104"/>
        <v/>
      </c>
      <c r="BY161" s="31"/>
      <c r="BZ161" s="38"/>
      <c r="CB161" s="120" t="e">
        <f t="shared" ca="1" si="73"/>
        <v>#VALUE!</v>
      </c>
      <c r="CC161" s="2" t="e">
        <f t="shared" ca="1" si="105"/>
        <v>#VALUE!</v>
      </c>
    </row>
    <row r="162" spans="1:81" s="10" customFormat="1" ht="25.15" customHeight="1" x14ac:dyDescent="0.2">
      <c r="A162" s="52" t="str">
        <f t="shared" si="106"/>
        <v/>
      </c>
      <c r="B162" s="157" t="e">
        <f t="shared" ca="1" si="74"/>
        <v>#VALUE!</v>
      </c>
      <c r="C162" s="157" t="e">
        <f t="shared" si="75"/>
        <v>#VALUE!</v>
      </c>
      <c r="D162" s="29"/>
      <c r="E162" s="155" t="str">
        <f ca="1">IFERROR(INDIRECT(ADDRESS(MATCH(D162,CatModules!C:C,0),2,1,1,"CatModules")),"")</f>
        <v/>
      </c>
      <c r="F162" s="96"/>
      <c r="G162" s="156" t="str">
        <f ca="1">IFERROR(INDIRECT(ADDRESS(MATCH(CONCATENATE(E162,"-",F162),CatInt!K:K,0),3,1,1,"CatInt")),"")</f>
        <v/>
      </c>
      <c r="H162" s="45" t="str">
        <f>IF(F162="","",VLOOKUP(F162,#REF!,2,FALSE))</f>
        <v/>
      </c>
      <c r="I162" s="29"/>
      <c r="J162" s="155" t="e">
        <f t="shared" si="76"/>
        <v>#VALUE!</v>
      </c>
      <c r="K162" s="155" t="e">
        <f t="shared" si="77"/>
        <v>#VALUE!</v>
      </c>
      <c r="L162" s="153"/>
      <c r="M162" s="53"/>
      <c r="N162" s="175">
        <f t="shared" si="78"/>
        <v>1162</v>
      </c>
      <c r="O162" s="53"/>
      <c r="P162" s="175">
        <f t="shared" si="79"/>
        <v>10162</v>
      </c>
      <c r="Q162" s="30"/>
      <c r="R162" s="149" t="str">
        <f>IFERROR(VLOOKUP(Q162,Setup!D$16:E$25,2,FALSE),"")</f>
        <v/>
      </c>
      <c r="S162" s="51" t="str">
        <f ca="1">IFERROR(IF(OR(I162="",VLOOKUP(I162,CatCostInp!$E$2:$K$88,7,FALSE)=0),"",VLOOKUP(I162,CatCostInp!$E$2:$K$88,7,FALSE)),"")</f>
        <v/>
      </c>
      <c r="T162" s="159" t="e">
        <f>VLOOKUP(U162,#REF!,2,FALSE)</f>
        <v>#REF!</v>
      </c>
      <c r="U162" s="30"/>
      <c r="V162" s="1" t="str">
        <f ca="1">IF(U162=Setup!$C$10,"Grant",IF('Other Pharma &amp; Health Products'!U162=Setup!$C$11,"Local",IF('Other Pharma &amp; Health Products'!U162=Setup!$C$12,"Other","")))</f>
        <v/>
      </c>
      <c r="W162" s="34"/>
      <c r="X162" s="148"/>
      <c r="Y162" s="33"/>
      <c r="Z162" s="36" t="str">
        <f t="shared" si="80"/>
        <v/>
      </c>
      <c r="AA162" s="35"/>
      <c r="AB162" s="32" t="str">
        <f t="shared" si="81"/>
        <v/>
      </c>
      <c r="AC162" s="35"/>
      <c r="AD162" s="32" t="str">
        <f t="shared" si="82"/>
        <v/>
      </c>
      <c r="AE162" s="35"/>
      <c r="AF162" s="36" t="str">
        <f t="shared" si="83"/>
        <v/>
      </c>
      <c r="AG162" s="36" t="str">
        <f t="shared" si="84"/>
        <v/>
      </c>
      <c r="AH162" s="36" t="str">
        <f t="shared" si="85"/>
        <v/>
      </c>
      <c r="AI162" s="55"/>
      <c r="AJ162" s="37"/>
      <c r="AK162" s="148"/>
      <c r="AL162" s="35"/>
      <c r="AM162" s="32" t="str">
        <f t="shared" si="86"/>
        <v/>
      </c>
      <c r="AN162" s="35"/>
      <c r="AO162" s="32" t="str">
        <f t="shared" si="87"/>
        <v/>
      </c>
      <c r="AP162" s="35"/>
      <c r="AQ162" s="32" t="str">
        <f t="shared" si="88"/>
        <v/>
      </c>
      <c r="AR162" s="35"/>
      <c r="AS162" s="36" t="str">
        <f t="shared" si="89"/>
        <v/>
      </c>
      <c r="AT162" s="36" t="str">
        <f t="shared" si="90"/>
        <v/>
      </c>
      <c r="AU162" s="36" t="str">
        <f t="shared" si="91"/>
        <v/>
      </c>
      <c r="AV162" s="55"/>
      <c r="AW162" s="34"/>
      <c r="AX162" s="148"/>
      <c r="AY162" s="34"/>
      <c r="AZ162" s="32" t="str">
        <f t="shared" si="92"/>
        <v/>
      </c>
      <c r="BA162" s="34"/>
      <c r="BB162" s="32" t="str">
        <f t="shared" si="93"/>
        <v/>
      </c>
      <c r="BC162" s="34"/>
      <c r="BD162" s="32" t="str">
        <f t="shared" si="94"/>
        <v/>
      </c>
      <c r="BE162" s="35"/>
      <c r="BF162" s="36" t="str">
        <f t="shared" si="95"/>
        <v/>
      </c>
      <c r="BG162" s="36" t="str">
        <f t="shared" si="96"/>
        <v/>
      </c>
      <c r="BH162" s="36" t="str">
        <f t="shared" si="97"/>
        <v/>
      </c>
      <c r="BI162" s="55"/>
      <c r="BJ162" s="34"/>
      <c r="BK162" s="148"/>
      <c r="BL162" s="34"/>
      <c r="BM162" s="32" t="str">
        <f t="shared" si="98"/>
        <v/>
      </c>
      <c r="BN162" s="34"/>
      <c r="BO162" s="32" t="str">
        <f t="shared" si="99"/>
        <v/>
      </c>
      <c r="BP162" s="34"/>
      <c r="BQ162" s="32" t="str">
        <f t="shared" si="100"/>
        <v/>
      </c>
      <c r="BR162" s="34"/>
      <c r="BS162" s="36" t="str">
        <f t="shared" si="101"/>
        <v/>
      </c>
      <c r="BT162" s="36" t="str">
        <f t="shared" si="102"/>
        <v/>
      </c>
      <c r="BU162" s="36" t="str">
        <f t="shared" si="103"/>
        <v/>
      </c>
      <c r="BV162" s="55"/>
      <c r="BW162" s="36" t="str">
        <f t="shared" si="104"/>
        <v/>
      </c>
      <c r="BX162" s="36" t="str">
        <f t="shared" si="104"/>
        <v/>
      </c>
      <c r="BY162" s="31"/>
      <c r="BZ162" s="38"/>
      <c r="CB162" s="120" t="e">
        <f t="shared" ca="1" si="73"/>
        <v>#VALUE!</v>
      </c>
      <c r="CC162" s="2" t="e">
        <f t="shared" ca="1" si="105"/>
        <v>#VALUE!</v>
      </c>
    </row>
    <row r="163" spans="1:81" s="10" customFormat="1" ht="25.15" customHeight="1" x14ac:dyDescent="0.2">
      <c r="A163" s="52" t="str">
        <f t="shared" si="106"/>
        <v/>
      </c>
      <c r="B163" s="157" t="e">
        <f t="shared" ca="1" si="74"/>
        <v>#VALUE!</v>
      </c>
      <c r="C163" s="157" t="e">
        <f t="shared" si="75"/>
        <v>#VALUE!</v>
      </c>
      <c r="D163" s="29"/>
      <c r="E163" s="155" t="str">
        <f ca="1">IFERROR(INDIRECT(ADDRESS(MATCH(D163,CatModules!C:C,0),2,1,1,"CatModules")),"")</f>
        <v/>
      </c>
      <c r="F163" s="96"/>
      <c r="G163" s="156" t="str">
        <f ca="1">IFERROR(INDIRECT(ADDRESS(MATCH(CONCATENATE(E163,"-",F163),CatInt!K:K,0),3,1,1,"CatInt")),"")</f>
        <v/>
      </c>
      <c r="H163" s="45" t="str">
        <f>IF(F163="","",VLOOKUP(F163,#REF!,2,FALSE))</f>
        <v/>
      </c>
      <c r="I163" s="29"/>
      <c r="J163" s="155" t="e">
        <f t="shared" si="76"/>
        <v>#VALUE!</v>
      </c>
      <c r="K163" s="155" t="e">
        <f t="shared" si="77"/>
        <v>#VALUE!</v>
      </c>
      <c r="L163" s="153"/>
      <c r="M163" s="53"/>
      <c r="N163" s="175">
        <f t="shared" si="78"/>
        <v>1163</v>
      </c>
      <c r="O163" s="53"/>
      <c r="P163" s="175">
        <f t="shared" si="79"/>
        <v>10163</v>
      </c>
      <c r="Q163" s="30"/>
      <c r="R163" s="149" t="str">
        <f>IFERROR(VLOOKUP(Q163,Setup!D$16:E$25,2,FALSE),"")</f>
        <v/>
      </c>
      <c r="S163" s="51" t="str">
        <f ca="1">IFERROR(IF(OR(I163="",VLOOKUP(I163,CatCostInp!$E$2:$K$88,7,FALSE)=0),"",VLOOKUP(I163,CatCostInp!$E$2:$K$88,7,FALSE)),"")</f>
        <v/>
      </c>
      <c r="T163" s="159" t="e">
        <f>VLOOKUP(U163,#REF!,2,FALSE)</f>
        <v>#REF!</v>
      </c>
      <c r="U163" s="30"/>
      <c r="V163" s="1" t="str">
        <f ca="1">IF(U163=Setup!$C$10,"Grant",IF('Other Pharma &amp; Health Products'!U163=Setup!$C$11,"Local",IF('Other Pharma &amp; Health Products'!U163=Setup!$C$12,"Other","")))</f>
        <v/>
      </c>
      <c r="W163" s="34"/>
      <c r="X163" s="148"/>
      <c r="Y163" s="33"/>
      <c r="Z163" s="36" t="str">
        <f t="shared" si="80"/>
        <v/>
      </c>
      <c r="AA163" s="35"/>
      <c r="AB163" s="32" t="str">
        <f t="shared" si="81"/>
        <v/>
      </c>
      <c r="AC163" s="35"/>
      <c r="AD163" s="32" t="str">
        <f t="shared" si="82"/>
        <v/>
      </c>
      <c r="AE163" s="35"/>
      <c r="AF163" s="36" t="str">
        <f t="shared" si="83"/>
        <v/>
      </c>
      <c r="AG163" s="36" t="str">
        <f t="shared" si="84"/>
        <v/>
      </c>
      <c r="AH163" s="36" t="str">
        <f t="shared" si="85"/>
        <v/>
      </c>
      <c r="AI163" s="55"/>
      <c r="AJ163" s="37"/>
      <c r="AK163" s="148"/>
      <c r="AL163" s="35"/>
      <c r="AM163" s="32" t="str">
        <f t="shared" si="86"/>
        <v/>
      </c>
      <c r="AN163" s="35"/>
      <c r="AO163" s="32" t="str">
        <f t="shared" si="87"/>
        <v/>
      </c>
      <c r="AP163" s="35"/>
      <c r="AQ163" s="32" t="str">
        <f t="shared" si="88"/>
        <v/>
      </c>
      <c r="AR163" s="35"/>
      <c r="AS163" s="36" t="str">
        <f t="shared" si="89"/>
        <v/>
      </c>
      <c r="AT163" s="36" t="str">
        <f t="shared" si="90"/>
        <v/>
      </c>
      <c r="AU163" s="36" t="str">
        <f t="shared" si="91"/>
        <v/>
      </c>
      <c r="AV163" s="55"/>
      <c r="AW163" s="34"/>
      <c r="AX163" s="148"/>
      <c r="AY163" s="34"/>
      <c r="AZ163" s="32" t="str">
        <f t="shared" si="92"/>
        <v/>
      </c>
      <c r="BA163" s="34"/>
      <c r="BB163" s="32" t="str">
        <f t="shared" si="93"/>
        <v/>
      </c>
      <c r="BC163" s="34"/>
      <c r="BD163" s="32" t="str">
        <f t="shared" si="94"/>
        <v/>
      </c>
      <c r="BE163" s="35"/>
      <c r="BF163" s="36" t="str">
        <f t="shared" si="95"/>
        <v/>
      </c>
      <c r="BG163" s="36" t="str">
        <f t="shared" si="96"/>
        <v/>
      </c>
      <c r="BH163" s="36" t="str">
        <f t="shared" si="97"/>
        <v/>
      </c>
      <c r="BI163" s="55"/>
      <c r="BJ163" s="34"/>
      <c r="BK163" s="148"/>
      <c r="BL163" s="34"/>
      <c r="BM163" s="32" t="str">
        <f t="shared" si="98"/>
        <v/>
      </c>
      <c r="BN163" s="34"/>
      <c r="BO163" s="32" t="str">
        <f t="shared" si="99"/>
        <v/>
      </c>
      <c r="BP163" s="34"/>
      <c r="BQ163" s="32" t="str">
        <f t="shared" si="100"/>
        <v/>
      </c>
      <c r="BR163" s="34"/>
      <c r="BS163" s="36" t="str">
        <f t="shared" si="101"/>
        <v/>
      </c>
      <c r="BT163" s="36" t="str">
        <f t="shared" si="102"/>
        <v/>
      </c>
      <c r="BU163" s="36" t="str">
        <f t="shared" si="103"/>
        <v/>
      </c>
      <c r="BV163" s="55"/>
      <c r="BW163" s="36" t="str">
        <f t="shared" si="104"/>
        <v/>
      </c>
      <c r="BX163" s="36" t="str">
        <f t="shared" si="104"/>
        <v/>
      </c>
      <c r="BY163" s="31"/>
      <c r="BZ163" s="38"/>
      <c r="CB163" s="120" t="e">
        <f t="shared" ca="1" si="73"/>
        <v>#VALUE!</v>
      </c>
      <c r="CC163" s="2" t="e">
        <f t="shared" ca="1" si="105"/>
        <v>#VALUE!</v>
      </c>
    </row>
    <row r="164" spans="1:81" s="10" customFormat="1" ht="25.15" customHeight="1" x14ac:dyDescent="0.2">
      <c r="A164" s="52" t="str">
        <f t="shared" si="106"/>
        <v/>
      </c>
      <c r="B164" s="157" t="e">
        <f t="shared" ca="1" si="74"/>
        <v>#VALUE!</v>
      </c>
      <c r="C164" s="157" t="e">
        <f t="shared" si="75"/>
        <v>#VALUE!</v>
      </c>
      <c r="D164" s="29"/>
      <c r="E164" s="155" t="str">
        <f ca="1">IFERROR(INDIRECT(ADDRESS(MATCH(D164,CatModules!C:C,0),2,1,1,"CatModules")),"")</f>
        <v/>
      </c>
      <c r="F164" s="96"/>
      <c r="G164" s="156" t="str">
        <f ca="1">IFERROR(INDIRECT(ADDRESS(MATCH(CONCATENATE(E164,"-",F164),CatInt!K:K,0),3,1,1,"CatInt")),"")</f>
        <v/>
      </c>
      <c r="H164" s="45" t="str">
        <f>IF(F164="","",VLOOKUP(F164,#REF!,2,FALSE))</f>
        <v/>
      </c>
      <c r="I164" s="29"/>
      <c r="J164" s="155" t="e">
        <f t="shared" si="76"/>
        <v>#VALUE!</v>
      </c>
      <c r="K164" s="155" t="e">
        <f t="shared" si="77"/>
        <v>#VALUE!</v>
      </c>
      <c r="L164" s="153"/>
      <c r="M164" s="53"/>
      <c r="N164" s="175">
        <f t="shared" si="78"/>
        <v>1164</v>
      </c>
      <c r="O164" s="53"/>
      <c r="P164" s="175">
        <f t="shared" si="79"/>
        <v>10164</v>
      </c>
      <c r="Q164" s="30"/>
      <c r="R164" s="149" t="str">
        <f>IFERROR(VLOOKUP(Q164,Setup!D$16:E$25,2,FALSE),"")</f>
        <v/>
      </c>
      <c r="S164" s="51" t="str">
        <f ca="1">IFERROR(IF(OR(I164="",VLOOKUP(I164,CatCostInp!$E$2:$K$88,7,FALSE)=0),"",VLOOKUP(I164,CatCostInp!$E$2:$K$88,7,FALSE)),"")</f>
        <v/>
      </c>
      <c r="T164" s="159" t="e">
        <f>VLOOKUP(U164,#REF!,2,FALSE)</f>
        <v>#REF!</v>
      </c>
      <c r="U164" s="30"/>
      <c r="V164" s="1" t="str">
        <f ca="1">IF(U164=Setup!$C$10,"Grant",IF('Other Pharma &amp; Health Products'!U164=Setup!$C$11,"Local",IF('Other Pharma &amp; Health Products'!U164=Setup!$C$12,"Other","")))</f>
        <v/>
      </c>
      <c r="W164" s="34"/>
      <c r="X164" s="148"/>
      <c r="Y164" s="33"/>
      <c r="Z164" s="36" t="str">
        <f t="shared" si="80"/>
        <v/>
      </c>
      <c r="AA164" s="35"/>
      <c r="AB164" s="32" t="str">
        <f t="shared" si="81"/>
        <v/>
      </c>
      <c r="AC164" s="35"/>
      <c r="AD164" s="32" t="str">
        <f t="shared" si="82"/>
        <v/>
      </c>
      <c r="AE164" s="35"/>
      <c r="AF164" s="36" t="str">
        <f t="shared" si="83"/>
        <v/>
      </c>
      <c r="AG164" s="36" t="str">
        <f t="shared" si="84"/>
        <v/>
      </c>
      <c r="AH164" s="36" t="str">
        <f t="shared" si="85"/>
        <v/>
      </c>
      <c r="AI164" s="55"/>
      <c r="AJ164" s="37"/>
      <c r="AK164" s="148"/>
      <c r="AL164" s="35"/>
      <c r="AM164" s="32" t="str">
        <f t="shared" si="86"/>
        <v/>
      </c>
      <c r="AN164" s="35"/>
      <c r="AO164" s="32" t="str">
        <f t="shared" si="87"/>
        <v/>
      </c>
      <c r="AP164" s="35"/>
      <c r="AQ164" s="32" t="str">
        <f t="shared" si="88"/>
        <v/>
      </c>
      <c r="AR164" s="35"/>
      <c r="AS164" s="36" t="str">
        <f t="shared" si="89"/>
        <v/>
      </c>
      <c r="AT164" s="36" t="str">
        <f t="shared" si="90"/>
        <v/>
      </c>
      <c r="AU164" s="36" t="str">
        <f t="shared" si="91"/>
        <v/>
      </c>
      <c r="AV164" s="55"/>
      <c r="AW164" s="34"/>
      <c r="AX164" s="148"/>
      <c r="AY164" s="34"/>
      <c r="AZ164" s="32" t="str">
        <f t="shared" si="92"/>
        <v/>
      </c>
      <c r="BA164" s="34"/>
      <c r="BB164" s="32" t="str">
        <f t="shared" si="93"/>
        <v/>
      </c>
      <c r="BC164" s="34"/>
      <c r="BD164" s="32" t="str">
        <f t="shared" si="94"/>
        <v/>
      </c>
      <c r="BE164" s="35"/>
      <c r="BF164" s="36" t="str">
        <f t="shared" si="95"/>
        <v/>
      </c>
      <c r="BG164" s="36" t="str">
        <f t="shared" si="96"/>
        <v/>
      </c>
      <c r="BH164" s="36" t="str">
        <f t="shared" si="97"/>
        <v/>
      </c>
      <c r="BI164" s="55"/>
      <c r="BJ164" s="34"/>
      <c r="BK164" s="148"/>
      <c r="BL164" s="34"/>
      <c r="BM164" s="32" t="str">
        <f t="shared" si="98"/>
        <v/>
      </c>
      <c r="BN164" s="34"/>
      <c r="BO164" s="32" t="str">
        <f t="shared" si="99"/>
        <v/>
      </c>
      <c r="BP164" s="34"/>
      <c r="BQ164" s="32" t="str">
        <f t="shared" si="100"/>
        <v/>
      </c>
      <c r="BR164" s="34"/>
      <c r="BS164" s="36" t="str">
        <f t="shared" si="101"/>
        <v/>
      </c>
      <c r="BT164" s="36" t="str">
        <f t="shared" si="102"/>
        <v/>
      </c>
      <c r="BU164" s="36" t="str">
        <f t="shared" si="103"/>
        <v/>
      </c>
      <c r="BV164" s="55"/>
      <c r="BW164" s="36" t="str">
        <f t="shared" si="104"/>
        <v/>
      </c>
      <c r="BX164" s="36" t="str">
        <f t="shared" si="104"/>
        <v/>
      </c>
      <c r="BY164" s="31"/>
      <c r="BZ164" s="38"/>
      <c r="CB164" s="120" t="e">
        <f t="shared" ca="1" si="73"/>
        <v>#VALUE!</v>
      </c>
      <c r="CC164" s="2" t="e">
        <f t="shared" ca="1" si="105"/>
        <v>#VALUE!</v>
      </c>
    </row>
    <row r="165" spans="1:81" s="10" customFormat="1" ht="25.15" customHeight="1" x14ac:dyDescent="0.2">
      <c r="A165" s="52" t="str">
        <f t="shared" si="106"/>
        <v/>
      </c>
      <c r="B165" s="157" t="e">
        <f t="shared" ca="1" si="74"/>
        <v>#VALUE!</v>
      </c>
      <c r="C165" s="157" t="e">
        <f t="shared" si="75"/>
        <v>#VALUE!</v>
      </c>
      <c r="D165" s="29"/>
      <c r="E165" s="155" t="str">
        <f ca="1">IFERROR(INDIRECT(ADDRESS(MATCH(D165,CatModules!C:C,0),2,1,1,"CatModules")),"")</f>
        <v/>
      </c>
      <c r="F165" s="96"/>
      <c r="G165" s="156" t="str">
        <f ca="1">IFERROR(INDIRECT(ADDRESS(MATCH(CONCATENATE(E165,"-",F165),CatInt!K:K,0),3,1,1,"CatInt")),"")</f>
        <v/>
      </c>
      <c r="H165" s="45" t="str">
        <f>IF(F165="","",VLOOKUP(F165,#REF!,2,FALSE))</f>
        <v/>
      </c>
      <c r="I165" s="29"/>
      <c r="J165" s="155" t="e">
        <f t="shared" si="76"/>
        <v>#VALUE!</v>
      </c>
      <c r="K165" s="155" t="e">
        <f t="shared" si="77"/>
        <v>#VALUE!</v>
      </c>
      <c r="L165" s="153"/>
      <c r="M165" s="53"/>
      <c r="N165" s="175">
        <f t="shared" si="78"/>
        <v>1165</v>
      </c>
      <c r="O165" s="53"/>
      <c r="P165" s="175">
        <f t="shared" si="79"/>
        <v>10165</v>
      </c>
      <c r="Q165" s="30"/>
      <c r="R165" s="149" t="str">
        <f>IFERROR(VLOOKUP(Q165,Setup!D$16:E$25,2,FALSE),"")</f>
        <v/>
      </c>
      <c r="S165" s="51" t="str">
        <f ca="1">IFERROR(IF(OR(I165="",VLOOKUP(I165,CatCostInp!$E$2:$K$88,7,FALSE)=0),"",VLOOKUP(I165,CatCostInp!$E$2:$K$88,7,FALSE)),"")</f>
        <v/>
      </c>
      <c r="T165" s="159" t="e">
        <f>VLOOKUP(U165,#REF!,2,FALSE)</f>
        <v>#REF!</v>
      </c>
      <c r="U165" s="30"/>
      <c r="V165" s="1" t="str">
        <f ca="1">IF(U165=Setup!$C$10,"Grant",IF('Other Pharma &amp; Health Products'!U165=Setup!$C$11,"Local",IF('Other Pharma &amp; Health Products'!U165=Setup!$C$12,"Other","")))</f>
        <v/>
      </c>
      <c r="W165" s="34"/>
      <c r="X165" s="148"/>
      <c r="Y165" s="33"/>
      <c r="Z165" s="36" t="str">
        <f t="shared" si="80"/>
        <v/>
      </c>
      <c r="AA165" s="35"/>
      <c r="AB165" s="32" t="str">
        <f t="shared" si="81"/>
        <v/>
      </c>
      <c r="AC165" s="35"/>
      <c r="AD165" s="32" t="str">
        <f t="shared" si="82"/>
        <v/>
      </c>
      <c r="AE165" s="35"/>
      <c r="AF165" s="36" t="str">
        <f t="shared" si="83"/>
        <v/>
      </c>
      <c r="AG165" s="36" t="str">
        <f t="shared" si="84"/>
        <v/>
      </c>
      <c r="AH165" s="36" t="str">
        <f t="shared" si="85"/>
        <v/>
      </c>
      <c r="AI165" s="55"/>
      <c r="AJ165" s="37"/>
      <c r="AK165" s="148"/>
      <c r="AL165" s="35"/>
      <c r="AM165" s="32" t="str">
        <f t="shared" si="86"/>
        <v/>
      </c>
      <c r="AN165" s="35"/>
      <c r="AO165" s="32" t="str">
        <f t="shared" si="87"/>
        <v/>
      </c>
      <c r="AP165" s="35"/>
      <c r="AQ165" s="32" t="str">
        <f t="shared" si="88"/>
        <v/>
      </c>
      <c r="AR165" s="35"/>
      <c r="AS165" s="36" t="str">
        <f t="shared" si="89"/>
        <v/>
      </c>
      <c r="AT165" s="36" t="str">
        <f t="shared" si="90"/>
        <v/>
      </c>
      <c r="AU165" s="36" t="str">
        <f t="shared" si="91"/>
        <v/>
      </c>
      <c r="AV165" s="55"/>
      <c r="AW165" s="34"/>
      <c r="AX165" s="148"/>
      <c r="AY165" s="34"/>
      <c r="AZ165" s="32" t="str">
        <f t="shared" si="92"/>
        <v/>
      </c>
      <c r="BA165" s="34"/>
      <c r="BB165" s="32" t="str">
        <f t="shared" si="93"/>
        <v/>
      </c>
      <c r="BC165" s="34"/>
      <c r="BD165" s="32" t="str">
        <f t="shared" si="94"/>
        <v/>
      </c>
      <c r="BE165" s="35"/>
      <c r="BF165" s="36" t="str">
        <f t="shared" si="95"/>
        <v/>
      </c>
      <c r="BG165" s="36" t="str">
        <f t="shared" si="96"/>
        <v/>
      </c>
      <c r="BH165" s="36" t="str">
        <f t="shared" si="97"/>
        <v/>
      </c>
      <c r="BI165" s="55"/>
      <c r="BJ165" s="34"/>
      <c r="BK165" s="148"/>
      <c r="BL165" s="34"/>
      <c r="BM165" s="32" t="str">
        <f t="shared" si="98"/>
        <v/>
      </c>
      <c r="BN165" s="34"/>
      <c r="BO165" s="32" t="str">
        <f t="shared" si="99"/>
        <v/>
      </c>
      <c r="BP165" s="34"/>
      <c r="BQ165" s="32" t="str">
        <f t="shared" si="100"/>
        <v/>
      </c>
      <c r="BR165" s="34"/>
      <c r="BS165" s="36" t="str">
        <f t="shared" si="101"/>
        <v/>
      </c>
      <c r="BT165" s="36" t="str">
        <f t="shared" si="102"/>
        <v/>
      </c>
      <c r="BU165" s="36" t="str">
        <f t="shared" si="103"/>
        <v/>
      </c>
      <c r="BV165" s="55"/>
      <c r="BW165" s="36" t="str">
        <f t="shared" si="104"/>
        <v/>
      </c>
      <c r="BX165" s="36" t="str">
        <f t="shared" si="104"/>
        <v/>
      </c>
      <c r="BY165" s="31"/>
      <c r="BZ165" s="38"/>
      <c r="CB165" s="120" t="e">
        <f t="shared" ca="1" si="73"/>
        <v>#VALUE!</v>
      </c>
      <c r="CC165" s="2" t="e">
        <f t="shared" ca="1" si="105"/>
        <v>#VALUE!</v>
      </c>
    </row>
    <row r="166" spans="1:81" s="10" customFormat="1" ht="25.15" customHeight="1" x14ac:dyDescent="0.2">
      <c r="A166" s="52" t="str">
        <f t="shared" si="106"/>
        <v/>
      </c>
      <c r="B166" s="157" t="e">
        <f t="shared" ca="1" si="74"/>
        <v>#VALUE!</v>
      </c>
      <c r="C166" s="157" t="e">
        <f t="shared" si="75"/>
        <v>#VALUE!</v>
      </c>
      <c r="D166" s="29"/>
      <c r="E166" s="155" t="str">
        <f ca="1">IFERROR(INDIRECT(ADDRESS(MATCH(D166,CatModules!C:C,0),2,1,1,"CatModules")),"")</f>
        <v/>
      </c>
      <c r="F166" s="96"/>
      <c r="G166" s="156" t="str">
        <f ca="1">IFERROR(INDIRECT(ADDRESS(MATCH(CONCATENATE(E166,"-",F166),CatInt!K:K,0),3,1,1,"CatInt")),"")</f>
        <v/>
      </c>
      <c r="H166" s="45" t="str">
        <f>IF(F166="","",VLOOKUP(F166,#REF!,2,FALSE))</f>
        <v/>
      </c>
      <c r="I166" s="29"/>
      <c r="J166" s="155" t="e">
        <f t="shared" si="76"/>
        <v>#VALUE!</v>
      </c>
      <c r="K166" s="155" t="e">
        <f t="shared" si="77"/>
        <v>#VALUE!</v>
      </c>
      <c r="L166" s="153"/>
      <c r="M166" s="53"/>
      <c r="N166" s="175">
        <f t="shared" si="78"/>
        <v>1166</v>
      </c>
      <c r="O166" s="53"/>
      <c r="P166" s="175">
        <f t="shared" si="79"/>
        <v>10166</v>
      </c>
      <c r="Q166" s="30"/>
      <c r="R166" s="149" t="str">
        <f>IFERROR(VLOOKUP(Q166,Setup!D$16:E$25,2,FALSE),"")</f>
        <v/>
      </c>
      <c r="S166" s="51" t="str">
        <f ca="1">IFERROR(IF(OR(I166="",VLOOKUP(I166,CatCostInp!$E$2:$K$88,7,FALSE)=0),"",VLOOKUP(I166,CatCostInp!$E$2:$K$88,7,FALSE)),"")</f>
        <v/>
      </c>
      <c r="T166" s="159" t="e">
        <f>VLOOKUP(U166,#REF!,2,FALSE)</f>
        <v>#REF!</v>
      </c>
      <c r="U166" s="30"/>
      <c r="V166" s="1" t="str">
        <f ca="1">IF(U166=Setup!$C$10,"Grant",IF('Other Pharma &amp; Health Products'!U166=Setup!$C$11,"Local",IF('Other Pharma &amp; Health Products'!U166=Setup!$C$12,"Other","")))</f>
        <v/>
      </c>
      <c r="W166" s="34"/>
      <c r="X166" s="148"/>
      <c r="Y166" s="33"/>
      <c r="Z166" s="36" t="str">
        <f t="shared" si="80"/>
        <v/>
      </c>
      <c r="AA166" s="35"/>
      <c r="AB166" s="32" t="str">
        <f t="shared" si="81"/>
        <v/>
      </c>
      <c r="AC166" s="35"/>
      <c r="AD166" s="32" t="str">
        <f t="shared" si="82"/>
        <v/>
      </c>
      <c r="AE166" s="35"/>
      <c r="AF166" s="36" t="str">
        <f t="shared" si="83"/>
        <v/>
      </c>
      <c r="AG166" s="36" t="str">
        <f t="shared" si="84"/>
        <v/>
      </c>
      <c r="AH166" s="36" t="str">
        <f t="shared" si="85"/>
        <v/>
      </c>
      <c r="AI166" s="55"/>
      <c r="AJ166" s="37"/>
      <c r="AK166" s="148"/>
      <c r="AL166" s="35"/>
      <c r="AM166" s="32" t="str">
        <f t="shared" si="86"/>
        <v/>
      </c>
      <c r="AN166" s="35"/>
      <c r="AO166" s="32" t="str">
        <f t="shared" si="87"/>
        <v/>
      </c>
      <c r="AP166" s="35"/>
      <c r="AQ166" s="32" t="str">
        <f t="shared" si="88"/>
        <v/>
      </c>
      <c r="AR166" s="35"/>
      <c r="AS166" s="36" t="str">
        <f t="shared" si="89"/>
        <v/>
      </c>
      <c r="AT166" s="36" t="str">
        <f t="shared" si="90"/>
        <v/>
      </c>
      <c r="AU166" s="36" t="str">
        <f t="shared" si="91"/>
        <v/>
      </c>
      <c r="AV166" s="55"/>
      <c r="AW166" s="34"/>
      <c r="AX166" s="148"/>
      <c r="AY166" s="34"/>
      <c r="AZ166" s="32" t="str">
        <f t="shared" si="92"/>
        <v/>
      </c>
      <c r="BA166" s="34"/>
      <c r="BB166" s="32" t="str">
        <f t="shared" si="93"/>
        <v/>
      </c>
      <c r="BC166" s="34"/>
      <c r="BD166" s="32" t="str">
        <f t="shared" si="94"/>
        <v/>
      </c>
      <c r="BE166" s="35"/>
      <c r="BF166" s="36" t="str">
        <f t="shared" si="95"/>
        <v/>
      </c>
      <c r="BG166" s="36" t="str">
        <f t="shared" si="96"/>
        <v/>
      </c>
      <c r="BH166" s="36" t="str">
        <f t="shared" si="97"/>
        <v/>
      </c>
      <c r="BI166" s="55"/>
      <c r="BJ166" s="34"/>
      <c r="BK166" s="148"/>
      <c r="BL166" s="34"/>
      <c r="BM166" s="32" t="str">
        <f t="shared" si="98"/>
        <v/>
      </c>
      <c r="BN166" s="34"/>
      <c r="BO166" s="32" t="str">
        <f t="shared" si="99"/>
        <v/>
      </c>
      <c r="BP166" s="34"/>
      <c r="BQ166" s="32" t="str">
        <f t="shared" si="100"/>
        <v/>
      </c>
      <c r="BR166" s="34"/>
      <c r="BS166" s="36" t="str">
        <f t="shared" si="101"/>
        <v/>
      </c>
      <c r="BT166" s="36" t="str">
        <f t="shared" si="102"/>
        <v/>
      </c>
      <c r="BU166" s="36" t="str">
        <f t="shared" si="103"/>
        <v/>
      </c>
      <c r="BV166" s="55"/>
      <c r="BW166" s="36" t="str">
        <f t="shared" si="104"/>
        <v/>
      </c>
      <c r="BX166" s="36" t="str">
        <f t="shared" si="104"/>
        <v/>
      </c>
      <c r="BY166" s="31"/>
      <c r="BZ166" s="38"/>
      <c r="CB166" s="120" t="e">
        <f t="shared" ca="1" si="73"/>
        <v>#VALUE!</v>
      </c>
      <c r="CC166" s="2" t="e">
        <f t="shared" ca="1" si="105"/>
        <v>#VALUE!</v>
      </c>
    </row>
    <row r="167" spans="1:81" s="10" customFormat="1" ht="25.15" customHeight="1" x14ac:dyDescent="0.2">
      <c r="A167" s="52" t="str">
        <f t="shared" si="106"/>
        <v/>
      </c>
      <c r="B167" s="157" t="e">
        <f t="shared" ca="1" si="74"/>
        <v>#VALUE!</v>
      </c>
      <c r="C167" s="157" t="e">
        <f t="shared" si="75"/>
        <v>#VALUE!</v>
      </c>
      <c r="D167" s="29"/>
      <c r="E167" s="155" t="str">
        <f ca="1">IFERROR(INDIRECT(ADDRESS(MATCH(D167,CatModules!C:C,0),2,1,1,"CatModules")),"")</f>
        <v/>
      </c>
      <c r="F167" s="96"/>
      <c r="G167" s="156" t="str">
        <f ca="1">IFERROR(INDIRECT(ADDRESS(MATCH(CONCATENATE(E167,"-",F167),CatInt!K:K,0),3,1,1,"CatInt")),"")</f>
        <v/>
      </c>
      <c r="H167" s="45" t="str">
        <f>IF(F167="","",VLOOKUP(F167,#REF!,2,FALSE))</f>
        <v/>
      </c>
      <c r="I167" s="29"/>
      <c r="J167" s="155" t="e">
        <f t="shared" si="76"/>
        <v>#VALUE!</v>
      </c>
      <c r="K167" s="155" t="e">
        <f t="shared" si="77"/>
        <v>#VALUE!</v>
      </c>
      <c r="L167" s="153"/>
      <c r="M167" s="53"/>
      <c r="N167" s="175">
        <f t="shared" si="78"/>
        <v>1167</v>
      </c>
      <c r="O167" s="53"/>
      <c r="P167" s="175">
        <f t="shared" si="79"/>
        <v>10167</v>
      </c>
      <c r="Q167" s="30"/>
      <c r="R167" s="149" t="str">
        <f>IFERROR(VLOOKUP(Q167,Setup!D$16:E$25,2,FALSE),"")</f>
        <v/>
      </c>
      <c r="S167" s="51" t="str">
        <f ca="1">IFERROR(IF(OR(I167="",VLOOKUP(I167,CatCostInp!$E$2:$K$88,7,FALSE)=0),"",VLOOKUP(I167,CatCostInp!$E$2:$K$88,7,FALSE)),"")</f>
        <v/>
      </c>
      <c r="T167" s="159" t="e">
        <f>VLOOKUP(U167,#REF!,2,FALSE)</f>
        <v>#REF!</v>
      </c>
      <c r="U167" s="30"/>
      <c r="V167" s="1" t="str">
        <f ca="1">IF(U167=Setup!$C$10,"Grant",IF('Other Pharma &amp; Health Products'!U167=Setup!$C$11,"Local",IF('Other Pharma &amp; Health Products'!U167=Setup!$C$12,"Other","")))</f>
        <v/>
      </c>
      <c r="W167" s="34"/>
      <c r="X167" s="148"/>
      <c r="Y167" s="33"/>
      <c r="Z167" s="36" t="str">
        <f t="shared" si="80"/>
        <v/>
      </c>
      <c r="AA167" s="35"/>
      <c r="AB167" s="32" t="str">
        <f t="shared" si="81"/>
        <v/>
      </c>
      <c r="AC167" s="35"/>
      <c r="AD167" s="32" t="str">
        <f t="shared" si="82"/>
        <v/>
      </c>
      <c r="AE167" s="35"/>
      <c r="AF167" s="36" t="str">
        <f t="shared" si="83"/>
        <v/>
      </c>
      <c r="AG167" s="36" t="str">
        <f t="shared" si="84"/>
        <v/>
      </c>
      <c r="AH167" s="36" t="str">
        <f t="shared" si="85"/>
        <v/>
      </c>
      <c r="AI167" s="55"/>
      <c r="AJ167" s="37"/>
      <c r="AK167" s="148"/>
      <c r="AL167" s="35"/>
      <c r="AM167" s="32" t="str">
        <f t="shared" si="86"/>
        <v/>
      </c>
      <c r="AN167" s="35"/>
      <c r="AO167" s="32" t="str">
        <f t="shared" si="87"/>
        <v/>
      </c>
      <c r="AP167" s="35"/>
      <c r="AQ167" s="32" t="str">
        <f t="shared" si="88"/>
        <v/>
      </c>
      <c r="AR167" s="35"/>
      <c r="AS167" s="36" t="str">
        <f t="shared" si="89"/>
        <v/>
      </c>
      <c r="AT167" s="36" t="str">
        <f t="shared" si="90"/>
        <v/>
      </c>
      <c r="AU167" s="36" t="str">
        <f t="shared" si="91"/>
        <v/>
      </c>
      <c r="AV167" s="55"/>
      <c r="AW167" s="34"/>
      <c r="AX167" s="148"/>
      <c r="AY167" s="34"/>
      <c r="AZ167" s="32" t="str">
        <f t="shared" si="92"/>
        <v/>
      </c>
      <c r="BA167" s="34"/>
      <c r="BB167" s="32" t="str">
        <f t="shared" si="93"/>
        <v/>
      </c>
      <c r="BC167" s="34"/>
      <c r="BD167" s="32" t="str">
        <f t="shared" si="94"/>
        <v/>
      </c>
      <c r="BE167" s="35"/>
      <c r="BF167" s="36" t="str">
        <f t="shared" si="95"/>
        <v/>
      </c>
      <c r="BG167" s="36" t="str">
        <f t="shared" si="96"/>
        <v/>
      </c>
      <c r="BH167" s="36" t="str">
        <f t="shared" si="97"/>
        <v/>
      </c>
      <c r="BI167" s="55"/>
      <c r="BJ167" s="34"/>
      <c r="BK167" s="148"/>
      <c r="BL167" s="34"/>
      <c r="BM167" s="32" t="str">
        <f t="shared" si="98"/>
        <v/>
      </c>
      <c r="BN167" s="34"/>
      <c r="BO167" s="32" t="str">
        <f t="shared" si="99"/>
        <v/>
      </c>
      <c r="BP167" s="34"/>
      <c r="BQ167" s="32" t="str">
        <f t="shared" si="100"/>
        <v/>
      </c>
      <c r="BR167" s="34"/>
      <c r="BS167" s="36" t="str">
        <f t="shared" si="101"/>
        <v/>
      </c>
      <c r="BT167" s="36" t="str">
        <f t="shared" si="102"/>
        <v/>
      </c>
      <c r="BU167" s="36" t="str">
        <f t="shared" si="103"/>
        <v/>
      </c>
      <c r="BV167" s="55"/>
      <c r="BW167" s="36" t="str">
        <f t="shared" si="104"/>
        <v/>
      </c>
      <c r="BX167" s="36" t="str">
        <f t="shared" si="104"/>
        <v/>
      </c>
      <c r="BY167" s="31"/>
      <c r="BZ167" s="38"/>
      <c r="CB167" s="120" t="e">
        <f t="shared" ca="1" si="73"/>
        <v>#VALUE!</v>
      </c>
      <c r="CC167" s="2" t="e">
        <f t="shared" ca="1" si="105"/>
        <v>#VALUE!</v>
      </c>
    </row>
    <row r="168" spans="1:81" s="10" customFormat="1" ht="25.15" customHeight="1" x14ac:dyDescent="0.2">
      <c r="A168" s="52" t="str">
        <f t="shared" si="106"/>
        <v/>
      </c>
      <c r="B168" s="157" t="e">
        <f t="shared" ca="1" si="74"/>
        <v>#VALUE!</v>
      </c>
      <c r="C168" s="157" t="e">
        <f t="shared" si="75"/>
        <v>#VALUE!</v>
      </c>
      <c r="D168" s="29"/>
      <c r="E168" s="155" t="str">
        <f ca="1">IFERROR(INDIRECT(ADDRESS(MATCH(D168,CatModules!C:C,0),2,1,1,"CatModules")),"")</f>
        <v/>
      </c>
      <c r="F168" s="96"/>
      <c r="G168" s="156" t="str">
        <f ca="1">IFERROR(INDIRECT(ADDRESS(MATCH(CONCATENATE(E168,"-",F168),CatInt!K:K,0),3,1,1,"CatInt")),"")</f>
        <v/>
      </c>
      <c r="H168" s="45" t="str">
        <f>IF(F168="","",VLOOKUP(F168,#REF!,2,FALSE))</f>
        <v/>
      </c>
      <c r="I168" s="29"/>
      <c r="J168" s="155" t="e">
        <f t="shared" si="76"/>
        <v>#VALUE!</v>
      </c>
      <c r="K168" s="155" t="e">
        <f t="shared" si="77"/>
        <v>#VALUE!</v>
      </c>
      <c r="L168" s="153"/>
      <c r="M168" s="53"/>
      <c r="N168" s="175">
        <f t="shared" si="78"/>
        <v>1168</v>
      </c>
      <c r="O168" s="53"/>
      <c r="P168" s="175">
        <f t="shared" si="79"/>
        <v>10168</v>
      </c>
      <c r="Q168" s="30"/>
      <c r="R168" s="149" t="str">
        <f>IFERROR(VLOOKUP(Q168,Setup!D$16:E$25,2,FALSE),"")</f>
        <v/>
      </c>
      <c r="S168" s="51" t="str">
        <f ca="1">IFERROR(IF(OR(I168="",VLOOKUP(I168,CatCostInp!$E$2:$K$88,7,FALSE)=0),"",VLOOKUP(I168,CatCostInp!$E$2:$K$88,7,FALSE)),"")</f>
        <v/>
      </c>
      <c r="T168" s="159" t="e">
        <f>VLOOKUP(U168,#REF!,2,FALSE)</f>
        <v>#REF!</v>
      </c>
      <c r="U168" s="30"/>
      <c r="V168" s="1" t="str">
        <f ca="1">IF(U168=Setup!$C$10,"Grant",IF('Other Pharma &amp; Health Products'!U168=Setup!$C$11,"Local",IF('Other Pharma &amp; Health Products'!U168=Setup!$C$12,"Other","")))</f>
        <v/>
      </c>
      <c r="W168" s="34"/>
      <c r="X168" s="148"/>
      <c r="Y168" s="33"/>
      <c r="Z168" s="36" t="str">
        <f t="shared" si="80"/>
        <v/>
      </c>
      <c r="AA168" s="35"/>
      <c r="AB168" s="32" t="str">
        <f t="shared" si="81"/>
        <v/>
      </c>
      <c r="AC168" s="35"/>
      <c r="AD168" s="32" t="str">
        <f t="shared" si="82"/>
        <v/>
      </c>
      <c r="AE168" s="35"/>
      <c r="AF168" s="36" t="str">
        <f t="shared" si="83"/>
        <v/>
      </c>
      <c r="AG168" s="36" t="str">
        <f t="shared" si="84"/>
        <v/>
      </c>
      <c r="AH168" s="36" t="str">
        <f t="shared" si="85"/>
        <v/>
      </c>
      <c r="AI168" s="55"/>
      <c r="AJ168" s="37"/>
      <c r="AK168" s="148"/>
      <c r="AL168" s="35"/>
      <c r="AM168" s="32" t="str">
        <f t="shared" si="86"/>
        <v/>
      </c>
      <c r="AN168" s="35"/>
      <c r="AO168" s="32" t="str">
        <f t="shared" si="87"/>
        <v/>
      </c>
      <c r="AP168" s="35"/>
      <c r="AQ168" s="32" t="str">
        <f t="shared" si="88"/>
        <v/>
      </c>
      <c r="AR168" s="35"/>
      <c r="AS168" s="36" t="str">
        <f t="shared" si="89"/>
        <v/>
      </c>
      <c r="AT168" s="36" t="str">
        <f t="shared" si="90"/>
        <v/>
      </c>
      <c r="AU168" s="36" t="str">
        <f t="shared" si="91"/>
        <v/>
      </c>
      <c r="AV168" s="55"/>
      <c r="AW168" s="34"/>
      <c r="AX168" s="148"/>
      <c r="AY168" s="34"/>
      <c r="AZ168" s="32" t="str">
        <f t="shared" si="92"/>
        <v/>
      </c>
      <c r="BA168" s="34"/>
      <c r="BB168" s="32" t="str">
        <f t="shared" si="93"/>
        <v/>
      </c>
      <c r="BC168" s="34"/>
      <c r="BD168" s="32" t="str">
        <f t="shared" si="94"/>
        <v/>
      </c>
      <c r="BE168" s="35"/>
      <c r="BF168" s="36" t="str">
        <f t="shared" si="95"/>
        <v/>
      </c>
      <c r="BG168" s="36" t="str">
        <f t="shared" si="96"/>
        <v/>
      </c>
      <c r="BH168" s="36" t="str">
        <f t="shared" si="97"/>
        <v/>
      </c>
      <c r="BI168" s="55"/>
      <c r="BJ168" s="34"/>
      <c r="BK168" s="148"/>
      <c r="BL168" s="34"/>
      <c r="BM168" s="32" t="str">
        <f t="shared" si="98"/>
        <v/>
      </c>
      <c r="BN168" s="34"/>
      <c r="BO168" s="32" t="str">
        <f t="shared" si="99"/>
        <v/>
      </c>
      <c r="BP168" s="34"/>
      <c r="BQ168" s="32" t="str">
        <f t="shared" si="100"/>
        <v/>
      </c>
      <c r="BR168" s="34"/>
      <c r="BS168" s="36" t="str">
        <f t="shared" si="101"/>
        <v/>
      </c>
      <c r="BT168" s="36" t="str">
        <f t="shared" si="102"/>
        <v/>
      </c>
      <c r="BU168" s="36" t="str">
        <f t="shared" si="103"/>
        <v/>
      </c>
      <c r="BV168" s="55"/>
      <c r="BW168" s="36" t="str">
        <f t="shared" si="104"/>
        <v/>
      </c>
      <c r="BX168" s="36" t="str">
        <f t="shared" si="104"/>
        <v/>
      </c>
      <c r="BY168" s="31"/>
      <c r="BZ168" s="38"/>
      <c r="CB168" s="120" t="e">
        <f t="shared" ca="1" si="73"/>
        <v>#VALUE!</v>
      </c>
      <c r="CC168" s="2" t="e">
        <f t="shared" ca="1" si="105"/>
        <v>#VALUE!</v>
      </c>
    </row>
    <row r="169" spans="1:81" s="10" customFormat="1" ht="25.15" customHeight="1" x14ac:dyDescent="0.2">
      <c r="A169" s="52" t="str">
        <f t="shared" si="106"/>
        <v/>
      </c>
      <c r="B169" s="157" t="e">
        <f t="shared" ca="1" si="74"/>
        <v>#VALUE!</v>
      </c>
      <c r="C169" s="157" t="e">
        <f t="shared" si="75"/>
        <v>#VALUE!</v>
      </c>
      <c r="D169" s="29"/>
      <c r="E169" s="155" t="str">
        <f ca="1">IFERROR(INDIRECT(ADDRESS(MATCH(D169,CatModules!C:C,0),2,1,1,"CatModules")),"")</f>
        <v/>
      </c>
      <c r="F169" s="96"/>
      <c r="G169" s="156" t="str">
        <f ca="1">IFERROR(INDIRECT(ADDRESS(MATCH(CONCATENATE(E169,"-",F169),CatInt!K:K,0),3,1,1,"CatInt")),"")</f>
        <v/>
      </c>
      <c r="H169" s="45" t="str">
        <f>IF(F169="","",VLOOKUP(F169,#REF!,2,FALSE))</f>
        <v/>
      </c>
      <c r="I169" s="29"/>
      <c r="J169" s="155" t="e">
        <f t="shared" si="76"/>
        <v>#VALUE!</v>
      </c>
      <c r="K169" s="155" t="e">
        <f t="shared" si="77"/>
        <v>#VALUE!</v>
      </c>
      <c r="L169" s="153"/>
      <c r="M169" s="53"/>
      <c r="N169" s="175">
        <f t="shared" si="78"/>
        <v>1169</v>
      </c>
      <c r="O169" s="53"/>
      <c r="P169" s="175">
        <f t="shared" si="79"/>
        <v>10169</v>
      </c>
      <c r="Q169" s="30"/>
      <c r="R169" s="149" t="str">
        <f>IFERROR(VLOOKUP(Q169,Setup!D$16:E$25,2,FALSE),"")</f>
        <v/>
      </c>
      <c r="S169" s="51" t="str">
        <f ca="1">IFERROR(IF(OR(I169="",VLOOKUP(I169,CatCostInp!$E$2:$K$88,7,FALSE)=0),"",VLOOKUP(I169,CatCostInp!$E$2:$K$88,7,FALSE)),"")</f>
        <v/>
      </c>
      <c r="T169" s="159" t="e">
        <f>VLOOKUP(U169,#REF!,2,FALSE)</f>
        <v>#REF!</v>
      </c>
      <c r="U169" s="30"/>
      <c r="V169" s="1" t="str">
        <f ca="1">IF(U169=Setup!$C$10,"Grant",IF('Other Pharma &amp; Health Products'!U169=Setup!$C$11,"Local",IF('Other Pharma &amp; Health Products'!U169=Setup!$C$12,"Other","")))</f>
        <v/>
      </c>
      <c r="W169" s="34"/>
      <c r="X169" s="148"/>
      <c r="Y169" s="33"/>
      <c r="Z169" s="36" t="str">
        <f t="shared" si="80"/>
        <v/>
      </c>
      <c r="AA169" s="35"/>
      <c r="AB169" s="32" t="str">
        <f t="shared" si="81"/>
        <v/>
      </c>
      <c r="AC169" s="35"/>
      <c r="AD169" s="32" t="str">
        <f t="shared" si="82"/>
        <v/>
      </c>
      <c r="AE169" s="35"/>
      <c r="AF169" s="36" t="str">
        <f t="shared" si="83"/>
        <v/>
      </c>
      <c r="AG169" s="36" t="str">
        <f t="shared" si="84"/>
        <v/>
      </c>
      <c r="AH169" s="36" t="str">
        <f t="shared" si="85"/>
        <v/>
      </c>
      <c r="AI169" s="55"/>
      <c r="AJ169" s="37"/>
      <c r="AK169" s="148"/>
      <c r="AL169" s="35"/>
      <c r="AM169" s="32" t="str">
        <f t="shared" si="86"/>
        <v/>
      </c>
      <c r="AN169" s="35"/>
      <c r="AO169" s="32" t="str">
        <f t="shared" si="87"/>
        <v/>
      </c>
      <c r="AP169" s="35"/>
      <c r="AQ169" s="32" t="str">
        <f t="shared" si="88"/>
        <v/>
      </c>
      <c r="AR169" s="35"/>
      <c r="AS169" s="36" t="str">
        <f t="shared" si="89"/>
        <v/>
      </c>
      <c r="AT169" s="36" t="str">
        <f t="shared" si="90"/>
        <v/>
      </c>
      <c r="AU169" s="36" t="str">
        <f t="shared" si="91"/>
        <v/>
      </c>
      <c r="AV169" s="55"/>
      <c r="AW169" s="34"/>
      <c r="AX169" s="148"/>
      <c r="AY169" s="34"/>
      <c r="AZ169" s="32" t="str">
        <f t="shared" si="92"/>
        <v/>
      </c>
      <c r="BA169" s="34"/>
      <c r="BB169" s="32" t="str">
        <f t="shared" si="93"/>
        <v/>
      </c>
      <c r="BC169" s="34"/>
      <c r="BD169" s="32" t="str">
        <f t="shared" si="94"/>
        <v/>
      </c>
      <c r="BE169" s="35"/>
      <c r="BF169" s="36" t="str">
        <f t="shared" si="95"/>
        <v/>
      </c>
      <c r="BG169" s="36" t="str">
        <f t="shared" si="96"/>
        <v/>
      </c>
      <c r="BH169" s="36" t="str">
        <f t="shared" si="97"/>
        <v/>
      </c>
      <c r="BI169" s="55"/>
      <c r="BJ169" s="34"/>
      <c r="BK169" s="148"/>
      <c r="BL169" s="34"/>
      <c r="BM169" s="32" t="str">
        <f t="shared" si="98"/>
        <v/>
      </c>
      <c r="BN169" s="34"/>
      <c r="BO169" s="32" t="str">
        <f t="shared" si="99"/>
        <v/>
      </c>
      <c r="BP169" s="34"/>
      <c r="BQ169" s="32" t="str">
        <f t="shared" si="100"/>
        <v/>
      </c>
      <c r="BR169" s="34"/>
      <c r="BS169" s="36" t="str">
        <f t="shared" si="101"/>
        <v/>
      </c>
      <c r="BT169" s="36" t="str">
        <f t="shared" si="102"/>
        <v/>
      </c>
      <c r="BU169" s="36" t="str">
        <f t="shared" si="103"/>
        <v/>
      </c>
      <c r="BV169" s="55"/>
      <c r="BW169" s="36" t="str">
        <f t="shared" si="104"/>
        <v/>
      </c>
      <c r="BX169" s="36" t="str">
        <f t="shared" si="104"/>
        <v/>
      </c>
      <c r="BY169" s="31"/>
      <c r="BZ169" s="38"/>
      <c r="CB169" s="120" t="e">
        <f t="shared" ca="1" si="73"/>
        <v>#VALUE!</v>
      </c>
      <c r="CC169" s="2" t="e">
        <f t="shared" ca="1" si="105"/>
        <v>#VALUE!</v>
      </c>
    </row>
    <row r="170" spans="1:81" s="10" customFormat="1" ht="25.15" customHeight="1" x14ac:dyDescent="0.2">
      <c r="A170" s="52" t="str">
        <f t="shared" si="106"/>
        <v/>
      </c>
      <c r="B170" s="157" t="e">
        <f t="shared" ca="1" si="74"/>
        <v>#VALUE!</v>
      </c>
      <c r="C170" s="157" t="e">
        <f t="shared" si="75"/>
        <v>#VALUE!</v>
      </c>
      <c r="D170" s="29"/>
      <c r="E170" s="155" t="str">
        <f ca="1">IFERROR(INDIRECT(ADDRESS(MATCH(D170,CatModules!C:C,0),2,1,1,"CatModules")),"")</f>
        <v/>
      </c>
      <c r="F170" s="96"/>
      <c r="G170" s="156" t="str">
        <f ca="1">IFERROR(INDIRECT(ADDRESS(MATCH(CONCATENATE(E170,"-",F170),CatInt!K:K,0),3,1,1,"CatInt")),"")</f>
        <v/>
      </c>
      <c r="H170" s="45" t="str">
        <f>IF(F170="","",VLOOKUP(F170,#REF!,2,FALSE))</f>
        <v/>
      </c>
      <c r="I170" s="29"/>
      <c r="J170" s="155" t="e">
        <f t="shared" si="76"/>
        <v>#VALUE!</v>
      </c>
      <c r="K170" s="155" t="e">
        <f t="shared" si="77"/>
        <v>#VALUE!</v>
      </c>
      <c r="L170" s="153"/>
      <c r="M170" s="53"/>
      <c r="N170" s="175">
        <f t="shared" si="78"/>
        <v>1170</v>
      </c>
      <c r="O170" s="53"/>
      <c r="P170" s="175">
        <f t="shared" si="79"/>
        <v>10170</v>
      </c>
      <c r="Q170" s="30"/>
      <c r="R170" s="149" t="str">
        <f>IFERROR(VLOOKUP(Q170,Setup!D$16:E$25,2,FALSE),"")</f>
        <v/>
      </c>
      <c r="S170" s="51" t="str">
        <f ca="1">IFERROR(IF(OR(I170="",VLOOKUP(I170,CatCostInp!$E$2:$K$88,7,FALSE)=0),"",VLOOKUP(I170,CatCostInp!$E$2:$K$88,7,FALSE)),"")</f>
        <v/>
      </c>
      <c r="T170" s="159" t="e">
        <f>VLOOKUP(U170,#REF!,2,FALSE)</f>
        <v>#REF!</v>
      </c>
      <c r="U170" s="30"/>
      <c r="V170" s="1" t="str">
        <f ca="1">IF(U170=Setup!$C$10,"Grant",IF('Other Pharma &amp; Health Products'!U170=Setup!$C$11,"Local",IF('Other Pharma &amp; Health Products'!U170=Setup!$C$12,"Other","")))</f>
        <v/>
      </c>
      <c r="W170" s="34"/>
      <c r="X170" s="148"/>
      <c r="Y170" s="33"/>
      <c r="Z170" s="36" t="str">
        <f t="shared" si="80"/>
        <v/>
      </c>
      <c r="AA170" s="35"/>
      <c r="AB170" s="32" t="str">
        <f t="shared" si="81"/>
        <v/>
      </c>
      <c r="AC170" s="35"/>
      <c r="AD170" s="32" t="str">
        <f t="shared" si="82"/>
        <v/>
      </c>
      <c r="AE170" s="35"/>
      <c r="AF170" s="36" t="str">
        <f t="shared" si="83"/>
        <v/>
      </c>
      <c r="AG170" s="36" t="str">
        <f t="shared" si="84"/>
        <v/>
      </c>
      <c r="AH170" s="36" t="str">
        <f t="shared" si="85"/>
        <v/>
      </c>
      <c r="AI170" s="55"/>
      <c r="AJ170" s="37"/>
      <c r="AK170" s="148"/>
      <c r="AL170" s="35"/>
      <c r="AM170" s="32" t="str">
        <f t="shared" si="86"/>
        <v/>
      </c>
      <c r="AN170" s="35"/>
      <c r="AO170" s="32" t="str">
        <f t="shared" si="87"/>
        <v/>
      </c>
      <c r="AP170" s="35"/>
      <c r="AQ170" s="32" t="str">
        <f t="shared" si="88"/>
        <v/>
      </c>
      <c r="AR170" s="35"/>
      <c r="AS170" s="36" t="str">
        <f t="shared" si="89"/>
        <v/>
      </c>
      <c r="AT170" s="36" t="str">
        <f t="shared" si="90"/>
        <v/>
      </c>
      <c r="AU170" s="36" t="str">
        <f t="shared" si="91"/>
        <v/>
      </c>
      <c r="AV170" s="55"/>
      <c r="AW170" s="34"/>
      <c r="AX170" s="148"/>
      <c r="AY170" s="34"/>
      <c r="AZ170" s="32" t="str">
        <f t="shared" si="92"/>
        <v/>
      </c>
      <c r="BA170" s="34"/>
      <c r="BB170" s="32" t="str">
        <f t="shared" si="93"/>
        <v/>
      </c>
      <c r="BC170" s="34"/>
      <c r="BD170" s="32" t="str">
        <f t="shared" si="94"/>
        <v/>
      </c>
      <c r="BE170" s="35"/>
      <c r="BF170" s="36" t="str">
        <f t="shared" si="95"/>
        <v/>
      </c>
      <c r="BG170" s="36" t="str">
        <f t="shared" si="96"/>
        <v/>
      </c>
      <c r="BH170" s="36" t="str">
        <f t="shared" si="97"/>
        <v/>
      </c>
      <c r="BI170" s="55"/>
      <c r="BJ170" s="34"/>
      <c r="BK170" s="148"/>
      <c r="BL170" s="34"/>
      <c r="BM170" s="32" t="str">
        <f t="shared" si="98"/>
        <v/>
      </c>
      <c r="BN170" s="34"/>
      <c r="BO170" s="32" t="str">
        <f t="shared" si="99"/>
        <v/>
      </c>
      <c r="BP170" s="34"/>
      <c r="BQ170" s="32" t="str">
        <f t="shared" si="100"/>
        <v/>
      </c>
      <c r="BR170" s="34"/>
      <c r="BS170" s="36" t="str">
        <f t="shared" si="101"/>
        <v/>
      </c>
      <c r="BT170" s="36" t="str">
        <f t="shared" si="102"/>
        <v/>
      </c>
      <c r="BU170" s="36" t="str">
        <f t="shared" si="103"/>
        <v/>
      </c>
      <c r="BV170" s="55"/>
      <c r="BW170" s="36" t="str">
        <f t="shared" si="104"/>
        <v/>
      </c>
      <c r="BX170" s="36" t="str">
        <f t="shared" si="104"/>
        <v/>
      </c>
      <c r="BY170" s="31"/>
      <c r="BZ170" s="38"/>
      <c r="CB170" s="120" t="e">
        <f t="shared" ca="1" si="73"/>
        <v>#VALUE!</v>
      </c>
      <c r="CC170" s="2" t="e">
        <f t="shared" ca="1" si="105"/>
        <v>#VALUE!</v>
      </c>
    </row>
    <row r="171" spans="1:81" s="10" customFormat="1" ht="25.15" customHeight="1" x14ac:dyDescent="0.2">
      <c r="A171" s="52" t="str">
        <f t="shared" si="106"/>
        <v/>
      </c>
      <c r="B171" s="157" t="e">
        <f t="shared" ca="1" si="74"/>
        <v>#VALUE!</v>
      </c>
      <c r="C171" s="157" t="e">
        <f t="shared" si="75"/>
        <v>#VALUE!</v>
      </c>
      <c r="D171" s="29"/>
      <c r="E171" s="155" t="str">
        <f ca="1">IFERROR(INDIRECT(ADDRESS(MATCH(D171,CatModules!C:C,0),2,1,1,"CatModules")),"")</f>
        <v/>
      </c>
      <c r="F171" s="96"/>
      <c r="G171" s="156" t="str">
        <f ca="1">IFERROR(INDIRECT(ADDRESS(MATCH(CONCATENATE(E171,"-",F171),CatInt!K:K,0),3,1,1,"CatInt")),"")</f>
        <v/>
      </c>
      <c r="H171" s="45" t="str">
        <f>IF(F171="","",VLOOKUP(F171,#REF!,2,FALSE))</f>
        <v/>
      </c>
      <c r="I171" s="29"/>
      <c r="J171" s="155" t="e">
        <f t="shared" si="76"/>
        <v>#VALUE!</v>
      </c>
      <c r="K171" s="155" t="e">
        <f t="shared" si="77"/>
        <v>#VALUE!</v>
      </c>
      <c r="L171" s="153"/>
      <c r="M171" s="53"/>
      <c r="N171" s="175">
        <f t="shared" si="78"/>
        <v>1171</v>
      </c>
      <c r="O171" s="53"/>
      <c r="P171" s="175">
        <f t="shared" si="79"/>
        <v>10171</v>
      </c>
      <c r="Q171" s="30"/>
      <c r="R171" s="149" t="str">
        <f>IFERROR(VLOOKUP(Q171,Setup!D$16:E$25,2,FALSE),"")</f>
        <v/>
      </c>
      <c r="S171" s="51" t="str">
        <f ca="1">IFERROR(IF(OR(I171="",VLOOKUP(I171,CatCostInp!$E$2:$K$88,7,FALSE)=0),"",VLOOKUP(I171,CatCostInp!$E$2:$K$88,7,FALSE)),"")</f>
        <v/>
      </c>
      <c r="T171" s="159" t="e">
        <f>VLOOKUP(U171,#REF!,2,FALSE)</f>
        <v>#REF!</v>
      </c>
      <c r="U171" s="30"/>
      <c r="V171" s="1" t="str">
        <f ca="1">IF(U171=Setup!$C$10,"Grant",IF('Other Pharma &amp; Health Products'!U171=Setup!$C$11,"Local",IF('Other Pharma &amp; Health Products'!U171=Setup!$C$12,"Other","")))</f>
        <v/>
      </c>
      <c r="W171" s="34"/>
      <c r="X171" s="148"/>
      <c r="Y171" s="33"/>
      <c r="Z171" s="36" t="str">
        <f t="shared" si="80"/>
        <v/>
      </c>
      <c r="AA171" s="35"/>
      <c r="AB171" s="32" t="str">
        <f t="shared" si="81"/>
        <v/>
      </c>
      <c r="AC171" s="35"/>
      <c r="AD171" s="32" t="str">
        <f t="shared" si="82"/>
        <v/>
      </c>
      <c r="AE171" s="35"/>
      <c r="AF171" s="36" t="str">
        <f t="shared" si="83"/>
        <v/>
      </c>
      <c r="AG171" s="36" t="str">
        <f t="shared" si="84"/>
        <v/>
      </c>
      <c r="AH171" s="36" t="str">
        <f t="shared" si="85"/>
        <v/>
      </c>
      <c r="AI171" s="55"/>
      <c r="AJ171" s="37"/>
      <c r="AK171" s="148"/>
      <c r="AL171" s="35"/>
      <c r="AM171" s="32" t="str">
        <f t="shared" si="86"/>
        <v/>
      </c>
      <c r="AN171" s="35"/>
      <c r="AO171" s="32" t="str">
        <f t="shared" si="87"/>
        <v/>
      </c>
      <c r="AP171" s="35"/>
      <c r="AQ171" s="32" t="str">
        <f t="shared" si="88"/>
        <v/>
      </c>
      <c r="AR171" s="35"/>
      <c r="AS171" s="36" t="str">
        <f t="shared" si="89"/>
        <v/>
      </c>
      <c r="AT171" s="36" t="str">
        <f t="shared" si="90"/>
        <v/>
      </c>
      <c r="AU171" s="36" t="str">
        <f t="shared" si="91"/>
        <v/>
      </c>
      <c r="AV171" s="55"/>
      <c r="AW171" s="34"/>
      <c r="AX171" s="148"/>
      <c r="AY171" s="34"/>
      <c r="AZ171" s="32" t="str">
        <f t="shared" si="92"/>
        <v/>
      </c>
      <c r="BA171" s="34"/>
      <c r="BB171" s="32" t="str">
        <f t="shared" si="93"/>
        <v/>
      </c>
      <c r="BC171" s="34"/>
      <c r="BD171" s="32" t="str">
        <f t="shared" si="94"/>
        <v/>
      </c>
      <c r="BE171" s="35"/>
      <c r="BF171" s="36" t="str">
        <f t="shared" si="95"/>
        <v/>
      </c>
      <c r="BG171" s="36" t="str">
        <f t="shared" si="96"/>
        <v/>
      </c>
      <c r="BH171" s="36" t="str">
        <f t="shared" si="97"/>
        <v/>
      </c>
      <c r="BI171" s="55"/>
      <c r="BJ171" s="34"/>
      <c r="BK171" s="148"/>
      <c r="BL171" s="34"/>
      <c r="BM171" s="32" t="str">
        <f t="shared" si="98"/>
        <v/>
      </c>
      <c r="BN171" s="34"/>
      <c r="BO171" s="32" t="str">
        <f t="shared" si="99"/>
        <v/>
      </c>
      <c r="BP171" s="34"/>
      <c r="BQ171" s="32" t="str">
        <f t="shared" si="100"/>
        <v/>
      </c>
      <c r="BR171" s="34"/>
      <c r="BS171" s="36" t="str">
        <f t="shared" si="101"/>
        <v/>
      </c>
      <c r="BT171" s="36" t="str">
        <f t="shared" si="102"/>
        <v/>
      </c>
      <c r="BU171" s="36" t="str">
        <f t="shared" si="103"/>
        <v/>
      </c>
      <c r="BV171" s="55"/>
      <c r="BW171" s="36" t="str">
        <f t="shared" si="104"/>
        <v/>
      </c>
      <c r="BX171" s="36" t="str">
        <f t="shared" si="104"/>
        <v/>
      </c>
      <c r="BY171" s="31"/>
      <c r="BZ171" s="38"/>
      <c r="CB171" s="120" t="e">
        <f t="shared" ca="1" si="73"/>
        <v>#VALUE!</v>
      </c>
      <c r="CC171" s="2" t="e">
        <f t="shared" ca="1" si="105"/>
        <v>#VALUE!</v>
      </c>
    </row>
    <row r="172" spans="1:81" s="10" customFormat="1" ht="25.15" customHeight="1" x14ac:dyDescent="0.2">
      <c r="A172" s="52" t="str">
        <f t="shared" si="106"/>
        <v/>
      </c>
      <c r="B172" s="157" t="e">
        <f t="shared" ca="1" si="74"/>
        <v>#VALUE!</v>
      </c>
      <c r="C172" s="157" t="e">
        <f t="shared" si="75"/>
        <v>#VALUE!</v>
      </c>
      <c r="D172" s="29"/>
      <c r="E172" s="155" t="str">
        <f ca="1">IFERROR(INDIRECT(ADDRESS(MATCH(D172,CatModules!C:C,0),2,1,1,"CatModules")),"")</f>
        <v/>
      </c>
      <c r="F172" s="96"/>
      <c r="G172" s="156" t="str">
        <f ca="1">IFERROR(INDIRECT(ADDRESS(MATCH(CONCATENATE(E172,"-",F172),CatInt!K:K,0),3,1,1,"CatInt")),"")</f>
        <v/>
      </c>
      <c r="H172" s="45" t="str">
        <f>IF(F172="","",VLOOKUP(F172,#REF!,2,FALSE))</f>
        <v/>
      </c>
      <c r="I172" s="29"/>
      <c r="J172" s="155" t="e">
        <f t="shared" si="76"/>
        <v>#VALUE!</v>
      </c>
      <c r="K172" s="155" t="e">
        <f t="shared" si="77"/>
        <v>#VALUE!</v>
      </c>
      <c r="L172" s="153"/>
      <c r="M172" s="53"/>
      <c r="N172" s="175">
        <f t="shared" si="78"/>
        <v>1172</v>
      </c>
      <c r="O172" s="53"/>
      <c r="P172" s="175">
        <f t="shared" si="79"/>
        <v>10172</v>
      </c>
      <c r="Q172" s="30"/>
      <c r="R172" s="149" t="str">
        <f>IFERROR(VLOOKUP(Q172,Setup!D$16:E$25,2,FALSE),"")</f>
        <v/>
      </c>
      <c r="S172" s="51" t="str">
        <f ca="1">IFERROR(IF(OR(I172="",VLOOKUP(I172,CatCostInp!$E$2:$K$88,7,FALSE)=0),"",VLOOKUP(I172,CatCostInp!$E$2:$K$88,7,FALSE)),"")</f>
        <v/>
      </c>
      <c r="T172" s="159" t="e">
        <f>VLOOKUP(U172,#REF!,2,FALSE)</f>
        <v>#REF!</v>
      </c>
      <c r="U172" s="30"/>
      <c r="V172" s="1" t="str">
        <f ca="1">IF(U172=Setup!$C$10,"Grant",IF('Other Pharma &amp; Health Products'!U172=Setup!$C$11,"Local",IF('Other Pharma &amp; Health Products'!U172=Setup!$C$12,"Other","")))</f>
        <v/>
      </c>
      <c r="W172" s="34"/>
      <c r="X172" s="148"/>
      <c r="Y172" s="33"/>
      <c r="Z172" s="36" t="str">
        <f t="shared" si="80"/>
        <v/>
      </c>
      <c r="AA172" s="35"/>
      <c r="AB172" s="32" t="str">
        <f t="shared" si="81"/>
        <v/>
      </c>
      <c r="AC172" s="35"/>
      <c r="AD172" s="32" t="str">
        <f t="shared" si="82"/>
        <v/>
      </c>
      <c r="AE172" s="35"/>
      <c r="AF172" s="36" t="str">
        <f t="shared" si="83"/>
        <v/>
      </c>
      <c r="AG172" s="36" t="str">
        <f t="shared" si="84"/>
        <v/>
      </c>
      <c r="AH172" s="36" t="str">
        <f t="shared" si="85"/>
        <v/>
      </c>
      <c r="AI172" s="55"/>
      <c r="AJ172" s="37"/>
      <c r="AK172" s="148"/>
      <c r="AL172" s="35"/>
      <c r="AM172" s="32" t="str">
        <f t="shared" si="86"/>
        <v/>
      </c>
      <c r="AN172" s="35"/>
      <c r="AO172" s="32" t="str">
        <f t="shared" si="87"/>
        <v/>
      </c>
      <c r="AP172" s="35"/>
      <c r="AQ172" s="32" t="str">
        <f t="shared" si="88"/>
        <v/>
      </c>
      <c r="AR172" s="35"/>
      <c r="AS172" s="36" t="str">
        <f t="shared" si="89"/>
        <v/>
      </c>
      <c r="AT172" s="36" t="str">
        <f t="shared" si="90"/>
        <v/>
      </c>
      <c r="AU172" s="36" t="str">
        <f t="shared" si="91"/>
        <v/>
      </c>
      <c r="AV172" s="55"/>
      <c r="AW172" s="34"/>
      <c r="AX172" s="148"/>
      <c r="AY172" s="34"/>
      <c r="AZ172" s="32" t="str">
        <f t="shared" si="92"/>
        <v/>
      </c>
      <c r="BA172" s="34"/>
      <c r="BB172" s="32" t="str">
        <f t="shared" si="93"/>
        <v/>
      </c>
      <c r="BC172" s="34"/>
      <c r="BD172" s="32" t="str">
        <f t="shared" si="94"/>
        <v/>
      </c>
      <c r="BE172" s="35"/>
      <c r="BF172" s="36" t="str">
        <f t="shared" si="95"/>
        <v/>
      </c>
      <c r="BG172" s="36" t="str">
        <f t="shared" si="96"/>
        <v/>
      </c>
      <c r="BH172" s="36" t="str">
        <f t="shared" si="97"/>
        <v/>
      </c>
      <c r="BI172" s="55"/>
      <c r="BJ172" s="34"/>
      <c r="BK172" s="148"/>
      <c r="BL172" s="34"/>
      <c r="BM172" s="32" t="str">
        <f t="shared" si="98"/>
        <v/>
      </c>
      <c r="BN172" s="34"/>
      <c r="BO172" s="32" t="str">
        <f t="shared" si="99"/>
        <v/>
      </c>
      <c r="BP172" s="34"/>
      <c r="BQ172" s="32" t="str">
        <f t="shared" si="100"/>
        <v/>
      </c>
      <c r="BR172" s="34"/>
      <c r="BS172" s="36" t="str">
        <f t="shared" si="101"/>
        <v/>
      </c>
      <c r="BT172" s="36" t="str">
        <f t="shared" si="102"/>
        <v/>
      </c>
      <c r="BU172" s="36" t="str">
        <f t="shared" si="103"/>
        <v/>
      </c>
      <c r="BV172" s="55"/>
      <c r="BW172" s="36" t="str">
        <f t="shared" si="104"/>
        <v/>
      </c>
      <c r="BX172" s="36" t="str">
        <f t="shared" si="104"/>
        <v/>
      </c>
      <c r="BY172" s="31"/>
      <c r="BZ172" s="38"/>
      <c r="CB172" s="120" t="e">
        <f t="shared" ca="1" si="73"/>
        <v>#VALUE!</v>
      </c>
      <c r="CC172" s="2" t="e">
        <f t="shared" ca="1" si="105"/>
        <v>#VALUE!</v>
      </c>
    </row>
    <row r="173" spans="1:81" s="10" customFormat="1" ht="25.15" customHeight="1" x14ac:dyDescent="0.2">
      <c r="A173" s="52" t="str">
        <f t="shared" si="106"/>
        <v/>
      </c>
      <c r="B173" s="157" t="e">
        <f t="shared" ca="1" si="74"/>
        <v>#VALUE!</v>
      </c>
      <c r="C173" s="157" t="e">
        <f t="shared" si="75"/>
        <v>#VALUE!</v>
      </c>
      <c r="D173" s="29"/>
      <c r="E173" s="155" t="str">
        <f ca="1">IFERROR(INDIRECT(ADDRESS(MATCH(D173,CatModules!C:C,0),2,1,1,"CatModules")),"")</f>
        <v/>
      </c>
      <c r="F173" s="96"/>
      <c r="G173" s="156" t="str">
        <f ca="1">IFERROR(INDIRECT(ADDRESS(MATCH(CONCATENATE(E173,"-",F173),CatInt!K:K,0),3,1,1,"CatInt")),"")</f>
        <v/>
      </c>
      <c r="H173" s="45" t="str">
        <f>IF(F173="","",VLOOKUP(F173,#REF!,2,FALSE))</f>
        <v/>
      </c>
      <c r="I173" s="29"/>
      <c r="J173" s="155" t="e">
        <f t="shared" si="76"/>
        <v>#VALUE!</v>
      </c>
      <c r="K173" s="155" t="e">
        <f t="shared" si="77"/>
        <v>#VALUE!</v>
      </c>
      <c r="L173" s="153"/>
      <c r="M173" s="53"/>
      <c r="N173" s="175">
        <f t="shared" si="78"/>
        <v>1173</v>
      </c>
      <c r="O173" s="53"/>
      <c r="P173" s="175">
        <f t="shared" si="79"/>
        <v>10173</v>
      </c>
      <c r="Q173" s="30"/>
      <c r="R173" s="149" t="str">
        <f>IFERROR(VLOOKUP(Q173,Setup!D$16:E$25,2,FALSE),"")</f>
        <v/>
      </c>
      <c r="S173" s="51" t="str">
        <f ca="1">IFERROR(IF(OR(I173="",VLOOKUP(I173,CatCostInp!$E$2:$K$88,7,FALSE)=0),"",VLOOKUP(I173,CatCostInp!$E$2:$K$88,7,FALSE)),"")</f>
        <v/>
      </c>
      <c r="T173" s="159" t="e">
        <f>VLOOKUP(U173,#REF!,2,FALSE)</f>
        <v>#REF!</v>
      </c>
      <c r="U173" s="30"/>
      <c r="V173" s="1" t="str">
        <f ca="1">IF(U173=Setup!$C$10,"Grant",IF('Other Pharma &amp; Health Products'!U173=Setup!$C$11,"Local",IF('Other Pharma &amp; Health Products'!U173=Setup!$C$12,"Other","")))</f>
        <v/>
      </c>
      <c r="W173" s="34"/>
      <c r="X173" s="148"/>
      <c r="Y173" s="33"/>
      <c r="Z173" s="36" t="str">
        <f t="shared" si="80"/>
        <v/>
      </c>
      <c r="AA173" s="35"/>
      <c r="AB173" s="32" t="str">
        <f t="shared" si="81"/>
        <v/>
      </c>
      <c r="AC173" s="35"/>
      <c r="AD173" s="32" t="str">
        <f t="shared" si="82"/>
        <v/>
      </c>
      <c r="AE173" s="35"/>
      <c r="AF173" s="36" t="str">
        <f t="shared" si="83"/>
        <v/>
      </c>
      <c r="AG173" s="36" t="str">
        <f t="shared" si="84"/>
        <v/>
      </c>
      <c r="AH173" s="36" t="str">
        <f t="shared" si="85"/>
        <v/>
      </c>
      <c r="AI173" s="55"/>
      <c r="AJ173" s="37"/>
      <c r="AK173" s="148"/>
      <c r="AL173" s="35"/>
      <c r="AM173" s="32" t="str">
        <f t="shared" si="86"/>
        <v/>
      </c>
      <c r="AN173" s="35"/>
      <c r="AO173" s="32" t="str">
        <f t="shared" si="87"/>
        <v/>
      </c>
      <c r="AP173" s="35"/>
      <c r="AQ173" s="32" t="str">
        <f t="shared" si="88"/>
        <v/>
      </c>
      <c r="AR173" s="35"/>
      <c r="AS173" s="36" t="str">
        <f t="shared" si="89"/>
        <v/>
      </c>
      <c r="AT173" s="36" t="str">
        <f t="shared" si="90"/>
        <v/>
      </c>
      <c r="AU173" s="36" t="str">
        <f t="shared" si="91"/>
        <v/>
      </c>
      <c r="AV173" s="55"/>
      <c r="AW173" s="34"/>
      <c r="AX173" s="148"/>
      <c r="AY173" s="34"/>
      <c r="AZ173" s="32" t="str">
        <f t="shared" si="92"/>
        <v/>
      </c>
      <c r="BA173" s="34"/>
      <c r="BB173" s="32" t="str">
        <f t="shared" si="93"/>
        <v/>
      </c>
      <c r="BC173" s="34"/>
      <c r="BD173" s="32" t="str">
        <f t="shared" si="94"/>
        <v/>
      </c>
      <c r="BE173" s="35"/>
      <c r="BF173" s="36" t="str">
        <f t="shared" si="95"/>
        <v/>
      </c>
      <c r="BG173" s="36" t="str">
        <f t="shared" si="96"/>
        <v/>
      </c>
      <c r="BH173" s="36" t="str">
        <f t="shared" si="97"/>
        <v/>
      </c>
      <c r="BI173" s="55"/>
      <c r="BJ173" s="34"/>
      <c r="BK173" s="148"/>
      <c r="BL173" s="34"/>
      <c r="BM173" s="32" t="str">
        <f t="shared" si="98"/>
        <v/>
      </c>
      <c r="BN173" s="34"/>
      <c r="BO173" s="32" t="str">
        <f t="shared" si="99"/>
        <v/>
      </c>
      <c r="BP173" s="34"/>
      <c r="BQ173" s="32" t="str">
        <f t="shared" si="100"/>
        <v/>
      </c>
      <c r="BR173" s="34"/>
      <c r="BS173" s="36" t="str">
        <f t="shared" si="101"/>
        <v/>
      </c>
      <c r="BT173" s="36" t="str">
        <f t="shared" si="102"/>
        <v/>
      </c>
      <c r="BU173" s="36" t="str">
        <f t="shared" si="103"/>
        <v/>
      </c>
      <c r="BV173" s="55"/>
      <c r="BW173" s="36" t="str">
        <f t="shared" si="104"/>
        <v/>
      </c>
      <c r="BX173" s="36" t="str">
        <f t="shared" si="104"/>
        <v/>
      </c>
      <c r="BY173" s="31"/>
      <c r="BZ173" s="38"/>
      <c r="CB173" s="120" t="e">
        <f t="shared" ca="1" si="73"/>
        <v>#VALUE!</v>
      </c>
      <c r="CC173" s="2" t="e">
        <f t="shared" ca="1" si="105"/>
        <v>#VALUE!</v>
      </c>
    </row>
    <row r="174" spans="1:81" s="10" customFormat="1" ht="25.15" customHeight="1" x14ac:dyDescent="0.2">
      <c r="A174" s="52" t="str">
        <f t="shared" si="106"/>
        <v/>
      </c>
      <c r="B174" s="157" t="e">
        <f t="shared" ca="1" si="74"/>
        <v>#VALUE!</v>
      </c>
      <c r="C174" s="157" t="e">
        <f t="shared" si="75"/>
        <v>#VALUE!</v>
      </c>
      <c r="D174" s="29"/>
      <c r="E174" s="155" t="str">
        <f ca="1">IFERROR(INDIRECT(ADDRESS(MATCH(D174,CatModules!C:C,0),2,1,1,"CatModules")),"")</f>
        <v/>
      </c>
      <c r="F174" s="96"/>
      <c r="G174" s="156" t="str">
        <f ca="1">IFERROR(INDIRECT(ADDRESS(MATCH(CONCATENATE(E174,"-",F174),CatInt!K:K,0),3,1,1,"CatInt")),"")</f>
        <v/>
      </c>
      <c r="H174" s="45" t="str">
        <f>IF(F174="","",VLOOKUP(F174,#REF!,2,FALSE))</f>
        <v/>
      </c>
      <c r="I174" s="29"/>
      <c r="J174" s="155" t="e">
        <f t="shared" si="76"/>
        <v>#VALUE!</v>
      </c>
      <c r="K174" s="155" t="e">
        <f t="shared" si="77"/>
        <v>#VALUE!</v>
      </c>
      <c r="L174" s="153"/>
      <c r="M174" s="53"/>
      <c r="N174" s="175">
        <f t="shared" si="78"/>
        <v>1174</v>
      </c>
      <c r="O174" s="53"/>
      <c r="P174" s="175">
        <f t="shared" si="79"/>
        <v>10174</v>
      </c>
      <c r="Q174" s="30"/>
      <c r="R174" s="149" t="str">
        <f>IFERROR(VLOOKUP(Q174,Setup!D$16:E$25,2,FALSE),"")</f>
        <v/>
      </c>
      <c r="S174" s="51" t="str">
        <f ca="1">IFERROR(IF(OR(I174="",VLOOKUP(I174,CatCostInp!$E$2:$K$88,7,FALSE)=0),"",VLOOKUP(I174,CatCostInp!$E$2:$K$88,7,FALSE)),"")</f>
        <v/>
      </c>
      <c r="T174" s="159" t="e">
        <f>VLOOKUP(U174,#REF!,2,FALSE)</f>
        <v>#REF!</v>
      </c>
      <c r="U174" s="30"/>
      <c r="V174" s="1" t="str">
        <f ca="1">IF(U174=Setup!$C$10,"Grant",IF('Other Pharma &amp; Health Products'!U174=Setup!$C$11,"Local",IF('Other Pharma &amp; Health Products'!U174=Setup!$C$12,"Other","")))</f>
        <v/>
      </c>
      <c r="W174" s="34"/>
      <c r="X174" s="148"/>
      <c r="Y174" s="33"/>
      <c r="Z174" s="36" t="str">
        <f t="shared" si="80"/>
        <v/>
      </c>
      <c r="AA174" s="35"/>
      <c r="AB174" s="32" t="str">
        <f t="shared" si="81"/>
        <v/>
      </c>
      <c r="AC174" s="35"/>
      <c r="AD174" s="32" t="str">
        <f t="shared" si="82"/>
        <v/>
      </c>
      <c r="AE174" s="35"/>
      <c r="AF174" s="36" t="str">
        <f t="shared" si="83"/>
        <v/>
      </c>
      <c r="AG174" s="36" t="str">
        <f t="shared" si="84"/>
        <v/>
      </c>
      <c r="AH174" s="36" t="str">
        <f t="shared" si="85"/>
        <v/>
      </c>
      <c r="AI174" s="55"/>
      <c r="AJ174" s="37"/>
      <c r="AK174" s="148"/>
      <c r="AL174" s="35"/>
      <c r="AM174" s="32" t="str">
        <f t="shared" si="86"/>
        <v/>
      </c>
      <c r="AN174" s="35"/>
      <c r="AO174" s="32" t="str">
        <f t="shared" si="87"/>
        <v/>
      </c>
      <c r="AP174" s="35"/>
      <c r="AQ174" s="32" t="str">
        <f t="shared" si="88"/>
        <v/>
      </c>
      <c r="AR174" s="35"/>
      <c r="AS174" s="36" t="str">
        <f t="shared" si="89"/>
        <v/>
      </c>
      <c r="AT174" s="36" t="str">
        <f t="shared" si="90"/>
        <v/>
      </c>
      <c r="AU174" s="36" t="str">
        <f t="shared" si="91"/>
        <v/>
      </c>
      <c r="AV174" s="55"/>
      <c r="AW174" s="34"/>
      <c r="AX174" s="148"/>
      <c r="AY174" s="34"/>
      <c r="AZ174" s="32" t="str">
        <f t="shared" si="92"/>
        <v/>
      </c>
      <c r="BA174" s="34"/>
      <c r="BB174" s="32" t="str">
        <f t="shared" si="93"/>
        <v/>
      </c>
      <c r="BC174" s="34"/>
      <c r="BD174" s="32" t="str">
        <f t="shared" si="94"/>
        <v/>
      </c>
      <c r="BE174" s="35"/>
      <c r="BF174" s="36" t="str">
        <f t="shared" si="95"/>
        <v/>
      </c>
      <c r="BG174" s="36" t="str">
        <f t="shared" si="96"/>
        <v/>
      </c>
      <c r="BH174" s="36" t="str">
        <f t="shared" si="97"/>
        <v/>
      </c>
      <c r="BI174" s="55"/>
      <c r="BJ174" s="34"/>
      <c r="BK174" s="148"/>
      <c r="BL174" s="34"/>
      <c r="BM174" s="32" t="str">
        <f t="shared" si="98"/>
        <v/>
      </c>
      <c r="BN174" s="34"/>
      <c r="BO174" s="32" t="str">
        <f t="shared" si="99"/>
        <v/>
      </c>
      <c r="BP174" s="34"/>
      <c r="BQ174" s="32" t="str">
        <f t="shared" si="100"/>
        <v/>
      </c>
      <c r="BR174" s="34"/>
      <c r="BS174" s="36" t="str">
        <f t="shared" si="101"/>
        <v/>
      </c>
      <c r="BT174" s="36" t="str">
        <f t="shared" si="102"/>
        <v/>
      </c>
      <c r="BU174" s="36" t="str">
        <f t="shared" si="103"/>
        <v/>
      </c>
      <c r="BV174" s="55"/>
      <c r="BW174" s="36" t="str">
        <f t="shared" si="104"/>
        <v/>
      </c>
      <c r="BX174" s="36" t="str">
        <f t="shared" si="104"/>
        <v/>
      </c>
      <c r="BY174" s="31"/>
      <c r="BZ174" s="38"/>
      <c r="CB174" s="120" t="e">
        <f t="shared" ca="1" si="73"/>
        <v>#VALUE!</v>
      </c>
      <c r="CC174" s="2" t="e">
        <f t="shared" ca="1" si="105"/>
        <v>#VALUE!</v>
      </c>
    </row>
    <row r="175" spans="1:81" s="10" customFormat="1" ht="25.15" customHeight="1" x14ac:dyDescent="0.2">
      <c r="A175" s="52" t="str">
        <f t="shared" si="106"/>
        <v/>
      </c>
      <c r="B175" s="157" t="e">
        <f t="shared" ca="1" si="74"/>
        <v>#VALUE!</v>
      </c>
      <c r="C175" s="157" t="e">
        <f t="shared" si="75"/>
        <v>#VALUE!</v>
      </c>
      <c r="D175" s="29"/>
      <c r="E175" s="155" t="str">
        <f ca="1">IFERROR(INDIRECT(ADDRESS(MATCH(D175,CatModules!C:C,0),2,1,1,"CatModules")),"")</f>
        <v/>
      </c>
      <c r="F175" s="96"/>
      <c r="G175" s="156" t="str">
        <f ca="1">IFERROR(INDIRECT(ADDRESS(MATCH(CONCATENATE(E175,"-",F175),CatInt!K:K,0),3,1,1,"CatInt")),"")</f>
        <v/>
      </c>
      <c r="H175" s="45" t="str">
        <f>IF(F175="","",VLOOKUP(F175,#REF!,2,FALSE))</f>
        <v/>
      </c>
      <c r="I175" s="29"/>
      <c r="J175" s="155" t="e">
        <f t="shared" si="76"/>
        <v>#VALUE!</v>
      </c>
      <c r="K175" s="155" t="e">
        <f t="shared" si="77"/>
        <v>#VALUE!</v>
      </c>
      <c r="L175" s="153"/>
      <c r="M175" s="53"/>
      <c r="N175" s="175">
        <f t="shared" si="78"/>
        <v>1175</v>
      </c>
      <c r="O175" s="53"/>
      <c r="P175" s="175">
        <f t="shared" si="79"/>
        <v>10175</v>
      </c>
      <c r="Q175" s="30"/>
      <c r="R175" s="149" t="str">
        <f>IFERROR(VLOOKUP(Q175,Setup!D$16:E$25,2,FALSE),"")</f>
        <v/>
      </c>
      <c r="S175" s="51" t="str">
        <f ca="1">IFERROR(IF(OR(I175="",VLOOKUP(I175,CatCostInp!$E$2:$K$88,7,FALSE)=0),"",VLOOKUP(I175,CatCostInp!$E$2:$K$88,7,FALSE)),"")</f>
        <v/>
      </c>
      <c r="T175" s="159" t="e">
        <f>VLOOKUP(U175,#REF!,2,FALSE)</f>
        <v>#REF!</v>
      </c>
      <c r="U175" s="30"/>
      <c r="V175" s="1" t="str">
        <f ca="1">IF(U175=Setup!$C$10,"Grant",IF('Other Pharma &amp; Health Products'!U175=Setup!$C$11,"Local",IF('Other Pharma &amp; Health Products'!U175=Setup!$C$12,"Other","")))</f>
        <v/>
      </c>
      <c r="W175" s="34"/>
      <c r="X175" s="148"/>
      <c r="Y175" s="33"/>
      <c r="Z175" s="36" t="str">
        <f t="shared" si="80"/>
        <v/>
      </c>
      <c r="AA175" s="35"/>
      <c r="AB175" s="32" t="str">
        <f t="shared" si="81"/>
        <v/>
      </c>
      <c r="AC175" s="35"/>
      <c r="AD175" s="32" t="str">
        <f t="shared" si="82"/>
        <v/>
      </c>
      <c r="AE175" s="35"/>
      <c r="AF175" s="36" t="str">
        <f t="shared" si="83"/>
        <v/>
      </c>
      <c r="AG175" s="36" t="str">
        <f t="shared" si="84"/>
        <v/>
      </c>
      <c r="AH175" s="36" t="str">
        <f t="shared" si="85"/>
        <v/>
      </c>
      <c r="AI175" s="55"/>
      <c r="AJ175" s="37"/>
      <c r="AK175" s="148"/>
      <c r="AL175" s="35"/>
      <c r="AM175" s="32" t="str">
        <f t="shared" si="86"/>
        <v/>
      </c>
      <c r="AN175" s="35"/>
      <c r="AO175" s="32" t="str">
        <f t="shared" si="87"/>
        <v/>
      </c>
      <c r="AP175" s="35"/>
      <c r="AQ175" s="32" t="str">
        <f t="shared" si="88"/>
        <v/>
      </c>
      <c r="AR175" s="35"/>
      <c r="AS175" s="36" t="str">
        <f t="shared" si="89"/>
        <v/>
      </c>
      <c r="AT175" s="36" t="str">
        <f t="shared" si="90"/>
        <v/>
      </c>
      <c r="AU175" s="36" t="str">
        <f t="shared" si="91"/>
        <v/>
      </c>
      <c r="AV175" s="55"/>
      <c r="AW175" s="34"/>
      <c r="AX175" s="148"/>
      <c r="AY175" s="34"/>
      <c r="AZ175" s="32" t="str">
        <f t="shared" si="92"/>
        <v/>
      </c>
      <c r="BA175" s="34"/>
      <c r="BB175" s="32" t="str">
        <f t="shared" si="93"/>
        <v/>
      </c>
      <c r="BC175" s="34"/>
      <c r="BD175" s="32" t="str">
        <f t="shared" si="94"/>
        <v/>
      </c>
      <c r="BE175" s="35"/>
      <c r="BF175" s="36" t="str">
        <f t="shared" si="95"/>
        <v/>
      </c>
      <c r="BG175" s="36" t="str">
        <f t="shared" si="96"/>
        <v/>
      </c>
      <c r="BH175" s="36" t="str">
        <f t="shared" si="97"/>
        <v/>
      </c>
      <c r="BI175" s="55"/>
      <c r="BJ175" s="34"/>
      <c r="BK175" s="148"/>
      <c r="BL175" s="34"/>
      <c r="BM175" s="32" t="str">
        <f t="shared" si="98"/>
        <v/>
      </c>
      <c r="BN175" s="34"/>
      <c r="BO175" s="32" t="str">
        <f t="shared" si="99"/>
        <v/>
      </c>
      <c r="BP175" s="34"/>
      <c r="BQ175" s="32" t="str">
        <f t="shared" si="100"/>
        <v/>
      </c>
      <c r="BR175" s="34"/>
      <c r="BS175" s="36" t="str">
        <f t="shared" si="101"/>
        <v/>
      </c>
      <c r="BT175" s="36" t="str">
        <f t="shared" si="102"/>
        <v/>
      </c>
      <c r="BU175" s="36" t="str">
        <f t="shared" si="103"/>
        <v/>
      </c>
      <c r="BV175" s="55"/>
      <c r="BW175" s="36" t="str">
        <f t="shared" si="104"/>
        <v/>
      </c>
      <c r="BX175" s="36" t="str">
        <f t="shared" si="104"/>
        <v/>
      </c>
      <c r="BY175" s="31"/>
      <c r="BZ175" s="38"/>
      <c r="CB175" s="120" t="e">
        <f t="shared" ca="1" si="73"/>
        <v>#VALUE!</v>
      </c>
      <c r="CC175" s="2" t="e">
        <f t="shared" ca="1" si="105"/>
        <v>#VALUE!</v>
      </c>
    </row>
    <row r="176" spans="1:81" s="10" customFormat="1" ht="25.15" customHeight="1" x14ac:dyDescent="0.2">
      <c r="A176" s="52" t="str">
        <f t="shared" si="106"/>
        <v/>
      </c>
      <c r="B176" s="157" t="e">
        <f t="shared" ca="1" si="74"/>
        <v>#VALUE!</v>
      </c>
      <c r="C176" s="157" t="e">
        <f t="shared" si="75"/>
        <v>#VALUE!</v>
      </c>
      <c r="D176" s="29"/>
      <c r="E176" s="155" t="str">
        <f ca="1">IFERROR(INDIRECT(ADDRESS(MATCH(D176,CatModules!C:C,0),2,1,1,"CatModules")),"")</f>
        <v/>
      </c>
      <c r="F176" s="96"/>
      <c r="G176" s="156" t="str">
        <f ca="1">IFERROR(INDIRECT(ADDRESS(MATCH(CONCATENATE(E176,"-",F176),CatInt!K:K,0),3,1,1,"CatInt")),"")</f>
        <v/>
      </c>
      <c r="H176" s="45" t="str">
        <f>IF(F176="","",VLOOKUP(F176,#REF!,2,FALSE))</f>
        <v/>
      </c>
      <c r="I176" s="29"/>
      <c r="J176" s="155" t="e">
        <f t="shared" si="76"/>
        <v>#VALUE!</v>
      </c>
      <c r="K176" s="155" t="e">
        <f t="shared" si="77"/>
        <v>#VALUE!</v>
      </c>
      <c r="L176" s="153"/>
      <c r="M176" s="53"/>
      <c r="N176" s="175">
        <f t="shared" si="78"/>
        <v>1176</v>
      </c>
      <c r="O176" s="53"/>
      <c r="P176" s="175">
        <f t="shared" si="79"/>
        <v>10176</v>
      </c>
      <c r="Q176" s="30"/>
      <c r="R176" s="149" t="str">
        <f>IFERROR(VLOOKUP(Q176,Setup!D$16:E$25,2,FALSE),"")</f>
        <v/>
      </c>
      <c r="S176" s="51" t="str">
        <f ca="1">IFERROR(IF(OR(I176="",VLOOKUP(I176,CatCostInp!$E$2:$K$88,7,FALSE)=0),"",VLOOKUP(I176,CatCostInp!$E$2:$K$88,7,FALSE)),"")</f>
        <v/>
      </c>
      <c r="T176" s="159" t="e">
        <f>VLOOKUP(U176,#REF!,2,FALSE)</f>
        <v>#REF!</v>
      </c>
      <c r="U176" s="30"/>
      <c r="V176" s="1" t="str">
        <f ca="1">IF(U176=Setup!$C$10,"Grant",IF('Other Pharma &amp; Health Products'!U176=Setup!$C$11,"Local",IF('Other Pharma &amp; Health Products'!U176=Setup!$C$12,"Other","")))</f>
        <v/>
      </c>
      <c r="W176" s="34"/>
      <c r="X176" s="148"/>
      <c r="Y176" s="33"/>
      <c r="Z176" s="36" t="str">
        <f t="shared" si="80"/>
        <v/>
      </c>
      <c r="AA176" s="35"/>
      <c r="AB176" s="32" t="str">
        <f t="shared" si="81"/>
        <v/>
      </c>
      <c r="AC176" s="35"/>
      <c r="AD176" s="32" t="str">
        <f t="shared" si="82"/>
        <v/>
      </c>
      <c r="AE176" s="35"/>
      <c r="AF176" s="36" t="str">
        <f t="shared" si="83"/>
        <v/>
      </c>
      <c r="AG176" s="36" t="str">
        <f t="shared" si="84"/>
        <v/>
      </c>
      <c r="AH176" s="36" t="str">
        <f t="shared" si="85"/>
        <v/>
      </c>
      <c r="AI176" s="55"/>
      <c r="AJ176" s="37"/>
      <c r="AK176" s="148"/>
      <c r="AL176" s="35"/>
      <c r="AM176" s="32" t="str">
        <f t="shared" si="86"/>
        <v/>
      </c>
      <c r="AN176" s="35"/>
      <c r="AO176" s="32" t="str">
        <f t="shared" si="87"/>
        <v/>
      </c>
      <c r="AP176" s="35"/>
      <c r="AQ176" s="32" t="str">
        <f t="shared" si="88"/>
        <v/>
      </c>
      <c r="AR176" s="35"/>
      <c r="AS176" s="36" t="str">
        <f t="shared" si="89"/>
        <v/>
      </c>
      <c r="AT176" s="36" t="str">
        <f t="shared" si="90"/>
        <v/>
      </c>
      <c r="AU176" s="36" t="str">
        <f t="shared" si="91"/>
        <v/>
      </c>
      <c r="AV176" s="55"/>
      <c r="AW176" s="34"/>
      <c r="AX176" s="148"/>
      <c r="AY176" s="34"/>
      <c r="AZ176" s="32" t="str">
        <f t="shared" si="92"/>
        <v/>
      </c>
      <c r="BA176" s="34"/>
      <c r="BB176" s="32" t="str">
        <f t="shared" si="93"/>
        <v/>
      </c>
      <c r="BC176" s="34"/>
      <c r="BD176" s="32" t="str">
        <f t="shared" si="94"/>
        <v/>
      </c>
      <c r="BE176" s="35"/>
      <c r="BF176" s="36" t="str">
        <f t="shared" si="95"/>
        <v/>
      </c>
      <c r="BG176" s="36" t="str">
        <f t="shared" si="96"/>
        <v/>
      </c>
      <c r="BH176" s="36" t="str">
        <f t="shared" si="97"/>
        <v/>
      </c>
      <c r="BI176" s="55"/>
      <c r="BJ176" s="34"/>
      <c r="BK176" s="148"/>
      <c r="BL176" s="34"/>
      <c r="BM176" s="32" t="str">
        <f t="shared" si="98"/>
        <v/>
      </c>
      <c r="BN176" s="34"/>
      <c r="BO176" s="32" t="str">
        <f t="shared" si="99"/>
        <v/>
      </c>
      <c r="BP176" s="34"/>
      <c r="BQ176" s="32" t="str">
        <f t="shared" si="100"/>
        <v/>
      </c>
      <c r="BR176" s="34"/>
      <c r="BS176" s="36" t="str">
        <f t="shared" si="101"/>
        <v/>
      </c>
      <c r="BT176" s="36" t="str">
        <f t="shared" si="102"/>
        <v/>
      </c>
      <c r="BU176" s="36" t="str">
        <f t="shared" si="103"/>
        <v/>
      </c>
      <c r="BV176" s="55"/>
      <c r="BW176" s="36" t="str">
        <f t="shared" si="104"/>
        <v/>
      </c>
      <c r="BX176" s="36" t="str">
        <f t="shared" si="104"/>
        <v/>
      </c>
      <c r="BY176" s="31"/>
      <c r="BZ176" s="38"/>
      <c r="CB176" s="120" t="e">
        <f t="shared" ca="1" si="73"/>
        <v>#VALUE!</v>
      </c>
      <c r="CC176" s="2" t="e">
        <f t="shared" ca="1" si="105"/>
        <v>#VALUE!</v>
      </c>
    </row>
    <row r="177" spans="1:81" s="10" customFormat="1" ht="25.15" customHeight="1" x14ac:dyDescent="0.2">
      <c r="A177" s="52" t="str">
        <f t="shared" si="106"/>
        <v/>
      </c>
      <c r="B177" s="157" t="e">
        <f t="shared" ca="1" si="74"/>
        <v>#VALUE!</v>
      </c>
      <c r="C177" s="157" t="e">
        <f t="shared" si="75"/>
        <v>#VALUE!</v>
      </c>
      <c r="D177" s="29"/>
      <c r="E177" s="155" t="str">
        <f ca="1">IFERROR(INDIRECT(ADDRESS(MATCH(D177,CatModules!C:C,0),2,1,1,"CatModules")),"")</f>
        <v/>
      </c>
      <c r="F177" s="96"/>
      <c r="G177" s="156" t="str">
        <f ca="1">IFERROR(INDIRECT(ADDRESS(MATCH(CONCATENATE(E177,"-",F177),CatInt!K:K,0),3,1,1,"CatInt")),"")</f>
        <v/>
      </c>
      <c r="H177" s="45" t="str">
        <f>IF(F177="","",VLOOKUP(F177,#REF!,2,FALSE))</f>
        <v/>
      </c>
      <c r="I177" s="29"/>
      <c r="J177" s="155" t="e">
        <f t="shared" si="76"/>
        <v>#VALUE!</v>
      </c>
      <c r="K177" s="155" t="e">
        <f t="shared" si="77"/>
        <v>#VALUE!</v>
      </c>
      <c r="L177" s="153"/>
      <c r="M177" s="53"/>
      <c r="N177" s="175">
        <f t="shared" si="78"/>
        <v>1177</v>
      </c>
      <c r="O177" s="53"/>
      <c r="P177" s="175">
        <f t="shared" si="79"/>
        <v>10177</v>
      </c>
      <c r="Q177" s="30"/>
      <c r="R177" s="149" t="str">
        <f>IFERROR(VLOOKUP(Q177,Setup!D$16:E$25,2,FALSE),"")</f>
        <v/>
      </c>
      <c r="S177" s="51" t="str">
        <f ca="1">IFERROR(IF(OR(I177="",VLOOKUP(I177,CatCostInp!$E$2:$K$88,7,FALSE)=0),"",VLOOKUP(I177,CatCostInp!$E$2:$K$88,7,FALSE)),"")</f>
        <v/>
      </c>
      <c r="T177" s="159" t="e">
        <f>VLOOKUP(U177,#REF!,2,FALSE)</f>
        <v>#REF!</v>
      </c>
      <c r="U177" s="30"/>
      <c r="V177" s="1" t="str">
        <f ca="1">IF(U177=Setup!$C$10,"Grant",IF('Other Pharma &amp; Health Products'!U177=Setup!$C$11,"Local",IF('Other Pharma &amp; Health Products'!U177=Setup!$C$12,"Other","")))</f>
        <v/>
      </c>
      <c r="W177" s="34"/>
      <c r="X177" s="148"/>
      <c r="Y177" s="33"/>
      <c r="Z177" s="36" t="str">
        <f t="shared" si="80"/>
        <v/>
      </c>
      <c r="AA177" s="35"/>
      <c r="AB177" s="32" t="str">
        <f t="shared" si="81"/>
        <v/>
      </c>
      <c r="AC177" s="35"/>
      <c r="AD177" s="32" t="str">
        <f t="shared" si="82"/>
        <v/>
      </c>
      <c r="AE177" s="35"/>
      <c r="AF177" s="36" t="str">
        <f t="shared" si="83"/>
        <v/>
      </c>
      <c r="AG177" s="36" t="str">
        <f t="shared" si="84"/>
        <v/>
      </c>
      <c r="AH177" s="36" t="str">
        <f t="shared" si="85"/>
        <v/>
      </c>
      <c r="AI177" s="55"/>
      <c r="AJ177" s="37"/>
      <c r="AK177" s="148"/>
      <c r="AL177" s="35"/>
      <c r="AM177" s="32" t="str">
        <f t="shared" si="86"/>
        <v/>
      </c>
      <c r="AN177" s="35"/>
      <c r="AO177" s="32" t="str">
        <f t="shared" si="87"/>
        <v/>
      </c>
      <c r="AP177" s="35"/>
      <c r="AQ177" s="32" t="str">
        <f t="shared" si="88"/>
        <v/>
      </c>
      <c r="AR177" s="35"/>
      <c r="AS177" s="36" t="str">
        <f t="shared" si="89"/>
        <v/>
      </c>
      <c r="AT177" s="36" t="str">
        <f t="shared" si="90"/>
        <v/>
      </c>
      <c r="AU177" s="36" t="str">
        <f t="shared" si="91"/>
        <v/>
      </c>
      <c r="AV177" s="55"/>
      <c r="AW177" s="34"/>
      <c r="AX177" s="148"/>
      <c r="AY177" s="34"/>
      <c r="AZ177" s="32" t="str">
        <f t="shared" si="92"/>
        <v/>
      </c>
      <c r="BA177" s="34"/>
      <c r="BB177" s="32" t="str">
        <f t="shared" si="93"/>
        <v/>
      </c>
      <c r="BC177" s="34"/>
      <c r="BD177" s="32" t="str">
        <f t="shared" si="94"/>
        <v/>
      </c>
      <c r="BE177" s="35"/>
      <c r="BF177" s="36" t="str">
        <f t="shared" si="95"/>
        <v/>
      </c>
      <c r="BG177" s="36" t="str">
        <f t="shared" si="96"/>
        <v/>
      </c>
      <c r="BH177" s="36" t="str">
        <f t="shared" si="97"/>
        <v/>
      </c>
      <c r="BI177" s="55"/>
      <c r="BJ177" s="34"/>
      <c r="BK177" s="148"/>
      <c r="BL177" s="34"/>
      <c r="BM177" s="32" t="str">
        <f t="shared" si="98"/>
        <v/>
      </c>
      <c r="BN177" s="34"/>
      <c r="BO177" s="32" t="str">
        <f t="shared" si="99"/>
        <v/>
      </c>
      <c r="BP177" s="34"/>
      <c r="BQ177" s="32" t="str">
        <f t="shared" si="100"/>
        <v/>
      </c>
      <c r="BR177" s="34"/>
      <c r="BS177" s="36" t="str">
        <f t="shared" si="101"/>
        <v/>
      </c>
      <c r="BT177" s="36" t="str">
        <f t="shared" si="102"/>
        <v/>
      </c>
      <c r="BU177" s="36" t="str">
        <f t="shared" si="103"/>
        <v/>
      </c>
      <c r="BV177" s="55"/>
      <c r="BW177" s="36" t="str">
        <f t="shared" si="104"/>
        <v/>
      </c>
      <c r="BX177" s="36" t="str">
        <f t="shared" si="104"/>
        <v/>
      </c>
      <c r="BY177" s="31"/>
      <c r="BZ177" s="38"/>
      <c r="CB177" s="120" t="e">
        <f t="shared" ca="1" si="73"/>
        <v>#VALUE!</v>
      </c>
      <c r="CC177" s="2" t="e">
        <f t="shared" ca="1" si="105"/>
        <v>#VALUE!</v>
      </c>
    </row>
    <row r="178" spans="1:81" s="10" customFormat="1" ht="25.15" customHeight="1" x14ac:dyDescent="0.2">
      <c r="A178" s="52" t="str">
        <f t="shared" si="106"/>
        <v/>
      </c>
      <c r="B178" s="157" t="e">
        <f t="shared" ca="1" si="74"/>
        <v>#VALUE!</v>
      </c>
      <c r="C178" s="157" t="e">
        <f t="shared" si="75"/>
        <v>#VALUE!</v>
      </c>
      <c r="D178" s="29"/>
      <c r="E178" s="155" t="str">
        <f ca="1">IFERROR(INDIRECT(ADDRESS(MATCH(D178,CatModules!C:C,0),2,1,1,"CatModules")),"")</f>
        <v/>
      </c>
      <c r="F178" s="96"/>
      <c r="G178" s="156" t="str">
        <f ca="1">IFERROR(INDIRECT(ADDRESS(MATCH(CONCATENATE(E178,"-",F178),CatInt!K:K,0),3,1,1,"CatInt")),"")</f>
        <v/>
      </c>
      <c r="H178" s="45" t="str">
        <f>IF(F178="","",VLOOKUP(F178,#REF!,2,FALSE))</f>
        <v/>
      </c>
      <c r="I178" s="29"/>
      <c r="J178" s="155" t="e">
        <f t="shared" si="76"/>
        <v>#VALUE!</v>
      </c>
      <c r="K178" s="155" t="e">
        <f t="shared" si="77"/>
        <v>#VALUE!</v>
      </c>
      <c r="L178" s="153"/>
      <c r="M178" s="53"/>
      <c r="N178" s="175">
        <f t="shared" si="78"/>
        <v>1178</v>
      </c>
      <c r="O178" s="53"/>
      <c r="P178" s="175">
        <f t="shared" si="79"/>
        <v>10178</v>
      </c>
      <c r="Q178" s="30"/>
      <c r="R178" s="149" t="str">
        <f>IFERROR(VLOOKUP(Q178,Setup!D$16:E$25,2,FALSE),"")</f>
        <v/>
      </c>
      <c r="S178" s="51" t="str">
        <f ca="1">IFERROR(IF(OR(I178="",VLOOKUP(I178,CatCostInp!$E$2:$K$88,7,FALSE)=0),"",VLOOKUP(I178,CatCostInp!$E$2:$K$88,7,FALSE)),"")</f>
        <v/>
      </c>
      <c r="T178" s="159" t="e">
        <f>VLOOKUP(U178,#REF!,2,FALSE)</f>
        <v>#REF!</v>
      </c>
      <c r="U178" s="30"/>
      <c r="V178" s="1" t="str">
        <f ca="1">IF(U178=Setup!$C$10,"Grant",IF('Other Pharma &amp; Health Products'!U178=Setup!$C$11,"Local",IF('Other Pharma &amp; Health Products'!U178=Setup!$C$12,"Other","")))</f>
        <v/>
      </c>
      <c r="W178" s="34"/>
      <c r="X178" s="148"/>
      <c r="Y178" s="33"/>
      <c r="Z178" s="36" t="str">
        <f t="shared" si="80"/>
        <v/>
      </c>
      <c r="AA178" s="35"/>
      <c r="AB178" s="32" t="str">
        <f t="shared" si="81"/>
        <v/>
      </c>
      <c r="AC178" s="35"/>
      <c r="AD178" s="32" t="str">
        <f t="shared" si="82"/>
        <v/>
      </c>
      <c r="AE178" s="35"/>
      <c r="AF178" s="36" t="str">
        <f t="shared" si="83"/>
        <v/>
      </c>
      <c r="AG178" s="36" t="str">
        <f t="shared" si="84"/>
        <v/>
      </c>
      <c r="AH178" s="36" t="str">
        <f t="shared" si="85"/>
        <v/>
      </c>
      <c r="AI178" s="55"/>
      <c r="AJ178" s="37"/>
      <c r="AK178" s="148"/>
      <c r="AL178" s="35"/>
      <c r="AM178" s="32" t="str">
        <f t="shared" si="86"/>
        <v/>
      </c>
      <c r="AN178" s="35"/>
      <c r="AO178" s="32" t="str">
        <f t="shared" si="87"/>
        <v/>
      </c>
      <c r="AP178" s="35"/>
      <c r="AQ178" s="32" t="str">
        <f t="shared" si="88"/>
        <v/>
      </c>
      <c r="AR178" s="35"/>
      <c r="AS178" s="36" t="str">
        <f t="shared" si="89"/>
        <v/>
      </c>
      <c r="AT178" s="36" t="str">
        <f t="shared" si="90"/>
        <v/>
      </c>
      <c r="AU178" s="36" t="str">
        <f t="shared" si="91"/>
        <v/>
      </c>
      <c r="AV178" s="55"/>
      <c r="AW178" s="34"/>
      <c r="AX178" s="148"/>
      <c r="AY178" s="34"/>
      <c r="AZ178" s="32" t="str">
        <f t="shared" si="92"/>
        <v/>
      </c>
      <c r="BA178" s="34"/>
      <c r="BB178" s="32" t="str">
        <f t="shared" si="93"/>
        <v/>
      </c>
      <c r="BC178" s="34"/>
      <c r="BD178" s="32" t="str">
        <f t="shared" si="94"/>
        <v/>
      </c>
      <c r="BE178" s="35"/>
      <c r="BF178" s="36" t="str">
        <f t="shared" si="95"/>
        <v/>
      </c>
      <c r="BG178" s="36" t="str">
        <f t="shared" si="96"/>
        <v/>
      </c>
      <c r="BH178" s="36" t="str">
        <f t="shared" si="97"/>
        <v/>
      </c>
      <c r="BI178" s="55"/>
      <c r="BJ178" s="34"/>
      <c r="BK178" s="148"/>
      <c r="BL178" s="34"/>
      <c r="BM178" s="32" t="str">
        <f t="shared" si="98"/>
        <v/>
      </c>
      <c r="BN178" s="34"/>
      <c r="BO178" s="32" t="str">
        <f t="shared" si="99"/>
        <v/>
      </c>
      <c r="BP178" s="34"/>
      <c r="BQ178" s="32" t="str">
        <f t="shared" si="100"/>
        <v/>
      </c>
      <c r="BR178" s="34"/>
      <c r="BS178" s="36" t="str">
        <f t="shared" si="101"/>
        <v/>
      </c>
      <c r="BT178" s="36" t="str">
        <f t="shared" si="102"/>
        <v/>
      </c>
      <c r="BU178" s="36" t="str">
        <f t="shared" si="103"/>
        <v/>
      </c>
      <c r="BV178" s="55"/>
      <c r="BW178" s="36" t="str">
        <f t="shared" si="104"/>
        <v/>
      </c>
      <c r="BX178" s="36" t="str">
        <f t="shared" si="104"/>
        <v/>
      </c>
      <c r="BY178" s="31"/>
      <c r="BZ178" s="38"/>
      <c r="CB178" s="120" t="e">
        <f t="shared" ca="1" si="73"/>
        <v>#VALUE!</v>
      </c>
      <c r="CC178" s="2" t="e">
        <f t="shared" ca="1" si="105"/>
        <v>#VALUE!</v>
      </c>
    </row>
    <row r="179" spans="1:81" s="10" customFormat="1" ht="25.15" customHeight="1" x14ac:dyDescent="0.2">
      <c r="A179" s="52" t="str">
        <f t="shared" si="106"/>
        <v/>
      </c>
      <c r="B179" s="157" t="e">
        <f t="shared" ca="1" si="74"/>
        <v>#VALUE!</v>
      </c>
      <c r="C179" s="157" t="e">
        <f t="shared" si="75"/>
        <v>#VALUE!</v>
      </c>
      <c r="D179" s="29"/>
      <c r="E179" s="155" t="str">
        <f ca="1">IFERROR(INDIRECT(ADDRESS(MATCH(D179,CatModules!C:C,0),2,1,1,"CatModules")),"")</f>
        <v/>
      </c>
      <c r="F179" s="96"/>
      <c r="G179" s="156" t="str">
        <f ca="1">IFERROR(INDIRECT(ADDRESS(MATCH(CONCATENATE(E179,"-",F179),CatInt!K:K,0),3,1,1,"CatInt")),"")</f>
        <v/>
      </c>
      <c r="H179" s="45" t="str">
        <f>IF(F179="","",VLOOKUP(F179,#REF!,2,FALSE))</f>
        <v/>
      </c>
      <c r="I179" s="29"/>
      <c r="J179" s="155" t="e">
        <f t="shared" si="76"/>
        <v>#VALUE!</v>
      </c>
      <c r="K179" s="155" t="e">
        <f t="shared" si="77"/>
        <v>#VALUE!</v>
      </c>
      <c r="L179" s="153"/>
      <c r="M179" s="53"/>
      <c r="N179" s="175">
        <f t="shared" si="78"/>
        <v>1179</v>
      </c>
      <c r="O179" s="53"/>
      <c r="P179" s="175">
        <f t="shared" si="79"/>
        <v>10179</v>
      </c>
      <c r="Q179" s="30"/>
      <c r="R179" s="149" t="str">
        <f>IFERROR(VLOOKUP(Q179,Setup!D$16:E$25,2,FALSE),"")</f>
        <v/>
      </c>
      <c r="S179" s="51" t="str">
        <f ca="1">IFERROR(IF(OR(I179="",VLOOKUP(I179,CatCostInp!$E$2:$K$88,7,FALSE)=0),"",VLOOKUP(I179,CatCostInp!$E$2:$K$88,7,FALSE)),"")</f>
        <v/>
      </c>
      <c r="T179" s="159" t="e">
        <f>VLOOKUP(U179,#REF!,2,FALSE)</f>
        <v>#REF!</v>
      </c>
      <c r="U179" s="30"/>
      <c r="V179" s="1" t="str">
        <f ca="1">IF(U179=Setup!$C$10,"Grant",IF('Other Pharma &amp; Health Products'!U179=Setup!$C$11,"Local",IF('Other Pharma &amp; Health Products'!U179=Setup!$C$12,"Other","")))</f>
        <v/>
      </c>
      <c r="W179" s="34"/>
      <c r="X179" s="148"/>
      <c r="Y179" s="33"/>
      <c r="Z179" s="36" t="str">
        <f t="shared" si="80"/>
        <v/>
      </c>
      <c r="AA179" s="35"/>
      <c r="AB179" s="32" t="str">
        <f t="shared" si="81"/>
        <v/>
      </c>
      <c r="AC179" s="35"/>
      <c r="AD179" s="32" t="str">
        <f t="shared" si="82"/>
        <v/>
      </c>
      <c r="AE179" s="35"/>
      <c r="AF179" s="36" t="str">
        <f t="shared" si="83"/>
        <v/>
      </c>
      <c r="AG179" s="36" t="str">
        <f t="shared" si="84"/>
        <v/>
      </c>
      <c r="AH179" s="36" t="str">
        <f t="shared" si="85"/>
        <v/>
      </c>
      <c r="AI179" s="55"/>
      <c r="AJ179" s="37"/>
      <c r="AK179" s="148"/>
      <c r="AL179" s="35"/>
      <c r="AM179" s="32" t="str">
        <f t="shared" si="86"/>
        <v/>
      </c>
      <c r="AN179" s="35"/>
      <c r="AO179" s="32" t="str">
        <f t="shared" si="87"/>
        <v/>
      </c>
      <c r="AP179" s="35"/>
      <c r="AQ179" s="32" t="str">
        <f t="shared" si="88"/>
        <v/>
      </c>
      <c r="AR179" s="35"/>
      <c r="AS179" s="36" t="str">
        <f t="shared" si="89"/>
        <v/>
      </c>
      <c r="AT179" s="36" t="str">
        <f t="shared" si="90"/>
        <v/>
      </c>
      <c r="AU179" s="36" t="str">
        <f t="shared" si="91"/>
        <v/>
      </c>
      <c r="AV179" s="55"/>
      <c r="AW179" s="34"/>
      <c r="AX179" s="148"/>
      <c r="AY179" s="34"/>
      <c r="AZ179" s="32" t="str">
        <f t="shared" si="92"/>
        <v/>
      </c>
      <c r="BA179" s="34"/>
      <c r="BB179" s="32" t="str">
        <f t="shared" si="93"/>
        <v/>
      </c>
      <c r="BC179" s="34"/>
      <c r="BD179" s="32" t="str">
        <f t="shared" si="94"/>
        <v/>
      </c>
      <c r="BE179" s="35"/>
      <c r="BF179" s="36" t="str">
        <f t="shared" si="95"/>
        <v/>
      </c>
      <c r="BG179" s="36" t="str">
        <f t="shared" si="96"/>
        <v/>
      </c>
      <c r="BH179" s="36" t="str">
        <f t="shared" si="97"/>
        <v/>
      </c>
      <c r="BI179" s="55"/>
      <c r="BJ179" s="34"/>
      <c r="BK179" s="148"/>
      <c r="BL179" s="34"/>
      <c r="BM179" s="32" t="str">
        <f t="shared" si="98"/>
        <v/>
      </c>
      <c r="BN179" s="34"/>
      <c r="BO179" s="32" t="str">
        <f t="shared" si="99"/>
        <v/>
      </c>
      <c r="BP179" s="34"/>
      <c r="BQ179" s="32" t="str">
        <f t="shared" si="100"/>
        <v/>
      </c>
      <c r="BR179" s="34"/>
      <c r="BS179" s="36" t="str">
        <f t="shared" si="101"/>
        <v/>
      </c>
      <c r="BT179" s="36" t="str">
        <f t="shared" si="102"/>
        <v/>
      </c>
      <c r="BU179" s="36" t="str">
        <f t="shared" si="103"/>
        <v/>
      </c>
      <c r="BV179" s="55"/>
      <c r="BW179" s="36" t="str">
        <f t="shared" si="104"/>
        <v/>
      </c>
      <c r="BX179" s="36" t="str">
        <f t="shared" si="104"/>
        <v/>
      </c>
      <c r="BY179" s="31"/>
      <c r="BZ179" s="38"/>
      <c r="CB179" s="120" t="e">
        <f t="shared" ca="1" si="73"/>
        <v>#VALUE!</v>
      </c>
      <c r="CC179" s="2" t="e">
        <f t="shared" ca="1" si="105"/>
        <v>#VALUE!</v>
      </c>
    </row>
    <row r="180" spans="1:81" s="10" customFormat="1" ht="25.15" customHeight="1" x14ac:dyDescent="0.2">
      <c r="A180" s="52" t="str">
        <f t="shared" si="106"/>
        <v/>
      </c>
      <c r="B180" s="157" t="e">
        <f t="shared" ca="1" si="74"/>
        <v>#VALUE!</v>
      </c>
      <c r="C180" s="157" t="e">
        <f t="shared" si="75"/>
        <v>#VALUE!</v>
      </c>
      <c r="D180" s="29"/>
      <c r="E180" s="155" t="str">
        <f ca="1">IFERROR(INDIRECT(ADDRESS(MATCH(D180,CatModules!C:C,0),2,1,1,"CatModules")),"")</f>
        <v/>
      </c>
      <c r="F180" s="96"/>
      <c r="G180" s="156" t="str">
        <f ca="1">IFERROR(INDIRECT(ADDRESS(MATCH(CONCATENATE(E180,"-",F180),CatInt!K:K,0),3,1,1,"CatInt")),"")</f>
        <v/>
      </c>
      <c r="H180" s="45" t="str">
        <f>IF(F180="","",VLOOKUP(F180,#REF!,2,FALSE))</f>
        <v/>
      </c>
      <c r="I180" s="29"/>
      <c r="J180" s="155" t="e">
        <f t="shared" si="76"/>
        <v>#VALUE!</v>
      </c>
      <c r="K180" s="155" t="e">
        <f t="shared" si="77"/>
        <v>#VALUE!</v>
      </c>
      <c r="L180" s="153"/>
      <c r="M180" s="53"/>
      <c r="N180" s="175">
        <f t="shared" si="78"/>
        <v>1180</v>
      </c>
      <c r="O180" s="53"/>
      <c r="P180" s="175">
        <f t="shared" si="79"/>
        <v>10180</v>
      </c>
      <c r="Q180" s="30"/>
      <c r="R180" s="149" t="str">
        <f>IFERROR(VLOOKUP(Q180,Setup!D$16:E$25,2,FALSE),"")</f>
        <v/>
      </c>
      <c r="S180" s="51" t="str">
        <f ca="1">IFERROR(IF(OR(I180="",VLOOKUP(I180,CatCostInp!$E$2:$K$88,7,FALSE)=0),"",VLOOKUP(I180,CatCostInp!$E$2:$K$88,7,FALSE)),"")</f>
        <v/>
      </c>
      <c r="T180" s="159" t="e">
        <f>VLOOKUP(U180,#REF!,2,FALSE)</f>
        <v>#REF!</v>
      </c>
      <c r="U180" s="30"/>
      <c r="V180" s="1" t="str">
        <f ca="1">IF(U180=Setup!$C$10,"Grant",IF('Other Pharma &amp; Health Products'!U180=Setup!$C$11,"Local",IF('Other Pharma &amp; Health Products'!U180=Setup!$C$12,"Other","")))</f>
        <v/>
      </c>
      <c r="W180" s="34"/>
      <c r="X180" s="148"/>
      <c r="Y180" s="33"/>
      <c r="Z180" s="36" t="str">
        <f t="shared" si="80"/>
        <v/>
      </c>
      <c r="AA180" s="35"/>
      <c r="AB180" s="32" t="str">
        <f t="shared" si="81"/>
        <v/>
      </c>
      <c r="AC180" s="35"/>
      <c r="AD180" s="32" t="str">
        <f t="shared" si="82"/>
        <v/>
      </c>
      <c r="AE180" s="35"/>
      <c r="AF180" s="36" t="str">
        <f t="shared" si="83"/>
        <v/>
      </c>
      <c r="AG180" s="36" t="str">
        <f t="shared" si="84"/>
        <v/>
      </c>
      <c r="AH180" s="36" t="str">
        <f t="shared" si="85"/>
        <v/>
      </c>
      <c r="AI180" s="55"/>
      <c r="AJ180" s="37"/>
      <c r="AK180" s="148"/>
      <c r="AL180" s="35"/>
      <c r="AM180" s="32" t="str">
        <f t="shared" si="86"/>
        <v/>
      </c>
      <c r="AN180" s="35"/>
      <c r="AO180" s="32" t="str">
        <f t="shared" si="87"/>
        <v/>
      </c>
      <c r="AP180" s="35"/>
      <c r="AQ180" s="32" t="str">
        <f t="shared" si="88"/>
        <v/>
      </c>
      <c r="AR180" s="35"/>
      <c r="AS180" s="36" t="str">
        <f t="shared" si="89"/>
        <v/>
      </c>
      <c r="AT180" s="36" t="str">
        <f t="shared" si="90"/>
        <v/>
      </c>
      <c r="AU180" s="36" t="str">
        <f t="shared" si="91"/>
        <v/>
      </c>
      <c r="AV180" s="55"/>
      <c r="AW180" s="34"/>
      <c r="AX180" s="148"/>
      <c r="AY180" s="34"/>
      <c r="AZ180" s="32" t="str">
        <f t="shared" si="92"/>
        <v/>
      </c>
      <c r="BA180" s="34"/>
      <c r="BB180" s="32" t="str">
        <f t="shared" si="93"/>
        <v/>
      </c>
      <c r="BC180" s="34"/>
      <c r="BD180" s="32" t="str">
        <f t="shared" si="94"/>
        <v/>
      </c>
      <c r="BE180" s="35"/>
      <c r="BF180" s="36" t="str">
        <f t="shared" si="95"/>
        <v/>
      </c>
      <c r="BG180" s="36" t="str">
        <f t="shared" si="96"/>
        <v/>
      </c>
      <c r="BH180" s="36" t="str">
        <f t="shared" si="97"/>
        <v/>
      </c>
      <c r="BI180" s="55"/>
      <c r="BJ180" s="34"/>
      <c r="BK180" s="148"/>
      <c r="BL180" s="34"/>
      <c r="BM180" s="32" t="str">
        <f t="shared" si="98"/>
        <v/>
      </c>
      <c r="BN180" s="34"/>
      <c r="BO180" s="32" t="str">
        <f t="shared" si="99"/>
        <v/>
      </c>
      <c r="BP180" s="34"/>
      <c r="BQ180" s="32" t="str">
        <f t="shared" si="100"/>
        <v/>
      </c>
      <c r="BR180" s="34"/>
      <c r="BS180" s="36" t="str">
        <f t="shared" si="101"/>
        <v/>
      </c>
      <c r="BT180" s="36" t="str">
        <f t="shared" si="102"/>
        <v/>
      </c>
      <c r="BU180" s="36" t="str">
        <f t="shared" si="103"/>
        <v/>
      </c>
      <c r="BV180" s="55"/>
      <c r="BW180" s="36" t="str">
        <f t="shared" si="104"/>
        <v/>
      </c>
      <c r="BX180" s="36" t="str">
        <f t="shared" si="104"/>
        <v/>
      </c>
      <c r="BY180" s="31"/>
      <c r="BZ180" s="38"/>
      <c r="CB180" s="120" t="e">
        <f t="shared" ca="1" si="73"/>
        <v>#VALUE!</v>
      </c>
      <c r="CC180" s="2" t="e">
        <f t="shared" ca="1" si="105"/>
        <v>#VALUE!</v>
      </c>
    </row>
    <row r="181" spans="1:81" s="10" customFormat="1" ht="25.15" customHeight="1" x14ac:dyDescent="0.2">
      <c r="A181" s="52" t="str">
        <f t="shared" si="106"/>
        <v/>
      </c>
      <c r="B181" s="157" t="e">
        <f t="shared" ca="1" si="74"/>
        <v>#VALUE!</v>
      </c>
      <c r="C181" s="157" t="e">
        <f t="shared" si="75"/>
        <v>#VALUE!</v>
      </c>
      <c r="D181" s="29"/>
      <c r="E181" s="155" t="str">
        <f ca="1">IFERROR(INDIRECT(ADDRESS(MATCH(D181,CatModules!C:C,0),2,1,1,"CatModules")),"")</f>
        <v/>
      </c>
      <c r="F181" s="96"/>
      <c r="G181" s="156" t="str">
        <f ca="1">IFERROR(INDIRECT(ADDRESS(MATCH(CONCATENATE(E181,"-",F181),CatInt!K:K,0),3,1,1,"CatInt")),"")</f>
        <v/>
      </c>
      <c r="H181" s="45" t="str">
        <f>IF(F181="","",VLOOKUP(F181,#REF!,2,FALSE))</f>
        <v/>
      </c>
      <c r="I181" s="29"/>
      <c r="J181" s="155" t="e">
        <f t="shared" si="76"/>
        <v>#VALUE!</v>
      </c>
      <c r="K181" s="155" t="e">
        <f t="shared" si="77"/>
        <v>#VALUE!</v>
      </c>
      <c r="L181" s="153"/>
      <c r="M181" s="53"/>
      <c r="N181" s="175">
        <f t="shared" si="78"/>
        <v>1181</v>
      </c>
      <c r="O181" s="53"/>
      <c r="P181" s="175">
        <f t="shared" si="79"/>
        <v>10181</v>
      </c>
      <c r="Q181" s="30"/>
      <c r="R181" s="149" t="str">
        <f>IFERROR(VLOOKUP(Q181,Setup!D$16:E$25,2,FALSE),"")</f>
        <v/>
      </c>
      <c r="S181" s="51" t="str">
        <f ca="1">IFERROR(IF(OR(I181="",VLOOKUP(I181,CatCostInp!$E$2:$K$88,7,FALSE)=0),"",VLOOKUP(I181,CatCostInp!$E$2:$K$88,7,FALSE)),"")</f>
        <v/>
      </c>
      <c r="T181" s="159" t="e">
        <f>VLOOKUP(U181,#REF!,2,FALSE)</f>
        <v>#REF!</v>
      </c>
      <c r="U181" s="30"/>
      <c r="V181" s="1" t="str">
        <f ca="1">IF(U181=Setup!$C$10,"Grant",IF('Other Pharma &amp; Health Products'!U181=Setup!$C$11,"Local",IF('Other Pharma &amp; Health Products'!U181=Setup!$C$12,"Other","")))</f>
        <v/>
      </c>
      <c r="W181" s="34"/>
      <c r="X181" s="148"/>
      <c r="Y181" s="33"/>
      <c r="Z181" s="36" t="str">
        <f t="shared" si="80"/>
        <v/>
      </c>
      <c r="AA181" s="35"/>
      <c r="AB181" s="32" t="str">
        <f t="shared" si="81"/>
        <v/>
      </c>
      <c r="AC181" s="35"/>
      <c r="AD181" s="32" t="str">
        <f t="shared" si="82"/>
        <v/>
      </c>
      <c r="AE181" s="35"/>
      <c r="AF181" s="36" t="str">
        <f t="shared" si="83"/>
        <v/>
      </c>
      <c r="AG181" s="36" t="str">
        <f t="shared" si="84"/>
        <v/>
      </c>
      <c r="AH181" s="36" t="str">
        <f t="shared" si="85"/>
        <v/>
      </c>
      <c r="AI181" s="55"/>
      <c r="AJ181" s="37"/>
      <c r="AK181" s="148"/>
      <c r="AL181" s="35"/>
      <c r="AM181" s="32" t="str">
        <f t="shared" si="86"/>
        <v/>
      </c>
      <c r="AN181" s="35"/>
      <c r="AO181" s="32" t="str">
        <f t="shared" si="87"/>
        <v/>
      </c>
      <c r="AP181" s="35"/>
      <c r="AQ181" s="32" t="str">
        <f t="shared" si="88"/>
        <v/>
      </c>
      <c r="AR181" s="35"/>
      <c r="AS181" s="36" t="str">
        <f t="shared" si="89"/>
        <v/>
      </c>
      <c r="AT181" s="36" t="str">
        <f t="shared" si="90"/>
        <v/>
      </c>
      <c r="AU181" s="36" t="str">
        <f t="shared" si="91"/>
        <v/>
      </c>
      <c r="AV181" s="55"/>
      <c r="AW181" s="34"/>
      <c r="AX181" s="148"/>
      <c r="AY181" s="34"/>
      <c r="AZ181" s="32" t="str">
        <f t="shared" si="92"/>
        <v/>
      </c>
      <c r="BA181" s="34"/>
      <c r="BB181" s="32" t="str">
        <f t="shared" si="93"/>
        <v/>
      </c>
      <c r="BC181" s="34"/>
      <c r="BD181" s="32" t="str">
        <f t="shared" si="94"/>
        <v/>
      </c>
      <c r="BE181" s="35"/>
      <c r="BF181" s="36" t="str">
        <f t="shared" si="95"/>
        <v/>
      </c>
      <c r="BG181" s="36" t="str">
        <f t="shared" si="96"/>
        <v/>
      </c>
      <c r="BH181" s="36" t="str">
        <f t="shared" si="97"/>
        <v/>
      </c>
      <c r="BI181" s="55"/>
      <c r="BJ181" s="34"/>
      <c r="BK181" s="148"/>
      <c r="BL181" s="34"/>
      <c r="BM181" s="32" t="str">
        <f t="shared" si="98"/>
        <v/>
      </c>
      <c r="BN181" s="34"/>
      <c r="BO181" s="32" t="str">
        <f t="shared" si="99"/>
        <v/>
      </c>
      <c r="BP181" s="34"/>
      <c r="BQ181" s="32" t="str">
        <f t="shared" si="100"/>
        <v/>
      </c>
      <c r="BR181" s="34"/>
      <c r="BS181" s="36" t="str">
        <f t="shared" si="101"/>
        <v/>
      </c>
      <c r="BT181" s="36" t="str">
        <f t="shared" si="102"/>
        <v/>
      </c>
      <c r="BU181" s="36" t="str">
        <f t="shared" si="103"/>
        <v/>
      </c>
      <c r="BV181" s="55"/>
      <c r="BW181" s="36" t="str">
        <f t="shared" si="104"/>
        <v/>
      </c>
      <c r="BX181" s="36" t="str">
        <f t="shared" si="104"/>
        <v/>
      </c>
      <c r="BY181" s="31"/>
      <c r="BZ181" s="38"/>
      <c r="CB181" s="120" t="e">
        <f t="shared" ca="1" si="73"/>
        <v>#VALUE!</v>
      </c>
      <c r="CC181" s="2" t="e">
        <f t="shared" ca="1" si="105"/>
        <v>#VALUE!</v>
      </c>
    </row>
    <row r="182" spans="1:81" s="10" customFormat="1" ht="25.15" customHeight="1" x14ac:dyDescent="0.2">
      <c r="A182" s="52" t="str">
        <f t="shared" si="106"/>
        <v/>
      </c>
      <c r="B182" s="157" t="e">
        <f t="shared" ca="1" si="74"/>
        <v>#VALUE!</v>
      </c>
      <c r="C182" s="157" t="e">
        <f t="shared" si="75"/>
        <v>#VALUE!</v>
      </c>
      <c r="D182" s="29"/>
      <c r="E182" s="155" t="str">
        <f ca="1">IFERROR(INDIRECT(ADDRESS(MATCH(D182,CatModules!C:C,0),2,1,1,"CatModules")),"")</f>
        <v/>
      </c>
      <c r="F182" s="96"/>
      <c r="G182" s="156" t="str">
        <f ca="1">IFERROR(INDIRECT(ADDRESS(MATCH(CONCATENATE(E182,"-",F182),CatInt!K:K,0),3,1,1,"CatInt")),"")</f>
        <v/>
      </c>
      <c r="H182" s="45" t="str">
        <f>IF(F182="","",VLOOKUP(F182,#REF!,2,FALSE))</f>
        <v/>
      </c>
      <c r="I182" s="29"/>
      <c r="J182" s="155" t="e">
        <f t="shared" si="76"/>
        <v>#VALUE!</v>
      </c>
      <c r="K182" s="155" t="e">
        <f t="shared" si="77"/>
        <v>#VALUE!</v>
      </c>
      <c r="L182" s="153"/>
      <c r="M182" s="53"/>
      <c r="N182" s="175">
        <f t="shared" si="78"/>
        <v>1182</v>
      </c>
      <c r="O182" s="53"/>
      <c r="P182" s="175">
        <f t="shared" si="79"/>
        <v>10182</v>
      </c>
      <c r="Q182" s="30"/>
      <c r="R182" s="149" t="str">
        <f>IFERROR(VLOOKUP(Q182,Setup!D$16:E$25,2,FALSE),"")</f>
        <v/>
      </c>
      <c r="S182" s="51" t="str">
        <f ca="1">IFERROR(IF(OR(I182="",VLOOKUP(I182,CatCostInp!$E$2:$K$88,7,FALSE)=0),"",VLOOKUP(I182,CatCostInp!$E$2:$K$88,7,FALSE)),"")</f>
        <v/>
      </c>
      <c r="T182" s="159" t="e">
        <f>VLOOKUP(U182,#REF!,2,FALSE)</f>
        <v>#REF!</v>
      </c>
      <c r="U182" s="30"/>
      <c r="V182" s="1" t="str">
        <f ca="1">IF(U182=Setup!$C$10,"Grant",IF('Other Pharma &amp; Health Products'!U182=Setup!$C$11,"Local",IF('Other Pharma &amp; Health Products'!U182=Setup!$C$12,"Other","")))</f>
        <v/>
      </c>
      <c r="W182" s="34"/>
      <c r="X182" s="148"/>
      <c r="Y182" s="33"/>
      <c r="Z182" s="36" t="str">
        <f t="shared" si="80"/>
        <v/>
      </c>
      <c r="AA182" s="35"/>
      <c r="AB182" s="32" t="str">
        <f t="shared" si="81"/>
        <v/>
      </c>
      <c r="AC182" s="35"/>
      <c r="AD182" s="32" t="str">
        <f t="shared" si="82"/>
        <v/>
      </c>
      <c r="AE182" s="35"/>
      <c r="AF182" s="36" t="str">
        <f t="shared" si="83"/>
        <v/>
      </c>
      <c r="AG182" s="36" t="str">
        <f t="shared" si="84"/>
        <v/>
      </c>
      <c r="AH182" s="36" t="str">
        <f t="shared" si="85"/>
        <v/>
      </c>
      <c r="AI182" s="55"/>
      <c r="AJ182" s="37"/>
      <c r="AK182" s="148"/>
      <c r="AL182" s="35"/>
      <c r="AM182" s="32" t="str">
        <f t="shared" si="86"/>
        <v/>
      </c>
      <c r="AN182" s="35"/>
      <c r="AO182" s="32" t="str">
        <f t="shared" si="87"/>
        <v/>
      </c>
      <c r="AP182" s="35"/>
      <c r="AQ182" s="32" t="str">
        <f t="shared" si="88"/>
        <v/>
      </c>
      <c r="AR182" s="35"/>
      <c r="AS182" s="36" t="str">
        <f t="shared" si="89"/>
        <v/>
      </c>
      <c r="AT182" s="36" t="str">
        <f t="shared" si="90"/>
        <v/>
      </c>
      <c r="AU182" s="36" t="str">
        <f t="shared" si="91"/>
        <v/>
      </c>
      <c r="AV182" s="55"/>
      <c r="AW182" s="34"/>
      <c r="AX182" s="148"/>
      <c r="AY182" s="34"/>
      <c r="AZ182" s="32" t="str">
        <f t="shared" si="92"/>
        <v/>
      </c>
      <c r="BA182" s="34"/>
      <c r="BB182" s="32" t="str">
        <f t="shared" si="93"/>
        <v/>
      </c>
      <c r="BC182" s="34"/>
      <c r="BD182" s="32" t="str">
        <f t="shared" si="94"/>
        <v/>
      </c>
      <c r="BE182" s="35"/>
      <c r="BF182" s="36" t="str">
        <f t="shared" si="95"/>
        <v/>
      </c>
      <c r="BG182" s="36" t="str">
        <f t="shared" si="96"/>
        <v/>
      </c>
      <c r="BH182" s="36" t="str">
        <f t="shared" si="97"/>
        <v/>
      </c>
      <c r="BI182" s="55"/>
      <c r="BJ182" s="34"/>
      <c r="BK182" s="148"/>
      <c r="BL182" s="34"/>
      <c r="BM182" s="32" t="str">
        <f t="shared" si="98"/>
        <v/>
      </c>
      <c r="BN182" s="34"/>
      <c r="BO182" s="32" t="str">
        <f t="shared" si="99"/>
        <v/>
      </c>
      <c r="BP182" s="34"/>
      <c r="BQ182" s="32" t="str">
        <f t="shared" si="100"/>
        <v/>
      </c>
      <c r="BR182" s="34"/>
      <c r="BS182" s="36" t="str">
        <f t="shared" si="101"/>
        <v/>
      </c>
      <c r="BT182" s="36" t="str">
        <f t="shared" si="102"/>
        <v/>
      </c>
      <c r="BU182" s="36" t="str">
        <f t="shared" si="103"/>
        <v/>
      </c>
      <c r="BV182" s="55"/>
      <c r="BW182" s="36" t="str">
        <f t="shared" si="104"/>
        <v/>
      </c>
      <c r="BX182" s="36" t="str">
        <f t="shared" si="104"/>
        <v/>
      </c>
      <c r="BY182" s="31"/>
      <c r="BZ182" s="38"/>
      <c r="CB182" s="120" t="e">
        <f t="shared" ca="1" si="73"/>
        <v>#VALUE!</v>
      </c>
      <c r="CC182" s="2" t="e">
        <f t="shared" ca="1" si="105"/>
        <v>#VALUE!</v>
      </c>
    </row>
    <row r="183" spans="1:81" s="10" customFormat="1" ht="25.15" customHeight="1" x14ac:dyDescent="0.2">
      <c r="A183" s="52" t="str">
        <f t="shared" si="106"/>
        <v/>
      </c>
      <c r="B183" s="157" t="e">
        <f t="shared" ca="1" si="74"/>
        <v>#VALUE!</v>
      </c>
      <c r="C183" s="157" t="e">
        <f t="shared" si="75"/>
        <v>#VALUE!</v>
      </c>
      <c r="D183" s="29"/>
      <c r="E183" s="155" t="str">
        <f ca="1">IFERROR(INDIRECT(ADDRESS(MATCH(D183,CatModules!C:C,0),2,1,1,"CatModules")),"")</f>
        <v/>
      </c>
      <c r="F183" s="96"/>
      <c r="G183" s="156" t="str">
        <f ca="1">IFERROR(INDIRECT(ADDRESS(MATCH(CONCATENATE(E183,"-",F183),CatInt!K:K,0),3,1,1,"CatInt")),"")</f>
        <v/>
      </c>
      <c r="H183" s="45" t="str">
        <f>IF(F183="","",VLOOKUP(F183,#REF!,2,FALSE))</f>
        <v/>
      </c>
      <c r="I183" s="29"/>
      <c r="J183" s="155" t="e">
        <f t="shared" si="76"/>
        <v>#VALUE!</v>
      </c>
      <c r="K183" s="155" t="e">
        <f t="shared" si="77"/>
        <v>#VALUE!</v>
      </c>
      <c r="L183" s="153"/>
      <c r="M183" s="53"/>
      <c r="N183" s="175">
        <f t="shared" si="78"/>
        <v>1183</v>
      </c>
      <c r="O183" s="53"/>
      <c r="P183" s="175">
        <f t="shared" si="79"/>
        <v>10183</v>
      </c>
      <c r="Q183" s="30"/>
      <c r="R183" s="149" t="str">
        <f>IFERROR(VLOOKUP(Q183,Setup!D$16:E$25,2,FALSE),"")</f>
        <v/>
      </c>
      <c r="S183" s="51" t="str">
        <f ca="1">IFERROR(IF(OR(I183="",VLOOKUP(I183,CatCostInp!$E$2:$K$88,7,FALSE)=0),"",VLOOKUP(I183,CatCostInp!$E$2:$K$88,7,FALSE)),"")</f>
        <v/>
      </c>
      <c r="T183" s="159" t="e">
        <f>VLOOKUP(U183,#REF!,2,FALSE)</f>
        <v>#REF!</v>
      </c>
      <c r="U183" s="30"/>
      <c r="V183" s="1" t="str">
        <f ca="1">IF(U183=Setup!$C$10,"Grant",IF('Other Pharma &amp; Health Products'!U183=Setup!$C$11,"Local",IF('Other Pharma &amp; Health Products'!U183=Setup!$C$12,"Other","")))</f>
        <v/>
      </c>
      <c r="W183" s="34"/>
      <c r="X183" s="148"/>
      <c r="Y183" s="33"/>
      <c r="Z183" s="36" t="str">
        <f t="shared" si="80"/>
        <v/>
      </c>
      <c r="AA183" s="35"/>
      <c r="AB183" s="32" t="str">
        <f t="shared" si="81"/>
        <v/>
      </c>
      <c r="AC183" s="35"/>
      <c r="AD183" s="32" t="str">
        <f t="shared" si="82"/>
        <v/>
      </c>
      <c r="AE183" s="35"/>
      <c r="AF183" s="36" t="str">
        <f t="shared" si="83"/>
        <v/>
      </c>
      <c r="AG183" s="36" t="str">
        <f t="shared" si="84"/>
        <v/>
      </c>
      <c r="AH183" s="36" t="str">
        <f t="shared" si="85"/>
        <v/>
      </c>
      <c r="AI183" s="55"/>
      <c r="AJ183" s="37"/>
      <c r="AK183" s="148"/>
      <c r="AL183" s="35"/>
      <c r="AM183" s="32" t="str">
        <f t="shared" si="86"/>
        <v/>
      </c>
      <c r="AN183" s="35"/>
      <c r="AO183" s="32" t="str">
        <f t="shared" si="87"/>
        <v/>
      </c>
      <c r="AP183" s="35"/>
      <c r="AQ183" s="32" t="str">
        <f t="shared" si="88"/>
        <v/>
      </c>
      <c r="AR183" s="35"/>
      <c r="AS183" s="36" t="str">
        <f t="shared" si="89"/>
        <v/>
      </c>
      <c r="AT183" s="36" t="str">
        <f t="shared" si="90"/>
        <v/>
      </c>
      <c r="AU183" s="36" t="str">
        <f t="shared" si="91"/>
        <v/>
      </c>
      <c r="AV183" s="55"/>
      <c r="AW183" s="34"/>
      <c r="AX183" s="148"/>
      <c r="AY183" s="34"/>
      <c r="AZ183" s="32" t="str">
        <f t="shared" si="92"/>
        <v/>
      </c>
      <c r="BA183" s="34"/>
      <c r="BB183" s="32" t="str">
        <f t="shared" si="93"/>
        <v/>
      </c>
      <c r="BC183" s="34"/>
      <c r="BD183" s="32" t="str">
        <f t="shared" si="94"/>
        <v/>
      </c>
      <c r="BE183" s="35"/>
      <c r="BF183" s="36" t="str">
        <f t="shared" si="95"/>
        <v/>
      </c>
      <c r="BG183" s="36" t="str">
        <f t="shared" si="96"/>
        <v/>
      </c>
      <c r="BH183" s="36" t="str">
        <f t="shared" si="97"/>
        <v/>
      </c>
      <c r="BI183" s="55"/>
      <c r="BJ183" s="34"/>
      <c r="BK183" s="148"/>
      <c r="BL183" s="34"/>
      <c r="BM183" s="32" t="str">
        <f t="shared" si="98"/>
        <v/>
      </c>
      <c r="BN183" s="34"/>
      <c r="BO183" s="32" t="str">
        <f t="shared" si="99"/>
        <v/>
      </c>
      <c r="BP183" s="34"/>
      <c r="BQ183" s="32" t="str">
        <f t="shared" si="100"/>
        <v/>
      </c>
      <c r="BR183" s="34"/>
      <c r="BS183" s="36" t="str">
        <f t="shared" si="101"/>
        <v/>
      </c>
      <c r="BT183" s="36" t="str">
        <f t="shared" si="102"/>
        <v/>
      </c>
      <c r="BU183" s="36" t="str">
        <f t="shared" si="103"/>
        <v/>
      </c>
      <c r="BV183" s="55"/>
      <c r="BW183" s="36" t="str">
        <f t="shared" si="104"/>
        <v/>
      </c>
      <c r="BX183" s="36" t="str">
        <f t="shared" si="104"/>
        <v/>
      </c>
      <c r="BY183" s="31"/>
      <c r="BZ183" s="38"/>
      <c r="CB183" s="120" t="e">
        <f t="shared" ca="1" si="73"/>
        <v>#VALUE!</v>
      </c>
      <c r="CC183" s="2" t="e">
        <f t="shared" ca="1" si="105"/>
        <v>#VALUE!</v>
      </c>
    </row>
    <row r="184" spans="1:81" s="10" customFormat="1" ht="25.15" customHeight="1" x14ac:dyDescent="0.2">
      <c r="A184" s="52" t="str">
        <f t="shared" si="106"/>
        <v/>
      </c>
      <c r="B184" s="157" t="e">
        <f t="shared" ca="1" si="74"/>
        <v>#VALUE!</v>
      </c>
      <c r="C184" s="157" t="e">
        <f t="shared" si="75"/>
        <v>#VALUE!</v>
      </c>
      <c r="D184" s="29"/>
      <c r="E184" s="155" t="str">
        <f ca="1">IFERROR(INDIRECT(ADDRESS(MATCH(D184,CatModules!C:C,0),2,1,1,"CatModules")),"")</f>
        <v/>
      </c>
      <c r="F184" s="96"/>
      <c r="G184" s="156" t="str">
        <f ca="1">IFERROR(INDIRECT(ADDRESS(MATCH(CONCATENATE(E184,"-",F184),CatInt!K:K,0),3,1,1,"CatInt")),"")</f>
        <v/>
      </c>
      <c r="H184" s="45" t="str">
        <f>IF(F184="","",VLOOKUP(F184,#REF!,2,FALSE))</f>
        <v/>
      </c>
      <c r="I184" s="29"/>
      <c r="J184" s="155" t="e">
        <f t="shared" si="76"/>
        <v>#VALUE!</v>
      </c>
      <c r="K184" s="155" t="e">
        <f t="shared" si="77"/>
        <v>#VALUE!</v>
      </c>
      <c r="L184" s="153"/>
      <c r="M184" s="53"/>
      <c r="N184" s="175">
        <f t="shared" si="78"/>
        <v>1184</v>
      </c>
      <c r="O184" s="53"/>
      <c r="P184" s="175">
        <f t="shared" si="79"/>
        <v>10184</v>
      </c>
      <c r="Q184" s="30"/>
      <c r="R184" s="149" t="str">
        <f>IFERROR(VLOOKUP(Q184,Setup!D$16:E$25,2,FALSE),"")</f>
        <v/>
      </c>
      <c r="S184" s="51" t="str">
        <f ca="1">IFERROR(IF(OR(I184="",VLOOKUP(I184,CatCostInp!$E$2:$K$88,7,FALSE)=0),"",VLOOKUP(I184,CatCostInp!$E$2:$K$88,7,FALSE)),"")</f>
        <v/>
      </c>
      <c r="T184" s="159" t="e">
        <f>VLOOKUP(U184,#REF!,2,FALSE)</f>
        <v>#REF!</v>
      </c>
      <c r="U184" s="30"/>
      <c r="V184" s="1" t="str">
        <f ca="1">IF(U184=Setup!$C$10,"Grant",IF('Other Pharma &amp; Health Products'!U184=Setup!$C$11,"Local",IF('Other Pharma &amp; Health Products'!U184=Setup!$C$12,"Other","")))</f>
        <v/>
      </c>
      <c r="W184" s="34"/>
      <c r="X184" s="148"/>
      <c r="Y184" s="33"/>
      <c r="Z184" s="36" t="str">
        <f t="shared" si="80"/>
        <v/>
      </c>
      <c r="AA184" s="35"/>
      <c r="AB184" s="32" t="str">
        <f t="shared" si="81"/>
        <v/>
      </c>
      <c r="AC184" s="35"/>
      <c r="AD184" s="32" t="str">
        <f t="shared" si="82"/>
        <v/>
      </c>
      <c r="AE184" s="35"/>
      <c r="AF184" s="36" t="str">
        <f t="shared" si="83"/>
        <v/>
      </c>
      <c r="AG184" s="36" t="str">
        <f t="shared" si="84"/>
        <v/>
      </c>
      <c r="AH184" s="36" t="str">
        <f t="shared" si="85"/>
        <v/>
      </c>
      <c r="AI184" s="55"/>
      <c r="AJ184" s="37"/>
      <c r="AK184" s="148"/>
      <c r="AL184" s="35"/>
      <c r="AM184" s="32" t="str">
        <f t="shared" si="86"/>
        <v/>
      </c>
      <c r="AN184" s="35"/>
      <c r="AO184" s="32" t="str">
        <f t="shared" si="87"/>
        <v/>
      </c>
      <c r="AP184" s="35"/>
      <c r="AQ184" s="32" t="str">
        <f t="shared" si="88"/>
        <v/>
      </c>
      <c r="AR184" s="35"/>
      <c r="AS184" s="36" t="str">
        <f t="shared" si="89"/>
        <v/>
      </c>
      <c r="AT184" s="36" t="str">
        <f t="shared" si="90"/>
        <v/>
      </c>
      <c r="AU184" s="36" t="str">
        <f t="shared" si="91"/>
        <v/>
      </c>
      <c r="AV184" s="55"/>
      <c r="AW184" s="34"/>
      <c r="AX184" s="148"/>
      <c r="AY184" s="34"/>
      <c r="AZ184" s="32" t="str">
        <f t="shared" si="92"/>
        <v/>
      </c>
      <c r="BA184" s="34"/>
      <c r="BB184" s="32" t="str">
        <f t="shared" si="93"/>
        <v/>
      </c>
      <c r="BC184" s="34"/>
      <c r="BD184" s="32" t="str">
        <f t="shared" si="94"/>
        <v/>
      </c>
      <c r="BE184" s="35"/>
      <c r="BF184" s="36" t="str">
        <f t="shared" si="95"/>
        <v/>
      </c>
      <c r="BG184" s="36" t="str">
        <f t="shared" si="96"/>
        <v/>
      </c>
      <c r="BH184" s="36" t="str">
        <f t="shared" si="97"/>
        <v/>
      </c>
      <c r="BI184" s="55"/>
      <c r="BJ184" s="34"/>
      <c r="BK184" s="148"/>
      <c r="BL184" s="34"/>
      <c r="BM184" s="32" t="str">
        <f t="shared" si="98"/>
        <v/>
      </c>
      <c r="BN184" s="34"/>
      <c r="BO184" s="32" t="str">
        <f t="shared" si="99"/>
        <v/>
      </c>
      <c r="BP184" s="34"/>
      <c r="BQ184" s="32" t="str">
        <f t="shared" si="100"/>
        <v/>
      </c>
      <c r="BR184" s="34"/>
      <c r="BS184" s="36" t="str">
        <f t="shared" si="101"/>
        <v/>
      </c>
      <c r="BT184" s="36" t="str">
        <f t="shared" si="102"/>
        <v/>
      </c>
      <c r="BU184" s="36" t="str">
        <f t="shared" si="103"/>
        <v/>
      </c>
      <c r="BV184" s="55"/>
      <c r="BW184" s="36" t="str">
        <f t="shared" si="104"/>
        <v/>
      </c>
      <c r="BX184" s="36" t="str">
        <f t="shared" si="104"/>
        <v/>
      </c>
      <c r="BY184" s="31"/>
      <c r="BZ184" s="38"/>
      <c r="CB184" s="120" t="e">
        <f t="shared" ca="1" si="73"/>
        <v>#VALUE!</v>
      </c>
      <c r="CC184" s="2" t="e">
        <f t="shared" ca="1" si="105"/>
        <v>#VALUE!</v>
      </c>
    </row>
    <row r="185" spans="1:81" s="10" customFormat="1" ht="25.15" customHeight="1" x14ac:dyDescent="0.2">
      <c r="A185" s="52" t="str">
        <f t="shared" si="106"/>
        <v/>
      </c>
      <c r="B185" s="157" t="e">
        <f t="shared" ca="1" si="74"/>
        <v>#VALUE!</v>
      </c>
      <c r="C185" s="157" t="e">
        <f t="shared" si="75"/>
        <v>#VALUE!</v>
      </c>
      <c r="D185" s="29"/>
      <c r="E185" s="155" t="str">
        <f ca="1">IFERROR(INDIRECT(ADDRESS(MATCH(D185,CatModules!C:C,0),2,1,1,"CatModules")),"")</f>
        <v/>
      </c>
      <c r="F185" s="96"/>
      <c r="G185" s="156" t="str">
        <f ca="1">IFERROR(INDIRECT(ADDRESS(MATCH(CONCATENATE(E185,"-",F185),CatInt!K:K,0),3,1,1,"CatInt")),"")</f>
        <v/>
      </c>
      <c r="H185" s="45" t="str">
        <f>IF(F185="","",VLOOKUP(F185,#REF!,2,FALSE))</f>
        <v/>
      </c>
      <c r="I185" s="29"/>
      <c r="J185" s="155" t="e">
        <f t="shared" si="76"/>
        <v>#VALUE!</v>
      </c>
      <c r="K185" s="155" t="e">
        <f t="shared" si="77"/>
        <v>#VALUE!</v>
      </c>
      <c r="L185" s="153"/>
      <c r="M185" s="53"/>
      <c r="N185" s="175">
        <f t="shared" si="78"/>
        <v>1185</v>
      </c>
      <c r="O185" s="53"/>
      <c r="P185" s="175">
        <f t="shared" si="79"/>
        <v>10185</v>
      </c>
      <c r="Q185" s="30"/>
      <c r="R185" s="149" t="str">
        <f>IFERROR(VLOOKUP(Q185,Setup!D$16:E$25,2,FALSE),"")</f>
        <v/>
      </c>
      <c r="S185" s="51" t="str">
        <f ca="1">IFERROR(IF(OR(I185="",VLOOKUP(I185,CatCostInp!$E$2:$K$88,7,FALSE)=0),"",VLOOKUP(I185,CatCostInp!$E$2:$K$88,7,FALSE)),"")</f>
        <v/>
      </c>
      <c r="T185" s="159" t="e">
        <f>VLOOKUP(U185,#REF!,2,FALSE)</f>
        <v>#REF!</v>
      </c>
      <c r="U185" s="30"/>
      <c r="V185" s="1" t="str">
        <f ca="1">IF(U185=Setup!$C$10,"Grant",IF('Other Pharma &amp; Health Products'!U185=Setup!$C$11,"Local",IF('Other Pharma &amp; Health Products'!U185=Setup!$C$12,"Other","")))</f>
        <v/>
      </c>
      <c r="W185" s="34"/>
      <c r="X185" s="148"/>
      <c r="Y185" s="33"/>
      <c r="Z185" s="36" t="str">
        <f t="shared" si="80"/>
        <v/>
      </c>
      <c r="AA185" s="35"/>
      <c r="AB185" s="32" t="str">
        <f t="shared" si="81"/>
        <v/>
      </c>
      <c r="AC185" s="35"/>
      <c r="AD185" s="32" t="str">
        <f t="shared" si="82"/>
        <v/>
      </c>
      <c r="AE185" s="35"/>
      <c r="AF185" s="36" t="str">
        <f t="shared" si="83"/>
        <v/>
      </c>
      <c r="AG185" s="36" t="str">
        <f t="shared" si="84"/>
        <v/>
      </c>
      <c r="AH185" s="36" t="str">
        <f t="shared" si="85"/>
        <v/>
      </c>
      <c r="AI185" s="55"/>
      <c r="AJ185" s="37"/>
      <c r="AK185" s="148"/>
      <c r="AL185" s="35"/>
      <c r="AM185" s="32" t="str">
        <f t="shared" si="86"/>
        <v/>
      </c>
      <c r="AN185" s="35"/>
      <c r="AO185" s="32" t="str">
        <f t="shared" si="87"/>
        <v/>
      </c>
      <c r="AP185" s="35"/>
      <c r="AQ185" s="32" t="str">
        <f t="shared" si="88"/>
        <v/>
      </c>
      <c r="AR185" s="35"/>
      <c r="AS185" s="36" t="str">
        <f t="shared" si="89"/>
        <v/>
      </c>
      <c r="AT185" s="36" t="str">
        <f t="shared" si="90"/>
        <v/>
      </c>
      <c r="AU185" s="36" t="str">
        <f t="shared" si="91"/>
        <v/>
      </c>
      <c r="AV185" s="55"/>
      <c r="AW185" s="34"/>
      <c r="AX185" s="148"/>
      <c r="AY185" s="34"/>
      <c r="AZ185" s="32" t="str">
        <f t="shared" si="92"/>
        <v/>
      </c>
      <c r="BA185" s="34"/>
      <c r="BB185" s="32" t="str">
        <f t="shared" si="93"/>
        <v/>
      </c>
      <c r="BC185" s="34"/>
      <c r="BD185" s="32" t="str">
        <f t="shared" si="94"/>
        <v/>
      </c>
      <c r="BE185" s="35"/>
      <c r="BF185" s="36" t="str">
        <f t="shared" si="95"/>
        <v/>
      </c>
      <c r="BG185" s="36" t="str">
        <f t="shared" si="96"/>
        <v/>
      </c>
      <c r="BH185" s="36" t="str">
        <f t="shared" si="97"/>
        <v/>
      </c>
      <c r="BI185" s="55"/>
      <c r="BJ185" s="34"/>
      <c r="BK185" s="148"/>
      <c r="BL185" s="34"/>
      <c r="BM185" s="32" t="str">
        <f t="shared" si="98"/>
        <v/>
      </c>
      <c r="BN185" s="34"/>
      <c r="BO185" s="32" t="str">
        <f t="shared" si="99"/>
        <v/>
      </c>
      <c r="BP185" s="34"/>
      <c r="BQ185" s="32" t="str">
        <f t="shared" si="100"/>
        <v/>
      </c>
      <c r="BR185" s="34"/>
      <c r="BS185" s="36" t="str">
        <f t="shared" si="101"/>
        <v/>
      </c>
      <c r="BT185" s="36" t="str">
        <f t="shared" si="102"/>
        <v/>
      </c>
      <c r="BU185" s="36" t="str">
        <f t="shared" si="103"/>
        <v/>
      </c>
      <c r="BV185" s="55"/>
      <c r="BW185" s="36" t="str">
        <f t="shared" si="104"/>
        <v/>
      </c>
      <c r="BX185" s="36" t="str">
        <f t="shared" si="104"/>
        <v/>
      </c>
      <c r="BY185" s="31"/>
      <c r="BZ185" s="38"/>
      <c r="CB185" s="120" t="e">
        <f t="shared" ca="1" si="73"/>
        <v>#VALUE!</v>
      </c>
      <c r="CC185" s="2" t="e">
        <f t="shared" ca="1" si="105"/>
        <v>#VALUE!</v>
      </c>
    </row>
    <row r="186" spans="1:81" s="10" customFormat="1" ht="25.15" customHeight="1" x14ac:dyDescent="0.2">
      <c r="A186" s="52" t="str">
        <f t="shared" si="106"/>
        <v/>
      </c>
      <c r="B186" s="157" t="e">
        <f t="shared" ca="1" si="74"/>
        <v>#VALUE!</v>
      </c>
      <c r="C186" s="157" t="e">
        <f t="shared" si="75"/>
        <v>#VALUE!</v>
      </c>
      <c r="D186" s="29"/>
      <c r="E186" s="155" t="str">
        <f ca="1">IFERROR(INDIRECT(ADDRESS(MATCH(D186,CatModules!C:C,0),2,1,1,"CatModules")),"")</f>
        <v/>
      </c>
      <c r="F186" s="96"/>
      <c r="G186" s="156" t="str">
        <f ca="1">IFERROR(INDIRECT(ADDRESS(MATCH(CONCATENATE(E186,"-",F186),CatInt!K:K,0),3,1,1,"CatInt")),"")</f>
        <v/>
      </c>
      <c r="H186" s="45" t="str">
        <f>IF(F186="","",VLOOKUP(F186,#REF!,2,FALSE))</f>
        <v/>
      </c>
      <c r="I186" s="29"/>
      <c r="J186" s="155" t="e">
        <f t="shared" si="76"/>
        <v>#VALUE!</v>
      </c>
      <c r="K186" s="155" t="e">
        <f t="shared" si="77"/>
        <v>#VALUE!</v>
      </c>
      <c r="L186" s="153"/>
      <c r="M186" s="53"/>
      <c r="N186" s="175">
        <f t="shared" si="78"/>
        <v>1186</v>
      </c>
      <c r="O186" s="53"/>
      <c r="P186" s="175">
        <f t="shared" si="79"/>
        <v>10186</v>
      </c>
      <c r="Q186" s="30"/>
      <c r="R186" s="149" t="str">
        <f>IFERROR(VLOOKUP(Q186,Setup!D$16:E$25,2,FALSE),"")</f>
        <v/>
      </c>
      <c r="S186" s="51" t="str">
        <f ca="1">IFERROR(IF(OR(I186="",VLOOKUP(I186,CatCostInp!$E$2:$K$88,7,FALSE)=0),"",VLOOKUP(I186,CatCostInp!$E$2:$K$88,7,FALSE)),"")</f>
        <v/>
      </c>
      <c r="T186" s="159" t="e">
        <f>VLOOKUP(U186,#REF!,2,FALSE)</f>
        <v>#REF!</v>
      </c>
      <c r="U186" s="30"/>
      <c r="V186" s="1" t="str">
        <f ca="1">IF(U186=Setup!$C$10,"Grant",IF('Other Pharma &amp; Health Products'!U186=Setup!$C$11,"Local",IF('Other Pharma &amp; Health Products'!U186=Setup!$C$12,"Other","")))</f>
        <v/>
      </c>
      <c r="W186" s="34"/>
      <c r="X186" s="148"/>
      <c r="Y186" s="33"/>
      <c r="Z186" s="36" t="str">
        <f t="shared" si="80"/>
        <v/>
      </c>
      <c r="AA186" s="35"/>
      <c r="AB186" s="32" t="str">
        <f t="shared" si="81"/>
        <v/>
      </c>
      <c r="AC186" s="35"/>
      <c r="AD186" s="32" t="str">
        <f t="shared" si="82"/>
        <v/>
      </c>
      <c r="AE186" s="35"/>
      <c r="AF186" s="36" t="str">
        <f t="shared" si="83"/>
        <v/>
      </c>
      <c r="AG186" s="36" t="str">
        <f t="shared" si="84"/>
        <v/>
      </c>
      <c r="AH186" s="36" t="str">
        <f t="shared" si="85"/>
        <v/>
      </c>
      <c r="AI186" s="55"/>
      <c r="AJ186" s="37"/>
      <c r="AK186" s="148"/>
      <c r="AL186" s="35"/>
      <c r="AM186" s="32" t="str">
        <f t="shared" si="86"/>
        <v/>
      </c>
      <c r="AN186" s="35"/>
      <c r="AO186" s="32" t="str">
        <f t="shared" si="87"/>
        <v/>
      </c>
      <c r="AP186" s="35"/>
      <c r="AQ186" s="32" t="str">
        <f t="shared" si="88"/>
        <v/>
      </c>
      <c r="AR186" s="35"/>
      <c r="AS186" s="36" t="str">
        <f t="shared" si="89"/>
        <v/>
      </c>
      <c r="AT186" s="36" t="str">
        <f t="shared" si="90"/>
        <v/>
      </c>
      <c r="AU186" s="36" t="str">
        <f t="shared" si="91"/>
        <v/>
      </c>
      <c r="AV186" s="55"/>
      <c r="AW186" s="34"/>
      <c r="AX186" s="148"/>
      <c r="AY186" s="34"/>
      <c r="AZ186" s="32" t="str">
        <f t="shared" si="92"/>
        <v/>
      </c>
      <c r="BA186" s="34"/>
      <c r="BB186" s="32" t="str">
        <f t="shared" si="93"/>
        <v/>
      </c>
      <c r="BC186" s="34"/>
      <c r="BD186" s="32" t="str">
        <f t="shared" si="94"/>
        <v/>
      </c>
      <c r="BE186" s="35"/>
      <c r="BF186" s="36" t="str">
        <f t="shared" si="95"/>
        <v/>
      </c>
      <c r="BG186" s="36" t="str">
        <f t="shared" si="96"/>
        <v/>
      </c>
      <c r="BH186" s="36" t="str">
        <f t="shared" si="97"/>
        <v/>
      </c>
      <c r="BI186" s="55"/>
      <c r="BJ186" s="34"/>
      <c r="BK186" s="148"/>
      <c r="BL186" s="34"/>
      <c r="BM186" s="32" t="str">
        <f t="shared" si="98"/>
        <v/>
      </c>
      <c r="BN186" s="34"/>
      <c r="BO186" s="32" t="str">
        <f t="shared" si="99"/>
        <v/>
      </c>
      <c r="BP186" s="34"/>
      <c r="BQ186" s="32" t="str">
        <f t="shared" si="100"/>
        <v/>
      </c>
      <c r="BR186" s="34"/>
      <c r="BS186" s="36" t="str">
        <f t="shared" si="101"/>
        <v/>
      </c>
      <c r="BT186" s="36" t="str">
        <f t="shared" si="102"/>
        <v/>
      </c>
      <c r="BU186" s="36" t="str">
        <f t="shared" si="103"/>
        <v/>
      </c>
      <c r="BV186" s="55"/>
      <c r="BW186" s="36" t="str">
        <f t="shared" si="104"/>
        <v/>
      </c>
      <c r="BX186" s="36" t="str">
        <f t="shared" si="104"/>
        <v/>
      </c>
      <c r="BY186" s="31"/>
      <c r="BZ186" s="38"/>
      <c r="CB186" s="120" t="e">
        <f t="shared" ca="1" si="73"/>
        <v>#VALUE!</v>
      </c>
      <c r="CC186" s="2" t="e">
        <f t="shared" ca="1" si="105"/>
        <v>#VALUE!</v>
      </c>
    </row>
    <row r="187" spans="1:81" s="10" customFormat="1" ht="25.15" customHeight="1" x14ac:dyDescent="0.2">
      <c r="A187" s="52" t="str">
        <f t="shared" si="106"/>
        <v/>
      </c>
      <c r="B187" s="157" t="e">
        <f t="shared" ca="1" si="74"/>
        <v>#VALUE!</v>
      </c>
      <c r="C187" s="157" t="e">
        <f t="shared" si="75"/>
        <v>#VALUE!</v>
      </c>
      <c r="D187" s="29"/>
      <c r="E187" s="155" t="str">
        <f ca="1">IFERROR(INDIRECT(ADDRESS(MATCH(D187,CatModules!C:C,0),2,1,1,"CatModules")),"")</f>
        <v/>
      </c>
      <c r="F187" s="96"/>
      <c r="G187" s="156" t="str">
        <f ca="1">IFERROR(INDIRECT(ADDRESS(MATCH(CONCATENATE(E187,"-",F187),CatInt!K:K,0),3,1,1,"CatInt")),"")</f>
        <v/>
      </c>
      <c r="H187" s="45" t="str">
        <f>IF(F187="","",VLOOKUP(F187,#REF!,2,FALSE))</f>
        <v/>
      </c>
      <c r="I187" s="29"/>
      <c r="J187" s="155" t="e">
        <f t="shared" si="76"/>
        <v>#VALUE!</v>
      </c>
      <c r="K187" s="155" t="e">
        <f t="shared" si="77"/>
        <v>#VALUE!</v>
      </c>
      <c r="L187" s="153"/>
      <c r="M187" s="53"/>
      <c r="N187" s="175">
        <f t="shared" si="78"/>
        <v>1187</v>
      </c>
      <c r="O187" s="53"/>
      <c r="P187" s="175">
        <f t="shared" si="79"/>
        <v>10187</v>
      </c>
      <c r="Q187" s="30"/>
      <c r="R187" s="149" t="str">
        <f>IFERROR(VLOOKUP(Q187,Setup!D$16:E$25,2,FALSE),"")</f>
        <v/>
      </c>
      <c r="S187" s="51" t="str">
        <f ca="1">IFERROR(IF(OR(I187="",VLOOKUP(I187,CatCostInp!$E$2:$K$88,7,FALSE)=0),"",VLOOKUP(I187,CatCostInp!$E$2:$K$88,7,FALSE)),"")</f>
        <v/>
      </c>
      <c r="T187" s="159" t="e">
        <f>VLOOKUP(U187,#REF!,2,FALSE)</f>
        <v>#REF!</v>
      </c>
      <c r="U187" s="30"/>
      <c r="V187" s="1" t="str">
        <f ca="1">IF(U187=Setup!$C$10,"Grant",IF('Other Pharma &amp; Health Products'!U187=Setup!$C$11,"Local",IF('Other Pharma &amp; Health Products'!U187=Setup!$C$12,"Other","")))</f>
        <v/>
      </c>
      <c r="W187" s="34"/>
      <c r="X187" s="148"/>
      <c r="Y187" s="33"/>
      <c r="Z187" s="36" t="str">
        <f t="shared" si="80"/>
        <v/>
      </c>
      <c r="AA187" s="35"/>
      <c r="AB187" s="32" t="str">
        <f t="shared" si="81"/>
        <v/>
      </c>
      <c r="AC187" s="35"/>
      <c r="AD187" s="32" t="str">
        <f t="shared" si="82"/>
        <v/>
      </c>
      <c r="AE187" s="35"/>
      <c r="AF187" s="36" t="str">
        <f t="shared" si="83"/>
        <v/>
      </c>
      <c r="AG187" s="36" t="str">
        <f t="shared" si="84"/>
        <v/>
      </c>
      <c r="AH187" s="36" t="str">
        <f t="shared" si="85"/>
        <v/>
      </c>
      <c r="AI187" s="55"/>
      <c r="AJ187" s="37"/>
      <c r="AK187" s="148"/>
      <c r="AL187" s="35"/>
      <c r="AM187" s="32" t="str">
        <f t="shared" si="86"/>
        <v/>
      </c>
      <c r="AN187" s="35"/>
      <c r="AO187" s="32" t="str">
        <f t="shared" si="87"/>
        <v/>
      </c>
      <c r="AP187" s="35"/>
      <c r="AQ187" s="32" t="str">
        <f t="shared" si="88"/>
        <v/>
      </c>
      <c r="AR187" s="35"/>
      <c r="AS187" s="36" t="str">
        <f t="shared" si="89"/>
        <v/>
      </c>
      <c r="AT187" s="36" t="str">
        <f t="shared" si="90"/>
        <v/>
      </c>
      <c r="AU187" s="36" t="str">
        <f t="shared" si="91"/>
        <v/>
      </c>
      <c r="AV187" s="55"/>
      <c r="AW187" s="34"/>
      <c r="AX187" s="148"/>
      <c r="AY187" s="34"/>
      <c r="AZ187" s="32" t="str">
        <f t="shared" si="92"/>
        <v/>
      </c>
      <c r="BA187" s="34"/>
      <c r="BB187" s="32" t="str">
        <f t="shared" si="93"/>
        <v/>
      </c>
      <c r="BC187" s="34"/>
      <c r="BD187" s="32" t="str">
        <f t="shared" si="94"/>
        <v/>
      </c>
      <c r="BE187" s="35"/>
      <c r="BF187" s="36" t="str">
        <f t="shared" si="95"/>
        <v/>
      </c>
      <c r="BG187" s="36" t="str">
        <f t="shared" si="96"/>
        <v/>
      </c>
      <c r="BH187" s="36" t="str">
        <f t="shared" si="97"/>
        <v/>
      </c>
      <c r="BI187" s="55"/>
      <c r="BJ187" s="34"/>
      <c r="BK187" s="148"/>
      <c r="BL187" s="34"/>
      <c r="BM187" s="32" t="str">
        <f t="shared" si="98"/>
        <v/>
      </c>
      <c r="BN187" s="34"/>
      <c r="BO187" s="32" t="str">
        <f t="shared" si="99"/>
        <v/>
      </c>
      <c r="BP187" s="34"/>
      <c r="BQ187" s="32" t="str">
        <f t="shared" si="100"/>
        <v/>
      </c>
      <c r="BR187" s="34"/>
      <c r="BS187" s="36" t="str">
        <f t="shared" si="101"/>
        <v/>
      </c>
      <c r="BT187" s="36" t="str">
        <f t="shared" si="102"/>
        <v/>
      </c>
      <c r="BU187" s="36" t="str">
        <f t="shared" si="103"/>
        <v/>
      </c>
      <c r="BV187" s="55"/>
      <c r="BW187" s="36" t="str">
        <f t="shared" si="104"/>
        <v/>
      </c>
      <c r="BX187" s="36" t="str">
        <f t="shared" si="104"/>
        <v/>
      </c>
      <c r="BY187" s="31"/>
      <c r="BZ187" s="38"/>
      <c r="CB187" s="120" t="e">
        <f t="shared" ca="1" si="73"/>
        <v>#VALUE!</v>
      </c>
      <c r="CC187" s="2" t="e">
        <f t="shared" ca="1" si="105"/>
        <v>#VALUE!</v>
      </c>
    </row>
    <row r="188" spans="1:81" s="10" customFormat="1" ht="25.15" customHeight="1" x14ac:dyDescent="0.2">
      <c r="A188" s="52" t="str">
        <f t="shared" si="106"/>
        <v/>
      </c>
      <c r="B188" s="157" t="e">
        <f t="shared" ca="1" si="74"/>
        <v>#VALUE!</v>
      </c>
      <c r="C188" s="157" t="e">
        <f t="shared" si="75"/>
        <v>#VALUE!</v>
      </c>
      <c r="D188" s="29"/>
      <c r="E188" s="155" t="str">
        <f ca="1">IFERROR(INDIRECT(ADDRESS(MATCH(D188,CatModules!C:C,0),2,1,1,"CatModules")),"")</f>
        <v/>
      </c>
      <c r="F188" s="96"/>
      <c r="G188" s="156" t="str">
        <f ca="1">IFERROR(INDIRECT(ADDRESS(MATCH(CONCATENATE(E188,"-",F188),CatInt!K:K,0),3,1,1,"CatInt")),"")</f>
        <v/>
      </c>
      <c r="H188" s="45" t="str">
        <f>IF(F188="","",VLOOKUP(F188,#REF!,2,FALSE))</f>
        <v/>
      </c>
      <c r="I188" s="29"/>
      <c r="J188" s="155" t="e">
        <f t="shared" si="76"/>
        <v>#VALUE!</v>
      </c>
      <c r="K188" s="155" t="e">
        <f t="shared" si="77"/>
        <v>#VALUE!</v>
      </c>
      <c r="L188" s="153"/>
      <c r="M188" s="53"/>
      <c r="N188" s="175">
        <f t="shared" si="78"/>
        <v>1188</v>
      </c>
      <c r="O188" s="53"/>
      <c r="P188" s="175">
        <f t="shared" si="79"/>
        <v>10188</v>
      </c>
      <c r="Q188" s="30"/>
      <c r="R188" s="149" t="str">
        <f>IFERROR(VLOOKUP(Q188,Setup!D$16:E$25,2,FALSE),"")</f>
        <v/>
      </c>
      <c r="S188" s="51" t="str">
        <f ca="1">IFERROR(IF(OR(I188="",VLOOKUP(I188,CatCostInp!$E$2:$K$88,7,FALSE)=0),"",VLOOKUP(I188,CatCostInp!$E$2:$K$88,7,FALSE)),"")</f>
        <v/>
      </c>
      <c r="T188" s="159" t="e">
        <f>VLOOKUP(U188,#REF!,2,FALSE)</f>
        <v>#REF!</v>
      </c>
      <c r="U188" s="30"/>
      <c r="V188" s="1" t="str">
        <f ca="1">IF(U188=Setup!$C$10,"Grant",IF('Other Pharma &amp; Health Products'!U188=Setup!$C$11,"Local",IF('Other Pharma &amp; Health Products'!U188=Setup!$C$12,"Other","")))</f>
        <v/>
      </c>
      <c r="W188" s="34"/>
      <c r="X188" s="148"/>
      <c r="Y188" s="33"/>
      <c r="Z188" s="36" t="str">
        <f t="shared" si="80"/>
        <v/>
      </c>
      <c r="AA188" s="35"/>
      <c r="AB188" s="32" t="str">
        <f t="shared" si="81"/>
        <v/>
      </c>
      <c r="AC188" s="35"/>
      <c r="AD188" s="32" t="str">
        <f t="shared" si="82"/>
        <v/>
      </c>
      <c r="AE188" s="35"/>
      <c r="AF188" s="36" t="str">
        <f t="shared" si="83"/>
        <v/>
      </c>
      <c r="AG188" s="36" t="str">
        <f t="shared" si="84"/>
        <v/>
      </c>
      <c r="AH188" s="36" t="str">
        <f t="shared" si="85"/>
        <v/>
      </c>
      <c r="AI188" s="55"/>
      <c r="AJ188" s="37"/>
      <c r="AK188" s="148"/>
      <c r="AL188" s="35"/>
      <c r="AM188" s="32" t="str">
        <f t="shared" si="86"/>
        <v/>
      </c>
      <c r="AN188" s="35"/>
      <c r="AO188" s="32" t="str">
        <f t="shared" si="87"/>
        <v/>
      </c>
      <c r="AP188" s="35"/>
      <c r="AQ188" s="32" t="str">
        <f t="shared" si="88"/>
        <v/>
      </c>
      <c r="AR188" s="35"/>
      <c r="AS188" s="36" t="str">
        <f t="shared" si="89"/>
        <v/>
      </c>
      <c r="AT188" s="36" t="str">
        <f t="shared" si="90"/>
        <v/>
      </c>
      <c r="AU188" s="36" t="str">
        <f t="shared" si="91"/>
        <v/>
      </c>
      <c r="AV188" s="55"/>
      <c r="AW188" s="34"/>
      <c r="AX188" s="148"/>
      <c r="AY188" s="34"/>
      <c r="AZ188" s="32" t="str">
        <f t="shared" si="92"/>
        <v/>
      </c>
      <c r="BA188" s="34"/>
      <c r="BB188" s="32" t="str">
        <f t="shared" si="93"/>
        <v/>
      </c>
      <c r="BC188" s="34"/>
      <c r="BD188" s="32" t="str">
        <f t="shared" si="94"/>
        <v/>
      </c>
      <c r="BE188" s="35"/>
      <c r="BF188" s="36" t="str">
        <f t="shared" si="95"/>
        <v/>
      </c>
      <c r="BG188" s="36" t="str">
        <f t="shared" si="96"/>
        <v/>
      </c>
      <c r="BH188" s="36" t="str">
        <f t="shared" si="97"/>
        <v/>
      </c>
      <c r="BI188" s="55"/>
      <c r="BJ188" s="34"/>
      <c r="BK188" s="148"/>
      <c r="BL188" s="34"/>
      <c r="BM188" s="32" t="str">
        <f t="shared" si="98"/>
        <v/>
      </c>
      <c r="BN188" s="34"/>
      <c r="BO188" s="32" t="str">
        <f t="shared" si="99"/>
        <v/>
      </c>
      <c r="BP188" s="34"/>
      <c r="BQ188" s="32" t="str">
        <f t="shared" si="100"/>
        <v/>
      </c>
      <c r="BR188" s="34"/>
      <c r="BS188" s="36" t="str">
        <f t="shared" si="101"/>
        <v/>
      </c>
      <c r="BT188" s="36" t="str">
        <f t="shared" si="102"/>
        <v/>
      </c>
      <c r="BU188" s="36" t="str">
        <f t="shared" si="103"/>
        <v/>
      </c>
      <c r="BV188" s="55"/>
      <c r="BW188" s="36" t="str">
        <f t="shared" si="104"/>
        <v/>
      </c>
      <c r="BX188" s="36" t="str">
        <f t="shared" si="104"/>
        <v/>
      </c>
      <c r="BY188" s="31"/>
      <c r="BZ188" s="38"/>
      <c r="CB188" s="120" t="e">
        <f t="shared" ca="1" si="73"/>
        <v>#VALUE!</v>
      </c>
      <c r="CC188" s="2" t="e">
        <f t="shared" ca="1" si="105"/>
        <v>#VALUE!</v>
      </c>
    </row>
    <row r="189" spans="1:81" s="10" customFormat="1" ht="25.15" customHeight="1" x14ac:dyDescent="0.2">
      <c r="A189" s="52" t="str">
        <f t="shared" si="106"/>
        <v/>
      </c>
      <c r="B189" s="157" t="e">
        <f t="shared" ca="1" si="74"/>
        <v>#VALUE!</v>
      </c>
      <c r="C189" s="157" t="e">
        <f t="shared" si="75"/>
        <v>#VALUE!</v>
      </c>
      <c r="D189" s="29"/>
      <c r="E189" s="155" t="str">
        <f ca="1">IFERROR(INDIRECT(ADDRESS(MATCH(D189,CatModules!C:C,0),2,1,1,"CatModules")),"")</f>
        <v/>
      </c>
      <c r="F189" s="96"/>
      <c r="G189" s="156" t="str">
        <f ca="1">IFERROR(INDIRECT(ADDRESS(MATCH(CONCATENATE(E189,"-",F189),CatInt!K:K,0),3,1,1,"CatInt")),"")</f>
        <v/>
      </c>
      <c r="H189" s="45" t="str">
        <f>IF(F189="","",VLOOKUP(F189,#REF!,2,FALSE))</f>
        <v/>
      </c>
      <c r="I189" s="29"/>
      <c r="J189" s="155" t="e">
        <f t="shared" si="76"/>
        <v>#VALUE!</v>
      </c>
      <c r="K189" s="155" t="e">
        <f t="shared" si="77"/>
        <v>#VALUE!</v>
      </c>
      <c r="L189" s="153"/>
      <c r="M189" s="53"/>
      <c r="N189" s="175">
        <f t="shared" si="78"/>
        <v>1189</v>
      </c>
      <c r="O189" s="53"/>
      <c r="P189" s="175">
        <f t="shared" si="79"/>
        <v>10189</v>
      </c>
      <c r="Q189" s="30"/>
      <c r="R189" s="149" t="str">
        <f>IFERROR(VLOOKUP(Q189,Setup!D$16:E$25,2,FALSE),"")</f>
        <v/>
      </c>
      <c r="S189" s="51" t="str">
        <f ca="1">IFERROR(IF(OR(I189="",VLOOKUP(I189,CatCostInp!$E$2:$K$88,7,FALSE)=0),"",VLOOKUP(I189,CatCostInp!$E$2:$K$88,7,FALSE)),"")</f>
        <v/>
      </c>
      <c r="T189" s="159" t="e">
        <f>VLOOKUP(U189,#REF!,2,FALSE)</f>
        <v>#REF!</v>
      </c>
      <c r="U189" s="30"/>
      <c r="V189" s="1" t="str">
        <f ca="1">IF(U189=Setup!$C$10,"Grant",IF('Other Pharma &amp; Health Products'!U189=Setup!$C$11,"Local",IF('Other Pharma &amp; Health Products'!U189=Setup!$C$12,"Other","")))</f>
        <v/>
      </c>
      <c r="W189" s="34"/>
      <c r="X189" s="148"/>
      <c r="Y189" s="33"/>
      <c r="Z189" s="36" t="str">
        <f t="shared" si="80"/>
        <v/>
      </c>
      <c r="AA189" s="35"/>
      <c r="AB189" s="32" t="str">
        <f t="shared" si="81"/>
        <v/>
      </c>
      <c r="AC189" s="35"/>
      <c r="AD189" s="32" t="str">
        <f t="shared" si="82"/>
        <v/>
      </c>
      <c r="AE189" s="35"/>
      <c r="AF189" s="36" t="str">
        <f t="shared" si="83"/>
        <v/>
      </c>
      <c r="AG189" s="36" t="str">
        <f t="shared" si="84"/>
        <v/>
      </c>
      <c r="AH189" s="36" t="str">
        <f t="shared" si="85"/>
        <v/>
      </c>
      <c r="AI189" s="55"/>
      <c r="AJ189" s="37"/>
      <c r="AK189" s="148"/>
      <c r="AL189" s="35"/>
      <c r="AM189" s="32" t="str">
        <f t="shared" si="86"/>
        <v/>
      </c>
      <c r="AN189" s="35"/>
      <c r="AO189" s="32" t="str">
        <f t="shared" si="87"/>
        <v/>
      </c>
      <c r="AP189" s="35"/>
      <c r="AQ189" s="32" t="str">
        <f t="shared" si="88"/>
        <v/>
      </c>
      <c r="AR189" s="35"/>
      <c r="AS189" s="36" t="str">
        <f t="shared" si="89"/>
        <v/>
      </c>
      <c r="AT189" s="36" t="str">
        <f t="shared" si="90"/>
        <v/>
      </c>
      <c r="AU189" s="36" t="str">
        <f t="shared" si="91"/>
        <v/>
      </c>
      <c r="AV189" s="55"/>
      <c r="AW189" s="34"/>
      <c r="AX189" s="148"/>
      <c r="AY189" s="34"/>
      <c r="AZ189" s="32" t="str">
        <f t="shared" si="92"/>
        <v/>
      </c>
      <c r="BA189" s="34"/>
      <c r="BB189" s="32" t="str">
        <f t="shared" si="93"/>
        <v/>
      </c>
      <c r="BC189" s="34"/>
      <c r="BD189" s="32" t="str">
        <f t="shared" si="94"/>
        <v/>
      </c>
      <c r="BE189" s="35"/>
      <c r="BF189" s="36" t="str">
        <f t="shared" si="95"/>
        <v/>
      </c>
      <c r="BG189" s="36" t="str">
        <f t="shared" si="96"/>
        <v/>
      </c>
      <c r="BH189" s="36" t="str">
        <f t="shared" si="97"/>
        <v/>
      </c>
      <c r="BI189" s="55"/>
      <c r="BJ189" s="34"/>
      <c r="BK189" s="148"/>
      <c r="BL189" s="34"/>
      <c r="BM189" s="32" t="str">
        <f t="shared" si="98"/>
        <v/>
      </c>
      <c r="BN189" s="34"/>
      <c r="BO189" s="32" t="str">
        <f t="shared" si="99"/>
        <v/>
      </c>
      <c r="BP189" s="34"/>
      <c r="BQ189" s="32" t="str">
        <f t="shared" si="100"/>
        <v/>
      </c>
      <c r="BR189" s="34"/>
      <c r="BS189" s="36" t="str">
        <f t="shared" si="101"/>
        <v/>
      </c>
      <c r="BT189" s="36" t="str">
        <f t="shared" si="102"/>
        <v/>
      </c>
      <c r="BU189" s="36" t="str">
        <f t="shared" si="103"/>
        <v/>
      </c>
      <c r="BV189" s="55"/>
      <c r="BW189" s="36" t="str">
        <f t="shared" si="104"/>
        <v/>
      </c>
      <c r="BX189" s="36" t="str">
        <f t="shared" si="104"/>
        <v/>
      </c>
      <c r="BY189" s="31"/>
      <c r="BZ189" s="38"/>
      <c r="CB189" s="120" t="e">
        <f t="shared" ca="1" si="73"/>
        <v>#VALUE!</v>
      </c>
      <c r="CC189" s="2" t="e">
        <f t="shared" ca="1" si="105"/>
        <v>#VALUE!</v>
      </c>
    </row>
    <row r="190" spans="1:81" s="10" customFormat="1" ht="25.15" customHeight="1" x14ac:dyDescent="0.2">
      <c r="A190" s="52" t="str">
        <f t="shared" si="106"/>
        <v/>
      </c>
      <c r="B190" s="157" t="e">
        <f t="shared" ca="1" si="74"/>
        <v>#VALUE!</v>
      </c>
      <c r="C190" s="157" t="e">
        <f t="shared" si="75"/>
        <v>#VALUE!</v>
      </c>
      <c r="D190" s="29"/>
      <c r="E190" s="155" t="str">
        <f ca="1">IFERROR(INDIRECT(ADDRESS(MATCH(D190,CatModules!C:C,0),2,1,1,"CatModules")),"")</f>
        <v/>
      </c>
      <c r="F190" s="96"/>
      <c r="G190" s="156" t="str">
        <f ca="1">IFERROR(INDIRECT(ADDRESS(MATCH(CONCATENATE(E190,"-",F190),CatInt!K:K,0),3,1,1,"CatInt")),"")</f>
        <v/>
      </c>
      <c r="H190" s="45" t="str">
        <f>IF(F190="","",VLOOKUP(F190,#REF!,2,FALSE))</f>
        <v/>
      </c>
      <c r="I190" s="29"/>
      <c r="J190" s="155" t="e">
        <f t="shared" si="76"/>
        <v>#VALUE!</v>
      </c>
      <c r="K190" s="155" t="e">
        <f t="shared" si="77"/>
        <v>#VALUE!</v>
      </c>
      <c r="L190" s="153"/>
      <c r="M190" s="53"/>
      <c r="N190" s="175">
        <f t="shared" si="78"/>
        <v>1190</v>
      </c>
      <c r="O190" s="53"/>
      <c r="P190" s="175">
        <f t="shared" si="79"/>
        <v>10190</v>
      </c>
      <c r="Q190" s="30"/>
      <c r="R190" s="149" t="str">
        <f>IFERROR(VLOOKUP(Q190,Setup!D$16:E$25,2,FALSE),"")</f>
        <v/>
      </c>
      <c r="S190" s="51" t="str">
        <f ca="1">IFERROR(IF(OR(I190="",VLOOKUP(I190,CatCostInp!$E$2:$K$88,7,FALSE)=0),"",VLOOKUP(I190,CatCostInp!$E$2:$K$88,7,FALSE)),"")</f>
        <v/>
      </c>
      <c r="T190" s="159" t="e">
        <f>VLOOKUP(U190,#REF!,2,FALSE)</f>
        <v>#REF!</v>
      </c>
      <c r="U190" s="30"/>
      <c r="V190" s="1" t="str">
        <f ca="1">IF(U190=Setup!$C$10,"Grant",IF('Other Pharma &amp; Health Products'!U190=Setup!$C$11,"Local",IF('Other Pharma &amp; Health Products'!U190=Setup!$C$12,"Other","")))</f>
        <v/>
      </c>
      <c r="W190" s="34"/>
      <c r="X190" s="148"/>
      <c r="Y190" s="33"/>
      <c r="Z190" s="36" t="str">
        <f t="shared" si="80"/>
        <v/>
      </c>
      <c r="AA190" s="35"/>
      <c r="AB190" s="32" t="str">
        <f t="shared" si="81"/>
        <v/>
      </c>
      <c r="AC190" s="35"/>
      <c r="AD190" s="32" t="str">
        <f t="shared" si="82"/>
        <v/>
      </c>
      <c r="AE190" s="35"/>
      <c r="AF190" s="36" t="str">
        <f t="shared" si="83"/>
        <v/>
      </c>
      <c r="AG190" s="36" t="str">
        <f t="shared" si="84"/>
        <v/>
      </c>
      <c r="AH190" s="36" t="str">
        <f t="shared" si="85"/>
        <v/>
      </c>
      <c r="AI190" s="55"/>
      <c r="AJ190" s="37"/>
      <c r="AK190" s="148"/>
      <c r="AL190" s="35"/>
      <c r="AM190" s="32" t="str">
        <f t="shared" si="86"/>
        <v/>
      </c>
      <c r="AN190" s="35"/>
      <c r="AO190" s="32" t="str">
        <f t="shared" si="87"/>
        <v/>
      </c>
      <c r="AP190" s="35"/>
      <c r="AQ190" s="32" t="str">
        <f t="shared" si="88"/>
        <v/>
      </c>
      <c r="AR190" s="35"/>
      <c r="AS190" s="36" t="str">
        <f t="shared" si="89"/>
        <v/>
      </c>
      <c r="AT190" s="36" t="str">
        <f t="shared" si="90"/>
        <v/>
      </c>
      <c r="AU190" s="36" t="str">
        <f t="shared" si="91"/>
        <v/>
      </c>
      <c r="AV190" s="55"/>
      <c r="AW190" s="34"/>
      <c r="AX190" s="148"/>
      <c r="AY190" s="34"/>
      <c r="AZ190" s="32" t="str">
        <f t="shared" si="92"/>
        <v/>
      </c>
      <c r="BA190" s="34"/>
      <c r="BB190" s="32" t="str">
        <f t="shared" si="93"/>
        <v/>
      </c>
      <c r="BC190" s="34"/>
      <c r="BD190" s="32" t="str">
        <f t="shared" si="94"/>
        <v/>
      </c>
      <c r="BE190" s="35"/>
      <c r="BF190" s="36" t="str">
        <f t="shared" si="95"/>
        <v/>
      </c>
      <c r="BG190" s="36" t="str">
        <f t="shared" si="96"/>
        <v/>
      </c>
      <c r="BH190" s="36" t="str">
        <f t="shared" si="97"/>
        <v/>
      </c>
      <c r="BI190" s="55"/>
      <c r="BJ190" s="34"/>
      <c r="BK190" s="148"/>
      <c r="BL190" s="34"/>
      <c r="BM190" s="32" t="str">
        <f t="shared" si="98"/>
        <v/>
      </c>
      <c r="BN190" s="34"/>
      <c r="BO190" s="32" t="str">
        <f t="shared" si="99"/>
        <v/>
      </c>
      <c r="BP190" s="34"/>
      <c r="BQ190" s="32" t="str">
        <f t="shared" si="100"/>
        <v/>
      </c>
      <c r="BR190" s="34"/>
      <c r="BS190" s="36" t="str">
        <f t="shared" si="101"/>
        <v/>
      </c>
      <c r="BT190" s="36" t="str">
        <f t="shared" si="102"/>
        <v/>
      </c>
      <c r="BU190" s="36" t="str">
        <f t="shared" si="103"/>
        <v/>
      </c>
      <c r="BV190" s="55"/>
      <c r="BW190" s="36" t="str">
        <f t="shared" si="104"/>
        <v/>
      </c>
      <c r="BX190" s="36" t="str">
        <f t="shared" si="104"/>
        <v/>
      </c>
      <c r="BY190" s="31"/>
      <c r="BZ190" s="38"/>
      <c r="CB190" s="120" t="e">
        <f t="shared" ca="1" si="73"/>
        <v>#VALUE!</v>
      </c>
      <c r="CC190" s="2" t="e">
        <f t="shared" ca="1" si="105"/>
        <v>#VALUE!</v>
      </c>
    </row>
    <row r="191" spans="1:81" s="10" customFormat="1" ht="25.15" customHeight="1" x14ac:dyDescent="0.2">
      <c r="A191" s="52" t="str">
        <f t="shared" si="106"/>
        <v/>
      </c>
      <c r="B191" s="157" t="e">
        <f t="shared" ca="1" si="74"/>
        <v>#VALUE!</v>
      </c>
      <c r="C191" s="157" t="e">
        <f t="shared" si="75"/>
        <v>#VALUE!</v>
      </c>
      <c r="D191" s="29"/>
      <c r="E191" s="155" t="str">
        <f ca="1">IFERROR(INDIRECT(ADDRESS(MATCH(D191,CatModules!C:C,0),2,1,1,"CatModules")),"")</f>
        <v/>
      </c>
      <c r="F191" s="96"/>
      <c r="G191" s="156" t="str">
        <f ca="1">IFERROR(INDIRECT(ADDRESS(MATCH(CONCATENATE(E191,"-",F191),CatInt!K:K,0),3,1,1,"CatInt")),"")</f>
        <v/>
      </c>
      <c r="H191" s="45" t="str">
        <f>IF(F191="","",VLOOKUP(F191,#REF!,2,FALSE))</f>
        <v/>
      </c>
      <c r="I191" s="29"/>
      <c r="J191" s="155" t="e">
        <f t="shared" si="76"/>
        <v>#VALUE!</v>
      </c>
      <c r="K191" s="155" t="e">
        <f t="shared" si="77"/>
        <v>#VALUE!</v>
      </c>
      <c r="L191" s="153"/>
      <c r="M191" s="53"/>
      <c r="N191" s="175">
        <f t="shared" si="78"/>
        <v>1191</v>
      </c>
      <c r="O191" s="53"/>
      <c r="P191" s="175">
        <f t="shared" si="79"/>
        <v>10191</v>
      </c>
      <c r="Q191" s="30"/>
      <c r="R191" s="149" t="str">
        <f>IFERROR(VLOOKUP(Q191,Setup!D$16:E$25,2,FALSE),"")</f>
        <v/>
      </c>
      <c r="S191" s="51" t="str">
        <f ca="1">IFERROR(IF(OR(I191="",VLOOKUP(I191,CatCostInp!$E$2:$K$88,7,FALSE)=0),"",VLOOKUP(I191,CatCostInp!$E$2:$K$88,7,FALSE)),"")</f>
        <v/>
      </c>
      <c r="T191" s="159" t="e">
        <f>VLOOKUP(U191,#REF!,2,FALSE)</f>
        <v>#REF!</v>
      </c>
      <c r="U191" s="30"/>
      <c r="V191" s="1" t="str">
        <f ca="1">IF(U191=Setup!$C$10,"Grant",IF('Other Pharma &amp; Health Products'!U191=Setup!$C$11,"Local",IF('Other Pharma &amp; Health Products'!U191=Setup!$C$12,"Other","")))</f>
        <v/>
      </c>
      <c r="W191" s="34"/>
      <c r="X191" s="148"/>
      <c r="Y191" s="33"/>
      <c r="Z191" s="36" t="str">
        <f t="shared" si="80"/>
        <v/>
      </c>
      <c r="AA191" s="35"/>
      <c r="AB191" s="32" t="str">
        <f t="shared" si="81"/>
        <v/>
      </c>
      <c r="AC191" s="35"/>
      <c r="AD191" s="32" t="str">
        <f t="shared" si="82"/>
        <v/>
      </c>
      <c r="AE191" s="35"/>
      <c r="AF191" s="36" t="str">
        <f t="shared" si="83"/>
        <v/>
      </c>
      <c r="AG191" s="36" t="str">
        <f t="shared" si="84"/>
        <v/>
      </c>
      <c r="AH191" s="36" t="str">
        <f t="shared" si="85"/>
        <v/>
      </c>
      <c r="AI191" s="55"/>
      <c r="AJ191" s="37"/>
      <c r="AK191" s="148"/>
      <c r="AL191" s="35"/>
      <c r="AM191" s="32" t="str">
        <f t="shared" si="86"/>
        <v/>
      </c>
      <c r="AN191" s="35"/>
      <c r="AO191" s="32" t="str">
        <f t="shared" si="87"/>
        <v/>
      </c>
      <c r="AP191" s="35"/>
      <c r="AQ191" s="32" t="str">
        <f t="shared" si="88"/>
        <v/>
      </c>
      <c r="AR191" s="35"/>
      <c r="AS191" s="36" t="str">
        <f t="shared" si="89"/>
        <v/>
      </c>
      <c r="AT191" s="36" t="str">
        <f t="shared" si="90"/>
        <v/>
      </c>
      <c r="AU191" s="36" t="str">
        <f t="shared" si="91"/>
        <v/>
      </c>
      <c r="AV191" s="55"/>
      <c r="AW191" s="34"/>
      <c r="AX191" s="148"/>
      <c r="AY191" s="34"/>
      <c r="AZ191" s="32" t="str">
        <f t="shared" si="92"/>
        <v/>
      </c>
      <c r="BA191" s="34"/>
      <c r="BB191" s="32" t="str">
        <f t="shared" si="93"/>
        <v/>
      </c>
      <c r="BC191" s="34"/>
      <c r="BD191" s="32" t="str">
        <f t="shared" si="94"/>
        <v/>
      </c>
      <c r="BE191" s="35"/>
      <c r="BF191" s="36" t="str">
        <f t="shared" si="95"/>
        <v/>
      </c>
      <c r="BG191" s="36" t="str">
        <f t="shared" si="96"/>
        <v/>
      </c>
      <c r="BH191" s="36" t="str">
        <f t="shared" si="97"/>
        <v/>
      </c>
      <c r="BI191" s="55"/>
      <c r="BJ191" s="34"/>
      <c r="BK191" s="148"/>
      <c r="BL191" s="34"/>
      <c r="BM191" s="32" t="str">
        <f t="shared" si="98"/>
        <v/>
      </c>
      <c r="BN191" s="34"/>
      <c r="BO191" s="32" t="str">
        <f t="shared" si="99"/>
        <v/>
      </c>
      <c r="BP191" s="34"/>
      <c r="BQ191" s="32" t="str">
        <f t="shared" si="100"/>
        <v/>
      </c>
      <c r="BR191" s="34"/>
      <c r="BS191" s="36" t="str">
        <f t="shared" si="101"/>
        <v/>
      </c>
      <c r="BT191" s="36" t="str">
        <f t="shared" si="102"/>
        <v/>
      </c>
      <c r="BU191" s="36" t="str">
        <f t="shared" si="103"/>
        <v/>
      </c>
      <c r="BV191" s="55"/>
      <c r="BW191" s="36" t="str">
        <f t="shared" si="104"/>
        <v/>
      </c>
      <c r="BX191" s="36" t="str">
        <f t="shared" si="104"/>
        <v/>
      </c>
      <c r="BY191" s="31"/>
      <c r="BZ191" s="38"/>
      <c r="CB191" s="120" t="e">
        <f t="shared" ca="1" si="73"/>
        <v>#VALUE!</v>
      </c>
      <c r="CC191" s="2" t="e">
        <f t="shared" ca="1" si="105"/>
        <v>#VALUE!</v>
      </c>
    </row>
    <row r="192" spans="1:81" s="10" customFormat="1" ht="25.15" customHeight="1" x14ac:dyDescent="0.2">
      <c r="A192" s="52" t="str">
        <f t="shared" si="106"/>
        <v/>
      </c>
      <c r="B192" s="157" t="e">
        <f t="shared" ca="1" si="74"/>
        <v>#VALUE!</v>
      </c>
      <c r="C192" s="157" t="e">
        <f t="shared" si="75"/>
        <v>#VALUE!</v>
      </c>
      <c r="D192" s="29"/>
      <c r="E192" s="155" t="str">
        <f ca="1">IFERROR(INDIRECT(ADDRESS(MATCH(D192,CatModules!C:C,0),2,1,1,"CatModules")),"")</f>
        <v/>
      </c>
      <c r="F192" s="96"/>
      <c r="G192" s="156" t="str">
        <f ca="1">IFERROR(INDIRECT(ADDRESS(MATCH(CONCATENATE(E192,"-",F192),CatInt!K:K,0),3,1,1,"CatInt")),"")</f>
        <v/>
      </c>
      <c r="H192" s="45" t="str">
        <f>IF(F192="","",VLOOKUP(F192,#REF!,2,FALSE))</f>
        <v/>
      </c>
      <c r="I192" s="29"/>
      <c r="J192" s="155" t="e">
        <f t="shared" si="76"/>
        <v>#VALUE!</v>
      </c>
      <c r="K192" s="155" t="e">
        <f t="shared" si="77"/>
        <v>#VALUE!</v>
      </c>
      <c r="L192" s="153"/>
      <c r="M192" s="53"/>
      <c r="N192" s="175">
        <f t="shared" si="78"/>
        <v>1192</v>
      </c>
      <c r="O192" s="53"/>
      <c r="P192" s="175">
        <f t="shared" si="79"/>
        <v>10192</v>
      </c>
      <c r="Q192" s="30"/>
      <c r="R192" s="149" t="str">
        <f>IFERROR(VLOOKUP(Q192,Setup!D$16:E$25,2,FALSE),"")</f>
        <v/>
      </c>
      <c r="S192" s="51" t="str">
        <f ca="1">IFERROR(IF(OR(I192="",VLOOKUP(I192,CatCostInp!$E$2:$K$88,7,FALSE)=0),"",VLOOKUP(I192,CatCostInp!$E$2:$K$88,7,FALSE)),"")</f>
        <v/>
      </c>
      <c r="T192" s="159" t="e">
        <f>VLOOKUP(U192,#REF!,2,FALSE)</f>
        <v>#REF!</v>
      </c>
      <c r="U192" s="30"/>
      <c r="V192" s="1" t="str">
        <f ca="1">IF(U192=Setup!$C$10,"Grant",IF('Other Pharma &amp; Health Products'!U192=Setup!$C$11,"Local",IF('Other Pharma &amp; Health Products'!U192=Setup!$C$12,"Other","")))</f>
        <v/>
      </c>
      <c r="W192" s="34"/>
      <c r="X192" s="148"/>
      <c r="Y192" s="33"/>
      <c r="Z192" s="36" t="str">
        <f t="shared" si="80"/>
        <v/>
      </c>
      <c r="AA192" s="35"/>
      <c r="AB192" s="32" t="str">
        <f t="shared" si="81"/>
        <v/>
      </c>
      <c r="AC192" s="35"/>
      <c r="AD192" s="32" t="str">
        <f t="shared" si="82"/>
        <v/>
      </c>
      <c r="AE192" s="35"/>
      <c r="AF192" s="36" t="str">
        <f t="shared" si="83"/>
        <v/>
      </c>
      <c r="AG192" s="36" t="str">
        <f t="shared" si="84"/>
        <v/>
      </c>
      <c r="AH192" s="36" t="str">
        <f t="shared" si="85"/>
        <v/>
      </c>
      <c r="AI192" s="55"/>
      <c r="AJ192" s="37"/>
      <c r="AK192" s="148"/>
      <c r="AL192" s="35"/>
      <c r="AM192" s="32" t="str">
        <f t="shared" si="86"/>
        <v/>
      </c>
      <c r="AN192" s="35"/>
      <c r="AO192" s="32" t="str">
        <f t="shared" si="87"/>
        <v/>
      </c>
      <c r="AP192" s="35"/>
      <c r="AQ192" s="32" t="str">
        <f t="shared" si="88"/>
        <v/>
      </c>
      <c r="AR192" s="35"/>
      <c r="AS192" s="36" t="str">
        <f t="shared" si="89"/>
        <v/>
      </c>
      <c r="AT192" s="36" t="str">
        <f t="shared" si="90"/>
        <v/>
      </c>
      <c r="AU192" s="36" t="str">
        <f t="shared" si="91"/>
        <v/>
      </c>
      <c r="AV192" s="55"/>
      <c r="AW192" s="34"/>
      <c r="AX192" s="148"/>
      <c r="AY192" s="34"/>
      <c r="AZ192" s="32" t="str">
        <f t="shared" si="92"/>
        <v/>
      </c>
      <c r="BA192" s="34"/>
      <c r="BB192" s="32" t="str">
        <f t="shared" si="93"/>
        <v/>
      </c>
      <c r="BC192" s="34"/>
      <c r="BD192" s="32" t="str">
        <f t="shared" si="94"/>
        <v/>
      </c>
      <c r="BE192" s="35"/>
      <c r="BF192" s="36" t="str">
        <f t="shared" si="95"/>
        <v/>
      </c>
      <c r="BG192" s="36" t="str">
        <f t="shared" si="96"/>
        <v/>
      </c>
      <c r="BH192" s="36" t="str">
        <f t="shared" si="97"/>
        <v/>
      </c>
      <c r="BI192" s="55"/>
      <c r="BJ192" s="34"/>
      <c r="BK192" s="148"/>
      <c r="BL192" s="34"/>
      <c r="BM192" s="32" t="str">
        <f t="shared" si="98"/>
        <v/>
      </c>
      <c r="BN192" s="34"/>
      <c r="BO192" s="32" t="str">
        <f t="shared" si="99"/>
        <v/>
      </c>
      <c r="BP192" s="34"/>
      <c r="BQ192" s="32" t="str">
        <f t="shared" si="100"/>
        <v/>
      </c>
      <c r="BR192" s="34"/>
      <c r="BS192" s="36" t="str">
        <f t="shared" si="101"/>
        <v/>
      </c>
      <c r="BT192" s="36" t="str">
        <f t="shared" si="102"/>
        <v/>
      </c>
      <c r="BU192" s="36" t="str">
        <f t="shared" si="103"/>
        <v/>
      </c>
      <c r="BV192" s="55"/>
      <c r="BW192" s="36" t="str">
        <f t="shared" si="104"/>
        <v/>
      </c>
      <c r="BX192" s="36" t="str">
        <f t="shared" si="104"/>
        <v/>
      </c>
      <c r="BY192" s="31"/>
      <c r="BZ192" s="38"/>
      <c r="CB192" s="120" t="e">
        <f t="shared" ca="1" si="73"/>
        <v>#VALUE!</v>
      </c>
      <c r="CC192" s="2" t="e">
        <f t="shared" ca="1" si="105"/>
        <v>#VALUE!</v>
      </c>
    </row>
    <row r="193" spans="1:81" s="10" customFormat="1" ht="25.15" customHeight="1" x14ac:dyDescent="0.2">
      <c r="A193" s="52" t="str">
        <f t="shared" si="106"/>
        <v/>
      </c>
      <c r="B193" s="157" t="e">
        <f t="shared" ca="1" si="74"/>
        <v>#VALUE!</v>
      </c>
      <c r="C193" s="157" t="e">
        <f t="shared" si="75"/>
        <v>#VALUE!</v>
      </c>
      <c r="D193" s="29"/>
      <c r="E193" s="155" t="str">
        <f ca="1">IFERROR(INDIRECT(ADDRESS(MATCH(D193,CatModules!C:C,0),2,1,1,"CatModules")),"")</f>
        <v/>
      </c>
      <c r="F193" s="96"/>
      <c r="G193" s="156" t="str">
        <f ca="1">IFERROR(INDIRECT(ADDRESS(MATCH(CONCATENATE(E193,"-",F193),CatInt!K:K,0),3,1,1,"CatInt")),"")</f>
        <v/>
      </c>
      <c r="H193" s="45" t="str">
        <f>IF(F193="","",VLOOKUP(F193,#REF!,2,FALSE))</f>
        <v/>
      </c>
      <c r="I193" s="29"/>
      <c r="J193" s="155" t="e">
        <f t="shared" si="76"/>
        <v>#VALUE!</v>
      </c>
      <c r="K193" s="155" t="e">
        <f t="shared" si="77"/>
        <v>#VALUE!</v>
      </c>
      <c r="L193" s="153"/>
      <c r="M193" s="53"/>
      <c r="N193" s="175">
        <f t="shared" si="78"/>
        <v>1193</v>
      </c>
      <c r="O193" s="53"/>
      <c r="P193" s="175">
        <f t="shared" si="79"/>
        <v>10193</v>
      </c>
      <c r="Q193" s="30"/>
      <c r="R193" s="149" t="str">
        <f>IFERROR(VLOOKUP(Q193,Setup!D$16:E$25,2,FALSE),"")</f>
        <v/>
      </c>
      <c r="S193" s="51" t="str">
        <f ca="1">IFERROR(IF(OR(I193="",VLOOKUP(I193,CatCostInp!$E$2:$K$88,7,FALSE)=0),"",VLOOKUP(I193,CatCostInp!$E$2:$K$88,7,FALSE)),"")</f>
        <v/>
      </c>
      <c r="T193" s="159" t="e">
        <f>VLOOKUP(U193,#REF!,2,FALSE)</f>
        <v>#REF!</v>
      </c>
      <c r="U193" s="30"/>
      <c r="V193" s="1" t="str">
        <f ca="1">IF(U193=Setup!$C$10,"Grant",IF('Other Pharma &amp; Health Products'!U193=Setup!$C$11,"Local",IF('Other Pharma &amp; Health Products'!U193=Setup!$C$12,"Other","")))</f>
        <v/>
      </c>
      <c r="W193" s="34"/>
      <c r="X193" s="148"/>
      <c r="Y193" s="33"/>
      <c r="Z193" s="36" t="str">
        <f t="shared" si="80"/>
        <v/>
      </c>
      <c r="AA193" s="35"/>
      <c r="AB193" s="32" t="str">
        <f t="shared" si="81"/>
        <v/>
      </c>
      <c r="AC193" s="35"/>
      <c r="AD193" s="32" t="str">
        <f t="shared" si="82"/>
        <v/>
      </c>
      <c r="AE193" s="35"/>
      <c r="AF193" s="36" t="str">
        <f t="shared" si="83"/>
        <v/>
      </c>
      <c r="AG193" s="36" t="str">
        <f t="shared" si="84"/>
        <v/>
      </c>
      <c r="AH193" s="36" t="str">
        <f t="shared" si="85"/>
        <v/>
      </c>
      <c r="AI193" s="55"/>
      <c r="AJ193" s="37"/>
      <c r="AK193" s="148"/>
      <c r="AL193" s="35"/>
      <c r="AM193" s="32" t="str">
        <f t="shared" si="86"/>
        <v/>
      </c>
      <c r="AN193" s="35"/>
      <c r="AO193" s="32" t="str">
        <f t="shared" si="87"/>
        <v/>
      </c>
      <c r="AP193" s="35"/>
      <c r="AQ193" s="32" t="str">
        <f t="shared" si="88"/>
        <v/>
      </c>
      <c r="AR193" s="35"/>
      <c r="AS193" s="36" t="str">
        <f t="shared" si="89"/>
        <v/>
      </c>
      <c r="AT193" s="36" t="str">
        <f t="shared" si="90"/>
        <v/>
      </c>
      <c r="AU193" s="36" t="str">
        <f t="shared" si="91"/>
        <v/>
      </c>
      <c r="AV193" s="55"/>
      <c r="AW193" s="34"/>
      <c r="AX193" s="148"/>
      <c r="AY193" s="34"/>
      <c r="AZ193" s="32" t="str">
        <f t="shared" si="92"/>
        <v/>
      </c>
      <c r="BA193" s="34"/>
      <c r="BB193" s="32" t="str">
        <f t="shared" si="93"/>
        <v/>
      </c>
      <c r="BC193" s="34"/>
      <c r="BD193" s="32" t="str">
        <f t="shared" si="94"/>
        <v/>
      </c>
      <c r="BE193" s="35"/>
      <c r="BF193" s="36" t="str">
        <f t="shared" si="95"/>
        <v/>
      </c>
      <c r="BG193" s="36" t="str">
        <f t="shared" si="96"/>
        <v/>
      </c>
      <c r="BH193" s="36" t="str">
        <f t="shared" si="97"/>
        <v/>
      </c>
      <c r="BI193" s="55"/>
      <c r="BJ193" s="34"/>
      <c r="BK193" s="148"/>
      <c r="BL193" s="34"/>
      <c r="BM193" s="32" t="str">
        <f t="shared" si="98"/>
        <v/>
      </c>
      <c r="BN193" s="34"/>
      <c r="BO193" s="32" t="str">
        <f t="shared" si="99"/>
        <v/>
      </c>
      <c r="BP193" s="34"/>
      <c r="BQ193" s="32" t="str">
        <f t="shared" si="100"/>
        <v/>
      </c>
      <c r="BR193" s="34"/>
      <c r="BS193" s="36" t="str">
        <f t="shared" si="101"/>
        <v/>
      </c>
      <c r="BT193" s="36" t="str">
        <f t="shared" si="102"/>
        <v/>
      </c>
      <c r="BU193" s="36" t="str">
        <f t="shared" si="103"/>
        <v/>
      </c>
      <c r="BV193" s="55"/>
      <c r="BW193" s="36" t="str">
        <f t="shared" si="104"/>
        <v/>
      </c>
      <c r="BX193" s="36" t="str">
        <f t="shared" si="104"/>
        <v/>
      </c>
      <c r="BY193" s="31"/>
      <c r="BZ193" s="38"/>
      <c r="CB193" s="120" t="e">
        <f t="shared" ca="1" si="73"/>
        <v>#VALUE!</v>
      </c>
      <c r="CC193" s="2" t="e">
        <f t="shared" ca="1" si="105"/>
        <v>#VALUE!</v>
      </c>
    </row>
    <row r="194" spans="1:81" s="10" customFormat="1" ht="25.15" customHeight="1" x14ac:dyDescent="0.2">
      <c r="A194" s="52" t="str">
        <f t="shared" si="106"/>
        <v/>
      </c>
      <c r="B194" s="157" t="e">
        <f t="shared" ca="1" si="74"/>
        <v>#VALUE!</v>
      </c>
      <c r="C194" s="157" t="e">
        <f t="shared" si="75"/>
        <v>#VALUE!</v>
      </c>
      <c r="D194" s="29"/>
      <c r="E194" s="155" t="str">
        <f ca="1">IFERROR(INDIRECT(ADDRESS(MATCH(D194,CatModules!C:C,0),2,1,1,"CatModules")),"")</f>
        <v/>
      </c>
      <c r="F194" s="96"/>
      <c r="G194" s="156" t="str">
        <f ca="1">IFERROR(INDIRECT(ADDRESS(MATCH(CONCATENATE(E194,"-",F194),CatInt!K:K,0),3,1,1,"CatInt")),"")</f>
        <v/>
      </c>
      <c r="H194" s="45" t="str">
        <f>IF(F194="","",VLOOKUP(F194,#REF!,2,FALSE))</f>
        <v/>
      </c>
      <c r="I194" s="29"/>
      <c r="J194" s="155" t="e">
        <f t="shared" si="76"/>
        <v>#VALUE!</v>
      </c>
      <c r="K194" s="155" t="e">
        <f t="shared" si="77"/>
        <v>#VALUE!</v>
      </c>
      <c r="L194" s="153"/>
      <c r="M194" s="53"/>
      <c r="N194" s="175">
        <f t="shared" si="78"/>
        <v>1194</v>
      </c>
      <c r="O194" s="53"/>
      <c r="P194" s="175">
        <f t="shared" si="79"/>
        <v>10194</v>
      </c>
      <c r="Q194" s="30"/>
      <c r="R194" s="149" t="str">
        <f>IFERROR(VLOOKUP(Q194,Setup!D$16:E$25,2,FALSE),"")</f>
        <v/>
      </c>
      <c r="S194" s="51" t="str">
        <f ca="1">IFERROR(IF(OR(I194="",VLOOKUP(I194,CatCostInp!$E$2:$K$88,7,FALSE)=0),"",VLOOKUP(I194,CatCostInp!$E$2:$K$88,7,FALSE)),"")</f>
        <v/>
      </c>
      <c r="T194" s="159" t="e">
        <f>VLOOKUP(U194,#REF!,2,FALSE)</f>
        <v>#REF!</v>
      </c>
      <c r="U194" s="30"/>
      <c r="V194" s="1" t="str">
        <f ca="1">IF(U194=Setup!$C$10,"Grant",IF('Other Pharma &amp; Health Products'!U194=Setup!$C$11,"Local",IF('Other Pharma &amp; Health Products'!U194=Setup!$C$12,"Other","")))</f>
        <v/>
      </c>
      <c r="W194" s="34"/>
      <c r="X194" s="148"/>
      <c r="Y194" s="33"/>
      <c r="Z194" s="36" t="str">
        <f t="shared" si="80"/>
        <v/>
      </c>
      <c r="AA194" s="35"/>
      <c r="AB194" s="32" t="str">
        <f t="shared" si="81"/>
        <v/>
      </c>
      <c r="AC194" s="35"/>
      <c r="AD194" s="32" t="str">
        <f t="shared" si="82"/>
        <v/>
      </c>
      <c r="AE194" s="35"/>
      <c r="AF194" s="36" t="str">
        <f t="shared" si="83"/>
        <v/>
      </c>
      <c r="AG194" s="36" t="str">
        <f t="shared" si="84"/>
        <v/>
      </c>
      <c r="AH194" s="36" t="str">
        <f t="shared" si="85"/>
        <v/>
      </c>
      <c r="AI194" s="55"/>
      <c r="AJ194" s="37"/>
      <c r="AK194" s="148"/>
      <c r="AL194" s="35"/>
      <c r="AM194" s="32" t="str">
        <f t="shared" si="86"/>
        <v/>
      </c>
      <c r="AN194" s="35"/>
      <c r="AO194" s="32" t="str">
        <f t="shared" si="87"/>
        <v/>
      </c>
      <c r="AP194" s="35"/>
      <c r="AQ194" s="32" t="str">
        <f t="shared" si="88"/>
        <v/>
      </c>
      <c r="AR194" s="35"/>
      <c r="AS194" s="36" t="str">
        <f t="shared" si="89"/>
        <v/>
      </c>
      <c r="AT194" s="36" t="str">
        <f t="shared" si="90"/>
        <v/>
      </c>
      <c r="AU194" s="36" t="str">
        <f t="shared" si="91"/>
        <v/>
      </c>
      <c r="AV194" s="55"/>
      <c r="AW194" s="34"/>
      <c r="AX194" s="148"/>
      <c r="AY194" s="34"/>
      <c r="AZ194" s="32" t="str">
        <f t="shared" si="92"/>
        <v/>
      </c>
      <c r="BA194" s="34"/>
      <c r="BB194" s="32" t="str">
        <f t="shared" si="93"/>
        <v/>
      </c>
      <c r="BC194" s="34"/>
      <c r="BD194" s="32" t="str">
        <f t="shared" si="94"/>
        <v/>
      </c>
      <c r="BE194" s="35"/>
      <c r="BF194" s="36" t="str">
        <f t="shared" si="95"/>
        <v/>
      </c>
      <c r="BG194" s="36" t="str">
        <f t="shared" si="96"/>
        <v/>
      </c>
      <c r="BH194" s="36" t="str">
        <f t="shared" si="97"/>
        <v/>
      </c>
      <c r="BI194" s="55"/>
      <c r="BJ194" s="34"/>
      <c r="BK194" s="148"/>
      <c r="BL194" s="34"/>
      <c r="BM194" s="32" t="str">
        <f t="shared" si="98"/>
        <v/>
      </c>
      <c r="BN194" s="34"/>
      <c r="BO194" s="32" t="str">
        <f t="shared" si="99"/>
        <v/>
      </c>
      <c r="BP194" s="34"/>
      <c r="BQ194" s="32" t="str">
        <f t="shared" si="100"/>
        <v/>
      </c>
      <c r="BR194" s="34"/>
      <c r="BS194" s="36" t="str">
        <f t="shared" si="101"/>
        <v/>
      </c>
      <c r="BT194" s="36" t="str">
        <f t="shared" si="102"/>
        <v/>
      </c>
      <c r="BU194" s="36" t="str">
        <f t="shared" si="103"/>
        <v/>
      </c>
      <c r="BV194" s="55"/>
      <c r="BW194" s="36" t="str">
        <f t="shared" si="104"/>
        <v/>
      </c>
      <c r="BX194" s="36" t="str">
        <f t="shared" si="104"/>
        <v/>
      </c>
      <c r="BY194" s="31"/>
      <c r="BZ194" s="38"/>
      <c r="CB194" s="120" t="e">
        <f t="shared" ref="CB194:CB257" ca="1" si="107">IF(OR(B194="--",IFERROR(MATCH(B194,OFFSET(B$1,0,0,ROW()-1,1),0),1)&lt;&gt;1),"",1)</f>
        <v>#VALUE!</v>
      </c>
      <c r="CC194" s="2" t="e">
        <f t="shared" ca="1" si="105"/>
        <v>#VALUE!</v>
      </c>
    </row>
    <row r="195" spans="1:81" s="10" customFormat="1" ht="25.15" customHeight="1" x14ac:dyDescent="0.2">
      <c r="A195" s="52" t="str">
        <f t="shared" si="106"/>
        <v/>
      </c>
      <c r="B195" s="157" t="e">
        <f t="shared" ref="B195:B258" ca="1" si="108">CONCATENATE(E195,"-",G195,"--",K195,"---",R195)</f>
        <v>#VALUE!</v>
      </c>
      <c r="C195" s="157" t="e">
        <f t="shared" ref="C195:C258" si="109">CONCATENATE(K195,"--",N195,"---",P195)</f>
        <v>#VALUE!</v>
      </c>
      <c r="D195" s="29"/>
      <c r="E195" s="155" t="str">
        <f ca="1">IFERROR(INDIRECT(ADDRESS(MATCH(D195,CatModules!C:C,0),2,1,1,"CatModules")),"")</f>
        <v/>
      </c>
      <c r="F195" s="96"/>
      <c r="G195" s="156" t="str">
        <f ca="1">IFERROR(INDIRECT(ADDRESS(MATCH(CONCATENATE(E195,"-",F195),CatInt!K:K,0),3,1,1,"CatInt")),"")</f>
        <v/>
      </c>
      <c r="H195" s="45" t="str">
        <f>IF(F195="","",VLOOKUP(F195,#REF!,2,FALSE))</f>
        <v/>
      </c>
      <c r="I195" s="29"/>
      <c r="J195" s="155" t="e">
        <f t="shared" ref="J195:J258" si="110">LEFT(I195,FIND(".",I195,1)-1)</f>
        <v>#VALUE!</v>
      </c>
      <c r="K195" s="155" t="e">
        <f t="shared" ref="K195:K258" si="111">LEFT(I195,FIND(".",I195,1)+1)</f>
        <v>#VALUE!</v>
      </c>
      <c r="L195" s="153"/>
      <c r="M195" s="53"/>
      <c r="N195" s="175">
        <f t="shared" ref="N195:N258" si="112">1000+ROW()</f>
        <v>1195</v>
      </c>
      <c r="O195" s="53"/>
      <c r="P195" s="175">
        <f t="shared" ref="P195:P258" si="113">10000+ROW()</f>
        <v>10195</v>
      </c>
      <c r="Q195" s="30"/>
      <c r="R195" s="149" t="str">
        <f>IFERROR(VLOOKUP(Q195,Setup!D$16:E$25,2,FALSE),"")</f>
        <v/>
      </c>
      <c r="S195" s="51" t="str">
        <f ca="1">IFERROR(IF(OR(I195="",VLOOKUP(I195,CatCostInp!$E$2:$K$88,7,FALSE)=0),"",VLOOKUP(I195,CatCostInp!$E$2:$K$88,7,FALSE)),"")</f>
        <v/>
      </c>
      <c r="T195" s="159" t="e">
        <f>VLOOKUP(U195,#REF!,2,FALSE)</f>
        <v>#REF!</v>
      </c>
      <c r="U195" s="30"/>
      <c r="V195" s="1" t="str">
        <f ca="1">IF(U195=Setup!$C$10,"Grant",IF('Other Pharma &amp; Health Products'!U195=Setup!$C$11,"Local",IF('Other Pharma &amp; Health Products'!U195=Setup!$C$12,"Other","")))</f>
        <v/>
      </c>
      <c r="W195" s="34"/>
      <c r="X195" s="148"/>
      <c r="Y195" s="33"/>
      <c r="Z195" s="36" t="str">
        <f t="shared" ref="Z195:Z258" si="114">IFERROR(IF(AND(NOT(Y195=""),NOT(X195="")),Y195*X195,""),"")</f>
        <v/>
      </c>
      <c r="AA195" s="35"/>
      <c r="AB195" s="32" t="str">
        <f t="shared" ref="AB195:AB258" si="115">IFERROR(IF(AND(NOT(AA195=""),NOT(X195="")),AA195*X195,""),"")</f>
        <v/>
      </c>
      <c r="AC195" s="35"/>
      <c r="AD195" s="32" t="str">
        <f t="shared" ref="AD195:AD258" si="116">IFERROR(IF(AND(NOT(AC195=""),NOT(X195="")),AC195*X195,""),"")</f>
        <v/>
      </c>
      <c r="AE195" s="35"/>
      <c r="AF195" s="36" t="str">
        <f t="shared" ref="AF195:AF258" si="117">IFERROR(IF(AND(NOT(AE195=""),NOT(X195="")),AE195*X195,""),"")</f>
        <v/>
      </c>
      <c r="AG195" s="36" t="str">
        <f t="shared" ref="AG195:AG258" si="118">IFERROR(IF(OR(NOT(Y195=""),NOT(AE195=""),NOT(AA195=""),NOT(AC195="")),Y195+AE195+AA195+AC195,""),"")</f>
        <v/>
      </c>
      <c r="AH195" s="36" t="str">
        <f t="shared" ref="AH195:AH258" si="119">IF(SUM(Z195,AB195,AD195,AF195)&gt;0,SUM(Z195,AB195,AD195,AF195),"")</f>
        <v/>
      </c>
      <c r="AI195" s="55"/>
      <c r="AJ195" s="37"/>
      <c r="AK195" s="148"/>
      <c r="AL195" s="35"/>
      <c r="AM195" s="32" t="str">
        <f t="shared" ref="AM195:AM258" si="120">IFERROR(IF(AND(NOT(AL195=""),NOT(AK195="")),AL195*$AK195,""),"")</f>
        <v/>
      </c>
      <c r="AN195" s="35"/>
      <c r="AO195" s="32" t="str">
        <f t="shared" ref="AO195:AO258" si="121">IFERROR(IF(AND(NOT(AN195=""),NOT(AK195="")),AN195*$AK195,""),"")</f>
        <v/>
      </c>
      <c r="AP195" s="35"/>
      <c r="AQ195" s="32" t="str">
        <f t="shared" ref="AQ195:AQ258" si="122">IFERROR(IF(AND(NOT(AP195=""),NOT(AK195="")),AP195*$AK195,""),"")</f>
        <v/>
      </c>
      <c r="AR195" s="35"/>
      <c r="AS195" s="36" t="str">
        <f t="shared" ref="AS195:AS258" si="123">IFERROR(IF(AND(NOT(AR195=""),NOT(AK195="")),AR195*$AK195,""),"")</f>
        <v/>
      </c>
      <c r="AT195" s="36" t="str">
        <f t="shared" ref="AT195:AT258" si="124">IFERROR(IF(OR(NOT(AL195=""),NOT(AR195=""),NOT(AN195=""),NOT(AP195="")),AL195+AR195+AN195+AP195,""),"")</f>
        <v/>
      </c>
      <c r="AU195" s="36" t="str">
        <f t="shared" ref="AU195:AU258" si="125">IF(SUM(AM195,AS195,AO195,AQ195)&gt;0,SUM(AM195,AS195,AO195,AQ195),"")</f>
        <v/>
      </c>
      <c r="AV195" s="55"/>
      <c r="AW195" s="34"/>
      <c r="AX195" s="148"/>
      <c r="AY195" s="34"/>
      <c r="AZ195" s="32" t="str">
        <f t="shared" ref="AZ195:AZ258" si="126">IFERROR(IF(AND(NOT(AY195=""),NOT(AX195="")),AY195*$AX195,""),"")</f>
        <v/>
      </c>
      <c r="BA195" s="34"/>
      <c r="BB195" s="32" t="str">
        <f t="shared" ref="BB195:BB258" si="127">IFERROR(IF(AND(NOT(BA195=""),NOT(AX195="")),BA195*$AX195,""),"")</f>
        <v/>
      </c>
      <c r="BC195" s="34"/>
      <c r="BD195" s="32" t="str">
        <f t="shared" ref="BD195:BD258" si="128">IFERROR(IF(AND(NOT(BC195=""),NOT(AX195="")),BC195*$AX195,""),"")</f>
        <v/>
      </c>
      <c r="BE195" s="35"/>
      <c r="BF195" s="36" t="str">
        <f t="shared" ref="BF195:BF258" si="129">IFERROR(IF(AND(NOT(BE195=""),NOT(AX195="")),BE195*$AX195,""),"")</f>
        <v/>
      </c>
      <c r="BG195" s="36" t="str">
        <f t="shared" ref="BG195:BG258" si="130">IFERROR(IF(OR(NOT(AY195=""),NOT(BE195=""),NOT(BA195=""),NOT(BC195="")),AY195+BE195+BA195+BC195,""),"")</f>
        <v/>
      </c>
      <c r="BH195" s="36" t="str">
        <f t="shared" ref="BH195:BH258" si="131">IF(SUM(AZ195,BF195,BB195,BD195)&gt;0,SUM(AZ195,BF195,BB195,BD195),"")</f>
        <v/>
      </c>
      <c r="BI195" s="55"/>
      <c r="BJ195" s="34"/>
      <c r="BK195" s="148"/>
      <c r="BL195" s="34"/>
      <c r="BM195" s="32" t="str">
        <f t="shared" ref="BM195:BM258" si="132">IFERROR(IF(AND(NOT(BL195=""),NOT(BK195="")),BL195*$BK195,""),"")</f>
        <v/>
      </c>
      <c r="BN195" s="34"/>
      <c r="BO195" s="32" t="str">
        <f t="shared" ref="BO195:BO258" si="133">IFERROR(IF(AND(NOT(BN195=""),NOT(BK195="")),BN195*$BK195,""),"")</f>
        <v/>
      </c>
      <c r="BP195" s="34"/>
      <c r="BQ195" s="32" t="str">
        <f t="shared" ref="BQ195:BQ258" si="134">IFERROR(IF(AND(NOT(BP195=""),NOT(BK195="")),BP195*$BK195,""),"")</f>
        <v/>
      </c>
      <c r="BR195" s="34"/>
      <c r="BS195" s="36" t="str">
        <f t="shared" ref="BS195:BS258" si="135">IFERROR(IF(AND(NOT(BR195=""),NOT(BK195="")),BR195*$BK195,""),"")</f>
        <v/>
      </c>
      <c r="BT195" s="36" t="str">
        <f t="shared" ref="BT195:BT258" si="136">IFERROR(IF(OR(NOT(BL195=""),NOT(BR195=""),NOT(BN195=""),NOT(BP195="")),BL195+BR195+BN195+BP195,""),"")</f>
        <v/>
      </c>
      <c r="BU195" s="36" t="str">
        <f t="shared" ref="BU195:BU258" si="137">IF(SUM(BM195,BS195,BO195,BQ195)&gt;0,SUM(BM195,BS195,BO195,BQ195),"")</f>
        <v/>
      </c>
      <c r="BV195" s="55"/>
      <c r="BW195" s="36" t="str">
        <f t="shared" ref="BW195:BX258" si="138">IF(SUM(AG195,AT195,BG195,BT195)&gt;0,SUM(AG195,AT195,BG195,BT195),"")</f>
        <v/>
      </c>
      <c r="BX195" s="36" t="str">
        <f t="shared" si="138"/>
        <v/>
      </c>
      <c r="BY195" s="31"/>
      <c r="BZ195" s="38"/>
      <c r="CB195" s="120" t="e">
        <f t="shared" ca="1" si="107"/>
        <v>#VALUE!</v>
      </c>
      <c r="CC195" s="2" t="e">
        <f t="shared" ref="CC195:CC258" ca="1" si="139">IF(OR(C195="--",IFERROR(MATCH(C195,OFFSET(C$1,0,0,ROW()-1,1),0),1)&lt;&gt;1),"",1)</f>
        <v>#VALUE!</v>
      </c>
    </row>
    <row r="196" spans="1:81" s="10" customFormat="1" ht="25.15" customHeight="1" x14ac:dyDescent="0.2">
      <c r="A196" s="52" t="str">
        <f t="shared" ref="A196:A259" si="140">IFERROR(IF(D196&lt;&gt;"",A195+1,""),"")</f>
        <v/>
      </c>
      <c r="B196" s="157" t="e">
        <f t="shared" ca="1" si="108"/>
        <v>#VALUE!</v>
      </c>
      <c r="C196" s="157" t="e">
        <f t="shared" si="109"/>
        <v>#VALUE!</v>
      </c>
      <c r="D196" s="29"/>
      <c r="E196" s="155" t="str">
        <f ca="1">IFERROR(INDIRECT(ADDRESS(MATCH(D196,CatModules!C:C,0),2,1,1,"CatModules")),"")</f>
        <v/>
      </c>
      <c r="F196" s="96"/>
      <c r="G196" s="156" t="str">
        <f ca="1">IFERROR(INDIRECT(ADDRESS(MATCH(CONCATENATE(E196,"-",F196),CatInt!K:K,0),3,1,1,"CatInt")),"")</f>
        <v/>
      </c>
      <c r="H196" s="45" t="str">
        <f>IF(F196="","",VLOOKUP(F196,#REF!,2,FALSE))</f>
        <v/>
      </c>
      <c r="I196" s="29"/>
      <c r="J196" s="155" t="e">
        <f t="shared" si="110"/>
        <v>#VALUE!</v>
      </c>
      <c r="K196" s="155" t="e">
        <f t="shared" si="111"/>
        <v>#VALUE!</v>
      </c>
      <c r="L196" s="153"/>
      <c r="M196" s="53"/>
      <c r="N196" s="175">
        <f t="shared" si="112"/>
        <v>1196</v>
      </c>
      <c r="O196" s="53"/>
      <c r="P196" s="175">
        <f t="shared" si="113"/>
        <v>10196</v>
      </c>
      <c r="Q196" s="30"/>
      <c r="R196" s="149" t="str">
        <f>IFERROR(VLOOKUP(Q196,Setup!D$16:E$25,2,FALSE),"")</f>
        <v/>
      </c>
      <c r="S196" s="51" t="str">
        <f ca="1">IFERROR(IF(OR(I196="",VLOOKUP(I196,CatCostInp!$E$2:$K$88,7,FALSE)=0),"",VLOOKUP(I196,CatCostInp!$E$2:$K$88,7,FALSE)),"")</f>
        <v/>
      </c>
      <c r="T196" s="159" t="e">
        <f>VLOOKUP(U196,#REF!,2,FALSE)</f>
        <v>#REF!</v>
      </c>
      <c r="U196" s="30"/>
      <c r="V196" s="1" t="str">
        <f ca="1">IF(U196=Setup!$C$10,"Grant",IF('Other Pharma &amp; Health Products'!U196=Setup!$C$11,"Local",IF('Other Pharma &amp; Health Products'!U196=Setup!$C$12,"Other","")))</f>
        <v/>
      </c>
      <c r="W196" s="34"/>
      <c r="X196" s="148"/>
      <c r="Y196" s="33"/>
      <c r="Z196" s="36" t="str">
        <f t="shared" si="114"/>
        <v/>
      </c>
      <c r="AA196" s="35"/>
      <c r="AB196" s="32" t="str">
        <f t="shared" si="115"/>
        <v/>
      </c>
      <c r="AC196" s="35"/>
      <c r="AD196" s="32" t="str">
        <f t="shared" si="116"/>
        <v/>
      </c>
      <c r="AE196" s="35"/>
      <c r="AF196" s="36" t="str">
        <f t="shared" si="117"/>
        <v/>
      </c>
      <c r="AG196" s="36" t="str">
        <f t="shared" si="118"/>
        <v/>
      </c>
      <c r="AH196" s="36" t="str">
        <f t="shared" si="119"/>
        <v/>
      </c>
      <c r="AI196" s="55"/>
      <c r="AJ196" s="37"/>
      <c r="AK196" s="148"/>
      <c r="AL196" s="35"/>
      <c r="AM196" s="32" t="str">
        <f t="shared" si="120"/>
        <v/>
      </c>
      <c r="AN196" s="35"/>
      <c r="AO196" s="32" t="str">
        <f t="shared" si="121"/>
        <v/>
      </c>
      <c r="AP196" s="35"/>
      <c r="AQ196" s="32" t="str">
        <f t="shared" si="122"/>
        <v/>
      </c>
      <c r="AR196" s="35"/>
      <c r="AS196" s="36" t="str">
        <f t="shared" si="123"/>
        <v/>
      </c>
      <c r="AT196" s="36" t="str">
        <f t="shared" si="124"/>
        <v/>
      </c>
      <c r="AU196" s="36" t="str">
        <f t="shared" si="125"/>
        <v/>
      </c>
      <c r="AV196" s="55"/>
      <c r="AW196" s="34"/>
      <c r="AX196" s="148"/>
      <c r="AY196" s="34"/>
      <c r="AZ196" s="32" t="str">
        <f t="shared" si="126"/>
        <v/>
      </c>
      <c r="BA196" s="34"/>
      <c r="BB196" s="32" t="str">
        <f t="shared" si="127"/>
        <v/>
      </c>
      <c r="BC196" s="34"/>
      <c r="BD196" s="32" t="str">
        <f t="shared" si="128"/>
        <v/>
      </c>
      <c r="BE196" s="35"/>
      <c r="BF196" s="36" t="str">
        <f t="shared" si="129"/>
        <v/>
      </c>
      <c r="BG196" s="36" t="str">
        <f t="shared" si="130"/>
        <v/>
      </c>
      <c r="BH196" s="36" t="str">
        <f t="shared" si="131"/>
        <v/>
      </c>
      <c r="BI196" s="55"/>
      <c r="BJ196" s="34"/>
      <c r="BK196" s="148"/>
      <c r="BL196" s="34"/>
      <c r="BM196" s="32" t="str">
        <f t="shared" si="132"/>
        <v/>
      </c>
      <c r="BN196" s="34"/>
      <c r="BO196" s="32" t="str">
        <f t="shared" si="133"/>
        <v/>
      </c>
      <c r="BP196" s="34"/>
      <c r="BQ196" s="32" t="str">
        <f t="shared" si="134"/>
        <v/>
      </c>
      <c r="BR196" s="34"/>
      <c r="BS196" s="36" t="str">
        <f t="shared" si="135"/>
        <v/>
      </c>
      <c r="BT196" s="36" t="str">
        <f t="shared" si="136"/>
        <v/>
      </c>
      <c r="BU196" s="36" t="str">
        <f t="shared" si="137"/>
        <v/>
      </c>
      <c r="BV196" s="55"/>
      <c r="BW196" s="36" t="str">
        <f t="shared" si="138"/>
        <v/>
      </c>
      <c r="BX196" s="36" t="str">
        <f t="shared" si="138"/>
        <v/>
      </c>
      <c r="BY196" s="31"/>
      <c r="BZ196" s="38"/>
      <c r="CB196" s="120" t="e">
        <f t="shared" ca="1" si="107"/>
        <v>#VALUE!</v>
      </c>
      <c r="CC196" s="2" t="e">
        <f t="shared" ca="1" si="139"/>
        <v>#VALUE!</v>
      </c>
    </row>
    <row r="197" spans="1:81" s="10" customFormat="1" ht="25.15" customHeight="1" x14ac:dyDescent="0.2">
      <c r="A197" s="52" t="str">
        <f t="shared" si="140"/>
        <v/>
      </c>
      <c r="B197" s="157" t="e">
        <f t="shared" ca="1" si="108"/>
        <v>#VALUE!</v>
      </c>
      <c r="C197" s="157" t="e">
        <f t="shared" si="109"/>
        <v>#VALUE!</v>
      </c>
      <c r="D197" s="29"/>
      <c r="E197" s="155" t="str">
        <f ca="1">IFERROR(INDIRECT(ADDRESS(MATCH(D197,CatModules!C:C,0),2,1,1,"CatModules")),"")</f>
        <v/>
      </c>
      <c r="F197" s="96"/>
      <c r="G197" s="156" t="str">
        <f ca="1">IFERROR(INDIRECT(ADDRESS(MATCH(CONCATENATE(E197,"-",F197),CatInt!K:K,0),3,1,1,"CatInt")),"")</f>
        <v/>
      </c>
      <c r="H197" s="45" t="str">
        <f>IF(F197="","",VLOOKUP(F197,#REF!,2,FALSE))</f>
        <v/>
      </c>
      <c r="I197" s="29"/>
      <c r="J197" s="155" t="e">
        <f t="shared" si="110"/>
        <v>#VALUE!</v>
      </c>
      <c r="K197" s="155" t="e">
        <f t="shared" si="111"/>
        <v>#VALUE!</v>
      </c>
      <c r="L197" s="153"/>
      <c r="M197" s="53"/>
      <c r="N197" s="175">
        <f t="shared" si="112"/>
        <v>1197</v>
      </c>
      <c r="O197" s="53"/>
      <c r="P197" s="175">
        <f t="shared" si="113"/>
        <v>10197</v>
      </c>
      <c r="Q197" s="30"/>
      <c r="R197" s="149" t="str">
        <f>IFERROR(VLOOKUP(Q197,Setup!D$16:E$25,2,FALSE),"")</f>
        <v/>
      </c>
      <c r="S197" s="51" t="str">
        <f ca="1">IFERROR(IF(OR(I197="",VLOOKUP(I197,CatCostInp!$E$2:$K$88,7,FALSE)=0),"",VLOOKUP(I197,CatCostInp!$E$2:$K$88,7,FALSE)),"")</f>
        <v/>
      </c>
      <c r="T197" s="159" t="e">
        <f>VLOOKUP(U197,#REF!,2,FALSE)</f>
        <v>#REF!</v>
      </c>
      <c r="U197" s="30"/>
      <c r="V197" s="1" t="str">
        <f ca="1">IF(U197=Setup!$C$10,"Grant",IF('Other Pharma &amp; Health Products'!U197=Setup!$C$11,"Local",IF('Other Pharma &amp; Health Products'!U197=Setup!$C$12,"Other","")))</f>
        <v/>
      </c>
      <c r="W197" s="34"/>
      <c r="X197" s="148"/>
      <c r="Y197" s="33"/>
      <c r="Z197" s="36" t="str">
        <f t="shared" si="114"/>
        <v/>
      </c>
      <c r="AA197" s="35"/>
      <c r="AB197" s="32" t="str">
        <f t="shared" si="115"/>
        <v/>
      </c>
      <c r="AC197" s="35"/>
      <c r="AD197" s="32" t="str">
        <f t="shared" si="116"/>
        <v/>
      </c>
      <c r="AE197" s="35"/>
      <c r="AF197" s="36" t="str">
        <f t="shared" si="117"/>
        <v/>
      </c>
      <c r="AG197" s="36" t="str">
        <f t="shared" si="118"/>
        <v/>
      </c>
      <c r="AH197" s="36" t="str">
        <f t="shared" si="119"/>
        <v/>
      </c>
      <c r="AI197" s="55"/>
      <c r="AJ197" s="37"/>
      <c r="AK197" s="148"/>
      <c r="AL197" s="35"/>
      <c r="AM197" s="32" t="str">
        <f t="shared" si="120"/>
        <v/>
      </c>
      <c r="AN197" s="35"/>
      <c r="AO197" s="32" t="str">
        <f t="shared" si="121"/>
        <v/>
      </c>
      <c r="AP197" s="35"/>
      <c r="AQ197" s="32" t="str">
        <f t="shared" si="122"/>
        <v/>
      </c>
      <c r="AR197" s="35"/>
      <c r="AS197" s="36" t="str">
        <f t="shared" si="123"/>
        <v/>
      </c>
      <c r="AT197" s="36" t="str">
        <f t="shared" si="124"/>
        <v/>
      </c>
      <c r="AU197" s="36" t="str">
        <f t="shared" si="125"/>
        <v/>
      </c>
      <c r="AV197" s="55"/>
      <c r="AW197" s="34"/>
      <c r="AX197" s="148"/>
      <c r="AY197" s="34"/>
      <c r="AZ197" s="32" t="str">
        <f t="shared" si="126"/>
        <v/>
      </c>
      <c r="BA197" s="34"/>
      <c r="BB197" s="32" t="str">
        <f t="shared" si="127"/>
        <v/>
      </c>
      <c r="BC197" s="34"/>
      <c r="BD197" s="32" t="str">
        <f t="shared" si="128"/>
        <v/>
      </c>
      <c r="BE197" s="35"/>
      <c r="BF197" s="36" t="str">
        <f t="shared" si="129"/>
        <v/>
      </c>
      <c r="BG197" s="36" t="str">
        <f t="shared" si="130"/>
        <v/>
      </c>
      <c r="BH197" s="36" t="str">
        <f t="shared" si="131"/>
        <v/>
      </c>
      <c r="BI197" s="55"/>
      <c r="BJ197" s="34"/>
      <c r="BK197" s="148"/>
      <c r="BL197" s="34"/>
      <c r="BM197" s="32" t="str">
        <f t="shared" si="132"/>
        <v/>
      </c>
      <c r="BN197" s="34"/>
      <c r="BO197" s="32" t="str">
        <f t="shared" si="133"/>
        <v/>
      </c>
      <c r="BP197" s="34"/>
      <c r="BQ197" s="32" t="str">
        <f t="shared" si="134"/>
        <v/>
      </c>
      <c r="BR197" s="34"/>
      <c r="BS197" s="36" t="str">
        <f t="shared" si="135"/>
        <v/>
      </c>
      <c r="BT197" s="36" t="str">
        <f t="shared" si="136"/>
        <v/>
      </c>
      <c r="BU197" s="36" t="str">
        <f t="shared" si="137"/>
        <v/>
      </c>
      <c r="BV197" s="55"/>
      <c r="BW197" s="36" t="str">
        <f t="shared" si="138"/>
        <v/>
      </c>
      <c r="BX197" s="36" t="str">
        <f t="shared" si="138"/>
        <v/>
      </c>
      <c r="BY197" s="31"/>
      <c r="BZ197" s="38"/>
      <c r="CB197" s="120" t="e">
        <f t="shared" ca="1" si="107"/>
        <v>#VALUE!</v>
      </c>
      <c r="CC197" s="2" t="e">
        <f t="shared" ca="1" si="139"/>
        <v>#VALUE!</v>
      </c>
    </row>
    <row r="198" spans="1:81" s="10" customFormat="1" ht="25.15" customHeight="1" x14ac:dyDescent="0.2">
      <c r="A198" s="52" t="str">
        <f t="shared" si="140"/>
        <v/>
      </c>
      <c r="B198" s="157" t="e">
        <f t="shared" ca="1" si="108"/>
        <v>#VALUE!</v>
      </c>
      <c r="C198" s="157" t="e">
        <f t="shared" si="109"/>
        <v>#VALUE!</v>
      </c>
      <c r="D198" s="29"/>
      <c r="E198" s="155" t="str">
        <f ca="1">IFERROR(INDIRECT(ADDRESS(MATCH(D198,CatModules!C:C,0),2,1,1,"CatModules")),"")</f>
        <v/>
      </c>
      <c r="F198" s="96"/>
      <c r="G198" s="156" t="str">
        <f ca="1">IFERROR(INDIRECT(ADDRESS(MATCH(CONCATENATE(E198,"-",F198),CatInt!K:K,0),3,1,1,"CatInt")),"")</f>
        <v/>
      </c>
      <c r="H198" s="45" t="str">
        <f>IF(F198="","",VLOOKUP(F198,#REF!,2,FALSE))</f>
        <v/>
      </c>
      <c r="I198" s="29"/>
      <c r="J198" s="155" t="e">
        <f t="shared" si="110"/>
        <v>#VALUE!</v>
      </c>
      <c r="K198" s="155" t="e">
        <f t="shared" si="111"/>
        <v>#VALUE!</v>
      </c>
      <c r="L198" s="153"/>
      <c r="M198" s="53"/>
      <c r="N198" s="175">
        <f t="shared" si="112"/>
        <v>1198</v>
      </c>
      <c r="O198" s="53"/>
      <c r="P198" s="175">
        <f t="shared" si="113"/>
        <v>10198</v>
      </c>
      <c r="Q198" s="30"/>
      <c r="R198" s="149" t="str">
        <f>IFERROR(VLOOKUP(Q198,Setup!D$16:E$25,2,FALSE),"")</f>
        <v/>
      </c>
      <c r="S198" s="51" t="str">
        <f ca="1">IFERROR(IF(OR(I198="",VLOOKUP(I198,CatCostInp!$E$2:$K$88,7,FALSE)=0),"",VLOOKUP(I198,CatCostInp!$E$2:$K$88,7,FALSE)),"")</f>
        <v/>
      </c>
      <c r="T198" s="159" t="e">
        <f>VLOOKUP(U198,#REF!,2,FALSE)</f>
        <v>#REF!</v>
      </c>
      <c r="U198" s="30"/>
      <c r="V198" s="1" t="str">
        <f ca="1">IF(U198=Setup!$C$10,"Grant",IF('Other Pharma &amp; Health Products'!U198=Setup!$C$11,"Local",IF('Other Pharma &amp; Health Products'!U198=Setup!$C$12,"Other","")))</f>
        <v/>
      </c>
      <c r="W198" s="34"/>
      <c r="X198" s="148"/>
      <c r="Y198" s="33"/>
      <c r="Z198" s="36" t="str">
        <f t="shared" si="114"/>
        <v/>
      </c>
      <c r="AA198" s="35"/>
      <c r="AB198" s="32" t="str">
        <f t="shared" si="115"/>
        <v/>
      </c>
      <c r="AC198" s="35"/>
      <c r="AD198" s="32" t="str">
        <f t="shared" si="116"/>
        <v/>
      </c>
      <c r="AE198" s="35"/>
      <c r="AF198" s="36" t="str">
        <f t="shared" si="117"/>
        <v/>
      </c>
      <c r="AG198" s="36" t="str">
        <f t="shared" si="118"/>
        <v/>
      </c>
      <c r="AH198" s="36" t="str">
        <f t="shared" si="119"/>
        <v/>
      </c>
      <c r="AI198" s="55"/>
      <c r="AJ198" s="37"/>
      <c r="AK198" s="148"/>
      <c r="AL198" s="35"/>
      <c r="AM198" s="32" t="str">
        <f t="shared" si="120"/>
        <v/>
      </c>
      <c r="AN198" s="35"/>
      <c r="AO198" s="32" t="str">
        <f t="shared" si="121"/>
        <v/>
      </c>
      <c r="AP198" s="35"/>
      <c r="AQ198" s="32" t="str">
        <f t="shared" si="122"/>
        <v/>
      </c>
      <c r="AR198" s="35"/>
      <c r="AS198" s="36" t="str">
        <f t="shared" si="123"/>
        <v/>
      </c>
      <c r="AT198" s="36" t="str">
        <f t="shared" si="124"/>
        <v/>
      </c>
      <c r="AU198" s="36" t="str">
        <f t="shared" si="125"/>
        <v/>
      </c>
      <c r="AV198" s="55"/>
      <c r="AW198" s="34"/>
      <c r="AX198" s="148"/>
      <c r="AY198" s="34"/>
      <c r="AZ198" s="32" t="str">
        <f t="shared" si="126"/>
        <v/>
      </c>
      <c r="BA198" s="34"/>
      <c r="BB198" s="32" t="str">
        <f t="shared" si="127"/>
        <v/>
      </c>
      <c r="BC198" s="34"/>
      <c r="BD198" s="32" t="str">
        <f t="shared" si="128"/>
        <v/>
      </c>
      <c r="BE198" s="35"/>
      <c r="BF198" s="36" t="str">
        <f t="shared" si="129"/>
        <v/>
      </c>
      <c r="BG198" s="36" t="str">
        <f t="shared" si="130"/>
        <v/>
      </c>
      <c r="BH198" s="36" t="str">
        <f t="shared" si="131"/>
        <v/>
      </c>
      <c r="BI198" s="55"/>
      <c r="BJ198" s="34"/>
      <c r="BK198" s="148"/>
      <c r="BL198" s="34"/>
      <c r="BM198" s="32" t="str">
        <f t="shared" si="132"/>
        <v/>
      </c>
      <c r="BN198" s="34"/>
      <c r="BO198" s="32" t="str">
        <f t="shared" si="133"/>
        <v/>
      </c>
      <c r="BP198" s="34"/>
      <c r="BQ198" s="32" t="str">
        <f t="shared" si="134"/>
        <v/>
      </c>
      <c r="BR198" s="34"/>
      <c r="BS198" s="36" t="str">
        <f t="shared" si="135"/>
        <v/>
      </c>
      <c r="BT198" s="36" t="str">
        <f t="shared" si="136"/>
        <v/>
      </c>
      <c r="BU198" s="36" t="str">
        <f t="shared" si="137"/>
        <v/>
      </c>
      <c r="BV198" s="55"/>
      <c r="BW198" s="36" t="str">
        <f t="shared" si="138"/>
        <v/>
      </c>
      <c r="BX198" s="36" t="str">
        <f t="shared" si="138"/>
        <v/>
      </c>
      <c r="BY198" s="31"/>
      <c r="BZ198" s="38"/>
      <c r="CB198" s="120" t="e">
        <f t="shared" ca="1" si="107"/>
        <v>#VALUE!</v>
      </c>
      <c r="CC198" s="2" t="e">
        <f t="shared" ca="1" si="139"/>
        <v>#VALUE!</v>
      </c>
    </row>
    <row r="199" spans="1:81" s="10" customFormat="1" ht="25.15" customHeight="1" x14ac:dyDescent="0.2">
      <c r="A199" s="52" t="str">
        <f t="shared" si="140"/>
        <v/>
      </c>
      <c r="B199" s="157" t="e">
        <f t="shared" ca="1" si="108"/>
        <v>#VALUE!</v>
      </c>
      <c r="C199" s="157" t="e">
        <f t="shared" si="109"/>
        <v>#VALUE!</v>
      </c>
      <c r="D199" s="29"/>
      <c r="E199" s="155" t="str">
        <f ca="1">IFERROR(INDIRECT(ADDRESS(MATCH(D199,CatModules!C:C,0),2,1,1,"CatModules")),"")</f>
        <v/>
      </c>
      <c r="F199" s="96"/>
      <c r="G199" s="156" t="str">
        <f ca="1">IFERROR(INDIRECT(ADDRESS(MATCH(CONCATENATE(E199,"-",F199),CatInt!K:K,0),3,1,1,"CatInt")),"")</f>
        <v/>
      </c>
      <c r="H199" s="45" t="str">
        <f>IF(F199="","",VLOOKUP(F199,#REF!,2,FALSE))</f>
        <v/>
      </c>
      <c r="I199" s="29"/>
      <c r="J199" s="155" t="e">
        <f t="shared" si="110"/>
        <v>#VALUE!</v>
      </c>
      <c r="K199" s="155" t="e">
        <f t="shared" si="111"/>
        <v>#VALUE!</v>
      </c>
      <c r="L199" s="153"/>
      <c r="M199" s="53"/>
      <c r="N199" s="175">
        <f t="shared" si="112"/>
        <v>1199</v>
      </c>
      <c r="O199" s="53"/>
      <c r="P199" s="175">
        <f t="shared" si="113"/>
        <v>10199</v>
      </c>
      <c r="Q199" s="30"/>
      <c r="R199" s="149" t="str">
        <f>IFERROR(VLOOKUP(Q199,Setup!D$16:E$25,2,FALSE),"")</f>
        <v/>
      </c>
      <c r="S199" s="51" t="str">
        <f ca="1">IFERROR(IF(OR(I199="",VLOOKUP(I199,CatCostInp!$E$2:$K$88,7,FALSE)=0),"",VLOOKUP(I199,CatCostInp!$E$2:$K$88,7,FALSE)),"")</f>
        <v/>
      </c>
      <c r="T199" s="159" t="e">
        <f>VLOOKUP(U199,#REF!,2,FALSE)</f>
        <v>#REF!</v>
      </c>
      <c r="U199" s="30"/>
      <c r="V199" s="1" t="str">
        <f ca="1">IF(U199=Setup!$C$10,"Grant",IF('Other Pharma &amp; Health Products'!U199=Setup!$C$11,"Local",IF('Other Pharma &amp; Health Products'!U199=Setup!$C$12,"Other","")))</f>
        <v/>
      </c>
      <c r="W199" s="34"/>
      <c r="X199" s="148"/>
      <c r="Y199" s="33"/>
      <c r="Z199" s="36" t="str">
        <f t="shared" si="114"/>
        <v/>
      </c>
      <c r="AA199" s="35"/>
      <c r="AB199" s="32" t="str">
        <f t="shared" si="115"/>
        <v/>
      </c>
      <c r="AC199" s="35"/>
      <c r="AD199" s="32" t="str">
        <f t="shared" si="116"/>
        <v/>
      </c>
      <c r="AE199" s="35"/>
      <c r="AF199" s="36" t="str">
        <f t="shared" si="117"/>
        <v/>
      </c>
      <c r="AG199" s="36" t="str">
        <f t="shared" si="118"/>
        <v/>
      </c>
      <c r="AH199" s="36" t="str">
        <f t="shared" si="119"/>
        <v/>
      </c>
      <c r="AI199" s="55"/>
      <c r="AJ199" s="37"/>
      <c r="AK199" s="148"/>
      <c r="AL199" s="35"/>
      <c r="AM199" s="32" t="str">
        <f t="shared" si="120"/>
        <v/>
      </c>
      <c r="AN199" s="35"/>
      <c r="AO199" s="32" t="str">
        <f t="shared" si="121"/>
        <v/>
      </c>
      <c r="AP199" s="35"/>
      <c r="AQ199" s="32" t="str">
        <f t="shared" si="122"/>
        <v/>
      </c>
      <c r="AR199" s="35"/>
      <c r="AS199" s="36" t="str">
        <f t="shared" si="123"/>
        <v/>
      </c>
      <c r="AT199" s="36" t="str">
        <f t="shared" si="124"/>
        <v/>
      </c>
      <c r="AU199" s="36" t="str">
        <f t="shared" si="125"/>
        <v/>
      </c>
      <c r="AV199" s="55"/>
      <c r="AW199" s="34"/>
      <c r="AX199" s="148"/>
      <c r="AY199" s="34"/>
      <c r="AZ199" s="32" t="str">
        <f t="shared" si="126"/>
        <v/>
      </c>
      <c r="BA199" s="34"/>
      <c r="BB199" s="32" t="str">
        <f t="shared" si="127"/>
        <v/>
      </c>
      <c r="BC199" s="34"/>
      <c r="BD199" s="32" t="str">
        <f t="shared" si="128"/>
        <v/>
      </c>
      <c r="BE199" s="35"/>
      <c r="BF199" s="36" t="str">
        <f t="shared" si="129"/>
        <v/>
      </c>
      <c r="BG199" s="36" t="str">
        <f t="shared" si="130"/>
        <v/>
      </c>
      <c r="BH199" s="36" t="str">
        <f t="shared" si="131"/>
        <v/>
      </c>
      <c r="BI199" s="55"/>
      <c r="BJ199" s="34"/>
      <c r="BK199" s="148"/>
      <c r="BL199" s="34"/>
      <c r="BM199" s="32" t="str">
        <f t="shared" si="132"/>
        <v/>
      </c>
      <c r="BN199" s="34"/>
      <c r="BO199" s="32" t="str">
        <f t="shared" si="133"/>
        <v/>
      </c>
      <c r="BP199" s="34"/>
      <c r="BQ199" s="32" t="str">
        <f t="shared" si="134"/>
        <v/>
      </c>
      <c r="BR199" s="34"/>
      <c r="BS199" s="36" t="str">
        <f t="shared" si="135"/>
        <v/>
      </c>
      <c r="BT199" s="36" t="str">
        <f t="shared" si="136"/>
        <v/>
      </c>
      <c r="BU199" s="36" t="str">
        <f t="shared" si="137"/>
        <v/>
      </c>
      <c r="BV199" s="55"/>
      <c r="BW199" s="36" t="str">
        <f t="shared" si="138"/>
        <v/>
      </c>
      <c r="BX199" s="36" t="str">
        <f t="shared" si="138"/>
        <v/>
      </c>
      <c r="BY199" s="31"/>
      <c r="BZ199" s="38"/>
      <c r="CB199" s="120" t="e">
        <f t="shared" ca="1" si="107"/>
        <v>#VALUE!</v>
      </c>
      <c r="CC199" s="2" t="e">
        <f t="shared" ca="1" si="139"/>
        <v>#VALUE!</v>
      </c>
    </row>
    <row r="200" spans="1:81" s="10" customFormat="1" ht="25.15" customHeight="1" x14ac:dyDescent="0.2">
      <c r="A200" s="52" t="str">
        <f t="shared" si="140"/>
        <v/>
      </c>
      <c r="B200" s="157" t="e">
        <f t="shared" ca="1" si="108"/>
        <v>#VALUE!</v>
      </c>
      <c r="C200" s="157" t="e">
        <f t="shared" si="109"/>
        <v>#VALUE!</v>
      </c>
      <c r="D200" s="29"/>
      <c r="E200" s="155" t="str">
        <f ca="1">IFERROR(INDIRECT(ADDRESS(MATCH(D200,CatModules!C:C,0),2,1,1,"CatModules")),"")</f>
        <v/>
      </c>
      <c r="F200" s="96"/>
      <c r="G200" s="156" t="str">
        <f ca="1">IFERROR(INDIRECT(ADDRESS(MATCH(CONCATENATE(E200,"-",F200),CatInt!K:K,0),3,1,1,"CatInt")),"")</f>
        <v/>
      </c>
      <c r="H200" s="45" t="str">
        <f>IF(F200="","",VLOOKUP(F200,#REF!,2,FALSE))</f>
        <v/>
      </c>
      <c r="I200" s="29"/>
      <c r="J200" s="155" t="e">
        <f t="shared" si="110"/>
        <v>#VALUE!</v>
      </c>
      <c r="K200" s="155" t="e">
        <f t="shared" si="111"/>
        <v>#VALUE!</v>
      </c>
      <c r="L200" s="153"/>
      <c r="M200" s="53"/>
      <c r="N200" s="175">
        <f t="shared" si="112"/>
        <v>1200</v>
      </c>
      <c r="O200" s="53"/>
      <c r="P200" s="175">
        <f t="shared" si="113"/>
        <v>10200</v>
      </c>
      <c r="Q200" s="30"/>
      <c r="R200" s="149" t="str">
        <f>IFERROR(VLOOKUP(Q200,Setup!D$16:E$25,2,FALSE),"")</f>
        <v/>
      </c>
      <c r="S200" s="51" t="str">
        <f ca="1">IFERROR(IF(OR(I200="",VLOOKUP(I200,CatCostInp!$E$2:$K$88,7,FALSE)=0),"",VLOOKUP(I200,CatCostInp!$E$2:$K$88,7,FALSE)),"")</f>
        <v/>
      </c>
      <c r="T200" s="159" t="e">
        <f>VLOOKUP(U200,#REF!,2,FALSE)</f>
        <v>#REF!</v>
      </c>
      <c r="U200" s="30"/>
      <c r="V200" s="1" t="str">
        <f ca="1">IF(U200=Setup!$C$10,"Grant",IF('Other Pharma &amp; Health Products'!U200=Setup!$C$11,"Local",IF('Other Pharma &amp; Health Products'!U200=Setup!$C$12,"Other","")))</f>
        <v/>
      </c>
      <c r="W200" s="34"/>
      <c r="X200" s="148"/>
      <c r="Y200" s="33"/>
      <c r="Z200" s="36" t="str">
        <f t="shared" si="114"/>
        <v/>
      </c>
      <c r="AA200" s="35"/>
      <c r="AB200" s="32" t="str">
        <f t="shared" si="115"/>
        <v/>
      </c>
      <c r="AC200" s="35"/>
      <c r="AD200" s="32" t="str">
        <f t="shared" si="116"/>
        <v/>
      </c>
      <c r="AE200" s="35"/>
      <c r="AF200" s="36" t="str">
        <f t="shared" si="117"/>
        <v/>
      </c>
      <c r="AG200" s="36" t="str">
        <f t="shared" si="118"/>
        <v/>
      </c>
      <c r="AH200" s="36" t="str">
        <f t="shared" si="119"/>
        <v/>
      </c>
      <c r="AI200" s="55"/>
      <c r="AJ200" s="37"/>
      <c r="AK200" s="148"/>
      <c r="AL200" s="35"/>
      <c r="AM200" s="32" t="str">
        <f t="shared" si="120"/>
        <v/>
      </c>
      <c r="AN200" s="35"/>
      <c r="AO200" s="32" t="str">
        <f t="shared" si="121"/>
        <v/>
      </c>
      <c r="AP200" s="35"/>
      <c r="AQ200" s="32" t="str">
        <f t="shared" si="122"/>
        <v/>
      </c>
      <c r="AR200" s="35"/>
      <c r="AS200" s="36" t="str">
        <f t="shared" si="123"/>
        <v/>
      </c>
      <c r="AT200" s="36" t="str">
        <f t="shared" si="124"/>
        <v/>
      </c>
      <c r="AU200" s="36" t="str">
        <f t="shared" si="125"/>
        <v/>
      </c>
      <c r="AV200" s="55"/>
      <c r="AW200" s="34"/>
      <c r="AX200" s="148"/>
      <c r="AY200" s="34"/>
      <c r="AZ200" s="32" t="str">
        <f t="shared" si="126"/>
        <v/>
      </c>
      <c r="BA200" s="34"/>
      <c r="BB200" s="32" t="str">
        <f t="shared" si="127"/>
        <v/>
      </c>
      <c r="BC200" s="34"/>
      <c r="BD200" s="32" t="str">
        <f t="shared" si="128"/>
        <v/>
      </c>
      <c r="BE200" s="35"/>
      <c r="BF200" s="36" t="str">
        <f t="shared" si="129"/>
        <v/>
      </c>
      <c r="BG200" s="36" t="str">
        <f t="shared" si="130"/>
        <v/>
      </c>
      <c r="BH200" s="36" t="str">
        <f t="shared" si="131"/>
        <v/>
      </c>
      <c r="BI200" s="55"/>
      <c r="BJ200" s="34"/>
      <c r="BK200" s="148"/>
      <c r="BL200" s="34"/>
      <c r="BM200" s="32" t="str">
        <f t="shared" si="132"/>
        <v/>
      </c>
      <c r="BN200" s="34"/>
      <c r="BO200" s="32" t="str">
        <f t="shared" si="133"/>
        <v/>
      </c>
      <c r="BP200" s="34"/>
      <c r="BQ200" s="32" t="str">
        <f t="shared" si="134"/>
        <v/>
      </c>
      <c r="BR200" s="34"/>
      <c r="BS200" s="36" t="str">
        <f t="shared" si="135"/>
        <v/>
      </c>
      <c r="BT200" s="36" t="str">
        <f t="shared" si="136"/>
        <v/>
      </c>
      <c r="BU200" s="36" t="str">
        <f t="shared" si="137"/>
        <v/>
      </c>
      <c r="BV200" s="55"/>
      <c r="BW200" s="36" t="str">
        <f t="shared" si="138"/>
        <v/>
      </c>
      <c r="BX200" s="36" t="str">
        <f t="shared" si="138"/>
        <v/>
      </c>
      <c r="BY200" s="31"/>
      <c r="BZ200" s="38"/>
      <c r="CB200" s="120" t="e">
        <f t="shared" ca="1" si="107"/>
        <v>#VALUE!</v>
      </c>
      <c r="CC200" s="2" t="e">
        <f t="shared" ca="1" si="139"/>
        <v>#VALUE!</v>
      </c>
    </row>
    <row r="201" spans="1:81" s="10" customFormat="1" ht="25.15" customHeight="1" x14ac:dyDescent="0.2">
      <c r="A201" s="52" t="str">
        <f t="shared" si="140"/>
        <v/>
      </c>
      <c r="B201" s="157" t="e">
        <f t="shared" ca="1" si="108"/>
        <v>#VALUE!</v>
      </c>
      <c r="C201" s="157" t="e">
        <f t="shared" si="109"/>
        <v>#VALUE!</v>
      </c>
      <c r="D201" s="29"/>
      <c r="E201" s="155" t="str">
        <f ca="1">IFERROR(INDIRECT(ADDRESS(MATCH(D201,CatModules!C:C,0),2,1,1,"CatModules")),"")</f>
        <v/>
      </c>
      <c r="F201" s="96"/>
      <c r="G201" s="156" t="str">
        <f ca="1">IFERROR(INDIRECT(ADDRESS(MATCH(CONCATENATE(E201,"-",F201),CatInt!K:K,0),3,1,1,"CatInt")),"")</f>
        <v/>
      </c>
      <c r="H201" s="45" t="str">
        <f>IF(F201="","",VLOOKUP(F201,#REF!,2,FALSE))</f>
        <v/>
      </c>
      <c r="I201" s="29"/>
      <c r="J201" s="155" t="e">
        <f t="shared" si="110"/>
        <v>#VALUE!</v>
      </c>
      <c r="K201" s="155" t="e">
        <f t="shared" si="111"/>
        <v>#VALUE!</v>
      </c>
      <c r="L201" s="153"/>
      <c r="M201" s="53"/>
      <c r="N201" s="175">
        <f t="shared" si="112"/>
        <v>1201</v>
      </c>
      <c r="O201" s="53"/>
      <c r="P201" s="175">
        <f t="shared" si="113"/>
        <v>10201</v>
      </c>
      <c r="Q201" s="30"/>
      <c r="R201" s="149" t="str">
        <f>IFERROR(VLOOKUP(Q201,Setup!D$16:E$25,2,FALSE),"")</f>
        <v/>
      </c>
      <c r="S201" s="51" t="str">
        <f ca="1">IFERROR(IF(OR(I201="",VLOOKUP(I201,CatCostInp!$E$2:$K$88,7,FALSE)=0),"",VLOOKUP(I201,CatCostInp!$E$2:$K$88,7,FALSE)),"")</f>
        <v/>
      </c>
      <c r="T201" s="159" t="e">
        <f>VLOOKUP(U201,#REF!,2,FALSE)</f>
        <v>#REF!</v>
      </c>
      <c r="U201" s="30"/>
      <c r="V201" s="1" t="str">
        <f ca="1">IF(U201=Setup!$C$10,"Grant",IF('Other Pharma &amp; Health Products'!U201=Setup!$C$11,"Local",IF('Other Pharma &amp; Health Products'!U201=Setup!$C$12,"Other","")))</f>
        <v/>
      </c>
      <c r="W201" s="34"/>
      <c r="X201" s="148"/>
      <c r="Y201" s="33"/>
      <c r="Z201" s="36" t="str">
        <f t="shared" si="114"/>
        <v/>
      </c>
      <c r="AA201" s="35"/>
      <c r="AB201" s="32" t="str">
        <f t="shared" si="115"/>
        <v/>
      </c>
      <c r="AC201" s="35"/>
      <c r="AD201" s="32" t="str">
        <f t="shared" si="116"/>
        <v/>
      </c>
      <c r="AE201" s="35"/>
      <c r="AF201" s="36" t="str">
        <f t="shared" si="117"/>
        <v/>
      </c>
      <c r="AG201" s="36" t="str">
        <f t="shared" si="118"/>
        <v/>
      </c>
      <c r="AH201" s="36" t="str">
        <f t="shared" si="119"/>
        <v/>
      </c>
      <c r="AI201" s="55"/>
      <c r="AJ201" s="37"/>
      <c r="AK201" s="148"/>
      <c r="AL201" s="35"/>
      <c r="AM201" s="32" t="str">
        <f t="shared" si="120"/>
        <v/>
      </c>
      <c r="AN201" s="35"/>
      <c r="AO201" s="32" t="str">
        <f t="shared" si="121"/>
        <v/>
      </c>
      <c r="AP201" s="35"/>
      <c r="AQ201" s="32" t="str">
        <f t="shared" si="122"/>
        <v/>
      </c>
      <c r="AR201" s="35"/>
      <c r="AS201" s="36" t="str">
        <f t="shared" si="123"/>
        <v/>
      </c>
      <c r="AT201" s="36" t="str">
        <f t="shared" si="124"/>
        <v/>
      </c>
      <c r="AU201" s="36" t="str">
        <f t="shared" si="125"/>
        <v/>
      </c>
      <c r="AV201" s="55"/>
      <c r="AW201" s="34"/>
      <c r="AX201" s="148"/>
      <c r="AY201" s="34"/>
      <c r="AZ201" s="32" t="str">
        <f t="shared" si="126"/>
        <v/>
      </c>
      <c r="BA201" s="34"/>
      <c r="BB201" s="32" t="str">
        <f t="shared" si="127"/>
        <v/>
      </c>
      <c r="BC201" s="34"/>
      <c r="BD201" s="32" t="str">
        <f t="shared" si="128"/>
        <v/>
      </c>
      <c r="BE201" s="35"/>
      <c r="BF201" s="36" t="str">
        <f t="shared" si="129"/>
        <v/>
      </c>
      <c r="BG201" s="36" t="str">
        <f t="shared" si="130"/>
        <v/>
      </c>
      <c r="BH201" s="36" t="str">
        <f t="shared" si="131"/>
        <v/>
      </c>
      <c r="BI201" s="55"/>
      <c r="BJ201" s="34"/>
      <c r="BK201" s="148"/>
      <c r="BL201" s="34"/>
      <c r="BM201" s="32" t="str">
        <f t="shared" si="132"/>
        <v/>
      </c>
      <c r="BN201" s="34"/>
      <c r="BO201" s="32" t="str">
        <f t="shared" si="133"/>
        <v/>
      </c>
      <c r="BP201" s="34"/>
      <c r="BQ201" s="32" t="str">
        <f t="shared" si="134"/>
        <v/>
      </c>
      <c r="BR201" s="34"/>
      <c r="BS201" s="36" t="str">
        <f t="shared" si="135"/>
        <v/>
      </c>
      <c r="BT201" s="36" t="str">
        <f t="shared" si="136"/>
        <v/>
      </c>
      <c r="BU201" s="36" t="str">
        <f t="shared" si="137"/>
        <v/>
      </c>
      <c r="BV201" s="55"/>
      <c r="BW201" s="36" t="str">
        <f t="shared" si="138"/>
        <v/>
      </c>
      <c r="BX201" s="36" t="str">
        <f t="shared" si="138"/>
        <v/>
      </c>
      <c r="BY201" s="31"/>
      <c r="BZ201" s="38"/>
      <c r="CB201" s="120" t="e">
        <f t="shared" ca="1" si="107"/>
        <v>#VALUE!</v>
      </c>
      <c r="CC201" s="2" t="e">
        <f t="shared" ca="1" si="139"/>
        <v>#VALUE!</v>
      </c>
    </row>
    <row r="202" spans="1:81" s="10" customFormat="1" ht="25.15" customHeight="1" x14ac:dyDescent="0.2">
      <c r="A202" s="52" t="str">
        <f t="shared" si="140"/>
        <v/>
      </c>
      <c r="B202" s="157" t="e">
        <f t="shared" ca="1" si="108"/>
        <v>#VALUE!</v>
      </c>
      <c r="C202" s="157" t="e">
        <f t="shared" si="109"/>
        <v>#VALUE!</v>
      </c>
      <c r="D202" s="29"/>
      <c r="E202" s="155" t="str">
        <f ca="1">IFERROR(INDIRECT(ADDRESS(MATCH(D202,CatModules!C:C,0),2,1,1,"CatModules")),"")</f>
        <v/>
      </c>
      <c r="F202" s="96"/>
      <c r="G202" s="156" t="str">
        <f ca="1">IFERROR(INDIRECT(ADDRESS(MATCH(CONCATENATE(E202,"-",F202),CatInt!K:K,0),3,1,1,"CatInt")),"")</f>
        <v/>
      </c>
      <c r="H202" s="45" t="str">
        <f>IF(F202="","",VLOOKUP(F202,#REF!,2,FALSE))</f>
        <v/>
      </c>
      <c r="I202" s="29"/>
      <c r="J202" s="155" t="e">
        <f t="shared" si="110"/>
        <v>#VALUE!</v>
      </c>
      <c r="K202" s="155" t="e">
        <f t="shared" si="111"/>
        <v>#VALUE!</v>
      </c>
      <c r="L202" s="153"/>
      <c r="M202" s="53"/>
      <c r="N202" s="175">
        <f t="shared" si="112"/>
        <v>1202</v>
      </c>
      <c r="O202" s="53"/>
      <c r="P202" s="175">
        <f t="shared" si="113"/>
        <v>10202</v>
      </c>
      <c r="Q202" s="30"/>
      <c r="R202" s="149" t="str">
        <f>IFERROR(VLOOKUP(Q202,Setup!D$16:E$25,2,FALSE),"")</f>
        <v/>
      </c>
      <c r="S202" s="51" t="str">
        <f ca="1">IFERROR(IF(OR(I202="",VLOOKUP(I202,CatCostInp!$E$2:$K$88,7,FALSE)=0),"",VLOOKUP(I202,CatCostInp!$E$2:$K$88,7,FALSE)),"")</f>
        <v/>
      </c>
      <c r="T202" s="159" t="e">
        <f>VLOOKUP(U202,#REF!,2,FALSE)</f>
        <v>#REF!</v>
      </c>
      <c r="U202" s="30"/>
      <c r="V202" s="1" t="str">
        <f ca="1">IF(U202=Setup!$C$10,"Grant",IF('Other Pharma &amp; Health Products'!U202=Setup!$C$11,"Local",IF('Other Pharma &amp; Health Products'!U202=Setup!$C$12,"Other","")))</f>
        <v/>
      </c>
      <c r="W202" s="34"/>
      <c r="X202" s="148"/>
      <c r="Y202" s="33"/>
      <c r="Z202" s="36" t="str">
        <f t="shared" si="114"/>
        <v/>
      </c>
      <c r="AA202" s="35"/>
      <c r="AB202" s="32" t="str">
        <f t="shared" si="115"/>
        <v/>
      </c>
      <c r="AC202" s="35"/>
      <c r="AD202" s="32" t="str">
        <f t="shared" si="116"/>
        <v/>
      </c>
      <c r="AE202" s="35"/>
      <c r="AF202" s="36" t="str">
        <f t="shared" si="117"/>
        <v/>
      </c>
      <c r="AG202" s="36" t="str">
        <f t="shared" si="118"/>
        <v/>
      </c>
      <c r="AH202" s="36" t="str">
        <f t="shared" si="119"/>
        <v/>
      </c>
      <c r="AI202" s="55"/>
      <c r="AJ202" s="37"/>
      <c r="AK202" s="148"/>
      <c r="AL202" s="35"/>
      <c r="AM202" s="32" t="str">
        <f t="shared" si="120"/>
        <v/>
      </c>
      <c r="AN202" s="35"/>
      <c r="AO202" s="32" t="str">
        <f t="shared" si="121"/>
        <v/>
      </c>
      <c r="AP202" s="35"/>
      <c r="AQ202" s="32" t="str">
        <f t="shared" si="122"/>
        <v/>
      </c>
      <c r="AR202" s="35"/>
      <c r="AS202" s="36" t="str">
        <f t="shared" si="123"/>
        <v/>
      </c>
      <c r="AT202" s="36" t="str">
        <f t="shared" si="124"/>
        <v/>
      </c>
      <c r="AU202" s="36" t="str">
        <f t="shared" si="125"/>
        <v/>
      </c>
      <c r="AV202" s="55"/>
      <c r="AW202" s="34"/>
      <c r="AX202" s="148"/>
      <c r="AY202" s="34"/>
      <c r="AZ202" s="32" t="str">
        <f t="shared" si="126"/>
        <v/>
      </c>
      <c r="BA202" s="34"/>
      <c r="BB202" s="32" t="str">
        <f t="shared" si="127"/>
        <v/>
      </c>
      <c r="BC202" s="34"/>
      <c r="BD202" s="32" t="str">
        <f t="shared" si="128"/>
        <v/>
      </c>
      <c r="BE202" s="35"/>
      <c r="BF202" s="36" t="str">
        <f t="shared" si="129"/>
        <v/>
      </c>
      <c r="BG202" s="36" t="str">
        <f t="shared" si="130"/>
        <v/>
      </c>
      <c r="BH202" s="36" t="str">
        <f t="shared" si="131"/>
        <v/>
      </c>
      <c r="BI202" s="55"/>
      <c r="BJ202" s="34"/>
      <c r="BK202" s="148"/>
      <c r="BL202" s="34"/>
      <c r="BM202" s="32" t="str">
        <f t="shared" si="132"/>
        <v/>
      </c>
      <c r="BN202" s="34"/>
      <c r="BO202" s="32" t="str">
        <f t="shared" si="133"/>
        <v/>
      </c>
      <c r="BP202" s="34"/>
      <c r="BQ202" s="32" t="str">
        <f t="shared" si="134"/>
        <v/>
      </c>
      <c r="BR202" s="34"/>
      <c r="BS202" s="36" t="str">
        <f t="shared" si="135"/>
        <v/>
      </c>
      <c r="BT202" s="36" t="str">
        <f t="shared" si="136"/>
        <v/>
      </c>
      <c r="BU202" s="36" t="str">
        <f t="shared" si="137"/>
        <v/>
      </c>
      <c r="BV202" s="55"/>
      <c r="BW202" s="36" t="str">
        <f t="shared" si="138"/>
        <v/>
      </c>
      <c r="BX202" s="36" t="str">
        <f t="shared" si="138"/>
        <v/>
      </c>
      <c r="BY202" s="31"/>
      <c r="BZ202" s="38"/>
      <c r="CB202" s="120" t="e">
        <f t="shared" ca="1" si="107"/>
        <v>#VALUE!</v>
      </c>
      <c r="CC202" s="2" t="e">
        <f t="shared" ca="1" si="139"/>
        <v>#VALUE!</v>
      </c>
    </row>
    <row r="203" spans="1:81" s="10" customFormat="1" ht="25.15" customHeight="1" x14ac:dyDescent="0.2">
      <c r="A203" s="52" t="str">
        <f t="shared" si="140"/>
        <v/>
      </c>
      <c r="B203" s="157" t="e">
        <f t="shared" ca="1" si="108"/>
        <v>#VALUE!</v>
      </c>
      <c r="C203" s="157" t="e">
        <f t="shared" si="109"/>
        <v>#VALUE!</v>
      </c>
      <c r="D203" s="29"/>
      <c r="E203" s="155" t="str">
        <f ca="1">IFERROR(INDIRECT(ADDRESS(MATCH(D203,CatModules!C:C,0),2,1,1,"CatModules")),"")</f>
        <v/>
      </c>
      <c r="F203" s="96"/>
      <c r="G203" s="156" t="str">
        <f ca="1">IFERROR(INDIRECT(ADDRESS(MATCH(CONCATENATE(E203,"-",F203),CatInt!K:K,0),3,1,1,"CatInt")),"")</f>
        <v/>
      </c>
      <c r="H203" s="45" t="str">
        <f>IF(F203="","",VLOOKUP(F203,#REF!,2,FALSE))</f>
        <v/>
      </c>
      <c r="I203" s="29"/>
      <c r="J203" s="155" t="e">
        <f t="shared" si="110"/>
        <v>#VALUE!</v>
      </c>
      <c r="K203" s="155" t="e">
        <f t="shared" si="111"/>
        <v>#VALUE!</v>
      </c>
      <c r="L203" s="153"/>
      <c r="M203" s="53"/>
      <c r="N203" s="175">
        <f t="shared" si="112"/>
        <v>1203</v>
      </c>
      <c r="O203" s="53"/>
      <c r="P203" s="175">
        <f t="shared" si="113"/>
        <v>10203</v>
      </c>
      <c r="Q203" s="30"/>
      <c r="R203" s="149" t="str">
        <f>IFERROR(VLOOKUP(Q203,Setup!D$16:E$25,2,FALSE),"")</f>
        <v/>
      </c>
      <c r="S203" s="51" t="str">
        <f ca="1">IFERROR(IF(OR(I203="",VLOOKUP(I203,CatCostInp!$E$2:$K$88,7,FALSE)=0),"",VLOOKUP(I203,CatCostInp!$E$2:$K$88,7,FALSE)),"")</f>
        <v/>
      </c>
      <c r="T203" s="159" t="e">
        <f>VLOOKUP(U203,#REF!,2,FALSE)</f>
        <v>#REF!</v>
      </c>
      <c r="U203" s="30"/>
      <c r="V203" s="1" t="str">
        <f ca="1">IF(U203=Setup!$C$10,"Grant",IF('Other Pharma &amp; Health Products'!U203=Setup!$C$11,"Local",IF('Other Pharma &amp; Health Products'!U203=Setup!$C$12,"Other","")))</f>
        <v/>
      </c>
      <c r="W203" s="34"/>
      <c r="X203" s="148"/>
      <c r="Y203" s="33"/>
      <c r="Z203" s="36" t="str">
        <f t="shared" si="114"/>
        <v/>
      </c>
      <c r="AA203" s="35"/>
      <c r="AB203" s="32" t="str">
        <f t="shared" si="115"/>
        <v/>
      </c>
      <c r="AC203" s="34"/>
      <c r="AD203" s="32" t="str">
        <f t="shared" si="116"/>
        <v/>
      </c>
      <c r="AE203" s="35"/>
      <c r="AF203" s="36" t="str">
        <f t="shared" si="117"/>
        <v/>
      </c>
      <c r="AG203" s="36" t="str">
        <f t="shared" si="118"/>
        <v/>
      </c>
      <c r="AH203" s="36" t="str">
        <f t="shared" si="119"/>
        <v/>
      </c>
      <c r="AI203" s="55"/>
      <c r="AJ203" s="37"/>
      <c r="AK203" s="148"/>
      <c r="AL203" s="35"/>
      <c r="AM203" s="32" t="str">
        <f t="shared" si="120"/>
        <v/>
      </c>
      <c r="AN203" s="35"/>
      <c r="AO203" s="32" t="str">
        <f t="shared" si="121"/>
        <v/>
      </c>
      <c r="AP203" s="35"/>
      <c r="AQ203" s="32" t="str">
        <f t="shared" si="122"/>
        <v/>
      </c>
      <c r="AR203" s="34"/>
      <c r="AS203" s="36" t="str">
        <f t="shared" si="123"/>
        <v/>
      </c>
      <c r="AT203" s="36" t="str">
        <f t="shared" si="124"/>
        <v/>
      </c>
      <c r="AU203" s="36" t="str">
        <f t="shared" si="125"/>
        <v/>
      </c>
      <c r="AV203" s="55"/>
      <c r="AW203" s="34"/>
      <c r="AX203" s="148"/>
      <c r="AY203" s="34"/>
      <c r="AZ203" s="32" t="str">
        <f t="shared" si="126"/>
        <v/>
      </c>
      <c r="BA203" s="34"/>
      <c r="BB203" s="32" t="str">
        <f t="shared" si="127"/>
        <v/>
      </c>
      <c r="BC203" s="34"/>
      <c r="BD203" s="32" t="str">
        <f t="shared" si="128"/>
        <v/>
      </c>
      <c r="BE203" s="35"/>
      <c r="BF203" s="36" t="str">
        <f t="shared" si="129"/>
        <v/>
      </c>
      <c r="BG203" s="36" t="str">
        <f t="shared" si="130"/>
        <v/>
      </c>
      <c r="BH203" s="36" t="str">
        <f t="shared" si="131"/>
        <v/>
      </c>
      <c r="BI203" s="55"/>
      <c r="BJ203" s="34"/>
      <c r="BK203" s="148"/>
      <c r="BL203" s="34"/>
      <c r="BM203" s="32" t="str">
        <f t="shared" si="132"/>
        <v/>
      </c>
      <c r="BN203" s="34"/>
      <c r="BO203" s="32" t="str">
        <f t="shared" si="133"/>
        <v/>
      </c>
      <c r="BP203" s="34"/>
      <c r="BQ203" s="32" t="str">
        <f t="shared" si="134"/>
        <v/>
      </c>
      <c r="BR203" s="34"/>
      <c r="BS203" s="36" t="str">
        <f t="shared" si="135"/>
        <v/>
      </c>
      <c r="BT203" s="36" t="str">
        <f t="shared" si="136"/>
        <v/>
      </c>
      <c r="BU203" s="36" t="str">
        <f t="shared" si="137"/>
        <v/>
      </c>
      <c r="BV203" s="55"/>
      <c r="BW203" s="36" t="str">
        <f t="shared" si="138"/>
        <v/>
      </c>
      <c r="BX203" s="36" t="str">
        <f t="shared" si="138"/>
        <v/>
      </c>
      <c r="BY203" s="31"/>
      <c r="BZ203" s="38"/>
      <c r="CB203" s="120" t="e">
        <f t="shared" ca="1" si="107"/>
        <v>#VALUE!</v>
      </c>
      <c r="CC203" s="2" t="e">
        <f t="shared" ca="1" si="139"/>
        <v>#VALUE!</v>
      </c>
    </row>
    <row r="204" spans="1:81" s="10" customFormat="1" ht="25.15" customHeight="1" x14ac:dyDescent="0.2">
      <c r="A204" s="52" t="str">
        <f t="shared" si="140"/>
        <v/>
      </c>
      <c r="B204" s="157" t="e">
        <f t="shared" ca="1" si="108"/>
        <v>#VALUE!</v>
      </c>
      <c r="C204" s="157" t="e">
        <f t="shared" si="109"/>
        <v>#VALUE!</v>
      </c>
      <c r="D204" s="29"/>
      <c r="E204" s="155" t="str">
        <f ca="1">IFERROR(INDIRECT(ADDRESS(MATCH(D204,CatModules!C:C,0),2,1,1,"CatModules")),"")</f>
        <v/>
      </c>
      <c r="F204" s="96"/>
      <c r="G204" s="156" t="str">
        <f ca="1">IFERROR(INDIRECT(ADDRESS(MATCH(CONCATENATE(E204,"-",F204),CatInt!K:K,0),3,1,1,"CatInt")),"")</f>
        <v/>
      </c>
      <c r="H204" s="45" t="str">
        <f>IF(F204="","",VLOOKUP(F204,#REF!,2,FALSE))</f>
        <v/>
      </c>
      <c r="I204" s="29"/>
      <c r="J204" s="155" t="e">
        <f t="shared" si="110"/>
        <v>#VALUE!</v>
      </c>
      <c r="K204" s="155" t="e">
        <f t="shared" si="111"/>
        <v>#VALUE!</v>
      </c>
      <c r="L204" s="153"/>
      <c r="M204" s="53"/>
      <c r="N204" s="175">
        <f t="shared" si="112"/>
        <v>1204</v>
      </c>
      <c r="O204" s="53"/>
      <c r="P204" s="175">
        <f t="shared" si="113"/>
        <v>10204</v>
      </c>
      <c r="Q204" s="30"/>
      <c r="R204" s="149" t="str">
        <f>IFERROR(VLOOKUP(Q204,Setup!D$16:E$25,2,FALSE),"")</f>
        <v/>
      </c>
      <c r="S204" s="51" t="str">
        <f ca="1">IFERROR(IF(OR(I204="",VLOOKUP(I204,CatCostInp!$E$2:$K$88,7,FALSE)=0),"",VLOOKUP(I204,CatCostInp!$E$2:$K$88,7,FALSE)),"")</f>
        <v/>
      </c>
      <c r="T204" s="159" t="e">
        <f>VLOOKUP(U204,#REF!,2,FALSE)</f>
        <v>#REF!</v>
      </c>
      <c r="U204" s="30"/>
      <c r="V204" s="1" t="str">
        <f ca="1">IF(U204=Setup!$C$10,"Grant",IF('Other Pharma &amp; Health Products'!U204=Setup!$C$11,"Local",IF('Other Pharma &amp; Health Products'!U204=Setup!$C$12,"Other","")))</f>
        <v/>
      </c>
      <c r="W204" s="34"/>
      <c r="X204" s="148"/>
      <c r="Y204" s="33"/>
      <c r="Z204" s="36" t="str">
        <f t="shared" si="114"/>
        <v/>
      </c>
      <c r="AA204" s="35"/>
      <c r="AB204" s="32" t="str">
        <f t="shared" si="115"/>
        <v/>
      </c>
      <c r="AC204" s="34"/>
      <c r="AD204" s="32" t="str">
        <f t="shared" si="116"/>
        <v/>
      </c>
      <c r="AE204" s="35"/>
      <c r="AF204" s="36" t="str">
        <f t="shared" si="117"/>
        <v/>
      </c>
      <c r="AG204" s="36" t="str">
        <f t="shared" si="118"/>
        <v/>
      </c>
      <c r="AH204" s="36" t="str">
        <f t="shared" si="119"/>
        <v/>
      </c>
      <c r="AI204" s="55"/>
      <c r="AJ204" s="37"/>
      <c r="AK204" s="148"/>
      <c r="AL204" s="35"/>
      <c r="AM204" s="32" t="str">
        <f t="shared" si="120"/>
        <v/>
      </c>
      <c r="AN204" s="35"/>
      <c r="AO204" s="32" t="str">
        <f t="shared" si="121"/>
        <v/>
      </c>
      <c r="AP204" s="35"/>
      <c r="AQ204" s="32" t="str">
        <f t="shared" si="122"/>
        <v/>
      </c>
      <c r="AR204" s="34"/>
      <c r="AS204" s="36" t="str">
        <f t="shared" si="123"/>
        <v/>
      </c>
      <c r="AT204" s="36" t="str">
        <f t="shared" si="124"/>
        <v/>
      </c>
      <c r="AU204" s="36" t="str">
        <f t="shared" si="125"/>
        <v/>
      </c>
      <c r="AV204" s="55"/>
      <c r="AW204" s="34"/>
      <c r="AX204" s="148"/>
      <c r="AY204" s="34"/>
      <c r="AZ204" s="32" t="str">
        <f t="shared" si="126"/>
        <v/>
      </c>
      <c r="BA204" s="34"/>
      <c r="BB204" s="32" t="str">
        <f t="shared" si="127"/>
        <v/>
      </c>
      <c r="BC204" s="34"/>
      <c r="BD204" s="32" t="str">
        <f t="shared" si="128"/>
        <v/>
      </c>
      <c r="BE204" s="35"/>
      <c r="BF204" s="36" t="str">
        <f t="shared" si="129"/>
        <v/>
      </c>
      <c r="BG204" s="36" t="str">
        <f t="shared" si="130"/>
        <v/>
      </c>
      <c r="BH204" s="36" t="str">
        <f t="shared" si="131"/>
        <v/>
      </c>
      <c r="BI204" s="55"/>
      <c r="BJ204" s="34"/>
      <c r="BK204" s="148"/>
      <c r="BL204" s="34"/>
      <c r="BM204" s="32" t="str">
        <f t="shared" si="132"/>
        <v/>
      </c>
      <c r="BN204" s="34"/>
      <c r="BO204" s="32" t="str">
        <f t="shared" si="133"/>
        <v/>
      </c>
      <c r="BP204" s="34"/>
      <c r="BQ204" s="32" t="str">
        <f t="shared" si="134"/>
        <v/>
      </c>
      <c r="BR204" s="34"/>
      <c r="BS204" s="36" t="str">
        <f t="shared" si="135"/>
        <v/>
      </c>
      <c r="BT204" s="36" t="str">
        <f t="shared" si="136"/>
        <v/>
      </c>
      <c r="BU204" s="36" t="str">
        <f t="shared" si="137"/>
        <v/>
      </c>
      <c r="BV204" s="55"/>
      <c r="BW204" s="36" t="str">
        <f t="shared" si="138"/>
        <v/>
      </c>
      <c r="BX204" s="36" t="str">
        <f t="shared" si="138"/>
        <v/>
      </c>
      <c r="BY204" s="31"/>
      <c r="BZ204" s="38"/>
      <c r="CB204" s="120" t="e">
        <f t="shared" ca="1" si="107"/>
        <v>#VALUE!</v>
      </c>
      <c r="CC204" s="2" t="e">
        <f t="shared" ca="1" si="139"/>
        <v>#VALUE!</v>
      </c>
    </row>
    <row r="205" spans="1:81" s="10" customFormat="1" ht="25.15" customHeight="1" x14ac:dyDescent="0.2">
      <c r="A205" s="52" t="str">
        <f t="shared" si="140"/>
        <v/>
      </c>
      <c r="B205" s="157" t="e">
        <f t="shared" ca="1" si="108"/>
        <v>#VALUE!</v>
      </c>
      <c r="C205" s="157" t="e">
        <f t="shared" si="109"/>
        <v>#VALUE!</v>
      </c>
      <c r="D205" s="29"/>
      <c r="E205" s="155" t="str">
        <f ca="1">IFERROR(INDIRECT(ADDRESS(MATCH(D205,CatModules!C:C,0),2,1,1,"CatModules")),"")</f>
        <v/>
      </c>
      <c r="F205" s="96"/>
      <c r="G205" s="156" t="str">
        <f ca="1">IFERROR(INDIRECT(ADDRESS(MATCH(CONCATENATE(E205,"-",F205),CatInt!K:K,0),3,1,1,"CatInt")),"")</f>
        <v/>
      </c>
      <c r="H205" s="45" t="str">
        <f>IF(F205="","",VLOOKUP(F205,#REF!,2,FALSE))</f>
        <v/>
      </c>
      <c r="I205" s="29"/>
      <c r="J205" s="155" t="e">
        <f t="shared" si="110"/>
        <v>#VALUE!</v>
      </c>
      <c r="K205" s="155" t="e">
        <f t="shared" si="111"/>
        <v>#VALUE!</v>
      </c>
      <c r="L205" s="153"/>
      <c r="M205" s="53"/>
      <c r="N205" s="175">
        <f t="shared" si="112"/>
        <v>1205</v>
      </c>
      <c r="O205" s="53"/>
      <c r="P205" s="175">
        <f t="shared" si="113"/>
        <v>10205</v>
      </c>
      <c r="Q205" s="30"/>
      <c r="R205" s="149" t="str">
        <f>IFERROR(VLOOKUP(Q205,Setup!D$16:E$25,2,FALSE),"")</f>
        <v/>
      </c>
      <c r="S205" s="51" t="str">
        <f ca="1">IFERROR(IF(OR(I205="",VLOOKUP(I205,CatCostInp!$E$2:$K$88,7,FALSE)=0),"",VLOOKUP(I205,CatCostInp!$E$2:$K$88,7,FALSE)),"")</f>
        <v/>
      </c>
      <c r="T205" s="159" t="e">
        <f>VLOOKUP(U205,#REF!,2,FALSE)</f>
        <v>#REF!</v>
      </c>
      <c r="U205" s="30"/>
      <c r="V205" s="1" t="str">
        <f ca="1">IF(U205=Setup!$C$10,"Grant",IF('Other Pharma &amp; Health Products'!U205=Setup!$C$11,"Local",IF('Other Pharma &amp; Health Products'!U205=Setup!$C$12,"Other","")))</f>
        <v/>
      </c>
      <c r="W205" s="34"/>
      <c r="X205" s="148"/>
      <c r="Y205" s="33"/>
      <c r="Z205" s="36" t="str">
        <f t="shared" si="114"/>
        <v/>
      </c>
      <c r="AA205" s="35"/>
      <c r="AB205" s="32" t="str">
        <f t="shared" si="115"/>
        <v/>
      </c>
      <c r="AC205" s="34"/>
      <c r="AD205" s="32" t="str">
        <f t="shared" si="116"/>
        <v/>
      </c>
      <c r="AE205" s="35"/>
      <c r="AF205" s="36" t="str">
        <f t="shared" si="117"/>
        <v/>
      </c>
      <c r="AG205" s="36" t="str">
        <f t="shared" si="118"/>
        <v/>
      </c>
      <c r="AH205" s="36" t="str">
        <f t="shared" si="119"/>
        <v/>
      </c>
      <c r="AI205" s="55"/>
      <c r="AJ205" s="37"/>
      <c r="AK205" s="148"/>
      <c r="AL205" s="35"/>
      <c r="AM205" s="32" t="str">
        <f t="shared" si="120"/>
        <v/>
      </c>
      <c r="AN205" s="35"/>
      <c r="AO205" s="32" t="str">
        <f t="shared" si="121"/>
        <v/>
      </c>
      <c r="AP205" s="35"/>
      <c r="AQ205" s="32" t="str">
        <f t="shared" si="122"/>
        <v/>
      </c>
      <c r="AR205" s="34"/>
      <c r="AS205" s="36" t="str">
        <f t="shared" si="123"/>
        <v/>
      </c>
      <c r="AT205" s="36" t="str">
        <f t="shared" si="124"/>
        <v/>
      </c>
      <c r="AU205" s="36" t="str">
        <f t="shared" si="125"/>
        <v/>
      </c>
      <c r="AV205" s="55"/>
      <c r="AW205" s="34"/>
      <c r="AX205" s="148"/>
      <c r="AY205" s="34"/>
      <c r="AZ205" s="32" t="str">
        <f t="shared" si="126"/>
        <v/>
      </c>
      <c r="BA205" s="34"/>
      <c r="BB205" s="32" t="str">
        <f t="shared" si="127"/>
        <v/>
      </c>
      <c r="BC205" s="34"/>
      <c r="BD205" s="32" t="str">
        <f t="shared" si="128"/>
        <v/>
      </c>
      <c r="BE205" s="35"/>
      <c r="BF205" s="36" t="str">
        <f t="shared" si="129"/>
        <v/>
      </c>
      <c r="BG205" s="36" t="str">
        <f t="shared" si="130"/>
        <v/>
      </c>
      <c r="BH205" s="36" t="str">
        <f t="shared" si="131"/>
        <v/>
      </c>
      <c r="BI205" s="55"/>
      <c r="BJ205" s="34"/>
      <c r="BK205" s="148"/>
      <c r="BL205" s="34"/>
      <c r="BM205" s="32" t="str">
        <f t="shared" si="132"/>
        <v/>
      </c>
      <c r="BN205" s="34"/>
      <c r="BO205" s="32" t="str">
        <f t="shared" si="133"/>
        <v/>
      </c>
      <c r="BP205" s="34"/>
      <c r="BQ205" s="32" t="str">
        <f t="shared" si="134"/>
        <v/>
      </c>
      <c r="BR205" s="34"/>
      <c r="BS205" s="36" t="str">
        <f t="shared" si="135"/>
        <v/>
      </c>
      <c r="BT205" s="36" t="str">
        <f t="shared" si="136"/>
        <v/>
      </c>
      <c r="BU205" s="36" t="str">
        <f t="shared" si="137"/>
        <v/>
      </c>
      <c r="BV205" s="55"/>
      <c r="BW205" s="36" t="str">
        <f t="shared" si="138"/>
        <v/>
      </c>
      <c r="BX205" s="36" t="str">
        <f t="shared" si="138"/>
        <v/>
      </c>
      <c r="BY205" s="31"/>
      <c r="BZ205" s="38"/>
      <c r="CB205" s="120" t="e">
        <f t="shared" ca="1" si="107"/>
        <v>#VALUE!</v>
      </c>
      <c r="CC205" s="2" t="e">
        <f t="shared" ca="1" si="139"/>
        <v>#VALUE!</v>
      </c>
    </row>
    <row r="206" spans="1:81" s="10" customFormat="1" ht="25.15" customHeight="1" x14ac:dyDescent="0.2">
      <c r="A206" s="52" t="str">
        <f t="shared" si="140"/>
        <v/>
      </c>
      <c r="B206" s="157" t="e">
        <f t="shared" ca="1" si="108"/>
        <v>#VALUE!</v>
      </c>
      <c r="C206" s="157" t="e">
        <f t="shared" si="109"/>
        <v>#VALUE!</v>
      </c>
      <c r="D206" s="29"/>
      <c r="E206" s="155" t="str">
        <f ca="1">IFERROR(INDIRECT(ADDRESS(MATCH(D206,CatModules!C:C,0),2,1,1,"CatModules")),"")</f>
        <v/>
      </c>
      <c r="F206" s="96"/>
      <c r="G206" s="156" t="str">
        <f ca="1">IFERROR(INDIRECT(ADDRESS(MATCH(CONCATENATE(E206,"-",F206),CatInt!K:K,0),3,1,1,"CatInt")),"")</f>
        <v/>
      </c>
      <c r="H206" s="45" t="str">
        <f>IF(F206="","",VLOOKUP(F206,#REF!,2,FALSE))</f>
        <v/>
      </c>
      <c r="I206" s="29"/>
      <c r="J206" s="155" t="e">
        <f t="shared" si="110"/>
        <v>#VALUE!</v>
      </c>
      <c r="K206" s="155" t="e">
        <f t="shared" si="111"/>
        <v>#VALUE!</v>
      </c>
      <c r="L206" s="153"/>
      <c r="M206" s="53"/>
      <c r="N206" s="175">
        <f t="shared" si="112"/>
        <v>1206</v>
      </c>
      <c r="O206" s="53"/>
      <c r="P206" s="175">
        <f t="shared" si="113"/>
        <v>10206</v>
      </c>
      <c r="Q206" s="30"/>
      <c r="R206" s="149" t="str">
        <f>IFERROR(VLOOKUP(Q206,Setup!D$16:E$25,2,FALSE),"")</f>
        <v/>
      </c>
      <c r="S206" s="51" t="str">
        <f ca="1">IFERROR(IF(OR(I206="",VLOOKUP(I206,CatCostInp!$E$2:$K$88,7,FALSE)=0),"",VLOOKUP(I206,CatCostInp!$E$2:$K$88,7,FALSE)),"")</f>
        <v/>
      </c>
      <c r="T206" s="159" t="e">
        <f>VLOOKUP(U206,#REF!,2,FALSE)</f>
        <v>#REF!</v>
      </c>
      <c r="U206" s="30"/>
      <c r="V206" s="1" t="str">
        <f ca="1">IF(U206=Setup!$C$10,"Grant",IF('Other Pharma &amp; Health Products'!U206=Setup!$C$11,"Local",IF('Other Pharma &amp; Health Products'!U206=Setup!$C$12,"Other","")))</f>
        <v/>
      </c>
      <c r="W206" s="34"/>
      <c r="X206" s="148"/>
      <c r="Y206" s="33"/>
      <c r="Z206" s="36" t="str">
        <f t="shared" si="114"/>
        <v/>
      </c>
      <c r="AA206" s="35"/>
      <c r="AB206" s="32" t="str">
        <f t="shared" si="115"/>
        <v/>
      </c>
      <c r="AC206" s="34"/>
      <c r="AD206" s="32" t="str">
        <f t="shared" si="116"/>
        <v/>
      </c>
      <c r="AE206" s="35"/>
      <c r="AF206" s="36" t="str">
        <f t="shared" si="117"/>
        <v/>
      </c>
      <c r="AG206" s="36" t="str">
        <f t="shared" si="118"/>
        <v/>
      </c>
      <c r="AH206" s="36" t="str">
        <f t="shared" si="119"/>
        <v/>
      </c>
      <c r="AI206" s="55"/>
      <c r="AJ206" s="37"/>
      <c r="AK206" s="148"/>
      <c r="AL206" s="35"/>
      <c r="AM206" s="32" t="str">
        <f t="shared" si="120"/>
        <v/>
      </c>
      <c r="AN206" s="35"/>
      <c r="AO206" s="32" t="str">
        <f t="shared" si="121"/>
        <v/>
      </c>
      <c r="AP206" s="35"/>
      <c r="AQ206" s="32" t="str">
        <f t="shared" si="122"/>
        <v/>
      </c>
      <c r="AR206" s="34"/>
      <c r="AS206" s="36" t="str">
        <f t="shared" si="123"/>
        <v/>
      </c>
      <c r="AT206" s="36" t="str">
        <f t="shared" si="124"/>
        <v/>
      </c>
      <c r="AU206" s="36" t="str">
        <f t="shared" si="125"/>
        <v/>
      </c>
      <c r="AV206" s="55"/>
      <c r="AW206" s="34"/>
      <c r="AX206" s="148"/>
      <c r="AY206" s="34"/>
      <c r="AZ206" s="32" t="str">
        <f t="shared" si="126"/>
        <v/>
      </c>
      <c r="BA206" s="34"/>
      <c r="BB206" s="32" t="str">
        <f t="shared" si="127"/>
        <v/>
      </c>
      <c r="BC206" s="34"/>
      <c r="BD206" s="32" t="str">
        <f t="shared" si="128"/>
        <v/>
      </c>
      <c r="BE206" s="35"/>
      <c r="BF206" s="36" t="str">
        <f t="shared" si="129"/>
        <v/>
      </c>
      <c r="BG206" s="36" t="str">
        <f t="shared" si="130"/>
        <v/>
      </c>
      <c r="BH206" s="36" t="str">
        <f t="shared" si="131"/>
        <v/>
      </c>
      <c r="BI206" s="55"/>
      <c r="BJ206" s="34"/>
      <c r="BK206" s="148"/>
      <c r="BL206" s="34"/>
      <c r="BM206" s="32" t="str">
        <f t="shared" si="132"/>
        <v/>
      </c>
      <c r="BN206" s="34"/>
      <c r="BO206" s="32" t="str">
        <f t="shared" si="133"/>
        <v/>
      </c>
      <c r="BP206" s="34"/>
      <c r="BQ206" s="32" t="str">
        <f t="shared" si="134"/>
        <v/>
      </c>
      <c r="BR206" s="34"/>
      <c r="BS206" s="36" t="str">
        <f t="shared" si="135"/>
        <v/>
      </c>
      <c r="BT206" s="36" t="str">
        <f t="shared" si="136"/>
        <v/>
      </c>
      <c r="BU206" s="36" t="str">
        <f t="shared" si="137"/>
        <v/>
      </c>
      <c r="BV206" s="55"/>
      <c r="BW206" s="36" t="str">
        <f t="shared" si="138"/>
        <v/>
      </c>
      <c r="BX206" s="36" t="str">
        <f t="shared" si="138"/>
        <v/>
      </c>
      <c r="BY206" s="31"/>
      <c r="BZ206" s="38"/>
      <c r="CB206" s="120" t="e">
        <f t="shared" ca="1" si="107"/>
        <v>#VALUE!</v>
      </c>
      <c r="CC206" s="2" t="e">
        <f t="shared" ca="1" si="139"/>
        <v>#VALUE!</v>
      </c>
    </row>
    <row r="207" spans="1:81" s="10" customFormat="1" ht="25.15" customHeight="1" x14ac:dyDescent="0.2">
      <c r="A207" s="52" t="str">
        <f t="shared" si="140"/>
        <v/>
      </c>
      <c r="B207" s="157" t="e">
        <f t="shared" ca="1" si="108"/>
        <v>#VALUE!</v>
      </c>
      <c r="C207" s="157" t="e">
        <f t="shared" si="109"/>
        <v>#VALUE!</v>
      </c>
      <c r="D207" s="29"/>
      <c r="E207" s="155" t="str">
        <f ca="1">IFERROR(INDIRECT(ADDRESS(MATCH(D207,CatModules!C:C,0),2,1,1,"CatModules")),"")</f>
        <v/>
      </c>
      <c r="F207" s="96"/>
      <c r="G207" s="156" t="str">
        <f ca="1">IFERROR(INDIRECT(ADDRESS(MATCH(CONCATENATE(E207,"-",F207),CatInt!K:K,0),3,1,1,"CatInt")),"")</f>
        <v/>
      </c>
      <c r="H207" s="45" t="str">
        <f>IF(F207="","",VLOOKUP(F207,#REF!,2,FALSE))</f>
        <v/>
      </c>
      <c r="I207" s="29"/>
      <c r="J207" s="155" t="e">
        <f t="shared" si="110"/>
        <v>#VALUE!</v>
      </c>
      <c r="K207" s="155" t="e">
        <f t="shared" si="111"/>
        <v>#VALUE!</v>
      </c>
      <c r="L207" s="153"/>
      <c r="M207" s="53"/>
      <c r="N207" s="175">
        <f t="shared" si="112"/>
        <v>1207</v>
      </c>
      <c r="O207" s="53"/>
      <c r="P207" s="175">
        <f t="shared" si="113"/>
        <v>10207</v>
      </c>
      <c r="Q207" s="30"/>
      <c r="R207" s="149" t="str">
        <f>IFERROR(VLOOKUP(Q207,Setup!D$16:E$25,2,FALSE),"")</f>
        <v/>
      </c>
      <c r="S207" s="51" t="str">
        <f ca="1">IFERROR(IF(OR(I207="",VLOOKUP(I207,CatCostInp!$E$2:$K$88,7,FALSE)=0),"",VLOOKUP(I207,CatCostInp!$E$2:$K$88,7,FALSE)),"")</f>
        <v/>
      </c>
      <c r="T207" s="159" t="e">
        <f>VLOOKUP(U207,#REF!,2,FALSE)</f>
        <v>#REF!</v>
      </c>
      <c r="U207" s="30"/>
      <c r="V207" s="1" t="str">
        <f ca="1">IF(U207=Setup!$C$10,"Grant",IF('Other Pharma &amp; Health Products'!U207=Setup!$C$11,"Local",IF('Other Pharma &amp; Health Products'!U207=Setup!$C$12,"Other","")))</f>
        <v/>
      </c>
      <c r="W207" s="34"/>
      <c r="X207" s="148"/>
      <c r="Y207" s="33"/>
      <c r="Z207" s="36" t="str">
        <f t="shared" si="114"/>
        <v/>
      </c>
      <c r="AA207" s="35"/>
      <c r="AB207" s="32" t="str">
        <f t="shared" si="115"/>
        <v/>
      </c>
      <c r="AC207" s="34"/>
      <c r="AD207" s="32" t="str">
        <f t="shared" si="116"/>
        <v/>
      </c>
      <c r="AE207" s="35"/>
      <c r="AF207" s="36" t="str">
        <f t="shared" si="117"/>
        <v/>
      </c>
      <c r="AG207" s="36" t="str">
        <f t="shared" si="118"/>
        <v/>
      </c>
      <c r="AH207" s="36" t="str">
        <f t="shared" si="119"/>
        <v/>
      </c>
      <c r="AI207" s="55"/>
      <c r="AJ207" s="37"/>
      <c r="AK207" s="148"/>
      <c r="AL207" s="35"/>
      <c r="AM207" s="32" t="str">
        <f t="shared" si="120"/>
        <v/>
      </c>
      <c r="AN207" s="35"/>
      <c r="AO207" s="32" t="str">
        <f t="shared" si="121"/>
        <v/>
      </c>
      <c r="AP207" s="35"/>
      <c r="AQ207" s="32" t="str">
        <f t="shared" si="122"/>
        <v/>
      </c>
      <c r="AR207" s="34"/>
      <c r="AS207" s="36" t="str">
        <f t="shared" si="123"/>
        <v/>
      </c>
      <c r="AT207" s="36" t="str">
        <f t="shared" si="124"/>
        <v/>
      </c>
      <c r="AU207" s="36" t="str">
        <f t="shared" si="125"/>
        <v/>
      </c>
      <c r="AV207" s="55"/>
      <c r="AW207" s="34"/>
      <c r="AX207" s="148"/>
      <c r="AY207" s="34"/>
      <c r="AZ207" s="32" t="str">
        <f t="shared" si="126"/>
        <v/>
      </c>
      <c r="BA207" s="34"/>
      <c r="BB207" s="32" t="str">
        <f t="shared" si="127"/>
        <v/>
      </c>
      <c r="BC207" s="34"/>
      <c r="BD207" s="32" t="str">
        <f t="shared" si="128"/>
        <v/>
      </c>
      <c r="BE207" s="35"/>
      <c r="BF207" s="36" t="str">
        <f t="shared" si="129"/>
        <v/>
      </c>
      <c r="BG207" s="36" t="str">
        <f t="shared" si="130"/>
        <v/>
      </c>
      <c r="BH207" s="36" t="str">
        <f t="shared" si="131"/>
        <v/>
      </c>
      <c r="BI207" s="55"/>
      <c r="BJ207" s="34"/>
      <c r="BK207" s="148"/>
      <c r="BL207" s="34"/>
      <c r="BM207" s="32" t="str">
        <f t="shared" si="132"/>
        <v/>
      </c>
      <c r="BN207" s="34"/>
      <c r="BO207" s="32" t="str">
        <f t="shared" si="133"/>
        <v/>
      </c>
      <c r="BP207" s="34"/>
      <c r="BQ207" s="32" t="str">
        <f t="shared" si="134"/>
        <v/>
      </c>
      <c r="BR207" s="34"/>
      <c r="BS207" s="36" t="str">
        <f t="shared" si="135"/>
        <v/>
      </c>
      <c r="BT207" s="36" t="str">
        <f t="shared" si="136"/>
        <v/>
      </c>
      <c r="BU207" s="36" t="str">
        <f t="shared" si="137"/>
        <v/>
      </c>
      <c r="BV207" s="55"/>
      <c r="BW207" s="36" t="str">
        <f t="shared" si="138"/>
        <v/>
      </c>
      <c r="BX207" s="36" t="str">
        <f t="shared" si="138"/>
        <v/>
      </c>
      <c r="BY207" s="31"/>
      <c r="BZ207" s="38"/>
      <c r="CB207" s="120" t="e">
        <f t="shared" ca="1" si="107"/>
        <v>#VALUE!</v>
      </c>
      <c r="CC207" s="2" t="e">
        <f t="shared" ca="1" si="139"/>
        <v>#VALUE!</v>
      </c>
    </row>
    <row r="208" spans="1:81" s="10" customFormat="1" ht="25.15" customHeight="1" x14ac:dyDescent="0.2">
      <c r="A208" s="52" t="str">
        <f t="shared" si="140"/>
        <v/>
      </c>
      <c r="B208" s="157" t="e">
        <f t="shared" ca="1" si="108"/>
        <v>#VALUE!</v>
      </c>
      <c r="C208" s="157" t="e">
        <f t="shared" si="109"/>
        <v>#VALUE!</v>
      </c>
      <c r="D208" s="29"/>
      <c r="E208" s="155" t="str">
        <f ca="1">IFERROR(INDIRECT(ADDRESS(MATCH(D208,CatModules!C:C,0),2,1,1,"CatModules")),"")</f>
        <v/>
      </c>
      <c r="F208" s="96"/>
      <c r="G208" s="156" t="str">
        <f ca="1">IFERROR(INDIRECT(ADDRESS(MATCH(CONCATENATE(E208,"-",F208),CatInt!K:K,0),3,1,1,"CatInt")),"")</f>
        <v/>
      </c>
      <c r="H208" s="45" t="str">
        <f>IF(F208="","",VLOOKUP(F208,#REF!,2,FALSE))</f>
        <v/>
      </c>
      <c r="I208" s="29"/>
      <c r="J208" s="155" t="e">
        <f t="shared" si="110"/>
        <v>#VALUE!</v>
      </c>
      <c r="K208" s="155" t="e">
        <f t="shared" si="111"/>
        <v>#VALUE!</v>
      </c>
      <c r="L208" s="153"/>
      <c r="M208" s="53"/>
      <c r="N208" s="175">
        <f t="shared" si="112"/>
        <v>1208</v>
      </c>
      <c r="O208" s="53"/>
      <c r="P208" s="175">
        <f t="shared" si="113"/>
        <v>10208</v>
      </c>
      <c r="Q208" s="30"/>
      <c r="R208" s="149" t="str">
        <f>IFERROR(VLOOKUP(Q208,Setup!D$16:E$25,2,FALSE),"")</f>
        <v/>
      </c>
      <c r="S208" s="51" t="str">
        <f ca="1">IFERROR(IF(OR(I208="",VLOOKUP(I208,CatCostInp!$E$2:$K$88,7,FALSE)=0),"",VLOOKUP(I208,CatCostInp!$E$2:$K$88,7,FALSE)),"")</f>
        <v/>
      </c>
      <c r="T208" s="159" t="e">
        <f>VLOOKUP(U208,#REF!,2,FALSE)</f>
        <v>#REF!</v>
      </c>
      <c r="U208" s="30"/>
      <c r="V208" s="1" t="str">
        <f ca="1">IF(U208=Setup!$C$10,"Grant",IF('Other Pharma &amp; Health Products'!U208=Setup!$C$11,"Local",IF('Other Pharma &amp; Health Products'!U208=Setup!$C$12,"Other","")))</f>
        <v/>
      </c>
      <c r="W208" s="34"/>
      <c r="X208" s="148"/>
      <c r="Y208" s="33"/>
      <c r="Z208" s="36" t="str">
        <f t="shared" si="114"/>
        <v/>
      </c>
      <c r="AA208" s="35"/>
      <c r="AB208" s="32" t="str">
        <f t="shared" si="115"/>
        <v/>
      </c>
      <c r="AC208" s="34"/>
      <c r="AD208" s="32" t="str">
        <f t="shared" si="116"/>
        <v/>
      </c>
      <c r="AE208" s="35"/>
      <c r="AF208" s="36" t="str">
        <f t="shared" si="117"/>
        <v/>
      </c>
      <c r="AG208" s="36" t="str">
        <f t="shared" si="118"/>
        <v/>
      </c>
      <c r="AH208" s="36" t="str">
        <f t="shared" si="119"/>
        <v/>
      </c>
      <c r="AI208" s="55"/>
      <c r="AJ208" s="37"/>
      <c r="AK208" s="148"/>
      <c r="AL208" s="35"/>
      <c r="AM208" s="32" t="str">
        <f t="shared" si="120"/>
        <v/>
      </c>
      <c r="AN208" s="35"/>
      <c r="AO208" s="32" t="str">
        <f t="shared" si="121"/>
        <v/>
      </c>
      <c r="AP208" s="35"/>
      <c r="AQ208" s="32" t="str">
        <f t="shared" si="122"/>
        <v/>
      </c>
      <c r="AR208" s="34"/>
      <c r="AS208" s="36" t="str">
        <f t="shared" si="123"/>
        <v/>
      </c>
      <c r="AT208" s="36" t="str">
        <f t="shared" si="124"/>
        <v/>
      </c>
      <c r="AU208" s="36" t="str">
        <f t="shared" si="125"/>
        <v/>
      </c>
      <c r="AV208" s="55"/>
      <c r="AW208" s="34"/>
      <c r="AX208" s="148"/>
      <c r="AY208" s="34"/>
      <c r="AZ208" s="32" t="str">
        <f t="shared" si="126"/>
        <v/>
      </c>
      <c r="BA208" s="34"/>
      <c r="BB208" s="32" t="str">
        <f t="shared" si="127"/>
        <v/>
      </c>
      <c r="BC208" s="34"/>
      <c r="BD208" s="32" t="str">
        <f t="shared" si="128"/>
        <v/>
      </c>
      <c r="BE208" s="35"/>
      <c r="BF208" s="36" t="str">
        <f t="shared" si="129"/>
        <v/>
      </c>
      <c r="BG208" s="36" t="str">
        <f t="shared" si="130"/>
        <v/>
      </c>
      <c r="BH208" s="36" t="str">
        <f t="shared" si="131"/>
        <v/>
      </c>
      <c r="BI208" s="55"/>
      <c r="BJ208" s="34"/>
      <c r="BK208" s="148"/>
      <c r="BL208" s="34"/>
      <c r="BM208" s="32" t="str">
        <f t="shared" si="132"/>
        <v/>
      </c>
      <c r="BN208" s="34"/>
      <c r="BO208" s="32" t="str">
        <f t="shared" si="133"/>
        <v/>
      </c>
      <c r="BP208" s="34"/>
      <c r="BQ208" s="32" t="str">
        <f t="shared" si="134"/>
        <v/>
      </c>
      <c r="BR208" s="34"/>
      <c r="BS208" s="36" t="str">
        <f t="shared" si="135"/>
        <v/>
      </c>
      <c r="BT208" s="36" t="str">
        <f t="shared" si="136"/>
        <v/>
      </c>
      <c r="BU208" s="36" t="str">
        <f t="shared" si="137"/>
        <v/>
      </c>
      <c r="BV208" s="55"/>
      <c r="BW208" s="36" t="str">
        <f t="shared" si="138"/>
        <v/>
      </c>
      <c r="BX208" s="36" t="str">
        <f t="shared" si="138"/>
        <v/>
      </c>
      <c r="BY208" s="31"/>
      <c r="BZ208" s="38"/>
      <c r="CB208" s="120" t="e">
        <f t="shared" ca="1" si="107"/>
        <v>#VALUE!</v>
      </c>
      <c r="CC208" s="2" t="e">
        <f t="shared" ca="1" si="139"/>
        <v>#VALUE!</v>
      </c>
    </row>
    <row r="209" spans="1:81" s="10" customFormat="1" ht="25.15" customHeight="1" x14ac:dyDescent="0.2">
      <c r="A209" s="52" t="str">
        <f t="shared" si="140"/>
        <v/>
      </c>
      <c r="B209" s="157" t="e">
        <f t="shared" ca="1" si="108"/>
        <v>#VALUE!</v>
      </c>
      <c r="C209" s="157" t="e">
        <f t="shared" si="109"/>
        <v>#VALUE!</v>
      </c>
      <c r="D209" s="29"/>
      <c r="E209" s="155" t="str">
        <f ca="1">IFERROR(INDIRECT(ADDRESS(MATCH(D209,CatModules!C:C,0),2,1,1,"CatModules")),"")</f>
        <v/>
      </c>
      <c r="F209" s="96"/>
      <c r="G209" s="156" t="str">
        <f ca="1">IFERROR(INDIRECT(ADDRESS(MATCH(CONCATENATE(E209,"-",F209),CatInt!K:K,0),3,1,1,"CatInt")),"")</f>
        <v/>
      </c>
      <c r="H209" s="45" t="str">
        <f>IF(F209="","",VLOOKUP(F209,#REF!,2,FALSE))</f>
        <v/>
      </c>
      <c r="I209" s="29"/>
      <c r="J209" s="155" t="e">
        <f t="shared" si="110"/>
        <v>#VALUE!</v>
      </c>
      <c r="K209" s="155" t="e">
        <f t="shared" si="111"/>
        <v>#VALUE!</v>
      </c>
      <c r="L209" s="153"/>
      <c r="M209" s="53"/>
      <c r="N209" s="175">
        <f t="shared" si="112"/>
        <v>1209</v>
      </c>
      <c r="O209" s="53"/>
      <c r="P209" s="175">
        <f t="shared" si="113"/>
        <v>10209</v>
      </c>
      <c r="Q209" s="30"/>
      <c r="R209" s="149" t="str">
        <f>IFERROR(VLOOKUP(Q209,Setup!D$16:E$25,2,FALSE),"")</f>
        <v/>
      </c>
      <c r="S209" s="51" t="str">
        <f ca="1">IFERROR(IF(OR(I209="",VLOOKUP(I209,CatCostInp!$E$2:$K$88,7,FALSE)=0),"",VLOOKUP(I209,CatCostInp!$E$2:$K$88,7,FALSE)),"")</f>
        <v/>
      </c>
      <c r="T209" s="159" t="e">
        <f>VLOOKUP(U209,#REF!,2,FALSE)</f>
        <v>#REF!</v>
      </c>
      <c r="U209" s="30"/>
      <c r="V209" s="1" t="str">
        <f ca="1">IF(U209=Setup!$C$10,"Grant",IF('Other Pharma &amp; Health Products'!U209=Setup!$C$11,"Local",IF('Other Pharma &amp; Health Products'!U209=Setup!$C$12,"Other","")))</f>
        <v/>
      </c>
      <c r="W209" s="34"/>
      <c r="X209" s="148"/>
      <c r="Y209" s="33"/>
      <c r="Z209" s="36" t="str">
        <f t="shared" si="114"/>
        <v/>
      </c>
      <c r="AA209" s="35"/>
      <c r="AB209" s="32" t="str">
        <f t="shared" si="115"/>
        <v/>
      </c>
      <c r="AC209" s="34"/>
      <c r="AD209" s="32" t="str">
        <f t="shared" si="116"/>
        <v/>
      </c>
      <c r="AE209" s="35"/>
      <c r="AF209" s="36" t="str">
        <f t="shared" si="117"/>
        <v/>
      </c>
      <c r="AG209" s="36" t="str">
        <f t="shared" si="118"/>
        <v/>
      </c>
      <c r="AH209" s="36" t="str">
        <f t="shared" si="119"/>
        <v/>
      </c>
      <c r="AI209" s="55"/>
      <c r="AJ209" s="37"/>
      <c r="AK209" s="148"/>
      <c r="AL209" s="35"/>
      <c r="AM209" s="32" t="str">
        <f t="shared" si="120"/>
        <v/>
      </c>
      <c r="AN209" s="35"/>
      <c r="AO209" s="32" t="str">
        <f t="shared" si="121"/>
        <v/>
      </c>
      <c r="AP209" s="35"/>
      <c r="AQ209" s="32" t="str">
        <f t="shared" si="122"/>
        <v/>
      </c>
      <c r="AR209" s="34"/>
      <c r="AS209" s="36" t="str">
        <f t="shared" si="123"/>
        <v/>
      </c>
      <c r="AT209" s="36" t="str">
        <f t="shared" si="124"/>
        <v/>
      </c>
      <c r="AU209" s="36" t="str">
        <f t="shared" si="125"/>
        <v/>
      </c>
      <c r="AV209" s="55"/>
      <c r="AW209" s="34"/>
      <c r="AX209" s="148"/>
      <c r="AY209" s="34"/>
      <c r="AZ209" s="32" t="str">
        <f t="shared" si="126"/>
        <v/>
      </c>
      <c r="BA209" s="34"/>
      <c r="BB209" s="32" t="str">
        <f t="shared" si="127"/>
        <v/>
      </c>
      <c r="BC209" s="34"/>
      <c r="BD209" s="32" t="str">
        <f t="shared" si="128"/>
        <v/>
      </c>
      <c r="BE209" s="35"/>
      <c r="BF209" s="36" t="str">
        <f t="shared" si="129"/>
        <v/>
      </c>
      <c r="BG209" s="36" t="str">
        <f t="shared" si="130"/>
        <v/>
      </c>
      <c r="BH209" s="36" t="str">
        <f t="shared" si="131"/>
        <v/>
      </c>
      <c r="BI209" s="55"/>
      <c r="BJ209" s="34"/>
      <c r="BK209" s="148"/>
      <c r="BL209" s="34"/>
      <c r="BM209" s="32" t="str">
        <f t="shared" si="132"/>
        <v/>
      </c>
      <c r="BN209" s="34"/>
      <c r="BO209" s="32" t="str">
        <f t="shared" si="133"/>
        <v/>
      </c>
      <c r="BP209" s="34"/>
      <c r="BQ209" s="32" t="str">
        <f t="shared" si="134"/>
        <v/>
      </c>
      <c r="BR209" s="34"/>
      <c r="BS209" s="36" t="str">
        <f t="shared" si="135"/>
        <v/>
      </c>
      <c r="BT209" s="36" t="str">
        <f t="shared" si="136"/>
        <v/>
      </c>
      <c r="BU209" s="36" t="str">
        <f t="shared" si="137"/>
        <v/>
      </c>
      <c r="BV209" s="55"/>
      <c r="BW209" s="36" t="str">
        <f t="shared" si="138"/>
        <v/>
      </c>
      <c r="BX209" s="36" t="str">
        <f t="shared" si="138"/>
        <v/>
      </c>
      <c r="BY209" s="31"/>
      <c r="BZ209" s="38"/>
      <c r="CB209" s="120" t="e">
        <f t="shared" ca="1" si="107"/>
        <v>#VALUE!</v>
      </c>
      <c r="CC209" s="2" t="e">
        <f t="shared" ca="1" si="139"/>
        <v>#VALUE!</v>
      </c>
    </row>
    <row r="210" spans="1:81" s="10" customFormat="1" ht="25.15" customHeight="1" x14ac:dyDescent="0.2">
      <c r="A210" s="52" t="str">
        <f t="shared" si="140"/>
        <v/>
      </c>
      <c r="B210" s="157" t="e">
        <f t="shared" ca="1" si="108"/>
        <v>#VALUE!</v>
      </c>
      <c r="C210" s="157" t="e">
        <f t="shared" si="109"/>
        <v>#VALUE!</v>
      </c>
      <c r="D210" s="29"/>
      <c r="E210" s="155" t="str">
        <f ca="1">IFERROR(INDIRECT(ADDRESS(MATCH(D210,CatModules!C:C,0),2,1,1,"CatModules")),"")</f>
        <v/>
      </c>
      <c r="F210" s="96"/>
      <c r="G210" s="156" t="str">
        <f ca="1">IFERROR(INDIRECT(ADDRESS(MATCH(CONCATENATE(E210,"-",F210),CatInt!K:K,0),3,1,1,"CatInt")),"")</f>
        <v/>
      </c>
      <c r="H210" s="45" t="str">
        <f>IF(F210="","",VLOOKUP(F210,#REF!,2,FALSE))</f>
        <v/>
      </c>
      <c r="I210" s="29"/>
      <c r="J210" s="155" t="e">
        <f t="shared" si="110"/>
        <v>#VALUE!</v>
      </c>
      <c r="K210" s="155" t="e">
        <f t="shared" si="111"/>
        <v>#VALUE!</v>
      </c>
      <c r="L210" s="153"/>
      <c r="M210" s="53"/>
      <c r="N210" s="175">
        <f t="shared" si="112"/>
        <v>1210</v>
      </c>
      <c r="O210" s="53"/>
      <c r="P210" s="175">
        <f t="shared" si="113"/>
        <v>10210</v>
      </c>
      <c r="Q210" s="30"/>
      <c r="R210" s="149" t="str">
        <f>IFERROR(VLOOKUP(Q210,Setup!D$16:E$25,2,FALSE),"")</f>
        <v/>
      </c>
      <c r="S210" s="51" t="str">
        <f ca="1">IFERROR(IF(OR(I210="",VLOOKUP(I210,CatCostInp!$E$2:$K$88,7,FALSE)=0),"",VLOOKUP(I210,CatCostInp!$E$2:$K$88,7,FALSE)),"")</f>
        <v/>
      </c>
      <c r="T210" s="159" t="e">
        <f>VLOOKUP(U210,#REF!,2,FALSE)</f>
        <v>#REF!</v>
      </c>
      <c r="U210" s="30"/>
      <c r="V210" s="1" t="str">
        <f ca="1">IF(U210=Setup!$C$10,"Grant",IF('Other Pharma &amp; Health Products'!U210=Setup!$C$11,"Local",IF('Other Pharma &amp; Health Products'!U210=Setup!$C$12,"Other","")))</f>
        <v/>
      </c>
      <c r="W210" s="34"/>
      <c r="X210" s="148"/>
      <c r="Y210" s="33"/>
      <c r="Z210" s="36" t="str">
        <f t="shared" si="114"/>
        <v/>
      </c>
      <c r="AA210" s="35"/>
      <c r="AB210" s="32" t="str">
        <f t="shared" si="115"/>
        <v/>
      </c>
      <c r="AC210" s="34"/>
      <c r="AD210" s="32" t="str">
        <f t="shared" si="116"/>
        <v/>
      </c>
      <c r="AE210" s="35"/>
      <c r="AF210" s="36" t="str">
        <f t="shared" si="117"/>
        <v/>
      </c>
      <c r="AG210" s="36" t="str">
        <f t="shared" si="118"/>
        <v/>
      </c>
      <c r="AH210" s="36" t="str">
        <f t="shared" si="119"/>
        <v/>
      </c>
      <c r="AI210" s="55"/>
      <c r="AJ210" s="37"/>
      <c r="AK210" s="148"/>
      <c r="AL210" s="35"/>
      <c r="AM210" s="32" t="str">
        <f t="shared" si="120"/>
        <v/>
      </c>
      <c r="AN210" s="35"/>
      <c r="AO210" s="32" t="str">
        <f t="shared" si="121"/>
        <v/>
      </c>
      <c r="AP210" s="35"/>
      <c r="AQ210" s="32" t="str">
        <f t="shared" si="122"/>
        <v/>
      </c>
      <c r="AR210" s="34"/>
      <c r="AS210" s="36" t="str">
        <f t="shared" si="123"/>
        <v/>
      </c>
      <c r="AT210" s="36" t="str">
        <f t="shared" si="124"/>
        <v/>
      </c>
      <c r="AU210" s="36" t="str">
        <f t="shared" si="125"/>
        <v/>
      </c>
      <c r="AV210" s="55"/>
      <c r="AW210" s="34"/>
      <c r="AX210" s="148"/>
      <c r="AY210" s="34"/>
      <c r="AZ210" s="32" t="str">
        <f t="shared" si="126"/>
        <v/>
      </c>
      <c r="BA210" s="34"/>
      <c r="BB210" s="32" t="str">
        <f t="shared" si="127"/>
        <v/>
      </c>
      <c r="BC210" s="34"/>
      <c r="BD210" s="32" t="str">
        <f t="shared" si="128"/>
        <v/>
      </c>
      <c r="BE210" s="35"/>
      <c r="BF210" s="36" t="str">
        <f t="shared" si="129"/>
        <v/>
      </c>
      <c r="BG210" s="36" t="str">
        <f t="shared" si="130"/>
        <v/>
      </c>
      <c r="BH210" s="36" t="str">
        <f t="shared" si="131"/>
        <v/>
      </c>
      <c r="BI210" s="55"/>
      <c r="BJ210" s="34"/>
      <c r="BK210" s="148"/>
      <c r="BL210" s="34"/>
      <c r="BM210" s="32" t="str">
        <f t="shared" si="132"/>
        <v/>
      </c>
      <c r="BN210" s="34"/>
      <c r="BO210" s="32" t="str">
        <f t="shared" si="133"/>
        <v/>
      </c>
      <c r="BP210" s="34"/>
      <c r="BQ210" s="32" t="str">
        <f t="shared" si="134"/>
        <v/>
      </c>
      <c r="BR210" s="34"/>
      <c r="BS210" s="36" t="str">
        <f t="shared" si="135"/>
        <v/>
      </c>
      <c r="BT210" s="36" t="str">
        <f t="shared" si="136"/>
        <v/>
      </c>
      <c r="BU210" s="36" t="str">
        <f t="shared" si="137"/>
        <v/>
      </c>
      <c r="BV210" s="55"/>
      <c r="BW210" s="36" t="str">
        <f t="shared" si="138"/>
        <v/>
      </c>
      <c r="BX210" s="36" t="str">
        <f t="shared" si="138"/>
        <v/>
      </c>
      <c r="BY210" s="31"/>
      <c r="BZ210" s="38"/>
      <c r="CB210" s="120" t="e">
        <f t="shared" ca="1" si="107"/>
        <v>#VALUE!</v>
      </c>
      <c r="CC210" s="2" t="e">
        <f t="shared" ca="1" si="139"/>
        <v>#VALUE!</v>
      </c>
    </row>
    <row r="211" spans="1:81" s="10" customFormat="1" ht="25.15" customHeight="1" x14ac:dyDescent="0.2">
      <c r="A211" s="52" t="str">
        <f t="shared" si="140"/>
        <v/>
      </c>
      <c r="B211" s="157" t="e">
        <f t="shared" ca="1" si="108"/>
        <v>#VALUE!</v>
      </c>
      <c r="C211" s="157" t="e">
        <f t="shared" si="109"/>
        <v>#VALUE!</v>
      </c>
      <c r="D211" s="29"/>
      <c r="E211" s="155" t="str">
        <f ca="1">IFERROR(INDIRECT(ADDRESS(MATCH(D211,CatModules!C:C,0),2,1,1,"CatModules")),"")</f>
        <v/>
      </c>
      <c r="F211" s="96"/>
      <c r="G211" s="156" t="str">
        <f ca="1">IFERROR(INDIRECT(ADDRESS(MATCH(CONCATENATE(E211,"-",F211),CatInt!K:K,0),3,1,1,"CatInt")),"")</f>
        <v/>
      </c>
      <c r="H211" s="45" t="str">
        <f>IF(F211="","",VLOOKUP(F211,#REF!,2,FALSE))</f>
        <v/>
      </c>
      <c r="I211" s="29"/>
      <c r="J211" s="155" t="e">
        <f t="shared" si="110"/>
        <v>#VALUE!</v>
      </c>
      <c r="K211" s="155" t="e">
        <f t="shared" si="111"/>
        <v>#VALUE!</v>
      </c>
      <c r="L211" s="153"/>
      <c r="M211" s="53"/>
      <c r="N211" s="175">
        <f t="shared" si="112"/>
        <v>1211</v>
      </c>
      <c r="O211" s="53"/>
      <c r="P211" s="175">
        <f t="shared" si="113"/>
        <v>10211</v>
      </c>
      <c r="Q211" s="30"/>
      <c r="R211" s="149" t="str">
        <f>IFERROR(VLOOKUP(Q211,Setup!D$16:E$25,2,FALSE),"")</f>
        <v/>
      </c>
      <c r="S211" s="51" t="str">
        <f ca="1">IFERROR(IF(OR(I211="",VLOOKUP(I211,CatCostInp!$E$2:$K$88,7,FALSE)=0),"",VLOOKUP(I211,CatCostInp!$E$2:$K$88,7,FALSE)),"")</f>
        <v/>
      </c>
      <c r="T211" s="159" t="e">
        <f>VLOOKUP(U211,#REF!,2,FALSE)</f>
        <v>#REF!</v>
      </c>
      <c r="U211" s="30"/>
      <c r="V211" s="1" t="str">
        <f ca="1">IF(U211=Setup!$C$10,"Grant",IF('Other Pharma &amp; Health Products'!U211=Setup!$C$11,"Local",IF('Other Pharma &amp; Health Products'!U211=Setup!$C$12,"Other","")))</f>
        <v/>
      </c>
      <c r="W211" s="34"/>
      <c r="X211" s="148"/>
      <c r="Y211" s="33"/>
      <c r="Z211" s="36" t="str">
        <f t="shared" si="114"/>
        <v/>
      </c>
      <c r="AA211" s="35"/>
      <c r="AB211" s="32" t="str">
        <f t="shared" si="115"/>
        <v/>
      </c>
      <c r="AC211" s="34"/>
      <c r="AD211" s="32" t="str">
        <f t="shared" si="116"/>
        <v/>
      </c>
      <c r="AE211" s="35"/>
      <c r="AF211" s="36" t="str">
        <f t="shared" si="117"/>
        <v/>
      </c>
      <c r="AG211" s="36" t="str">
        <f t="shared" si="118"/>
        <v/>
      </c>
      <c r="AH211" s="36" t="str">
        <f t="shared" si="119"/>
        <v/>
      </c>
      <c r="AI211" s="55"/>
      <c r="AJ211" s="37"/>
      <c r="AK211" s="148"/>
      <c r="AL211" s="35"/>
      <c r="AM211" s="32" t="str">
        <f t="shared" si="120"/>
        <v/>
      </c>
      <c r="AN211" s="35"/>
      <c r="AO211" s="32" t="str">
        <f t="shared" si="121"/>
        <v/>
      </c>
      <c r="AP211" s="35"/>
      <c r="AQ211" s="32" t="str">
        <f t="shared" si="122"/>
        <v/>
      </c>
      <c r="AR211" s="34"/>
      <c r="AS211" s="36" t="str">
        <f t="shared" si="123"/>
        <v/>
      </c>
      <c r="AT211" s="36" t="str">
        <f t="shared" si="124"/>
        <v/>
      </c>
      <c r="AU211" s="36" t="str">
        <f t="shared" si="125"/>
        <v/>
      </c>
      <c r="AV211" s="55"/>
      <c r="AW211" s="34"/>
      <c r="AX211" s="148"/>
      <c r="AY211" s="34"/>
      <c r="AZ211" s="32" t="str">
        <f t="shared" si="126"/>
        <v/>
      </c>
      <c r="BA211" s="34"/>
      <c r="BB211" s="32" t="str">
        <f t="shared" si="127"/>
        <v/>
      </c>
      <c r="BC211" s="34"/>
      <c r="BD211" s="32" t="str">
        <f t="shared" si="128"/>
        <v/>
      </c>
      <c r="BE211" s="35"/>
      <c r="BF211" s="36" t="str">
        <f t="shared" si="129"/>
        <v/>
      </c>
      <c r="BG211" s="36" t="str">
        <f t="shared" si="130"/>
        <v/>
      </c>
      <c r="BH211" s="36" t="str">
        <f t="shared" si="131"/>
        <v/>
      </c>
      <c r="BI211" s="55"/>
      <c r="BJ211" s="34"/>
      <c r="BK211" s="148"/>
      <c r="BL211" s="34"/>
      <c r="BM211" s="32" t="str">
        <f t="shared" si="132"/>
        <v/>
      </c>
      <c r="BN211" s="34"/>
      <c r="BO211" s="32" t="str">
        <f t="shared" si="133"/>
        <v/>
      </c>
      <c r="BP211" s="34"/>
      <c r="BQ211" s="32" t="str">
        <f t="shared" si="134"/>
        <v/>
      </c>
      <c r="BR211" s="34"/>
      <c r="BS211" s="36" t="str">
        <f t="shared" si="135"/>
        <v/>
      </c>
      <c r="BT211" s="36" t="str">
        <f t="shared" si="136"/>
        <v/>
      </c>
      <c r="BU211" s="36" t="str">
        <f t="shared" si="137"/>
        <v/>
      </c>
      <c r="BV211" s="55"/>
      <c r="BW211" s="36" t="str">
        <f t="shared" si="138"/>
        <v/>
      </c>
      <c r="BX211" s="36" t="str">
        <f t="shared" si="138"/>
        <v/>
      </c>
      <c r="BY211" s="31"/>
      <c r="BZ211" s="38"/>
      <c r="CB211" s="120" t="e">
        <f t="shared" ca="1" si="107"/>
        <v>#VALUE!</v>
      </c>
      <c r="CC211" s="2" t="e">
        <f t="shared" ca="1" si="139"/>
        <v>#VALUE!</v>
      </c>
    </row>
    <row r="212" spans="1:81" s="10" customFormat="1" ht="25.15" customHeight="1" x14ac:dyDescent="0.2">
      <c r="A212" s="52" t="str">
        <f t="shared" si="140"/>
        <v/>
      </c>
      <c r="B212" s="157" t="e">
        <f t="shared" ca="1" si="108"/>
        <v>#VALUE!</v>
      </c>
      <c r="C212" s="157" t="e">
        <f t="shared" si="109"/>
        <v>#VALUE!</v>
      </c>
      <c r="D212" s="29"/>
      <c r="E212" s="155" t="str">
        <f ca="1">IFERROR(INDIRECT(ADDRESS(MATCH(D212,CatModules!C:C,0),2,1,1,"CatModules")),"")</f>
        <v/>
      </c>
      <c r="F212" s="96"/>
      <c r="G212" s="156" t="str">
        <f ca="1">IFERROR(INDIRECT(ADDRESS(MATCH(CONCATENATE(E212,"-",F212),CatInt!K:K,0),3,1,1,"CatInt")),"")</f>
        <v/>
      </c>
      <c r="H212" s="45" t="str">
        <f>IF(F212="","",VLOOKUP(F212,#REF!,2,FALSE))</f>
        <v/>
      </c>
      <c r="I212" s="29"/>
      <c r="J212" s="155" t="e">
        <f t="shared" si="110"/>
        <v>#VALUE!</v>
      </c>
      <c r="K212" s="155" t="e">
        <f t="shared" si="111"/>
        <v>#VALUE!</v>
      </c>
      <c r="L212" s="153"/>
      <c r="M212" s="53"/>
      <c r="N212" s="175">
        <f t="shared" si="112"/>
        <v>1212</v>
      </c>
      <c r="O212" s="53"/>
      <c r="P212" s="175">
        <f t="shared" si="113"/>
        <v>10212</v>
      </c>
      <c r="Q212" s="30"/>
      <c r="R212" s="149" t="str">
        <f>IFERROR(VLOOKUP(Q212,Setup!D$16:E$25,2,FALSE),"")</f>
        <v/>
      </c>
      <c r="S212" s="51" t="str">
        <f ca="1">IFERROR(IF(OR(I212="",VLOOKUP(I212,CatCostInp!$E$2:$K$88,7,FALSE)=0),"",VLOOKUP(I212,CatCostInp!$E$2:$K$88,7,FALSE)),"")</f>
        <v/>
      </c>
      <c r="T212" s="159" t="e">
        <f>VLOOKUP(U212,#REF!,2,FALSE)</f>
        <v>#REF!</v>
      </c>
      <c r="U212" s="30"/>
      <c r="V212" s="1" t="str">
        <f ca="1">IF(U212=Setup!$C$10,"Grant",IF('Other Pharma &amp; Health Products'!U212=Setup!$C$11,"Local",IF('Other Pharma &amp; Health Products'!U212=Setup!$C$12,"Other","")))</f>
        <v/>
      </c>
      <c r="W212" s="34"/>
      <c r="X212" s="148"/>
      <c r="Y212" s="33"/>
      <c r="Z212" s="36" t="str">
        <f t="shared" si="114"/>
        <v/>
      </c>
      <c r="AA212" s="35"/>
      <c r="AB212" s="32" t="str">
        <f t="shared" si="115"/>
        <v/>
      </c>
      <c r="AC212" s="34"/>
      <c r="AD212" s="32" t="str">
        <f t="shared" si="116"/>
        <v/>
      </c>
      <c r="AE212" s="35"/>
      <c r="AF212" s="36" t="str">
        <f t="shared" si="117"/>
        <v/>
      </c>
      <c r="AG212" s="36" t="str">
        <f t="shared" si="118"/>
        <v/>
      </c>
      <c r="AH212" s="36" t="str">
        <f t="shared" si="119"/>
        <v/>
      </c>
      <c r="AI212" s="55"/>
      <c r="AJ212" s="37"/>
      <c r="AK212" s="148"/>
      <c r="AL212" s="35"/>
      <c r="AM212" s="32" t="str">
        <f t="shared" si="120"/>
        <v/>
      </c>
      <c r="AN212" s="35"/>
      <c r="AO212" s="32" t="str">
        <f t="shared" si="121"/>
        <v/>
      </c>
      <c r="AP212" s="35"/>
      <c r="AQ212" s="32" t="str">
        <f t="shared" si="122"/>
        <v/>
      </c>
      <c r="AR212" s="34"/>
      <c r="AS212" s="36" t="str">
        <f t="shared" si="123"/>
        <v/>
      </c>
      <c r="AT212" s="36" t="str">
        <f t="shared" si="124"/>
        <v/>
      </c>
      <c r="AU212" s="36" t="str">
        <f t="shared" si="125"/>
        <v/>
      </c>
      <c r="AV212" s="55"/>
      <c r="AW212" s="34"/>
      <c r="AX212" s="148"/>
      <c r="AY212" s="34"/>
      <c r="AZ212" s="32" t="str">
        <f t="shared" si="126"/>
        <v/>
      </c>
      <c r="BA212" s="34"/>
      <c r="BB212" s="32" t="str">
        <f t="shared" si="127"/>
        <v/>
      </c>
      <c r="BC212" s="34"/>
      <c r="BD212" s="32" t="str">
        <f t="shared" si="128"/>
        <v/>
      </c>
      <c r="BE212" s="35"/>
      <c r="BF212" s="36" t="str">
        <f t="shared" si="129"/>
        <v/>
      </c>
      <c r="BG212" s="36" t="str">
        <f t="shared" si="130"/>
        <v/>
      </c>
      <c r="BH212" s="36" t="str">
        <f t="shared" si="131"/>
        <v/>
      </c>
      <c r="BI212" s="55"/>
      <c r="BJ212" s="34"/>
      <c r="BK212" s="148"/>
      <c r="BL212" s="34"/>
      <c r="BM212" s="32" t="str">
        <f t="shared" si="132"/>
        <v/>
      </c>
      <c r="BN212" s="34"/>
      <c r="BO212" s="32" t="str">
        <f t="shared" si="133"/>
        <v/>
      </c>
      <c r="BP212" s="34"/>
      <c r="BQ212" s="32" t="str">
        <f t="shared" si="134"/>
        <v/>
      </c>
      <c r="BR212" s="34"/>
      <c r="BS212" s="36" t="str">
        <f t="shared" si="135"/>
        <v/>
      </c>
      <c r="BT212" s="36" t="str">
        <f t="shared" si="136"/>
        <v/>
      </c>
      <c r="BU212" s="36" t="str">
        <f t="shared" si="137"/>
        <v/>
      </c>
      <c r="BV212" s="55"/>
      <c r="BW212" s="36" t="str">
        <f t="shared" si="138"/>
        <v/>
      </c>
      <c r="BX212" s="36" t="str">
        <f t="shared" si="138"/>
        <v/>
      </c>
      <c r="BY212" s="31"/>
      <c r="BZ212" s="38"/>
      <c r="CB212" s="120" t="e">
        <f t="shared" ca="1" si="107"/>
        <v>#VALUE!</v>
      </c>
      <c r="CC212" s="2" t="e">
        <f t="shared" ca="1" si="139"/>
        <v>#VALUE!</v>
      </c>
    </row>
    <row r="213" spans="1:81" s="10" customFormat="1" ht="25.15" customHeight="1" x14ac:dyDescent="0.2">
      <c r="A213" s="52" t="str">
        <f t="shared" si="140"/>
        <v/>
      </c>
      <c r="B213" s="157" t="e">
        <f t="shared" ca="1" si="108"/>
        <v>#VALUE!</v>
      </c>
      <c r="C213" s="157" t="e">
        <f t="shared" si="109"/>
        <v>#VALUE!</v>
      </c>
      <c r="D213" s="29"/>
      <c r="E213" s="155" t="str">
        <f ca="1">IFERROR(INDIRECT(ADDRESS(MATCH(D213,CatModules!C:C,0),2,1,1,"CatModules")),"")</f>
        <v/>
      </c>
      <c r="F213" s="96"/>
      <c r="G213" s="156" t="str">
        <f ca="1">IFERROR(INDIRECT(ADDRESS(MATCH(CONCATENATE(E213,"-",F213),CatInt!K:K,0),3,1,1,"CatInt")),"")</f>
        <v/>
      </c>
      <c r="H213" s="45" t="str">
        <f>IF(F213="","",VLOOKUP(F213,#REF!,2,FALSE))</f>
        <v/>
      </c>
      <c r="I213" s="29"/>
      <c r="J213" s="155" t="e">
        <f t="shared" si="110"/>
        <v>#VALUE!</v>
      </c>
      <c r="K213" s="155" t="e">
        <f t="shared" si="111"/>
        <v>#VALUE!</v>
      </c>
      <c r="L213" s="153"/>
      <c r="M213" s="53"/>
      <c r="N213" s="175">
        <f t="shared" si="112"/>
        <v>1213</v>
      </c>
      <c r="O213" s="53"/>
      <c r="P213" s="175">
        <f t="shared" si="113"/>
        <v>10213</v>
      </c>
      <c r="Q213" s="30"/>
      <c r="R213" s="149" t="str">
        <f>IFERROR(VLOOKUP(Q213,Setup!D$16:E$25,2,FALSE),"")</f>
        <v/>
      </c>
      <c r="S213" s="51" t="str">
        <f ca="1">IFERROR(IF(OR(I213="",VLOOKUP(I213,CatCostInp!$E$2:$K$88,7,FALSE)=0),"",VLOOKUP(I213,CatCostInp!$E$2:$K$88,7,FALSE)),"")</f>
        <v/>
      </c>
      <c r="T213" s="159" t="e">
        <f>VLOOKUP(U213,#REF!,2,FALSE)</f>
        <v>#REF!</v>
      </c>
      <c r="U213" s="30"/>
      <c r="V213" s="1" t="str">
        <f ca="1">IF(U213=Setup!$C$10,"Grant",IF('Other Pharma &amp; Health Products'!U213=Setup!$C$11,"Local",IF('Other Pharma &amp; Health Products'!U213=Setup!$C$12,"Other","")))</f>
        <v/>
      </c>
      <c r="W213" s="34"/>
      <c r="X213" s="148"/>
      <c r="Y213" s="33"/>
      <c r="Z213" s="36" t="str">
        <f t="shared" si="114"/>
        <v/>
      </c>
      <c r="AA213" s="35"/>
      <c r="AB213" s="32" t="str">
        <f t="shared" si="115"/>
        <v/>
      </c>
      <c r="AC213" s="34"/>
      <c r="AD213" s="32" t="str">
        <f t="shared" si="116"/>
        <v/>
      </c>
      <c r="AE213" s="35"/>
      <c r="AF213" s="36" t="str">
        <f t="shared" si="117"/>
        <v/>
      </c>
      <c r="AG213" s="36" t="str">
        <f t="shared" si="118"/>
        <v/>
      </c>
      <c r="AH213" s="36" t="str">
        <f t="shared" si="119"/>
        <v/>
      </c>
      <c r="AI213" s="55"/>
      <c r="AJ213" s="37"/>
      <c r="AK213" s="148"/>
      <c r="AL213" s="35"/>
      <c r="AM213" s="32" t="str">
        <f t="shared" si="120"/>
        <v/>
      </c>
      <c r="AN213" s="35"/>
      <c r="AO213" s="32" t="str">
        <f t="shared" si="121"/>
        <v/>
      </c>
      <c r="AP213" s="35"/>
      <c r="AQ213" s="32" t="str">
        <f t="shared" si="122"/>
        <v/>
      </c>
      <c r="AR213" s="34"/>
      <c r="AS213" s="36" t="str">
        <f t="shared" si="123"/>
        <v/>
      </c>
      <c r="AT213" s="36" t="str">
        <f t="shared" si="124"/>
        <v/>
      </c>
      <c r="AU213" s="36" t="str">
        <f t="shared" si="125"/>
        <v/>
      </c>
      <c r="AV213" s="55"/>
      <c r="AW213" s="34"/>
      <c r="AX213" s="148"/>
      <c r="AY213" s="34"/>
      <c r="AZ213" s="32" t="str">
        <f t="shared" si="126"/>
        <v/>
      </c>
      <c r="BA213" s="34"/>
      <c r="BB213" s="32" t="str">
        <f t="shared" si="127"/>
        <v/>
      </c>
      <c r="BC213" s="34"/>
      <c r="BD213" s="32" t="str">
        <f t="shared" si="128"/>
        <v/>
      </c>
      <c r="BE213" s="35"/>
      <c r="BF213" s="36" t="str">
        <f t="shared" si="129"/>
        <v/>
      </c>
      <c r="BG213" s="36" t="str">
        <f t="shared" si="130"/>
        <v/>
      </c>
      <c r="BH213" s="36" t="str">
        <f t="shared" si="131"/>
        <v/>
      </c>
      <c r="BI213" s="55"/>
      <c r="BJ213" s="34"/>
      <c r="BK213" s="148"/>
      <c r="BL213" s="34"/>
      <c r="BM213" s="32" t="str">
        <f t="shared" si="132"/>
        <v/>
      </c>
      <c r="BN213" s="34"/>
      <c r="BO213" s="32" t="str">
        <f t="shared" si="133"/>
        <v/>
      </c>
      <c r="BP213" s="34"/>
      <c r="BQ213" s="32" t="str">
        <f t="shared" si="134"/>
        <v/>
      </c>
      <c r="BR213" s="34"/>
      <c r="BS213" s="36" t="str">
        <f t="shared" si="135"/>
        <v/>
      </c>
      <c r="BT213" s="36" t="str">
        <f t="shared" si="136"/>
        <v/>
      </c>
      <c r="BU213" s="36" t="str">
        <f t="shared" si="137"/>
        <v/>
      </c>
      <c r="BV213" s="55"/>
      <c r="BW213" s="36" t="str">
        <f t="shared" si="138"/>
        <v/>
      </c>
      <c r="BX213" s="36" t="str">
        <f t="shared" si="138"/>
        <v/>
      </c>
      <c r="BY213" s="31"/>
      <c r="BZ213" s="38"/>
      <c r="CB213" s="120" t="e">
        <f t="shared" ca="1" si="107"/>
        <v>#VALUE!</v>
      </c>
      <c r="CC213" s="2" t="e">
        <f t="shared" ca="1" si="139"/>
        <v>#VALUE!</v>
      </c>
    </row>
    <row r="214" spans="1:81" s="10" customFormat="1" ht="25.15" customHeight="1" x14ac:dyDescent="0.2">
      <c r="A214" s="52" t="str">
        <f t="shared" si="140"/>
        <v/>
      </c>
      <c r="B214" s="157" t="e">
        <f t="shared" ca="1" si="108"/>
        <v>#VALUE!</v>
      </c>
      <c r="C214" s="157" t="e">
        <f t="shared" si="109"/>
        <v>#VALUE!</v>
      </c>
      <c r="D214" s="29"/>
      <c r="E214" s="155" t="str">
        <f ca="1">IFERROR(INDIRECT(ADDRESS(MATCH(D214,CatModules!C:C,0),2,1,1,"CatModules")),"")</f>
        <v/>
      </c>
      <c r="F214" s="96"/>
      <c r="G214" s="156" t="str">
        <f ca="1">IFERROR(INDIRECT(ADDRESS(MATCH(CONCATENATE(E214,"-",F214),CatInt!K:K,0),3,1,1,"CatInt")),"")</f>
        <v/>
      </c>
      <c r="H214" s="45" t="str">
        <f>IF(F214="","",VLOOKUP(F214,#REF!,2,FALSE))</f>
        <v/>
      </c>
      <c r="I214" s="29"/>
      <c r="J214" s="155" t="e">
        <f t="shared" si="110"/>
        <v>#VALUE!</v>
      </c>
      <c r="K214" s="155" t="e">
        <f t="shared" si="111"/>
        <v>#VALUE!</v>
      </c>
      <c r="L214" s="153"/>
      <c r="M214" s="53"/>
      <c r="N214" s="175">
        <f t="shared" si="112"/>
        <v>1214</v>
      </c>
      <c r="O214" s="53"/>
      <c r="P214" s="175">
        <f t="shared" si="113"/>
        <v>10214</v>
      </c>
      <c r="Q214" s="30"/>
      <c r="R214" s="149" t="str">
        <f>IFERROR(VLOOKUP(Q214,Setup!D$16:E$25,2,FALSE),"")</f>
        <v/>
      </c>
      <c r="S214" s="51" t="str">
        <f ca="1">IFERROR(IF(OR(I214="",VLOOKUP(I214,CatCostInp!$E$2:$K$88,7,FALSE)=0),"",VLOOKUP(I214,CatCostInp!$E$2:$K$88,7,FALSE)),"")</f>
        <v/>
      </c>
      <c r="T214" s="159" t="e">
        <f>VLOOKUP(U214,#REF!,2,FALSE)</f>
        <v>#REF!</v>
      </c>
      <c r="U214" s="30"/>
      <c r="V214" s="1" t="str">
        <f ca="1">IF(U214=Setup!$C$10,"Grant",IF('Other Pharma &amp; Health Products'!U214=Setup!$C$11,"Local",IF('Other Pharma &amp; Health Products'!U214=Setup!$C$12,"Other","")))</f>
        <v/>
      </c>
      <c r="W214" s="34"/>
      <c r="X214" s="148"/>
      <c r="Y214" s="33"/>
      <c r="Z214" s="36" t="str">
        <f t="shared" si="114"/>
        <v/>
      </c>
      <c r="AA214" s="35"/>
      <c r="AB214" s="32" t="str">
        <f t="shared" si="115"/>
        <v/>
      </c>
      <c r="AC214" s="34"/>
      <c r="AD214" s="32" t="str">
        <f t="shared" si="116"/>
        <v/>
      </c>
      <c r="AE214" s="35"/>
      <c r="AF214" s="36" t="str">
        <f t="shared" si="117"/>
        <v/>
      </c>
      <c r="AG214" s="36" t="str">
        <f t="shared" si="118"/>
        <v/>
      </c>
      <c r="AH214" s="36" t="str">
        <f t="shared" si="119"/>
        <v/>
      </c>
      <c r="AI214" s="55"/>
      <c r="AJ214" s="37"/>
      <c r="AK214" s="148"/>
      <c r="AL214" s="35"/>
      <c r="AM214" s="32" t="str">
        <f t="shared" si="120"/>
        <v/>
      </c>
      <c r="AN214" s="35"/>
      <c r="AO214" s="32" t="str">
        <f t="shared" si="121"/>
        <v/>
      </c>
      <c r="AP214" s="35"/>
      <c r="AQ214" s="32" t="str">
        <f t="shared" si="122"/>
        <v/>
      </c>
      <c r="AR214" s="34"/>
      <c r="AS214" s="36" t="str">
        <f t="shared" si="123"/>
        <v/>
      </c>
      <c r="AT214" s="36" t="str">
        <f t="shared" si="124"/>
        <v/>
      </c>
      <c r="AU214" s="36" t="str">
        <f t="shared" si="125"/>
        <v/>
      </c>
      <c r="AV214" s="55"/>
      <c r="AW214" s="34"/>
      <c r="AX214" s="148"/>
      <c r="AY214" s="34"/>
      <c r="AZ214" s="32" t="str">
        <f t="shared" si="126"/>
        <v/>
      </c>
      <c r="BA214" s="34"/>
      <c r="BB214" s="32" t="str">
        <f t="shared" si="127"/>
        <v/>
      </c>
      <c r="BC214" s="34"/>
      <c r="BD214" s="32" t="str">
        <f t="shared" si="128"/>
        <v/>
      </c>
      <c r="BE214" s="35"/>
      <c r="BF214" s="36" t="str">
        <f t="shared" si="129"/>
        <v/>
      </c>
      <c r="BG214" s="36" t="str">
        <f t="shared" si="130"/>
        <v/>
      </c>
      <c r="BH214" s="36" t="str">
        <f t="shared" si="131"/>
        <v/>
      </c>
      <c r="BI214" s="55"/>
      <c r="BJ214" s="34"/>
      <c r="BK214" s="148"/>
      <c r="BL214" s="34"/>
      <c r="BM214" s="32" t="str">
        <f t="shared" si="132"/>
        <v/>
      </c>
      <c r="BN214" s="34"/>
      <c r="BO214" s="32" t="str">
        <f t="shared" si="133"/>
        <v/>
      </c>
      <c r="BP214" s="34"/>
      <c r="BQ214" s="32" t="str">
        <f t="shared" si="134"/>
        <v/>
      </c>
      <c r="BR214" s="34"/>
      <c r="BS214" s="36" t="str">
        <f t="shared" si="135"/>
        <v/>
      </c>
      <c r="BT214" s="36" t="str">
        <f t="shared" si="136"/>
        <v/>
      </c>
      <c r="BU214" s="36" t="str">
        <f t="shared" si="137"/>
        <v/>
      </c>
      <c r="BV214" s="55"/>
      <c r="BW214" s="36" t="str">
        <f t="shared" si="138"/>
        <v/>
      </c>
      <c r="BX214" s="36" t="str">
        <f t="shared" si="138"/>
        <v/>
      </c>
      <c r="BY214" s="31"/>
      <c r="BZ214" s="38"/>
      <c r="CB214" s="120" t="e">
        <f t="shared" ca="1" si="107"/>
        <v>#VALUE!</v>
      </c>
      <c r="CC214" s="2" t="e">
        <f t="shared" ca="1" si="139"/>
        <v>#VALUE!</v>
      </c>
    </row>
    <row r="215" spans="1:81" s="10" customFormat="1" ht="25.15" customHeight="1" x14ac:dyDescent="0.2">
      <c r="A215" s="52" t="str">
        <f t="shared" si="140"/>
        <v/>
      </c>
      <c r="B215" s="157" t="e">
        <f t="shared" ca="1" si="108"/>
        <v>#VALUE!</v>
      </c>
      <c r="C215" s="157" t="e">
        <f t="shared" si="109"/>
        <v>#VALUE!</v>
      </c>
      <c r="D215" s="29"/>
      <c r="E215" s="155" t="str">
        <f ca="1">IFERROR(INDIRECT(ADDRESS(MATCH(D215,CatModules!C:C,0),2,1,1,"CatModules")),"")</f>
        <v/>
      </c>
      <c r="F215" s="96"/>
      <c r="G215" s="156" t="str">
        <f ca="1">IFERROR(INDIRECT(ADDRESS(MATCH(CONCATENATE(E215,"-",F215),CatInt!K:K,0),3,1,1,"CatInt")),"")</f>
        <v/>
      </c>
      <c r="H215" s="45" t="str">
        <f>IF(F215="","",VLOOKUP(F215,#REF!,2,FALSE))</f>
        <v/>
      </c>
      <c r="I215" s="29"/>
      <c r="J215" s="155" t="e">
        <f t="shared" si="110"/>
        <v>#VALUE!</v>
      </c>
      <c r="K215" s="155" t="e">
        <f t="shared" si="111"/>
        <v>#VALUE!</v>
      </c>
      <c r="L215" s="153"/>
      <c r="M215" s="53"/>
      <c r="N215" s="175">
        <f t="shared" si="112"/>
        <v>1215</v>
      </c>
      <c r="O215" s="53"/>
      <c r="P215" s="175">
        <f t="shared" si="113"/>
        <v>10215</v>
      </c>
      <c r="Q215" s="30"/>
      <c r="R215" s="149" t="str">
        <f>IFERROR(VLOOKUP(Q215,Setup!D$16:E$25,2,FALSE),"")</f>
        <v/>
      </c>
      <c r="S215" s="51" t="str">
        <f ca="1">IFERROR(IF(OR(I215="",VLOOKUP(I215,CatCostInp!$E$2:$K$88,7,FALSE)=0),"",VLOOKUP(I215,CatCostInp!$E$2:$K$88,7,FALSE)),"")</f>
        <v/>
      </c>
      <c r="T215" s="159" t="e">
        <f>VLOOKUP(U215,#REF!,2,FALSE)</f>
        <v>#REF!</v>
      </c>
      <c r="U215" s="30"/>
      <c r="V215" s="1" t="str">
        <f ca="1">IF(U215=Setup!$C$10,"Grant",IF('Other Pharma &amp; Health Products'!U215=Setup!$C$11,"Local",IF('Other Pharma &amp; Health Products'!U215=Setup!$C$12,"Other","")))</f>
        <v/>
      </c>
      <c r="W215" s="34"/>
      <c r="X215" s="148"/>
      <c r="Y215" s="33"/>
      <c r="Z215" s="36" t="str">
        <f t="shared" si="114"/>
        <v/>
      </c>
      <c r="AA215" s="35"/>
      <c r="AB215" s="32" t="str">
        <f t="shared" si="115"/>
        <v/>
      </c>
      <c r="AC215" s="34"/>
      <c r="AD215" s="32" t="str">
        <f t="shared" si="116"/>
        <v/>
      </c>
      <c r="AE215" s="35"/>
      <c r="AF215" s="36" t="str">
        <f t="shared" si="117"/>
        <v/>
      </c>
      <c r="AG215" s="36" t="str">
        <f t="shared" si="118"/>
        <v/>
      </c>
      <c r="AH215" s="36" t="str">
        <f t="shared" si="119"/>
        <v/>
      </c>
      <c r="AI215" s="55"/>
      <c r="AJ215" s="37"/>
      <c r="AK215" s="148"/>
      <c r="AL215" s="35"/>
      <c r="AM215" s="32" t="str">
        <f t="shared" si="120"/>
        <v/>
      </c>
      <c r="AN215" s="35"/>
      <c r="AO215" s="32" t="str">
        <f t="shared" si="121"/>
        <v/>
      </c>
      <c r="AP215" s="35"/>
      <c r="AQ215" s="32" t="str">
        <f t="shared" si="122"/>
        <v/>
      </c>
      <c r="AR215" s="34"/>
      <c r="AS215" s="36" t="str">
        <f t="shared" si="123"/>
        <v/>
      </c>
      <c r="AT215" s="36" t="str">
        <f t="shared" si="124"/>
        <v/>
      </c>
      <c r="AU215" s="36" t="str">
        <f t="shared" si="125"/>
        <v/>
      </c>
      <c r="AV215" s="55"/>
      <c r="AW215" s="34"/>
      <c r="AX215" s="148"/>
      <c r="AY215" s="34"/>
      <c r="AZ215" s="32" t="str">
        <f t="shared" si="126"/>
        <v/>
      </c>
      <c r="BA215" s="34"/>
      <c r="BB215" s="32" t="str">
        <f t="shared" si="127"/>
        <v/>
      </c>
      <c r="BC215" s="34"/>
      <c r="BD215" s="32" t="str">
        <f t="shared" si="128"/>
        <v/>
      </c>
      <c r="BE215" s="35"/>
      <c r="BF215" s="36" t="str">
        <f t="shared" si="129"/>
        <v/>
      </c>
      <c r="BG215" s="36" t="str">
        <f t="shared" si="130"/>
        <v/>
      </c>
      <c r="BH215" s="36" t="str">
        <f t="shared" si="131"/>
        <v/>
      </c>
      <c r="BI215" s="55"/>
      <c r="BJ215" s="34"/>
      <c r="BK215" s="148"/>
      <c r="BL215" s="34"/>
      <c r="BM215" s="32" t="str">
        <f t="shared" si="132"/>
        <v/>
      </c>
      <c r="BN215" s="34"/>
      <c r="BO215" s="32" t="str">
        <f t="shared" si="133"/>
        <v/>
      </c>
      <c r="BP215" s="34"/>
      <c r="BQ215" s="32" t="str">
        <f t="shared" si="134"/>
        <v/>
      </c>
      <c r="BR215" s="34"/>
      <c r="BS215" s="36" t="str">
        <f t="shared" si="135"/>
        <v/>
      </c>
      <c r="BT215" s="36" t="str">
        <f t="shared" si="136"/>
        <v/>
      </c>
      <c r="BU215" s="36" t="str">
        <f t="shared" si="137"/>
        <v/>
      </c>
      <c r="BV215" s="55"/>
      <c r="BW215" s="36" t="str">
        <f t="shared" si="138"/>
        <v/>
      </c>
      <c r="BX215" s="36" t="str">
        <f t="shared" si="138"/>
        <v/>
      </c>
      <c r="BY215" s="31"/>
      <c r="BZ215" s="38"/>
      <c r="CB215" s="120" t="e">
        <f t="shared" ca="1" si="107"/>
        <v>#VALUE!</v>
      </c>
      <c r="CC215" s="2" t="e">
        <f t="shared" ca="1" si="139"/>
        <v>#VALUE!</v>
      </c>
    </row>
    <row r="216" spans="1:81" s="10" customFormat="1" ht="25.15" customHeight="1" x14ac:dyDescent="0.2">
      <c r="A216" s="52" t="str">
        <f t="shared" si="140"/>
        <v/>
      </c>
      <c r="B216" s="157" t="e">
        <f t="shared" ca="1" si="108"/>
        <v>#VALUE!</v>
      </c>
      <c r="C216" s="157" t="e">
        <f t="shared" si="109"/>
        <v>#VALUE!</v>
      </c>
      <c r="D216" s="29"/>
      <c r="E216" s="155" t="str">
        <f ca="1">IFERROR(INDIRECT(ADDRESS(MATCH(D216,CatModules!C:C,0),2,1,1,"CatModules")),"")</f>
        <v/>
      </c>
      <c r="F216" s="96"/>
      <c r="G216" s="156" t="str">
        <f ca="1">IFERROR(INDIRECT(ADDRESS(MATCH(CONCATENATE(E216,"-",F216),CatInt!K:K,0),3,1,1,"CatInt")),"")</f>
        <v/>
      </c>
      <c r="H216" s="45" t="str">
        <f>IF(F216="","",VLOOKUP(F216,#REF!,2,FALSE))</f>
        <v/>
      </c>
      <c r="I216" s="29"/>
      <c r="J216" s="155" t="e">
        <f t="shared" si="110"/>
        <v>#VALUE!</v>
      </c>
      <c r="K216" s="155" t="e">
        <f t="shared" si="111"/>
        <v>#VALUE!</v>
      </c>
      <c r="L216" s="153"/>
      <c r="M216" s="53"/>
      <c r="N216" s="175">
        <f t="shared" si="112"/>
        <v>1216</v>
      </c>
      <c r="O216" s="53"/>
      <c r="P216" s="175">
        <f t="shared" si="113"/>
        <v>10216</v>
      </c>
      <c r="Q216" s="30"/>
      <c r="R216" s="149" t="str">
        <f>IFERROR(VLOOKUP(Q216,Setup!D$16:E$25,2,FALSE),"")</f>
        <v/>
      </c>
      <c r="S216" s="51" t="str">
        <f ca="1">IFERROR(IF(OR(I216="",VLOOKUP(I216,CatCostInp!$E$2:$K$88,7,FALSE)=0),"",VLOOKUP(I216,CatCostInp!$E$2:$K$88,7,FALSE)),"")</f>
        <v/>
      </c>
      <c r="T216" s="159" t="e">
        <f>VLOOKUP(U216,#REF!,2,FALSE)</f>
        <v>#REF!</v>
      </c>
      <c r="U216" s="30"/>
      <c r="V216" s="1" t="str">
        <f ca="1">IF(U216=Setup!$C$10,"Grant",IF('Other Pharma &amp; Health Products'!U216=Setup!$C$11,"Local",IF('Other Pharma &amp; Health Products'!U216=Setup!$C$12,"Other","")))</f>
        <v/>
      </c>
      <c r="W216" s="34"/>
      <c r="X216" s="148"/>
      <c r="Y216" s="33"/>
      <c r="Z216" s="36" t="str">
        <f t="shared" si="114"/>
        <v/>
      </c>
      <c r="AA216" s="35"/>
      <c r="AB216" s="32" t="str">
        <f t="shared" si="115"/>
        <v/>
      </c>
      <c r="AC216" s="34"/>
      <c r="AD216" s="32" t="str">
        <f t="shared" si="116"/>
        <v/>
      </c>
      <c r="AE216" s="35"/>
      <c r="AF216" s="36" t="str">
        <f t="shared" si="117"/>
        <v/>
      </c>
      <c r="AG216" s="36" t="str">
        <f t="shared" si="118"/>
        <v/>
      </c>
      <c r="AH216" s="36" t="str">
        <f t="shared" si="119"/>
        <v/>
      </c>
      <c r="AI216" s="55"/>
      <c r="AJ216" s="37"/>
      <c r="AK216" s="148"/>
      <c r="AL216" s="35"/>
      <c r="AM216" s="32" t="str">
        <f t="shared" si="120"/>
        <v/>
      </c>
      <c r="AN216" s="35"/>
      <c r="AO216" s="32" t="str">
        <f t="shared" si="121"/>
        <v/>
      </c>
      <c r="AP216" s="35"/>
      <c r="AQ216" s="32" t="str">
        <f t="shared" si="122"/>
        <v/>
      </c>
      <c r="AR216" s="34"/>
      <c r="AS216" s="36" t="str">
        <f t="shared" si="123"/>
        <v/>
      </c>
      <c r="AT216" s="36" t="str">
        <f t="shared" si="124"/>
        <v/>
      </c>
      <c r="AU216" s="36" t="str">
        <f t="shared" si="125"/>
        <v/>
      </c>
      <c r="AV216" s="55"/>
      <c r="AW216" s="34"/>
      <c r="AX216" s="148"/>
      <c r="AY216" s="34"/>
      <c r="AZ216" s="32" t="str">
        <f t="shared" si="126"/>
        <v/>
      </c>
      <c r="BA216" s="34"/>
      <c r="BB216" s="32" t="str">
        <f t="shared" si="127"/>
        <v/>
      </c>
      <c r="BC216" s="34"/>
      <c r="BD216" s="32" t="str">
        <f t="shared" si="128"/>
        <v/>
      </c>
      <c r="BE216" s="35"/>
      <c r="BF216" s="36" t="str">
        <f t="shared" si="129"/>
        <v/>
      </c>
      <c r="BG216" s="36" t="str">
        <f t="shared" si="130"/>
        <v/>
      </c>
      <c r="BH216" s="36" t="str">
        <f t="shared" si="131"/>
        <v/>
      </c>
      <c r="BI216" s="55"/>
      <c r="BJ216" s="34"/>
      <c r="BK216" s="148"/>
      <c r="BL216" s="34"/>
      <c r="BM216" s="32" t="str">
        <f t="shared" si="132"/>
        <v/>
      </c>
      <c r="BN216" s="34"/>
      <c r="BO216" s="32" t="str">
        <f t="shared" si="133"/>
        <v/>
      </c>
      <c r="BP216" s="34"/>
      <c r="BQ216" s="32" t="str">
        <f t="shared" si="134"/>
        <v/>
      </c>
      <c r="BR216" s="34"/>
      <c r="BS216" s="36" t="str">
        <f t="shared" si="135"/>
        <v/>
      </c>
      <c r="BT216" s="36" t="str">
        <f t="shared" si="136"/>
        <v/>
      </c>
      <c r="BU216" s="36" t="str">
        <f t="shared" si="137"/>
        <v/>
      </c>
      <c r="BV216" s="55"/>
      <c r="BW216" s="36" t="str">
        <f t="shared" si="138"/>
        <v/>
      </c>
      <c r="BX216" s="36" t="str">
        <f t="shared" si="138"/>
        <v/>
      </c>
      <c r="BY216" s="31"/>
      <c r="BZ216" s="38"/>
      <c r="CB216" s="120" t="e">
        <f t="shared" ca="1" si="107"/>
        <v>#VALUE!</v>
      </c>
      <c r="CC216" s="2" t="e">
        <f t="shared" ca="1" si="139"/>
        <v>#VALUE!</v>
      </c>
    </row>
    <row r="217" spans="1:81" s="10" customFormat="1" ht="25.15" customHeight="1" x14ac:dyDescent="0.2">
      <c r="A217" s="52" t="str">
        <f t="shared" si="140"/>
        <v/>
      </c>
      <c r="B217" s="157" t="e">
        <f t="shared" ca="1" si="108"/>
        <v>#VALUE!</v>
      </c>
      <c r="C217" s="157" t="e">
        <f t="shared" si="109"/>
        <v>#VALUE!</v>
      </c>
      <c r="D217" s="29"/>
      <c r="E217" s="155" t="str">
        <f ca="1">IFERROR(INDIRECT(ADDRESS(MATCH(D217,CatModules!C:C,0),2,1,1,"CatModules")),"")</f>
        <v/>
      </c>
      <c r="F217" s="96"/>
      <c r="G217" s="156" t="str">
        <f ca="1">IFERROR(INDIRECT(ADDRESS(MATCH(CONCATENATE(E217,"-",F217),CatInt!K:K,0),3,1,1,"CatInt")),"")</f>
        <v/>
      </c>
      <c r="H217" s="45" t="str">
        <f>IF(F217="","",VLOOKUP(F217,#REF!,2,FALSE))</f>
        <v/>
      </c>
      <c r="I217" s="29"/>
      <c r="J217" s="155" t="e">
        <f t="shared" si="110"/>
        <v>#VALUE!</v>
      </c>
      <c r="K217" s="155" t="e">
        <f t="shared" si="111"/>
        <v>#VALUE!</v>
      </c>
      <c r="L217" s="153"/>
      <c r="M217" s="53"/>
      <c r="N217" s="175">
        <f t="shared" si="112"/>
        <v>1217</v>
      </c>
      <c r="O217" s="53"/>
      <c r="P217" s="175">
        <f t="shared" si="113"/>
        <v>10217</v>
      </c>
      <c r="Q217" s="30"/>
      <c r="R217" s="149" t="str">
        <f>IFERROR(VLOOKUP(Q217,Setup!D$16:E$25,2,FALSE),"")</f>
        <v/>
      </c>
      <c r="S217" s="51" t="str">
        <f ca="1">IFERROR(IF(OR(I217="",VLOOKUP(I217,CatCostInp!$E$2:$K$88,7,FALSE)=0),"",VLOOKUP(I217,CatCostInp!$E$2:$K$88,7,FALSE)),"")</f>
        <v/>
      </c>
      <c r="T217" s="159" t="e">
        <f>VLOOKUP(U217,#REF!,2,FALSE)</f>
        <v>#REF!</v>
      </c>
      <c r="U217" s="30"/>
      <c r="V217" s="1" t="str">
        <f ca="1">IF(U217=Setup!$C$10,"Grant",IF('Other Pharma &amp; Health Products'!U217=Setup!$C$11,"Local",IF('Other Pharma &amp; Health Products'!U217=Setup!$C$12,"Other","")))</f>
        <v/>
      </c>
      <c r="W217" s="34"/>
      <c r="X217" s="148"/>
      <c r="Y217" s="33"/>
      <c r="Z217" s="36" t="str">
        <f t="shared" si="114"/>
        <v/>
      </c>
      <c r="AA217" s="35"/>
      <c r="AB217" s="32" t="str">
        <f t="shared" si="115"/>
        <v/>
      </c>
      <c r="AC217" s="34"/>
      <c r="AD217" s="32" t="str">
        <f t="shared" si="116"/>
        <v/>
      </c>
      <c r="AE217" s="35"/>
      <c r="AF217" s="36" t="str">
        <f t="shared" si="117"/>
        <v/>
      </c>
      <c r="AG217" s="36" t="str">
        <f t="shared" si="118"/>
        <v/>
      </c>
      <c r="AH217" s="36" t="str">
        <f t="shared" si="119"/>
        <v/>
      </c>
      <c r="AI217" s="55"/>
      <c r="AJ217" s="37"/>
      <c r="AK217" s="148"/>
      <c r="AL217" s="35"/>
      <c r="AM217" s="32" t="str">
        <f t="shared" si="120"/>
        <v/>
      </c>
      <c r="AN217" s="35"/>
      <c r="AO217" s="32" t="str">
        <f t="shared" si="121"/>
        <v/>
      </c>
      <c r="AP217" s="35"/>
      <c r="AQ217" s="32" t="str">
        <f t="shared" si="122"/>
        <v/>
      </c>
      <c r="AR217" s="34"/>
      <c r="AS217" s="36" t="str">
        <f t="shared" si="123"/>
        <v/>
      </c>
      <c r="AT217" s="36" t="str">
        <f t="shared" si="124"/>
        <v/>
      </c>
      <c r="AU217" s="36" t="str">
        <f t="shared" si="125"/>
        <v/>
      </c>
      <c r="AV217" s="55"/>
      <c r="AW217" s="34"/>
      <c r="AX217" s="148"/>
      <c r="AY217" s="34"/>
      <c r="AZ217" s="32" t="str">
        <f t="shared" si="126"/>
        <v/>
      </c>
      <c r="BA217" s="34"/>
      <c r="BB217" s="32" t="str">
        <f t="shared" si="127"/>
        <v/>
      </c>
      <c r="BC217" s="34"/>
      <c r="BD217" s="32" t="str">
        <f t="shared" si="128"/>
        <v/>
      </c>
      <c r="BE217" s="35"/>
      <c r="BF217" s="36" t="str">
        <f t="shared" si="129"/>
        <v/>
      </c>
      <c r="BG217" s="36" t="str">
        <f t="shared" si="130"/>
        <v/>
      </c>
      <c r="BH217" s="36" t="str">
        <f t="shared" si="131"/>
        <v/>
      </c>
      <c r="BI217" s="55"/>
      <c r="BJ217" s="34"/>
      <c r="BK217" s="148"/>
      <c r="BL217" s="34"/>
      <c r="BM217" s="32" t="str">
        <f t="shared" si="132"/>
        <v/>
      </c>
      <c r="BN217" s="34"/>
      <c r="BO217" s="32" t="str">
        <f t="shared" si="133"/>
        <v/>
      </c>
      <c r="BP217" s="34"/>
      <c r="BQ217" s="32" t="str">
        <f t="shared" si="134"/>
        <v/>
      </c>
      <c r="BR217" s="34"/>
      <c r="BS217" s="36" t="str">
        <f t="shared" si="135"/>
        <v/>
      </c>
      <c r="BT217" s="36" t="str">
        <f t="shared" si="136"/>
        <v/>
      </c>
      <c r="BU217" s="36" t="str">
        <f t="shared" si="137"/>
        <v/>
      </c>
      <c r="BV217" s="55"/>
      <c r="BW217" s="36" t="str">
        <f t="shared" si="138"/>
        <v/>
      </c>
      <c r="BX217" s="36" t="str">
        <f t="shared" si="138"/>
        <v/>
      </c>
      <c r="BY217" s="31"/>
      <c r="BZ217" s="38"/>
      <c r="CB217" s="120" t="e">
        <f t="shared" ca="1" si="107"/>
        <v>#VALUE!</v>
      </c>
      <c r="CC217" s="2" t="e">
        <f t="shared" ca="1" si="139"/>
        <v>#VALUE!</v>
      </c>
    </row>
    <row r="218" spans="1:81" s="10" customFormat="1" ht="25.15" customHeight="1" x14ac:dyDescent="0.2">
      <c r="A218" s="52" t="str">
        <f t="shared" si="140"/>
        <v/>
      </c>
      <c r="B218" s="157" t="e">
        <f t="shared" ca="1" si="108"/>
        <v>#VALUE!</v>
      </c>
      <c r="C218" s="157" t="e">
        <f t="shared" si="109"/>
        <v>#VALUE!</v>
      </c>
      <c r="D218" s="29"/>
      <c r="E218" s="155" t="str">
        <f ca="1">IFERROR(INDIRECT(ADDRESS(MATCH(D218,CatModules!C:C,0),2,1,1,"CatModules")),"")</f>
        <v/>
      </c>
      <c r="F218" s="96"/>
      <c r="G218" s="156" t="str">
        <f ca="1">IFERROR(INDIRECT(ADDRESS(MATCH(CONCATENATE(E218,"-",F218),CatInt!K:K,0),3,1,1,"CatInt")),"")</f>
        <v/>
      </c>
      <c r="H218" s="45" t="str">
        <f>IF(F218="","",VLOOKUP(F218,#REF!,2,FALSE))</f>
        <v/>
      </c>
      <c r="I218" s="29"/>
      <c r="J218" s="155" t="e">
        <f t="shared" si="110"/>
        <v>#VALUE!</v>
      </c>
      <c r="K218" s="155" t="e">
        <f t="shared" si="111"/>
        <v>#VALUE!</v>
      </c>
      <c r="L218" s="153"/>
      <c r="M218" s="53"/>
      <c r="N218" s="175">
        <f t="shared" si="112"/>
        <v>1218</v>
      </c>
      <c r="O218" s="53"/>
      <c r="P218" s="175">
        <f t="shared" si="113"/>
        <v>10218</v>
      </c>
      <c r="Q218" s="30"/>
      <c r="R218" s="149" t="str">
        <f>IFERROR(VLOOKUP(Q218,Setup!D$16:E$25,2,FALSE),"")</f>
        <v/>
      </c>
      <c r="S218" s="51" t="str">
        <f ca="1">IFERROR(IF(OR(I218="",VLOOKUP(I218,CatCostInp!$E$2:$K$88,7,FALSE)=0),"",VLOOKUP(I218,CatCostInp!$E$2:$K$88,7,FALSE)),"")</f>
        <v/>
      </c>
      <c r="T218" s="159" t="e">
        <f>VLOOKUP(U218,#REF!,2,FALSE)</f>
        <v>#REF!</v>
      </c>
      <c r="U218" s="30"/>
      <c r="V218" s="1" t="str">
        <f ca="1">IF(U218=Setup!$C$10,"Grant",IF('Other Pharma &amp; Health Products'!U218=Setup!$C$11,"Local",IF('Other Pharma &amp; Health Products'!U218=Setup!$C$12,"Other","")))</f>
        <v/>
      </c>
      <c r="W218" s="34"/>
      <c r="X218" s="148"/>
      <c r="Y218" s="33"/>
      <c r="Z218" s="36" t="str">
        <f t="shared" si="114"/>
        <v/>
      </c>
      <c r="AA218" s="35"/>
      <c r="AB218" s="32" t="str">
        <f t="shared" si="115"/>
        <v/>
      </c>
      <c r="AC218" s="34"/>
      <c r="AD218" s="32" t="str">
        <f t="shared" si="116"/>
        <v/>
      </c>
      <c r="AE218" s="34"/>
      <c r="AF218" s="36" t="str">
        <f t="shared" si="117"/>
        <v/>
      </c>
      <c r="AG218" s="36" t="str">
        <f t="shared" si="118"/>
        <v/>
      </c>
      <c r="AH218" s="36" t="str">
        <f t="shared" si="119"/>
        <v/>
      </c>
      <c r="AI218" s="55"/>
      <c r="AJ218" s="37"/>
      <c r="AK218" s="148"/>
      <c r="AL218" s="35"/>
      <c r="AM218" s="32" t="str">
        <f t="shared" si="120"/>
        <v/>
      </c>
      <c r="AN218" s="35"/>
      <c r="AO218" s="32" t="str">
        <f t="shared" si="121"/>
        <v/>
      </c>
      <c r="AP218" s="35"/>
      <c r="AQ218" s="32" t="str">
        <f t="shared" si="122"/>
        <v/>
      </c>
      <c r="AR218" s="34"/>
      <c r="AS218" s="36" t="str">
        <f t="shared" si="123"/>
        <v/>
      </c>
      <c r="AT218" s="36" t="str">
        <f t="shared" si="124"/>
        <v/>
      </c>
      <c r="AU218" s="36" t="str">
        <f t="shared" si="125"/>
        <v/>
      </c>
      <c r="AV218" s="55"/>
      <c r="AW218" s="34"/>
      <c r="AX218" s="148"/>
      <c r="AY218" s="34"/>
      <c r="AZ218" s="32" t="str">
        <f t="shared" si="126"/>
        <v/>
      </c>
      <c r="BA218" s="34"/>
      <c r="BB218" s="32" t="str">
        <f t="shared" si="127"/>
        <v/>
      </c>
      <c r="BC218" s="34"/>
      <c r="BD218" s="32" t="str">
        <f t="shared" si="128"/>
        <v/>
      </c>
      <c r="BE218" s="35"/>
      <c r="BF218" s="36" t="str">
        <f t="shared" si="129"/>
        <v/>
      </c>
      <c r="BG218" s="36" t="str">
        <f t="shared" si="130"/>
        <v/>
      </c>
      <c r="BH218" s="36" t="str">
        <f t="shared" si="131"/>
        <v/>
      </c>
      <c r="BI218" s="55"/>
      <c r="BJ218" s="34"/>
      <c r="BK218" s="148"/>
      <c r="BL218" s="34"/>
      <c r="BM218" s="32" t="str">
        <f t="shared" si="132"/>
        <v/>
      </c>
      <c r="BN218" s="34"/>
      <c r="BO218" s="32" t="str">
        <f t="shared" si="133"/>
        <v/>
      </c>
      <c r="BP218" s="34"/>
      <c r="BQ218" s="32" t="str">
        <f t="shared" si="134"/>
        <v/>
      </c>
      <c r="BR218" s="34"/>
      <c r="BS218" s="36" t="str">
        <f t="shared" si="135"/>
        <v/>
      </c>
      <c r="BT218" s="36" t="str">
        <f t="shared" si="136"/>
        <v/>
      </c>
      <c r="BU218" s="36" t="str">
        <f t="shared" si="137"/>
        <v/>
      </c>
      <c r="BV218" s="55"/>
      <c r="BW218" s="36" t="str">
        <f t="shared" si="138"/>
        <v/>
      </c>
      <c r="BX218" s="36" t="str">
        <f t="shared" si="138"/>
        <v/>
      </c>
      <c r="BY218" s="31"/>
      <c r="BZ218" s="38"/>
      <c r="CB218" s="120" t="e">
        <f t="shared" ca="1" si="107"/>
        <v>#VALUE!</v>
      </c>
      <c r="CC218" s="2" t="e">
        <f t="shared" ca="1" si="139"/>
        <v>#VALUE!</v>
      </c>
    </row>
    <row r="219" spans="1:81" s="10" customFormat="1" ht="25.15" customHeight="1" x14ac:dyDescent="0.2">
      <c r="A219" s="52" t="str">
        <f t="shared" si="140"/>
        <v/>
      </c>
      <c r="B219" s="157" t="e">
        <f t="shared" ca="1" si="108"/>
        <v>#VALUE!</v>
      </c>
      <c r="C219" s="157" t="e">
        <f t="shared" si="109"/>
        <v>#VALUE!</v>
      </c>
      <c r="D219" s="29"/>
      <c r="E219" s="155" t="str">
        <f ca="1">IFERROR(INDIRECT(ADDRESS(MATCH(D219,CatModules!C:C,0),2,1,1,"CatModules")),"")</f>
        <v/>
      </c>
      <c r="F219" s="96"/>
      <c r="G219" s="156" t="str">
        <f ca="1">IFERROR(INDIRECT(ADDRESS(MATCH(CONCATENATE(E219,"-",F219),CatInt!K:K,0),3,1,1,"CatInt")),"")</f>
        <v/>
      </c>
      <c r="H219" s="45" t="str">
        <f>IF(F219="","",VLOOKUP(F219,#REF!,2,FALSE))</f>
        <v/>
      </c>
      <c r="I219" s="29"/>
      <c r="J219" s="155" t="e">
        <f t="shared" si="110"/>
        <v>#VALUE!</v>
      </c>
      <c r="K219" s="155" t="e">
        <f t="shared" si="111"/>
        <v>#VALUE!</v>
      </c>
      <c r="L219" s="153"/>
      <c r="M219" s="53"/>
      <c r="N219" s="175">
        <f t="shared" si="112"/>
        <v>1219</v>
      </c>
      <c r="O219" s="53"/>
      <c r="P219" s="175">
        <f t="shared" si="113"/>
        <v>10219</v>
      </c>
      <c r="Q219" s="30"/>
      <c r="R219" s="149" t="str">
        <f>IFERROR(VLOOKUP(Q219,Setup!D$16:E$25,2,FALSE),"")</f>
        <v/>
      </c>
      <c r="S219" s="51" t="str">
        <f ca="1">IFERROR(IF(OR(I219="",VLOOKUP(I219,CatCostInp!$E$2:$K$88,7,FALSE)=0),"",VLOOKUP(I219,CatCostInp!$E$2:$K$88,7,FALSE)),"")</f>
        <v/>
      </c>
      <c r="T219" s="159" t="e">
        <f>VLOOKUP(U219,#REF!,2,FALSE)</f>
        <v>#REF!</v>
      </c>
      <c r="U219" s="30"/>
      <c r="V219" s="1" t="str">
        <f ca="1">IF(U219=Setup!$C$10,"Grant",IF('Other Pharma &amp; Health Products'!U219=Setup!$C$11,"Local",IF('Other Pharma &amp; Health Products'!U219=Setup!$C$12,"Other","")))</f>
        <v/>
      </c>
      <c r="W219" s="34"/>
      <c r="X219" s="148"/>
      <c r="Y219" s="33"/>
      <c r="Z219" s="36" t="str">
        <f t="shared" si="114"/>
        <v/>
      </c>
      <c r="AA219" s="35"/>
      <c r="AB219" s="32" t="str">
        <f t="shared" si="115"/>
        <v/>
      </c>
      <c r="AC219" s="34"/>
      <c r="AD219" s="32" t="str">
        <f t="shared" si="116"/>
        <v/>
      </c>
      <c r="AE219" s="34"/>
      <c r="AF219" s="36" t="str">
        <f t="shared" si="117"/>
        <v/>
      </c>
      <c r="AG219" s="36" t="str">
        <f t="shared" si="118"/>
        <v/>
      </c>
      <c r="AH219" s="36" t="str">
        <f t="shared" si="119"/>
        <v/>
      </c>
      <c r="AI219" s="55"/>
      <c r="AJ219" s="37"/>
      <c r="AK219" s="148"/>
      <c r="AL219" s="35"/>
      <c r="AM219" s="32" t="str">
        <f t="shared" si="120"/>
        <v/>
      </c>
      <c r="AN219" s="35"/>
      <c r="AO219" s="32" t="str">
        <f t="shared" si="121"/>
        <v/>
      </c>
      <c r="AP219" s="35"/>
      <c r="AQ219" s="32" t="str">
        <f t="shared" si="122"/>
        <v/>
      </c>
      <c r="AR219" s="34"/>
      <c r="AS219" s="36" t="str">
        <f t="shared" si="123"/>
        <v/>
      </c>
      <c r="AT219" s="36" t="str">
        <f t="shared" si="124"/>
        <v/>
      </c>
      <c r="AU219" s="36" t="str">
        <f t="shared" si="125"/>
        <v/>
      </c>
      <c r="AV219" s="55"/>
      <c r="AW219" s="34"/>
      <c r="AX219" s="148"/>
      <c r="AY219" s="34"/>
      <c r="AZ219" s="32" t="str">
        <f t="shared" si="126"/>
        <v/>
      </c>
      <c r="BA219" s="34"/>
      <c r="BB219" s="32" t="str">
        <f t="shared" si="127"/>
        <v/>
      </c>
      <c r="BC219" s="34"/>
      <c r="BD219" s="32" t="str">
        <f t="shared" si="128"/>
        <v/>
      </c>
      <c r="BE219" s="35"/>
      <c r="BF219" s="36" t="str">
        <f t="shared" si="129"/>
        <v/>
      </c>
      <c r="BG219" s="36" t="str">
        <f t="shared" si="130"/>
        <v/>
      </c>
      <c r="BH219" s="36" t="str">
        <f t="shared" si="131"/>
        <v/>
      </c>
      <c r="BI219" s="55"/>
      <c r="BJ219" s="34"/>
      <c r="BK219" s="148"/>
      <c r="BL219" s="34"/>
      <c r="BM219" s="32" t="str">
        <f t="shared" si="132"/>
        <v/>
      </c>
      <c r="BN219" s="34"/>
      <c r="BO219" s="32" t="str">
        <f t="shared" si="133"/>
        <v/>
      </c>
      <c r="BP219" s="34"/>
      <c r="BQ219" s="32" t="str">
        <f t="shared" si="134"/>
        <v/>
      </c>
      <c r="BR219" s="34"/>
      <c r="BS219" s="36" t="str">
        <f t="shared" si="135"/>
        <v/>
      </c>
      <c r="BT219" s="36" t="str">
        <f t="shared" si="136"/>
        <v/>
      </c>
      <c r="BU219" s="36" t="str">
        <f t="shared" si="137"/>
        <v/>
      </c>
      <c r="BV219" s="55"/>
      <c r="BW219" s="36" t="str">
        <f t="shared" si="138"/>
        <v/>
      </c>
      <c r="BX219" s="36" t="str">
        <f t="shared" si="138"/>
        <v/>
      </c>
      <c r="BY219" s="31"/>
      <c r="BZ219" s="38"/>
      <c r="CB219" s="120" t="e">
        <f t="shared" ca="1" si="107"/>
        <v>#VALUE!</v>
      </c>
      <c r="CC219" s="2" t="e">
        <f t="shared" ca="1" si="139"/>
        <v>#VALUE!</v>
      </c>
    </row>
    <row r="220" spans="1:81" s="10" customFormat="1" ht="25.15" customHeight="1" x14ac:dyDescent="0.2">
      <c r="A220" s="52" t="str">
        <f t="shared" si="140"/>
        <v/>
      </c>
      <c r="B220" s="157" t="e">
        <f t="shared" ca="1" si="108"/>
        <v>#VALUE!</v>
      </c>
      <c r="C220" s="157" t="e">
        <f t="shared" si="109"/>
        <v>#VALUE!</v>
      </c>
      <c r="D220" s="29"/>
      <c r="E220" s="155" t="str">
        <f ca="1">IFERROR(INDIRECT(ADDRESS(MATCH(D220,CatModules!C:C,0),2,1,1,"CatModules")),"")</f>
        <v/>
      </c>
      <c r="F220" s="96"/>
      <c r="G220" s="156" t="str">
        <f ca="1">IFERROR(INDIRECT(ADDRESS(MATCH(CONCATENATE(E220,"-",F220),CatInt!K:K,0),3,1,1,"CatInt")),"")</f>
        <v/>
      </c>
      <c r="H220" s="45" t="str">
        <f>IF(F220="","",VLOOKUP(F220,#REF!,2,FALSE))</f>
        <v/>
      </c>
      <c r="I220" s="29"/>
      <c r="J220" s="155" t="e">
        <f t="shared" si="110"/>
        <v>#VALUE!</v>
      </c>
      <c r="K220" s="155" t="e">
        <f t="shared" si="111"/>
        <v>#VALUE!</v>
      </c>
      <c r="L220" s="153"/>
      <c r="M220" s="53"/>
      <c r="N220" s="175">
        <f t="shared" si="112"/>
        <v>1220</v>
      </c>
      <c r="O220" s="53"/>
      <c r="P220" s="175">
        <f t="shared" si="113"/>
        <v>10220</v>
      </c>
      <c r="Q220" s="30"/>
      <c r="R220" s="149" t="str">
        <f>IFERROR(VLOOKUP(Q220,Setup!D$16:E$25,2,FALSE),"")</f>
        <v/>
      </c>
      <c r="S220" s="51" t="str">
        <f ca="1">IFERROR(IF(OR(I220="",VLOOKUP(I220,CatCostInp!$E$2:$K$88,7,FALSE)=0),"",VLOOKUP(I220,CatCostInp!$E$2:$K$88,7,FALSE)),"")</f>
        <v/>
      </c>
      <c r="T220" s="159" t="e">
        <f>VLOOKUP(U220,#REF!,2,FALSE)</f>
        <v>#REF!</v>
      </c>
      <c r="U220" s="30"/>
      <c r="V220" s="1" t="str">
        <f ca="1">IF(U220=Setup!$C$10,"Grant",IF('Other Pharma &amp; Health Products'!U220=Setup!$C$11,"Local",IF('Other Pharma &amp; Health Products'!U220=Setup!$C$12,"Other","")))</f>
        <v/>
      </c>
      <c r="W220" s="34"/>
      <c r="X220" s="148"/>
      <c r="Y220" s="33"/>
      <c r="Z220" s="36" t="str">
        <f t="shared" si="114"/>
        <v/>
      </c>
      <c r="AA220" s="35"/>
      <c r="AB220" s="32" t="str">
        <f t="shared" si="115"/>
        <v/>
      </c>
      <c r="AC220" s="34"/>
      <c r="AD220" s="32" t="str">
        <f t="shared" si="116"/>
        <v/>
      </c>
      <c r="AE220" s="34"/>
      <c r="AF220" s="36" t="str">
        <f t="shared" si="117"/>
        <v/>
      </c>
      <c r="AG220" s="36" t="str">
        <f t="shared" si="118"/>
        <v/>
      </c>
      <c r="AH220" s="36" t="str">
        <f t="shared" si="119"/>
        <v/>
      </c>
      <c r="AI220" s="55"/>
      <c r="AJ220" s="37"/>
      <c r="AK220" s="148"/>
      <c r="AL220" s="35"/>
      <c r="AM220" s="32" t="str">
        <f t="shared" si="120"/>
        <v/>
      </c>
      <c r="AN220" s="35"/>
      <c r="AO220" s="32" t="str">
        <f t="shared" si="121"/>
        <v/>
      </c>
      <c r="AP220" s="35"/>
      <c r="AQ220" s="32" t="str">
        <f t="shared" si="122"/>
        <v/>
      </c>
      <c r="AR220" s="34"/>
      <c r="AS220" s="36" t="str">
        <f t="shared" si="123"/>
        <v/>
      </c>
      <c r="AT220" s="36" t="str">
        <f t="shared" si="124"/>
        <v/>
      </c>
      <c r="AU220" s="36" t="str">
        <f t="shared" si="125"/>
        <v/>
      </c>
      <c r="AV220" s="55"/>
      <c r="AW220" s="34"/>
      <c r="AX220" s="148"/>
      <c r="AY220" s="34"/>
      <c r="AZ220" s="32" t="str">
        <f t="shared" si="126"/>
        <v/>
      </c>
      <c r="BA220" s="34"/>
      <c r="BB220" s="32" t="str">
        <f t="shared" si="127"/>
        <v/>
      </c>
      <c r="BC220" s="34"/>
      <c r="BD220" s="32" t="str">
        <f t="shared" si="128"/>
        <v/>
      </c>
      <c r="BE220" s="35"/>
      <c r="BF220" s="36" t="str">
        <f t="shared" si="129"/>
        <v/>
      </c>
      <c r="BG220" s="36" t="str">
        <f t="shared" si="130"/>
        <v/>
      </c>
      <c r="BH220" s="36" t="str">
        <f t="shared" si="131"/>
        <v/>
      </c>
      <c r="BI220" s="55"/>
      <c r="BJ220" s="34"/>
      <c r="BK220" s="148"/>
      <c r="BL220" s="34"/>
      <c r="BM220" s="32" t="str">
        <f t="shared" si="132"/>
        <v/>
      </c>
      <c r="BN220" s="34"/>
      <c r="BO220" s="32" t="str">
        <f t="shared" si="133"/>
        <v/>
      </c>
      <c r="BP220" s="34"/>
      <c r="BQ220" s="32" t="str">
        <f t="shared" si="134"/>
        <v/>
      </c>
      <c r="BR220" s="34"/>
      <c r="BS220" s="36" t="str">
        <f t="shared" si="135"/>
        <v/>
      </c>
      <c r="BT220" s="36" t="str">
        <f t="shared" si="136"/>
        <v/>
      </c>
      <c r="BU220" s="36" t="str">
        <f t="shared" si="137"/>
        <v/>
      </c>
      <c r="BV220" s="55"/>
      <c r="BW220" s="36" t="str">
        <f t="shared" si="138"/>
        <v/>
      </c>
      <c r="BX220" s="36" t="str">
        <f t="shared" si="138"/>
        <v/>
      </c>
      <c r="BY220" s="31"/>
      <c r="BZ220" s="38"/>
      <c r="CB220" s="120" t="e">
        <f t="shared" ca="1" si="107"/>
        <v>#VALUE!</v>
      </c>
      <c r="CC220" s="2" t="e">
        <f t="shared" ca="1" si="139"/>
        <v>#VALUE!</v>
      </c>
    </row>
    <row r="221" spans="1:81" s="10" customFormat="1" ht="25.15" customHeight="1" x14ac:dyDescent="0.2">
      <c r="A221" s="52" t="str">
        <f t="shared" si="140"/>
        <v/>
      </c>
      <c r="B221" s="157" t="e">
        <f t="shared" ca="1" si="108"/>
        <v>#VALUE!</v>
      </c>
      <c r="C221" s="157" t="e">
        <f t="shared" si="109"/>
        <v>#VALUE!</v>
      </c>
      <c r="D221" s="29"/>
      <c r="E221" s="155" t="str">
        <f ca="1">IFERROR(INDIRECT(ADDRESS(MATCH(D221,CatModules!C:C,0),2,1,1,"CatModules")),"")</f>
        <v/>
      </c>
      <c r="F221" s="96"/>
      <c r="G221" s="156" t="str">
        <f ca="1">IFERROR(INDIRECT(ADDRESS(MATCH(CONCATENATE(E221,"-",F221),CatInt!K:K,0),3,1,1,"CatInt")),"")</f>
        <v/>
      </c>
      <c r="H221" s="45" t="str">
        <f>IF(F221="","",VLOOKUP(F221,#REF!,2,FALSE))</f>
        <v/>
      </c>
      <c r="I221" s="29"/>
      <c r="J221" s="155" t="e">
        <f t="shared" si="110"/>
        <v>#VALUE!</v>
      </c>
      <c r="K221" s="155" t="e">
        <f t="shared" si="111"/>
        <v>#VALUE!</v>
      </c>
      <c r="L221" s="153"/>
      <c r="M221" s="53"/>
      <c r="N221" s="175">
        <f t="shared" si="112"/>
        <v>1221</v>
      </c>
      <c r="O221" s="53"/>
      <c r="P221" s="175">
        <f t="shared" si="113"/>
        <v>10221</v>
      </c>
      <c r="Q221" s="30"/>
      <c r="R221" s="149" t="str">
        <f>IFERROR(VLOOKUP(Q221,Setup!D$16:E$25,2,FALSE),"")</f>
        <v/>
      </c>
      <c r="S221" s="51" t="str">
        <f ca="1">IFERROR(IF(OR(I221="",VLOOKUP(I221,CatCostInp!$E$2:$K$88,7,FALSE)=0),"",VLOOKUP(I221,CatCostInp!$E$2:$K$88,7,FALSE)),"")</f>
        <v/>
      </c>
      <c r="T221" s="159" t="e">
        <f>VLOOKUP(U221,#REF!,2,FALSE)</f>
        <v>#REF!</v>
      </c>
      <c r="U221" s="30"/>
      <c r="V221" s="1" t="str">
        <f ca="1">IF(U221=Setup!$C$10,"Grant",IF('Other Pharma &amp; Health Products'!U221=Setup!$C$11,"Local",IF('Other Pharma &amp; Health Products'!U221=Setup!$C$12,"Other","")))</f>
        <v/>
      </c>
      <c r="W221" s="34"/>
      <c r="X221" s="148"/>
      <c r="Y221" s="33"/>
      <c r="Z221" s="36" t="str">
        <f t="shared" si="114"/>
        <v/>
      </c>
      <c r="AA221" s="35"/>
      <c r="AB221" s="32" t="str">
        <f t="shared" si="115"/>
        <v/>
      </c>
      <c r="AC221" s="34"/>
      <c r="AD221" s="32" t="str">
        <f t="shared" si="116"/>
        <v/>
      </c>
      <c r="AE221" s="34"/>
      <c r="AF221" s="36" t="str">
        <f t="shared" si="117"/>
        <v/>
      </c>
      <c r="AG221" s="36" t="str">
        <f t="shared" si="118"/>
        <v/>
      </c>
      <c r="AH221" s="36" t="str">
        <f t="shared" si="119"/>
        <v/>
      </c>
      <c r="AI221" s="55"/>
      <c r="AJ221" s="37"/>
      <c r="AK221" s="148"/>
      <c r="AL221" s="35"/>
      <c r="AM221" s="32" t="str">
        <f t="shared" si="120"/>
        <v/>
      </c>
      <c r="AN221" s="35"/>
      <c r="AO221" s="32" t="str">
        <f t="shared" si="121"/>
        <v/>
      </c>
      <c r="AP221" s="35"/>
      <c r="AQ221" s="32" t="str">
        <f t="shared" si="122"/>
        <v/>
      </c>
      <c r="AR221" s="34"/>
      <c r="AS221" s="36" t="str">
        <f t="shared" si="123"/>
        <v/>
      </c>
      <c r="AT221" s="36" t="str">
        <f t="shared" si="124"/>
        <v/>
      </c>
      <c r="AU221" s="36" t="str">
        <f t="shared" si="125"/>
        <v/>
      </c>
      <c r="AV221" s="55"/>
      <c r="AW221" s="34"/>
      <c r="AX221" s="148"/>
      <c r="AY221" s="34"/>
      <c r="AZ221" s="32" t="str">
        <f t="shared" si="126"/>
        <v/>
      </c>
      <c r="BA221" s="34"/>
      <c r="BB221" s="32" t="str">
        <f t="shared" si="127"/>
        <v/>
      </c>
      <c r="BC221" s="34"/>
      <c r="BD221" s="32" t="str">
        <f t="shared" si="128"/>
        <v/>
      </c>
      <c r="BE221" s="35"/>
      <c r="BF221" s="36" t="str">
        <f t="shared" si="129"/>
        <v/>
      </c>
      <c r="BG221" s="36" t="str">
        <f t="shared" si="130"/>
        <v/>
      </c>
      <c r="BH221" s="36" t="str">
        <f t="shared" si="131"/>
        <v/>
      </c>
      <c r="BI221" s="55"/>
      <c r="BJ221" s="34"/>
      <c r="BK221" s="148"/>
      <c r="BL221" s="34"/>
      <c r="BM221" s="32" t="str">
        <f t="shared" si="132"/>
        <v/>
      </c>
      <c r="BN221" s="34"/>
      <c r="BO221" s="32" t="str">
        <f t="shared" si="133"/>
        <v/>
      </c>
      <c r="BP221" s="34"/>
      <c r="BQ221" s="32" t="str">
        <f t="shared" si="134"/>
        <v/>
      </c>
      <c r="BR221" s="34"/>
      <c r="BS221" s="36" t="str">
        <f t="shared" si="135"/>
        <v/>
      </c>
      <c r="BT221" s="36" t="str">
        <f t="shared" si="136"/>
        <v/>
      </c>
      <c r="BU221" s="36" t="str">
        <f t="shared" si="137"/>
        <v/>
      </c>
      <c r="BV221" s="55"/>
      <c r="BW221" s="36" t="str">
        <f t="shared" si="138"/>
        <v/>
      </c>
      <c r="BX221" s="36" t="str">
        <f t="shared" si="138"/>
        <v/>
      </c>
      <c r="BY221" s="31"/>
      <c r="BZ221" s="38"/>
      <c r="CB221" s="120" t="e">
        <f t="shared" ca="1" si="107"/>
        <v>#VALUE!</v>
      </c>
      <c r="CC221" s="2" t="e">
        <f t="shared" ca="1" si="139"/>
        <v>#VALUE!</v>
      </c>
    </row>
    <row r="222" spans="1:81" s="10" customFormat="1" ht="25.15" customHeight="1" x14ac:dyDescent="0.2">
      <c r="A222" s="52" t="str">
        <f t="shared" si="140"/>
        <v/>
      </c>
      <c r="B222" s="157" t="e">
        <f t="shared" ca="1" si="108"/>
        <v>#VALUE!</v>
      </c>
      <c r="C222" s="157" t="e">
        <f t="shared" si="109"/>
        <v>#VALUE!</v>
      </c>
      <c r="D222" s="29"/>
      <c r="E222" s="155" t="str">
        <f ca="1">IFERROR(INDIRECT(ADDRESS(MATCH(D222,CatModules!C:C,0),2,1,1,"CatModules")),"")</f>
        <v/>
      </c>
      <c r="F222" s="96"/>
      <c r="G222" s="156" t="str">
        <f ca="1">IFERROR(INDIRECT(ADDRESS(MATCH(CONCATENATE(E222,"-",F222),CatInt!K:K,0),3,1,1,"CatInt")),"")</f>
        <v/>
      </c>
      <c r="H222" s="45" t="str">
        <f>IF(F222="","",VLOOKUP(F222,#REF!,2,FALSE))</f>
        <v/>
      </c>
      <c r="I222" s="29"/>
      <c r="J222" s="155" t="e">
        <f t="shared" si="110"/>
        <v>#VALUE!</v>
      </c>
      <c r="K222" s="155" t="e">
        <f t="shared" si="111"/>
        <v>#VALUE!</v>
      </c>
      <c r="L222" s="153"/>
      <c r="M222" s="53"/>
      <c r="N222" s="175">
        <f t="shared" si="112"/>
        <v>1222</v>
      </c>
      <c r="O222" s="53"/>
      <c r="P222" s="175">
        <f t="shared" si="113"/>
        <v>10222</v>
      </c>
      <c r="Q222" s="30"/>
      <c r="R222" s="149" t="str">
        <f>IFERROR(VLOOKUP(Q222,Setup!D$16:E$25,2,FALSE),"")</f>
        <v/>
      </c>
      <c r="S222" s="51" t="str">
        <f ca="1">IFERROR(IF(OR(I222="",VLOOKUP(I222,CatCostInp!$E$2:$K$88,7,FALSE)=0),"",VLOOKUP(I222,CatCostInp!$E$2:$K$88,7,FALSE)),"")</f>
        <v/>
      </c>
      <c r="T222" s="159" t="e">
        <f>VLOOKUP(U222,#REF!,2,FALSE)</f>
        <v>#REF!</v>
      </c>
      <c r="U222" s="30"/>
      <c r="V222" s="1" t="str">
        <f ca="1">IF(U222=Setup!$C$10,"Grant",IF('Other Pharma &amp; Health Products'!U222=Setup!$C$11,"Local",IF('Other Pharma &amp; Health Products'!U222=Setup!$C$12,"Other","")))</f>
        <v/>
      </c>
      <c r="W222" s="34"/>
      <c r="X222" s="148"/>
      <c r="Y222" s="33"/>
      <c r="Z222" s="36" t="str">
        <f t="shared" si="114"/>
        <v/>
      </c>
      <c r="AA222" s="35"/>
      <c r="AB222" s="32" t="str">
        <f t="shared" si="115"/>
        <v/>
      </c>
      <c r="AC222" s="34"/>
      <c r="AD222" s="32" t="str">
        <f t="shared" si="116"/>
        <v/>
      </c>
      <c r="AE222" s="34"/>
      <c r="AF222" s="36" t="str">
        <f t="shared" si="117"/>
        <v/>
      </c>
      <c r="AG222" s="36" t="str">
        <f t="shared" si="118"/>
        <v/>
      </c>
      <c r="AH222" s="36" t="str">
        <f t="shared" si="119"/>
        <v/>
      </c>
      <c r="AI222" s="55"/>
      <c r="AJ222" s="37"/>
      <c r="AK222" s="148"/>
      <c r="AL222" s="35"/>
      <c r="AM222" s="32" t="str">
        <f t="shared" si="120"/>
        <v/>
      </c>
      <c r="AN222" s="35"/>
      <c r="AO222" s="32" t="str">
        <f t="shared" si="121"/>
        <v/>
      </c>
      <c r="AP222" s="35"/>
      <c r="AQ222" s="32" t="str">
        <f t="shared" si="122"/>
        <v/>
      </c>
      <c r="AR222" s="34"/>
      <c r="AS222" s="36" t="str">
        <f t="shared" si="123"/>
        <v/>
      </c>
      <c r="AT222" s="36" t="str">
        <f t="shared" si="124"/>
        <v/>
      </c>
      <c r="AU222" s="36" t="str">
        <f t="shared" si="125"/>
        <v/>
      </c>
      <c r="AV222" s="55"/>
      <c r="AW222" s="34"/>
      <c r="AX222" s="148"/>
      <c r="AY222" s="34"/>
      <c r="AZ222" s="32" t="str">
        <f t="shared" si="126"/>
        <v/>
      </c>
      <c r="BA222" s="34"/>
      <c r="BB222" s="32" t="str">
        <f t="shared" si="127"/>
        <v/>
      </c>
      <c r="BC222" s="34"/>
      <c r="BD222" s="32" t="str">
        <f t="shared" si="128"/>
        <v/>
      </c>
      <c r="BE222" s="35"/>
      <c r="BF222" s="36" t="str">
        <f t="shared" si="129"/>
        <v/>
      </c>
      <c r="BG222" s="36" t="str">
        <f t="shared" si="130"/>
        <v/>
      </c>
      <c r="BH222" s="36" t="str">
        <f t="shared" si="131"/>
        <v/>
      </c>
      <c r="BI222" s="55"/>
      <c r="BJ222" s="34"/>
      <c r="BK222" s="148"/>
      <c r="BL222" s="34"/>
      <c r="BM222" s="32" t="str">
        <f t="shared" si="132"/>
        <v/>
      </c>
      <c r="BN222" s="34"/>
      <c r="BO222" s="32" t="str">
        <f t="shared" si="133"/>
        <v/>
      </c>
      <c r="BP222" s="34"/>
      <c r="BQ222" s="32" t="str">
        <f t="shared" si="134"/>
        <v/>
      </c>
      <c r="BR222" s="34"/>
      <c r="BS222" s="36" t="str">
        <f t="shared" si="135"/>
        <v/>
      </c>
      <c r="BT222" s="36" t="str">
        <f t="shared" si="136"/>
        <v/>
      </c>
      <c r="BU222" s="36" t="str">
        <f t="shared" si="137"/>
        <v/>
      </c>
      <c r="BV222" s="55"/>
      <c r="BW222" s="36" t="str">
        <f t="shared" si="138"/>
        <v/>
      </c>
      <c r="BX222" s="36" t="str">
        <f t="shared" si="138"/>
        <v/>
      </c>
      <c r="BY222" s="31"/>
      <c r="BZ222" s="38"/>
      <c r="CB222" s="120" t="e">
        <f t="shared" ca="1" si="107"/>
        <v>#VALUE!</v>
      </c>
      <c r="CC222" s="2" t="e">
        <f t="shared" ca="1" si="139"/>
        <v>#VALUE!</v>
      </c>
    </row>
    <row r="223" spans="1:81" s="10" customFormat="1" ht="25.15" customHeight="1" x14ac:dyDescent="0.2">
      <c r="A223" s="52" t="str">
        <f t="shared" si="140"/>
        <v/>
      </c>
      <c r="B223" s="157" t="e">
        <f t="shared" ca="1" si="108"/>
        <v>#VALUE!</v>
      </c>
      <c r="C223" s="157" t="e">
        <f t="shared" si="109"/>
        <v>#VALUE!</v>
      </c>
      <c r="D223" s="29"/>
      <c r="E223" s="155" t="str">
        <f ca="1">IFERROR(INDIRECT(ADDRESS(MATCH(D223,CatModules!C:C,0),2,1,1,"CatModules")),"")</f>
        <v/>
      </c>
      <c r="F223" s="96"/>
      <c r="G223" s="156" t="str">
        <f ca="1">IFERROR(INDIRECT(ADDRESS(MATCH(CONCATENATE(E223,"-",F223),CatInt!K:K,0),3,1,1,"CatInt")),"")</f>
        <v/>
      </c>
      <c r="H223" s="45" t="str">
        <f>IF(F223="","",VLOOKUP(F223,#REF!,2,FALSE))</f>
        <v/>
      </c>
      <c r="I223" s="29"/>
      <c r="J223" s="155" t="e">
        <f t="shared" si="110"/>
        <v>#VALUE!</v>
      </c>
      <c r="K223" s="155" t="e">
        <f t="shared" si="111"/>
        <v>#VALUE!</v>
      </c>
      <c r="L223" s="153"/>
      <c r="M223" s="53"/>
      <c r="N223" s="175">
        <f t="shared" si="112"/>
        <v>1223</v>
      </c>
      <c r="O223" s="53"/>
      <c r="P223" s="175">
        <f t="shared" si="113"/>
        <v>10223</v>
      </c>
      <c r="Q223" s="30"/>
      <c r="R223" s="149" t="str">
        <f>IFERROR(VLOOKUP(Q223,Setup!D$16:E$25,2,FALSE),"")</f>
        <v/>
      </c>
      <c r="S223" s="51" t="str">
        <f ca="1">IFERROR(IF(OR(I223="",VLOOKUP(I223,CatCostInp!$E$2:$K$88,7,FALSE)=0),"",VLOOKUP(I223,CatCostInp!$E$2:$K$88,7,FALSE)),"")</f>
        <v/>
      </c>
      <c r="T223" s="159" t="e">
        <f>VLOOKUP(U223,#REF!,2,FALSE)</f>
        <v>#REF!</v>
      </c>
      <c r="U223" s="30"/>
      <c r="V223" s="1" t="str">
        <f ca="1">IF(U223=Setup!$C$10,"Grant",IF('Other Pharma &amp; Health Products'!U223=Setup!$C$11,"Local",IF('Other Pharma &amp; Health Products'!U223=Setup!$C$12,"Other","")))</f>
        <v/>
      </c>
      <c r="W223" s="34"/>
      <c r="X223" s="148"/>
      <c r="Y223" s="33"/>
      <c r="Z223" s="36" t="str">
        <f t="shared" si="114"/>
        <v/>
      </c>
      <c r="AA223" s="35"/>
      <c r="AB223" s="32" t="str">
        <f t="shared" si="115"/>
        <v/>
      </c>
      <c r="AC223" s="34"/>
      <c r="AD223" s="32" t="str">
        <f t="shared" si="116"/>
        <v/>
      </c>
      <c r="AE223" s="34"/>
      <c r="AF223" s="36" t="str">
        <f t="shared" si="117"/>
        <v/>
      </c>
      <c r="AG223" s="36" t="str">
        <f t="shared" si="118"/>
        <v/>
      </c>
      <c r="AH223" s="36" t="str">
        <f t="shared" si="119"/>
        <v/>
      </c>
      <c r="AI223" s="55"/>
      <c r="AJ223" s="37"/>
      <c r="AK223" s="148"/>
      <c r="AL223" s="35"/>
      <c r="AM223" s="32" t="str">
        <f t="shared" si="120"/>
        <v/>
      </c>
      <c r="AN223" s="35"/>
      <c r="AO223" s="32" t="str">
        <f t="shared" si="121"/>
        <v/>
      </c>
      <c r="AP223" s="35"/>
      <c r="AQ223" s="32" t="str">
        <f t="shared" si="122"/>
        <v/>
      </c>
      <c r="AR223" s="34"/>
      <c r="AS223" s="36" t="str">
        <f t="shared" si="123"/>
        <v/>
      </c>
      <c r="AT223" s="36" t="str">
        <f t="shared" si="124"/>
        <v/>
      </c>
      <c r="AU223" s="36" t="str">
        <f t="shared" si="125"/>
        <v/>
      </c>
      <c r="AV223" s="55"/>
      <c r="AW223" s="34"/>
      <c r="AX223" s="148"/>
      <c r="AY223" s="34"/>
      <c r="AZ223" s="32" t="str">
        <f t="shared" si="126"/>
        <v/>
      </c>
      <c r="BA223" s="34"/>
      <c r="BB223" s="32" t="str">
        <f t="shared" si="127"/>
        <v/>
      </c>
      <c r="BC223" s="34"/>
      <c r="BD223" s="32" t="str">
        <f t="shared" si="128"/>
        <v/>
      </c>
      <c r="BE223" s="35"/>
      <c r="BF223" s="36" t="str">
        <f t="shared" si="129"/>
        <v/>
      </c>
      <c r="BG223" s="36" t="str">
        <f t="shared" si="130"/>
        <v/>
      </c>
      <c r="BH223" s="36" t="str">
        <f t="shared" si="131"/>
        <v/>
      </c>
      <c r="BI223" s="55"/>
      <c r="BJ223" s="34"/>
      <c r="BK223" s="148"/>
      <c r="BL223" s="34"/>
      <c r="BM223" s="32" t="str">
        <f t="shared" si="132"/>
        <v/>
      </c>
      <c r="BN223" s="34"/>
      <c r="BO223" s="32" t="str">
        <f t="shared" si="133"/>
        <v/>
      </c>
      <c r="BP223" s="34"/>
      <c r="BQ223" s="32" t="str">
        <f t="shared" si="134"/>
        <v/>
      </c>
      <c r="BR223" s="34"/>
      <c r="BS223" s="36" t="str">
        <f t="shared" si="135"/>
        <v/>
      </c>
      <c r="BT223" s="36" t="str">
        <f t="shared" si="136"/>
        <v/>
      </c>
      <c r="BU223" s="36" t="str">
        <f t="shared" si="137"/>
        <v/>
      </c>
      <c r="BV223" s="55"/>
      <c r="BW223" s="36" t="str">
        <f t="shared" si="138"/>
        <v/>
      </c>
      <c r="BX223" s="36" t="str">
        <f t="shared" si="138"/>
        <v/>
      </c>
      <c r="BY223" s="31"/>
      <c r="BZ223" s="38"/>
      <c r="CB223" s="120" t="e">
        <f t="shared" ca="1" si="107"/>
        <v>#VALUE!</v>
      </c>
      <c r="CC223" s="2" t="e">
        <f t="shared" ca="1" si="139"/>
        <v>#VALUE!</v>
      </c>
    </row>
    <row r="224" spans="1:81" s="10" customFormat="1" ht="25.15" customHeight="1" x14ac:dyDescent="0.2">
      <c r="A224" s="52" t="str">
        <f t="shared" si="140"/>
        <v/>
      </c>
      <c r="B224" s="157" t="e">
        <f t="shared" ca="1" si="108"/>
        <v>#VALUE!</v>
      </c>
      <c r="C224" s="157" t="e">
        <f t="shared" si="109"/>
        <v>#VALUE!</v>
      </c>
      <c r="D224" s="29"/>
      <c r="E224" s="155" t="str">
        <f ca="1">IFERROR(INDIRECT(ADDRESS(MATCH(D224,CatModules!C:C,0),2,1,1,"CatModules")),"")</f>
        <v/>
      </c>
      <c r="F224" s="96"/>
      <c r="G224" s="156" t="str">
        <f ca="1">IFERROR(INDIRECT(ADDRESS(MATCH(CONCATENATE(E224,"-",F224),CatInt!K:K,0),3,1,1,"CatInt")),"")</f>
        <v/>
      </c>
      <c r="H224" s="45" t="str">
        <f>IF(F224="","",VLOOKUP(F224,#REF!,2,FALSE))</f>
        <v/>
      </c>
      <c r="I224" s="29"/>
      <c r="J224" s="155" t="e">
        <f t="shared" si="110"/>
        <v>#VALUE!</v>
      </c>
      <c r="K224" s="155" t="e">
        <f t="shared" si="111"/>
        <v>#VALUE!</v>
      </c>
      <c r="L224" s="153"/>
      <c r="M224" s="53"/>
      <c r="N224" s="175">
        <f t="shared" si="112"/>
        <v>1224</v>
      </c>
      <c r="O224" s="53"/>
      <c r="P224" s="175">
        <f t="shared" si="113"/>
        <v>10224</v>
      </c>
      <c r="Q224" s="30"/>
      <c r="R224" s="149" t="str">
        <f>IFERROR(VLOOKUP(Q224,Setup!D$16:E$25,2,FALSE),"")</f>
        <v/>
      </c>
      <c r="S224" s="51" t="str">
        <f ca="1">IFERROR(IF(OR(I224="",VLOOKUP(I224,CatCostInp!$E$2:$K$88,7,FALSE)=0),"",VLOOKUP(I224,CatCostInp!$E$2:$K$88,7,FALSE)),"")</f>
        <v/>
      </c>
      <c r="T224" s="159" t="e">
        <f>VLOOKUP(U224,#REF!,2,FALSE)</f>
        <v>#REF!</v>
      </c>
      <c r="U224" s="30"/>
      <c r="V224" s="1" t="str">
        <f ca="1">IF(U224=Setup!$C$10,"Grant",IF('Other Pharma &amp; Health Products'!U224=Setup!$C$11,"Local",IF('Other Pharma &amp; Health Products'!U224=Setup!$C$12,"Other","")))</f>
        <v/>
      </c>
      <c r="W224" s="34"/>
      <c r="X224" s="148"/>
      <c r="Y224" s="33"/>
      <c r="Z224" s="36" t="str">
        <f t="shared" si="114"/>
        <v/>
      </c>
      <c r="AA224" s="35"/>
      <c r="AB224" s="32" t="str">
        <f t="shared" si="115"/>
        <v/>
      </c>
      <c r="AC224" s="34"/>
      <c r="AD224" s="32" t="str">
        <f t="shared" si="116"/>
        <v/>
      </c>
      <c r="AE224" s="34"/>
      <c r="AF224" s="36" t="str">
        <f t="shared" si="117"/>
        <v/>
      </c>
      <c r="AG224" s="36" t="str">
        <f t="shared" si="118"/>
        <v/>
      </c>
      <c r="AH224" s="36" t="str">
        <f t="shared" si="119"/>
        <v/>
      </c>
      <c r="AI224" s="55"/>
      <c r="AJ224" s="37"/>
      <c r="AK224" s="148"/>
      <c r="AL224" s="35"/>
      <c r="AM224" s="32" t="str">
        <f t="shared" si="120"/>
        <v/>
      </c>
      <c r="AN224" s="35"/>
      <c r="AO224" s="32" t="str">
        <f t="shared" si="121"/>
        <v/>
      </c>
      <c r="AP224" s="35"/>
      <c r="AQ224" s="32" t="str">
        <f t="shared" si="122"/>
        <v/>
      </c>
      <c r="AR224" s="34"/>
      <c r="AS224" s="36" t="str">
        <f t="shared" si="123"/>
        <v/>
      </c>
      <c r="AT224" s="36" t="str">
        <f t="shared" si="124"/>
        <v/>
      </c>
      <c r="AU224" s="36" t="str">
        <f t="shared" si="125"/>
        <v/>
      </c>
      <c r="AV224" s="55"/>
      <c r="AW224" s="34"/>
      <c r="AX224" s="148"/>
      <c r="AY224" s="34"/>
      <c r="AZ224" s="32" t="str">
        <f t="shared" si="126"/>
        <v/>
      </c>
      <c r="BA224" s="34"/>
      <c r="BB224" s="32" t="str">
        <f t="shared" si="127"/>
        <v/>
      </c>
      <c r="BC224" s="34"/>
      <c r="BD224" s="32" t="str">
        <f t="shared" si="128"/>
        <v/>
      </c>
      <c r="BE224" s="35"/>
      <c r="BF224" s="36" t="str">
        <f t="shared" si="129"/>
        <v/>
      </c>
      <c r="BG224" s="36" t="str">
        <f t="shared" si="130"/>
        <v/>
      </c>
      <c r="BH224" s="36" t="str">
        <f t="shared" si="131"/>
        <v/>
      </c>
      <c r="BI224" s="55"/>
      <c r="BJ224" s="34"/>
      <c r="BK224" s="148"/>
      <c r="BL224" s="34"/>
      <c r="BM224" s="32" t="str">
        <f t="shared" si="132"/>
        <v/>
      </c>
      <c r="BN224" s="34"/>
      <c r="BO224" s="32" t="str">
        <f t="shared" si="133"/>
        <v/>
      </c>
      <c r="BP224" s="34"/>
      <c r="BQ224" s="32" t="str">
        <f t="shared" si="134"/>
        <v/>
      </c>
      <c r="BR224" s="34"/>
      <c r="BS224" s="36" t="str">
        <f t="shared" si="135"/>
        <v/>
      </c>
      <c r="BT224" s="36" t="str">
        <f t="shared" si="136"/>
        <v/>
      </c>
      <c r="BU224" s="36" t="str">
        <f t="shared" si="137"/>
        <v/>
      </c>
      <c r="BV224" s="55"/>
      <c r="BW224" s="36" t="str">
        <f t="shared" si="138"/>
        <v/>
      </c>
      <c r="BX224" s="36" t="str">
        <f t="shared" si="138"/>
        <v/>
      </c>
      <c r="BY224" s="31"/>
      <c r="BZ224" s="38"/>
      <c r="CB224" s="120" t="e">
        <f t="shared" ca="1" si="107"/>
        <v>#VALUE!</v>
      </c>
      <c r="CC224" s="2" t="e">
        <f t="shared" ca="1" si="139"/>
        <v>#VALUE!</v>
      </c>
    </row>
    <row r="225" spans="1:81" s="10" customFormat="1" ht="25.15" customHeight="1" x14ac:dyDescent="0.2">
      <c r="A225" s="52" t="str">
        <f t="shared" si="140"/>
        <v/>
      </c>
      <c r="B225" s="157" t="e">
        <f t="shared" ca="1" si="108"/>
        <v>#VALUE!</v>
      </c>
      <c r="C225" s="157" t="e">
        <f t="shared" si="109"/>
        <v>#VALUE!</v>
      </c>
      <c r="D225" s="29"/>
      <c r="E225" s="155" t="str">
        <f ca="1">IFERROR(INDIRECT(ADDRESS(MATCH(D225,CatModules!C:C,0),2,1,1,"CatModules")),"")</f>
        <v/>
      </c>
      <c r="F225" s="96"/>
      <c r="G225" s="156" t="str">
        <f ca="1">IFERROR(INDIRECT(ADDRESS(MATCH(CONCATENATE(E225,"-",F225),CatInt!K:K,0),3,1,1,"CatInt")),"")</f>
        <v/>
      </c>
      <c r="H225" s="45" t="str">
        <f>IF(F225="","",VLOOKUP(F225,#REF!,2,FALSE))</f>
        <v/>
      </c>
      <c r="I225" s="29"/>
      <c r="J225" s="155" t="e">
        <f t="shared" si="110"/>
        <v>#VALUE!</v>
      </c>
      <c r="K225" s="155" t="e">
        <f t="shared" si="111"/>
        <v>#VALUE!</v>
      </c>
      <c r="L225" s="153"/>
      <c r="M225" s="53"/>
      <c r="N225" s="175">
        <f t="shared" si="112"/>
        <v>1225</v>
      </c>
      <c r="O225" s="53"/>
      <c r="P225" s="175">
        <f t="shared" si="113"/>
        <v>10225</v>
      </c>
      <c r="Q225" s="30"/>
      <c r="R225" s="149" t="str">
        <f>IFERROR(VLOOKUP(Q225,Setup!D$16:E$25,2,FALSE),"")</f>
        <v/>
      </c>
      <c r="S225" s="51" t="str">
        <f ca="1">IFERROR(IF(OR(I225="",VLOOKUP(I225,CatCostInp!$E$2:$K$88,7,FALSE)=0),"",VLOOKUP(I225,CatCostInp!$E$2:$K$88,7,FALSE)),"")</f>
        <v/>
      </c>
      <c r="T225" s="159" t="e">
        <f>VLOOKUP(U225,#REF!,2,FALSE)</f>
        <v>#REF!</v>
      </c>
      <c r="U225" s="30"/>
      <c r="V225" s="1" t="str">
        <f ca="1">IF(U225=Setup!$C$10,"Grant",IF('Other Pharma &amp; Health Products'!U225=Setup!$C$11,"Local",IF('Other Pharma &amp; Health Products'!U225=Setup!$C$12,"Other","")))</f>
        <v/>
      </c>
      <c r="W225" s="34"/>
      <c r="X225" s="148"/>
      <c r="Y225" s="33"/>
      <c r="Z225" s="36" t="str">
        <f t="shared" si="114"/>
        <v/>
      </c>
      <c r="AA225" s="35"/>
      <c r="AB225" s="32" t="str">
        <f t="shared" si="115"/>
        <v/>
      </c>
      <c r="AC225" s="34"/>
      <c r="AD225" s="32" t="str">
        <f t="shared" si="116"/>
        <v/>
      </c>
      <c r="AE225" s="34"/>
      <c r="AF225" s="36" t="str">
        <f t="shared" si="117"/>
        <v/>
      </c>
      <c r="AG225" s="36" t="str">
        <f t="shared" si="118"/>
        <v/>
      </c>
      <c r="AH225" s="36" t="str">
        <f t="shared" si="119"/>
        <v/>
      </c>
      <c r="AI225" s="55"/>
      <c r="AJ225" s="37"/>
      <c r="AK225" s="148"/>
      <c r="AL225" s="35"/>
      <c r="AM225" s="32" t="str">
        <f t="shared" si="120"/>
        <v/>
      </c>
      <c r="AN225" s="35"/>
      <c r="AO225" s="32" t="str">
        <f t="shared" si="121"/>
        <v/>
      </c>
      <c r="AP225" s="35"/>
      <c r="AQ225" s="32" t="str">
        <f t="shared" si="122"/>
        <v/>
      </c>
      <c r="AR225" s="34"/>
      <c r="AS225" s="36" t="str">
        <f t="shared" si="123"/>
        <v/>
      </c>
      <c r="AT225" s="36" t="str">
        <f t="shared" si="124"/>
        <v/>
      </c>
      <c r="AU225" s="36" t="str">
        <f t="shared" si="125"/>
        <v/>
      </c>
      <c r="AV225" s="55"/>
      <c r="AW225" s="34"/>
      <c r="AX225" s="148"/>
      <c r="AY225" s="34"/>
      <c r="AZ225" s="32" t="str">
        <f t="shared" si="126"/>
        <v/>
      </c>
      <c r="BA225" s="34"/>
      <c r="BB225" s="32" t="str">
        <f t="shared" si="127"/>
        <v/>
      </c>
      <c r="BC225" s="34"/>
      <c r="BD225" s="32" t="str">
        <f t="shared" si="128"/>
        <v/>
      </c>
      <c r="BE225" s="35"/>
      <c r="BF225" s="36" t="str">
        <f t="shared" si="129"/>
        <v/>
      </c>
      <c r="BG225" s="36" t="str">
        <f t="shared" si="130"/>
        <v/>
      </c>
      <c r="BH225" s="36" t="str">
        <f t="shared" si="131"/>
        <v/>
      </c>
      <c r="BI225" s="55"/>
      <c r="BJ225" s="34"/>
      <c r="BK225" s="148"/>
      <c r="BL225" s="34"/>
      <c r="BM225" s="32" t="str">
        <f t="shared" si="132"/>
        <v/>
      </c>
      <c r="BN225" s="34"/>
      <c r="BO225" s="32" t="str">
        <f t="shared" si="133"/>
        <v/>
      </c>
      <c r="BP225" s="34"/>
      <c r="BQ225" s="32" t="str">
        <f t="shared" si="134"/>
        <v/>
      </c>
      <c r="BR225" s="34"/>
      <c r="BS225" s="36" t="str">
        <f t="shared" si="135"/>
        <v/>
      </c>
      <c r="BT225" s="36" t="str">
        <f t="shared" si="136"/>
        <v/>
      </c>
      <c r="BU225" s="36" t="str">
        <f t="shared" si="137"/>
        <v/>
      </c>
      <c r="BV225" s="55"/>
      <c r="BW225" s="36" t="str">
        <f t="shared" si="138"/>
        <v/>
      </c>
      <c r="BX225" s="36" t="str">
        <f t="shared" si="138"/>
        <v/>
      </c>
      <c r="BY225" s="31"/>
      <c r="BZ225" s="38"/>
      <c r="CB225" s="120" t="e">
        <f t="shared" ca="1" si="107"/>
        <v>#VALUE!</v>
      </c>
      <c r="CC225" s="2" t="e">
        <f t="shared" ca="1" si="139"/>
        <v>#VALUE!</v>
      </c>
    </row>
    <row r="226" spans="1:81" s="10" customFormat="1" ht="25.15" customHeight="1" x14ac:dyDescent="0.2">
      <c r="A226" s="52" t="str">
        <f t="shared" si="140"/>
        <v/>
      </c>
      <c r="B226" s="157" t="e">
        <f t="shared" ca="1" si="108"/>
        <v>#VALUE!</v>
      </c>
      <c r="C226" s="157" t="e">
        <f t="shared" si="109"/>
        <v>#VALUE!</v>
      </c>
      <c r="D226" s="29"/>
      <c r="E226" s="155" t="str">
        <f ca="1">IFERROR(INDIRECT(ADDRESS(MATCH(D226,CatModules!C:C,0),2,1,1,"CatModules")),"")</f>
        <v/>
      </c>
      <c r="F226" s="96"/>
      <c r="G226" s="156" t="str">
        <f ca="1">IFERROR(INDIRECT(ADDRESS(MATCH(CONCATENATE(E226,"-",F226),CatInt!K:K,0),3,1,1,"CatInt")),"")</f>
        <v/>
      </c>
      <c r="H226" s="45" t="str">
        <f>IF(F226="","",VLOOKUP(F226,#REF!,2,FALSE))</f>
        <v/>
      </c>
      <c r="I226" s="29"/>
      <c r="J226" s="155" t="e">
        <f t="shared" si="110"/>
        <v>#VALUE!</v>
      </c>
      <c r="K226" s="155" t="e">
        <f t="shared" si="111"/>
        <v>#VALUE!</v>
      </c>
      <c r="L226" s="153"/>
      <c r="M226" s="53"/>
      <c r="N226" s="175">
        <f t="shared" si="112"/>
        <v>1226</v>
      </c>
      <c r="O226" s="53"/>
      <c r="P226" s="175">
        <f t="shared" si="113"/>
        <v>10226</v>
      </c>
      <c r="Q226" s="30"/>
      <c r="R226" s="149" t="str">
        <f>IFERROR(VLOOKUP(Q226,Setup!D$16:E$25,2,FALSE),"")</f>
        <v/>
      </c>
      <c r="S226" s="51" t="str">
        <f ca="1">IFERROR(IF(OR(I226="",VLOOKUP(I226,CatCostInp!$E$2:$K$88,7,FALSE)=0),"",VLOOKUP(I226,CatCostInp!$E$2:$K$88,7,FALSE)),"")</f>
        <v/>
      </c>
      <c r="T226" s="159" t="e">
        <f>VLOOKUP(U226,#REF!,2,FALSE)</f>
        <v>#REF!</v>
      </c>
      <c r="U226" s="30"/>
      <c r="V226" s="1" t="str">
        <f ca="1">IF(U226=Setup!$C$10,"Grant",IF('Other Pharma &amp; Health Products'!U226=Setup!$C$11,"Local",IF('Other Pharma &amp; Health Products'!U226=Setup!$C$12,"Other","")))</f>
        <v/>
      </c>
      <c r="W226" s="34"/>
      <c r="X226" s="148"/>
      <c r="Y226" s="33"/>
      <c r="Z226" s="36" t="str">
        <f t="shared" si="114"/>
        <v/>
      </c>
      <c r="AA226" s="35"/>
      <c r="AB226" s="32" t="str">
        <f t="shared" si="115"/>
        <v/>
      </c>
      <c r="AC226" s="34"/>
      <c r="AD226" s="32" t="str">
        <f t="shared" si="116"/>
        <v/>
      </c>
      <c r="AE226" s="34"/>
      <c r="AF226" s="36" t="str">
        <f t="shared" si="117"/>
        <v/>
      </c>
      <c r="AG226" s="36" t="str">
        <f t="shared" si="118"/>
        <v/>
      </c>
      <c r="AH226" s="36" t="str">
        <f t="shared" si="119"/>
        <v/>
      </c>
      <c r="AI226" s="55"/>
      <c r="AJ226" s="37"/>
      <c r="AK226" s="148"/>
      <c r="AL226" s="35"/>
      <c r="AM226" s="32" t="str">
        <f t="shared" si="120"/>
        <v/>
      </c>
      <c r="AN226" s="35"/>
      <c r="AO226" s="32" t="str">
        <f t="shared" si="121"/>
        <v/>
      </c>
      <c r="AP226" s="35"/>
      <c r="AQ226" s="32" t="str">
        <f t="shared" si="122"/>
        <v/>
      </c>
      <c r="AR226" s="34"/>
      <c r="AS226" s="36" t="str">
        <f t="shared" si="123"/>
        <v/>
      </c>
      <c r="AT226" s="36" t="str">
        <f t="shared" si="124"/>
        <v/>
      </c>
      <c r="AU226" s="36" t="str">
        <f t="shared" si="125"/>
        <v/>
      </c>
      <c r="AV226" s="55"/>
      <c r="AW226" s="34"/>
      <c r="AX226" s="148"/>
      <c r="AY226" s="34"/>
      <c r="AZ226" s="32" t="str">
        <f t="shared" si="126"/>
        <v/>
      </c>
      <c r="BA226" s="34"/>
      <c r="BB226" s="32" t="str">
        <f t="shared" si="127"/>
        <v/>
      </c>
      <c r="BC226" s="34"/>
      <c r="BD226" s="32" t="str">
        <f t="shared" si="128"/>
        <v/>
      </c>
      <c r="BE226" s="35"/>
      <c r="BF226" s="36" t="str">
        <f t="shared" si="129"/>
        <v/>
      </c>
      <c r="BG226" s="36" t="str">
        <f t="shared" si="130"/>
        <v/>
      </c>
      <c r="BH226" s="36" t="str">
        <f t="shared" si="131"/>
        <v/>
      </c>
      <c r="BI226" s="55"/>
      <c r="BJ226" s="34"/>
      <c r="BK226" s="148"/>
      <c r="BL226" s="34"/>
      <c r="BM226" s="32" t="str">
        <f t="shared" si="132"/>
        <v/>
      </c>
      <c r="BN226" s="34"/>
      <c r="BO226" s="32" t="str">
        <f t="shared" si="133"/>
        <v/>
      </c>
      <c r="BP226" s="34"/>
      <c r="BQ226" s="32" t="str">
        <f t="shared" si="134"/>
        <v/>
      </c>
      <c r="BR226" s="34"/>
      <c r="BS226" s="36" t="str">
        <f t="shared" si="135"/>
        <v/>
      </c>
      <c r="BT226" s="36" t="str">
        <f t="shared" si="136"/>
        <v/>
      </c>
      <c r="BU226" s="36" t="str">
        <f t="shared" si="137"/>
        <v/>
      </c>
      <c r="BV226" s="55"/>
      <c r="BW226" s="36" t="str">
        <f t="shared" si="138"/>
        <v/>
      </c>
      <c r="BX226" s="36" t="str">
        <f t="shared" si="138"/>
        <v/>
      </c>
      <c r="BY226" s="31"/>
      <c r="BZ226" s="38"/>
      <c r="CB226" s="120" t="e">
        <f t="shared" ca="1" si="107"/>
        <v>#VALUE!</v>
      </c>
      <c r="CC226" s="2" t="e">
        <f t="shared" ca="1" si="139"/>
        <v>#VALUE!</v>
      </c>
    </row>
    <row r="227" spans="1:81" s="10" customFormat="1" ht="25.15" customHeight="1" x14ac:dyDescent="0.2">
      <c r="A227" s="52" t="str">
        <f t="shared" si="140"/>
        <v/>
      </c>
      <c r="B227" s="157" t="e">
        <f t="shared" ca="1" si="108"/>
        <v>#VALUE!</v>
      </c>
      <c r="C227" s="157" t="e">
        <f t="shared" si="109"/>
        <v>#VALUE!</v>
      </c>
      <c r="D227" s="29"/>
      <c r="E227" s="155" t="str">
        <f ca="1">IFERROR(INDIRECT(ADDRESS(MATCH(D227,CatModules!C:C,0),2,1,1,"CatModules")),"")</f>
        <v/>
      </c>
      <c r="F227" s="96"/>
      <c r="G227" s="156" t="str">
        <f ca="1">IFERROR(INDIRECT(ADDRESS(MATCH(CONCATENATE(E227,"-",F227),CatInt!K:K,0),3,1,1,"CatInt")),"")</f>
        <v/>
      </c>
      <c r="H227" s="45" t="str">
        <f>IF(F227="","",VLOOKUP(F227,#REF!,2,FALSE))</f>
        <v/>
      </c>
      <c r="I227" s="29"/>
      <c r="J227" s="155" t="e">
        <f t="shared" si="110"/>
        <v>#VALUE!</v>
      </c>
      <c r="K227" s="155" t="e">
        <f t="shared" si="111"/>
        <v>#VALUE!</v>
      </c>
      <c r="L227" s="153"/>
      <c r="M227" s="53"/>
      <c r="N227" s="175">
        <f t="shared" si="112"/>
        <v>1227</v>
      </c>
      <c r="O227" s="53"/>
      <c r="P227" s="175">
        <f t="shared" si="113"/>
        <v>10227</v>
      </c>
      <c r="Q227" s="30"/>
      <c r="R227" s="149" t="str">
        <f>IFERROR(VLOOKUP(Q227,Setup!D$16:E$25,2,FALSE),"")</f>
        <v/>
      </c>
      <c r="S227" s="51" t="str">
        <f ca="1">IFERROR(IF(OR(I227="",VLOOKUP(I227,CatCostInp!$E$2:$K$88,7,FALSE)=0),"",VLOOKUP(I227,CatCostInp!$E$2:$K$88,7,FALSE)),"")</f>
        <v/>
      </c>
      <c r="T227" s="159" t="e">
        <f>VLOOKUP(U227,#REF!,2,FALSE)</f>
        <v>#REF!</v>
      </c>
      <c r="U227" s="30"/>
      <c r="V227" s="1" t="str">
        <f ca="1">IF(U227=Setup!$C$10,"Grant",IF('Other Pharma &amp; Health Products'!U227=Setup!$C$11,"Local",IF('Other Pharma &amp; Health Products'!U227=Setup!$C$12,"Other","")))</f>
        <v/>
      </c>
      <c r="W227" s="34"/>
      <c r="X227" s="148"/>
      <c r="Y227" s="33"/>
      <c r="Z227" s="36" t="str">
        <f t="shared" si="114"/>
        <v/>
      </c>
      <c r="AA227" s="35"/>
      <c r="AB227" s="32" t="str">
        <f t="shared" si="115"/>
        <v/>
      </c>
      <c r="AC227" s="34"/>
      <c r="AD227" s="32" t="str">
        <f t="shared" si="116"/>
        <v/>
      </c>
      <c r="AE227" s="34"/>
      <c r="AF227" s="36" t="str">
        <f t="shared" si="117"/>
        <v/>
      </c>
      <c r="AG227" s="36" t="str">
        <f t="shared" si="118"/>
        <v/>
      </c>
      <c r="AH227" s="36" t="str">
        <f t="shared" si="119"/>
        <v/>
      </c>
      <c r="AI227" s="55"/>
      <c r="AJ227" s="37"/>
      <c r="AK227" s="148"/>
      <c r="AL227" s="35"/>
      <c r="AM227" s="32" t="str">
        <f t="shared" si="120"/>
        <v/>
      </c>
      <c r="AN227" s="35"/>
      <c r="AO227" s="32" t="str">
        <f t="shared" si="121"/>
        <v/>
      </c>
      <c r="AP227" s="35"/>
      <c r="AQ227" s="32" t="str">
        <f t="shared" si="122"/>
        <v/>
      </c>
      <c r="AR227" s="34"/>
      <c r="AS227" s="36" t="str">
        <f t="shared" si="123"/>
        <v/>
      </c>
      <c r="AT227" s="36" t="str">
        <f t="shared" si="124"/>
        <v/>
      </c>
      <c r="AU227" s="36" t="str">
        <f t="shared" si="125"/>
        <v/>
      </c>
      <c r="AV227" s="55"/>
      <c r="AW227" s="34"/>
      <c r="AX227" s="148"/>
      <c r="AY227" s="34"/>
      <c r="AZ227" s="32" t="str">
        <f t="shared" si="126"/>
        <v/>
      </c>
      <c r="BA227" s="34"/>
      <c r="BB227" s="32" t="str">
        <f t="shared" si="127"/>
        <v/>
      </c>
      <c r="BC227" s="34"/>
      <c r="BD227" s="32" t="str">
        <f t="shared" si="128"/>
        <v/>
      </c>
      <c r="BE227" s="35"/>
      <c r="BF227" s="36" t="str">
        <f t="shared" si="129"/>
        <v/>
      </c>
      <c r="BG227" s="36" t="str">
        <f t="shared" si="130"/>
        <v/>
      </c>
      <c r="BH227" s="36" t="str">
        <f t="shared" si="131"/>
        <v/>
      </c>
      <c r="BI227" s="55"/>
      <c r="BJ227" s="34"/>
      <c r="BK227" s="148"/>
      <c r="BL227" s="34"/>
      <c r="BM227" s="32" t="str">
        <f t="shared" si="132"/>
        <v/>
      </c>
      <c r="BN227" s="34"/>
      <c r="BO227" s="32" t="str">
        <f t="shared" si="133"/>
        <v/>
      </c>
      <c r="BP227" s="34"/>
      <c r="BQ227" s="32" t="str">
        <f t="shared" si="134"/>
        <v/>
      </c>
      <c r="BR227" s="34"/>
      <c r="BS227" s="36" t="str">
        <f t="shared" si="135"/>
        <v/>
      </c>
      <c r="BT227" s="36" t="str">
        <f t="shared" si="136"/>
        <v/>
      </c>
      <c r="BU227" s="36" t="str">
        <f t="shared" si="137"/>
        <v/>
      </c>
      <c r="BV227" s="55"/>
      <c r="BW227" s="36" t="str">
        <f t="shared" si="138"/>
        <v/>
      </c>
      <c r="BX227" s="36" t="str">
        <f t="shared" si="138"/>
        <v/>
      </c>
      <c r="BY227" s="31"/>
      <c r="BZ227" s="38"/>
      <c r="CB227" s="120" t="e">
        <f t="shared" ca="1" si="107"/>
        <v>#VALUE!</v>
      </c>
      <c r="CC227" s="2" t="e">
        <f t="shared" ca="1" si="139"/>
        <v>#VALUE!</v>
      </c>
    </row>
    <row r="228" spans="1:81" s="10" customFormat="1" ht="25.15" customHeight="1" x14ac:dyDescent="0.2">
      <c r="A228" s="52" t="str">
        <f t="shared" si="140"/>
        <v/>
      </c>
      <c r="B228" s="157" t="e">
        <f t="shared" ca="1" si="108"/>
        <v>#VALUE!</v>
      </c>
      <c r="C228" s="157" t="e">
        <f t="shared" si="109"/>
        <v>#VALUE!</v>
      </c>
      <c r="D228" s="29"/>
      <c r="E228" s="155" t="str">
        <f ca="1">IFERROR(INDIRECT(ADDRESS(MATCH(D228,CatModules!C:C,0),2,1,1,"CatModules")),"")</f>
        <v/>
      </c>
      <c r="F228" s="96"/>
      <c r="G228" s="156" t="str">
        <f ca="1">IFERROR(INDIRECT(ADDRESS(MATCH(CONCATENATE(E228,"-",F228),CatInt!K:K,0),3,1,1,"CatInt")),"")</f>
        <v/>
      </c>
      <c r="H228" s="45" t="str">
        <f>IF(F228="","",VLOOKUP(F228,#REF!,2,FALSE))</f>
        <v/>
      </c>
      <c r="I228" s="29"/>
      <c r="J228" s="155" t="e">
        <f t="shared" si="110"/>
        <v>#VALUE!</v>
      </c>
      <c r="K228" s="155" t="e">
        <f t="shared" si="111"/>
        <v>#VALUE!</v>
      </c>
      <c r="L228" s="153"/>
      <c r="M228" s="53"/>
      <c r="N228" s="175">
        <f t="shared" si="112"/>
        <v>1228</v>
      </c>
      <c r="O228" s="53"/>
      <c r="P228" s="175">
        <f t="shared" si="113"/>
        <v>10228</v>
      </c>
      <c r="Q228" s="30"/>
      <c r="R228" s="149" t="str">
        <f>IFERROR(VLOOKUP(Q228,Setup!D$16:E$25,2,FALSE),"")</f>
        <v/>
      </c>
      <c r="S228" s="51" t="str">
        <f ca="1">IFERROR(IF(OR(I228="",VLOOKUP(I228,CatCostInp!$E$2:$K$88,7,FALSE)=0),"",VLOOKUP(I228,CatCostInp!$E$2:$K$88,7,FALSE)),"")</f>
        <v/>
      </c>
      <c r="T228" s="159" t="e">
        <f>VLOOKUP(U228,#REF!,2,FALSE)</f>
        <v>#REF!</v>
      </c>
      <c r="U228" s="30"/>
      <c r="V228" s="1" t="str">
        <f ca="1">IF(U228=Setup!$C$10,"Grant",IF('Other Pharma &amp; Health Products'!U228=Setup!$C$11,"Local",IF('Other Pharma &amp; Health Products'!U228=Setup!$C$12,"Other","")))</f>
        <v/>
      </c>
      <c r="W228" s="34"/>
      <c r="X228" s="148"/>
      <c r="Y228" s="33"/>
      <c r="Z228" s="36" t="str">
        <f t="shared" si="114"/>
        <v/>
      </c>
      <c r="AA228" s="35"/>
      <c r="AB228" s="32" t="str">
        <f t="shared" si="115"/>
        <v/>
      </c>
      <c r="AC228" s="34"/>
      <c r="AD228" s="32" t="str">
        <f t="shared" si="116"/>
        <v/>
      </c>
      <c r="AE228" s="34"/>
      <c r="AF228" s="36" t="str">
        <f t="shared" si="117"/>
        <v/>
      </c>
      <c r="AG228" s="36" t="str">
        <f t="shared" si="118"/>
        <v/>
      </c>
      <c r="AH228" s="36" t="str">
        <f t="shared" si="119"/>
        <v/>
      </c>
      <c r="AI228" s="55"/>
      <c r="AJ228" s="37"/>
      <c r="AK228" s="148"/>
      <c r="AL228" s="35"/>
      <c r="AM228" s="32" t="str">
        <f t="shared" si="120"/>
        <v/>
      </c>
      <c r="AN228" s="35"/>
      <c r="AO228" s="32" t="str">
        <f t="shared" si="121"/>
        <v/>
      </c>
      <c r="AP228" s="35"/>
      <c r="AQ228" s="32" t="str">
        <f t="shared" si="122"/>
        <v/>
      </c>
      <c r="AR228" s="34"/>
      <c r="AS228" s="36" t="str">
        <f t="shared" si="123"/>
        <v/>
      </c>
      <c r="AT228" s="36" t="str">
        <f t="shared" si="124"/>
        <v/>
      </c>
      <c r="AU228" s="36" t="str">
        <f t="shared" si="125"/>
        <v/>
      </c>
      <c r="AV228" s="55"/>
      <c r="AW228" s="34"/>
      <c r="AX228" s="148"/>
      <c r="AY228" s="34"/>
      <c r="AZ228" s="32" t="str">
        <f t="shared" si="126"/>
        <v/>
      </c>
      <c r="BA228" s="34"/>
      <c r="BB228" s="32" t="str">
        <f t="shared" si="127"/>
        <v/>
      </c>
      <c r="BC228" s="34"/>
      <c r="BD228" s="32" t="str">
        <f t="shared" si="128"/>
        <v/>
      </c>
      <c r="BE228" s="35"/>
      <c r="BF228" s="36" t="str">
        <f t="shared" si="129"/>
        <v/>
      </c>
      <c r="BG228" s="36" t="str">
        <f t="shared" si="130"/>
        <v/>
      </c>
      <c r="BH228" s="36" t="str">
        <f t="shared" si="131"/>
        <v/>
      </c>
      <c r="BI228" s="55"/>
      <c r="BJ228" s="34"/>
      <c r="BK228" s="148"/>
      <c r="BL228" s="34"/>
      <c r="BM228" s="32" t="str">
        <f t="shared" si="132"/>
        <v/>
      </c>
      <c r="BN228" s="34"/>
      <c r="BO228" s="32" t="str">
        <f t="shared" si="133"/>
        <v/>
      </c>
      <c r="BP228" s="34"/>
      <c r="BQ228" s="32" t="str">
        <f t="shared" si="134"/>
        <v/>
      </c>
      <c r="BR228" s="34"/>
      <c r="BS228" s="36" t="str">
        <f t="shared" si="135"/>
        <v/>
      </c>
      <c r="BT228" s="36" t="str">
        <f t="shared" si="136"/>
        <v/>
      </c>
      <c r="BU228" s="36" t="str">
        <f t="shared" si="137"/>
        <v/>
      </c>
      <c r="BV228" s="55"/>
      <c r="BW228" s="36" t="str">
        <f t="shared" si="138"/>
        <v/>
      </c>
      <c r="BX228" s="36" t="str">
        <f t="shared" si="138"/>
        <v/>
      </c>
      <c r="BY228" s="31"/>
      <c r="BZ228" s="38"/>
      <c r="CB228" s="120" t="e">
        <f t="shared" ca="1" si="107"/>
        <v>#VALUE!</v>
      </c>
      <c r="CC228" s="2" t="e">
        <f t="shared" ca="1" si="139"/>
        <v>#VALUE!</v>
      </c>
    </row>
    <row r="229" spans="1:81" s="10" customFormat="1" ht="25.15" customHeight="1" x14ac:dyDescent="0.2">
      <c r="A229" s="52" t="str">
        <f t="shared" si="140"/>
        <v/>
      </c>
      <c r="B229" s="157" t="e">
        <f t="shared" ca="1" si="108"/>
        <v>#VALUE!</v>
      </c>
      <c r="C229" s="157" t="e">
        <f t="shared" si="109"/>
        <v>#VALUE!</v>
      </c>
      <c r="D229" s="29"/>
      <c r="E229" s="155" t="str">
        <f ca="1">IFERROR(INDIRECT(ADDRESS(MATCH(D229,CatModules!C:C,0),2,1,1,"CatModules")),"")</f>
        <v/>
      </c>
      <c r="F229" s="96"/>
      <c r="G229" s="156" t="str">
        <f ca="1">IFERROR(INDIRECT(ADDRESS(MATCH(CONCATENATE(E229,"-",F229),CatInt!K:K,0),3,1,1,"CatInt")),"")</f>
        <v/>
      </c>
      <c r="H229" s="45" t="str">
        <f>IF(F229="","",VLOOKUP(F229,#REF!,2,FALSE))</f>
        <v/>
      </c>
      <c r="I229" s="29"/>
      <c r="J229" s="155" t="e">
        <f t="shared" si="110"/>
        <v>#VALUE!</v>
      </c>
      <c r="K229" s="155" t="e">
        <f t="shared" si="111"/>
        <v>#VALUE!</v>
      </c>
      <c r="L229" s="153"/>
      <c r="M229" s="53"/>
      <c r="N229" s="175">
        <f t="shared" si="112"/>
        <v>1229</v>
      </c>
      <c r="O229" s="53"/>
      <c r="P229" s="175">
        <f t="shared" si="113"/>
        <v>10229</v>
      </c>
      <c r="Q229" s="30"/>
      <c r="R229" s="149" t="str">
        <f>IFERROR(VLOOKUP(Q229,Setup!D$16:E$25,2,FALSE),"")</f>
        <v/>
      </c>
      <c r="S229" s="51" t="str">
        <f ca="1">IFERROR(IF(OR(I229="",VLOOKUP(I229,CatCostInp!$E$2:$K$88,7,FALSE)=0),"",VLOOKUP(I229,CatCostInp!$E$2:$K$88,7,FALSE)),"")</f>
        <v/>
      </c>
      <c r="T229" s="159" t="e">
        <f>VLOOKUP(U229,#REF!,2,FALSE)</f>
        <v>#REF!</v>
      </c>
      <c r="U229" s="30"/>
      <c r="V229" s="1" t="str">
        <f ca="1">IF(U229=Setup!$C$10,"Grant",IF('Other Pharma &amp; Health Products'!U229=Setup!$C$11,"Local",IF('Other Pharma &amp; Health Products'!U229=Setup!$C$12,"Other","")))</f>
        <v/>
      </c>
      <c r="W229" s="34"/>
      <c r="X229" s="148"/>
      <c r="Y229" s="33"/>
      <c r="Z229" s="36" t="str">
        <f t="shared" si="114"/>
        <v/>
      </c>
      <c r="AA229" s="35"/>
      <c r="AB229" s="32" t="str">
        <f t="shared" si="115"/>
        <v/>
      </c>
      <c r="AC229" s="34"/>
      <c r="AD229" s="32" t="str">
        <f t="shared" si="116"/>
        <v/>
      </c>
      <c r="AE229" s="34"/>
      <c r="AF229" s="36" t="str">
        <f t="shared" si="117"/>
        <v/>
      </c>
      <c r="AG229" s="36" t="str">
        <f t="shared" si="118"/>
        <v/>
      </c>
      <c r="AH229" s="36" t="str">
        <f t="shared" si="119"/>
        <v/>
      </c>
      <c r="AI229" s="55"/>
      <c r="AJ229" s="37"/>
      <c r="AK229" s="148"/>
      <c r="AL229" s="35"/>
      <c r="AM229" s="32" t="str">
        <f t="shared" si="120"/>
        <v/>
      </c>
      <c r="AN229" s="35"/>
      <c r="AO229" s="32" t="str">
        <f t="shared" si="121"/>
        <v/>
      </c>
      <c r="AP229" s="35"/>
      <c r="AQ229" s="32" t="str">
        <f t="shared" si="122"/>
        <v/>
      </c>
      <c r="AR229" s="34"/>
      <c r="AS229" s="36" t="str">
        <f t="shared" si="123"/>
        <v/>
      </c>
      <c r="AT229" s="36" t="str">
        <f t="shared" si="124"/>
        <v/>
      </c>
      <c r="AU229" s="36" t="str">
        <f t="shared" si="125"/>
        <v/>
      </c>
      <c r="AV229" s="55"/>
      <c r="AW229" s="34"/>
      <c r="AX229" s="148"/>
      <c r="AY229" s="34"/>
      <c r="AZ229" s="32" t="str">
        <f t="shared" si="126"/>
        <v/>
      </c>
      <c r="BA229" s="34"/>
      <c r="BB229" s="32" t="str">
        <f t="shared" si="127"/>
        <v/>
      </c>
      <c r="BC229" s="34"/>
      <c r="BD229" s="32" t="str">
        <f t="shared" si="128"/>
        <v/>
      </c>
      <c r="BE229" s="35"/>
      <c r="BF229" s="36" t="str">
        <f t="shared" si="129"/>
        <v/>
      </c>
      <c r="BG229" s="36" t="str">
        <f t="shared" si="130"/>
        <v/>
      </c>
      <c r="BH229" s="36" t="str">
        <f t="shared" si="131"/>
        <v/>
      </c>
      <c r="BI229" s="55"/>
      <c r="BJ229" s="34"/>
      <c r="BK229" s="148"/>
      <c r="BL229" s="34"/>
      <c r="BM229" s="32" t="str">
        <f t="shared" si="132"/>
        <v/>
      </c>
      <c r="BN229" s="34"/>
      <c r="BO229" s="32" t="str">
        <f t="shared" si="133"/>
        <v/>
      </c>
      <c r="BP229" s="34"/>
      <c r="BQ229" s="32" t="str">
        <f t="shared" si="134"/>
        <v/>
      </c>
      <c r="BR229" s="34"/>
      <c r="BS229" s="36" t="str">
        <f t="shared" si="135"/>
        <v/>
      </c>
      <c r="BT229" s="36" t="str">
        <f t="shared" si="136"/>
        <v/>
      </c>
      <c r="BU229" s="36" t="str">
        <f t="shared" si="137"/>
        <v/>
      </c>
      <c r="BV229" s="55"/>
      <c r="BW229" s="36" t="str">
        <f t="shared" si="138"/>
        <v/>
      </c>
      <c r="BX229" s="36" t="str">
        <f t="shared" si="138"/>
        <v/>
      </c>
      <c r="BY229" s="31"/>
      <c r="BZ229" s="38"/>
      <c r="CB229" s="120" t="e">
        <f t="shared" ca="1" si="107"/>
        <v>#VALUE!</v>
      </c>
      <c r="CC229" s="2" t="e">
        <f t="shared" ca="1" si="139"/>
        <v>#VALUE!</v>
      </c>
    </row>
    <row r="230" spans="1:81" s="10" customFormat="1" ht="25.15" customHeight="1" x14ac:dyDescent="0.2">
      <c r="A230" s="52" t="str">
        <f t="shared" si="140"/>
        <v/>
      </c>
      <c r="B230" s="157" t="e">
        <f t="shared" ca="1" si="108"/>
        <v>#VALUE!</v>
      </c>
      <c r="C230" s="157" t="e">
        <f t="shared" si="109"/>
        <v>#VALUE!</v>
      </c>
      <c r="D230" s="29"/>
      <c r="E230" s="155" t="str">
        <f ca="1">IFERROR(INDIRECT(ADDRESS(MATCH(D230,CatModules!C:C,0),2,1,1,"CatModules")),"")</f>
        <v/>
      </c>
      <c r="F230" s="96"/>
      <c r="G230" s="156" t="str">
        <f ca="1">IFERROR(INDIRECT(ADDRESS(MATCH(CONCATENATE(E230,"-",F230),CatInt!K:K,0),3,1,1,"CatInt")),"")</f>
        <v/>
      </c>
      <c r="H230" s="45" t="str">
        <f>IF(F230="","",VLOOKUP(F230,#REF!,2,FALSE))</f>
        <v/>
      </c>
      <c r="I230" s="29"/>
      <c r="J230" s="155" t="e">
        <f t="shared" si="110"/>
        <v>#VALUE!</v>
      </c>
      <c r="K230" s="155" t="e">
        <f t="shared" si="111"/>
        <v>#VALUE!</v>
      </c>
      <c r="L230" s="153"/>
      <c r="M230" s="53"/>
      <c r="N230" s="175">
        <f t="shared" si="112"/>
        <v>1230</v>
      </c>
      <c r="O230" s="53"/>
      <c r="P230" s="175">
        <f t="shared" si="113"/>
        <v>10230</v>
      </c>
      <c r="Q230" s="30"/>
      <c r="R230" s="149" t="str">
        <f>IFERROR(VLOOKUP(Q230,Setup!D$16:E$25,2,FALSE),"")</f>
        <v/>
      </c>
      <c r="S230" s="51" t="str">
        <f ca="1">IFERROR(IF(OR(I230="",VLOOKUP(I230,CatCostInp!$E$2:$K$88,7,FALSE)=0),"",VLOOKUP(I230,CatCostInp!$E$2:$K$88,7,FALSE)),"")</f>
        <v/>
      </c>
      <c r="T230" s="159" t="e">
        <f>VLOOKUP(U230,#REF!,2,FALSE)</f>
        <v>#REF!</v>
      </c>
      <c r="U230" s="30"/>
      <c r="V230" s="1" t="str">
        <f ca="1">IF(U230=Setup!$C$10,"Grant",IF('Other Pharma &amp; Health Products'!U230=Setup!$C$11,"Local",IF('Other Pharma &amp; Health Products'!U230=Setup!$C$12,"Other","")))</f>
        <v/>
      </c>
      <c r="W230" s="34"/>
      <c r="X230" s="148"/>
      <c r="Y230" s="33"/>
      <c r="Z230" s="36" t="str">
        <f t="shared" si="114"/>
        <v/>
      </c>
      <c r="AA230" s="35"/>
      <c r="AB230" s="32" t="str">
        <f t="shared" si="115"/>
        <v/>
      </c>
      <c r="AC230" s="34"/>
      <c r="AD230" s="32" t="str">
        <f t="shared" si="116"/>
        <v/>
      </c>
      <c r="AE230" s="34"/>
      <c r="AF230" s="36" t="str">
        <f t="shared" si="117"/>
        <v/>
      </c>
      <c r="AG230" s="36" t="str">
        <f t="shared" si="118"/>
        <v/>
      </c>
      <c r="AH230" s="36" t="str">
        <f t="shared" si="119"/>
        <v/>
      </c>
      <c r="AI230" s="55"/>
      <c r="AJ230" s="37"/>
      <c r="AK230" s="148"/>
      <c r="AL230" s="35"/>
      <c r="AM230" s="32" t="str">
        <f t="shared" si="120"/>
        <v/>
      </c>
      <c r="AN230" s="35"/>
      <c r="AO230" s="32" t="str">
        <f t="shared" si="121"/>
        <v/>
      </c>
      <c r="AP230" s="35"/>
      <c r="AQ230" s="32" t="str">
        <f t="shared" si="122"/>
        <v/>
      </c>
      <c r="AR230" s="34"/>
      <c r="AS230" s="36" t="str">
        <f t="shared" si="123"/>
        <v/>
      </c>
      <c r="AT230" s="36" t="str">
        <f t="shared" si="124"/>
        <v/>
      </c>
      <c r="AU230" s="36" t="str">
        <f t="shared" si="125"/>
        <v/>
      </c>
      <c r="AV230" s="55"/>
      <c r="AW230" s="34"/>
      <c r="AX230" s="148"/>
      <c r="AY230" s="34"/>
      <c r="AZ230" s="32" t="str">
        <f t="shared" si="126"/>
        <v/>
      </c>
      <c r="BA230" s="34"/>
      <c r="BB230" s="32" t="str">
        <f t="shared" si="127"/>
        <v/>
      </c>
      <c r="BC230" s="34"/>
      <c r="BD230" s="32" t="str">
        <f t="shared" si="128"/>
        <v/>
      </c>
      <c r="BE230" s="35"/>
      <c r="BF230" s="36" t="str">
        <f t="shared" si="129"/>
        <v/>
      </c>
      <c r="BG230" s="36" t="str">
        <f t="shared" si="130"/>
        <v/>
      </c>
      <c r="BH230" s="36" t="str">
        <f t="shared" si="131"/>
        <v/>
      </c>
      <c r="BI230" s="55"/>
      <c r="BJ230" s="34"/>
      <c r="BK230" s="148"/>
      <c r="BL230" s="34"/>
      <c r="BM230" s="32" t="str">
        <f t="shared" si="132"/>
        <v/>
      </c>
      <c r="BN230" s="34"/>
      <c r="BO230" s="32" t="str">
        <f t="shared" si="133"/>
        <v/>
      </c>
      <c r="BP230" s="34"/>
      <c r="BQ230" s="32" t="str">
        <f t="shared" si="134"/>
        <v/>
      </c>
      <c r="BR230" s="34"/>
      <c r="BS230" s="36" t="str">
        <f t="shared" si="135"/>
        <v/>
      </c>
      <c r="BT230" s="36" t="str">
        <f t="shared" si="136"/>
        <v/>
      </c>
      <c r="BU230" s="36" t="str">
        <f t="shared" si="137"/>
        <v/>
      </c>
      <c r="BV230" s="55"/>
      <c r="BW230" s="36" t="str">
        <f t="shared" si="138"/>
        <v/>
      </c>
      <c r="BX230" s="36" t="str">
        <f t="shared" si="138"/>
        <v/>
      </c>
      <c r="BY230" s="31"/>
      <c r="BZ230" s="38"/>
      <c r="CB230" s="120" t="e">
        <f t="shared" ca="1" si="107"/>
        <v>#VALUE!</v>
      </c>
      <c r="CC230" s="2" t="e">
        <f t="shared" ca="1" si="139"/>
        <v>#VALUE!</v>
      </c>
    </row>
    <row r="231" spans="1:81" s="10" customFormat="1" ht="25.15" customHeight="1" x14ac:dyDescent="0.2">
      <c r="A231" s="52" t="str">
        <f t="shared" si="140"/>
        <v/>
      </c>
      <c r="B231" s="157" t="e">
        <f t="shared" ca="1" si="108"/>
        <v>#VALUE!</v>
      </c>
      <c r="C231" s="157" t="e">
        <f t="shared" si="109"/>
        <v>#VALUE!</v>
      </c>
      <c r="D231" s="29"/>
      <c r="E231" s="155" t="str">
        <f ca="1">IFERROR(INDIRECT(ADDRESS(MATCH(D231,CatModules!C:C,0),2,1,1,"CatModules")),"")</f>
        <v/>
      </c>
      <c r="F231" s="96"/>
      <c r="G231" s="156" t="str">
        <f ca="1">IFERROR(INDIRECT(ADDRESS(MATCH(CONCATENATE(E231,"-",F231),CatInt!K:K,0),3,1,1,"CatInt")),"")</f>
        <v/>
      </c>
      <c r="H231" s="45" t="str">
        <f>IF(F231="","",VLOOKUP(F231,#REF!,2,FALSE))</f>
        <v/>
      </c>
      <c r="I231" s="29"/>
      <c r="J231" s="155" t="e">
        <f t="shared" si="110"/>
        <v>#VALUE!</v>
      </c>
      <c r="K231" s="155" t="e">
        <f t="shared" si="111"/>
        <v>#VALUE!</v>
      </c>
      <c r="L231" s="153"/>
      <c r="M231" s="53"/>
      <c r="N231" s="175">
        <f t="shared" si="112"/>
        <v>1231</v>
      </c>
      <c r="O231" s="53"/>
      <c r="P231" s="175">
        <f t="shared" si="113"/>
        <v>10231</v>
      </c>
      <c r="Q231" s="30"/>
      <c r="R231" s="149" t="str">
        <f>IFERROR(VLOOKUP(Q231,Setup!D$16:E$25,2,FALSE),"")</f>
        <v/>
      </c>
      <c r="S231" s="51" t="str">
        <f ca="1">IFERROR(IF(OR(I231="",VLOOKUP(I231,CatCostInp!$E$2:$K$88,7,FALSE)=0),"",VLOOKUP(I231,CatCostInp!$E$2:$K$88,7,FALSE)),"")</f>
        <v/>
      </c>
      <c r="T231" s="159" t="e">
        <f>VLOOKUP(U231,#REF!,2,FALSE)</f>
        <v>#REF!</v>
      </c>
      <c r="U231" s="30"/>
      <c r="V231" s="1" t="str">
        <f ca="1">IF(U231=Setup!$C$10,"Grant",IF('Other Pharma &amp; Health Products'!U231=Setup!$C$11,"Local",IF('Other Pharma &amp; Health Products'!U231=Setup!$C$12,"Other","")))</f>
        <v/>
      </c>
      <c r="W231" s="34"/>
      <c r="X231" s="148"/>
      <c r="Y231" s="33"/>
      <c r="Z231" s="36" t="str">
        <f t="shared" si="114"/>
        <v/>
      </c>
      <c r="AA231" s="35"/>
      <c r="AB231" s="32" t="str">
        <f t="shared" si="115"/>
        <v/>
      </c>
      <c r="AC231" s="34"/>
      <c r="AD231" s="32" t="str">
        <f t="shared" si="116"/>
        <v/>
      </c>
      <c r="AE231" s="34"/>
      <c r="AF231" s="36" t="str">
        <f t="shared" si="117"/>
        <v/>
      </c>
      <c r="AG231" s="36" t="str">
        <f t="shared" si="118"/>
        <v/>
      </c>
      <c r="AH231" s="36" t="str">
        <f t="shared" si="119"/>
        <v/>
      </c>
      <c r="AI231" s="55"/>
      <c r="AJ231" s="37"/>
      <c r="AK231" s="148"/>
      <c r="AL231" s="35"/>
      <c r="AM231" s="32" t="str">
        <f t="shared" si="120"/>
        <v/>
      </c>
      <c r="AN231" s="35"/>
      <c r="AO231" s="32" t="str">
        <f t="shared" si="121"/>
        <v/>
      </c>
      <c r="AP231" s="35"/>
      <c r="AQ231" s="32" t="str">
        <f t="shared" si="122"/>
        <v/>
      </c>
      <c r="AR231" s="34"/>
      <c r="AS231" s="36" t="str">
        <f t="shared" si="123"/>
        <v/>
      </c>
      <c r="AT231" s="36" t="str">
        <f t="shared" si="124"/>
        <v/>
      </c>
      <c r="AU231" s="36" t="str">
        <f t="shared" si="125"/>
        <v/>
      </c>
      <c r="AV231" s="55"/>
      <c r="AW231" s="34"/>
      <c r="AX231" s="148"/>
      <c r="AY231" s="34"/>
      <c r="AZ231" s="32" t="str">
        <f t="shared" si="126"/>
        <v/>
      </c>
      <c r="BA231" s="34"/>
      <c r="BB231" s="32" t="str">
        <f t="shared" si="127"/>
        <v/>
      </c>
      <c r="BC231" s="34"/>
      <c r="BD231" s="32" t="str">
        <f t="shared" si="128"/>
        <v/>
      </c>
      <c r="BE231" s="35"/>
      <c r="BF231" s="36" t="str">
        <f t="shared" si="129"/>
        <v/>
      </c>
      <c r="BG231" s="36" t="str">
        <f t="shared" si="130"/>
        <v/>
      </c>
      <c r="BH231" s="36" t="str">
        <f t="shared" si="131"/>
        <v/>
      </c>
      <c r="BI231" s="55"/>
      <c r="BJ231" s="34"/>
      <c r="BK231" s="148"/>
      <c r="BL231" s="34"/>
      <c r="BM231" s="32" t="str">
        <f t="shared" si="132"/>
        <v/>
      </c>
      <c r="BN231" s="34"/>
      <c r="BO231" s="32" t="str">
        <f t="shared" si="133"/>
        <v/>
      </c>
      <c r="BP231" s="34"/>
      <c r="BQ231" s="32" t="str">
        <f t="shared" si="134"/>
        <v/>
      </c>
      <c r="BR231" s="34"/>
      <c r="BS231" s="36" t="str">
        <f t="shared" si="135"/>
        <v/>
      </c>
      <c r="BT231" s="36" t="str">
        <f t="shared" si="136"/>
        <v/>
      </c>
      <c r="BU231" s="36" t="str">
        <f t="shared" si="137"/>
        <v/>
      </c>
      <c r="BV231" s="55"/>
      <c r="BW231" s="36" t="str">
        <f t="shared" si="138"/>
        <v/>
      </c>
      <c r="BX231" s="36" t="str">
        <f t="shared" si="138"/>
        <v/>
      </c>
      <c r="BY231" s="31"/>
      <c r="BZ231" s="38"/>
      <c r="CB231" s="120" t="e">
        <f t="shared" ca="1" si="107"/>
        <v>#VALUE!</v>
      </c>
      <c r="CC231" s="2" t="e">
        <f t="shared" ca="1" si="139"/>
        <v>#VALUE!</v>
      </c>
    </row>
    <row r="232" spans="1:81" s="10" customFormat="1" ht="25.15" customHeight="1" x14ac:dyDescent="0.2">
      <c r="A232" s="52" t="str">
        <f t="shared" si="140"/>
        <v/>
      </c>
      <c r="B232" s="157" t="e">
        <f t="shared" ca="1" si="108"/>
        <v>#VALUE!</v>
      </c>
      <c r="C232" s="157" t="e">
        <f t="shared" si="109"/>
        <v>#VALUE!</v>
      </c>
      <c r="D232" s="29"/>
      <c r="E232" s="155" t="str">
        <f ca="1">IFERROR(INDIRECT(ADDRESS(MATCH(D232,CatModules!C:C,0),2,1,1,"CatModules")),"")</f>
        <v/>
      </c>
      <c r="F232" s="96"/>
      <c r="G232" s="156" t="str">
        <f ca="1">IFERROR(INDIRECT(ADDRESS(MATCH(CONCATENATE(E232,"-",F232),CatInt!K:K,0),3,1,1,"CatInt")),"")</f>
        <v/>
      </c>
      <c r="H232" s="45" t="str">
        <f>IF(F232="","",VLOOKUP(F232,#REF!,2,FALSE))</f>
        <v/>
      </c>
      <c r="I232" s="29"/>
      <c r="J232" s="155" t="e">
        <f t="shared" si="110"/>
        <v>#VALUE!</v>
      </c>
      <c r="K232" s="155" t="e">
        <f t="shared" si="111"/>
        <v>#VALUE!</v>
      </c>
      <c r="L232" s="153"/>
      <c r="M232" s="53"/>
      <c r="N232" s="175">
        <f t="shared" si="112"/>
        <v>1232</v>
      </c>
      <c r="O232" s="53"/>
      <c r="P232" s="175">
        <f t="shared" si="113"/>
        <v>10232</v>
      </c>
      <c r="Q232" s="30"/>
      <c r="R232" s="149" t="str">
        <f>IFERROR(VLOOKUP(Q232,Setup!D$16:E$25,2,FALSE),"")</f>
        <v/>
      </c>
      <c r="S232" s="51" t="str">
        <f ca="1">IFERROR(IF(OR(I232="",VLOOKUP(I232,CatCostInp!$E$2:$K$88,7,FALSE)=0),"",VLOOKUP(I232,CatCostInp!$E$2:$K$88,7,FALSE)),"")</f>
        <v/>
      </c>
      <c r="T232" s="159" t="e">
        <f>VLOOKUP(U232,#REF!,2,FALSE)</f>
        <v>#REF!</v>
      </c>
      <c r="U232" s="30"/>
      <c r="V232" s="1" t="str">
        <f ca="1">IF(U232=Setup!$C$10,"Grant",IF('Other Pharma &amp; Health Products'!U232=Setup!$C$11,"Local",IF('Other Pharma &amp; Health Products'!U232=Setup!$C$12,"Other","")))</f>
        <v/>
      </c>
      <c r="W232" s="34"/>
      <c r="X232" s="148"/>
      <c r="Y232" s="33"/>
      <c r="Z232" s="36" t="str">
        <f t="shared" si="114"/>
        <v/>
      </c>
      <c r="AA232" s="35"/>
      <c r="AB232" s="32" t="str">
        <f t="shared" si="115"/>
        <v/>
      </c>
      <c r="AC232" s="34"/>
      <c r="AD232" s="32" t="str">
        <f t="shared" si="116"/>
        <v/>
      </c>
      <c r="AE232" s="34"/>
      <c r="AF232" s="36" t="str">
        <f t="shared" si="117"/>
        <v/>
      </c>
      <c r="AG232" s="36" t="str">
        <f t="shared" si="118"/>
        <v/>
      </c>
      <c r="AH232" s="36" t="str">
        <f t="shared" si="119"/>
        <v/>
      </c>
      <c r="AI232" s="55"/>
      <c r="AJ232" s="37"/>
      <c r="AK232" s="148"/>
      <c r="AL232" s="35"/>
      <c r="AM232" s="32" t="str">
        <f t="shared" si="120"/>
        <v/>
      </c>
      <c r="AN232" s="35"/>
      <c r="AO232" s="32" t="str">
        <f t="shared" si="121"/>
        <v/>
      </c>
      <c r="AP232" s="35"/>
      <c r="AQ232" s="32" t="str">
        <f t="shared" si="122"/>
        <v/>
      </c>
      <c r="AR232" s="34"/>
      <c r="AS232" s="36" t="str">
        <f t="shared" si="123"/>
        <v/>
      </c>
      <c r="AT232" s="36" t="str">
        <f t="shared" si="124"/>
        <v/>
      </c>
      <c r="AU232" s="36" t="str">
        <f t="shared" si="125"/>
        <v/>
      </c>
      <c r="AV232" s="55"/>
      <c r="AW232" s="34"/>
      <c r="AX232" s="148"/>
      <c r="AY232" s="34"/>
      <c r="AZ232" s="32" t="str">
        <f t="shared" si="126"/>
        <v/>
      </c>
      <c r="BA232" s="34"/>
      <c r="BB232" s="32" t="str">
        <f t="shared" si="127"/>
        <v/>
      </c>
      <c r="BC232" s="34"/>
      <c r="BD232" s="32" t="str">
        <f t="shared" si="128"/>
        <v/>
      </c>
      <c r="BE232" s="35"/>
      <c r="BF232" s="36" t="str">
        <f t="shared" si="129"/>
        <v/>
      </c>
      <c r="BG232" s="36" t="str">
        <f t="shared" si="130"/>
        <v/>
      </c>
      <c r="BH232" s="36" t="str">
        <f t="shared" si="131"/>
        <v/>
      </c>
      <c r="BI232" s="55"/>
      <c r="BJ232" s="34"/>
      <c r="BK232" s="148"/>
      <c r="BL232" s="34"/>
      <c r="BM232" s="32" t="str">
        <f t="shared" si="132"/>
        <v/>
      </c>
      <c r="BN232" s="34"/>
      <c r="BO232" s="32" t="str">
        <f t="shared" si="133"/>
        <v/>
      </c>
      <c r="BP232" s="34"/>
      <c r="BQ232" s="32" t="str">
        <f t="shared" si="134"/>
        <v/>
      </c>
      <c r="BR232" s="34"/>
      <c r="BS232" s="36" t="str">
        <f t="shared" si="135"/>
        <v/>
      </c>
      <c r="BT232" s="36" t="str">
        <f t="shared" si="136"/>
        <v/>
      </c>
      <c r="BU232" s="36" t="str">
        <f t="shared" si="137"/>
        <v/>
      </c>
      <c r="BV232" s="55"/>
      <c r="BW232" s="36" t="str">
        <f t="shared" si="138"/>
        <v/>
      </c>
      <c r="BX232" s="36" t="str">
        <f t="shared" si="138"/>
        <v/>
      </c>
      <c r="BY232" s="31"/>
      <c r="BZ232" s="38"/>
      <c r="CB232" s="120" t="e">
        <f t="shared" ca="1" si="107"/>
        <v>#VALUE!</v>
      </c>
      <c r="CC232" s="2" t="e">
        <f t="shared" ca="1" si="139"/>
        <v>#VALUE!</v>
      </c>
    </row>
    <row r="233" spans="1:81" s="10" customFormat="1" ht="25.15" customHeight="1" x14ac:dyDescent="0.2">
      <c r="A233" s="52" t="str">
        <f t="shared" si="140"/>
        <v/>
      </c>
      <c r="B233" s="157" t="e">
        <f t="shared" ca="1" si="108"/>
        <v>#VALUE!</v>
      </c>
      <c r="C233" s="157" t="e">
        <f t="shared" si="109"/>
        <v>#VALUE!</v>
      </c>
      <c r="D233" s="29"/>
      <c r="E233" s="155" t="str">
        <f ca="1">IFERROR(INDIRECT(ADDRESS(MATCH(D233,CatModules!C:C,0),2,1,1,"CatModules")),"")</f>
        <v/>
      </c>
      <c r="F233" s="96"/>
      <c r="G233" s="156" t="str">
        <f ca="1">IFERROR(INDIRECT(ADDRESS(MATCH(CONCATENATE(E233,"-",F233),CatInt!K:K,0),3,1,1,"CatInt")),"")</f>
        <v/>
      </c>
      <c r="H233" s="45" t="str">
        <f>IF(F233="","",VLOOKUP(F233,#REF!,2,FALSE))</f>
        <v/>
      </c>
      <c r="I233" s="29"/>
      <c r="J233" s="155" t="e">
        <f t="shared" si="110"/>
        <v>#VALUE!</v>
      </c>
      <c r="K233" s="155" t="e">
        <f t="shared" si="111"/>
        <v>#VALUE!</v>
      </c>
      <c r="L233" s="153"/>
      <c r="M233" s="53"/>
      <c r="N233" s="175">
        <f t="shared" si="112"/>
        <v>1233</v>
      </c>
      <c r="O233" s="53"/>
      <c r="P233" s="175">
        <f t="shared" si="113"/>
        <v>10233</v>
      </c>
      <c r="Q233" s="30"/>
      <c r="R233" s="149" t="str">
        <f>IFERROR(VLOOKUP(Q233,Setup!D$16:E$25,2,FALSE),"")</f>
        <v/>
      </c>
      <c r="S233" s="51" t="str">
        <f ca="1">IFERROR(IF(OR(I233="",VLOOKUP(I233,CatCostInp!$E$2:$K$88,7,FALSE)=0),"",VLOOKUP(I233,CatCostInp!$E$2:$K$88,7,FALSE)),"")</f>
        <v/>
      </c>
      <c r="T233" s="159" t="e">
        <f>VLOOKUP(U233,#REF!,2,FALSE)</f>
        <v>#REF!</v>
      </c>
      <c r="U233" s="30"/>
      <c r="V233" s="1" t="str">
        <f ca="1">IF(U233=Setup!$C$10,"Grant",IF('Other Pharma &amp; Health Products'!U233=Setup!$C$11,"Local",IF('Other Pharma &amp; Health Products'!U233=Setup!$C$12,"Other","")))</f>
        <v/>
      </c>
      <c r="W233" s="34"/>
      <c r="X233" s="148"/>
      <c r="Y233" s="33"/>
      <c r="Z233" s="36" t="str">
        <f t="shared" si="114"/>
        <v/>
      </c>
      <c r="AA233" s="35"/>
      <c r="AB233" s="32" t="str">
        <f t="shared" si="115"/>
        <v/>
      </c>
      <c r="AC233" s="34"/>
      <c r="AD233" s="32" t="str">
        <f t="shared" si="116"/>
        <v/>
      </c>
      <c r="AE233" s="34"/>
      <c r="AF233" s="36" t="str">
        <f t="shared" si="117"/>
        <v/>
      </c>
      <c r="AG233" s="36" t="str">
        <f t="shared" si="118"/>
        <v/>
      </c>
      <c r="AH233" s="36" t="str">
        <f t="shared" si="119"/>
        <v/>
      </c>
      <c r="AI233" s="55"/>
      <c r="AJ233" s="37"/>
      <c r="AK233" s="148"/>
      <c r="AL233" s="35"/>
      <c r="AM233" s="32" t="str">
        <f t="shared" si="120"/>
        <v/>
      </c>
      <c r="AN233" s="35"/>
      <c r="AO233" s="32" t="str">
        <f t="shared" si="121"/>
        <v/>
      </c>
      <c r="AP233" s="35"/>
      <c r="AQ233" s="32" t="str">
        <f t="shared" si="122"/>
        <v/>
      </c>
      <c r="AR233" s="34"/>
      <c r="AS233" s="36" t="str">
        <f t="shared" si="123"/>
        <v/>
      </c>
      <c r="AT233" s="36" t="str">
        <f t="shared" si="124"/>
        <v/>
      </c>
      <c r="AU233" s="36" t="str">
        <f t="shared" si="125"/>
        <v/>
      </c>
      <c r="AV233" s="55"/>
      <c r="AW233" s="34"/>
      <c r="AX233" s="148"/>
      <c r="AY233" s="34"/>
      <c r="AZ233" s="32" t="str">
        <f t="shared" si="126"/>
        <v/>
      </c>
      <c r="BA233" s="34"/>
      <c r="BB233" s="32" t="str">
        <f t="shared" si="127"/>
        <v/>
      </c>
      <c r="BC233" s="34"/>
      <c r="BD233" s="32" t="str">
        <f t="shared" si="128"/>
        <v/>
      </c>
      <c r="BE233" s="35"/>
      <c r="BF233" s="36" t="str">
        <f t="shared" si="129"/>
        <v/>
      </c>
      <c r="BG233" s="36" t="str">
        <f t="shared" si="130"/>
        <v/>
      </c>
      <c r="BH233" s="36" t="str">
        <f t="shared" si="131"/>
        <v/>
      </c>
      <c r="BI233" s="55"/>
      <c r="BJ233" s="34"/>
      <c r="BK233" s="148"/>
      <c r="BL233" s="34"/>
      <c r="BM233" s="32" t="str">
        <f t="shared" si="132"/>
        <v/>
      </c>
      <c r="BN233" s="34"/>
      <c r="BO233" s="32" t="str">
        <f t="shared" si="133"/>
        <v/>
      </c>
      <c r="BP233" s="34"/>
      <c r="BQ233" s="32" t="str">
        <f t="shared" si="134"/>
        <v/>
      </c>
      <c r="BR233" s="34"/>
      <c r="BS233" s="36" t="str">
        <f t="shared" si="135"/>
        <v/>
      </c>
      <c r="BT233" s="36" t="str">
        <f t="shared" si="136"/>
        <v/>
      </c>
      <c r="BU233" s="36" t="str">
        <f t="shared" si="137"/>
        <v/>
      </c>
      <c r="BV233" s="55"/>
      <c r="BW233" s="36" t="str">
        <f t="shared" si="138"/>
        <v/>
      </c>
      <c r="BX233" s="36" t="str">
        <f t="shared" si="138"/>
        <v/>
      </c>
      <c r="BY233" s="31"/>
      <c r="BZ233" s="38"/>
      <c r="CB233" s="120" t="e">
        <f t="shared" ca="1" si="107"/>
        <v>#VALUE!</v>
      </c>
      <c r="CC233" s="2" t="e">
        <f t="shared" ca="1" si="139"/>
        <v>#VALUE!</v>
      </c>
    </row>
    <row r="234" spans="1:81" s="10" customFormat="1" ht="25.15" customHeight="1" x14ac:dyDescent="0.2">
      <c r="A234" s="52" t="str">
        <f t="shared" si="140"/>
        <v/>
      </c>
      <c r="B234" s="157" t="e">
        <f t="shared" ca="1" si="108"/>
        <v>#VALUE!</v>
      </c>
      <c r="C234" s="157" t="e">
        <f t="shared" si="109"/>
        <v>#VALUE!</v>
      </c>
      <c r="D234" s="29"/>
      <c r="E234" s="155" t="str">
        <f ca="1">IFERROR(INDIRECT(ADDRESS(MATCH(D234,CatModules!C:C,0),2,1,1,"CatModules")),"")</f>
        <v/>
      </c>
      <c r="F234" s="96"/>
      <c r="G234" s="156" t="str">
        <f ca="1">IFERROR(INDIRECT(ADDRESS(MATCH(CONCATENATE(E234,"-",F234),CatInt!K:K,0),3,1,1,"CatInt")),"")</f>
        <v/>
      </c>
      <c r="H234" s="45" t="str">
        <f>IF(F234="","",VLOOKUP(F234,#REF!,2,FALSE))</f>
        <v/>
      </c>
      <c r="I234" s="29"/>
      <c r="J234" s="155" t="e">
        <f t="shared" si="110"/>
        <v>#VALUE!</v>
      </c>
      <c r="K234" s="155" t="e">
        <f t="shared" si="111"/>
        <v>#VALUE!</v>
      </c>
      <c r="L234" s="153"/>
      <c r="M234" s="53"/>
      <c r="N234" s="175">
        <f t="shared" si="112"/>
        <v>1234</v>
      </c>
      <c r="O234" s="53"/>
      <c r="P234" s="175">
        <f t="shared" si="113"/>
        <v>10234</v>
      </c>
      <c r="Q234" s="30"/>
      <c r="R234" s="149" t="str">
        <f>IFERROR(VLOOKUP(Q234,Setup!D$16:E$25,2,FALSE),"")</f>
        <v/>
      </c>
      <c r="S234" s="51" t="str">
        <f ca="1">IFERROR(IF(OR(I234="",VLOOKUP(I234,CatCostInp!$E$2:$K$88,7,FALSE)=0),"",VLOOKUP(I234,CatCostInp!$E$2:$K$88,7,FALSE)),"")</f>
        <v/>
      </c>
      <c r="T234" s="159" t="e">
        <f>VLOOKUP(U234,#REF!,2,FALSE)</f>
        <v>#REF!</v>
      </c>
      <c r="U234" s="30"/>
      <c r="V234" s="1" t="str">
        <f ca="1">IF(U234=Setup!$C$10,"Grant",IF('Other Pharma &amp; Health Products'!U234=Setup!$C$11,"Local",IF('Other Pharma &amp; Health Products'!U234=Setup!$C$12,"Other","")))</f>
        <v/>
      </c>
      <c r="W234" s="34"/>
      <c r="X234" s="148"/>
      <c r="Y234" s="33"/>
      <c r="Z234" s="36" t="str">
        <f t="shared" si="114"/>
        <v/>
      </c>
      <c r="AA234" s="35"/>
      <c r="AB234" s="32" t="str">
        <f t="shared" si="115"/>
        <v/>
      </c>
      <c r="AC234" s="34"/>
      <c r="AD234" s="32" t="str">
        <f t="shared" si="116"/>
        <v/>
      </c>
      <c r="AE234" s="34"/>
      <c r="AF234" s="36" t="str">
        <f t="shared" si="117"/>
        <v/>
      </c>
      <c r="AG234" s="36" t="str">
        <f t="shared" si="118"/>
        <v/>
      </c>
      <c r="AH234" s="36" t="str">
        <f t="shared" si="119"/>
        <v/>
      </c>
      <c r="AI234" s="55"/>
      <c r="AJ234" s="37"/>
      <c r="AK234" s="148"/>
      <c r="AL234" s="35"/>
      <c r="AM234" s="32" t="str">
        <f t="shared" si="120"/>
        <v/>
      </c>
      <c r="AN234" s="35"/>
      <c r="AO234" s="32" t="str">
        <f t="shared" si="121"/>
        <v/>
      </c>
      <c r="AP234" s="35"/>
      <c r="AQ234" s="32" t="str">
        <f t="shared" si="122"/>
        <v/>
      </c>
      <c r="AR234" s="34"/>
      <c r="AS234" s="36" t="str">
        <f t="shared" si="123"/>
        <v/>
      </c>
      <c r="AT234" s="36" t="str">
        <f t="shared" si="124"/>
        <v/>
      </c>
      <c r="AU234" s="36" t="str">
        <f t="shared" si="125"/>
        <v/>
      </c>
      <c r="AV234" s="55"/>
      <c r="AW234" s="34"/>
      <c r="AX234" s="148"/>
      <c r="AY234" s="34"/>
      <c r="AZ234" s="32" t="str">
        <f t="shared" si="126"/>
        <v/>
      </c>
      <c r="BA234" s="34"/>
      <c r="BB234" s="32" t="str">
        <f t="shared" si="127"/>
        <v/>
      </c>
      <c r="BC234" s="34"/>
      <c r="BD234" s="32" t="str">
        <f t="shared" si="128"/>
        <v/>
      </c>
      <c r="BE234" s="35"/>
      <c r="BF234" s="36" t="str">
        <f t="shared" si="129"/>
        <v/>
      </c>
      <c r="BG234" s="36" t="str">
        <f t="shared" si="130"/>
        <v/>
      </c>
      <c r="BH234" s="36" t="str">
        <f t="shared" si="131"/>
        <v/>
      </c>
      <c r="BI234" s="55"/>
      <c r="BJ234" s="34"/>
      <c r="BK234" s="148"/>
      <c r="BL234" s="34"/>
      <c r="BM234" s="32" t="str">
        <f t="shared" si="132"/>
        <v/>
      </c>
      <c r="BN234" s="34"/>
      <c r="BO234" s="32" t="str">
        <f t="shared" si="133"/>
        <v/>
      </c>
      <c r="BP234" s="34"/>
      <c r="BQ234" s="32" t="str">
        <f t="shared" si="134"/>
        <v/>
      </c>
      <c r="BR234" s="34"/>
      <c r="BS234" s="36" t="str">
        <f t="shared" si="135"/>
        <v/>
      </c>
      <c r="BT234" s="36" t="str">
        <f t="shared" si="136"/>
        <v/>
      </c>
      <c r="BU234" s="36" t="str">
        <f t="shared" si="137"/>
        <v/>
      </c>
      <c r="BV234" s="55"/>
      <c r="BW234" s="36" t="str">
        <f t="shared" si="138"/>
        <v/>
      </c>
      <c r="BX234" s="36" t="str">
        <f t="shared" si="138"/>
        <v/>
      </c>
      <c r="BY234" s="31"/>
      <c r="BZ234" s="38"/>
      <c r="CB234" s="120" t="e">
        <f t="shared" ca="1" si="107"/>
        <v>#VALUE!</v>
      </c>
      <c r="CC234" s="2" t="e">
        <f t="shared" ca="1" si="139"/>
        <v>#VALUE!</v>
      </c>
    </row>
    <row r="235" spans="1:81" s="10" customFormat="1" ht="25.15" customHeight="1" x14ac:dyDescent="0.2">
      <c r="A235" s="52" t="str">
        <f t="shared" si="140"/>
        <v/>
      </c>
      <c r="B235" s="157" t="e">
        <f t="shared" ca="1" si="108"/>
        <v>#VALUE!</v>
      </c>
      <c r="C235" s="157" t="e">
        <f t="shared" si="109"/>
        <v>#VALUE!</v>
      </c>
      <c r="D235" s="29"/>
      <c r="E235" s="155" t="str">
        <f ca="1">IFERROR(INDIRECT(ADDRESS(MATCH(D235,CatModules!C:C,0),2,1,1,"CatModules")),"")</f>
        <v/>
      </c>
      <c r="F235" s="96"/>
      <c r="G235" s="156" t="str">
        <f ca="1">IFERROR(INDIRECT(ADDRESS(MATCH(CONCATENATE(E235,"-",F235),CatInt!K:K,0),3,1,1,"CatInt")),"")</f>
        <v/>
      </c>
      <c r="H235" s="45" t="str">
        <f>IF(F235="","",VLOOKUP(F235,#REF!,2,FALSE))</f>
        <v/>
      </c>
      <c r="I235" s="29"/>
      <c r="J235" s="155" t="e">
        <f t="shared" si="110"/>
        <v>#VALUE!</v>
      </c>
      <c r="K235" s="155" t="e">
        <f t="shared" si="111"/>
        <v>#VALUE!</v>
      </c>
      <c r="L235" s="153"/>
      <c r="M235" s="53"/>
      <c r="N235" s="175">
        <f t="shared" si="112"/>
        <v>1235</v>
      </c>
      <c r="O235" s="53"/>
      <c r="P235" s="175">
        <f t="shared" si="113"/>
        <v>10235</v>
      </c>
      <c r="Q235" s="30"/>
      <c r="R235" s="149" t="str">
        <f>IFERROR(VLOOKUP(Q235,Setup!D$16:E$25,2,FALSE),"")</f>
        <v/>
      </c>
      <c r="S235" s="51" t="str">
        <f ca="1">IFERROR(IF(OR(I235="",VLOOKUP(I235,CatCostInp!$E$2:$K$88,7,FALSE)=0),"",VLOOKUP(I235,CatCostInp!$E$2:$K$88,7,FALSE)),"")</f>
        <v/>
      </c>
      <c r="T235" s="159" t="e">
        <f>VLOOKUP(U235,#REF!,2,FALSE)</f>
        <v>#REF!</v>
      </c>
      <c r="U235" s="30"/>
      <c r="V235" s="1" t="str">
        <f ca="1">IF(U235=Setup!$C$10,"Grant",IF('Other Pharma &amp; Health Products'!U235=Setup!$C$11,"Local",IF('Other Pharma &amp; Health Products'!U235=Setup!$C$12,"Other","")))</f>
        <v/>
      </c>
      <c r="W235" s="34"/>
      <c r="X235" s="148"/>
      <c r="Y235" s="33"/>
      <c r="Z235" s="36" t="str">
        <f t="shared" si="114"/>
        <v/>
      </c>
      <c r="AA235" s="35"/>
      <c r="AB235" s="32" t="str">
        <f t="shared" si="115"/>
        <v/>
      </c>
      <c r="AC235" s="34"/>
      <c r="AD235" s="32" t="str">
        <f t="shared" si="116"/>
        <v/>
      </c>
      <c r="AE235" s="34"/>
      <c r="AF235" s="36" t="str">
        <f t="shared" si="117"/>
        <v/>
      </c>
      <c r="AG235" s="36" t="str">
        <f t="shared" si="118"/>
        <v/>
      </c>
      <c r="AH235" s="36" t="str">
        <f t="shared" si="119"/>
        <v/>
      </c>
      <c r="AI235" s="55"/>
      <c r="AJ235" s="37"/>
      <c r="AK235" s="148"/>
      <c r="AL235" s="35"/>
      <c r="AM235" s="32" t="str">
        <f t="shared" si="120"/>
        <v/>
      </c>
      <c r="AN235" s="35"/>
      <c r="AO235" s="32" t="str">
        <f t="shared" si="121"/>
        <v/>
      </c>
      <c r="AP235" s="35"/>
      <c r="AQ235" s="32" t="str">
        <f t="shared" si="122"/>
        <v/>
      </c>
      <c r="AR235" s="34"/>
      <c r="AS235" s="36" t="str">
        <f t="shared" si="123"/>
        <v/>
      </c>
      <c r="AT235" s="36" t="str">
        <f t="shared" si="124"/>
        <v/>
      </c>
      <c r="AU235" s="36" t="str">
        <f t="shared" si="125"/>
        <v/>
      </c>
      <c r="AV235" s="55"/>
      <c r="AW235" s="34"/>
      <c r="AX235" s="148"/>
      <c r="AY235" s="34"/>
      <c r="AZ235" s="32" t="str">
        <f t="shared" si="126"/>
        <v/>
      </c>
      <c r="BA235" s="34"/>
      <c r="BB235" s="32" t="str">
        <f t="shared" si="127"/>
        <v/>
      </c>
      <c r="BC235" s="34"/>
      <c r="BD235" s="32" t="str">
        <f t="shared" si="128"/>
        <v/>
      </c>
      <c r="BE235" s="35"/>
      <c r="BF235" s="36" t="str">
        <f t="shared" si="129"/>
        <v/>
      </c>
      <c r="BG235" s="36" t="str">
        <f t="shared" si="130"/>
        <v/>
      </c>
      <c r="BH235" s="36" t="str">
        <f t="shared" si="131"/>
        <v/>
      </c>
      <c r="BI235" s="55"/>
      <c r="BJ235" s="34"/>
      <c r="BK235" s="148"/>
      <c r="BL235" s="34"/>
      <c r="BM235" s="32" t="str">
        <f t="shared" si="132"/>
        <v/>
      </c>
      <c r="BN235" s="34"/>
      <c r="BO235" s="32" t="str">
        <f t="shared" si="133"/>
        <v/>
      </c>
      <c r="BP235" s="34"/>
      <c r="BQ235" s="32" t="str">
        <f t="shared" si="134"/>
        <v/>
      </c>
      <c r="BR235" s="34"/>
      <c r="BS235" s="36" t="str">
        <f t="shared" si="135"/>
        <v/>
      </c>
      <c r="BT235" s="36" t="str">
        <f t="shared" si="136"/>
        <v/>
      </c>
      <c r="BU235" s="36" t="str">
        <f t="shared" si="137"/>
        <v/>
      </c>
      <c r="BV235" s="55"/>
      <c r="BW235" s="36" t="str">
        <f t="shared" si="138"/>
        <v/>
      </c>
      <c r="BX235" s="36" t="str">
        <f t="shared" si="138"/>
        <v/>
      </c>
      <c r="BY235" s="31"/>
      <c r="BZ235" s="38"/>
      <c r="CB235" s="120" t="e">
        <f t="shared" ca="1" si="107"/>
        <v>#VALUE!</v>
      </c>
      <c r="CC235" s="2" t="e">
        <f t="shared" ca="1" si="139"/>
        <v>#VALUE!</v>
      </c>
    </row>
    <row r="236" spans="1:81" s="10" customFormat="1" ht="25.15" customHeight="1" x14ac:dyDescent="0.2">
      <c r="A236" s="52" t="str">
        <f t="shared" si="140"/>
        <v/>
      </c>
      <c r="B236" s="157" t="e">
        <f t="shared" ca="1" si="108"/>
        <v>#VALUE!</v>
      </c>
      <c r="C236" s="157" t="e">
        <f t="shared" si="109"/>
        <v>#VALUE!</v>
      </c>
      <c r="D236" s="29"/>
      <c r="E236" s="155" t="str">
        <f ca="1">IFERROR(INDIRECT(ADDRESS(MATCH(D236,CatModules!C:C,0),2,1,1,"CatModules")),"")</f>
        <v/>
      </c>
      <c r="F236" s="96"/>
      <c r="G236" s="156" t="str">
        <f ca="1">IFERROR(INDIRECT(ADDRESS(MATCH(CONCATENATE(E236,"-",F236),CatInt!K:K,0),3,1,1,"CatInt")),"")</f>
        <v/>
      </c>
      <c r="H236" s="45" t="str">
        <f>IF(F236="","",VLOOKUP(F236,#REF!,2,FALSE))</f>
        <v/>
      </c>
      <c r="I236" s="29"/>
      <c r="J236" s="155" t="e">
        <f t="shared" si="110"/>
        <v>#VALUE!</v>
      </c>
      <c r="K236" s="155" t="e">
        <f t="shared" si="111"/>
        <v>#VALUE!</v>
      </c>
      <c r="L236" s="153"/>
      <c r="M236" s="53"/>
      <c r="N236" s="175">
        <f t="shared" si="112"/>
        <v>1236</v>
      </c>
      <c r="O236" s="53"/>
      <c r="P236" s="175">
        <f t="shared" si="113"/>
        <v>10236</v>
      </c>
      <c r="Q236" s="30"/>
      <c r="R236" s="149" t="str">
        <f>IFERROR(VLOOKUP(Q236,Setup!D$16:E$25,2,FALSE),"")</f>
        <v/>
      </c>
      <c r="S236" s="51" t="str">
        <f ca="1">IFERROR(IF(OR(I236="",VLOOKUP(I236,CatCostInp!$E$2:$K$88,7,FALSE)=0),"",VLOOKUP(I236,CatCostInp!$E$2:$K$88,7,FALSE)),"")</f>
        <v/>
      </c>
      <c r="T236" s="159" t="e">
        <f>VLOOKUP(U236,#REF!,2,FALSE)</f>
        <v>#REF!</v>
      </c>
      <c r="U236" s="30"/>
      <c r="V236" s="1" t="str">
        <f ca="1">IF(U236=Setup!$C$10,"Grant",IF('Other Pharma &amp; Health Products'!U236=Setup!$C$11,"Local",IF('Other Pharma &amp; Health Products'!U236=Setup!$C$12,"Other","")))</f>
        <v/>
      </c>
      <c r="W236" s="34"/>
      <c r="X236" s="148"/>
      <c r="Y236" s="33"/>
      <c r="Z236" s="36" t="str">
        <f t="shared" si="114"/>
        <v/>
      </c>
      <c r="AA236" s="35"/>
      <c r="AB236" s="32" t="str">
        <f t="shared" si="115"/>
        <v/>
      </c>
      <c r="AC236" s="34"/>
      <c r="AD236" s="32" t="str">
        <f t="shared" si="116"/>
        <v/>
      </c>
      <c r="AE236" s="34"/>
      <c r="AF236" s="36" t="str">
        <f t="shared" si="117"/>
        <v/>
      </c>
      <c r="AG236" s="36" t="str">
        <f t="shared" si="118"/>
        <v/>
      </c>
      <c r="AH236" s="36" t="str">
        <f t="shared" si="119"/>
        <v/>
      </c>
      <c r="AI236" s="55"/>
      <c r="AJ236" s="37"/>
      <c r="AK236" s="148"/>
      <c r="AL236" s="35"/>
      <c r="AM236" s="32" t="str">
        <f t="shared" si="120"/>
        <v/>
      </c>
      <c r="AN236" s="35"/>
      <c r="AO236" s="32" t="str">
        <f t="shared" si="121"/>
        <v/>
      </c>
      <c r="AP236" s="35"/>
      <c r="AQ236" s="32" t="str">
        <f t="shared" si="122"/>
        <v/>
      </c>
      <c r="AR236" s="34"/>
      <c r="AS236" s="36" t="str">
        <f t="shared" si="123"/>
        <v/>
      </c>
      <c r="AT236" s="36" t="str">
        <f t="shared" si="124"/>
        <v/>
      </c>
      <c r="AU236" s="36" t="str">
        <f t="shared" si="125"/>
        <v/>
      </c>
      <c r="AV236" s="55"/>
      <c r="AW236" s="34"/>
      <c r="AX236" s="148"/>
      <c r="AY236" s="34"/>
      <c r="AZ236" s="32" t="str">
        <f t="shared" si="126"/>
        <v/>
      </c>
      <c r="BA236" s="34"/>
      <c r="BB236" s="32" t="str">
        <f t="shared" si="127"/>
        <v/>
      </c>
      <c r="BC236" s="34"/>
      <c r="BD236" s="32" t="str">
        <f t="shared" si="128"/>
        <v/>
      </c>
      <c r="BE236" s="35"/>
      <c r="BF236" s="36" t="str">
        <f t="shared" si="129"/>
        <v/>
      </c>
      <c r="BG236" s="36" t="str">
        <f t="shared" si="130"/>
        <v/>
      </c>
      <c r="BH236" s="36" t="str">
        <f t="shared" si="131"/>
        <v/>
      </c>
      <c r="BI236" s="55"/>
      <c r="BJ236" s="34"/>
      <c r="BK236" s="148"/>
      <c r="BL236" s="34"/>
      <c r="BM236" s="32" t="str">
        <f t="shared" si="132"/>
        <v/>
      </c>
      <c r="BN236" s="34"/>
      <c r="BO236" s="32" t="str">
        <f t="shared" si="133"/>
        <v/>
      </c>
      <c r="BP236" s="34"/>
      <c r="BQ236" s="32" t="str">
        <f t="shared" si="134"/>
        <v/>
      </c>
      <c r="BR236" s="34"/>
      <c r="BS236" s="36" t="str">
        <f t="shared" si="135"/>
        <v/>
      </c>
      <c r="BT236" s="36" t="str">
        <f t="shared" si="136"/>
        <v/>
      </c>
      <c r="BU236" s="36" t="str">
        <f t="shared" si="137"/>
        <v/>
      </c>
      <c r="BV236" s="55"/>
      <c r="BW236" s="36" t="str">
        <f t="shared" si="138"/>
        <v/>
      </c>
      <c r="BX236" s="36" t="str">
        <f t="shared" si="138"/>
        <v/>
      </c>
      <c r="BY236" s="31"/>
      <c r="BZ236" s="38"/>
      <c r="CB236" s="120" t="e">
        <f t="shared" ca="1" si="107"/>
        <v>#VALUE!</v>
      </c>
      <c r="CC236" s="2" t="e">
        <f t="shared" ca="1" si="139"/>
        <v>#VALUE!</v>
      </c>
    </row>
    <row r="237" spans="1:81" s="10" customFormat="1" ht="25.15" customHeight="1" x14ac:dyDescent="0.2">
      <c r="A237" s="52" t="str">
        <f t="shared" si="140"/>
        <v/>
      </c>
      <c r="B237" s="157" t="e">
        <f t="shared" ca="1" si="108"/>
        <v>#VALUE!</v>
      </c>
      <c r="C237" s="157" t="e">
        <f t="shared" si="109"/>
        <v>#VALUE!</v>
      </c>
      <c r="D237" s="29"/>
      <c r="E237" s="155" t="str">
        <f ca="1">IFERROR(INDIRECT(ADDRESS(MATCH(D237,CatModules!C:C,0),2,1,1,"CatModules")),"")</f>
        <v/>
      </c>
      <c r="F237" s="96"/>
      <c r="G237" s="156" t="str">
        <f ca="1">IFERROR(INDIRECT(ADDRESS(MATCH(CONCATENATE(E237,"-",F237),CatInt!K:K,0),3,1,1,"CatInt")),"")</f>
        <v/>
      </c>
      <c r="H237" s="45" t="str">
        <f>IF(F237="","",VLOOKUP(F237,#REF!,2,FALSE))</f>
        <v/>
      </c>
      <c r="I237" s="29"/>
      <c r="J237" s="155" t="e">
        <f t="shared" si="110"/>
        <v>#VALUE!</v>
      </c>
      <c r="K237" s="155" t="e">
        <f t="shared" si="111"/>
        <v>#VALUE!</v>
      </c>
      <c r="L237" s="153"/>
      <c r="M237" s="53"/>
      <c r="N237" s="175">
        <f t="shared" si="112"/>
        <v>1237</v>
      </c>
      <c r="O237" s="53"/>
      <c r="P237" s="175">
        <f t="shared" si="113"/>
        <v>10237</v>
      </c>
      <c r="Q237" s="30"/>
      <c r="R237" s="149" t="str">
        <f>IFERROR(VLOOKUP(Q237,Setup!D$16:E$25,2,FALSE),"")</f>
        <v/>
      </c>
      <c r="S237" s="51" t="str">
        <f ca="1">IFERROR(IF(OR(I237="",VLOOKUP(I237,CatCostInp!$E$2:$K$88,7,FALSE)=0),"",VLOOKUP(I237,CatCostInp!$E$2:$K$88,7,FALSE)),"")</f>
        <v/>
      </c>
      <c r="T237" s="159" t="e">
        <f>VLOOKUP(U237,#REF!,2,FALSE)</f>
        <v>#REF!</v>
      </c>
      <c r="U237" s="30"/>
      <c r="V237" s="1" t="str">
        <f ca="1">IF(U237=Setup!$C$10,"Grant",IF('Other Pharma &amp; Health Products'!U237=Setup!$C$11,"Local",IF('Other Pharma &amp; Health Products'!U237=Setup!$C$12,"Other","")))</f>
        <v/>
      </c>
      <c r="W237" s="34"/>
      <c r="X237" s="148"/>
      <c r="Y237" s="33"/>
      <c r="Z237" s="36" t="str">
        <f t="shared" si="114"/>
        <v/>
      </c>
      <c r="AA237" s="35"/>
      <c r="AB237" s="32" t="str">
        <f t="shared" si="115"/>
        <v/>
      </c>
      <c r="AC237" s="34"/>
      <c r="AD237" s="32" t="str">
        <f t="shared" si="116"/>
        <v/>
      </c>
      <c r="AE237" s="34"/>
      <c r="AF237" s="36" t="str">
        <f t="shared" si="117"/>
        <v/>
      </c>
      <c r="AG237" s="36" t="str">
        <f t="shared" si="118"/>
        <v/>
      </c>
      <c r="AH237" s="36" t="str">
        <f t="shared" si="119"/>
        <v/>
      </c>
      <c r="AI237" s="55"/>
      <c r="AJ237" s="37"/>
      <c r="AK237" s="148"/>
      <c r="AL237" s="35"/>
      <c r="AM237" s="32" t="str">
        <f t="shared" si="120"/>
        <v/>
      </c>
      <c r="AN237" s="35"/>
      <c r="AO237" s="32" t="str">
        <f t="shared" si="121"/>
        <v/>
      </c>
      <c r="AP237" s="35"/>
      <c r="AQ237" s="32" t="str">
        <f t="shared" si="122"/>
        <v/>
      </c>
      <c r="AR237" s="34"/>
      <c r="AS237" s="36" t="str">
        <f t="shared" si="123"/>
        <v/>
      </c>
      <c r="AT237" s="36" t="str">
        <f t="shared" si="124"/>
        <v/>
      </c>
      <c r="AU237" s="36" t="str">
        <f t="shared" si="125"/>
        <v/>
      </c>
      <c r="AV237" s="55"/>
      <c r="AW237" s="34"/>
      <c r="AX237" s="148"/>
      <c r="AY237" s="34"/>
      <c r="AZ237" s="32" t="str">
        <f t="shared" si="126"/>
        <v/>
      </c>
      <c r="BA237" s="34"/>
      <c r="BB237" s="32" t="str">
        <f t="shared" si="127"/>
        <v/>
      </c>
      <c r="BC237" s="34"/>
      <c r="BD237" s="32" t="str">
        <f t="shared" si="128"/>
        <v/>
      </c>
      <c r="BE237" s="35"/>
      <c r="BF237" s="36" t="str">
        <f t="shared" si="129"/>
        <v/>
      </c>
      <c r="BG237" s="36" t="str">
        <f t="shared" si="130"/>
        <v/>
      </c>
      <c r="BH237" s="36" t="str">
        <f t="shared" si="131"/>
        <v/>
      </c>
      <c r="BI237" s="55"/>
      <c r="BJ237" s="34"/>
      <c r="BK237" s="148"/>
      <c r="BL237" s="34"/>
      <c r="BM237" s="32" t="str">
        <f t="shared" si="132"/>
        <v/>
      </c>
      <c r="BN237" s="34"/>
      <c r="BO237" s="32" t="str">
        <f t="shared" si="133"/>
        <v/>
      </c>
      <c r="BP237" s="34"/>
      <c r="BQ237" s="32" t="str">
        <f t="shared" si="134"/>
        <v/>
      </c>
      <c r="BR237" s="34"/>
      <c r="BS237" s="36" t="str">
        <f t="shared" si="135"/>
        <v/>
      </c>
      <c r="BT237" s="36" t="str">
        <f t="shared" si="136"/>
        <v/>
      </c>
      <c r="BU237" s="36" t="str">
        <f t="shared" si="137"/>
        <v/>
      </c>
      <c r="BV237" s="55"/>
      <c r="BW237" s="36" t="str">
        <f t="shared" si="138"/>
        <v/>
      </c>
      <c r="BX237" s="36" t="str">
        <f t="shared" si="138"/>
        <v/>
      </c>
      <c r="BY237" s="31"/>
      <c r="BZ237" s="38"/>
      <c r="CB237" s="120" t="e">
        <f t="shared" ca="1" si="107"/>
        <v>#VALUE!</v>
      </c>
      <c r="CC237" s="2" t="e">
        <f t="shared" ca="1" si="139"/>
        <v>#VALUE!</v>
      </c>
    </row>
    <row r="238" spans="1:81" s="10" customFormat="1" ht="25.15" customHeight="1" x14ac:dyDescent="0.2">
      <c r="A238" s="52" t="str">
        <f t="shared" si="140"/>
        <v/>
      </c>
      <c r="B238" s="157" t="e">
        <f t="shared" ca="1" si="108"/>
        <v>#VALUE!</v>
      </c>
      <c r="C238" s="157" t="e">
        <f t="shared" si="109"/>
        <v>#VALUE!</v>
      </c>
      <c r="D238" s="29"/>
      <c r="E238" s="155" t="str">
        <f ca="1">IFERROR(INDIRECT(ADDRESS(MATCH(D238,CatModules!C:C,0),2,1,1,"CatModules")),"")</f>
        <v/>
      </c>
      <c r="F238" s="96"/>
      <c r="G238" s="156" t="str">
        <f ca="1">IFERROR(INDIRECT(ADDRESS(MATCH(CONCATENATE(E238,"-",F238),CatInt!K:K,0),3,1,1,"CatInt")),"")</f>
        <v/>
      </c>
      <c r="H238" s="45" t="str">
        <f>IF(F238="","",VLOOKUP(F238,#REF!,2,FALSE))</f>
        <v/>
      </c>
      <c r="I238" s="29"/>
      <c r="J238" s="155" t="e">
        <f t="shared" si="110"/>
        <v>#VALUE!</v>
      </c>
      <c r="K238" s="155" t="e">
        <f t="shared" si="111"/>
        <v>#VALUE!</v>
      </c>
      <c r="L238" s="153"/>
      <c r="M238" s="53"/>
      <c r="N238" s="175">
        <f t="shared" si="112"/>
        <v>1238</v>
      </c>
      <c r="O238" s="53"/>
      <c r="P238" s="175">
        <f t="shared" si="113"/>
        <v>10238</v>
      </c>
      <c r="Q238" s="30"/>
      <c r="R238" s="149" t="str">
        <f>IFERROR(VLOOKUP(Q238,Setup!D$16:E$25,2,FALSE),"")</f>
        <v/>
      </c>
      <c r="S238" s="51" t="str">
        <f ca="1">IFERROR(IF(OR(I238="",VLOOKUP(I238,CatCostInp!$E$2:$K$88,7,FALSE)=0),"",VLOOKUP(I238,CatCostInp!$E$2:$K$88,7,FALSE)),"")</f>
        <v/>
      </c>
      <c r="T238" s="159" t="e">
        <f>VLOOKUP(U238,#REF!,2,FALSE)</f>
        <v>#REF!</v>
      </c>
      <c r="U238" s="30"/>
      <c r="V238" s="1" t="str">
        <f ca="1">IF(U238=Setup!$C$10,"Grant",IF('Other Pharma &amp; Health Products'!U238=Setup!$C$11,"Local",IF('Other Pharma &amp; Health Products'!U238=Setup!$C$12,"Other","")))</f>
        <v/>
      </c>
      <c r="W238" s="34"/>
      <c r="X238" s="148"/>
      <c r="Y238" s="33"/>
      <c r="Z238" s="36" t="str">
        <f t="shared" si="114"/>
        <v/>
      </c>
      <c r="AA238" s="35"/>
      <c r="AB238" s="32" t="str">
        <f t="shared" si="115"/>
        <v/>
      </c>
      <c r="AC238" s="34"/>
      <c r="AD238" s="32" t="str">
        <f t="shared" si="116"/>
        <v/>
      </c>
      <c r="AE238" s="34"/>
      <c r="AF238" s="36" t="str">
        <f t="shared" si="117"/>
        <v/>
      </c>
      <c r="AG238" s="36" t="str">
        <f t="shared" si="118"/>
        <v/>
      </c>
      <c r="AH238" s="36" t="str">
        <f t="shared" si="119"/>
        <v/>
      </c>
      <c r="AI238" s="55"/>
      <c r="AJ238" s="37"/>
      <c r="AK238" s="148"/>
      <c r="AL238" s="35"/>
      <c r="AM238" s="32" t="str">
        <f t="shared" si="120"/>
        <v/>
      </c>
      <c r="AN238" s="35"/>
      <c r="AO238" s="32" t="str">
        <f t="shared" si="121"/>
        <v/>
      </c>
      <c r="AP238" s="35"/>
      <c r="AQ238" s="32" t="str">
        <f t="shared" si="122"/>
        <v/>
      </c>
      <c r="AR238" s="34"/>
      <c r="AS238" s="36" t="str">
        <f t="shared" si="123"/>
        <v/>
      </c>
      <c r="AT238" s="36" t="str">
        <f t="shared" si="124"/>
        <v/>
      </c>
      <c r="AU238" s="36" t="str">
        <f t="shared" si="125"/>
        <v/>
      </c>
      <c r="AV238" s="55"/>
      <c r="AW238" s="34"/>
      <c r="AX238" s="148"/>
      <c r="AY238" s="34"/>
      <c r="AZ238" s="32" t="str">
        <f t="shared" si="126"/>
        <v/>
      </c>
      <c r="BA238" s="34"/>
      <c r="BB238" s="32" t="str">
        <f t="shared" si="127"/>
        <v/>
      </c>
      <c r="BC238" s="34"/>
      <c r="BD238" s="32" t="str">
        <f t="shared" si="128"/>
        <v/>
      </c>
      <c r="BE238" s="35"/>
      <c r="BF238" s="36" t="str">
        <f t="shared" si="129"/>
        <v/>
      </c>
      <c r="BG238" s="36" t="str">
        <f t="shared" si="130"/>
        <v/>
      </c>
      <c r="BH238" s="36" t="str">
        <f t="shared" si="131"/>
        <v/>
      </c>
      <c r="BI238" s="55"/>
      <c r="BJ238" s="34"/>
      <c r="BK238" s="148"/>
      <c r="BL238" s="34"/>
      <c r="BM238" s="32" t="str">
        <f t="shared" si="132"/>
        <v/>
      </c>
      <c r="BN238" s="34"/>
      <c r="BO238" s="32" t="str">
        <f t="shared" si="133"/>
        <v/>
      </c>
      <c r="BP238" s="34"/>
      <c r="BQ238" s="32" t="str">
        <f t="shared" si="134"/>
        <v/>
      </c>
      <c r="BR238" s="34"/>
      <c r="BS238" s="36" t="str">
        <f t="shared" si="135"/>
        <v/>
      </c>
      <c r="BT238" s="36" t="str">
        <f t="shared" si="136"/>
        <v/>
      </c>
      <c r="BU238" s="36" t="str">
        <f t="shared" si="137"/>
        <v/>
      </c>
      <c r="BV238" s="55"/>
      <c r="BW238" s="36" t="str">
        <f t="shared" si="138"/>
        <v/>
      </c>
      <c r="BX238" s="36" t="str">
        <f t="shared" si="138"/>
        <v/>
      </c>
      <c r="BY238" s="31"/>
      <c r="BZ238" s="38"/>
      <c r="CB238" s="120" t="e">
        <f t="shared" ca="1" si="107"/>
        <v>#VALUE!</v>
      </c>
      <c r="CC238" s="2" t="e">
        <f t="shared" ca="1" si="139"/>
        <v>#VALUE!</v>
      </c>
    </row>
    <row r="239" spans="1:81" s="10" customFormat="1" ht="25.15" customHeight="1" x14ac:dyDescent="0.2">
      <c r="A239" s="52" t="str">
        <f t="shared" si="140"/>
        <v/>
      </c>
      <c r="B239" s="157" t="e">
        <f t="shared" ca="1" si="108"/>
        <v>#VALUE!</v>
      </c>
      <c r="C239" s="157" t="e">
        <f t="shared" si="109"/>
        <v>#VALUE!</v>
      </c>
      <c r="D239" s="29"/>
      <c r="E239" s="155" t="str">
        <f ca="1">IFERROR(INDIRECT(ADDRESS(MATCH(D239,CatModules!C:C,0),2,1,1,"CatModules")),"")</f>
        <v/>
      </c>
      <c r="F239" s="96"/>
      <c r="G239" s="156" t="str">
        <f ca="1">IFERROR(INDIRECT(ADDRESS(MATCH(CONCATENATE(E239,"-",F239),CatInt!K:K,0),3,1,1,"CatInt")),"")</f>
        <v/>
      </c>
      <c r="H239" s="45" t="str">
        <f>IF(F239="","",VLOOKUP(F239,#REF!,2,FALSE))</f>
        <v/>
      </c>
      <c r="I239" s="29"/>
      <c r="J239" s="155" t="e">
        <f t="shared" si="110"/>
        <v>#VALUE!</v>
      </c>
      <c r="K239" s="155" t="e">
        <f t="shared" si="111"/>
        <v>#VALUE!</v>
      </c>
      <c r="L239" s="153"/>
      <c r="M239" s="53"/>
      <c r="N239" s="175">
        <f t="shared" si="112"/>
        <v>1239</v>
      </c>
      <c r="O239" s="53"/>
      <c r="P239" s="175">
        <f t="shared" si="113"/>
        <v>10239</v>
      </c>
      <c r="Q239" s="30"/>
      <c r="R239" s="149" t="str">
        <f>IFERROR(VLOOKUP(Q239,Setup!D$16:E$25,2,FALSE),"")</f>
        <v/>
      </c>
      <c r="S239" s="51" t="str">
        <f ca="1">IFERROR(IF(OR(I239="",VLOOKUP(I239,CatCostInp!$E$2:$K$88,7,FALSE)=0),"",VLOOKUP(I239,CatCostInp!$E$2:$K$88,7,FALSE)),"")</f>
        <v/>
      </c>
      <c r="T239" s="159" t="e">
        <f>VLOOKUP(U239,#REF!,2,FALSE)</f>
        <v>#REF!</v>
      </c>
      <c r="U239" s="30"/>
      <c r="V239" s="1" t="str">
        <f ca="1">IF(U239=Setup!$C$10,"Grant",IF('Other Pharma &amp; Health Products'!U239=Setup!$C$11,"Local",IF('Other Pharma &amp; Health Products'!U239=Setup!$C$12,"Other","")))</f>
        <v/>
      </c>
      <c r="W239" s="34"/>
      <c r="X239" s="148"/>
      <c r="Y239" s="33"/>
      <c r="Z239" s="36" t="str">
        <f t="shared" si="114"/>
        <v/>
      </c>
      <c r="AA239" s="35"/>
      <c r="AB239" s="32" t="str">
        <f t="shared" si="115"/>
        <v/>
      </c>
      <c r="AC239" s="34"/>
      <c r="AD239" s="32" t="str">
        <f t="shared" si="116"/>
        <v/>
      </c>
      <c r="AE239" s="34"/>
      <c r="AF239" s="36" t="str">
        <f t="shared" si="117"/>
        <v/>
      </c>
      <c r="AG239" s="36" t="str">
        <f t="shared" si="118"/>
        <v/>
      </c>
      <c r="AH239" s="36" t="str">
        <f t="shared" si="119"/>
        <v/>
      </c>
      <c r="AI239" s="55"/>
      <c r="AJ239" s="37"/>
      <c r="AK239" s="148"/>
      <c r="AL239" s="35"/>
      <c r="AM239" s="32" t="str">
        <f t="shared" si="120"/>
        <v/>
      </c>
      <c r="AN239" s="35"/>
      <c r="AO239" s="32" t="str">
        <f t="shared" si="121"/>
        <v/>
      </c>
      <c r="AP239" s="35"/>
      <c r="AQ239" s="32" t="str">
        <f t="shared" si="122"/>
        <v/>
      </c>
      <c r="AR239" s="34"/>
      <c r="AS239" s="36" t="str">
        <f t="shared" si="123"/>
        <v/>
      </c>
      <c r="AT239" s="36" t="str">
        <f t="shared" si="124"/>
        <v/>
      </c>
      <c r="AU239" s="36" t="str">
        <f t="shared" si="125"/>
        <v/>
      </c>
      <c r="AV239" s="55"/>
      <c r="AW239" s="34"/>
      <c r="AX239" s="148"/>
      <c r="AY239" s="34"/>
      <c r="AZ239" s="32" t="str">
        <f t="shared" si="126"/>
        <v/>
      </c>
      <c r="BA239" s="34"/>
      <c r="BB239" s="32" t="str">
        <f t="shared" si="127"/>
        <v/>
      </c>
      <c r="BC239" s="34"/>
      <c r="BD239" s="32" t="str">
        <f t="shared" si="128"/>
        <v/>
      </c>
      <c r="BE239" s="35"/>
      <c r="BF239" s="36" t="str">
        <f t="shared" si="129"/>
        <v/>
      </c>
      <c r="BG239" s="36" t="str">
        <f t="shared" si="130"/>
        <v/>
      </c>
      <c r="BH239" s="36" t="str">
        <f t="shared" si="131"/>
        <v/>
      </c>
      <c r="BI239" s="55"/>
      <c r="BJ239" s="34"/>
      <c r="BK239" s="148"/>
      <c r="BL239" s="34"/>
      <c r="BM239" s="32" t="str">
        <f t="shared" si="132"/>
        <v/>
      </c>
      <c r="BN239" s="34"/>
      <c r="BO239" s="32" t="str">
        <f t="shared" si="133"/>
        <v/>
      </c>
      <c r="BP239" s="34"/>
      <c r="BQ239" s="32" t="str">
        <f t="shared" si="134"/>
        <v/>
      </c>
      <c r="BR239" s="34"/>
      <c r="BS239" s="36" t="str">
        <f t="shared" si="135"/>
        <v/>
      </c>
      <c r="BT239" s="36" t="str">
        <f t="shared" si="136"/>
        <v/>
      </c>
      <c r="BU239" s="36" t="str">
        <f t="shared" si="137"/>
        <v/>
      </c>
      <c r="BV239" s="55"/>
      <c r="BW239" s="36" t="str">
        <f t="shared" si="138"/>
        <v/>
      </c>
      <c r="BX239" s="36" t="str">
        <f t="shared" si="138"/>
        <v/>
      </c>
      <c r="BY239" s="31"/>
      <c r="BZ239" s="38"/>
      <c r="CB239" s="120" t="e">
        <f t="shared" ca="1" si="107"/>
        <v>#VALUE!</v>
      </c>
      <c r="CC239" s="2" t="e">
        <f t="shared" ca="1" si="139"/>
        <v>#VALUE!</v>
      </c>
    </row>
    <row r="240" spans="1:81" s="10" customFormat="1" ht="25.15" customHeight="1" x14ac:dyDescent="0.2">
      <c r="A240" s="52" t="str">
        <f t="shared" si="140"/>
        <v/>
      </c>
      <c r="B240" s="157" t="e">
        <f t="shared" ca="1" si="108"/>
        <v>#VALUE!</v>
      </c>
      <c r="C240" s="157" t="e">
        <f t="shared" si="109"/>
        <v>#VALUE!</v>
      </c>
      <c r="D240" s="29"/>
      <c r="E240" s="155" t="str">
        <f ca="1">IFERROR(INDIRECT(ADDRESS(MATCH(D240,CatModules!C:C,0),2,1,1,"CatModules")),"")</f>
        <v/>
      </c>
      <c r="F240" s="96"/>
      <c r="G240" s="156" t="str">
        <f ca="1">IFERROR(INDIRECT(ADDRESS(MATCH(CONCATENATE(E240,"-",F240),CatInt!K:K,0),3,1,1,"CatInt")),"")</f>
        <v/>
      </c>
      <c r="H240" s="45" t="str">
        <f>IF(F240="","",VLOOKUP(F240,#REF!,2,FALSE))</f>
        <v/>
      </c>
      <c r="I240" s="29"/>
      <c r="J240" s="155" t="e">
        <f t="shared" si="110"/>
        <v>#VALUE!</v>
      </c>
      <c r="K240" s="155" t="e">
        <f t="shared" si="111"/>
        <v>#VALUE!</v>
      </c>
      <c r="L240" s="153"/>
      <c r="M240" s="53"/>
      <c r="N240" s="175">
        <f t="shared" si="112"/>
        <v>1240</v>
      </c>
      <c r="O240" s="53"/>
      <c r="P240" s="175">
        <f t="shared" si="113"/>
        <v>10240</v>
      </c>
      <c r="Q240" s="30"/>
      <c r="R240" s="149" t="str">
        <f>IFERROR(VLOOKUP(Q240,Setup!D$16:E$25,2,FALSE),"")</f>
        <v/>
      </c>
      <c r="S240" s="51" t="str">
        <f ca="1">IFERROR(IF(OR(I240="",VLOOKUP(I240,CatCostInp!$E$2:$K$88,7,FALSE)=0),"",VLOOKUP(I240,CatCostInp!$E$2:$K$88,7,FALSE)),"")</f>
        <v/>
      </c>
      <c r="T240" s="159" t="e">
        <f>VLOOKUP(U240,#REF!,2,FALSE)</f>
        <v>#REF!</v>
      </c>
      <c r="U240" s="30"/>
      <c r="V240" s="1" t="str">
        <f ca="1">IF(U240=Setup!$C$10,"Grant",IF('Other Pharma &amp; Health Products'!U240=Setup!$C$11,"Local",IF('Other Pharma &amp; Health Products'!U240=Setup!$C$12,"Other","")))</f>
        <v/>
      </c>
      <c r="W240" s="34"/>
      <c r="X240" s="148"/>
      <c r="Y240" s="33"/>
      <c r="Z240" s="36" t="str">
        <f t="shared" si="114"/>
        <v/>
      </c>
      <c r="AA240" s="35"/>
      <c r="AB240" s="32" t="str">
        <f t="shared" si="115"/>
        <v/>
      </c>
      <c r="AC240" s="34"/>
      <c r="AD240" s="32" t="str">
        <f t="shared" si="116"/>
        <v/>
      </c>
      <c r="AE240" s="34"/>
      <c r="AF240" s="36" t="str">
        <f t="shared" si="117"/>
        <v/>
      </c>
      <c r="AG240" s="36" t="str">
        <f t="shared" si="118"/>
        <v/>
      </c>
      <c r="AH240" s="36" t="str">
        <f t="shared" si="119"/>
        <v/>
      </c>
      <c r="AI240" s="55"/>
      <c r="AJ240" s="37"/>
      <c r="AK240" s="148"/>
      <c r="AL240" s="35"/>
      <c r="AM240" s="32" t="str">
        <f t="shared" si="120"/>
        <v/>
      </c>
      <c r="AN240" s="35"/>
      <c r="AO240" s="32" t="str">
        <f t="shared" si="121"/>
        <v/>
      </c>
      <c r="AP240" s="35"/>
      <c r="AQ240" s="32" t="str">
        <f t="shared" si="122"/>
        <v/>
      </c>
      <c r="AR240" s="34"/>
      <c r="AS240" s="36" t="str">
        <f t="shared" si="123"/>
        <v/>
      </c>
      <c r="AT240" s="36" t="str">
        <f t="shared" si="124"/>
        <v/>
      </c>
      <c r="AU240" s="36" t="str">
        <f t="shared" si="125"/>
        <v/>
      </c>
      <c r="AV240" s="55"/>
      <c r="AW240" s="34"/>
      <c r="AX240" s="148"/>
      <c r="AY240" s="34"/>
      <c r="AZ240" s="32" t="str">
        <f t="shared" si="126"/>
        <v/>
      </c>
      <c r="BA240" s="34"/>
      <c r="BB240" s="32" t="str">
        <f t="shared" si="127"/>
        <v/>
      </c>
      <c r="BC240" s="34"/>
      <c r="BD240" s="32" t="str">
        <f t="shared" si="128"/>
        <v/>
      </c>
      <c r="BE240" s="34"/>
      <c r="BF240" s="36" t="str">
        <f t="shared" si="129"/>
        <v/>
      </c>
      <c r="BG240" s="36" t="str">
        <f t="shared" si="130"/>
        <v/>
      </c>
      <c r="BH240" s="36" t="str">
        <f t="shared" si="131"/>
        <v/>
      </c>
      <c r="BI240" s="55"/>
      <c r="BJ240" s="34"/>
      <c r="BK240" s="148"/>
      <c r="BL240" s="34"/>
      <c r="BM240" s="32" t="str">
        <f t="shared" si="132"/>
        <v/>
      </c>
      <c r="BN240" s="34"/>
      <c r="BO240" s="32" t="str">
        <f t="shared" si="133"/>
        <v/>
      </c>
      <c r="BP240" s="34"/>
      <c r="BQ240" s="32" t="str">
        <f t="shared" si="134"/>
        <v/>
      </c>
      <c r="BR240" s="34"/>
      <c r="BS240" s="36" t="str">
        <f t="shared" si="135"/>
        <v/>
      </c>
      <c r="BT240" s="36" t="str">
        <f t="shared" si="136"/>
        <v/>
      </c>
      <c r="BU240" s="36" t="str">
        <f t="shared" si="137"/>
        <v/>
      </c>
      <c r="BV240" s="55"/>
      <c r="BW240" s="36" t="str">
        <f t="shared" si="138"/>
        <v/>
      </c>
      <c r="BX240" s="36" t="str">
        <f t="shared" si="138"/>
        <v/>
      </c>
      <c r="BY240" s="31"/>
      <c r="BZ240" s="38"/>
      <c r="CB240" s="120" t="e">
        <f t="shared" ca="1" si="107"/>
        <v>#VALUE!</v>
      </c>
      <c r="CC240" s="2" t="e">
        <f t="shared" ca="1" si="139"/>
        <v>#VALUE!</v>
      </c>
    </row>
    <row r="241" spans="1:81" s="10" customFormat="1" ht="25.15" customHeight="1" x14ac:dyDescent="0.2">
      <c r="A241" s="52" t="str">
        <f t="shared" si="140"/>
        <v/>
      </c>
      <c r="B241" s="157" t="e">
        <f t="shared" ca="1" si="108"/>
        <v>#VALUE!</v>
      </c>
      <c r="C241" s="157" t="e">
        <f t="shared" si="109"/>
        <v>#VALUE!</v>
      </c>
      <c r="D241" s="29"/>
      <c r="E241" s="155" t="str">
        <f ca="1">IFERROR(INDIRECT(ADDRESS(MATCH(D241,CatModules!C:C,0),2,1,1,"CatModules")),"")</f>
        <v/>
      </c>
      <c r="F241" s="96"/>
      <c r="G241" s="156" t="str">
        <f ca="1">IFERROR(INDIRECT(ADDRESS(MATCH(CONCATENATE(E241,"-",F241),CatInt!K:K,0),3,1,1,"CatInt")),"")</f>
        <v/>
      </c>
      <c r="H241" s="45" t="str">
        <f>IF(F241="","",VLOOKUP(F241,#REF!,2,FALSE))</f>
        <v/>
      </c>
      <c r="I241" s="29"/>
      <c r="J241" s="155" t="e">
        <f t="shared" si="110"/>
        <v>#VALUE!</v>
      </c>
      <c r="K241" s="155" t="e">
        <f t="shared" si="111"/>
        <v>#VALUE!</v>
      </c>
      <c r="L241" s="153"/>
      <c r="M241" s="53"/>
      <c r="N241" s="175">
        <f t="shared" si="112"/>
        <v>1241</v>
      </c>
      <c r="O241" s="53"/>
      <c r="P241" s="175">
        <f t="shared" si="113"/>
        <v>10241</v>
      </c>
      <c r="Q241" s="30"/>
      <c r="R241" s="149" t="str">
        <f>IFERROR(VLOOKUP(Q241,Setup!D$16:E$25,2,FALSE),"")</f>
        <v/>
      </c>
      <c r="S241" s="51" t="str">
        <f ca="1">IFERROR(IF(OR(I241="",VLOOKUP(I241,CatCostInp!$E$2:$K$88,7,FALSE)=0),"",VLOOKUP(I241,CatCostInp!$E$2:$K$88,7,FALSE)),"")</f>
        <v/>
      </c>
      <c r="T241" s="159" t="e">
        <f>VLOOKUP(U241,#REF!,2,FALSE)</f>
        <v>#REF!</v>
      </c>
      <c r="U241" s="30"/>
      <c r="V241" s="1" t="str">
        <f ca="1">IF(U241=Setup!$C$10,"Grant",IF('Other Pharma &amp; Health Products'!U241=Setup!$C$11,"Local",IF('Other Pharma &amp; Health Products'!U241=Setup!$C$12,"Other","")))</f>
        <v/>
      </c>
      <c r="W241" s="34"/>
      <c r="X241" s="148"/>
      <c r="Y241" s="33"/>
      <c r="Z241" s="36" t="str">
        <f t="shared" si="114"/>
        <v/>
      </c>
      <c r="AA241" s="35"/>
      <c r="AB241" s="32" t="str">
        <f t="shared" si="115"/>
        <v/>
      </c>
      <c r="AC241" s="34"/>
      <c r="AD241" s="32" t="str">
        <f t="shared" si="116"/>
        <v/>
      </c>
      <c r="AE241" s="34"/>
      <c r="AF241" s="36" t="str">
        <f t="shared" si="117"/>
        <v/>
      </c>
      <c r="AG241" s="36" t="str">
        <f t="shared" si="118"/>
        <v/>
      </c>
      <c r="AH241" s="36" t="str">
        <f t="shared" si="119"/>
        <v/>
      </c>
      <c r="AI241" s="55"/>
      <c r="AJ241" s="37"/>
      <c r="AK241" s="148"/>
      <c r="AL241" s="35"/>
      <c r="AM241" s="32" t="str">
        <f t="shared" si="120"/>
        <v/>
      </c>
      <c r="AN241" s="35"/>
      <c r="AO241" s="32" t="str">
        <f t="shared" si="121"/>
        <v/>
      </c>
      <c r="AP241" s="35"/>
      <c r="AQ241" s="32" t="str">
        <f t="shared" si="122"/>
        <v/>
      </c>
      <c r="AR241" s="34"/>
      <c r="AS241" s="36" t="str">
        <f t="shared" si="123"/>
        <v/>
      </c>
      <c r="AT241" s="36" t="str">
        <f t="shared" si="124"/>
        <v/>
      </c>
      <c r="AU241" s="36" t="str">
        <f t="shared" si="125"/>
        <v/>
      </c>
      <c r="AV241" s="55"/>
      <c r="AW241" s="34"/>
      <c r="AX241" s="148"/>
      <c r="AY241" s="34"/>
      <c r="AZ241" s="32" t="str">
        <f t="shared" si="126"/>
        <v/>
      </c>
      <c r="BA241" s="34"/>
      <c r="BB241" s="32" t="str">
        <f t="shared" si="127"/>
        <v/>
      </c>
      <c r="BC241" s="34"/>
      <c r="BD241" s="32" t="str">
        <f t="shared" si="128"/>
        <v/>
      </c>
      <c r="BE241" s="34"/>
      <c r="BF241" s="36" t="str">
        <f t="shared" si="129"/>
        <v/>
      </c>
      <c r="BG241" s="36" t="str">
        <f t="shared" si="130"/>
        <v/>
      </c>
      <c r="BH241" s="36" t="str">
        <f t="shared" si="131"/>
        <v/>
      </c>
      <c r="BI241" s="55"/>
      <c r="BJ241" s="34"/>
      <c r="BK241" s="148"/>
      <c r="BL241" s="34"/>
      <c r="BM241" s="32" t="str">
        <f t="shared" si="132"/>
        <v/>
      </c>
      <c r="BN241" s="34"/>
      <c r="BO241" s="32" t="str">
        <f t="shared" si="133"/>
        <v/>
      </c>
      <c r="BP241" s="34"/>
      <c r="BQ241" s="32" t="str">
        <f t="shared" si="134"/>
        <v/>
      </c>
      <c r="BR241" s="34"/>
      <c r="BS241" s="36" t="str">
        <f t="shared" si="135"/>
        <v/>
      </c>
      <c r="BT241" s="36" t="str">
        <f t="shared" si="136"/>
        <v/>
      </c>
      <c r="BU241" s="36" t="str">
        <f t="shared" si="137"/>
        <v/>
      </c>
      <c r="BV241" s="55"/>
      <c r="BW241" s="36" t="str">
        <f t="shared" si="138"/>
        <v/>
      </c>
      <c r="BX241" s="36" t="str">
        <f t="shared" si="138"/>
        <v/>
      </c>
      <c r="BY241" s="31"/>
      <c r="BZ241" s="38"/>
      <c r="CB241" s="120" t="e">
        <f t="shared" ca="1" si="107"/>
        <v>#VALUE!</v>
      </c>
      <c r="CC241" s="2" t="e">
        <f t="shared" ca="1" si="139"/>
        <v>#VALUE!</v>
      </c>
    </row>
    <row r="242" spans="1:81" s="10" customFormat="1" ht="25.15" customHeight="1" x14ac:dyDescent="0.2">
      <c r="A242" s="52" t="str">
        <f t="shared" si="140"/>
        <v/>
      </c>
      <c r="B242" s="157" t="e">
        <f t="shared" ca="1" si="108"/>
        <v>#VALUE!</v>
      </c>
      <c r="C242" s="157" t="e">
        <f t="shared" si="109"/>
        <v>#VALUE!</v>
      </c>
      <c r="D242" s="29"/>
      <c r="E242" s="155" t="str">
        <f ca="1">IFERROR(INDIRECT(ADDRESS(MATCH(D242,CatModules!C:C,0),2,1,1,"CatModules")),"")</f>
        <v/>
      </c>
      <c r="F242" s="96"/>
      <c r="G242" s="156" t="str">
        <f ca="1">IFERROR(INDIRECT(ADDRESS(MATCH(CONCATENATE(E242,"-",F242),CatInt!K:K,0),3,1,1,"CatInt")),"")</f>
        <v/>
      </c>
      <c r="H242" s="45" t="str">
        <f>IF(F242="","",VLOOKUP(F242,#REF!,2,FALSE))</f>
        <v/>
      </c>
      <c r="I242" s="29"/>
      <c r="J242" s="155" t="e">
        <f t="shared" si="110"/>
        <v>#VALUE!</v>
      </c>
      <c r="K242" s="155" t="e">
        <f t="shared" si="111"/>
        <v>#VALUE!</v>
      </c>
      <c r="L242" s="153"/>
      <c r="M242" s="53"/>
      <c r="N242" s="175">
        <f t="shared" si="112"/>
        <v>1242</v>
      </c>
      <c r="O242" s="53"/>
      <c r="P242" s="175">
        <f t="shared" si="113"/>
        <v>10242</v>
      </c>
      <c r="Q242" s="30"/>
      <c r="R242" s="149" t="str">
        <f>IFERROR(VLOOKUP(Q242,Setup!D$16:E$25,2,FALSE),"")</f>
        <v/>
      </c>
      <c r="S242" s="51" t="str">
        <f ca="1">IFERROR(IF(OR(I242="",VLOOKUP(I242,CatCostInp!$E$2:$K$88,7,FALSE)=0),"",VLOOKUP(I242,CatCostInp!$E$2:$K$88,7,FALSE)),"")</f>
        <v/>
      </c>
      <c r="T242" s="159" t="e">
        <f>VLOOKUP(U242,#REF!,2,FALSE)</f>
        <v>#REF!</v>
      </c>
      <c r="U242" s="30"/>
      <c r="V242" s="1" t="str">
        <f ca="1">IF(U242=Setup!$C$10,"Grant",IF('Other Pharma &amp; Health Products'!U242=Setup!$C$11,"Local",IF('Other Pharma &amp; Health Products'!U242=Setup!$C$12,"Other","")))</f>
        <v/>
      </c>
      <c r="W242" s="34"/>
      <c r="X242" s="148"/>
      <c r="Y242" s="33"/>
      <c r="Z242" s="36" t="str">
        <f t="shared" si="114"/>
        <v/>
      </c>
      <c r="AA242" s="35"/>
      <c r="AB242" s="32" t="str">
        <f t="shared" si="115"/>
        <v/>
      </c>
      <c r="AC242" s="34"/>
      <c r="AD242" s="32" t="str">
        <f t="shared" si="116"/>
        <v/>
      </c>
      <c r="AE242" s="34"/>
      <c r="AF242" s="36" t="str">
        <f t="shared" si="117"/>
        <v/>
      </c>
      <c r="AG242" s="36" t="str">
        <f t="shared" si="118"/>
        <v/>
      </c>
      <c r="AH242" s="36" t="str">
        <f t="shared" si="119"/>
        <v/>
      </c>
      <c r="AI242" s="55"/>
      <c r="AJ242" s="37"/>
      <c r="AK242" s="148"/>
      <c r="AL242" s="35"/>
      <c r="AM242" s="32" t="str">
        <f t="shared" si="120"/>
        <v/>
      </c>
      <c r="AN242" s="35"/>
      <c r="AO242" s="32" t="str">
        <f t="shared" si="121"/>
        <v/>
      </c>
      <c r="AP242" s="35"/>
      <c r="AQ242" s="32" t="str">
        <f t="shared" si="122"/>
        <v/>
      </c>
      <c r="AR242" s="34"/>
      <c r="AS242" s="36" t="str">
        <f t="shared" si="123"/>
        <v/>
      </c>
      <c r="AT242" s="36" t="str">
        <f t="shared" si="124"/>
        <v/>
      </c>
      <c r="AU242" s="36" t="str">
        <f t="shared" si="125"/>
        <v/>
      </c>
      <c r="AV242" s="55"/>
      <c r="AW242" s="34"/>
      <c r="AX242" s="148"/>
      <c r="AY242" s="34"/>
      <c r="AZ242" s="32" t="str">
        <f t="shared" si="126"/>
        <v/>
      </c>
      <c r="BA242" s="34"/>
      <c r="BB242" s="32" t="str">
        <f t="shared" si="127"/>
        <v/>
      </c>
      <c r="BC242" s="34"/>
      <c r="BD242" s="32" t="str">
        <f t="shared" si="128"/>
        <v/>
      </c>
      <c r="BE242" s="34"/>
      <c r="BF242" s="36" t="str">
        <f t="shared" si="129"/>
        <v/>
      </c>
      <c r="BG242" s="36" t="str">
        <f t="shared" si="130"/>
        <v/>
      </c>
      <c r="BH242" s="36" t="str">
        <f t="shared" si="131"/>
        <v/>
      </c>
      <c r="BI242" s="55"/>
      <c r="BJ242" s="34"/>
      <c r="BK242" s="148"/>
      <c r="BL242" s="34"/>
      <c r="BM242" s="32" t="str">
        <f t="shared" si="132"/>
        <v/>
      </c>
      <c r="BN242" s="34"/>
      <c r="BO242" s="32" t="str">
        <f t="shared" si="133"/>
        <v/>
      </c>
      <c r="BP242" s="34"/>
      <c r="BQ242" s="32" t="str">
        <f t="shared" si="134"/>
        <v/>
      </c>
      <c r="BR242" s="34"/>
      <c r="BS242" s="36" t="str">
        <f t="shared" si="135"/>
        <v/>
      </c>
      <c r="BT242" s="36" t="str">
        <f t="shared" si="136"/>
        <v/>
      </c>
      <c r="BU242" s="36" t="str">
        <f t="shared" si="137"/>
        <v/>
      </c>
      <c r="BV242" s="55"/>
      <c r="BW242" s="36" t="str">
        <f t="shared" si="138"/>
        <v/>
      </c>
      <c r="BX242" s="36" t="str">
        <f t="shared" si="138"/>
        <v/>
      </c>
      <c r="BY242" s="31"/>
      <c r="BZ242" s="38"/>
      <c r="CB242" s="120" t="e">
        <f t="shared" ca="1" si="107"/>
        <v>#VALUE!</v>
      </c>
      <c r="CC242" s="2" t="e">
        <f t="shared" ca="1" si="139"/>
        <v>#VALUE!</v>
      </c>
    </row>
    <row r="243" spans="1:81" s="10" customFormat="1" ht="25.15" customHeight="1" x14ac:dyDescent="0.2">
      <c r="A243" s="52" t="str">
        <f t="shared" si="140"/>
        <v/>
      </c>
      <c r="B243" s="157" t="e">
        <f t="shared" ca="1" si="108"/>
        <v>#VALUE!</v>
      </c>
      <c r="C243" s="157" t="e">
        <f t="shared" si="109"/>
        <v>#VALUE!</v>
      </c>
      <c r="D243" s="29"/>
      <c r="E243" s="155" t="str">
        <f ca="1">IFERROR(INDIRECT(ADDRESS(MATCH(D243,CatModules!C:C,0),2,1,1,"CatModules")),"")</f>
        <v/>
      </c>
      <c r="F243" s="96"/>
      <c r="G243" s="156" t="str">
        <f ca="1">IFERROR(INDIRECT(ADDRESS(MATCH(CONCATENATE(E243,"-",F243),CatInt!K:K,0),3,1,1,"CatInt")),"")</f>
        <v/>
      </c>
      <c r="H243" s="45" t="str">
        <f>IF(F243="","",VLOOKUP(F243,#REF!,2,FALSE))</f>
        <v/>
      </c>
      <c r="I243" s="29"/>
      <c r="J243" s="155" t="e">
        <f t="shared" si="110"/>
        <v>#VALUE!</v>
      </c>
      <c r="K243" s="155" t="e">
        <f t="shared" si="111"/>
        <v>#VALUE!</v>
      </c>
      <c r="L243" s="153"/>
      <c r="M243" s="53"/>
      <c r="N243" s="175">
        <f t="shared" si="112"/>
        <v>1243</v>
      </c>
      <c r="O243" s="53"/>
      <c r="P243" s="175">
        <f t="shared" si="113"/>
        <v>10243</v>
      </c>
      <c r="Q243" s="30"/>
      <c r="R243" s="149" t="str">
        <f>IFERROR(VLOOKUP(Q243,Setup!D$16:E$25,2,FALSE),"")</f>
        <v/>
      </c>
      <c r="S243" s="51" t="str">
        <f ca="1">IFERROR(IF(OR(I243="",VLOOKUP(I243,CatCostInp!$E$2:$K$88,7,FALSE)=0),"",VLOOKUP(I243,CatCostInp!$E$2:$K$88,7,FALSE)),"")</f>
        <v/>
      </c>
      <c r="T243" s="159" t="e">
        <f>VLOOKUP(U243,#REF!,2,FALSE)</f>
        <v>#REF!</v>
      </c>
      <c r="U243" s="30"/>
      <c r="V243" s="1" t="str">
        <f ca="1">IF(U243=Setup!$C$10,"Grant",IF('Other Pharma &amp; Health Products'!U243=Setup!$C$11,"Local",IF('Other Pharma &amp; Health Products'!U243=Setup!$C$12,"Other","")))</f>
        <v/>
      </c>
      <c r="W243" s="34"/>
      <c r="X243" s="148"/>
      <c r="Y243" s="33"/>
      <c r="Z243" s="36" t="str">
        <f t="shared" si="114"/>
        <v/>
      </c>
      <c r="AA243" s="35"/>
      <c r="AB243" s="32" t="str">
        <f t="shared" si="115"/>
        <v/>
      </c>
      <c r="AC243" s="34"/>
      <c r="AD243" s="32" t="str">
        <f t="shared" si="116"/>
        <v/>
      </c>
      <c r="AE243" s="34"/>
      <c r="AF243" s="36" t="str">
        <f t="shared" si="117"/>
        <v/>
      </c>
      <c r="AG243" s="36" t="str">
        <f t="shared" si="118"/>
        <v/>
      </c>
      <c r="AH243" s="36" t="str">
        <f t="shared" si="119"/>
        <v/>
      </c>
      <c r="AI243" s="55"/>
      <c r="AJ243" s="37"/>
      <c r="AK243" s="148"/>
      <c r="AL243" s="35"/>
      <c r="AM243" s="32" t="str">
        <f t="shared" si="120"/>
        <v/>
      </c>
      <c r="AN243" s="35"/>
      <c r="AO243" s="32" t="str">
        <f t="shared" si="121"/>
        <v/>
      </c>
      <c r="AP243" s="35"/>
      <c r="AQ243" s="32" t="str">
        <f t="shared" si="122"/>
        <v/>
      </c>
      <c r="AR243" s="34"/>
      <c r="AS243" s="36" t="str">
        <f t="shared" si="123"/>
        <v/>
      </c>
      <c r="AT243" s="36" t="str">
        <f t="shared" si="124"/>
        <v/>
      </c>
      <c r="AU243" s="36" t="str">
        <f t="shared" si="125"/>
        <v/>
      </c>
      <c r="AV243" s="55"/>
      <c r="AW243" s="34"/>
      <c r="AX243" s="148"/>
      <c r="AY243" s="34"/>
      <c r="AZ243" s="32" t="str">
        <f t="shared" si="126"/>
        <v/>
      </c>
      <c r="BA243" s="34"/>
      <c r="BB243" s="32" t="str">
        <f t="shared" si="127"/>
        <v/>
      </c>
      <c r="BC243" s="34"/>
      <c r="BD243" s="32" t="str">
        <f t="shared" si="128"/>
        <v/>
      </c>
      <c r="BE243" s="34"/>
      <c r="BF243" s="36" t="str">
        <f t="shared" si="129"/>
        <v/>
      </c>
      <c r="BG243" s="36" t="str">
        <f t="shared" si="130"/>
        <v/>
      </c>
      <c r="BH243" s="36" t="str">
        <f t="shared" si="131"/>
        <v/>
      </c>
      <c r="BI243" s="55"/>
      <c r="BJ243" s="34"/>
      <c r="BK243" s="148"/>
      <c r="BL243" s="34"/>
      <c r="BM243" s="32" t="str">
        <f t="shared" si="132"/>
        <v/>
      </c>
      <c r="BN243" s="34"/>
      <c r="BO243" s="32" t="str">
        <f t="shared" si="133"/>
        <v/>
      </c>
      <c r="BP243" s="34"/>
      <c r="BQ243" s="32" t="str">
        <f t="shared" si="134"/>
        <v/>
      </c>
      <c r="BR243" s="34"/>
      <c r="BS243" s="36" t="str">
        <f t="shared" si="135"/>
        <v/>
      </c>
      <c r="BT243" s="36" t="str">
        <f t="shared" si="136"/>
        <v/>
      </c>
      <c r="BU243" s="36" t="str">
        <f t="shared" si="137"/>
        <v/>
      </c>
      <c r="BV243" s="55"/>
      <c r="BW243" s="36" t="str">
        <f t="shared" si="138"/>
        <v/>
      </c>
      <c r="BX243" s="36" t="str">
        <f t="shared" si="138"/>
        <v/>
      </c>
      <c r="BY243" s="31"/>
      <c r="BZ243" s="38"/>
      <c r="CB243" s="120" t="e">
        <f t="shared" ca="1" si="107"/>
        <v>#VALUE!</v>
      </c>
      <c r="CC243" s="2" t="e">
        <f t="shared" ca="1" si="139"/>
        <v>#VALUE!</v>
      </c>
    </row>
    <row r="244" spans="1:81" s="10" customFormat="1" ht="25.15" customHeight="1" x14ac:dyDescent="0.2">
      <c r="A244" s="52" t="str">
        <f t="shared" si="140"/>
        <v/>
      </c>
      <c r="B244" s="157" t="e">
        <f t="shared" ca="1" si="108"/>
        <v>#VALUE!</v>
      </c>
      <c r="C244" s="157" t="e">
        <f t="shared" si="109"/>
        <v>#VALUE!</v>
      </c>
      <c r="D244" s="29"/>
      <c r="E244" s="155" t="str">
        <f ca="1">IFERROR(INDIRECT(ADDRESS(MATCH(D244,CatModules!C:C,0),2,1,1,"CatModules")),"")</f>
        <v/>
      </c>
      <c r="F244" s="96"/>
      <c r="G244" s="156" t="str">
        <f ca="1">IFERROR(INDIRECT(ADDRESS(MATCH(CONCATENATE(E244,"-",F244),CatInt!K:K,0),3,1,1,"CatInt")),"")</f>
        <v/>
      </c>
      <c r="H244" s="45" t="str">
        <f>IF(F244="","",VLOOKUP(F244,#REF!,2,FALSE))</f>
        <v/>
      </c>
      <c r="I244" s="29"/>
      <c r="J244" s="155" t="e">
        <f t="shared" si="110"/>
        <v>#VALUE!</v>
      </c>
      <c r="K244" s="155" t="e">
        <f t="shared" si="111"/>
        <v>#VALUE!</v>
      </c>
      <c r="L244" s="153"/>
      <c r="M244" s="53"/>
      <c r="N244" s="175">
        <f t="shared" si="112"/>
        <v>1244</v>
      </c>
      <c r="O244" s="53"/>
      <c r="P244" s="175">
        <f t="shared" si="113"/>
        <v>10244</v>
      </c>
      <c r="Q244" s="30"/>
      <c r="R244" s="149" t="str">
        <f>IFERROR(VLOOKUP(Q244,Setup!D$16:E$25,2,FALSE),"")</f>
        <v/>
      </c>
      <c r="S244" s="51" t="str">
        <f ca="1">IFERROR(IF(OR(I244="",VLOOKUP(I244,CatCostInp!$E$2:$K$88,7,FALSE)=0),"",VLOOKUP(I244,CatCostInp!$E$2:$K$88,7,FALSE)),"")</f>
        <v/>
      </c>
      <c r="T244" s="159" t="e">
        <f>VLOOKUP(U244,#REF!,2,FALSE)</f>
        <v>#REF!</v>
      </c>
      <c r="U244" s="30"/>
      <c r="V244" s="1" t="str">
        <f ca="1">IF(U244=Setup!$C$10,"Grant",IF('Other Pharma &amp; Health Products'!U244=Setup!$C$11,"Local",IF('Other Pharma &amp; Health Products'!U244=Setup!$C$12,"Other","")))</f>
        <v/>
      </c>
      <c r="W244" s="34"/>
      <c r="X244" s="148"/>
      <c r="Y244" s="33"/>
      <c r="Z244" s="36" t="str">
        <f t="shared" si="114"/>
        <v/>
      </c>
      <c r="AA244" s="35"/>
      <c r="AB244" s="32" t="str">
        <f t="shared" si="115"/>
        <v/>
      </c>
      <c r="AC244" s="34"/>
      <c r="AD244" s="32" t="str">
        <f t="shared" si="116"/>
        <v/>
      </c>
      <c r="AE244" s="34"/>
      <c r="AF244" s="36" t="str">
        <f t="shared" si="117"/>
        <v/>
      </c>
      <c r="AG244" s="36" t="str">
        <f t="shared" si="118"/>
        <v/>
      </c>
      <c r="AH244" s="36" t="str">
        <f t="shared" si="119"/>
        <v/>
      </c>
      <c r="AI244" s="55"/>
      <c r="AJ244" s="37"/>
      <c r="AK244" s="148"/>
      <c r="AL244" s="35"/>
      <c r="AM244" s="32" t="str">
        <f t="shared" si="120"/>
        <v/>
      </c>
      <c r="AN244" s="35"/>
      <c r="AO244" s="32" t="str">
        <f t="shared" si="121"/>
        <v/>
      </c>
      <c r="AP244" s="35"/>
      <c r="AQ244" s="32" t="str">
        <f t="shared" si="122"/>
        <v/>
      </c>
      <c r="AR244" s="34"/>
      <c r="AS244" s="36" t="str">
        <f t="shared" si="123"/>
        <v/>
      </c>
      <c r="AT244" s="36" t="str">
        <f t="shared" si="124"/>
        <v/>
      </c>
      <c r="AU244" s="36" t="str">
        <f t="shared" si="125"/>
        <v/>
      </c>
      <c r="AV244" s="55"/>
      <c r="AW244" s="34"/>
      <c r="AX244" s="148"/>
      <c r="AY244" s="34"/>
      <c r="AZ244" s="32" t="str">
        <f t="shared" si="126"/>
        <v/>
      </c>
      <c r="BA244" s="34"/>
      <c r="BB244" s="32" t="str">
        <f t="shared" si="127"/>
        <v/>
      </c>
      <c r="BC244" s="34"/>
      <c r="BD244" s="32" t="str">
        <f t="shared" si="128"/>
        <v/>
      </c>
      <c r="BE244" s="34"/>
      <c r="BF244" s="36" t="str">
        <f t="shared" si="129"/>
        <v/>
      </c>
      <c r="BG244" s="36" t="str">
        <f t="shared" si="130"/>
        <v/>
      </c>
      <c r="BH244" s="36" t="str">
        <f t="shared" si="131"/>
        <v/>
      </c>
      <c r="BI244" s="55"/>
      <c r="BJ244" s="34"/>
      <c r="BK244" s="148"/>
      <c r="BL244" s="34"/>
      <c r="BM244" s="32" t="str">
        <f t="shared" si="132"/>
        <v/>
      </c>
      <c r="BN244" s="34"/>
      <c r="BO244" s="32" t="str">
        <f t="shared" si="133"/>
        <v/>
      </c>
      <c r="BP244" s="34"/>
      <c r="BQ244" s="32" t="str">
        <f t="shared" si="134"/>
        <v/>
      </c>
      <c r="BR244" s="34"/>
      <c r="BS244" s="36" t="str">
        <f t="shared" si="135"/>
        <v/>
      </c>
      <c r="BT244" s="36" t="str">
        <f t="shared" si="136"/>
        <v/>
      </c>
      <c r="BU244" s="36" t="str">
        <f t="shared" si="137"/>
        <v/>
      </c>
      <c r="BV244" s="55"/>
      <c r="BW244" s="36" t="str">
        <f t="shared" si="138"/>
        <v/>
      </c>
      <c r="BX244" s="36" t="str">
        <f t="shared" si="138"/>
        <v/>
      </c>
      <c r="BY244" s="31"/>
      <c r="BZ244" s="38"/>
      <c r="CB244" s="120" t="e">
        <f t="shared" ca="1" si="107"/>
        <v>#VALUE!</v>
      </c>
      <c r="CC244" s="2" t="e">
        <f t="shared" ca="1" si="139"/>
        <v>#VALUE!</v>
      </c>
    </row>
    <row r="245" spans="1:81" s="10" customFormat="1" ht="25.15" customHeight="1" x14ac:dyDescent="0.2">
      <c r="A245" s="52" t="str">
        <f t="shared" si="140"/>
        <v/>
      </c>
      <c r="B245" s="157" t="e">
        <f t="shared" ca="1" si="108"/>
        <v>#VALUE!</v>
      </c>
      <c r="C245" s="157" t="e">
        <f t="shared" si="109"/>
        <v>#VALUE!</v>
      </c>
      <c r="D245" s="29"/>
      <c r="E245" s="155" t="str">
        <f ca="1">IFERROR(INDIRECT(ADDRESS(MATCH(D245,CatModules!C:C,0),2,1,1,"CatModules")),"")</f>
        <v/>
      </c>
      <c r="F245" s="96"/>
      <c r="G245" s="156" t="str">
        <f ca="1">IFERROR(INDIRECT(ADDRESS(MATCH(CONCATENATE(E245,"-",F245),CatInt!K:K,0),3,1,1,"CatInt")),"")</f>
        <v/>
      </c>
      <c r="H245" s="45" t="str">
        <f>IF(F245="","",VLOOKUP(F245,#REF!,2,FALSE))</f>
        <v/>
      </c>
      <c r="I245" s="29"/>
      <c r="J245" s="155" t="e">
        <f t="shared" si="110"/>
        <v>#VALUE!</v>
      </c>
      <c r="K245" s="155" t="e">
        <f t="shared" si="111"/>
        <v>#VALUE!</v>
      </c>
      <c r="L245" s="153"/>
      <c r="M245" s="53"/>
      <c r="N245" s="175">
        <f t="shared" si="112"/>
        <v>1245</v>
      </c>
      <c r="O245" s="53"/>
      <c r="P245" s="175">
        <f t="shared" si="113"/>
        <v>10245</v>
      </c>
      <c r="Q245" s="30"/>
      <c r="R245" s="149" t="str">
        <f>IFERROR(VLOOKUP(Q245,Setup!D$16:E$25,2,FALSE),"")</f>
        <v/>
      </c>
      <c r="S245" s="51" t="str">
        <f ca="1">IFERROR(IF(OR(I245="",VLOOKUP(I245,CatCostInp!$E$2:$K$88,7,FALSE)=0),"",VLOOKUP(I245,CatCostInp!$E$2:$K$88,7,FALSE)),"")</f>
        <v/>
      </c>
      <c r="T245" s="159" t="e">
        <f>VLOOKUP(U245,#REF!,2,FALSE)</f>
        <v>#REF!</v>
      </c>
      <c r="U245" s="30"/>
      <c r="V245" s="1" t="str">
        <f ca="1">IF(U245=Setup!$C$10,"Grant",IF('Other Pharma &amp; Health Products'!U245=Setup!$C$11,"Local",IF('Other Pharma &amp; Health Products'!U245=Setup!$C$12,"Other","")))</f>
        <v/>
      </c>
      <c r="W245" s="34"/>
      <c r="X245" s="148"/>
      <c r="Y245" s="33"/>
      <c r="Z245" s="36" t="str">
        <f t="shared" si="114"/>
        <v/>
      </c>
      <c r="AA245" s="35"/>
      <c r="AB245" s="32" t="str">
        <f t="shared" si="115"/>
        <v/>
      </c>
      <c r="AC245" s="34"/>
      <c r="AD245" s="32" t="str">
        <f t="shared" si="116"/>
        <v/>
      </c>
      <c r="AE245" s="34"/>
      <c r="AF245" s="36" t="str">
        <f t="shared" si="117"/>
        <v/>
      </c>
      <c r="AG245" s="36" t="str">
        <f t="shared" si="118"/>
        <v/>
      </c>
      <c r="AH245" s="36" t="str">
        <f t="shared" si="119"/>
        <v/>
      </c>
      <c r="AI245" s="55"/>
      <c r="AJ245" s="37"/>
      <c r="AK245" s="148"/>
      <c r="AL245" s="35"/>
      <c r="AM245" s="32" t="str">
        <f t="shared" si="120"/>
        <v/>
      </c>
      <c r="AN245" s="35"/>
      <c r="AO245" s="32" t="str">
        <f t="shared" si="121"/>
        <v/>
      </c>
      <c r="AP245" s="35"/>
      <c r="AQ245" s="32" t="str">
        <f t="shared" si="122"/>
        <v/>
      </c>
      <c r="AR245" s="34"/>
      <c r="AS245" s="36" t="str">
        <f t="shared" si="123"/>
        <v/>
      </c>
      <c r="AT245" s="36" t="str">
        <f t="shared" si="124"/>
        <v/>
      </c>
      <c r="AU245" s="36" t="str">
        <f t="shared" si="125"/>
        <v/>
      </c>
      <c r="AV245" s="55"/>
      <c r="AW245" s="34"/>
      <c r="AX245" s="148"/>
      <c r="AY245" s="34"/>
      <c r="AZ245" s="32" t="str">
        <f t="shared" si="126"/>
        <v/>
      </c>
      <c r="BA245" s="34"/>
      <c r="BB245" s="32" t="str">
        <f t="shared" si="127"/>
        <v/>
      </c>
      <c r="BC245" s="34"/>
      <c r="BD245" s="32" t="str">
        <f t="shared" si="128"/>
        <v/>
      </c>
      <c r="BE245" s="34"/>
      <c r="BF245" s="36" t="str">
        <f t="shared" si="129"/>
        <v/>
      </c>
      <c r="BG245" s="36" t="str">
        <f t="shared" si="130"/>
        <v/>
      </c>
      <c r="BH245" s="36" t="str">
        <f t="shared" si="131"/>
        <v/>
      </c>
      <c r="BI245" s="55"/>
      <c r="BJ245" s="34"/>
      <c r="BK245" s="148"/>
      <c r="BL245" s="34"/>
      <c r="BM245" s="32" t="str">
        <f t="shared" si="132"/>
        <v/>
      </c>
      <c r="BN245" s="34"/>
      <c r="BO245" s="32" t="str">
        <f t="shared" si="133"/>
        <v/>
      </c>
      <c r="BP245" s="34"/>
      <c r="BQ245" s="32" t="str">
        <f t="shared" si="134"/>
        <v/>
      </c>
      <c r="BR245" s="34"/>
      <c r="BS245" s="36" t="str">
        <f t="shared" si="135"/>
        <v/>
      </c>
      <c r="BT245" s="36" t="str">
        <f t="shared" si="136"/>
        <v/>
      </c>
      <c r="BU245" s="36" t="str">
        <f t="shared" si="137"/>
        <v/>
      </c>
      <c r="BV245" s="55"/>
      <c r="BW245" s="36" t="str">
        <f t="shared" si="138"/>
        <v/>
      </c>
      <c r="BX245" s="36" t="str">
        <f t="shared" si="138"/>
        <v/>
      </c>
      <c r="BY245" s="31"/>
      <c r="BZ245" s="38"/>
      <c r="CB245" s="120" t="e">
        <f t="shared" ca="1" si="107"/>
        <v>#VALUE!</v>
      </c>
      <c r="CC245" s="2" t="e">
        <f t="shared" ca="1" si="139"/>
        <v>#VALUE!</v>
      </c>
    </row>
    <row r="246" spans="1:81" s="10" customFormat="1" ht="25.15" customHeight="1" x14ac:dyDescent="0.2">
      <c r="A246" s="52" t="str">
        <f t="shared" si="140"/>
        <v/>
      </c>
      <c r="B246" s="157" t="e">
        <f t="shared" ca="1" si="108"/>
        <v>#VALUE!</v>
      </c>
      <c r="C246" s="157" t="e">
        <f t="shared" si="109"/>
        <v>#VALUE!</v>
      </c>
      <c r="D246" s="29"/>
      <c r="E246" s="155" t="str">
        <f ca="1">IFERROR(INDIRECT(ADDRESS(MATCH(D246,CatModules!C:C,0),2,1,1,"CatModules")),"")</f>
        <v/>
      </c>
      <c r="F246" s="96"/>
      <c r="G246" s="156" t="str">
        <f ca="1">IFERROR(INDIRECT(ADDRESS(MATCH(CONCATENATE(E246,"-",F246),CatInt!K:K,0),3,1,1,"CatInt")),"")</f>
        <v/>
      </c>
      <c r="H246" s="45" t="str">
        <f>IF(F246="","",VLOOKUP(F246,#REF!,2,FALSE))</f>
        <v/>
      </c>
      <c r="I246" s="29"/>
      <c r="J246" s="155" t="e">
        <f t="shared" si="110"/>
        <v>#VALUE!</v>
      </c>
      <c r="K246" s="155" t="e">
        <f t="shared" si="111"/>
        <v>#VALUE!</v>
      </c>
      <c r="L246" s="153"/>
      <c r="M246" s="53"/>
      <c r="N246" s="175">
        <f t="shared" si="112"/>
        <v>1246</v>
      </c>
      <c r="O246" s="53"/>
      <c r="P246" s="175">
        <f t="shared" si="113"/>
        <v>10246</v>
      </c>
      <c r="Q246" s="30"/>
      <c r="R246" s="149" t="str">
        <f>IFERROR(VLOOKUP(Q246,Setup!D$16:E$25,2,FALSE),"")</f>
        <v/>
      </c>
      <c r="S246" s="51" t="str">
        <f ca="1">IFERROR(IF(OR(I246="",VLOOKUP(I246,CatCostInp!$E$2:$K$88,7,FALSE)=0),"",VLOOKUP(I246,CatCostInp!$E$2:$K$88,7,FALSE)),"")</f>
        <v/>
      </c>
      <c r="T246" s="159" t="e">
        <f>VLOOKUP(U246,#REF!,2,FALSE)</f>
        <v>#REF!</v>
      </c>
      <c r="U246" s="30"/>
      <c r="V246" s="1" t="str">
        <f ca="1">IF(U246=Setup!$C$10,"Grant",IF('Other Pharma &amp; Health Products'!U246=Setup!$C$11,"Local",IF('Other Pharma &amp; Health Products'!U246=Setup!$C$12,"Other","")))</f>
        <v/>
      </c>
      <c r="W246" s="34"/>
      <c r="X246" s="148"/>
      <c r="Y246" s="33"/>
      <c r="Z246" s="36" t="str">
        <f t="shared" si="114"/>
        <v/>
      </c>
      <c r="AA246" s="35"/>
      <c r="AB246" s="32" t="str">
        <f t="shared" si="115"/>
        <v/>
      </c>
      <c r="AC246" s="34"/>
      <c r="AD246" s="32" t="str">
        <f t="shared" si="116"/>
        <v/>
      </c>
      <c r="AE246" s="34"/>
      <c r="AF246" s="36" t="str">
        <f t="shared" si="117"/>
        <v/>
      </c>
      <c r="AG246" s="36" t="str">
        <f t="shared" si="118"/>
        <v/>
      </c>
      <c r="AH246" s="36" t="str">
        <f t="shared" si="119"/>
        <v/>
      </c>
      <c r="AI246" s="55"/>
      <c r="AJ246" s="37"/>
      <c r="AK246" s="148"/>
      <c r="AL246" s="35"/>
      <c r="AM246" s="32" t="str">
        <f t="shared" si="120"/>
        <v/>
      </c>
      <c r="AN246" s="35"/>
      <c r="AO246" s="32" t="str">
        <f t="shared" si="121"/>
        <v/>
      </c>
      <c r="AP246" s="35"/>
      <c r="AQ246" s="32" t="str">
        <f t="shared" si="122"/>
        <v/>
      </c>
      <c r="AR246" s="34"/>
      <c r="AS246" s="36" t="str">
        <f t="shared" si="123"/>
        <v/>
      </c>
      <c r="AT246" s="36" t="str">
        <f t="shared" si="124"/>
        <v/>
      </c>
      <c r="AU246" s="36" t="str">
        <f t="shared" si="125"/>
        <v/>
      </c>
      <c r="AV246" s="55"/>
      <c r="AW246" s="34"/>
      <c r="AX246" s="148"/>
      <c r="AY246" s="34"/>
      <c r="AZ246" s="32" t="str">
        <f t="shared" si="126"/>
        <v/>
      </c>
      <c r="BA246" s="34"/>
      <c r="BB246" s="32" t="str">
        <f t="shared" si="127"/>
        <v/>
      </c>
      <c r="BC246" s="34"/>
      <c r="BD246" s="32" t="str">
        <f t="shared" si="128"/>
        <v/>
      </c>
      <c r="BE246" s="34"/>
      <c r="BF246" s="36" t="str">
        <f t="shared" si="129"/>
        <v/>
      </c>
      <c r="BG246" s="36" t="str">
        <f t="shared" si="130"/>
        <v/>
      </c>
      <c r="BH246" s="36" t="str">
        <f t="shared" si="131"/>
        <v/>
      </c>
      <c r="BI246" s="55"/>
      <c r="BJ246" s="34"/>
      <c r="BK246" s="148"/>
      <c r="BL246" s="34"/>
      <c r="BM246" s="32" t="str">
        <f t="shared" si="132"/>
        <v/>
      </c>
      <c r="BN246" s="34"/>
      <c r="BO246" s="32" t="str">
        <f t="shared" si="133"/>
        <v/>
      </c>
      <c r="BP246" s="34"/>
      <c r="BQ246" s="32" t="str">
        <f t="shared" si="134"/>
        <v/>
      </c>
      <c r="BR246" s="34"/>
      <c r="BS246" s="36" t="str">
        <f t="shared" si="135"/>
        <v/>
      </c>
      <c r="BT246" s="36" t="str">
        <f t="shared" si="136"/>
        <v/>
      </c>
      <c r="BU246" s="36" t="str">
        <f t="shared" si="137"/>
        <v/>
      </c>
      <c r="BV246" s="55"/>
      <c r="BW246" s="36" t="str">
        <f t="shared" si="138"/>
        <v/>
      </c>
      <c r="BX246" s="36" t="str">
        <f t="shared" si="138"/>
        <v/>
      </c>
      <c r="BY246" s="31"/>
      <c r="BZ246" s="38"/>
      <c r="CB246" s="120" t="e">
        <f t="shared" ca="1" si="107"/>
        <v>#VALUE!</v>
      </c>
      <c r="CC246" s="2" t="e">
        <f t="shared" ca="1" si="139"/>
        <v>#VALUE!</v>
      </c>
    </row>
    <row r="247" spans="1:81" s="10" customFormat="1" ht="25.15" customHeight="1" x14ac:dyDescent="0.2">
      <c r="A247" s="52" t="str">
        <f t="shared" si="140"/>
        <v/>
      </c>
      <c r="B247" s="157" t="e">
        <f t="shared" ca="1" si="108"/>
        <v>#VALUE!</v>
      </c>
      <c r="C247" s="157" t="e">
        <f t="shared" si="109"/>
        <v>#VALUE!</v>
      </c>
      <c r="D247" s="29"/>
      <c r="E247" s="155" t="str">
        <f ca="1">IFERROR(INDIRECT(ADDRESS(MATCH(D247,CatModules!C:C,0),2,1,1,"CatModules")),"")</f>
        <v/>
      </c>
      <c r="F247" s="96"/>
      <c r="G247" s="156" t="str">
        <f ca="1">IFERROR(INDIRECT(ADDRESS(MATCH(CONCATENATE(E247,"-",F247),CatInt!K:K,0),3,1,1,"CatInt")),"")</f>
        <v/>
      </c>
      <c r="H247" s="45" t="str">
        <f>IF(F247="","",VLOOKUP(F247,#REF!,2,FALSE))</f>
        <v/>
      </c>
      <c r="I247" s="29"/>
      <c r="J247" s="155" t="e">
        <f t="shared" si="110"/>
        <v>#VALUE!</v>
      </c>
      <c r="K247" s="155" t="e">
        <f t="shared" si="111"/>
        <v>#VALUE!</v>
      </c>
      <c r="L247" s="153"/>
      <c r="M247" s="53"/>
      <c r="N247" s="175">
        <f t="shared" si="112"/>
        <v>1247</v>
      </c>
      <c r="O247" s="53"/>
      <c r="P247" s="175">
        <f t="shared" si="113"/>
        <v>10247</v>
      </c>
      <c r="Q247" s="30"/>
      <c r="R247" s="149" t="str">
        <f>IFERROR(VLOOKUP(Q247,Setup!D$16:E$25,2,FALSE),"")</f>
        <v/>
      </c>
      <c r="S247" s="51" t="str">
        <f ca="1">IFERROR(IF(OR(I247="",VLOOKUP(I247,CatCostInp!$E$2:$K$88,7,FALSE)=0),"",VLOOKUP(I247,CatCostInp!$E$2:$K$88,7,FALSE)),"")</f>
        <v/>
      </c>
      <c r="T247" s="159" t="e">
        <f>VLOOKUP(U247,#REF!,2,FALSE)</f>
        <v>#REF!</v>
      </c>
      <c r="U247" s="30"/>
      <c r="V247" s="1" t="str">
        <f ca="1">IF(U247=Setup!$C$10,"Grant",IF('Other Pharma &amp; Health Products'!U247=Setup!$C$11,"Local",IF('Other Pharma &amp; Health Products'!U247=Setup!$C$12,"Other","")))</f>
        <v/>
      </c>
      <c r="W247" s="34"/>
      <c r="X247" s="148"/>
      <c r="Y247" s="33"/>
      <c r="Z247" s="36" t="str">
        <f t="shared" si="114"/>
        <v/>
      </c>
      <c r="AA247" s="35"/>
      <c r="AB247" s="32" t="str">
        <f t="shared" si="115"/>
        <v/>
      </c>
      <c r="AC247" s="34"/>
      <c r="AD247" s="32" t="str">
        <f t="shared" si="116"/>
        <v/>
      </c>
      <c r="AE247" s="34"/>
      <c r="AF247" s="36" t="str">
        <f t="shared" si="117"/>
        <v/>
      </c>
      <c r="AG247" s="36" t="str">
        <f t="shared" si="118"/>
        <v/>
      </c>
      <c r="AH247" s="36" t="str">
        <f t="shared" si="119"/>
        <v/>
      </c>
      <c r="AI247" s="55"/>
      <c r="AJ247" s="37"/>
      <c r="AK247" s="148"/>
      <c r="AL247" s="35"/>
      <c r="AM247" s="32" t="str">
        <f t="shared" si="120"/>
        <v/>
      </c>
      <c r="AN247" s="35"/>
      <c r="AO247" s="32" t="str">
        <f t="shared" si="121"/>
        <v/>
      </c>
      <c r="AP247" s="35"/>
      <c r="AQ247" s="32" t="str">
        <f t="shared" si="122"/>
        <v/>
      </c>
      <c r="AR247" s="34"/>
      <c r="AS247" s="36" t="str">
        <f t="shared" si="123"/>
        <v/>
      </c>
      <c r="AT247" s="36" t="str">
        <f t="shared" si="124"/>
        <v/>
      </c>
      <c r="AU247" s="36" t="str">
        <f t="shared" si="125"/>
        <v/>
      </c>
      <c r="AV247" s="55"/>
      <c r="AW247" s="34"/>
      <c r="AX247" s="148"/>
      <c r="AY247" s="34"/>
      <c r="AZ247" s="32" t="str">
        <f t="shared" si="126"/>
        <v/>
      </c>
      <c r="BA247" s="34"/>
      <c r="BB247" s="32" t="str">
        <f t="shared" si="127"/>
        <v/>
      </c>
      <c r="BC247" s="34"/>
      <c r="BD247" s="32" t="str">
        <f t="shared" si="128"/>
        <v/>
      </c>
      <c r="BE247" s="34"/>
      <c r="BF247" s="36" t="str">
        <f t="shared" si="129"/>
        <v/>
      </c>
      <c r="BG247" s="36" t="str">
        <f t="shared" si="130"/>
        <v/>
      </c>
      <c r="BH247" s="36" t="str">
        <f t="shared" si="131"/>
        <v/>
      </c>
      <c r="BI247" s="55"/>
      <c r="BJ247" s="34"/>
      <c r="BK247" s="148"/>
      <c r="BL247" s="34"/>
      <c r="BM247" s="32" t="str">
        <f t="shared" si="132"/>
        <v/>
      </c>
      <c r="BN247" s="34"/>
      <c r="BO247" s="32" t="str">
        <f t="shared" si="133"/>
        <v/>
      </c>
      <c r="BP247" s="34"/>
      <c r="BQ247" s="32" t="str">
        <f t="shared" si="134"/>
        <v/>
      </c>
      <c r="BR247" s="34"/>
      <c r="BS247" s="36" t="str">
        <f t="shared" si="135"/>
        <v/>
      </c>
      <c r="BT247" s="36" t="str">
        <f t="shared" si="136"/>
        <v/>
      </c>
      <c r="BU247" s="36" t="str">
        <f t="shared" si="137"/>
        <v/>
      </c>
      <c r="BV247" s="55"/>
      <c r="BW247" s="36" t="str">
        <f t="shared" si="138"/>
        <v/>
      </c>
      <c r="BX247" s="36" t="str">
        <f t="shared" si="138"/>
        <v/>
      </c>
      <c r="BY247" s="31"/>
      <c r="BZ247" s="38"/>
      <c r="CB247" s="120" t="e">
        <f t="shared" ca="1" si="107"/>
        <v>#VALUE!</v>
      </c>
      <c r="CC247" s="2" t="e">
        <f t="shared" ca="1" si="139"/>
        <v>#VALUE!</v>
      </c>
    </row>
    <row r="248" spans="1:81" s="10" customFormat="1" ht="25.15" customHeight="1" x14ac:dyDescent="0.2">
      <c r="A248" s="52" t="str">
        <f t="shared" si="140"/>
        <v/>
      </c>
      <c r="B248" s="157" t="e">
        <f t="shared" ca="1" si="108"/>
        <v>#VALUE!</v>
      </c>
      <c r="C248" s="157" t="e">
        <f t="shared" si="109"/>
        <v>#VALUE!</v>
      </c>
      <c r="D248" s="29"/>
      <c r="E248" s="155" t="str">
        <f ca="1">IFERROR(INDIRECT(ADDRESS(MATCH(D248,CatModules!C:C,0),2,1,1,"CatModules")),"")</f>
        <v/>
      </c>
      <c r="F248" s="96"/>
      <c r="G248" s="156" t="str">
        <f ca="1">IFERROR(INDIRECT(ADDRESS(MATCH(CONCATENATE(E248,"-",F248),CatInt!K:K,0),3,1,1,"CatInt")),"")</f>
        <v/>
      </c>
      <c r="H248" s="45" t="str">
        <f>IF(F248="","",VLOOKUP(F248,#REF!,2,FALSE))</f>
        <v/>
      </c>
      <c r="I248" s="29"/>
      <c r="J248" s="155" t="e">
        <f t="shared" si="110"/>
        <v>#VALUE!</v>
      </c>
      <c r="K248" s="155" t="e">
        <f t="shared" si="111"/>
        <v>#VALUE!</v>
      </c>
      <c r="L248" s="153"/>
      <c r="M248" s="53"/>
      <c r="N248" s="175">
        <f t="shared" si="112"/>
        <v>1248</v>
      </c>
      <c r="O248" s="53"/>
      <c r="P248" s="175">
        <f t="shared" si="113"/>
        <v>10248</v>
      </c>
      <c r="Q248" s="30"/>
      <c r="R248" s="149" t="str">
        <f>IFERROR(VLOOKUP(Q248,Setup!D$16:E$25,2,FALSE),"")</f>
        <v/>
      </c>
      <c r="S248" s="51" t="str">
        <f ca="1">IFERROR(IF(OR(I248="",VLOOKUP(I248,CatCostInp!$E$2:$K$88,7,FALSE)=0),"",VLOOKUP(I248,CatCostInp!$E$2:$K$88,7,FALSE)),"")</f>
        <v/>
      </c>
      <c r="T248" s="159" t="e">
        <f>VLOOKUP(U248,#REF!,2,FALSE)</f>
        <v>#REF!</v>
      </c>
      <c r="U248" s="30"/>
      <c r="V248" s="1" t="str">
        <f ca="1">IF(U248=Setup!$C$10,"Grant",IF('Other Pharma &amp; Health Products'!U248=Setup!$C$11,"Local",IF('Other Pharma &amp; Health Products'!U248=Setup!$C$12,"Other","")))</f>
        <v/>
      </c>
      <c r="W248" s="34"/>
      <c r="X248" s="148"/>
      <c r="Y248" s="33"/>
      <c r="Z248" s="36" t="str">
        <f t="shared" si="114"/>
        <v/>
      </c>
      <c r="AA248" s="35"/>
      <c r="AB248" s="32" t="str">
        <f t="shared" si="115"/>
        <v/>
      </c>
      <c r="AC248" s="34"/>
      <c r="AD248" s="32" t="str">
        <f t="shared" si="116"/>
        <v/>
      </c>
      <c r="AE248" s="34"/>
      <c r="AF248" s="36" t="str">
        <f t="shared" si="117"/>
        <v/>
      </c>
      <c r="AG248" s="36" t="str">
        <f t="shared" si="118"/>
        <v/>
      </c>
      <c r="AH248" s="36" t="str">
        <f t="shared" si="119"/>
        <v/>
      </c>
      <c r="AI248" s="55"/>
      <c r="AJ248" s="37"/>
      <c r="AK248" s="148"/>
      <c r="AL248" s="35"/>
      <c r="AM248" s="32" t="str">
        <f t="shared" si="120"/>
        <v/>
      </c>
      <c r="AN248" s="35"/>
      <c r="AO248" s="32" t="str">
        <f t="shared" si="121"/>
        <v/>
      </c>
      <c r="AP248" s="35"/>
      <c r="AQ248" s="32" t="str">
        <f t="shared" si="122"/>
        <v/>
      </c>
      <c r="AR248" s="34"/>
      <c r="AS248" s="36" t="str">
        <f t="shared" si="123"/>
        <v/>
      </c>
      <c r="AT248" s="36" t="str">
        <f t="shared" si="124"/>
        <v/>
      </c>
      <c r="AU248" s="36" t="str">
        <f t="shared" si="125"/>
        <v/>
      </c>
      <c r="AV248" s="55"/>
      <c r="AW248" s="34"/>
      <c r="AX248" s="148"/>
      <c r="AY248" s="34"/>
      <c r="AZ248" s="32" t="str">
        <f t="shared" si="126"/>
        <v/>
      </c>
      <c r="BA248" s="34"/>
      <c r="BB248" s="32" t="str">
        <f t="shared" si="127"/>
        <v/>
      </c>
      <c r="BC248" s="34"/>
      <c r="BD248" s="32" t="str">
        <f t="shared" si="128"/>
        <v/>
      </c>
      <c r="BE248" s="34"/>
      <c r="BF248" s="36" t="str">
        <f t="shared" si="129"/>
        <v/>
      </c>
      <c r="BG248" s="36" t="str">
        <f t="shared" si="130"/>
        <v/>
      </c>
      <c r="BH248" s="36" t="str">
        <f t="shared" si="131"/>
        <v/>
      </c>
      <c r="BI248" s="55"/>
      <c r="BJ248" s="34"/>
      <c r="BK248" s="148"/>
      <c r="BL248" s="34"/>
      <c r="BM248" s="32" t="str">
        <f t="shared" si="132"/>
        <v/>
      </c>
      <c r="BN248" s="34"/>
      <c r="BO248" s="32" t="str">
        <f t="shared" si="133"/>
        <v/>
      </c>
      <c r="BP248" s="34"/>
      <c r="BQ248" s="32" t="str">
        <f t="shared" si="134"/>
        <v/>
      </c>
      <c r="BR248" s="34"/>
      <c r="BS248" s="36" t="str">
        <f t="shared" si="135"/>
        <v/>
      </c>
      <c r="BT248" s="36" t="str">
        <f t="shared" si="136"/>
        <v/>
      </c>
      <c r="BU248" s="36" t="str">
        <f t="shared" si="137"/>
        <v/>
      </c>
      <c r="BV248" s="55"/>
      <c r="BW248" s="36" t="str">
        <f t="shared" si="138"/>
        <v/>
      </c>
      <c r="BX248" s="36" t="str">
        <f t="shared" si="138"/>
        <v/>
      </c>
      <c r="BY248" s="31"/>
      <c r="BZ248" s="38"/>
      <c r="CB248" s="120" t="e">
        <f t="shared" ca="1" si="107"/>
        <v>#VALUE!</v>
      </c>
      <c r="CC248" s="2" t="e">
        <f t="shared" ca="1" si="139"/>
        <v>#VALUE!</v>
      </c>
    </row>
    <row r="249" spans="1:81" s="10" customFormat="1" ht="25.15" customHeight="1" x14ac:dyDescent="0.2">
      <c r="A249" s="52" t="str">
        <f t="shared" si="140"/>
        <v/>
      </c>
      <c r="B249" s="157" t="e">
        <f t="shared" ca="1" si="108"/>
        <v>#VALUE!</v>
      </c>
      <c r="C249" s="157" t="e">
        <f t="shared" si="109"/>
        <v>#VALUE!</v>
      </c>
      <c r="D249" s="29"/>
      <c r="E249" s="155" t="str">
        <f ca="1">IFERROR(INDIRECT(ADDRESS(MATCH(D249,CatModules!C:C,0),2,1,1,"CatModules")),"")</f>
        <v/>
      </c>
      <c r="F249" s="96"/>
      <c r="G249" s="156" t="str">
        <f ca="1">IFERROR(INDIRECT(ADDRESS(MATCH(CONCATENATE(E249,"-",F249),CatInt!K:K,0),3,1,1,"CatInt")),"")</f>
        <v/>
      </c>
      <c r="H249" s="45" t="str">
        <f>IF(F249="","",VLOOKUP(F249,#REF!,2,FALSE))</f>
        <v/>
      </c>
      <c r="I249" s="29"/>
      <c r="J249" s="155" t="e">
        <f t="shared" si="110"/>
        <v>#VALUE!</v>
      </c>
      <c r="K249" s="155" t="e">
        <f t="shared" si="111"/>
        <v>#VALUE!</v>
      </c>
      <c r="L249" s="153"/>
      <c r="M249" s="53"/>
      <c r="N249" s="175">
        <f t="shared" si="112"/>
        <v>1249</v>
      </c>
      <c r="O249" s="53"/>
      <c r="P249" s="175">
        <f t="shared" si="113"/>
        <v>10249</v>
      </c>
      <c r="Q249" s="30"/>
      <c r="R249" s="149" t="str">
        <f>IFERROR(VLOOKUP(Q249,Setup!D$16:E$25,2,FALSE),"")</f>
        <v/>
      </c>
      <c r="S249" s="51" t="str">
        <f ca="1">IFERROR(IF(OR(I249="",VLOOKUP(I249,CatCostInp!$E$2:$K$88,7,FALSE)=0),"",VLOOKUP(I249,CatCostInp!$E$2:$K$88,7,FALSE)),"")</f>
        <v/>
      </c>
      <c r="T249" s="159" t="e">
        <f>VLOOKUP(U249,#REF!,2,FALSE)</f>
        <v>#REF!</v>
      </c>
      <c r="U249" s="30"/>
      <c r="V249" s="1" t="str">
        <f ca="1">IF(U249=Setup!$C$10,"Grant",IF('Other Pharma &amp; Health Products'!U249=Setup!$C$11,"Local",IF('Other Pharma &amp; Health Products'!U249=Setup!$C$12,"Other","")))</f>
        <v/>
      </c>
      <c r="W249" s="34"/>
      <c r="X249" s="148"/>
      <c r="Y249" s="33"/>
      <c r="Z249" s="36" t="str">
        <f t="shared" si="114"/>
        <v/>
      </c>
      <c r="AA249" s="35"/>
      <c r="AB249" s="32" t="str">
        <f t="shared" si="115"/>
        <v/>
      </c>
      <c r="AC249" s="34"/>
      <c r="AD249" s="32" t="str">
        <f t="shared" si="116"/>
        <v/>
      </c>
      <c r="AE249" s="34"/>
      <c r="AF249" s="36" t="str">
        <f t="shared" si="117"/>
        <v/>
      </c>
      <c r="AG249" s="36" t="str">
        <f t="shared" si="118"/>
        <v/>
      </c>
      <c r="AH249" s="36" t="str">
        <f t="shared" si="119"/>
        <v/>
      </c>
      <c r="AI249" s="55"/>
      <c r="AJ249" s="37"/>
      <c r="AK249" s="148"/>
      <c r="AL249" s="35"/>
      <c r="AM249" s="32" t="str">
        <f t="shared" si="120"/>
        <v/>
      </c>
      <c r="AN249" s="35"/>
      <c r="AO249" s="32" t="str">
        <f t="shared" si="121"/>
        <v/>
      </c>
      <c r="AP249" s="35"/>
      <c r="AQ249" s="32" t="str">
        <f t="shared" si="122"/>
        <v/>
      </c>
      <c r="AR249" s="34"/>
      <c r="AS249" s="36" t="str">
        <f t="shared" si="123"/>
        <v/>
      </c>
      <c r="AT249" s="36" t="str">
        <f t="shared" si="124"/>
        <v/>
      </c>
      <c r="AU249" s="36" t="str">
        <f t="shared" si="125"/>
        <v/>
      </c>
      <c r="AV249" s="55"/>
      <c r="AW249" s="34"/>
      <c r="AX249" s="148"/>
      <c r="AY249" s="34"/>
      <c r="AZ249" s="32" t="str">
        <f t="shared" si="126"/>
        <v/>
      </c>
      <c r="BA249" s="34"/>
      <c r="BB249" s="32" t="str">
        <f t="shared" si="127"/>
        <v/>
      </c>
      <c r="BC249" s="34"/>
      <c r="BD249" s="32" t="str">
        <f t="shared" si="128"/>
        <v/>
      </c>
      <c r="BE249" s="34"/>
      <c r="BF249" s="36" t="str">
        <f t="shared" si="129"/>
        <v/>
      </c>
      <c r="BG249" s="36" t="str">
        <f t="shared" si="130"/>
        <v/>
      </c>
      <c r="BH249" s="36" t="str">
        <f t="shared" si="131"/>
        <v/>
      </c>
      <c r="BI249" s="55"/>
      <c r="BJ249" s="34"/>
      <c r="BK249" s="148"/>
      <c r="BL249" s="34"/>
      <c r="BM249" s="32" t="str">
        <f t="shared" si="132"/>
        <v/>
      </c>
      <c r="BN249" s="34"/>
      <c r="BO249" s="32" t="str">
        <f t="shared" si="133"/>
        <v/>
      </c>
      <c r="BP249" s="34"/>
      <c r="BQ249" s="32" t="str">
        <f t="shared" si="134"/>
        <v/>
      </c>
      <c r="BR249" s="34"/>
      <c r="BS249" s="36" t="str">
        <f t="shared" si="135"/>
        <v/>
      </c>
      <c r="BT249" s="36" t="str">
        <f t="shared" si="136"/>
        <v/>
      </c>
      <c r="BU249" s="36" t="str">
        <f t="shared" si="137"/>
        <v/>
      </c>
      <c r="BV249" s="55"/>
      <c r="BW249" s="36" t="str">
        <f t="shared" si="138"/>
        <v/>
      </c>
      <c r="BX249" s="36" t="str">
        <f t="shared" si="138"/>
        <v/>
      </c>
      <c r="BY249" s="31"/>
      <c r="BZ249" s="38"/>
      <c r="CB249" s="120" t="e">
        <f t="shared" ca="1" si="107"/>
        <v>#VALUE!</v>
      </c>
      <c r="CC249" s="2" t="e">
        <f t="shared" ca="1" si="139"/>
        <v>#VALUE!</v>
      </c>
    </row>
    <row r="250" spans="1:81" s="10" customFormat="1" ht="25.15" customHeight="1" x14ac:dyDescent="0.2">
      <c r="A250" s="52" t="str">
        <f t="shared" si="140"/>
        <v/>
      </c>
      <c r="B250" s="157" t="e">
        <f t="shared" ca="1" si="108"/>
        <v>#VALUE!</v>
      </c>
      <c r="C250" s="157" t="e">
        <f t="shared" si="109"/>
        <v>#VALUE!</v>
      </c>
      <c r="D250" s="29"/>
      <c r="E250" s="155" t="str">
        <f ca="1">IFERROR(INDIRECT(ADDRESS(MATCH(D250,CatModules!C:C,0),2,1,1,"CatModules")),"")</f>
        <v/>
      </c>
      <c r="F250" s="96"/>
      <c r="G250" s="156" t="str">
        <f ca="1">IFERROR(INDIRECT(ADDRESS(MATCH(CONCATENATE(E250,"-",F250),CatInt!K:K,0),3,1,1,"CatInt")),"")</f>
        <v/>
      </c>
      <c r="H250" s="45" t="str">
        <f>IF(F250="","",VLOOKUP(F250,#REF!,2,FALSE))</f>
        <v/>
      </c>
      <c r="I250" s="29"/>
      <c r="J250" s="155" t="e">
        <f t="shared" si="110"/>
        <v>#VALUE!</v>
      </c>
      <c r="K250" s="155" t="e">
        <f t="shared" si="111"/>
        <v>#VALUE!</v>
      </c>
      <c r="L250" s="153"/>
      <c r="M250" s="53"/>
      <c r="N250" s="175">
        <f t="shared" si="112"/>
        <v>1250</v>
      </c>
      <c r="O250" s="53"/>
      <c r="P250" s="175">
        <f t="shared" si="113"/>
        <v>10250</v>
      </c>
      <c r="Q250" s="30"/>
      <c r="R250" s="149" t="str">
        <f>IFERROR(VLOOKUP(Q250,Setup!D$16:E$25,2,FALSE),"")</f>
        <v/>
      </c>
      <c r="S250" s="51" t="str">
        <f ca="1">IFERROR(IF(OR(I250="",VLOOKUP(I250,CatCostInp!$E$2:$K$88,7,FALSE)=0),"",VLOOKUP(I250,CatCostInp!$E$2:$K$88,7,FALSE)),"")</f>
        <v/>
      </c>
      <c r="T250" s="159" t="e">
        <f>VLOOKUP(U250,#REF!,2,FALSE)</f>
        <v>#REF!</v>
      </c>
      <c r="U250" s="30"/>
      <c r="V250" s="1" t="str">
        <f ca="1">IF(U250=Setup!$C$10,"Grant",IF('Other Pharma &amp; Health Products'!U250=Setup!$C$11,"Local",IF('Other Pharma &amp; Health Products'!U250=Setup!$C$12,"Other","")))</f>
        <v/>
      </c>
      <c r="W250" s="34"/>
      <c r="X250" s="148"/>
      <c r="Y250" s="33"/>
      <c r="Z250" s="36" t="str">
        <f t="shared" si="114"/>
        <v/>
      </c>
      <c r="AA250" s="35"/>
      <c r="AB250" s="32" t="str">
        <f t="shared" si="115"/>
        <v/>
      </c>
      <c r="AC250" s="34"/>
      <c r="AD250" s="32" t="str">
        <f t="shared" si="116"/>
        <v/>
      </c>
      <c r="AE250" s="34"/>
      <c r="AF250" s="36" t="str">
        <f t="shared" si="117"/>
        <v/>
      </c>
      <c r="AG250" s="36" t="str">
        <f t="shared" si="118"/>
        <v/>
      </c>
      <c r="AH250" s="36" t="str">
        <f t="shared" si="119"/>
        <v/>
      </c>
      <c r="AI250" s="55"/>
      <c r="AJ250" s="37"/>
      <c r="AK250" s="148"/>
      <c r="AL250" s="35"/>
      <c r="AM250" s="32" t="str">
        <f t="shared" si="120"/>
        <v/>
      </c>
      <c r="AN250" s="35"/>
      <c r="AO250" s="32" t="str">
        <f t="shared" si="121"/>
        <v/>
      </c>
      <c r="AP250" s="35"/>
      <c r="AQ250" s="32" t="str">
        <f t="shared" si="122"/>
        <v/>
      </c>
      <c r="AR250" s="34"/>
      <c r="AS250" s="36" t="str">
        <f t="shared" si="123"/>
        <v/>
      </c>
      <c r="AT250" s="36" t="str">
        <f t="shared" si="124"/>
        <v/>
      </c>
      <c r="AU250" s="36" t="str">
        <f t="shared" si="125"/>
        <v/>
      </c>
      <c r="AV250" s="55"/>
      <c r="AW250" s="34"/>
      <c r="AX250" s="148"/>
      <c r="AY250" s="34"/>
      <c r="AZ250" s="32" t="str">
        <f t="shared" si="126"/>
        <v/>
      </c>
      <c r="BA250" s="34"/>
      <c r="BB250" s="32" t="str">
        <f t="shared" si="127"/>
        <v/>
      </c>
      <c r="BC250" s="34"/>
      <c r="BD250" s="32" t="str">
        <f t="shared" si="128"/>
        <v/>
      </c>
      <c r="BE250" s="34"/>
      <c r="BF250" s="36" t="str">
        <f t="shared" si="129"/>
        <v/>
      </c>
      <c r="BG250" s="36" t="str">
        <f t="shared" si="130"/>
        <v/>
      </c>
      <c r="BH250" s="36" t="str">
        <f t="shared" si="131"/>
        <v/>
      </c>
      <c r="BI250" s="55"/>
      <c r="BJ250" s="34"/>
      <c r="BK250" s="148"/>
      <c r="BL250" s="34"/>
      <c r="BM250" s="32" t="str">
        <f t="shared" si="132"/>
        <v/>
      </c>
      <c r="BN250" s="34"/>
      <c r="BO250" s="32" t="str">
        <f t="shared" si="133"/>
        <v/>
      </c>
      <c r="BP250" s="34"/>
      <c r="BQ250" s="32" t="str">
        <f t="shared" si="134"/>
        <v/>
      </c>
      <c r="BR250" s="34"/>
      <c r="BS250" s="36" t="str">
        <f t="shared" si="135"/>
        <v/>
      </c>
      <c r="BT250" s="36" t="str">
        <f t="shared" si="136"/>
        <v/>
      </c>
      <c r="BU250" s="36" t="str">
        <f t="shared" si="137"/>
        <v/>
      </c>
      <c r="BV250" s="55"/>
      <c r="BW250" s="36" t="str">
        <f t="shared" si="138"/>
        <v/>
      </c>
      <c r="BX250" s="36" t="str">
        <f t="shared" si="138"/>
        <v/>
      </c>
      <c r="BY250" s="31"/>
      <c r="BZ250" s="38"/>
      <c r="CB250" s="120" t="e">
        <f t="shared" ca="1" si="107"/>
        <v>#VALUE!</v>
      </c>
      <c r="CC250" s="2" t="e">
        <f t="shared" ca="1" si="139"/>
        <v>#VALUE!</v>
      </c>
    </row>
    <row r="251" spans="1:81" s="10" customFormat="1" ht="25.15" customHeight="1" x14ac:dyDescent="0.2">
      <c r="A251" s="52" t="str">
        <f t="shared" si="140"/>
        <v/>
      </c>
      <c r="B251" s="157" t="e">
        <f t="shared" ca="1" si="108"/>
        <v>#VALUE!</v>
      </c>
      <c r="C251" s="157" t="e">
        <f t="shared" si="109"/>
        <v>#VALUE!</v>
      </c>
      <c r="D251" s="29"/>
      <c r="E251" s="155" t="str">
        <f ca="1">IFERROR(INDIRECT(ADDRESS(MATCH(D251,CatModules!C:C,0),2,1,1,"CatModules")),"")</f>
        <v/>
      </c>
      <c r="F251" s="96"/>
      <c r="G251" s="156" t="str">
        <f ca="1">IFERROR(INDIRECT(ADDRESS(MATCH(CONCATENATE(E251,"-",F251),CatInt!K:K,0),3,1,1,"CatInt")),"")</f>
        <v/>
      </c>
      <c r="H251" s="45" t="str">
        <f>IF(F251="","",VLOOKUP(F251,#REF!,2,FALSE))</f>
        <v/>
      </c>
      <c r="I251" s="29"/>
      <c r="J251" s="155" t="e">
        <f t="shared" si="110"/>
        <v>#VALUE!</v>
      </c>
      <c r="K251" s="155" t="e">
        <f t="shared" si="111"/>
        <v>#VALUE!</v>
      </c>
      <c r="L251" s="153"/>
      <c r="M251" s="53"/>
      <c r="N251" s="175">
        <f t="shared" si="112"/>
        <v>1251</v>
      </c>
      <c r="O251" s="53"/>
      <c r="P251" s="175">
        <f t="shared" si="113"/>
        <v>10251</v>
      </c>
      <c r="Q251" s="30"/>
      <c r="R251" s="149" t="str">
        <f>IFERROR(VLOOKUP(Q251,Setup!D$16:E$25,2,FALSE),"")</f>
        <v/>
      </c>
      <c r="S251" s="51" t="str">
        <f ca="1">IFERROR(IF(OR(I251="",VLOOKUP(I251,CatCostInp!$E$2:$K$88,7,FALSE)=0),"",VLOOKUP(I251,CatCostInp!$E$2:$K$88,7,FALSE)),"")</f>
        <v/>
      </c>
      <c r="T251" s="159" t="e">
        <f>VLOOKUP(U251,#REF!,2,FALSE)</f>
        <v>#REF!</v>
      </c>
      <c r="U251" s="30"/>
      <c r="V251" s="1" t="str">
        <f ca="1">IF(U251=Setup!$C$10,"Grant",IF('Other Pharma &amp; Health Products'!U251=Setup!$C$11,"Local",IF('Other Pharma &amp; Health Products'!U251=Setup!$C$12,"Other","")))</f>
        <v/>
      </c>
      <c r="W251" s="34"/>
      <c r="X251" s="148"/>
      <c r="Y251" s="33"/>
      <c r="Z251" s="36" t="str">
        <f t="shared" si="114"/>
        <v/>
      </c>
      <c r="AA251" s="35"/>
      <c r="AB251" s="32" t="str">
        <f t="shared" si="115"/>
        <v/>
      </c>
      <c r="AC251" s="34"/>
      <c r="AD251" s="32" t="str">
        <f t="shared" si="116"/>
        <v/>
      </c>
      <c r="AE251" s="34"/>
      <c r="AF251" s="36" t="str">
        <f t="shared" si="117"/>
        <v/>
      </c>
      <c r="AG251" s="36" t="str">
        <f t="shared" si="118"/>
        <v/>
      </c>
      <c r="AH251" s="36" t="str">
        <f t="shared" si="119"/>
        <v/>
      </c>
      <c r="AI251" s="55"/>
      <c r="AJ251" s="37"/>
      <c r="AK251" s="148"/>
      <c r="AL251" s="35"/>
      <c r="AM251" s="32" t="str">
        <f t="shared" si="120"/>
        <v/>
      </c>
      <c r="AN251" s="35"/>
      <c r="AO251" s="32" t="str">
        <f t="shared" si="121"/>
        <v/>
      </c>
      <c r="AP251" s="35"/>
      <c r="AQ251" s="32" t="str">
        <f t="shared" si="122"/>
        <v/>
      </c>
      <c r="AR251" s="34"/>
      <c r="AS251" s="36" t="str">
        <f t="shared" si="123"/>
        <v/>
      </c>
      <c r="AT251" s="36" t="str">
        <f t="shared" si="124"/>
        <v/>
      </c>
      <c r="AU251" s="36" t="str">
        <f t="shared" si="125"/>
        <v/>
      </c>
      <c r="AV251" s="55"/>
      <c r="AW251" s="34"/>
      <c r="AX251" s="148"/>
      <c r="AY251" s="34"/>
      <c r="AZ251" s="32" t="str">
        <f t="shared" si="126"/>
        <v/>
      </c>
      <c r="BA251" s="34"/>
      <c r="BB251" s="32" t="str">
        <f t="shared" si="127"/>
        <v/>
      </c>
      <c r="BC251" s="34"/>
      <c r="BD251" s="32" t="str">
        <f t="shared" si="128"/>
        <v/>
      </c>
      <c r="BE251" s="34"/>
      <c r="BF251" s="36" t="str">
        <f t="shared" si="129"/>
        <v/>
      </c>
      <c r="BG251" s="36" t="str">
        <f t="shared" si="130"/>
        <v/>
      </c>
      <c r="BH251" s="36" t="str">
        <f t="shared" si="131"/>
        <v/>
      </c>
      <c r="BI251" s="55"/>
      <c r="BJ251" s="34"/>
      <c r="BK251" s="148"/>
      <c r="BL251" s="34"/>
      <c r="BM251" s="32" t="str">
        <f t="shared" si="132"/>
        <v/>
      </c>
      <c r="BN251" s="34"/>
      <c r="BO251" s="32" t="str">
        <f t="shared" si="133"/>
        <v/>
      </c>
      <c r="BP251" s="34"/>
      <c r="BQ251" s="32" t="str">
        <f t="shared" si="134"/>
        <v/>
      </c>
      <c r="BR251" s="34"/>
      <c r="BS251" s="36" t="str">
        <f t="shared" si="135"/>
        <v/>
      </c>
      <c r="BT251" s="36" t="str">
        <f t="shared" si="136"/>
        <v/>
      </c>
      <c r="BU251" s="36" t="str">
        <f t="shared" si="137"/>
        <v/>
      </c>
      <c r="BV251" s="55"/>
      <c r="BW251" s="36" t="str">
        <f t="shared" si="138"/>
        <v/>
      </c>
      <c r="BX251" s="36" t="str">
        <f t="shared" si="138"/>
        <v/>
      </c>
      <c r="BY251" s="31"/>
      <c r="BZ251" s="38"/>
      <c r="CB251" s="120" t="e">
        <f t="shared" ca="1" si="107"/>
        <v>#VALUE!</v>
      </c>
      <c r="CC251" s="2" t="e">
        <f t="shared" ca="1" si="139"/>
        <v>#VALUE!</v>
      </c>
    </row>
    <row r="252" spans="1:81" s="10" customFormat="1" ht="25.15" customHeight="1" x14ac:dyDescent="0.2">
      <c r="A252" s="52" t="str">
        <f t="shared" si="140"/>
        <v/>
      </c>
      <c r="B252" s="157" t="e">
        <f t="shared" ca="1" si="108"/>
        <v>#VALUE!</v>
      </c>
      <c r="C252" s="157" t="e">
        <f t="shared" si="109"/>
        <v>#VALUE!</v>
      </c>
      <c r="D252" s="29"/>
      <c r="E252" s="155" t="str">
        <f ca="1">IFERROR(INDIRECT(ADDRESS(MATCH(D252,CatModules!C:C,0),2,1,1,"CatModules")),"")</f>
        <v/>
      </c>
      <c r="F252" s="96"/>
      <c r="G252" s="156" t="str">
        <f ca="1">IFERROR(INDIRECT(ADDRESS(MATCH(CONCATENATE(E252,"-",F252),CatInt!K:K,0),3,1,1,"CatInt")),"")</f>
        <v/>
      </c>
      <c r="H252" s="45" t="str">
        <f>IF(F252="","",VLOOKUP(F252,#REF!,2,FALSE))</f>
        <v/>
      </c>
      <c r="I252" s="29"/>
      <c r="J252" s="155" t="e">
        <f t="shared" si="110"/>
        <v>#VALUE!</v>
      </c>
      <c r="K252" s="155" t="e">
        <f t="shared" si="111"/>
        <v>#VALUE!</v>
      </c>
      <c r="L252" s="153"/>
      <c r="M252" s="53"/>
      <c r="N252" s="175">
        <f t="shared" si="112"/>
        <v>1252</v>
      </c>
      <c r="O252" s="53"/>
      <c r="P252" s="175">
        <f t="shared" si="113"/>
        <v>10252</v>
      </c>
      <c r="Q252" s="30"/>
      <c r="R252" s="149" t="str">
        <f>IFERROR(VLOOKUP(Q252,Setup!D$16:E$25,2,FALSE),"")</f>
        <v/>
      </c>
      <c r="S252" s="51" t="str">
        <f ca="1">IFERROR(IF(OR(I252="",VLOOKUP(I252,CatCostInp!$E$2:$K$88,7,FALSE)=0),"",VLOOKUP(I252,CatCostInp!$E$2:$K$88,7,FALSE)),"")</f>
        <v/>
      </c>
      <c r="T252" s="159" t="e">
        <f>VLOOKUP(U252,#REF!,2,FALSE)</f>
        <v>#REF!</v>
      </c>
      <c r="U252" s="30"/>
      <c r="V252" s="1" t="str">
        <f ca="1">IF(U252=Setup!$C$10,"Grant",IF('Other Pharma &amp; Health Products'!U252=Setup!$C$11,"Local",IF('Other Pharma &amp; Health Products'!U252=Setup!$C$12,"Other","")))</f>
        <v/>
      </c>
      <c r="W252" s="34"/>
      <c r="X252" s="148"/>
      <c r="Y252" s="33"/>
      <c r="Z252" s="36" t="str">
        <f t="shared" si="114"/>
        <v/>
      </c>
      <c r="AA252" s="35"/>
      <c r="AB252" s="32" t="str">
        <f t="shared" si="115"/>
        <v/>
      </c>
      <c r="AC252" s="34"/>
      <c r="AD252" s="32" t="str">
        <f t="shared" si="116"/>
        <v/>
      </c>
      <c r="AE252" s="34"/>
      <c r="AF252" s="36" t="str">
        <f t="shared" si="117"/>
        <v/>
      </c>
      <c r="AG252" s="36" t="str">
        <f t="shared" si="118"/>
        <v/>
      </c>
      <c r="AH252" s="36" t="str">
        <f t="shared" si="119"/>
        <v/>
      </c>
      <c r="AI252" s="55"/>
      <c r="AJ252" s="37"/>
      <c r="AK252" s="148"/>
      <c r="AL252" s="35"/>
      <c r="AM252" s="32" t="str">
        <f t="shared" si="120"/>
        <v/>
      </c>
      <c r="AN252" s="35"/>
      <c r="AO252" s="32" t="str">
        <f t="shared" si="121"/>
        <v/>
      </c>
      <c r="AP252" s="35"/>
      <c r="AQ252" s="32" t="str">
        <f t="shared" si="122"/>
        <v/>
      </c>
      <c r="AR252" s="34"/>
      <c r="AS252" s="36" t="str">
        <f t="shared" si="123"/>
        <v/>
      </c>
      <c r="AT252" s="36" t="str">
        <f t="shared" si="124"/>
        <v/>
      </c>
      <c r="AU252" s="36" t="str">
        <f t="shared" si="125"/>
        <v/>
      </c>
      <c r="AV252" s="55"/>
      <c r="AW252" s="34"/>
      <c r="AX252" s="148"/>
      <c r="AY252" s="34"/>
      <c r="AZ252" s="32" t="str">
        <f t="shared" si="126"/>
        <v/>
      </c>
      <c r="BA252" s="34"/>
      <c r="BB252" s="32" t="str">
        <f t="shared" si="127"/>
        <v/>
      </c>
      <c r="BC252" s="34"/>
      <c r="BD252" s="32" t="str">
        <f t="shared" si="128"/>
        <v/>
      </c>
      <c r="BE252" s="34"/>
      <c r="BF252" s="36" t="str">
        <f t="shared" si="129"/>
        <v/>
      </c>
      <c r="BG252" s="36" t="str">
        <f t="shared" si="130"/>
        <v/>
      </c>
      <c r="BH252" s="36" t="str">
        <f t="shared" si="131"/>
        <v/>
      </c>
      <c r="BI252" s="55"/>
      <c r="BJ252" s="34"/>
      <c r="BK252" s="148"/>
      <c r="BL252" s="34"/>
      <c r="BM252" s="32" t="str">
        <f t="shared" si="132"/>
        <v/>
      </c>
      <c r="BN252" s="34"/>
      <c r="BO252" s="32" t="str">
        <f t="shared" si="133"/>
        <v/>
      </c>
      <c r="BP252" s="34"/>
      <c r="BQ252" s="32" t="str">
        <f t="shared" si="134"/>
        <v/>
      </c>
      <c r="BR252" s="34"/>
      <c r="BS252" s="36" t="str">
        <f t="shared" si="135"/>
        <v/>
      </c>
      <c r="BT252" s="36" t="str">
        <f t="shared" si="136"/>
        <v/>
      </c>
      <c r="BU252" s="36" t="str">
        <f t="shared" si="137"/>
        <v/>
      </c>
      <c r="BV252" s="55"/>
      <c r="BW252" s="36" t="str">
        <f t="shared" si="138"/>
        <v/>
      </c>
      <c r="BX252" s="36" t="str">
        <f t="shared" si="138"/>
        <v/>
      </c>
      <c r="BY252" s="31"/>
      <c r="BZ252" s="38"/>
      <c r="CB252" s="120" t="e">
        <f t="shared" ca="1" si="107"/>
        <v>#VALUE!</v>
      </c>
      <c r="CC252" s="2" t="e">
        <f t="shared" ca="1" si="139"/>
        <v>#VALUE!</v>
      </c>
    </row>
    <row r="253" spans="1:81" s="10" customFormat="1" ht="25.15" customHeight="1" x14ac:dyDescent="0.2">
      <c r="A253" s="52" t="str">
        <f t="shared" si="140"/>
        <v/>
      </c>
      <c r="B253" s="157" t="e">
        <f t="shared" ca="1" si="108"/>
        <v>#VALUE!</v>
      </c>
      <c r="C253" s="157" t="e">
        <f t="shared" si="109"/>
        <v>#VALUE!</v>
      </c>
      <c r="D253" s="29"/>
      <c r="E253" s="155" t="str">
        <f ca="1">IFERROR(INDIRECT(ADDRESS(MATCH(D253,CatModules!C:C,0),2,1,1,"CatModules")),"")</f>
        <v/>
      </c>
      <c r="F253" s="96"/>
      <c r="G253" s="156" t="str">
        <f ca="1">IFERROR(INDIRECT(ADDRESS(MATCH(CONCATENATE(E253,"-",F253),CatInt!K:K,0),3,1,1,"CatInt")),"")</f>
        <v/>
      </c>
      <c r="H253" s="45" t="str">
        <f>IF(F253="","",VLOOKUP(F253,#REF!,2,FALSE))</f>
        <v/>
      </c>
      <c r="I253" s="29"/>
      <c r="J253" s="155" t="e">
        <f t="shared" si="110"/>
        <v>#VALUE!</v>
      </c>
      <c r="K253" s="155" t="e">
        <f t="shared" si="111"/>
        <v>#VALUE!</v>
      </c>
      <c r="L253" s="153"/>
      <c r="M253" s="53"/>
      <c r="N253" s="175">
        <f t="shared" si="112"/>
        <v>1253</v>
      </c>
      <c r="O253" s="53"/>
      <c r="P253" s="175">
        <f t="shared" si="113"/>
        <v>10253</v>
      </c>
      <c r="Q253" s="30"/>
      <c r="R253" s="149" t="str">
        <f>IFERROR(VLOOKUP(Q253,Setup!D$16:E$25,2,FALSE),"")</f>
        <v/>
      </c>
      <c r="S253" s="51" t="str">
        <f ca="1">IFERROR(IF(OR(I253="",VLOOKUP(I253,CatCostInp!$E$2:$K$88,7,FALSE)=0),"",VLOOKUP(I253,CatCostInp!$E$2:$K$88,7,FALSE)),"")</f>
        <v/>
      </c>
      <c r="T253" s="159" t="e">
        <f>VLOOKUP(U253,#REF!,2,FALSE)</f>
        <v>#REF!</v>
      </c>
      <c r="U253" s="30"/>
      <c r="V253" s="1" t="str">
        <f ca="1">IF(U253=Setup!$C$10,"Grant",IF('Other Pharma &amp; Health Products'!U253=Setup!$C$11,"Local",IF('Other Pharma &amp; Health Products'!U253=Setup!$C$12,"Other","")))</f>
        <v/>
      </c>
      <c r="W253" s="34"/>
      <c r="X253" s="148"/>
      <c r="Y253" s="33"/>
      <c r="Z253" s="36" t="str">
        <f t="shared" si="114"/>
        <v/>
      </c>
      <c r="AA253" s="35"/>
      <c r="AB253" s="32" t="str">
        <f t="shared" si="115"/>
        <v/>
      </c>
      <c r="AC253" s="34"/>
      <c r="AD253" s="32" t="str">
        <f t="shared" si="116"/>
        <v/>
      </c>
      <c r="AE253" s="34"/>
      <c r="AF253" s="36" t="str">
        <f t="shared" si="117"/>
        <v/>
      </c>
      <c r="AG253" s="36" t="str">
        <f t="shared" si="118"/>
        <v/>
      </c>
      <c r="AH253" s="36" t="str">
        <f t="shared" si="119"/>
        <v/>
      </c>
      <c r="AI253" s="55"/>
      <c r="AJ253" s="37"/>
      <c r="AK253" s="148"/>
      <c r="AL253" s="35"/>
      <c r="AM253" s="32" t="str">
        <f t="shared" si="120"/>
        <v/>
      </c>
      <c r="AN253" s="35"/>
      <c r="AO253" s="32" t="str">
        <f t="shared" si="121"/>
        <v/>
      </c>
      <c r="AP253" s="35"/>
      <c r="AQ253" s="32" t="str">
        <f t="shared" si="122"/>
        <v/>
      </c>
      <c r="AR253" s="34"/>
      <c r="AS253" s="36" t="str">
        <f t="shared" si="123"/>
        <v/>
      </c>
      <c r="AT253" s="36" t="str">
        <f t="shared" si="124"/>
        <v/>
      </c>
      <c r="AU253" s="36" t="str">
        <f t="shared" si="125"/>
        <v/>
      </c>
      <c r="AV253" s="55"/>
      <c r="AW253" s="34"/>
      <c r="AX253" s="148"/>
      <c r="AY253" s="34"/>
      <c r="AZ253" s="32" t="str">
        <f t="shared" si="126"/>
        <v/>
      </c>
      <c r="BA253" s="34"/>
      <c r="BB253" s="32" t="str">
        <f t="shared" si="127"/>
        <v/>
      </c>
      <c r="BC253" s="34"/>
      <c r="BD253" s="32" t="str">
        <f t="shared" si="128"/>
        <v/>
      </c>
      <c r="BE253" s="34"/>
      <c r="BF253" s="36" t="str">
        <f t="shared" si="129"/>
        <v/>
      </c>
      <c r="BG253" s="36" t="str">
        <f t="shared" si="130"/>
        <v/>
      </c>
      <c r="BH253" s="36" t="str">
        <f t="shared" si="131"/>
        <v/>
      </c>
      <c r="BI253" s="55"/>
      <c r="BJ253" s="34"/>
      <c r="BK253" s="148"/>
      <c r="BL253" s="34"/>
      <c r="BM253" s="32" t="str">
        <f t="shared" si="132"/>
        <v/>
      </c>
      <c r="BN253" s="34"/>
      <c r="BO253" s="32" t="str">
        <f t="shared" si="133"/>
        <v/>
      </c>
      <c r="BP253" s="34"/>
      <c r="BQ253" s="32" t="str">
        <f t="shared" si="134"/>
        <v/>
      </c>
      <c r="BR253" s="34"/>
      <c r="BS253" s="36" t="str">
        <f t="shared" si="135"/>
        <v/>
      </c>
      <c r="BT253" s="36" t="str">
        <f t="shared" si="136"/>
        <v/>
      </c>
      <c r="BU253" s="36" t="str">
        <f t="shared" si="137"/>
        <v/>
      </c>
      <c r="BV253" s="55"/>
      <c r="BW253" s="36" t="str">
        <f t="shared" si="138"/>
        <v/>
      </c>
      <c r="BX253" s="36" t="str">
        <f t="shared" si="138"/>
        <v/>
      </c>
      <c r="BY253" s="31"/>
      <c r="BZ253" s="38"/>
      <c r="CB253" s="120" t="e">
        <f t="shared" ca="1" si="107"/>
        <v>#VALUE!</v>
      </c>
      <c r="CC253" s="2" t="e">
        <f t="shared" ca="1" si="139"/>
        <v>#VALUE!</v>
      </c>
    </row>
    <row r="254" spans="1:81" s="10" customFormat="1" ht="25.15" customHeight="1" x14ac:dyDescent="0.2">
      <c r="A254" s="52" t="str">
        <f t="shared" si="140"/>
        <v/>
      </c>
      <c r="B254" s="157" t="e">
        <f t="shared" ca="1" si="108"/>
        <v>#VALUE!</v>
      </c>
      <c r="C254" s="157" t="e">
        <f t="shared" si="109"/>
        <v>#VALUE!</v>
      </c>
      <c r="D254" s="29"/>
      <c r="E254" s="155" t="str">
        <f ca="1">IFERROR(INDIRECT(ADDRESS(MATCH(D254,CatModules!C:C,0),2,1,1,"CatModules")),"")</f>
        <v/>
      </c>
      <c r="F254" s="96"/>
      <c r="G254" s="156" t="str">
        <f ca="1">IFERROR(INDIRECT(ADDRESS(MATCH(CONCATENATE(E254,"-",F254),CatInt!K:K,0),3,1,1,"CatInt")),"")</f>
        <v/>
      </c>
      <c r="H254" s="45" t="str">
        <f>IF(F254="","",VLOOKUP(F254,#REF!,2,FALSE))</f>
        <v/>
      </c>
      <c r="I254" s="29"/>
      <c r="J254" s="155" t="e">
        <f t="shared" si="110"/>
        <v>#VALUE!</v>
      </c>
      <c r="K254" s="155" t="e">
        <f t="shared" si="111"/>
        <v>#VALUE!</v>
      </c>
      <c r="L254" s="153"/>
      <c r="M254" s="53"/>
      <c r="N254" s="175">
        <f t="shared" si="112"/>
        <v>1254</v>
      </c>
      <c r="O254" s="53"/>
      <c r="P254" s="175">
        <f t="shared" si="113"/>
        <v>10254</v>
      </c>
      <c r="Q254" s="30"/>
      <c r="R254" s="149" t="str">
        <f>IFERROR(VLOOKUP(Q254,Setup!D$16:E$25,2,FALSE),"")</f>
        <v/>
      </c>
      <c r="S254" s="51" t="str">
        <f ca="1">IFERROR(IF(OR(I254="",VLOOKUP(I254,CatCostInp!$E$2:$K$88,7,FALSE)=0),"",VLOOKUP(I254,CatCostInp!$E$2:$K$88,7,FALSE)),"")</f>
        <v/>
      </c>
      <c r="T254" s="159" t="e">
        <f>VLOOKUP(U254,#REF!,2,FALSE)</f>
        <v>#REF!</v>
      </c>
      <c r="U254" s="30"/>
      <c r="V254" s="1" t="str">
        <f ca="1">IF(U254=Setup!$C$10,"Grant",IF('Other Pharma &amp; Health Products'!U254=Setup!$C$11,"Local",IF('Other Pharma &amp; Health Products'!U254=Setup!$C$12,"Other","")))</f>
        <v/>
      </c>
      <c r="W254" s="34"/>
      <c r="X254" s="148"/>
      <c r="Y254" s="33"/>
      <c r="Z254" s="36" t="str">
        <f t="shared" si="114"/>
        <v/>
      </c>
      <c r="AA254" s="35"/>
      <c r="AB254" s="32" t="str">
        <f t="shared" si="115"/>
        <v/>
      </c>
      <c r="AC254" s="34"/>
      <c r="AD254" s="32" t="str">
        <f t="shared" si="116"/>
        <v/>
      </c>
      <c r="AE254" s="34"/>
      <c r="AF254" s="36" t="str">
        <f t="shared" si="117"/>
        <v/>
      </c>
      <c r="AG254" s="36" t="str">
        <f t="shared" si="118"/>
        <v/>
      </c>
      <c r="AH254" s="36" t="str">
        <f t="shared" si="119"/>
        <v/>
      </c>
      <c r="AI254" s="55"/>
      <c r="AJ254" s="37"/>
      <c r="AK254" s="148"/>
      <c r="AL254" s="35"/>
      <c r="AM254" s="32" t="str">
        <f t="shared" si="120"/>
        <v/>
      </c>
      <c r="AN254" s="35"/>
      <c r="AO254" s="32" t="str">
        <f t="shared" si="121"/>
        <v/>
      </c>
      <c r="AP254" s="35"/>
      <c r="AQ254" s="32" t="str">
        <f t="shared" si="122"/>
        <v/>
      </c>
      <c r="AR254" s="34"/>
      <c r="AS254" s="36" t="str">
        <f t="shared" si="123"/>
        <v/>
      </c>
      <c r="AT254" s="36" t="str">
        <f t="shared" si="124"/>
        <v/>
      </c>
      <c r="AU254" s="36" t="str">
        <f t="shared" si="125"/>
        <v/>
      </c>
      <c r="AV254" s="55"/>
      <c r="AW254" s="34"/>
      <c r="AX254" s="148"/>
      <c r="AY254" s="34"/>
      <c r="AZ254" s="32" t="str">
        <f t="shared" si="126"/>
        <v/>
      </c>
      <c r="BA254" s="34"/>
      <c r="BB254" s="32" t="str">
        <f t="shared" si="127"/>
        <v/>
      </c>
      <c r="BC254" s="34"/>
      <c r="BD254" s="32" t="str">
        <f t="shared" si="128"/>
        <v/>
      </c>
      <c r="BE254" s="34"/>
      <c r="BF254" s="36" t="str">
        <f t="shared" si="129"/>
        <v/>
      </c>
      <c r="BG254" s="36" t="str">
        <f t="shared" si="130"/>
        <v/>
      </c>
      <c r="BH254" s="36" t="str">
        <f t="shared" si="131"/>
        <v/>
      </c>
      <c r="BI254" s="55"/>
      <c r="BJ254" s="34"/>
      <c r="BK254" s="148"/>
      <c r="BL254" s="34"/>
      <c r="BM254" s="32" t="str">
        <f t="shared" si="132"/>
        <v/>
      </c>
      <c r="BN254" s="34"/>
      <c r="BO254" s="32" t="str">
        <f t="shared" si="133"/>
        <v/>
      </c>
      <c r="BP254" s="34"/>
      <c r="BQ254" s="32" t="str">
        <f t="shared" si="134"/>
        <v/>
      </c>
      <c r="BR254" s="34"/>
      <c r="BS254" s="36" t="str">
        <f t="shared" si="135"/>
        <v/>
      </c>
      <c r="BT254" s="36" t="str">
        <f t="shared" si="136"/>
        <v/>
      </c>
      <c r="BU254" s="36" t="str">
        <f t="shared" si="137"/>
        <v/>
      </c>
      <c r="BV254" s="55"/>
      <c r="BW254" s="36" t="str">
        <f t="shared" si="138"/>
        <v/>
      </c>
      <c r="BX254" s="36" t="str">
        <f t="shared" si="138"/>
        <v/>
      </c>
      <c r="BY254" s="31"/>
      <c r="BZ254" s="38"/>
      <c r="CB254" s="120" t="e">
        <f t="shared" ca="1" si="107"/>
        <v>#VALUE!</v>
      </c>
      <c r="CC254" s="2" t="e">
        <f t="shared" ca="1" si="139"/>
        <v>#VALUE!</v>
      </c>
    </row>
    <row r="255" spans="1:81" s="10" customFormat="1" ht="25.15" customHeight="1" x14ac:dyDescent="0.2">
      <c r="A255" s="52" t="str">
        <f t="shared" si="140"/>
        <v/>
      </c>
      <c r="B255" s="157" t="e">
        <f t="shared" ca="1" si="108"/>
        <v>#VALUE!</v>
      </c>
      <c r="C255" s="157" t="e">
        <f t="shared" si="109"/>
        <v>#VALUE!</v>
      </c>
      <c r="D255" s="29"/>
      <c r="E255" s="155" t="str">
        <f ca="1">IFERROR(INDIRECT(ADDRESS(MATCH(D255,CatModules!C:C,0),2,1,1,"CatModules")),"")</f>
        <v/>
      </c>
      <c r="F255" s="96"/>
      <c r="G255" s="156" t="str">
        <f ca="1">IFERROR(INDIRECT(ADDRESS(MATCH(CONCATENATE(E255,"-",F255),CatInt!K:K,0),3,1,1,"CatInt")),"")</f>
        <v/>
      </c>
      <c r="H255" s="45" t="str">
        <f>IF(F255="","",VLOOKUP(F255,#REF!,2,FALSE))</f>
        <v/>
      </c>
      <c r="I255" s="29"/>
      <c r="J255" s="155" t="e">
        <f t="shared" si="110"/>
        <v>#VALUE!</v>
      </c>
      <c r="K255" s="155" t="e">
        <f t="shared" si="111"/>
        <v>#VALUE!</v>
      </c>
      <c r="L255" s="153"/>
      <c r="M255" s="53"/>
      <c r="N255" s="175">
        <f t="shared" si="112"/>
        <v>1255</v>
      </c>
      <c r="O255" s="53"/>
      <c r="P255" s="175">
        <f t="shared" si="113"/>
        <v>10255</v>
      </c>
      <c r="Q255" s="30"/>
      <c r="R255" s="149" t="str">
        <f>IFERROR(VLOOKUP(Q255,Setup!D$16:E$25,2,FALSE),"")</f>
        <v/>
      </c>
      <c r="S255" s="51" t="str">
        <f ca="1">IFERROR(IF(OR(I255="",VLOOKUP(I255,CatCostInp!$E$2:$K$88,7,FALSE)=0),"",VLOOKUP(I255,CatCostInp!$E$2:$K$88,7,FALSE)),"")</f>
        <v/>
      </c>
      <c r="T255" s="159" t="e">
        <f>VLOOKUP(U255,#REF!,2,FALSE)</f>
        <v>#REF!</v>
      </c>
      <c r="U255" s="30"/>
      <c r="V255" s="1" t="str">
        <f ca="1">IF(U255=Setup!$C$10,"Grant",IF('Other Pharma &amp; Health Products'!U255=Setup!$C$11,"Local",IF('Other Pharma &amp; Health Products'!U255=Setup!$C$12,"Other","")))</f>
        <v/>
      </c>
      <c r="W255" s="34"/>
      <c r="X255" s="148"/>
      <c r="Y255" s="33"/>
      <c r="Z255" s="36" t="str">
        <f t="shared" si="114"/>
        <v/>
      </c>
      <c r="AA255" s="35"/>
      <c r="AB255" s="32" t="str">
        <f t="shared" si="115"/>
        <v/>
      </c>
      <c r="AC255" s="34"/>
      <c r="AD255" s="32" t="str">
        <f t="shared" si="116"/>
        <v/>
      </c>
      <c r="AE255" s="34"/>
      <c r="AF255" s="36" t="str">
        <f t="shared" si="117"/>
        <v/>
      </c>
      <c r="AG255" s="36" t="str">
        <f t="shared" si="118"/>
        <v/>
      </c>
      <c r="AH255" s="36" t="str">
        <f t="shared" si="119"/>
        <v/>
      </c>
      <c r="AI255" s="55"/>
      <c r="AJ255" s="37"/>
      <c r="AK255" s="148"/>
      <c r="AL255" s="35"/>
      <c r="AM255" s="32" t="str">
        <f t="shared" si="120"/>
        <v/>
      </c>
      <c r="AN255" s="35"/>
      <c r="AO255" s="32" t="str">
        <f t="shared" si="121"/>
        <v/>
      </c>
      <c r="AP255" s="35"/>
      <c r="AQ255" s="32" t="str">
        <f t="shared" si="122"/>
        <v/>
      </c>
      <c r="AR255" s="34"/>
      <c r="AS255" s="36" t="str">
        <f t="shared" si="123"/>
        <v/>
      </c>
      <c r="AT255" s="36" t="str">
        <f t="shared" si="124"/>
        <v/>
      </c>
      <c r="AU255" s="36" t="str">
        <f t="shared" si="125"/>
        <v/>
      </c>
      <c r="AV255" s="55"/>
      <c r="AW255" s="34"/>
      <c r="AX255" s="148"/>
      <c r="AY255" s="34"/>
      <c r="AZ255" s="32" t="str">
        <f t="shared" si="126"/>
        <v/>
      </c>
      <c r="BA255" s="34"/>
      <c r="BB255" s="32" t="str">
        <f t="shared" si="127"/>
        <v/>
      </c>
      <c r="BC255" s="34"/>
      <c r="BD255" s="32" t="str">
        <f t="shared" si="128"/>
        <v/>
      </c>
      <c r="BE255" s="34"/>
      <c r="BF255" s="36" t="str">
        <f t="shared" si="129"/>
        <v/>
      </c>
      <c r="BG255" s="36" t="str">
        <f t="shared" si="130"/>
        <v/>
      </c>
      <c r="BH255" s="36" t="str">
        <f t="shared" si="131"/>
        <v/>
      </c>
      <c r="BI255" s="55"/>
      <c r="BJ255" s="34"/>
      <c r="BK255" s="148"/>
      <c r="BL255" s="34"/>
      <c r="BM255" s="32" t="str">
        <f t="shared" si="132"/>
        <v/>
      </c>
      <c r="BN255" s="34"/>
      <c r="BO255" s="32" t="str">
        <f t="shared" si="133"/>
        <v/>
      </c>
      <c r="BP255" s="34"/>
      <c r="BQ255" s="32" t="str">
        <f t="shared" si="134"/>
        <v/>
      </c>
      <c r="BR255" s="34"/>
      <c r="BS255" s="36" t="str">
        <f t="shared" si="135"/>
        <v/>
      </c>
      <c r="BT255" s="36" t="str">
        <f t="shared" si="136"/>
        <v/>
      </c>
      <c r="BU255" s="36" t="str">
        <f t="shared" si="137"/>
        <v/>
      </c>
      <c r="BV255" s="55"/>
      <c r="BW255" s="36" t="str">
        <f t="shared" si="138"/>
        <v/>
      </c>
      <c r="BX255" s="36" t="str">
        <f t="shared" si="138"/>
        <v/>
      </c>
      <c r="BY255" s="31"/>
      <c r="BZ255" s="38"/>
      <c r="CB255" s="120" t="e">
        <f t="shared" ca="1" si="107"/>
        <v>#VALUE!</v>
      </c>
      <c r="CC255" s="2" t="e">
        <f t="shared" ca="1" si="139"/>
        <v>#VALUE!</v>
      </c>
    </row>
    <row r="256" spans="1:81" s="10" customFormat="1" ht="25.15" customHeight="1" x14ac:dyDescent="0.2">
      <c r="A256" s="52" t="str">
        <f t="shared" si="140"/>
        <v/>
      </c>
      <c r="B256" s="157" t="e">
        <f t="shared" ca="1" si="108"/>
        <v>#VALUE!</v>
      </c>
      <c r="C256" s="157" t="e">
        <f t="shared" si="109"/>
        <v>#VALUE!</v>
      </c>
      <c r="D256" s="29"/>
      <c r="E256" s="155" t="str">
        <f ca="1">IFERROR(INDIRECT(ADDRESS(MATCH(D256,CatModules!C:C,0),2,1,1,"CatModules")),"")</f>
        <v/>
      </c>
      <c r="F256" s="96"/>
      <c r="G256" s="156" t="str">
        <f ca="1">IFERROR(INDIRECT(ADDRESS(MATCH(CONCATENATE(E256,"-",F256),CatInt!K:K,0),3,1,1,"CatInt")),"")</f>
        <v/>
      </c>
      <c r="H256" s="45" t="str">
        <f>IF(F256="","",VLOOKUP(F256,#REF!,2,FALSE))</f>
        <v/>
      </c>
      <c r="I256" s="29"/>
      <c r="J256" s="155" t="e">
        <f t="shared" si="110"/>
        <v>#VALUE!</v>
      </c>
      <c r="K256" s="155" t="e">
        <f t="shared" si="111"/>
        <v>#VALUE!</v>
      </c>
      <c r="L256" s="153"/>
      <c r="M256" s="53"/>
      <c r="N256" s="175">
        <f t="shared" si="112"/>
        <v>1256</v>
      </c>
      <c r="O256" s="53"/>
      <c r="P256" s="175">
        <f t="shared" si="113"/>
        <v>10256</v>
      </c>
      <c r="Q256" s="30"/>
      <c r="R256" s="149" t="str">
        <f>IFERROR(VLOOKUP(Q256,Setup!D$16:E$25,2,FALSE),"")</f>
        <v/>
      </c>
      <c r="S256" s="51" t="str">
        <f ca="1">IFERROR(IF(OR(I256="",VLOOKUP(I256,CatCostInp!$E$2:$K$88,7,FALSE)=0),"",VLOOKUP(I256,CatCostInp!$E$2:$K$88,7,FALSE)),"")</f>
        <v/>
      </c>
      <c r="T256" s="159" t="e">
        <f>VLOOKUP(U256,#REF!,2,FALSE)</f>
        <v>#REF!</v>
      </c>
      <c r="U256" s="30"/>
      <c r="V256" s="1" t="str">
        <f ca="1">IF(U256=Setup!$C$10,"Grant",IF('Other Pharma &amp; Health Products'!U256=Setup!$C$11,"Local",IF('Other Pharma &amp; Health Products'!U256=Setup!$C$12,"Other","")))</f>
        <v/>
      </c>
      <c r="W256" s="34"/>
      <c r="X256" s="148"/>
      <c r="Y256" s="33"/>
      <c r="Z256" s="36" t="str">
        <f t="shared" si="114"/>
        <v/>
      </c>
      <c r="AA256" s="35"/>
      <c r="AB256" s="32" t="str">
        <f t="shared" si="115"/>
        <v/>
      </c>
      <c r="AC256" s="34"/>
      <c r="AD256" s="32" t="str">
        <f t="shared" si="116"/>
        <v/>
      </c>
      <c r="AE256" s="34"/>
      <c r="AF256" s="36" t="str">
        <f t="shared" si="117"/>
        <v/>
      </c>
      <c r="AG256" s="36" t="str">
        <f t="shared" si="118"/>
        <v/>
      </c>
      <c r="AH256" s="36" t="str">
        <f t="shared" si="119"/>
        <v/>
      </c>
      <c r="AI256" s="55"/>
      <c r="AJ256" s="37"/>
      <c r="AK256" s="148"/>
      <c r="AL256" s="34"/>
      <c r="AM256" s="32" t="str">
        <f t="shared" si="120"/>
        <v/>
      </c>
      <c r="AN256" s="35"/>
      <c r="AO256" s="32" t="str">
        <f t="shared" si="121"/>
        <v/>
      </c>
      <c r="AP256" s="35"/>
      <c r="AQ256" s="32" t="str">
        <f t="shared" si="122"/>
        <v/>
      </c>
      <c r="AR256" s="34"/>
      <c r="AS256" s="36" t="str">
        <f t="shared" si="123"/>
        <v/>
      </c>
      <c r="AT256" s="36" t="str">
        <f t="shared" si="124"/>
        <v/>
      </c>
      <c r="AU256" s="36" t="str">
        <f t="shared" si="125"/>
        <v/>
      </c>
      <c r="AV256" s="55"/>
      <c r="AW256" s="34"/>
      <c r="AX256" s="148"/>
      <c r="AY256" s="34"/>
      <c r="AZ256" s="32" t="str">
        <f t="shared" si="126"/>
        <v/>
      </c>
      <c r="BA256" s="34"/>
      <c r="BB256" s="32" t="str">
        <f t="shared" si="127"/>
        <v/>
      </c>
      <c r="BC256" s="34"/>
      <c r="BD256" s="32" t="str">
        <f t="shared" si="128"/>
        <v/>
      </c>
      <c r="BE256" s="34"/>
      <c r="BF256" s="36" t="str">
        <f t="shared" si="129"/>
        <v/>
      </c>
      <c r="BG256" s="36" t="str">
        <f t="shared" si="130"/>
        <v/>
      </c>
      <c r="BH256" s="36" t="str">
        <f t="shared" si="131"/>
        <v/>
      </c>
      <c r="BI256" s="55"/>
      <c r="BJ256" s="34"/>
      <c r="BK256" s="148"/>
      <c r="BL256" s="34"/>
      <c r="BM256" s="32" t="str">
        <f t="shared" si="132"/>
        <v/>
      </c>
      <c r="BN256" s="34"/>
      <c r="BO256" s="32" t="str">
        <f t="shared" si="133"/>
        <v/>
      </c>
      <c r="BP256" s="34"/>
      <c r="BQ256" s="32" t="str">
        <f t="shared" si="134"/>
        <v/>
      </c>
      <c r="BR256" s="34"/>
      <c r="BS256" s="36" t="str">
        <f t="shared" si="135"/>
        <v/>
      </c>
      <c r="BT256" s="36" t="str">
        <f t="shared" si="136"/>
        <v/>
      </c>
      <c r="BU256" s="36" t="str">
        <f t="shared" si="137"/>
        <v/>
      </c>
      <c r="BV256" s="55"/>
      <c r="BW256" s="36" t="str">
        <f t="shared" si="138"/>
        <v/>
      </c>
      <c r="BX256" s="36" t="str">
        <f t="shared" si="138"/>
        <v/>
      </c>
      <c r="BY256" s="31"/>
      <c r="BZ256" s="38"/>
      <c r="CB256" s="120" t="e">
        <f t="shared" ca="1" si="107"/>
        <v>#VALUE!</v>
      </c>
      <c r="CC256" s="2" t="e">
        <f t="shared" ca="1" si="139"/>
        <v>#VALUE!</v>
      </c>
    </row>
    <row r="257" spans="1:81" s="10" customFormat="1" ht="25.15" customHeight="1" x14ac:dyDescent="0.2">
      <c r="A257" s="52" t="str">
        <f t="shared" si="140"/>
        <v/>
      </c>
      <c r="B257" s="157" t="e">
        <f t="shared" ca="1" si="108"/>
        <v>#VALUE!</v>
      </c>
      <c r="C257" s="157" t="e">
        <f t="shared" si="109"/>
        <v>#VALUE!</v>
      </c>
      <c r="D257" s="29"/>
      <c r="E257" s="155" t="str">
        <f ca="1">IFERROR(INDIRECT(ADDRESS(MATCH(D257,CatModules!C:C,0),2,1,1,"CatModules")),"")</f>
        <v/>
      </c>
      <c r="F257" s="96"/>
      <c r="G257" s="156" t="str">
        <f ca="1">IFERROR(INDIRECT(ADDRESS(MATCH(CONCATENATE(E257,"-",F257),CatInt!K:K,0),3,1,1,"CatInt")),"")</f>
        <v/>
      </c>
      <c r="H257" s="45" t="str">
        <f>IF(F257="","",VLOOKUP(F257,#REF!,2,FALSE))</f>
        <v/>
      </c>
      <c r="I257" s="29"/>
      <c r="J257" s="155" t="e">
        <f t="shared" si="110"/>
        <v>#VALUE!</v>
      </c>
      <c r="K257" s="155" t="e">
        <f t="shared" si="111"/>
        <v>#VALUE!</v>
      </c>
      <c r="L257" s="153"/>
      <c r="M257" s="53"/>
      <c r="N257" s="175">
        <f t="shared" si="112"/>
        <v>1257</v>
      </c>
      <c r="O257" s="53"/>
      <c r="P257" s="175">
        <f t="shared" si="113"/>
        <v>10257</v>
      </c>
      <c r="Q257" s="30"/>
      <c r="R257" s="149" t="str">
        <f>IFERROR(VLOOKUP(Q257,Setup!D$16:E$25,2,FALSE),"")</f>
        <v/>
      </c>
      <c r="S257" s="51" t="str">
        <f ca="1">IFERROR(IF(OR(I257="",VLOOKUP(I257,CatCostInp!$E$2:$K$88,7,FALSE)=0),"",VLOOKUP(I257,CatCostInp!$E$2:$K$88,7,FALSE)),"")</f>
        <v/>
      </c>
      <c r="T257" s="159" t="e">
        <f>VLOOKUP(U257,#REF!,2,FALSE)</f>
        <v>#REF!</v>
      </c>
      <c r="U257" s="30"/>
      <c r="V257" s="1" t="str">
        <f ca="1">IF(U257=Setup!$C$10,"Grant",IF('Other Pharma &amp; Health Products'!U257=Setup!$C$11,"Local",IF('Other Pharma &amp; Health Products'!U257=Setup!$C$12,"Other","")))</f>
        <v/>
      </c>
      <c r="W257" s="34"/>
      <c r="X257" s="148"/>
      <c r="Y257" s="33"/>
      <c r="Z257" s="36" t="str">
        <f t="shared" si="114"/>
        <v/>
      </c>
      <c r="AA257" s="35"/>
      <c r="AB257" s="32" t="str">
        <f t="shared" si="115"/>
        <v/>
      </c>
      <c r="AC257" s="34"/>
      <c r="AD257" s="32" t="str">
        <f t="shared" si="116"/>
        <v/>
      </c>
      <c r="AE257" s="34"/>
      <c r="AF257" s="36" t="str">
        <f t="shared" si="117"/>
        <v/>
      </c>
      <c r="AG257" s="36" t="str">
        <f t="shared" si="118"/>
        <v/>
      </c>
      <c r="AH257" s="36" t="str">
        <f t="shared" si="119"/>
        <v/>
      </c>
      <c r="AI257" s="55"/>
      <c r="AJ257" s="37"/>
      <c r="AK257" s="148"/>
      <c r="AL257" s="34"/>
      <c r="AM257" s="32" t="str">
        <f t="shared" si="120"/>
        <v/>
      </c>
      <c r="AN257" s="35"/>
      <c r="AO257" s="32" t="str">
        <f t="shared" si="121"/>
        <v/>
      </c>
      <c r="AP257" s="35"/>
      <c r="AQ257" s="32" t="str">
        <f t="shared" si="122"/>
        <v/>
      </c>
      <c r="AR257" s="34"/>
      <c r="AS257" s="36" t="str">
        <f t="shared" si="123"/>
        <v/>
      </c>
      <c r="AT257" s="36" t="str">
        <f t="shared" si="124"/>
        <v/>
      </c>
      <c r="AU257" s="36" t="str">
        <f t="shared" si="125"/>
        <v/>
      </c>
      <c r="AV257" s="55"/>
      <c r="AW257" s="34"/>
      <c r="AX257" s="148"/>
      <c r="AY257" s="34"/>
      <c r="AZ257" s="32" t="str">
        <f t="shared" si="126"/>
        <v/>
      </c>
      <c r="BA257" s="34"/>
      <c r="BB257" s="32" t="str">
        <f t="shared" si="127"/>
        <v/>
      </c>
      <c r="BC257" s="34"/>
      <c r="BD257" s="32" t="str">
        <f t="shared" si="128"/>
        <v/>
      </c>
      <c r="BE257" s="34"/>
      <c r="BF257" s="36" t="str">
        <f t="shared" si="129"/>
        <v/>
      </c>
      <c r="BG257" s="36" t="str">
        <f t="shared" si="130"/>
        <v/>
      </c>
      <c r="BH257" s="36" t="str">
        <f t="shared" si="131"/>
        <v/>
      </c>
      <c r="BI257" s="55"/>
      <c r="BJ257" s="34"/>
      <c r="BK257" s="148"/>
      <c r="BL257" s="34"/>
      <c r="BM257" s="32" t="str">
        <f t="shared" si="132"/>
        <v/>
      </c>
      <c r="BN257" s="34"/>
      <c r="BO257" s="32" t="str">
        <f t="shared" si="133"/>
        <v/>
      </c>
      <c r="BP257" s="34"/>
      <c r="BQ257" s="32" t="str">
        <f t="shared" si="134"/>
        <v/>
      </c>
      <c r="BR257" s="34"/>
      <c r="BS257" s="36" t="str">
        <f t="shared" si="135"/>
        <v/>
      </c>
      <c r="BT257" s="36" t="str">
        <f t="shared" si="136"/>
        <v/>
      </c>
      <c r="BU257" s="36" t="str">
        <f t="shared" si="137"/>
        <v/>
      </c>
      <c r="BV257" s="55"/>
      <c r="BW257" s="36" t="str">
        <f t="shared" si="138"/>
        <v/>
      </c>
      <c r="BX257" s="36" t="str">
        <f t="shared" si="138"/>
        <v/>
      </c>
      <c r="BY257" s="31"/>
      <c r="BZ257" s="38"/>
      <c r="CB257" s="120" t="e">
        <f t="shared" ca="1" si="107"/>
        <v>#VALUE!</v>
      </c>
      <c r="CC257" s="2" t="e">
        <f t="shared" ca="1" si="139"/>
        <v>#VALUE!</v>
      </c>
    </row>
    <row r="258" spans="1:81" s="10" customFormat="1" ht="25.15" customHeight="1" x14ac:dyDescent="0.2">
      <c r="A258" s="52" t="str">
        <f t="shared" si="140"/>
        <v/>
      </c>
      <c r="B258" s="157" t="e">
        <f t="shared" ca="1" si="108"/>
        <v>#VALUE!</v>
      </c>
      <c r="C258" s="157" t="e">
        <f t="shared" si="109"/>
        <v>#VALUE!</v>
      </c>
      <c r="D258" s="29"/>
      <c r="E258" s="155" t="str">
        <f ca="1">IFERROR(INDIRECT(ADDRESS(MATCH(D258,CatModules!C:C,0),2,1,1,"CatModules")),"")</f>
        <v/>
      </c>
      <c r="F258" s="96"/>
      <c r="G258" s="156" t="str">
        <f ca="1">IFERROR(INDIRECT(ADDRESS(MATCH(CONCATENATE(E258,"-",F258),CatInt!K:K,0),3,1,1,"CatInt")),"")</f>
        <v/>
      </c>
      <c r="H258" s="45" t="str">
        <f>IF(F258="","",VLOOKUP(F258,#REF!,2,FALSE))</f>
        <v/>
      </c>
      <c r="I258" s="29"/>
      <c r="J258" s="155" t="e">
        <f t="shared" si="110"/>
        <v>#VALUE!</v>
      </c>
      <c r="K258" s="155" t="e">
        <f t="shared" si="111"/>
        <v>#VALUE!</v>
      </c>
      <c r="L258" s="153"/>
      <c r="M258" s="53"/>
      <c r="N258" s="175">
        <f t="shared" si="112"/>
        <v>1258</v>
      </c>
      <c r="O258" s="53"/>
      <c r="P258" s="175">
        <f t="shared" si="113"/>
        <v>10258</v>
      </c>
      <c r="Q258" s="30"/>
      <c r="R258" s="149" t="str">
        <f>IFERROR(VLOOKUP(Q258,Setup!D$16:E$25,2,FALSE),"")</f>
        <v/>
      </c>
      <c r="S258" s="51" t="str">
        <f ca="1">IFERROR(IF(OR(I258="",VLOOKUP(I258,CatCostInp!$E$2:$K$88,7,FALSE)=0),"",VLOOKUP(I258,CatCostInp!$E$2:$K$88,7,FALSE)),"")</f>
        <v/>
      </c>
      <c r="T258" s="159" t="e">
        <f>VLOOKUP(U258,#REF!,2,FALSE)</f>
        <v>#REF!</v>
      </c>
      <c r="U258" s="30"/>
      <c r="V258" s="1" t="str">
        <f ca="1">IF(U258=Setup!$C$10,"Grant",IF('Other Pharma &amp; Health Products'!U258=Setup!$C$11,"Local",IF('Other Pharma &amp; Health Products'!U258=Setup!$C$12,"Other","")))</f>
        <v/>
      </c>
      <c r="W258" s="34"/>
      <c r="X258" s="148"/>
      <c r="Y258" s="33"/>
      <c r="Z258" s="36" t="str">
        <f t="shared" si="114"/>
        <v/>
      </c>
      <c r="AA258" s="35"/>
      <c r="AB258" s="32" t="str">
        <f t="shared" si="115"/>
        <v/>
      </c>
      <c r="AC258" s="34"/>
      <c r="AD258" s="32" t="str">
        <f t="shared" si="116"/>
        <v/>
      </c>
      <c r="AE258" s="34"/>
      <c r="AF258" s="36" t="str">
        <f t="shared" si="117"/>
        <v/>
      </c>
      <c r="AG258" s="36" t="str">
        <f t="shared" si="118"/>
        <v/>
      </c>
      <c r="AH258" s="36" t="str">
        <f t="shared" si="119"/>
        <v/>
      </c>
      <c r="AI258" s="55"/>
      <c r="AJ258" s="37"/>
      <c r="AK258" s="148"/>
      <c r="AL258" s="34"/>
      <c r="AM258" s="32" t="str">
        <f t="shared" si="120"/>
        <v/>
      </c>
      <c r="AN258" s="35"/>
      <c r="AO258" s="32" t="str">
        <f t="shared" si="121"/>
        <v/>
      </c>
      <c r="AP258" s="35"/>
      <c r="AQ258" s="32" t="str">
        <f t="shared" si="122"/>
        <v/>
      </c>
      <c r="AR258" s="34"/>
      <c r="AS258" s="36" t="str">
        <f t="shared" si="123"/>
        <v/>
      </c>
      <c r="AT258" s="36" t="str">
        <f t="shared" si="124"/>
        <v/>
      </c>
      <c r="AU258" s="36" t="str">
        <f t="shared" si="125"/>
        <v/>
      </c>
      <c r="AV258" s="55"/>
      <c r="AW258" s="34"/>
      <c r="AX258" s="148"/>
      <c r="AY258" s="34"/>
      <c r="AZ258" s="32" t="str">
        <f t="shared" si="126"/>
        <v/>
      </c>
      <c r="BA258" s="34"/>
      <c r="BB258" s="32" t="str">
        <f t="shared" si="127"/>
        <v/>
      </c>
      <c r="BC258" s="34"/>
      <c r="BD258" s="32" t="str">
        <f t="shared" si="128"/>
        <v/>
      </c>
      <c r="BE258" s="34"/>
      <c r="BF258" s="36" t="str">
        <f t="shared" si="129"/>
        <v/>
      </c>
      <c r="BG258" s="36" t="str">
        <f t="shared" si="130"/>
        <v/>
      </c>
      <c r="BH258" s="36" t="str">
        <f t="shared" si="131"/>
        <v/>
      </c>
      <c r="BI258" s="55"/>
      <c r="BJ258" s="34"/>
      <c r="BK258" s="148"/>
      <c r="BL258" s="34"/>
      <c r="BM258" s="32" t="str">
        <f t="shared" si="132"/>
        <v/>
      </c>
      <c r="BN258" s="34"/>
      <c r="BO258" s="32" t="str">
        <f t="shared" si="133"/>
        <v/>
      </c>
      <c r="BP258" s="34"/>
      <c r="BQ258" s="32" t="str">
        <f t="shared" si="134"/>
        <v/>
      </c>
      <c r="BR258" s="34"/>
      <c r="BS258" s="36" t="str">
        <f t="shared" si="135"/>
        <v/>
      </c>
      <c r="BT258" s="36" t="str">
        <f t="shared" si="136"/>
        <v/>
      </c>
      <c r="BU258" s="36" t="str">
        <f t="shared" si="137"/>
        <v/>
      </c>
      <c r="BV258" s="55"/>
      <c r="BW258" s="36" t="str">
        <f t="shared" si="138"/>
        <v/>
      </c>
      <c r="BX258" s="36" t="str">
        <f t="shared" si="138"/>
        <v/>
      </c>
      <c r="BY258" s="31"/>
      <c r="BZ258" s="38"/>
      <c r="CB258" s="120" t="e">
        <f t="shared" ref="CB258:CB321" ca="1" si="141">IF(OR(B258="--",IFERROR(MATCH(B258,OFFSET(B$1,0,0,ROW()-1,1),0),1)&lt;&gt;1),"",1)</f>
        <v>#VALUE!</v>
      </c>
      <c r="CC258" s="2" t="e">
        <f t="shared" ca="1" si="139"/>
        <v>#VALUE!</v>
      </c>
    </row>
    <row r="259" spans="1:81" s="10" customFormat="1" ht="25.15" customHeight="1" x14ac:dyDescent="0.2">
      <c r="A259" s="52" t="str">
        <f t="shared" si="140"/>
        <v/>
      </c>
      <c r="B259" s="157" t="e">
        <f t="shared" ref="B259:B322" ca="1" si="142">CONCATENATE(E259,"-",G259,"--",K259,"---",R259)</f>
        <v>#VALUE!</v>
      </c>
      <c r="C259" s="157" t="e">
        <f t="shared" ref="C259:C322" si="143">CONCATENATE(K259,"--",N259,"---",P259)</f>
        <v>#VALUE!</v>
      </c>
      <c r="D259" s="29"/>
      <c r="E259" s="155" t="str">
        <f ca="1">IFERROR(INDIRECT(ADDRESS(MATCH(D259,CatModules!C:C,0),2,1,1,"CatModules")),"")</f>
        <v/>
      </c>
      <c r="F259" s="96"/>
      <c r="G259" s="156" t="str">
        <f ca="1">IFERROR(INDIRECT(ADDRESS(MATCH(CONCATENATE(E259,"-",F259),CatInt!K:K,0),3,1,1,"CatInt")),"")</f>
        <v/>
      </c>
      <c r="H259" s="45" t="str">
        <f>IF(F259="","",VLOOKUP(F259,#REF!,2,FALSE))</f>
        <v/>
      </c>
      <c r="I259" s="29"/>
      <c r="J259" s="155" t="e">
        <f t="shared" ref="J259:J322" si="144">LEFT(I259,FIND(".",I259,1)-1)</f>
        <v>#VALUE!</v>
      </c>
      <c r="K259" s="155" t="e">
        <f t="shared" ref="K259:K322" si="145">LEFT(I259,FIND(".",I259,1)+1)</f>
        <v>#VALUE!</v>
      </c>
      <c r="L259" s="153"/>
      <c r="M259" s="53"/>
      <c r="N259" s="175">
        <f t="shared" ref="N259:N322" si="146">1000+ROW()</f>
        <v>1259</v>
      </c>
      <c r="O259" s="53"/>
      <c r="P259" s="175">
        <f t="shared" ref="P259:P322" si="147">10000+ROW()</f>
        <v>10259</v>
      </c>
      <c r="Q259" s="30"/>
      <c r="R259" s="149" t="str">
        <f>IFERROR(VLOOKUP(Q259,Setup!D$16:E$25,2,FALSE),"")</f>
        <v/>
      </c>
      <c r="S259" s="51" t="str">
        <f ca="1">IFERROR(IF(OR(I259="",VLOOKUP(I259,CatCostInp!$E$2:$K$88,7,FALSE)=0),"",VLOOKUP(I259,CatCostInp!$E$2:$K$88,7,FALSE)),"")</f>
        <v/>
      </c>
      <c r="T259" s="159" t="e">
        <f>VLOOKUP(U259,#REF!,2,FALSE)</f>
        <v>#REF!</v>
      </c>
      <c r="U259" s="30"/>
      <c r="V259" s="1" t="str">
        <f ca="1">IF(U259=Setup!$C$10,"Grant",IF('Other Pharma &amp; Health Products'!U259=Setup!$C$11,"Local",IF('Other Pharma &amp; Health Products'!U259=Setup!$C$12,"Other","")))</f>
        <v/>
      </c>
      <c r="W259" s="34"/>
      <c r="X259" s="148"/>
      <c r="Y259" s="33"/>
      <c r="Z259" s="36" t="str">
        <f t="shared" ref="Z259:Z322" si="148">IFERROR(IF(AND(NOT(Y259=""),NOT(X259="")),Y259*X259,""),"")</f>
        <v/>
      </c>
      <c r="AA259" s="35"/>
      <c r="AB259" s="32" t="str">
        <f t="shared" ref="AB259:AB322" si="149">IFERROR(IF(AND(NOT(AA259=""),NOT(X259="")),AA259*X259,""),"")</f>
        <v/>
      </c>
      <c r="AC259" s="34"/>
      <c r="AD259" s="32" t="str">
        <f t="shared" ref="AD259:AD322" si="150">IFERROR(IF(AND(NOT(AC259=""),NOT(X259="")),AC259*X259,""),"")</f>
        <v/>
      </c>
      <c r="AE259" s="34"/>
      <c r="AF259" s="36" t="str">
        <f t="shared" ref="AF259:AF322" si="151">IFERROR(IF(AND(NOT(AE259=""),NOT(X259="")),AE259*X259,""),"")</f>
        <v/>
      </c>
      <c r="AG259" s="36" t="str">
        <f t="shared" ref="AG259:AG322" si="152">IFERROR(IF(OR(NOT(Y259=""),NOT(AE259=""),NOT(AA259=""),NOT(AC259="")),Y259+AE259+AA259+AC259,""),"")</f>
        <v/>
      </c>
      <c r="AH259" s="36" t="str">
        <f t="shared" ref="AH259:AH322" si="153">IF(SUM(Z259,AB259,AD259,AF259)&gt;0,SUM(Z259,AB259,AD259,AF259),"")</f>
        <v/>
      </c>
      <c r="AI259" s="55"/>
      <c r="AJ259" s="37"/>
      <c r="AK259" s="148"/>
      <c r="AL259" s="34"/>
      <c r="AM259" s="32" t="str">
        <f t="shared" ref="AM259:AM322" si="154">IFERROR(IF(AND(NOT(AL259=""),NOT(AK259="")),AL259*$AK259,""),"")</f>
        <v/>
      </c>
      <c r="AN259" s="35"/>
      <c r="AO259" s="32" t="str">
        <f t="shared" ref="AO259:AO322" si="155">IFERROR(IF(AND(NOT(AN259=""),NOT(AK259="")),AN259*$AK259,""),"")</f>
        <v/>
      </c>
      <c r="AP259" s="35"/>
      <c r="AQ259" s="32" t="str">
        <f t="shared" ref="AQ259:AQ322" si="156">IFERROR(IF(AND(NOT(AP259=""),NOT(AK259="")),AP259*$AK259,""),"")</f>
        <v/>
      </c>
      <c r="AR259" s="34"/>
      <c r="AS259" s="36" t="str">
        <f t="shared" ref="AS259:AS322" si="157">IFERROR(IF(AND(NOT(AR259=""),NOT(AK259="")),AR259*$AK259,""),"")</f>
        <v/>
      </c>
      <c r="AT259" s="36" t="str">
        <f t="shared" ref="AT259:AT322" si="158">IFERROR(IF(OR(NOT(AL259=""),NOT(AR259=""),NOT(AN259=""),NOT(AP259="")),AL259+AR259+AN259+AP259,""),"")</f>
        <v/>
      </c>
      <c r="AU259" s="36" t="str">
        <f t="shared" ref="AU259:AU322" si="159">IF(SUM(AM259,AS259,AO259,AQ259)&gt;0,SUM(AM259,AS259,AO259,AQ259),"")</f>
        <v/>
      </c>
      <c r="AV259" s="55"/>
      <c r="AW259" s="34"/>
      <c r="AX259" s="148"/>
      <c r="AY259" s="34"/>
      <c r="AZ259" s="32" t="str">
        <f t="shared" ref="AZ259:AZ322" si="160">IFERROR(IF(AND(NOT(AY259=""),NOT(AX259="")),AY259*$AX259,""),"")</f>
        <v/>
      </c>
      <c r="BA259" s="34"/>
      <c r="BB259" s="32" t="str">
        <f t="shared" ref="BB259:BB322" si="161">IFERROR(IF(AND(NOT(BA259=""),NOT(AX259="")),BA259*$AX259,""),"")</f>
        <v/>
      </c>
      <c r="BC259" s="34"/>
      <c r="BD259" s="32" t="str">
        <f t="shared" ref="BD259:BD322" si="162">IFERROR(IF(AND(NOT(BC259=""),NOT(AX259="")),BC259*$AX259,""),"")</f>
        <v/>
      </c>
      <c r="BE259" s="34"/>
      <c r="BF259" s="36" t="str">
        <f t="shared" ref="BF259:BF322" si="163">IFERROR(IF(AND(NOT(BE259=""),NOT(AX259="")),BE259*$AX259,""),"")</f>
        <v/>
      </c>
      <c r="BG259" s="36" t="str">
        <f t="shared" ref="BG259:BG322" si="164">IFERROR(IF(OR(NOT(AY259=""),NOT(BE259=""),NOT(BA259=""),NOT(BC259="")),AY259+BE259+BA259+BC259,""),"")</f>
        <v/>
      </c>
      <c r="BH259" s="36" t="str">
        <f t="shared" ref="BH259:BH322" si="165">IF(SUM(AZ259,BF259,BB259,BD259)&gt;0,SUM(AZ259,BF259,BB259,BD259),"")</f>
        <v/>
      </c>
      <c r="BI259" s="55"/>
      <c r="BJ259" s="34"/>
      <c r="BK259" s="148"/>
      <c r="BL259" s="34"/>
      <c r="BM259" s="32" t="str">
        <f t="shared" ref="BM259:BM322" si="166">IFERROR(IF(AND(NOT(BL259=""),NOT(BK259="")),BL259*$BK259,""),"")</f>
        <v/>
      </c>
      <c r="BN259" s="34"/>
      <c r="BO259" s="32" t="str">
        <f t="shared" ref="BO259:BO322" si="167">IFERROR(IF(AND(NOT(BN259=""),NOT(BK259="")),BN259*$BK259,""),"")</f>
        <v/>
      </c>
      <c r="BP259" s="34"/>
      <c r="BQ259" s="32" t="str">
        <f t="shared" ref="BQ259:BQ322" si="168">IFERROR(IF(AND(NOT(BP259=""),NOT(BK259="")),BP259*$BK259,""),"")</f>
        <v/>
      </c>
      <c r="BR259" s="34"/>
      <c r="BS259" s="36" t="str">
        <f t="shared" ref="BS259:BS322" si="169">IFERROR(IF(AND(NOT(BR259=""),NOT(BK259="")),BR259*$BK259,""),"")</f>
        <v/>
      </c>
      <c r="BT259" s="36" t="str">
        <f t="shared" ref="BT259:BT322" si="170">IFERROR(IF(OR(NOT(BL259=""),NOT(BR259=""),NOT(BN259=""),NOT(BP259="")),BL259+BR259+BN259+BP259,""),"")</f>
        <v/>
      </c>
      <c r="BU259" s="36" t="str">
        <f t="shared" ref="BU259:BU322" si="171">IF(SUM(BM259,BS259,BO259,BQ259)&gt;0,SUM(BM259,BS259,BO259,BQ259),"")</f>
        <v/>
      </c>
      <c r="BV259" s="55"/>
      <c r="BW259" s="36" t="str">
        <f t="shared" ref="BW259:BX322" si="172">IF(SUM(AG259,AT259,BG259,BT259)&gt;0,SUM(AG259,AT259,BG259,BT259),"")</f>
        <v/>
      </c>
      <c r="BX259" s="36" t="str">
        <f t="shared" si="172"/>
        <v/>
      </c>
      <c r="BY259" s="31"/>
      <c r="BZ259" s="38"/>
      <c r="CB259" s="120" t="e">
        <f t="shared" ca="1" si="141"/>
        <v>#VALUE!</v>
      </c>
      <c r="CC259" s="2" t="e">
        <f t="shared" ref="CC259:CC322" ca="1" si="173">IF(OR(C259="--",IFERROR(MATCH(C259,OFFSET(C$1,0,0,ROW()-1,1),0),1)&lt;&gt;1),"",1)</f>
        <v>#VALUE!</v>
      </c>
    </row>
    <row r="260" spans="1:81" s="10" customFormat="1" ht="25.15" customHeight="1" x14ac:dyDescent="0.2">
      <c r="A260" s="52" t="str">
        <f t="shared" ref="A260:A323" si="174">IFERROR(IF(D260&lt;&gt;"",A259+1,""),"")</f>
        <v/>
      </c>
      <c r="B260" s="157" t="e">
        <f t="shared" ca="1" si="142"/>
        <v>#VALUE!</v>
      </c>
      <c r="C260" s="157" t="e">
        <f t="shared" si="143"/>
        <v>#VALUE!</v>
      </c>
      <c r="D260" s="29"/>
      <c r="E260" s="155" t="str">
        <f ca="1">IFERROR(INDIRECT(ADDRESS(MATCH(D260,CatModules!C:C,0),2,1,1,"CatModules")),"")</f>
        <v/>
      </c>
      <c r="F260" s="96"/>
      <c r="G260" s="156" t="str">
        <f ca="1">IFERROR(INDIRECT(ADDRESS(MATCH(CONCATENATE(E260,"-",F260),CatInt!K:K,0),3,1,1,"CatInt")),"")</f>
        <v/>
      </c>
      <c r="H260" s="45" t="str">
        <f>IF(F260="","",VLOOKUP(F260,#REF!,2,FALSE))</f>
        <v/>
      </c>
      <c r="I260" s="29"/>
      <c r="J260" s="155" t="e">
        <f t="shared" si="144"/>
        <v>#VALUE!</v>
      </c>
      <c r="K260" s="155" t="e">
        <f t="shared" si="145"/>
        <v>#VALUE!</v>
      </c>
      <c r="L260" s="153"/>
      <c r="M260" s="53"/>
      <c r="N260" s="175">
        <f t="shared" si="146"/>
        <v>1260</v>
      </c>
      <c r="O260" s="53"/>
      <c r="P260" s="175">
        <f t="shared" si="147"/>
        <v>10260</v>
      </c>
      <c r="Q260" s="30"/>
      <c r="R260" s="149" t="str">
        <f>IFERROR(VLOOKUP(Q260,Setup!D$16:E$25,2,FALSE),"")</f>
        <v/>
      </c>
      <c r="S260" s="51" t="str">
        <f ca="1">IFERROR(IF(OR(I260="",VLOOKUP(I260,CatCostInp!$E$2:$K$88,7,FALSE)=0),"",VLOOKUP(I260,CatCostInp!$E$2:$K$88,7,FALSE)),"")</f>
        <v/>
      </c>
      <c r="T260" s="159" t="e">
        <f>VLOOKUP(U260,#REF!,2,FALSE)</f>
        <v>#REF!</v>
      </c>
      <c r="U260" s="30"/>
      <c r="V260" s="1" t="str">
        <f ca="1">IF(U260=Setup!$C$10,"Grant",IF('Other Pharma &amp; Health Products'!U260=Setup!$C$11,"Local",IF('Other Pharma &amp; Health Products'!U260=Setup!$C$12,"Other","")))</f>
        <v/>
      </c>
      <c r="W260" s="34"/>
      <c r="X260" s="148"/>
      <c r="Y260" s="33"/>
      <c r="Z260" s="36" t="str">
        <f t="shared" si="148"/>
        <v/>
      </c>
      <c r="AA260" s="35"/>
      <c r="AB260" s="32" t="str">
        <f t="shared" si="149"/>
        <v/>
      </c>
      <c r="AC260" s="34"/>
      <c r="AD260" s="32" t="str">
        <f t="shared" si="150"/>
        <v/>
      </c>
      <c r="AE260" s="34"/>
      <c r="AF260" s="36" t="str">
        <f t="shared" si="151"/>
        <v/>
      </c>
      <c r="AG260" s="36" t="str">
        <f t="shared" si="152"/>
        <v/>
      </c>
      <c r="AH260" s="36" t="str">
        <f t="shared" si="153"/>
        <v/>
      </c>
      <c r="AI260" s="55"/>
      <c r="AJ260" s="37"/>
      <c r="AK260" s="148"/>
      <c r="AL260" s="34"/>
      <c r="AM260" s="32" t="str">
        <f t="shared" si="154"/>
        <v/>
      </c>
      <c r="AN260" s="35"/>
      <c r="AO260" s="32" t="str">
        <f t="shared" si="155"/>
        <v/>
      </c>
      <c r="AP260" s="35"/>
      <c r="AQ260" s="32" t="str">
        <f t="shared" si="156"/>
        <v/>
      </c>
      <c r="AR260" s="34"/>
      <c r="AS260" s="36" t="str">
        <f t="shared" si="157"/>
        <v/>
      </c>
      <c r="AT260" s="36" t="str">
        <f t="shared" si="158"/>
        <v/>
      </c>
      <c r="AU260" s="36" t="str">
        <f t="shared" si="159"/>
        <v/>
      </c>
      <c r="AV260" s="55"/>
      <c r="AW260" s="34"/>
      <c r="AX260" s="148"/>
      <c r="AY260" s="34"/>
      <c r="AZ260" s="32" t="str">
        <f t="shared" si="160"/>
        <v/>
      </c>
      <c r="BA260" s="34"/>
      <c r="BB260" s="32" t="str">
        <f t="shared" si="161"/>
        <v/>
      </c>
      <c r="BC260" s="34"/>
      <c r="BD260" s="32" t="str">
        <f t="shared" si="162"/>
        <v/>
      </c>
      <c r="BE260" s="34"/>
      <c r="BF260" s="36" t="str">
        <f t="shared" si="163"/>
        <v/>
      </c>
      <c r="BG260" s="36" t="str">
        <f t="shared" si="164"/>
        <v/>
      </c>
      <c r="BH260" s="36" t="str">
        <f t="shared" si="165"/>
        <v/>
      </c>
      <c r="BI260" s="55"/>
      <c r="BJ260" s="34"/>
      <c r="BK260" s="148"/>
      <c r="BL260" s="34"/>
      <c r="BM260" s="32" t="str">
        <f t="shared" si="166"/>
        <v/>
      </c>
      <c r="BN260" s="34"/>
      <c r="BO260" s="32" t="str">
        <f t="shared" si="167"/>
        <v/>
      </c>
      <c r="BP260" s="34"/>
      <c r="BQ260" s="32" t="str">
        <f t="shared" si="168"/>
        <v/>
      </c>
      <c r="BR260" s="34"/>
      <c r="BS260" s="36" t="str">
        <f t="shared" si="169"/>
        <v/>
      </c>
      <c r="BT260" s="36" t="str">
        <f t="shared" si="170"/>
        <v/>
      </c>
      <c r="BU260" s="36" t="str">
        <f t="shared" si="171"/>
        <v/>
      </c>
      <c r="BV260" s="55"/>
      <c r="BW260" s="36" t="str">
        <f t="shared" si="172"/>
        <v/>
      </c>
      <c r="BX260" s="36" t="str">
        <f t="shared" si="172"/>
        <v/>
      </c>
      <c r="BY260" s="31"/>
      <c r="BZ260" s="38"/>
      <c r="CB260" s="120" t="e">
        <f t="shared" ca="1" si="141"/>
        <v>#VALUE!</v>
      </c>
      <c r="CC260" s="2" t="e">
        <f t="shared" ca="1" si="173"/>
        <v>#VALUE!</v>
      </c>
    </row>
    <row r="261" spans="1:81" s="10" customFormat="1" ht="25.15" customHeight="1" x14ac:dyDescent="0.2">
      <c r="A261" s="52" t="str">
        <f t="shared" si="174"/>
        <v/>
      </c>
      <c r="B261" s="157" t="e">
        <f t="shared" ca="1" si="142"/>
        <v>#VALUE!</v>
      </c>
      <c r="C261" s="157" t="e">
        <f t="shared" si="143"/>
        <v>#VALUE!</v>
      </c>
      <c r="D261" s="29"/>
      <c r="E261" s="155" t="str">
        <f ca="1">IFERROR(INDIRECT(ADDRESS(MATCH(D261,CatModules!C:C,0),2,1,1,"CatModules")),"")</f>
        <v/>
      </c>
      <c r="F261" s="96"/>
      <c r="G261" s="156" t="str">
        <f ca="1">IFERROR(INDIRECT(ADDRESS(MATCH(CONCATENATE(E261,"-",F261),CatInt!K:K,0),3,1,1,"CatInt")),"")</f>
        <v/>
      </c>
      <c r="H261" s="45" t="str">
        <f>IF(F261="","",VLOOKUP(F261,#REF!,2,FALSE))</f>
        <v/>
      </c>
      <c r="I261" s="29"/>
      <c r="J261" s="155" t="e">
        <f t="shared" si="144"/>
        <v>#VALUE!</v>
      </c>
      <c r="K261" s="155" t="e">
        <f t="shared" si="145"/>
        <v>#VALUE!</v>
      </c>
      <c r="L261" s="153"/>
      <c r="M261" s="53"/>
      <c r="N261" s="175">
        <f t="shared" si="146"/>
        <v>1261</v>
      </c>
      <c r="O261" s="53"/>
      <c r="P261" s="175">
        <f t="shared" si="147"/>
        <v>10261</v>
      </c>
      <c r="Q261" s="30"/>
      <c r="R261" s="149" t="str">
        <f>IFERROR(VLOOKUP(Q261,Setup!D$16:E$25,2,FALSE),"")</f>
        <v/>
      </c>
      <c r="S261" s="51" t="str">
        <f ca="1">IFERROR(IF(OR(I261="",VLOOKUP(I261,CatCostInp!$E$2:$K$88,7,FALSE)=0),"",VLOOKUP(I261,CatCostInp!$E$2:$K$88,7,FALSE)),"")</f>
        <v/>
      </c>
      <c r="T261" s="159" t="e">
        <f>VLOOKUP(U261,#REF!,2,FALSE)</f>
        <v>#REF!</v>
      </c>
      <c r="U261" s="30"/>
      <c r="V261" s="1" t="str">
        <f ca="1">IF(U261=Setup!$C$10,"Grant",IF('Other Pharma &amp; Health Products'!U261=Setup!$C$11,"Local",IF('Other Pharma &amp; Health Products'!U261=Setup!$C$12,"Other","")))</f>
        <v/>
      </c>
      <c r="W261" s="34"/>
      <c r="X261" s="148"/>
      <c r="Y261" s="33"/>
      <c r="Z261" s="36" t="str">
        <f t="shared" si="148"/>
        <v/>
      </c>
      <c r="AA261" s="35"/>
      <c r="AB261" s="32" t="str">
        <f t="shared" si="149"/>
        <v/>
      </c>
      <c r="AC261" s="34"/>
      <c r="AD261" s="32" t="str">
        <f t="shared" si="150"/>
        <v/>
      </c>
      <c r="AE261" s="34"/>
      <c r="AF261" s="36" t="str">
        <f t="shared" si="151"/>
        <v/>
      </c>
      <c r="AG261" s="36" t="str">
        <f t="shared" si="152"/>
        <v/>
      </c>
      <c r="AH261" s="36" t="str">
        <f t="shared" si="153"/>
        <v/>
      </c>
      <c r="AI261" s="55"/>
      <c r="AJ261" s="37"/>
      <c r="AK261" s="148"/>
      <c r="AL261" s="34"/>
      <c r="AM261" s="32" t="str">
        <f t="shared" si="154"/>
        <v/>
      </c>
      <c r="AN261" s="35"/>
      <c r="AO261" s="32" t="str">
        <f t="shared" si="155"/>
        <v/>
      </c>
      <c r="AP261" s="35"/>
      <c r="AQ261" s="32" t="str">
        <f t="shared" si="156"/>
        <v/>
      </c>
      <c r="AR261" s="34"/>
      <c r="AS261" s="36" t="str">
        <f t="shared" si="157"/>
        <v/>
      </c>
      <c r="AT261" s="36" t="str">
        <f t="shared" si="158"/>
        <v/>
      </c>
      <c r="AU261" s="36" t="str">
        <f t="shared" si="159"/>
        <v/>
      </c>
      <c r="AV261" s="55"/>
      <c r="AW261" s="34"/>
      <c r="AX261" s="148"/>
      <c r="AY261" s="34"/>
      <c r="AZ261" s="32" t="str">
        <f t="shared" si="160"/>
        <v/>
      </c>
      <c r="BA261" s="34"/>
      <c r="BB261" s="32" t="str">
        <f t="shared" si="161"/>
        <v/>
      </c>
      <c r="BC261" s="34"/>
      <c r="BD261" s="32" t="str">
        <f t="shared" si="162"/>
        <v/>
      </c>
      <c r="BE261" s="34"/>
      <c r="BF261" s="36" t="str">
        <f t="shared" si="163"/>
        <v/>
      </c>
      <c r="BG261" s="36" t="str">
        <f t="shared" si="164"/>
        <v/>
      </c>
      <c r="BH261" s="36" t="str">
        <f t="shared" si="165"/>
        <v/>
      </c>
      <c r="BI261" s="55"/>
      <c r="BJ261" s="34"/>
      <c r="BK261" s="148"/>
      <c r="BL261" s="34"/>
      <c r="BM261" s="32" t="str">
        <f t="shared" si="166"/>
        <v/>
      </c>
      <c r="BN261" s="34"/>
      <c r="BO261" s="32" t="str">
        <f t="shared" si="167"/>
        <v/>
      </c>
      <c r="BP261" s="34"/>
      <c r="BQ261" s="32" t="str">
        <f t="shared" si="168"/>
        <v/>
      </c>
      <c r="BR261" s="34"/>
      <c r="BS261" s="36" t="str">
        <f t="shared" si="169"/>
        <v/>
      </c>
      <c r="BT261" s="36" t="str">
        <f t="shared" si="170"/>
        <v/>
      </c>
      <c r="BU261" s="36" t="str">
        <f t="shared" si="171"/>
        <v/>
      </c>
      <c r="BV261" s="55"/>
      <c r="BW261" s="36" t="str">
        <f t="shared" si="172"/>
        <v/>
      </c>
      <c r="BX261" s="36" t="str">
        <f t="shared" si="172"/>
        <v/>
      </c>
      <c r="BY261" s="31"/>
      <c r="BZ261" s="38"/>
      <c r="CB261" s="120" t="e">
        <f t="shared" ca="1" si="141"/>
        <v>#VALUE!</v>
      </c>
      <c r="CC261" s="2" t="e">
        <f t="shared" ca="1" si="173"/>
        <v>#VALUE!</v>
      </c>
    </row>
    <row r="262" spans="1:81" s="10" customFormat="1" ht="25.15" customHeight="1" x14ac:dyDescent="0.2">
      <c r="A262" s="52" t="str">
        <f t="shared" si="174"/>
        <v/>
      </c>
      <c r="B262" s="157" t="e">
        <f t="shared" ca="1" si="142"/>
        <v>#VALUE!</v>
      </c>
      <c r="C262" s="157" t="e">
        <f t="shared" si="143"/>
        <v>#VALUE!</v>
      </c>
      <c r="D262" s="29"/>
      <c r="E262" s="155" t="str">
        <f ca="1">IFERROR(INDIRECT(ADDRESS(MATCH(D262,CatModules!C:C,0),2,1,1,"CatModules")),"")</f>
        <v/>
      </c>
      <c r="F262" s="96"/>
      <c r="G262" s="156" t="str">
        <f ca="1">IFERROR(INDIRECT(ADDRESS(MATCH(CONCATENATE(E262,"-",F262),CatInt!K:K,0),3,1,1,"CatInt")),"")</f>
        <v/>
      </c>
      <c r="H262" s="45" t="str">
        <f>IF(F262="","",VLOOKUP(F262,#REF!,2,FALSE))</f>
        <v/>
      </c>
      <c r="I262" s="29"/>
      <c r="J262" s="155" t="e">
        <f t="shared" si="144"/>
        <v>#VALUE!</v>
      </c>
      <c r="K262" s="155" t="e">
        <f t="shared" si="145"/>
        <v>#VALUE!</v>
      </c>
      <c r="L262" s="153"/>
      <c r="M262" s="53"/>
      <c r="N262" s="175">
        <f t="shared" si="146"/>
        <v>1262</v>
      </c>
      <c r="O262" s="53"/>
      <c r="P262" s="175">
        <f t="shared" si="147"/>
        <v>10262</v>
      </c>
      <c r="Q262" s="30"/>
      <c r="R262" s="149" t="str">
        <f>IFERROR(VLOOKUP(Q262,Setup!D$16:E$25,2,FALSE),"")</f>
        <v/>
      </c>
      <c r="S262" s="51" t="str">
        <f ca="1">IFERROR(IF(OR(I262="",VLOOKUP(I262,CatCostInp!$E$2:$K$88,7,FALSE)=0),"",VLOOKUP(I262,CatCostInp!$E$2:$K$88,7,FALSE)),"")</f>
        <v/>
      </c>
      <c r="T262" s="159" t="e">
        <f>VLOOKUP(U262,#REF!,2,FALSE)</f>
        <v>#REF!</v>
      </c>
      <c r="U262" s="30"/>
      <c r="V262" s="1" t="str">
        <f ca="1">IF(U262=Setup!$C$10,"Grant",IF('Other Pharma &amp; Health Products'!U262=Setup!$C$11,"Local",IF('Other Pharma &amp; Health Products'!U262=Setup!$C$12,"Other","")))</f>
        <v/>
      </c>
      <c r="W262" s="34"/>
      <c r="X262" s="148"/>
      <c r="Y262" s="33"/>
      <c r="Z262" s="36" t="str">
        <f t="shared" si="148"/>
        <v/>
      </c>
      <c r="AA262" s="35"/>
      <c r="AB262" s="32" t="str">
        <f t="shared" si="149"/>
        <v/>
      </c>
      <c r="AC262" s="34"/>
      <c r="AD262" s="32" t="str">
        <f t="shared" si="150"/>
        <v/>
      </c>
      <c r="AE262" s="34"/>
      <c r="AF262" s="36" t="str">
        <f t="shared" si="151"/>
        <v/>
      </c>
      <c r="AG262" s="36" t="str">
        <f t="shared" si="152"/>
        <v/>
      </c>
      <c r="AH262" s="36" t="str">
        <f t="shared" si="153"/>
        <v/>
      </c>
      <c r="AI262" s="55"/>
      <c r="AJ262" s="37"/>
      <c r="AK262" s="148"/>
      <c r="AL262" s="34"/>
      <c r="AM262" s="32" t="str">
        <f t="shared" si="154"/>
        <v/>
      </c>
      <c r="AN262" s="35"/>
      <c r="AO262" s="32" t="str">
        <f t="shared" si="155"/>
        <v/>
      </c>
      <c r="AP262" s="35"/>
      <c r="AQ262" s="32" t="str">
        <f t="shared" si="156"/>
        <v/>
      </c>
      <c r="AR262" s="34"/>
      <c r="AS262" s="36" t="str">
        <f t="shared" si="157"/>
        <v/>
      </c>
      <c r="AT262" s="36" t="str">
        <f t="shared" si="158"/>
        <v/>
      </c>
      <c r="AU262" s="36" t="str">
        <f t="shared" si="159"/>
        <v/>
      </c>
      <c r="AV262" s="55"/>
      <c r="AW262" s="34"/>
      <c r="AX262" s="148"/>
      <c r="AY262" s="34"/>
      <c r="AZ262" s="32" t="str">
        <f t="shared" si="160"/>
        <v/>
      </c>
      <c r="BA262" s="34"/>
      <c r="BB262" s="32" t="str">
        <f t="shared" si="161"/>
        <v/>
      </c>
      <c r="BC262" s="34"/>
      <c r="BD262" s="32" t="str">
        <f t="shared" si="162"/>
        <v/>
      </c>
      <c r="BE262" s="34"/>
      <c r="BF262" s="36" t="str">
        <f t="shared" si="163"/>
        <v/>
      </c>
      <c r="BG262" s="36" t="str">
        <f t="shared" si="164"/>
        <v/>
      </c>
      <c r="BH262" s="36" t="str">
        <f t="shared" si="165"/>
        <v/>
      </c>
      <c r="BI262" s="55"/>
      <c r="BJ262" s="34"/>
      <c r="BK262" s="148"/>
      <c r="BL262" s="34"/>
      <c r="BM262" s="32" t="str">
        <f t="shared" si="166"/>
        <v/>
      </c>
      <c r="BN262" s="34"/>
      <c r="BO262" s="32" t="str">
        <f t="shared" si="167"/>
        <v/>
      </c>
      <c r="BP262" s="34"/>
      <c r="BQ262" s="32" t="str">
        <f t="shared" si="168"/>
        <v/>
      </c>
      <c r="BR262" s="34"/>
      <c r="BS262" s="36" t="str">
        <f t="shared" si="169"/>
        <v/>
      </c>
      <c r="BT262" s="36" t="str">
        <f t="shared" si="170"/>
        <v/>
      </c>
      <c r="BU262" s="36" t="str">
        <f t="shared" si="171"/>
        <v/>
      </c>
      <c r="BV262" s="55"/>
      <c r="BW262" s="36" t="str">
        <f t="shared" si="172"/>
        <v/>
      </c>
      <c r="BX262" s="36" t="str">
        <f t="shared" si="172"/>
        <v/>
      </c>
      <c r="BY262" s="31"/>
      <c r="BZ262" s="38"/>
      <c r="CB262" s="120" t="e">
        <f t="shared" ca="1" si="141"/>
        <v>#VALUE!</v>
      </c>
      <c r="CC262" s="2" t="e">
        <f t="shared" ca="1" si="173"/>
        <v>#VALUE!</v>
      </c>
    </row>
    <row r="263" spans="1:81" s="10" customFormat="1" ht="25.15" customHeight="1" x14ac:dyDescent="0.2">
      <c r="A263" s="52" t="str">
        <f t="shared" si="174"/>
        <v/>
      </c>
      <c r="B263" s="157" t="e">
        <f t="shared" ca="1" si="142"/>
        <v>#VALUE!</v>
      </c>
      <c r="C263" s="157" t="e">
        <f t="shared" si="143"/>
        <v>#VALUE!</v>
      </c>
      <c r="D263" s="29"/>
      <c r="E263" s="155" t="str">
        <f ca="1">IFERROR(INDIRECT(ADDRESS(MATCH(D263,CatModules!C:C,0),2,1,1,"CatModules")),"")</f>
        <v/>
      </c>
      <c r="F263" s="96"/>
      <c r="G263" s="156" t="str">
        <f ca="1">IFERROR(INDIRECT(ADDRESS(MATCH(CONCATENATE(E263,"-",F263),CatInt!K:K,0),3,1,1,"CatInt")),"")</f>
        <v/>
      </c>
      <c r="H263" s="45" t="str">
        <f>IF(F263="","",VLOOKUP(F263,#REF!,2,FALSE))</f>
        <v/>
      </c>
      <c r="I263" s="29"/>
      <c r="J263" s="155" t="e">
        <f t="shared" si="144"/>
        <v>#VALUE!</v>
      </c>
      <c r="K263" s="155" t="e">
        <f t="shared" si="145"/>
        <v>#VALUE!</v>
      </c>
      <c r="L263" s="153"/>
      <c r="M263" s="53"/>
      <c r="N263" s="175">
        <f t="shared" si="146"/>
        <v>1263</v>
      </c>
      <c r="O263" s="53"/>
      <c r="P263" s="175">
        <f t="shared" si="147"/>
        <v>10263</v>
      </c>
      <c r="Q263" s="30"/>
      <c r="R263" s="149" t="str">
        <f>IFERROR(VLOOKUP(Q263,Setup!D$16:E$25,2,FALSE),"")</f>
        <v/>
      </c>
      <c r="S263" s="51" t="str">
        <f ca="1">IFERROR(IF(OR(I263="",VLOOKUP(I263,CatCostInp!$E$2:$K$88,7,FALSE)=0),"",VLOOKUP(I263,CatCostInp!$E$2:$K$88,7,FALSE)),"")</f>
        <v/>
      </c>
      <c r="T263" s="159" t="e">
        <f>VLOOKUP(U263,#REF!,2,FALSE)</f>
        <v>#REF!</v>
      </c>
      <c r="U263" s="30"/>
      <c r="V263" s="1" t="str">
        <f ca="1">IF(U263=Setup!$C$10,"Grant",IF('Other Pharma &amp; Health Products'!U263=Setup!$C$11,"Local",IF('Other Pharma &amp; Health Products'!U263=Setup!$C$12,"Other","")))</f>
        <v/>
      </c>
      <c r="W263" s="34"/>
      <c r="X263" s="148"/>
      <c r="Y263" s="33"/>
      <c r="Z263" s="36" t="str">
        <f t="shared" si="148"/>
        <v/>
      </c>
      <c r="AA263" s="35"/>
      <c r="AB263" s="32" t="str">
        <f t="shared" si="149"/>
        <v/>
      </c>
      <c r="AC263" s="34"/>
      <c r="AD263" s="32" t="str">
        <f t="shared" si="150"/>
        <v/>
      </c>
      <c r="AE263" s="34"/>
      <c r="AF263" s="36" t="str">
        <f t="shared" si="151"/>
        <v/>
      </c>
      <c r="AG263" s="36" t="str">
        <f t="shared" si="152"/>
        <v/>
      </c>
      <c r="AH263" s="36" t="str">
        <f t="shared" si="153"/>
        <v/>
      </c>
      <c r="AI263" s="55"/>
      <c r="AJ263" s="37"/>
      <c r="AK263" s="148"/>
      <c r="AL263" s="34"/>
      <c r="AM263" s="32" t="str">
        <f t="shared" si="154"/>
        <v/>
      </c>
      <c r="AN263" s="35"/>
      <c r="AO263" s="32" t="str">
        <f t="shared" si="155"/>
        <v/>
      </c>
      <c r="AP263" s="35"/>
      <c r="AQ263" s="32" t="str">
        <f t="shared" si="156"/>
        <v/>
      </c>
      <c r="AR263" s="34"/>
      <c r="AS263" s="36" t="str">
        <f t="shared" si="157"/>
        <v/>
      </c>
      <c r="AT263" s="36" t="str">
        <f t="shared" si="158"/>
        <v/>
      </c>
      <c r="AU263" s="36" t="str">
        <f t="shared" si="159"/>
        <v/>
      </c>
      <c r="AV263" s="55"/>
      <c r="AW263" s="34"/>
      <c r="AX263" s="148"/>
      <c r="AY263" s="34"/>
      <c r="AZ263" s="32" t="str">
        <f t="shared" si="160"/>
        <v/>
      </c>
      <c r="BA263" s="34"/>
      <c r="BB263" s="32" t="str">
        <f t="shared" si="161"/>
        <v/>
      </c>
      <c r="BC263" s="34"/>
      <c r="BD263" s="32" t="str">
        <f t="shared" si="162"/>
        <v/>
      </c>
      <c r="BE263" s="34"/>
      <c r="BF263" s="36" t="str">
        <f t="shared" si="163"/>
        <v/>
      </c>
      <c r="BG263" s="36" t="str">
        <f t="shared" si="164"/>
        <v/>
      </c>
      <c r="BH263" s="36" t="str">
        <f t="shared" si="165"/>
        <v/>
      </c>
      <c r="BI263" s="55"/>
      <c r="BJ263" s="34"/>
      <c r="BK263" s="148"/>
      <c r="BL263" s="34"/>
      <c r="BM263" s="32" t="str">
        <f t="shared" si="166"/>
        <v/>
      </c>
      <c r="BN263" s="34"/>
      <c r="BO263" s="32" t="str">
        <f t="shared" si="167"/>
        <v/>
      </c>
      <c r="BP263" s="34"/>
      <c r="BQ263" s="32" t="str">
        <f t="shared" si="168"/>
        <v/>
      </c>
      <c r="BR263" s="34"/>
      <c r="BS263" s="36" t="str">
        <f t="shared" si="169"/>
        <v/>
      </c>
      <c r="BT263" s="36" t="str">
        <f t="shared" si="170"/>
        <v/>
      </c>
      <c r="BU263" s="36" t="str">
        <f t="shared" si="171"/>
        <v/>
      </c>
      <c r="BV263" s="55"/>
      <c r="BW263" s="36" t="str">
        <f t="shared" si="172"/>
        <v/>
      </c>
      <c r="BX263" s="36" t="str">
        <f t="shared" si="172"/>
        <v/>
      </c>
      <c r="BY263" s="31"/>
      <c r="BZ263" s="38"/>
      <c r="CB263" s="120" t="e">
        <f t="shared" ca="1" si="141"/>
        <v>#VALUE!</v>
      </c>
      <c r="CC263" s="2" t="e">
        <f t="shared" ca="1" si="173"/>
        <v>#VALUE!</v>
      </c>
    </row>
    <row r="264" spans="1:81" s="10" customFormat="1" ht="25.15" customHeight="1" x14ac:dyDescent="0.2">
      <c r="A264" s="52" t="str">
        <f t="shared" si="174"/>
        <v/>
      </c>
      <c r="B264" s="157" t="e">
        <f t="shared" ca="1" si="142"/>
        <v>#VALUE!</v>
      </c>
      <c r="C264" s="157" t="e">
        <f t="shared" si="143"/>
        <v>#VALUE!</v>
      </c>
      <c r="D264" s="29"/>
      <c r="E264" s="155" t="str">
        <f ca="1">IFERROR(INDIRECT(ADDRESS(MATCH(D264,CatModules!C:C,0),2,1,1,"CatModules")),"")</f>
        <v/>
      </c>
      <c r="F264" s="96"/>
      <c r="G264" s="156" t="str">
        <f ca="1">IFERROR(INDIRECT(ADDRESS(MATCH(CONCATENATE(E264,"-",F264),CatInt!K:K,0),3,1,1,"CatInt")),"")</f>
        <v/>
      </c>
      <c r="H264" s="45" t="str">
        <f>IF(F264="","",VLOOKUP(F264,#REF!,2,FALSE))</f>
        <v/>
      </c>
      <c r="I264" s="29"/>
      <c r="J264" s="155" t="e">
        <f t="shared" si="144"/>
        <v>#VALUE!</v>
      </c>
      <c r="K264" s="155" t="e">
        <f t="shared" si="145"/>
        <v>#VALUE!</v>
      </c>
      <c r="L264" s="153"/>
      <c r="M264" s="53"/>
      <c r="N264" s="175">
        <f t="shared" si="146"/>
        <v>1264</v>
      </c>
      <c r="O264" s="53"/>
      <c r="P264" s="175">
        <f t="shared" si="147"/>
        <v>10264</v>
      </c>
      <c r="Q264" s="30"/>
      <c r="R264" s="149" t="str">
        <f>IFERROR(VLOOKUP(Q264,Setup!D$16:E$25,2,FALSE),"")</f>
        <v/>
      </c>
      <c r="S264" s="51" t="str">
        <f ca="1">IFERROR(IF(OR(I264="",VLOOKUP(I264,CatCostInp!$E$2:$K$88,7,FALSE)=0),"",VLOOKUP(I264,CatCostInp!$E$2:$K$88,7,FALSE)),"")</f>
        <v/>
      </c>
      <c r="T264" s="159" t="e">
        <f>VLOOKUP(U264,#REF!,2,FALSE)</f>
        <v>#REF!</v>
      </c>
      <c r="U264" s="30"/>
      <c r="V264" s="1" t="str">
        <f ca="1">IF(U264=Setup!$C$10,"Grant",IF('Other Pharma &amp; Health Products'!U264=Setup!$C$11,"Local",IF('Other Pharma &amp; Health Products'!U264=Setup!$C$12,"Other","")))</f>
        <v/>
      </c>
      <c r="W264" s="34"/>
      <c r="X264" s="148"/>
      <c r="Y264" s="34"/>
      <c r="Z264" s="36" t="str">
        <f t="shared" si="148"/>
        <v/>
      </c>
      <c r="AA264" s="35"/>
      <c r="AB264" s="32" t="str">
        <f t="shared" si="149"/>
        <v/>
      </c>
      <c r="AC264" s="34"/>
      <c r="AD264" s="32" t="str">
        <f t="shared" si="150"/>
        <v/>
      </c>
      <c r="AE264" s="34"/>
      <c r="AF264" s="36" t="str">
        <f t="shared" si="151"/>
        <v/>
      </c>
      <c r="AG264" s="36" t="str">
        <f t="shared" si="152"/>
        <v/>
      </c>
      <c r="AH264" s="36" t="str">
        <f t="shared" si="153"/>
        <v/>
      </c>
      <c r="AI264" s="55"/>
      <c r="AJ264" s="37"/>
      <c r="AK264" s="148"/>
      <c r="AL264" s="34"/>
      <c r="AM264" s="32" t="str">
        <f t="shared" si="154"/>
        <v/>
      </c>
      <c r="AN264" s="35"/>
      <c r="AO264" s="32" t="str">
        <f t="shared" si="155"/>
        <v/>
      </c>
      <c r="AP264" s="35"/>
      <c r="AQ264" s="32" t="str">
        <f t="shared" si="156"/>
        <v/>
      </c>
      <c r="AR264" s="34"/>
      <c r="AS264" s="36" t="str">
        <f t="shared" si="157"/>
        <v/>
      </c>
      <c r="AT264" s="36" t="str">
        <f t="shared" si="158"/>
        <v/>
      </c>
      <c r="AU264" s="36" t="str">
        <f t="shared" si="159"/>
        <v/>
      </c>
      <c r="AV264" s="55"/>
      <c r="AW264" s="34"/>
      <c r="AX264" s="148"/>
      <c r="AY264" s="34"/>
      <c r="AZ264" s="32" t="str">
        <f t="shared" si="160"/>
        <v/>
      </c>
      <c r="BA264" s="34"/>
      <c r="BB264" s="32" t="str">
        <f t="shared" si="161"/>
        <v/>
      </c>
      <c r="BC264" s="34"/>
      <c r="BD264" s="32" t="str">
        <f t="shared" si="162"/>
        <v/>
      </c>
      <c r="BE264" s="34"/>
      <c r="BF264" s="36" t="str">
        <f t="shared" si="163"/>
        <v/>
      </c>
      <c r="BG264" s="36" t="str">
        <f t="shared" si="164"/>
        <v/>
      </c>
      <c r="BH264" s="36" t="str">
        <f t="shared" si="165"/>
        <v/>
      </c>
      <c r="BI264" s="55"/>
      <c r="BJ264" s="34"/>
      <c r="BK264" s="148"/>
      <c r="BL264" s="34"/>
      <c r="BM264" s="32" t="str">
        <f t="shared" si="166"/>
        <v/>
      </c>
      <c r="BN264" s="34"/>
      <c r="BO264" s="32" t="str">
        <f t="shared" si="167"/>
        <v/>
      </c>
      <c r="BP264" s="34"/>
      <c r="BQ264" s="32" t="str">
        <f t="shared" si="168"/>
        <v/>
      </c>
      <c r="BR264" s="34"/>
      <c r="BS264" s="36" t="str">
        <f t="shared" si="169"/>
        <v/>
      </c>
      <c r="BT264" s="36" t="str">
        <f t="shared" si="170"/>
        <v/>
      </c>
      <c r="BU264" s="36" t="str">
        <f t="shared" si="171"/>
        <v/>
      </c>
      <c r="BV264" s="55"/>
      <c r="BW264" s="36" t="str">
        <f t="shared" si="172"/>
        <v/>
      </c>
      <c r="BX264" s="36" t="str">
        <f t="shared" si="172"/>
        <v/>
      </c>
      <c r="BY264" s="31"/>
      <c r="BZ264" s="38"/>
      <c r="CB264" s="120" t="e">
        <f t="shared" ca="1" si="141"/>
        <v>#VALUE!</v>
      </c>
      <c r="CC264" s="2" t="e">
        <f t="shared" ca="1" si="173"/>
        <v>#VALUE!</v>
      </c>
    </row>
    <row r="265" spans="1:81" s="10" customFormat="1" ht="25.15" customHeight="1" x14ac:dyDescent="0.2">
      <c r="A265" s="52" t="str">
        <f t="shared" si="174"/>
        <v/>
      </c>
      <c r="B265" s="157" t="e">
        <f t="shared" ca="1" si="142"/>
        <v>#VALUE!</v>
      </c>
      <c r="C265" s="157" t="e">
        <f t="shared" si="143"/>
        <v>#VALUE!</v>
      </c>
      <c r="D265" s="29"/>
      <c r="E265" s="155" t="str">
        <f ca="1">IFERROR(INDIRECT(ADDRESS(MATCH(D265,CatModules!C:C,0),2,1,1,"CatModules")),"")</f>
        <v/>
      </c>
      <c r="F265" s="96"/>
      <c r="G265" s="156" t="str">
        <f ca="1">IFERROR(INDIRECT(ADDRESS(MATCH(CONCATENATE(E265,"-",F265),CatInt!K:K,0),3,1,1,"CatInt")),"")</f>
        <v/>
      </c>
      <c r="H265" s="45" t="str">
        <f>IF(F265="","",VLOOKUP(F265,#REF!,2,FALSE))</f>
        <v/>
      </c>
      <c r="I265" s="29"/>
      <c r="J265" s="155" t="e">
        <f t="shared" si="144"/>
        <v>#VALUE!</v>
      </c>
      <c r="K265" s="155" t="e">
        <f t="shared" si="145"/>
        <v>#VALUE!</v>
      </c>
      <c r="L265" s="153"/>
      <c r="M265" s="53"/>
      <c r="N265" s="175">
        <f t="shared" si="146"/>
        <v>1265</v>
      </c>
      <c r="O265" s="53"/>
      <c r="P265" s="175">
        <f t="shared" si="147"/>
        <v>10265</v>
      </c>
      <c r="Q265" s="30"/>
      <c r="R265" s="149" t="str">
        <f>IFERROR(VLOOKUP(Q265,Setup!D$16:E$25,2,FALSE),"")</f>
        <v/>
      </c>
      <c r="S265" s="51" t="str">
        <f ca="1">IFERROR(IF(OR(I265="",VLOOKUP(I265,CatCostInp!$E$2:$K$88,7,FALSE)=0),"",VLOOKUP(I265,CatCostInp!$E$2:$K$88,7,FALSE)),"")</f>
        <v/>
      </c>
      <c r="T265" s="159" t="e">
        <f>VLOOKUP(U265,#REF!,2,FALSE)</f>
        <v>#REF!</v>
      </c>
      <c r="U265" s="30"/>
      <c r="V265" s="1" t="str">
        <f ca="1">IF(U265=Setup!$C$10,"Grant",IF('Other Pharma &amp; Health Products'!U265=Setup!$C$11,"Local",IF('Other Pharma &amp; Health Products'!U265=Setup!$C$12,"Other","")))</f>
        <v/>
      </c>
      <c r="W265" s="34"/>
      <c r="X265" s="148"/>
      <c r="Y265" s="34"/>
      <c r="Z265" s="36" t="str">
        <f t="shared" si="148"/>
        <v/>
      </c>
      <c r="AA265" s="35"/>
      <c r="AB265" s="32" t="str">
        <f t="shared" si="149"/>
        <v/>
      </c>
      <c r="AC265" s="34"/>
      <c r="AD265" s="32" t="str">
        <f t="shared" si="150"/>
        <v/>
      </c>
      <c r="AE265" s="34"/>
      <c r="AF265" s="36" t="str">
        <f t="shared" si="151"/>
        <v/>
      </c>
      <c r="AG265" s="36" t="str">
        <f t="shared" si="152"/>
        <v/>
      </c>
      <c r="AH265" s="36" t="str">
        <f t="shared" si="153"/>
        <v/>
      </c>
      <c r="AI265" s="55"/>
      <c r="AJ265" s="37"/>
      <c r="AK265" s="148"/>
      <c r="AL265" s="34"/>
      <c r="AM265" s="32" t="str">
        <f t="shared" si="154"/>
        <v/>
      </c>
      <c r="AN265" s="35"/>
      <c r="AO265" s="32" t="str">
        <f t="shared" si="155"/>
        <v/>
      </c>
      <c r="AP265" s="35"/>
      <c r="AQ265" s="32" t="str">
        <f t="shared" si="156"/>
        <v/>
      </c>
      <c r="AR265" s="34"/>
      <c r="AS265" s="36" t="str">
        <f t="shared" si="157"/>
        <v/>
      </c>
      <c r="AT265" s="36" t="str">
        <f t="shared" si="158"/>
        <v/>
      </c>
      <c r="AU265" s="36" t="str">
        <f t="shared" si="159"/>
        <v/>
      </c>
      <c r="AV265" s="55"/>
      <c r="AW265" s="34"/>
      <c r="AX265" s="148"/>
      <c r="AY265" s="34"/>
      <c r="AZ265" s="32" t="str">
        <f t="shared" si="160"/>
        <v/>
      </c>
      <c r="BA265" s="34"/>
      <c r="BB265" s="32" t="str">
        <f t="shared" si="161"/>
        <v/>
      </c>
      <c r="BC265" s="34"/>
      <c r="BD265" s="32" t="str">
        <f t="shared" si="162"/>
        <v/>
      </c>
      <c r="BE265" s="34"/>
      <c r="BF265" s="36" t="str">
        <f t="shared" si="163"/>
        <v/>
      </c>
      <c r="BG265" s="36" t="str">
        <f t="shared" si="164"/>
        <v/>
      </c>
      <c r="BH265" s="36" t="str">
        <f t="shared" si="165"/>
        <v/>
      </c>
      <c r="BI265" s="55"/>
      <c r="BJ265" s="34"/>
      <c r="BK265" s="148"/>
      <c r="BL265" s="34"/>
      <c r="BM265" s="32" t="str">
        <f t="shared" si="166"/>
        <v/>
      </c>
      <c r="BN265" s="34"/>
      <c r="BO265" s="32" t="str">
        <f t="shared" si="167"/>
        <v/>
      </c>
      <c r="BP265" s="34"/>
      <c r="BQ265" s="32" t="str">
        <f t="shared" si="168"/>
        <v/>
      </c>
      <c r="BR265" s="34"/>
      <c r="BS265" s="36" t="str">
        <f t="shared" si="169"/>
        <v/>
      </c>
      <c r="BT265" s="36" t="str">
        <f t="shared" si="170"/>
        <v/>
      </c>
      <c r="BU265" s="36" t="str">
        <f t="shared" si="171"/>
        <v/>
      </c>
      <c r="BV265" s="55"/>
      <c r="BW265" s="36" t="str">
        <f t="shared" si="172"/>
        <v/>
      </c>
      <c r="BX265" s="36" t="str">
        <f t="shared" si="172"/>
        <v/>
      </c>
      <c r="BY265" s="31"/>
      <c r="BZ265" s="38"/>
      <c r="CB265" s="120" t="e">
        <f t="shared" ca="1" si="141"/>
        <v>#VALUE!</v>
      </c>
      <c r="CC265" s="2" t="e">
        <f t="shared" ca="1" si="173"/>
        <v>#VALUE!</v>
      </c>
    </row>
    <row r="266" spans="1:81" s="10" customFormat="1" ht="25.15" customHeight="1" x14ac:dyDescent="0.2">
      <c r="A266" s="52" t="str">
        <f t="shared" si="174"/>
        <v/>
      </c>
      <c r="B266" s="157" t="e">
        <f t="shared" ca="1" si="142"/>
        <v>#VALUE!</v>
      </c>
      <c r="C266" s="157" t="e">
        <f t="shared" si="143"/>
        <v>#VALUE!</v>
      </c>
      <c r="D266" s="29"/>
      <c r="E266" s="155" t="str">
        <f ca="1">IFERROR(INDIRECT(ADDRESS(MATCH(D266,CatModules!C:C,0),2,1,1,"CatModules")),"")</f>
        <v/>
      </c>
      <c r="F266" s="96"/>
      <c r="G266" s="156" t="str">
        <f ca="1">IFERROR(INDIRECT(ADDRESS(MATCH(CONCATENATE(E266,"-",F266),CatInt!K:K,0),3,1,1,"CatInt")),"")</f>
        <v/>
      </c>
      <c r="H266" s="45" t="str">
        <f>IF(F266="","",VLOOKUP(F266,#REF!,2,FALSE))</f>
        <v/>
      </c>
      <c r="I266" s="29"/>
      <c r="J266" s="155" t="e">
        <f t="shared" si="144"/>
        <v>#VALUE!</v>
      </c>
      <c r="K266" s="155" t="e">
        <f t="shared" si="145"/>
        <v>#VALUE!</v>
      </c>
      <c r="L266" s="153"/>
      <c r="M266" s="53"/>
      <c r="N266" s="175">
        <f t="shared" si="146"/>
        <v>1266</v>
      </c>
      <c r="O266" s="53"/>
      <c r="P266" s="175">
        <f t="shared" si="147"/>
        <v>10266</v>
      </c>
      <c r="Q266" s="30"/>
      <c r="R266" s="149" t="str">
        <f>IFERROR(VLOOKUP(Q266,Setup!D$16:E$25,2,FALSE),"")</f>
        <v/>
      </c>
      <c r="S266" s="51" t="str">
        <f ca="1">IFERROR(IF(OR(I266="",VLOOKUP(I266,CatCostInp!$E$2:$K$88,7,FALSE)=0),"",VLOOKUP(I266,CatCostInp!$E$2:$K$88,7,FALSE)),"")</f>
        <v/>
      </c>
      <c r="T266" s="159" t="e">
        <f>VLOOKUP(U266,#REF!,2,FALSE)</f>
        <v>#REF!</v>
      </c>
      <c r="U266" s="30"/>
      <c r="V266" s="1" t="str">
        <f ca="1">IF(U266=Setup!$C$10,"Grant",IF('Other Pharma &amp; Health Products'!U266=Setup!$C$11,"Local",IF('Other Pharma &amp; Health Products'!U266=Setup!$C$12,"Other","")))</f>
        <v/>
      </c>
      <c r="W266" s="34"/>
      <c r="X266" s="148"/>
      <c r="Y266" s="34"/>
      <c r="Z266" s="36" t="str">
        <f t="shared" si="148"/>
        <v/>
      </c>
      <c r="AA266" s="35"/>
      <c r="AB266" s="32" t="str">
        <f t="shared" si="149"/>
        <v/>
      </c>
      <c r="AC266" s="34"/>
      <c r="AD266" s="32" t="str">
        <f t="shared" si="150"/>
        <v/>
      </c>
      <c r="AE266" s="34"/>
      <c r="AF266" s="36" t="str">
        <f t="shared" si="151"/>
        <v/>
      </c>
      <c r="AG266" s="36" t="str">
        <f t="shared" si="152"/>
        <v/>
      </c>
      <c r="AH266" s="36" t="str">
        <f t="shared" si="153"/>
        <v/>
      </c>
      <c r="AI266" s="55"/>
      <c r="AJ266" s="37"/>
      <c r="AK266" s="148"/>
      <c r="AL266" s="34"/>
      <c r="AM266" s="32" t="str">
        <f t="shared" si="154"/>
        <v/>
      </c>
      <c r="AN266" s="35"/>
      <c r="AO266" s="32" t="str">
        <f t="shared" si="155"/>
        <v/>
      </c>
      <c r="AP266" s="35"/>
      <c r="AQ266" s="32" t="str">
        <f t="shared" si="156"/>
        <v/>
      </c>
      <c r="AR266" s="34"/>
      <c r="AS266" s="36" t="str">
        <f t="shared" si="157"/>
        <v/>
      </c>
      <c r="AT266" s="36" t="str">
        <f t="shared" si="158"/>
        <v/>
      </c>
      <c r="AU266" s="36" t="str">
        <f t="shared" si="159"/>
        <v/>
      </c>
      <c r="AV266" s="55"/>
      <c r="AW266" s="34"/>
      <c r="AX266" s="148"/>
      <c r="AY266" s="34"/>
      <c r="AZ266" s="32" t="str">
        <f t="shared" si="160"/>
        <v/>
      </c>
      <c r="BA266" s="34"/>
      <c r="BB266" s="32" t="str">
        <f t="shared" si="161"/>
        <v/>
      </c>
      <c r="BC266" s="34"/>
      <c r="BD266" s="32" t="str">
        <f t="shared" si="162"/>
        <v/>
      </c>
      <c r="BE266" s="34"/>
      <c r="BF266" s="36" t="str">
        <f t="shared" si="163"/>
        <v/>
      </c>
      <c r="BG266" s="36" t="str">
        <f t="shared" si="164"/>
        <v/>
      </c>
      <c r="BH266" s="36" t="str">
        <f t="shared" si="165"/>
        <v/>
      </c>
      <c r="BI266" s="55"/>
      <c r="BJ266" s="34"/>
      <c r="BK266" s="148"/>
      <c r="BL266" s="34"/>
      <c r="BM266" s="32" t="str">
        <f t="shared" si="166"/>
        <v/>
      </c>
      <c r="BN266" s="34"/>
      <c r="BO266" s="32" t="str">
        <f t="shared" si="167"/>
        <v/>
      </c>
      <c r="BP266" s="34"/>
      <c r="BQ266" s="32" t="str">
        <f t="shared" si="168"/>
        <v/>
      </c>
      <c r="BR266" s="34"/>
      <c r="BS266" s="36" t="str">
        <f t="shared" si="169"/>
        <v/>
      </c>
      <c r="BT266" s="36" t="str">
        <f t="shared" si="170"/>
        <v/>
      </c>
      <c r="BU266" s="36" t="str">
        <f t="shared" si="171"/>
        <v/>
      </c>
      <c r="BV266" s="55"/>
      <c r="BW266" s="36" t="str">
        <f t="shared" si="172"/>
        <v/>
      </c>
      <c r="BX266" s="36" t="str">
        <f t="shared" si="172"/>
        <v/>
      </c>
      <c r="BY266" s="31"/>
      <c r="BZ266" s="38"/>
      <c r="CB266" s="120" t="e">
        <f t="shared" ca="1" si="141"/>
        <v>#VALUE!</v>
      </c>
      <c r="CC266" s="2" t="e">
        <f t="shared" ca="1" si="173"/>
        <v>#VALUE!</v>
      </c>
    </row>
    <row r="267" spans="1:81" s="10" customFormat="1" ht="25.15" customHeight="1" x14ac:dyDescent="0.2">
      <c r="A267" s="52" t="str">
        <f t="shared" si="174"/>
        <v/>
      </c>
      <c r="B267" s="157" t="e">
        <f t="shared" ca="1" si="142"/>
        <v>#VALUE!</v>
      </c>
      <c r="C267" s="157" t="e">
        <f t="shared" si="143"/>
        <v>#VALUE!</v>
      </c>
      <c r="D267" s="29"/>
      <c r="E267" s="155" t="str">
        <f ca="1">IFERROR(INDIRECT(ADDRESS(MATCH(D267,CatModules!C:C,0),2,1,1,"CatModules")),"")</f>
        <v/>
      </c>
      <c r="F267" s="96"/>
      <c r="G267" s="156" t="str">
        <f ca="1">IFERROR(INDIRECT(ADDRESS(MATCH(CONCATENATE(E267,"-",F267),CatInt!K:K,0),3,1,1,"CatInt")),"")</f>
        <v/>
      </c>
      <c r="H267" s="45" t="str">
        <f>IF(F267="","",VLOOKUP(F267,#REF!,2,FALSE))</f>
        <v/>
      </c>
      <c r="I267" s="29"/>
      <c r="J267" s="155" t="e">
        <f t="shared" si="144"/>
        <v>#VALUE!</v>
      </c>
      <c r="K267" s="155" t="e">
        <f t="shared" si="145"/>
        <v>#VALUE!</v>
      </c>
      <c r="L267" s="153"/>
      <c r="M267" s="53"/>
      <c r="N267" s="175">
        <f t="shared" si="146"/>
        <v>1267</v>
      </c>
      <c r="O267" s="53"/>
      <c r="P267" s="175">
        <f t="shared" si="147"/>
        <v>10267</v>
      </c>
      <c r="Q267" s="30"/>
      <c r="R267" s="149" t="str">
        <f>IFERROR(VLOOKUP(Q267,Setup!D$16:E$25,2,FALSE),"")</f>
        <v/>
      </c>
      <c r="S267" s="51" t="str">
        <f ca="1">IFERROR(IF(OR(I267="",VLOOKUP(I267,CatCostInp!$E$2:$K$88,7,FALSE)=0),"",VLOOKUP(I267,CatCostInp!$E$2:$K$88,7,FALSE)),"")</f>
        <v/>
      </c>
      <c r="T267" s="159" t="e">
        <f>VLOOKUP(U267,#REF!,2,FALSE)</f>
        <v>#REF!</v>
      </c>
      <c r="U267" s="30"/>
      <c r="V267" s="1" t="str">
        <f ca="1">IF(U267=Setup!$C$10,"Grant",IF('Other Pharma &amp; Health Products'!U267=Setup!$C$11,"Local",IF('Other Pharma &amp; Health Products'!U267=Setup!$C$12,"Other","")))</f>
        <v/>
      </c>
      <c r="W267" s="34"/>
      <c r="X267" s="148"/>
      <c r="Y267" s="34"/>
      <c r="Z267" s="36" t="str">
        <f t="shared" si="148"/>
        <v/>
      </c>
      <c r="AA267" s="35"/>
      <c r="AB267" s="32" t="str">
        <f t="shared" si="149"/>
        <v/>
      </c>
      <c r="AC267" s="34"/>
      <c r="AD267" s="32" t="str">
        <f t="shared" si="150"/>
        <v/>
      </c>
      <c r="AE267" s="34"/>
      <c r="AF267" s="36" t="str">
        <f t="shared" si="151"/>
        <v/>
      </c>
      <c r="AG267" s="36" t="str">
        <f t="shared" si="152"/>
        <v/>
      </c>
      <c r="AH267" s="36" t="str">
        <f t="shared" si="153"/>
        <v/>
      </c>
      <c r="AI267" s="55"/>
      <c r="AJ267" s="37"/>
      <c r="AK267" s="148"/>
      <c r="AL267" s="34"/>
      <c r="AM267" s="32" t="str">
        <f t="shared" si="154"/>
        <v/>
      </c>
      <c r="AN267" s="35"/>
      <c r="AO267" s="32" t="str">
        <f t="shared" si="155"/>
        <v/>
      </c>
      <c r="AP267" s="35"/>
      <c r="AQ267" s="32" t="str">
        <f t="shared" si="156"/>
        <v/>
      </c>
      <c r="AR267" s="34"/>
      <c r="AS267" s="36" t="str">
        <f t="shared" si="157"/>
        <v/>
      </c>
      <c r="AT267" s="36" t="str">
        <f t="shared" si="158"/>
        <v/>
      </c>
      <c r="AU267" s="36" t="str">
        <f t="shared" si="159"/>
        <v/>
      </c>
      <c r="AV267" s="55"/>
      <c r="AW267" s="34"/>
      <c r="AX267" s="148"/>
      <c r="AY267" s="34"/>
      <c r="AZ267" s="32" t="str">
        <f t="shared" si="160"/>
        <v/>
      </c>
      <c r="BA267" s="34"/>
      <c r="BB267" s="32" t="str">
        <f t="shared" si="161"/>
        <v/>
      </c>
      <c r="BC267" s="34"/>
      <c r="BD267" s="32" t="str">
        <f t="shared" si="162"/>
        <v/>
      </c>
      <c r="BE267" s="34"/>
      <c r="BF267" s="36" t="str">
        <f t="shared" si="163"/>
        <v/>
      </c>
      <c r="BG267" s="36" t="str">
        <f t="shared" si="164"/>
        <v/>
      </c>
      <c r="BH267" s="36" t="str">
        <f t="shared" si="165"/>
        <v/>
      </c>
      <c r="BI267" s="55"/>
      <c r="BJ267" s="34"/>
      <c r="BK267" s="148"/>
      <c r="BL267" s="34"/>
      <c r="BM267" s="32" t="str">
        <f t="shared" si="166"/>
        <v/>
      </c>
      <c r="BN267" s="34"/>
      <c r="BO267" s="32" t="str">
        <f t="shared" si="167"/>
        <v/>
      </c>
      <c r="BP267" s="34"/>
      <c r="BQ267" s="32" t="str">
        <f t="shared" si="168"/>
        <v/>
      </c>
      <c r="BR267" s="34"/>
      <c r="BS267" s="36" t="str">
        <f t="shared" si="169"/>
        <v/>
      </c>
      <c r="BT267" s="36" t="str">
        <f t="shared" si="170"/>
        <v/>
      </c>
      <c r="BU267" s="36" t="str">
        <f t="shared" si="171"/>
        <v/>
      </c>
      <c r="BV267" s="55"/>
      <c r="BW267" s="36" t="str">
        <f t="shared" si="172"/>
        <v/>
      </c>
      <c r="BX267" s="36" t="str">
        <f t="shared" si="172"/>
        <v/>
      </c>
      <c r="BY267" s="31"/>
      <c r="BZ267" s="38"/>
      <c r="CB267" s="120" t="e">
        <f t="shared" ca="1" si="141"/>
        <v>#VALUE!</v>
      </c>
      <c r="CC267" s="2" t="e">
        <f t="shared" ca="1" si="173"/>
        <v>#VALUE!</v>
      </c>
    </row>
    <row r="268" spans="1:81" s="10" customFormat="1" ht="25.15" customHeight="1" x14ac:dyDescent="0.2">
      <c r="A268" s="52" t="str">
        <f t="shared" si="174"/>
        <v/>
      </c>
      <c r="B268" s="157" t="e">
        <f t="shared" ca="1" si="142"/>
        <v>#VALUE!</v>
      </c>
      <c r="C268" s="157" t="e">
        <f t="shared" si="143"/>
        <v>#VALUE!</v>
      </c>
      <c r="D268" s="29"/>
      <c r="E268" s="155" t="str">
        <f ca="1">IFERROR(INDIRECT(ADDRESS(MATCH(D268,CatModules!C:C,0),2,1,1,"CatModules")),"")</f>
        <v/>
      </c>
      <c r="F268" s="96"/>
      <c r="G268" s="156" t="str">
        <f ca="1">IFERROR(INDIRECT(ADDRESS(MATCH(CONCATENATE(E268,"-",F268),CatInt!K:K,0),3,1,1,"CatInt")),"")</f>
        <v/>
      </c>
      <c r="H268" s="45" t="str">
        <f>IF(F268="","",VLOOKUP(F268,#REF!,2,FALSE))</f>
        <v/>
      </c>
      <c r="I268" s="29"/>
      <c r="J268" s="155" t="e">
        <f t="shared" si="144"/>
        <v>#VALUE!</v>
      </c>
      <c r="K268" s="155" t="e">
        <f t="shared" si="145"/>
        <v>#VALUE!</v>
      </c>
      <c r="L268" s="153"/>
      <c r="M268" s="53"/>
      <c r="N268" s="175">
        <f t="shared" si="146"/>
        <v>1268</v>
      </c>
      <c r="O268" s="53"/>
      <c r="P268" s="175">
        <f t="shared" si="147"/>
        <v>10268</v>
      </c>
      <c r="Q268" s="30"/>
      <c r="R268" s="149" t="str">
        <f>IFERROR(VLOOKUP(Q268,Setup!D$16:E$25,2,FALSE),"")</f>
        <v/>
      </c>
      <c r="S268" s="51" t="str">
        <f ca="1">IFERROR(IF(OR(I268="",VLOOKUP(I268,CatCostInp!$E$2:$K$88,7,FALSE)=0),"",VLOOKUP(I268,CatCostInp!$E$2:$K$88,7,FALSE)),"")</f>
        <v/>
      </c>
      <c r="T268" s="159" t="e">
        <f>VLOOKUP(U268,#REF!,2,FALSE)</f>
        <v>#REF!</v>
      </c>
      <c r="U268" s="30"/>
      <c r="V268" s="1" t="str">
        <f ca="1">IF(U268=Setup!$C$10,"Grant",IF('Other Pharma &amp; Health Products'!U268=Setup!$C$11,"Local",IF('Other Pharma &amp; Health Products'!U268=Setup!$C$12,"Other","")))</f>
        <v/>
      </c>
      <c r="W268" s="34"/>
      <c r="X268" s="148"/>
      <c r="Y268" s="34"/>
      <c r="Z268" s="36" t="str">
        <f t="shared" si="148"/>
        <v/>
      </c>
      <c r="AA268" s="35"/>
      <c r="AB268" s="32" t="str">
        <f t="shared" si="149"/>
        <v/>
      </c>
      <c r="AC268" s="34"/>
      <c r="AD268" s="32" t="str">
        <f t="shared" si="150"/>
        <v/>
      </c>
      <c r="AE268" s="34"/>
      <c r="AF268" s="36" t="str">
        <f t="shared" si="151"/>
        <v/>
      </c>
      <c r="AG268" s="36" t="str">
        <f t="shared" si="152"/>
        <v/>
      </c>
      <c r="AH268" s="36" t="str">
        <f t="shared" si="153"/>
        <v/>
      </c>
      <c r="AI268" s="55"/>
      <c r="AJ268" s="37"/>
      <c r="AK268" s="148"/>
      <c r="AL268" s="34"/>
      <c r="AM268" s="32" t="str">
        <f t="shared" si="154"/>
        <v/>
      </c>
      <c r="AN268" s="35"/>
      <c r="AO268" s="32" t="str">
        <f t="shared" si="155"/>
        <v/>
      </c>
      <c r="AP268" s="35"/>
      <c r="AQ268" s="32" t="str">
        <f t="shared" si="156"/>
        <v/>
      </c>
      <c r="AR268" s="34"/>
      <c r="AS268" s="36" t="str">
        <f t="shared" si="157"/>
        <v/>
      </c>
      <c r="AT268" s="36" t="str">
        <f t="shared" si="158"/>
        <v/>
      </c>
      <c r="AU268" s="36" t="str">
        <f t="shared" si="159"/>
        <v/>
      </c>
      <c r="AV268" s="55"/>
      <c r="AW268" s="34"/>
      <c r="AX268" s="148"/>
      <c r="AY268" s="34"/>
      <c r="AZ268" s="32" t="str">
        <f t="shared" si="160"/>
        <v/>
      </c>
      <c r="BA268" s="34"/>
      <c r="BB268" s="32" t="str">
        <f t="shared" si="161"/>
        <v/>
      </c>
      <c r="BC268" s="34"/>
      <c r="BD268" s="32" t="str">
        <f t="shared" si="162"/>
        <v/>
      </c>
      <c r="BE268" s="34"/>
      <c r="BF268" s="36" t="str">
        <f t="shared" si="163"/>
        <v/>
      </c>
      <c r="BG268" s="36" t="str">
        <f t="shared" si="164"/>
        <v/>
      </c>
      <c r="BH268" s="36" t="str">
        <f t="shared" si="165"/>
        <v/>
      </c>
      <c r="BI268" s="55"/>
      <c r="BJ268" s="34"/>
      <c r="BK268" s="148"/>
      <c r="BL268" s="34"/>
      <c r="BM268" s="32" t="str">
        <f t="shared" si="166"/>
        <v/>
      </c>
      <c r="BN268" s="34"/>
      <c r="BO268" s="32" t="str">
        <f t="shared" si="167"/>
        <v/>
      </c>
      <c r="BP268" s="34"/>
      <c r="BQ268" s="32" t="str">
        <f t="shared" si="168"/>
        <v/>
      </c>
      <c r="BR268" s="34"/>
      <c r="BS268" s="36" t="str">
        <f t="shared" si="169"/>
        <v/>
      </c>
      <c r="BT268" s="36" t="str">
        <f t="shared" si="170"/>
        <v/>
      </c>
      <c r="BU268" s="36" t="str">
        <f t="shared" si="171"/>
        <v/>
      </c>
      <c r="BV268" s="55"/>
      <c r="BW268" s="36" t="str">
        <f t="shared" si="172"/>
        <v/>
      </c>
      <c r="BX268" s="36" t="str">
        <f t="shared" si="172"/>
        <v/>
      </c>
      <c r="BY268" s="31"/>
      <c r="BZ268" s="38"/>
      <c r="CB268" s="120" t="e">
        <f t="shared" ca="1" si="141"/>
        <v>#VALUE!</v>
      </c>
      <c r="CC268" s="2" t="e">
        <f t="shared" ca="1" si="173"/>
        <v>#VALUE!</v>
      </c>
    </row>
    <row r="269" spans="1:81" s="10" customFormat="1" ht="25.15" customHeight="1" x14ac:dyDescent="0.2">
      <c r="A269" s="52" t="str">
        <f t="shared" si="174"/>
        <v/>
      </c>
      <c r="B269" s="157" t="e">
        <f t="shared" ca="1" si="142"/>
        <v>#VALUE!</v>
      </c>
      <c r="C269" s="157" t="e">
        <f t="shared" si="143"/>
        <v>#VALUE!</v>
      </c>
      <c r="D269" s="29"/>
      <c r="E269" s="155" t="str">
        <f ca="1">IFERROR(INDIRECT(ADDRESS(MATCH(D269,CatModules!C:C,0),2,1,1,"CatModules")),"")</f>
        <v/>
      </c>
      <c r="F269" s="96"/>
      <c r="G269" s="156" t="str">
        <f ca="1">IFERROR(INDIRECT(ADDRESS(MATCH(CONCATENATE(E269,"-",F269),CatInt!K:K,0),3,1,1,"CatInt")),"")</f>
        <v/>
      </c>
      <c r="H269" s="45" t="str">
        <f>IF(F269="","",VLOOKUP(F269,#REF!,2,FALSE))</f>
        <v/>
      </c>
      <c r="I269" s="29"/>
      <c r="J269" s="155" t="e">
        <f t="shared" si="144"/>
        <v>#VALUE!</v>
      </c>
      <c r="K269" s="155" t="e">
        <f t="shared" si="145"/>
        <v>#VALUE!</v>
      </c>
      <c r="L269" s="153"/>
      <c r="M269" s="53"/>
      <c r="N269" s="175">
        <f t="shared" si="146"/>
        <v>1269</v>
      </c>
      <c r="O269" s="53"/>
      <c r="P269" s="175">
        <f t="shared" si="147"/>
        <v>10269</v>
      </c>
      <c r="Q269" s="30"/>
      <c r="R269" s="149" t="str">
        <f>IFERROR(VLOOKUP(Q269,Setup!D$16:E$25,2,FALSE),"")</f>
        <v/>
      </c>
      <c r="S269" s="51" t="str">
        <f ca="1">IFERROR(IF(OR(I269="",VLOOKUP(I269,CatCostInp!$E$2:$K$88,7,FALSE)=0),"",VLOOKUP(I269,CatCostInp!$E$2:$K$88,7,FALSE)),"")</f>
        <v/>
      </c>
      <c r="T269" s="159" t="e">
        <f>VLOOKUP(U269,#REF!,2,FALSE)</f>
        <v>#REF!</v>
      </c>
      <c r="U269" s="30"/>
      <c r="V269" s="1" t="str">
        <f ca="1">IF(U269=Setup!$C$10,"Grant",IF('Other Pharma &amp; Health Products'!U269=Setup!$C$11,"Local",IF('Other Pharma &amp; Health Products'!U269=Setup!$C$12,"Other","")))</f>
        <v/>
      </c>
      <c r="W269" s="34"/>
      <c r="X269" s="148"/>
      <c r="Y269" s="34"/>
      <c r="Z269" s="36" t="str">
        <f t="shared" si="148"/>
        <v/>
      </c>
      <c r="AA269" s="35"/>
      <c r="AB269" s="32" t="str">
        <f t="shared" si="149"/>
        <v/>
      </c>
      <c r="AC269" s="34"/>
      <c r="AD269" s="32" t="str">
        <f t="shared" si="150"/>
        <v/>
      </c>
      <c r="AE269" s="34"/>
      <c r="AF269" s="36" t="str">
        <f t="shared" si="151"/>
        <v/>
      </c>
      <c r="AG269" s="36" t="str">
        <f t="shared" si="152"/>
        <v/>
      </c>
      <c r="AH269" s="36" t="str">
        <f t="shared" si="153"/>
        <v/>
      </c>
      <c r="AI269" s="55"/>
      <c r="AJ269" s="37"/>
      <c r="AK269" s="148"/>
      <c r="AL269" s="34"/>
      <c r="AM269" s="32" t="str">
        <f t="shared" si="154"/>
        <v/>
      </c>
      <c r="AN269" s="35"/>
      <c r="AO269" s="32" t="str">
        <f t="shared" si="155"/>
        <v/>
      </c>
      <c r="AP269" s="35"/>
      <c r="AQ269" s="32" t="str">
        <f t="shared" si="156"/>
        <v/>
      </c>
      <c r="AR269" s="34"/>
      <c r="AS269" s="36" t="str">
        <f t="shared" si="157"/>
        <v/>
      </c>
      <c r="AT269" s="36" t="str">
        <f t="shared" si="158"/>
        <v/>
      </c>
      <c r="AU269" s="36" t="str">
        <f t="shared" si="159"/>
        <v/>
      </c>
      <c r="AV269" s="55"/>
      <c r="AW269" s="34"/>
      <c r="AX269" s="148"/>
      <c r="AY269" s="34"/>
      <c r="AZ269" s="32" t="str">
        <f t="shared" si="160"/>
        <v/>
      </c>
      <c r="BA269" s="34"/>
      <c r="BB269" s="32" t="str">
        <f t="shared" si="161"/>
        <v/>
      </c>
      <c r="BC269" s="34"/>
      <c r="BD269" s="32" t="str">
        <f t="shared" si="162"/>
        <v/>
      </c>
      <c r="BE269" s="34"/>
      <c r="BF269" s="36" t="str">
        <f t="shared" si="163"/>
        <v/>
      </c>
      <c r="BG269" s="36" t="str">
        <f t="shared" si="164"/>
        <v/>
      </c>
      <c r="BH269" s="36" t="str">
        <f t="shared" si="165"/>
        <v/>
      </c>
      <c r="BI269" s="55"/>
      <c r="BJ269" s="34"/>
      <c r="BK269" s="148"/>
      <c r="BL269" s="34"/>
      <c r="BM269" s="32" t="str">
        <f t="shared" si="166"/>
        <v/>
      </c>
      <c r="BN269" s="34"/>
      <c r="BO269" s="32" t="str">
        <f t="shared" si="167"/>
        <v/>
      </c>
      <c r="BP269" s="34"/>
      <c r="BQ269" s="32" t="str">
        <f t="shared" si="168"/>
        <v/>
      </c>
      <c r="BR269" s="34"/>
      <c r="BS269" s="36" t="str">
        <f t="shared" si="169"/>
        <v/>
      </c>
      <c r="BT269" s="36" t="str">
        <f t="shared" si="170"/>
        <v/>
      </c>
      <c r="BU269" s="36" t="str">
        <f t="shared" si="171"/>
        <v/>
      </c>
      <c r="BV269" s="55"/>
      <c r="BW269" s="36" t="str">
        <f t="shared" si="172"/>
        <v/>
      </c>
      <c r="BX269" s="36" t="str">
        <f t="shared" si="172"/>
        <v/>
      </c>
      <c r="BY269" s="31"/>
      <c r="BZ269" s="38"/>
      <c r="CB269" s="120" t="e">
        <f t="shared" ca="1" si="141"/>
        <v>#VALUE!</v>
      </c>
      <c r="CC269" s="2" t="e">
        <f t="shared" ca="1" si="173"/>
        <v>#VALUE!</v>
      </c>
    </row>
    <row r="270" spans="1:81" s="10" customFormat="1" ht="25.15" customHeight="1" x14ac:dyDescent="0.2">
      <c r="A270" s="52" t="str">
        <f t="shared" si="174"/>
        <v/>
      </c>
      <c r="B270" s="157" t="e">
        <f t="shared" ca="1" si="142"/>
        <v>#VALUE!</v>
      </c>
      <c r="C270" s="157" t="e">
        <f t="shared" si="143"/>
        <v>#VALUE!</v>
      </c>
      <c r="D270" s="29"/>
      <c r="E270" s="155" t="str">
        <f ca="1">IFERROR(INDIRECT(ADDRESS(MATCH(D270,CatModules!C:C,0),2,1,1,"CatModules")),"")</f>
        <v/>
      </c>
      <c r="F270" s="96"/>
      <c r="G270" s="156" t="str">
        <f ca="1">IFERROR(INDIRECT(ADDRESS(MATCH(CONCATENATE(E270,"-",F270),CatInt!K:K,0),3,1,1,"CatInt")),"")</f>
        <v/>
      </c>
      <c r="H270" s="45" t="str">
        <f>IF(F270="","",VLOOKUP(F270,#REF!,2,FALSE))</f>
        <v/>
      </c>
      <c r="I270" s="29"/>
      <c r="J270" s="155" t="e">
        <f t="shared" si="144"/>
        <v>#VALUE!</v>
      </c>
      <c r="K270" s="155" t="e">
        <f t="shared" si="145"/>
        <v>#VALUE!</v>
      </c>
      <c r="L270" s="153"/>
      <c r="M270" s="53"/>
      <c r="N270" s="175">
        <f t="shared" si="146"/>
        <v>1270</v>
      </c>
      <c r="O270" s="53"/>
      <c r="P270" s="175">
        <f t="shared" si="147"/>
        <v>10270</v>
      </c>
      <c r="Q270" s="30"/>
      <c r="R270" s="149" t="str">
        <f>IFERROR(VLOOKUP(Q270,Setup!D$16:E$25,2,FALSE),"")</f>
        <v/>
      </c>
      <c r="S270" s="51" t="str">
        <f ca="1">IFERROR(IF(OR(I270="",VLOOKUP(I270,CatCostInp!$E$2:$K$88,7,FALSE)=0),"",VLOOKUP(I270,CatCostInp!$E$2:$K$88,7,FALSE)),"")</f>
        <v/>
      </c>
      <c r="T270" s="159" t="e">
        <f>VLOOKUP(U270,#REF!,2,FALSE)</f>
        <v>#REF!</v>
      </c>
      <c r="U270" s="30"/>
      <c r="V270" s="1" t="str">
        <f ca="1">IF(U270=Setup!$C$10,"Grant",IF('Other Pharma &amp; Health Products'!U270=Setup!$C$11,"Local",IF('Other Pharma &amp; Health Products'!U270=Setup!$C$12,"Other","")))</f>
        <v/>
      </c>
      <c r="W270" s="34"/>
      <c r="X270" s="148"/>
      <c r="Y270" s="34"/>
      <c r="Z270" s="36" t="str">
        <f t="shared" si="148"/>
        <v/>
      </c>
      <c r="AA270" s="35"/>
      <c r="AB270" s="32" t="str">
        <f t="shared" si="149"/>
        <v/>
      </c>
      <c r="AC270" s="34"/>
      <c r="AD270" s="32" t="str">
        <f t="shared" si="150"/>
        <v/>
      </c>
      <c r="AE270" s="34"/>
      <c r="AF270" s="36" t="str">
        <f t="shared" si="151"/>
        <v/>
      </c>
      <c r="AG270" s="36" t="str">
        <f t="shared" si="152"/>
        <v/>
      </c>
      <c r="AH270" s="36" t="str">
        <f t="shared" si="153"/>
        <v/>
      </c>
      <c r="AI270" s="55"/>
      <c r="AJ270" s="37"/>
      <c r="AK270" s="148"/>
      <c r="AL270" s="34"/>
      <c r="AM270" s="32" t="str">
        <f t="shared" si="154"/>
        <v/>
      </c>
      <c r="AN270" s="35"/>
      <c r="AO270" s="32" t="str">
        <f t="shared" si="155"/>
        <v/>
      </c>
      <c r="AP270" s="35"/>
      <c r="AQ270" s="32" t="str">
        <f t="shared" si="156"/>
        <v/>
      </c>
      <c r="AR270" s="34"/>
      <c r="AS270" s="36" t="str">
        <f t="shared" si="157"/>
        <v/>
      </c>
      <c r="AT270" s="36" t="str">
        <f t="shared" si="158"/>
        <v/>
      </c>
      <c r="AU270" s="36" t="str">
        <f t="shared" si="159"/>
        <v/>
      </c>
      <c r="AV270" s="55"/>
      <c r="AW270" s="34"/>
      <c r="AX270" s="148"/>
      <c r="AY270" s="34"/>
      <c r="AZ270" s="32" t="str">
        <f t="shared" si="160"/>
        <v/>
      </c>
      <c r="BA270" s="34"/>
      <c r="BB270" s="32" t="str">
        <f t="shared" si="161"/>
        <v/>
      </c>
      <c r="BC270" s="34"/>
      <c r="BD270" s="32" t="str">
        <f t="shared" si="162"/>
        <v/>
      </c>
      <c r="BE270" s="34"/>
      <c r="BF270" s="36" t="str">
        <f t="shared" si="163"/>
        <v/>
      </c>
      <c r="BG270" s="36" t="str">
        <f t="shared" si="164"/>
        <v/>
      </c>
      <c r="BH270" s="36" t="str">
        <f t="shared" si="165"/>
        <v/>
      </c>
      <c r="BI270" s="55"/>
      <c r="BJ270" s="34"/>
      <c r="BK270" s="148"/>
      <c r="BL270" s="34"/>
      <c r="BM270" s="32" t="str">
        <f t="shared" si="166"/>
        <v/>
      </c>
      <c r="BN270" s="34"/>
      <c r="BO270" s="32" t="str">
        <f t="shared" si="167"/>
        <v/>
      </c>
      <c r="BP270" s="34"/>
      <c r="BQ270" s="32" t="str">
        <f t="shared" si="168"/>
        <v/>
      </c>
      <c r="BR270" s="34"/>
      <c r="BS270" s="36" t="str">
        <f t="shared" si="169"/>
        <v/>
      </c>
      <c r="BT270" s="36" t="str">
        <f t="shared" si="170"/>
        <v/>
      </c>
      <c r="BU270" s="36" t="str">
        <f t="shared" si="171"/>
        <v/>
      </c>
      <c r="BV270" s="55"/>
      <c r="BW270" s="36" t="str">
        <f t="shared" si="172"/>
        <v/>
      </c>
      <c r="BX270" s="36" t="str">
        <f t="shared" si="172"/>
        <v/>
      </c>
      <c r="BY270" s="31"/>
      <c r="BZ270" s="38"/>
      <c r="CB270" s="120" t="e">
        <f t="shared" ca="1" si="141"/>
        <v>#VALUE!</v>
      </c>
      <c r="CC270" s="2" t="e">
        <f t="shared" ca="1" si="173"/>
        <v>#VALUE!</v>
      </c>
    </row>
    <row r="271" spans="1:81" s="10" customFormat="1" ht="25.15" customHeight="1" x14ac:dyDescent="0.2">
      <c r="A271" s="52" t="str">
        <f t="shared" si="174"/>
        <v/>
      </c>
      <c r="B271" s="157" t="e">
        <f t="shared" ca="1" si="142"/>
        <v>#VALUE!</v>
      </c>
      <c r="C271" s="157" t="e">
        <f t="shared" si="143"/>
        <v>#VALUE!</v>
      </c>
      <c r="D271" s="29"/>
      <c r="E271" s="155" t="str">
        <f ca="1">IFERROR(INDIRECT(ADDRESS(MATCH(D271,CatModules!C:C,0),2,1,1,"CatModules")),"")</f>
        <v/>
      </c>
      <c r="F271" s="96"/>
      <c r="G271" s="156" t="str">
        <f ca="1">IFERROR(INDIRECT(ADDRESS(MATCH(CONCATENATE(E271,"-",F271),CatInt!K:K,0),3,1,1,"CatInt")),"")</f>
        <v/>
      </c>
      <c r="H271" s="45" t="str">
        <f>IF(F271="","",VLOOKUP(F271,#REF!,2,FALSE))</f>
        <v/>
      </c>
      <c r="I271" s="29"/>
      <c r="J271" s="155" t="e">
        <f t="shared" si="144"/>
        <v>#VALUE!</v>
      </c>
      <c r="K271" s="155" t="e">
        <f t="shared" si="145"/>
        <v>#VALUE!</v>
      </c>
      <c r="L271" s="153"/>
      <c r="M271" s="53"/>
      <c r="N271" s="175">
        <f t="shared" si="146"/>
        <v>1271</v>
      </c>
      <c r="O271" s="53"/>
      <c r="P271" s="175">
        <f t="shared" si="147"/>
        <v>10271</v>
      </c>
      <c r="Q271" s="30"/>
      <c r="R271" s="149" t="str">
        <f>IFERROR(VLOOKUP(Q271,Setup!D$16:E$25,2,FALSE),"")</f>
        <v/>
      </c>
      <c r="S271" s="51" t="str">
        <f ca="1">IFERROR(IF(OR(I271="",VLOOKUP(I271,CatCostInp!$E$2:$K$88,7,FALSE)=0),"",VLOOKUP(I271,CatCostInp!$E$2:$K$88,7,FALSE)),"")</f>
        <v/>
      </c>
      <c r="T271" s="159" t="e">
        <f>VLOOKUP(U271,#REF!,2,FALSE)</f>
        <v>#REF!</v>
      </c>
      <c r="U271" s="30"/>
      <c r="V271" s="1" t="str">
        <f ca="1">IF(U271=Setup!$C$10,"Grant",IF('Other Pharma &amp; Health Products'!U271=Setup!$C$11,"Local",IF('Other Pharma &amp; Health Products'!U271=Setup!$C$12,"Other","")))</f>
        <v/>
      </c>
      <c r="W271" s="34"/>
      <c r="X271" s="148"/>
      <c r="Y271" s="34"/>
      <c r="Z271" s="36" t="str">
        <f t="shared" si="148"/>
        <v/>
      </c>
      <c r="AA271" s="35"/>
      <c r="AB271" s="32" t="str">
        <f t="shared" si="149"/>
        <v/>
      </c>
      <c r="AC271" s="34"/>
      <c r="AD271" s="32" t="str">
        <f t="shared" si="150"/>
        <v/>
      </c>
      <c r="AE271" s="34"/>
      <c r="AF271" s="36" t="str">
        <f t="shared" si="151"/>
        <v/>
      </c>
      <c r="AG271" s="36" t="str">
        <f t="shared" si="152"/>
        <v/>
      </c>
      <c r="AH271" s="36" t="str">
        <f t="shared" si="153"/>
        <v/>
      </c>
      <c r="AI271" s="55"/>
      <c r="AJ271" s="37"/>
      <c r="AK271" s="148"/>
      <c r="AL271" s="34"/>
      <c r="AM271" s="32" t="str">
        <f t="shared" si="154"/>
        <v/>
      </c>
      <c r="AN271" s="35"/>
      <c r="AO271" s="32" t="str">
        <f t="shared" si="155"/>
        <v/>
      </c>
      <c r="AP271" s="35"/>
      <c r="AQ271" s="32" t="str">
        <f t="shared" si="156"/>
        <v/>
      </c>
      <c r="AR271" s="34"/>
      <c r="AS271" s="36" t="str">
        <f t="shared" si="157"/>
        <v/>
      </c>
      <c r="AT271" s="36" t="str">
        <f t="shared" si="158"/>
        <v/>
      </c>
      <c r="AU271" s="36" t="str">
        <f t="shared" si="159"/>
        <v/>
      </c>
      <c r="AV271" s="55"/>
      <c r="AW271" s="34"/>
      <c r="AX271" s="148"/>
      <c r="AY271" s="34"/>
      <c r="AZ271" s="32" t="str">
        <f t="shared" si="160"/>
        <v/>
      </c>
      <c r="BA271" s="34"/>
      <c r="BB271" s="32" t="str">
        <f t="shared" si="161"/>
        <v/>
      </c>
      <c r="BC271" s="34"/>
      <c r="BD271" s="32" t="str">
        <f t="shared" si="162"/>
        <v/>
      </c>
      <c r="BE271" s="34"/>
      <c r="BF271" s="36" t="str">
        <f t="shared" si="163"/>
        <v/>
      </c>
      <c r="BG271" s="36" t="str">
        <f t="shared" si="164"/>
        <v/>
      </c>
      <c r="BH271" s="36" t="str">
        <f t="shared" si="165"/>
        <v/>
      </c>
      <c r="BI271" s="55"/>
      <c r="BJ271" s="34"/>
      <c r="BK271" s="148"/>
      <c r="BL271" s="34"/>
      <c r="BM271" s="32" t="str">
        <f t="shared" si="166"/>
        <v/>
      </c>
      <c r="BN271" s="34"/>
      <c r="BO271" s="32" t="str">
        <f t="shared" si="167"/>
        <v/>
      </c>
      <c r="BP271" s="34"/>
      <c r="BQ271" s="32" t="str">
        <f t="shared" si="168"/>
        <v/>
      </c>
      <c r="BR271" s="34"/>
      <c r="BS271" s="36" t="str">
        <f t="shared" si="169"/>
        <v/>
      </c>
      <c r="BT271" s="36" t="str">
        <f t="shared" si="170"/>
        <v/>
      </c>
      <c r="BU271" s="36" t="str">
        <f t="shared" si="171"/>
        <v/>
      </c>
      <c r="BV271" s="55"/>
      <c r="BW271" s="36" t="str">
        <f t="shared" si="172"/>
        <v/>
      </c>
      <c r="BX271" s="36" t="str">
        <f t="shared" si="172"/>
        <v/>
      </c>
      <c r="BY271" s="31"/>
      <c r="BZ271" s="38"/>
      <c r="CB271" s="120" t="e">
        <f t="shared" ca="1" si="141"/>
        <v>#VALUE!</v>
      </c>
      <c r="CC271" s="2" t="e">
        <f t="shared" ca="1" si="173"/>
        <v>#VALUE!</v>
      </c>
    </row>
    <row r="272" spans="1:81" s="10" customFormat="1" ht="25.15" customHeight="1" x14ac:dyDescent="0.2">
      <c r="A272" s="52" t="str">
        <f t="shared" si="174"/>
        <v/>
      </c>
      <c r="B272" s="157" t="e">
        <f t="shared" ca="1" si="142"/>
        <v>#VALUE!</v>
      </c>
      <c r="C272" s="157" t="e">
        <f t="shared" si="143"/>
        <v>#VALUE!</v>
      </c>
      <c r="D272" s="29"/>
      <c r="E272" s="155" t="str">
        <f ca="1">IFERROR(INDIRECT(ADDRESS(MATCH(D272,CatModules!C:C,0),2,1,1,"CatModules")),"")</f>
        <v/>
      </c>
      <c r="F272" s="96"/>
      <c r="G272" s="156" t="str">
        <f ca="1">IFERROR(INDIRECT(ADDRESS(MATCH(CONCATENATE(E272,"-",F272),CatInt!K:K,0),3,1,1,"CatInt")),"")</f>
        <v/>
      </c>
      <c r="H272" s="45" t="str">
        <f>IF(F272="","",VLOOKUP(F272,#REF!,2,FALSE))</f>
        <v/>
      </c>
      <c r="I272" s="29"/>
      <c r="J272" s="155" t="e">
        <f t="shared" si="144"/>
        <v>#VALUE!</v>
      </c>
      <c r="K272" s="155" t="e">
        <f t="shared" si="145"/>
        <v>#VALUE!</v>
      </c>
      <c r="L272" s="153"/>
      <c r="M272" s="53"/>
      <c r="N272" s="175">
        <f t="shared" si="146"/>
        <v>1272</v>
      </c>
      <c r="O272" s="53"/>
      <c r="P272" s="175">
        <f t="shared" si="147"/>
        <v>10272</v>
      </c>
      <c r="Q272" s="30"/>
      <c r="R272" s="149" t="str">
        <f>IFERROR(VLOOKUP(Q272,Setup!D$16:E$25,2,FALSE),"")</f>
        <v/>
      </c>
      <c r="S272" s="51" t="str">
        <f ca="1">IFERROR(IF(OR(I272="",VLOOKUP(I272,CatCostInp!$E$2:$K$88,7,FALSE)=0),"",VLOOKUP(I272,CatCostInp!$E$2:$K$88,7,FALSE)),"")</f>
        <v/>
      </c>
      <c r="T272" s="159" t="e">
        <f>VLOOKUP(U272,#REF!,2,FALSE)</f>
        <v>#REF!</v>
      </c>
      <c r="U272" s="30"/>
      <c r="V272" s="1" t="str">
        <f ca="1">IF(U272=Setup!$C$10,"Grant",IF('Other Pharma &amp; Health Products'!U272=Setup!$C$11,"Local",IF('Other Pharma &amp; Health Products'!U272=Setup!$C$12,"Other","")))</f>
        <v/>
      </c>
      <c r="W272" s="34"/>
      <c r="X272" s="148"/>
      <c r="Y272" s="34"/>
      <c r="Z272" s="36" t="str">
        <f t="shared" si="148"/>
        <v/>
      </c>
      <c r="AA272" s="35"/>
      <c r="AB272" s="32" t="str">
        <f t="shared" si="149"/>
        <v/>
      </c>
      <c r="AC272" s="34"/>
      <c r="AD272" s="32" t="str">
        <f t="shared" si="150"/>
        <v/>
      </c>
      <c r="AE272" s="34"/>
      <c r="AF272" s="36" t="str">
        <f t="shared" si="151"/>
        <v/>
      </c>
      <c r="AG272" s="36" t="str">
        <f t="shared" si="152"/>
        <v/>
      </c>
      <c r="AH272" s="36" t="str">
        <f t="shared" si="153"/>
        <v/>
      </c>
      <c r="AI272" s="55"/>
      <c r="AJ272" s="37"/>
      <c r="AK272" s="148"/>
      <c r="AL272" s="34"/>
      <c r="AM272" s="32" t="str">
        <f t="shared" si="154"/>
        <v/>
      </c>
      <c r="AN272" s="35"/>
      <c r="AO272" s="32" t="str">
        <f t="shared" si="155"/>
        <v/>
      </c>
      <c r="AP272" s="35"/>
      <c r="AQ272" s="32" t="str">
        <f t="shared" si="156"/>
        <v/>
      </c>
      <c r="AR272" s="34"/>
      <c r="AS272" s="36" t="str">
        <f t="shared" si="157"/>
        <v/>
      </c>
      <c r="AT272" s="36" t="str">
        <f t="shared" si="158"/>
        <v/>
      </c>
      <c r="AU272" s="36" t="str">
        <f t="shared" si="159"/>
        <v/>
      </c>
      <c r="AV272" s="55"/>
      <c r="AW272" s="34"/>
      <c r="AX272" s="148"/>
      <c r="AY272" s="34"/>
      <c r="AZ272" s="32" t="str">
        <f t="shared" si="160"/>
        <v/>
      </c>
      <c r="BA272" s="34"/>
      <c r="BB272" s="32" t="str">
        <f t="shared" si="161"/>
        <v/>
      </c>
      <c r="BC272" s="34"/>
      <c r="BD272" s="32" t="str">
        <f t="shared" si="162"/>
        <v/>
      </c>
      <c r="BE272" s="34"/>
      <c r="BF272" s="36" t="str">
        <f t="shared" si="163"/>
        <v/>
      </c>
      <c r="BG272" s="36" t="str">
        <f t="shared" si="164"/>
        <v/>
      </c>
      <c r="BH272" s="36" t="str">
        <f t="shared" si="165"/>
        <v/>
      </c>
      <c r="BI272" s="55"/>
      <c r="BJ272" s="34"/>
      <c r="BK272" s="148"/>
      <c r="BL272" s="34"/>
      <c r="BM272" s="32" t="str">
        <f t="shared" si="166"/>
        <v/>
      </c>
      <c r="BN272" s="34"/>
      <c r="BO272" s="32" t="str">
        <f t="shared" si="167"/>
        <v/>
      </c>
      <c r="BP272" s="34"/>
      <c r="BQ272" s="32" t="str">
        <f t="shared" si="168"/>
        <v/>
      </c>
      <c r="BR272" s="34"/>
      <c r="BS272" s="36" t="str">
        <f t="shared" si="169"/>
        <v/>
      </c>
      <c r="BT272" s="36" t="str">
        <f t="shared" si="170"/>
        <v/>
      </c>
      <c r="BU272" s="36" t="str">
        <f t="shared" si="171"/>
        <v/>
      </c>
      <c r="BV272" s="55"/>
      <c r="BW272" s="36" t="str">
        <f t="shared" si="172"/>
        <v/>
      </c>
      <c r="BX272" s="36" t="str">
        <f t="shared" si="172"/>
        <v/>
      </c>
      <c r="BY272" s="31"/>
      <c r="BZ272" s="38"/>
      <c r="CB272" s="120" t="e">
        <f t="shared" ca="1" si="141"/>
        <v>#VALUE!</v>
      </c>
      <c r="CC272" s="2" t="e">
        <f t="shared" ca="1" si="173"/>
        <v>#VALUE!</v>
      </c>
    </row>
    <row r="273" spans="1:81" s="10" customFormat="1" ht="25.15" customHeight="1" x14ac:dyDescent="0.2">
      <c r="A273" s="52" t="str">
        <f t="shared" si="174"/>
        <v/>
      </c>
      <c r="B273" s="157" t="e">
        <f t="shared" ca="1" si="142"/>
        <v>#VALUE!</v>
      </c>
      <c r="C273" s="157" t="e">
        <f t="shared" si="143"/>
        <v>#VALUE!</v>
      </c>
      <c r="D273" s="29"/>
      <c r="E273" s="155" t="str">
        <f ca="1">IFERROR(INDIRECT(ADDRESS(MATCH(D273,CatModules!C:C,0),2,1,1,"CatModules")),"")</f>
        <v/>
      </c>
      <c r="F273" s="96"/>
      <c r="G273" s="156" t="str">
        <f ca="1">IFERROR(INDIRECT(ADDRESS(MATCH(CONCATENATE(E273,"-",F273),CatInt!K:K,0),3,1,1,"CatInt")),"")</f>
        <v/>
      </c>
      <c r="H273" s="45" t="str">
        <f>IF(F273="","",VLOOKUP(F273,#REF!,2,FALSE))</f>
        <v/>
      </c>
      <c r="I273" s="29"/>
      <c r="J273" s="155" t="e">
        <f t="shared" si="144"/>
        <v>#VALUE!</v>
      </c>
      <c r="K273" s="155" t="e">
        <f t="shared" si="145"/>
        <v>#VALUE!</v>
      </c>
      <c r="L273" s="153"/>
      <c r="M273" s="53"/>
      <c r="N273" s="175">
        <f t="shared" si="146"/>
        <v>1273</v>
      </c>
      <c r="O273" s="53"/>
      <c r="P273" s="175">
        <f t="shared" si="147"/>
        <v>10273</v>
      </c>
      <c r="Q273" s="30"/>
      <c r="R273" s="149" t="str">
        <f>IFERROR(VLOOKUP(Q273,Setup!D$16:E$25,2,FALSE),"")</f>
        <v/>
      </c>
      <c r="S273" s="51" t="str">
        <f ca="1">IFERROR(IF(OR(I273="",VLOOKUP(I273,CatCostInp!$E$2:$K$88,7,FALSE)=0),"",VLOOKUP(I273,CatCostInp!$E$2:$K$88,7,FALSE)),"")</f>
        <v/>
      </c>
      <c r="T273" s="159" t="e">
        <f>VLOOKUP(U273,#REF!,2,FALSE)</f>
        <v>#REF!</v>
      </c>
      <c r="U273" s="30"/>
      <c r="V273" s="1" t="str">
        <f ca="1">IF(U273=Setup!$C$10,"Grant",IF('Other Pharma &amp; Health Products'!U273=Setup!$C$11,"Local",IF('Other Pharma &amp; Health Products'!U273=Setup!$C$12,"Other","")))</f>
        <v/>
      </c>
      <c r="W273" s="34"/>
      <c r="X273" s="148"/>
      <c r="Y273" s="34"/>
      <c r="Z273" s="36" t="str">
        <f t="shared" si="148"/>
        <v/>
      </c>
      <c r="AA273" s="35"/>
      <c r="AB273" s="32" t="str">
        <f t="shared" si="149"/>
        <v/>
      </c>
      <c r="AC273" s="34"/>
      <c r="AD273" s="32" t="str">
        <f t="shared" si="150"/>
        <v/>
      </c>
      <c r="AE273" s="34"/>
      <c r="AF273" s="36" t="str">
        <f t="shared" si="151"/>
        <v/>
      </c>
      <c r="AG273" s="36" t="str">
        <f t="shared" si="152"/>
        <v/>
      </c>
      <c r="AH273" s="36" t="str">
        <f t="shared" si="153"/>
        <v/>
      </c>
      <c r="AI273" s="55"/>
      <c r="AJ273" s="37"/>
      <c r="AK273" s="148"/>
      <c r="AL273" s="34"/>
      <c r="AM273" s="32" t="str">
        <f t="shared" si="154"/>
        <v/>
      </c>
      <c r="AN273" s="35"/>
      <c r="AO273" s="32" t="str">
        <f t="shared" si="155"/>
        <v/>
      </c>
      <c r="AP273" s="35"/>
      <c r="AQ273" s="32" t="str">
        <f t="shared" si="156"/>
        <v/>
      </c>
      <c r="AR273" s="34"/>
      <c r="AS273" s="36" t="str">
        <f t="shared" si="157"/>
        <v/>
      </c>
      <c r="AT273" s="36" t="str">
        <f t="shared" si="158"/>
        <v/>
      </c>
      <c r="AU273" s="36" t="str">
        <f t="shared" si="159"/>
        <v/>
      </c>
      <c r="AV273" s="55"/>
      <c r="AW273" s="34"/>
      <c r="AX273" s="148"/>
      <c r="AY273" s="34"/>
      <c r="AZ273" s="32" t="str">
        <f t="shared" si="160"/>
        <v/>
      </c>
      <c r="BA273" s="34"/>
      <c r="BB273" s="32" t="str">
        <f t="shared" si="161"/>
        <v/>
      </c>
      <c r="BC273" s="34"/>
      <c r="BD273" s="32" t="str">
        <f t="shared" si="162"/>
        <v/>
      </c>
      <c r="BE273" s="34"/>
      <c r="BF273" s="36" t="str">
        <f t="shared" si="163"/>
        <v/>
      </c>
      <c r="BG273" s="36" t="str">
        <f t="shared" si="164"/>
        <v/>
      </c>
      <c r="BH273" s="36" t="str">
        <f t="shared" si="165"/>
        <v/>
      </c>
      <c r="BI273" s="55"/>
      <c r="BJ273" s="34"/>
      <c r="BK273" s="148"/>
      <c r="BL273" s="34"/>
      <c r="BM273" s="32" t="str">
        <f t="shared" si="166"/>
        <v/>
      </c>
      <c r="BN273" s="34"/>
      <c r="BO273" s="32" t="str">
        <f t="shared" si="167"/>
        <v/>
      </c>
      <c r="BP273" s="34"/>
      <c r="BQ273" s="32" t="str">
        <f t="shared" si="168"/>
        <v/>
      </c>
      <c r="BR273" s="34"/>
      <c r="BS273" s="36" t="str">
        <f t="shared" si="169"/>
        <v/>
      </c>
      <c r="BT273" s="36" t="str">
        <f t="shared" si="170"/>
        <v/>
      </c>
      <c r="BU273" s="36" t="str">
        <f t="shared" si="171"/>
        <v/>
      </c>
      <c r="BV273" s="55"/>
      <c r="BW273" s="36" t="str">
        <f t="shared" si="172"/>
        <v/>
      </c>
      <c r="BX273" s="36" t="str">
        <f t="shared" si="172"/>
        <v/>
      </c>
      <c r="BY273" s="31"/>
      <c r="BZ273" s="38"/>
      <c r="CB273" s="120" t="e">
        <f t="shared" ca="1" si="141"/>
        <v>#VALUE!</v>
      </c>
      <c r="CC273" s="2" t="e">
        <f t="shared" ca="1" si="173"/>
        <v>#VALUE!</v>
      </c>
    </row>
    <row r="274" spans="1:81" s="10" customFormat="1" ht="25.15" customHeight="1" x14ac:dyDescent="0.2">
      <c r="A274" s="52" t="str">
        <f t="shared" si="174"/>
        <v/>
      </c>
      <c r="B274" s="157" t="e">
        <f t="shared" ca="1" si="142"/>
        <v>#VALUE!</v>
      </c>
      <c r="C274" s="157" t="e">
        <f t="shared" si="143"/>
        <v>#VALUE!</v>
      </c>
      <c r="D274" s="29"/>
      <c r="E274" s="155" t="str">
        <f ca="1">IFERROR(INDIRECT(ADDRESS(MATCH(D274,CatModules!C:C,0),2,1,1,"CatModules")),"")</f>
        <v/>
      </c>
      <c r="F274" s="96"/>
      <c r="G274" s="156" t="str">
        <f ca="1">IFERROR(INDIRECT(ADDRESS(MATCH(CONCATENATE(E274,"-",F274),CatInt!K:K,0),3,1,1,"CatInt")),"")</f>
        <v/>
      </c>
      <c r="H274" s="45" t="str">
        <f>IF(F274="","",VLOOKUP(F274,#REF!,2,FALSE))</f>
        <v/>
      </c>
      <c r="I274" s="29"/>
      <c r="J274" s="155" t="e">
        <f t="shared" si="144"/>
        <v>#VALUE!</v>
      </c>
      <c r="K274" s="155" t="e">
        <f t="shared" si="145"/>
        <v>#VALUE!</v>
      </c>
      <c r="L274" s="153"/>
      <c r="M274" s="53"/>
      <c r="N274" s="175">
        <f t="shared" si="146"/>
        <v>1274</v>
      </c>
      <c r="O274" s="53"/>
      <c r="P274" s="175">
        <f t="shared" si="147"/>
        <v>10274</v>
      </c>
      <c r="Q274" s="30"/>
      <c r="R274" s="149" t="str">
        <f>IFERROR(VLOOKUP(Q274,Setup!D$16:E$25,2,FALSE),"")</f>
        <v/>
      </c>
      <c r="S274" s="51" t="str">
        <f ca="1">IFERROR(IF(OR(I274="",VLOOKUP(I274,CatCostInp!$E$2:$K$88,7,FALSE)=0),"",VLOOKUP(I274,CatCostInp!$E$2:$K$88,7,FALSE)),"")</f>
        <v/>
      </c>
      <c r="T274" s="159" t="e">
        <f>VLOOKUP(U274,#REF!,2,FALSE)</f>
        <v>#REF!</v>
      </c>
      <c r="U274" s="30"/>
      <c r="V274" s="1" t="str">
        <f ca="1">IF(U274=Setup!$C$10,"Grant",IF('Other Pharma &amp; Health Products'!U274=Setup!$C$11,"Local",IF('Other Pharma &amp; Health Products'!U274=Setup!$C$12,"Other","")))</f>
        <v/>
      </c>
      <c r="W274" s="34"/>
      <c r="X274" s="148"/>
      <c r="Y274" s="34"/>
      <c r="Z274" s="36" t="str">
        <f t="shared" si="148"/>
        <v/>
      </c>
      <c r="AA274" s="35"/>
      <c r="AB274" s="32" t="str">
        <f t="shared" si="149"/>
        <v/>
      </c>
      <c r="AC274" s="34"/>
      <c r="AD274" s="32" t="str">
        <f t="shared" si="150"/>
        <v/>
      </c>
      <c r="AE274" s="34"/>
      <c r="AF274" s="36" t="str">
        <f t="shared" si="151"/>
        <v/>
      </c>
      <c r="AG274" s="36" t="str">
        <f t="shared" si="152"/>
        <v/>
      </c>
      <c r="AH274" s="36" t="str">
        <f t="shared" si="153"/>
        <v/>
      </c>
      <c r="AI274" s="55"/>
      <c r="AJ274" s="37"/>
      <c r="AK274" s="148"/>
      <c r="AL274" s="34"/>
      <c r="AM274" s="32" t="str">
        <f t="shared" si="154"/>
        <v/>
      </c>
      <c r="AN274" s="35"/>
      <c r="AO274" s="32" t="str">
        <f t="shared" si="155"/>
        <v/>
      </c>
      <c r="AP274" s="35"/>
      <c r="AQ274" s="32" t="str">
        <f t="shared" si="156"/>
        <v/>
      </c>
      <c r="AR274" s="34"/>
      <c r="AS274" s="36" t="str">
        <f t="shared" si="157"/>
        <v/>
      </c>
      <c r="AT274" s="36" t="str">
        <f t="shared" si="158"/>
        <v/>
      </c>
      <c r="AU274" s="36" t="str">
        <f t="shared" si="159"/>
        <v/>
      </c>
      <c r="AV274" s="55"/>
      <c r="AW274" s="34"/>
      <c r="AX274" s="148"/>
      <c r="AY274" s="34"/>
      <c r="AZ274" s="32" t="str">
        <f t="shared" si="160"/>
        <v/>
      </c>
      <c r="BA274" s="34"/>
      <c r="BB274" s="32" t="str">
        <f t="shared" si="161"/>
        <v/>
      </c>
      <c r="BC274" s="34"/>
      <c r="BD274" s="32" t="str">
        <f t="shared" si="162"/>
        <v/>
      </c>
      <c r="BE274" s="34"/>
      <c r="BF274" s="36" t="str">
        <f t="shared" si="163"/>
        <v/>
      </c>
      <c r="BG274" s="36" t="str">
        <f t="shared" si="164"/>
        <v/>
      </c>
      <c r="BH274" s="36" t="str">
        <f t="shared" si="165"/>
        <v/>
      </c>
      <c r="BI274" s="55"/>
      <c r="BJ274" s="34"/>
      <c r="BK274" s="148"/>
      <c r="BL274" s="34"/>
      <c r="BM274" s="32" t="str">
        <f t="shared" si="166"/>
        <v/>
      </c>
      <c r="BN274" s="34"/>
      <c r="BO274" s="32" t="str">
        <f t="shared" si="167"/>
        <v/>
      </c>
      <c r="BP274" s="34"/>
      <c r="BQ274" s="32" t="str">
        <f t="shared" si="168"/>
        <v/>
      </c>
      <c r="BR274" s="34"/>
      <c r="BS274" s="36" t="str">
        <f t="shared" si="169"/>
        <v/>
      </c>
      <c r="BT274" s="36" t="str">
        <f t="shared" si="170"/>
        <v/>
      </c>
      <c r="BU274" s="36" t="str">
        <f t="shared" si="171"/>
        <v/>
      </c>
      <c r="BV274" s="55"/>
      <c r="BW274" s="36" t="str">
        <f t="shared" si="172"/>
        <v/>
      </c>
      <c r="BX274" s="36" t="str">
        <f t="shared" si="172"/>
        <v/>
      </c>
      <c r="BY274" s="31"/>
      <c r="BZ274" s="38"/>
      <c r="CB274" s="120" t="e">
        <f t="shared" ca="1" si="141"/>
        <v>#VALUE!</v>
      </c>
      <c r="CC274" s="2" t="e">
        <f t="shared" ca="1" si="173"/>
        <v>#VALUE!</v>
      </c>
    </row>
    <row r="275" spans="1:81" s="10" customFormat="1" ht="25.15" customHeight="1" x14ac:dyDescent="0.2">
      <c r="A275" s="52" t="str">
        <f t="shared" si="174"/>
        <v/>
      </c>
      <c r="B275" s="157" t="e">
        <f t="shared" ca="1" si="142"/>
        <v>#VALUE!</v>
      </c>
      <c r="C275" s="157" t="e">
        <f t="shared" si="143"/>
        <v>#VALUE!</v>
      </c>
      <c r="D275" s="29"/>
      <c r="E275" s="155" t="str">
        <f ca="1">IFERROR(INDIRECT(ADDRESS(MATCH(D275,CatModules!C:C,0),2,1,1,"CatModules")),"")</f>
        <v/>
      </c>
      <c r="F275" s="96"/>
      <c r="G275" s="156" t="str">
        <f ca="1">IFERROR(INDIRECT(ADDRESS(MATCH(CONCATENATE(E275,"-",F275),CatInt!K:K,0),3,1,1,"CatInt")),"")</f>
        <v/>
      </c>
      <c r="H275" s="45" t="str">
        <f>IF(F275="","",VLOOKUP(F275,#REF!,2,FALSE))</f>
        <v/>
      </c>
      <c r="I275" s="29"/>
      <c r="J275" s="155" t="e">
        <f t="shared" si="144"/>
        <v>#VALUE!</v>
      </c>
      <c r="K275" s="155" t="e">
        <f t="shared" si="145"/>
        <v>#VALUE!</v>
      </c>
      <c r="L275" s="153"/>
      <c r="M275" s="53"/>
      <c r="N275" s="175">
        <f t="shared" si="146"/>
        <v>1275</v>
      </c>
      <c r="O275" s="53"/>
      <c r="P275" s="175">
        <f t="shared" si="147"/>
        <v>10275</v>
      </c>
      <c r="Q275" s="30"/>
      <c r="R275" s="149" t="str">
        <f>IFERROR(VLOOKUP(Q275,Setup!D$16:E$25,2,FALSE),"")</f>
        <v/>
      </c>
      <c r="S275" s="51" t="str">
        <f ca="1">IFERROR(IF(OR(I275="",VLOOKUP(I275,CatCostInp!$E$2:$K$88,7,FALSE)=0),"",VLOOKUP(I275,CatCostInp!$E$2:$K$88,7,FALSE)),"")</f>
        <v/>
      </c>
      <c r="T275" s="159" t="e">
        <f>VLOOKUP(U275,#REF!,2,FALSE)</f>
        <v>#REF!</v>
      </c>
      <c r="U275" s="30"/>
      <c r="V275" s="1" t="str">
        <f ca="1">IF(U275=Setup!$C$10,"Grant",IF('Other Pharma &amp; Health Products'!U275=Setup!$C$11,"Local",IF('Other Pharma &amp; Health Products'!U275=Setup!$C$12,"Other","")))</f>
        <v/>
      </c>
      <c r="W275" s="34"/>
      <c r="X275" s="148"/>
      <c r="Y275" s="34"/>
      <c r="Z275" s="36" t="str">
        <f t="shared" si="148"/>
        <v/>
      </c>
      <c r="AA275" s="35"/>
      <c r="AB275" s="32" t="str">
        <f t="shared" si="149"/>
        <v/>
      </c>
      <c r="AC275" s="34"/>
      <c r="AD275" s="32" t="str">
        <f t="shared" si="150"/>
        <v/>
      </c>
      <c r="AE275" s="34"/>
      <c r="AF275" s="36" t="str">
        <f t="shared" si="151"/>
        <v/>
      </c>
      <c r="AG275" s="36" t="str">
        <f t="shared" si="152"/>
        <v/>
      </c>
      <c r="AH275" s="36" t="str">
        <f t="shared" si="153"/>
        <v/>
      </c>
      <c r="AI275" s="55"/>
      <c r="AJ275" s="37"/>
      <c r="AK275" s="148"/>
      <c r="AL275" s="34"/>
      <c r="AM275" s="32" t="str">
        <f t="shared" si="154"/>
        <v/>
      </c>
      <c r="AN275" s="35"/>
      <c r="AO275" s="32" t="str">
        <f t="shared" si="155"/>
        <v/>
      </c>
      <c r="AP275" s="35"/>
      <c r="AQ275" s="32" t="str">
        <f t="shared" si="156"/>
        <v/>
      </c>
      <c r="AR275" s="34"/>
      <c r="AS275" s="36" t="str">
        <f t="shared" si="157"/>
        <v/>
      </c>
      <c r="AT275" s="36" t="str">
        <f t="shared" si="158"/>
        <v/>
      </c>
      <c r="AU275" s="36" t="str">
        <f t="shared" si="159"/>
        <v/>
      </c>
      <c r="AV275" s="55"/>
      <c r="AW275" s="34"/>
      <c r="AX275" s="148"/>
      <c r="AY275" s="34"/>
      <c r="AZ275" s="32" t="str">
        <f t="shared" si="160"/>
        <v/>
      </c>
      <c r="BA275" s="34"/>
      <c r="BB275" s="32" t="str">
        <f t="shared" si="161"/>
        <v/>
      </c>
      <c r="BC275" s="34"/>
      <c r="BD275" s="32" t="str">
        <f t="shared" si="162"/>
        <v/>
      </c>
      <c r="BE275" s="34"/>
      <c r="BF275" s="36" t="str">
        <f t="shared" si="163"/>
        <v/>
      </c>
      <c r="BG275" s="36" t="str">
        <f t="shared" si="164"/>
        <v/>
      </c>
      <c r="BH275" s="36" t="str">
        <f t="shared" si="165"/>
        <v/>
      </c>
      <c r="BI275" s="55"/>
      <c r="BJ275" s="34"/>
      <c r="BK275" s="148"/>
      <c r="BL275" s="34"/>
      <c r="BM275" s="32" t="str">
        <f t="shared" si="166"/>
        <v/>
      </c>
      <c r="BN275" s="34"/>
      <c r="BO275" s="32" t="str">
        <f t="shared" si="167"/>
        <v/>
      </c>
      <c r="BP275" s="34"/>
      <c r="BQ275" s="32" t="str">
        <f t="shared" si="168"/>
        <v/>
      </c>
      <c r="BR275" s="34"/>
      <c r="BS275" s="36" t="str">
        <f t="shared" si="169"/>
        <v/>
      </c>
      <c r="BT275" s="36" t="str">
        <f t="shared" si="170"/>
        <v/>
      </c>
      <c r="BU275" s="36" t="str">
        <f t="shared" si="171"/>
        <v/>
      </c>
      <c r="BV275" s="55"/>
      <c r="BW275" s="36" t="str">
        <f t="shared" si="172"/>
        <v/>
      </c>
      <c r="BX275" s="36" t="str">
        <f t="shared" si="172"/>
        <v/>
      </c>
      <c r="BY275" s="31"/>
      <c r="BZ275" s="38"/>
      <c r="CB275" s="120" t="e">
        <f t="shared" ca="1" si="141"/>
        <v>#VALUE!</v>
      </c>
      <c r="CC275" s="2" t="e">
        <f t="shared" ca="1" si="173"/>
        <v>#VALUE!</v>
      </c>
    </row>
    <row r="276" spans="1:81" s="10" customFormat="1" ht="25.15" customHeight="1" x14ac:dyDescent="0.2">
      <c r="A276" s="52" t="str">
        <f t="shared" si="174"/>
        <v/>
      </c>
      <c r="B276" s="157" t="e">
        <f t="shared" ca="1" si="142"/>
        <v>#VALUE!</v>
      </c>
      <c r="C276" s="157" t="e">
        <f t="shared" si="143"/>
        <v>#VALUE!</v>
      </c>
      <c r="D276" s="29"/>
      <c r="E276" s="155" t="str">
        <f ca="1">IFERROR(INDIRECT(ADDRESS(MATCH(D276,CatModules!C:C,0),2,1,1,"CatModules")),"")</f>
        <v/>
      </c>
      <c r="F276" s="96"/>
      <c r="G276" s="156" t="str">
        <f ca="1">IFERROR(INDIRECT(ADDRESS(MATCH(CONCATENATE(E276,"-",F276),CatInt!K:K,0),3,1,1,"CatInt")),"")</f>
        <v/>
      </c>
      <c r="H276" s="45" t="str">
        <f>IF(F276="","",VLOOKUP(F276,#REF!,2,FALSE))</f>
        <v/>
      </c>
      <c r="I276" s="29"/>
      <c r="J276" s="155" t="e">
        <f t="shared" si="144"/>
        <v>#VALUE!</v>
      </c>
      <c r="K276" s="155" t="e">
        <f t="shared" si="145"/>
        <v>#VALUE!</v>
      </c>
      <c r="L276" s="153"/>
      <c r="M276" s="53"/>
      <c r="N276" s="175">
        <f t="shared" si="146"/>
        <v>1276</v>
      </c>
      <c r="O276" s="53"/>
      <c r="P276" s="175">
        <f t="shared" si="147"/>
        <v>10276</v>
      </c>
      <c r="Q276" s="30"/>
      <c r="R276" s="149" t="str">
        <f>IFERROR(VLOOKUP(Q276,Setup!D$16:E$25,2,FALSE),"")</f>
        <v/>
      </c>
      <c r="S276" s="51" t="str">
        <f ca="1">IFERROR(IF(OR(I276="",VLOOKUP(I276,CatCostInp!$E$2:$K$88,7,FALSE)=0),"",VLOOKUP(I276,CatCostInp!$E$2:$K$88,7,FALSE)),"")</f>
        <v/>
      </c>
      <c r="T276" s="159" t="e">
        <f>VLOOKUP(U276,#REF!,2,FALSE)</f>
        <v>#REF!</v>
      </c>
      <c r="U276" s="30"/>
      <c r="V276" s="1" t="str">
        <f ca="1">IF(U276=Setup!$C$10,"Grant",IF('Other Pharma &amp; Health Products'!U276=Setup!$C$11,"Local",IF('Other Pharma &amp; Health Products'!U276=Setup!$C$12,"Other","")))</f>
        <v/>
      </c>
      <c r="W276" s="34"/>
      <c r="X276" s="148"/>
      <c r="Y276" s="34"/>
      <c r="Z276" s="36" t="str">
        <f t="shared" si="148"/>
        <v/>
      </c>
      <c r="AA276" s="35"/>
      <c r="AB276" s="32" t="str">
        <f t="shared" si="149"/>
        <v/>
      </c>
      <c r="AC276" s="34"/>
      <c r="AD276" s="32" t="str">
        <f t="shared" si="150"/>
        <v/>
      </c>
      <c r="AE276" s="34"/>
      <c r="AF276" s="36" t="str">
        <f t="shared" si="151"/>
        <v/>
      </c>
      <c r="AG276" s="36" t="str">
        <f t="shared" si="152"/>
        <v/>
      </c>
      <c r="AH276" s="36" t="str">
        <f t="shared" si="153"/>
        <v/>
      </c>
      <c r="AI276" s="55"/>
      <c r="AJ276" s="37"/>
      <c r="AK276" s="148"/>
      <c r="AL276" s="34"/>
      <c r="AM276" s="32" t="str">
        <f t="shared" si="154"/>
        <v/>
      </c>
      <c r="AN276" s="35"/>
      <c r="AO276" s="32" t="str">
        <f t="shared" si="155"/>
        <v/>
      </c>
      <c r="AP276" s="35"/>
      <c r="AQ276" s="32" t="str">
        <f t="shared" si="156"/>
        <v/>
      </c>
      <c r="AR276" s="34"/>
      <c r="AS276" s="36" t="str">
        <f t="shared" si="157"/>
        <v/>
      </c>
      <c r="AT276" s="36" t="str">
        <f t="shared" si="158"/>
        <v/>
      </c>
      <c r="AU276" s="36" t="str">
        <f t="shared" si="159"/>
        <v/>
      </c>
      <c r="AV276" s="55"/>
      <c r="AW276" s="34"/>
      <c r="AX276" s="148"/>
      <c r="AY276" s="34"/>
      <c r="AZ276" s="32" t="str">
        <f t="shared" si="160"/>
        <v/>
      </c>
      <c r="BA276" s="34"/>
      <c r="BB276" s="32" t="str">
        <f t="shared" si="161"/>
        <v/>
      </c>
      <c r="BC276" s="34"/>
      <c r="BD276" s="32" t="str">
        <f t="shared" si="162"/>
        <v/>
      </c>
      <c r="BE276" s="34"/>
      <c r="BF276" s="36" t="str">
        <f t="shared" si="163"/>
        <v/>
      </c>
      <c r="BG276" s="36" t="str">
        <f t="shared" si="164"/>
        <v/>
      </c>
      <c r="BH276" s="36" t="str">
        <f t="shared" si="165"/>
        <v/>
      </c>
      <c r="BI276" s="55"/>
      <c r="BJ276" s="34"/>
      <c r="BK276" s="148"/>
      <c r="BL276" s="34"/>
      <c r="BM276" s="32" t="str">
        <f t="shared" si="166"/>
        <v/>
      </c>
      <c r="BN276" s="34"/>
      <c r="BO276" s="32" t="str">
        <f t="shared" si="167"/>
        <v/>
      </c>
      <c r="BP276" s="34"/>
      <c r="BQ276" s="32" t="str">
        <f t="shared" si="168"/>
        <v/>
      </c>
      <c r="BR276" s="34"/>
      <c r="BS276" s="36" t="str">
        <f t="shared" si="169"/>
        <v/>
      </c>
      <c r="BT276" s="36" t="str">
        <f t="shared" si="170"/>
        <v/>
      </c>
      <c r="BU276" s="36" t="str">
        <f t="shared" si="171"/>
        <v/>
      </c>
      <c r="BV276" s="55"/>
      <c r="BW276" s="36" t="str">
        <f t="shared" si="172"/>
        <v/>
      </c>
      <c r="BX276" s="36" t="str">
        <f t="shared" si="172"/>
        <v/>
      </c>
      <c r="BY276" s="31"/>
      <c r="BZ276" s="38"/>
      <c r="CB276" s="120" t="e">
        <f t="shared" ca="1" si="141"/>
        <v>#VALUE!</v>
      </c>
      <c r="CC276" s="2" t="e">
        <f t="shared" ca="1" si="173"/>
        <v>#VALUE!</v>
      </c>
    </row>
    <row r="277" spans="1:81" s="10" customFormat="1" ht="25.15" customHeight="1" x14ac:dyDescent="0.2">
      <c r="A277" s="52" t="str">
        <f t="shared" si="174"/>
        <v/>
      </c>
      <c r="B277" s="157" t="e">
        <f t="shared" ca="1" si="142"/>
        <v>#VALUE!</v>
      </c>
      <c r="C277" s="157" t="e">
        <f t="shared" si="143"/>
        <v>#VALUE!</v>
      </c>
      <c r="D277" s="29"/>
      <c r="E277" s="155" t="str">
        <f ca="1">IFERROR(INDIRECT(ADDRESS(MATCH(D277,CatModules!C:C,0),2,1,1,"CatModules")),"")</f>
        <v/>
      </c>
      <c r="F277" s="96"/>
      <c r="G277" s="156" t="str">
        <f ca="1">IFERROR(INDIRECT(ADDRESS(MATCH(CONCATENATE(E277,"-",F277),CatInt!K:K,0),3,1,1,"CatInt")),"")</f>
        <v/>
      </c>
      <c r="H277" s="45" t="str">
        <f>IF(F277="","",VLOOKUP(F277,#REF!,2,FALSE))</f>
        <v/>
      </c>
      <c r="I277" s="29"/>
      <c r="J277" s="155" t="e">
        <f t="shared" si="144"/>
        <v>#VALUE!</v>
      </c>
      <c r="K277" s="155" t="e">
        <f t="shared" si="145"/>
        <v>#VALUE!</v>
      </c>
      <c r="L277" s="153"/>
      <c r="M277" s="53"/>
      <c r="N277" s="175">
        <f t="shared" si="146"/>
        <v>1277</v>
      </c>
      <c r="O277" s="53"/>
      <c r="P277" s="175">
        <f t="shared" si="147"/>
        <v>10277</v>
      </c>
      <c r="Q277" s="30"/>
      <c r="R277" s="149" t="str">
        <f>IFERROR(VLOOKUP(Q277,Setup!D$16:E$25,2,FALSE),"")</f>
        <v/>
      </c>
      <c r="S277" s="51" t="str">
        <f ca="1">IFERROR(IF(OR(I277="",VLOOKUP(I277,CatCostInp!$E$2:$K$88,7,FALSE)=0),"",VLOOKUP(I277,CatCostInp!$E$2:$K$88,7,FALSE)),"")</f>
        <v/>
      </c>
      <c r="T277" s="159" t="e">
        <f>VLOOKUP(U277,#REF!,2,FALSE)</f>
        <v>#REF!</v>
      </c>
      <c r="U277" s="30"/>
      <c r="V277" s="1" t="str">
        <f ca="1">IF(U277=Setup!$C$10,"Grant",IF('Other Pharma &amp; Health Products'!U277=Setup!$C$11,"Local",IF('Other Pharma &amp; Health Products'!U277=Setup!$C$12,"Other","")))</f>
        <v/>
      </c>
      <c r="W277" s="34"/>
      <c r="X277" s="148"/>
      <c r="Y277" s="34"/>
      <c r="Z277" s="36" t="str">
        <f t="shared" si="148"/>
        <v/>
      </c>
      <c r="AA277" s="35"/>
      <c r="AB277" s="32" t="str">
        <f t="shared" si="149"/>
        <v/>
      </c>
      <c r="AC277" s="34"/>
      <c r="AD277" s="32" t="str">
        <f t="shared" si="150"/>
        <v/>
      </c>
      <c r="AE277" s="34"/>
      <c r="AF277" s="36" t="str">
        <f t="shared" si="151"/>
        <v/>
      </c>
      <c r="AG277" s="36" t="str">
        <f t="shared" si="152"/>
        <v/>
      </c>
      <c r="AH277" s="36" t="str">
        <f t="shared" si="153"/>
        <v/>
      </c>
      <c r="AI277" s="55"/>
      <c r="AJ277" s="37"/>
      <c r="AK277" s="148"/>
      <c r="AL277" s="34"/>
      <c r="AM277" s="32" t="str">
        <f t="shared" si="154"/>
        <v/>
      </c>
      <c r="AN277" s="35"/>
      <c r="AO277" s="32" t="str">
        <f t="shared" si="155"/>
        <v/>
      </c>
      <c r="AP277" s="35"/>
      <c r="AQ277" s="32" t="str">
        <f t="shared" si="156"/>
        <v/>
      </c>
      <c r="AR277" s="34"/>
      <c r="AS277" s="36" t="str">
        <f t="shared" si="157"/>
        <v/>
      </c>
      <c r="AT277" s="36" t="str">
        <f t="shared" si="158"/>
        <v/>
      </c>
      <c r="AU277" s="36" t="str">
        <f t="shared" si="159"/>
        <v/>
      </c>
      <c r="AV277" s="55"/>
      <c r="AW277" s="34"/>
      <c r="AX277" s="148"/>
      <c r="AY277" s="34"/>
      <c r="AZ277" s="32" t="str">
        <f t="shared" si="160"/>
        <v/>
      </c>
      <c r="BA277" s="34"/>
      <c r="BB277" s="32" t="str">
        <f t="shared" si="161"/>
        <v/>
      </c>
      <c r="BC277" s="34"/>
      <c r="BD277" s="32" t="str">
        <f t="shared" si="162"/>
        <v/>
      </c>
      <c r="BE277" s="34"/>
      <c r="BF277" s="36" t="str">
        <f t="shared" si="163"/>
        <v/>
      </c>
      <c r="BG277" s="36" t="str">
        <f t="shared" si="164"/>
        <v/>
      </c>
      <c r="BH277" s="36" t="str">
        <f t="shared" si="165"/>
        <v/>
      </c>
      <c r="BI277" s="55"/>
      <c r="BJ277" s="34"/>
      <c r="BK277" s="148"/>
      <c r="BL277" s="34"/>
      <c r="BM277" s="32" t="str">
        <f t="shared" si="166"/>
        <v/>
      </c>
      <c r="BN277" s="34"/>
      <c r="BO277" s="32" t="str">
        <f t="shared" si="167"/>
        <v/>
      </c>
      <c r="BP277" s="34"/>
      <c r="BQ277" s="32" t="str">
        <f t="shared" si="168"/>
        <v/>
      </c>
      <c r="BR277" s="34"/>
      <c r="BS277" s="36" t="str">
        <f t="shared" si="169"/>
        <v/>
      </c>
      <c r="BT277" s="36" t="str">
        <f t="shared" si="170"/>
        <v/>
      </c>
      <c r="BU277" s="36" t="str">
        <f t="shared" si="171"/>
        <v/>
      </c>
      <c r="BV277" s="55"/>
      <c r="BW277" s="36" t="str">
        <f t="shared" si="172"/>
        <v/>
      </c>
      <c r="BX277" s="36" t="str">
        <f t="shared" si="172"/>
        <v/>
      </c>
      <c r="BY277" s="31"/>
      <c r="BZ277" s="38"/>
      <c r="CB277" s="120" t="e">
        <f t="shared" ca="1" si="141"/>
        <v>#VALUE!</v>
      </c>
      <c r="CC277" s="2" t="e">
        <f t="shared" ca="1" si="173"/>
        <v>#VALUE!</v>
      </c>
    </row>
    <row r="278" spans="1:81" s="10" customFormat="1" ht="25.15" customHeight="1" x14ac:dyDescent="0.2">
      <c r="A278" s="52" t="str">
        <f t="shared" si="174"/>
        <v/>
      </c>
      <c r="B278" s="157" t="e">
        <f t="shared" ca="1" si="142"/>
        <v>#VALUE!</v>
      </c>
      <c r="C278" s="157" t="e">
        <f t="shared" si="143"/>
        <v>#VALUE!</v>
      </c>
      <c r="D278" s="29"/>
      <c r="E278" s="155" t="str">
        <f ca="1">IFERROR(INDIRECT(ADDRESS(MATCH(D278,CatModules!C:C,0),2,1,1,"CatModules")),"")</f>
        <v/>
      </c>
      <c r="F278" s="96"/>
      <c r="G278" s="156" t="str">
        <f ca="1">IFERROR(INDIRECT(ADDRESS(MATCH(CONCATENATE(E278,"-",F278),CatInt!K:K,0),3,1,1,"CatInt")),"")</f>
        <v/>
      </c>
      <c r="H278" s="45" t="str">
        <f>IF(F278="","",VLOOKUP(F278,#REF!,2,FALSE))</f>
        <v/>
      </c>
      <c r="I278" s="29"/>
      <c r="J278" s="155" t="e">
        <f t="shared" si="144"/>
        <v>#VALUE!</v>
      </c>
      <c r="K278" s="155" t="e">
        <f t="shared" si="145"/>
        <v>#VALUE!</v>
      </c>
      <c r="L278" s="153"/>
      <c r="M278" s="53"/>
      <c r="N278" s="175">
        <f t="shared" si="146"/>
        <v>1278</v>
      </c>
      <c r="O278" s="53"/>
      <c r="P278" s="175">
        <f t="shared" si="147"/>
        <v>10278</v>
      </c>
      <c r="Q278" s="30"/>
      <c r="R278" s="149" t="str">
        <f>IFERROR(VLOOKUP(Q278,Setup!D$16:E$25,2,FALSE),"")</f>
        <v/>
      </c>
      <c r="S278" s="51" t="str">
        <f ca="1">IFERROR(IF(OR(I278="",VLOOKUP(I278,CatCostInp!$E$2:$K$88,7,FALSE)=0),"",VLOOKUP(I278,CatCostInp!$E$2:$K$88,7,FALSE)),"")</f>
        <v/>
      </c>
      <c r="T278" s="159" t="e">
        <f>VLOOKUP(U278,#REF!,2,FALSE)</f>
        <v>#REF!</v>
      </c>
      <c r="U278" s="30"/>
      <c r="V278" s="1" t="str">
        <f ca="1">IF(U278=Setup!$C$10,"Grant",IF('Other Pharma &amp; Health Products'!U278=Setup!$C$11,"Local",IF('Other Pharma &amp; Health Products'!U278=Setup!$C$12,"Other","")))</f>
        <v/>
      </c>
      <c r="W278" s="34"/>
      <c r="X278" s="148"/>
      <c r="Y278" s="34"/>
      <c r="Z278" s="36" t="str">
        <f t="shared" si="148"/>
        <v/>
      </c>
      <c r="AA278" s="35"/>
      <c r="AB278" s="32" t="str">
        <f t="shared" si="149"/>
        <v/>
      </c>
      <c r="AC278" s="34"/>
      <c r="AD278" s="32" t="str">
        <f t="shared" si="150"/>
        <v/>
      </c>
      <c r="AE278" s="34"/>
      <c r="AF278" s="36" t="str">
        <f t="shared" si="151"/>
        <v/>
      </c>
      <c r="AG278" s="36" t="str">
        <f t="shared" si="152"/>
        <v/>
      </c>
      <c r="AH278" s="36" t="str">
        <f t="shared" si="153"/>
        <v/>
      </c>
      <c r="AI278" s="55"/>
      <c r="AJ278" s="37"/>
      <c r="AK278" s="148"/>
      <c r="AL278" s="34"/>
      <c r="AM278" s="32" t="str">
        <f t="shared" si="154"/>
        <v/>
      </c>
      <c r="AN278" s="35"/>
      <c r="AO278" s="32" t="str">
        <f t="shared" si="155"/>
        <v/>
      </c>
      <c r="AP278" s="35"/>
      <c r="AQ278" s="32" t="str">
        <f t="shared" si="156"/>
        <v/>
      </c>
      <c r="AR278" s="34"/>
      <c r="AS278" s="36" t="str">
        <f t="shared" si="157"/>
        <v/>
      </c>
      <c r="AT278" s="36" t="str">
        <f t="shared" si="158"/>
        <v/>
      </c>
      <c r="AU278" s="36" t="str">
        <f t="shared" si="159"/>
        <v/>
      </c>
      <c r="AV278" s="55"/>
      <c r="AW278" s="34"/>
      <c r="AX278" s="148"/>
      <c r="AY278" s="34"/>
      <c r="AZ278" s="32" t="str">
        <f t="shared" si="160"/>
        <v/>
      </c>
      <c r="BA278" s="34"/>
      <c r="BB278" s="32" t="str">
        <f t="shared" si="161"/>
        <v/>
      </c>
      <c r="BC278" s="34"/>
      <c r="BD278" s="32" t="str">
        <f t="shared" si="162"/>
        <v/>
      </c>
      <c r="BE278" s="34"/>
      <c r="BF278" s="36" t="str">
        <f t="shared" si="163"/>
        <v/>
      </c>
      <c r="BG278" s="36" t="str">
        <f t="shared" si="164"/>
        <v/>
      </c>
      <c r="BH278" s="36" t="str">
        <f t="shared" si="165"/>
        <v/>
      </c>
      <c r="BI278" s="55"/>
      <c r="BJ278" s="34"/>
      <c r="BK278" s="148"/>
      <c r="BL278" s="34"/>
      <c r="BM278" s="32" t="str">
        <f t="shared" si="166"/>
        <v/>
      </c>
      <c r="BN278" s="34"/>
      <c r="BO278" s="32" t="str">
        <f t="shared" si="167"/>
        <v/>
      </c>
      <c r="BP278" s="34"/>
      <c r="BQ278" s="32" t="str">
        <f t="shared" si="168"/>
        <v/>
      </c>
      <c r="BR278" s="34"/>
      <c r="BS278" s="36" t="str">
        <f t="shared" si="169"/>
        <v/>
      </c>
      <c r="BT278" s="36" t="str">
        <f t="shared" si="170"/>
        <v/>
      </c>
      <c r="BU278" s="36" t="str">
        <f t="shared" si="171"/>
        <v/>
      </c>
      <c r="BV278" s="55"/>
      <c r="BW278" s="36" t="str">
        <f t="shared" si="172"/>
        <v/>
      </c>
      <c r="BX278" s="36" t="str">
        <f t="shared" si="172"/>
        <v/>
      </c>
      <c r="BY278" s="31"/>
      <c r="BZ278" s="38"/>
      <c r="CB278" s="120" t="e">
        <f t="shared" ca="1" si="141"/>
        <v>#VALUE!</v>
      </c>
      <c r="CC278" s="2" t="e">
        <f t="shared" ca="1" si="173"/>
        <v>#VALUE!</v>
      </c>
    </row>
    <row r="279" spans="1:81" s="10" customFormat="1" ht="25.15" customHeight="1" x14ac:dyDescent="0.2">
      <c r="A279" s="52" t="str">
        <f t="shared" si="174"/>
        <v/>
      </c>
      <c r="B279" s="157" t="e">
        <f t="shared" ca="1" si="142"/>
        <v>#VALUE!</v>
      </c>
      <c r="C279" s="157" t="e">
        <f t="shared" si="143"/>
        <v>#VALUE!</v>
      </c>
      <c r="D279" s="29"/>
      <c r="E279" s="155" t="str">
        <f ca="1">IFERROR(INDIRECT(ADDRESS(MATCH(D279,CatModules!C:C,0),2,1,1,"CatModules")),"")</f>
        <v/>
      </c>
      <c r="F279" s="96"/>
      <c r="G279" s="156" t="str">
        <f ca="1">IFERROR(INDIRECT(ADDRESS(MATCH(CONCATENATE(E279,"-",F279),CatInt!K:K,0),3,1,1,"CatInt")),"")</f>
        <v/>
      </c>
      <c r="H279" s="45" t="str">
        <f>IF(F279="","",VLOOKUP(F279,#REF!,2,FALSE))</f>
        <v/>
      </c>
      <c r="I279" s="29"/>
      <c r="J279" s="155" t="e">
        <f t="shared" si="144"/>
        <v>#VALUE!</v>
      </c>
      <c r="K279" s="155" t="e">
        <f t="shared" si="145"/>
        <v>#VALUE!</v>
      </c>
      <c r="L279" s="153"/>
      <c r="M279" s="53"/>
      <c r="N279" s="175">
        <f t="shared" si="146"/>
        <v>1279</v>
      </c>
      <c r="O279" s="53"/>
      <c r="P279" s="175">
        <f t="shared" si="147"/>
        <v>10279</v>
      </c>
      <c r="Q279" s="30"/>
      <c r="R279" s="149" t="str">
        <f>IFERROR(VLOOKUP(Q279,Setup!D$16:E$25,2,FALSE),"")</f>
        <v/>
      </c>
      <c r="S279" s="51" t="str">
        <f ca="1">IFERROR(IF(OR(I279="",VLOOKUP(I279,CatCostInp!$E$2:$K$88,7,FALSE)=0),"",VLOOKUP(I279,CatCostInp!$E$2:$K$88,7,FALSE)),"")</f>
        <v/>
      </c>
      <c r="T279" s="159" t="e">
        <f>VLOOKUP(U279,#REF!,2,FALSE)</f>
        <v>#REF!</v>
      </c>
      <c r="U279" s="30"/>
      <c r="V279" s="1" t="str">
        <f ca="1">IF(U279=Setup!$C$10,"Grant",IF('Other Pharma &amp; Health Products'!U279=Setup!$C$11,"Local",IF('Other Pharma &amp; Health Products'!U279=Setup!$C$12,"Other","")))</f>
        <v/>
      </c>
      <c r="W279" s="34"/>
      <c r="X279" s="148"/>
      <c r="Y279" s="34"/>
      <c r="Z279" s="36" t="str">
        <f t="shared" si="148"/>
        <v/>
      </c>
      <c r="AA279" s="35"/>
      <c r="AB279" s="32" t="str">
        <f t="shared" si="149"/>
        <v/>
      </c>
      <c r="AC279" s="34"/>
      <c r="AD279" s="32" t="str">
        <f t="shared" si="150"/>
        <v/>
      </c>
      <c r="AE279" s="34"/>
      <c r="AF279" s="36" t="str">
        <f t="shared" si="151"/>
        <v/>
      </c>
      <c r="AG279" s="36" t="str">
        <f t="shared" si="152"/>
        <v/>
      </c>
      <c r="AH279" s="36" t="str">
        <f t="shared" si="153"/>
        <v/>
      </c>
      <c r="AI279" s="55"/>
      <c r="AJ279" s="37"/>
      <c r="AK279" s="148"/>
      <c r="AL279" s="34"/>
      <c r="AM279" s="32" t="str">
        <f t="shared" si="154"/>
        <v/>
      </c>
      <c r="AN279" s="35"/>
      <c r="AO279" s="32" t="str">
        <f t="shared" si="155"/>
        <v/>
      </c>
      <c r="AP279" s="35"/>
      <c r="AQ279" s="32" t="str">
        <f t="shared" si="156"/>
        <v/>
      </c>
      <c r="AR279" s="34"/>
      <c r="AS279" s="36" t="str">
        <f t="shared" si="157"/>
        <v/>
      </c>
      <c r="AT279" s="36" t="str">
        <f t="shared" si="158"/>
        <v/>
      </c>
      <c r="AU279" s="36" t="str">
        <f t="shared" si="159"/>
        <v/>
      </c>
      <c r="AV279" s="55"/>
      <c r="AW279" s="34"/>
      <c r="AX279" s="148"/>
      <c r="AY279" s="34"/>
      <c r="AZ279" s="32" t="str">
        <f t="shared" si="160"/>
        <v/>
      </c>
      <c r="BA279" s="34"/>
      <c r="BB279" s="32" t="str">
        <f t="shared" si="161"/>
        <v/>
      </c>
      <c r="BC279" s="34"/>
      <c r="BD279" s="32" t="str">
        <f t="shared" si="162"/>
        <v/>
      </c>
      <c r="BE279" s="34"/>
      <c r="BF279" s="36" t="str">
        <f t="shared" si="163"/>
        <v/>
      </c>
      <c r="BG279" s="36" t="str">
        <f t="shared" si="164"/>
        <v/>
      </c>
      <c r="BH279" s="36" t="str">
        <f t="shared" si="165"/>
        <v/>
      </c>
      <c r="BI279" s="55"/>
      <c r="BJ279" s="34"/>
      <c r="BK279" s="148"/>
      <c r="BL279" s="34"/>
      <c r="BM279" s="32" t="str">
        <f t="shared" si="166"/>
        <v/>
      </c>
      <c r="BN279" s="34"/>
      <c r="BO279" s="32" t="str">
        <f t="shared" si="167"/>
        <v/>
      </c>
      <c r="BP279" s="34"/>
      <c r="BQ279" s="32" t="str">
        <f t="shared" si="168"/>
        <v/>
      </c>
      <c r="BR279" s="34"/>
      <c r="BS279" s="36" t="str">
        <f t="shared" si="169"/>
        <v/>
      </c>
      <c r="BT279" s="36" t="str">
        <f t="shared" si="170"/>
        <v/>
      </c>
      <c r="BU279" s="36" t="str">
        <f t="shared" si="171"/>
        <v/>
      </c>
      <c r="BV279" s="55"/>
      <c r="BW279" s="36" t="str">
        <f t="shared" si="172"/>
        <v/>
      </c>
      <c r="BX279" s="36" t="str">
        <f t="shared" si="172"/>
        <v/>
      </c>
      <c r="BY279" s="31"/>
      <c r="BZ279" s="38"/>
      <c r="CB279" s="120" t="e">
        <f t="shared" ca="1" si="141"/>
        <v>#VALUE!</v>
      </c>
      <c r="CC279" s="2" t="e">
        <f t="shared" ca="1" si="173"/>
        <v>#VALUE!</v>
      </c>
    </row>
    <row r="280" spans="1:81" s="10" customFormat="1" ht="25.15" customHeight="1" x14ac:dyDescent="0.2">
      <c r="A280" s="52" t="str">
        <f t="shared" si="174"/>
        <v/>
      </c>
      <c r="B280" s="157" t="e">
        <f t="shared" ca="1" si="142"/>
        <v>#VALUE!</v>
      </c>
      <c r="C280" s="157" t="e">
        <f t="shared" si="143"/>
        <v>#VALUE!</v>
      </c>
      <c r="D280" s="29"/>
      <c r="E280" s="155" t="str">
        <f ca="1">IFERROR(INDIRECT(ADDRESS(MATCH(D280,CatModules!C:C,0),2,1,1,"CatModules")),"")</f>
        <v/>
      </c>
      <c r="F280" s="96"/>
      <c r="G280" s="156" t="str">
        <f ca="1">IFERROR(INDIRECT(ADDRESS(MATCH(CONCATENATE(E280,"-",F280),CatInt!K:K,0),3,1,1,"CatInt")),"")</f>
        <v/>
      </c>
      <c r="H280" s="45" t="str">
        <f>IF(F280="","",VLOOKUP(F280,#REF!,2,FALSE))</f>
        <v/>
      </c>
      <c r="I280" s="29"/>
      <c r="J280" s="155" t="e">
        <f t="shared" si="144"/>
        <v>#VALUE!</v>
      </c>
      <c r="K280" s="155" t="e">
        <f t="shared" si="145"/>
        <v>#VALUE!</v>
      </c>
      <c r="L280" s="153"/>
      <c r="M280" s="53"/>
      <c r="N280" s="175">
        <f t="shared" si="146"/>
        <v>1280</v>
      </c>
      <c r="O280" s="53"/>
      <c r="P280" s="175">
        <f t="shared" si="147"/>
        <v>10280</v>
      </c>
      <c r="Q280" s="30"/>
      <c r="R280" s="149" t="str">
        <f>IFERROR(VLOOKUP(Q280,Setup!D$16:E$25,2,FALSE),"")</f>
        <v/>
      </c>
      <c r="S280" s="51" t="str">
        <f ca="1">IFERROR(IF(OR(I280="",VLOOKUP(I280,CatCostInp!$E$2:$K$88,7,FALSE)=0),"",VLOOKUP(I280,CatCostInp!$E$2:$K$88,7,FALSE)),"")</f>
        <v/>
      </c>
      <c r="T280" s="159" t="e">
        <f>VLOOKUP(U280,#REF!,2,FALSE)</f>
        <v>#REF!</v>
      </c>
      <c r="U280" s="30"/>
      <c r="V280" s="1" t="str">
        <f ca="1">IF(U280=Setup!$C$10,"Grant",IF('Other Pharma &amp; Health Products'!U280=Setup!$C$11,"Local",IF('Other Pharma &amp; Health Products'!U280=Setup!$C$12,"Other","")))</f>
        <v/>
      </c>
      <c r="W280" s="34"/>
      <c r="X280" s="148"/>
      <c r="Y280" s="34"/>
      <c r="Z280" s="36" t="str">
        <f t="shared" si="148"/>
        <v/>
      </c>
      <c r="AA280" s="35"/>
      <c r="AB280" s="32" t="str">
        <f t="shared" si="149"/>
        <v/>
      </c>
      <c r="AC280" s="34"/>
      <c r="AD280" s="32" t="str">
        <f t="shared" si="150"/>
        <v/>
      </c>
      <c r="AE280" s="34"/>
      <c r="AF280" s="36" t="str">
        <f t="shared" si="151"/>
        <v/>
      </c>
      <c r="AG280" s="36" t="str">
        <f t="shared" si="152"/>
        <v/>
      </c>
      <c r="AH280" s="36" t="str">
        <f t="shared" si="153"/>
        <v/>
      </c>
      <c r="AI280" s="55"/>
      <c r="AJ280" s="37"/>
      <c r="AK280" s="148"/>
      <c r="AL280" s="34"/>
      <c r="AM280" s="32" t="str">
        <f t="shared" si="154"/>
        <v/>
      </c>
      <c r="AN280" s="35"/>
      <c r="AO280" s="32" t="str">
        <f t="shared" si="155"/>
        <v/>
      </c>
      <c r="AP280" s="35"/>
      <c r="AQ280" s="32" t="str">
        <f t="shared" si="156"/>
        <v/>
      </c>
      <c r="AR280" s="34"/>
      <c r="AS280" s="36" t="str">
        <f t="shared" si="157"/>
        <v/>
      </c>
      <c r="AT280" s="36" t="str">
        <f t="shared" si="158"/>
        <v/>
      </c>
      <c r="AU280" s="36" t="str">
        <f t="shared" si="159"/>
        <v/>
      </c>
      <c r="AV280" s="55"/>
      <c r="AW280" s="34"/>
      <c r="AX280" s="148"/>
      <c r="AY280" s="34"/>
      <c r="AZ280" s="32" t="str">
        <f t="shared" si="160"/>
        <v/>
      </c>
      <c r="BA280" s="34"/>
      <c r="BB280" s="32" t="str">
        <f t="shared" si="161"/>
        <v/>
      </c>
      <c r="BC280" s="34"/>
      <c r="BD280" s="32" t="str">
        <f t="shared" si="162"/>
        <v/>
      </c>
      <c r="BE280" s="34"/>
      <c r="BF280" s="36" t="str">
        <f t="shared" si="163"/>
        <v/>
      </c>
      <c r="BG280" s="36" t="str">
        <f t="shared" si="164"/>
        <v/>
      </c>
      <c r="BH280" s="36" t="str">
        <f t="shared" si="165"/>
        <v/>
      </c>
      <c r="BI280" s="55"/>
      <c r="BJ280" s="34"/>
      <c r="BK280" s="148"/>
      <c r="BL280" s="34"/>
      <c r="BM280" s="32" t="str">
        <f t="shared" si="166"/>
        <v/>
      </c>
      <c r="BN280" s="34"/>
      <c r="BO280" s="32" t="str">
        <f t="shared" si="167"/>
        <v/>
      </c>
      <c r="BP280" s="34"/>
      <c r="BQ280" s="32" t="str">
        <f t="shared" si="168"/>
        <v/>
      </c>
      <c r="BR280" s="34"/>
      <c r="BS280" s="36" t="str">
        <f t="shared" si="169"/>
        <v/>
      </c>
      <c r="BT280" s="36" t="str">
        <f t="shared" si="170"/>
        <v/>
      </c>
      <c r="BU280" s="36" t="str">
        <f t="shared" si="171"/>
        <v/>
      </c>
      <c r="BV280" s="55"/>
      <c r="BW280" s="36" t="str">
        <f t="shared" si="172"/>
        <v/>
      </c>
      <c r="BX280" s="36" t="str">
        <f t="shared" si="172"/>
        <v/>
      </c>
      <c r="BY280" s="31"/>
      <c r="BZ280" s="38"/>
      <c r="CB280" s="120" t="e">
        <f t="shared" ca="1" si="141"/>
        <v>#VALUE!</v>
      </c>
      <c r="CC280" s="2" t="e">
        <f t="shared" ca="1" si="173"/>
        <v>#VALUE!</v>
      </c>
    </row>
    <row r="281" spans="1:81" s="10" customFormat="1" ht="25.15" customHeight="1" x14ac:dyDescent="0.2">
      <c r="A281" s="52" t="str">
        <f t="shared" si="174"/>
        <v/>
      </c>
      <c r="B281" s="157" t="e">
        <f t="shared" ca="1" si="142"/>
        <v>#VALUE!</v>
      </c>
      <c r="C281" s="157" t="e">
        <f t="shared" si="143"/>
        <v>#VALUE!</v>
      </c>
      <c r="D281" s="29"/>
      <c r="E281" s="155" t="str">
        <f ca="1">IFERROR(INDIRECT(ADDRESS(MATCH(D281,CatModules!C:C,0),2,1,1,"CatModules")),"")</f>
        <v/>
      </c>
      <c r="F281" s="96"/>
      <c r="G281" s="156" t="str">
        <f ca="1">IFERROR(INDIRECT(ADDRESS(MATCH(CONCATENATE(E281,"-",F281),CatInt!K:K,0),3,1,1,"CatInt")),"")</f>
        <v/>
      </c>
      <c r="H281" s="45" t="str">
        <f>IF(F281="","",VLOOKUP(F281,#REF!,2,FALSE))</f>
        <v/>
      </c>
      <c r="I281" s="29"/>
      <c r="J281" s="155" t="e">
        <f t="shared" si="144"/>
        <v>#VALUE!</v>
      </c>
      <c r="K281" s="155" t="e">
        <f t="shared" si="145"/>
        <v>#VALUE!</v>
      </c>
      <c r="L281" s="153"/>
      <c r="M281" s="53"/>
      <c r="N281" s="175">
        <f t="shared" si="146"/>
        <v>1281</v>
      </c>
      <c r="O281" s="53"/>
      <c r="P281" s="175">
        <f t="shared" si="147"/>
        <v>10281</v>
      </c>
      <c r="Q281" s="30"/>
      <c r="R281" s="149" t="str">
        <f>IFERROR(VLOOKUP(Q281,Setup!D$16:E$25,2,FALSE),"")</f>
        <v/>
      </c>
      <c r="S281" s="51" t="str">
        <f ca="1">IFERROR(IF(OR(I281="",VLOOKUP(I281,CatCostInp!$E$2:$K$88,7,FALSE)=0),"",VLOOKUP(I281,CatCostInp!$E$2:$K$88,7,FALSE)),"")</f>
        <v/>
      </c>
      <c r="T281" s="159" t="e">
        <f>VLOOKUP(U281,#REF!,2,FALSE)</f>
        <v>#REF!</v>
      </c>
      <c r="U281" s="30"/>
      <c r="V281" s="1" t="str">
        <f ca="1">IF(U281=Setup!$C$10,"Grant",IF('Other Pharma &amp; Health Products'!U281=Setup!$C$11,"Local",IF('Other Pharma &amp; Health Products'!U281=Setup!$C$12,"Other","")))</f>
        <v/>
      </c>
      <c r="W281" s="34"/>
      <c r="X281" s="148"/>
      <c r="Y281" s="34"/>
      <c r="Z281" s="36" t="str">
        <f t="shared" si="148"/>
        <v/>
      </c>
      <c r="AA281" s="35"/>
      <c r="AB281" s="32" t="str">
        <f t="shared" si="149"/>
        <v/>
      </c>
      <c r="AC281" s="34"/>
      <c r="AD281" s="32" t="str">
        <f t="shared" si="150"/>
        <v/>
      </c>
      <c r="AE281" s="34"/>
      <c r="AF281" s="36" t="str">
        <f t="shared" si="151"/>
        <v/>
      </c>
      <c r="AG281" s="36" t="str">
        <f t="shared" si="152"/>
        <v/>
      </c>
      <c r="AH281" s="36" t="str">
        <f t="shared" si="153"/>
        <v/>
      </c>
      <c r="AI281" s="55"/>
      <c r="AJ281" s="37"/>
      <c r="AK281" s="148"/>
      <c r="AL281" s="34"/>
      <c r="AM281" s="32" t="str">
        <f t="shared" si="154"/>
        <v/>
      </c>
      <c r="AN281" s="35"/>
      <c r="AO281" s="32" t="str">
        <f t="shared" si="155"/>
        <v/>
      </c>
      <c r="AP281" s="35"/>
      <c r="AQ281" s="32" t="str">
        <f t="shared" si="156"/>
        <v/>
      </c>
      <c r="AR281" s="34"/>
      <c r="AS281" s="36" t="str">
        <f t="shared" si="157"/>
        <v/>
      </c>
      <c r="AT281" s="36" t="str">
        <f t="shared" si="158"/>
        <v/>
      </c>
      <c r="AU281" s="36" t="str">
        <f t="shared" si="159"/>
        <v/>
      </c>
      <c r="AV281" s="55"/>
      <c r="AW281" s="34"/>
      <c r="AX281" s="148"/>
      <c r="AY281" s="34"/>
      <c r="AZ281" s="32" t="str">
        <f t="shared" si="160"/>
        <v/>
      </c>
      <c r="BA281" s="34"/>
      <c r="BB281" s="32" t="str">
        <f t="shared" si="161"/>
        <v/>
      </c>
      <c r="BC281" s="34"/>
      <c r="BD281" s="32" t="str">
        <f t="shared" si="162"/>
        <v/>
      </c>
      <c r="BE281" s="34"/>
      <c r="BF281" s="36" t="str">
        <f t="shared" si="163"/>
        <v/>
      </c>
      <c r="BG281" s="36" t="str">
        <f t="shared" si="164"/>
        <v/>
      </c>
      <c r="BH281" s="36" t="str">
        <f t="shared" si="165"/>
        <v/>
      </c>
      <c r="BI281" s="55"/>
      <c r="BJ281" s="34"/>
      <c r="BK281" s="148"/>
      <c r="BL281" s="34"/>
      <c r="BM281" s="32" t="str">
        <f t="shared" si="166"/>
        <v/>
      </c>
      <c r="BN281" s="34"/>
      <c r="BO281" s="32" t="str">
        <f t="shared" si="167"/>
        <v/>
      </c>
      <c r="BP281" s="34"/>
      <c r="BQ281" s="32" t="str">
        <f t="shared" si="168"/>
        <v/>
      </c>
      <c r="BR281" s="34"/>
      <c r="BS281" s="36" t="str">
        <f t="shared" si="169"/>
        <v/>
      </c>
      <c r="BT281" s="36" t="str">
        <f t="shared" si="170"/>
        <v/>
      </c>
      <c r="BU281" s="36" t="str">
        <f t="shared" si="171"/>
        <v/>
      </c>
      <c r="BV281" s="55"/>
      <c r="BW281" s="36" t="str">
        <f t="shared" si="172"/>
        <v/>
      </c>
      <c r="BX281" s="36" t="str">
        <f t="shared" si="172"/>
        <v/>
      </c>
      <c r="BY281" s="31"/>
      <c r="BZ281" s="38"/>
      <c r="CB281" s="120" t="e">
        <f t="shared" ca="1" si="141"/>
        <v>#VALUE!</v>
      </c>
      <c r="CC281" s="2" t="e">
        <f t="shared" ca="1" si="173"/>
        <v>#VALUE!</v>
      </c>
    </row>
    <row r="282" spans="1:81" s="10" customFormat="1" ht="25.15" customHeight="1" x14ac:dyDescent="0.2">
      <c r="A282" s="52" t="str">
        <f t="shared" si="174"/>
        <v/>
      </c>
      <c r="B282" s="157" t="e">
        <f t="shared" ca="1" si="142"/>
        <v>#VALUE!</v>
      </c>
      <c r="C282" s="157" t="e">
        <f t="shared" si="143"/>
        <v>#VALUE!</v>
      </c>
      <c r="D282" s="29"/>
      <c r="E282" s="155" t="str">
        <f ca="1">IFERROR(INDIRECT(ADDRESS(MATCH(D282,CatModules!C:C,0),2,1,1,"CatModules")),"")</f>
        <v/>
      </c>
      <c r="F282" s="96"/>
      <c r="G282" s="156" t="str">
        <f ca="1">IFERROR(INDIRECT(ADDRESS(MATCH(CONCATENATE(E282,"-",F282),CatInt!K:K,0),3,1,1,"CatInt")),"")</f>
        <v/>
      </c>
      <c r="H282" s="45" t="str">
        <f>IF(F282="","",VLOOKUP(F282,#REF!,2,FALSE))</f>
        <v/>
      </c>
      <c r="I282" s="29"/>
      <c r="J282" s="155" t="e">
        <f t="shared" si="144"/>
        <v>#VALUE!</v>
      </c>
      <c r="K282" s="155" t="e">
        <f t="shared" si="145"/>
        <v>#VALUE!</v>
      </c>
      <c r="L282" s="153"/>
      <c r="M282" s="53"/>
      <c r="N282" s="175">
        <f t="shared" si="146"/>
        <v>1282</v>
      </c>
      <c r="O282" s="53"/>
      <c r="P282" s="175">
        <f t="shared" si="147"/>
        <v>10282</v>
      </c>
      <c r="Q282" s="30"/>
      <c r="R282" s="149" t="str">
        <f>IFERROR(VLOOKUP(Q282,Setup!D$16:E$25,2,FALSE),"")</f>
        <v/>
      </c>
      <c r="S282" s="51" t="str">
        <f ca="1">IFERROR(IF(OR(I282="",VLOOKUP(I282,CatCostInp!$E$2:$K$88,7,FALSE)=0),"",VLOOKUP(I282,CatCostInp!$E$2:$K$88,7,FALSE)),"")</f>
        <v/>
      </c>
      <c r="T282" s="159" t="e">
        <f>VLOOKUP(U282,#REF!,2,FALSE)</f>
        <v>#REF!</v>
      </c>
      <c r="U282" s="30"/>
      <c r="V282" s="1" t="str">
        <f ca="1">IF(U282=Setup!$C$10,"Grant",IF('Other Pharma &amp; Health Products'!U282=Setup!$C$11,"Local",IF('Other Pharma &amp; Health Products'!U282=Setup!$C$12,"Other","")))</f>
        <v/>
      </c>
      <c r="W282" s="34"/>
      <c r="X282" s="148"/>
      <c r="Y282" s="34"/>
      <c r="Z282" s="36" t="str">
        <f t="shared" si="148"/>
        <v/>
      </c>
      <c r="AA282" s="35"/>
      <c r="AB282" s="32" t="str">
        <f t="shared" si="149"/>
        <v/>
      </c>
      <c r="AC282" s="34"/>
      <c r="AD282" s="32" t="str">
        <f t="shared" si="150"/>
        <v/>
      </c>
      <c r="AE282" s="34"/>
      <c r="AF282" s="36" t="str">
        <f t="shared" si="151"/>
        <v/>
      </c>
      <c r="AG282" s="36" t="str">
        <f t="shared" si="152"/>
        <v/>
      </c>
      <c r="AH282" s="36" t="str">
        <f t="shared" si="153"/>
        <v/>
      </c>
      <c r="AI282" s="55"/>
      <c r="AJ282" s="37"/>
      <c r="AK282" s="148"/>
      <c r="AL282" s="34"/>
      <c r="AM282" s="32" t="str">
        <f t="shared" si="154"/>
        <v/>
      </c>
      <c r="AN282" s="35"/>
      <c r="AO282" s="32" t="str">
        <f t="shared" si="155"/>
        <v/>
      </c>
      <c r="AP282" s="35"/>
      <c r="AQ282" s="32" t="str">
        <f t="shared" si="156"/>
        <v/>
      </c>
      <c r="AR282" s="34"/>
      <c r="AS282" s="36" t="str">
        <f t="shared" si="157"/>
        <v/>
      </c>
      <c r="AT282" s="36" t="str">
        <f t="shared" si="158"/>
        <v/>
      </c>
      <c r="AU282" s="36" t="str">
        <f t="shared" si="159"/>
        <v/>
      </c>
      <c r="AV282" s="55"/>
      <c r="AW282" s="34"/>
      <c r="AX282" s="148"/>
      <c r="AY282" s="34"/>
      <c r="AZ282" s="32" t="str">
        <f t="shared" si="160"/>
        <v/>
      </c>
      <c r="BA282" s="34"/>
      <c r="BB282" s="32" t="str">
        <f t="shared" si="161"/>
        <v/>
      </c>
      <c r="BC282" s="34"/>
      <c r="BD282" s="32" t="str">
        <f t="shared" si="162"/>
        <v/>
      </c>
      <c r="BE282" s="34"/>
      <c r="BF282" s="36" t="str">
        <f t="shared" si="163"/>
        <v/>
      </c>
      <c r="BG282" s="36" t="str">
        <f t="shared" si="164"/>
        <v/>
      </c>
      <c r="BH282" s="36" t="str">
        <f t="shared" si="165"/>
        <v/>
      </c>
      <c r="BI282" s="55"/>
      <c r="BJ282" s="34"/>
      <c r="BK282" s="148"/>
      <c r="BL282" s="34"/>
      <c r="BM282" s="32" t="str">
        <f t="shared" si="166"/>
        <v/>
      </c>
      <c r="BN282" s="34"/>
      <c r="BO282" s="32" t="str">
        <f t="shared" si="167"/>
        <v/>
      </c>
      <c r="BP282" s="34"/>
      <c r="BQ282" s="32" t="str">
        <f t="shared" si="168"/>
        <v/>
      </c>
      <c r="BR282" s="34"/>
      <c r="BS282" s="36" t="str">
        <f t="shared" si="169"/>
        <v/>
      </c>
      <c r="BT282" s="36" t="str">
        <f t="shared" si="170"/>
        <v/>
      </c>
      <c r="BU282" s="36" t="str">
        <f t="shared" si="171"/>
        <v/>
      </c>
      <c r="BV282" s="55"/>
      <c r="BW282" s="36" t="str">
        <f t="shared" si="172"/>
        <v/>
      </c>
      <c r="BX282" s="36" t="str">
        <f t="shared" si="172"/>
        <v/>
      </c>
      <c r="BY282" s="31"/>
      <c r="BZ282" s="38"/>
      <c r="CB282" s="120" t="e">
        <f t="shared" ca="1" si="141"/>
        <v>#VALUE!</v>
      </c>
      <c r="CC282" s="2" t="e">
        <f t="shared" ca="1" si="173"/>
        <v>#VALUE!</v>
      </c>
    </row>
    <row r="283" spans="1:81" s="10" customFormat="1" ht="25.15" customHeight="1" x14ac:dyDescent="0.2">
      <c r="A283" s="52" t="str">
        <f t="shared" si="174"/>
        <v/>
      </c>
      <c r="B283" s="157" t="e">
        <f t="shared" ca="1" si="142"/>
        <v>#VALUE!</v>
      </c>
      <c r="C283" s="157" t="e">
        <f t="shared" si="143"/>
        <v>#VALUE!</v>
      </c>
      <c r="D283" s="29"/>
      <c r="E283" s="155" t="str">
        <f ca="1">IFERROR(INDIRECT(ADDRESS(MATCH(D283,CatModules!C:C,0),2,1,1,"CatModules")),"")</f>
        <v/>
      </c>
      <c r="F283" s="96"/>
      <c r="G283" s="156" t="str">
        <f ca="1">IFERROR(INDIRECT(ADDRESS(MATCH(CONCATENATE(E283,"-",F283),CatInt!K:K,0),3,1,1,"CatInt")),"")</f>
        <v/>
      </c>
      <c r="H283" s="45" t="str">
        <f>IF(F283="","",VLOOKUP(F283,#REF!,2,FALSE))</f>
        <v/>
      </c>
      <c r="I283" s="29"/>
      <c r="J283" s="155" t="e">
        <f t="shared" si="144"/>
        <v>#VALUE!</v>
      </c>
      <c r="K283" s="155" t="e">
        <f t="shared" si="145"/>
        <v>#VALUE!</v>
      </c>
      <c r="L283" s="153"/>
      <c r="M283" s="53"/>
      <c r="N283" s="175">
        <f t="shared" si="146"/>
        <v>1283</v>
      </c>
      <c r="O283" s="53"/>
      <c r="P283" s="175">
        <f t="shared" si="147"/>
        <v>10283</v>
      </c>
      <c r="Q283" s="30"/>
      <c r="R283" s="149" t="str">
        <f>IFERROR(VLOOKUP(Q283,Setup!D$16:E$25,2,FALSE),"")</f>
        <v/>
      </c>
      <c r="S283" s="51" t="str">
        <f ca="1">IFERROR(IF(OR(I283="",VLOOKUP(I283,CatCostInp!$E$2:$K$88,7,FALSE)=0),"",VLOOKUP(I283,CatCostInp!$E$2:$K$88,7,FALSE)),"")</f>
        <v/>
      </c>
      <c r="T283" s="159" t="e">
        <f>VLOOKUP(U283,#REF!,2,FALSE)</f>
        <v>#REF!</v>
      </c>
      <c r="U283" s="30"/>
      <c r="V283" s="1" t="str">
        <f ca="1">IF(U283=Setup!$C$10,"Grant",IF('Other Pharma &amp; Health Products'!U283=Setup!$C$11,"Local",IF('Other Pharma &amp; Health Products'!U283=Setup!$C$12,"Other","")))</f>
        <v/>
      </c>
      <c r="W283" s="34"/>
      <c r="X283" s="148"/>
      <c r="Y283" s="34"/>
      <c r="Z283" s="36" t="str">
        <f t="shared" si="148"/>
        <v/>
      </c>
      <c r="AA283" s="35"/>
      <c r="AB283" s="32" t="str">
        <f t="shared" si="149"/>
        <v/>
      </c>
      <c r="AC283" s="34"/>
      <c r="AD283" s="32" t="str">
        <f t="shared" si="150"/>
        <v/>
      </c>
      <c r="AE283" s="34"/>
      <c r="AF283" s="36" t="str">
        <f t="shared" si="151"/>
        <v/>
      </c>
      <c r="AG283" s="36" t="str">
        <f t="shared" si="152"/>
        <v/>
      </c>
      <c r="AH283" s="36" t="str">
        <f t="shared" si="153"/>
        <v/>
      </c>
      <c r="AI283" s="55"/>
      <c r="AJ283" s="37"/>
      <c r="AK283" s="148"/>
      <c r="AL283" s="34"/>
      <c r="AM283" s="32" t="str">
        <f t="shared" si="154"/>
        <v/>
      </c>
      <c r="AN283" s="35"/>
      <c r="AO283" s="32" t="str">
        <f t="shared" si="155"/>
        <v/>
      </c>
      <c r="AP283" s="35"/>
      <c r="AQ283" s="32" t="str">
        <f t="shared" si="156"/>
        <v/>
      </c>
      <c r="AR283" s="34"/>
      <c r="AS283" s="36" t="str">
        <f t="shared" si="157"/>
        <v/>
      </c>
      <c r="AT283" s="36" t="str">
        <f t="shared" si="158"/>
        <v/>
      </c>
      <c r="AU283" s="36" t="str">
        <f t="shared" si="159"/>
        <v/>
      </c>
      <c r="AV283" s="55"/>
      <c r="AW283" s="34"/>
      <c r="AX283" s="148"/>
      <c r="AY283" s="34"/>
      <c r="AZ283" s="32" t="str">
        <f t="shared" si="160"/>
        <v/>
      </c>
      <c r="BA283" s="34"/>
      <c r="BB283" s="32" t="str">
        <f t="shared" si="161"/>
        <v/>
      </c>
      <c r="BC283" s="34"/>
      <c r="BD283" s="32" t="str">
        <f t="shared" si="162"/>
        <v/>
      </c>
      <c r="BE283" s="34"/>
      <c r="BF283" s="36" t="str">
        <f t="shared" si="163"/>
        <v/>
      </c>
      <c r="BG283" s="36" t="str">
        <f t="shared" si="164"/>
        <v/>
      </c>
      <c r="BH283" s="36" t="str">
        <f t="shared" si="165"/>
        <v/>
      </c>
      <c r="BI283" s="55"/>
      <c r="BJ283" s="34"/>
      <c r="BK283" s="148"/>
      <c r="BL283" s="34"/>
      <c r="BM283" s="32" t="str">
        <f t="shared" si="166"/>
        <v/>
      </c>
      <c r="BN283" s="34"/>
      <c r="BO283" s="32" t="str">
        <f t="shared" si="167"/>
        <v/>
      </c>
      <c r="BP283" s="34"/>
      <c r="BQ283" s="32" t="str">
        <f t="shared" si="168"/>
        <v/>
      </c>
      <c r="BR283" s="34"/>
      <c r="BS283" s="36" t="str">
        <f t="shared" si="169"/>
        <v/>
      </c>
      <c r="BT283" s="36" t="str">
        <f t="shared" si="170"/>
        <v/>
      </c>
      <c r="BU283" s="36" t="str">
        <f t="shared" si="171"/>
        <v/>
      </c>
      <c r="BV283" s="55"/>
      <c r="BW283" s="36" t="str">
        <f t="shared" si="172"/>
        <v/>
      </c>
      <c r="BX283" s="36" t="str">
        <f t="shared" si="172"/>
        <v/>
      </c>
      <c r="BY283" s="31"/>
      <c r="BZ283" s="38"/>
      <c r="CB283" s="120" t="e">
        <f t="shared" ca="1" si="141"/>
        <v>#VALUE!</v>
      </c>
      <c r="CC283" s="2" t="e">
        <f t="shared" ca="1" si="173"/>
        <v>#VALUE!</v>
      </c>
    </row>
    <row r="284" spans="1:81" s="10" customFormat="1" ht="25.15" customHeight="1" x14ac:dyDescent="0.2">
      <c r="A284" s="52" t="str">
        <f t="shared" si="174"/>
        <v/>
      </c>
      <c r="B284" s="157" t="e">
        <f t="shared" ca="1" si="142"/>
        <v>#VALUE!</v>
      </c>
      <c r="C284" s="157" t="e">
        <f t="shared" si="143"/>
        <v>#VALUE!</v>
      </c>
      <c r="D284" s="29"/>
      <c r="E284" s="155" t="str">
        <f ca="1">IFERROR(INDIRECT(ADDRESS(MATCH(D284,CatModules!C:C,0),2,1,1,"CatModules")),"")</f>
        <v/>
      </c>
      <c r="F284" s="96"/>
      <c r="G284" s="156" t="str">
        <f ca="1">IFERROR(INDIRECT(ADDRESS(MATCH(CONCATENATE(E284,"-",F284),CatInt!K:K,0),3,1,1,"CatInt")),"")</f>
        <v/>
      </c>
      <c r="H284" s="45" t="str">
        <f>IF(F284="","",VLOOKUP(F284,#REF!,2,FALSE))</f>
        <v/>
      </c>
      <c r="I284" s="29"/>
      <c r="J284" s="155" t="e">
        <f t="shared" si="144"/>
        <v>#VALUE!</v>
      </c>
      <c r="K284" s="155" t="e">
        <f t="shared" si="145"/>
        <v>#VALUE!</v>
      </c>
      <c r="L284" s="153"/>
      <c r="M284" s="53"/>
      <c r="N284" s="175">
        <f t="shared" si="146"/>
        <v>1284</v>
      </c>
      <c r="O284" s="53"/>
      <c r="P284" s="175">
        <f t="shared" si="147"/>
        <v>10284</v>
      </c>
      <c r="Q284" s="30"/>
      <c r="R284" s="149" t="str">
        <f>IFERROR(VLOOKUP(Q284,Setup!D$16:E$25,2,FALSE),"")</f>
        <v/>
      </c>
      <c r="S284" s="51" t="str">
        <f ca="1">IFERROR(IF(OR(I284="",VLOOKUP(I284,CatCostInp!$E$2:$K$88,7,FALSE)=0),"",VLOOKUP(I284,CatCostInp!$E$2:$K$88,7,FALSE)),"")</f>
        <v/>
      </c>
      <c r="T284" s="159" t="e">
        <f>VLOOKUP(U284,#REF!,2,FALSE)</f>
        <v>#REF!</v>
      </c>
      <c r="U284" s="30"/>
      <c r="V284" s="1" t="str">
        <f ca="1">IF(U284=Setup!$C$10,"Grant",IF('Other Pharma &amp; Health Products'!U284=Setup!$C$11,"Local",IF('Other Pharma &amp; Health Products'!U284=Setup!$C$12,"Other","")))</f>
        <v/>
      </c>
      <c r="W284" s="34"/>
      <c r="X284" s="148"/>
      <c r="Y284" s="34"/>
      <c r="Z284" s="36" t="str">
        <f t="shared" si="148"/>
        <v/>
      </c>
      <c r="AA284" s="35"/>
      <c r="AB284" s="32" t="str">
        <f t="shared" si="149"/>
        <v/>
      </c>
      <c r="AC284" s="34"/>
      <c r="AD284" s="32" t="str">
        <f t="shared" si="150"/>
        <v/>
      </c>
      <c r="AE284" s="34"/>
      <c r="AF284" s="36" t="str">
        <f t="shared" si="151"/>
        <v/>
      </c>
      <c r="AG284" s="36" t="str">
        <f t="shared" si="152"/>
        <v/>
      </c>
      <c r="AH284" s="36" t="str">
        <f t="shared" si="153"/>
        <v/>
      </c>
      <c r="AI284" s="55"/>
      <c r="AJ284" s="37"/>
      <c r="AK284" s="148"/>
      <c r="AL284" s="34"/>
      <c r="AM284" s="32" t="str">
        <f t="shared" si="154"/>
        <v/>
      </c>
      <c r="AN284" s="35"/>
      <c r="AO284" s="32" t="str">
        <f t="shared" si="155"/>
        <v/>
      </c>
      <c r="AP284" s="35"/>
      <c r="AQ284" s="32" t="str">
        <f t="shared" si="156"/>
        <v/>
      </c>
      <c r="AR284" s="34"/>
      <c r="AS284" s="36" t="str">
        <f t="shared" si="157"/>
        <v/>
      </c>
      <c r="AT284" s="36" t="str">
        <f t="shared" si="158"/>
        <v/>
      </c>
      <c r="AU284" s="36" t="str">
        <f t="shared" si="159"/>
        <v/>
      </c>
      <c r="AV284" s="55"/>
      <c r="AW284" s="34"/>
      <c r="AX284" s="148"/>
      <c r="AY284" s="34"/>
      <c r="AZ284" s="32" t="str">
        <f t="shared" si="160"/>
        <v/>
      </c>
      <c r="BA284" s="34"/>
      <c r="BB284" s="32" t="str">
        <f t="shared" si="161"/>
        <v/>
      </c>
      <c r="BC284" s="34"/>
      <c r="BD284" s="32" t="str">
        <f t="shared" si="162"/>
        <v/>
      </c>
      <c r="BE284" s="34"/>
      <c r="BF284" s="36" t="str">
        <f t="shared" si="163"/>
        <v/>
      </c>
      <c r="BG284" s="36" t="str">
        <f t="shared" si="164"/>
        <v/>
      </c>
      <c r="BH284" s="36" t="str">
        <f t="shared" si="165"/>
        <v/>
      </c>
      <c r="BI284" s="55"/>
      <c r="BJ284" s="34"/>
      <c r="BK284" s="148"/>
      <c r="BL284" s="34"/>
      <c r="BM284" s="32" t="str">
        <f t="shared" si="166"/>
        <v/>
      </c>
      <c r="BN284" s="34"/>
      <c r="BO284" s="32" t="str">
        <f t="shared" si="167"/>
        <v/>
      </c>
      <c r="BP284" s="34"/>
      <c r="BQ284" s="32" t="str">
        <f t="shared" si="168"/>
        <v/>
      </c>
      <c r="BR284" s="34"/>
      <c r="BS284" s="36" t="str">
        <f t="shared" si="169"/>
        <v/>
      </c>
      <c r="BT284" s="36" t="str">
        <f t="shared" si="170"/>
        <v/>
      </c>
      <c r="BU284" s="36" t="str">
        <f t="shared" si="171"/>
        <v/>
      </c>
      <c r="BV284" s="55"/>
      <c r="BW284" s="36" t="str">
        <f t="shared" si="172"/>
        <v/>
      </c>
      <c r="BX284" s="36" t="str">
        <f t="shared" si="172"/>
        <v/>
      </c>
      <c r="BY284" s="31"/>
      <c r="BZ284" s="38"/>
      <c r="CB284" s="120" t="e">
        <f t="shared" ca="1" si="141"/>
        <v>#VALUE!</v>
      </c>
      <c r="CC284" s="2" t="e">
        <f t="shared" ca="1" si="173"/>
        <v>#VALUE!</v>
      </c>
    </row>
    <row r="285" spans="1:81" s="10" customFormat="1" ht="25.15" customHeight="1" x14ac:dyDescent="0.2">
      <c r="A285" s="52" t="str">
        <f t="shared" si="174"/>
        <v/>
      </c>
      <c r="B285" s="157" t="e">
        <f t="shared" ca="1" si="142"/>
        <v>#VALUE!</v>
      </c>
      <c r="C285" s="157" t="e">
        <f t="shared" si="143"/>
        <v>#VALUE!</v>
      </c>
      <c r="D285" s="29"/>
      <c r="E285" s="155" t="str">
        <f ca="1">IFERROR(INDIRECT(ADDRESS(MATCH(D285,CatModules!C:C,0),2,1,1,"CatModules")),"")</f>
        <v/>
      </c>
      <c r="F285" s="96"/>
      <c r="G285" s="156" t="str">
        <f ca="1">IFERROR(INDIRECT(ADDRESS(MATCH(CONCATENATE(E285,"-",F285),CatInt!K:K,0),3,1,1,"CatInt")),"")</f>
        <v/>
      </c>
      <c r="H285" s="45" t="str">
        <f>IF(F285="","",VLOOKUP(F285,#REF!,2,FALSE))</f>
        <v/>
      </c>
      <c r="I285" s="29"/>
      <c r="J285" s="155" t="e">
        <f t="shared" si="144"/>
        <v>#VALUE!</v>
      </c>
      <c r="K285" s="155" t="e">
        <f t="shared" si="145"/>
        <v>#VALUE!</v>
      </c>
      <c r="L285" s="153"/>
      <c r="M285" s="53"/>
      <c r="N285" s="175">
        <f t="shared" si="146"/>
        <v>1285</v>
      </c>
      <c r="O285" s="53"/>
      <c r="P285" s="175">
        <f t="shared" si="147"/>
        <v>10285</v>
      </c>
      <c r="Q285" s="30"/>
      <c r="R285" s="149" t="str">
        <f>IFERROR(VLOOKUP(Q285,Setup!D$16:E$25,2,FALSE),"")</f>
        <v/>
      </c>
      <c r="S285" s="51" t="str">
        <f ca="1">IFERROR(IF(OR(I285="",VLOOKUP(I285,CatCostInp!$E$2:$K$88,7,FALSE)=0),"",VLOOKUP(I285,CatCostInp!$E$2:$K$88,7,FALSE)),"")</f>
        <v/>
      </c>
      <c r="T285" s="159" t="e">
        <f>VLOOKUP(U285,#REF!,2,FALSE)</f>
        <v>#REF!</v>
      </c>
      <c r="U285" s="30"/>
      <c r="V285" s="1" t="str">
        <f ca="1">IF(U285=Setup!$C$10,"Grant",IF('Other Pharma &amp; Health Products'!U285=Setup!$C$11,"Local",IF('Other Pharma &amp; Health Products'!U285=Setup!$C$12,"Other","")))</f>
        <v/>
      </c>
      <c r="W285" s="34"/>
      <c r="X285" s="148"/>
      <c r="Y285" s="34"/>
      <c r="Z285" s="36" t="str">
        <f t="shared" si="148"/>
        <v/>
      </c>
      <c r="AA285" s="35"/>
      <c r="AB285" s="32" t="str">
        <f t="shared" si="149"/>
        <v/>
      </c>
      <c r="AC285" s="34"/>
      <c r="AD285" s="32" t="str">
        <f t="shared" si="150"/>
        <v/>
      </c>
      <c r="AE285" s="34"/>
      <c r="AF285" s="36" t="str">
        <f t="shared" si="151"/>
        <v/>
      </c>
      <c r="AG285" s="36" t="str">
        <f t="shared" si="152"/>
        <v/>
      </c>
      <c r="AH285" s="36" t="str">
        <f t="shared" si="153"/>
        <v/>
      </c>
      <c r="AI285" s="55"/>
      <c r="AJ285" s="37"/>
      <c r="AK285" s="148"/>
      <c r="AL285" s="34"/>
      <c r="AM285" s="32" t="str">
        <f t="shared" si="154"/>
        <v/>
      </c>
      <c r="AN285" s="35"/>
      <c r="AO285" s="32" t="str">
        <f t="shared" si="155"/>
        <v/>
      </c>
      <c r="AP285" s="35"/>
      <c r="AQ285" s="32" t="str">
        <f t="shared" si="156"/>
        <v/>
      </c>
      <c r="AR285" s="34"/>
      <c r="AS285" s="36" t="str">
        <f t="shared" si="157"/>
        <v/>
      </c>
      <c r="AT285" s="36" t="str">
        <f t="shared" si="158"/>
        <v/>
      </c>
      <c r="AU285" s="36" t="str">
        <f t="shared" si="159"/>
        <v/>
      </c>
      <c r="AV285" s="55"/>
      <c r="AW285" s="34"/>
      <c r="AX285" s="148"/>
      <c r="AY285" s="34"/>
      <c r="AZ285" s="32" t="str">
        <f t="shared" si="160"/>
        <v/>
      </c>
      <c r="BA285" s="34"/>
      <c r="BB285" s="32" t="str">
        <f t="shared" si="161"/>
        <v/>
      </c>
      <c r="BC285" s="34"/>
      <c r="BD285" s="32" t="str">
        <f t="shared" si="162"/>
        <v/>
      </c>
      <c r="BE285" s="34"/>
      <c r="BF285" s="36" t="str">
        <f t="shared" si="163"/>
        <v/>
      </c>
      <c r="BG285" s="36" t="str">
        <f t="shared" si="164"/>
        <v/>
      </c>
      <c r="BH285" s="36" t="str">
        <f t="shared" si="165"/>
        <v/>
      </c>
      <c r="BI285" s="55"/>
      <c r="BJ285" s="34"/>
      <c r="BK285" s="148"/>
      <c r="BL285" s="34"/>
      <c r="BM285" s="32" t="str">
        <f t="shared" si="166"/>
        <v/>
      </c>
      <c r="BN285" s="34"/>
      <c r="BO285" s="32" t="str">
        <f t="shared" si="167"/>
        <v/>
      </c>
      <c r="BP285" s="34"/>
      <c r="BQ285" s="32" t="str">
        <f t="shared" si="168"/>
        <v/>
      </c>
      <c r="BR285" s="34"/>
      <c r="BS285" s="36" t="str">
        <f t="shared" si="169"/>
        <v/>
      </c>
      <c r="BT285" s="36" t="str">
        <f t="shared" si="170"/>
        <v/>
      </c>
      <c r="BU285" s="36" t="str">
        <f t="shared" si="171"/>
        <v/>
      </c>
      <c r="BV285" s="55"/>
      <c r="BW285" s="36" t="str">
        <f t="shared" si="172"/>
        <v/>
      </c>
      <c r="BX285" s="36" t="str">
        <f t="shared" si="172"/>
        <v/>
      </c>
      <c r="BY285" s="31"/>
      <c r="BZ285" s="38"/>
      <c r="CB285" s="120" t="e">
        <f t="shared" ca="1" si="141"/>
        <v>#VALUE!</v>
      </c>
      <c r="CC285" s="2" t="e">
        <f t="shared" ca="1" si="173"/>
        <v>#VALUE!</v>
      </c>
    </row>
    <row r="286" spans="1:81" s="10" customFormat="1" ht="25.15" customHeight="1" x14ac:dyDescent="0.2">
      <c r="A286" s="52" t="str">
        <f t="shared" si="174"/>
        <v/>
      </c>
      <c r="B286" s="157" t="e">
        <f t="shared" ca="1" si="142"/>
        <v>#VALUE!</v>
      </c>
      <c r="C286" s="157" t="e">
        <f t="shared" si="143"/>
        <v>#VALUE!</v>
      </c>
      <c r="D286" s="29"/>
      <c r="E286" s="155" t="str">
        <f ca="1">IFERROR(INDIRECT(ADDRESS(MATCH(D286,CatModules!C:C,0),2,1,1,"CatModules")),"")</f>
        <v/>
      </c>
      <c r="F286" s="96"/>
      <c r="G286" s="156" t="str">
        <f ca="1">IFERROR(INDIRECT(ADDRESS(MATCH(CONCATENATE(E286,"-",F286),CatInt!K:K,0),3,1,1,"CatInt")),"")</f>
        <v/>
      </c>
      <c r="H286" s="45" t="str">
        <f>IF(F286="","",VLOOKUP(F286,#REF!,2,FALSE))</f>
        <v/>
      </c>
      <c r="I286" s="29"/>
      <c r="J286" s="155" t="e">
        <f t="shared" si="144"/>
        <v>#VALUE!</v>
      </c>
      <c r="K286" s="155" t="e">
        <f t="shared" si="145"/>
        <v>#VALUE!</v>
      </c>
      <c r="L286" s="153"/>
      <c r="M286" s="53"/>
      <c r="N286" s="175">
        <f t="shared" si="146"/>
        <v>1286</v>
      </c>
      <c r="O286" s="53"/>
      <c r="P286" s="175">
        <f t="shared" si="147"/>
        <v>10286</v>
      </c>
      <c r="Q286" s="30"/>
      <c r="R286" s="149" t="str">
        <f>IFERROR(VLOOKUP(Q286,Setup!D$16:E$25,2,FALSE),"")</f>
        <v/>
      </c>
      <c r="S286" s="51" t="str">
        <f ca="1">IFERROR(IF(OR(I286="",VLOOKUP(I286,CatCostInp!$E$2:$K$88,7,FALSE)=0),"",VLOOKUP(I286,CatCostInp!$E$2:$K$88,7,FALSE)),"")</f>
        <v/>
      </c>
      <c r="T286" s="159" t="e">
        <f>VLOOKUP(U286,#REF!,2,FALSE)</f>
        <v>#REF!</v>
      </c>
      <c r="U286" s="30"/>
      <c r="V286" s="1" t="str">
        <f ca="1">IF(U286=Setup!$C$10,"Grant",IF('Other Pharma &amp; Health Products'!U286=Setup!$C$11,"Local",IF('Other Pharma &amp; Health Products'!U286=Setup!$C$12,"Other","")))</f>
        <v/>
      </c>
      <c r="W286" s="34"/>
      <c r="X286" s="148"/>
      <c r="Y286" s="34"/>
      <c r="Z286" s="36" t="str">
        <f t="shared" si="148"/>
        <v/>
      </c>
      <c r="AA286" s="35"/>
      <c r="AB286" s="32" t="str">
        <f t="shared" si="149"/>
        <v/>
      </c>
      <c r="AC286" s="34"/>
      <c r="AD286" s="32" t="str">
        <f t="shared" si="150"/>
        <v/>
      </c>
      <c r="AE286" s="34"/>
      <c r="AF286" s="36" t="str">
        <f t="shared" si="151"/>
        <v/>
      </c>
      <c r="AG286" s="36" t="str">
        <f t="shared" si="152"/>
        <v/>
      </c>
      <c r="AH286" s="36" t="str">
        <f t="shared" si="153"/>
        <v/>
      </c>
      <c r="AI286" s="55"/>
      <c r="AJ286" s="37"/>
      <c r="AK286" s="148"/>
      <c r="AL286" s="34"/>
      <c r="AM286" s="32" t="str">
        <f t="shared" si="154"/>
        <v/>
      </c>
      <c r="AN286" s="34"/>
      <c r="AO286" s="32" t="str">
        <f t="shared" si="155"/>
        <v/>
      </c>
      <c r="AP286" s="35"/>
      <c r="AQ286" s="32" t="str">
        <f t="shared" si="156"/>
        <v/>
      </c>
      <c r="AR286" s="34"/>
      <c r="AS286" s="36" t="str">
        <f t="shared" si="157"/>
        <v/>
      </c>
      <c r="AT286" s="36" t="str">
        <f t="shared" si="158"/>
        <v/>
      </c>
      <c r="AU286" s="36" t="str">
        <f t="shared" si="159"/>
        <v/>
      </c>
      <c r="AV286" s="55"/>
      <c r="AW286" s="34"/>
      <c r="AX286" s="148"/>
      <c r="AY286" s="34"/>
      <c r="AZ286" s="32" t="str">
        <f t="shared" si="160"/>
        <v/>
      </c>
      <c r="BA286" s="34"/>
      <c r="BB286" s="32" t="str">
        <f t="shared" si="161"/>
        <v/>
      </c>
      <c r="BC286" s="34"/>
      <c r="BD286" s="32" t="str">
        <f t="shared" si="162"/>
        <v/>
      </c>
      <c r="BE286" s="34"/>
      <c r="BF286" s="36" t="str">
        <f t="shared" si="163"/>
        <v/>
      </c>
      <c r="BG286" s="36" t="str">
        <f t="shared" si="164"/>
        <v/>
      </c>
      <c r="BH286" s="36" t="str">
        <f t="shared" si="165"/>
        <v/>
      </c>
      <c r="BI286" s="55"/>
      <c r="BJ286" s="34"/>
      <c r="BK286" s="148"/>
      <c r="BL286" s="34"/>
      <c r="BM286" s="32" t="str">
        <f t="shared" si="166"/>
        <v/>
      </c>
      <c r="BN286" s="34"/>
      <c r="BO286" s="32" t="str">
        <f t="shared" si="167"/>
        <v/>
      </c>
      <c r="BP286" s="34"/>
      <c r="BQ286" s="32" t="str">
        <f t="shared" si="168"/>
        <v/>
      </c>
      <c r="BR286" s="34"/>
      <c r="BS286" s="36" t="str">
        <f t="shared" si="169"/>
        <v/>
      </c>
      <c r="BT286" s="36" t="str">
        <f t="shared" si="170"/>
        <v/>
      </c>
      <c r="BU286" s="36" t="str">
        <f t="shared" si="171"/>
        <v/>
      </c>
      <c r="BV286" s="55"/>
      <c r="BW286" s="36" t="str">
        <f t="shared" si="172"/>
        <v/>
      </c>
      <c r="BX286" s="36" t="str">
        <f t="shared" si="172"/>
        <v/>
      </c>
      <c r="BY286" s="31"/>
      <c r="BZ286" s="38"/>
      <c r="CB286" s="120" t="e">
        <f t="shared" ca="1" si="141"/>
        <v>#VALUE!</v>
      </c>
      <c r="CC286" s="2" t="e">
        <f t="shared" ca="1" si="173"/>
        <v>#VALUE!</v>
      </c>
    </row>
    <row r="287" spans="1:81" s="10" customFormat="1" ht="25.15" customHeight="1" x14ac:dyDescent="0.2">
      <c r="A287" s="52" t="str">
        <f t="shared" si="174"/>
        <v/>
      </c>
      <c r="B287" s="157" t="e">
        <f t="shared" ca="1" si="142"/>
        <v>#VALUE!</v>
      </c>
      <c r="C287" s="157" t="e">
        <f t="shared" si="143"/>
        <v>#VALUE!</v>
      </c>
      <c r="D287" s="29"/>
      <c r="E287" s="155" t="str">
        <f ca="1">IFERROR(INDIRECT(ADDRESS(MATCH(D287,CatModules!C:C,0),2,1,1,"CatModules")),"")</f>
        <v/>
      </c>
      <c r="F287" s="96"/>
      <c r="G287" s="156" t="str">
        <f ca="1">IFERROR(INDIRECT(ADDRESS(MATCH(CONCATENATE(E287,"-",F287),CatInt!K:K,0),3,1,1,"CatInt")),"")</f>
        <v/>
      </c>
      <c r="H287" s="45" t="str">
        <f>IF(F287="","",VLOOKUP(F287,#REF!,2,FALSE))</f>
        <v/>
      </c>
      <c r="I287" s="29"/>
      <c r="J287" s="155" t="e">
        <f t="shared" si="144"/>
        <v>#VALUE!</v>
      </c>
      <c r="K287" s="155" t="e">
        <f t="shared" si="145"/>
        <v>#VALUE!</v>
      </c>
      <c r="L287" s="153"/>
      <c r="M287" s="53"/>
      <c r="N287" s="175">
        <f t="shared" si="146"/>
        <v>1287</v>
      </c>
      <c r="O287" s="53"/>
      <c r="P287" s="175">
        <f t="shared" si="147"/>
        <v>10287</v>
      </c>
      <c r="Q287" s="30"/>
      <c r="R287" s="149" t="str">
        <f>IFERROR(VLOOKUP(Q287,Setup!D$16:E$25,2,FALSE),"")</f>
        <v/>
      </c>
      <c r="S287" s="51" t="str">
        <f ca="1">IFERROR(IF(OR(I287="",VLOOKUP(I287,CatCostInp!$E$2:$K$88,7,FALSE)=0),"",VLOOKUP(I287,CatCostInp!$E$2:$K$88,7,FALSE)),"")</f>
        <v/>
      </c>
      <c r="T287" s="159" t="e">
        <f>VLOOKUP(U287,#REF!,2,FALSE)</f>
        <v>#REF!</v>
      </c>
      <c r="U287" s="30"/>
      <c r="V287" s="1" t="str">
        <f ca="1">IF(U287=Setup!$C$10,"Grant",IF('Other Pharma &amp; Health Products'!U287=Setup!$C$11,"Local",IF('Other Pharma &amp; Health Products'!U287=Setup!$C$12,"Other","")))</f>
        <v/>
      </c>
      <c r="W287" s="34"/>
      <c r="X287" s="148"/>
      <c r="Y287" s="34"/>
      <c r="Z287" s="36" t="str">
        <f t="shared" si="148"/>
        <v/>
      </c>
      <c r="AA287" s="35"/>
      <c r="AB287" s="32" t="str">
        <f t="shared" si="149"/>
        <v/>
      </c>
      <c r="AC287" s="34"/>
      <c r="AD287" s="32" t="str">
        <f t="shared" si="150"/>
        <v/>
      </c>
      <c r="AE287" s="34"/>
      <c r="AF287" s="36" t="str">
        <f t="shared" si="151"/>
        <v/>
      </c>
      <c r="AG287" s="36" t="str">
        <f t="shared" si="152"/>
        <v/>
      </c>
      <c r="AH287" s="36" t="str">
        <f t="shared" si="153"/>
        <v/>
      </c>
      <c r="AI287" s="55"/>
      <c r="AJ287" s="37"/>
      <c r="AK287" s="148"/>
      <c r="AL287" s="34"/>
      <c r="AM287" s="32" t="str">
        <f t="shared" si="154"/>
        <v/>
      </c>
      <c r="AN287" s="34"/>
      <c r="AO287" s="32" t="str">
        <f t="shared" si="155"/>
        <v/>
      </c>
      <c r="AP287" s="35"/>
      <c r="AQ287" s="32" t="str">
        <f t="shared" si="156"/>
        <v/>
      </c>
      <c r="AR287" s="34"/>
      <c r="AS287" s="36" t="str">
        <f t="shared" si="157"/>
        <v/>
      </c>
      <c r="AT287" s="36" t="str">
        <f t="shared" si="158"/>
        <v/>
      </c>
      <c r="AU287" s="36" t="str">
        <f t="shared" si="159"/>
        <v/>
      </c>
      <c r="AV287" s="55"/>
      <c r="AW287" s="34"/>
      <c r="AX287" s="148"/>
      <c r="AY287" s="34"/>
      <c r="AZ287" s="32" t="str">
        <f t="shared" si="160"/>
        <v/>
      </c>
      <c r="BA287" s="34"/>
      <c r="BB287" s="32" t="str">
        <f t="shared" si="161"/>
        <v/>
      </c>
      <c r="BC287" s="34"/>
      <c r="BD287" s="32" t="str">
        <f t="shared" si="162"/>
        <v/>
      </c>
      <c r="BE287" s="34"/>
      <c r="BF287" s="36" t="str">
        <f t="shared" si="163"/>
        <v/>
      </c>
      <c r="BG287" s="36" t="str">
        <f t="shared" si="164"/>
        <v/>
      </c>
      <c r="BH287" s="36" t="str">
        <f t="shared" si="165"/>
        <v/>
      </c>
      <c r="BI287" s="55"/>
      <c r="BJ287" s="34"/>
      <c r="BK287" s="148"/>
      <c r="BL287" s="34"/>
      <c r="BM287" s="32" t="str">
        <f t="shared" si="166"/>
        <v/>
      </c>
      <c r="BN287" s="34"/>
      <c r="BO287" s="32" t="str">
        <f t="shared" si="167"/>
        <v/>
      </c>
      <c r="BP287" s="34"/>
      <c r="BQ287" s="32" t="str">
        <f t="shared" si="168"/>
        <v/>
      </c>
      <c r="BR287" s="34"/>
      <c r="BS287" s="36" t="str">
        <f t="shared" si="169"/>
        <v/>
      </c>
      <c r="BT287" s="36" t="str">
        <f t="shared" si="170"/>
        <v/>
      </c>
      <c r="BU287" s="36" t="str">
        <f t="shared" si="171"/>
        <v/>
      </c>
      <c r="BV287" s="55"/>
      <c r="BW287" s="36" t="str">
        <f t="shared" si="172"/>
        <v/>
      </c>
      <c r="BX287" s="36" t="str">
        <f t="shared" si="172"/>
        <v/>
      </c>
      <c r="BY287" s="31"/>
      <c r="BZ287" s="38"/>
      <c r="CB287" s="120" t="e">
        <f t="shared" ca="1" si="141"/>
        <v>#VALUE!</v>
      </c>
      <c r="CC287" s="2" t="e">
        <f t="shared" ca="1" si="173"/>
        <v>#VALUE!</v>
      </c>
    </row>
    <row r="288" spans="1:81" s="10" customFormat="1" ht="25.15" customHeight="1" x14ac:dyDescent="0.2">
      <c r="A288" s="52" t="str">
        <f t="shared" si="174"/>
        <v/>
      </c>
      <c r="B288" s="157" t="e">
        <f t="shared" ca="1" si="142"/>
        <v>#VALUE!</v>
      </c>
      <c r="C288" s="157" t="e">
        <f t="shared" si="143"/>
        <v>#VALUE!</v>
      </c>
      <c r="D288" s="29"/>
      <c r="E288" s="155" t="str">
        <f ca="1">IFERROR(INDIRECT(ADDRESS(MATCH(D288,CatModules!C:C,0),2,1,1,"CatModules")),"")</f>
        <v/>
      </c>
      <c r="F288" s="96"/>
      <c r="G288" s="156" t="str">
        <f ca="1">IFERROR(INDIRECT(ADDRESS(MATCH(CONCATENATE(E288,"-",F288),CatInt!K:K,0),3,1,1,"CatInt")),"")</f>
        <v/>
      </c>
      <c r="H288" s="45" t="str">
        <f>IF(F288="","",VLOOKUP(F288,#REF!,2,FALSE))</f>
        <v/>
      </c>
      <c r="I288" s="29"/>
      <c r="J288" s="155" t="e">
        <f t="shared" si="144"/>
        <v>#VALUE!</v>
      </c>
      <c r="K288" s="155" t="e">
        <f t="shared" si="145"/>
        <v>#VALUE!</v>
      </c>
      <c r="L288" s="153"/>
      <c r="M288" s="53"/>
      <c r="N288" s="175">
        <f t="shared" si="146"/>
        <v>1288</v>
      </c>
      <c r="O288" s="53"/>
      <c r="P288" s="175">
        <f t="shared" si="147"/>
        <v>10288</v>
      </c>
      <c r="Q288" s="30"/>
      <c r="R288" s="149" t="str">
        <f>IFERROR(VLOOKUP(Q288,Setup!D$16:E$25,2,FALSE),"")</f>
        <v/>
      </c>
      <c r="S288" s="51" t="str">
        <f ca="1">IFERROR(IF(OR(I288="",VLOOKUP(I288,CatCostInp!$E$2:$K$88,7,FALSE)=0),"",VLOOKUP(I288,CatCostInp!$E$2:$K$88,7,FALSE)),"")</f>
        <v/>
      </c>
      <c r="T288" s="159" t="e">
        <f>VLOOKUP(U288,#REF!,2,FALSE)</f>
        <v>#REF!</v>
      </c>
      <c r="U288" s="30"/>
      <c r="V288" s="1" t="str">
        <f ca="1">IF(U288=Setup!$C$10,"Grant",IF('Other Pharma &amp; Health Products'!U288=Setup!$C$11,"Local",IF('Other Pharma &amp; Health Products'!U288=Setup!$C$12,"Other","")))</f>
        <v/>
      </c>
      <c r="W288" s="34"/>
      <c r="X288" s="148"/>
      <c r="Y288" s="34"/>
      <c r="Z288" s="36" t="str">
        <f t="shared" si="148"/>
        <v/>
      </c>
      <c r="AA288" s="35"/>
      <c r="AB288" s="32" t="str">
        <f t="shared" si="149"/>
        <v/>
      </c>
      <c r="AC288" s="34"/>
      <c r="AD288" s="32" t="str">
        <f t="shared" si="150"/>
        <v/>
      </c>
      <c r="AE288" s="34"/>
      <c r="AF288" s="36" t="str">
        <f t="shared" si="151"/>
        <v/>
      </c>
      <c r="AG288" s="36" t="str">
        <f t="shared" si="152"/>
        <v/>
      </c>
      <c r="AH288" s="36" t="str">
        <f t="shared" si="153"/>
        <v/>
      </c>
      <c r="AI288" s="55"/>
      <c r="AJ288" s="37"/>
      <c r="AK288" s="148"/>
      <c r="AL288" s="34"/>
      <c r="AM288" s="32" t="str">
        <f t="shared" si="154"/>
        <v/>
      </c>
      <c r="AN288" s="34"/>
      <c r="AO288" s="32" t="str">
        <f t="shared" si="155"/>
        <v/>
      </c>
      <c r="AP288" s="35"/>
      <c r="AQ288" s="32" t="str">
        <f t="shared" si="156"/>
        <v/>
      </c>
      <c r="AR288" s="34"/>
      <c r="AS288" s="36" t="str">
        <f t="shared" si="157"/>
        <v/>
      </c>
      <c r="AT288" s="36" t="str">
        <f t="shared" si="158"/>
        <v/>
      </c>
      <c r="AU288" s="36" t="str">
        <f t="shared" si="159"/>
        <v/>
      </c>
      <c r="AV288" s="55"/>
      <c r="AW288" s="34"/>
      <c r="AX288" s="148"/>
      <c r="AY288" s="34"/>
      <c r="AZ288" s="32" t="str">
        <f t="shared" si="160"/>
        <v/>
      </c>
      <c r="BA288" s="34"/>
      <c r="BB288" s="32" t="str">
        <f t="shared" si="161"/>
        <v/>
      </c>
      <c r="BC288" s="34"/>
      <c r="BD288" s="32" t="str">
        <f t="shared" si="162"/>
        <v/>
      </c>
      <c r="BE288" s="34"/>
      <c r="BF288" s="36" t="str">
        <f t="shared" si="163"/>
        <v/>
      </c>
      <c r="BG288" s="36" t="str">
        <f t="shared" si="164"/>
        <v/>
      </c>
      <c r="BH288" s="36" t="str">
        <f t="shared" si="165"/>
        <v/>
      </c>
      <c r="BI288" s="55"/>
      <c r="BJ288" s="34"/>
      <c r="BK288" s="148"/>
      <c r="BL288" s="34"/>
      <c r="BM288" s="32" t="str">
        <f t="shared" si="166"/>
        <v/>
      </c>
      <c r="BN288" s="34"/>
      <c r="BO288" s="32" t="str">
        <f t="shared" si="167"/>
        <v/>
      </c>
      <c r="BP288" s="34"/>
      <c r="BQ288" s="32" t="str">
        <f t="shared" si="168"/>
        <v/>
      </c>
      <c r="BR288" s="34"/>
      <c r="BS288" s="36" t="str">
        <f t="shared" si="169"/>
        <v/>
      </c>
      <c r="BT288" s="36" t="str">
        <f t="shared" si="170"/>
        <v/>
      </c>
      <c r="BU288" s="36" t="str">
        <f t="shared" si="171"/>
        <v/>
      </c>
      <c r="BV288" s="55"/>
      <c r="BW288" s="36" t="str">
        <f t="shared" si="172"/>
        <v/>
      </c>
      <c r="BX288" s="36" t="str">
        <f t="shared" si="172"/>
        <v/>
      </c>
      <c r="BY288" s="31"/>
      <c r="BZ288" s="38"/>
      <c r="CB288" s="120" t="e">
        <f t="shared" ca="1" si="141"/>
        <v>#VALUE!</v>
      </c>
      <c r="CC288" s="2" t="e">
        <f t="shared" ca="1" si="173"/>
        <v>#VALUE!</v>
      </c>
    </row>
    <row r="289" spans="1:81" s="10" customFormat="1" ht="25.15" customHeight="1" x14ac:dyDescent="0.2">
      <c r="A289" s="52" t="str">
        <f t="shared" si="174"/>
        <v/>
      </c>
      <c r="B289" s="157" t="e">
        <f t="shared" ca="1" si="142"/>
        <v>#VALUE!</v>
      </c>
      <c r="C289" s="157" t="e">
        <f t="shared" si="143"/>
        <v>#VALUE!</v>
      </c>
      <c r="D289" s="29"/>
      <c r="E289" s="155" t="str">
        <f ca="1">IFERROR(INDIRECT(ADDRESS(MATCH(D289,CatModules!C:C,0),2,1,1,"CatModules")),"")</f>
        <v/>
      </c>
      <c r="F289" s="96"/>
      <c r="G289" s="156" t="str">
        <f ca="1">IFERROR(INDIRECT(ADDRESS(MATCH(CONCATENATE(E289,"-",F289),CatInt!K:K,0),3,1,1,"CatInt")),"")</f>
        <v/>
      </c>
      <c r="H289" s="45" t="str">
        <f>IF(F289="","",VLOOKUP(F289,#REF!,2,FALSE))</f>
        <v/>
      </c>
      <c r="I289" s="29"/>
      <c r="J289" s="155" t="e">
        <f t="shared" si="144"/>
        <v>#VALUE!</v>
      </c>
      <c r="K289" s="155" t="e">
        <f t="shared" si="145"/>
        <v>#VALUE!</v>
      </c>
      <c r="L289" s="153"/>
      <c r="M289" s="53"/>
      <c r="N289" s="175">
        <f t="shared" si="146"/>
        <v>1289</v>
      </c>
      <c r="O289" s="53"/>
      <c r="P289" s="175">
        <f t="shared" si="147"/>
        <v>10289</v>
      </c>
      <c r="Q289" s="30"/>
      <c r="R289" s="149" t="str">
        <f>IFERROR(VLOOKUP(Q289,Setup!D$16:E$25,2,FALSE),"")</f>
        <v/>
      </c>
      <c r="S289" s="51" t="str">
        <f ca="1">IFERROR(IF(OR(I289="",VLOOKUP(I289,CatCostInp!$E$2:$K$88,7,FALSE)=0),"",VLOOKUP(I289,CatCostInp!$E$2:$K$88,7,FALSE)),"")</f>
        <v/>
      </c>
      <c r="T289" s="159" t="e">
        <f>VLOOKUP(U289,#REF!,2,FALSE)</f>
        <v>#REF!</v>
      </c>
      <c r="U289" s="30"/>
      <c r="V289" s="1" t="str">
        <f ca="1">IF(U289=Setup!$C$10,"Grant",IF('Other Pharma &amp; Health Products'!U289=Setup!$C$11,"Local",IF('Other Pharma &amp; Health Products'!U289=Setup!$C$12,"Other","")))</f>
        <v/>
      </c>
      <c r="W289" s="34"/>
      <c r="X289" s="148"/>
      <c r="Y289" s="34"/>
      <c r="Z289" s="36" t="str">
        <f t="shared" si="148"/>
        <v/>
      </c>
      <c r="AA289" s="35"/>
      <c r="AB289" s="32" t="str">
        <f t="shared" si="149"/>
        <v/>
      </c>
      <c r="AC289" s="34"/>
      <c r="AD289" s="32" t="str">
        <f t="shared" si="150"/>
        <v/>
      </c>
      <c r="AE289" s="34"/>
      <c r="AF289" s="36" t="str">
        <f t="shared" si="151"/>
        <v/>
      </c>
      <c r="AG289" s="36" t="str">
        <f t="shared" si="152"/>
        <v/>
      </c>
      <c r="AH289" s="36" t="str">
        <f t="shared" si="153"/>
        <v/>
      </c>
      <c r="AI289" s="55"/>
      <c r="AJ289" s="37"/>
      <c r="AK289" s="148"/>
      <c r="AL289" s="34"/>
      <c r="AM289" s="32" t="str">
        <f t="shared" si="154"/>
        <v/>
      </c>
      <c r="AN289" s="34"/>
      <c r="AO289" s="32" t="str">
        <f t="shared" si="155"/>
        <v/>
      </c>
      <c r="AP289" s="35"/>
      <c r="AQ289" s="32" t="str">
        <f t="shared" si="156"/>
        <v/>
      </c>
      <c r="AR289" s="34"/>
      <c r="AS289" s="36" t="str">
        <f t="shared" si="157"/>
        <v/>
      </c>
      <c r="AT289" s="36" t="str">
        <f t="shared" si="158"/>
        <v/>
      </c>
      <c r="AU289" s="36" t="str">
        <f t="shared" si="159"/>
        <v/>
      </c>
      <c r="AV289" s="55"/>
      <c r="AW289" s="34"/>
      <c r="AX289" s="148"/>
      <c r="AY289" s="34"/>
      <c r="AZ289" s="32" t="str">
        <f t="shared" si="160"/>
        <v/>
      </c>
      <c r="BA289" s="34"/>
      <c r="BB289" s="32" t="str">
        <f t="shared" si="161"/>
        <v/>
      </c>
      <c r="BC289" s="34"/>
      <c r="BD289" s="32" t="str">
        <f t="shared" si="162"/>
        <v/>
      </c>
      <c r="BE289" s="34"/>
      <c r="BF289" s="36" t="str">
        <f t="shared" si="163"/>
        <v/>
      </c>
      <c r="BG289" s="36" t="str">
        <f t="shared" si="164"/>
        <v/>
      </c>
      <c r="BH289" s="36" t="str">
        <f t="shared" si="165"/>
        <v/>
      </c>
      <c r="BI289" s="55"/>
      <c r="BJ289" s="34"/>
      <c r="BK289" s="148"/>
      <c r="BL289" s="34"/>
      <c r="BM289" s="32" t="str">
        <f t="shared" si="166"/>
        <v/>
      </c>
      <c r="BN289" s="34"/>
      <c r="BO289" s="32" t="str">
        <f t="shared" si="167"/>
        <v/>
      </c>
      <c r="BP289" s="34"/>
      <c r="BQ289" s="32" t="str">
        <f t="shared" si="168"/>
        <v/>
      </c>
      <c r="BR289" s="34"/>
      <c r="BS289" s="36" t="str">
        <f t="shared" si="169"/>
        <v/>
      </c>
      <c r="BT289" s="36" t="str">
        <f t="shared" si="170"/>
        <v/>
      </c>
      <c r="BU289" s="36" t="str">
        <f t="shared" si="171"/>
        <v/>
      </c>
      <c r="BV289" s="55"/>
      <c r="BW289" s="36" t="str">
        <f t="shared" si="172"/>
        <v/>
      </c>
      <c r="BX289" s="36" t="str">
        <f t="shared" si="172"/>
        <v/>
      </c>
      <c r="BY289" s="31"/>
      <c r="BZ289" s="38"/>
      <c r="CB289" s="120" t="e">
        <f t="shared" ca="1" si="141"/>
        <v>#VALUE!</v>
      </c>
      <c r="CC289" s="2" t="e">
        <f t="shared" ca="1" si="173"/>
        <v>#VALUE!</v>
      </c>
    </row>
    <row r="290" spans="1:81" s="10" customFormat="1" ht="25.15" customHeight="1" x14ac:dyDescent="0.2">
      <c r="A290" s="52" t="str">
        <f t="shared" si="174"/>
        <v/>
      </c>
      <c r="B290" s="157" t="e">
        <f t="shared" ca="1" si="142"/>
        <v>#VALUE!</v>
      </c>
      <c r="C290" s="157" t="e">
        <f t="shared" si="143"/>
        <v>#VALUE!</v>
      </c>
      <c r="D290" s="29"/>
      <c r="E290" s="155" t="str">
        <f ca="1">IFERROR(INDIRECT(ADDRESS(MATCH(D290,CatModules!C:C,0),2,1,1,"CatModules")),"")</f>
        <v/>
      </c>
      <c r="F290" s="96"/>
      <c r="G290" s="156" t="str">
        <f ca="1">IFERROR(INDIRECT(ADDRESS(MATCH(CONCATENATE(E290,"-",F290),CatInt!K:K,0),3,1,1,"CatInt")),"")</f>
        <v/>
      </c>
      <c r="H290" s="45" t="str">
        <f>IF(F290="","",VLOOKUP(F290,#REF!,2,FALSE))</f>
        <v/>
      </c>
      <c r="I290" s="29"/>
      <c r="J290" s="155" t="e">
        <f t="shared" si="144"/>
        <v>#VALUE!</v>
      </c>
      <c r="K290" s="155" t="e">
        <f t="shared" si="145"/>
        <v>#VALUE!</v>
      </c>
      <c r="L290" s="153"/>
      <c r="M290" s="53"/>
      <c r="N290" s="175">
        <f t="shared" si="146"/>
        <v>1290</v>
      </c>
      <c r="O290" s="53"/>
      <c r="P290" s="175">
        <f t="shared" si="147"/>
        <v>10290</v>
      </c>
      <c r="Q290" s="30"/>
      <c r="R290" s="149" t="str">
        <f>IFERROR(VLOOKUP(Q290,Setup!D$16:E$25,2,FALSE),"")</f>
        <v/>
      </c>
      <c r="S290" s="51" t="str">
        <f ca="1">IFERROR(IF(OR(I290="",VLOOKUP(I290,CatCostInp!$E$2:$K$88,7,FALSE)=0),"",VLOOKUP(I290,CatCostInp!$E$2:$K$88,7,FALSE)),"")</f>
        <v/>
      </c>
      <c r="T290" s="159" t="e">
        <f>VLOOKUP(U290,#REF!,2,FALSE)</f>
        <v>#REF!</v>
      </c>
      <c r="U290" s="30"/>
      <c r="V290" s="1" t="str">
        <f ca="1">IF(U290=Setup!$C$10,"Grant",IF('Other Pharma &amp; Health Products'!U290=Setup!$C$11,"Local",IF('Other Pharma &amp; Health Products'!U290=Setup!$C$12,"Other","")))</f>
        <v/>
      </c>
      <c r="W290" s="34"/>
      <c r="X290" s="148"/>
      <c r="Y290" s="34"/>
      <c r="Z290" s="36" t="str">
        <f t="shared" si="148"/>
        <v/>
      </c>
      <c r="AA290" s="35"/>
      <c r="AB290" s="32" t="str">
        <f t="shared" si="149"/>
        <v/>
      </c>
      <c r="AC290" s="34"/>
      <c r="AD290" s="32" t="str">
        <f t="shared" si="150"/>
        <v/>
      </c>
      <c r="AE290" s="34"/>
      <c r="AF290" s="36" t="str">
        <f t="shared" si="151"/>
        <v/>
      </c>
      <c r="AG290" s="36" t="str">
        <f t="shared" si="152"/>
        <v/>
      </c>
      <c r="AH290" s="36" t="str">
        <f t="shared" si="153"/>
        <v/>
      </c>
      <c r="AI290" s="55"/>
      <c r="AJ290" s="37"/>
      <c r="AK290" s="148"/>
      <c r="AL290" s="34"/>
      <c r="AM290" s="32" t="str">
        <f t="shared" si="154"/>
        <v/>
      </c>
      <c r="AN290" s="34"/>
      <c r="AO290" s="32" t="str">
        <f t="shared" si="155"/>
        <v/>
      </c>
      <c r="AP290" s="35"/>
      <c r="AQ290" s="32" t="str">
        <f t="shared" si="156"/>
        <v/>
      </c>
      <c r="AR290" s="34"/>
      <c r="AS290" s="36" t="str">
        <f t="shared" si="157"/>
        <v/>
      </c>
      <c r="AT290" s="36" t="str">
        <f t="shared" si="158"/>
        <v/>
      </c>
      <c r="AU290" s="36" t="str">
        <f t="shared" si="159"/>
        <v/>
      </c>
      <c r="AV290" s="55"/>
      <c r="AW290" s="34"/>
      <c r="AX290" s="148"/>
      <c r="AY290" s="34"/>
      <c r="AZ290" s="32" t="str">
        <f t="shared" si="160"/>
        <v/>
      </c>
      <c r="BA290" s="34"/>
      <c r="BB290" s="32" t="str">
        <f t="shared" si="161"/>
        <v/>
      </c>
      <c r="BC290" s="34"/>
      <c r="BD290" s="32" t="str">
        <f t="shared" si="162"/>
        <v/>
      </c>
      <c r="BE290" s="34"/>
      <c r="BF290" s="36" t="str">
        <f t="shared" si="163"/>
        <v/>
      </c>
      <c r="BG290" s="36" t="str">
        <f t="shared" si="164"/>
        <v/>
      </c>
      <c r="BH290" s="36" t="str">
        <f t="shared" si="165"/>
        <v/>
      </c>
      <c r="BI290" s="55"/>
      <c r="BJ290" s="34"/>
      <c r="BK290" s="148"/>
      <c r="BL290" s="34"/>
      <c r="BM290" s="32" t="str">
        <f t="shared" si="166"/>
        <v/>
      </c>
      <c r="BN290" s="34"/>
      <c r="BO290" s="32" t="str">
        <f t="shared" si="167"/>
        <v/>
      </c>
      <c r="BP290" s="34"/>
      <c r="BQ290" s="32" t="str">
        <f t="shared" si="168"/>
        <v/>
      </c>
      <c r="BR290" s="34"/>
      <c r="BS290" s="36" t="str">
        <f t="shared" si="169"/>
        <v/>
      </c>
      <c r="BT290" s="36" t="str">
        <f t="shared" si="170"/>
        <v/>
      </c>
      <c r="BU290" s="36" t="str">
        <f t="shared" si="171"/>
        <v/>
      </c>
      <c r="BV290" s="55"/>
      <c r="BW290" s="36" t="str">
        <f t="shared" si="172"/>
        <v/>
      </c>
      <c r="BX290" s="36" t="str">
        <f t="shared" si="172"/>
        <v/>
      </c>
      <c r="BY290" s="31"/>
      <c r="BZ290" s="38"/>
      <c r="CB290" s="120" t="e">
        <f t="shared" ca="1" si="141"/>
        <v>#VALUE!</v>
      </c>
      <c r="CC290" s="2" t="e">
        <f t="shared" ca="1" si="173"/>
        <v>#VALUE!</v>
      </c>
    </row>
    <row r="291" spans="1:81" s="10" customFormat="1" ht="25.15" customHeight="1" x14ac:dyDescent="0.2">
      <c r="A291" s="52" t="str">
        <f t="shared" si="174"/>
        <v/>
      </c>
      <c r="B291" s="157" t="e">
        <f t="shared" ca="1" si="142"/>
        <v>#VALUE!</v>
      </c>
      <c r="C291" s="157" t="e">
        <f t="shared" si="143"/>
        <v>#VALUE!</v>
      </c>
      <c r="D291" s="29"/>
      <c r="E291" s="155" t="str">
        <f ca="1">IFERROR(INDIRECT(ADDRESS(MATCH(D291,CatModules!C:C,0),2,1,1,"CatModules")),"")</f>
        <v/>
      </c>
      <c r="F291" s="96"/>
      <c r="G291" s="156" t="str">
        <f ca="1">IFERROR(INDIRECT(ADDRESS(MATCH(CONCATENATE(E291,"-",F291),CatInt!K:K,0),3,1,1,"CatInt")),"")</f>
        <v/>
      </c>
      <c r="H291" s="45" t="str">
        <f>IF(F291="","",VLOOKUP(F291,#REF!,2,FALSE))</f>
        <v/>
      </c>
      <c r="I291" s="29"/>
      <c r="J291" s="155" t="e">
        <f t="shared" si="144"/>
        <v>#VALUE!</v>
      </c>
      <c r="K291" s="155" t="e">
        <f t="shared" si="145"/>
        <v>#VALUE!</v>
      </c>
      <c r="L291" s="153"/>
      <c r="M291" s="53"/>
      <c r="N291" s="175">
        <f t="shared" si="146"/>
        <v>1291</v>
      </c>
      <c r="O291" s="53"/>
      <c r="P291" s="175">
        <f t="shared" si="147"/>
        <v>10291</v>
      </c>
      <c r="Q291" s="30"/>
      <c r="R291" s="149" t="str">
        <f>IFERROR(VLOOKUP(Q291,Setup!D$16:E$25,2,FALSE),"")</f>
        <v/>
      </c>
      <c r="S291" s="51" t="str">
        <f ca="1">IFERROR(IF(OR(I291="",VLOOKUP(I291,CatCostInp!$E$2:$K$88,7,FALSE)=0),"",VLOOKUP(I291,CatCostInp!$E$2:$K$88,7,FALSE)),"")</f>
        <v/>
      </c>
      <c r="T291" s="159" t="e">
        <f>VLOOKUP(U291,#REF!,2,FALSE)</f>
        <v>#REF!</v>
      </c>
      <c r="U291" s="30"/>
      <c r="V291" s="1" t="str">
        <f ca="1">IF(U291=Setup!$C$10,"Grant",IF('Other Pharma &amp; Health Products'!U291=Setup!$C$11,"Local",IF('Other Pharma &amp; Health Products'!U291=Setup!$C$12,"Other","")))</f>
        <v/>
      </c>
      <c r="W291" s="34"/>
      <c r="X291" s="148"/>
      <c r="Y291" s="34"/>
      <c r="Z291" s="36" t="str">
        <f t="shared" si="148"/>
        <v/>
      </c>
      <c r="AA291" s="35"/>
      <c r="AB291" s="32" t="str">
        <f t="shared" si="149"/>
        <v/>
      </c>
      <c r="AC291" s="34"/>
      <c r="AD291" s="32" t="str">
        <f t="shared" si="150"/>
        <v/>
      </c>
      <c r="AE291" s="34"/>
      <c r="AF291" s="36" t="str">
        <f t="shared" si="151"/>
        <v/>
      </c>
      <c r="AG291" s="36" t="str">
        <f t="shared" si="152"/>
        <v/>
      </c>
      <c r="AH291" s="36" t="str">
        <f t="shared" si="153"/>
        <v/>
      </c>
      <c r="AI291" s="55"/>
      <c r="AJ291" s="37"/>
      <c r="AK291" s="148"/>
      <c r="AL291" s="34"/>
      <c r="AM291" s="32" t="str">
        <f t="shared" si="154"/>
        <v/>
      </c>
      <c r="AN291" s="34"/>
      <c r="AO291" s="32" t="str">
        <f t="shared" si="155"/>
        <v/>
      </c>
      <c r="AP291" s="35"/>
      <c r="AQ291" s="32" t="str">
        <f t="shared" si="156"/>
        <v/>
      </c>
      <c r="AR291" s="34"/>
      <c r="AS291" s="36" t="str">
        <f t="shared" si="157"/>
        <v/>
      </c>
      <c r="AT291" s="36" t="str">
        <f t="shared" si="158"/>
        <v/>
      </c>
      <c r="AU291" s="36" t="str">
        <f t="shared" si="159"/>
        <v/>
      </c>
      <c r="AV291" s="55"/>
      <c r="AW291" s="34"/>
      <c r="AX291" s="148"/>
      <c r="AY291" s="34"/>
      <c r="AZ291" s="32" t="str">
        <f t="shared" si="160"/>
        <v/>
      </c>
      <c r="BA291" s="34"/>
      <c r="BB291" s="32" t="str">
        <f t="shared" si="161"/>
        <v/>
      </c>
      <c r="BC291" s="34"/>
      <c r="BD291" s="32" t="str">
        <f t="shared" si="162"/>
        <v/>
      </c>
      <c r="BE291" s="34"/>
      <c r="BF291" s="36" t="str">
        <f t="shared" si="163"/>
        <v/>
      </c>
      <c r="BG291" s="36" t="str">
        <f t="shared" si="164"/>
        <v/>
      </c>
      <c r="BH291" s="36" t="str">
        <f t="shared" si="165"/>
        <v/>
      </c>
      <c r="BI291" s="55"/>
      <c r="BJ291" s="34"/>
      <c r="BK291" s="148"/>
      <c r="BL291" s="34"/>
      <c r="BM291" s="32" t="str">
        <f t="shared" si="166"/>
        <v/>
      </c>
      <c r="BN291" s="34"/>
      <c r="BO291" s="32" t="str">
        <f t="shared" si="167"/>
        <v/>
      </c>
      <c r="BP291" s="34"/>
      <c r="BQ291" s="32" t="str">
        <f t="shared" si="168"/>
        <v/>
      </c>
      <c r="BR291" s="34"/>
      <c r="BS291" s="36" t="str">
        <f t="shared" si="169"/>
        <v/>
      </c>
      <c r="BT291" s="36" t="str">
        <f t="shared" si="170"/>
        <v/>
      </c>
      <c r="BU291" s="36" t="str">
        <f t="shared" si="171"/>
        <v/>
      </c>
      <c r="BV291" s="55"/>
      <c r="BW291" s="36" t="str">
        <f t="shared" si="172"/>
        <v/>
      </c>
      <c r="BX291" s="36" t="str">
        <f t="shared" si="172"/>
        <v/>
      </c>
      <c r="BY291" s="31"/>
      <c r="BZ291" s="38"/>
      <c r="CB291" s="120" t="e">
        <f t="shared" ca="1" si="141"/>
        <v>#VALUE!</v>
      </c>
      <c r="CC291" s="2" t="e">
        <f t="shared" ca="1" si="173"/>
        <v>#VALUE!</v>
      </c>
    </row>
    <row r="292" spans="1:81" s="10" customFormat="1" ht="25.15" customHeight="1" x14ac:dyDescent="0.2">
      <c r="A292" s="52" t="str">
        <f t="shared" si="174"/>
        <v/>
      </c>
      <c r="B292" s="157" t="e">
        <f t="shared" ca="1" si="142"/>
        <v>#VALUE!</v>
      </c>
      <c r="C292" s="157" t="e">
        <f t="shared" si="143"/>
        <v>#VALUE!</v>
      </c>
      <c r="D292" s="29"/>
      <c r="E292" s="155" t="str">
        <f ca="1">IFERROR(INDIRECT(ADDRESS(MATCH(D292,CatModules!C:C,0),2,1,1,"CatModules")),"")</f>
        <v/>
      </c>
      <c r="F292" s="96"/>
      <c r="G292" s="156" t="str">
        <f ca="1">IFERROR(INDIRECT(ADDRESS(MATCH(CONCATENATE(E292,"-",F292),CatInt!K:K,0),3,1,1,"CatInt")),"")</f>
        <v/>
      </c>
      <c r="H292" s="45" t="str">
        <f>IF(F292="","",VLOOKUP(F292,#REF!,2,FALSE))</f>
        <v/>
      </c>
      <c r="I292" s="29"/>
      <c r="J292" s="155" t="e">
        <f t="shared" si="144"/>
        <v>#VALUE!</v>
      </c>
      <c r="K292" s="155" t="e">
        <f t="shared" si="145"/>
        <v>#VALUE!</v>
      </c>
      <c r="L292" s="153"/>
      <c r="M292" s="53"/>
      <c r="N292" s="175">
        <f t="shared" si="146"/>
        <v>1292</v>
      </c>
      <c r="O292" s="53"/>
      <c r="P292" s="175">
        <f t="shared" si="147"/>
        <v>10292</v>
      </c>
      <c r="Q292" s="30"/>
      <c r="R292" s="149" t="str">
        <f>IFERROR(VLOOKUP(Q292,Setup!D$16:E$25,2,FALSE),"")</f>
        <v/>
      </c>
      <c r="S292" s="51" t="str">
        <f ca="1">IFERROR(IF(OR(I292="",VLOOKUP(I292,CatCostInp!$E$2:$K$88,7,FALSE)=0),"",VLOOKUP(I292,CatCostInp!$E$2:$K$88,7,FALSE)),"")</f>
        <v/>
      </c>
      <c r="T292" s="159" t="e">
        <f>VLOOKUP(U292,#REF!,2,FALSE)</f>
        <v>#REF!</v>
      </c>
      <c r="U292" s="30"/>
      <c r="V292" s="1" t="str">
        <f ca="1">IF(U292=Setup!$C$10,"Grant",IF('Other Pharma &amp; Health Products'!U292=Setup!$C$11,"Local",IF('Other Pharma &amp; Health Products'!U292=Setup!$C$12,"Other","")))</f>
        <v/>
      </c>
      <c r="W292" s="34"/>
      <c r="X292" s="148"/>
      <c r="Y292" s="34"/>
      <c r="Z292" s="36" t="str">
        <f t="shared" si="148"/>
        <v/>
      </c>
      <c r="AA292" s="35"/>
      <c r="AB292" s="32" t="str">
        <f t="shared" si="149"/>
        <v/>
      </c>
      <c r="AC292" s="34"/>
      <c r="AD292" s="32" t="str">
        <f t="shared" si="150"/>
        <v/>
      </c>
      <c r="AE292" s="34"/>
      <c r="AF292" s="36" t="str">
        <f t="shared" si="151"/>
        <v/>
      </c>
      <c r="AG292" s="36" t="str">
        <f t="shared" si="152"/>
        <v/>
      </c>
      <c r="AH292" s="36" t="str">
        <f t="shared" si="153"/>
        <v/>
      </c>
      <c r="AI292" s="55"/>
      <c r="AJ292" s="37"/>
      <c r="AK292" s="148"/>
      <c r="AL292" s="34"/>
      <c r="AM292" s="32" t="str">
        <f t="shared" si="154"/>
        <v/>
      </c>
      <c r="AN292" s="34"/>
      <c r="AO292" s="32" t="str">
        <f t="shared" si="155"/>
        <v/>
      </c>
      <c r="AP292" s="35"/>
      <c r="AQ292" s="32" t="str">
        <f t="shared" si="156"/>
        <v/>
      </c>
      <c r="AR292" s="34"/>
      <c r="AS292" s="36" t="str">
        <f t="shared" si="157"/>
        <v/>
      </c>
      <c r="AT292" s="36" t="str">
        <f t="shared" si="158"/>
        <v/>
      </c>
      <c r="AU292" s="36" t="str">
        <f t="shared" si="159"/>
        <v/>
      </c>
      <c r="AV292" s="55"/>
      <c r="AW292" s="34"/>
      <c r="AX292" s="148"/>
      <c r="AY292" s="34"/>
      <c r="AZ292" s="32" t="str">
        <f t="shared" si="160"/>
        <v/>
      </c>
      <c r="BA292" s="34"/>
      <c r="BB292" s="32" t="str">
        <f t="shared" si="161"/>
        <v/>
      </c>
      <c r="BC292" s="34"/>
      <c r="BD292" s="32" t="str">
        <f t="shared" si="162"/>
        <v/>
      </c>
      <c r="BE292" s="34"/>
      <c r="BF292" s="36" t="str">
        <f t="shared" si="163"/>
        <v/>
      </c>
      <c r="BG292" s="36" t="str">
        <f t="shared" si="164"/>
        <v/>
      </c>
      <c r="BH292" s="36" t="str">
        <f t="shared" si="165"/>
        <v/>
      </c>
      <c r="BI292" s="55"/>
      <c r="BJ292" s="34"/>
      <c r="BK292" s="148"/>
      <c r="BL292" s="34"/>
      <c r="BM292" s="32" t="str">
        <f t="shared" si="166"/>
        <v/>
      </c>
      <c r="BN292" s="34"/>
      <c r="BO292" s="32" t="str">
        <f t="shared" si="167"/>
        <v/>
      </c>
      <c r="BP292" s="34"/>
      <c r="BQ292" s="32" t="str">
        <f t="shared" si="168"/>
        <v/>
      </c>
      <c r="BR292" s="34"/>
      <c r="BS292" s="36" t="str">
        <f t="shared" si="169"/>
        <v/>
      </c>
      <c r="BT292" s="36" t="str">
        <f t="shared" si="170"/>
        <v/>
      </c>
      <c r="BU292" s="36" t="str">
        <f t="shared" si="171"/>
        <v/>
      </c>
      <c r="BV292" s="55"/>
      <c r="BW292" s="36" t="str">
        <f t="shared" si="172"/>
        <v/>
      </c>
      <c r="BX292" s="36" t="str">
        <f t="shared" si="172"/>
        <v/>
      </c>
      <c r="BY292" s="31"/>
      <c r="BZ292" s="38"/>
      <c r="CB292" s="120" t="e">
        <f t="shared" ca="1" si="141"/>
        <v>#VALUE!</v>
      </c>
      <c r="CC292" s="2" t="e">
        <f t="shared" ca="1" si="173"/>
        <v>#VALUE!</v>
      </c>
    </row>
    <row r="293" spans="1:81" s="10" customFormat="1" ht="25.15" customHeight="1" x14ac:dyDescent="0.2">
      <c r="A293" s="52" t="str">
        <f t="shared" si="174"/>
        <v/>
      </c>
      <c r="B293" s="157" t="e">
        <f t="shared" ca="1" si="142"/>
        <v>#VALUE!</v>
      </c>
      <c r="C293" s="157" t="e">
        <f t="shared" si="143"/>
        <v>#VALUE!</v>
      </c>
      <c r="D293" s="29"/>
      <c r="E293" s="155" t="str">
        <f ca="1">IFERROR(INDIRECT(ADDRESS(MATCH(D293,CatModules!C:C,0),2,1,1,"CatModules")),"")</f>
        <v/>
      </c>
      <c r="F293" s="96"/>
      <c r="G293" s="156" t="str">
        <f ca="1">IFERROR(INDIRECT(ADDRESS(MATCH(CONCATENATE(E293,"-",F293),CatInt!K:K,0),3,1,1,"CatInt")),"")</f>
        <v/>
      </c>
      <c r="H293" s="45" t="str">
        <f>IF(F293="","",VLOOKUP(F293,#REF!,2,FALSE))</f>
        <v/>
      </c>
      <c r="I293" s="29"/>
      <c r="J293" s="155" t="e">
        <f t="shared" si="144"/>
        <v>#VALUE!</v>
      </c>
      <c r="K293" s="155" t="e">
        <f t="shared" si="145"/>
        <v>#VALUE!</v>
      </c>
      <c r="L293" s="153"/>
      <c r="M293" s="53"/>
      <c r="N293" s="175">
        <f t="shared" si="146"/>
        <v>1293</v>
      </c>
      <c r="O293" s="53"/>
      <c r="P293" s="175">
        <f t="shared" si="147"/>
        <v>10293</v>
      </c>
      <c r="Q293" s="30"/>
      <c r="R293" s="149" t="str">
        <f>IFERROR(VLOOKUP(Q293,Setup!D$16:E$25,2,FALSE),"")</f>
        <v/>
      </c>
      <c r="S293" s="51" t="str">
        <f ca="1">IFERROR(IF(OR(I293="",VLOOKUP(I293,CatCostInp!$E$2:$K$88,7,FALSE)=0),"",VLOOKUP(I293,CatCostInp!$E$2:$K$88,7,FALSE)),"")</f>
        <v/>
      </c>
      <c r="T293" s="159" t="e">
        <f>VLOOKUP(U293,#REF!,2,FALSE)</f>
        <v>#REF!</v>
      </c>
      <c r="U293" s="30"/>
      <c r="V293" s="1" t="str">
        <f ca="1">IF(U293=Setup!$C$10,"Grant",IF('Other Pharma &amp; Health Products'!U293=Setup!$C$11,"Local",IF('Other Pharma &amp; Health Products'!U293=Setup!$C$12,"Other","")))</f>
        <v/>
      </c>
      <c r="W293" s="34"/>
      <c r="X293" s="148"/>
      <c r="Y293" s="34"/>
      <c r="Z293" s="36" t="str">
        <f t="shared" si="148"/>
        <v/>
      </c>
      <c r="AA293" s="35"/>
      <c r="AB293" s="32" t="str">
        <f t="shared" si="149"/>
        <v/>
      </c>
      <c r="AC293" s="34"/>
      <c r="AD293" s="32" t="str">
        <f t="shared" si="150"/>
        <v/>
      </c>
      <c r="AE293" s="34"/>
      <c r="AF293" s="36" t="str">
        <f t="shared" si="151"/>
        <v/>
      </c>
      <c r="AG293" s="36" t="str">
        <f t="shared" si="152"/>
        <v/>
      </c>
      <c r="AH293" s="36" t="str">
        <f t="shared" si="153"/>
        <v/>
      </c>
      <c r="AI293" s="55"/>
      <c r="AJ293" s="37"/>
      <c r="AK293" s="148"/>
      <c r="AL293" s="34"/>
      <c r="AM293" s="32" t="str">
        <f t="shared" si="154"/>
        <v/>
      </c>
      <c r="AN293" s="34"/>
      <c r="AO293" s="32" t="str">
        <f t="shared" si="155"/>
        <v/>
      </c>
      <c r="AP293" s="35"/>
      <c r="AQ293" s="32" t="str">
        <f t="shared" si="156"/>
        <v/>
      </c>
      <c r="AR293" s="34"/>
      <c r="AS293" s="36" t="str">
        <f t="shared" si="157"/>
        <v/>
      </c>
      <c r="AT293" s="36" t="str">
        <f t="shared" si="158"/>
        <v/>
      </c>
      <c r="AU293" s="36" t="str">
        <f t="shared" si="159"/>
        <v/>
      </c>
      <c r="AV293" s="55"/>
      <c r="AW293" s="34"/>
      <c r="AX293" s="148"/>
      <c r="AY293" s="34"/>
      <c r="AZ293" s="32" t="str">
        <f t="shared" si="160"/>
        <v/>
      </c>
      <c r="BA293" s="34"/>
      <c r="BB293" s="32" t="str">
        <f t="shared" si="161"/>
        <v/>
      </c>
      <c r="BC293" s="34"/>
      <c r="BD293" s="32" t="str">
        <f t="shared" si="162"/>
        <v/>
      </c>
      <c r="BE293" s="34"/>
      <c r="BF293" s="36" t="str">
        <f t="shared" si="163"/>
        <v/>
      </c>
      <c r="BG293" s="36" t="str">
        <f t="shared" si="164"/>
        <v/>
      </c>
      <c r="BH293" s="36" t="str">
        <f t="shared" si="165"/>
        <v/>
      </c>
      <c r="BI293" s="55"/>
      <c r="BJ293" s="34"/>
      <c r="BK293" s="148"/>
      <c r="BL293" s="34"/>
      <c r="BM293" s="32" t="str">
        <f t="shared" si="166"/>
        <v/>
      </c>
      <c r="BN293" s="34"/>
      <c r="BO293" s="32" t="str">
        <f t="shared" si="167"/>
        <v/>
      </c>
      <c r="BP293" s="34"/>
      <c r="BQ293" s="32" t="str">
        <f t="shared" si="168"/>
        <v/>
      </c>
      <c r="BR293" s="34"/>
      <c r="BS293" s="36" t="str">
        <f t="shared" si="169"/>
        <v/>
      </c>
      <c r="BT293" s="36" t="str">
        <f t="shared" si="170"/>
        <v/>
      </c>
      <c r="BU293" s="36" t="str">
        <f t="shared" si="171"/>
        <v/>
      </c>
      <c r="BV293" s="55"/>
      <c r="BW293" s="36" t="str">
        <f t="shared" si="172"/>
        <v/>
      </c>
      <c r="BX293" s="36" t="str">
        <f t="shared" si="172"/>
        <v/>
      </c>
      <c r="BY293" s="31"/>
      <c r="BZ293" s="38"/>
      <c r="CB293" s="120" t="e">
        <f t="shared" ca="1" si="141"/>
        <v>#VALUE!</v>
      </c>
      <c r="CC293" s="2" t="e">
        <f t="shared" ca="1" si="173"/>
        <v>#VALUE!</v>
      </c>
    </row>
    <row r="294" spans="1:81" s="10" customFormat="1" ht="25.15" customHeight="1" x14ac:dyDescent="0.2">
      <c r="A294" s="52" t="str">
        <f t="shared" si="174"/>
        <v/>
      </c>
      <c r="B294" s="157" t="e">
        <f t="shared" ca="1" si="142"/>
        <v>#VALUE!</v>
      </c>
      <c r="C294" s="157" t="e">
        <f t="shared" si="143"/>
        <v>#VALUE!</v>
      </c>
      <c r="D294" s="29"/>
      <c r="E294" s="155" t="str">
        <f ca="1">IFERROR(INDIRECT(ADDRESS(MATCH(D294,CatModules!C:C,0),2,1,1,"CatModules")),"")</f>
        <v/>
      </c>
      <c r="F294" s="96"/>
      <c r="G294" s="156" t="str">
        <f ca="1">IFERROR(INDIRECT(ADDRESS(MATCH(CONCATENATE(E294,"-",F294),CatInt!K:K,0),3,1,1,"CatInt")),"")</f>
        <v/>
      </c>
      <c r="H294" s="45" t="str">
        <f>IF(F294="","",VLOOKUP(F294,#REF!,2,FALSE))</f>
        <v/>
      </c>
      <c r="I294" s="29"/>
      <c r="J294" s="155" t="e">
        <f t="shared" si="144"/>
        <v>#VALUE!</v>
      </c>
      <c r="K294" s="155" t="e">
        <f t="shared" si="145"/>
        <v>#VALUE!</v>
      </c>
      <c r="L294" s="153"/>
      <c r="M294" s="53"/>
      <c r="N294" s="175">
        <f t="shared" si="146"/>
        <v>1294</v>
      </c>
      <c r="O294" s="53"/>
      <c r="P294" s="175">
        <f t="shared" si="147"/>
        <v>10294</v>
      </c>
      <c r="Q294" s="30"/>
      <c r="R294" s="149" t="str">
        <f>IFERROR(VLOOKUP(Q294,Setup!D$16:E$25,2,FALSE),"")</f>
        <v/>
      </c>
      <c r="S294" s="51" t="str">
        <f ca="1">IFERROR(IF(OR(I294="",VLOOKUP(I294,CatCostInp!$E$2:$K$88,7,FALSE)=0),"",VLOOKUP(I294,CatCostInp!$E$2:$K$88,7,FALSE)),"")</f>
        <v/>
      </c>
      <c r="T294" s="159" t="e">
        <f>VLOOKUP(U294,#REF!,2,FALSE)</f>
        <v>#REF!</v>
      </c>
      <c r="U294" s="30"/>
      <c r="V294" s="1" t="str">
        <f ca="1">IF(U294=Setup!$C$10,"Grant",IF('Other Pharma &amp; Health Products'!U294=Setup!$C$11,"Local",IF('Other Pharma &amp; Health Products'!U294=Setup!$C$12,"Other","")))</f>
        <v/>
      </c>
      <c r="W294" s="34"/>
      <c r="X294" s="148"/>
      <c r="Y294" s="34"/>
      <c r="Z294" s="36" t="str">
        <f t="shared" si="148"/>
        <v/>
      </c>
      <c r="AA294" s="35"/>
      <c r="AB294" s="32" t="str">
        <f t="shared" si="149"/>
        <v/>
      </c>
      <c r="AC294" s="34"/>
      <c r="AD294" s="32" t="str">
        <f t="shared" si="150"/>
        <v/>
      </c>
      <c r="AE294" s="34"/>
      <c r="AF294" s="36" t="str">
        <f t="shared" si="151"/>
        <v/>
      </c>
      <c r="AG294" s="36" t="str">
        <f t="shared" si="152"/>
        <v/>
      </c>
      <c r="AH294" s="36" t="str">
        <f t="shared" si="153"/>
        <v/>
      </c>
      <c r="AI294" s="55"/>
      <c r="AJ294" s="37"/>
      <c r="AK294" s="148"/>
      <c r="AL294" s="34"/>
      <c r="AM294" s="32" t="str">
        <f t="shared" si="154"/>
        <v/>
      </c>
      <c r="AN294" s="34"/>
      <c r="AO294" s="32" t="str">
        <f t="shared" si="155"/>
        <v/>
      </c>
      <c r="AP294" s="35"/>
      <c r="AQ294" s="32" t="str">
        <f t="shared" si="156"/>
        <v/>
      </c>
      <c r="AR294" s="34"/>
      <c r="AS294" s="36" t="str">
        <f t="shared" si="157"/>
        <v/>
      </c>
      <c r="AT294" s="36" t="str">
        <f t="shared" si="158"/>
        <v/>
      </c>
      <c r="AU294" s="36" t="str">
        <f t="shared" si="159"/>
        <v/>
      </c>
      <c r="AV294" s="55"/>
      <c r="AW294" s="34"/>
      <c r="AX294" s="148"/>
      <c r="AY294" s="34"/>
      <c r="AZ294" s="32" t="str">
        <f t="shared" si="160"/>
        <v/>
      </c>
      <c r="BA294" s="34"/>
      <c r="BB294" s="32" t="str">
        <f t="shared" si="161"/>
        <v/>
      </c>
      <c r="BC294" s="34"/>
      <c r="BD294" s="32" t="str">
        <f t="shared" si="162"/>
        <v/>
      </c>
      <c r="BE294" s="34"/>
      <c r="BF294" s="36" t="str">
        <f t="shared" si="163"/>
        <v/>
      </c>
      <c r="BG294" s="36" t="str">
        <f t="shared" si="164"/>
        <v/>
      </c>
      <c r="BH294" s="36" t="str">
        <f t="shared" si="165"/>
        <v/>
      </c>
      <c r="BI294" s="55"/>
      <c r="BJ294" s="34"/>
      <c r="BK294" s="148"/>
      <c r="BL294" s="34"/>
      <c r="BM294" s="32" t="str">
        <f t="shared" si="166"/>
        <v/>
      </c>
      <c r="BN294" s="34"/>
      <c r="BO294" s="32" t="str">
        <f t="shared" si="167"/>
        <v/>
      </c>
      <c r="BP294" s="34"/>
      <c r="BQ294" s="32" t="str">
        <f t="shared" si="168"/>
        <v/>
      </c>
      <c r="BR294" s="34"/>
      <c r="BS294" s="36" t="str">
        <f t="shared" si="169"/>
        <v/>
      </c>
      <c r="BT294" s="36" t="str">
        <f t="shared" si="170"/>
        <v/>
      </c>
      <c r="BU294" s="36" t="str">
        <f t="shared" si="171"/>
        <v/>
      </c>
      <c r="BV294" s="55"/>
      <c r="BW294" s="36" t="str">
        <f t="shared" si="172"/>
        <v/>
      </c>
      <c r="BX294" s="36" t="str">
        <f t="shared" si="172"/>
        <v/>
      </c>
      <c r="BY294" s="31"/>
      <c r="BZ294" s="38"/>
      <c r="CB294" s="120" t="e">
        <f t="shared" ca="1" si="141"/>
        <v>#VALUE!</v>
      </c>
      <c r="CC294" s="2" t="e">
        <f t="shared" ca="1" si="173"/>
        <v>#VALUE!</v>
      </c>
    </row>
    <row r="295" spans="1:81" s="10" customFormat="1" ht="25.15" customHeight="1" x14ac:dyDescent="0.2">
      <c r="A295" s="52" t="str">
        <f t="shared" si="174"/>
        <v/>
      </c>
      <c r="B295" s="157" t="e">
        <f t="shared" ca="1" si="142"/>
        <v>#VALUE!</v>
      </c>
      <c r="C295" s="157" t="e">
        <f t="shared" si="143"/>
        <v>#VALUE!</v>
      </c>
      <c r="D295" s="29"/>
      <c r="E295" s="155" t="str">
        <f ca="1">IFERROR(INDIRECT(ADDRESS(MATCH(D295,CatModules!C:C,0),2,1,1,"CatModules")),"")</f>
        <v/>
      </c>
      <c r="F295" s="96"/>
      <c r="G295" s="156" t="str">
        <f ca="1">IFERROR(INDIRECT(ADDRESS(MATCH(CONCATENATE(E295,"-",F295),CatInt!K:K,0),3,1,1,"CatInt")),"")</f>
        <v/>
      </c>
      <c r="H295" s="45" t="str">
        <f>IF(F295="","",VLOOKUP(F295,#REF!,2,FALSE))</f>
        <v/>
      </c>
      <c r="I295" s="29"/>
      <c r="J295" s="155" t="e">
        <f t="shared" si="144"/>
        <v>#VALUE!</v>
      </c>
      <c r="K295" s="155" t="e">
        <f t="shared" si="145"/>
        <v>#VALUE!</v>
      </c>
      <c r="L295" s="153"/>
      <c r="M295" s="53"/>
      <c r="N295" s="175">
        <f t="shared" si="146"/>
        <v>1295</v>
      </c>
      <c r="O295" s="53"/>
      <c r="P295" s="175">
        <f t="shared" si="147"/>
        <v>10295</v>
      </c>
      <c r="Q295" s="30"/>
      <c r="R295" s="149" t="str">
        <f>IFERROR(VLOOKUP(Q295,Setup!D$16:E$25,2,FALSE),"")</f>
        <v/>
      </c>
      <c r="S295" s="51" t="str">
        <f ca="1">IFERROR(IF(OR(I295="",VLOOKUP(I295,CatCostInp!$E$2:$K$88,7,FALSE)=0),"",VLOOKUP(I295,CatCostInp!$E$2:$K$88,7,FALSE)),"")</f>
        <v/>
      </c>
      <c r="T295" s="159" t="e">
        <f>VLOOKUP(U295,#REF!,2,FALSE)</f>
        <v>#REF!</v>
      </c>
      <c r="U295" s="30"/>
      <c r="V295" s="1" t="str">
        <f ca="1">IF(U295=Setup!$C$10,"Grant",IF('Other Pharma &amp; Health Products'!U295=Setup!$C$11,"Local",IF('Other Pharma &amp; Health Products'!U295=Setup!$C$12,"Other","")))</f>
        <v/>
      </c>
      <c r="W295" s="34"/>
      <c r="X295" s="148"/>
      <c r="Y295" s="34"/>
      <c r="Z295" s="36" t="str">
        <f t="shared" si="148"/>
        <v/>
      </c>
      <c r="AA295" s="35"/>
      <c r="AB295" s="32" t="str">
        <f t="shared" si="149"/>
        <v/>
      </c>
      <c r="AC295" s="34"/>
      <c r="AD295" s="32" t="str">
        <f t="shared" si="150"/>
        <v/>
      </c>
      <c r="AE295" s="34"/>
      <c r="AF295" s="36" t="str">
        <f t="shared" si="151"/>
        <v/>
      </c>
      <c r="AG295" s="36" t="str">
        <f t="shared" si="152"/>
        <v/>
      </c>
      <c r="AH295" s="36" t="str">
        <f t="shared" si="153"/>
        <v/>
      </c>
      <c r="AI295" s="55"/>
      <c r="AJ295" s="37"/>
      <c r="AK295" s="148"/>
      <c r="AL295" s="34"/>
      <c r="AM295" s="32" t="str">
        <f t="shared" si="154"/>
        <v/>
      </c>
      <c r="AN295" s="34"/>
      <c r="AO295" s="32" t="str">
        <f t="shared" si="155"/>
        <v/>
      </c>
      <c r="AP295" s="35"/>
      <c r="AQ295" s="32" t="str">
        <f t="shared" si="156"/>
        <v/>
      </c>
      <c r="AR295" s="34"/>
      <c r="AS295" s="36" t="str">
        <f t="shared" si="157"/>
        <v/>
      </c>
      <c r="AT295" s="36" t="str">
        <f t="shared" si="158"/>
        <v/>
      </c>
      <c r="AU295" s="36" t="str">
        <f t="shared" si="159"/>
        <v/>
      </c>
      <c r="AV295" s="55"/>
      <c r="AW295" s="34"/>
      <c r="AX295" s="148"/>
      <c r="AY295" s="34"/>
      <c r="AZ295" s="32" t="str">
        <f t="shared" si="160"/>
        <v/>
      </c>
      <c r="BA295" s="34"/>
      <c r="BB295" s="32" t="str">
        <f t="shared" si="161"/>
        <v/>
      </c>
      <c r="BC295" s="34"/>
      <c r="BD295" s="32" t="str">
        <f t="shared" si="162"/>
        <v/>
      </c>
      <c r="BE295" s="34"/>
      <c r="BF295" s="36" t="str">
        <f t="shared" si="163"/>
        <v/>
      </c>
      <c r="BG295" s="36" t="str">
        <f t="shared" si="164"/>
        <v/>
      </c>
      <c r="BH295" s="36" t="str">
        <f t="shared" si="165"/>
        <v/>
      </c>
      <c r="BI295" s="55"/>
      <c r="BJ295" s="34"/>
      <c r="BK295" s="148"/>
      <c r="BL295" s="34"/>
      <c r="BM295" s="32" t="str">
        <f t="shared" si="166"/>
        <v/>
      </c>
      <c r="BN295" s="34"/>
      <c r="BO295" s="32" t="str">
        <f t="shared" si="167"/>
        <v/>
      </c>
      <c r="BP295" s="34"/>
      <c r="BQ295" s="32" t="str">
        <f t="shared" si="168"/>
        <v/>
      </c>
      <c r="BR295" s="34"/>
      <c r="BS295" s="36" t="str">
        <f t="shared" si="169"/>
        <v/>
      </c>
      <c r="BT295" s="36" t="str">
        <f t="shared" si="170"/>
        <v/>
      </c>
      <c r="BU295" s="36" t="str">
        <f t="shared" si="171"/>
        <v/>
      </c>
      <c r="BV295" s="55"/>
      <c r="BW295" s="36" t="str">
        <f t="shared" si="172"/>
        <v/>
      </c>
      <c r="BX295" s="36" t="str">
        <f t="shared" si="172"/>
        <v/>
      </c>
      <c r="BY295" s="31"/>
      <c r="BZ295" s="38"/>
      <c r="CB295" s="120" t="e">
        <f t="shared" ca="1" si="141"/>
        <v>#VALUE!</v>
      </c>
      <c r="CC295" s="2" t="e">
        <f t="shared" ca="1" si="173"/>
        <v>#VALUE!</v>
      </c>
    </row>
    <row r="296" spans="1:81" s="10" customFormat="1" ht="25.15" customHeight="1" x14ac:dyDescent="0.2">
      <c r="A296" s="52" t="str">
        <f t="shared" si="174"/>
        <v/>
      </c>
      <c r="B296" s="157" t="e">
        <f t="shared" ca="1" si="142"/>
        <v>#VALUE!</v>
      </c>
      <c r="C296" s="157" t="e">
        <f t="shared" si="143"/>
        <v>#VALUE!</v>
      </c>
      <c r="D296" s="29"/>
      <c r="E296" s="155" t="str">
        <f ca="1">IFERROR(INDIRECT(ADDRESS(MATCH(D296,CatModules!C:C,0),2,1,1,"CatModules")),"")</f>
        <v/>
      </c>
      <c r="F296" s="96"/>
      <c r="G296" s="156" t="str">
        <f ca="1">IFERROR(INDIRECT(ADDRESS(MATCH(CONCATENATE(E296,"-",F296),CatInt!K:K,0),3,1,1,"CatInt")),"")</f>
        <v/>
      </c>
      <c r="H296" s="45" t="str">
        <f>IF(F296="","",VLOOKUP(F296,#REF!,2,FALSE))</f>
        <v/>
      </c>
      <c r="I296" s="29"/>
      <c r="J296" s="155" t="e">
        <f t="shared" si="144"/>
        <v>#VALUE!</v>
      </c>
      <c r="K296" s="155" t="e">
        <f t="shared" si="145"/>
        <v>#VALUE!</v>
      </c>
      <c r="L296" s="153"/>
      <c r="M296" s="53"/>
      <c r="N296" s="175">
        <f t="shared" si="146"/>
        <v>1296</v>
      </c>
      <c r="O296" s="53"/>
      <c r="P296" s="175">
        <f t="shared" si="147"/>
        <v>10296</v>
      </c>
      <c r="Q296" s="30"/>
      <c r="R296" s="149" t="str">
        <f>IFERROR(VLOOKUP(Q296,Setup!D$16:E$25,2,FALSE),"")</f>
        <v/>
      </c>
      <c r="S296" s="51" t="str">
        <f ca="1">IFERROR(IF(OR(I296="",VLOOKUP(I296,CatCostInp!$E$2:$K$88,7,FALSE)=0),"",VLOOKUP(I296,CatCostInp!$E$2:$K$88,7,FALSE)),"")</f>
        <v/>
      </c>
      <c r="T296" s="159" t="e">
        <f>VLOOKUP(U296,#REF!,2,FALSE)</f>
        <v>#REF!</v>
      </c>
      <c r="U296" s="30"/>
      <c r="V296" s="1" t="str">
        <f ca="1">IF(U296=Setup!$C$10,"Grant",IF('Other Pharma &amp; Health Products'!U296=Setup!$C$11,"Local",IF('Other Pharma &amp; Health Products'!U296=Setup!$C$12,"Other","")))</f>
        <v/>
      </c>
      <c r="W296" s="34"/>
      <c r="X296" s="148"/>
      <c r="Y296" s="34"/>
      <c r="Z296" s="36" t="str">
        <f t="shared" si="148"/>
        <v/>
      </c>
      <c r="AA296" s="35"/>
      <c r="AB296" s="32" t="str">
        <f t="shared" si="149"/>
        <v/>
      </c>
      <c r="AC296" s="34"/>
      <c r="AD296" s="32" t="str">
        <f t="shared" si="150"/>
        <v/>
      </c>
      <c r="AE296" s="34"/>
      <c r="AF296" s="36" t="str">
        <f t="shared" si="151"/>
        <v/>
      </c>
      <c r="AG296" s="36" t="str">
        <f t="shared" si="152"/>
        <v/>
      </c>
      <c r="AH296" s="36" t="str">
        <f t="shared" si="153"/>
        <v/>
      </c>
      <c r="AI296" s="55"/>
      <c r="AJ296" s="37"/>
      <c r="AK296" s="148"/>
      <c r="AL296" s="34"/>
      <c r="AM296" s="32" t="str">
        <f t="shared" si="154"/>
        <v/>
      </c>
      <c r="AN296" s="34"/>
      <c r="AO296" s="32" t="str">
        <f t="shared" si="155"/>
        <v/>
      </c>
      <c r="AP296" s="35"/>
      <c r="AQ296" s="32" t="str">
        <f t="shared" si="156"/>
        <v/>
      </c>
      <c r="AR296" s="34"/>
      <c r="AS296" s="36" t="str">
        <f t="shared" si="157"/>
        <v/>
      </c>
      <c r="AT296" s="36" t="str">
        <f t="shared" si="158"/>
        <v/>
      </c>
      <c r="AU296" s="36" t="str">
        <f t="shared" si="159"/>
        <v/>
      </c>
      <c r="AV296" s="55"/>
      <c r="AW296" s="34"/>
      <c r="AX296" s="148"/>
      <c r="AY296" s="34"/>
      <c r="AZ296" s="32" t="str">
        <f t="shared" si="160"/>
        <v/>
      </c>
      <c r="BA296" s="34"/>
      <c r="BB296" s="32" t="str">
        <f t="shared" si="161"/>
        <v/>
      </c>
      <c r="BC296" s="34"/>
      <c r="BD296" s="32" t="str">
        <f t="shared" si="162"/>
        <v/>
      </c>
      <c r="BE296" s="34"/>
      <c r="BF296" s="36" t="str">
        <f t="shared" si="163"/>
        <v/>
      </c>
      <c r="BG296" s="36" t="str">
        <f t="shared" si="164"/>
        <v/>
      </c>
      <c r="BH296" s="36" t="str">
        <f t="shared" si="165"/>
        <v/>
      </c>
      <c r="BI296" s="55"/>
      <c r="BJ296" s="34"/>
      <c r="BK296" s="148"/>
      <c r="BL296" s="34"/>
      <c r="BM296" s="32" t="str">
        <f t="shared" si="166"/>
        <v/>
      </c>
      <c r="BN296" s="34"/>
      <c r="BO296" s="32" t="str">
        <f t="shared" si="167"/>
        <v/>
      </c>
      <c r="BP296" s="34"/>
      <c r="BQ296" s="32" t="str">
        <f t="shared" si="168"/>
        <v/>
      </c>
      <c r="BR296" s="34"/>
      <c r="BS296" s="36" t="str">
        <f t="shared" si="169"/>
        <v/>
      </c>
      <c r="BT296" s="36" t="str">
        <f t="shared" si="170"/>
        <v/>
      </c>
      <c r="BU296" s="36" t="str">
        <f t="shared" si="171"/>
        <v/>
      </c>
      <c r="BV296" s="55"/>
      <c r="BW296" s="36" t="str">
        <f t="shared" si="172"/>
        <v/>
      </c>
      <c r="BX296" s="36" t="str">
        <f t="shared" si="172"/>
        <v/>
      </c>
      <c r="BY296" s="31"/>
      <c r="BZ296" s="38"/>
      <c r="CB296" s="120" t="e">
        <f t="shared" ca="1" si="141"/>
        <v>#VALUE!</v>
      </c>
      <c r="CC296" s="2" t="e">
        <f t="shared" ca="1" si="173"/>
        <v>#VALUE!</v>
      </c>
    </row>
    <row r="297" spans="1:81" s="10" customFormat="1" ht="25.15" customHeight="1" x14ac:dyDescent="0.2">
      <c r="A297" s="52" t="str">
        <f t="shared" si="174"/>
        <v/>
      </c>
      <c r="B297" s="157" t="e">
        <f t="shared" ca="1" si="142"/>
        <v>#VALUE!</v>
      </c>
      <c r="C297" s="157" t="e">
        <f t="shared" si="143"/>
        <v>#VALUE!</v>
      </c>
      <c r="D297" s="29"/>
      <c r="E297" s="155" t="str">
        <f ca="1">IFERROR(INDIRECT(ADDRESS(MATCH(D297,CatModules!C:C,0),2,1,1,"CatModules")),"")</f>
        <v/>
      </c>
      <c r="F297" s="96"/>
      <c r="G297" s="156" t="str">
        <f ca="1">IFERROR(INDIRECT(ADDRESS(MATCH(CONCATENATE(E297,"-",F297),CatInt!K:K,0),3,1,1,"CatInt")),"")</f>
        <v/>
      </c>
      <c r="H297" s="45" t="str">
        <f>IF(F297="","",VLOOKUP(F297,#REF!,2,FALSE))</f>
        <v/>
      </c>
      <c r="I297" s="29"/>
      <c r="J297" s="155" t="e">
        <f t="shared" si="144"/>
        <v>#VALUE!</v>
      </c>
      <c r="K297" s="155" t="e">
        <f t="shared" si="145"/>
        <v>#VALUE!</v>
      </c>
      <c r="L297" s="153"/>
      <c r="M297" s="53"/>
      <c r="N297" s="175">
        <f t="shared" si="146"/>
        <v>1297</v>
      </c>
      <c r="O297" s="53"/>
      <c r="P297" s="175">
        <f t="shared" si="147"/>
        <v>10297</v>
      </c>
      <c r="Q297" s="30"/>
      <c r="R297" s="149" t="str">
        <f>IFERROR(VLOOKUP(Q297,Setup!D$16:E$25,2,FALSE),"")</f>
        <v/>
      </c>
      <c r="S297" s="51" t="str">
        <f ca="1">IFERROR(IF(OR(I297="",VLOOKUP(I297,CatCostInp!$E$2:$K$88,7,FALSE)=0),"",VLOOKUP(I297,CatCostInp!$E$2:$K$88,7,FALSE)),"")</f>
        <v/>
      </c>
      <c r="T297" s="159" t="e">
        <f>VLOOKUP(U297,#REF!,2,FALSE)</f>
        <v>#REF!</v>
      </c>
      <c r="U297" s="30"/>
      <c r="V297" s="1" t="str">
        <f ca="1">IF(U297=Setup!$C$10,"Grant",IF('Other Pharma &amp; Health Products'!U297=Setup!$C$11,"Local",IF('Other Pharma &amp; Health Products'!U297=Setup!$C$12,"Other","")))</f>
        <v/>
      </c>
      <c r="W297" s="34"/>
      <c r="X297" s="148"/>
      <c r="Y297" s="34"/>
      <c r="Z297" s="36" t="str">
        <f t="shared" si="148"/>
        <v/>
      </c>
      <c r="AA297" s="35"/>
      <c r="AB297" s="32" t="str">
        <f t="shared" si="149"/>
        <v/>
      </c>
      <c r="AC297" s="34"/>
      <c r="AD297" s="32" t="str">
        <f t="shared" si="150"/>
        <v/>
      </c>
      <c r="AE297" s="34"/>
      <c r="AF297" s="36" t="str">
        <f t="shared" si="151"/>
        <v/>
      </c>
      <c r="AG297" s="36" t="str">
        <f t="shared" si="152"/>
        <v/>
      </c>
      <c r="AH297" s="36" t="str">
        <f t="shared" si="153"/>
        <v/>
      </c>
      <c r="AI297" s="55"/>
      <c r="AJ297" s="37"/>
      <c r="AK297" s="148"/>
      <c r="AL297" s="34"/>
      <c r="AM297" s="32" t="str">
        <f t="shared" si="154"/>
        <v/>
      </c>
      <c r="AN297" s="34"/>
      <c r="AO297" s="32" t="str">
        <f t="shared" si="155"/>
        <v/>
      </c>
      <c r="AP297" s="35"/>
      <c r="AQ297" s="32" t="str">
        <f t="shared" si="156"/>
        <v/>
      </c>
      <c r="AR297" s="34"/>
      <c r="AS297" s="36" t="str">
        <f t="shared" si="157"/>
        <v/>
      </c>
      <c r="AT297" s="36" t="str">
        <f t="shared" si="158"/>
        <v/>
      </c>
      <c r="AU297" s="36" t="str">
        <f t="shared" si="159"/>
        <v/>
      </c>
      <c r="AV297" s="55"/>
      <c r="AW297" s="34"/>
      <c r="AX297" s="148"/>
      <c r="AY297" s="34"/>
      <c r="AZ297" s="32" t="str">
        <f t="shared" si="160"/>
        <v/>
      </c>
      <c r="BA297" s="34"/>
      <c r="BB297" s="32" t="str">
        <f t="shared" si="161"/>
        <v/>
      </c>
      <c r="BC297" s="34"/>
      <c r="BD297" s="32" t="str">
        <f t="shared" si="162"/>
        <v/>
      </c>
      <c r="BE297" s="34"/>
      <c r="BF297" s="36" t="str">
        <f t="shared" si="163"/>
        <v/>
      </c>
      <c r="BG297" s="36" t="str">
        <f t="shared" si="164"/>
        <v/>
      </c>
      <c r="BH297" s="36" t="str">
        <f t="shared" si="165"/>
        <v/>
      </c>
      <c r="BI297" s="55"/>
      <c r="BJ297" s="34"/>
      <c r="BK297" s="148"/>
      <c r="BL297" s="34"/>
      <c r="BM297" s="32" t="str">
        <f t="shared" si="166"/>
        <v/>
      </c>
      <c r="BN297" s="34"/>
      <c r="BO297" s="32" t="str">
        <f t="shared" si="167"/>
        <v/>
      </c>
      <c r="BP297" s="34"/>
      <c r="BQ297" s="32" t="str">
        <f t="shared" si="168"/>
        <v/>
      </c>
      <c r="BR297" s="34"/>
      <c r="BS297" s="36" t="str">
        <f t="shared" si="169"/>
        <v/>
      </c>
      <c r="BT297" s="36" t="str">
        <f t="shared" si="170"/>
        <v/>
      </c>
      <c r="BU297" s="36" t="str">
        <f t="shared" si="171"/>
        <v/>
      </c>
      <c r="BV297" s="55"/>
      <c r="BW297" s="36" t="str">
        <f t="shared" si="172"/>
        <v/>
      </c>
      <c r="BX297" s="36" t="str">
        <f t="shared" si="172"/>
        <v/>
      </c>
      <c r="BY297" s="31"/>
      <c r="BZ297" s="38"/>
      <c r="CB297" s="120" t="e">
        <f t="shared" ca="1" si="141"/>
        <v>#VALUE!</v>
      </c>
      <c r="CC297" s="2" t="e">
        <f t="shared" ca="1" si="173"/>
        <v>#VALUE!</v>
      </c>
    </row>
    <row r="298" spans="1:81" s="10" customFormat="1" ht="25.15" customHeight="1" x14ac:dyDescent="0.2">
      <c r="A298" s="52" t="str">
        <f t="shared" si="174"/>
        <v/>
      </c>
      <c r="B298" s="157" t="e">
        <f t="shared" ca="1" si="142"/>
        <v>#VALUE!</v>
      </c>
      <c r="C298" s="157" t="e">
        <f t="shared" si="143"/>
        <v>#VALUE!</v>
      </c>
      <c r="D298" s="29"/>
      <c r="E298" s="155" t="str">
        <f ca="1">IFERROR(INDIRECT(ADDRESS(MATCH(D298,CatModules!C:C,0),2,1,1,"CatModules")),"")</f>
        <v/>
      </c>
      <c r="F298" s="96"/>
      <c r="G298" s="156" t="str">
        <f ca="1">IFERROR(INDIRECT(ADDRESS(MATCH(CONCATENATE(E298,"-",F298),CatInt!K:K,0),3,1,1,"CatInt")),"")</f>
        <v/>
      </c>
      <c r="H298" s="45" t="str">
        <f>IF(F298="","",VLOOKUP(F298,#REF!,2,FALSE))</f>
        <v/>
      </c>
      <c r="I298" s="29"/>
      <c r="J298" s="155" t="e">
        <f t="shared" si="144"/>
        <v>#VALUE!</v>
      </c>
      <c r="K298" s="155" t="e">
        <f t="shared" si="145"/>
        <v>#VALUE!</v>
      </c>
      <c r="L298" s="153"/>
      <c r="M298" s="53"/>
      <c r="N298" s="175">
        <f t="shared" si="146"/>
        <v>1298</v>
      </c>
      <c r="O298" s="53"/>
      <c r="P298" s="175">
        <f t="shared" si="147"/>
        <v>10298</v>
      </c>
      <c r="Q298" s="30"/>
      <c r="R298" s="149" t="str">
        <f>IFERROR(VLOOKUP(Q298,Setup!D$16:E$25,2,FALSE),"")</f>
        <v/>
      </c>
      <c r="S298" s="51" t="str">
        <f ca="1">IFERROR(IF(OR(I298="",VLOOKUP(I298,CatCostInp!$E$2:$K$88,7,FALSE)=0),"",VLOOKUP(I298,CatCostInp!$E$2:$K$88,7,FALSE)),"")</f>
        <v/>
      </c>
      <c r="T298" s="159" t="e">
        <f>VLOOKUP(U298,#REF!,2,FALSE)</f>
        <v>#REF!</v>
      </c>
      <c r="U298" s="30"/>
      <c r="V298" s="1" t="str">
        <f ca="1">IF(U298=Setup!$C$10,"Grant",IF('Other Pharma &amp; Health Products'!U298=Setup!$C$11,"Local",IF('Other Pharma &amp; Health Products'!U298=Setup!$C$12,"Other","")))</f>
        <v/>
      </c>
      <c r="W298" s="34"/>
      <c r="X298" s="148"/>
      <c r="Y298" s="34"/>
      <c r="Z298" s="36" t="str">
        <f t="shared" si="148"/>
        <v/>
      </c>
      <c r="AA298" s="35"/>
      <c r="AB298" s="32" t="str">
        <f t="shared" si="149"/>
        <v/>
      </c>
      <c r="AC298" s="34"/>
      <c r="AD298" s="32" t="str">
        <f t="shared" si="150"/>
        <v/>
      </c>
      <c r="AE298" s="34"/>
      <c r="AF298" s="36" t="str">
        <f t="shared" si="151"/>
        <v/>
      </c>
      <c r="AG298" s="36" t="str">
        <f t="shared" si="152"/>
        <v/>
      </c>
      <c r="AH298" s="36" t="str">
        <f t="shared" si="153"/>
        <v/>
      </c>
      <c r="AI298" s="55"/>
      <c r="AJ298" s="37"/>
      <c r="AK298" s="148"/>
      <c r="AL298" s="34"/>
      <c r="AM298" s="32" t="str">
        <f t="shared" si="154"/>
        <v/>
      </c>
      <c r="AN298" s="34"/>
      <c r="AO298" s="32" t="str">
        <f t="shared" si="155"/>
        <v/>
      </c>
      <c r="AP298" s="35"/>
      <c r="AQ298" s="32" t="str">
        <f t="shared" si="156"/>
        <v/>
      </c>
      <c r="AR298" s="34"/>
      <c r="AS298" s="36" t="str">
        <f t="shared" si="157"/>
        <v/>
      </c>
      <c r="AT298" s="36" t="str">
        <f t="shared" si="158"/>
        <v/>
      </c>
      <c r="AU298" s="36" t="str">
        <f t="shared" si="159"/>
        <v/>
      </c>
      <c r="AV298" s="55"/>
      <c r="AW298" s="34"/>
      <c r="AX298" s="148"/>
      <c r="AY298" s="34"/>
      <c r="AZ298" s="32" t="str">
        <f t="shared" si="160"/>
        <v/>
      </c>
      <c r="BA298" s="34"/>
      <c r="BB298" s="32" t="str">
        <f t="shared" si="161"/>
        <v/>
      </c>
      <c r="BC298" s="34"/>
      <c r="BD298" s="32" t="str">
        <f t="shared" si="162"/>
        <v/>
      </c>
      <c r="BE298" s="34"/>
      <c r="BF298" s="36" t="str">
        <f t="shared" si="163"/>
        <v/>
      </c>
      <c r="BG298" s="36" t="str">
        <f t="shared" si="164"/>
        <v/>
      </c>
      <c r="BH298" s="36" t="str">
        <f t="shared" si="165"/>
        <v/>
      </c>
      <c r="BI298" s="55"/>
      <c r="BJ298" s="34"/>
      <c r="BK298" s="148"/>
      <c r="BL298" s="34"/>
      <c r="BM298" s="32" t="str">
        <f t="shared" si="166"/>
        <v/>
      </c>
      <c r="BN298" s="34"/>
      <c r="BO298" s="32" t="str">
        <f t="shared" si="167"/>
        <v/>
      </c>
      <c r="BP298" s="34"/>
      <c r="BQ298" s="32" t="str">
        <f t="shared" si="168"/>
        <v/>
      </c>
      <c r="BR298" s="34"/>
      <c r="BS298" s="36" t="str">
        <f t="shared" si="169"/>
        <v/>
      </c>
      <c r="BT298" s="36" t="str">
        <f t="shared" si="170"/>
        <v/>
      </c>
      <c r="BU298" s="36" t="str">
        <f t="shared" si="171"/>
        <v/>
      </c>
      <c r="BV298" s="55"/>
      <c r="BW298" s="36" t="str">
        <f t="shared" si="172"/>
        <v/>
      </c>
      <c r="BX298" s="36" t="str">
        <f t="shared" si="172"/>
        <v/>
      </c>
      <c r="BY298" s="31"/>
      <c r="BZ298" s="38"/>
      <c r="CB298" s="120" t="e">
        <f t="shared" ca="1" si="141"/>
        <v>#VALUE!</v>
      </c>
      <c r="CC298" s="2" t="e">
        <f t="shared" ca="1" si="173"/>
        <v>#VALUE!</v>
      </c>
    </row>
    <row r="299" spans="1:81" s="10" customFormat="1" ht="25.15" customHeight="1" x14ac:dyDescent="0.2">
      <c r="A299" s="52" t="str">
        <f t="shared" si="174"/>
        <v/>
      </c>
      <c r="B299" s="157" t="e">
        <f t="shared" ca="1" si="142"/>
        <v>#VALUE!</v>
      </c>
      <c r="C299" s="157" t="e">
        <f t="shared" si="143"/>
        <v>#VALUE!</v>
      </c>
      <c r="D299" s="29"/>
      <c r="E299" s="155" t="str">
        <f ca="1">IFERROR(INDIRECT(ADDRESS(MATCH(D299,CatModules!C:C,0),2,1,1,"CatModules")),"")</f>
        <v/>
      </c>
      <c r="F299" s="96"/>
      <c r="G299" s="156" t="str">
        <f ca="1">IFERROR(INDIRECT(ADDRESS(MATCH(CONCATENATE(E299,"-",F299),CatInt!K:K,0),3,1,1,"CatInt")),"")</f>
        <v/>
      </c>
      <c r="H299" s="45" t="str">
        <f>IF(F299="","",VLOOKUP(F299,#REF!,2,FALSE))</f>
        <v/>
      </c>
      <c r="I299" s="29"/>
      <c r="J299" s="155" t="e">
        <f t="shared" si="144"/>
        <v>#VALUE!</v>
      </c>
      <c r="K299" s="155" t="e">
        <f t="shared" si="145"/>
        <v>#VALUE!</v>
      </c>
      <c r="L299" s="153"/>
      <c r="M299" s="53"/>
      <c r="N299" s="175">
        <f t="shared" si="146"/>
        <v>1299</v>
      </c>
      <c r="O299" s="53"/>
      <c r="P299" s="175">
        <f t="shared" si="147"/>
        <v>10299</v>
      </c>
      <c r="Q299" s="30"/>
      <c r="R299" s="149" t="str">
        <f>IFERROR(VLOOKUP(Q299,Setup!D$16:E$25,2,FALSE),"")</f>
        <v/>
      </c>
      <c r="S299" s="51" t="str">
        <f ca="1">IFERROR(IF(OR(I299="",VLOOKUP(I299,CatCostInp!$E$2:$K$88,7,FALSE)=0),"",VLOOKUP(I299,CatCostInp!$E$2:$K$88,7,FALSE)),"")</f>
        <v/>
      </c>
      <c r="T299" s="159" t="e">
        <f>VLOOKUP(U299,#REF!,2,FALSE)</f>
        <v>#REF!</v>
      </c>
      <c r="U299" s="30"/>
      <c r="V299" s="1" t="str">
        <f ca="1">IF(U299=Setup!$C$10,"Grant",IF('Other Pharma &amp; Health Products'!U299=Setup!$C$11,"Local",IF('Other Pharma &amp; Health Products'!U299=Setup!$C$12,"Other","")))</f>
        <v/>
      </c>
      <c r="W299" s="34"/>
      <c r="X299" s="148"/>
      <c r="Y299" s="34"/>
      <c r="Z299" s="36" t="str">
        <f t="shared" si="148"/>
        <v/>
      </c>
      <c r="AA299" s="35"/>
      <c r="AB299" s="32" t="str">
        <f t="shared" si="149"/>
        <v/>
      </c>
      <c r="AC299" s="34"/>
      <c r="AD299" s="32" t="str">
        <f t="shared" si="150"/>
        <v/>
      </c>
      <c r="AE299" s="34"/>
      <c r="AF299" s="36" t="str">
        <f t="shared" si="151"/>
        <v/>
      </c>
      <c r="AG299" s="36" t="str">
        <f t="shared" si="152"/>
        <v/>
      </c>
      <c r="AH299" s="36" t="str">
        <f t="shared" si="153"/>
        <v/>
      </c>
      <c r="AI299" s="55"/>
      <c r="AJ299" s="37"/>
      <c r="AK299" s="148"/>
      <c r="AL299" s="34"/>
      <c r="AM299" s="32" t="str">
        <f t="shared" si="154"/>
        <v/>
      </c>
      <c r="AN299" s="34"/>
      <c r="AO299" s="32" t="str">
        <f t="shared" si="155"/>
        <v/>
      </c>
      <c r="AP299" s="35"/>
      <c r="AQ299" s="32" t="str">
        <f t="shared" si="156"/>
        <v/>
      </c>
      <c r="AR299" s="34"/>
      <c r="AS299" s="36" t="str">
        <f t="shared" si="157"/>
        <v/>
      </c>
      <c r="AT299" s="36" t="str">
        <f t="shared" si="158"/>
        <v/>
      </c>
      <c r="AU299" s="36" t="str">
        <f t="shared" si="159"/>
        <v/>
      </c>
      <c r="AV299" s="55"/>
      <c r="AW299" s="34"/>
      <c r="AX299" s="148"/>
      <c r="AY299" s="34"/>
      <c r="AZ299" s="32" t="str">
        <f t="shared" si="160"/>
        <v/>
      </c>
      <c r="BA299" s="34"/>
      <c r="BB299" s="32" t="str">
        <f t="shared" si="161"/>
        <v/>
      </c>
      <c r="BC299" s="34"/>
      <c r="BD299" s="32" t="str">
        <f t="shared" si="162"/>
        <v/>
      </c>
      <c r="BE299" s="34"/>
      <c r="BF299" s="36" t="str">
        <f t="shared" si="163"/>
        <v/>
      </c>
      <c r="BG299" s="36" t="str">
        <f t="shared" si="164"/>
        <v/>
      </c>
      <c r="BH299" s="36" t="str">
        <f t="shared" si="165"/>
        <v/>
      </c>
      <c r="BI299" s="55"/>
      <c r="BJ299" s="34"/>
      <c r="BK299" s="148"/>
      <c r="BL299" s="34"/>
      <c r="BM299" s="32" t="str">
        <f t="shared" si="166"/>
        <v/>
      </c>
      <c r="BN299" s="34"/>
      <c r="BO299" s="32" t="str">
        <f t="shared" si="167"/>
        <v/>
      </c>
      <c r="BP299" s="34"/>
      <c r="BQ299" s="32" t="str">
        <f t="shared" si="168"/>
        <v/>
      </c>
      <c r="BR299" s="34"/>
      <c r="BS299" s="36" t="str">
        <f t="shared" si="169"/>
        <v/>
      </c>
      <c r="BT299" s="36" t="str">
        <f t="shared" si="170"/>
        <v/>
      </c>
      <c r="BU299" s="36" t="str">
        <f t="shared" si="171"/>
        <v/>
      </c>
      <c r="BV299" s="55"/>
      <c r="BW299" s="36" t="str">
        <f t="shared" si="172"/>
        <v/>
      </c>
      <c r="BX299" s="36" t="str">
        <f t="shared" si="172"/>
        <v/>
      </c>
      <c r="BY299" s="31"/>
      <c r="BZ299" s="38"/>
      <c r="CB299" s="120" t="e">
        <f t="shared" ca="1" si="141"/>
        <v>#VALUE!</v>
      </c>
      <c r="CC299" s="2" t="e">
        <f t="shared" ca="1" si="173"/>
        <v>#VALUE!</v>
      </c>
    </row>
    <row r="300" spans="1:81" s="10" customFormat="1" ht="25.15" customHeight="1" x14ac:dyDescent="0.2">
      <c r="A300" s="52" t="str">
        <f t="shared" si="174"/>
        <v/>
      </c>
      <c r="B300" s="157" t="e">
        <f t="shared" ca="1" si="142"/>
        <v>#VALUE!</v>
      </c>
      <c r="C300" s="157" t="e">
        <f t="shared" si="143"/>
        <v>#VALUE!</v>
      </c>
      <c r="D300" s="29"/>
      <c r="E300" s="155" t="str">
        <f ca="1">IFERROR(INDIRECT(ADDRESS(MATCH(D300,CatModules!C:C,0),2,1,1,"CatModules")),"")</f>
        <v/>
      </c>
      <c r="F300" s="96"/>
      <c r="G300" s="156" t="str">
        <f ca="1">IFERROR(INDIRECT(ADDRESS(MATCH(CONCATENATE(E300,"-",F300),CatInt!K:K,0),3,1,1,"CatInt")),"")</f>
        <v/>
      </c>
      <c r="H300" s="45" t="str">
        <f>IF(F300="","",VLOOKUP(F300,#REF!,2,FALSE))</f>
        <v/>
      </c>
      <c r="I300" s="29"/>
      <c r="J300" s="155" t="e">
        <f t="shared" si="144"/>
        <v>#VALUE!</v>
      </c>
      <c r="K300" s="155" t="e">
        <f t="shared" si="145"/>
        <v>#VALUE!</v>
      </c>
      <c r="L300" s="153"/>
      <c r="M300" s="53"/>
      <c r="N300" s="175">
        <f t="shared" si="146"/>
        <v>1300</v>
      </c>
      <c r="O300" s="53"/>
      <c r="P300" s="175">
        <f t="shared" si="147"/>
        <v>10300</v>
      </c>
      <c r="Q300" s="30"/>
      <c r="R300" s="149" t="str">
        <f>IFERROR(VLOOKUP(Q300,Setup!D$16:E$25,2,FALSE),"")</f>
        <v/>
      </c>
      <c r="S300" s="51" t="str">
        <f ca="1">IFERROR(IF(OR(I300="",VLOOKUP(I300,CatCostInp!$E$2:$K$88,7,FALSE)=0),"",VLOOKUP(I300,CatCostInp!$E$2:$K$88,7,FALSE)),"")</f>
        <v/>
      </c>
      <c r="T300" s="159" t="e">
        <f>VLOOKUP(U300,#REF!,2,FALSE)</f>
        <v>#REF!</v>
      </c>
      <c r="U300" s="30"/>
      <c r="V300" s="1" t="str">
        <f ca="1">IF(U300=Setup!$C$10,"Grant",IF('Other Pharma &amp; Health Products'!U300=Setup!$C$11,"Local",IF('Other Pharma &amp; Health Products'!U300=Setup!$C$12,"Other","")))</f>
        <v/>
      </c>
      <c r="W300" s="34"/>
      <c r="X300" s="148"/>
      <c r="Y300" s="34"/>
      <c r="Z300" s="36" t="str">
        <f t="shared" si="148"/>
        <v/>
      </c>
      <c r="AA300" s="35"/>
      <c r="AB300" s="32" t="str">
        <f t="shared" si="149"/>
        <v/>
      </c>
      <c r="AC300" s="34"/>
      <c r="AD300" s="32" t="str">
        <f t="shared" si="150"/>
        <v/>
      </c>
      <c r="AE300" s="34"/>
      <c r="AF300" s="36" t="str">
        <f t="shared" si="151"/>
        <v/>
      </c>
      <c r="AG300" s="36" t="str">
        <f t="shared" si="152"/>
        <v/>
      </c>
      <c r="AH300" s="36" t="str">
        <f t="shared" si="153"/>
        <v/>
      </c>
      <c r="AI300" s="55"/>
      <c r="AJ300" s="37"/>
      <c r="AK300" s="148"/>
      <c r="AL300" s="34"/>
      <c r="AM300" s="32" t="str">
        <f t="shared" si="154"/>
        <v/>
      </c>
      <c r="AN300" s="34"/>
      <c r="AO300" s="32" t="str">
        <f t="shared" si="155"/>
        <v/>
      </c>
      <c r="AP300" s="35"/>
      <c r="AQ300" s="32" t="str">
        <f t="shared" si="156"/>
        <v/>
      </c>
      <c r="AR300" s="34"/>
      <c r="AS300" s="36" t="str">
        <f t="shared" si="157"/>
        <v/>
      </c>
      <c r="AT300" s="36" t="str">
        <f t="shared" si="158"/>
        <v/>
      </c>
      <c r="AU300" s="36" t="str">
        <f t="shared" si="159"/>
        <v/>
      </c>
      <c r="AV300" s="55"/>
      <c r="AW300" s="34"/>
      <c r="AX300" s="148"/>
      <c r="AY300" s="34"/>
      <c r="AZ300" s="32" t="str">
        <f t="shared" si="160"/>
        <v/>
      </c>
      <c r="BA300" s="34"/>
      <c r="BB300" s="32" t="str">
        <f t="shared" si="161"/>
        <v/>
      </c>
      <c r="BC300" s="34"/>
      <c r="BD300" s="32" t="str">
        <f t="shared" si="162"/>
        <v/>
      </c>
      <c r="BE300" s="34"/>
      <c r="BF300" s="36" t="str">
        <f t="shared" si="163"/>
        <v/>
      </c>
      <c r="BG300" s="36" t="str">
        <f t="shared" si="164"/>
        <v/>
      </c>
      <c r="BH300" s="36" t="str">
        <f t="shared" si="165"/>
        <v/>
      </c>
      <c r="BI300" s="55"/>
      <c r="BJ300" s="34"/>
      <c r="BK300" s="148"/>
      <c r="BL300" s="34"/>
      <c r="BM300" s="32" t="str">
        <f t="shared" si="166"/>
        <v/>
      </c>
      <c r="BN300" s="34"/>
      <c r="BO300" s="32" t="str">
        <f t="shared" si="167"/>
        <v/>
      </c>
      <c r="BP300" s="34"/>
      <c r="BQ300" s="32" t="str">
        <f t="shared" si="168"/>
        <v/>
      </c>
      <c r="BR300" s="34"/>
      <c r="BS300" s="36" t="str">
        <f t="shared" si="169"/>
        <v/>
      </c>
      <c r="BT300" s="36" t="str">
        <f t="shared" si="170"/>
        <v/>
      </c>
      <c r="BU300" s="36" t="str">
        <f t="shared" si="171"/>
        <v/>
      </c>
      <c r="BV300" s="55"/>
      <c r="BW300" s="36" t="str">
        <f t="shared" si="172"/>
        <v/>
      </c>
      <c r="BX300" s="36" t="str">
        <f t="shared" si="172"/>
        <v/>
      </c>
      <c r="BY300" s="31"/>
      <c r="BZ300" s="38"/>
      <c r="CB300" s="120" t="e">
        <f t="shared" ca="1" si="141"/>
        <v>#VALUE!</v>
      </c>
      <c r="CC300" s="2" t="e">
        <f t="shared" ca="1" si="173"/>
        <v>#VALUE!</v>
      </c>
    </row>
    <row r="301" spans="1:81" s="10" customFormat="1" ht="25.15" customHeight="1" x14ac:dyDescent="0.2">
      <c r="A301" s="52" t="str">
        <f t="shared" si="174"/>
        <v/>
      </c>
      <c r="B301" s="157" t="e">
        <f t="shared" ca="1" si="142"/>
        <v>#VALUE!</v>
      </c>
      <c r="C301" s="157" t="e">
        <f t="shared" si="143"/>
        <v>#VALUE!</v>
      </c>
      <c r="D301" s="29"/>
      <c r="E301" s="155" t="str">
        <f ca="1">IFERROR(INDIRECT(ADDRESS(MATCH(D301,CatModules!C:C,0),2,1,1,"CatModules")),"")</f>
        <v/>
      </c>
      <c r="F301" s="96"/>
      <c r="G301" s="156" t="str">
        <f ca="1">IFERROR(INDIRECT(ADDRESS(MATCH(CONCATENATE(E301,"-",F301),CatInt!K:K,0),3,1,1,"CatInt")),"")</f>
        <v/>
      </c>
      <c r="H301" s="45" t="str">
        <f>IF(F301="","",VLOOKUP(F301,#REF!,2,FALSE))</f>
        <v/>
      </c>
      <c r="I301" s="29"/>
      <c r="J301" s="155" t="e">
        <f t="shared" si="144"/>
        <v>#VALUE!</v>
      </c>
      <c r="K301" s="155" t="e">
        <f t="shared" si="145"/>
        <v>#VALUE!</v>
      </c>
      <c r="L301" s="153"/>
      <c r="M301" s="53"/>
      <c r="N301" s="175">
        <f t="shared" si="146"/>
        <v>1301</v>
      </c>
      <c r="O301" s="53"/>
      <c r="P301" s="175">
        <f t="shared" si="147"/>
        <v>10301</v>
      </c>
      <c r="Q301" s="30"/>
      <c r="R301" s="149" t="str">
        <f>IFERROR(VLOOKUP(Q301,Setup!D$16:E$25,2,FALSE),"")</f>
        <v/>
      </c>
      <c r="S301" s="51" t="str">
        <f ca="1">IFERROR(IF(OR(I301="",VLOOKUP(I301,CatCostInp!$E$2:$K$88,7,FALSE)=0),"",VLOOKUP(I301,CatCostInp!$E$2:$K$88,7,FALSE)),"")</f>
        <v/>
      </c>
      <c r="T301" s="159" t="e">
        <f>VLOOKUP(U301,#REF!,2,FALSE)</f>
        <v>#REF!</v>
      </c>
      <c r="U301" s="30"/>
      <c r="V301" s="1" t="str">
        <f ca="1">IF(U301=Setup!$C$10,"Grant",IF('Other Pharma &amp; Health Products'!U301=Setup!$C$11,"Local",IF('Other Pharma &amp; Health Products'!U301=Setup!$C$12,"Other","")))</f>
        <v/>
      </c>
      <c r="W301" s="34"/>
      <c r="X301" s="148"/>
      <c r="Y301" s="34"/>
      <c r="Z301" s="36" t="str">
        <f t="shared" si="148"/>
        <v/>
      </c>
      <c r="AA301" s="35"/>
      <c r="AB301" s="32" t="str">
        <f t="shared" si="149"/>
        <v/>
      </c>
      <c r="AC301" s="34"/>
      <c r="AD301" s="32" t="str">
        <f t="shared" si="150"/>
        <v/>
      </c>
      <c r="AE301" s="34"/>
      <c r="AF301" s="36" t="str">
        <f t="shared" si="151"/>
        <v/>
      </c>
      <c r="AG301" s="36" t="str">
        <f t="shared" si="152"/>
        <v/>
      </c>
      <c r="AH301" s="36" t="str">
        <f t="shared" si="153"/>
        <v/>
      </c>
      <c r="AI301" s="55"/>
      <c r="AJ301" s="37"/>
      <c r="AK301" s="148"/>
      <c r="AL301" s="34"/>
      <c r="AM301" s="32" t="str">
        <f t="shared" si="154"/>
        <v/>
      </c>
      <c r="AN301" s="34"/>
      <c r="AO301" s="32" t="str">
        <f t="shared" si="155"/>
        <v/>
      </c>
      <c r="AP301" s="35"/>
      <c r="AQ301" s="32" t="str">
        <f t="shared" si="156"/>
        <v/>
      </c>
      <c r="AR301" s="34"/>
      <c r="AS301" s="36" t="str">
        <f t="shared" si="157"/>
        <v/>
      </c>
      <c r="AT301" s="36" t="str">
        <f t="shared" si="158"/>
        <v/>
      </c>
      <c r="AU301" s="36" t="str">
        <f t="shared" si="159"/>
        <v/>
      </c>
      <c r="AV301" s="55"/>
      <c r="AW301" s="34"/>
      <c r="AX301" s="148"/>
      <c r="AY301" s="34"/>
      <c r="AZ301" s="32" t="str">
        <f t="shared" si="160"/>
        <v/>
      </c>
      <c r="BA301" s="34"/>
      <c r="BB301" s="32" t="str">
        <f t="shared" si="161"/>
        <v/>
      </c>
      <c r="BC301" s="34"/>
      <c r="BD301" s="32" t="str">
        <f t="shared" si="162"/>
        <v/>
      </c>
      <c r="BE301" s="34"/>
      <c r="BF301" s="36" t="str">
        <f t="shared" si="163"/>
        <v/>
      </c>
      <c r="BG301" s="36" t="str">
        <f t="shared" si="164"/>
        <v/>
      </c>
      <c r="BH301" s="36" t="str">
        <f t="shared" si="165"/>
        <v/>
      </c>
      <c r="BI301" s="55"/>
      <c r="BJ301" s="34"/>
      <c r="BK301" s="148"/>
      <c r="BL301" s="34"/>
      <c r="BM301" s="32" t="str">
        <f t="shared" si="166"/>
        <v/>
      </c>
      <c r="BN301" s="34"/>
      <c r="BO301" s="32" t="str">
        <f t="shared" si="167"/>
        <v/>
      </c>
      <c r="BP301" s="34"/>
      <c r="BQ301" s="32" t="str">
        <f t="shared" si="168"/>
        <v/>
      </c>
      <c r="BR301" s="34"/>
      <c r="BS301" s="36" t="str">
        <f t="shared" si="169"/>
        <v/>
      </c>
      <c r="BT301" s="36" t="str">
        <f t="shared" si="170"/>
        <v/>
      </c>
      <c r="BU301" s="36" t="str">
        <f t="shared" si="171"/>
        <v/>
      </c>
      <c r="BV301" s="55"/>
      <c r="BW301" s="36" t="str">
        <f t="shared" si="172"/>
        <v/>
      </c>
      <c r="BX301" s="36" t="str">
        <f t="shared" si="172"/>
        <v/>
      </c>
      <c r="BY301" s="31"/>
      <c r="BZ301" s="38"/>
      <c r="CB301" s="120" t="e">
        <f t="shared" ca="1" si="141"/>
        <v>#VALUE!</v>
      </c>
      <c r="CC301" s="2" t="e">
        <f t="shared" ca="1" si="173"/>
        <v>#VALUE!</v>
      </c>
    </row>
    <row r="302" spans="1:81" s="10" customFormat="1" ht="25.15" customHeight="1" x14ac:dyDescent="0.2">
      <c r="A302" s="52" t="str">
        <f t="shared" si="174"/>
        <v/>
      </c>
      <c r="B302" s="157" t="e">
        <f t="shared" ca="1" si="142"/>
        <v>#VALUE!</v>
      </c>
      <c r="C302" s="157" t="e">
        <f t="shared" si="143"/>
        <v>#VALUE!</v>
      </c>
      <c r="D302" s="29"/>
      <c r="E302" s="155" t="str">
        <f ca="1">IFERROR(INDIRECT(ADDRESS(MATCH(D302,CatModules!C:C,0),2,1,1,"CatModules")),"")</f>
        <v/>
      </c>
      <c r="F302" s="96"/>
      <c r="G302" s="156" t="str">
        <f ca="1">IFERROR(INDIRECT(ADDRESS(MATCH(CONCATENATE(E302,"-",F302),CatInt!K:K,0),3,1,1,"CatInt")),"")</f>
        <v/>
      </c>
      <c r="H302" s="45" t="str">
        <f>IF(F302="","",VLOOKUP(F302,#REF!,2,FALSE))</f>
        <v/>
      </c>
      <c r="I302" s="29"/>
      <c r="J302" s="155" t="e">
        <f t="shared" si="144"/>
        <v>#VALUE!</v>
      </c>
      <c r="K302" s="155" t="e">
        <f t="shared" si="145"/>
        <v>#VALUE!</v>
      </c>
      <c r="L302" s="153"/>
      <c r="M302" s="53"/>
      <c r="N302" s="175">
        <f t="shared" si="146"/>
        <v>1302</v>
      </c>
      <c r="O302" s="53"/>
      <c r="P302" s="175">
        <f t="shared" si="147"/>
        <v>10302</v>
      </c>
      <c r="Q302" s="30"/>
      <c r="R302" s="149" t="str">
        <f>IFERROR(VLOOKUP(Q302,Setup!D$16:E$25,2,FALSE),"")</f>
        <v/>
      </c>
      <c r="S302" s="51" t="str">
        <f ca="1">IFERROR(IF(OR(I302="",VLOOKUP(I302,CatCostInp!$E$2:$K$88,7,FALSE)=0),"",VLOOKUP(I302,CatCostInp!$E$2:$K$88,7,FALSE)),"")</f>
        <v/>
      </c>
      <c r="T302" s="159" t="e">
        <f>VLOOKUP(U302,#REF!,2,FALSE)</f>
        <v>#REF!</v>
      </c>
      <c r="U302" s="30"/>
      <c r="V302" s="1" t="str">
        <f ca="1">IF(U302=Setup!$C$10,"Grant",IF('Other Pharma &amp; Health Products'!U302=Setup!$C$11,"Local",IF('Other Pharma &amp; Health Products'!U302=Setup!$C$12,"Other","")))</f>
        <v/>
      </c>
      <c r="W302" s="34"/>
      <c r="X302" s="148"/>
      <c r="Y302" s="34"/>
      <c r="Z302" s="36" t="str">
        <f t="shared" si="148"/>
        <v/>
      </c>
      <c r="AA302" s="35"/>
      <c r="AB302" s="32" t="str">
        <f t="shared" si="149"/>
        <v/>
      </c>
      <c r="AC302" s="34"/>
      <c r="AD302" s="32" t="str">
        <f t="shared" si="150"/>
        <v/>
      </c>
      <c r="AE302" s="34"/>
      <c r="AF302" s="36" t="str">
        <f t="shared" si="151"/>
        <v/>
      </c>
      <c r="AG302" s="36" t="str">
        <f t="shared" si="152"/>
        <v/>
      </c>
      <c r="AH302" s="36" t="str">
        <f t="shared" si="153"/>
        <v/>
      </c>
      <c r="AI302" s="55"/>
      <c r="AJ302" s="37"/>
      <c r="AK302" s="148"/>
      <c r="AL302" s="34"/>
      <c r="AM302" s="32" t="str">
        <f t="shared" si="154"/>
        <v/>
      </c>
      <c r="AN302" s="34"/>
      <c r="AO302" s="32" t="str">
        <f t="shared" si="155"/>
        <v/>
      </c>
      <c r="AP302" s="35"/>
      <c r="AQ302" s="32" t="str">
        <f t="shared" si="156"/>
        <v/>
      </c>
      <c r="AR302" s="34"/>
      <c r="AS302" s="36" t="str">
        <f t="shared" si="157"/>
        <v/>
      </c>
      <c r="AT302" s="36" t="str">
        <f t="shared" si="158"/>
        <v/>
      </c>
      <c r="AU302" s="36" t="str">
        <f t="shared" si="159"/>
        <v/>
      </c>
      <c r="AV302" s="55"/>
      <c r="AW302" s="34"/>
      <c r="AX302" s="148"/>
      <c r="AY302" s="34"/>
      <c r="AZ302" s="32" t="str">
        <f t="shared" si="160"/>
        <v/>
      </c>
      <c r="BA302" s="34"/>
      <c r="BB302" s="32" t="str">
        <f t="shared" si="161"/>
        <v/>
      </c>
      <c r="BC302" s="34"/>
      <c r="BD302" s="32" t="str">
        <f t="shared" si="162"/>
        <v/>
      </c>
      <c r="BE302" s="34"/>
      <c r="BF302" s="36" t="str">
        <f t="shared" si="163"/>
        <v/>
      </c>
      <c r="BG302" s="36" t="str">
        <f t="shared" si="164"/>
        <v/>
      </c>
      <c r="BH302" s="36" t="str">
        <f t="shared" si="165"/>
        <v/>
      </c>
      <c r="BI302" s="55"/>
      <c r="BJ302" s="34"/>
      <c r="BK302" s="148"/>
      <c r="BL302" s="34"/>
      <c r="BM302" s="32" t="str">
        <f t="shared" si="166"/>
        <v/>
      </c>
      <c r="BN302" s="34"/>
      <c r="BO302" s="32" t="str">
        <f t="shared" si="167"/>
        <v/>
      </c>
      <c r="BP302" s="34"/>
      <c r="BQ302" s="32" t="str">
        <f t="shared" si="168"/>
        <v/>
      </c>
      <c r="BR302" s="34"/>
      <c r="BS302" s="36" t="str">
        <f t="shared" si="169"/>
        <v/>
      </c>
      <c r="BT302" s="36" t="str">
        <f t="shared" si="170"/>
        <v/>
      </c>
      <c r="BU302" s="36" t="str">
        <f t="shared" si="171"/>
        <v/>
      </c>
      <c r="BV302" s="55"/>
      <c r="BW302" s="36" t="str">
        <f t="shared" si="172"/>
        <v/>
      </c>
      <c r="BX302" s="36" t="str">
        <f t="shared" si="172"/>
        <v/>
      </c>
      <c r="BY302" s="31"/>
      <c r="BZ302" s="38"/>
      <c r="CB302" s="120" t="e">
        <f t="shared" ca="1" si="141"/>
        <v>#VALUE!</v>
      </c>
      <c r="CC302" s="2" t="e">
        <f t="shared" ca="1" si="173"/>
        <v>#VALUE!</v>
      </c>
    </row>
    <row r="303" spans="1:81" s="10" customFormat="1" ht="25.15" customHeight="1" x14ac:dyDescent="0.2">
      <c r="A303" s="52" t="str">
        <f t="shared" si="174"/>
        <v/>
      </c>
      <c r="B303" s="157" t="e">
        <f t="shared" ca="1" si="142"/>
        <v>#VALUE!</v>
      </c>
      <c r="C303" s="157" t="e">
        <f t="shared" si="143"/>
        <v>#VALUE!</v>
      </c>
      <c r="D303" s="29"/>
      <c r="E303" s="155" t="str">
        <f ca="1">IFERROR(INDIRECT(ADDRESS(MATCH(D303,CatModules!C:C,0),2,1,1,"CatModules")),"")</f>
        <v/>
      </c>
      <c r="F303" s="96"/>
      <c r="G303" s="156" t="str">
        <f ca="1">IFERROR(INDIRECT(ADDRESS(MATCH(CONCATENATE(E303,"-",F303),CatInt!K:K,0),3,1,1,"CatInt")),"")</f>
        <v/>
      </c>
      <c r="H303" s="45" t="str">
        <f>IF(F303="","",VLOOKUP(F303,#REF!,2,FALSE))</f>
        <v/>
      </c>
      <c r="I303" s="29"/>
      <c r="J303" s="155" t="e">
        <f t="shared" si="144"/>
        <v>#VALUE!</v>
      </c>
      <c r="K303" s="155" t="e">
        <f t="shared" si="145"/>
        <v>#VALUE!</v>
      </c>
      <c r="L303" s="153"/>
      <c r="M303" s="53"/>
      <c r="N303" s="175">
        <f t="shared" si="146"/>
        <v>1303</v>
      </c>
      <c r="O303" s="53"/>
      <c r="P303" s="175">
        <f t="shared" si="147"/>
        <v>10303</v>
      </c>
      <c r="Q303" s="30"/>
      <c r="R303" s="149" t="str">
        <f>IFERROR(VLOOKUP(Q303,Setup!D$16:E$25,2,FALSE),"")</f>
        <v/>
      </c>
      <c r="S303" s="51" t="str">
        <f ca="1">IFERROR(IF(OR(I303="",VLOOKUP(I303,CatCostInp!$E$2:$K$88,7,FALSE)=0),"",VLOOKUP(I303,CatCostInp!$E$2:$K$88,7,FALSE)),"")</f>
        <v/>
      </c>
      <c r="T303" s="159" t="e">
        <f>VLOOKUP(U303,#REF!,2,FALSE)</f>
        <v>#REF!</v>
      </c>
      <c r="U303" s="30"/>
      <c r="V303" s="1" t="str">
        <f ca="1">IF(U303=Setup!$C$10,"Grant",IF('Other Pharma &amp; Health Products'!U303=Setup!$C$11,"Local",IF('Other Pharma &amp; Health Products'!U303=Setup!$C$12,"Other","")))</f>
        <v/>
      </c>
      <c r="W303" s="34"/>
      <c r="X303" s="148"/>
      <c r="Y303" s="34"/>
      <c r="Z303" s="36" t="str">
        <f t="shared" si="148"/>
        <v/>
      </c>
      <c r="AA303" s="35"/>
      <c r="AB303" s="32" t="str">
        <f t="shared" si="149"/>
        <v/>
      </c>
      <c r="AC303" s="34"/>
      <c r="AD303" s="32" t="str">
        <f t="shared" si="150"/>
        <v/>
      </c>
      <c r="AE303" s="34"/>
      <c r="AF303" s="36" t="str">
        <f t="shared" si="151"/>
        <v/>
      </c>
      <c r="AG303" s="36" t="str">
        <f t="shared" si="152"/>
        <v/>
      </c>
      <c r="AH303" s="36" t="str">
        <f t="shared" si="153"/>
        <v/>
      </c>
      <c r="AI303" s="55"/>
      <c r="AJ303" s="37"/>
      <c r="AK303" s="148"/>
      <c r="AL303" s="34"/>
      <c r="AM303" s="32" t="str">
        <f t="shared" si="154"/>
        <v/>
      </c>
      <c r="AN303" s="34"/>
      <c r="AO303" s="32" t="str">
        <f t="shared" si="155"/>
        <v/>
      </c>
      <c r="AP303" s="35"/>
      <c r="AQ303" s="32" t="str">
        <f t="shared" si="156"/>
        <v/>
      </c>
      <c r="AR303" s="34"/>
      <c r="AS303" s="36" t="str">
        <f t="shared" si="157"/>
        <v/>
      </c>
      <c r="AT303" s="36" t="str">
        <f t="shared" si="158"/>
        <v/>
      </c>
      <c r="AU303" s="36" t="str">
        <f t="shared" si="159"/>
        <v/>
      </c>
      <c r="AV303" s="55"/>
      <c r="AW303" s="34"/>
      <c r="AX303" s="148"/>
      <c r="AY303" s="34"/>
      <c r="AZ303" s="32" t="str">
        <f t="shared" si="160"/>
        <v/>
      </c>
      <c r="BA303" s="34"/>
      <c r="BB303" s="32" t="str">
        <f t="shared" si="161"/>
        <v/>
      </c>
      <c r="BC303" s="34"/>
      <c r="BD303" s="32" t="str">
        <f t="shared" si="162"/>
        <v/>
      </c>
      <c r="BE303" s="34"/>
      <c r="BF303" s="36" t="str">
        <f t="shared" si="163"/>
        <v/>
      </c>
      <c r="BG303" s="36" t="str">
        <f t="shared" si="164"/>
        <v/>
      </c>
      <c r="BH303" s="36" t="str">
        <f t="shared" si="165"/>
        <v/>
      </c>
      <c r="BI303" s="55"/>
      <c r="BJ303" s="34"/>
      <c r="BK303" s="148"/>
      <c r="BL303" s="34"/>
      <c r="BM303" s="32" t="str">
        <f t="shared" si="166"/>
        <v/>
      </c>
      <c r="BN303" s="34"/>
      <c r="BO303" s="32" t="str">
        <f t="shared" si="167"/>
        <v/>
      </c>
      <c r="BP303" s="34"/>
      <c r="BQ303" s="32" t="str">
        <f t="shared" si="168"/>
        <v/>
      </c>
      <c r="BR303" s="34"/>
      <c r="BS303" s="36" t="str">
        <f t="shared" si="169"/>
        <v/>
      </c>
      <c r="BT303" s="36" t="str">
        <f t="shared" si="170"/>
        <v/>
      </c>
      <c r="BU303" s="36" t="str">
        <f t="shared" si="171"/>
        <v/>
      </c>
      <c r="BV303" s="55"/>
      <c r="BW303" s="36" t="str">
        <f t="shared" si="172"/>
        <v/>
      </c>
      <c r="BX303" s="36" t="str">
        <f t="shared" si="172"/>
        <v/>
      </c>
      <c r="BY303" s="31"/>
      <c r="BZ303" s="38"/>
      <c r="CB303" s="120" t="e">
        <f t="shared" ca="1" si="141"/>
        <v>#VALUE!</v>
      </c>
      <c r="CC303" s="2" t="e">
        <f t="shared" ca="1" si="173"/>
        <v>#VALUE!</v>
      </c>
    </row>
    <row r="304" spans="1:81" s="10" customFormat="1" ht="25.15" customHeight="1" x14ac:dyDescent="0.2">
      <c r="A304" s="52" t="str">
        <f t="shared" si="174"/>
        <v/>
      </c>
      <c r="B304" s="157" t="e">
        <f t="shared" ca="1" si="142"/>
        <v>#VALUE!</v>
      </c>
      <c r="C304" s="157" t="e">
        <f t="shared" si="143"/>
        <v>#VALUE!</v>
      </c>
      <c r="D304" s="29"/>
      <c r="E304" s="155" t="str">
        <f ca="1">IFERROR(INDIRECT(ADDRESS(MATCH(D304,CatModules!C:C,0),2,1,1,"CatModules")),"")</f>
        <v/>
      </c>
      <c r="F304" s="96"/>
      <c r="G304" s="156" t="str">
        <f ca="1">IFERROR(INDIRECT(ADDRESS(MATCH(CONCATENATE(E304,"-",F304),CatInt!K:K,0),3,1,1,"CatInt")),"")</f>
        <v/>
      </c>
      <c r="H304" s="45" t="str">
        <f>IF(F304="","",VLOOKUP(F304,#REF!,2,FALSE))</f>
        <v/>
      </c>
      <c r="I304" s="29"/>
      <c r="J304" s="155" t="e">
        <f t="shared" si="144"/>
        <v>#VALUE!</v>
      </c>
      <c r="K304" s="155" t="e">
        <f t="shared" si="145"/>
        <v>#VALUE!</v>
      </c>
      <c r="L304" s="153"/>
      <c r="M304" s="53"/>
      <c r="N304" s="175">
        <f t="shared" si="146"/>
        <v>1304</v>
      </c>
      <c r="O304" s="53"/>
      <c r="P304" s="175">
        <f t="shared" si="147"/>
        <v>10304</v>
      </c>
      <c r="Q304" s="30"/>
      <c r="R304" s="149" t="str">
        <f>IFERROR(VLOOKUP(Q304,Setup!D$16:E$25,2,FALSE),"")</f>
        <v/>
      </c>
      <c r="S304" s="51" t="str">
        <f ca="1">IFERROR(IF(OR(I304="",VLOOKUP(I304,CatCostInp!$E$2:$K$88,7,FALSE)=0),"",VLOOKUP(I304,CatCostInp!$E$2:$K$88,7,FALSE)),"")</f>
        <v/>
      </c>
      <c r="T304" s="159" t="e">
        <f>VLOOKUP(U304,#REF!,2,FALSE)</f>
        <v>#REF!</v>
      </c>
      <c r="U304" s="30"/>
      <c r="V304" s="1" t="str">
        <f ca="1">IF(U304=Setup!$C$10,"Grant",IF('Other Pharma &amp; Health Products'!U304=Setup!$C$11,"Local",IF('Other Pharma &amp; Health Products'!U304=Setup!$C$12,"Other","")))</f>
        <v/>
      </c>
      <c r="W304" s="34"/>
      <c r="X304" s="148"/>
      <c r="Y304" s="34"/>
      <c r="Z304" s="36" t="str">
        <f t="shared" si="148"/>
        <v/>
      </c>
      <c r="AA304" s="35"/>
      <c r="AB304" s="32" t="str">
        <f t="shared" si="149"/>
        <v/>
      </c>
      <c r="AC304" s="34"/>
      <c r="AD304" s="32" t="str">
        <f t="shared" si="150"/>
        <v/>
      </c>
      <c r="AE304" s="34"/>
      <c r="AF304" s="36" t="str">
        <f t="shared" si="151"/>
        <v/>
      </c>
      <c r="AG304" s="36" t="str">
        <f t="shared" si="152"/>
        <v/>
      </c>
      <c r="AH304" s="36" t="str">
        <f t="shared" si="153"/>
        <v/>
      </c>
      <c r="AI304" s="55"/>
      <c r="AJ304" s="37"/>
      <c r="AK304" s="148"/>
      <c r="AL304" s="34"/>
      <c r="AM304" s="32" t="str">
        <f t="shared" si="154"/>
        <v/>
      </c>
      <c r="AN304" s="34"/>
      <c r="AO304" s="32" t="str">
        <f t="shared" si="155"/>
        <v/>
      </c>
      <c r="AP304" s="35"/>
      <c r="AQ304" s="32" t="str">
        <f t="shared" si="156"/>
        <v/>
      </c>
      <c r="AR304" s="34"/>
      <c r="AS304" s="36" t="str">
        <f t="shared" si="157"/>
        <v/>
      </c>
      <c r="AT304" s="36" t="str">
        <f t="shared" si="158"/>
        <v/>
      </c>
      <c r="AU304" s="36" t="str">
        <f t="shared" si="159"/>
        <v/>
      </c>
      <c r="AV304" s="55"/>
      <c r="AW304" s="34"/>
      <c r="AX304" s="148"/>
      <c r="AY304" s="34"/>
      <c r="AZ304" s="32" t="str">
        <f t="shared" si="160"/>
        <v/>
      </c>
      <c r="BA304" s="34"/>
      <c r="BB304" s="32" t="str">
        <f t="shared" si="161"/>
        <v/>
      </c>
      <c r="BC304" s="34"/>
      <c r="BD304" s="32" t="str">
        <f t="shared" si="162"/>
        <v/>
      </c>
      <c r="BE304" s="34"/>
      <c r="BF304" s="36" t="str">
        <f t="shared" si="163"/>
        <v/>
      </c>
      <c r="BG304" s="36" t="str">
        <f t="shared" si="164"/>
        <v/>
      </c>
      <c r="BH304" s="36" t="str">
        <f t="shared" si="165"/>
        <v/>
      </c>
      <c r="BI304" s="55"/>
      <c r="BJ304" s="34"/>
      <c r="BK304" s="148"/>
      <c r="BL304" s="34"/>
      <c r="BM304" s="32" t="str">
        <f t="shared" si="166"/>
        <v/>
      </c>
      <c r="BN304" s="34"/>
      <c r="BO304" s="32" t="str">
        <f t="shared" si="167"/>
        <v/>
      </c>
      <c r="BP304" s="34"/>
      <c r="BQ304" s="32" t="str">
        <f t="shared" si="168"/>
        <v/>
      </c>
      <c r="BR304" s="34"/>
      <c r="BS304" s="36" t="str">
        <f t="shared" si="169"/>
        <v/>
      </c>
      <c r="BT304" s="36" t="str">
        <f t="shared" si="170"/>
        <v/>
      </c>
      <c r="BU304" s="36" t="str">
        <f t="shared" si="171"/>
        <v/>
      </c>
      <c r="BV304" s="55"/>
      <c r="BW304" s="36" t="str">
        <f t="shared" si="172"/>
        <v/>
      </c>
      <c r="BX304" s="36" t="str">
        <f t="shared" si="172"/>
        <v/>
      </c>
      <c r="BY304" s="31"/>
      <c r="BZ304" s="38"/>
      <c r="CB304" s="120" t="e">
        <f t="shared" ca="1" si="141"/>
        <v>#VALUE!</v>
      </c>
      <c r="CC304" s="2" t="e">
        <f t="shared" ca="1" si="173"/>
        <v>#VALUE!</v>
      </c>
    </row>
    <row r="305" spans="1:81" s="10" customFormat="1" ht="25.15" customHeight="1" x14ac:dyDescent="0.2">
      <c r="A305" s="52" t="str">
        <f t="shared" si="174"/>
        <v/>
      </c>
      <c r="B305" s="157" t="e">
        <f t="shared" ca="1" si="142"/>
        <v>#VALUE!</v>
      </c>
      <c r="C305" s="157" t="e">
        <f t="shared" si="143"/>
        <v>#VALUE!</v>
      </c>
      <c r="D305" s="29"/>
      <c r="E305" s="155" t="str">
        <f ca="1">IFERROR(INDIRECT(ADDRESS(MATCH(D305,CatModules!C:C,0),2,1,1,"CatModules")),"")</f>
        <v/>
      </c>
      <c r="F305" s="96"/>
      <c r="G305" s="156" t="str">
        <f ca="1">IFERROR(INDIRECT(ADDRESS(MATCH(CONCATENATE(E305,"-",F305),CatInt!K:K,0),3,1,1,"CatInt")),"")</f>
        <v/>
      </c>
      <c r="H305" s="45" t="str">
        <f>IF(F305="","",VLOOKUP(F305,#REF!,2,FALSE))</f>
        <v/>
      </c>
      <c r="I305" s="29"/>
      <c r="J305" s="155" t="e">
        <f t="shared" si="144"/>
        <v>#VALUE!</v>
      </c>
      <c r="K305" s="155" t="e">
        <f t="shared" si="145"/>
        <v>#VALUE!</v>
      </c>
      <c r="L305" s="153"/>
      <c r="M305" s="53"/>
      <c r="N305" s="175">
        <f t="shared" si="146"/>
        <v>1305</v>
      </c>
      <c r="O305" s="53"/>
      <c r="P305" s="175">
        <f t="shared" si="147"/>
        <v>10305</v>
      </c>
      <c r="Q305" s="30"/>
      <c r="R305" s="149" t="str">
        <f>IFERROR(VLOOKUP(Q305,Setup!D$16:E$25,2,FALSE),"")</f>
        <v/>
      </c>
      <c r="S305" s="51" t="str">
        <f ca="1">IFERROR(IF(OR(I305="",VLOOKUP(I305,CatCostInp!$E$2:$K$88,7,FALSE)=0),"",VLOOKUP(I305,CatCostInp!$E$2:$K$88,7,FALSE)),"")</f>
        <v/>
      </c>
      <c r="T305" s="159" t="e">
        <f>VLOOKUP(U305,#REF!,2,FALSE)</f>
        <v>#REF!</v>
      </c>
      <c r="U305" s="30"/>
      <c r="V305" s="1" t="str">
        <f ca="1">IF(U305=Setup!$C$10,"Grant",IF('Other Pharma &amp; Health Products'!U305=Setup!$C$11,"Local",IF('Other Pharma &amp; Health Products'!U305=Setup!$C$12,"Other","")))</f>
        <v/>
      </c>
      <c r="W305" s="34"/>
      <c r="X305" s="148"/>
      <c r="Y305" s="34"/>
      <c r="Z305" s="36" t="str">
        <f t="shared" si="148"/>
        <v/>
      </c>
      <c r="AA305" s="35"/>
      <c r="AB305" s="32" t="str">
        <f t="shared" si="149"/>
        <v/>
      </c>
      <c r="AC305" s="34"/>
      <c r="AD305" s="32" t="str">
        <f t="shared" si="150"/>
        <v/>
      </c>
      <c r="AE305" s="34"/>
      <c r="AF305" s="36" t="str">
        <f t="shared" si="151"/>
        <v/>
      </c>
      <c r="AG305" s="36" t="str">
        <f t="shared" si="152"/>
        <v/>
      </c>
      <c r="AH305" s="36" t="str">
        <f t="shared" si="153"/>
        <v/>
      </c>
      <c r="AI305" s="55"/>
      <c r="AJ305" s="37"/>
      <c r="AK305" s="148"/>
      <c r="AL305" s="34"/>
      <c r="AM305" s="32" t="str">
        <f t="shared" si="154"/>
        <v/>
      </c>
      <c r="AN305" s="34"/>
      <c r="AO305" s="32" t="str">
        <f t="shared" si="155"/>
        <v/>
      </c>
      <c r="AP305" s="35"/>
      <c r="AQ305" s="32" t="str">
        <f t="shared" si="156"/>
        <v/>
      </c>
      <c r="AR305" s="34"/>
      <c r="AS305" s="36" t="str">
        <f t="shared" si="157"/>
        <v/>
      </c>
      <c r="AT305" s="36" t="str">
        <f t="shared" si="158"/>
        <v/>
      </c>
      <c r="AU305" s="36" t="str">
        <f t="shared" si="159"/>
        <v/>
      </c>
      <c r="AV305" s="55"/>
      <c r="AW305" s="34"/>
      <c r="AX305" s="148"/>
      <c r="AY305" s="34"/>
      <c r="AZ305" s="32" t="str">
        <f t="shared" si="160"/>
        <v/>
      </c>
      <c r="BA305" s="34"/>
      <c r="BB305" s="32" t="str">
        <f t="shared" si="161"/>
        <v/>
      </c>
      <c r="BC305" s="34"/>
      <c r="BD305" s="32" t="str">
        <f t="shared" si="162"/>
        <v/>
      </c>
      <c r="BE305" s="34"/>
      <c r="BF305" s="36" t="str">
        <f t="shared" si="163"/>
        <v/>
      </c>
      <c r="BG305" s="36" t="str">
        <f t="shared" si="164"/>
        <v/>
      </c>
      <c r="BH305" s="36" t="str">
        <f t="shared" si="165"/>
        <v/>
      </c>
      <c r="BI305" s="55"/>
      <c r="BJ305" s="34"/>
      <c r="BK305" s="148"/>
      <c r="BL305" s="34"/>
      <c r="BM305" s="32" t="str">
        <f t="shared" si="166"/>
        <v/>
      </c>
      <c r="BN305" s="34"/>
      <c r="BO305" s="32" t="str">
        <f t="shared" si="167"/>
        <v/>
      </c>
      <c r="BP305" s="34"/>
      <c r="BQ305" s="32" t="str">
        <f t="shared" si="168"/>
        <v/>
      </c>
      <c r="BR305" s="34"/>
      <c r="BS305" s="36" t="str">
        <f t="shared" si="169"/>
        <v/>
      </c>
      <c r="BT305" s="36" t="str">
        <f t="shared" si="170"/>
        <v/>
      </c>
      <c r="BU305" s="36" t="str">
        <f t="shared" si="171"/>
        <v/>
      </c>
      <c r="BV305" s="55"/>
      <c r="BW305" s="36" t="str">
        <f t="shared" si="172"/>
        <v/>
      </c>
      <c r="BX305" s="36" t="str">
        <f t="shared" si="172"/>
        <v/>
      </c>
      <c r="BY305" s="31"/>
      <c r="BZ305" s="38"/>
      <c r="CB305" s="120" t="e">
        <f t="shared" ca="1" si="141"/>
        <v>#VALUE!</v>
      </c>
      <c r="CC305" s="2" t="e">
        <f t="shared" ca="1" si="173"/>
        <v>#VALUE!</v>
      </c>
    </row>
    <row r="306" spans="1:81" s="10" customFormat="1" ht="25.15" customHeight="1" x14ac:dyDescent="0.2">
      <c r="A306" s="52" t="str">
        <f t="shared" si="174"/>
        <v/>
      </c>
      <c r="B306" s="157" t="e">
        <f t="shared" ca="1" si="142"/>
        <v>#VALUE!</v>
      </c>
      <c r="C306" s="157" t="e">
        <f t="shared" si="143"/>
        <v>#VALUE!</v>
      </c>
      <c r="D306" s="29"/>
      <c r="E306" s="155" t="str">
        <f ca="1">IFERROR(INDIRECT(ADDRESS(MATCH(D306,CatModules!C:C,0),2,1,1,"CatModules")),"")</f>
        <v/>
      </c>
      <c r="F306" s="96"/>
      <c r="G306" s="156" t="str">
        <f ca="1">IFERROR(INDIRECT(ADDRESS(MATCH(CONCATENATE(E306,"-",F306),CatInt!K:K,0),3,1,1,"CatInt")),"")</f>
        <v/>
      </c>
      <c r="H306" s="45" t="str">
        <f>IF(F306="","",VLOOKUP(F306,#REF!,2,FALSE))</f>
        <v/>
      </c>
      <c r="I306" s="29"/>
      <c r="J306" s="155" t="e">
        <f t="shared" si="144"/>
        <v>#VALUE!</v>
      </c>
      <c r="K306" s="155" t="e">
        <f t="shared" si="145"/>
        <v>#VALUE!</v>
      </c>
      <c r="L306" s="153"/>
      <c r="M306" s="53"/>
      <c r="N306" s="175">
        <f t="shared" si="146"/>
        <v>1306</v>
      </c>
      <c r="O306" s="53"/>
      <c r="P306" s="175">
        <f t="shared" si="147"/>
        <v>10306</v>
      </c>
      <c r="Q306" s="30"/>
      <c r="R306" s="149" t="str">
        <f>IFERROR(VLOOKUP(Q306,Setup!D$16:E$25,2,FALSE),"")</f>
        <v/>
      </c>
      <c r="S306" s="51" t="str">
        <f ca="1">IFERROR(IF(OR(I306="",VLOOKUP(I306,CatCostInp!$E$2:$K$88,7,FALSE)=0),"",VLOOKUP(I306,CatCostInp!$E$2:$K$88,7,FALSE)),"")</f>
        <v/>
      </c>
      <c r="T306" s="159" t="e">
        <f>VLOOKUP(U306,#REF!,2,FALSE)</f>
        <v>#REF!</v>
      </c>
      <c r="U306" s="30"/>
      <c r="V306" s="1" t="str">
        <f ca="1">IF(U306=Setup!$C$10,"Grant",IF('Other Pharma &amp; Health Products'!U306=Setup!$C$11,"Local",IF('Other Pharma &amp; Health Products'!U306=Setup!$C$12,"Other","")))</f>
        <v/>
      </c>
      <c r="W306" s="34"/>
      <c r="X306" s="148"/>
      <c r="Y306" s="34"/>
      <c r="Z306" s="36" t="str">
        <f t="shared" si="148"/>
        <v/>
      </c>
      <c r="AA306" s="35"/>
      <c r="AB306" s="32" t="str">
        <f t="shared" si="149"/>
        <v/>
      </c>
      <c r="AC306" s="34"/>
      <c r="AD306" s="32" t="str">
        <f t="shared" si="150"/>
        <v/>
      </c>
      <c r="AE306" s="34"/>
      <c r="AF306" s="36" t="str">
        <f t="shared" si="151"/>
        <v/>
      </c>
      <c r="AG306" s="36" t="str">
        <f t="shared" si="152"/>
        <v/>
      </c>
      <c r="AH306" s="36" t="str">
        <f t="shared" si="153"/>
        <v/>
      </c>
      <c r="AI306" s="55"/>
      <c r="AJ306" s="37"/>
      <c r="AK306" s="148"/>
      <c r="AL306" s="34"/>
      <c r="AM306" s="32" t="str">
        <f t="shared" si="154"/>
        <v/>
      </c>
      <c r="AN306" s="34"/>
      <c r="AO306" s="32" t="str">
        <f t="shared" si="155"/>
        <v/>
      </c>
      <c r="AP306" s="35"/>
      <c r="AQ306" s="32" t="str">
        <f t="shared" si="156"/>
        <v/>
      </c>
      <c r="AR306" s="34"/>
      <c r="AS306" s="36" t="str">
        <f t="shared" si="157"/>
        <v/>
      </c>
      <c r="AT306" s="36" t="str">
        <f t="shared" si="158"/>
        <v/>
      </c>
      <c r="AU306" s="36" t="str">
        <f t="shared" si="159"/>
        <v/>
      </c>
      <c r="AV306" s="55"/>
      <c r="AW306" s="34"/>
      <c r="AX306" s="148"/>
      <c r="AY306" s="34"/>
      <c r="AZ306" s="32" t="str">
        <f t="shared" si="160"/>
        <v/>
      </c>
      <c r="BA306" s="34"/>
      <c r="BB306" s="32" t="str">
        <f t="shared" si="161"/>
        <v/>
      </c>
      <c r="BC306" s="34"/>
      <c r="BD306" s="32" t="str">
        <f t="shared" si="162"/>
        <v/>
      </c>
      <c r="BE306" s="34"/>
      <c r="BF306" s="36" t="str">
        <f t="shared" si="163"/>
        <v/>
      </c>
      <c r="BG306" s="36" t="str">
        <f t="shared" si="164"/>
        <v/>
      </c>
      <c r="BH306" s="36" t="str">
        <f t="shared" si="165"/>
        <v/>
      </c>
      <c r="BI306" s="55"/>
      <c r="BJ306" s="34"/>
      <c r="BK306" s="148"/>
      <c r="BL306" s="34"/>
      <c r="BM306" s="32" t="str">
        <f t="shared" si="166"/>
        <v/>
      </c>
      <c r="BN306" s="34"/>
      <c r="BO306" s="32" t="str">
        <f t="shared" si="167"/>
        <v/>
      </c>
      <c r="BP306" s="34"/>
      <c r="BQ306" s="32" t="str">
        <f t="shared" si="168"/>
        <v/>
      </c>
      <c r="BR306" s="34"/>
      <c r="BS306" s="36" t="str">
        <f t="shared" si="169"/>
        <v/>
      </c>
      <c r="BT306" s="36" t="str">
        <f t="shared" si="170"/>
        <v/>
      </c>
      <c r="BU306" s="36" t="str">
        <f t="shared" si="171"/>
        <v/>
      </c>
      <c r="BV306" s="55"/>
      <c r="BW306" s="36" t="str">
        <f t="shared" si="172"/>
        <v/>
      </c>
      <c r="BX306" s="36" t="str">
        <f t="shared" si="172"/>
        <v/>
      </c>
      <c r="BY306" s="31"/>
      <c r="BZ306" s="38"/>
      <c r="CB306" s="120" t="e">
        <f t="shared" ca="1" si="141"/>
        <v>#VALUE!</v>
      </c>
      <c r="CC306" s="2" t="e">
        <f t="shared" ca="1" si="173"/>
        <v>#VALUE!</v>
      </c>
    </row>
    <row r="307" spans="1:81" s="10" customFormat="1" ht="25.15" customHeight="1" x14ac:dyDescent="0.2">
      <c r="A307" s="52" t="str">
        <f t="shared" si="174"/>
        <v/>
      </c>
      <c r="B307" s="157" t="e">
        <f t="shared" ca="1" si="142"/>
        <v>#VALUE!</v>
      </c>
      <c r="C307" s="157" t="e">
        <f t="shared" si="143"/>
        <v>#VALUE!</v>
      </c>
      <c r="D307" s="29"/>
      <c r="E307" s="155" t="str">
        <f ca="1">IFERROR(INDIRECT(ADDRESS(MATCH(D307,CatModules!C:C,0),2,1,1,"CatModules")),"")</f>
        <v/>
      </c>
      <c r="F307" s="96"/>
      <c r="G307" s="156" t="str">
        <f ca="1">IFERROR(INDIRECT(ADDRESS(MATCH(CONCATENATE(E307,"-",F307),CatInt!K:K,0),3,1,1,"CatInt")),"")</f>
        <v/>
      </c>
      <c r="H307" s="45" t="str">
        <f>IF(F307="","",VLOOKUP(F307,#REF!,2,FALSE))</f>
        <v/>
      </c>
      <c r="I307" s="29"/>
      <c r="J307" s="155" t="e">
        <f t="shared" si="144"/>
        <v>#VALUE!</v>
      </c>
      <c r="K307" s="155" t="e">
        <f t="shared" si="145"/>
        <v>#VALUE!</v>
      </c>
      <c r="L307" s="153"/>
      <c r="M307" s="53"/>
      <c r="N307" s="175">
        <f t="shared" si="146"/>
        <v>1307</v>
      </c>
      <c r="O307" s="53"/>
      <c r="P307" s="175">
        <f t="shared" si="147"/>
        <v>10307</v>
      </c>
      <c r="Q307" s="30"/>
      <c r="R307" s="149" t="str">
        <f>IFERROR(VLOOKUP(Q307,Setup!D$16:E$25,2,FALSE),"")</f>
        <v/>
      </c>
      <c r="S307" s="51" t="str">
        <f ca="1">IFERROR(IF(OR(I307="",VLOOKUP(I307,CatCostInp!$E$2:$K$88,7,FALSE)=0),"",VLOOKUP(I307,CatCostInp!$E$2:$K$88,7,FALSE)),"")</f>
        <v/>
      </c>
      <c r="T307" s="159" t="e">
        <f>VLOOKUP(U307,#REF!,2,FALSE)</f>
        <v>#REF!</v>
      </c>
      <c r="U307" s="30"/>
      <c r="V307" s="1" t="str">
        <f ca="1">IF(U307=Setup!$C$10,"Grant",IF('Other Pharma &amp; Health Products'!U307=Setup!$C$11,"Local",IF('Other Pharma &amp; Health Products'!U307=Setup!$C$12,"Other","")))</f>
        <v/>
      </c>
      <c r="W307" s="34"/>
      <c r="X307" s="148"/>
      <c r="Y307" s="34"/>
      <c r="Z307" s="36" t="str">
        <f t="shared" si="148"/>
        <v/>
      </c>
      <c r="AA307" s="35"/>
      <c r="AB307" s="32" t="str">
        <f t="shared" si="149"/>
        <v/>
      </c>
      <c r="AC307" s="34"/>
      <c r="AD307" s="32" t="str">
        <f t="shared" si="150"/>
        <v/>
      </c>
      <c r="AE307" s="34"/>
      <c r="AF307" s="36" t="str">
        <f t="shared" si="151"/>
        <v/>
      </c>
      <c r="AG307" s="36" t="str">
        <f t="shared" si="152"/>
        <v/>
      </c>
      <c r="AH307" s="36" t="str">
        <f t="shared" si="153"/>
        <v/>
      </c>
      <c r="AI307" s="55"/>
      <c r="AJ307" s="37"/>
      <c r="AK307" s="148"/>
      <c r="AL307" s="34"/>
      <c r="AM307" s="32" t="str">
        <f t="shared" si="154"/>
        <v/>
      </c>
      <c r="AN307" s="34"/>
      <c r="AO307" s="32" t="str">
        <f t="shared" si="155"/>
        <v/>
      </c>
      <c r="AP307" s="35"/>
      <c r="AQ307" s="32" t="str">
        <f t="shared" si="156"/>
        <v/>
      </c>
      <c r="AR307" s="34"/>
      <c r="AS307" s="36" t="str">
        <f t="shared" si="157"/>
        <v/>
      </c>
      <c r="AT307" s="36" t="str">
        <f t="shared" si="158"/>
        <v/>
      </c>
      <c r="AU307" s="36" t="str">
        <f t="shared" si="159"/>
        <v/>
      </c>
      <c r="AV307" s="55"/>
      <c r="AW307" s="34"/>
      <c r="AX307" s="148"/>
      <c r="AY307" s="34"/>
      <c r="AZ307" s="32" t="str">
        <f t="shared" si="160"/>
        <v/>
      </c>
      <c r="BA307" s="34"/>
      <c r="BB307" s="32" t="str">
        <f t="shared" si="161"/>
        <v/>
      </c>
      <c r="BC307" s="34"/>
      <c r="BD307" s="32" t="str">
        <f t="shared" si="162"/>
        <v/>
      </c>
      <c r="BE307" s="34"/>
      <c r="BF307" s="36" t="str">
        <f t="shared" si="163"/>
        <v/>
      </c>
      <c r="BG307" s="36" t="str">
        <f t="shared" si="164"/>
        <v/>
      </c>
      <c r="BH307" s="36" t="str">
        <f t="shared" si="165"/>
        <v/>
      </c>
      <c r="BI307" s="55"/>
      <c r="BJ307" s="34"/>
      <c r="BK307" s="148"/>
      <c r="BL307" s="34"/>
      <c r="BM307" s="32" t="str">
        <f t="shared" si="166"/>
        <v/>
      </c>
      <c r="BN307" s="34"/>
      <c r="BO307" s="32" t="str">
        <f t="shared" si="167"/>
        <v/>
      </c>
      <c r="BP307" s="34"/>
      <c r="BQ307" s="32" t="str">
        <f t="shared" si="168"/>
        <v/>
      </c>
      <c r="BR307" s="34"/>
      <c r="BS307" s="36" t="str">
        <f t="shared" si="169"/>
        <v/>
      </c>
      <c r="BT307" s="36" t="str">
        <f t="shared" si="170"/>
        <v/>
      </c>
      <c r="BU307" s="36" t="str">
        <f t="shared" si="171"/>
        <v/>
      </c>
      <c r="BV307" s="55"/>
      <c r="BW307" s="36" t="str">
        <f t="shared" si="172"/>
        <v/>
      </c>
      <c r="BX307" s="36" t="str">
        <f t="shared" si="172"/>
        <v/>
      </c>
      <c r="BY307" s="31"/>
      <c r="BZ307" s="38"/>
      <c r="CB307" s="120" t="e">
        <f t="shared" ca="1" si="141"/>
        <v>#VALUE!</v>
      </c>
      <c r="CC307" s="2" t="e">
        <f t="shared" ca="1" si="173"/>
        <v>#VALUE!</v>
      </c>
    </row>
    <row r="308" spans="1:81" s="10" customFormat="1" ht="25.15" customHeight="1" x14ac:dyDescent="0.2">
      <c r="A308" s="52" t="str">
        <f t="shared" si="174"/>
        <v/>
      </c>
      <c r="B308" s="157" t="e">
        <f t="shared" ca="1" si="142"/>
        <v>#VALUE!</v>
      </c>
      <c r="C308" s="157" t="e">
        <f t="shared" si="143"/>
        <v>#VALUE!</v>
      </c>
      <c r="D308" s="29"/>
      <c r="E308" s="155" t="str">
        <f ca="1">IFERROR(INDIRECT(ADDRESS(MATCH(D308,CatModules!C:C,0),2,1,1,"CatModules")),"")</f>
        <v/>
      </c>
      <c r="F308" s="96"/>
      <c r="G308" s="156" t="str">
        <f ca="1">IFERROR(INDIRECT(ADDRESS(MATCH(CONCATENATE(E308,"-",F308),CatInt!K:K,0),3,1,1,"CatInt")),"")</f>
        <v/>
      </c>
      <c r="H308" s="45" t="str">
        <f>IF(F308="","",VLOOKUP(F308,#REF!,2,FALSE))</f>
        <v/>
      </c>
      <c r="I308" s="29"/>
      <c r="J308" s="155" t="e">
        <f t="shared" si="144"/>
        <v>#VALUE!</v>
      </c>
      <c r="K308" s="155" t="e">
        <f t="shared" si="145"/>
        <v>#VALUE!</v>
      </c>
      <c r="L308" s="153"/>
      <c r="M308" s="53"/>
      <c r="N308" s="175">
        <f t="shared" si="146"/>
        <v>1308</v>
      </c>
      <c r="O308" s="53"/>
      <c r="P308" s="175">
        <f t="shared" si="147"/>
        <v>10308</v>
      </c>
      <c r="Q308" s="30"/>
      <c r="R308" s="149" t="str">
        <f>IFERROR(VLOOKUP(Q308,Setup!D$16:E$25,2,FALSE),"")</f>
        <v/>
      </c>
      <c r="S308" s="51" t="str">
        <f ca="1">IFERROR(IF(OR(I308="",VLOOKUP(I308,CatCostInp!$E$2:$K$88,7,FALSE)=0),"",VLOOKUP(I308,CatCostInp!$E$2:$K$88,7,FALSE)),"")</f>
        <v/>
      </c>
      <c r="T308" s="159" t="e">
        <f>VLOOKUP(U308,#REF!,2,FALSE)</f>
        <v>#REF!</v>
      </c>
      <c r="U308" s="30"/>
      <c r="V308" s="1" t="str">
        <f ca="1">IF(U308=Setup!$C$10,"Grant",IF('Other Pharma &amp; Health Products'!U308=Setup!$C$11,"Local",IF('Other Pharma &amp; Health Products'!U308=Setup!$C$12,"Other","")))</f>
        <v/>
      </c>
      <c r="W308" s="34"/>
      <c r="X308" s="148"/>
      <c r="Y308" s="34"/>
      <c r="Z308" s="36" t="str">
        <f t="shared" si="148"/>
        <v/>
      </c>
      <c r="AA308" s="35"/>
      <c r="AB308" s="32" t="str">
        <f t="shared" si="149"/>
        <v/>
      </c>
      <c r="AC308" s="34"/>
      <c r="AD308" s="32" t="str">
        <f t="shared" si="150"/>
        <v/>
      </c>
      <c r="AE308" s="34"/>
      <c r="AF308" s="36" t="str">
        <f t="shared" si="151"/>
        <v/>
      </c>
      <c r="AG308" s="36" t="str">
        <f t="shared" si="152"/>
        <v/>
      </c>
      <c r="AH308" s="36" t="str">
        <f t="shared" si="153"/>
        <v/>
      </c>
      <c r="AI308" s="55"/>
      <c r="AJ308" s="37"/>
      <c r="AK308" s="148"/>
      <c r="AL308" s="34"/>
      <c r="AM308" s="32" t="str">
        <f t="shared" si="154"/>
        <v/>
      </c>
      <c r="AN308" s="34"/>
      <c r="AO308" s="32" t="str">
        <f t="shared" si="155"/>
        <v/>
      </c>
      <c r="AP308" s="35"/>
      <c r="AQ308" s="32" t="str">
        <f t="shared" si="156"/>
        <v/>
      </c>
      <c r="AR308" s="34"/>
      <c r="AS308" s="36" t="str">
        <f t="shared" si="157"/>
        <v/>
      </c>
      <c r="AT308" s="36" t="str">
        <f t="shared" si="158"/>
        <v/>
      </c>
      <c r="AU308" s="36" t="str">
        <f t="shared" si="159"/>
        <v/>
      </c>
      <c r="AV308" s="55"/>
      <c r="AW308" s="34"/>
      <c r="AX308" s="148"/>
      <c r="AY308" s="34"/>
      <c r="AZ308" s="32" t="str">
        <f t="shared" si="160"/>
        <v/>
      </c>
      <c r="BA308" s="34"/>
      <c r="BB308" s="32" t="str">
        <f t="shared" si="161"/>
        <v/>
      </c>
      <c r="BC308" s="34"/>
      <c r="BD308" s="32" t="str">
        <f t="shared" si="162"/>
        <v/>
      </c>
      <c r="BE308" s="34"/>
      <c r="BF308" s="36" t="str">
        <f t="shared" si="163"/>
        <v/>
      </c>
      <c r="BG308" s="36" t="str">
        <f t="shared" si="164"/>
        <v/>
      </c>
      <c r="BH308" s="36" t="str">
        <f t="shared" si="165"/>
        <v/>
      </c>
      <c r="BI308" s="55"/>
      <c r="BJ308" s="34"/>
      <c r="BK308" s="148"/>
      <c r="BL308" s="34"/>
      <c r="BM308" s="32" t="str">
        <f t="shared" si="166"/>
        <v/>
      </c>
      <c r="BN308" s="34"/>
      <c r="BO308" s="32" t="str">
        <f t="shared" si="167"/>
        <v/>
      </c>
      <c r="BP308" s="34"/>
      <c r="BQ308" s="32" t="str">
        <f t="shared" si="168"/>
        <v/>
      </c>
      <c r="BR308" s="34"/>
      <c r="BS308" s="36" t="str">
        <f t="shared" si="169"/>
        <v/>
      </c>
      <c r="BT308" s="36" t="str">
        <f t="shared" si="170"/>
        <v/>
      </c>
      <c r="BU308" s="36" t="str">
        <f t="shared" si="171"/>
        <v/>
      </c>
      <c r="BV308" s="55"/>
      <c r="BW308" s="36" t="str">
        <f t="shared" si="172"/>
        <v/>
      </c>
      <c r="BX308" s="36" t="str">
        <f t="shared" si="172"/>
        <v/>
      </c>
      <c r="BY308" s="31"/>
      <c r="BZ308" s="38"/>
      <c r="CB308" s="120" t="e">
        <f t="shared" ca="1" si="141"/>
        <v>#VALUE!</v>
      </c>
      <c r="CC308" s="2" t="e">
        <f t="shared" ca="1" si="173"/>
        <v>#VALUE!</v>
      </c>
    </row>
    <row r="309" spans="1:81" s="10" customFormat="1" ht="25.15" customHeight="1" x14ac:dyDescent="0.2">
      <c r="A309" s="52" t="str">
        <f t="shared" si="174"/>
        <v/>
      </c>
      <c r="B309" s="157" t="e">
        <f t="shared" ca="1" si="142"/>
        <v>#VALUE!</v>
      </c>
      <c r="C309" s="157" t="e">
        <f t="shared" si="143"/>
        <v>#VALUE!</v>
      </c>
      <c r="D309" s="29"/>
      <c r="E309" s="155" t="str">
        <f ca="1">IFERROR(INDIRECT(ADDRESS(MATCH(D309,CatModules!C:C,0),2,1,1,"CatModules")),"")</f>
        <v/>
      </c>
      <c r="F309" s="96"/>
      <c r="G309" s="156" t="str">
        <f ca="1">IFERROR(INDIRECT(ADDRESS(MATCH(CONCATENATE(E309,"-",F309),CatInt!K:K,0),3,1,1,"CatInt")),"")</f>
        <v/>
      </c>
      <c r="H309" s="45" t="str">
        <f>IF(F309="","",VLOOKUP(F309,#REF!,2,FALSE))</f>
        <v/>
      </c>
      <c r="I309" s="29"/>
      <c r="J309" s="155" t="e">
        <f t="shared" si="144"/>
        <v>#VALUE!</v>
      </c>
      <c r="K309" s="155" t="e">
        <f t="shared" si="145"/>
        <v>#VALUE!</v>
      </c>
      <c r="L309" s="153"/>
      <c r="M309" s="53"/>
      <c r="N309" s="175">
        <f t="shared" si="146"/>
        <v>1309</v>
      </c>
      <c r="O309" s="53"/>
      <c r="P309" s="175">
        <f t="shared" si="147"/>
        <v>10309</v>
      </c>
      <c r="Q309" s="30"/>
      <c r="R309" s="149" t="str">
        <f>IFERROR(VLOOKUP(Q309,Setup!D$16:E$25,2,FALSE),"")</f>
        <v/>
      </c>
      <c r="S309" s="51" t="str">
        <f ca="1">IFERROR(IF(OR(I309="",VLOOKUP(I309,CatCostInp!$E$2:$K$88,7,FALSE)=0),"",VLOOKUP(I309,CatCostInp!$E$2:$K$88,7,FALSE)),"")</f>
        <v/>
      </c>
      <c r="T309" s="159" t="e">
        <f>VLOOKUP(U309,#REF!,2,FALSE)</f>
        <v>#REF!</v>
      </c>
      <c r="U309" s="30"/>
      <c r="V309" s="1" t="str">
        <f ca="1">IF(U309=Setup!$C$10,"Grant",IF('Other Pharma &amp; Health Products'!U309=Setup!$C$11,"Local",IF('Other Pharma &amp; Health Products'!U309=Setup!$C$12,"Other","")))</f>
        <v/>
      </c>
      <c r="W309" s="34"/>
      <c r="X309" s="148"/>
      <c r="Y309" s="34"/>
      <c r="Z309" s="36" t="str">
        <f t="shared" si="148"/>
        <v/>
      </c>
      <c r="AA309" s="35"/>
      <c r="AB309" s="32" t="str">
        <f t="shared" si="149"/>
        <v/>
      </c>
      <c r="AC309" s="34"/>
      <c r="AD309" s="32" t="str">
        <f t="shared" si="150"/>
        <v/>
      </c>
      <c r="AE309" s="34"/>
      <c r="AF309" s="36" t="str">
        <f t="shared" si="151"/>
        <v/>
      </c>
      <c r="AG309" s="36" t="str">
        <f t="shared" si="152"/>
        <v/>
      </c>
      <c r="AH309" s="36" t="str">
        <f t="shared" si="153"/>
        <v/>
      </c>
      <c r="AI309" s="55"/>
      <c r="AJ309" s="37"/>
      <c r="AK309" s="148"/>
      <c r="AL309" s="34"/>
      <c r="AM309" s="32" t="str">
        <f t="shared" si="154"/>
        <v/>
      </c>
      <c r="AN309" s="34"/>
      <c r="AO309" s="32" t="str">
        <f t="shared" si="155"/>
        <v/>
      </c>
      <c r="AP309" s="35"/>
      <c r="AQ309" s="32" t="str">
        <f t="shared" si="156"/>
        <v/>
      </c>
      <c r="AR309" s="34"/>
      <c r="AS309" s="36" t="str">
        <f t="shared" si="157"/>
        <v/>
      </c>
      <c r="AT309" s="36" t="str">
        <f t="shared" si="158"/>
        <v/>
      </c>
      <c r="AU309" s="36" t="str">
        <f t="shared" si="159"/>
        <v/>
      </c>
      <c r="AV309" s="55"/>
      <c r="AW309" s="34"/>
      <c r="AX309" s="148"/>
      <c r="AY309" s="34"/>
      <c r="AZ309" s="32" t="str">
        <f t="shared" si="160"/>
        <v/>
      </c>
      <c r="BA309" s="34"/>
      <c r="BB309" s="32" t="str">
        <f t="shared" si="161"/>
        <v/>
      </c>
      <c r="BC309" s="34"/>
      <c r="BD309" s="32" t="str">
        <f t="shared" si="162"/>
        <v/>
      </c>
      <c r="BE309" s="34"/>
      <c r="BF309" s="36" t="str">
        <f t="shared" si="163"/>
        <v/>
      </c>
      <c r="BG309" s="36" t="str">
        <f t="shared" si="164"/>
        <v/>
      </c>
      <c r="BH309" s="36" t="str">
        <f t="shared" si="165"/>
        <v/>
      </c>
      <c r="BI309" s="55"/>
      <c r="BJ309" s="34"/>
      <c r="BK309" s="148"/>
      <c r="BL309" s="34"/>
      <c r="BM309" s="32" t="str">
        <f t="shared" si="166"/>
        <v/>
      </c>
      <c r="BN309" s="34"/>
      <c r="BO309" s="32" t="str">
        <f t="shared" si="167"/>
        <v/>
      </c>
      <c r="BP309" s="34"/>
      <c r="BQ309" s="32" t="str">
        <f t="shared" si="168"/>
        <v/>
      </c>
      <c r="BR309" s="34"/>
      <c r="BS309" s="36" t="str">
        <f t="shared" si="169"/>
        <v/>
      </c>
      <c r="BT309" s="36" t="str">
        <f t="shared" si="170"/>
        <v/>
      </c>
      <c r="BU309" s="36" t="str">
        <f t="shared" si="171"/>
        <v/>
      </c>
      <c r="BV309" s="55"/>
      <c r="BW309" s="36" t="str">
        <f t="shared" si="172"/>
        <v/>
      </c>
      <c r="BX309" s="36" t="str">
        <f t="shared" si="172"/>
        <v/>
      </c>
      <c r="BY309" s="31"/>
      <c r="BZ309" s="38"/>
      <c r="CB309" s="120" t="e">
        <f t="shared" ca="1" si="141"/>
        <v>#VALUE!</v>
      </c>
      <c r="CC309" s="2" t="e">
        <f t="shared" ca="1" si="173"/>
        <v>#VALUE!</v>
      </c>
    </row>
    <row r="310" spans="1:81" s="10" customFormat="1" ht="25.15" customHeight="1" x14ac:dyDescent="0.2">
      <c r="A310" s="52" t="str">
        <f t="shared" si="174"/>
        <v/>
      </c>
      <c r="B310" s="157" t="e">
        <f t="shared" ca="1" si="142"/>
        <v>#VALUE!</v>
      </c>
      <c r="C310" s="157" t="e">
        <f t="shared" si="143"/>
        <v>#VALUE!</v>
      </c>
      <c r="D310" s="29"/>
      <c r="E310" s="155" t="str">
        <f ca="1">IFERROR(INDIRECT(ADDRESS(MATCH(D310,CatModules!C:C,0),2,1,1,"CatModules")),"")</f>
        <v/>
      </c>
      <c r="F310" s="96"/>
      <c r="G310" s="156" t="str">
        <f ca="1">IFERROR(INDIRECT(ADDRESS(MATCH(CONCATENATE(E310,"-",F310),CatInt!K:K,0),3,1,1,"CatInt")),"")</f>
        <v/>
      </c>
      <c r="H310" s="45" t="str">
        <f>IF(F310="","",VLOOKUP(F310,#REF!,2,FALSE))</f>
        <v/>
      </c>
      <c r="I310" s="29"/>
      <c r="J310" s="155" t="e">
        <f t="shared" si="144"/>
        <v>#VALUE!</v>
      </c>
      <c r="K310" s="155" t="e">
        <f t="shared" si="145"/>
        <v>#VALUE!</v>
      </c>
      <c r="L310" s="153"/>
      <c r="M310" s="53"/>
      <c r="N310" s="175">
        <f t="shared" si="146"/>
        <v>1310</v>
      </c>
      <c r="O310" s="53"/>
      <c r="P310" s="175">
        <f t="shared" si="147"/>
        <v>10310</v>
      </c>
      <c r="Q310" s="30"/>
      <c r="R310" s="149" t="str">
        <f>IFERROR(VLOOKUP(Q310,Setup!D$16:E$25,2,FALSE),"")</f>
        <v/>
      </c>
      <c r="S310" s="51" t="str">
        <f ca="1">IFERROR(IF(OR(I310="",VLOOKUP(I310,CatCostInp!$E$2:$K$88,7,FALSE)=0),"",VLOOKUP(I310,CatCostInp!$E$2:$K$88,7,FALSE)),"")</f>
        <v/>
      </c>
      <c r="T310" s="159" t="e">
        <f>VLOOKUP(U310,#REF!,2,FALSE)</f>
        <v>#REF!</v>
      </c>
      <c r="U310" s="30"/>
      <c r="V310" s="1" t="str">
        <f ca="1">IF(U310=Setup!$C$10,"Grant",IF('Other Pharma &amp; Health Products'!U310=Setup!$C$11,"Local",IF('Other Pharma &amp; Health Products'!U310=Setup!$C$12,"Other","")))</f>
        <v/>
      </c>
      <c r="W310" s="34"/>
      <c r="X310" s="148"/>
      <c r="Y310" s="34"/>
      <c r="Z310" s="36" t="str">
        <f t="shared" si="148"/>
        <v/>
      </c>
      <c r="AA310" s="35"/>
      <c r="AB310" s="32" t="str">
        <f t="shared" si="149"/>
        <v/>
      </c>
      <c r="AC310" s="34"/>
      <c r="AD310" s="32" t="str">
        <f t="shared" si="150"/>
        <v/>
      </c>
      <c r="AE310" s="34"/>
      <c r="AF310" s="36" t="str">
        <f t="shared" si="151"/>
        <v/>
      </c>
      <c r="AG310" s="36" t="str">
        <f t="shared" si="152"/>
        <v/>
      </c>
      <c r="AH310" s="36" t="str">
        <f t="shared" si="153"/>
        <v/>
      </c>
      <c r="AI310" s="55"/>
      <c r="AJ310" s="37"/>
      <c r="AK310" s="148"/>
      <c r="AL310" s="34"/>
      <c r="AM310" s="32" t="str">
        <f t="shared" si="154"/>
        <v/>
      </c>
      <c r="AN310" s="34"/>
      <c r="AO310" s="32" t="str">
        <f t="shared" si="155"/>
        <v/>
      </c>
      <c r="AP310" s="35"/>
      <c r="AQ310" s="32" t="str">
        <f t="shared" si="156"/>
        <v/>
      </c>
      <c r="AR310" s="34"/>
      <c r="AS310" s="36" t="str">
        <f t="shared" si="157"/>
        <v/>
      </c>
      <c r="AT310" s="36" t="str">
        <f t="shared" si="158"/>
        <v/>
      </c>
      <c r="AU310" s="36" t="str">
        <f t="shared" si="159"/>
        <v/>
      </c>
      <c r="AV310" s="55"/>
      <c r="AW310" s="34"/>
      <c r="AX310" s="148"/>
      <c r="AY310" s="34"/>
      <c r="AZ310" s="32" t="str">
        <f t="shared" si="160"/>
        <v/>
      </c>
      <c r="BA310" s="34"/>
      <c r="BB310" s="32" t="str">
        <f t="shared" si="161"/>
        <v/>
      </c>
      <c r="BC310" s="34"/>
      <c r="BD310" s="32" t="str">
        <f t="shared" si="162"/>
        <v/>
      </c>
      <c r="BE310" s="34"/>
      <c r="BF310" s="36" t="str">
        <f t="shared" si="163"/>
        <v/>
      </c>
      <c r="BG310" s="36" t="str">
        <f t="shared" si="164"/>
        <v/>
      </c>
      <c r="BH310" s="36" t="str">
        <f t="shared" si="165"/>
        <v/>
      </c>
      <c r="BI310" s="55"/>
      <c r="BJ310" s="34"/>
      <c r="BK310" s="148"/>
      <c r="BL310" s="34"/>
      <c r="BM310" s="32" t="str">
        <f t="shared" si="166"/>
        <v/>
      </c>
      <c r="BN310" s="34"/>
      <c r="BO310" s="32" t="str">
        <f t="shared" si="167"/>
        <v/>
      </c>
      <c r="BP310" s="34"/>
      <c r="BQ310" s="32" t="str">
        <f t="shared" si="168"/>
        <v/>
      </c>
      <c r="BR310" s="34"/>
      <c r="BS310" s="36" t="str">
        <f t="shared" si="169"/>
        <v/>
      </c>
      <c r="BT310" s="36" t="str">
        <f t="shared" si="170"/>
        <v/>
      </c>
      <c r="BU310" s="36" t="str">
        <f t="shared" si="171"/>
        <v/>
      </c>
      <c r="BV310" s="55"/>
      <c r="BW310" s="36" t="str">
        <f t="shared" si="172"/>
        <v/>
      </c>
      <c r="BX310" s="36" t="str">
        <f t="shared" si="172"/>
        <v/>
      </c>
      <c r="BY310" s="31"/>
      <c r="BZ310" s="38"/>
      <c r="CB310" s="120" t="e">
        <f t="shared" ca="1" si="141"/>
        <v>#VALUE!</v>
      </c>
      <c r="CC310" s="2" t="e">
        <f t="shared" ca="1" si="173"/>
        <v>#VALUE!</v>
      </c>
    </row>
    <row r="311" spans="1:81" s="10" customFormat="1" ht="25.15" customHeight="1" x14ac:dyDescent="0.2">
      <c r="A311" s="52" t="str">
        <f t="shared" si="174"/>
        <v/>
      </c>
      <c r="B311" s="157" t="e">
        <f t="shared" ca="1" si="142"/>
        <v>#VALUE!</v>
      </c>
      <c r="C311" s="157" t="e">
        <f t="shared" si="143"/>
        <v>#VALUE!</v>
      </c>
      <c r="D311" s="29"/>
      <c r="E311" s="155" t="str">
        <f ca="1">IFERROR(INDIRECT(ADDRESS(MATCH(D311,CatModules!C:C,0),2,1,1,"CatModules")),"")</f>
        <v/>
      </c>
      <c r="F311" s="96"/>
      <c r="G311" s="156" t="str">
        <f ca="1">IFERROR(INDIRECT(ADDRESS(MATCH(CONCATENATE(E311,"-",F311),CatInt!K:K,0),3,1,1,"CatInt")),"")</f>
        <v/>
      </c>
      <c r="H311" s="45" t="str">
        <f>IF(F311="","",VLOOKUP(F311,#REF!,2,FALSE))</f>
        <v/>
      </c>
      <c r="I311" s="29"/>
      <c r="J311" s="155" t="e">
        <f t="shared" si="144"/>
        <v>#VALUE!</v>
      </c>
      <c r="K311" s="155" t="e">
        <f t="shared" si="145"/>
        <v>#VALUE!</v>
      </c>
      <c r="L311" s="153"/>
      <c r="M311" s="53"/>
      <c r="N311" s="175">
        <f t="shared" si="146"/>
        <v>1311</v>
      </c>
      <c r="O311" s="53"/>
      <c r="P311" s="175">
        <f t="shared" si="147"/>
        <v>10311</v>
      </c>
      <c r="Q311" s="30"/>
      <c r="R311" s="149" t="str">
        <f>IFERROR(VLOOKUP(Q311,Setup!D$16:E$25,2,FALSE),"")</f>
        <v/>
      </c>
      <c r="S311" s="51" t="str">
        <f ca="1">IFERROR(IF(OR(I311="",VLOOKUP(I311,CatCostInp!$E$2:$K$88,7,FALSE)=0),"",VLOOKUP(I311,CatCostInp!$E$2:$K$88,7,FALSE)),"")</f>
        <v/>
      </c>
      <c r="T311" s="159" t="e">
        <f>VLOOKUP(U311,#REF!,2,FALSE)</f>
        <v>#REF!</v>
      </c>
      <c r="U311" s="30"/>
      <c r="V311" s="1" t="str">
        <f ca="1">IF(U311=Setup!$C$10,"Grant",IF('Other Pharma &amp; Health Products'!U311=Setup!$C$11,"Local",IF('Other Pharma &amp; Health Products'!U311=Setup!$C$12,"Other","")))</f>
        <v/>
      </c>
      <c r="W311" s="34"/>
      <c r="X311" s="148"/>
      <c r="Y311" s="34"/>
      <c r="Z311" s="36" t="str">
        <f t="shared" si="148"/>
        <v/>
      </c>
      <c r="AA311" s="35"/>
      <c r="AB311" s="32" t="str">
        <f t="shared" si="149"/>
        <v/>
      </c>
      <c r="AC311" s="34"/>
      <c r="AD311" s="32" t="str">
        <f t="shared" si="150"/>
        <v/>
      </c>
      <c r="AE311" s="34"/>
      <c r="AF311" s="36" t="str">
        <f t="shared" si="151"/>
        <v/>
      </c>
      <c r="AG311" s="36" t="str">
        <f t="shared" si="152"/>
        <v/>
      </c>
      <c r="AH311" s="36" t="str">
        <f t="shared" si="153"/>
        <v/>
      </c>
      <c r="AI311" s="55"/>
      <c r="AJ311" s="37"/>
      <c r="AK311" s="148"/>
      <c r="AL311" s="34"/>
      <c r="AM311" s="32" t="str">
        <f t="shared" si="154"/>
        <v/>
      </c>
      <c r="AN311" s="34"/>
      <c r="AO311" s="32" t="str">
        <f t="shared" si="155"/>
        <v/>
      </c>
      <c r="AP311" s="35"/>
      <c r="AQ311" s="32" t="str">
        <f t="shared" si="156"/>
        <v/>
      </c>
      <c r="AR311" s="34"/>
      <c r="AS311" s="36" t="str">
        <f t="shared" si="157"/>
        <v/>
      </c>
      <c r="AT311" s="36" t="str">
        <f t="shared" si="158"/>
        <v/>
      </c>
      <c r="AU311" s="36" t="str">
        <f t="shared" si="159"/>
        <v/>
      </c>
      <c r="AV311" s="55"/>
      <c r="AW311" s="34"/>
      <c r="AX311" s="148"/>
      <c r="AY311" s="34"/>
      <c r="AZ311" s="32" t="str">
        <f t="shared" si="160"/>
        <v/>
      </c>
      <c r="BA311" s="34"/>
      <c r="BB311" s="32" t="str">
        <f t="shared" si="161"/>
        <v/>
      </c>
      <c r="BC311" s="34"/>
      <c r="BD311" s="32" t="str">
        <f t="shared" si="162"/>
        <v/>
      </c>
      <c r="BE311" s="34"/>
      <c r="BF311" s="36" t="str">
        <f t="shared" si="163"/>
        <v/>
      </c>
      <c r="BG311" s="36" t="str">
        <f t="shared" si="164"/>
        <v/>
      </c>
      <c r="BH311" s="36" t="str">
        <f t="shared" si="165"/>
        <v/>
      </c>
      <c r="BI311" s="55"/>
      <c r="BJ311" s="34"/>
      <c r="BK311" s="148"/>
      <c r="BL311" s="34"/>
      <c r="BM311" s="32" t="str">
        <f t="shared" si="166"/>
        <v/>
      </c>
      <c r="BN311" s="34"/>
      <c r="BO311" s="32" t="str">
        <f t="shared" si="167"/>
        <v/>
      </c>
      <c r="BP311" s="34"/>
      <c r="BQ311" s="32" t="str">
        <f t="shared" si="168"/>
        <v/>
      </c>
      <c r="BR311" s="34"/>
      <c r="BS311" s="36" t="str">
        <f t="shared" si="169"/>
        <v/>
      </c>
      <c r="BT311" s="36" t="str">
        <f t="shared" si="170"/>
        <v/>
      </c>
      <c r="BU311" s="36" t="str">
        <f t="shared" si="171"/>
        <v/>
      </c>
      <c r="BV311" s="55"/>
      <c r="BW311" s="36" t="str">
        <f t="shared" si="172"/>
        <v/>
      </c>
      <c r="BX311" s="36" t="str">
        <f t="shared" si="172"/>
        <v/>
      </c>
      <c r="BY311" s="31"/>
      <c r="BZ311" s="38"/>
      <c r="CB311" s="120" t="e">
        <f t="shared" ca="1" si="141"/>
        <v>#VALUE!</v>
      </c>
      <c r="CC311" s="2" t="e">
        <f t="shared" ca="1" si="173"/>
        <v>#VALUE!</v>
      </c>
    </row>
    <row r="312" spans="1:81" s="10" customFormat="1" ht="25.15" customHeight="1" x14ac:dyDescent="0.2">
      <c r="A312" s="52" t="str">
        <f t="shared" si="174"/>
        <v/>
      </c>
      <c r="B312" s="157" t="e">
        <f t="shared" ca="1" si="142"/>
        <v>#VALUE!</v>
      </c>
      <c r="C312" s="157" t="e">
        <f t="shared" si="143"/>
        <v>#VALUE!</v>
      </c>
      <c r="D312" s="29"/>
      <c r="E312" s="155" t="str">
        <f ca="1">IFERROR(INDIRECT(ADDRESS(MATCH(D312,CatModules!C:C,0),2,1,1,"CatModules")),"")</f>
        <v/>
      </c>
      <c r="F312" s="96"/>
      <c r="G312" s="156" t="str">
        <f ca="1">IFERROR(INDIRECT(ADDRESS(MATCH(CONCATENATE(E312,"-",F312),CatInt!K:K,0),3,1,1,"CatInt")),"")</f>
        <v/>
      </c>
      <c r="H312" s="45" t="str">
        <f>IF(F312="","",VLOOKUP(F312,#REF!,2,FALSE))</f>
        <v/>
      </c>
      <c r="I312" s="29"/>
      <c r="J312" s="155" t="e">
        <f t="shared" si="144"/>
        <v>#VALUE!</v>
      </c>
      <c r="K312" s="155" t="e">
        <f t="shared" si="145"/>
        <v>#VALUE!</v>
      </c>
      <c r="L312" s="153"/>
      <c r="M312" s="53"/>
      <c r="N312" s="175">
        <f t="shared" si="146"/>
        <v>1312</v>
      </c>
      <c r="O312" s="53"/>
      <c r="P312" s="175">
        <f t="shared" si="147"/>
        <v>10312</v>
      </c>
      <c r="Q312" s="30"/>
      <c r="R312" s="149" t="str">
        <f>IFERROR(VLOOKUP(Q312,Setup!D$16:E$25,2,FALSE),"")</f>
        <v/>
      </c>
      <c r="S312" s="51" t="str">
        <f ca="1">IFERROR(IF(OR(I312="",VLOOKUP(I312,CatCostInp!$E$2:$K$88,7,FALSE)=0),"",VLOOKUP(I312,CatCostInp!$E$2:$K$88,7,FALSE)),"")</f>
        <v/>
      </c>
      <c r="T312" s="159" t="e">
        <f>VLOOKUP(U312,#REF!,2,FALSE)</f>
        <v>#REF!</v>
      </c>
      <c r="U312" s="30"/>
      <c r="V312" s="1" t="str">
        <f ca="1">IF(U312=Setup!$C$10,"Grant",IF('Other Pharma &amp; Health Products'!U312=Setup!$C$11,"Local",IF('Other Pharma &amp; Health Products'!U312=Setup!$C$12,"Other","")))</f>
        <v/>
      </c>
      <c r="W312" s="34"/>
      <c r="X312" s="148"/>
      <c r="Y312" s="34"/>
      <c r="Z312" s="36" t="str">
        <f t="shared" si="148"/>
        <v/>
      </c>
      <c r="AA312" s="35"/>
      <c r="AB312" s="32" t="str">
        <f t="shared" si="149"/>
        <v/>
      </c>
      <c r="AC312" s="34"/>
      <c r="AD312" s="32" t="str">
        <f t="shared" si="150"/>
        <v/>
      </c>
      <c r="AE312" s="34"/>
      <c r="AF312" s="36" t="str">
        <f t="shared" si="151"/>
        <v/>
      </c>
      <c r="AG312" s="36" t="str">
        <f t="shared" si="152"/>
        <v/>
      </c>
      <c r="AH312" s="36" t="str">
        <f t="shared" si="153"/>
        <v/>
      </c>
      <c r="AI312" s="55"/>
      <c r="AJ312" s="37"/>
      <c r="AK312" s="148"/>
      <c r="AL312" s="34"/>
      <c r="AM312" s="32" t="str">
        <f t="shared" si="154"/>
        <v/>
      </c>
      <c r="AN312" s="34"/>
      <c r="AO312" s="32" t="str">
        <f t="shared" si="155"/>
        <v/>
      </c>
      <c r="AP312" s="35"/>
      <c r="AQ312" s="32" t="str">
        <f t="shared" si="156"/>
        <v/>
      </c>
      <c r="AR312" s="34"/>
      <c r="AS312" s="36" t="str">
        <f t="shared" si="157"/>
        <v/>
      </c>
      <c r="AT312" s="36" t="str">
        <f t="shared" si="158"/>
        <v/>
      </c>
      <c r="AU312" s="36" t="str">
        <f t="shared" si="159"/>
        <v/>
      </c>
      <c r="AV312" s="55"/>
      <c r="AW312" s="34"/>
      <c r="AX312" s="148"/>
      <c r="AY312" s="34"/>
      <c r="AZ312" s="32" t="str">
        <f t="shared" si="160"/>
        <v/>
      </c>
      <c r="BA312" s="34"/>
      <c r="BB312" s="32" t="str">
        <f t="shared" si="161"/>
        <v/>
      </c>
      <c r="BC312" s="34"/>
      <c r="BD312" s="32" t="str">
        <f t="shared" si="162"/>
        <v/>
      </c>
      <c r="BE312" s="34"/>
      <c r="BF312" s="36" t="str">
        <f t="shared" si="163"/>
        <v/>
      </c>
      <c r="BG312" s="36" t="str">
        <f t="shared" si="164"/>
        <v/>
      </c>
      <c r="BH312" s="36" t="str">
        <f t="shared" si="165"/>
        <v/>
      </c>
      <c r="BI312" s="55"/>
      <c r="BJ312" s="34"/>
      <c r="BK312" s="148"/>
      <c r="BL312" s="34"/>
      <c r="BM312" s="32" t="str">
        <f t="shared" si="166"/>
        <v/>
      </c>
      <c r="BN312" s="34"/>
      <c r="BO312" s="32" t="str">
        <f t="shared" si="167"/>
        <v/>
      </c>
      <c r="BP312" s="34"/>
      <c r="BQ312" s="32" t="str">
        <f t="shared" si="168"/>
        <v/>
      </c>
      <c r="BR312" s="34"/>
      <c r="BS312" s="36" t="str">
        <f t="shared" si="169"/>
        <v/>
      </c>
      <c r="BT312" s="36" t="str">
        <f t="shared" si="170"/>
        <v/>
      </c>
      <c r="BU312" s="36" t="str">
        <f t="shared" si="171"/>
        <v/>
      </c>
      <c r="BV312" s="55"/>
      <c r="BW312" s="36" t="str">
        <f t="shared" si="172"/>
        <v/>
      </c>
      <c r="BX312" s="36" t="str">
        <f t="shared" si="172"/>
        <v/>
      </c>
      <c r="BY312" s="31"/>
      <c r="BZ312" s="38"/>
      <c r="CB312" s="120" t="e">
        <f t="shared" ca="1" si="141"/>
        <v>#VALUE!</v>
      </c>
      <c r="CC312" s="2" t="e">
        <f t="shared" ca="1" si="173"/>
        <v>#VALUE!</v>
      </c>
    </row>
    <row r="313" spans="1:81" s="10" customFormat="1" ht="25.15" customHeight="1" x14ac:dyDescent="0.2">
      <c r="A313" s="52" t="str">
        <f t="shared" si="174"/>
        <v/>
      </c>
      <c r="B313" s="157" t="e">
        <f t="shared" ca="1" si="142"/>
        <v>#VALUE!</v>
      </c>
      <c r="C313" s="157" t="e">
        <f t="shared" si="143"/>
        <v>#VALUE!</v>
      </c>
      <c r="D313" s="29"/>
      <c r="E313" s="155" t="str">
        <f ca="1">IFERROR(INDIRECT(ADDRESS(MATCH(D313,CatModules!C:C,0),2,1,1,"CatModules")),"")</f>
        <v/>
      </c>
      <c r="F313" s="96"/>
      <c r="G313" s="156" t="str">
        <f ca="1">IFERROR(INDIRECT(ADDRESS(MATCH(CONCATENATE(E313,"-",F313),CatInt!K:K,0),3,1,1,"CatInt")),"")</f>
        <v/>
      </c>
      <c r="H313" s="45" t="str">
        <f>IF(F313="","",VLOOKUP(F313,#REF!,2,FALSE))</f>
        <v/>
      </c>
      <c r="I313" s="29"/>
      <c r="J313" s="155" t="e">
        <f t="shared" si="144"/>
        <v>#VALUE!</v>
      </c>
      <c r="K313" s="155" t="e">
        <f t="shared" si="145"/>
        <v>#VALUE!</v>
      </c>
      <c r="L313" s="153"/>
      <c r="M313" s="53"/>
      <c r="N313" s="175">
        <f t="shared" si="146"/>
        <v>1313</v>
      </c>
      <c r="O313" s="53"/>
      <c r="P313" s="175">
        <f t="shared" si="147"/>
        <v>10313</v>
      </c>
      <c r="Q313" s="30"/>
      <c r="R313" s="149" t="str">
        <f>IFERROR(VLOOKUP(Q313,Setup!D$16:E$25,2,FALSE),"")</f>
        <v/>
      </c>
      <c r="S313" s="51" t="str">
        <f ca="1">IFERROR(IF(OR(I313="",VLOOKUP(I313,CatCostInp!$E$2:$K$88,7,FALSE)=0),"",VLOOKUP(I313,CatCostInp!$E$2:$K$88,7,FALSE)),"")</f>
        <v/>
      </c>
      <c r="T313" s="159" t="e">
        <f>VLOOKUP(U313,#REF!,2,FALSE)</f>
        <v>#REF!</v>
      </c>
      <c r="U313" s="30"/>
      <c r="V313" s="1" t="str">
        <f ca="1">IF(U313=Setup!$C$10,"Grant",IF('Other Pharma &amp; Health Products'!U313=Setup!$C$11,"Local",IF('Other Pharma &amp; Health Products'!U313=Setup!$C$12,"Other","")))</f>
        <v/>
      </c>
      <c r="W313" s="34"/>
      <c r="X313" s="148"/>
      <c r="Y313" s="34"/>
      <c r="Z313" s="36" t="str">
        <f t="shared" si="148"/>
        <v/>
      </c>
      <c r="AA313" s="35"/>
      <c r="AB313" s="32" t="str">
        <f t="shared" si="149"/>
        <v/>
      </c>
      <c r="AC313" s="34"/>
      <c r="AD313" s="32" t="str">
        <f t="shared" si="150"/>
        <v/>
      </c>
      <c r="AE313" s="34"/>
      <c r="AF313" s="36" t="str">
        <f t="shared" si="151"/>
        <v/>
      </c>
      <c r="AG313" s="36" t="str">
        <f t="shared" si="152"/>
        <v/>
      </c>
      <c r="AH313" s="36" t="str">
        <f t="shared" si="153"/>
        <v/>
      </c>
      <c r="AI313" s="55"/>
      <c r="AJ313" s="37"/>
      <c r="AK313" s="148"/>
      <c r="AL313" s="34"/>
      <c r="AM313" s="32" t="str">
        <f t="shared" si="154"/>
        <v/>
      </c>
      <c r="AN313" s="34"/>
      <c r="AO313" s="32" t="str">
        <f t="shared" si="155"/>
        <v/>
      </c>
      <c r="AP313" s="35"/>
      <c r="AQ313" s="32" t="str">
        <f t="shared" si="156"/>
        <v/>
      </c>
      <c r="AR313" s="34"/>
      <c r="AS313" s="36" t="str">
        <f t="shared" si="157"/>
        <v/>
      </c>
      <c r="AT313" s="36" t="str">
        <f t="shared" si="158"/>
        <v/>
      </c>
      <c r="AU313" s="36" t="str">
        <f t="shared" si="159"/>
        <v/>
      </c>
      <c r="AV313" s="55"/>
      <c r="AW313" s="34"/>
      <c r="AX313" s="148"/>
      <c r="AY313" s="34"/>
      <c r="AZ313" s="32" t="str">
        <f t="shared" si="160"/>
        <v/>
      </c>
      <c r="BA313" s="34"/>
      <c r="BB313" s="32" t="str">
        <f t="shared" si="161"/>
        <v/>
      </c>
      <c r="BC313" s="34"/>
      <c r="BD313" s="32" t="str">
        <f t="shared" si="162"/>
        <v/>
      </c>
      <c r="BE313" s="34"/>
      <c r="BF313" s="36" t="str">
        <f t="shared" si="163"/>
        <v/>
      </c>
      <c r="BG313" s="36" t="str">
        <f t="shared" si="164"/>
        <v/>
      </c>
      <c r="BH313" s="36" t="str">
        <f t="shared" si="165"/>
        <v/>
      </c>
      <c r="BI313" s="55"/>
      <c r="BJ313" s="34"/>
      <c r="BK313" s="148"/>
      <c r="BL313" s="34"/>
      <c r="BM313" s="32" t="str">
        <f t="shared" si="166"/>
        <v/>
      </c>
      <c r="BN313" s="34"/>
      <c r="BO313" s="32" t="str">
        <f t="shared" si="167"/>
        <v/>
      </c>
      <c r="BP313" s="34"/>
      <c r="BQ313" s="32" t="str">
        <f t="shared" si="168"/>
        <v/>
      </c>
      <c r="BR313" s="34"/>
      <c r="BS313" s="36" t="str">
        <f t="shared" si="169"/>
        <v/>
      </c>
      <c r="BT313" s="36" t="str">
        <f t="shared" si="170"/>
        <v/>
      </c>
      <c r="BU313" s="36" t="str">
        <f t="shared" si="171"/>
        <v/>
      </c>
      <c r="BV313" s="55"/>
      <c r="BW313" s="36" t="str">
        <f t="shared" si="172"/>
        <v/>
      </c>
      <c r="BX313" s="36" t="str">
        <f t="shared" si="172"/>
        <v/>
      </c>
      <c r="BY313" s="31"/>
      <c r="BZ313" s="38"/>
      <c r="CB313" s="120" t="e">
        <f t="shared" ca="1" si="141"/>
        <v>#VALUE!</v>
      </c>
      <c r="CC313" s="2" t="e">
        <f t="shared" ca="1" si="173"/>
        <v>#VALUE!</v>
      </c>
    </row>
    <row r="314" spans="1:81" s="10" customFormat="1" ht="25.15" customHeight="1" x14ac:dyDescent="0.2">
      <c r="A314" s="52" t="str">
        <f t="shared" si="174"/>
        <v/>
      </c>
      <c r="B314" s="157" t="e">
        <f t="shared" ca="1" si="142"/>
        <v>#VALUE!</v>
      </c>
      <c r="C314" s="157" t="e">
        <f t="shared" si="143"/>
        <v>#VALUE!</v>
      </c>
      <c r="D314" s="29"/>
      <c r="E314" s="155" t="str">
        <f ca="1">IFERROR(INDIRECT(ADDRESS(MATCH(D314,CatModules!C:C,0),2,1,1,"CatModules")),"")</f>
        <v/>
      </c>
      <c r="F314" s="96"/>
      <c r="G314" s="156" t="str">
        <f ca="1">IFERROR(INDIRECT(ADDRESS(MATCH(CONCATENATE(E314,"-",F314),CatInt!K:K,0),3,1,1,"CatInt")),"")</f>
        <v/>
      </c>
      <c r="H314" s="45" t="str">
        <f>IF(F314="","",VLOOKUP(F314,#REF!,2,FALSE))</f>
        <v/>
      </c>
      <c r="I314" s="29"/>
      <c r="J314" s="155" t="e">
        <f t="shared" si="144"/>
        <v>#VALUE!</v>
      </c>
      <c r="K314" s="155" t="e">
        <f t="shared" si="145"/>
        <v>#VALUE!</v>
      </c>
      <c r="L314" s="153"/>
      <c r="M314" s="53"/>
      <c r="N314" s="175">
        <f t="shared" si="146"/>
        <v>1314</v>
      </c>
      <c r="O314" s="53"/>
      <c r="P314" s="175">
        <f t="shared" si="147"/>
        <v>10314</v>
      </c>
      <c r="Q314" s="30"/>
      <c r="R314" s="149" t="str">
        <f>IFERROR(VLOOKUP(Q314,Setup!D$16:E$25,2,FALSE),"")</f>
        <v/>
      </c>
      <c r="S314" s="51" t="str">
        <f ca="1">IFERROR(IF(OR(I314="",VLOOKUP(I314,CatCostInp!$E$2:$K$88,7,FALSE)=0),"",VLOOKUP(I314,CatCostInp!$E$2:$K$88,7,FALSE)),"")</f>
        <v/>
      </c>
      <c r="T314" s="159" t="e">
        <f>VLOOKUP(U314,#REF!,2,FALSE)</f>
        <v>#REF!</v>
      </c>
      <c r="U314" s="30"/>
      <c r="V314" s="1" t="str">
        <f ca="1">IF(U314=Setup!$C$10,"Grant",IF('Other Pharma &amp; Health Products'!U314=Setup!$C$11,"Local",IF('Other Pharma &amp; Health Products'!U314=Setup!$C$12,"Other","")))</f>
        <v/>
      </c>
      <c r="W314" s="34"/>
      <c r="X314" s="148"/>
      <c r="Y314" s="34"/>
      <c r="Z314" s="36" t="str">
        <f t="shared" si="148"/>
        <v/>
      </c>
      <c r="AA314" s="35"/>
      <c r="AB314" s="32" t="str">
        <f t="shared" si="149"/>
        <v/>
      </c>
      <c r="AC314" s="34"/>
      <c r="AD314" s="32" t="str">
        <f t="shared" si="150"/>
        <v/>
      </c>
      <c r="AE314" s="34"/>
      <c r="AF314" s="36" t="str">
        <f t="shared" si="151"/>
        <v/>
      </c>
      <c r="AG314" s="36" t="str">
        <f t="shared" si="152"/>
        <v/>
      </c>
      <c r="AH314" s="36" t="str">
        <f t="shared" si="153"/>
        <v/>
      </c>
      <c r="AI314" s="55"/>
      <c r="AJ314" s="37"/>
      <c r="AK314" s="148"/>
      <c r="AL314" s="34"/>
      <c r="AM314" s="32" t="str">
        <f t="shared" si="154"/>
        <v/>
      </c>
      <c r="AN314" s="34"/>
      <c r="AO314" s="32" t="str">
        <f t="shared" si="155"/>
        <v/>
      </c>
      <c r="AP314" s="35"/>
      <c r="AQ314" s="32" t="str">
        <f t="shared" si="156"/>
        <v/>
      </c>
      <c r="AR314" s="34"/>
      <c r="AS314" s="36" t="str">
        <f t="shared" si="157"/>
        <v/>
      </c>
      <c r="AT314" s="36" t="str">
        <f t="shared" si="158"/>
        <v/>
      </c>
      <c r="AU314" s="36" t="str">
        <f t="shared" si="159"/>
        <v/>
      </c>
      <c r="AV314" s="55"/>
      <c r="AW314" s="34"/>
      <c r="AX314" s="148"/>
      <c r="AY314" s="34"/>
      <c r="AZ314" s="32" t="str">
        <f t="shared" si="160"/>
        <v/>
      </c>
      <c r="BA314" s="34"/>
      <c r="BB314" s="32" t="str">
        <f t="shared" si="161"/>
        <v/>
      </c>
      <c r="BC314" s="34"/>
      <c r="BD314" s="32" t="str">
        <f t="shared" si="162"/>
        <v/>
      </c>
      <c r="BE314" s="34"/>
      <c r="BF314" s="36" t="str">
        <f t="shared" si="163"/>
        <v/>
      </c>
      <c r="BG314" s="36" t="str">
        <f t="shared" si="164"/>
        <v/>
      </c>
      <c r="BH314" s="36" t="str">
        <f t="shared" si="165"/>
        <v/>
      </c>
      <c r="BI314" s="55"/>
      <c r="BJ314" s="34"/>
      <c r="BK314" s="148"/>
      <c r="BL314" s="34"/>
      <c r="BM314" s="32" t="str">
        <f t="shared" si="166"/>
        <v/>
      </c>
      <c r="BN314" s="34"/>
      <c r="BO314" s="32" t="str">
        <f t="shared" si="167"/>
        <v/>
      </c>
      <c r="BP314" s="34"/>
      <c r="BQ314" s="32" t="str">
        <f t="shared" si="168"/>
        <v/>
      </c>
      <c r="BR314" s="34"/>
      <c r="BS314" s="36" t="str">
        <f t="shared" si="169"/>
        <v/>
      </c>
      <c r="BT314" s="36" t="str">
        <f t="shared" si="170"/>
        <v/>
      </c>
      <c r="BU314" s="36" t="str">
        <f t="shared" si="171"/>
        <v/>
      </c>
      <c r="BV314" s="55"/>
      <c r="BW314" s="36" t="str">
        <f t="shared" si="172"/>
        <v/>
      </c>
      <c r="BX314" s="36" t="str">
        <f t="shared" si="172"/>
        <v/>
      </c>
      <c r="BY314" s="31"/>
      <c r="BZ314" s="38"/>
      <c r="CB314" s="120" t="e">
        <f t="shared" ca="1" si="141"/>
        <v>#VALUE!</v>
      </c>
      <c r="CC314" s="2" t="e">
        <f t="shared" ca="1" si="173"/>
        <v>#VALUE!</v>
      </c>
    </row>
    <row r="315" spans="1:81" s="10" customFormat="1" ht="25.15" customHeight="1" x14ac:dyDescent="0.2">
      <c r="A315" s="52" t="str">
        <f t="shared" si="174"/>
        <v/>
      </c>
      <c r="B315" s="157" t="e">
        <f t="shared" ca="1" si="142"/>
        <v>#VALUE!</v>
      </c>
      <c r="C315" s="157" t="e">
        <f t="shared" si="143"/>
        <v>#VALUE!</v>
      </c>
      <c r="D315" s="29"/>
      <c r="E315" s="155" t="str">
        <f ca="1">IFERROR(INDIRECT(ADDRESS(MATCH(D315,CatModules!C:C,0),2,1,1,"CatModules")),"")</f>
        <v/>
      </c>
      <c r="F315" s="96"/>
      <c r="G315" s="156" t="str">
        <f ca="1">IFERROR(INDIRECT(ADDRESS(MATCH(CONCATENATE(E315,"-",F315),CatInt!K:K,0),3,1,1,"CatInt")),"")</f>
        <v/>
      </c>
      <c r="H315" s="45" t="str">
        <f>IF(F315="","",VLOOKUP(F315,#REF!,2,FALSE))</f>
        <v/>
      </c>
      <c r="I315" s="29"/>
      <c r="J315" s="155" t="e">
        <f t="shared" si="144"/>
        <v>#VALUE!</v>
      </c>
      <c r="K315" s="155" t="e">
        <f t="shared" si="145"/>
        <v>#VALUE!</v>
      </c>
      <c r="L315" s="153"/>
      <c r="M315" s="53"/>
      <c r="N315" s="175">
        <f t="shared" si="146"/>
        <v>1315</v>
      </c>
      <c r="O315" s="53"/>
      <c r="P315" s="175">
        <f t="shared" si="147"/>
        <v>10315</v>
      </c>
      <c r="Q315" s="30"/>
      <c r="R315" s="149" t="str">
        <f>IFERROR(VLOOKUP(Q315,Setup!D$16:E$25,2,FALSE),"")</f>
        <v/>
      </c>
      <c r="S315" s="51" t="str">
        <f ca="1">IFERROR(IF(OR(I315="",VLOOKUP(I315,CatCostInp!$E$2:$K$88,7,FALSE)=0),"",VLOOKUP(I315,CatCostInp!$E$2:$K$88,7,FALSE)),"")</f>
        <v/>
      </c>
      <c r="T315" s="159" t="e">
        <f>VLOOKUP(U315,#REF!,2,FALSE)</f>
        <v>#REF!</v>
      </c>
      <c r="U315" s="30"/>
      <c r="V315" s="1" t="str">
        <f ca="1">IF(U315=Setup!$C$10,"Grant",IF('Other Pharma &amp; Health Products'!U315=Setup!$C$11,"Local",IF('Other Pharma &amp; Health Products'!U315=Setup!$C$12,"Other","")))</f>
        <v/>
      </c>
      <c r="W315" s="34"/>
      <c r="X315" s="148"/>
      <c r="Y315" s="34"/>
      <c r="Z315" s="36" t="str">
        <f t="shared" si="148"/>
        <v/>
      </c>
      <c r="AA315" s="35"/>
      <c r="AB315" s="32" t="str">
        <f t="shared" si="149"/>
        <v/>
      </c>
      <c r="AC315" s="34"/>
      <c r="AD315" s="32" t="str">
        <f t="shared" si="150"/>
        <v/>
      </c>
      <c r="AE315" s="34"/>
      <c r="AF315" s="36" t="str">
        <f t="shared" si="151"/>
        <v/>
      </c>
      <c r="AG315" s="36" t="str">
        <f t="shared" si="152"/>
        <v/>
      </c>
      <c r="AH315" s="36" t="str">
        <f t="shared" si="153"/>
        <v/>
      </c>
      <c r="AI315" s="55"/>
      <c r="AJ315" s="37"/>
      <c r="AK315" s="148"/>
      <c r="AL315" s="34"/>
      <c r="AM315" s="32" t="str">
        <f t="shared" si="154"/>
        <v/>
      </c>
      <c r="AN315" s="34"/>
      <c r="AO315" s="32" t="str">
        <f t="shared" si="155"/>
        <v/>
      </c>
      <c r="AP315" s="35"/>
      <c r="AQ315" s="32" t="str">
        <f t="shared" si="156"/>
        <v/>
      </c>
      <c r="AR315" s="34"/>
      <c r="AS315" s="36" t="str">
        <f t="shared" si="157"/>
        <v/>
      </c>
      <c r="AT315" s="36" t="str">
        <f t="shared" si="158"/>
        <v/>
      </c>
      <c r="AU315" s="36" t="str">
        <f t="shared" si="159"/>
        <v/>
      </c>
      <c r="AV315" s="55"/>
      <c r="AW315" s="34"/>
      <c r="AX315" s="148"/>
      <c r="AY315" s="34"/>
      <c r="AZ315" s="32" t="str">
        <f t="shared" si="160"/>
        <v/>
      </c>
      <c r="BA315" s="34"/>
      <c r="BB315" s="32" t="str">
        <f t="shared" si="161"/>
        <v/>
      </c>
      <c r="BC315" s="34"/>
      <c r="BD315" s="32" t="str">
        <f t="shared" si="162"/>
        <v/>
      </c>
      <c r="BE315" s="34"/>
      <c r="BF315" s="36" t="str">
        <f t="shared" si="163"/>
        <v/>
      </c>
      <c r="BG315" s="36" t="str">
        <f t="shared" si="164"/>
        <v/>
      </c>
      <c r="BH315" s="36" t="str">
        <f t="shared" si="165"/>
        <v/>
      </c>
      <c r="BI315" s="55"/>
      <c r="BJ315" s="34"/>
      <c r="BK315" s="148"/>
      <c r="BL315" s="34"/>
      <c r="BM315" s="32" t="str">
        <f t="shared" si="166"/>
        <v/>
      </c>
      <c r="BN315" s="34"/>
      <c r="BO315" s="32" t="str">
        <f t="shared" si="167"/>
        <v/>
      </c>
      <c r="BP315" s="34"/>
      <c r="BQ315" s="32" t="str">
        <f t="shared" si="168"/>
        <v/>
      </c>
      <c r="BR315" s="34"/>
      <c r="BS315" s="36" t="str">
        <f t="shared" si="169"/>
        <v/>
      </c>
      <c r="BT315" s="36" t="str">
        <f t="shared" si="170"/>
        <v/>
      </c>
      <c r="BU315" s="36" t="str">
        <f t="shared" si="171"/>
        <v/>
      </c>
      <c r="BV315" s="55"/>
      <c r="BW315" s="36" t="str">
        <f t="shared" si="172"/>
        <v/>
      </c>
      <c r="BX315" s="36" t="str">
        <f t="shared" si="172"/>
        <v/>
      </c>
      <c r="BY315" s="31"/>
      <c r="BZ315" s="38"/>
      <c r="CB315" s="120" t="e">
        <f t="shared" ca="1" si="141"/>
        <v>#VALUE!</v>
      </c>
      <c r="CC315" s="2" t="e">
        <f t="shared" ca="1" si="173"/>
        <v>#VALUE!</v>
      </c>
    </row>
    <row r="316" spans="1:81" s="10" customFormat="1" ht="25.15" customHeight="1" x14ac:dyDescent="0.2">
      <c r="A316" s="52" t="str">
        <f t="shared" si="174"/>
        <v/>
      </c>
      <c r="B316" s="157" t="e">
        <f t="shared" ca="1" si="142"/>
        <v>#VALUE!</v>
      </c>
      <c r="C316" s="157" t="e">
        <f t="shared" si="143"/>
        <v>#VALUE!</v>
      </c>
      <c r="D316" s="29"/>
      <c r="E316" s="155" t="str">
        <f ca="1">IFERROR(INDIRECT(ADDRESS(MATCH(D316,CatModules!C:C,0),2,1,1,"CatModules")),"")</f>
        <v/>
      </c>
      <c r="F316" s="96"/>
      <c r="G316" s="156" t="str">
        <f ca="1">IFERROR(INDIRECT(ADDRESS(MATCH(CONCATENATE(E316,"-",F316),CatInt!K:K,0),3,1,1,"CatInt")),"")</f>
        <v/>
      </c>
      <c r="H316" s="45" t="str">
        <f>IF(F316="","",VLOOKUP(F316,#REF!,2,FALSE))</f>
        <v/>
      </c>
      <c r="I316" s="29"/>
      <c r="J316" s="155" t="e">
        <f t="shared" si="144"/>
        <v>#VALUE!</v>
      </c>
      <c r="K316" s="155" t="e">
        <f t="shared" si="145"/>
        <v>#VALUE!</v>
      </c>
      <c r="L316" s="153"/>
      <c r="M316" s="53"/>
      <c r="N316" s="175">
        <f t="shared" si="146"/>
        <v>1316</v>
      </c>
      <c r="O316" s="53"/>
      <c r="P316" s="175">
        <f t="shared" si="147"/>
        <v>10316</v>
      </c>
      <c r="Q316" s="30"/>
      <c r="R316" s="149" t="str">
        <f>IFERROR(VLOOKUP(Q316,Setup!D$16:E$25,2,FALSE),"")</f>
        <v/>
      </c>
      <c r="S316" s="51" t="str">
        <f ca="1">IFERROR(IF(OR(I316="",VLOOKUP(I316,CatCostInp!$E$2:$K$88,7,FALSE)=0),"",VLOOKUP(I316,CatCostInp!$E$2:$K$88,7,FALSE)),"")</f>
        <v/>
      </c>
      <c r="T316" s="159" t="e">
        <f>VLOOKUP(U316,#REF!,2,FALSE)</f>
        <v>#REF!</v>
      </c>
      <c r="U316" s="30"/>
      <c r="V316" s="1" t="str">
        <f ca="1">IF(U316=Setup!$C$10,"Grant",IF('Other Pharma &amp; Health Products'!U316=Setup!$C$11,"Local",IF('Other Pharma &amp; Health Products'!U316=Setup!$C$12,"Other","")))</f>
        <v/>
      </c>
      <c r="W316" s="34"/>
      <c r="X316" s="148"/>
      <c r="Y316" s="34"/>
      <c r="Z316" s="36" t="str">
        <f t="shared" si="148"/>
        <v/>
      </c>
      <c r="AA316" s="35"/>
      <c r="AB316" s="32" t="str">
        <f t="shared" si="149"/>
        <v/>
      </c>
      <c r="AC316" s="34"/>
      <c r="AD316" s="32" t="str">
        <f t="shared" si="150"/>
        <v/>
      </c>
      <c r="AE316" s="34"/>
      <c r="AF316" s="36" t="str">
        <f t="shared" si="151"/>
        <v/>
      </c>
      <c r="AG316" s="36" t="str">
        <f t="shared" si="152"/>
        <v/>
      </c>
      <c r="AH316" s="36" t="str">
        <f t="shared" si="153"/>
        <v/>
      </c>
      <c r="AI316" s="55"/>
      <c r="AJ316" s="37"/>
      <c r="AK316" s="148"/>
      <c r="AL316" s="34"/>
      <c r="AM316" s="32" t="str">
        <f t="shared" si="154"/>
        <v/>
      </c>
      <c r="AN316" s="34"/>
      <c r="AO316" s="32" t="str">
        <f t="shared" si="155"/>
        <v/>
      </c>
      <c r="AP316" s="35"/>
      <c r="AQ316" s="32" t="str">
        <f t="shared" si="156"/>
        <v/>
      </c>
      <c r="AR316" s="34"/>
      <c r="AS316" s="36" t="str">
        <f t="shared" si="157"/>
        <v/>
      </c>
      <c r="AT316" s="36" t="str">
        <f t="shared" si="158"/>
        <v/>
      </c>
      <c r="AU316" s="36" t="str">
        <f t="shared" si="159"/>
        <v/>
      </c>
      <c r="AV316" s="55"/>
      <c r="AW316" s="34"/>
      <c r="AX316" s="148"/>
      <c r="AY316" s="34"/>
      <c r="AZ316" s="32" t="str">
        <f t="shared" si="160"/>
        <v/>
      </c>
      <c r="BA316" s="34"/>
      <c r="BB316" s="32" t="str">
        <f t="shared" si="161"/>
        <v/>
      </c>
      <c r="BC316" s="34"/>
      <c r="BD316" s="32" t="str">
        <f t="shared" si="162"/>
        <v/>
      </c>
      <c r="BE316" s="34"/>
      <c r="BF316" s="36" t="str">
        <f t="shared" si="163"/>
        <v/>
      </c>
      <c r="BG316" s="36" t="str">
        <f t="shared" si="164"/>
        <v/>
      </c>
      <c r="BH316" s="36" t="str">
        <f t="shared" si="165"/>
        <v/>
      </c>
      <c r="BI316" s="55"/>
      <c r="BJ316" s="34"/>
      <c r="BK316" s="148"/>
      <c r="BL316" s="34"/>
      <c r="BM316" s="32" t="str">
        <f t="shared" si="166"/>
        <v/>
      </c>
      <c r="BN316" s="34"/>
      <c r="BO316" s="32" t="str">
        <f t="shared" si="167"/>
        <v/>
      </c>
      <c r="BP316" s="34"/>
      <c r="BQ316" s="32" t="str">
        <f t="shared" si="168"/>
        <v/>
      </c>
      <c r="BR316" s="34"/>
      <c r="BS316" s="36" t="str">
        <f t="shared" si="169"/>
        <v/>
      </c>
      <c r="BT316" s="36" t="str">
        <f t="shared" si="170"/>
        <v/>
      </c>
      <c r="BU316" s="36" t="str">
        <f t="shared" si="171"/>
        <v/>
      </c>
      <c r="BV316" s="55"/>
      <c r="BW316" s="36" t="str">
        <f t="shared" si="172"/>
        <v/>
      </c>
      <c r="BX316" s="36" t="str">
        <f t="shared" si="172"/>
        <v/>
      </c>
      <c r="BY316" s="31"/>
      <c r="BZ316" s="38"/>
      <c r="CB316" s="120" t="e">
        <f t="shared" ca="1" si="141"/>
        <v>#VALUE!</v>
      </c>
      <c r="CC316" s="2" t="e">
        <f t="shared" ca="1" si="173"/>
        <v>#VALUE!</v>
      </c>
    </row>
    <row r="317" spans="1:81" s="10" customFormat="1" ht="25.15" customHeight="1" x14ac:dyDescent="0.2">
      <c r="A317" s="52" t="str">
        <f t="shared" si="174"/>
        <v/>
      </c>
      <c r="B317" s="157" t="e">
        <f t="shared" ca="1" si="142"/>
        <v>#VALUE!</v>
      </c>
      <c r="C317" s="157" t="e">
        <f t="shared" si="143"/>
        <v>#VALUE!</v>
      </c>
      <c r="D317" s="29"/>
      <c r="E317" s="155" t="str">
        <f ca="1">IFERROR(INDIRECT(ADDRESS(MATCH(D317,CatModules!C:C,0),2,1,1,"CatModules")),"")</f>
        <v/>
      </c>
      <c r="F317" s="96"/>
      <c r="G317" s="156" t="str">
        <f ca="1">IFERROR(INDIRECT(ADDRESS(MATCH(CONCATENATE(E317,"-",F317),CatInt!K:K,0),3,1,1,"CatInt")),"")</f>
        <v/>
      </c>
      <c r="H317" s="45" t="str">
        <f>IF(F317="","",VLOOKUP(F317,#REF!,2,FALSE))</f>
        <v/>
      </c>
      <c r="I317" s="29"/>
      <c r="J317" s="155" t="e">
        <f t="shared" si="144"/>
        <v>#VALUE!</v>
      </c>
      <c r="K317" s="155" t="e">
        <f t="shared" si="145"/>
        <v>#VALUE!</v>
      </c>
      <c r="L317" s="153"/>
      <c r="M317" s="53"/>
      <c r="N317" s="175">
        <f t="shared" si="146"/>
        <v>1317</v>
      </c>
      <c r="O317" s="53"/>
      <c r="P317" s="175">
        <f t="shared" si="147"/>
        <v>10317</v>
      </c>
      <c r="Q317" s="30"/>
      <c r="R317" s="149" t="str">
        <f>IFERROR(VLOOKUP(Q317,Setup!D$16:E$25,2,FALSE),"")</f>
        <v/>
      </c>
      <c r="S317" s="51" t="str">
        <f ca="1">IFERROR(IF(OR(I317="",VLOOKUP(I317,CatCostInp!$E$2:$K$88,7,FALSE)=0),"",VLOOKUP(I317,CatCostInp!$E$2:$K$88,7,FALSE)),"")</f>
        <v/>
      </c>
      <c r="T317" s="159" t="e">
        <f>VLOOKUP(U317,#REF!,2,FALSE)</f>
        <v>#REF!</v>
      </c>
      <c r="U317" s="30"/>
      <c r="V317" s="1" t="str">
        <f ca="1">IF(U317=Setup!$C$10,"Grant",IF('Other Pharma &amp; Health Products'!U317=Setup!$C$11,"Local",IF('Other Pharma &amp; Health Products'!U317=Setup!$C$12,"Other","")))</f>
        <v/>
      </c>
      <c r="W317" s="34"/>
      <c r="X317" s="148"/>
      <c r="Y317" s="34"/>
      <c r="Z317" s="36" t="str">
        <f t="shared" si="148"/>
        <v/>
      </c>
      <c r="AA317" s="35"/>
      <c r="AB317" s="32" t="str">
        <f t="shared" si="149"/>
        <v/>
      </c>
      <c r="AC317" s="34"/>
      <c r="AD317" s="32" t="str">
        <f t="shared" si="150"/>
        <v/>
      </c>
      <c r="AE317" s="34"/>
      <c r="AF317" s="36" t="str">
        <f t="shared" si="151"/>
        <v/>
      </c>
      <c r="AG317" s="36" t="str">
        <f t="shared" si="152"/>
        <v/>
      </c>
      <c r="AH317" s="36" t="str">
        <f t="shared" si="153"/>
        <v/>
      </c>
      <c r="AI317" s="55"/>
      <c r="AJ317" s="37"/>
      <c r="AK317" s="148"/>
      <c r="AL317" s="34"/>
      <c r="AM317" s="32" t="str">
        <f t="shared" si="154"/>
        <v/>
      </c>
      <c r="AN317" s="34"/>
      <c r="AO317" s="32" t="str">
        <f t="shared" si="155"/>
        <v/>
      </c>
      <c r="AP317" s="35"/>
      <c r="AQ317" s="32" t="str">
        <f t="shared" si="156"/>
        <v/>
      </c>
      <c r="AR317" s="34"/>
      <c r="AS317" s="36" t="str">
        <f t="shared" si="157"/>
        <v/>
      </c>
      <c r="AT317" s="36" t="str">
        <f t="shared" si="158"/>
        <v/>
      </c>
      <c r="AU317" s="36" t="str">
        <f t="shared" si="159"/>
        <v/>
      </c>
      <c r="AV317" s="55"/>
      <c r="AW317" s="34"/>
      <c r="AX317" s="148"/>
      <c r="AY317" s="34"/>
      <c r="AZ317" s="32" t="str">
        <f t="shared" si="160"/>
        <v/>
      </c>
      <c r="BA317" s="34"/>
      <c r="BB317" s="32" t="str">
        <f t="shared" si="161"/>
        <v/>
      </c>
      <c r="BC317" s="34"/>
      <c r="BD317" s="32" t="str">
        <f t="shared" si="162"/>
        <v/>
      </c>
      <c r="BE317" s="34"/>
      <c r="BF317" s="36" t="str">
        <f t="shared" si="163"/>
        <v/>
      </c>
      <c r="BG317" s="36" t="str">
        <f t="shared" si="164"/>
        <v/>
      </c>
      <c r="BH317" s="36" t="str">
        <f t="shared" si="165"/>
        <v/>
      </c>
      <c r="BI317" s="55"/>
      <c r="BJ317" s="34"/>
      <c r="BK317" s="148"/>
      <c r="BL317" s="34"/>
      <c r="BM317" s="32" t="str">
        <f t="shared" si="166"/>
        <v/>
      </c>
      <c r="BN317" s="34"/>
      <c r="BO317" s="32" t="str">
        <f t="shared" si="167"/>
        <v/>
      </c>
      <c r="BP317" s="34"/>
      <c r="BQ317" s="32" t="str">
        <f t="shared" si="168"/>
        <v/>
      </c>
      <c r="BR317" s="34"/>
      <c r="BS317" s="36" t="str">
        <f t="shared" si="169"/>
        <v/>
      </c>
      <c r="BT317" s="36" t="str">
        <f t="shared" si="170"/>
        <v/>
      </c>
      <c r="BU317" s="36" t="str">
        <f t="shared" si="171"/>
        <v/>
      </c>
      <c r="BV317" s="55"/>
      <c r="BW317" s="36" t="str">
        <f t="shared" si="172"/>
        <v/>
      </c>
      <c r="BX317" s="36" t="str">
        <f t="shared" si="172"/>
        <v/>
      </c>
      <c r="BY317" s="31"/>
      <c r="BZ317" s="38"/>
      <c r="CB317" s="120" t="e">
        <f t="shared" ca="1" si="141"/>
        <v>#VALUE!</v>
      </c>
      <c r="CC317" s="2" t="e">
        <f t="shared" ca="1" si="173"/>
        <v>#VALUE!</v>
      </c>
    </row>
    <row r="318" spans="1:81" s="10" customFormat="1" ht="25.15" customHeight="1" x14ac:dyDescent="0.2">
      <c r="A318" s="52" t="str">
        <f t="shared" si="174"/>
        <v/>
      </c>
      <c r="B318" s="157" t="e">
        <f t="shared" ca="1" si="142"/>
        <v>#VALUE!</v>
      </c>
      <c r="C318" s="157" t="e">
        <f t="shared" si="143"/>
        <v>#VALUE!</v>
      </c>
      <c r="D318" s="29"/>
      <c r="E318" s="155" t="str">
        <f ca="1">IFERROR(INDIRECT(ADDRESS(MATCH(D318,CatModules!C:C,0),2,1,1,"CatModules")),"")</f>
        <v/>
      </c>
      <c r="F318" s="96"/>
      <c r="G318" s="156" t="str">
        <f ca="1">IFERROR(INDIRECT(ADDRESS(MATCH(CONCATENATE(E318,"-",F318),CatInt!K:K,0),3,1,1,"CatInt")),"")</f>
        <v/>
      </c>
      <c r="H318" s="45" t="str">
        <f>IF(F318="","",VLOOKUP(F318,#REF!,2,FALSE))</f>
        <v/>
      </c>
      <c r="I318" s="29"/>
      <c r="J318" s="155" t="e">
        <f t="shared" si="144"/>
        <v>#VALUE!</v>
      </c>
      <c r="K318" s="155" t="e">
        <f t="shared" si="145"/>
        <v>#VALUE!</v>
      </c>
      <c r="L318" s="153"/>
      <c r="M318" s="53"/>
      <c r="N318" s="175">
        <f t="shared" si="146"/>
        <v>1318</v>
      </c>
      <c r="O318" s="53"/>
      <c r="P318" s="175">
        <f t="shared" si="147"/>
        <v>10318</v>
      </c>
      <c r="Q318" s="30"/>
      <c r="R318" s="149" t="str">
        <f>IFERROR(VLOOKUP(Q318,Setup!D$16:E$25,2,FALSE),"")</f>
        <v/>
      </c>
      <c r="S318" s="51" t="str">
        <f ca="1">IFERROR(IF(OR(I318="",VLOOKUP(I318,CatCostInp!$E$2:$K$88,7,FALSE)=0),"",VLOOKUP(I318,CatCostInp!$E$2:$K$88,7,FALSE)),"")</f>
        <v/>
      </c>
      <c r="T318" s="159" t="e">
        <f>VLOOKUP(U318,#REF!,2,FALSE)</f>
        <v>#REF!</v>
      </c>
      <c r="U318" s="30"/>
      <c r="V318" s="1" t="str">
        <f ca="1">IF(U318=Setup!$C$10,"Grant",IF('Other Pharma &amp; Health Products'!U318=Setup!$C$11,"Local",IF('Other Pharma &amp; Health Products'!U318=Setup!$C$12,"Other","")))</f>
        <v/>
      </c>
      <c r="W318" s="34"/>
      <c r="X318" s="148"/>
      <c r="Y318" s="34"/>
      <c r="Z318" s="36" t="str">
        <f t="shared" si="148"/>
        <v/>
      </c>
      <c r="AA318" s="35"/>
      <c r="AB318" s="32" t="str">
        <f t="shared" si="149"/>
        <v/>
      </c>
      <c r="AC318" s="34"/>
      <c r="AD318" s="32" t="str">
        <f t="shared" si="150"/>
        <v/>
      </c>
      <c r="AE318" s="34"/>
      <c r="AF318" s="36" t="str">
        <f t="shared" si="151"/>
        <v/>
      </c>
      <c r="AG318" s="36" t="str">
        <f t="shared" si="152"/>
        <v/>
      </c>
      <c r="AH318" s="36" t="str">
        <f t="shared" si="153"/>
        <v/>
      </c>
      <c r="AI318" s="55"/>
      <c r="AJ318" s="37"/>
      <c r="AK318" s="148"/>
      <c r="AL318" s="34"/>
      <c r="AM318" s="32" t="str">
        <f t="shared" si="154"/>
        <v/>
      </c>
      <c r="AN318" s="34"/>
      <c r="AO318" s="32" t="str">
        <f t="shared" si="155"/>
        <v/>
      </c>
      <c r="AP318" s="35"/>
      <c r="AQ318" s="32" t="str">
        <f t="shared" si="156"/>
        <v/>
      </c>
      <c r="AR318" s="34"/>
      <c r="AS318" s="36" t="str">
        <f t="shared" si="157"/>
        <v/>
      </c>
      <c r="AT318" s="36" t="str">
        <f t="shared" si="158"/>
        <v/>
      </c>
      <c r="AU318" s="36" t="str">
        <f t="shared" si="159"/>
        <v/>
      </c>
      <c r="AV318" s="55"/>
      <c r="AW318" s="34"/>
      <c r="AX318" s="148"/>
      <c r="AY318" s="34"/>
      <c r="AZ318" s="32" t="str">
        <f t="shared" si="160"/>
        <v/>
      </c>
      <c r="BA318" s="34"/>
      <c r="BB318" s="32" t="str">
        <f t="shared" si="161"/>
        <v/>
      </c>
      <c r="BC318" s="34"/>
      <c r="BD318" s="32" t="str">
        <f t="shared" si="162"/>
        <v/>
      </c>
      <c r="BE318" s="34"/>
      <c r="BF318" s="36" t="str">
        <f t="shared" si="163"/>
        <v/>
      </c>
      <c r="BG318" s="36" t="str">
        <f t="shared" si="164"/>
        <v/>
      </c>
      <c r="BH318" s="36" t="str">
        <f t="shared" si="165"/>
        <v/>
      </c>
      <c r="BI318" s="55"/>
      <c r="BJ318" s="34"/>
      <c r="BK318" s="148"/>
      <c r="BL318" s="34"/>
      <c r="BM318" s="32" t="str">
        <f t="shared" si="166"/>
        <v/>
      </c>
      <c r="BN318" s="34"/>
      <c r="BO318" s="32" t="str">
        <f t="shared" si="167"/>
        <v/>
      </c>
      <c r="BP318" s="34"/>
      <c r="BQ318" s="32" t="str">
        <f t="shared" si="168"/>
        <v/>
      </c>
      <c r="BR318" s="34"/>
      <c r="BS318" s="36" t="str">
        <f t="shared" si="169"/>
        <v/>
      </c>
      <c r="BT318" s="36" t="str">
        <f t="shared" si="170"/>
        <v/>
      </c>
      <c r="BU318" s="36" t="str">
        <f t="shared" si="171"/>
        <v/>
      </c>
      <c r="BV318" s="55"/>
      <c r="BW318" s="36" t="str">
        <f t="shared" si="172"/>
        <v/>
      </c>
      <c r="BX318" s="36" t="str">
        <f t="shared" si="172"/>
        <v/>
      </c>
      <c r="BY318" s="31"/>
      <c r="BZ318" s="38"/>
      <c r="CB318" s="120" t="e">
        <f t="shared" ca="1" si="141"/>
        <v>#VALUE!</v>
      </c>
      <c r="CC318" s="2" t="e">
        <f t="shared" ca="1" si="173"/>
        <v>#VALUE!</v>
      </c>
    </row>
    <row r="319" spans="1:81" s="10" customFormat="1" ht="25.15" customHeight="1" x14ac:dyDescent="0.2">
      <c r="A319" s="52" t="str">
        <f t="shared" si="174"/>
        <v/>
      </c>
      <c r="B319" s="157" t="e">
        <f t="shared" ca="1" si="142"/>
        <v>#VALUE!</v>
      </c>
      <c r="C319" s="157" t="e">
        <f t="shared" si="143"/>
        <v>#VALUE!</v>
      </c>
      <c r="D319" s="29"/>
      <c r="E319" s="155" t="str">
        <f ca="1">IFERROR(INDIRECT(ADDRESS(MATCH(D319,CatModules!C:C,0),2,1,1,"CatModules")),"")</f>
        <v/>
      </c>
      <c r="F319" s="96"/>
      <c r="G319" s="156" t="str">
        <f ca="1">IFERROR(INDIRECT(ADDRESS(MATCH(CONCATENATE(E319,"-",F319),CatInt!K:K,0),3,1,1,"CatInt")),"")</f>
        <v/>
      </c>
      <c r="H319" s="45" t="str">
        <f>IF(F319="","",VLOOKUP(F319,#REF!,2,FALSE))</f>
        <v/>
      </c>
      <c r="I319" s="29"/>
      <c r="J319" s="155" t="e">
        <f t="shared" si="144"/>
        <v>#VALUE!</v>
      </c>
      <c r="K319" s="155" t="e">
        <f t="shared" si="145"/>
        <v>#VALUE!</v>
      </c>
      <c r="L319" s="153"/>
      <c r="M319" s="53"/>
      <c r="N319" s="175">
        <f t="shared" si="146"/>
        <v>1319</v>
      </c>
      <c r="O319" s="53"/>
      <c r="P319" s="175">
        <f t="shared" si="147"/>
        <v>10319</v>
      </c>
      <c r="Q319" s="30"/>
      <c r="R319" s="149" t="str">
        <f>IFERROR(VLOOKUP(Q319,Setup!D$16:E$25,2,FALSE),"")</f>
        <v/>
      </c>
      <c r="S319" s="51" t="str">
        <f ca="1">IFERROR(IF(OR(I319="",VLOOKUP(I319,CatCostInp!$E$2:$K$88,7,FALSE)=0),"",VLOOKUP(I319,CatCostInp!$E$2:$K$88,7,FALSE)),"")</f>
        <v/>
      </c>
      <c r="T319" s="159" t="e">
        <f>VLOOKUP(U319,#REF!,2,FALSE)</f>
        <v>#REF!</v>
      </c>
      <c r="U319" s="30"/>
      <c r="V319" s="1" t="str">
        <f ca="1">IF(U319=Setup!$C$10,"Grant",IF('Other Pharma &amp; Health Products'!U319=Setup!$C$11,"Local",IF('Other Pharma &amp; Health Products'!U319=Setup!$C$12,"Other","")))</f>
        <v/>
      </c>
      <c r="W319" s="34"/>
      <c r="X319" s="148"/>
      <c r="Y319" s="34"/>
      <c r="Z319" s="36" t="str">
        <f t="shared" si="148"/>
        <v/>
      </c>
      <c r="AA319" s="34"/>
      <c r="AB319" s="32" t="str">
        <f t="shared" si="149"/>
        <v/>
      </c>
      <c r="AC319" s="34"/>
      <c r="AD319" s="32" t="str">
        <f t="shared" si="150"/>
        <v/>
      </c>
      <c r="AE319" s="34"/>
      <c r="AF319" s="36" t="str">
        <f t="shared" si="151"/>
        <v/>
      </c>
      <c r="AG319" s="36" t="str">
        <f t="shared" si="152"/>
        <v/>
      </c>
      <c r="AH319" s="36" t="str">
        <f t="shared" si="153"/>
        <v/>
      </c>
      <c r="AI319" s="55"/>
      <c r="AJ319" s="37"/>
      <c r="AK319" s="148"/>
      <c r="AL319" s="34"/>
      <c r="AM319" s="32" t="str">
        <f t="shared" si="154"/>
        <v/>
      </c>
      <c r="AN319" s="34"/>
      <c r="AO319" s="32" t="str">
        <f t="shared" si="155"/>
        <v/>
      </c>
      <c r="AP319" s="35"/>
      <c r="AQ319" s="32" t="str">
        <f t="shared" si="156"/>
        <v/>
      </c>
      <c r="AR319" s="34"/>
      <c r="AS319" s="36" t="str">
        <f t="shared" si="157"/>
        <v/>
      </c>
      <c r="AT319" s="36" t="str">
        <f t="shared" si="158"/>
        <v/>
      </c>
      <c r="AU319" s="36" t="str">
        <f t="shared" si="159"/>
        <v/>
      </c>
      <c r="AV319" s="55"/>
      <c r="AW319" s="34"/>
      <c r="AX319" s="148"/>
      <c r="AY319" s="34"/>
      <c r="AZ319" s="32" t="str">
        <f t="shared" si="160"/>
        <v/>
      </c>
      <c r="BA319" s="34"/>
      <c r="BB319" s="32" t="str">
        <f t="shared" si="161"/>
        <v/>
      </c>
      <c r="BC319" s="34"/>
      <c r="BD319" s="32" t="str">
        <f t="shared" si="162"/>
        <v/>
      </c>
      <c r="BE319" s="34"/>
      <c r="BF319" s="36" t="str">
        <f t="shared" si="163"/>
        <v/>
      </c>
      <c r="BG319" s="36" t="str">
        <f t="shared" si="164"/>
        <v/>
      </c>
      <c r="BH319" s="36" t="str">
        <f t="shared" si="165"/>
        <v/>
      </c>
      <c r="BI319" s="55"/>
      <c r="BJ319" s="34"/>
      <c r="BK319" s="148"/>
      <c r="BL319" s="34"/>
      <c r="BM319" s="32" t="str">
        <f t="shared" si="166"/>
        <v/>
      </c>
      <c r="BN319" s="34"/>
      <c r="BO319" s="32" t="str">
        <f t="shared" si="167"/>
        <v/>
      </c>
      <c r="BP319" s="34"/>
      <c r="BQ319" s="32" t="str">
        <f t="shared" si="168"/>
        <v/>
      </c>
      <c r="BR319" s="34"/>
      <c r="BS319" s="36" t="str">
        <f t="shared" si="169"/>
        <v/>
      </c>
      <c r="BT319" s="36" t="str">
        <f t="shared" si="170"/>
        <v/>
      </c>
      <c r="BU319" s="36" t="str">
        <f t="shared" si="171"/>
        <v/>
      </c>
      <c r="BV319" s="55"/>
      <c r="BW319" s="36" t="str">
        <f t="shared" si="172"/>
        <v/>
      </c>
      <c r="BX319" s="36" t="str">
        <f t="shared" si="172"/>
        <v/>
      </c>
      <c r="BY319" s="31"/>
      <c r="BZ319" s="38"/>
      <c r="CB319" s="120" t="e">
        <f t="shared" ca="1" si="141"/>
        <v>#VALUE!</v>
      </c>
      <c r="CC319" s="2" t="e">
        <f t="shared" ca="1" si="173"/>
        <v>#VALUE!</v>
      </c>
    </row>
    <row r="320" spans="1:81" s="10" customFormat="1" ht="25.15" customHeight="1" x14ac:dyDescent="0.2">
      <c r="A320" s="52" t="str">
        <f t="shared" si="174"/>
        <v/>
      </c>
      <c r="B320" s="157" t="e">
        <f t="shared" ca="1" si="142"/>
        <v>#VALUE!</v>
      </c>
      <c r="C320" s="157" t="e">
        <f t="shared" si="143"/>
        <v>#VALUE!</v>
      </c>
      <c r="D320" s="29"/>
      <c r="E320" s="155" t="str">
        <f ca="1">IFERROR(INDIRECT(ADDRESS(MATCH(D320,CatModules!C:C,0),2,1,1,"CatModules")),"")</f>
        <v/>
      </c>
      <c r="F320" s="96"/>
      <c r="G320" s="156" t="str">
        <f ca="1">IFERROR(INDIRECT(ADDRESS(MATCH(CONCATENATE(E320,"-",F320),CatInt!K:K,0),3,1,1,"CatInt")),"")</f>
        <v/>
      </c>
      <c r="H320" s="45" t="str">
        <f>IF(F320="","",VLOOKUP(F320,#REF!,2,FALSE))</f>
        <v/>
      </c>
      <c r="I320" s="29"/>
      <c r="J320" s="155" t="e">
        <f t="shared" si="144"/>
        <v>#VALUE!</v>
      </c>
      <c r="K320" s="155" t="e">
        <f t="shared" si="145"/>
        <v>#VALUE!</v>
      </c>
      <c r="L320" s="153"/>
      <c r="M320" s="53"/>
      <c r="N320" s="175">
        <f t="shared" si="146"/>
        <v>1320</v>
      </c>
      <c r="O320" s="53"/>
      <c r="P320" s="175">
        <f t="shared" si="147"/>
        <v>10320</v>
      </c>
      <c r="Q320" s="30"/>
      <c r="R320" s="149" t="str">
        <f>IFERROR(VLOOKUP(Q320,Setup!D$16:E$25,2,FALSE),"")</f>
        <v/>
      </c>
      <c r="S320" s="51" t="str">
        <f ca="1">IFERROR(IF(OR(I320="",VLOOKUP(I320,CatCostInp!$E$2:$K$88,7,FALSE)=0),"",VLOOKUP(I320,CatCostInp!$E$2:$K$88,7,FALSE)),"")</f>
        <v/>
      </c>
      <c r="T320" s="159" t="e">
        <f>VLOOKUP(U320,#REF!,2,FALSE)</f>
        <v>#REF!</v>
      </c>
      <c r="U320" s="30"/>
      <c r="V320" s="1" t="str">
        <f ca="1">IF(U320=Setup!$C$10,"Grant",IF('Other Pharma &amp; Health Products'!U320=Setup!$C$11,"Local",IF('Other Pharma &amp; Health Products'!U320=Setup!$C$12,"Other","")))</f>
        <v/>
      </c>
      <c r="W320" s="34"/>
      <c r="X320" s="148"/>
      <c r="Y320" s="34"/>
      <c r="Z320" s="36" t="str">
        <f t="shared" si="148"/>
        <v/>
      </c>
      <c r="AA320" s="34"/>
      <c r="AB320" s="32" t="str">
        <f t="shared" si="149"/>
        <v/>
      </c>
      <c r="AC320" s="34"/>
      <c r="AD320" s="32" t="str">
        <f t="shared" si="150"/>
        <v/>
      </c>
      <c r="AE320" s="34"/>
      <c r="AF320" s="36" t="str">
        <f t="shared" si="151"/>
        <v/>
      </c>
      <c r="AG320" s="36" t="str">
        <f t="shared" si="152"/>
        <v/>
      </c>
      <c r="AH320" s="36" t="str">
        <f t="shared" si="153"/>
        <v/>
      </c>
      <c r="AI320" s="55"/>
      <c r="AJ320" s="37"/>
      <c r="AK320" s="148"/>
      <c r="AL320" s="34"/>
      <c r="AM320" s="32" t="str">
        <f t="shared" si="154"/>
        <v/>
      </c>
      <c r="AN320" s="34"/>
      <c r="AO320" s="32" t="str">
        <f t="shared" si="155"/>
        <v/>
      </c>
      <c r="AP320" s="35"/>
      <c r="AQ320" s="32" t="str">
        <f t="shared" si="156"/>
        <v/>
      </c>
      <c r="AR320" s="34"/>
      <c r="AS320" s="36" t="str">
        <f t="shared" si="157"/>
        <v/>
      </c>
      <c r="AT320" s="36" t="str">
        <f t="shared" si="158"/>
        <v/>
      </c>
      <c r="AU320" s="36" t="str">
        <f t="shared" si="159"/>
        <v/>
      </c>
      <c r="AV320" s="55"/>
      <c r="AW320" s="34"/>
      <c r="AX320" s="148"/>
      <c r="AY320" s="34"/>
      <c r="AZ320" s="32" t="str">
        <f t="shared" si="160"/>
        <v/>
      </c>
      <c r="BA320" s="34"/>
      <c r="BB320" s="32" t="str">
        <f t="shared" si="161"/>
        <v/>
      </c>
      <c r="BC320" s="34"/>
      <c r="BD320" s="32" t="str">
        <f t="shared" si="162"/>
        <v/>
      </c>
      <c r="BE320" s="34"/>
      <c r="BF320" s="36" t="str">
        <f t="shared" si="163"/>
        <v/>
      </c>
      <c r="BG320" s="36" t="str">
        <f t="shared" si="164"/>
        <v/>
      </c>
      <c r="BH320" s="36" t="str">
        <f t="shared" si="165"/>
        <v/>
      </c>
      <c r="BI320" s="55"/>
      <c r="BJ320" s="34"/>
      <c r="BK320" s="148"/>
      <c r="BL320" s="34"/>
      <c r="BM320" s="32" t="str">
        <f t="shared" si="166"/>
        <v/>
      </c>
      <c r="BN320" s="34"/>
      <c r="BO320" s="32" t="str">
        <f t="shared" si="167"/>
        <v/>
      </c>
      <c r="BP320" s="34"/>
      <c r="BQ320" s="32" t="str">
        <f t="shared" si="168"/>
        <v/>
      </c>
      <c r="BR320" s="34"/>
      <c r="BS320" s="36" t="str">
        <f t="shared" si="169"/>
        <v/>
      </c>
      <c r="BT320" s="36" t="str">
        <f t="shared" si="170"/>
        <v/>
      </c>
      <c r="BU320" s="36" t="str">
        <f t="shared" si="171"/>
        <v/>
      </c>
      <c r="BV320" s="55"/>
      <c r="BW320" s="36" t="str">
        <f t="shared" si="172"/>
        <v/>
      </c>
      <c r="BX320" s="36" t="str">
        <f t="shared" si="172"/>
        <v/>
      </c>
      <c r="BY320" s="31"/>
      <c r="BZ320" s="38"/>
      <c r="CB320" s="120" t="e">
        <f t="shared" ca="1" si="141"/>
        <v>#VALUE!</v>
      </c>
      <c r="CC320" s="2" t="e">
        <f t="shared" ca="1" si="173"/>
        <v>#VALUE!</v>
      </c>
    </row>
    <row r="321" spans="1:81" s="10" customFormat="1" ht="25.15" customHeight="1" x14ac:dyDescent="0.2">
      <c r="A321" s="52" t="str">
        <f t="shared" si="174"/>
        <v/>
      </c>
      <c r="B321" s="157" t="e">
        <f t="shared" ca="1" si="142"/>
        <v>#VALUE!</v>
      </c>
      <c r="C321" s="157" t="e">
        <f t="shared" si="143"/>
        <v>#VALUE!</v>
      </c>
      <c r="D321" s="29"/>
      <c r="E321" s="155" t="str">
        <f ca="1">IFERROR(INDIRECT(ADDRESS(MATCH(D321,CatModules!C:C,0),2,1,1,"CatModules")),"")</f>
        <v/>
      </c>
      <c r="F321" s="96"/>
      <c r="G321" s="156" t="str">
        <f ca="1">IFERROR(INDIRECT(ADDRESS(MATCH(CONCATENATE(E321,"-",F321),CatInt!K:K,0),3,1,1,"CatInt")),"")</f>
        <v/>
      </c>
      <c r="H321" s="45" t="str">
        <f>IF(F321="","",VLOOKUP(F321,#REF!,2,FALSE))</f>
        <v/>
      </c>
      <c r="I321" s="29"/>
      <c r="J321" s="155" t="e">
        <f t="shared" si="144"/>
        <v>#VALUE!</v>
      </c>
      <c r="K321" s="155" t="e">
        <f t="shared" si="145"/>
        <v>#VALUE!</v>
      </c>
      <c r="L321" s="153"/>
      <c r="M321" s="53"/>
      <c r="N321" s="175">
        <f t="shared" si="146"/>
        <v>1321</v>
      </c>
      <c r="O321" s="53"/>
      <c r="P321" s="175">
        <f t="shared" si="147"/>
        <v>10321</v>
      </c>
      <c r="Q321" s="30"/>
      <c r="R321" s="149" t="str">
        <f>IFERROR(VLOOKUP(Q321,Setup!D$16:E$25,2,FALSE),"")</f>
        <v/>
      </c>
      <c r="S321" s="51" t="str">
        <f ca="1">IFERROR(IF(OR(I321="",VLOOKUP(I321,CatCostInp!$E$2:$K$88,7,FALSE)=0),"",VLOOKUP(I321,CatCostInp!$E$2:$K$88,7,FALSE)),"")</f>
        <v/>
      </c>
      <c r="T321" s="159" t="e">
        <f>VLOOKUP(U321,#REF!,2,FALSE)</f>
        <v>#REF!</v>
      </c>
      <c r="U321" s="30"/>
      <c r="V321" s="1" t="str">
        <f ca="1">IF(U321=Setup!$C$10,"Grant",IF('Other Pharma &amp; Health Products'!U321=Setup!$C$11,"Local",IF('Other Pharma &amp; Health Products'!U321=Setup!$C$12,"Other","")))</f>
        <v/>
      </c>
      <c r="W321" s="34"/>
      <c r="X321" s="148"/>
      <c r="Y321" s="34"/>
      <c r="Z321" s="36" t="str">
        <f t="shared" si="148"/>
        <v/>
      </c>
      <c r="AA321" s="34"/>
      <c r="AB321" s="32" t="str">
        <f t="shared" si="149"/>
        <v/>
      </c>
      <c r="AC321" s="34"/>
      <c r="AD321" s="32" t="str">
        <f t="shared" si="150"/>
        <v/>
      </c>
      <c r="AE321" s="34"/>
      <c r="AF321" s="36" t="str">
        <f t="shared" si="151"/>
        <v/>
      </c>
      <c r="AG321" s="36" t="str">
        <f t="shared" si="152"/>
        <v/>
      </c>
      <c r="AH321" s="36" t="str">
        <f t="shared" si="153"/>
        <v/>
      </c>
      <c r="AI321" s="55"/>
      <c r="AJ321" s="37"/>
      <c r="AK321" s="148"/>
      <c r="AL321" s="34"/>
      <c r="AM321" s="32" t="str">
        <f t="shared" si="154"/>
        <v/>
      </c>
      <c r="AN321" s="34"/>
      <c r="AO321" s="32" t="str">
        <f t="shared" si="155"/>
        <v/>
      </c>
      <c r="AP321" s="35"/>
      <c r="AQ321" s="32" t="str">
        <f t="shared" si="156"/>
        <v/>
      </c>
      <c r="AR321" s="34"/>
      <c r="AS321" s="36" t="str">
        <f t="shared" si="157"/>
        <v/>
      </c>
      <c r="AT321" s="36" t="str">
        <f t="shared" si="158"/>
        <v/>
      </c>
      <c r="AU321" s="36" t="str">
        <f t="shared" si="159"/>
        <v/>
      </c>
      <c r="AV321" s="55"/>
      <c r="AW321" s="34"/>
      <c r="AX321" s="148"/>
      <c r="AY321" s="34"/>
      <c r="AZ321" s="32" t="str">
        <f t="shared" si="160"/>
        <v/>
      </c>
      <c r="BA321" s="34"/>
      <c r="BB321" s="32" t="str">
        <f t="shared" si="161"/>
        <v/>
      </c>
      <c r="BC321" s="34"/>
      <c r="BD321" s="32" t="str">
        <f t="shared" si="162"/>
        <v/>
      </c>
      <c r="BE321" s="34"/>
      <c r="BF321" s="36" t="str">
        <f t="shared" si="163"/>
        <v/>
      </c>
      <c r="BG321" s="36" t="str">
        <f t="shared" si="164"/>
        <v/>
      </c>
      <c r="BH321" s="36" t="str">
        <f t="shared" si="165"/>
        <v/>
      </c>
      <c r="BI321" s="55"/>
      <c r="BJ321" s="34"/>
      <c r="BK321" s="148"/>
      <c r="BL321" s="34"/>
      <c r="BM321" s="32" t="str">
        <f t="shared" si="166"/>
        <v/>
      </c>
      <c r="BN321" s="34"/>
      <c r="BO321" s="32" t="str">
        <f t="shared" si="167"/>
        <v/>
      </c>
      <c r="BP321" s="34"/>
      <c r="BQ321" s="32" t="str">
        <f t="shared" si="168"/>
        <v/>
      </c>
      <c r="BR321" s="34"/>
      <c r="BS321" s="36" t="str">
        <f t="shared" si="169"/>
        <v/>
      </c>
      <c r="BT321" s="36" t="str">
        <f t="shared" si="170"/>
        <v/>
      </c>
      <c r="BU321" s="36" t="str">
        <f t="shared" si="171"/>
        <v/>
      </c>
      <c r="BV321" s="55"/>
      <c r="BW321" s="36" t="str">
        <f t="shared" si="172"/>
        <v/>
      </c>
      <c r="BX321" s="36" t="str">
        <f t="shared" si="172"/>
        <v/>
      </c>
      <c r="BY321" s="31"/>
      <c r="BZ321" s="38"/>
      <c r="CB321" s="120" t="e">
        <f t="shared" ca="1" si="141"/>
        <v>#VALUE!</v>
      </c>
      <c r="CC321" s="2" t="e">
        <f t="shared" ca="1" si="173"/>
        <v>#VALUE!</v>
      </c>
    </row>
    <row r="322" spans="1:81" s="10" customFormat="1" ht="25.15" customHeight="1" x14ac:dyDescent="0.2">
      <c r="A322" s="52" t="str">
        <f t="shared" si="174"/>
        <v/>
      </c>
      <c r="B322" s="157" t="e">
        <f t="shared" ca="1" si="142"/>
        <v>#VALUE!</v>
      </c>
      <c r="C322" s="157" t="e">
        <f t="shared" si="143"/>
        <v>#VALUE!</v>
      </c>
      <c r="D322" s="29"/>
      <c r="E322" s="155" t="str">
        <f ca="1">IFERROR(INDIRECT(ADDRESS(MATCH(D322,CatModules!C:C,0),2,1,1,"CatModules")),"")</f>
        <v/>
      </c>
      <c r="F322" s="96"/>
      <c r="G322" s="156" t="str">
        <f ca="1">IFERROR(INDIRECT(ADDRESS(MATCH(CONCATENATE(E322,"-",F322),CatInt!K:K,0),3,1,1,"CatInt")),"")</f>
        <v/>
      </c>
      <c r="H322" s="45" t="str">
        <f>IF(F322="","",VLOOKUP(F322,#REF!,2,FALSE))</f>
        <v/>
      </c>
      <c r="I322" s="29"/>
      <c r="J322" s="155" t="e">
        <f t="shared" si="144"/>
        <v>#VALUE!</v>
      </c>
      <c r="K322" s="155" t="e">
        <f t="shared" si="145"/>
        <v>#VALUE!</v>
      </c>
      <c r="L322" s="153"/>
      <c r="M322" s="53"/>
      <c r="N322" s="175">
        <f t="shared" si="146"/>
        <v>1322</v>
      </c>
      <c r="O322" s="53"/>
      <c r="P322" s="175">
        <f t="shared" si="147"/>
        <v>10322</v>
      </c>
      <c r="Q322" s="30"/>
      <c r="R322" s="149" t="str">
        <f>IFERROR(VLOOKUP(Q322,Setup!D$16:E$25,2,FALSE),"")</f>
        <v/>
      </c>
      <c r="S322" s="51" t="str">
        <f ca="1">IFERROR(IF(OR(I322="",VLOOKUP(I322,CatCostInp!$E$2:$K$88,7,FALSE)=0),"",VLOOKUP(I322,CatCostInp!$E$2:$K$88,7,FALSE)),"")</f>
        <v/>
      </c>
      <c r="T322" s="159" t="e">
        <f>VLOOKUP(U322,#REF!,2,FALSE)</f>
        <v>#REF!</v>
      </c>
      <c r="U322" s="30"/>
      <c r="V322" s="1" t="str">
        <f ca="1">IF(U322=Setup!$C$10,"Grant",IF('Other Pharma &amp; Health Products'!U322=Setup!$C$11,"Local",IF('Other Pharma &amp; Health Products'!U322=Setup!$C$12,"Other","")))</f>
        <v/>
      </c>
      <c r="W322" s="34"/>
      <c r="X322" s="148"/>
      <c r="Y322" s="34"/>
      <c r="Z322" s="36" t="str">
        <f t="shared" si="148"/>
        <v/>
      </c>
      <c r="AA322" s="34"/>
      <c r="AB322" s="32" t="str">
        <f t="shared" si="149"/>
        <v/>
      </c>
      <c r="AC322" s="34"/>
      <c r="AD322" s="32" t="str">
        <f t="shared" si="150"/>
        <v/>
      </c>
      <c r="AE322" s="34"/>
      <c r="AF322" s="36" t="str">
        <f t="shared" si="151"/>
        <v/>
      </c>
      <c r="AG322" s="36" t="str">
        <f t="shared" si="152"/>
        <v/>
      </c>
      <c r="AH322" s="36" t="str">
        <f t="shared" si="153"/>
        <v/>
      </c>
      <c r="AI322" s="55"/>
      <c r="AJ322" s="37"/>
      <c r="AK322" s="148"/>
      <c r="AL322" s="34"/>
      <c r="AM322" s="32" t="str">
        <f t="shared" si="154"/>
        <v/>
      </c>
      <c r="AN322" s="34"/>
      <c r="AO322" s="32" t="str">
        <f t="shared" si="155"/>
        <v/>
      </c>
      <c r="AP322" s="35"/>
      <c r="AQ322" s="32" t="str">
        <f t="shared" si="156"/>
        <v/>
      </c>
      <c r="AR322" s="34"/>
      <c r="AS322" s="36" t="str">
        <f t="shared" si="157"/>
        <v/>
      </c>
      <c r="AT322" s="36" t="str">
        <f t="shared" si="158"/>
        <v/>
      </c>
      <c r="AU322" s="36" t="str">
        <f t="shared" si="159"/>
        <v/>
      </c>
      <c r="AV322" s="55"/>
      <c r="AW322" s="34"/>
      <c r="AX322" s="148"/>
      <c r="AY322" s="34"/>
      <c r="AZ322" s="32" t="str">
        <f t="shared" si="160"/>
        <v/>
      </c>
      <c r="BA322" s="34"/>
      <c r="BB322" s="32" t="str">
        <f t="shared" si="161"/>
        <v/>
      </c>
      <c r="BC322" s="34"/>
      <c r="BD322" s="32" t="str">
        <f t="shared" si="162"/>
        <v/>
      </c>
      <c r="BE322" s="34"/>
      <c r="BF322" s="36" t="str">
        <f t="shared" si="163"/>
        <v/>
      </c>
      <c r="BG322" s="36" t="str">
        <f t="shared" si="164"/>
        <v/>
      </c>
      <c r="BH322" s="36" t="str">
        <f t="shared" si="165"/>
        <v/>
      </c>
      <c r="BI322" s="55"/>
      <c r="BJ322" s="34"/>
      <c r="BK322" s="148"/>
      <c r="BL322" s="34"/>
      <c r="BM322" s="32" t="str">
        <f t="shared" si="166"/>
        <v/>
      </c>
      <c r="BN322" s="34"/>
      <c r="BO322" s="32" t="str">
        <f t="shared" si="167"/>
        <v/>
      </c>
      <c r="BP322" s="34"/>
      <c r="BQ322" s="32" t="str">
        <f t="shared" si="168"/>
        <v/>
      </c>
      <c r="BR322" s="34"/>
      <c r="BS322" s="36" t="str">
        <f t="shared" si="169"/>
        <v/>
      </c>
      <c r="BT322" s="36" t="str">
        <f t="shared" si="170"/>
        <v/>
      </c>
      <c r="BU322" s="36" t="str">
        <f t="shared" si="171"/>
        <v/>
      </c>
      <c r="BV322" s="55"/>
      <c r="BW322" s="36" t="str">
        <f t="shared" si="172"/>
        <v/>
      </c>
      <c r="BX322" s="36" t="str">
        <f t="shared" si="172"/>
        <v/>
      </c>
      <c r="BY322" s="31"/>
      <c r="BZ322" s="38"/>
      <c r="CB322" s="120" t="e">
        <f t="shared" ref="CB322:CB385" ca="1" si="175">IF(OR(B322="--",IFERROR(MATCH(B322,OFFSET(B$1,0,0,ROW()-1,1),0),1)&lt;&gt;1),"",1)</f>
        <v>#VALUE!</v>
      </c>
      <c r="CC322" s="2" t="e">
        <f t="shared" ca="1" si="173"/>
        <v>#VALUE!</v>
      </c>
    </row>
    <row r="323" spans="1:81" s="10" customFormat="1" ht="25.15" customHeight="1" x14ac:dyDescent="0.2">
      <c r="A323" s="52" t="str">
        <f t="shared" si="174"/>
        <v/>
      </c>
      <c r="B323" s="157" t="e">
        <f t="shared" ref="B323:B386" ca="1" si="176">CONCATENATE(E323,"-",G323,"--",K323,"---",R323)</f>
        <v>#VALUE!</v>
      </c>
      <c r="C323" s="157" t="e">
        <f t="shared" ref="C323:C386" si="177">CONCATENATE(K323,"--",N323,"---",P323)</f>
        <v>#VALUE!</v>
      </c>
      <c r="D323" s="29"/>
      <c r="E323" s="155" t="str">
        <f ca="1">IFERROR(INDIRECT(ADDRESS(MATCH(D323,CatModules!C:C,0),2,1,1,"CatModules")),"")</f>
        <v/>
      </c>
      <c r="F323" s="96"/>
      <c r="G323" s="156" t="str">
        <f ca="1">IFERROR(INDIRECT(ADDRESS(MATCH(CONCATENATE(E323,"-",F323),CatInt!K:K,0),3,1,1,"CatInt")),"")</f>
        <v/>
      </c>
      <c r="H323" s="45" t="str">
        <f>IF(F323="","",VLOOKUP(F323,#REF!,2,FALSE))</f>
        <v/>
      </c>
      <c r="I323" s="29"/>
      <c r="J323" s="155" t="e">
        <f t="shared" ref="J323:J386" si="178">LEFT(I323,FIND(".",I323,1)-1)</f>
        <v>#VALUE!</v>
      </c>
      <c r="K323" s="155" t="e">
        <f t="shared" ref="K323:K386" si="179">LEFT(I323,FIND(".",I323,1)+1)</f>
        <v>#VALUE!</v>
      </c>
      <c r="L323" s="153"/>
      <c r="M323" s="53"/>
      <c r="N323" s="175">
        <f t="shared" ref="N323:N386" si="180">1000+ROW()</f>
        <v>1323</v>
      </c>
      <c r="O323" s="53"/>
      <c r="P323" s="175">
        <f t="shared" ref="P323:P386" si="181">10000+ROW()</f>
        <v>10323</v>
      </c>
      <c r="Q323" s="30"/>
      <c r="R323" s="149" t="str">
        <f>IFERROR(VLOOKUP(Q323,Setup!D$16:E$25,2,FALSE),"")</f>
        <v/>
      </c>
      <c r="S323" s="51" t="str">
        <f ca="1">IFERROR(IF(OR(I323="",VLOOKUP(I323,CatCostInp!$E$2:$K$88,7,FALSE)=0),"",VLOOKUP(I323,CatCostInp!$E$2:$K$88,7,FALSE)),"")</f>
        <v/>
      </c>
      <c r="T323" s="159" t="e">
        <f>VLOOKUP(U323,#REF!,2,FALSE)</f>
        <v>#REF!</v>
      </c>
      <c r="U323" s="30"/>
      <c r="V323" s="1" t="str">
        <f ca="1">IF(U323=Setup!$C$10,"Grant",IF('Other Pharma &amp; Health Products'!U323=Setup!$C$11,"Local",IF('Other Pharma &amp; Health Products'!U323=Setup!$C$12,"Other","")))</f>
        <v/>
      </c>
      <c r="W323" s="34"/>
      <c r="X323" s="148"/>
      <c r="Y323" s="34"/>
      <c r="Z323" s="36" t="str">
        <f t="shared" ref="Z323:Z386" si="182">IFERROR(IF(AND(NOT(Y323=""),NOT(X323="")),Y323*X323,""),"")</f>
        <v/>
      </c>
      <c r="AA323" s="34"/>
      <c r="AB323" s="32" t="str">
        <f t="shared" ref="AB323:AB386" si="183">IFERROR(IF(AND(NOT(AA323=""),NOT(X323="")),AA323*X323,""),"")</f>
        <v/>
      </c>
      <c r="AC323" s="34"/>
      <c r="AD323" s="32" t="str">
        <f t="shared" ref="AD323:AD386" si="184">IFERROR(IF(AND(NOT(AC323=""),NOT(X323="")),AC323*X323,""),"")</f>
        <v/>
      </c>
      <c r="AE323" s="34"/>
      <c r="AF323" s="36" t="str">
        <f t="shared" ref="AF323:AF386" si="185">IFERROR(IF(AND(NOT(AE323=""),NOT(X323="")),AE323*X323,""),"")</f>
        <v/>
      </c>
      <c r="AG323" s="36" t="str">
        <f t="shared" ref="AG323:AG386" si="186">IFERROR(IF(OR(NOT(Y323=""),NOT(AE323=""),NOT(AA323=""),NOT(AC323="")),Y323+AE323+AA323+AC323,""),"")</f>
        <v/>
      </c>
      <c r="AH323" s="36" t="str">
        <f t="shared" ref="AH323:AH386" si="187">IF(SUM(Z323,AB323,AD323,AF323)&gt;0,SUM(Z323,AB323,AD323,AF323),"")</f>
        <v/>
      </c>
      <c r="AI323" s="55"/>
      <c r="AJ323" s="37"/>
      <c r="AK323" s="148"/>
      <c r="AL323" s="34"/>
      <c r="AM323" s="32" t="str">
        <f t="shared" ref="AM323:AM386" si="188">IFERROR(IF(AND(NOT(AL323=""),NOT(AK323="")),AL323*$AK323,""),"")</f>
        <v/>
      </c>
      <c r="AN323" s="34"/>
      <c r="AO323" s="32" t="str">
        <f t="shared" ref="AO323:AO386" si="189">IFERROR(IF(AND(NOT(AN323=""),NOT(AK323="")),AN323*$AK323,""),"")</f>
        <v/>
      </c>
      <c r="AP323" s="35"/>
      <c r="AQ323" s="32" t="str">
        <f t="shared" ref="AQ323:AQ386" si="190">IFERROR(IF(AND(NOT(AP323=""),NOT(AK323="")),AP323*$AK323,""),"")</f>
        <v/>
      </c>
      <c r="AR323" s="34"/>
      <c r="AS323" s="36" t="str">
        <f t="shared" ref="AS323:AS386" si="191">IFERROR(IF(AND(NOT(AR323=""),NOT(AK323="")),AR323*$AK323,""),"")</f>
        <v/>
      </c>
      <c r="AT323" s="36" t="str">
        <f t="shared" ref="AT323:AT386" si="192">IFERROR(IF(OR(NOT(AL323=""),NOT(AR323=""),NOT(AN323=""),NOT(AP323="")),AL323+AR323+AN323+AP323,""),"")</f>
        <v/>
      </c>
      <c r="AU323" s="36" t="str">
        <f t="shared" ref="AU323:AU386" si="193">IF(SUM(AM323,AS323,AO323,AQ323)&gt;0,SUM(AM323,AS323,AO323,AQ323),"")</f>
        <v/>
      </c>
      <c r="AV323" s="55"/>
      <c r="AW323" s="34"/>
      <c r="AX323" s="148"/>
      <c r="AY323" s="34"/>
      <c r="AZ323" s="32" t="str">
        <f t="shared" ref="AZ323:AZ386" si="194">IFERROR(IF(AND(NOT(AY323=""),NOT(AX323="")),AY323*$AX323,""),"")</f>
        <v/>
      </c>
      <c r="BA323" s="34"/>
      <c r="BB323" s="32" t="str">
        <f t="shared" ref="BB323:BB386" si="195">IFERROR(IF(AND(NOT(BA323=""),NOT(AX323="")),BA323*$AX323,""),"")</f>
        <v/>
      </c>
      <c r="BC323" s="34"/>
      <c r="BD323" s="32" t="str">
        <f t="shared" ref="BD323:BD386" si="196">IFERROR(IF(AND(NOT(BC323=""),NOT(AX323="")),BC323*$AX323,""),"")</f>
        <v/>
      </c>
      <c r="BE323" s="34"/>
      <c r="BF323" s="36" t="str">
        <f t="shared" ref="BF323:BF386" si="197">IFERROR(IF(AND(NOT(BE323=""),NOT(AX323="")),BE323*$AX323,""),"")</f>
        <v/>
      </c>
      <c r="BG323" s="36" t="str">
        <f t="shared" ref="BG323:BG386" si="198">IFERROR(IF(OR(NOT(AY323=""),NOT(BE323=""),NOT(BA323=""),NOT(BC323="")),AY323+BE323+BA323+BC323,""),"")</f>
        <v/>
      </c>
      <c r="BH323" s="36" t="str">
        <f t="shared" ref="BH323:BH386" si="199">IF(SUM(AZ323,BF323,BB323,BD323)&gt;0,SUM(AZ323,BF323,BB323,BD323),"")</f>
        <v/>
      </c>
      <c r="BI323" s="55"/>
      <c r="BJ323" s="34"/>
      <c r="BK323" s="148"/>
      <c r="BL323" s="34"/>
      <c r="BM323" s="32" t="str">
        <f t="shared" ref="BM323:BM386" si="200">IFERROR(IF(AND(NOT(BL323=""),NOT(BK323="")),BL323*$BK323,""),"")</f>
        <v/>
      </c>
      <c r="BN323" s="34"/>
      <c r="BO323" s="32" t="str">
        <f t="shared" ref="BO323:BO386" si="201">IFERROR(IF(AND(NOT(BN323=""),NOT(BK323="")),BN323*$BK323,""),"")</f>
        <v/>
      </c>
      <c r="BP323" s="34"/>
      <c r="BQ323" s="32" t="str">
        <f t="shared" ref="BQ323:BQ386" si="202">IFERROR(IF(AND(NOT(BP323=""),NOT(BK323="")),BP323*$BK323,""),"")</f>
        <v/>
      </c>
      <c r="BR323" s="34"/>
      <c r="BS323" s="36" t="str">
        <f t="shared" ref="BS323:BS386" si="203">IFERROR(IF(AND(NOT(BR323=""),NOT(BK323="")),BR323*$BK323,""),"")</f>
        <v/>
      </c>
      <c r="BT323" s="36" t="str">
        <f t="shared" ref="BT323:BT386" si="204">IFERROR(IF(OR(NOT(BL323=""),NOT(BR323=""),NOT(BN323=""),NOT(BP323="")),BL323+BR323+BN323+BP323,""),"")</f>
        <v/>
      </c>
      <c r="BU323" s="36" t="str">
        <f t="shared" ref="BU323:BU386" si="205">IF(SUM(BM323,BS323,BO323,BQ323)&gt;0,SUM(BM323,BS323,BO323,BQ323),"")</f>
        <v/>
      </c>
      <c r="BV323" s="55"/>
      <c r="BW323" s="36" t="str">
        <f t="shared" ref="BW323:BX386" si="206">IF(SUM(AG323,AT323,BG323,BT323)&gt;0,SUM(AG323,AT323,BG323,BT323),"")</f>
        <v/>
      </c>
      <c r="BX323" s="36" t="str">
        <f t="shared" si="206"/>
        <v/>
      </c>
      <c r="BY323" s="31"/>
      <c r="BZ323" s="38"/>
      <c r="CB323" s="120" t="e">
        <f t="shared" ca="1" si="175"/>
        <v>#VALUE!</v>
      </c>
      <c r="CC323" s="2" t="e">
        <f t="shared" ref="CC323:CC386" ca="1" si="207">IF(OR(C323="--",IFERROR(MATCH(C323,OFFSET(C$1,0,0,ROW()-1,1),0),1)&lt;&gt;1),"",1)</f>
        <v>#VALUE!</v>
      </c>
    </row>
    <row r="324" spans="1:81" s="10" customFormat="1" ht="25.15" customHeight="1" x14ac:dyDescent="0.2">
      <c r="A324" s="52" t="str">
        <f t="shared" ref="A324:A387" si="208">IFERROR(IF(D324&lt;&gt;"",A323+1,""),"")</f>
        <v/>
      </c>
      <c r="B324" s="157" t="e">
        <f t="shared" ca="1" si="176"/>
        <v>#VALUE!</v>
      </c>
      <c r="C324" s="157" t="e">
        <f t="shared" si="177"/>
        <v>#VALUE!</v>
      </c>
      <c r="D324" s="29"/>
      <c r="E324" s="155" t="str">
        <f ca="1">IFERROR(INDIRECT(ADDRESS(MATCH(D324,CatModules!C:C,0),2,1,1,"CatModules")),"")</f>
        <v/>
      </c>
      <c r="F324" s="96"/>
      <c r="G324" s="156" t="str">
        <f ca="1">IFERROR(INDIRECT(ADDRESS(MATCH(CONCATENATE(E324,"-",F324),CatInt!K:K,0),3,1,1,"CatInt")),"")</f>
        <v/>
      </c>
      <c r="H324" s="45" t="str">
        <f>IF(F324="","",VLOOKUP(F324,#REF!,2,FALSE))</f>
        <v/>
      </c>
      <c r="I324" s="29"/>
      <c r="J324" s="155" t="e">
        <f t="shared" si="178"/>
        <v>#VALUE!</v>
      </c>
      <c r="K324" s="155" t="e">
        <f t="shared" si="179"/>
        <v>#VALUE!</v>
      </c>
      <c r="L324" s="153"/>
      <c r="M324" s="53"/>
      <c r="N324" s="175">
        <f t="shared" si="180"/>
        <v>1324</v>
      </c>
      <c r="O324" s="53"/>
      <c r="P324" s="175">
        <f t="shared" si="181"/>
        <v>10324</v>
      </c>
      <c r="Q324" s="30"/>
      <c r="R324" s="149" t="str">
        <f>IFERROR(VLOOKUP(Q324,Setup!D$16:E$25,2,FALSE),"")</f>
        <v/>
      </c>
      <c r="S324" s="51" t="str">
        <f ca="1">IFERROR(IF(OR(I324="",VLOOKUP(I324,CatCostInp!$E$2:$K$88,7,FALSE)=0),"",VLOOKUP(I324,CatCostInp!$E$2:$K$88,7,FALSE)),"")</f>
        <v/>
      </c>
      <c r="T324" s="159" t="e">
        <f>VLOOKUP(U324,#REF!,2,FALSE)</f>
        <v>#REF!</v>
      </c>
      <c r="U324" s="30"/>
      <c r="V324" s="1" t="str">
        <f ca="1">IF(U324=Setup!$C$10,"Grant",IF('Other Pharma &amp; Health Products'!U324=Setup!$C$11,"Local",IF('Other Pharma &amp; Health Products'!U324=Setup!$C$12,"Other","")))</f>
        <v/>
      </c>
      <c r="W324" s="34"/>
      <c r="X324" s="148"/>
      <c r="Y324" s="34"/>
      <c r="Z324" s="36" t="str">
        <f t="shared" si="182"/>
        <v/>
      </c>
      <c r="AA324" s="34"/>
      <c r="AB324" s="32" t="str">
        <f t="shared" si="183"/>
        <v/>
      </c>
      <c r="AC324" s="34"/>
      <c r="AD324" s="32" t="str">
        <f t="shared" si="184"/>
        <v/>
      </c>
      <c r="AE324" s="34"/>
      <c r="AF324" s="36" t="str">
        <f t="shared" si="185"/>
        <v/>
      </c>
      <c r="AG324" s="36" t="str">
        <f t="shared" si="186"/>
        <v/>
      </c>
      <c r="AH324" s="36" t="str">
        <f t="shared" si="187"/>
        <v/>
      </c>
      <c r="AI324" s="55"/>
      <c r="AJ324" s="37"/>
      <c r="AK324" s="148"/>
      <c r="AL324" s="34"/>
      <c r="AM324" s="32" t="str">
        <f t="shared" si="188"/>
        <v/>
      </c>
      <c r="AN324" s="34"/>
      <c r="AO324" s="32" t="str">
        <f t="shared" si="189"/>
        <v/>
      </c>
      <c r="AP324" s="35"/>
      <c r="AQ324" s="32" t="str">
        <f t="shared" si="190"/>
        <v/>
      </c>
      <c r="AR324" s="34"/>
      <c r="AS324" s="36" t="str">
        <f t="shared" si="191"/>
        <v/>
      </c>
      <c r="AT324" s="36" t="str">
        <f t="shared" si="192"/>
        <v/>
      </c>
      <c r="AU324" s="36" t="str">
        <f t="shared" si="193"/>
        <v/>
      </c>
      <c r="AV324" s="55"/>
      <c r="AW324" s="34"/>
      <c r="AX324" s="148"/>
      <c r="AY324" s="34"/>
      <c r="AZ324" s="32" t="str">
        <f t="shared" si="194"/>
        <v/>
      </c>
      <c r="BA324" s="34"/>
      <c r="BB324" s="32" t="str">
        <f t="shared" si="195"/>
        <v/>
      </c>
      <c r="BC324" s="34"/>
      <c r="BD324" s="32" t="str">
        <f t="shared" si="196"/>
        <v/>
      </c>
      <c r="BE324" s="34"/>
      <c r="BF324" s="36" t="str">
        <f t="shared" si="197"/>
        <v/>
      </c>
      <c r="BG324" s="36" t="str">
        <f t="shared" si="198"/>
        <v/>
      </c>
      <c r="BH324" s="36" t="str">
        <f t="shared" si="199"/>
        <v/>
      </c>
      <c r="BI324" s="55"/>
      <c r="BJ324" s="34"/>
      <c r="BK324" s="148"/>
      <c r="BL324" s="34"/>
      <c r="BM324" s="32" t="str">
        <f t="shared" si="200"/>
        <v/>
      </c>
      <c r="BN324" s="34"/>
      <c r="BO324" s="32" t="str">
        <f t="shared" si="201"/>
        <v/>
      </c>
      <c r="BP324" s="34"/>
      <c r="BQ324" s="32" t="str">
        <f t="shared" si="202"/>
        <v/>
      </c>
      <c r="BR324" s="34"/>
      <c r="BS324" s="36" t="str">
        <f t="shared" si="203"/>
        <v/>
      </c>
      <c r="BT324" s="36" t="str">
        <f t="shared" si="204"/>
        <v/>
      </c>
      <c r="BU324" s="36" t="str">
        <f t="shared" si="205"/>
        <v/>
      </c>
      <c r="BV324" s="55"/>
      <c r="BW324" s="36" t="str">
        <f t="shared" si="206"/>
        <v/>
      </c>
      <c r="BX324" s="36" t="str">
        <f t="shared" si="206"/>
        <v/>
      </c>
      <c r="BY324" s="31"/>
      <c r="BZ324" s="38"/>
      <c r="CB324" s="120" t="e">
        <f t="shared" ca="1" si="175"/>
        <v>#VALUE!</v>
      </c>
      <c r="CC324" s="2" t="e">
        <f t="shared" ca="1" si="207"/>
        <v>#VALUE!</v>
      </c>
    </row>
    <row r="325" spans="1:81" s="10" customFormat="1" ht="25.15" customHeight="1" x14ac:dyDescent="0.2">
      <c r="A325" s="52" t="str">
        <f t="shared" si="208"/>
        <v/>
      </c>
      <c r="B325" s="157" t="e">
        <f t="shared" ca="1" si="176"/>
        <v>#VALUE!</v>
      </c>
      <c r="C325" s="157" t="e">
        <f t="shared" si="177"/>
        <v>#VALUE!</v>
      </c>
      <c r="D325" s="29"/>
      <c r="E325" s="155" t="str">
        <f ca="1">IFERROR(INDIRECT(ADDRESS(MATCH(D325,CatModules!C:C,0),2,1,1,"CatModules")),"")</f>
        <v/>
      </c>
      <c r="F325" s="96"/>
      <c r="G325" s="156" t="str">
        <f ca="1">IFERROR(INDIRECT(ADDRESS(MATCH(CONCATENATE(E325,"-",F325),CatInt!K:K,0),3,1,1,"CatInt")),"")</f>
        <v/>
      </c>
      <c r="H325" s="45" t="str">
        <f>IF(F325="","",VLOOKUP(F325,#REF!,2,FALSE))</f>
        <v/>
      </c>
      <c r="I325" s="29"/>
      <c r="J325" s="155" t="e">
        <f t="shared" si="178"/>
        <v>#VALUE!</v>
      </c>
      <c r="K325" s="155" t="e">
        <f t="shared" si="179"/>
        <v>#VALUE!</v>
      </c>
      <c r="L325" s="153"/>
      <c r="M325" s="53"/>
      <c r="N325" s="175">
        <f t="shared" si="180"/>
        <v>1325</v>
      </c>
      <c r="O325" s="53"/>
      <c r="P325" s="175">
        <f t="shared" si="181"/>
        <v>10325</v>
      </c>
      <c r="Q325" s="30"/>
      <c r="R325" s="149" t="str">
        <f>IFERROR(VLOOKUP(Q325,Setup!D$16:E$25,2,FALSE),"")</f>
        <v/>
      </c>
      <c r="S325" s="51" t="str">
        <f ca="1">IFERROR(IF(OR(I325="",VLOOKUP(I325,CatCostInp!$E$2:$K$88,7,FALSE)=0),"",VLOOKUP(I325,CatCostInp!$E$2:$K$88,7,FALSE)),"")</f>
        <v/>
      </c>
      <c r="T325" s="159" t="e">
        <f>VLOOKUP(U325,#REF!,2,FALSE)</f>
        <v>#REF!</v>
      </c>
      <c r="U325" s="30"/>
      <c r="V325" s="1" t="str">
        <f ca="1">IF(U325=Setup!$C$10,"Grant",IF('Other Pharma &amp; Health Products'!U325=Setup!$C$11,"Local",IF('Other Pharma &amp; Health Products'!U325=Setup!$C$12,"Other","")))</f>
        <v/>
      </c>
      <c r="W325" s="34"/>
      <c r="X325" s="148"/>
      <c r="Y325" s="34"/>
      <c r="Z325" s="36" t="str">
        <f t="shared" si="182"/>
        <v/>
      </c>
      <c r="AA325" s="34"/>
      <c r="AB325" s="32" t="str">
        <f t="shared" si="183"/>
        <v/>
      </c>
      <c r="AC325" s="34"/>
      <c r="AD325" s="32" t="str">
        <f t="shared" si="184"/>
        <v/>
      </c>
      <c r="AE325" s="34"/>
      <c r="AF325" s="36" t="str">
        <f t="shared" si="185"/>
        <v/>
      </c>
      <c r="AG325" s="36" t="str">
        <f t="shared" si="186"/>
        <v/>
      </c>
      <c r="AH325" s="36" t="str">
        <f t="shared" si="187"/>
        <v/>
      </c>
      <c r="AI325" s="55"/>
      <c r="AJ325" s="37"/>
      <c r="AK325" s="148"/>
      <c r="AL325" s="34"/>
      <c r="AM325" s="32" t="str">
        <f t="shared" si="188"/>
        <v/>
      </c>
      <c r="AN325" s="34"/>
      <c r="AO325" s="32" t="str">
        <f t="shared" si="189"/>
        <v/>
      </c>
      <c r="AP325" s="35"/>
      <c r="AQ325" s="32" t="str">
        <f t="shared" si="190"/>
        <v/>
      </c>
      <c r="AR325" s="34"/>
      <c r="AS325" s="36" t="str">
        <f t="shared" si="191"/>
        <v/>
      </c>
      <c r="AT325" s="36" t="str">
        <f t="shared" si="192"/>
        <v/>
      </c>
      <c r="AU325" s="36" t="str">
        <f t="shared" si="193"/>
        <v/>
      </c>
      <c r="AV325" s="55"/>
      <c r="AW325" s="34"/>
      <c r="AX325" s="148"/>
      <c r="AY325" s="34"/>
      <c r="AZ325" s="32" t="str">
        <f t="shared" si="194"/>
        <v/>
      </c>
      <c r="BA325" s="34"/>
      <c r="BB325" s="32" t="str">
        <f t="shared" si="195"/>
        <v/>
      </c>
      <c r="BC325" s="34"/>
      <c r="BD325" s="32" t="str">
        <f t="shared" si="196"/>
        <v/>
      </c>
      <c r="BE325" s="34"/>
      <c r="BF325" s="36" t="str">
        <f t="shared" si="197"/>
        <v/>
      </c>
      <c r="BG325" s="36" t="str">
        <f t="shared" si="198"/>
        <v/>
      </c>
      <c r="BH325" s="36" t="str">
        <f t="shared" si="199"/>
        <v/>
      </c>
      <c r="BI325" s="55"/>
      <c r="BJ325" s="34"/>
      <c r="BK325" s="148"/>
      <c r="BL325" s="34"/>
      <c r="BM325" s="32" t="str">
        <f t="shared" si="200"/>
        <v/>
      </c>
      <c r="BN325" s="34"/>
      <c r="BO325" s="32" t="str">
        <f t="shared" si="201"/>
        <v/>
      </c>
      <c r="BP325" s="34"/>
      <c r="BQ325" s="32" t="str">
        <f t="shared" si="202"/>
        <v/>
      </c>
      <c r="BR325" s="34"/>
      <c r="BS325" s="36" t="str">
        <f t="shared" si="203"/>
        <v/>
      </c>
      <c r="BT325" s="36" t="str">
        <f t="shared" si="204"/>
        <v/>
      </c>
      <c r="BU325" s="36" t="str">
        <f t="shared" si="205"/>
        <v/>
      </c>
      <c r="BV325" s="55"/>
      <c r="BW325" s="36" t="str">
        <f t="shared" si="206"/>
        <v/>
      </c>
      <c r="BX325" s="36" t="str">
        <f t="shared" si="206"/>
        <v/>
      </c>
      <c r="BY325" s="31"/>
      <c r="BZ325" s="38"/>
      <c r="CB325" s="120" t="e">
        <f t="shared" ca="1" si="175"/>
        <v>#VALUE!</v>
      </c>
      <c r="CC325" s="2" t="e">
        <f t="shared" ca="1" si="207"/>
        <v>#VALUE!</v>
      </c>
    </row>
    <row r="326" spans="1:81" s="10" customFormat="1" ht="25.15" customHeight="1" x14ac:dyDescent="0.2">
      <c r="A326" s="52" t="str">
        <f t="shared" si="208"/>
        <v/>
      </c>
      <c r="B326" s="157" t="e">
        <f t="shared" ca="1" si="176"/>
        <v>#VALUE!</v>
      </c>
      <c r="C326" s="157" t="e">
        <f t="shared" si="177"/>
        <v>#VALUE!</v>
      </c>
      <c r="D326" s="29"/>
      <c r="E326" s="155" t="str">
        <f ca="1">IFERROR(INDIRECT(ADDRESS(MATCH(D326,CatModules!C:C,0),2,1,1,"CatModules")),"")</f>
        <v/>
      </c>
      <c r="F326" s="96"/>
      <c r="G326" s="156" t="str">
        <f ca="1">IFERROR(INDIRECT(ADDRESS(MATCH(CONCATENATE(E326,"-",F326),CatInt!K:K,0),3,1,1,"CatInt")),"")</f>
        <v/>
      </c>
      <c r="H326" s="45" t="str">
        <f>IF(F326="","",VLOOKUP(F326,#REF!,2,FALSE))</f>
        <v/>
      </c>
      <c r="I326" s="29"/>
      <c r="J326" s="155" t="e">
        <f t="shared" si="178"/>
        <v>#VALUE!</v>
      </c>
      <c r="K326" s="155" t="e">
        <f t="shared" si="179"/>
        <v>#VALUE!</v>
      </c>
      <c r="L326" s="153"/>
      <c r="M326" s="53"/>
      <c r="N326" s="175">
        <f t="shared" si="180"/>
        <v>1326</v>
      </c>
      <c r="O326" s="53"/>
      <c r="P326" s="175">
        <f t="shared" si="181"/>
        <v>10326</v>
      </c>
      <c r="Q326" s="30"/>
      <c r="R326" s="149" t="str">
        <f>IFERROR(VLOOKUP(Q326,Setup!D$16:E$25,2,FALSE),"")</f>
        <v/>
      </c>
      <c r="S326" s="51" t="str">
        <f ca="1">IFERROR(IF(OR(I326="",VLOOKUP(I326,CatCostInp!$E$2:$K$88,7,FALSE)=0),"",VLOOKUP(I326,CatCostInp!$E$2:$K$88,7,FALSE)),"")</f>
        <v/>
      </c>
      <c r="T326" s="159" t="e">
        <f>VLOOKUP(U326,#REF!,2,FALSE)</f>
        <v>#REF!</v>
      </c>
      <c r="U326" s="30"/>
      <c r="V326" s="1" t="str">
        <f ca="1">IF(U326=Setup!$C$10,"Grant",IF('Other Pharma &amp; Health Products'!U326=Setup!$C$11,"Local",IF('Other Pharma &amp; Health Products'!U326=Setup!$C$12,"Other","")))</f>
        <v/>
      </c>
      <c r="W326" s="34"/>
      <c r="X326" s="148"/>
      <c r="Y326" s="34"/>
      <c r="Z326" s="36" t="str">
        <f t="shared" si="182"/>
        <v/>
      </c>
      <c r="AA326" s="34"/>
      <c r="AB326" s="32" t="str">
        <f t="shared" si="183"/>
        <v/>
      </c>
      <c r="AC326" s="34"/>
      <c r="AD326" s="32" t="str">
        <f t="shared" si="184"/>
        <v/>
      </c>
      <c r="AE326" s="34"/>
      <c r="AF326" s="36" t="str">
        <f t="shared" si="185"/>
        <v/>
      </c>
      <c r="AG326" s="36" t="str">
        <f t="shared" si="186"/>
        <v/>
      </c>
      <c r="AH326" s="36" t="str">
        <f t="shared" si="187"/>
        <v/>
      </c>
      <c r="AI326" s="55"/>
      <c r="AJ326" s="37"/>
      <c r="AK326" s="148"/>
      <c r="AL326" s="34"/>
      <c r="AM326" s="32" t="str">
        <f t="shared" si="188"/>
        <v/>
      </c>
      <c r="AN326" s="34"/>
      <c r="AO326" s="32" t="str">
        <f t="shared" si="189"/>
        <v/>
      </c>
      <c r="AP326" s="35"/>
      <c r="AQ326" s="32" t="str">
        <f t="shared" si="190"/>
        <v/>
      </c>
      <c r="AR326" s="34"/>
      <c r="AS326" s="36" t="str">
        <f t="shared" si="191"/>
        <v/>
      </c>
      <c r="AT326" s="36" t="str">
        <f t="shared" si="192"/>
        <v/>
      </c>
      <c r="AU326" s="36" t="str">
        <f t="shared" si="193"/>
        <v/>
      </c>
      <c r="AV326" s="55"/>
      <c r="AW326" s="34"/>
      <c r="AX326" s="148"/>
      <c r="AY326" s="34"/>
      <c r="AZ326" s="32" t="str">
        <f t="shared" si="194"/>
        <v/>
      </c>
      <c r="BA326" s="34"/>
      <c r="BB326" s="32" t="str">
        <f t="shared" si="195"/>
        <v/>
      </c>
      <c r="BC326" s="34"/>
      <c r="BD326" s="32" t="str">
        <f t="shared" si="196"/>
        <v/>
      </c>
      <c r="BE326" s="34"/>
      <c r="BF326" s="36" t="str">
        <f t="shared" si="197"/>
        <v/>
      </c>
      <c r="BG326" s="36" t="str">
        <f t="shared" si="198"/>
        <v/>
      </c>
      <c r="BH326" s="36" t="str">
        <f t="shared" si="199"/>
        <v/>
      </c>
      <c r="BI326" s="55"/>
      <c r="BJ326" s="34"/>
      <c r="BK326" s="148"/>
      <c r="BL326" s="34"/>
      <c r="BM326" s="32" t="str">
        <f t="shared" si="200"/>
        <v/>
      </c>
      <c r="BN326" s="34"/>
      <c r="BO326" s="32" t="str">
        <f t="shared" si="201"/>
        <v/>
      </c>
      <c r="BP326" s="34"/>
      <c r="BQ326" s="32" t="str">
        <f t="shared" si="202"/>
        <v/>
      </c>
      <c r="BR326" s="34"/>
      <c r="BS326" s="36" t="str">
        <f t="shared" si="203"/>
        <v/>
      </c>
      <c r="BT326" s="36" t="str">
        <f t="shared" si="204"/>
        <v/>
      </c>
      <c r="BU326" s="36" t="str">
        <f t="shared" si="205"/>
        <v/>
      </c>
      <c r="BV326" s="55"/>
      <c r="BW326" s="36" t="str">
        <f t="shared" si="206"/>
        <v/>
      </c>
      <c r="BX326" s="36" t="str">
        <f t="shared" si="206"/>
        <v/>
      </c>
      <c r="BY326" s="31"/>
      <c r="BZ326" s="38"/>
      <c r="CB326" s="120" t="e">
        <f t="shared" ca="1" si="175"/>
        <v>#VALUE!</v>
      </c>
      <c r="CC326" s="2" t="e">
        <f t="shared" ca="1" si="207"/>
        <v>#VALUE!</v>
      </c>
    </row>
    <row r="327" spans="1:81" s="10" customFormat="1" ht="25.15" customHeight="1" x14ac:dyDescent="0.2">
      <c r="A327" s="52" t="str">
        <f t="shared" si="208"/>
        <v/>
      </c>
      <c r="B327" s="157" t="e">
        <f t="shared" ca="1" si="176"/>
        <v>#VALUE!</v>
      </c>
      <c r="C327" s="157" t="e">
        <f t="shared" si="177"/>
        <v>#VALUE!</v>
      </c>
      <c r="D327" s="29"/>
      <c r="E327" s="155" t="str">
        <f ca="1">IFERROR(INDIRECT(ADDRESS(MATCH(D327,CatModules!C:C,0),2,1,1,"CatModules")),"")</f>
        <v/>
      </c>
      <c r="F327" s="96"/>
      <c r="G327" s="156" t="str">
        <f ca="1">IFERROR(INDIRECT(ADDRESS(MATCH(CONCATENATE(E327,"-",F327),CatInt!K:K,0),3,1,1,"CatInt")),"")</f>
        <v/>
      </c>
      <c r="H327" s="45" t="str">
        <f>IF(F327="","",VLOOKUP(F327,#REF!,2,FALSE))</f>
        <v/>
      </c>
      <c r="I327" s="29"/>
      <c r="J327" s="155" t="e">
        <f t="shared" si="178"/>
        <v>#VALUE!</v>
      </c>
      <c r="K327" s="155" t="e">
        <f t="shared" si="179"/>
        <v>#VALUE!</v>
      </c>
      <c r="L327" s="153"/>
      <c r="M327" s="53"/>
      <c r="N327" s="175">
        <f t="shared" si="180"/>
        <v>1327</v>
      </c>
      <c r="O327" s="53"/>
      <c r="P327" s="175">
        <f t="shared" si="181"/>
        <v>10327</v>
      </c>
      <c r="Q327" s="30"/>
      <c r="R327" s="149" t="str">
        <f>IFERROR(VLOOKUP(Q327,Setup!D$16:E$25,2,FALSE),"")</f>
        <v/>
      </c>
      <c r="S327" s="51" t="str">
        <f ca="1">IFERROR(IF(OR(I327="",VLOOKUP(I327,CatCostInp!$E$2:$K$88,7,FALSE)=0),"",VLOOKUP(I327,CatCostInp!$E$2:$K$88,7,FALSE)),"")</f>
        <v/>
      </c>
      <c r="T327" s="159" t="e">
        <f>VLOOKUP(U327,#REF!,2,FALSE)</f>
        <v>#REF!</v>
      </c>
      <c r="U327" s="30"/>
      <c r="V327" s="1" t="str">
        <f ca="1">IF(U327=Setup!$C$10,"Grant",IF('Other Pharma &amp; Health Products'!U327=Setup!$C$11,"Local",IF('Other Pharma &amp; Health Products'!U327=Setup!$C$12,"Other","")))</f>
        <v/>
      </c>
      <c r="W327" s="34"/>
      <c r="X327" s="148"/>
      <c r="Y327" s="34"/>
      <c r="Z327" s="36" t="str">
        <f t="shared" si="182"/>
        <v/>
      </c>
      <c r="AA327" s="34"/>
      <c r="AB327" s="32" t="str">
        <f t="shared" si="183"/>
        <v/>
      </c>
      <c r="AC327" s="34"/>
      <c r="AD327" s="32" t="str">
        <f t="shared" si="184"/>
        <v/>
      </c>
      <c r="AE327" s="34"/>
      <c r="AF327" s="36" t="str">
        <f t="shared" si="185"/>
        <v/>
      </c>
      <c r="AG327" s="36" t="str">
        <f t="shared" si="186"/>
        <v/>
      </c>
      <c r="AH327" s="36" t="str">
        <f t="shared" si="187"/>
        <v/>
      </c>
      <c r="AI327" s="55"/>
      <c r="AJ327" s="37"/>
      <c r="AK327" s="148"/>
      <c r="AL327" s="34"/>
      <c r="AM327" s="32" t="str">
        <f t="shared" si="188"/>
        <v/>
      </c>
      <c r="AN327" s="34"/>
      <c r="AO327" s="32" t="str">
        <f t="shared" si="189"/>
        <v/>
      </c>
      <c r="AP327" s="35"/>
      <c r="AQ327" s="32" t="str">
        <f t="shared" si="190"/>
        <v/>
      </c>
      <c r="AR327" s="34"/>
      <c r="AS327" s="36" t="str">
        <f t="shared" si="191"/>
        <v/>
      </c>
      <c r="AT327" s="36" t="str">
        <f t="shared" si="192"/>
        <v/>
      </c>
      <c r="AU327" s="36" t="str">
        <f t="shared" si="193"/>
        <v/>
      </c>
      <c r="AV327" s="55"/>
      <c r="AW327" s="34"/>
      <c r="AX327" s="148"/>
      <c r="AY327" s="34"/>
      <c r="AZ327" s="32" t="str">
        <f t="shared" si="194"/>
        <v/>
      </c>
      <c r="BA327" s="34"/>
      <c r="BB327" s="32" t="str">
        <f t="shared" si="195"/>
        <v/>
      </c>
      <c r="BC327" s="34"/>
      <c r="BD327" s="32" t="str">
        <f t="shared" si="196"/>
        <v/>
      </c>
      <c r="BE327" s="34"/>
      <c r="BF327" s="36" t="str">
        <f t="shared" si="197"/>
        <v/>
      </c>
      <c r="BG327" s="36" t="str">
        <f t="shared" si="198"/>
        <v/>
      </c>
      <c r="BH327" s="36" t="str">
        <f t="shared" si="199"/>
        <v/>
      </c>
      <c r="BI327" s="55"/>
      <c r="BJ327" s="34"/>
      <c r="BK327" s="148"/>
      <c r="BL327" s="34"/>
      <c r="BM327" s="32" t="str">
        <f t="shared" si="200"/>
        <v/>
      </c>
      <c r="BN327" s="34"/>
      <c r="BO327" s="32" t="str">
        <f t="shared" si="201"/>
        <v/>
      </c>
      <c r="BP327" s="34"/>
      <c r="BQ327" s="32" t="str">
        <f t="shared" si="202"/>
        <v/>
      </c>
      <c r="BR327" s="34"/>
      <c r="BS327" s="36" t="str">
        <f t="shared" si="203"/>
        <v/>
      </c>
      <c r="BT327" s="36" t="str">
        <f t="shared" si="204"/>
        <v/>
      </c>
      <c r="BU327" s="36" t="str">
        <f t="shared" si="205"/>
        <v/>
      </c>
      <c r="BV327" s="55"/>
      <c r="BW327" s="36" t="str">
        <f t="shared" si="206"/>
        <v/>
      </c>
      <c r="BX327" s="36" t="str">
        <f t="shared" si="206"/>
        <v/>
      </c>
      <c r="BY327" s="31"/>
      <c r="BZ327" s="38"/>
      <c r="CB327" s="120" t="e">
        <f t="shared" ca="1" si="175"/>
        <v>#VALUE!</v>
      </c>
      <c r="CC327" s="2" t="e">
        <f t="shared" ca="1" si="207"/>
        <v>#VALUE!</v>
      </c>
    </row>
    <row r="328" spans="1:81" s="10" customFormat="1" ht="25.15" customHeight="1" x14ac:dyDescent="0.2">
      <c r="A328" s="52" t="str">
        <f t="shared" si="208"/>
        <v/>
      </c>
      <c r="B328" s="157" t="e">
        <f t="shared" ca="1" si="176"/>
        <v>#VALUE!</v>
      </c>
      <c r="C328" s="157" t="e">
        <f t="shared" si="177"/>
        <v>#VALUE!</v>
      </c>
      <c r="D328" s="29"/>
      <c r="E328" s="155" t="str">
        <f ca="1">IFERROR(INDIRECT(ADDRESS(MATCH(D328,CatModules!C:C,0),2,1,1,"CatModules")),"")</f>
        <v/>
      </c>
      <c r="F328" s="96"/>
      <c r="G328" s="156" t="str">
        <f ca="1">IFERROR(INDIRECT(ADDRESS(MATCH(CONCATENATE(E328,"-",F328),CatInt!K:K,0),3,1,1,"CatInt")),"")</f>
        <v/>
      </c>
      <c r="H328" s="45" t="str">
        <f>IF(F328="","",VLOOKUP(F328,#REF!,2,FALSE))</f>
        <v/>
      </c>
      <c r="I328" s="29"/>
      <c r="J328" s="155" t="e">
        <f t="shared" si="178"/>
        <v>#VALUE!</v>
      </c>
      <c r="K328" s="155" t="e">
        <f t="shared" si="179"/>
        <v>#VALUE!</v>
      </c>
      <c r="L328" s="153"/>
      <c r="M328" s="53"/>
      <c r="N328" s="175">
        <f t="shared" si="180"/>
        <v>1328</v>
      </c>
      <c r="O328" s="53"/>
      <c r="P328" s="175">
        <f t="shared" si="181"/>
        <v>10328</v>
      </c>
      <c r="Q328" s="30"/>
      <c r="R328" s="149" t="str">
        <f>IFERROR(VLOOKUP(Q328,Setup!D$16:E$25,2,FALSE),"")</f>
        <v/>
      </c>
      <c r="S328" s="51" t="str">
        <f ca="1">IFERROR(IF(OR(I328="",VLOOKUP(I328,CatCostInp!$E$2:$K$88,7,FALSE)=0),"",VLOOKUP(I328,CatCostInp!$E$2:$K$88,7,FALSE)),"")</f>
        <v/>
      </c>
      <c r="T328" s="159" t="e">
        <f>VLOOKUP(U328,#REF!,2,FALSE)</f>
        <v>#REF!</v>
      </c>
      <c r="U328" s="30"/>
      <c r="V328" s="1" t="str">
        <f ca="1">IF(U328=Setup!$C$10,"Grant",IF('Other Pharma &amp; Health Products'!U328=Setup!$C$11,"Local",IF('Other Pharma &amp; Health Products'!U328=Setup!$C$12,"Other","")))</f>
        <v/>
      </c>
      <c r="W328" s="34"/>
      <c r="X328" s="148"/>
      <c r="Y328" s="34"/>
      <c r="Z328" s="36" t="str">
        <f t="shared" si="182"/>
        <v/>
      </c>
      <c r="AA328" s="34"/>
      <c r="AB328" s="32" t="str">
        <f t="shared" si="183"/>
        <v/>
      </c>
      <c r="AC328" s="34"/>
      <c r="AD328" s="32" t="str">
        <f t="shared" si="184"/>
        <v/>
      </c>
      <c r="AE328" s="34"/>
      <c r="AF328" s="36" t="str">
        <f t="shared" si="185"/>
        <v/>
      </c>
      <c r="AG328" s="36" t="str">
        <f t="shared" si="186"/>
        <v/>
      </c>
      <c r="AH328" s="36" t="str">
        <f t="shared" si="187"/>
        <v/>
      </c>
      <c r="AI328" s="55"/>
      <c r="AJ328" s="37"/>
      <c r="AK328" s="148"/>
      <c r="AL328" s="34"/>
      <c r="AM328" s="32" t="str">
        <f t="shared" si="188"/>
        <v/>
      </c>
      <c r="AN328" s="34"/>
      <c r="AO328" s="32" t="str">
        <f t="shared" si="189"/>
        <v/>
      </c>
      <c r="AP328" s="35"/>
      <c r="AQ328" s="32" t="str">
        <f t="shared" si="190"/>
        <v/>
      </c>
      <c r="AR328" s="34"/>
      <c r="AS328" s="36" t="str">
        <f t="shared" si="191"/>
        <v/>
      </c>
      <c r="AT328" s="36" t="str">
        <f t="shared" si="192"/>
        <v/>
      </c>
      <c r="AU328" s="36" t="str">
        <f t="shared" si="193"/>
        <v/>
      </c>
      <c r="AV328" s="55"/>
      <c r="AW328" s="34"/>
      <c r="AX328" s="148"/>
      <c r="AY328" s="34"/>
      <c r="AZ328" s="32" t="str">
        <f t="shared" si="194"/>
        <v/>
      </c>
      <c r="BA328" s="34"/>
      <c r="BB328" s="32" t="str">
        <f t="shared" si="195"/>
        <v/>
      </c>
      <c r="BC328" s="34"/>
      <c r="BD328" s="32" t="str">
        <f t="shared" si="196"/>
        <v/>
      </c>
      <c r="BE328" s="34"/>
      <c r="BF328" s="36" t="str">
        <f t="shared" si="197"/>
        <v/>
      </c>
      <c r="BG328" s="36" t="str">
        <f t="shared" si="198"/>
        <v/>
      </c>
      <c r="BH328" s="36" t="str">
        <f t="shared" si="199"/>
        <v/>
      </c>
      <c r="BI328" s="55"/>
      <c r="BJ328" s="34"/>
      <c r="BK328" s="148"/>
      <c r="BL328" s="34"/>
      <c r="BM328" s="32" t="str">
        <f t="shared" si="200"/>
        <v/>
      </c>
      <c r="BN328" s="34"/>
      <c r="BO328" s="32" t="str">
        <f t="shared" si="201"/>
        <v/>
      </c>
      <c r="BP328" s="34"/>
      <c r="BQ328" s="32" t="str">
        <f t="shared" si="202"/>
        <v/>
      </c>
      <c r="BR328" s="34"/>
      <c r="BS328" s="36" t="str">
        <f t="shared" si="203"/>
        <v/>
      </c>
      <c r="BT328" s="36" t="str">
        <f t="shared" si="204"/>
        <v/>
      </c>
      <c r="BU328" s="36" t="str">
        <f t="shared" si="205"/>
        <v/>
      </c>
      <c r="BV328" s="55"/>
      <c r="BW328" s="36" t="str">
        <f t="shared" si="206"/>
        <v/>
      </c>
      <c r="BX328" s="36" t="str">
        <f t="shared" si="206"/>
        <v/>
      </c>
      <c r="BY328" s="31"/>
      <c r="BZ328" s="38"/>
      <c r="CB328" s="120" t="e">
        <f t="shared" ca="1" si="175"/>
        <v>#VALUE!</v>
      </c>
      <c r="CC328" s="2" t="e">
        <f t="shared" ca="1" si="207"/>
        <v>#VALUE!</v>
      </c>
    </row>
    <row r="329" spans="1:81" s="10" customFormat="1" ht="25.15" customHeight="1" x14ac:dyDescent="0.2">
      <c r="A329" s="52" t="str">
        <f t="shared" si="208"/>
        <v/>
      </c>
      <c r="B329" s="157" t="e">
        <f t="shared" ca="1" si="176"/>
        <v>#VALUE!</v>
      </c>
      <c r="C329" s="157" t="e">
        <f t="shared" si="177"/>
        <v>#VALUE!</v>
      </c>
      <c r="D329" s="29"/>
      <c r="E329" s="155" t="str">
        <f ca="1">IFERROR(INDIRECT(ADDRESS(MATCH(D329,CatModules!C:C,0),2,1,1,"CatModules")),"")</f>
        <v/>
      </c>
      <c r="F329" s="96"/>
      <c r="G329" s="156" t="str">
        <f ca="1">IFERROR(INDIRECT(ADDRESS(MATCH(CONCATENATE(E329,"-",F329),CatInt!K:K,0),3,1,1,"CatInt")),"")</f>
        <v/>
      </c>
      <c r="H329" s="45" t="str">
        <f>IF(F329="","",VLOOKUP(F329,#REF!,2,FALSE))</f>
        <v/>
      </c>
      <c r="I329" s="29"/>
      <c r="J329" s="155" t="e">
        <f t="shared" si="178"/>
        <v>#VALUE!</v>
      </c>
      <c r="K329" s="155" t="e">
        <f t="shared" si="179"/>
        <v>#VALUE!</v>
      </c>
      <c r="L329" s="153"/>
      <c r="M329" s="53"/>
      <c r="N329" s="175">
        <f t="shared" si="180"/>
        <v>1329</v>
      </c>
      <c r="O329" s="53"/>
      <c r="P329" s="175">
        <f t="shared" si="181"/>
        <v>10329</v>
      </c>
      <c r="Q329" s="30"/>
      <c r="R329" s="149" t="str">
        <f>IFERROR(VLOOKUP(Q329,Setup!D$16:E$25,2,FALSE),"")</f>
        <v/>
      </c>
      <c r="S329" s="51" t="str">
        <f ca="1">IFERROR(IF(OR(I329="",VLOOKUP(I329,CatCostInp!$E$2:$K$88,7,FALSE)=0),"",VLOOKUP(I329,CatCostInp!$E$2:$K$88,7,FALSE)),"")</f>
        <v/>
      </c>
      <c r="T329" s="159" t="e">
        <f>VLOOKUP(U329,#REF!,2,FALSE)</f>
        <v>#REF!</v>
      </c>
      <c r="U329" s="30"/>
      <c r="V329" s="1" t="str">
        <f ca="1">IF(U329=Setup!$C$10,"Grant",IF('Other Pharma &amp; Health Products'!U329=Setup!$C$11,"Local",IF('Other Pharma &amp; Health Products'!U329=Setup!$C$12,"Other","")))</f>
        <v/>
      </c>
      <c r="W329" s="34"/>
      <c r="X329" s="148"/>
      <c r="Y329" s="34"/>
      <c r="Z329" s="36" t="str">
        <f t="shared" si="182"/>
        <v/>
      </c>
      <c r="AA329" s="34"/>
      <c r="AB329" s="32" t="str">
        <f t="shared" si="183"/>
        <v/>
      </c>
      <c r="AC329" s="34"/>
      <c r="AD329" s="32" t="str">
        <f t="shared" si="184"/>
        <v/>
      </c>
      <c r="AE329" s="34"/>
      <c r="AF329" s="36" t="str">
        <f t="shared" si="185"/>
        <v/>
      </c>
      <c r="AG329" s="36" t="str">
        <f t="shared" si="186"/>
        <v/>
      </c>
      <c r="AH329" s="36" t="str">
        <f t="shared" si="187"/>
        <v/>
      </c>
      <c r="AI329" s="55"/>
      <c r="AJ329" s="37"/>
      <c r="AK329" s="148"/>
      <c r="AL329" s="34"/>
      <c r="AM329" s="32" t="str">
        <f t="shared" si="188"/>
        <v/>
      </c>
      <c r="AN329" s="34"/>
      <c r="AO329" s="32" t="str">
        <f t="shared" si="189"/>
        <v/>
      </c>
      <c r="AP329" s="35"/>
      <c r="AQ329" s="32" t="str">
        <f t="shared" si="190"/>
        <v/>
      </c>
      <c r="AR329" s="34"/>
      <c r="AS329" s="36" t="str">
        <f t="shared" si="191"/>
        <v/>
      </c>
      <c r="AT329" s="36" t="str">
        <f t="shared" si="192"/>
        <v/>
      </c>
      <c r="AU329" s="36" t="str">
        <f t="shared" si="193"/>
        <v/>
      </c>
      <c r="AV329" s="55"/>
      <c r="AW329" s="34"/>
      <c r="AX329" s="148"/>
      <c r="AY329" s="34"/>
      <c r="AZ329" s="32" t="str">
        <f t="shared" si="194"/>
        <v/>
      </c>
      <c r="BA329" s="34"/>
      <c r="BB329" s="32" t="str">
        <f t="shared" si="195"/>
        <v/>
      </c>
      <c r="BC329" s="34"/>
      <c r="BD329" s="32" t="str">
        <f t="shared" si="196"/>
        <v/>
      </c>
      <c r="BE329" s="34"/>
      <c r="BF329" s="36" t="str">
        <f t="shared" si="197"/>
        <v/>
      </c>
      <c r="BG329" s="36" t="str">
        <f t="shared" si="198"/>
        <v/>
      </c>
      <c r="BH329" s="36" t="str">
        <f t="shared" si="199"/>
        <v/>
      </c>
      <c r="BI329" s="55"/>
      <c r="BJ329" s="34"/>
      <c r="BK329" s="148"/>
      <c r="BL329" s="34"/>
      <c r="BM329" s="32" t="str">
        <f t="shared" si="200"/>
        <v/>
      </c>
      <c r="BN329" s="34"/>
      <c r="BO329" s="32" t="str">
        <f t="shared" si="201"/>
        <v/>
      </c>
      <c r="BP329" s="34"/>
      <c r="BQ329" s="32" t="str">
        <f t="shared" si="202"/>
        <v/>
      </c>
      <c r="BR329" s="34"/>
      <c r="BS329" s="36" t="str">
        <f t="shared" si="203"/>
        <v/>
      </c>
      <c r="BT329" s="36" t="str">
        <f t="shared" si="204"/>
        <v/>
      </c>
      <c r="BU329" s="36" t="str">
        <f t="shared" si="205"/>
        <v/>
      </c>
      <c r="BV329" s="55"/>
      <c r="BW329" s="36" t="str">
        <f t="shared" si="206"/>
        <v/>
      </c>
      <c r="BX329" s="36" t="str">
        <f t="shared" si="206"/>
        <v/>
      </c>
      <c r="BY329" s="31"/>
      <c r="BZ329" s="38"/>
      <c r="CB329" s="120" t="e">
        <f t="shared" ca="1" si="175"/>
        <v>#VALUE!</v>
      </c>
      <c r="CC329" s="2" t="e">
        <f t="shared" ca="1" si="207"/>
        <v>#VALUE!</v>
      </c>
    </row>
    <row r="330" spans="1:81" s="10" customFormat="1" ht="25.15" customHeight="1" x14ac:dyDescent="0.2">
      <c r="A330" s="52" t="str">
        <f t="shared" si="208"/>
        <v/>
      </c>
      <c r="B330" s="157" t="e">
        <f t="shared" ca="1" si="176"/>
        <v>#VALUE!</v>
      </c>
      <c r="C330" s="157" t="e">
        <f t="shared" si="177"/>
        <v>#VALUE!</v>
      </c>
      <c r="D330" s="29"/>
      <c r="E330" s="155" t="str">
        <f ca="1">IFERROR(INDIRECT(ADDRESS(MATCH(D330,CatModules!C:C,0),2,1,1,"CatModules")),"")</f>
        <v/>
      </c>
      <c r="F330" s="96"/>
      <c r="G330" s="156" t="str">
        <f ca="1">IFERROR(INDIRECT(ADDRESS(MATCH(CONCATENATE(E330,"-",F330),CatInt!K:K,0),3,1,1,"CatInt")),"")</f>
        <v/>
      </c>
      <c r="H330" s="45" t="str">
        <f>IF(F330="","",VLOOKUP(F330,#REF!,2,FALSE))</f>
        <v/>
      </c>
      <c r="I330" s="29"/>
      <c r="J330" s="155" t="e">
        <f t="shared" si="178"/>
        <v>#VALUE!</v>
      </c>
      <c r="K330" s="155" t="e">
        <f t="shared" si="179"/>
        <v>#VALUE!</v>
      </c>
      <c r="L330" s="153"/>
      <c r="M330" s="53"/>
      <c r="N330" s="175">
        <f t="shared" si="180"/>
        <v>1330</v>
      </c>
      <c r="O330" s="53"/>
      <c r="P330" s="175">
        <f t="shared" si="181"/>
        <v>10330</v>
      </c>
      <c r="Q330" s="30"/>
      <c r="R330" s="149" t="str">
        <f>IFERROR(VLOOKUP(Q330,Setup!D$16:E$25,2,FALSE),"")</f>
        <v/>
      </c>
      <c r="S330" s="51" t="str">
        <f ca="1">IFERROR(IF(OR(I330="",VLOOKUP(I330,CatCostInp!$E$2:$K$88,7,FALSE)=0),"",VLOOKUP(I330,CatCostInp!$E$2:$K$88,7,FALSE)),"")</f>
        <v/>
      </c>
      <c r="T330" s="159" t="e">
        <f>VLOOKUP(U330,#REF!,2,FALSE)</f>
        <v>#REF!</v>
      </c>
      <c r="U330" s="30"/>
      <c r="V330" s="1" t="str">
        <f ca="1">IF(U330=Setup!$C$10,"Grant",IF('Other Pharma &amp; Health Products'!U330=Setup!$C$11,"Local",IF('Other Pharma &amp; Health Products'!U330=Setup!$C$12,"Other","")))</f>
        <v/>
      </c>
      <c r="W330" s="34"/>
      <c r="X330" s="148"/>
      <c r="Y330" s="34"/>
      <c r="Z330" s="36" t="str">
        <f t="shared" si="182"/>
        <v/>
      </c>
      <c r="AA330" s="34"/>
      <c r="AB330" s="32" t="str">
        <f t="shared" si="183"/>
        <v/>
      </c>
      <c r="AC330" s="34"/>
      <c r="AD330" s="32" t="str">
        <f t="shared" si="184"/>
        <v/>
      </c>
      <c r="AE330" s="34"/>
      <c r="AF330" s="36" t="str">
        <f t="shared" si="185"/>
        <v/>
      </c>
      <c r="AG330" s="36" t="str">
        <f t="shared" si="186"/>
        <v/>
      </c>
      <c r="AH330" s="36" t="str">
        <f t="shared" si="187"/>
        <v/>
      </c>
      <c r="AI330" s="55"/>
      <c r="AJ330" s="37"/>
      <c r="AK330" s="148"/>
      <c r="AL330" s="34"/>
      <c r="AM330" s="32" t="str">
        <f t="shared" si="188"/>
        <v/>
      </c>
      <c r="AN330" s="34"/>
      <c r="AO330" s="32" t="str">
        <f t="shared" si="189"/>
        <v/>
      </c>
      <c r="AP330" s="35"/>
      <c r="AQ330" s="32" t="str">
        <f t="shared" si="190"/>
        <v/>
      </c>
      <c r="AR330" s="34"/>
      <c r="AS330" s="36" t="str">
        <f t="shared" si="191"/>
        <v/>
      </c>
      <c r="AT330" s="36" t="str">
        <f t="shared" si="192"/>
        <v/>
      </c>
      <c r="AU330" s="36" t="str">
        <f t="shared" si="193"/>
        <v/>
      </c>
      <c r="AV330" s="55"/>
      <c r="AW330" s="34"/>
      <c r="AX330" s="148"/>
      <c r="AY330" s="34"/>
      <c r="AZ330" s="32" t="str">
        <f t="shared" si="194"/>
        <v/>
      </c>
      <c r="BA330" s="34"/>
      <c r="BB330" s="32" t="str">
        <f t="shared" si="195"/>
        <v/>
      </c>
      <c r="BC330" s="34"/>
      <c r="BD330" s="32" t="str">
        <f t="shared" si="196"/>
        <v/>
      </c>
      <c r="BE330" s="34"/>
      <c r="BF330" s="36" t="str">
        <f t="shared" si="197"/>
        <v/>
      </c>
      <c r="BG330" s="36" t="str">
        <f t="shared" si="198"/>
        <v/>
      </c>
      <c r="BH330" s="36" t="str">
        <f t="shared" si="199"/>
        <v/>
      </c>
      <c r="BI330" s="55"/>
      <c r="BJ330" s="34"/>
      <c r="BK330" s="148"/>
      <c r="BL330" s="34"/>
      <c r="BM330" s="32" t="str">
        <f t="shared" si="200"/>
        <v/>
      </c>
      <c r="BN330" s="34"/>
      <c r="BO330" s="32" t="str">
        <f t="shared" si="201"/>
        <v/>
      </c>
      <c r="BP330" s="34"/>
      <c r="BQ330" s="32" t="str">
        <f t="shared" si="202"/>
        <v/>
      </c>
      <c r="BR330" s="34"/>
      <c r="BS330" s="36" t="str">
        <f t="shared" si="203"/>
        <v/>
      </c>
      <c r="BT330" s="36" t="str">
        <f t="shared" si="204"/>
        <v/>
      </c>
      <c r="BU330" s="36" t="str">
        <f t="shared" si="205"/>
        <v/>
      </c>
      <c r="BV330" s="55"/>
      <c r="BW330" s="36" t="str">
        <f t="shared" si="206"/>
        <v/>
      </c>
      <c r="BX330" s="36" t="str">
        <f t="shared" si="206"/>
        <v/>
      </c>
      <c r="BY330" s="31"/>
      <c r="BZ330" s="38"/>
      <c r="CB330" s="120" t="e">
        <f t="shared" ca="1" si="175"/>
        <v>#VALUE!</v>
      </c>
      <c r="CC330" s="2" t="e">
        <f t="shared" ca="1" si="207"/>
        <v>#VALUE!</v>
      </c>
    </row>
    <row r="331" spans="1:81" s="10" customFormat="1" ht="25.15" customHeight="1" x14ac:dyDescent="0.2">
      <c r="A331" s="52" t="str">
        <f t="shared" si="208"/>
        <v/>
      </c>
      <c r="B331" s="157" t="e">
        <f t="shared" ca="1" si="176"/>
        <v>#VALUE!</v>
      </c>
      <c r="C331" s="157" t="e">
        <f t="shared" si="177"/>
        <v>#VALUE!</v>
      </c>
      <c r="D331" s="29"/>
      <c r="E331" s="155" t="str">
        <f ca="1">IFERROR(INDIRECT(ADDRESS(MATCH(D331,CatModules!C:C,0),2,1,1,"CatModules")),"")</f>
        <v/>
      </c>
      <c r="F331" s="96"/>
      <c r="G331" s="156" t="str">
        <f ca="1">IFERROR(INDIRECT(ADDRESS(MATCH(CONCATENATE(E331,"-",F331),CatInt!K:K,0),3,1,1,"CatInt")),"")</f>
        <v/>
      </c>
      <c r="H331" s="45" t="str">
        <f>IF(F331="","",VLOOKUP(F331,#REF!,2,FALSE))</f>
        <v/>
      </c>
      <c r="I331" s="29"/>
      <c r="J331" s="155" t="e">
        <f t="shared" si="178"/>
        <v>#VALUE!</v>
      </c>
      <c r="K331" s="155" t="e">
        <f t="shared" si="179"/>
        <v>#VALUE!</v>
      </c>
      <c r="L331" s="153"/>
      <c r="M331" s="53"/>
      <c r="N331" s="175">
        <f t="shared" si="180"/>
        <v>1331</v>
      </c>
      <c r="O331" s="53"/>
      <c r="P331" s="175">
        <f t="shared" si="181"/>
        <v>10331</v>
      </c>
      <c r="Q331" s="30"/>
      <c r="R331" s="149" t="str">
        <f>IFERROR(VLOOKUP(Q331,Setup!D$16:E$25,2,FALSE),"")</f>
        <v/>
      </c>
      <c r="S331" s="51" t="str">
        <f ca="1">IFERROR(IF(OR(I331="",VLOOKUP(I331,CatCostInp!$E$2:$K$88,7,FALSE)=0),"",VLOOKUP(I331,CatCostInp!$E$2:$K$88,7,FALSE)),"")</f>
        <v/>
      </c>
      <c r="T331" s="159" t="e">
        <f>VLOOKUP(U331,#REF!,2,FALSE)</f>
        <v>#REF!</v>
      </c>
      <c r="U331" s="30"/>
      <c r="V331" s="1" t="str">
        <f ca="1">IF(U331=Setup!$C$10,"Grant",IF('Other Pharma &amp; Health Products'!U331=Setup!$C$11,"Local",IF('Other Pharma &amp; Health Products'!U331=Setup!$C$12,"Other","")))</f>
        <v/>
      </c>
      <c r="W331" s="34"/>
      <c r="X331" s="148"/>
      <c r="Y331" s="34"/>
      <c r="Z331" s="36" t="str">
        <f t="shared" si="182"/>
        <v/>
      </c>
      <c r="AA331" s="34"/>
      <c r="AB331" s="32" t="str">
        <f t="shared" si="183"/>
        <v/>
      </c>
      <c r="AC331" s="34"/>
      <c r="AD331" s="32" t="str">
        <f t="shared" si="184"/>
        <v/>
      </c>
      <c r="AE331" s="34"/>
      <c r="AF331" s="36" t="str">
        <f t="shared" si="185"/>
        <v/>
      </c>
      <c r="AG331" s="36" t="str">
        <f t="shared" si="186"/>
        <v/>
      </c>
      <c r="AH331" s="36" t="str">
        <f t="shared" si="187"/>
        <v/>
      </c>
      <c r="AI331" s="55"/>
      <c r="AJ331" s="37"/>
      <c r="AK331" s="148"/>
      <c r="AL331" s="34"/>
      <c r="AM331" s="32" t="str">
        <f t="shared" si="188"/>
        <v/>
      </c>
      <c r="AN331" s="34"/>
      <c r="AO331" s="32" t="str">
        <f t="shared" si="189"/>
        <v/>
      </c>
      <c r="AP331" s="35"/>
      <c r="AQ331" s="32" t="str">
        <f t="shared" si="190"/>
        <v/>
      </c>
      <c r="AR331" s="34"/>
      <c r="AS331" s="36" t="str">
        <f t="shared" si="191"/>
        <v/>
      </c>
      <c r="AT331" s="36" t="str">
        <f t="shared" si="192"/>
        <v/>
      </c>
      <c r="AU331" s="36" t="str">
        <f t="shared" si="193"/>
        <v/>
      </c>
      <c r="AV331" s="55"/>
      <c r="AW331" s="34"/>
      <c r="AX331" s="148"/>
      <c r="AY331" s="34"/>
      <c r="AZ331" s="32" t="str">
        <f t="shared" si="194"/>
        <v/>
      </c>
      <c r="BA331" s="34"/>
      <c r="BB331" s="32" t="str">
        <f t="shared" si="195"/>
        <v/>
      </c>
      <c r="BC331" s="34"/>
      <c r="BD331" s="32" t="str">
        <f t="shared" si="196"/>
        <v/>
      </c>
      <c r="BE331" s="34"/>
      <c r="BF331" s="36" t="str">
        <f t="shared" si="197"/>
        <v/>
      </c>
      <c r="BG331" s="36" t="str">
        <f t="shared" si="198"/>
        <v/>
      </c>
      <c r="BH331" s="36" t="str">
        <f t="shared" si="199"/>
        <v/>
      </c>
      <c r="BI331" s="55"/>
      <c r="BJ331" s="34"/>
      <c r="BK331" s="148"/>
      <c r="BL331" s="34"/>
      <c r="BM331" s="32" t="str">
        <f t="shared" si="200"/>
        <v/>
      </c>
      <c r="BN331" s="34"/>
      <c r="BO331" s="32" t="str">
        <f t="shared" si="201"/>
        <v/>
      </c>
      <c r="BP331" s="34"/>
      <c r="BQ331" s="32" t="str">
        <f t="shared" si="202"/>
        <v/>
      </c>
      <c r="BR331" s="34"/>
      <c r="BS331" s="36" t="str">
        <f t="shared" si="203"/>
        <v/>
      </c>
      <c r="BT331" s="36" t="str">
        <f t="shared" si="204"/>
        <v/>
      </c>
      <c r="BU331" s="36" t="str">
        <f t="shared" si="205"/>
        <v/>
      </c>
      <c r="BV331" s="55"/>
      <c r="BW331" s="36" t="str">
        <f t="shared" si="206"/>
        <v/>
      </c>
      <c r="BX331" s="36" t="str">
        <f t="shared" si="206"/>
        <v/>
      </c>
      <c r="BY331" s="31"/>
      <c r="BZ331" s="38"/>
      <c r="CB331" s="120" t="e">
        <f t="shared" ca="1" si="175"/>
        <v>#VALUE!</v>
      </c>
      <c r="CC331" s="2" t="e">
        <f t="shared" ca="1" si="207"/>
        <v>#VALUE!</v>
      </c>
    </row>
    <row r="332" spans="1:81" s="10" customFormat="1" ht="25.15" customHeight="1" x14ac:dyDescent="0.2">
      <c r="A332" s="52" t="str">
        <f t="shared" si="208"/>
        <v/>
      </c>
      <c r="B332" s="157" t="e">
        <f t="shared" ca="1" si="176"/>
        <v>#VALUE!</v>
      </c>
      <c r="C332" s="157" t="e">
        <f t="shared" si="177"/>
        <v>#VALUE!</v>
      </c>
      <c r="D332" s="29"/>
      <c r="E332" s="155" t="str">
        <f ca="1">IFERROR(INDIRECT(ADDRESS(MATCH(D332,CatModules!C:C,0),2,1,1,"CatModules")),"")</f>
        <v/>
      </c>
      <c r="F332" s="96"/>
      <c r="G332" s="156" t="str">
        <f ca="1">IFERROR(INDIRECT(ADDRESS(MATCH(CONCATENATE(E332,"-",F332),CatInt!K:K,0),3,1,1,"CatInt")),"")</f>
        <v/>
      </c>
      <c r="H332" s="45" t="str">
        <f>IF(F332="","",VLOOKUP(F332,#REF!,2,FALSE))</f>
        <v/>
      </c>
      <c r="I332" s="29"/>
      <c r="J332" s="155" t="e">
        <f t="shared" si="178"/>
        <v>#VALUE!</v>
      </c>
      <c r="K332" s="155" t="e">
        <f t="shared" si="179"/>
        <v>#VALUE!</v>
      </c>
      <c r="L332" s="153"/>
      <c r="M332" s="53"/>
      <c r="N332" s="175">
        <f t="shared" si="180"/>
        <v>1332</v>
      </c>
      <c r="O332" s="53"/>
      <c r="P332" s="175">
        <f t="shared" si="181"/>
        <v>10332</v>
      </c>
      <c r="Q332" s="30"/>
      <c r="R332" s="149" t="str">
        <f>IFERROR(VLOOKUP(Q332,Setup!D$16:E$25,2,FALSE),"")</f>
        <v/>
      </c>
      <c r="S332" s="51" t="str">
        <f ca="1">IFERROR(IF(OR(I332="",VLOOKUP(I332,CatCostInp!$E$2:$K$88,7,FALSE)=0),"",VLOOKUP(I332,CatCostInp!$E$2:$K$88,7,FALSE)),"")</f>
        <v/>
      </c>
      <c r="T332" s="159" t="e">
        <f>VLOOKUP(U332,#REF!,2,FALSE)</f>
        <v>#REF!</v>
      </c>
      <c r="U332" s="30"/>
      <c r="V332" s="1" t="str">
        <f ca="1">IF(U332=Setup!$C$10,"Grant",IF('Other Pharma &amp; Health Products'!U332=Setup!$C$11,"Local",IF('Other Pharma &amp; Health Products'!U332=Setup!$C$12,"Other","")))</f>
        <v/>
      </c>
      <c r="W332" s="34"/>
      <c r="X332" s="148"/>
      <c r="Y332" s="34"/>
      <c r="Z332" s="36" t="str">
        <f t="shared" si="182"/>
        <v/>
      </c>
      <c r="AA332" s="34"/>
      <c r="AB332" s="32" t="str">
        <f t="shared" si="183"/>
        <v/>
      </c>
      <c r="AC332" s="34"/>
      <c r="AD332" s="32" t="str">
        <f t="shared" si="184"/>
        <v/>
      </c>
      <c r="AE332" s="34"/>
      <c r="AF332" s="36" t="str">
        <f t="shared" si="185"/>
        <v/>
      </c>
      <c r="AG332" s="36" t="str">
        <f t="shared" si="186"/>
        <v/>
      </c>
      <c r="AH332" s="36" t="str">
        <f t="shared" si="187"/>
        <v/>
      </c>
      <c r="AI332" s="55"/>
      <c r="AJ332" s="37"/>
      <c r="AK332" s="148"/>
      <c r="AL332" s="34"/>
      <c r="AM332" s="32" t="str">
        <f t="shared" si="188"/>
        <v/>
      </c>
      <c r="AN332" s="34"/>
      <c r="AO332" s="32" t="str">
        <f t="shared" si="189"/>
        <v/>
      </c>
      <c r="AP332" s="35"/>
      <c r="AQ332" s="32" t="str">
        <f t="shared" si="190"/>
        <v/>
      </c>
      <c r="AR332" s="34"/>
      <c r="AS332" s="36" t="str">
        <f t="shared" si="191"/>
        <v/>
      </c>
      <c r="AT332" s="36" t="str">
        <f t="shared" si="192"/>
        <v/>
      </c>
      <c r="AU332" s="36" t="str">
        <f t="shared" si="193"/>
        <v/>
      </c>
      <c r="AV332" s="55"/>
      <c r="AW332" s="34"/>
      <c r="AX332" s="148"/>
      <c r="AY332" s="34"/>
      <c r="AZ332" s="32" t="str">
        <f t="shared" si="194"/>
        <v/>
      </c>
      <c r="BA332" s="34"/>
      <c r="BB332" s="32" t="str">
        <f t="shared" si="195"/>
        <v/>
      </c>
      <c r="BC332" s="34"/>
      <c r="BD332" s="32" t="str">
        <f t="shared" si="196"/>
        <v/>
      </c>
      <c r="BE332" s="34"/>
      <c r="BF332" s="36" t="str">
        <f t="shared" si="197"/>
        <v/>
      </c>
      <c r="BG332" s="36" t="str">
        <f t="shared" si="198"/>
        <v/>
      </c>
      <c r="BH332" s="36" t="str">
        <f t="shared" si="199"/>
        <v/>
      </c>
      <c r="BI332" s="55"/>
      <c r="BJ332" s="34"/>
      <c r="BK332" s="148"/>
      <c r="BL332" s="34"/>
      <c r="BM332" s="32" t="str">
        <f t="shared" si="200"/>
        <v/>
      </c>
      <c r="BN332" s="34"/>
      <c r="BO332" s="32" t="str">
        <f t="shared" si="201"/>
        <v/>
      </c>
      <c r="BP332" s="34"/>
      <c r="BQ332" s="32" t="str">
        <f t="shared" si="202"/>
        <v/>
      </c>
      <c r="BR332" s="34"/>
      <c r="BS332" s="36" t="str">
        <f t="shared" si="203"/>
        <v/>
      </c>
      <c r="BT332" s="36" t="str">
        <f t="shared" si="204"/>
        <v/>
      </c>
      <c r="BU332" s="36" t="str">
        <f t="shared" si="205"/>
        <v/>
      </c>
      <c r="BV332" s="55"/>
      <c r="BW332" s="36" t="str">
        <f t="shared" si="206"/>
        <v/>
      </c>
      <c r="BX332" s="36" t="str">
        <f t="shared" si="206"/>
        <v/>
      </c>
      <c r="BY332" s="31"/>
      <c r="BZ332" s="38"/>
      <c r="CB332" s="120" t="e">
        <f t="shared" ca="1" si="175"/>
        <v>#VALUE!</v>
      </c>
      <c r="CC332" s="2" t="e">
        <f t="shared" ca="1" si="207"/>
        <v>#VALUE!</v>
      </c>
    </row>
    <row r="333" spans="1:81" s="10" customFormat="1" ht="25.15" customHeight="1" x14ac:dyDescent="0.2">
      <c r="A333" s="52" t="str">
        <f t="shared" si="208"/>
        <v/>
      </c>
      <c r="B333" s="157" t="e">
        <f t="shared" ca="1" si="176"/>
        <v>#VALUE!</v>
      </c>
      <c r="C333" s="157" t="e">
        <f t="shared" si="177"/>
        <v>#VALUE!</v>
      </c>
      <c r="D333" s="29"/>
      <c r="E333" s="155" t="str">
        <f ca="1">IFERROR(INDIRECT(ADDRESS(MATCH(D333,CatModules!C:C,0),2,1,1,"CatModules")),"")</f>
        <v/>
      </c>
      <c r="F333" s="96"/>
      <c r="G333" s="156" t="str">
        <f ca="1">IFERROR(INDIRECT(ADDRESS(MATCH(CONCATENATE(E333,"-",F333),CatInt!K:K,0),3,1,1,"CatInt")),"")</f>
        <v/>
      </c>
      <c r="H333" s="45" t="str">
        <f>IF(F333="","",VLOOKUP(F333,#REF!,2,FALSE))</f>
        <v/>
      </c>
      <c r="I333" s="29"/>
      <c r="J333" s="155" t="e">
        <f t="shared" si="178"/>
        <v>#VALUE!</v>
      </c>
      <c r="K333" s="155" t="e">
        <f t="shared" si="179"/>
        <v>#VALUE!</v>
      </c>
      <c r="L333" s="153"/>
      <c r="M333" s="53"/>
      <c r="N333" s="175">
        <f t="shared" si="180"/>
        <v>1333</v>
      </c>
      <c r="O333" s="53"/>
      <c r="P333" s="175">
        <f t="shared" si="181"/>
        <v>10333</v>
      </c>
      <c r="Q333" s="30"/>
      <c r="R333" s="149" t="str">
        <f>IFERROR(VLOOKUP(Q333,Setup!D$16:E$25,2,FALSE),"")</f>
        <v/>
      </c>
      <c r="S333" s="51" t="str">
        <f ca="1">IFERROR(IF(OR(I333="",VLOOKUP(I333,CatCostInp!$E$2:$K$88,7,FALSE)=0),"",VLOOKUP(I333,CatCostInp!$E$2:$K$88,7,FALSE)),"")</f>
        <v/>
      </c>
      <c r="T333" s="159" t="e">
        <f>VLOOKUP(U333,#REF!,2,FALSE)</f>
        <v>#REF!</v>
      </c>
      <c r="U333" s="30"/>
      <c r="V333" s="1" t="str">
        <f ca="1">IF(U333=Setup!$C$10,"Grant",IF('Other Pharma &amp; Health Products'!U333=Setup!$C$11,"Local",IF('Other Pharma &amp; Health Products'!U333=Setup!$C$12,"Other","")))</f>
        <v/>
      </c>
      <c r="W333" s="34"/>
      <c r="X333" s="148"/>
      <c r="Y333" s="34"/>
      <c r="Z333" s="36" t="str">
        <f t="shared" si="182"/>
        <v/>
      </c>
      <c r="AA333" s="34"/>
      <c r="AB333" s="32" t="str">
        <f t="shared" si="183"/>
        <v/>
      </c>
      <c r="AC333" s="34"/>
      <c r="AD333" s="32" t="str">
        <f t="shared" si="184"/>
        <v/>
      </c>
      <c r="AE333" s="34"/>
      <c r="AF333" s="36" t="str">
        <f t="shared" si="185"/>
        <v/>
      </c>
      <c r="AG333" s="36" t="str">
        <f t="shared" si="186"/>
        <v/>
      </c>
      <c r="AH333" s="36" t="str">
        <f t="shared" si="187"/>
        <v/>
      </c>
      <c r="AI333" s="55"/>
      <c r="AJ333" s="37"/>
      <c r="AK333" s="148"/>
      <c r="AL333" s="34"/>
      <c r="AM333" s="32" t="str">
        <f t="shared" si="188"/>
        <v/>
      </c>
      <c r="AN333" s="34"/>
      <c r="AO333" s="32" t="str">
        <f t="shared" si="189"/>
        <v/>
      </c>
      <c r="AP333" s="35"/>
      <c r="AQ333" s="32" t="str">
        <f t="shared" si="190"/>
        <v/>
      </c>
      <c r="AR333" s="34"/>
      <c r="AS333" s="36" t="str">
        <f t="shared" si="191"/>
        <v/>
      </c>
      <c r="AT333" s="36" t="str">
        <f t="shared" si="192"/>
        <v/>
      </c>
      <c r="AU333" s="36" t="str">
        <f t="shared" si="193"/>
        <v/>
      </c>
      <c r="AV333" s="55"/>
      <c r="AW333" s="34"/>
      <c r="AX333" s="148"/>
      <c r="AY333" s="34"/>
      <c r="AZ333" s="32" t="str">
        <f t="shared" si="194"/>
        <v/>
      </c>
      <c r="BA333" s="34"/>
      <c r="BB333" s="32" t="str">
        <f t="shared" si="195"/>
        <v/>
      </c>
      <c r="BC333" s="34"/>
      <c r="BD333" s="32" t="str">
        <f t="shared" si="196"/>
        <v/>
      </c>
      <c r="BE333" s="34"/>
      <c r="BF333" s="36" t="str">
        <f t="shared" si="197"/>
        <v/>
      </c>
      <c r="BG333" s="36" t="str">
        <f t="shared" si="198"/>
        <v/>
      </c>
      <c r="BH333" s="36" t="str">
        <f t="shared" si="199"/>
        <v/>
      </c>
      <c r="BI333" s="55"/>
      <c r="BJ333" s="34"/>
      <c r="BK333" s="148"/>
      <c r="BL333" s="34"/>
      <c r="BM333" s="32" t="str">
        <f t="shared" si="200"/>
        <v/>
      </c>
      <c r="BN333" s="34"/>
      <c r="BO333" s="32" t="str">
        <f t="shared" si="201"/>
        <v/>
      </c>
      <c r="BP333" s="34"/>
      <c r="BQ333" s="32" t="str">
        <f t="shared" si="202"/>
        <v/>
      </c>
      <c r="BR333" s="34"/>
      <c r="BS333" s="36" t="str">
        <f t="shared" si="203"/>
        <v/>
      </c>
      <c r="BT333" s="36" t="str">
        <f t="shared" si="204"/>
        <v/>
      </c>
      <c r="BU333" s="36" t="str">
        <f t="shared" si="205"/>
        <v/>
      </c>
      <c r="BV333" s="55"/>
      <c r="BW333" s="36" t="str">
        <f t="shared" si="206"/>
        <v/>
      </c>
      <c r="BX333" s="36" t="str">
        <f t="shared" si="206"/>
        <v/>
      </c>
      <c r="BY333" s="31"/>
      <c r="BZ333" s="38"/>
      <c r="CB333" s="120" t="e">
        <f t="shared" ca="1" si="175"/>
        <v>#VALUE!</v>
      </c>
      <c r="CC333" s="2" t="e">
        <f t="shared" ca="1" si="207"/>
        <v>#VALUE!</v>
      </c>
    </row>
    <row r="334" spans="1:81" s="10" customFormat="1" ht="25.15" customHeight="1" x14ac:dyDescent="0.2">
      <c r="A334" s="52" t="str">
        <f t="shared" si="208"/>
        <v/>
      </c>
      <c r="B334" s="157" t="e">
        <f t="shared" ca="1" si="176"/>
        <v>#VALUE!</v>
      </c>
      <c r="C334" s="157" t="e">
        <f t="shared" si="177"/>
        <v>#VALUE!</v>
      </c>
      <c r="D334" s="29"/>
      <c r="E334" s="155" t="str">
        <f ca="1">IFERROR(INDIRECT(ADDRESS(MATCH(D334,CatModules!C:C,0),2,1,1,"CatModules")),"")</f>
        <v/>
      </c>
      <c r="F334" s="96"/>
      <c r="G334" s="156" t="str">
        <f ca="1">IFERROR(INDIRECT(ADDRESS(MATCH(CONCATENATE(E334,"-",F334),CatInt!K:K,0),3,1,1,"CatInt")),"")</f>
        <v/>
      </c>
      <c r="H334" s="45" t="str">
        <f>IF(F334="","",VLOOKUP(F334,#REF!,2,FALSE))</f>
        <v/>
      </c>
      <c r="I334" s="29"/>
      <c r="J334" s="155" t="e">
        <f t="shared" si="178"/>
        <v>#VALUE!</v>
      </c>
      <c r="K334" s="155" t="e">
        <f t="shared" si="179"/>
        <v>#VALUE!</v>
      </c>
      <c r="L334" s="153"/>
      <c r="M334" s="53"/>
      <c r="N334" s="175">
        <f t="shared" si="180"/>
        <v>1334</v>
      </c>
      <c r="O334" s="53"/>
      <c r="P334" s="175">
        <f t="shared" si="181"/>
        <v>10334</v>
      </c>
      <c r="Q334" s="30"/>
      <c r="R334" s="149" t="str">
        <f>IFERROR(VLOOKUP(Q334,Setup!D$16:E$25,2,FALSE),"")</f>
        <v/>
      </c>
      <c r="S334" s="51" t="str">
        <f ca="1">IFERROR(IF(OR(I334="",VLOOKUP(I334,CatCostInp!$E$2:$K$88,7,FALSE)=0),"",VLOOKUP(I334,CatCostInp!$E$2:$K$88,7,FALSE)),"")</f>
        <v/>
      </c>
      <c r="T334" s="159" t="e">
        <f>VLOOKUP(U334,#REF!,2,FALSE)</f>
        <v>#REF!</v>
      </c>
      <c r="U334" s="30"/>
      <c r="V334" s="1" t="str">
        <f ca="1">IF(U334=Setup!$C$10,"Grant",IF('Other Pharma &amp; Health Products'!U334=Setup!$C$11,"Local",IF('Other Pharma &amp; Health Products'!U334=Setup!$C$12,"Other","")))</f>
        <v/>
      </c>
      <c r="W334" s="34"/>
      <c r="X334" s="148"/>
      <c r="Y334" s="34"/>
      <c r="Z334" s="36" t="str">
        <f t="shared" si="182"/>
        <v/>
      </c>
      <c r="AA334" s="34"/>
      <c r="AB334" s="32" t="str">
        <f t="shared" si="183"/>
        <v/>
      </c>
      <c r="AC334" s="34"/>
      <c r="AD334" s="32" t="str">
        <f t="shared" si="184"/>
        <v/>
      </c>
      <c r="AE334" s="34"/>
      <c r="AF334" s="36" t="str">
        <f t="shared" si="185"/>
        <v/>
      </c>
      <c r="AG334" s="36" t="str">
        <f t="shared" si="186"/>
        <v/>
      </c>
      <c r="AH334" s="36" t="str">
        <f t="shared" si="187"/>
        <v/>
      </c>
      <c r="AI334" s="55"/>
      <c r="AJ334" s="37"/>
      <c r="AK334" s="148"/>
      <c r="AL334" s="34"/>
      <c r="AM334" s="32" t="str">
        <f t="shared" si="188"/>
        <v/>
      </c>
      <c r="AN334" s="34"/>
      <c r="AO334" s="32" t="str">
        <f t="shared" si="189"/>
        <v/>
      </c>
      <c r="AP334" s="35"/>
      <c r="AQ334" s="32" t="str">
        <f t="shared" si="190"/>
        <v/>
      </c>
      <c r="AR334" s="34"/>
      <c r="AS334" s="36" t="str">
        <f t="shared" si="191"/>
        <v/>
      </c>
      <c r="AT334" s="36" t="str">
        <f t="shared" si="192"/>
        <v/>
      </c>
      <c r="AU334" s="36" t="str">
        <f t="shared" si="193"/>
        <v/>
      </c>
      <c r="AV334" s="55"/>
      <c r="AW334" s="34"/>
      <c r="AX334" s="148"/>
      <c r="AY334" s="34"/>
      <c r="AZ334" s="32" t="str">
        <f t="shared" si="194"/>
        <v/>
      </c>
      <c r="BA334" s="34"/>
      <c r="BB334" s="32" t="str">
        <f t="shared" si="195"/>
        <v/>
      </c>
      <c r="BC334" s="34"/>
      <c r="BD334" s="32" t="str">
        <f t="shared" si="196"/>
        <v/>
      </c>
      <c r="BE334" s="34"/>
      <c r="BF334" s="36" t="str">
        <f t="shared" si="197"/>
        <v/>
      </c>
      <c r="BG334" s="36" t="str">
        <f t="shared" si="198"/>
        <v/>
      </c>
      <c r="BH334" s="36" t="str">
        <f t="shared" si="199"/>
        <v/>
      </c>
      <c r="BI334" s="55"/>
      <c r="BJ334" s="34"/>
      <c r="BK334" s="148"/>
      <c r="BL334" s="34"/>
      <c r="BM334" s="32" t="str">
        <f t="shared" si="200"/>
        <v/>
      </c>
      <c r="BN334" s="34"/>
      <c r="BO334" s="32" t="str">
        <f t="shared" si="201"/>
        <v/>
      </c>
      <c r="BP334" s="34"/>
      <c r="BQ334" s="32" t="str">
        <f t="shared" si="202"/>
        <v/>
      </c>
      <c r="BR334" s="34"/>
      <c r="BS334" s="36" t="str">
        <f t="shared" si="203"/>
        <v/>
      </c>
      <c r="BT334" s="36" t="str">
        <f t="shared" si="204"/>
        <v/>
      </c>
      <c r="BU334" s="36" t="str">
        <f t="shared" si="205"/>
        <v/>
      </c>
      <c r="BV334" s="55"/>
      <c r="BW334" s="36" t="str">
        <f t="shared" si="206"/>
        <v/>
      </c>
      <c r="BX334" s="36" t="str">
        <f t="shared" si="206"/>
        <v/>
      </c>
      <c r="BY334" s="31"/>
      <c r="BZ334" s="38"/>
      <c r="CB334" s="120" t="e">
        <f t="shared" ca="1" si="175"/>
        <v>#VALUE!</v>
      </c>
      <c r="CC334" s="2" t="e">
        <f t="shared" ca="1" si="207"/>
        <v>#VALUE!</v>
      </c>
    </row>
    <row r="335" spans="1:81" s="10" customFormat="1" ht="25.15" customHeight="1" x14ac:dyDescent="0.2">
      <c r="A335" s="52" t="str">
        <f t="shared" si="208"/>
        <v/>
      </c>
      <c r="B335" s="157" t="e">
        <f t="shared" ca="1" si="176"/>
        <v>#VALUE!</v>
      </c>
      <c r="C335" s="157" t="e">
        <f t="shared" si="177"/>
        <v>#VALUE!</v>
      </c>
      <c r="D335" s="29"/>
      <c r="E335" s="155" t="str">
        <f ca="1">IFERROR(INDIRECT(ADDRESS(MATCH(D335,CatModules!C:C,0),2,1,1,"CatModules")),"")</f>
        <v/>
      </c>
      <c r="F335" s="96"/>
      <c r="G335" s="156" t="str">
        <f ca="1">IFERROR(INDIRECT(ADDRESS(MATCH(CONCATENATE(E335,"-",F335),CatInt!K:K,0),3,1,1,"CatInt")),"")</f>
        <v/>
      </c>
      <c r="H335" s="45" t="str">
        <f>IF(F335="","",VLOOKUP(F335,#REF!,2,FALSE))</f>
        <v/>
      </c>
      <c r="I335" s="29"/>
      <c r="J335" s="155" t="e">
        <f t="shared" si="178"/>
        <v>#VALUE!</v>
      </c>
      <c r="K335" s="155" t="e">
        <f t="shared" si="179"/>
        <v>#VALUE!</v>
      </c>
      <c r="L335" s="153"/>
      <c r="M335" s="53"/>
      <c r="N335" s="175">
        <f t="shared" si="180"/>
        <v>1335</v>
      </c>
      <c r="O335" s="53"/>
      <c r="P335" s="175">
        <f t="shared" si="181"/>
        <v>10335</v>
      </c>
      <c r="Q335" s="30"/>
      <c r="R335" s="149" t="str">
        <f>IFERROR(VLOOKUP(Q335,Setup!D$16:E$25,2,FALSE),"")</f>
        <v/>
      </c>
      <c r="S335" s="51" t="str">
        <f ca="1">IFERROR(IF(OR(I335="",VLOOKUP(I335,CatCostInp!$E$2:$K$88,7,FALSE)=0),"",VLOOKUP(I335,CatCostInp!$E$2:$K$88,7,FALSE)),"")</f>
        <v/>
      </c>
      <c r="T335" s="159" t="e">
        <f>VLOOKUP(U335,#REF!,2,FALSE)</f>
        <v>#REF!</v>
      </c>
      <c r="U335" s="30"/>
      <c r="V335" s="1" t="str">
        <f ca="1">IF(U335=Setup!$C$10,"Grant",IF('Other Pharma &amp; Health Products'!U335=Setup!$C$11,"Local",IF('Other Pharma &amp; Health Products'!U335=Setup!$C$12,"Other","")))</f>
        <v/>
      </c>
      <c r="W335" s="34"/>
      <c r="X335" s="148"/>
      <c r="Y335" s="34"/>
      <c r="Z335" s="36" t="str">
        <f t="shared" si="182"/>
        <v/>
      </c>
      <c r="AA335" s="34"/>
      <c r="AB335" s="32" t="str">
        <f t="shared" si="183"/>
        <v/>
      </c>
      <c r="AC335" s="34"/>
      <c r="AD335" s="32" t="str">
        <f t="shared" si="184"/>
        <v/>
      </c>
      <c r="AE335" s="34"/>
      <c r="AF335" s="36" t="str">
        <f t="shared" si="185"/>
        <v/>
      </c>
      <c r="AG335" s="36" t="str">
        <f t="shared" si="186"/>
        <v/>
      </c>
      <c r="AH335" s="36" t="str">
        <f t="shared" si="187"/>
        <v/>
      </c>
      <c r="AI335" s="55"/>
      <c r="AJ335" s="37"/>
      <c r="AK335" s="148"/>
      <c r="AL335" s="34"/>
      <c r="AM335" s="32" t="str">
        <f t="shared" si="188"/>
        <v/>
      </c>
      <c r="AN335" s="34"/>
      <c r="AO335" s="32" t="str">
        <f t="shared" si="189"/>
        <v/>
      </c>
      <c r="AP335" s="35"/>
      <c r="AQ335" s="32" t="str">
        <f t="shared" si="190"/>
        <v/>
      </c>
      <c r="AR335" s="34"/>
      <c r="AS335" s="36" t="str">
        <f t="shared" si="191"/>
        <v/>
      </c>
      <c r="AT335" s="36" t="str">
        <f t="shared" si="192"/>
        <v/>
      </c>
      <c r="AU335" s="36" t="str">
        <f t="shared" si="193"/>
        <v/>
      </c>
      <c r="AV335" s="55"/>
      <c r="AW335" s="34"/>
      <c r="AX335" s="148"/>
      <c r="AY335" s="34"/>
      <c r="AZ335" s="32" t="str">
        <f t="shared" si="194"/>
        <v/>
      </c>
      <c r="BA335" s="34"/>
      <c r="BB335" s="32" t="str">
        <f t="shared" si="195"/>
        <v/>
      </c>
      <c r="BC335" s="34"/>
      <c r="BD335" s="32" t="str">
        <f t="shared" si="196"/>
        <v/>
      </c>
      <c r="BE335" s="34"/>
      <c r="BF335" s="36" t="str">
        <f t="shared" si="197"/>
        <v/>
      </c>
      <c r="BG335" s="36" t="str">
        <f t="shared" si="198"/>
        <v/>
      </c>
      <c r="BH335" s="36" t="str">
        <f t="shared" si="199"/>
        <v/>
      </c>
      <c r="BI335" s="55"/>
      <c r="BJ335" s="34"/>
      <c r="BK335" s="148"/>
      <c r="BL335" s="34"/>
      <c r="BM335" s="32" t="str">
        <f t="shared" si="200"/>
        <v/>
      </c>
      <c r="BN335" s="34"/>
      <c r="BO335" s="32" t="str">
        <f t="shared" si="201"/>
        <v/>
      </c>
      <c r="BP335" s="34"/>
      <c r="BQ335" s="32" t="str">
        <f t="shared" si="202"/>
        <v/>
      </c>
      <c r="BR335" s="34"/>
      <c r="BS335" s="36" t="str">
        <f t="shared" si="203"/>
        <v/>
      </c>
      <c r="BT335" s="36" t="str">
        <f t="shared" si="204"/>
        <v/>
      </c>
      <c r="BU335" s="36" t="str">
        <f t="shared" si="205"/>
        <v/>
      </c>
      <c r="BV335" s="55"/>
      <c r="BW335" s="36" t="str">
        <f t="shared" si="206"/>
        <v/>
      </c>
      <c r="BX335" s="36" t="str">
        <f t="shared" si="206"/>
        <v/>
      </c>
      <c r="BY335" s="31"/>
      <c r="BZ335" s="38"/>
      <c r="CB335" s="120" t="e">
        <f t="shared" ca="1" si="175"/>
        <v>#VALUE!</v>
      </c>
      <c r="CC335" s="2" t="e">
        <f t="shared" ca="1" si="207"/>
        <v>#VALUE!</v>
      </c>
    </row>
    <row r="336" spans="1:81" s="10" customFormat="1" ht="25.15" customHeight="1" x14ac:dyDescent="0.2">
      <c r="A336" s="52" t="str">
        <f t="shared" si="208"/>
        <v/>
      </c>
      <c r="B336" s="157" t="e">
        <f t="shared" ca="1" si="176"/>
        <v>#VALUE!</v>
      </c>
      <c r="C336" s="157" t="e">
        <f t="shared" si="177"/>
        <v>#VALUE!</v>
      </c>
      <c r="D336" s="29"/>
      <c r="E336" s="155" t="str">
        <f ca="1">IFERROR(INDIRECT(ADDRESS(MATCH(D336,CatModules!C:C,0),2,1,1,"CatModules")),"")</f>
        <v/>
      </c>
      <c r="F336" s="96"/>
      <c r="G336" s="156" t="str">
        <f ca="1">IFERROR(INDIRECT(ADDRESS(MATCH(CONCATENATE(E336,"-",F336),CatInt!K:K,0),3,1,1,"CatInt")),"")</f>
        <v/>
      </c>
      <c r="H336" s="45" t="str">
        <f>IF(F336="","",VLOOKUP(F336,#REF!,2,FALSE))</f>
        <v/>
      </c>
      <c r="I336" s="29"/>
      <c r="J336" s="155" t="e">
        <f t="shared" si="178"/>
        <v>#VALUE!</v>
      </c>
      <c r="K336" s="155" t="e">
        <f t="shared" si="179"/>
        <v>#VALUE!</v>
      </c>
      <c r="L336" s="153"/>
      <c r="M336" s="53"/>
      <c r="N336" s="175">
        <f t="shared" si="180"/>
        <v>1336</v>
      </c>
      <c r="O336" s="53"/>
      <c r="P336" s="175">
        <f t="shared" si="181"/>
        <v>10336</v>
      </c>
      <c r="Q336" s="30"/>
      <c r="R336" s="149" t="str">
        <f>IFERROR(VLOOKUP(Q336,Setup!D$16:E$25,2,FALSE),"")</f>
        <v/>
      </c>
      <c r="S336" s="51" t="str">
        <f ca="1">IFERROR(IF(OR(I336="",VLOOKUP(I336,CatCostInp!$E$2:$K$88,7,FALSE)=0),"",VLOOKUP(I336,CatCostInp!$E$2:$K$88,7,FALSE)),"")</f>
        <v/>
      </c>
      <c r="T336" s="159" t="e">
        <f>VLOOKUP(U336,#REF!,2,FALSE)</f>
        <v>#REF!</v>
      </c>
      <c r="U336" s="30"/>
      <c r="V336" s="1" t="str">
        <f ca="1">IF(U336=Setup!$C$10,"Grant",IF('Other Pharma &amp; Health Products'!U336=Setup!$C$11,"Local",IF('Other Pharma &amp; Health Products'!U336=Setup!$C$12,"Other","")))</f>
        <v/>
      </c>
      <c r="W336" s="34"/>
      <c r="X336" s="148"/>
      <c r="Y336" s="34"/>
      <c r="Z336" s="36" t="str">
        <f t="shared" si="182"/>
        <v/>
      </c>
      <c r="AA336" s="34"/>
      <c r="AB336" s="32" t="str">
        <f t="shared" si="183"/>
        <v/>
      </c>
      <c r="AC336" s="34"/>
      <c r="AD336" s="32" t="str">
        <f t="shared" si="184"/>
        <v/>
      </c>
      <c r="AE336" s="34"/>
      <c r="AF336" s="36" t="str">
        <f t="shared" si="185"/>
        <v/>
      </c>
      <c r="AG336" s="36" t="str">
        <f t="shared" si="186"/>
        <v/>
      </c>
      <c r="AH336" s="36" t="str">
        <f t="shared" si="187"/>
        <v/>
      </c>
      <c r="AI336" s="55"/>
      <c r="AJ336" s="37"/>
      <c r="AK336" s="148"/>
      <c r="AL336" s="34"/>
      <c r="AM336" s="32" t="str">
        <f t="shared" si="188"/>
        <v/>
      </c>
      <c r="AN336" s="34"/>
      <c r="AO336" s="32" t="str">
        <f t="shared" si="189"/>
        <v/>
      </c>
      <c r="AP336" s="35"/>
      <c r="AQ336" s="32" t="str">
        <f t="shared" si="190"/>
        <v/>
      </c>
      <c r="AR336" s="34"/>
      <c r="AS336" s="36" t="str">
        <f t="shared" si="191"/>
        <v/>
      </c>
      <c r="AT336" s="36" t="str">
        <f t="shared" si="192"/>
        <v/>
      </c>
      <c r="AU336" s="36" t="str">
        <f t="shared" si="193"/>
        <v/>
      </c>
      <c r="AV336" s="55"/>
      <c r="AW336" s="34"/>
      <c r="AX336" s="148"/>
      <c r="AY336" s="34"/>
      <c r="AZ336" s="32" t="str">
        <f t="shared" si="194"/>
        <v/>
      </c>
      <c r="BA336" s="34"/>
      <c r="BB336" s="32" t="str">
        <f t="shared" si="195"/>
        <v/>
      </c>
      <c r="BC336" s="34"/>
      <c r="BD336" s="32" t="str">
        <f t="shared" si="196"/>
        <v/>
      </c>
      <c r="BE336" s="34"/>
      <c r="BF336" s="36" t="str">
        <f t="shared" si="197"/>
        <v/>
      </c>
      <c r="BG336" s="36" t="str">
        <f t="shared" si="198"/>
        <v/>
      </c>
      <c r="BH336" s="36" t="str">
        <f t="shared" si="199"/>
        <v/>
      </c>
      <c r="BI336" s="55"/>
      <c r="BJ336" s="34"/>
      <c r="BK336" s="148"/>
      <c r="BL336" s="34"/>
      <c r="BM336" s="32" t="str">
        <f t="shared" si="200"/>
        <v/>
      </c>
      <c r="BN336" s="34"/>
      <c r="BO336" s="32" t="str">
        <f t="shared" si="201"/>
        <v/>
      </c>
      <c r="BP336" s="34"/>
      <c r="BQ336" s="32" t="str">
        <f t="shared" si="202"/>
        <v/>
      </c>
      <c r="BR336" s="34"/>
      <c r="BS336" s="36" t="str">
        <f t="shared" si="203"/>
        <v/>
      </c>
      <c r="BT336" s="36" t="str">
        <f t="shared" si="204"/>
        <v/>
      </c>
      <c r="BU336" s="36" t="str">
        <f t="shared" si="205"/>
        <v/>
      </c>
      <c r="BV336" s="55"/>
      <c r="BW336" s="36" t="str">
        <f t="shared" si="206"/>
        <v/>
      </c>
      <c r="BX336" s="36" t="str">
        <f t="shared" si="206"/>
        <v/>
      </c>
      <c r="BY336" s="31"/>
      <c r="BZ336" s="38"/>
      <c r="CB336" s="120" t="e">
        <f t="shared" ca="1" si="175"/>
        <v>#VALUE!</v>
      </c>
      <c r="CC336" s="2" t="e">
        <f t="shared" ca="1" si="207"/>
        <v>#VALUE!</v>
      </c>
    </row>
    <row r="337" spans="1:81" s="10" customFormat="1" ht="25.15" customHeight="1" x14ac:dyDescent="0.2">
      <c r="A337" s="52" t="str">
        <f t="shared" si="208"/>
        <v/>
      </c>
      <c r="B337" s="157" t="e">
        <f t="shared" ca="1" si="176"/>
        <v>#VALUE!</v>
      </c>
      <c r="C337" s="157" t="e">
        <f t="shared" si="177"/>
        <v>#VALUE!</v>
      </c>
      <c r="D337" s="29"/>
      <c r="E337" s="155" t="str">
        <f ca="1">IFERROR(INDIRECT(ADDRESS(MATCH(D337,CatModules!C:C,0),2,1,1,"CatModules")),"")</f>
        <v/>
      </c>
      <c r="F337" s="96"/>
      <c r="G337" s="156" t="str">
        <f ca="1">IFERROR(INDIRECT(ADDRESS(MATCH(CONCATENATE(E337,"-",F337),CatInt!K:K,0),3,1,1,"CatInt")),"")</f>
        <v/>
      </c>
      <c r="H337" s="45" t="str">
        <f>IF(F337="","",VLOOKUP(F337,#REF!,2,FALSE))</f>
        <v/>
      </c>
      <c r="I337" s="29"/>
      <c r="J337" s="155" t="e">
        <f t="shared" si="178"/>
        <v>#VALUE!</v>
      </c>
      <c r="K337" s="155" t="e">
        <f t="shared" si="179"/>
        <v>#VALUE!</v>
      </c>
      <c r="L337" s="153"/>
      <c r="M337" s="53"/>
      <c r="N337" s="175">
        <f t="shared" si="180"/>
        <v>1337</v>
      </c>
      <c r="O337" s="53"/>
      <c r="P337" s="175">
        <f t="shared" si="181"/>
        <v>10337</v>
      </c>
      <c r="Q337" s="30"/>
      <c r="R337" s="149" t="str">
        <f>IFERROR(VLOOKUP(Q337,Setup!D$16:E$25,2,FALSE),"")</f>
        <v/>
      </c>
      <c r="S337" s="51" t="str">
        <f ca="1">IFERROR(IF(OR(I337="",VLOOKUP(I337,CatCostInp!$E$2:$K$88,7,FALSE)=0),"",VLOOKUP(I337,CatCostInp!$E$2:$K$88,7,FALSE)),"")</f>
        <v/>
      </c>
      <c r="T337" s="159" t="e">
        <f>VLOOKUP(U337,#REF!,2,FALSE)</f>
        <v>#REF!</v>
      </c>
      <c r="U337" s="30"/>
      <c r="V337" s="1" t="str">
        <f ca="1">IF(U337=Setup!$C$10,"Grant",IF('Other Pharma &amp; Health Products'!U337=Setup!$C$11,"Local",IF('Other Pharma &amp; Health Products'!U337=Setup!$C$12,"Other","")))</f>
        <v/>
      </c>
      <c r="W337" s="34"/>
      <c r="X337" s="148"/>
      <c r="Y337" s="34"/>
      <c r="Z337" s="36" t="str">
        <f t="shared" si="182"/>
        <v/>
      </c>
      <c r="AA337" s="34"/>
      <c r="AB337" s="32" t="str">
        <f t="shared" si="183"/>
        <v/>
      </c>
      <c r="AC337" s="34"/>
      <c r="AD337" s="32" t="str">
        <f t="shared" si="184"/>
        <v/>
      </c>
      <c r="AE337" s="34"/>
      <c r="AF337" s="36" t="str">
        <f t="shared" si="185"/>
        <v/>
      </c>
      <c r="AG337" s="36" t="str">
        <f t="shared" si="186"/>
        <v/>
      </c>
      <c r="AH337" s="36" t="str">
        <f t="shared" si="187"/>
        <v/>
      </c>
      <c r="AI337" s="55"/>
      <c r="AJ337" s="37"/>
      <c r="AK337" s="148"/>
      <c r="AL337" s="34"/>
      <c r="AM337" s="32" t="str">
        <f t="shared" si="188"/>
        <v/>
      </c>
      <c r="AN337" s="34"/>
      <c r="AO337" s="32" t="str">
        <f t="shared" si="189"/>
        <v/>
      </c>
      <c r="AP337" s="35"/>
      <c r="AQ337" s="32" t="str">
        <f t="shared" si="190"/>
        <v/>
      </c>
      <c r="AR337" s="34"/>
      <c r="AS337" s="36" t="str">
        <f t="shared" si="191"/>
        <v/>
      </c>
      <c r="AT337" s="36" t="str">
        <f t="shared" si="192"/>
        <v/>
      </c>
      <c r="AU337" s="36" t="str">
        <f t="shared" si="193"/>
        <v/>
      </c>
      <c r="AV337" s="55"/>
      <c r="AW337" s="34"/>
      <c r="AX337" s="148"/>
      <c r="AY337" s="34"/>
      <c r="AZ337" s="32" t="str">
        <f t="shared" si="194"/>
        <v/>
      </c>
      <c r="BA337" s="34"/>
      <c r="BB337" s="32" t="str">
        <f t="shared" si="195"/>
        <v/>
      </c>
      <c r="BC337" s="34"/>
      <c r="BD337" s="32" t="str">
        <f t="shared" si="196"/>
        <v/>
      </c>
      <c r="BE337" s="34"/>
      <c r="BF337" s="36" t="str">
        <f t="shared" si="197"/>
        <v/>
      </c>
      <c r="BG337" s="36" t="str">
        <f t="shared" si="198"/>
        <v/>
      </c>
      <c r="BH337" s="36" t="str">
        <f t="shared" si="199"/>
        <v/>
      </c>
      <c r="BI337" s="55"/>
      <c r="BJ337" s="34"/>
      <c r="BK337" s="148"/>
      <c r="BL337" s="34"/>
      <c r="BM337" s="32" t="str">
        <f t="shared" si="200"/>
        <v/>
      </c>
      <c r="BN337" s="34"/>
      <c r="BO337" s="32" t="str">
        <f t="shared" si="201"/>
        <v/>
      </c>
      <c r="BP337" s="34"/>
      <c r="BQ337" s="32" t="str">
        <f t="shared" si="202"/>
        <v/>
      </c>
      <c r="BR337" s="34"/>
      <c r="BS337" s="36" t="str">
        <f t="shared" si="203"/>
        <v/>
      </c>
      <c r="BT337" s="36" t="str">
        <f t="shared" si="204"/>
        <v/>
      </c>
      <c r="BU337" s="36" t="str">
        <f t="shared" si="205"/>
        <v/>
      </c>
      <c r="BV337" s="55"/>
      <c r="BW337" s="36" t="str">
        <f t="shared" si="206"/>
        <v/>
      </c>
      <c r="BX337" s="36" t="str">
        <f t="shared" si="206"/>
        <v/>
      </c>
      <c r="BY337" s="31"/>
      <c r="BZ337" s="38"/>
      <c r="CB337" s="120" t="e">
        <f t="shared" ca="1" si="175"/>
        <v>#VALUE!</v>
      </c>
      <c r="CC337" s="2" t="e">
        <f t="shared" ca="1" si="207"/>
        <v>#VALUE!</v>
      </c>
    </row>
    <row r="338" spans="1:81" s="10" customFormat="1" ht="25.15" customHeight="1" x14ac:dyDescent="0.2">
      <c r="A338" s="52" t="str">
        <f t="shared" si="208"/>
        <v/>
      </c>
      <c r="B338" s="157" t="e">
        <f t="shared" ca="1" si="176"/>
        <v>#VALUE!</v>
      </c>
      <c r="C338" s="157" t="e">
        <f t="shared" si="177"/>
        <v>#VALUE!</v>
      </c>
      <c r="D338" s="29"/>
      <c r="E338" s="155" t="str">
        <f ca="1">IFERROR(INDIRECT(ADDRESS(MATCH(D338,CatModules!C:C,0),2,1,1,"CatModules")),"")</f>
        <v/>
      </c>
      <c r="F338" s="96"/>
      <c r="G338" s="156" t="str">
        <f ca="1">IFERROR(INDIRECT(ADDRESS(MATCH(CONCATENATE(E338,"-",F338),CatInt!K:K,0),3,1,1,"CatInt")),"")</f>
        <v/>
      </c>
      <c r="H338" s="45" t="str">
        <f>IF(F338="","",VLOOKUP(F338,#REF!,2,FALSE))</f>
        <v/>
      </c>
      <c r="I338" s="29"/>
      <c r="J338" s="155" t="e">
        <f t="shared" si="178"/>
        <v>#VALUE!</v>
      </c>
      <c r="K338" s="155" t="e">
        <f t="shared" si="179"/>
        <v>#VALUE!</v>
      </c>
      <c r="L338" s="153"/>
      <c r="M338" s="53"/>
      <c r="N338" s="175">
        <f t="shared" si="180"/>
        <v>1338</v>
      </c>
      <c r="O338" s="53"/>
      <c r="P338" s="175">
        <f t="shared" si="181"/>
        <v>10338</v>
      </c>
      <c r="Q338" s="30"/>
      <c r="R338" s="149" t="str">
        <f>IFERROR(VLOOKUP(Q338,Setup!D$16:E$25,2,FALSE),"")</f>
        <v/>
      </c>
      <c r="S338" s="51" t="str">
        <f ca="1">IFERROR(IF(OR(I338="",VLOOKUP(I338,CatCostInp!$E$2:$K$88,7,FALSE)=0),"",VLOOKUP(I338,CatCostInp!$E$2:$K$88,7,FALSE)),"")</f>
        <v/>
      </c>
      <c r="T338" s="159" t="e">
        <f>VLOOKUP(U338,#REF!,2,FALSE)</f>
        <v>#REF!</v>
      </c>
      <c r="U338" s="30"/>
      <c r="V338" s="1" t="str">
        <f ca="1">IF(U338=Setup!$C$10,"Grant",IF('Other Pharma &amp; Health Products'!U338=Setup!$C$11,"Local",IF('Other Pharma &amp; Health Products'!U338=Setup!$C$12,"Other","")))</f>
        <v/>
      </c>
      <c r="W338" s="34"/>
      <c r="X338" s="148"/>
      <c r="Y338" s="34"/>
      <c r="Z338" s="36" t="str">
        <f t="shared" si="182"/>
        <v/>
      </c>
      <c r="AA338" s="34"/>
      <c r="AB338" s="32" t="str">
        <f t="shared" si="183"/>
        <v/>
      </c>
      <c r="AC338" s="34"/>
      <c r="AD338" s="32" t="str">
        <f t="shared" si="184"/>
        <v/>
      </c>
      <c r="AE338" s="34"/>
      <c r="AF338" s="36" t="str">
        <f t="shared" si="185"/>
        <v/>
      </c>
      <c r="AG338" s="36" t="str">
        <f t="shared" si="186"/>
        <v/>
      </c>
      <c r="AH338" s="36" t="str">
        <f t="shared" si="187"/>
        <v/>
      </c>
      <c r="AI338" s="55"/>
      <c r="AJ338" s="37"/>
      <c r="AK338" s="148"/>
      <c r="AL338" s="34"/>
      <c r="AM338" s="32" t="str">
        <f t="shared" si="188"/>
        <v/>
      </c>
      <c r="AN338" s="34"/>
      <c r="AO338" s="32" t="str">
        <f t="shared" si="189"/>
        <v/>
      </c>
      <c r="AP338" s="35"/>
      <c r="AQ338" s="32" t="str">
        <f t="shared" si="190"/>
        <v/>
      </c>
      <c r="AR338" s="34"/>
      <c r="AS338" s="36" t="str">
        <f t="shared" si="191"/>
        <v/>
      </c>
      <c r="AT338" s="36" t="str">
        <f t="shared" si="192"/>
        <v/>
      </c>
      <c r="AU338" s="36" t="str">
        <f t="shared" si="193"/>
        <v/>
      </c>
      <c r="AV338" s="55"/>
      <c r="AW338" s="34"/>
      <c r="AX338" s="148"/>
      <c r="AY338" s="34"/>
      <c r="AZ338" s="32" t="str">
        <f t="shared" si="194"/>
        <v/>
      </c>
      <c r="BA338" s="34"/>
      <c r="BB338" s="32" t="str">
        <f t="shared" si="195"/>
        <v/>
      </c>
      <c r="BC338" s="34"/>
      <c r="BD338" s="32" t="str">
        <f t="shared" si="196"/>
        <v/>
      </c>
      <c r="BE338" s="34"/>
      <c r="BF338" s="36" t="str">
        <f t="shared" si="197"/>
        <v/>
      </c>
      <c r="BG338" s="36" t="str">
        <f t="shared" si="198"/>
        <v/>
      </c>
      <c r="BH338" s="36" t="str">
        <f t="shared" si="199"/>
        <v/>
      </c>
      <c r="BI338" s="55"/>
      <c r="BJ338" s="34"/>
      <c r="BK338" s="148"/>
      <c r="BL338" s="34"/>
      <c r="BM338" s="32" t="str">
        <f t="shared" si="200"/>
        <v/>
      </c>
      <c r="BN338" s="34"/>
      <c r="BO338" s="32" t="str">
        <f t="shared" si="201"/>
        <v/>
      </c>
      <c r="BP338" s="34"/>
      <c r="BQ338" s="32" t="str">
        <f t="shared" si="202"/>
        <v/>
      </c>
      <c r="BR338" s="34"/>
      <c r="BS338" s="36" t="str">
        <f t="shared" si="203"/>
        <v/>
      </c>
      <c r="BT338" s="36" t="str">
        <f t="shared" si="204"/>
        <v/>
      </c>
      <c r="BU338" s="36" t="str">
        <f t="shared" si="205"/>
        <v/>
      </c>
      <c r="BV338" s="55"/>
      <c r="BW338" s="36" t="str">
        <f t="shared" si="206"/>
        <v/>
      </c>
      <c r="BX338" s="36" t="str">
        <f t="shared" si="206"/>
        <v/>
      </c>
      <c r="BY338" s="31"/>
      <c r="BZ338" s="38"/>
      <c r="CB338" s="120" t="e">
        <f t="shared" ca="1" si="175"/>
        <v>#VALUE!</v>
      </c>
      <c r="CC338" s="2" t="e">
        <f t="shared" ca="1" si="207"/>
        <v>#VALUE!</v>
      </c>
    </row>
    <row r="339" spans="1:81" s="10" customFormat="1" ht="25.15" customHeight="1" x14ac:dyDescent="0.2">
      <c r="A339" s="52" t="str">
        <f t="shared" si="208"/>
        <v/>
      </c>
      <c r="B339" s="157" t="e">
        <f t="shared" ca="1" si="176"/>
        <v>#VALUE!</v>
      </c>
      <c r="C339" s="157" t="e">
        <f t="shared" si="177"/>
        <v>#VALUE!</v>
      </c>
      <c r="D339" s="29"/>
      <c r="E339" s="155" t="str">
        <f ca="1">IFERROR(INDIRECT(ADDRESS(MATCH(D339,CatModules!C:C,0),2,1,1,"CatModules")),"")</f>
        <v/>
      </c>
      <c r="F339" s="96"/>
      <c r="G339" s="156" t="str">
        <f ca="1">IFERROR(INDIRECT(ADDRESS(MATCH(CONCATENATE(E339,"-",F339),CatInt!K:K,0),3,1,1,"CatInt")),"")</f>
        <v/>
      </c>
      <c r="H339" s="45" t="str">
        <f>IF(F339="","",VLOOKUP(F339,#REF!,2,FALSE))</f>
        <v/>
      </c>
      <c r="I339" s="29"/>
      <c r="J339" s="155" t="e">
        <f t="shared" si="178"/>
        <v>#VALUE!</v>
      </c>
      <c r="K339" s="155" t="e">
        <f t="shared" si="179"/>
        <v>#VALUE!</v>
      </c>
      <c r="L339" s="153"/>
      <c r="M339" s="53"/>
      <c r="N339" s="175">
        <f t="shared" si="180"/>
        <v>1339</v>
      </c>
      <c r="O339" s="53"/>
      <c r="P339" s="175">
        <f t="shared" si="181"/>
        <v>10339</v>
      </c>
      <c r="Q339" s="30"/>
      <c r="R339" s="149" t="str">
        <f>IFERROR(VLOOKUP(Q339,Setup!D$16:E$25,2,FALSE),"")</f>
        <v/>
      </c>
      <c r="S339" s="51" t="str">
        <f ca="1">IFERROR(IF(OR(I339="",VLOOKUP(I339,CatCostInp!$E$2:$K$88,7,FALSE)=0),"",VLOOKUP(I339,CatCostInp!$E$2:$K$88,7,FALSE)),"")</f>
        <v/>
      </c>
      <c r="T339" s="159" t="e">
        <f>VLOOKUP(U339,#REF!,2,FALSE)</f>
        <v>#REF!</v>
      </c>
      <c r="U339" s="30"/>
      <c r="V339" s="1" t="str">
        <f ca="1">IF(U339=Setup!$C$10,"Grant",IF('Other Pharma &amp; Health Products'!U339=Setup!$C$11,"Local",IF('Other Pharma &amp; Health Products'!U339=Setup!$C$12,"Other","")))</f>
        <v/>
      </c>
      <c r="W339" s="34"/>
      <c r="X339" s="148"/>
      <c r="Y339" s="34"/>
      <c r="Z339" s="36" t="str">
        <f t="shared" si="182"/>
        <v/>
      </c>
      <c r="AA339" s="34"/>
      <c r="AB339" s="32" t="str">
        <f t="shared" si="183"/>
        <v/>
      </c>
      <c r="AC339" s="34"/>
      <c r="AD339" s="32" t="str">
        <f t="shared" si="184"/>
        <v/>
      </c>
      <c r="AE339" s="34"/>
      <c r="AF339" s="36" t="str">
        <f t="shared" si="185"/>
        <v/>
      </c>
      <c r="AG339" s="36" t="str">
        <f t="shared" si="186"/>
        <v/>
      </c>
      <c r="AH339" s="36" t="str">
        <f t="shared" si="187"/>
        <v/>
      </c>
      <c r="AI339" s="55"/>
      <c r="AJ339" s="37"/>
      <c r="AK339" s="148"/>
      <c r="AL339" s="34"/>
      <c r="AM339" s="32" t="str">
        <f t="shared" si="188"/>
        <v/>
      </c>
      <c r="AN339" s="34"/>
      <c r="AO339" s="32" t="str">
        <f t="shared" si="189"/>
        <v/>
      </c>
      <c r="AP339" s="35"/>
      <c r="AQ339" s="32" t="str">
        <f t="shared" si="190"/>
        <v/>
      </c>
      <c r="AR339" s="34"/>
      <c r="AS339" s="36" t="str">
        <f t="shared" si="191"/>
        <v/>
      </c>
      <c r="AT339" s="36" t="str">
        <f t="shared" si="192"/>
        <v/>
      </c>
      <c r="AU339" s="36" t="str">
        <f t="shared" si="193"/>
        <v/>
      </c>
      <c r="AV339" s="55"/>
      <c r="AW339" s="34"/>
      <c r="AX339" s="148"/>
      <c r="AY339" s="34"/>
      <c r="AZ339" s="32" t="str">
        <f t="shared" si="194"/>
        <v/>
      </c>
      <c r="BA339" s="34"/>
      <c r="BB339" s="32" t="str">
        <f t="shared" si="195"/>
        <v/>
      </c>
      <c r="BC339" s="34"/>
      <c r="BD339" s="32" t="str">
        <f t="shared" si="196"/>
        <v/>
      </c>
      <c r="BE339" s="34"/>
      <c r="BF339" s="36" t="str">
        <f t="shared" si="197"/>
        <v/>
      </c>
      <c r="BG339" s="36" t="str">
        <f t="shared" si="198"/>
        <v/>
      </c>
      <c r="BH339" s="36" t="str">
        <f t="shared" si="199"/>
        <v/>
      </c>
      <c r="BI339" s="55"/>
      <c r="BJ339" s="34"/>
      <c r="BK339" s="148"/>
      <c r="BL339" s="34"/>
      <c r="BM339" s="32" t="str">
        <f t="shared" si="200"/>
        <v/>
      </c>
      <c r="BN339" s="34"/>
      <c r="BO339" s="32" t="str">
        <f t="shared" si="201"/>
        <v/>
      </c>
      <c r="BP339" s="34"/>
      <c r="BQ339" s="32" t="str">
        <f t="shared" si="202"/>
        <v/>
      </c>
      <c r="BR339" s="34"/>
      <c r="BS339" s="36" t="str">
        <f t="shared" si="203"/>
        <v/>
      </c>
      <c r="BT339" s="36" t="str">
        <f t="shared" si="204"/>
        <v/>
      </c>
      <c r="BU339" s="36" t="str">
        <f t="shared" si="205"/>
        <v/>
      </c>
      <c r="BV339" s="55"/>
      <c r="BW339" s="36" t="str">
        <f t="shared" si="206"/>
        <v/>
      </c>
      <c r="BX339" s="36" t="str">
        <f t="shared" si="206"/>
        <v/>
      </c>
      <c r="BY339" s="31"/>
      <c r="BZ339" s="38"/>
      <c r="CB339" s="120" t="e">
        <f t="shared" ca="1" si="175"/>
        <v>#VALUE!</v>
      </c>
      <c r="CC339" s="2" t="e">
        <f t="shared" ca="1" si="207"/>
        <v>#VALUE!</v>
      </c>
    </row>
    <row r="340" spans="1:81" s="10" customFormat="1" ht="25.15" customHeight="1" x14ac:dyDescent="0.2">
      <c r="A340" s="52" t="str">
        <f t="shared" si="208"/>
        <v/>
      </c>
      <c r="B340" s="157" t="e">
        <f t="shared" ca="1" si="176"/>
        <v>#VALUE!</v>
      </c>
      <c r="C340" s="157" t="e">
        <f t="shared" si="177"/>
        <v>#VALUE!</v>
      </c>
      <c r="D340" s="29"/>
      <c r="E340" s="155" t="str">
        <f ca="1">IFERROR(INDIRECT(ADDRESS(MATCH(D340,CatModules!C:C,0),2,1,1,"CatModules")),"")</f>
        <v/>
      </c>
      <c r="F340" s="96"/>
      <c r="G340" s="156" t="str">
        <f ca="1">IFERROR(INDIRECT(ADDRESS(MATCH(CONCATENATE(E340,"-",F340),CatInt!K:K,0),3,1,1,"CatInt")),"")</f>
        <v/>
      </c>
      <c r="H340" s="45" t="str">
        <f>IF(F340="","",VLOOKUP(F340,#REF!,2,FALSE))</f>
        <v/>
      </c>
      <c r="I340" s="29"/>
      <c r="J340" s="155" t="e">
        <f t="shared" si="178"/>
        <v>#VALUE!</v>
      </c>
      <c r="K340" s="155" t="e">
        <f t="shared" si="179"/>
        <v>#VALUE!</v>
      </c>
      <c r="L340" s="153"/>
      <c r="M340" s="53"/>
      <c r="N340" s="175">
        <f t="shared" si="180"/>
        <v>1340</v>
      </c>
      <c r="O340" s="53"/>
      <c r="P340" s="175">
        <f t="shared" si="181"/>
        <v>10340</v>
      </c>
      <c r="Q340" s="30"/>
      <c r="R340" s="149" t="str">
        <f>IFERROR(VLOOKUP(Q340,Setup!D$16:E$25,2,FALSE),"")</f>
        <v/>
      </c>
      <c r="S340" s="51" t="str">
        <f ca="1">IFERROR(IF(OR(I340="",VLOOKUP(I340,CatCostInp!$E$2:$K$88,7,FALSE)=0),"",VLOOKUP(I340,CatCostInp!$E$2:$K$88,7,FALSE)),"")</f>
        <v/>
      </c>
      <c r="T340" s="159" t="e">
        <f>VLOOKUP(U340,#REF!,2,FALSE)</f>
        <v>#REF!</v>
      </c>
      <c r="U340" s="30"/>
      <c r="V340" s="1" t="str">
        <f ca="1">IF(U340=Setup!$C$10,"Grant",IF('Other Pharma &amp; Health Products'!U340=Setup!$C$11,"Local",IF('Other Pharma &amp; Health Products'!U340=Setup!$C$12,"Other","")))</f>
        <v/>
      </c>
      <c r="W340" s="34"/>
      <c r="X340" s="148"/>
      <c r="Y340" s="34"/>
      <c r="Z340" s="36" t="str">
        <f t="shared" si="182"/>
        <v/>
      </c>
      <c r="AA340" s="34"/>
      <c r="AB340" s="32" t="str">
        <f t="shared" si="183"/>
        <v/>
      </c>
      <c r="AC340" s="34"/>
      <c r="AD340" s="32" t="str">
        <f t="shared" si="184"/>
        <v/>
      </c>
      <c r="AE340" s="34"/>
      <c r="AF340" s="36" t="str">
        <f t="shared" si="185"/>
        <v/>
      </c>
      <c r="AG340" s="36" t="str">
        <f t="shared" si="186"/>
        <v/>
      </c>
      <c r="AH340" s="36" t="str">
        <f t="shared" si="187"/>
        <v/>
      </c>
      <c r="AI340" s="55"/>
      <c r="AJ340" s="37"/>
      <c r="AK340" s="148"/>
      <c r="AL340" s="34"/>
      <c r="AM340" s="32" t="str">
        <f t="shared" si="188"/>
        <v/>
      </c>
      <c r="AN340" s="34"/>
      <c r="AO340" s="32" t="str">
        <f t="shared" si="189"/>
        <v/>
      </c>
      <c r="AP340" s="35"/>
      <c r="AQ340" s="32" t="str">
        <f t="shared" si="190"/>
        <v/>
      </c>
      <c r="AR340" s="34"/>
      <c r="AS340" s="36" t="str">
        <f t="shared" si="191"/>
        <v/>
      </c>
      <c r="AT340" s="36" t="str">
        <f t="shared" si="192"/>
        <v/>
      </c>
      <c r="AU340" s="36" t="str">
        <f t="shared" si="193"/>
        <v/>
      </c>
      <c r="AV340" s="55"/>
      <c r="AW340" s="34"/>
      <c r="AX340" s="148"/>
      <c r="AY340" s="34"/>
      <c r="AZ340" s="32" t="str">
        <f t="shared" si="194"/>
        <v/>
      </c>
      <c r="BA340" s="34"/>
      <c r="BB340" s="32" t="str">
        <f t="shared" si="195"/>
        <v/>
      </c>
      <c r="BC340" s="34"/>
      <c r="BD340" s="32" t="str">
        <f t="shared" si="196"/>
        <v/>
      </c>
      <c r="BE340" s="34"/>
      <c r="BF340" s="36" t="str">
        <f t="shared" si="197"/>
        <v/>
      </c>
      <c r="BG340" s="36" t="str">
        <f t="shared" si="198"/>
        <v/>
      </c>
      <c r="BH340" s="36" t="str">
        <f t="shared" si="199"/>
        <v/>
      </c>
      <c r="BI340" s="55"/>
      <c r="BJ340" s="34"/>
      <c r="BK340" s="148"/>
      <c r="BL340" s="34"/>
      <c r="BM340" s="32" t="str">
        <f t="shared" si="200"/>
        <v/>
      </c>
      <c r="BN340" s="34"/>
      <c r="BO340" s="32" t="str">
        <f t="shared" si="201"/>
        <v/>
      </c>
      <c r="BP340" s="34"/>
      <c r="BQ340" s="32" t="str">
        <f t="shared" si="202"/>
        <v/>
      </c>
      <c r="BR340" s="34"/>
      <c r="BS340" s="36" t="str">
        <f t="shared" si="203"/>
        <v/>
      </c>
      <c r="BT340" s="36" t="str">
        <f t="shared" si="204"/>
        <v/>
      </c>
      <c r="BU340" s="36" t="str">
        <f t="shared" si="205"/>
        <v/>
      </c>
      <c r="BV340" s="55"/>
      <c r="BW340" s="36" t="str">
        <f t="shared" si="206"/>
        <v/>
      </c>
      <c r="BX340" s="36" t="str">
        <f t="shared" si="206"/>
        <v/>
      </c>
      <c r="BY340" s="31"/>
      <c r="BZ340" s="38"/>
      <c r="CB340" s="120" t="e">
        <f t="shared" ca="1" si="175"/>
        <v>#VALUE!</v>
      </c>
      <c r="CC340" s="2" t="e">
        <f t="shared" ca="1" si="207"/>
        <v>#VALUE!</v>
      </c>
    </row>
    <row r="341" spans="1:81" s="10" customFormat="1" ht="25.15" customHeight="1" x14ac:dyDescent="0.2">
      <c r="A341" s="52" t="str">
        <f t="shared" si="208"/>
        <v/>
      </c>
      <c r="B341" s="157" t="e">
        <f t="shared" ca="1" si="176"/>
        <v>#VALUE!</v>
      </c>
      <c r="C341" s="157" t="e">
        <f t="shared" si="177"/>
        <v>#VALUE!</v>
      </c>
      <c r="D341" s="29"/>
      <c r="E341" s="155" t="str">
        <f ca="1">IFERROR(INDIRECT(ADDRESS(MATCH(D341,CatModules!C:C,0),2,1,1,"CatModules")),"")</f>
        <v/>
      </c>
      <c r="F341" s="96"/>
      <c r="G341" s="156" t="str">
        <f ca="1">IFERROR(INDIRECT(ADDRESS(MATCH(CONCATENATE(E341,"-",F341),CatInt!K:K,0),3,1,1,"CatInt")),"")</f>
        <v/>
      </c>
      <c r="H341" s="45" t="str">
        <f>IF(F341="","",VLOOKUP(F341,#REF!,2,FALSE))</f>
        <v/>
      </c>
      <c r="I341" s="29"/>
      <c r="J341" s="155" t="e">
        <f t="shared" si="178"/>
        <v>#VALUE!</v>
      </c>
      <c r="K341" s="155" t="e">
        <f t="shared" si="179"/>
        <v>#VALUE!</v>
      </c>
      <c r="L341" s="153"/>
      <c r="M341" s="53"/>
      <c r="N341" s="175">
        <f t="shared" si="180"/>
        <v>1341</v>
      </c>
      <c r="O341" s="53"/>
      <c r="P341" s="175">
        <f t="shared" si="181"/>
        <v>10341</v>
      </c>
      <c r="Q341" s="30"/>
      <c r="R341" s="149" t="str">
        <f>IFERROR(VLOOKUP(Q341,Setup!D$16:E$25,2,FALSE),"")</f>
        <v/>
      </c>
      <c r="S341" s="51" t="str">
        <f ca="1">IFERROR(IF(OR(I341="",VLOOKUP(I341,CatCostInp!$E$2:$K$88,7,FALSE)=0),"",VLOOKUP(I341,CatCostInp!$E$2:$K$88,7,FALSE)),"")</f>
        <v/>
      </c>
      <c r="T341" s="159" t="e">
        <f>VLOOKUP(U341,#REF!,2,FALSE)</f>
        <v>#REF!</v>
      </c>
      <c r="U341" s="30"/>
      <c r="V341" s="1" t="str">
        <f ca="1">IF(U341=Setup!$C$10,"Grant",IF('Other Pharma &amp; Health Products'!U341=Setup!$C$11,"Local",IF('Other Pharma &amp; Health Products'!U341=Setup!$C$12,"Other","")))</f>
        <v/>
      </c>
      <c r="W341" s="34"/>
      <c r="X341" s="148"/>
      <c r="Y341" s="34"/>
      <c r="Z341" s="36" t="str">
        <f t="shared" si="182"/>
        <v/>
      </c>
      <c r="AA341" s="34"/>
      <c r="AB341" s="32" t="str">
        <f t="shared" si="183"/>
        <v/>
      </c>
      <c r="AC341" s="34"/>
      <c r="AD341" s="32" t="str">
        <f t="shared" si="184"/>
        <v/>
      </c>
      <c r="AE341" s="34"/>
      <c r="AF341" s="36" t="str">
        <f t="shared" si="185"/>
        <v/>
      </c>
      <c r="AG341" s="36" t="str">
        <f t="shared" si="186"/>
        <v/>
      </c>
      <c r="AH341" s="36" t="str">
        <f t="shared" si="187"/>
        <v/>
      </c>
      <c r="AI341" s="55"/>
      <c r="AJ341" s="37"/>
      <c r="AK341" s="148"/>
      <c r="AL341" s="34"/>
      <c r="AM341" s="32" t="str">
        <f t="shared" si="188"/>
        <v/>
      </c>
      <c r="AN341" s="34"/>
      <c r="AO341" s="32" t="str">
        <f t="shared" si="189"/>
        <v/>
      </c>
      <c r="AP341" s="35"/>
      <c r="AQ341" s="32" t="str">
        <f t="shared" si="190"/>
        <v/>
      </c>
      <c r="AR341" s="34"/>
      <c r="AS341" s="36" t="str">
        <f t="shared" si="191"/>
        <v/>
      </c>
      <c r="AT341" s="36" t="str">
        <f t="shared" si="192"/>
        <v/>
      </c>
      <c r="AU341" s="36" t="str">
        <f t="shared" si="193"/>
        <v/>
      </c>
      <c r="AV341" s="55"/>
      <c r="AW341" s="34"/>
      <c r="AX341" s="148"/>
      <c r="AY341" s="34"/>
      <c r="AZ341" s="32" t="str">
        <f t="shared" si="194"/>
        <v/>
      </c>
      <c r="BA341" s="34"/>
      <c r="BB341" s="32" t="str">
        <f t="shared" si="195"/>
        <v/>
      </c>
      <c r="BC341" s="34"/>
      <c r="BD341" s="32" t="str">
        <f t="shared" si="196"/>
        <v/>
      </c>
      <c r="BE341" s="34"/>
      <c r="BF341" s="36" t="str">
        <f t="shared" si="197"/>
        <v/>
      </c>
      <c r="BG341" s="36" t="str">
        <f t="shared" si="198"/>
        <v/>
      </c>
      <c r="BH341" s="36" t="str">
        <f t="shared" si="199"/>
        <v/>
      </c>
      <c r="BI341" s="55"/>
      <c r="BJ341" s="34"/>
      <c r="BK341" s="148"/>
      <c r="BL341" s="34"/>
      <c r="BM341" s="32" t="str">
        <f t="shared" si="200"/>
        <v/>
      </c>
      <c r="BN341" s="34"/>
      <c r="BO341" s="32" t="str">
        <f t="shared" si="201"/>
        <v/>
      </c>
      <c r="BP341" s="34"/>
      <c r="BQ341" s="32" t="str">
        <f t="shared" si="202"/>
        <v/>
      </c>
      <c r="BR341" s="34"/>
      <c r="BS341" s="36" t="str">
        <f t="shared" si="203"/>
        <v/>
      </c>
      <c r="BT341" s="36" t="str">
        <f t="shared" si="204"/>
        <v/>
      </c>
      <c r="BU341" s="36" t="str">
        <f t="shared" si="205"/>
        <v/>
      </c>
      <c r="BV341" s="55"/>
      <c r="BW341" s="36" t="str">
        <f t="shared" si="206"/>
        <v/>
      </c>
      <c r="BX341" s="36" t="str">
        <f t="shared" si="206"/>
        <v/>
      </c>
      <c r="BY341" s="31"/>
      <c r="BZ341" s="38"/>
      <c r="CB341" s="120" t="e">
        <f t="shared" ca="1" si="175"/>
        <v>#VALUE!</v>
      </c>
      <c r="CC341" s="2" t="e">
        <f t="shared" ca="1" si="207"/>
        <v>#VALUE!</v>
      </c>
    </row>
    <row r="342" spans="1:81" s="10" customFormat="1" ht="25.15" customHeight="1" x14ac:dyDescent="0.2">
      <c r="A342" s="52" t="str">
        <f t="shared" si="208"/>
        <v/>
      </c>
      <c r="B342" s="157" t="e">
        <f t="shared" ca="1" si="176"/>
        <v>#VALUE!</v>
      </c>
      <c r="C342" s="157" t="e">
        <f t="shared" si="177"/>
        <v>#VALUE!</v>
      </c>
      <c r="D342" s="29"/>
      <c r="E342" s="155" t="str">
        <f ca="1">IFERROR(INDIRECT(ADDRESS(MATCH(D342,CatModules!C:C,0),2,1,1,"CatModules")),"")</f>
        <v/>
      </c>
      <c r="F342" s="96"/>
      <c r="G342" s="156" t="str">
        <f ca="1">IFERROR(INDIRECT(ADDRESS(MATCH(CONCATENATE(E342,"-",F342),CatInt!K:K,0),3,1,1,"CatInt")),"")</f>
        <v/>
      </c>
      <c r="H342" s="45" t="str">
        <f>IF(F342="","",VLOOKUP(F342,#REF!,2,FALSE))</f>
        <v/>
      </c>
      <c r="I342" s="29"/>
      <c r="J342" s="155" t="e">
        <f t="shared" si="178"/>
        <v>#VALUE!</v>
      </c>
      <c r="K342" s="155" t="e">
        <f t="shared" si="179"/>
        <v>#VALUE!</v>
      </c>
      <c r="L342" s="153"/>
      <c r="M342" s="53"/>
      <c r="N342" s="175">
        <f t="shared" si="180"/>
        <v>1342</v>
      </c>
      <c r="O342" s="53"/>
      <c r="P342" s="175">
        <f t="shared" si="181"/>
        <v>10342</v>
      </c>
      <c r="Q342" s="30"/>
      <c r="R342" s="149" t="str">
        <f>IFERROR(VLOOKUP(Q342,Setup!D$16:E$25,2,FALSE),"")</f>
        <v/>
      </c>
      <c r="S342" s="51" t="str">
        <f ca="1">IFERROR(IF(OR(I342="",VLOOKUP(I342,CatCostInp!$E$2:$K$88,7,FALSE)=0),"",VLOOKUP(I342,CatCostInp!$E$2:$K$88,7,FALSE)),"")</f>
        <v/>
      </c>
      <c r="T342" s="159" t="e">
        <f>VLOOKUP(U342,#REF!,2,FALSE)</f>
        <v>#REF!</v>
      </c>
      <c r="U342" s="30"/>
      <c r="V342" s="1" t="str">
        <f ca="1">IF(U342=Setup!$C$10,"Grant",IF('Other Pharma &amp; Health Products'!U342=Setup!$C$11,"Local",IF('Other Pharma &amp; Health Products'!U342=Setup!$C$12,"Other","")))</f>
        <v/>
      </c>
      <c r="W342" s="34"/>
      <c r="X342" s="148"/>
      <c r="Y342" s="34"/>
      <c r="Z342" s="36" t="str">
        <f t="shared" si="182"/>
        <v/>
      </c>
      <c r="AA342" s="34"/>
      <c r="AB342" s="32" t="str">
        <f t="shared" si="183"/>
        <v/>
      </c>
      <c r="AC342" s="34"/>
      <c r="AD342" s="32" t="str">
        <f t="shared" si="184"/>
        <v/>
      </c>
      <c r="AE342" s="34"/>
      <c r="AF342" s="36" t="str">
        <f t="shared" si="185"/>
        <v/>
      </c>
      <c r="AG342" s="36" t="str">
        <f t="shared" si="186"/>
        <v/>
      </c>
      <c r="AH342" s="36" t="str">
        <f t="shared" si="187"/>
        <v/>
      </c>
      <c r="AI342" s="55"/>
      <c r="AJ342" s="37"/>
      <c r="AK342" s="148"/>
      <c r="AL342" s="34"/>
      <c r="AM342" s="32" t="str">
        <f t="shared" si="188"/>
        <v/>
      </c>
      <c r="AN342" s="34"/>
      <c r="AO342" s="32" t="str">
        <f t="shared" si="189"/>
        <v/>
      </c>
      <c r="AP342" s="35"/>
      <c r="AQ342" s="32" t="str">
        <f t="shared" si="190"/>
        <v/>
      </c>
      <c r="AR342" s="34"/>
      <c r="AS342" s="36" t="str">
        <f t="shared" si="191"/>
        <v/>
      </c>
      <c r="AT342" s="36" t="str">
        <f t="shared" si="192"/>
        <v/>
      </c>
      <c r="AU342" s="36" t="str">
        <f t="shared" si="193"/>
        <v/>
      </c>
      <c r="AV342" s="55"/>
      <c r="AW342" s="34"/>
      <c r="AX342" s="148"/>
      <c r="AY342" s="34"/>
      <c r="AZ342" s="32" t="str">
        <f t="shared" si="194"/>
        <v/>
      </c>
      <c r="BA342" s="34"/>
      <c r="BB342" s="32" t="str">
        <f t="shared" si="195"/>
        <v/>
      </c>
      <c r="BC342" s="34"/>
      <c r="BD342" s="32" t="str">
        <f t="shared" si="196"/>
        <v/>
      </c>
      <c r="BE342" s="34"/>
      <c r="BF342" s="36" t="str">
        <f t="shared" si="197"/>
        <v/>
      </c>
      <c r="BG342" s="36" t="str">
        <f t="shared" si="198"/>
        <v/>
      </c>
      <c r="BH342" s="36" t="str">
        <f t="shared" si="199"/>
        <v/>
      </c>
      <c r="BI342" s="55"/>
      <c r="BJ342" s="34"/>
      <c r="BK342" s="148"/>
      <c r="BL342" s="34"/>
      <c r="BM342" s="32" t="str">
        <f t="shared" si="200"/>
        <v/>
      </c>
      <c r="BN342" s="34"/>
      <c r="BO342" s="32" t="str">
        <f t="shared" si="201"/>
        <v/>
      </c>
      <c r="BP342" s="34"/>
      <c r="BQ342" s="32" t="str">
        <f t="shared" si="202"/>
        <v/>
      </c>
      <c r="BR342" s="34"/>
      <c r="BS342" s="36" t="str">
        <f t="shared" si="203"/>
        <v/>
      </c>
      <c r="BT342" s="36" t="str">
        <f t="shared" si="204"/>
        <v/>
      </c>
      <c r="BU342" s="36" t="str">
        <f t="shared" si="205"/>
        <v/>
      </c>
      <c r="BV342" s="55"/>
      <c r="BW342" s="36" t="str">
        <f t="shared" si="206"/>
        <v/>
      </c>
      <c r="BX342" s="36" t="str">
        <f t="shared" si="206"/>
        <v/>
      </c>
      <c r="BY342" s="31"/>
      <c r="BZ342" s="38"/>
      <c r="CB342" s="120" t="e">
        <f t="shared" ca="1" si="175"/>
        <v>#VALUE!</v>
      </c>
      <c r="CC342" s="2" t="e">
        <f t="shared" ca="1" si="207"/>
        <v>#VALUE!</v>
      </c>
    </row>
    <row r="343" spans="1:81" s="10" customFormat="1" ht="25.15" customHeight="1" x14ac:dyDescent="0.2">
      <c r="A343" s="52" t="str">
        <f t="shared" si="208"/>
        <v/>
      </c>
      <c r="B343" s="157" t="e">
        <f t="shared" ca="1" si="176"/>
        <v>#VALUE!</v>
      </c>
      <c r="C343" s="157" t="e">
        <f t="shared" si="177"/>
        <v>#VALUE!</v>
      </c>
      <c r="D343" s="29"/>
      <c r="E343" s="155" t="str">
        <f ca="1">IFERROR(INDIRECT(ADDRESS(MATCH(D343,CatModules!C:C,0),2,1,1,"CatModules")),"")</f>
        <v/>
      </c>
      <c r="F343" s="96"/>
      <c r="G343" s="156" t="str">
        <f ca="1">IFERROR(INDIRECT(ADDRESS(MATCH(CONCATENATE(E343,"-",F343),CatInt!K:K,0),3,1,1,"CatInt")),"")</f>
        <v/>
      </c>
      <c r="H343" s="45" t="str">
        <f>IF(F343="","",VLOOKUP(F343,#REF!,2,FALSE))</f>
        <v/>
      </c>
      <c r="I343" s="29"/>
      <c r="J343" s="155" t="e">
        <f t="shared" si="178"/>
        <v>#VALUE!</v>
      </c>
      <c r="K343" s="155" t="e">
        <f t="shared" si="179"/>
        <v>#VALUE!</v>
      </c>
      <c r="L343" s="153"/>
      <c r="M343" s="53"/>
      <c r="N343" s="175">
        <f t="shared" si="180"/>
        <v>1343</v>
      </c>
      <c r="O343" s="53"/>
      <c r="P343" s="175">
        <f t="shared" si="181"/>
        <v>10343</v>
      </c>
      <c r="Q343" s="30"/>
      <c r="R343" s="149" t="str">
        <f>IFERROR(VLOOKUP(Q343,Setup!D$16:E$25,2,FALSE),"")</f>
        <v/>
      </c>
      <c r="S343" s="51" t="str">
        <f ca="1">IFERROR(IF(OR(I343="",VLOOKUP(I343,CatCostInp!$E$2:$K$88,7,FALSE)=0),"",VLOOKUP(I343,CatCostInp!$E$2:$K$88,7,FALSE)),"")</f>
        <v/>
      </c>
      <c r="T343" s="159" t="e">
        <f>VLOOKUP(U343,#REF!,2,FALSE)</f>
        <v>#REF!</v>
      </c>
      <c r="U343" s="30"/>
      <c r="V343" s="1" t="str">
        <f ca="1">IF(U343=Setup!$C$10,"Grant",IF('Other Pharma &amp; Health Products'!U343=Setup!$C$11,"Local",IF('Other Pharma &amp; Health Products'!U343=Setup!$C$12,"Other","")))</f>
        <v/>
      </c>
      <c r="W343" s="34"/>
      <c r="X343" s="148"/>
      <c r="Y343" s="34"/>
      <c r="Z343" s="36" t="str">
        <f t="shared" si="182"/>
        <v/>
      </c>
      <c r="AA343" s="34"/>
      <c r="AB343" s="32" t="str">
        <f t="shared" si="183"/>
        <v/>
      </c>
      <c r="AC343" s="34"/>
      <c r="AD343" s="32" t="str">
        <f t="shared" si="184"/>
        <v/>
      </c>
      <c r="AE343" s="34"/>
      <c r="AF343" s="36" t="str">
        <f t="shared" si="185"/>
        <v/>
      </c>
      <c r="AG343" s="36" t="str">
        <f t="shared" si="186"/>
        <v/>
      </c>
      <c r="AH343" s="36" t="str">
        <f t="shared" si="187"/>
        <v/>
      </c>
      <c r="AI343" s="55"/>
      <c r="AJ343" s="37"/>
      <c r="AK343" s="148"/>
      <c r="AL343" s="34"/>
      <c r="AM343" s="32" t="str">
        <f t="shared" si="188"/>
        <v/>
      </c>
      <c r="AN343" s="34"/>
      <c r="AO343" s="32" t="str">
        <f t="shared" si="189"/>
        <v/>
      </c>
      <c r="AP343" s="35"/>
      <c r="AQ343" s="32" t="str">
        <f t="shared" si="190"/>
        <v/>
      </c>
      <c r="AR343" s="34"/>
      <c r="AS343" s="36" t="str">
        <f t="shared" si="191"/>
        <v/>
      </c>
      <c r="AT343" s="36" t="str">
        <f t="shared" si="192"/>
        <v/>
      </c>
      <c r="AU343" s="36" t="str">
        <f t="shared" si="193"/>
        <v/>
      </c>
      <c r="AV343" s="55"/>
      <c r="AW343" s="34"/>
      <c r="AX343" s="148"/>
      <c r="AY343" s="34"/>
      <c r="AZ343" s="32" t="str">
        <f t="shared" si="194"/>
        <v/>
      </c>
      <c r="BA343" s="34"/>
      <c r="BB343" s="32" t="str">
        <f t="shared" si="195"/>
        <v/>
      </c>
      <c r="BC343" s="34"/>
      <c r="BD343" s="32" t="str">
        <f t="shared" si="196"/>
        <v/>
      </c>
      <c r="BE343" s="34"/>
      <c r="BF343" s="36" t="str">
        <f t="shared" si="197"/>
        <v/>
      </c>
      <c r="BG343" s="36" t="str">
        <f t="shared" si="198"/>
        <v/>
      </c>
      <c r="BH343" s="36" t="str">
        <f t="shared" si="199"/>
        <v/>
      </c>
      <c r="BI343" s="55"/>
      <c r="BJ343" s="34"/>
      <c r="BK343" s="148"/>
      <c r="BL343" s="34"/>
      <c r="BM343" s="32" t="str">
        <f t="shared" si="200"/>
        <v/>
      </c>
      <c r="BN343" s="34"/>
      <c r="BO343" s="32" t="str">
        <f t="shared" si="201"/>
        <v/>
      </c>
      <c r="BP343" s="34"/>
      <c r="BQ343" s="32" t="str">
        <f t="shared" si="202"/>
        <v/>
      </c>
      <c r="BR343" s="34"/>
      <c r="BS343" s="36" t="str">
        <f t="shared" si="203"/>
        <v/>
      </c>
      <c r="BT343" s="36" t="str">
        <f t="shared" si="204"/>
        <v/>
      </c>
      <c r="BU343" s="36" t="str">
        <f t="shared" si="205"/>
        <v/>
      </c>
      <c r="BV343" s="55"/>
      <c r="BW343" s="36" t="str">
        <f t="shared" si="206"/>
        <v/>
      </c>
      <c r="BX343" s="36" t="str">
        <f t="shared" si="206"/>
        <v/>
      </c>
      <c r="BY343" s="31"/>
      <c r="BZ343" s="38"/>
      <c r="CB343" s="120" t="e">
        <f t="shared" ca="1" si="175"/>
        <v>#VALUE!</v>
      </c>
      <c r="CC343" s="2" t="e">
        <f t="shared" ca="1" si="207"/>
        <v>#VALUE!</v>
      </c>
    </row>
    <row r="344" spans="1:81" s="10" customFormat="1" ht="25.15" customHeight="1" x14ac:dyDescent="0.2">
      <c r="A344" s="52" t="str">
        <f t="shared" si="208"/>
        <v/>
      </c>
      <c r="B344" s="157" t="e">
        <f t="shared" ca="1" si="176"/>
        <v>#VALUE!</v>
      </c>
      <c r="C344" s="157" t="e">
        <f t="shared" si="177"/>
        <v>#VALUE!</v>
      </c>
      <c r="D344" s="29"/>
      <c r="E344" s="155" t="str">
        <f ca="1">IFERROR(INDIRECT(ADDRESS(MATCH(D344,CatModules!C:C,0),2,1,1,"CatModules")),"")</f>
        <v/>
      </c>
      <c r="F344" s="96"/>
      <c r="G344" s="156" t="str">
        <f ca="1">IFERROR(INDIRECT(ADDRESS(MATCH(CONCATENATE(E344,"-",F344),CatInt!K:K,0),3,1,1,"CatInt")),"")</f>
        <v/>
      </c>
      <c r="H344" s="45" t="str">
        <f>IF(F344="","",VLOOKUP(F344,#REF!,2,FALSE))</f>
        <v/>
      </c>
      <c r="I344" s="29"/>
      <c r="J344" s="155" t="e">
        <f t="shared" si="178"/>
        <v>#VALUE!</v>
      </c>
      <c r="K344" s="155" t="e">
        <f t="shared" si="179"/>
        <v>#VALUE!</v>
      </c>
      <c r="L344" s="153"/>
      <c r="M344" s="53"/>
      <c r="N344" s="175">
        <f t="shared" si="180"/>
        <v>1344</v>
      </c>
      <c r="O344" s="53"/>
      <c r="P344" s="175">
        <f t="shared" si="181"/>
        <v>10344</v>
      </c>
      <c r="Q344" s="30"/>
      <c r="R344" s="149" t="str">
        <f>IFERROR(VLOOKUP(Q344,Setup!D$16:E$25,2,FALSE),"")</f>
        <v/>
      </c>
      <c r="S344" s="51" t="str">
        <f ca="1">IFERROR(IF(OR(I344="",VLOOKUP(I344,CatCostInp!$E$2:$K$88,7,FALSE)=0),"",VLOOKUP(I344,CatCostInp!$E$2:$K$88,7,FALSE)),"")</f>
        <v/>
      </c>
      <c r="T344" s="159" t="e">
        <f>VLOOKUP(U344,#REF!,2,FALSE)</f>
        <v>#REF!</v>
      </c>
      <c r="U344" s="30"/>
      <c r="V344" s="1" t="str">
        <f ca="1">IF(U344=Setup!$C$10,"Grant",IF('Other Pharma &amp; Health Products'!U344=Setup!$C$11,"Local",IF('Other Pharma &amp; Health Products'!U344=Setup!$C$12,"Other","")))</f>
        <v/>
      </c>
      <c r="W344" s="34"/>
      <c r="X344" s="148"/>
      <c r="Y344" s="34"/>
      <c r="Z344" s="36" t="str">
        <f t="shared" si="182"/>
        <v/>
      </c>
      <c r="AA344" s="34"/>
      <c r="AB344" s="32" t="str">
        <f t="shared" si="183"/>
        <v/>
      </c>
      <c r="AC344" s="34"/>
      <c r="AD344" s="32" t="str">
        <f t="shared" si="184"/>
        <v/>
      </c>
      <c r="AE344" s="34"/>
      <c r="AF344" s="36" t="str">
        <f t="shared" si="185"/>
        <v/>
      </c>
      <c r="AG344" s="36" t="str">
        <f t="shared" si="186"/>
        <v/>
      </c>
      <c r="AH344" s="36" t="str">
        <f t="shared" si="187"/>
        <v/>
      </c>
      <c r="AI344" s="55"/>
      <c r="AJ344" s="37"/>
      <c r="AK344" s="148"/>
      <c r="AL344" s="34"/>
      <c r="AM344" s="32" t="str">
        <f t="shared" si="188"/>
        <v/>
      </c>
      <c r="AN344" s="34"/>
      <c r="AO344" s="32" t="str">
        <f t="shared" si="189"/>
        <v/>
      </c>
      <c r="AP344" s="35"/>
      <c r="AQ344" s="32" t="str">
        <f t="shared" si="190"/>
        <v/>
      </c>
      <c r="AR344" s="34"/>
      <c r="AS344" s="36" t="str">
        <f t="shared" si="191"/>
        <v/>
      </c>
      <c r="AT344" s="36" t="str">
        <f t="shared" si="192"/>
        <v/>
      </c>
      <c r="AU344" s="36" t="str">
        <f t="shared" si="193"/>
        <v/>
      </c>
      <c r="AV344" s="55"/>
      <c r="AW344" s="34"/>
      <c r="AX344" s="148"/>
      <c r="AY344" s="34"/>
      <c r="AZ344" s="32" t="str">
        <f t="shared" si="194"/>
        <v/>
      </c>
      <c r="BA344" s="34"/>
      <c r="BB344" s="32" t="str">
        <f t="shared" si="195"/>
        <v/>
      </c>
      <c r="BC344" s="34"/>
      <c r="BD344" s="32" t="str">
        <f t="shared" si="196"/>
        <v/>
      </c>
      <c r="BE344" s="34"/>
      <c r="BF344" s="36" t="str">
        <f t="shared" si="197"/>
        <v/>
      </c>
      <c r="BG344" s="36" t="str">
        <f t="shared" si="198"/>
        <v/>
      </c>
      <c r="BH344" s="36" t="str">
        <f t="shared" si="199"/>
        <v/>
      </c>
      <c r="BI344" s="55"/>
      <c r="BJ344" s="34"/>
      <c r="BK344" s="148"/>
      <c r="BL344" s="34"/>
      <c r="BM344" s="32" t="str">
        <f t="shared" si="200"/>
        <v/>
      </c>
      <c r="BN344" s="34"/>
      <c r="BO344" s="32" t="str">
        <f t="shared" si="201"/>
        <v/>
      </c>
      <c r="BP344" s="34"/>
      <c r="BQ344" s="32" t="str">
        <f t="shared" si="202"/>
        <v/>
      </c>
      <c r="BR344" s="34"/>
      <c r="BS344" s="36" t="str">
        <f t="shared" si="203"/>
        <v/>
      </c>
      <c r="BT344" s="36" t="str">
        <f t="shared" si="204"/>
        <v/>
      </c>
      <c r="BU344" s="36" t="str">
        <f t="shared" si="205"/>
        <v/>
      </c>
      <c r="BV344" s="55"/>
      <c r="BW344" s="36" t="str">
        <f t="shared" si="206"/>
        <v/>
      </c>
      <c r="BX344" s="36" t="str">
        <f t="shared" si="206"/>
        <v/>
      </c>
      <c r="BY344" s="31"/>
      <c r="BZ344" s="38"/>
      <c r="CB344" s="120" t="e">
        <f t="shared" ca="1" si="175"/>
        <v>#VALUE!</v>
      </c>
      <c r="CC344" s="2" t="e">
        <f t="shared" ca="1" si="207"/>
        <v>#VALUE!</v>
      </c>
    </row>
    <row r="345" spans="1:81" s="10" customFormat="1" ht="25.15" customHeight="1" x14ac:dyDescent="0.2">
      <c r="A345" s="52" t="str">
        <f t="shared" si="208"/>
        <v/>
      </c>
      <c r="B345" s="157" t="e">
        <f t="shared" ca="1" si="176"/>
        <v>#VALUE!</v>
      </c>
      <c r="C345" s="157" t="e">
        <f t="shared" si="177"/>
        <v>#VALUE!</v>
      </c>
      <c r="D345" s="29"/>
      <c r="E345" s="155" t="str">
        <f ca="1">IFERROR(INDIRECT(ADDRESS(MATCH(D345,CatModules!C:C,0),2,1,1,"CatModules")),"")</f>
        <v/>
      </c>
      <c r="F345" s="96"/>
      <c r="G345" s="156" t="str">
        <f ca="1">IFERROR(INDIRECT(ADDRESS(MATCH(CONCATENATE(E345,"-",F345),CatInt!K:K,0),3,1,1,"CatInt")),"")</f>
        <v/>
      </c>
      <c r="H345" s="45" t="str">
        <f>IF(F345="","",VLOOKUP(F345,#REF!,2,FALSE))</f>
        <v/>
      </c>
      <c r="I345" s="29"/>
      <c r="J345" s="155" t="e">
        <f t="shared" si="178"/>
        <v>#VALUE!</v>
      </c>
      <c r="K345" s="155" t="e">
        <f t="shared" si="179"/>
        <v>#VALUE!</v>
      </c>
      <c r="L345" s="153"/>
      <c r="M345" s="53"/>
      <c r="N345" s="175">
        <f t="shared" si="180"/>
        <v>1345</v>
      </c>
      <c r="O345" s="53"/>
      <c r="P345" s="175">
        <f t="shared" si="181"/>
        <v>10345</v>
      </c>
      <c r="Q345" s="30"/>
      <c r="R345" s="149" t="str">
        <f>IFERROR(VLOOKUP(Q345,Setup!D$16:E$25,2,FALSE),"")</f>
        <v/>
      </c>
      <c r="S345" s="51" t="str">
        <f ca="1">IFERROR(IF(OR(I345="",VLOOKUP(I345,CatCostInp!$E$2:$K$88,7,FALSE)=0),"",VLOOKUP(I345,CatCostInp!$E$2:$K$88,7,FALSE)),"")</f>
        <v/>
      </c>
      <c r="T345" s="159" t="e">
        <f>VLOOKUP(U345,#REF!,2,FALSE)</f>
        <v>#REF!</v>
      </c>
      <c r="U345" s="30"/>
      <c r="V345" s="1" t="str">
        <f ca="1">IF(U345=Setup!$C$10,"Grant",IF('Other Pharma &amp; Health Products'!U345=Setup!$C$11,"Local",IF('Other Pharma &amp; Health Products'!U345=Setup!$C$12,"Other","")))</f>
        <v/>
      </c>
      <c r="W345" s="34"/>
      <c r="X345" s="148"/>
      <c r="Y345" s="34"/>
      <c r="Z345" s="36" t="str">
        <f t="shared" si="182"/>
        <v/>
      </c>
      <c r="AA345" s="34"/>
      <c r="AB345" s="32" t="str">
        <f t="shared" si="183"/>
        <v/>
      </c>
      <c r="AC345" s="34"/>
      <c r="AD345" s="32" t="str">
        <f t="shared" si="184"/>
        <v/>
      </c>
      <c r="AE345" s="34"/>
      <c r="AF345" s="36" t="str">
        <f t="shared" si="185"/>
        <v/>
      </c>
      <c r="AG345" s="36" t="str">
        <f t="shared" si="186"/>
        <v/>
      </c>
      <c r="AH345" s="36" t="str">
        <f t="shared" si="187"/>
        <v/>
      </c>
      <c r="AI345" s="55"/>
      <c r="AJ345" s="37"/>
      <c r="AK345" s="148"/>
      <c r="AL345" s="34"/>
      <c r="AM345" s="32" t="str">
        <f t="shared" si="188"/>
        <v/>
      </c>
      <c r="AN345" s="34"/>
      <c r="AO345" s="32" t="str">
        <f t="shared" si="189"/>
        <v/>
      </c>
      <c r="AP345" s="35"/>
      <c r="AQ345" s="32" t="str">
        <f t="shared" si="190"/>
        <v/>
      </c>
      <c r="AR345" s="34"/>
      <c r="AS345" s="36" t="str">
        <f t="shared" si="191"/>
        <v/>
      </c>
      <c r="AT345" s="36" t="str">
        <f t="shared" si="192"/>
        <v/>
      </c>
      <c r="AU345" s="36" t="str">
        <f t="shared" si="193"/>
        <v/>
      </c>
      <c r="AV345" s="55"/>
      <c r="AW345" s="34"/>
      <c r="AX345" s="148"/>
      <c r="AY345" s="34"/>
      <c r="AZ345" s="32" t="str">
        <f t="shared" si="194"/>
        <v/>
      </c>
      <c r="BA345" s="34"/>
      <c r="BB345" s="32" t="str">
        <f t="shared" si="195"/>
        <v/>
      </c>
      <c r="BC345" s="34"/>
      <c r="BD345" s="32" t="str">
        <f t="shared" si="196"/>
        <v/>
      </c>
      <c r="BE345" s="34"/>
      <c r="BF345" s="36" t="str">
        <f t="shared" si="197"/>
        <v/>
      </c>
      <c r="BG345" s="36" t="str">
        <f t="shared" si="198"/>
        <v/>
      </c>
      <c r="BH345" s="36" t="str">
        <f t="shared" si="199"/>
        <v/>
      </c>
      <c r="BI345" s="55"/>
      <c r="BJ345" s="34"/>
      <c r="BK345" s="148"/>
      <c r="BL345" s="34"/>
      <c r="BM345" s="32" t="str">
        <f t="shared" si="200"/>
        <v/>
      </c>
      <c r="BN345" s="34"/>
      <c r="BO345" s="32" t="str">
        <f t="shared" si="201"/>
        <v/>
      </c>
      <c r="BP345" s="34"/>
      <c r="BQ345" s="32" t="str">
        <f t="shared" si="202"/>
        <v/>
      </c>
      <c r="BR345" s="34"/>
      <c r="BS345" s="36" t="str">
        <f t="shared" si="203"/>
        <v/>
      </c>
      <c r="BT345" s="36" t="str">
        <f t="shared" si="204"/>
        <v/>
      </c>
      <c r="BU345" s="36" t="str">
        <f t="shared" si="205"/>
        <v/>
      </c>
      <c r="BV345" s="55"/>
      <c r="BW345" s="36" t="str">
        <f t="shared" si="206"/>
        <v/>
      </c>
      <c r="BX345" s="36" t="str">
        <f t="shared" si="206"/>
        <v/>
      </c>
      <c r="BY345" s="31"/>
      <c r="BZ345" s="38"/>
      <c r="CB345" s="120" t="e">
        <f t="shared" ca="1" si="175"/>
        <v>#VALUE!</v>
      </c>
      <c r="CC345" s="2" t="e">
        <f t="shared" ca="1" si="207"/>
        <v>#VALUE!</v>
      </c>
    </row>
    <row r="346" spans="1:81" s="10" customFormat="1" ht="25.15" customHeight="1" x14ac:dyDescent="0.2">
      <c r="A346" s="52" t="str">
        <f t="shared" si="208"/>
        <v/>
      </c>
      <c r="B346" s="157" t="e">
        <f t="shared" ca="1" si="176"/>
        <v>#VALUE!</v>
      </c>
      <c r="C346" s="157" t="e">
        <f t="shared" si="177"/>
        <v>#VALUE!</v>
      </c>
      <c r="D346" s="29"/>
      <c r="E346" s="155" t="str">
        <f ca="1">IFERROR(INDIRECT(ADDRESS(MATCH(D346,CatModules!C:C,0),2,1,1,"CatModules")),"")</f>
        <v/>
      </c>
      <c r="F346" s="96"/>
      <c r="G346" s="156" t="str">
        <f ca="1">IFERROR(INDIRECT(ADDRESS(MATCH(CONCATENATE(E346,"-",F346),CatInt!K:K,0),3,1,1,"CatInt")),"")</f>
        <v/>
      </c>
      <c r="H346" s="45" t="str">
        <f>IF(F346="","",VLOOKUP(F346,#REF!,2,FALSE))</f>
        <v/>
      </c>
      <c r="I346" s="29"/>
      <c r="J346" s="155" t="e">
        <f t="shared" si="178"/>
        <v>#VALUE!</v>
      </c>
      <c r="K346" s="155" t="e">
        <f t="shared" si="179"/>
        <v>#VALUE!</v>
      </c>
      <c r="L346" s="153"/>
      <c r="M346" s="53"/>
      <c r="N346" s="175">
        <f t="shared" si="180"/>
        <v>1346</v>
      </c>
      <c r="O346" s="53"/>
      <c r="P346" s="175">
        <f t="shared" si="181"/>
        <v>10346</v>
      </c>
      <c r="Q346" s="30"/>
      <c r="R346" s="149" t="str">
        <f>IFERROR(VLOOKUP(Q346,Setup!D$16:E$25,2,FALSE),"")</f>
        <v/>
      </c>
      <c r="S346" s="51" t="str">
        <f ca="1">IFERROR(IF(OR(I346="",VLOOKUP(I346,CatCostInp!$E$2:$K$88,7,FALSE)=0),"",VLOOKUP(I346,CatCostInp!$E$2:$K$88,7,FALSE)),"")</f>
        <v/>
      </c>
      <c r="T346" s="159" t="e">
        <f>VLOOKUP(U346,#REF!,2,FALSE)</f>
        <v>#REF!</v>
      </c>
      <c r="U346" s="30"/>
      <c r="V346" s="1" t="str">
        <f ca="1">IF(U346=Setup!$C$10,"Grant",IF('Other Pharma &amp; Health Products'!U346=Setup!$C$11,"Local",IF('Other Pharma &amp; Health Products'!U346=Setup!$C$12,"Other","")))</f>
        <v/>
      </c>
      <c r="W346" s="34"/>
      <c r="X346" s="148"/>
      <c r="Y346" s="34"/>
      <c r="Z346" s="36" t="str">
        <f t="shared" si="182"/>
        <v/>
      </c>
      <c r="AA346" s="34"/>
      <c r="AB346" s="32" t="str">
        <f t="shared" si="183"/>
        <v/>
      </c>
      <c r="AC346" s="34"/>
      <c r="AD346" s="32" t="str">
        <f t="shared" si="184"/>
        <v/>
      </c>
      <c r="AE346" s="34"/>
      <c r="AF346" s="36" t="str">
        <f t="shared" si="185"/>
        <v/>
      </c>
      <c r="AG346" s="36" t="str">
        <f t="shared" si="186"/>
        <v/>
      </c>
      <c r="AH346" s="36" t="str">
        <f t="shared" si="187"/>
        <v/>
      </c>
      <c r="AI346" s="55"/>
      <c r="AJ346" s="37"/>
      <c r="AK346" s="148"/>
      <c r="AL346" s="34"/>
      <c r="AM346" s="32" t="str">
        <f t="shared" si="188"/>
        <v/>
      </c>
      <c r="AN346" s="34"/>
      <c r="AO346" s="32" t="str">
        <f t="shared" si="189"/>
        <v/>
      </c>
      <c r="AP346" s="35"/>
      <c r="AQ346" s="32" t="str">
        <f t="shared" si="190"/>
        <v/>
      </c>
      <c r="AR346" s="34"/>
      <c r="AS346" s="36" t="str">
        <f t="shared" si="191"/>
        <v/>
      </c>
      <c r="AT346" s="36" t="str">
        <f t="shared" si="192"/>
        <v/>
      </c>
      <c r="AU346" s="36" t="str">
        <f t="shared" si="193"/>
        <v/>
      </c>
      <c r="AV346" s="55"/>
      <c r="AW346" s="34"/>
      <c r="AX346" s="148"/>
      <c r="AY346" s="34"/>
      <c r="AZ346" s="32" t="str">
        <f t="shared" si="194"/>
        <v/>
      </c>
      <c r="BA346" s="34"/>
      <c r="BB346" s="32" t="str">
        <f t="shared" si="195"/>
        <v/>
      </c>
      <c r="BC346" s="34"/>
      <c r="BD346" s="32" t="str">
        <f t="shared" si="196"/>
        <v/>
      </c>
      <c r="BE346" s="34"/>
      <c r="BF346" s="36" t="str">
        <f t="shared" si="197"/>
        <v/>
      </c>
      <c r="BG346" s="36" t="str">
        <f t="shared" si="198"/>
        <v/>
      </c>
      <c r="BH346" s="36" t="str">
        <f t="shared" si="199"/>
        <v/>
      </c>
      <c r="BI346" s="55"/>
      <c r="BJ346" s="34"/>
      <c r="BK346" s="148"/>
      <c r="BL346" s="34"/>
      <c r="BM346" s="32" t="str">
        <f t="shared" si="200"/>
        <v/>
      </c>
      <c r="BN346" s="34"/>
      <c r="BO346" s="32" t="str">
        <f t="shared" si="201"/>
        <v/>
      </c>
      <c r="BP346" s="34"/>
      <c r="BQ346" s="32" t="str">
        <f t="shared" si="202"/>
        <v/>
      </c>
      <c r="BR346" s="34"/>
      <c r="BS346" s="36" t="str">
        <f t="shared" si="203"/>
        <v/>
      </c>
      <c r="BT346" s="36" t="str">
        <f t="shared" si="204"/>
        <v/>
      </c>
      <c r="BU346" s="36" t="str">
        <f t="shared" si="205"/>
        <v/>
      </c>
      <c r="BV346" s="55"/>
      <c r="BW346" s="36" t="str">
        <f t="shared" si="206"/>
        <v/>
      </c>
      <c r="BX346" s="36" t="str">
        <f t="shared" si="206"/>
        <v/>
      </c>
      <c r="BY346" s="31"/>
      <c r="BZ346" s="38"/>
      <c r="CB346" s="120" t="e">
        <f t="shared" ca="1" si="175"/>
        <v>#VALUE!</v>
      </c>
      <c r="CC346" s="2" t="e">
        <f t="shared" ca="1" si="207"/>
        <v>#VALUE!</v>
      </c>
    </row>
    <row r="347" spans="1:81" s="10" customFormat="1" ht="25.15" customHeight="1" x14ac:dyDescent="0.2">
      <c r="A347" s="52" t="str">
        <f t="shared" si="208"/>
        <v/>
      </c>
      <c r="B347" s="157" t="e">
        <f t="shared" ca="1" si="176"/>
        <v>#VALUE!</v>
      </c>
      <c r="C347" s="157" t="e">
        <f t="shared" si="177"/>
        <v>#VALUE!</v>
      </c>
      <c r="D347" s="29"/>
      <c r="E347" s="155" t="str">
        <f ca="1">IFERROR(INDIRECT(ADDRESS(MATCH(D347,CatModules!C:C,0),2,1,1,"CatModules")),"")</f>
        <v/>
      </c>
      <c r="F347" s="96"/>
      <c r="G347" s="156" t="str">
        <f ca="1">IFERROR(INDIRECT(ADDRESS(MATCH(CONCATENATE(E347,"-",F347),CatInt!K:K,0),3,1,1,"CatInt")),"")</f>
        <v/>
      </c>
      <c r="H347" s="45" t="str">
        <f>IF(F347="","",VLOOKUP(F347,#REF!,2,FALSE))</f>
        <v/>
      </c>
      <c r="I347" s="29"/>
      <c r="J347" s="155" t="e">
        <f t="shared" si="178"/>
        <v>#VALUE!</v>
      </c>
      <c r="K347" s="155" t="e">
        <f t="shared" si="179"/>
        <v>#VALUE!</v>
      </c>
      <c r="L347" s="153"/>
      <c r="M347" s="53"/>
      <c r="N347" s="175">
        <f t="shared" si="180"/>
        <v>1347</v>
      </c>
      <c r="O347" s="53"/>
      <c r="P347" s="175">
        <f t="shared" si="181"/>
        <v>10347</v>
      </c>
      <c r="Q347" s="30"/>
      <c r="R347" s="149" t="str">
        <f>IFERROR(VLOOKUP(Q347,Setup!D$16:E$25,2,FALSE),"")</f>
        <v/>
      </c>
      <c r="S347" s="51" t="str">
        <f ca="1">IFERROR(IF(OR(I347="",VLOOKUP(I347,CatCostInp!$E$2:$K$88,7,FALSE)=0),"",VLOOKUP(I347,CatCostInp!$E$2:$K$88,7,FALSE)),"")</f>
        <v/>
      </c>
      <c r="T347" s="159" t="e">
        <f>VLOOKUP(U347,#REF!,2,FALSE)</f>
        <v>#REF!</v>
      </c>
      <c r="U347" s="30"/>
      <c r="V347" s="1" t="str">
        <f ca="1">IF(U347=Setup!$C$10,"Grant",IF('Other Pharma &amp; Health Products'!U347=Setup!$C$11,"Local",IF('Other Pharma &amp; Health Products'!U347=Setup!$C$12,"Other","")))</f>
        <v/>
      </c>
      <c r="W347" s="34"/>
      <c r="X347" s="148"/>
      <c r="Y347" s="34"/>
      <c r="Z347" s="36" t="str">
        <f t="shared" si="182"/>
        <v/>
      </c>
      <c r="AA347" s="34"/>
      <c r="AB347" s="32" t="str">
        <f t="shared" si="183"/>
        <v/>
      </c>
      <c r="AC347" s="34"/>
      <c r="AD347" s="32" t="str">
        <f t="shared" si="184"/>
        <v/>
      </c>
      <c r="AE347" s="34"/>
      <c r="AF347" s="36" t="str">
        <f t="shared" si="185"/>
        <v/>
      </c>
      <c r="AG347" s="36" t="str">
        <f t="shared" si="186"/>
        <v/>
      </c>
      <c r="AH347" s="36" t="str">
        <f t="shared" si="187"/>
        <v/>
      </c>
      <c r="AI347" s="55"/>
      <c r="AJ347" s="37"/>
      <c r="AK347" s="148"/>
      <c r="AL347" s="34"/>
      <c r="AM347" s="32" t="str">
        <f t="shared" si="188"/>
        <v/>
      </c>
      <c r="AN347" s="34"/>
      <c r="AO347" s="32" t="str">
        <f t="shared" si="189"/>
        <v/>
      </c>
      <c r="AP347" s="35"/>
      <c r="AQ347" s="32" t="str">
        <f t="shared" si="190"/>
        <v/>
      </c>
      <c r="AR347" s="34"/>
      <c r="AS347" s="36" t="str">
        <f t="shared" si="191"/>
        <v/>
      </c>
      <c r="AT347" s="36" t="str">
        <f t="shared" si="192"/>
        <v/>
      </c>
      <c r="AU347" s="36" t="str">
        <f t="shared" si="193"/>
        <v/>
      </c>
      <c r="AV347" s="55"/>
      <c r="AW347" s="34"/>
      <c r="AX347" s="148"/>
      <c r="AY347" s="34"/>
      <c r="AZ347" s="32" t="str">
        <f t="shared" si="194"/>
        <v/>
      </c>
      <c r="BA347" s="34"/>
      <c r="BB347" s="32" t="str">
        <f t="shared" si="195"/>
        <v/>
      </c>
      <c r="BC347" s="34"/>
      <c r="BD347" s="32" t="str">
        <f t="shared" si="196"/>
        <v/>
      </c>
      <c r="BE347" s="34"/>
      <c r="BF347" s="36" t="str">
        <f t="shared" si="197"/>
        <v/>
      </c>
      <c r="BG347" s="36" t="str">
        <f t="shared" si="198"/>
        <v/>
      </c>
      <c r="BH347" s="36" t="str">
        <f t="shared" si="199"/>
        <v/>
      </c>
      <c r="BI347" s="55"/>
      <c r="BJ347" s="34"/>
      <c r="BK347" s="148"/>
      <c r="BL347" s="34"/>
      <c r="BM347" s="32" t="str">
        <f t="shared" si="200"/>
        <v/>
      </c>
      <c r="BN347" s="34"/>
      <c r="BO347" s="32" t="str">
        <f t="shared" si="201"/>
        <v/>
      </c>
      <c r="BP347" s="34"/>
      <c r="BQ347" s="32" t="str">
        <f t="shared" si="202"/>
        <v/>
      </c>
      <c r="BR347" s="34"/>
      <c r="BS347" s="36" t="str">
        <f t="shared" si="203"/>
        <v/>
      </c>
      <c r="BT347" s="36" t="str">
        <f t="shared" si="204"/>
        <v/>
      </c>
      <c r="BU347" s="36" t="str">
        <f t="shared" si="205"/>
        <v/>
      </c>
      <c r="BV347" s="55"/>
      <c r="BW347" s="36" t="str">
        <f t="shared" si="206"/>
        <v/>
      </c>
      <c r="BX347" s="36" t="str">
        <f t="shared" si="206"/>
        <v/>
      </c>
      <c r="BY347" s="31"/>
      <c r="BZ347" s="38"/>
      <c r="CB347" s="120" t="e">
        <f t="shared" ca="1" si="175"/>
        <v>#VALUE!</v>
      </c>
      <c r="CC347" s="2" t="e">
        <f t="shared" ca="1" si="207"/>
        <v>#VALUE!</v>
      </c>
    </row>
    <row r="348" spans="1:81" s="10" customFormat="1" ht="25.15" customHeight="1" x14ac:dyDescent="0.2">
      <c r="A348" s="52" t="str">
        <f t="shared" si="208"/>
        <v/>
      </c>
      <c r="B348" s="157" t="e">
        <f t="shared" ca="1" si="176"/>
        <v>#VALUE!</v>
      </c>
      <c r="C348" s="157" t="e">
        <f t="shared" si="177"/>
        <v>#VALUE!</v>
      </c>
      <c r="D348" s="29"/>
      <c r="E348" s="155" t="str">
        <f ca="1">IFERROR(INDIRECT(ADDRESS(MATCH(D348,CatModules!C:C,0),2,1,1,"CatModules")),"")</f>
        <v/>
      </c>
      <c r="F348" s="96"/>
      <c r="G348" s="156" t="str">
        <f ca="1">IFERROR(INDIRECT(ADDRESS(MATCH(CONCATENATE(E348,"-",F348),CatInt!K:K,0),3,1,1,"CatInt")),"")</f>
        <v/>
      </c>
      <c r="H348" s="45" t="str">
        <f>IF(F348="","",VLOOKUP(F348,#REF!,2,FALSE))</f>
        <v/>
      </c>
      <c r="I348" s="29"/>
      <c r="J348" s="155" t="e">
        <f t="shared" si="178"/>
        <v>#VALUE!</v>
      </c>
      <c r="K348" s="155" t="e">
        <f t="shared" si="179"/>
        <v>#VALUE!</v>
      </c>
      <c r="L348" s="153"/>
      <c r="M348" s="53"/>
      <c r="N348" s="175">
        <f t="shared" si="180"/>
        <v>1348</v>
      </c>
      <c r="O348" s="53"/>
      <c r="P348" s="175">
        <f t="shared" si="181"/>
        <v>10348</v>
      </c>
      <c r="Q348" s="30"/>
      <c r="R348" s="149" t="str">
        <f>IFERROR(VLOOKUP(Q348,Setup!D$16:E$25,2,FALSE),"")</f>
        <v/>
      </c>
      <c r="S348" s="51" t="str">
        <f ca="1">IFERROR(IF(OR(I348="",VLOOKUP(I348,CatCostInp!$E$2:$K$88,7,FALSE)=0),"",VLOOKUP(I348,CatCostInp!$E$2:$K$88,7,FALSE)),"")</f>
        <v/>
      </c>
      <c r="T348" s="159" t="e">
        <f>VLOOKUP(U348,#REF!,2,FALSE)</f>
        <v>#REF!</v>
      </c>
      <c r="U348" s="30"/>
      <c r="V348" s="1" t="str">
        <f ca="1">IF(U348=Setup!$C$10,"Grant",IF('Other Pharma &amp; Health Products'!U348=Setup!$C$11,"Local",IF('Other Pharma &amp; Health Products'!U348=Setup!$C$12,"Other","")))</f>
        <v/>
      </c>
      <c r="W348" s="34"/>
      <c r="X348" s="148"/>
      <c r="Y348" s="34"/>
      <c r="Z348" s="36" t="str">
        <f t="shared" si="182"/>
        <v/>
      </c>
      <c r="AA348" s="34"/>
      <c r="AB348" s="32" t="str">
        <f t="shared" si="183"/>
        <v/>
      </c>
      <c r="AC348" s="34"/>
      <c r="AD348" s="32" t="str">
        <f t="shared" si="184"/>
        <v/>
      </c>
      <c r="AE348" s="34"/>
      <c r="AF348" s="36" t="str">
        <f t="shared" si="185"/>
        <v/>
      </c>
      <c r="AG348" s="36" t="str">
        <f t="shared" si="186"/>
        <v/>
      </c>
      <c r="AH348" s="36" t="str">
        <f t="shared" si="187"/>
        <v/>
      </c>
      <c r="AI348" s="55"/>
      <c r="AJ348" s="37"/>
      <c r="AK348" s="148"/>
      <c r="AL348" s="34"/>
      <c r="AM348" s="32" t="str">
        <f t="shared" si="188"/>
        <v/>
      </c>
      <c r="AN348" s="34"/>
      <c r="AO348" s="32" t="str">
        <f t="shared" si="189"/>
        <v/>
      </c>
      <c r="AP348" s="35"/>
      <c r="AQ348" s="32" t="str">
        <f t="shared" si="190"/>
        <v/>
      </c>
      <c r="AR348" s="34"/>
      <c r="AS348" s="36" t="str">
        <f t="shared" si="191"/>
        <v/>
      </c>
      <c r="AT348" s="36" t="str">
        <f t="shared" si="192"/>
        <v/>
      </c>
      <c r="AU348" s="36" t="str">
        <f t="shared" si="193"/>
        <v/>
      </c>
      <c r="AV348" s="55"/>
      <c r="AW348" s="34"/>
      <c r="AX348" s="148"/>
      <c r="AY348" s="34"/>
      <c r="AZ348" s="32" t="str">
        <f t="shared" si="194"/>
        <v/>
      </c>
      <c r="BA348" s="34"/>
      <c r="BB348" s="32" t="str">
        <f t="shared" si="195"/>
        <v/>
      </c>
      <c r="BC348" s="34"/>
      <c r="BD348" s="32" t="str">
        <f t="shared" si="196"/>
        <v/>
      </c>
      <c r="BE348" s="34"/>
      <c r="BF348" s="36" t="str">
        <f t="shared" si="197"/>
        <v/>
      </c>
      <c r="BG348" s="36" t="str">
        <f t="shared" si="198"/>
        <v/>
      </c>
      <c r="BH348" s="36" t="str">
        <f t="shared" si="199"/>
        <v/>
      </c>
      <c r="BI348" s="55"/>
      <c r="BJ348" s="34"/>
      <c r="BK348" s="148"/>
      <c r="BL348" s="34"/>
      <c r="BM348" s="32" t="str">
        <f t="shared" si="200"/>
        <v/>
      </c>
      <c r="BN348" s="34"/>
      <c r="BO348" s="32" t="str">
        <f t="shared" si="201"/>
        <v/>
      </c>
      <c r="BP348" s="34"/>
      <c r="BQ348" s="32" t="str">
        <f t="shared" si="202"/>
        <v/>
      </c>
      <c r="BR348" s="34"/>
      <c r="BS348" s="36" t="str">
        <f t="shared" si="203"/>
        <v/>
      </c>
      <c r="BT348" s="36" t="str">
        <f t="shared" si="204"/>
        <v/>
      </c>
      <c r="BU348" s="36" t="str">
        <f t="shared" si="205"/>
        <v/>
      </c>
      <c r="BV348" s="55"/>
      <c r="BW348" s="36" t="str">
        <f t="shared" si="206"/>
        <v/>
      </c>
      <c r="BX348" s="36" t="str">
        <f t="shared" si="206"/>
        <v/>
      </c>
      <c r="BY348" s="31"/>
      <c r="BZ348" s="38"/>
      <c r="CB348" s="120" t="e">
        <f t="shared" ca="1" si="175"/>
        <v>#VALUE!</v>
      </c>
      <c r="CC348" s="2" t="e">
        <f t="shared" ca="1" si="207"/>
        <v>#VALUE!</v>
      </c>
    </row>
    <row r="349" spans="1:81" s="10" customFormat="1" ht="25.15" customHeight="1" x14ac:dyDescent="0.2">
      <c r="A349" s="52" t="str">
        <f t="shared" si="208"/>
        <v/>
      </c>
      <c r="B349" s="157" t="e">
        <f t="shared" ca="1" si="176"/>
        <v>#VALUE!</v>
      </c>
      <c r="C349" s="157" t="e">
        <f t="shared" si="177"/>
        <v>#VALUE!</v>
      </c>
      <c r="D349" s="29"/>
      <c r="E349" s="155" t="str">
        <f ca="1">IFERROR(INDIRECT(ADDRESS(MATCH(D349,CatModules!C:C,0),2,1,1,"CatModules")),"")</f>
        <v/>
      </c>
      <c r="F349" s="96"/>
      <c r="G349" s="156" t="str">
        <f ca="1">IFERROR(INDIRECT(ADDRESS(MATCH(CONCATENATE(E349,"-",F349),CatInt!K:K,0),3,1,1,"CatInt")),"")</f>
        <v/>
      </c>
      <c r="H349" s="45" t="str">
        <f>IF(F349="","",VLOOKUP(F349,#REF!,2,FALSE))</f>
        <v/>
      </c>
      <c r="I349" s="29"/>
      <c r="J349" s="155" t="e">
        <f t="shared" si="178"/>
        <v>#VALUE!</v>
      </c>
      <c r="K349" s="155" t="e">
        <f t="shared" si="179"/>
        <v>#VALUE!</v>
      </c>
      <c r="L349" s="153"/>
      <c r="M349" s="53"/>
      <c r="N349" s="175">
        <f t="shared" si="180"/>
        <v>1349</v>
      </c>
      <c r="O349" s="53"/>
      <c r="P349" s="175">
        <f t="shared" si="181"/>
        <v>10349</v>
      </c>
      <c r="Q349" s="30"/>
      <c r="R349" s="149" t="str">
        <f>IFERROR(VLOOKUP(Q349,Setup!D$16:E$25,2,FALSE),"")</f>
        <v/>
      </c>
      <c r="S349" s="51" t="str">
        <f ca="1">IFERROR(IF(OR(I349="",VLOOKUP(I349,CatCostInp!$E$2:$K$88,7,FALSE)=0),"",VLOOKUP(I349,CatCostInp!$E$2:$K$88,7,FALSE)),"")</f>
        <v/>
      </c>
      <c r="T349" s="159" t="e">
        <f>VLOOKUP(U349,#REF!,2,FALSE)</f>
        <v>#REF!</v>
      </c>
      <c r="U349" s="30"/>
      <c r="V349" s="1" t="str">
        <f ca="1">IF(U349=Setup!$C$10,"Grant",IF('Other Pharma &amp; Health Products'!U349=Setup!$C$11,"Local",IF('Other Pharma &amp; Health Products'!U349=Setup!$C$12,"Other","")))</f>
        <v/>
      </c>
      <c r="W349" s="34"/>
      <c r="X349" s="148"/>
      <c r="Y349" s="34"/>
      <c r="Z349" s="36" t="str">
        <f t="shared" si="182"/>
        <v/>
      </c>
      <c r="AA349" s="34"/>
      <c r="AB349" s="32" t="str">
        <f t="shared" si="183"/>
        <v/>
      </c>
      <c r="AC349" s="34"/>
      <c r="AD349" s="32" t="str">
        <f t="shared" si="184"/>
        <v/>
      </c>
      <c r="AE349" s="34"/>
      <c r="AF349" s="36" t="str">
        <f t="shared" si="185"/>
        <v/>
      </c>
      <c r="AG349" s="36" t="str">
        <f t="shared" si="186"/>
        <v/>
      </c>
      <c r="AH349" s="36" t="str">
        <f t="shared" si="187"/>
        <v/>
      </c>
      <c r="AI349" s="55"/>
      <c r="AJ349" s="37"/>
      <c r="AK349" s="148"/>
      <c r="AL349" s="34"/>
      <c r="AM349" s="32" t="str">
        <f t="shared" si="188"/>
        <v/>
      </c>
      <c r="AN349" s="34"/>
      <c r="AO349" s="32" t="str">
        <f t="shared" si="189"/>
        <v/>
      </c>
      <c r="AP349" s="35"/>
      <c r="AQ349" s="32" t="str">
        <f t="shared" si="190"/>
        <v/>
      </c>
      <c r="AR349" s="34"/>
      <c r="AS349" s="36" t="str">
        <f t="shared" si="191"/>
        <v/>
      </c>
      <c r="AT349" s="36" t="str">
        <f t="shared" si="192"/>
        <v/>
      </c>
      <c r="AU349" s="36" t="str">
        <f t="shared" si="193"/>
        <v/>
      </c>
      <c r="AV349" s="55"/>
      <c r="AW349" s="34"/>
      <c r="AX349" s="148"/>
      <c r="AY349" s="34"/>
      <c r="AZ349" s="32" t="str">
        <f t="shared" si="194"/>
        <v/>
      </c>
      <c r="BA349" s="34"/>
      <c r="BB349" s="32" t="str">
        <f t="shared" si="195"/>
        <v/>
      </c>
      <c r="BC349" s="34"/>
      <c r="BD349" s="32" t="str">
        <f t="shared" si="196"/>
        <v/>
      </c>
      <c r="BE349" s="34"/>
      <c r="BF349" s="36" t="str">
        <f t="shared" si="197"/>
        <v/>
      </c>
      <c r="BG349" s="36" t="str">
        <f t="shared" si="198"/>
        <v/>
      </c>
      <c r="BH349" s="36" t="str">
        <f t="shared" si="199"/>
        <v/>
      </c>
      <c r="BI349" s="55"/>
      <c r="BJ349" s="34"/>
      <c r="BK349" s="148"/>
      <c r="BL349" s="34"/>
      <c r="BM349" s="32" t="str">
        <f t="shared" si="200"/>
        <v/>
      </c>
      <c r="BN349" s="34"/>
      <c r="BO349" s="32" t="str">
        <f t="shared" si="201"/>
        <v/>
      </c>
      <c r="BP349" s="34"/>
      <c r="BQ349" s="32" t="str">
        <f t="shared" si="202"/>
        <v/>
      </c>
      <c r="BR349" s="34"/>
      <c r="BS349" s="36" t="str">
        <f t="shared" si="203"/>
        <v/>
      </c>
      <c r="BT349" s="36" t="str">
        <f t="shared" si="204"/>
        <v/>
      </c>
      <c r="BU349" s="36" t="str">
        <f t="shared" si="205"/>
        <v/>
      </c>
      <c r="BV349" s="55"/>
      <c r="BW349" s="36" t="str">
        <f t="shared" si="206"/>
        <v/>
      </c>
      <c r="BX349" s="36" t="str">
        <f t="shared" si="206"/>
        <v/>
      </c>
      <c r="BY349" s="31"/>
      <c r="BZ349" s="38"/>
      <c r="CB349" s="120" t="e">
        <f t="shared" ca="1" si="175"/>
        <v>#VALUE!</v>
      </c>
      <c r="CC349" s="2" t="e">
        <f t="shared" ca="1" si="207"/>
        <v>#VALUE!</v>
      </c>
    </row>
    <row r="350" spans="1:81" s="10" customFormat="1" ht="25.15" customHeight="1" x14ac:dyDescent="0.2">
      <c r="A350" s="52" t="str">
        <f t="shared" si="208"/>
        <v/>
      </c>
      <c r="B350" s="157" t="e">
        <f t="shared" ca="1" si="176"/>
        <v>#VALUE!</v>
      </c>
      <c r="C350" s="157" t="e">
        <f t="shared" si="177"/>
        <v>#VALUE!</v>
      </c>
      <c r="D350" s="29"/>
      <c r="E350" s="155" t="str">
        <f ca="1">IFERROR(INDIRECT(ADDRESS(MATCH(D350,CatModules!C:C,0),2,1,1,"CatModules")),"")</f>
        <v/>
      </c>
      <c r="F350" s="96"/>
      <c r="G350" s="156" t="str">
        <f ca="1">IFERROR(INDIRECT(ADDRESS(MATCH(CONCATENATE(E350,"-",F350),CatInt!K:K,0),3,1,1,"CatInt")),"")</f>
        <v/>
      </c>
      <c r="H350" s="45" t="str">
        <f>IF(F350="","",VLOOKUP(F350,#REF!,2,FALSE))</f>
        <v/>
      </c>
      <c r="I350" s="29"/>
      <c r="J350" s="155" t="e">
        <f t="shared" si="178"/>
        <v>#VALUE!</v>
      </c>
      <c r="K350" s="155" t="e">
        <f t="shared" si="179"/>
        <v>#VALUE!</v>
      </c>
      <c r="L350" s="153"/>
      <c r="M350" s="53"/>
      <c r="N350" s="175">
        <f t="shared" si="180"/>
        <v>1350</v>
      </c>
      <c r="O350" s="53"/>
      <c r="P350" s="175">
        <f t="shared" si="181"/>
        <v>10350</v>
      </c>
      <c r="Q350" s="30"/>
      <c r="R350" s="149" t="str">
        <f>IFERROR(VLOOKUP(Q350,Setup!D$16:E$25,2,FALSE),"")</f>
        <v/>
      </c>
      <c r="S350" s="51" t="str">
        <f ca="1">IFERROR(IF(OR(I350="",VLOOKUP(I350,CatCostInp!$E$2:$K$88,7,FALSE)=0),"",VLOOKUP(I350,CatCostInp!$E$2:$K$88,7,FALSE)),"")</f>
        <v/>
      </c>
      <c r="T350" s="159" t="e">
        <f>VLOOKUP(U350,#REF!,2,FALSE)</f>
        <v>#REF!</v>
      </c>
      <c r="U350" s="30"/>
      <c r="V350" s="1" t="str">
        <f ca="1">IF(U350=Setup!$C$10,"Grant",IF('Other Pharma &amp; Health Products'!U350=Setup!$C$11,"Local",IF('Other Pharma &amp; Health Products'!U350=Setup!$C$12,"Other","")))</f>
        <v/>
      </c>
      <c r="W350" s="34"/>
      <c r="X350" s="148"/>
      <c r="Y350" s="34"/>
      <c r="Z350" s="36" t="str">
        <f t="shared" si="182"/>
        <v/>
      </c>
      <c r="AA350" s="34"/>
      <c r="AB350" s="32" t="str">
        <f t="shared" si="183"/>
        <v/>
      </c>
      <c r="AC350" s="34"/>
      <c r="AD350" s="32" t="str">
        <f t="shared" si="184"/>
        <v/>
      </c>
      <c r="AE350" s="34"/>
      <c r="AF350" s="36" t="str">
        <f t="shared" si="185"/>
        <v/>
      </c>
      <c r="AG350" s="36" t="str">
        <f t="shared" si="186"/>
        <v/>
      </c>
      <c r="AH350" s="36" t="str">
        <f t="shared" si="187"/>
        <v/>
      </c>
      <c r="AI350" s="55"/>
      <c r="AJ350" s="37"/>
      <c r="AK350" s="148"/>
      <c r="AL350" s="34"/>
      <c r="AM350" s="32" t="str">
        <f t="shared" si="188"/>
        <v/>
      </c>
      <c r="AN350" s="34"/>
      <c r="AO350" s="32" t="str">
        <f t="shared" si="189"/>
        <v/>
      </c>
      <c r="AP350" s="35"/>
      <c r="AQ350" s="32" t="str">
        <f t="shared" si="190"/>
        <v/>
      </c>
      <c r="AR350" s="34"/>
      <c r="AS350" s="36" t="str">
        <f t="shared" si="191"/>
        <v/>
      </c>
      <c r="AT350" s="36" t="str">
        <f t="shared" si="192"/>
        <v/>
      </c>
      <c r="AU350" s="36" t="str">
        <f t="shared" si="193"/>
        <v/>
      </c>
      <c r="AV350" s="55"/>
      <c r="AW350" s="34"/>
      <c r="AX350" s="148"/>
      <c r="AY350" s="34"/>
      <c r="AZ350" s="32" t="str">
        <f t="shared" si="194"/>
        <v/>
      </c>
      <c r="BA350" s="34"/>
      <c r="BB350" s="32" t="str">
        <f t="shared" si="195"/>
        <v/>
      </c>
      <c r="BC350" s="34"/>
      <c r="BD350" s="32" t="str">
        <f t="shared" si="196"/>
        <v/>
      </c>
      <c r="BE350" s="34"/>
      <c r="BF350" s="36" t="str">
        <f t="shared" si="197"/>
        <v/>
      </c>
      <c r="BG350" s="36" t="str">
        <f t="shared" si="198"/>
        <v/>
      </c>
      <c r="BH350" s="36" t="str">
        <f t="shared" si="199"/>
        <v/>
      </c>
      <c r="BI350" s="55"/>
      <c r="BJ350" s="34"/>
      <c r="BK350" s="148"/>
      <c r="BL350" s="34"/>
      <c r="BM350" s="32" t="str">
        <f t="shared" si="200"/>
        <v/>
      </c>
      <c r="BN350" s="34"/>
      <c r="BO350" s="32" t="str">
        <f t="shared" si="201"/>
        <v/>
      </c>
      <c r="BP350" s="34"/>
      <c r="BQ350" s="32" t="str">
        <f t="shared" si="202"/>
        <v/>
      </c>
      <c r="BR350" s="34"/>
      <c r="BS350" s="36" t="str">
        <f t="shared" si="203"/>
        <v/>
      </c>
      <c r="BT350" s="36" t="str">
        <f t="shared" si="204"/>
        <v/>
      </c>
      <c r="BU350" s="36" t="str">
        <f t="shared" si="205"/>
        <v/>
      </c>
      <c r="BV350" s="55"/>
      <c r="BW350" s="36" t="str">
        <f t="shared" si="206"/>
        <v/>
      </c>
      <c r="BX350" s="36" t="str">
        <f t="shared" si="206"/>
        <v/>
      </c>
      <c r="BY350" s="31"/>
      <c r="BZ350" s="38"/>
      <c r="CB350" s="120" t="e">
        <f t="shared" ca="1" si="175"/>
        <v>#VALUE!</v>
      </c>
      <c r="CC350" s="2" t="e">
        <f t="shared" ca="1" si="207"/>
        <v>#VALUE!</v>
      </c>
    </row>
    <row r="351" spans="1:81" s="10" customFormat="1" ht="25.15" customHeight="1" x14ac:dyDescent="0.2">
      <c r="A351" s="52" t="str">
        <f t="shared" si="208"/>
        <v/>
      </c>
      <c r="B351" s="157" t="e">
        <f t="shared" ca="1" si="176"/>
        <v>#VALUE!</v>
      </c>
      <c r="C351" s="157" t="e">
        <f t="shared" si="177"/>
        <v>#VALUE!</v>
      </c>
      <c r="D351" s="29"/>
      <c r="E351" s="155" t="str">
        <f ca="1">IFERROR(INDIRECT(ADDRESS(MATCH(D351,CatModules!C:C,0),2,1,1,"CatModules")),"")</f>
        <v/>
      </c>
      <c r="F351" s="96"/>
      <c r="G351" s="156" t="str">
        <f ca="1">IFERROR(INDIRECT(ADDRESS(MATCH(CONCATENATE(E351,"-",F351),CatInt!K:K,0),3,1,1,"CatInt")),"")</f>
        <v/>
      </c>
      <c r="H351" s="45" t="str">
        <f>IF(F351="","",VLOOKUP(F351,#REF!,2,FALSE))</f>
        <v/>
      </c>
      <c r="I351" s="29"/>
      <c r="J351" s="155" t="e">
        <f t="shared" si="178"/>
        <v>#VALUE!</v>
      </c>
      <c r="K351" s="155" t="e">
        <f t="shared" si="179"/>
        <v>#VALUE!</v>
      </c>
      <c r="L351" s="153"/>
      <c r="M351" s="53"/>
      <c r="N351" s="175">
        <f t="shared" si="180"/>
        <v>1351</v>
      </c>
      <c r="O351" s="53"/>
      <c r="P351" s="175">
        <f t="shared" si="181"/>
        <v>10351</v>
      </c>
      <c r="Q351" s="30"/>
      <c r="R351" s="149" t="str">
        <f>IFERROR(VLOOKUP(Q351,Setup!D$16:E$25,2,FALSE),"")</f>
        <v/>
      </c>
      <c r="S351" s="51" t="str">
        <f ca="1">IFERROR(IF(OR(I351="",VLOOKUP(I351,CatCostInp!$E$2:$K$88,7,FALSE)=0),"",VLOOKUP(I351,CatCostInp!$E$2:$K$88,7,FALSE)),"")</f>
        <v/>
      </c>
      <c r="T351" s="159" t="e">
        <f>VLOOKUP(U351,#REF!,2,FALSE)</f>
        <v>#REF!</v>
      </c>
      <c r="U351" s="30"/>
      <c r="V351" s="1" t="str">
        <f ca="1">IF(U351=Setup!$C$10,"Grant",IF('Other Pharma &amp; Health Products'!U351=Setup!$C$11,"Local",IF('Other Pharma &amp; Health Products'!U351=Setup!$C$12,"Other","")))</f>
        <v/>
      </c>
      <c r="W351" s="34"/>
      <c r="X351" s="148"/>
      <c r="Y351" s="34"/>
      <c r="Z351" s="36" t="str">
        <f t="shared" si="182"/>
        <v/>
      </c>
      <c r="AA351" s="34"/>
      <c r="AB351" s="32" t="str">
        <f t="shared" si="183"/>
        <v/>
      </c>
      <c r="AC351" s="34"/>
      <c r="AD351" s="32" t="str">
        <f t="shared" si="184"/>
        <v/>
      </c>
      <c r="AE351" s="34"/>
      <c r="AF351" s="36" t="str">
        <f t="shared" si="185"/>
        <v/>
      </c>
      <c r="AG351" s="36" t="str">
        <f t="shared" si="186"/>
        <v/>
      </c>
      <c r="AH351" s="36" t="str">
        <f t="shared" si="187"/>
        <v/>
      </c>
      <c r="AI351" s="55"/>
      <c r="AJ351" s="37"/>
      <c r="AK351" s="148"/>
      <c r="AL351" s="34"/>
      <c r="AM351" s="32" t="str">
        <f t="shared" si="188"/>
        <v/>
      </c>
      <c r="AN351" s="34"/>
      <c r="AO351" s="32" t="str">
        <f t="shared" si="189"/>
        <v/>
      </c>
      <c r="AP351" s="35"/>
      <c r="AQ351" s="32" t="str">
        <f t="shared" si="190"/>
        <v/>
      </c>
      <c r="AR351" s="34"/>
      <c r="AS351" s="36" t="str">
        <f t="shared" si="191"/>
        <v/>
      </c>
      <c r="AT351" s="36" t="str">
        <f t="shared" si="192"/>
        <v/>
      </c>
      <c r="AU351" s="36" t="str">
        <f t="shared" si="193"/>
        <v/>
      </c>
      <c r="AV351" s="55"/>
      <c r="AW351" s="34"/>
      <c r="AX351" s="148"/>
      <c r="AY351" s="34"/>
      <c r="AZ351" s="32" t="str">
        <f t="shared" si="194"/>
        <v/>
      </c>
      <c r="BA351" s="34"/>
      <c r="BB351" s="32" t="str">
        <f t="shared" si="195"/>
        <v/>
      </c>
      <c r="BC351" s="34"/>
      <c r="BD351" s="32" t="str">
        <f t="shared" si="196"/>
        <v/>
      </c>
      <c r="BE351" s="34"/>
      <c r="BF351" s="36" t="str">
        <f t="shared" si="197"/>
        <v/>
      </c>
      <c r="BG351" s="36" t="str">
        <f t="shared" si="198"/>
        <v/>
      </c>
      <c r="BH351" s="36" t="str">
        <f t="shared" si="199"/>
        <v/>
      </c>
      <c r="BI351" s="55"/>
      <c r="BJ351" s="34"/>
      <c r="BK351" s="148"/>
      <c r="BL351" s="34"/>
      <c r="BM351" s="32" t="str">
        <f t="shared" si="200"/>
        <v/>
      </c>
      <c r="BN351" s="34"/>
      <c r="BO351" s="32" t="str">
        <f t="shared" si="201"/>
        <v/>
      </c>
      <c r="BP351" s="34"/>
      <c r="BQ351" s="32" t="str">
        <f t="shared" si="202"/>
        <v/>
      </c>
      <c r="BR351" s="34"/>
      <c r="BS351" s="36" t="str">
        <f t="shared" si="203"/>
        <v/>
      </c>
      <c r="BT351" s="36" t="str">
        <f t="shared" si="204"/>
        <v/>
      </c>
      <c r="BU351" s="36" t="str">
        <f t="shared" si="205"/>
        <v/>
      </c>
      <c r="BV351" s="55"/>
      <c r="BW351" s="36" t="str">
        <f t="shared" si="206"/>
        <v/>
      </c>
      <c r="BX351" s="36" t="str">
        <f t="shared" si="206"/>
        <v/>
      </c>
      <c r="BY351" s="31"/>
      <c r="BZ351" s="38"/>
      <c r="CB351" s="120" t="e">
        <f t="shared" ca="1" si="175"/>
        <v>#VALUE!</v>
      </c>
      <c r="CC351" s="2" t="e">
        <f t="shared" ca="1" si="207"/>
        <v>#VALUE!</v>
      </c>
    </row>
    <row r="352" spans="1:81" s="10" customFormat="1" ht="25.15" customHeight="1" x14ac:dyDescent="0.2">
      <c r="A352" s="52" t="str">
        <f t="shared" si="208"/>
        <v/>
      </c>
      <c r="B352" s="157" t="e">
        <f t="shared" ca="1" si="176"/>
        <v>#VALUE!</v>
      </c>
      <c r="C352" s="157" t="e">
        <f t="shared" si="177"/>
        <v>#VALUE!</v>
      </c>
      <c r="D352" s="29"/>
      <c r="E352" s="155" t="str">
        <f ca="1">IFERROR(INDIRECT(ADDRESS(MATCH(D352,CatModules!C:C,0),2,1,1,"CatModules")),"")</f>
        <v/>
      </c>
      <c r="F352" s="96"/>
      <c r="G352" s="156" t="str">
        <f ca="1">IFERROR(INDIRECT(ADDRESS(MATCH(CONCATENATE(E352,"-",F352),CatInt!K:K,0),3,1,1,"CatInt")),"")</f>
        <v/>
      </c>
      <c r="H352" s="45" t="str">
        <f>IF(F352="","",VLOOKUP(F352,#REF!,2,FALSE))</f>
        <v/>
      </c>
      <c r="I352" s="29"/>
      <c r="J352" s="155" t="e">
        <f t="shared" si="178"/>
        <v>#VALUE!</v>
      </c>
      <c r="K352" s="155" t="e">
        <f t="shared" si="179"/>
        <v>#VALUE!</v>
      </c>
      <c r="L352" s="153"/>
      <c r="M352" s="53"/>
      <c r="N352" s="175">
        <f t="shared" si="180"/>
        <v>1352</v>
      </c>
      <c r="O352" s="53"/>
      <c r="P352" s="175">
        <f t="shared" si="181"/>
        <v>10352</v>
      </c>
      <c r="Q352" s="30"/>
      <c r="R352" s="149" t="str">
        <f>IFERROR(VLOOKUP(Q352,Setup!D$16:E$25,2,FALSE),"")</f>
        <v/>
      </c>
      <c r="S352" s="51" t="str">
        <f ca="1">IFERROR(IF(OR(I352="",VLOOKUP(I352,CatCostInp!$E$2:$K$88,7,FALSE)=0),"",VLOOKUP(I352,CatCostInp!$E$2:$K$88,7,FALSE)),"")</f>
        <v/>
      </c>
      <c r="T352" s="159" t="e">
        <f>VLOOKUP(U352,#REF!,2,FALSE)</f>
        <v>#REF!</v>
      </c>
      <c r="U352" s="30"/>
      <c r="V352" s="1" t="str">
        <f ca="1">IF(U352=Setup!$C$10,"Grant",IF('Other Pharma &amp; Health Products'!U352=Setup!$C$11,"Local",IF('Other Pharma &amp; Health Products'!U352=Setup!$C$12,"Other","")))</f>
        <v/>
      </c>
      <c r="W352" s="34"/>
      <c r="X352" s="148"/>
      <c r="Y352" s="34"/>
      <c r="Z352" s="36" t="str">
        <f t="shared" si="182"/>
        <v/>
      </c>
      <c r="AA352" s="34"/>
      <c r="AB352" s="32" t="str">
        <f t="shared" si="183"/>
        <v/>
      </c>
      <c r="AC352" s="34"/>
      <c r="AD352" s="32" t="str">
        <f t="shared" si="184"/>
        <v/>
      </c>
      <c r="AE352" s="34"/>
      <c r="AF352" s="36" t="str">
        <f t="shared" si="185"/>
        <v/>
      </c>
      <c r="AG352" s="36" t="str">
        <f t="shared" si="186"/>
        <v/>
      </c>
      <c r="AH352" s="36" t="str">
        <f t="shared" si="187"/>
        <v/>
      </c>
      <c r="AI352" s="55"/>
      <c r="AJ352" s="37"/>
      <c r="AK352" s="148"/>
      <c r="AL352" s="34"/>
      <c r="AM352" s="32" t="str">
        <f t="shared" si="188"/>
        <v/>
      </c>
      <c r="AN352" s="34"/>
      <c r="AO352" s="32" t="str">
        <f t="shared" si="189"/>
        <v/>
      </c>
      <c r="AP352" s="35"/>
      <c r="AQ352" s="32" t="str">
        <f t="shared" si="190"/>
        <v/>
      </c>
      <c r="AR352" s="34"/>
      <c r="AS352" s="36" t="str">
        <f t="shared" si="191"/>
        <v/>
      </c>
      <c r="AT352" s="36" t="str">
        <f t="shared" si="192"/>
        <v/>
      </c>
      <c r="AU352" s="36" t="str">
        <f t="shared" si="193"/>
        <v/>
      </c>
      <c r="AV352" s="55"/>
      <c r="AW352" s="34"/>
      <c r="AX352" s="148"/>
      <c r="AY352" s="34"/>
      <c r="AZ352" s="32" t="str">
        <f t="shared" si="194"/>
        <v/>
      </c>
      <c r="BA352" s="34"/>
      <c r="BB352" s="32" t="str">
        <f t="shared" si="195"/>
        <v/>
      </c>
      <c r="BC352" s="34"/>
      <c r="BD352" s="32" t="str">
        <f t="shared" si="196"/>
        <v/>
      </c>
      <c r="BE352" s="34"/>
      <c r="BF352" s="36" t="str">
        <f t="shared" si="197"/>
        <v/>
      </c>
      <c r="BG352" s="36" t="str">
        <f t="shared" si="198"/>
        <v/>
      </c>
      <c r="BH352" s="36" t="str">
        <f t="shared" si="199"/>
        <v/>
      </c>
      <c r="BI352" s="55"/>
      <c r="BJ352" s="34"/>
      <c r="BK352" s="148"/>
      <c r="BL352" s="34"/>
      <c r="BM352" s="32" t="str">
        <f t="shared" si="200"/>
        <v/>
      </c>
      <c r="BN352" s="34"/>
      <c r="BO352" s="32" t="str">
        <f t="shared" si="201"/>
        <v/>
      </c>
      <c r="BP352" s="34"/>
      <c r="BQ352" s="32" t="str">
        <f t="shared" si="202"/>
        <v/>
      </c>
      <c r="BR352" s="34"/>
      <c r="BS352" s="36" t="str">
        <f t="shared" si="203"/>
        <v/>
      </c>
      <c r="BT352" s="36" t="str">
        <f t="shared" si="204"/>
        <v/>
      </c>
      <c r="BU352" s="36" t="str">
        <f t="shared" si="205"/>
        <v/>
      </c>
      <c r="BV352" s="55"/>
      <c r="BW352" s="36" t="str">
        <f t="shared" si="206"/>
        <v/>
      </c>
      <c r="BX352" s="36" t="str">
        <f t="shared" si="206"/>
        <v/>
      </c>
      <c r="BY352" s="31"/>
      <c r="BZ352" s="38"/>
      <c r="CB352" s="120" t="e">
        <f t="shared" ca="1" si="175"/>
        <v>#VALUE!</v>
      </c>
      <c r="CC352" s="2" t="e">
        <f t="shared" ca="1" si="207"/>
        <v>#VALUE!</v>
      </c>
    </row>
    <row r="353" spans="1:81" s="10" customFormat="1" ht="25.15" customHeight="1" x14ac:dyDescent="0.2">
      <c r="A353" s="52" t="str">
        <f t="shared" si="208"/>
        <v/>
      </c>
      <c r="B353" s="157" t="e">
        <f t="shared" ca="1" si="176"/>
        <v>#VALUE!</v>
      </c>
      <c r="C353" s="157" t="e">
        <f t="shared" si="177"/>
        <v>#VALUE!</v>
      </c>
      <c r="D353" s="29"/>
      <c r="E353" s="155" t="str">
        <f ca="1">IFERROR(INDIRECT(ADDRESS(MATCH(D353,CatModules!C:C,0),2,1,1,"CatModules")),"")</f>
        <v/>
      </c>
      <c r="F353" s="96"/>
      <c r="G353" s="156" t="str">
        <f ca="1">IFERROR(INDIRECT(ADDRESS(MATCH(CONCATENATE(E353,"-",F353),CatInt!K:K,0),3,1,1,"CatInt")),"")</f>
        <v/>
      </c>
      <c r="H353" s="45" t="str">
        <f>IF(F353="","",VLOOKUP(F353,#REF!,2,FALSE))</f>
        <v/>
      </c>
      <c r="I353" s="29"/>
      <c r="J353" s="155" t="e">
        <f t="shared" si="178"/>
        <v>#VALUE!</v>
      </c>
      <c r="K353" s="155" t="e">
        <f t="shared" si="179"/>
        <v>#VALUE!</v>
      </c>
      <c r="L353" s="153"/>
      <c r="M353" s="53"/>
      <c r="N353" s="175">
        <f t="shared" si="180"/>
        <v>1353</v>
      </c>
      <c r="O353" s="53"/>
      <c r="P353" s="175">
        <f t="shared" si="181"/>
        <v>10353</v>
      </c>
      <c r="Q353" s="30"/>
      <c r="R353" s="149" t="str">
        <f>IFERROR(VLOOKUP(Q353,Setup!D$16:E$25,2,FALSE),"")</f>
        <v/>
      </c>
      <c r="S353" s="51" t="str">
        <f ca="1">IFERROR(IF(OR(I353="",VLOOKUP(I353,CatCostInp!$E$2:$K$88,7,FALSE)=0),"",VLOOKUP(I353,CatCostInp!$E$2:$K$88,7,FALSE)),"")</f>
        <v/>
      </c>
      <c r="T353" s="159" t="e">
        <f>VLOOKUP(U353,#REF!,2,FALSE)</f>
        <v>#REF!</v>
      </c>
      <c r="U353" s="30"/>
      <c r="V353" s="1" t="str">
        <f ca="1">IF(U353=Setup!$C$10,"Grant",IF('Other Pharma &amp; Health Products'!U353=Setup!$C$11,"Local",IF('Other Pharma &amp; Health Products'!U353=Setup!$C$12,"Other","")))</f>
        <v/>
      </c>
      <c r="W353" s="34"/>
      <c r="X353" s="148"/>
      <c r="Y353" s="34"/>
      <c r="Z353" s="36" t="str">
        <f t="shared" si="182"/>
        <v/>
      </c>
      <c r="AA353" s="34"/>
      <c r="AB353" s="32" t="str">
        <f t="shared" si="183"/>
        <v/>
      </c>
      <c r="AC353" s="34"/>
      <c r="AD353" s="32" t="str">
        <f t="shared" si="184"/>
        <v/>
      </c>
      <c r="AE353" s="34"/>
      <c r="AF353" s="36" t="str">
        <f t="shared" si="185"/>
        <v/>
      </c>
      <c r="AG353" s="36" t="str">
        <f t="shared" si="186"/>
        <v/>
      </c>
      <c r="AH353" s="36" t="str">
        <f t="shared" si="187"/>
        <v/>
      </c>
      <c r="AI353" s="55"/>
      <c r="AJ353" s="37"/>
      <c r="AK353" s="148"/>
      <c r="AL353" s="34"/>
      <c r="AM353" s="32" t="str">
        <f t="shared" si="188"/>
        <v/>
      </c>
      <c r="AN353" s="34"/>
      <c r="AO353" s="32" t="str">
        <f t="shared" si="189"/>
        <v/>
      </c>
      <c r="AP353" s="35"/>
      <c r="AQ353" s="32" t="str">
        <f t="shared" si="190"/>
        <v/>
      </c>
      <c r="AR353" s="34"/>
      <c r="AS353" s="36" t="str">
        <f t="shared" si="191"/>
        <v/>
      </c>
      <c r="AT353" s="36" t="str">
        <f t="shared" si="192"/>
        <v/>
      </c>
      <c r="AU353" s="36" t="str">
        <f t="shared" si="193"/>
        <v/>
      </c>
      <c r="AV353" s="55"/>
      <c r="AW353" s="34"/>
      <c r="AX353" s="148"/>
      <c r="AY353" s="34"/>
      <c r="AZ353" s="32" t="str">
        <f t="shared" si="194"/>
        <v/>
      </c>
      <c r="BA353" s="34"/>
      <c r="BB353" s="32" t="str">
        <f t="shared" si="195"/>
        <v/>
      </c>
      <c r="BC353" s="34"/>
      <c r="BD353" s="32" t="str">
        <f t="shared" si="196"/>
        <v/>
      </c>
      <c r="BE353" s="34"/>
      <c r="BF353" s="36" t="str">
        <f t="shared" si="197"/>
        <v/>
      </c>
      <c r="BG353" s="36" t="str">
        <f t="shared" si="198"/>
        <v/>
      </c>
      <c r="BH353" s="36" t="str">
        <f t="shared" si="199"/>
        <v/>
      </c>
      <c r="BI353" s="55"/>
      <c r="BJ353" s="34"/>
      <c r="BK353" s="148"/>
      <c r="BL353" s="34"/>
      <c r="BM353" s="32" t="str">
        <f t="shared" si="200"/>
        <v/>
      </c>
      <c r="BN353" s="34"/>
      <c r="BO353" s="32" t="str">
        <f t="shared" si="201"/>
        <v/>
      </c>
      <c r="BP353" s="34"/>
      <c r="BQ353" s="32" t="str">
        <f t="shared" si="202"/>
        <v/>
      </c>
      <c r="BR353" s="34"/>
      <c r="BS353" s="36" t="str">
        <f t="shared" si="203"/>
        <v/>
      </c>
      <c r="BT353" s="36" t="str">
        <f t="shared" si="204"/>
        <v/>
      </c>
      <c r="BU353" s="36" t="str">
        <f t="shared" si="205"/>
        <v/>
      </c>
      <c r="BV353" s="55"/>
      <c r="BW353" s="36" t="str">
        <f t="shared" si="206"/>
        <v/>
      </c>
      <c r="BX353" s="36" t="str">
        <f t="shared" si="206"/>
        <v/>
      </c>
      <c r="BY353" s="31"/>
      <c r="BZ353" s="38"/>
      <c r="CB353" s="120" t="e">
        <f t="shared" ca="1" si="175"/>
        <v>#VALUE!</v>
      </c>
      <c r="CC353" s="2" t="e">
        <f t="shared" ca="1" si="207"/>
        <v>#VALUE!</v>
      </c>
    </row>
    <row r="354" spans="1:81" s="10" customFormat="1" ht="25.15" customHeight="1" x14ac:dyDescent="0.2">
      <c r="A354" s="52" t="str">
        <f t="shared" si="208"/>
        <v/>
      </c>
      <c r="B354" s="157" t="e">
        <f t="shared" ca="1" si="176"/>
        <v>#VALUE!</v>
      </c>
      <c r="C354" s="157" t="e">
        <f t="shared" si="177"/>
        <v>#VALUE!</v>
      </c>
      <c r="D354" s="29"/>
      <c r="E354" s="155" t="str">
        <f ca="1">IFERROR(INDIRECT(ADDRESS(MATCH(D354,CatModules!C:C,0),2,1,1,"CatModules")),"")</f>
        <v/>
      </c>
      <c r="F354" s="96"/>
      <c r="G354" s="156" t="str">
        <f ca="1">IFERROR(INDIRECT(ADDRESS(MATCH(CONCATENATE(E354,"-",F354),CatInt!K:K,0),3,1,1,"CatInt")),"")</f>
        <v/>
      </c>
      <c r="H354" s="45" t="str">
        <f>IF(F354="","",VLOOKUP(F354,#REF!,2,FALSE))</f>
        <v/>
      </c>
      <c r="I354" s="29"/>
      <c r="J354" s="155" t="e">
        <f t="shared" si="178"/>
        <v>#VALUE!</v>
      </c>
      <c r="K354" s="155" t="e">
        <f t="shared" si="179"/>
        <v>#VALUE!</v>
      </c>
      <c r="L354" s="153"/>
      <c r="M354" s="53"/>
      <c r="N354" s="175">
        <f t="shared" si="180"/>
        <v>1354</v>
      </c>
      <c r="O354" s="53"/>
      <c r="P354" s="175">
        <f t="shared" si="181"/>
        <v>10354</v>
      </c>
      <c r="Q354" s="30"/>
      <c r="R354" s="149" t="str">
        <f>IFERROR(VLOOKUP(Q354,Setup!D$16:E$25,2,FALSE),"")</f>
        <v/>
      </c>
      <c r="S354" s="51" t="str">
        <f ca="1">IFERROR(IF(OR(I354="",VLOOKUP(I354,CatCostInp!$E$2:$K$88,7,FALSE)=0),"",VLOOKUP(I354,CatCostInp!$E$2:$K$88,7,FALSE)),"")</f>
        <v/>
      </c>
      <c r="T354" s="159" t="e">
        <f>VLOOKUP(U354,#REF!,2,FALSE)</f>
        <v>#REF!</v>
      </c>
      <c r="U354" s="30"/>
      <c r="V354" s="1" t="str">
        <f ca="1">IF(U354=Setup!$C$10,"Grant",IF('Other Pharma &amp; Health Products'!U354=Setup!$C$11,"Local",IF('Other Pharma &amp; Health Products'!U354=Setup!$C$12,"Other","")))</f>
        <v/>
      </c>
      <c r="W354" s="34"/>
      <c r="X354" s="148"/>
      <c r="Y354" s="34"/>
      <c r="Z354" s="36" t="str">
        <f t="shared" si="182"/>
        <v/>
      </c>
      <c r="AA354" s="34"/>
      <c r="AB354" s="32" t="str">
        <f t="shared" si="183"/>
        <v/>
      </c>
      <c r="AC354" s="34"/>
      <c r="AD354" s="32" t="str">
        <f t="shared" si="184"/>
        <v/>
      </c>
      <c r="AE354" s="34"/>
      <c r="AF354" s="36" t="str">
        <f t="shared" si="185"/>
        <v/>
      </c>
      <c r="AG354" s="36" t="str">
        <f t="shared" si="186"/>
        <v/>
      </c>
      <c r="AH354" s="36" t="str">
        <f t="shared" si="187"/>
        <v/>
      </c>
      <c r="AI354" s="55"/>
      <c r="AJ354" s="37"/>
      <c r="AK354" s="148"/>
      <c r="AL354" s="34"/>
      <c r="AM354" s="32" t="str">
        <f t="shared" si="188"/>
        <v/>
      </c>
      <c r="AN354" s="34"/>
      <c r="AO354" s="32" t="str">
        <f t="shared" si="189"/>
        <v/>
      </c>
      <c r="AP354" s="35"/>
      <c r="AQ354" s="32" t="str">
        <f t="shared" si="190"/>
        <v/>
      </c>
      <c r="AR354" s="34"/>
      <c r="AS354" s="36" t="str">
        <f t="shared" si="191"/>
        <v/>
      </c>
      <c r="AT354" s="36" t="str">
        <f t="shared" si="192"/>
        <v/>
      </c>
      <c r="AU354" s="36" t="str">
        <f t="shared" si="193"/>
        <v/>
      </c>
      <c r="AV354" s="55"/>
      <c r="AW354" s="34"/>
      <c r="AX354" s="148"/>
      <c r="AY354" s="34"/>
      <c r="AZ354" s="32" t="str">
        <f t="shared" si="194"/>
        <v/>
      </c>
      <c r="BA354" s="34"/>
      <c r="BB354" s="32" t="str">
        <f t="shared" si="195"/>
        <v/>
      </c>
      <c r="BC354" s="34"/>
      <c r="BD354" s="32" t="str">
        <f t="shared" si="196"/>
        <v/>
      </c>
      <c r="BE354" s="34"/>
      <c r="BF354" s="36" t="str">
        <f t="shared" si="197"/>
        <v/>
      </c>
      <c r="BG354" s="36" t="str">
        <f t="shared" si="198"/>
        <v/>
      </c>
      <c r="BH354" s="36" t="str">
        <f t="shared" si="199"/>
        <v/>
      </c>
      <c r="BI354" s="55"/>
      <c r="BJ354" s="34"/>
      <c r="BK354" s="148"/>
      <c r="BL354" s="34"/>
      <c r="BM354" s="32" t="str">
        <f t="shared" si="200"/>
        <v/>
      </c>
      <c r="BN354" s="34"/>
      <c r="BO354" s="32" t="str">
        <f t="shared" si="201"/>
        <v/>
      </c>
      <c r="BP354" s="34"/>
      <c r="BQ354" s="32" t="str">
        <f t="shared" si="202"/>
        <v/>
      </c>
      <c r="BR354" s="34"/>
      <c r="BS354" s="36" t="str">
        <f t="shared" si="203"/>
        <v/>
      </c>
      <c r="BT354" s="36" t="str">
        <f t="shared" si="204"/>
        <v/>
      </c>
      <c r="BU354" s="36" t="str">
        <f t="shared" si="205"/>
        <v/>
      </c>
      <c r="BV354" s="55"/>
      <c r="BW354" s="36" t="str">
        <f t="shared" si="206"/>
        <v/>
      </c>
      <c r="BX354" s="36" t="str">
        <f t="shared" si="206"/>
        <v/>
      </c>
      <c r="BY354" s="31"/>
      <c r="BZ354" s="38"/>
      <c r="CB354" s="120" t="e">
        <f t="shared" ca="1" si="175"/>
        <v>#VALUE!</v>
      </c>
      <c r="CC354" s="2" t="e">
        <f t="shared" ca="1" si="207"/>
        <v>#VALUE!</v>
      </c>
    </row>
    <row r="355" spans="1:81" s="10" customFormat="1" ht="25.15" customHeight="1" x14ac:dyDescent="0.2">
      <c r="A355" s="52" t="str">
        <f t="shared" si="208"/>
        <v/>
      </c>
      <c r="B355" s="157" t="e">
        <f t="shared" ca="1" si="176"/>
        <v>#VALUE!</v>
      </c>
      <c r="C355" s="157" t="e">
        <f t="shared" si="177"/>
        <v>#VALUE!</v>
      </c>
      <c r="D355" s="29"/>
      <c r="E355" s="155" t="str">
        <f ca="1">IFERROR(INDIRECT(ADDRESS(MATCH(D355,CatModules!C:C,0),2,1,1,"CatModules")),"")</f>
        <v/>
      </c>
      <c r="F355" s="96"/>
      <c r="G355" s="156" t="str">
        <f ca="1">IFERROR(INDIRECT(ADDRESS(MATCH(CONCATENATE(E355,"-",F355),CatInt!K:K,0),3,1,1,"CatInt")),"")</f>
        <v/>
      </c>
      <c r="H355" s="45" t="str">
        <f>IF(F355="","",VLOOKUP(F355,#REF!,2,FALSE))</f>
        <v/>
      </c>
      <c r="I355" s="29"/>
      <c r="J355" s="155" t="e">
        <f t="shared" si="178"/>
        <v>#VALUE!</v>
      </c>
      <c r="K355" s="155" t="e">
        <f t="shared" si="179"/>
        <v>#VALUE!</v>
      </c>
      <c r="L355" s="153"/>
      <c r="M355" s="53"/>
      <c r="N355" s="175">
        <f t="shared" si="180"/>
        <v>1355</v>
      </c>
      <c r="O355" s="53"/>
      <c r="P355" s="175">
        <f t="shared" si="181"/>
        <v>10355</v>
      </c>
      <c r="Q355" s="30"/>
      <c r="R355" s="149" t="str">
        <f>IFERROR(VLOOKUP(Q355,Setup!D$16:E$25,2,FALSE),"")</f>
        <v/>
      </c>
      <c r="S355" s="51" t="str">
        <f ca="1">IFERROR(IF(OR(I355="",VLOOKUP(I355,CatCostInp!$E$2:$K$88,7,FALSE)=0),"",VLOOKUP(I355,CatCostInp!$E$2:$K$88,7,FALSE)),"")</f>
        <v/>
      </c>
      <c r="T355" s="159" t="e">
        <f>VLOOKUP(U355,#REF!,2,FALSE)</f>
        <v>#REF!</v>
      </c>
      <c r="U355" s="30"/>
      <c r="V355" s="1" t="str">
        <f ca="1">IF(U355=Setup!$C$10,"Grant",IF('Other Pharma &amp; Health Products'!U355=Setup!$C$11,"Local",IF('Other Pharma &amp; Health Products'!U355=Setup!$C$12,"Other","")))</f>
        <v/>
      </c>
      <c r="W355" s="34"/>
      <c r="X355" s="148"/>
      <c r="Y355" s="34"/>
      <c r="Z355" s="36" t="str">
        <f t="shared" si="182"/>
        <v/>
      </c>
      <c r="AA355" s="34"/>
      <c r="AB355" s="32" t="str">
        <f t="shared" si="183"/>
        <v/>
      </c>
      <c r="AC355" s="34"/>
      <c r="AD355" s="32" t="str">
        <f t="shared" si="184"/>
        <v/>
      </c>
      <c r="AE355" s="34"/>
      <c r="AF355" s="36" t="str">
        <f t="shared" si="185"/>
        <v/>
      </c>
      <c r="AG355" s="36" t="str">
        <f t="shared" si="186"/>
        <v/>
      </c>
      <c r="AH355" s="36" t="str">
        <f t="shared" si="187"/>
        <v/>
      </c>
      <c r="AI355" s="55"/>
      <c r="AJ355" s="37"/>
      <c r="AK355" s="148"/>
      <c r="AL355" s="34"/>
      <c r="AM355" s="32" t="str">
        <f t="shared" si="188"/>
        <v/>
      </c>
      <c r="AN355" s="34"/>
      <c r="AO355" s="32" t="str">
        <f t="shared" si="189"/>
        <v/>
      </c>
      <c r="AP355" s="35"/>
      <c r="AQ355" s="32" t="str">
        <f t="shared" si="190"/>
        <v/>
      </c>
      <c r="AR355" s="34"/>
      <c r="AS355" s="36" t="str">
        <f t="shared" si="191"/>
        <v/>
      </c>
      <c r="AT355" s="36" t="str">
        <f t="shared" si="192"/>
        <v/>
      </c>
      <c r="AU355" s="36" t="str">
        <f t="shared" si="193"/>
        <v/>
      </c>
      <c r="AV355" s="55"/>
      <c r="AW355" s="34"/>
      <c r="AX355" s="148"/>
      <c r="AY355" s="34"/>
      <c r="AZ355" s="32" t="str">
        <f t="shared" si="194"/>
        <v/>
      </c>
      <c r="BA355" s="34"/>
      <c r="BB355" s="32" t="str">
        <f t="shared" si="195"/>
        <v/>
      </c>
      <c r="BC355" s="34"/>
      <c r="BD355" s="32" t="str">
        <f t="shared" si="196"/>
        <v/>
      </c>
      <c r="BE355" s="34"/>
      <c r="BF355" s="36" t="str">
        <f t="shared" si="197"/>
        <v/>
      </c>
      <c r="BG355" s="36" t="str">
        <f t="shared" si="198"/>
        <v/>
      </c>
      <c r="BH355" s="36" t="str">
        <f t="shared" si="199"/>
        <v/>
      </c>
      <c r="BI355" s="55"/>
      <c r="BJ355" s="34"/>
      <c r="BK355" s="148"/>
      <c r="BL355" s="34"/>
      <c r="BM355" s="32" t="str">
        <f t="shared" si="200"/>
        <v/>
      </c>
      <c r="BN355" s="34"/>
      <c r="BO355" s="32" t="str">
        <f t="shared" si="201"/>
        <v/>
      </c>
      <c r="BP355" s="34"/>
      <c r="BQ355" s="32" t="str">
        <f t="shared" si="202"/>
        <v/>
      </c>
      <c r="BR355" s="34"/>
      <c r="BS355" s="36" t="str">
        <f t="shared" si="203"/>
        <v/>
      </c>
      <c r="BT355" s="36" t="str">
        <f t="shared" si="204"/>
        <v/>
      </c>
      <c r="BU355" s="36" t="str">
        <f t="shared" si="205"/>
        <v/>
      </c>
      <c r="BV355" s="55"/>
      <c r="BW355" s="36" t="str">
        <f t="shared" si="206"/>
        <v/>
      </c>
      <c r="BX355" s="36" t="str">
        <f t="shared" si="206"/>
        <v/>
      </c>
      <c r="BY355" s="31"/>
      <c r="BZ355" s="38"/>
      <c r="CB355" s="120" t="e">
        <f t="shared" ca="1" si="175"/>
        <v>#VALUE!</v>
      </c>
      <c r="CC355" s="2" t="e">
        <f t="shared" ca="1" si="207"/>
        <v>#VALUE!</v>
      </c>
    </row>
    <row r="356" spans="1:81" s="10" customFormat="1" ht="25.15" customHeight="1" x14ac:dyDescent="0.2">
      <c r="A356" s="52" t="str">
        <f t="shared" si="208"/>
        <v/>
      </c>
      <c r="B356" s="157" t="e">
        <f t="shared" ca="1" si="176"/>
        <v>#VALUE!</v>
      </c>
      <c r="C356" s="157" t="e">
        <f t="shared" si="177"/>
        <v>#VALUE!</v>
      </c>
      <c r="D356" s="29"/>
      <c r="E356" s="155" t="str">
        <f ca="1">IFERROR(INDIRECT(ADDRESS(MATCH(D356,CatModules!C:C,0),2,1,1,"CatModules")),"")</f>
        <v/>
      </c>
      <c r="F356" s="96"/>
      <c r="G356" s="156" t="str">
        <f ca="1">IFERROR(INDIRECT(ADDRESS(MATCH(CONCATENATE(E356,"-",F356),CatInt!K:K,0),3,1,1,"CatInt")),"")</f>
        <v/>
      </c>
      <c r="H356" s="45" t="str">
        <f>IF(F356="","",VLOOKUP(F356,#REF!,2,FALSE))</f>
        <v/>
      </c>
      <c r="I356" s="29"/>
      <c r="J356" s="155" t="e">
        <f t="shared" si="178"/>
        <v>#VALUE!</v>
      </c>
      <c r="K356" s="155" t="e">
        <f t="shared" si="179"/>
        <v>#VALUE!</v>
      </c>
      <c r="L356" s="153"/>
      <c r="M356" s="53"/>
      <c r="N356" s="175">
        <f t="shared" si="180"/>
        <v>1356</v>
      </c>
      <c r="O356" s="53"/>
      <c r="P356" s="175">
        <f t="shared" si="181"/>
        <v>10356</v>
      </c>
      <c r="Q356" s="30"/>
      <c r="R356" s="149" t="str">
        <f>IFERROR(VLOOKUP(Q356,Setup!D$16:E$25,2,FALSE),"")</f>
        <v/>
      </c>
      <c r="S356" s="51" t="str">
        <f ca="1">IFERROR(IF(OR(I356="",VLOOKUP(I356,CatCostInp!$E$2:$K$88,7,FALSE)=0),"",VLOOKUP(I356,CatCostInp!$E$2:$K$88,7,FALSE)),"")</f>
        <v/>
      </c>
      <c r="T356" s="159" t="e">
        <f>VLOOKUP(U356,#REF!,2,FALSE)</f>
        <v>#REF!</v>
      </c>
      <c r="U356" s="30"/>
      <c r="V356" s="1" t="str">
        <f ca="1">IF(U356=Setup!$C$10,"Grant",IF('Other Pharma &amp; Health Products'!U356=Setup!$C$11,"Local",IF('Other Pharma &amp; Health Products'!U356=Setup!$C$12,"Other","")))</f>
        <v/>
      </c>
      <c r="W356" s="34"/>
      <c r="X356" s="148"/>
      <c r="Y356" s="34"/>
      <c r="Z356" s="36" t="str">
        <f t="shared" si="182"/>
        <v/>
      </c>
      <c r="AA356" s="34"/>
      <c r="AB356" s="32" t="str">
        <f t="shared" si="183"/>
        <v/>
      </c>
      <c r="AC356" s="34"/>
      <c r="AD356" s="32" t="str">
        <f t="shared" si="184"/>
        <v/>
      </c>
      <c r="AE356" s="34"/>
      <c r="AF356" s="36" t="str">
        <f t="shared" si="185"/>
        <v/>
      </c>
      <c r="AG356" s="36" t="str">
        <f t="shared" si="186"/>
        <v/>
      </c>
      <c r="AH356" s="36" t="str">
        <f t="shared" si="187"/>
        <v/>
      </c>
      <c r="AI356" s="55"/>
      <c r="AJ356" s="37"/>
      <c r="AK356" s="148"/>
      <c r="AL356" s="34"/>
      <c r="AM356" s="32" t="str">
        <f t="shared" si="188"/>
        <v/>
      </c>
      <c r="AN356" s="34"/>
      <c r="AO356" s="32" t="str">
        <f t="shared" si="189"/>
        <v/>
      </c>
      <c r="AP356" s="35"/>
      <c r="AQ356" s="32" t="str">
        <f t="shared" si="190"/>
        <v/>
      </c>
      <c r="AR356" s="34"/>
      <c r="AS356" s="36" t="str">
        <f t="shared" si="191"/>
        <v/>
      </c>
      <c r="AT356" s="36" t="str">
        <f t="shared" si="192"/>
        <v/>
      </c>
      <c r="AU356" s="36" t="str">
        <f t="shared" si="193"/>
        <v/>
      </c>
      <c r="AV356" s="55"/>
      <c r="AW356" s="34"/>
      <c r="AX356" s="148"/>
      <c r="AY356" s="34"/>
      <c r="AZ356" s="32" t="str">
        <f t="shared" si="194"/>
        <v/>
      </c>
      <c r="BA356" s="34"/>
      <c r="BB356" s="32" t="str">
        <f t="shared" si="195"/>
        <v/>
      </c>
      <c r="BC356" s="34"/>
      <c r="BD356" s="32" t="str">
        <f t="shared" si="196"/>
        <v/>
      </c>
      <c r="BE356" s="34"/>
      <c r="BF356" s="36" t="str">
        <f t="shared" si="197"/>
        <v/>
      </c>
      <c r="BG356" s="36" t="str">
        <f t="shared" si="198"/>
        <v/>
      </c>
      <c r="BH356" s="36" t="str">
        <f t="shared" si="199"/>
        <v/>
      </c>
      <c r="BI356" s="55"/>
      <c r="BJ356" s="34"/>
      <c r="BK356" s="148"/>
      <c r="BL356" s="34"/>
      <c r="BM356" s="32" t="str">
        <f t="shared" si="200"/>
        <v/>
      </c>
      <c r="BN356" s="34"/>
      <c r="BO356" s="32" t="str">
        <f t="shared" si="201"/>
        <v/>
      </c>
      <c r="BP356" s="34"/>
      <c r="BQ356" s="32" t="str">
        <f t="shared" si="202"/>
        <v/>
      </c>
      <c r="BR356" s="34"/>
      <c r="BS356" s="36" t="str">
        <f t="shared" si="203"/>
        <v/>
      </c>
      <c r="BT356" s="36" t="str">
        <f t="shared" si="204"/>
        <v/>
      </c>
      <c r="BU356" s="36" t="str">
        <f t="shared" si="205"/>
        <v/>
      </c>
      <c r="BV356" s="55"/>
      <c r="BW356" s="36" t="str">
        <f t="shared" si="206"/>
        <v/>
      </c>
      <c r="BX356" s="36" t="str">
        <f t="shared" si="206"/>
        <v/>
      </c>
      <c r="BY356" s="31"/>
      <c r="BZ356" s="38"/>
      <c r="CB356" s="120" t="e">
        <f t="shared" ca="1" si="175"/>
        <v>#VALUE!</v>
      </c>
      <c r="CC356" s="2" t="e">
        <f t="shared" ca="1" si="207"/>
        <v>#VALUE!</v>
      </c>
    </row>
    <row r="357" spans="1:81" s="10" customFormat="1" ht="25.15" customHeight="1" x14ac:dyDescent="0.2">
      <c r="A357" s="52" t="str">
        <f t="shared" si="208"/>
        <v/>
      </c>
      <c r="B357" s="157" t="e">
        <f t="shared" ca="1" si="176"/>
        <v>#VALUE!</v>
      </c>
      <c r="C357" s="157" t="e">
        <f t="shared" si="177"/>
        <v>#VALUE!</v>
      </c>
      <c r="D357" s="29"/>
      <c r="E357" s="155" t="str">
        <f ca="1">IFERROR(INDIRECT(ADDRESS(MATCH(D357,CatModules!C:C,0),2,1,1,"CatModules")),"")</f>
        <v/>
      </c>
      <c r="F357" s="96"/>
      <c r="G357" s="156" t="str">
        <f ca="1">IFERROR(INDIRECT(ADDRESS(MATCH(CONCATENATE(E357,"-",F357),CatInt!K:K,0),3,1,1,"CatInt")),"")</f>
        <v/>
      </c>
      <c r="H357" s="45" t="str">
        <f>IF(F357="","",VLOOKUP(F357,#REF!,2,FALSE))</f>
        <v/>
      </c>
      <c r="I357" s="29"/>
      <c r="J357" s="155" t="e">
        <f t="shared" si="178"/>
        <v>#VALUE!</v>
      </c>
      <c r="K357" s="155" t="e">
        <f t="shared" si="179"/>
        <v>#VALUE!</v>
      </c>
      <c r="L357" s="153"/>
      <c r="M357" s="53"/>
      <c r="N357" s="175">
        <f t="shared" si="180"/>
        <v>1357</v>
      </c>
      <c r="O357" s="53"/>
      <c r="P357" s="175">
        <f t="shared" si="181"/>
        <v>10357</v>
      </c>
      <c r="Q357" s="30"/>
      <c r="R357" s="149" t="str">
        <f>IFERROR(VLOOKUP(Q357,Setup!D$16:E$25,2,FALSE),"")</f>
        <v/>
      </c>
      <c r="S357" s="51" t="str">
        <f ca="1">IFERROR(IF(OR(I357="",VLOOKUP(I357,CatCostInp!$E$2:$K$88,7,FALSE)=0),"",VLOOKUP(I357,CatCostInp!$E$2:$K$88,7,FALSE)),"")</f>
        <v/>
      </c>
      <c r="T357" s="159" t="e">
        <f>VLOOKUP(U357,#REF!,2,FALSE)</f>
        <v>#REF!</v>
      </c>
      <c r="U357" s="30"/>
      <c r="V357" s="1" t="str">
        <f ca="1">IF(U357=Setup!$C$10,"Grant",IF('Other Pharma &amp; Health Products'!U357=Setup!$C$11,"Local",IF('Other Pharma &amp; Health Products'!U357=Setup!$C$12,"Other","")))</f>
        <v/>
      </c>
      <c r="W357" s="34"/>
      <c r="X357" s="148"/>
      <c r="Y357" s="34"/>
      <c r="Z357" s="36" t="str">
        <f t="shared" si="182"/>
        <v/>
      </c>
      <c r="AA357" s="34"/>
      <c r="AB357" s="32" t="str">
        <f t="shared" si="183"/>
        <v/>
      </c>
      <c r="AC357" s="34"/>
      <c r="AD357" s="32" t="str">
        <f t="shared" si="184"/>
        <v/>
      </c>
      <c r="AE357" s="34"/>
      <c r="AF357" s="36" t="str">
        <f t="shared" si="185"/>
        <v/>
      </c>
      <c r="AG357" s="36" t="str">
        <f t="shared" si="186"/>
        <v/>
      </c>
      <c r="AH357" s="36" t="str">
        <f t="shared" si="187"/>
        <v/>
      </c>
      <c r="AI357" s="55"/>
      <c r="AJ357" s="37"/>
      <c r="AK357" s="148"/>
      <c r="AL357" s="34"/>
      <c r="AM357" s="32" t="str">
        <f t="shared" si="188"/>
        <v/>
      </c>
      <c r="AN357" s="34"/>
      <c r="AO357" s="32" t="str">
        <f t="shared" si="189"/>
        <v/>
      </c>
      <c r="AP357" s="35"/>
      <c r="AQ357" s="32" t="str">
        <f t="shared" si="190"/>
        <v/>
      </c>
      <c r="AR357" s="34"/>
      <c r="AS357" s="36" t="str">
        <f t="shared" si="191"/>
        <v/>
      </c>
      <c r="AT357" s="36" t="str">
        <f t="shared" si="192"/>
        <v/>
      </c>
      <c r="AU357" s="36" t="str">
        <f t="shared" si="193"/>
        <v/>
      </c>
      <c r="AV357" s="55"/>
      <c r="AW357" s="34"/>
      <c r="AX357" s="148"/>
      <c r="AY357" s="34"/>
      <c r="AZ357" s="32" t="str">
        <f t="shared" si="194"/>
        <v/>
      </c>
      <c r="BA357" s="34"/>
      <c r="BB357" s="32" t="str">
        <f t="shared" si="195"/>
        <v/>
      </c>
      <c r="BC357" s="34"/>
      <c r="BD357" s="32" t="str">
        <f t="shared" si="196"/>
        <v/>
      </c>
      <c r="BE357" s="34"/>
      <c r="BF357" s="36" t="str">
        <f t="shared" si="197"/>
        <v/>
      </c>
      <c r="BG357" s="36" t="str">
        <f t="shared" si="198"/>
        <v/>
      </c>
      <c r="BH357" s="36" t="str">
        <f t="shared" si="199"/>
        <v/>
      </c>
      <c r="BI357" s="55"/>
      <c r="BJ357" s="34"/>
      <c r="BK357" s="148"/>
      <c r="BL357" s="34"/>
      <c r="BM357" s="32" t="str">
        <f t="shared" si="200"/>
        <v/>
      </c>
      <c r="BN357" s="34"/>
      <c r="BO357" s="32" t="str">
        <f t="shared" si="201"/>
        <v/>
      </c>
      <c r="BP357" s="34"/>
      <c r="BQ357" s="32" t="str">
        <f t="shared" si="202"/>
        <v/>
      </c>
      <c r="BR357" s="34"/>
      <c r="BS357" s="36" t="str">
        <f t="shared" si="203"/>
        <v/>
      </c>
      <c r="BT357" s="36" t="str">
        <f t="shared" si="204"/>
        <v/>
      </c>
      <c r="BU357" s="36" t="str">
        <f t="shared" si="205"/>
        <v/>
      </c>
      <c r="BV357" s="55"/>
      <c r="BW357" s="36" t="str">
        <f t="shared" si="206"/>
        <v/>
      </c>
      <c r="BX357" s="36" t="str">
        <f t="shared" si="206"/>
        <v/>
      </c>
      <c r="BY357" s="31"/>
      <c r="BZ357" s="38"/>
      <c r="CB357" s="120" t="e">
        <f t="shared" ca="1" si="175"/>
        <v>#VALUE!</v>
      </c>
      <c r="CC357" s="2" t="e">
        <f t="shared" ca="1" si="207"/>
        <v>#VALUE!</v>
      </c>
    </row>
    <row r="358" spans="1:81" s="10" customFormat="1" ht="25.15" customHeight="1" x14ac:dyDescent="0.2">
      <c r="A358" s="52" t="str">
        <f t="shared" si="208"/>
        <v/>
      </c>
      <c r="B358" s="157" t="e">
        <f t="shared" ca="1" si="176"/>
        <v>#VALUE!</v>
      </c>
      <c r="C358" s="157" t="e">
        <f t="shared" si="177"/>
        <v>#VALUE!</v>
      </c>
      <c r="D358" s="29"/>
      <c r="E358" s="155" t="str">
        <f ca="1">IFERROR(INDIRECT(ADDRESS(MATCH(D358,CatModules!C:C,0),2,1,1,"CatModules")),"")</f>
        <v/>
      </c>
      <c r="F358" s="96"/>
      <c r="G358" s="156" t="str">
        <f ca="1">IFERROR(INDIRECT(ADDRESS(MATCH(CONCATENATE(E358,"-",F358),CatInt!K:K,0),3,1,1,"CatInt")),"")</f>
        <v/>
      </c>
      <c r="H358" s="45" t="str">
        <f>IF(F358="","",VLOOKUP(F358,#REF!,2,FALSE))</f>
        <v/>
      </c>
      <c r="I358" s="29"/>
      <c r="J358" s="155" t="e">
        <f t="shared" si="178"/>
        <v>#VALUE!</v>
      </c>
      <c r="K358" s="155" t="e">
        <f t="shared" si="179"/>
        <v>#VALUE!</v>
      </c>
      <c r="L358" s="153"/>
      <c r="M358" s="53"/>
      <c r="N358" s="175">
        <f t="shared" si="180"/>
        <v>1358</v>
      </c>
      <c r="O358" s="53"/>
      <c r="P358" s="175">
        <f t="shared" si="181"/>
        <v>10358</v>
      </c>
      <c r="Q358" s="30"/>
      <c r="R358" s="149" t="str">
        <f>IFERROR(VLOOKUP(Q358,Setup!D$16:E$25,2,FALSE),"")</f>
        <v/>
      </c>
      <c r="S358" s="51" t="str">
        <f ca="1">IFERROR(IF(OR(I358="",VLOOKUP(I358,CatCostInp!$E$2:$K$88,7,FALSE)=0),"",VLOOKUP(I358,CatCostInp!$E$2:$K$88,7,FALSE)),"")</f>
        <v/>
      </c>
      <c r="T358" s="159" t="e">
        <f>VLOOKUP(U358,#REF!,2,FALSE)</f>
        <v>#REF!</v>
      </c>
      <c r="U358" s="30"/>
      <c r="V358" s="1" t="str">
        <f ca="1">IF(U358=Setup!$C$10,"Grant",IF('Other Pharma &amp; Health Products'!U358=Setup!$C$11,"Local",IF('Other Pharma &amp; Health Products'!U358=Setup!$C$12,"Other","")))</f>
        <v/>
      </c>
      <c r="W358" s="34"/>
      <c r="X358" s="148"/>
      <c r="Y358" s="34"/>
      <c r="Z358" s="36" t="str">
        <f t="shared" si="182"/>
        <v/>
      </c>
      <c r="AA358" s="34"/>
      <c r="AB358" s="32" t="str">
        <f t="shared" si="183"/>
        <v/>
      </c>
      <c r="AC358" s="34"/>
      <c r="AD358" s="32" t="str">
        <f t="shared" si="184"/>
        <v/>
      </c>
      <c r="AE358" s="34"/>
      <c r="AF358" s="36" t="str">
        <f t="shared" si="185"/>
        <v/>
      </c>
      <c r="AG358" s="36" t="str">
        <f t="shared" si="186"/>
        <v/>
      </c>
      <c r="AH358" s="36" t="str">
        <f t="shared" si="187"/>
        <v/>
      </c>
      <c r="AI358" s="55"/>
      <c r="AJ358" s="37"/>
      <c r="AK358" s="148"/>
      <c r="AL358" s="34"/>
      <c r="AM358" s="32" t="str">
        <f t="shared" si="188"/>
        <v/>
      </c>
      <c r="AN358" s="34"/>
      <c r="AO358" s="32" t="str">
        <f t="shared" si="189"/>
        <v/>
      </c>
      <c r="AP358" s="35"/>
      <c r="AQ358" s="32" t="str">
        <f t="shared" si="190"/>
        <v/>
      </c>
      <c r="AR358" s="34"/>
      <c r="AS358" s="36" t="str">
        <f t="shared" si="191"/>
        <v/>
      </c>
      <c r="AT358" s="36" t="str">
        <f t="shared" si="192"/>
        <v/>
      </c>
      <c r="AU358" s="36" t="str">
        <f t="shared" si="193"/>
        <v/>
      </c>
      <c r="AV358" s="55"/>
      <c r="AW358" s="34"/>
      <c r="AX358" s="148"/>
      <c r="AY358" s="34"/>
      <c r="AZ358" s="32" t="str">
        <f t="shared" si="194"/>
        <v/>
      </c>
      <c r="BA358" s="34"/>
      <c r="BB358" s="32" t="str">
        <f t="shared" si="195"/>
        <v/>
      </c>
      <c r="BC358" s="34"/>
      <c r="BD358" s="32" t="str">
        <f t="shared" si="196"/>
        <v/>
      </c>
      <c r="BE358" s="34"/>
      <c r="BF358" s="36" t="str">
        <f t="shared" si="197"/>
        <v/>
      </c>
      <c r="BG358" s="36" t="str">
        <f t="shared" si="198"/>
        <v/>
      </c>
      <c r="BH358" s="36" t="str">
        <f t="shared" si="199"/>
        <v/>
      </c>
      <c r="BI358" s="55"/>
      <c r="BJ358" s="34"/>
      <c r="BK358" s="148"/>
      <c r="BL358" s="34"/>
      <c r="BM358" s="32" t="str">
        <f t="shared" si="200"/>
        <v/>
      </c>
      <c r="BN358" s="34"/>
      <c r="BO358" s="32" t="str">
        <f t="shared" si="201"/>
        <v/>
      </c>
      <c r="BP358" s="34"/>
      <c r="BQ358" s="32" t="str">
        <f t="shared" si="202"/>
        <v/>
      </c>
      <c r="BR358" s="34"/>
      <c r="BS358" s="36" t="str">
        <f t="shared" si="203"/>
        <v/>
      </c>
      <c r="BT358" s="36" t="str">
        <f t="shared" si="204"/>
        <v/>
      </c>
      <c r="BU358" s="36" t="str">
        <f t="shared" si="205"/>
        <v/>
      </c>
      <c r="BV358" s="55"/>
      <c r="BW358" s="36" t="str">
        <f t="shared" si="206"/>
        <v/>
      </c>
      <c r="BX358" s="36" t="str">
        <f t="shared" si="206"/>
        <v/>
      </c>
      <c r="BY358" s="31"/>
      <c r="BZ358" s="38"/>
      <c r="CB358" s="120" t="e">
        <f t="shared" ca="1" si="175"/>
        <v>#VALUE!</v>
      </c>
      <c r="CC358" s="2" t="e">
        <f t="shared" ca="1" si="207"/>
        <v>#VALUE!</v>
      </c>
    </row>
    <row r="359" spans="1:81" s="10" customFormat="1" ht="25.15" customHeight="1" x14ac:dyDescent="0.2">
      <c r="A359" s="52" t="str">
        <f t="shared" si="208"/>
        <v/>
      </c>
      <c r="B359" s="157" t="e">
        <f t="shared" ca="1" si="176"/>
        <v>#VALUE!</v>
      </c>
      <c r="C359" s="157" t="e">
        <f t="shared" si="177"/>
        <v>#VALUE!</v>
      </c>
      <c r="D359" s="29"/>
      <c r="E359" s="155" t="str">
        <f ca="1">IFERROR(INDIRECT(ADDRESS(MATCH(D359,CatModules!C:C,0),2,1,1,"CatModules")),"")</f>
        <v/>
      </c>
      <c r="F359" s="96"/>
      <c r="G359" s="156" t="str">
        <f ca="1">IFERROR(INDIRECT(ADDRESS(MATCH(CONCATENATE(E359,"-",F359),CatInt!K:K,0),3,1,1,"CatInt")),"")</f>
        <v/>
      </c>
      <c r="H359" s="45" t="str">
        <f>IF(F359="","",VLOOKUP(F359,#REF!,2,FALSE))</f>
        <v/>
      </c>
      <c r="I359" s="29"/>
      <c r="J359" s="155" t="e">
        <f t="shared" si="178"/>
        <v>#VALUE!</v>
      </c>
      <c r="K359" s="155" t="e">
        <f t="shared" si="179"/>
        <v>#VALUE!</v>
      </c>
      <c r="L359" s="153"/>
      <c r="M359" s="53"/>
      <c r="N359" s="175">
        <f t="shared" si="180"/>
        <v>1359</v>
      </c>
      <c r="O359" s="53"/>
      <c r="P359" s="175">
        <f t="shared" si="181"/>
        <v>10359</v>
      </c>
      <c r="Q359" s="30"/>
      <c r="R359" s="149" t="str">
        <f>IFERROR(VLOOKUP(Q359,Setup!D$16:E$25,2,FALSE),"")</f>
        <v/>
      </c>
      <c r="S359" s="51" t="str">
        <f ca="1">IFERROR(IF(OR(I359="",VLOOKUP(I359,CatCostInp!$E$2:$K$88,7,FALSE)=0),"",VLOOKUP(I359,CatCostInp!$E$2:$K$88,7,FALSE)),"")</f>
        <v/>
      </c>
      <c r="T359" s="159" t="e">
        <f>VLOOKUP(U359,#REF!,2,FALSE)</f>
        <v>#REF!</v>
      </c>
      <c r="U359" s="30"/>
      <c r="V359" s="1" t="str">
        <f ca="1">IF(U359=Setup!$C$10,"Grant",IF('Other Pharma &amp; Health Products'!U359=Setup!$C$11,"Local",IF('Other Pharma &amp; Health Products'!U359=Setup!$C$12,"Other","")))</f>
        <v/>
      </c>
      <c r="W359" s="34"/>
      <c r="X359" s="148"/>
      <c r="Y359" s="34"/>
      <c r="Z359" s="36" t="str">
        <f t="shared" si="182"/>
        <v/>
      </c>
      <c r="AA359" s="34"/>
      <c r="AB359" s="32" t="str">
        <f t="shared" si="183"/>
        <v/>
      </c>
      <c r="AC359" s="34"/>
      <c r="AD359" s="32" t="str">
        <f t="shared" si="184"/>
        <v/>
      </c>
      <c r="AE359" s="34"/>
      <c r="AF359" s="36" t="str">
        <f t="shared" si="185"/>
        <v/>
      </c>
      <c r="AG359" s="36" t="str">
        <f t="shared" si="186"/>
        <v/>
      </c>
      <c r="AH359" s="36" t="str">
        <f t="shared" si="187"/>
        <v/>
      </c>
      <c r="AI359" s="55"/>
      <c r="AJ359" s="37"/>
      <c r="AK359" s="148"/>
      <c r="AL359" s="34"/>
      <c r="AM359" s="32" t="str">
        <f t="shared" si="188"/>
        <v/>
      </c>
      <c r="AN359" s="34"/>
      <c r="AO359" s="32" t="str">
        <f t="shared" si="189"/>
        <v/>
      </c>
      <c r="AP359" s="35"/>
      <c r="AQ359" s="32" t="str">
        <f t="shared" si="190"/>
        <v/>
      </c>
      <c r="AR359" s="34"/>
      <c r="AS359" s="36" t="str">
        <f t="shared" si="191"/>
        <v/>
      </c>
      <c r="AT359" s="36" t="str">
        <f t="shared" si="192"/>
        <v/>
      </c>
      <c r="AU359" s="36" t="str">
        <f t="shared" si="193"/>
        <v/>
      </c>
      <c r="AV359" s="55"/>
      <c r="AW359" s="34"/>
      <c r="AX359" s="148"/>
      <c r="AY359" s="34"/>
      <c r="AZ359" s="32" t="str">
        <f t="shared" si="194"/>
        <v/>
      </c>
      <c r="BA359" s="34"/>
      <c r="BB359" s="32" t="str">
        <f t="shared" si="195"/>
        <v/>
      </c>
      <c r="BC359" s="34"/>
      <c r="BD359" s="32" t="str">
        <f t="shared" si="196"/>
        <v/>
      </c>
      <c r="BE359" s="34"/>
      <c r="BF359" s="36" t="str">
        <f t="shared" si="197"/>
        <v/>
      </c>
      <c r="BG359" s="36" t="str">
        <f t="shared" si="198"/>
        <v/>
      </c>
      <c r="BH359" s="36" t="str">
        <f t="shared" si="199"/>
        <v/>
      </c>
      <c r="BI359" s="55"/>
      <c r="BJ359" s="34"/>
      <c r="BK359" s="148"/>
      <c r="BL359" s="34"/>
      <c r="BM359" s="32" t="str">
        <f t="shared" si="200"/>
        <v/>
      </c>
      <c r="BN359" s="34"/>
      <c r="BO359" s="32" t="str">
        <f t="shared" si="201"/>
        <v/>
      </c>
      <c r="BP359" s="34"/>
      <c r="BQ359" s="32" t="str">
        <f t="shared" si="202"/>
        <v/>
      </c>
      <c r="BR359" s="34"/>
      <c r="BS359" s="36" t="str">
        <f t="shared" si="203"/>
        <v/>
      </c>
      <c r="BT359" s="36" t="str">
        <f t="shared" si="204"/>
        <v/>
      </c>
      <c r="BU359" s="36" t="str">
        <f t="shared" si="205"/>
        <v/>
      </c>
      <c r="BV359" s="55"/>
      <c r="BW359" s="36" t="str">
        <f t="shared" si="206"/>
        <v/>
      </c>
      <c r="BX359" s="36" t="str">
        <f t="shared" si="206"/>
        <v/>
      </c>
      <c r="BY359" s="31"/>
      <c r="BZ359" s="38"/>
      <c r="CB359" s="120" t="e">
        <f t="shared" ca="1" si="175"/>
        <v>#VALUE!</v>
      </c>
      <c r="CC359" s="2" t="e">
        <f t="shared" ca="1" si="207"/>
        <v>#VALUE!</v>
      </c>
    </row>
    <row r="360" spans="1:81" s="10" customFormat="1" ht="25.15" customHeight="1" x14ac:dyDescent="0.2">
      <c r="A360" s="52" t="str">
        <f t="shared" si="208"/>
        <v/>
      </c>
      <c r="B360" s="157" t="e">
        <f t="shared" ca="1" si="176"/>
        <v>#VALUE!</v>
      </c>
      <c r="C360" s="157" t="e">
        <f t="shared" si="177"/>
        <v>#VALUE!</v>
      </c>
      <c r="D360" s="29"/>
      <c r="E360" s="155" t="str">
        <f ca="1">IFERROR(INDIRECT(ADDRESS(MATCH(D360,CatModules!C:C,0),2,1,1,"CatModules")),"")</f>
        <v/>
      </c>
      <c r="F360" s="96"/>
      <c r="G360" s="156" t="str">
        <f ca="1">IFERROR(INDIRECT(ADDRESS(MATCH(CONCATENATE(E360,"-",F360),CatInt!K:K,0),3,1,1,"CatInt")),"")</f>
        <v/>
      </c>
      <c r="H360" s="45" t="str">
        <f>IF(F360="","",VLOOKUP(F360,#REF!,2,FALSE))</f>
        <v/>
      </c>
      <c r="I360" s="29"/>
      <c r="J360" s="155" t="e">
        <f t="shared" si="178"/>
        <v>#VALUE!</v>
      </c>
      <c r="K360" s="155" t="e">
        <f t="shared" si="179"/>
        <v>#VALUE!</v>
      </c>
      <c r="L360" s="153"/>
      <c r="M360" s="53"/>
      <c r="N360" s="175">
        <f t="shared" si="180"/>
        <v>1360</v>
      </c>
      <c r="O360" s="53"/>
      <c r="P360" s="175">
        <f t="shared" si="181"/>
        <v>10360</v>
      </c>
      <c r="Q360" s="30"/>
      <c r="R360" s="149" t="str">
        <f>IFERROR(VLOOKUP(Q360,Setup!D$16:E$25,2,FALSE),"")</f>
        <v/>
      </c>
      <c r="S360" s="51" t="str">
        <f ca="1">IFERROR(IF(OR(I360="",VLOOKUP(I360,CatCostInp!$E$2:$K$88,7,FALSE)=0),"",VLOOKUP(I360,CatCostInp!$E$2:$K$88,7,FALSE)),"")</f>
        <v/>
      </c>
      <c r="T360" s="159" t="e">
        <f>VLOOKUP(U360,#REF!,2,FALSE)</f>
        <v>#REF!</v>
      </c>
      <c r="U360" s="30"/>
      <c r="V360" s="1" t="str">
        <f ca="1">IF(U360=Setup!$C$10,"Grant",IF('Other Pharma &amp; Health Products'!U360=Setup!$C$11,"Local",IF('Other Pharma &amp; Health Products'!U360=Setup!$C$12,"Other","")))</f>
        <v/>
      </c>
      <c r="W360" s="34"/>
      <c r="X360" s="148"/>
      <c r="Y360" s="34"/>
      <c r="Z360" s="36" t="str">
        <f t="shared" si="182"/>
        <v/>
      </c>
      <c r="AA360" s="34"/>
      <c r="AB360" s="32" t="str">
        <f t="shared" si="183"/>
        <v/>
      </c>
      <c r="AC360" s="34"/>
      <c r="AD360" s="32" t="str">
        <f t="shared" si="184"/>
        <v/>
      </c>
      <c r="AE360" s="34"/>
      <c r="AF360" s="36" t="str">
        <f t="shared" si="185"/>
        <v/>
      </c>
      <c r="AG360" s="36" t="str">
        <f t="shared" si="186"/>
        <v/>
      </c>
      <c r="AH360" s="36" t="str">
        <f t="shared" si="187"/>
        <v/>
      </c>
      <c r="AI360" s="55"/>
      <c r="AJ360" s="37"/>
      <c r="AK360" s="148"/>
      <c r="AL360" s="34"/>
      <c r="AM360" s="32" t="str">
        <f t="shared" si="188"/>
        <v/>
      </c>
      <c r="AN360" s="34"/>
      <c r="AO360" s="32" t="str">
        <f t="shared" si="189"/>
        <v/>
      </c>
      <c r="AP360" s="35"/>
      <c r="AQ360" s="32" t="str">
        <f t="shared" si="190"/>
        <v/>
      </c>
      <c r="AR360" s="34"/>
      <c r="AS360" s="36" t="str">
        <f t="shared" si="191"/>
        <v/>
      </c>
      <c r="AT360" s="36" t="str">
        <f t="shared" si="192"/>
        <v/>
      </c>
      <c r="AU360" s="36" t="str">
        <f t="shared" si="193"/>
        <v/>
      </c>
      <c r="AV360" s="55"/>
      <c r="AW360" s="34"/>
      <c r="AX360" s="148"/>
      <c r="AY360" s="34"/>
      <c r="AZ360" s="32" t="str">
        <f t="shared" si="194"/>
        <v/>
      </c>
      <c r="BA360" s="34"/>
      <c r="BB360" s="32" t="str">
        <f t="shared" si="195"/>
        <v/>
      </c>
      <c r="BC360" s="34"/>
      <c r="BD360" s="32" t="str">
        <f t="shared" si="196"/>
        <v/>
      </c>
      <c r="BE360" s="34"/>
      <c r="BF360" s="36" t="str">
        <f t="shared" si="197"/>
        <v/>
      </c>
      <c r="BG360" s="36" t="str">
        <f t="shared" si="198"/>
        <v/>
      </c>
      <c r="BH360" s="36" t="str">
        <f t="shared" si="199"/>
        <v/>
      </c>
      <c r="BI360" s="55"/>
      <c r="BJ360" s="34"/>
      <c r="BK360" s="148"/>
      <c r="BL360" s="34"/>
      <c r="BM360" s="32" t="str">
        <f t="shared" si="200"/>
        <v/>
      </c>
      <c r="BN360" s="34"/>
      <c r="BO360" s="32" t="str">
        <f t="shared" si="201"/>
        <v/>
      </c>
      <c r="BP360" s="34"/>
      <c r="BQ360" s="32" t="str">
        <f t="shared" si="202"/>
        <v/>
      </c>
      <c r="BR360" s="34"/>
      <c r="BS360" s="36" t="str">
        <f t="shared" si="203"/>
        <v/>
      </c>
      <c r="BT360" s="36" t="str">
        <f t="shared" si="204"/>
        <v/>
      </c>
      <c r="BU360" s="36" t="str">
        <f t="shared" si="205"/>
        <v/>
      </c>
      <c r="BV360" s="55"/>
      <c r="BW360" s="36" t="str">
        <f t="shared" si="206"/>
        <v/>
      </c>
      <c r="BX360" s="36" t="str">
        <f t="shared" si="206"/>
        <v/>
      </c>
      <c r="BY360" s="31"/>
      <c r="BZ360" s="38"/>
      <c r="CB360" s="120" t="e">
        <f t="shared" ca="1" si="175"/>
        <v>#VALUE!</v>
      </c>
      <c r="CC360" s="2" t="e">
        <f t="shared" ca="1" si="207"/>
        <v>#VALUE!</v>
      </c>
    </row>
    <row r="361" spans="1:81" s="10" customFormat="1" ht="25.15" customHeight="1" x14ac:dyDescent="0.2">
      <c r="A361" s="52" t="str">
        <f t="shared" si="208"/>
        <v/>
      </c>
      <c r="B361" s="157" t="e">
        <f t="shared" ca="1" si="176"/>
        <v>#VALUE!</v>
      </c>
      <c r="C361" s="157" t="e">
        <f t="shared" si="177"/>
        <v>#VALUE!</v>
      </c>
      <c r="D361" s="29"/>
      <c r="E361" s="155" t="str">
        <f ca="1">IFERROR(INDIRECT(ADDRESS(MATCH(D361,CatModules!C:C,0),2,1,1,"CatModules")),"")</f>
        <v/>
      </c>
      <c r="F361" s="96"/>
      <c r="G361" s="156" t="str">
        <f ca="1">IFERROR(INDIRECT(ADDRESS(MATCH(CONCATENATE(E361,"-",F361),CatInt!K:K,0),3,1,1,"CatInt")),"")</f>
        <v/>
      </c>
      <c r="H361" s="45" t="str">
        <f>IF(F361="","",VLOOKUP(F361,#REF!,2,FALSE))</f>
        <v/>
      </c>
      <c r="I361" s="29"/>
      <c r="J361" s="155" t="e">
        <f t="shared" si="178"/>
        <v>#VALUE!</v>
      </c>
      <c r="K361" s="155" t="e">
        <f t="shared" si="179"/>
        <v>#VALUE!</v>
      </c>
      <c r="L361" s="153"/>
      <c r="M361" s="53"/>
      <c r="N361" s="175">
        <f t="shared" si="180"/>
        <v>1361</v>
      </c>
      <c r="O361" s="53"/>
      <c r="P361" s="175">
        <f t="shared" si="181"/>
        <v>10361</v>
      </c>
      <c r="Q361" s="30"/>
      <c r="R361" s="149" t="str">
        <f>IFERROR(VLOOKUP(Q361,Setup!D$16:E$25,2,FALSE),"")</f>
        <v/>
      </c>
      <c r="S361" s="51" t="str">
        <f ca="1">IFERROR(IF(OR(I361="",VLOOKUP(I361,CatCostInp!$E$2:$K$88,7,FALSE)=0),"",VLOOKUP(I361,CatCostInp!$E$2:$K$88,7,FALSE)),"")</f>
        <v/>
      </c>
      <c r="T361" s="159" t="e">
        <f>VLOOKUP(U361,#REF!,2,FALSE)</f>
        <v>#REF!</v>
      </c>
      <c r="U361" s="30"/>
      <c r="V361" s="1" t="str">
        <f ca="1">IF(U361=Setup!$C$10,"Grant",IF('Other Pharma &amp; Health Products'!U361=Setup!$C$11,"Local",IF('Other Pharma &amp; Health Products'!U361=Setup!$C$12,"Other","")))</f>
        <v/>
      </c>
      <c r="W361" s="34"/>
      <c r="X361" s="148"/>
      <c r="Y361" s="34"/>
      <c r="Z361" s="36" t="str">
        <f t="shared" si="182"/>
        <v/>
      </c>
      <c r="AA361" s="34"/>
      <c r="AB361" s="32" t="str">
        <f t="shared" si="183"/>
        <v/>
      </c>
      <c r="AC361" s="34"/>
      <c r="AD361" s="32" t="str">
        <f t="shared" si="184"/>
        <v/>
      </c>
      <c r="AE361" s="34"/>
      <c r="AF361" s="36" t="str">
        <f t="shared" si="185"/>
        <v/>
      </c>
      <c r="AG361" s="36" t="str">
        <f t="shared" si="186"/>
        <v/>
      </c>
      <c r="AH361" s="36" t="str">
        <f t="shared" si="187"/>
        <v/>
      </c>
      <c r="AI361" s="55"/>
      <c r="AJ361" s="37"/>
      <c r="AK361" s="148"/>
      <c r="AL361" s="34"/>
      <c r="AM361" s="32" t="str">
        <f t="shared" si="188"/>
        <v/>
      </c>
      <c r="AN361" s="34"/>
      <c r="AO361" s="32" t="str">
        <f t="shared" si="189"/>
        <v/>
      </c>
      <c r="AP361" s="35"/>
      <c r="AQ361" s="32" t="str">
        <f t="shared" si="190"/>
        <v/>
      </c>
      <c r="AR361" s="34"/>
      <c r="AS361" s="36" t="str">
        <f t="shared" si="191"/>
        <v/>
      </c>
      <c r="AT361" s="36" t="str">
        <f t="shared" si="192"/>
        <v/>
      </c>
      <c r="AU361" s="36" t="str">
        <f t="shared" si="193"/>
        <v/>
      </c>
      <c r="AV361" s="55"/>
      <c r="AW361" s="34"/>
      <c r="AX361" s="148"/>
      <c r="AY361" s="34"/>
      <c r="AZ361" s="32" t="str">
        <f t="shared" si="194"/>
        <v/>
      </c>
      <c r="BA361" s="34"/>
      <c r="BB361" s="32" t="str">
        <f t="shared" si="195"/>
        <v/>
      </c>
      <c r="BC361" s="34"/>
      <c r="BD361" s="32" t="str">
        <f t="shared" si="196"/>
        <v/>
      </c>
      <c r="BE361" s="34"/>
      <c r="BF361" s="36" t="str">
        <f t="shared" si="197"/>
        <v/>
      </c>
      <c r="BG361" s="36" t="str">
        <f t="shared" si="198"/>
        <v/>
      </c>
      <c r="BH361" s="36" t="str">
        <f t="shared" si="199"/>
        <v/>
      </c>
      <c r="BI361" s="55"/>
      <c r="BJ361" s="34"/>
      <c r="BK361" s="148"/>
      <c r="BL361" s="34"/>
      <c r="BM361" s="32" t="str">
        <f t="shared" si="200"/>
        <v/>
      </c>
      <c r="BN361" s="34"/>
      <c r="BO361" s="32" t="str">
        <f t="shared" si="201"/>
        <v/>
      </c>
      <c r="BP361" s="34"/>
      <c r="BQ361" s="32" t="str">
        <f t="shared" si="202"/>
        <v/>
      </c>
      <c r="BR361" s="34"/>
      <c r="BS361" s="36" t="str">
        <f t="shared" si="203"/>
        <v/>
      </c>
      <c r="BT361" s="36" t="str">
        <f t="shared" si="204"/>
        <v/>
      </c>
      <c r="BU361" s="36" t="str">
        <f t="shared" si="205"/>
        <v/>
      </c>
      <c r="BV361" s="55"/>
      <c r="BW361" s="36" t="str">
        <f t="shared" si="206"/>
        <v/>
      </c>
      <c r="BX361" s="36" t="str">
        <f t="shared" si="206"/>
        <v/>
      </c>
      <c r="BY361" s="31"/>
      <c r="BZ361" s="38"/>
      <c r="CB361" s="120" t="e">
        <f t="shared" ca="1" si="175"/>
        <v>#VALUE!</v>
      </c>
      <c r="CC361" s="2" t="e">
        <f t="shared" ca="1" si="207"/>
        <v>#VALUE!</v>
      </c>
    </row>
    <row r="362" spans="1:81" s="10" customFormat="1" ht="25.15" customHeight="1" x14ac:dyDescent="0.2">
      <c r="A362" s="52" t="str">
        <f t="shared" si="208"/>
        <v/>
      </c>
      <c r="B362" s="157" t="e">
        <f t="shared" ca="1" si="176"/>
        <v>#VALUE!</v>
      </c>
      <c r="C362" s="157" t="e">
        <f t="shared" si="177"/>
        <v>#VALUE!</v>
      </c>
      <c r="D362" s="29"/>
      <c r="E362" s="155" t="str">
        <f ca="1">IFERROR(INDIRECT(ADDRESS(MATCH(D362,CatModules!C:C,0),2,1,1,"CatModules")),"")</f>
        <v/>
      </c>
      <c r="F362" s="96"/>
      <c r="G362" s="156" t="str">
        <f ca="1">IFERROR(INDIRECT(ADDRESS(MATCH(CONCATENATE(E362,"-",F362),CatInt!K:K,0),3,1,1,"CatInt")),"")</f>
        <v/>
      </c>
      <c r="H362" s="45" t="str">
        <f>IF(F362="","",VLOOKUP(F362,#REF!,2,FALSE))</f>
        <v/>
      </c>
      <c r="I362" s="29"/>
      <c r="J362" s="155" t="e">
        <f t="shared" si="178"/>
        <v>#VALUE!</v>
      </c>
      <c r="K362" s="155" t="e">
        <f t="shared" si="179"/>
        <v>#VALUE!</v>
      </c>
      <c r="L362" s="153"/>
      <c r="M362" s="53"/>
      <c r="N362" s="175">
        <f t="shared" si="180"/>
        <v>1362</v>
      </c>
      <c r="O362" s="53"/>
      <c r="P362" s="175">
        <f t="shared" si="181"/>
        <v>10362</v>
      </c>
      <c r="Q362" s="30"/>
      <c r="R362" s="149" t="str">
        <f>IFERROR(VLOOKUP(Q362,Setup!D$16:E$25,2,FALSE),"")</f>
        <v/>
      </c>
      <c r="S362" s="51" t="str">
        <f ca="1">IFERROR(IF(OR(I362="",VLOOKUP(I362,CatCostInp!$E$2:$K$88,7,FALSE)=0),"",VLOOKUP(I362,CatCostInp!$E$2:$K$88,7,FALSE)),"")</f>
        <v/>
      </c>
      <c r="T362" s="159" t="e">
        <f>VLOOKUP(U362,#REF!,2,FALSE)</f>
        <v>#REF!</v>
      </c>
      <c r="U362" s="30"/>
      <c r="V362" s="1" t="str">
        <f ca="1">IF(U362=Setup!$C$10,"Grant",IF('Other Pharma &amp; Health Products'!U362=Setup!$C$11,"Local",IF('Other Pharma &amp; Health Products'!U362=Setup!$C$12,"Other","")))</f>
        <v/>
      </c>
      <c r="W362" s="34"/>
      <c r="X362" s="148"/>
      <c r="Y362" s="34"/>
      <c r="Z362" s="36" t="str">
        <f t="shared" si="182"/>
        <v/>
      </c>
      <c r="AA362" s="34"/>
      <c r="AB362" s="32" t="str">
        <f t="shared" si="183"/>
        <v/>
      </c>
      <c r="AC362" s="34"/>
      <c r="AD362" s="32" t="str">
        <f t="shared" si="184"/>
        <v/>
      </c>
      <c r="AE362" s="34"/>
      <c r="AF362" s="36" t="str">
        <f t="shared" si="185"/>
        <v/>
      </c>
      <c r="AG362" s="36" t="str">
        <f t="shared" si="186"/>
        <v/>
      </c>
      <c r="AH362" s="36" t="str">
        <f t="shared" si="187"/>
        <v/>
      </c>
      <c r="AI362" s="55"/>
      <c r="AJ362" s="37"/>
      <c r="AK362" s="148"/>
      <c r="AL362" s="34"/>
      <c r="AM362" s="32" t="str">
        <f t="shared" si="188"/>
        <v/>
      </c>
      <c r="AN362" s="34"/>
      <c r="AO362" s="32" t="str">
        <f t="shared" si="189"/>
        <v/>
      </c>
      <c r="AP362" s="35"/>
      <c r="AQ362" s="32" t="str">
        <f t="shared" si="190"/>
        <v/>
      </c>
      <c r="AR362" s="34"/>
      <c r="AS362" s="36" t="str">
        <f t="shared" si="191"/>
        <v/>
      </c>
      <c r="AT362" s="36" t="str">
        <f t="shared" si="192"/>
        <v/>
      </c>
      <c r="AU362" s="36" t="str">
        <f t="shared" si="193"/>
        <v/>
      </c>
      <c r="AV362" s="55"/>
      <c r="AW362" s="34"/>
      <c r="AX362" s="148"/>
      <c r="AY362" s="34"/>
      <c r="AZ362" s="32" t="str">
        <f t="shared" si="194"/>
        <v/>
      </c>
      <c r="BA362" s="34"/>
      <c r="BB362" s="32" t="str">
        <f t="shared" si="195"/>
        <v/>
      </c>
      <c r="BC362" s="34"/>
      <c r="BD362" s="32" t="str">
        <f t="shared" si="196"/>
        <v/>
      </c>
      <c r="BE362" s="34"/>
      <c r="BF362" s="36" t="str">
        <f t="shared" si="197"/>
        <v/>
      </c>
      <c r="BG362" s="36" t="str">
        <f t="shared" si="198"/>
        <v/>
      </c>
      <c r="BH362" s="36" t="str">
        <f t="shared" si="199"/>
        <v/>
      </c>
      <c r="BI362" s="55"/>
      <c r="BJ362" s="34"/>
      <c r="BK362" s="148"/>
      <c r="BL362" s="34"/>
      <c r="BM362" s="32" t="str">
        <f t="shared" si="200"/>
        <v/>
      </c>
      <c r="BN362" s="34"/>
      <c r="BO362" s="32" t="str">
        <f t="shared" si="201"/>
        <v/>
      </c>
      <c r="BP362" s="34"/>
      <c r="BQ362" s="32" t="str">
        <f t="shared" si="202"/>
        <v/>
      </c>
      <c r="BR362" s="34"/>
      <c r="BS362" s="36" t="str">
        <f t="shared" si="203"/>
        <v/>
      </c>
      <c r="BT362" s="36" t="str">
        <f t="shared" si="204"/>
        <v/>
      </c>
      <c r="BU362" s="36" t="str">
        <f t="shared" si="205"/>
        <v/>
      </c>
      <c r="BV362" s="55"/>
      <c r="BW362" s="36" t="str">
        <f t="shared" si="206"/>
        <v/>
      </c>
      <c r="BX362" s="36" t="str">
        <f t="shared" si="206"/>
        <v/>
      </c>
      <c r="BY362" s="31"/>
      <c r="BZ362" s="38"/>
      <c r="CB362" s="120" t="e">
        <f t="shared" ca="1" si="175"/>
        <v>#VALUE!</v>
      </c>
      <c r="CC362" s="2" t="e">
        <f t="shared" ca="1" si="207"/>
        <v>#VALUE!</v>
      </c>
    </row>
    <row r="363" spans="1:81" s="10" customFormat="1" ht="25.15" customHeight="1" x14ac:dyDescent="0.2">
      <c r="A363" s="52" t="str">
        <f t="shared" si="208"/>
        <v/>
      </c>
      <c r="B363" s="157" t="e">
        <f t="shared" ca="1" si="176"/>
        <v>#VALUE!</v>
      </c>
      <c r="C363" s="157" t="e">
        <f t="shared" si="177"/>
        <v>#VALUE!</v>
      </c>
      <c r="D363" s="29"/>
      <c r="E363" s="155" t="str">
        <f ca="1">IFERROR(INDIRECT(ADDRESS(MATCH(D363,CatModules!C:C,0),2,1,1,"CatModules")),"")</f>
        <v/>
      </c>
      <c r="F363" s="96"/>
      <c r="G363" s="156" t="str">
        <f ca="1">IFERROR(INDIRECT(ADDRESS(MATCH(CONCATENATE(E363,"-",F363),CatInt!K:K,0),3,1,1,"CatInt")),"")</f>
        <v/>
      </c>
      <c r="H363" s="45" t="str">
        <f>IF(F363="","",VLOOKUP(F363,#REF!,2,FALSE))</f>
        <v/>
      </c>
      <c r="I363" s="29"/>
      <c r="J363" s="155" t="e">
        <f t="shared" si="178"/>
        <v>#VALUE!</v>
      </c>
      <c r="K363" s="155" t="e">
        <f t="shared" si="179"/>
        <v>#VALUE!</v>
      </c>
      <c r="L363" s="153"/>
      <c r="M363" s="53"/>
      <c r="N363" s="175">
        <f t="shared" si="180"/>
        <v>1363</v>
      </c>
      <c r="O363" s="53"/>
      <c r="P363" s="175">
        <f t="shared" si="181"/>
        <v>10363</v>
      </c>
      <c r="Q363" s="30"/>
      <c r="R363" s="149" t="str">
        <f>IFERROR(VLOOKUP(Q363,Setup!D$16:E$25,2,FALSE),"")</f>
        <v/>
      </c>
      <c r="S363" s="51" t="str">
        <f ca="1">IFERROR(IF(OR(I363="",VLOOKUP(I363,CatCostInp!$E$2:$K$88,7,FALSE)=0),"",VLOOKUP(I363,CatCostInp!$E$2:$K$88,7,FALSE)),"")</f>
        <v/>
      </c>
      <c r="T363" s="159" t="e">
        <f>VLOOKUP(U363,#REF!,2,FALSE)</f>
        <v>#REF!</v>
      </c>
      <c r="U363" s="30"/>
      <c r="V363" s="1" t="str">
        <f ca="1">IF(U363=Setup!$C$10,"Grant",IF('Other Pharma &amp; Health Products'!U363=Setup!$C$11,"Local",IF('Other Pharma &amp; Health Products'!U363=Setup!$C$12,"Other","")))</f>
        <v/>
      </c>
      <c r="W363" s="34"/>
      <c r="X363" s="148"/>
      <c r="Y363" s="34"/>
      <c r="Z363" s="36" t="str">
        <f t="shared" si="182"/>
        <v/>
      </c>
      <c r="AA363" s="34"/>
      <c r="AB363" s="32" t="str">
        <f t="shared" si="183"/>
        <v/>
      </c>
      <c r="AC363" s="34"/>
      <c r="AD363" s="32" t="str">
        <f t="shared" si="184"/>
        <v/>
      </c>
      <c r="AE363" s="34"/>
      <c r="AF363" s="36" t="str">
        <f t="shared" si="185"/>
        <v/>
      </c>
      <c r="AG363" s="36" t="str">
        <f t="shared" si="186"/>
        <v/>
      </c>
      <c r="AH363" s="36" t="str">
        <f t="shared" si="187"/>
        <v/>
      </c>
      <c r="AI363" s="55"/>
      <c r="AJ363" s="37"/>
      <c r="AK363" s="148"/>
      <c r="AL363" s="34"/>
      <c r="AM363" s="32" t="str">
        <f t="shared" si="188"/>
        <v/>
      </c>
      <c r="AN363" s="34"/>
      <c r="AO363" s="32" t="str">
        <f t="shared" si="189"/>
        <v/>
      </c>
      <c r="AP363" s="34"/>
      <c r="AQ363" s="32" t="str">
        <f t="shared" si="190"/>
        <v/>
      </c>
      <c r="AR363" s="34"/>
      <c r="AS363" s="36" t="str">
        <f t="shared" si="191"/>
        <v/>
      </c>
      <c r="AT363" s="36" t="str">
        <f t="shared" si="192"/>
        <v/>
      </c>
      <c r="AU363" s="36" t="str">
        <f t="shared" si="193"/>
        <v/>
      </c>
      <c r="AV363" s="55"/>
      <c r="AW363" s="34"/>
      <c r="AX363" s="148"/>
      <c r="AY363" s="34"/>
      <c r="AZ363" s="32" t="str">
        <f t="shared" si="194"/>
        <v/>
      </c>
      <c r="BA363" s="34"/>
      <c r="BB363" s="32" t="str">
        <f t="shared" si="195"/>
        <v/>
      </c>
      <c r="BC363" s="34"/>
      <c r="BD363" s="32" t="str">
        <f t="shared" si="196"/>
        <v/>
      </c>
      <c r="BE363" s="34"/>
      <c r="BF363" s="36" t="str">
        <f t="shared" si="197"/>
        <v/>
      </c>
      <c r="BG363" s="36" t="str">
        <f t="shared" si="198"/>
        <v/>
      </c>
      <c r="BH363" s="36" t="str">
        <f t="shared" si="199"/>
        <v/>
      </c>
      <c r="BI363" s="55"/>
      <c r="BJ363" s="34"/>
      <c r="BK363" s="148"/>
      <c r="BL363" s="34"/>
      <c r="BM363" s="32" t="str">
        <f t="shared" si="200"/>
        <v/>
      </c>
      <c r="BN363" s="34"/>
      <c r="BO363" s="32" t="str">
        <f t="shared" si="201"/>
        <v/>
      </c>
      <c r="BP363" s="34"/>
      <c r="BQ363" s="32" t="str">
        <f t="shared" si="202"/>
        <v/>
      </c>
      <c r="BR363" s="34"/>
      <c r="BS363" s="36" t="str">
        <f t="shared" si="203"/>
        <v/>
      </c>
      <c r="BT363" s="36" t="str">
        <f t="shared" si="204"/>
        <v/>
      </c>
      <c r="BU363" s="36" t="str">
        <f t="shared" si="205"/>
        <v/>
      </c>
      <c r="BV363" s="55"/>
      <c r="BW363" s="36" t="str">
        <f t="shared" si="206"/>
        <v/>
      </c>
      <c r="BX363" s="36" t="str">
        <f t="shared" si="206"/>
        <v/>
      </c>
      <c r="BY363" s="31"/>
      <c r="BZ363" s="38"/>
      <c r="CB363" s="120" t="e">
        <f t="shared" ca="1" si="175"/>
        <v>#VALUE!</v>
      </c>
      <c r="CC363" s="2" t="e">
        <f t="shared" ca="1" si="207"/>
        <v>#VALUE!</v>
      </c>
    </row>
    <row r="364" spans="1:81" s="10" customFormat="1" ht="25.15" customHeight="1" x14ac:dyDescent="0.2">
      <c r="A364" s="52" t="str">
        <f t="shared" si="208"/>
        <v/>
      </c>
      <c r="B364" s="157" t="e">
        <f t="shared" ca="1" si="176"/>
        <v>#VALUE!</v>
      </c>
      <c r="C364" s="157" t="e">
        <f t="shared" si="177"/>
        <v>#VALUE!</v>
      </c>
      <c r="D364" s="29"/>
      <c r="E364" s="155" t="str">
        <f ca="1">IFERROR(INDIRECT(ADDRESS(MATCH(D364,CatModules!C:C,0),2,1,1,"CatModules")),"")</f>
        <v/>
      </c>
      <c r="F364" s="96"/>
      <c r="G364" s="156" t="str">
        <f ca="1">IFERROR(INDIRECT(ADDRESS(MATCH(CONCATENATE(E364,"-",F364),CatInt!K:K,0),3,1,1,"CatInt")),"")</f>
        <v/>
      </c>
      <c r="H364" s="45" t="str">
        <f>IF(F364="","",VLOOKUP(F364,#REF!,2,FALSE))</f>
        <v/>
      </c>
      <c r="I364" s="29"/>
      <c r="J364" s="155" t="e">
        <f t="shared" si="178"/>
        <v>#VALUE!</v>
      </c>
      <c r="K364" s="155" t="e">
        <f t="shared" si="179"/>
        <v>#VALUE!</v>
      </c>
      <c r="L364" s="153"/>
      <c r="M364" s="53"/>
      <c r="N364" s="175">
        <f t="shared" si="180"/>
        <v>1364</v>
      </c>
      <c r="O364" s="53"/>
      <c r="P364" s="175">
        <f t="shared" si="181"/>
        <v>10364</v>
      </c>
      <c r="Q364" s="30"/>
      <c r="R364" s="149" t="str">
        <f>IFERROR(VLOOKUP(Q364,Setup!D$16:E$25,2,FALSE),"")</f>
        <v/>
      </c>
      <c r="S364" s="51" t="str">
        <f ca="1">IFERROR(IF(OR(I364="",VLOOKUP(I364,CatCostInp!$E$2:$K$88,7,FALSE)=0),"",VLOOKUP(I364,CatCostInp!$E$2:$K$88,7,FALSE)),"")</f>
        <v/>
      </c>
      <c r="T364" s="159" t="e">
        <f>VLOOKUP(U364,#REF!,2,FALSE)</f>
        <v>#REF!</v>
      </c>
      <c r="U364" s="30"/>
      <c r="V364" s="1" t="str">
        <f ca="1">IF(U364=Setup!$C$10,"Grant",IF('Other Pharma &amp; Health Products'!U364=Setup!$C$11,"Local",IF('Other Pharma &amp; Health Products'!U364=Setup!$C$12,"Other","")))</f>
        <v/>
      </c>
      <c r="W364" s="34"/>
      <c r="X364" s="148"/>
      <c r="Y364" s="34"/>
      <c r="Z364" s="36" t="str">
        <f t="shared" si="182"/>
        <v/>
      </c>
      <c r="AA364" s="34"/>
      <c r="AB364" s="32" t="str">
        <f t="shared" si="183"/>
        <v/>
      </c>
      <c r="AC364" s="34"/>
      <c r="AD364" s="32" t="str">
        <f t="shared" si="184"/>
        <v/>
      </c>
      <c r="AE364" s="34"/>
      <c r="AF364" s="36" t="str">
        <f t="shared" si="185"/>
        <v/>
      </c>
      <c r="AG364" s="36" t="str">
        <f t="shared" si="186"/>
        <v/>
      </c>
      <c r="AH364" s="36" t="str">
        <f t="shared" si="187"/>
        <v/>
      </c>
      <c r="AI364" s="55"/>
      <c r="AJ364" s="37"/>
      <c r="AK364" s="148"/>
      <c r="AL364" s="34"/>
      <c r="AM364" s="32" t="str">
        <f t="shared" si="188"/>
        <v/>
      </c>
      <c r="AN364" s="34"/>
      <c r="AO364" s="32" t="str">
        <f t="shared" si="189"/>
        <v/>
      </c>
      <c r="AP364" s="34"/>
      <c r="AQ364" s="32" t="str">
        <f t="shared" si="190"/>
        <v/>
      </c>
      <c r="AR364" s="34"/>
      <c r="AS364" s="36" t="str">
        <f t="shared" si="191"/>
        <v/>
      </c>
      <c r="AT364" s="36" t="str">
        <f t="shared" si="192"/>
        <v/>
      </c>
      <c r="AU364" s="36" t="str">
        <f t="shared" si="193"/>
        <v/>
      </c>
      <c r="AV364" s="55"/>
      <c r="AW364" s="34"/>
      <c r="AX364" s="148"/>
      <c r="AY364" s="34"/>
      <c r="AZ364" s="32" t="str">
        <f t="shared" si="194"/>
        <v/>
      </c>
      <c r="BA364" s="34"/>
      <c r="BB364" s="32" t="str">
        <f t="shared" si="195"/>
        <v/>
      </c>
      <c r="BC364" s="34"/>
      <c r="BD364" s="32" t="str">
        <f t="shared" si="196"/>
        <v/>
      </c>
      <c r="BE364" s="34"/>
      <c r="BF364" s="36" t="str">
        <f t="shared" si="197"/>
        <v/>
      </c>
      <c r="BG364" s="36" t="str">
        <f t="shared" si="198"/>
        <v/>
      </c>
      <c r="BH364" s="36" t="str">
        <f t="shared" si="199"/>
        <v/>
      </c>
      <c r="BI364" s="55"/>
      <c r="BJ364" s="34"/>
      <c r="BK364" s="148"/>
      <c r="BL364" s="34"/>
      <c r="BM364" s="32" t="str">
        <f t="shared" si="200"/>
        <v/>
      </c>
      <c r="BN364" s="34"/>
      <c r="BO364" s="32" t="str">
        <f t="shared" si="201"/>
        <v/>
      </c>
      <c r="BP364" s="34"/>
      <c r="BQ364" s="32" t="str">
        <f t="shared" si="202"/>
        <v/>
      </c>
      <c r="BR364" s="34"/>
      <c r="BS364" s="36" t="str">
        <f t="shared" si="203"/>
        <v/>
      </c>
      <c r="BT364" s="36" t="str">
        <f t="shared" si="204"/>
        <v/>
      </c>
      <c r="BU364" s="36" t="str">
        <f t="shared" si="205"/>
        <v/>
      </c>
      <c r="BV364" s="55"/>
      <c r="BW364" s="36" t="str">
        <f t="shared" si="206"/>
        <v/>
      </c>
      <c r="BX364" s="36" t="str">
        <f t="shared" si="206"/>
        <v/>
      </c>
      <c r="BY364" s="31"/>
      <c r="BZ364" s="38"/>
      <c r="CB364" s="120" t="e">
        <f t="shared" ca="1" si="175"/>
        <v>#VALUE!</v>
      </c>
      <c r="CC364" s="2" t="e">
        <f t="shared" ca="1" si="207"/>
        <v>#VALUE!</v>
      </c>
    </row>
    <row r="365" spans="1:81" s="10" customFormat="1" ht="25.15" customHeight="1" x14ac:dyDescent="0.2">
      <c r="A365" s="52" t="str">
        <f t="shared" si="208"/>
        <v/>
      </c>
      <c r="B365" s="157" t="e">
        <f t="shared" ca="1" si="176"/>
        <v>#VALUE!</v>
      </c>
      <c r="C365" s="157" t="e">
        <f t="shared" si="177"/>
        <v>#VALUE!</v>
      </c>
      <c r="D365" s="29"/>
      <c r="E365" s="155" t="str">
        <f ca="1">IFERROR(INDIRECT(ADDRESS(MATCH(D365,CatModules!C:C,0),2,1,1,"CatModules")),"")</f>
        <v/>
      </c>
      <c r="F365" s="96"/>
      <c r="G365" s="156" t="str">
        <f ca="1">IFERROR(INDIRECT(ADDRESS(MATCH(CONCATENATE(E365,"-",F365),CatInt!K:K,0),3,1,1,"CatInt")),"")</f>
        <v/>
      </c>
      <c r="H365" s="45" t="str">
        <f>IF(F365="","",VLOOKUP(F365,#REF!,2,FALSE))</f>
        <v/>
      </c>
      <c r="I365" s="29"/>
      <c r="J365" s="155" t="e">
        <f t="shared" si="178"/>
        <v>#VALUE!</v>
      </c>
      <c r="K365" s="155" t="e">
        <f t="shared" si="179"/>
        <v>#VALUE!</v>
      </c>
      <c r="L365" s="153"/>
      <c r="M365" s="53"/>
      <c r="N365" s="175">
        <f t="shared" si="180"/>
        <v>1365</v>
      </c>
      <c r="O365" s="53"/>
      <c r="P365" s="175">
        <f t="shared" si="181"/>
        <v>10365</v>
      </c>
      <c r="Q365" s="30"/>
      <c r="R365" s="149" t="str">
        <f>IFERROR(VLOOKUP(Q365,Setup!D$16:E$25,2,FALSE),"")</f>
        <v/>
      </c>
      <c r="S365" s="51" t="str">
        <f ca="1">IFERROR(IF(OR(I365="",VLOOKUP(I365,CatCostInp!$E$2:$K$88,7,FALSE)=0),"",VLOOKUP(I365,CatCostInp!$E$2:$K$88,7,FALSE)),"")</f>
        <v/>
      </c>
      <c r="T365" s="159" t="e">
        <f>VLOOKUP(U365,#REF!,2,FALSE)</f>
        <v>#REF!</v>
      </c>
      <c r="U365" s="30"/>
      <c r="V365" s="1" t="str">
        <f ca="1">IF(U365=Setup!$C$10,"Grant",IF('Other Pharma &amp; Health Products'!U365=Setup!$C$11,"Local",IF('Other Pharma &amp; Health Products'!U365=Setup!$C$12,"Other","")))</f>
        <v/>
      </c>
      <c r="W365" s="34"/>
      <c r="X365" s="148"/>
      <c r="Y365" s="34"/>
      <c r="Z365" s="36" t="str">
        <f t="shared" si="182"/>
        <v/>
      </c>
      <c r="AA365" s="34"/>
      <c r="AB365" s="32" t="str">
        <f t="shared" si="183"/>
        <v/>
      </c>
      <c r="AC365" s="34"/>
      <c r="AD365" s="32" t="str">
        <f t="shared" si="184"/>
        <v/>
      </c>
      <c r="AE365" s="34"/>
      <c r="AF365" s="36" t="str">
        <f t="shared" si="185"/>
        <v/>
      </c>
      <c r="AG365" s="36" t="str">
        <f t="shared" si="186"/>
        <v/>
      </c>
      <c r="AH365" s="36" t="str">
        <f t="shared" si="187"/>
        <v/>
      </c>
      <c r="AI365" s="55"/>
      <c r="AJ365" s="37"/>
      <c r="AK365" s="148"/>
      <c r="AL365" s="34"/>
      <c r="AM365" s="32" t="str">
        <f t="shared" si="188"/>
        <v/>
      </c>
      <c r="AN365" s="34"/>
      <c r="AO365" s="32" t="str">
        <f t="shared" si="189"/>
        <v/>
      </c>
      <c r="AP365" s="34"/>
      <c r="AQ365" s="32" t="str">
        <f t="shared" si="190"/>
        <v/>
      </c>
      <c r="AR365" s="34"/>
      <c r="AS365" s="36" t="str">
        <f t="shared" si="191"/>
        <v/>
      </c>
      <c r="AT365" s="36" t="str">
        <f t="shared" si="192"/>
        <v/>
      </c>
      <c r="AU365" s="36" t="str">
        <f t="shared" si="193"/>
        <v/>
      </c>
      <c r="AV365" s="55"/>
      <c r="AW365" s="34"/>
      <c r="AX365" s="148"/>
      <c r="AY365" s="34"/>
      <c r="AZ365" s="32" t="str">
        <f t="shared" si="194"/>
        <v/>
      </c>
      <c r="BA365" s="34"/>
      <c r="BB365" s="32" t="str">
        <f t="shared" si="195"/>
        <v/>
      </c>
      <c r="BC365" s="34"/>
      <c r="BD365" s="32" t="str">
        <f t="shared" si="196"/>
        <v/>
      </c>
      <c r="BE365" s="34"/>
      <c r="BF365" s="36" t="str">
        <f t="shared" si="197"/>
        <v/>
      </c>
      <c r="BG365" s="36" t="str">
        <f t="shared" si="198"/>
        <v/>
      </c>
      <c r="BH365" s="36" t="str">
        <f t="shared" si="199"/>
        <v/>
      </c>
      <c r="BI365" s="55"/>
      <c r="BJ365" s="34"/>
      <c r="BK365" s="148"/>
      <c r="BL365" s="34"/>
      <c r="BM365" s="32" t="str">
        <f t="shared" si="200"/>
        <v/>
      </c>
      <c r="BN365" s="34"/>
      <c r="BO365" s="32" t="str">
        <f t="shared" si="201"/>
        <v/>
      </c>
      <c r="BP365" s="34"/>
      <c r="BQ365" s="32" t="str">
        <f t="shared" si="202"/>
        <v/>
      </c>
      <c r="BR365" s="34"/>
      <c r="BS365" s="36" t="str">
        <f t="shared" si="203"/>
        <v/>
      </c>
      <c r="BT365" s="36" t="str">
        <f t="shared" si="204"/>
        <v/>
      </c>
      <c r="BU365" s="36" t="str">
        <f t="shared" si="205"/>
        <v/>
      </c>
      <c r="BV365" s="55"/>
      <c r="BW365" s="36" t="str">
        <f t="shared" si="206"/>
        <v/>
      </c>
      <c r="BX365" s="36" t="str">
        <f t="shared" si="206"/>
        <v/>
      </c>
      <c r="BY365" s="31"/>
      <c r="BZ365" s="38"/>
      <c r="CB365" s="120" t="e">
        <f t="shared" ca="1" si="175"/>
        <v>#VALUE!</v>
      </c>
      <c r="CC365" s="2" t="e">
        <f t="shared" ca="1" si="207"/>
        <v>#VALUE!</v>
      </c>
    </row>
    <row r="366" spans="1:81" s="10" customFormat="1" ht="25.15" customHeight="1" x14ac:dyDescent="0.2">
      <c r="A366" s="52" t="str">
        <f t="shared" si="208"/>
        <v/>
      </c>
      <c r="B366" s="157" t="e">
        <f t="shared" ca="1" si="176"/>
        <v>#VALUE!</v>
      </c>
      <c r="C366" s="157" t="e">
        <f t="shared" si="177"/>
        <v>#VALUE!</v>
      </c>
      <c r="D366" s="29"/>
      <c r="E366" s="155" t="str">
        <f ca="1">IFERROR(INDIRECT(ADDRESS(MATCH(D366,CatModules!C:C,0),2,1,1,"CatModules")),"")</f>
        <v/>
      </c>
      <c r="F366" s="96"/>
      <c r="G366" s="156" t="str">
        <f ca="1">IFERROR(INDIRECT(ADDRESS(MATCH(CONCATENATE(E366,"-",F366),CatInt!K:K,0),3,1,1,"CatInt")),"")</f>
        <v/>
      </c>
      <c r="H366" s="45" t="str">
        <f>IF(F366="","",VLOOKUP(F366,#REF!,2,FALSE))</f>
        <v/>
      </c>
      <c r="I366" s="29"/>
      <c r="J366" s="155" t="e">
        <f t="shared" si="178"/>
        <v>#VALUE!</v>
      </c>
      <c r="K366" s="155" t="e">
        <f t="shared" si="179"/>
        <v>#VALUE!</v>
      </c>
      <c r="L366" s="153"/>
      <c r="M366" s="53"/>
      <c r="N366" s="175">
        <f t="shared" si="180"/>
        <v>1366</v>
      </c>
      <c r="O366" s="53"/>
      <c r="P366" s="175">
        <f t="shared" si="181"/>
        <v>10366</v>
      </c>
      <c r="Q366" s="30"/>
      <c r="R366" s="149" t="str">
        <f>IFERROR(VLOOKUP(Q366,Setup!D$16:E$25,2,FALSE),"")</f>
        <v/>
      </c>
      <c r="S366" s="51" t="str">
        <f ca="1">IFERROR(IF(OR(I366="",VLOOKUP(I366,CatCostInp!$E$2:$K$88,7,FALSE)=0),"",VLOOKUP(I366,CatCostInp!$E$2:$K$88,7,FALSE)),"")</f>
        <v/>
      </c>
      <c r="T366" s="159" t="e">
        <f>VLOOKUP(U366,#REF!,2,FALSE)</f>
        <v>#REF!</v>
      </c>
      <c r="U366" s="30"/>
      <c r="V366" s="1" t="str">
        <f ca="1">IF(U366=Setup!$C$10,"Grant",IF('Other Pharma &amp; Health Products'!U366=Setup!$C$11,"Local",IF('Other Pharma &amp; Health Products'!U366=Setup!$C$12,"Other","")))</f>
        <v/>
      </c>
      <c r="W366" s="34"/>
      <c r="X366" s="148"/>
      <c r="Y366" s="34"/>
      <c r="Z366" s="36" t="str">
        <f t="shared" si="182"/>
        <v/>
      </c>
      <c r="AA366" s="34"/>
      <c r="AB366" s="32" t="str">
        <f t="shared" si="183"/>
        <v/>
      </c>
      <c r="AC366" s="34"/>
      <c r="AD366" s="32" t="str">
        <f t="shared" si="184"/>
        <v/>
      </c>
      <c r="AE366" s="34"/>
      <c r="AF366" s="36" t="str">
        <f t="shared" si="185"/>
        <v/>
      </c>
      <c r="AG366" s="36" t="str">
        <f t="shared" si="186"/>
        <v/>
      </c>
      <c r="AH366" s="36" t="str">
        <f t="shared" si="187"/>
        <v/>
      </c>
      <c r="AI366" s="55"/>
      <c r="AJ366" s="37"/>
      <c r="AK366" s="148"/>
      <c r="AL366" s="34"/>
      <c r="AM366" s="32" t="str">
        <f t="shared" si="188"/>
        <v/>
      </c>
      <c r="AN366" s="34"/>
      <c r="AO366" s="32" t="str">
        <f t="shared" si="189"/>
        <v/>
      </c>
      <c r="AP366" s="34"/>
      <c r="AQ366" s="32" t="str">
        <f t="shared" si="190"/>
        <v/>
      </c>
      <c r="AR366" s="34"/>
      <c r="AS366" s="36" t="str">
        <f t="shared" si="191"/>
        <v/>
      </c>
      <c r="AT366" s="36" t="str">
        <f t="shared" si="192"/>
        <v/>
      </c>
      <c r="AU366" s="36" t="str">
        <f t="shared" si="193"/>
        <v/>
      </c>
      <c r="AV366" s="55"/>
      <c r="AW366" s="34"/>
      <c r="AX366" s="148"/>
      <c r="AY366" s="34"/>
      <c r="AZ366" s="32" t="str">
        <f t="shared" si="194"/>
        <v/>
      </c>
      <c r="BA366" s="34"/>
      <c r="BB366" s="32" t="str">
        <f t="shared" si="195"/>
        <v/>
      </c>
      <c r="BC366" s="34"/>
      <c r="BD366" s="32" t="str">
        <f t="shared" si="196"/>
        <v/>
      </c>
      <c r="BE366" s="34"/>
      <c r="BF366" s="36" t="str">
        <f t="shared" si="197"/>
        <v/>
      </c>
      <c r="BG366" s="36" t="str">
        <f t="shared" si="198"/>
        <v/>
      </c>
      <c r="BH366" s="36" t="str">
        <f t="shared" si="199"/>
        <v/>
      </c>
      <c r="BI366" s="55"/>
      <c r="BJ366" s="34"/>
      <c r="BK366" s="148"/>
      <c r="BL366" s="34"/>
      <c r="BM366" s="32" t="str">
        <f t="shared" si="200"/>
        <v/>
      </c>
      <c r="BN366" s="34"/>
      <c r="BO366" s="32" t="str">
        <f t="shared" si="201"/>
        <v/>
      </c>
      <c r="BP366" s="34"/>
      <c r="BQ366" s="32" t="str">
        <f t="shared" si="202"/>
        <v/>
      </c>
      <c r="BR366" s="34"/>
      <c r="BS366" s="36" t="str">
        <f t="shared" si="203"/>
        <v/>
      </c>
      <c r="BT366" s="36" t="str">
        <f t="shared" si="204"/>
        <v/>
      </c>
      <c r="BU366" s="36" t="str">
        <f t="shared" si="205"/>
        <v/>
      </c>
      <c r="BV366" s="55"/>
      <c r="BW366" s="36" t="str">
        <f t="shared" si="206"/>
        <v/>
      </c>
      <c r="BX366" s="36" t="str">
        <f t="shared" si="206"/>
        <v/>
      </c>
      <c r="BY366" s="31"/>
      <c r="BZ366" s="38"/>
      <c r="CB366" s="120" t="e">
        <f t="shared" ca="1" si="175"/>
        <v>#VALUE!</v>
      </c>
      <c r="CC366" s="2" t="e">
        <f t="shared" ca="1" si="207"/>
        <v>#VALUE!</v>
      </c>
    </row>
    <row r="367" spans="1:81" s="10" customFormat="1" ht="25.15" customHeight="1" x14ac:dyDescent="0.2">
      <c r="A367" s="52" t="str">
        <f t="shared" si="208"/>
        <v/>
      </c>
      <c r="B367" s="157" t="e">
        <f t="shared" ca="1" si="176"/>
        <v>#VALUE!</v>
      </c>
      <c r="C367" s="157" t="e">
        <f t="shared" si="177"/>
        <v>#VALUE!</v>
      </c>
      <c r="D367" s="29"/>
      <c r="E367" s="155" t="str">
        <f ca="1">IFERROR(INDIRECT(ADDRESS(MATCH(D367,CatModules!C:C,0),2,1,1,"CatModules")),"")</f>
        <v/>
      </c>
      <c r="F367" s="96"/>
      <c r="G367" s="156" t="str">
        <f ca="1">IFERROR(INDIRECT(ADDRESS(MATCH(CONCATENATE(E367,"-",F367),CatInt!K:K,0),3,1,1,"CatInt")),"")</f>
        <v/>
      </c>
      <c r="H367" s="45" t="str">
        <f>IF(F367="","",VLOOKUP(F367,#REF!,2,FALSE))</f>
        <v/>
      </c>
      <c r="I367" s="29"/>
      <c r="J367" s="155" t="e">
        <f t="shared" si="178"/>
        <v>#VALUE!</v>
      </c>
      <c r="K367" s="155" t="e">
        <f t="shared" si="179"/>
        <v>#VALUE!</v>
      </c>
      <c r="L367" s="153"/>
      <c r="M367" s="53"/>
      <c r="N367" s="175">
        <f t="shared" si="180"/>
        <v>1367</v>
      </c>
      <c r="O367" s="53"/>
      <c r="P367" s="175">
        <f t="shared" si="181"/>
        <v>10367</v>
      </c>
      <c r="Q367" s="30"/>
      <c r="R367" s="149" t="str">
        <f>IFERROR(VLOOKUP(Q367,Setup!D$16:E$25,2,FALSE),"")</f>
        <v/>
      </c>
      <c r="S367" s="51" t="str">
        <f ca="1">IFERROR(IF(OR(I367="",VLOOKUP(I367,CatCostInp!$E$2:$K$88,7,FALSE)=0),"",VLOOKUP(I367,CatCostInp!$E$2:$K$88,7,FALSE)),"")</f>
        <v/>
      </c>
      <c r="T367" s="159" t="e">
        <f>VLOOKUP(U367,#REF!,2,FALSE)</f>
        <v>#REF!</v>
      </c>
      <c r="U367" s="30"/>
      <c r="V367" s="1" t="str">
        <f ca="1">IF(U367=Setup!$C$10,"Grant",IF('Other Pharma &amp; Health Products'!U367=Setup!$C$11,"Local",IF('Other Pharma &amp; Health Products'!U367=Setup!$C$12,"Other","")))</f>
        <v/>
      </c>
      <c r="W367" s="34"/>
      <c r="X367" s="148"/>
      <c r="Y367" s="34"/>
      <c r="Z367" s="36" t="str">
        <f t="shared" si="182"/>
        <v/>
      </c>
      <c r="AA367" s="34"/>
      <c r="AB367" s="32" t="str">
        <f t="shared" si="183"/>
        <v/>
      </c>
      <c r="AC367" s="34"/>
      <c r="AD367" s="32" t="str">
        <f t="shared" si="184"/>
        <v/>
      </c>
      <c r="AE367" s="34"/>
      <c r="AF367" s="36" t="str">
        <f t="shared" si="185"/>
        <v/>
      </c>
      <c r="AG367" s="36" t="str">
        <f t="shared" si="186"/>
        <v/>
      </c>
      <c r="AH367" s="36" t="str">
        <f t="shared" si="187"/>
        <v/>
      </c>
      <c r="AI367" s="55"/>
      <c r="AJ367" s="37"/>
      <c r="AK367" s="148"/>
      <c r="AL367" s="34"/>
      <c r="AM367" s="32" t="str">
        <f t="shared" si="188"/>
        <v/>
      </c>
      <c r="AN367" s="34"/>
      <c r="AO367" s="32" t="str">
        <f t="shared" si="189"/>
        <v/>
      </c>
      <c r="AP367" s="34"/>
      <c r="AQ367" s="32" t="str">
        <f t="shared" si="190"/>
        <v/>
      </c>
      <c r="AR367" s="34"/>
      <c r="AS367" s="36" t="str">
        <f t="shared" si="191"/>
        <v/>
      </c>
      <c r="AT367" s="36" t="str">
        <f t="shared" si="192"/>
        <v/>
      </c>
      <c r="AU367" s="36" t="str">
        <f t="shared" si="193"/>
        <v/>
      </c>
      <c r="AV367" s="55"/>
      <c r="AW367" s="34"/>
      <c r="AX367" s="148"/>
      <c r="AY367" s="34"/>
      <c r="AZ367" s="32" t="str">
        <f t="shared" si="194"/>
        <v/>
      </c>
      <c r="BA367" s="34"/>
      <c r="BB367" s="32" t="str">
        <f t="shared" si="195"/>
        <v/>
      </c>
      <c r="BC367" s="34"/>
      <c r="BD367" s="32" t="str">
        <f t="shared" si="196"/>
        <v/>
      </c>
      <c r="BE367" s="34"/>
      <c r="BF367" s="36" t="str">
        <f t="shared" si="197"/>
        <v/>
      </c>
      <c r="BG367" s="36" t="str">
        <f t="shared" si="198"/>
        <v/>
      </c>
      <c r="BH367" s="36" t="str">
        <f t="shared" si="199"/>
        <v/>
      </c>
      <c r="BI367" s="55"/>
      <c r="BJ367" s="34"/>
      <c r="BK367" s="148"/>
      <c r="BL367" s="34"/>
      <c r="BM367" s="32" t="str">
        <f t="shared" si="200"/>
        <v/>
      </c>
      <c r="BN367" s="34"/>
      <c r="BO367" s="32" t="str">
        <f t="shared" si="201"/>
        <v/>
      </c>
      <c r="BP367" s="34"/>
      <c r="BQ367" s="32" t="str">
        <f t="shared" si="202"/>
        <v/>
      </c>
      <c r="BR367" s="34"/>
      <c r="BS367" s="36" t="str">
        <f t="shared" si="203"/>
        <v/>
      </c>
      <c r="BT367" s="36" t="str">
        <f t="shared" si="204"/>
        <v/>
      </c>
      <c r="BU367" s="36" t="str">
        <f t="shared" si="205"/>
        <v/>
      </c>
      <c r="BV367" s="55"/>
      <c r="BW367" s="36" t="str">
        <f t="shared" si="206"/>
        <v/>
      </c>
      <c r="BX367" s="36" t="str">
        <f t="shared" si="206"/>
        <v/>
      </c>
      <c r="BY367" s="31"/>
      <c r="BZ367" s="38"/>
      <c r="CB367" s="120" t="e">
        <f t="shared" ca="1" si="175"/>
        <v>#VALUE!</v>
      </c>
      <c r="CC367" s="2" t="e">
        <f t="shared" ca="1" si="207"/>
        <v>#VALUE!</v>
      </c>
    </row>
    <row r="368" spans="1:81" s="10" customFormat="1" ht="25.15" customHeight="1" x14ac:dyDescent="0.2">
      <c r="A368" s="52" t="str">
        <f t="shared" si="208"/>
        <v/>
      </c>
      <c r="B368" s="157" t="e">
        <f t="shared" ca="1" si="176"/>
        <v>#VALUE!</v>
      </c>
      <c r="C368" s="157" t="e">
        <f t="shared" si="177"/>
        <v>#VALUE!</v>
      </c>
      <c r="D368" s="29"/>
      <c r="E368" s="155" t="str">
        <f ca="1">IFERROR(INDIRECT(ADDRESS(MATCH(D368,CatModules!C:C,0),2,1,1,"CatModules")),"")</f>
        <v/>
      </c>
      <c r="F368" s="96"/>
      <c r="G368" s="156" t="str">
        <f ca="1">IFERROR(INDIRECT(ADDRESS(MATCH(CONCATENATE(E368,"-",F368),CatInt!K:K,0),3,1,1,"CatInt")),"")</f>
        <v/>
      </c>
      <c r="H368" s="45" t="str">
        <f>IF(F368="","",VLOOKUP(F368,#REF!,2,FALSE))</f>
        <v/>
      </c>
      <c r="I368" s="29"/>
      <c r="J368" s="155" t="e">
        <f t="shared" si="178"/>
        <v>#VALUE!</v>
      </c>
      <c r="K368" s="155" t="e">
        <f t="shared" si="179"/>
        <v>#VALUE!</v>
      </c>
      <c r="L368" s="153"/>
      <c r="M368" s="53"/>
      <c r="N368" s="175">
        <f t="shared" si="180"/>
        <v>1368</v>
      </c>
      <c r="O368" s="53"/>
      <c r="P368" s="175">
        <f t="shared" si="181"/>
        <v>10368</v>
      </c>
      <c r="Q368" s="30"/>
      <c r="R368" s="149" t="str">
        <f>IFERROR(VLOOKUP(Q368,Setup!D$16:E$25,2,FALSE),"")</f>
        <v/>
      </c>
      <c r="S368" s="51" t="str">
        <f ca="1">IFERROR(IF(OR(I368="",VLOOKUP(I368,CatCostInp!$E$2:$K$88,7,FALSE)=0),"",VLOOKUP(I368,CatCostInp!$E$2:$K$88,7,FALSE)),"")</f>
        <v/>
      </c>
      <c r="T368" s="159" t="e">
        <f>VLOOKUP(U368,#REF!,2,FALSE)</f>
        <v>#REF!</v>
      </c>
      <c r="U368" s="30"/>
      <c r="V368" s="1" t="str">
        <f ca="1">IF(U368=Setup!$C$10,"Grant",IF('Other Pharma &amp; Health Products'!U368=Setup!$C$11,"Local",IF('Other Pharma &amp; Health Products'!U368=Setup!$C$12,"Other","")))</f>
        <v/>
      </c>
      <c r="W368" s="34"/>
      <c r="X368" s="148"/>
      <c r="Y368" s="34"/>
      <c r="Z368" s="36" t="str">
        <f t="shared" si="182"/>
        <v/>
      </c>
      <c r="AA368" s="34"/>
      <c r="AB368" s="32" t="str">
        <f t="shared" si="183"/>
        <v/>
      </c>
      <c r="AC368" s="34"/>
      <c r="AD368" s="32" t="str">
        <f t="shared" si="184"/>
        <v/>
      </c>
      <c r="AE368" s="34"/>
      <c r="AF368" s="36" t="str">
        <f t="shared" si="185"/>
        <v/>
      </c>
      <c r="AG368" s="36" t="str">
        <f t="shared" si="186"/>
        <v/>
      </c>
      <c r="AH368" s="36" t="str">
        <f t="shared" si="187"/>
        <v/>
      </c>
      <c r="AI368" s="55"/>
      <c r="AJ368" s="37"/>
      <c r="AK368" s="148"/>
      <c r="AL368" s="34"/>
      <c r="AM368" s="32" t="str">
        <f t="shared" si="188"/>
        <v/>
      </c>
      <c r="AN368" s="34"/>
      <c r="AO368" s="32" t="str">
        <f t="shared" si="189"/>
        <v/>
      </c>
      <c r="AP368" s="34"/>
      <c r="AQ368" s="32" t="str">
        <f t="shared" si="190"/>
        <v/>
      </c>
      <c r="AR368" s="34"/>
      <c r="AS368" s="36" t="str">
        <f t="shared" si="191"/>
        <v/>
      </c>
      <c r="AT368" s="36" t="str">
        <f t="shared" si="192"/>
        <v/>
      </c>
      <c r="AU368" s="36" t="str">
        <f t="shared" si="193"/>
        <v/>
      </c>
      <c r="AV368" s="55"/>
      <c r="AW368" s="34"/>
      <c r="AX368" s="148"/>
      <c r="AY368" s="34"/>
      <c r="AZ368" s="32" t="str">
        <f t="shared" si="194"/>
        <v/>
      </c>
      <c r="BA368" s="34"/>
      <c r="BB368" s="32" t="str">
        <f t="shared" si="195"/>
        <v/>
      </c>
      <c r="BC368" s="34"/>
      <c r="BD368" s="32" t="str">
        <f t="shared" si="196"/>
        <v/>
      </c>
      <c r="BE368" s="34"/>
      <c r="BF368" s="36" t="str">
        <f t="shared" si="197"/>
        <v/>
      </c>
      <c r="BG368" s="36" t="str">
        <f t="shared" si="198"/>
        <v/>
      </c>
      <c r="BH368" s="36" t="str">
        <f t="shared" si="199"/>
        <v/>
      </c>
      <c r="BI368" s="55"/>
      <c r="BJ368" s="34"/>
      <c r="BK368" s="148"/>
      <c r="BL368" s="34"/>
      <c r="BM368" s="32" t="str">
        <f t="shared" si="200"/>
        <v/>
      </c>
      <c r="BN368" s="34"/>
      <c r="BO368" s="32" t="str">
        <f t="shared" si="201"/>
        <v/>
      </c>
      <c r="BP368" s="34"/>
      <c r="BQ368" s="32" t="str">
        <f t="shared" si="202"/>
        <v/>
      </c>
      <c r="BR368" s="34"/>
      <c r="BS368" s="36" t="str">
        <f t="shared" si="203"/>
        <v/>
      </c>
      <c r="BT368" s="36" t="str">
        <f t="shared" si="204"/>
        <v/>
      </c>
      <c r="BU368" s="36" t="str">
        <f t="shared" si="205"/>
        <v/>
      </c>
      <c r="BV368" s="55"/>
      <c r="BW368" s="36" t="str">
        <f t="shared" si="206"/>
        <v/>
      </c>
      <c r="BX368" s="36" t="str">
        <f t="shared" si="206"/>
        <v/>
      </c>
      <c r="BY368" s="31"/>
      <c r="BZ368" s="38"/>
      <c r="CB368" s="120" t="e">
        <f t="shared" ca="1" si="175"/>
        <v>#VALUE!</v>
      </c>
      <c r="CC368" s="2" t="e">
        <f t="shared" ca="1" si="207"/>
        <v>#VALUE!</v>
      </c>
    </row>
    <row r="369" spans="1:81" s="10" customFormat="1" ht="25.15" customHeight="1" x14ac:dyDescent="0.2">
      <c r="A369" s="52" t="str">
        <f t="shared" si="208"/>
        <v/>
      </c>
      <c r="B369" s="157" t="e">
        <f t="shared" ca="1" si="176"/>
        <v>#VALUE!</v>
      </c>
      <c r="C369" s="157" t="e">
        <f t="shared" si="177"/>
        <v>#VALUE!</v>
      </c>
      <c r="D369" s="29"/>
      <c r="E369" s="155" t="str">
        <f ca="1">IFERROR(INDIRECT(ADDRESS(MATCH(D369,CatModules!C:C,0),2,1,1,"CatModules")),"")</f>
        <v/>
      </c>
      <c r="F369" s="96"/>
      <c r="G369" s="156" t="str">
        <f ca="1">IFERROR(INDIRECT(ADDRESS(MATCH(CONCATENATE(E369,"-",F369),CatInt!K:K,0),3,1,1,"CatInt")),"")</f>
        <v/>
      </c>
      <c r="H369" s="45" t="str">
        <f>IF(F369="","",VLOOKUP(F369,#REF!,2,FALSE))</f>
        <v/>
      </c>
      <c r="I369" s="29"/>
      <c r="J369" s="155" t="e">
        <f t="shared" si="178"/>
        <v>#VALUE!</v>
      </c>
      <c r="K369" s="155" t="e">
        <f t="shared" si="179"/>
        <v>#VALUE!</v>
      </c>
      <c r="L369" s="153"/>
      <c r="M369" s="53"/>
      <c r="N369" s="175">
        <f t="shared" si="180"/>
        <v>1369</v>
      </c>
      <c r="O369" s="53"/>
      <c r="P369" s="175">
        <f t="shared" si="181"/>
        <v>10369</v>
      </c>
      <c r="Q369" s="30"/>
      <c r="R369" s="149" t="str">
        <f>IFERROR(VLOOKUP(Q369,Setup!D$16:E$25,2,FALSE),"")</f>
        <v/>
      </c>
      <c r="S369" s="51" t="str">
        <f ca="1">IFERROR(IF(OR(I369="",VLOOKUP(I369,CatCostInp!$E$2:$K$88,7,FALSE)=0),"",VLOOKUP(I369,CatCostInp!$E$2:$K$88,7,FALSE)),"")</f>
        <v/>
      </c>
      <c r="T369" s="159" t="e">
        <f>VLOOKUP(U369,#REF!,2,FALSE)</f>
        <v>#REF!</v>
      </c>
      <c r="U369" s="30"/>
      <c r="V369" s="1" t="str">
        <f ca="1">IF(U369=Setup!$C$10,"Grant",IF('Other Pharma &amp; Health Products'!U369=Setup!$C$11,"Local",IF('Other Pharma &amp; Health Products'!U369=Setup!$C$12,"Other","")))</f>
        <v/>
      </c>
      <c r="W369" s="34"/>
      <c r="X369" s="148"/>
      <c r="Y369" s="34"/>
      <c r="Z369" s="36" t="str">
        <f t="shared" si="182"/>
        <v/>
      </c>
      <c r="AA369" s="34"/>
      <c r="AB369" s="32" t="str">
        <f t="shared" si="183"/>
        <v/>
      </c>
      <c r="AC369" s="34"/>
      <c r="AD369" s="32" t="str">
        <f t="shared" si="184"/>
        <v/>
      </c>
      <c r="AE369" s="34"/>
      <c r="AF369" s="36" t="str">
        <f t="shared" si="185"/>
        <v/>
      </c>
      <c r="AG369" s="36" t="str">
        <f t="shared" si="186"/>
        <v/>
      </c>
      <c r="AH369" s="36" t="str">
        <f t="shared" si="187"/>
        <v/>
      </c>
      <c r="AI369" s="55"/>
      <c r="AJ369" s="37"/>
      <c r="AK369" s="148"/>
      <c r="AL369" s="34"/>
      <c r="AM369" s="32" t="str">
        <f t="shared" si="188"/>
        <v/>
      </c>
      <c r="AN369" s="34"/>
      <c r="AO369" s="32" t="str">
        <f t="shared" si="189"/>
        <v/>
      </c>
      <c r="AP369" s="34"/>
      <c r="AQ369" s="32" t="str">
        <f t="shared" si="190"/>
        <v/>
      </c>
      <c r="AR369" s="34"/>
      <c r="AS369" s="36" t="str">
        <f t="shared" si="191"/>
        <v/>
      </c>
      <c r="AT369" s="36" t="str">
        <f t="shared" si="192"/>
        <v/>
      </c>
      <c r="AU369" s="36" t="str">
        <f t="shared" si="193"/>
        <v/>
      </c>
      <c r="AV369" s="55"/>
      <c r="AW369" s="34"/>
      <c r="AX369" s="148"/>
      <c r="AY369" s="34"/>
      <c r="AZ369" s="32" t="str">
        <f t="shared" si="194"/>
        <v/>
      </c>
      <c r="BA369" s="34"/>
      <c r="BB369" s="32" t="str">
        <f t="shared" si="195"/>
        <v/>
      </c>
      <c r="BC369" s="34"/>
      <c r="BD369" s="32" t="str">
        <f t="shared" si="196"/>
        <v/>
      </c>
      <c r="BE369" s="34"/>
      <c r="BF369" s="36" t="str">
        <f t="shared" si="197"/>
        <v/>
      </c>
      <c r="BG369" s="36" t="str">
        <f t="shared" si="198"/>
        <v/>
      </c>
      <c r="BH369" s="36" t="str">
        <f t="shared" si="199"/>
        <v/>
      </c>
      <c r="BI369" s="55"/>
      <c r="BJ369" s="34"/>
      <c r="BK369" s="148"/>
      <c r="BL369" s="34"/>
      <c r="BM369" s="32" t="str">
        <f t="shared" si="200"/>
        <v/>
      </c>
      <c r="BN369" s="34"/>
      <c r="BO369" s="32" t="str">
        <f t="shared" si="201"/>
        <v/>
      </c>
      <c r="BP369" s="34"/>
      <c r="BQ369" s="32" t="str">
        <f t="shared" si="202"/>
        <v/>
      </c>
      <c r="BR369" s="34"/>
      <c r="BS369" s="36" t="str">
        <f t="shared" si="203"/>
        <v/>
      </c>
      <c r="BT369" s="36" t="str">
        <f t="shared" si="204"/>
        <v/>
      </c>
      <c r="BU369" s="36" t="str">
        <f t="shared" si="205"/>
        <v/>
      </c>
      <c r="BV369" s="55"/>
      <c r="BW369" s="36" t="str">
        <f t="shared" si="206"/>
        <v/>
      </c>
      <c r="BX369" s="36" t="str">
        <f t="shared" si="206"/>
        <v/>
      </c>
      <c r="BY369" s="31"/>
      <c r="BZ369" s="38"/>
      <c r="CB369" s="120" t="e">
        <f t="shared" ca="1" si="175"/>
        <v>#VALUE!</v>
      </c>
      <c r="CC369" s="2" t="e">
        <f t="shared" ca="1" si="207"/>
        <v>#VALUE!</v>
      </c>
    </row>
    <row r="370" spans="1:81" s="10" customFormat="1" ht="25.15" customHeight="1" x14ac:dyDescent="0.2">
      <c r="A370" s="52" t="str">
        <f t="shared" si="208"/>
        <v/>
      </c>
      <c r="B370" s="157" t="e">
        <f t="shared" ca="1" si="176"/>
        <v>#VALUE!</v>
      </c>
      <c r="C370" s="157" t="e">
        <f t="shared" si="177"/>
        <v>#VALUE!</v>
      </c>
      <c r="D370" s="29"/>
      <c r="E370" s="155" t="str">
        <f ca="1">IFERROR(INDIRECT(ADDRESS(MATCH(D370,CatModules!C:C,0),2,1,1,"CatModules")),"")</f>
        <v/>
      </c>
      <c r="F370" s="96"/>
      <c r="G370" s="156" t="str">
        <f ca="1">IFERROR(INDIRECT(ADDRESS(MATCH(CONCATENATE(E370,"-",F370),CatInt!K:K,0),3,1,1,"CatInt")),"")</f>
        <v/>
      </c>
      <c r="H370" s="45" t="str">
        <f>IF(F370="","",VLOOKUP(F370,#REF!,2,FALSE))</f>
        <v/>
      </c>
      <c r="I370" s="29"/>
      <c r="J370" s="155" t="e">
        <f t="shared" si="178"/>
        <v>#VALUE!</v>
      </c>
      <c r="K370" s="155" t="e">
        <f t="shared" si="179"/>
        <v>#VALUE!</v>
      </c>
      <c r="L370" s="153"/>
      <c r="M370" s="53"/>
      <c r="N370" s="175">
        <f t="shared" si="180"/>
        <v>1370</v>
      </c>
      <c r="O370" s="53"/>
      <c r="P370" s="175">
        <f t="shared" si="181"/>
        <v>10370</v>
      </c>
      <c r="Q370" s="30"/>
      <c r="R370" s="149" t="str">
        <f>IFERROR(VLOOKUP(Q370,Setup!D$16:E$25,2,FALSE),"")</f>
        <v/>
      </c>
      <c r="S370" s="51" t="str">
        <f ca="1">IFERROR(IF(OR(I370="",VLOOKUP(I370,CatCostInp!$E$2:$K$88,7,FALSE)=0),"",VLOOKUP(I370,CatCostInp!$E$2:$K$88,7,FALSE)),"")</f>
        <v/>
      </c>
      <c r="T370" s="159" t="e">
        <f>VLOOKUP(U370,#REF!,2,FALSE)</f>
        <v>#REF!</v>
      </c>
      <c r="U370" s="30"/>
      <c r="V370" s="1" t="str">
        <f ca="1">IF(U370=Setup!$C$10,"Grant",IF('Other Pharma &amp; Health Products'!U370=Setup!$C$11,"Local",IF('Other Pharma &amp; Health Products'!U370=Setup!$C$12,"Other","")))</f>
        <v/>
      </c>
      <c r="W370" s="34"/>
      <c r="X370" s="148"/>
      <c r="Y370" s="34"/>
      <c r="Z370" s="36" t="str">
        <f t="shared" si="182"/>
        <v/>
      </c>
      <c r="AA370" s="34"/>
      <c r="AB370" s="32" t="str">
        <f t="shared" si="183"/>
        <v/>
      </c>
      <c r="AC370" s="34"/>
      <c r="AD370" s="32" t="str">
        <f t="shared" si="184"/>
        <v/>
      </c>
      <c r="AE370" s="34"/>
      <c r="AF370" s="36" t="str">
        <f t="shared" si="185"/>
        <v/>
      </c>
      <c r="AG370" s="36" t="str">
        <f t="shared" si="186"/>
        <v/>
      </c>
      <c r="AH370" s="36" t="str">
        <f t="shared" si="187"/>
        <v/>
      </c>
      <c r="AI370" s="55"/>
      <c r="AJ370" s="37"/>
      <c r="AK370" s="148"/>
      <c r="AL370" s="34"/>
      <c r="AM370" s="32" t="str">
        <f t="shared" si="188"/>
        <v/>
      </c>
      <c r="AN370" s="34"/>
      <c r="AO370" s="32" t="str">
        <f t="shared" si="189"/>
        <v/>
      </c>
      <c r="AP370" s="34"/>
      <c r="AQ370" s="32" t="str">
        <f t="shared" si="190"/>
        <v/>
      </c>
      <c r="AR370" s="34"/>
      <c r="AS370" s="36" t="str">
        <f t="shared" si="191"/>
        <v/>
      </c>
      <c r="AT370" s="36" t="str">
        <f t="shared" si="192"/>
        <v/>
      </c>
      <c r="AU370" s="36" t="str">
        <f t="shared" si="193"/>
        <v/>
      </c>
      <c r="AV370" s="55"/>
      <c r="AW370" s="34"/>
      <c r="AX370" s="148"/>
      <c r="AY370" s="34"/>
      <c r="AZ370" s="32" t="str">
        <f t="shared" si="194"/>
        <v/>
      </c>
      <c r="BA370" s="34"/>
      <c r="BB370" s="32" t="str">
        <f t="shared" si="195"/>
        <v/>
      </c>
      <c r="BC370" s="34"/>
      <c r="BD370" s="32" t="str">
        <f t="shared" si="196"/>
        <v/>
      </c>
      <c r="BE370" s="34"/>
      <c r="BF370" s="36" t="str">
        <f t="shared" si="197"/>
        <v/>
      </c>
      <c r="BG370" s="36" t="str">
        <f t="shared" si="198"/>
        <v/>
      </c>
      <c r="BH370" s="36" t="str">
        <f t="shared" si="199"/>
        <v/>
      </c>
      <c r="BI370" s="55"/>
      <c r="BJ370" s="34"/>
      <c r="BK370" s="148"/>
      <c r="BL370" s="34"/>
      <c r="BM370" s="32" t="str">
        <f t="shared" si="200"/>
        <v/>
      </c>
      <c r="BN370" s="34"/>
      <c r="BO370" s="32" t="str">
        <f t="shared" si="201"/>
        <v/>
      </c>
      <c r="BP370" s="34"/>
      <c r="BQ370" s="32" t="str">
        <f t="shared" si="202"/>
        <v/>
      </c>
      <c r="BR370" s="34"/>
      <c r="BS370" s="36" t="str">
        <f t="shared" si="203"/>
        <v/>
      </c>
      <c r="BT370" s="36" t="str">
        <f t="shared" si="204"/>
        <v/>
      </c>
      <c r="BU370" s="36" t="str">
        <f t="shared" si="205"/>
        <v/>
      </c>
      <c r="BV370" s="55"/>
      <c r="BW370" s="36" t="str">
        <f t="shared" si="206"/>
        <v/>
      </c>
      <c r="BX370" s="36" t="str">
        <f t="shared" si="206"/>
        <v/>
      </c>
      <c r="BY370" s="31"/>
      <c r="BZ370" s="38"/>
      <c r="CB370" s="120" t="e">
        <f t="shared" ca="1" si="175"/>
        <v>#VALUE!</v>
      </c>
      <c r="CC370" s="2" t="e">
        <f t="shared" ca="1" si="207"/>
        <v>#VALUE!</v>
      </c>
    </row>
    <row r="371" spans="1:81" s="10" customFormat="1" ht="25.15" customHeight="1" x14ac:dyDescent="0.2">
      <c r="A371" s="52" t="str">
        <f t="shared" si="208"/>
        <v/>
      </c>
      <c r="B371" s="157" t="e">
        <f t="shared" ca="1" si="176"/>
        <v>#VALUE!</v>
      </c>
      <c r="C371" s="157" t="e">
        <f t="shared" si="177"/>
        <v>#VALUE!</v>
      </c>
      <c r="D371" s="29"/>
      <c r="E371" s="155" t="str">
        <f ca="1">IFERROR(INDIRECT(ADDRESS(MATCH(D371,CatModules!C:C,0),2,1,1,"CatModules")),"")</f>
        <v/>
      </c>
      <c r="F371" s="96"/>
      <c r="G371" s="156" t="str">
        <f ca="1">IFERROR(INDIRECT(ADDRESS(MATCH(CONCATENATE(E371,"-",F371),CatInt!K:K,0),3,1,1,"CatInt")),"")</f>
        <v/>
      </c>
      <c r="H371" s="45" t="str">
        <f>IF(F371="","",VLOOKUP(F371,#REF!,2,FALSE))</f>
        <v/>
      </c>
      <c r="I371" s="29"/>
      <c r="J371" s="155" t="e">
        <f t="shared" si="178"/>
        <v>#VALUE!</v>
      </c>
      <c r="K371" s="155" t="e">
        <f t="shared" si="179"/>
        <v>#VALUE!</v>
      </c>
      <c r="L371" s="153"/>
      <c r="M371" s="53"/>
      <c r="N371" s="175">
        <f t="shared" si="180"/>
        <v>1371</v>
      </c>
      <c r="O371" s="53"/>
      <c r="P371" s="175">
        <f t="shared" si="181"/>
        <v>10371</v>
      </c>
      <c r="Q371" s="30"/>
      <c r="R371" s="149" t="str">
        <f>IFERROR(VLOOKUP(Q371,Setup!D$16:E$25,2,FALSE),"")</f>
        <v/>
      </c>
      <c r="S371" s="51" t="str">
        <f ca="1">IFERROR(IF(OR(I371="",VLOOKUP(I371,CatCostInp!$E$2:$K$88,7,FALSE)=0),"",VLOOKUP(I371,CatCostInp!$E$2:$K$88,7,FALSE)),"")</f>
        <v/>
      </c>
      <c r="T371" s="159" t="e">
        <f>VLOOKUP(U371,#REF!,2,FALSE)</f>
        <v>#REF!</v>
      </c>
      <c r="U371" s="30"/>
      <c r="V371" s="1" t="str">
        <f ca="1">IF(U371=Setup!$C$10,"Grant",IF('Other Pharma &amp; Health Products'!U371=Setup!$C$11,"Local",IF('Other Pharma &amp; Health Products'!U371=Setup!$C$12,"Other","")))</f>
        <v/>
      </c>
      <c r="W371" s="34"/>
      <c r="X371" s="148"/>
      <c r="Y371" s="34"/>
      <c r="Z371" s="36" t="str">
        <f t="shared" si="182"/>
        <v/>
      </c>
      <c r="AA371" s="34"/>
      <c r="AB371" s="32" t="str">
        <f t="shared" si="183"/>
        <v/>
      </c>
      <c r="AC371" s="34"/>
      <c r="AD371" s="32" t="str">
        <f t="shared" si="184"/>
        <v/>
      </c>
      <c r="AE371" s="34"/>
      <c r="AF371" s="36" t="str">
        <f t="shared" si="185"/>
        <v/>
      </c>
      <c r="AG371" s="36" t="str">
        <f t="shared" si="186"/>
        <v/>
      </c>
      <c r="AH371" s="36" t="str">
        <f t="shared" si="187"/>
        <v/>
      </c>
      <c r="AI371" s="55"/>
      <c r="AJ371" s="37"/>
      <c r="AK371" s="148"/>
      <c r="AL371" s="34"/>
      <c r="AM371" s="32" t="str">
        <f t="shared" si="188"/>
        <v/>
      </c>
      <c r="AN371" s="34"/>
      <c r="AO371" s="32" t="str">
        <f t="shared" si="189"/>
        <v/>
      </c>
      <c r="AP371" s="34"/>
      <c r="AQ371" s="32" t="str">
        <f t="shared" si="190"/>
        <v/>
      </c>
      <c r="AR371" s="34"/>
      <c r="AS371" s="36" t="str">
        <f t="shared" si="191"/>
        <v/>
      </c>
      <c r="AT371" s="36" t="str">
        <f t="shared" si="192"/>
        <v/>
      </c>
      <c r="AU371" s="36" t="str">
        <f t="shared" si="193"/>
        <v/>
      </c>
      <c r="AV371" s="55"/>
      <c r="AW371" s="34"/>
      <c r="AX371" s="148"/>
      <c r="AY371" s="34"/>
      <c r="AZ371" s="32" t="str">
        <f t="shared" si="194"/>
        <v/>
      </c>
      <c r="BA371" s="34"/>
      <c r="BB371" s="32" t="str">
        <f t="shared" si="195"/>
        <v/>
      </c>
      <c r="BC371" s="34"/>
      <c r="BD371" s="32" t="str">
        <f t="shared" si="196"/>
        <v/>
      </c>
      <c r="BE371" s="34"/>
      <c r="BF371" s="36" t="str">
        <f t="shared" si="197"/>
        <v/>
      </c>
      <c r="BG371" s="36" t="str">
        <f t="shared" si="198"/>
        <v/>
      </c>
      <c r="BH371" s="36" t="str">
        <f t="shared" si="199"/>
        <v/>
      </c>
      <c r="BI371" s="55"/>
      <c r="BJ371" s="34"/>
      <c r="BK371" s="148"/>
      <c r="BL371" s="34"/>
      <c r="BM371" s="32" t="str">
        <f t="shared" si="200"/>
        <v/>
      </c>
      <c r="BN371" s="34"/>
      <c r="BO371" s="32" t="str">
        <f t="shared" si="201"/>
        <v/>
      </c>
      <c r="BP371" s="34"/>
      <c r="BQ371" s="32" t="str">
        <f t="shared" si="202"/>
        <v/>
      </c>
      <c r="BR371" s="34"/>
      <c r="BS371" s="36" t="str">
        <f t="shared" si="203"/>
        <v/>
      </c>
      <c r="BT371" s="36" t="str">
        <f t="shared" si="204"/>
        <v/>
      </c>
      <c r="BU371" s="36" t="str">
        <f t="shared" si="205"/>
        <v/>
      </c>
      <c r="BV371" s="55"/>
      <c r="BW371" s="36" t="str">
        <f t="shared" si="206"/>
        <v/>
      </c>
      <c r="BX371" s="36" t="str">
        <f t="shared" si="206"/>
        <v/>
      </c>
      <c r="BY371" s="31"/>
      <c r="BZ371" s="38"/>
      <c r="CB371" s="120" t="e">
        <f t="shared" ca="1" si="175"/>
        <v>#VALUE!</v>
      </c>
      <c r="CC371" s="2" t="e">
        <f t="shared" ca="1" si="207"/>
        <v>#VALUE!</v>
      </c>
    </row>
    <row r="372" spans="1:81" s="10" customFormat="1" ht="25.15" customHeight="1" x14ac:dyDescent="0.2">
      <c r="A372" s="52" t="str">
        <f t="shared" si="208"/>
        <v/>
      </c>
      <c r="B372" s="157" t="e">
        <f t="shared" ca="1" si="176"/>
        <v>#VALUE!</v>
      </c>
      <c r="C372" s="157" t="e">
        <f t="shared" si="177"/>
        <v>#VALUE!</v>
      </c>
      <c r="D372" s="29"/>
      <c r="E372" s="155" t="str">
        <f ca="1">IFERROR(INDIRECT(ADDRESS(MATCH(D372,CatModules!C:C,0),2,1,1,"CatModules")),"")</f>
        <v/>
      </c>
      <c r="F372" s="96"/>
      <c r="G372" s="156" t="str">
        <f ca="1">IFERROR(INDIRECT(ADDRESS(MATCH(CONCATENATE(E372,"-",F372),CatInt!K:K,0),3,1,1,"CatInt")),"")</f>
        <v/>
      </c>
      <c r="H372" s="45" t="str">
        <f>IF(F372="","",VLOOKUP(F372,#REF!,2,FALSE))</f>
        <v/>
      </c>
      <c r="I372" s="29"/>
      <c r="J372" s="155" t="e">
        <f t="shared" si="178"/>
        <v>#VALUE!</v>
      </c>
      <c r="K372" s="155" t="e">
        <f t="shared" si="179"/>
        <v>#VALUE!</v>
      </c>
      <c r="L372" s="153"/>
      <c r="M372" s="53"/>
      <c r="N372" s="175">
        <f t="shared" si="180"/>
        <v>1372</v>
      </c>
      <c r="O372" s="53"/>
      <c r="P372" s="175">
        <f t="shared" si="181"/>
        <v>10372</v>
      </c>
      <c r="Q372" s="30"/>
      <c r="R372" s="149" t="str">
        <f>IFERROR(VLOOKUP(Q372,Setup!D$16:E$25,2,FALSE),"")</f>
        <v/>
      </c>
      <c r="S372" s="51" t="str">
        <f ca="1">IFERROR(IF(OR(I372="",VLOOKUP(I372,CatCostInp!$E$2:$K$88,7,FALSE)=0),"",VLOOKUP(I372,CatCostInp!$E$2:$K$88,7,FALSE)),"")</f>
        <v/>
      </c>
      <c r="T372" s="159" t="e">
        <f>VLOOKUP(U372,#REF!,2,FALSE)</f>
        <v>#REF!</v>
      </c>
      <c r="U372" s="30"/>
      <c r="V372" s="1" t="str">
        <f ca="1">IF(U372=Setup!$C$10,"Grant",IF('Other Pharma &amp; Health Products'!U372=Setup!$C$11,"Local",IF('Other Pharma &amp; Health Products'!U372=Setup!$C$12,"Other","")))</f>
        <v/>
      </c>
      <c r="W372" s="34"/>
      <c r="X372" s="148"/>
      <c r="Y372" s="34"/>
      <c r="Z372" s="36" t="str">
        <f t="shared" si="182"/>
        <v/>
      </c>
      <c r="AA372" s="34"/>
      <c r="AB372" s="32" t="str">
        <f t="shared" si="183"/>
        <v/>
      </c>
      <c r="AC372" s="34"/>
      <c r="AD372" s="32" t="str">
        <f t="shared" si="184"/>
        <v/>
      </c>
      <c r="AE372" s="34"/>
      <c r="AF372" s="36" t="str">
        <f t="shared" si="185"/>
        <v/>
      </c>
      <c r="AG372" s="36" t="str">
        <f t="shared" si="186"/>
        <v/>
      </c>
      <c r="AH372" s="36" t="str">
        <f t="shared" si="187"/>
        <v/>
      </c>
      <c r="AI372" s="55"/>
      <c r="AJ372" s="37"/>
      <c r="AK372" s="148"/>
      <c r="AL372" s="34"/>
      <c r="AM372" s="32" t="str">
        <f t="shared" si="188"/>
        <v/>
      </c>
      <c r="AN372" s="34"/>
      <c r="AO372" s="32" t="str">
        <f t="shared" si="189"/>
        <v/>
      </c>
      <c r="AP372" s="34"/>
      <c r="AQ372" s="32" t="str">
        <f t="shared" si="190"/>
        <v/>
      </c>
      <c r="AR372" s="34"/>
      <c r="AS372" s="36" t="str">
        <f t="shared" si="191"/>
        <v/>
      </c>
      <c r="AT372" s="36" t="str">
        <f t="shared" si="192"/>
        <v/>
      </c>
      <c r="AU372" s="36" t="str">
        <f t="shared" si="193"/>
        <v/>
      </c>
      <c r="AV372" s="55"/>
      <c r="AW372" s="34"/>
      <c r="AX372" s="148"/>
      <c r="AY372" s="34"/>
      <c r="AZ372" s="32" t="str">
        <f t="shared" si="194"/>
        <v/>
      </c>
      <c r="BA372" s="34"/>
      <c r="BB372" s="32" t="str">
        <f t="shared" si="195"/>
        <v/>
      </c>
      <c r="BC372" s="34"/>
      <c r="BD372" s="32" t="str">
        <f t="shared" si="196"/>
        <v/>
      </c>
      <c r="BE372" s="34"/>
      <c r="BF372" s="36" t="str">
        <f t="shared" si="197"/>
        <v/>
      </c>
      <c r="BG372" s="36" t="str">
        <f t="shared" si="198"/>
        <v/>
      </c>
      <c r="BH372" s="36" t="str">
        <f t="shared" si="199"/>
        <v/>
      </c>
      <c r="BI372" s="55"/>
      <c r="BJ372" s="34"/>
      <c r="BK372" s="148"/>
      <c r="BL372" s="34"/>
      <c r="BM372" s="32" t="str">
        <f t="shared" si="200"/>
        <v/>
      </c>
      <c r="BN372" s="34"/>
      <c r="BO372" s="32" t="str">
        <f t="shared" si="201"/>
        <v/>
      </c>
      <c r="BP372" s="34"/>
      <c r="BQ372" s="32" t="str">
        <f t="shared" si="202"/>
        <v/>
      </c>
      <c r="BR372" s="34"/>
      <c r="BS372" s="36" t="str">
        <f t="shared" si="203"/>
        <v/>
      </c>
      <c r="BT372" s="36" t="str">
        <f t="shared" si="204"/>
        <v/>
      </c>
      <c r="BU372" s="36" t="str">
        <f t="shared" si="205"/>
        <v/>
      </c>
      <c r="BV372" s="55"/>
      <c r="BW372" s="36" t="str">
        <f t="shared" si="206"/>
        <v/>
      </c>
      <c r="BX372" s="36" t="str">
        <f t="shared" si="206"/>
        <v/>
      </c>
      <c r="BY372" s="31"/>
      <c r="BZ372" s="38"/>
      <c r="CB372" s="120" t="e">
        <f t="shared" ca="1" si="175"/>
        <v>#VALUE!</v>
      </c>
      <c r="CC372" s="2" t="e">
        <f t="shared" ca="1" si="207"/>
        <v>#VALUE!</v>
      </c>
    </row>
    <row r="373" spans="1:81" s="10" customFormat="1" ht="25.15" customHeight="1" x14ac:dyDescent="0.2">
      <c r="A373" s="52" t="str">
        <f t="shared" si="208"/>
        <v/>
      </c>
      <c r="B373" s="157" t="e">
        <f t="shared" ca="1" si="176"/>
        <v>#VALUE!</v>
      </c>
      <c r="C373" s="157" t="e">
        <f t="shared" si="177"/>
        <v>#VALUE!</v>
      </c>
      <c r="D373" s="29"/>
      <c r="E373" s="155" t="str">
        <f ca="1">IFERROR(INDIRECT(ADDRESS(MATCH(D373,CatModules!C:C,0),2,1,1,"CatModules")),"")</f>
        <v/>
      </c>
      <c r="F373" s="96"/>
      <c r="G373" s="156" t="str">
        <f ca="1">IFERROR(INDIRECT(ADDRESS(MATCH(CONCATENATE(E373,"-",F373),CatInt!K:K,0),3,1,1,"CatInt")),"")</f>
        <v/>
      </c>
      <c r="H373" s="45" t="str">
        <f>IF(F373="","",VLOOKUP(F373,#REF!,2,FALSE))</f>
        <v/>
      </c>
      <c r="I373" s="29"/>
      <c r="J373" s="155" t="e">
        <f t="shared" si="178"/>
        <v>#VALUE!</v>
      </c>
      <c r="K373" s="155" t="e">
        <f t="shared" si="179"/>
        <v>#VALUE!</v>
      </c>
      <c r="L373" s="153"/>
      <c r="M373" s="53"/>
      <c r="N373" s="175">
        <f t="shared" si="180"/>
        <v>1373</v>
      </c>
      <c r="O373" s="53"/>
      <c r="P373" s="175">
        <f t="shared" si="181"/>
        <v>10373</v>
      </c>
      <c r="Q373" s="30"/>
      <c r="R373" s="149" t="str">
        <f>IFERROR(VLOOKUP(Q373,Setup!D$16:E$25,2,FALSE),"")</f>
        <v/>
      </c>
      <c r="S373" s="51" t="str">
        <f ca="1">IFERROR(IF(OR(I373="",VLOOKUP(I373,CatCostInp!$E$2:$K$88,7,FALSE)=0),"",VLOOKUP(I373,CatCostInp!$E$2:$K$88,7,FALSE)),"")</f>
        <v/>
      </c>
      <c r="T373" s="159" t="e">
        <f>VLOOKUP(U373,#REF!,2,FALSE)</f>
        <v>#REF!</v>
      </c>
      <c r="U373" s="30"/>
      <c r="V373" s="1" t="str">
        <f ca="1">IF(U373=Setup!$C$10,"Grant",IF('Other Pharma &amp; Health Products'!U373=Setup!$C$11,"Local",IF('Other Pharma &amp; Health Products'!U373=Setup!$C$12,"Other","")))</f>
        <v/>
      </c>
      <c r="W373" s="34"/>
      <c r="X373" s="148"/>
      <c r="Y373" s="34"/>
      <c r="Z373" s="36" t="str">
        <f t="shared" si="182"/>
        <v/>
      </c>
      <c r="AA373" s="34"/>
      <c r="AB373" s="32" t="str">
        <f t="shared" si="183"/>
        <v/>
      </c>
      <c r="AC373" s="34"/>
      <c r="AD373" s="32" t="str">
        <f t="shared" si="184"/>
        <v/>
      </c>
      <c r="AE373" s="34"/>
      <c r="AF373" s="36" t="str">
        <f t="shared" si="185"/>
        <v/>
      </c>
      <c r="AG373" s="36" t="str">
        <f t="shared" si="186"/>
        <v/>
      </c>
      <c r="AH373" s="36" t="str">
        <f t="shared" si="187"/>
        <v/>
      </c>
      <c r="AI373" s="55"/>
      <c r="AJ373" s="37"/>
      <c r="AK373" s="148"/>
      <c r="AL373" s="34"/>
      <c r="AM373" s="32" t="str">
        <f t="shared" si="188"/>
        <v/>
      </c>
      <c r="AN373" s="34"/>
      <c r="AO373" s="32" t="str">
        <f t="shared" si="189"/>
        <v/>
      </c>
      <c r="AP373" s="34"/>
      <c r="AQ373" s="32" t="str">
        <f t="shared" si="190"/>
        <v/>
      </c>
      <c r="AR373" s="34"/>
      <c r="AS373" s="36" t="str">
        <f t="shared" si="191"/>
        <v/>
      </c>
      <c r="AT373" s="36" t="str">
        <f t="shared" si="192"/>
        <v/>
      </c>
      <c r="AU373" s="36" t="str">
        <f t="shared" si="193"/>
        <v/>
      </c>
      <c r="AV373" s="55"/>
      <c r="AW373" s="34"/>
      <c r="AX373" s="148"/>
      <c r="AY373" s="34"/>
      <c r="AZ373" s="32" t="str">
        <f t="shared" si="194"/>
        <v/>
      </c>
      <c r="BA373" s="34"/>
      <c r="BB373" s="32" t="str">
        <f t="shared" si="195"/>
        <v/>
      </c>
      <c r="BC373" s="34"/>
      <c r="BD373" s="32" t="str">
        <f t="shared" si="196"/>
        <v/>
      </c>
      <c r="BE373" s="34"/>
      <c r="BF373" s="36" t="str">
        <f t="shared" si="197"/>
        <v/>
      </c>
      <c r="BG373" s="36" t="str">
        <f t="shared" si="198"/>
        <v/>
      </c>
      <c r="BH373" s="36" t="str">
        <f t="shared" si="199"/>
        <v/>
      </c>
      <c r="BI373" s="55"/>
      <c r="BJ373" s="34"/>
      <c r="BK373" s="148"/>
      <c r="BL373" s="34"/>
      <c r="BM373" s="32" t="str">
        <f t="shared" si="200"/>
        <v/>
      </c>
      <c r="BN373" s="34"/>
      <c r="BO373" s="32" t="str">
        <f t="shared" si="201"/>
        <v/>
      </c>
      <c r="BP373" s="34"/>
      <c r="BQ373" s="32" t="str">
        <f t="shared" si="202"/>
        <v/>
      </c>
      <c r="BR373" s="34"/>
      <c r="BS373" s="36" t="str">
        <f t="shared" si="203"/>
        <v/>
      </c>
      <c r="BT373" s="36" t="str">
        <f t="shared" si="204"/>
        <v/>
      </c>
      <c r="BU373" s="36" t="str">
        <f t="shared" si="205"/>
        <v/>
      </c>
      <c r="BV373" s="55"/>
      <c r="BW373" s="36" t="str">
        <f t="shared" si="206"/>
        <v/>
      </c>
      <c r="BX373" s="36" t="str">
        <f t="shared" si="206"/>
        <v/>
      </c>
      <c r="BY373" s="31"/>
      <c r="BZ373" s="38"/>
      <c r="CB373" s="120" t="e">
        <f t="shared" ca="1" si="175"/>
        <v>#VALUE!</v>
      </c>
      <c r="CC373" s="2" t="e">
        <f t="shared" ca="1" si="207"/>
        <v>#VALUE!</v>
      </c>
    </row>
    <row r="374" spans="1:81" s="10" customFormat="1" ht="25.15" customHeight="1" x14ac:dyDescent="0.2">
      <c r="A374" s="52" t="str">
        <f t="shared" si="208"/>
        <v/>
      </c>
      <c r="B374" s="157" t="e">
        <f t="shared" ca="1" si="176"/>
        <v>#VALUE!</v>
      </c>
      <c r="C374" s="157" t="e">
        <f t="shared" si="177"/>
        <v>#VALUE!</v>
      </c>
      <c r="D374" s="29"/>
      <c r="E374" s="155" t="str">
        <f ca="1">IFERROR(INDIRECT(ADDRESS(MATCH(D374,CatModules!C:C,0),2,1,1,"CatModules")),"")</f>
        <v/>
      </c>
      <c r="F374" s="96"/>
      <c r="G374" s="156" t="str">
        <f ca="1">IFERROR(INDIRECT(ADDRESS(MATCH(CONCATENATE(E374,"-",F374),CatInt!K:K,0),3,1,1,"CatInt")),"")</f>
        <v/>
      </c>
      <c r="H374" s="45" t="str">
        <f>IF(F374="","",VLOOKUP(F374,#REF!,2,FALSE))</f>
        <v/>
      </c>
      <c r="I374" s="29"/>
      <c r="J374" s="155" t="e">
        <f t="shared" si="178"/>
        <v>#VALUE!</v>
      </c>
      <c r="K374" s="155" t="e">
        <f t="shared" si="179"/>
        <v>#VALUE!</v>
      </c>
      <c r="L374" s="153"/>
      <c r="M374" s="53"/>
      <c r="N374" s="175">
        <f t="shared" si="180"/>
        <v>1374</v>
      </c>
      <c r="O374" s="53"/>
      <c r="P374" s="175">
        <f t="shared" si="181"/>
        <v>10374</v>
      </c>
      <c r="Q374" s="30"/>
      <c r="R374" s="149" t="str">
        <f>IFERROR(VLOOKUP(Q374,Setup!D$16:E$25,2,FALSE),"")</f>
        <v/>
      </c>
      <c r="S374" s="51" t="str">
        <f ca="1">IFERROR(IF(OR(I374="",VLOOKUP(I374,CatCostInp!$E$2:$K$88,7,FALSE)=0),"",VLOOKUP(I374,CatCostInp!$E$2:$K$88,7,FALSE)),"")</f>
        <v/>
      </c>
      <c r="T374" s="159" t="e">
        <f>VLOOKUP(U374,#REF!,2,FALSE)</f>
        <v>#REF!</v>
      </c>
      <c r="U374" s="30"/>
      <c r="V374" s="1" t="str">
        <f ca="1">IF(U374=Setup!$C$10,"Grant",IF('Other Pharma &amp; Health Products'!U374=Setup!$C$11,"Local",IF('Other Pharma &amp; Health Products'!U374=Setup!$C$12,"Other","")))</f>
        <v/>
      </c>
      <c r="W374" s="34"/>
      <c r="X374" s="148"/>
      <c r="Y374" s="34"/>
      <c r="Z374" s="36" t="str">
        <f t="shared" si="182"/>
        <v/>
      </c>
      <c r="AA374" s="34"/>
      <c r="AB374" s="32" t="str">
        <f t="shared" si="183"/>
        <v/>
      </c>
      <c r="AC374" s="34"/>
      <c r="AD374" s="32" t="str">
        <f t="shared" si="184"/>
        <v/>
      </c>
      <c r="AE374" s="34"/>
      <c r="AF374" s="36" t="str">
        <f t="shared" si="185"/>
        <v/>
      </c>
      <c r="AG374" s="36" t="str">
        <f t="shared" si="186"/>
        <v/>
      </c>
      <c r="AH374" s="36" t="str">
        <f t="shared" si="187"/>
        <v/>
      </c>
      <c r="AI374" s="55"/>
      <c r="AJ374" s="37"/>
      <c r="AK374" s="148"/>
      <c r="AL374" s="34"/>
      <c r="AM374" s="32" t="str">
        <f t="shared" si="188"/>
        <v/>
      </c>
      <c r="AN374" s="34"/>
      <c r="AO374" s="32" t="str">
        <f t="shared" si="189"/>
        <v/>
      </c>
      <c r="AP374" s="34"/>
      <c r="AQ374" s="32" t="str">
        <f t="shared" si="190"/>
        <v/>
      </c>
      <c r="AR374" s="34"/>
      <c r="AS374" s="36" t="str">
        <f t="shared" si="191"/>
        <v/>
      </c>
      <c r="AT374" s="36" t="str">
        <f t="shared" si="192"/>
        <v/>
      </c>
      <c r="AU374" s="36" t="str">
        <f t="shared" si="193"/>
        <v/>
      </c>
      <c r="AV374" s="55"/>
      <c r="AW374" s="34"/>
      <c r="AX374" s="148"/>
      <c r="AY374" s="34"/>
      <c r="AZ374" s="32" t="str">
        <f t="shared" si="194"/>
        <v/>
      </c>
      <c r="BA374" s="34"/>
      <c r="BB374" s="32" t="str">
        <f t="shared" si="195"/>
        <v/>
      </c>
      <c r="BC374" s="34"/>
      <c r="BD374" s="32" t="str">
        <f t="shared" si="196"/>
        <v/>
      </c>
      <c r="BE374" s="34"/>
      <c r="BF374" s="36" t="str">
        <f t="shared" si="197"/>
        <v/>
      </c>
      <c r="BG374" s="36" t="str">
        <f t="shared" si="198"/>
        <v/>
      </c>
      <c r="BH374" s="36" t="str">
        <f t="shared" si="199"/>
        <v/>
      </c>
      <c r="BI374" s="55"/>
      <c r="BJ374" s="34"/>
      <c r="BK374" s="148"/>
      <c r="BL374" s="34"/>
      <c r="BM374" s="32" t="str">
        <f t="shared" si="200"/>
        <v/>
      </c>
      <c r="BN374" s="34"/>
      <c r="BO374" s="32" t="str">
        <f t="shared" si="201"/>
        <v/>
      </c>
      <c r="BP374" s="34"/>
      <c r="BQ374" s="32" t="str">
        <f t="shared" si="202"/>
        <v/>
      </c>
      <c r="BR374" s="34"/>
      <c r="BS374" s="36" t="str">
        <f t="shared" si="203"/>
        <v/>
      </c>
      <c r="BT374" s="36" t="str">
        <f t="shared" si="204"/>
        <v/>
      </c>
      <c r="BU374" s="36" t="str">
        <f t="shared" si="205"/>
        <v/>
      </c>
      <c r="BV374" s="55"/>
      <c r="BW374" s="36" t="str">
        <f t="shared" si="206"/>
        <v/>
      </c>
      <c r="BX374" s="36" t="str">
        <f t="shared" si="206"/>
        <v/>
      </c>
      <c r="BY374" s="31"/>
      <c r="BZ374" s="38"/>
      <c r="CB374" s="120" t="e">
        <f t="shared" ca="1" si="175"/>
        <v>#VALUE!</v>
      </c>
      <c r="CC374" s="2" t="e">
        <f t="shared" ca="1" si="207"/>
        <v>#VALUE!</v>
      </c>
    </row>
    <row r="375" spans="1:81" s="10" customFormat="1" ht="25.15" customHeight="1" x14ac:dyDescent="0.2">
      <c r="A375" s="52" t="str">
        <f t="shared" si="208"/>
        <v/>
      </c>
      <c r="B375" s="157" t="e">
        <f t="shared" ca="1" si="176"/>
        <v>#VALUE!</v>
      </c>
      <c r="C375" s="157" t="e">
        <f t="shared" si="177"/>
        <v>#VALUE!</v>
      </c>
      <c r="D375" s="29"/>
      <c r="E375" s="155" t="str">
        <f ca="1">IFERROR(INDIRECT(ADDRESS(MATCH(D375,CatModules!C:C,0),2,1,1,"CatModules")),"")</f>
        <v/>
      </c>
      <c r="F375" s="96"/>
      <c r="G375" s="156" t="str">
        <f ca="1">IFERROR(INDIRECT(ADDRESS(MATCH(CONCATENATE(E375,"-",F375),CatInt!K:K,0),3,1,1,"CatInt")),"")</f>
        <v/>
      </c>
      <c r="H375" s="45" t="str">
        <f>IF(F375="","",VLOOKUP(F375,#REF!,2,FALSE))</f>
        <v/>
      </c>
      <c r="I375" s="29"/>
      <c r="J375" s="155" t="e">
        <f t="shared" si="178"/>
        <v>#VALUE!</v>
      </c>
      <c r="K375" s="155" t="e">
        <f t="shared" si="179"/>
        <v>#VALUE!</v>
      </c>
      <c r="L375" s="153"/>
      <c r="M375" s="53"/>
      <c r="N375" s="175">
        <f t="shared" si="180"/>
        <v>1375</v>
      </c>
      <c r="O375" s="53"/>
      <c r="P375" s="175">
        <f t="shared" si="181"/>
        <v>10375</v>
      </c>
      <c r="Q375" s="30"/>
      <c r="R375" s="149" t="str">
        <f>IFERROR(VLOOKUP(Q375,Setup!D$16:E$25,2,FALSE),"")</f>
        <v/>
      </c>
      <c r="S375" s="51" t="str">
        <f ca="1">IFERROR(IF(OR(I375="",VLOOKUP(I375,CatCostInp!$E$2:$K$88,7,FALSE)=0),"",VLOOKUP(I375,CatCostInp!$E$2:$K$88,7,FALSE)),"")</f>
        <v/>
      </c>
      <c r="T375" s="159" t="e">
        <f>VLOOKUP(U375,#REF!,2,FALSE)</f>
        <v>#REF!</v>
      </c>
      <c r="U375" s="30"/>
      <c r="V375" s="1" t="str">
        <f ca="1">IF(U375=Setup!$C$10,"Grant",IF('Other Pharma &amp; Health Products'!U375=Setup!$C$11,"Local",IF('Other Pharma &amp; Health Products'!U375=Setup!$C$12,"Other","")))</f>
        <v/>
      </c>
      <c r="W375" s="34"/>
      <c r="X375" s="148"/>
      <c r="Y375" s="34"/>
      <c r="Z375" s="36" t="str">
        <f t="shared" si="182"/>
        <v/>
      </c>
      <c r="AA375" s="34"/>
      <c r="AB375" s="32" t="str">
        <f t="shared" si="183"/>
        <v/>
      </c>
      <c r="AC375" s="34"/>
      <c r="AD375" s="32" t="str">
        <f t="shared" si="184"/>
        <v/>
      </c>
      <c r="AE375" s="34"/>
      <c r="AF375" s="36" t="str">
        <f t="shared" si="185"/>
        <v/>
      </c>
      <c r="AG375" s="36" t="str">
        <f t="shared" si="186"/>
        <v/>
      </c>
      <c r="AH375" s="36" t="str">
        <f t="shared" si="187"/>
        <v/>
      </c>
      <c r="AI375" s="55"/>
      <c r="AJ375" s="37"/>
      <c r="AK375" s="148"/>
      <c r="AL375" s="34"/>
      <c r="AM375" s="32" t="str">
        <f t="shared" si="188"/>
        <v/>
      </c>
      <c r="AN375" s="34"/>
      <c r="AO375" s="32" t="str">
        <f t="shared" si="189"/>
        <v/>
      </c>
      <c r="AP375" s="34"/>
      <c r="AQ375" s="32" t="str">
        <f t="shared" si="190"/>
        <v/>
      </c>
      <c r="AR375" s="34"/>
      <c r="AS375" s="36" t="str">
        <f t="shared" si="191"/>
        <v/>
      </c>
      <c r="AT375" s="36" t="str">
        <f t="shared" si="192"/>
        <v/>
      </c>
      <c r="AU375" s="36" t="str">
        <f t="shared" si="193"/>
        <v/>
      </c>
      <c r="AV375" s="55"/>
      <c r="AW375" s="34"/>
      <c r="AX375" s="148"/>
      <c r="AY375" s="34"/>
      <c r="AZ375" s="32" t="str">
        <f t="shared" si="194"/>
        <v/>
      </c>
      <c r="BA375" s="34"/>
      <c r="BB375" s="32" t="str">
        <f t="shared" si="195"/>
        <v/>
      </c>
      <c r="BC375" s="34"/>
      <c r="BD375" s="32" t="str">
        <f t="shared" si="196"/>
        <v/>
      </c>
      <c r="BE375" s="34"/>
      <c r="BF375" s="36" t="str">
        <f t="shared" si="197"/>
        <v/>
      </c>
      <c r="BG375" s="36" t="str">
        <f t="shared" si="198"/>
        <v/>
      </c>
      <c r="BH375" s="36" t="str">
        <f t="shared" si="199"/>
        <v/>
      </c>
      <c r="BI375" s="55"/>
      <c r="BJ375" s="34"/>
      <c r="BK375" s="148"/>
      <c r="BL375" s="34"/>
      <c r="BM375" s="32" t="str">
        <f t="shared" si="200"/>
        <v/>
      </c>
      <c r="BN375" s="34"/>
      <c r="BO375" s="32" t="str">
        <f t="shared" si="201"/>
        <v/>
      </c>
      <c r="BP375" s="34"/>
      <c r="BQ375" s="32" t="str">
        <f t="shared" si="202"/>
        <v/>
      </c>
      <c r="BR375" s="34"/>
      <c r="BS375" s="36" t="str">
        <f t="shared" si="203"/>
        <v/>
      </c>
      <c r="BT375" s="36" t="str">
        <f t="shared" si="204"/>
        <v/>
      </c>
      <c r="BU375" s="36" t="str">
        <f t="shared" si="205"/>
        <v/>
      </c>
      <c r="BV375" s="55"/>
      <c r="BW375" s="36" t="str">
        <f t="shared" si="206"/>
        <v/>
      </c>
      <c r="BX375" s="36" t="str">
        <f t="shared" si="206"/>
        <v/>
      </c>
      <c r="BY375" s="31"/>
      <c r="BZ375" s="38"/>
      <c r="CB375" s="120" t="e">
        <f t="shared" ca="1" si="175"/>
        <v>#VALUE!</v>
      </c>
      <c r="CC375" s="2" t="e">
        <f t="shared" ca="1" si="207"/>
        <v>#VALUE!</v>
      </c>
    </row>
    <row r="376" spans="1:81" s="10" customFormat="1" ht="25.15" customHeight="1" x14ac:dyDescent="0.2">
      <c r="A376" s="52" t="str">
        <f t="shared" si="208"/>
        <v/>
      </c>
      <c r="B376" s="157" t="e">
        <f t="shared" ca="1" si="176"/>
        <v>#VALUE!</v>
      </c>
      <c r="C376" s="157" t="e">
        <f t="shared" si="177"/>
        <v>#VALUE!</v>
      </c>
      <c r="D376" s="29"/>
      <c r="E376" s="155" t="str">
        <f ca="1">IFERROR(INDIRECT(ADDRESS(MATCH(D376,CatModules!C:C,0),2,1,1,"CatModules")),"")</f>
        <v/>
      </c>
      <c r="F376" s="96"/>
      <c r="G376" s="156" t="str">
        <f ca="1">IFERROR(INDIRECT(ADDRESS(MATCH(CONCATENATE(E376,"-",F376),CatInt!K:K,0),3,1,1,"CatInt")),"")</f>
        <v/>
      </c>
      <c r="H376" s="45" t="str">
        <f>IF(F376="","",VLOOKUP(F376,#REF!,2,FALSE))</f>
        <v/>
      </c>
      <c r="I376" s="29"/>
      <c r="J376" s="155" t="e">
        <f t="shared" si="178"/>
        <v>#VALUE!</v>
      </c>
      <c r="K376" s="155" t="e">
        <f t="shared" si="179"/>
        <v>#VALUE!</v>
      </c>
      <c r="L376" s="153"/>
      <c r="M376" s="53"/>
      <c r="N376" s="175">
        <f t="shared" si="180"/>
        <v>1376</v>
      </c>
      <c r="O376" s="53"/>
      <c r="P376" s="175">
        <f t="shared" si="181"/>
        <v>10376</v>
      </c>
      <c r="Q376" s="30"/>
      <c r="R376" s="149" t="str">
        <f>IFERROR(VLOOKUP(Q376,Setup!D$16:E$25,2,FALSE),"")</f>
        <v/>
      </c>
      <c r="S376" s="51" t="str">
        <f ca="1">IFERROR(IF(OR(I376="",VLOOKUP(I376,CatCostInp!$E$2:$K$88,7,FALSE)=0),"",VLOOKUP(I376,CatCostInp!$E$2:$K$88,7,FALSE)),"")</f>
        <v/>
      </c>
      <c r="T376" s="159" t="e">
        <f>VLOOKUP(U376,#REF!,2,FALSE)</f>
        <v>#REF!</v>
      </c>
      <c r="U376" s="30"/>
      <c r="V376" s="1" t="str">
        <f ca="1">IF(U376=Setup!$C$10,"Grant",IF('Other Pharma &amp; Health Products'!U376=Setup!$C$11,"Local",IF('Other Pharma &amp; Health Products'!U376=Setup!$C$12,"Other","")))</f>
        <v/>
      </c>
      <c r="W376" s="34"/>
      <c r="X376" s="148"/>
      <c r="Y376" s="34"/>
      <c r="Z376" s="36" t="str">
        <f t="shared" si="182"/>
        <v/>
      </c>
      <c r="AA376" s="34"/>
      <c r="AB376" s="32" t="str">
        <f t="shared" si="183"/>
        <v/>
      </c>
      <c r="AC376" s="34"/>
      <c r="AD376" s="32" t="str">
        <f t="shared" si="184"/>
        <v/>
      </c>
      <c r="AE376" s="34"/>
      <c r="AF376" s="36" t="str">
        <f t="shared" si="185"/>
        <v/>
      </c>
      <c r="AG376" s="36" t="str">
        <f t="shared" si="186"/>
        <v/>
      </c>
      <c r="AH376" s="36" t="str">
        <f t="shared" si="187"/>
        <v/>
      </c>
      <c r="AI376" s="55"/>
      <c r="AJ376" s="37"/>
      <c r="AK376" s="148"/>
      <c r="AL376" s="34"/>
      <c r="AM376" s="32" t="str">
        <f t="shared" si="188"/>
        <v/>
      </c>
      <c r="AN376" s="34"/>
      <c r="AO376" s="32" t="str">
        <f t="shared" si="189"/>
        <v/>
      </c>
      <c r="AP376" s="34"/>
      <c r="AQ376" s="32" t="str">
        <f t="shared" si="190"/>
        <v/>
      </c>
      <c r="AR376" s="34"/>
      <c r="AS376" s="36" t="str">
        <f t="shared" si="191"/>
        <v/>
      </c>
      <c r="AT376" s="36" t="str">
        <f t="shared" si="192"/>
        <v/>
      </c>
      <c r="AU376" s="36" t="str">
        <f t="shared" si="193"/>
        <v/>
      </c>
      <c r="AV376" s="55"/>
      <c r="AW376" s="34"/>
      <c r="AX376" s="148"/>
      <c r="AY376" s="34"/>
      <c r="AZ376" s="32" t="str">
        <f t="shared" si="194"/>
        <v/>
      </c>
      <c r="BA376" s="34"/>
      <c r="BB376" s="32" t="str">
        <f t="shared" si="195"/>
        <v/>
      </c>
      <c r="BC376" s="34"/>
      <c r="BD376" s="32" t="str">
        <f t="shared" si="196"/>
        <v/>
      </c>
      <c r="BE376" s="34"/>
      <c r="BF376" s="36" t="str">
        <f t="shared" si="197"/>
        <v/>
      </c>
      <c r="BG376" s="36" t="str">
        <f t="shared" si="198"/>
        <v/>
      </c>
      <c r="BH376" s="36" t="str">
        <f t="shared" si="199"/>
        <v/>
      </c>
      <c r="BI376" s="55"/>
      <c r="BJ376" s="34"/>
      <c r="BK376" s="148"/>
      <c r="BL376" s="34"/>
      <c r="BM376" s="32" t="str">
        <f t="shared" si="200"/>
        <v/>
      </c>
      <c r="BN376" s="34"/>
      <c r="BO376" s="32" t="str">
        <f t="shared" si="201"/>
        <v/>
      </c>
      <c r="BP376" s="34"/>
      <c r="BQ376" s="32" t="str">
        <f t="shared" si="202"/>
        <v/>
      </c>
      <c r="BR376" s="34"/>
      <c r="BS376" s="36" t="str">
        <f t="shared" si="203"/>
        <v/>
      </c>
      <c r="BT376" s="36" t="str">
        <f t="shared" si="204"/>
        <v/>
      </c>
      <c r="BU376" s="36" t="str">
        <f t="shared" si="205"/>
        <v/>
      </c>
      <c r="BV376" s="55"/>
      <c r="BW376" s="36" t="str">
        <f t="shared" si="206"/>
        <v/>
      </c>
      <c r="BX376" s="36" t="str">
        <f t="shared" si="206"/>
        <v/>
      </c>
      <c r="BY376" s="31"/>
      <c r="BZ376" s="38"/>
      <c r="CB376" s="120" t="e">
        <f t="shared" ca="1" si="175"/>
        <v>#VALUE!</v>
      </c>
      <c r="CC376" s="2" t="e">
        <f t="shared" ca="1" si="207"/>
        <v>#VALUE!</v>
      </c>
    </row>
    <row r="377" spans="1:81" s="10" customFormat="1" ht="25.15" customHeight="1" x14ac:dyDescent="0.2">
      <c r="A377" s="52" t="str">
        <f t="shared" si="208"/>
        <v/>
      </c>
      <c r="B377" s="157" t="e">
        <f t="shared" ca="1" si="176"/>
        <v>#VALUE!</v>
      </c>
      <c r="C377" s="157" t="e">
        <f t="shared" si="177"/>
        <v>#VALUE!</v>
      </c>
      <c r="D377" s="29"/>
      <c r="E377" s="155" t="str">
        <f ca="1">IFERROR(INDIRECT(ADDRESS(MATCH(D377,CatModules!C:C,0),2,1,1,"CatModules")),"")</f>
        <v/>
      </c>
      <c r="F377" s="96"/>
      <c r="G377" s="156" t="str">
        <f ca="1">IFERROR(INDIRECT(ADDRESS(MATCH(CONCATENATE(E377,"-",F377),CatInt!K:K,0),3,1,1,"CatInt")),"")</f>
        <v/>
      </c>
      <c r="H377" s="45" t="str">
        <f>IF(F377="","",VLOOKUP(F377,#REF!,2,FALSE))</f>
        <v/>
      </c>
      <c r="I377" s="29"/>
      <c r="J377" s="155" t="e">
        <f t="shared" si="178"/>
        <v>#VALUE!</v>
      </c>
      <c r="K377" s="155" t="e">
        <f t="shared" si="179"/>
        <v>#VALUE!</v>
      </c>
      <c r="L377" s="153"/>
      <c r="M377" s="53"/>
      <c r="N377" s="175">
        <f t="shared" si="180"/>
        <v>1377</v>
      </c>
      <c r="O377" s="53"/>
      <c r="P377" s="175">
        <f t="shared" si="181"/>
        <v>10377</v>
      </c>
      <c r="Q377" s="30"/>
      <c r="R377" s="149" t="str">
        <f>IFERROR(VLOOKUP(Q377,Setup!D$16:E$25,2,FALSE),"")</f>
        <v/>
      </c>
      <c r="S377" s="51" t="str">
        <f ca="1">IFERROR(IF(OR(I377="",VLOOKUP(I377,CatCostInp!$E$2:$K$88,7,FALSE)=0),"",VLOOKUP(I377,CatCostInp!$E$2:$K$88,7,FALSE)),"")</f>
        <v/>
      </c>
      <c r="T377" s="159" t="e">
        <f>VLOOKUP(U377,#REF!,2,FALSE)</f>
        <v>#REF!</v>
      </c>
      <c r="U377" s="30"/>
      <c r="V377" s="1" t="str">
        <f ca="1">IF(U377=Setup!$C$10,"Grant",IF('Other Pharma &amp; Health Products'!U377=Setup!$C$11,"Local",IF('Other Pharma &amp; Health Products'!U377=Setup!$C$12,"Other","")))</f>
        <v/>
      </c>
      <c r="W377" s="34"/>
      <c r="X377" s="148"/>
      <c r="Y377" s="34"/>
      <c r="Z377" s="36" t="str">
        <f t="shared" si="182"/>
        <v/>
      </c>
      <c r="AA377" s="34"/>
      <c r="AB377" s="32" t="str">
        <f t="shared" si="183"/>
        <v/>
      </c>
      <c r="AC377" s="34"/>
      <c r="AD377" s="32" t="str">
        <f t="shared" si="184"/>
        <v/>
      </c>
      <c r="AE377" s="34"/>
      <c r="AF377" s="36" t="str">
        <f t="shared" si="185"/>
        <v/>
      </c>
      <c r="AG377" s="36" t="str">
        <f t="shared" si="186"/>
        <v/>
      </c>
      <c r="AH377" s="36" t="str">
        <f t="shared" si="187"/>
        <v/>
      </c>
      <c r="AI377" s="55"/>
      <c r="AJ377" s="37"/>
      <c r="AK377" s="148"/>
      <c r="AL377" s="34"/>
      <c r="AM377" s="32" t="str">
        <f t="shared" si="188"/>
        <v/>
      </c>
      <c r="AN377" s="34"/>
      <c r="AO377" s="32" t="str">
        <f t="shared" si="189"/>
        <v/>
      </c>
      <c r="AP377" s="34"/>
      <c r="AQ377" s="32" t="str">
        <f t="shared" si="190"/>
        <v/>
      </c>
      <c r="AR377" s="34"/>
      <c r="AS377" s="36" t="str">
        <f t="shared" si="191"/>
        <v/>
      </c>
      <c r="AT377" s="36" t="str">
        <f t="shared" si="192"/>
        <v/>
      </c>
      <c r="AU377" s="36" t="str">
        <f t="shared" si="193"/>
        <v/>
      </c>
      <c r="AV377" s="55"/>
      <c r="AW377" s="34"/>
      <c r="AX377" s="148"/>
      <c r="AY377" s="34"/>
      <c r="AZ377" s="32" t="str">
        <f t="shared" si="194"/>
        <v/>
      </c>
      <c r="BA377" s="34"/>
      <c r="BB377" s="32" t="str">
        <f t="shared" si="195"/>
        <v/>
      </c>
      <c r="BC377" s="34"/>
      <c r="BD377" s="32" t="str">
        <f t="shared" si="196"/>
        <v/>
      </c>
      <c r="BE377" s="34"/>
      <c r="BF377" s="36" t="str">
        <f t="shared" si="197"/>
        <v/>
      </c>
      <c r="BG377" s="36" t="str">
        <f t="shared" si="198"/>
        <v/>
      </c>
      <c r="BH377" s="36" t="str">
        <f t="shared" si="199"/>
        <v/>
      </c>
      <c r="BI377" s="55"/>
      <c r="BJ377" s="34"/>
      <c r="BK377" s="148"/>
      <c r="BL377" s="34"/>
      <c r="BM377" s="32" t="str">
        <f t="shared" si="200"/>
        <v/>
      </c>
      <c r="BN377" s="34"/>
      <c r="BO377" s="32" t="str">
        <f t="shared" si="201"/>
        <v/>
      </c>
      <c r="BP377" s="34"/>
      <c r="BQ377" s="32" t="str">
        <f t="shared" si="202"/>
        <v/>
      </c>
      <c r="BR377" s="34"/>
      <c r="BS377" s="36" t="str">
        <f t="shared" si="203"/>
        <v/>
      </c>
      <c r="BT377" s="36" t="str">
        <f t="shared" si="204"/>
        <v/>
      </c>
      <c r="BU377" s="36" t="str">
        <f t="shared" si="205"/>
        <v/>
      </c>
      <c r="BV377" s="55"/>
      <c r="BW377" s="36" t="str">
        <f t="shared" si="206"/>
        <v/>
      </c>
      <c r="BX377" s="36" t="str">
        <f t="shared" si="206"/>
        <v/>
      </c>
      <c r="BY377" s="31"/>
      <c r="BZ377" s="38"/>
      <c r="CB377" s="120" t="e">
        <f t="shared" ca="1" si="175"/>
        <v>#VALUE!</v>
      </c>
      <c r="CC377" s="2" t="e">
        <f t="shared" ca="1" si="207"/>
        <v>#VALUE!</v>
      </c>
    </row>
    <row r="378" spans="1:81" s="10" customFormat="1" ht="25.15" customHeight="1" x14ac:dyDescent="0.2">
      <c r="A378" s="52" t="str">
        <f t="shared" si="208"/>
        <v/>
      </c>
      <c r="B378" s="157" t="e">
        <f t="shared" ca="1" si="176"/>
        <v>#VALUE!</v>
      </c>
      <c r="C378" s="157" t="e">
        <f t="shared" si="177"/>
        <v>#VALUE!</v>
      </c>
      <c r="D378" s="29"/>
      <c r="E378" s="155" t="str">
        <f ca="1">IFERROR(INDIRECT(ADDRESS(MATCH(D378,CatModules!C:C,0),2,1,1,"CatModules")),"")</f>
        <v/>
      </c>
      <c r="F378" s="96"/>
      <c r="G378" s="156" t="str">
        <f ca="1">IFERROR(INDIRECT(ADDRESS(MATCH(CONCATENATE(E378,"-",F378),CatInt!K:K,0),3,1,1,"CatInt")),"")</f>
        <v/>
      </c>
      <c r="H378" s="45" t="str">
        <f>IF(F378="","",VLOOKUP(F378,#REF!,2,FALSE))</f>
        <v/>
      </c>
      <c r="I378" s="29"/>
      <c r="J378" s="155" t="e">
        <f t="shared" si="178"/>
        <v>#VALUE!</v>
      </c>
      <c r="K378" s="155" t="e">
        <f t="shared" si="179"/>
        <v>#VALUE!</v>
      </c>
      <c r="L378" s="153"/>
      <c r="M378" s="53"/>
      <c r="N378" s="175">
        <f t="shared" si="180"/>
        <v>1378</v>
      </c>
      <c r="O378" s="53"/>
      <c r="P378" s="175">
        <f t="shared" si="181"/>
        <v>10378</v>
      </c>
      <c r="Q378" s="30"/>
      <c r="R378" s="149" t="str">
        <f>IFERROR(VLOOKUP(Q378,Setup!D$16:E$25,2,FALSE),"")</f>
        <v/>
      </c>
      <c r="S378" s="51" t="str">
        <f ca="1">IFERROR(IF(OR(I378="",VLOOKUP(I378,CatCostInp!$E$2:$K$88,7,FALSE)=0),"",VLOOKUP(I378,CatCostInp!$E$2:$K$88,7,FALSE)),"")</f>
        <v/>
      </c>
      <c r="T378" s="159" t="e">
        <f>VLOOKUP(U378,#REF!,2,FALSE)</f>
        <v>#REF!</v>
      </c>
      <c r="U378" s="30"/>
      <c r="V378" s="1" t="str">
        <f ca="1">IF(U378=Setup!$C$10,"Grant",IF('Other Pharma &amp; Health Products'!U378=Setup!$C$11,"Local",IF('Other Pharma &amp; Health Products'!U378=Setup!$C$12,"Other","")))</f>
        <v/>
      </c>
      <c r="W378" s="34"/>
      <c r="X378" s="148"/>
      <c r="Y378" s="34"/>
      <c r="Z378" s="36" t="str">
        <f t="shared" si="182"/>
        <v/>
      </c>
      <c r="AA378" s="34"/>
      <c r="AB378" s="32" t="str">
        <f t="shared" si="183"/>
        <v/>
      </c>
      <c r="AC378" s="34"/>
      <c r="AD378" s="32" t="str">
        <f t="shared" si="184"/>
        <v/>
      </c>
      <c r="AE378" s="34"/>
      <c r="AF378" s="36" t="str">
        <f t="shared" si="185"/>
        <v/>
      </c>
      <c r="AG378" s="36" t="str">
        <f t="shared" si="186"/>
        <v/>
      </c>
      <c r="AH378" s="36" t="str">
        <f t="shared" si="187"/>
        <v/>
      </c>
      <c r="AI378" s="55"/>
      <c r="AJ378" s="37"/>
      <c r="AK378" s="148"/>
      <c r="AL378" s="34"/>
      <c r="AM378" s="32" t="str">
        <f t="shared" si="188"/>
        <v/>
      </c>
      <c r="AN378" s="34"/>
      <c r="AO378" s="32" t="str">
        <f t="shared" si="189"/>
        <v/>
      </c>
      <c r="AP378" s="34"/>
      <c r="AQ378" s="32" t="str">
        <f t="shared" si="190"/>
        <v/>
      </c>
      <c r="AR378" s="34"/>
      <c r="AS378" s="36" t="str">
        <f t="shared" si="191"/>
        <v/>
      </c>
      <c r="AT378" s="36" t="str">
        <f t="shared" si="192"/>
        <v/>
      </c>
      <c r="AU378" s="36" t="str">
        <f t="shared" si="193"/>
        <v/>
      </c>
      <c r="AV378" s="55"/>
      <c r="AW378" s="34"/>
      <c r="AX378" s="148"/>
      <c r="AY378" s="34"/>
      <c r="AZ378" s="32" t="str">
        <f t="shared" si="194"/>
        <v/>
      </c>
      <c r="BA378" s="34"/>
      <c r="BB378" s="32" t="str">
        <f t="shared" si="195"/>
        <v/>
      </c>
      <c r="BC378" s="34"/>
      <c r="BD378" s="32" t="str">
        <f t="shared" si="196"/>
        <v/>
      </c>
      <c r="BE378" s="34"/>
      <c r="BF378" s="36" t="str">
        <f t="shared" si="197"/>
        <v/>
      </c>
      <c r="BG378" s="36" t="str">
        <f t="shared" si="198"/>
        <v/>
      </c>
      <c r="BH378" s="36" t="str">
        <f t="shared" si="199"/>
        <v/>
      </c>
      <c r="BI378" s="55"/>
      <c r="BJ378" s="34"/>
      <c r="BK378" s="148"/>
      <c r="BL378" s="34"/>
      <c r="BM378" s="32" t="str">
        <f t="shared" si="200"/>
        <v/>
      </c>
      <c r="BN378" s="34"/>
      <c r="BO378" s="32" t="str">
        <f t="shared" si="201"/>
        <v/>
      </c>
      <c r="BP378" s="34"/>
      <c r="BQ378" s="32" t="str">
        <f t="shared" si="202"/>
        <v/>
      </c>
      <c r="BR378" s="34"/>
      <c r="BS378" s="36" t="str">
        <f t="shared" si="203"/>
        <v/>
      </c>
      <c r="BT378" s="36" t="str">
        <f t="shared" si="204"/>
        <v/>
      </c>
      <c r="BU378" s="36" t="str">
        <f t="shared" si="205"/>
        <v/>
      </c>
      <c r="BV378" s="55"/>
      <c r="BW378" s="36" t="str">
        <f t="shared" si="206"/>
        <v/>
      </c>
      <c r="BX378" s="36" t="str">
        <f t="shared" si="206"/>
        <v/>
      </c>
      <c r="BY378" s="31"/>
      <c r="BZ378" s="38"/>
      <c r="CB378" s="120" t="e">
        <f t="shared" ca="1" si="175"/>
        <v>#VALUE!</v>
      </c>
      <c r="CC378" s="2" t="e">
        <f t="shared" ca="1" si="207"/>
        <v>#VALUE!</v>
      </c>
    </row>
    <row r="379" spans="1:81" s="10" customFormat="1" ht="25.15" customHeight="1" x14ac:dyDescent="0.2">
      <c r="A379" s="52" t="str">
        <f t="shared" si="208"/>
        <v/>
      </c>
      <c r="B379" s="157" t="e">
        <f t="shared" ca="1" si="176"/>
        <v>#VALUE!</v>
      </c>
      <c r="C379" s="157" t="e">
        <f t="shared" si="177"/>
        <v>#VALUE!</v>
      </c>
      <c r="D379" s="29"/>
      <c r="E379" s="155" t="str">
        <f ca="1">IFERROR(INDIRECT(ADDRESS(MATCH(D379,CatModules!C:C,0),2,1,1,"CatModules")),"")</f>
        <v/>
      </c>
      <c r="F379" s="96"/>
      <c r="G379" s="156" t="str">
        <f ca="1">IFERROR(INDIRECT(ADDRESS(MATCH(CONCATENATE(E379,"-",F379),CatInt!K:K,0),3,1,1,"CatInt")),"")</f>
        <v/>
      </c>
      <c r="H379" s="45" t="str">
        <f>IF(F379="","",VLOOKUP(F379,#REF!,2,FALSE))</f>
        <v/>
      </c>
      <c r="I379" s="29"/>
      <c r="J379" s="155" t="e">
        <f t="shared" si="178"/>
        <v>#VALUE!</v>
      </c>
      <c r="K379" s="155" t="e">
        <f t="shared" si="179"/>
        <v>#VALUE!</v>
      </c>
      <c r="L379" s="153"/>
      <c r="M379" s="53"/>
      <c r="N379" s="175">
        <f t="shared" si="180"/>
        <v>1379</v>
      </c>
      <c r="O379" s="53"/>
      <c r="P379" s="175">
        <f t="shared" si="181"/>
        <v>10379</v>
      </c>
      <c r="Q379" s="30"/>
      <c r="R379" s="149" t="str">
        <f>IFERROR(VLOOKUP(Q379,Setup!D$16:E$25,2,FALSE),"")</f>
        <v/>
      </c>
      <c r="S379" s="51" t="str">
        <f ca="1">IFERROR(IF(OR(I379="",VLOOKUP(I379,CatCostInp!$E$2:$K$88,7,FALSE)=0),"",VLOOKUP(I379,CatCostInp!$E$2:$K$88,7,FALSE)),"")</f>
        <v/>
      </c>
      <c r="T379" s="159" t="e">
        <f>VLOOKUP(U379,#REF!,2,FALSE)</f>
        <v>#REF!</v>
      </c>
      <c r="U379" s="30"/>
      <c r="V379" s="1" t="str">
        <f ca="1">IF(U379=Setup!$C$10,"Grant",IF('Other Pharma &amp; Health Products'!U379=Setup!$C$11,"Local",IF('Other Pharma &amp; Health Products'!U379=Setup!$C$12,"Other","")))</f>
        <v/>
      </c>
      <c r="W379" s="34"/>
      <c r="X379" s="148"/>
      <c r="Y379" s="34"/>
      <c r="Z379" s="36" t="str">
        <f t="shared" si="182"/>
        <v/>
      </c>
      <c r="AA379" s="34"/>
      <c r="AB379" s="32" t="str">
        <f t="shared" si="183"/>
        <v/>
      </c>
      <c r="AC379" s="34"/>
      <c r="AD379" s="32" t="str">
        <f t="shared" si="184"/>
        <v/>
      </c>
      <c r="AE379" s="34"/>
      <c r="AF379" s="36" t="str">
        <f t="shared" si="185"/>
        <v/>
      </c>
      <c r="AG379" s="36" t="str">
        <f t="shared" si="186"/>
        <v/>
      </c>
      <c r="AH379" s="36" t="str">
        <f t="shared" si="187"/>
        <v/>
      </c>
      <c r="AI379" s="55"/>
      <c r="AJ379" s="37"/>
      <c r="AK379" s="148"/>
      <c r="AL379" s="34"/>
      <c r="AM379" s="32" t="str">
        <f t="shared" si="188"/>
        <v/>
      </c>
      <c r="AN379" s="34"/>
      <c r="AO379" s="32" t="str">
        <f t="shared" si="189"/>
        <v/>
      </c>
      <c r="AP379" s="34"/>
      <c r="AQ379" s="32" t="str">
        <f t="shared" si="190"/>
        <v/>
      </c>
      <c r="AR379" s="34"/>
      <c r="AS379" s="36" t="str">
        <f t="shared" si="191"/>
        <v/>
      </c>
      <c r="AT379" s="36" t="str">
        <f t="shared" si="192"/>
        <v/>
      </c>
      <c r="AU379" s="36" t="str">
        <f t="shared" si="193"/>
        <v/>
      </c>
      <c r="AV379" s="55"/>
      <c r="AW379" s="34"/>
      <c r="AX379" s="148"/>
      <c r="AY379" s="34"/>
      <c r="AZ379" s="32" t="str">
        <f t="shared" si="194"/>
        <v/>
      </c>
      <c r="BA379" s="34"/>
      <c r="BB379" s="32" t="str">
        <f t="shared" si="195"/>
        <v/>
      </c>
      <c r="BC379" s="34"/>
      <c r="BD379" s="32" t="str">
        <f t="shared" si="196"/>
        <v/>
      </c>
      <c r="BE379" s="34"/>
      <c r="BF379" s="36" t="str">
        <f t="shared" si="197"/>
        <v/>
      </c>
      <c r="BG379" s="36" t="str">
        <f t="shared" si="198"/>
        <v/>
      </c>
      <c r="BH379" s="36" t="str">
        <f t="shared" si="199"/>
        <v/>
      </c>
      <c r="BI379" s="55"/>
      <c r="BJ379" s="34"/>
      <c r="BK379" s="148"/>
      <c r="BL379" s="34"/>
      <c r="BM379" s="32" t="str">
        <f t="shared" si="200"/>
        <v/>
      </c>
      <c r="BN379" s="34"/>
      <c r="BO379" s="32" t="str">
        <f t="shared" si="201"/>
        <v/>
      </c>
      <c r="BP379" s="34"/>
      <c r="BQ379" s="32" t="str">
        <f t="shared" si="202"/>
        <v/>
      </c>
      <c r="BR379" s="34"/>
      <c r="BS379" s="36" t="str">
        <f t="shared" si="203"/>
        <v/>
      </c>
      <c r="BT379" s="36" t="str">
        <f t="shared" si="204"/>
        <v/>
      </c>
      <c r="BU379" s="36" t="str">
        <f t="shared" si="205"/>
        <v/>
      </c>
      <c r="BV379" s="55"/>
      <c r="BW379" s="36" t="str">
        <f t="shared" si="206"/>
        <v/>
      </c>
      <c r="BX379" s="36" t="str">
        <f t="shared" si="206"/>
        <v/>
      </c>
      <c r="BY379" s="31"/>
      <c r="BZ379" s="38"/>
      <c r="CB379" s="120" t="e">
        <f t="shared" ca="1" si="175"/>
        <v>#VALUE!</v>
      </c>
      <c r="CC379" s="2" t="e">
        <f t="shared" ca="1" si="207"/>
        <v>#VALUE!</v>
      </c>
    </row>
    <row r="380" spans="1:81" s="10" customFormat="1" ht="25.15" customHeight="1" x14ac:dyDescent="0.2">
      <c r="A380" s="52" t="str">
        <f t="shared" si="208"/>
        <v/>
      </c>
      <c r="B380" s="157" t="e">
        <f t="shared" ca="1" si="176"/>
        <v>#VALUE!</v>
      </c>
      <c r="C380" s="157" t="e">
        <f t="shared" si="177"/>
        <v>#VALUE!</v>
      </c>
      <c r="D380" s="29"/>
      <c r="E380" s="155" t="str">
        <f ca="1">IFERROR(INDIRECT(ADDRESS(MATCH(D380,CatModules!C:C,0),2,1,1,"CatModules")),"")</f>
        <v/>
      </c>
      <c r="F380" s="96"/>
      <c r="G380" s="156" t="str">
        <f ca="1">IFERROR(INDIRECT(ADDRESS(MATCH(CONCATENATE(E380,"-",F380),CatInt!K:K,0),3,1,1,"CatInt")),"")</f>
        <v/>
      </c>
      <c r="H380" s="45" t="str">
        <f>IF(F380="","",VLOOKUP(F380,#REF!,2,FALSE))</f>
        <v/>
      </c>
      <c r="I380" s="29"/>
      <c r="J380" s="155" t="e">
        <f t="shared" si="178"/>
        <v>#VALUE!</v>
      </c>
      <c r="K380" s="155" t="e">
        <f t="shared" si="179"/>
        <v>#VALUE!</v>
      </c>
      <c r="L380" s="153"/>
      <c r="M380" s="53"/>
      <c r="N380" s="175">
        <f t="shared" si="180"/>
        <v>1380</v>
      </c>
      <c r="O380" s="53"/>
      <c r="P380" s="175">
        <f t="shared" si="181"/>
        <v>10380</v>
      </c>
      <c r="Q380" s="30"/>
      <c r="R380" s="149" t="str">
        <f>IFERROR(VLOOKUP(Q380,Setup!D$16:E$25,2,FALSE),"")</f>
        <v/>
      </c>
      <c r="S380" s="51" t="str">
        <f ca="1">IFERROR(IF(OR(I380="",VLOOKUP(I380,CatCostInp!$E$2:$K$88,7,FALSE)=0),"",VLOOKUP(I380,CatCostInp!$E$2:$K$88,7,FALSE)),"")</f>
        <v/>
      </c>
      <c r="T380" s="159" t="e">
        <f>VLOOKUP(U380,#REF!,2,FALSE)</f>
        <v>#REF!</v>
      </c>
      <c r="U380" s="30"/>
      <c r="V380" s="1" t="str">
        <f ca="1">IF(U380=Setup!$C$10,"Grant",IF('Other Pharma &amp; Health Products'!U380=Setup!$C$11,"Local",IF('Other Pharma &amp; Health Products'!U380=Setup!$C$12,"Other","")))</f>
        <v/>
      </c>
      <c r="W380" s="34"/>
      <c r="X380" s="148"/>
      <c r="Y380" s="34"/>
      <c r="Z380" s="36" t="str">
        <f t="shared" si="182"/>
        <v/>
      </c>
      <c r="AA380" s="34"/>
      <c r="AB380" s="32" t="str">
        <f t="shared" si="183"/>
        <v/>
      </c>
      <c r="AC380" s="34"/>
      <c r="AD380" s="32" t="str">
        <f t="shared" si="184"/>
        <v/>
      </c>
      <c r="AE380" s="34"/>
      <c r="AF380" s="36" t="str">
        <f t="shared" si="185"/>
        <v/>
      </c>
      <c r="AG380" s="36" t="str">
        <f t="shared" si="186"/>
        <v/>
      </c>
      <c r="AH380" s="36" t="str">
        <f t="shared" si="187"/>
        <v/>
      </c>
      <c r="AI380" s="55"/>
      <c r="AJ380" s="37"/>
      <c r="AK380" s="148"/>
      <c r="AL380" s="34"/>
      <c r="AM380" s="32" t="str">
        <f t="shared" si="188"/>
        <v/>
      </c>
      <c r="AN380" s="34"/>
      <c r="AO380" s="32" t="str">
        <f t="shared" si="189"/>
        <v/>
      </c>
      <c r="AP380" s="34"/>
      <c r="AQ380" s="32" t="str">
        <f t="shared" si="190"/>
        <v/>
      </c>
      <c r="AR380" s="34"/>
      <c r="AS380" s="36" t="str">
        <f t="shared" si="191"/>
        <v/>
      </c>
      <c r="AT380" s="36" t="str">
        <f t="shared" si="192"/>
        <v/>
      </c>
      <c r="AU380" s="36" t="str">
        <f t="shared" si="193"/>
        <v/>
      </c>
      <c r="AV380" s="55"/>
      <c r="AW380" s="34"/>
      <c r="AX380" s="148"/>
      <c r="AY380" s="34"/>
      <c r="AZ380" s="32" t="str">
        <f t="shared" si="194"/>
        <v/>
      </c>
      <c r="BA380" s="34"/>
      <c r="BB380" s="32" t="str">
        <f t="shared" si="195"/>
        <v/>
      </c>
      <c r="BC380" s="34"/>
      <c r="BD380" s="32" t="str">
        <f t="shared" si="196"/>
        <v/>
      </c>
      <c r="BE380" s="34"/>
      <c r="BF380" s="36" t="str">
        <f t="shared" si="197"/>
        <v/>
      </c>
      <c r="BG380" s="36" t="str">
        <f t="shared" si="198"/>
        <v/>
      </c>
      <c r="BH380" s="36" t="str">
        <f t="shared" si="199"/>
        <v/>
      </c>
      <c r="BI380" s="55"/>
      <c r="BJ380" s="34"/>
      <c r="BK380" s="148"/>
      <c r="BL380" s="34"/>
      <c r="BM380" s="32" t="str">
        <f t="shared" si="200"/>
        <v/>
      </c>
      <c r="BN380" s="34"/>
      <c r="BO380" s="32" t="str">
        <f t="shared" si="201"/>
        <v/>
      </c>
      <c r="BP380" s="34"/>
      <c r="BQ380" s="32" t="str">
        <f t="shared" si="202"/>
        <v/>
      </c>
      <c r="BR380" s="34"/>
      <c r="BS380" s="36" t="str">
        <f t="shared" si="203"/>
        <v/>
      </c>
      <c r="BT380" s="36" t="str">
        <f t="shared" si="204"/>
        <v/>
      </c>
      <c r="BU380" s="36" t="str">
        <f t="shared" si="205"/>
        <v/>
      </c>
      <c r="BV380" s="55"/>
      <c r="BW380" s="36" t="str">
        <f t="shared" si="206"/>
        <v/>
      </c>
      <c r="BX380" s="36" t="str">
        <f t="shared" si="206"/>
        <v/>
      </c>
      <c r="BY380" s="31"/>
      <c r="BZ380" s="38"/>
      <c r="CB380" s="120" t="e">
        <f t="shared" ca="1" si="175"/>
        <v>#VALUE!</v>
      </c>
      <c r="CC380" s="2" t="e">
        <f t="shared" ca="1" si="207"/>
        <v>#VALUE!</v>
      </c>
    </row>
    <row r="381" spans="1:81" s="10" customFormat="1" ht="25.15" customHeight="1" x14ac:dyDescent="0.2">
      <c r="A381" s="52" t="str">
        <f t="shared" si="208"/>
        <v/>
      </c>
      <c r="B381" s="157" t="e">
        <f t="shared" ca="1" si="176"/>
        <v>#VALUE!</v>
      </c>
      <c r="C381" s="157" t="e">
        <f t="shared" si="177"/>
        <v>#VALUE!</v>
      </c>
      <c r="D381" s="29"/>
      <c r="E381" s="155" t="str">
        <f ca="1">IFERROR(INDIRECT(ADDRESS(MATCH(D381,CatModules!C:C,0),2,1,1,"CatModules")),"")</f>
        <v/>
      </c>
      <c r="F381" s="96"/>
      <c r="G381" s="156" t="str">
        <f ca="1">IFERROR(INDIRECT(ADDRESS(MATCH(CONCATENATE(E381,"-",F381),CatInt!K:K,0),3,1,1,"CatInt")),"")</f>
        <v/>
      </c>
      <c r="H381" s="45" t="str">
        <f>IF(F381="","",VLOOKUP(F381,#REF!,2,FALSE))</f>
        <v/>
      </c>
      <c r="I381" s="29"/>
      <c r="J381" s="155" t="e">
        <f t="shared" si="178"/>
        <v>#VALUE!</v>
      </c>
      <c r="K381" s="155" t="e">
        <f t="shared" si="179"/>
        <v>#VALUE!</v>
      </c>
      <c r="L381" s="153"/>
      <c r="M381" s="53"/>
      <c r="N381" s="175">
        <f t="shared" si="180"/>
        <v>1381</v>
      </c>
      <c r="O381" s="53"/>
      <c r="P381" s="175">
        <f t="shared" si="181"/>
        <v>10381</v>
      </c>
      <c r="Q381" s="30"/>
      <c r="R381" s="149" t="str">
        <f>IFERROR(VLOOKUP(Q381,Setup!D$16:E$25,2,FALSE),"")</f>
        <v/>
      </c>
      <c r="S381" s="51" t="str">
        <f ca="1">IFERROR(IF(OR(I381="",VLOOKUP(I381,CatCostInp!$E$2:$K$88,7,FALSE)=0),"",VLOOKUP(I381,CatCostInp!$E$2:$K$88,7,FALSE)),"")</f>
        <v/>
      </c>
      <c r="T381" s="159" t="e">
        <f>VLOOKUP(U381,#REF!,2,FALSE)</f>
        <v>#REF!</v>
      </c>
      <c r="U381" s="30"/>
      <c r="V381" s="1" t="str">
        <f ca="1">IF(U381=Setup!$C$10,"Grant",IF('Other Pharma &amp; Health Products'!U381=Setup!$C$11,"Local",IF('Other Pharma &amp; Health Products'!U381=Setup!$C$12,"Other","")))</f>
        <v/>
      </c>
      <c r="W381" s="34"/>
      <c r="X381" s="148"/>
      <c r="Y381" s="34"/>
      <c r="Z381" s="36" t="str">
        <f t="shared" si="182"/>
        <v/>
      </c>
      <c r="AA381" s="34"/>
      <c r="AB381" s="32" t="str">
        <f t="shared" si="183"/>
        <v/>
      </c>
      <c r="AC381" s="34"/>
      <c r="AD381" s="32" t="str">
        <f t="shared" si="184"/>
        <v/>
      </c>
      <c r="AE381" s="34"/>
      <c r="AF381" s="36" t="str">
        <f t="shared" si="185"/>
        <v/>
      </c>
      <c r="AG381" s="36" t="str">
        <f t="shared" si="186"/>
        <v/>
      </c>
      <c r="AH381" s="36" t="str">
        <f t="shared" si="187"/>
        <v/>
      </c>
      <c r="AI381" s="55"/>
      <c r="AJ381" s="37"/>
      <c r="AK381" s="148"/>
      <c r="AL381" s="34"/>
      <c r="AM381" s="32" t="str">
        <f t="shared" si="188"/>
        <v/>
      </c>
      <c r="AN381" s="34"/>
      <c r="AO381" s="32" t="str">
        <f t="shared" si="189"/>
        <v/>
      </c>
      <c r="AP381" s="34"/>
      <c r="AQ381" s="32" t="str">
        <f t="shared" si="190"/>
        <v/>
      </c>
      <c r="AR381" s="34"/>
      <c r="AS381" s="36" t="str">
        <f t="shared" si="191"/>
        <v/>
      </c>
      <c r="AT381" s="36" t="str">
        <f t="shared" si="192"/>
        <v/>
      </c>
      <c r="AU381" s="36" t="str">
        <f t="shared" si="193"/>
        <v/>
      </c>
      <c r="AV381" s="55"/>
      <c r="AW381" s="34"/>
      <c r="AX381" s="148"/>
      <c r="AY381" s="34"/>
      <c r="AZ381" s="32" t="str">
        <f t="shared" si="194"/>
        <v/>
      </c>
      <c r="BA381" s="34"/>
      <c r="BB381" s="32" t="str">
        <f t="shared" si="195"/>
        <v/>
      </c>
      <c r="BC381" s="34"/>
      <c r="BD381" s="32" t="str">
        <f t="shared" si="196"/>
        <v/>
      </c>
      <c r="BE381" s="34"/>
      <c r="BF381" s="36" t="str">
        <f t="shared" si="197"/>
        <v/>
      </c>
      <c r="BG381" s="36" t="str">
        <f t="shared" si="198"/>
        <v/>
      </c>
      <c r="BH381" s="36" t="str">
        <f t="shared" si="199"/>
        <v/>
      </c>
      <c r="BI381" s="55"/>
      <c r="BJ381" s="34"/>
      <c r="BK381" s="148"/>
      <c r="BL381" s="34"/>
      <c r="BM381" s="32" t="str">
        <f t="shared" si="200"/>
        <v/>
      </c>
      <c r="BN381" s="34"/>
      <c r="BO381" s="32" t="str">
        <f t="shared" si="201"/>
        <v/>
      </c>
      <c r="BP381" s="34"/>
      <c r="BQ381" s="32" t="str">
        <f t="shared" si="202"/>
        <v/>
      </c>
      <c r="BR381" s="34"/>
      <c r="BS381" s="36" t="str">
        <f t="shared" si="203"/>
        <v/>
      </c>
      <c r="BT381" s="36" t="str">
        <f t="shared" si="204"/>
        <v/>
      </c>
      <c r="BU381" s="36" t="str">
        <f t="shared" si="205"/>
        <v/>
      </c>
      <c r="BV381" s="55"/>
      <c r="BW381" s="36" t="str">
        <f t="shared" si="206"/>
        <v/>
      </c>
      <c r="BX381" s="36" t="str">
        <f t="shared" si="206"/>
        <v/>
      </c>
      <c r="BY381" s="31"/>
      <c r="BZ381" s="38"/>
      <c r="CB381" s="120" t="e">
        <f t="shared" ca="1" si="175"/>
        <v>#VALUE!</v>
      </c>
      <c r="CC381" s="2" t="e">
        <f t="shared" ca="1" si="207"/>
        <v>#VALUE!</v>
      </c>
    </row>
    <row r="382" spans="1:81" s="10" customFormat="1" ht="25.15" customHeight="1" x14ac:dyDescent="0.2">
      <c r="A382" s="52" t="str">
        <f t="shared" si="208"/>
        <v/>
      </c>
      <c r="B382" s="157" t="e">
        <f t="shared" ca="1" si="176"/>
        <v>#VALUE!</v>
      </c>
      <c r="C382" s="157" t="e">
        <f t="shared" si="177"/>
        <v>#VALUE!</v>
      </c>
      <c r="D382" s="29"/>
      <c r="E382" s="155" t="str">
        <f ca="1">IFERROR(INDIRECT(ADDRESS(MATCH(D382,CatModules!C:C,0),2,1,1,"CatModules")),"")</f>
        <v/>
      </c>
      <c r="F382" s="96"/>
      <c r="G382" s="156" t="str">
        <f ca="1">IFERROR(INDIRECT(ADDRESS(MATCH(CONCATENATE(E382,"-",F382),CatInt!K:K,0),3,1,1,"CatInt")),"")</f>
        <v/>
      </c>
      <c r="H382" s="45" t="str">
        <f>IF(F382="","",VLOOKUP(F382,#REF!,2,FALSE))</f>
        <v/>
      </c>
      <c r="I382" s="29"/>
      <c r="J382" s="155" t="e">
        <f t="shared" si="178"/>
        <v>#VALUE!</v>
      </c>
      <c r="K382" s="155" t="e">
        <f t="shared" si="179"/>
        <v>#VALUE!</v>
      </c>
      <c r="L382" s="153"/>
      <c r="M382" s="53"/>
      <c r="N382" s="175">
        <f t="shared" si="180"/>
        <v>1382</v>
      </c>
      <c r="O382" s="53"/>
      <c r="P382" s="175">
        <f t="shared" si="181"/>
        <v>10382</v>
      </c>
      <c r="Q382" s="30"/>
      <c r="R382" s="149" t="str">
        <f>IFERROR(VLOOKUP(Q382,Setup!D$16:E$25,2,FALSE),"")</f>
        <v/>
      </c>
      <c r="S382" s="51" t="str">
        <f ca="1">IFERROR(IF(OR(I382="",VLOOKUP(I382,CatCostInp!$E$2:$K$88,7,FALSE)=0),"",VLOOKUP(I382,CatCostInp!$E$2:$K$88,7,FALSE)),"")</f>
        <v/>
      </c>
      <c r="T382" s="159" t="e">
        <f>VLOOKUP(U382,#REF!,2,FALSE)</f>
        <v>#REF!</v>
      </c>
      <c r="U382" s="30"/>
      <c r="V382" s="1" t="str">
        <f ca="1">IF(U382=Setup!$C$10,"Grant",IF('Other Pharma &amp; Health Products'!U382=Setup!$C$11,"Local",IF('Other Pharma &amp; Health Products'!U382=Setup!$C$12,"Other","")))</f>
        <v/>
      </c>
      <c r="W382" s="34"/>
      <c r="X382" s="148"/>
      <c r="Y382" s="34"/>
      <c r="Z382" s="36" t="str">
        <f t="shared" si="182"/>
        <v/>
      </c>
      <c r="AA382" s="34"/>
      <c r="AB382" s="32" t="str">
        <f t="shared" si="183"/>
        <v/>
      </c>
      <c r="AC382" s="34"/>
      <c r="AD382" s="32" t="str">
        <f t="shared" si="184"/>
        <v/>
      </c>
      <c r="AE382" s="34"/>
      <c r="AF382" s="36" t="str">
        <f t="shared" si="185"/>
        <v/>
      </c>
      <c r="AG382" s="36" t="str">
        <f t="shared" si="186"/>
        <v/>
      </c>
      <c r="AH382" s="36" t="str">
        <f t="shared" si="187"/>
        <v/>
      </c>
      <c r="AI382" s="55"/>
      <c r="AJ382" s="37"/>
      <c r="AK382" s="148"/>
      <c r="AL382" s="34"/>
      <c r="AM382" s="32" t="str">
        <f t="shared" si="188"/>
        <v/>
      </c>
      <c r="AN382" s="34"/>
      <c r="AO382" s="32" t="str">
        <f t="shared" si="189"/>
        <v/>
      </c>
      <c r="AP382" s="34"/>
      <c r="AQ382" s="32" t="str">
        <f t="shared" si="190"/>
        <v/>
      </c>
      <c r="AR382" s="34"/>
      <c r="AS382" s="36" t="str">
        <f t="shared" si="191"/>
        <v/>
      </c>
      <c r="AT382" s="36" t="str">
        <f t="shared" si="192"/>
        <v/>
      </c>
      <c r="AU382" s="36" t="str">
        <f t="shared" si="193"/>
        <v/>
      </c>
      <c r="AV382" s="55"/>
      <c r="AW382" s="34"/>
      <c r="AX382" s="148"/>
      <c r="AY382" s="34"/>
      <c r="AZ382" s="32" t="str">
        <f t="shared" si="194"/>
        <v/>
      </c>
      <c r="BA382" s="34"/>
      <c r="BB382" s="32" t="str">
        <f t="shared" si="195"/>
        <v/>
      </c>
      <c r="BC382" s="34"/>
      <c r="BD382" s="32" t="str">
        <f t="shared" si="196"/>
        <v/>
      </c>
      <c r="BE382" s="34"/>
      <c r="BF382" s="36" t="str">
        <f t="shared" si="197"/>
        <v/>
      </c>
      <c r="BG382" s="36" t="str">
        <f t="shared" si="198"/>
        <v/>
      </c>
      <c r="BH382" s="36" t="str">
        <f t="shared" si="199"/>
        <v/>
      </c>
      <c r="BI382" s="55"/>
      <c r="BJ382" s="34"/>
      <c r="BK382" s="148"/>
      <c r="BL382" s="34"/>
      <c r="BM382" s="32" t="str">
        <f t="shared" si="200"/>
        <v/>
      </c>
      <c r="BN382" s="34"/>
      <c r="BO382" s="32" t="str">
        <f t="shared" si="201"/>
        <v/>
      </c>
      <c r="BP382" s="34"/>
      <c r="BQ382" s="32" t="str">
        <f t="shared" si="202"/>
        <v/>
      </c>
      <c r="BR382" s="34"/>
      <c r="BS382" s="36" t="str">
        <f t="shared" si="203"/>
        <v/>
      </c>
      <c r="BT382" s="36" t="str">
        <f t="shared" si="204"/>
        <v/>
      </c>
      <c r="BU382" s="36" t="str">
        <f t="shared" si="205"/>
        <v/>
      </c>
      <c r="BV382" s="55"/>
      <c r="BW382" s="36" t="str">
        <f t="shared" si="206"/>
        <v/>
      </c>
      <c r="BX382" s="36" t="str">
        <f t="shared" si="206"/>
        <v/>
      </c>
      <c r="BY382" s="31"/>
      <c r="BZ382" s="38"/>
      <c r="CB382" s="120" t="e">
        <f t="shared" ca="1" si="175"/>
        <v>#VALUE!</v>
      </c>
      <c r="CC382" s="2" t="e">
        <f t="shared" ca="1" si="207"/>
        <v>#VALUE!</v>
      </c>
    </row>
    <row r="383" spans="1:81" s="10" customFormat="1" ht="25.15" customHeight="1" x14ac:dyDescent="0.2">
      <c r="A383" s="52" t="str">
        <f t="shared" si="208"/>
        <v/>
      </c>
      <c r="B383" s="157" t="e">
        <f t="shared" ca="1" si="176"/>
        <v>#VALUE!</v>
      </c>
      <c r="C383" s="157" t="e">
        <f t="shared" si="177"/>
        <v>#VALUE!</v>
      </c>
      <c r="D383" s="29"/>
      <c r="E383" s="155" t="str">
        <f ca="1">IFERROR(INDIRECT(ADDRESS(MATCH(D383,CatModules!C:C,0),2,1,1,"CatModules")),"")</f>
        <v/>
      </c>
      <c r="F383" s="96"/>
      <c r="G383" s="156" t="str">
        <f ca="1">IFERROR(INDIRECT(ADDRESS(MATCH(CONCATENATE(E383,"-",F383),CatInt!K:K,0),3,1,1,"CatInt")),"")</f>
        <v/>
      </c>
      <c r="H383" s="45" t="str">
        <f>IF(F383="","",VLOOKUP(F383,#REF!,2,FALSE))</f>
        <v/>
      </c>
      <c r="I383" s="29"/>
      <c r="J383" s="155" t="e">
        <f t="shared" si="178"/>
        <v>#VALUE!</v>
      </c>
      <c r="K383" s="155" t="e">
        <f t="shared" si="179"/>
        <v>#VALUE!</v>
      </c>
      <c r="L383" s="153"/>
      <c r="M383" s="53"/>
      <c r="N383" s="175">
        <f t="shared" si="180"/>
        <v>1383</v>
      </c>
      <c r="O383" s="53"/>
      <c r="P383" s="175">
        <f t="shared" si="181"/>
        <v>10383</v>
      </c>
      <c r="Q383" s="30"/>
      <c r="R383" s="149" t="str">
        <f>IFERROR(VLOOKUP(Q383,Setup!D$16:E$25,2,FALSE),"")</f>
        <v/>
      </c>
      <c r="S383" s="51" t="str">
        <f ca="1">IFERROR(IF(OR(I383="",VLOOKUP(I383,CatCostInp!$E$2:$K$88,7,FALSE)=0),"",VLOOKUP(I383,CatCostInp!$E$2:$K$88,7,FALSE)),"")</f>
        <v/>
      </c>
      <c r="T383" s="159" t="e">
        <f>VLOOKUP(U383,#REF!,2,FALSE)</f>
        <v>#REF!</v>
      </c>
      <c r="U383" s="30"/>
      <c r="V383" s="1" t="str">
        <f ca="1">IF(U383=Setup!$C$10,"Grant",IF('Other Pharma &amp; Health Products'!U383=Setup!$C$11,"Local",IF('Other Pharma &amp; Health Products'!U383=Setup!$C$12,"Other","")))</f>
        <v/>
      </c>
      <c r="W383" s="34"/>
      <c r="X383" s="148"/>
      <c r="Y383" s="34"/>
      <c r="Z383" s="36" t="str">
        <f t="shared" si="182"/>
        <v/>
      </c>
      <c r="AA383" s="34"/>
      <c r="AB383" s="32" t="str">
        <f t="shared" si="183"/>
        <v/>
      </c>
      <c r="AC383" s="34"/>
      <c r="AD383" s="32" t="str">
        <f t="shared" si="184"/>
        <v/>
      </c>
      <c r="AE383" s="34"/>
      <c r="AF383" s="36" t="str">
        <f t="shared" si="185"/>
        <v/>
      </c>
      <c r="AG383" s="36" t="str">
        <f t="shared" si="186"/>
        <v/>
      </c>
      <c r="AH383" s="36" t="str">
        <f t="shared" si="187"/>
        <v/>
      </c>
      <c r="AI383" s="55"/>
      <c r="AJ383" s="37"/>
      <c r="AK383" s="148"/>
      <c r="AL383" s="34"/>
      <c r="AM383" s="32" t="str">
        <f t="shared" si="188"/>
        <v/>
      </c>
      <c r="AN383" s="34"/>
      <c r="AO383" s="32" t="str">
        <f t="shared" si="189"/>
        <v/>
      </c>
      <c r="AP383" s="34"/>
      <c r="AQ383" s="32" t="str">
        <f t="shared" si="190"/>
        <v/>
      </c>
      <c r="AR383" s="34"/>
      <c r="AS383" s="36" t="str">
        <f t="shared" si="191"/>
        <v/>
      </c>
      <c r="AT383" s="36" t="str">
        <f t="shared" si="192"/>
        <v/>
      </c>
      <c r="AU383" s="36" t="str">
        <f t="shared" si="193"/>
        <v/>
      </c>
      <c r="AV383" s="55"/>
      <c r="AW383" s="34"/>
      <c r="AX383" s="148"/>
      <c r="AY383" s="34"/>
      <c r="AZ383" s="32" t="str">
        <f t="shared" si="194"/>
        <v/>
      </c>
      <c r="BA383" s="34"/>
      <c r="BB383" s="32" t="str">
        <f t="shared" si="195"/>
        <v/>
      </c>
      <c r="BC383" s="34"/>
      <c r="BD383" s="32" t="str">
        <f t="shared" si="196"/>
        <v/>
      </c>
      <c r="BE383" s="34"/>
      <c r="BF383" s="36" t="str">
        <f t="shared" si="197"/>
        <v/>
      </c>
      <c r="BG383" s="36" t="str">
        <f t="shared" si="198"/>
        <v/>
      </c>
      <c r="BH383" s="36" t="str">
        <f t="shared" si="199"/>
        <v/>
      </c>
      <c r="BI383" s="55"/>
      <c r="BJ383" s="34"/>
      <c r="BK383" s="148"/>
      <c r="BL383" s="34"/>
      <c r="BM383" s="32" t="str">
        <f t="shared" si="200"/>
        <v/>
      </c>
      <c r="BN383" s="34"/>
      <c r="BO383" s="32" t="str">
        <f t="shared" si="201"/>
        <v/>
      </c>
      <c r="BP383" s="34"/>
      <c r="BQ383" s="32" t="str">
        <f t="shared" si="202"/>
        <v/>
      </c>
      <c r="BR383" s="34"/>
      <c r="BS383" s="36" t="str">
        <f t="shared" si="203"/>
        <v/>
      </c>
      <c r="BT383" s="36" t="str">
        <f t="shared" si="204"/>
        <v/>
      </c>
      <c r="BU383" s="36" t="str">
        <f t="shared" si="205"/>
        <v/>
      </c>
      <c r="BV383" s="55"/>
      <c r="BW383" s="36" t="str">
        <f t="shared" si="206"/>
        <v/>
      </c>
      <c r="BX383" s="36" t="str">
        <f t="shared" si="206"/>
        <v/>
      </c>
      <c r="BY383" s="31"/>
      <c r="BZ383" s="38"/>
      <c r="CB383" s="120" t="e">
        <f t="shared" ca="1" si="175"/>
        <v>#VALUE!</v>
      </c>
      <c r="CC383" s="2" t="e">
        <f t="shared" ca="1" si="207"/>
        <v>#VALUE!</v>
      </c>
    </row>
    <row r="384" spans="1:81" s="10" customFormat="1" ht="25.15" customHeight="1" x14ac:dyDescent="0.2">
      <c r="A384" s="52" t="str">
        <f t="shared" si="208"/>
        <v/>
      </c>
      <c r="B384" s="157" t="e">
        <f t="shared" ca="1" si="176"/>
        <v>#VALUE!</v>
      </c>
      <c r="C384" s="157" t="e">
        <f t="shared" si="177"/>
        <v>#VALUE!</v>
      </c>
      <c r="D384" s="29"/>
      <c r="E384" s="155" t="str">
        <f ca="1">IFERROR(INDIRECT(ADDRESS(MATCH(D384,CatModules!C:C,0),2,1,1,"CatModules")),"")</f>
        <v/>
      </c>
      <c r="F384" s="96"/>
      <c r="G384" s="156" t="str">
        <f ca="1">IFERROR(INDIRECT(ADDRESS(MATCH(CONCATENATE(E384,"-",F384),CatInt!K:K,0),3,1,1,"CatInt")),"")</f>
        <v/>
      </c>
      <c r="H384" s="45" t="str">
        <f>IF(F384="","",VLOOKUP(F384,#REF!,2,FALSE))</f>
        <v/>
      </c>
      <c r="I384" s="29"/>
      <c r="J384" s="155" t="e">
        <f t="shared" si="178"/>
        <v>#VALUE!</v>
      </c>
      <c r="K384" s="155" t="e">
        <f t="shared" si="179"/>
        <v>#VALUE!</v>
      </c>
      <c r="L384" s="153"/>
      <c r="M384" s="53"/>
      <c r="N384" s="175">
        <f t="shared" si="180"/>
        <v>1384</v>
      </c>
      <c r="O384" s="53"/>
      <c r="P384" s="175">
        <f t="shared" si="181"/>
        <v>10384</v>
      </c>
      <c r="Q384" s="30"/>
      <c r="R384" s="149" t="str">
        <f>IFERROR(VLOOKUP(Q384,Setup!D$16:E$25,2,FALSE),"")</f>
        <v/>
      </c>
      <c r="S384" s="51" t="str">
        <f ca="1">IFERROR(IF(OR(I384="",VLOOKUP(I384,CatCostInp!$E$2:$K$88,7,FALSE)=0),"",VLOOKUP(I384,CatCostInp!$E$2:$K$88,7,FALSE)),"")</f>
        <v/>
      </c>
      <c r="T384" s="159" t="e">
        <f>VLOOKUP(U384,#REF!,2,FALSE)</f>
        <v>#REF!</v>
      </c>
      <c r="U384" s="30"/>
      <c r="V384" s="1" t="str">
        <f ca="1">IF(U384=Setup!$C$10,"Grant",IF('Other Pharma &amp; Health Products'!U384=Setup!$C$11,"Local",IF('Other Pharma &amp; Health Products'!U384=Setup!$C$12,"Other","")))</f>
        <v/>
      </c>
      <c r="W384" s="34"/>
      <c r="X384" s="148"/>
      <c r="Y384" s="34"/>
      <c r="Z384" s="36" t="str">
        <f t="shared" si="182"/>
        <v/>
      </c>
      <c r="AA384" s="34"/>
      <c r="AB384" s="32" t="str">
        <f t="shared" si="183"/>
        <v/>
      </c>
      <c r="AC384" s="34"/>
      <c r="AD384" s="32" t="str">
        <f t="shared" si="184"/>
        <v/>
      </c>
      <c r="AE384" s="34"/>
      <c r="AF384" s="36" t="str">
        <f t="shared" si="185"/>
        <v/>
      </c>
      <c r="AG384" s="36" t="str">
        <f t="shared" si="186"/>
        <v/>
      </c>
      <c r="AH384" s="36" t="str">
        <f t="shared" si="187"/>
        <v/>
      </c>
      <c r="AI384" s="55"/>
      <c r="AJ384" s="37"/>
      <c r="AK384" s="148"/>
      <c r="AL384" s="34"/>
      <c r="AM384" s="32" t="str">
        <f t="shared" si="188"/>
        <v/>
      </c>
      <c r="AN384" s="34"/>
      <c r="AO384" s="32" t="str">
        <f t="shared" si="189"/>
        <v/>
      </c>
      <c r="AP384" s="34"/>
      <c r="AQ384" s="32" t="str">
        <f t="shared" si="190"/>
        <v/>
      </c>
      <c r="AR384" s="34"/>
      <c r="AS384" s="36" t="str">
        <f t="shared" si="191"/>
        <v/>
      </c>
      <c r="AT384" s="36" t="str">
        <f t="shared" si="192"/>
        <v/>
      </c>
      <c r="AU384" s="36" t="str">
        <f t="shared" si="193"/>
        <v/>
      </c>
      <c r="AV384" s="55"/>
      <c r="AW384" s="34"/>
      <c r="AX384" s="148"/>
      <c r="AY384" s="34"/>
      <c r="AZ384" s="32" t="str">
        <f t="shared" si="194"/>
        <v/>
      </c>
      <c r="BA384" s="34"/>
      <c r="BB384" s="32" t="str">
        <f t="shared" si="195"/>
        <v/>
      </c>
      <c r="BC384" s="34"/>
      <c r="BD384" s="32" t="str">
        <f t="shared" si="196"/>
        <v/>
      </c>
      <c r="BE384" s="34"/>
      <c r="BF384" s="36" t="str">
        <f t="shared" si="197"/>
        <v/>
      </c>
      <c r="BG384" s="36" t="str">
        <f t="shared" si="198"/>
        <v/>
      </c>
      <c r="BH384" s="36" t="str">
        <f t="shared" si="199"/>
        <v/>
      </c>
      <c r="BI384" s="55"/>
      <c r="BJ384" s="34"/>
      <c r="BK384" s="148"/>
      <c r="BL384" s="34"/>
      <c r="BM384" s="32" t="str">
        <f t="shared" si="200"/>
        <v/>
      </c>
      <c r="BN384" s="34"/>
      <c r="BO384" s="32" t="str">
        <f t="shared" si="201"/>
        <v/>
      </c>
      <c r="BP384" s="34"/>
      <c r="BQ384" s="32" t="str">
        <f t="shared" si="202"/>
        <v/>
      </c>
      <c r="BR384" s="34"/>
      <c r="BS384" s="36" t="str">
        <f t="shared" si="203"/>
        <v/>
      </c>
      <c r="BT384" s="36" t="str">
        <f t="shared" si="204"/>
        <v/>
      </c>
      <c r="BU384" s="36" t="str">
        <f t="shared" si="205"/>
        <v/>
      </c>
      <c r="BV384" s="55"/>
      <c r="BW384" s="36" t="str">
        <f t="shared" si="206"/>
        <v/>
      </c>
      <c r="BX384" s="36" t="str">
        <f t="shared" si="206"/>
        <v/>
      </c>
      <c r="BY384" s="31"/>
      <c r="BZ384" s="38"/>
      <c r="CB384" s="120" t="e">
        <f t="shared" ca="1" si="175"/>
        <v>#VALUE!</v>
      </c>
      <c r="CC384" s="2" t="e">
        <f t="shared" ca="1" si="207"/>
        <v>#VALUE!</v>
      </c>
    </row>
    <row r="385" spans="1:81" s="10" customFormat="1" ht="25.15" customHeight="1" x14ac:dyDescent="0.2">
      <c r="A385" s="52" t="str">
        <f t="shared" si="208"/>
        <v/>
      </c>
      <c r="B385" s="157" t="e">
        <f t="shared" ca="1" si="176"/>
        <v>#VALUE!</v>
      </c>
      <c r="C385" s="157" t="e">
        <f t="shared" si="177"/>
        <v>#VALUE!</v>
      </c>
      <c r="D385" s="29"/>
      <c r="E385" s="155" t="str">
        <f ca="1">IFERROR(INDIRECT(ADDRESS(MATCH(D385,CatModules!C:C,0),2,1,1,"CatModules")),"")</f>
        <v/>
      </c>
      <c r="F385" s="96"/>
      <c r="G385" s="156" t="str">
        <f ca="1">IFERROR(INDIRECT(ADDRESS(MATCH(CONCATENATE(E385,"-",F385),CatInt!K:K,0),3,1,1,"CatInt")),"")</f>
        <v/>
      </c>
      <c r="H385" s="45" t="str">
        <f>IF(F385="","",VLOOKUP(F385,#REF!,2,FALSE))</f>
        <v/>
      </c>
      <c r="I385" s="29"/>
      <c r="J385" s="155" t="e">
        <f t="shared" si="178"/>
        <v>#VALUE!</v>
      </c>
      <c r="K385" s="155" t="e">
        <f t="shared" si="179"/>
        <v>#VALUE!</v>
      </c>
      <c r="L385" s="153"/>
      <c r="M385" s="53"/>
      <c r="N385" s="175">
        <f t="shared" si="180"/>
        <v>1385</v>
      </c>
      <c r="O385" s="53"/>
      <c r="P385" s="175">
        <f t="shared" si="181"/>
        <v>10385</v>
      </c>
      <c r="Q385" s="30"/>
      <c r="R385" s="149" t="str">
        <f>IFERROR(VLOOKUP(Q385,Setup!D$16:E$25,2,FALSE),"")</f>
        <v/>
      </c>
      <c r="S385" s="51" t="str">
        <f ca="1">IFERROR(IF(OR(I385="",VLOOKUP(I385,CatCostInp!$E$2:$K$88,7,FALSE)=0),"",VLOOKUP(I385,CatCostInp!$E$2:$K$88,7,FALSE)),"")</f>
        <v/>
      </c>
      <c r="T385" s="159" t="e">
        <f>VLOOKUP(U385,#REF!,2,FALSE)</f>
        <v>#REF!</v>
      </c>
      <c r="U385" s="30"/>
      <c r="V385" s="1" t="str">
        <f ca="1">IF(U385=Setup!$C$10,"Grant",IF('Other Pharma &amp; Health Products'!U385=Setup!$C$11,"Local",IF('Other Pharma &amp; Health Products'!U385=Setup!$C$12,"Other","")))</f>
        <v/>
      </c>
      <c r="W385" s="34"/>
      <c r="X385" s="148"/>
      <c r="Y385" s="34"/>
      <c r="Z385" s="36" t="str">
        <f t="shared" si="182"/>
        <v/>
      </c>
      <c r="AA385" s="34"/>
      <c r="AB385" s="32" t="str">
        <f t="shared" si="183"/>
        <v/>
      </c>
      <c r="AC385" s="34"/>
      <c r="AD385" s="32" t="str">
        <f t="shared" si="184"/>
        <v/>
      </c>
      <c r="AE385" s="34"/>
      <c r="AF385" s="36" t="str">
        <f t="shared" si="185"/>
        <v/>
      </c>
      <c r="AG385" s="36" t="str">
        <f t="shared" si="186"/>
        <v/>
      </c>
      <c r="AH385" s="36" t="str">
        <f t="shared" si="187"/>
        <v/>
      </c>
      <c r="AI385" s="55"/>
      <c r="AJ385" s="37"/>
      <c r="AK385" s="148"/>
      <c r="AL385" s="34"/>
      <c r="AM385" s="32" t="str">
        <f t="shared" si="188"/>
        <v/>
      </c>
      <c r="AN385" s="34"/>
      <c r="AO385" s="32" t="str">
        <f t="shared" si="189"/>
        <v/>
      </c>
      <c r="AP385" s="34"/>
      <c r="AQ385" s="32" t="str">
        <f t="shared" si="190"/>
        <v/>
      </c>
      <c r="AR385" s="34"/>
      <c r="AS385" s="36" t="str">
        <f t="shared" si="191"/>
        <v/>
      </c>
      <c r="AT385" s="36" t="str">
        <f t="shared" si="192"/>
        <v/>
      </c>
      <c r="AU385" s="36" t="str">
        <f t="shared" si="193"/>
        <v/>
      </c>
      <c r="AV385" s="55"/>
      <c r="AW385" s="34"/>
      <c r="AX385" s="148"/>
      <c r="AY385" s="34"/>
      <c r="AZ385" s="32" t="str">
        <f t="shared" si="194"/>
        <v/>
      </c>
      <c r="BA385" s="34"/>
      <c r="BB385" s="32" t="str">
        <f t="shared" si="195"/>
        <v/>
      </c>
      <c r="BC385" s="34"/>
      <c r="BD385" s="32" t="str">
        <f t="shared" si="196"/>
        <v/>
      </c>
      <c r="BE385" s="34"/>
      <c r="BF385" s="36" t="str">
        <f t="shared" si="197"/>
        <v/>
      </c>
      <c r="BG385" s="36" t="str">
        <f t="shared" si="198"/>
        <v/>
      </c>
      <c r="BH385" s="36" t="str">
        <f t="shared" si="199"/>
        <v/>
      </c>
      <c r="BI385" s="55"/>
      <c r="BJ385" s="34"/>
      <c r="BK385" s="148"/>
      <c r="BL385" s="34"/>
      <c r="BM385" s="32" t="str">
        <f t="shared" si="200"/>
        <v/>
      </c>
      <c r="BN385" s="34"/>
      <c r="BO385" s="32" t="str">
        <f t="shared" si="201"/>
        <v/>
      </c>
      <c r="BP385" s="34"/>
      <c r="BQ385" s="32" t="str">
        <f t="shared" si="202"/>
        <v/>
      </c>
      <c r="BR385" s="34"/>
      <c r="BS385" s="36" t="str">
        <f t="shared" si="203"/>
        <v/>
      </c>
      <c r="BT385" s="36" t="str">
        <f t="shared" si="204"/>
        <v/>
      </c>
      <c r="BU385" s="36" t="str">
        <f t="shared" si="205"/>
        <v/>
      </c>
      <c r="BV385" s="55"/>
      <c r="BW385" s="36" t="str">
        <f t="shared" si="206"/>
        <v/>
      </c>
      <c r="BX385" s="36" t="str">
        <f t="shared" si="206"/>
        <v/>
      </c>
      <c r="BY385" s="31"/>
      <c r="BZ385" s="38"/>
      <c r="CB385" s="120" t="e">
        <f t="shared" ca="1" si="175"/>
        <v>#VALUE!</v>
      </c>
      <c r="CC385" s="2" t="e">
        <f t="shared" ca="1" si="207"/>
        <v>#VALUE!</v>
      </c>
    </row>
    <row r="386" spans="1:81" s="10" customFormat="1" ht="25.15" customHeight="1" x14ac:dyDescent="0.2">
      <c r="A386" s="52" t="str">
        <f t="shared" si="208"/>
        <v/>
      </c>
      <c r="B386" s="157" t="e">
        <f t="shared" ca="1" si="176"/>
        <v>#VALUE!</v>
      </c>
      <c r="C386" s="157" t="e">
        <f t="shared" si="177"/>
        <v>#VALUE!</v>
      </c>
      <c r="D386" s="29"/>
      <c r="E386" s="155" t="str">
        <f ca="1">IFERROR(INDIRECT(ADDRESS(MATCH(D386,CatModules!C:C,0),2,1,1,"CatModules")),"")</f>
        <v/>
      </c>
      <c r="F386" s="96"/>
      <c r="G386" s="156" t="str">
        <f ca="1">IFERROR(INDIRECT(ADDRESS(MATCH(CONCATENATE(E386,"-",F386),CatInt!K:K,0),3,1,1,"CatInt")),"")</f>
        <v/>
      </c>
      <c r="H386" s="45" t="str">
        <f>IF(F386="","",VLOOKUP(F386,#REF!,2,FALSE))</f>
        <v/>
      </c>
      <c r="I386" s="29"/>
      <c r="J386" s="155" t="e">
        <f t="shared" si="178"/>
        <v>#VALUE!</v>
      </c>
      <c r="K386" s="155" t="e">
        <f t="shared" si="179"/>
        <v>#VALUE!</v>
      </c>
      <c r="L386" s="153"/>
      <c r="M386" s="53"/>
      <c r="N386" s="175">
        <f t="shared" si="180"/>
        <v>1386</v>
      </c>
      <c r="O386" s="53"/>
      <c r="P386" s="175">
        <f t="shared" si="181"/>
        <v>10386</v>
      </c>
      <c r="Q386" s="30"/>
      <c r="R386" s="149" t="str">
        <f>IFERROR(VLOOKUP(Q386,Setup!D$16:E$25,2,FALSE),"")</f>
        <v/>
      </c>
      <c r="S386" s="51" t="str">
        <f ca="1">IFERROR(IF(OR(I386="",VLOOKUP(I386,CatCostInp!$E$2:$K$88,7,FALSE)=0),"",VLOOKUP(I386,CatCostInp!$E$2:$K$88,7,FALSE)),"")</f>
        <v/>
      </c>
      <c r="T386" s="159" t="e">
        <f>VLOOKUP(U386,#REF!,2,FALSE)</f>
        <v>#REF!</v>
      </c>
      <c r="U386" s="30"/>
      <c r="V386" s="1" t="str">
        <f ca="1">IF(U386=Setup!$C$10,"Grant",IF('Other Pharma &amp; Health Products'!U386=Setup!$C$11,"Local",IF('Other Pharma &amp; Health Products'!U386=Setup!$C$12,"Other","")))</f>
        <v/>
      </c>
      <c r="W386" s="34"/>
      <c r="X386" s="148"/>
      <c r="Y386" s="34"/>
      <c r="Z386" s="36" t="str">
        <f t="shared" si="182"/>
        <v/>
      </c>
      <c r="AA386" s="34"/>
      <c r="AB386" s="32" t="str">
        <f t="shared" si="183"/>
        <v/>
      </c>
      <c r="AC386" s="34"/>
      <c r="AD386" s="32" t="str">
        <f t="shared" si="184"/>
        <v/>
      </c>
      <c r="AE386" s="34"/>
      <c r="AF386" s="36" t="str">
        <f t="shared" si="185"/>
        <v/>
      </c>
      <c r="AG386" s="36" t="str">
        <f t="shared" si="186"/>
        <v/>
      </c>
      <c r="AH386" s="36" t="str">
        <f t="shared" si="187"/>
        <v/>
      </c>
      <c r="AI386" s="55"/>
      <c r="AJ386" s="37"/>
      <c r="AK386" s="148"/>
      <c r="AL386" s="34"/>
      <c r="AM386" s="32" t="str">
        <f t="shared" si="188"/>
        <v/>
      </c>
      <c r="AN386" s="34"/>
      <c r="AO386" s="32" t="str">
        <f t="shared" si="189"/>
        <v/>
      </c>
      <c r="AP386" s="34"/>
      <c r="AQ386" s="32" t="str">
        <f t="shared" si="190"/>
        <v/>
      </c>
      <c r="AR386" s="34"/>
      <c r="AS386" s="36" t="str">
        <f t="shared" si="191"/>
        <v/>
      </c>
      <c r="AT386" s="36" t="str">
        <f t="shared" si="192"/>
        <v/>
      </c>
      <c r="AU386" s="36" t="str">
        <f t="shared" si="193"/>
        <v/>
      </c>
      <c r="AV386" s="55"/>
      <c r="AW386" s="34"/>
      <c r="AX386" s="148"/>
      <c r="AY386" s="34"/>
      <c r="AZ386" s="32" t="str">
        <f t="shared" si="194"/>
        <v/>
      </c>
      <c r="BA386" s="34"/>
      <c r="BB386" s="32" t="str">
        <f t="shared" si="195"/>
        <v/>
      </c>
      <c r="BC386" s="34"/>
      <c r="BD386" s="32" t="str">
        <f t="shared" si="196"/>
        <v/>
      </c>
      <c r="BE386" s="34"/>
      <c r="BF386" s="36" t="str">
        <f t="shared" si="197"/>
        <v/>
      </c>
      <c r="BG386" s="36" t="str">
        <f t="shared" si="198"/>
        <v/>
      </c>
      <c r="BH386" s="36" t="str">
        <f t="shared" si="199"/>
        <v/>
      </c>
      <c r="BI386" s="55"/>
      <c r="BJ386" s="34"/>
      <c r="BK386" s="148"/>
      <c r="BL386" s="34"/>
      <c r="BM386" s="32" t="str">
        <f t="shared" si="200"/>
        <v/>
      </c>
      <c r="BN386" s="34"/>
      <c r="BO386" s="32" t="str">
        <f t="shared" si="201"/>
        <v/>
      </c>
      <c r="BP386" s="34"/>
      <c r="BQ386" s="32" t="str">
        <f t="shared" si="202"/>
        <v/>
      </c>
      <c r="BR386" s="34"/>
      <c r="BS386" s="36" t="str">
        <f t="shared" si="203"/>
        <v/>
      </c>
      <c r="BT386" s="36" t="str">
        <f t="shared" si="204"/>
        <v/>
      </c>
      <c r="BU386" s="36" t="str">
        <f t="shared" si="205"/>
        <v/>
      </c>
      <c r="BV386" s="55"/>
      <c r="BW386" s="36" t="str">
        <f t="shared" si="206"/>
        <v/>
      </c>
      <c r="BX386" s="36" t="str">
        <f t="shared" si="206"/>
        <v/>
      </c>
      <c r="BY386" s="31"/>
      <c r="BZ386" s="38"/>
      <c r="CB386" s="120" t="e">
        <f t="shared" ref="CB386:CB449" ca="1" si="209">IF(OR(B386="--",IFERROR(MATCH(B386,OFFSET(B$1,0,0,ROW()-1,1),0),1)&lt;&gt;1),"",1)</f>
        <v>#VALUE!</v>
      </c>
      <c r="CC386" s="2" t="e">
        <f t="shared" ca="1" si="207"/>
        <v>#VALUE!</v>
      </c>
    </row>
    <row r="387" spans="1:81" s="10" customFormat="1" ht="25.15" customHeight="1" x14ac:dyDescent="0.2">
      <c r="A387" s="52" t="str">
        <f t="shared" si="208"/>
        <v/>
      </c>
      <c r="B387" s="157" t="e">
        <f t="shared" ref="B387:B450" ca="1" si="210">CONCATENATE(E387,"-",G387,"--",K387,"---",R387)</f>
        <v>#VALUE!</v>
      </c>
      <c r="C387" s="157" t="e">
        <f t="shared" ref="C387:C450" si="211">CONCATENATE(K387,"--",N387,"---",P387)</f>
        <v>#VALUE!</v>
      </c>
      <c r="D387" s="29"/>
      <c r="E387" s="155" t="str">
        <f ca="1">IFERROR(INDIRECT(ADDRESS(MATCH(D387,CatModules!C:C,0),2,1,1,"CatModules")),"")</f>
        <v/>
      </c>
      <c r="F387" s="96"/>
      <c r="G387" s="156" t="str">
        <f ca="1">IFERROR(INDIRECT(ADDRESS(MATCH(CONCATENATE(E387,"-",F387),CatInt!K:K,0),3,1,1,"CatInt")),"")</f>
        <v/>
      </c>
      <c r="H387" s="45" t="str">
        <f>IF(F387="","",VLOOKUP(F387,#REF!,2,FALSE))</f>
        <v/>
      </c>
      <c r="I387" s="29"/>
      <c r="J387" s="155" t="e">
        <f t="shared" ref="J387:J450" si="212">LEFT(I387,FIND(".",I387,1)-1)</f>
        <v>#VALUE!</v>
      </c>
      <c r="K387" s="155" t="e">
        <f t="shared" ref="K387:K450" si="213">LEFT(I387,FIND(".",I387,1)+1)</f>
        <v>#VALUE!</v>
      </c>
      <c r="L387" s="153"/>
      <c r="M387" s="53"/>
      <c r="N387" s="175">
        <f t="shared" ref="N387:N450" si="214">1000+ROW()</f>
        <v>1387</v>
      </c>
      <c r="O387" s="53"/>
      <c r="P387" s="175">
        <f t="shared" ref="P387:P450" si="215">10000+ROW()</f>
        <v>10387</v>
      </c>
      <c r="Q387" s="30"/>
      <c r="R387" s="149" t="str">
        <f>IFERROR(VLOOKUP(Q387,Setup!D$16:E$25,2,FALSE),"")</f>
        <v/>
      </c>
      <c r="S387" s="51" t="str">
        <f ca="1">IFERROR(IF(OR(I387="",VLOOKUP(I387,CatCostInp!$E$2:$K$88,7,FALSE)=0),"",VLOOKUP(I387,CatCostInp!$E$2:$K$88,7,FALSE)),"")</f>
        <v/>
      </c>
      <c r="T387" s="159" t="e">
        <f>VLOOKUP(U387,#REF!,2,FALSE)</f>
        <v>#REF!</v>
      </c>
      <c r="U387" s="30"/>
      <c r="V387" s="1" t="str">
        <f ca="1">IF(U387=Setup!$C$10,"Grant",IF('Other Pharma &amp; Health Products'!U387=Setup!$C$11,"Local",IF('Other Pharma &amp; Health Products'!U387=Setup!$C$12,"Other","")))</f>
        <v/>
      </c>
      <c r="W387" s="34"/>
      <c r="X387" s="148"/>
      <c r="Y387" s="34"/>
      <c r="Z387" s="36" t="str">
        <f t="shared" ref="Z387:Z450" si="216">IFERROR(IF(AND(NOT(Y387=""),NOT(X387="")),Y387*X387,""),"")</f>
        <v/>
      </c>
      <c r="AA387" s="34"/>
      <c r="AB387" s="32" t="str">
        <f t="shared" ref="AB387:AB450" si="217">IFERROR(IF(AND(NOT(AA387=""),NOT(X387="")),AA387*X387,""),"")</f>
        <v/>
      </c>
      <c r="AC387" s="34"/>
      <c r="AD387" s="32" t="str">
        <f t="shared" ref="AD387:AD450" si="218">IFERROR(IF(AND(NOT(AC387=""),NOT(X387="")),AC387*X387,""),"")</f>
        <v/>
      </c>
      <c r="AE387" s="34"/>
      <c r="AF387" s="36" t="str">
        <f t="shared" ref="AF387:AF450" si="219">IFERROR(IF(AND(NOT(AE387=""),NOT(X387="")),AE387*X387,""),"")</f>
        <v/>
      </c>
      <c r="AG387" s="36" t="str">
        <f t="shared" ref="AG387:AG450" si="220">IFERROR(IF(OR(NOT(Y387=""),NOT(AE387=""),NOT(AA387=""),NOT(AC387="")),Y387+AE387+AA387+AC387,""),"")</f>
        <v/>
      </c>
      <c r="AH387" s="36" t="str">
        <f t="shared" ref="AH387:AH450" si="221">IF(SUM(Z387,AB387,AD387,AF387)&gt;0,SUM(Z387,AB387,AD387,AF387),"")</f>
        <v/>
      </c>
      <c r="AI387" s="55"/>
      <c r="AJ387" s="37"/>
      <c r="AK387" s="148"/>
      <c r="AL387" s="34"/>
      <c r="AM387" s="32" t="str">
        <f t="shared" ref="AM387:AM450" si="222">IFERROR(IF(AND(NOT(AL387=""),NOT(AK387="")),AL387*$AK387,""),"")</f>
        <v/>
      </c>
      <c r="AN387" s="34"/>
      <c r="AO387" s="32" t="str">
        <f t="shared" ref="AO387:AO450" si="223">IFERROR(IF(AND(NOT(AN387=""),NOT(AK387="")),AN387*$AK387,""),"")</f>
        <v/>
      </c>
      <c r="AP387" s="34"/>
      <c r="AQ387" s="32" t="str">
        <f t="shared" ref="AQ387:AQ450" si="224">IFERROR(IF(AND(NOT(AP387=""),NOT(AK387="")),AP387*$AK387,""),"")</f>
        <v/>
      </c>
      <c r="AR387" s="34"/>
      <c r="AS387" s="36" t="str">
        <f t="shared" ref="AS387:AS450" si="225">IFERROR(IF(AND(NOT(AR387=""),NOT(AK387="")),AR387*$AK387,""),"")</f>
        <v/>
      </c>
      <c r="AT387" s="36" t="str">
        <f t="shared" ref="AT387:AT450" si="226">IFERROR(IF(OR(NOT(AL387=""),NOT(AR387=""),NOT(AN387=""),NOT(AP387="")),AL387+AR387+AN387+AP387,""),"")</f>
        <v/>
      </c>
      <c r="AU387" s="36" t="str">
        <f t="shared" ref="AU387:AU450" si="227">IF(SUM(AM387,AS387,AO387,AQ387)&gt;0,SUM(AM387,AS387,AO387,AQ387),"")</f>
        <v/>
      </c>
      <c r="AV387" s="55"/>
      <c r="AW387" s="34"/>
      <c r="AX387" s="148"/>
      <c r="AY387" s="34"/>
      <c r="AZ387" s="32" t="str">
        <f t="shared" ref="AZ387:AZ450" si="228">IFERROR(IF(AND(NOT(AY387=""),NOT(AX387="")),AY387*$AX387,""),"")</f>
        <v/>
      </c>
      <c r="BA387" s="34"/>
      <c r="BB387" s="32" t="str">
        <f t="shared" ref="BB387:BB450" si="229">IFERROR(IF(AND(NOT(BA387=""),NOT(AX387="")),BA387*$AX387,""),"")</f>
        <v/>
      </c>
      <c r="BC387" s="34"/>
      <c r="BD387" s="32" t="str">
        <f t="shared" ref="BD387:BD450" si="230">IFERROR(IF(AND(NOT(BC387=""),NOT(AX387="")),BC387*$AX387,""),"")</f>
        <v/>
      </c>
      <c r="BE387" s="34"/>
      <c r="BF387" s="36" t="str">
        <f t="shared" ref="BF387:BF450" si="231">IFERROR(IF(AND(NOT(BE387=""),NOT(AX387="")),BE387*$AX387,""),"")</f>
        <v/>
      </c>
      <c r="BG387" s="36" t="str">
        <f t="shared" ref="BG387:BG450" si="232">IFERROR(IF(OR(NOT(AY387=""),NOT(BE387=""),NOT(BA387=""),NOT(BC387="")),AY387+BE387+BA387+BC387,""),"")</f>
        <v/>
      </c>
      <c r="BH387" s="36" t="str">
        <f t="shared" ref="BH387:BH450" si="233">IF(SUM(AZ387,BF387,BB387,BD387)&gt;0,SUM(AZ387,BF387,BB387,BD387),"")</f>
        <v/>
      </c>
      <c r="BI387" s="55"/>
      <c r="BJ387" s="34"/>
      <c r="BK387" s="148"/>
      <c r="BL387" s="34"/>
      <c r="BM387" s="32" t="str">
        <f t="shared" ref="BM387:BM450" si="234">IFERROR(IF(AND(NOT(BL387=""),NOT(BK387="")),BL387*$BK387,""),"")</f>
        <v/>
      </c>
      <c r="BN387" s="34"/>
      <c r="BO387" s="32" t="str">
        <f t="shared" ref="BO387:BO450" si="235">IFERROR(IF(AND(NOT(BN387=""),NOT(BK387="")),BN387*$BK387,""),"")</f>
        <v/>
      </c>
      <c r="BP387" s="34"/>
      <c r="BQ387" s="32" t="str">
        <f t="shared" ref="BQ387:BQ450" si="236">IFERROR(IF(AND(NOT(BP387=""),NOT(BK387="")),BP387*$BK387,""),"")</f>
        <v/>
      </c>
      <c r="BR387" s="34"/>
      <c r="BS387" s="36" t="str">
        <f t="shared" ref="BS387:BS450" si="237">IFERROR(IF(AND(NOT(BR387=""),NOT(BK387="")),BR387*$BK387,""),"")</f>
        <v/>
      </c>
      <c r="BT387" s="36" t="str">
        <f t="shared" ref="BT387:BT450" si="238">IFERROR(IF(OR(NOT(BL387=""),NOT(BR387=""),NOT(BN387=""),NOT(BP387="")),BL387+BR387+BN387+BP387,""),"")</f>
        <v/>
      </c>
      <c r="BU387" s="36" t="str">
        <f t="shared" ref="BU387:BU450" si="239">IF(SUM(BM387,BS387,BO387,BQ387)&gt;0,SUM(BM387,BS387,BO387,BQ387),"")</f>
        <v/>
      </c>
      <c r="BV387" s="55"/>
      <c r="BW387" s="36" t="str">
        <f t="shared" ref="BW387:BX450" si="240">IF(SUM(AG387,AT387,BG387,BT387)&gt;0,SUM(AG387,AT387,BG387,BT387),"")</f>
        <v/>
      </c>
      <c r="BX387" s="36" t="str">
        <f t="shared" si="240"/>
        <v/>
      </c>
      <c r="BY387" s="31"/>
      <c r="BZ387" s="38"/>
      <c r="CB387" s="120" t="e">
        <f t="shared" ca="1" si="209"/>
        <v>#VALUE!</v>
      </c>
      <c r="CC387" s="2" t="e">
        <f t="shared" ref="CC387:CC450" ca="1" si="241">IF(OR(C387="--",IFERROR(MATCH(C387,OFFSET(C$1,0,0,ROW()-1,1),0),1)&lt;&gt;1),"",1)</f>
        <v>#VALUE!</v>
      </c>
    </row>
    <row r="388" spans="1:81" s="10" customFormat="1" ht="25.15" customHeight="1" x14ac:dyDescent="0.2">
      <c r="A388" s="52" t="str">
        <f t="shared" ref="A388:A451" si="242">IFERROR(IF(D388&lt;&gt;"",A387+1,""),"")</f>
        <v/>
      </c>
      <c r="B388" s="157" t="e">
        <f t="shared" ca="1" si="210"/>
        <v>#VALUE!</v>
      </c>
      <c r="C388" s="157" t="e">
        <f t="shared" si="211"/>
        <v>#VALUE!</v>
      </c>
      <c r="D388" s="29"/>
      <c r="E388" s="155" t="str">
        <f ca="1">IFERROR(INDIRECT(ADDRESS(MATCH(D388,CatModules!C:C,0),2,1,1,"CatModules")),"")</f>
        <v/>
      </c>
      <c r="F388" s="96"/>
      <c r="G388" s="156" t="str">
        <f ca="1">IFERROR(INDIRECT(ADDRESS(MATCH(CONCATENATE(E388,"-",F388),CatInt!K:K,0),3,1,1,"CatInt")),"")</f>
        <v/>
      </c>
      <c r="H388" s="45" t="str">
        <f>IF(F388="","",VLOOKUP(F388,#REF!,2,FALSE))</f>
        <v/>
      </c>
      <c r="I388" s="29"/>
      <c r="J388" s="155" t="e">
        <f t="shared" si="212"/>
        <v>#VALUE!</v>
      </c>
      <c r="K388" s="155" t="e">
        <f t="shared" si="213"/>
        <v>#VALUE!</v>
      </c>
      <c r="L388" s="153"/>
      <c r="M388" s="53"/>
      <c r="N388" s="175">
        <f t="shared" si="214"/>
        <v>1388</v>
      </c>
      <c r="O388" s="53"/>
      <c r="P388" s="175">
        <f t="shared" si="215"/>
        <v>10388</v>
      </c>
      <c r="Q388" s="30"/>
      <c r="R388" s="149" t="str">
        <f>IFERROR(VLOOKUP(Q388,Setup!D$16:E$25,2,FALSE),"")</f>
        <v/>
      </c>
      <c r="S388" s="51" t="str">
        <f ca="1">IFERROR(IF(OR(I388="",VLOOKUP(I388,CatCostInp!$E$2:$K$88,7,FALSE)=0),"",VLOOKUP(I388,CatCostInp!$E$2:$K$88,7,FALSE)),"")</f>
        <v/>
      </c>
      <c r="T388" s="159" t="e">
        <f>VLOOKUP(U388,#REF!,2,FALSE)</f>
        <v>#REF!</v>
      </c>
      <c r="U388" s="30"/>
      <c r="V388" s="1" t="str">
        <f ca="1">IF(U388=Setup!$C$10,"Grant",IF('Other Pharma &amp; Health Products'!U388=Setup!$C$11,"Local",IF('Other Pharma &amp; Health Products'!U388=Setup!$C$12,"Other","")))</f>
        <v/>
      </c>
      <c r="W388" s="34"/>
      <c r="X388" s="148"/>
      <c r="Y388" s="34"/>
      <c r="Z388" s="36" t="str">
        <f t="shared" si="216"/>
        <v/>
      </c>
      <c r="AA388" s="34"/>
      <c r="AB388" s="32" t="str">
        <f t="shared" si="217"/>
        <v/>
      </c>
      <c r="AC388" s="34"/>
      <c r="AD388" s="32" t="str">
        <f t="shared" si="218"/>
        <v/>
      </c>
      <c r="AE388" s="34"/>
      <c r="AF388" s="36" t="str">
        <f t="shared" si="219"/>
        <v/>
      </c>
      <c r="AG388" s="36" t="str">
        <f t="shared" si="220"/>
        <v/>
      </c>
      <c r="AH388" s="36" t="str">
        <f t="shared" si="221"/>
        <v/>
      </c>
      <c r="AI388" s="55"/>
      <c r="AJ388" s="37"/>
      <c r="AK388" s="148"/>
      <c r="AL388" s="34"/>
      <c r="AM388" s="32" t="str">
        <f t="shared" si="222"/>
        <v/>
      </c>
      <c r="AN388" s="34"/>
      <c r="AO388" s="32" t="str">
        <f t="shared" si="223"/>
        <v/>
      </c>
      <c r="AP388" s="34"/>
      <c r="AQ388" s="32" t="str">
        <f t="shared" si="224"/>
        <v/>
      </c>
      <c r="AR388" s="34"/>
      <c r="AS388" s="36" t="str">
        <f t="shared" si="225"/>
        <v/>
      </c>
      <c r="AT388" s="36" t="str">
        <f t="shared" si="226"/>
        <v/>
      </c>
      <c r="AU388" s="36" t="str">
        <f t="shared" si="227"/>
        <v/>
      </c>
      <c r="AV388" s="55"/>
      <c r="AW388" s="34"/>
      <c r="AX388" s="148"/>
      <c r="AY388" s="34"/>
      <c r="AZ388" s="32" t="str">
        <f t="shared" si="228"/>
        <v/>
      </c>
      <c r="BA388" s="34"/>
      <c r="BB388" s="32" t="str">
        <f t="shared" si="229"/>
        <v/>
      </c>
      <c r="BC388" s="34"/>
      <c r="BD388" s="32" t="str">
        <f t="shared" si="230"/>
        <v/>
      </c>
      <c r="BE388" s="34"/>
      <c r="BF388" s="36" t="str">
        <f t="shared" si="231"/>
        <v/>
      </c>
      <c r="BG388" s="36" t="str">
        <f t="shared" si="232"/>
        <v/>
      </c>
      <c r="BH388" s="36" t="str">
        <f t="shared" si="233"/>
        <v/>
      </c>
      <c r="BI388" s="55"/>
      <c r="BJ388" s="34"/>
      <c r="BK388" s="148"/>
      <c r="BL388" s="34"/>
      <c r="BM388" s="32" t="str">
        <f t="shared" si="234"/>
        <v/>
      </c>
      <c r="BN388" s="34"/>
      <c r="BO388" s="32" t="str">
        <f t="shared" si="235"/>
        <v/>
      </c>
      <c r="BP388" s="34"/>
      <c r="BQ388" s="32" t="str">
        <f t="shared" si="236"/>
        <v/>
      </c>
      <c r="BR388" s="34"/>
      <c r="BS388" s="36" t="str">
        <f t="shared" si="237"/>
        <v/>
      </c>
      <c r="BT388" s="36" t="str">
        <f t="shared" si="238"/>
        <v/>
      </c>
      <c r="BU388" s="36" t="str">
        <f t="shared" si="239"/>
        <v/>
      </c>
      <c r="BV388" s="55"/>
      <c r="BW388" s="36" t="str">
        <f t="shared" si="240"/>
        <v/>
      </c>
      <c r="BX388" s="36" t="str">
        <f t="shared" si="240"/>
        <v/>
      </c>
      <c r="BY388" s="31"/>
      <c r="BZ388" s="38"/>
      <c r="CB388" s="120" t="e">
        <f t="shared" ca="1" si="209"/>
        <v>#VALUE!</v>
      </c>
      <c r="CC388" s="2" t="e">
        <f t="shared" ca="1" si="241"/>
        <v>#VALUE!</v>
      </c>
    </row>
    <row r="389" spans="1:81" s="10" customFormat="1" ht="25.15" customHeight="1" x14ac:dyDescent="0.2">
      <c r="A389" s="52" t="str">
        <f t="shared" si="242"/>
        <v/>
      </c>
      <c r="B389" s="157" t="e">
        <f t="shared" ca="1" si="210"/>
        <v>#VALUE!</v>
      </c>
      <c r="C389" s="157" t="e">
        <f t="shared" si="211"/>
        <v>#VALUE!</v>
      </c>
      <c r="D389" s="29"/>
      <c r="E389" s="155" t="str">
        <f ca="1">IFERROR(INDIRECT(ADDRESS(MATCH(D389,CatModules!C:C,0),2,1,1,"CatModules")),"")</f>
        <v/>
      </c>
      <c r="F389" s="96"/>
      <c r="G389" s="156" t="str">
        <f ca="1">IFERROR(INDIRECT(ADDRESS(MATCH(CONCATENATE(E389,"-",F389),CatInt!K:K,0),3,1,1,"CatInt")),"")</f>
        <v/>
      </c>
      <c r="H389" s="45" t="str">
        <f>IF(F389="","",VLOOKUP(F389,#REF!,2,FALSE))</f>
        <v/>
      </c>
      <c r="I389" s="29"/>
      <c r="J389" s="155" t="e">
        <f t="shared" si="212"/>
        <v>#VALUE!</v>
      </c>
      <c r="K389" s="155" t="e">
        <f t="shared" si="213"/>
        <v>#VALUE!</v>
      </c>
      <c r="L389" s="153"/>
      <c r="M389" s="53"/>
      <c r="N389" s="175">
        <f t="shared" si="214"/>
        <v>1389</v>
      </c>
      <c r="O389" s="53"/>
      <c r="P389" s="175">
        <f t="shared" si="215"/>
        <v>10389</v>
      </c>
      <c r="Q389" s="30"/>
      <c r="R389" s="149" t="str">
        <f>IFERROR(VLOOKUP(Q389,Setup!D$16:E$25,2,FALSE),"")</f>
        <v/>
      </c>
      <c r="S389" s="51" t="str">
        <f ca="1">IFERROR(IF(OR(I389="",VLOOKUP(I389,CatCostInp!$E$2:$K$88,7,FALSE)=0),"",VLOOKUP(I389,CatCostInp!$E$2:$K$88,7,FALSE)),"")</f>
        <v/>
      </c>
      <c r="T389" s="159" t="e">
        <f>VLOOKUP(U389,#REF!,2,FALSE)</f>
        <v>#REF!</v>
      </c>
      <c r="U389" s="30"/>
      <c r="V389" s="1" t="str">
        <f ca="1">IF(U389=Setup!$C$10,"Grant",IF('Other Pharma &amp; Health Products'!U389=Setup!$C$11,"Local",IF('Other Pharma &amp; Health Products'!U389=Setup!$C$12,"Other","")))</f>
        <v/>
      </c>
      <c r="W389" s="34"/>
      <c r="X389" s="148"/>
      <c r="Y389" s="34"/>
      <c r="Z389" s="36" t="str">
        <f t="shared" si="216"/>
        <v/>
      </c>
      <c r="AA389" s="34"/>
      <c r="AB389" s="32" t="str">
        <f t="shared" si="217"/>
        <v/>
      </c>
      <c r="AC389" s="34"/>
      <c r="AD389" s="32" t="str">
        <f t="shared" si="218"/>
        <v/>
      </c>
      <c r="AE389" s="34"/>
      <c r="AF389" s="36" t="str">
        <f t="shared" si="219"/>
        <v/>
      </c>
      <c r="AG389" s="36" t="str">
        <f t="shared" si="220"/>
        <v/>
      </c>
      <c r="AH389" s="36" t="str">
        <f t="shared" si="221"/>
        <v/>
      </c>
      <c r="AI389" s="55"/>
      <c r="AJ389" s="37"/>
      <c r="AK389" s="148"/>
      <c r="AL389" s="34"/>
      <c r="AM389" s="32" t="str">
        <f t="shared" si="222"/>
        <v/>
      </c>
      <c r="AN389" s="34"/>
      <c r="AO389" s="32" t="str">
        <f t="shared" si="223"/>
        <v/>
      </c>
      <c r="AP389" s="34"/>
      <c r="AQ389" s="32" t="str">
        <f t="shared" si="224"/>
        <v/>
      </c>
      <c r="AR389" s="34"/>
      <c r="AS389" s="36" t="str">
        <f t="shared" si="225"/>
        <v/>
      </c>
      <c r="AT389" s="36" t="str">
        <f t="shared" si="226"/>
        <v/>
      </c>
      <c r="AU389" s="36" t="str">
        <f t="shared" si="227"/>
        <v/>
      </c>
      <c r="AV389" s="55"/>
      <c r="AW389" s="34"/>
      <c r="AX389" s="148"/>
      <c r="AY389" s="34"/>
      <c r="AZ389" s="32" t="str">
        <f t="shared" si="228"/>
        <v/>
      </c>
      <c r="BA389" s="34"/>
      <c r="BB389" s="32" t="str">
        <f t="shared" si="229"/>
        <v/>
      </c>
      <c r="BC389" s="34"/>
      <c r="BD389" s="32" t="str">
        <f t="shared" si="230"/>
        <v/>
      </c>
      <c r="BE389" s="34"/>
      <c r="BF389" s="36" t="str">
        <f t="shared" si="231"/>
        <v/>
      </c>
      <c r="BG389" s="36" t="str">
        <f t="shared" si="232"/>
        <v/>
      </c>
      <c r="BH389" s="36" t="str">
        <f t="shared" si="233"/>
        <v/>
      </c>
      <c r="BI389" s="55"/>
      <c r="BJ389" s="34"/>
      <c r="BK389" s="148"/>
      <c r="BL389" s="34"/>
      <c r="BM389" s="32" t="str">
        <f t="shared" si="234"/>
        <v/>
      </c>
      <c r="BN389" s="34"/>
      <c r="BO389" s="32" t="str">
        <f t="shared" si="235"/>
        <v/>
      </c>
      <c r="BP389" s="34"/>
      <c r="BQ389" s="32" t="str">
        <f t="shared" si="236"/>
        <v/>
      </c>
      <c r="BR389" s="34"/>
      <c r="BS389" s="36" t="str">
        <f t="shared" si="237"/>
        <v/>
      </c>
      <c r="BT389" s="36" t="str">
        <f t="shared" si="238"/>
        <v/>
      </c>
      <c r="BU389" s="36" t="str">
        <f t="shared" si="239"/>
        <v/>
      </c>
      <c r="BV389" s="55"/>
      <c r="BW389" s="36" t="str">
        <f t="shared" si="240"/>
        <v/>
      </c>
      <c r="BX389" s="36" t="str">
        <f t="shared" si="240"/>
        <v/>
      </c>
      <c r="BY389" s="31"/>
      <c r="BZ389" s="38"/>
      <c r="CB389" s="120" t="e">
        <f t="shared" ca="1" si="209"/>
        <v>#VALUE!</v>
      </c>
      <c r="CC389" s="2" t="e">
        <f t="shared" ca="1" si="241"/>
        <v>#VALUE!</v>
      </c>
    </row>
    <row r="390" spans="1:81" s="10" customFormat="1" ht="25.15" customHeight="1" x14ac:dyDescent="0.2">
      <c r="A390" s="52" t="str">
        <f t="shared" si="242"/>
        <v/>
      </c>
      <c r="B390" s="157" t="e">
        <f t="shared" ca="1" si="210"/>
        <v>#VALUE!</v>
      </c>
      <c r="C390" s="157" t="e">
        <f t="shared" si="211"/>
        <v>#VALUE!</v>
      </c>
      <c r="D390" s="29"/>
      <c r="E390" s="155" t="str">
        <f ca="1">IFERROR(INDIRECT(ADDRESS(MATCH(D390,CatModules!C:C,0),2,1,1,"CatModules")),"")</f>
        <v/>
      </c>
      <c r="F390" s="96"/>
      <c r="G390" s="156" t="str">
        <f ca="1">IFERROR(INDIRECT(ADDRESS(MATCH(CONCATENATE(E390,"-",F390),CatInt!K:K,0),3,1,1,"CatInt")),"")</f>
        <v/>
      </c>
      <c r="H390" s="45" t="str">
        <f>IF(F390="","",VLOOKUP(F390,#REF!,2,FALSE))</f>
        <v/>
      </c>
      <c r="I390" s="29"/>
      <c r="J390" s="155" t="e">
        <f t="shared" si="212"/>
        <v>#VALUE!</v>
      </c>
      <c r="K390" s="155" t="e">
        <f t="shared" si="213"/>
        <v>#VALUE!</v>
      </c>
      <c r="L390" s="153"/>
      <c r="M390" s="53"/>
      <c r="N390" s="175">
        <f t="shared" si="214"/>
        <v>1390</v>
      </c>
      <c r="O390" s="53"/>
      <c r="P390" s="175">
        <f t="shared" si="215"/>
        <v>10390</v>
      </c>
      <c r="Q390" s="30"/>
      <c r="R390" s="149" t="str">
        <f>IFERROR(VLOOKUP(Q390,Setup!D$16:E$25,2,FALSE),"")</f>
        <v/>
      </c>
      <c r="S390" s="51" t="str">
        <f ca="1">IFERROR(IF(OR(I390="",VLOOKUP(I390,CatCostInp!$E$2:$K$88,7,FALSE)=0),"",VLOOKUP(I390,CatCostInp!$E$2:$K$88,7,FALSE)),"")</f>
        <v/>
      </c>
      <c r="T390" s="159" t="e">
        <f>VLOOKUP(U390,#REF!,2,FALSE)</f>
        <v>#REF!</v>
      </c>
      <c r="U390" s="30"/>
      <c r="V390" s="1" t="str">
        <f ca="1">IF(U390=Setup!$C$10,"Grant",IF('Other Pharma &amp; Health Products'!U390=Setup!$C$11,"Local",IF('Other Pharma &amp; Health Products'!U390=Setup!$C$12,"Other","")))</f>
        <v/>
      </c>
      <c r="W390" s="34"/>
      <c r="X390" s="148"/>
      <c r="Y390" s="34"/>
      <c r="Z390" s="36" t="str">
        <f t="shared" si="216"/>
        <v/>
      </c>
      <c r="AA390" s="34"/>
      <c r="AB390" s="32" t="str">
        <f t="shared" si="217"/>
        <v/>
      </c>
      <c r="AC390" s="34"/>
      <c r="AD390" s="32" t="str">
        <f t="shared" si="218"/>
        <v/>
      </c>
      <c r="AE390" s="34"/>
      <c r="AF390" s="36" t="str">
        <f t="shared" si="219"/>
        <v/>
      </c>
      <c r="AG390" s="36" t="str">
        <f t="shared" si="220"/>
        <v/>
      </c>
      <c r="AH390" s="36" t="str">
        <f t="shared" si="221"/>
        <v/>
      </c>
      <c r="AI390" s="55"/>
      <c r="AJ390" s="37"/>
      <c r="AK390" s="148"/>
      <c r="AL390" s="34"/>
      <c r="AM390" s="32" t="str">
        <f t="shared" si="222"/>
        <v/>
      </c>
      <c r="AN390" s="34"/>
      <c r="AO390" s="32" t="str">
        <f t="shared" si="223"/>
        <v/>
      </c>
      <c r="AP390" s="34"/>
      <c r="AQ390" s="32" t="str">
        <f t="shared" si="224"/>
        <v/>
      </c>
      <c r="AR390" s="34"/>
      <c r="AS390" s="36" t="str">
        <f t="shared" si="225"/>
        <v/>
      </c>
      <c r="AT390" s="36" t="str">
        <f t="shared" si="226"/>
        <v/>
      </c>
      <c r="AU390" s="36" t="str">
        <f t="shared" si="227"/>
        <v/>
      </c>
      <c r="AV390" s="55"/>
      <c r="AW390" s="34"/>
      <c r="AX390" s="148"/>
      <c r="AY390" s="34"/>
      <c r="AZ390" s="32" t="str">
        <f t="shared" si="228"/>
        <v/>
      </c>
      <c r="BA390" s="34"/>
      <c r="BB390" s="32" t="str">
        <f t="shared" si="229"/>
        <v/>
      </c>
      <c r="BC390" s="34"/>
      <c r="BD390" s="32" t="str">
        <f t="shared" si="230"/>
        <v/>
      </c>
      <c r="BE390" s="34"/>
      <c r="BF390" s="36" t="str">
        <f t="shared" si="231"/>
        <v/>
      </c>
      <c r="BG390" s="36" t="str">
        <f t="shared" si="232"/>
        <v/>
      </c>
      <c r="BH390" s="36" t="str">
        <f t="shared" si="233"/>
        <v/>
      </c>
      <c r="BI390" s="55"/>
      <c r="BJ390" s="34"/>
      <c r="BK390" s="148"/>
      <c r="BL390" s="34"/>
      <c r="BM390" s="32" t="str">
        <f t="shared" si="234"/>
        <v/>
      </c>
      <c r="BN390" s="34"/>
      <c r="BO390" s="32" t="str">
        <f t="shared" si="235"/>
        <v/>
      </c>
      <c r="BP390" s="34"/>
      <c r="BQ390" s="32" t="str">
        <f t="shared" si="236"/>
        <v/>
      </c>
      <c r="BR390" s="34"/>
      <c r="BS390" s="36" t="str">
        <f t="shared" si="237"/>
        <v/>
      </c>
      <c r="BT390" s="36" t="str">
        <f t="shared" si="238"/>
        <v/>
      </c>
      <c r="BU390" s="36" t="str">
        <f t="shared" si="239"/>
        <v/>
      </c>
      <c r="BV390" s="55"/>
      <c r="BW390" s="36" t="str">
        <f t="shared" si="240"/>
        <v/>
      </c>
      <c r="BX390" s="36" t="str">
        <f t="shared" si="240"/>
        <v/>
      </c>
      <c r="BY390" s="31"/>
      <c r="BZ390" s="38"/>
      <c r="CB390" s="120" t="e">
        <f t="shared" ca="1" si="209"/>
        <v>#VALUE!</v>
      </c>
      <c r="CC390" s="2" t="e">
        <f t="shared" ca="1" si="241"/>
        <v>#VALUE!</v>
      </c>
    </row>
    <row r="391" spans="1:81" s="10" customFormat="1" ht="25.15" customHeight="1" x14ac:dyDescent="0.2">
      <c r="A391" s="52" t="str">
        <f t="shared" si="242"/>
        <v/>
      </c>
      <c r="B391" s="157" t="e">
        <f t="shared" ca="1" si="210"/>
        <v>#VALUE!</v>
      </c>
      <c r="C391" s="157" t="e">
        <f t="shared" si="211"/>
        <v>#VALUE!</v>
      </c>
      <c r="D391" s="29"/>
      <c r="E391" s="155" t="str">
        <f ca="1">IFERROR(INDIRECT(ADDRESS(MATCH(D391,CatModules!C:C,0),2,1,1,"CatModules")),"")</f>
        <v/>
      </c>
      <c r="F391" s="96"/>
      <c r="G391" s="156" t="str">
        <f ca="1">IFERROR(INDIRECT(ADDRESS(MATCH(CONCATENATE(E391,"-",F391),CatInt!K:K,0),3,1,1,"CatInt")),"")</f>
        <v/>
      </c>
      <c r="H391" s="45" t="str">
        <f>IF(F391="","",VLOOKUP(F391,#REF!,2,FALSE))</f>
        <v/>
      </c>
      <c r="I391" s="29"/>
      <c r="J391" s="155" t="e">
        <f t="shared" si="212"/>
        <v>#VALUE!</v>
      </c>
      <c r="K391" s="155" t="e">
        <f t="shared" si="213"/>
        <v>#VALUE!</v>
      </c>
      <c r="L391" s="153"/>
      <c r="M391" s="53"/>
      <c r="N391" s="175">
        <f t="shared" si="214"/>
        <v>1391</v>
      </c>
      <c r="O391" s="53"/>
      <c r="P391" s="175">
        <f t="shared" si="215"/>
        <v>10391</v>
      </c>
      <c r="Q391" s="30"/>
      <c r="R391" s="149" t="str">
        <f>IFERROR(VLOOKUP(Q391,Setup!D$16:E$25,2,FALSE),"")</f>
        <v/>
      </c>
      <c r="S391" s="51" t="str">
        <f ca="1">IFERROR(IF(OR(I391="",VLOOKUP(I391,CatCostInp!$E$2:$K$88,7,FALSE)=0),"",VLOOKUP(I391,CatCostInp!$E$2:$K$88,7,FALSE)),"")</f>
        <v/>
      </c>
      <c r="T391" s="159" t="e">
        <f>VLOOKUP(U391,#REF!,2,FALSE)</f>
        <v>#REF!</v>
      </c>
      <c r="U391" s="30"/>
      <c r="V391" s="1" t="str">
        <f ca="1">IF(U391=Setup!$C$10,"Grant",IF('Other Pharma &amp; Health Products'!U391=Setup!$C$11,"Local",IF('Other Pharma &amp; Health Products'!U391=Setup!$C$12,"Other","")))</f>
        <v/>
      </c>
      <c r="W391" s="34"/>
      <c r="X391" s="148"/>
      <c r="Y391" s="34"/>
      <c r="Z391" s="36" t="str">
        <f t="shared" si="216"/>
        <v/>
      </c>
      <c r="AA391" s="34"/>
      <c r="AB391" s="32" t="str">
        <f t="shared" si="217"/>
        <v/>
      </c>
      <c r="AC391" s="34"/>
      <c r="AD391" s="32" t="str">
        <f t="shared" si="218"/>
        <v/>
      </c>
      <c r="AE391" s="34"/>
      <c r="AF391" s="36" t="str">
        <f t="shared" si="219"/>
        <v/>
      </c>
      <c r="AG391" s="36" t="str">
        <f t="shared" si="220"/>
        <v/>
      </c>
      <c r="AH391" s="36" t="str">
        <f t="shared" si="221"/>
        <v/>
      </c>
      <c r="AI391" s="55"/>
      <c r="AJ391" s="37"/>
      <c r="AK391" s="148"/>
      <c r="AL391" s="34"/>
      <c r="AM391" s="32" t="str">
        <f t="shared" si="222"/>
        <v/>
      </c>
      <c r="AN391" s="34"/>
      <c r="AO391" s="32" t="str">
        <f t="shared" si="223"/>
        <v/>
      </c>
      <c r="AP391" s="34"/>
      <c r="AQ391" s="32" t="str">
        <f t="shared" si="224"/>
        <v/>
      </c>
      <c r="AR391" s="34"/>
      <c r="AS391" s="36" t="str">
        <f t="shared" si="225"/>
        <v/>
      </c>
      <c r="AT391" s="36" t="str">
        <f t="shared" si="226"/>
        <v/>
      </c>
      <c r="AU391" s="36" t="str">
        <f t="shared" si="227"/>
        <v/>
      </c>
      <c r="AV391" s="55"/>
      <c r="AW391" s="34"/>
      <c r="AX391" s="148"/>
      <c r="AY391" s="34"/>
      <c r="AZ391" s="32" t="str">
        <f t="shared" si="228"/>
        <v/>
      </c>
      <c r="BA391" s="34"/>
      <c r="BB391" s="32" t="str">
        <f t="shared" si="229"/>
        <v/>
      </c>
      <c r="BC391" s="34"/>
      <c r="BD391" s="32" t="str">
        <f t="shared" si="230"/>
        <v/>
      </c>
      <c r="BE391" s="34"/>
      <c r="BF391" s="36" t="str">
        <f t="shared" si="231"/>
        <v/>
      </c>
      <c r="BG391" s="36" t="str">
        <f t="shared" si="232"/>
        <v/>
      </c>
      <c r="BH391" s="36" t="str">
        <f t="shared" si="233"/>
        <v/>
      </c>
      <c r="BI391" s="55"/>
      <c r="BJ391" s="34"/>
      <c r="BK391" s="148"/>
      <c r="BL391" s="34"/>
      <c r="BM391" s="32" t="str">
        <f t="shared" si="234"/>
        <v/>
      </c>
      <c r="BN391" s="34"/>
      <c r="BO391" s="32" t="str">
        <f t="shared" si="235"/>
        <v/>
      </c>
      <c r="BP391" s="34"/>
      <c r="BQ391" s="32" t="str">
        <f t="shared" si="236"/>
        <v/>
      </c>
      <c r="BR391" s="34"/>
      <c r="BS391" s="36" t="str">
        <f t="shared" si="237"/>
        <v/>
      </c>
      <c r="BT391" s="36" t="str">
        <f t="shared" si="238"/>
        <v/>
      </c>
      <c r="BU391" s="36" t="str">
        <f t="shared" si="239"/>
        <v/>
      </c>
      <c r="BV391" s="55"/>
      <c r="BW391" s="36" t="str">
        <f t="shared" si="240"/>
        <v/>
      </c>
      <c r="BX391" s="36" t="str">
        <f t="shared" si="240"/>
        <v/>
      </c>
      <c r="BY391" s="31"/>
      <c r="BZ391" s="38"/>
      <c r="CB391" s="120" t="e">
        <f t="shared" ca="1" si="209"/>
        <v>#VALUE!</v>
      </c>
      <c r="CC391" s="2" t="e">
        <f t="shared" ca="1" si="241"/>
        <v>#VALUE!</v>
      </c>
    </row>
    <row r="392" spans="1:81" s="10" customFormat="1" ht="25.15" customHeight="1" x14ac:dyDescent="0.2">
      <c r="A392" s="52" t="str">
        <f t="shared" si="242"/>
        <v/>
      </c>
      <c r="B392" s="157" t="e">
        <f t="shared" ca="1" si="210"/>
        <v>#VALUE!</v>
      </c>
      <c r="C392" s="157" t="e">
        <f t="shared" si="211"/>
        <v>#VALUE!</v>
      </c>
      <c r="D392" s="29"/>
      <c r="E392" s="155" t="str">
        <f ca="1">IFERROR(INDIRECT(ADDRESS(MATCH(D392,CatModules!C:C,0),2,1,1,"CatModules")),"")</f>
        <v/>
      </c>
      <c r="F392" s="96"/>
      <c r="G392" s="156" t="str">
        <f ca="1">IFERROR(INDIRECT(ADDRESS(MATCH(CONCATENATE(E392,"-",F392),CatInt!K:K,0),3,1,1,"CatInt")),"")</f>
        <v/>
      </c>
      <c r="H392" s="45" t="str">
        <f>IF(F392="","",VLOOKUP(F392,#REF!,2,FALSE))</f>
        <v/>
      </c>
      <c r="I392" s="29"/>
      <c r="J392" s="155" t="e">
        <f t="shared" si="212"/>
        <v>#VALUE!</v>
      </c>
      <c r="K392" s="155" t="e">
        <f t="shared" si="213"/>
        <v>#VALUE!</v>
      </c>
      <c r="L392" s="153"/>
      <c r="M392" s="53"/>
      <c r="N392" s="175">
        <f t="shared" si="214"/>
        <v>1392</v>
      </c>
      <c r="O392" s="53"/>
      <c r="P392" s="175">
        <f t="shared" si="215"/>
        <v>10392</v>
      </c>
      <c r="Q392" s="30"/>
      <c r="R392" s="149" t="str">
        <f>IFERROR(VLOOKUP(Q392,Setup!D$16:E$25,2,FALSE),"")</f>
        <v/>
      </c>
      <c r="S392" s="51" t="str">
        <f ca="1">IFERROR(IF(OR(I392="",VLOOKUP(I392,CatCostInp!$E$2:$K$88,7,FALSE)=0),"",VLOOKUP(I392,CatCostInp!$E$2:$K$88,7,FALSE)),"")</f>
        <v/>
      </c>
      <c r="T392" s="159" t="e">
        <f>VLOOKUP(U392,#REF!,2,FALSE)</f>
        <v>#REF!</v>
      </c>
      <c r="U392" s="30"/>
      <c r="V392" s="1" t="str">
        <f ca="1">IF(U392=Setup!$C$10,"Grant",IF('Other Pharma &amp; Health Products'!U392=Setup!$C$11,"Local",IF('Other Pharma &amp; Health Products'!U392=Setup!$C$12,"Other","")))</f>
        <v/>
      </c>
      <c r="W392" s="34"/>
      <c r="X392" s="148"/>
      <c r="Y392" s="34"/>
      <c r="Z392" s="36" t="str">
        <f t="shared" si="216"/>
        <v/>
      </c>
      <c r="AA392" s="34"/>
      <c r="AB392" s="32" t="str">
        <f t="shared" si="217"/>
        <v/>
      </c>
      <c r="AC392" s="34"/>
      <c r="AD392" s="32" t="str">
        <f t="shared" si="218"/>
        <v/>
      </c>
      <c r="AE392" s="34"/>
      <c r="AF392" s="36" t="str">
        <f t="shared" si="219"/>
        <v/>
      </c>
      <c r="AG392" s="36" t="str">
        <f t="shared" si="220"/>
        <v/>
      </c>
      <c r="AH392" s="36" t="str">
        <f t="shared" si="221"/>
        <v/>
      </c>
      <c r="AI392" s="55"/>
      <c r="AJ392" s="37"/>
      <c r="AK392" s="148"/>
      <c r="AL392" s="34"/>
      <c r="AM392" s="32" t="str">
        <f t="shared" si="222"/>
        <v/>
      </c>
      <c r="AN392" s="34"/>
      <c r="AO392" s="32" t="str">
        <f t="shared" si="223"/>
        <v/>
      </c>
      <c r="AP392" s="34"/>
      <c r="AQ392" s="32" t="str">
        <f t="shared" si="224"/>
        <v/>
      </c>
      <c r="AR392" s="34"/>
      <c r="AS392" s="36" t="str">
        <f t="shared" si="225"/>
        <v/>
      </c>
      <c r="AT392" s="36" t="str">
        <f t="shared" si="226"/>
        <v/>
      </c>
      <c r="AU392" s="36" t="str">
        <f t="shared" si="227"/>
        <v/>
      </c>
      <c r="AV392" s="55"/>
      <c r="AW392" s="34"/>
      <c r="AX392" s="148"/>
      <c r="AY392" s="34"/>
      <c r="AZ392" s="32" t="str">
        <f t="shared" si="228"/>
        <v/>
      </c>
      <c r="BA392" s="34"/>
      <c r="BB392" s="32" t="str">
        <f t="shared" si="229"/>
        <v/>
      </c>
      <c r="BC392" s="34"/>
      <c r="BD392" s="32" t="str">
        <f t="shared" si="230"/>
        <v/>
      </c>
      <c r="BE392" s="34"/>
      <c r="BF392" s="36" t="str">
        <f t="shared" si="231"/>
        <v/>
      </c>
      <c r="BG392" s="36" t="str">
        <f t="shared" si="232"/>
        <v/>
      </c>
      <c r="BH392" s="36" t="str">
        <f t="shared" si="233"/>
        <v/>
      </c>
      <c r="BI392" s="55"/>
      <c r="BJ392" s="34"/>
      <c r="BK392" s="148"/>
      <c r="BL392" s="34"/>
      <c r="BM392" s="32" t="str">
        <f t="shared" si="234"/>
        <v/>
      </c>
      <c r="BN392" s="34"/>
      <c r="BO392" s="32" t="str">
        <f t="shared" si="235"/>
        <v/>
      </c>
      <c r="BP392" s="34"/>
      <c r="BQ392" s="32" t="str">
        <f t="shared" si="236"/>
        <v/>
      </c>
      <c r="BR392" s="34"/>
      <c r="BS392" s="36" t="str">
        <f t="shared" si="237"/>
        <v/>
      </c>
      <c r="BT392" s="36" t="str">
        <f t="shared" si="238"/>
        <v/>
      </c>
      <c r="BU392" s="36" t="str">
        <f t="shared" si="239"/>
        <v/>
      </c>
      <c r="BV392" s="55"/>
      <c r="BW392" s="36" t="str">
        <f t="shared" si="240"/>
        <v/>
      </c>
      <c r="BX392" s="36" t="str">
        <f t="shared" si="240"/>
        <v/>
      </c>
      <c r="BY392" s="31"/>
      <c r="BZ392" s="38"/>
      <c r="CB392" s="120" t="e">
        <f t="shared" ca="1" si="209"/>
        <v>#VALUE!</v>
      </c>
      <c r="CC392" s="2" t="e">
        <f t="shared" ca="1" si="241"/>
        <v>#VALUE!</v>
      </c>
    </row>
    <row r="393" spans="1:81" s="10" customFormat="1" ht="25.15" customHeight="1" x14ac:dyDescent="0.2">
      <c r="A393" s="52" t="str">
        <f t="shared" si="242"/>
        <v/>
      </c>
      <c r="B393" s="157" t="e">
        <f t="shared" ca="1" si="210"/>
        <v>#VALUE!</v>
      </c>
      <c r="C393" s="157" t="e">
        <f t="shared" si="211"/>
        <v>#VALUE!</v>
      </c>
      <c r="D393" s="29"/>
      <c r="E393" s="155" t="str">
        <f ca="1">IFERROR(INDIRECT(ADDRESS(MATCH(D393,CatModules!C:C,0),2,1,1,"CatModules")),"")</f>
        <v/>
      </c>
      <c r="F393" s="96"/>
      <c r="G393" s="156" t="str">
        <f ca="1">IFERROR(INDIRECT(ADDRESS(MATCH(CONCATENATE(E393,"-",F393),CatInt!K:K,0),3,1,1,"CatInt")),"")</f>
        <v/>
      </c>
      <c r="H393" s="45" t="str">
        <f>IF(F393="","",VLOOKUP(F393,#REF!,2,FALSE))</f>
        <v/>
      </c>
      <c r="I393" s="29"/>
      <c r="J393" s="155" t="e">
        <f t="shared" si="212"/>
        <v>#VALUE!</v>
      </c>
      <c r="K393" s="155" t="e">
        <f t="shared" si="213"/>
        <v>#VALUE!</v>
      </c>
      <c r="L393" s="153"/>
      <c r="M393" s="53"/>
      <c r="N393" s="175">
        <f t="shared" si="214"/>
        <v>1393</v>
      </c>
      <c r="O393" s="53"/>
      <c r="P393" s="175">
        <f t="shared" si="215"/>
        <v>10393</v>
      </c>
      <c r="Q393" s="30"/>
      <c r="R393" s="149" t="str">
        <f>IFERROR(VLOOKUP(Q393,Setup!D$16:E$25,2,FALSE),"")</f>
        <v/>
      </c>
      <c r="S393" s="51" t="str">
        <f ca="1">IFERROR(IF(OR(I393="",VLOOKUP(I393,CatCostInp!$E$2:$K$88,7,FALSE)=0),"",VLOOKUP(I393,CatCostInp!$E$2:$K$88,7,FALSE)),"")</f>
        <v/>
      </c>
      <c r="T393" s="159" t="e">
        <f>VLOOKUP(U393,#REF!,2,FALSE)</f>
        <v>#REF!</v>
      </c>
      <c r="U393" s="30"/>
      <c r="V393" s="1" t="str">
        <f ca="1">IF(U393=Setup!$C$10,"Grant",IF('Other Pharma &amp; Health Products'!U393=Setup!$C$11,"Local",IF('Other Pharma &amp; Health Products'!U393=Setup!$C$12,"Other","")))</f>
        <v/>
      </c>
      <c r="W393" s="34"/>
      <c r="X393" s="148"/>
      <c r="Y393" s="34"/>
      <c r="Z393" s="36" t="str">
        <f t="shared" si="216"/>
        <v/>
      </c>
      <c r="AA393" s="34"/>
      <c r="AB393" s="32" t="str">
        <f t="shared" si="217"/>
        <v/>
      </c>
      <c r="AC393" s="34"/>
      <c r="AD393" s="32" t="str">
        <f t="shared" si="218"/>
        <v/>
      </c>
      <c r="AE393" s="34"/>
      <c r="AF393" s="36" t="str">
        <f t="shared" si="219"/>
        <v/>
      </c>
      <c r="AG393" s="36" t="str">
        <f t="shared" si="220"/>
        <v/>
      </c>
      <c r="AH393" s="36" t="str">
        <f t="shared" si="221"/>
        <v/>
      </c>
      <c r="AI393" s="55"/>
      <c r="AJ393" s="37"/>
      <c r="AK393" s="148"/>
      <c r="AL393" s="34"/>
      <c r="AM393" s="32" t="str">
        <f t="shared" si="222"/>
        <v/>
      </c>
      <c r="AN393" s="34"/>
      <c r="AO393" s="32" t="str">
        <f t="shared" si="223"/>
        <v/>
      </c>
      <c r="AP393" s="34"/>
      <c r="AQ393" s="32" t="str">
        <f t="shared" si="224"/>
        <v/>
      </c>
      <c r="AR393" s="34"/>
      <c r="AS393" s="36" t="str">
        <f t="shared" si="225"/>
        <v/>
      </c>
      <c r="AT393" s="36" t="str">
        <f t="shared" si="226"/>
        <v/>
      </c>
      <c r="AU393" s="36" t="str">
        <f t="shared" si="227"/>
        <v/>
      </c>
      <c r="AV393" s="55"/>
      <c r="AW393" s="34"/>
      <c r="AX393" s="148"/>
      <c r="AY393" s="34"/>
      <c r="AZ393" s="32" t="str">
        <f t="shared" si="228"/>
        <v/>
      </c>
      <c r="BA393" s="34"/>
      <c r="BB393" s="32" t="str">
        <f t="shared" si="229"/>
        <v/>
      </c>
      <c r="BC393" s="34"/>
      <c r="BD393" s="32" t="str">
        <f t="shared" si="230"/>
        <v/>
      </c>
      <c r="BE393" s="34"/>
      <c r="BF393" s="36" t="str">
        <f t="shared" si="231"/>
        <v/>
      </c>
      <c r="BG393" s="36" t="str">
        <f t="shared" si="232"/>
        <v/>
      </c>
      <c r="BH393" s="36" t="str">
        <f t="shared" si="233"/>
        <v/>
      </c>
      <c r="BI393" s="55"/>
      <c r="BJ393" s="34"/>
      <c r="BK393" s="148"/>
      <c r="BL393" s="34"/>
      <c r="BM393" s="32" t="str">
        <f t="shared" si="234"/>
        <v/>
      </c>
      <c r="BN393" s="34"/>
      <c r="BO393" s="32" t="str">
        <f t="shared" si="235"/>
        <v/>
      </c>
      <c r="BP393" s="34"/>
      <c r="BQ393" s="32" t="str">
        <f t="shared" si="236"/>
        <v/>
      </c>
      <c r="BR393" s="34"/>
      <c r="BS393" s="36" t="str">
        <f t="shared" si="237"/>
        <v/>
      </c>
      <c r="BT393" s="36" t="str">
        <f t="shared" si="238"/>
        <v/>
      </c>
      <c r="BU393" s="36" t="str">
        <f t="shared" si="239"/>
        <v/>
      </c>
      <c r="BV393" s="55"/>
      <c r="BW393" s="36" t="str">
        <f t="shared" si="240"/>
        <v/>
      </c>
      <c r="BX393" s="36" t="str">
        <f t="shared" si="240"/>
        <v/>
      </c>
      <c r="BY393" s="31"/>
      <c r="BZ393" s="38"/>
      <c r="CB393" s="120" t="e">
        <f t="shared" ca="1" si="209"/>
        <v>#VALUE!</v>
      </c>
      <c r="CC393" s="2" t="e">
        <f t="shared" ca="1" si="241"/>
        <v>#VALUE!</v>
      </c>
    </row>
    <row r="394" spans="1:81" s="10" customFormat="1" ht="25.15" customHeight="1" x14ac:dyDescent="0.2">
      <c r="A394" s="52" t="str">
        <f t="shared" si="242"/>
        <v/>
      </c>
      <c r="B394" s="157" t="e">
        <f t="shared" ca="1" si="210"/>
        <v>#VALUE!</v>
      </c>
      <c r="C394" s="157" t="e">
        <f t="shared" si="211"/>
        <v>#VALUE!</v>
      </c>
      <c r="D394" s="29"/>
      <c r="E394" s="155" t="str">
        <f ca="1">IFERROR(INDIRECT(ADDRESS(MATCH(D394,CatModules!C:C,0),2,1,1,"CatModules")),"")</f>
        <v/>
      </c>
      <c r="F394" s="96"/>
      <c r="G394" s="156" t="str">
        <f ca="1">IFERROR(INDIRECT(ADDRESS(MATCH(CONCATENATE(E394,"-",F394),CatInt!K:K,0),3,1,1,"CatInt")),"")</f>
        <v/>
      </c>
      <c r="H394" s="45" t="str">
        <f>IF(F394="","",VLOOKUP(F394,#REF!,2,FALSE))</f>
        <v/>
      </c>
      <c r="I394" s="29"/>
      <c r="J394" s="155" t="e">
        <f t="shared" si="212"/>
        <v>#VALUE!</v>
      </c>
      <c r="K394" s="155" t="e">
        <f t="shared" si="213"/>
        <v>#VALUE!</v>
      </c>
      <c r="L394" s="153"/>
      <c r="M394" s="53"/>
      <c r="N394" s="175">
        <f t="shared" si="214"/>
        <v>1394</v>
      </c>
      <c r="O394" s="53"/>
      <c r="P394" s="175">
        <f t="shared" si="215"/>
        <v>10394</v>
      </c>
      <c r="Q394" s="30"/>
      <c r="R394" s="149" t="str">
        <f>IFERROR(VLOOKUP(Q394,Setup!D$16:E$25,2,FALSE),"")</f>
        <v/>
      </c>
      <c r="S394" s="51" t="str">
        <f ca="1">IFERROR(IF(OR(I394="",VLOOKUP(I394,CatCostInp!$E$2:$K$88,7,FALSE)=0),"",VLOOKUP(I394,CatCostInp!$E$2:$K$88,7,FALSE)),"")</f>
        <v/>
      </c>
      <c r="T394" s="159" t="e">
        <f>VLOOKUP(U394,#REF!,2,FALSE)</f>
        <v>#REF!</v>
      </c>
      <c r="U394" s="30"/>
      <c r="V394" s="1" t="str">
        <f ca="1">IF(U394=Setup!$C$10,"Grant",IF('Other Pharma &amp; Health Products'!U394=Setup!$C$11,"Local",IF('Other Pharma &amp; Health Products'!U394=Setup!$C$12,"Other","")))</f>
        <v/>
      </c>
      <c r="W394" s="34"/>
      <c r="X394" s="148"/>
      <c r="Y394" s="34"/>
      <c r="Z394" s="36" t="str">
        <f t="shared" si="216"/>
        <v/>
      </c>
      <c r="AA394" s="34"/>
      <c r="AB394" s="32" t="str">
        <f t="shared" si="217"/>
        <v/>
      </c>
      <c r="AC394" s="34"/>
      <c r="AD394" s="32" t="str">
        <f t="shared" si="218"/>
        <v/>
      </c>
      <c r="AE394" s="34"/>
      <c r="AF394" s="36" t="str">
        <f t="shared" si="219"/>
        <v/>
      </c>
      <c r="AG394" s="36" t="str">
        <f t="shared" si="220"/>
        <v/>
      </c>
      <c r="AH394" s="36" t="str">
        <f t="shared" si="221"/>
        <v/>
      </c>
      <c r="AI394" s="55"/>
      <c r="AJ394" s="37"/>
      <c r="AK394" s="148"/>
      <c r="AL394" s="34"/>
      <c r="AM394" s="32" t="str">
        <f t="shared" si="222"/>
        <v/>
      </c>
      <c r="AN394" s="34"/>
      <c r="AO394" s="32" t="str">
        <f t="shared" si="223"/>
        <v/>
      </c>
      <c r="AP394" s="34"/>
      <c r="AQ394" s="32" t="str">
        <f t="shared" si="224"/>
        <v/>
      </c>
      <c r="AR394" s="34"/>
      <c r="AS394" s="36" t="str">
        <f t="shared" si="225"/>
        <v/>
      </c>
      <c r="AT394" s="36" t="str">
        <f t="shared" si="226"/>
        <v/>
      </c>
      <c r="AU394" s="36" t="str">
        <f t="shared" si="227"/>
        <v/>
      </c>
      <c r="AV394" s="55"/>
      <c r="AW394" s="34"/>
      <c r="AX394" s="148"/>
      <c r="AY394" s="34"/>
      <c r="AZ394" s="32" t="str">
        <f t="shared" si="228"/>
        <v/>
      </c>
      <c r="BA394" s="34"/>
      <c r="BB394" s="32" t="str">
        <f t="shared" si="229"/>
        <v/>
      </c>
      <c r="BC394" s="34"/>
      <c r="BD394" s="32" t="str">
        <f t="shared" si="230"/>
        <v/>
      </c>
      <c r="BE394" s="34"/>
      <c r="BF394" s="36" t="str">
        <f t="shared" si="231"/>
        <v/>
      </c>
      <c r="BG394" s="36" t="str">
        <f t="shared" si="232"/>
        <v/>
      </c>
      <c r="BH394" s="36" t="str">
        <f t="shared" si="233"/>
        <v/>
      </c>
      <c r="BI394" s="55"/>
      <c r="BJ394" s="34"/>
      <c r="BK394" s="148"/>
      <c r="BL394" s="34"/>
      <c r="BM394" s="32" t="str">
        <f t="shared" si="234"/>
        <v/>
      </c>
      <c r="BN394" s="34"/>
      <c r="BO394" s="32" t="str">
        <f t="shared" si="235"/>
        <v/>
      </c>
      <c r="BP394" s="34"/>
      <c r="BQ394" s="32" t="str">
        <f t="shared" si="236"/>
        <v/>
      </c>
      <c r="BR394" s="34"/>
      <c r="BS394" s="36" t="str">
        <f t="shared" si="237"/>
        <v/>
      </c>
      <c r="BT394" s="36" t="str">
        <f t="shared" si="238"/>
        <v/>
      </c>
      <c r="BU394" s="36" t="str">
        <f t="shared" si="239"/>
        <v/>
      </c>
      <c r="BV394" s="55"/>
      <c r="BW394" s="36" t="str">
        <f t="shared" si="240"/>
        <v/>
      </c>
      <c r="BX394" s="36" t="str">
        <f t="shared" si="240"/>
        <v/>
      </c>
      <c r="BY394" s="31"/>
      <c r="BZ394" s="38"/>
      <c r="CB394" s="120" t="e">
        <f t="shared" ca="1" si="209"/>
        <v>#VALUE!</v>
      </c>
      <c r="CC394" s="2" t="e">
        <f t="shared" ca="1" si="241"/>
        <v>#VALUE!</v>
      </c>
    </row>
    <row r="395" spans="1:81" s="10" customFormat="1" ht="25.15" customHeight="1" x14ac:dyDescent="0.2">
      <c r="A395" s="52" t="str">
        <f t="shared" si="242"/>
        <v/>
      </c>
      <c r="B395" s="157" t="e">
        <f t="shared" ca="1" si="210"/>
        <v>#VALUE!</v>
      </c>
      <c r="C395" s="157" t="e">
        <f t="shared" si="211"/>
        <v>#VALUE!</v>
      </c>
      <c r="D395" s="29"/>
      <c r="E395" s="155" t="str">
        <f ca="1">IFERROR(INDIRECT(ADDRESS(MATCH(D395,CatModules!C:C,0),2,1,1,"CatModules")),"")</f>
        <v/>
      </c>
      <c r="F395" s="96"/>
      <c r="G395" s="156" t="str">
        <f ca="1">IFERROR(INDIRECT(ADDRESS(MATCH(CONCATENATE(E395,"-",F395),CatInt!K:K,0),3,1,1,"CatInt")),"")</f>
        <v/>
      </c>
      <c r="H395" s="45" t="str">
        <f>IF(F395="","",VLOOKUP(F395,#REF!,2,FALSE))</f>
        <v/>
      </c>
      <c r="I395" s="29"/>
      <c r="J395" s="155" t="e">
        <f t="shared" si="212"/>
        <v>#VALUE!</v>
      </c>
      <c r="K395" s="155" t="e">
        <f t="shared" si="213"/>
        <v>#VALUE!</v>
      </c>
      <c r="L395" s="153"/>
      <c r="M395" s="53"/>
      <c r="N395" s="175">
        <f t="shared" si="214"/>
        <v>1395</v>
      </c>
      <c r="O395" s="53"/>
      <c r="P395" s="175">
        <f t="shared" si="215"/>
        <v>10395</v>
      </c>
      <c r="Q395" s="30"/>
      <c r="R395" s="149" t="str">
        <f>IFERROR(VLOOKUP(Q395,Setup!D$16:E$25,2,FALSE),"")</f>
        <v/>
      </c>
      <c r="S395" s="51" t="str">
        <f ca="1">IFERROR(IF(OR(I395="",VLOOKUP(I395,CatCostInp!$E$2:$K$88,7,FALSE)=0),"",VLOOKUP(I395,CatCostInp!$E$2:$K$88,7,FALSE)),"")</f>
        <v/>
      </c>
      <c r="T395" s="159" t="e">
        <f>VLOOKUP(U395,#REF!,2,FALSE)</f>
        <v>#REF!</v>
      </c>
      <c r="U395" s="30"/>
      <c r="V395" s="1" t="str">
        <f ca="1">IF(U395=Setup!$C$10,"Grant",IF('Other Pharma &amp; Health Products'!U395=Setup!$C$11,"Local",IF('Other Pharma &amp; Health Products'!U395=Setup!$C$12,"Other","")))</f>
        <v/>
      </c>
      <c r="W395" s="34"/>
      <c r="X395" s="148"/>
      <c r="Y395" s="34"/>
      <c r="Z395" s="36" t="str">
        <f t="shared" si="216"/>
        <v/>
      </c>
      <c r="AA395" s="34"/>
      <c r="AB395" s="32" t="str">
        <f t="shared" si="217"/>
        <v/>
      </c>
      <c r="AC395" s="34"/>
      <c r="AD395" s="32" t="str">
        <f t="shared" si="218"/>
        <v/>
      </c>
      <c r="AE395" s="34"/>
      <c r="AF395" s="36" t="str">
        <f t="shared" si="219"/>
        <v/>
      </c>
      <c r="AG395" s="36" t="str">
        <f t="shared" si="220"/>
        <v/>
      </c>
      <c r="AH395" s="36" t="str">
        <f t="shared" si="221"/>
        <v/>
      </c>
      <c r="AI395" s="55"/>
      <c r="AJ395" s="37"/>
      <c r="AK395" s="148"/>
      <c r="AL395" s="34"/>
      <c r="AM395" s="32" t="str">
        <f t="shared" si="222"/>
        <v/>
      </c>
      <c r="AN395" s="34"/>
      <c r="AO395" s="32" t="str">
        <f t="shared" si="223"/>
        <v/>
      </c>
      <c r="AP395" s="34"/>
      <c r="AQ395" s="32" t="str">
        <f t="shared" si="224"/>
        <v/>
      </c>
      <c r="AR395" s="34"/>
      <c r="AS395" s="36" t="str">
        <f t="shared" si="225"/>
        <v/>
      </c>
      <c r="AT395" s="36" t="str">
        <f t="shared" si="226"/>
        <v/>
      </c>
      <c r="AU395" s="36" t="str">
        <f t="shared" si="227"/>
        <v/>
      </c>
      <c r="AV395" s="55"/>
      <c r="AW395" s="34"/>
      <c r="AX395" s="148"/>
      <c r="AY395" s="34"/>
      <c r="AZ395" s="32" t="str">
        <f t="shared" si="228"/>
        <v/>
      </c>
      <c r="BA395" s="34"/>
      <c r="BB395" s="32" t="str">
        <f t="shared" si="229"/>
        <v/>
      </c>
      <c r="BC395" s="34"/>
      <c r="BD395" s="32" t="str">
        <f t="shared" si="230"/>
        <v/>
      </c>
      <c r="BE395" s="34"/>
      <c r="BF395" s="36" t="str">
        <f t="shared" si="231"/>
        <v/>
      </c>
      <c r="BG395" s="36" t="str">
        <f t="shared" si="232"/>
        <v/>
      </c>
      <c r="BH395" s="36" t="str">
        <f t="shared" si="233"/>
        <v/>
      </c>
      <c r="BI395" s="55"/>
      <c r="BJ395" s="34"/>
      <c r="BK395" s="148"/>
      <c r="BL395" s="34"/>
      <c r="BM395" s="32" t="str">
        <f t="shared" si="234"/>
        <v/>
      </c>
      <c r="BN395" s="34"/>
      <c r="BO395" s="32" t="str">
        <f t="shared" si="235"/>
        <v/>
      </c>
      <c r="BP395" s="34"/>
      <c r="BQ395" s="32" t="str">
        <f t="shared" si="236"/>
        <v/>
      </c>
      <c r="BR395" s="34"/>
      <c r="BS395" s="36" t="str">
        <f t="shared" si="237"/>
        <v/>
      </c>
      <c r="BT395" s="36" t="str">
        <f t="shared" si="238"/>
        <v/>
      </c>
      <c r="BU395" s="36" t="str">
        <f t="shared" si="239"/>
        <v/>
      </c>
      <c r="BV395" s="55"/>
      <c r="BW395" s="36" t="str">
        <f t="shared" si="240"/>
        <v/>
      </c>
      <c r="BX395" s="36" t="str">
        <f t="shared" si="240"/>
        <v/>
      </c>
      <c r="BY395" s="31"/>
      <c r="BZ395" s="38"/>
      <c r="CB395" s="120" t="e">
        <f t="shared" ca="1" si="209"/>
        <v>#VALUE!</v>
      </c>
      <c r="CC395" s="2" t="e">
        <f t="shared" ca="1" si="241"/>
        <v>#VALUE!</v>
      </c>
    </row>
    <row r="396" spans="1:81" s="10" customFormat="1" ht="25.15" customHeight="1" x14ac:dyDescent="0.2">
      <c r="A396" s="52" t="str">
        <f t="shared" si="242"/>
        <v/>
      </c>
      <c r="B396" s="157" t="e">
        <f t="shared" ca="1" si="210"/>
        <v>#VALUE!</v>
      </c>
      <c r="C396" s="157" t="e">
        <f t="shared" si="211"/>
        <v>#VALUE!</v>
      </c>
      <c r="D396" s="29"/>
      <c r="E396" s="155" t="str">
        <f ca="1">IFERROR(INDIRECT(ADDRESS(MATCH(D396,CatModules!C:C,0),2,1,1,"CatModules")),"")</f>
        <v/>
      </c>
      <c r="F396" s="96"/>
      <c r="G396" s="156" t="str">
        <f ca="1">IFERROR(INDIRECT(ADDRESS(MATCH(CONCATENATE(E396,"-",F396),CatInt!K:K,0),3,1,1,"CatInt")),"")</f>
        <v/>
      </c>
      <c r="H396" s="45" t="str">
        <f>IF(F396="","",VLOOKUP(F396,#REF!,2,FALSE))</f>
        <v/>
      </c>
      <c r="I396" s="29"/>
      <c r="J396" s="155" t="e">
        <f t="shared" si="212"/>
        <v>#VALUE!</v>
      </c>
      <c r="K396" s="155" t="e">
        <f t="shared" si="213"/>
        <v>#VALUE!</v>
      </c>
      <c r="L396" s="153"/>
      <c r="M396" s="53"/>
      <c r="N396" s="175">
        <f t="shared" si="214"/>
        <v>1396</v>
      </c>
      <c r="O396" s="53"/>
      <c r="P396" s="175">
        <f t="shared" si="215"/>
        <v>10396</v>
      </c>
      <c r="Q396" s="30"/>
      <c r="R396" s="149" t="str">
        <f>IFERROR(VLOOKUP(Q396,Setup!D$16:E$25,2,FALSE),"")</f>
        <v/>
      </c>
      <c r="S396" s="51" t="str">
        <f ca="1">IFERROR(IF(OR(I396="",VLOOKUP(I396,CatCostInp!$E$2:$K$88,7,FALSE)=0),"",VLOOKUP(I396,CatCostInp!$E$2:$K$88,7,FALSE)),"")</f>
        <v/>
      </c>
      <c r="T396" s="159" t="e">
        <f>VLOOKUP(U396,#REF!,2,FALSE)</f>
        <v>#REF!</v>
      </c>
      <c r="U396" s="30"/>
      <c r="V396" s="1" t="str">
        <f ca="1">IF(U396=Setup!$C$10,"Grant",IF('Other Pharma &amp; Health Products'!U396=Setup!$C$11,"Local",IF('Other Pharma &amp; Health Products'!U396=Setup!$C$12,"Other","")))</f>
        <v/>
      </c>
      <c r="W396" s="34"/>
      <c r="X396" s="148"/>
      <c r="Y396" s="34"/>
      <c r="Z396" s="36" t="str">
        <f t="shared" si="216"/>
        <v/>
      </c>
      <c r="AA396" s="34"/>
      <c r="AB396" s="32" t="str">
        <f t="shared" si="217"/>
        <v/>
      </c>
      <c r="AC396" s="34"/>
      <c r="AD396" s="32" t="str">
        <f t="shared" si="218"/>
        <v/>
      </c>
      <c r="AE396" s="34"/>
      <c r="AF396" s="36" t="str">
        <f t="shared" si="219"/>
        <v/>
      </c>
      <c r="AG396" s="36" t="str">
        <f t="shared" si="220"/>
        <v/>
      </c>
      <c r="AH396" s="36" t="str">
        <f t="shared" si="221"/>
        <v/>
      </c>
      <c r="AI396" s="55"/>
      <c r="AJ396" s="37"/>
      <c r="AK396" s="148"/>
      <c r="AL396" s="34"/>
      <c r="AM396" s="32" t="str">
        <f t="shared" si="222"/>
        <v/>
      </c>
      <c r="AN396" s="34"/>
      <c r="AO396" s="32" t="str">
        <f t="shared" si="223"/>
        <v/>
      </c>
      <c r="AP396" s="34"/>
      <c r="AQ396" s="32" t="str">
        <f t="shared" si="224"/>
        <v/>
      </c>
      <c r="AR396" s="34"/>
      <c r="AS396" s="36" t="str">
        <f t="shared" si="225"/>
        <v/>
      </c>
      <c r="AT396" s="36" t="str">
        <f t="shared" si="226"/>
        <v/>
      </c>
      <c r="AU396" s="36" t="str">
        <f t="shared" si="227"/>
        <v/>
      </c>
      <c r="AV396" s="55"/>
      <c r="AW396" s="34"/>
      <c r="AX396" s="148"/>
      <c r="AY396" s="34"/>
      <c r="AZ396" s="32" t="str">
        <f t="shared" si="228"/>
        <v/>
      </c>
      <c r="BA396" s="34"/>
      <c r="BB396" s="32" t="str">
        <f t="shared" si="229"/>
        <v/>
      </c>
      <c r="BC396" s="34"/>
      <c r="BD396" s="32" t="str">
        <f t="shared" si="230"/>
        <v/>
      </c>
      <c r="BE396" s="34"/>
      <c r="BF396" s="36" t="str">
        <f t="shared" si="231"/>
        <v/>
      </c>
      <c r="BG396" s="36" t="str">
        <f t="shared" si="232"/>
        <v/>
      </c>
      <c r="BH396" s="36" t="str">
        <f t="shared" si="233"/>
        <v/>
      </c>
      <c r="BI396" s="55"/>
      <c r="BJ396" s="34"/>
      <c r="BK396" s="148"/>
      <c r="BL396" s="34"/>
      <c r="BM396" s="32" t="str">
        <f t="shared" si="234"/>
        <v/>
      </c>
      <c r="BN396" s="34"/>
      <c r="BO396" s="32" t="str">
        <f t="shared" si="235"/>
        <v/>
      </c>
      <c r="BP396" s="34"/>
      <c r="BQ396" s="32" t="str">
        <f t="shared" si="236"/>
        <v/>
      </c>
      <c r="BR396" s="34"/>
      <c r="BS396" s="36" t="str">
        <f t="shared" si="237"/>
        <v/>
      </c>
      <c r="BT396" s="36" t="str">
        <f t="shared" si="238"/>
        <v/>
      </c>
      <c r="BU396" s="36" t="str">
        <f t="shared" si="239"/>
        <v/>
      </c>
      <c r="BV396" s="55"/>
      <c r="BW396" s="36" t="str">
        <f t="shared" si="240"/>
        <v/>
      </c>
      <c r="BX396" s="36" t="str">
        <f t="shared" si="240"/>
        <v/>
      </c>
      <c r="BY396" s="31"/>
      <c r="BZ396" s="38"/>
      <c r="CB396" s="120" t="e">
        <f t="shared" ca="1" si="209"/>
        <v>#VALUE!</v>
      </c>
      <c r="CC396" s="2" t="e">
        <f t="shared" ca="1" si="241"/>
        <v>#VALUE!</v>
      </c>
    </row>
    <row r="397" spans="1:81" s="10" customFormat="1" ht="25.15" customHeight="1" x14ac:dyDescent="0.2">
      <c r="A397" s="52" t="str">
        <f t="shared" si="242"/>
        <v/>
      </c>
      <c r="B397" s="157" t="e">
        <f t="shared" ca="1" si="210"/>
        <v>#VALUE!</v>
      </c>
      <c r="C397" s="157" t="e">
        <f t="shared" si="211"/>
        <v>#VALUE!</v>
      </c>
      <c r="D397" s="29"/>
      <c r="E397" s="155" t="str">
        <f ca="1">IFERROR(INDIRECT(ADDRESS(MATCH(D397,CatModules!C:C,0),2,1,1,"CatModules")),"")</f>
        <v/>
      </c>
      <c r="F397" s="96"/>
      <c r="G397" s="156" t="str">
        <f ca="1">IFERROR(INDIRECT(ADDRESS(MATCH(CONCATENATE(E397,"-",F397),CatInt!K:K,0),3,1,1,"CatInt")),"")</f>
        <v/>
      </c>
      <c r="H397" s="45" t="str">
        <f>IF(F397="","",VLOOKUP(F397,#REF!,2,FALSE))</f>
        <v/>
      </c>
      <c r="I397" s="29"/>
      <c r="J397" s="155" t="e">
        <f t="shared" si="212"/>
        <v>#VALUE!</v>
      </c>
      <c r="K397" s="155" t="e">
        <f t="shared" si="213"/>
        <v>#VALUE!</v>
      </c>
      <c r="L397" s="153"/>
      <c r="M397" s="53"/>
      <c r="N397" s="175">
        <f t="shared" si="214"/>
        <v>1397</v>
      </c>
      <c r="O397" s="53"/>
      <c r="P397" s="175">
        <f t="shared" si="215"/>
        <v>10397</v>
      </c>
      <c r="Q397" s="30"/>
      <c r="R397" s="149" t="str">
        <f>IFERROR(VLOOKUP(Q397,Setup!D$16:E$25,2,FALSE),"")</f>
        <v/>
      </c>
      <c r="S397" s="51" t="str">
        <f ca="1">IFERROR(IF(OR(I397="",VLOOKUP(I397,CatCostInp!$E$2:$K$88,7,FALSE)=0),"",VLOOKUP(I397,CatCostInp!$E$2:$K$88,7,FALSE)),"")</f>
        <v/>
      </c>
      <c r="T397" s="159" t="e">
        <f>VLOOKUP(U397,#REF!,2,FALSE)</f>
        <v>#REF!</v>
      </c>
      <c r="U397" s="30"/>
      <c r="V397" s="1" t="str">
        <f ca="1">IF(U397=Setup!$C$10,"Grant",IF('Other Pharma &amp; Health Products'!U397=Setup!$C$11,"Local",IF('Other Pharma &amp; Health Products'!U397=Setup!$C$12,"Other","")))</f>
        <v/>
      </c>
      <c r="W397" s="34"/>
      <c r="X397" s="148"/>
      <c r="Y397" s="34"/>
      <c r="Z397" s="36" t="str">
        <f t="shared" si="216"/>
        <v/>
      </c>
      <c r="AA397" s="34"/>
      <c r="AB397" s="32" t="str">
        <f t="shared" si="217"/>
        <v/>
      </c>
      <c r="AC397" s="34"/>
      <c r="AD397" s="32" t="str">
        <f t="shared" si="218"/>
        <v/>
      </c>
      <c r="AE397" s="34"/>
      <c r="AF397" s="36" t="str">
        <f t="shared" si="219"/>
        <v/>
      </c>
      <c r="AG397" s="36" t="str">
        <f t="shared" si="220"/>
        <v/>
      </c>
      <c r="AH397" s="36" t="str">
        <f t="shared" si="221"/>
        <v/>
      </c>
      <c r="AI397" s="55"/>
      <c r="AJ397" s="37"/>
      <c r="AK397" s="148"/>
      <c r="AL397" s="34"/>
      <c r="AM397" s="32" t="str">
        <f t="shared" si="222"/>
        <v/>
      </c>
      <c r="AN397" s="34"/>
      <c r="AO397" s="32" t="str">
        <f t="shared" si="223"/>
        <v/>
      </c>
      <c r="AP397" s="34"/>
      <c r="AQ397" s="32" t="str">
        <f t="shared" si="224"/>
        <v/>
      </c>
      <c r="AR397" s="34"/>
      <c r="AS397" s="36" t="str">
        <f t="shared" si="225"/>
        <v/>
      </c>
      <c r="AT397" s="36" t="str">
        <f t="shared" si="226"/>
        <v/>
      </c>
      <c r="AU397" s="36" t="str">
        <f t="shared" si="227"/>
        <v/>
      </c>
      <c r="AV397" s="55"/>
      <c r="AW397" s="34"/>
      <c r="AX397" s="148"/>
      <c r="AY397" s="34"/>
      <c r="AZ397" s="32" t="str">
        <f t="shared" si="228"/>
        <v/>
      </c>
      <c r="BA397" s="34"/>
      <c r="BB397" s="32" t="str">
        <f t="shared" si="229"/>
        <v/>
      </c>
      <c r="BC397" s="34"/>
      <c r="BD397" s="32" t="str">
        <f t="shared" si="230"/>
        <v/>
      </c>
      <c r="BE397" s="34"/>
      <c r="BF397" s="36" t="str">
        <f t="shared" si="231"/>
        <v/>
      </c>
      <c r="BG397" s="36" t="str">
        <f t="shared" si="232"/>
        <v/>
      </c>
      <c r="BH397" s="36" t="str">
        <f t="shared" si="233"/>
        <v/>
      </c>
      <c r="BI397" s="55"/>
      <c r="BJ397" s="34"/>
      <c r="BK397" s="148"/>
      <c r="BL397" s="34"/>
      <c r="BM397" s="32" t="str">
        <f t="shared" si="234"/>
        <v/>
      </c>
      <c r="BN397" s="34"/>
      <c r="BO397" s="32" t="str">
        <f t="shared" si="235"/>
        <v/>
      </c>
      <c r="BP397" s="34"/>
      <c r="BQ397" s="32" t="str">
        <f t="shared" si="236"/>
        <v/>
      </c>
      <c r="BR397" s="34"/>
      <c r="BS397" s="36" t="str">
        <f t="shared" si="237"/>
        <v/>
      </c>
      <c r="BT397" s="36" t="str">
        <f t="shared" si="238"/>
        <v/>
      </c>
      <c r="BU397" s="36" t="str">
        <f t="shared" si="239"/>
        <v/>
      </c>
      <c r="BV397" s="55"/>
      <c r="BW397" s="36" t="str">
        <f t="shared" si="240"/>
        <v/>
      </c>
      <c r="BX397" s="36" t="str">
        <f t="shared" si="240"/>
        <v/>
      </c>
      <c r="BY397" s="31"/>
      <c r="BZ397" s="38"/>
      <c r="CB397" s="120" t="e">
        <f t="shared" ca="1" si="209"/>
        <v>#VALUE!</v>
      </c>
      <c r="CC397" s="2" t="e">
        <f t="shared" ca="1" si="241"/>
        <v>#VALUE!</v>
      </c>
    </row>
    <row r="398" spans="1:81" s="10" customFormat="1" ht="25.15" customHeight="1" x14ac:dyDescent="0.2">
      <c r="A398" s="52" t="str">
        <f t="shared" si="242"/>
        <v/>
      </c>
      <c r="B398" s="157" t="e">
        <f t="shared" ca="1" si="210"/>
        <v>#VALUE!</v>
      </c>
      <c r="C398" s="157" t="e">
        <f t="shared" si="211"/>
        <v>#VALUE!</v>
      </c>
      <c r="D398" s="29"/>
      <c r="E398" s="155" t="str">
        <f ca="1">IFERROR(INDIRECT(ADDRESS(MATCH(D398,CatModules!C:C,0),2,1,1,"CatModules")),"")</f>
        <v/>
      </c>
      <c r="F398" s="96"/>
      <c r="G398" s="156" t="str">
        <f ca="1">IFERROR(INDIRECT(ADDRESS(MATCH(CONCATENATE(E398,"-",F398),CatInt!K:K,0),3,1,1,"CatInt")),"")</f>
        <v/>
      </c>
      <c r="H398" s="45" t="str">
        <f>IF(F398="","",VLOOKUP(F398,#REF!,2,FALSE))</f>
        <v/>
      </c>
      <c r="I398" s="29"/>
      <c r="J398" s="155" t="e">
        <f t="shared" si="212"/>
        <v>#VALUE!</v>
      </c>
      <c r="K398" s="155" t="e">
        <f t="shared" si="213"/>
        <v>#VALUE!</v>
      </c>
      <c r="L398" s="153"/>
      <c r="M398" s="53"/>
      <c r="N398" s="175">
        <f t="shared" si="214"/>
        <v>1398</v>
      </c>
      <c r="O398" s="53"/>
      <c r="P398" s="175">
        <f t="shared" si="215"/>
        <v>10398</v>
      </c>
      <c r="Q398" s="30"/>
      <c r="R398" s="149" t="str">
        <f>IFERROR(VLOOKUP(Q398,Setup!D$16:E$25,2,FALSE),"")</f>
        <v/>
      </c>
      <c r="S398" s="51" t="str">
        <f ca="1">IFERROR(IF(OR(I398="",VLOOKUP(I398,CatCostInp!$E$2:$K$88,7,FALSE)=0),"",VLOOKUP(I398,CatCostInp!$E$2:$K$88,7,FALSE)),"")</f>
        <v/>
      </c>
      <c r="T398" s="159" t="e">
        <f>VLOOKUP(U398,#REF!,2,FALSE)</f>
        <v>#REF!</v>
      </c>
      <c r="U398" s="30"/>
      <c r="V398" s="1" t="str">
        <f ca="1">IF(U398=Setup!$C$10,"Grant",IF('Other Pharma &amp; Health Products'!U398=Setup!$C$11,"Local",IF('Other Pharma &amp; Health Products'!U398=Setup!$C$12,"Other","")))</f>
        <v/>
      </c>
      <c r="W398" s="34"/>
      <c r="X398" s="148"/>
      <c r="Y398" s="34"/>
      <c r="Z398" s="36" t="str">
        <f t="shared" si="216"/>
        <v/>
      </c>
      <c r="AA398" s="34"/>
      <c r="AB398" s="32" t="str">
        <f t="shared" si="217"/>
        <v/>
      </c>
      <c r="AC398" s="34"/>
      <c r="AD398" s="32" t="str">
        <f t="shared" si="218"/>
        <v/>
      </c>
      <c r="AE398" s="34"/>
      <c r="AF398" s="36" t="str">
        <f t="shared" si="219"/>
        <v/>
      </c>
      <c r="AG398" s="36" t="str">
        <f t="shared" si="220"/>
        <v/>
      </c>
      <c r="AH398" s="36" t="str">
        <f t="shared" si="221"/>
        <v/>
      </c>
      <c r="AI398" s="55"/>
      <c r="AJ398" s="37"/>
      <c r="AK398" s="148"/>
      <c r="AL398" s="34"/>
      <c r="AM398" s="32" t="str">
        <f t="shared" si="222"/>
        <v/>
      </c>
      <c r="AN398" s="34"/>
      <c r="AO398" s="32" t="str">
        <f t="shared" si="223"/>
        <v/>
      </c>
      <c r="AP398" s="34"/>
      <c r="AQ398" s="32" t="str">
        <f t="shared" si="224"/>
        <v/>
      </c>
      <c r="AR398" s="34"/>
      <c r="AS398" s="36" t="str">
        <f t="shared" si="225"/>
        <v/>
      </c>
      <c r="AT398" s="36" t="str">
        <f t="shared" si="226"/>
        <v/>
      </c>
      <c r="AU398" s="36" t="str">
        <f t="shared" si="227"/>
        <v/>
      </c>
      <c r="AV398" s="55"/>
      <c r="AW398" s="34"/>
      <c r="AX398" s="148"/>
      <c r="AY398" s="34"/>
      <c r="AZ398" s="32" t="str">
        <f t="shared" si="228"/>
        <v/>
      </c>
      <c r="BA398" s="34"/>
      <c r="BB398" s="32" t="str">
        <f t="shared" si="229"/>
        <v/>
      </c>
      <c r="BC398" s="34"/>
      <c r="BD398" s="32" t="str">
        <f t="shared" si="230"/>
        <v/>
      </c>
      <c r="BE398" s="34"/>
      <c r="BF398" s="36" t="str">
        <f t="shared" si="231"/>
        <v/>
      </c>
      <c r="BG398" s="36" t="str">
        <f t="shared" si="232"/>
        <v/>
      </c>
      <c r="BH398" s="36" t="str">
        <f t="shared" si="233"/>
        <v/>
      </c>
      <c r="BI398" s="55"/>
      <c r="BJ398" s="34"/>
      <c r="BK398" s="148"/>
      <c r="BL398" s="34"/>
      <c r="BM398" s="32" t="str">
        <f t="shared" si="234"/>
        <v/>
      </c>
      <c r="BN398" s="34"/>
      <c r="BO398" s="32" t="str">
        <f t="shared" si="235"/>
        <v/>
      </c>
      <c r="BP398" s="34"/>
      <c r="BQ398" s="32" t="str">
        <f t="shared" si="236"/>
        <v/>
      </c>
      <c r="BR398" s="34"/>
      <c r="BS398" s="36" t="str">
        <f t="shared" si="237"/>
        <v/>
      </c>
      <c r="BT398" s="36" t="str">
        <f t="shared" si="238"/>
        <v/>
      </c>
      <c r="BU398" s="36" t="str">
        <f t="shared" si="239"/>
        <v/>
      </c>
      <c r="BV398" s="55"/>
      <c r="BW398" s="36" t="str">
        <f t="shared" si="240"/>
        <v/>
      </c>
      <c r="BX398" s="36" t="str">
        <f t="shared" si="240"/>
        <v/>
      </c>
      <c r="BY398" s="31"/>
      <c r="BZ398" s="38"/>
      <c r="CB398" s="120" t="e">
        <f t="shared" ca="1" si="209"/>
        <v>#VALUE!</v>
      </c>
      <c r="CC398" s="2" t="e">
        <f t="shared" ca="1" si="241"/>
        <v>#VALUE!</v>
      </c>
    </row>
    <row r="399" spans="1:81" s="10" customFormat="1" ht="25.15" customHeight="1" x14ac:dyDescent="0.2">
      <c r="A399" s="52" t="str">
        <f t="shared" si="242"/>
        <v/>
      </c>
      <c r="B399" s="157" t="e">
        <f t="shared" ca="1" si="210"/>
        <v>#VALUE!</v>
      </c>
      <c r="C399" s="157" t="e">
        <f t="shared" si="211"/>
        <v>#VALUE!</v>
      </c>
      <c r="D399" s="29"/>
      <c r="E399" s="155" t="str">
        <f ca="1">IFERROR(INDIRECT(ADDRESS(MATCH(D399,CatModules!C:C,0),2,1,1,"CatModules")),"")</f>
        <v/>
      </c>
      <c r="F399" s="96"/>
      <c r="G399" s="156" t="str">
        <f ca="1">IFERROR(INDIRECT(ADDRESS(MATCH(CONCATENATE(E399,"-",F399),CatInt!K:K,0),3,1,1,"CatInt")),"")</f>
        <v/>
      </c>
      <c r="H399" s="45" t="str">
        <f>IF(F399="","",VLOOKUP(F399,#REF!,2,FALSE))</f>
        <v/>
      </c>
      <c r="I399" s="29"/>
      <c r="J399" s="155" t="e">
        <f t="shared" si="212"/>
        <v>#VALUE!</v>
      </c>
      <c r="K399" s="155" t="e">
        <f t="shared" si="213"/>
        <v>#VALUE!</v>
      </c>
      <c r="L399" s="153"/>
      <c r="M399" s="53"/>
      <c r="N399" s="175">
        <f t="shared" si="214"/>
        <v>1399</v>
      </c>
      <c r="O399" s="53"/>
      <c r="P399" s="175">
        <f t="shared" si="215"/>
        <v>10399</v>
      </c>
      <c r="Q399" s="30"/>
      <c r="R399" s="149" t="str">
        <f>IFERROR(VLOOKUP(Q399,Setup!D$16:E$25,2,FALSE),"")</f>
        <v/>
      </c>
      <c r="S399" s="51" t="str">
        <f ca="1">IFERROR(IF(OR(I399="",VLOOKUP(I399,CatCostInp!$E$2:$K$88,7,FALSE)=0),"",VLOOKUP(I399,CatCostInp!$E$2:$K$88,7,FALSE)),"")</f>
        <v/>
      </c>
      <c r="T399" s="159" t="e">
        <f>VLOOKUP(U399,#REF!,2,FALSE)</f>
        <v>#REF!</v>
      </c>
      <c r="U399" s="30"/>
      <c r="V399" s="1" t="str">
        <f ca="1">IF(U399=Setup!$C$10,"Grant",IF('Other Pharma &amp; Health Products'!U399=Setup!$C$11,"Local",IF('Other Pharma &amp; Health Products'!U399=Setup!$C$12,"Other","")))</f>
        <v/>
      </c>
      <c r="W399" s="34"/>
      <c r="X399" s="148"/>
      <c r="Y399" s="34"/>
      <c r="Z399" s="36" t="str">
        <f t="shared" si="216"/>
        <v/>
      </c>
      <c r="AA399" s="34"/>
      <c r="AB399" s="32" t="str">
        <f t="shared" si="217"/>
        <v/>
      </c>
      <c r="AC399" s="34"/>
      <c r="AD399" s="32" t="str">
        <f t="shared" si="218"/>
        <v/>
      </c>
      <c r="AE399" s="34"/>
      <c r="AF399" s="36" t="str">
        <f t="shared" si="219"/>
        <v/>
      </c>
      <c r="AG399" s="36" t="str">
        <f t="shared" si="220"/>
        <v/>
      </c>
      <c r="AH399" s="36" t="str">
        <f t="shared" si="221"/>
        <v/>
      </c>
      <c r="AI399" s="55"/>
      <c r="AJ399" s="37"/>
      <c r="AK399" s="148"/>
      <c r="AL399" s="34"/>
      <c r="AM399" s="32" t="str">
        <f t="shared" si="222"/>
        <v/>
      </c>
      <c r="AN399" s="34"/>
      <c r="AO399" s="32" t="str">
        <f t="shared" si="223"/>
        <v/>
      </c>
      <c r="AP399" s="34"/>
      <c r="AQ399" s="32" t="str">
        <f t="shared" si="224"/>
        <v/>
      </c>
      <c r="AR399" s="34"/>
      <c r="AS399" s="36" t="str">
        <f t="shared" si="225"/>
        <v/>
      </c>
      <c r="AT399" s="36" t="str">
        <f t="shared" si="226"/>
        <v/>
      </c>
      <c r="AU399" s="36" t="str">
        <f t="shared" si="227"/>
        <v/>
      </c>
      <c r="AV399" s="55"/>
      <c r="AW399" s="34"/>
      <c r="AX399" s="148"/>
      <c r="AY399" s="34"/>
      <c r="AZ399" s="32" t="str">
        <f t="shared" si="228"/>
        <v/>
      </c>
      <c r="BA399" s="34"/>
      <c r="BB399" s="32" t="str">
        <f t="shared" si="229"/>
        <v/>
      </c>
      <c r="BC399" s="34"/>
      <c r="BD399" s="32" t="str">
        <f t="shared" si="230"/>
        <v/>
      </c>
      <c r="BE399" s="34"/>
      <c r="BF399" s="36" t="str">
        <f t="shared" si="231"/>
        <v/>
      </c>
      <c r="BG399" s="36" t="str">
        <f t="shared" si="232"/>
        <v/>
      </c>
      <c r="BH399" s="36" t="str">
        <f t="shared" si="233"/>
        <v/>
      </c>
      <c r="BI399" s="55"/>
      <c r="BJ399" s="34"/>
      <c r="BK399" s="148"/>
      <c r="BL399" s="34"/>
      <c r="BM399" s="32" t="str">
        <f t="shared" si="234"/>
        <v/>
      </c>
      <c r="BN399" s="34"/>
      <c r="BO399" s="32" t="str">
        <f t="shared" si="235"/>
        <v/>
      </c>
      <c r="BP399" s="34"/>
      <c r="BQ399" s="32" t="str">
        <f t="shared" si="236"/>
        <v/>
      </c>
      <c r="BR399" s="34"/>
      <c r="BS399" s="36" t="str">
        <f t="shared" si="237"/>
        <v/>
      </c>
      <c r="BT399" s="36" t="str">
        <f t="shared" si="238"/>
        <v/>
      </c>
      <c r="BU399" s="36" t="str">
        <f t="shared" si="239"/>
        <v/>
      </c>
      <c r="BV399" s="55"/>
      <c r="BW399" s="36" t="str">
        <f t="shared" si="240"/>
        <v/>
      </c>
      <c r="BX399" s="36" t="str">
        <f t="shared" si="240"/>
        <v/>
      </c>
      <c r="BY399" s="31"/>
      <c r="BZ399" s="38"/>
      <c r="CB399" s="120" t="e">
        <f t="shared" ca="1" si="209"/>
        <v>#VALUE!</v>
      </c>
      <c r="CC399" s="2" t="e">
        <f t="shared" ca="1" si="241"/>
        <v>#VALUE!</v>
      </c>
    </row>
    <row r="400" spans="1:81" s="10" customFormat="1" ht="25.15" customHeight="1" x14ac:dyDescent="0.2">
      <c r="A400" s="52" t="str">
        <f t="shared" si="242"/>
        <v/>
      </c>
      <c r="B400" s="157" t="e">
        <f t="shared" ca="1" si="210"/>
        <v>#VALUE!</v>
      </c>
      <c r="C400" s="157" t="e">
        <f t="shared" si="211"/>
        <v>#VALUE!</v>
      </c>
      <c r="D400" s="29"/>
      <c r="E400" s="155" t="str">
        <f ca="1">IFERROR(INDIRECT(ADDRESS(MATCH(D400,CatModules!C:C,0),2,1,1,"CatModules")),"")</f>
        <v/>
      </c>
      <c r="F400" s="96"/>
      <c r="G400" s="156" t="str">
        <f ca="1">IFERROR(INDIRECT(ADDRESS(MATCH(CONCATENATE(E400,"-",F400),CatInt!K:K,0),3,1,1,"CatInt")),"")</f>
        <v/>
      </c>
      <c r="H400" s="45" t="str">
        <f>IF(F400="","",VLOOKUP(F400,#REF!,2,FALSE))</f>
        <v/>
      </c>
      <c r="I400" s="29"/>
      <c r="J400" s="155" t="e">
        <f t="shared" si="212"/>
        <v>#VALUE!</v>
      </c>
      <c r="K400" s="155" t="e">
        <f t="shared" si="213"/>
        <v>#VALUE!</v>
      </c>
      <c r="L400" s="153"/>
      <c r="M400" s="53"/>
      <c r="N400" s="175">
        <f t="shared" si="214"/>
        <v>1400</v>
      </c>
      <c r="O400" s="53"/>
      <c r="P400" s="175">
        <f t="shared" si="215"/>
        <v>10400</v>
      </c>
      <c r="Q400" s="30"/>
      <c r="R400" s="149" t="str">
        <f>IFERROR(VLOOKUP(Q400,Setup!D$16:E$25,2,FALSE),"")</f>
        <v/>
      </c>
      <c r="S400" s="51" t="str">
        <f ca="1">IFERROR(IF(OR(I400="",VLOOKUP(I400,CatCostInp!$E$2:$K$88,7,FALSE)=0),"",VLOOKUP(I400,CatCostInp!$E$2:$K$88,7,FALSE)),"")</f>
        <v/>
      </c>
      <c r="T400" s="159" t="e">
        <f>VLOOKUP(U400,#REF!,2,FALSE)</f>
        <v>#REF!</v>
      </c>
      <c r="U400" s="30"/>
      <c r="V400" s="1" t="str">
        <f ca="1">IF(U400=Setup!$C$10,"Grant",IF('Other Pharma &amp; Health Products'!U400=Setup!$C$11,"Local",IF('Other Pharma &amp; Health Products'!U400=Setup!$C$12,"Other","")))</f>
        <v/>
      </c>
      <c r="W400" s="34"/>
      <c r="X400" s="148"/>
      <c r="Y400" s="34"/>
      <c r="Z400" s="36" t="str">
        <f t="shared" si="216"/>
        <v/>
      </c>
      <c r="AA400" s="34"/>
      <c r="AB400" s="32" t="str">
        <f t="shared" si="217"/>
        <v/>
      </c>
      <c r="AC400" s="34"/>
      <c r="AD400" s="32" t="str">
        <f t="shared" si="218"/>
        <v/>
      </c>
      <c r="AE400" s="34"/>
      <c r="AF400" s="36" t="str">
        <f t="shared" si="219"/>
        <v/>
      </c>
      <c r="AG400" s="36" t="str">
        <f t="shared" si="220"/>
        <v/>
      </c>
      <c r="AH400" s="36" t="str">
        <f t="shared" si="221"/>
        <v/>
      </c>
      <c r="AI400" s="55"/>
      <c r="AJ400" s="37"/>
      <c r="AK400" s="148"/>
      <c r="AL400" s="34"/>
      <c r="AM400" s="32" t="str">
        <f t="shared" si="222"/>
        <v/>
      </c>
      <c r="AN400" s="34"/>
      <c r="AO400" s="32" t="str">
        <f t="shared" si="223"/>
        <v/>
      </c>
      <c r="AP400" s="34"/>
      <c r="AQ400" s="32" t="str">
        <f t="shared" si="224"/>
        <v/>
      </c>
      <c r="AR400" s="34"/>
      <c r="AS400" s="36" t="str">
        <f t="shared" si="225"/>
        <v/>
      </c>
      <c r="AT400" s="36" t="str">
        <f t="shared" si="226"/>
        <v/>
      </c>
      <c r="AU400" s="36" t="str">
        <f t="shared" si="227"/>
        <v/>
      </c>
      <c r="AV400" s="55"/>
      <c r="AW400" s="34"/>
      <c r="AX400" s="148"/>
      <c r="AY400" s="34"/>
      <c r="AZ400" s="32" t="str">
        <f t="shared" si="228"/>
        <v/>
      </c>
      <c r="BA400" s="34"/>
      <c r="BB400" s="32" t="str">
        <f t="shared" si="229"/>
        <v/>
      </c>
      <c r="BC400" s="34"/>
      <c r="BD400" s="32" t="str">
        <f t="shared" si="230"/>
        <v/>
      </c>
      <c r="BE400" s="34"/>
      <c r="BF400" s="36" t="str">
        <f t="shared" si="231"/>
        <v/>
      </c>
      <c r="BG400" s="36" t="str">
        <f t="shared" si="232"/>
        <v/>
      </c>
      <c r="BH400" s="36" t="str">
        <f t="shared" si="233"/>
        <v/>
      </c>
      <c r="BI400" s="55"/>
      <c r="BJ400" s="34"/>
      <c r="BK400" s="148"/>
      <c r="BL400" s="34"/>
      <c r="BM400" s="32" t="str">
        <f t="shared" si="234"/>
        <v/>
      </c>
      <c r="BN400" s="34"/>
      <c r="BO400" s="32" t="str">
        <f t="shared" si="235"/>
        <v/>
      </c>
      <c r="BP400" s="34"/>
      <c r="BQ400" s="32" t="str">
        <f t="shared" si="236"/>
        <v/>
      </c>
      <c r="BR400" s="34"/>
      <c r="BS400" s="36" t="str">
        <f t="shared" si="237"/>
        <v/>
      </c>
      <c r="BT400" s="36" t="str">
        <f t="shared" si="238"/>
        <v/>
      </c>
      <c r="BU400" s="36" t="str">
        <f t="shared" si="239"/>
        <v/>
      </c>
      <c r="BV400" s="55"/>
      <c r="BW400" s="36" t="str">
        <f t="shared" si="240"/>
        <v/>
      </c>
      <c r="BX400" s="36" t="str">
        <f t="shared" si="240"/>
        <v/>
      </c>
      <c r="BY400" s="31"/>
      <c r="BZ400" s="38"/>
      <c r="CB400" s="120" t="e">
        <f t="shared" ca="1" si="209"/>
        <v>#VALUE!</v>
      </c>
      <c r="CC400" s="2" t="e">
        <f t="shared" ca="1" si="241"/>
        <v>#VALUE!</v>
      </c>
    </row>
    <row r="401" spans="1:81" s="10" customFormat="1" ht="25.15" customHeight="1" x14ac:dyDescent="0.2">
      <c r="A401" s="52" t="str">
        <f t="shared" si="242"/>
        <v/>
      </c>
      <c r="B401" s="157" t="e">
        <f t="shared" ca="1" si="210"/>
        <v>#VALUE!</v>
      </c>
      <c r="C401" s="157" t="e">
        <f t="shared" si="211"/>
        <v>#VALUE!</v>
      </c>
      <c r="D401" s="29"/>
      <c r="E401" s="155" t="str">
        <f ca="1">IFERROR(INDIRECT(ADDRESS(MATCH(D401,CatModules!C:C,0),2,1,1,"CatModules")),"")</f>
        <v/>
      </c>
      <c r="F401" s="96"/>
      <c r="G401" s="156" t="str">
        <f ca="1">IFERROR(INDIRECT(ADDRESS(MATCH(CONCATENATE(E401,"-",F401),CatInt!K:K,0),3,1,1,"CatInt")),"")</f>
        <v/>
      </c>
      <c r="H401" s="45" t="str">
        <f>IF(F401="","",VLOOKUP(F401,#REF!,2,FALSE))</f>
        <v/>
      </c>
      <c r="I401" s="29"/>
      <c r="J401" s="155" t="e">
        <f t="shared" si="212"/>
        <v>#VALUE!</v>
      </c>
      <c r="K401" s="155" t="e">
        <f t="shared" si="213"/>
        <v>#VALUE!</v>
      </c>
      <c r="L401" s="153"/>
      <c r="M401" s="53"/>
      <c r="N401" s="175">
        <f t="shared" si="214"/>
        <v>1401</v>
      </c>
      <c r="O401" s="53"/>
      <c r="P401" s="175">
        <f t="shared" si="215"/>
        <v>10401</v>
      </c>
      <c r="Q401" s="30"/>
      <c r="R401" s="149" t="str">
        <f>IFERROR(VLOOKUP(Q401,Setup!D$16:E$25,2,FALSE),"")</f>
        <v/>
      </c>
      <c r="S401" s="51" t="str">
        <f ca="1">IFERROR(IF(OR(I401="",VLOOKUP(I401,CatCostInp!$E$2:$K$88,7,FALSE)=0),"",VLOOKUP(I401,CatCostInp!$E$2:$K$88,7,FALSE)),"")</f>
        <v/>
      </c>
      <c r="T401" s="159" t="e">
        <f>VLOOKUP(U401,#REF!,2,FALSE)</f>
        <v>#REF!</v>
      </c>
      <c r="U401" s="30"/>
      <c r="V401" s="1" t="str">
        <f ca="1">IF(U401=Setup!$C$10,"Grant",IF('Other Pharma &amp; Health Products'!U401=Setup!$C$11,"Local",IF('Other Pharma &amp; Health Products'!U401=Setup!$C$12,"Other","")))</f>
        <v/>
      </c>
      <c r="W401" s="34"/>
      <c r="X401" s="148"/>
      <c r="Y401" s="34"/>
      <c r="Z401" s="36" t="str">
        <f t="shared" si="216"/>
        <v/>
      </c>
      <c r="AA401" s="34"/>
      <c r="AB401" s="32" t="str">
        <f t="shared" si="217"/>
        <v/>
      </c>
      <c r="AC401" s="34"/>
      <c r="AD401" s="32" t="str">
        <f t="shared" si="218"/>
        <v/>
      </c>
      <c r="AE401" s="34"/>
      <c r="AF401" s="36" t="str">
        <f t="shared" si="219"/>
        <v/>
      </c>
      <c r="AG401" s="36" t="str">
        <f t="shared" si="220"/>
        <v/>
      </c>
      <c r="AH401" s="36" t="str">
        <f t="shared" si="221"/>
        <v/>
      </c>
      <c r="AI401" s="55"/>
      <c r="AJ401" s="37"/>
      <c r="AK401" s="148"/>
      <c r="AL401" s="34"/>
      <c r="AM401" s="32" t="str">
        <f t="shared" si="222"/>
        <v/>
      </c>
      <c r="AN401" s="34"/>
      <c r="AO401" s="32" t="str">
        <f t="shared" si="223"/>
        <v/>
      </c>
      <c r="AP401" s="34"/>
      <c r="AQ401" s="32" t="str">
        <f t="shared" si="224"/>
        <v/>
      </c>
      <c r="AR401" s="34"/>
      <c r="AS401" s="36" t="str">
        <f t="shared" si="225"/>
        <v/>
      </c>
      <c r="AT401" s="36" t="str">
        <f t="shared" si="226"/>
        <v/>
      </c>
      <c r="AU401" s="36" t="str">
        <f t="shared" si="227"/>
        <v/>
      </c>
      <c r="AV401" s="55"/>
      <c r="AW401" s="34"/>
      <c r="AX401" s="148"/>
      <c r="AY401" s="34"/>
      <c r="AZ401" s="32" t="str">
        <f t="shared" si="228"/>
        <v/>
      </c>
      <c r="BA401" s="34"/>
      <c r="BB401" s="32" t="str">
        <f t="shared" si="229"/>
        <v/>
      </c>
      <c r="BC401" s="34"/>
      <c r="BD401" s="32" t="str">
        <f t="shared" si="230"/>
        <v/>
      </c>
      <c r="BE401" s="34"/>
      <c r="BF401" s="36" t="str">
        <f t="shared" si="231"/>
        <v/>
      </c>
      <c r="BG401" s="36" t="str">
        <f t="shared" si="232"/>
        <v/>
      </c>
      <c r="BH401" s="36" t="str">
        <f t="shared" si="233"/>
        <v/>
      </c>
      <c r="BI401" s="55"/>
      <c r="BJ401" s="34"/>
      <c r="BK401" s="148"/>
      <c r="BL401" s="34"/>
      <c r="BM401" s="32" t="str">
        <f t="shared" si="234"/>
        <v/>
      </c>
      <c r="BN401" s="34"/>
      <c r="BO401" s="32" t="str">
        <f t="shared" si="235"/>
        <v/>
      </c>
      <c r="BP401" s="34"/>
      <c r="BQ401" s="32" t="str">
        <f t="shared" si="236"/>
        <v/>
      </c>
      <c r="BR401" s="34"/>
      <c r="BS401" s="36" t="str">
        <f t="shared" si="237"/>
        <v/>
      </c>
      <c r="BT401" s="36" t="str">
        <f t="shared" si="238"/>
        <v/>
      </c>
      <c r="BU401" s="36" t="str">
        <f t="shared" si="239"/>
        <v/>
      </c>
      <c r="BV401" s="55"/>
      <c r="BW401" s="36" t="str">
        <f t="shared" si="240"/>
        <v/>
      </c>
      <c r="BX401" s="36" t="str">
        <f t="shared" si="240"/>
        <v/>
      </c>
      <c r="BY401" s="31"/>
      <c r="BZ401" s="38"/>
      <c r="CB401" s="120" t="e">
        <f t="shared" ca="1" si="209"/>
        <v>#VALUE!</v>
      </c>
      <c r="CC401" s="2" t="e">
        <f t="shared" ca="1" si="241"/>
        <v>#VALUE!</v>
      </c>
    </row>
    <row r="402" spans="1:81" s="10" customFormat="1" ht="25.15" customHeight="1" x14ac:dyDescent="0.2">
      <c r="A402" s="52" t="str">
        <f t="shared" si="242"/>
        <v/>
      </c>
      <c r="B402" s="157" t="e">
        <f t="shared" ca="1" si="210"/>
        <v>#VALUE!</v>
      </c>
      <c r="C402" s="157" t="e">
        <f t="shared" si="211"/>
        <v>#VALUE!</v>
      </c>
      <c r="D402" s="29"/>
      <c r="E402" s="155" t="str">
        <f ca="1">IFERROR(INDIRECT(ADDRESS(MATCH(D402,CatModules!C:C,0),2,1,1,"CatModules")),"")</f>
        <v/>
      </c>
      <c r="F402" s="96"/>
      <c r="G402" s="156" t="str">
        <f ca="1">IFERROR(INDIRECT(ADDRESS(MATCH(CONCATENATE(E402,"-",F402),CatInt!K:K,0),3,1,1,"CatInt")),"")</f>
        <v/>
      </c>
      <c r="H402" s="45" t="str">
        <f>IF(F402="","",VLOOKUP(F402,#REF!,2,FALSE))</f>
        <v/>
      </c>
      <c r="I402" s="29"/>
      <c r="J402" s="155" t="e">
        <f t="shared" si="212"/>
        <v>#VALUE!</v>
      </c>
      <c r="K402" s="155" t="e">
        <f t="shared" si="213"/>
        <v>#VALUE!</v>
      </c>
      <c r="L402" s="153"/>
      <c r="M402" s="53"/>
      <c r="N402" s="175">
        <f t="shared" si="214"/>
        <v>1402</v>
      </c>
      <c r="O402" s="53"/>
      <c r="P402" s="175">
        <f t="shared" si="215"/>
        <v>10402</v>
      </c>
      <c r="Q402" s="30"/>
      <c r="R402" s="149" t="str">
        <f>IFERROR(VLOOKUP(Q402,Setup!D$16:E$25,2,FALSE),"")</f>
        <v/>
      </c>
      <c r="S402" s="51" t="str">
        <f ca="1">IFERROR(IF(OR(I402="",VLOOKUP(I402,CatCostInp!$E$2:$K$88,7,FALSE)=0),"",VLOOKUP(I402,CatCostInp!$E$2:$K$88,7,FALSE)),"")</f>
        <v/>
      </c>
      <c r="T402" s="159" t="e">
        <f>VLOOKUP(U402,#REF!,2,FALSE)</f>
        <v>#REF!</v>
      </c>
      <c r="U402" s="30"/>
      <c r="V402" s="1" t="str">
        <f ca="1">IF(U402=Setup!$C$10,"Grant",IF('Other Pharma &amp; Health Products'!U402=Setup!$C$11,"Local",IF('Other Pharma &amp; Health Products'!U402=Setup!$C$12,"Other","")))</f>
        <v/>
      </c>
      <c r="W402" s="34"/>
      <c r="X402" s="148"/>
      <c r="Y402" s="34"/>
      <c r="Z402" s="36" t="str">
        <f t="shared" si="216"/>
        <v/>
      </c>
      <c r="AA402" s="34"/>
      <c r="AB402" s="32" t="str">
        <f t="shared" si="217"/>
        <v/>
      </c>
      <c r="AC402" s="34"/>
      <c r="AD402" s="32" t="str">
        <f t="shared" si="218"/>
        <v/>
      </c>
      <c r="AE402" s="34"/>
      <c r="AF402" s="36" t="str">
        <f t="shared" si="219"/>
        <v/>
      </c>
      <c r="AG402" s="36" t="str">
        <f t="shared" si="220"/>
        <v/>
      </c>
      <c r="AH402" s="36" t="str">
        <f t="shared" si="221"/>
        <v/>
      </c>
      <c r="AI402" s="55"/>
      <c r="AJ402" s="37"/>
      <c r="AK402" s="148"/>
      <c r="AL402" s="34"/>
      <c r="AM402" s="32" t="str">
        <f t="shared" si="222"/>
        <v/>
      </c>
      <c r="AN402" s="34"/>
      <c r="AO402" s="32" t="str">
        <f t="shared" si="223"/>
        <v/>
      </c>
      <c r="AP402" s="34"/>
      <c r="AQ402" s="32" t="str">
        <f t="shared" si="224"/>
        <v/>
      </c>
      <c r="AR402" s="34"/>
      <c r="AS402" s="36" t="str">
        <f t="shared" si="225"/>
        <v/>
      </c>
      <c r="AT402" s="36" t="str">
        <f t="shared" si="226"/>
        <v/>
      </c>
      <c r="AU402" s="36" t="str">
        <f t="shared" si="227"/>
        <v/>
      </c>
      <c r="AV402" s="55"/>
      <c r="AW402" s="34"/>
      <c r="AX402" s="148"/>
      <c r="AY402" s="34"/>
      <c r="AZ402" s="32" t="str">
        <f t="shared" si="228"/>
        <v/>
      </c>
      <c r="BA402" s="34"/>
      <c r="BB402" s="32" t="str">
        <f t="shared" si="229"/>
        <v/>
      </c>
      <c r="BC402" s="34"/>
      <c r="BD402" s="32" t="str">
        <f t="shared" si="230"/>
        <v/>
      </c>
      <c r="BE402" s="34"/>
      <c r="BF402" s="36" t="str">
        <f t="shared" si="231"/>
        <v/>
      </c>
      <c r="BG402" s="36" t="str">
        <f t="shared" si="232"/>
        <v/>
      </c>
      <c r="BH402" s="36" t="str">
        <f t="shared" si="233"/>
        <v/>
      </c>
      <c r="BI402" s="55"/>
      <c r="BJ402" s="34"/>
      <c r="BK402" s="148"/>
      <c r="BL402" s="34"/>
      <c r="BM402" s="32" t="str">
        <f t="shared" si="234"/>
        <v/>
      </c>
      <c r="BN402" s="34"/>
      <c r="BO402" s="32" t="str">
        <f t="shared" si="235"/>
        <v/>
      </c>
      <c r="BP402" s="34"/>
      <c r="BQ402" s="32" t="str">
        <f t="shared" si="236"/>
        <v/>
      </c>
      <c r="BR402" s="34"/>
      <c r="BS402" s="36" t="str">
        <f t="shared" si="237"/>
        <v/>
      </c>
      <c r="BT402" s="36" t="str">
        <f t="shared" si="238"/>
        <v/>
      </c>
      <c r="BU402" s="36" t="str">
        <f t="shared" si="239"/>
        <v/>
      </c>
      <c r="BV402" s="55"/>
      <c r="BW402" s="36" t="str">
        <f t="shared" si="240"/>
        <v/>
      </c>
      <c r="BX402" s="36" t="str">
        <f t="shared" si="240"/>
        <v/>
      </c>
      <c r="BY402" s="31"/>
      <c r="BZ402" s="38"/>
      <c r="CB402" s="120" t="e">
        <f t="shared" ca="1" si="209"/>
        <v>#VALUE!</v>
      </c>
      <c r="CC402" s="2" t="e">
        <f t="shared" ca="1" si="241"/>
        <v>#VALUE!</v>
      </c>
    </row>
    <row r="403" spans="1:81" s="10" customFormat="1" ht="25.15" customHeight="1" x14ac:dyDescent="0.2">
      <c r="A403" s="52" t="str">
        <f t="shared" si="242"/>
        <v/>
      </c>
      <c r="B403" s="157" t="e">
        <f t="shared" ca="1" si="210"/>
        <v>#VALUE!</v>
      </c>
      <c r="C403" s="157" t="e">
        <f t="shared" si="211"/>
        <v>#VALUE!</v>
      </c>
      <c r="D403" s="29"/>
      <c r="E403" s="155" t="str">
        <f ca="1">IFERROR(INDIRECT(ADDRESS(MATCH(D403,CatModules!C:C,0),2,1,1,"CatModules")),"")</f>
        <v/>
      </c>
      <c r="F403" s="96"/>
      <c r="G403" s="156" t="str">
        <f ca="1">IFERROR(INDIRECT(ADDRESS(MATCH(CONCATENATE(E403,"-",F403),CatInt!K:K,0),3,1,1,"CatInt")),"")</f>
        <v/>
      </c>
      <c r="H403" s="45" t="str">
        <f>IF(F403="","",VLOOKUP(F403,#REF!,2,FALSE))</f>
        <v/>
      </c>
      <c r="I403" s="29"/>
      <c r="J403" s="155" t="e">
        <f t="shared" si="212"/>
        <v>#VALUE!</v>
      </c>
      <c r="K403" s="155" t="e">
        <f t="shared" si="213"/>
        <v>#VALUE!</v>
      </c>
      <c r="L403" s="153"/>
      <c r="M403" s="53"/>
      <c r="N403" s="175">
        <f t="shared" si="214"/>
        <v>1403</v>
      </c>
      <c r="O403" s="53"/>
      <c r="P403" s="175">
        <f t="shared" si="215"/>
        <v>10403</v>
      </c>
      <c r="Q403" s="30"/>
      <c r="R403" s="149" t="str">
        <f>IFERROR(VLOOKUP(Q403,Setup!D$16:E$25,2,FALSE),"")</f>
        <v/>
      </c>
      <c r="S403" s="51" t="str">
        <f ca="1">IFERROR(IF(OR(I403="",VLOOKUP(I403,CatCostInp!$E$2:$K$88,7,FALSE)=0),"",VLOOKUP(I403,CatCostInp!$E$2:$K$88,7,FALSE)),"")</f>
        <v/>
      </c>
      <c r="T403" s="159" t="e">
        <f>VLOOKUP(U403,#REF!,2,FALSE)</f>
        <v>#REF!</v>
      </c>
      <c r="U403" s="30"/>
      <c r="V403" s="1" t="str">
        <f ca="1">IF(U403=Setup!$C$10,"Grant",IF('Other Pharma &amp; Health Products'!U403=Setup!$C$11,"Local",IF('Other Pharma &amp; Health Products'!U403=Setup!$C$12,"Other","")))</f>
        <v/>
      </c>
      <c r="W403" s="34"/>
      <c r="X403" s="148"/>
      <c r="Y403" s="34"/>
      <c r="Z403" s="36" t="str">
        <f t="shared" si="216"/>
        <v/>
      </c>
      <c r="AA403" s="34"/>
      <c r="AB403" s="32" t="str">
        <f t="shared" si="217"/>
        <v/>
      </c>
      <c r="AC403" s="34"/>
      <c r="AD403" s="32" t="str">
        <f t="shared" si="218"/>
        <v/>
      </c>
      <c r="AE403" s="34"/>
      <c r="AF403" s="36" t="str">
        <f t="shared" si="219"/>
        <v/>
      </c>
      <c r="AG403" s="36" t="str">
        <f t="shared" si="220"/>
        <v/>
      </c>
      <c r="AH403" s="36" t="str">
        <f t="shared" si="221"/>
        <v/>
      </c>
      <c r="AI403" s="55"/>
      <c r="AJ403" s="37"/>
      <c r="AK403" s="148"/>
      <c r="AL403" s="34"/>
      <c r="AM403" s="32" t="str">
        <f t="shared" si="222"/>
        <v/>
      </c>
      <c r="AN403" s="34"/>
      <c r="AO403" s="32" t="str">
        <f t="shared" si="223"/>
        <v/>
      </c>
      <c r="AP403" s="34"/>
      <c r="AQ403" s="32" t="str">
        <f t="shared" si="224"/>
        <v/>
      </c>
      <c r="AR403" s="34"/>
      <c r="AS403" s="36" t="str">
        <f t="shared" si="225"/>
        <v/>
      </c>
      <c r="AT403" s="36" t="str">
        <f t="shared" si="226"/>
        <v/>
      </c>
      <c r="AU403" s="36" t="str">
        <f t="shared" si="227"/>
        <v/>
      </c>
      <c r="AV403" s="55"/>
      <c r="AW403" s="34"/>
      <c r="AX403" s="148"/>
      <c r="AY403" s="34"/>
      <c r="AZ403" s="32" t="str">
        <f t="shared" si="228"/>
        <v/>
      </c>
      <c r="BA403" s="34"/>
      <c r="BB403" s="32" t="str">
        <f t="shared" si="229"/>
        <v/>
      </c>
      <c r="BC403" s="34"/>
      <c r="BD403" s="32" t="str">
        <f t="shared" si="230"/>
        <v/>
      </c>
      <c r="BE403" s="34"/>
      <c r="BF403" s="36" t="str">
        <f t="shared" si="231"/>
        <v/>
      </c>
      <c r="BG403" s="36" t="str">
        <f t="shared" si="232"/>
        <v/>
      </c>
      <c r="BH403" s="36" t="str">
        <f t="shared" si="233"/>
        <v/>
      </c>
      <c r="BI403" s="55"/>
      <c r="BJ403" s="34"/>
      <c r="BK403" s="148"/>
      <c r="BL403" s="34"/>
      <c r="BM403" s="32" t="str">
        <f t="shared" si="234"/>
        <v/>
      </c>
      <c r="BN403" s="34"/>
      <c r="BO403" s="32" t="str">
        <f t="shared" si="235"/>
        <v/>
      </c>
      <c r="BP403" s="34"/>
      <c r="BQ403" s="32" t="str">
        <f t="shared" si="236"/>
        <v/>
      </c>
      <c r="BR403" s="34"/>
      <c r="BS403" s="36" t="str">
        <f t="shared" si="237"/>
        <v/>
      </c>
      <c r="BT403" s="36" t="str">
        <f t="shared" si="238"/>
        <v/>
      </c>
      <c r="BU403" s="36" t="str">
        <f t="shared" si="239"/>
        <v/>
      </c>
      <c r="BV403" s="55"/>
      <c r="BW403" s="36" t="str">
        <f t="shared" si="240"/>
        <v/>
      </c>
      <c r="BX403" s="36" t="str">
        <f t="shared" si="240"/>
        <v/>
      </c>
      <c r="BY403" s="31"/>
      <c r="BZ403" s="38"/>
      <c r="CB403" s="120" t="e">
        <f t="shared" ca="1" si="209"/>
        <v>#VALUE!</v>
      </c>
      <c r="CC403" s="2" t="e">
        <f t="shared" ca="1" si="241"/>
        <v>#VALUE!</v>
      </c>
    </row>
    <row r="404" spans="1:81" s="10" customFormat="1" ht="25.15" customHeight="1" x14ac:dyDescent="0.2">
      <c r="A404" s="52" t="str">
        <f t="shared" si="242"/>
        <v/>
      </c>
      <c r="B404" s="157" t="e">
        <f t="shared" ca="1" si="210"/>
        <v>#VALUE!</v>
      </c>
      <c r="C404" s="157" t="e">
        <f t="shared" si="211"/>
        <v>#VALUE!</v>
      </c>
      <c r="D404" s="29"/>
      <c r="E404" s="155" t="str">
        <f ca="1">IFERROR(INDIRECT(ADDRESS(MATCH(D404,CatModules!C:C,0),2,1,1,"CatModules")),"")</f>
        <v/>
      </c>
      <c r="F404" s="96"/>
      <c r="G404" s="156" t="str">
        <f ca="1">IFERROR(INDIRECT(ADDRESS(MATCH(CONCATENATE(E404,"-",F404),CatInt!K:K,0),3,1,1,"CatInt")),"")</f>
        <v/>
      </c>
      <c r="H404" s="45" t="str">
        <f>IF(F404="","",VLOOKUP(F404,#REF!,2,FALSE))</f>
        <v/>
      </c>
      <c r="I404" s="29"/>
      <c r="J404" s="155" t="e">
        <f t="shared" si="212"/>
        <v>#VALUE!</v>
      </c>
      <c r="K404" s="155" t="e">
        <f t="shared" si="213"/>
        <v>#VALUE!</v>
      </c>
      <c r="L404" s="153"/>
      <c r="M404" s="53"/>
      <c r="N404" s="175">
        <f t="shared" si="214"/>
        <v>1404</v>
      </c>
      <c r="O404" s="53"/>
      <c r="P404" s="175">
        <f t="shared" si="215"/>
        <v>10404</v>
      </c>
      <c r="Q404" s="30"/>
      <c r="R404" s="149" t="str">
        <f>IFERROR(VLOOKUP(Q404,Setup!D$16:E$25,2,FALSE),"")</f>
        <v/>
      </c>
      <c r="S404" s="51" t="str">
        <f ca="1">IFERROR(IF(OR(I404="",VLOOKUP(I404,CatCostInp!$E$2:$K$88,7,FALSE)=0),"",VLOOKUP(I404,CatCostInp!$E$2:$K$88,7,FALSE)),"")</f>
        <v/>
      </c>
      <c r="T404" s="159" t="e">
        <f>VLOOKUP(U404,#REF!,2,FALSE)</f>
        <v>#REF!</v>
      </c>
      <c r="U404" s="30"/>
      <c r="V404" s="1" t="str">
        <f ca="1">IF(U404=Setup!$C$10,"Grant",IF('Other Pharma &amp; Health Products'!U404=Setup!$C$11,"Local",IF('Other Pharma &amp; Health Products'!U404=Setup!$C$12,"Other","")))</f>
        <v/>
      </c>
      <c r="W404" s="34"/>
      <c r="X404" s="148"/>
      <c r="Y404" s="34"/>
      <c r="Z404" s="36" t="str">
        <f t="shared" si="216"/>
        <v/>
      </c>
      <c r="AA404" s="34"/>
      <c r="AB404" s="32" t="str">
        <f t="shared" si="217"/>
        <v/>
      </c>
      <c r="AC404" s="34"/>
      <c r="AD404" s="32" t="str">
        <f t="shared" si="218"/>
        <v/>
      </c>
      <c r="AE404" s="34"/>
      <c r="AF404" s="36" t="str">
        <f t="shared" si="219"/>
        <v/>
      </c>
      <c r="AG404" s="36" t="str">
        <f t="shared" si="220"/>
        <v/>
      </c>
      <c r="AH404" s="36" t="str">
        <f t="shared" si="221"/>
        <v/>
      </c>
      <c r="AI404" s="55"/>
      <c r="AJ404" s="37"/>
      <c r="AK404" s="148"/>
      <c r="AL404" s="34"/>
      <c r="AM404" s="32" t="str">
        <f t="shared" si="222"/>
        <v/>
      </c>
      <c r="AN404" s="34"/>
      <c r="AO404" s="32" t="str">
        <f t="shared" si="223"/>
        <v/>
      </c>
      <c r="AP404" s="34"/>
      <c r="AQ404" s="32" t="str">
        <f t="shared" si="224"/>
        <v/>
      </c>
      <c r="AR404" s="34"/>
      <c r="AS404" s="36" t="str">
        <f t="shared" si="225"/>
        <v/>
      </c>
      <c r="AT404" s="36" t="str">
        <f t="shared" si="226"/>
        <v/>
      </c>
      <c r="AU404" s="36" t="str">
        <f t="shared" si="227"/>
        <v/>
      </c>
      <c r="AV404" s="55"/>
      <c r="AW404" s="34"/>
      <c r="AX404" s="148"/>
      <c r="AY404" s="34"/>
      <c r="AZ404" s="32" t="str">
        <f t="shared" si="228"/>
        <v/>
      </c>
      <c r="BA404" s="34"/>
      <c r="BB404" s="32" t="str">
        <f t="shared" si="229"/>
        <v/>
      </c>
      <c r="BC404" s="34"/>
      <c r="BD404" s="32" t="str">
        <f t="shared" si="230"/>
        <v/>
      </c>
      <c r="BE404" s="34"/>
      <c r="BF404" s="36" t="str">
        <f t="shared" si="231"/>
        <v/>
      </c>
      <c r="BG404" s="36" t="str">
        <f t="shared" si="232"/>
        <v/>
      </c>
      <c r="BH404" s="36" t="str">
        <f t="shared" si="233"/>
        <v/>
      </c>
      <c r="BI404" s="55"/>
      <c r="BJ404" s="34"/>
      <c r="BK404" s="148"/>
      <c r="BL404" s="34"/>
      <c r="BM404" s="32" t="str">
        <f t="shared" si="234"/>
        <v/>
      </c>
      <c r="BN404" s="34"/>
      <c r="BO404" s="32" t="str">
        <f t="shared" si="235"/>
        <v/>
      </c>
      <c r="BP404" s="34"/>
      <c r="BQ404" s="32" t="str">
        <f t="shared" si="236"/>
        <v/>
      </c>
      <c r="BR404" s="34"/>
      <c r="BS404" s="36" t="str">
        <f t="shared" si="237"/>
        <v/>
      </c>
      <c r="BT404" s="36" t="str">
        <f t="shared" si="238"/>
        <v/>
      </c>
      <c r="BU404" s="36" t="str">
        <f t="shared" si="239"/>
        <v/>
      </c>
      <c r="BV404" s="55"/>
      <c r="BW404" s="36" t="str">
        <f t="shared" si="240"/>
        <v/>
      </c>
      <c r="BX404" s="36" t="str">
        <f t="shared" si="240"/>
        <v/>
      </c>
      <c r="BY404" s="31"/>
      <c r="BZ404" s="38"/>
      <c r="CB404" s="120" t="e">
        <f t="shared" ca="1" si="209"/>
        <v>#VALUE!</v>
      </c>
      <c r="CC404" s="2" t="e">
        <f t="shared" ca="1" si="241"/>
        <v>#VALUE!</v>
      </c>
    </row>
    <row r="405" spans="1:81" s="10" customFormat="1" ht="25.15" customHeight="1" x14ac:dyDescent="0.2">
      <c r="A405" s="52" t="str">
        <f t="shared" si="242"/>
        <v/>
      </c>
      <c r="B405" s="157" t="e">
        <f t="shared" ca="1" si="210"/>
        <v>#VALUE!</v>
      </c>
      <c r="C405" s="157" t="e">
        <f t="shared" si="211"/>
        <v>#VALUE!</v>
      </c>
      <c r="D405" s="29"/>
      <c r="E405" s="155" t="str">
        <f ca="1">IFERROR(INDIRECT(ADDRESS(MATCH(D405,CatModules!C:C,0),2,1,1,"CatModules")),"")</f>
        <v/>
      </c>
      <c r="F405" s="96"/>
      <c r="G405" s="156" t="str">
        <f ca="1">IFERROR(INDIRECT(ADDRESS(MATCH(CONCATENATE(E405,"-",F405),CatInt!K:K,0),3,1,1,"CatInt")),"")</f>
        <v/>
      </c>
      <c r="H405" s="45" t="str">
        <f>IF(F405="","",VLOOKUP(F405,#REF!,2,FALSE))</f>
        <v/>
      </c>
      <c r="I405" s="29"/>
      <c r="J405" s="155" t="e">
        <f t="shared" si="212"/>
        <v>#VALUE!</v>
      </c>
      <c r="K405" s="155" t="e">
        <f t="shared" si="213"/>
        <v>#VALUE!</v>
      </c>
      <c r="L405" s="153"/>
      <c r="M405" s="53"/>
      <c r="N405" s="175">
        <f t="shared" si="214"/>
        <v>1405</v>
      </c>
      <c r="O405" s="53"/>
      <c r="P405" s="175">
        <f t="shared" si="215"/>
        <v>10405</v>
      </c>
      <c r="Q405" s="30"/>
      <c r="R405" s="149" t="str">
        <f>IFERROR(VLOOKUP(Q405,Setup!D$16:E$25,2,FALSE),"")</f>
        <v/>
      </c>
      <c r="S405" s="51" t="str">
        <f ca="1">IFERROR(IF(OR(I405="",VLOOKUP(I405,CatCostInp!$E$2:$K$88,7,FALSE)=0),"",VLOOKUP(I405,CatCostInp!$E$2:$K$88,7,FALSE)),"")</f>
        <v/>
      </c>
      <c r="T405" s="159" t="e">
        <f>VLOOKUP(U405,#REF!,2,FALSE)</f>
        <v>#REF!</v>
      </c>
      <c r="U405" s="30"/>
      <c r="V405" s="1" t="str">
        <f ca="1">IF(U405=Setup!$C$10,"Grant",IF('Other Pharma &amp; Health Products'!U405=Setup!$C$11,"Local",IF('Other Pharma &amp; Health Products'!U405=Setup!$C$12,"Other","")))</f>
        <v/>
      </c>
      <c r="W405" s="34"/>
      <c r="X405" s="148"/>
      <c r="Y405" s="34"/>
      <c r="Z405" s="36" t="str">
        <f t="shared" si="216"/>
        <v/>
      </c>
      <c r="AA405" s="34"/>
      <c r="AB405" s="32" t="str">
        <f t="shared" si="217"/>
        <v/>
      </c>
      <c r="AC405" s="34"/>
      <c r="AD405" s="32" t="str">
        <f t="shared" si="218"/>
        <v/>
      </c>
      <c r="AE405" s="34"/>
      <c r="AF405" s="36" t="str">
        <f t="shared" si="219"/>
        <v/>
      </c>
      <c r="AG405" s="36" t="str">
        <f t="shared" si="220"/>
        <v/>
      </c>
      <c r="AH405" s="36" t="str">
        <f t="shared" si="221"/>
        <v/>
      </c>
      <c r="AI405" s="55"/>
      <c r="AJ405" s="37"/>
      <c r="AK405" s="148"/>
      <c r="AL405" s="34"/>
      <c r="AM405" s="32" t="str">
        <f t="shared" si="222"/>
        <v/>
      </c>
      <c r="AN405" s="34"/>
      <c r="AO405" s="32" t="str">
        <f t="shared" si="223"/>
        <v/>
      </c>
      <c r="AP405" s="34"/>
      <c r="AQ405" s="32" t="str">
        <f t="shared" si="224"/>
        <v/>
      </c>
      <c r="AR405" s="34"/>
      <c r="AS405" s="36" t="str">
        <f t="shared" si="225"/>
        <v/>
      </c>
      <c r="AT405" s="36" t="str">
        <f t="shared" si="226"/>
        <v/>
      </c>
      <c r="AU405" s="36" t="str">
        <f t="shared" si="227"/>
        <v/>
      </c>
      <c r="AV405" s="55"/>
      <c r="AW405" s="34"/>
      <c r="AX405" s="148"/>
      <c r="AY405" s="34"/>
      <c r="AZ405" s="32" t="str">
        <f t="shared" si="228"/>
        <v/>
      </c>
      <c r="BA405" s="34"/>
      <c r="BB405" s="32" t="str">
        <f t="shared" si="229"/>
        <v/>
      </c>
      <c r="BC405" s="34"/>
      <c r="BD405" s="32" t="str">
        <f t="shared" si="230"/>
        <v/>
      </c>
      <c r="BE405" s="34"/>
      <c r="BF405" s="36" t="str">
        <f t="shared" si="231"/>
        <v/>
      </c>
      <c r="BG405" s="36" t="str">
        <f t="shared" si="232"/>
        <v/>
      </c>
      <c r="BH405" s="36" t="str">
        <f t="shared" si="233"/>
        <v/>
      </c>
      <c r="BI405" s="55"/>
      <c r="BJ405" s="34"/>
      <c r="BK405" s="148"/>
      <c r="BL405" s="34"/>
      <c r="BM405" s="32" t="str">
        <f t="shared" si="234"/>
        <v/>
      </c>
      <c r="BN405" s="34"/>
      <c r="BO405" s="32" t="str">
        <f t="shared" si="235"/>
        <v/>
      </c>
      <c r="BP405" s="34"/>
      <c r="BQ405" s="32" t="str">
        <f t="shared" si="236"/>
        <v/>
      </c>
      <c r="BR405" s="34"/>
      <c r="BS405" s="36" t="str">
        <f t="shared" si="237"/>
        <v/>
      </c>
      <c r="BT405" s="36" t="str">
        <f t="shared" si="238"/>
        <v/>
      </c>
      <c r="BU405" s="36" t="str">
        <f t="shared" si="239"/>
        <v/>
      </c>
      <c r="BV405" s="55"/>
      <c r="BW405" s="36" t="str">
        <f t="shared" si="240"/>
        <v/>
      </c>
      <c r="BX405" s="36" t="str">
        <f t="shared" si="240"/>
        <v/>
      </c>
      <c r="BY405" s="31"/>
      <c r="BZ405" s="38"/>
      <c r="CB405" s="120" t="e">
        <f t="shared" ca="1" si="209"/>
        <v>#VALUE!</v>
      </c>
      <c r="CC405" s="2" t="e">
        <f t="shared" ca="1" si="241"/>
        <v>#VALUE!</v>
      </c>
    </row>
    <row r="406" spans="1:81" s="10" customFormat="1" ht="25.15" customHeight="1" x14ac:dyDescent="0.2">
      <c r="A406" s="52" t="str">
        <f t="shared" si="242"/>
        <v/>
      </c>
      <c r="B406" s="157" t="e">
        <f t="shared" ca="1" si="210"/>
        <v>#VALUE!</v>
      </c>
      <c r="C406" s="157" t="e">
        <f t="shared" si="211"/>
        <v>#VALUE!</v>
      </c>
      <c r="D406" s="29"/>
      <c r="E406" s="155" t="str">
        <f ca="1">IFERROR(INDIRECT(ADDRESS(MATCH(D406,CatModules!C:C,0),2,1,1,"CatModules")),"")</f>
        <v/>
      </c>
      <c r="F406" s="96"/>
      <c r="G406" s="156" t="str">
        <f ca="1">IFERROR(INDIRECT(ADDRESS(MATCH(CONCATENATE(E406,"-",F406),CatInt!K:K,0),3,1,1,"CatInt")),"")</f>
        <v/>
      </c>
      <c r="H406" s="45" t="str">
        <f>IF(F406="","",VLOOKUP(F406,#REF!,2,FALSE))</f>
        <v/>
      </c>
      <c r="I406" s="29"/>
      <c r="J406" s="155" t="e">
        <f t="shared" si="212"/>
        <v>#VALUE!</v>
      </c>
      <c r="K406" s="155" t="e">
        <f t="shared" si="213"/>
        <v>#VALUE!</v>
      </c>
      <c r="L406" s="153"/>
      <c r="M406" s="53"/>
      <c r="N406" s="175">
        <f t="shared" si="214"/>
        <v>1406</v>
      </c>
      <c r="O406" s="53"/>
      <c r="P406" s="175">
        <f t="shared" si="215"/>
        <v>10406</v>
      </c>
      <c r="Q406" s="30"/>
      <c r="R406" s="149" t="str">
        <f>IFERROR(VLOOKUP(Q406,Setup!D$16:E$25,2,FALSE),"")</f>
        <v/>
      </c>
      <c r="S406" s="51" t="str">
        <f ca="1">IFERROR(IF(OR(I406="",VLOOKUP(I406,CatCostInp!$E$2:$K$88,7,FALSE)=0),"",VLOOKUP(I406,CatCostInp!$E$2:$K$88,7,FALSE)),"")</f>
        <v/>
      </c>
      <c r="T406" s="159" t="e">
        <f>VLOOKUP(U406,#REF!,2,FALSE)</f>
        <v>#REF!</v>
      </c>
      <c r="U406" s="30"/>
      <c r="V406" s="1" t="str">
        <f ca="1">IF(U406=Setup!$C$10,"Grant",IF('Other Pharma &amp; Health Products'!U406=Setup!$C$11,"Local",IF('Other Pharma &amp; Health Products'!U406=Setup!$C$12,"Other","")))</f>
        <v/>
      </c>
      <c r="W406" s="34"/>
      <c r="X406" s="148"/>
      <c r="Y406" s="34"/>
      <c r="Z406" s="36" t="str">
        <f t="shared" si="216"/>
        <v/>
      </c>
      <c r="AA406" s="34"/>
      <c r="AB406" s="32" t="str">
        <f t="shared" si="217"/>
        <v/>
      </c>
      <c r="AC406" s="34"/>
      <c r="AD406" s="32" t="str">
        <f t="shared" si="218"/>
        <v/>
      </c>
      <c r="AE406" s="34"/>
      <c r="AF406" s="36" t="str">
        <f t="shared" si="219"/>
        <v/>
      </c>
      <c r="AG406" s="36" t="str">
        <f t="shared" si="220"/>
        <v/>
      </c>
      <c r="AH406" s="36" t="str">
        <f t="shared" si="221"/>
        <v/>
      </c>
      <c r="AI406" s="55"/>
      <c r="AJ406" s="37"/>
      <c r="AK406" s="148"/>
      <c r="AL406" s="34"/>
      <c r="AM406" s="32" t="str">
        <f t="shared" si="222"/>
        <v/>
      </c>
      <c r="AN406" s="34"/>
      <c r="AO406" s="32" t="str">
        <f t="shared" si="223"/>
        <v/>
      </c>
      <c r="AP406" s="34"/>
      <c r="AQ406" s="32" t="str">
        <f t="shared" si="224"/>
        <v/>
      </c>
      <c r="AR406" s="34"/>
      <c r="AS406" s="36" t="str">
        <f t="shared" si="225"/>
        <v/>
      </c>
      <c r="AT406" s="36" t="str">
        <f t="shared" si="226"/>
        <v/>
      </c>
      <c r="AU406" s="36" t="str">
        <f t="shared" si="227"/>
        <v/>
      </c>
      <c r="AV406" s="55"/>
      <c r="AW406" s="34"/>
      <c r="AX406" s="148"/>
      <c r="AY406" s="34"/>
      <c r="AZ406" s="32" t="str">
        <f t="shared" si="228"/>
        <v/>
      </c>
      <c r="BA406" s="34"/>
      <c r="BB406" s="32" t="str">
        <f t="shared" si="229"/>
        <v/>
      </c>
      <c r="BC406" s="34"/>
      <c r="BD406" s="32" t="str">
        <f t="shared" si="230"/>
        <v/>
      </c>
      <c r="BE406" s="34"/>
      <c r="BF406" s="36" t="str">
        <f t="shared" si="231"/>
        <v/>
      </c>
      <c r="BG406" s="36" t="str">
        <f t="shared" si="232"/>
        <v/>
      </c>
      <c r="BH406" s="36" t="str">
        <f t="shared" si="233"/>
        <v/>
      </c>
      <c r="BI406" s="55"/>
      <c r="BJ406" s="34"/>
      <c r="BK406" s="148"/>
      <c r="BL406" s="34"/>
      <c r="BM406" s="32" t="str">
        <f t="shared" si="234"/>
        <v/>
      </c>
      <c r="BN406" s="34"/>
      <c r="BO406" s="32" t="str">
        <f t="shared" si="235"/>
        <v/>
      </c>
      <c r="BP406" s="34"/>
      <c r="BQ406" s="32" t="str">
        <f t="shared" si="236"/>
        <v/>
      </c>
      <c r="BR406" s="34"/>
      <c r="BS406" s="36" t="str">
        <f t="shared" si="237"/>
        <v/>
      </c>
      <c r="BT406" s="36" t="str">
        <f t="shared" si="238"/>
        <v/>
      </c>
      <c r="BU406" s="36" t="str">
        <f t="shared" si="239"/>
        <v/>
      </c>
      <c r="BV406" s="55"/>
      <c r="BW406" s="36" t="str">
        <f t="shared" si="240"/>
        <v/>
      </c>
      <c r="BX406" s="36" t="str">
        <f t="shared" si="240"/>
        <v/>
      </c>
      <c r="BY406" s="31"/>
      <c r="BZ406" s="38"/>
      <c r="CB406" s="120" t="e">
        <f t="shared" ca="1" si="209"/>
        <v>#VALUE!</v>
      </c>
      <c r="CC406" s="2" t="e">
        <f t="shared" ca="1" si="241"/>
        <v>#VALUE!</v>
      </c>
    </row>
    <row r="407" spans="1:81" s="10" customFormat="1" ht="25.15" customHeight="1" x14ac:dyDescent="0.2">
      <c r="A407" s="52" t="str">
        <f t="shared" si="242"/>
        <v/>
      </c>
      <c r="B407" s="157" t="e">
        <f t="shared" ca="1" si="210"/>
        <v>#VALUE!</v>
      </c>
      <c r="C407" s="157" t="e">
        <f t="shared" si="211"/>
        <v>#VALUE!</v>
      </c>
      <c r="D407" s="29"/>
      <c r="E407" s="155" t="str">
        <f ca="1">IFERROR(INDIRECT(ADDRESS(MATCH(D407,CatModules!C:C,0),2,1,1,"CatModules")),"")</f>
        <v/>
      </c>
      <c r="F407" s="96"/>
      <c r="G407" s="156" t="str">
        <f ca="1">IFERROR(INDIRECT(ADDRESS(MATCH(CONCATENATE(E407,"-",F407),CatInt!K:K,0),3,1,1,"CatInt")),"")</f>
        <v/>
      </c>
      <c r="H407" s="45" t="str">
        <f>IF(F407="","",VLOOKUP(F407,#REF!,2,FALSE))</f>
        <v/>
      </c>
      <c r="I407" s="29"/>
      <c r="J407" s="155" t="e">
        <f t="shared" si="212"/>
        <v>#VALUE!</v>
      </c>
      <c r="K407" s="155" t="e">
        <f t="shared" si="213"/>
        <v>#VALUE!</v>
      </c>
      <c r="L407" s="153"/>
      <c r="M407" s="53"/>
      <c r="N407" s="175">
        <f t="shared" si="214"/>
        <v>1407</v>
      </c>
      <c r="O407" s="53"/>
      <c r="P407" s="175">
        <f t="shared" si="215"/>
        <v>10407</v>
      </c>
      <c r="Q407" s="30"/>
      <c r="R407" s="149" t="str">
        <f>IFERROR(VLOOKUP(Q407,Setup!D$16:E$25,2,FALSE),"")</f>
        <v/>
      </c>
      <c r="S407" s="51" t="str">
        <f ca="1">IFERROR(IF(OR(I407="",VLOOKUP(I407,CatCostInp!$E$2:$K$88,7,FALSE)=0),"",VLOOKUP(I407,CatCostInp!$E$2:$K$88,7,FALSE)),"")</f>
        <v/>
      </c>
      <c r="T407" s="159" t="e">
        <f>VLOOKUP(U407,#REF!,2,FALSE)</f>
        <v>#REF!</v>
      </c>
      <c r="U407" s="30"/>
      <c r="V407" s="1" t="str">
        <f ca="1">IF(U407=Setup!$C$10,"Grant",IF('Other Pharma &amp; Health Products'!U407=Setup!$C$11,"Local",IF('Other Pharma &amp; Health Products'!U407=Setup!$C$12,"Other","")))</f>
        <v/>
      </c>
      <c r="W407" s="34"/>
      <c r="X407" s="148"/>
      <c r="Y407" s="34"/>
      <c r="Z407" s="36" t="str">
        <f t="shared" si="216"/>
        <v/>
      </c>
      <c r="AA407" s="34"/>
      <c r="AB407" s="32" t="str">
        <f t="shared" si="217"/>
        <v/>
      </c>
      <c r="AC407" s="34"/>
      <c r="AD407" s="32" t="str">
        <f t="shared" si="218"/>
        <v/>
      </c>
      <c r="AE407" s="34"/>
      <c r="AF407" s="36" t="str">
        <f t="shared" si="219"/>
        <v/>
      </c>
      <c r="AG407" s="36" t="str">
        <f t="shared" si="220"/>
        <v/>
      </c>
      <c r="AH407" s="36" t="str">
        <f t="shared" si="221"/>
        <v/>
      </c>
      <c r="AI407" s="55"/>
      <c r="AJ407" s="37"/>
      <c r="AK407" s="148"/>
      <c r="AL407" s="34"/>
      <c r="AM407" s="32" t="str">
        <f t="shared" si="222"/>
        <v/>
      </c>
      <c r="AN407" s="34"/>
      <c r="AO407" s="32" t="str">
        <f t="shared" si="223"/>
        <v/>
      </c>
      <c r="AP407" s="34"/>
      <c r="AQ407" s="32" t="str">
        <f t="shared" si="224"/>
        <v/>
      </c>
      <c r="AR407" s="34"/>
      <c r="AS407" s="36" t="str">
        <f t="shared" si="225"/>
        <v/>
      </c>
      <c r="AT407" s="36" t="str">
        <f t="shared" si="226"/>
        <v/>
      </c>
      <c r="AU407" s="36" t="str">
        <f t="shared" si="227"/>
        <v/>
      </c>
      <c r="AV407" s="55"/>
      <c r="AW407" s="34"/>
      <c r="AX407" s="148"/>
      <c r="AY407" s="34"/>
      <c r="AZ407" s="32" t="str">
        <f t="shared" si="228"/>
        <v/>
      </c>
      <c r="BA407" s="34"/>
      <c r="BB407" s="32" t="str">
        <f t="shared" si="229"/>
        <v/>
      </c>
      <c r="BC407" s="34"/>
      <c r="BD407" s="32" t="str">
        <f t="shared" si="230"/>
        <v/>
      </c>
      <c r="BE407" s="34"/>
      <c r="BF407" s="36" t="str">
        <f t="shared" si="231"/>
        <v/>
      </c>
      <c r="BG407" s="36" t="str">
        <f t="shared" si="232"/>
        <v/>
      </c>
      <c r="BH407" s="36" t="str">
        <f t="shared" si="233"/>
        <v/>
      </c>
      <c r="BI407" s="55"/>
      <c r="BJ407" s="34"/>
      <c r="BK407" s="148"/>
      <c r="BL407" s="34"/>
      <c r="BM407" s="32" t="str">
        <f t="shared" si="234"/>
        <v/>
      </c>
      <c r="BN407" s="34"/>
      <c r="BO407" s="32" t="str">
        <f t="shared" si="235"/>
        <v/>
      </c>
      <c r="BP407" s="34"/>
      <c r="BQ407" s="32" t="str">
        <f t="shared" si="236"/>
        <v/>
      </c>
      <c r="BR407" s="34"/>
      <c r="BS407" s="36" t="str">
        <f t="shared" si="237"/>
        <v/>
      </c>
      <c r="BT407" s="36" t="str">
        <f t="shared" si="238"/>
        <v/>
      </c>
      <c r="BU407" s="36" t="str">
        <f t="shared" si="239"/>
        <v/>
      </c>
      <c r="BV407" s="55"/>
      <c r="BW407" s="36" t="str">
        <f t="shared" si="240"/>
        <v/>
      </c>
      <c r="BX407" s="36" t="str">
        <f t="shared" si="240"/>
        <v/>
      </c>
      <c r="BY407" s="31"/>
      <c r="BZ407" s="38"/>
      <c r="CB407" s="120" t="e">
        <f t="shared" ca="1" si="209"/>
        <v>#VALUE!</v>
      </c>
      <c r="CC407" s="2" t="e">
        <f t="shared" ca="1" si="241"/>
        <v>#VALUE!</v>
      </c>
    </row>
    <row r="408" spans="1:81" s="10" customFormat="1" ht="25.15" customHeight="1" x14ac:dyDescent="0.2">
      <c r="A408" s="52" t="str">
        <f t="shared" si="242"/>
        <v/>
      </c>
      <c r="B408" s="157" t="e">
        <f t="shared" ca="1" si="210"/>
        <v>#VALUE!</v>
      </c>
      <c r="C408" s="157" t="e">
        <f t="shared" si="211"/>
        <v>#VALUE!</v>
      </c>
      <c r="D408" s="29"/>
      <c r="E408" s="155" t="str">
        <f ca="1">IFERROR(INDIRECT(ADDRESS(MATCH(D408,CatModules!C:C,0),2,1,1,"CatModules")),"")</f>
        <v/>
      </c>
      <c r="F408" s="96"/>
      <c r="G408" s="156" t="str">
        <f ca="1">IFERROR(INDIRECT(ADDRESS(MATCH(CONCATENATE(E408,"-",F408),CatInt!K:K,0),3,1,1,"CatInt")),"")</f>
        <v/>
      </c>
      <c r="H408" s="45" t="str">
        <f>IF(F408="","",VLOOKUP(F408,#REF!,2,FALSE))</f>
        <v/>
      </c>
      <c r="I408" s="29"/>
      <c r="J408" s="155" t="e">
        <f t="shared" si="212"/>
        <v>#VALUE!</v>
      </c>
      <c r="K408" s="155" t="e">
        <f t="shared" si="213"/>
        <v>#VALUE!</v>
      </c>
      <c r="L408" s="153"/>
      <c r="M408" s="53"/>
      <c r="N408" s="175">
        <f t="shared" si="214"/>
        <v>1408</v>
      </c>
      <c r="O408" s="53"/>
      <c r="P408" s="175">
        <f t="shared" si="215"/>
        <v>10408</v>
      </c>
      <c r="Q408" s="30"/>
      <c r="R408" s="149" t="str">
        <f>IFERROR(VLOOKUP(Q408,Setup!D$16:E$25,2,FALSE),"")</f>
        <v/>
      </c>
      <c r="S408" s="51" t="str">
        <f ca="1">IFERROR(IF(OR(I408="",VLOOKUP(I408,CatCostInp!$E$2:$K$88,7,FALSE)=0),"",VLOOKUP(I408,CatCostInp!$E$2:$K$88,7,FALSE)),"")</f>
        <v/>
      </c>
      <c r="T408" s="159" t="e">
        <f>VLOOKUP(U408,#REF!,2,FALSE)</f>
        <v>#REF!</v>
      </c>
      <c r="U408" s="30"/>
      <c r="V408" s="1" t="str">
        <f ca="1">IF(U408=Setup!$C$10,"Grant",IF('Other Pharma &amp; Health Products'!U408=Setup!$C$11,"Local",IF('Other Pharma &amp; Health Products'!U408=Setup!$C$12,"Other","")))</f>
        <v/>
      </c>
      <c r="W408" s="34"/>
      <c r="X408" s="148"/>
      <c r="Y408" s="34"/>
      <c r="Z408" s="36" t="str">
        <f t="shared" si="216"/>
        <v/>
      </c>
      <c r="AA408" s="34"/>
      <c r="AB408" s="32" t="str">
        <f t="shared" si="217"/>
        <v/>
      </c>
      <c r="AC408" s="34"/>
      <c r="AD408" s="32" t="str">
        <f t="shared" si="218"/>
        <v/>
      </c>
      <c r="AE408" s="34"/>
      <c r="AF408" s="36" t="str">
        <f t="shared" si="219"/>
        <v/>
      </c>
      <c r="AG408" s="36" t="str">
        <f t="shared" si="220"/>
        <v/>
      </c>
      <c r="AH408" s="36" t="str">
        <f t="shared" si="221"/>
        <v/>
      </c>
      <c r="AI408" s="55"/>
      <c r="AJ408" s="37"/>
      <c r="AK408" s="148"/>
      <c r="AL408" s="34"/>
      <c r="AM408" s="32" t="str">
        <f t="shared" si="222"/>
        <v/>
      </c>
      <c r="AN408" s="34"/>
      <c r="AO408" s="32" t="str">
        <f t="shared" si="223"/>
        <v/>
      </c>
      <c r="AP408" s="34"/>
      <c r="AQ408" s="32" t="str">
        <f t="shared" si="224"/>
        <v/>
      </c>
      <c r="AR408" s="34"/>
      <c r="AS408" s="36" t="str">
        <f t="shared" si="225"/>
        <v/>
      </c>
      <c r="AT408" s="36" t="str">
        <f t="shared" si="226"/>
        <v/>
      </c>
      <c r="AU408" s="36" t="str">
        <f t="shared" si="227"/>
        <v/>
      </c>
      <c r="AV408" s="55"/>
      <c r="AW408" s="34"/>
      <c r="AX408" s="148"/>
      <c r="AY408" s="34"/>
      <c r="AZ408" s="32" t="str">
        <f t="shared" si="228"/>
        <v/>
      </c>
      <c r="BA408" s="34"/>
      <c r="BB408" s="32" t="str">
        <f t="shared" si="229"/>
        <v/>
      </c>
      <c r="BC408" s="34"/>
      <c r="BD408" s="32" t="str">
        <f t="shared" si="230"/>
        <v/>
      </c>
      <c r="BE408" s="34"/>
      <c r="BF408" s="36" t="str">
        <f t="shared" si="231"/>
        <v/>
      </c>
      <c r="BG408" s="36" t="str">
        <f t="shared" si="232"/>
        <v/>
      </c>
      <c r="BH408" s="36" t="str">
        <f t="shared" si="233"/>
        <v/>
      </c>
      <c r="BI408" s="55"/>
      <c r="BJ408" s="34"/>
      <c r="BK408" s="148"/>
      <c r="BL408" s="34"/>
      <c r="BM408" s="32" t="str">
        <f t="shared" si="234"/>
        <v/>
      </c>
      <c r="BN408" s="34"/>
      <c r="BO408" s="32" t="str">
        <f t="shared" si="235"/>
        <v/>
      </c>
      <c r="BP408" s="34"/>
      <c r="BQ408" s="32" t="str">
        <f t="shared" si="236"/>
        <v/>
      </c>
      <c r="BR408" s="34"/>
      <c r="BS408" s="36" t="str">
        <f t="shared" si="237"/>
        <v/>
      </c>
      <c r="BT408" s="36" t="str">
        <f t="shared" si="238"/>
        <v/>
      </c>
      <c r="BU408" s="36" t="str">
        <f t="shared" si="239"/>
        <v/>
      </c>
      <c r="BV408" s="55"/>
      <c r="BW408" s="36" t="str">
        <f t="shared" si="240"/>
        <v/>
      </c>
      <c r="BX408" s="36" t="str">
        <f t="shared" si="240"/>
        <v/>
      </c>
      <c r="BY408" s="31"/>
      <c r="BZ408" s="38"/>
      <c r="CB408" s="120" t="e">
        <f t="shared" ca="1" si="209"/>
        <v>#VALUE!</v>
      </c>
      <c r="CC408" s="2" t="e">
        <f t="shared" ca="1" si="241"/>
        <v>#VALUE!</v>
      </c>
    </row>
    <row r="409" spans="1:81" s="10" customFormat="1" ht="25.15" customHeight="1" x14ac:dyDescent="0.2">
      <c r="A409" s="52" t="str">
        <f t="shared" si="242"/>
        <v/>
      </c>
      <c r="B409" s="157" t="e">
        <f t="shared" ca="1" si="210"/>
        <v>#VALUE!</v>
      </c>
      <c r="C409" s="157" t="e">
        <f t="shared" si="211"/>
        <v>#VALUE!</v>
      </c>
      <c r="D409" s="29"/>
      <c r="E409" s="155" t="str">
        <f ca="1">IFERROR(INDIRECT(ADDRESS(MATCH(D409,CatModules!C:C,0),2,1,1,"CatModules")),"")</f>
        <v/>
      </c>
      <c r="F409" s="96"/>
      <c r="G409" s="156" t="str">
        <f ca="1">IFERROR(INDIRECT(ADDRESS(MATCH(CONCATENATE(E409,"-",F409),CatInt!K:K,0),3,1,1,"CatInt")),"")</f>
        <v/>
      </c>
      <c r="H409" s="45" t="str">
        <f>IF(F409="","",VLOOKUP(F409,#REF!,2,FALSE))</f>
        <v/>
      </c>
      <c r="I409" s="29"/>
      <c r="J409" s="155" t="e">
        <f t="shared" si="212"/>
        <v>#VALUE!</v>
      </c>
      <c r="K409" s="155" t="e">
        <f t="shared" si="213"/>
        <v>#VALUE!</v>
      </c>
      <c r="L409" s="153"/>
      <c r="M409" s="53"/>
      <c r="N409" s="175">
        <f t="shared" si="214"/>
        <v>1409</v>
      </c>
      <c r="O409" s="53"/>
      <c r="P409" s="175">
        <f t="shared" si="215"/>
        <v>10409</v>
      </c>
      <c r="Q409" s="30"/>
      <c r="R409" s="149" t="str">
        <f>IFERROR(VLOOKUP(Q409,Setup!D$16:E$25,2,FALSE),"")</f>
        <v/>
      </c>
      <c r="S409" s="51" t="str">
        <f ca="1">IFERROR(IF(OR(I409="",VLOOKUP(I409,CatCostInp!$E$2:$K$88,7,FALSE)=0),"",VLOOKUP(I409,CatCostInp!$E$2:$K$88,7,FALSE)),"")</f>
        <v/>
      </c>
      <c r="T409" s="159" t="e">
        <f>VLOOKUP(U409,#REF!,2,FALSE)</f>
        <v>#REF!</v>
      </c>
      <c r="U409" s="30"/>
      <c r="V409" s="1" t="str">
        <f ca="1">IF(U409=Setup!$C$10,"Grant",IF('Other Pharma &amp; Health Products'!U409=Setup!$C$11,"Local",IF('Other Pharma &amp; Health Products'!U409=Setup!$C$12,"Other","")))</f>
        <v/>
      </c>
      <c r="W409" s="34"/>
      <c r="X409" s="148"/>
      <c r="Y409" s="34"/>
      <c r="Z409" s="36" t="str">
        <f t="shared" si="216"/>
        <v/>
      </c>
      <c r="AA409" s="34"/>
      <c r="AB409" s="32" t="str">
        <f t="shared" si="217"/>
        <v/>
      </c>
      <c r="AC409" s="34"/>
      <c r="AD409" s="32" t="str">
        <f t="shared" si="218"/>
        <v/>
      </c>
      <c r="AE409" s="34"/>
      <c r="AF409" s="36" t="str">
        <f t="shared" si="219"/>
        <v/>
      </c>
      <c r="AG409" s="36" t="str">
        <f t="shared" si="220"/>
        <v/>
      </c>
      <c r="AH409" s="36" t="str">
        <f t="shared" si="221"/>
        <v/>
      </c>
      <c r="AI409" s="55"/>
      <c r="AJ409" s="37"/>
      <c r="AK409" s="148"/>
      <c r="AL409" s="34"/>
      <c r="AM409" s="32" t="str">
        <f t="shared" si="222"/>
        <v/>
      </c>
      <c r="AN409" s="34"/>
      <c r="AO409" s="32" t="str">
        <f t="shared" si="223"/>
        <v/>
      </c>
      <c r="AP409" s="34"/>
      <c r="AQ409" s="32" t="str">
        <f t="shared" si="224"/>
        <v/>
      </c>
      <c r="AR409" s="34"/>
      <c r="AS409" s="36" t="str">
        <f t="shared" si="225"/>
        <v/>
      </c>
      <c r="AT409" s="36" t="str">
        <f t="shared" si="226"/>
        <v/>
      </c>
      <c r="AU409" s="36" t="str">
        <f t="shared" si="227"/>
        <v/>
      </c>
      <c r="AV409" s="55"/>
      <c r="AW409" s="34"/>
      <c r="AX409" s="148"/>
      <c r="AY409" s="34"/>
      <c r="AZ409" s="32" t="str">
        <f t="shared" si="228"/>
        <v/>
      </c>
      <c r="BA409" s="34"/>
      <c r="BB409" s="32" t="str">
        <f t="shared" si="229"/>
        <v/>
      </c>
      <c r="BC409" s="34"/>
      <c r="BD409" s="32" t="str">
        <f t="shared" si="230"/>
        <v/>
      </c>
      <c r="BE409" s="34"/>
      <c r="BF409" s="36" t="str">
        <f t="shared" si="231"/>
        <v/>
      </c>
      <c r="BG409" s="36" t="str">
        <f t="shared" si="232"/>
        <v/>
      </c>
      <c r="BH409" s="36" t="str">
        <f t="shared" si="233"/>
        <v/>
      </c>
      <c r="BI409" s="55"/>
      <c r="BJ409" s="34"/>
      <c r="BK409" s="148"/>
      <c r="BL409" s="34"/>
      <c r="BM409" s="32" t="str">
        <f t="shared" si="234"/>
        <v/>
      </c>
      <c r="BN409" s="34"/>
      <c r="BO409" s="32" t="str">
        <f t="shared" si="235"/>
        <v/>
      </c>
      <c r="BP409" s="34"/>
      <c r="BQ409" s="32" t="str">
        <f t="shared" si="236"/>
        <v/>
      </c>
      <c r="BR409" s="34"/>
      <c r="BS409" s="36" t="str">
        <f t="shared" si="237"/>
        <v/>
      </c>
      <c r="BT409" s="36" t="str">
        <f t="shared" si="238"/>
        <v/>
      </c>
      <c r="BU409" s="36" t="str">
        <f t="shared" si="239"/>
        <v/>
      </c>
      <c r="BV409" s="55"/>
      <c r="BW409" s="36" t="str">
        <f t="shared" si="240"/>
        <v/>
      </c>
      <c r="BX409" s="36" t="str">
        <f t="shared" si="240"/>
        <v/>
      </c>
      <c r="BY409" s="31"/>
      <c r="BZ409" s="38"/>
      <c r="CB409" s="120" t="e">
        <f t="shared" ca="1" si="209"/>
        <v>#VALUE!</v>
      </c>
      <c r="CC409" s="2" t="e">
        <f t="shared" ca="1" si="241"/>
        <v>#VALUE!</v>
      </c>
    </row>
    <row r="410" spans="1:81" s="10" customFormat="1" ht="25.15" customHeight="1" x14ac:dyDescent="0.2">
      <c r="A410" s="52" t="str">
        <f t="shared" si="242"/>
        <v/>
      </c>
      <c r="B410" s="157" t="e">
        <f t="shared" ca="1" si="210"/>
        <v>#VALUE!</v>
      </c>
      <c r="C410" s="157" t="e">
        <f t="shared" si="211"/>
        <v>#VALUE!</v>
      </c>
      <c r="D410" s="29"/>
      <c r="E410" s="155" t="str">
        <f ca="1">IFERROR(INDIRECT(ADDRESS(MATCH(D410,CatModules!C:C,0),2,1,1,"CatModules")),"")</f>
        <v/>
      </c>
      <c r="F410" s="96"/>
      <c r="G410" s="156" t="str">
        <f ca="1">IFERROR(INDIRECT(ADDRESS(MATCH(CONCATENATE(E410,"-",F410),CatInt!K:K,0),3,1,1,"CatInt")),"")</f>
        <v/>
      </c>
      <c r="H410" s="45" t="str">
        <f>IF(F410="","",VLOOKUP(F410,#REF!,2,FALSE))</f>
        <v/>
      </c>
      <c r="I410" s="29"/>
      <c r="J410" s="155" t="e">
        <f t="shared" si="212"/>
        <v>#VALUE!</v>
      </c>
      <c r="K410" s="155" t="e">
        <f t="shared" si="213"/>
        <v>#VALUE!</v>
      </c>
      <c r="L410" s="153"/>
      <c r="M410" s="53"/>
      <c r="N410" s="175">
        <f t="shared" si="214"/>
        <v>1410</v>
      </c>
      <c r="O410" s="53"/>
      <c r="P410" s="175">
        <f t="shared" si="215"/>
        <v>10410</v>
      </c>
      <c r="Q410" s="30"/>
      <c r="R410" s="149" t="str">
        <f>IFERROR(VLOOKUP(Q410,Setup!D$16:E$25,2,FALSE),"")</f>
        <v/>
      </c>
      <c r="S410" s="51" t="str">
        <f ca="1">IFERROR(IF(OR(I410="",VLOOKUP(I410,CatCostInp!$E$2:$K$88,7,FALSE)=0),"",VLOOKUP(I410,CatCostInp!$E$2:$K$88,7,FALSE)),"")</f>
        <v/>
      </c>
      <c r="T410" s="159" t="e">
        <f>VLOOKUP(U410,#REF!,2,FALSE)</f>
        <v>#REF!</v>
      </c>
      <c r="U410" s="30"/>
      <c r="V410" s="1" t="str">
        <f ca="1">IF(U410=Setup!$C$10,"Grant",IF('Other Pharma &amp; Health Products'!U410=Setup!$C$11,"Local",IF('Other Pharma &amp; Health Products'!U410=Setup!$C$12,"Other","")))</f>
        <v/>
      </c>
      <c r="W410" s="34"/>
      <c r="X410" s="148"/>
      <c r="Y410" s="34"/>
      <c r="Z410" s="36" t="str">
        <f t="shared" si="216"/>
        <v/>
      </c>
      <c r="AA410" s="34"/>
      <c r="AB410" s="32" t="str">
        <f t="shared" si="217"/>
        <v/>
      </c>
      <c r="AC410" s="34"/>
      <c r="AD410" s="32" t="str">
        <f t="shared" si="218"/>
        <v/>
      </c>
      <c r="AE410" s="34"/>
      <c r="AF410" s="36" t="str">
        <f t="shared" si="219"/>
        <v/>
      </c>
      <c r="AG410" s="36" t="str">
        <f t="shared" si="220"/>
        <v/>
      </c>
      <c r="AH410" s="36" t="str">
        <f t="shared" si="221"/>
        <v/>
      </c>
      <c r="AI410" s="55"/>
      <c r="AJ410" s="37"/>
      <c r="AK410" s="148"/>
      <c r="AL410" s="34"/>
      <c r="AM410" s="32" t="str">
        <f t="shared" si="222"/>
        <v/>
      </c>
      <c r="AN410" s="34"/>
      <c r="AO410" s="32" t="str">
        <f t="shared" si="223"/>
        <v/>
      </c>
      <c r="AP410" s="34"/>
      <c r="AQ410" s="32" t="str">
        <f t="shared" si="224"/>
        <v/>
      </c>
      <c r="AR410" s="34"/>
      <c r="AS410" s="36" t="str">
        <f t="shared" si="225"/>
        <v/>
      </c>
      <c r="AT410" s="36" t="str">
        <f t="shared" si="226"/>
        <v/>
      </c>
      <c r="AU410" s="36" t="str">
        <f t="shared" si="227"/>
        <v/>
      </c>
      <c r="AV410" s="55"/>
      <c r="AW410" s="34"/>
      <c r="AX410" s="148"/>
      <c r="AY410" s="34"/>
      <c r="AZ410" s="32" t="str">
        <f t="shared" si="228"/>
        <v/>
      </c>
      <c r="BA410" s="34"/>
      <c r="BB410" s="32" t="str">
        <f t="shared" si="229"/>
        <v/>
      </c>
      <c r="BC410" s="34"/>
      <c r="BD410" s="32" t="str">
        <f t="shared" si="230"/>
        <v/>
      </c>
      <c r="BE410" s="34"/>
      <c r="BF410" s="36" t="str">
        <f t="shared" si="231"/>
        <v/>
      </c>
      <c r="BG410" s="36" t="str">
        <f t="shared" si="232"/>
        <v/>
      </c>
      <c r="BH410" s="36" t="str">
        <f t="shared" si="233"/>
        <v/>
      </c>
      <c r="BI410" s="55"/>
      <c r="BJ410" s="34"/>
      <c r="BK410" s="148"/>
      <c r="BL410" s="34"/>
      <c r="BM410" s="32" t="str">
        <f t="shared" si="234"/>
        <v/>
      </c>
      <c r="BN410" s="34"/>
      <c r="BO410" s="32" t="str">
        <f t="shared" si="235"/>
        <v/>
      </c>
      <c r="BP410" s="34"/>
      <c r="BQ410" s="32" t="str">
        <f t="shared" si="236"/>
        <v/>
      </c>
      <c r="BR410" s="34"/>
      <c r="BS410" s="36" t="str">
        <f t="shared" si="237"/>
        <v/>
      </c>
      <c r="BT410" s="36" t="str">
        <f t="shared" si="238"/>
        <v/>
      </c>
      <c r="BU410" s="36" t="str">
        <f t="shared" si="239"/>
        <v/>
      </c>
      <c r="BV410" s="55"/>
      <c r="BW410" s="36" t="str">
        <f t="shared" si="240"/>
        <v/>
      </c>
      <c r="BX410" s="36" t="str">
        <f t="shared" si="240"/>
        <v/>
      </c>
      <c r="BY410" s="31"/>
      <c r="BZ410" s="38"/>
      <c r="CB410" s="120" t="e">
        <f t="shared" ca="1" si="209"/>
        <v>#VALUE!</v>
      </c>
      <c r="CC410" s="2" t="e">
        <f t="shared" ca="1" si="241"/>
        <v>#VALUE!</v>
      </c>
    </row>
    <row r="411" spans="1:81" s="10" customFormat="1" ht="25.15" customHeight="1" x14ac:dyDescent="0.2">
      <c r="A411" s="52" t="str">
        <f t="shared" si="242"/>
        <v/>
      </c>
      <c r="B411" s="157" t="e">
        <f t="shared" ca="1" si="210"/>
        <v>#VALUE!</v>
      </c>
      <c r="C411" s="157" t="e">
        <f t="shared" si="211"/>
        <v>#VALUE!</v>
      </c>
      <c r="D411" s="29"/>
      <c r="E411" s="155" t="str">
        <f ca="1">IFERROR(INDIRECT(ADDRESS(MATCH(D411,CatModules!C:C,0),2,1,1,"CatModules")),"")</f>
        <v/>
      </c>
      <c r="F411" s="96"/>
      <c r="G411" s="156" t="str">
        <f ca="1">IFERROR(INDIRECT(ADDRESS(MATCH(CONCATENATE(E411,"-",F411),CatInt!K:K,0),3,1,1,"CatInt")),"")</f>
        <v/>
      </c>
      <c r="H411" s="45" t="str">
        <f>IF(F411="","",VLOOKUP(F411,#REF!,2,FALSE))</f>
        <v/>
      </c>
      <c r="I411" s="29"/>
      <c r="J411" s="155" t="e">
        <f t="shared" si="212"/>
        <v>#VALUE!</v>
      </c>
      <c r="K411" s="155" t="e">
        <f t="shared" si="213"/>
        <v>#VALUE!</v>
      </c>
      <c r="L411" s="153"/>
      <c r="M411" s="53"/>
      <c r="N411" s="175">
        <f t="shared" si="214"/>
        <v>1411</v>
      </c>
      <c r="O411" s="53"/>
      <c r="P411" s="175">
        <f t="shared" si="215"/>
        <v>10411</v>
      </c>
      <c r="Q411" s="30"/>
      <c r="R411" s="149" t="str">
        <f>IFERROR(VLOOKUP(Q411,Setup!D$16:E$25,2,FALSE),"")</f>
        <v/>
      </c>
      <c r="S411" s="51" t="str">
        <f ca="1">IFERROR(IF(OR(I411="",VLOOKUP(I411,CatCostInp!$E$2:$K$88,7,FALSE)=0),"",VLOOKUP(I411,CatCostInp!$E$2:$K$88,7,FALSE)),"")</f>
        <v/>
      </c>
      <c r="T411" s="159" t="e">
        <f>VLOOKUP(U411,#REF!,2,FALSE)</f>
        <v>#REF!</v>
      </c>
      <c r="U411" s="30"/>
      <c r="V411" s="1" t="str">
        <f ca="1">IF(U411=Setup!$C$10,"Grant",IF('Other Pharma &amp; Health Products'!U411=Setup!$C$11,"Local",IF('Other Pharma &amp; Health Products'!U411=Setup!$C$12,"Other","")))</f>
        <v/>
      </c>
      <c r="W411" s="34"/>
      <c r="X411" s="148"/>
      <c r="Y411" s="34"/>
      <c r="Z411" s="36" t="str">
        <f t="shared" si="216"/>
        <v/>
      </c>
      <c r="AA411" s="34"/>
      <c r="AB411" s="32" t="str">
        <f t="shared" si="217"/>
        <v/>
      </c>
      <c r="AC411" s="34"/>
      <c r="AD411" s="32" t="str">
        <f t="shared" si="218"/>
        <v/>
      </c>
      <c r="AE411" s="34"/>
      <c r="AF411" s="36" t="str">
        <f t="shared" si="219"/>
        <v/>
      </c>
      <c r="AG411" s="36" t="str">
        <f t="shared" si="220"/>
        <v/>
      </c>
      <c r="AH411" s="36" t="str">
        <f t="shared" si="221"/>
        <v/>
      </c>
      <c r="AI411" s="55"/>
      <c r="AJ411" s="37"/>
      <c r="AK411" s="148"/>
      <c r="AL411" s="34"/>
      <c r="AM411" s="32" t="str">
        <f t="shared" si="222"/>
        <v/>
      </c>
      <c r="AN411" s="34"/>
      <c r="AO411" s="32" t="str">
        <f t="shared" si="223"/>
        <v/>
      </c>
      <c r="AP411" s="34"/>
      <c r="AQ411" s="32" t="str">
        <f t="shared" si="224"/>
        <v/>
      </c>
      <c r="AR411" s="34"/>
      <c r="AS411" s="36" t="str">
        <f t="shared" si="225"/>
        <v/>
      </c>
      <c r="AT411" s="36" t="str">
        <f t="shared" si="226"/>
        <v/>
      </c>
      <c r="AU411" s="36" t="str">
        <f t="shared" si="227"/>
        <v/>
      </c>
      <c r="AV411" s="55"/>
      <c r="AW411" s="34"/>
      <c r="AX411" s="148"/>
      <c r="AY411" s="34"/>
      <c r="AZ411" s="32" t="str">
        <f t="shared" si="228"/>
        <v/>
      </c>
      <c r="BA411" s="34"/>
      <c r="BB411" s="32" t="str">
        <f t="shared" si="229"/>
        <v/>
      </c>
      <c r="BC411" s="34"/>
      <c r="BD411" s="32" t="str">
        <f t="shared" si="230"/>
        <v/>
      </c>
      <c r="BE411" s="34"/>
      <c r="BF411" s="36" t="str">
        <f t="shared" si="231"/>
        <v/>
      </c>
      <c r="BG411" s="36" t="str">
        <f t="shared" si="232"/>
        <v/>
      </c>
      <c r="BH411" s="36" t="str">
        <f t="shared" si="233"/>
        <v/>
      </c>
      <c r="BI411" s="55"/>
      <c r="BJ411" s="34"/>
      <c r="BK411" s="148"/>
      <c r="BL411" s="34"/>
      <c r="BM411" s="32" t="str">
        <f t="shared" si="234"/>
        <v/>
      </c>
      <c r="BN411" s="34"/>
      <c r="BO411" s="32" t="str">
        <f t="shared" si="235"/>
        <v/>
      </c>
      <c r="BP411" s="34"/>
      <c r="BQ411" s="32" t="str">
        <f t="shared" si="236"/>
        <v/>
      </c>
      <c r="BR411" s="34"/>
      <c r="BS411" s="36" t="str">
        <f t="shared" si="237"/>
        <v/>
      </c>
      <c r="BT411" s="36" t="str">
        <f t="shared" si="238"/>
        <v/>
      </c>
      <c r="BU411" s="36" t="str">
        <f t="shared" si="239"/>
        <v/>
      </c>
      <c r="BV411" s="55"/>
      <c r="BW411" s="36" t="str">
        <f t="shared" si="240"/>
        <v/>
      </c>
      <c r="BX411" s="36" t="str">
        <f t="shared" si="240"/>
        <v/>
      </c>
      <c r="BY411" s="31"/>
      <c r="BZ411" s="38"/>
      <c r="CB411" s="120" t="e">
        <f t="shared" ca="1" si="209"/>
        <v>#VALUE!</v>
      </c>
      <c r="CC411" s="2" t="e">
        <f t="shared" ca="1" si="241"/>
        <v>#VALUE!</v>
      </c>
    </row>
    <row r="412" spans="1:81" s="10" customFormat="1" ht="25.15" customHeight="1" x14ac:dyDescent="0.2">
      <c r="A412" s="52" t="str">
        <f t="shared" si="242"/>
        <v/>
      </c>
      <c r="B412" s="157" t="e">
        <f t="shared" ca="1" si="210"/>
        <v>#VALUE!</v>
      </c>
      <c r="C412" s="157" t="e">
        <f t="shared" si="211"/>
        <v>#VALUE!</v>
      </c>
      <c r="D412" s="29"/>
      <c r="E412" s="155" t="str">
        <f ca="1">IFERROR(INDIRECT(ADDRESS(MATCH(D412,CatModules!C:C,0),2,1,1,"CatModules")),"")</f>
        <v/>
      </c>
      <c r="F412" s="96"/>
      <c r="G412" s="156" t="str">
        <f ca="1">IFERROR(INDIRECT(ADDRESS(MATCH(CONCATENATE(E412,"-",F412),CatInt!K:K,0),3,1,1,"CatInt")),"")</f>
        <v/>
      </c>
      <c r="H412" s="45" t="str">
        <f>IF(F412="","",VLOOKUP(F412,#REF!,2,FALSE))</f>
        <v/>
      </c>
      <c r="I412" s="29"/>
      <c r="J412" s="155" t="e">
        <f t="shared" si="212"/>
        <v>#VALUE!</v>
      </c>
      <c r="K412" s="155" t="e">
        <f t="shared" si="213"/>
        <v>#VALUE!</v>
      </c>
      <c r="L412" s="153"/>
      <c r="M412" s="53"/>
      <c r="N412" s="175">
        <f t="shared" si="214"/>
        <v>1412</v>
      </c>
      <c r="O412" s="53"/>
      <c r="P412" s="175">
        <f t="shared" si="215"/>
        <v>10412</v>
      </c>
      <c r="Q412" s="30"/>
      <c r="R412" s="149" t="str">
        <f>IFERROR(VLOOKUP(Q412,Setup!D$16:E$25,2,FALSE),"")</f>
        <v/>
      </c>
      <c r="S412" s="51" t="str">
        <f ca="1">IFERROR(IF(OR(I412="",VLOOKUP(I412,CatCostInp!$E$2:$K$88,7,FALSE)=0),"",VLOOKUP(I412,CatCostInp!$E$2:$K$88,7,FALSE)),"")</f>
        <v/>
      </c>
      <c r="T412" s="159" t="e">
        <f>VLOOKUP(U412,#REF!,2,FALSE)</f>
        <v>#REF!</v>
      </c>
      <c r="U412" s="30"/>
      <c r="V412" s="1" t="str">
        <f ca="1">IF(U412=Setup!$C$10,"Grant",IF('Other Pharma &amp; Health Products'!U412=Setup!$C$11,"Local",IF('Other Pharma &amp; Health Products'!U412=Setup!$C$12,"Other","")))</f>
        <v/>
      </c>
      <c r="W412" s="34"/>
      <c r="X412" s="148"/>
      <c r="Y412" s="34"/>
      <c r="Z412" s="36" t="str">
        <f t="shared" si="216"/>
        <v/>
      </c>
      <c r="AA412" s="34"/>
      <c r="AB412" s="32" t="str">
        <f t="shared" si="217"/>
        <v/>
      </c>
      <c r="AC412" s="34"/>
      <c r="AD412" s="32" t="str">
        <f t="shared" si="218"/>
        <v/>
      </c>
      <c r="AE412" s="34"/>
      <c r="AF412" s="36" t="str">
        <f t="shared" si="219"/>
        <v/>
      </c>
      <c r="AG412" s="36" t="str">
        <f t="shared" si="220"/>
        <v/>
      </c>
      <c r="AH412" s="36" t="str">
        <f t="shared" si="221"/>
        <v/>
      </c>
      <c r="AI412" s="55"/>
      <c r="AJ412" s="37"/>
      <c r="AK412" s="148"/>
      <c r="AL412" s="34"/>
      <c r="AM412" s="32" t="str">
        <f t="shared" si="222"/>
        <v/>
      </c>
      <c r="AN412" s="34"/>
      <c r="AO412" s="32" t="str">
        <f t="shared" si="223"/>
        <v/>
      </c>
      <c r="AP412" s="34"/>
      <c r="AQ412" s="32" t="str">
        <f t="shared" si="224"/>
        <v/>
      </c>
      <c r="AR412" s="34"/>
      <c r="AS412" s="36" t="str">
        <f t="shared" si="225"/>
        <v/>
      </c>
      <c r="AT412" s="36" t="str">
        <f t="shared" si="226"/>
        <v/>
      </c>
      <c r="AU412" s="36" t="str">
        <f t="shared" si="227"/>
        <v/>
      </c>
      <c r="AV412" s="55"/>
      <c r="AW412" s="34"/>
      <c r="AX412" s="148"/>
      <c r="AY412" s="34"/>
      <c r="AZ412" s="32" t="str">
        <f t="shared" si="228"/>
        <v/>
      </c>
      <c r="BA412" s="34"/>
      <c r="BB412" s="32" t="str">
        <f t="shared" si="229"/>
        <v/>
      </c>
      <c r="BC412" s="34"/>
      <c r="BD412" s="32" t="str">
        <f t="shared" si="230"/>
        <v/>
      </c>
      <c r="BE412" s="34"/>
      <c r="BF412" s="36" t="str">
        <f t="shared" si="231"/>
        <v/>
      </c>
      <c r="BG412" s="36" t="str">
        <f t="shared" si="232"/>
        <v/>
      </c>
      <c r="BH412" s="36" t="str">
        <f t="shared" si="233"/>
        <v/>
      </c>
      <c r="BI412" s="55"/>
      <c r="BJ412" s="34"/>
      <c r="BK412" s="148"/>
      <c r="BL412" s="34"/>
      <c r="BM412" s="32" t="str">
        <f t="shared" si="234"/>
        <v/>
      </c>
      <c r="BN412" s="34"/>
      <c r="BO412" s="32" t="str">
        <f t="shared" si="235"/>
        <v/>
      </c>
      <c r="BP412" s="34"/>
      <c r="BQ412" s="32" t="str">
        <f t="shared" si="236"/>
        <v/>
      </c>
      <c r="BR412" s="34"/>
      <c r="BS412" s="36" t="str">
        <f t="shared" si="237"/>
        <v/>
      </c>
      <c r="BT412" s="36" t="str">
        <f t="shared" si="238"/>
        <v/>
      </c>
      <c r="BU412" s="36" t="str">
        <f t="shared" si="239"/>
        <v/>
      </c>
      <c r="BV412" s="55"/>
      <c r="BW412" s="36" t="str">
        <f t="shared" si="240"/>
        <v/>
      </c>
      <c r="BX412" s="36" t="str">
        <f t="shared" si="240"/>
        <v/>
      </c>
      <c r="BY412" s="31"/>
      <c r="BZ412" s="38"/>
      <c r="CB412" s="120" t="e">
        <f t="shared" ca="1" si="209"/>
        <v>#VALUE!</v>
      </c>
      <c r="CC412" s="2" t="e">
        <f t="shared" ca="1" si="241"/>
        <v>#VALUE!</v>
      </c>
    </row>
    <row r="413" spans="1:81" s="10" customFormat="1" ht="25.15" customHeight="1" x14ac:dyDescent="0.2">
      <c r="A413" s="52" t="str">
        <f t="shared" si="242"/>
        <v/>
      </c>
      <c r="B413" s="157" t="e">
        <f t="shared" ca="1" si="210"/>
        <v>#VALUE!</v>
      </c>
      <c r="C413" s="157" t="e">
        <f t="shared" si="211"/>
        <v>#VALUE!</v>
      </c>
      <c r="D413" s="29"/>
      <c r="E413" s="155" t="str">
        <f ca="1">IFERROR(INDIRECT(ADDRESS(MATCH(D413,CatModules!C:C,0),2,1,1,"CatModules")),"")</f>
        <v/>
      </c>
      <c r="F413" s="96"/>
      <c r="G413" s="156" t="str">
        <f ca="1">IFERROR(INDIRECT(ADDRESS(MATCH(CONCATENATE(E413,"-",F413),CatInt!K:K,0),3,1,1,"CatInt")),"")</f>
        <v/>
      </c>
      <c r="H413" s="45" t="str">
        <f>IF(F413="","",VLOOKUP(F413,#REF!,2,FALSE))</f>
        <v/>
      </c>
      <c r="I413" s="29"/>
      <c r="J413" s="155" t="e">
        <f t="shared" si="212"/>
        <v>#VALUE!</v>
      </c>
      <c r="K413" s="155" t="e">
        <f t="shared" si="213"/>
        <v>#VALUE!</v>
      </c>
      <c r="L413" s="153"/>
      <c r="M413" s="53"/>
      <c r="N413" s="175">
        <f t="shared" si="214"/>
        <v>1413</v>
      </c>
      <c r="O413" s="53"/>
      <c r="P413" s="175">
        <f t="shared" si="215"/>
        <v>10413</v>
      </c>
      <c r="Q413" s="30"/>
      <c r="R413" s="149" t="str">
        <f>IFERROR(VLOOKUP(Q413,Setup!D$16:E$25,2,FALSE),"")</f>
        <v/>
      </c>
      <c r="S413" s="51" t="str">
        <f ca="1">IFERROR(IF(OR(I413="",VLOOKUP(I413,CatCostInp!$E$2:$K$88,7,FALSE)=0),"",VLOOKUP(I413,CatCostInp!$E$2:$K$88,7,FALSE)),"")</f>
        <v/>
      </c>
      <c r="T413" s="159" t="e">
        <f>VLOOKUP(U413,#REF!,2,FALSE)</f>
        <v>#REF!</v>
      </c>
      <c r="U413" s="30"/>
      <c r="V413" s="1" t="str">
        <f ca="1">IF(U413=Setup!$C$10,"Grant",IF('Other Pharma &amp; Health Products'!U413=Setup!$C$11,"Local",IF('Other Pharma &amp; Health Products'!U413=Setup!$C$12,"Other","")))</f>
        <v/>
      </c>
      <c r="W413" s="34"/>
      <c r="X413" s="148"/>
      <c r="Y413" s="34"/>
      <c r="Z413" s="36" t="str">
        <f t="shared" si="216"/>
        <v/>
      </c>
      <c r="AA413" s="34"/>
      <c r="AB413" s="32" t="str">
        <f t="shared" si="217"/>
        <v/>
      </c>
      <c r="AC413" s="34"/>
      <c r="AD413" s="32" t="str">
        <f t="shared" si="218"/>
        <v/>
      </c>
      <c r="AE413" s="34"/>
      <c r="AF413" s="36" t="str">
        <f t="shared" si="219"/>
        <v/>
      </c>
      <c r="AG413" s="36" t="str">
        <f t="shared" si="220"/>
        <v/>
      </c>
      <c r="AH413" s="36" t="str">
        <f t="shared" si="221"/>
        <v/>
      </c>
      <c r="AI413" s="55"/>
      <c r="AJ413" s="37"/>
      <c r="AK413" s="148"/>
      <c r="AL413" s="34"/>
      <c r="AM413" s="32" t="str">
        <f t="shared" si="222"/>
        <v/>
      </c>
      <c r="AN413" s="34"/>
      <c r="AO413" s="32" t="str">
        <f t="shared" si="223"/>
        <v/>
      </c>
      <c r="AP413" s="34"/>
      <c r="AQ413" s="32" t="str">
        <f t="shared" si="224"/>
        <v/>
      </c>
      <c r="AR413" s="34"/>
      <c r="AS413" s="36" t="str">
        <f t="shared" si="225"/>
        <v/>
      </c>
      <c r="AT413" s="36" t="str">
        <f t="shared" si="226"/>
        <v/>
      </c>
      <c r="AU413" s="36" t="str">
        <f t="shared" si="227"/>
        <v/>
      </c>
      <c r="AV413" s="55"/>
      <c r="AW413" s="34"/>
      <c r="AX413" s="148"/>
      <c r="AY413" s="34"/>
      <c r="AZ413" s="32" t="str">
        <f t="shared" si="228"/>
        <v/>
      </c>
      <c r="BA413" s="34"/>
      <c r="BB413" s="32" t="str">
        <f t="shared" si="229"/>
        <v/>
      </c>
      <c r="BC413" s="34"/>
      <c r="BD413" s="32" t="str">
        <f t="shared" si="230"/>
        <v/>
      </c>
      <c r="BE413" s="34"/>
      <c r="BF413" s="36" t="str">
        <f t="shared" si="231"/>
        <v/>
      </c>
      <c r="BG413" s="36" t="str">
        <f t="shared" si="232"/>
        <v/>
      </c>
      <c r="BH413" s="36" t="str">
        <f t="shared" si="233"/>
        <v/>
      </c>
      <c r="BI413" s="55"/>
      <c r="BJ413" s="34"/>
      <c r="BK413" s="148"/>
      <c r="BL413" s="34"/>
      <c r="BM413" s="32" t="str">
        <f t="shared" si="234"/>
        <v/>
      </c>
      <c r="BN413" s="34"/>
      <c r="BO413" s="32" t="str">
        <f t="shared" si="235"/>
        <v/>
      </c>
      <c r="BP413" s="34"/>
      <c r="BQ413" s="32" t="str">
        <f t="shared" si="236"/>
        <v/>
      </c>
      <c r="BR413" s="34"/>
      <c r="BS413" s="36" t="str">
        <f t="shared" si="237"/>
        <v/>
      </c>
      <c r="BT413" s="36" t="str">
        <f t="shared" si="238"/>
        <v/>
      </c>
      <c r="BU413" s="36" t="str">
        <f t="shared" si="239"/>
        <v/>
      </c>
      <c r="BV413" s="55"/>
      <c r="BW413" s="36" t="str">
        <f t="shared" si="240"/>
        <v/>
      </c>
      <c r="BX413" s="36" t="str">
        <f t="shared" si="240"/>
        <v/>
      </c>
      <c r="BY413" s="31"/>
      <c r="BZ413" s="38"/>
      <c r="CB413" s="120" t="e">
        <f t="shared" ca="1" si="209"/>
        <v>#VALUE!</v>
      </c>
      <c r="CC413" s="2" t="e">
        <f t="shared" ca="1" si="241"/>
        <v>#VALUE!</v>
      </c>
    </row>
    <row r="414" spans="1:81" s="10" customFormat="1" ht="25.15" customHeight="1" x14ac:dyDescent="0.2">
      <c r="A414" s="52" t="str">
        <f t="shared" si="242"/>
        <v/>
      </c>
      <c r="B414" s="157" t="e">
        <f t="shared" ca="1" si="210"/>
        <v>#VALUE!</v>
      </c>
      <c r="C414" s="157" t="e">
        <f t="shared" si="211"/>
        <v>#VALUE!</v>
      </c>
      <c r="D414" s="29"/>
      <c r="E414" s="155" t="str">
        <f ca="1">IFERROR(INDIRECT(ADDRESS(MATCH(D414,CatModules!C:C,0),2,1,1,"CatModules")),"")</f>
        <v/>
      </c>
      <c r="F414" s="96"/>
      <c r="G414" s="156" t="str">
        <f ca="1">IFERROR(INDIRECT(ADDRESS(MATCH(CONCATENATE(E414,"-",F414),CatInt!K:K,0),3,1,1,"CatInt")),"")</f>
        <v/>
      </c>
      <c r="H414" s="45" t="str">
        <f>IF(F414="","",VLOOKUP(F414,#REF!,2,FALSE))</f>
        <v/>
      </c>
      <c r="I414" s="29"/>
      <c r="J414" s="155" t="e">
        <f t="shared" si="212"/>
        <v>#VALUE!</v>
      </c>
      <c r="K414" s="155" t="e">
        <f t="shared" si="213"/>
        <v>#VALUE!</v>
      </c>
      <c r="L414" s="153"/>
      <c r="M414" s="53"/>
      <c r="N414" s="175">
        <f t="shared" si="214"/>
        <v>1414</v>
      </c>
      <c r="O414" s="53"/>
      <c r="P414" s="175">
        <f t="shared" si="215"/>
        <v>10414</v>
      </c>
      <c r="Q414" s="30"/>
      <c r="R414" s="149" t="str">
        <f>IFERROR(VLOOKUP(Q414,Setup!D$16:E$25,2,FALSE),"")</f>
        <v/>
      </c>
      <c r="S414" s="51" t="str">
        <f ca="1">IFERROR(IF(OR(I414="",VLOOKUP(I414,CatCostInp!$E$2:$K$88,7,FALSE)=0),"",VLOOKUP(I414,CatCostInp!$E$2:$K$88,7,FALSE)),"")</f>
        <v/>
      </c>
      <c r="T414" s="159" t="e">
        <f>VLOOKUP(U414,#REF!,2,FALSE)</f>
        <v>#REF!</v>
      </c>
      <c r="U414" s="30"/>
      <c r="V414" s="1" t="str">
        <f ca="1">IF(U414=Setup!$C$10,"Grant",IF('Other Pharma &amp; Health Products'!U414=Setup!$C$11,"Local",IF('Other Pharma &amp; Health Products'!U414=Setup!$C$12,"Other","")))</f>
        <v/>
      </c>
      <c r="W414" s="34"/>
      <c r="X414" s="148"/>
      <c r="Y414" s="34"/>
      <c r="Z414" s="36" t="str">
        <f t="shared" si="216"/>
        <v/>
      </c>
      <c r="AA414" s="34"/>
      <c r="AB414" s="32" t="str">
        <f t="shared" si="217"/>
        <v/>
      </c>
      <c r="AC414" s="34"/>
      <c r="AD414" s="32" t="str">
        <f t="shared" si="218"/>
        <v/>
      </c>
      <c r="AE414" s="34"/>
      <c r="AF414" s="36" t="str">
        <f t="shared" si="219"/>
        <v/>
      </c>
      <c r="AG414" s="36" t="str">
        <f t="shared" si="220"/>
        <v/>
      </c>
      <c r="AH414" s="36" t="str">
        <f t="shared" si="221"/>
        <v/>
      </c>
      <c r="AI414" s="55"/>
      <c r="AJ414" s="37"/>
      <c r="AK414" s="148"/>
      <c r="AL414" s="34"/>
      <c r="AM414" s="32" t="str">
        <f t="shared" si="222"/>
        <v/>
      </c>
      <c r="AN414" s="34"/>
      <c r="AO414" s="32" t="str">
        <f t="shared" si="223"/>
        <v/>
      </c>
      <c r="AP414" s="34"/>
      <c r="AQ414" s="32" t="str">
        <f t="shared" si="224"/>
        <v/>
      </c>
      <c r="AR414" s="34"/>
      <c r="AS414" s="36" t="str">
        <f t="shared" si="225"/>
        <v/>
      </c>
      <c r="AT414" s="36" t="str">
        <f t="shared" si="226"/>
        <v/>
      </c>
      <c r="AU414" s="36" t="str">
        <f t="shared" si="227"/>
        <v/>
      </c>
      <c r="AV414" s="55"/>
      <c r="AW414" s="34"/>
      <c r="AX414" s="148"/>
      <c r="AY414" s="34"/>
      <c r="AZ414" s="32" t="str">
        <f t="shared" si="228"/>
        <v/>
      </c>
      <c r="BA414" s="34"/>
      <c r="BB414" s="32" t="str">
        <f t="shared" si="229"/>
        <v/>
      </c>
      <c r="BC414" s="34"/>
      <c r="BD414" s="32" t="str">
        <f t="shared" si="230"/>
        <v/>
      </c>
      <c r="BE414" s="34"/>
      <c r="BF414" s="36" t="str">
        <f t="shared" si="231"/>
        <v/>
      </c>
      <c r="BG414" s="36" t="str">
        <f t="shared" si="232"/>
        <v/>
      </c>
      <c r="BH414" s="36" t="str">
        <f t="shared" si="233"/>
        <v/>
      </c>
      <c r="BI414" s="55"/>
      <c r="BJ414" s="34"/>
      <c r="BK414" s="148"/>
      <c r="BL414" s="34"/>
      <c r="BM414" s="32" t="str">
        <f t="shared" si="234"/>
        <v/>
      </c>
      <c r="BN414" s="34"/>
      <c r="BO414" s="32" t="str">
        <f t="shared" si="235"/>
        <v/>
      </c>
      <c r="BP414" s="34"/>
      <c r="BQ414" s="32" t="str">
        <f t="shared" si="236"/>
        <v/>
      </c>
      <c r="BR414" s="34"/>
      <c r="BS414" s="36" t="str">
        <f t="shared" si="237"/>
        <v/>
      </c>
      <c r="BT414" s="36" t="str">
        <f t="shared" si="238"/>
        <v/>
      </c>
      <c r="BU414" s="36" t="str">
        <f t="shared" si="239"/>
        <v/>
      </c>
      <c r="BV414" s="55"/>
      <c r="BW414" s="36" t="str">
        <f t="shared" si="240"/>
        <v/>
      </c>
      <c r="BX414" s="36" t="str">
        <f t="shared" si="240"/>
        <v/>
      </c>
      <c r="BY414" s="31"/>
      <c r="BZ414" s="38"/>
      <c r="CB414" s="120" t="e">
        <f t="shared" ca="1" si="209"/>
        <v>#VALUE!</v>
      </c>
      <c r="CC414" s="2" t="e">
        <f t="shared" ca="1" si="241"/>
        <v>#VALUE!</v>
      </c>
    </row>
    <row r="415" spans="1:81" s="10" customFormat="1" ht="25.15" customHeight="1" x14ac:dyDescent="0.2">
      <c r="A415" s="52" t="str">
        <f t="shared" si="242"/>
        <v/>
      </c>
      <c r="B415" s="157" t="e">
        <f t="shared" ca="1" si="210"/>
        <v>#VALUE!</v>
      </c>
      <c r="C415" s="157" t="e">
        <f t="shared" si="211"/>
        <v>#VALUE!</v>
      </c>
      <c r="D415" s="29"/>
      <c r="E415" s="155" t="str">
        <f ca="1">IFERROR(INDIRECT(ADDRESS(MATCH(D415,CatModules!C:C,0),2,1,1,"CatModules")),"")</f>
        <v/>
      </c>
      <c r="F415" s="96"/>
      <c r="G415" s="156" t="str">
        <f ca="1">IFERROR(INDIRECT(ADDRESS(MATCH(CONCATENATE(E415,"-",F415),CatInt!K:K,0),3,1,1,"CatInt")),"")</f>
        <v/>
      </c>
      <c r="H415" s="45" t="str">
        <f>IF(F415="","",VLOOKUP(F415,#REF!,2,FALSE))</f>
        <v/>
      </c>
      <c r="I415" s="29"/>
      <c r="J415" s="155" t="e">
        <f t="shared" si="212"/>
        <v>#VALUE!</v>
      </c>
      <c r="K415" s="155" t="e">
        <f t="shared" si="213"/>
        <v>#VALUE!</v>
      </c>
      <c r="L415" s="153"/>
      <c r="M415" s="53"/>
      <c r="N415" s="175">
        <f t="shared" si="214"/>
        <v>1415</v>
      </c>
      <c r="O415" s="53"/>
      <c r="P415" s="175">
        <f t="shared" si="215"/>
        <v>10415</v>
      </c>
      <c r="Q415" s="30"/>
      <c r="R415" s="149" t="str">
        <f>IFERROR(VLOOKUP(Q415,Setup!D$16:E$25,2,FALSE),"")</f>
        <v/>
      </c>
      <c r="S415" s="51" t="str">
        <f ca="1">IFERROR(IF(OR(I415="",VLOOKUP(I415,CatCostInp!$E$2:$K$88,7,FALSE)=0),"",VLOOKUP(I415,CatCostInp!$E$2:$K$88,7,FALSE)),"")</f>
        <v/>
      </c>
      <c r="T415" s="159" t="e">
        <f>VLOOKUP(U415,#REF!,2,FALSE)</f>
        <v>#REF!</v>
      </c>
      <c r="U415" s="30"/>
      <c r="V415" s="1" t="str">
        <f ca="1">IF(U415=Setup!$C$10,"Grant",IF('Other Pharma &amp; Health Products'!U415=Setup!$C$11,"Local",IF('Other Pharma &amp; Health Products'!U415=Setup!$C$12,"Other","")))</f>
        <v/>
      </c>
      <c r="W415" s="34"/>
      <c r="X415" s="148"/>
      <c r="Y415" s="34"/>
      <c r="Z415" s="36" t="str">
        <f t="shared" si="216"/>
        <v/>
      </c>
      <c r="AA415" s="34"/>
      <c r="AB415" s="32" t="str">
        <f t="shared" si="217"/>
        <v/>
      </c>
      <c r="AC415" s="34"/>
      <c r="AD415" s="32" t="str">
        <f t="shared" si="218"/>
        <v/>
      </c>
      <c r="AE415" s="34"/>
      <c r="AF415" s="36" t="str">
        <f t="shared" si="219"/>
        <v/>
      </c>
      <c r="AG415" s="36" t="str">
        <f t="shared" si="220"/>
        <v/>
      </c>
      <c r="AH415" s="36" t="str">
        <f t="shared" si="221"/>
        <v/>
      </c>
      <c r="AI415" s="55"/>
      <c r="AJ415" s="37"/>
      <c r="AK415" s="148"/>
      <c r="AL415" s="34"/>
      <c r="AM415" s="32" t="str">
        <f t="shared" si="222"/>
        <v/>
      </c>
      <c r="AN415" s="34"/>
      <c r="AO415" s="32" t="str">
        <f t="shared" si="223"/>
        <v/>
      </c>
      <c r="AP415" s="34"/>
      <c r="AQ415" s="32" t="str">
        <f t="shared" si="224"/>
        <v/>
      </c>
      <c r="AR415" s="34"/>
      <c r="AS415" s="36" t="str">
        <f t="shared" si="225"/>
        <v/>
      </c>
      <c r="AT415" s="36" t="str">
        <f t="shared" si="226"/>
        <v/>
      </c>
      <c r="AU415" s="36" t="str">
        <f t="shared" si="227"/>
        <v/>
      </c>
      <c r="AV415" s="55"/>
      <c r="AW415" s="34"/>
      <c r="AX415" s="148"/>
      <c r="AY415" s="34"/>
      <c r="AZ415" s="32" t="str">
        <f t="shared" si="228"/>
        <v/>
      </c>
      <c r="BA415" s="34"/>
      <c r="BB415" s="32" t="str">
        <f t="shared" si="229"/>
        <v/>
      </c>
      <c r="BC415" s="34"/>
      <c r="BD415" s="32" t="str">
        <f t="shared" si="230"/>
        <v/>
      </c>
      <c r="BE415" s="34"/>
      <c r="BF415" s="36" t="str">
        <f t="shared" si="231"/>
        <v/>
      </c>
      <c r="BG415" s="36" t="str">
        <f t="shared" si="232"/>
        <v/>
      </c>
      <c r="BH415" s="36" t="str">
        <f t="shared" si="233"/>
        <v/>
      </c>
      <c r="BI415" s="55"/>
      <c r="BJ415" s="34"/>
      <c r="BK415" s="148"/>
      <c r="BL415" s="34"/>
      <c r="BM415" s="32" t="str">
        <f t="shared" si="234"/>
        <v/>
      </c>
      <c r="BN415" s="34"/>
      <c r="BO415" s="32" t="str">
        <f t="shared" si="235"/>
        <v/>
      </c>
      <c r="BP415" s="34"/>
      <c r="BQ415" s="32" t="str">
        <f t="shared" si="236"/>
        <v/>
      </c>
      <c r="BR415" s="34"/>
      <c r="BS415" s="36" t="str">
        <f t="shared" si="237"/>
        <v/>
      </c>
      <c r="BT415" s="36" t="str">
        <f t="shared" si="238"/>
        <v/>
      </c>
      <c r="BU415" s="36" t="str">
        <f t="shared" si="239"/>
        <v/>
      </c>
      <c r="BV415" s="55"/>
      <c r="BW415" s="36" t="str">
        <f t="shared" si="240"/>
        <v/>
      </c>
      <c r="BX415" s="36" t="str">
        <f t="shared" si="240"/>
        <v/>
      </c>
      <c r="BY415" s="31"/>
      <c r="BZ415" s="38"/>
      <c r="CB415" s="120" t="e">
        <f t="shared" ca="1" si="209"/>
        <v>#VALUE!</v>
      </c>
      <c r="CC415" s="2" t="e">
        <f t="shared" ca="1" si="241"/>
        <v>#VALUE!</v>
      </c>
    </row>
    <row r="416" spans="1:81" s="10" customFormat="1" ht="25.15" customHeight="1" x14ac:dyDescent="0.2">
      <c r="A416" s="52" t="str">
        <f t="shared" si="242"/>
        <v/>
      </c>
      <c r="B416" s="157" t="e">
        <f t="shared" ca="1" si="210"/>
        <v>#VALUE!</v>
      </c>
      <c r="C416" s="157" t="e">
        <f t="shared" si="211"/>
        <v>#VALUE!</v>
      </c>
      <c r="D416" s="29"/>
      <c r="E416" s="155" t="str">
        <f ca="1">IFERROR(INDIRECT(ADDRESS(MATCH(D416,CatModules!C:C,0),2,1,1,"CatModules")),"")</f>
        <v/>
      </c>
      <c r="F416" s="96"/>
      <c r="G416" s="156" t="str">
        <f ca="1">IFERROR(INDIRECT(ADDRESS(MATCH(CONCATENATE(E416,"-",F416),CatInt!K:K,0),3,1,1,"CatInt")),"")</f>
        <v/>
      </c>
      <c r="H416" s="45" t="str">
        <f>IF(F416="","",VLOOKUP(F416,#REF!,2,FALSE))</f>
        <v/>
      </c>
      <c r="I416" s="29"/>
      <c r="J416" s="155" t="e">
        <f t="shared" si="212"/>
        <v>#VALUE!</v>
      </c>
      <c r="K416" s="155" t="e">
        <f t="shared" si="213"/>
        <v>#VALUE!</v>
      </c>
      <c r="L416" s="153"/>
      <c r="M416" s="53"/>
      <c r="N416" s="175">
        <f t="shared" si="214"/>
        <v>1416</v>
      </c>
      <c r="O416" s="53"/>
      <c r="P416" s="175">
        <f t="shared" si="215"/>
        <v>10416</v>
      </c>
      <c r="Q416" s="30"/>
      <c r="R416" s="149" t="str">
        <f>IFERROR(VLOOKUP(Q416,Setup!D$16:E$25,2,FALSE),"")</f>
        <v/>
      </c>
      <c r="S416" s="51" t="str">
        <f ca="1">IFERROR(IF(OR(I416="",VLOOKUP(I416,CatCostInp!$E$2:$K$88,7,FALSE)=0),"",VLOOKUP(I416,CatCostInp!$E$2:$K$88,7,FALSE)),"")</f>
        <v/>
      </c>
      <c r="T416" s="159" t="e">
        <f>VLOOKUP(U416,#REF!,2,FALSE)</f>
        <v>#REF!</v>
      </c>
      <c r="U416" s="30"/>
      <c r="V416" s="1" t="str">
        <f ca="1">IF(U416=Setup!$C$10,"Grant",IF('Other Pharma &amp; Health Products'!U416=Setup!$C$11,"Local",IF('Other Pharma &amp; Health Products'!U416=Setup!$C$12,"Other","")))</f>
        <v/>
      </c>
      <c r="W416" s="34"/>
      <c r="X416" s="148"/>
      <c r="Y416" s="34"/>
      <c r="Z416" s="36" t="str">
        <f t="shared" si="216"/>
        <v/>
      </c>
      <c r="AA416" s="34"/>
      <c r="AB416" s="32" t="str">
        <f t="shared" si="217"/>
        <v/>
      </c>
      <c r="AC416" s="34"/>
      <c r="AD416" s="32" t="str">
        <f t="shared" si="218"/>
        <v/>
      </c>
      <c r="AE416" s="34"/>
      <c r="AF416" s="36" t="str">
        <f t="shared" si="219"/>
        <v/>
      </c>
      <c r="AG416" s="36" t="str">
        <f t="shared" si="220"/>
        <v/>
      </c>
      <c r="AH416" s="36" t="str">
        <f t="shared" si="221"/>
        <v/>
      </c>
      <c r="AI416" s="55"/>
      <c r="AJ416" s="37"/>
      <c r="AK416" s="148"/>
      <c r="AL416" s="34"/>
      <c r="AM416" s="32" t="str">
        <f t="shared" si="222"/>
        <v/>
      </c>
      <c r="AN416" s="34"/>
      <c r="AO416" s="32" t="str">
        <f t="shared" si="223"/>
        <v/>
      </c>
      <c r="AP416" s="34"/>
      <c r="AQ416" s="32" t="str">
        <f t="shared" si="224"/>
        <v/>
      </c>
      <c r="AR416" s="34"/>
      <c r="AS416" s="36" t="str">
        <f t="shared" si="225"/>
        <v/>
      </c>
      <c r="AT416" s="36" t="str">
        <f t="shared" si="226"/>
        <v/>
      </c>
      <c r="AU416" s="36" t="str">
        <f t="shared" si="227"/>
        <v/>
      </c>
      <c r="AV416" s="55"/>
      <c r="AW416" s="34"/>
      <c r="AX416" s="148"/>
      <c r="AY416" s="34"/>
      <c r="AZ416" s="32" t="str">
        <f t="shared" si="228"/>
        <v/>
      </c>
      <c r="BA416" s="34"/>
      <c r="BB416" s="32" t="str">
        <f t="shared" si="229"/>
        <v/>
      </c>
      <c r="BC416" s="34"/>
      <c r="BD416" s="32" t="str">
        <f t="shared" si="230"/>
        <v/>
      </c>
      <c r="BE416" s="34"/>
      <c r="BF416" s="36" t="str">
        <f t="shared" si="231"/>
        <v/>
      </c>
      <c r="BG416" s="36" t="str">
        <f t="shared" si="232"/>
        <v/>
      </c>
      <c r="BH416" s="36" t="str">
        <f t="shared" si="233"/>
        <v/>
      </c>
      <c r="BI416" s="55"/>
      <c r="BJ416" s="34"/>
      <c r="BK416" s="148"/>
      <c r="BL416" s="34"/>
      <c r="BM416" s="32" t="str">
        <f t="shared" si="234"/>
        <v/>
      </c>
      <c r="BN416" s="34"/>
      <c r="BO416" s="32" t="str">
        <f t="shared" si="235"/>
        <v/>
      </c>
      <c r="BP416" s="34"/>
      <c r="BQ416" s="32" t="str">
        <f t="shared" si="236"/>
        <v/>
      </c>
      <c r="BR416" s="34"/>
      <c r="BS416" s="36" t="str">
        <f t="shared" si="237"/>
        <v/>
      </c>
      <c r="BT416" s="36" t="str">
        <f t="shared" si="238"/>
        <v/>
      </c>
      <c r="BU416" s="36" t="str">
        <f t="shared" si="239"/>
        <v/>
      </c>
      <c r="BV416" s="55"/>
      <c r="BW416" s="36" t="str">
        <f t="shared" si="240"/>
        <v/>
      </c>
      <c r="BX416" s="36" t="str">
        <f t="shared" si="240"/>
        <v/>
      </c>
      <c r="BY416" s="31"/>
      <c r="BZ416" s="38"/>
      <c r="CB416" s="120" t="e">
        <f t="shared" ca="1" si="209"/>
        <v>#VALUE!</v>
      </c>
      <c r="CC416" s="2" t="e">
        <f t="shared" ca="1" si="241"/>
        <v>#VALUE!</v>
      </c>
    </row>
    <row r="417" spans="1:81" s="10" customFormat="1" ht="25.15" customHeight="1" x14ac:dyDescent="0.2">
      <c r="A417" s="52" t="str">
        <f t="shared" si="242"/>
        <v/>
      </c>
      <c r="B417" s="157" t="e">
        <f t="shared" ca="1" si="210"/>
        <v>#VALUE!</v>
      </c>
      <c r="C417" s="157" t="e">
        <f t="shared" si="211"/>
        <v>#VALUE!</v>
      </c>
      <c r="D417" s="29"/>
      <c r="E417" s="155" t="str">
        <f ca="1">IFERROR(INDIRECT(ADDRESS(MATCH(D417,CatModules!C:C,0),2,1,1,"CatModules")),"")</f>
        <v/>
      </c>
      <c r="F417" s="96"/>
      <c r="G417" s="156" t="str">
        <f ca="1">IFERROR(INDIRECT(ADDRESS(MATCH(CONCATENATE(E417,"-",F417),CatInt!K:K,0),3,1,1,"CatInt")),"")</f>
        <v/>
      </c>
      <c r="H417" s="45" t="str">
        <f>IF(F417="","",VLOOKUP(F417,#REF!,2,FALSE))</f>
        <v/>
      </c>
      <c r="I417" s="29"/>
      <c r="J417" s="155" t="e">
        <f t="shared" si="212"/>
        <v>#VALUE!</v>
      </c>
      <c r="K417" s="155" t="e">
        <f t="shared" si="213"/>
        <v>#VALUE!</v>
      </c>
      <c r="L417" s="153"/>
      <c r="M417" s="53"/>
      <c r="N417" s="175">
        <f t="shared" si="214"/>
        <v>1417</v>
      </c>
      <c r="O417" s="53"/>
      <c r="P417" s="175">
        <f t="shared" si="215"/>
        <v>10417</v>
      </c>
      <c r="Q417" s="30"/>
      <c r="R417" s="149" t="str">
        <f>IFERROR(VLOOKUP(Q417,Setup!D$16:E$25,2,FALSE),"")</f>
        <v/>
      </c>
      <c r="S417" s="51" t="str">
        <f ca="1">IFERROR(IF(OR(I417="",VLOOKUP(I417,CatCostInp!$E$2:$K$88,7,FALSE)=0),"",VLOOKUP(I417,CatCostInp!$E$2:$K$88,7,FALSE)),"")</f>
        <v/>
      </c>
      <c r="T417" s="159" t="e">
        <f>VLOOKUP(U417,#REF!,2,FALSE)</f>
        <v>#REF!</v>
      </c>
      <c r="U417" s="30"/>
      <c r="V417" s="1" t="str">
        <f ca="1">IF(U417=Setup!$C$10,"Grant",IF('Other Pharma &amp; Health Products'!U417=Setup!$C$11,"Local",IF('Other Pharma &amp; Health Products'!U417=Setup!$C$12,"Other","")))</f>
        <v/>
      </c>
      <c r="W417" s="34"/>
      <c r="X417" s="148"/>
      <c r="Y417" s="34"/>
      <c r="Z417" s="36" t="str">
        <f t="shared" si="216"/>
        <v/>
      </c>
      <c r="AA417" s="34"/>
      <c r="AB417" s="32" t="str">
        <f t="shared" si="217"/>
        <v/>
      </c>
      <c r="AC417" s="34"/>
      <c r="AD417" s="32" t="str">
        <f t="shared" si="218"/>
        <v/>
      </c>
      <c r="AE417" s="34"/>
      <c r="AF417" s="36" t="str">
        <f t="shared" si="219"/>
        <v/>
      </c>
      <c r="AG417" s="36" t="str">
        <f t="shared" si="220"/>
        <v/>
      </c>
      <c r="AH417" s="36" t="str">
        <f t="shared" si="221"/>
        <v/>
      </c>
      <c r="AI417" s="55"/>
      <c r="AJ417" s="37"/>
      <c r="AK417" s="148"/>
      <c r="AL417" s="34"/>
      <c r="AM417" s="32" t="str">
        <f t="shared" si="222"/>
        <v/>
      </c>
      <c r="AN417" s="34"/>
      <c r="AO417" s="32" t="str">
        <f t="shared" si="223"/>
        <v/>
      </c>
      <c r="AP417" s="34"/>
      <c r="AQ417" s="32" t="str">
        <f t="shared" si="224"/>
        <v/>
      </c>
      <c r="AR417" s="34"/>
      <c r="AS417" s="36" t="str">
        <f t="shared" si="225"/>
        <v/>
      </c>
      <c r="AT417" s="36" t="str">
        <f t="shared" si="226"/>
        <v/>
      </c>
      <c r="AU417" s="36" t="str">
        <f t="shared" si="227"/>
        <v/>
      </c>
      <c r="AV417" s="55"/>
      <c r="AW417" s="34"/>
      <c r="AX417" s="148"/>
      <c r="AY417" s="34"/>
      <c r="AZ417" s="32" t="str">
        <f t="shared" si="228"/>
        <v/>
      </c>
      <c r="BA417" s="34"/>
      <c r="BB417" s="32" t="str">
        <f t="shared" si="229"/>
        <v/>
      </c>
      <c r="BC417" s="34"/>
      <c r="BD417" s="32" t="str">
        <f t="shared" si="230"/>
        <v/>
      </c>
      <c r="BE417" s="34"/>
      <c r="BF417" s="36" t="str">
        <f t="shared" si="231"/>
        <v/>
      </c>
      <c r="BG417" s="36" t="str">
        <f t="shared" si="232"/>
        <v/>
      </c>
      <c r="BH417" s="36" t="str">
        <f t="shared" si="233"/>
        <v/>
      </c>
      <c r="BI417" s="55"/>
      <c r="BJ417" s="34"/>
      <c r="BK417" s="148"/>
      <c r="BL417" s="34"/>
      <c r="BM417" s="32" t="str">
        <f t="shared" si="234"/>
        <v/>
      </c>
      <c r="BN417" s="34"/>
      <c r="BO417" s="32" t="str">
        <f t="shared" si="235"/>
        <v/>
      </c>
      <c r="BP417" s="34"/>
      <c r="BQ417" s="32" t="str">
        <f t="shared" si="236"/>
        <v/>
      </c>
      <c r="BR417" s="34"/>
      <c r="BS417" s="36" t="str">
        <f t="shared" si="237"/>
        <v/>
      </c>
      <c r="BT417" s="36" t="str">
        <f t="shared" si="238"/>
        <v/>
      </c>
      <c r="BU417" s="36" t="str">
        <f t="shared" si="239"/>
        <v/>
      </c>
      <c r="BV417" s="55"/>
      <c r="BW417" s="36" t="str">
        <f t="shared" si="240"/>
        <v/>
      </c>
      <c r="BX417" s="36" t="str">
        <f t="shared" si="240"/>
        <v/>
      </c>
      <c r="BY417" s="31"/>
      <c r="BZ417" s="38"/>
      <c r="CB417" s="120" t="e">
        <f t="shared" ca="1" si="209"/>
        <v>#VALUE!</v>
      </c>
      <c r="CC417" s="2" t="e">
        <f t="shared" ca="1" si="241"/>
        <v>#VALUE!</v>
      </c>
    </row>
    <row r="418" spans="1:81" s="10" customFormat="1" ht="25.15" customHeight="1" x14ac:dyDescent="0.2">
      <c r="A418" s="52" t="str">
        <f t="shared" si="242"/>
        <v/>
      </c>
      <c r="B418" s="157" t="e">
        <f t="shared" ca="1" si="210"/>
        <v>#VALUE!</v>
      </c>
      <c r="C418" s="157" t="e">
        <f t="shared" si="211"/>
        <v>#VALUE!</v>
      </c>
      <c r="D418" s="29"/>
      <c r="E418" s="155" t="str">
        <f ca="1">IFERROR(INDIRECT(ADDRESS(MATCH(D418,CatModules!C:C,0),2,1,1,"CatModules")),"")</f>
        <v/>
      </c>
      <c r="F418" s="96"/>
      <c r="G418" s="156" t="str">
        <f ca="1">IFERROR(INDIRECT(ADDRESS(MATCH(CONCATENATE(E418,"-",F418),CatInt!K:K,0),3,1,1,"CatInt")),"")</f>
        <v/>
      </c>
      <c r="H418" s="45" t="str">
        <f>IF(F418="","",VLOOKUP(F418,#REF!,2,FALSE))</f>
        <v/>
      </c>
      <c r="I418" s="29"/>
      <c r="J418" s="155" t="e">
        <f t="shared" si="212"/>
        <v>#VALUE!</v>
      </c>
      <c r="K418" s="155" t="e">
        <f t="shared" si="213"/>
        <v>#VALUE!</v>
      </c>
      <c r="L418" s="153"/>
      <c r="M418" s="53"/>
      <c r="N418" s="175">
        <f t="shared" si="214"/>
        <v>1418</v>
      </c>
      <c r="O418" s="53"/>
      <c r="P418" s="175">
        <f t="shared" si="215"/>
        <v>10418</v>
      </c>
      <c r="Q418" s="30"/>
      <c r="R418" s="149" t="str">
        <f>IFERROR(VLOOKUP(Q418,Setup!D$16:E$25,2,FALSE),"")</f>
        <v/>
      </c>
      <c r="S418" s="51" t="str">
        <f ca="1">IFERROR(IF(OR(I418="",VLOOKUP(I418,CatCostInp!$E$2:$K$88,7,FALSE)=0),"",VLOOKUP(I418,CatCostInp!$E$2:$K$88,7,FALSE)),"")</f>
        <v/>
      </c>
      <c r="T418" s="159" t="e">
        <f>VLOOKUP(U418,#REF!,2,FALSE)</f>
        <v>#REF!</v>
      </c>
      <c r="U418" s="30"/>
      <c r="V418" s="1" t="str">
        <f ca="1">IF(U418=Setup!$C$10,"Grant",IF('Other Pharma &amp; Health Products'!U418=Setup!$C$11,"Local",IF('Other Pharma &amp; Health Products'!U418=Setup!$C$12,"Other","")))</f>
        <v/>
      </c>
      <c r="W418" s="34"/>
      <c r="X418" s="148"/>
      <c r="Y418" s="34"/>
      <c r="Z418" s="36" t="str">
        <f t="shared" si="216"/>
        <v/>
      </c>
      <c r="AA418" s="34"/>
      <c r="AB418" s="32" t="str">
        <f t="shared" si="217"/>
        <v/>
      </c>
      <c r="AC418" s="34"/>
      <c r="AD418" s="32" t="str">
        <f t="shared" si="218"/>
        <v/>
      </c>
      <c r="AE418" s="34"/>
      <c r="AF418" s="36" t="str">
        <f t="shared" si="219"/>
        <v/>
      </c>
      <c r="AG418" s="36" t="str">
        <f t="shared" si="220"/>
        <v/>
      </c>
      <c r="AH418" s="36" t="str">
        <f t="shared" si="221"/>
        <v/>
      </c>
      <c r="AI418" s="55"/>
      <c r="AJ418" s="37"/>
      <c r="AK418" s="148"/>
      <c r="AL418" s="34"/>
      <c r="AM418" s="32" t="str">
        <f t="shared" si="222"/>
        <v/>
      </c>
      <c r="AN418" s="34"/>
      <c r="AO418" s="32" t="str">
        <f t="shared" si="223"/>
        <v/>
      </c>
      <c r="AP418" s="34"/>
      <c r="AQ418" s="32" t="str">
        <f t="shared" si="224"/>
        <v/>
      </c>
      <c r="AR418" s="34"/>
      <c r="AS418" s="36" t="str">
        <f t="shared" si="225"/>
        <v/>
      </c>
      <c r="AT418" s="36" t="str">
        <f t="shared" si="226"/>
        <v/>
      </c>
      <c r="AU418" s="36" t="str">
        <f t="shared" si="227"/>
        <v/>
      </c>
      <c r="AV418" s="55"/>
      <c r="AW418" s="34"/>
      <c r="AX418" s="148"/>
      <c r="AY418" s="34"/>
      <c r="AZ418" s="32" t="str">
        <f t="shared" si="228"/>
        <v/>
      </c>
      <c r="BA418" s="34"/>
      <c r="BB418" s="32" t="str">
        <f t="shared" si="229"/>
        <v/>
      </c>
      <c r="BC418" s="34"/>
      <c r="BD418" s="32" t="str">
        <f t="shared" si="230"/>
        <v/>
      </c>
      <c r="BE418" s="34"/>
      <c r="BF418" s="36" t="str">
        <f t="shared" si="231"/>
        <v/>
      </c>
      <c r="BG418" s="36" t="str">
        <f t="shared" si="232"/>
        <v/>
      </c>
      <c r="BH418" s="36" t="str">
        <f t="shared" si="233"/>
        <v/>
      </c>
      <c r="BI418" s="55"/>
      <c r="BJ418" s="34"/>
      <c r="BK418" s="148"/>
      <c r="BL418" s="34"/>
      <c r="BM418" s="32" t="str">
        <f t="shared" si="234"/>
        <v/>
      </c>
      <c r="BN418" s="34"/>
      <c r="BO418" s="32" t="str">
        <f t="shared" si="235"/>
        <v/>
      </c>
      <c r="BP418" s="34"/>
      <c r="BQ418" s="32" t="str">
        <f t="shared" si="236"/>
        <v/>
      </c>
      <c r="BR418" s="34"/>
      <c r="BS418" s="36" t="str">
        <f t="shared" si="237"/>
        <v/>
      </c>
      <c r="BT418" s="36" t="str">
        <f t="shared" si="238"/>
        <v/>
      </c>
      <c r="BU418" s="36" t="str">
        <f t="shared" si="239"/>
        <v/>
      </c>
      <c r="BV418" s="55"/>
      <c r="BW418" s="36" t="str">
        <f t="shared" si="240"/>
        <v/>
      </c>
      <c r="BX418" s="36" t="str">
        <f t="shared" si="240"/>
        <v/>
      </c>
      <c r="BY418" s="31"/>
      <c r="BZ418" s="38"/>
      <c r="CB418" s="120" t="e">
        <f t="shared" ca="1" si="209"/>
        <v>#VALUE!</v>
      </c>
      <c r="CC418" s="2" t="e">
        <f t="shared" ca="1" si="241"/>
        <v>#VALUE!</v>
      </c>
    </row>
    <row r="419" spans="1:81" s="10" customFormat="1" ht="25.15" customHeight="1" x14ac:dyDescent="0.2">
      <c r="A419" s="52" t="str">
        <f t="shared" si="242"/>
        <v/>
      </c>
      <c r="B419" s="157" t="e">
        <f t="shared" ca="1" si="210"/>
        <v>#VALUE!</v>
      </c>
      <c r="C419" s="157" t="e">
        <f t="shared" si="211"/>
        <v>#VALUE!</v>
      </c>
      <c r="D419" s="29"/>
      <c r="E419" s="155" t="str">
        <f ca="1">IFERROR(INDIRECT(ADDRESS(MATCH(D419,CatModules!C:C,0),2,1,1,"CatModules")),"")</f>
        <v/>
      </c>
      <c r="F419" s="96"/>
      <c r="G419" s="156" t="str">
        <f ca="1">IFERROR(INDIRECT(ADDRESS(MATCH(CONCATENATE(E419,"-",F419),CatInt!K:K,0),3,1,1,"CatInt")),"")</f>
        <v/>
      </c>
      <c r="H419" s="45" t="str">
        <f>IF(F419="","",VLOOKUP(F419,#REF!,2,FALSE))</f>
        <v/>
      </c>
      <c r="I419" s="29"/>
      <c r="J419" s="155" t="e">
        <f t="shared" si="212"/>
        <v>#VALUE!</v>
      </c>
      <c r="K419" s="155" t="e">
        <f t="shared" si="213"/>
        <v>#VALUE!</v>
      </c>
      <c r="L419" s="153"/>
      <c r="M419" s="53"/>
      <c r="N419" s="175">
        <f t="shared" si="214"/>
        <v>1419</v>
      </c>
      <c r="O419" s="53"/>
      <c r="P419" s="175">
        <f t="shared" si="215"/>
        <v>10419</v>
      </c>
      <c r="Q419" s="30"/>
      <c r="R419" s="149" t="str">
        <f>IFERROR(VLOOKUP(Q419,Setup!D$16:E$25,2,FALSE),"")</f>
        <v/>
      </c>
      <c r="S419" s="51" t="str">
        <f ca="1">IFERROR(IF(OR(I419="",VLOOKUP(I419,CatCostInp!$E$2:$K$88,7,FALSE)=0),"",VLOOKUP(I419,CatCostInp!$E$2:$K$88,7,FALSE)),"")</f>
        <v/>
      </c>
      <c r="T419" s="159" t="e">
        <f>VLOOKUP(U419,#REF!,2,FALSE)</f>
        <v>#REF!</v>
      </c>
      <c r="U419" s="30"/>
      <c r="V419" s="1" t="str">
        <f ca="1">IF(U419=Setup!$C$10,"Grant",IF('Other Pharma &amp; Health Products'!U419=Setup!$C$11,"Local",IF('Other Pharma &amp; Health Products'!U419=Setup!$C$12,"Other","")))</f>
        <v/>
      </c>
      <c r="W419" s="34"/>
      <c r="X419" s="148"/>
      <c r="Y419" s="34"/>
      <c r="Z419" s="36" t="str">
        <f t="shared" si="216"/>
        <v/>
      </c>
      <c r="AA419" s="34"/>
      <c r="AB419" s="32" t="str">
        <f t="shared" si="217"/>
        <v/>
      </c>
      <c r="AC419" s="34"/>
      <c r="AD419" s="32" t="str">
        <f t="shared" si="218"/>
        <v/>
      </c>
      <c r="AE419" s="34"/>
      <c r="AF419" s="36" t="str">
        <f t="shared" si="219"/>
        <v/>
      </c>
      <c r="AG419" s="36" t="str">
        <f t="shared" si="220"/>
        <v/>
      </c>
      <c r="AH419" s="36" t="str">
        <f t="shared" si="221"/>
        <v/>
      </c>
      <c r="AI419" s="55"/>
      <c r="AJ419" s="37"/>
      <c r="AK419" s="148"/>
      <c r="AL419" s="34"/>
      <c r="AM419" s="32" t="str">
        <f t="shared" si="222"/>
        <v/>
      </c>
      <c r="AN419" s="34"/>
      <c r="AO419" s="32" t="str">
        <f t="shared" si="223"/>
        <v/>
      </c>
      <c r="AP419" s="34"/>
      <c r="AQ419" s="32" t="str">
        <f t="shared" si="224"/>
        <v/>
      </c>
      <c r="AR419" s="34"/>
      <c r="AS419" s="36" t="str">
        <f t="shared" si="225"/>
        <v/>
      </c>
      <c r="AT419" s="36" t="str">
        <f t="shared" si="226"/>
        <v/>
      </c>
      <c r="AU419" s="36" t="str">
        <f t="shared" si="227"/>
        <v/>
      </c>
      <c r="AV419" s="55"/>
      <c r="AW419" s="34"/>
      <c r="AX419" s="148"/>
      <c r="AY419" s="34"/>
      <c r="AZ419" s="32" t="str">
        <f t="shared" si="228"/>
        <v/>
      </c>
      <c r="BA419" s="34"/>
      <c r="BB419" s="32" t="str">
        <f t="shared" si="229"/>
        <v/>
      </c>
      <c r="BC419" s="34"/>
      <c r="BD419" s="32" t="str">
        <f t="shared" si="230"/>
        <v/>
      </c>
      <c r="BE419" s="34"/>
      <c r="BF419" s="36" t="str">
        <f t="shared" si="231"/>
        <v/>
      </c>
      <c r="BG419" s="36" t="str">
        <f t="shared" si="232"/>
        <v/>
      </c>
      <c r="BH419" s="36" t="str">
        <f t="shared" si="233"/>
        <v/>
      </c>
      <c r="BI419" s="55"/>
      <c r="BJ419" s="34"/>
      <c r="BK419" s="148"/>
      <c r="BL419" s="34"/>
      <c r="BM419" s="32" t="str">
        <f t="shared" si="234"/>
        <v/>
      </c>
      <c r="BN419" s="34"/>
      <c r="BO419" s="32" t="str">
        <f t="shared" si="235"/>
        <v/>
      </c>
      <c r="BP419" s="34"/>
      <c r="BQ419" s="32" t="str">
        <f t="shared" si="236"/>
        <v/>
      </c>
      <c r="BR419" s="34"/>
      <c r="BS419" s="36" t="str">
        <f t="shared" si="237"/>
        <v/>
      </c>
      <c r="BT419" s="36" t="str">
        <f t="shared" si="238"/>
        <v/>
      </c>
      <c r="BU419" s="36" t="str">
        <f t="shared" si="239"/>
        <v/>
      </c>
      <c r="BV419" s="55"/>
      <c r="BW419" s="36" t="str">
        <f t="shared" si="240"/>
        <v/>
      </c>
      <c r="BX419" s="36" t="str">
        <f t="shared" si="240"/>
        <v/>
      </c>
      <c r="BY419" s="31"/>
      <c r="BZ419" s="38"/>
      <c r="CB419" s="120" t="e">
        <f t="shared" ca="1" si="209"/>
        <v>#VALUE!</v>
      </c>
      <c r="CC419" s="2" t="e">
        <f t="shared" ca="1" si="241"/>
        <v>#VALUE!</v>
      </c>
    </row>
    <row r="420" spans="1:81" s="10" customFormat="1" ht="25.15" customHeight="1" x14ac:dyDescent="0.2">
      <c r="A420" s="52" t="str">
        <f t="shared" si="242"/>
        <v/>
      </c>
      <c r="B420" s="157" t="e">
        <f t="shared" ca="1" si="210"/>
        <v>#VALUE!</v>
      </c>
      <c r="C420" s="157" t="e">
        <f t="shared" si="211"/>
        <v>#VALUE!</v>
      </c>
      <c r="D420" s="29"/>
      <c r="E420" s="155" t="str">
        <f ca="1">IFERROR(INDIRECT(ADDRESS(MATCH(D420,CatModules!C:C,0),2,1,1,"CatModules")),"")</f>
        <v/>
      </c>
      <c r="F420" s="96"/>
      <c r="G420" s="156" t="str">
        <f ca="1">IFERROR(INDIRECT(ADDRESS(MATCH(CONCATENATE(E420,"-",F420),CatInt!K:K,0),3,1,1,"CatInt")),"")</f>
        <v/>
      </c>
      <c r="H420" s="45" t="str">
        <f>IF(F420="","",VLOOKUP(F420,#REF!,2,FALSE))</f>
        <v/>
      </c>
      <c r="I420" s="29"/>
      <c r="J420" s="155" t="e">
        <f t="shared" si="212"/>
        <v>#VALUE!</v>
      </c>
      <c r="K420" s="155" t="e">
        <f t="shared" si="213"/>
        <v>#VALUE!</v>
      </c>
      <c r="L420" s="153"/>
      <c r="M420" s="53"/>
      <c r="N420" s="175">
        <f t="shared" si="214"/>
        <v>1420</v>
      </c>
      <c r="O420" s="53"/>
      <c r="P420" s="175">
        <f t="shared" si="215"/>
        <v>10420</v>
      </c>
      <c r="Q420" s="30"/>
      <c r="R420" s="149" t="str">
        <f>IFERROR(VLOOKUP(Q420,Setup!D$16:E$25,2,FALSE),"")</f>
        <v/>
      </c>
      <c r="S420" s="51" t="str">
        <f ca="1">IFERROR(IF(OR(I420="",VLOOKUP(I420,CatCostInp!$E$2:$K$88,7,FALSE)=0),"",VLOOKUP(I420,CatCostInp!$E$2:$K$88,7,FALSE)),"")</f>
        <v/>
      </c>
      <c r="T420" s="159" t="e">
        <f>VLOOKUP(U420,#REF!,2,FALSE)</f>
        <v>#REF!</v>
      </c>
      <c r="U420" s="30"/>
      <c r="V420" s="1" t="str">
        <f ca="1">IF(U420=Setup!$C$10,"Grant",IF('Other Pharma &amp; Health Products'!U420=Setup!$C$11,"Local",IF('Other Pharma &amp; Health Products'!U420=Setup!$C$12,"Other","")))</f>
        <v/>
      </c>
      <c r="W420" s="34"/>
      <c r="X420" s="148"/>
      <c r="Y420" s="34"/>
      <c r="Z420" s="36" t="str">
        <f t="shared" si="216"/>
        <v/>
      </c>
      <c r="AA420" s="34"/>
      <c r="AB420" s="32" t="str">
        <f t="shared" si="217"/>
        <v/>
      </c>
      <c r="AC420" s="34"/>
      <c r="AD420" s="32" t="str">
        <f t="shared" si="218"/>
        <v/>
      </c>
      <c r="AE420" s="34"/>
      <c r="AF420" s="36" t="str">
        <f t="shared" si="219"/>
        <v/>
      </c>
      <c r="AG420" s="36" t="str">
        <f t="shared" si="220"/>
        <v/>
      </c>
      <c r="AH420" s="36" t="str">
        <f t="shared" si="221"/>
        <v/>
      </c>
      <c r="AI420" s="55"/>
      <c r="AJ420" s="37"/>
      <c r="AK420" s="148"/>
      <c r="AL420" s="34"/>
      <c r="AM420" s="32" t="str">
        <f t="shared" si="222"/>
        <v/>
      </c>
      <c r="AN420" s="34"/>
      <c r="AO420" s="32" t="str">
        <f t="shared" si="223"/>
        <v/>
      </c>
      <c r="AP420" s="34"/>
      <c r="AQ420" s="32" t="str">
        <f t="shared" si="224"/>
        <v/>
      </c>
      <c r="AR420" s="34"/>
      <c r="AS420" s="36" t="str">
        <f t="shared" si="225"/>
        <v/>
      </c>
      <c r="AT420" s="36" t="str">
        <f t="shared" si="226"/>
        <v/>
      </c>
      <c r="AU420" s="36" t="str">
        <f t="shared" si="227"/>
        <v/>
      </c>
      <c r="AV420" s="55"/>
      <c r="AW420" s="34"/>
      <c r="AX420" s="148"/>
      <c r="AY420" s="34"/>
      <c r="AZ420" s="32" t="str">
        <f t="shared" si="228"/>
        <v/>
      </c>
      <c r="BA420" s="34"/>
      <c r="BB420" s="32" t="str">
        <f t="shared" si="229"/>
        <v/>
      </c>
      <c r="BC420" s="34"/>
      <c r="BD420" s="32" t="str">
        <f t="shared" si="230"/>
        <v/>
      </c>
      <c r="BE420" s="34"/>
      <c r="BF420" s="36" t="str">
        <f t="shared" si="231"/>
        <v/>
      </c>
      <c r="BG420" s="36" t="str">
        <f t="shared" si="232"/>
        <v/>
      </c>
      <c r="BH420" s="36" t="str">
        <f t="shared" si="233"/>
        <v/>
      </c>
      <c r="BI420" s="55"/>
      <c r="BJ420" s="34"/>
      <c r="BK420" s="148"/>
      <c r="BL420" s="34"/>
      <c r="BM420" s="32" t="str">
        <f t="shared" si="234"/>
        <v/>
      </c>
      <c r="BN420" s="34"/>
      <c r="BO420" s="32" t="str">
        <f t="shared" si="235"/>
        <v/>
      </c>
      <c r="BP420" s="34"/>
      <c r="BQ420" s="32" t="str">
        <f t="shared" si="236"/>
        <v/>
      </c>
      <c r="BR420" s="34"/>
      <c r="BS420" s="36" t="str">
        <f t="shared" si="237"/>
        <v/>
      </c>
      <c r="BT420" s="36" t="str">
        <f t="shared" si="238"/>
        <v/>
      </c>
      <c r="BU420" s="36" t="str">
        <f t="shared" si="239"/>
        <v/>
      </c>
      <c r="BV420" s="55"/>
      <c r="BW420" s="36" t="str">
        <f t="shared" si="240"/>
        <v/>
      </c>
      <c r="BX420" s="36" t="str">
        <f t="shared" si="240"/>
        <v/>
      </c>
      <c r="BY420" s="31"/>
      <c r="BZ420" s="38"/>
      <c r="CB420" s="120" t="e">
        <f t="shared" ca="1" si="209"/>
        <v>#VALUE!</v>
      </c>
      <c r="CC420" s="2" t="e">
        <f t="shared" ca="1" si="241"/>
        <v>#VALUE!</v>
      </c>
    </row>
    <row r="421" spans="1:81" s="10" customFormat="1" ht="25.15" customHeight="1" x14ac:dyDescent="0.2">
      <c r="A421" s="52" t="str">
        <f t="shared" si="242"/>
        <v/>
      </c>
      <c r="B421" s="157" t="e">
        <f t="shared" ca="1" si="210"/>
        <v>#VALUE!</v>
      </c>
      <c r="C421" s="157" t="e">
        <f t="shared" si="211"/>
        <v>#VALUE!</v>
      </c>
      <c r="D421" s="29"/>
      <c r="E421" s="155" t="str">
        <f ca="1">IFERROR(INDIRECT(ADDRESS(MATCH(D421,CatModules!C:C,0),2,1,1,"CatModules")),"")</f>
        <v/>
      </c>
      <c r="F421" s="96"/>
      <c r="G421" s="156" t="str">
        <f ca="1">IFERROR(INDIRECT(ADDRESS(MATCH(CONCATENATE(E421,"-",F421),CatInt!K:K,0),3,1,1,"CatInt")),"")</f>
        <v/>
      </c>
      <c r="H421" s="45" t="str">
        <f>IF(F421="","",VLOOKUP(F421,#REF!,2,FALSE))</f>
        <v/>
      </c>
      <c r="I421" s="29"/>
      <c r="J421" s="155" t="e">
        <f t="shared" si="212"/>
        <v>#VALUE!</v>
      </c>
      <c r="K421" s="155" t="e">
        <f t="shared" si="213"/>
        <v>#VALUE!</v>
      </c>
      <c r="L421" s="153"/>
      <c r="M421" s="53"/>
      <c r="N421" s="175">
        <f t="shared" si="214"/>
        <v>1421</v>
      </c>
      <c r="O421" s="53"/>
      <c r="P421" s="175">
        <f t="shared" si="215"/>
        <v>10421</v>
      </c>
      <c r="Q421" s="30"/>
      <c r="R421" s="149" t="str">
        <f>IFERROR(VLOOKUP(Q421,Setup!D$16:E$25,2,FALSE),"")</f>
        <v/>
      </c>
      <c r="S421" s="51" t="str">
        <f ca="1">IFERROR(IF(OR(I421="",VLOOKUP(I421,CatCostInp!$E$2:$K$88,7,FALSE)=0),"",VLOOKUP(I421,CatCostInp!$E$2:$K$88,7,FALSE)),"")</f>
        <v/>
      </c>
      <c r="T421" s="159" t="e">
        <f>VLOOKUP(U421,#REF!,2,FALSE)</f>
        <v>#REF!</v>
      </c>
      <c r="U421" s="30"/>
      <c r="V421" s="1" t="str">
        <f ca="1">IF(U421=Setup!$C$10,"Grant",IF('Other Pharma &amp; Health Products'!U421=Setup!$C$11,"Local",IF('Other Pharma &amp; Health Products'!U421=Setup!$C$12,"Other","")))</f>
        <v/>
      </c>
      <c r="W421" s="34"/>
      <c r="X421" s="148"/>
      <c r="Y421" s="34"/>
      <c r="Z421" s="36" t="str">
        <f t="shared" si="216"/>
        <v/>
      </c>
      <c r="AA421" s="34"/>
      <c r="AB421" s="32" t="str">
        <f t="shared" si="217"/>
        <v/>
      </c>
      <c r="AC421" s="34"/>
      <c r="AD421" s="32" t="str">
        <f t="shared" si="218"/>
        <v/>
      </c>
      <c r="AE421" s="34"/>
      <c r="AF421" s="36" t="str">
        <f t="shared" si="219"/>
        <v/>
      </c>
      <c r="AG421" s="36" t="str">
        <f t="shared" si="220"/>
        <v/>
      </c>
      <c r="AH421" s="36" t="str">
        <f t="shared" si="221"/>
        <v/>
      </c>
      <c r="AI421" s="55"/>
      <c r="AJ421" s="37"/>
      <c r="AK421" s="148"/>
      <c r="AL421" s="34"/>
      <c r="AM421" s="32" t="str">
        <f t="shared" si="222"/>
        <v/>
      </c>
      <c r="AN421" s="34"/>
      <c r="AO421" s="32" t="str">
        <f t="shared" si="223"/>
        <v/>
      </c>
      <c r="AP421" s="34"/>
      <c r="AQ421" s="32" t="str">
        <f t="shared" si="224"/>
        <v/>
      </c>
      <c r="AR421" s="34"/>
      <c r="AS421" s="36" t="str">
        <f t="shared" si="225"/>
        <v/>
      </c>
      <c r="AT421" s="36" t="str">
        <f t="shared" si="226"/>
        <v/>
      </c>
      <c r="AU421" s="36" t="str">
        <f t="shared" si="227"/>
        <v/>
      </c>
      <c r="AV421" s="55"/>
      <c r="AW421" s="34"/>
      <c r="AX421" s="148"/>
      <c r="AY421" s="34"/>
      <c r="AZ421" s="32" t="str">
        <f t="shared" si="228"/>
        <v/>
      </c>
      <c r="BA421" s="34"/>
      <c r="BB421" s="32" t="str">
        <f t="shared" si="229"/>
        <v/>
      </c>
      <c r="BC421" s="34"/>
      <c r="BD421" s="32" t="str">
        <f t="shared" si="230"/>
        <v/>
      </c>
      <c r="BE421" s="34"/>
      <c r="BF421" s="36" t="str">
        <f t="shared" si="231"/>
        <v/>
      </c>
      <c r="BG421" s="36" t="str">
        <f t="shared" si="232"/>
        <v/>
      </c>
      <c r="BH421" s="36" t="str">
        <f t="shared" si="233"/>
        <v/>
      </c>
      <c r="BI421" s="55"/>
      <c r="BJ421" s="34"/>
      <c r="BK421" s="148"/>
      <c r="BL421" s="34"/>
      <c r="BM421" s="32" t="str">
        <f t="shared" si="234"/>
        <v/>
      </c>
      <c r="BN421" s="34"/>
      <c r="BO421" s="32" t="str">
        <f t="shared" si="235"/>
        <v/>
      </c>
      <c r="BP421" s="34"/>
      <c r="BQ421" s="32" t="str">
        <f t="shared" si="236"/>
        <v/>
      </c>
      <c r="BR421" s="34"/>
      <c r="BS421" s="36" t="str">
        <f t="shared" si="237"/>
        <v/>
      </c>
      <c r="BT421" s="36" t="str">
        <f t="shared" si="238"/>
        <v/>
      </c>
      <c r="BU421" s="36" t="str">
        <f t="shared" si="239"/>
        <v/>
      </c>
      <c r="BV421" s="55"/>
      <c r="BW421" s="36" t="str">
        <f t="shared" si="240"/>
        <v/>
      </c>
      <c r="BX421" s="36" t="str">
        <f t="shared" si="240"/>
        <v/>
      </c>
      <c r="BY421" s="31"/>
      <c r="BZ421" s="38"/>
      <c r="CB421" s="120" t="e">
        <f t="shared" ca="1" si="209"/>
        <v>#VALUE!</v>
      </c>
      <c r="CC421" s="2" t="e">
        <f t="shared" ca="1" si="241"/>
        <v>#VALUE!</v>
      </c>
    </row>
    <row r="422" spans="1:81" s="10" customFormat="1" ht="25.15" customHeight="1" x14ac:dyDescent="0.2">
      <c r="A422" s="52" t="str">
        <f t="shared" si="242"/>
        <v/>
      </c>
      <c r="B422" s="157" t="e">
        <f t="shared" ca="1" si="210"/>
        <v>#VALUE!</v>
      </c>
      <c r="C422" s="157" t="e">
        <f t="shared" si="211"/>
        <v>#VALUE!</v>
      </c>
      <c r="D422" s="29"/>
      <c r="E422" s="155" t="str">
        <f ca="1">IFERROR(INDIRECT(ADDRESS(MATCH(D422,CatModules!C:C,0),2,1,1,"CatModules")),"")</f>
        <v/>
      </c>
      <c r="F422" s="96"/>
      <c r="G422" s="156" t="str">
        <f ca="1">IFERROR(INDIRECT(ADDRESS(MATCH(CONCATENATE(E422,"-",F422),CatInt!K:K,0),3,1,1,"CatInt")),"")</f>
        <v/>
      </c>
      <c r="H422" s="45" t="str">
        <f>IF(F422="","",VLOOKUP(F422,#REF!,2,FALSE))</f>
        <v/>
      </c>
      <c r="I422" s="29"/>
      <c r="J422" s="155" t="e">
        <f t="shared" si="212"/>
        <v>#VALUE!</v>
      </c>
      <c r="K422" s="155" t="e">
        <f t="shared" si="213"/>
        <v>#VALUE!</v>
      </c>
      <c r="L422" s="153"/>
      <c r="M422" s="53"/>
      <c r="N422" s="175">
        <f t="shared" si="214"/>
        <v>1422</v>
      </c>
      <c r="O422" s="53"/>
      <c r="P422" s="175">
        <f t="shared" si="215"/>
        <v>10422</v>
      </c>
      <c r="Q422" s="30"/>
      <c r="R422" s="149" t="str">
        <f>IFERROR(VLOOKUP(Q422,Setup!D$16:E$25,2,FALSE),"")</f>
        <v/>
      </c>
      <c r="S422" s="51" t="str">
        <f ca="1">IFERROR(IF(OR(I422="",VLOOKUP(I422,CatCostInp!$E$2:$K$88,7,FALSE)=0),"",VLOOKUP(I422,CatCostInp!$E$2:$K$88,7,FALSE)),"")</f>
        <v/>
      </c>
      <c r="T422" s="159" t="e">
        <f>VLOOKUP(U422,#REF!,2,FALSE)</f>
        <v>#REF!</v>
      </c>
      <c r="U422" s="30"/>
      <c r="V422" s="1" t="str">
        <f ca="1">IF(U422=Setup!$C$10,"Grant",IF('Other Pharma &amp; Health Products'!U422=Setup!$C$11,"Local",IF('Other Pharma &amp; Health Products'!U422=Setup!$C$12,"Other","")))</f>
        <v/>
      </c>
      <c r="W422" s="34"/>
      <c r="X422" s="148"/>
      <c r="Y422" s="34"/>
      <c r="Z422" s="36" t="str">
        <f t="shared" si="216"/>
        <v/>
      </c>
      <c r="AA422" s="34"/>
      <c r="AB422" s="32" t="str">
        <f t="shared" si="217"/>
        <v/>
      </c>
      <c r="AC422" s="34"/>
      <c r="AD422" s="32" t="str">
        <f t="shared" si="218"/>
        <v/>
      </c>
      <c r="AE422" s="34"/>
      <c r="AF422" s="36" t="str">
        <f t="shared" si="219"/>
        <v/>
      </c>
      <c r="AG422" s="36" t="str">
        <f t="shared" si="220"/>
        <v/>
      </c>
      <c r="AH422" s="36" t="str">
        <f t="shared" si="221"/>
        <v/>
      </c>
      <c r="AI422" s="55"/>
      <c r="AJ422" s="37"/>
      <c r="AK422" s="148"/>
      <c r="AL422" s="34"/>
      <c r="AM422" s="32" t="str">
        <f t="shared" si="222"/>
        <v/>
      </c>
      <c r="AN422" s="34"/>
      <c r="AO422" s="32" t="str">
        <f t="shared" si="223"/>
        <v/>
      </c>
      <c r="AP422" s="34"/>
      <c r="AQ422" s="32" t="str">
        <f t="shared" si="224"/>
        <v/>
      </c>
      <c r="AR422" s="34"/>
      <c r="AS422" s="36" t="str">
        <f t="shared" si="225"/>
        <v/>
      </c>
      <c r="AT422" s="36" t="str">
        <f t="shared" si="226"/>
        <v/>
      </c>
      <c r="AU422" s="36" t="str">
        <f t="shared" si="227"/>
        <v/>
      </c>
      <c r="AV422" s="55"/>
      <c r="AW422" s="34"/>
      <c r="AX422" s="148"/>
      <c r="AY422" s="34"/>
      <c r="AZ422" s="32" t="str">
        <f t="shared" si="228"/>
        <v/>
      </c>
      <c r="BA422" s="34"/>
      <c r="BB422" s="32" t="str">
        <f t="shared" si="229"/>
        <v/>
      </c>
      <c r="BC422" s="34"/>
      <c r="BD422" s="32" t="str">
        <f t="shared" si="230"/>
        <v/>
      </c>
      <c r="BE422" s="34"/>
      <c r="BF422" s="36" t="str">
        <f t="shared" si="231"/>
        <v/>
      </c>
      <c r="BG422" s="36" t="str">
        <f t="shared" si="232"/>
        <v/>
      </c>
      <c r="BH422" s="36" t="str">
        <f t="shared" si="233"/>
        <v/>
      </c>
      <c r="BI422" s="55"/>
      <c r="BJ422" s="34"/>
      <c r="BK422" s="148"/>
      <c r="BL422" s="34"/>
      <c r="BM422" s="32" t="str">
        <f t="shared" si="234"/>
        <v/>
      </c>
      <c r="BN422" s="34"/>
      <c r="BO422" s="32" t="str">
        <f t="shared" si="235"/>
        <v/>
      </c>
      <c r="BP422" s="34"/>
      <c r="BQ422" s="32" t="str">
        <f t="shared" si="236"/>
        <v/>
      </c>
      <c r="BR422" s="34"/>
      <c r="BS422" s="36" t="str">
        <f t="shared" si="237"/>
        <v/>
      </c>
      <c r="BT422" s="36" t="str">
        <f t="shared" si="238"/>
        <v/>
      </c>
      <c r="BU422" s="36" t="str">
        <f t="shared" si="239"/>
        <v/>
      </c>
      <c r="BV422" s="55"/>
      <c r="BW422" s="36" t="str">
        <f t="shared" si="240"/>
        <v/>
      </c>
      <c r="BX422" s="36" t="str">
        <f t="shared" si="240"/>
        <v/>
      </c>
      <c r="BY422" s="31"/>
      <c r="BZ422" s="38"/>
      <c r="CB422" s="120" t="e">
        <f t="shared" ca="1" si="209"/>
        <v>#VALUE!</v>
      </c>
      <c r="CC422" s="2" t="e">
        <f t="shared" ca="1" si="241"/>
        <v>#VALUE!</v>
      </c>
    </row>
    <row r="423" spans="1:81" s="10" customFormat="1" ht="25.15" customHeight="1" x14ac:dyDescent="0.2">
      <c r="A423" s="52" t="str">
        <f t="shared" si="242"/>
        <v/>
      </c>
      <c r="B423" s="157" t="e">
        <f t="shared" ca="1" si="210"/>
        <v>#VALUE!</v>
      </c>
      <c r="C423" s="157" t="e">
        <f t="shared" si="211"/>
        <v>#VALUE!</v>
      </c>
      <c r="D423" s="29"/>
      <c r="E423" s="155" t="str">
        <f ca="1">IFERROR(INDIRECT(ADDRESS(MATCH(D423,CatModules!C:C,0),2,1,1,"CatModules")),"")</f>
        <v/>
      </c>
      <c r="F423" s="96"/>
      <c r="G423" s="156" t="str">
        <f ca="1">IFERROR(INDIRECT(ADDRESS(MATCH(CONCATENATE(E423,"-",F423),CatInt!K:K,0),3,1,1,"CatInt")),"")</f>
        <v/>
      </c>
      <c r="H423" s="45" t="str">
        <f>IF(F423="","",VLOOKUP(F423,#REF!,2,FALSE))</f>
        <v/>
      </c>
      <c r="I423" s="29"/>
      <c r="J423" s="155" t="e">
        <f t="shared" si="212"/>
        <v>#VALUE!</v>
      </c>
      <c r="K423" s="155" t="e">
        <f t="shared" si="213"/>
        <v>#VALUE!</v>
      </c>
      <c r="L423" s="153"/>
      <c r="M423" s="53"/>
      <c r="N423" s="175">
        <f t="shared" si="214"/>
        <v>1423</v>
      </c>
      <c r="O423" s="53"/>
      <c r="P423" s="175">
        <f t="shared" si="215"/>
        <v>10423</v>
      </c>
      <c r="Q423" s="30"/>
      <c r="R423" s="149" t="str">
        <f>IFERROR(VLOOKUP(Q423,Setup!D$16:E$25,2,FALSE),"")</f>
        <v/>
      </c>
      <c r="S423" s="51" t="str">
        <f ca="1">IFERROR(IF(OR(I423="",VLOOKUP(I423,CatCostInp!$E$2:$K$88,7,FALSE)=0),"",VLOOKUP(I423,CatCostInp!$E$2:$K$88,7,FALSE)),"")</f>
        <v/>
      </c>
      <c r="T423" s="159" t="e">
        <f>VLOOKUP(U423,#REF!,2,FALSE)</f>
        <v>#REF!</v>
      </c>
      <c r="U423" s="30"/>
      <c r="V423" s="1" t="str">
        <f ca="1">IF(U423=Setup!$C$10,"Grant",IF('Other Pharma &amp; Health Products'!U423=Setup!$C$11,"Local",IF('Other Pharma &amp; Health Products'!U423=Setup!$C$12,"Other","")))</f>
        <v/>
      </c>
      <c r="W423" s="34"/>
      <c r="X423" s="148"/>
      <c r="Y423" s="34"/>
      <c r="Z423" s="36" t="str">
        <f t="shared" si="216"/>
        <v/>
      </c>
      <c r="AA423" s="34"/>
      <c r="AB423" s="32" t="str">
        <f t="shared" si="217"/>
        <v/>
      </c>
      <c r="AC423" s="34"/>
      <c r="AD423" s="32" t="str">
        <f t="shared" si="218"/>
        <v/>
      </c>
      <c r="AE423" s="34"/>
      <c r="AF423" s="36" t="str">
        <f t="shared" si="219"/>
        <v/>
      </c>
      <c r="AG423" s="36" t="str">
        <f t="shared" si="220"/>
        <v/>
      </c>
      <c r="AH423" s="36" t="str">
        <f t="shared" si="221"/>
        <v/>
      </c>
      <c r="AI423" s="55"/>
      <c r="AJ423" s="37"/>
      <c r="AK423" s="148"/>
      <c r="AL423" s="34"/>
      <c r="AM423" s="32" t="str">
        <f t="shared" si="222"/>
        <v/>
      </c>
      <c r="AN423" s="34"/>
      <c r="AO423" s="32" t="str">
        <f t="shared" si="223"/>
        <v/>
      </c>
      <c r="AP423" s="34"/>
      <c r="AQ423" s="32" t="str">
        <f t="shared" si="224"/>
        <v/>
      </c>
      <c r="AR423" s="34"/>
      <c r="AS423" s="36" t="str">
        <f t="shared" si="225"/>
        <v/>
      </c>
      <c r="AT423" s="36" t="str">
        <f t="shared" si="226"/>
        <v/>
      </c>
      <c r="AU423" s="36" t="str">
        <f t="shared" si="227"/>
        <v/>
      </c>
      <c r="AV423" s="55"/>
      <c r="AW423" s="34"/>
      <c r="AX423" s="148"/>
      <c r="AY423" s="34"/>
      <c r="AZ423" s="32" t="str">
        <f t="shared" si="228"/>
        <v/>
      </c>
      <c r="BA423" s="34"/>
      <c r="BB423" s="32" t="str">
        <f t="shared" si="229"/>
        <v/>
      </c>
      <c r="BC423" s="34"/>
      <c r="BD423" s="32" t="str">
        <f t="shared" si="230"/>
        <v/>
      </c>
      <c r="BE423" s="34"/>
      <c r="BF423" s="36" t="str">
        <f t="shared" si="231"/>
        <v/>
      </c>
      <c r="BG423" s="36" t="str">
        <f t="shared" si="232"/>
        <v/>
      </c>
      <c r="BH423" s="36" t="str">
        <f t="shared" si="233"/>
        <v/>
      </c>
      <c r="BI423" s="55"/>
      <c r="BJ423" s="34"/>
      <c r="BK423" s="148"/>
      <c r="BL423" s="34"/>
      <c r="BM423" s="32" t="str">
        <f t="shared" si="234"/>
        <v/>
      </c>
      <c r="BN423" s="34"/>
      <c r="BO423" s="32" t="str">
        <f t="shared" si="235"/>
        <v/>
      </c>
      <c r="BP423" s="34"/>
      <c r="BQ423" s="32" t="str">
        <f t="shared" si="236"/>
        <v/>
      </c>
      <c r="BR423" s="34"/>
      <c r="BS423" s="36" t="str">
        <f t="shared" si="237"/>
        <v/>
      </c>
      <c r="BT423" s="36" t="str">
        <f t="shared" si="238"/>
        <v/>
      </c>
      <c r="BU423" s="36" t="str">
        <f t="shared" si="239"/>
        <v/>
      </c>
      <c r="BV423" s="55"/>
      <c r="BW423" s="36" t="str">
        <f t="shared" si="240"/>
        <v/>
      </c>
      <c r="BX423" s="36" t="str">
        <f t="shared" si="240"/>
        <v/>
      </c>
      <c r="BY423" s="31"/>
      <c r="BZ423" s="38"/>
      <c r="CB423" s="120" t="e">
        <f t="shared" ca="1" si="209"/>
        <v>#VALUE!</v>
      </c>
      <c r="CC423" s="2" t="e">
        <f t="shared" ca="1" si="241"/>
        <v>#VALUE!</v>
      </c>
    </row>
    <row r="424" spans="1:81" s="10" customFormat="1" ht="25.15" customHeight="1" x14ac:dyDescent="0.2">
      <c r="A424" s="52" t="str">
        <f t="shared" si="242"/>
        <v/>
      </c>
      <c r="B424" s="157" t="e">
        <f t="shared" ca="1" si="210"/>
        <v>#VALUE!</v>
      </c>
      <c r="C424" s="157" t="e">
        <f t="shared" si="211"/>
        <v>#VALUE!</v>
      </c>
      <c r="D424" s="29"/>
      <c r="E424" s="155" t="str">
        <f ca="1">IFERROR(INDIRECT(ADDRESS(MATCH(D424,CatModules!C:C,0),2,1,1,"CatModules")),"")</f>
        <v/>
      </c>
      <c r="F424" s="96"/>
      <c r="G424" s="156" t="str">
        <f ca="1">IFERROR(INDIRECT(ADDRESS(MATCH(CONCATENATE(E424,"-",F424),CatInt!K:K,0),3,1,1,"CatInt")),"")</f>
        <v/>
      </c>
      <c r="H424" s="45" t="str">
        <f>IF(F424="","",VLOOKUP(F424,#REF!,2,FALSE))</f>
        <v/>
      </c>
      <c r="I424" s="29"/>
      <c r="J424" s="155" t="e">
        <f t="shared" si="212"/>
        <v>#VALUE!</v>
      </c>
      <c r="K424" s="155" t="e">
        <f t="shared" si="213"/>
        <v>#VALUE!</v>
      </c>
      <c r="L424" s="153"/>
      <c r="M424" s="53"/>
      <c r="N424" s="175">
        <f t="shared" si="214"/>
        <v>1424</v>
      </c>
      <c r="O424" s="53"/>
      <c r="P424" s="175">
        <f t="shared" si="215"/>
        <v>10424</v>
      </c>
      <c r="Q424" s="30"/>
      <c r="R424" s="149" t="str">
        <f>IFERROR(VLOOKUP(Q424,Setup!D$16:E$25,2,FALSE),"")</f>
        <v/>
      </c>
      <c r="S424" s="51" t="str">
        <f ca="1">IFERROR(IF(OR(I424="",VLOOKUP(I424,CatCostInp!$E$2:$K$88,7,FALSE)=0),"",VLOOKUP(I424,CatCostInp!$E$2:$K$88,7,FALSE)),"")</f>
        <v/>
      </c>
      <c r="T424" s="159" t="e">
        <f>VLOOKUP(U424,#REF!,2,FALSE)</f>
        <v>#REF!</v>
      </c>
      <c r="U424" s="30"/>
      <c r="V424" s="1" t="str">
        <f ca="1">IF(U424=Setup!$C$10,"Grant",IF('Other Pharma &amp; Health Products'!U424=Setup!$C$11,"Local",IF('Other Pharma &amp; Health Products'!U424=Setup!$C$12,"Other","")))</f>
        <v/>
      </c>
      <c r="W424" s="34"/>
      <c r="X424" s="148"/>
      <c r="Y424" s="34"/>
      <c r="Z424" s="36" t="str">
        <f t="shared" si="216"/>
        <v/>
      </c>
      <c r="AA424" s="34"/>
      <c r="AB424" s="32" t="str">
        <f t="shared" si="217"/>
        <v/>
      </c>
      <c r="AC424" s="34"/>
      <c r="AD424" s="32" t="str">
        <f t="shared" si="218"/>
        <v/>
      </c>
      <c r="AE424" s="34"/>
      <c r="AF424" s="36" t="str">
        <f t="shared" si="219"/>
        <v/>
      </c>
      <c r="AG424" s="36" t="str">
        <f t="shared" si="220"/>
        <v/>
      </c>
      <c r="AH424" s="36" t="str">
        <f t="shared" si="221"/>
        <v/>
      </c>
      <c r="AI424" s="55"/>
      <c r="AJ424" s="37"/>
      <c r="AK424" s="148"/>
      <c r="AL424" s="34"/>
      <c r="AM424" s="32" t="str">
        <f t="shared" si="222"/>
        <v/>
      </c>
      <c r="AN424" s="34"/>
      <c r="AO424" s="32" t="str">
        <f t="shared" si="223"/>
        <v/>
      </c>
      <c r="AP424" s="34"/>
      <c r="AQ424" s="32" t="str">
        <f t="shared" si="224"/>
        <v/>
      </c>
      <c r="AR424" s="34"/>
      <c r="AS424" s="36" t="str">
        <f t="shared" si="225"/>
        <v/>
      </c>
      <c r="AT424" s="36" t="str">
        <f t="shared" si="226"/>
        <v/>
      </c>
      <c r="AU424" s="36" t="str">
        <f t="shared" si="227"/>
        <v/>
      </c>
      <c r="AV424" s="55"/>
      <c r="AW424" s="34"/>
      <c r="AX424" s="148"/>
      <c r="AY424" s="34"/>
      <c r="AZ424" s="32" t="str">
        <f t="shared" si="228"/>
        <v/>
      </c>
      <c r="BA424" s="34"/>
      <c r="BB424" s="32" t="str">
        <f t="shared" si="229"/>
        <v/>
      </c>
      <c r="BC424" s="34"/>
      <c r="BD424" s="32" t="str">
        <f t="shared" si="230"/>
        <v/>
      </c>
      <c r="BE424" s="34"/>
      <c r="BF424" s="36" t="str">
        <f t="shared" si="231"/>
        <v/>
      </c>
      <c r="BG424" s="36" t="str">
        <f t="shared" si="232"/>
        <v/>
      </c>
      <c r="BH424" s="36" t="str">
        <f t="shared" si="233"/>
        <v/>
      </c>
      <c r="BI424" s="55"/>
      <c r="BJ424" s="34"/>
      <c r="BK424" s="148"/>
      <c r="BL424" s="34"/>
      <c r="BM424" s="32" t="str">
        <f t="shared" si="234"/>
        <v/>
      </c>
      <c r="BN424" s="34"/>
      <c r="BO424" s="32" t="str">
        <f t="shared" si="235"/>
        <v/>
      </c>
      <c r="BP424" s="34"/>
      <c r="BQ424" s="32" t="str">
        <f t="shared" si="236"/>
        <v/>
      </c>
      <c r="BR424" s="34"/>
      <c r="BS424" s="36" t="str">
        <f t="shared" si="237"/>
        <v/>
      </c>
      <c r="BT424" s="36" t="str">
        <f t="shared" si="238"/>
        <v/>
      </c>
      <c r="BU424" s="36" t="str">
        <f t="shared" si="239"/>
        <v/>
      </c>
      <c r="BV424" s="55"/>
      <c r="BW424" s="36" t="str">
        <f t="shared" si="240"/>
        <v/>
      </c>
      <c r="BX424" s="36" t="str">
        <f t="shared" si="240"/>
        <v/>
      </c>
      <c r="BY424" s="31"/>
      <c r="BZ424" s="38"/>
      <c r="CB424" s="120" t="e">
        <f t="shared" ca="1" si="209"/>
        <v>#VALUE!</v>
      </c>
      <c r="CC424" s="2" t="e">
        <f t="shared" ca="1" si="241"/>
        <v>#VALUE!</v>
      </c>
    </row>
    <row r="425" spans="1:81" s="10" customFormat="1" ht="25.15" customHeight="1" x14ac:dyDescent="0.2">
      <c r="A425" s="52" t="str">
        <f t="shared" si="242"/>
        <v/>
      </c>
      <c r="B425" s="157" t="e">
        <f t="shared" ca="1" si="210"/>
        <v>#VALUE!</v>
      </c>
      <c r="C425" s="157" t="e">
        <f t="shared" si="211"/>
        <v>#VALUE!</v>
      </c>
      <c r="D425" s="29"/>
      <c r="E425" s="155" t="str">
        <f ca="1">IFERROR(INDIRECT(ADDRESS(MATCH(D425,CatModules!C:C,0),2,1,1,"CatModules")),"")</f>
        <v/>
      </c>
      <c r="F425" s="96"/>
      <c r="G425" s="156" t="str">
        <f ca="1">IFERROR(INDIRECT(ADDRESS(MATCH(CONCATENATE(E425,"-",F425),CatInt!K:K,0),3,1,1,"CatInt")),"")</f>
        <v/>
      </c>
      <c r="H425" s="45" t="str">
        <f>IF(F425="","",VLOOKUP(F425,#REF!,2,FALSE))</f>
        <v/>
      </c>
      <c r="I425" s="29"/>
      <c r="J425" s="155" t="e">
        <f t="shared" si="212"/>
        <v>#VALUE!</v>
      </c>
      <c r="K425" s="155" t="e">
        <f t="shared" si="213"/>
        <v>#VALUE!</v>
      </c>
      <c r="L425" s="153"/>
      <c r="M425" s="53"/>
      <c r="N425" s="175">
        <f t="shared" si="214"/>
        <v>1425</v>
      </c>
      <c r="O425" s="53"/>
      <c r="P425" s="175">
        <f t="shared" si="215"/>
        <v>10425</v>
      </c>
      <c r="Q425" s="30"/>
      <c r="R425" s="149" t="str">
        <f>IFERROR(VLOOKUP(Q425,Setup!D$16:E$25,2,FALSE),"")</f>
        <v/>
      </c>
      <c r="S425" s="51" t="str">
        <f ca="1">IFERROR(IF(OR(I425="",VLOOKUP(I425,CatCostInp!$E$2:$K$88,7,FALSE)=0),"",VLOOKUP(I425,CatCostInp!$E$2:$K$88,7,FALSE)),"")</f>
        <v/>
      </c>
      <c r="T425" s="159" t="e">
        <f>VLOOKUP(U425,#REF!,2,FALSE)</f>
        <v>#REF!</v>
      </c>
      <c r="U425" s="30"/>
      <c r="V425" s="1" t="str">
        <f ca="1">IF(U425=Setup!$C$10,"Grant",IF('Other Pharma &amp; Health Products'!U425=Setup!$C$11,"Local",IF('Other Pharma &amp; Health Products'!U425=Setup!$C$12,"Other","")))</f>
        <v/>
      </c>
      <c r="W425" s="34"/>
      <c r="X425" s="148"/>
      <c r="Y425" s="34"/>
      <c r="Z425" s="36" t="str">
        <f t="shared" si="216"/>
        <v/>
      </c>
      <c r="AA425" s="34"/>
      <c r="AB425" s="32" t="str">
        <f t="shared" si="217"/>
        <v/>
      </c>
      <c r="AC425" s="34"/>
      <c r="AD425" s="32" t="str">
        <f t="shared" si="218"/>
        <v/>
      </c>
      <c r="AE425" s="34"/>
      <c r="AF425" s="36" t="str">
        <f t="shared" si="219"/>
        <v/>
      </c>
      <c r="AG425" s="36" t="str">
        <f t="shared" si="220"/>
        <v/>
      </c>
      <c r="AH425" s="36" t="str">
        <f t="shared" si="221"/>
        <v/>
      </c>
      <c r="AI425" s="55"/>
      <c r="AJ425" s="37"/>
      <c r="AK425" s="148"/>
      <c r="AL425" s="34"/>
      <c r="AM425" s="32" t="str">
        <f t="shared" si="222"/>
        <v/>
      </c>
      <c r="AN425" s="34"/>
      <c r="AO425" s="32" t="str">
        <f t="shared" si="223"/>
        <v/>
      </c>
      <c r="AP425" s="34"/>
      <c r="AQ425" s="32" t="str">
        <f t="shared" si="224"/>
        <v/>
      </c>
      <c r="AR425" s="34"/>
      <c r="AS425" s="36" t="str">
        <f t="shared" si="225"/>
        <v/>
      </c>
      <c r="AT425" s="36" t="str">
        <f t="shared" si="226"/>
        <v/>
      </c>
      <c r="AU425" s="36" t="str">
        <f t="shared" si="227"/>
        <v/>
      </c>
      <c r="AV425" s="55"/>
      <c r="AW425" s="34"/>
      <c r="AX425" s="148"/>
      <c r="AY425" s="34"/>
      <c r="AZ425" s="32" t="str">
        <f t="shared" si="228"/>
        <v/>
      </c>
      <c r="BA425" s="34"/>
      <c r="BB425" s="32" t="str">
        <f t="shared" si="229"/>
        <v/>
      </c>
      <c r="BC425" s="34"/>
      <c r="BD425" s="32" t="str">
        <f t="shared" si="230"/>
        <v/>
      </c>
      <c r="BE425" s="34"/>
      <c r="BF425" s="36" t="str">
        <f t="shared" si="231"/>
        <v/>
      </c>
      <c r="BG425" s="36" t="str">
        <f t="shared" si="232"/>
        <v/>
      </c>
      <c r="BH425" s="36" t="str">
        <f t="shared" si="233"/>
        <v/>
      </c>
      <c r="BI425" s="55"/>
      <c r="BJ425" s="34"/>
      <c r="BK425" s="148"/>
      <c r="BL425" s="34"/>
      <c r="BM425" s="32" t="str">
        <f t="shared" si="234"/>
        <v/>
      </c>
      <c r="BN425" s="34"/>
      <c r="BO425" s="32" t="str">
        <f t="shared" si="235"/>
        <v/>
      </c>
      <c r="BP425" s="34"/>
      <c r="BQ425" s="32" t="str">
        <f t="shared" si="236"/>
        <v/>
      </c>
      <c r="BR425" s="34"/>
      <c r="BS425" s="36" t="str">
        <f t="shared" si="237"/>
        <v/>
      </c>
      <c r="BT425" s="36" t="str">
        <f t="shared" si="238"/>
        <v/>
      </c>
      <c r="BU425" s="36" t="str">
        <f t="shared" si="239"/>
        <v/>
      </c>
      <c r="BV425" s="55"/>
      <c r="BW425" s="36" t="str">
        <f t="shared" si="240"/>
        <v/>
      </c>
      <c r="BX425" s="36" t="str">
        <f t="shared" si="240"/>
        <v/>
      </c>
      <c r="BY425" s="31"/>
      <c r="BZ425" s="38"/>
      <c r="CB425" s="120" t="e">
        <f t="shared" ca="1" si="209"/>
        <v>#VALUE!</v>
      </c>
      <c r="CC425" s="2" t="e">
        <f t="shared" ca="1" si="241"/>
        <v>#VALUE!</v>
      </c>
    </row>
    <row r="426" spans="1:81" s="10" customFormat="1" ht="25.15" customHeight="1" x14ac:dyDescent="0.2">
      <c r="A426" s="52" t="str">
        <f t="shared" si="242"/>
        <v/>
      </c>
      <c r="B426" s="157" t="e">
        <f t="shared" ca="1" si="210"/>
        <v>#VALUE!</v>
      </c>
      <c r="C426" s="157" t="e">
        <f t="shared" si="211"/>
        <v>#VALUE!</v>
      </c>
      <c r="D426" s="29"/>
      <c r="E426" s="155" t="str">
        <f ca="1">IFERROR(INDIRECT(ADDRESS(MATCH(D426,CatModules!C:C,0),2,1,1,"CatModules")),"")</f>
        <v/>
      </c>
      <c r="F426" s="96"/>
      <c r="G426" s="156" t="str">
        <f ca="1">IFERROR(INDIRECT(ADDRESS(MATCH(CONCATENATE(E426,"-",F426),CatInt!K:K,0),3,1,1,"CatInt")),"")</f>
        <v/>
      </c>
      <c r="H426" s="45" t="str">
        <f>IF(F426="","",VLOOKUP(F426,#REF!,2,FALSE))</f>
        <v/>
      </c>
      <c r="I426" s="29"/>
      <c r="J426" s="155" t="e">
        <f t="shared" si="212"/>
        <v>#VALUE!</v>
      </c>
      <c r="K426" s="155" t="e">
        <f t="shared" si="213"/>
        <v>#VALUE!</v>
      </c>
      <c r="L426" s="153"/>
      <c r="M426" s="53"/>
      <c r="N426" s="175">
        <f t="shared" si="214"/>
        <v>1426</v>
      </c>
      <c r="O426" s="53"/>
      <c r="P426" s="175">
        <f t="shared" si="215"/>
        <v>10426</v>
      </c>
      <c r="Q426" s="30"/>
      <c r="R426" s="149" t="str">
        <f>IFERROR(VLOOKUP(Q426,Setup!D$16:E$25,2,FALSE),"")</f>
        <v/>
      </c>
      <c r="S426" s="51" t="str">
        <f ca="1">IFERROR(IF(OR(I426="",VLOOKUP(I426,CatCostInp!$E$2:$K$88,7,FALSE)=0),"",VLOOKUP(I426,CatCostInp!$E$2:$K$88,7,FALSE)),"")</f>
        <v/>
      </c>
      <c r="T426" s="159" t="e">
        <f>VLOOKUP(U426,#REF!,2,FALSE)</f>
        <v>#REF!</v>
      </c>
      <c r="U426" s="30"/>
      <c r="V426" s="1" t="str">
        <f ca="1">IF(U426=Setup!$C$10,"Grant",IF('Other Pharma &amp; Health Products'!U426=Setup!$C$11,"Local",IF('Other Pharma &amp; Health Products'!U426=Setup!$C$12,"Other","")))</f>
        <v/>
      </c>
      <c r="W426" s="34"/>
      <c r="X426" s="148"/>
      <c r="Y426" s="34"/>
      <c r="Z426" s="36" t="str">
        <f t="shared" si="216"/>
        <v/>
      </c>
      <c r="AA426" s="34"/>
      <c r="AB426" s="32" t="str">
        <f t="shared" si="217"/>
        <v/>
      </c>
      <c r="AC426" s="34"/>
      <c r="AD426" s="32" t="str">
        <f t="shared" si="218"/>
        <v/>
      </c>
      <c r="AE426" s="34"/>
      <c r="AF426" s="36" t="str">
        <f t="shared" si="219"/>
        <v/>
      </c>
      <c r="AG426" s="36" t="str">
        <f t="shared" si="220"/>
        <v/>
      </c>
      <c r="AH426" s="36" t="str">
        <f t="shared" si="221"/>
        <v/>
      </c>
      <c r="AI426" s="55"/>
      <c r="AJ426" s="37"/>
      <c r="AK426" s="148"/>
      <c r="AL426" s="34"/>
      <c r="AM426" s="32" t="str">
        <f t="shared" si="222"/>
        <v/>
      </c>
      <c r="AN426" s="34"/>
      <c r="AO426" s="32" t="str">
        <f t="shared" si="223"/>
        <v/>
      </c>
      <c r="AP426" s="34"/>
      <c r="AQ426" s="32" t="str">
        <f t="shared" si="224"/>
        <v/>
      </c>
      <c r="AR426" s="34"/>
      <c r="AS426" s="36" t="str">
        <f t="shared" si="225"/>
        <v/>
      </c>
      <c r="AT426" s="36" t="str">
        <f t="shared" si="226"/>
        <v/>
      </c>
      <c r="AU426" s="36" t="str">
        <f t="shared" si="227"/>
        <v/>
      </c>
      <c r="AV426" s="55"/>
      <c r="AW426" s="34"/>
      <c r="AX426" s="148"/>
      <c r="AY426" s="34"/>
      <c r="AZ426" s="32" t="str">
        <f t="shared" si="228"/>
        <v/>
      </c>
      <c r="BA426" s="34"/>
      <c r="BB426" s="32" t="str">
        <f t="shared" si="229"/>
        <v/>
      </c>
      <c r="BC426" s="34"/>
      <c r="BD426" s="32" t="str">
        <f t="shared" si="230"/>
        <v/>
      </c>
      <c r="BE426" s="34"/>
      <c r="BF426" s="36" t="str">
        <f t="shared" si="231"/>
        <v/>
      </c>
      <c r="BG426" s="36" t="str">
        <f t="shared" si="232"/>
        <v/>
      </c>
      <c r="BH426" s="36" t="str">
        <f t="shared" si="233"/>
        <v/>
      </c>
      <c r="BI426" s="55"/>
      <c r="BJ426" s="34"/>
      <c r="BK426" s="148"/>
      <c r="BL426" s="34"/>
      <c r="BM426" s="32" t="str">
        <f t="shared" si="234"/>
        <v/>
      </c>
      <c r="BN426" s="34"/>
      <c r="BO426" s="32" t="str">
        <f t="shared" si="235"/>
        <v/>
      </c>
      <c r="BP426" s="34"/>
      <c r="BQ426" s="32" t="str">
        <f t="shared" si="236"/>
        <v/>
      </c>
      <c r="BR426" s="34"/>
      <c r="BS426" s="36" t="str">
        <f t="shared" si="237"/>
        <v/>
      </c>
      <c r="BT426" s="36" t="str">
        <f t="shared" si="238"/>
        <v/>
      </c>
      <c r="BU426" s="36" t="str">
        <f t="shared" si="239"/>
        <v/>
      </c>
      <c r="BV426" s="55"/>
      <c r="BW426" s="36" t="str">
        <f t="shared" si="240"/>
        <v/>
      </c>
      <c r="BX426" s="36" t="str">
        <f t="shared" si="240"/>
        <v/>
      </c>
      <c r="BY426" s="31"/>
      <c r="BZ426" s="38"/>
      <c r="CB426" s="120" t="e">
        <f t="shared" ca="1" si="209"/>
        <v>#VALUE!</v>
      </c>
      <c r="CC426" s="2" t="e">
        <f t="shared" ca="1" si="241"/>
        <v>#VALUE!</v>
      </c>
    </row>
    <row r="427" spans="1:81" s="10" customFormat="1" ht="25.15" customHeight="1" x14ac:dyDescent="0.2">
      <c r="A427" s="52" t="str">
        <f t="shared" si="242"/>
        <v/>
      </c>
      <c r="B427" s="157" t="e">
        <f t="shared" ca="1" si="210"/>
        <v>#VALUE!</v>
      </c>
      <c r="C427" s="157" t="e">
        <f t="shared" si="211"/>
        <v>#VALUE!</v>
      </c>
      <c r="D427" s="29"/>
      <c r="E427" s="155" t="str">
        <f ca="1">IFERROR(INDIRECT(ADDRESS(MATCH(D427,CatModules!C:C,0),2,1,1,"CatModules")),"")</f>
        <v/>
      </c>
      <c r="F427" s="96"/>
      <c r="G427" s="156" t="str">
        <f ca="1">IFERROR(INDIRECT(ADDRESS(MATCH(CONCATENATE(E427,"-",F427),CatInt!K:K,0),3,1,1,"CatInt")),"")</f>
        <v/>
      </c>
      <c r="H427" s="45" t="str">
        <f>IF(F427="","",VLOOKUP(F427,#REF!,2,FALSE))</f>
        <v/>
      </c>
      <c r="I427" s="29"/>
      <c r="J427" s="155" t="e">
        <f t="shared" si="212"/>
        <v>#VALUE!</v>
      </c>
      <c r="K427" s="155" t="e">
        <f t="shared" si="213"/>
        <v>#VALUE!</v>
      </c>
      <c r="L427" s="153"/>
      <c r="M427" s="53"/>
      <c r="N427" s="175">
        <f t="shared" si="214"/>
        <v>1427</v>
      </c>
      <c r="O427" s="53"/>
      <c r="P427" s="175">
        <f t="shared" si="215"/>
        <v>10427</v>
      </c>
      <c r="Q427" s="30"/>
      <c r="R427" s="149" t="str">
        <f>IFERROR(VLOOKUP(Q427,Setup!D$16:E$25,2,FALSE),"")</f>
        <v/>
      </c>
      <c r="S427" s="51" t="str">
        <f ca="1">IFERROR(IF(OR(I427="",VLOOKUP(I427,CatCostInp!$E$2:$K$88,7,FALSE)=0),"",VLOOKUP(I427,CatCostInp!$E$2:$K$88,7,FALSE)),"")</f>
        <v/>
      </c>
      <c r="T427" s="159" t="e">
        <f>VLOOKUP(U427,#REF!,2,FALSE)</f>
        <v>#REF!</v>
      </c>
      <c r="U427" s="30"/>
      <c r="V427" s="1" t="str">
        <f ca="1">IF(U427=Setup!$C$10,"Grant",IF('Other Pharma &amp; Health Products'!U427=Setup!$C$11,"Local",IF('Other Pharma &amp; Health Products'!U427=Setup!$C$12,"Other","")))</f>
        <v/>
      </c>
      <c r="W427" s="34"/>
      <c r="X427" s="148"/>
      <c r="Y427" s="34"/>
      <c r="Z427" s="36" t="str">
        <f t="shared" si="216"/>
        <v/>
      </c>
      <c r="AA427" s="34"/>
      <c r="AB427" s="32" t="str">
        <f t="shared" si="217"/>
        <v/>
      </c>
      <c r="AC427" s="34"/>
      <c r="AD427" s="32" t="str">
        <f t="shared" si="218"/>
        <v/>
      </c>
      <c r="AE427" s="34"/>
      <c r="AF427" s="36" t="str">
        <f t="shared" si="219"/>
        <v/>
      </c>
      <c r="AG427" s="36" t="str">
        <f t="shared" si="220"/>
        <v/>
      </c>
      <c r="AH427" s="36" t="str">
        <f t="shared" si="221"/>
        <v/>
      </c>
      <c r="AI427" s="55"/>
      <c r="AJ427" s="37"/>
      <c r="AK427" s="148"/>
      <c r="AL427" s="34"/>
      <c r="AM427" s="32" t="str">
        <f t="shared" si="222"/>
        <v/>
      </c>
      <c r="AN427" s="34"/>
      <c r="AO427" s="32" t="str">
        <f t="shared" si="223"/>
        <v/>
      </c>
      <c r="AP427" s="34"/>
      <c r="AQ427" s="32" t="str">
        <f t="shared" si="224"/>
        <v/>
      </c>
      <c r="AR427" s="34"/>
      <c r="AS427" s="36" t="str">
        <f t="shared" si="225"/>
        <v/>
      </c>
      <c r="AT427" s="36" t="str">
        <f t="shared" si="226"/>
        <v/>
      </c>
      <c r="AU427" s="36" t="str">
        <f t="shared" si="227"/>
        <v/>
      </c>
      <c r="AV427" s="55"/>
      <c r="AW427" s="34"/>
      <c r="AX427" s="148"/>
      <c r="AY427" s="34"/>
      <c r="AZ427" s="32" t="str">
        <f t="shared" si="228"/>
        <v/>
      </c>
      <c r="BA427" s="34"/>
      <c r="BB427" s="32" t="str">
        <f t="shared" si="229"/>
        <v/>
      </c>
      <c r="BC427" s="34"/>
      <c r="BD427" s="32" t="str">
        <f t="shared" si="230"/>
        <v/>
      </c>
      <c r="BE427" s="34"/>
      <c r="BF427" s="36" t="str">
        <f t="shared" si="231"/>
        <v/>
      </c>
      <c r="BG427" s="36" t="str">
        <f t="shared" si="232"/>
        <v/>
      </c>
      <c r="BH427" s="36" t="str">
        <f t="shared" si="233"/>
        <v/>
      </c>
      <c r="BI427" s="55"/>
      <c r="BJ427" s="34"/>
      <c r="BK427" s="148"/>
      <c r="BL427" s="34"/>
      <c r="BM427" s="32" t="str">
        <f t="shared" si="234"/>
        <v/>
      </c>
      <c r="BN427" s="34"/>
      <c r="BO427" s="32" t="str">
        <f t="shared" si="235"/>
        <v/>
      </c>
      <c r="BP427" s="34"/>
      <c r="BQ427" s="32" t="str">
        <f t="shared" si="236"/>
        <v/>
      </c>
      <c r="BR427" s="34"/>
      <c r="BS427" s="36" t="str">
        <f t="shared" si="237"/>
        <v/>
      </c>
      <c r="BT427" s="36" t="str">
        <f t="shared" si="238"/>
        <v/>
      </c>
      <c r="BU427" s="36" t="str">
        <f t="shared" si="239"/>
        <v/>
      </c>
      <c r="BV427" s="55"/>
      <c r="BW427" s="36" t="str">
        <f t="shared" si="240"/>
        <v/>
      </c>
      <c r="BX427" s="36" t="str">
        <f t="shared" si="240"/>
        <v/>
      </c>
      <c r="BY427" s="31"/>
      <c r="BZ427" s="38"/>
      <c r="CB427" s="120" t="e">
        <f t="shared" ca="1" si="209"/>
        <v>#VALUE!</v>
      </c>
      <c r="CC427" s="2" t="e">
        <f t="shared" ca="1" si="241"/>
        <v>#VALUE!</v>
      </c>
    </row>
    <row r="428" spans="1:81" s="10" customFormat="1" ht="25.15" customHeight="1" x14ac:dyDescent="0.2">
      <c r="A428" s="52" t="str">
        <f t="shared" si="242"/>
        <v/>
      </c>
      <c r="B428" s="157" t="e">
        <f t="shared" ca="1" si="210"/>
        <v>#VALUE!</v>
      </c>
      <c r="C428" s="157" t="e">
        <f t="shared" si="211"/>
        <v>#VALUE!</v>
      </c>
      <c r="D428" s="29"/>
      <c r="E428" s="155" t="str">
        <f ca="1">IFERROR(INDIRECT(ADDRESS(MATCH(D428,CatModules!C:C,0),2,1,1,"CatModules")),"")</f>
        <v/>
      </c>
      <c r="F428" s="96"/>
      <c r="G428" s="156" t="str">
        <f ca="1">IFERROR(INDIRECT(ADDRESS(MATCH(CONCATENATE(E428,"-",F428),CatInt!K:K,0),3,1,1,"CatInt")),"")</f>
        <v/>
      </c>
      <c r="H428" s="45" t="str">
        <f>IF(F428="","",VLOOKUP(F428,#REF!,2,FALSE))</f>
        <v/>
      </c>
      <c r="I428" s="29"/>
      <c r="J428" s="155" t="e">
        <f t="shared" si="212"/>
        <v>#VALUE!</v>
      </c>
      <c r="K428" s="155" t="e">
        <f t="shared" si="213"/>
        <v>#VALUE!</v>
      </c>
      <c r="L428" s="153"/>
      <c r="M428" s="53"/>
      <c r="N428" s="175">
        <f t="shared" si="214"/>
        <v>1428</v>
      </c>
      <c r="O428" s="53"/>
      <c r="P428" s="175">
        <f t="shared" si="215"/>
        <v>10428</v>
      </c>
      <c r="Q428" s="30"/>
      <c r="R428" s="149" t="str">
        <f>IFERROR(VLOOKUP(Q428,Setup!D$16:E$25,2,FALSE),"")</f>
        <v/>
      </c>
      <c r="S428" s="51" t="str">
        <f ca="1">IFERROR(IF(OR(I428="",VLOOKUP(I428,CatCostInp!$E$2:$K$88,7,FALSE)=0),"",VLOOKUP(I428,CatCostInp!$E$2:$K$88,7,FALSE)),"")</f>
        <v/>
      </c>
      <c r="T428" s="159" t="e">
        <f>VLOOKUP(U428,#REF!,2,FALSE)</f>
        <v>#REF!</v>
      </c>
      <c r="U428" s="30"/>
      <c r="V428" s="1" t="str">
        <f ca="1">IF(U428=Setup!$C$10,"Grant",IF('Other Pharma &amp; Health Products'!U428=Setup!$C$11,"Local",IF('Other Pharma &amp; Health Products'!U428=Setup!$C$12,"Other","")))</f>
        <v/>
      </c>
      <c r="W428" s="34"/>
      <c r="X428" s="148"/>
      <c r="Y428" s="34"/>
      <c r="Z428" s="36" t="str">
        <f t="shared" si="216"/>
        <v/>
      </c>
      <c r="AA428" s="34"/>
      <c r="AB428" s="32" t="str">
        <f t="shared" si="217"/>
        <v/>
      </c>
      <c r="AC428" s="34"/>
      <c r="AD428" s="32" t="str">
        <f t="shared" si="218"/>
        <v/>
      </c>
      <c r="AE428" s="34"/>
      <c r="AF428" s="36" t="str">
        <f t="shared" si="219"/>
        <v/>
      </c>
      <c r="AG428" s="36" t="str">
        <f t="shared" si="220"/>
        <v/>
      </c>
      <c r="AH428" s="36" t="str">
        <f t="shared" si="221"/>
        <v/>
      </c>
      <c r="AI428" s="55"/>
      <c r="AJ428" s="37"/>
      <c r="AK428" s="148"/>
      <c r="AL428" s="34"/>
      <c r="AM428" s="32" t="str">
        <f t="shared" si="222"/>
        <v/>
      </c>
      <c r="AN428" s="34"/>
      <c r="AO428" s="32" t="str">
        <f t="shared" si="223"/>
        <v/>
      </c>
      <c r="AP428" s="34"/>
      <c r="AQ428" s="32" t="str">
        <f t="shared" si="224"/>
        <v/>
      </c>
      <c r="AR428" s="34"/>
      <c r="AS428" s="36" t="str">
        <f t="shared" si="225"/>
        <v/>
      </c>
      <c r="AT428" s="36" t="str">
        <f t="shared" si="226"/>
        <v/>
      </c>
      <c r="AU428" s="36" t="str">
        <f t="shared" si="227"/>
        <v/>
      </c>
      <c r="AV428" s="55"/>
      <c r="AW428" s="34"/>
      <c r="AX428" s="148"/>
      <c r="AY428" s="34"/>
      <c r="AZ428" s="32" t="str">
        <f t="shared" si="228"/>
        <v/>
      </c>
      <c r="BA428" s="34"/>
      <c r="BB428" s="32" t="str">
        <f t="shared" si="229"/>
        <v/>
      </c>
      <c r="BC428" s="34"/>
      <c r="BD428" s="32" t="str">
        <f t="shared" si="230"/>
        <v/>
      </c>
      <c r="BE428" s="34"/>
      <c r="BF428" s="36" t="str">
        <f t="shared" si="231"/>
        <v/>
      </c>
      <c r="BG428" s="36" t="str">
        <f t="shared" si="232"/>
        <v/>
      </c>
      <c r="BH428" s="36" t="str">
        <f t="shared" si="233"/>
        <v/>
      </c>
      <c r="BI428" s="55"/>
      <c r="BJ428" s="34"/>
      <c r="BK428" s="148"/>
      <c r="BL428" s="34"/>
      <c r="BM428" s="32" t="str">
        <f t="shared" si="234"/>
        <v/>
      </c>
      <c r="BN428" s="34"/>
      <c r="BO428" s="32" t="str">
        <f t="shared" si="235"/>
        <v/>
      </c>
      <c r="BP428" s="34"/>
      <c r="BQ428" s="32" t="str">
        <f t="shared" si="236"/>
        <v/>
      </c>
      <c r="BR428" s="34"/>
      <c r="BS428" s="36" t="str">
        <f t="shared" si="237"/>
        <v/>
      </c>
      <c r="BT428" s="36" t="str">
        <f t="shared" si="238"/>
        <v/>
      </c>
      <c r="BU428" s="36" t="str">
        <f t="shared" si="239"/>
        <v/>
      </c>
      <c r="BV428" s="55"/>
      <c r="BW428" s="36" t="str">
        <f t="shared" si="240"/>
        <v/>
      </c>
      <c r="BX428" s="36" t="str">
        <f t="shared" si="240"/>
        <v/>
      </c>
      <c r="BY428" s="31"/>
      <c r="BZ428" s="38"/>
      <c r="CB428" s="120" t="e">
        <f t="shared" ca="1" si="209"/>
        <v>#VALUE!</v>
      </c>
      <c r="CC428" s="2" t="e">
        <f t="shared" ca="1" si="241"/>
        <v>#VALUE!</v>
      </c>
    </row>
    <row r="429" spans="1:81" s="10" customFormat="1" ht="25.15" customHeight="1" x14ac:dyDescent="0.2">
      <c r="A429" s="52" t="str">
        <f t="shared" si="242"/>
        <v/>
      </c>
      <c r="B429" s="157" t="e">
        <f t="shared" ca="1" si="210"/>
        <v>#VALUE!</v>
      </c>
      <c r="C429" s="157" t="e">
        <f t="shared" si="211"/>
        <v>#VALUE!</v>
      </c>
      <c r="D429" s="29"/>
      <c r="E429" s="155" t="str">
        <f ca="1">IFERROR(INDIRECT(ADDRESS(MATCH(D429,CatModules!C:C,0),2,1,1,"CatModules")),"")</f>
        <v/>
      </c>
      <c r="F429" s="96"/>
      <c r="G429" s="156" t="str">
        <f ca="1">IFERROR(INDIRECT(ADDRESS(MATCH(CONCATENATE(E429,"-",F429),CatInt!K:K,0),3,1,1,"CatInt")),"")</f>
        <v/>
      </c>
      <c r="H429" s="45" t="str">
        <f>IF(F429="","",VLOOKUP(F429,#REF!,2,FALSE))</f>
        <v/>
      </c>
      <c r="I429" s="29"/>
      <c r="J429" s="155" t="e">
        <f t="shared" si="212"/>
        <v>#VALUE!</v>
      </c>
      <c r="K429" s="155" t="e">
        <f t="shared" si="213"/>
        <v>#VALUE!</v>
      </c>
      <c r="L429" s="153"/>
      <c r="M429" s="53"/>
      <c r="N429" s="175">
        <f t="shared" si="214"/>
        <v>1429</v>
      </c>
      <c r="O429" s="53"/>
      <c r="P429" s="175">
        <f t="shared" si="215"/>
        <v>10429</v>
      </c>
      <c r="Q429" s="30"/>
      <c r="R429" s="149" t="str">
        <f>IFERROR(VLOOKUP(Q429,Setup!D$16:E$25,2,FALSE),"")</f>
        <v/>
      </c>
      <c r="S429" s="51" t="str">
        <f ca="1">IFERROR(IF(OR(I429="",VLOOKUP(I429,CatCostInp!$E$2:$K$88,7,FALSE)=0),"",VLOOKUP(I429,CatCostInp!$E$2:$K$88,7,FALSE)),"")</f>
        <v/>
      </c>
      <c r="T429" s="159" t="e">
        <f>VLOOKUP(U429,#REF!,2,FALSE)</f>
        <v>#REF!</v>
      </c>
      <c r="U429" s="30"/>
      <c r="V429" s="1" t="str">
        <f ca="1">IF(U429=Setup!$C$10,"Grant",IF('Other Pharma &amp; Health Products'!U429=Setup!$C$11,"Local",IF('Other Pharma &amp; Health Products'!U429=Setup!$C$12,"Other","")))</f>
        <v/>
      </c>
      <c r="W429" s="34"/>
      <c r="X429" s="148"/>
      <c r="Y429" s="34"/>
      <c r="Z429" s="36" t="str">
        <f t="shared" si="216"/>
        <v/>
      </c>
      <c r="AA429" s="34"/>
      <c r="AB429" s="32" t="str">
        <f t="shared" si="217"/>
        <v/>
      </c>
      <c r="AC429" s="34"/>
      <c r="AD429" s="32" t="str">
        <f t="shared" si="218"/>
        <v/>
      </c>
      <c r="AE429" s="34"/>
      <c r="AF429" s="36" t="str">
        <f t="shared" si="219"/>
        <v/>
      </c>
      <c r="AG429" s="36" t="str">
        <f t="shared" si="220"/>
        <v/>
      </c>
      <c r="AH429" s="36" t="str">
        <f t="shared" si="221"/>
        <v/>
      </c>
      <c r="AI429" s="55"/>
      <c r="AJ429" s="37"/>
      <c r="AK429" s="148"/>
      <c r="AL429" s="34"/>
      <c r="AM429" s="32" t="str">
        <f t="shared" si="222"/>
        <v/>
      </c>
      <c r="AN429" s="34"/>
      <c r="AO429" s="32" t="str">
        <f t="shared" si="223"/>
        <v/>
      </c>
      <c r="AP429" s="34"/>
      <c r="AQ429" s="32" t="str">
        <f t="shared" si="224"/>
        <v/>
      </c>
      <c r="AR429" s="34"/>
      <c r="AS429" s="36" t="str">
        <f t="shared" si="225"/>
        <v/>
      </c>
      <c r="AT429" s="36" t="str">
        <f t="shared" si="226"/>
        <v/>
      </c>
      <c r="AU429" s="36" t="str">
        <f t="shared" si="227"/>
        <v/>
      </c>
      <c r="AV429" s="55"/>
      <c r="AW429" s="34"/>
      <c r="AX429" s="148"/>
      <c r="AY429" s="34"/>
      <c r="AZ429" s="32" t="str">
        <f t="shared" si="228"/>
        <v/>
      </c>
      <c r="BA429" s="34"/>
      <c r="BB429" s="32" t="str">
        <f t="shared" si="229"/>
        <v/>
      </c>
      <c r="BC429" s="34"/>
      <c r="BD429" s="32" t="str">
        <f t="shared" si="230"/>
        <v/>
      </c>
      <c r="BE429" s="34"/>
      <c r="BF429" s="36" t="str">
        <f t="shared" si="231"/>
        <v/>
      </c>
      <c r="BG429" s="36" t="str">
        <f t="shared" si="232"/>
        <v/>
      </c>
      <c r="BH429" s="36" t="str">
        <f t="shared" si="233"/>
        <v/>
      </c>
      <c r="BI429" s="55"/>
      <c r="BJ429" s="34"/>
      <c r="BK429" s="148"/>
      <c r="BL429" s="34"/>
      <c r="BM429" s="32" t="str">
        <f t="shared" si="234"/>
        <v/>
      </c>
      <c r="BN429" s="34"/>
      <c r="BO429" s="32" t="str">
        <f t="shared" si="235"/>
        <v/>
      </c>
      <c r="BP429" s="34"/>
      <c r="BQ429" s="32" t="str">
        <f t="shared" si="236"/>
        <v/>
      </c>
      <c r="BR429" s="34"/>
      <c r="BS429" s="36" t="str">
        <f t="shared" si="237"/>
        <v/>
      </c>
      <c r="BT429" s="36" t="str">
        <f t="shared" si="238"/>
        <v/>
      </c>
      <c r="BU429" s="36" t="str">
        <f t="shared" si="239"/>
        <v/>
      </c>
      <c r="BV429" s="55"/>
      <c r="BW429" s="36" t="str">
        <f t="shared" si="240"/>
        <v/>
      </c>
      <c r="BX429" s="36" t="str">
        <f t="shared" si="240"/>
        <v/>
      </c>
      <c r="BY429" s="31"/>
      <c r="BZ429" s="38"/>
      <c r="CB429" s="120" t="e">
        <f t="shared" ca="1" si="209"/>
        <v>#VALUE!</v>
      </c>
      <c r="CC429" s="2" t="e">
        <f t="shared" ca="1" si="241"/>
        <v>#VALUE!</v>
      </c>
    </row>
    <row r="430" spans="1:81" s="10" customFormat="1" ht="25.15" customHeight="1" x14ac:dyDescent="0.2">
      <c r="A430" s="52" t="str">
        <f t="shared" si="242"/>
        <v/>
      </c>
      <c r="B430" s="157" t="e">
        <f t="shared" ca="1" si="210"/>
        <v>#VALUE!</v>
      </c>
      <c r="C430" s="157" t="e">
        <f t="shared" si="211"/>
        <v>#VALUE!</v>
      </c>
      <c r="D430" s="29"/>
      <c r="E430" s="155" t="str">
        <f ca="1">IFERROR(INDIRECT(ADDRESS(MATCH(D430,CatModules!C:C,0),2,1,1,"CatModules")),"")</f>
        <v/>
      </c>
      <c r="F430" s="96"/>
      <c r="G430" s="156" t="str">
        <f ca="1">IFERROR(INDIRECT(ADDRESS(MATCH(CONCATENATE(E430,"-",F430),CatInt!K:K,0),3,1,1,"CatInt")),"")</f>
        <v/>
      </c>
      <c r="H430" s="45" t="str">
        <f>IF(F430="","",VLOOKUP(F430,#REF!,2,FALSE))</f>
        <v/>
      </c>
      <c r="I430" s="29"/>
      <c r="J430" s="155" t="e">
        <f t="shared" si="212"/>
        <v>#VALUE!</v>
      </c>
      <c r="K430" s="155" t="e">
        <f t="shared" si="213"/>
        <v>#VALUE!</v>
      </c>
      <c r="L430" s="153"/>
      <c r="M430" s="53"/>
      <c r="N430" s="175">
        <f t="shared" si="214"/>
        <v>1430</v>
      </c>
      <c r="O430" s="53"/>
      <c r="P430" s="175">
        <f t="shared" si="215"/>
        <v>10430</v>
      </c>
      <c r="Q430" s="30"/>
      <c r="R430" s="149" t="str">
        <f>IFERROR(VLOOKUP(Q430,Setup!D$16:E$25,2,FALSE),"")</f>
        <v/>
      </c>
      <c r="S430" s="51" t="str">
        <f ca="1">IFERROR(IF(OR(I430="",VLOOKUP(I430,CatCostInp!$E$2:$K$88,7,FALSE)=0),"",VLOOKUP(I430,CatCostInp!$E$2:$K$88,7,FALSE)),"")</f>
        <v/>
      </c>
      <c r="T430" s="159" t="e">
        <f>VLOOKUP(U430,#REF!,2,FALSE)</f>
        <v>#REF!</v>
      </c>
      <c r="U430" s="30"/>
      <c r="V430" s="1" t="str">
        <f ca="1">IF(U430=Setup!$C$10,"Grant",IF('Other Pharma &amp; Health Products'!U430=Setup!$C$11,"Local",IF('Other Pharma &amp; Health Products'!U430=Setup!$C$12,"Other","")))</f>
        <v/>
      </c>
      <c r="W430" s="34"/>
      <c r="X430" s="148"/>
      <c r="Y430" s="34"/>
      <c r="Z430" s="36" t="str">
        <f t="shared" si="216"/>
        <v/>
      </c>
      <c r="AA430" s="34"/>
      <c r="AB430" s="32" t="str">
        <f t="shared" si="217"/>
        <v/>
      </c>
      <c r="AC430" s="34"/>
      <c r="AD430" s="32" t="str">
        <f t="shared" si="218"/>
        <v/>
      </c>
      <c r="AE430" s="34"/>
      <c r="AF430" s="36" t="str">
        <f t="shared" si="219"/>
        <v/>
      </c>
      <c r="AG430" s="36" t="str">
        <f t="shared" si="220"/>
        <v/>
      </c>
      <c r="AH430" s="36" t="str">
        <f t="shared" si="221"/>
        <v/>
      </c>
      <c r="AI430" s="55"/>
      <c r="AJ430" s="37"/>
      <c r="AK430" s="148"/>
      <c r="AL430" s="34"/>
      <c r="AM430" s="32" t="str">
        <f t="shared" si="222"/>
        <v/>
      </c>
      <c r="AN430" s="34"/>
      <c r="AO430" s="32" t="str">
        <f t="shared" si="223"/>
        <v/>
      </c>
      <c r="AP430" s="34"/>
      <c r="AQ430" s="32" t="str">
        <f t="shared" si="224"/>
        <v/>
      </c>
      <c r="AR430" s="34"/>
      <c r="AS430" s="36" t="str">
        <f t="shared" si="225"/>
        <v/>
      </c>
      <c r="AT430" s="36" t="str">
        <f t="shared" si="226"/>
        <v/>
      </c>
      <c r="AU430" s="36" t="str">
        <f t="shared" si="227"/>
        <v/>
      </c>
      <c r="AV430" s="55"/>
      <c r="AW430" s="34"/>
      <c r="AX430" s="148"/>
      <c r="AY430" s="34"/>
      <c r="AZ430" s="32" t="str">
        <f t="shared" si="228"/>
        <v/>
      </c>
      <c r="BA430" s="34"/>
      <c r="BB430" s="32" t="str">
        <f t="shared" si="229"/>
        <v/>
      </c>
      <c r="BC430" s="34"/>
      <c r="BD430" s="32" t="str">
        <f t="shared" si="230"/>
        <v/>
      </c>
      <c r="BE430" s="34"/>
      <c r="BF430" s="36" t="str">
        <f t="shared" si="231"/>
        <v/>
      </c>
      <c r="BG430" s="36" t="str">
        <f t="shared" si="232"/>
        <v/>
      </c>
      <c r="BH430" s="36" t="str">
        <f t="shared" si="233"/>
        <v/>
      </c>
      <c r="BI430" s="55"/>
      <c r="BJ430" s="34"/>
      <c r="BK430" s="148"/>
      <c r="BL430" s="34"/>
      <c r="BM430" s="32" t="str">
        <f t="shared" si="234"/>
        <v/>
      </c>
      <c r="BN430" s="34"/>
      <c r="BO430" s="32" t="str">
        <f t="shared" si="235"/>
        <v/>
      </c>
      <c r="BP430" s="34"/>
      <c r="BQ430" s="32" t="str">
        <f t="shared" si="236"/>
        <v/>
      </c>
      <c r="BR430" s="34"/>
      <c r="BS430" s="36" t="str">
        <f t="shared" si="237"/>
        <v/>
      </c>
      <c r="BT430" s="36" t="str">
        <f t="shared" si="238"/>
        <v/>
      </c>
      <c r="BU430" s="36" t="str">
        <f t="shared" si="239"/>
        <v/>
      </c>
      <c r="BV430" s="55"/>
      <c r="BW430" s="36" t="str">
        <f t="shared" si="240"/>
        <v/>
      </c>
      <c r="BX430" s="36" t="str">
        <f t="shared" si="240"/>
        <v/>
      </c>
      <c r="BY430" s="31"/>
      <c r="BZ430" s="38"/>
      <c r="CB430" s="120" t="e">
        <f t="shared" ca="1" si="209"/>
        <v>#VALUE!</v>
      </c>
      <c r="CC430" s="2" t="e">
        <f t="shared" ca="1" si="241"/>
        <v>#VALUE!</v>
      </c>
    </row>
    <row r="431" spans="1:81" s="10" customFormat="1" ht="25.15" customHeight="1" x14ac:dyDescent="0.2">
      <c r="A431" s="52" t="str">
        <f t="shared" si="242"/>
        <v/>
      </c>
      <c r="B431" s="157" t="e">
        <f t="shared" ca="1" si="210"/>
        <v>#VALUE!</v>
      </c>
      <c r="C431" s="157" t="e">
        <f t="shared" si="211"/>
        <v>#VALUE!</v>
      </c>
      <c r="D431" s="29"/>
      <c r="E431" s="155" t="str">
        <f ca="1">IFERROR(INDIRECT(ADDRESS(MATCH(D431,CatModules!C:C,0),2,1,1,"CatModules")),"")</f>
        <v/>
      </c>
      <c r="F431" s="96"/>
      <c r="G431" s="156" t="str">
        <f ca="1">IFERROR(INDIRECT(ADDRESS(MATCH(CONCATENATE(E431,"-",F431),CatInt!K:K,0),3,1,1,"CatInt")),"")</f>
        <v/>
      </c>
      <c r="H431" s="45" t="str">
        <f>IF(F431="","",VLOOKUP(F431,#REF!,2,FALSE))</f>
        <v/>
      </c>
      <c r="I431" s="29"/>
      <c r="J431" s="155" t="e">
        <f t="shared" si="212"/>
        <v>#VALUE!</v>
      </c>
      <c r="K431" s="155" t="e">
        <f t="shared" si="213"/>
        <v>#VALUE!</v>
      </c>
      <c r="L431" s="153"/>
      <c r="M431" s="53"/>
      <c r="N431" s="175">
        <f t="shared" si="214"/>
        <v>1431</v>
      </c>
      <c r="O431" s="53"/>
      <c r="P431" s="175">
        <f t="shared" si="215"/>
        <v>10431</v>
      </c>
      <c r="Q431" s="30"/>
      <c r="R431" s="149" t="str">
        <f>IFERROR(VLOOKUP(Q431,Setup!D$16:E$25,2,FALSE),"")</f>
        <v/>
      </c>
      <c r="S431" s="51" t="str">
        <f ca="1">IFERROR(IF(OR(I431="",VLOOKUP(I431,CatCostInp!$E$2:$K$88,7,FALSE)=0),"",VLOOKUP(I431,CatCostInp!$E$2:$K$88,7,FALSE)),"")</f>
        <v/>
      </c>
      <c r="T431" s="159" t="e">
        <f>VLOOKUP(U431,#REF!,2,FALSE)</f>
        <v>#REF!</v>
      </c>
      <c r="U431" s="30"/>
      <c r="V431" s="1" t="str">
        <f ca="1">IF(U431=Setup!$C$10,"Grant",IF('Other Pharma &amp; Health Products'!U431=Setup!$C$11,"Local",IF('Other Pharma &amp; Health Products'!U431=Setup!$C$12,"Other","")))</f>
        <v/>
      </c>
      <c r="W431" s="34"/>
      <c r="X431" s="148"/>
      <c r="Y431" s="34"/>
      <c r="Z431" s="36" t="str">
        <f t="shared" si="216"/>
        <v/>
      </c>
      <c r="AA431" s="34"/>
      <c r="AB431" s="32" t="str">
        <f t="shared" si="217"/>
        <v/>
      </c>
      <c r="AC431" s="34"/>
      <c r="AD431" s="32" t="str">
        <f t="shared" si="218"/>
        <v/>
      </c>
      <c r="AE431" s="34"/>
      <c r="AF431" s="36" t="str">
        <f t="shared" si="219"/>
        <v/>
      </c>
      <c r="AG431" s="36" t="str">
        <f t="shared" si="220"/>
        <v/>
      </c>
      <c r="AH431" s="36" t="str">
        <f t="shared" si="221"/>
        <v/>
      </c>
      <c r="AI431" s="55"/>
      <c r="AJ431" s="37"/>
      <c r="AK431" s="148"/>
      <c r="AL431" s="34"/>
      <c r="AM431" s="32" t="str">
        <f t="shared" si="222"/>
        <v/>
      </c>
      <c r="AN431" s="34"/>
      <c r="AO431" s="32" t="str">
        <f t="shared" si="223"/>
        <v/>
      </c>
      <c r="AP431" s="34"/>
      <c r="AQ431" s="32" t="str">
        <f t="shared" si="224"/>
        <v/>
      </c>
      <c r="AR431" s="34"/>
      <c r="AS431" s="36" t="str">
        <f t="shared" si="225"/>
        <v/>
      </c>
      <c r="AT431" s="36" t="str">
        <f t="shared" si="226"/>
        <v/>
      </c>
      <c r="AU431" s="36" t="str">
        <f t="shared" si="227"/>
        <v/>
      </c>
      <c r="AV431" s="55"/>
      <c r="AW431" s="34"/>
      <c r="AX431" s="148"/>
      <c r="AY431" s="34"/>
      <c r="AZ431" s="32" t="str">
        <f t="shared" si="228"/>
        <v/>
      </c>
      <c r="BA431" s="34"/>
      <c r="BB431" s="32" t="str">
        <f t="shared" si="229"/>
        <v/>
      </c>
      <c r="BC431" s="34"/>
      <c r="BD431" s="32" t="str">
        <f t="shared" si="230"/>
        <v/>
      </c>
      <c r="BE431" s="34"/>
      <c r="BF431" s="36" t="str">
        <f t="shared" si="231"/>
        <v/>
      </c>
      <c r="BG431" s="36" t="str">
        <f t="shared" si="232"/>
        <v/>
      </c>
      <c r="BH431" s="36" t="str">
        <f t="shared" si="233"/>
        <v/>
      </c>
      <c r="BI431" s="55"/>
      <c r="BJ431" s="34"/>
      <c r="BK431" s="148"/>
      <c r="BL431" s="34"/>
      <c r="BM431" s="32" t="str">
        <f t="shared" si="234"/>
        <v/>
      </c>
      <c r="BN431" s="34"/>
      <c r="BO431" s="32" t="str">
        <f t="shared" si="235"/>
        <v/>
      </c>
      <c r="BP431" s="34"/>
      <c r="BQ431" s="32" t="str">
        <f t="shared" si="236"/>
        <v/>
      </c>
      <c r="BR431" s="34"/>
      <c r="BS431" s="36" t="str">
        <f t="shared" si="237"/>
        <v/>
      </c>
      <c r="BT431" s="36" t="str">
        <f t="shared" si="238"/>
        <v/>
      </c>
      <c r="BU431" s="36" t="str">
        <f t="shared" si="239"/>
        <v/>
      </c>
      <c r="BV431" s="55"/>
      <c r="BW431" s="36" t="str">
        <f t="shared" si="240"/>
        <v/>
      </c>
      <c r="BX431" s="36" t="str">
        <f t="shared" si="240"/>
        <v/>
      </c>
      <c r="BY431" s="31"/>
      <c r="BZ431" s="38"/>
      <c r="CB431" s="120" t="e">
        <f t="shared" ca="1" si="209"/>
        <v>#VALUE!</v>
      </c>
      <c r="CC431" s="2" t="e">
        <f t="shared" ca="1" si="241"/>
        <v>#VALUE!</v>
      </c>
    </row>
    <row r="432" spans="1:81" s="10" customFormat="1" ht="25.15" customHeight="1" x14ac:dyDescent="0.2">
      <c r="A432" s="52" t="str">
        <f t="shared" si="242"/>
        <v/>
      </c>
      <c r="B432" s="157" t="e">
        <f t="shared" ca="1" si="210"/>
        <v>#VALUE!</v>
      </c>
      <c r="C432" s="157" t="e">
        <f t="shared" si="211"/>
        <v>#VALUE!</v>
      </c>
      <c r="D432" s="29"/>
      <c r="E432" s="155" t="str">
        <f ca="1">IFERROR(INDIRECT(ADDRESS(MATCH(D432,CatModules!C:C,0),2,1,1,"CatModules")),"")</f>
        <v/>
      </c>
      <c r="F432" s="96"/>
      <c r="G432" s="156" t="str">
        <f ca="1">IFERROR(INDIRECT(ADDRESS(MATCH(CONCATENATE(E432,"-",F432),CatInt!K:K,0),3,1,1,"CatInt")),"")</f>
        <v/>
      </c>
      <c r="H432" s="45" t="str">
        <f>IF(F432="","",VLOOKUP(F432,#REF!,2,FALSE))</f>
        <v/>
      </c>
      <c r="I432" s="29"/>
      <c r="J432" s="155" t="e">
        <f t="shared" si="212"/>
        <v>#VALUE!</v>
      </c>
      <c r="K432" s="155" t="e">
        <f t="shared" si="213"/>
        <v>#VALUE!</v>
      </c>
      <c r="L432" s="153"/>
      <c r="M432" s="53"/>
      <c r="N432" s="175">
        <f t="shared" si="214"/>
        <v>1432</v>
      </c>
      <c r="O432" s="53"/>
      <c r="P432" s="175">
        <f t="shared" si="215"/>
        <v>10432</v>
      </c>
      <c r="Q432" s="30"/>
      <c r="R432" s="149" t="str">
        <f>IFERROR(VLOOKUP(Q432,Setup!D$16:E$25,2,FALSE),"")</f>
        <v/>
      </c>
      <c r="S432" s="51" t="str">
        <f ca="1">IFERROR(IF(OR(I432="",VLOOKUP(I432,CatCostInp!$E$2:$K$88,7,FALSE)=0),"",VLOOKUP(I432,CatCostInp!$E$2:$K$88,7,FALSE)),"")</f>
        <v/>
      </c>
      <c r="T432" s="159" t="e">
        <f>VLOOKUP(U432,#REF!,2,FALSE)</f>
        <v>#REF!</v>
      </c>
      <c r="U432" s="30"/>
      <c r="V432" s="1" t="str">
        <f ca="1">IF(U432=Setup!$C$10,"Grant",IF('Other Pharma &amp; Health Products'!U432=Setup!$C$11,"Local",IF('Other Pharma &amp; Health Products'!U432=Setup!$C$12,"Other","")))</f>
        <v/>
      </c>
      <c r="W432" s="34"/>
      <c r="X432" s="148"/>
      <c r="Y432" s="34"/>
      <c r="Z432" s="36" t="str">
        <f t="shared" si="216"/>
        <v/>
      </c>
      <c r="AA432" s="34"/>
      <c r="AB432" s="32" t="str">
        <f t="shared" si="217"/>
        <v/>
      </c>
      <c r="AC432" s="34"/>
      <c r="AD432" s="32" t="str">
        <f t="shared" si="218"/>
        <v/>
      </c>
      <c r="AE432" s="34"/>
      <c r="AF432" s="36" t="str">
        <f t="shared" si="219"/>
        <v/>
      </c>
      <c r="AG432" s="36" t="str">
        <f t="shared" si="220"/>
        <v/>
      </c>
      <c r="AH432" s="36" t="str">
        <f t="shared" si="221"/>
        <v/>
      </c>
      <c r="AI432" s="55"/>
      <c r="AJ432" s="37"/>
      <c r="AK432" s="148"/>
      <c r="AL432" s="34"/>
      <c r="AM432" s="32" t="str">
        <f t="shared" si="222"/>
        <v/>
      </c>
      <c r="AN432" s="34"/>
      <c r="AO432" s="32" t="str">
        <f t="shared" si="223"/>
        <v/>
      </c>
      <c r="AP432" s="34"/>
      <c r="AQ432" s="32" t="str">
        <f t="shared" si="224"/>
        <v/>
      </c>
      <c r="AR432" s="34"/>
      <c r="AS432" s="36" t="str">
        <f t="shared" si="225"/>
        <v/>
      </c>
      <c r="AT432" s="36" t="str">
        <f t="shared" si="226"/>
        <v/>
      </c>
      <c r="AU432" s="36" t="str">
        <f t="shared" si="227"/>
        <v/>
      </c>
      <c r="AV432" s="55"/>
      <c r="AW432" s="34"/>
      <c r="AX432" s="148"/>
      <c r="AY432" s="34"/>
      <c r="AZ432" s="32" t="str">
        <f t="shared" si="228"/>
        <v/>
      </c>
      <c r="BA432" s="34"/>
      <c r="BB432" s="32" t="str">
        <f t="shared" si="229"/>
        <v/>
      </c>
      <c r="BC432" s="34"/>
      <c r="BD432" s="32" t="str">
        <f t="shared" si="230"/>
        <v/>
      </c>
      <c r="BE432" s="34"/>
      <c r="BF432" s="36" t="str">
        <f t="shared" si="231"/>
        <v/>
      </c>
      <c r="BG432" s="36" t="str">
        <f t="shared" si="232"/>
        <v/>
      </c>
      <c r="BH432" s="36" t="str">
        <f t="shared" si="233"/>
        <v/>
      </c>
      <c r="BI432" s="55"/>
      <c r="BJ432" s="34"/>
      <c r="BK432" s="148"/>
      <c r="BL432" s="34"/>
      <c r="BM432" s="32" t="str">
        <f t="shared" si="234"/>
        <v/>
      </c>
      <c r="BN432" s="34"/>
      <c r="BO432" s="32" t="str">
        <f t="shared" si="235"/>
        <v/>
      </c>
      <c r="BP432" s="34"/>
      <c r="BQ432" s="32" t="str">
        <f t="shared" si="236"/>
        <v/>
      </c>
      <c r="BR432" s="34"/>
      <c r="BS432" s="36" t="str">
        <f t="shared" si="237"/>
        <v/>
      </c>
      <c r="BT432" s="36" t="str">
        <f t="shared" si="238"/>
        <v/>
      </c>
      <c r="BU432" s="36" t="str">
        <f t="shared" si="239"/>
        <v/>
      </c>
      <c r="BV432" s="55"/>
      <c r="BW432" s="36" t="str">
        <f t="shared" si="240"/>
        <v/>
      </c>
      <c r="BX432" s="36" t="str">
        <f t="shared" si="240"/>
        <v/>
      </c>
      <c r="BY432" s="31"/>
      <c r="BZ432" s="38"/>
      <c r="CB432" s="120" t="e">
        <f t="shared" ca="1" si="209"/>
        <v>#VALUE!</v>
      </c>
      <c r="CC432" s="2" t="e">
        <f t="shared" ca="1" si="241"/>
        <v>#VALUE!</v>
      </c>
    </row>
    <row r="433" spans="1:81" s="10" customFormat="1" ht="25.15" customHeight="1" x14ac:dyDescent="0.2">
      <c r="A433" s="52" t="str">
        <f t="shared" si="242"/>
        <v/>
      </c>
      <c r="B433" s="157" t="e">
        <f t="shared" ca="1" si="210"/>
        <v>#VALUE!</v>
      </c>
      <c r="C433" s="157" t="e">
        <f t="shared" si="211"/>
        <v>#VALUE!</v>
      </c>
      <c r="D433" s="29"/>
      <c r="E433" s="155" t="str">
        <f ca="1">IFERROR(INDIRECT(ADDRESS(MATCH(D433,CatModules!C:C,0),2,1,1,"CatModules")),"")</f>
        <v/>
      </c>
      <c r="F433" s="96"/>
      <c r="G433" s="156" t="str">
        <f ca="1">IFERROR(INDIRECT(ADDRESS(MATCH(CONCATENATE(E433,"-",F433),CatInt!K:K,0),3,1,1,"CatInt")),"")</f>
        <v/>
      </c>
      <c r="H433" s="45" t="str">
        <f>IF(F433="","",VLOOKUP(F433,#REF!,2,FALSE))</f>
        <v/>
      </c>
      <c r="I433" s="29"/>
      <c r="J433" s="155" t="e">
        <f t="shared" si="212"/>
        <v>#VALUE!</v>
      </c>
      <c r="K433" s="155" t="e">
        <f t="shared" si="213"/>
        <v>#VALUE!</v>
      </c>
      <c r="L433" s="153"/>
      <c r="M433" s="53"/>
      <c r="N433" s="175">
        <f t="shared" si="214"/>
        <v>1433</v>
      </c>
      <c r="O433" s="53"/>
      <c r="P433" s="175">
        <f t="shared" si="215"/>
        <v>10433</v>
      </c>
      <c r="Q433" s="30"/>
      <c r="R433" s="149" t="str">
        <f>IFERROR(VLOOKUP(Q433,Setup!D$16:E$25,2,FALSE),"")</f>
        <v/>
      </c>
      <c r="S433" s="51" t="str">
        <f ca="1">IFERROR(IF(OR(I433="",VLOOKUP(I433,CatCostInp!$E$2:$K$88,7,FALSE)=0),"",VLOOKUP(I433,CatCostInp!$E$2:$K$88,7,FALSE)),"")</f>
        <v/>
      </c>
      <c r="T433" s="159" t="e">
        <f>VLOOKUP(U433,#REF!,2,FALSE)</f>
        <v>#REF!</v>
      </c>
      <c r="U433" s="30"/>
      <c r="V433" s="1" t="str">
        <f ca="1">IF(U433=Setup!$C$10,"Grant",IF('Other Pharma &amp; Health Products'!U433=Setup!$C$11,"Local",IF('Other Pharma &amp; Health Products'!U433=Setup!$C$12,"Other","")))</f>
        <v/>
      </c>
      <c r="W433" s="34"/>
      <c r="X433" s="148"/>
      <c r="Y433" s="34"/>
      <c r="Z433" s="36" t="str">
        <f t="shared" si="216"/>
        <v/>
      </c>
      <c r="AA433" s="34"/>
      <c r="AB433" s="32" t="str">
        <f t="shared" si="217"/>
        <v/>
      </c>
      <c r="AC433" s="34"/>
      <c r="AD433" s="32" t="str">
        <f t="shared" si="218"/>
        <v/>
      </c>
      <c r="AE433" s="34"/>
      <c r="AF433" s="36" t="str">
        <f t="shared" si="219"/>
        <v/>
      </c>
      <c r="AG433" s="36" t="str">
        <f t="shared" si="220"/>
        <v/>
      </c>
      <c r="AH433" s="36" t="str">
        <f t="shared" si="221"/>
        <v/>
      </c>
      <c r="AI433" s="55"/>
      <c r="AJ433" s="37"/>
      <c r="AK433" s="148"/>
      <c r="AL433" s="34"/>
      <c r="AM433" s="32" t="str">
        <f t="shared" si="222"/>
        <v/>
      </c>
      <c r="AN433" s="34"/>
      <c r="AO433" s="32" t="str">
        <f t="shared" si="223"/>
        <v/>
      </c>
      <c r="AP433" s="34"/>
      <c r="AQ433" s="32" t="str">
        <f t="shared" si="224"/>
        <v/>
      </c>
      <c r="AR433" s="34"/>
      <c r="AS433" s="36" t="str">
        <f t="shared" si="225"/>
        <v/>
      </c>
      <c r="AT433" s="36" t="str">
        <f t="shared" si="226"/>
        <v/>
      </c>
      <c r="AU433" s="36" t="str">
        <f t="shared" si="227"/>
        <v/>
      </c>
      <c r="AV433" s="55"/>
      <c r="AW433" s="34"/>
      <c r="AX433" s="148"/>
      <c r="AY433" s="34"/>
      <c r="AZ433" s="32" t="str">
        <f t="shared" si="228"/>
        <v/>
      </c>
      <c r="BA433" s="34"/>
      <c r="BB433" s="32" t="str">
        <f t="shared" si="229"/>
        <v/>
      </c>
      <c r="BC433" s="34"/>
      <c r="BD433" s="32" t="str">
        <f t="shared" si="230"/>
        <v/>
      </c>
      <c r="BE433" s="34"/>
      <c r="BF433" s="36" t="str">
        <f t="shared" si="231"/>
        <v/>
      </c>
      <c r="BG433" s="36" t="str">
        <f t="shared" si="232"/>
        <v/>
      </c>
      <c r="BH433" s="36" t="str">
        <f t="shared" si="233"/>
        <v/>
      </c>
      <c r="BI433" s="55"/>
      <c r="BJ433" s="34"/>
      <c r="BK433" s="148"/>
      <c r="BL433" s="34"/>
      <c r="BM433" s="32" t="str">
        <f t="shared" si="234"/>
        <v/>
      </c>
      <c r="BN433" s="34"/>
      <c r="BO433" s="32" t="str">
        <f t="shared" si="235"/>
        <v/>
      </c>
      <c r="BP433" s="34"/>
      <c r="BQ433" s="32" t="str">
        <f t="shared" si="236"/>
        <v/>
      </c>
      <c r="BR433" s="34"/>
      <c r="BS433" s="36" t="str">
        <f t="shared" si="237"/>
        <v/>
      </c>
      <c r="BT433" s="36" t="str">
        <f t="shared" si="238"/>
        <v/>
      </c>
      <c r="BU433" s="36" t="str">
        <f t="shared" si="239"/>
        <v/>
      </c>
      <c r="BV433" s="55"/>
      <c r="BW433" s="36" t="str">
        <f t="shared" si="240"/>
        <v/>
      </c>
      <c r="BX433" s="36" t="str">
        <f t="shared" si="240"/>
        <v/>
      </c>
      <c r="BY433" s="31"/>
      <c r="BZ433" s="38"/>
      <c r="CB433" s="120" t="e">
        <f t="shared" ca="1" si="209"/>
        <v>#VALUE!</v>
      </c>
      <c r="CC433" s="2" t="e">
        <f t="shared" ca="1" si="241"/>
        <v>#VALUE!</v>
      </c>
    </row>
    <row r="434" spans="1:81" s="10" customFormat="1" ht="25.15" customHeight="1" x14ac:dyDescent="0.2">
      <c r="A434" s="52" t="str">
        <f t="shared" si="242"/>
        <v/>
      </c>
      <c r="B434" s="157" t="e">
        <f t="shared" ca="1" si="210"/>
        <v>#VALUE!</v>
      </c>
      <c r="C434" s="157" t="e">
        <f t="shared" si="211"/>
        <v>#VALUE!</v>
      </c>
      <c r="D434" s="29"/>
      <c r="E434" s="155" t="str">
        <f ca="1">IFERROR(INDIRECT(ADDRESS(MATCH(D434,CatModules!C:C,0),2,1,1,"CatModules")),"")</f>
        <v/>
      </c>
      <c r="F434" s="96"/>
      <c r="G434" s="156" t="str">
        <f ca="1">IFERROR(INDIRECT(ADDRESS(MATCH(CONCATENATE(E434,"-",F434),CatInt!K:K,0),3,1,1,"CatInt")),"")</f>
        <v/>
      </c>
      <c r="H434" s="45" t="str">
        <f>IF(F434="","",VLOOKUP(F434,#REF!,2,FALSE))</f>
        <v/>
      </c>
      <c r="I434" s="29"/>
      <c r="J434" s="155" t="e">
        <f t="shared" si="212"/>
        <v>#VALUE!</v>
      </c>
      <c r="K434" s="155" t="e">
        <f t="shared" si="213"/>
        <v>#VALUE!</v>
      </c>
      <c r="L434" s="153"/>
      <c r="M434" s="53"/>
      <c r="N434" s="175">
        <f t="shared" si="214"/>
        <v>1434</v>
      </c>
      <c r="O434" s="53"/>
      <c r="P434" s="175">
        <f t="shared" si="215"/>
        <v>10434</v>
      </c>
      <c r="Q434" s="30"/>
      <c r="R434" s="149" t="str">
        <f>IFERROR(VLOOKUP(Q434,Setup!D$16:E$25,2,FALSE),"")</f>
        <v/>
      </c>
      <c r="S434" s="51" t="str">
        <f ca="1">IFERROR(IF(OR(I434="",VLOOKUP(I434,CatCostInp!$E$2:$K$88,7,FALSE)=0),"",VLOOKUP(I434,CatCostInp!$E$2:$K$88,7,FALSE)),"")</f>
        <v/>
      </c>
      <c r="T434" s="159" t="e">
        <f>VLOOKUP(U434,#REF!,2,FALSE)</f>
        <v>#REF!</v>
      </c>
      <c r="U434" s="30"/>
      <c r="V434" s="1" t="str">
        <f ca="1">IF(U434=Setup!$C$10,"Grant",IF('Other Pharma &amp; Health Products'!U434=Setup!$C$11,"Local",IF('Other Pharma &amp; Health Products'!U434=Setup!$C$12,"Other","")))</f>
        <v/>
      </c>
      <c r="W434" s="34"/>
      <c r="X434" s="148"/>
      <c r="Y434" s="34"/>
      <c r="Z434" s="36" t="str">
        <f t="shared" si="216"/>
        <v/>
      </c>
      <c r="AA434" s="34"/>
      <c r="AB434" s="32" t="str">
        <f t="shared" si="217"/>
        <v/>
      </c>
      <c r="AC434" s="34"/>
      <c r="AD434" s="32" t="str">
        <f t="shared" si="218"/>
        <v/>
      </c>
      <c r="AE434" s="34"/>
      <c r="AF434" s="36" t="str">
        <f t="shared" si="219"/>
        <v/>
      </c>
      <c r="AG434" s="36" t="str">
        <f t="shared" si="220"/>
        <v/>
      </c>
      <c r="AH434" s="36" t="str">
        <f t="shared" si="221"/>
        <v/>
      </c>
      <c r="AI434" s="55"/>
      <c r="AJ434" s="37"/>
      <c r="AK434" s="148"/>
      <c r="AL434" s="34"/>
      <c r="AM434" s="32" t="str">
        <f t="shared" si="222"/>
        <v/>
      </c>
      <c r="AN434" s="34"/>
      <c r="AO434" s="32" t="str">
        <f t="shared" si="223"/>
        <v/>
      </c>
      <c r="AP434" s="34"/>
      <c r="AQ434" s="32" t="str">
        <f t="shared" si="224"/>
        <v/>
      </c>
      <c r="AR434" s="34"/>
      <c r="AS434" s="36" t="str">
        <f t="shared" si="225"/>
        <v/>
      </c>
      <c r="AT434" s="36" t="str">
        <f t="shared" si="226"/>
        <v/>
      </c>
      <c r="AU434" s="36" t="str">
        <f t="shared" si="227"/>
        <v/>
      </c>
      <c r="AV434" s="55"/>
      <c r="AW434" s="34"/>
      <c r="AX434" s="148"/>
      <c r="AY434" s="34"/>
      <c r="AZ434" s="32" t="str">
        <f t="shared" si="228"/>
        <v/>
      </c>
      <c r="BA434" s="34"/>
      <c r="BB434" s="32" t="str">
        <f t="shared" si="229"/>
        <v/>
      </c>
      <c r="BC434" s="34"/>
      <c r="BD434" s="32" t="str">
        <f t="shared" si="230"/>
        <v/>
      </c>
      <c r="BE434" s="34"/>
      <c r="BF434" s="36" t="str">
        <f t="shared" si="231"/>
        <v/>
      </c>
      <c r="BG434" s="36" t="str">
        <f t="shared" si="232"/>
        <v/>
      </c>
      <c r="BH434" s="36" t="str">
        <f t="shared" si="233"/>
        <v/>
      </c>
      <c r="BI434" s="55"/>
      <c r="BJ434" s="34"/>
      <c r="BK434" s="148"/>
      <c r="BL434" s="34"/>
      <c r="BM434" s="32" t="str">
        <f t="shared" si="234"/>
        <v/>
      </c>
      <c r="BN434" s="34"/>
      <c r="BO434" s="32" t="str">
        <f t="shared" si="235"/>
        <v/>
      </c>
      <c r="BP434" s="34"/>
      <c r="BQ434" s="32" t="str">
        <f t="shared" si="236"/>
        <v/>
      </c>
      <c r="BR434" s="34"/>
      <c r="BS434" s="36" t="str">
        <f t="shared" si="237"/>
        <v/>
      </c>
      <c r="BT434" s="36" t="str">
        <f t="shared" si="238"/>
        <v/>
      </c>
      <c r="BU434" s="36" t="str">
        <f t="shared" si="239"/>
        <v/>
      </c>
      <c r="BV434" s="55"/>
      <c r="BW434" s="36" t="str">
        <f t="shared" si="240"/>
        <v/>
      </c>
      <c r="BX434" s="36" t="str">
        <f t="shared" si="240"/>
        <v/>
      </c>
      <c r="BY434" s="31"/>
      <c r="BZ434" s="38"/>
      <c r="CB434" s="120" t="e">
        <f t="shared" ca="1" si="209"/>
        <v>#VALUE!</v>
      </c>
      <c r="CC434" s="2" t="e">
        <f t="shared" ca="1" si="241"/>
        <v>#VALUE!</v>
      </c>
    </row>
    <row r="435" spans="1:81" s="10" customFormat="1" ht="25.15" customHeight="1" x14ac:dyDescent="0.2">
      <c r="A435" s="52" t="str">
        <f t="shared" si="242"/>
        <v/>
      </c>
      <c r="B435" s="157" t="e">
        <f t="shared" ca="1" si="210"/>
        <v>#VALUE!</v>
      </c>
      <c r="C435" s="157" t="e">
        <f t="shared" si="211"/>
        <v>#VALUE!</v>
      </c>
      <c r="D435" s="29"/>
      <c r="E435" s="155" t="str">
        <f ca="1">IFERROR(INDIRECT(ADDRESS(MATCH(D435,CatModules!C:C,0),2,1,1,"CatModules")),"")</f>
        <v/>
      </c>
      <c r="F435" s="96"/>
      <c r="G435" s="156" t="str">
        <f ca="1">IFERROR(INDIRECT(ADDRESS(MATCH(CONCATENATE(E435,"-",F435),CatInt!K:K,0),3,1,1,"CatInt")),"")</f>
        <v/>
      </c>
      <c r="H435" s="45" t="str">
        <f>IF(F435="","",VLOOKUP(F435,#REF!,2,FALSE))</f>
        <v/>
      </c>
      <c r="I435" s="29"/>
      <c r="J435" s="155" t="e">
        <f t="shared" si="212"/>
        <v>#VALUE!</v>
      </c>
      <c r="K435" s="155" t="e">
        <f t="shared" si="213"/>
        <v>#VALUE!</v>
      </c>
      <c r="L435" s="153"/>
      <c r="M435" s="53"/>
      <c r="N435" s="175">
        <f t="shared" si="214"/>
        <v>1435</v>
      </c>
      <c r="O435" s="53"/>
      <c r="P435" s="175">
        <f t="shared" si="215"/>
        <v>10435</v>
      </c>
      <c r="Q435" s="30"/>
      <c r="R435" s="149" t="str">
        <f>IFERROR(VLOOKUP(Q435,Setup!D$16:E$25,2,FALSE),"")</f>
        <v/>
      </c>
      <c r="S435" s="51" t="str">
        <f ca="1">IFERROR(IF(OR(I435="",VLOOKUP(I435,CatCostInp!$E$2:$K$88,7,FALSE)=0),"",VLOOKUP(I435,CatCostInp!$E$2:$K$88,7,FALSE)),"")</f>
        <v/>
      </c>
      <c r="T435" s="159" t="e">
        <f>VLOOKUP(U435,#REF!,2,FALSE)</f>
        <v>#REF!</v>
      </c>
      <c r="U435" s="30"/>
      <c r="V435" s="1" t="str">
        <f ca="1">IF(U435=Setup!$C$10,"Grant",IF('Other Pharma &amp; Health Products'!U435=Setup!$C$11,"Local",IF('Other Pharma &amp; Health Products'!U435=Setup!$C$12,"Other","")))</f>
        <v/>
      </c>
      <c r="W435" s="34"/>
      <c r="X435" s="148"/>
      <c r="Y435" s="34"/>
      <c r="Z435" s="36" t="str">
        <f t="shared" si="216"/>
        <v/>
      </c>
      <c r="AA435" s="34"/>
      <c r="AB435" s="32" t="str">
        <f t="shared" si="217"/>
        <v/>
      </c>
      <c r="AC435" s="34"/>
      <c r="AD435" s="32" t="str">
        <f t="shared" si="218"/>
        <v/>
      </c>
      <c r="AE435" s="34"/>
      <c r="AF435" s="36" t="str">
        <f t="shared" si="219"/>
        <v/>
      </c>
      <c r="AG435" s="36" t="str">
        <f t="shared" si="220"/>
        <v/>
      </c>
      <c r="AH435" s="36" t="str">
        <f t="shared" si="221"/>
        <v/>
      </c>
      <c r="AI435" s="55"/>
      <c r="AJ435" s="37"/>
      <c r="AK435" s="148"/>
      <c r="AL435" s="34"/>
      <c r="AM435" s="32" t="str">
        <f t="shared" si="222"/>
        <v/>
      </c>
      <c r="AN435" s="34"/>
      <c r="AO435" s="32" t="str">
        <f t="shared" si="223"/>
        <v/>
      </c>
      <c r="AP435" s="34"/>
      <c r="AQ435" s="32" t="str">
        <f t="shared" si="224"/>
        <v/>
      </c>
      <c r="AR435" s="34"/>
      <c r="AS435" s="36" t="str">
        <f t="shared" si="225"/>
        <v/>
      </c>
      <c r="AT435" s="36" t="str">
        <f t="shared" si="226"/>
        <v/>
      </c>
      <c r="AU435" s="36" t="str">
        <f t="shared" si="227"/>
        <v/>
      </c>
      <c r="AV435" s="55"/>
      <c r="AW435" s="34"/>
      <c r="AX435" s="148"/>
      <c r="AY435" s="34"/>
      <c r="AZ435" s="32" t="str">
        <f t="shared" si="228"/>
        <v/>
      </c>
      <c r="BA435" s="34"/>
      <c r="BB435" s="32" t="str">
        <f t="shared" si="229"/>
        <v/>
      </c>
      <c r="BC435" s="34"/>
      <c r="BD435" s="32" t="str">
        <f t="shared" si="230"/>
        <v/>
      </c>
      <c r="BE435" s="34"/>
      <c r="BF435" s="36" t="str">
        <f t="shared" si="231"/>
        <v/>
      </c>
      <c r="BG435" s="36" t="str">
        <f t="shared" si="232"/>
        <v/>
      </c>
      <c r="BH435" s="36" t="str">
        <f t="shared" si="233"/>
        <v/>
      </c>
      <c r="BI435" s="55"/>
      <c r="BJ435" s="34"/>
      <c r="BK435" s="148"/>
      <c r="BL435" s="34"/>
      <c r="BM435" s="32" t="str">
        <f t="shared" si="234"/>
        <v/>
      </c>
      <c r="BN435" s="34"/>
      <c r="BO435" s="32" t="str">
        <f t="shared" si="235"/>
        <v/>
      </c>
      <c r="BP435" s="34"/>
      <c r="BQ435" s="32" t="str">
        <f t="shared" si="236"/>
        <v/>
      </c>
      <c r="BR435" s="34"/>
      <c r="BS435" s="36" t="str">
        <f t="shared" si="237"/>
        <v/>
      </c>
      <c r="BT435" s="36" t="str">
        <f t="shared" si="238"/>
        <v/>
      </c>
      <c r="BU435" s="36" t="str">
        <f t="shared" si="239"/>
        <v/>
      </c>
      <c r="BV435" s="55"/>
      <c r="BW435" s="36" t="str">
        <f t="shared" si="240"/>
        <v/>
      </c>
      <c r="BX435" s="36" t="str">
        <f t="shared" si="240"/>
        <v/>
      </c>
      <c r="BY435" s="31"/>
      <c r="BZ435" s="38"/>
      <c r="CB435" s="120" t="e">
        <f t="shared" ca="1" si="209"/>
        <v>#VALUE!</v>
      </c>
      <c r="CC435" s="2" t="e">
        <f t="shared" ca="1" si="241"/>
        <v>#VALUE!</v>
      </c>
    </row>
    <row r="436" spans="1:81" s="10" customFormat="1" ht="25.15" customHeight="1" x14ac:dyDescent="0.2">
      <c r="A436" s="52" t="str">
        <f t="shared" si="242"/>
        <v/>
      </c>
      <c r="B436" s="157" t="e">
        <f t="shared" ca="1" si="210"/>
        <v>#VALUE!</v>
      </c>
      <c r="C436" s="157" t="e">
        <f t="shared" si="211"/>
        <v>#VALUE!</v>
      </c>
      <c r="D436" s="29"/>
      <c r="E436" s="155" t="str">
        <f ca="1">IFERROR(INDIRECT(ADDRESS(MATCH(D436,CatModules!C:C,0),2,1,1,"CatModules")),"")</f>
        <v/>
      </c>
      <c r="F436" s="96"/>
      <c r="G436" s="156" t="str">
        <f ca="1">IFERROR(INDIRECT(ADDRESS(MATCH(CONCATENATE(E436,"-",F436),CatInt!K:K,0),3,1,1,"CatInt")),"")</f>
        <v/>
      </c>
      <c r="H436" s="45" t="str">
        <f>IF(F436="","",VLOOKUP(F436,#REF!,2,FALSE))</f>
        <v/>
      </c>
      <c r="I436" s="29"/>
      <c r="J436" s="155" t="e">
        <f t="shared" si="212"/>
        <v>#VALUE!</v>
      </c>
      <c r="K436" s="155" t="e">
        <f t="shared" si="213"/>
        <v>#VALUE!</v>
      </c>
      <c r="L436" s="153"/>
      <c r="M436" s="53"/>
      <c r="N436" s="175">
        <f t="shared" si="214"/>
        <v>1436</v>
      </c>
      <c r="O436" s="53"/>
      <c r="P436" s="175">
        <f t="shared" si="215"/>
        <v>10436</v>
      </c>
      <c r="Q436" s="30"/>
      <c r="R436" s="149" t="str">
        <f>IFERROR(VLOOKUP(Q436,Setup!D$16:E$25,2,FALSE),"")</f>
        <v/>
      </c>
      <c r="S436" s="51" t="str">
        <f ca="1">IFERROR(IF(OR(I436="",VLOOKUP(I436,CatCostInp!$E$2:$K$88,7,FALSE)=0),"",VLOOKUP(I436,CatCostInp!$E$2:$K$88,7,FALSE)),"")</f>
        <v/>
      </c>
      <c r="T436" s="159" t="e">
        <f>VLOOKUP(U436,#REF!,2,FALSE)</f>
        <v>#REF!</v>
      </c>
      <c r="U436" s="30"/>
      <c r="V436" s="1" t="str">
        <f ca="1">IF(U436=Setup!$C$10,"Grant",IF('Other Pharma &amp; Health Products'!U436=Setup!$C$11,"Local",IF('Other Pharma &amp; Health Products'!U436=Setup!$C$12,"Other","")))</f>
        <v/>
      </c>
      <c r="W436" s="34"/>
      <c r="X436" s="148"/>
      <c r="Y436" s="34"/>
      <c r="Z436" s="36" t="str">
        <f t="shared" si="216"/>
        <v/>
      </c>
      <c r="AA436" s="34"/>
      <c r="AB436" s="32" t="str">
        <f t="shared" si="217"/>
        <v/>
      </c>
      <c r="AC436" s="34"/>
      <c r="AD436" s="32" t="str">
        <f t="shared" si="218"/>
        <v/>
      </c>
      <c r="AE436" s="34"/>
      <c r="AF436" s="36" t="str">
        <f t="shared" si="219"/>
        <v/>
      </c>
      <c r="AG436" s="36" t="str">
        <f t="shared" si="220"/>
        <v/>
      </c>
      <c r="AH436" s="36" t="str">
        <f t="shared" si="221"/>
        <v/>
      </c>
      <c r="AI436" s="55"/>
      <c r="AJ436" s="37"/>
      <c r="AK436" s="148"/>
      <c r="AL436" s="34"/>
      <c r="AM436" s="32" t="str">
        <f t="shared" si="222"/>
        <v/>
      </c>
      <c r="AN436" s="34"/>
      <c r="AO436" s="32" t="str">
        <f t="shared" si="223"/>
        <v/>
      </c>
      <c r="AP436" s="34"/>
      <c r="AQ436" s="32" t="str">
        <f t="shared" si="224"/>
        <v/>
      </c>
      <c r="AR436" s="34"/>
      <c r="AS436" s="36" t="str">
        <f t="shared" si="225"/>
        <v/>
      </c>
      <c r="AT436" s="36" t="str">
        <f t="shared" si="226"/>
        <v/>
      </c>
      <c r="AU436" s="36" t="str">
        <f t="shared" si="227"/>
        <v/>
      </c>
      <c r="AV436" s="55"/>
      <c r="AW436" s="34"/>
      <c r="AX436" s="148"/>
      <c r="AY436" s="34"/>
      <c r="AZ436" s="32" t="str">
        <f t="shared" si="228"/>
        <v/>
      </c>
      <c r="BA436" s="34"/>
      <c r="BB436" s="32" t="str">
        <f t="shared" si="229"/>
        <v/>
      </c>
      <c r="BC436" s="34"/>
      <c r="BD436" s="32" t="str">
        <f t="shared" si="230"/>
        <v/>
      </c>
      <c r="BE436" s="34"/>
      <c r="BF436" s="36" t="str">
        <f t="shared" si="231"/>
        <v/>
      </c>
      <c r="BG436" s="36" t="str">
        <f t="shared" si="232"/>
        <v/>
      </c>
      <c r="BH436" s="36" t="str">
        <f t="shared" si="233"/>
        <v/>
      </c>
      <c r="BI436" s="55"/>
      <c r="BJ436" s="34"/>
      <c r="BK436" s="148"/>
      <c r="BL436" s="34"/>
      <c r="BM436" s="32" t="str">
        <f t="shared" si="234"/>
        <v/>
      </c>
      <c r="BN436" s="34"/>
      <c r="BO436" s="32" t="str">
        <f t="shared" si="235"/>
        <v/>
      </c>
      <c r="BP436" s="34"/>
      <c r="BQ436" s="32" t="str">
        <f t="shared" si="236"/>
        <v/>
      </c>
      <c r="BR436" s="34"/>
      <c r="BS436" s="36" t="str">
        <f t="shared" si="237"/>
        <v/>
      </c>
      <c r="BT436" s="36" t="str">
        <f t="shared" si="238"/>
        <v/>
      </c>
      <c r="BU436" s="36" t="str">
        <f t="shared" si="239"/>
        <v/>
      </c>
      <c r="BV436" s="55"/>
      <c r="BW436" s="36" t="str">
        <f t="shared" si="240"/>
        <v/>
      </c>
      <c r="BX436" s="36" t="str">
        <f t="shared" si="240"/>
        <v/>
      </c>
      <c r="BY436" s="31"/>
      <c r="BZ436" s="38"/>
      <c r="CB436" s="120" t="e">
        <f t="shared" ca="1" si="209"/>
        <v>#VALUE!</v>
      </c>
      <c r="CC436" s="2" t="e">
        <f t="shared" ca="1" si="241"/>
        <v>#VALUE!</v>
      </c>
    </row>
    <row r="437" spans="1:81" s="10" customFormat="1" ht="25.15" customHeight="1" x14ac:dyDescent="0.2">
      <c r="A437" s="52" t="str">
        <f t="shared" si="242"/>
        <v/>
      </c>
      <c r="B437" s="157" t="e">
        <f t="shared" ca="1" si="210"/>
        <v>#VALUE!</v>
      </c>
      <c r="C437" s="157" t="e">
        <f t="shared" si="211"/>
        <v>#VALUE!</v>
      </c>
      <c r="D437" s="29"/>
      <c r="E437" s="155" t="str">
        <f ca="1">IFERROR(INDIRECT(ADDRESS(MATCH(D437,CatModules!C:C,0),2,1,1,"CatModules")),"")</f>
        <v/>
      </c>
      <c r="F437" s="96"/>
      <c r="G437" s="156" t="str">
        <f ca="1">IFERROR(INDIRECT(ADDRESS(MATCH(CONCATENATE(E437,"-",F437),CatInt!K:K,0),3,1,1,"CatInt")),"")</f>
        <v/>
      </c>
      <c r="H437" s="45" t="str">
        <f>IF(F437="","",VLOOKUP(F437,#REF!,2,FALSE))</f>
        <v/>
      </c>
      <c r="I437" s="29"/>
      <c r="J437" s="155" t="e">
        <f t="shared" si="212"/>
        <v>#VALUE!</v>
      </c>
      <c r="K437" s="155" t="e">
        <f t="shared" si="213"/>
        <v>#VALUE!</v>
      </c>
      <c r="L437" s="153"/>
      <c r="M437" s="53"/>
      <c r="N437" s="175">
        <f t="shared" si="214"/>
        <v>1437</v>
      </c>
      <c r="O437" s="53"/>
      <c r="P437" s="175">
        <f t="shared" si="215"/>
        <v>10437</v>
      </c>
      <c r="Q437" s="30"/>
      <c r="R437" s="149" t="str">
        <f>IFERROR(VLOOKUP(Q437,Setup!D$16:E$25,2,FALSE),"")</f>
        <v/>
      </c>
      <c r="S437" s="51" t="str">
        <f ca="1">IFERROR(IF(OR(I437="",VLOOKUP(I437,CatCostInp!$E$2:$K$88,7,FALSE)=0),"",VLOOKUP(I437,CatCostInp!$E$2:$K$88,7,FALSE)),"")</f>
        <v/>
      </c>
      <c r="T437" s="159" t="e">
        <f>VLOOKUP(U437,#REF!,2,FALSE)</f>
        <v>#REF!</v>
      </c>
      <c r="U437" s="30"/>
      <c r="V437" s="1" t="str">
        <f ca="1">IF(U437=Setup!$C$10,"Grant",IF('Other Pharma &amp; Health Products'!U437=Setup!$C$11,"Local",IF('Other Pharma &amp; Health Products'!U437=Setup!$C$12,"Other","")))</f>
        <v/>
      </c>
      <c r="W437" s="34"/>
      <c r="X437" s="148"/>
      <c r="Y437" s="34"/>
      <c r="Z437" s="36" t="str">
        <f t="shared" si="216"/>
        <v/>
      </c>
      <c r="AA437" s="34"/>
      <c r="AB437" s="32" t="str">
        <f t="shared" si="217"/>
        <v/>
      </c>
      <c r="AC437" s="34"/>
      <c r="AD437" s="32" t="str">
        <f t="shared" si="218"/>
        <v/>
      </c>
      <c r="AE437" s="34"/>
      <c r="AF437" s="36" t="str">
        <f t="shared" si="219"/>
        <v/>
      </c>
      <c r="AG437" s="36" t="str">
        <f t="shared" si="220"/>
        <v/>
      </c>
      <c r="AH437" s="36" t="str">
        <f t="shared" si="221"/>
        <v/>
      </c>
      <c r="AI437" s="55"/>
      <c r="AJ437" s="37"/>
      <c r="AK437" s="148"/>
      <c r="AL437" s="34"/>
      <c r="AM437" s="32" t="str">
        <f t="shared" si="222"/>
        <v/>
      </c>
      <c r="AN437" s="34"/>
      <c r="AO437" s="32" t="str">
        <f t="shared" si="223"/>
        <v/>
      </c>
      <c r="AP437" s="34"/>
      <c r="AQ437" s="32" t="str">
        <f t="shared" si="224"/>
        <v/>
      </c>
      <c r="AR437" s="34"/>
      <c r="AS437" s="36" t="str">
        <f t="shared" si="225"/>
        <v/>
      </c>
      <c r="AT437" s="36" t="str">
        <f t="shared" si="226"/>
        <v/>
      </c>
      <c r="AU437" s="36" t="str">
        <f t="shared" si="227"/>
        <v/>
      </c>
      <c r="AV437" s="55"/>
      <c r="AW437" s="34"/>
      <c r="AX437" s="148"/>
      <c r="AY437" s="34"/>
      <c r="AZ437" s="32" t="str">
        <f t="shared" si="228"/>
        <v/>
      </c>
      <c r="BA437" s="34"/>
      <c r="BB437" s="32" t="str">
        <f t="shared" si="229"/>
        <v/>
      </c>
      <c r="BC437" s="34"/>
      <c r="BD437" s="32" t="str">
        <f t="shared" si="230"/>
        <v/>
      </c>
      <c r="BE437" s="34"/>
      <c r="BF437" s="36" t="str">
        <f t="shared" si="231"/>
        <v/>
      </c>
      <c r="BG437" s="36" t="str">
        <f t="shared" si="232"/>
        <v/>
      </c>
      <c r="BH437" s="36" t="str">
        <f t="shared" si="233"/>
        <v/>
      </c>
      <c r="BI437" s="55"/>
      <c r="BJ437" s="34"/>
      <c r="BK437" s="148"/>
      <c r="BL437" s="34"/>
      <c r="BM437" s="32" t="str">
        <f t="shared" si="234"/>
        <v/>
      </c>
      <c r="BN437" s="34"/>
      <c r="BO437" s="32" t="str">
        <f t="shared" si="235"/>
        <v/>
      </c>
      <c r="BP437" s="34"/>
      <c r="BQ437" s="32" t="str">
        <f t="shared" si="236"/>
        <v/>
      </c>
      <c r="BR437" s="34"/>
      <c r="BS437" s="36" t="str">
        <f t="shared" si="237"/>
        <v/>
      </c>
      <c r="BT437" s="36" t="str">
        <f t="shared" si="238"/>
        <v/>
      </c>
      <c r="BU437" s="36" t="str">
        <f t="shared" si="239"/>
        <v/>
      </c>
      <c r="BV437" s="55"/>
      <c r="BW437" s="36" t="str">
        <f t="shared" si="240"/>
        <v/>
      </c>
      <c r="BX437" s="36" t="str">
        <f t="shared" si="240"/>
        <v/>
      </c>
      <c r="BY437" s="31"/>
      <c r="BZ437" s="38"/>
      <c r="CB437" s="120" t="e">
        <f t="shared" ca="1" si="209"/>
        <v>#VALUE!</v>
      </c>
      <c r="CC437" s="2" t="e">
        <f t="shared" ca="1" si="241"/>
        <v>#VALUE!</v>
      </c>
    </row>
    <row r="438" spans="1:81" s="10" customFormat="1" ht="25.15" customHeight="1" x14ac:dyDescent="0.2">
      <c r="A438" s="52" t="str">
        <f t="shared" si="242"/>
        <v/>
      </c>
      <c r="B438" s="157" t="e">
        <f t="shared" ca="1" si="210"/>
        <v>#VALUE!</v>
      </c>
      <c r="C438" s="157" t="e">
        <f t="shared" si="211"/>
        <v>#VALUE!</v>
      </c>
      <c r="D438" s="29"/>
      <c r="E438" s="155" t="str">
        <f ca="1">IFERROR(INDIRECT(ADDRESS(MATCH(D438,CatModules!C:C,0),2,1,1,"CatModules")),"")</f>
        <v/>
      </c>
      <c r="F438" s="96"/>
      <c r="G438" s="156" t="str">
        <f ca="1">IFERROR(INDIRECT(ADDRESS(MATCH(CONCATENATE(E438,"-",F438),CatInt!K:K,0),3,1,1,"CatInt")),"")</f>
        <v/>
      </c>
      <c r="H438" s="45" t="str">
        <f>IF(F438="","",VLOOKUP(F438,#REF!,2,FALSE))</f>
        <v/>
      </c>
      <c r="I438" s="29"/>
      <c r="J438" s="155" t="e">
        <f t="shared" si="212"/>
        <v>#VALUE!</v>
      </c>
      <c r="K438" s="155" t="e">
        <f t="shared" si="213"/>
        <v>#VALUE!</v>
      </c>
      <c r="L438" s="153"/>
      <c r="M438" s="53"/>
      <c r="N438" s="175">
        <f t="shared" si="214"/>
        <v>1438</v>
      </c>
      <c r="O438" s="53"/>
      <c r="P438" s="175">
        <f t="shared" si="215"/>
        <v>10438</v>
      </c>
      <c r="Q438" s="30"/>
      <c r="R438" s="149" t="str">
        <f>IFERROR(VLOOKUP(Q438,Setup!D$16:E$25,2,FALSE),"")</f>
        <v/>
      </c>
      <c r="S438" s="51" t="str">
        <f ca="1">IFERROR(IF(OR(I438="",VLOOKUP(I438,CatCostInp!$E$2:$K$88,7,FALSE)=0),"",VLOOKUP(I438,CatCostInp!$E$2:$K$88,7,FALSE)),"")</f>
        <v/>
      </c>
      <c r="T438" s="159" t="e">
        <f>VLOOKUP(U438,#REF!,2,FALSE)</f>
        <v>#REF!</v>
      </c>
      <c r="U438" s="30"/>
      <c r="V438" s="1" t="str">
        <f ca="1">IF(U438=Setup!$C$10,"Grant",IF('Other Pharma &amp; Health Products'!U438=Setup!$C$11,"Local",IF('Other Pharma &amp; Health Products'!U438=Setup!$C$12,"Other","")))</f>
        <v/>
      </c>
      <c r="W438" s="34"/>
      <c r="X438" s="148"/>
      <c r="Y438" s="34"/>
      <c r="Z438" s="36" t="str">
        <f t="shared" si="216"/>
        <v/>
      </c>
      <c r="AA438" s="34"/>
      <c r="AB438" s="32" t="str">
        <f t="shared" si="217"/>
        <v/>
      </c>
      <c r="AC438" s="34"/>
      <c r="AD438" s="32" t="str">
        <f t="shared" si="218"/>
        <v/>
      </c>
      <c r="AE438" s="34"/>
      <c r="AF438" s="36" t="str">
        <f t="shared" si="219"/>
        <v/>
      </c>
      <c r="AG438" s="36" t="str">
        <f t="shared" si="220"/>
        <v/>
      </c>
      <c r="AH438" s="36" t="str">
        <f t="shared" si="221"/>
        <v/>
      </c>
      <c r="AI438" s="55"/>
      <c r="AJ438" s="37"/>
      <c r="AK438" s="148"/>
      <c r="AL438" s="34"/>
      <c r="AM438" s="32" t="str">
        <f t="shared" si="222"/>
        <v/>
      </c>
      <c r="AN438" s="34"/>
      <c r="AO438" s="32" t="str">
        <f t="shared" si="223"/>
        <v/>
      </c>
      <c r="AP438" s="34"/>
      <c r="AQ438" s="32" t="str">
        <f t="shared" si="224"/>
        <v/>
      </c>
      <c r="AR438" s="34"/>
      <c r="AS438" s="36" t="str">
        <f t="shared" si="225"/>
        <v/>
      </c>
      <c r="AT438" s="36" t="str">
        <f t="shared" si="226"/>
        <v/>
      </c>
      <c r="AU438" s="36" t="str">
        <f t="shared" si="227"/>
        <v/>
      </c>
      <c r="AV438" s="55"/>
      <c r="AW438" s="34"/>
      <c r="AX438" s="148"/>
      <c r="AY438" s="34"/>
      <c r="AZ438" s="32" t="str">
        <f t="shared" si="228"/>
        <v/>
      </c>
      <c r="BA438" s="34"/>
      <c r="BB438" s="32" t="str">
        <f t="shared" si="229"/>
        <v/>
      </c>
      <c r="BC438" s="34"/>
      <c r="BD438" s="32" t="str">
        <f t="shared" si="230"/>
        <v/>
      </c>
      <c r="BE438" s="34"/>
      <c r="BF438" s="36" t="str">
        <f t="shared" si="231"/>
        <v/>
      </c>
      <c r="BG438" s="36" t="str">
        <f t="shared" si="232"/>
        <v/>
      </c>
      <c r="BH438" s="36" t="str">
        <f t="shared" si="233"/>
        <v/>
      </c>
      <c r="BI438" s="55"/>
      <c r="BJ438" s="34"/>
      <c r="BK438" s="148"/>
      <c r="BL438" s="34"/>
      <c r="BM438" s="32" t="str">
        <f t="shared" si="234"/>
        <v/>
      </c>
      <c r="BN438" s="34"/>
      <c r="BO438" s="32" t="str">
        <f t="shared" si="235"/>
        <v/>
      </c>
      <c r="BP438" s="34"/>
      <c r="BQ438" s="32" t="str">
        <f t="shared" si="236"/>
        <v/>
      </c>
      <c r="BR438" s="34"/>
      <c r="BS438" s="36" t="str">
        <f t="shared" si="237"/>
        <v/>
      </c>
      <c r="BT438" s="36" t="str">
        <f t="shared" si="238"/>
        <v/>
      </c>
      <c r="BU438" s="36" t="str">
        <f t="shared" si="239"/>
        <v/>
      </c>
      <c r="BV438" s="55"/>
      <c r="BW438" s="36" t="str">
        <f t="shared" si="240"/>
        <v/>
      </c>
      <c r="BX438" s="36" t="str">
        <f t="shared" si="240"/>
        <v/>
      </c>
      <c r="BY438" s="31"/>
      <c r="BZ438" s="38"/>
      <c r="CB438" s="120" t="e">
        <f t="shared" ca="1" si="209"/>
        <v>#VALUE!</v>
      </c>
      <c r="CC438" s="2" t="e">
        <f t="shared" ca="1" si="241"/>
        <v>#VALUE!</v>
      </c>
    </row>
    <row r="439" spans="1:81" s="10" customFormat="1" ht="25.15" customHeight="1" x14ac:dyDescent="0.2">
      <c r="A439" s="52" t="str">
        <f t="shared" si="242"/>
        <v/>
      </c>
      <c r="B439" s="157" t="e">
        <f t="shared" ca="1" si="210"/>
        <v>#VALUE!</v>
      </c>
      <c r="C439" s="157" t="e">
        <f t="shared" si="211"/>
        <v>#VALUE!</v>
      </c>
      <c r="D439" s="29"/>
      <c r="E439" s="155" t="str">
        <f ca="1">IFERROR(INDIRECT(ADDRESS(MATCH(D439,CatModules!C:C,0),2,1,1,"CatModules")),"")</f>
        <v/>
      </c>
      <c r="F439" s="96"/>
      <c r="G439" s="156" t="str">
        <f ca="1">IFERROR(INDIRECT(ADDRESS(MATCH(CONCATENATE(E439,"-",F439),CatInt!K:K,0),3,1,1,"CatInt")),"")</f>
        <v/>
      </c>
      <c r="H439" s="45" t="str">
        <f>IF(F439="","",VLOOKUP(F439,#REF!,2,FALSE))</f>
        <v/>
      </c>
      <c r="I439" s="29"/>
      <c r="J439" s="155" t="e">
        <f t="shared" si="212"/>
        <v>#VALUE!</v>
      </c>
      <c r="K439" s="155" t="e">
        <f t="shared" si="213"/>
        <v>#VALUE!</v>
      </c>
      <c r="L439" s="153"/>
      <c r="M439" s="53"/>
      <c r="N439" s="175">
        <f t="shared" si="214"/>
        <v>1439</v>
      </c>
      <c r="O439" s="53"/>
      <c r="P439" s="175">
        <f t="shared" si="215"/>
        <v>10439</v>
      </c>
      <c r="Q439" s="30"/>
      <c r="R439" s="149" t="str">
        <f>IFERROR(VLOOKUP(Q439,Setup!D$16:E$25,2,FALSE),"")</f>
        <v/>
      </c>
      <c r="S439" s="51" t="str">
        <f ca="1">IFERROR(IF(OR(I439="",VLOOKUP(I439,CatCostInp!$E$2:$K$88,7,FALSE)=0),"",VLOOKUP(I439,CatCostInp!$E$2:$K$88,7,FALSE)),"")</f>
        <v/>
      </c>
      <c r="T439" s="159" t="e">
        <f>VLOOKUP(U439,#REF!,2,FALSE)</f>
        <v>#REF!</v>
      </c>
      <c r="U439" s="30"/>
      <c r="V439" s="1" t="str">
        <f ca="1">IF(U439=Setup!$C$10,"Grant",IF('Other Pharma &amp; Health Products'!U439=Setup!$C$11,"Local",IF('Other Pharma &amp; Health Products'!U439=Setup!$C$12,"Other","")))</f>
        <v/>
      </c>
      <c r="W439" s="34"/>
      <c r="X439" s="148"/>
      <c r="Y439" s="34"/>
      <c r="Z439" s="36" t="str">
        <f t="shared" si="216"/>
        <v/>
      </c>
      <c r="AA439" s="34"/>
      <c r="AB439" s="32" t="str">
        <f t="shared" si="217"/>
        <v/>
      </c>
      <c r="AC439" s="34"/>
      <c r="AD439" s="32" t="str">
        <f t="shared" si="218"/>
        <v/>
      </c>
      <c r="AE439" s="34"/>
      <c r="AF439" s="36" t="str">
        <f t="shared" si="219"/>
        <v/>
      </c>
      <c r="AG439" s="36" t="str">
        <f t="shared" si="220"/>
        <v/>
      </c>
      <c r="AH439" s="36" t="str">
        <f t="shared" si="221"/>
        <v/>
      </c>
      <c r="AI439" s="55"/>
      <c r="AJ439" s="37"/>
      <c r="AK439" s="148"/>
      <c r="AL439" s="34"/>
      <c r="AM439" s="32" t="str">
        <f t="shared" si="222"/>
        <v/>
      </c>
      <c r="AN439" s="34"/>
      <c r="AO439" s="32" t="str">
        <f t="shared" si="223"/>
        <v/>
      </c>
      <c r="AP439" s="34"/>
      <c r="AQ439" s="32" t="str">
        <f t="shared" si="224"/>
        <v/>
      </c>
      <c r="AR439" s="34"/>
      <c r="AS439" s="36" t="str">
        <f t="shared" si="225"/>
        <v/>
      </c>
      <c r="AT439" s="36" t="str">
        <f t="shared" si="226"/>
        <v/>
      </c>
      <c r="AU439" s="36" t="str">
        <f t="shared" si="227"/>
        <v/>
      </c>
      <c r="AV439" s="55"/>
      <c r="AW439" s="34"/>
      <c r="AX439" s="148"/>
      <c r="AY439" s="34"/>
      <c r="AZ439" s="32" t="str">
        <f t="shared" si="228"/>
        <v/>
      </c>
      <c r="BA439" s="34"/>
      <c r="BB439" s="32" t="str">
        <f t="shared" si="229"/>
        <v/>
      </c>
      <c r="BC439" s="34"/>
      <c r="BD439" s="32" t="str">
        <f t="shared" si="230"/>
        <v/>
      </c>
      <c r="BE439" s="34"/>
      <c r="BF439" s="36" t="str">
        <f t="shared" si="231"/>
        <v/>
      </c>
      <c r="BG439" s="36" t="str">
        <f t="shared" si="232"/>
        <v/>
      </c>
      <c r="BH439" s="36" t="str">
        <f t="shared" si="233"/>
        <v/>
      </c>
      <c r="BI439" s="55"/>
      <c r="BJ439" s="34"/>
      <c r="BK439" s="148"/>
      <c r="BL439" s="34"/>
      <c r="BM439" s="32" t="str">
        <f t="shared" si="234"/>
        <v/>
      </c>
      <c r="BN439" s="34"/>
      <c r="BO439" s="32" t="str">
        <f t="shared" si="235"/>
        <v/>
      </c>
      <c r="BP439" s="34"/>
      <c r="BQ439" s="32" t="str">
        <f t="shared" si="236"/>
        <v/>
      </c>
      <c r="BR439" s="34"/>
      <c r="BS439" s="36" t="str">
        <f t="shared" si="237"/>
        <v/>
      </c>
      <c r="BT439" s="36" t="str">
        <f t="shared" si="238"/>
        <v/>
      </c>
      <c r="BU439" s="36" t="str">
        <f t="shared" si="239"/>
        <v/>
      </c>
      <c r="BV439" s="55"/>
      <c r="BW439" s="36" t="str">
        <f t="shared" si="240"/>
        <v/>
      </c>
      <c r="BX439" s="36" t="str">
        <f t="shared" si="240"/>
        <v/>
      </c>
      <c r="BY439" s="31"/>
      <c r="BZ439" s="38"/>
      <c r="CB439" s="120" t="e">
        <f t="shared" ca="1" si="209"/>
        <v>#VALUE!</v>
      </c>
      <c r="CC439" s="2" t="e">
        <f t="shared" ca="1" si="241"/>
        <v>#VALUE!</v>
      </c>
    </row>
    <row r="440" spans="1:81" s="10" customFormat="1" ht="25.15" customHeight="1" x14ac:dyDescent="0.2">
      <c r="A440" s="52" t="str">
        <f t="shared" si="242"/>
        <v/>
      </c>
      <c r="B440" s="157" t="e">
        <f t="shared" ca="1" si="210"/>
        <v>#VALUE!</v>
      </c>
      <c r="C440" s="157" t="e">
        <f t="shared" si="211"/>
        <v>#VALUE!</v>
      </c>
      <c r="D440" s="29"/>
      <c r="E440" s="155" t="str">
        <f ca="1">IFERROR(INDIRECT(ADDRESS(MATCH(D440,CatModules!C:C,0),2,1,1,"CatModules")),"")</f>
        <v/>
      </c>
      <c r="F440" s="96"/>
      <c r="G440" s="156" t="str">
        <f ca="1">IFERROR(INDIRECT(ADDRESS(MATCH(CONCATENATE(E440,"-",F440),CatInt!K:K,0),3,1,1,"CatInt")),"")</f>
        <v/>
      </c>
      <c r="H440" s="45" t="str">
        <f>IF(F440="","",VLOOKUP(F440,#REF!,2,FALSE))</f>
        <v/>
      </c>
      <c r="I440" s="29"/>
      <c r="J440" s="155" t="e">
        <f t="shared" si="212"/>
        <v>#VALUE!</v>
      </c>
      <c r="K440" s="155" t="e">
        <f t="shared" si="213"/>
        <v>#VALUE!</v>
      </c>
      <c r="L440" s="153"/>
      <c r="M440" s="53"/>
      <c r="N440" s="175">
        <f t="shared" si="214"/>
        <v>1440</v>
      </c>
      <c r="O440" s="53"/>
      <c r="P440" s="175">
        <f t="shared" si="215"/>
        <v>10440</v>
      </c>
      <c r="Q440" s="30"/>
      <c r="R440" s="149" t="str">
        <f>IFERROR(VLOOKUP(Q440,Setup!D$16:E$25,2,FALSE),"")</f>
        <v/>
      </c>
      <c r="S440" s="51" t="str">
        <f ca="1">IFERROR(IF(OR(I440="",VLOOKUP(I440,CatCostInp!$E$2:$K$88,7,FALSE)=0),"",VLOOKUP(I440,CatCostInp!$E$2:$K$88,7,FALSE)),"")</f>
        <v/>
      </c>
      <c r="T440" s="159" t="e">
        <f>VLOOKUP(U440,#REF!,2,FALSE)</f>
        <v>#REF!</v>
      </c>
      <c r="U440" s="30"/>
      <c r="V440" s="1" t="str">
        <f ca="1">IF(U440=Setup!$C$10,"Grant",IF('Other Pharma &amp; Health Products'!U440=Setup!$C$11,"Local",IF('Other Pharma &amp; Health Products'!U440=Setup!$C$12,"Other","")))</f>
        <v/>
      </c>
      <c r="W440" s="34"/>
      <c r="X440" s="148"/>
      <c r="Y440" s="34"/>
      <c r="Z440" s="36" t="str">
        <f t="shared" si="216"/>
        <v/>
      </c>
      <c r="AA440" s="34"/>
      <c r="AB440" s="32" t="str">
        <f t="shared" si="217"/>
        <v/>
      </c>
      <c r="AC440" s="34"/>
      <c r="AD440" s="32" t="str">
        <f t="shared" si="218"/>
        <v/>
      </c>
      <c r="AE440" s="34"/>
      <c r="AF440" s="36" t="str">
        <f t="shared" si="219"/>
        <v/>
      </c>
      <c r="AG440" s="36" t="str">
        <f t="shared" si="220"/>
        <v/>
      </c>
      <c r="AH440" s="36" t="str">
        <f t="shared" si="221"/>
        <v/>
      </c>
      <c r="AI440" s="55"/>
      <c r="AJ440" s="37"/>
      <c r="AK440" s="148"/>
      <c r="AL440" s="34"/>
      <c r="AM440" s="32" t="str">
        <f t="shared" si="222"/>
        <v/>
      </c>
      <c r="AN440" s="34"/>
      <c r="AO440" s="32" t="str">
        <f t="shared" si="223"/>
        <v/>
      </c>
      <c r="AP440" s="34"/>
      <c r="AQ440" s="32" t="str">
        <f t="shared" si="224"/>
        <v/>
      </c>
      <c r="AR440" s="34"/>
      <c r="AS440" s="36" t="str">
        <f t="shared" si="225"/>
        <v/>
      </c>
      <c r="AT440" s="36" t="str">
        <f t="shared" si="226"/>
        <v/>
      </c>
      <c r="AU440" s="36" t="str">
        <f t="shared" si="227"/>
        <v/>
      </c>
      <c r="AV440" s="55"/>
      <c r="AW440" s="34"/>
      <c r="AX440" s="148"/>
      <c r="AY440" s="34"/>
      <c r="AZ440" s="32" t="str">
        <f t="shared" si="228"/>
        <v/>
      </c>
      <c r="BA440" s="34"/>
      <c r="BB440" s="32" t="str">
        <f t="shared" si="229"/>
        <v/>
      </c>
      <c r="BC440" s="34"/>
      <c r="BD440" s="32" t="str">
        <f t="shared" si="230"/>
        <v/>
      </c>
      <c r="BE440" s="34"/>
      <c r="BF440" s="36" t="str">
        <f t="shared" si="231"/>
        <v/>
      </c>
      <c r="BG440" s="36" t="str">
        <f t="shared" si="232"/>
        <v/>
      </c>
      <c r="BH440" s="36" t="str">
        <f t="shared" si="233"/>
        <v/>
      </c>
      <c r="BI440" s="55"/>
      <c r="BJ440" s="34"/>
      <c r="BK440" s="148"/>
      <c r="BL440" s="34"/>
      <c r="BM440" s="32" t="str">
        <f t="shared" si="234"/>
        <v/>
      </c>
      <c r="BN440" s="34"/>
      <c r="BO440" s="32" t="str">
        <f t="shared" si="235"/>
        <v/>
      </c>
      <c r="BP440" s="34"/>
      <c r="BQ440" s="32" t="str">
        <f t="shared" si="236"/>
        <v/>
      </c>
      <c r="BR440" s="34"/>
      <c r="BS440" s="36" t="str">
        <f t="shared" si="237"/>
        <v/>
      </c>
      <c r="BT440" s="36" t="str">
        <f t="shared" si="238"/>
        <v/>
      </c>
      <c r="BU440" s="36" t="str">
        <f t="shared" si="239"/>
        <v/>
      </c>
      <c r="BV440" s="55"/>
      <c r="BW440" s="36" t="str">
        <f t="shared" si="240"/>
        <v/>
      </c>
      <c r="BX440" s="36" t="str">
        <f t="shared" si="240"/>
        <v/>
      </c>
      <c r="BY440" s="31"/>
      <c r="BZ440" s="38"/>
      <c r="CB440" s="120" t="e">
        <f t="shared" ca="1" si="209"/>
        <v>#VALUE!</v>
      </c>
      <c r="CC440" s="2" t="e">
        <f t="shared" ca="1" si="241"/>
        <v>#VALUE!</v>
      </c>
    </row>
    <row r="441" spans="1:81" s="10" customFormat="1" ht="25.15" customHeight="1" x14ac:dyDescent="0.2">
      <c r="A441" s="52" t="str">
        <f t="shared" si="242"/>
        <v/>
      </c>
      <c r="B441" s="157" t="e">
        <f t="shared" ca="1" si="210"/>
        <v>#VALUE!</v>
      </c>
      <c r="C441" s="157" t="e">
        <f t="shared" si="211"/>
        <v>#VALUE!</v>
      </c>
      <c r="D441" s="29"/>
      <c r="E441" s="155" t="str">
        <f ca="1">IFERROR(INDIRECT(ADDRESS(MATCH(D441,CatModules!C:C,0),2,1,1,"CatModules")),"")</f>
        <v/>
      </c>
      <c r="F441" s="96"/>
      <c r="G441" s="156" t="str">
        <f ca="1">IFERROR(INDIRECT(ADDRESS(MATCH(CONCATENATE(E441,"-",F441),CatInt!K:K,0),3,1,1,"CatInt")),"")</f>
        <v/>
      </c>
      <c r="H441" s="45" t="str">
        <f>IF(F441="","",VLOOKUP(F441,#REF!,2,FALSE))</f>
        <v/>
      </c>
      <c r="I441" s="29"/>
      <c r="J441" s="155" t="e">
        <f t="shared" si="212"/>
        <v>#VALUE!</v>
      </c>
      <c r="K441" s="155" t="e">
        <f t="shared" si="213"/>
        <v>#VALUE!</v>
      </c>
      <c r="L441" s="153"/>
      <c r="M441" s="53"/>
      <c r="N441" s="175">
        <f t="shared" si="214"/>
        <v>1441</v>
      </c>
      <c r="O441" s="53"/>
      <c r="P441" s="175">
        <f t="shared" si="215"/>
        <v>10441</v>
      </c>
      <c r="Q441" s="30"/>
      <c r="R441" s="149" t="str">
        <f>IFERROR(VLOOKUP(Q441,Setup!D$16:E$25,2,FALSE),"")</f>
        <v/>
      </c>
      <c r="S441" s="51" t="str">
        <f ca="1">IFERROR(IF(OR(I441="",VLOOKUP(I441,CatCostInp!$E$2:$K$88,7,FALSE)=0),"",VLOOKUP(I441,CatCostInp!$E$2:$K$88,7,FALSE)),"")</f>
        <v/>
      </c>
      <c r="T441" s="159" t="e">
        <f>VLOOKUP(U441,#REF!,2,FALSE)</f>
        <v>#REF!</v>
      </c>
      <c r="U441" s="30"/>
      <c r="V441" s="1" t="str">
        <f ca="1">IF(U441=Setup!$C$10,"Grant",IF('Other Pharma &amp; Health Products'!U441=Setup!$C$11,"Local",IF('Other Pharma &amp; Health Products'!U441=Setup!$C$12,"Other","")))</f>
        <v/>
      </c>
      <c r="W441" s="34"/>
      <c r="X441" s="148"/>
      <c r="Y441" s="34"/>
      <c r="Z441" s="36" t="str">
        <f t="shared" si="216"/>
        <v/>
      </c>
      <c r="AA441" s="34"/>
      <c r="AB441" s="32" t="str">
        <f t="shared" si="217"/>
        <v/>
      </c>
      <c r="AC441" s="34"/>
      <c r="AD441" s="32" t="str">
        <f t="shared" si="218"/>
        <v/>
      </c>
      <c r="AE441" s="34"/>
      <c r="AF441" s="36" t="str">
        <f t="shared" si="219"/>
        <v/>
      </c>
      <c r="AG441" s="36" t="str">
        <f t="shared" si="220"/>
        <v/>
      </c>
      <c r="AH441" s="36" t="str">
        <f t="shared" si="221"/>
        <v/>
      </c>
      <c r="AI441" s="55"/>
      <c r="AJ441" s="37"/>
      <c r="AK441" s="148"/>
      <c r="AL441" s="34"/>
      <c r="AM441" s="32" t="str">
        <f t="shared" si="222"/>
        <v/>
      </c>
      <c r="AN441" s="34"/>
      <c r="AO441" s="32" t="str">
        <f t="shared" si="223"/>
        <v/>
      </c>
      <c r="AP441" s="34"/>
      <c r="AQ441" s="32" t="str">
        <f t="shared" si="224"/>
        <v/>
      </c>
      <c r="AR441" s="34"/>
      <c r="AS441" s="36" t="str">
        <f t="shared" si="225"/>
        <v/>
      </c>
      <c r="AT441" s="36" t="str">
        <f t="shared" si="226"/>
        <v/>
      </c>
      <c r="AU441" s="36" t="str">
        <f t="shared" si="227"/>
        <v/>
      </c>
      <c r="AV441" s="55"/>
      <c r="AW441" s="34"/>
      <c r="AX441" s="148"/>
      <c r="AY441" s="34"/>
      <c r="AZ441" s="32" t="str">
        <f t="shared" si="228"/>
        <v/>
      </c>
      <c r="BA441" s="34"/>
      <c r="BB441" s="32" t="str">
        <f t="shared" si="229"/>
        <v/>
      </c>
      <c r="BC441" s="34"/>
      <c r="BD441" s="32" t="str">
        <f t="shared" si="230"/>
        <v/>
      </c>
      <c r="BE441" s="34"/>
      <c r="BF441" s="36" t="str">
        <f t="shared" si="231"/>
        <v/>
      </c>
      <c r="BG441" s="36" t="str">
        <f t="shared" si="232"/>
        <v/>
      </c>
      <c r="BH441" s="36" t="str">
        <f t="shared" si="233"/>
        <v/>
      </c>
      <c r="BI441" s="55"/>
      <c r="BJ441" s="34"/>
      <c r="BK441" s="148"/>
      <c r="BL441" s="34"/>
      <c r="BM441" s="32" t="str">
        <f t="shared" si="234"/>
        <v/>
      </c>
      <c r="BN441" s="34"/>
      <c r="BO441" s="32" t="str">
        <f t="shared" si="235"/>
        <v/>
      </c>
      <c r="BP441" s="34"/>
      <c r="BQ441" s="32" t="str">
        <f t="shared" si="236"/>
        <v/>
      </c>
      <c r="BR441" s="34"/>
      <c r="BS441" s="36" t="str">
        <f t="shared" si="237"/>
        <v/>
      </c>
      <c r="BT441" s="36" t="str">
        <f t="shared" si="238"/>
        <v/>
      </c>
      <c r="BU441" s="36" t="str">
        <f t="shared" si="239"/>
        <v/>
      </c>
      <c r="BV441" s="55"/>
      <c r="BW441" s="36" t="str">
        <f t="shared" si="240"/>
        <v/>
      </c>
      <c r="BX441" s="36" t="str">
        <f t="shared" si="240"/>
        <v/>
      </c>
      <c r="BY441" s="31"/>
      <c r="BZ441" s="38"/>
      <c r="CB441" s="120" t="e">
        <f t="shared" ca="1" si="209"/>
        <v>#VALUE!</v>
      </c>
      <c r="CC441" s="2" t="e">
        <f t="shared" ca="1" si="241"/>
        <v>#VALUE!</v>
      </c>
    </row>
    <row r="442" spans="1:81" s="10" customFormat="1" ht="25.15" customHeight="1" x14ac:dyDescent="0.2">
      <c r="A442" s="52" t="str">
        <f t="shared" si="242"/>
        <v/>
      </c>
      <c r="B442" s="157" t="e">
        <f t="shared" ca="1" si="210"/>
        <v>#VALUE!</v>
      </c>
      <c r="C442" s="157" t="e">
        <f t="shared" si="211"/>
        <v>#VALUE!</v>
      </c>
      <c r="D442" s="29"/>
      <c r="E442" s="155" t="str">
        <f ca="1">IFERROR(INDIRECT(ADDRESS(MATCH(D442,CatModules!C:C,0),2,1,1,"CatModules")),"")</f>
        <v/>
      </c>
      <c r="F442" s="96"/>
      <c r="G442" s="156" t="str">
        <f ca="1">IFERROR(INDIRECT(ADDRESS(MATCH(CONCATENATE(E442,"-",F442),CatInt!K:K,0),3,1,1,"CatInt")),"")</f>
        <v/>
      </c>
      <c r="H442" s="45" t="str">
        <f>IF(F442="","",VLOOKUP(F442,#REF!,2,FALSE))</f>
        <v/>
      </c>
      <c r="I442" s="29"/>
      <c r="J442" s="155" t="e">
        <f t="shared" si="212"/>
        <v>#VALUE!</v>
      </c>
      <c r="K442" s="155" t="e">
        <f t="shared" si="213"/>
        <v>#VALUE!</v>
      </c>
      <c r="L442" s="153"/>
      <c r="M442" s="53"/>
      <c r="N442" s="175">
        <f t="shared" si="214"/>
        <v>1442</v>
      </c>
      <c r="O442" s="53"/>
      <c r="P442" s="175">
        <f t="shared" si="215"/>
        <v>10442</v>
      </c>
      <c r="Q442" s="30"/>
      <c r="R442" s="149" t="str">
        <f>IFERROR(VLOOKUP(Q442,Setup!D$16:E$25,2,FALSE),"")</f>
        <v/>
      </c>
      <c r="S442" s="51" t="str">
        <f ca="1">IFERROR(IF(OR(I442="",VLOOKUP(I442,CatCostInp!$E$2:$K$88,7,FALSE)=0),"",VLOOKUP(I442,CatCostInp!$E$2:$K$88,7,FALSE)),"")</f>
        <v/>
      </c>
      <c r="T442" s="159" t="e">
        <f>VLOOKUP(U442,#REF!,2,FALSE)</f>
        <v>#REF!</v>
      </c>
      <c r="U442" s="30"/>
      <c r="V442" s="1" t="str">
        <f ca="1">IF(U442=Setup!$C$10,"Grant",IF('Other Pharma &amp; Health Products'!U442=Setup!$C$11,"Local",IF('Other Pharma &amp; Health Products'!U442=Setup!$C$12,"Other","")))</f>
        <v/>
      </c>
      <c r="W442" s="34"/>
      <c r="X442" s="148"/>
      <c r="Y442" s="34"/>
      <c r="Z442" s="36" t="str">
        <f t="shared" si="216"/>
        <v/>
      </c>
      <c r="AA442" s="34"/>
      <c r="AB442" s="32" t="str">
        <f t="shared" si="217"/>
        <v/>
      </c>
      <c r="AC442" s="34"/>
      <c r="AD442" s="32" t="str">
        <f t="shared" si="218"/>
        <v/>
      </c>
      <c r="AE442" s="34"/>
      <c r="AF442" s="36" t="str">
        <f t="shared" si="219"/>
        <v/>
      </c>
      <c r="AG442" s="36" t="str">
        <f t="shared" si="220"/>
        <v/>
      </c>
      <c r="AH442" s="36" t="str">
        <f t="shared" si="221"/>
        <v/>
      </c>
      <c r="AI442" s="55"/>
      <c r="AJ442" s="37"/>
      <c r="AK442" s="148"/>
      <c r="AL442" s="34"/>
      <c r="AM442" s="32" t="str">
        <f t="shared" si="222"/>
        <v/>
      </c>
      <c r="AN442" s="34"/>
      <c r="AO442" s="32" t="str">
        <f t="shared" si="223"/>
        <v/>
      </c>
      <c r="AP442" s="34"/>
      <c r="AQ442" s="32" t="str">
        <f t="shared" si="224"/>
        <v/>
      </c>
      <c r="AR442" s="34"/>
      <c r="AS442" s="36" t="str">
        <f t="shared" si="225"/>
        <v/>
      </c>
      <c r="AT442" s="36" t="str">
        <f t="shared" si="226"/>
        <v/>
      </c>
      <c r="AU442" s="36" t="str">
        <f t="shared" si="227"/>
        <v/>
      </c>
      <c r="AV442" s="55"/>
      <c r="AW442" s="34"/>
      <c r="AX442" s="148"/>
      <c r="AY442" s="34"/>
      <c r="AZ442" s="32" t="str">
        <f t="shared" si="228"/>
        <v/>
      </c>
      <c r="BA442" s="34"/>
      <c r="BB442" s="32" t="str">
        <f t="shared" si="229"/>
        <v/>
      </c>
      <c r="BC442" s="34"/>
      <c r="BD442" s="32" t="str">
        <f t="shared" si="230"/>
        <v/>
      </c>
      <c r="BE442" s="34"/>
      <c r="BF442" s="36" t="str">
        <f t="shared" si="231"/>
        <v/>
      </c>
      <c r="BG442" s="36" t="str">
        <f t="shared" si="232"/>
        <v/>
      </c>
      <c r="BH442" s="36" t="str">
        <f t="shared" si="233"/>
        <v/>
      </c>
      <c r="BI442" s="55"/>
      <c r="BJ442" s="34"/>
      <c r="BK442" s="148"/>
      <c r="BL442" s="34"/>
      <c r="BM442" s="32" t="str">
        <f t="shared" si="234"/>
        <v/>
      </c>
      <c r="BN442" s="34"/>
      <c r="BO442" s="32" t="str">
        <f t="shared" si="235"/>
        <v/>
      </c>
      <c r="BP442" s="34"/>
      <c r="BQ442" s="32" t="str">
        <f t="shared" si="236"/>
        <v/>
      </c>
      <c r="BR442" s="34"/>
      <c r="BS442" s="36" t="str">
        <f t="shared" si="237"/>
        <v/>
      </c>
      <c r="BT442" s="36" t="str">
        <f t="shared" si="238"/>
        <v/>
      </c>
      <c r="BU442" s="36" t="str">
        <f t="shared" si="239"/>
        <v/>
      </c>
      <c r="BV442" s="55"/>
      <c r="BW442" s="36" t="str">
        <f t="shared" si="240"/>
        <v/>
      </c>
      <c r="BX442" s="36" t="str">
        <f t="shared" si="240"/>
        <v/>
      </c>
      <c r="BY442" s="31"/>
      <c r="BZ442" s="38"/>
      <c r="CB442" s="120" t="e">
        <f t="shared" ca="1" si="209"/>
        <v>#VALUE!</v>
      </c>
      <c r="CC442" s="2" t="e">
        <f t="shared" ca="1" si="241"/>
        <v>#VALUE!</v>
      </c>
    </row>
    <row r="443" spans="1:81" s="10" customFormat="1" ht="25.15" customHeight="1" x14ac:dyDescent="0.2">
      <c r="A443" s="52" t="str">
        <f t="shared" si="242"/>
        <v/>
      </c>
      <c r="B443" s="157" t="e">
        <f t="shared" ca="1" si="210"/>
        <v>#VALUE!</v>
      </c>
      <c r="C443" s="157" t="e">
        <f t="shared" si="211"/>
        <v>#VALUE!</v>
      </c>
      <c r="D443" s="29"/>
      <c r="E443" s="155" t="str">
        <f ca="1">IFERROR(INDIRECT(ADDRESS(MATCH(D443,CatModules!C:C,0),2,1,1,"CatModules")),"")</f>
        <v/>
      </c>
      <c r="F443" s="96"/>
      <c r="G443" s="156" t="str">
        <f ca="1">IFERROR(INDIRECT(ADDRESS(MATCH(CONCATENATE(E443,"-",F443),CatInt!K:K,0),3,1,1,"CatInt")),"")</f>
        <v/>
      </c>
      <c r="H443" s="45" t="str">
        <f>IF(F443="","",VLOOKUP(F443,#REF!,2,FALSE))</f>
        <v/>
      </c>
      <c r="I443" s="29"/>
      <c r="J443" s="155" t="e">
        <f t="shared" si="212"/>
        <v>#VALUE!</v>
      </c>
      <c r="K443" s="155" t="e">
        <f t="shared" si="213"/>
        <v>#VALUE!</v>
      </c>
      <c r="L443" s="153"/>
      <c r="M443" s="53"/>
      <c r="N443" s="175">
        <f t="shared" si="214"/>
        <v>1443</v>
      </c>
      <c r="O443" s="53"/>
      <c r="P443" s="175">
        <f t="shared" si="215"/>
        <v>10443</v>
      </c>
      <c r="Q443" s="30"/>
      <c r="R443" s="149" t="str">
        <f>IFERROR(VLOOKUP(Q443,Setup!D$16:E$25,2,FALSE),"")</f>
        <v/>
      </c>
      <c r="S443" s="51" t="str">
        <f ca="1">IFERROR(IF(OR(I443="",VLOOKUP(I443,CatCostInp!$E$2:$K$88,7,FALSE)=0),"",VLOOKUP(I443,CatCostInp!$E$2:$K$88,7,FALSE)),"")</f>
        <v/>
      </c>
      <c r="T443" s="159" t="e">
        <f>VLOOKUP(U443,#REF!,2,FALSE)</f>
        <v>#REF!</v>
      </c>
      <c r="U443" s="30"/>
      <c r="V443" s="1" t="str">
        <f ca="1">IF(U443=Setup!$C$10,"Grant",IF('Other Pharma &amp; Health Products'!U443=Setup!$C$11,"Local",IF('Other Pharma &amp; Health Products'!U443=Setup!$C$12,"Other","")))</f>
        <v/>
      </c>
      <c r="W443" s="34"/>
      <c r="X443" s="148"/>
      <c r="Y443" s="34"/>
      <c r="Z443" s="36" t="str">
        <f t="shared" si="216"/>
        <v/>
      </c>
      <c r="AA443" s="34"/>
      <c r="AB443" s="32" t="str">
        <f t="shared" si="217"/>
        <v/>
      </c>
      <c r="AC443" s="34"/>
      <c r="AD443" s="32" t="str">
        <f t="shared" si="218"/>
        <v/>
      </c>
      <c r="AE443" s="34"/>
      <c r="AF443" s="36" t="str">
        <f t="shared" si="219"/>
        <v/>
      </c>
      <c r="AG443" s="36" t="str">
        <f t="shared" si="220"/>
        <v/>
      </c>
      <c r="AH443" s="36" t="str">
        <f t="shared" si="221"/>
        <v/>
      </c>
      <c r="AI443" s="55"/>
      <c r="AJ443" s="37"/>
      <c r="AK443" s="148"/>
      <c r="AL443" s="34"/>
      <c r="AM443" s="32" t="str">
        <f t="shared" si="222"/>
        <v/>
      </c>
      <c r="AN443" s="34"/>
      <c r="AO443" s="32" t="str">
        <f t="shared" si="223"/>
        <v/>
      </c>
      <c r="AP443" s="34"/>
      <c r="AQ443" s="32" t="str">
        <f t="shared" si="224"/>
        <v/>
      </c>
      <c r="AR443" s="34"/>
      <c r="AS443" s="36" t="str">
        <f t="shared" si="225"/>
        <v/>
      </c>
      <c r="AT443" s="36" t="str">
        <f t="shared" si="226"/>
        <v/>
      </c>
      <c r="AU443" s="36" t="str">
        <f t="shared" si="227"/>
        <v/>
      </c>
      <c r="AV443" s="55"/>
      <c r="AW443" s="34"/>
      <c r="AX443" s="148"/>
      <c r="AY443" s="34"/>
      <c r="AZ443" s="32" t="str">
        <f t="shared" si="228"/>
        <v/>
      </c>
      <c r="BA443" s="34"/>
      <c r="BB443" s="32" t="str">
        <f t="shared" si="229"/>
        <v/>
      </c>
      <c r="BC443" s="34"/>
      <c r="BD443" s="32" t="str">
        <f t="shared" si="230"/>
        <v/>
      </c>
      <c r="BE443" s="34"/>
      <c r="BF443" s="36" t="str">
        <f t="shared" si="231"/>
        <v/>
      </c>
      <c r="BG443" s="36" t="str">
        <f t="shared" si="232"/>
        <v/>
      </c>
      <c r="BH443" s="36" t="str">
        <f t="shared" si="233"/>
        <v/>
      </c>
      <c r="BI443" s="55"/>
      <c r="BJ443" s="34"/>
      <c r="BK443" s="148"/>
      <c r="BL443" s="34"/>
      <c r="BM443" s="32" t="str">
        <f t="shared" si="234"/>
        <v/>
      </c>
      <c r="BN443" s="34"/>
      <c r="BO443" s="32" t="str">
        <f t="shared" si="235"/>
        <v/>
      </c>
      <c r="BP443" s="34"/>
      <c r="BQ443" s="32" t="str">
        <f t="shared" si="236"/>
        <v/>
      </c>
      <c r="BR443" s="34"/>
      <c r="BS443" s="36" t="str">
        <f t="shared" si="237"/>
        <v/>
      </c>
      <c r="BT443" s="36" t="str">
        <f t="shared" si="238"/>
        <v/>
      </c>
      <c r="BU443" s="36" t="str">
        <f t="shared" si="239"/>
        <v/>
      </c>
      <c r="BV443" s="55"/>
      <c r="BW443" s="36" t="str">
        <f t="shared" si="240"/>
        <v/>
      </c>
      <c r="BX443" s="36" t="str">
        <f t="shared" si="240"/>
        <v/>
      </c>
      <c r="BY443" s="31"/>
      <c r="BZ443" s="38"/>
      <c r="CB443" s="120" t="e">
        <f t="shared" ca="1" si="209"/>
        <v>#VALUE!</v>
      </c>
      <c r="CC443" s="2" t="e">
        <f t="shared" ca="1" si="241"/>
        <v>#VALUE!</v>
      </c>
    </row>
    <row r="444" spans="1:81" s="10" customFormat="1" ht="25.15" customHeight="1" x14ac:dyDescent="0.2">
      <c r="A444" s="52" t="str">
        <f t="shared" si="242"/>
        <v/>
      </c>
      <c r="B444" s="157" t="e">
        <f t="shared" ca="1" si="210"/>
        <v>#VALUE!</v>
      </c>
      <c r="C444" s="157" t="e">
        <f t="shared" si="211"/>
        <v>#VALUE!</v>
      </c>
      <c r="D444" s="29"/>
      <c r="E444" s="155" t="str">
        <f ca="1">IFERROR(INDIRECT(ADDRESS(MATCH(D444,CatModules!C:C,0),2,1,1,"CatModules")),"")</f>
        <v/>
      </c>
      <c r="F444" s="96"/>
      <c r="G444" s="156" t="str">
        <f ca="1">IFERROR(INDIRECT(ADDRESS(MATCH(CONCATENATE(E444,"-",F444),CatInt!K:K,0),3,1,1,"CatInt")),"")</f>
        <v/>
      </c>
      <c r="H444" s="45" t="str">
        <f>IF(F444="","",VLOOKUP(F444,#REF!,2,FALSE))</f>
        <v/>
      </c>
      <c r="I444" s="29"/>
      <c r="J444" s="155" t="e">
        <f t="shared" si="212"/>
        <v>#VALUE!</v>
      </c>
      <c r="K444" s="155" t="e">
        <f t="shared" si="213"/>
        <v>#VALUE!</v>
      </c>
      <c r="L444" s="153"/>
      <c r="M444" s="53"/>
      <c r="N444" s="175">
        <f t="shared" si="214"/>
        <v>1444</v>
      </c>
      <c r="O444" s="53"/>
      <c r="P444" s="175">
        <f t="shared" si="215"/>
        <v>10444</v>
      </c>
      <c r="Q444" s="30"/>
      <c r="R444" s="149" t="str">
        <f>IFERROR(VLOOKUP(Q444,Setup!D$16:E$25,2,FALSE),"")</f>
        <v/>
      </c>
      <c r="S444" s="51" t="str">
        <f ca="1">IFERROR(IF(OR(I444="",VLOOKUP(I444,CatCostInp!$E$2:$K$88,7,FALSE)=0),"",VLOOKUP(I444,CatCostInp!$E$2:$K$88,7,FALSE)),"")</f>
        <v/>
      </c>
      <c r="T444" s="159" t="e">
        <f>VLOOKUP(U444,#REF!,2,FALSE)</f>
        <v>#REF!</v>
      </c>
      <c r="U444" s="30"/>
      <c r="V444" s="1" t="str">
        <f ca="1">IF(U444=Setup!$C$10,"Grant",IF('Other Pharma &amp; Health Products'!U444=Setup!$C$11,"Local",IF('Other Pharma &amp; Health Products'!U444=Setup!$C$12,"Other","")))</f>
        <v/>
      </c>
      <c r="W444" s="34"/>
      <c r="X444" s="148"/>
      <c r="Y444" s="34"/>
      <c r="Z444" s="36" t="str">
        <f t="shared" si="216"/>
        <v/>
      </c>
      <c r="AA444" s="34"/>
      <c r="AB444" s="32" t="str">
        <f t="shared" si="217"/>
        <v/>
      </c>
      <c r="AC444" s="34"/>
      <c r="AD444" s="32" t="str">
        <f t="shared" si="218"/>
        <v/>
      </c>
      <c r="AE444" s="34"/>
      <c r="AF444" s="36" t="str">
        <f t="shared" si="219"/>
        <v/>
      </c>
      <c r="AG444" s="36" t="str">
        <f t="shared" si="220"/>
        <v/>
      </c>
      <c r="AH444" s="36" t="str">
        <f t="shared" si="221"/>
        <v/>
      </c>
      <c r="AI444" s="55"/>
      <c r="AJ444" s="37"/>
      <c r="AK444" s="148"/>
      <c r="AL444" s="34"/>
      <c r="AM444" s="32" t="str">
        <f t="shared" si="222"/>
        <v/>
      </c>
      <c r="AN444" s="34"/>
      <c r="AO444" s="32" t="str">
        <f t="shared" si="223"/>
        <v/>
      </c>
      <c r="AP444" s="34"/>
      <c r="AQ444" s="32" t="str">
        <f t="shared" si="224"/>
        <v/>
      </c>
      <c r="AR444" s="34"/>
      <c r="AS444" s="36" t="str">
        <f t="shared" si="225"/>
        <v/>
      </c>
      <c r="AT444" s="36" t="str">
        <f t="shared" si="226"/>
        <v/>
      </c>
      <c r="AU444" s="36" t="str">
        <f t="shared" si="227"/>
        <v/>
      </c>
      <c r="AV444" s="55"/>
      <c r="AW444" s="34"/>
      <c r="AX444" s="148"/>
      <c r="AY444" s="34"/>
      <c r="AZ444" s="32" t="str">
        <f t="shared" si="228"/>
        <v/>
      </c>
      <c r="BA444" s="34"/>
      <c r="BB444" s="32" t="str">
        <f t="shared" si="229"/>
        <v/>
      </c>
      <c r="BC444" s="34"/>
      <c r="BD444" s="32" t="str">
        <f t="shared" si="230"/>
        <v/>
      </c>
      <c r="BE444" s="34"/>
      <c r="BF444" s="36" t="str">
        <f t="shared" si="231"/>
        <v/>
      </c>
      <c r="BG444" s="36" t="str">
        <f t="shared" si="232"/>
        <v/>
      </c>
      <c r="BH444" s="36" t="str">
        <f t="shared" si="233"/>
        <v/>
      </c>
      <c r="BI444" s="55"/>
      <c r="BJ444" s="34"/>
      <c r="BK444" s="148"/>
      <c r="BL444" s="34"/>
      <c r="BM444" s="32" t="str">
        <f t="shared" si="234"/>
        <v/>
      </c>
      <c r="BN444" s="34"/>
      <c r="BO444" s="32" t="str">
        <f t="shared" si="235"/>
        <v/>
      </c>
      <c r="BP444" s="34"/>
      <c r="BQ444" s="32" t="str">
        <f t="shared" si="236"/>
        <v/>
      </c>
      <c r="BR444" s="34"/>
      <c r="BS444" s="36" t="str">
        <f t="shared" si="237"/>
        <v/>
      </c>
      <c r="BT444" s="36" t="str">
        <f t="shared" si="238"/>
        <v/>
      </c>
      <c r="BU444" s="36" t="str">
        <f t="shared" si="239"/>
        <v/>
      </c>
      <c r="BV444" s="55"/>
      <c r="BW444" s="36" t="str">
        <f t="shared" si="240"/>
        <v/>
      </c>
      <c r="BX444" s="36" t="str">
        <f t="shared" si="240"/>
        <v/>
      </c>
      <c r="BY444" s="31"/>
      <c r="BZ444" s="38"/>
      <c r="CB444" s="120" t="e">
        <f t="shared" ca="1" si="209"/>
        <v>#VALUE!</v>
      </c>
      <c r="CC444" s="2" t="e">
        <f t="shared" ca="1" si="241"/>
        <v>#VALUE!</v>
      </c>
    </row>
    <row r="445" spans="1:81" s="10" customFormat="1" ht="25.15" customHeight="1" x14ac:dyDescent="0.2">
      <c r="A445" s="52" t="str">
        <f t="shared" si="242"/>
        <v/>
      </c>
      <c r="B445" s="157" t="e">
        <f t="shared" ca="1" si="210"/>
        <v>#VALUE!</v>
      </c>
      <c r="C445" s="157" t="e">
        <f t="shared" si="211"/>
        <v>#VALUE!</v>
      </c>
      <c r="D445" s="29"/>
      <c r="E445" s="155" t="str">
        <f ca="1">IFERROR(INDIRECT(ADDRESS(MATCH(D445,CatModules!C:C,0),2,1,1,"CatModules")),"")</f>
        <v/>
      </c>
      <c r="F445" s="96"/>
      <c r="G445" s="156" t="str">
        <f ca="1">IFERROR(INDIRECT(ADDRESS(MATCH(CONCATENATE(E445,"-",F445),CatInt!K:K,0),3,1,1,"CatInt")),"")</f>
        <v/>
      </c>
      <c r="H445" s="45" t="str">
        <f>IF(F445="","",VLOOKUP(F445,#REF!,2,FALSE))</f>
        <v/>
      </c>
      <c r="I445" s="29"/>
      <c r="J445" s="155" t="e">
        <f t="shared" si="212"/>
        <v>#VALUE!</v>
      </c>
      <c r="K445" s="155" t="e">
        <f t="shared" si="213"/>
        <v>#VALUE!</v>
      </c>
      <c r="L445" s="153"/>
      <c r="M445" s="53"/>
      <c r="N445" s="175">
        <f t="shared" si="214"/>
        <v>1445</v>
      </c>
      <c r="O445" s="53"/>
      <c r="P445" s="175">
        <f t="shared" si="215"/>
        <v>10445</v>
      </c>
      <c r="Q445" s="30"/>
      <c r="R445" s="149" t="str">
        <f>IFERROR(VLOOKUP(Q445,Setup!D$16:E$25,2,FALSE),"")</f>
        <v/>
      </c>
      <c r="S445" s="51" t="str">
        <f ca="1">IFERROR(IF(OR(I445="",VLOOKUP(I445,CatCostInp!$E$2:$K$88,7,FALSE)=0),"",VLOOKUP(I445,CatCostInp!$E$2:$K$88,7,FALSE)),"")</f>
        <v/>
      </c>
      <c r="T445" s="159" t="e">
        <f>VLOOKUP(U445,#REF!,2,FALSE)</f>
        <v>#REF!</v>
      </c>
      <c r="U445" s="30"/>
      <c r="V445" s="1" t="str">
        <f ca="1">IF(U445=Setup!$C$10,"Grant",IF('Other Pharma &amp; Health Products'!U445=Setup!$C$11,"Local",IF('Other Pharma &amp; Health Products'!U445=Setup!$C$12,"Other","")))</f>
        <v/>
      </c>
      <c r="W445" s="34"/>
      <c r="X445" s="148"/>
      <c r="Y445" s="34"/>
      <c r="Z445" s="36" t="str">
        <f t="shared" si="216"/>
        <v/>
      </c>
      <c r="AA445" s="34"/>
      <c r="AB445" s="32" t="str">
        <f t="shared" si="217"/>
        <v/>
      </c>
      <c r="AC445" s="34"/>
      <c r="AD445" s="32" t="str">
        <f t="shared" si="218"/>
        <v/>
      </c>
      <c r="AE445" s="34"/>
      <c r="AF445" s="36" t="str">
        <f t="shared" si="219"/>
        <v/>
      </c>
      <c r="AG445" s="36" t="str">
        <f t="shared" si="220"/>
        <v/>
      </c>
      <c r="AH445" s="36" t="str">
        <f t="shared" si="221"/>
        <v/>
      </c>
      <c r="AI445" s="55"/>
      <c r="AJ445" s="37"/>
      <c r="AK445" s="148"/>
      <c r="AL445" s="34"/>
      <c r="AM445" s="32" t="str">
        <f t="shared" si="222"/>
        <v/>
      </c>
      <c r="AN445" s="34"/>
      <c r="AO445" s="32" t="str">
        <f t="shared" si="223"/>
        <v/>
      </c>
      <c r="AP445" s="34"/>
      <c r="AQ445" s="32" t="str">
        <f t="shared" si="224"/>
        <v/>
      </c>
      <c r="AR445" s="34"/>
      <c r="AS445" s="36" t="str">
        <f t="shared" si="225"/>
        <v/>
      </c>
      <c r="AT445" s="36" t="str">
        <f t="shared" si="226"/>
        <v/>
      </c>
      <c r="AU445" s="36" t="str">
        <f t="shared" si="227"/>
        <v/>
      </c>
      <c r="AV445" s="55"/>
      <c r="AW445" s="34"/>
      <c r="AX445" s="148"/>
      <c r="AY445" s="34"/>
      <c r="AZ445" s="32" t="str">
        <f t="shared" si="228"/>
        <v/>
      </c>
      <c r="BA445" s="34"/>
      <c r="BB445" s="32" t="str">
        <f t="shared" si="229"/>
        <v/>
      </c>
      <c r="BC445" s="34"/>
      <c r="BD445" s="32" t="str">
        <f t="shared" si="230"/>
        <v/>
      </c>
      <c r="BE445" s="34"/>
      <c r="BF445" s="36" t="str">
        <f t="shared" si="231"/>
        <v/>
      </c>
      <c r="BG445" s="36" t="str">
        <f t="shared" si="232"/>
        <v/>
      </c>
      <c r="BH445" s="36" t="str">
        <f t="shared" si="233"/>
        <v/>
      </c>
      <c r="BI445" s="55"/>
      <c r="BJ445" s="34"/>
      <c r="BK445" s="148"/>
      <c r="BL445" s="34"/>
      <c r="BM445" s="32" t="str">
        <f t="shared" si="234"/>
        <v/>
      </c>
      <c r="BN445" s="34"/>
      <c r="BO445" s="32" t="str">
        <f t="shared" si="235"/>
        <v/>
      </c>
      <c r="BP445" s="34"/>
      <c r="BQ445" s="32" t="str">
        <f t="shared" si="236"/>
        <v/>
      </c>
      <c r="BR445" s="34"/>
      <c r="BS445" s="36" t="str">
        <f t="shared" si="237"/>
        <v/>
      </c>
      <c r="BT445" s="36" t="str">
        <f t="shared" si="238"/>
        <v/>
      </c>
      <c r="BU445" s="36" t="str">
        <f t="shared" si="239"/>
        <v/>
      </c>
      <c r="BV445" s="55"/>
      <c r="BW445" s="36" t="str">
        <f t="shared" si="240"/>
        <v/>
      </c>
      <c r="BX445" s="36" t="str">
        <f t="shared" si="240"/>
        <v/>
      </c>
      <c r="BY445" s="31"/>
      <c r="BZ445" s="38"/>
      <c r="CB445" s="120" t="e">
        <f t="shared" ca="1" si="209"/>
        <v>#VALUE!</v>
      </c>
      <c r="CC445" s="2" t="e">
        <f t="shared" ca="1" si="241"/>
        <v>#VALUE!</v>
      </c>
    </row>
    <row r="446" spans="1:81" s="10" customFormat="1" ht="25.15" customHeight="1" x14ac:dyDescent="0.2">
      <c r="A446" s="52" t="str">
        <f t="shared" si="242"/>
        <v/>
      </c>
      <c r="B446" s="157" t="e">
        <f t="shared" ca="1" si="210"/>
        <v>#VALUE!</v>
      </c>
      <c r="C446" s="157" t="e">
        <f t="shared" si="211"/>
        <v>#VALUE!</v>
      </c>
      <c r="D446" s="29"/>
      <c r="E446" s="155" t="str">
        <f ca="1">IFERROR(INDIRECT(ADDRESS(MATCH(D446,CatModules!C:C,0),2,1,1,"CatModules")),"")</f>
        <v/>
      </c>
      <c r="F446" s="96"/>
      <c r="G446" s="156" t="str">
        <f ca="1">IFERROR(INDIRECT(ADDRESS(MATCH(CONCATENATE(E446,"-",F446),CatInt!K:K,0),3,1,1,"CatInt")),"")</f>
        <v/>
      </c>
      <c r="H446" s="45" t="str">
        <f>IF(F446="","",VLOOKUP(F446,#REF!,2,FALSE))</f>
        <v/>
      </c>
      <c r="I446" s="29"/>
      <c r="J446" s="155" t="e">
        <f t="shared" si="212"/>
        <v>#VALUE!</v>
      </c>
      <c r="K446" s="155" t="e">
        <f t="shared" si="213"/>
        <v>#VALUE!</v>
      </c>
      <c r="L446" s="153"/>
      <c r="M446" s="53"/>
      <c r="N446" s="175">
        <f t="shared" si="214"/>
        <v>1446</v>
      </c>
      <c r="O446" s="53"/>
      <c r="P446" s="175">
        <f t="shared" si="215"/>
        <v>10446</v>
      </c>
      <c r="Q446" s="30"/>
      <c r="R446" s="149" t="str">
        <f>IFERROR(VLOOKUP(Q446,Setup!D$16:E$25,2,FALSE),"")</f>
        <v/>
      </c>
      <c r="S446" s="51" t="str">
        <f ca="1">IFERROR(IF(OR(I446="",VLOOKUP(I446,CatCostInp!$E$2:$K$88,7,FALSE)=0),"",VLOOKUP(I446,CatCostInp!$E$2:$K$88,7,FALSE)),"")</f>
        <v/>
      </c>
      <c r="T446" s="159" t="e">
        <f>VLOOKUP(U446,#REF!,2,FALSE)</f>
        <v>#REF!</v>
      </c>
      <c r="U446" s="30"/>
      <c r="V446" s="1" t="str">
        <f ca="1">IF(U446=Setup!$C$10,"Grant",IF('Other Pharma &amp; Health Products'!U446=Setup!$C$11,"Local",IF('Other Pharma &amp; Health Products'!U446=Setup!$C$12,"Other","")))</f>
        <v/>
      </c>
      <c r="W446" s="34"/>
      <c r="X446" s="148"/>
      <c r="Y446" s="34"/>
      <c r="Z446" s="36" t="str">
        <f t="shared" si="216"/>
        <v/>
      </c>
      <c r="AA446" s="34"/>
      <c r="AB446" s="32" t="str">
        <f t="shared" si="217"/>
        <v/>
      </c>
      <c r="AC446" s="34"/>
      <c r="AD446" s="32" t="str">
        <f t="shared" si="218"/>
        <v/>
      </c>
      <c r="AE446" s="34"/>
      <c r="AF446" s="36" t="str">
        <f t="shared" si="219"/>
        <v/>
      </c>
      <c r="AG446" s="36" t="str">
        <f t="shared" si="220"/>
        <v/>
      </c>
      <c r="AH446" s="36" t="str">
        <f t="shared" si="221"/>
        <v/>
      </c>
      <c r="AI446" s="55"/>
      <c r="AJ446" s="37"/>
      <c r="AK446" s="148"/>
      <c r="AL446" s="34"/>
      <c r="AM446" s="32" t="str">
        <f t="shared" si="222"/>
        <v/>
      </c>
      <c r="AN446" s="34"/>
      <c r="AO446" s="32" t="str">
        <f t="shared" si="223"/>
        <v/>
      </c>
      <c r="AP446" s="34"/>
      <c r="AQ446" s="32" t="str">
        <f t="shared" si="224"/>
        <v/>
      </c>
      <c r="AR446" s="34"/>
      <c r="AS446" s="36" t="str">
        <f t="shared" si="225"/>
        <v/>
      </c>
      <c r="AT446" s="36" t="str">
        <f t="shared" si="226"/>
        <v/>
      </c>
      <c r="AU446" s="36" t="str">
        <f t="shared" si="227"/>
        <v/>
      </c>
      <c r="AV446" s="55"/>
      <c r="AW446" s="34"/>
      <c r="AX446" s="148"/>
      <c r="AY446" s="34"/>
      <c r="AZ446" s="32" t="str">
        <f t="shared" si="228"/>
        <v/>
      </c>
      <c r="BA446" s="34"/>
      <c r="BB446" s="32" t="str">
        <f t="shared" si="229"/>
        <v/>
      </c>
      <c r="BC446" s="34"/>
      <c r="BD446" s="32" t="str">
        <f t="shared" si="230"/>
        <v/>
      </c>
      <c r="BE446" s="34"/>
      <c r="BF446" s="36" t="str">
        <f t="shared" si="231"/>
        <v/>
      </c>
      <c r="BG446" s="36" t="str">
        <f t="shared" si="232"/>
        <v/>
      </c>
      <c r="BH446" s="36" t="str">
        <f t="shared" si="233"/>
        <v/>
      </c>
      <c r="BI446" s="55"/>
      <c r="BJ446" s="34"/>
      <c r="BK446" s="148"/>
      <c r="BL446" s="34"/>
      <c r="BM446" s="32" t="str">
        <f t="shared" si="234"/>
        <v/>
      </c>
      <c r="BN446" s="34"/>
      <c r="BO446" s="32" t="str">
        <f t="shared" si="235"/>
        <v/>
      </c>
      <c r="BP446" s="34"/>
      <c r="BQ446" s="32" t="str">
        <f t="shared" si="236"/>
        <v/>
      </c>
      <c r="BR446" s="34"/>
      <c r="BS446" s="36" t="str">
        <f t="shared" si="237"/>
        <v/>
      </c>
      <c r="BT446" s="36" t="str">
        <f t="shared" si="238"/>
        <v/>
      </c>
      <c r="BU446" s="36" t="str">
        <f t="shared" si="239"/>
        <v/>
      </c>
      <c r="BV446" s="55"/>
      <c r="BW446" s="36" t="str">
        <f t="shared" si="240"/>
        <v/>
      </c>
      <c r="BX446" s="36" t="str">
        <f t="shared" si="240"/>
        <v/>
      </c>
      <c r="BY446" s="31"/>
      <c r="BZ446" s="38"/>
      <c r="CB446" s="120" t="e">
        <f t="shared" ca="1" si="209"/>
        <v>#VALUE!</v>
      </c>
      <c r="CC446" s="2" t="e">
        <f t="shared" ca="1" si="241"/>
        <v>#VALUE!</v>
      </c>
    </row>
    <row r="447" spans="1:81" s="10" customFormat="1" ht="25.15" customHeight="1" x14ac:dyDescent="0.2">
      <c r="A447" s="52" t="str">
        <f t="shared" si="242"/>
        <v/>
      </c>
      <c r="B447" s="157" t="e">
        <f t="shared" ca="1" si="210"/>
        <v>#VALUE!</v>
      </c>
      <c r="C447" s="157" t="e">
        <f t="shared" si="211"/>
        <v>#VALUE!</v>
      </c>
      <c r="D447" s="29"/>
      <c r="E447" s="155" t="str">
        <f ca="1">IFERROR(INDIRECT(ADDRESS(MATCH(D447,CatModules!C:C,0),2,1,1,"CatModules")),"")</f>
        <v/>
      </c>
      <c r="F447" s="96"/>
      <c r="G447" s="156" t="str">
        <f ca="1">IFERROR(INDIRECT(ADDRESS(MATCH(CONCATENATE(E447,"-",F447),CatInt!K:K,0),3,1,1,"CatInt")),"")</f>
        <v/>
      </c>
      <c r="H447" s="45" t="str">
        <f>IF(F447="","",VLOOKUP(F447,#REF!,2,FALSE))</f>
        <v/>
      </c>
      <c r="I447" s="29"/>
      <c r="J447" s="155" t="e">
        <f t="shared" si="212"/>
        <v>#VALUE!</v>
      </c>
      <c r="K447" s="155" t="e">
        <f t="shared" si="213"/>
        <v>#VALUE!</v>
      </c>
      <c r="L447" s="153"/>
      <c r="M447" s="53"/>
      <c r="N447" s="175">
        <f t="shared" si="214"/>
        <v>1447</v>
      </c>
      <c r="O447" s="53"/>
      <c r="P447" s="175">
        <f t="shared" si="215"/>
        <v>10447</v>
      </c>
      <c r="Q447" s="30"/>
      <c r="R447" s="149" t="str">
        <f>IFERROR(VLOOKUP(Q447,Setup!D$16:E$25,2,FALSE),"")</f>
        <v/>
      </c>
      <c r="S447" s="51" t="str">
        <f ca="1">IFERROR(IF(OR(I447="",VLOOKUP(I447,CatCostInp!$E$2:$K$88,7,FALSE)=0),"",VLOOKUP(I447,CatCostInp!$E$2:$K$88,7,FALSE)),"")</f>
        <v/>
      </c>
      <c r="T447" s="159" t="e">
        <f>VLOOKUP(U447,#REF!,2,FALSE)</f>
        <v>#REF!</v>
      </c>
      <c r="U447" s="30"/>
      <c r="V447" s="1" t="str">
        <f ca="1">IF(U447=Setup!$C$10,"Grant",IF('Other Pharma &amp; Health Products'!U447=Setup!$C$11,"Local",IF('Other Pharma &amp; Health Products'!U447=Setup!$C$12,"Other","")))</f>
        <v/>
      </c>
      <c r="W447" s="34"/>
      <c r="X447" s="148"/>
      <c r="Y447" s="34"/>
      <c r="Z447" s="36" t="str">
        <f t="shared" si="216"/>
        <v/>
      </c>
      <c r="AA447" s="34"/>
      <c r="AB447" s="32" t="str">
        <f t="shared" si="217"/>
        <v/>
      </c>
      <c r="AC447" s="34"/>
      <c r="AD447" s="32" t="str">
        <f t="shared" si="218"/>
        <v/>
      </c>
      <c r="AE447" s="34"/>
      <c r="AF447" s="36" t="str">
        <f t="shared" si="219"/>
        <v/>
      </c>
      <c r="AG447" s="36" t="str">
        <f t="shared" si="220"/>
        <v/>
      </c>
      <c r="AH447" s="36" t="str">
        <f t="shared" si="221"/>
        <v/>
      </c>
      <c r="AI447" s="55"/>
      <c r="AJ447" s="37"/>
      <c r="AK447" s="148"/>
      <c r="AL447" s="34"/>
      <c r="AM447" s="32" t="str">
        <f t="shared" si="222"/>
        <v/>
      </c>
      <c r="AN447" s="34"/>
      <c r="AO447" s="32" t="str">
        <f t="shared" si="223"/>
        <v/>
      </c>
      <c r="AP447" s="34"/>
      <c r="AQ447" s="32" t="str">
        <f t="shared" si="224"/>
        <v/>
      </c>
      <c r="AR447" s="34"/>
      <c r="AS447" s="36" t="str">
        <f t="shared" si="225"/>
        <v/>
      </c>
      <c r="AT447" s="36" t="str">
        <f t="shared" si="226"/>
        <v/>
      </c>
      <c r="AU447" s="36" t="str">
        <f t="shared" si="227"/>
        <v/>
      </c>
      <c r="AV447" s="55"/>
      <c r="AW447" s="34"/>
      <c r="AX447" s="148"/>
      <c r="AY447" s="34"/>
      <c r="AZ447" s="32" t="str">
        <f t="shared" si="228"/>
        <v/>
      </c>
      <c r="BA447" s="34"/>
      <c r="BB447" s="32" t="str">
        <f t="shared" si="229"/>
        <v/>
      </c>
      <c r="BC447" s="34"/>
      <c r="BD447" s="32" t="str">
        <f t="shared" si="230"/>
        <v/>
      </c>
      <c r="BE447" s="34"/>
      <c r="BF447" s="36" t="str">
        <f t="shared" si="231"/>
        <v/>
      </c>
      <c r="BG447" s="36" t="str">
        <f t="shared" si="232"/>
        <v/>
      </c>
      <c r="BH447" s="36" t="str">
        <f t="shared" si="233"/>
        <v/>
      </c>
      <c r="BI447" s="55"/>
      <c r="BJ447" s="34"/>
      <c r="BK447" s="148"/>
      <c r="BL447" s="34"/>
      <c r="BM447" s="32" t="str">
        <f t="shared" si="234"/>
        <v/>
      </c>
      <c r="BN447" s="34"/>
      <c r="BO447" s="32" t="str">
        <f t="shared" si="235"/>
        <v/>
      </c>
      <c r="BP447" s="34"/>
      <c r="BQ447" s="32" t="str">
        <f t="shared" si="236"/>
        <v/>
      </c>
      <c r="BR447" s="34"/>
      <c r="BS447" s="36" t="str">
        <f t="shared" si="237"/>
        <v/>
      </c>
      <c r="BT447" s="36" t="str">
        <f t="shared" si="238"/>
        <v/>
      </c>
      <c r="BU447" s="36" t="str">
        <f t="shared" si="239"/>
        <v/>
      </c>
      <c r="BV447" s="55"/>
      <c r="BW447" s="36" t="str">
        <f t="shared" si="240"/>
        <v/>
      </c>
      <c r="BX447" s="36" t="str">
        <f t="shared" si="240"/>
        <v/>
      </c>
      <c r="BY447" s="31"/>
      <c r="BZ447" s="38"/>
      <c r="CB447" s="120" t="e">
        <f t="shared" ca="1" si="209"/>
        <v>#VALUE!</v>
      </c>
      <c r="CC447" s="2" t="e">
        <f t="shared" ca="1" si="241"/>
        <v>#VALUE!</v>
      </c>
    </row>
    <row r="448" spans="1:81" s="10" customFormat="1" ht="25.15" customHeight="1" x14ac:dyDescent="0.2">
      <c r="A448" s="52" t="str">
        <f t="shared" si="242"/>
        <v/>
      </c>
      <c r="B448" s="157" t="e">
        <f t="shared" ca="1" si="210"/>
        <v>#VALUE!</v>
      </c>
      <c r="C448" s="157" t="e">
        <f t="shared" si="211"/>
        <v>#VALUE!</v>
      </c>
      <c r="D448" s="29"/>
      <c r="E448" s="155" t="str">
        <f ca="1">IFERROR(INDIRECT(ADDRESS(MATCH(D448,CatModules!C:C,0),2,1,1,"CatModules")),"")</f>
        <v/>
      </c>
      <c r="F448" s="96"/>
      <c r="G448" s="156" t="str">
        <f ca="1">IFERROR(INDIRECT(ADDRESS(MATCH(CONCATENATE(E448,"-",F448),CatInt!K:K,0),3,1,1,"CatInt")),"")</f>
        <v/>
      </c>
      <c r="H448" s="45" t="str">
        <f>IF(F448="","",VLOOKUP(F448,#REF!,2,FALSE))</f>
        <v/>
      </c>
      <c r="I448" s="29"/>
      <c r="J448" s="155" t="e">
        <f t="shared" si="212"/>
        <v>#VALUE!</v>
      </c>
      <c r="K448" s="155" t="e">
        <f t="shared" si="213"/>
        <v>#VALUE!</v>
      </c>
      <c r="L448" s="153"/>
      <c r="M448" s="53"/>
      <c r="N448" s="175">
        <f t="shared" si="214"/>
        <v>1448</v>
      </c>
      <c r="O448" s="53"/>
      <c r="P448" s="175">
        <f t="shared" si="215"/>
        <v>10448</v>
      </c>
      <c r="Q448" s="30"/>
      <c r="R448" s="149" t="str">
        <f>IFERROR(VLOOKUP(Q448,Setup!D$16:E$25,2,FALSE),"")</f>
        <v/>
      </c>
      <c r="S448" s="51" t="str">
        <f ca="1">IFERROR(IF(OR(I448="",VLOOKUP(I448,CatCostInp!$E$2:$K$88,7,FALSE)=0),"",VLOOKUP(I448,CatCostInp!$E$2:$K$88,7,FALSE)),"")</f>
        <v/>
      </c>
      <c r="T448" s="159" t="e">
        <f>VLOOKUP(U448,#REF!,2,FALSE)</f>
        <v>#REF!</v>
      </c>
      <c r="U448" s="30"/>
      <c r="V448" s="1" t="str">
        <f ca="1">IF(U448=Setup!$C$10,"Grant",IF('Other Pharma &amp; Health Products'!U448=Setup!$C$11,"Local",IF('Other Pharma &amp; Health Products'!U448=Setup!$C$12,"Other","")))</f>
        <v/>
      </c>
      <c r="W448" s="34"/>
      <c r="X448" s="148"/>
      <c r="Y448" s="34"/>
      <c r="Z448" s="36" t="str">
        <f t="shared" si="216"/>
        <v/>
      </c>
      <c r="AA448" s="34"/>
      <c r="AB448" s="32" t="str">
        <f t="shared" si="217"/>
        <v/>
      </c>
      <c r="AC448" s="34"/>
      <c r="AD448" s="32" t="str">
        <f t="shared" si="218"/>
        <v/>
      </c>
      <c r="AE448" s="34"/>
      <c r="AF448" s="36" t="str">
        <f t="shared" si="219"/>
        <v/>
      </c>
      <c r="AG448" s="36" t="str">
        <f t="shared" si="220"/>
        <v/>
      </c>
      <c r="AH448" s="36" t="str">
        <f t="shared" si="221"/>
        <v/>
      </c>
      <c r="AI448" s="55"/>
      <c r="AJ448" s="37"/>
      <c r="AK448" s="148"/>
      <c r="AL448" s="34"/>
      <c r="AM448" s="32" t="str">
        <f t="shared" si="222"/>
        <v/>
      </c>
      <c r="AN448" s="34"/>
      <c r="AO448" s="32" t="str">
        <f t="shared" si="223"/>
        <v/>
      </c>
      <c r="AP448" s="34"/>
      <c r="AQ448" s="32" t="str">
        <f t="shared" si="224"/>
        <v/>
      </c>
      <c r="AR448" s="34"/>
      <c r="AS448" s="36" t="str">
        <f t="shared" si="225"/>
        <v/>
      </c>
      <c r="AT448" s="36" t="str">
        <f t="shared" si="226"/>
        <v/>
      </c>
      <c r="AU448" s="36" t="str">
        <f t="shared" si="227"/>
        <v/>
      </c>
      <c r="AV448" s="55"/>
      <c r="AW448" s="34"/>
      <c r="AX448" s="148"/>
      <c r="AY448" s="34"/>
      <c r="AZ448" s="32" t="str">
        <f t="shared" si="228"/>
        <v/>
      </c>
      <c r="BA448" s="34"/>
      <c r="BB448" s="32" t="str">
        <f t="shared" si="229"/>
        <v/>
      </c>
      <c r="BC448" s="34"/>
      <c r="BD448" s="32" t="str">
        <f t="shared" si="230"/>
        <v/>
      </c>
      <c r="BE448" s="34"/>
      <c r="BF448" s="36" t="str">
        <f t="shared" si="231"/>
        <v/>
      </c>
      <c r="BG448" s="36" t="str">
        <f t="shared" si="232"/>
        <v/>
      </c>
      <c r="BH448" s="36" t="str">
        <f t="shared" si="233"/>
        <v/>
      </c>
      <c r="BI448" s="55"/>
      <c r="BJ448" s="34"/>
      <c r="BK448" s="148"/>
      <c r="BL448" s="34"/>
      <c r="BM448" s="32" t="str">
        <f t="shared" si="234"/>
        <v/>
      </c>
      <c r="BN448" s="34"/>
      <c r="BO448" s="32" t="str">
        <f t="shared" si="235"/>
        <v/>
      </c>
      <c r="BP448" s="34"/>
      <c r="BQ448" s="32" t="str">
        <f t="shared" si="236"/>
        <v/>
      </c>
      <c r="BR448" s="34"/>
      <c r="BS448" s="36" t="str">
        <f t="shared" si="237"/>
        <v/>
      </c>
      <c r="BT448" s="36" t="str">
        <f t="shared" si="238"/>
        <v/>
      </c>
      <c r="BU448" s="36" t="str">
        <f t="shared" si="239"/>
        <v/>
      </c>
      <c r="BV448" s="55"/>
      <c r="BW448" s="36" t="str">
        <f t="shared" si="240"/>
        <v/>
      </c>
      <c r="BX448" s="36" t="str">
        <f t="shared" si="240"/>
        <v/>
      </c>
      <c r="BY448" s="31"/>
      <c r="BZ448" s="38"/>
      <c r="CB448" s="120" t="e">
        <f t="shared" ca="1" si="209"/>
        <v>#VALUE!</v>
      </c>
      <c r="CC448" s="2" t="e">
        <f t="shared" ca="1" si="241"/>
        <v>#VALUE!</v>
      </c>
    </row>
    <row r="449" spans="1:81" s="10" customFormat="1" ht="25.15" customHeight="1" x14ac:dyDescent="0.2">
      <c r="A449" s="52" t="str">
        <f t="shared" si="242"/>
        <v/>
      </c>
      <c r="B449" s="157" t="e">
        <f t="shared" ca="1" si="210"/>
        <v>#VALUE!</v>
      </c>
      <c r="C449" s="157" t="e">
        <f t="shared" si="211"/>
        <v>#VALUE!</v>
      </c>
      <c r="D449" s="29"/>
      <c r="E449" s="155" t="str">
        <f ca="1">IFERROR(INDIRECT(ADDRESS(MATCH(D449,CatModules!C:C,0),2,1,1,"CatModules")),"")</f>
        <v/>
      </c>
      <c r="F449" s="96"/>
      <c r="G449" s="156" t="str">
        <f ca="1">IFERROR(INDIRECT(ADDRESS(MATCH(CONCATENATE(E449,"-",F449),CatInt!K:K,0),3,1,1,"CatInt")),"")</f>
        <v/>
      </c>
      <c r="H449" s="45" t="str">
        <f>IF(F449="","",VLOOKUP(F449,#REF!,2,FALSE))</f>
        <v/>
      </c>
      <c r="I449" s="29"/>
      <c r="J449" s="155" t="e">
        <f t="shared" si="212"/>
        <v>#VALUE!</v>
      </c>
      <c r="K449" s="155" t="e">
        <f t="shared" si="213"/>
        <v>#VALUE!</v>
      </c>
      <c r="L449" s="153"/>
      <c r="M449" s="53"/>
      <c r="N449" s="175">
        <f t="shared" si="214"/>
        <v>1449</v>
      </c>
      <c r="O449" s="53"/>
      <c r="P449" s="175">
        <f t="shared" si="215"/>
        <v>10449</v>
      </c>
      <c r="Q449" s="30"/>
      <c r="R449" s="149" t="str">
        <f>IFERROR(VLOOKUP(Q449,Setup!D$16:E$25,2,FALSE),"")</f>
        <v/>
      </c>
      <c r="S449" s="51" t="str">
        <f ca="1">IFERROR(IF(OR(I449="",VLOOKUP(I449,CatCostInp!$E$2:$K$88,7,FALSE)=0),"",VLOOKUP(I449,CatCostInp!$E$2:$K$88,7,FALSE)),"")</f>
        <v/>
      </c>
      <c r="T449" s="159" t="e">
        <f>VLOOKUP(U449,#REF!,2,FALSE)</f>
        <v>#REF!</v>
      </c>
      <c r="U449" s="30"/>
      <c r="V449" s="1" t="str">
        <f ca="1">IF(U449=Setup!$C$10,"Grant",IF('Other Pharma &amp; Health Products'!U449=Setup!$C$11,"Local",IF('Other Pharma &amp; Health Products'!U449=Setup!$C$12,"Other","")))</f>
        <v/>
      </c>
      <c r="W449" s="34"/>
      <c r="X449" s="148"/>
      <c r="Y449" s="34"/>
      <c r="Z449" s="36" t="str">
        <f t="shared" si="216"/>
        <v/>
      </c>
      <c r="AA449" s="34"/>
      <c r="AB449" s="32" t="str">
        <f t="shared" si="217"/>
        <v/>
      </c>
      <c r="AC449" s="34"/>
      <c r="AD449" s="32" t="str">
        <f t="shared" si="218"/>
        <v/>
      </c>
      <c r="AE449" s="34"/>
      <c r="AF449" s="36" t="str">
        <f t="shared" si="219"/>
        <v/>
      </c>
      <c r="AG449" s="36" t="str">
        <f t="shared" si="220"/>
        <v/>
      </c>
      <c r="AH449" s="36" t="str">
        <f t="shared" si="221"/>
        <v/>
      </c>
      <c r="AI449" s="55"/>
      <c r="AJ449" s="37"/>
      <c r="AK449" s="148"/>
      <c r="AL449" s="34"/>
      <c r="AM449" s="32" t="str">
        <f t="shared" si="222"/>
        <v/>
      </c>
      <c r="AN449" s="34"/>
      <c r="AO449" s="32" t="str">
        <f t="shared" si="223"/>
        <v/>
      </c>
      <c r="AP449" s="34"/>
      <c r="AQ449" s="32" t="str">
        <f t="shared" si="224"/>
        <v/>
      </c>
      <c r="AR449" s="34"/>
      <c r="AS449" s="36" t="str">
        <f t="shared" si="225"/>
        <v/>
      </c>
      <c r="AT449" s="36" t="str">
        <f t="shared" si="226"/>
        <v/>
      </c>
      <c r="AU449" s="36" t="str">
        <f t="shared" si="227"/>
        <v/>
      </c>
      <c r="AV449" s="55"/>
      <c r="AW449" s="34"/>
      <c r="AX449" s="148"/>
      <c r="AY449" s="34"/>
      <c r="AZ449" s="32" t="str">
        <f t="shared" si="228"/>
        <v/>
      </c>
      <c r="BA449" s="34"/>
      <c r="BB449" s="32" t="str">
        <f t="shared" si="229"/>
        <v/>
      </c>
      <c r="BC449" s="34"/>
      <c r="BD449" s="32" t="str">
        <f t="shared" si="230"/>
        <v/>
      </c>
      <c r="BE449" s="34"/>
      <c r="BF449" s="36" t="str">
        <f t="shared" si="231"/>
        <v/>
      </c>
      <c r="BG449" s="36" t="str">
        <f t="shared" si="232"/>
        <v/>
      </c>
      <c r="BH449" s="36" t="str">
        <f t="shared" si="233"/>
        <v/>
      </c>
      <c r="BI449" s="55"/>
      <c r="BJ449" s="34"/>
      <c r="BK449" s="148"/>
      <c r="BL449" s="34"/>
      <c r="BM449" s="32" t="str">
        <f t="shared" si="234"/>
        <v/>
      </c>
      <c r="BN449" s="34"/>
      <c r="BO449" s="32" t="str">
        <f t="shared" si="235"/>
        <v/>
      </c>
      <c r="BP449" s="34"/>
      <c r="BQ449" s="32" t="str">
        <f t="shared" si="236"/>
        <v/>
      </c>
      <c r="BR449" s="34"/>
      <c r="BS449" s="36" t="str">
        <f t="shared" si="237"/>
        <v/>
      </c>
      <c r="BT449" s="36" t="str">
        <f t="shared" si="238"/>
        <v/>
      </c>
      <c r="BU449" s="36" t="str">
        <f t="shared" si="239"/>
        <v/>
      </c>
      <c r="BV449" s="55"/>
      <c r="BW449" s="36" t="str">
        <f t="shared" si="240"/>
        <v/>
      </c>
      <c r="BX449" s="36" t="str">
        <f t="shared" si="240"/>
        <v/>
      </c>
      <c r="BY449" s="31"/>
      <c r="BZ449" s="38"/>
      <c r="CB449" s="120" t="e">
        <f t="shared" ca="1" si="209"/>
        <v>#VALUE!</v>
      </c>
      <c r="CC449" s="2" t="e">
        <f t="shared" ca="1" si="241"/>
        <v>#VALUE!</v>
      </c>
    </row>
    <row r="450" spans="1:81" s="10" customFormat="1" ht="25.15" customHeight="1" x14ac:dyDescent="0.2">
      <c r="A450" s="52" t="str">
        <f t="shared" si="242"/>
        <v/>
      </c>
      <c r="B450" s="157" t="e">
        <f t="shared" ca="1" si="210"/>
        <v>#VALUE!</v>
      </c>
      <c r="C450" s="157" t="e">
        <f t="shared" si="211"/>
        <v>#VALUE!</v>
      </c>
      <c r="D450" s="29"/>
      <c r="E450" s="155" t="str">
        <f ca="1">IFERROR(INDIRECT(ADDRESS(MATCH(D450,CatModules!C:C,0),2,1,1,"CatModules")),"")</f>
        <v/>
      </c>
      <c r="F450" s="96"/>
      <c r="G450" s="156" t="str">
        <f ca="1">IFERROR(INDIRECT(ADDRESS(MATCH(CONCATENATE(E450,"-",F450),CatInt!K:K,0),3,1,1,"CatInt")),"")</f>
        <v/>
      </c>
      <c r="H450" s="45" t="str">
        <f>IF(F450="","",VLOOKUP(F450,#REF!,2,FALSE))</f>
        <v/>
      </c>
      <c r="I450" s="29"/>
      <c r="J450" s="155" t="e">
        <f t="shared" si="212"/>
        <v>#VALUE!</v>
      </c>
      <c r="K450" s="155" t="e">
        <f t="shared" si="213"/>
        <v>#VALUE!</v>
      </c>
      <c r="L450" s="153"/>
      <c r="M450" s="53"/>
      <c r="N450" s="175">
        <f t="shared" si="214"/>
        <v>1450</v>
      </c>
      <c r="O450" s="53"/>
      <c r="P450" s="175">
        <f t="shared" si="215"/>
        <v>10450</v>
      </c>
      <c r="Q450" s="30"/>
      <c r="R450" s="149" t="str">
        <f>IFERROR(VLOOKUP(Q450,Setup!D$16:E$25,2,FALSE),"")</f>
        <v/>
      </c>
      <c r="S450" s="51" t="str">
        <f ca="1">IFERROR(IF(OR(I450="",VLOOKUP(I450,CatCostInp!$E$2:$K$88,7,FALSE)=0),"",VLOOKUP(I450,CatCostInp!$E$2:$K$88,7,FALSE)),"")</f>
        <v/>
      </c>
      <c r="T450" s="159" t="e">
        <f>VLOOKUP(U450,#REF!,2,FALSE)</f>
        <v>#REF!</v>
      </c>
      <c r="U450" s="30"/>
      <c r="V450" s="1" t="str">
        <f ca="1">IF(U450=Setup!$C$10,"Grant",IF('Other Pharma &amp; Health Products'!U450=Setup!$C$11,"Local",IF('Other Pharma &amp; Health Products'!U450=Setup!$C$12,"Other","")))</f>
        <v/>
      </c>
      <c r="W450" s="34"/>
      <c r="X450" s="148"/>
      <c r="Y450" s="34"/>
      <c r="Z450" s="36" t="str">
        <f t="shared" si="216"/>
        <v/>
      </c>
      <c r="AA450" s="34"/>
      <c r="AB450" s="32" t="str">
        <f t="shared" si="217"/>
        <v/>
      </c>
      <c r="AC450" s="34"/>
      <c r="AD450" s="32" t="str">
        <f t="shared" si="218"/>
        <v/>
      </c>
      <c r="AE450" s="34"/>
      <c r="AF450" s="36" t="str">
        <f t="shared" si="219"/>
        <v/>
      </c>
      <c r="AG450" s="36" t="str">
        <f t="shared" si="220"/>
        <v/>
      </c>
      <c r="AH450" s="36" t="str">
        <f t="shared" si="221"/>
        <v/>
      </c>
      <c r="AI450" s="55"/>
      <c r="AJ450" s="37"/>
      <c r="AK450" s="148"/>
      <c r="AL450" s="34"/>
      <c r="AM450" s="32" t="str">
        <f t="shared" si="222"/>
        <v/>
      </c>
      <c r="AN450" s="34"/>
      <c r="AO450" s="32" t="str">
        <f t="shared" si="223"/>
        <v/>
      </c>
      <c r="AP450" s="34"/>
      <c r="AQ450" s="32" t="str">
        <f t="shared" si="224"/>
        <v/>
      </c>
      <c r="AR450" s="34"/>
      <c r="AS450" s="36" t="str">
        <f t="shared" si="225"/>
        <v/>
      </c>
      <c r="AT450" s="36" t="str">
        <f t="shared" si="226"/>
        <v/>
      </c>
      <c r="AU450" s="36" t="str">
        <f t="shared" si="227"/>
        <v/>
      </c>
      <c r="AV450" s="55"/>
      <c r="AW450" s="34"/>
      <c r="AX450" s="148"/>
      <c r="AY450" s="34"/>
      <c r="AZ450" s="32" t="str">
        <f t="shared" si="228"/>
        <v/>
      </c>
      <c r="BA450" s="34"/>
      <c r="BB450" s="32" t="str">
        <f t="shared" si="229"/>
        <v/>
      </c>
      <c r="BC450" s="34"/>
      <c r="BD450" s="32" t="str">
        <f t="shared" si="230"/>
        <v/>
      </c>
      <c r="BE450" s="34"/>
      <c r="BF450" s="36" t="str">
        <f t="shared" si="231"/>
        <v/>
      </c>
      <c r="BG450" s="36" t="str">
        <f t="shared" si="232"/>
        <v/>
      </c>
      <c r="BH450" s="36" t="str">
        <f t="shared" si="233"/>
        <v/>
      </c>
      <c r="BI450" s="55"/>
      <c r="BJ450" s="34"/>
      <c r="BK450" s="148"/>
      <c r="BL450" s="34"/>
      <c r="BM450" s="32" t="str">
        <f t="shared" si="234"/>
        <v/>
      </c>
      <c r="BN450" s="34"/>
      <c r="BO450" s="32" t="str">
        <f t="shared" si="235"/>
        <v/>
      </c>
      <c r="BP450" s="34"/>
      <c r="BQ450" s="32" t="str">
        <f t="shared" si="236"/>
        <v/>
      </c>
      <c r="BR450" s="34"/>
      <c r="BS450" s="36" t="str">
        <f t="shared" si="237"/>
        <v/>
      </c>
      <c r="BT450" s="36" t="str">
        <f t="shared" si="238"/>
        <v/>
      </c>
      <c r="BU450" s="36" t="str">
        <f t="shared" si="239"/>
        <v/>
      </c>
      <c r="BV450" s="55"/>
      <c r="BW450" s="36" t="str">
        <f t="shared" si="240"/>
        <v/>
      </c>
      <c r="BX450" s="36" t="str">
        <f t="shared" si="240"/>
        <v/>
      </c>
      <c r="BY450" s="31"/>
      <c r="BZ450" s="38"/>
      <c r="CB450" s="120" t="e">
        <f t="shared" ref="CB450:CB501" ca="1" si="243">IF(OR(B450="--",IFERROR(MATCH(B450,OFFSET(B$1,0,0,ROW()-1,1),0),1)&lt;&gt;1),"",1)</f>
        <v>#VALUE!</v>
      </c>
      <c r="CC450" s="2" t="e">
        <f t="shared" ca="1" si="241"/>
        <v>#VALUE!</v>
      </c>
    </row>
    <row r="451" spans="1:81" s="10" customFormat="1" ht="25.15" customHeight="1" x14ac:dyDescent="0.2">
      <c r="A451" s="52" t="str">
        <f t="shared" si="242"/>
        <v/>
      </c>
      <c r="B451" s="157" t="e">
        <f t="shared" ref="B451:B501" ca="1" si="244">CONCATENATE(E451,"-",G451,"--",K451,"---",R451)</f>
        <v>#VALUE!</v>
      </c>
      <c r="C451" s="157" t="e">
        <f t="shared" ref="C451:C501" si="245">CONCATENATE(K451,"--",N451,"---",P451)</f>
        <v>#VALUE!</v>
      </c>
      <c r="D451" s="29"/>
      <c r="E451" s="155" t="str">
        <f ca="1">IFERROR(INDIRECT(ADDRESS(MATCH(D451,CatModules!C:C,0),2,1,1,"CatModules")),"")</f>
        <v/>
      </c>
      <c r="F451" s="96"/>
      <c r="G451" s="156" t="str">
        <f ca="1">IFERROR(INDIRECT(ADDRESS(MATCH(CONCATENATE(E451,"-",F451),CatInt!K:K,0),3,1,1,"CatInt")),"")</f>
        <v/>
      </c>
      <c r="H451" s="45" t="str">
        <f>IF(F451="","",VLOOKUP(F451,#REF!,2,FALSE))</f>
        <v/>
      </c>
      <c r="I451" s="29"/>
      <c r="J451" s="155" t="e">
        <f t="shared" ref="J451:J501" si="246">LEFT(I451,FIND(".",I451,1)-1)</f>
        <v>#VALUE!</v>
      </c>
      <c r="K451" s="155" t="e">
        <f t="shared" ref="K451:K501" si="247">LEFT(I451,FIND(".",I451,1)+1)</f>
        <v>#VALUE!</v>
      </c>
      <c r="L451" s="153"/>
      <c r="M451" s="53"/>
      <c r="N451" s="175">
        <f t="shared" ref="N451:N501" si="248">1000+ROW()</f>
        <v>1451</v>
      </c>
      <c r="O451" s="53"/>
      <c r="P451" s="175">
        <f t="shared" ref="P451:P501" si="249">10000+ROW()</f>
        <v>10451</v>
      </c>
      <c r="Q451" s="30"/>
      <c r="R451" s="149" t="str">
        <f>IFERROR(VLOOKUP(Q451,Setup!D$16:E$25,2,FALSE),"")</f>
        <v/>
      </c>
      <c r="S451" s="51" t="str">
        <f ca="1">IFERROR(IF(OR(I451="",VLOOKUP(I451,CatCostInp!$E$2:$K$88,7,FALSE)=0),"",VLOOKUP(I451,CatCostInp!$E$2:$K$88,7,FALSE)),"")</f>
        <v/>
      </c>
      <c r="T451" s="159" t="e">
        <f>VLOOKUP(U451,#REF!,2,FALSE)</f>
        <v>#REF!</v>
      </c>
      <c r="U451" s="30"/>
      <c r="V451" s="1" t="str">
        <f ca="1">IF(U451=Setup!$C$10,"Grant",IF('Other Pharma &amp; Health Products'!U451=Setup!$C$11,"Local",IF('Other Pharma &amp; Health Products'!U451=Setup!$C$12,"Other","")))</f>
        <v/>
      </c>
      <c r="W451" s="34"/>
      <c r="X451" s="148"/>
      <c r="Y451" s="34"/>
      <c r="Z451" s="36" t="str">
        <f t="shared" ref="Z451:Z501" si="250">IFERROR(IF(AND(NOT(Y451=""),NOT(X451="")),Y451*X451,""),"")</f>
        <v/>
      </c>
      <c r="AA451" s="34"/>
      <c r="AB451" s="32" t="str">
        <f t="shared" ref="AB451:AB501" si="251">IFERROR(IF(AND(NOT(AA451=""),NOT(X451="")),AA451*X451,""),"")</f>
        <v/>
      </c>
      <c r="AC451" s="34"/>
      <c r="AD451" s="32" t="str">
        <f t="shared" ref="AD451:AD501" si="252">IFERROR(IF(AND(NOT(AC451=""),NOT(X451="")),AC451*X451,""),"")</f>
        <v/>
      </c>
      <c r="AE451" s="34"/>
      <c r="AF451" s="36" t="str">
        <f t="shared" ref="AF451:AF501" si="253">IFERROR(IF(AND(NOT(AE451=""),NOT(X451="")),AE451*X451,""),"")</f>
        <v/>
      </c>
      <c r="AG451" s="36" t="str">
        <f t="shared" ref="AG451:AG501" si="254">IFERROR(IF(OR(NOT(Y451=""),NOT(AE451=""),NOT(AA451=""),NOT(AC451="")),Y451+AE451+AA451+AC451,""),"")</f>
        <v/>
      </c>
      <c r="AH451" s="36" t="str">
        <f t="shared" ref="AH451:AH501" si="255">IF(SUM(Z451,AB451,AD451,AF451)&gt;0,SUM(Z451,AB451,AD451,AF451),"")</f>
        <v/>
      </c>
      <c r="AI451" s="55"/>
      <c r="AJ451" s="37"/>
      <c r="AK451" s="148"/>
      <c r="AL451" s="34"/>
      <c r="AM451" s="32" t="str">
        <f t="shared" ref="AM451:AM501" si="256">IFERROR(IF(AND(NOT(AL451=""),NOT(AK451="")),AL451*$AK451,""),"")</f>
        <v/>
      </c>
      <c r="AN451" s="34"/>
      <c r="AO451" s="32" t="str">
        <f t="shared" ref="AO451:AO501" si="257">IFERROR(IF(AND(NOT(AN451=""),NOT(AK451="")),AN451*$AK451,""),"")</f>
        <v/>
      </c>
      <c r="AP451" s="34"/>
      <c r="AQ451" s="32" t="str">
        <f t="shared" ref="AQ451:AQ501" si="258">IFERROR(IF(AND(NOT(AP451=""),NOT(AK451="")),AP451*$AK451,""),"")</f>
        <v/>
      </c>
      <c r="AR451" s="34"/>
      <c r="AS451" s="36" t="str">
        <f t="shared" ref="AS451:AS501" si="259">IFERROR(IF(AND(NOT(AR451=""),NOT(AK451="")),AR451*$AK451,""),"")</f>
        <v/>
      </c>
      <c r="AT451" s="36" t="str">
        <f t="shared" ref="AT451:AT501" si="260">IFERROR(IF(OR(NOT(AL451=""),NOT(AR451=""),NOT(AN451=""),NOT(AP451="")),AL451+AR451+AN451+AP451,""),"")</f>
        <v/>
      </c>
      <c r="AU451" s="36" t="str">
        <f t="shared" ref="AU451:AU501" si="261">IF(SUM(AM451,AS451,AO451,AQ451)&gt;0,SUM(AM451,AS451,AO451,AQ451),"")</f>
        <v/>
      </c>
      <c r="AV451" s="55"/>
      <c r="AW451" s="34"/>
      <c r="AX451" s="148"/>
      <c r="AY451" s="34"/>
      <c r="AZ451" s="32" t="str">
        <f t="shared" ref="AZ451:AZ501" si="262">IFERROR(IF(AND(NOT(AY451=""),NOT(AX451="")),AY451*$AX451,""),"")</f>
        <v/>
      </c>
      <c r="BA451" s="34"/>
      <c r="BB451" s="32" t="str">
        <f t="shared" ref="BB451:BB501" si="263">IFERROR(IF(AND(NOT(BA451=""),NOT(AX451="")),BA451*$AX451,""),"")</f>
        <v/>
      </c>
      <c r="BC451" s="34"/>
      <c r="BD451" s="32" t="str">
        <f t="shared" ref="BD451:BD501" si="264">IFERROR(IF(AND(NOT(BC451=""),NOT(AX451="")),BC451*$AX451,""),"")</f>
        <v/>
      </c>
      <c r="BE451" s="34"/>
      <c r="BF451" s="36" t="str">
        <f t="shared" ref="BF451:BF501" si="265">IFERROR(IF(AND(NOT(BE451=""),NOT(AX451="")),BE451*$AX451,""),"")</f>
        <v/>
      </c>
      <c r="BG451" s="36" t="str">
        <f t="shared" ref="BG451:BG501" si="266">IFERROR(IF(OR(NOT(AY451=""),NOT(BE451=""),NOT(BA451=""),NOT(BC451="")),AY451+BE451+BA451+BC451,""),"")</f>
        <v/>
      </c>
      <c r="BH451" s="36" t="str">
        <f t="shared" ref="BH451:BH501" si="267">IF(SUM(AZ451,BF451,BB451,BD451)&gt;0,SUM(AZ451,BF451,BB451,BD451),"")</f>
        <v/>
      </c>
      <c r="BI451" s="55"/>
      <c r="BJ451" s="34"/>
      <c r="BK451" s="148"/>
      <c r="BL451" s="34"/>
      <c r="BM451" s="32" t="str">
        <f t="shared" ref="BM451:BM501" si="268">IFERROR(IF(AND(NOT(BL451=""),NOT(BK451="")),BL451*$BK451,""),"")</f>
        <v/>
      </c>
      <c r="BN451" s="34"/>
      <c r="BO451" s="32" t="str">
        <f t="shared" ref="BO451:BO501" si="269">IFERROR(IF(AND(NOT(BN451=""),NOT(BK451="")),BN451*$BK451,""),"")</f>
        <v/>
      </c>
      <c r="BP451" s="34"/>
      <c r="BQ451" s="32" t="str">
        <f t="shared" ref="BQ451:BQ501" si="270">IFERROR(IF(AND(NOT(BP451=""),NOT(BK451="")),BP451*$BK451,""),"")</f>
        <v/>
      </c>
      <c r="BR451" s="34"/>
      <c r="BS451" s="36" t="str">
        <f t="shared" ref="BS451:BS501" si="271">IFERROR(IF(AND(NOT(BR451=""),NOT(BK451="")),BR451*$BK451,""),"")</f>
        <v/>
      </c>
      <c r="BT451" s="36" t="str">
        <f t="shared" ref="BT451:BT501" si="272">IFERROR(IF(OR(NOT(BL451=""),NOT(BR451=""),NOT(BN451=""),NOT(BP451="")),BL451+BR451+BN451+BP451,""),"")</f>
        <v/>
      </c>
      <c r="BU451" s="36" t="str">
        <f t="shared" ref="BU451:BU501" si="273">IF(SUM(BM451,BS451,BO451,BQ451)&gt;0,SUM(BM451,BS451,BO451,BQ451),"")</f>
        <v/>
      </c>
      <c r="BV451" s="55"/>
      <c r="BW451" s="36" t="str">
        <f t="shared" ref="BW451:BX501" si="274">IF(SUM(AG451,AT451,BG451,BT451)&gt;0,SUM(AG451,AT451,BG451,BT451),"")</f>
        <v/>
      </c>
      <c r="BX451" s="36" t="str">
        <f t="shared" si="274"/>
        <v/>
      </c>
      <c r="BY451" s="31"/>
      <c r="BZ451" s="38"/>
      <c r="CB451" s="120" t="e">
        <f t="shared" ca="1" si="243"/>
        <v>#VALUE!</v>
      </c>
      <c r="CC451" s="2" t="e">
        <f t="shared" ref="CC451:CC501" ca="1" si="275">IF(OR(C451="--",IFERROR(MATCH(C451,OFFSET(C$1,0,0,ROW()-1,1),0),1)&lt;&gt;1),"",1)</f>
        <v>#VALUE!</v>
      </c>
    </row>
    <row r="452" spans="1:81" s="10" customFormat="1" ht="25.15" customHeight="1" x14ac:dyDescent="0.2">
      <c r="A452" s="52" t="str">
        <f t="shared" ref="A452:A501" si="276">IFERROR(IF(D452&lt;&gt;"",A451+1,""),"")</f>
        <v/>
      </c>
      <c r="B452" s="157" t="e">
        <f t="shared" ca="1" si="244"/>
        <v>#VALUE!</v>
      </c>
      <c r="C452" s="157" t="e">
        <f t="shared" si="245"/>
        <v>#VALUE!</v>
      </c>
      <c r="D452" s="29"/>
      <c r="E452" s="155" t="str">
        <f ca="1">IFERROR(INDIRECT(ADDRESS(MATCH(D452,CatModules!C:C,0),2,1,1,"CatModules")),"")</f>
        <v/>
      </c>
      <c r="F452" s="96"/>
      <c r="G452" s="156" t="str">
        <f ca="1">IFERROR(INDIRECT(ADDRESS(MATCH(CONCATENATE(E452,"-",F452),CatInt!K:K,0),3,1,1,"CatInt")),"")</f>
        <v/>
      </c>
      <c r="H452" s="45" t="str">
        <f>IF(F452="","",VLOOKUP(F452,#REF!,2,FALSE))</f>
        <v/>
      </c>
      <c r="I452" s="29"/>
      <c r="J452" s="155" t="e">
        <f t="shared" si="246"/>
        <v>#VALUE!</v>
      </c>
      <c r="K452" s="155" t="e">
        <f t="shared" si="247"/>
        <v>#VALUE!</v>
      </c>
      <c r="L452" s="153"/>
      <c r="M452" s="53"/>
      <c r="N452" s="175">
        <f t="shared" si="248"/>
        <v>1452</v>
      </c>
      <c r="O452" s="53"/>
      <c r="P452" s="175">
        <f t="shared" si="249"/>
        <v>10452</v>
      </c>
      <c r="Q452" s="30"/>
      <c r="R452" s="149" t="str">
        <f>IFERROR(VLOOKUP(Q452,Setup!D$16:E$25,2,FALSE),"")</f>
        <v/>
      </c>
      <c r="S452" s="51" t="str">
        <f ca="1">IFERROR(IF(OR(I452="",VLOOKUP(I452,CatCostInp!$E$2:$K$88,7,FALSE)=0),"",VLOOKUP(I452,CatCostInp!$E$2:$K$88,7,FALSE)),"")</f>
        <v/>
      </c>
      <c r="T452" s="159" t="e">
        <f>VLOOKUP(U452,#REF!,2,FALSE)</f>
        <v>#REF!</v>
      </c>
      <c r="U452" s="30"/>
      <c r="V452" s="1" t="str">
        <f ca="1">IF(U452=Setup!$C$10,"Grant",IF('Other Pharma &amp; Health Products'!U452=Setup!$C$11,"Local",IF('Other Pharma &amp; Health Products'!U452=Setup!$C$12,"Other","")))</f>
        <v/>
      </c>
      <c r="W452" s="34"/>
      <c r="X452" s="148"/>
      <c r="Y452" s="34"/>
      <c r="Z452" s="36" t="str">
        <f t="shared" si="250"/>
        <v/>
      </c>
      <c r="AA452" s="34"/>
      <c r="AB452" s="32" t="str">
        <f t="shared" si="251"/>
        <v/>
      </c>
      <c r="AC452" s="34"/>
      <c r="AD452" s="32" t="str">
        <f t="shared" si="252"/>
        <v/>
      </c>
      <c r="AE452" s="34"/>
      <c r="AF452" s="36" t="str">
        <f t="shared" si="253"/>
        <v/>
      </c>
      <c r="AG452" s="36" t="str">
        <f t="shared" si="254"/>
        <v/>
      </c>
      <c r="AH452" s="36" t="str">
        <f t="shared" si="255"/>
        <v/>
      </c>
      <c r="AI452" s="55"/>
      <c r="AJ452" s="37"/>
      <c r="AK452" s="148"/>
      <c r="AL452" s="34"/>
      <c r="AM452" s="32" t="str">
        <f t="shared" si="256"/>
        <v/>
      </c>
      <c r="AN452" s="34"/>
      <c r="AO452" s="32" t="str">
        <f t="shared" si="257"/>
        <v/>
      </c>
      <c r="AP452" s="34"/>
      <c r="AQ452" s="32" t="str">
        <f t="shared" si="258"/>
        <v/>
      </c>
      <c r="AR452" s="34"/>
      <c r="AS452" s="36" t="str">
        <f t="shared" si="259"/>
        <v/>
      </c>
      <c r="AT452" s="36" t="str">
        <f t="shared" si="260"/>
        <v/>
      </c>
      <c r="AU452" s="36" t="str">
        <f t="shared" si="261"/>
        <v/>
      </c>
      <c r="AV452" s="55"/>
      <c r="AW452" s="34"/>
      <c r="AX452" s="148"/>
      <c r="AY452" s="34"/>
      <c r="AZ452" s="32" t="str">
        <f t="shared" si="262"/>
        <v/>
      </c>
      <c r="BA452" s="34"/>
      <c r="BB452" s="32" t="str">
        <f t="shared" si="263"/>
        <v/>
      </c>
      <c r="BC452" s="34"/>
      <c r="BD452" s="32" t="str">
        <f t="shared" si="264"/>
        <v/>
      </c>
      <c r="BE452" s="34"/>
      <c r="BF452" s="36" t="str">
        <f t="shared" si="265"/>
        <v/>
      </c>
      <c r="BG452" s="36" t="str">
        <f t="shared" si="266"/>
        <v/>
      </c>
      <c r="BH452" s="36" t="str">
        <f t="shared" si="267"/>
        <v/>
      </c>
      <c r="BI452" s="55"/>
      <c r="BJ452" s="34"/>
      <c r="BK452" s="148"/>
      <c r="BL452" s="34"/>
      <c r="BM452" s="32" t="str">
        <f t="shared" si="268"/>
        <v/>
      </c>
      <c r="BN452" s="34"/>
      <c r="BO452" s="32" t="str">
        <f t="shared" si="269"/>
        <v/>
      </c>
      <c r="BP452" s="34"/>
      <c r="BQ452" s="32" t="str">
        <f t="shared" si="270"/>
        <v/>
      </c>
      <c r="BR452" s="34"/>
      <c r="BS452" s="36" t="str">
        <f t="shared" si="271"/>
        <v/>
      </c>
      <c r="BT452" s="36" t="str">
        <f t="shared" si="272"/>
        <v/>
      </c>
      <c r="BU452" s="36" t="str">
        <f t="shared" si="273"/>
        <v/>
      </c>
      <c r="BV452" s="55"/>
      <c r="BW452" s="36" t="str">
        <f t="shared" si="274"/>
        <v/>
      </c>
      <c r="BX452" s="36" t="str">
        <f t="shared" si="274"/>
        <v/>
      </c>
      <c r="BY452" s="31"/>
      <c r="BZ452" s="38"/>
      <c r="CB452" s="120" t="e">
        <f t="shared" ca="1" si="243"/>
        <v>#VALUE!</v>
      </c>
      <c r="CC452" s="2" t="e">
        <f t="shared" ca="1" si="275"/>
        <v>#VALUE!</v>
      </c>
    </row>
    <row r="453" spans="1:81" s="10" customFormat="1" ht="25.15" customHeight="1" x14ac:dyDescent="0.2">
      <c r="A453" s="52" t="str">
        <f t="shared" si="276"/>
        <v/>
      </c>
      <c r="B453" s="157" t="e">
        <f t="shared" ca="1" si="244"/>
        <v>#VALUE!</v>
      </c>
      <c r="C453" s="157" t="e">
        <f t="shared" si="245"/>
        <v>#VALUE!</v>
      </c>
      <c r="D453" s="29"/>
      <c r="E453" s="155" t="str">
        <f ca="1">IFERROR(INDIRECT(ADDRESS(MATCH(D453,CatModules!C:C,0),2,1,1,"CatModules")),"")</f>
        <v/>
      </c>
      <c r="F453" s="96"/>
      <c r="G453" s="156" t="str">
        <f ca="1">IFERROR(INDIRECT(ADDRESS(MATCH(CONCATENATE(E453,"-",F453),CatInt!K:K,0),3,1,1,"CatInt")),"")</f>
        <v/>
      </c>
      <c r="H453" s="45" t="str">
        <f>IF(F453="","",VLOOKUP(F453,#REF!,2,FALSE))</f>
        <v/>
      </c>
      <c r="I453" s="29"/>
      <c r="J453" s="155" t="e">
        <f t="shared" si="246"/>
        <v>#VALUE!</v>
      </c>
      <c r="K453" s="155" t="e">
        <f t="shared" si="247"/>
        <v>#VALUE!</v>
      </c>
      <c r="L453" s="153"/>
      <c r="M453" s="53"/>
      <c r="N453" s="175">
        <f t="shared" si="248"/>
        <v>1453</v>
      </c>
      <c r="O453" s="53"/>
      <c r="P453" s="175">
        <f t="shared" si="249"/>
        <v>10453</v>
      </c>
      <c r="Q453" s="30"/>
      <c r="R453" s="149" t="str">
        <f>IFERROR(VLOOKUP(Q453,Setup!D$16:E$25,2,FALSE),"")</f>
        <v/>
      </c>
      <c r="S453" s="51" t="str">
        <f ca="1">IFERROR(IF(OR(I453="",VLOOKUP(I453,CatCostInp!$E$2:$K$88,7,FALSE)=0),"",VLOOKUP(I453,CatCostInp!$E$2:$K$88,7,FALSE)),"")</f>
        <v/>
      </c>
      <c r="T453" s="159" t="e">
        <f>VLOOKUP(U453,#REF!,2,FALSE)</f>
        <v>#REF!</v>
      </c>
      <c r="U453" s="30"/>
      <c r="V453" s="1" t="str">
        <f ca="1">IF(U453=Setup!$C$10,"Grant",IF('Other Pharma &amp; Health Products'!U453=Setup!$C$11,"Local",IF('Other Pharma &amp; Health Products'!U453=Setup!$C$12,"Other","")))</f>
        <v/>
      </c>
      <c r="W453" s="34"/>
      <c r="X453" s="148"/>
      <c r="Y453" s="34"/>
      <c r="Z453" s="36" t="str">
        <f t="shared" si="250"/>
        <v/>
      </c>
      <c r="AA453" s="34"/>
      <c r="AB453" s="32" t="str">
        <f t="shared" si="251"/>
        <v/>
      </c>
      <c r="AC453" s="34"/>
      <c r="AD453" s="32" t="str">
        <f t="shared" si="252"/>
        <v/>
      </c>
      <c r="AE453" s="34"/>
      <c r="AF453" s="36" t="str">
        <f t="shared" si="253"/>
        <v/>
      </c>
      <c r="AG453" s="36" t="str">
        <f t="shared" si="254"/>
        <v/>
      </c>
      <c r="AH453" s="36" t="str">
        <f t="shared" si="255"/>
        <v/>
      </c>
      <c r="AI453" s="55"/>
      <c r="AJ453" s="37"/>
      <c r="AK453" s="148"/>
      <c r="AL453" s="34"/>
      <c r="AM453" s="32" t="str">
        <f t="shared" si="256"/>
        <v/>
      </c>
      <c r="AN453" s="34"/>
      <c r="AO453" s="32" t="str">
        <f t="shared" si="257"/>
        <v/>
      </c>
      <c r="AP453" s="34"/>
      <c r="AQ453" s="32" t="str">
        <f t="shared" si="258"/>
        <v/>
      </c>
      <c r="AR453" s="34"/>
      <c r="AS453" s="36" t="str">
        <f t="shared" si="259"/>
        <v/>
      </c>
      <c r="AT453" s="36" t="str">
        <f t="shared" si="260"/>
        <v/>
      </c>
      <c r="AU453" s="36" t="str">
        <f t="shared" si="261"/>
        <v/>
      </c>
      <c r="AV453" s="55"/>
      <c r="AW453" s="34"/>
      <c r="AX453" s="148"/>
      <c r="AY453" s="34"/>
      <c r="AZ453" s="32" t="str">
        <f t="shared" si="262"/>
        <v/>
      </c>
      <c r="BA453" s="34"/>
      <c r="BB453" s="32" t="str">
        <f t="shared" si="263"/>
        <v/>
      </c>
      <c r="BC453" s="34"/>
      <c r="BD453" s="32" t="str">
        <f t="shared" si="264"/>
        <v/>
      </c>
      <c r="BE453" s="34"/>
      <c r="BF453" s="36" t="str">
        <f t="shared" si="265"/>
        <v/>
      </c>
      <c r="BG453" s="36" t="str">
        <f t="shared" si="266"/>
        <v/>
      </c>
      <c r="BH453" s="36" t="str">
        <f t="shared" si="267"/>
        <v/>
      </c>
      <c r="BI453" s="55"/>
      <c r="BJ453" s="34"/>
      <c r="BK453" s="148"/>
      <c r="BL453" s="34"/>
      <c r="BM453" s="32" t="str">
        <f t="shared" si="268"/>
        <v/>
      </c>
      <c r="BN453" s="34"/>
      <c r="BO453" s="32" t="str">
        <f t="shared" si="269"/>
        <v/>
      </c>
      <c r="BP453" s="34"/>
      <c r="BQ453" s="32" t="str">
        <f t="shared" si="270"/>
        <v/>
      </c>
      <c r="BR453" s="34"/>
      <c r="BS453" s="36" t="str">
        <f t="shared" si="271"/>
        <v/>
      </c>
      <c r="BT453" s="36" t="str">
        <f t="shared" si="272"/>
        <v/>
      </c>
      <c r="BU453" s="36" t="str">
        <f t="shared" si="273"/>
        <v/>
      </c>
      <c r="BV453" s="55"/>
      <c r="BW453" s="36" t="str">
        <f t="shared" si="274"/>
        <v/>
      </c>
      <c r="BX453" s="36" t="str">
        <f t="shared" si="274"/>
        <v/>
      </c>
      <c r="BY453" s="31"/>
      <c r="BZ453" s="38"/>
      <c r="CB453" s="120" t="e">
        <f t="shared" ca="1" si="243"/>
        <v>#VALUE!</v>
      </c>
      <c r="CC453" s="2" t="e">
        <f t="shared" ca="1" si="275"/>
        <v>#VALUE!</v>
      </c>
    </row>
    <row r="454" spans="1:81" s="10" customFormat="1" ht="25.15" customHeight="1" x14ac:dyDescent="0.2">
      <c r="A454" s="52" t="str">
        <f t="shared" si="276"/>
        <v/>
      </c>
      <c r="B454" s="157" t="e">
        <f t="shared" ca="1" si="244"/>
        <v>#VALUE!</v>
      </c>
      <c r="C454" s="157" t="e">
        <f t="shared" si="245"/>
        <v>#VALUE!</v>
      </c>
      <c r="D454" s="29"/>
      <c r="E454" s="155" t="str">
        <f ca="1">IFERROR(INDIRECT(ADDRESS(MATCH(D454,CatModules!C:C,0),2,1,1,"CatModules")),"")</f>
        <v/>
      </c>
      <c r="F454" s="96"/>
      <c r="G454" s="156" t="str">
        <f ca="1">IFERROR(INDIRECT(ADDRESS(MATCH(CONCATENATE(E454,"-",F454),CatInt!K:K,0),3,1,1,"CatInt")),"")</f>
        <v/>
      </c>
      <c r="H454" s="45" t="str">
        <f>IF(F454="","",VLOOKUP(F454,#REF!,2,FALSE))</f>
        <v/>
      </c>
      <c r="I454" s="29"/>
      <c r="J454" s="155" t="e">
        <f t="shared" si="246"/>
        <v>#VALUE!</v>
      </c>
      <c r="K454" s="155" t="e">
        <f t="shared" si="247"/>
        <v>#VALUE!</v>
      </c>
      <c r="L454" s="153"/>
      <c r="M454" s="53"/>
      <c r="N454" s="175">
        <f t="shared" si="248"/>
        <v>1454</v>
      </c>
      <c r="O454" s="53"/>
      <c r="P454" s="175">
        <f t="shared" si="249"/>
        <v>10454</v>
      </c>
      <c r="Q454" s="30"/>
      <c r="R454" s="149" t="str">
        <f>IFERROR(VLOOKUP(Q454,Setup!D$16:E$25,2,FALSE),"")</f>
        <v/>
      </c>
      <c r="S454" s="51" t="str">
        <f ca="1">IFERROR(IF(OR(I454="",VLOOKUP(I454,CatCostInp!$E$2:$K$88,7,FALSE)=0),"",VLOOKUP(I454,CatCostInp!$E$2:$K$88,7,FALSE)),"")</f>
        <v/>
      </c>
      <c r="T454" s="159" t="e">
        <f>VLOOKUP(U454,#REF!,2,FALSE)</f>
        <v>#REF!</v>
      </c>
      <c r="U454" s="30"/>
      <c r="V454" s="1" t="str">
        <f ca="1">IF(U454=Setup!$C$10,"Grant",IF('Other Pharma &amp; Health Products'!U454=Setup!$C$11,"Local",IF('Other Pharma &amp; Health Products'!U454=Setup!$C$12,"Other","")))</f>
        <v/>
      </c>
      <c r="W454" s="34"/>
      <c r="X454" s="148"/>
      <c r="Y454" s="34"/>
      <c r="Z454" s="36" t="str">
        <f t="shared" si="250"/>
        <v/>
      </c>
      <c r="AA454" s="34"/>
      <c r="AB454" s="32" t="str">
        <f t="shared" si="251"/>
        <v/>
      </c>
      <c r="AC454" s="34"/>
      <c r="AD454" s="32" t="str">
        <f t="shared" si="252"/>
        <v/>
      </c>
      <c r="AE454" s="34"/>
      <c r="AF454" s="36" t="str">
        <f t="shared" si="253"/>
        <v/>
      </c>
      <c r="AG454" s="36" t="str">
        <f t="shared" si="254"/>
        <v/>
      </c>
      <c r="AH454" s="36" t="str">
        <f t="shared" si="255"/>
        <v/>
      </c>
      <c r="AI454" s="55"/>
      <c r="AJ454" s="37"/>
      <c r="AK454" s="148"/>
      <c r="AL454" s="34"/>
      <c r="AM454" s="32" t="str">
        <f t="shared" si="256"/>
        <v/>
      </c>
      <c r="AN454" s="34"/>
      <c r="AO454" s="32" t="str">
        <f t="shared" si="257"/>
        <v/>
      </c>
      <c r="AP454" s="34"/>
      <c r="AQ454" s="32" t="str">
        <f t="shared" si="258"/>
        <v/>
      </c>
      <c r="AR454" s="34"/>
      <c r="AS454" s="36" t="str">
        <f t="shared" si="259"/>
        <v/>
      </c>
      <c r="AT454" s="36" t="str">
        <f t="shared" si="260"/>
        <v/>
      </c>
      <c r="AU454" s="36" t="str">
        <f t="shared" si="261"/>
        <v/>
      </c>
      <c r="AV454" s="55"/>
      <c r="AW454" s="34"/>
      <c r="AX454" s="148"/>
      <c r="AY454" s="34"/>
      <c r="AZ454" s="32" t="str">
        <f t="shared" si="262"/>
        <v/>
      </c>
      <c r="BA454" s="34"/>
      <c r="BB454" s="32" t="str">
        <f t="shared" si="263"/>
        <v/>
      </c>
      <c r="BC454" s="34"/>
      <c r="BD454" s="32" t="str">
        <f t="shared" si="264"/>
        <v/>
      </c>
      <c r="BE454" s="34"/>
      <c r="BF454" s="36" t="str">
        <f t="shared" si="265"/>
        <v/>
      </c>
      <c r="BG454" s="36" t="str">
        <f t="shared" si="266"/>
        <v/>
      </c>
      <c r="BH454" s="36" t="str">
        <f t="shared" si="267"/>
        <v/>
      </c>
      <c r="BI454" s="55"/>
      <c r="BJ454" s="34"/>
      <c r="BK454" s="148"/>
      <c r="BL454" s="34"/>
      <c r="BM454" s="32" t="str">
        <f t="shared" si="268"/>
        <v/>
      </c>
      <c r="BN454" s="34"/>
      <c r="BO454" s="32" t="str">
        <f t="shared" si="269"/>
        <v/>
      </c>
      <c r="BP454" s="34"/>
      <c r="BQ454" s="32" t="str">
        <f t="shared" si="270"/>
        <v/>
      </c>
      <c r="BR454" s="34"/>
      <c r="BS454" s="36" t="str">
        <f t="shared" si="271"/>
        <v/>
      </c>
      <c r="BT454" s="36" t="str">
        <f t="shared" si="272"/>
        <v/>
      </c>
      <c r="BU454" s="36" t="str">
        <f t="shared" si="273"/>
        <v/>
      </c>
      <c r="BV454" s="55"/>
      <c r="BW454" s="36" t="str">
        <f t="shared" si="274"/>
        <v/>
      </c>
      <c r="BX454" s="36" t="str">
        <f t="shared" si="274"/>
        <v/>
      </c>
      <c r="BY454" s="31"/>
      <c r="BZ454" s="38"/>
      <c r="CB454" s="120" t="e">
        <f t="shared" ca="1" si="243"/>
        <v>#VALUE!</v>
      </c>
      <c r="CC454" s="2" t="e">
        <f t="shared" ca="1" si="275"/>
        <v>#VALUE!</v>
      </c>
    </row>
    <row r="455" spans="1:81" s="10" customFormat="1" ht="25.15" customHeight="1" x14ac:dyDescent="0.2">
      <c r="A455" s="52" t="str">
        <f t="shared" si="276"/>
        <v/>
      </c>
      <c r="B455" s="157" t="e">
        <f t="shared" ca="1" si="244"/>
        <v>#VALUE!</v>
      </c>
      <c r="C455" s="157" t="e">
        <f t="shared" si="245"/>
        <v>#VALUE!</v>
      </c>
      <c r="D455" s="29"/>
      <c r="E455" s="155" t="str">
        <f ca="1">IFERROR(INDIRECT(ADDRESS(MATCH(D455,CatModules!C:C,0),2,1,1,"CatModules")),"")</f>
        <v/>
      </c>
      <c r="F455" s="96"/>
      <c r="G455" s="156" t="str">
        <f ca="1">IFERROR(INDIRECT(ADDRESS(MATCH(CONCATENATE(E455,"-",F455),CatInt!K:K,0),3,1,1,"CatInt")),"")</f>
        <v/>
      </c>
      <c r="H455" s="45" t="str">
        <f>IF(F455="","",VLOOKUP(F455,#REF!,2,FALSE))</f>
        <v/>
      </c>
      <c r="I455" s="29"/>
      <c r="J455" s="155" t="e">
        <f t="shared" si="246"/>
        <v>#VALUE!</v>
      </c>
      <c r="K455" s="155" t="e">
        <f t="shared" si="247"/>
        <v>#VALUE!</v>
      </c>
      <c r="L455" s="153"/>
      <c r="M455" s="53"/>
      <c r="N455" s="175">
        <f t="shared" si="248"/>
        <v>1455</v>
      </c>
      <c r="O455" s="53"/>
      <c r="P455" s="175">
        <f t="shared" si="249"/>
        <v>10455</v>
      </c>
      <c r="Q455" s="30"/>
      <c r="R455" s="149" t="str">
        <f>IFERROR(VLOOKUP(Q455,Setup!D$16:E$25,2,FALSE),"")</f>
        <v/>
      </c>
      <c r="S455" s="51" t="str">
        <f ca="1">IFERROR(IF(OR(I455="",VLOOKUP(I455,CatCostInp!$E$2:$K$88,7,FALSE)=0),"",VLOOKUP(I455,CatCostInp!$E$2:$K$88,7,FALSE)),"")</f>
        <v/>
      </c>
      <c r="T455" s="159" t="e">
        <f>VLOOKUP(U455,#REF!,2,FALSE)</f>
        <v>#REF!</v>
      </c>
      <c r="U455" s="30"/>
      <c r="V455" s="1" t="str">
        <f ca="1">IF(U455=Setup!$C$10,"Grant",IF('Other Pharma &amp; Health Products'!U455=Setup!$C$11,"Local",IF('Other Pharma &amp; Health Products'!U455=Setup!$C$12,"Other","")))</f>
        <v/>
      </c>
      <c r="W455" s="34"/>
      <c r="X455" s="148"/>
      <c r="Y455" s="34"/>
      <c r="Z455" s="36" t="str">
        <f t="shared" si="250"/>
        <v/>
      </c>
      <c r="AA455" s="34"/>
      <c r="AB455" s="32" t="str">
        <f t="shared" si="251"/>
        <v/>
      </c>
      <c r="AC455" s="34"/>
      <c r="AD455" s="32" t="str">
        <f t="shared" si="252"/>
        <v/>
      </c>
      <c r="AE455" s="34"/>
      <c r="AF455" s="36" t="str">
        <f t="shared" si="253"/>
        <v/>
      </c>
      <c r="AG455" s="36" t="str">
        <f t="shared" si="254"/>
        <v/>
      </c>
      <c r="AH455" s="36" t="str">
        <f t="shared" si="255"/>
        <v/>
      </c>
      <c r="AI455" s="55"/>
      <c r="AJ455" s="37"/>
      <c r="AK455" s="148"/>
      <c r="AL455" s="34"/>
      <c r="AM455" s="32" t="str">
        <f t="shared" si="256"/>
        <v/>
      </c>
      <c r="AN455" s="34"/>
      <c r="AO455" s="32" t="str">
        <f t="shared" si="257"/>
        <v/>
      </c>
      <c r="AP455" s="34"/>
      <c r="AQ455" s="32" t="str">
        <f t="shared" si="258"/>
        <v/>
      </c>
      <c r="AR455" s="34"/>
      <c r="AS455" s="36" t="str">
        <f t="shared" si="259"/>
        <v/>
      </c>
      <c r="AT455" s="36" t="str">
        <f t="shared" si="260"/>
        <v/>
      </c>
      <c r="AU455" s="36" t="str">
        <f t="shared" si="261"/>
        <v/>
      </c>
      <c r="AV455" s="55"/>
      <c r="AW455" s="34"/>
      <c r="AX455" s="148"/>
      <c r="AY455" s="34"/>
      <c r="AZ455" s="32" t="str">
        <f t="shared" si="262"/>
        <v/>
      </c>
      <c r="BA455" s="34"/>
      <c r="BB455" s="32" t="str">
        <f t="shared" si="263"/>
        <v/>
      </c>
      <c r="BC455" s="34"/>
      <c r="BD455" s="32" t="str">
        <f t="shared" si="264"/>
        <v/>
      </c>
      <c r="BE455" s="34"/>
      <c r="BF455" s="36" t="str">
        <f t="shared" si="265"/>
        <v/>
      </c>
      <c r="BG455" s="36" t="str">
        <f t="shared" si="266"/>
        <v/>
      </c>
      <c r="BH455" s="36" t="str">
        <f t="shared" si="267"/>
        <v/>
      </c>
      <c r="BI455" s="55"/>
      <c r="BJ455" s="34"/>
      <c r="BK455" s="148"/>
      <c r="BL455" s="34"/>
      <c r="BM455" s="32" t="str">
        <f t="shared" si="268"/>
        <v/>
      </c>
      <c r="BN455" s="34"/>
      <c r="BO455" s="32" t="str">
        <f t="shared" si="269"/>
        <v/>
      </c>
      <c r="BP455" s="34"/>
      <c r="BQ455" s="32" t="str">
        <f t="shared" si="270"/>
        <v/>
      </c>
      <c r="BR455" s="34"/>
      <c r="BS455" s="36" t="str">
        <f t="shared" si="271"/>
        <v/>
      </c>
      <c r="BT455" s="36" t="str">
        <f t="shared" si="272"/>
        <v/>
      </c>
      <c r="BU455" s="36" t="str">
        <f t="shared" si="273"/>
        <v/>
      </c>
      <c r="BV455" s="55"/>
      <c r="BW455" s="36" t="str">
        <f t="shared" si="274"/>
        <v/>
      </c>
      <c r="BX455" s="36" t="str">
        <f t="shared" si="274"/>
        <v/>
      </c>
      <c r="BY455" s="31"/>
      <c r="BZ455" s="38"/>
      <c r="CB455" s="120" t="e">
        <f t="shared" ca="1" si="243"/>
        <v>#VALUE!</v>
      </c>
      <c r="CC455" s="2" t="e">
        <f t="shared" ca="1" si="275"/>
        <v>#VALUE!</v>
      </c>
    </row>
    <row r="456" spans="1:81" s="10" customFormat="1" ht="25.15" customHeight="1" x14ac:dyDescent="0.2">
      <c r="A456" s="52" t="str">
        <f t="shared" si="276"/>
        <v/>
      </c>
      <c r="B456" s="157" t="e">
        <f t="shared" ca="1" si="244"/>
        <v>#VALUE!</v>
      </c>
      <c r="C456" s="157" t="e">
        <f t="shared" si="245"/>
        <v>#VALUE!</v>
      </c>
      <c r="D456" s="29"/>
      <c r="E456" s="155" t="str">
        <f ca="1">IFERROR(INDIRECT(ADDRESS(MATCH(D456,CatModules!C:C,0),2,1,1,"CatModules")),"")</f>
        <v/>
      </c>
      <c r="F456" s="96"/>
      <c r="G456" s="156" t="str">
        <f ca="1">IFERROR(INDIRECT(ADDRESS(MATCH(CONCATENATE(E456,"-",F456),CatInt!K:K,0),3,1,1,"CatInt")),"")</f>
        <v/>
      </c>
      <c r="H456" s="45" t="str">
        <f>IF(F456="","",VLOOKUP(F456,#REF!,2,FALSE))</f>
        <v/>
      </c>
      <c r="I456" s="29"/>
      <c r="J456" s="155" t="e">
        <f t="shared" si="246"/>
        <v>#VALUE!</v>
      </c>
      <c r="K456" s="155" t="e">
        <f t="shared" si="247"/>
        <v>#VALUE!</v>
      </c>
      <c r="L456" s="153"/>
      <c r="M456" s="53"/>
      <c r="N456" s="175">
        <f t="shared" si="248"/>
        <v>1456</v>
      </c>
      <c r="O456" s="53"/>
      <c r="P456" s="175">
        <f t="shared" si="249"/>
        <v>10456</v>
      </c>
      <c r="Q456" s="30"/>
      <c r="R456" s="149" t="str">
        <f>IFERROR(VLOOKUP(Q456,Setup!D$16:E$25,2,FALSE),"")</f>
        <v/>
      </c>
      <c r="S456" s="51" t="str">
        <f ca="1">IFERROR(IF(OR(I456="",VLOOKUP(I456,CatCostInp!$E$2:$K$88,7,FALSE)=0),"",VLOOKUP(I456,CatCostInp!$E$2:$K$88,7,FALSE)),"")</f>
        <v/>
      </c>
      <c r="T456" s="159" t="e">
        <f>VLOOKUP(U456,#REF!,2,FALSE)</f>
        <v>#REF!</v>
      </c>
      <c r="U456" s="30"/>
      <c r="V456" s="1" t="str">
        <f ca="1">IF(U456=Setup!$C$10,"Grant",IF('Other Pharma &amp; Health Products'!U456=Setup!$C$11,"Local",IF('Other Pharma &amp; Health Products'!U456=Setup!$C$12,"Other","")))</f>
        <v/>
      </c>
      <c r="W456" s="34"/>
      <c r="X456" s="148"/>
      <c r="Y456" s="34"/>
      <c r="Z456" s="36" t="str">
        <f t="shared" si="250"/>
        <v/>
      </c>
      <c r="AA456" s="34"/>
      <c r="AB456" s="32" t="str">
        <f t="shared" si="251"/>
        <v/>
      </c>
      <c r="AC456" s="34"/>
      <c r="AD456" s="32" t="str">
        <f t="shared" si="252"/>
        <v/>
      </c>
      <c r="AE456" s="34"/>
      <c r="AF456" s="36" t="str">
        <f t="shared" si="253"/>
        <v/>
      </c>
      <c r="AG456" s="36" t="str">
        <f t="shared" si="254"/>
        <v/>
      </c>
      <c r="AH456" s="36" t="str">
        <f t="shared" si="255"/>
        <v/>
      </c>
      <c r="AI456" s="55"/>
      <c r="AJ456" s="37"/>
      <c r="AK456" s="148"/>
      <c r="AL456" s="34"/>
      <c r="AM456" s="32" t="str">
        <f t="shared" si="256"/>
        <v/>
      </c>
      <c r="AN456" s="34"/>
      <c r="AO456" s="32" t="str">
        <f t="shared" si="257"/>
        <v/>
      </c>
      <c r="AP456" s="34"/>
      <c r="AQ456" s="32" t="str">
        <f t="shared" si="258"/>
        <v/>
      </c>
      <c r="AR456" s="34"/>
      <c r="AS456" s="36" t="str">
        <f t="shared" si="259"/>
        <v/>
      </c>
      <c r="AT456" s="36" t="str">
        <f t="shared" si="260"/>
        <v/>
      </c>
      <c r="AU456" s="36" t="str">
        <f t="shared" si="261"/>
        <v/>
      </c>
      <c r="AV456" s="55"/>
      <c r="AW456" s="34"/>
      <c r="AX456" s="148"/>
      <c r="AY456" s="34"/>
      <c r="AZ456" s="32" t="str">
        <f t="shared" si="262"/>
        <v/>
      </c>
      <c r="BA456" s="34"/>
      <c r="BB456" s="32" t="str">
        <f t="shared" si="263"/>
        <v/>
      </c>
      <c r="BC456" s="34"/>
      <c r="BD456" s="32" t="str">
        <f t="shared" si="264"/>
        <v/>
      </c>
      <c r="BE456" s="34"/>
      <c r="BF456" s="36" t="str">
        <f t="shared" si="265"/>
        <v/>
      </c>
      <c r="BG456" s="36" t="str">
        <f t="shared" si="266"/>
        <v/>
      </c>
      <c r="BH456" s="36" t="str">
        <f t="shared" si="267"/>
        <v/>
      </c>
      <c r="BI456" s="55"/>
      <c r="BJ456" s="34"/>
      <c r="BK456" s="148"/>
      <c r="BL456" s="34"/>
      <c r="BM456" s="32" t="str">
        <f t="shared" si="268"/>
        <v/>
      </c>
      <c r="BN456" s="34"/>
      <c r="BO456" s="32" t="str">
        <f t="shared" si="269"/>
        <v/>
      </c>
      <c r="BP456" s="34"/>
      <c r="BQ456" s="32" t="str">
        <f t="shared" si="270"/>
        <v/>
      </c>
      <c r="BR456" s="34"/>
      <c r="BS456" s="36" t="str">
        <f t="shared" si="271"/>
        <v/>
      </c>
      <c r="BT456" s="36" t="str">
        <f t="shared" si="272"/>
        <v/>
      </c>
      <c r="BU456" s="36" t="str">
        <f t="shared" si="273"/>
        <v/>
      </c>
      <c r="BV456" s="55"/>
      <c r="BW456" s="36" t="str">
        <f t="shared" si="274"/>
        <v/>
      </c>
      <c r="BX456" s="36" t="str">
        <f t="shared" si="274"/>
        <v/>
      </c>
      <c r="BY456" s="31"/>
      <c r="BZ456" s="38"/>
      <c r="CB456" s="120" t="e">
        <f t="shared" ca="1" si="243"/>
        <v>#VALUE!</v>
      </c>
      <c r="CC456" s="2" t="e">
        <f t="shared" ca="1" si="275"/>
        <v>#VALUE!</v>
      </c>
    </row>
    <row r="457" spans="1:81" s="10" customFormat="1" ht="25.15" customHeight="1" x14ac:dyDescent="0.2">
      <c r="A457" s="52" t="str">
        <f t="shared" si="276"/>
        <v/>
      </c>
      <c r="B457" s="157" t="e">
        <f t="shared" ca="1" si="244"/>
        <v>#VALUE!</v>
      </c>
      <c r="C457" s="157" t="e">
        <f t="shared" si="245"/>
        <v>#VALUE!</v>
      </c>
      <c r="D457" s="29"/>
      <c r="E457" s="155" t="str">
        <f ca="1">IFERROR(INDIRECT(ADDRESS(MATCH(D457,CatModules!C:C,0),2,1,1,"CatModules")),"")</f>
        <v/>
      </c>
      <c r="F457" s="96"/>
      <c r="G457" s="156" t="str">
        <f ca="1">IFERROR(INDIRECT(ADDRESS(MATCH(CONCATENATE(E457,"-",F457),CatInt!K:K,0),3,1,1,"CatInt")),"")</f>
        <v/>
      </c>
      <c r="H457" s="45" t="str">
        <f>IF(F457="","",VLOOKUP(F457,#REF!,2,FALSE))</f>
        <v/>
      </c>
      <c r="I457" s="29"/>
      <c r="J457" s="155" t="e">
        <f t="shared" si="246"/>
        <v>#VALUE!</v>
      </c>
      <c r="K457" s="155" t="e">
        <f t="shared" si="247"/>
        <v>#VALUE!</v>
      </c>
      <c r="L457" s="153"/>
      <c r="M457" s="53"/>
      <c r="N457" s="175">
        <f t="shared" si="248"/>
        <v>1457</v>
      </c>
      <c r="O457" s="53"/>
      <c r="P457" s="175">
        <f t="shared" si="249"/>
        <v>10457</v>
      </c>
      <c r="Q457" s="30"/>
      <c r="R457" s="149" t="str">
        <f>IFERROR(VLOOKUP(Q457,Setup!D$16:E$25,2,FALSE),"")</f>
        <v/>
      </c>
      <c r="S457" s="51" t="str">
        <f ca="1">IFERROR(IF(OR(I457="",VLOOKUP(I457,CatCostInp!$E$2:$K$88,7,FALSE)=0),"",VLOOKUP(I457,CatCostInp!$E$2:$K$88,7,FALSE)),"")</f>
        <v/>
      </c>
      <c r="T457" s="159" t="e">
        <f>VLOOKUP(U457,#REF!,2,FALSE)</f>
        <v>#REF!</v>
      </c>
      <c r="U457" s="30"/>
      <c r="V457" s="1" t="str">
        <f ca="1">IF(U457=Setup!$C$10,"Grant",IF('Other Pharma &amp; Health Products'!U457=Setup!$C$11,"Local",IF('Other Pharma &amp; Health Products'!U457=Setup!$C$12,"Other","")))</f>
        <v/>
      </c>
      <c r="W457" s="34"/>
      <c r="X457" s="148"/>
      <c r="Y457" s="34"/>
      <c r="Z457" s="36" t="str">
        <f t="shared" si="250"/>
        <v/>
      </c>
      <c r="AA457" s="34"/>
      <c r="AB457" s="32" t="str">
        <f t="shared" si="251"/>
        <v/>
      </c>
      <c r="AC457" s="34"/>
      <c r="AD457" s="32" t="str">
        <f t="shared" si="252"/>
        <v/>
      </c>
      <c r="AE457" s="34"/>
      <c r="AF457" s="36" t="str">
        <f t="shared" si="253"/>
        <v/>
      </c>
      <c r="AG457" s="36" t="str">
        <f t="shared" si="254"/>
        <v/>
      </c>
      <c r="AH457" s="36" t="str">
        <f t="shared" si="255"/>
        <v/>
      </c>
      <c r="AI457" s="55"/>
      <c r="AJ457" s="37"/>
      <c r="AK457" s="148"/>
      <c r="AL457" s="34"/>
      <c r="AM457" s="32" t="str">
        <f t="shared" si="256"/>
        <v/>
      </c>
      <c r="AN457" s="34"/>
      <c r="AO457" s="32" t="str">
        <f t="shared" si="257"/>
        <v/>
      </c>
      <c r="AP457" s="34"/>
      <c r="AQ457" s="32" t="str">
        <f t="shared" si="258"/>
        <v/>
      </c>
      <c r="AR457" s="34"/>
      <c r="AS457" s="36" t="str">
        <f t="shared" si="259"/>
        <v/>
      </c>
      <c r="AT457" s="36" t="str">
        <f t="shared" si="260"/>
        <v/>
      </c>
      <c r="AU457" s="36" t="str">
        <f t="shared" si="261"/>
        <v/>
      </c>
      <c r="AV457" s="55"/>
      <c r="AW457" s="34"/>
      <c r="AX457" s="148"/>
      <c r="AY457" s="34"/>
      <c r="AZ457" s="32" t="str">
        <f t="shared" si="262"/>
        <v/>
      </c>
      <c r="BA457" s="34"/>
      <c r="BB457" s="32" t="str">
        <f t="shared" si="263"/>
        <v/>
      </c>
      <c r="BC457" s="34"/>
      <c r="BD457" s="32" t="str">
        <f t="shared" si="264"/>
        <v/>
      </c>
      <c r="BE457" s="34"/>
      <c r="BF457" s="36" t="str">
        <f t="shared" si="265"/>
        <v/>
      </c>
      <c r="BG457" s="36" t="str">
        <f t="shared" si="266"/>
        <v/>
      </c>
      <c r="BH457" s="36" t="str">
        <f t="shared" si="267"/>
        <v/>
      </c>
      <c r="BI457" s="55"/>
      <c r="BJ457" s="34"/>
      <c r="BK457" s="148"/>
      <c r="BL457" s="34"/>
      <c r="BM457" s="32" t="str">
        <f t="shared" si="268"/>
        <v/>
      </c>
      <c r="BN457" s="34"/>
      <c r="BO457" s="32" t="str">
        <f t="shared" si="269"/>
        <v/>
      </c>
      <c r="BP457" s="34"/>
      <c r="BQ457" s="32" t="str">
        <f t="shared" si="270"/>
        <v/>
      </c>
      <c r="BR457" s="34"/>
      <c r="BS457" s="36" t="str">
        <f t="shared" si="271"/>
        <v/>
      </c>
      <c r="BT457" s="36" t="str">
        <f t="shared" si="272"/>
        <v/>
      </c>
      <c r="BU457" s="36" t="str">
        <f t="shared" si="273"/>
        <v/>
      </c>
      <c r="BV457" s="55"/>
      <c r="BW457" s="36" t="str">
        <f t="shared" si="274"/>
        <v/>
      </c>
      <c r="BX457" s="36" t="str">
        <f t="shared" si="274"/>
        <v/>
      </c>
      <c r="BY457" s="31"/>
      <c r="BZ457" s="38"/>
      <c r="CB457" s="120" t="e">
        <f t="shared" ca="1" si="243"/>
        <v>#VALUE!</v>
      </c>
      <c r="CC457" s="2" t="e">
        <f t="shared" ca="1" si="275"/>
        <v>#VALUE!</v>
      </c>
    </row>
    <row r="458" spans="1:81" s="10" customFormat="1" ht="25.15" customHeight="1" x14ac:dyDescent="0.2">
      <c r="A458" s="52" t="str">
        <f t="shared" si="276"/>
        <v/>
      </c>
      <c r="B458" s="157" t="e">
        <f t="shared" ca="1" si="244"/>
        <v>#VALUE!</v>
      </c>
      <c r="C458" s="157" t="e">
        <f t="shared" si="245"/>
        <v>#VALUE!</v>
      </c>
      <c r="D458" s="29"/>
      <c r="E458" s="155" t="str">
        <f ca="1">IFERROR(INDIRECT(ADDRESS(MATCH(D458,CatModules!C:C,0),2,1,1,"CatModules")),"")</f>
        <v/>
      </c>
      <c r="F458" s="96"/>
      <c r="G458" s="156" t="str">
        <f ca="1">IFERROR(INDIRECT(ADDRESS(MATCH(CONCATENATE(E458,"-",F458),CatInt!K:K,0),3,1,1,"CatInt")),"")</f>
        <v/>
      </c>
      <c r="H458" s="45" t="str">
        <f>IF(F458="","",VLOOKUP(F458,#REF!,2,FALSE))</f>
        <v/>
      </c>
      <c r="I458" s="29"/>
      <c r="J458" s="155" t="e">
        <f t="shared" si="246"/>
        <v>#VALUE!</v>
      </c>
      <c r="K458" s="155" t="e">
        <f t="shared" si="247"/>
        <v>#VALUE!</v>
      </c>
      <c r="L458" s="153"/>
      <c r="M458" s="53"/>
      <c r="N458" s="175">
        <f t="shared" si="248"/>
        <v>1458</v>
      </c>
      <c r="O458" s="53"/>
      <c r="P458" s="175">
        <f t="shared" si="249"/>
        <v>10458</v>
      </c>
      <c r="Q458" s="30"/>
      <c r="R458" s="149" t="str">
        <f>IFERROR(VLOOKUP(Q458,Setup!D$16:E$25,2,FALSE),"")</f>
        <v/>
      </c>
      <c r="S458" s="51" t="str">
        <f ca="1">IFERROR(IF(OR(I458="",VLOOKUP(I458,CatCostInp!$E$2:$K$88,7,FALSE)=0),"",VLOOKUP(I458,CatCostInp!$E$2:$K$88,7,FALSE)),"")</f>
        <v/>
      </c>
      <c r="T458" s="159" t="e">
        <f>VLOOKUP(U458,#REF!,2,FALSE)</f>
        <v>#REF!</v>
      </c>
      <c r="U458" s="30"/>
      <c r="V458" s="1" t="str">
        <f ca="1">IF(U458=Setup!$C$10,"Grant",IF('Other Pharma &amp; Health Products'!U458=Setup!$C$11,"Local",IF('Other Pharma &amp; Health Products'!U458=Setup!$C$12,"Other","")))</f>
        <v/>
      </c>
      <c r="W458" s="34"/>
      <c r="X458" s="148"/>
      <c r="Y458" s="34"/>
      <c r="Z458" s="36" t="str">
        <f t="shared" si="250"/>
        <v/>
      </c>
      <c r="AA458" s="34"/>
      <c r="AB458" s="32" t="str">
        <f t="shared" si="251"/>
        <v/>
      </c>
      <c r="AC458" s="34"/>
      <c r="AD458" s="32" t="str">
        <f t="shared" si="252"/>
        <v/>
      </c>
      <c r="AE458" s="34"/>
      <c r="AF458" s="36" t="str">
        <f t="shared" si="253"/>
        <v/>
      </c>
      <c r="AG458" s="36" t="str">
        <f t="shared" si="254"/>
        <v/>
      </c>
      <c r="AH458" s="36" t="str">
        <f t="shared" si="255"/>
        <v/>
      </c>
      <c r="AI458" s="55"/>
      <c r="AJ458" s="37"/>
      <c r="AK458" s="148"/>
      <c r="AL458" s="34"/>
      <c r="AM458" s="32" t="str">
        <f t="shared" si="256"/>
        <v/>
      </c>
      <c r="AN458" s="34"/>
      <c r="AO458" s="32" t="str">
        <f t="shared" si="257"/>
        <v/>
      </c>
      <c r="AP458" s="34"/>
      <c r="AQ458" s="32" t="str">
        <f t="shared" si="258"/>
        <v/>
      </c>
      <c r="AR458" s="34"/>
      <c r="AS458" s="36" t="str">
        <f t="shared" si="259"/>
        <v/>
      </c>
      <c r="AT458" s="36" t="str">
        <f t="shared" si="260"/>
        <v/>
      </c>
      <c r="AU458" s="36" t="str">
        <f t="shared" si="261"/>
        <v/>
      </c>
      <c r="AV458" s="55"/>
      <c r="AW458" s="34"/>
      <c r="AX458" s="148"/>
      <c r="AY458" s="34"/>
      <c r="AZ458" s="32" t="str">
        <f t="shared" si="262"/>
        <v/>
      </c>
      <c r="BA458" s="34"/>
      <c r="BB458" s="32" t="str">
        <f t="shared" si="263"/>
        <v/>
      </c>
      <c r="BC458" s="34"/>
      <c r="BD458" s="32" t="str">
        <f t="shared" si="264"/>
        <v/>
      </c>
      <c r="BE458" s="34"/>
      <c r="BF458" s="36" t="str">
        <f t="shared" si="265"/>
        <v/>
      </c>
      <c r="BG458" s="36" t="str">
        <f t="shared" si="266"/>
        <v/>
      </c>
      <c r="BH458" s="36" t="str">
        <f t="shared" si="267"/>
        <v/>
      </c>
      <c r="BI458" s="55"/>
      <c r="BJ458" s="34"/>
      <c r="BK458" s="148"/>
      <c r="BL458" s="34"/>
      <c r="BM458" s="32" t="str">
        <f t="shared" si="268"/>
        <v/>
      </c>
      <c r="BN458" s="34"/>
      <c r="BO458" s="32" t="str">
        <f t="shared" si="269"/>
        <v/>
      </c>
      <c r="BP458" s="34"/>
      <c r="BQ458" s="32" t="str">
        <f t="shared" si="270"/>
        <v/>
      </c>
      <c r="BR458" s="34"/>
      <c r="BS458" s="36" t="str">
        <f t="shared" si="271"/>
        <v/>
      </c>
      <c r="BT458" s="36" t="str">
        <f t="shared" si="272"/>
        <v/>
      </c>
      <c r="BU458" s="36" t="str">
        <f t="shared" si="273"/>
        <v/>
      </c>
      <c r="BV458" s="55"/>
      <c r="BW458" s="36" t="str">
        <f t="shared" si="274"/>
        <v/>
      </c>
      <c r="BX458" s="36" t="str">
        <f t="shared" si="274"/>
        <v/>
      </c>
      <c r="BY458" s="31"/>
      <c r="BZ458" s="38"/>
      <c r="CB458" s="120" t="e">
        <f t="shared" ca="1" si="243"/>
        <v>#VALUE!</v>
      </c>
      <c r="CC458" s="2" t="e">
        <f t="shared" ca="1" si="275"/>
        <v>#VALUE!</v>
      </c>
    </row>
    <row r="459" spans="1:81" s="10" customFormat="1" ht="25.15" customHeight="1" x14ac:dyDescent="0.2">
      <c r="A459" s="52" t="str">
        <f t="shared" si="276"/>
        <v/>
      </c>
      <c r="B459" s="157" t="e">
        <f t="shared" ca="1" si="244"/>
        <v>#VALUE!</v>
      </c>
      <c r="C459" s="157" t="e">
        <f t="shared" si="245"/>
        <v>#VALUE!</v>
      </c>
      <c r="D459" s="29"/>
      <c r="E459" s="155" t="str">
        <f ca="1">IFERROR(INDIRECT(ADDRESS(MATCH(D459,CatModules!C:C,0),2,1,1,"CatModules")),"")</f>
        <v/>
      </c>
      <c r="F459" s="96"/>
      <c r="G459" s="156" t="str">
        <f ca="1">IFERROR(INDIRECT(ADDRESS(MATCH(CONCATENATE(E459,"-",F459),CatInt!K:K,0),3,1,1,"CatInt")),"")</f>
        <v/>
      </c>
      <c r="H459" s="45" t="str">
        <f>IF(F459="","",VLOOKUP(F459,#REF!,2,FALSE))</f>
        <v/>
      </c>
      <c r="I459" s="29"/>
      <c r="J459" s="155" t="e">
        <f t="shared" si="246"/>
        <v>#VALUE!</v>
      </c>
      <c r="K459" s="155" t="e">
        <f t="shared" si="247"/>
        <v>#VALUE!</v>
      </c>
      <c r="L459" s="153"/>
      <c r="M459" s="53"/>
      <c r="N459" s="175">
        <f t="shared" si="248"/>
        <v>1459</v>
      </c>
      <c r="O459" s="53"/>
      <c r="P459" s="175">
        <f t="shared" si="249"/>
        <v>10459</v>
      </c>
      <c r="Q459" s="30"/>
      <c r="R459" s="149" t="str">
        <f>IFERROR(VLOOKUP(Q459,Setup!D$16:E$25,2,FALSE),"")</f>
        <v/>
      </c>
      <c r="S459" s="51" t="str">
        <f ca="1">IFERROR(IF(OR(I459="",VLOOKUP(I459,CatCostInp!$E$2:$K$88,7,FALSE)=0),"",VLOOKUP(I459,CatCostInp!$E$2:$K$88,7,FALSE)),"")</f>
        <v/>
      </c>
      <c r="T459" s="159" t="e">
        <f>VLOOKUP(U459,#REF!,2,FALSE)</f>
        <v>#REF!</v>
      </c>
      <c r="U459" s="30"/>
      <c r="V459" s="1" t="str">
        <f ca="1">IF(U459=Setup!$C$10,"Grant",IF('Other Pharma &amp; Health Products'!U459=Setup!$C$11,"Local",IF('Other Pharma &amp; Health Products'!U459=Setup!$C$12,"Other","")))</f>
        <v/>
      </c>
      <c r="W459" s="34"/>
      <c r="X459" s="148"/>
      <c r="Y459" s="34"/>
      <c r="Z459" s="36" t="str">
        <f t="shared" si="250"/>
        <v/>
      </c>
      <c r="AA459" s="34"/>
      <c r="AB459" s="32" t="str">
        <f t="shared" si="251"/>
        <v/>
      </c>
      <c r="AC459" s="34"/>
      <c r="AD459" s="32" t="str">
        <f t="shared" si="252"/>
        <v/>
      </c>
      <c r="AE459" s="34"/>
      <c r="AF459" s="36" t="str">
        <f t="shared" si="253"/>
        <v/>
      </c>
      <c r="AG459" s="36" t="str">
        <f t="shared" si="254"/>
        <v/>
      </c>
      <c r="AH459" s="36" t="str">
        <f t="shared" si="255"/>
        <v/>
      </c>
      <c r="AI459" s="55"/>
      <c r="AJ459" s="37"/>
      <c r="AK459" s="148"/>
      <c r="AL459" s="34"/>
      <c r="AM459" s="32" t="str">
        <f t="shared" si="256"/>
        <v/>
      </c>
      <c r="AN459" s="34"/>
      <c r="AO459" s="32" t="str">
        <f t="shared" si="257"/>
        <v/>
      </c>
      <c r="AP459" s="34"/>
      <c r="AQ459" s="32" t="str">
        <f t="shared" si="258"/>
        <v/>
      </c>
      <c r="AR459" s="34"/>
      <c r="AS459" s="36" t="str">
        <f t="shared" si="259"/>
        <v/>
      </c>
      <c r="AT459" s="36" t="str">
        <f t="shared" si="260"/>
        <v/>
      </c>
      <c r="AU459" s="36" t="str">
        <f t="shared" si="261"/>
        <v/>
      </c>
      <c r="AV459" s="55"/>
      <c r="AW459" s="34"/>
      <c r="AX459" s="148"/>
      <c r="AY459" s="34"/>
      <c r="AZ459" s="32" t="str">
        <f t="shared" si="262"/>
        <v/>
      </c>
      <c r="BA459" s="34"/>
      <c r="BB459" s="32" t="str">
        <f t="shared" si="263"/>
        <v/>
      </c>
      <c r="BC459" s="34"/>
      <c r="BD459" s="32" t="str">
        <f t="shared" si="264"/>
        <v/>
      </c>
      <c r="BE459" s="34"/>
      <c r="BF459" s="36" t="str">
        <f t="shared" si="265"/>
        <v/>
      </c>
      <c r="BG459" s="36" t="str">
        <f t="shared" si="266"/>
        <v/>
      </c>
      <c r="BH459" s="36" t="str">
        <f t="shared" si="267"/>
        <v/>
      </c>
      <c r="BI459" s="55"/>
      <c r="BJ459" s="34"/>
      <c r="BK459" s="148"/>
      <c r="BL459" s="34"/>
      <c r="BM459" s="32" t="str">
        <f t="shared" si="268"/>
        <v/>
      </c>
      <c r="BN459" s="34"/>
      <c r="BO459" s="32" t="str">
        <f t="shared" si="269"/>
        <v/>
      </c>
      <c r="BP459" s="34"/>
      <c r="BQ459" s="32" t="str">
        <f t="shared" si="270"/>
        <v/>
      </c>
      <c r="BR459" s="34"/>
      <c r="BS459" s="36" t="str">
        <f t="shared" si="271"/>
        <v/>
      </c>
      <c r="BT459" s="36" t="str">
        <f t="shared" si="272"/>
        <v/>
      </c>
      <c r="BU459" s="36" t="str">
        <f t="shared" si="273"/>
        <v/>
      </c>
      <c r="BV459" s="55"/>
      <c r="BW459" s="36" t="str">
        <f t="shared" si="274"/>
        <v/>
      </c>
      <c r="BX459" s="36" t="str">
        <f t="shared" si="274"/>
        <v/>
      </c>
      <c r="BY459" s="31"/>
      <c r="BZ459" s="38"/>
      <c r="CB459" s="120" t="e">
        <f t="shared" ca="1" si="243"/>
        <v>#VALUE!</v>
      </c>
      <c r="CC459" s="2" t="e">
        <f t="shared" ca="1" si="275"/>
        <v>#VALUE!</v>
      </c>
    </row>
    <row r="460" spans="1:81" s="10" customFormat="1" ht="25.15" customHeight="1" x14ac:dyDescent="0.2">
      <c r="A460" s="52" t="str">
        <f t="shared" si="276"/>
        <v/>
      </c>
      <c r="B460" s="157" t="e">
        <f t="shared" ca="1" si="244"/>
        <v>#VALUE!</v>
      </c>
      <c r="C460" s="157" t="e">
        <f t="shared" si="245"/>
        <v>#VALUE!</v>
      </c>
      <c r="D460" s="29"/>
      <c r="E460" s="155" t="str">
        <f ca="1">IFERROR(INDIRECT(ADDRESS(MATCH(D460,CatModules!C:C,0),2,1,1,"CatModules")),"")</f>
        <v/>
      </c>
      <c r="F460" s="96"/>
      <c r="G460" s="156" t="str">
        <f ca="1">IFERROR(INDIRECT(ADDRESS(MATCH(CONCATENATE(E460,"-",F460),CatInt!K:K,0),3,1,1,"CatInt")),"")</f>
        <v/>
      </c>
      <c r="H460" s="45" t="str">
        <f>IF(F460="","",VLOOKUP(F460,#REF!,2,FALSE))</f>
        <v/>
      </c>
      <c r="I460" s="29"/>
      <c r="J460" s="155" t="e">
        <f t="shared" si="246"/>
        <v>#VALUE!</v>
      </c>
      <c r="K460" s="155" t="e">
        <f t="shared" si="247"/>
        <v>#VALUE!</v>
      </c>
      <c r="L460" s="153"/>
      <c r="M460" s="53"/>
      <c r="N460" s="175">
        <f t="shared" si="248"/>
        <v>1460</v>
      </c>
      <c r="O460" s="53"/>
      <c r="P460" s="175">
        <f t="shared" si="249"/>
        <v>10460</v>
      </c>
      <c r="Q460" s="30"/>
      <c r="R460" s="149" t="str">
        <f>IFERROR(VLOOKUP(Q460,Setup!D$16:E$25,2,FALSE),"")</f>
        <v/>
      </c>
      <c r="S460" s="51" t="str">
        <f ca="1">IFERROR(IF(OR(I460="",VLOOKUP(I460,CatCostInp!$E$2:$K$88,7,FALSE)=0),"",VLOOKUP(I460,CatCostInp!$E$2:$K$88,7,FALSE)),"")</f>
        <v/>
      </c>
      <c r="T460" s="159" t="e">
        <f>VLOOKUP(U460,#REF!,2,FALSE)</f>
        <v>#REF!</v>
      </c>
      <c r="U460" s="30"/>
      <c r="V460" s="1" t="str">
        <f ca="1">IF(U460=Setup!$C$10,"Grant",IF('Other Pharma &amp; Health Products'!U460=Setup!$C$11,"Local",IF('Other Pharma &amp; Health Products'!U460=Setup!$C$12,"Other","")))</f>
        <v/>
      </c>
      <c r="W460" s="34"/>
      <c r="X460" s="148"/>
      <c r="Y460" s="34"/>
      <c r="Z460" s="36" t="str">
        <f t="shared" si="250"/>
        <v/>
      </c>
      <c r="AA460" s="34"/>
      <c r="AB460" s="32" t="str">
        <f t="shared" si="251"/>
        <v/>
      </c>
      <c r="AC460" s="34"/>
      <c r="AD460" s="32" t="str">
        <f t="shared" si="252"/>
        <v/>
      </c>
      <c r="AE460" s="34"/>
      <c r="AF460" s="36" t="str">
        <f t="shared" si="253"/>
        <v/>
      </c>
      <c r="AG460" s="36" t="str">
        <f t="shared" si="254"/>
        <v/>
      </c>
      <c r="AH460" s="36" t="str">
        <f t="shared" si="255"/>
        <v/>
      </c>
      <c r="AI460" s="55"/>
      <c r="AJ460" s="37"/>
      <c r="AK460" s="148"/>
      <c r="AL460" s="34"/>
      <c r="AM460" s="32" t="str">
        <f t="shared" si="256"/>
        <v/>
      </c>
      <c r="AN460" s="34"/>
      <c r="AO460" s="32" t="str">
        <f t="shared" si="257"/>
        <v/>
      </c>
      <c r="AP460" s="34"/>
      <c r="AQ460" s="32" t="str">
        <f t="shared" si="258"/>
        <v/>
      </c>
      <c r="AR460" s="34"/>
      <c r="AS460" s="36" t="str">
        <f t="shared" si="259"/>
        <v/>
      </c>
      <c r="AT460" s="36" t="str">
        <f t="shared" si="260"/>
        <v/>
      </c>
      <c r="AU460" s="36" t="str">
        <f t="shared" si="261"/>
        <v/>
      </c>
      <c r="AV460" s="55"/>
      <c r="AW460" s="34"/>
      <c r="AX460" s="148"/>
      <c r="AY460" s="34"/>
      <c r="AZ460" s="32" t="str">
        <f t="shared" si="262"/>
        <v/>
      </c>
      <c r="BA460" s="34"/>
      <c r="BB460" s="32" t="str">
        <f t="shared" si="263"/>
        <v/>
      </c>
      <c r="BC460" s="34"/>
      <c r="BD460" s="32" t="str">
        <f t="shared" si="264"/>
        <v/>
      </c>
      <c r="BE460" s="34"/>
      <c r="BF460" s="36" t="str">
        <f t="shared" si="265"/>
        <v/>
      </c>
      <c r="BG460" s="36" t="str">
        <f t="shared" si="266"/>
        <v/>
      </c>
      <c r="BH460" s="36" t="str">
        <f t="shared" si="267"/>
        <v/>
      </c>
      <c r="BI460" s="55"/>
      <c r="BJ460" s="34"/>
      <c r="BK460" s="148"/>
      <c r="BL460" s="34"/>
      <c r="BM460" s="32" t="str">
        <f t="shared" si="268"/>
        <v/>
      </c>
      <c r="BN460" s="34"/>
      <c r="BO460" s="32" t="str">
        <f t="shared" si="269"/>
        <v/>
      </c>
      <c r="BP460" s="34"/>
      <c r="BQ460" s="32" t="str">
        <f t="shared" si="270"/>
        <v/>
      </c>
      <c r="BR460" s="34"/>
      <c r="BS460" s="36" t="str">
        <f t="shared" si="271"/>
        <v/>
      </c>
      <c r="BT460" s="36" t="str">
        <f t="shared" si="272"/>
        <v/>
      </c>
      <c r="BU460" s="36" t="str">
        <f t="shared" si="273"/>
        <v/>
      </c>
      <c r="BV460" s="55"/>
      <c r="BW460" s="36" t="str">
        <f t="shared" si="274"/>
        <v/>
      </c>
      <c r="BX460" s="36" t="str">
        <f t="shared" si="274"/>
        <v/>
      </c>
      <c r="BY460" s="31"/>
      <c r="BZ460" s="38"/>
      <c r="CB460" s="120" t="e">
        <f t="shared" ca="1" si="243"/>
        <v>#VALUE!</v>
      </c>
      <c r="CC460" s="2" t="e">
        <f t="shared" ca="1" si="275"/>
        <v>#VALUE!</v>
      </c>
    </row>
    <row r="461" spans="1:81" s="10" customFormat="1" ht="25.15" customHeight="1" x14ac:dyDescent="0.2">
      <c r="A461" s="52" t="str">
        <f t="shared" si="276"/>
        <v/>
      </c>
      <c r="B461" s="157" t="e">
        <f t="shared" ca="1" si="244"/>
        <v>#VALUE!</v>
      </c>
      <c r="C461" s="157" t="e">
        <f t="shared" si="245"/>
        <v>#VALUE!</v>
      </c>
      <c r="D461" s="29"/>
      <c r="E461" s="155" t="str">
        <f ca="1">IFERROR(INDIRECT(ADDRESS(MATCH(D461,CatModules!C:C,0),2,1,1,"CatModules")),"")</f>
        <v/>
      </c>
      <c r="F461" s="96"/>
      <c r="G461" s="156" t="str">
        <f ca="1">IFERROR(INDIRECT(ADDRESS(MATCH(CONCATENATE(E461,"-",F461),CatInt!K:K,0),3,1,1,"CatInt")),"")</f>
        <v/>
      </c>
      <c r="H461" s="45" t="str">
        <f>IF(F461="","",VLOOKUP(F461,#REF!,2,FALSE))</f>
        <v/>
      </c>
      <c r="I461" s="29"/>
      <c r="J461" s="155" t="e">
        <f t="shared" si="246"/>
        <v>#VALUE!</v>
      </c>
      <c r="K461" s="155" t="e">
        <f t="shared" si="247"/>
        <v>#VALUE!</v>
      </c>
      <c r="L461" s="153"/>
      <c r="M461" s="53"/>
      <c r="N461" s="175">
        <f t="shared" si="248"/>
        <v>1461</v>
      </c>
      <c r="O461" s="53"/>
      <c r="P461" s="175">
        <f t="shared" si="249"/>
        <v>10461</v>
      </c>
      <c r="Q461" s="30"/>
      <c r="R461" s="149" t="str">
        <f>IFERROR(VLOOKUP(Q461,Setup!D$16:E$25,2,FALSE),"")</f>
        <v/>
      </c>
      <c r="S461" s="51" t="str">
        <f ca="1">IFERROR(IF(OR(I461="",VLOOKUP(I461,CatCostInp!$E$2:$K$88,7,FALSE)=0),"",VLOOKUP(I461,CatCostInp!$E$2:$K$88,7,FALSE)),"")</f>
        <v/>
      </c>
      <c r="T461" s="159" t="e">
        <f>VLOOKUP(U461,#REF!,2,FALSE)</f>
        <v>#REF!</v>
      </c>
      <c r="U461" s="30"/>
      <c r="V461" s="1" t="str">
        <f ca="1">IF(U461=Setup!$C$10,"Grant",IF('Other Pharma &amp; Health Products'!U461=Setup!$C$11,"Local",IF('Other Pharma &amp; Health Products'!U461=Setup!$C$12,"Other","")))</f>
        <v/>
      </c>
      <c r="W461" s="34"/>
      <c r="X461" s="148"/>
      <c r="Y461" s="34"/>
      <c r="Z461" s="36" t="str">
        <f t="shared" si="250"/>
        <v/>
      </c>
      <c r="AA461" s="34"/>
      <c r="AB461" s="32" t="str">
        <f t="shared" si="251"/>
        <v/>
      </c>
      <c r="AC461" s="34"/>
      <c r="AD461" s="32" t="str">
        <f t="shared" si="252"/>
        <v/>
      </c>
      <c r="AE461" s="34"/>
      <c r="AF461" s="36" t="str">
        <f t="shared" si="253"/>
        <v/>
      </c>
      <c r="AG461" s="36" t="str">
        <f t="shared" si="254"/>
        <v/>
      </c>
      <c r="AH461" s="36" t="str">
        <f t="shared" si="255"/>
        <v/>
      </c>
      <c r="AI461" s="55"/>
      <c r="AJ461" s="37"/>
      <c r="AK461" s="148"/>
      <c r="AL461" s="34"/>
      <c r="AM461" s="32" t="str">
        <f t="shared" si="256"/>
        <v/>
      </c>
      <c r="AN461" s="34"/>
      <c r="AO461" s="32" t="str">
        <f t="shared" si="257"/>
        <v/>
      </c>
      <c r="AP461" s="34"/>
      <c r="AQ461" s="32" t="str">
        <f t="shared" si="258"/>
        <v/>
      </c>
      <c r="AR461" s="34"/>
      <c r="AS461" s="36" t="str">
        <f t="shared" si="259"/>
        <v/>
      </c>
      <c r="AT461" s="36" t="str">
        <f t="shared" si="260"/>
        <v/>
      </c>
      <c r="AU461" s="36" t="str">
        <f t="shared" si="261"/>
        <v/>
      </c>
      <c r="AV461" s="55"/>
      <c r="AW461" s="34"/>
      <c r="AX461" s="148"/>
      <c r="AY461" s="34"/>
      <c r="AZ461" s="32" t="str">
        <f t="shared" si="262"/>
        <v/>
      </c>
      <c r="BA461" s="34"/>
      <c r="BB461" s="32" t="str">
        <f t="shared" si="263"/>
        <v/>
      </c>
      <c r="BC461" s="34"/>
      <c r="BD461" s="32" t="str">
        <f t="shared" si="264"/>
        <v/>
      </c>
      <c r="BE461" s="34"/>
      <c r="BF461" s="36" t="str">
        <f t="shared" si="265"/>
        <v/>
      </c>
      <c r="BG461" s="36" t="str">
        <f t="shared" si="266"/>
        <v/>
      </c>
      <c r="BH461" s="36" t="str">
        <f t="shared" si="267"/>
        <v/>
      </c>
      <c r="BI461" s="55"/>
      <c r="BJ461" s="34"/>
      <c r="BK461" s="148"/>
      <c r="BL461" s="34"/>
      <c r="BM461" s="32" t="str">
        <f t="shared" si="268"/>
        <v/>
      </c>
      <c r="BN461" s="34"/>
      <c r="BO461" s="32" t="str">
        <f t="shared" si="269"/>
        <v/>
      </c>
      <c r="BP461" s="34"/>
      <c r="BQ461" s="32" t="str">
        <f t="shared" si="270"/>
        <v/>
      </c>
      <c r="BR461" s="34"/>
      <c r="BS461" s="36" t="str">
        <f t="shared" si="271"/>
        <v/>
      </c>
      <c r="BT461" s="36" t="str">
        <f t="shared" si="272"/>
        <v/>
      </c>
      <c r="BU461" s="36" t="str">
        <f t="shared" si="273"/>
        <v/>
      </c>
      <c r="BV461" s="55"/>
      <c r="BW461" s="36" t="str">
        <f t="shared" si="274"/>
        <v/>
      </c>
      <c r="BX461" s="36" t="str">
        <f t="shared" si="274"/>
        <v/>
      </c>
      <c r="BY461" s="31"/>
      <c r="BZ461" s="38"/>
      <c r="CB461" s="120" t="e">
        <f t="shared" ca="1" si="243"/>
        <v>#VALUE!</v>
      </c>
      <c r="CC461" s="2" t="e">
        <f t="shared" ca="1" si="275"/>
        <v>#VALUE!</v>
      </c>
    </row>
    <row r="462" spans="1:81" s="10" customFormat="1" ht="25.15" customHeight="1" x14ac:dyDescent="0.2">
      <c r="A462" s="52" t="str">
        <f t="shared" si="276"/>
        <v/>
      </c>
      <c r="B462" s="157" t="e">
        <f t="shared" ca="1" si="244"/>
        <v>#VALUE!</v>
      </c>
      <c r="C462" s="157" t="e">
        <f t="shared" si="245"/>
        <v>#VALUE!</v>
      </c>
      <c r="D462" s="29"/>
      <c r="E462" s="155" t="str">
        <f ca="1">IFERROR(INDIRECT(ADDRESS(MATCH(D462,CatModules!C:C,0),2,1,1,"CatModules")),"")</f>
        <v/>
      </c>
      <c r="F462" s="96"/>
      <c r="G462" s="156" t="str">
        <f ca="1">IFERROR(INDIRECT(ADDRESS(MATCH(CONCATENATE(E462,"-",F462),CatInt!K:K,0),3,1,1,"CatInt")),"")</f>
        <v/>
      </c>
      <c r="H462" s="45" t="str">
        <f>IF(F462="","",VLOOKUP(F462,#REF!,2,FALSE))</f>
        <v/>
      </c>
      <c r="I462" s="29"/>
      <c r="J462" s="155" t="e">
        <f t="shared" si="246"/>
        <v>#VALUE!</v>
      </c>
      <c r="K462" s="155" t="e">
        <f t="shared" si="247"/>
        <v>#VALUE!</v>
      </c>
      <c r="L462" s="153"/>
      <c r="M462" s="53"/>
      <c r="N462" s="175">
        <f t="shared" si="248"/>
        <v>1462</v>
      </c>
      <c r="O462" s="53"/>
      <c r="P462" s="175">
        <f t="shared" si="249"/>
        <v>10462</v>
      </c>
      <c r="Q462" s="30"/>
      <c r="R462" s="149" t="str">
        <f>IFERROR(VLOOKUP(Q462,Setup!D$16:E$25,2,FALSE),"")</f>
        <v/>
      </c>
      <c r="S462" s="51" t="str">
        <f ca="1">IFERROR(IF(OR(I462="",VLOOKUP(I462,CatCostInp!$E$2:$K$88,7,FALSE)=0),"",VLOOKUP(I462,CatCostInp!$E$2:$K$88,7,FALSE)),"")</f>
        <v/>
      </c>
      <c r="T462" s="159" t="e">
        <f>VLOOKUP(U462,#REF!,2,FALSE)</f>
        <v>#REF!</v>
      </c>
      <c r="U462" s="30"/>
      <c r="V462" s="1" t="str">
        <f ca="1">IF(U462=Setup!$C$10,"Grant",IF('Other Pharma &amp; Health Products'!U462=Setup!$C$11,"Local",IF('Other Pharma &amp; Health Products'!U462=Setup!$C$12,"Other","")))</f>
        <v/>
      </c>
      <c r="W462" s="34"/>
      <c r="X462" s="148"/>
      <c r="Y462" s="34"/>
      <c r="Z462" s="36" t="str">
        <f t="shared" si="250"/>
        <v/>
      </c>
      <c r="AA462" s="34"/>
      <c r="AB462" s="32" t="str">
        <f t="shared" si="251"/>
        <v/>
      </c>
      <c r="AC462" s="34"/>
      <c r="AD462" s="32" t="str">
        <f t="shared" si="252"/>
        <v/>
      </c>
      <c r="AE462" s="34"/>
      <c r="AF462" s="36" t="str">
        <f t="shared" si="253"/>
        <v/>
      </c>
      <c r="AG462" s="36" t="str">
        <f t="shared" si="254"/>
        <v/>
      </c>
      <c r="AH462" s="36" t="str">
        <f t="shared" si="255"/>
        <v/>
      </c>
      <c r="AI462" s="55"/>
      <c r="AJ462" s="37"/>
      <c r="AK462" s="148"/>
      <c r="AL462" s="34"/>
      <c r="AM462" s="32" t="str">
        <f t="shared" si="256"/>
        <v/>
      </c>
      <c r="AN462" s="34"/>
      <c r="AO462" s="32" t="str">
        <f t="shared" si="257"/>
        <v/>
      </c>
      <c r="AP462" s="34"/>
      <c r="AQ462" s="32" t="str">
        <f t="shared" si="258"/>
        <v/>
      </c>
      <c r="AR462" s="34"/>
      <c r="AS462" s="36" t="str">
        <f t="shared" si="259"/>
        <v/>
      </c>
      <c r="AT462" s="36" t="str">
        <f t="shared" si="260"/>
        <v/>
      </c>
      <c r="AU462" s="36" t="str">
        <f t="shared" si="261"/>
        <v/>
      </c>
      <c r="AV462" s="55"/>
      <c r="AW462" s="34"/>
      <c r="AX462" s="148"/>
      <c r="AY462" s="34"/>
      <c r="AZ462" s="32" t="str">
        <f t="shared" si="262"/>
        <v/>
      </c>
      <c r="BA462" s="34"/>
      <c r="BB462" s="32" t="str">
        <f t="shared" si="263"/>
        <v/>
      </c>
      <c r="BC462" s="34"/>
      <c r="BD462" s="32" t="str">
        <f t="shared" si="264"/>
        <v/>
      </c>
      <c r="BE462" s="34"/>
      <c r="BF462" s="36" t="str">
        <f t="shared" si="265"/>
        <v/>
      </c>
      <c r="BG462" s="36" t="str">
        <f t="shared" si="266"/>
        <v/>
      </c>
      <c r="BH462" s="36" t="str">
        <f t="shared" si="267"/>
        <v/>
      </c>
      <c r="BI462" s="55"/>
      <c r="BJ462" s="34"/>
      <c r="BK462" s="148"/>
      <c r="BL462" s="34"/>
      <c r="BM462" s="32" t="str">
        <f t="shared" si="268"/>
        <v/>
      </c>
      <c r="BN462" s="34"/>
      <c r="BO462" s="32" t="str">
        <f t="shared" si="269"/>
        <v/>
      </c>
      <c r="BP462" s="34"/>
      <c r="BQ462" s="32" t="str">
        <f t="shared" si="270"/>
        <v/>
      </c>
      <c r="BR462" s="34"/>
      <c r="BS462" s="36" t="str">
        <f t="shared" si="271"/>
        <v/>
      </c>
      <c r="BT462" s="36" t="str">
        <f t="shared" si="272"/>
        <v/>
      </c>
      <c r="BU462" s="36" t="str">
        <f t="shared" si="273"/>
        <v/>
      </c>
      <c r="BV462" s="55"/>
      <c r="BW462" s="36" t="str">
        <f t="shared" si="274"/>
        <v/>
      </c>
      <c r="BX462" s="36" t="str">
        <f t="shared" si="274"/>
        <v/>
      </c>
      <c r="BY462" s="31"/>
      <c r="BZ462" s="38"/>
      <c r="CB462" s="120" t="e">
        <f t="shared" ca="1" si="243"/>
        <v>#VALUE!</v>
      </c>
      <c r="CC462" s="2" t="e">
        <f t="shared" ca="1" si="275"/>
        <v>#VALUE!</v>
      </c>
    </row>
    <row r="463" spans="1:81" s="10" customFormat="1" ht="25.15" customHeight="1" x14ac:dyDescent="0.2">
      <c r="A463" s="52" t="str">
        <f t="shared" si="276"/>
        <v/>
      </c>
      <c r="B463" s="157" t="e">
        <f t="shared" ca="1" si="244"/>
        <v>#VALUE!</v>
      </c>
      <c r="C463" s="157" t="e">
        <f t="shared" si="245"/>
        <v>#VALUE!</v>
      </c>
      <c r="D463" s="29"/>
      <c r="E463" s="155" t="str">
        <f ca="1">IFERROR(INDIRECT(ADDRESS(MATCH(D463,CatModules!C:C,0),2,1,1,"CatModules")),"")</f>
        <v/>
      </c>
      <c r="F463" s="96"/>
      <c r="G463" s="156" t="str">
        <f ca="1">IFERROR(INDIRECT(ADDRESS(MATCH(CONCATENATE(E463,"-",F463),CatInt!K:K,0),3,1,1,"CatInt")),"")</f>
        <v/>
      </c>
      <c r="H463" s="45" t="str">
        <f>IF(F463="","",VLOOKUP(F463,#REF!,2,FALSE))</f>
        <v/>
      </c>
      <c r="I463" s="29"/>
      <c r="J463" s="155" t="e">
        <f t="shared" si="246"/>
        <v>#VALUE!</v>
      </c>
      <c r="K463" s="155" t="e">
        <f t="shared" si="247"/>
        <v>#VALUE!</v>
      </c>
      <c r="L463" s="153"/>
      <c r="M463" s="53"/>
      <c r="N463" s="175">
        <f t="shared" si="248"/>
        <v>1463</v>
      </c>
      <c r="O463" s="53"/>
      <c r="P463" s="175">
        <f t="shared" si="249"/>
        <v>10463</v>
      </c>
      <c r="Q463" s="30"/>
      <c r="R463" s="149" t="str">
        <f>IFERROR(VLOOKUP(Q463,Setup!D$16:E$25,2,FALSE),"")</f>
        <v/>
      </c>
      <c r="S463" s="51" t="str">
        <f ca="1">IFERROR(IF(OR(I463="",VLOOKUP(I463,CatCostInp!$E$2:$K$88,7,FALSE)=0),"",VLOOKUP(I463,CatCostInp!$E$2:$K$88,7,FALSE)),"")</f>
        <v/>
      </c>
      <c r="T463" s="159" t="e">
        <f>VLOOKUP(U463,#REF!,2,FALSE)</f>
        <v>#REF!</v>
      </c>
      <c r="U463" s="30"/>
      <c r="V463" s="1" t="str">
        <f ca="1">IF(U463=Setup!$C$10,"Grant",IF('Other Pharma &amp; Health Products'!U463=Setup!$C$11,"Local",IF('Other Pharma &amp; Health Products'!U463=Setup!$C$12,"Other","")))</f>
        <v/>
      </c>
      <c r="W463" s="34"/>
      <c r="X463" s="148"/>
      <c r="Y463" s="34"/>
      <c r="Z463" s="36" t="str">
        <f t="shared" si="250"/>
        <v/>
      </c>
      <c r="AA463" s="34"/>
      <c r="AB463" s="32" t="str">
        <f t="shared" si="251"/>
        <v/>
      </c>
      <c r="AC463" s="34"/>
      <c r="AD463" s="32" t="str">
        <f t="shared" si="252"/>
        <v/>
      </c>
      <c r="AE463" s="34"/>
      <c r="AF463" s="36" t="str">
        <f t="shared" si="253"/>
        <v/>
      </c>
      <c r="AG463" s="36" t="str">
        <f t="shared" si="254"/>
        <v/>
      </c>
      <c r="AH463" s="36" t="str">
        <f t="shared" si="255"/>
        <v/>
      </c>
      <c r="AI463" s="55"/>
      <c r="AJ463" s="37"/>
      <c r="AK463" s="148"/>
      <c r="AL463" s="34"/>
      <c r="AM463" s="32" t="str">
        <f t="shared" si="256"/>
        <v/>
      </c>
      <c r="AN463" s="34"/>
      <c r="AO463" s="32" t="str">
        <f t="shared" si="257"/>
        <v/>
      </c>
      <c r="AP463" s="34"/>
      <c r="AQ463" s="32" t="str">
        <f t="shared" si="258"/>
        <v/>
      </c>
      <c r="AR463" s="34"/>
      <c r="AS463" s="36" t="str">
        <f t="shared" si="259"/>
        <v/>
      </c>
      <c r="AT463" s="36" t="str">
        <f t="shared" si="260"/>
        <v/>
      </c>
      <c r="AU463" s="36" t="str">
        <f t="shared" si="261"/>
        <v/>
      </c>
      <c r="AV463" s="55"/>
      <c r="AW463" s="34"/>
      <c r="AX463" s="148"/>
      <c r="AY463" s="34"/>
      <c r="AZ463" s="32" t="str">
        <f t="shared" si="262"/>
        <v/>
      </c>
      <c r="BA463" s="34"/>
      <c r="BB463" s="32" t="str">
        <f t="shared" si="263"/>
        <v/>
      </c>
      <c r="BC463" s="34"/>
      <c r="BD463" s="32" t="str">
        <f t="shared" si="264"/>
        <v/>
      </c>
      <c r="BE463" s="34"/>
      <c r="BF463" s="36" t="str">
        <f t="shared" si="265"/>
        <v/>
      </c>
      <c r="BG463" s="36" t="str">
        <f t="shared" si="266"/>
        <v/>
      </c>
      <c r="BH463" s="36" t="str">
        <f t="shared" si="267"/>
        <v/>
      </c>
      <c r="BI463" s="55"/>
      <c r="BJ463" s="34"/>
      <c r="BK463" s="148"/>
      <c r="BL463" s="34"/>
      <c r="BM463" s="32" t="str">
        <f t="shared" si="268"/>
        <v/>
      </c>
      <c r="BN463" s="34"/>
      <c r="BO463" s="32" t="str">
        <f t="shared" si="269"/>
        <v/>
      </c>
      <c r="BP463" s="34"/>
      <c r="BQ463" s="32" t="str">
        <f t="shared" si="270"/>
        <v/>
      </c>
      <c r="BR463" s="34"/>
      <c r="BS463" s="36" t="str">
        <f t="shared" si="271"/>
        <v/>
      </c>
      <c r="BT463" s="36" t="str">
        <f t="shared" si="272"/>
        <v/>
      </c>
      <c r="BU463" s="36" t="str">
        <f t="shared" si="273"/>
        <v/>
      </c>
      <c r="BV463" s="55"/>
      <c r="BW463" s="36" t="str">
        <f t="shared" si="274"/>
        <v/>
      </c>
      <c r="BX463" s="36" t="str">
        <f t="shared" si="274"/>
        <v/>
      </c>
      <c r="BY463" s="31"/>
      <c r="BZ463" s="38"/>
      <c r="CB463" s="120" t="e">
        <f t="shared" ca="1" si="243"/>
        <v>#VALUE!</v>
      </c>
      <c r="CC463" s="2" t="e">
        <f t="shared" ca="1" si="275"/>
        <v>#VALUE!</v>
      </c>
    </row>
    <row r="464" spans="1:81" s="10" customFormat="1" ht="25.15" customHeight="1" x14ac:dyDescent="0.2">
      <c r="A464" s="52" t="str">
        <f t="shared" si="276"/>
        <v/>
      </c>
      <c r="B464" s="157" t="e">
        <f t="shared" ca="1" si="244"/>
        <v>#VALUE!</v>
      </c>
      <c r="C464" s="157" t="e">
        <f t="shared" si="245"/>
        <v>#VALUE!</v>
      </c>
      <c r="D464" s="29"/>
      <c r="E464" s="155" t="str">
        <f ca="1">IFERROR(INDIRECT(ADDRESS(MATCH(D464,CatModules!C:C,0),2,1,1,"CatModules")),"")</f>
        <v/>
      </c>
      <c r="F464" s="96"/>
      <c r="G464" s="156" t="str">
        <f ca="1">IFERROR(INDIRECT(ADDRESS(MATCH(CONCATENATE(E464,"-",F464),CatInt!K:K,0),3,1,1,"CatInt")),"")</f>
        <v/>
      </c>
      <c r="H464" s="45" t="str">
        <f>IF(F464="","",VLOOKUP(F464,#REF!,2,FALSE))</f>
        <v/>
      </c>
      <c r="I464" s="29"/>
      <c r="J464" s="155" t="e">
        <f t="shared" si="246"/>
        <v>#VALUE!</v>
      </c>
      <c r="K464" s="155" t="e">
        <f t="shared" si="247"/>
        <v>#VALUE!</v>
      </c>
      <c r="L464" s="153"/>
      <c r="M464" s="53"/>
      <c r="N464" s="175">
        <f t="shared" si="248"/>
        <v>1464</v>
      </c>
      <c r="O464" s="53"/>
      <c r="P464" s="175">
        <f t="shared" si="249"/>
        <v>10464</v>
      </c>
      <c r="Q464" s="30"/>
      <c r="R464" s="149" t="str">
        <f>IFERROR(VLOOKUP(Q464,Setup!D$16:E$25,2,FALSE),"")</f>
        <v/>
      </c>
      <c r="S464" s="51" t="str">
        <f ca="1">IFERROR(IF(OR(I464="",VLOOKUP(I464,CatCostInp!$E$2:$K$88,7,FALSE)=0),"",VLOOKUP(I464,CatCostInp!$E$2:$K$88,7,FALSE)),"")</f>
        <v/>
      </c>
      <c r="T464" s="159" t="e">
        <f>VLOOKUP(U464,#REF!,2,FALSE)</f>
        <v>#REF!</v>
      </c>
      <c r="U464" s="30"/>
      <c r="V464" s="1" t="str">
        <f ca="1">IF(U464=Setup!$C$10,"Grant",IF('Other Pharma &amp; Health Products'!U464=Setup!$C$11,"Local",IF('Other Pharma &amp; Health Products'!U464=Setup!$C$12,"Other","")))</f>
        <v/>
      </c>
      <c r="W464" s="34"/>
      <c r="X464" s="148"/>
      <c r="Y464" s="34"/>
      <c r="Z464" s="36" t="str">
        <f t="shared" si="250"/>
        <v/>
      </c>
      <c r="AA464" s="34"/>
      <c r="AB464" s="32" t="str">
        <f t="shared" si="251"/>
        <v/>
      </c>
      <c r="AC464" s="34"/>
      <c r="AD464" s="32" t="str">
        <f t="shared" si="252"/>
        <v/>
      </c>
      <c r="AE464" s="34"/>
      <c r="AF464" s="36" t="str">
        <f t="shared" si="253"/>
        <v/>
      </c>
      <c r="AG464" s="36" t="str">
        <f t="shared" si="254"/>
        <v/>
      </c>
      <c r="AH464" s="36" t="str">
        <f t="shared" si="255"/>
        <v/>
      </c>
      <c r="AI464" s="55"/>
      <c r="AJ464" s="37"/>
      <c r="AK464" s="148"/>
      <c r="AL464" s="34"/>
      <c r="AM464" s="32" t="str">
        <f t="shared" si="256"/>
        <v/>
      </c>
      <c r="AN464" s="34"/>
      <c r="AO464" s="32" t="str">
        <f t="shared" si="257"/>
        <v/>
      </c>
      <c r="AP464" s="34"/>
      <c r="AQ464" s="32" t="str">
        <f t="shared" si="258"/>
        <v/>
      </c>
      <c r="AR464" s="34"/>
      <c r="AS464" s="36" t="str">
        <f t="shared" si="259"/>
        <v/>
      </c>
      <c r="AT464" s="36" t="str">
        <f t="shared" si="260"/>
        <v/>
      </c>
      <c r="AU464" s="36" t="str">
        <f t="shared" si="261"/>
        <v/>
      </c>
      <c r="AV464" s="55"/>
      <c r="AW464" s="34"/>
      <c r="AX464" s="148"/>
      <c r="AY464" s="34"/>
      <c r="AZ464" s="32" t="str">
        <f t="shared" si="262"/>
        <v/>
      </c>
      <c r="BA464" s="34"/>
      <c r="BB464" s="32" t="str">
        <f t="shared" si="263"/>
        <v/>
      </c>
      <c r="BC464" s="34"/>
      <c r="BD464" s="32" t="str">
        <f t="shared" si="264"/>
        <v/>
      </c>
      <c r="BE464" s="34"/>
      <c r="BF464" s="36" t="str">
        <f t="shared" si="265"/>
        <v/>
      </c>
      <c r="BG464" s="36" t="str">
        <f t="shared" si="266"/>
        <v/>
      </c>
      <c r="BH464" s="36" t="str">
        <f t="shared" si="267"/>
        <v/>
      </c>
      <c r="BI464" s="55"/>
      <c r="BJ464" s="34"/>
      <c r="BK464" s="148"/>
      <c r="BL464" s="34"/>
      <c r="BM464" s="32" t="str">
        <f t="shared" si="268"/>
        <v/>
      </c>
      <c r="BN464" s="34"/>
      <c r="BO464" s="32" t="str">
        <f t="shared" si="269"/>
        <v/>
      </c>
      <c r="BP464" s="34"/>
      <c r="BQ464" s="32" t="str">
        <f t="shared" si="270"/>
        <v/>
      </c>
      <c r="BR464" s="34"/>
      <c r="BS464" s="36" t="str">
        <f t="shared" si="271"/>
        <v/>
      </c>
      <c r="BT464" s="36" t="str">
        <f t="shared" si="272"/>
        <v/>
      </c>
      <c r="BU464" s="36" t="str">
        <f t="shared" si="273"/>
        <v/>
      </c>
      <c r="BV464" s="55"/>
      <c r="BW464" s="36" t="str">
        <f t="shared" si="274"/>
        <v/>
      </c>
      <c r="BX464" s="36" t="str">
        <f t="shared" si="274"/>
        <v/>
      </c>
      <c r="BY464" s="31"/>
      <c r="BZ464" s="38"/>
      <c r="CB464" s="120" t="e">
        <f t="shared" ca="1" si="243"/>
        <v>#VALUE!</v>
      </c>
      <c r="CC464" s="2" t="e">
        <f t="shared" ca="1" si="275"/>
        <v>#VALUE!</v>
      </c>
    </row>
    <row r="465" spans="1:81" s="10" customFormat="1" ht="25.15" customHeight="1" x14ac:dyDescent="0.2">
      <c r="A465" s="52" t="str">
        <f t="shared" si="276"/>
        <v/>
      </c>
      <c r="B465" s="157" t="e">
        <f t="shared" ca="1" si="244"/>
        <v>#VALUE!</v>
      </c>
      <c r="C465" s="157" t="e">
        <f t="shared" si="245"/>
        <v>#VALUE!</v>
      </c>
      <c r="D465" s="29"/>
      <c r="E465" s="155" t="str">
        <f ca="1">IFERROR(INDIRECT(ADDRESS(MATCH(D465,CatModules!C:C,0),2,1,1,"CatModules")),"")</f>
        <v/>
      </c>
      <c r="F465" s="96"/>
      <c r="G465" s="156" t="str">
        <f ca="1">IFERROR(INDIRECT(ADDRESS(MATCH(CONCATENATE(E465,"-",F465),CatInt!K:K,0),3,1,1,"CatInt")),"")</f>
        <v/>
      </c>
      <c r="H465" s="45" t="str">
        <f>IF(F465="","",VLOOKUP(F465,#REF!,2,FALSE))</f>
        <v/>
      </c>
      <c r="I465" s="29"/>
      <c r="J465" s="155" t="e">
        <f t="shared" si="246"/>
        <v>#VALUE!</v>
      </c>
      <c r="K465" s="155" t="e">
        <f t="shared" si="247"/>
        <v>#VALUE!</v>
      </c>
      <c r="L465" s="153"/>
      <c r="M465" s="53"/>
      <c r="N465" s="175">
        <f t="shared" si="248"/>
        <v>1465</v>
      </c>
      <c r="O465" s="53"/>
      <c r="P465" s="175">
        <f t="shared" si="249"/>
        <v>10465</v>
      </c>
      <c r="Q465" s="30"/>
      <c r="R465" s="149" t="str">
        <f>IFERROR(VLOOKUP(Q465,Setup!D$16:E$25,2,FALSE),"")</f>
        <v/>
      </c>
      <c r="S465" s="51" t="str">
        <f ca="1">IFERROR(IF(OR(I465="",VLOOKUP(I465,CatCostInp!$E$2:$K$88,7,FALSE)=0),"",VLOOKUP(I465,CatCostInp!$E$2:$K$88,7,FALSE)),"")</f>
        <v/>
      </c>
      <c r="T465" s="159" t="e">
        <f>VLOOKUP(U465,#REF!,2,FALSE)</f>
        <v>#REF!</v>
      </c>
      <c r="U465" s="30"/>
      <c r="V465" s="1" t="str">
        <f ca="1">IF(U465=Setup!$C$10,"Grant",IF('Other Pharma &amp; Health Products'!U465=Setup!$C$11,"Local",IF('Other Pharma &amp; Health Products'!U465=Setup!$C$12,"Other","")))</f>
        <v/>
      </c>
      <c r="W465" s="34"/>
      <c r="X465" s="148"/>
      <c r="Y465" s="34"/>
      <c r="Z465" s="36" t="str">
        <f t="shared" si="250"/>
        <v/>
      </c>
      <c r="AA465" s="34"/>
      <c r="AB465" s="32" t="str">
        <f t="shared" si="251"/>
        <v/>
      </c>
      <c r="AC465" s="34"/>
      <c r="AD465" s="32" t="str">
        <f t="shared" si="252"/>
        <v/>
      </c>
      <c r="AE465" s="34"/>
      <c r="AF465" s="36" t="str">
        <f t="shared" si="253"/>
        <v/>
      </c>
      <c r="AG465" s="36" t="str">
        <f t="shared" si="254"/>
        <v/>
      </c>
      <c r="AH465" s="36" t="str">
        <f t="shared" si="255"/>
        <v/>
      </c>
      <c r="AI465" s="55"/>
      <c r="AJ465" s="37"/>
      <c r="AK465" s="148"/>
      <c r="AL465" s="34"/>
      <c r="AM465" s="32" t="str">
        <f t="shared" si="256"/>
        <v/>
      </c>
      <c r="AN465" s="34"/>
      <c r="AO465" s="32" t="str">
        <f t="shared" si="257"/>
        <v/>
      </c>
      <c r="AP465" s="34"/>
      <c r="AQ465" s="32" t="str">
        <f t="shared" si="258"/>
        <v/>
      </c>
      <c r="AR465" s="34"/>
      <c r="AS465" s="36" t="str">
        <f t="shared" si="259"/>
        <v/>
      </c>
      <c r="AT465" s="36" t="str">
        <f t="shared" si="260"/>
        <v/>
      </c>
      <c r="AU465" s="36" t="str">
        <f t="shared" si="261"/>
        <v/>
      </c>
      <c r="AV465" s="55"/>
      <c r="AW465" s="34"/>
      <c r="AX465" s="148"/>
      <c r="AY465" s="34"/>
      <c r="AZ465" s="32" t="str">
        <f t="shared" si="262"/>
        <v/>
      </c>
      <c r="BA465" s="34"/>
      <c r="BB465" s="32" t="str">
        <f t="shared" si="263"/>
        <v/>
      </c>
      <c r="BC465" s="34"/>
      <c r="BD465" s="32" t="str">
        <f t="shared" si="264"/>
        <v/>
      </c>
      <c r="BE465" s="34"/>
      <c r="BF465" s="36" t="str">
        <f t="shared" si="265"/>
        <v/>
      </c>
      <c r="BG465" s="36" t="str">
        <f t="shared" si="266"/>
        <v/>
      </c>
      <c r="BH465" s="36" t="str">
        <f t="shared" si="267"/>
        <v/>
      </c>
      <c r="BI465" s="55"/>
      <c r="BJ465" s="34"/>
      <c r="BK465" s="148"/>
      <c r="BL465" s="34"/>
      <c r="BM465" s="32" t="str">
        <f t="shared" si="268"/>
        <v/>
      </c>
      <c r="BN465" s="34"/>
      <c r="BO465" s="32" t="str">
        <f t="shared" si="269"/>
        <v/>
      </c>
      <c r="BP465" s="34"/>
      <c r="BQ465" s="32" t="str">
        <f t="shared" si="270"/>
        <v/>
      </c>
      <c r="BR465" s="34"/>
      <c r="BS465" s="36" t="str">
        <f t="shared" si="271"/>
        <v/>
      </c>
      <c r="BT465" s="36" t="str">
        <f t="shared" si="272"/>
        <v/>
      </c>
      <c r="BU465" s="36" t="str">
        <f t="shared" si="273"/>
        <v/>
      </c>
      <c r="BV465" s="55"/>
      <c r="BW465" s="36" t="str">
        <f t="shared" si="274"/>
        <v/>
      </c>
      <c r="BX465" s="36" t="str">
        <f t="shared" si="274"/>
        <v/>
      </c>
      <c r="BY465" s="31"/>
      <c r="BZ465" s="38"/>
      <c r="CB465" s="120" t="e">
        <f t="shared" ca="1" si="243"/>
        <v>#VALUE!</v>
      </c>
      <c r="CC465" s="2" t="e">
        <f t="shared" ca="1" si="275"/>
        <v>#VALUE!</v>
      </c>
    </row>
    <row r="466" spans="1:81" s="10" customFormat="1" ht="25.15" customHeight="1" x14ac:dyDescent="0.2">
      <c r="A466" s="52" t="str">
        <f t="shared" si="276"/>
        <v/>
      </c>
      <c r="B466" s="157" t="e">
        <f t="shared" ca="1" si="244"/>
        <v>#VALUE!</v>
      </c>
      <c r="C466" s="157" t="e">
        <f t="shared" si="245"/>
        <v>#VALUE!</v>
      </c>
      <c r="D466" s="29"/>
      <c r="E466" s="155" t="str">
        <f ca="1">IFERROR(INDIRECT(ADDRESS(MATCH(D466,CatModules!C:C,0),2,1,1,"CatModules")),"")</f>
        <v/>
      </c>
      <c r="F466" s="96"/>
      <c r="G466" s="156" t="str">
        <f ca="1">IFERROR(INDIRECT(ADDRESS(MATCH(CONCATENATE(E466,"-",F466),CatInt!K:K,0),3,1,1,"CatInt")),"")</f>
        <v/>
      </c>
      <c r="H466" s="45" t="str">
        <f>IF(F466="","",VLOOKUP(F466,#REF!,2,FALSE))</f>
        <v/>
      </c>
      <c r="I466" s="29"/>
      <c r="J466" s="155" t="e">
        <f t="shared" si="246"/>
        <v>#VALUE!</v>
      </c>
      <c r="K466" s="155" t="e">
        <f t="shared" si="247"/>
        <v>#VALUE!</v>
      </c>
      <c r="L466" s="153"/>
      <c r="M466" s="53"/>
      <c r="N466" s="175">
        <f t="shared" si="248"/>
        <v>1466</v>
      </c>
      <c r="O466" s="53"/>
      <c r="P466" s="175">
        <f t="shared" si="249"/>
        <v>10466</v>
      </c>
      <c r="Q466" s="30"/>
      <c r="R466" s="149" t="str">
        <f>IFERROR(VLOOKUP(Q466,Setup!D$16:E$25,2,FALSE),"")</f>
        <v/>
      </c>
      <c r="S466" s="51" t="str">
        <f ca="1">IFERROR(IF(OR(I466="",VLOOKUP(I466,CatCostInp!$E$2:$K$88,7,FALSE)=0),"",VLOOKUP(I466,CatCostInp!$E$2:$K$88,7,FALSE)),"")</f>
        <v/>
      </c>
      <c r="T466" s="159" t="e">
        <f>VLOOKUP(U466,#REF!,2,FALSE)</f>
        <v>#REF!</v>
      </c>
      <c r="U466" s="30"/>
      <c r="V466" s="1" t="str">
        <f ca="1">IF(U466=Setup!$C$10,"Grant",IF('Other Pharma &amp; Health Products'!U466=Setup!$C$11,"Local",IF('Other Pharma &amp; Health Products'!U466=Setup!$C$12,"Other","")))</f>
        <v/>
      </c>
      <c r="W466" s="34"/>
      <c r="X466" s="148"/>
      <c r="Y466" s="34"/>
      <c r="Z466" s="36" t="str">
        <f t="shared" si="250"/>
        <v/>
      </c>
      <c r="AA466" s="34"/>
      <c r="AB466" s="32" t="str">
        <f t="shared" si="251"/>
        <v/>
      </c>
      <c r="AC466" s="34"/>
      <c r="AD466" s="32" t="str">
        <f t="shared" si="252"/>
        <v/>
      </c>
      <c r="AE466" s="34"/>
      <c r="AF466" s="36" t="str">
        <f t="shared" si="253"/>
        <v/>
      </c>
      <c r="AG466" s="36" t="str">
        <f t="shared" si="254"/>
        <v/>
      </c>
      <c r="AH466" s="36" t="str">
        <f t="shared" si="255"/>
        <v/>
      </c>
      <c r="AI466" s="55"/>
      <c r="AJ466" s="37"/>
      <c r="AK466" s="148"/>
      <c r="AL466" s="34"/>
      <c r="AM466" s="32" t="str">
        <f t="shared" si="256"/>
        <v/>
      </c>
      <c r="AN466" s="34"/>
      <c r="AO466" s="32" t="str">
        <f t="shared" si="257"/>
        <v/>
      </c>
      <c r="AP466" s="34"/>
      <c r="AQ466" s="32" t="str">
        <f t="shared" si="258"/>
        <v/>
      </c>
      <c r="AR466" s="34"/>
      <c r="AS466" s="36" t="str">
        <f t="shared" si="259"/>
        <v/>
      </c>
      <c r="AT466" s="36" t="str">
        <f t="shared" si="260"/>
        <v/>
      </c>
      <c r="AU466" s="36" t="str">
        <f t="shared" si="261"/>
        <v/>
      </c>
      <c r="AV466" s="55"/>
      <c r="AW466" s="34"/>
      <c r="AX466" s="148"/>
      <c r="AY466" s="34"/>
      <c r="AZ466" s="32" t="str">
        <f t="shared" si="262"/>
        <v/>
      </c>
      <c r="BA466" s="34"/>
      <c r="BB466" s="32" t="str">
        <f t="shared" si="263"/>
        <v/>
      </c>
      <c r="BC466" s="34"/>
      <c r="BD466" s="32" t="str">
        <f t="shared" si="264"/>
        <v/>
      </c>
      <c r="BE466" s="34"/>
      <c r="BF466" s="36" t="str">
        <f t="shared" si="265"/>
        <v/>
      </c>
      <c r="BG466" s="36" t="str">
        <f t="shared" si="266"/>
        <v/>
      </c>
      <c r="BH466" s="36" t="str">
        <f t="shared" si="267"/>
        <v/>
      </c>
      <c r="BI466" s="55"/>
      <c r="BJ466" s="34"/>
      <c r="BK466" s="148"/>
      <c r="BL466" s="34"/>
      <c r="BM466" s="32" t="str">
        <f t="shared" si="268"/>
        <v/>
      </c>
      <c r="BN466" s="34"/>
      <c r="BO466" s="32" t="str">
        <f t="shared" si="269"/>
        <v/>
      </c>
      <c r="BP466" s="34"/>
      <c r="BQ466" s="32" t="str">
        <f t="shared" si="270"/>
        <v/>
      </c>
      <c r="BR466" s="34"/>
      <c r="BS466" s="36" t="str">
        <f t="shared" si="271"/>
        <v/>
      </c>
      <c r="BT466" s="36" t="str">
        <f t="shared" si="272"/>
        <v/>
      </c>
      <c r="BU466" s="36" t="str">
        <f t="shared" si="273"/>
        <v/>
      </c>
      <c r="BV466" s="55"/>
      <c r="BW466" s="36" t="str">
        <f t="shared" si="274"/>
        <v/>
      </c>
      <c r="BX466" s="36" t="str">
        <f t="shared" si="274"/>
        <v/>
      </c>
      <c r="BY466" s="31"/>
      <c r="BZ466" s="38"/>
      <c r="CB466" s="120" t="e">
        <f t="shared" ca="1" si="243"/>
        <v>#VALUE!</v>
      </c>
      <c r="CC466" s="2" t="e">
        <f t="shared" ca="1" si="275"/>
        <v>#VALUE!</v>
      </c>
    </row>
    <row r="467" spans="1:81" s="10" customFormat="1" ht="25.15" customHeight="1" x14ac:dyDescent="0.2">
      <c r="A467" s="52" t="str">
        <f t="shared" si="276"/>
        <v/>
      </c>
      <c r="B467" s="157" t="e">
        <f t="shared" ca="1" si="244"/>
        <v>#VALUE!</v>
      </c>
      <c r="C467" s="157" t="e">
        <f t="shared" si="245"/>
        <v>#VALUE!</v>
      </c>
      <c r="D467" s="29"/>
      <c r="E467" s="155" t="str">
        <f ca="1">IFERROR(INDIRECT(ADDRESS(MATCH(D467,CatModules!C:C,0),2,1,1,"CatModules")),"")</f>
        <v/>
      </c>
      <c r="F467" s="96"/>
      <c r="G467" s="156" t="str">
        <f ca="1">IFERROR(INDIRECT(ADDRESS(MATCH(CONCATENATE(E467,"-",F467),CatInt!K:K,0),3,1,1,"CatInt")),"")</f>
        <v/>
      </c>
      <c r="H467" s="45" t="str">
        <f>IF(F467="","",VLOOKUP(F467,#REF!,2,FALSE))</f>
        <v/>
      </c>
      <c r="I467" s="29"/>
      <c r="J467" s="155" t="e">
        <f t="shared" si="246"/>
        <v>#VALUE!</v>
      </c>
      <c r="K467" s="155" t="e">
        <f t="shared" si="247"/>
        <v>#VALUE!</v>
      </c>
      <c r="L467" s="153"/>
      <c r="M467" s="53"/>
      <c r="N467" s="175">
        <f t="shared" si="248"/>
        <v>1467</v>
      </c>
      <c r="O467" s="53"/>
      <c r="P467" s="175">
        <f t="shared" si="249"/>
        <v>10467</v>
      </c>
      <c r="Q467" s="30"/>
      <c r="R467" s="149" t="str">
        <f>IFERROR(VLOOKUP(Q467,Setup!D$16:E$25,2,FALSE),"")</f>
        <v/>
      </c>
      <c r="S467" s="51" t="str">
        <f ca="1">IFERROR(IF(OR(I467="",VLOOKUP(I467,CatCostInp!$E$2:$K$88,7,FALSE)=0),"",VLOOKUP(I467,CatCostInp!$E$2:$K$88,7,FALSE)),"")</f>
        <v/>
      </c>
      <c r="T467" s="159" t="e">
        <f>VLOOKUP(U467,#REF!,2,FALSE)</f>
        <v>#REF!</v>
      </c>
      <c r="U467" s="30"/>
      <c r="V467" s="1" t="str">
        <f ca="1">IF(U467=Setup!$C$10,"Grant",IF('Other Pharma &amp; Health Products'!U467=Setup!$C$11,"Local",IF('Other Pharma &amp; Health Products'!U467=Setup!$C$12,"Other","")))</f>
        <v/>
      </c>
      <c r="W467" s="34"/>
      <c r="X467" s="148"/>
      <c r="Y467" s="34"/>
      <c r="Z467" s="36" t="str">
        <f t="shared" si="250"/>
        <v/>
      </c>
      <c r="AA467" s="34"/>
      <c r="AB467" s="32" t="str">
        <f t="shared" si="251"/>
        <v/>
      </c>
      <c r="AC467" s="34"/>
      <c r="AD467" s="32" t="str">
        <f t="shared" si="252"/>
        <v/>
      </c>
      <c r="AE467" s="34"/>
      <c r="AF467" s="36" t="str">
        <f t="shared" si="253"/>
        <v/>
      </c>
      <c r="AG467" s="36" t="str">
        <f t="shared" si="254"/>
        <v/>
      </c>
      <c r="AH467" s="36" t="str">
        <f t="shared" si="255"/>
        <v/>
      </c>
      <c r="AI467" s="55"/>
      <c r="AJ467" s="37"/>
      <c r="AK467" s="148"/>
      <c r="AL467" s="34"/>
      <c r="AM467" s="32" t="str">
        <f t="shared" si="256"/>
        <v/>
      </c>
      <c r="AN467" s="34"/>
      <c r="AO467" s="32" t="str">
        <f t="shared" si="257"/>
        <v/>
      </c>
      <c r="AP467" s="34"/>
      <c r="AQ467" s="32" t="str">
        <f t="shared" si="258"/>
        <v/>
      </c>
      <c r="AR467" s="34"/>
      <c r="AS467" s="36" t="str">
        <f t="shared" si="259"/>
        <v/>
      </c>
      <c r="AT467" s="36" t="str">
        <f t="shared" si="260"/>
        <v/>
      </c>
      <c r="AU467" s="36" t="str">
        <f t="shared" si="261"/>
        <v/>
      </c>
      <c r="AV467" s="55"/>
      <c r="AW467" s="34"/>
      <c r="AX467" s="148"/>
      <c r="AY467" s="34"/>
      <c r="AZ467" s="32" t="str">
        <f t="shared" si="262"/>
        <v/>
      </c>
      <c r="BA467" s="34"/>
      <c r="BB467" s="32" t="str">
        <f t="shared" si="263"/>
        <v/>
      </c>
      <c r="BC467" s="34"/>
      <c r="BD467" s="32" t="str">
        <f t="shared" si="264"/>
        <v/>
      </c>
      <c r="BE467" s="34"/>
      <c r="BF467" s="36" t="str">
        <f t="shared" si="265"/>
        <v/>
      </c>
      <c r="BG467" s="36" t="str">
        <f t="shared" si="266"/>
        <v/>
      </c>
      <c r="BH467" s="36" t="str">
        <f t="shared" si="267"/>
        <v/>
      </c>
      <c r="BI467" s="55"/>
      <c r="BJ467" s="34"/>
      <c r="BK467" s="148"/>
      <c r="BL467" s="34"/>
      <c r="BM467" s="32" t="str">
        <f t="shared" si="268"/>
        <v/>
      </c>
      <c r="BN467" s="34"/>
      <c r="BO467" s="32" t="str">
        <f t="shared" si="269"/>
        <v/>
      </c>
      <c r="BP467" s="34"/>
      <c r="BQ467" s="32" t="str">
        <f t="shared" si="270"/>
        <v/>
      </c>
      <c r="BR467" s="34"/>
      <c r="BS467" s="36" t="str">
        <f t="shared" si="271"/>
        <v/>
      </c>
      <c r="BT467" s="36" t="str">
        <f t="shared" si="272"/>
        <v/>
      </c>
      <c r="BU467" s="36" t="str">
        <f t="shared" si="273"/>
        <v/>
      </c>
      <c r="BV467" s="55"/>
      <c r="BW467" s="36" t="str">
        <f t="shared" si="274"/>
        <v/>
      </c>
      <c r="BX467" s="36" t="str">
        <f t="shared" si="274"/>
        <v/>
      </c>
      <c r="BY467" s="31"/>
      <c r="BZ467" s="38"/>
      <c r="CB467" s="120" t="e">
        <f t="shared" ca="1" si="243"/>
        <v>#VALUE!</v>
      </c>
      <c r="CC467" s="2" t="e">
        <f t="shared" ca="1" si="275"/>
        <v>#VALUE!</v>
      </c>
    </row>
    <row r="468" spans="1:81" s="10" customFormat="1" ht="25.15" customHeight="1" x14ac:dyDescent="0.2">
      <c r="A468" s="52" t="str">
        <f t="shared" si="276"/>
        <v/>
      </c>
      <c r="B468" s="157" t="e">
        <f t="shared" ca="1" si="244"/>
        <v>#VALUE!</v>
      </c>
      <c r="C468" s="157" t="e">
        <f t="shared" si="245"/>
        <v>#VALUE!</v>
      </c>
      <c r="D468" s="29"/>
      <c r="E468" s="155" t="str">
        <f ca="1">IFERROR(INDIRECT(ADDRESS(MATCH(D468,CatModules!C:C,0),2,1,1,"CatModules")),"")</f>
        <v/>
      </c>
      <c r="F468" s="96"/>
      <c r="G468" s="156" t="str">
        <f ca="1">IFERROR(INDIRECT(ADDRESS(MATCH(CONCATENATE(E468,"-",F468),CatInt!K:K,0),3,1,1,"CatInt")),"")</f>
        <v/>
      </c>
      <c r="H468" s="45" t="str">
        <f>IF(F468="","",VLOOKUP(F468,#REF!,2,FALSE))</f>
        <v/>
      </c>
      <c r="I468" s="29"/>
      <c r="J468" s="155" t="e">
        <f t="shared" si="246"/>
        <v>#VALUE!</v>
      </c>
      <c r="K468" s="155" t="e">
        <f t="shared" si="247"/>
        <v>#VALUE!</v>
      </c>
      <c r="L468" s="153"/>
      <c r="M468" s="53"/>
      <c r="N468" s="175">
        <f t="shared" si="248"/>
        <v>1468</v>
      </c>
      <c r="O468" s="53"/>
      <c r="P468" s="175">
        <f t="shared" si="249"/>
        <v>10468</v>
      </c>
      <c r="Q468" s="30"/>
      <c r="R468" s="149" t="str">
        <f>IFERROR(VLOOKUP(Q468,Setup!D$16:E$25,2,FALSE),"")</f>
        <v/>
      </c>
      <c r="S468" s="51" t="str">
        <f ca="1">IFERROR(IF(OR(I468="",VLOOKUP(I468,CatCostInp!$E$2:$K$88,7,FALSE)=0),"",VLOOKUP(I468,CatCostInp!$E$2:$K$88,7,FALSE)),"")</f>
        <v/>
      </c>
      <c r="T468" s="159" t="e">
        <f>VLOOKUP(U468,#REF!,2,FALSE)</f>
        <v>#REF!</v>
      </c>
      <c r="U468" s="30"/>
      <c r="V468" s="1" t="str">
        <f ca="1">IF(U468=Setup!$C$10,"Grant",IF('Other Pharma &amp; Health Products'!U468=Setup!$C$11,"Local",IF('Other Pharma &amp; Health Products'!U468=Setup!$C$12,"Other","")))</f>
        <v/>
      </c>
      <c r="W468" s="34"/>
      <c r="X468" s="148"/>
      <c r="Y468" s="34"/>
      <c r="Z468" s="36" t="str">
        <f t="shared" si="250"/>
        <v/>
      </c>
      <c r="AA468" s="34"/>
      <c r="AB468" s="32" t="str">
        <f t="shared" si="251"/>
        <v/>
      </c>
      <c r="AC468" s="34"/>
      <c r="AD468" s="32" t="str">
        <f t="shared" si="252"/>
        <v/>
      </c>
      <c r="AE468" s="34"/>
      <c r="AF468" s="36" t="str">
        <f t="shared" si="253"/>
        <v/>
      </c>
      <c r="AG468" s="36" t="str">
        <f t="shared" si="254"/>
        <v/>
      </c>
      <c r="AH468" s="36" t="str">
        <f t="shared" si="255"/>
        <v/>
      </c>
      <c r="AI468" s="55"/>
      <c r="AJ468" s="37"/>
      <c r="AK468" s="148"/>
      <c r="AL468" s="34"/>
      <c r="AM468" s="32" t="str">
        <f t="shared" si="256"/>
        <v/>
      </c>
      <c r="AN468" s="34"/>
      <c r="AO468" s="32" t="str">
        <f t="shared" si="257"/>
        <v/>
      </c>
      <c r="AP468" s="34"/>
      <c r="AQ468" s="32" t="str">
        <f t="shared" si="258"/>
        <v/>
      </c>
      <c r="AR468" s="34"/>
      <c r="AS468" s="36" t="str">
        <f t="shared" si="259"/>
        <v/>
      </c>
      <c r="AT468" s="36" t="str">
        <f t="shared" si="260"/>
        <v/>
      </c>
      <c r="AU468" s="36" t="str">
        <f t="shared" si="261"/>
        <v/>
      </c>
      <c r="AV468" s="55"/>
      <c r="AW468" s="34"/>
      <c r="AX468" s="148"/>
      <c r="AY468" s="34"/>
      <c r="AZ468" s="32" t="str">
        <f t="shared" si="262"/>
        <v/>
      </c>
      <c r="BA468" s="34"/>
      <c r="BB468" s="32" t="str">
        <f t="shared" si="263"/>
        <v/>
      </c>
      <c r="BC468" s="34"/>
      <c r="BD468" s="32" t="str">
        <f t="shared" si="264"/>
        <v/>
      </c>
      <c r="BE468" s="34"/>
      <c r="BF468" s="36" t="str">
        <f t="shared" si="265"/>
        <v/>
      </c>
      <c r="BG468" s="36" t="str">
        <f t="shared" si="266"/>
        <v/>
      </c>
      <c r="BH468" s="36" t="str">
        <f t="shared" si="267"/>
        <v/>
      </c>
      <c r="BI468" s="55"/>
      <c r="BJ468" s="34"/>
      <c r="BK468" s="148"/>
      <c r="BL468" s="34"/>
      <c r="BM468" s="32" t="str">
        <f t="shared" si="268"/>
        <v/>
      </c>
      <c r="BN468" s="34"/>
      <c r="BO468" s="32" t="str">
        <f t="shared" si="269"/>
        <v/>
      </c>
      <c r="BP468" s="34"/>
      <c r="BQ468" s="32" t="str">
        <f t="shared" si="270"/>
        <v/>
      </c>
      <c r="BR468" s="34"/>
      <c r="BS468" s="36" t="str">
        <f t="shared" si="271"/>
        <v/>
      </c>
      <c r="BT468" s="36" t="str">
        <f t="shared" si="272"/>
        <v/>
      </c>
      <c r="BU468" s="36" t="str">
        <f t="shared" si="273"/>
        <v/>
      </c>
      <c r="BV468" s="55"/>
      <c r="BW468" s="36" t="str">
        <f t="shared" si="274"/>
        <v/>
      </c>
      <c r="BX468" s="36" t="str">
        <f t="shared" si="274"/>
        <v/>
      </c>
      <c r="BY468" s="31"/>
      <c r="BZ468" s="38"/>
      <c r="CB468" s="120" t="e">
        <f t="shared" ca="1" si="243"/>
        <v>#VALUE!</v>
      </c>
      <c r="CC468" s="2" t="e">
        <f t="shared" ca="1" si="275"/>
        <v>#VALUE!</v>
      </c>
    </row>
    <row r="469" spans="1:81" s="10" customFormat="1" ht="25.15" customHeight="1" x14ac:dyDescent="0.2">
      <c r="A469" s="52" t="str">
        <f t="shared" si="276"/>
        <v/>
      </c>
      <c r="B469" s="157" t="e">
        <f t="shared" ca="1" si="244"/>
        <v>#VALUE!</v>
      </c>
      <c r="C469" s="157" t="e">
        <f t="shared" si="245"/>
        <v>#VALUE!</v>
      </c>
      <c r="D469" s="29"/>
      <c r="E469" s="155" t="str">
        <f ca="1">IFERROR(INDIRECT(ADDRESS(MATCH(D469,CatModules!C:C,0),2,1,1,"CatModules")),"")</f>
        <v/>
      </c>
      <c r="F469" s="96"/>
      <c r="G469" s="156" t="str">
        <f ca="1">IFERROR(INDIRECT(ADDRESS(MATCH(CONCATENATE(E469,"-",F469),CatInt!K:K,0),3,1,1,"CatInt")),"")</f>
        <v/>
      </c>
      <c r="H469" s="45" t="str">
        <f>IF(F469="","",VLOOKUP(F469,#REF!,2,FALSE))</f>
        <v/>
      </c>
      <c r="I469" s="29"/>
      <c r="J469" s="155" t="e">
        <f t="shared" si="246"/>
        <v>#VALUE!</v>
      </c>
      <c r="K469" s="155" t="e">
        <f t="shared" si="247"/>
        <v>#VALUE!</v>
      </c>
      <c r="L469" s="153"/>
      <c r="M469" s="53"/>
      <c r="N469" s="175">
        <f t="shared" si="248"/>
        <v>1469</v>
      </c>
      <c r="O469" s="53"/>
      <c r="P469" s="175">
        <f t="shared" si="249"/>
        <v>10469</v>
      </c>
      <c r="Q469" s="30"/>
      <c r="R469" s="149" t="str">
        <f>IFERROR(VLOOKUP(Q469,Setup!D$16:E$25,2,FALSE),"")</f>
        <v/>
      </c>
      <c r="S469" s="51" t="str">
        <f ca="1">IFERROR(IF(OR(I469="",VLOOKUP(I469,CatCostInp!$E$2:$K$88,7,FALSE)=0),"",VLOOKUP(I469,CatCostInp!$E$2:$K$88,7,FALSE)),"")</f>
        <v/>
      </c>
      <c r="T469" s="159" t="e">
        <f>VLOOKUP(U469,#REF!,2,FALSE)</f>
        <v>#REF!</v>
      </c>
      <c r="U469" s="30"/>
      <c r="V469" s="1" t="str">
        <f ca="1">IF(U469=Setup!$C$10,"Grant",IF('Other Pharma &amp; Health Products'!U469=Setup!$C$11,"Local",IF('Other Pharma &amp; Health Products'!U469=Setup!$C$12,"Other","")))</f>
        <v/>
      </c>
      <c r="W469" s="34"/>
      <c r="X469" s="148"/>
      <c r="Y469" s="34"/>
      <c r="Z469" s="36" t="str">
        <f t="shared" si="250"/>
        <v/>
      </c>
      <c r="AA469" s="34"/>
      <c r="AB469" s="32" t="str">
        <f t="shared" si="251"/>
        <v/>
      </c>
      <c r="AC469" s="34"/>
      <c r="AD469" s="32" t="str">
        <f t="shared" si="252"/>
        <v/>
      </c>
      <c r="AE469" s="34"/>
      <c r="AF469" s="36" t="str">
        <f t="shared" si="253"/>
        <v/>
      </c>
      <c r="AG469" s="36" t="str">
        <f t="shared" si="254"/>
        <v/>
      </c>
      <c r="AH469" s="36" t="str">
        <f t="shared" si="255"/>
        <v/>
      </c>
      <c r="AI469" s="55"/>
      <c r="AJ469" s="37"/>
      <c r="AK469" s="148"/>
      <c r="AL469" s="34"/>
      <c r="AM469" s="32" t="str">
        <f t="shared" si="256"/>
        <v/>
      </c>
      <c r="AN469" s="34"/>
      <c r="AO469" s="32" t="str">
        <f t="shared" si="257"/>
        <v/>
      </c>
      <c r="AP469" s="34"/>
      <c r="AQ469" s="32" t="str">
        <f t="shared" si="258"/>
        <v/>
      </c>
      <c r="AR469" s="34"/>
      <c r="AS469" s="36" t="str">
        <f t="shared" si="259"/>
        <v/>
      </c>
      <c r="AT469" s="36" t="str">
        <f t="shared" si="260"/>
        <v/>
      </c>
      <c r="AU469" s="36" t="str">
        <f t="shared" si="261"/>
        <v/>
      </c>
      <c r="AV469" s="55"/>
      <c r="AW469" s="34"/>
      <c r="AX469" s="148"/>
      <c r="AY469" s="34"/>
      <c r="AZ469" s="32" t="str">
        <f t="shared" si="262"/>
        <v/>
      </c>
      <c r="BA469" s="34"/>
      <c r="BB469" s="32" t="str">
        <f t="shared" si="263"/>
        <v/>
      </c>
      <c r="BC469" s="34"/>
      <c r="BD469" s="32" t="str">
        <f t="shared" si="264"/>
        <v/>
      </c>
      <c r="BE469" s="34"/>
      <c r="BF469" s="36" t="str">
        <f t="shared" si="265"/>
        <v/>
      </c>
      <c r="BG469" s="36" t="str">
        <f t="shared" si="266"/>
        <v/>
      </c>
      <c r="BH469" s="36" t="str">
        <f t="shared" si="267"/>
        <v/>
      </c>
      <c r="BI469" s="55"/>
      <c r="BJ469" s="34"/>
      <c r="BK469" s="148"/>
      <c r="BL469" s="34"/>
      <c r="BM469" s="32" t="str">
        <f t="shared" si="268"/>
        <v/>
      </c>
      <c r="BN469" s="34"/>
      <c r="BO469" s="32" t="str">
        <f t="shared" si="269"/>
        <v/>
      </c>
      <c r="BP469" s="34"/>
      <c r="BQ469" s="32" t="str">
        <f t="shared" si="270"/>
        <v/>
      </c>
      <c r="BR469" s="34"/>
      <c r="BS469" s="36" t="str">
        <f t="shared" si="271"/>
        <v/>
      </c>
      <c r="BT469" s="36" t="str">
        <f t="shared" si="272"/>
        <v/>
      </c>
      <c r="BU469" s="36" t="str">
        <f t="shared" si="273"/>
        <v/>
      </c>
      <c r="BV469" s="55"/>
      <c r="BW469" s="36" t="str">
        <f t="shared" si="274"/>
        <v/>
      </c>
      <c r="BX469" s="36" t="str">
        <f t="shared" si="274"/>
        <v/>
      </c>
      <c r="BY469" s="31"/>
      <c r="BZ469" s="38"/>
      <c r="CB469" s="120" t="e">
        <f t="shared" ca="1" si="243"/>
        <v>#VALUE!</v>
      </c>
      <c r="CC469" s="2" t="e">
        <f t="shared" ca="1" si="275"/>
        <v>#VALUE!</v>
      </c>
    </row>
    <row r="470" spans="1:81" s="10" customFormat="1" ht="25.15" customHeight="1" x14ac:dyDescent="0.2">
      <c r="A470" s="52" t="str">
        <f t="shared" si="276"/>
        <v/>
      </c>
      <c r="B470" s="157" t="e">
        <f t="shared" ca="1" si="244"/>
        <v>#VALUE!</v>
      </c>
      <c r="C470" s="157" t="e">
        <f t="shared" si="245"/>
        <v>#VALUE!</v>
      </c>
      <c r="D470" s="29"/>
      <c r="E470" s="155" t="str">
        <f ca="1">IFERROR(INDIRECT(ADDRESS(MATCH(D470,CatModules!C:C,0),2,1,1,"CatModules")),"")</f>
        <v/>
      </c>
      <c r="F470" s="96"/>
      <c r="G470" s="156" t="str">
        <f ca="1">IFERROR(INDIRECT(ADDRESS(MATCH(CONCATENATE(E470,"-",F470),CatInt!K:K,0),3,1,1,"CatInt")),"")</f>
        <v/>
      </c>
      <c r="H470" s="45" t="str">
        <f>IF(F470="","",VLOOKUP(F470,#REF!,2,FALSE))</f>
        <v/>
      </c>
      <c r="I470" s="29"/>
      <c r="J470" s="155" t="e">
        <f t="shared" si="246"/>
        <v>#VALUE!</v>
      </c>
      <c r="K470" s="155" t="e">
        <f t="shared" si="247"/>
        <v>#VALUE!</v>
      </c>
      <c r="L470" s="153"/>
      <c r="M470" s="53"/>
      <c r="N470" s="175">
        <f t="shared" si="248"/>
        <v>1470</v>
      </c>
      <c r="O470" s="53"/>
      <c r="P470" s="175">
        <f t="shared" si="249"/>
        <v>10470</v>
      </c>
      <c r="Q470" s="30"/>
      <c r="R470" s="149" t="str">
        <f>IFERROR(VLOOKUP(Q470,Setup!D$16:E$25,2,FALSE),"")</f>
        <v/>
      </c>
      <c r="S470" s="51" t="str">
        <f ca="1">IFERROR(IF(OR(I470="",VLOOKUP(I470,CatCostInp!$E$2:$K$88,7,FALSE)=0),"",VLOOKUP(I470,CatCostInp!$E$2:$K$88,7,FALSE)),"")</f>
        <v/>
      </c>
      <c r="T470" s="159" t="e">
        <f>VLOOKUP(U470,#REF!,2,FALSE)</f>
        <v>#REF!</v>
      </c>
      <c r="U470" s="30"/>
      <c r="V470" s="1" t="str">
        <f ca="1">IF(U470=Setup!$C$10,"Grant",IF('Other Pharma &amp; Health Products'!U470=Setup!$C$11,"Local",IF('Other Pharma &amp; Health Products'!U470=Setup!$C$12,"Other","")))</f>
        <v/>
      </c>
      <c r="W470" s="34"/>
      <c r="X470" s="148"/>
      <c r="Y470" s="34"/>
      <c r="Z470" s="36" t="str">
        <f t="shared" si="250"/>
        <v/>
      </c>
      <c r="AA470" s="34"/>
      <c r="AB470" s="32" t="str">
        <f t="shared" si="251"/>
        <v/>
      </c>
      <c r="AC470" s="34"/>
      <c r="AD470" s="32" t="str">
        <f t="shared" si="252"/>
        <v/>
      </c>
      <c r="AE470" s="34"/>
      <c r="AF470" s="36" t="str">
        <f t="shared" si="253"/>
        <v/>
      </c>
      <c r="AG470" s="36" t="str">
        <f t="shared" si="254"/>
        <v/>
      </c>
      <c r="AH470" s="36" t="str">
        <f t="shared" si="255"/>
        <v/>
      </c>
      <c r="AI470" s="55"/>
      <c r="AJ470" s="37"/>
      <c r="AK470" s="148"/>
      <c r="AL470" s="34"/>
      <c r="AM470" s="32" t="str">
        <f t="shared" si="256"/>
        <v/>
      </c>
      <c r="AN470" s="34"/>
      <c r="AO470" s="32" t="str">
        <f t="shared" si="257"/>
        <v/>
      </c>
      <c r="AP470" s="34"/>
      <c r="AQ470" s="32" t="str">
        <f t="shared" si="258"/>
        <v/>
      </c>
      <c r="AR470" s="34"/>
      <c r="AS470" s="36" t="str">
        <f t="shared" si="259"/>
        <v/>
      </c>
      <c r="AT470" s="36" t="str">
        <f t="shared" si="260"/>
        <v/>
      </c>
      <c r="AU470" s="36" t="str">
        <f t="shared" si="261"/>
        <v/>
      </c>
      <c r="AV470" s="55"/>
      <c r="AW470" s="34"/>
      <c r="AX470" s="148"/>
      <c r="AY470" s="34"/>
      <c r="AZ470" s="32" t="str">
        <f t="shared" si="262"/>
        <v/>
      </c>
      <c r="BA470" s="34"/>
      <c r="BB470" s="32" t="str">
        <f t="shared" si="263"/>
        <v/>
      </c>
      <c r="BC470" s="34"/>
      <c r="BD470" s="32" t="str">
        <f t="shared" si="264"/>
        <v/>
      </c>
      <c r="BE470" s="34"/>
      <c r="BF470" s="36" t="str">
        <f t="shared" si="265"/>
        <v/>
      </c>
      <c r="BG470" s="36" t="str">
        <f t="shared" si="266"/>
        <v/>
      </c>
      <c r="BH470" s="36" t="str">
        <f t="shared" si="267"/>
        <v/>
      </c>
      <c r="BI470" s="55"/>
      <c r="BJ470" s="34"/>
      <c r="BK470" s="148"/>
      <c r="BL470" s="34"/>
      <c r="BM470" s="32" t="str">
        <f t="shared" si="268"/>
        <v/>
      </c>
      <c r="BN470" s="34"/>
      <c r="BO470" s="32" t="str">
        <f t="shared" si="269"/>
        <v/>
      </c>
      <c r="BP470" s="34"/>
      <c r="BQ470" s="32" t="str">
        <f t="shared" si="270"/>
        <v/>
      </c>
      <c r="BR470" s="34"/>
      <c r="BS470" s="36" t="str">
        <f t="shared" si="271"/>
        <v/>
      </c>
      <c r="BT470" s="36" t="str">
        <f t="shared" si="272"/>
        <v/>
      </c>
      <c r="BU470" s="36" t="str">
        <f t="shared" si="273"/>
        <v/>
      </c>
      <c r="BV470" s="55"/>
      <c r="BW470" s="36" t="str">
        <f t="shared" si="274"/>
        <v/>
      </c>
      <c r="BX470" s="36" t="str">
        <f t="shared" si="274"/>
        <v/>
      </c>
      <c r="BY470" s="31"/>
      <c r="BZ470" s="38"/>
      <c r="CB470" s="120" t="e">
        <f t="shared" ca="1" si="243"/>
        <v>#VALUE!</v>
      </c>
      <c r="CC470" s="2" t="e">
        <f t="shared" ca="1" si="275"/>
        <v>#VALUE!</v>
      </c>
    </row>
    <row r="471" spans="1:81" s="10" customFormat="1" ht="25.15" customHeight="1" x14ac:dyDescent="0.2">
      <c r="A471" s="52" t="str">
        <f t="shared" si="276"/>
        <v/>
      </c>
      <c r="B471" s="157" t="e">
        <f t="shared" ca="1" si="244"/>
        <v>#VALUE!</v>
      </c>
      <c r="C471" s="157" t="e">
        <f t="shared" si="245"/>
        <v>#VALUE!</v>
      </c>
      <c r="D471" s="29"/>
      <c r="E471" s="155" t="str">
        <f ca="1">IFERROR(INDIRECT(ADDRESS(MATCH(D471,CatModules!C:C,0),2,1,1,"CatModules")),"")</f>
        <v/>
      </c>
      <c r="F471" s="96"/>
      <c r="G471" s="156" t="str">
        <f ca="1">IFERROR(INDIRECT(ADDRESS(MATCH(CONCATENATE(E471,"-",F471),CatInt!K:K,0),3,1,1,"CatInt")),"")</f>
        <v/>
      </c>
      <c r="H471" s="45" t="str">
        <f>IF(F471="","",VLOOKUP(F471,#REF!,2,FALSE))</f>
        <v/>
      </c>
      <c r="I471" s="29"/>
      <c r="J471" s="155" t="e">
        <f t="shared" si="246"/>
        <v>#VALUE!</v>
      </c>
      <c r="K471" s="155" t="e">
        <f t="shared" si="247"/>
        <v>#VALUE!</v>
      </c>
      <c r="L471" s="153"/>
      <c r="M471" s="53"/>
      <c r="N471" s="175">
        <f t="shared" si="248"/>
        <v>1471</v>
      </c>
      <c r="O471" s="53"/>
      <c r="P471" s="175">
        <f t="shared" si="249"/>
        <v>10471</v>
      </c>
      <c r="Q471" s="30"/>
      <c r="R471" s="149" t="str">
        <f>IFERROR(VLOOKUP(Q471,Setup!D$16:E$25,2,FALSE),"")</f>
        <v/>
      </c>
      <c r="S471" s="51" t="str">
        <f ca="1">IFERROR(IF(OR(I471="",VLOOKUP(I471,CatCostInp!$E$2:$K$88,7,FALSE)=0),"",VLOOKUP(I471,CatCostInp!$E$2:$K$88,7,FALSE)),"")</f>
        <v/>
      </c>
      <c r="T471" s="159" t="e">
        <f>VLOOKUP(U471,#REF!,2,FALSE)</f>
        <v>#REF!</v>
      </c>
      <c r="U471" s="30"/>
      <c r="V471" s="1" t="str">
        <f ca="1">IF(U471=Setup!$C$10,"Grant",IF('Other Pharma &amp; Health Products'!U471=Setup!$C$11,"Local",IF('Other Pharma &amp; Health Products'!U471=Setup!$C$12,"Other","")))</f>
        <v/>
      </c>
      <c r="W471" s="34"/>
      <c r="X471" s="148"/>
      <c r="Y471" s="34"/>
      <c r="Z471" s="36" t="str">
        <f t="shared" si="250"/>
        <v/>
      </c>
      <c r="AA471" s="34"/>
      <c r="AB471" s="32" t="str">
        <f t="shared" si="251"/>
        <v/>
      </c>
      <c r="AC471" s="34"/>
      <c r="AD471" s="32" t="str">
        <f t="shared" si="252"/>
        <v/>
      </c>
      <c r="AE471" s="34"/>
      <c r="AF471" s="36" t="str">
        <f t="shared" si="253"/>
        <v/>
      </c>
      <c r="AG471" s="36" t="str">
        <f t="shared" si="254"/>
        <v/>
      </c>
      <c r="AH471" s="36" t="str">
        <f t="shared" si="255"/>
        <v/>
      </c>
      <c r="AI471" s="55"/>
      <c r="AJ471" s="37"/>
      <c r="AK471" s="148"/>
      <c r="AL471" s="34"/>
      <c r="AM471" s="32" t="str">
        <f t="shared" si="256"/>
        <v/>
      </c>
      <c r="AN471" s="34"/>
      <c r="AO471" s="32" t="str">
        <f t="shared" si="257"/>
        <v/>
      </c>
      <c r="AP471" s="34"/>
      <c r="AQ471" s="32" t="str">
        <f t="shared" si="258"/>
        <v/>
      </c>
      <c r="AR471" s="34"/>
      <c r="AS471" s="36" t="str">
        <f t="shared" si="259"/>
        <v/>
      </c>
      <c r="AT471" s="36" t="str">
        <f t="shared" si="260"/>
        <v/>
      </c>
      <c r="AU471" s="36" t="str">
        <f t="shared" si="261"/>
        <v/>
      </c>
      <c r="AV471" s="55"/>
      <c r="AW471" s="34"/>
      <c r="AX471" s="148"/>
      <c r="AY471" s="34"/>
      <c r="AZ471" s="32" t="str">
        <f t="shared" si="262"/>
        <v/>
      </c>
      <c r="BA471" s="34"/>
      <c r="BB471" s="32" t="str">
        <f t="shared" si="263"/>
        <v/>
      </c>
      <c r="BC471" s="34"/>
      <c r="BD471" s="32" t="str">
        <f t="shared" si="264"/>
        <v/>
      </c>
      <c r="BE471" s="34"/>
      <c r="BF471" s="36" t="str">
        <f t="shared" si="265"/>
        <v/>
      </c>
      <c r="BG471" s="36" t="str">
        <f t="shared" si="266"/>
        <v/>
      </c>
      <c r="BH471" s="36" t="str">
        <f t="shared" si="267"/>
        <v/>
      </c>
      <c r="BI471" s="55"/>
      <c r="BJ471" s="34"/>
      <c r="BK471" s="148"/>
      <c r="BL471" s="34"/>
      <c r="BM471" s="32" t="str">
        <f t="shared" si="268"/>
        <v/>
      </c>
      <c r="BN471" s="34"/>
      <c r="BO471" s="32" t="str">
        <f t="shared" si="269"/>
        <v/>
      </c>
      <c r="BP471" s="34"/>
      <c r="BQ471" s="32" t="str">
        <f t="shared" si="270"/>
        <v/>
      </c>
      <c r="BR471" s="34"/>
      <c r="BS471" s="36" t="str">
        <f t="shared" si="271"/>
        <v/>
      </c>
      <c r="BT471" s="36" t="str">
        <f t="shared" si="272"/>
        <v/>
      </c>
      <c r="BU471" s="36" t="str">
        <f t="shared" si="273"/>
        <v/>
      </c>
      <c r="BV471" s="55"/>
      <c r="BW471" s="36" t="str">
        <f t="shared" si="274"/>
        <v/>
      </c>
      <c r="BX471" s="36" t="str">
        <f t="shared" si="274"/>
        <v/>
      </c>
      <c r="BY471" s="31"/>
      <c r="BZ471" s="38"/>
      <c r="CB471" s="120" t="e">
        <f t="shared" ca="1" si="243"/>
        <v>#VALUE!</v>
      </c>
      <c r="CC471" s="2" t="e">
        <f t="shared" ca="1" si="275"/>
        <v>#VALUE!</v>
      </c>
    </row>
    <row r="472" spans="1:81" s="10" customFormat="1" ht="25.15" customHeight="1" x14ac:dyDescent="0.2">
      <c r="A472" s="52" t="str">
        <f t="shared" si="276"/>
        <v/>
      </c>
      <c r="B472" s="157" t="e">
        <f t="shared" ca="1" si="244"/>
        <v>#VALUE!</v>
      </c>
      <c r="C472" s="157" t="e">
        <f t="shared" si="245"/>
        <v>#VALUE!</v>
      </c>
      <c r="D472" s="29"/>
      <c r="E472" s="155" t="str">
        <f ca="1">IFERROR(INDIRECT(ADDRESS(MATCH(D472,CatModules!C:C,0),2,1,1,"CatModules")),"")</f>
        <v/>
      </c>
      <c r="F472" s="96"/>
      <c r="G472" s="156" t="str">
        <f ca="1">IFERROR(INDIRECT(ADDRESS(MATCH(CONCATENATE(E472,"-",F472),CatInt!K:K,0),3,1,1,"CatInt")),"")</f>
        <v/>
      </c>
      <c r="H472" s="45" t="str">
        <f>IF(F472="","",VLOOKUP(F472,#REF!,2,FALSE))</f>
        <v/>
      </c>
      <c r="I472" s="29"/>
      <c r="J472" s="155" t="e">
        <f t="shared" si="246"/>
        <v>#VALUE!</v>
      </c>
      <c r="K472" s="155" t="e">
        <f t="shared" si="247"/>
        <v>#VALUE!</v>
      </c>
      <c r="L472" s="153"/>
      <c r="M472" s="53"/>
      <c r="N472" s="175">
        <f t="shared" si="248"/>
        <v>1472</v>
      </c>
      <c r="O472" s="53"/>
      <c r="P472" s="175">
        <f t="shared" si="249"/>
        <v>10472</v>
      </c>
      <c r="Q472" s="30"/>
      <c r="R472" s="149" t="str">
        <f>IFERROR(VLOOKUP(Q472,Setup!D$16:E$25,2,FALSE),"")</f>
        <v/>
      </c>
      <c r="S472" s="51" t="str">
        <f ca="1">IFERROR(IF(OR(I472="",VLOOKUP(I472,CatCostInp!$E$2:$K$88,7,FALSE)=0),"",VLOOKUP(I472,CatCostInp!$E$2:$K$88,7,FALSE)),"")</f>
        <v/>
      </c>
      <c r="T472" s="159" t="e">
        <f>VLOOKUP(U472,#REF!,2,FALSE)</f>
        <v>#REF!</v>
      </c>
      <c r="U472" s="30"/>
      <c r="V472" s="1" t="str">
        <f ca="1">IF(U472=Setup!$C$10,"Grant",IF('Other Pharma &amp; Health Products'!U472=Setup!$C$11,"Local",IF('Other Pharma &amp; Health Products'!U472=Setup!$C$12,"Other","")))</f>
        <v/>
      </c>
      <c r="W472" s="34"/>
      <c r="X472" s="148"/>
      <c r="Y472" s="34"/>
      <c r="Z472" s="36" t="str">
        <f t="shared" si="250"/>
        <v/>
      </c>
      <c r="AA472" s="34"/>
      <c r="AB472" s="32" t="str">
        <f t="shared" si="251"/>
        <v/>
      </c>
      <c r="AC472" s="34"/>
      <c r="AD472" s="32" t="str">
        <f t="shared" si="252"/>
        <v/>
      </c>
      <c r="AE472" s="34"/>
      <c r="AF472" s="36" t="str">
        <f t="shared" si="253"/>
        <v/>
      </c>
      <c r="AG472" s="36" t="str">
        <f t="shared" si="254"/>
        <v/>
      </c>
      <c r="AH472" s="36" t="str">
        <f t="shared" si="255"/>
        <v/>
      </c>
      <c r="AI472" s="55"/>
      <c r="AJ472" s="37"/>
      <c r="AK472" s="148"/>
      <c r="AL472" s="34"/>
      <c r="AM472" s="32" t="str">
        <f t="shared" si="256"/>
        <v/>
      </c>
      <c r="AN472" s="34"/>
      <c r="AO472" s="32" t="str">
        <f t="shared" si="257"/>
        <v/>
      </c>
      <c r="AP472" s="34"/>
      <c r="AQ472" s="32" t="str">
        <f t="shared" si="258"/>
        <v/>
      </c>
      <c r="AR472" s="34"/>
      <c r="AS472" s="36" t="str">
        <f t="shared" si="259"/>
        <v/>
      </c>
      <c r="AT472" s="36" t="str">
        <f t="shared" si="260"/>
        <v/>
      </c>
      <c r="AU472" s="36" t="str">
        <f t="shared" si="261"/>
        <v/>
      </c>
      <c r="AV472" s="55"/>
      <c r="AW472" s="34"/>
      <c r="AX472" s="148"/>
      <c r="AY472" s="34"/>
      <c r="AZ472" s="32" t="str">
        <f t="shared" si="262"/>
        <v/>
      </c>
      <c r="BA472" s="34"/>
      <c r="BB472" s="32" t="str">
        <f t="shared" si="263"/>
        <v/>
      </c>
      <c r="BC472" s="34"/>
      <c r="BD472" s="32" t="str">
        <f t="shared" si="264"/>
        <v/>
      </c>
      <c r="BE472" s="34"/>
      <c r="BF472" s="36" t="str">
        <f t="shared" si="265"/>
        <v/>
      </c>
      <c r="BG472" s="36" t="str">
        <f t="shared" si="266"/>
        <v/>
      </c>
      <c r="BH472" s="36" t="str">
        <f t="shared" si="267"/>
        <v/>
      </c>
      <c r="BI472" s="55"/>
      <c r="BJ472" s="34"/>
      <c r="BK472" s="148"/>
      <c r="BL472" s="34"/>
      <c r="BM472" s="32" t="str">
        <f t="shared" si="268"/>
        <v/>
      </c>
      <c r="BN472" s="34"/>
      <c r="BO472" s="32" t="str">
        <f t="shared" si="269"/>
        <v/>
      </c>
      <c r="BP472" s="34"/>
      <c r="BQ472" s="32" t="str">
        <f t="shared" si="270"/>
        <v/>
      </c>
      <c r="BR472" s="34"/>
      <c r="BS472" s="36" t="str">
        <f t="shared" si="271"/>
        <v/>
      </c>
      <c r="BT472" s="36" t="str">
        <f t="shared" si="272"/>
        <v/>
      </c>
      <c r="BU472" s="36" t="str">
        <f t="shared" si="273"/>
        <v/>
      </c>
      <c r="BV472" s="55"/>
      <c r="BW472" s="36" t="str">
        <f t="shared" si="274"/>
        <v/>
      </c>
      <c r="BX472" s="36" t="str">
        <f t="shared" si="274"/>
        <v/>
      </c>
      <c r="BY472" s="31"/>
      <c r="BZ472" s="38"/>
      <c r="CB472" s="120" t="e">
        <f t="shared" ca="1" si="243"/>
        <v>#VALUE!</v>
      </c>
      <c r="CC472" s="2" t="e">
        <f t="shared" ca="1" si="275"/>
        <v>#VALUE!</v>
      </c>
    </row>
    <row r="473" spans="1:81" s="10" customFormat="1" ht="25.15" customHeight="1" x14ac:dyDescent="0.2">
      <c r="A473" s="52" t="str">
        <f t="shared" si="276"/>
        <v/>
      </c>
      <c r="B473" s="157" t="e">
        <f t="shared" ca="1" si="244"/>
        <v>#VALUE!</v>
      </c>
      <c r="C473" s="157" t="e">
        <f t="shared" si="245"/>
        <v>#VALUE!</v>
      </c>
      <c r="D473" s="29"/>
      <c r="E473" s="155" t="str">
        <f ca="1">IFERROR(INDIRECT(ADDRESS(MATCH(D473,CatModules!C:C,0),2,1,1,"CatModules")),"")</f>
        <v/>
      </c>
      <c r="F473" s="96"/>
      <c r="G473" s="156" t="str">
        <f ca="1">IFERROR(INDIRECT(ADDRESS(MATCH(CONCATENATE(E473,"-",F473),CatInt!K:K,0),3,1,1,"CatInt")),"")</f>
        <v/>
      </c>
      <c r="H473" s="45" t="str">
        <f>IF(F473="","",VLOOKUP(F473,#REF!,2,FALSE))</f>
        <v/>
      </c>
      <c r="I473" s="29"/>
      <c r="J473" s="155" t="e">
        <f t="shared" si="246"/>
        <v>#VALUE!</v>
      </c>
      <c r="K473" s="155" t="e">
        <f t="shared" si="247"/>
        <v>#VALUE!</v>
      </c>
      <c r="L473" s="153"/>
      <c r="M473" s="53"/>
      <c r="N473" s="175">
        <f t="shared" si="248"/>
        <v>1473</v>
      </c>
      <c r="O473" s="53"/>
      <c r="P473" s="175">
        <f t="shared" si="249"/>
        <v>10473</v>
      </c>
      <c r="Q473" s="30"/>
      <c r="R473" s="149" t="str">
        <f>IFERROR(VLOOKUP(Q473,Setup!D$16:E$25,2,FALSE),"")</f>
        <v/>
      </c>
      <c r="S473" s="51" t="str">
        <f ca="1">IFERROR(IF(OR(I473="",VLOOKUP(I473,CatCostInp!$E$2:$K$88,7,FALSE)=0),"",VLOOKUP(I473,CatCostInp!$E$2:$K$88,7,FALSE)),"")</f>
        <v/>
      </c>
      <c r="T473" s="159" t="e">
        <f>VLOOKUP(U473,#REF!,2,FALSE)</f>
        <v>#REF!</v>
      </c>
      <c r="U473" s="30"/>
      <c r="V473" s="1" t="str">
        <f ca="1">IF(U473=Setup!$C$10,"Grant",IF('Other Pharma &amp; Health Products'!U473=Setup!$C$11,"Local",IF('Other Pharma &amp; Health Products'!U473=Setup!$C$12,"Other","")))</f>
        <v/>
      </c>
      <c r="W473" s="34"/>
      <c r="X473" s="148"/>
      <c r="Y473" s="34"/>
      <c r="Z473" s="36" t="str">
        <f t="shared" si="250"/>
        <v/>
      </c>
      <c r="AA473" s="34"/>
      <c r="AB473" s="32" t="str">
        <f t="shared" si="251"/>
        <v/>
      </c>
      <c r="AC473" s="34"/>
      <c r="AD473" s="32" t="str">
        <f t="shared" si="252"/>
        <v/>
      </c>
      <c r="AE473" s="34"/>
      <c r="AF473" s="36" t="str">
        <f t="shared" si="253"/>
        <v/>
      </c>
      <c r="AG473" s="36" t="str">
        <f t="shared" si="254"/>
        <v/>
      </c>
      <c r="AH473" s="36" t="str">
        <f t="shared" si="255"/>
        <v/>
      </c>
      <c r="AI473" s="55"/>
      <c r="AJ473" s="37"/>
      <c r="AK473" s="148"/>
      <c r="AL473" s="34"/>
      <c r="AM473" s="32" t="str">
        <f t="shared" si="256"/>
        <v/>
      </c>
      <c r="AN473" s="34"/>
      <c r="AO473" s="32" t="str">
        <f t="shared" si="257"/>
        <v/>
      </c>
      <c r="AP473" s="34"/>
      <c r="AQ473" s="32" t="str">
        <f t="shared" si="258"/>
        <v/>
      </c>
      <c r="AR473" s="34"/>
      <c r="AS473" s="36" t="str">
        <f t="shared" si="259"/>
        <v/>
      </c>
      <c r="AT473" s="36" t="str">
        <f t="shared" si="260"/>
        <v/>
      </c>
      <c r="AU473" s="36" t="str">
        <f t="shared" si="261"/>
        <v/>
      </c>
      <c r="AV473" s="55"/>
      <c r="AW473" s="34"/>
      <c r="AX473" s="148"/>
      <c r="AY473" s="34"/>
      <c r="AZ473" s="32" t="str">
        <f t="shared" si="262"/>
        <v/>
      </c>
      <c r="BA473" s="34"/>
      <c r="BB473" s="32" t="str">
        <f t="shared" si="263"/>
        <v/>
      </c>
      <c r="BC473" s="34"/>
      <c r="BD473" s="32" t="str">
        <f t="shared" si="264"/>
        <v/>
      </c>
      <c r="BE473" s="34"/>
      <c r="BF473" s="36" t="str">
        <f t="shared" si="265"/>
        <v/>
      </c>
      <c r="BG473" s="36" t="str">
        <f t="shared" si="266"/>
        <v/>
      </c>
      <c r="BH473" s="36" t="str">
        <f t="shared" si="267"/>
        <v/>
      </c>
      <c r="BI473" s="55"/>
      <c r="BJ473" s="34"/>
      <c r="BK473" s="148"/>
      <c r="BL473" s="34"/>
      <c r="BM473" s="32" t="str">
        <f t="shared" si="268"/>
        <v/>
      </c>
      <c r="BN473" s="34"/>
      <c r="BO473" s="32" t="str">
        <f t="shared" si="269"/>
        <v/>
      </c>
      <c r="BP473" s="34"/>
      <c r="BQ473" s="32" t="str">
        <f t="shared" si="270"/>
        <v/>
      </c>
      <c r="BR473" s="34"/>
      <c r="BS473" s="36" t="str">
        <f t="shared" si="271"/>
        <v/>
      </c>
      <c r="BT473" s="36" t="str">
        <f t="shared" si="272"/>
        <v/>
      </c>
      <c r="BU473" s="36" t="str">
        <f t="shared" si="273"/>
        <v/>
      </c>
      <c r="BV473" s="55"/>
      <c r="BW473" s="36" t="str">
        <f t="shared" si="274"/>
        <v/>
      </c>
      <c r="BX473" s="36" t="str">
        <f t="shared" si="274"/>
        <v/>
      </c>
      <c r="BY473" s="31"/>
      <c r="BZ473" s="38"/>
      <c r="CB473" s="120" t="e">
        <f t="shared" ca="1" si="243"/>
        <v>#VALUE!</v>
      </c>
      <c r="CC473" s="2" t="e">
        <f t="shared" ca="1" si="275"/>
        <v>#VALUE!</v>
      </c>
    </row>
    <row r="474" spans="1:81" s="10" customFormat="1" ht="25.15" customHeight="1" x14ac:dyDescent="0.2">
      <c r="A474" s="52" t="str">
        <f t="shared" si="276"/>
        <v/>
      </c>
      <c r="B474" s="157" t="e">
        <f t="shared" ca="1" si="244"/>
        <v>#VALUE!</v>
      </c>
      <c r="C474" s="157" t="e">
        <f t="shared" si="245"/>
        <v>#VALUE!</v>
      </c>
      <c r="D474" s="29"/>
      <c r="E474" s="155" t="str">
        <f ca="1">IFERROR(INDIRECT(ADDRESS(MATCH(D474,CatModules!C:C,0),2,1,1,"CatModules")),"")</f>
        <v/>
      </c>
      <c r="F474" s="96"/>
      <c r="G474" s="156" t="str">
        <f ca="1">IFERROR(INDIRECT(ADDRESS(MATCH(CONCATENATE(E474,"-",F474),CatInt!K:K,0),3,1,1,"CatInt")),"")</f>
        <v/>
      </c>
      <c r="H474" s="45" t="str">
        <f>IF(F474="","",VLOOKUP(F474,#REF!,2,FALSE))</f>
        <v/>
      </c>
      <c r="I474" s="29"/>
      <c r="J474" s="155" t="e">
        <f t="shared" si="246"/>
        <v>#VALUE!</v>
      </c>
      <c r="K474" s="155" t="e">
        <f t="shared" si="247"/>
        <v>#VALUE!</v>
      </c>
      <c r="L474" s="153"/>
      <c r="M474" s="53"/>
      <c r="N474" s="175">
        <f t="shared" si="248"/>
        <v>1474</v>
      </c>
      <c r="O474" s="53"/>
      <c r="P474" s="175">
        <f t="shared" si="249"/>
        <v>10474</v>
      </c>
      <c r="Q474" s="30"/>
      <c r="R474" s="149" t="str">
        <f>IFERROR(VLOOKUP(Q474,Setup!D$16:E$25,2,FALSE),"")</f>
        <v/>
      </c>
      <c r="S474" s="51" t="str">
        <f ca="1">IFERROR(IF(OR(I474="",VLOOKUP(I474,CatCostInp!$E$2:$K$88,7,FALSE)=0),"",VLOOKUP(I474,CatCostInp!$E$2:$K$88,7,FALSE)),"")</f>
        <v/>
      </c>
      <c r="T474" s="159" t="e">
        <f>VLOOKUP(U474,#REF!,2,FALSE)</f>
        <v>#REF!</v>
      </c>
      <c r="U474" s="30"/>
      <c r="V474" s="1" t="str">
        <f ca="1">IF(U474=Setup!$C$10,"Grant",IF('Other Pharma &amp; Health Products'!U474=Setup!$C$11,"Local",IF('Other Pharma &amp; Health Products'!U474=Setup!$C$12,"Other","")))</f>
        <v/>
      </c>
      <c r="W474" s="34"/>
      <c r="X474" s="148"/>
      <c r="Y474" s="34"/>
      <c r="Z474" s="36" t="str">
        <f t="shared" si="250"/>
        <v/>
      </c>
      <c r="AA474" s="34"/>
      <c r="AB474" s="32" t="str">
        <f t="shared" si="251"/>
        <v/>
      </c>
      <c r="AC474" s="34"/>
      <c r="AD474" s="32" t="str">
        <f t="shared" si="252"/>
        <v/>
      </c>
      <c r="AE474" s="34"/>
      <c r="AF474" s="36" t="str">
        <f t="shared" si="253"/>
        <v/>
      </c>
      <c r="AG474" s="36" t="str">
        <f t="shared" si="254"/>
        <v/>
      </c>
      <c r="AH474" s="36" t="str">
        <f t="shared" si="255"/>
        <v/>
      </c>
      <c r="AI474" s="55"/>
      <c r="AJ474" s="37"/>
      <c r="AK474" s="148"/>
      <c r="AL474" s="34"/>
      <c r="AM474" s="32" t="str">
        <f t="shared" si="256"/>
        <v/>
      </c>
      <c r="AN474" s="34"/>
      <c r="AO474" s="32" t="str">
        <f t="shared" si="257"/>
        <v/>
      </c>
      <c r="AP474" s="34"/>
      <c r="AQ474" s="32" t="str">
        <f t="shared" si="258"/>
        <v/>
      </c>
      <c r="AR474" s="34"/>
      <c r="AS474" s="36" t="str">
        <f t="shared" si="259"/>
        <v/>
      </c>
      <c r="AT474" s="36" t="str">
        <f t="shared" si="260"/>
        <v/>
      </c>
      <c r="AU474" s="36" t="str">
        <f t="shared" si="261"/>
        <v/>
      </c>
      <c r="AV474" s="55"/>
      <c r="AW474" s="34"/>
      <c r="AX474" s="148"/>
      <c r="AY474" s="34"/>
      <c r="AZ474" s="32" t="str">
        <f t="shared" si="262"/>
        <v/>
      </c>
      <c r="BA474" s="34"/>
      <c r="BB474" s="32" t="str">
        <f t="shared" si="263"/>
        <v/>
      </c>
      <c r="BC474" s="34"/>
      <c r="BD474" s="32" t="str">
        <f t="shared" si="264"/>
        <v/>
      </c>
      <c r="BE474" s="34"/>
      <c r="BF474" s="36" t="str">
        <f t="shared" si="265"/>
        <v/>
      </c>
      <c r="BG474" s="36" t="str">
        <f t="shared" si="266"/>
        <v/>
      </c>
      <c r="BH474" s="36" t="str">
        <f t="shared" si="267"/>
        <v/>
      </c>
      <c r="BI474" s="55"/>
      <c r="BJ474" s="34"/>
      <c r="BK474" s="148"/>
      <c r="BL474" s="34"/>
      <c r="BM474" s="32" t="str">
        <f t="shared" si="268"/>
        <v/>
      </c>
      <c r="BN474" s="34"/>
      <c r="BO474" s="32" t="str">
        <f t="shared" si="269"/>
        <v/>
      </c>
      <c r="BP474" s="34"/>
      <c r="BQ474" s="32" t="str">
        <f t="shared" si="270"/>
        <v/>
      </c>
      <c r="BR474" s="34"/>
      <c r="BS474" s="36" t="str">
        <f t="shared" si="271"/>
        <v/>
      </c>
      <c r="BT474" s="36" t="str">
        <f t="shared" si="272"/>
        <v/>
      </c>
      <c r="BU474" s="36" t="str">
        <f t="shared" si="273"/>
        <v/>
      </c>
      <c r="BV474" s="55"/>
      <c r="BW474" s="36" t="str">
        <f t="shared" si="274"/>
        <v/>
      </c>
      <c r="BX474" s="36" t="str">
        <f t="shared" si="274"/>
        <v/>
      </c>
      <c r="BY474" s="31"/>
      <c r="BZ474" s="38"/>
      <c r="CB474" s="120" t="e">
        <f t="shared" ca="1" si="243"/>
        <v>#VALUE!</v>
      </c>
      <c r="CC474" s="2" t="e">
        <f t="shared" ca="1" si="275"/>
        <v>#VALUE!</v>
      </c>
    </row>
    <row r="475" spans="1:81" s="10" customFormat="1" ht="25.15" customHeight="1" x14ac:dyDescent="0.2">
      <c r="A475" s="52" t="str">
        <f t="shared" si="276"/>
        <v/>
      </c>
      <c r="B475" s="157" t="e">
        <f t="shared" ca="1" si="244"/>
        <v>#VALUE!</v>
      </c>
      <c r="C475" s="157" t="e">
        <f t="shared" si="245"/>
        <v>#VALUE!</v>
      </c>
      <c r="D475" s="29"/>
      <c r="E475" s="155" t="str">
        <f ca="1">IFERROR(INDIRECT(ADDRESS(MATCH(D475,CatModules!C:C,0),2,1,1,"CatModules")),"")</f>
        <v/>
      </c>
      <c r="F475" s="96"/>
      <c r="G475" s="156" t="str">
        <f ca="1">IFERROR(INDIRECT(ADDRESS(MATCH(CONCATENATE(E475,"-",F475),CatInt!K:K,0),3,1,1,"CatInt")),"")</f>
        <v/>
      </c>
      <c r="H475" s="45" t="str">
        <f>IF(F475="","",VLOOKUP(F475,#REF!,2,FALSE))</f>
        <v/>
      </c>
      <c r="I475" s="29"/>
      <c r="J475" s="155" t="e">
        <f t="shared" si="246"/>
        <v>#VALUE!</v>
      </c>
      <c r="K475" s="155" t="e">
        <f t="shared" si="247"/>
        <v>#VALUE!</v>
      </c>
      <c r="L475" s="153"/>
      <c r="M475" s="53"/>
      <c r="N475" s="175">
        <f t="shared" si="248"/>
        <v>1475</v>
      </c>
      <c r="O475" s="53"/>
      <c r="P475" s="175">
        <f t="shared" si="249"/>
        <v>10475</v>
      </c>
      <c r="Q475" s="30"/>
      <c r="R475" s="149" t="str">
        <f>IFERROR(VLOOKUP(Q475,Setup!D$16:E$25,2,FALSE),"")</f>
        <v/>
      </c>
      <c r="S475" s="51" t="str">
        <f ca="1">IFERROR(IF(OR(I475="",VLOOKUP(I475,CatCostInp!$E$2:$K$88,7,FALSE)=0),"",VLOOKUP(I475,CatCostInp!$E$2:$K$88,7,FALSE)),"")</f>
        <v/>
      </c>
      <c r="T475" s="159" t="e">
        <f>VLOOKUP(U475,#REF!,2,FALSE)</f>
        <v>#REF!</v>
      </c>
      <c r="U475" s="30"/>
      <c r="V475" s="1" t="str">
        <f ca="1">IF(U475=Setup!$C$10,"Grant",IF('Other Pharma &amp; Health Products'!U475=Setup!$C$11,"Local",IF('Other Pharma &amp; Health Products'!U475=Setup!$C$12,"Other","")))</f>
        <v/>
      </c>
      <c r="W475" s="34"/>
      <c r="X475" s="148"/>
      <c r="Y475" s="34"/>
      <c r="Z475" s="36" t="str">
        <f t="shared" si="250"/>
        <v/>
      </c>
      <c r="AA475" s="34"/>
      <c r="AB475" s="32" t="str">
        <f t="shared" si="251"/>
        <v/>
      </c>
      <c r="AC475" s="34"/>
      <c r="AD475" s="32" t="str">
        <f t="shared" si="252"/>
        <v/>
      </c>
      <c r="AE475" s="34"/>
      <c r="AF475" s="36" t="str">
        <f t="shared" si="253"/>
        <v/>
      </c>
      <c r="AG475" s="36" t="str">
        <f t="shared" si="254"/>
        <v/>
      </c>
      <c r="AH475" s="36" t="str">
        <f t="shared" si="255"/>
        <v/>
      </c>
      <c r="AI475" s="55"/>
      <c r="AJ475" s="37"/>
      <c r="AK475" s="148"/>
      <c r="AL475" s="34"/>
      <c r="AM475" s="32" t="str">
        <f t="shared" si="256"/>
        <v/>
      </c>
      <c r="AN475" s="34"/>
      <c r="AO475" s="32" t="str">
        <f t="shared" si="257"/>
        <v/>
      </c>
      <c r="AP475" s="34"/>
      <c r="AQ475" s="32" t="str">
        <f t="shared" si="258"/>
        <v/>
      </c>
      <c r="AR475" s="34"/>
      <c r="AS475" s="36" t="str">
        <f t="shared" si="259"/>
        <v/>
      </c>
      <c r="AT475" s="36" t="str">
        <f t="shared" si="260"/>
        <v/>
      </c>
      <c r="AU475" s="36" t="str">
        <f t="shared" si="261"/>
        <v/>
      </c>
      <c r="AV475" s="55"/>
      <c r="AW475" s="34"/>
      <c r="AX475" s="148"/>
      <c r="AY475" s="34"/>
      <c r="AZ475" s="32" t="str">
        <f t="shared" si="262"/>
        <v/>
      </c>
      <c r="BA475" s="34"/>
      <c r="BB475" s="32" t="str">
        <f t="shared" si="263"/>
        <v/>
      </c>
      <c r="BC475" s="34"/>
      <c r="BD475" s="32" t="str">
        <f t="shared" si="264"/>
        <v/>
      </c>
      <c r="BE475" s="34"/>
      <c r="BF475" s="36" t="str">
        <f t="shared" si="265"/>
        <v/>
      </c>
      <c r="BG475" s="36" t="str">
        <f t="shared" si="266"/>
        <v/>
      </c>
      <c r="BH475" s="36" t="str">
        <f t="shared" si="267"/>
        <v/>
      </c>
      <c r="BI475" s="55"/>
      <c r="BJ475" s="34"/>
      <c r="BK475" s="148"/>
      <c r="BL475" s="34"/>
      <c r="BM475" s="32" t="str">
        <f t="shared" si="268"/>
        <v/>
      </c>
      <c r="BN475" s="34"/>
      <c r="BO475" s="32" t="str">
        <f t="shared" si="269"/>
        <v/>
      </c>
      <c r="BP475" s="34"/>
      <c r="BQ475" s="32" t="str">
        <f t="shared" si="270"/>
        <v/>
      </c>
      <c r="BR475" s="34"/>
      <c r="BS475" s="36" t="str">
        <f t="shared" si="271"/>
        <v/>
      </c>
      <c r="BT475" s="36" t="str">
        <f t="shared" si="272"/>
        <v/>
      </c>
      <c r="BU475" s="36" t="str">
        <f t="shared" si="273"/>
        <v/>
      </c>
      <c r="BV475" s="55"/>
      <c r="BW475" s="36" t="str">
        <f t="shared" si="274"/>
        <v/>
      </c>
      <c r="BX475" s="36" t="str">
        <f t="shared" si="274"/>
        <v/>
      </c>
      <c r="BY475" s="31"/>
      <c r="BZ475" s="38"/>
      <c r="CB475" s="120" t="e">
        <f t="shared" ca="1" si="243"/>
        <v>#VALUE!</v>
      </c>
      <c r="CC475" s="2" t="e">
        <f t="shared" ca="1" si="275"/>
        <v>#VALUE!</v>
      </c>
    </row>
    <row r="476" spans="1:81" s="10" customFormat="1" ht="25.15" customHeight="1" x14ac:dyDescent="0.2">
      <c r="A476" s="52" t="str">
        <f t="shared" si="276"/>
        <v/>
      </c>
      <c r="B476" s="157" t="e">
        <f t="shared" ca="1" si="244"/>
        <v>#VALUE!</v>
      </c>
      <c r="C476" s="157" t="e">
        <f t="shared" si="245"/>
        <v>#VALUE!</v>
      </c>
      <c r="D476" s="29"/>
      <c r="E476" s="155" t="str">
        <f ca="1">IFERROR(INDIRECT(ADDRESS(MATCH(D476,CatModules!C:C,0),2,1,1,"CatModules")),"")</f>
        <v/>
      </c>
      <c r="F476" s="96"/>
      <c r="G476" s="156" t="str">
        <f ca="1">IFERROR(INDIRECT(ADDRESS(MATCH(CONCATENATE(E476,"-",F476),CatInt!K:K,0),3,1,1,"CatInt")),"")</f>
        <v/>
      </c>
      <c r="H476" s="45" t="str">
        <f>IF(F476="","",VLOOKUP(F476,#REF!,2,FALSE))</f>
        <v/>
      </c>
      <c r="I476" s="29"/>
      <c r="J476" s="155" t="e">
        <f t="shared" si="246"/>
        <v>#VALUE!</v>
      </c>
      <c r="K476" s="155" t="e">
        <f t="shared" si="247"/>
        <v>#VALUE!</v>
      </c>
      <c r="L476" s="153"/>
      <c r="M476" s="53"/>
      <c r="N476" s="175">
        <f t="shared" si="248"/>
        <v>1476</v>
      </c>
      <c r="O476" s="53"/>
      <c r="P476" s="175">
        <f t="shared" si="249"/>
        <v>10476</v>
      </c>
      <c r="Q476" s="30"/>
      <c r="R476" s="149" t="str">
        <f>IFERROR(VLOOKUP(Q476,Setup!D$16:E$25,2,FALSE),"")</f>
        <v/>
      </c>
      <c r="S476" s="51" t="str">
        <f ca="1">IFERROR(IF(OR(I476="",VLOOKUP(I476,CatCostInp!$E$2:$K$88,7,FALSE)=0),"",VLOOKUP(I476,CatCostInp!$E$2:$K$88,7,FALSE)),"")</f>
        <v/>
      </c>
      <c r="T476" s="159" t="e">
        <f>VLOOKUP(U476,#REF!,2,FALSE)</f>
        <v>#REF!</v>
      </c>
      <c r="U476" s="30"/>
      <c r="V476" s="1" t="str">
        <f ca="1">IF(U476=Setup!$C$10,"Grant",IF('Other Pharma &amp; Health Products'!U476=Setup!$C$11,"Local",IF('Other Pharma &amp; Health Products'!U476=Setup!$C$12,"Other","")))</f>
        <v/>
      </c>
      <c r="W476" s="34"/>
      <c r="X476" s="148"/>
      <c r="Y476" s="34"/>
      <c r="Z476" s="36" t="str">
        <f t="shared" si="250"/>
        <v/>
      </c>
      <c r="AA476" s="34"/>
      <c r="AB476" s="32" t="str">
        <f t="shared" si="251"/>
        <v/>
      </c>
      <c r="AC476" s="34"/>
      <c r="AD476" s="32" t="str">
        <f t="shared" si="252"/>
        <v/>
      </c>
      <c r="AE476" s="34"/>
      <c r="AF476" s="36" t="str">
        <f t="shared" si="253"/>
        <v/>
      </c>
      <c r="AG476" s="36" t="str">
        <f t="shared" si="254"/>
        <v/>
      </c>
      <c r="AH476" s="36" t="str">
        <f t="shared" si="255"/>
        <v/>
      </c>
      <c r="AI476" s="55"/>
      <c r="AJ476" s="37"/>
      <c r="AK476" s="148"/>
      <c r="AL476" s="34"/>
      <c r="AM476" s="32" t="str">
        <f t="shared" si="256"/>
        <v/>
      </c>
      <c r="AN476" s="34"/>
      <c r="AO476" s="32" t="str">
        <f t="shared" si="257"/>
        <v/>
      </c>
      <c r="AP476" s="34"/>
      <c r="AQ476" s="32" t="str">
        <f t="shared" si="258"/>
        <v/>
      </c>
      <c r="AR476" s="34"/>
      <c r="AS476" s="36" t="str">
        <f t="shared" si="259"/>
        <v/>
      </c>
      <c r="AT476" s="36" t="str">
        <f t="shared" si="260"/>
        <v/>
      </c>
      <c r="AU476" s="36" t="str">
        <f t="shared" si="261"/>
        <v/>
      </c>
      <c r="AV476" s="55"/>
      <c r="AW476" s="34"/>
      <c r="AX476" s="148"/>
      <c r="AY476" s="34"/>
      <c r="AZ476" s="32" t="str">
        <f t="shared" si="262"/>
        <v/>
      </c>
      <c r="BA476" s="34"/>
      <c r="BB476" s="32" t="str">
        <f t="shared" si="263"/>
        <v/>
      </c>
      <c r="BC476" s="34"/>
      <c r="BD476" s="32" t="str">
        <f t="shared" si="264"/>
        <v/>
      </c>
      <c r="BE476" s="34"/>
      <c r="BF476" s="36" t="str">
        <f t="shared" si="265"/>
        <v/>
      </c>
      <c r="BG476" s="36" t="str">
        <f t="shared" si="266"/>
        <v/>
      </c>
      <c r="BH476" s="36" t="str">
        <f t="shared" si="267"/>
        <v/>
      </c>
      <c r="BI476" s="55"/>
      <c r="BJ476" s="34"/>
      <c r="BK476" s="148"/>
      <c r="BL476" s="34"/>
      <c r="BM476" s="32" t="str">
        <f t="shared" si="268"/>
        <v/>
      </c>
      <c r="BN476" s="34"/>
      <c r="BO476" s="32" t="str">
        <f t="shared" si="269"/>
        <v/>
      </c>
      <c r="BP476" s="34"/>
      <c r="BQ476" s="32" t="str">
        <f t="shared" si="270"/>
        <v/>
      </c>
      <c r="BR476" s="34"/>
      <c r="BS476" s="36" t="str">
        <f t="shared" si="271"/>
        <v/>
      </c>
      <c r="BT476" s="36" t="str">
        <f t="shared" si="272"/>
        <v/>
      </c>
      <c r="BU476" s="36" t="str">
        <f t="shared" si="273"/>
        <v/>
      </c>
      <c r="BV476" s="55"/>
      <c r="BW476" s="36" t="str">
        <f t="shared" si="274"/>
        <v/>
      </c>
      <c r="BX476" s="36" t="str">
        <f t="shared" si="274"/>
        <v/>
      </c>
      <c r="BY476" s="31"/>
      <c r="BZ476" s="38"/>
      <c r="CB476" s="120" t="e">
        <f t="shared" ca="1" si="243"/>
        <v>#VALUE!</v>
      </c>
      <c r="CC476" s="2" t="e">
        <f t="shared" ca="1" si="275"/>
        <v>#VALUE!</v>
      </c>
    </row>
    <row r="477" spans="1:81" s="10" customFormat="1" ht="25.15" customHeight="1" x14ac:dyDescent="0.2">
      <c r="A477" s="52" t="str">
        <f t="shared" si="276"/>
        <v/>
      </c>
      <c r="B477" s="157" t="e">
        <f t="shared" ca="1" si="244"/>
        <v>#VALUE!</v>
      </c>
      <c r="C477" s="157" t="e">
        <f t="shared" si="245"/>
        <v>#VALUE!</v>
      </c>
      <c r="D477" s="29"/>
      <c r="E477" s="155" t="str">
        <f ca="1">IFERROR(INDIRECT(ADDRESS(MATCH(D477,CatModules!C:C,0),2,1,1,"CatModules")),"")</f>
        <v/>
      </c>
      <c r="F477" s="96"/>
      <c r="G477" s="156" t="str">
        <f ca="1">IFERROR(INDIRECT(ADDRESS(MATCH(CONCATENATE(E477,"-",F477),CatInt!K:K,0),3,1,1,"CatInt")),"")</f>
        <v/>
      </c>
      <c r="H477" s="45" t="str">
        <f>IF(F477="","",VLOOKUP(F477,#REF!,2,FALSE))</f>
        <v/>
      </c>
      <c r="I477" s="29"/>
      <c r="J477" s="155" t="e">
        <f t="shared" si="246"/>
        <v>#VALUE!</v>
      </c>
      <c r="K477" s="155" t="e">
        <f t="shared" si="247"/>
        <v>#VALUE!</v>
      </c>
      <c r="L477" s="153"/>
      <c r="M477" s="53"/>
      <c r="N477" s="175">
        <f t="shared" si="248"/>
        <v>1477</v>
      </c>
      <c r="O477" s="53"/>
      <c r="P477" s="175">
        <f t="shared" si="249"/>
        <v>10477</v>
      </c>
      <c r="Q477" s="30"/>
      <c r="R477" s="149" t="str">
        <f>IFERROR(VLOOKUP(Q477,Setup!D$16:E$25,2,FALSE),"")</f>
        <v/>
      </c>
      <c r="S477" s="51" t="str">
        <f ca="1">IFERROR(IF(OR(I477="",VLOOKUP(I477,CatCostInp!$E$2:$K$88,7,FALSE)=0),"",VLOOKUP(I477,CatCostInp!$E$2:$K$88,7,FALSE)),"")</f>
        <v/>
      </c>
      <c r="T477" s="159" t="e">
        <f>VLOOKUP(U477,#REF!,2,FALSE)</f>
        <v>#REF!</v>
      </c>
      <c r="U477" s="30"/>
      <c r="V477" s="1" t="str">
        <f ca="1">IF(U477=Setup!$C$10,"Grant",IF('Other Pharma &amp; Health Products'!U477=Setup!$C$11,"Local",IF('Other Pharma &amp; Health Products'!U477=Setup!$C$12,"Other","")))</f>
        <v/>
      </c>
      <c r="W477" s="34"/>
      <c r="X477" s="148"/>
      <c r="Y477" s="34"/>
      <c r="Z477" s="36" t="str">
        <f t="shared" si="250"/>
        <v/>
      </c>
      <c r="AA477" s="34"/>
      <c r="AB477" s="32" t="str">
        <f t="shared" si="251"/>
        <v/>
      </c>
      <c r="AC477" s="34"/>
      <c r="AD477" s="32" t="str">
        <f t="shared" si="252"/>
        <v/>
      </c>
      <c r="AE477" s="34"/>
      <c r="AF477" s="36" t="str">
        <f t="shared" si="253"/>
        <v/>
      </c>
      <c r="AG477" s="36" t="str">
        <f t="shared" si="254"/>
        <v/>
      </c>
      <c r="AH477" s="36" t="str">
        <f t="shared" si="255"/>
        <v/>
      </c>
      <c r="AI477" s="55"/>
      <c r="AJ477" s="37"/>
      <c r="AK477" s="148"/>
      <c r="AL477" s="34"/>
      <c r="AM477" s="32" t="str">
        <f t="shared" si="256"/>
        <v/>
      </c>
      <c r="AN477" s="34"/>
      <c r="AO477" s="32" t="str">
        <f t="shared" si="257"/>
        <v/>
      </c>
      <c r="AP477" s="34"/>
      <c r="AQ477" s="32" t="str">
        <f t="shared" si="258"/>
        <v/>
      </c>
      <c r="AR477" s="34"/>
      <c r="AS477" s="36" t="str">
        <f t="shared" si="259"/>
        <v/>
      </c>
      <c r="AT477" s="36" t="str">
        <f t="shared" si="260"/>
        <v/>
      </c>
      <c r="AU477" s="36" t="str">
        <f t="shared" si="261"/>
        <v/>
      </c>
      <c r="AV477" s="55"/>
      <c r="AW477" s="34"/>
      <c r="AX477" s="148"/>
      <c r="AY477" s="34"/>
      <c r="AZ477" s="32" t="str">
        <f t="shared" si="262"/>
        <v/>
      </c>
      <c r="BA477" s="34"/>
      <c r="BB477" s="32" t="str">
        <f t="shared" si="263"/>
        <v/>
      </c>
      <c r="BC477" s="34"/>
      <c r="BD477" s="32" t="str">
        <f t="shared" si="264"/>
        <v/>
      </c>
      <c r="BE477" s="34"/>
      <c r="BF477" s="36" t="str">
        <f t="shared" si="265"/>
        <v/>
      </c>
      <c r="BG477" s="36" t="str">
        <f t="shared" si="266"/>
        <v/>
      </c>
      <c r="BH477" s="36" t="str">
        <f t="shared" si="267"/>
        <v/>
      </c>
      <c r="BI477" s="55"/>
      <c r="BJ477" s="34"/>
      <c r="BK477" s="148"/>
      <c r="BL477" s="34"/>
      <c r="BM477" s="32" t="str">
        <f t="shared" si="268"/>
        <v/>
      </c>
      <c r="BN477" s="34"/>
      <c r="BO477" s="32" t="str">
        <f t="shared" si="269"/>
        <v/>
      </c>
      <c r="BP477" s="34"/>
      <c r="BQ477" s="32" t="str">
        <f t="shared" si="270"/>
        <v/>
      </c>
      <c r="BR477" s="34"/>
      <c r="BS477" s="36" t="str">
        <f t="shared" si="271"/>
        <v/>
      </c>
      <c r="BT477" s="36" t="str">
        <f t="shared" si="272"/>
        <v/>
      </c>
      <c r="BU477" s="36" t="str">
        <f t="shared" si="273"/>
        <v/>
      </c>
      <c r="BV477" s="55"/>
      <c r="BW477" s="36" t="str">
        <f t="shared" si="274"/>
        <v/>
      </c>
      <c r="BX477" s="36" t="str">
        <f t="shared" si="274"/>
        <v/>
      </c>
      <c r="BY477" s="31"/>
      <c r="BZ477" s="38"/>
      <c r="CB477" s="120" t="e">
        <f t="shared" ca="1" si="243"/>
        <v>#VALUE!</v>
      </c>
      <c r="CC477" s="2" t="e">
        <f t="shared" ca="1" si="275"/>
        <v>#VALUE!</v>
      </c>
    </row>
    <row r="478" spans="1:81" s="10" customFormat="1" ht="25.15" customHeight="1" x14ac:dyDescent="0.2">
      <c r="A478" s="52" t="str">
        <f t="shared" si="276"/>
        <v/>
      </c>
      <c r="B478" s="157" t="e">
        <f t="shared" ca="1" si="244"/>
        <v>#VALUE!</v>
      </c>
      <c r="C478" s="157" t="e">
        <f t="shared" si="245"/>
        <v>#VALUE!</v>
      </c>
      <c r="D478" s="29"/>
      <c r="E478" s="155" t="str">
        <f ca="1">IFERROR(INDIRECT(ADDRESS(MATCH(D478,CatModules!C:C,0),2,1,1,"CatModules")),"")</f>
        <v/>
      </c>
      <c r="F478" s="96"/>
      <c r="G478" s="156" t="str">
        <f ca="1">IFERROR(INDIRECT(ADDRESS(MATCH(CONCATENATE(E478,"-",F478),CatInt!K:K,0),3,1,1,"CatInt")),"")</f>
        <v/>
      </c>
      <c r="H478" s="45" t="str">
        <f>IF(F478="","",VLOOKUP(F478,#REF!,2,FALSE))</f>
        <v/>
      </c>
      <c r="I478" s="29"/>
      <c r="J478" s="155" t="e">
        <f t="shared" si="246"/>
        <v>#VALUE!</v>
      </c>
      <c r="K478" s="155" t="e">
        <f t="shared" si="247"/>
        <v>#VALUE!</v>
      </c>
      <c r="L478" s="153"/>
      <c r="M478" s="53"/>
      <c r="N478" s="175">
        <f t="shared" si="248"/>
        <v>1478</v>
      </c>
      <c r="O478" s="53"/>
      <c r="P478" s="175">
        <f t="shared" si="249"/>
        <v>10478</v>
      </c>
      <c r="Q478" s="30"/>
      <c r="R478" s="149" t="str">
        <f>IFERROR(VLOOKUP(Q478,Setup!D$16:E$25,2,FALSE),"")</f>
        <v/>
      </c>
      <c r="S478" s="51" t="str">
        <f ca="1">IFERROR(IF(OR(I478="",VLOOKUP(I478,CatCostInp!$E$2:$K$88,7,FALSE)=0),"",VLOOKUP(I478,CatCostInp!$E$2:$K$88,7,FALSE)),"")</f>
        <v/>
      </c>
      <c r="T478" s="159" t="e">
        <f>VLOOKUP(U478,#REF!,2,FALSE)</f>
        <v>#REF!</v>
      </c>
      <c r="U478" s="30"/>
      <c r="V478" s="1" t="str">
        <f ca="1">IF(U478=Setup!$C$10,"Grant",IF('Other Pharma &amp; Health Products'!U478=Setup!$C$11,"Local",IF('Other Pharma &amp; Health Products'!U478=Setup!$C$12,"Other","")))</f>
        <v/>
      </c>
      <c r="W478" s="34"/>
      <c r="X478" s="148"/>
      <c r="Y478" s="34"/>
      <c r="Z478" s="36" t="str">
        <f t="shared" si="250"/>
        <v/>
      </c>
      <c r="AA478" s="34"/>
      <c r="AB478" s="32" t="str">
        <f t="shared" si="251"/>
        <v/>
      </c>
      <c r="AC478" s="34"/>
      <c r="AD478" s="32" t="str">
        <f t="shared" si="252"/>
        <v/>
      </c>
      <c r="AE478" s="34"/>
      <c r="AF478" s="36" t="str">
        <f t="shared" si="253"/>
        <v/>
      </c>
      <c r="AG478" s="36" t="str">
        <f t="shared" si="254"/>
        <v/>
      </c>
      <c r="AH478" s="36" t="str">
        <f t="shared" si="255"/>
        <v/>
      </c>
      <c r="AI478" s="55"/>
      <c r="AJ478" s="37"/>
      <c r="AK478" s="148"/>
      <c r="AL478" s="34"/>
      <c r="AM478" s="32" t="str">
        <f t="shared" si="256"/>
        <v/>
      </c>
      <c r="AN478" s="34"/>
      <c r="AO478" s="32" t="str">
        <f t="shared" si="257"/>
        <v/>
      </c>
      <c r="AP478" s="34"/>
      <c r="AQ478" s="32" t="str">
        <f t="shared" si="258"/>
        <v/>
      </c>
      <c r="AR478" s="34"/>
      <c r="AS478" s="36" t="str">
        <f t="shared" si="259"/>
        <v/>
      </c>
      <c r="AT478" s="36" t="str">
        <f t="shared" si="260"/>
        <v/>
      </c>
      <c r="AU478" s="36" t="str">
        <f t="shared" si="261"/>
        <v/>
      </c>
      <c r="AV478" s="55"/>
      <c r="AW478" s="34"/>
      <c r="AX478" s="148"/>
      <c r="AY478" s="34"/>
      <c r="AZ478" s="32" t="str">
        <f t="shared" si="262"/>
        <v/>
      </c>
      <c r="BA478" s="34"/>
      <c r="BB478" s="32" t="str">
        <f t="shared" si="263"/>
        <v/>
      </c>
      <c r="BC478" s="34"/>
      <c r="BD478" s="32" t="str">
        <f t="shared" si="264"/>
        <v/>
      </c>
      <c r="BE478" s="34"/>
      <c r="BF478" s="36" t="str">
        <f t="shared" si="265"/>
        <v/>
      </c>
      <c r="BG478" s="36" t="str">
        <f t="shared" si="266"/>
        <v/>
      </c>
      <c r="BH478" s="36" t="str">
        <f t="shared" si="267"/>
        <v/>
      </c>
      <c r="BI478" s="55"/>
      <c r="BJ478" s="34"/>
      <c r="BK478" s="148"/>
      <c r="BL478" s="34"/>
      <c r="BM478" s="32" t="str">
        <f t="shared" si="268"/>
        <v/>
      </c>
      <c r="BN478" s="34"/>
      <c r="BO478" s="32" t="str">
        <f t="shared" si="269"/>
        <v/>
      </c>
      <c r="BP478" s="34"/>
      <c r="BQ478" s="32" t="str">
        <f t="shared" si="270"/>
        <v/>
      </c>
      <c r="BR478" s="34"/>
      <c r="BS478" s="36" t="str">
        <f t="shared" si="271"/>
        <v/>
      </c>
      <c r="BT478" s="36" t="str">
        <f t="shared" si="272"/>
        <v/>
      </c>
      <c r="BU478" s="36" t="str">
        <f t="shared" si="273"/>
        <v/>
      </c>
      <c r="BV478" s="55"/>
      <c r="BW478" s="36" t="str">
        <f t="shared" si="274"/>
        <v/>
      </c>
      <c r="BX478" s="36" t="str">
        <f t="shared" si="274"/>
        <v/>
      </c>
      <c r="BY478" s="31"/>
      <c r="BZ478" s="38"/>
      <c r="CB478" s="120" t="e">
        <f t="shared" ca="1" si="243"/>
        <v>#VALUE!</v>
      </c>
      <c r="CC478" s="2" t="e">
        <f t="shared" ca="1" si="275"/>
        <v>#VALUE!</v>
      </c>
    </row>
    <row r="479" spans="1:81" s="10" customFormat="1" ht="25.15" customHeight="1" x14ac:dyDescent="0.2">
      <c r="A479" s="52" t="str">
        <f t="shared" si="276"/>
        <v/>
      </c>
      <c r="B479" s="157" t="e">
        <f t="shared" ca="1" si="244"/>
        <v>#VALUE!</v>
      </c>
      <c r="C479" s="157" t="e">
        <f t="shared" si="245"/>
        <v>#VALUE!</v>
      </c>
      <c r="D479" s="29"/>
      <c r="E479" s="155" t="str">
        <f ca="1">IFERROR(INDIRECT(ADDRESS(MATCH(D479,CatModules!C:C,0),2,1,1,"CatModules")),"")</f>
        <v/>
      </c>
      <c r="F479" s="96"/>
      <c r="G479" s="156" t="str">
        <f ca="1">IFERROR(INDIRECT(ADDRESS(MATCH(CONCATENATE(E479,"-",F479),CatInt!K:K,0),3,1,1,"CatInt")),"")</f>
        <v/>
      </c>
      <c r="H479" s="45" t="str">
        <f>IF(F479="","",VLOOKUP(F479,#REF!,2,FALSE))</f>
        <v/>
      </c>
      <c r="I479" s="29"/>
      <c r="J479" s="155" t="e">
        <f t="shared" si="246"/>
        <v>#VALUE!</v>
      </c>
      <c r="K479" s="155" t="e">
        <f t="shared" si="247"/>
        <v>#VALUE!</v>
      </c>
      <c r="L479" s="153"/>
      <c r="M479" s="53"/>
      <c r="N479" s="175">
        <f t="shared" si="248"/>
        <v>1479</v>
      </c>
      <c r="O479" s="53"/>
      <c r="P479" s="175">
        <f t="shared" si="249"/>
        <v>10479</v>
      </c>
      <c r="Q479" s="30"/>
      <c r="R479" s="149" t="str">
        <f>IFERROR(VLOOKUP(Q479,Setup!D$16:E$25,2,FALSE),"")</f>
        <v/>
      </c>
      <c r="S479" s="51" t="str">
        <f ca="1">IFERROR(IF(OR(I479="",VLOOKUP(I479,CatCostInp!$E$2:$K$88,7,FALSE)=0),"",VLOOKUP(I479,CatCostInp!$E$2:$K$88,7,FALSE)),"")</f>
        <v/>
      </c>
      <c r="T479" s="159" t="e">
        <f>VLOOKUP(U479,#REF!,2,FALSE)</f>
        <v>#REF!</v>
      </c>
      <c r="U479" s="30"/>
      <c r="V479" s="1" t="str">
        <f ca="1">IF(U479=Setup!$C$10,"Grant",IF('Other Pharma &amp; Health Products'!U479=Setup!$C$11,"Local",IF('Other Pharma &amp; Health Products'!U479=Setup!$C$12,"Other","")))</f>
        <v/>
      </c>
      <c r="W479" s="34"/>
      <c r="X479" s="148"/>
      <c r="Y479" s="34"/>
      <c r="Z479" s="36" t="str">
        <f t="shared" si="250"/>
        <v/>
      </c>
      <c r="AA479" s="34"/>
      <c r="AB479" s="32" t="str">
        <f t="shared" si="251"/>
        <v/>
      </c>
      <c r="AC479" s="34"/>
      <c r="AD479" s="32" t="str">
        <f t="shared" si="252"/>
        <v/>
      </c>
      <c r="AE479" s="34"/>
      <c r="AF479" s="36" t="str">
        <f t="shared" si="253"/>
        <v/>
      </c>
      <c r="AG479" s="36" t="str">
        <f t="shared" si="254"/>
        <v/>
      </c>
      <c r="AH479" s="36" t="str">
        <f t="shared" si="255"/>
        <v/>
      </c>
      <c r="AI479" s="55"/>
      <c r="AJ479" s="37"/>
      <c r="AK479" s="148"/>
      <c r="AL479" s="34"/>
      <c r="AM479" s="32" t="str">
        <f t="shared" si="256"/>
        <v/>
      </c>
      <c r="AN479" s="34"/>
      <c r="AO479" s="32" t="str">
        <f t="shared" si="257"/>
        <v/>
      </c>
      <c r="AP479" s="34"/>
      <c r="AQ479" s="32" t="str">
        <f t="shared" si="258"/>
        <v/>
      </c>
      <c r="AR479" s="34"/>
      <c r="AS479" s="36" t="str">
        <f t="shared" si="259"/>
        <v/>
      </c>
      <c r="AT479" s="36" t="str">
        <f t="shared" si="260"/>
        <v/>
      </c>
      <c r="AU479" s="36" t="str">
        <f t="shared" si="261"/>
        <v/>
      </c>
      <c r="AV479" s="55"/>
      <c r="AW479" s="34"/>
      <c r="AX479" s="148"/>
      <c r="AY479" s="34"/>
      <c r="AZ479" s="32" t="str">
        <f t="shared" si="262"/>
        <v/>
      </c>
      <c r="BA479" s="34"/>
      <c r="BB479" s="32" t="str">
        <f t="shared" si="263"/>
        <v/>
      </c>
      <c r="BC479" s="34"/>
      <c r="BD479" s="32" t="str">
        <f t="shared" si="264"/>
        <v/>
      </c>
      <c r="BE479" s="34"/>
      <c r="BF479" s="36" t="str">
        <f t="shared" si="265"/>
        <v/>
      </c>
      <c r="BG479" s="36" t="str">
        <f t="shared" si="266"/>
        <v/>
      </c>
      <c r="BH479" s="36" t="str">
        <f t="shared" si="267"/>
        <v/>
      </c>
      <c r="BI479" s="55"/>
      <c r="BJ479" s="34"/>
      <c r="BK479" s="148"/>
      <c r="BL479" s="34"/>
      <c r="BM479" s="32" t="str">
        <f t="shared" si="268"/>
        <v/>
      </c>
      <c r="BN479" s="34"/>
      <c r="BO479" s="32" t="str">
        <f t="shared" si="269"/>
        <v/>
      </c>
      <c r="BP479" s="34"/>
      <c r="BQ479" s="32" t="str">
        <f t="shared" si="270"/>
        <v/>
      </c>
      <c r="BR479" s="34"/>
      <c r="BS479" s="36" t="str">
        <f t="shared" si="271"/>
        <v/>
      </c>
      <c r="BT479" s="36" t="str">
        <f t="shared" si="272"/>
        <v/>
      </c>
      <c r="BU479" s="36" t="str">
        <f t="shared" si="273"/>
        <v/>
      </c>
      <c r="BV479" s="55"/>
      <c r="BW479" s="36" t="str">
        <f t="shared" si="274"/>
        <v/>
      </c>
      <c r="BX479" s="36" t="str">
        <f t="shared" si="274"/>
        <v/>
      </c>
      <c r="BY479" s="31"/>
      <c r="BZ479" s="38"/>
      <c r="CB479" s="120" t="e">
        <f t="shared" ca="1" si="243"/>
        <v>#VALUE!</v>
      </c>
      <c r="CC479" s="2" t="e">
        <f t="shared" ca="1" si="275"/>
        <v>#VALUE!</v>
      </c>
    </row>
    <row r="480" spans="1:81" s="10" customFormat="1" ht="25.15" customHeight="1" x14ac:dyDescent="0.2">
      <c r="A480" s="52" t="str">
        <f t="shared" si="276"/>
        <v/>
      </c>
      <c r="B480" s="157" t="e">
        <f t="shared" ca="1" si="244"/>
        <v>#VALUE!</v>
      </c>
      <c r="C480" s="157" t="e">
        <f t="shared" si="245"/>
        <v>#VALUE!</v>
      </c>
      <c r="D480" s="29"/>
      <c r="E480" s="155" t="str">
        <f ca="1">IFERROR(INDIRECT(ADDRESS(MATCH(D480,CatModules!C:C,0),2,1,1,"CatModules")),"")</f>
        <v/>
      </c>
      <c r="F480" s="96"/>
      <c r="G480" s="156" t="str">
        <f ca="1">IFERROR(INDIRECT(ADDRESS(MATCH(CONCATENATE(E480,"-",F480),CatInt!K:K,0),3,1,1,"CatInt")),"")</f>
        <v/>
      </c>
      <c r="H480" s="45" t="str">
        <f>IF(F480="","",VLOOKUP(F480,#REF!,2,FALSE))</f>
        <v/>
      </c>
      <c r="I480" s="29"/>
      <c r="J480" s="155" t="e">
        <f t="shared" si="246"/>
        <v>#VALUE!</v>
      </c>
      <c r="K480" s="155" t="e">
        <f t="shared" si="247"/>
        <v>#VALUE!</v>
      </c>
      <c r="L480" s="153"/>
      <c r="M480" s="53"/>
      <c r="N480" s="175">
        <f t="shared" si="248"/>
        <v>1480</v>
      </c>
      <c r="O480" s="53"/>
      <c r="P480" s="175">
        <f t="shared" si="249"/>
        <v>10480</v>
      </c>
      <c r="Q480" s="30"/>
      <c r="R480" s="149" t="str">
        <f>IFERROR(VLOOKUP(Q480,Setup!D$16:E$25,2,FALSE),"")</f>
        <v/>
      </c>
      <c r="S480" s="51" t="str">
        <f ca="1">IFERROR(IF(OR(I480="",VLOOKUP(I480,CatCostInp!$E$2:$K$88,7,FALSE)=0),"",VLOOKUP(I480,CatCostInp!$E$2:$K$88,7,FALSE)),"")</f>
        <v/>
      </c>
      <c r="T480" s="159" t="e">
        <f>VLOOKUP(U480,#REF!,2,FALSE)</f>
        <v>#REF!</v>
      </c>
      <c r="U480" s="30"/>
      <c r="V480" s="1" t="str">
        <f ca="1">IF(U480=Setup!$C$10,"Grant",IF('Other Pharma &amp; Health Products'!U480=Setup!$C$11,"Local",IF('Other Pharma &amp; Health Products'!U480=Setup!$C$12,"Other","")))</f>
        <v/>
      </c>
      <c r="W480" s="34"/>
      <c r="X480" s="148"/>
      <c r="Y480" s="34"/>
      <c r="Z480" s="36" t="str">
        <f t="shared" si="250"/>
        <v/>
      </c>
      <c r="AA480" s="34"/>
      <c r="AB480" s="32" t="str">
        <f t="shared" si="251"/>
        <v/>
      </c>
      <c r="AC480" s="34"/>
      <c r="AD480" s="32" t="str">
        <f t="shared" si="252"/>
        <v/>
      </c>
      <c r="AE480" s="34"/>
      <c r="AF480" s="36" t="str">
        <f t="shared" si="253"/>
        <v/>
      </c>
      <c r="AG480" s="36" t="str">
        <f t="shared" si="254"/>
        <v/>
      </c>
      <c r="AH480" s="36" t="str">
        <f t="shared" si="255"/>
        <v/>
      </c>
      <c r="AI480" s="55"/>
      <c r="AJ480" s="37"/>
      <c r="AK480" s="148"/>
      <c r="AL480" s="34"/>
      <c r="AM480" s="32" t="str">
        <f t="shared" si="256"/>
        <v/>
      </c>
      <c r="AN480" s="34"/>
      <c r="AO480" s="32" t="str">
        <f t="shared" si="257"/>
        <v/>
      </c>
      <c r="AP480" s="34"/>
      <c r="AQ480" s="32" t="str">
        <f t="shared" si="258"/>
        <v/>
      </c>
      <c r="AR480" s="34"/>
      <c r="AS480" s="36" t="str">
        <f t="shared" si="259"/>
        <v/>
      </c>
      <c r="AT480" s="36" t="str">
        <f t="shared" si="260"/>
        <v/>
      </c>
      <c r="AU480" s="36" t="str">
        <f t="shared" si="261"/>
        <v/>
      </c>
      <c r="AV480" s="55"/>
      <c r="AW480" s="34"/>
      <c r="AX480" s="148"/>
      <c r="AY480" s="34"/>
      <c r="AZ480" s="32" t="str">
        <f t="shared" si="262"/>
        <v/>
      </c>
      <c r="BA480" s="34"/>
      <c r="BB480" s="32" t="str">
        <f t="shared" si="263"/>
        <v/>
      </c>
      <c r="BC480" s="34"/>
      <c r="BD480" s="32" t="str">
        <f t="shared" si="264"/>
        <v/>
      </c>
      <c r="BE480" s="34"/>
      <c r="BF480" s="36" t="str">
        <f t="shared" si="265"/>
        <v/>
      </c>
      <c r="BG480" s="36" t="str">
        <f t="shared" si="266"/>
        <v/>
      </c>
      <c r="BH480" s="36" t="str">
        <f t="shared" si="267"/>
        <v/>
      </c>
      <c r="BI480" s="55"/>
      <c r="BJ480" s="34"/>
      <c r="BK480" s="148"/>
      <c r="BL480" s="34"/>
      <c r="BM480" s="32" t="str">
        <f t="shared" si="268"/>
        <v/>
      </c>
      <c r="BN480" s="34"/>
      <c r="BO480" s="32" t="str">
        <f t="shared" si="269"/>
        <v/>
      </c>
      <c r="BP480" s="34"/>
      <c r="BQ480" s="32" t="str">
        <f t="shared" si="270"/>
        <v/>
      </c>
      <c r="BR480" s="34"/>
      <c r="BS480" s="36" t="str">
        <f t="shared" si="271"/>
        <v/>
      </c>
      <c r="BT480" s="36" t="str">
        <f t="shared" si="272"/>
        <v/>
      </c>
      <c r="BU480" s="36" t="str">
        <f t="shared" si="273"/>
        <v/>
      </c>
      <c r="BV480" s="55"/>
      <c r="BW480" s="36" t="str">
        <f t="shared" si="274"/>
        <v/>
      </c>
      <c r="BX480" s="36" t="str">
        <f t="shared" si="274"/>
        <v/>
      </c>
      <c r="BY480" s="31"/>
      <c r="BZ480" s="38"/>
      <c r="CB480" s="120" t="e">
        <f t="shared" ca="1" si="243"/>
        <v>#VALUE!</v>
      </c>
      <c r="CC480" s="2" t="e">
        <f t="shared" ca="1" si="275"/>
        <v>#VALUE!</v>
      </c>
    </row>
    <row r="481" spans="1:81" s="10" customFormat="1" ht="25.15" customHeight="1" x14ac:dyDescent="0.2">
      <c r="A481" s="52" t="str">
        <f t="shared" si="276"/>
        <v/>
      </c>
      <c r="B481" s="157" t="e">
        <f t="shared" ca="1" si="244"/>
        <v>#VALUE!</v>
      </c>
      <c r="C481" s="157" t="e">
        <f t="shared" si="245"/>
        <v>#VALUE!</v>
      </c>
      <c r="D481" s="29"/>
      <c r="E481" s="155" t="str">
        <f ca="1">IFERROR(INDIRECT(ADDRESS(MATCH(D481,CatModules!C:C,0),2,1,1,"CatModules")),"")</f>
        <v/>
      </c>
      <c r="F481" s="96"/>
      <c r="G481" s="156" t="str">
        <f ca="1">IFERROR(INDIRECT(ADDRESS(MATCH(CONCATENATE(E481,"-",F481),CatInt!K:K,0),3,1,1,"CatInt")),"")</f>
        <v/>
      </c>
      <c r="H481" s="45" t="str">
        <f>IF(F481="","",VLOOKUP(F481,#REF!,2,FALSE))</f>
        <v/>
      </c>
      <c r="I481" s="29"/>
      <c r="J481" s="155" t="e">
        <f t="shared" si="246"/>
        <v>#VALUE!</v>
      </c>
      <c r="K481" s="155" t="e">
        <f t="shared" si="247"/>
        <v>#VALUE!</v>
      </c>
      <c r="L481" s="153"/>
      <c r="M481" s="53"/>
      <c r="N481" s="175">
        <f t="shared" si="248"/>
        <v>1481</v>
      </c>
      <c r="O481" s="53"/>
      <c r="P481" s="175">
        <f t="shared" si="249"/>
        <v>10481</v>
      </c>
      <c r="Q481" s="30"/>
      <c r="R481" s="149" t="str">
        <f>IFERROR(VLOOKUP(Q481,Setup!D$16:E$25,2,FALSE),"")</f>
        <v/>
      </c>
      <c r="S481" s="51" t="str">
        <f ca="1">IFERROR(IF(OR(I481="",VLOOKUP(I481,CatCostInp!$E$2:$K$88,7,FALSE)=0),"",VLOOKUP(I481,CatCostInp!$E$2:$K$88,7,FALSE)),"")</f>
        <v/>
      </c>
      <c r="T481" s="159" t="e">
        <f>VLOOKUP(U481,#REF!,2,FALSE)</f>
        <v>#REF!</v>
      </c>
      <c r="U481" s="30"/>
      <c r="V481" s="1" t="str">
        <f ca="1">IF(U481=Setup!$C$10,"Grant",IF('Other Pharma &amp; Health Products'!U481=Setup!$C$11,"Local",IF('Other Pharma &amp; Health Products'!U481=Setup!$C$12,"Other","")))</f>
        <v/>
      </c>
      <c r="W481" s="34"/>
      <c r="X481" s="148"/>
      <c r="Y481" s="34"/>
      <c r="Z481" s="36" t="str">
        <f t="shared" si="250"/>
        <v/>
      </c>
      <c r="AA481" s="34"/>
      <c r="AB481" s="32" t="str">
        <f t="shared" si="251"/>
        <v/>
      </c>
      <c r="AC481" s="34"/>
      <c r="AD481" s="32" t="str">
        <f t="shared" si="252"/>
        <v/>
      </c>
      <c r="AE481" s="34"/>
      <c r="AF481" s="36" t="str">
        <f t="shared" si="253"/>
        <v/>
      </c>
      <c r="AG481" s="36" t="str">
        <f t="shared" si="254"/>
        <v/>
      </c>
      <c r="AH481" s="36" t="str">
        <f t="shared" si="255"/>
        <v/>
      </c>
      <c r="AI481" s="55"/>
      <c r="AJ481" s="37"/>
      <c r="AK481" s="148"/>
      <c r="AL481" s="34"/>
      <c r="AM481" s="32" t="str">
        <f t="shared" si="256"/>
        <v/>
      </c>
      <c r="AN481" s="34"/>
      <c r="AO481" s="32" t="str">
        <f t="shared" si="257"/>
        <v/>
      </c>
      <c r="AP481" s="34"/>
      <c r="AQ481" s="32" t="str">
        <f t="shared" si="258"/>
        <v/>
      </c>
      <c r="AR481" s="34"/>
      <c r="AS481" s="36" t="str">
        <f t="shared" si="259"/>
        <v/>
      </c>
      <c r="AT481" s="36" t="str">
        <f t="shared" si="260"/>
        <v/>
      </c>
      <c r="AU481" s="36" t="str">
        <f t="shared" si="261"/>
        <v/>
      </c>
      <c r="AV481" s="55"/>
      <c r="AW481" s="34"/>
      <c r="AX481" s="148"/>
      <c r="AY481" s="34"/>
      <c r="AZ481" s="32" t="str">
        <f t="shared" si="262"/>
        <v/>
      </c>
      <c r="BA481" s="34"/>
      <c r="BB481" s="32" t="str">
        <f t="shared" si="263"/>
        <v/>
      </c>
      <c r="BC481" s="34"/>
      <c r="BD481" s="32" t="str">
        <f t="shared" si="264"/>
        <v/>
      </c>
      <c r="BE481" s="34"/>
      <c r="BF481" s="36" t="str">
        <f t="shared" si="265"/>
        <v/>
      </c>
      <c r="BG481" s="36" t="str">
        <f t="shared" si="266"/>
        <v/>
      </c>
      <c r="BH481" s="36" t="str">
        <f t="shared" si="267"/>
        <v/>
      </c>
      <c r="BI481" s="55"/>
      <c r="BJ481" s="34"/>
      <c r="BK481" s="148"/>
      <c r="BL481" s="34"/>
      <c r="BM481" s="32" t="str">
        <f t="shared" si="268"/>
        <v/>
      </c>
      <c r="BN481" s="34"/>
      <c r="BO481" s="32" t="str">
        <f t="shared" si="269"/>
        <v/>
      </c>
      <c r="BP481" s="34"/>
      <c r="BQ481" s="32" t="str">
        <f t="shared" si="270"/>
        <v/>
      </c>
      <c r="BR481" s="34"/>
      <c r="BS481" s="36" t="str">
        <f t="shared" si="271"/>
        <v/>
      </c>
      <c r="BT481" s="36" t="str">
        <f t="shared" si="272"/>
        <v/>
      </c>
      <c r="BU481" s="36" t="str">
        <f t="shared" si="273"/>
        <v/>
      </c>
      <c r="BV481" s="55"/>
      <c r="BW481" s="36" t="str">
        <f t="shared" si="274"/>
        <v/>
      </c>
      <c r="BX481" s="36" t="str">
        <f t="shared" si="274"/>
        <v/>
      </c>
      <c r="BY481" s="31"/>
      <c r="BZ481" s="38"/>
      <c r="CB481" s="120" t="e">
        <f t="shared" ca="1" si="243"/>
        <v>#VALUE!</v>
      </c>
      <c r="CC481" s="2" t="e">
        <f t="shared" ca="1" si="275"/>
        <v>#VALUE!</v>
      </c>
    </row>
    <row r="482" spans="1:81" s="10" customFormat="1" ht="25.15" customHeight="1" x14ac:dyDescent="0.2">
      <c r="A482" s="52" t="str">
        <f t="shared" si="276"/>
        <v/>
      </c>
      <c r="B482" s="157" t="e">
        <f t="shared" ca="1" si="244"/>
        <v>#VALUE!</v>
      </c>
      <c r="C482" s="157" t="e">
        <f t="shared" si="245"/>
        <v>#VALUE!</v>
      </c>
      <c r="D482" s="29"/>
      <c r="E482" s="155" t="str">
        <f ca="1">IFERROR(INDIRECT(ADDRESS(MATCH(D482,CatModules!C:C,0),2,1,1,"CatModules")),"")</f>
        <v/>
      </c>
      <c r="F482" s="96"/>
      <c r="G482" s="156" t="str">
        <f ca="1">IFERROR(INDIRECT(ADDRESS(MATCH(CONCATENATE(E482,"-",F482),CatInt!K:K,0),3,1,1,"CatInt")),"")</f>
        <v/>
      </c>
      <c r="H482" s="45" t="str">
        <f>IF(F482="","",VLOOKUP(F482,#REF!,2,FALSE))</f>
        <v/>
      </c>
      <c r="I482" s="29"/>
      <c r="J482" s="155" t="e">
        <f t="shared" si="246"/>
        <v>#VALUE!</v>
      </c>
      <c r="K482" s="155" t="e">
        <f t="shared" si="247"/>
        <v>#VALUE!</v>
      </c>
      <c r="L482" s="153"/>
      <c r="M482" s="53"/>
      <c r="N482" s="175">
        <f t="shared" si="248"/>
        <v>1482</v>
      </c>
      <c r="O482" s="53"/>
      <c r="P482" s="175">
        <f t="shared" si="249"/>
        <v>10482</v>
      </c>
      <c r="Q482" s="30"/>
      <c r="R482" s="149" t="str">
        <f>IFERROR(VLOOKUP(Q482,Setup!D$16:E$25,2,FALSE),"")</f>
        <v/>
      </c>
      <c r="S482" s="51" t="str">
        <f ca="1">IFERROR(IF(OR(I482="",VLOOKUP(I482,CatCostInp!$E$2:$K$88,7,FALSE)=0),"",VLOOKUP(I482,CatCostInp!$E$2:$K$88,7,FALSE)),"")</f>
        <v/>
      </c>
      <c r="T482" s="159" t="e">
        <f>VLOOKUP(U482,#REF!,2,FALSE)</f>
        <v>#REF!</v>
      </c>
      <c r="U482" s="30"/>
      <c r="V482" s="1" t="str">
        <f ca="1">IF(U482=Setup!$C$10,"Grant",IF('Other Pharma &amp; Health Products'!U482=Setup!$C$11,"Local",IF('Other Pharma &amp; Health Products'!U482=Setup!$C$12,"Other","")))</f>
        <v/>
      </c>
      <c r="W482" s="34"/>
      <c r="X482" s="148"/>
      <c r="Y482" s="34"/>
      <c r="Z482" s="36" t="str">
        <f t="shared" si="250"/>
        <v/>
      </c>
      <c r="AA482" s="34"/>
      <c r="AB482" s="32" t="str">
        <f t="shared" si="251"/>
        <v/>
      </c>
      <c r="AC482" s="34"/>
      <c r="AD482" s="32" t="str">
        <f t="shared" si="252"/>
        <v/>
      </c>
      <c r="AE482" s="34"/>
      <c r="AF482" s="36" t="str">
        <f t="shared" si="253"/>
        <v/>
      </c>
      <c r="AG482" s="36" t="str">
        <f t="shared" si="254"/>
        <v/>
      </c>
      <c r="AH482" s="36" t="str">
        <f t="shared" si="255"/>
        <v/>
      </c>
      <c r="AI482" s="55"/>
      <c r="AJ482" s="37"/>
      <c r="AK482" s="148"/>
      <c r="AL482" s="34"/>
      <c r="AM482" s="32" t="str">
        <f t="shared" si="256"/>
        <v/>
      </c>
      <c r="AN482" s="34"/>
      <c r="AO482" s="32" t="str">
        <f t="shared" si="257"/>
        <v/>
      </c>
      <c r="AP482" s="34"/>
      <c r="AQ482" s="32" t="str">
        <f t="shared" si="258"/>
        <v/>
      </c>
      <c r="AR482" s="34"/>
      <c r="AS482" s="36" t="str">
        <f t="shared" si="259"/>
        <v/>
      </c>
      <c r="AT482" s="36" t="str">
        <f t="shared" si="260"/>
        <v/>
      </c>
      <c r="AU482" s="36" t="str">
        <f t="shared" si="261"/>
        <v/>
      </c>
      <c r="AV482" s="55"/>
      <c r="AW482" s="34"/>
      <c r="AX482" s="148"/>
      <c r="AY482" s="34"/>
      <c r="AZ482" s="32" t="str">
        <f t="shared" si="262"/>
        <v/>
      </c>
      <c r="BA482" s="34"/>
      <c r="BB482" s="32" t="str">
        <f t="shared" si="263"/>
        <v/>
      </c>
      <c r="BC482" s="34"/>
      <c r="BD482" s="32" t="str">
        <f t="shared" si="264"/>
        <v/>
      </c>
      <c r="BE482" s="34"/>
      <c r="BF482" s="36" t="str">
        <f t="shared" si="265"/>
        <v/>
      </c>
      <c r="BG482" s="36" t="str">
        <f t="shared" si="266"/>
        <v/>
      </c>
      <c r="BH482" s="36" t="str">
        <f t="shared" si="267"/>
        <v/>
      </c>
      <c r="BI482" s="55"/>
      <c r="BJ482" s="34"/>
      <c r="BK482" s="148"/>
      <c r="BL482" s="34"/>
      <c r="BM482" s="32" t="str">
        <f t="shared" si="268"/>
        <v/>
      </c>
      <c r="BN482" s="34"/>
      <c r="BO482" s="32" t="str">
        <f t="shared" si="269"/>
        <v/>
      </c>
      <c r="BP482" s="34"/>
      <c r="BQ482" s="32" t="str">
        <f t="shared" si="270"/>
        <v/>
      </c>
      <c r="BR482" s="34"/>
      <c r="BS482" s="36" t="str">
        <f t="shared" si="271"/>
        <v/>
      </c>
      <c r="BT482" s="36" t="str">
        <f t="shared" si="272"/>
        <v/>
      </c>
      <c r="BU482" s="36" t="str">
        <f t="shared" si="273"/>
        <v/>
      </c>
      <c r="BV482" s="55"/>
      <c r="BW482" s="36" t="str">
        <f t="shared" si="274"/>
        <v/>
      </c>
      <c r="BX482" s="36" t="str">
        <f t="shared" si="274"/>
        <v/>
      </c>
      <c r="BY482" s="31"/>
      <c r="BZ482" s="38"/>
      <c r="CB482" s="120" t="e">
        <f t="shared" ca="1" si="243"/>
        <v>#VALUE!</v>
      </c>
      <c r="CC482" s="2" t="e">
        <f t="shared" ca="1" si="275"/>
        <v>#VALUE!</v>
      </c>
    </row>
    <row r="483" spans="1:81" s="10" customFormat="1" ht="25.15" customHeight="1" x14ac:dyDescent="0.2">
      <c r="A483" s="52" t="str">
        <f t="shared" si="276"/>
        <v/>
      </c>
      <c r="B483" s="157" t="e">
        <f t="shared" ca="1" si="244"/>
        <v>#VALUE!</v>
      </c>
      <c r="C483" s="157" t="e">
        <f t="shared" si="245"/>
        <v>#VALUE!</v>
      </c>
      <c r="D483" s="29"/>
      <c r="E483" s="155" t="str">
        <f ca="1">IFERROR(INDIRECT(ADDRESS(MATCH(D483,CatModules!C:C,0),2,1,1,"CatModules")),"")</f>
        <v/>
      </c>
      <c r="F483" s="96"/>
      <c r="G483" s="156" t="str">
        <f ca="1">IFERROR(INDIRECT(ADDRESS(MATCH(CONCATENATE(E483,"-",F483),CatInt!K:K,0),3,1,1,"CatInt")),"")</f>
        <v/>
      </c>
      <c r="H483" s="45" t="str">
        <f>IF(F483="","",VLOOKUP(F483,#REF!,2,FALSE))</f>
        <v/>
      </c>
      <c r="I483" s="29"/>
      <c r="J483" s="155" t="e">
        <f t="shared" si="246"/>
        <v>#VALUE!</v>
      </c>
      <c r="K483" s="155" t="e">
        <f t="shared" si="247"/>
        <v>#VALUE!</v>
      </c>
      <c r="L483" s="153"/>
      <c r="M483" s="53"/>
      <c r="N483" s="175">
        <f t="shared" si="248"/>
        <v>1483</v>
      </c>
      <c r="O483" s="53"/>
      <c r="P483" s="175">
        <f t="shared" si="249"/>
        <v>10483</v>
      </c>
      <c r="Q483" s="30"/>
      <c r="R483" s="149" t="str">
        <f>IFERROR(VLOOKUP(Q483,Setup!D$16:E$25,2,FALSE),"")</f>
        <v/>
      </c>
      <c r="S483" s="51" t="str">
        <f ca="1">IFERROR(IF(OR(I483="",VLOOKUP(I483,CatCostInp!$E$2:$K$88,7,FALSE)=0),"",VLOOKUP(I483,CatCostInp!$E$2:$K$88,7,FALSE)),"")</f>
        <v/>
      </c>
      <c r="T483" s="159" t="e">
        <f>VLOOKUP(U483,#REF!,2,FALSE)</f>
        <v>#REF!</v>
      </c>
      <c r="U483" s="30"/>
      <c r="V483" s="1" t="str">
        <f ca="1">IF(U483=Setup!$C$10,"Grant",IF('Other Pharma &amp; Health Products'!U483=Setup!$C$11,"Local",IF('Other Pharma &amp; Health Products'!U483=Setup!$C$12,"Other","")))</f>
        <v/>
      </c>
      <c r="W483" s="34"/>
      <c r="X483" s="148"/>
      <c r="Y483" s="34"/>
      <c r="Z483" s="36" t="str">
        <f t="shared" si="250"/>
        <v/>
      </c>
      <c r="AA483" s="34"/>
      <c r="AB483" s="32" t="str">
        <f t="shared" si="251"/>
        <v/>
      </c>
      <c r="AC483" s="34"/>
      <c r="AD483" s="32" t="str">
        <f t="shared" si="252"/>
        <v/>
      </c>
      <c r="AE483" s="34"/>
      <c r="AF483" s="36" t="str">
        <f t="shared" si="253"/>
        <v/>
      </c>
      <c r="AG483" s="36" t="str">
        <f t="shared" si="254"/>
        <v/>
      </c>
      <c r="AH483" s="36" t="str">
        <f t="shared" si="255"/>
        <v/>
      </c>
      <c r="AI483" s="55"/>
      <c r="AJ483" s="37"/>
      <c r="AK483" s="148"/>
      <c r="AL483" s="34"/>
      <c r="AM483" s="32" t="str">
        <f t="shared" si="256"/>
        <v/>
      </c>
      <c r="AN483" s="34"/>
      <c r="AO483" s="32" t="str">
        <f t="shared" si="257"/>
        <v/>
      </c>
      <c r="AP483" s="34"/>
      <c r="AQ483" s="32" t="str">
        <f t="shared" si="258"/>
        <v/>
      </c>
      <c r="AR483" s="34"/>
      <c r="AS483" s="36" t="str">
        <f t="shared" si="259"/>
        <v/>
      </c>
      <c r="AT483" s="36" t="str">
        <f t="shared" si="260"/>
        <v/>
      </c>
      <c r="AU483" s="36" t="str">
        <f t="shared" si="261"/>
        <v/>
      </c>
      <c r="AV483" s="55"/>
      <c r="AW483" s="34"/>
      <c r="AX483" s="148"/>
      <c r="AY483" s="34"/>
      <c r="AZ483" s="32" t="str">
        <f t="shared" si="262"/>
        <v/>
      </c>
      <c r="BA483" s="34"/>
      <c r="BB483" s="32" t="str">
        <f t="shared" si="263"/>
        <v/>
      </c>
      <c r="BC483" s="34"/>
      <c r="BD483" s="32" t="str">
        <f t="shared" si="264"/>
        <v/>
      </c>
      <c r="BE483" s="34"/>
      <c r="BF483" s="36" t="str">
        <f t="shared" si="265"/>
        <v/>
      </c>
      <c r="BG483" s="36" t="str">
        <f t="shared" si="266"/>
        <v/>
      </c>
      <c r="BH483" s="36" t="str">
        <f t="shared" si="267"/>
        <v/>
      </c>
      <c r="BI483" s="55"/>
      <c r="BJ483" s="34"/>
      <c r="BK483" s="148"/>
      <c r="BL483" s="34"/>
      <c r="BM483" s="32" t="str">
        <f t="shared" si="268"/>
        <v/>
      </c>
      <c r="BN483" s="34"/>
      <c r="BO483" s="32" t="str">
        <f t="shared" si="269"/>
        <v/>
      </c>
      <c r="BP483" s="34"/>
      <c r="BQ483" s="32" t="str">
        <f t="shared" si="270"/>
        <v/>
      </c>
      <c r="BR483" s="34"/>
      <c r="BS483" s="36" t="str">
        <f t="shared" si="271"/>
        <v/>
      </c>
      <c r="BT483" s="36" t="str">
        <f t="shared" si="272"/>
        <v/>
      </c>
      <c r="BU483" s="36" t="str">
        <f t="shared" si="273"/>
        <v/>
      </c>
      <c r="BV483" s="55"/>
      <c r="BW483" s="36" t="str">
        <f t="shared" si="274"/>
        <v/>
      </c>
      <c r="BX483" s="36" t="str">
        <f t="shared" si="274"/>
        <v/>
      </c>
      <c r="BY483" s="31"/>
      <c r="BZ483" s="38"/>
      <c r="CB483" s="120" t="e">
        <f t="shared" ca="1" si="243"/>
        <v>#VALUE!</v>
      </c>
      <c r="CC483" s="2" t="e">
        <f t="shared" ca="1" si="275"/>
        <v>#VALUE!</v>
      </c>
    </row>
    <row r="484" spans="1:81" s="10" customFormat="1" ht="25.15" customHeight="1" x14ac:dyDescent="0.2">
      <c r="A484" s="52" t="str">
        <f t="shared" si="276"/>
        <v/>
      </c>
      <c r="B484" s="157" t="e">
        <f t="shared" ca="1" si="244"/>
        <v>#VALUE!</v>
      </c>
      <c r="C484" s="157" t="e">
        <f t="shared" si="245"/>
        <v>#VALUE!</v>
      </c>
      <c r="D484" s="29"/>
      <c r="E484" s="155" t="str">
        <f ca="1">IFERROR(INDIRECT(ADDRESS(MATCH(D484,CatModules!C:C,0),2,1,1,"CatModules")),"")</f>
        <v/>
      </c>
      <c r="F484" s="96"/>
      <c r="G484" s="156" t="str">
        <f ca="1">IFERROR(INDIRECT(ADDRESS(MATCH(CONCATENATE(E484,"-",F484),CatInt!K:K,0),3,1,1,"CatInt")),"")</f>
        <v/>
      </c>
      <c r="H484" s="45" t="str">
        <f>IF(F484="","",VLOOKUP(F484,#REF!,2,FALSE))</f>
        <v/>
      </c>
      <c r="I484" s="29"/>
      <c r="J484" s="155" t="e">
        <f t="shared" si="246"/>
        <v>#VALUE!</v>
      </c>
      <c r="K484" s="155" t="e">
        <f t="shared" si="247"/>
        <v>#VALUE!</v>
      </c>
      <c r="L484" s="153"/>
      <c r="M484" s="53"/>
      <c r="N484" s="175">
        <f t="shared" si="248"/>
        <v>1484</v>
      </c>
      <c r="O484" s="53"/>
      <c r="P484" s="175">
        <f t="shared" si="249"/>
        <v>10484</v>
      </c>
      <c r="Q484" s="30"/>
      <c r="R484" s="149" t="str">
        <f>IFERROR(VLOOKUP(Q484,Setup!D$16:E$25,2,FALSE),"")</f>
        <v/>
      </c>
      <c r="S484" s="51" t="str">
        <f ca="1">IFERROR(IF(OR(I484="",VLOOKUP(I484,CatCostInp!$E$2:$K$88,7,FALSE)=0),"",VLOOKUP(I484,CatCostInp!$E$2:$K$88,7,FALSE)),"")</f>
        <v/>
      </c>
      <c r="T484" s="159" t="e">
        <f>VLOOKUP(U484,#REF!,2,FALSE)</f>
        <v>#REF!</v>
      </c>
      <c r="U484" s="30"/>
      <c r="V484" s="1" t="str">
        <f ca="1">IF(U484=Setup!$C$10,"Grant",IF('Other Pharma &amp; Health Products'!U484=Setup!$C$11,"Local",IF('Other Pharma &amp; Health Products'!U484=Setup!$C$12,"Other","")))</f>
        <v/>
      </c>
      <c r="W484" s="34"/>
      <c r="X484" s="148"/>
      <c r="Y484" s="34"/>
      <c r="Z484" s="36" t="str">
        <f t="shared" si="250"/>
        <v/>
      </c>
      <c r="AA484" s="34"/>
      <c r="AB484" s="32" t="str">
        <f t="shared" si="251"/>
        <v/>
      </c>
      <c r="AC484" s="34"/>
      <c r="AD484" s="32" t="str">
        <f t="shared" si="252"/>
        <v/>
      </c>
      <c r="AE484" s="34"/>
      <c r="AF484" s="36" t="str">
        <f t="shared" si="253"/>
        <v/>
      </c>
      <c r="AG484" s="36" t="str">
        <f t="shared" si="254"/>
        <v/>
      </c>
      <c r="AH484" s="36" t="str">
        <f t="shared" si="255"/>
        <v/>
      </c>
      <c r="AI484" s="55"/>
      <c r="AJ484" s="37"/>
      <c r="AK484" s="148"/>
      <c r="AL484" s="34"/>
      <c r="AM484" s="32" t="str">
        <f t="shared" si="256"/>
        <v/>
      </c>
      <c r="AN484" s="34"/>
      <c r="AO484" s="32" t="str">
        <f t="shared" si="257"/>
        <v/>
      </c>
      <c r="AP484" s="34"/>
      <c r="AQ484" s="32" t="str">
        <f t="shared" si="258"/>
        <v/>
      </c>
      <c r="AR484" s="34"/>
      <c r="AS484" s="36" t="str">
        <f t="shared" si="259"/>
        <v/>
      </c>
      <c r="AT484" s="36" t="str">
        <f t="shared" si="260"/>
        <v/>
      </c>
      <c r="AU484" s="36" t="str">
        <f t="shared" si="261"/>
        <v/>
      </c>
      <c r="AV484" s="55"/>
      <c r="AW484" s="34"/>
      <c r="AX484" s="148"/>
      <c r="AY484" s="34"/>
      <c r="AZ484" s="32" t="str">
        <f t="shared" si="262"/>
        <v/>
      </c>
      <c r="BA484" s="34"/>
      <c r="BB484" s="32" t="str">
        <f t="shared" si="263"/>
        <v/>
      </c>
      <c r="BC484" s="34"/>
      <c r="BD484" s="32" t="str">
        <f t="shared" si="264"/>
        <v/>
      </c>
      <c r="BE484" s="34"/>
      <c r="BF484" s="36" t="str">
        <f t="shared" si="265"/>
        <v/>
      </c>
      <c r="BG484" s="36" t="str">
        <f t="shared" si="266"/>
        <v/>
      </c>
      <c r="BH484" s="36" t="str">
        <f t="shared" si="267"/>
        <v/>
      </c>
      <c r="BI484" s="55"/>
      <c r="BJ484" s="34"/>
      <c r="BK484" s="148"/>
      <c r="BL484" s="34"/>
      <c r="BM484" s="32" t="str">
        <f t="shared" si="268"/>
        <v/>
      </c>
      <c r="BN484" s="34"/>
      <c r="BO484" s="32" t="str">
        <f t="shared" si="269"/>
        <v/>
      </c>
      <c r="BP484" s="34"/>
      <c r="BQ484" s="32" t="str">
        <f t="shared" si="270"/>
        <v/>
      </c>
      <c r="BR484" s="34"/>
      <c r="BS484" s="36" t="str">
        <f t="shared" si="271"/>
        <v/>
      </c>
      <c r="BT484" s="36" t="str">
        <f t="shared" si="272"/>
        <v/>
      </c>
      <c r="BU484" s="36" t="str">
        <f t="shared" si="273"/>
        <v/>
      </c>
      <c r="BV484" s="55"/>
      <c r="BW484" s="36" t="str">
        <f t="shared" si="274"/>
        <v/>
      </c>
      <c r="BX484" s="36" t="str">
        <f t="shared" si="274"/>
        <v/>
      </c>
      <c r="BY484" s="31"/>
      <c r="BZ484" s="38"/>
      <c r="CB484" s="120" t="e">
        <f t="shared" ca="1" si="243"/>
        <v>#VALUE!</v>
      </c>
      <c r="CC484" s="2" t="e">
        <f t="shared" ca="1" si="275"/>
        <v>#VALUE!</v>
      </c>
    </row>
    <row r="485" spans="1:81" s="10" customFormat="1" ht="25.15" customHeight="1" x14ac:dyDescent="0.2">
      <c r="A485" s="52" t="str">
        <f t="shared" si="276"/>
        <v/>
      </c>
      <c r="B485" s="157" t="e">
        <f t="shared" ca="1" si="244"/>
        <v>#VALUE!</v>
      </c>
      <c r="C485" s="157" t="e">
        <f t="shared" si="245"/>
        <v>#VALUE!</v>
      </c>
      <c r="D485" s="29"/>
      <c r="E485" s="155" t="str">
        <f ca="1">IFERROR(INDIRECT(ADDRESS(MATCH(D485,CatModules!C:C,0),2,1,1,"CatModules")),"")</f>
        <v/>
      </c>
      <c r="F485" s="96"/>
      <c r="G485" s="156" t="str">
        <f ca="1">IFERROR(INDIRECT(ADDRESS(MATCH(CONCATENATE(E485,"-",F485),CatInt!K:K,0),3,1,1,"CatInt")),"")</f>
        <v/>
      </c>
      <c r="H485" s="45" t="str">
        <f>IF(F485="","",VLOOKUP(F485,#REF!,2,FALSE))</f>
        <v/>
      </c>
      <c r="I485" s="29"/>
      <c r="J485" s="155" t="e">
        <f t="shared" si="246"/>
        <v>#VALUE!</v>
      </c>
      <c r="K485" s="155" t="e">
        <f t="shared" si="247"/>
        <v>#VALUE!</v>
      </c>
      <c r="L485" s="153"/>
      <c r="M485" s="53"/>
      <c r="N485" s="175">
        <f t="shared" si="248"/>
        <v>1485</v>
      </c>
      <c r="O485" s="53"/>
      <c r="P485" s="175">
        <f t="shared" si="249"/>
        <v>10485</v>
      </c>
      <c r="Q485" s="30"/>
      <c r="R485" s="149" t="str">
        <f>IFERROR(VLOOKUP(Q485,Setup!D$16:E$25,2,FALSE),"")</f>
        <v/>
      </c>
      <c r="S485" s="51" t="str">
        <f ca="1">IFERROR(IF(OR(I485="",VLOOKUP(I485,CatCostInp!$E$2:$K$88,7,FALSE)=0),"",VLOOKUP(I485,CatCostInp!$E$2:$K$88,7,FALSE)),"")</f>
        <v/>
      </c>
      <c r="T485" s="159" t="e">
        <f>VLOOKUP(U485,#REF!,2,FALSE)</f>
        <v>#REF!</v>
      </c>
      <c r="U485" s="30"/>
      <c r="V485" s="1" t="str">
        <f ca="1">IF(U485=Setup!$C$10,"Grant",IF('Other Pharma &amp; Health Products'!U485=Setup!$C$11,"Local",IF('Other Pharma &amp; Health Products'!U485=Setup!$C$12,"Other","")))</f>
        <v/>
      </c>
      <c r="W485" s="34"/>
      <c r="X485" s="148"/>
      <c r="Y485" s="34"/>
      <c r="Z485" s="36" t="str">
        <f t="shared" si="250"/>
        <v/>
      </c>
      <c r="AA485" s="34"/>
      <c r="AB485" s="32" t="str">
        <f t="shared" si="251"/>
        <v/>
      </c>
      <c r="AC485" s="34"/>
      <c r="AD485" s="32" t="str">
        <f t="shared" si="252"/>
        <v/>
      </c>
      <c r="AE485" s="34"/>
      <c r="AF485" s="36" t="str">
        <f t="shared" si="253"/>
        <v/>
      </c>
      <c r="AG485" s="36" t="str">
        <f t="shared" si="254"/>
        <v/>
      </c>
      <c r="AH485" s="36" t="str">
        <f t="shared" si="255"/>
        <v/>
      </c>
      <c r="AI485" s="55"/>
      <c r="AJ485" s="37"/>
      <c r="AK485" s="148"/>
      <c r="AL485" s="34"/>
      <c r="AM485" s="32" t="str">
        <f t="shared" si="256"/>
        <v/>
      </c>
      <c r="AN485" s="34"/>
      <c r="AO485" s="32" t="str">
        <f t="shared" si="257"/>
        <v/>
      </c>
      <c r="AP485" s="34"/>
      <c r="AQ485" s="32" t="str">
        <f t="shared" si="258"/>
        <v/>
      </c>
      <c r="AR485" s="34"/>
      <c r="AS485" s="36" t="str">
        <f t="shared" si="259"/>
        <v/>
      </c>
      <c r="AT485" s="36" t="str">
        <f t="shared" si="260"/>
        <v/>
      </c>
      <c r="AU485" s="36" t="str">
        <f t="shared" si="261"/>
        <v/>
      </c>
      <c r="AV485" s="55"/>
      <c r="AW485" s="34"/>
      <c r="AX485" s="148"/>
      <c r="AY485" s="34"/>
      <c r="AZ485" s="32" t="str">
        <f t="shared" si="262"/>
        <v/>
      </c>
      <c r="BA485" s="34"/>
      <c r="BB485" s="32" t="str">
        <f t="shared" si="263"/>
        <v/>
      </c>
      <c r="BC485" s="34"/>
      <c r="BD485" s="32" t="str">
        <f t="shared" si="264"/>
        <v/>
      </c>
      <c r="BE485" s="34"/>
      <c r="BF485" s="36" t="str">
        <f t="shared" si="265"/>
        <v/>
      </c>
      <c r="BG485" s="36" t="str">
        <f t="shared" si="266"/>
        <v/>
      </c>
      <c r="BH485" s="36" t="str">
        <f t="shared" si="267"/>
        <v/>
      </c>
      <c r="BI485" s="55"/>
      <c r="BJ485" s="34"/>
      <c r="BK485" s="148"/>
      <c r="BL485" s="34"/>
      <c r="BM485" s="32" t="str">
        <f t="shared" si="268"/>
        <v/>
      </c>
      <c r="BN485" s="34"/>
      <c r="BO485" s="32" t="str">
        <f t="shared" si="269"/>
        <v/>
      </c>
      <c r="BP485" s="34"/>
      <c r="BQ485" s="32" t="str">
        <f t="shared" si="270"/>
        <v/>
      </c>
      <c r="BR485" s="34"/>
      <c r="BS485" s="36" t="str">
        <f t="shared" si="271"/>
        <v/>
      </c>
      <c r="BT485" s="36" t="str">
        <f t="shared" si="272"/>
        <v/>
      </c>
      <c r="BU485" s="36" t="str">
        <f t="shared" si="273"/>
        <v/>
      </c>
      <c r="BV485" s="55"/>
      <c r="BW485" s="36" t="str">
        <f t="shared" si="274"/>
        <v/>
      </c>
      <c r="BX485" s="36" t="str">
        <f t="shared" si="274"/>
        <v/>
      </c>
      <c r="BY485" s="31"/>
      <c r="BZ485" s="38"/>
      <c r="CB485" s="120" t="e">
        <f t="shared" ca="1" si="243"/>
        <v>#VALUE!</v>
      </c>
      <c r="CC485" s="2" t="e">
        <f t="shared" ca="1" si="275"/>
        <v>#VALUE!</v>
      </c>
    </row>
    <row r="486" spans="1:81" s="10" customFormat="1" ht="25.15" customHeight="1" x14ac:dyDescent="0.2">
      <c r="A486" s="52" t="str">
        <f t="shared" si="276"/>
        <v/>
      </c>
      <c r="B486" s="157" t="e">
        <f t="shared" ca="1" si="244"/>
        <v>#VALUE!</v>
      </c>
      <c r="C486" s="157" t="e">
        <f t="shared" si="245"/>
        <v>#VALUE!</v>
      </c>
      <c r="D486" s="29"/>
      <c r="E486" s="155" t="str">
        <f ca="1">IFERROR(INDIRECT(ADDRESS(MATCH(D486,CatModules!C:C,0),2,1,1,"CatModules")),"")</f>
        <v/>
      </c>
      <c r="F486" s="96"/>
      <c r="G486" s="156" t="str">
        <f ca="1">IFERROR(INDIRECT(ADDRESS(MATCH(CONCATENATE(E486,"-",F486),CatInt!K:K,0),3,1,1,"CatInt")),"")</f>
        <v/>
      </c>
      <c r="H486" s="45" t="str">
        <f>IF(F486="","",VLOOKUP(F486,#REF!,2,FALSE))</f>
        <v/>
      </c>
      <c r="I486" s="29"/>
      <c r="J486" s="155" t="e">
        <f t="shared" si="246"/>
        <v>#VALUE!</v>
      </c>
      <c r="K486" s="155" t="e">
        <f t="shared" si="247"/>
        <v>#VALUE!</v>
      </c>
      <c r="L486" s="153"/>
      <c r="M486" s="53"/>
      <c r="N486" s="175">
        <f t="shared" si="248"/>
        <v>1486</v>
      </c>
      <c r="O486" s="53"/>
      <c r="P486" s="175">
        <f t="shared" si="249"/>
        <v>10486</v>
      </c>
      <c r="Q486" s="30"/>
      <c r="R486" s="149" t="str">
        <f>IFERROR(VLOOKUP(Q486,Setup!D$16:E$25,2,FALSE),"")</f>
        <v/>
      </c>
      <c r="S486" s="51" t="str">
        <f ca="1">IFERROR(IF(OR(I486="",VLOOKUP(I486,CatCostInp!$E$2:$K$88,7,FALSE)=0),"",VLOOKUP(I486,CatCostInp!$E$2:$K$88,7,FALSE)),"")</f>
        <v/>
      </c>
      <c r="T486" s="159" t="e">
        <f>VLOOKUP(U486,#REF!,2,FALSE)</f>
        <v>#REF!</v>
      </c>
      <c r="U486" s="30"/>
      <c r="V486" s="1" t="str">
        <f ca="1">IF(U486=Setup!$C$10,"Grant",IF('Other Pharma &amp; Health Products'!U486=Setup!$C$11,"Local",IF('Other Pharma &amp; Health Products'!U486=Setup!$C$12,"Other","")))</f>
        <v/>
      </c>
      <c r="W486" s="34"/>
      <c r="X486" s="148"/>
      <c r="Y486" s="34"/>
      <c r="Z486" s="36" t="str">
        <f t="shared" si="250"/>
        <v/>
      </c>
      <c r="AA486" s="34"/>
      <c r="AB486" s="32" t="str">
        <f t="shared" si="251"/>
        <v/>
      </c>
      <c r="AC486" s="34"/>
      <c r="AD486" s="32" t="str">
        <f t="shared" si="252"/>
        <v/>
      </c>
      <c r="AE486" s="34"/>
      <c r="AF486" s="36" t="str">
        <f t="shared" si="253"/>
        <v/>
      </c>
      <c r="AG486" s="36" t="str">
        <f t="shared" si="254"/>
        <v/>
      </c>
      <c r="AH486" s="36" t="str">
        <f t="shared" si="255"/>
        <v/>
      </c>
      <c r="AI486" s="55"/>
      <c r="AJ486" s="37"/>
      <c r="AK486" s="148"/>
      <c r="AL486" s="34"/>
      <c r="AM486" s="32" t="str">
        <f t="shared" si="256"/>
        <v/>
      </c>
      <c r="AN486" s="34"/>
      <c r="AO486" s="32" t="str">
        <f t="shared" si="257"/>
        <v/>
      </c>
      <c r="AP486" s="34"/>
      <c r="AQ486" s="32" t="str">
        <f t="shared" si="258"/>
        <v/>
      </c>
      <c r="AR486" s="34"/>
      <c r="AS486" s="36" t="str">
        <f t="shared" si="259"/>
        <v/>
      </c>
      <c r="AT486" s="36" t="str">
        <f t="shared" si="260"/>
        <v/>
      </c>
      <c r="AU486" s="36" t="str">
        <f t="shared" si="261"/>
        <v/>
      </c>
      <c r="AV486" s="55"/>
      <c r="AW486" s="34"/>
      <c r="AX486" s="148"/>
      <c r="AY486" s="34"/>
      <c r="AZ486" s="32" t="str">
        <f t="shared" si="262"/>
        <v/>
      </c>
      <c r="BA486" s="34"/>
      <c r="BB486" s="32" t="str">
        <f t="shared" si="263"/>
        <v/>
      </c>
      <c r="BC486" s="34"/>
      <c r="BD486" s="32" t="str">
        <f t="shared" si="264"/>
        <v/>
      </c>
      <c r="BE486" s="34"/>
      <c r="BF486" s="36" t="str">
        <f t="shared" si="265"/>
        <v/>
      </c>
      <c r="BG486" s="36" t="str">
        <f t="shared" si="266"/>
        <v/>
      </c>
      <c r="BH486" s="36" t="str">
        <f t="shared" si="267"/>
        <v/>
      </c>
      <c r="BI486" s="55"/>
      <c r="BJ486" s="34"/>
      <c r="BK486" s="148"/>
      <c r="BL486" s="34"/>
      <c r="BM486" s="32" t="str">
        <f t="shared" si="268"/>
        <v/>
      </c>
      <c r="BN486" s="34"/>
      <c r="BO486" s="32" t="str">
        <f t="shared" si="269"/>
        <v/>
      </c>
      <c r="BP486" s="34"/>
      <c r="BQ486" s="32" t="str">
        <f t="shared" si="270"/>
        <v/>
      </c>
      <c r="BR486" s="34"/>
      <c r="BS486" s="36" t="str">
        <f t="shared" si="271"/>
        <v/>
      </c>
      <c r="BT486" s="36" t="str">
        <f t="shared" si="272"/>
        <v/>
      </c>
      <c r="BU486" s="36" t="str">
        <f t="shared" si="273"/>
        <v/>
      </c>
      <c r="BV486" s="55"/>
      <c r="BW486" s="36" t="str">
        <f t="shared" si="274"/>
        <v/>
      </c>
      <c r="BX486" s="36" t="str">
        <f t="shared" si="274"/>
        <v/>
      </c>
      <c r="BY486" s="31"/>
      <c r="BZ486" s="38"/>
      <c r="CB486" s="120" t="e">
        <f t="shared" ca="1" si="243"/>
        <v>#VALUE!</v>
      </c>
      <c r="CC486" s="2" t="e">
        <f t="shared" ca="1" si="275"/>
        <v>#VALUE!</v>
      </c>
    </row>
    <row r="487" spans="1:81" s="10" customFormat="1" ht="25.15" customHeight="1" x14ac:dyDescent="0.2">
      <c r="A487" s="52" t="str">
        <f t="shared" si="276"/>
        <v/>
      </c>
      <c r="B487" s="157" t="e">
        <f t="shared" ca="1" si="244"/>
        <v>#VALUE!</v>
      </c>
      <c r="C487" s="157" t="e">
        <f t="shared" si="245"/>
        <v>#VALUE!</v>
      </c>
      <c r="D487" s="29"/>
      <c r="E487" s="155" t="str">
        <f ca="1">IFERROR(INDIRECT(ADDRESS(MATCH(D487,CatModules!C:C,0),2,1,1,"CatModules")),"")</f>
        <v/>
      </c>
      <c r="F487" s="96"/>
      <c r="G487" s="156" t="str">
        <f ca="1">IFERROR(INDIRECT(ADDRESS(MATCH(CONCATENATE(E487,"-",F487),CatInt!K:K,0),3,1,1,"CatInt")),"")</f>
        <v/>
      </c>
      <c r="H487" s="45" t="str">
        <f>IF(F487="","",VLOOKUP(F487,#REF!,2,FALSE))</f>
        <v/>
      </c>
      <c r="I487" s="29"/>
      <c r="J487" s="155" t="e">
        <f t="shared" si="246"/>
        <v>#VALUE!</v>
      </c>
      <c r="K487" s="155" t="e">
        <f t="shared" si="247"/>
        <v>#VALUE!</v>
      </c>
      <c r="L487" s="153"/>
      <c r="M487" s="53"/>
      <c r="N487" s="175">
        <f t="shared" si="248"/>
        <v>1487</v>
      </c>
      <c r="O487" s="53"/>
      <c r="P487" s="175">
        <f t="shared" si="249"/>
        <v>10487</v>
      </c>
      <c r="Q487" s="30"/>
      <c r="R487" s="149" t="str">
        <f>IFERROR(VLOOKUP(Q487,Setup!D$16:E$25,2,FALSE),"")</f>
        <v/>
      </c>
      <c r="S487" s="51" t="str">
        <f ca="1">IFERROR(IF(OR(I487="",VLOOKUP(I487,CatCostInp!$E$2:$K$88,7,FALSE)=0),"",VLOOKUP(I487,CatCostInp!$E$2:$K$88,7,FALSE)),"")</f>
        <v/>
      </c>
      <c r="T487" s="159" t="e">
        <f>VLOOKUP(U487,#REF!,2,FALSE)</f>
        <v>#REF!</v>
      </c>
      <c r="U487" s="30"/>
      <c r="V487" s="1" t="str">
        <f ca="1">IF(U487=Setup!$C$10,"Grant",IF('Other Pharma &amp; Health Products'!U487=Setup!$C$11,"Local",IF('Other Pharma &amp; Health Products'!U487=Setup!$C$12,"Other","")))</f>
        <v/>
      </c>
      <c r="W487" s="34"/>
      <c r="X487" s="148"/>
      <c r="Y487" s="34"/>
      <c r="Z487" s="36" t="str">
        <f t="shared" si="250"/>
        <v/>
      </c>
      <c r="AA487" s="34"/>
      <c r="AB487" s="32" t="str">
        <f t="shared" si="251"/>
        <v/>
      </c>
      <c r="AC487" s="34"/>
      <c r="AD487" s="32" t="str">
        <f t="shared" si="252"/>
        <v/>
      </c>
      <c r="AE487" s="34"/>
      <c r="AF487" s="36" t="str">
        <f t="shared" si="253"/>
        <v/>
      </c>
      <c r="AG487" s="36" t="str">
        <f t="shared" si="254"/>
        <v/>
      </c>
      <c r="AH487" s="36" t="str">
        <f t="shared" si="255"/>
        <v/>
      </c>
      <c r="AI487" s="55"/>
      <c r="AJ487" s="37"/>
      <c r="AK487" s="148"/>
      <c r="AL487" s="34"/>
      <c r="AM487" s="32" t="str">
        <f t="shared" si="256"/>
        <v/>
      </c>
      <c r="AN487" s="34"/>
      <c r="AO487" s="32" t="str">
        <f t="shared" si="257"/>
        <v/>
      </c>
      <c r="AP487" s="34"/>
      <c r="AQ487" s="32" t="str">
        <f t="shared" si="258"/>
        <v/>
      </c>
      <c r="AR487" s="34"/>
      <c r="AS487" s="36" t="str">
        <f t="shared" si="259"/>
        <v/>
      </c>
      <c r="AT487" s="36" t="str">
        <f t="shared" si="260"/>
        <v/>
      </c>
      <c r="AU487" s="36" t="str">
        <f t="shared" si="261"/>
        <v/>
      </c>
      <c r="AV487" s="55"/>
      <c r="AW487" s="34"/>
      <c r="AX487" s="148"/>
      <c r="AY487" s="34"/>
      <c r="AZ487" s="32" t="str">
        <f t="shared" si="262"/>
        <v/>
      </c>
      <c r="BA487" s="34"/>
      <c r="BB487" s="32" t="str">
        <f t="shared" si="263"/>
        <v/>
      </c>
      <c r="BC487" s="34"/>
      <c r="BD487" s="32" t="str">
        <f t="shared" si="264"/>
        <v/>
      </c>
      <c r="BE487" s="34"/>
      <c r="BF487" s="36" t="str">
        <f t="shared" si="265"/>
        <v/>
      </c>
      <c r="BG487" s="36" t="str">
        <f t="shared" si="266"/>
        <v/>
      </c>
      <c r="BH487" s="36" t="str">
        <f t="shared" si="267"/>
        <v/>
      </c>
      <c r="BI487" s="55"/>
      <c r="BJ487" s="34"/>
      <c r="BK487" s="148"/>
      <c r="BL487" s="34"/>
      <c r="BM487" s="32" t="str">
        <f t="shared" si="268"/>
        <v/>
      </c>
      <c r="BN487" s="34"/>
      <c r="BO487" s="32" t="str">
        <f t="shared" si="269"/>
        <v/>
      </c>
      <c r="BP487" s="34"/>
      <c r="BQ487" s="32" t="str">
        <f t="shared" si="270"/>
        <v/>
      </c>
      <c r="BR487" s="34"/>
      <c r="BS487" s="36" t="str">
        <f t="shared" si="271"/>
        <v/>
      </c>
      <c r="BT487" s="36" t="str">
        <f t="shared" si="272"/>
        <v/>
      </c>
      <c r="BU487" s="36" t="str">
        <f t="shared" si="273"/>
        <v/>
      </c>
      <c r="BV487" s="55"/>
      <c r="BW487" s="36" t="str">
        <f t="shared" si="274"/>
        <v/>
      </c>
      <c r="BX487" s="36" t="str">
        <f t="shared" si="274"/>
        <v/>
      </c>
      <c r="BY487" s="31"/>
      <c r="BZ487" s="38"/>
      <c r="CB487" s="120" t="e">
        <f t="shared" ca="1" si="243"/>
        <v>#VALUE!</v>
      </c>
      <c r="CC487" s="2" t="e">
        <f t="shared" ca="1" si="275"/>
        <v>#VALUE!</v>
      </c>
    </row>
    <row r="488" spans="1:81" s="10" customFormat="1" ht="25.15" customHeight="1" x14ac:dyDescent="0.2">
      <c r="A488" s="52" t="str">
        <f t="shared" si="276"/>
        <v/>
      </c>
      <c r="B488" s="157" t="e">
        <f t="shared" ca="1" si="244"/>
        <v>#VALUE!</v>
      </c>
      <c r="C488" s="157" t="e">
        <f t="shared" si="245"/>
        <v>#VALUE!</v>
      </c>
      <c r="D488" s="29"/>
      <c r="E488" s="155" t="str">
        <f ca="1">IFERROR(INDIRECT(ADDRESS(MATCH(D488,CatModules!C:C,0),2,1,1,"CatModules")),"")</f>
        <v/>
      </c>
      <c r="F488" s="96"/>
      <c r="G488" s="156" t="str">
        <f ca="1">IFERROR(INDIRECT(ADDRESS(MATCH(CONCATENATE(E488,"-",F488),CatInt!K:K,0),3,1,1,"CatInt")),"")</f>
        <v/>
      </c>
      <c r="H488" s="45" t="str">
        <f>IF(F488="","",VLOOKUP(F488,#REF!,2,FALSE))</f>
        <v/>
      </c>
      <c r="I488" s="29"/>
      <c r="J488" s="155" t="e">
        <f t="shared" si="246"/>
        <v>#VALUE!</v>
      </c>
      <c r="K488" s="155" t="e">
        <f t="shared" si="247"/>
        <v>#VALUE!</v>
      </c>
      <c r="L488" s="153"/>
      <c r="M488" s="53"/>
      <c r="N488" s="175">
        <f t="shared" si="248"/>
        <v>1488</v>
      </c>
      <c r="O488" s="53"/>
      <c r="P488" s="175">
        <f t="shared" si="249"/>
        <v>10488</v>
      </c>
      <c r="Q488" s="30"/>
      <c r="R488" s="149" t="str">
        <f>IFERROR(VLOOKUP(Q488,Setup!D$16:E$25,2,FALSE),"")</f>
        <v/>
      </c>
      <c r="S488" s="51" t="str">
        <f ca="1">IFERROR(IF(OR(I488="",VLOOKUP(I488,CatCostInp!$E$2:$K$88,7,FALSE)=0),"",VLOOKUP(I488,CatCostInp!$E$2:$K$88,7,FALSE)),"")</f>
        <v/>
      </c>
      <c r="T488" s="159" t="e">
        <f>VLOOKUP(U488,#REF!,2,FALSE)</f>
        <v>#REF!</v>
      </c>
      <c r="U488" s="30"/>
      <c r="V488" s="1" t="str">
        <f ca="1">IF(U488=Setup!$C$10,"Grant",IF('Other Pharma &amp; Health Products'!U488=Setup!$C$11,"Local",IF('Other Pharma &amp; Health Products'!U488=Setup!$C$12,"Other","")))</f>
        <v/>
      </c>
      <c r="W488" s="34"/>
      <c r="X488" s="148"/>
      <c r="Y488" s="34"/>
      <c r="Z488" s="36" t="str">
        <f t="shared" si="250"/>
        <v/>
      </c>
      <c r="AA488" s="34"/>
      <c r="AB488" s="32" t="str">
        <f t="shared" si="251"/>
        <v/>
      </c>
      <c r="AC488" s="34"/>
      <c r="AD488" s="32" t="str">
        <f t="shared" si="252"/>
        <v/>
      </c>
      <c r="AE488" s="34"/>
      <c r="AF488" s="36" t="str">
        <f t="shared" si="253"/>
        <v/>
      </c>
      <c r="AG488" s="36" t="str">
        <f t="shared" si="254"/>
        <v/>
      </c>
      <c r="AH488" s="36" t="str">
        <f t="shared" si="255"/>
        <v/>
      </c>
      <c r="AI488" s="55"/>
      <c r="AJ488" s="37"/>
      <c r="AK488" s="148"/>
      <c r="AL488" s="34"/>
      <c r="AM488" s="32" t="str">
        <f t="shared" si="256"/>
        <v/>
      </c>
      <c r="AN488" s="34"/>
      <c r="AO488" s="32" t="str">
        <f t="shared" si="257"/>
        <v/>
      </c>
      <c r="AP488" s="34"/>
      <c r="AQ488" s="32" t="str">
        <f t="shared" si="258"/>
        <v/>
      </c>
      <c r="AR488" s="34"/>
      <c r="AS488" s="36" t="str">
        <f t="shared" si="259"/>
        <v/>
      </c>
      <c r="AT488" s="36" t="str">
        <f t="shared" si="260"/>
        <v/>
      </c>
      <c r="AU488" s="36" t="str">
        <f t="shared" si="261"/>
        <v/>
      </c>
      <c r="AV488" s="55"/>
      <c r="AW488" s="34"/>
      <c r="AX488" s="148"/>
      <c r="AY488" s="34"/>
      <c r="AZ488" s="32" t="str">
        <f t="shared" si="262"/>
        <v/>
      </c>
      <c r="BA488" s="34"/>
      <c r="BB488" s="32" t="str">
        <f t="shared" si="263"/>
        <v/>
      </c>
      <c r="BC488" s="34"/>
      <c r="BD488" s="32" t="str">
        <f t="shared" si="264"/>
        <v/>
      </c>
      <c r="BE488" s="34"/>
      <c r="BF488" s="36" t="str">
        <f t="shared" si="265"/>
        <v/>
      </c>
      <c r="BG488" s="36" t="str">
        <f t="shared" si="266"/>
        <v/>
      </c>
      <c r="BH488" s="36" t="str">
        <f t="shared" si="267"/>
        <v/>
      </c>
      <c r="BI488" s="55"/>
      <c r="BJ488" s="34"/>
      <c r="BK488" s="148"/>
      <c r="BL488" s="34"/>
      <c r="BM488" s="32" t="str">
        <f t="shared" si="268"/>
        <v/>
      </c>
      <c r="BN488" s="34"/>
      <c r="BO488" s="32" t="str">
        <f t="shared" si="269"/>
        <v/>
      </c>
      <c r="BP488" s="34"/>
      <c r="BQ488" s="32" t="str">
        <f t="shared" si="270"/>
        <v/>
      </c>
      <c r="BR488" s="34"/>
      <c r="BS488" s="36" t="str">
        <f t="shared" si="271"/>
        <v/>
      </c>
      <c r="BT488" s="36" t="str">
        <f t="shared" si="272"/>
        <v/>
      </c>
      <c r="BU488" s="36" t="str">
        <f t="shared" si="273"/>
        <v/>
      </c>
      <c r="BV488" s="55"/>
      <c r="BW488" s="36" t="str">
        <f t="shared" si="274"/>
        <v/>
      </c>
      <c r="BX488" s="36" t="str">
        <f t="shared" si="274"/>
        <v/>
      </c>
      <c r="BY488" s="31"/>
      <c r="BZ488" s="38"/>
      <c r="CB488" s="120" t="e">
        <f t="shared" ca="1" si="243"/>
        <v>#VALUE!</v>
      </c>
      <c r="CC488" s="2" t="e">
        <f t="shared" ca="1" si="275"/>
        <v>#VALUE!</v>
      </c>
    </row>
    <row r="489" spans="1:81" s="10" customFormat="1" ht="25.15" customHeight="1" x14ac:dyDescent="0.2">
      <c r="A489" s="52" t="str">
        <f t="shared" si="276"/>
        <v/>
      </c>
      <c r="B489" s="157" t="e">
        <f t="shared" ca="1" si="244"/>
        <v>#VALUE!</v>
      </c>
      <c r="C489" s="157" t="e">
        <f t="shared" si="245"/>
        <v>#VALUE!</v>
      </c>
      <c r="D489" s="29"/>
      <c r="E489" s="155" t="str">
        <f ca="1">IFERROR(INDIRECT(ADDRESS(MATCH(D489,CatModules!C:C,0),2,1,1,"CatModules")),"")</f>
        <v/>
      </c>
      <c r="F489" s="96"/>
      <c r="G489" s="156" t="str">
        <f ca="1">IFERROR(INDIRECT(ADDRESS(MATCH(CONCATENATE(E489,"-",F489),CatInt!K:K,0),3,1,1,"CatInt")),"")</f>
        <v/>
      </c>
      <c r="H489" s="45" t="str">
        <f>IF(F489="","",VLOOKUP(F489,#REF!,2,FALSE))</f>
        <v/>
      </c>
      <c r="I489" s="29"/>
      <c r="J489" s="155" t="e">
        <f t="shared" si="246"/>
        <v>#VALUE!</v>
      </c>
      <c r="K489" s="155" t="e">
        <f t="shared" si="247"/>
        <v>#VALUE!</v>
      </c>
      <c r="L489" s="153"/>
      <c r="M489" s="53"/>
      <c r="N489" s="175">
        <f t="shared" si="248"/>
        <v>1489</v>
      </c>
      <c r="O489" s="53"/>
      <c r="P489" s="175">
        <f t="shared" si="249"/>
        <v>10489</v>
      </c>
      <c r="Q489" s="30"/>
      <c r="R489" s="149" t="str">
        <f>IFERROR(VLOOKUP(Q489,Setup!D$16:E$25,2,FALSE),"")</f>
        <v/>
      </c>
      <c r="S489" s="51" t="str">
        <f ca="1">IFERROR(IF(OR(I489="",VLOOKUP(I489,CatCostInp!$E$2:$K$88,7,FALSE)=0),"",VLOOKUP(I489,CatCostInp!$E$2:$K$88,7,FALSE)),"")</f>
        <v/>
      </c>
      <c r="T489" s="159" t="e">
        <f>VLOOKUP(U489,#REF!,2,FALSE)</f>
        <v>#REF!</v>
      </c>
      <c r="U489" s="30"/>
      <c r="V489" s="1" t="str">
        <f ca="1">IF(U489=Setup!$C$10,"Grant",IF('Other Pharma &amp; Health Products'!U489=Setup!$C$11,"Local",IF('Other Pharma &amp; Health Products'!U489=Setup!$C$12,"Other","")))</f>
        <v/>
      </c>
      <c r="W489" s="34"/>
      <c r="X489" s="148"/>
      <c r="Y489" s="34"/>
      <c r="Z489" s="36" t="str">
        <f t="shared" si="250"/>
        <v/>
      </c>
      <c r="AA489" s="34"/>
      <c r="AB489" s="32" t="str">
        <f t="shared" si="251"/>
        <v/>
      </c>
      <c r="AC489" s="34"/>
      <c r="AD489" s="32" t="str">
        <f t="shared" si="252"/>
        <v/>
      </c>
      <c r="AE489" s="34"/>
      <c r="AF489" s="36" t="str">
        <f t="shared" si="253"/>
        <v/>
      </c>
      <c r="AG489" s="36" t="str">
        <f t="shared" si="254"/>
        <v/>
      </c>
      <c r="AH489" s="36" t="str">
        <f t="shared" si="255"/>
        <v/>
      </c>
      <c r="AI489" s="55"/>
      <c r="AJ489" s="37"/>
      <c r="AK489" s="148"/>
      <c r="AL489" s="34"/>
      <c r="AM489" s="32" t="str">
        <f t="shared" si="256"/>
        <v/>
      </c>
      <c r="AN489" s="34"/>
      <c r="AO489" s="32" t="str">
        <f t="shared" si="257"/>
        <v/>
      </c>
      <c r="AP489" s="34"/>
      <c r="AQ489" s="32" t="str">
        <f t="shared" si="258"/>
        <v/>
      </c>
      <c r="AR489" s="34"/>
      <c r="AS489" s="36" t="str">
        <f t="shared" si="259"/>
        <v/>
      </c>
      <c r="AT489" s="36" t="str">
        <f t="shared" si="260"/>
        <v/>
      </c>
      <c r="AU489" s="36" t="str">
        <f t="shared" si="261"/>
        <v/>
      </c>
      <c r="AV489" s="55"/>
      <c r="AW489" s="34"/>
      <c r="AX489" s="148"/>
      <c r="AY489" s="34"/>
      <c r="AZ489" s="32" t="str">
        <f t="shared" si="262"/>
        <v/>
      </c>
      <c r="BA489" s="34"/>
      <c r="BB489" s="32" t="str">
        <f t="shared" si="263"/>
        <v/>
      </c>
      <c r="BC489" s="34"/>
      <c r="BD489" s="32" t="str">
        <f t="shared" si="264"/>
        <v/>
      </c>
      <c r="BE489" s="34"/>
      <c r="BF489" s="36" t="str">
        <f t="shared" si="265"/>
        <v/>
      </c>
      <c r="BG489" s="36" t="str">
        <f t="shared" si="266"/>
        <v/>
      </c>
      <c r="BH489" s="36" t="str">
        <f t="shared" si="267"/>
        <v/>
      </c>
      <c r="BI489" s="55"/>
      <c r="BJ489" s="34"/>
      <c r="BK489" s="148"/>
      <c r="BL489" s="34"/>
      <c r="BM489" s="32" t="str">
        <f t="shared" si="268"/>
        <v/>
      </c>
      <c r="BN489" s="34"/>
      <c r="BO489" s="32" t="str">
        <f t="shared" si="269"/>
        <v/>
      </c>
      <c r="BP489" s="34"/>
      <c r="BQ489" s="32" t="str">
        <f t="shared" si="270"/>
        <v/>
      </c>
      <c r="BR489" s="34"/>
      <c r="BS489" s="36" t="str">
        <f t="shared" si="271"/>
        <v/>
      </c>
      <c r="BT489" s="36" t="str">
        <f t="shared" si="272"/>
        <v/>
      </c>
      <c r="BU489" s="36" t="str">
        <f t="shared" si="273"/>
        <v/>
      </c>
      <c r="BV489" s="55"/>
      <c r="BW489" s="36" t="str">
        <f t="shared" si="274"/>
        <v/>
      </c>
      <c r="BX489" s="36" t="str">
        <f t="shared" si="274"/>
        <v/>
      </c>
      <c r="BY489" s="31"/>
      <c r="BZ489" s="38"/>
      <c r="CB489" s="120" t="e">
        <f t="shared" ca="1" si="243"/>
        <v>#VALUE!</v>
      </c>
      <c r="CC489" s="2" t="e">
        <f t="shared" ca="1" si="275"/>
        <v>#VALUE!</v>
      </c>
    </row>
    <row r="490" spans="1:81" s="10" customFormat="1" ht="25.15" customHeight="1" x14ac:dyDescent="0.2">
      <c r="A490" s="52" t="str">
        <f t="shared" si="276"/>
        <v/>
      </c>
      <c r="B490" s="157" t="e">
        <f t="shared" ca="1" si="244"/>
        <v>#VALUE!</v>
      </c>
      <c r="C490" s="157" t="e">
        <f t="shared" si="245"/>
        <v>#VALUE!</v>
      </c>
      <c r="D490" s="29"/>
      <c r="E490" s="155" t="str">
        <f ca="1">IFERROR(INDIRECT(ADDRESS(MATCH(D490,CatModules!C:C,0),2,1,1,"CatModules")),"")</f>
        <v/>
      </c>
      <c r="F490" s="96"/>
      <c r="G490" s="156" t="str">
        <f ca="1">IFERROR(INDIRECT(ADDRESS(MATCH(CONCATENATE(E490,"-",F490),CatInt!K:K,0),3,1,1,"CatInt")),"")</f>
        <v/>
      </c>
      <c r="H490" s="45" t="str">
        <f>IF(F490="","",VLOOKUP(F490,#REF!,2,FALSE))</f>
        <v/>
      </c>
      <c r="I490" s="29"/>
      <c r="J490" s="155" t="e">
        <f t="shared" si="246"/>
        <v>#VALUE!</v>
      </c>
      <c r="K490" s="155" t="e">
        <f t="shared" si="247"/>
        <v>#VALUE!</v>
      </c>
      <c r="L490" s="153"/>
      <c r="M490" s="53"/>
      <c r="N490" s="175">
        <f t="shared" si="248"/>
        <v>1490</v>
      </c>
      <c r="O490" s="53"/>
      <c r="P490" s="175">
        <f t="shared" si="249"/>
        <v>10490</v>
      </c>
      <c r="Q490" s="30"/>
      <c r="R490" s="149" t="str">
        <f>IFERROR(VLOOKUP(Q490,Setup!D$16:E$25,2,FALSE),"")</f>
        <v/>
      </c>
      <c r="S490" s="51" t="str">
        <f ca="1">IFERROR(IF(OR(I490="",VLOOKUP(I490,CatCostInp!$E$2:$K$88,7,FALSE)=0),"",VLOOKUP(I490,CatCostInp!$E$2:$K$88,7,FALSE)),"")</f>
        <v/>
      </c>
      <c r="T490" s="159" t="e">
        <f>VLOOKUP(U490,#REF!,2,FALSE)</f>
        <v>#REF!</v>
      </c>
      <c r="U490" s="30"/>
      <c r="V490" s="1" t="str">
        <f ca="1">IF(U490=Setup!$C$10,"Grant",IF('Other Pharma &amp; Health Products'!U490=Setup!$C$11,"Local",IF('Other Pharma &amp; Health Products'!U490=Setup!$C$12,"Other","")))</f>
        <v/>
      </c>
      <c r="W490" s="34"/>
      <c r="X490" s="148"/>
      <c r="Y490" s="34"/>
      <c r="Z490" s="36" t="str">
        <f t="shared" si="250"/>
        <v/>
      </c>
      <c r="AA490" s="34"/>
      <c r="AB490" s="32" t="str">
        <f t="shared" si="251"/>
        <v/>
      </c>
      <c r="AC490" s="34"/>
      <c r="AD490" s="32" t="str">
        <f t="shared" si="252"/>
        <v/>
      </c>
      <c r="AE490" s="34"/>
      <c r="AF490" s="36" t="str">
        <f t="shared" si="253"/>
        <v/>
      </c>
      <c r="AG490" s="36" t="str">
        <f t="shared" si="254"/>
        <v/>
      </c>
      <c r="AH490" s="36" t="str">
        <f t="shared" si="255"/>
        <v/>
      </c>
      <c r="AI490" s="55"/>
      <c r="AJ490" s="37"/>
      <c r="AK490" s="148"/>
      <c r="AL490" s="34"/>
      <c r="AM490" s="32" t="str">
        <f t="shared" si="256"/>
        <v/>
      </c>
      <c r="AN490" s="34"/>
      <c r="AO490" s="32" t="str">
        <f t="shared" si="257"/>
        <v/>
      </c>
      <c r="AP490" s="34"/>
      <c r="AQ490" s="32" t="str">
        <f t="shared" si="258"/>
        <v/>
      </c>
      <c r="AR490" s="34"/>
      <c r="AS490" s="36" t="str">
        <f t="shared" si="259"/>
        <v/>
      </c>
      <c r="AT490" s="36" t="str">
        <f t="shared" si="260"/>
        <v/>
      </c>
      <c r="AU490" s="36" t="str">
        <f t="shared" si="261"/>
        <v/>
      </c>
      <c r="AV490" s="55"/>
      <c r="AW490" s="34"/>
      <c r="AX490" s="148"/>
      <c r="AY490" s="34"/>
      <c r="AZ490" s="32" t="str">
        <f t="shared" si="262"/>
        <v/>
      </c>
      <c r="BA490" s="34"/>
      <c r="BB490" s="32" t="str">
        <f t="shared" si="263"/>
        <v/>
      </c>
      <c r="BC490" s="34"/>
      <c r="BD490" s="32" t="str">
        <f t="shared" si="264"/>
        <v/>
      </c>
      <c r="BE490" s="34"/>
      <c r="BF490" s="36" t="str">
        <f t="shared" si="265"/>
        <v/>
      </c>
      <c r="BG490" s="36" t="str">
        <f t="shared" si="266"/>
        <v/>
      </c>
      <c r="BH490" s="36" t="str">
        <f t="shared" si="267"/>
        <v/>
      </c>
      <c r="BI490" s="55"/>
      <c r="BJ490" s="34"/>
      <c r="BK490" s="148"/>
      <c r="BL490" s="34"/>
      <c r="BM490" s="32" t="str">
        <f t="shared" si="268"/>
        <v/>
      </c>
      <c r="BN490" s="34"/>
      <c r="BO490" s="32" t="str">
        <f t="shared" si="269"/>
        <v/>
      </c>
      <c r="BP490" s="34"/>
      <c r="BQ490" s="32" t="str">
        <f t="shared" si="270"/>
        <v/>
      </c>
      <c r="BR490" s="34"/>
      <c r="BS490" s="36" t="str">
        <f t="shared" si="271"/>
        <v/>
      </c>
      <c r="BT490" s="36" t="str">
        <f t="shared" si="272"/>
        <v/>
      </c>
      <c r="BU490" s="36" t="str">
        <f t="shared" si="273"/>
        <v/>
      </c>
      <c r="BV490" s="55"/>
      <c r="BW490" s="36" t="str">
        <f t="shared" si="274"/>
        <v/>
      </c>
      <c r="BX490" s="36" t="str">
        <f t="shared" si="274"/>
        <v/>
      </c>
      <c r="BY490" s="31"/>
      <c r="BZ490" s="38"/>
      <c r="CB490" s="120" t="e">
        <f t="shared" ca="1" si="243"/>
        <v>#VALUE!</v>
      </c>
      <c r="CC490" s="2" t="e">
        <f t="shared" ca="1" si="275"/>
        <v>#VALUE!</v>
      </c>
    </row>
    <row r="491" spans="1:81" s="10" customFormat="1" ht="25.15" customHeight="1" x14ac:dyDescent="0.2">
      <c r="A491" s="52" t="str">
        <f t="shared" si="276"/>
        <v/>
      </c>
      <c r="B491" s="157" t="e">
        <f t="shared" ca="1" si="244"/>
        <v>#VALUE!</v>
      </c>
      <c r="C491" s="157" t="e">
        <f t="shared" si="245"/>
        <v>#VALUE!</v>
      </c>
      <c r="D491" s="29"/>
      <c r="E491" s="155" t="str">
        <f ca="1">IFERROR(INDIRECT(ADDRESS(MATCH(D491,CatModules!C:C,0),2,1,1,"CatModules")),"")</f>
        <v/>
      </c>
      <c r="F491" s="96"/>
      <c r="G491" s="156" t="str">
        <f ca="1">IFERROR(INDIRECT(ADDRESS(MATCH(CONCATENATE(E491,"-",F491),CatInt!K:K,0),3,1,1,"CatInt")),"")</f>
        <v/>
      </c>
      <c r="H491" s="45" t="str">
        <f>IF(F491="","",VLOOKUP(F491,#REF!,2,FALSE))</f>
        <v/>
      </c>
      <c r="I491" s="29"/>
      <c r="J491" s="155" t="e">
        <f t="shared" si="246"/>
        <v>#VALUE!</v>
      </c>
      <c r="K491" s="155" t="e">
        <f t="shared" si="247"/>
        <v>#VALUE!</v>
      </c>
      <c r="L491" s="153"/>
      <c r="M491" s="53"/>
      <c r="N491" s="175">
        <f t="shared" si="248"/>
        <v>1491</v>
      </c>
      <c r="O491" s="53"/>
      <c r="P491" s="175">
        <f t="shared" si="249"/>
        <v>10491</v>
      </c>
      <c r="Q491" s="30"/>
      <c r="R491" s="149" t="str">
        <f>IFERROR(VLOOKUP(Q491,Setup!D$16:E$25,2,FALSE),"")</f>
        <v/>
      </c>
      <c r="S491" s="51" t="str">
        <f ca="1">IFERROR(IF(OR(I491="",VLOOKUP(I491,CatCostInp!$E$2:$K$88,7,FALSE)=0),"",VLOOKUP(I491,CatCostInp!$E$2:$K$88,7,FALSE)),"")</f>
        <v/>
      </c>
      <c r="T491" s="159" t="e">
        <f>VLOOKUP(U491,#REF!,2,FALSE)</f>
        <v>#REF!</v>
      </c>
      <c r="U491" s="30"/>
      <c r="V491" s="1" t="str">
        <f ca="1">IF(U491=Setup!$C$10,"Grant",IF('Other Pharma &amp; Health Products'!U491=Setup!$C$11,"Local",IF('Other Pharma &amp; Health Products'!U491=Setup!$C$12,"Other","")))</f>
        <v/>
      </c>
      <c r="W491" s="34"/>
      <c r="X491" s="148"/>
      <c r="Y491" s="34"/>
      <c r="Z491" s="36" t="str">
        <f t="shared" si="250"/>
        <v/>
      </c>
      <c r="AA491" s="34"/>
      <c r="AB491" s="32" t="str">
        <f t="shared" si="251"/>
        <v/>
      </c>
      <c r="AC491" s="34"/>
      <c r="AD491" s="32" t="str">
        <f t="shared" si="252"/>
        <v/>
      </c>
      <c r="AE491" s="34"/>
      <c r="AF491" s="36" t="str">
        <f t="shared" si="253"/>
        <v/>
      </c>
      <c r="AG491" s="36" t="str">
        <f t="shared" si="254"/>
        <v/>
      </c>
      <c r="AH491" s="36" t="str">
        <f t="shared" si="255"/>
        <v/>
      </c>
      <c r="AI491" s="55"/>
      <c r="AJ491" s="37"/>
      <c r="AK491" s="148"/>
      <c r="AL491" s="34"/>
      <c r="AM491" s="32" t="str">
        <f t="shared" si="256"/>
        <v/>
      </c>
      <c r="AN491" s="34"/>
      <c r="AO491" s="32" t="str">
        <f t="shared" si="257"/>
        <v/>
      </c>
      <c r="AP491" s="34"/>
      <c r="AQ491" s="32" t="str">
        <f t="shared" si="258"/>
        <v/>
      </c>
      <c r="AR491" s="34"/>
      <c r="AS491" s="36" t="str">
        <f t="shared" si="259"/>
        <v/>
      </c>
      <c r="AT491" s="36" t="str">
        <f t="shared" si="260"/>
        <v/>
      </c>
      <c r="AU491" s="36" t="str">
        <f t="shared" si="261"/>
        <v/>
      </c>
      <c r="AV491" s="55"/>
      <c r="AW491" s="34"/>
      <c r="AX491" s="148"/>
      <c r="AY491" s="34"/>
      <c r="AZ491" s="32" t="str">
        <f t="shared" si="262"/>
        <v/>
      </c>
      <c r="BA491" s="34"/>
      <c r="BB491" s="32" t="str">
        <f t="shared" si="263"/>
        <v/>
      </c>
      <c r="BC491" s="34"/>
      <c r="BD491" s="32" t="str">
        <f t="shared" si="264"/>
        <v/>
      </c>
      <c r="BE491" s="34"/>
      <c r="BF491" s="36" t="str">
        <f t="shared" si="265"/>
        <v/>
      </c>
      <c r="BG491" s="36" t="str">
        <f t="shared" si="266"/>
        <v/>
      </c>
      <c r="BH491" s="36" t="str">
        <f t="shared" si="267"/>
        <v/>
      </c>
      <c r="BI491" s="55"/>
      <c r="BJ491" s="34"/>
      <c r="BK491" s="148"/>
      <c r="BL491" s="34"/>
      <c r="BM491" s="32" t="str">
        <f t="shared" si="268"/>
        <v/>
      </c>
      <c r="BN491" s="34"/>
      <c r="BO491" s="32" t="str">
        <f t="shared" si="269"/>
        <v/>
      </c>
      <c r="BP491" s="34"/>
      <c r="BQ491" s="32" t="str">
        <f t="shared" si="270"/>
        <v/>
      </c>
      <c r="BR491" s="34"/>
      <c r="BS491" s="36" t="str">
        <f t="shared" si="271"/>
        <v/>
      </c>
      <c r="BT491" s="36" t="str">
        <f t="shared" si="272"/>
        <v/>
      </c>
      <c r="BU491" s="36" t="str">
        <f t="shared" si="273"/>
        <v/>
      </c>
      <c r="BV491" s="55"/>
      <c r="BW491" s="36" t="str">
        <f t="shared" si="274"/>
        <v/>
      </c>
      <c r="BX491" s="36" t="str">
        <f t="shared" si="274"/>
        <v/>
      </c>
      <c r="BY491" s="31"/>
      <c r="BZ491" s="38"/>
      <c r="CB491" s="120" t="e">
        <f t="shared" ca="1" si="243"/>
        <v>#VALUE!</v>
      </c>
      <c r="CC491" s="2" t="e">
        <f t="shared" ca="1" si="275"/>
        <v>#VALUE!</v>
      </c>
    </row>
    <row r="492" spans="1:81" s="10" customFormat="1" ht="25.15" customHeight="1" x14ac:dyDescent="0.2">
      <c r="A492" s="52" t="str">
        <f t="shared" si="276"/>
        <v/>
      </c>
      <c r="B492" s="157" t="e">
        <f t="shared" ca="1" si="244"/>
        <v>#VALUE!</v>
      </c>
      <c r="C492" s="157" t="e">
        <f t="shared" si="245"/>
        <v>#VALUE!</v>
      </c>
      <c r="D492" s="29"/>
      <c r="E492" s="155" t="str">
        <f ca="1">IFERROR(INDIRECT(ADDRESS(MATCH(D492,CatModules!C:C,0),2,1,1,"CatModules")),"")</f>
        <v/>
      </c>
      <c r="F492" s="96"/>
      <c r="G492" s="156" t="str">
        <f ca="1">IFERROR(INDIRECT(ADDRESS(MATCH(CONCATENATE(E492,"-",F492),CatInt!K:K,0),3,1,1,"CatInt")),"")</f>
        <v/>
      </c>
      <c r="H492" s="45" t="str">
        <f>IF(F492="","",VLOOKUP(F492,#REF!,2,FALSE))</f>
        <v/>
      </c>
      <c r="I492" s="29"/>
      <c r="J492" s="155" t="e">
        <f t="shared" si="246"/>
        <v>#VALUE!</v>
      </c>
      <c r="K492" s="155" t="e">
        <f t="shared" si="247"/>
        <v>#VALUE!</v>
      </c>
      <c r="L492" s="153"/>
      <c r="M492" s="53"/>
      <c r="N492" s="175">
        <f t="shared" si="248"/>
        <v>1492</v>
      </c>
      <c r="O492" s="53"/>
      <c r="P492" s="175">
        <f t="shared" si="249"/>
        <v>10492</v>
      </c>
      <c r="Q492" s="30"/>
      <c r="R492" s="149" t="str">
        <f>IFERROR(VLOOKUP(Q492,Setup!D$16:E$25,2,FALSE),"")</f>
        <v/>
      </c>
      <c r="S492" s="51" t="str">
        <f ca="1">IFERROR(IF(OR(I492="",VLOOKUP(I492,CatCostInp!$E$2:$K$88,7,FALSE)=0),"",VLOOKUP(I492,CatCostInp!$E$2:$K$88,7,FALSE)),"")</f>
        <v/>
      </c>
      <c r="T492" s="159" t="e">
        <f>VLOOKUP(U492,#REF!,2,FALSE)</f>
        <v>#REF!</v>
      </c>
      <c r="U492" s="30"/>
      <c r="V492" s="1" t="str">
        <f ca="1">IF(U492=Setup!$C$10,"Grant",IF('Other Pharma &amp; Health Products'!U492=Setup!$C$11,"Local",IF('Other Pharma &amp; Health Products'!U492=Setup!$C$12,"Other","")))</f>
        <v/>
      </c>
      <c r="W492" s="34"/>
      <c r="X492" s="148"/>
      <c r="Y492" s="34"/>
      <c r="Z492" s="36" t="str">
        <f t="shared" si="250"/>
        <v/>
      </c>
      <c r="AA492" s="34"/>
      <c r="AB492" s="32" t="str">
        <f t="shared" si="251"/>
        <v/>
      </c>
      <c r="AC492" s="34"/>
      <c r="AD492" s="32" t="str">
        <f t="shared" si="252"/>
        <v/>
      </c>
      <c r="AE492" s="34"/>
      <c r="AF492" s="36" t="str">
        <f t="shared" si="253"/>
        <v/>
      </c>
      <c r="AG492" s="36" t="str">
        <f t="shared" si="254"/>
        <v/>
      </c>
      <c r="AH492" s="36" t="str">
        <f t="shared" si="255"/>
        <v/>
      </c>
      <c r="AI492" s="55"/>
      <c r="AJ492" s="37"/>
      <c r="AK492" s="148"/>
      <c r="AL492" s="34"/>
      <c r="AM492" s="32" t="str">
        <f t="shared" si="256"/>
        <v/>
      </c>
      <c r="AN492" s="34"/>
      <c r="AO492" s="32" t="str">
        <f t="shared" si="257"/>
        <v/>
      </c>
      <c r="AP492" s="34"/>
      <c r="AQ492" s="32" t="str">
        <f t="shared" si="258"/>
        <v/>
      </c>
      <c r="AR492" s="34"/>
      <c r="AS492" s="36" t="str">
        <f t="shared" si="259"/>
        <v/>
      </c>
      <c r="AT492" s="36" t="str">
        <f t="shared" si="260"/>
        <v/>
      </c>
      <c r="AU492" s="36" t="str">
        <f t="shared" si="261"/>
        <v/>
      </c>
      <c r="AV492" s="55"/>
      <c r="AW492" s="34"/>
      <c r="AX492" s="148"/>
      <c r="AY492" s="34"/>
      <c r="AZ492" s="32" t="str">
        <f t="shared" si="262"/>
        <v/>
      </c>
      <c r="BA492" s="34"/>
      <c r="BB492" s="32" t="str">
        <f t="shared" si="263"/>
        <v/>
      </c>
      <c r="BC492" s="34"/>
      <c r="BD492" s="32" t="str">
        <f t="shared" si="264"/>
        <v/>
      </c>
      <c r="BE492" s="34"/>
      <c r="BF492" s="36" t="str">
        <f t="shared" si="265"/>
        <v/>
      </c>
      <c r="BG492" s="36" t="str">
        <f t="shared" si="266"/>
        <v/>
      </c>
      <c r="BH492" s="36" t="str">
        <f t="shared" si="267"/>
        <v/>
      </c>
      <c r="BI492" s="55"/>
      <c r="BJ492" s="34"/>
      <c r="BK492" s="148"/>
      <c r="BL492" s="34"/>
      <c r="BM492" s="32" t="str">
        <f t="shared" si="268"/>
        <v/>
      </c>
      <c r="BN492" s="34"/>
      <c r="BO492" s="32" t="str">
        <f t="shared" si="269"/>
        <v/>
      </c>
      <c r="BP492" s="34"/>
      <c r="BQ492" s="32" t="str">
        <f t="shared" si="270"/>
        <v/>
      </c>
      <c r="BR492" s="34"/>
      <c r="BS492" s="36" t="str">
        <f t="shared" si="271"/>
        <v/>
      </c>
      <c r="BT492" s="36" t="str">
        <f t="shared" si="272"/>
        <v/>
      </c>
      <c r="BU492" s="36" t="str">
        <f t="shared" si="273"/>
        <v/>
      </c>
      <c r="BV492" s="55"/>
      <c r="BW492" s="36" t="str">
        <f t="shared" si="274"/>
        <v/>
      </c>
      <c r="BX492" s="36" t="str">
        <f t="shared" si="274"/>
        <v/>
      </c>
      <c r="BY492" s="31"/>
      <c r="BZ492" s="38"/>
      <c r="CB492" s="120" t="e">
        <f t="shared" ca="1" si="243"/>
        <v>#VALUE!</v>
      </c>
      <c r="CC492" s="2" t="e">
        <f t="shared" ca="1" si="275"/>
        <v>#VALUE!</v>
      </c>
    </row>
    <row r="493" spans="1:81" s="10" customFormat="1" ht="25.15" customHeight="1" x14ac:dyDescent="0.2">
      <c r="A493" s="52" t="str">
        <f t="shared" si="276"/>
        <v/>
      </c>
      <c r="B493" s="157" t="e">
        <f t="shared" ca="1" si="244"/>
        <v>#VALUE!</v>
      </c>
      <c r="C493" s="157" t="e">
        <f t="shared" si="245"/>
        <v>#VALUE!</v>
      </c>
      <c r="D493" s="29"/>
      <c r="E493" s="155" t="str">
        <f ca="1">IFERROR(INDIRECT(ADDRESS(MATCH(D493,CatModules!C:C,0),2,1,1,"CatModules")),"")</f>
        <v/>
      </c>
      <c r="F493" s="96"/>
      <c r="G493" s="156" t="str">
        <f ca="1">IFERROR(INDIRECT(ADDRESS(MATCH(CONCATENATE(E493,"-",F493),CatInt!K:K,0),3,1,1,"CatInt")),"")</f>
        <v/>
      </c>
      <c r="H493" s="45" t="str">
        <f>IF(F493="","",VLOOKUP(F493,#REF!,2,FALSE))</f>
        <v/>
      </c>
      <c r="I493" s="29"/>
      <c r="J493" s="155" t="e">
        <f t="shared" si="246"/>
        <v>#VALUE!</v>
      </c>
      <c r="K493" s="155" t="e">
        <f t="shared" si="247"/>
        <v>#VALUE!</v>
      </c>
      <c r="L493" s="153"/>
      <c r="M493" s="53"/>
      <c r="N493" s="175">
        <f t="shared" si="248"/>
        <v>1493</v>
      </c>
      <c r="O493" s="53"/>
      <c r="P493" s="175">
        <f t="shared" si="249"/>
        <v>10493</v>
      </c>
      <c r="Q493" s="30"/>
      <c r="R493" s="149" t="str">
        <f>IFERROR(VLOOKUP(Q493,Setup!D$16:E$25,2,FALSE),"")</f>
        <v/>
      </c>
      <c r="S493" s="51" t="str">
        <f ca="1">IFERROR(IF(OR(I493="",VLOOKUP(I493,CatCostInp!$E$2:$K$88,7,FALSE)=0),"",VLOOKUP(I493,CatCostInp!$E$2:$K$88,7,FALSE)),"")</f>
        <v/>
      </c>
      <c r="T493" s="159" t="e">
        <f>VLOOKUP(U493,#REF!,2,FALSE)</f>
        <v>#REF!</v>
      </c>
      <c r="U493" s="30"/>
      <c r="V493" s="1" t="str">
        <f ca="1">IF(U493=Setup!$C$10,"Grant",IF('Other Pharma &amp; Health Products'!U493=Setup!$C$11,"Local",IF('Other Pharma &amp; Health Products'!U493=Setup!$C$12,"Other","")))</f>
        <v/>
      </c>
      <c r="W493" s="34"/>
      <c r="X493" s="148"/>
      <c r="Y493" s="34"/>
      <c r="Z493" s="36" t="str">
        <f t="shared" si="250"/>
        <v/>
      </c>
      <c r="AA493" s="34"/>
      <c r="AB493" s="32" t="str">
        <f t="shared" si="251"/>
        <v/>
      </c>
      <c r="AC493" s="34"/>
      <c r="AD493" s="32" t="str">
        <f t="shared" si="252"/>
        <v/>
      </c>
      <c r="AE493" s="34"/>
      <c r="AF493" s="36" t="str">
        <f t="shared" si="253"/>
        <v/>
      </c>
      <c r="AG493" s="36" t="str">
        <f t="shared" si="254"/>
        <v/>
      </c>
      <c r="AH493" s="36" t="str">
        <f t="shared" si="255"/>
        <v/>
      </c>
      <c r="AI493" s="55"/>
      <c r="AJ493" s="37"/>
      <c r="AK493" s="148"/>
      <c r="AL493" s="34"/>
      <c r="AM493" s="32" t="str">
        <f t="shared" si="256"/>
        <v/>
      </c>
      <c r="AN493" s="34"/>
      <c r="AO493" s="32" t="str">
        <f t="shared" si="257"/>
        <v/>
      </c>
      <c r="AP493" s="34"/>
      <c r="AQ493" s="32" t="str">
        <f t="shared" si="258"/>
        <v/>
      </c>
      <c r="AR493" s="34"/>
      <c r="AS493" s="36" t="str">
        <f t="shared" si="259"/>
        <v/>
      </c>
      <c r="AT493" s="36" t="str">
        <f t="shared" si="260"/>
        <v/>
      </c>
      <c r="AU493" s="36" t="str">
        <f t="shared" si="261"/>
        <v/>
      </c>
      <c r="AV493" s="55"/>
      <c r="AW493" s="34"/>
      <c r="AX493" s="148"/>
      <c r="AY493" s="34"/>
      <c r="AZ493" s="32" t="str">
        <f t="shared" si="262"/>
        <v/>
      </c>
      <c r="BA493" s="34"/>
      <c r="BB493" s="32" t="str">
        <f t="shared" si="263"/>
        <v/>
      </c>
      <c r="BC493" s="34"/>
      <c r="BD493" s="32" t="str">
        <f t="shared" si="264"/>
        <v/>
      </c>
      <c r="BE493" s="34"/>
      <c r="BF493" s="36" t="str">
        <f t="shared" si="265"/>
        <v/>
      </c>
      <c r="BG493" s="36" t="str">
        <f t="shared" si="266"/>
        <v/>
      </c>
      <c r="BH493" s="36" t="str">
        <f t="shared" si="267"/>
        <v/>
      </c>
      <c r="BI493" s="55"/>
      <c r="BJ493" s="34"/>
      <c r="BK493" s="148"/>
      <c r="BL493" s="34"/>
      <c r="BM493" s="32" t="str">
        <f t="shared" si="268"/>
        <v/>
      </c>
      <c r="BN493" s="34"/>
      <c r="BO493" s="32" t="str">
        <f t="shared" si="269"/>
        <v/>
      </c>
      <c r="BP493" s="34"/>
      <c r="BQ493" s="32" t="str">
        <f t="shared" si="270"/>
        <v/>
      </c>
      <c r="BR493" s="34"/>
      <c r="BS493" s="36" t="str">
        <f t="shared" si="271"/>
        <v/>
      </c>
      <c r="BT493" s="36" t="str">
        <f t="shared" si="272"/>
        <v/>
      </c>
      <c r="BU493" s="36" t="str">
        <f t="shared" si="273"/>
        <v/>
      </c>
      <c r="BV493" s="55"/>
      <c r="BW493" s="36" t="str">
        <f t="shared" si="274"/>
        <v/>
      </c>
      <c r="BX493" s="36" t="str">
        <f t="shared" si="274"/>
        <v/>
      </c>
      <c r="BY493" s="31"/>
      <c r="BZ493" s="38"/>
      <c r="CB493" s="120" t="e">
        <f t="shared" ca="1" si="243"/>
        <v>#VALUE!</v>
      </c>
      <c r="CC493" s="2" t="e">
        <f t="shared" ca="1" si="275"/>
        <v>#VALUE!</v>
      </c>
    </row>
    <row r="494" spans="1:81" s="10" customFormat="1" ht="25.15" customHeight="1" x14ac:dyDescent="0.2">
      <c r="A494" s="52" t="str">
        <f t="shared" si="276"/>
        <v/>
      </c>
      <c r="B494" s="157" t="e">
        <f t="shared" ca="1" si="244"/>
        <v>#VALUE!</v>
      </c>
      <c r="C494" s="157" t="e">
        <f t="shared" si="245"/>
        <v>#VALUE!</v>
      </c>
      <c r="D494" s="29"/>
      <c r="E494" s="155" t="str">
        <f ca="1">IFERROR(INDIRECT(ADDRESS(MATCH(D494,CatModules!C:C,0),2,1,1,"CatModules")),"")</f>
        <v/>
      </c>
      <c r="F494" s="96"/>
      <c r="G494" s="156" t="str">
        <f ca="1">IFERROR(INDIRECT(ADDRESS(MATCH(CONCATENATE(E494,"-",F494),CatInt!K:K,0),3,1,1,"CatInt")),"")</f>
        <v/>
      </c>
      <c r="H494" s="45" t="str">
        <f>IF(F494="","",VLOOKUP(F494,#REF!,2,FALSE))</f>
        <v/>
      </c>
      <c r="I494" s="29"/>
      <c r="J494" s="155" t="e">
        <f t="shared" si="246"/>
        <v>#VALUE!</v>
      </c>
      <c r="K494" s="155" t="e">
        <f t="shared" si="247"/>
        <v>#VALUE!</v>
      </c>
      <c r="L494" s="153"/>
      <c r="M494" s="53"/>
      <c r="N494" s="175">
        <f t="shared" si="248"/>
        <v>1494</v>
      </c>
      <c r="O494" s="53"/>
      <c r="P494" s="175">
        <f t="shared" si="249"/>
        <v>10494</v>
      </c>
      <c r="Q494" s="30"/>
      <c r="R494" s="149" t="str">
        <f>IFERROR(VLOOKUP(Q494,Setup!D$16:E$25,2,FALSE),"")</f>
        <v/>
      </c>
      <c r="S494" s="51" t="str">
        <f ca="1">IFERROR(IF(OR(I494="",VLOOKUP(I494,CatCostInp!$E$2:$K$88,7,FALSE)=0),"",VLOOKUP(I494,CatCostInp!$E$2:$K$88,7,FALSE)),"")</f>
        <v/>
      </c>
      <c r="T494" s="159" t="e">
        <f>VLOOKUP(U494,#REF!,2,FALSE)</f>
        <v>#REF!</v>
      </c>
      <c r="U494" s="30"/>
      <c r="V494" s="1" t="str">
        <f ca="1">IF(U494=Setup!$C$10,"Grant",IF('Other Pharma &amp; Health Products'!U494=Setup!$C$11,"Local",IF('Other Pharma &amp; Health Products'!U494=Setup!$C$12,"Other","")))</f>
        <v/>
      </c>
      <c r="W494" s="34"/>
      <c r="X494" s="148"/>
      <c r="Y494" s="34"/>
      <c r="Z494" s="36" t="str">
        <f t="shared" si="250"/>
        <v/>
      </c>
      <c r="AA494" s="34"/>
      <c r="AB494" s="32" t="str">
        <f t="shared" si="251"/>
        <v/>
      </c>
      <c r="AC494" s="34"/>
      <c r="AD494" s="32" t="str">
        <f t="shared" si="252"/>
        <v/>
      </c>
      <c r="AE494" s="34"/>
      <c r="AF494" s="36" t="str">
        <f t="shared" si="253"/>
        <v/>
      </c>
      <c r="AG494" s="36" t="str">
        <f t="shared" si="254"/>
        <v/>
      </c>
      <c r="AH494" s="36" t="str">
        <f t="shared" si="255"/>
        <v/>
      </c>
      <c r="AI494" s="55"/>
      <c r="AJ494" s="37"/>
      <c r="AK494" s="148"/>
      <c r="AL494" s="34"/>
      <c r="AM494" s="32" t="str">
        <f t="shared" si="256"/>
        <v/>
      </c>
      <c r="AN494" s="34"/>
      <c r="AO494" s="32" t="str">
        <f t="shared" si="257"/>
        <v/>
      </c>
      <c r="AP494" s="34"/>
      <c r="AQ494" s="32" t="str">
        <f t="shared" si="258"/>
        <v/>
      </c>
      <c r="AR494" s="34"/>
      <c r="AS494" s="36" t="str">
        <f t="shared" si="259"/>
        <v/>
      </c>
      <c r="AT494" s="36" t="str">
        <f t="shared" si="260"/>
        <v/>
      </c>
      <c r="AU494" s="36" t="str">
        <f t="shared" si="261"/>
        <v/>
      </c>
      <c r="AV494" s="55"/>
      <c r="AW494" s="34"/>
      <c r="AX494" s="148"/>
      <c r="AY494" s="34"/>
      <c r="AZ494" s="32" t="str">
        <f t="shared" si="262"/>
        <v/>
      </c>
      <c r="BA494" s="34"/>
      <c r="BB494" s="32" t="str">
        <f t="shared" si="263"/>
        <v/>
      </c>
      <c r="BC494" s="34"/>
      <c r="BD494" s="32" t="str">
        <f t="shared" si="264"/>
        <v/>
      </c>
      <c r="BE494" s="34"/>
      <c r="BF494" s="36" t="str">
        <f t="shared" si="265"/>
        <v/>
      </c>
      <c r="BG494" s="36" t="str">
        <f t="shared" si="266"/>
        <v/>
      </c>
      <c r="BH494" s="36" t="str">
        <f t="shared" si="267"/>
        <v/>
      </c>
      <c r="BI494" s="55"/>
      <c r="BJ494" s="34"/>
      <c r="BK494" s="148"/>
      <c r="BL494" s="34"/>
      <c r="BM494" s="32" t="str">
        <f t="shared" si="268"/>
        <v/>
      </c>
      <c r="BN494" s="34"/>
      <c r="BO494" s="32" t="str">
        <f t="shared" si="269"/>
        <v/>
      </c>
      <c r="BP494" s="34"/>
      <c r="BQ494" s="32" t="str">
        <f t="shared" si="270"/>
        <v/>
      </c>
      <c r="BR494" s="34"/>
      <c r="BS494" s="36" t="str">
        <f t="shared" si="271"/>
        <v/>
      </c>
      <c r="BT494" s="36" t="str">
        <f t="shared" si="272"/>
        <v/>
      </c>
      <c r="BU494" s="36" t="str">
        <f t="shared" si="273"/>
        <v/>
      </c>
      <c r="BV494" s="55"/>
      <c r="BW494" s="36" t="str">
        <f t="shared" si="274"/>
        <v/>
      </c>
      <c r="BX494" s="36" t="str">
        <f t="shared" si="274"/>
        <v/>
      </c>
      <c r="BY494" s="31"/>
      <c r="BZ494" s="38"/>
      <c r="CB494" s="120" t="e">
        <f t="shared" ca="1" si="243"/>
        <v>#VALUE!</v>
      </c>
      <c r="CC494" s="2" t="e">
        <f t="shared" ca="1" si="275"/>
        <v>#VALUE!</v>
      </c>
    </row>
    <row r="495" spans="1:81" s="10" customFormat="1" ht="25.15" customHeight="1" x14ac:dyDescent="0.2">
      <c r="A495" s="52" t="str">
        <f t="shared" si="276"/>
        <v/>
      </c>
      <c r="B495" s="157" t="e">
        <f t="shared" ca="1" si="244"/>
        <v>#VALUE!</v>
      </c>
      <c r="C495" s="157" t="e">
        <f t="shared" si="245"/>
        <v>#VALUE!</v>
      </c>
      <c r="D495" s="29"/>
      <c r="E495" s="155" t="str">
        <f ca="1">IFERROR(INDIRECT(ADDRESS(MATCH(D495,CatModules!C:C,0),2,1,1,"CatModules")),"")</f>
        <v/>
      </c>
      <c r="F495" s="96"/>
      <c r="G495" s="156" t="str">
        <f ca="1">IFERROR(INDIRECT(ADDRESS(MATCH(CONCATENATE(E495,"-",F495),CatInt!K:K,0),3,1,1,"CatInt")),"")</f>
        <v/>
      </c>
      <c r="H495" s="45" t="str">
        <f>IF(F495="","",VLOOKUP(F495,#REF!,2,FALSE))</f>
        <v/>
      </c>
      <c r="I495" s="29"/>
      <c r="J495" s="155" t="e">
        <f t="shared" si="246"/>
        <v>#VALUE!</v>
      </c>
      <c r="K495" s="155" t="e">
        <f t="shared" si="247"/>
        <v>#VALUE!</v>
      </c>
      <c r="L495" s="153"/>
      <c r="M495" s="53"/>
      <c r="N495" s="175">
        <f t="shared" si="248"/>
        <v>1495</v>
      </c>
      <c r="O495" s="53"/>
      <c r="P495" s="175">
        <f t="shared" si="249"/>
        <v>10495</v>
      </c>
      <c r="Q495" s="30"/>
      <c r="R495" s="149" t="str">
        <f>IFERROR(VLOOKUP(Q495,Setup!D$16:E$25,2,FALSE),"")</f>
        <v/>
      </c>
      <c r="S495" s="51" t="str">
        <f ca="1">IFERROR(IF(OR(I495="",VLOOKUP(I495,CatCostInp!$E$2:$K$88,7,FALSE)=0),"",VLOOKUP(I495,CatCostInp!$E$2:$K$88,7,FALSE)),"")</f>
        <v/>
      </c>
      <c r="T495" s="159" t="e">
        <f>VLOOKUP(U495,#REF!,2,FALSE)</f>
        <v>#REF!</v>
      </c>
      <c r="U495" s="30"/>
      <c r="V495" s="1" t="str">
        <f ca="1">IF(U495=Setup!$C$10,"Grant",IF('Other Pharma &amp; Health Products'!U495=Setup!$C$11,"Local",IF('Other Pharma &amp; Health Products'!U495=Setup!$C$12,"Other","")))</f>
        <v/>
      </c>
      <c r="W495" s="34"/>
      <c r="X495" s="148"/>
      <c r="Y495" s="34"/>
      <c r="Z495" s="36" t="str">
        <f t="shared" si="250"/>
        <v/>
      </c>
      <c r="AA495" s="34"/>
      <c r="AB495" s="32" t="str">
        <f t="shared" si="251"/>
        <v/>
      </c>
      <c r="AC495" s="34"/>
      <c r="AD495" s="32" t="str">
        <f t="shared" si="252"/>
        <v/>
      </c>
      <c r="AE495" s="34"/>
      <c r="AF495" s="36" t="str">
        <f t="shared" si="253"/>
        <v/>
      </c>
      <c r="AG495" s="36" t="str">
        <f t="shared" si="254"/>
        <v/>
      </c>
      <c r="AH495" s="36" t="str">
        <f t="shared" si="255"/>
        <v/>
      </c>
      <c r="AI495" s="55"/>
      <c r="AJ495" s="37"/>
      <c r="AK495" s="148"/>
      <c r="AL495" s="34"/>
      <c r="AM495" s="32" t="str">
        <f t="shared" si="256"/>
        <v/>
      </c>
      <c r="AN495" s="34"/>
      <c r="AO495" s="32" t="str">
        <f t="shared" si="257"/>
        <v/>
      </c>
      <c r="AP495" s="34"/>
      <c r="AQ495" s="32" t="str">
        <f t="shared" si="258"/>
        <v/>
      </c>
      <c r="AR495" s="34"/>
      <c r="AS495" s="36" t="str">
        <f t="shared" si="259"/>
        <v/>
      </c>
      <c r="AT495" s="36" t="str">
        <f t="shared" si="260"/>
        <v/>
      </c>
      <c r="AU495" s="36" t="str">
        <f t="shared" si="261"/>
        <v/>
      </c>
      <c r="AV495" s="55"/>
      <c r="AW495" s="34"/>
      <c r="AX495" s="148"/>
      <c r="AY495" s="34"/>
      <c r="AZ495" s="32" t="str">
        <f t="shared" si="262"/>
        <v/>
      </c>
      <c r="BA495" s="34"/>
      <c r="BB495" s="32" t="str">
        <f t="shared" si="263"/>
        <v/>
      </c>
      <c r="BC495" s="34"/>
      <c r="BD495" s="32" t="str">
        <f t="shared" si="264"/>
        <v/>
      </c>
      <c r="BE495" s="34"/>
      <c r="BF495" s="36" t="str">
        <f t="shared" si="265"/>
        <v/>
      </c>
      <c r="BG495" s="36" t="str">
        <f t="shared" si="266"/>
        <v/>
      </c>
      <c r="BH495" s="36" t="str">
        <f t="shared" si="267"/>
        <v/>
      </c>
      <c r="BI495" s="55"/>
      <c r="BJ495" s="34"/>
      <c r="BK495" s="148"/>
      <c r="BL495" s="34"/>
      <c r="BM495" s="32" t="str">
        <f t="shared" si="268"/>
        <v/>
      </c>
      <c r="BN495" s="34"/>
      <c r="BO495" s="32" t="str">
        <f t="shared" si="269"/>
        <v/>
      </c>
      <c r="BP495" s="34"/>
      <c r="BQ495" s="32" t="str">
        <f t="shared" si="270"/>
        <v/>
      </c>
      <c r="BR495" s="34"/>
      <c r="BS495" s="36" t="str">
        <f t="shared" si="271"/>
        <v/>
      </c>
      <c r="BT495" s="36" t="str">
        <f t="shared" si="272"/>
        <v/>
      </c>
      <c r="BU495" s="36" t="str">
        <f t="shared" si="273"/>
        <v/>
      </c>
      <c r="BV495" s="55"/>
      <c r="BW495" s="36" t="str">
        <f t="shared" si="274"/>
        <v/>
      </c>
      <c r="BX495" s="36" t="str">
        <f t="shared" si="274"/>
        <v/>
      </c>
      <c r="BY495" s="31"/>
      <c r="BZ495" s="38"/>
      <c r="CB495" s="120" t="e">
        <f t="shared" ca="1" si="243"/>
        <v>#VALUE!</v>
      </c>
      <c r="CC495" s="2" t="e">
        <f t="shared" ca="1" si="275"/>
        <v>#VALUE!</v>
      </c>
    </row>
    <row r="496" spans="1:81" s="10" customFormat="1" ht="25.15" customHeight="1" x14ac:dyDescent="0.2">
      <c r="A496" s="52" t="str">
        <f t="shared" si="276"/>
        <v/>
      </c>
      <c r="B496" s="157" t="e">
        <f t="shared" ca="1" si="244"/>
        <v>#VALUE!</v>
      </c>
      <c r="C496" s="157" t="e">
        <f t="shared" si="245"/>
        <v>#VALUE!</v>
      </c>
      <c r="D496" s="29"/>
      <c r="E496" s="155" t="str">
        <f ca="1">IFERROR(INDIRECT(ADDRESS(MATCH(D496,CatModules!C:C,0),2,1,1,"CatModules")),"")</f>
        <v/>
      </c>
      <c r="F496" s="96"/>
      <c r="G496" s="156" t="str">
        <f ca="1">IFERROR(INDIRECT(ADDRESS(MATCH(CONCATENATE(E496,"-",F496),CatInt!K:K,0),3,1,1,"CatInt")),"")</f>
        <v/>
      </c>
      <c r="H496" s="45" t="str">
        <f>IF(F496="","",VLOOKUP(F496,#REF!,2,FALSE))</f>
        <v/>
      </c>
      <c r="I496" s="29"/>
      <c r="J496" s="155" t="e">
        <f t="shared" si="246"/>
        <v>#VALUE!</v>
      </c>
      <c r="K496" s="155" t="e">
        <f t="shared" si="247"/>
        <v>#VALUE!</v>
      </c>
      <c r="L496" s="153"/>
      <c r="M496" s="53"/>
      <c r="N496" s="175">
        <f t="shared" si="248"/>
        <v>1496</v>
      </c>
      <c r="O496" s="53"/>
      <c r="P496" s="175">
        <f t="shared" si="249"/>
        <v>10496</v>
      </c>
      <c r="Q496" s="30"/>
      <c r="R496" s="149" t="str">
        <f>IFERROR(VLOOKUP(Q496,Setup!D$16:E$25,2,FALSE),"")</f>
        <v/>
      </c>
      <c r="S496" s="51" t="str">
        <f ca="1">IFERROR(IF(OR(I496="",VLOOKUP(I496,CatCostInp!$E$2:$K$88,7,FALSE)=0),"",VLOOKUP(I496,CatCostInp!$E$2:$K$88,7,FALSE)),"")</f>
        <v/>
      </c>
      <c r="T496" s="159" t="e">
        <f>VLOOKUP(U496,#REF!,2,FALSE)</f>
        <v>#REF!</v>
      </c>
      <c r="U496" s="30"/>
      <c r="V496" s="1" t="str">
        <f ca="1">IF(U496=Setup!$C$10,"Grant",IF('Other Pharma &amp; Health Products'!U496=Setup!$C$11,"Local",IF('Other Pharma &amp; Health Products'!U496=Setup!$C$12,"Other","")))</f>
        <v/>
      </c>
      <c r="W496" s="34"/>
      <c r="X496" s="148"/>
      <c r="Y496" s="34"/>
      <c r="Z496" s="36" t="str">
        <f t="shared" si="250"/>
        <v/>
      </c>
      <c r="AA496" s="34"/>
      <c r="AB496" s="32" t="str">
        <f t="shared" si="251"/>
        <v/>
      </c>
      <c r="AC496" s="34"/>
      <c r="AD496" s="32" t="str">
        <f t="shared" si="252"/>
        <v/>
      </c>
      <c r="AE496" s="34"/>
      <c r="AF496" s="36" t="str">
        <f t="shared" si="253"/>
        <v/>
      </c>
      <c r="AG496" s="36" t="str">
        <f t="shared" si="254"/>
        <v/>
      </c>
      <c r="AH496" s="36" t="str">
        <f t="shared" si="255"/>
        <v/>
      </c>
      <c r="AI496" s="55"/>
      <c r="AJ496" s="37"/>
      <c r="AK496" s="148"/>
      <c r="AL496" s="34"/>
      <c r="AM496" s="32" t="str">
        <f t="shared" si="256"/>
        <v/>
      </c>
      <c r="AN496" s="34"/>
      <c r="AO496" s="32" t="str">
        <f t="shared" si="257"/>
        <v/>
      </c>
      <c r="AP496" s="34"/>
      <c r="AQ496" s="32" t="str">
        <f t="shared" si="258"/>
        <v/>
      </c>
      <c r="AR496" s="34"/>
      <c r="AS496" s="36" t="str">
        <f t="shared" si="259"/>
        <v/>
      </c>
      <c r="AT496" s="36" t="str">
        <f t="shared" si="260"/>
        <v/>
      </c>
      <c r="AU496" s="36" t="str">
        <f t="shared" si="261"/>
        <v/>
      </c>
      <c r="AV496" s="55"/>
      <c r="AW496" s="34"/>
      <c r="AX496" s="148"/>
      <c r="AY496" s="34"/>
      <c r="AZ496" s="32" t="str">
        <f t="shared" si="262"/>
        <v/>
      </c>
      <c r="BA496" s="34"/>
      <c r="BB496" s="32" t="str">
        <f t="shared" si="263"/>
        <v/>
      </c>
      <c r="BC496" s="34"/>
      <c r="BD496" s="32" t="str">
        <f t="shared" si="264"/>
        <v/>
      </c>
      <c r="BE496" s="34"/>
      <c r="BF496" s="36" t="str">
        <f t="shared" si="265"/>
        <v/>
      </c>
      <c r="BG496" s="36" t="str">
        <f t="shared" si="266"/>
        <v/>
      </c>
      <c r="BH496" s="36" t="str">
        <f t="shared" si="267"/>
        <v/>
      </c>
      <c r="BI496" s="55"/>
      <c r="BJ496" s="34"/>
      <c r="BK496" s="148"/>
      <c r="BL496" s="34"/>
      <c r="BM496" s="32" t="str">
        <f t="shared" si="268"/>
        <v/>
      </c>
      <c r="BN496" s="34"/>
      <c r="BO496" s="32" t="str">
        <f t="shared" si="269"/>
        <v/>
      </c>
      <c r="BP496" s="34"/>
      <c r="BQ496" s="32" t="str">
        <f t="shared" si="270"/>
        <v/>
      </c>
      <c r="BR496" s="34"/>
      <c r="BS496" s="36" t="str">
        <f t="shared" si="271"/>
        <v/>
      </c>
      <c r="BT496" s="36" t="str">
        <f t="shared" si="272"/>
        <v/>
      </c>
      <c r="BU496" s="36" t="str">
        <f t="shared" si="273"/>
        <v/>
      </c>
      <c r="BV496" s="55"/>
      <c r="BW496" s="36" t="str">
        <f t="shared" si="274"/>
        <v/>
      </c>
      <c r="BX496" s="36" t="str">
        <f t="shared" si="274"/>
        <v/>
      </c>
      <c r="BY496" s="31"/>
      <c r="BZ496" s="38"/>
      <c r="CB496" s="120" t="e">
        <f t="shared" ca="1" si="243"/>
        <v>#VALUE!</v>
      </c>
      <c r="CC496" s="2" t="e">
        <f t="shared" ca="1" si="275"/>
        <v>#VALUE!</v>
      </c>
    </row>
    <row r="497" spans="1:81" s="10" customFormat="1" ht="25.15" customHeight="1" x14ac:dyDescent="0.2">
      <c r="A497" s="52" t="str">
        <f t="shared" si="276"/>
        <v/>
      </c>
      <c r="B497" s="157" t="e">
        <f t="shared" ca="1" si="244"/>
        <v>#VALUE!</v>
      </c>
      <c r="C497" s="157" t="e">
        <f t="shared" si="245"/>
        <v>#VALUE!</v>
      </c>
      <c r="D497" s="29"/>
      <c r="E497" s="155" t="str">
        <f ca="1">IFERROR(INDIRECT(ADDRESS(MATCH(D497,CatModules!C:C,0),2,1,1,"CatModules")),"")</f>
        <v/>
      </c>
      <c r="F497" s="96"/>
      <c r="G497" s="156" t="str">
        <f ca="1">IFERROR(INDIRECT(ADDRESS(MATCH(CONCATENATE(E497,"-",F497),CatInt!K:K,0),3,1,1,"CatInt")),"")</f>
        <v/>
      </c>
      <c r="H497" s="45" t="str">
        <f>IF(F497="","",VLOOKUP(F497,#REF!,2,FALSE))</f>
        <v/>
      </c>
      <c r="I497" s="29"/>
      <c r="J497" s="155" t="e">
        <f t="shared" si="246"/>
        <v>#VALUE!</v>
      </c>
      <c r="K497" s="155" t="e">
        <f t="shared" si="247"/>
        <v>#VALUE!</v>
      </c>
      <c r="L497" s="153"/>
      <c r="M497" s="53"/>
      <c r="N497" s="175">
        <f t="shared" si="248"/>
        <v>1497</v>
      </c>
      <c r="O497" s="53"/>
      <c r="P497" s="175">
        <f t="shared" si="249"/>
        <v>10497</v>
      </c>
      <c r="Q497" s="30"/>
      <c r="R497" s="149" t="str">
        <f>IFERROR(VLOOKUP(Q497,Setup!D$16:E$25,2,FALSE),"")</f>
        <v/>
      </c>
      <c r="S497" s="51" t="str">
        <f ca="1">IFERROR(IF(OR(I497="",VLOOKUP(I497,CatCostInp!$E$2:$K$88,7,FALSE)=0),"",VLOOKUP(I497,CatCostInp!$E$2:$K$88,7,FALSE)),"")</f>
        <v/>
      </c>
      <c r="T497" s="159" t="e">
        <f>VLOOKUP(U497,#REF!,2,FALSE)</f>
        <v>#REF!</v>
      </c>
      <c r="U497" s="30"/>
      <c r="V497" s="1" t="str">
        <f ca="1">IF(U497=Setup!$C$10,"Grant",IF('Other Pharma &amp; Health Products'!U497=Setup!$C$11,"Local",IF('Other Pharma &amp; Health Products'!U497=Setup!$C$12,"Other","")))</f>
        <v/>
      </c>
      <c r="W497" s="34"/>
      <c r="X497" s="148"/>
      <c r="Y497" s="34"/>
      <c r="Z497" s="36" t="str">
        <f t="shared" si="250"/>
        <v/>
      </c>
      <c r="AA497" s="34"/>
      <c r="AB497" s="32" t="str">
        <f t="shared" si="251"/>
        <v/>
      </c>
      <c r="AC497" s="34"/>
      <c r="AD497" s="32" t="str">
        <f t="shared" si="252"/>
        <v/>
      </c>
      <c r="AE497" s="34"/>
      <c r="AF497" s="36" t="str">
        <f t="shared" si="253"/>
        <v/>
      </c>
      <c r="AG497" s="36" t="str">
        <f t="shared" si="254"/>
        <v/>
      </c>
      <c r="AH497" s="36" t="str">
        <f t="shared" si="255"/>
        <v/>
      </c>
      <c r="AI497" s="55"/>
      <c r="AJ497" s="37"/>
      <c r="AK497" s="148"/>
      <c r="AL497" s="34"/>
      <c r="AM497" s="32" t="str">
        <f t="shared" si="256"/>
        <v/>
      </c>
      <c r="AN497" s="34"/>
      <c r="AO497" s="32" t="str">
        <f t="shared" si="257"/>
        <v/>
      </c>
      <c r="AP497" s="34"/>
      <c r="AQ497" s="32" t="str">
        <f t="shared" si="258"/>
        <v/>
      </c>
      <c r="AR497" s="34"/>
      <c r="AS497" s="36" t="str">
        <f t="shared" si="259"/>
        <v/>
      </c>
      <c r="AT497" s="36" t="str">
        <f t="shared" si="260"/>
        <v/>
      </c>
      <c r="AU497" s="36" t="str">
        <f t="shared" si="261"/>
        <v/>
      </c>
      <c r="AV497" s="55"/>
      <c r="AW497" s="34"/>
      <c r="AX497" s="148"/>
      <c r="AY497" s="34"/>
      <c r="AZ497" s="32" t="str">
        <f t="shared" si="262"/>
        <v/>
      </c>
      <c r="BA497" s="34"/>
      <c r="BB497" s="32" t="str">
        <f t="shared" si="263"/>
        <v/>
      </c>
      <c r="BC497" s="34"/>
      <c r="BD497" s="32" t="str">
        <f t="shared" si="264"/>
        <v/>
      </c>
      <c r="BE497" s="34"/>
      <c r="BF497" s="36" t="str">
        <f t="shared" si="265"/>
        <v/>
      </c>
      <c r="BG497" s="36" t="str">
        <f t="shared" si="266"/>
        <v/>
      </c>
      <c r="BH497" s="36" t="str">
        <f t="shared" si="267"/>
        <v/>
      </c>
      <c r="BI497" s="55"/>
      <c r="BJ497" s="34"/>
      <c r="BK497" s="148"/>
      <c r="BL497" s="34"/>
      <c r="BM497" s="32" t="str">
        <f t="shared" si="268"/>
        <v/>
      </c>
      <c r="BN497" s="34"/>
      <c r="BO497" s="32" t="str">
        <f t="shared" si="269"/>
        <v/>
      </c>
      <c r="BP497" s="34"/>
      <c r="BQ497" s="32" t="str">
        <f t="shared" si="270"/>
        <v/>
      </c>
      <c r="BR497" s="34"/>
      <c r="BS497" s="36" t="str">
        <f t="shared" si="271"/>
        <v/>
      </c>
      <c r="BT497" s="36" t="str">
        <f t="shared" si="272"/>
        <v/>
      </c>
      <c r="BU497" s="36" t="str">
        <f t="shared" si="273"/>
        <v/>
      </c>
      <c r="BV497" s="55"/>
      <c r="BW497" s="36" t="str">
        <f t="shared" si="274"/>
        <v/>
      </c>
      <c r="BX497" s="36" t="str">
        <f t="shared" si="274"/>
        <v/>
      </c>
      <c r="BY497" s="31"/>
      <c r="BZ497" s="38"/>
      <c r="CB497" s="120" t="e">
        <f t="shared" ca="1" si="243"/>
        <v>#VALUE!</v>
      </c>
      <c r="CC497" s="2" t="e">
        <f t="shared" ca="1" si="275"/>
        <v>#VALUE!</v>
      </c>
    </row>
    <row r="498" spans="1:81" s="10" customFormat="1" ht="25.15" customHeight="1" x14ac:dyDescent="0.2">
      <c r="A498" s="52" t="str">
        <f t="shared" si="276"/>
        <v/>
      </c>
      <c r="B498" s="157" t="e">
        <f t="shared" ca="1" si="244"/>
        <v>#VALUE!</v>
      </c>
      <c r="C498" s="157" t="e">
        <f t="shared" si="245"/>
        <v>#VALUE!</v>
      </c>
      <c r="D498" s="29"/>
      <c r="E498" s="155" t="str">
        <f ca="1">IFERROR(INDIRECT(ADDRESS(MATCH(D498,CatModules!C:C,0),2,1,1,"CatModules")),"")</f>
        <v/>
      </c>
      <c r="F498" s="96"/>
      <c r="G498" s="156" t="str">
        <f ca="1">IFERROR(INDIRECT(ADDRESS(MATCH(CONCATENATE(E498,"-",F498),CatInt!K:K,0),3,1,1,"CatInt")),"")</f>
        <v/>
      </c>
      <c r="H498" s="45" t="str">
        <f>IF(F498="","",VLOOKUP(F498,#REF!,2,FALSE))</f>
        <v/>
      </c>
      <c r="I498" s="29"/>
      <c r="J498" s="155" t="e">
        <f t="shared" si="246"/>
        <v>#VALUE!</v>
      </c>
      <c r="K498" s="155" t="e">
        <f t="shared" si="247"/>
        <v>#VALUE!</v>
      </c>
      <c r="L498" s="153"/>
      <c r="M498" s="53"/>
      <c r="N498" s="175">
        <f t="shared" si="248"/>
        <v>1498</v>
      </c>
      <c r="O498" s="53"/>
      <c r="P498" s="175">
        <f t="shared" si="249"/>
        <v>10498</v>
      </c>
      <c r="Q498" s="30"/>
      <c r="R498" s="149" t="str">
        <f>IFERROR(VLOOKUP(Q498,Setup!D$16:E$25,2,FALSE),"")</f>
        <v/>
      </c>
      <c r="S498" s="51" t="str">
        <f ca="1">IFERROR(IF(OR(I498="",VLOOKUP(I498,CatCostInp!$E$2:$K$88,7,FALSE)=0),"",VLOOKUP(I498,CatCostInp!$E$2:$K$88,7,FALSE)),"")</f>
        <v/>
      </c>
      <c r="T498" s="159" t="e">
        <f>VLOOKUP(U498,#REF!,2,FALSE)</f>
        <v>#REF!</v>
      </c>
      <c r="U498" s="30"/>
      <c r="V498" s="1" t="str">
        <f ca="1">IF(U498=Setup!$C$10,"Grant",IF('Other Pharma &amp; Health Products'!U498=Setup!$C$11,"Local",IF('Other Pharma &amp; Health Products'!U498=Setup!$C$12,"Other","")))</f>
        <v/>
      </c>
      <c r="W498" s="34"/>
      <c r="X498" s="148"/>
      <c r="Y498" s="34"/>
      <c r="Z498" s="36" t="str">
        <f t="shared" si="250"/>
        <v/>
      </c>
      <c r="AA498" s="34"/>
      <c r="AB498" s="32" t="str">
        <f t="shared" si="251"/>
        <v/>
      </c>
      <c r="AC498" s="34"/>
      <c r="AD498" s="32" t="str">
        <f t="shared" si="252"/>
        <v/>
      </c>
      <c r="AE498" s="34"/>
      <c r="AF498" s="36" t="str">
        <f t="shared" si="253"/>
        <v/>
      </c>
      <c r="AG498" s="36" t="str">
        <f t="shared" si="254"/>
        <v/>
      </c>
      <c r="AH498" s="36" t="str">
        <f t="shared" si="255"/>
        <v/>
      </c>
      <c r="AI498" s="55"/>
      <c r="AJ498" s="37"/>
      <c r="AK498" s="148"/>
      <c r="AL498" s="34"/>
      <c r="AM498" s="32" t="str">
        <f t="shared" si="256"/>
        <v/>
      </c>
      <c r="AN498" s="34"/>
      <c r="AO498" s="32" t="str">
        <f t="shared" si="257"/>
        <v/>
      </c>
      <c r="AP498" s="34"/>
      <c r="AQ498" s="32" t="str">
        <f t="shared" si="258"/>
        <v/>
      </c>
      <c r="AR498" s="34"/>
      <c r="AS498" s="36" t="str">
        <f t="shared" si="259"/>
        <v/>
      </c>
      <c r="AT498" s="36" t="str">
        <f t="shared" si="260"/>
        <v/>
      </c>
      <c r="AU498" s="36" t="str">
        <f t="shared" si="261"/>
        <v/>
      </c>
      <c r="AV498" s="55"/>
      <c r="AW498" s="34"/>
      <c r="AX498" s="148"/>
      <c r="AY498" s="34"/>
      <c r="AZ498" s="32" t="str">
        <f t="shared" si="262"/>
        <v/>
      </c>
      <c r="BA498" s="34"/>
      <c r="BB498" s="32" t="str">
        <f t="shared" si="263"/>
        <v/>
      </c>
      <c r="BC498" s="34"/>
      <c r="BD498" s="32" t="str">
        <f t="shared" si="264"/>
        <v/>
      </c>
      <c r="BE498" s="34"/>
      <c r="BF498" s="36" t="str">
        <f t="shared" si="265"/>
        <v/>
      </c>
      <c r="BG498" s="36" t="str">
        <f t="shared" si="266"/>
        <v/>
      </c>
      <c r="BH498" s="36" t="str">
        <f t="shared" si="267"/>
        <v/>
      </c>
      <c r="BI498" s="55"/>
      <c r="BJ498" s="34"/>
      <c r="BK498" s="148"/>
      <c r="BL498" s="34"/>
      <c r="BM498" s="32" t="str">
        <f t="shared" si="268"/>
        <v/>
      </c>
      <c r="BN498" s="34"/>
      <c r="BO498" s="32" t="str">
        <f t="shared" si="269"/>
        <v/>
      </c>
      <c r="BP498" s="34"/>
      <c r="BQ498" s="32" t="str">
        <f t="shared" si="270"/>
        <v/>
      </c>
      <c r="BR498" s="34"/>
      <c r="BS498" s="36" t="str">
        <f t="shared" si="271"/>
        <v/>
      </c>
      <c r="BT498" s="36" t="str">
        <f t="shared" si="272"/>
        <v/>
      </c>
      <c r="BU498" s="36" t="str">
        <f t="shared" si="273"/>
        <v/>
      </c>
      <c r="BV498" s="55"/>
      <c r="BW498" s="36" t="str">
        <f t="shared" si="274"/>
        <v/>
      </c>
      <c r="BX498" s="36" t="str">
        <f t="shared" si="274"/>
        <v/>
      </c>
      <c r="BY498" s="31"/>
      <c r="BZ498" s="38"/>
      <c r="CB498" s="120" t="e">
        <f t="shared" ca="1" si="243"/>
        <v>#VALUE!</v>
      </c>
      <c r="CC498" s="2" t="e">
        <f t="shared" ca="1" si="275"/>
        <v>#VALUE!</v>
      </c>
    </row>
    <row r="499" spans="1:81" s="10" customFormat="1" ht="25.15" customHeight="1" x14ac:dyDescent="0.2">
      <c r="A499" s="52" t="str">
        <f t="shared" si="276"/>
        <v/>
      </c>
      <c r="B499" s="157" t="e">
        <f t="shared" ca="1" si="244"/>
        <v>#VALUE!</v>
      </c>
      <c r="C499" s="157" t="e">
        <f t="shared" si="245"/>
        <v>#VALUE!</v>
      </c>
      <c r="D499" s="29"/>
      <c r="E499" s="155" t="str">
        <f ca="1">IFERROR(INDIRECT(ADDRESS(MATCH(D499,CatModules!C:C,0),2,1,1,"CatModules")),"")</f>
        <v/>
      </c>
      <c r="F499" s="96"/>
      <c r="G499" s="156" t="str">
        <f ca="1">IFERROR(INDIRECT(ADDRESS(MATCH(CONCATENATE(E499,"-",F499),CatInt!K:K,0),3,1,1,"CatInt")),"")</f>
        <v/>
      </c>
      <c r="H499" s="45" t="str">
        <f>IF(F499="","",VLOOKUP(F499,#REF!,2,FALSE))</f>
        <v/>
      </c>
      <c r="I499" s="29"/>
      <c r="J499" s="155" t="e">
        <f t="shared" si="246"/>
        <v>#VALUE!</v>
      </c>
      <c r="K499" s="155" t="e">
        <f t="shared" si="247"/>
        <v>#VALUE!</v>
      </c>
      <c r="L499" s="153"/>
      <c r="M499" s="53"/>
      <c r="N499" s="175">
        <f t="shared" si="248"/>
        <v>1499</v>
      </c>
      <c r="O499" s="53"/>
      <c r="P499" s="175">
        <f t="shared" si="249"/>
        <v>10499</v>
      </c>
      <c r="Q499" s="30"/>
      <c r="R499" s="149" t="str">
        <f>IFERROR(VLOOKUP(Q499,Setup!D$16:E$25,2,FALSE),"")</f>
        <v/>
      </c>
      <c r="S499" s="51" t="str">
        <f ca="1">IFERROR(IF(OR(I499="",VLOOKUP(I499,CatCostInp!$E$2:$K$88,7,FALSE)=0),"",VLOOKUP(I499,CatCostInp!$E$2:$K$88,7,FALSE)),"")</f>
        <v/>
      </c>
      <c r="T499" s="159" t="e">
        <f>VLOOKUP(U499,#REF!,2,FALSE)</f>
        <v>#REF!</v>
      </c>
      <c r="U499" s="30"/>
      <c r="V499" s="1" t="str">
        <f ca="1">IF(U499=Setup!$C$10,"Grant",IF('Other Pharma &amp; Health Products'!U499=Setup!$C$11,"Local",IF('Other Pharma &amp; Health Products'!U499=Setup!$C$12,"Other","")))</f>
        <v/>
      </c>
      <c r="W499" s="34"/>
      <c r="X499" s="148"/>
      <c r="Y499" s="34"/>
      <c r="Z499" s="36" t="str">
        <f t="shared" si="250"/>
        <v/>
      </c>
      <c r="AA499" s="34"/>
      <c r="AB499" s="32" t="str">
        <f t="shared" si="251"/>
        <v/>
      </c>
      <c r="AC499" s="34"/>
      <c r="AD499" s="32" t="str">
        <f t="shared" si="252"/>
        <v/>
      </c>
      <c r="AE499" s="34"/>
      <c r="AF499" s="36" t="str">
        <f t="shared" si="253"/>
        <v/>
      </c>
      <c r="AG499" s="36" t="str">
        <f t="shared" si="254"/>
        <v/>
      </c>
      <c r="AH499" s="36" t="str">
        <f t="shared" si="255"/>
        <v/>
      </c>
      <c r="AI499" s="55"/>
      <c r="AJ499" s="37"/>
      <c r="AK499" s="148"/>
      <c r="AL499" s="34"/>
      <c r="AM499" s="32" t="str">
        <f t="shared" si="256"/>
        <v/>
      </c>
      <c r="AN499" s="34"/>
      <c r="AO499" s="32" t="str">
        <f t="shared" si="257"/>
        <v/>
      </c>
      <c r="AP499" s="34"/>
      <c r="AQ499" s="32" t="str">
        <f t="shared" si="258"/>
        <v/>
      </c>
      <c r="AR499" s="34"/>
      <c r="AS499" s="36" t="str">
        <f t="shared" si="259"/>
        <v/>
      </c>
      <c r="AT499" s="36" t="str">
        <f t="shared" si="260"/>
        <v/>
      </c>
      <c r="AU499" s="36" t="str">
        <f t="shared" si="261"/>
        <v/>
      </c>
      <c r="AV499" s="55"/>
      <c r="AW499" s="34"/>
      <c r="AX499" s="148"/>
      <c r="AY499" s="34"/>
      <c r="AZ499" s="32" t="str">
        <f t="shared" si="262"/>
        <v/>
      </c>
      <c r="BA499" s="34"/>
      <c r="BB499" s="32" t="str">
        <f t="shared" si="263"/>
        <v/>
      </c>
      <c r="BC499" s="34"/>
      <c r="BD499" s="32" t="str">
        <f t="shared" si="264"/>
        <v/>
      </c>
      <c r="BE499" s="34"/>
      <c r="BF499" s="36" t="str">
        <f t="shared" si="265"/>
        <v/>
      </c>
      <c r="BG499" s="36" t="str">
        <f t="shared" si="266"/>
        <v/>
      </c>
      <c r="BH499" s="36" t="str">
        <f t="shared" si="267"/>
        <v/>
      </c>
      <c r="BI499" s="55"/>
      <c r="BJ499" s="34"/>
      <c r="BK499" s="148"/>
      <c r="BL499" s="34"/>
      <c r="BM499" s="32" t="str">
        <f t="shared" si="268"/>
        <v/>
      </c>
      <c r="BN499" s="34"/>
      <c r="BO499" s="32" t="str">
        <f t="shared" si="269"/>
        <v/>
      </c>
      <c r="BP499" s="34"/>
      <c r="BQ499" s="32" t="str">
        <f t="shared" si="270"/>
        <v/>
      </c>
      <c r="BR499" s="34"/>
      <c r="BS499" s="36" t="str">
        <f t="shared" si="271"/>
        <v/>
      </c>
      <c r="BT499" s="36" t="str">
        <f t="shared" si="272"/>
        <v/>
      </c>
      <c r="BU499" s="36" t="str">
        <f t="shared" si="273"/>
        <v/>
      </c>
      <c r="BV499" s="55"/>
      <c r="BW499" s="36" t="str">
        <f t="shared" si="274"/>
        <v/>
      </c>
      <c r="BX499" s="36" t="str">
        <f t="shared" si="274"/>
        <v/>
      </c>
      <c r="BY499" s="31"/>
      <c r="BZ499" s="38"/>
      <c r="CB499" s="120" t="e">
        <f t="shared" ca="1" si="243"/>
        <v>#VALUE!</v>
      </c>
      <c r="CC499" s="2" t="e">
        <f t="shared" ca="1" si="275"/>
        <v>#VALUE!</v>
      </c>
    </row>
    <row r="500" spans="1:81" s="10" customFormat="1" ht="25.15" customHeight="1" x14ac:dyDescent="0.2">
      <c r="A500" s="52" t="str">
        <f t="shared" si="276"/>
        <v/>
      </c>
      <c r="B500" s="157" t="e">
        <f t="shared" ca="1" si="244"/>
        <v>#VALUE!</v>
      </c>
      <c r="C500" s="157" t="e">
        <f t="shared" si="245"/>
        <v>#VALUE!</v>
      </c>
      <c r="D500" s="29"/>
      <c r="E500" s="155" t="str">
        <f ca="1">IFERROR(INDIRECT(ADDRESS(MATCH(D500,CatModules!C:C,0),2,1,1,"CatModules")),"")</f>
        <v/>
      </c>
      <c r="F500" s="96"/>
      <c r="G500" s="156" t="str">
        <f ca="1">IFERROR(INDIRECT(ADDRESS(MATCH(CONCATENATE(E500,"-",F500),CatInt!K:K,0),3,1,1,"CatInt")),"")</f>
        <v/>
      </c>
      <c r="H500" s="45" t="str">
        <f>IF(F500="","",VLOOKUP(F500,#REF!,2,FALSE))</f>
        <v/>
      </c>
      <c r="I500" s="29"/>
      <c r="J500" s="155" t="e">
        <f t="shared" si="246"/>
        <v>#VALUE!</v>
      </c>
      <c r="K500" s="155" t="e">
        <f t="shared" si="247"/>
        <v>#VALUE!</v>
      </c>
      <c r="L500" s="153"/>
      <c r="M500" s="53"/>
      <c r="N500" s="175">
        <f t="shared" si="248"/>
        <v>1500</v>
      </c>
      <c r="O500" s="53"/>
      <c r="P500" s="175">
        <f t="shared" si="249"/>
        <v>10500</v>
      </c>
      <c r="Q500" s="30"/>
      <c r="R500" s="149" t="str">
        <f>IFERROR(VLOOKUP(Q500,Setup!D$16:E$25,2,FALSE),"")</f>
        <v/>
      </c>
      <c r="S500" s="51" t="str">
        <f ca="1">IFERROR(IF(OR(I500="",VLOOKUP(I500,CatCostInp!$E$2:$K$88,7,FALSE)=0),"",VLOOKUP(I500,CatCostInp!$E$2:$K$88,7,FALSE)),"")</f>
        <v/>
      </c>
      <c r="T500" s="159" t="e">
        <f>VLOOKUP(U500,#REF!,2,FALSE)</f>
        <v>#REF!</v>
      </c>
      <c r="U500" s="30"/>
      <c r="V500" s="1" t="str">
        <f ca="1">IF(U500=Setup!$C$10,"Grant",IF('Other Pharma &amp; Health Products'!U500=Setup!$C$11,"Local",IF('Other Pharma &amp; Health Products'!U500=Setup!$C$12,"Other","")))</f>
        <v/>
      </c>
      <c r="W500" s="34"/>
      <c r="X500" s="148"/>
      <c r="Y500" s="34"/>
      <c r="Z500" s="36" t="str">
        <f t="shared" si="250"/>
        <v/>
      </c>
      <c r="AA500" s="34"/>
      <c r="AB500" s="32" t="str">
        <f t="shared" si="251"/>
        <v/>
      </c>
      <c r="AC500" s="34"/>
      <c r="AD500" s="32" t="str">
        <f t="shared" si="252"/>
        <v/>
      </c>
      <c r="AE500" s="34"/>
      <c r="AF500" s="36" t="str">
        <f t="shared" si="253"/>
        <v/>
      </c>
      <c r="AG500" s="36" t="str">
        <f t="shared" si="254"/>
        <v/>
      </c>
      <c r="AH500" s="36" t="str">
        <f t="shared" si="255"/>
        <v/>
      </c>
      <c r="AI500" s="55"/>
      <c r="AJ500" s="37"/>
      <c r="AK500" s="148"/>
      <c r="AL500" s="34"/>
      <c r="AM500" s="32" t="str">
        <f t="shared" si="256"/>
        <v/>
      </c>
      <c r="AN500" s="34"/>
      <c r="AO500" s="32" t="str">
        <f t="shared" si="257"/>
        <v/>
      </c>
      <c r="AP500" s="34"/>
      <c r="AQ500" s="32" t="str">
        <f t="shared" si="258"/>
        <v/>
      </c>
      <c r="AR500" s="34"/>
      <c r="AS500" s="36" t="str">
        <f t="shared" si="259"/>
        <v/>
      </c>
      <c r="AT500" s="36" t="str">
        <f t="shared" si="260"/>
        <v/>
      </c>
      <c r="AU500" s="36" t="str">
        <f t="shared" si="261"/>
        <v/>
      </c>
      <c r="AV500" s="55"/>
      <c r="AW500" s="34"/>
      <c r="AX500" s="148"/>
      <c r="AY500" s="34"/>
      <c r="AZ500" s="32" t="str">
        <f t="shared" si="262"/>
        <v/>
      </c>
      <c r="BA500" s="34"/>
      <c r="BB500" s="32" t="str">
        <f t="shared" si="263"/>
        <v/>
      </c>
      <c r="BC500" s="34"/>
      <c r="BD500" s="32" t="str">
        <f t="shared" si="264"/>
        <v/>
      </c>
      <c r="BE500" s="34"/>
      <c r="BF500" s="36" t="str">
        <f t="shared" si="265"/>
        <v/>
      </c>
      <c r="BG500" s="36" t="str">
        <f t="shared" si="266"/>
        <v/>
      </c>
      <c r="BH500" s="36" t="str">
        <f t="shared" si="267"/>
        <v/>
      </c>
      <c r="BI500" s="55"/>
      <c r="BJ500" s="34"/>
      <c r="BK500" s="148"/>
      <c r="BL500" s="34"/>
      <c r="BM500" s="32" t="str">
        <f t="shared" si="268"/>
        <v/>
      </c>
      <c r="BN500" s="34"/>
      <c r="BO500" s="32" t="str">
        <f t="shared" si="269"/>
        <v/>
      </c>
      <c r="BP500" s="34"/>
      <c r="BQ500" s="32" t="str">
        <f t="shared" si="270"/>
        <v/>
      </c>
      <c r="BR500" s="34"/>
      <c r="BS500" s="36" t="str">
        <f t="shared" si="271"/>
        <v/>
      </c>
      <c r="BT500" s="36" t="str">
        <f t="shared" si="272"/>
        <v/>
      </c>
      <c r="BU500" s="36" t="str">
        <f t="shared" si="273"/>
        <v/>
      </c>
      <c r="BV500" s="55"/>
      <c r="BW500" s="36" t="str">
        <f t="shared" si="274"/>
        <v/>
      </c>
      <c r="BX500" s="36" t="str">
        <f t="shared" si="274"/>
        <v/>
      </c>
      <c r="BY500" s="31"/>
      <c r="BZ500" s="38"/>
      <c r="CB500" s="120" t="e">
        <f t="shared" ca="1" si="243"/>
        <v>#VALUE!</v>
      </c>
      <c r="CC500" s="2" t="e">
        <f t="shared" ca="1" si="275"/>
        <v>#VALUE!</v>
      </c>
    </row>
    <row r="501" spans="1:81" s="10" customFormat="1" ht="25.15" customHeight="1" x14ac:dyDescent="0.2">
      <c r="A501" s="52" t="str">
        <f t="shared" si="276"/>
        <v/>
      </c>
      <c r="B501" s="157" t="e">
        <f t="shared" ca="1" si="244"/>
        <v>#VALUE!</v>
      </c>
      <c r="C501" s="157" t="e">
        <f t="shared" si="245"/>
        <v>#VALUE!</v>
      </c>
      <c r="D501" s="29"/>
      <c r="E501" s="155" t="str">
        <f ca="1">IFERROR(INDIRECT(ADDRESS(MATCH(D501,CatModules!C:C,0),2,1,1,"CatModules")),"")</f>
        <v/>
      </c>
      <c r="F501" s="96"/>
      <c r="G501" s="156" t="str">
        <f ca="1">IFERROR(INDIRECT(ADDRESS(MATCH(CONCATENATE(E501,"-",F501),CatInt!K:K,0),3,1,1,"CatInt")),"")</f>
        <v/>
      </c>
      <c r="H501" s="45" t="str">
        <f>IF(F501="","",VLOOKUP(F501,#REF!,2,FALSE))</f>
        <v/>
      </c>
      <c r="I501" s="29"/>
      <c r="J501" s="155" t="e">
        <f t="shared" si="246"/>
        <v>#VALUE!</v>
      </c>
      <c r="K501" s="155" t="e">
        <f t="shared" si="247"/>
        <v>#VALUE!</v>
      </c>
      <c r="L501" s="153"/>
      <c r="M501" s="53"/>
      <c r="N501" s="175">
        <f t="shared" si="248"/>
        <v>1501</v>
      </c>
      <c r="O501" s="53"/>
      <c r="P501" s="175">
        <f t="shared" si="249"/>
        <v>10501</v>
      </c>
      <c r="Q501" s="30"/>
      <c r="R501" s="149" t="str">
        <f>IFERROR(VLOOKUP(Q501,Setup!D$16:E$25,2,FALSE),"")</f>
        <v/>
      </c>
      <c r="S501" s="51" t="str">
        <f ca="1">IFERROR(IF(OR(I501="",VLOOKUP(I501,CatCostInp!$E$2:$K$88,7,FALSE)=0),"",VLOOKUP(I501,CatCostInp!$E$2:$K$88,7,FALSE)),"")</f>
        <v/>
      </c>
      <c r="T501" s="159" t="e">
        <f>VLOOKUP(U501,#REF!,2,FALSE)</f>
        <v>#REF!</v>
      </c>
      <c r="U501" s="30"/>
      <c r="V501" s="1" t="str">
        <f ca="1">IF(U501=Setup!$C$10,"Grant",IF('Other Pharma &amp; Health Products'!U501=Setup!$C$11,"Local",IF('Other Pharma &amp; Health Products'!U501=Setup!$C$12,"Other","")))</f>
        <v/>
      </c>
      <c r="W501" s="34"/>
      <c r="X501" s="148"/>
      <c r="Y501" s="34"/>
      <c r="Z501" s="36" t="str">
        <f t="shared" si="250"/>
        <v/>
      </c>
      <c r="AA501" s="34"/>
      <c r="AB501" s="32" t="str">
        <f t="shared" si="251"/>
        <v/>
      </c>
      <c r="AC501" s="34"/>
      <c r="AD501" s="32" t="str">
        <f t="shared" si="252"/>
        <v/>
      </c>
      <c r="AE501" s="34"/>
      <c r="AF501" s="36" t="str">
        <f t="shared" si="253"/>
        <v/>
      </c>
      <c r="AG501" s="36" t="str">
        <f t="shared" si="254"/>
        <v/>
      </c>
      <c r="AH501" s="36" t="str">
        <f t="shared" si="255"/>
        <v/>
      </c>
      <c r="AI501" s="55"/>
      <c r="AJ501" s="37"/>
      <c r="AK501" s="148"/>
      <c r="AL501" s="34"/>
      <c r="AM501" s="32" t="str">
        <f t="shared" si="256"/>
        <v/>
      </c>
      <c r="AN501" s="34"/>
      <c r="AO501" s="32" t="str">
        <f t="shared" si="257"/>
        <v/>
      </c>
      <c r="AP501" s="34"/>
      <c r="AQ501" s="32" t="str">
        <f t="shared" si="258"/>
        <v/>
      </c>
      <c r="AR501" s="34"/>
      <c r="AS501" s="36" t="str">
        <f t="shared" si="259"/>
        <v/>
      </c>
      <c r="AT501" s="36" t="str">
        <f t="shared" si="260"/>
        <v/>
      </c>
      <c r="AU501" s="36" t="str">
        <f t="shared" si="261"/>
        <v/>
      </c>
      <c r="AV501" s="55"/>
      <c r="AW501" s="34"/>
      <c r="AX501" s="148"/>
      <c r="AY501" s="34"/>
      <c r="AZ501" s="32" t="str">
        <f t="shared" si="262"/>
        <v/>
      </c>
      <c r="BA501" s="34"/>
      <c r="BB501" s="32" t="str">
        <f t="shared" si="263"/>
        <v/>
      </c>
      <c r="BC501" s="34"/>
      <c r="BD501" s="32" t="str">
        <f t="shared" si="264"/>
        <v/>
      </c>
      <c r="BE501" s="34"/>
      <c r="BF501" s="36" t="str">
        <f t="shared" si="265"/>
        <v/>
      </c>
      <c r="BG501" s="36" t="str">
        <f t="shared" si="266"/>
        <v/>
      </c>
      <c r="BH501" s="36" t="str">
        <f t="shared" si="267"/>
        <v/>
      </c>
      <c r="BI501" s="55"/>
      <c r="BJ501" s="34"/>
      <c r="BK501" s="148"/>
      <c r="BL501" s="34"/>
      <c r="BM501" s="32" t="str">
        <f t="shared" si="268"/>
        <v/>
      </c>
      <c r="BN501" s="34"/>
      <c r="BO501" s="32" t="str">
        <f t="shared" si="269"/>
        <v/>
      </c>
      <c r="BP501" s="34"/>
      <c r="BQ501" s="32" t="str">
        <f t="shared" si="270"/>
        <v/>
      </c>
      <c r="BR501" s="34"/>
      <c r="BS501" s="36" t="str">
        <f t="shared" si="271"/>
        <v/>
      </c>
      <c r="BT501" s="36" t="str">
        <f t="shared" si="272"/>
        <v/>
      </c>
      <c r="BU501" s="36" t="str">
        <f t="shared" si="273"/>
        <v/>
      </c>
      <c r="BV501" s="55"/>
      <c r="BW501" s="36" t="str">
        <f t="shared" si="274"/>
        <v/>
      </c>
      <c r="BX501" s="36" t="str">
        <f t="shared" si="274"/>
        <v/>
      </c>
      <c r="BY501" s="31"/>
      <c r="BZ501" s="38"/>
      <c r="CB501" s="120" t="e">
        <f t="shared" ca="1" si="243"/>
        <v>#VALUE!</v>
      </c>
      <c r="CC501" s="2" t="e">
        <f t="shared" ca="1" si="275"/>
        <v>#VALUE!</v>
      </c>
    </row>
    <row r="502" spans="1:81" x14ac:dyDescent="0.2">
      <c r="BF502" s="54"/>
    </row>
    <row r="503" spans="1:81" x14ac:dyDescent="0.2">
      <c r="BF503" s="54"/>
    </row>
  </sheetData>
  <sheetProtection algorithmName="SHA-512" hashValue="tZEWWR1/5F+g6uB/YmTSEtlG1vCdgf/MPpQnVrXE+xGEUVqor3pRWpEBaoquPFxfLEZ4rLfa7Q3gUzbqW49RWg==" saltValue="Aa7tEpdMMyDJljOOz+M78g==" spinCount="100000" sheet="1" objects="1" scenarios="1" formatColumns="0" formatRows="0" deleteRows="0" sort="0" autoFilter="0" pivotTables="0"/>
  <autoFilter ref="A1:CJ1"/>
  <dataConsolidate/>
  <conditionalFormatting sqref="BA231:BA501 Y264:Y501 AA121:AA501 AC203:AC501 AE121:AE501 AJ121:AJ501 AN121:AN501 AP121:AP501 AR121:AR501 BC159:BC501 BE121:BE501 BF2:BI2 Z2:Z501 AB2:AB501 AD2:AD501 AM2:AM501 AO2:AO501 AQ2:AQ501 AZ2:AZ501 BB2:BB501 BD2:BD501 BF3:BF503 AF2:AI501 AS2:AV501 BG3:BI501 AL121:AL501 BW2:BX501">
    <cfRule type="expression" dxfId="184" priority="91">
      <formula>ISERROR(Y2)</formula>
    </cfRule>
  </conditionalFormatting>
  <conditionalFormatting sqref="BJ2 BJ5:BJ501 BM3:BM4 BO3:BO4 BQ3:BQ4 BS3:BV4 BL2:BV2 BL5:BV501">
    <cfRule type="expression" dxfId="183" priority="90">
      <formula>ISERROR(BJ2)</formula>
    </cfRule>
  </conditionalFormatting>
  <conditionalFormatting sqref="W121:W501">
    <cfRule type="expression" dxfId="182" priority="89">
      <formula>ISERROR(W121)</formula>
    </cfRule>
  </conditionalFormatting>
  <conditionalFormatting sqref="AA14:AA318">
    <cfRule type="containsErrors" dxfId="181" priority="88">
      <formula>ISERROR(AA14)</formula>
    </cfRule>
  </conditionalFormatting>
  <conditionalFormatting sqref="AE2 AE5:AE217">
    <cfRule type="containsErrors" dxfId="180" priority="87">
      <formula>ISERROR(AE2)</formula>
    </cfRule>
  </conditionalFormatting>
  <conditionalFormatting sqref="AJ2:AJ501">
    <cfRule type="containsErrors" dxfId="179" priority="86">
      <formula>ISERROR(AJ2)</formula>
    </cfRule>
  </conditionalFormatting>
  <conditionalFormatting sqref="AL2 AL5:AL255">
    <cfRule type="containsErrors" dxfId="178" priority="85">
      <formula>ISERROR(AL2)</formula>
    </cfRule>
  </conditionalFormatting>
  <conditionalFormatting sqref="AN14:AN285">
    <cfRule type="containsErrors" dxfId="177" priority="84">
      <formula>ISERROR(AN14)</formula>
    </cfRule>
  </conditionalFormatting>
  <conditionalFormatting sqref="AP2 AP5:AP362">
    <cfRule type="containsErrors" dxfId="176" priority="83">
      <formula>ISERROR(AP2)</formula>
    </cfRule>
  </conditionalFormatting>
  <conditionalFormatting sqref="AR2 AR5:AR202">
    <cfRule type="containsErrors" dxfId="175" priority="82">
      <formula>ISERROR(AR2)</formula>
    </cfRule>
  </conditionalFormatting>
  <conditionalFormatting sqref="BE2 BE5:BE239">
    <cfRule type="containsErrors" dxfId="174" priority="81">
      <formula>ISERROR(BE2)</formula>
    </cfRule>
  </conditionalFormatting>
  <conditionalFormatting sqref="AC2 AC5:AC202">
    <cfRule type="containsErrors" dxfId="173" priority="80">
      <formula>ISERROR(AC2)</formula>
    </cfRule>
  </conditionalFormatting>
  <conditionalFormatting sqref="BA14:BA230">
    <cfRule type="expression" dxfId="172" priority="79">
      <formula>ISERROR(BA14)</formula>
    </cfRule>
  </conditionalFormatting>
  <conditionalFormatting sqref="BC2 BC5:BC158">
    <cfRule type="expression" dxfId="171" priority="78">
      <formula>ISERROR(BC2)</formula>
    </cfRule>
  </conditionalFormatting>
  <conditionalFormatting sqref="W2 X14:X501">
    <cfRule type="expression" dxfId="170" priority="77">
      <formula>ISERROR(W2)</formula>
    </cfRule>
  </conditionalFormatting>
  <conditionalFormatting sqref="A2:A501">
    <cfRule type="expression" dxfId="169" priority="76">
      <formula>ISERROR(A2)</formula>
    </cfRule>
  </conditionalFormatting>
  <conditionalFormatting sqref="AY2 AW2:AW501">
    <cfRule type="expression" dxfId="168" priority="75">
      <formula>ISERROR(AW2)</formula>
    </cfRule>
  </conditionalFormatting>
  <conditionalFormatting sqref="AY5:AY501">
    <cfRule type="expression" dxfId="167" priority="74">
      <formula>ISERROR(AY5)</formula>
    </cfRule>
  </conditionalFormatting>
  <conditionalFormatting sqref="N2:N501 P2:P501">
    <cfRule type="expression" dxfId="166" priority="73">
      <formula>ISERROR(N2)</formula>
    </cfRule>
  </conditionalFormatting>
  <conditionalFormatting sqref="W3">
    <cfRule type="expression" dxfId="165" priority="72">
      <formula>ISERROR(W3)</formula>
    </cfRule>
  </conditionalFormatting>
  <conditionalFormatting sqref="Y3">
    <cfRule type="expression" dxfId="164" priority="71">
      <formula>ISERROR(Y3)</formula>
    </cfRule>
  </conditionalFormatting>
  <conditionalFormatting sqref="AC3">
    <cfRule type="expression" dxfId="163" priority="69">
      <formula>ISERROR(AC3)</formula>
    </cfRule>
  </conditionalFormatting>
  <conditionalFormatting sqref="AE3">
    <cfRule type="expression" dxfId="162" priority="68">
      <formula>ISERROR(AE3)</formula>
    </cfRule>
  </conditionalFormatting>
  <conditionalFormatting sqref="AL3">
    <cfRule type="expression" dxfId="161" priority="67">
      <formula>ISERROR(AL3)</formula>
    </cfRule>
  </conditionalFormatting>
  <conditionalFormatting sqref="AP3">
    <cfRule type="expression" dxfId="160" priority="65">
      <formula>ISERROR(AP3)</formula>
    </cfRule>
  </conditionalFormatting>
  <conditionalFormatting sqref="AR3">
    <cfRule type="expression" dxfId="159" priority="64">
      <formula>ISERROR(AR3)</formula>
    </cfRule>
  </conditionalFormatting>
  <conditionalFormatting sqref="AY3">
    <cfRule type="expression" dxfId="158" priority="63">
      <formula>ISERROR(AY3)</formula>
    </cfRule>
  </conditionalFormatting>
  <conditionalFormatting sqref="BC3">
    <cfRule type="expression" dxfId="157" priority="61">
      <formula>ISERROR(BC3)</formula>
    </cfRule>
  </conditionalFormatting>
  <conditionalFormatting sqref="BE3">
    <cfRule type="expression" dxfId="156" priority="60">
      <formula>ISERROR(BE3)</formula>
    </cfRule>
  </conditionalFormatting>
  <conditionalFormatting sqref="BJ3">
    <cfRule type="expression" dxfId="155" priority="59">
      <formula>ISERROR(BJ3)</formula>
    </cfRule>
  </conditionalFormatting>
  <conditionalFormatting sqref="BL3">
    <cfRule type="expression" dxfId="154" priority="58">
      <formula>ISERROR(BL3)</formula>
    </cfRule>
  </conditionalFormatting>
  <conditionalFormatting sqref="BN3">
    <cfRule type="expression" dxfId="153" priority="57">
      <formula>ISERROR(BN3)</formula>
    </cfRule>
  </conditionalFormatting>
  <conditionalFormatting sqref="BP3">
    <cfRule type="expression" dxfId="152" priority="56">
      <formula>ISERROR(BP3)</formula>
    </cfRule>
  </conditionalFormatting>
  <conditionalFormatting sqref="BR3">
    <cfRule type="expression" dxfId="151" priority="55">
      <formula>ISERROR(BR3)</formula>
    </cfRule>
  </conditionalFormatting>
  <conditionalFormatting sqref="BR4">
    <cfRule type="expression" dxfId="150" priority="37">
      <formula>ISERROR(BR4)</formula>
    </cfRule>
  </conditionalFormatting>
  <conditionalFormatting sqref="W4">
    <cfRule type="expression" dxfId="149" priority="54">
      <formula>ISERROR(W4)</formula>
    </cfRule>
  </conditionalFormatting>
  <conditionalFormatting sqref="Y4">
    <cfRule type="expression" dxfId="148" priority="53">
      <formula>ISERROR(Y4)</formula>
    </cfRule>
  </conditionalFormatting>
  <conditionalFormatting sqref="AC4">
    <cfRule type="expression" dxfId="147" priority="51">
      <formula>ISERROR(AC4)</formula>
    </cfRule>
  </conditionalFormatting>
  <conditionalFormatting sqref="AE4">
    <cfRule type="expression" dxfId="146" priority="50">
      <formula>ISERROR(AE4)</formula>
    </cfRule>
  </conditionalFormatting>
  <conditionalFormatting sqref="AL4">
    <cfRule type="expression" dxfId="145" priority="49">
      <formula>ISERROR(AL4)</formula>
    </cfRule>
  </conditionalFormatting>
  <conditionalFormatting sqref="AP4">
    <cfRule type="expression" dxfId="144" priority="47">
      <formula>ISERROR(AP4)</formula>
    </cfRule>
  </conditionalFormatting>
  <conditionalFormatting sqref="AR4">
    <cfRule type="expression" dxfId="143" priority="46">
      <formula>ISERROR(AR4)</formula>
    </cfRule>
  </conditionalFormatting>
  <conditionalFormatting sqref="AY4">
    <cfRule type="expression" dxfId="142" priority="45">
      <formula>ISERROR(AY4)</formula>
    </cfRule>
  </conditionalFormatting>
  <conditionalFormatting sqref="BC4">
    <cfRule type="expression" dxfId="141" priority="43">
      <formula>ISERROR(BC4)</formula>
    </cfRule>
  </conditionalFormatting>
  <conditionalFormatting sqref="BE4">
    <cfRule type="expression" dxfId="140" priority="42">
      <formula>ISERROR(BE4)</formula>
    </cfRule>
  </conditionalFormatting>
  <conditionalFormatting sqref="BJ4">
    <cfRule type="expression" dxfId="139" priority="41">
      <formula>ISERROR(BJ4)</formula>
    </cfRule>
  </conditionalFormatting>
  <conditionalFormatting sqref="BL4">
    <cfRule type="expression" dxfId="138" priority="40">
      <formula>ISERROR(BL4)</formula>
    </cfRule>
  </conditionalFormatting>
  <conditionalFormatting sqref="BN4">
    <cfRule type="expression" dxfId="137" priority="39">
      <formula>ISERROR(BN4)</formula>
    </cfRule>
  </conditionalFormatting>
  <conditionalFormatting sqref="BP4">
    <cfRule type="expression" dxfId="136" priority="38">
      <formula>ISERROR(BP4)</formula>
    </cfRule>
  </conditionalFormatting>
  <conditionalFormatting sqref="AK14:AK501">
    <cfRule type="expression" dxfId="135" priority="36">
      <formula>ISERROR(AK14)</formula>
    </cfRule>
  </conditionalFormatting>
  <conditionalFormatting sqref="BK2:BK501">
    <cfRule type="expression" dxfId="134" priority="34">
      <formula>ISERROR(BK2)</formula>
    </cfRule>
  </conditionalFormatting>
  <conditionalFormatting sqref="AX14:AX501">
    <cfRule type="expression" dxfId="133" priority="35">
      <formula>ISERROR(AX14)</formula>
    </cfRule>
  </conditionalFormatting>
  <conditionalFormatting sqref="D1:D1048576">
    <cfRule type="expression" dxfId="132" priority="29">
      <formula>(INDIRECT(ADDRESS(ROW(),COLUMN()))="")*(VALUE(INDIRECT(ADDRESS(ROW(),76)))&gt;0)</formula>
    </cfRule>
  </conditionalFormatting>
  <conditionalFormatting sqref="F1:F1048576">
    <cfRule type="expression" dxfId="131" priority="26">
      <formula>AND($G1="",$E1&lt;&gt;"")</formula>
    </cfRule>
    <cfRule type="expression" dxfId="130" priority="27">
      <formula>(INDIRECT(ADDRESS(ROW(),COLUMN()))="")*(VALUE(INDIRECT(ADDRESS(ROW(),76)))&gt;0)</formula>
    </cfRule>
  </conditionalFormatting>
  <conditionalFormatting sqref="I1:I1048576">
    <cfRule type="expression" dxfId="129" priority="24">
      <formula>AND(ISERROR($J1),$E1&lt;&gt;"")</formula>
    </cfRule>
    <cfRule type="expression" dxfId="128" priority="25">
      <formula>(INDIRECT(ADDRESS(ROW(),COLUMN()))="")*(VALUE(INDIRECT(ADDRESS(ROW(),76)))&gt;0)</formula>
    </cfRule>
  </conditionalFormatting>
  <conditionalFormatting sqref="Q1:Q1048576">
    <cfRule type="expression" dxfId="127" priority="22">
      <formula>AND($R1="",OR($E1&lt;&gt;"",$I1&lt;&gt;""))</formula>
    </cfRule>
    <cfRule type="expression" dxfId="126" priority="23">
      <formula>(INDIRECT(ADDRESS(ROW(),COLUMN()))="")*(VALUE(INDIRECT(ADDRESS(ROW(),76)))&gt;0)</formula>
    </cfRule>
  </conditionalFormatting>
  <conditionalFormatting sqref="O1 O502:O1048576">
    <cfRule type="expression" dxfId="125" priority="19">
      <formula>AND(ISERROR($P1),OR($M1&lt;&gt;0,$E1&lt;&gt;""))</formula>
    </cfRule>
    <cfRule type="expression" dxfId="124" priority="20">
      <formula>(INDIRECT(ADDRESS(ROW(),COLUMN()))="")*(VALUE(INDIRECT(ADDRESS(ROW(),76)))&gt;0)</formula>
    </cfRule>
  </conditionalFormatting>
  <conditionalFormatting sqref="M1 M502:M1048576">
    <cfRule type="expression" dxfId="123" priority="16">
      <formula>AND(ISERROR($N1), OR($E1&lt;&gt;"",$J1&lt;&gt;""))</formula>
    </cfRule>
    <cfRule type="expression" dxfId="122" priority="17">
      <formula>(INDIRECT(ADDRESS(ROW(),COLUMN()))="")*(VALUE(INDIRECT(ADDRESS(ROW(),76)))&gt;0)</formula>
    </cfRule>
  </conditionalFormatting>
  <conditionalFormatting sqref="D1:D501">
    <cfRule type="expression" dxfId="121" priority="28">
      <formula>AND($E1="",OR($G1="", $J1=""))</formula>
    </cfRule>
  </conditionalFormatting>
  <conditionalFormatting sqref="U2">
    <cfRule type="expression" dxfId="120" priority="15">
      <formula>AND($V2="",OR($D2&lt;&gt;"",$R2&lt;&gt;""))</formula>
    </cfRule>
  </conditionalFormatting>
  <conditionalFormatting sqref="U3:U501">
    <cfRule type="expression" dxfId="119" priority="14">
      <formula>AND($V3="",OR($D3&lt;&gt;"",$R3&lt;&gt;""))</formula>
    </cfRule>
  </conditionalFormatting>
  <conditionalFormatting sqref="M2:M10 M14:M501">
    <cfRule type="expression" dxfId="118" priority="13">
      <formula>ISERROR(M2)</formula>
    </cfRule>
  </conditionalFormatting>
  <conditionalFormatting sqref="O14:O501">
    <cfRule type="expression" dxfId="117" priority="12">
      <formula>ISERROR(O14)</formula>
    </cfRule>
  </conditionalFormatting>
  <conditionalFormatting sqref="M11:M13">
    <cfRule type="expression" dxfId="116" priority="11">
      <formula>ISERROR(M11)</formula>
    </cfRule>
  </conditionalFormatting>
  <conditionalFormatting sqref="O2:O13">
    <cfRule type="expression" dxfId="115" priority="10">
      <formula>ISERROR(O2)</formula>
    </cfRule>
  </conditionalFormatting>
  <conditionalFormatting sqref="AA5">
    <cfRule type="expression" dxfId="114" priority="9">
      <formula>ISERROR(AA5)</formula>
    </cfRule>
  </conditionalFormatting>
  <conditionalFormatting sqref="AK2:AK13">
    <cfRule type="expression" dxfId="113" priority="8">
      <formula>ISERROR(AK2)</formula>
    </cfRule>
  </conditionalFormatting>
  <conditionalFormatting sqref="AN2">
    <cfRule type="containsErrors" dxfId="112" priority="7">
      <formula>ISERROR(AN2)</formula>
    </cfRule>
  </conditionalFormatting>
  <conditionalFormatting sqref="AN4:AN13">
    <cfRule type="expression" dxfId="111" priority="6">
      <formula>ISERROR(AN4)</formula>
    </cfRule>
  </conditionalFormatting>
  <conditionalFormatting sqref="AN3">
    <cfRule type="containsErrors" dxfId="110" priority="5">
      <formula>ISERROR(AN3)</formula>
    </cfRule>
  </conditionalFormatting>
  <conditionalFormatting sqref="AX2:AX13">
    <cfRule type="expression" dxfId="109" priority="4">
      <formula>ISERROR(AX2)</formula>
    </cfRule>
  </conditionalFormatting>
  <conditionalFormatting sqref="BA4:BA13">
    <cfRule type="expression" dxfId="108" priority="1">
      <formula>ISERROR(BA4)</formula>
    </cfRule>
  </conditionalFormatting>
  <conditionalFormatting sqref="BA3">
    <cfRule type="expression" dxfId="107" priority="2">
      <formula>ISERROR(BA3)</formula>
    </cfRule>
  </conditionalFormatting>
  <conditionalFormatting sqref="BA2">
    <cfRule type="expression" dxfId="106" priority="3">
      <formula>ISERROR(BA2)</formula>
    </cfRule>
  </conditionalFormatting>
  <dataValidations count="10">
    <dataValidation type="list" allowBlank="1" showInputMessage="1" showErrorMessage="1" sqref="BY2:BY501">
      <formula1>AssumptionList</formula1>
    </dataValidation>
    <dataValidation type="list" allowBlank="1" showInputMessage="1" showErrorMessage="1" sqref="L2:L501">
      <formula1>CostInputs</formula1>
    </dataValidation>
    <dataValidation type="list" allowBlank="1" showInputMessage="1" showErrorMessage="1" sqref="U2:U501">
      <formula1>Currencies</formula1>
    </dataValidation>
    <dataValidation type="decimal" operator="greaterThan" allowBlank="1" showInputMessage="1" showErrorMessage="1" sqref="BF2:BF503 BG2:BV501 BX2:BX501 AT2:BE501 AI2:AR501 W2:W501 Y2:AG501 X14:X501">
      <formula1>-1</formula1>
    </dataValidation>
    <dataValidation type="decimal" operator="greaterThanOrEqual" allowBlank="1" showInputMessage="1" showErrorMessage="1" sqref="AH2:AH501">
      <formula1>-1</formula1>
    </dataValidation>
    <dataValidation type="list" allowBlank="1" showInputMessage="1" showErrorMessage="1" sqref="D2:D501">
      <formula1>ModulesInCmp</formula1>
    </dataValidation>
    <dataValidation operator="greaterThan" allowBlank="1" showInputMessage="1" showErrorMessage="1" sqref="BW1:BW1048576"/>
    <dataValidation type="list" allowBlank="1" showInputMessage="1" showErrorMessage="1" sqref="Q2:Q501">
      <formula1>PRacronyms</formula1>
    </dataValidation>
    <dataValidation type="list" allowBlank="1" showInputMessage="1" showErrorMessage="1" sqref="I2:I501">
      <formula1>CostInpInCmpInOthProd</formula1>
    </dataValidation>
    <dataValidation type="decimal" operator="greaterThan" allowBlank="1" showInputMessage="1" showErrorMessage="1" sqref="AS2:AS501">
      <formula1>-1</formula1>
    </dataValidation>
  </dataValidations>
  <pageMargins left="0.75" right="0.75" top="1" bottom="1" header="0.5" footer="0.5"/>
  <pageSetup paperSize="9" orientation="portrait" horizontalDpi="4294967292" verticalDpi="4294967292"/>
  <extLst>
    <ext xmlns:x14="http://schemas.microsoft.com/office/spreadsheetml/2009/9/main" uri="{CCE6A557-97BC-4b89-ADB6-D9C93CAAB3DF}">
      <x14:dataValidations xmlns:xm="http://schemas.microsoft.com/office/excel/2006/main" count="1">
        <x14:dataValidation type="list" allowBlank="1" showInputMessage="1" showErrorMessage="1">
          <x14:formula1>
            <xm:f>OFFSET(CatInt!$E$1,MATCH(E2,CatInt!$A:$A,0)-1,0,COUNTIF(CatInt!$A:$A,E2),1)</xm:f>
          </x14:formula1>
          <xm:sqref>F2:F501</xm:sqref>
        </x14:dataValidation>
      </x14:dataValidations>
    </ex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FF00"/>
  </sheetPr>
  <dimension ref="A1:CJ503"/>
  <sheetViews>
    <sheetView showGridLines="0" zoomScale="85" zoomScaleNormal="85" zoomScalePageLayoutView="85" workbookViewId="0">
      <pane xSplit="24" ySplit="1" topLeftCell="Y2" activePane="bottomRight" state="frozen"/>
      <selection activeCell="H12" sqref="H12"/>
      <selection pane="topRight" activeCell="H12" sqref="H12"/>
      <selection pane="bottomLeft" activeCell="H12" sqref="H12"/>
      <selection pane="bottomRight" activeCell="H6" sqref="H6"/>
    </sheetView>
  </sheetViews>
  <sheetFormatPr defaultColWidth="11" defaultRowHeight="12.75" x14ac:dyDescent="0.2"/>
  <cols>
    <col min="1" max="1" width="7.75" style="158" customWidth="1"/>
    <col min="2" max="3" width="12.25" style="9" hidden="1" customWidth="1"/>
    <col min="4" max="4" width="24.25" style="7" customWidth="1"/>
    <col min="5" max="5" width="20" style="154" hidden="1" customWidth="1"/>
    <col min="6" max="6" width="25.25" style="7" customWidth="1"/>
    <col min="7" max="7" width="15.25" style="154" hidden="1" customWidth="1"/>
    <col min="8" max="8" width="0.25" style="46" customWidth="1"/>
    <col min="9" max="9" width="25.75" style="7" customWidth="1"/>
    <col min="10" max="11" width="7.25" style="154" hidden="1" customWidth="1"/>
    <col min="12" max="12" width="11.25" style="154" hidden="1" customWidth="1"/>
    <col min="13" max="13" width="24.25" style="7" customWidth="1"/>
    <col min="14" max="14" width="6.25" style="174" hidden="1" customWidth="1"/>
    <col min="15" max="15" width="7.25" style="7" hidden="1" customWidth="1"/>
    <col min="16" max="16" width="7.25" style="174" hidden="1" customWidth="1"/>
    <col min="17" max="17" width="10.5" style="5" customWidth="1"/>
    <col min="18" max="18" width="13.25" style="150" hidden="1" customWidth="1"/>
    <col min="19" max="19" width="12.75" style="49" hidden="1" customWidth="1"/>
    <col min="20" max="20" width="12.25" style="160" hidden="1" customWidth="1"/>
    <col min="21" max="21" width="16.75" style="5" hidden="1" customWidth="1"/>
    <col min="22" max="22" width="16.25" style="47" hidden="1" customWidth="1"/>
    <col min="23" max="23" width="16.25" style="5" hidden="1" customWidth="1"/>
    <col min="24" max="24" width="15.75" style="5" hidden="1" customWidth="1"/>
    <col min="25" max="25" width="10.75" style="5" customWidth="1"/>
    <col min="26" max="26" width="7.25" style="9" hidden="1" customWidth="1"/>
    <col min="27" max="27" width="11.75" style="5" bestFit="1" customWidth="1"/>
    <col min="28" max="28" width="14.25" style="9" hidden="1" customWidth="1"/>
    <col min="29" max="29" width="10.25" style="5" bestFit="1" customWidth="1"/>
    <col min="30" max="30" width="14.25" style="9" hidden="1" customWidth="1"/>
    <col min="31" max="31" width="10.25" style="5" bestFit="1" customWidth="1"/>
    <col min="32" max="32" width="14.25" style="9" hidden="1" customWidth="1"/>
    <col min="33" max="33" width="14.5" style="9" hidden="1" customWidth="1"/>
    <col min="34" max="34" width="16.75" style="9" customWidth="1"/>
    <col min="35" max="35" width="2.25" style="9" customWidth="1"/>
    <col min="36" max="36" width="16.75" style="5" hidden="1" customWidth="1"/>
    <col min="37" max="37" width="9" style="5" hidden="1" customWidth="1"/>
    <col min="38" max="38" width="11" style="5" customWidth="1"/>
    <col min="39" max="39" width="14.25" style="9" hidden="1" customWidth="1"/>
    <col min="40" max="40" width="11" style="5" customWidth="1"/>
    <col min="41" max="41" width="14.25" style="9" hidden="1" customWidth="1"/>
    <col min="42" max="42" width="11" style="5" customWidth="1"/>
    <col min="43" max="43" width="14.25" style="9" hidden="1" customWidth="1"/>
    <col min="44" max="44" width="11" style="5" customWidth="1"/>
    <col min="45" max="45" width="14.25" style="9" hidden="1" customWidth="1"/>
    <col min="46" max="46" width="14.5" style="9" hidden="1" customWidth="1"/>
    <col min="47" max="47" width="16.75" style="9" customWidth="1"/>
    <col min="48" max="48" width="1.75" style="56" customWidth="1"/>
    <col min="49" max="49" width="16.75" style="5" hidden="1" customWidth="1"/>
    <col min="50" max="50" width="15.75" style="5" hidden="1" customWidth="1"/>
    <col min="51" max="51" width="11" style="5" customWidth="1"/>
    <col min="52" max="52" width="15.75" style="9" hidden="1" customWidth="1"/>
    <col min="53" max="53" width="11" style="5" customWidth="1"/>
    <col min="54" max="54" width="11" style="9" hidden="1" customWidth="1"/>
    <col min="55" max="55" width="11" style="5" customWidth="1"/>
    <col min="56" max="56" width="11" style="9" hidden="1" customWidth="1"/>
    <col min="57" max="57" width="11.25" style="5" customWidth="1"/>
    <col min="58" max="58" width="15.25" style="9" hidden="1" customWidth="1"/>
    <col min="59" max="59" width="14.5" style="9" hidden="1" customWidth="1"/>
    <col min="60" max="60" width="16.75" style="10" customWidth="1"/>
    <col min="61" max="61" width="2.25" style="56" customWidth="1"/>
    <col min="62" max="62" width="16.75" style="5" hidden="1" customWidth="1"/>
    <col min="63" max="63" width="15.75" style="5" hidden="1" customWidth="1"/>
    <col min="64" max="64" width="11" style="5" customWidth="1"/>
    <col min="65" max="65" width="11" style="9" hidden="1" customWidth="1"/>
    <col min="66" max="66" width="11.25" style="5" customWidth="1"/>
    <col min="67" max="67" width="15.25" style="9" hidden="1" customWidth="1"/>
    <col min="68" max="68" width="11" style="5" customWidth="1"/>
    <col min="69" max="69" width="15.25" style="9" hidden="1" customWidth="1"/>
    <col min="70" max="70" width="11" style="10" customWidth="1"/>
    <col min="71" max="71" width="15.25" style="9" hidden="1" customWidth="1"/>
    <col min="72" max="72" width="14.5" style="9" hidden="1" customWidth="1"/>
    <col min="73" max="73" width="16.75" style="9" customWidth="1"/>
    <col min="74" max="74" width="2" style="56" customWidth="1"/>
    <col min="75" max="75" width="15.75" style="9" hidden="1" customWidth="1"/>
    <col min="76" max="76" width="20.25" style="9" bestFit="1" customWidth="1"/>
    <col min="77" max="77" width="27.5" style="7" hidden="1" customWidth="1"/>
    <col min="78" max="78" width="44" style="7" hidden="1" customWidth="1"/>
    <col min="79" max="79" width="11" style="5" hidden="1" customWidth="1"/>
    <col min="80" max="80" width="13.75" style="6" hidden="1" customWidth="1"/>
    <col min="81" max="81" width="20.25" style="5" hidden="1" customWidth="1"/>
    <col min="82" max="16384" width="11" style="5"/>
  </cols>
  <sheetData>
    <row r="1" spans="1:88" s="62" customFormat="1" ht="37.5" customHeight="1" x14ac:dyDescent="0.25">
      <c r="A1" s="60" t="str">
        <f ca="1">Translations!$A$97</f>
        <v>Item No</v>
      </c>
      <c r="B1" s="60" t="s">
        <v>3492</v>
      </c>
      <c r="C1" s="60" t="s">
        <v>3490</v>
      </c>
      <c r="D1" s="60" t="str">
        <f ca="1">Translations!$A$98</f>
        <v>Module</v>
      </c>
      <c r="E1" s="60" t="s">
        <v>2414</v>
      </c>
      <c r="F1" s="60" t="str">
        <f ca="1">Translations!$A$99</f>
        <v>Intervention</v>
      </c>
      <c r="G1" s="60" t="s">
        <v>2461</v>
      </c>
      <c r="H1" s="60" t="s">
        <v>114</v>
      </c>
      <c r="I1" s="60" t="str">
        <f ca="1">Translations!$A$141</f>
        <v>Product Category / 
Cost Input</v>
      </c>
      <c r="J1" s="60" t="s">
        <v>2495</v>
      </c>
      <c r="K1" s="60" t="s">
        <v>2459</v>
      </c>
      <c r="L1" s="60" t="s">
        <v>115</v>
      </c>
      <c r="M1" s="60" t="str">
        <f ca="1">Translations!$A$216</f>
        <v>Activity Description</v>
      </c>
      <c r="N1" s="173" t="s">
        <v>2497</v>
      </c>
      <c r="O1" s="60" t="str">
        <f ca="1">Translations!$A$175</f>
        <v>Specification</v>
      </c>
      <c r="P1" s="173" t="s">
        <v>3499</v>
      </c>
      <c r="Q1" s="60" t="str">
        <f ca="1">Translations!$A$42</f>
        <v>Recipient</v>
      </c>
      <c r="R1" s="60" t="s">
        <v>2468</v>
      </c>
      <c r="S1" s="60" t="str">
        <f ca="1">Translations!$A$101</f>
        <v>Unit of Measure</v>
      </c>
      <c r="T1" s="60" t="str">
        <f ca="1">Translations!$A$101</f>
        <v>Unit of Measure</v>
      </c>
      <c r="U1" s="60" t="str">
        <f ca="1">Translations!$A$102</f>
        <v>Payment Currency</v>
      </c>
      <c r="V1" s="60" t="s">
        <v>41</v>
      </c>
      <c r="W1" s="60" t="str">
        <f ca="1">Translations!$A$44</f>
        <v>Y1 Unit Cost (Payment Currency)</v>
      </c>
      <c r="X1" s="60" t="str">
        <f ca="1">Translations!$A$152</f>
        <v>Y1 Unit Cost (Grant Currency)</v>
      </c>
      <c r="Y1" s="60" t="str">
        <f ca="1">Translations!$A$46</f>
        <v>Q1 Cash Outflow</v>
      </c>
      <c r="Z1" s="60" t="str">
        <f ca="1">Translations!$A$46</f>
        <v>Q1 Cash Outflow</v>
      </c>
      <c r="AA1" s="60" t="str">
        <f ca="1">Translations!$A$48</f>
        <v>Q2 Cash Outflow</v>
      </c>
      <c r="AB1" s="60" t="str">
        <f ca="1">Translations!$A$48</f>
        <v>Q2 Cash Outflow</v>
      </c>
      <c r="AC1" s="60" t="str">
        <f ca="1">Translations!$A$50</f>
        <v xml:space="preserve">Q3 Cash Outflow </v>
      </c>
      <c r="AD1" s="60" t="str">
        <f ca="1">Translations!$A$50</f>
        <v xml:space="preserve">Q3 Cash Outflow </v>
      </c>
      <c r="AE1" s="60" t="str">
        <f ca="1">Translations!$A$52</f>
        <v>Q4 Cash Outflow</v>
      </c>
      <c r="AF1" s="60" t="str">
        <f ca="1">Translations!$A$52</f>
        <v>Q4 Cash Outflow</v>
      </c>
      <c r="AG1" s="60" t="str">
        <f ca="1">Translations!$A$53</f>
        <v>Y1 Total Quantity</v>
      </c>
      <c r="AH1" s="60" t="str">
        <f ca="1">Translations!$A$54</f>
        <v>Y1 Total Cash Outflow</v>
      </c>
      <c r="AI1" s="57"/>
      <c r="AJ1" s="60" t="str">
        <f ca="1">Translations!$A$55</f>
        <v>Y2 Unit Cost (Payment Currency)</v>
      </c>
      <c r="AK1" s="60" t="str">
        <f ca="1">Translations!$A$153</f>
        <v>Y2 Unit Cost (Grant Currency)</v>
      </c>
      <c r="AL1" s="60" t="str">
        <f ca="1">Translations!$A$57</f>
        <v>Q5 Cash Outflow</v>
      </c>
      <c r="AM1" s="60" t="str">
        <f ca="1">Translations!$A$57</f>
        <v>Q5 Cash Outflow</v>
      </c>
      <c r="AN1" s="60" t="str">
        <f ca="1">Translations!$A$59</f>
        <v>Q6 Cash Outflow</v>
      </c>
      <c r="AO1" s="60" t="str">
        <f ca="1">Translations!$A$59</f>
        <v>Q6 Cash Outflow</v>
      </c>
      <c r="AP1" s="60" t="str">
        <f ca="1">Translations!$A$61</f>
        <v>Q7 Cash Outflow</v>
      </c>
      <c r="AQ1" s="60" t="str">
        <f ca="1">Translations!$A$61</f>
        <v>Q7 Cash Outflow</v>
      </c>
      <c r="AR1" s="60" t="str">
        <f ca="1">Translations!$A$63</f>
        <v>Q8 Cash Outflow</v>
      </c>
      <c r="AS1" s="60" t="str">
        <f ca="1">Translations!$A$63</f>
        <v>Q8 Cash Outflow</v>
      </c>
      <c r="AT1" s="60" t="str">
        <f ca="1">Translations!$A$64</f>
        <v>Y2 Total Quantity</v>
      </c>
      <c r="AU1" s="60" t="str">
        <f ca="1">Translations!$A$65</f>
        <v>Y2 Total Cash Outflow</v>
      </c>
      <c r="AV1" s="57"/>
      <c r="AW1" s="60" t="str">
        <f ca="1">Translations!$A$66</f>
        <v>Y3 Unit Cost (Payment Currency)</v>
      </c>
      <c r="AX1" s="60" t="str">
        <f ca="1">Translations!$A$154</f>
        <v>Y3 Unit Cost (Grant Currency)</v>
      </c>
      <c r="AY1" s="60" t="str">
        <f ca="1">Translations!$A$68</f>
        <v>Q9 Cash Outflow</v>
      </c>
      <c r="AZ1" s="60" t="str">
        <f ca="1">Translations!$A$68</f>
        <v>Q9 Cash Outflow</v>
      </c>
      <c r="BA1" s="60" t="str">
        <f ca="1">Translations!$A$70</f>
        <v>Q10 Cash Outflow</v>
      </c>
      <c r="BB1" s="60" t="str">
        <f ca="1">Translations!$A$70</f>
        <v>Q10 Cash Outflow</v>
      </c>
      <c r="BC1" s="60" t="str">
        <f ca="1">Translations!$A$72</f>
        <v>Q11 Cash Outflow</v>
      </c>
      <c r="BD1" s="60" t="str">
        <f ca="1">Translations!$A$72</f>
        <v>Q11 Cash Outflow</v>
      </c>
      <c r="BE1" s="60" t="str">
        <f ca="1">Translations!$A$74</f>
        <v>Q12 Cash Outflow</v>
      </c>
      <c r="BF1" s="60" t="str">
        <f ca="1">Translations!$A$74</f>
        <v>Q12 Cash Outflow</v>
      </c>
      <c r="BG1" s="60" t="str">
        <f ca="1">Translations!$A$75</f>
        <v>Y3 Total Quantity</v>
      </c>
      <c r="BH1" s="61" t="str">
        <f ca="1">Translations!$A$76</f>
        <v>Y3 Total Cash Outflow</v>
      </c>
      <c r="BI1" s="57"/>
      <c r="BJ1" s="60" t="str">
        <f ca="1">Translations!$A$77</f>
        <v>Y4 Unit Cost (Payment Currency)</v>
      </c>
      <c r="BK1" s="60" t="str">
        <f ca="1">Translations!$A$155</f>
        <v>Y4 Unit Cost (Grant Currency)</v>
      </c>
      <c r="BL1" s="60" t="str">
        <f ca="1">Translations!$A$79</f>
        <v>Q13 Cash Outflow</v>
      </c>
      <c r="BM1" s="60" t="str">
        <f ca="1">Translations!$A$79</f>
        <v>Q13 Cash Outflow</v>
      </c>
      <c r="BN1" s="60" t="str">
        <f ca="1">Translations!$A$81</f>
        <v>Q14 Cash Outflow</v>
      </c>
      <c r="BO1" s="60" t="str">
        <f ca="1">Translations!$A$81</f>
        <v>Q14 Cash Outflow</v>
      </c>
      <c r="BP1" s="60" t="str">
        <f ca="1">Translations!$A$83</f>
        <v>Q15 Cash Outflow</v>
      </c>
      <c r="BQ1" s="60" t="str">
        <f ca="1">Translations!$A$83</f>
        <v>Q15 Cash Outflow</v>
      </c>
      <c r="BR1" s="60" t="str">
        <f ca="1">Translations!$A$85</f>
        <v>Q16 Cash Outflow</v>
      </c>
      <c r="BS1" s="60" t="str">
        <f ca="1">Translations!$A$85</f>
        <v>Q16 Cash Outflow</v>
      </c>
      <c r="BT1" s="60" t="str">
        <f ca="1">Translations!$A$86</f>
        <v>Y4 Total Quantity</v>
      </c>
      <c r="BU1" s="60" t="str">
        <f ca="1">Translations!$A$87</f>
        <v>Y4 Total Cash Outflow</v>
      </c>
      <c r="BV1" s="57"/>
      <c r="BW1" s="60" t="str">
        <f ca="1">Translations!$A$88</f>
        <v>Y1-4 Total Quantity</v>
      </c>
      <c r="BX1" s="60" t="str">
        <f ca="1">Translations!$A$89</f>
        <v>Y1-4 Total Cash Outflow</v>
      </c>
      <c r="BY1" s="60" t="str">
        <f ca="1">Translations!$A$94</f>
        <v>Assumptions to Support Unit Cost</v>
      </c>
      <c r="BZ1" s="60" t="str">
        <f ca="1">Translations!$A$95</f>
        <v>Justification/Comments</v>
      </c>
      <c r="CA1" s="119"/>
      <c r="CB1" s="121" t="s">
        <v>3493</v>
      </c>
      <c r="CC1" s="168" t="s">
        <v>3491</v>
      </c>
      <c r="CD1" s="119"/>
      <c r="CE1" s="119"/>
      <c r="CF1" s="119"/>
      <c r="CG1" s="119"/>
      <c r="CH1" s="119"/>
      <c r="CI1" s="119"/>
      <c r="CJ1" s="119"/>
    </row>
    <row r="2" spans="1:88" s="2" customFormat="1" ht="25.15" customHeight="1" x14ac:dyDescent="0.25">
      <c r="A2" s="52">
        <f>IFERROR(IF(D2&lt;&gt;"",1,""),"")</f>
        <v>1</v>
      </c>
      <c r="B2" s="157" t="str">
        <f ca="1">CONCATENATE(E2,"-",G2,"--",K2,"---",R2)</f>
        <v>14-79--7.2---1</v>
      </c>
      <c r="C2" s="157" t="str">
        <f>CONCATENATE(K2,"--",N2,"---",P2)</f>
        <v>7.2--0---0</v>
      </c>
      <c r="D2" s="29" t="s">
        <v>1965</v>
      </c>
      <c r="E2" s="155">
        <f ca="1">IFERROR(INDIRECT(ADDRESS(MATCH(D2,CatModules!C:C,0),2,1,1,"CatModules")),"")</f>
        <v>14</v>
      </c>
      <c r="F2" s="96" t="s">
        <v>4405</v>
      </c>
      <c r="G2" s="156">
        <f ca="1">IFERROR(INDIRECT(ADDRESS(MATCH(CONCATENATE(E2,"-",F2),CatInt!K:K,0),3,1,1,"CatInt")),"")</f>
        <v>79</v>
      </c>
      <c r="H2" s="45"/>
      <c r="I2" s="29" t="s">
        <v>101</v>
      </c>
      <c r="J2" s="155" t="str">
        <f>LEFT(I2,FIND(".",I2,1)-1)</f>
        <v>7</v>
      </c>
      <c r="K2" s="155" t="str">
        <f>LEFT(I2,FIND(".",I2,1)+1)</f>
        <v>7.2</v>
      </c>
      <c r="L2" s="153"/>
      <c r="M2" s="53" t="s">
        <v>6742</v>
      </c>
      <c r="N2" s="175">
        <v>0</v>
      </c>
      <c r="O2" s="147"/>
      <c r="P2" s="175">
        <v>0</v>
      </c>
      <c r="Q2" s="30" t="s">
        <v>174</v>
      </c>
      <c r="R2" s="149">
        <f>IFERROR(VLOOKUP(Q2,Setup!D$16:E$25,2,FALSE),"")</f>
        <v>1</v>
      </c>
      <c r="S2" s="51" t="str">
        <f ca="1">IFERROR(IF(OR(I2="",VLOOKUP(I2,CatCostInp!$E$2:$K$88,7,FALSE)=0),"",VLOOKUP(I2,CatCostInp!$E$2:$K$88,7,FALSE)),"")</f>
        <v>N/A</v>
      </c>
      <c r="T2" s="159" t="e">
        <f>VLOOKUP(U2,#REF!,2,FALSE)</f>
        <v>#REF!</v>
      </c>
      <c r="U2" s="30"/>
      <c r="V2" s="1" t="str">
        <f ca="1">IF(U2=Setup!$C$10,"Grant",IF('PSM Costs'!U2=Setup!$C$11,"Local",IF('PSM Costs'!U2=Setup!$C$12,"Other","")))</f>
        <v/>
      </c>
      <c r="W2" s="53"/>
      <c r="X2" s="36">
        <v>1</v>
      </c>
      <c r="Y2" s="33">
        <f>(SUM(Pharmaceuticals!AH2:AH22)*0.27)</f>
        <v>188037.45810000005</v>
      </c>
      <c r="Z2" s="36">
        <f>IFERROR(IF(AND(NOT(Y2=""),NOT(X2="")),Y2*X2,""),"")</f>
        <v>188037.45810000005</v>
      </c>
      <c r="AA2" s="35"/>
      <c r="AB2" s="32" t="str">
        <f>IFERROR(IF(AND(NOT(AA2=""),NOT(X2="")),AA2*X2,""),"")</f>
        <v/>
      </c>
      <c r="AC2" s="35"/>
      <c r="AD2" s="32" t="str">
        <f>IFERROR(IF(AND(NOT(AC2=""),NOT(X2="")),AC2*X2,""),"")</f>
        <v/>
      </c>
      <c r="AE2" s="35"/>
      <c r="AF2" s="36" t="str">
        <f>IFERROR(IF(AND(NOT(AE2=""),NOT(X2="")),AE2*X2,""),"")</f>
        <v/>
      </c>
      <c r="AG2" s="36">
        <f>IFERROR(IF(OR(NOT(Y2=""),NOT(AE2=""),NOT(AA2=""),NOT(AC2="")),Y2+AE2+AA2+AC2,""),"")</f>
        <v>188037.45810000005</v>
      </c>
      <c r="AH2" s="36">
        <f>IF(SUM(Z2,AB2,AD2,AF2)&gt;0,SUM(Z2,AB2,AD2,AF2),"")</f>
        <v>188037.45810000005</v>
      </c>
      <c r="AI2" s="55"/>
      <c r="AJ2" s="37"/>
      <c r="AK2" s="36">
        <v>1</v>
      </c>
      <c r="AL2" s="35">
        <f>SUM(Pharmaceuticals!AU2:AU22)*0.27</f>
        <v>182045.83680000005</v>
      </c>
      <c r="AM2" s="32">
        <f>IFERROR(IF(AND(NOT(AL2=""),NOT(AK2="")),AL2*$AK2,""),"")</f>
        <v>182045.83680000005</v>
      </c>
      <c r="AN2" s="35"/>
      <c r="AO2" s="32" t="str">
        <f>IFERROR(IF(AND(NOT(AN2=""),NOT(AK2="")),AN2*$AK2,""),"")</f>
        <v/>
      </c>
      <c r="AP2" s="35"/>
      <c r="AQ2" s="32" t="str">
        <f>IFERROR(IF(AND(NOT(AP2=""),NOT(AK2="")),AP2*$AK2,""),"")</f>
        <v/>
      </c>
      <c r="AR2" s="35"/>
      <c r="AS2" s="36" t="str">
        <f>IFERROR(IF(AND(NOT(AR2=""),NOT(AK2="")),AR2*$AK2,""),"")</f>
        <v/>
      </c>
      <c r="AT2" s="36">
        <f>IFERROR(IF(OR(NOT(AL2=""),NOT(AR2=""),NOT(AN2=""),NOT(AP2="")),AL2+AR2+AN2+AP2,""),"")</f>
        <v>182045.83680000005</v>
      </c>
      <c r="AU2" s="36">
        <f>IF(SUM(AM2,AS2,AO2,AQ2)&gt;0,SUM(AM2,AS2,AO2,AQ2),"")</f>
        <v>182045.83680000005</v>
      </c>
      <c r="AV2" s="55"/>
      <c r="AW2" s="34"/>
      <c r="AX2" s="36">
        <v>1</v>
      </c>
      <c r="AY2" s="34">
        <f>(SUM(Pharmaceuticals!BH2:BH22)*0.27)</f>
        <v>179393.68350000004</v>
      </c>
      <c r="AZ2" s="32">
        <f>IFERROR(IF(AND(NOT(AY2=""),NOT(AX2="")),AY2*$AX2,""),"")</f>
        <v>179393.68350000004</v>
      </c>
      <c r="BA2" s="34"/>
      <c r="BB2" s="32" t="str">
        <f>IFERROR(IF(AND(NOT(BA2=""),NOT(AX2="")),BA2*$AX2,""),"")</f>
        <v/>
      </c>
      <c r="BC2" s="34"/>
      <c r="BD2" s="32" t="str">
        <f>IFERROR(IF(AND(NOT(BC2=""),NOT(AX2="")),BC2*$AX2,""),"")</f>
        <v/>
      </c>
      <c r="BE2" s="35"/>
      <c r="BF2" s="36" t="str">
        <f>IFERROR(IF(AND(NOT(BE2=""),NOT(AX2="")),BE2*$AX2,""),"")</f>
        <v/>
      </c>
      <c r="BG2" s="36">
        <f>IFERROR(IF(OR(NOT(AY2=""),NOT(BE2=""),NOT(BA2=""),NOT(BC2="")),AY2+BE2+BA2+BC2,""),"")</f>
        <v>179393.68350000004</v>
      </c>
      <c r="BH2" s="36">
        <f>IF(SUM(AZ2,BF2,BB2,BD2)&gt;0,SUM(AZ2,BF2,BB2,BD2),"")</f>
        <v>179393.68350000004</v>
      </c>
      <c r="BI2" s="55"/>
      <c r="BJ2" s="34"/>
      <c r="BK2" s="36">
        <v>1</v>
      </c>
      <c r="BL2" s="34"/>
      <c r="BM2" s="32" t="str">
        <f>IFERROR(IF(AND(NOT(BL2=""),NOT(BK2="")),BL2*$BK2,""),"")</f>
        <v/>
      </c>
      <c r="BN2" s="34"/>
      <c r="BO2" s="32" t="str">
        <f>IFERROR(IF(AND(NOT(BN2=""),NOT(BK2="")),BN2*$BK2,""),"")</f>
        <v/>
      </c>
      <c r="BP2" s="34"/>
      <c r="BQ2" s="32" t="str">
        <f>IFERROR(IF(AND(NOT(BP2=""),NOT(BK2="")),BP2*$BK2,""),"")</f>
        <v/>
      </c>
      <c r="BR2" s="34"/>
      <c r="BS2" s="36" t="str">
        <f>IFERROR(IF(AND(NOT(BR2=""),NOT(BK2="")),BR2*$BK2,""),"")</f>
        <v/>
      </c>
      <c r="BT2" s="36" t="str">
        <f>IFERROR(IF(OR(NOT(BL2=""),NOT(BR2=""),NOT(BN2=""),NOT(BP2="")),BL2+BR2+BN2+BP2,""),"")</f>
        <v/>
      </c>
      <c r="BU2" s="36" t="str">
        <f>IF(SUM(BM2,BS2,BO2,BQ2)&gt;0,SUM(BM2,BS2,BO2,BQ2),"")</f>
        <v/>
      </c>
      <c r="BV2" s="55"/>
      <c r="BW2" s="36">
        <f>IF(SUM(AG2,AT2,BG2,BT2)&gt;0,SUM(AG2,AT2,BG2,BT2),"")</f>
        <v>549476.97840000014</v>
      </c>
      <c r="BX2" s="36">
        <f>IF(SUM(AH2,AU2,BH2,BU2)&gt;0,SUM(AH2,AU2,BH2,BU2),"")</f>
        <v>549476.97840000014</v>
      </c>
      <c r="BY2" s="31"/>
      <c r="BZ2" s="38"/>
      <c r="CB2" s="120">
        <f t="shared" ref="CB2:CB65" ca="1" si="0">IF(OR(B2="--",IFERROR(MATCH(B2,OFFSET(B$1,0,0,ROW()-1,1),0),1)&lt;&gt;1),"",1)</f>
        <v>1</v>
      </c>
      <c r="CC2" s="2">
        <f ca="1">IF(OR(C2="--",IFERROR(MATCH(C2,OFFSET(C$1,0,0,ROW()-1,1),0),1)&lt;&gt;1),"",1)</f>
        <v>1</v>
      </c>
    </row>
    <row r="3" spans="1:88" s="2" customFormat="1" ht="25.15" customHeight="1" x14ac:dyDescent="0.25">
      <c r="A3" s="52">
        <f>IFERROR(IF(D3&lt;&gt;"",A2+1,""),"")</f>
        <v>2</v>
      </c>
      <c r="B3" s="157" t="str">
        <f t="shared" ref="B3:B66" ca="1" si="1">CONCATENATE(E3,"-",G3,"--",K3,"---",R3)</f>
        <v>175-218--7.2---1</v>
      </c>
      <c r="C3" s="157" t="str">
        <f t="shared" ref="C3:C66" si="2">CONCATENATE(K3,"--",N3,"---",P3)</f>
        <v>7.2--0---0</v>
      </c>
      <c r="D3" s="29" t="s">
        <v>4176</v>
      </c>
      <c r="E3" s="155">
        <f ca="1">IFERROR(INDIRECT(ADDRESS(MATCH(D3,CatModules!C:C,0),2,1,1,"CatModules")),"")</f>
        <v>175</v>
      </c>
      <c r="F3" s="96" t="s">
        <v>4698</v>
      </c>
      <c r="G3" s="156">
        <f ca="1">IFERROR(INDIRECT(ADDRESS(MATCH(CONCATENATE(E3,"-",F3),CatInt!K:K,0),3,1,1,"CatInt")),"")</f>
        <v>218</v>
      </c>
      <c r="H3" s="45"/>
      <c r="I3" s="29" t="s">
        <v>101</v>
      </c>
      <c r="J3" s="155" t="str">
        <f t="shared" ref="J3:J66" si="3">LEFT(I3,FIND(".",I3,1)-1)</f>
        <v>7</v>
      </c>
      <c r="K3" s="155" t="str">
        <f t="shared" ref="K3:K66" si="4">LEFT(I3,FIND(".",I3,1)+1)</f>
        <v>7.2</v>
      </c>
      <c r="L3" s="153"/>
      <c r="M3" s="53" t="s">
        <v>6743</v>
      </c>
      <c r="N3" s="175">
        <v>0</v>
      </c>
      <c r="O3" s="147"/>
      <c r="P3" s="175">
        <v>0</v>
      </c>
      <c r="Q3" s="30" t="s">
        <v>174</v>
      </c>
      <c r="R3" s="149">
        <f>IFERROR(VLOOKUP(Q3,Setup!D$16:E$25,2,FALSE),"")</f>
        <v>1</v>
      </c>
      <c r="S3" s="51" t="str">
        <f ca="1">IFERROR(IF(OR(I3="",VLOOKUP(I3,CatCostInp!$E$2:$K$88,7,FALSE)=0),"",VLOOKUP(I3,CatCostInp!$E$2:$K$88,7,FALSE)),"")</f>
        <v>N/A</v>
      </c>
      <c r="T3" s="159" t="e">
        <f>VLOOKUP(U3,#REF!,2,FALSE)</f>
        <v>#REF!</v>
      </c>
      <c r="U3" s="30"/>
      <c r="V3" s="1" t="str">
        <f ca="1">IF(U3=Setup!$C$10,"Grant",IF('PSM Costs'!U3=Setup!$C$11,"Local",IF('PSM Costs'!U3=Setup!$C$12,"Other","")))</f>
        <v/>
      </c>
      <c r="W3" s="53"/>
      <c r="X3" s="36">
        <v>1</v>
      </c>
      <c r="Y3" s="53">
        <f>(SUM('Health Products &amp; Equipment'!AH2:AH4)*0.2)</f>
        <v>9547.75</v>
      </c>
      <c r="Z3" s="36">
        <f t="shared" ref="Z3:Z66" si="5">IFERROR(IF(AND(NOT(Y3=""),NOT(X3="")),Y3*X3,""),"")</f>
        <v>9547.75</v>
      </c>
      <c r="AA3" s="53"/>
      <c r="AB3" s="32" t="str">
        <f t="shared" ref="AB3:AB66" si="6">IFERROR(IF(AND(NOT(AA3=""),NOT(X3="")),AA3*X3,""),"")</f>
        <v/>
      </c>
      <c r="AC3" s="53"/>
      <c r="AD3" s="32" t="str">
        <f t="shared" ref="AD3:AD66" si="7">IFERROR(IF(AND(NOT(AC3=""),NOT(X3="")),AC3*X3,""),"")</f>
        <v/>
      </c>
      <c r="AE3" s="53"/>
      <c r="AF3" s="36" t="str">
        <f t="shared" ref="AF3:AF66" si="8">IFERROR(IF(AND(NOT(AE3=""),NOT(X3="")),AE3*X3,""),"")</f>
        <v/>
      </c>
      <c r="AG3" s="36">
        <f t="shared" ref="AG3:AG66" si="9">IFERROR(IF(OR(NOT(Y3=""),NOT(AE3=""),NOT(AA3=""),NOT(AC3="")),Y3+AE3+AA3+AC3,""),"")</f>
        <v>9547.75</v>
      </c>
      <c r="AH3" s="36">
        <f t="shared" ref="AH3:AH66" si="10">IF(SUM(Z3,AB3,AD3,AF3)&gt;0,SUM(Z3,AB3,AD3,AF3),"")</f>
        <v>9547.75</v>
      </c>
      <c r="AI3" s="55"/>
      <c r="AJ3" s="37"/>
      <c r="AK3" s="36">
        <v>1</v>
      </c>
      <c r="AL3" s="53">
        <f>(SUM('Health Products &amp; Equipment'!AU2:AU4)*0.2)</f>
        <v>10150.74</v>
      </c>
      <c r="AM3" s="32">
        <f t="shared" ref="AM3:AM66" si="11">IFERROR(IF(AND(NOT(AL3=""),NOT(AK3="")),AL3*$AK3,""),"")</f>
        <v>10150.74</v>
      </c>
      <c r="AN3" s="53"/>
      <c r="AO3" s="32" t="str">
        <f t="shared" ref="AO3:AO66" si="12">IFERROR(IF(AND(NOT(AN3=""),NOT(AK3="")),AN3*$AK3,""),"")</f>
        <v/>
      </c>
      <c r="AP3" s="53"/>
      <c r="AQ3" s="32" t="str">
        <f t="shared" ref="AQ3:AQ66" si="13">IFERROR(IF(AND(NOT(AP3=""),NOT(AK3="")),AP3*$AK3,""),"")</f>
        <v/>
      </c>
      <c r="AR3" s="53"/>
      <c r="AS3" s="36" t="str">
        <f t="shared" ref="AS3:AS66" si="14">IFERROR(IF(AND(NOT(AR3=""),NOT(AK3="")),AR3*$AK3,""),"")</f>
        <v/>
      </c>
      <c r="AT3" s="36">
        <f t="shared" ref="AT3:AT66" si="15">IFERROR(IF(OR(NOT(AL3=""),NOT(AR3=""),NOT(AN3=""),NOT(AP3="")),AL3+AR3+AN3+AP3,""),"")</f>
        <v>10150.74</v>
      </c>
      <c r="AU3" s="36">
        <f t="shared" ref="AU3:AU66" si="16">IF(SUM(AM3,AS3,AO3,AQ3)&gt;0,SUM(AM3,AS3,AO3,AQ3),"")</f>
        <v>10150.74</v>
      </c>
      <c r="AV3" s="55"/>
      <c r="AW3" s="34"/>
      <c r="AX3" s="36">
        <v>1</v>
      </c>
      <c r="AY3" s="53">
        <f>(SUM('Health Products &amp; Equipment'!BH2:BH4)*0.2)</f>
        <v>10798.980000000001</v>
      </c>
      <c r="AZ3" s="32">
        <f t="shared" ref="AZ3:AZ66" si="17">IFERROR(IF(AND(NOT(AY3=""),NOT(AX3="")),AY3*$AX3,""),"")</f>
        <v>10798.980000000001</v>
      </c>
      <c r="BA3" s="53"/>
      <c r="BB3" s="32" t="str">
        <f t="shared" ref="BB3:BB66" si="18">IFERROR(IF(AND(NOT(BA3=""),NOT(AX3="")),BA3*$AX3,""),"")</f>
        <v/>
      </c>
      <c r="BC3" s="53"/>
      <c r="BD3" s="32" t="str">
        <f t="shared" ref="BD3:BD66" si="19">IFERROR(IF(AND(NOT(BC3=""),NOT(AX3="")),BC3*$AX3,""),"")</f>
        <v/>
      </c>
      <c r="BE3" s="53"/>
      <c r="BF3" s="36" t="str">
        <f t="shared" ref="BF3:BF66" si="20">IFERROR(IF(AND(NOT(BE3=""),NOT(AX3="")),BE3*$AX3,""),"")</f>
        <v/>
      </c>
      <c r="BG3" s="36">
        <f t="shared" ref="BG3:BG66" si="21">IFERROR(IF(OR(NOT(AY3=""),NOT(BE3=""),NOT(BA3=""),NOT(BC3="")),AY3+BE3+BA3+BC3,""),"")</f>
        <v>10798.980000000001</v>
      </c>
      <c r="BH3" s="36">
        <f t="shared" ref="BH3:BH66" si="22">IF(SUM(AZ3,BF3,BB3,BD3)&gt;0,SUM(AZ3,BF3,BB3,BD3),"")</f>
        <v>10798.980000000001</v>
      </c>
      <c r="BI3" s="55"/>
      <c r="BJ3" s="53"/>
      <c r="BK3" s="36">
        <v>1</v>
      </c>
      <c r="BL3" s="53"/>
      <c r="BM3" s="32" t="str">
        <f t="shared" ref="BM3:BM66" si="23">IFERROR(IF(AND(NOT(BL3=""),NOT(BK3="")),BL3*$BK3,""),"")</f>
        <v/>
      </c>
      <c r="BN3" s="53"/>
      <c r="BO3" s="32" t="str">
        <f t="shared" ref="BO3:BO66" si="24">IFERROR(IF(AND(NOT(BN3=""),NOT(BK3="")),BN3*$BK3,""),"")</f>
        <v/>
      </c>
      <c r="BP3" s="53"/>
      <c r="BQ3" s="32" t="str">
        <f t="shared" ref="BQ3:BQ66" si="25">IFERROR(IF(AND(NOT(BP3=""),NOT(BK3="")),BP3*$BK3,""),"")</f>
        <v/>
      </c>
      <c r="BR3" s="53"/>
      <c r="BS3" s="36" t="str">
        <f t="shared" ref="BS3:BS66" si="26">IFERROR(IF(AND(NOT(BR3=""),NOT(BK3="")),BR3*$BK3,""),"")</f>
        <v/>
      </c>
      <c r="BT3" s="36" t="str">
        <f t="shared" ref="BT3:BT66" si="27">IFERROR(IF(OR(NOT(BL3=""),NOT(BR3=""),NOT(BN3=""),NOT(BP3="")),BL3+BR3+BN3+BP3,""),"")</f>
        <v/>
      </c>
      <c r="BU3" s="36" t="str">
        <f t="shared" ref="BU3:BU66" si="28">IF(SUM(BM3,BS3,BO3,BQ3)&gt;0,SUM(BM3,BS3,BO3,BQ3),"")</f>
        <v/>
      </c>
      <c r="BV3" s="55"/>
      <c r="BW3" s="36">
        <f t="shared" ref="BW3:BX66" si="29">IF(SUM(AG3,AT3,BG3,BT3)&gt;0,SUM(AG3,AT3,BG3,BT3),"")</f>
        <v>30497.47</v>
      </c>
      <c r="BX3" s="36">
        <f t="shared" si="29"/>
        <v>30497.47</v>
      </c>
      <c r="BY3" s="31"/>
      <c r="BZ3" s="38"/>
      <c r="CB3" s="120">
        <f t="shared" ca="1" si="0"/>
        <v>1</v>
      </c>
      <c r="CC3" s="2" t="str">
        <f t="shared" ref="CC3:CC66" ca="1" si="30">IF(OR(C3="--",IFERROR(MATCH(C3,OFFSET(C$1,0,0,ROW()-1,1),0),1)&lt;&gt;1),"",1)</f>
        <v/>
      </c>
    </row>
    <row r="4" spans="1:88" s="2" customFormat="1" ht="25.15" customHeight="1" x14ac:dyDescent="0.25">
      <c r="A4" s="52">
        <f t="shared" ref="A4:A67" si="31">IFERROR(IF(D4&lt;&gt;"",A3+1,""),"")</f>
        <v>3</v>
      </c>
      <c r="B4" s="157" t="str">
        <f t="shared" ca="1" si="1"/>
        <v>14-79--7.2---1</v>
      </c>
      <c r="C4" s="157" t="str">
        <f t="shared" si="2"/>
        <v>7.2--0---0</v>
      </c>
      <c r="D4" s="29" t="s">
        <v>1965</v>
      </c>
      <c r="E4" s="155">
        <f ca="1">IFERROR(INDIRECT(ADDRESS(MATCH(D4,CatModules!C:C,0),2,1,1,"CatModules")),"")</f>
        <v>14</v>
      </c>
      <c r="F4" s="96" t="s">
        <v>4405</v>
      </c>
      <c r="G4" s="156">
        <f ca="1">IFERROR(INDIRECT(ADDRESS(MATCH(CONCATENATE(E4,"-",F4),CatInt!K:K,0),3,1,1,"CatInt")),"")</f>
        <v>79</v>
      </c>
      <c r="H4" s="45"/>
      <c r="I4" s="29" t="s">
        <v>101</v>
      </c>
      <c r="J4" s="155" t="str">
        <f t="shared" si="3"/>
        <v>7</v>
      </c>
      <c r="K4" s="155" t="str">
        <f t="shared" si="4"/>
        <v>7.2</v>
      </c>
      <c r="L4" s="153"/>
      <c r="M4" s="53" t="s">
        <v>6744</v>
      </c>
      <c r="N4" s="175">
        <v>0</v>
      </c>
      <c r="O4" s="147"/>
      <c r="P4" s="175">
        <v>0</v>
      </c>
      <c r="Q4" s="30" t="s">
        <v>174</v>
      </c>
      <c r="R4" s="149">
        <f>IFERROR(VLOOKUP(Q4,Setup!D$16:E$25,2,FALSE),"")</f>
        <v>1</v>
      </c>
      <c r="S4" s="51" t="str">
        <f ca="1">IFERROR(IF(OR(I4="",VLOOKUP(I4,CatCostInp!$E$2:$K$88,7,FALSE)=0),"",VLOOKUP(I4,CatCostInp!$E$2:$K$88,7,FALSE)),"")</f>
        <v>N/A</v>
      </c>
      <c r="T4" s="159" t="e">
        <f>VLOOKUP(U4,#REF!,2,FALSE)</f>
        <v>#REF!</v>
      </c>
      <c r="U4" s="30"/>
      <c r="V4" s="1" t="str">
        <f ca="1">IF(U4=Setup!$C$10,"Grant",IF('PSM Costs'!U4=Setup!$C$11,"Local",IF('PSM Costs'!U4=Setup!$C$12,"Other","")))</f>
        <v/>
      </c>
      <c r="W4" s="53"/>
      <c r="X4" s="36">
        <v>1</v>
      </c>
      <c r="Y4" s="53">
        <f>SUM('Other Pharma &amp; Health Products'!AH2:AH13)*0.2</f>
        <v>12655.94564</v>
      </c>
      <c r="Z4" s="36">
        <f t="shared" si="5"/>
        <v>12655.94564</v>
      </c>
      <c r="AA4" s="53"/>
      <c r="AB4" s="32" t="str">
        <f t="shared" si="6"/>
        <v/>
      </c>
      <c r="AC4" s="53"/>
      <c r="AD4" s="32" t="str">
        <f t="shared" si="7"/>
        <v/>
      </c>
      <c r="AE4" s="53"/>
      <c r="AF4" s="36" t="str">
        <f t="shared" si="8"/>
        <v/>
      </c>
      <c r="AG4" s="36">
        <f t="shared" si="9"/>
        <v>12655.94564</v>
      </c>
      <c r="AH4" s="36">
        <f t="shared" si="10"/>
        <v>12655.94564</v>
      </c>
      <c r="AI4" s="55"/>
      <c r="AJ4" s="37"/>
      <c r="AK4" s="36">
        <v>1</v>
      </c>
      <c r="AL4" s="53">
        <f>SUM('Other Pharma &amp; Health Products'!AU2:AU13)*0.2</f>
        <v>9976.0320000000011</v>
      </c>
      <c r="AM4" s="32">
        <f t="shared" si="11"/>
        <v>9976.0320000000011</v>
      </c>
      <c r="AN4" s="53"/>
      <c r="AO4" s="32" t="str">
        <f t="shared" si="12"/>
        <v/>
      </c>
      <c r="AP4" s="53"/>
      <c r="AQ4" s="32" t="str">
        <f t="shared" si="13"/>
        <v/>
      </c>
      <c r="AR4" s="53"/>
      <c r="AS4" s="36" t="str">
        <f t="shared" si="14"/>
        <v/>
      </c>
      <c r="AT4" s="36">
        <f t="shared" si="15"/>
        <v>9976.0320000000011</v>
      </c>
      <c r="AU4" s="36">
        <f t="shared" si="16"/>
        <v>9976.0320000000011</v>
      </c>
      <c r="AV4" s="55"/>
      <c r="AW4" s="34"/>
      <c r="AX4" s="36">
        <v>1</v>
      </c>
      <c r="AY4" s="53"/>
      <c r="AZ4" s="32" t="str">
        <f t="shared" si="17"/>
        <v/>
      </c>
      <c r="BA4" s="53"/>
      <c r="BB4" s="32" t="str">
        <f t="shared" si="18"/>
        <v/>
      </c>
      <c r="BC4" s="53"/>
      <c r="BD4" s="32" t="str">
        <f t="shared" si="19"/>
        <v/>
      </c>
      <c r="BE4" s="53"/>
      <c r="BF4" s="36" t="str">
        <f t="shared" si="20"/>
        <v/>
      </c>
      <c r="BG4" s="36" t="str">
        <f t="shared" si="21"/>
        <v/>
      </c>
      <c r="BH4" s="36" t="str">
        <f t="shared" si="22"/>
        <v/>
      </c>
      <c r="BI4" s="55"/>
      <c r="BJ4" s="53"/>
      <c r="BK4" s="36">
        <v>1</v>
      </c>
      <c r="BL4" s="53"/>
      <c r="BM4" s="32" t="str">
        <f t="shared" si="23"/>
        <v/>
      </c>
      <c r="BN4" s="53"/>
      <c r="BO4" s="32" t="str">
        <f t="shared" si="24"/>
        <v/>
      </c>
      <c r="BP4" s="53"/>
      <c r="BQ4" s="32" t="str">
        <f t="shared" si="25"/>
        <v/>
      </c>
      <c r="BR4" s="53"/>
      <c r="BS4" s="36" t="str">
        <f t="shared" si="26"/>
        <v/>
      </c>
      <c r="BT4" s="36" t="str">
        <f t="shared" si="27"/>
        <v/>
      </c>
      <c r="BU4" s="36" t="str">
        <f t="shared" si="28"/>
        <v/>
      </c>
      <c r="BV4" s="55"/>
      <c r="BW4" s="36">
        <f t="shared" si="29"/>
        <v>22631.977640000001</v>
      </c>
      <c r="BX4" s="36">
        <f t="shared" si="29"/>
        <v>22631.977640000001</v>
      </c>
      <c r="BY4" s="31"/>
      <c r="BZ4" s="38"/>
      <c r="CB4" s="120" t="str">
        <f t="shared" ca="1" si="0"/>
        <v/>
      </c>
      <c r="CC4" s="2" t="str">
        <f t="shared" ca="1" si="30"/>
        <v/>
      </c>
    </row>
    <row r="5" spans="1:88" s="2" customFormat="1" ht="25.15" customHeight="1" x14ac:dyDescent="0.25">
      <c r="A5" s="52">
        <f t="shared" si="31"/>
        <v>4</v>
      </c>
      <c r="B5" s="157" t="str">
        <f t="shared" ca="1" si="1"/>
        <v>14-78--7.4---1</v>
      </c>
      <c r="C5" s="157" t="str">
        <f t="shared" si="2"/>
        <v>7.4--0---0</v>
      </c>
      <c r="D5" s="362" t="s">
        <v>1965</v>
      </c>
      <c r="E5" s="155">
        <f ca="1">IFERROR(INDIRECT(ADDRESS(MATCH(D5,CatModules!C:C,0),2,1,1,"CatModules")),"")</f>
        <v>14</v>
      </c>
      <c r="F5" s="363" t="s">
        <v>4401</v>
      </c>
      <c r="G5" s="156">
        <f ca="1">IFERROR(INDIRECT(ADDRESS(MATCH(CONCATENATE(E5,"-",F5),CatInt!K:K,0),3,1,1,"CatInt")),"")</f>
        <v>78</v>
      </c>
      <c r="H5" s="45"/>
      <c r="I5" s="29" t="s">
        <v>103</v>
      </c>
      <c r="J5" s="155" t="str">
        <f t="shared" si="3"/>
        <v>7</v>
      </c>
      <c r="K5" s="155" t="str">
        <f t="shared" si="4"/>
        <v>7.4</v>
      </c>
      <c r="L5" s="153"/>
      <c r="M5" s="53" t="s">
        <v>6745</v>
      </c>
      <c r="N5" s="175">
        <v>0</v>
      </c>
      <c r="O5" s="147"/>
      <c r="P5" s="175">
        <v>0</v>
      </c>
      <c r="Q5" s="30" t="s">
        <v>174</v>
      </c>
      <c r="R5" s="149">
        <f>IFERROR(VLOOKUP(Q5,Setup!D$16:E$25,2,FALSE),"")</f>
        <v>1</v>
      </c>
      <c r="S5" s="51" t="str">
        <f ca="1">IFERROR(IF(OR(I5="",VLOOKUP(I5,CatCostInp!$E$2:$K$88,7,FALSE)=0),"",VLOOKUP(I5,CatCostInp!$E$2:$K$88,7,FALSE)),"")</f>
        <v>N/A</v>
      </c>
      <c r="T5" s="159" t="e">
        <f>VLOOKUP(U5,#REF!,2,FALSE)</f>
        <v>#REF!</v>
      </c>
      <c r="U5" s="30"/>
      <c r="V5" s="1" t="str">
        <f ca="1">IF(U5=Setup!$C$10,"Grant",IF('PSM Costs'!U5=Setup!$C$11,"Local",IF('PSM Costs'!U5=Setup!$C$12,"Other","")))</f>
        <v/>
      </c>
      <c r="W5" s="33"/>
      <c r="X5" s="36">
        <v>1</v>
      </c>
      <c r="Y5" s="35">
        <v>4000</v>
      </c>
      <c r="Z5" s="36">
        <f t="shared" si="5"/>
        <v>4000</v>
      </c>
      <c r="AA5" s="35">
        <v>4000</v>
      </c>
      <c r="AB5" s="32">
        <f t="shared" si="6"/>
        <v>4000</v>
      </c>
      <c r="AC5" s="35">
        <v>4000</v>
      </c>
      <c r="AD5" s="32">
        <f t="shared" si="7"/>
        <v>4000</v>
      </c>
      <c r="AE5" s="35">
        <v>4000</v>
      </c>
      <c r="AF5" s="36">
        <f t="shared" si="8"/>
        <v>4000</v>
      </c>
      <c r="AG5" s="36">
        <f t="shared" si="9"/>
        <v>16000</v>
      </c>
      <c r="AH5" s="36">
        <f t="shared" si="10"/>
        <v>16000</v>
      </c>
      <c r="AI5" s="55"/>
      <c r="AJ5" s="37"/>
      <c r="AK5" s="36">
        <v>1</v>
      </c>
      <c r="AL5" s="35">
        <v>4000</v>
      </c>
      <c r="AM5" s="32">
        <f t="shared" si="11"/>
        <v>4000</v>
      </c>
      <c r="AN5" s="35">
        <v>4000</v>
      </c>
      <c r="AO5" s="32">
        <f t="shared" si="12"/>
        <v>4000</v>
      </c>
      <c r="AP5" s="35">
        <v>4000</v>
      </c>
      <c r="AQ5" s="32">
        <f t="shared" si="13"/>
        <v>4000</v>
      </c>
      <c r="AR5" s="35">
        <v>4000</v>
      </c>
      <c r="AS5" s="36">
        <f t="shared" si="14"/>
        <v>4000</v>
      </c>
      <c r="AT5" s="36">
        <f t="shared" si="15"/>
        <v>16000</v>
      </c>
      <c r="AU5" s="36">
        <f t="shared" si="16"/>
        <v>16000</v>
      </c>
      <c r="AV5" s="55"/>
      <c r="AW5" s="34"/>
      <c r="AX5" s="36">
        <v>1</v>
      </c>
      <c r="AY5" s="35">
        <v>4000</v>
      </c>
      <c r="AZ5" s="32">
        <f t="shared" si="17"/>
        <v>4000</v>
      </c>
      <c r="BA5" s="35">
        <v>4000</v>
      </c>
      <c r="BB5" s="32">
        <f t="shared" si="18"/>
        <v>4000</v>
      </c>
      <c r="BC5" s="35">
        <v>4000</v>
      </c>
      <c r="BD5" s="32">
        <f t="shared" si="19"/>
        <v>4000</v>
      </c>
      <c r="BE5" s="35">
        <v>4000</v>
      </c>
      <c r="BF5" s="36">
        <f t="shared" si="20"/>
        <v>4000</v>
      </c>
      <c r="BG5" s="36">
        <f t="shared" si="21"/>
        <v>16000</v>
      </c>
      <c r="BH5" s="36">
        <f t="shared" si="22"/>
        <v>16000</v>
      </c>
      <c r="BI5" s="55"/>
      <c r="BJ5" s="34"/>
      <c r="BK5" s="36">
        <v>1</v>
      </c>
      <c r="BL5" s="34"/>
      <c r="BM5" s="32" t="str">
        <f t="shared" si="23"/>
        <v/>
      </c>
      <c r="BN5" s="34"/>
      <c r="BO5" s="32" t="str">
        <f t="shared" si="24"/>
        <v/>
      </c>
      <c r="BP5" s="34"/>
      <c r="BQ5" s="32" t="str">
        <f t="shared" si="25"/>
        <v/>
      </c>
      <c r="BR5" s="34"/>
      <c r="BS5" s="36" t="str">
        <f t="shared" si="26"/>
        <v/>
      </c>
      <c r="BT5" s="36" t="str">
        <f t="shared" si="27"/>
        <v/>
      </c>
      <c r="BU5" s="36" t="str">
        <f t="shared" si="28"/>
        <v/>
      </c>
      <c r="BV5" s="55"/>
      <c r="BW5" s="36">
        <f t="shared" si="29"/>
        <v>48000</v>
      </c>
      <c r="BX5" s="36">
        <f t="shared" si="29"/>
        <v>48000</v>
      </c>
      <c r="BY5" s="31"/>
      <c r="BZ5" s="38"/>
      <c r="CB5" s="120">
        <f t="shared" ca="1" si="0"/>
        <v>1</v>
      </c>
      <c r="CC5" s="2">
        <f t="shared" ca="1" si="30"/>
        <v>1</v>
      </c>
    </row>
    <row r="6" spans="1:88" s="2" customFormat="1" ht="25.15" customHeight="1" x14ac:dyDescent="0.25">
      <c r="A6" s="52">
        <f t="shared" si="31"/>
        <v>5</v>
      </c>
      <c r="B6" s="157" t="str">
        <f t="shared" ca="1" si="1"/>
        <v>14-78--7.6---1</v>
      </c>
      <c r="C6" s="157" t="str">
        <f t="shared" si="2"/>
        <v>7.6--0---0</v>
      </c>
      <c r="D6" s="362" t="s">
        <v>1965</v>
      </c>
      <c r="E6" s="155">
        <f ca="1">IFERROR(INDIRECT(ADDRESS(MATCH(D6,CatModules!C:C,0),2,1,1,"CatModules")),"")</f>
        <v>14</v>
      </c>
      <c r="F6" s="363" t="s">
        <v>4401</v>
      </c>
      <c r="G6" s="156">
        <f ca="1">IFERROR(INDIRECT(ADDRESS(MATCH(CONCATENATE(E6,"-",F6),CatInt!K:K,0),3,1,1,"CatInt")),"")</f>
        <v>78</v>
      </c>
      <c r="H6" s="45"/>
      <c r="I6" s="29" t="s">
        <v>105</v>
      </c>
      <c r="J6" s="155" t="str">
        <f t="shared" si="3"/>
        <v>7</v>
      </c>
      <c r="K6" s="155" t="str">
        <f t="shared" si="4"/>
        <v>7.6</v>
      </c>
      <c r="L6" s="153"/>
      <c r="M6" s="53" t="s">
        <v>6746</v>
      </c>
      <c r="N6" s="175">
        <v>0</v>
      </c>
      <c r="O6" s="147"/>
      <c r="P6" s="175">
        <v>0</v>
      </c>
      <c r="Q6" s="30" t="s">
        <v>174</v>
      </c>
      <c r="R6" s="149">
        <f>IFERROR(VLOOKUP(Q6,Setup!D$16:E$25,2,FALSE),"")</f>
        <v>1</v>
      </c>
      <c r="S6" s="51" t="str">
        <f ca="1">IFERROR(IF(OR(I6="",VLOOKUP(I6,CatCostInp!$E$2:$K$88,7,FALSE)=0),"",VLOOKUP(I6,CatCostInp!$E$2:$K$88,7,FALSE)),"")</f>
        <v>N/A</v>
      </c>
      <c r="T6" s="159" t="e">
        <f>VLOOKUP(U6,#REF!,2,FALSE)</f>
        <v>#REF!</v>
      </c>
      <c r="U6" s="30"/>
      <c r="V6" s="1" t="str">
        <f ca="1">IF(U6=Setup!$C$10,"Grant",IF('PSM Costs'!U6=Setup!$C$11,"Local",IF('PSM Costs'!U6=Setup!$C$12,"Other","")))</f>
        <v/>
      </c>
      <c r="W6" s="33"/>
      <c r="X6" s="36">
        <v>1</v>
      </c>
      <c r="Y6" s="35">
        <v>1350</v>
      </c>
      <c r="Z6" s="36">
        <f t="shared" si="5"/>
        <v>1350</v>
      </c>
      <c r="AA6" s="35">
        <v>1350</v>
      </c>
      <c r="AB6" s="32">
        <f t="shared" si="6"/>
        <v>1350</v>
      </c>
      <c r="AC6" s="35">
        <v>1350</v>
      </c>
      <c r="AD6" s="32">
        <f t="shared" si="7"/>
        <v>1350</v>
      </c>
      <c r="AE6" s="35">
        <v>1350</v>
      </c>
      <c r="AF6" s="36">
        <f t="shared" si="8"/>
        <v>1350</v>
      </c>
      <c r="AG6" s="36">
        <f t="shared" si="9"/>
        <v>5400</v>
      </c>
      <c r="AH6" s="36">
        <f t="shared" si="10"/>
        <v>5400</v>
      </c>
      <c r="AI6" s="55"/>
      <c r="AJ6" s="37"/>
      <c r="AK6" s="36">
        <v>1</v>
      </c>
      <c r="AL6" s="35">
        <v>1350</v>
      </c>
      <c r="AM6" s="32">
        <f t="shared" si="11"/>
        <v>1350</v>
      </c>
      <c r="AN6" s="35">
        <v>1350</v>
      </c>
      <c r="AO6" s="32">
        <f t="shared" si="12"/>
        <v>1350</v>
      </c>
      <c r="AP6" s="35">
        <v>1350</v>
      </c>
      <c r="AQ6" s="32">
        <f t="shared" si="13"/>
        <v>1350</v>
      </c>
      <c r="AR6" s="35">
        <v>1350</v>
      </c>
      <c r="AS6" s="36">
        <f t="shared" si="14"/>
        <v>1350</v>
      </c>
      <c r="AT6" s="36">
        <f t="shared" si="15"/>
        <v>5400</v>
      </c>
      <c r="AU6" s="36">
        <f t="shared" si="16"/>
        <v>5400</v>
      </c>
      <c r="AV6" s="55"/>
      <c r="AW6" s="34"/>
      <c r="AX6" s="36">
        <v>1</v>
      </c>
      <c r="AY6" s="35">
        <v>1350</v>
      </c>
      <c r="AZ6" s="32">
        <f t="shared" si="17"/>
        <v>1350</v>
      </c>
      <c r="BA6" s="35">
        <v>1350</v>
      </c>
      <c r="BB6" s="32">
        <f t="shared" si="18"/>
        <v>1350</v>
      </c>
      <c r="BC6" s="35">
        <v>1350</v>
      </c>
      <c r="BD6" s="32">
        <f t="shared" si="19"/>
        <v>1350</v>
      </c>
      <c r="BE6" s="35">
        <v>1350</v>
      </c>
      <c r="BF6" s="36">
        <f t="shared" si="20"/>
        <v>1350</v>
      </c>
      <c r="BG6" s="36">
        <f t="shared" si="21"/>
        <v>5400</v>
      </c>
      <c r="BH6" s="36">
        <f t="shared" si="22"/>
        <v>5400</v>
      </c>
      <c r="BI6" s="55"/>
      <c r="BJ6" s="34"/>
      <c r="BK6" s="36">
        <v>1</v>
      </c>
      <c r="BL6" s="34"/>
      <c r="BM6" s="32" t="str">
        <f t="shared" si="23"/>
        <v/>
      </c>
      <c r="BN6" s="34"/>
      <c r="BO6" s="32" t="str">
        <f t="shared" si="24"/>
        <v/>
      </c>
      <c r="BP6" s="34"/>
      <c r="BQ6" s="32" t="str">
        <f t="shared" si="25"/>
        <v/>
      </c>
      <c r="BR6" s="34"/>
      <c r="BS6" s="36" t="str">
        <f t="shared" si="26"/>
        <v/>
      </c>
      <c r="BT6" s="36" t="str">
        <f t="shared" si="27"/>
        <v/>
      </c>
      <c r="BU6" s="36" t="str">
        <f t="shared" si="28"/>
        <v/>
      </c>
      <c r="BV6" s="55"/>
      <c r="BW6" s="36">
        <f t="shared" si="29"/>
        <v>16200</v>
      </c>
      <c r="BX6" s="36">
        <f t="shared" si="29"/>
        <v>16200</v>
      </c>
      <c r="BY6" s="31"/>
      <c r="BZ6" s="38"/>
      <c r="CB6" s="120">
        <f t="shared" ca="1" si="0"/>
        <v>1</v>
      </c>
      <c r="CC6" s="2">
        <f t="shared" ca="1" si="30"/>
        <v>1</v>
      </c>
    </row>
    <row r="7" spans="1:88" s="2" customFormat="1" ht="37.9" customHeight="1" x14ac:dyDescent="0.25">
      <c r="A7" s="52">
        <f t="shared" si="31"/>
        <v>6</v>
      </c>
      <c r="B7" s="157" t="str">
        <f t="shared" ca="1" si="1"/>
        <v>14-79--7.5---1</v>
      </c>
      <c r="C7" s="157" t="str">
        <f t="shared" si="2"/>
        <v>7.5--0---0</v>
      </c>
      <c r="D7" s="362" t="s">
        <v>1965</v>
      </c>
      <c r="E7" s="155">
        <f ca="1">IFERROR(INDIRECT(ADDRESS(MATCH(D7,CatModules!C:C,0),2,1,1,"CatModules")),"")</f>
        <v>14</v>
      </c>
      <c r="F7" s="363" t="s">
        <v>4405</v>
      </c>
      <c r="G7" s="156">
        <f ca="1">IFERROR(INDIRECT(ADDRESS(MATCH(CONCATENATE(E7,"-",F7),CatInt!K:K,0),3,1,1,"CatInt")),"")</f>
        <v>79</v>
      </c>
      <c r="H7" s="45" t="e">
        <f>IF(F7="","",VLOOKUP(F7,#REF!,2,FALSE))</f>
        <v>#REF!</v>
      </c>
      <c r="I7" s="29" t="s">
        <v>104</v>
      </c>
      <c r="J7" s="155" t="str">
        <f t="shared" si="3"/>
        <v>7</v>
      </c>
      <c r="K7" s="155" t="str">
        <f t="shared" si="4"/>
        <v>7.5</v>
      </c>
      <c r="L7" s="153"/>
      <c r="M7" s="53" t="s">
        <v>6747</v>
      </c>
      <c r="N7" s="175">
        <v>0</v>
      </c>
      <c r="O7" s="147"/>
      <c r="P7" s="175">
        <v>0</v>
      </c>
      <c r="Q7" s="30" t="s">
        <v>174</v>
      </c>
      <c r="R7" s="149">
        <f>IFERROR(VLOOKUP(Q7,Setup!D$16:E$25,2,FALSE),"")</f>
        <v>1</v>
      </c>
      <c r="S7" s="51" t="str">
        <f ca="1">IFERROR(IF(OR(I7="",VLOOKUP(I7,CatCostInp!$E$2:$K$88,7,FALSE)=0),"",VLOOKUP(I7,CatCostInp!$E$2:$K$88,7,FALSE)),"")</f>
        <v>N/A</v>
      </c>
      <c r="T7" s="159" t="e">
        <f>VLOOKUP(U7,#REF!,2,FALSE)</f>
        <v>#REF!</v>
      </c>
      <c r="U7" s="30"/>
      <c r="V7" s="1" t="str">
        <f ca="1">IF(U7=Setup!$C$10,"Grant",IF('PSM Costs'!U7=Setup!$C$11,"Local",IF('PSM Costs'!U7=Setup!$C$12,"Other","")))</f>
        <v/>
      </c>
      <c r="W7" s="33"/>
      <c r="X7" s="36">
        <v>1</v>
      </c>
      <c r="Y7" s="35"/>
      <c r="Z7" s="36" t="str">
        <f t="shared" si="5"/>
        <v/>
      </c>
      <c r="AA7" s="35"/>
      <c r="AB7" s="32" t="str">
        <f t="shared" si="6"/>
        <v/>
      </c>
      <c r="AC7" s="35"/>
      <c r="AD7" s="32" t="str">
        <f t="shared" si="7"/>
        <v/>
      </c>
      <c r="AE7" s="35">
        <v>15000</v>
      </c>
      <c r="AF7" s="36">
        <f t="shared" si="8"/>
        <v>15000</v>
      </c>
      <c r="AG7" s="36">
        <f t="shared" si="9"/>
        <v>15000</v>
      </c>
      <c r="AH7" s="36">
        <f t="shared" si="10"/>
        <v>15000</v>
      </c>
      <c r="AI7" s="55"/>
      <c r="AJ7" s="37"/>
      <c r="AK7" s="36">
        <v>1</v>
      </c>
      <c r="AL7" s="35"/>
      <c r="AM7" s="32" t="str">
        <f t="shared" si="11"/>
        <v/>
      </c>
      <c r="AN7" s="35"/>
      <c r="AO7" s="32" t="str">
        <f t="shared" si="12"/>
        <v/>
      </c>
      <c r="AP7" s="35"/>
      <c r="AQ7" s="32" t="str">
        <f t="shared" si="13"/>
        <v/>
      </c>
      <c r="AR7" s="35">
        <v>15000</v>
      </c>
      <c r="AS7" s="36">
        <f t="shared" si="14"/>
        <v>15000</v>
      </c>
      <c r="AT7" s="36">
        <f t="shared" si="15"/>
        <v>15000</v>
      </c>
      <c r="AU7" s="36">
        <f t="shared" si="16"/>
        <v>15000</v>
      </c>
      <c r="AV7" s="55"/>
      <c r="AW7" s="34"/>
      <c r="AX7" s="36">
        <v>1</v>
      </c>
      <c r="AY7" s="35"/>
      <c r="AZ7" s="32" t="str">
        <f t="shared" si="17"/>
        <v/>
      </c>
      <c r="BA7" s="35"/>
      <c r="BB7" s="32" t="str">
        <f t="shared" si="18"/>
        <v/>
      </c>
      <c r="BC7" s="35"/>
      <c r="BD7" s="32" t="str">
        <f t="shared" si="19"/>
        <v/>
      </c>
      <c r="BE7" s="35"/>
      <c r="BF7" s="36" t="str">
        <f t="shared" si="20"/>
        <v/>
      </c>
      <c r="BG7" s="36" t="str">
        <f t="shared" si="21"/>
        <v/>
      </c>
      <c r="BH7" s="36" t="str">
        <f t="shared" si="22"/>
        <v/>
      </c>
      <c r="BI7" s="55"/>
      <c r="BJ7" s="34"/>
      <c r="BK7" s="36">
        <v>1</v>
      </c>
      <c r="BL7" s="34"/>
      <c r="BM7" s="32" t="str">
        <f t="shared" si="23"/>
        <v/>
      </c>
      <c r="BN7" s="34"/>
      <c r="BO7" s="32" t="str">
        <f t="shared" si="24"/>
        <v/>
      </c>
      <c r="BP7" s="34"/>
      <c r="BQ7" s="32" t="str">
        <f t="shared" si="25"/>
        <v/>
      </c>
      <c r="BR7" s="34"/>
      <c r="BS7" s="36" t="str">
        <f t="shared" si="26"/>
        <v/>
      </c>
      <c r="BT7" s="36" t="str">
        <f t="shared" si="27"/>
        <v/>
      </c>
      <c r="BU7" s="36" t="str">
        <f t="shared" si="28"/>
        <v/>
      </c>
      <c r="BV7" s="55"/>
      <c r="BW7" s="36">
        <f t="shared" si="29"/>
        <v>30000</v>
      </c>
      <c r="BX7" s="36">
        <f t="shared" si="29"/>
        <v>30000</v>
      </c>
      <c r="BY7" s="31"/>
      <c r="BZ7" s="38"/>
      <c r="CB7" s="120">
        <f t="shared" ca="1" si="0"/>
        <v>1</v>
      </c>
      <c r="CC7" s="2">
        <f t="shared" ca="1" si="30"/>
        <v>1</v>
      </c>
    </row>
    <row r="8" spans="1:88" s="2" customFormat="1" ht="27" customHeight="1" x14ac:dyDescent="0.25">
      <c r="A8" s="52">
        <f t="shared" si="31"/>
        <v>7</v>
      </c>
      <c r="B8" s="157" t="str">
        <f t="shared" ca="1" si="1"/>
        <v>14-78--7.7---1</v>
      </c>
      <c r="C8" s="157" t="str">
        <f t="shared" si="2"/>
        <v>7.7--0---0</v>
      </c>
      <c r="D8" s="29" t="s">
        <v>1965</v>
      </c>
      <c r="E8" s="155">
        <f ca="1">IFERROR(INDIRECT(ADDRESS(MATCH(D8,CatModules!C:C,0),2,1,1,"CatModules")),"")</f>
        <v>14</v>
      </c>
      <c r="F8" s="96" t="s">
        <v>4401</v>
      </c>
      <c r="G8" s="156">
        <f ca="1">IFERROR(INDIRECT(ADDRESS(MATCH(CONCATENATE(E8,"-",F8),CatInt!K:K,0),3,1,1,"CatInt")),"")</f>
        <v>78</v>
      </c>
      <c r="H8" s="45" t="e">
        <f>IF(F8="","",VLOOKUP(F8,#REF!,2,FALSE))</f>
        <v>#REF!</v>
      </c>
      <c r="I8" s="29" t="s">
        <v>106</v>
      </c>
      <c r="J8" s="155" t="str">
        <f t="shared" si="3"/>
        <v>7</v>
      </c>
      <c r="K8" s="155" t="str">
        <f t="shared" si="4"/>
        <v>7.7</v>
      </c>
      <c r="L8" s="153"/>
      <c r="M8" s="53" t="s">
        <v>6748</v>
      </c>
      <c r="N8" s="175">
        <v>0</v>
      </c>
      <c r="O8" s="147"/>
      <c r="P8" s="175">
        <v>0</v>
      </c>
      <c r="Q8" s="30" t="s">
        <v>174</v>
      </c>
      <c r="R8" s="149">
        <f>IFERROR(VLOOKUP(Q8,Setup!D$16:E$25,2,FALSE),"")</f>
        <v>1</v>
      </c>
      <c r="S8" s="51" t="str">
        <f ca="1">IFERROR(IF(OR(I8="",VLOOKUP(I8,CatCostInp!$E$2:$K$88,7,FALSE)=0),"",VLOOKUP(I8,CatCostInp!$E$2:$K$88,7,FALSE)),"")</f>
        <v>N/A</v>
      </c>
      <c r="T8" s="159" t="e">
        <f>VLOOKUP(U8,#REF!,2,FALSE)</f>
        <v>#REF!</v>
      </c>
      <c r="U8" s="30"/>
      <c r="V8" s="1" t="str">
        <f ca="1">IF(U8=Setup!$C$10,"Grant",IF('PSM Costs'!U8=Setup!$C$11,"Local",IF('PSM Costs'!U8=Setup!$C$12,"Other","")))</f>
        <v/>
      </c>
      <c r="W8" s="33"/>
      <c r="X8" s="36">
        <v>1</v>
      </c>
      <c r="Y8" s="35">
        <v>500</v>
      </c>
      <c r="Z8" s="36">
        <f t="shared" si="5"/>
        <v>500</v>
      </c>
      <c r="AA8" s="35">
        <v>500</v>
      </c>
      <c r="AB8" s="32">
        <f t="shared" si="6"/>
        <v>500</v>
      </c>
      <c r="AC8" s="35">
        <v>500</v>
      </c>
      <c r="AD8" s="32">
        <f t="shared" si="7"/>
        <v>500</v>
      </c>
      <c r="AE8" s="35">
        <v>500</v>
      </c>
      <c r="AF8" s="36">
        <f t="shared" si="8"/>
        <v>500</v>
      </c>
      <c r="AG8" s="36">
        <f t="shared" si="9"/>
        <v>2000</v>
      </c>
      <c r="AH8" s="36">
        <f t="shared" si="10"/>
        <v>2000</v>
      </c>
      <c r="AI8" s="55"/>
      <c r="AJ8" s="37"/>
      <c r="AK8" s="36">
        <v>1</v>
      </c>
      <c r="AL8" s="35">
        <v>500</v>
      </c>
      <c r="AM8" s="32">
        <f t="shared" si="11"/>
        <v>500</v>
      </c>
      <c r="AN8" s="35">
        <v>500</v>
      </c>
      <c r="AO8" s="32">
        <f t="shared" si="12"/>
        <v>500</v>
      </c>
      <c r="AP8" s="35">
        <v>500</v>
      </c>
      <c r="AQ8" s="32">
        <f t="shared" si="13"/>
        <v>500</v>
      </c>
      <c r="AR8" s="35">
        <v>500</v>
      </c>
      <c r="AS8" s="36">
        <f t="shared" si="14"/>
        <v>500</v>
      </c>
      <c r="AT8" s="36">
        <f t="shared" si="15"/>
        <v>2000</v>
      </c>
      <c r="AU8" s="36">
        <f t="shared" si="16"/>
        <v>2000</v>
      </c>
      <c r="AV8" s="55"/>
      <c r="AW8" s="34"/>
      <c r="AX8" s="36">
        <v>1</v>
      </c>
      <c r="AY8" s="35">
        <v>500</v>
      </c>
      <c r="AZ8" s="32">
        <f t="shared" si="17"/>
        <v>500</v>
      </c>
      <c r="BA8" s="35">
        <v>500</v>
      </c>
      <c r="BB8" s="32">
        <f t="shared" si="18"/>
        <v>500</v>
      </c>
      <c r="BC8" s="35">
        <v>500</v>
      </c>
      <c r="BD8" s="32">
        <f t="shared" si="19"/>
        <v>500</v>
      </c>
      <c r="BE8" s="35">
        <v>500</v>
      </c>
      <c r="BF8" s="36">
        <f t="shared" si="20"/>
        <v>500</v>
      </c>
      <c r="BG8" s="36">
        <f t="shared" si="21"/>
        <v>2000</v>
      </c>
      <c r="BH8" s="36">
        <f t="shared" si="22"/>
        <v>2000</v>
      </c>
      <c r="BI8" s="55"/>
      <c r="BJ8" s="34"/>
      <c r="BK8" s="36">
        <v>1</v>
      </c>
      <c r="BL8" s="34"/>
      <c r="BM8" s="32" t="str">
        <f t="shared" si="23"/>
        <v/>
      </c>
      <c r="BN8" s="34"/>
      <c r="BO8" s="32" t="str">
        <f t="shared" si="24"/>
        <v/>
      </c>
      <c r="BP8" s="34"/>
      <c r="BQ8" s="32" t="str">
        <f t="shared" si="25"/>
        <v/>
      </c>
      <c r="BR8" s="34"/>
      <c r="BS8" s="36" t="str">
        <f t="shared" si="26"/>
        <v/>
      </c>
      <c r="BT8" s="36" t="str">
        <f t="shared" si="27"/>
        <v/>
      </c>
      <c r="BU8" s="36" t="str">
        <f t="shared" si="28"/>
        <v/>
      </c>
      <c r="BV8" s="55"/>
      <c r="BW8" s="36">
        <f t="shared" si="29"/>
        <v>6000</v>
      </c>
      <c r="BX8" s="36">
        <f t="shared" si="29"/>
        <v>6000</v>
      </c>
      <c r="BY8" s="31"/>
      <c r="BZ8" s="38"/>
      <c r="CB8" s="120">
        <f t="shared" ca="1" si="0"/>
        <v>1</v>
      </c>
      <c r="CC8" s="2">
        <f t="shared" ca="1" si="30"/>
        <v>1</v>
      </c>
    </row>
    <row r="9" spans="1:88" s="2" customFormat="1" ht="25.15" customHeight="1" x14ac:dyDescent="0.25">
      <c r="A9" s="52" t="str">
        <f t="shared" si="31"/>
        <v/>
      </c>
      <c r="B9" s="157" t="e">
        <f t="shared" ca="1" si="1"/>
        <v>#VALUE!</v>
      </c>
      <c r="C9" s="157" t="e">
        <f t="shared" si="2"/>
        <v>#VALUE!</v>
      </c>
      <c r="D9" s="29"/>
      <c r="E9" s="155" t="str">
        <f ca="1">IFERROR(INDIRECT(ADDRESS(MATCH(D9,CatModules!C:C,0),2,1,1,"CatModules")),"")</f>
        <v/>
      </c>
      <c r="F9" s="96"/>
      <c r="G9" s="156" t="str">
        <f ca="1">IFERROR(INDIRECT(ADDRESS(MATCH(CONCATENATE(E9,"-",F9),CatInt!K:K,0),3,1,1,"CatInt")),"")</f>
        <v/>
      </c>
      <c r="H9" s="45" t="str">
        <f>IF(F9="","",VLOOKUP(F9,#REF!,2,FALSE))</f>
        <v/>
      </c>
      <c r="I9" s="29"/>
      <c r="J9" s="155" t="e">
        <f t="shared" si="3"/>
        <v>#VALUE!</v>
      </c>
      <c r="K9" s="155" t="e">
        <f t="shared" si="4"/>
        <v>#VALUE!</v>
      </c>
      <c r="L9" s="153"/>
      <c r="M9" s="53"/>
      <c r="N9" s="175">
        <v>0</v>
      </c>
      <c r="O9" s="147"/>
      <c r="P9" s="175">
        <v>0</v>
      </c>
      <c r="Q9" s="30"/>
      <c r="R9" s="149" t="str">
        <f>IFERROR(VLOOKUP(Q9,Setup!D$16:E$25,2,FALSE),"")</f>
        <v/>
      </c>
      <c r="S9" s="51" t="str">
        <f ca="1">IFERROR(IF(OR(I9="",VLOOKUP(I9,CatCostInp!$E$2:$K$88,7,FALSE)=0),"",VLOOKUP(I9,CatCostInp!$E$2:$K$88,7,FALSE)),"")</f>
        <v/>
      </c>
      <c r="T9" s="159" t="e">
        <f>VLOOKUP(U9,#REF!,2,FALSE)</f>
        <v>#REF!</v>
      </c>
      <c r="U9" s="30"/>
      <c r="V9" s="1" t="str">
        <f ca="1">IF(U9=Setup!$C$10,"Grant",IF('PSM Costs'!U9=Setup!$C$11,"Local",IF('PSM Costs'!U9=Setup!$C$12,"Other","")))</f>
        <v/>
      </c>
      <c r="W9" s="33"/>
      <c r="X9" s="36">
        <v>1</v>
      </c>
      <c r="Y9" s="33"/>
      <c r="Z9" s="36" t="str">
        <f t="shared" si="5"/>
        <v/>
      </c>
      <c r="AA9" s="35"/>
      <c r="AB9" s="32" t="str">
        <f t="shared" si="6"/>
        <v/>
      </c>
      <c r="AC9" s="35"/>
      <c r="AD9" s="32" t="str">
        <f t="shared" si="7"/>
        <v/>
      </c>
      <c r="AE9" s="35"/>
      <c r="AF9" s="36" t="str">
        <f t="shared" si="8"/>
        <v/>
      </c>
      <c r="AG9" s="36" t="str">
        <f t="shared" si="9"/>
        <v/>
      </c>
      <c r="AH9" s="36" t="str">
        <f t="shared" si="10"/>
        <v/>
      </c>
      <c r="AI9" s="55"/>
      <c r="AJ9" s="37"/>
      <c r="AK9" s="36">
        <v>1</v>
      </c>
      <c r="AL9" s="35"/>
      <c r="AM9" s="32" t="str">
        <f t="shared" si="11"/>
        <v/>
      </c>
      <c r="AN9" s="35"/>
      <c r="AO9" s="32" t="str">
        <f t="shared" si="12"/>
        <v/>
      </c>
      <c r="AP9" s="35"/>
      <c r="AQ9" s="32" t="str">
        <f t="shared" si="13"/>
        <v/>
      </c>
      <c r="AR9" s="35"/>
      <c r="AS9" s="36" t="str">
        <f t="shared" si="14"/>
        <v/>
      </c>
      <c r="AT9" s="36" t="str">
        <f t="shared" si="15"/>
        <v/>
      </c>
      <c r="AU9" s="36" t="str">
        <f t="shared" si="16"/>
        <v/>
      </c>
      <c r="AV9" s="55"/>
      <c r="AW9" s="34"/>
      <c r="AX9" s="36">
        <v>1</v>
      </c>
      <c r="AY9" s="34"/>
      <c r="AZ9" s="32" t="str">
        <f t="shared" si="17"/>
        <v/>
      </c>
      <c r="BA9" s="34"/>
      <c r="BB9" s="32" t="str">
        <f t="shared" si="18"/>
        <v/>
      </c>
      <c r="BC9" s="34"/>
      <c r="BD9" s="32" t="str">
        <f t="shared" si="19"/>
        <v/>
      </c>
      <c r="BE9" s="35"/>
      <c r="BF9" s="36" t="str">
        <f t="shared" si="20"/>
        <v/>
      </c>
      <c r="BG9" s="36" t="str">
        <f t="shared" si="21"/>
        <v/>
      </c>
      <c r="BH9" s="36" t="str">
        <f t="shared" si="22"/>
        <v/>
      </c>
      <c r="BI9" s="55"/>
      <c r="BJ9" s="34"/>
      <c r="BK9" s="36">
        <v>1</v>
      </c>
      <c r="BL9" s="34"/>
      <c r="BM9" s="32" t="str">
        <f t="shared" si="23"/>
        <v/>
      </c>
      <c r="BN9" s="34"/>
      <c r="BO9" s="32" t="str">
        <f t="shared" si="24"/>
        <v/>
      </c>
      <c r="BP9" s="34"/>
      <c r="BQ9" s="32" t="str">
        <f t="shared" si="25"/>
        <v/>
      </c>
      <c r="BR9" s="34"/>
      <c r="BS9" s="36" t="str">
        <f t="shared" si="26"/>
        <v/>
      </c>
      <c r="BT9" s="36" t="str">
        <f t="shared" si="27"/>
        <v/>
      </c>
      <c r="BU9" s="36" t="str">
        <f t="shared" si="28"/>
        <v/>
      </c>
      <c r="BV9" s="55"/>
      <c r="BW9" s="36" t="str">
        <f t="shared" si="29"/>
        <v/>
      </c>
      <c r="BX9" s="36" t="str">
        <f t="shared" si="29"/>
        <v/>
      </c>
      <c r="BY9" s="31"/>
      <c r="BZ9" s="38"/>
      <c r="CB9" s="120" t="e">
        <f t="shared" ca="1" si="0"/>
        <v>#VALUE!</v>
      </c>
      <c r="CC9" s="2" t="e">
        <f t="shared" ca="1" si="30"/>
        <v>#VALUE!</v>
      </c>
    </row>
    <row r="10" spans="1:88" s="2" customFormat="1" ht="25.15" customHeight="1" x14ac:dyDescent="0.25">
      <c r="A10" s="52" t="str">
        <f t="shared" si="31"/>
        <v/>
      </c>
      <c r="B10" s="157" t="e">
        <f t="shared" ca="1" si="1"/>
        <v>#VALUE!</v>
      </c>
      <c r="C10" s="157" t="e">
        <f t="shared" si="2"/>
        <v>#VALUE!</v>
      </c>
      <c r="D10" s="29"/>
      <c r="E10" s="155" t="str">
        <f ca="1">IFERROR(INDIRECT(ADDRESS(MATCH(D10,CatModules!C:C,0),2,1,1,"CatModules")),"")</f>
        <v/>
      </c>
      <c r="F10" s="96"/>
      <c r="G10" s="156" t="str">
        <f ca="1">IFERROR(INDIRECT(ADDRESS(MATCH(CONCATENATE(E10,"-",F10),CatInt!K:K,0),3,1,1,"CatInt")),"")</f>
        <v/>
      </c>
      <c r="H10" s="45" t="str">
        <f>IF(F10="","",VLOOKUP(F10,#REF!,2,FALSE))</f>
        <v/>
      </c>
      <c r="I10" s="29"/>
      <c r="J10" s="155" t="e">
        <f t="shared" si="3"/>
        <v>#VALUE!</v>
      </c>
      <c r="K10" s="155" t="e">
        <f t="shared" si="4"/>
        <v>#VALUE!</v>
      </c>
      <c r="L10" s="153"/>
      <c r="M10" s="53"/>
      <c r="N10" s="175">
        <v>0</v>
      </c>
      <c r="O10" s="147"/>
      <c r="P10" s="175">
        <v>0</v>
      </c>
      <c r="Q10" s="30"/>
      <c r="R10" s="149" t="str">
        <f>IFERROR(VLOOKUP(Q10,Setup!D$16:E$25,2,FALSE),"")</f>
        <v/>
      </c>
      <c r="S10" s="51" t="str">
        <f ca="1">IFERROR(IF(OR(I10="",VLOOKUP(I10,CatCostInp!$E$2:$K$88,7,FALSE)=0),"",VLOOKUP(I10,CatCostInp!$E$2:$K$88,7,FALSE)),"")</f>
        <v/>
      </c>
      <c r="T10" s="159" t="e">
        <f>VLOOKUP(U10,#REF!,2,FALSE)</f>
        <v>#REF!</v>
      </c>
      <c r="U10" s="30"/>
      <c r="V10" s="1" t="str">
        <f ca="1">IF(U10=Setup!$C$10,"Grant",IF('PSM Costs'!U10=Setup!$C$11,"Local",IF('PSM Costs'!U10=Setup!$C$12,"Other","")))</f>
        <v/>
      </c>
      <c r="W10" s="33"/>
      <c r="X10" s="36">
        <v>1</v>
      </c>
      <c r="Y10" s="33"/>
      <c r="Z10" s="36" t="str">
        <f t="shared" si="5"/>
        <v/>
      </c>
      <c r="AA10" s="35"/>
      <c r="AB10" s="32" t="str">
        <f t="shared" si="6"/>
        <v/>
      </c>
      <c r="AC10" s="35"/>
      <c r="AD10" s="32" t="str">
        <f t="shared" si="7"/>
        <v/>
      </c>
      <c r="AE10" s="35"/>
      <c r="AF10" s="36" t="str">
        <f t="shared" si="8"/>
        <v/>
      </c>
      <c r="AG10" s="36" t="str">
        <f t="shared" si="9"/>
        <v/>
      </c>
      <c r="AH10" s="36" t="str">
        <f t="shared" si="10"/>
        <v/>
      </c>
      <c r="AI10" s="55"/>
      <c r="AJ10" s="37"/>
      <c r="AK10" s="36">
        <v>1</v>
      </c>
      <c r="AL10" s="35"/>
      <c r="AM10" s="32" t="str">
        <f t="shared" si="11"/>
        <v/>
      </c>
      <c r="AN10" s="35"/>
      <c r="AO10" s="32" t="str">
        <f t="shared" si="12"/>
        <v/>
      </c>
      <c r="AP10" s="35"/>
      <c r="AQ10" s="32" t="str">
        <f t="shared" si="13"/>
        <v/>
      </c>
      <c r="AR10" s="35"/>
      <c r="AS10" s="36" t="str">
        <f t="shared" si="14"/>
        <v/>
      </c>
      <c r="AT10" s="36" t="str">
        <f t="shared" si="15"/>
        <v/>
      </c>
      <c r="AU10" s="36" t="str">
        <f t="shared" si="16"/>
        <v/>
      </c>
      <c r="AV10" s="55"/>
      <c r="AW10" s="34"/>
      <c r="AX10" s="36">
        <v>1</v>
      </c>
      <c r="AY10" s="34"/>
      <c r="AZ10" s="32" t="str">
        <f t="shared" si="17"/>
        <v/>
      </c>
      <c r="BA10" s="34"/>
      <c r="BB10" s="32" t="str">
        <f t="shared" si="18"/>
        <v/>
      </c>
      <c r="BC10" s="34"/>
      <c r="BD10" s="32" t="str">
        <f t="shared" si="19"/>
        <v/>
      </c>
      <c r="BE10" s="35"/>
      <c r="BF10" s="36" t="str">
        <f t="shared" si="20"/>
        <v/>
      </c>
      <c r="BG10" s="36" t="str">
        <f t="shared" si="21"/>
        <v/>
      </c>
      <c r="BH10" s="36" t="str">
        <f t="shared" si="22"/>
        <v/>
      </c>
      <c r="BI10" s="55"/>
      <c r="BJ10" s="34"/>
      <c r="BK10" s="36">
        <v>1</v>
      </c>
      <c r="BL10" s="34"/>
      <c r="BM10" s="32" t="str">
        <f t="shared" si="23"/>
        <v/>
      </c>
      <c r="BN10" s="34"/>
      <c r="BO10" s="32" t="str">
        <f t="shared" si="24"/>
        <v/>
      </c>
      <c r="BP10" s="34"/>
      <c r="BQ10" s="32" t="str">
        <f t="shared" si="25"/>
        <v/>
      </c>
      <c r="BR10" s="34"/>
      <c r="BS10" s="36" t="str">
        <f t="shared" si="26"/>
        <v/>
      </c>
      <c r="BT10" s="36" t="str">
        <f t="shared" si="27"/>
        <v/>
      </c>
      <c r="BU10" s="36" t="str">
        <f t="shared" si="28"/>
        <v/>
      </c>
      <c r="BV10" s="55"/>
      <c r="BW10" s="36" t="str">
        <f t="shared" si="29"/>
        <v/>
      </c>
      <c r="BX10" s="36" t="str">
        <f t="shared" si="29"/>
        <v/>
      </c>
      <c r="BY10" s="31"/>
      <c r="BZ10" s="38"/>
      <c r="CB10" s="120" t="e">
        <f t="shared" ca="1" si="0"/>
        <v>#VALUE!</v>
      </c>
      <c r="CC10" s="2" t="e">
        <f t="shared" ca="1" si="30"/>
        <v>#VALUE!</v>
      </c>
    </row>
    <row r="11" spans="1:88" s="2" customFormat="1" ht="25.15" customHeight="1" x14ac:dyDescent="0.25">
      <c r="A11" s="52" t="str">
        <f t="shared" si="31"/>
        <v/>
      </c>
      <c r="B11" s="157" t="e">
        <f t="shared" ca="1" si="1"/>
        <v>#VALUE!</v>
      </c>
      <c r="C11" s="157" t="e">
        <f t="shared" si="2"/>
        <v>#VALUE!</v>
      </c>
      <c r="D11" s="29"/>
      <c r="E11" s="155" t="str">
        <f ca="1">IFERROR(INDIRECT(ADDRESS(MATCH(D11,CatModules!C:C,0),2,1,1,"CatModules")),"")</f>
        <v/>
      </c>
      <c r="F11" s="96"/>
      <c r="G11" s="156" t="str">
        <f ca="1">IFERROR(INDIRECT(ADDRESS(MATCH(CONCATENATE(E11,"-",F11),CatInt!K:K,0),3,1,1,"CatInt")),"")</f>
        <v/>
      </c>
      <c r="H11" s="45" t="str">
        <f>IF(F11="","",VLOOKUP(F11,#REF!,2,FALSE))</f>
        <v/>
      </c>
      <c r="I11" s="29"/>
      <c r="J11" s="155" t="e">
        <f t="shared" si="3"/>
        <v>#VALUE!</v>
      </c>
      <c r="K11" s="155" t="e">
        <f t="shared" si="4"/>
        <v>#VALUE!</v>
      </c>
      <c r="L11" s="153"/>
      <c r="M11" s="53"/>
      <c r="N11" s="175">
        <v>0</v>
      </c>
      <c r="O11" s="147"/>
      <c r="P11" s="175">
        <v>0</v>
      </c>
      <c r="Q11" s="30"/>
      <c r="R11" s="149" t="str">
        <f>IFERROR(VLOOKUP(Q11,Setup!D$16:E$25,2,FALSE),"")</f>
        <v/>
      </c>
      <c r="S11" s="51" t="str">
        <f ca="1">IFERROR(IF(OR(I11="",VLOOKUP(I11,CatCostInp!$E$2:$K$88,7,FALSE)=0),"",VLOOKUP(I11,CatCostInp!$E$2:$K$88,7,FALSE)),"")</f>
        <v/>
      </c>
      <c r="T11" s="159" t="e">
        <f>VLOOKUP(U11,#REF!,2,FALSE)</f>
        <v>#REF!</v>
      </c>
      <c r="U11" s="30"/>
      <c r="V11" s="1" t="str">
        <f ca="1">IF(U11=Setup!$C$10,"Grant",IF('PSM Costs'!U11=Setup!$C$11,"Local",IF('PSM Costs'!U11=Setup!$C$12,"Other","")))</f>
        <v/>
      </c>
      <c r="W11" s="33"/>
      <c r="X11" s="36">
        <v>1</v>
      </c>
      <c r="Y11" s="33"/>
      <c r="Z11" s="36" t="str">
        <f t="shared" si="5"/>
        <v/>
      </c>
      <c r="AA11" s="35"/>
      <c r="AB11" s="32" t="str">
        <f t="shared" si="6"/>
        <v/>
      </c>
      <c r="AC11" s="35"/>
      <c r="AD11" s="32" t="str">
        <f t="shared" si="7"/>
        <v/>
      </c>
      <c r="AE11" s="35"/>
      <c r="AF11" s="36" t="str">
        <f t="shared" si="8"/>
        <v/>
      </c>
      <c r="AG11" s="36" t="str">
        <f t="shared" si="9"/>
        <v/>
      </c>
      <c r="AH11" s="36" t="str">
        <f t="shared" si="10"/>
        <v/>
      </c>
      <c r="AI11" s="55"/>
      <c r="AJ11" s="37"/>
      <c r="AK11" s="36">
        <v>1</v>
      </c>
      <c r="AL11" s="35"/>
      <c r="AM11" s="32" t="str">
        <f t="shared" si="11"/>
        <v/>
      </c>
      <c r="AN11" s="35"/>
      <c r="AO11" s="32" t="str">
        <f t="shared" si="12"/>
        <v/>
      </c>
      <c r="AP11" s="35"/>
      <c r="AQ11" s="32" t="str">
        <f t="shared" si="13"/>
        <v/>
      </c>
      <c r="AR11" s="35"/>
      <c r="AS11" s="36" t="str">
        <f t="shared" si="14"/>
        <v/>
      </c>
      <c r="AT11" s="36" t="str">
        <f t="shared" si="15"/>
        <v/>
      </c>
      <c r="AU11" s="36" t="str">
        <f t="shared" si="16"/>
        <v/>
      </c>
      <c r="AV11" s="55"/>
      <c r="AW11" s="34"/>
      <c r="AX11" s="36">
        <v>1</v>
      </c>
      <c r="AY11" s="34"/>
      <c r="AZ11" s="32" t="str">
        <f t="shared" si="17"/>
        <v/>
      </c>
      <c r="BA11" s="34"/>
      <c r="BB11" s="32" t="str">
        <f t="shared" si="18"/>
        <v/>
      </c>
      <c r="BC11" s="34"/>
      <c r="BD11" s="32" t="str">
        <f t="shared" si="19"/>
        <v/>
      </c>
      <c r="BE11" s="35"/>
      <c r="BF11" s="36" t="str">
        <f t="shared" si="20"/>
        <v/>
      </c>
      <c r="BG11" s="36" t="str">
        <f t="shared" si="21"/>
        <v/>
      </c>
      <c r="BH11" s="36" t="str">
        <f t="shared" si="22"/>
        <v/>
      </c>
      <c r="BI11" s="55"/>
      <c r="BJ11" s="34"/>
      <c r="BK11" s="36">
        <v>1</v>
      </c>
      <c r="BL11" s="34"/>
      <c r="BM11" s="32" t="str">
        <f t="shared" si="23"/>
        <v/>
      </c>
      <c r="BN11" s="34"/>
      <c r="BO11" s="32" t="str">
        <f t="shared" si="24"/>
        <v/>
      </c>
      <c r="BP11" s="34"/>
      <c r="BQ11" s="32" t="str">
        <f t="shared" si="25"/>
        <v/>
      </c>
      <c r="BR11" s="34"/>
      <c r="BS11" s="36" t="str">
        <f t="shared" si="26"/>
        <v/>
      </c>
      <c r="BT11" s="36" t="str">
        <f t="shared" si="27"/>
        <v/>
      </c>
      <c r="BU11" s="36" t="str">
        <f t="shared" si="28"/>
        <v/>
      </c>
      <c r="BV11" s="55"/>
      <c r="BW11" s="36" t="str">
        <f t="shared" si="29"/>
        <v/>
      </c>
      <c r="BX11" s="36" t="str">
        <f t="shared" si="29"/>
        <v/>
      </c>
      <c r="BY11" s="31"/>
      <c r="BZ11" s="38"/>
      <c r="CB11" s="120" t="e">
        <f t="shared" ca="1" si="0"/>
        <v>#VALUE!</v>
      </c>
      <c r="CC11" s="2" t="e">
        <f t="shared" ca="1" si="30"/>
        <v>#VALUE!</v>
      </c>
    </row>
    <row r="12" spans="1:88" s="2" customFormat="1" ht="25.15" customHeight="1" x14ac:dyDescent="0.25">
      <c r="A12" s="52" t="str">
        <f t="shared" si="31"/>
        <v/>
      </c>
      <c r="B12" s="157" t="e">
        <f t="shared" ca="1" si="1"/>
        <v>#VALUE!</v>
      </c>
      <c r="C12" s="157" t="e">
        <f t="shared" si="2"/>
        <v>#VALUE!</v>
      </c>
      <c r="D12" s="29"/>
      <c r="E12" s="155" t="str">
        <f ca="1">IFERROR(INDIRECT(ADDRESS(MATCH(D12,CatModules!C:C,0),2,1,1,"CatModules")),"")</f>
        <v/>
      </c>
      <c r="F12" s="96"/>
      <c r="G12" s="156" t="str">
        <f ca="1">IFERROR(INDIRECT(ADDRESS(MATCH(CONCATENATE(E12,"-",F12),CatInt!K:K,0),3,1,1,"CatInt")),"")</f>
        <v/>
      </c>
      <c r="H12" s="45" t="str">
        <f>IF(F12="","",VLOOKUP(F12,#REF!,2,FALSE))</f>
        <v/>
      </c>
      <c r="I12" s="29"/>
      <c r="J12" s="155" t="e">
        <f t="shared" si="3"/>
        <v>#VALUE!</v>
      </c>
      <c r="K12" s="155" t="e">
        <f t="shared" si="4"/>
        <v>#VALUE!</v>
      </c>
      <c r="L12" s="153"/>
      <c r="M12" s="53"/>
      <c r="N12" s="175">
        <v>0</v>
      </c>
      <c r="O12" s="147"/>
      <c r="P12" s="175">
        <v>0</v>
      </c>
      <c r="Q12" s="30"/>
      <c r="R12" s="149" t="str">
        <f>IFERROR(VLOOKUP(Q12,Setup!D$16:E$25,2,FALSE),"")</f>
        <v/>
      </c>
      <c r="S12" s="51" t="str">
        <f ca="1">IFERROR(IF(OR(I12="",VLOOKUP(I12,CatCostInp!$E$2:$K$88,7,FALSE)=0),"",VLOOKUP(I12,CatCostInp!$E$2:$K$88,7,FALSE)),"")</f>
        <v/>
      </c>
      <c r="T12" s="159" t="e">
        <f>VLOOKUP(U12,#REF!,2,FALSE)</f>
        <v>#REF!</v>
      </c>
      <c r="U12" s="30"/>
      <c r="V12" s="1" t="str">
        <f ca="1">IF(U12=Setup!$C$10,"Grant",IF('PSM Costs'!U12=Setup!$C$11,"Local",IF('PSM Costs'!U12=Setup!$C$12,"Other","")))</f>
        <v/>
      </c>
      <c r="W12" s="33"/>
      <c r="X12" s="36">
        <v>1</v>
      </c>
      <c r="Y12" s="33"/>
      <c r="Z12" s="36" t="str">
        <f t="shared" si="5"/>
        <v/>
      </c>
      <c r="AA12" s="35"/>
      <c r="AB12" s="32" t="str">
        <f t="shared" si="6"/>
        <v/>
      </c>
      <c r="AC12" s="35"/>
      <c r="AD12" s="32" t="str">
        <f t="shared" si="7"/>
        <v/>
      </c>
      <c r="AE12" s="35"/>
      <c r="AF12" s="36" t="str">
        <f t="shared" si="8"/>
        <v/>
      </c>
      <c r="AG12" s="36" t="str">
        <f t="shared" si="9"/>
        <v/>
      </c>
      <c r="AH12" s="36" t="str">
        <f t="shared" si="10"/>
        <v/>
      </c>
      <c r="AI12" s="55"/>
      <c r="AJ12" s="37"/>
      <c r="AK12" s="36">
        <v>1</v>
      </c>
      <c r="AL12" s="35"/>
      <c r="AM12" s="32" t="str">
        <f t="shared" si="11"/>
        <v/>
      </c>
      <c r="AN12" s="35"/>
      <c r="AO12" s="32" t="str">
        <f t="shared" si="12"/>
        <v/>
      </c>
      <c r="AP12" s="35"/>
      <c r="AQ12" s="32" t="str">
        <f t="shared" si="13"/>
        <v/>
      </c>
      <c r="AR12" s="35"/>
      <c r="AS12" s="36" t="str">
        <f t="shared" si="14"/>
        <v/>
      </c>
      <c r="AT12" s="36" t="str">
        <f t="shared" si="15"/>
        <v/>
      </c>
      <c r="AU12" s="36" t="str">
        <f t="shared" si="16"/>
        <v/>
      </c>
      <c r="AV12" s="55"/>
      <c r="AW12" s="34"/>
      <c r="AX12" s="36">
        <v>1</v>
      </c>
      <c r="AY12" s="34"/>
      <c r="AZ12" s="32" t="str">
        <f t="shared" si="17"/>
        <v/>
      </c>
      <c r="BA12" s="34"/>
      <c r="BB12" s="32" t="str">
        <f t="shared" si="18"/>
        <v/>
      </c>
      <c r="BC12" s="34"/>
      <c r="BD12" s="32" t="str">
        <f t="shared" si="19"/>
        <v/>
      </c>
      <c r="BE12" s="35"/>
      <c r="BF12" s="36" t="str">
        <f t="shared" si="20"/>
        <v/>
      </c>
      <c r="BG12" s="36" t="str">
        <f t="shared" si="21"/>
        <v/>
      </c>
      <c r="BH12" s="36" t="str">
        <f t="shared" si="22"/>
        <v/>
      </c>
      <c r="BI12" s="55"/>
      <c r="BJ12" s="34"/>
      <c r="BK12" s="36">
        <v>1</v>
      </c>
      <c r="BL12" s="34"/>
      <c r="BM12" s="32" t="str">
        <f t="shared" si="23"/>
        <v/>
      </c>
      <c r="BN12" s="34"/>
      <c r="BO12" s="32" t="str">
        <f t="shared" si="24"/>
        <v/>
      </c>
      <c r="BP12" s="34"/>
      <c r="BQ12" s="32" t="str">
        <f t="shared" si="25"/>
        <v/>
      </c>
      <c r="BR12" s="34"/>
      <c r="BS12" s="36" t="str">
        <f t="shared" si="26"/>
        <v/>
      </c>
      <c r="BT12" s="36" t="str">
        <f t="shared" si="27"/>
        <v/>
      </c>
      <c r="BU12" s="36" t="str">
        <f t="shared" si="28"/>
        <v/>
      </c>
      <c r="BV12" s="55"/>
      <c r="BW12" s="36" t="str">
        <f t="shared" si="29"/>
        <v/>
      </c>
      <c r="BX12" s="36" t="str">
        <f t="shared" si="29"/>
        <v/>
      </c>
      <c r="BY12" s="31"/>
      <c r="BZ12" s="38"/>
      <c r="CB12" s="120" t="e">
        <f t="shared" ca="1" si="0"/>
        <v>#VALUE!</v>
      </c>
      <c r="CC12" s="2" t="e">
        <f t="shared" ca="1" si="30"/>
        <v>#VALUE!</v>
      </c>
    </row>
    <row r="13" spans="1:88" s="2" customFormat="1" ht="25.15" customHeight="1" x14ac:dyDescent="0.25">
      <c r="A13" s="52" t="str">
        <f t="shared" si="31"/>
        <v/>
      </c>
      <c r="B13" s="157" t="e">
        <f t="shared" ca="1" si="1"/>
        <v>#VALUE!</v>
      </c>
      <c r="C13" s="157" t="e">
        <f t="shared" si="2"/>
        <v>#VALUE!</v>
      </c>
      <c r="D13" s="29"/>
      <c r="E13" s="155" t="str">
        <f ca="1">IFERROR(INDIRECT(ADDRESS(MATCH(D13,CatModules!C:C,0),2,1,1,"CatModules")),"")</f>
        <v/>
      </c>
      <c r="F13" s="96"/>
      <c r="G13" s="156" t="str">
        <f ca="1">IFERROR(INDIRECT(ADDRESS(MATCH(CONCATENATE(E13,"-",F13),CatInt!K:K,0),3,1,1,"CatInt")),"")</f>
        <v/>
      </c>
      <c r="H13" s="45" t="str">
        <f>IF(F13="","",VLOOKUP(F13,#REF!,2,FALSE))</f>
        <v/>
      </c>
      <c r="I13" s="29"/>
      <c r="J13" s="155" t="e">
        <f t="shared" si="3"/>
        <v>#VALUE!</v>
      </c>
      <c r="K13" s="155" t="e">
        <f t="shared" si="4"/>
        <v>#VALUE!</v>
      </c>
      <c r="L13" s="153"/>
      <c r="M13" s="53"/>
      <c r="N13" s="175">
        <v>0</v>
      </c>
      <c r="O13" s="147"/>
      <c r="P13" s="175">
        <v>0</v>
      </c>
      <c r="Q13" s="30"/>
      <c r="R13" s="149" t="str">
        <f>IFERROR(VLOOKUP(Q13,Setup!D$16:E$25,2,FALSE),"")</f>
        <v/>
      </c>
      <c r="S13" s="51" t="str">
        <f ca="1">IFERROR(IF(OR(I13="",VLOOKUP(I13,CatCostInp!$E$2:$K$88,7,FALSE)=0),"",VLOOKUP(I13,CatCostInp!$E$2:$K$88,7,FALSE)),"")</f>
        <v/>
      </c>
      <c r="T13" s="159" t="e">
        <f>VLOOKUP(U13,#REF!,2,FALSE)</f>
        <v>#REF!</v>
      </c>
      <c r="U13" s="30"/>
      <c r="V13" s="1" t="str">
        <f ca="1">IF(U13=Setup!$C$10,"Grant",IF('PSM Costs'!U13=Setup!$C$11,"Local",IF('PSM Costs'!U13=Setup!$C$12,"Other","")))</f>
        <v/>
      </c>
      <c r="W13" s="33"/>
      <c r="X13" s="36">
        <v>1</v>
      </c>
      <c r="Y13" s="33"/>
      <c r="Z13" s="36" t="str">
        <f t="shared" si="5"/>
        <v/>
      </c>
      <c r="AA13" s="35"/>
      <c r="AB13" s="32" t="str">
        <f t="shared" si="6"/>
        <v/>
      </c>
      <c r="AC13" s="35"/>
      <c r="AD13" s="32" t="str">
        <f t="shared" si="7"/>
        <v/>
      </c>
      <c r="AE13" s="35"/>
      <c r="AF13" s="36" t="str">
        <f t="shared" si="8"/>
        <v/>
      </c>
      <c r="AG13" s="36" t="str">
        <f t="shared" si="9"/>
        <v/>
      </c>
      <c r="AH13" s="36" t="str">
        <f t="shared" si="10"/>
        <v/>
      </c>
      <c r="AI13" s="55"/>
      <c r="AJ13" s="37"/>
      <c r="AK13" s="36">
        <v>1</v>
      </c>
      <c r="AL13" s="35"/>
      <c r="AM13" s="32" t="str">
        <f t="shared" si="11"/>
        <v/>
      </c>
      <c r="AN13" s="35"/>
      <c r="AO13" s="32" t="str">
        <f t="shared" si="12"/>
        <v/>
      </c>
      <c r="AP13" s="35"/>
      <c r="AQ13" s="32" t="str">
        <f t="shared" si="13"/>
        <v/>
      </c>
      <c r="AR13" s="35"/>
      <c r="AS13" s="36" t="str">
        <f t="shared" si="14"/>
        <v/>
      </c>
      <c r="AT13" s="36" t="str">
        <f t="shared" si="15"/>
        <v/>
      </c>
      <c r="AU13" s="36" t="str">
        <f t="shared" si="16"/>
        <v/>
      </c>
      <c r="AV13" s="55"/>
      <c r="AW13" s="34"/>
      <c r="AX13" s="36">
        <v>1</v>
      </c>
      <c r="AY13" s="34"/>
      <c r="AZ13" s="32" t="str">
        <f t="shared" si="17"/>
        <v/>
      </c>
      <c r="BA13" s="34"/>
      <c r="BB13" s="32" t="str">
        <f t="shared" si="18"/>
        <v/>
      </c>
      <c r="BC13" s="34"/>
      <c r="BD13" s="32" t="str">
        <f t="shared" si="19"/>
        <v/>
      </c>
      <c r="BE13" s="35"/>
      <c r="BF13" s="36" t="str">
        <f t="shared" si="20"/>
        <v/>
      </c>
      <c r="BG13" s="36" t="str">
        <f t="shared" si="21"/>
        <v/>
      </c>
      <c r="BH13" s="36" t="str">
        <f t="shared" si="22"/>
        <v/>
      </c>
      <c r="BI13" s="55"/>
      <c r="BJ13" s="34"/>
      <c r="BK13" s="36">
        <v>1</v>
      </c>
      <c r="BL13" s="34"/>
      <c r="BM13" s="32" t="str">
        <f t="shared" si="23"/>
        <v/>
      </c>
      <c r="BN13" s="34"/>
      <c r="BO13" s="32" t="str">
        <f t="shared" si="24"/>
        <v/>
      </c>
      <c r="BP13" s="34"/>
      <c r="BQ13" s="32" t="str">
        <f t="shared" si="25"/>
        <v/>
      </c>
      <c r="BR13" s="34"/>
      <c r="BS13" s="36" t="str">
        <f t="shared" si="26"/>
        <v/>
      </c>
      <c r="BT13" s="36" t="str">
        <f t="shared" si="27"/>
        <v/>
      </c>
      <c r="BU13" s="36" t="str">
        <f t="shared" si="28"/>
        <v/>
      </c>
      <c r="BV13" s="55"/>
      <c r="BW13" s="36" t="str">
        <f t="shared" si="29"/>
        <v/>
      </c>
      <c r="BX13" s="36" t="str">
        <f t="shared" si="29"/>
        <v/>
      </c>
      <c r="BY13" s="31"/>
      <c r="BZ13" s="38"/>
      <c r="CB13" s="120" t="e">
        <f t="shared" ca="1" si="0"/>
        <v>#VALUE!</v>
      </c>
      <c r="CC13" s="2" t="e">
        <f t="shared" ca="1" si="30"/>
        <v>#VALUE!</v>
      </c>
    </row>
    <row r="14" spans="1:88" s="2" customFormat="1" ht="25.15" customHeight="1" x14ac:dyDescent="0.25">
      <c r="A14" s="52" t="str">
        <f t="shared" si="31"/>
        <v/>
      </c>
      <c r="B14" s="157" t="e">
        <f t="shared" ca="1" si="1"/>
        <v>#VALUE!</v>
      </c>
      <c r="C14" s="157" t="e">
        <f t="shared" si="2"/>
        <v>#VALUE!</v>
      </c>
      <c r="D14" s="29"/>
      <c r="E14" s="155" t="str">
        <f ca="1">IFERROR(INDIRECT(ADDRESS(MATCH(D14,CatModules!C:C,0),2,1,1,"CatModules")),"")</f>
        <v/>
      </c>
      <c r="F14" s="96"/>
      <c r="G14" s="156" t="str">
        <f ca="1">IFERROR(INDIRECT(ADDRESS(MATCH(CONCATENATE(E14,"-",F14),CatInt!K:K,0),3,1,1,"CatInt")),"")</f>
        <v/>
      </c>
      <c r="H14" s="45" t="str">
        <f>IF(F14="","",VLOOKUP(F14,#REF!,2,FALSE))</f>
        <v/>
      </c>
      <c r="I14" s="29"/>
      <c r="J14" s="155" t="e">
        <f t="shared" si="3"/>
        <v>#VALUE!</v>
      </c>
      <c r="K14" s="155" t="e">
        <f t="shared" si="4"/>
        <v>#VALUE!</v>
      </c>
      <c r="L14" s="153"/>
      <c r="M14" s="53"/>
      <c r="N14" s="175">
        <v>0</v>
      </c>
      <c r="O14" s="147"/>
      <c r="P14" s="175">
        <v>0</v>
      </c>
      <c r="Q14" s="30"/>
      <c r="R14" s="149" t="str">
        <f>IFERROR(VLOOKUP(Q14,Setup!D$16:E$25,2,FALSE),"")</f>
        <v/>
      </c>
      <c r="S14" s="51" t="str">
        <f ca="1">IFERROR(IF(OR(I14="",VLOOKUP(I14,CatCostInp!$E$2:$K$88,7,FALSE)=0),"",VLOOKUP(I14,CatCostInp!$E$2:$K$88,7,FALSE)),"")</f>
        <v/>
      </c>
      <c r="T14" s="159" t="e">
        <f>VLOOKUP(U14,#REF!,2,FALSE)</f>
        <v>#REF!</v>
      </c>
      <c r="U14" s="30"/>
      <c r="V14" s="1" t="str">
        <f ca="1">IF(U14=Setup!$C$10,"Grant",IF('PSM Costs'!U14=Setup!$C$11,"Local",IF('PSM Costs'!U14=Setup!$C$12,"Other","")))</f>
        <v/>
      </c>
      <c r="W14" s="33"/>
      <c r="X14" s="36">
        <v>1</v>
      </c>
      <c r="Y14" s="33"/>
      <c r="Z14" s="36" t="str">
        <f t="shared" si="5"/>
        <v/>
      </c>
      <c r="AA14" s="35"/>
      <c r="AB14" s="32" t="str">
        <f t="shared" si="6"/>
        <v/>
      </c>
      <c r="AC14" s="35"/>
      <c r="AD14" s="32" t="str">
        <f t="shared" si="7"/>
        <v/>
      </c>
      <c r="AE14" s="35"/>
      <c r="AF14" s="36" t="str">
        <f t="shared" si="8"/>
        <v/>
      </c>
      <c r="AG14" s="36" t="str">
        <f t="shared" si="9"/>
        <v/>
      </c>
      <c r="AH14" s="36" t="str">
        <f t="shared" si="10"/>
        <v/>
      </c>
      <c r="AI14" s="55"/>
      <c r="AJ14" s="37"/>
      <c r="AK14" s="36">
        <v>1</v>
      </c>
      <c r="AL14" s="35"/>
      <c r="AM14" s="32" t="str">
        <f t="shared" si="11"/>
        <v/>
      </c>
      <c r="AN14" s="35"/>
      <c r="AO14" s="32" t="str">
        <f t="shared" si="12"/>
        <v/>
      </c>
      <c r="AP14" s="35"/>
      <c r="AQ14" s="32" t="str">
        <f t="shared" si="13"/>
        <v/>
      </c>
      <c r="AR14" s="35"/>
      <c r="AS14" s="36" t="str">
        <f t="shared" si="14"/>
        <v/>
      </c>
      <c r="AT14" s="36" t="str">
        <f t="shared" si="15"/>
        <v/>
      </c>
      <c r="AU14" s="36" t="str">
        <f t="shared" si="16"/>
        <v/>
      </c>
      <c r="AV14" s="55"/>
      <c r="AW14" s="34"/>
      <c r="AX14" s="36">
        <v>1</v>
      </c>
      <c r="AY14" s="34"/>
      <c r="AZ14" s="32" t="str">
        <f t="shared" si="17"/>
        <v/>
      </c>
      <c r="BA14" s="34"/>
      <c r="BB14" s="32" t="str">
        <f t="shared" si="18"/>
        <v/>
      </c>
      <c r="BC14" s="34"/>
      <c r="BD14" s="32" t="str">
        <f t="shared" si="19"/>
        <v/>
      </c>
      <c r="BE14" s="35"/>
      <c r="BF14" s="36" t="str">
        <f t="shared" si="20"/>
        <v/>
      </c>
      <c r="BG14" s="36" t="str">
        <f t="shared" si="21"/>
        <v/>
      </c>
      <c r="BH14" s="36" t="str">
        <f t="shared" si="22"/>
        <v/>
      </c>
      <c r="BI14" s="55"/>
      <c r="BJ14" s="34"/>
      <c r="BK14" s="36">
        <v>1</v>
      </c>
      <c r="BL14" s="34"/>
      <c r="BM14" s="32" t="str">
        <f t="shared" si="23"/>
        <v/>
      </c>
      <c r="BN14" s="34"/>
      <c r="BO14" s="32" t="str">
        <f t="shared" si="24"/>
        <v/>
      </c>
      <c r="BP14" s="34"/>
      <c r="BQ14" s="32" t="str">
        <f t="shared" si="25"/>
        <v/>
      </c>
      <c r="BR14" s="34"/>
      <c r="BS14" s="36" t="str">
        <f t="shared" si="26"/>
        <v/>
      </c>
      <c r="BT14" s="36" t="str">
        <f t="shared" si="27"/>
        <v/>
      </c>
      <c r="BU14" s="36" t="str">
        <f t="shared" si="28"/>
        <v/>
      </c>
      <c r="BV14" s="55"/>
      <c r="BW14" s="36" t="str">
        <f t="shared" si="29"/>
        <v/>
      </c>
      <c r="BX14" s="36" t="str">
        <f t="shared" si="29"/>
        <v/>
      </c>
      <c r="BY14" s="31"/>
      <c r="BZ14" s="38"/>
      <c r="CB14" s="120" t="e">
        <f t="shared" ca="1" si="0"/>
        <v>#VALUE!</v>
      </c>
      <c r="CC14" s="2" t="e">
        <f t="shared" ca="1" si="30"/>
        <v>#VALUE!</v>
      </c>
    </row>
    <row r="15" spans="1:88" s="2" customFormat="1" ht="25.15" customHeight="1" x14ac:dyDescent="0.25">
      <c r="A15" s="52" t="str">
        <f t="shared" si="31"/>
        <v/>
      </c>
      <c r="B15" s="157" t="e">
        <f t="shared" ca="1" si="1"/>
        <v>#VALUE!</v>
      </c>
      <c r="C15" s="157" t="e">
        <f t="shared" si="2"/>
        <v>#VALUE!</v>
      </c>
      <c r="D15" s="29"/>
      <c r="E15" s="155" t="str">
        <f ca="1">IFERROR(INDIRECT(ADDRESS(MATCH(D15,CatModules!C:C,0),2,1,1,"CatModules")),"")</f>
        <v/>
      </c>
      <c r="F15" s="96"/>
      <c r="G15" s="156" t="str">
        <f ca="1">IFERROR(INDIRECT(ADDRESS(MATCH(CONCATENATE(E15,"-",F15),CatInt!K:K,0),3,1,1,"CatInt")),"")</f>
        <v/>
      </c>
      <c r="H15" s="45" t="str">
        <f>IF(F15="","",VLOOKUP(F15,#REF!,2,FALSE))</f>
        <v/>
      </c>
      <c r="I15" s="29"/>
      <c r="J15" s="155" t="e">
        <f t="shared" si="3"/>
        <v>#VALUE!</v>
      </c>
      <c r="K15" s="155" t="e">
        <f t="shared" si="4"/>
        <v>#VALUE!</v>
      </c>
      <c r="L15" s="153"/>
      <c r="M15" s="53"/>
      <c r="N15" s="175">
        <v>0</v>
      </c>
      <c r="O15" s="147"/>
      <c r="P15" s="175">
        <v>0</v>
      </c>
      <c r="Q15" s="30"/>
      <c r="R15" s="149" t="str">
        <f>IFERROR(VLOOKUP(Q15,Setup!D$16:E$25,2,FALSE),"")</f>
        <v/>
      </c>
      <c r="S15" s="51" t="str">
        <f ca="1">IFERROR(IF(OR(I15="",VLOOKUP(I15,CatCostInp!$E$2:$K$88,7,FALSE)=0),"",VLOOKUP(I15,CatCostInp!$E$2:$K$88,7,FALSE)),"")</f>
        <v/>
      </c>
      <c r="T15" s="159" t="e">
        <f>VLOOKUP(U15,#REF!,2,FALSE)</f>
        <v>#REF!</v>
      </c>
      <c r="U15" s="30"/>
      <c r="V15" s="1" t="str">
        <f ca="1">IF(U15=Setup!$C$10,"Grant",IF('PSM Costs'!U15=Setup!$C$11,"Local",IF('PSM Costs'!U15=Setup!$C$12,"Other","")))</f>
        <v/>
      </c>
      <c r="W15" s="33"/>
      <c r="X15" s="36">
        <v>1</v>
      </c>
      <c r="Y15" s="33"/>
      <c r="Z15" s="36" t="str">
        <f t="shared" si="5"/>
        <v/>
      </c>
      <c r="AA15" s="35"/>
      <c r="AB15" s="32" t="str">
        <f t="shared" si="6"/>
        <v/>
      </c>
      <c r="AC15" s="35"/>
      <c r="AD15" s="32" t="str">
        <f t="shared" si="7"/>
        <v/>
      </c>
      <c r="AE15" s="35"/>
      <c r="AF15" s="36" t="str">
        <f t="shared" si="8"/>
        <v/>
      </c>
      <c r="AG15" s="36" t="str">
        <f t="shared" si="9"/>
        <v/>
      </c>
      <c r="AH15" s="36" t="str">
        <f t="shared" si="10"/>
        <v/>
      </c>
      <c r="AI15" s="55"/>
      <c r="AJ15" s="37"/>
      <c r="AK15" s="36">
        <v>1</v>
      </c>
      <c r="AL15" s="35"/>
      <c r="AM15" s="32" t="str">
        <f t="shared" si="11"/>
        <v/>
      </c>
      <c r="AN15" s="35"/>
      <c r="AO15" s="32" t="str">
        <f t="shared" si="12"/>
        <v/>
      </c>
      <c r="AP15" s="35"/>
      <c r="AQ15" s="32" t="str">
        <f t="shared" si="13"/>
        <v/>
      </c>
      <c r="AR15" s="35"/>
      <c r="AS15" s="36" t="str">
        <f t="shared" si="14"/>
        <v/>
      </c>
      <c r="AT15" s="36" t="str">
        <f t="shared" si="15"/>
        <v/>
      </c>
      <c r="AU15" s="36" t="str">
        <f t="shared" si="16"/>
        <v/>
      </c>
      <c r="AV15" s="55"/>
      <c r="AW15" s="34"/>
      <c r="AX15" s="36">
        <v>1</v>
      </c>
      <c r="AY15" s="34"/>
      <c r="AZ15" s="32" t="str">
        <f t="shared" si="17"/>
        <v/>
      </c>
      <c r="BA15" s="34"/>
      <c r="BB15" s="32" t="str">
        <f t="shared" si="18"/>
        <v/>
      </c>
      <c r="BC15" s="34"/>
      <c r="BD15" s="32" t="str">
        <f t="shared" si="19"/>
        <v/>
      </c>
      <c r="BE15" s="35"/>
      <c r="BF15" s="36" t="str">
        <f t="shared" si="20"/>
        <v/>
      </c>
      <c r="BG15" s="36" t="str">
        <f t="shared" si="21"/>
        <v/>
      </c>
      <c r="BH15" s="36" t="str">
        <f t="shared" si="22"/>
        <v/>
      </c>
      <c r="BI15" s="55"/>
      <c r="BJ15" s="34"/>
      <c r="BK15" s="36">
        <v>1</v>
      </c>
      <c r="BL15" s="34"/>
      <c r="BM15" s="32" t="str">
        <f t="shared" si="23"/>
        <v/>
      </c>
      <c r="BN15" s="34"/>
      <c r="BO15" s="32" t="str">
        <f t="shared" si="24"/>
        <v/>
      </c>
      <c r="BP15" s="34"/>
      <c r="BQ15" s="32" t="str">
        <f t="shared" si="25"/>
        <v/>
      </c>
      <c r="BR15" s="34"/>
      <c r="BS15" s="36" t="str">
        <f t="shared" si="26"/>
        <v/>
      </c>
      <c r="BT15" s="36" t="str">
        <f t="shared" si="27"/>
        <v/>
      </c>
      <c r="BU15" s="36" t="str">
        <f t="shared" si="28"/>
        <v/>
      </c>
      <c r="BV15" s="55"/>
      <c r="BW15" s="36" t="str">
        <f t="shared" si="29"/>
        <v/>
      </c>
      <c r="BX15" s="36" t="str">
        <f t="shared" si="29"/>
        <v/>
      </c>
      <c r="BY15" s="31"/>
      <c r="BZ15" s="38"/>
      <c r="CB15" s="120" t="e">
        <f t="shared" ca="1" si="0"/>
        <v>#VALUE!</v>
      </c>
      <c r="CC15" s="2" t="e">
        <f t="shared" ca="1" si="30"/>
        <v>#VALUE!</v>
      </c>
    </row>
    <row r="16" spans="1:88" s="2" customFormat="1" ht="25.15" customHeight="1" x14ac:dyDescent="0.25">
      <c r="A16" s="52" t="str">
        <f t="shared" si="31"/>
        <v/>
      </c>
      <c r="B16" s="157" t="e">
        <f t="shared" ca="1" si="1"/>
        <v>#VALUE!</v>
      </c>
      <c r="C16" s="157" t="e">
        <f t="shared" si="2"/>
        <v>#VALUE!</v>
      </c>
      <c r="D16" s="29"/>
      <c r="E16" s="155" t="str">
        <f ca="1">IFERROR(INDIRECT(ADDRESS(MATCH(D16,CatModules!C:C,0),2,1,1,"CatModules")),"")</f>
        <v/>
      </c>
      <c r="F16" s="96"/>
      <c r="G16" s="156" t="str">
        <f ca="1">IFERROR(INDIRECT(ADDRESS(MATCH(CONCATENATE(E16,"-",F16),CatInt!K:K,0),3,1,1,"CatInt")),"")</f>
        <v/>
      </c>
      <c r="H16" s="45" t="str">
        <f>IF(F16="","",VLOOKUP(F16,#REF!,2,FALSE))</f>
        <v/>
      </c>
      <c r="I16" s="29"/>
      <c r="J16" s="155" t="e">
        <f t="shared" si="3"/>
        <v>#VALUE!</v>
      </c>
      <c r="K16" s="155" t="e">
        <f t="shared" si="4"/>
        <v>#VALUE!</v>
      </c>
      <c r="L16" s="153"/>
      <c r="M16" s="53"/>
      <c r="N16" s="175">
        <v>0</v>
      </c>
      <c r="O16" s="147"/>
      <c r="P16" s="175">
        <v>0</v>
      </c>
      <c r="Q16" s="30"/>
      <c r="R16" s="149" t="str">
        <f>IFERROR(VLOOKUP(Q16,Setup!D$16:E$25,2,FALSE),"")</f>
        <v/>
      </c>
      <c r="S16" s="51" t="str">
        <f ca="1">IFERROR(IF(OR(I16="",VLOOKUP(I16,CatCostInp!$E$2:$K$88,7,FALSE)=0),"",VLOOKUP(I16,CatCostInp!$E$2:$K$88,7,FALSE)),"")</f>
        <v/>
      </c>
      <c r="T16" s="159" t="e">
        <f>VLOOKUP(U16,#REF!,2,FALSE)</f>
        <v>#REF!</v>
      </c>
      <c r="U16" s="30"/>
      <c r="V16" s="1" t="str">
        <f ca="1">IF(U16=Setup!$C$10,"Grant",IF('PSM Costs'!U16=Setup!$C$11,"Local",IF('PSM Costs'!U16=Setup!$C$12,"Other","")))</f>
        <v/>
      </c>
      <c r="W16" s="33"/>
      <c r="X16" s="36">
        <v>1</v>
      </c>
      <c r="Y16" s="33"/>
      <c r="Z16" s="36" t="str">
        <f t="shared" si="5"/>
        <v/>
      </c>
      <c r="AA16" s="35"/>
      <c r="AB16" s="32" t="str">
        <f t="shared" si="6"/>
        <v/>
      </c>
      <c r="AC16" s="35"/>
      <c r="AD16" s="32" t="str">
        <f t="shared" si="7"/>
        <v/>
      </c>
      <c r="AE16" s="35"/>
      <c r="AF16" s="36" t="str">
        <f t="shared" si="8"/>
        <v/>
      </c>
      <c r="AG16" s="36" t="str">
        <f t="shared" si="9"/>
        <v/>
      </c>
      <c r="AH16" s="36" t="str">
        <f t="shared" si="10"/>
        <v/>
      </c>
      <c r="AI16" s="55"/>
      <c r="AJ16" s="37"/>
      <c r="AK16" s="36">
        <v>1</v>
      </c>
      <c r="AL16" s="35"/>
      <c r="AM16" s="32" t="str">
        <f t="shared" si="11"/>
        <v/>
      </c>
      <c r="AN16" s="35"/>
      <c r="AO16" s="32" t="str">
        <f t="shared" si="12"/>
        <v/>
      </c>
      <c r="AP16" s="35"/>
      <c r="AQ16" s="32" t="str">
        <f t="shared" si="13"/>
        <v/>
      </c>
      <c r="AR16" s="35"/>
      <c r="AS16" s="36" t="str">
        <f t="shared" si="14"/>
        <v/>
      </c>
      <c r="AT16" s="36" t="str">
        <f t="shared" si="15"/>
        <v/>
      </c>
      <c r="AU16" s="36" t="str">
        <f t="shared" si="16"/>
        <v/>
      </c>
      <c r="AV16" s="55"/>
      <c r="AW16" s="34"/>
      <c r="AX16" s="36">
        <v>1</v>
      </c>
      <c r="AY16" s="34"/>
      <c r="AZ16" s="32" t="str">
        <f t="shared" si="17"/>
        <v/>
      </c>
      <c r="BA16" s="34"/>
      <c r="BB16" s="32" t="str">
        <f t="shared" si="18"/>
        <v/>
      </c>
      <c r="BC16" s="34"/>
      <c r="BD16" s="32" t="str">
        <f t="shared" si="19"/>
        <v/>
      </c>
      <c r="BE16" s="35"/>
      <c r="BF16" s="36" t="str">
        <f t="shared" si="20"/>
        <v/>
      </c>
      <c r="BG16" s="36" t="str">
        <f t="shared" si="21"/>
        <v/>
      </c>
      <c r="BH16" s="36" t="str">
        <f t="shared" si="22"/>
        <v/>
      </c>
      <c r="BI16" s="55"/>
      <c r="BJ16" s="34"/>
      <c r="BK16" s="36">
        <v>1</v>
      </c>
      <c r="BL16" s="34"/>
      <c r="BM16" s="32" t="str">
        <f t="shared" si="23"/>
        <v/>
      </c>
      <c r="BN16" s="34"/>
      <c r="BO16" s="32" t="str">
        <f t="shared" si="24"/>
        <v/>
      </c>
      <c r="BP16" s="34"/>
      <c r="BQ16" s="32" t="str">
        <f t="shared" si="25"/>
        <v/>
      </c>
      <c r="BR16" s="34"/>
      <c r="BS16" s="36" t="str">
        <f t="shared" si="26"/>
        <v/>
      </c>
      <c r="BT16" s="36" t="str">
        <f t="shared" si="27"/>
        <v/>
      </c>
      <c r="BU16" s="36" t="str">
        <f t="shared" si="28"/>
        <v/>
      </c>
      <c r="BV16" s="55"/>
      <c r="BW16" s="36" t="str">
        <f t="shared" si="29"/>
        <v/>
      </c>
      <c r="BX16" s="36" t="str">
        <f t="shared" si="29"/>
        <v/>
      </c>
      <c r="BY16" s="31"/>
      <c r="BZ16" s="38"/>
      <c r="CB16" s="120" t="e">
        <f t="shared" ca="1" si="0"/>
        <v>#VALUE!</v>
      </c>
      <c r="CC16" s="2" t="e">
        <f t="shared" ca="1" si="30"/>
        <v>#VALUE!</v>
      </c>
    </row>
    <row r="17" spans="1:81" s="2" customFormat="1" ht="25.15" customHeight="1" x14ac:dyDescent="0.25">
      <c r="A17" s="52" t="str">
        <f t="shared" si="31"/>
        <v/>
      </c>
      <c r="B17" s="157" t="e">
        <f t="shared" ca="1" si="1"/>
        <v>#VALUE!</v>
      </c>
      <c r="C17" s="157" t="e">
        <f t="shared" si="2"/>
        <v>#VALUE!</v>
      </c>
      <c r="D17" s="29"/>
      <c r="E17" s="155" t="str">
        <f ca="1">IFERROR(INDIRECT(ADDRESS(MATCH(D17,CatModules!C:C,0),2,1,1,"CatModules")),"")</f>
        <v/>
      </c>
      <c r="F17" s="96"/>
      <c r="G17" s="156" t="str">
        <f ca="1">IFERROR(INDIRECT(ADDRESS(MATCH(CONCATENATE(E17,"-",F17),CatInt!K:K,0),3,1,1,"CatInt")),"")</f>
        <v/>
      </c>
      <c r="H17" s="45" t="str">
        <f>IF(F17="","",VLOOKUP(F17,#REF!,2,FALSE))</f>
        <v/>
      </c>
      <c r="I17" s="29"/>
      <c r="J17" s="155" t="e">
        <f t="shared" si="3"/>
        <v>#VALUE!</v>
      </c>
      <c r="K17" s="155" t="e">
        <f t="shared" si="4"/>
        <v>#VALUE!</v>
      </c>
      <c r="L17" s="153"/>
      <c r="M17" s="53"/>
      <c r="N17" s="175">
        <v>0</v>
      </c>
      <c r="O17" s="147"/>
      <c r="P17" s="175">
        <v>0</v>
      </c>
      <c r="Q17" s="30"/>
      <c r="R17" s="149" t="str">
        <f>IFERROR(VLOOKUP(Q17,Setup!D$16:E$25,2,FALSE),"")</f>
        <v/>
      </c>
      <c r="S17" s="51" t="str">
        <f ca="1">IFERROR(IF(OR(I17="",VLOOKUP(I17,CatCostInp!$E$2:$K$88,7,FALSE)=0),"",VLOOKUP(I17,CatCostInp!$E$2:$K$88,7,FALSE)),"")</f>
        <v/>
      </c>
      <c r="T17" s="159" t="e">
        <f>VLOOKUP(U17,#REF!,2,FALSE)</f>
        <v>#REF!</v>
      </c>
      <c r="U17" s="30"/>
      <c r="V17" s="1" t="str">
        <f ca="1">IF(U17=Setup!$C$10,"Grant",IF('PSM Costs'!U17=Setup!$C$11,"Local",IF('PSM Costs'!U17=Setup!$C$12,"Other","")))</f>
        <v/>
      </c>
      <c r="W17" s="33"/>
      <c r="X17" s="36">
        <v>1</v>
      </c>
      <c r="Y17" s="33"/>
      <c r="Z17" s="36" t="str">
        <f t="shared" si="5"/>
        <v/>
      </c>
      <c r="AA17" s="35"/>
      <c r="AB17" s="32" t="str">
        <f t="shared" si="6"/>
        <v/>
      </c>
      <c r="AC17" s="35"/>
      <c r="AD17" s="32" t="str">
        <f t="shared" si="7"/>
        <v/>
      </c>
      <c r="AE17" s="35"/>
      <c r="AF17" s="36" t="str">
        <f t="shared" si="8"/>
        <v/>
      </c>
      <c r="AG17" s="36" t="str">
        <f t="shared" si="9"/>
        <v/>
      </c>
      <c r="AH17" s="36" t="str">
        <f t="shared" si="10"/>
        <v/>
      </c>
      <c r="AI17" s="55"/>
      <c r="AJ17" s="37"/>
      <c r="AK17" s="36">
        <v>1</v>
      </c>
      <c r="AL17" s="35"/>
      <c r="AM17" s="32" t="str">
        <f t="shared" si="11"/>
        <v/>
      </c>
      <c r="AN17" s="35"/>
      <c r="AO17" s="32" t="str">
        <f t="shared" si="12"/>
        <v/>
      </c>
      <c r="AP17" s="35"/>
      <c r="AQ17" s="32" t="str">
        <f t="shared" si="13"/>
        <v/>
      </c>
      <c r="AR17" s="35"/>
      <c r="AS17" s="36" t="str">
        <f t="shared" si="14"/>
        <v/>
      </c>
      <c r="AT17" s="36" t="str">
        <f t="shared" si="15"/>
        <v/>
      </c>
      <c r="AU17" s="36" t="str">
        <f t="shared" si="16"/>
        <v/>
      </c>
      <c r="AV17" s="55"/>
      <c r="AW17" s="34"/>
      <c r="AX17" s="36">
        <v>1</v>
      </c>
      <c r="AY17" s="34"/>
      <c r="AZ17" s="32" t="str">
        <f t="shared" si="17"/>
        <v/>
      </c>
      <c r="BA17" s="34"/>
      <c r="BB17" s="32" t="str">
        <f t="shared" si="18"/>
        <v/>
      </c>
      <c r="BC17" s="34"/>
      <c r="BD17" s="32" t="str">
        <f t="shared" si="19"/>
        <v/>
      </c>
      <c r="BE17" s="35"/>
      <c r="BF17" s="36" t="str">
        <f t="shared" si="20"/>
        <v/>
      </c>
      <c r="BG17" s="36" t="str">
        <f t="shared" si="21"/>
        <v/>
      </c>
      <c r="BH17" s="36" t="str">
        <f t="shared" si="22"/>
        <v/>
      </c>
      <c r="BI17" s="55"/>
      <c r="BJ17" s="34"/>
      <c r="BK17" s="36">
        <v>1</v>
      </c>
      <c r="BL17" s="34"/>
      <c r="BM17" s="32" t="str">
        <f t="shared" si="23"/>
        <v/>
      </c>
      <c r="BN17" s="34"/>
      <c r="BO17" s="32" t="str">
        <f t="shared" si="24"/>
        <v/>
      </c>
      <c r="BP17" s="34"/>
      <c r="BQ17" s="32" t="str">
        <f t="shared" si="25"/>
        <v/>
      </c>
      <c r="BR17" s="34"/>
      <c r="BS17" s="36" t="str">
        <f t="shared" si="26"/>
        <v/>
      </c>
      <c r="BT17" s="36" t="str">
        <f t="shared" si="27"/>
        <v/>
      </c>
      <c r="BU17" s="36" t="str">
        <f t="shared" si="28"/>
        <v/>
      </c>
      <c r="BV17" s="55"/>
      <c r="BW17" s="36" t="str">
        <f t="shared" si="29"/>
        <v/>
      </c>
      <c r="BX17" s="36" t="str">
        <f t="shared" si="29"/>
        <v/>
      </c>
      <c r="BY17" s="31"/>
      <c r="BZ17" s="38"/>
      <c r="CB17" s="120" t="e">
        <f t="shared" ca="1" si="0"/>
        <v>#VALUE!</v>
      </c>
      <c r="CC17" s="2" t="e">
        <f t="shared" ca="1" si="30"/>
        <v>#VALUE!</v>
      </c>
    </row>
    <row r="18" spans="1:81" s="2" customFormat="1" ht="25.15" customHeight="1" x14ac:dyDescent="0.25">
      <c r="A18" s="52" t="str">
        <f t="shared" si="31"/>
        <v/>
      </c>
      <c r="B18" s="157" t="e">
        <f t="shared" ca="1" si="1"/>
        <v>#VALUE!</v>
      </c>
      <c r="C18" s="157" t="e">
        <f t="shared" si="2"/>
        <v>#VALUE!</v>
      </c>
      <c r="D18" s="29"/>
      <c r="E18" s="155" t="str">
        <f ca="1">IFERROR(INDIRECT(ADDRESS(MATCH(D18,CatModules!C:C,0),2,1,1,"CatModules")),"")</f>
        <v/>
      </c>
      <c r="F18" s="96"/>
      <c r="G18" s="156" t="str">
        <f ca="1">IFERROR(INDIRECT(ADDRESS(MATCH(CONCATENATE(E18,"-",F18),CatInt!K:K,0),3,1,1,"CatInt")),"")</f>
        <v/>
      </c>
      <c r="H18" s="45" t="str">
        <f>IF(F18="","",VLOOKUP(F18,#REF!,2,FALSE))</f>
        <v/>
      </c>
      <c r="I18" s="29"/>
      <c r="J18" s="155" t="e">
        <f t="shared" si="3"/>
        <v>#VALUE!</v>
      </c>
      <c r="K18" s="155" t="e">
        <f t="shared" si="4"/>
        <v>#VALUE!</v>
      </c>
      <c r="L18" s="153"/>
      <c r="M18" s="53"/>
      <c r="N18" s="175">
        <v>0</v>
      </c>
      <c r="O18" s="147"/>
      <c r="P18" s="175">
        <v>0</v>
      </c>
      <c r="Q18" s="30"/>
      <c r="R18" s="149" t="str">
        <f>IFERROR(VLOOKUP(Q18,Setup!D$16:E$25,2,FALSE),"")</f>
        <v/>
      </c>
      <c r="S18" s="51" t="str">
        <f ca="1">IFERROR(IF(OR(I18="",VLOOKUP(I18,CatCostInp!$E$2:$K$88,7,FALSE)=0),"",VLOOKUP(I18,CatCostInp!$E$2:$K$88,7,FALSE)),"")</f>
        <v/>
      </c>
      <c r="T18" s="159" t="e">
        <f>VLOOKUP(U18,#REF!,2,FALSE)</f>
        <v>#REF!</v>
      </c>
      <c r="U18" s="30"/>
      <c r="V18" s="1" t="str">
        <f ca="1">IF(U18=Setup!$C$10,"Grant",IF('PSM Costs'!U18=Setup!$C$11,"Local",IF('PSM Costs'!U18=Setup!$C$12,"Other","")))</f>
        <v/>
      </c>
      <c r="W18" s="33"/>
      <c r="X18" s="36">
        <v>1</v>
      </c>
      <c r="Y18" s="33"/>
      <c r="Z18" s="36" t="str">
        <f t="shared" si="5"/>
        <v/>
      </c>
      <c r="AA18" s="35"/>
      <c r="AB18" s="32" t="str">
        <f t="shared" si="6"/>
        <v/>
      </c>
      <c r="AC18" s="35"/>
      <c r="AD18" s="32" t="str">
        <f t="shared" si="7"/>
        <v/>
      </c>
      <c r="AE18" s="35"/>
      <c r="AF18" s="36" t="str">
        <f t="shared" si="8"/>
        <v/>
      </c>
      <c r="AG18" s="36" t="str">
        <f t="shared" si="9"/>
        <v/>
      </c>
      <c r="AH18" s="36" t="str">
        <f t="shared" si="10"/>
        <v/>
      </c>
      <c r="AI18" s="55"/>
      <c r="AJ18" s="37"/>
      <c r="AK18" s="36">
        <v>1</v>
      </c>
      <c r="AL18" s="35"/>
      <c r="AM18" s="32" t="str">
        <f t="shared" si="11"/>
        <v/>
      </c>
      <c r="AN18" s="35"/>
      <c r="AO18" s="32" t="str">
        <f t="shared" si="12"/>
        <v/>
      </c>
      <c r="AP18" s="35"/>
      <c r="AQ18" s="32" t="str">
        <f t="shared" si="13"/>
        <v/>
      </c>
      <c r="AR18" s="35"/>
      <c r="AS18" s="36" t="str">
        <f t="shared" si="14"/>
        <v/>
      </c>
      <c r="AT18" s="36" t="str">
        <f t="shared" si="15"/>
        <v/>
      </c>
      <c r="AU18" s="36" t="str">
        <f t="shared" si="16"/>
        <v/>
      </c>
      <c r="AV18" s="55"/>
      <c r="AW18" s="34"/>
      <c r="AX18" s="36">
        <v>1</v>
      </c>
      <c r="AY18" s="34"/>
      <c r="AZ18" s="32" t="str">
        <f t="shared" si="17"/>
        <v/>
      </c>
      <c r="BA18" s="34"/>
      <c r="BB18" s="32" t="str">
        <f t="shared" si="18"/>
        <v/>
      </c>
      <c r="BC18" s="34"/>
      <c r="BD18" s="32" t="str">
        <f t="shared" si="19"/>
        <v/>
      </c>
      <c r="BE18" s="35"/>
      <c r="BF18" s="36" t="str">
        <f t="shared" si="20"/>
        <v/>
      </c>
      <c r="BG18" s="36" t="str">
        <f t="shared" si="21"/>
        <v/>
      </c>
      <c r="BH18" s="36" t="str">
        <f t="shared" si="22"/>
        <v/>
      </c>
      <c r="BI18" s="55"/>
      <c r="BJ18" s="34"/>
      <c r="BK18" s="36">
        <v>1</v>
      </c>
      <c r="BL18" s="34"/>
      <c r="BM18" s="32" t="str">
        <f t="shared" si="23"/>
        <v/>
      </c>
      <c r="BN18" s="34"/>
      <c r="BO18" s="32" t="str">
        <f t="shared" si="24"/>
        <v/>
      </c>
      <c r="BP18" s="34"/>
      <c r="BQ18" s="32" t="str">
        <f t="shared" si="25"/>
        <v/>
      </c>
      <c r="BR18" s="34"/>
      <c r="BS18" s="36" t="str">
        <f t="shared" si="26"/>
        <v/>
      </c>
      <c r="BT18" s="36" t="str">
        <f t="shared" si="27"/>
        <v/>
      </c>
      <c r="BU18" s="36" t="str">
        <f t="shared" si="28"/>
        <v/>
      </c>
      <c r="BV18" s="55"/>
      <c r="BW18" s="36" t="str">
        <f t="shared" si="29"/>
        <v/>
      </c>
      <c r="BX18" s="36" t="str">
        <f t="shared" si="29"/>
        <v/>
      </c>
      <c r="BY18" s="31"/>
      <c r="BZ18" s="38"/>
      <c r="CB18" s="120" t="e">
        <f t="shared" ca="1" si="0"/>
        <v>#VALUE!</v>
      </c>
      <c r="CC18" s="2" t="e">
        <f t="shared" ca="1" si="30"/>
        <v>#VALUE!</v>
      </c>
    </row>
    <row r="19" spans="1:81" s="2" customFormat="1" ht="25.15" customHeight="1" x14ac:dyDescent="0.25">
      <c r="A19" s="52" t="str">
        <f t="shared" si="31"/>
        <v/>
      </c>
      <c r="B19" s="157" t="e">
        <f t="shared" ca="1" si="1"/>
        <v>#VALUE!</v>
      </c>
      <c r="C19" s="157" t="e">
        <f t="shared" si="2"/>
        <v>#VALUE!</v>
      </c>
      <c r="D19" s="29"/>
      <c r="E19" s="155" t="str">
        <f ca="1">IFERROR(INDIRECT(ADDRESS(MATCH(D19,CatModules!C:C,0),2,1,1,"CatModules")),"")</f>
        <v/>
      </c>
      <c r="F19" s="96"/>
      <c r="G19" s="156" t="str">
        <f ca="1">IFERROR(INDIRECT(ADDRESS(MATCH(CONCATENATE(E19,"-",F19),CatInt!K:K,0),3,1,1,"CatInt")),"")</f>
        <v/>
      </c>
      <c r="H19" s="45" t="str">
        <f>IF(F19="","",VLOOKUP(F19,#REF!,2,FALSE))</f>
        <v/>
      </c>
      <c r="I19" s="29"/>
      <c r="J19" s="155" t="e">
        <f t="shared" ref="J19" si="32">LEFT(I19,FIND(".",I19,1)-1)</f>
        <v>#VALUE!</v>
      </c>
      <c r="K19" s="155" t="e">
        <f t="shared" ref="K19" si="33">LEFT(I19,FIND(".",I19,1)+1)</f>
        <v>#VALUE!</v>
      </c>
      <c r="L19" s="153"/>
      <c r="M19" s="53"/>
      <c r="N19" s="175">
        <v>0</v>
      </c>
      <c r="O19" s="147"/>
      <c r="P19" s="175">
        <v>0</v>
      </c>
      <c r="Q19" s="30"/>
      <c r="R19" s="149" t="str">
        <f>IFERROR(VLOOKUP(Q19,Setup!D$16:E$25,2,FALSE),"")</f>
        <v/>
      </c>
      <c r="S19" s="51" t="str">
        <f ca="1">IFERROR(IF(OR(I19="",VLOOKUP(I19,CatCostInp!$E$2:$K$88,7,FALSE)=0),"",VLOOKUP(I19,CatCostInp!$E$2:$K$88,7,FALSE)),"")</f>
        <v/>
      </c>
      <c r="T19" s="159" t="e">
        <f>VLOOKUP(U19,#REF!,2,FALSE)</f>
        <v>#REF!</v>
      </c>
      <c r="U19" s="30"/>
      <c r="V19" s="1" t="str">
        <f ca="1">IF(U19=Setup!$C$10,"Grant",IF('PSM Costs'!U19=Setup!$C$11,"Local",IF('PSM Costs'!U19=Setup!$C$12,"Other","")))</f>
        <v/>
      </c>
      <c r="W19" s="33"/>
      <c r="X19" s="36">
        <v>1</v>
      </c>
      <c r="Y19" s="33"/>
      <c r="Z19" s="36" t="str">
        <f t="shared" si="5"/>
        <v/>
      </c>
      <c r="AA19" s="35"/>
      <c r="AB19" s="32" t="str">
        <f t="shared" si="6"/>
        <v/>
      </c>
      <c r="AC19" s="35"/>
      <c r="AD19" s="32" t="str">
        <f t="shared" si="7"/>
        <v/>
      </c>
      <c r="AE19" s="35"/>
      <c r="AF19" s="36" t="str">
        <f t="shared" si="8"/>
        <v/>
      </c>
      <c r="AG19" s="36" t="str">
        <f t="shared" si="9"/>
        <v/>
      </c>
      <c r="AH19" s="36" t="str">
        <f t="shared" si="10"/>
        <v/>
      </c>
      <c r="AI19" s="55"/>
      <c r="AJ19" s="37"/>
      <c r="AK19" s="36">
        <v>1</v>
      </c>
      <c r="AL19" s="35"/>
      <c r="AM19" s="32" t="str">
        <f t="shared" si="11"/>
        <v/>
      </c>
      <c r="AN19" s="35"/>
      <c r="AO19" s="32" t="str">
        <f t="shared" si="12"/>
        <v/>
      </c>
      <c r="AP19" s="35"/>
      <c r="AQ19" s="32" t="str">
        <f t="shared" si="13"/>
        <v/>
      </c>
      <c r="AR19" s="35"/>
      <c r="AS19" s="36" t="str">
        <f t="shared" si="14"/>
        <v/>
      </c>
      <c r="AT19" s="36" t="str">
        <f t="shared" si="15"/>
        <v/>
      </c>
      <c r="AU19" s="36" t="str">
        <f t="shared" si="16"/>
        <v/>
      </c>
      <c r="AV19" s="55"/>
      <c r="AW19" s="34"/>
      <c r="AX19" s="36">
        <v>1</v>
      </c>
      <c r="AY19" s="34"/>
      <c r="AZ19" s="32" t="str">
        <f t="shared" si="17"/>
        <v/>
      </c>
      <c r="BA19" s="34"/>
      <c r="BB19" s="32" t="str">
        <f t="shared" si="18"/>
        <v/>
      </c>
      <c r="BC19" s="34"/>
      <c r="BD19" s="32" t="str">
        <f t="shared" si="19"/>
        <v/>
      </c>
      <c r="BE19" s="35"/>
      <c r="BF19" s="36" t="str">
        <f t="shared" si="20"/>
        <v/>
      </c>
      <c r="BG19" s="36" t="str">
        <f t="shared" si="21"/>
        <v/>
      </c>
      <c r="BH19" s="36" t="str">
        <f t="shared" si="22"/>
        <v/>
      </c>
      <c r="BI19" s="55"/>
      <c r="BJ19" s="34"/>
      <c r="BK19" s="36">
        <v>1</v>
      </c>
      <c r="BL19" s="34"/>
      <c r="BM19" s="32" t="str">
        <f t="shared" si="23"/>
        <v/>
      </c>
      <c r="BN19" s="34"/>
      <c r="BO19" s="32" t="str">
        <f t="shared" si="24"/>
        <v/>
      </c>
      <c r="BP19" s="34"/>
      <c r="BQ19" s="32" t="str">
        <f t="shared" si="25"/>
        <v/>
      </c>
      <c r="BR19" s="34"/>
      <c r="BS19" s="36" t="str">
        <f t="shared" si="26"/>
        <v/>
      </c>
      <c r="BT19" s="36" t="str">
        <f t="shared" si="27"/>
        <v/>
      </c>
      <c r="BU19" s="36" t="str">
        <f t="shared" si="28"/>
        <v/>
      </c>
      <c r="BV19" s="55"/>
      <c r="BW19" s="36" t="str">
        <f t="shared" si="29"/>
        <v/>
      </c>
      <c r="BX19" s="36" t="str">
        <f t="shared" si="29"/>
        <v/>
      </c>
      <c r="BY19" s="31"/>
      <c r="BZ19" s="38"/>
      <c r="CB19" s="120" t="e">
        <f t="shared" ca="1" si="0"/>
        <v>#VALUE!</v>
      </c>
      <c r="CC19" s="2" t="e">
        <f t="shared" ca="1" si="30"/>
        <v>#VALUE!</v>
      </c>
    </row>
    <row r="20" spans="1:81" s="2" customFormat="1" ht="25.15" customHeight="1" x14ac:dyDescent="0.25">
      <c r="A20" s="52" t="str">
        <f t="shared" si="31"/>
        <v/>
      </c>
      <c r="B20" s="157" t="e">
        <f t="shared" ca="1" si="1"/>
        <v>#VALUE!</v>
      </c>
      <c r="C20" s="157" t="e">
        <f t="shared" si="2"/>
        <v>#VALUE!</v>
      </c>
      <c r="D20" s="29"/>
      <c r="E20" s="155" t="str">
        <f ca="1">IFERROR(INDIRECT(ADDRESS(MATCH(D20,CatModules!C:C,0),2,1,1,"CatModules")),"")</f>
        <v/>
      </c>
      <c r="F20" s="96"/>
      <c r="G20" s="156" t="str">
        <f ca="1">IFERROR(INDIRECT(ADDRESS(MATCH(CONCATENATE(E20,"-",F20),CatInt!K:K,0),3,1,1,"CatInt")),"")</f>
        <v/>
      </c>
      <c r="H20" s="45" t="str">
        <f>IF(F20="","",VLOOKUP(F20,#REF!,2,FALSE))</f>
        <v/>
      </c>
      <c r="I20" s="29"/>
      <c r="J20" s="155" t="e">
        <f t="shared" si="3"/>
        <v>#VALUE!</v>
      </c>
      <c r="K20" s="155" t="e">
        <f t="shared" si="4"/>
        <v>#VALUE!</v>
      </c>
      <c r="L20" s="153"/>
      <c r="M20" s="53"/>
      <c r="N20" s="175">
        <v>0</v>
      </c>
      <c r="O20" s="147"/>
      <c r="P20" s="175">
        <v>0</v>
      </c>
      <c r="Q20" s="30"/>
      <c r="R20" s="149" t="str">
        <f>IFERROR(VLOOKUP(Q20,Setup!D$16:E$25,2,FALSE),"")</f>
        <v/>
      </c>
      <c r="S20" s="51" t="str">
        <f ca="1">IFERROR(IF(OR(I20="",VLOOKUP(I20,CatCostInp!$E$2:$K$88,7,FALSE)=0),"",VLOOKUP(I20,CatCostInp!$E$2:$K$88,7,FALSE)),"")</f>
        <v/>
      </c>
      <c r="T20" s="159" t="e">
        <f>VLOOKUP(U20,#REF!,2,FALSE)</f>
        <v>#REF!</v>
      </c>
      <c r="U20" s="30"/>
      <c r="V20" s="1" t="str">
        <f ca="1">IF(U20=Setup!$C$10,"Grant",IF('PSM Costs'!U20=Setup!$C$11,"Local",IF('PSM Costs'!U20=Setup!$C$12,"Other","")))</f>
        <v/>
      </c>
      <c r="W20" s="33"/>
      <c r="X20" s="36">
        <v>1</v>
      </c>
      <c r="Y20" s="33"/>
      <c r="Z20" s="36" t="str">
        <f t="shared" si="5"/>
        <v/>
      </c>
      <c r="AA20" s="35"/>
      <c r="AB20" s="32" t="str">
        <f t="shared" si="6"/>
        <v/>
      </c>
      <c r="AC20" s="35"/>
      <c r="AD20" s="32" t="str">
        <f t="shared" si="7"/>
        <v/>
      </c>
      <c r="AE20" s="35"/>
      <c r="AF20" s="36" t="str">
        <f t="shared" si="8"/>
        <v/>
      </c>
      <c r="AG20" s="36" t="str">
        <f t="shared" si="9"/>
        <v/>
      </c>
      <c r="AH20" s="36" t="str">
        <f t="shared" si="10"/>
        <v/>
      </c>
      <c r="AI20" s="55"/>
      <c r="AJ20" s="37"/>
      <c r="AK20" s="36">
        <v>1</v>
      </c>
      <c r="AL20" s="35"/>
      <c r="AM20" s="32" t="str">
        <f t="shared" si="11"/>
        <v/>
      </c>
      <c r="AN20" s="35"/>
      <c r="AO20" s="32" t="str">
        <f t="shared" si="12"/>
        <v/>
      </c>
      <c r="AP20" s="35"/>
      <c r="AQ20" s="32" t="str">
        <f t="shared" si="13"/>
        <v/>
      </c>
      <c r="AR20" s="35"/>
      <c r="AS20" s="36" t="str">
        <f t="shared" si="14"/>
        <v/>
      </c>
      <c r="AT20" s="36" t="str">
        <f t="shared" si="15"/>
        <v/>
      </c>
      <c r="AU20" s="36" t="str">
        <f t="shared" si="16"/>
        <v/>
      </c>
      <c r="AV20" s="55"/>
      <c r="AW20" s="34"/>
      <c r="AX20" s="36">
        <v>1</v>
      </c>
      <c r="AY20" s="34"/>
      <c r="AZ20" s="32" t="str">
        <f t="shared" si="17"/>
        <v/>
      </c>
      <c r="BA20" s="34"/>
      <c r="BB20" s="32" t="str">
        <f t="shared" si="18"/>
        <v/>
      </c>
      <c r="BC20" s="34"/>
      <c r="BD20" s="32" t="str">
        <f t="shared" si="19"/>
        <v/>
      </c>
      <c r="BE20" s="35"/>
      <c r="BF20" s="36" t="str">
        <f t="shared" si="20"/>
        <v/>
      </c>
      <c r="BG20" s="36" t="str">
        <f t="shared" si="21"/>
        <v/>
      </c>
      <c r="BH20" s="36" t="str">
        <f t="shared" si="22"/>
        <v/>
      </c>
      <c r="BI20" s="55"/>
      <c r="BJ20" s="34"/>
      <c r="BK20" s="36">
        <v>1</v>
      </c>
      <c r="BL20" s="34"/>
      <c r="BM20" s="32" t="str">
        <f t="shared" si="23"/>
        <v/>
      </c>
      <c r="BN20" s="34"/>
      <c r="BO20" s="32" t="str">
        <f t="shared" si="24"/>
        <v/>
      </c>
      <c r="BP20" s="34"/>
      <c r="BQ20" s="32" t="str">
        <f t="shared" si="25"/>
        <v/>
      </c>
      <c r="BR20" s="34"/>
      <c r="BS20" s="36" t="str">
        <f t="shared" si="26"/>
        <v/>
      </c>
      <c r="BT20" s="36" t="str">
        <f t="shared" si="27"/>
        <v/>
      </c>
      <c r="BU20" s="36" t="str">
        <f t="shared" si="28"/>
        <v/>
      </c>
      <c r="BV20" s="55"/>
      <c r="BW20" s="36" t="str">
        <f t="shared" si="29"/>
        <v/>
      </c>
      <c r="BX20" s="36" t="str">
        <f t="shared" si="29"/>
        <v/>
      </c>
      <c r="BY20" s="31"/>
      <c r="BZ20" s="38"/>
      <c r="CB20" s="120" t="e">
        <f t="shared" ca="1" si="0"/>
        <v>#VALUE!</v>
      </c>
      <c r="CC20" s="2" t="e">
        <f t="shared" ca="1" si="30"/>
        <v>#VALUE!</v>
      </c>
    </row>
    <row r="21" spans="1:81" s="2" customFormat="1" ht="25.15" customHeight="1" x14ac:dyDescent="0.25">
      <c r="A21" s="52" t="str">
        <f t="shared" si="31"/>
        <v/>
      </c>
      <c r="B21" s="157" t="e">
        <f t="shared" ca="1" si="1"/>
        <v>#VALUE!</v>
      </c>
      <c r="C21" s="157" t="e">
        <f t="shared" si="2"/>
        <v>#VALUE!</v>
      </c>
      <c r="D21" s="29"/>
      <c r="E21" s="155" t="str">
        <f ca="1">IFERROR(INDIRECT(ADDRESS(MATCH(D21,CatModules!C:C,0),2,1,1,"CatModules")),"")</f>
        <v/>
      </c>
      <c r="F21" s="96"/>
      <c r="G21" s="156" t="str">
        <f ca="1">IFERROR(INDIRECT(ADDRESS(MATCH(CONCATENATE(E21,"-",F21),CatInt!K:K,0),3,1,1,"CatInt")),"")</f>
        <v/>
      </c>
      <c r="H21" s="45" t="str">
        <f>IF(F21="","",VLOOKUP(F21,#REF!,2,FALSE))</f>
        <v/>
      </c>
      <c r="I21" s="29"/>
      <c r="J21" s="155" t="e">
        <f t="shared" si="3"/>
        <v>#VALUE!</v>
      </c>
      <c r="K21" s="155" t="e">
        <f t="shared" si="4"/>
        <v>#VALUE!</v>
      </c>
      <c r="L21" s="153"/>
      <c r="M21" s="53"/>
      <c r="N21" s="175">
        <v>0</v>
      </c>
      <c r="O21" s="147"/>
      <c r="P21" s="175">
        <v>0</v>
      </c>
      <c r="Q21" s="30"/>
      <c r="R21" s="149" t="str">
        <f>IFERROR(VLOOKUP(Q21,Setup!D$16:E$25,2,FALSE),"")</f>
        <v/>
      </c>
      <c r="S21" s="51" t="str">
        <f ca="1">IFERROR(IF(OR(I21="",VLOOKUP(I21,CatCostInp!$E$2:$K$88,7,FALSE)=0),"",VLOOKUP(I21,CatCostInp!$E$2:$K$88,7,FALSE)),"")</f>
        <v/>
      </c>
      <c r="T21" s="159" t="e">
        <f>VLOOKUP(U21,#REF!,2,FALSE)</f>
        <v>#REF!</v>
      </c>
      <c r="U21" s="30"/>
      <c r="V21" s="1" t="str">
        <f ca="1">IF(U21=Setup!$C$10,"Grant",IF('PSM Costs'!U21=Setup!$C$11,"Local",IF('PSM Costs'!U21=Setup!$C$12,"Other","")))</f>
        <v/>
      </c>
      <c r="W21" s="33"/>
      <c r="X21" s="36">
        <v>1</v>
      </c>
      <c r="Y21" s="33"/>
      <c r="Z21" s="36" t="str">
        <f t="shared" si="5"/>
        <v/>
      </c>
      <c r="AA21" s="35"/>
      <c r="AB21" s="32" t="str">
        <f t="shared" si="6"/>
        <v/>
      </c>
      <c r="AC21" s="35"/>
      <c r="AD21" s="32" t="str">
        <f t="shared" si="7"/>
        <v/>
      </c>
      <c r="AE21" s="35"/>
      <c r="AF21" s="36" t="str">
        <f t="shared" si="8"/>
        <v/>
      </c>
      <c r="AG21" s="36" t="str">
        <f t="shared" si="9"/>
        <v/>
      </c>
      <c r="AH21" s="36" t="str">
        <f t="shared" si="10"/>
        <v/>
      </c>
      <c r="AI21" s="55"/>
      <c r="AJ21" s="37"/>
      <c r="AK21" s="36">
        <v>1</v>
      </c>
      <c r="AL21" s="35"/>
      <c r="AM21" s="32" t="str">
        <f t="shared" si="11"/>
        <v/>
      </c>
      <c r="AN21" s="35"/>
      <c r="AO21" s="32" t="str">
        <f t="shared" si="12"/>
        <v/>
      </c>
      <c r="AP21" s="35"/>
      <c r="AQ21" s="32" t="str">
        <f t="shared" si="13"/>
        <v/>
      </c>
      <c r="AR21" s="35"/>
      <c r="AS21" s="36" t="str">
        <f t="shared" si="14"/>
        <v/>
      </c>
      <c r="AT21" s="36" t="str">
        <f t="shared" si="15"/>
        <v/>
      </c>
      <c r="AU21" s="36" t="str">
        <f t="shared" si="16"/>
        <v/>
      </c>
      <c r="AV21" s="55"/>
      <c r="AW21" s="34"/>
      <c r="AX21" s="36">
        <v>1</v>
      </c>
      <c r="AY21" s="34"/>
      <c r="AZ21" s="32" t="str">
        <f t="shared" si="17"/>
        <v/>
      </c>
      <c r="BA21" s="34"/>
      <c r="BB21" s="32" t="str">
        <f t="shared" si="18"/>
        <v/>
      </c>
      <c r="BC21" s="34"/>
      <c r="BD21" s="32" t="str">
        <f t="shared" si="19"/>
        <v/>
      </c>
      <c r="BE21" s="35"/>
      <c r="BF21" s="36" t="str">
        <f t="shared" si="20"/>
        <v/>
      </c>
      <c r="BG21" s="36" t="str">
        <f t="shared" si="21"/>
        <v/>
      </c>
      <c r="BH21" s="36" t="str">
        <f t="shared" si="22"/>
        <v/>
      </c>
      <c r="BI21" s="55"/>
      <c r="BJ21" s="34"/>
      <c r="BK21" s="36">
        <v>1</v>
      </c>
      <c r="BL21" s="34"/>
      <c r="BM21" s="32" t="str">
        <f t="shared" si="23"/>
        <v/>
      </c>
      <c r="BN21" s="34"/>
      <c r="BO21" s="32" t="str">
        <f t="shared" si="24"/>
        <v/>
      </c>
      <c r="BP21" s="34"/>
      <c r="BQ21" s="32" t="str">
        <f t="shared" si="25"/>
        <v/>
      </c>
      <c r="BR21" s="34"/>
      <c r="BS21" s="36" t="str">
        <f t="shared" si="26"/>
        <v/>
      </c>
      <c r="BT21" s="36" t="str">
        <f t="shared" si="27"/>
        <v/>
      </c>
      <c r="BU21" s="36" t="str">
        <f t="shared" si="28"/>
        <v/>
      </c>
      <c r="BV21" s="55"/>
      <c r="BW21" s="36" t="str">
        <f t="shared" si="29"/>
        <v/>
      </c>
      <c r="BX21" s="36" t="str">
        <f t="shared" si="29"/>
        <v/>
      </c>
      <c r="BY21" s="31"/>
      <c r="BZ21" s="38"/>
      <c r="CB21" s="120" t="e">
        <f t="shared" ca="1" si="0"/>
        <v>#VALUE!</v>
      </c>
      <c r="CC21" s="2" t="e">
        <f t="shared" ca="1" si="30"/>
        <v>#VALUE!</v>
      </c>
    </row>
    <row r="22" spans="1:81" s="2" customFormat="1" ht="25.15" customHeight="1" x14ac:dyDescent="0.25">
      <c r="A22" s="52" t="str">
        <f t="shared" si="31"/>
        <v/>
      </c>
      <c r="B22" s="157" t="e">
        <f t="shared" ca="1" si="1"/>
        <v>#VALUE!</v>
      </c>
      <c r="C22" s="157" t="e">
        <f t="shared" si="2"/>
        <v>#VALUE!</v>
      </c>
      <c r="D22" s="29"/>
      <c r="E22" s="155" t="str">
        <f ca="1">IFERROR(INDIRECT(ADDRESS(MATCH(D22,CatModules!C:C,0),2,1,1,"CatModules")),"")</f>
        <v/>
      </c>
      <c r="F22" s="96"/>
      <c r="G22" s="156" t="str">
        <f ca="1">IFERROR(INDIRECT(ADDRESS(MATCH(CONCATENATE(E22,"-",F22),CatInt!K:K,0),3,1,1,"CatInt")),"")</f>
        <v/>
      </c>
      <c r="H22" s="45" t="str">
        <f>IF(F22="","",VLOOKUP(F22,#REF!,2,FALSE))</f>
        <v/>
      </c>
      <c r="I22" s="29"/>
      <c r="J22" s="155" t="e">
        <f t="shared" si="3"/>
        <v>#VALUE!</v>
      </c>
      <c r="K22" s="155" t="e">
        <f t="shared" si="4"/>
        <v>#VALUE!</v>
      </c>
      <c r="L22" s="153"/>
      <c r="M22" s="53"/>
      <c r="N22" s="175">
        <v>0</v>
      </c>
      <c r="O22" s="147"/>
      <c r="P22" s="175">
        <v>0</v>
      </c>
      <c r="Q22" s="30"/>
      <c r="R22" s="149" t="str">
        <f>IFERROR(VLOOKUP(Q22,Setup!D$16:E$25,2,FALSE),"")</f>
        <v/>
      </c>
      <c r="S22" s="51" t="str">
        <f ca="1">IFERROR(IF(OR(I22="",VLOOKUP(I22,CatCostInp!$E$2:$K$88,7,FALSE)=0),"",VLOOKUP(I22,CatCostInp!$E$2:$K$88,7,FALSE)),"")</f>
        <v/>
      </c>
      <c r="T22" s="159" t="e">
        <f>VLOOKUP(U22,#REF!,2,FALSE)</f>
        <v>#REF!</v>
      </c>
      <c r="U22" s="30"/>
      <c r="V22" s="1" t="str">
        <f ca="1">IF(U22=Setup!$C$10,"Grant",IF('PSM Costs'!U22=Setup!$C$11,"Local",IF('PSM Costs'!U22=Setup!$C$12,"Other","")))</f>
        <v/>
      </c>
      <c r="W22" s="33"/>
      <c r="X22" s="36">
        <v>1</v>
      </c>
      <c r="Y22" s="33"/>
      <c r="Z22" s="36" t="str">
        <f t="shared" si="5"/>
        <v/>
      </c>
      <c r="AA22" s="35"/>
      <c r="AB22" s="32" t="str">
        <f t="shared" si="6"/>
        <v/>
      </c>
      <c r="AC22" s="35"/>
      <c r="AD22" s="32" t="str">
        <f t="shared" si="7"/>
        <v/>
      </c>
      <c r="AE22" s="35"/>
      <c r="AF22" s="36" t="str">
        <f t="shared" si="8"/>
        <v/>
      </c>
      <c r="AG22" s="36" t="str">
        <f t="shared" si="9"/>
        <v/>
      </c>
      <c r="AH22" s="36" t="str">
        <f t="shared" si="10"/>
        <v/>
      </c>
      <c r="AI22" s="55"/>
      <c r="AJ22" s="37"/>
      <c r="AK22" s="36">
        <v>1</v>
      </c>
      <c r="AL22" s="35"/>
      <c r="AM22" s="32" t="str">
        <f t="shared" si="11"/>
        <v/>
      </c>
      <c r="AN22" s="35"/>
      <c r="AO22" s="32" t="str">
        <f t="shared" si="12"/>
        <v/>
      </c>
      <c r="AP22" s="35"/>
      <c r="AQ22" s="32" t="str">
        <f t="shared" si="13"/>
        <v/>
      </c>
      <c r="AR22" s="35"/>
      <c r="AS22" s="36" t="str">
        <f t="shared" si="14"/>
        <v/>
      </c>
      <c r="AT22" s="36" t="str">
        <f t="shared" si="15"/>
        <v/>
      </c>
      <c r="AU22" s="36" t="str">
        <f t="shared" si="16"/>
        <v/>
      </c>
      <c r="AV22" s="55"/>
      <c r="AW22" s="34"/>
      <c r="AX22" s="36">
        <v>1</v>
      </c>
      <c r="AY22" s="34"/>
      <c r="AZ22" s="32" t="str">
        <f t="shared" si="17"/>
        <v/>
      </c>
      <c r="BA22" s="34"/>
      <c r="BB22" s="32" t="str">
        <f t="shared" si="18"/>
        <v/>
      </c>
      <c r="BC22" s="34"/>
      <c r="BD22" s="32" t="str">
        <f t="shared" si="19"/>
        <v/>
      </c>
      <c r="BE22" s="35"/>
      <c r="BF22" s="36" t="str">
        <f t="shared" si="20"/>
        <v/>
      </c>
      <c r="BG22" s="36" t="str">
        <f t="shared" si="21"/>
        <v/>
      </c>
      <c r="BH22" s="36" t="str">
        <f t="shared" si="22"/>
        <v/>
      </c>
      <c r="BI22" s="55"/>
      <c r="BJ22" s="34"/>
      <c r="BK22" s="36">
        <v>1</v>
      </c>
      <c r="BL22" s="34"/>
      <c r="BM22" s="32" t="str">
        <f t="shared" si="23"/>
        <v/>
      </c>
      <c r="BN22" s="34"/>
      <c r="BO22" s="32" t="str">
        <f t="shared" si="24"/>
        <v/>
      </c>
      <c r="BP22" s="34"/>
      <c r="BQ22" s="32" t="str">
        <f t="shared" si="25"/>
        <v/>
      </c>
      <c r="BR22" s="34"/>
      <c r="BS22" s="36" t="str">
        <f t="shared" si="26"/>
        <v/>
      </c>
      <c r="BT22" s="36" t="str">
        <f t="shared" si="27"/>
        <v/>
      </c>
      <c r="BU22" s="36" t="str">
        <f t="shared" si="28"/>
        <v/>
      </c>
      <c r="BV22" s="55"/>
      <c r="BW22" s="36" t="str">
        <f t="shared" si="29"/>
        <v/>
      </c>
      <c r="BX22" s="36" t="str">
        <f t="shared" si="29"/>
        <v/>
      </c>
      <c r="BY22" s="31"/>
      <c r="BZ22" s="38"/>
      <c r="CB22" s="120" t="e">
        <f t="shared" ca="1" si="0"/>
        <v>#VALUE!</v>
      </c>
      <c r="CC22" s="2" t="e">
        <f t="shared" ca="1" si="30"/>
        <v>#VALUE!</v>
      </c>
    </row>
    <row r="23" spans="1:81" s="2" customFormat="1" ht="25.15" customHeight="1" x14ac:dyDescent="0.25">
      <c r="A23" s="52" t="str">
        <f t="shared" si="31"/>
        <v/>
      </c>
      <c r="B23" s="157" t="e">
        <f t="shared" ca="1" si="1"/>
        <v>#VALUE!</v>
      </c>
      <c r="C23" s="157" t="e">
        <f t="shared" si="2"/>
        <v>#VALUE!</v>
      </c>
      <c r="D23" s="29"/>
      <c r="E23" s="155" t="str">
        <f ca="1">IFERROR(INDIRECT(ADDRESS(MATCH(D23,CatModules!C:C,0),2,1,1,"CatModules")),"")</f>
        <v/>
      </c>
      <c r="F23" s="96"/>
      <c r="G23" s="156" t="str">
        <f ca="1">IFERROR(INDIRECT(ADDRESS(MATCH(CONCATENATE(E23,"-",F23),CatInt!K:K,0),3,1,1,"CatInt")),"")</f>
        <v/>
      </c>
      <c r="H23" s="45" t="str">
        <f>IF(F23="","",VLOOKUP(F23,#REF!,2,FALSE))</f>
        <v/>
      </c>
      <c r="I23" s="29"/>
      <c r="J23" s="155" t="e">
        <f t="shared" si="3"/>
        <v>#VALUE!</v>
      </c>
      <c r="K23" s="155" t="e">
        <f t="shared" si="4"/>
        <v>#VALUE!</v>
      </c>
      <c r="L23" s="153"/>
      <c r="M23" s="53"/>
      <c r="N23" s="175">
        <v>0</v>
      </c>
      <c r="O23" s="147"/>
      <c r="P23" s="175">
        <v>0</v>
      </c>
      <c r="Q23" s="30"/>
      <c r="R23" s="149" t="str">
        <f>IFERROR(VLOOKUP(Q23,Setup!D$16:E$25,2,FALSE),"")</f>
        <v/>
      </c>
      <c r="S23" s="51" t="str">
        <f ca="1">IFERROR(IF(OR(I23="",VLOOKUP(I23,CatCostInp!$E$2:$K$88,7,FALSE)=0),"",VLOOKUP(I23,CatCostInp!$E$2:$K$88,7,FALSE)),"")</f>
        <v/>
      </c>
      <c r="T23" s="159" t="e">
        <f>VLOOKUP(U23,#REF!,2,FALSE)</f>
        <v>#REF!</v>
      </c>
      <c r="U23" s="30"/>
      <c r="V23" s="1" t="str">
        <f ca="1">IF(U23=Setup!$C$10,"Grant",IF('PSM Costs'!U23=Setup!$C$11,"Local",IF('PSM Costs'!U23=Setup!$C$12,"Other","")))</f>
        <v/>
      </c>
      <c r="W23" s="33"/>
      <c r="X23" s="36">
        <v>1</v>
      </c>
      <c r="Y23" s="33"/>
      <c r="Z23" s="36" t="str">
        <f t="shared" si="5"/>
        <v/>
      </c>
      <c r="AA23" s="35"/>
      <c r="AB23" s="32" t="str">
        <f t="shared" si="6"/>
        <v/>
      </c>
      <c r="AC23" s="35"/>
      <c r="AD23" s="32" t="str">
        <f t="shared" si="7"/>
        <v/>
      </c>
      <c r="AE23" s="35"/>
      <c r="AF23" s="36" t="str">
        <f t="shared" si="8"/>
        <v/>
      </c>
      <c r="AG23" s="36" t="str">
        <f t="shared" si="9"/>
        <v/>
      </c>
      <c r="AH23" s="36" t="str">
        <f t="shared" si="10"/>
        <v/>
      </c>
      <c r="AI23" s="55"/>
      <c r="AJ23" s="37"/>
      <c r="AK23" s="36">
        <v>1</v>
      </c>
      <c r="AL23" s="35"/>
      <c r="AM23" s="32" t="str">
        <f t="shared" si="11"/>
        <v/>
      </c>
      <c r="AN23" s="35"/>
      <c r="AO23" s="32" t="str">
        <f t="shared" si="12"/>
        <v/>
      </c>
      <c r="AP23" s="35"/>
      <c r="AQ23" s="32" t="str">
        <f t="shared" si="13"/>
        <v/>
      </c>
      <c r="AR23" s="35"/>
      <c r="AS23" s="36" t="str">
        <f t="shared" si="14"/>
        <v/>
      </c>
      <c r="AT23" s="36" t="str">
        <f t="shared" si="15"/>
        <v/>
      </c>
      <c r="AU23" s="36" t="str">
        <f t="shared" si="16"/>
        <v/>
      </c>
      <c r="AV23" s="55"/>
      <c r="AW23" s="34"/>
      <c r="AX23" s="36">
        <v>1</v>
      </c>
      <c r="AY23" s="34"/>
      <c r="AZ23" s="32" t="str">
        <f t="shared" si="17"/>
        <v/>
      </c>
      <c r="BA23" s="34"/>
      <c r="BB23" s="32" t="str">
        <f t="shared" si="18"/>
        <v/>
      </c>
      <c r="BC23" s="34"/>
      <c r="BD23" s="32" t="str">
        <f t="shared" si="19"/>
        <v/>
      </c>
      <c r="BE23" s="35"/>
      <c r="BF23" s="36" t="str">
        <f t="shared" si="20"/>
        <v/>
      </c>
      <c r="BG23" s="36" t="str">
        <f t="shared" si="21"/>
        <v/>
      </c>
      <c r="BH23" s="36" t="str">
        <f t="shared" si="22"/>
        <v/>
      </c>
      <c r="BI23" s="55"/>
      <c r="BJ23" s="34"/>
      <c r="BK23" s="36">
        <v>1</v>
      </c>
      <c r="BL23" s="34"/>
      <c r="BM23" s="32" t="str">
        <f t="shared" si="23"/>
        <v/>
      </c>
      <c r="BN23" s="34"/>
      <c r="BO23" s="32" t="str">
        <f t="shared" si="24"/>
        <v/>
      </c>
      <c r="BP23" s="34"/>
      <c r="BQ23" s="32" t="str">
        <f t="shared" si="25"/>
        <v/>
      </c>
      <c r="BR23" s="34"/>
      <c r="BS23" s="36" t="str">
        <f t="shared" si="26"/>
        <v/>
      </c>
      <c r="BT23" s="36" t="str">
        <f t="shared" si="27"/>
        <v/>
      </c>
      <c r="BU23" s="36" t="str">
        <f t="shared" si="28"/>
        <v/>
      </c>
      <c r="BV23" s="55"/>
      <c r="BW23" s="36" t="str">
        <f t="shared" si="29"/>
        <v/>
      </c>
      <c r="BX23" s="36" t="str">
        <f t="shared" si="29"/>
        <v/>
      </c>
      <c r="BY23" s="31"/>
      <c r="BZ23" s="38"/>
      <c r="CB23" s="120" t="e">
        <f t="shared" ca="1" si="0"/>
        <v>#VALUE!</v>
      </c>
      <c r="CC23" s="2" t="e">
        <f t="shared" ca="1" si="30"/>
        <v>#VALUE!</v>
      </c>
    </row>
    <row r="24" spans="1:81" s="2" customFormat="1" ht="25.15" customHeight="1" x14ac:dyDescent="0.25">
      <c r="A24" s="52" t="str">
        <f t="shared" si="31"/>
        <v/>
      </c>
      <c r="B24" s="157" t="e">
        <f t="shared" ca="1" si="1"/>
        <v>#VALUE!</v>
      </c>
      <c r="C24" s="157" t="e">
        <f t="shared" si="2"/>
        <v>#VALUE!</v>
      </c>
      <c r="D24" s="29"/>
      <c r="E24" s="155" t="str">
        <f ca="1">IFERROR(INDIRECT(ADDRESS(MATCH(D24,CatModules!C:C,0),2,1,1,"CatModules")),"")</f>
        <v/>
      </c>
      <c r="F24" s="96"/>
      <c r="G24" s="156" t="str">
        <f ca="1">IFERROR(INDIRECT(ADDRESS(MATCH(CONCATENATE(E24,"-",F24),CatInt!K:K,0),3,1,1,"CatInt")),"")</f>
        <v/>
      </c>
      <c r="H24" s="45" t="str">
        <f>IF(F24="","",VLOOKUP(F24,#REF!,2,FALSE))</f>
        <v/>
      </c>
      <c r="I24" s="29"/>
      <c r="J24" s="155" t="e">
        <f t="shared" si="3"/>
        <v>#VALUE!</v>
      </c>
      <c r="K24" s="155" t="e">
        <f t="shared" si="4"/>
        <v>#VALUE!</v>
      </c>
      <c r="L24" s="153"/>
      <c r="M24" s="53"/>
      <c r="N24" s="175">
        <v>0</v>
      </c>
      <c r="O24" s="147"/>
      <c r="P24" s="175">
        <v>0</v>
      </c>
      <c r="Q24" s="30"/>
      <c r="R24" s="149" t="str">
        <f>IFERROR(VLOOKUP(Q24,Setup!D$16:E$25,2,FALSE),"")</f>
        <v/>
      </c>
      <c r="S24" s="51" t="str">
        <f ca="1">IFERROR(IF(OR(I24="",VLOOKUP(I24,CatCostInp!$E$2:$K$88,7,FALSE)=0),"",VLOOKUP(I24,CatCostInp!$E$2:$K$88,7,FALSE)),"")</f>
        <v/>
      </c>
      <c r="T24" s="159" t="e">
        <f>VLOOKUP(U24,#REF!,2,FALSE)</f>
        <v>#REF!</v>
      </c>
      <c r="U24" s="30"/>
      <c r="V24" s="1" t="str">
        <f ca="1">IF(U24=Setup!$C$10,"Grant",IF('PSM Costs'!U24=Setup!$C$11,"Local",IF('PSM Costs'!U24=Setup!$C$12,"Other","")))</f>
        <v/>
      </c>
      <c r="W24" s="33"/>
      <c r="X24" s="36">
        <v>1</v>
      </c>
      <c r="Y24" s="33"/>
      <c r="Z24" s="36" t="str">
        <f t="shared" si="5"/>
        <v/>
      </c>
      <c r="AA24" s="35"/>
      <c r="AB24" s="32" t="str">
        <f t="shared" si="6"/>
        <v/>
      </c>
      <c r="AC24" s="35"/>
      <c r="AD24" s="32" t="str">
        <f t="shared" si="7"/>
        <v/>
      </c>
      <c r="AE24" s="35"/>
      <c r="AF24" s="36" t="str">
        <f t="shared" si="8"/>
        <v/>
      </c>
      <c r="AG24" s="36" t="str">
        <f t="shared" si="9"/>
        <v/>
      </c>
      <c r="AH24" s="36" t="str">
        <f t="shared" si="10"/>
        <v/>
      </c>
      <c r="AI24" s="55"/>
      <c r="AJ24" s="37"/>
      <c r="AK24" s="36">
        <v>1</v>
      </c>
      <c r="AL24" s="35"/>
      <c r="AM24" s="32" t="str">
        <f t="shared" si="11"/>
        <v/>
      </c>
      <c r="AN24" s="35"/>
      <c r="AO24" s="32" t="str">
        <f t="shared" si="12"/>
        <v/>
      </c>
      <c r="AP24" s="35"/>
      <c r="AQ24" s="32" t="str">
        <f t="shared" si="13"/>
        <v/>
      </c>
      <c r="AR24" s="35"/>
      <c r="AS24" s="36" t="str">
        <f t="shared" si="14"/>
        <v/>
      </c>
      <c r="AT24" s="36" t="str">
        <f t="shared" si="15"/>
        <v/>
      </c>
      <c r="AU24" s="36" t="str">
        <f t="shared" si="16"/>
        <v/>
      </c>
      <c r="AV24" s="55"/>
      <c r="AW24" s="34"/>
      <c r="AX24" s="36">
        <v>1</v>
      </c>
      <c r="AY24" s="34"/>
      <c r="AZ24" s="32" t="str">
        <f t="shared" si="17"/>
        <v/>
      </c>
      <c r="BA24" s="34"/>
      <c r="BB24" s="32" t="str">
        <f t="shared" si="18"/>
        <v/>
      </c>
      <c r="BC24" s="34"/>
      <c r="BD24" s="32" t="str">
        <f t="shared" si="19"/>
        <v/>
      </c>
      <c r="BE24" s="35"/>
      <c r="BF24" s="36" t="str">
        <f t="shared" si="20"/>
        <v/>
      </c>
      <c r="BG24" s="36" t="str">
        <f t="shared" si="21"/>
        <v/>
      </c>
      <c r="BH24" s="36" t="str">
        <f t="shared" si="22"/>
        <v/>
      </c>
      <c r="BI24" s="55"/>
      <c r="BJ24" s="34"/>
      <c r="BK24" s="36">
        <v>1</v>
      </c>
      <c r="BL24" s="34"/>
      <c r="BM24" s="32" t="str">
        <f t="shared" si="23"/>
        <v/>
      </c>
      <c r="BN24" s="34"/>
      <c r="BO24" s="32" t="str">
        <f t="shared" si="24"/>
        <v/>
      </c>
      <c r="BP24" s="34"/>
      <c r="BQ24" s="32" t="str">
        <f t="shared" si="25"/>
        <v/>
      </c>
      <c r="BR24" s="34"/>
      <c r="BS24" s="36" t="str">
        <f t="shared" si="26"/>
        <v/>
      </c>
      <c r="BT24" s="36" t="str">
        <f t="shared" si="27"/>
        <v/>
      </c>
      <c r="BU24" s="36" t="str">
        <f t="shared" si="28"/>
        <v/>
      </c>
      <c r="BV24" s="55"/>
      <c r="BW24" s="36" t="str">
        <f t="shared" si="29"/>
        <v/>
      </c>
      <c r="BX24" s="36" t="str">
        <f t="shared" si="29"/>
        <v/>
      </c>
      <c r="BY24" s="31"/>
      <c r="BZ24" s="38"/>
      <c r="CB24" s="120" t="e">
        <f t="shared" ca="1" si="0"/>
        <v>#VALUE!</v>
      </c>
      <c r="CC24" s="2" t="e">
        <f t="shared" ca="1" si="30"/>
        <v>#VALUE!</v>
      </c>
    </row>
    <row r="25" spans="1:81" s="2" customFormat="1" ht="25.15" customHeight="1" x14ac:dyDescent="0.25">
      <c r="A25" s="52" t="str">
        <f t="shared" si="31"/>
        <v/>
      </c>
      <c r="B25" s="157" t="e">
        <f t="shared" ca="1" si="1"/>
        <v>#VALUE!</v>
      </c>
      <c r="C25" s="157" t="e">
        <f t="shared" si="2"/>
        <v>#VALUE!</v>
      </c>
      <c r="D25" s="29"/>
      <c r="E25" s="155" t="str">
        <f ca="1">IFERROR(INDIRECT(ADDRESS(MATCH(D25,CatModules!C:C,0),2,1,1,"CatModules")),"")</f>
        <v/>
      </c>
      <c r="F25" s="96"/>
      <c r="G25" s="156" t="str">
        <f ca="1">IFERROR(INDIRECT(ADDRESS(MATCH(CONCATENATE(E25,"-",F25),CatInt!K:K,0),3,1,1,"CatInt")),"")</f>
        <v/>
      </c>
      <c r="H25" s="45" t="str">
        <f>IF(F25="","",VLOOKUP(F25,#REF!,2,FALSE))</f>
        <v/>
      </c>
      <c r="I25" s="29"/>
      <c r="J25" s="155" t="e">
        <f t="shared" si="3"/>
        <v>#VALUE!</v>
      </c>
      <c r="K25" s="155" t="e">
        <f t="shared" si="4"/>
        <v>#VALUE!</v>
      </c>
      <c r="L25" s="153"/>
      <c r="M25" s="53"/>
      <c r="N25" s="175">
        <v>0</v>
      </c>
      <c r="O25" s="147"/>
      <c r="P25" s="175">
        <v>0</v>
      </c>
      <c r="Q25" s="30"/>
      <c r="R25" s="149" t="str">
        <f>IFERROR(VLOOKUP(Q25,Setup!D$16:E$25,2,FALSE),"")</f>
        <v/>
      </c>
      <c r="S25" s="51" t="str">
        <f ca="1">IFERROR(IF(OR(I25="",VLOOKUP(I25,CatCostInp!$E$2:$K$88,7,FALSE)=0),"",VLOOKUP(I25,CatCostInp!$E$2:$K$88,7,FALSE)),"")</f>
        <v/>
      </c>
      <c r="T25" s="159" t="e">
        <f>VLOOKUP(U25,#REF!,2,FALSE)</f>
        <v>#REF!</v>
      </c>
      <c r="U25" s="30"/>
      <c r="V25" s="1" t="str">
        <f ca="1">IF(U25=Setup!$C$10,"Grant",IF('PSM Costs'!U25=Setup!$C$11,"Local",IF('PSM Costs'!U25=Setup!$C$12,"Other","")))</f>
        <v/>
      </c>
      <c r="W25" s="33"/>
      <c r="X25" s="36">
        <v>1</v>
      </c>
      <c r="Y25" s="33"/>
      <c r="Z25" s="36" t="str">
        <f t="shared" si="5"/>
        <v/>
      </c>
      <c r="AA25" s="35"/>
      <c r="AB25" s="32" t="str">
        <f t="shared" si="6"/>
        <v/>
      </c>
      <c r="AC25" s="35"/>
      <c r="AD25" s="32" t="str">
        <f t="shared" si="7"/>
        <v/>
      </c>
      <c r="AE25" s="35"/>
      <c r="AF25" s="36" t="str">
        <f t="shared" si="8"/>
        <v/>
      </c>
      <c r="AG25" s="36" t="str">
        <f t="shared" si="9"/>
        <v/>
      </c>
      <c r="AH25" s="36" t="str">
        <f t="shared" si="10"/>
        <v/>
      </c>
      <c r="AI25" s="55"/>
      <c r="AJ25" s="37"/>
      <c r="AK25" s="36">
        <v>1</v>
      </c>
      <c r="AL25" s="35"/>
      <c r="AM25" s="32" t="str">
        <f t="shared" si="11"/>
        <v/>
      </c>
      <c r="AN25" s="35"/>
      <c r="AO25" s="32" t="str">
        <f t="shared" si="12"/>
        <v/>
      </c>
      <c r="AP25" s="35"/>
      <c r="AQ25" s="32" t="str">
        <f t="shared" si="13"/>
        <v/>
      </c>
      <c r="AR25" s="35"/>
      <c r="AS25" s="36" t="str">
        <f t="shared" si="14"/>
        <v/>
      </c>
      <c r="AT25" s="36" t="str">
        <f t="shared" si="15"/>
        <v/>
      </c>
      <c r="AU25" s="36" t="str">
        <f t="shared" si="16"/>
        <v/>
      </c>
      <c r="AV25" s="55"/>
      <c r="AW25" s="34"/>
      <c r="AX25" s="36">
        <v>1</v>
      </c>
      <c r="AY25" s="34"/>
      <c r="AZ25" s="32" t="str">
        <f t="shared" si="17"/>
        <v/>
      </c>
      <c r="BA25" s="34"/>
      <c r="BB25" s="32" t="str">
        <f t="shared" si="18"/>
        <v/>
      </c>
      <c r="BC25" s="34"/>
      <c r="BD25" s="32" t="str">
        <f t="shared" si="19"/>
        <v/>
      </c>
      <c r="BE25" s="35"/>
      <c r="BF25" s="36" t="str">
        <f t="shared" si="20"/>
        <v/>
      </c>
      <c r="BG25" s="36" t="str">
        <f t="shared" si="21"/>
        <v/>
      </c>
      <c r="BH25" s="36" t="str">
        <f t="shared" si="22"/>
        <v/>
      </c>
      <c r="BI25" s="55"/>
      <c r="BJ25" s="34"/>
      <c r="BK25" s="36">
        <v>1</v>
      </c>
      <c r="BL25" s="34"/>
      <c r="BM25" s="32" t="str">
        <f t="shared" si="23"/>
        <v/>
      </c>
      <c r="BN25" s="34"/>
      <c r="BO25" s="32" t="str">
        <f t="shared" si="24"/>
        <v/>
      </c>
      <c r="BP25" s="34"/>
      <c r="BQ25" s="32" t="str">
        <f t="shared" si="25"/>
        <v/>
      </c>
      <c r="BR25" s="34"/>
      <c r="BS25" s="36" t="str">
        <f t="shared" si="26"/>
        <v/>
      </c>
      <c r="BT25" s="36" t="str">
        <f t="shared" si="27"/>
        <v/>
      </c>
      <c r="BU25" s="36" t="str">
        <f t="shared" si="28"/>
        <v/>
      </c>
      <c r="BV25" s="55"/>
      <c r="BW25" s="36" t="str">
        <f t="shared" si="29"/>
        <v/>
      </c>
      <c r="BX25" s="36" t="str">
        <f t="shared" si="29"/>
        <v/>
      </c>
      <c r="BY25" s="31"/>
      <c r="BZ25" s="38"/>
      <c r="CB25" s="120" t="e">
        <f t="shared" ca="1" si="0"/>
        <v>#VALUE!</v>
      </c>
      <c r="CC25" s="2" t="e">
        <f t="shared" ca="1" si="30"/>
        <v>#VALUE!</v>
      </c>
    </row>
    <row r="26" spans="1:81" s="2" customFormat="1" ht="25.15" customHeight="1" x14ac:dyDescent="0.25">
      <c r="A26" s="52" t="str">
        <f t="shared" si="31"/>
        <v/>
      </c>
      <c r="B26" s="157" t="e">
        <f t="shared" ca="1" si="1"/>
        <v>#VALUE!</v>
      </c>
      <c r="C26" s="157" t="e">
        <f t="shared" si="2"/>
        <v>#VALUE!</v>
      </c>
      <c r="D26" s="29"/>
      <c r="E26" s="155" t="str">
        <f ca="1">IFERROR(INDIRECT(ADDRESS(MATCH(D26,CatModules!C:C,0),2,1,1,"CatModules")),"")</f>
        <v/>
      </c>
      <c r="F26" s="96"/>
      <c r="G26" s="156" t="str">
        <f ca="1">IFERROR(INDIRECT(ADDRESS(MATCH(CONCATENATE(E26,"-",F26),CatInt!K:K,0),3,1,1,"CatInt")),"")</f>
        <v/>
      </c>
      <c r="H26" s="45" t="str">
        <f>IF(F26="","",VLOOKUP(F26,#REF!,2,FALSE))</f>
        <v/>
      </c>
      <c r="I26" s="29"/>
      <c r="J26" s="155" t="e">
        <f t="shared" si="3"/>
        <v>#VALUE!</v>
      </c>
      <c r="K26" s="155" t="e">
        <f t="shared" si="4"/>
        <v>#VALUE!</v>
      </c>
      <c r="L26" s="153"/>
      <c r="M26" s="53"/>
      <c r="N26" s="175">
        <v>0</v>
      </c>
      <c r="O26" s="147"/>
      <c r="P26" s="175">
        <v>0</v>
      </c>
      <c r="Q26" s="30"/>
      <c r="R26" s="149" t="str">
        <f>IFERROR(VLOOKUP(Q26,Setup!D$16:E$25,2,FALSE),"")</f>
        <v/>
      </c>
      <c r="S26" s="51" t="str">
        <f ca="1">IFERROR(IF(OR(I26="",VLOOKUP(I26,CatCostInp!$E$2:$K$88,7,FALSE)=0),"",VLOOKUP(I26,CatCostInp!$E$2:$K$88,7,FALSE)),"")</f>
        <v/>
      </c>
      <c r="T26" s="159" t="e">
        <f>VLOOKUP(U26,#REF!,2,FALSE)</f>
        <v>#REF!</v>
      </c>
      <c r="U26" s="30"/>
      <c r="V26" s="1" t="str">
        <f ca="1">IF(U26=Setup!$C$10,"Grant",IF('PSM Costs'!U26=Setup!$C$11,"Local",IF('PSM Costs'!U26=Setup!$C$12,"Other","")))</f>
        <v/>
      </c>
      <c r="W26" s="33"/>
      <c r="X26" s="36">
        <v>1</v>
      </c>
      <c r="Y26" s="33"/>
      <c r="Z26" s="36" t="str">
        <f t="shared" si="5"/>
        <v/>
      </c>
      <c r="AA26" s="35"/>
      <c r="AB26" s="32" t="str">
        <f t="shared" si="6"/>
        <v/>
      </c>
      <c r="AC26" s="35"/>
      <c r="AD26" s="32" t="str">
        <f t="shared" si="7"/>
        <v/>
      </c>
      <c r="AE26" s="35"/>
      <c r="AF26" s="36" t="str">
        <f t="shared" si="8"/>
        <v/>
      </c>
      <c r="AG26" s="36" t="str">
        <f t="shared" si="9"/>
        <v/>
      </c>
      <c r="AH26" s="36" t="str">
        <f t="shared" si="10"/>
        <v/>
      </c>
      <c r="AI26" s="55"/>
      <c r="AJ26" s="37"/>
      <c r="AK26" s="36">
        <v>1</v>
      </c>
      <c r="AL26" s="35"/>
      <c r="AM26" s="32" t="str">
        <f t="shared" si="11"/>
        <v/>
      </c>
      <c r="AN26" s="35"/>
      <c r="AO26" s="32" t="str">
        <f t="shared" si="12"/>
        <v/>
      </c>
      <c r="AP26" s="35"/>
      <c r="AQ26" s="32" t="str">
        <f t="shared" si="13"/>
        <v/>
      </c>
      <c r="AR26" s="35"/>
      <c r="AS26" s="36" t="str">
        <f t="shared" si="14"/>
        <v/>
      </c>
      <c r="AT26" s="36" t="str">
        <f t="shared" si="15"/>
        <v/>
      </c>
      <c r="AU26" s="36" t="str">
        <f t="shared" si="16"/>
        <v/>
      </c>
      <c r="AV26" s="55"/>
      <c r="AW26" s="34"/>
      <c r="AX26" s="36">
        <v>1</v>
      </c>
      <c r="AY26" s="34"/>
      <c r="AZ26" s="32" t="str">
        <f t="shared" si="17"/>
        <v/>
      </c>
      <c r="BA26" s="34"/>
      <c r="BB26" s="32" t="str">
        <f t="shared" si="18"/>
        <v/>
      </c>
      <c r="BC26" s="34"/>
      <c r="BD26" s="32" t="str">
        <f t="shared" si="19"/>
        <v/>
      </c>
      <c r="BE26" s="35"/>
      <c r="BF26" s="36" t="str">
        <f t="shared" si="20"/>
        <v/>
      </c>
      <c r="BG26" s="36" t="str">
        <f t="shared" si="21"/>
        <v/>
      </c>
      <c r="BH26" s="36" t="str">
        <f t="shared" si="22"/>
        <v/>
      </c>
      <c r="BI26" s="55"/>
      <c r="BJ26" s="34"/>
      <c r="BK26" s="36">
        <v>1</v>
      </c>
      <c r="BL26" s="34"/>
      <c r="BM26" s="32" t="str">
        <f t="shared" si="23"/>
        <v/>
      </c>
      <c r="BN26" s="34"/>
      <c r="BO26" s="32" t="str">
        <f t="shared" si="24"/>
        <v/>
      </c>
      <c r="BP26" s="34"/>
      <c r="BQ26" s="32" t="str">
        <f t="shared" si="25"/>
        <v/>
      </c>
      <c r="BR26" s="34"/>
      <c r="BS26" s="36" t="str">
        <f t="shared" si="26"/>
        <v/>
      </c>
      <c r="BT26" s="36" t="str">
        <f t="shared" si="27"/>
        <v/>
      </c>
      <c r="BU26" s="36" t="str">
        <f t="shared" si="28"/>
        <v/>
      </c>
      <c r="BV26" s="55"/>
      <c r="BW26" s="36" t="str">
        <f t="shared" si="29"/>
        <v/>
      </c>
      <c r="BX26" s="36" t="str">
        <f t="shared" si="29"/>
        <v/>
      </c>
      <c r="BY26" s="31"/>
      <c r="BZ26" s="38"/>
      <c r="CB26" s="120" t="e">
        <f t="shared" ca="1" si="0"/>
        <v>#VALUE!</v>
      </c>
      <c r="CC26" s="2" t="e">
        <f t="shared" ca="1" si="30"/>
        <v>#VALUE!</v>
      </c>
    </row>
    <row r="27" spans="1:81" s="2" customFormat="1" ht="25.15" customHeight="1" x14ac:dyDescent="0.25">
      <c r="A27" s="52" t="str">
        <f t="shared" si="31"/>
        <v/>
      </c>
      <c r="B27" s="157" t="e">
        <f t="shared" ca="1" si="1"/>
        <v>#VALUE!</v>
      </c>
      <c r="C27" s="157" t="e">
        <f t="shared" si="2"/>
        <v>#VALUE!</v>
      </c>
      <c r="D27" s="29"/>
      <c r="E27" s="155" t="str">
        <f ca="1">IFERROR(INDIRECT(ADDRESS(MATCH(D27,CatModules!C:C,0),2,1,1,"CatModules")),"")</f>
        <v/>
      </c>
      <c r="F27" s="96"/>
      <c r="G27" s="156" t="str">
        <f ca="1">IFERROR(INDIRECT(ADDRESS(MATCH(CONCATENATE(E27,"-",F27),CatInt!K:K,0),3,1,1,"CatInt")),"")</f>
        <v/>
      </c>
      <c r="H27" s="45" t="str">
        <f>IF(F27="","",VLOOKUP(F27,#REF!,2,FALSE))</f>
        <v/>
      </c>
      <c r="I27" s="29"/>
      <c r="J27" s="155" t="e">
        <f t="shared" si="3"/>
        <v>#VALUE!</v>
      </c>
      <c r="K27" s="155" t="e">
        <f t="shared" si="4"/>
        <v>#VALUE!</v>
      </c>
      <c r="L27" s="153"/>
      <c r="M27" s="53"/>
      <c r="N27" s="175">
        <v>0</v>
      </c>
      <c r="O27" s="147"/>
      <c r="P27" s="175">
        <v>0</v>
      </c>
      <c r="Q27" s="30"/>
      <c r="R27" s="149" t="str">
        <f>IFERROR(VLOOKUP(Q27,Setup!D$16:E$25,2,FALSE),"")</f>
        <v/>
      </c>
      <c r="S27" s="51" t="str">
        <f ca="1">IFERROR(IF(OR(I27="",VLOOKUP(I27,CatCostInp!$E$2:$K$88,7,FALSE)=0),"",VLOOKUP(I27,CatCostInp!$E$2:$K$88,7,FALSE)),"")</f>
        <v/>
      </c>
      <c r="T27" s="159" t="e">
        <f>VLOOKUP(U27,#REF!,2,FALSE)</f>
        <v>#REF!</v>
      </c>
      <c r="U27" s="30"/>
      <c r="V27" s="1" t="str">
        <f ca="1">IF(U27=Setup!$C$10,"Grant",IF('PSM Costs'!U27=Setup!$C$11,"Local",IF('PSM Costs'!U27=Setup!$C$12,"Other","")))</f>
        <v/>
      </c>
      <c r="W27" s="33"/>
      <c r="X27" s="36">
        <v>1</v>
      </c>
      <c r="Y27" s="33"/>
      <c r="Z27" s="36" t="str">
        <f t="shared" si="5"/>
        <v/>
      </c>
      <c r="AA27" s="35"/>
      <c r="AB27" s="32" t="str">
        <f t="shared" si="6"/>
        <v/>
      </c>
      <c r="AC27" s="35"/>
      <c r="AD27" s="32" t="str">
        <f t="shared" si="7"/>
        <v/>
      </c>
      <c r="AE27" s="35"/>
      <c r="AF27" s="36" t="str">
        <f t="shared" si="8"/>
        <v/>
      </c>
      <c r="AG27" s="36" t="str">
        <f t="shared" si="9"/>
        <v/>
      </c>
      <c r="AH27" s="36" t="str">
        <f t="shared" si="10"/>
        <v/>
      </c>
      <c r="AI27" s="55"/>
      <c r="AJ27" s="37"/>
      <c r="AK27" s="36">
        <v>1</v>
      </c>
      <c r="AL27" s="35"/>
      <c r="AM27" s="32" t="str">
        <f t="shared" si="11"/>
        <v/>
      </c>
      <c r="AN27" s="35"/>
      <c r="AO27" s="32" t="str">
        <f t="shared" si="12"/>
        <v/>
      </c>
      <c r="AP27" s="35"/>
      <c r="AQ27" s="32" t="str">
        <f t="shared" si="13"/>
        <v/>
      </c>
      <c r="AR27" s="35"/>
      <c r="AS27" s="36" t="str">
        <f t="shared" si="14"/>
        <v/>
      </c>
      <c r="AT27" s="36" t="str">
        <f t="shared" si="15"/>
        <v/>
      </c>
      <c r="AU27" s="36" t="str">
        <f t="shared" si="16"/>
        <v/>
      </c>
      <c r="AV27" s="55"/>
      <c r="AW27" s="34"/>
      <c r="AX27" s="36">
        <v>1</v>
      </c>
      <c r="AY27" s="34"/>
      <c r="AZ27" s="32" t="str">
        <f t="shared" si="17"/>
        <v/>
      </c>
      <c r="BA27" s="34"/>
      <c r="BB27" s="32" t="str">
        <f t="shared" si="18"/>
        <v/>
      </c>
      <c r="BC27" s="34"/>
      <c r="BD27" s="32" t="str">
        <f t="shared" si="19"/>
        <v/>
      </c>
      <c r="BE27" s="35"/>
      <c r="BF27" s="36" t="str">
        <f t="shared" si="20"/>
        <v/>
      </c>
      <c r="BG27" s="36" t="str">
        <f t="shared" si="21"/>
        <v/>
      </c>
      <c r="BH27" s="36" t="str">
        <f t="shared" si="22"/>
        <v/>
      </c>
      <c r="BI27" s="55"/>
      <c r="BJ27" s="34"/>
      <c r="BK27" s="36">
        <v>1</v>
      </c>
      <c r="BL27" s="34"/>
      <c r="BM27" s="32" t="str">
        <f t="shared" si="23"/>
        <v/>
      </c>
      <c r="BN27" s="34"/>
      <c r="BO27" s="32" t="str">
        <f t="shared" si="24"/>
        <v/>
      </c>
      <c r="BP27" s="34"/>
      <c r="BQ27" s="32" t="str">
        <f t="shared" si="25"/>
        <v/>
      </c>
      <c r="BR27" s="34"/>
      <c r="BS27" s="36" t="str">
        <f t="shared" si="26"/>
        <v/>
      </c>
      <c r="BT27" s="36" t="str">
        <f t="shared" si="27"/>
        <v/>
      </c>
      <c r="BU27" s="36" t="str">
        <f t="shared" si="28"/>
        <v/>
      </c>
      <c r="BV27" s="55"/>
      <c r="BW27" s="36" t="str">
        <f t="shared" si="29"/>
        <v/>
      </c>
      <c r="BX27" s="36" t="str">
        <f t="shared" si="29"/>
        <v/>
      </c>
      <c r="BY27" s="31"/>
      <c r="BZ27" s="38"/>
      <c r="CB27" s="120" t="e">
        <f t="shared" ca="1" si="0"/>
        <v>#VALUE!</v>
      </c>
      <c r="CC27" s="2" t="e">
        <f t="shared" ca="1" si="30"/>
        <v>#VALUE!</v>
      </c>
    </row>
    <row r="28" spans="1:81" s="2" customFormat="1" ht="25.15" customHeight="1" x14ac:dyDescent="0.25">
      <c r="A28" s="52" t="str">
        <f t="shared" si="31"/>
        <v/>
      </c>
      <c r="B28" s="157" t="e">
        <f t="shared" ca="1" si="1"/>
        <v>#VALUE!</v>
      </c>
      <c r="C28" s="157" t="e">
        <f t="shared" si="2"/>
        <v>#VALUE!</v>
      </c>
      <c r="D28" s="29"/>
      <c r="E28" s="155" t="str">
        <f ca="1">IFERROR(INDIRECT(ADDRESS(MATCH(D28,CatModules!C:C,0),2,1,1,"CatModules")),"")</f>
        <v/>
      </c>
      <c r="F28" s="96"/>
      <c r="G28" s="156" t="str">
        <f ca="1">IFERROR(INDIRECT(ADDRESS(MATCH(CONCATENATE(E28,"-",F28),CatInt!K:K,0),3,1,1,"CatInt")),"")</f>
        <v/>
      </c>
      <c r="H28" s="45" t="str">
        <f>IF(F28="","",VLOOKUP(F28,#REF!,2,FALSE))</f>
        <v/>
      </c>
      <c r="I28" s="29"/>
      <c r="J28" s="155" t="e">
        <f t="shared" si="3"/>
        <v>#VALUE!</v>
      </c>
      <c r="K28" s="155" t="e">
        <f t="shared" si="4"/>
        <v>#VALUE!</v>
      </c>
      <c r="L28" s="153"/>
      <c r="M28" s="53"/>
      <c r="N28" s="175">
        <v>0</v>
      </c>
      <c r="O28" s="147"/>
      <c r="P28" s="175">
        <v>0</v>
      </c>
      <c r="Q28" s="30"/>
      <c r="R28" s="149" t="str">
        <f>IFERROR(VLOOKUP(Q28,Setup!D$16:E$25,2,FALSE),"")</f>
        <v/>
      </c>
      <c r="S28" s="51" t="str">
        <f ca="1">IFERROR(IF(OR(I28="",VLOOKUP(I28,CatCostInp!$E$2:$K$88,7,FALSE)=0),"",VLOOKUP(I28,CatCostInp!$E$2:$K$88,7,FALSE)),"")</f>
        <v/>
      </c>
      <c r="T28" s="159" t="e">
        <f>VLOOKUP(U28,#REF!,2,FALSE)</f>
        <v>#REF!</v>
      </c>
      <c r="U28" s="30"/>
      <c r="V28" s="1" t="str">
        <f ca="1">IF(U28=Setup!$C$10,"Grant",IF('PSM Costs'!U28=Setup!$C$11,"Local",IF('PSM Costs'!U28=Setup!$C$12,"Other","")))</f>
        <v/>
      </c>
      <c r="W28" s="33"/>
      <c r="X28" s="36">
        <v>1</v>
      </c>
      <c r="Y28" s="33"/>
      <c r="Z28" s="36" t="str">
        <f t="shared" si="5"/>
        <v/>
      </c>
      <c r="AA28" s="35"/>
      <c r="AB28" s="32" t="str">
        <f t="shared" si="6"/>
        <v/>
      </c>
      <c r="AC28" s="35"/>
      <c r="AD28" s="32" t="str">
        <f t="shared" si="7"/>
        <v/>
      </c>
      <c r="AE28" s="35"/>
      <c r="AF28" s="36" t="str">
        <f t="shared" si="8"/>
        <v/>
      </c>
      <c r="AG28" s="36" t="str">
        <f t="shared" si="9"/>
        <v/>
      </c>
      <c r="AH28" s="36" t="str">
        <f t="shared" si="10"/>
        <v/>
      </c>
      <c r="AI28" s="55"/>
      <c r="AJ28" s="37"/>
      <c r="AK28" s="36">
        <v>1</v>
      </c>
      <c r="AL28" s="35"/>
      <c r="AM28" s="32" t="str">
        <f t="shared" si="11"/>
        <v/>
      </c>
      <c r="AN28" s="35"/>
      <c r="AO28" s="32" t="str">
        <f t="shared" si="12"/>
        <v/>
      </c>
      <c r="AP28" s="35"/>
      <c r="AQ28" s="32" t="str">
        <f t="shared" si="13"/>
        <v/>
      </c>
      <c r="AR28" s="35"/>
      <c r="AS28" s="36" t="str">
        <f t="shared" si="14"/>
        <v/>
      </c>
      <c r="AT28" s="36" t="str">
        <f t="shared" si="15"/>
        <v/>
      </c>
      <c r="AU28" s="36" t="str">
        <f t="shared" si="16"/>
        <v/>
      </c>
      <c r="AV28" s="55"/>
      <c r="AW28" s="34"/>
      <c r="AX28" s="36">
        <v>1</v>
      </c>
      <c r="AY28" s="34"/>
      <c r="AZ28" s="32" t="str">
        <f t="shared" si="17"/>
        <v/>
      </c>
      <c r="BA28" s="34"/>
      <c r="BB28" s="32" t="str">
        <f t="shared" si="18"/>
        <v/>
      </c>
      <c r="BC28" s="34"/>
      <c r="BD28" s="32" t="str">
        <f t="shared" si="19"/>
        <v/>
      </c>
      <c r="BE28" s="35"/>
      <c r="BF28" s="36" t="str">
        <f t="shared" si="20"/>
        <v/>
      </c>
      <c r="BG28" s="36" t="str">
        <f t="shared" si="21"/>
        <v/>
      </c>
      <c r="BH28" s="36" t="str">
        <f t="shared" si="22"/>
        <v/>
      </c>
      <c r="BI28" s="55"/>
      <c r="BJ28" s="34"/>
      <c r="BK28" s="36">
        <v>1</v>
      </c>
      <c r="BL28" s="34"/>
      <c r="BM28" s="32" t="str">
        <f t="shared" si="23"/>
        <v/>
      </c>
      <c r="BN28" s="34"/>
      <c r="BO28" s="32" t="str">
        <f t="shared" si="24"/>
        <v/>
      </c>
      <c r="BP28" s="34"/>
      <c r="BQ28" s="32" t="str">
        <f t="shared" si="25"/>
        <v/>
      </c>
      <c r="BR28" s="34"/>
      <c r="BS28" s="36" t="str">
        <f t="shared" si="26"/>
        <v/>
      </c>
      <c r="BT28" s="36" t="str">
        <f t="shared" si="27"/>
        <v/>
      </c>
      <c r="BU28" s="36" t="str">
        <f t="shared" si="28"/>
        <v/>
      </c>
      <c r="BV28" s="55"/>
      <c r="BW28" s="36" t="str">
        <f t="shared" si="29"/>
        <v/>
      </c>
      <c r="BX28" s="36" t="str">
        <f t="shared" si="29"/>
        <v/>
      </c>
      <c r="BY28" s="31"/>
      <c r="BZ28" s="38"/>
      <c r="CB28" s="120" t="e">
        <f t="shared" ca="1" si="0"/>
        <v>#VALUE!</v>
      </c>
      <c r="CC28" s="2" t="e">
        <f t="shared" ca="1" si="30"/>
        <v>#VALUE!</v>
      </c>
    </row>
    <row r="29" spans="1:81" s="2" customFormat="1" ht="25.15" customHeight="1" x14ac:dyDescent="0.25">
      <c r="A29" s="52" t="str">
        <f t="shared" si="31"/>
        <v/>
      </c>
      <c r="B29" s="157" t="e">
        <f t="shared" ca="1" si="1"/>
        <v>#VALUE!</v>
      </c>
      <c r="C29" s="157" t="e">
        <f t="shared" si="2"/>
        <v>#VALUE!</v>
      </c>
      <c r="D29" s="29"/>
      <c r="E29" s="155" t="str">
        <f ca="1">IFERROR(INDIRECT(ADDRESS(MATCH(D29,CatModules!C:C,0),2,1,1,"CatModules")),"")</f>
        <v/>
      </c>
      <c r="F29" s="96"/>
      <c r="G29" s="156" t="str">
        <f ca="1">IFERROR(INDIRECT(ADDRESS(MATCH(CONCATENATE(E29,"-",F29),CatInt!K:K,0),3,1,1,"CatInt")),"")</f>
        <v/>
      </c>
      <c r="H29" s="45" t="str">
        <f>IF(F29="","",VLOOKUP(F29,#REF!,2,FALSE))</f>
        <v/>
      </c>
      <c r="I29" s="29"/>
      <c r="J29" s="155" t="e">
        <f t="shared" si="3"/>
        <v>#VALUE!</v>
      </c>
      <c r="K29" s="155" t="e">
        <f t="shared" si="4"/>
        <v>#VALUE!</v>
      </c>
      <c r="L29" s="153"/>
      <c r="M29" s="53"/>
      <c r="N29" s="175">
        <v>0</v>
      </c>
      <c r="O29" s="147"/>
      <c r="P29" s="175">
        <v>0</v>
      </c>
      <c r="Q29" s="30"/>
      <c r="R29" s="149" t="str">
        <f>IFERROR(VLOOKUP(Q29,Setup!D$16:E$25,2,FALSE),"")</f>
        <v/>
      </c>
      <c r="S29" s="51" t="str">
        <f ca="1">IFERROR(IF(OR(I29="",VLOOKUP(I29,CatCostInp!$E$2:$K$88,7,FALSE)=0),"",VLOOKUP(I29,CatCostInp!$E$2:$K$88,7,FALSE)),"")</f>
        <v/>
      </c>
      <c r="T29" s="159" t="e">
        <f>VLOOKUP(U29,#REF!,2,FALSE)</f>
        <v>#REF!</v>
      </c>
      <c r="U29" s="30"/>
      <c r="V29" s="1" t="str">
        <f ca="1">IF(U29=Setup!$C$10,"Grant",IF('PSM Costs'!U29=Setup!$C$11,"Local",IF('PSM Costs'!U29=Setup!$C$12,"Other","")))</f>
        <v/>
      </c>
      <c r="W29" s="33"/>
      <c r="X29" s="36">
        <v>1</v>
      </c>
      <c r="Y29" s="33"/>
      <c r="Z29" s="36" t="str">
        <f t="shared" si="5"/>
        <v/>
      </c>
      <c r="AA29" s="35"/>
      <c r="AB29" s="32" t="str">
        <f t="shared" si="6"/>
        <v/>
      </c>
      <c r="AC29" s="35"/>
      <c r="AD29" s="32" t="str">
        <f t="shared" si="7"/>
        <v/>
      </c>
      <c r="AE29" s="35"/>
      <c r="AF29" s="36" t="str">
        <f t="shared" si="8"/>
        <v/>
      </c>
      <c r="AG29" s="36" t="str">
        <f t="shared" si="9"/>
        <v/>
      </c>
      <c r="AH29" s="36" t="str">
        <f t="shared" si="10"/>
        <v/>
      </c>
      <c r="AI29" s="55"/>
      <c r="AJ29" s="37"/>
      <c r="AK29" s="36">
        <v>1</v>
      </c>
      <c r="AL29" s="35"/>
      <c r="AM29" s="32" t="str">
        <f t="shared" si="11"/>
        <v/>
      </c>
      <c r="AN29" s="35"/>
      <c r="AO29" s="32" t="str">
        <f t="shared" si="12"/>
        <v/>
      </c>
      <c r="AP29" s="35"/>
      <c r="AQ29" s="32" t="str">
        <f t="shared" si="13"/>
        <v/>
      </c>
      <c r="AR29" s="35"/>
      <c r="AS29" s="36" t="str">
        <f t="shared" si="14"/>
        <v/>
      </c>
      <c r="AT29" s="36" t="str">
        <f t="shared" si="15"/>
        <v/>
      </c>
      <c r="AU29" s="36" t="str">
        <f t="shared" si="16"/>
        <v/>
      </c>
      <c r="AV29" s="55"/>
      <c r="AW29" s="34"/>
      <c r="AX29" s="36">
        <v>1</v>
      </c>
      <c r="AY29" s="34"/>
      <c r="AZ29" s="32" t="str">
        <f t="shared" si="17"/>
        <v/>
      </c>
      <c r="BA29" s="34"/>
      <c r="BB29" s="32" t="str">
        <f t="shared" si="18"/>
        <v/>
      </c>
      <c r="BC29" s="34"/>
      <c r="BD29" s="32" t="str">
        <f t="shared" si="19"/>
        <v/>
      </c>
      <c r="BE29" s="35"/>
      <c r="BF29" s="36" t="str">
        <f t="shared" si="20"/>
        <v/>
      </c>
      <c r="BG29" s="36" t="str">
        <f t="shared" si="21"/>
        <v/>
      </c>
      <c r="BH29" s="36" t="str">
        <f t="shared" si="22"/>
        <v/>
      </c>
      <c r="BI29" s="55"/>
      <c r="BJ29" s="34"/>
      <c r="BK29" s="36">
        <v>1</v>
      </c>
      <c r="BL29" s="34"/>
      <c r="BM29" s="32" t="str">
        <f t="shared" si="23"/>
        <v/>
      </c>
      <c r="BN29" s="34"/>
      <c r="BO29" s="32" t="str">
        <f t="shared" si="24"/>
        <v/>
      </c>
      <c r="BP29" s="34"/>
      <c r="BQ29" s="32" t="str">
        <f t="shared" si="25"/>
        <v/>
      </c>
      <c r="BR29" s="34"/>
      <c r="BS29" s="36" t="str">
        <f t="shared" si="26"/>
        <v/>
      </c>
      <c r="BT29" s="36" t="str">
        <f t="shared" si="27"/>
        <v/>
      </c>
      <c r="BU29" s="36" t="str">
        <f t="shared" si="28"/>
        <v/>
      </c>
      <c r="BV29" s="55"/>
      <c r="BW29" s="36" t="str">
        <f t="shared" si="29"/>
        <v/>
      </c>
      <c r="BX29" s="36" t="str">
        <f t="shared" si="29"/>
        <v/>
      </c>
      <c r="BY29" s="31"/>
      <c r="BZ29" s="38"/>
      <c r="CB29" s="120" t="e">
        <f t="shared" ca="1" si="0"/>
        <v>#VALUE!</v>
      </c>
      <c r="CC29" s="2" t="e">
        <f t="shared" ca="1" si="30"/>
        <v>#VALUE!</v>
      </c>
    </row>
    <row r="30" spans="1:81" s="2" customFormat="1" ht="25.15" customHeight="1" x14ac:dyDescent="0.25">
      <c r="A30" s="52" t="str">
        <f t="shared" si="31"/>
        <v/>
      </c>
      <c r="B30" s="157" t="e">
        <f t="shared" ca="1" si="1"/>
        <v>#VALUE!</v>
      </c>
      <c r="C30" s="157" t="e">
        <f t="shared" si="2"/>
        <v>#VALUE!</v>
      </c>
      <c r="D30" s="29"/>
      <c r="E30" s="155" t="str">
        <f ca="1">IFERROR(INDIRECT(ADDRESS(MATCH(D30,CatModules!C:C,0),2,1,1,"CatModules")),"")</f>
        <v/>
      </c>
      <c r="F30" s="96"/>
      <c r="G30" s="156" t="str">
        <f ca="1">IFERROR(INDIRECT(ADDRESS(MATCH(CONCATENATE(E30,"-",F30),CatInt!K:K,0),3,1,1,"CatInt")),"")</f>
        <v/>
      </c>
      <c r="H30" s="45" t="str">
        <f>IF(F30="","",VLOOKUP(F30,#REF!,2,FALSE))</f>
        <v/>
      </c>
      <c r="I30" s="29"/>
      <c r="J30" s="155" t="e">
        <f t="shared" si="3"/>
        <v>#VALUE!</v>
      </c>
      <c r="K30" s="155" t="e">
        <f t="shared" si="4"/>
        <v>#VALUE!</v>
      </c>
      <c r="L30" s="153"/>
      <c r="M30" s="53"/>
      <c r="N30" s="175">
        <v>0</v>
      </c>
      <c r="O30" s="147"/>
      <c r="P30" s="175">
        <v>0</v>
      </c>
      <c r="Q30" s="30"/>
      <c r="R30" s="149" t="str">
        <f>IFERROR(VLOOKUP(Q30,Setup!D$16:E$25,2,FALSE),"")</f>
        <v/>
      </c>
      <c r="S30" s="51" t="str">
        <f ca="1">IFERROR(IF(OR(I30="",VLOOKUP(I30,CatCostInp!$E$2:$K$88,7,FALSE)=0),"",VLOOKUP(I30,CatCostInp!$E$2:$K$88,7,FALSE)),"")</f>
        <v/>
      </c>
      <c r="T30" s="159" t="e">
        <f>VLOOKUP(U30,#REF!,2,FALSE)</f>
        <v>#REF!</v>
      </c>
      <c r="U30" s="30"/>
      <c r="V30" s="1" t="str">
        <f ca="1">IF(U30=Setup!$C$10,"Grant",IF('PSM Costs'!U30=Setup!$C$11,"Local",IF('PSM Costs'!U30=Setup!$C$12,"Other","")))</f>
        <v/>
      </c>
      <c r="W30" s="33"/>
      <c r="X30" s="36">
        <v>1</v>
      </c>
      <c r="Y30" s="33"/>
      <c r="Z30" s="36" t="str">
        <f t="shared" si="5"/>
        <v/>
      </c>
      <c r="AA30" s="35"/>
      <c r="AB30" s="32" t="str">
        <f t="shared" si="6"/>
        <v/>
      </c>
      <c r="AC30" s="35"/>
      <c r="AD30" s="32" t="str">
        <f t="shared" si="7"/>
        <v/>
      </c>
      <c r="AE30" s="35"/>
      <c r="AF30" s="36" t="str">
        <f t="shared" si="8"/>
        <v/>
      </c>
      <c r="AG30" s="36" t="str">
        <f t="shared" si="9"/>
        <v/>
      </c>
      <c r="AH30" s="36" t="str">
        <f t="shared" si="10"/>
        <v/>
      </c>
      <c r="AI30" s="55"/>
      <c r="AJ30" s="37"/>
      <c r="AK30" s="36">
        <v>1</v>
      </c>
      <c r="AL30" s="35"/>
      <c r="AM30" s="32" t="str">
        <f t="shared" si="11"/>
        <v/>
      </c>
      <c r="AN30" s="35"/>
      <c r="AO30" s="32" t="str">
        <f t="shared" si="12"/>
        <v/>
      </c>
      <c r="AP30" s="35"/>
      <c r="AQ30" s="32" t="str">
        <f t="shared" si="13"/>
        <v/>
      </c>
      <c r="AR30" s="35"/>
      <c r="AS30" s="36" t="str">
        <f t="shared" si="14"/>
        <v/>
      </c>
      <c r="AT30" s="36" t="str">
        <f t="shared" si="15"/>
        <v/>
      </c>
      <c r="AU30" s="36" t="str">
        <f t="shared" si="16"/>
        <v/>
      </c>
      <c r="AV30" s="55"/>
      <c r="AW30" s="34"/>
      <c r="AX30" s="36">
        <v>1</v>
      </c>
      <c r="AY30" s="34"/>
      <c r="AZ30" s="32" t="str">
        <f t="shared" si="17"/>
        <v/>
      </c>
      <c r="BA30" s="34"/>
      <c r="BB30" s="32" t="str">
        <f t="shared" si="18"/>
        <v/>
      </c>
      <c r="BC30" s="34"/>
      <c r="BD30" s="32" t="str">
        <f t="shared" si="19"/>
        <v/>
      </c>
      <c r="BE30" s="35"/>
      <c r="BF30" s="36" t="str">
        <f t="shared" si="20"/>
        <v/>
      </c>
      <c r="BG30" s="36" t="str">
        <f t="shared" si="21"/>
        <v/>
      </c>
      <c r="BH30" s="36" t="str">
        <f t="shared" si="22"/>
        <v/>
      </c>
      <c r="BI30" s="55"/>
      <c r="BJ30" s="34"/>
      <c r="BK30" s="36">
        <v>1</v>
      </c>
      <c r="BL30" s="34"/>
      <c r="BM30" s="32" t="str">
        <f t="shared" si="23"/>
        <v/>
      </c>
      <c r="BN30" s="34"/>
      <c r="BO30" s="32" t="str">
        <f t="shared" si="24"/>
        <v/>
      </c>
      <c r="BP30" s="34"/>
      <c r="BQ30" s="32" t="str">
        <f t="shared" si="25"/>
        <v/>
      </c>
      <c r="BR30" s="34"/>
      <c r="BS30" s="36" t="str">
        <f t="shared" si="26"/>
        <v/>
      </c>
      <c r="BT30" s="36" t="str">
        <f t="shared" si="27"/>
        <v/>
      </c>
      <c r="BU30" s="36" t="str">
        <f t="shared" si="28"/>
        <v/>
      </c>
      <c r="BV30" s="55"/>
      <c r="BW30" s="36" t="str">
        <f t="shared" si="29"/>
        <v/>
      </c>
      <c r="BX30" s="36" t="str">
        <f t="shared" si="29"/>
        <v/>
      </c>
      <c r="BY30" s="31"/>
      <c r="BZ30" s="38"/>
      <c r="CB30" s="120" t="e">
        <f t="shared" ca="1" si="0"/>
        <v>#VALUE!</v>
      </c>
      <c r="CC30" s="2" t="e">
        <f t="shared" ca="1" si="30"/>
        <v>#VALUE!</v>
      </c>
    </row>
    <row r="31" spans="1:81" s="2" customFormat="1" ht="25.15" customHeight="1" x14ac:dyDescent="0.25">
      <c r="A31" s="52" t="str">
        <f t="shared" si="31"/>
        <v/>
      </c>
      <c r="B31" s="157" t="e">
        <f t="shared" ca="1" si="1"/>
        <v>#VALUE!</v>
      </c>
      <c r="C31" s="157" t="e">
        <f t="shared" si="2"/>
        <v>#VALUE!</v>
      </c>
      <c r="D31" s="29"/>
      <c r="E31" s="155" t="str">
        <f ca="1">IFERROR(INDIRECT(ADDRESS(MATCH(D31,CatModules!C:C,0),2,1,1,"CatModules")),"")</f>
        <v/>
      </c>
      <c r="F31" s="96"/>
      <c r="G31" s="156" t="str">
        <f ca="1">IFERROR(INDIRECT(ADDRESS(MATCH(CONCATENATE(E31,"-",F31),CatInt!K:K,0),3,1,1,"CatInt")),"")</f>
        <v/>
      </c>
      <c r="H31" s="45" t="str">
        <f>IF(F31="","",VLOOKUP(F31,#REF!,2,FALSE))</f>
        <v/>
      </c>
      <c r="I31" s="29"/>
      <c r="J31" s="155" t="e">
        <f t="shared" si="3"/>
        <v>#VALUE!</v>
      </c>
      <c r="K31" s="155" t="e">
        <f t="shared" si="4"/>
        <v>#VALUE!</v>
      </c>
      <c r="L31" s="153"/>
      <c r="M31" s="53"/>
      <c r="N31" s="175">
        <v>0</v>
      </c>
      <c r="O31" s="147"/>
      <c r="P31" s="175">
        <v>0</v>
      </c>
      <c r="Q31" s="30"/>
      <c r="R31" s="149" t="str">
        <f>IFERROR(VLOOKUP(Q31,Setup!D$16:E$25,2,FALSE),"")</f>
        <v/>
      </c>
      <c r="S31" s="51" t="str">
        <f ca="1">IFERROR(IF(OR(I31="",VLOOKUP(I31,CatCostInp!$E$2:$K$88,7,FALSE)=0),"",VLOOKUP(I31,CatCostInp!$E$2:$K$88,7,FALSE)),"")</f>
        <v/>
      </c>
      <c r="T31" s="159" t="e">
        <f>VLOOKUP(U31,#REF!,2,FALSE)</f>
        <v>#REF!</v>
      </c>
      <c r="U31" s="30"/>
      <c r="V31" s="1" t="str">
        <f ca="1">IF(U31=Setup!$C$10,"Grant",IF('PSM Costs'!U31=Setup!$C$11,"Local",IF('PSM Costs'!U31=Setup!$C$12,"Other","")))</f>
        <v/>
      </c>
      <c r="W31" s="33"/>
      <c r="X31" s="36">
        <v>1</v>
      </c>
      <c r="Y31" s="33"/>
      <c r="Z31" s="36" t="str">
        <f t="shared" si="5"/>
        <v/>
      </c>
      <c r="AA31" s="35"/>
      <c r="AB31" s="32" t="str">
        <f t="shared" si="6"/>
        <v/>
      </c>
      <c r="AC31" s="35"/>
      <c r="AD31" s="32" t="str">
        <f t="shared" si="7"/>
        <v/>
      </c>
      <c r="AE31" s="35"/>
      <c r="AF31" s="36" t="str">
        <f t="shared" si="8"/>
        <v/>
      </c>
      <c r="AG31" s="36" t="str">
        <f t="shared" si="9"/>
        <v/>
      </c>
      <c r="AH31" s="36" t="str">
        <f t="shared" si="10"/>
        <v/>
      </c>
      <c r="AI31" s="55"/>
      <c r="AJ31" s="37"/>
      <c r="AK31" s="36">
        <v>1</v>
      </c>
      <c r="AL31" s="35"/>
      <c r="AM31" s="32" t="str">
        <f t="shared" si="11"/>
        <v/>
      </c>
      <c r="AN31" s="35"/>
      <c r="AO31" s="32" t="str">
        <f t="shared" si="12"/>
        <v/>
      </c>
      <c r="AP31" s="35"/>
      <c r="AQ31" s="32" t="str">
        <f t="shared" si="13"/>
        <v/>
      </c>
      <c r="AR31" s="35"/>
      <c r="AS31" s="36" t="str">
        <f t="shared" si="14"/>
        <v/>
      </c>
      <c r="AT31" s="36" t="str">
        <f t="shared" si="15"/>
        <v/>
      </c>
      <c r="AU31" s="36" t="str">
        <f t="shared" si="16"/>
        <v/>
      </c>
      <c r="AV31" s="55"/>
      <c r="AW31" s="34"/>
      <c r="AX31" s="36">
        <v>1</v>
      </c>
      <c r="AY31" s="34"/>
      <c r="AZ31" s="32" t="str">
        <f t="shared" si="17"/>
        <v/>
      </c>
      <c r="BA31" s="34"/>
      <c r="BB31" s="32" t="str">
        <f t="shared" si="18"/>
        <v/>
      </c>
      <c r="BC31" s="34"/>
      <c r="BD31" s="32" t="str">
        <f t="shared" si="19"/>
        <v/>
      </c>
      <c r="BE31" s="35"/>
      <c r="BF31" s="36" t="str">
        <f t="shared" si="20"/>
        <v/>
      </c>
      <c r="BG31" s="36" t="str">
        <f t="shared" si="21"/>
        <v/>
      </c>
      <c r="BH31" s="36" t="str">
        <f t="shared" si="22"/>
        <v/>
      </c>
      <c r="BI31" s="55"/>
      <c r="BJ31" s="34"/>
      <c r="BK31" s="36">
        <v>1</v>
      </c>
      <c r="BL31" s="34"/>
      <c r="BM31" s="32" t="str">
        <f t="shared" si="23"/>
        <v/>
      </c>
      <c r="BN31" s="34"/>
      <c r="BO31" s="32" t="str">
        <f t="shared" si="24"/>
        <v/>
      </c>
      <c r="BP31" s="34"/>
      <c r="BQ31" s="32" t="str">
        <f t="shared" si="25"/>
        <v/>
      </c>
      <c r="BR31" s="34"/>
      <c r="BS31" s="36" t="str">
        <f t="shared" si="26"/>
        <v/>
      </c>
      <c r="BT31" s="36" t="str">
        <f t="shared" si="27"/>
        <v/>
      </c>
      <c r="BU31" s="36" t="str">
        <f t="shared" si="28"/>
        <v/>
      </c>
      <c r="BV31" s="55"/>
      <c r="BW31" s="36" t="str">
        <f t="shared" si="29"/>
        <v/>
      </c>
      <c r="BX31" s="36" t="str">
        <f t="shared" si="29"/>
        <v/>
      </c>
      <c r="BY31" s="31"/>
      <c r="BZ31" s="38"/>
      <c r="CB31" s="120" t="e">
        <f t="shared" ca="1" si="0"/>
        <v>#VALUE!</v>
      </c>
      <c r="CC31" s="2" t="e">
        <f t="shared" ca="1" si="30"/>
        <v>#VALUE!</v>
      </c>
    </row>
    <row r="32" spans="1:81" s="2" customFormat="1" ht="25.15" customHeight="1" x14ac:dyDescent="0.25">
      <c r="A32" s="52" t="str">
        <f t="shared" si="31"/>
        <v/>
      </c>
      <c r="B32" s="157" t="e">
        <f t="shared" ca="1" si="1"/>
        <v>#VALUE!</v>
      </c>
      <c r="C32" s="157" t="e">
        <f t="shared" si="2"/>
        <v>#VALUE!</v>
      </c>
      <c r="D32" s="29"/>
      <c r="E32" s="155" t="str">
        <f ca="1">IFERROR(INDIRECT(ADDRESS(MATCH(D32,CatModules!C:C,0),2,1,1,"CatModules")),"")</f>
        <v/>
      </c>
      <c r="F32" s="96"/>
      <c r="G32" s="156" t="str">
        <f ca="1">IFERROR(INDIRECT(ADDRESS(MATCH(CONCATENATE(E32,"-",F32),CatInt!K:K,0),3,1,1,"CatInt")),"")</f>
        <v/>
      </c>
      <c r="H32" s="45" t="str">
        <f>IF(F32="","",VLOOKUP(F32,#REF!,2,FALSE))</f>
        <v/>
      </c>
      <c r="I32" s="29"/>
      <c r="J32" s="155" t="e">
        <f t="shared" si="3"/>
        <v>#VALUE!</v>
      </c>
      <c r="K32" s="155" t="e">
        <f t="shared" si="4"/>
        <v>#VALUE!</v>
      </c>
      <c r="L32" s="153"/>
      <c r="M32" s="53"/>
      <c r="N32" s="175">
        <v>0</v>
      </c>
      <c r="O32" s="147"/>
      <c r="P32" s="175">
        <v>0</v>
      </c>
      <c r="Q32" s="30"/>
      <c r="R32" s="149" t="str">
        <f>IFERROR(VLOOKUP(Q32,Setup!D$16:E$25,2,FALSE),"")</f>
        <v/>
      </c>
      <c r="S32" s="51" t="str">
        <f ca="1">IFERROR(IF(OR(I32="",VLOOKUP(I32,CatCostInp!$E$2:$K$88,7,FALSE)=0),"",VLOOKUP(I32,CatCostInp!$E$2:$K$88,7,FALSE)),"")</f>
        <v/>
      </c>
      <c r="T32" s="159" t="e">
        <f>VLOOKUP(U32,#REF!,2,FALSE)</f>
        <v>#REF!</v>
      </c>
      <c r="U32" s="30"/>
      <c r="V32" s="1" t="str">
        <f ca="1">IF(U32=Setup!$C$10,"Grant",IF('PSM Costs'!U32=Setup!$C$11,"Local",IF('PSM Costs'!U32=Setup!$C$12,"Other","")))</f>
        <v/>
      </c>
      <c r="W32" s="33"/>
      <c r="X32" s="36">
        <v>1</v>
      </c>
      <c r="Y32" s="33"/>
      <c r="Z32" s="36" t="str">
        <f t="shared" si="5"/>
        <v/>
      </c>
      <c r="AA32" s="35"/>
      <c r="AB32" s="32" t="str">
        <f t="shared" si="6"/>
        <v/>
      </c>
      <c r="AC32" s="35"/>
      <c r="AD32" s="32" t="str">
        <f t="shared" si="7"/>
        <v/>
      </c>
      <c r="AE32" s="35"/>
      <c r="AF32" s="36" t="str">
        <f t="shared" si="8"/>
        <v/>
      </c>
      <c r="AG32" s="36" t="str">
        <f t="shared" si="9"/>
        <v/>
      </c>
      <c r="AH32" s="36" t="str">
        <f t="shared" si="10"/>
        <v/>
      </c>
      <c r="AI32" s="55"/>
      <c r="AJ32" s="37"/>
      <c r="AK32" s="36">
        <v>1</v>
      </c>
      <c r="AL32" s="35"/>
      <c r="AM32" s="32" t="str">
        <f t="shared" si="11"/>
        <v/>
      </c>
      <c r="AN32" s="35"/>
      <c r="AO32" s="32" t="str">
        <f t="shared" si="12"/>
        <v/>
      </c>
      <c r="AP32" s="35"/>
      <c r="AQ32" s="32" t="str">
        <f t="shared" si="13"/>
        <v/>
      </c>
      <c r="AR32" s="35"/>
      <c r="AS32" s="36" t="str">
        <f t="shared" si="14"/>
        <v/>
      </c>
      <c r="AT32" s="36" t="str">
        <f t="shared" si="15"/>
        <v/>
      </c>
      <c r="AU32" s="36" t="str">
        <f t="shared" si="16"/>
        <v/>
      </c>
      <c r="AV32" s="55"/>
      <c r="AW32" s="34"/>
      <c r="AX32" s="36">
        <v>1</v>
      </c>
      <c r="AY32" s="34"/>
      <c r="AZ32" s="32" t="str">
        <f t="shared" si="17"/>
        <v/>
      </c>
      <c r="BA32" s="34"/>
      <c r="BB32" s="32" t="str">
        <f t="shared" si="18"/>
        <v/>
      </c>
      <c r="BC32" s="34"/>
      <c r="BD32" s="32" t="str">
        <f t="shared" si="19"/>
        <v/>
      </c>
      <c r="BE32" s="35"/>
      <c r="BF32" s="36" t="str">
        <f t="shared" si="20"/>
        <v/>
      </c>
      <c r="BG32" s="36" t="str">
        <f t="shared" si="21"/>
        <v/>
      </c>
      <c r="BH32" s="36" t="str">
        <f t="shared" si="22"/>
        <v/>
      </c>
      <c r="BI32" s="55"/>
      <c r="BJ32" s="34"/>
      <c r="BK32" s="36">
        <v>1</v>
      </c>
      <c r="BL32" s="34"/>
      <c r="BM32" s="32" t="str">
        <f t="shared" si="23"/>
        <v/>
      </c>
      <c r="BN32" s="34"/>
      <c r="BO32" s="32" t="str">
        <f t="shared" si="24"/>
        <v/>
      </c>
      <c r="BP32" s="34"/>
      <c r="BQ32" s="32" t="str">
        <f t="shared" si="25"/>
        <v/>
      </c>
      <c r="BR32" s="34"/>
      <c r="BS32" s="36" t="str">
        <f t="shared" si="26"/>
        <v/>
      </c>
      <c r="BT32" s="36" t="str">
        <f t="shared" si="27"/>
        <v/>
      </c>
      <c r="BU32" s="36" t="str">
        <f t="shared" si="28"/>
        <v/>
      </c>
      <c r="BV32" s="55"/>
      <c r="BW32" s="36" t="str">
        <f t="shared" si="29"/>
        <v/>
      </c>
      <c r="BX32" s="36" t="str">
        <f t="shared" si="29"/>
        <v/>
      </c>
      <c r="BY32" s="31"/>
      <c r="BZ32" s="38"/>
      <c r="CB32" s="120" t="e">
        <f t="shared" ca="1" si="0"/>
        <v>#VALUE!</v>
      </c>
      <c r="CC32" s="2" t="e">
        <f t="shared" ca="1" si="30"/>
        <v>#VALUE!</v>
      </c>
    </row>
    <row r="33" spans="1:81" s="2" customFormat="1" ht="25.15" customHeight="1" x14ac:dyDescent="0.25">
      <c r="A33" s="52" t="str">
        <f t="shared" si="31"/>
        <v/>
      </c>
      <c r="B33" s="157" t="e">
        <f t="shared" ca="1" si="1"/>
        <v>#VALUE!</v>
      </c>
      <c r="C33" s="157" t="e">
        <f t="shared" si="2"/>
        <v>#VALUE!</v>
      </c>
      <c r="D33" s="29"/>
      <c r="E33" s="155" t="str">
        <f ca="1">IFERROR(INDIRECT(ADDRESS(MATCH(D33,CatModules!C:C,0),2,1,1,"CatModules")),"")</f>
        <v/>
      </c>
      <c r="F33" s="96"/>
      <c r="G33" s="156" t="str">
        <f ca="1">IFERROR(INDIRECT(ADDRESS(MATCH(CONCATENATE(E33,"-",F33),CatInt!K:K,0),3,1,1,"CatInt")),"")</f>
        <v/>
      </c>
      <c r="H33" s="45" t="str">
        <f>IF(F33="","",VLOOKUP(F33,#REF!,2,FALSE))</f>
        <v/>
      </c>
      <c r="I33" s="29"/>
      <c r="J33" s="155" t="e">
        <f t="shared" si="3"/>
        <v>#VALUE!</v>
      </c>
      <c r="K33" s="155" t="e">
        <f t="shared" si="4"/>
        <v>#VALUE!</v>
      </c>
      <c r="L33" s="153"/>
      <c r="M33" s="53"/>
      <c r="N33" s="175">
        <v>0</v>
      </c>
      <c r="O33" s="147"/>
      <c r="P33" s="175">
        <v>0</v>
      </c>
      <c r="Q33" s="30"/>
      <c r="R33" s="149" t="str">
        <f>IFERROR(VLOOKUP(Q33,Setup!D$16:E$25,2,FALSE),"")</f>
        <v/>
      </c>
      <c r="S33" s="51" t="str">
        <f ca="1">IFERROR(IF(OR(I33="",VLOOKUP(I33,CatCostInp!$E$2:$K$88,7,FALSE)=0),"",VLOOKUP(I33,CatCostInp!$E$2:$K$88,7,FALSE)),"")</f>
        <v/>
      </c>
      <c r="T33" s="159" t="e">
        <f>VLOOKUP(U33,#REF!,2,FALSE)</f>
        <v>#REF!</v>
      </c>
      <c r="U33" s="30"/>
      <c r="V33" s="1" t="str">
        <f ca="1">IF(U33=Setup!$C$10,"Grant",IF('PSM Costs'!U33=Setup!$C$11,"Local",IF('PSM Costs'!U33=Setup!$C$12,"Other","")))</f>
        <v/>
      </c>
      <c r="W33" s="33"/>
      <c r="X33" s="36">
        <v>1</v>
      </c>
      <c r="Y33" s="33"/>
      <c r="Z33" s="36" t="str">
        <f t="shared" si="5"/>
        <v/>
      </c>
      <c r="AA33" s="35"/>
      <c r="AB33" s="32" t="str">
        <f t="shared" si="6"/>
        <v/>
      </c>
      <c r="AC33" s="35"/>
      <c r="AD33" s="32" t="str">
        <f t="shared" si="7"/>
        <v/>
      </c>
      <c r="AE33" s="35"/>
      <c r="AF33" s="36" t="str">
        <f t="shared" si="8"/>
        <v/>
      </c>
      <c r="AG33" s="36" t="str">
        <f t="shared" si="9"/>
        <v/>
      </c>
      <c r="AH33" s="36" t="str">
        <f t="shared" si="10"/>
        <v/>
      </c>
      <c r="AI33" s="55"/>
      <c r="AJ33" s="37"/>
      <c r="AK33" s="36">
        <v>1</v>
      </c>
      <c r="AL33" s="35"/>
      <c r="AM33" s="32" t="str">
        <f t="shared" si="11"/>
        <v/>
      </c>
      <c r="AN33" s="35"/>
      <c r="AO33" s="32" t="str">
        <f t="shared" si="12"/>
        <v/>
      </c>
      <c r="AP33" s="35"/>
      <c r="AQ33" s="32" t="str">
        <f t="shared" si="13"/>
        <v/>
      </c>
      <c r="AR33" s="35"/>
      <c r="AS33" s="36" t="str">
        <f t="shared" si="14"/>
        <v/>
      </c>
      <c r="AT33" s="36" t="str">
        <f t="shared" si="15"/>
        <v/>
      </c>
      <c r="AU33" s="36" t="str">
        <f t="shared" si="16"/>
        <v/>
      </c>
      <c r="AV33" s="55"/>
      <c r="AW33" s="34"/>
      <c r="AX33" s="36">
        <v>1</v>
      </c>
      <c r="AY33" s="34"/>
      <c r="AZ33" s="32" t="str">
        <f t="shared" si="17"/>
        <v/>
      </c>
      <c r="BA33" s="34"/>
      <c r="BB33" s="32" t="str">
        <f t="shared" si="18"/>
        <v/>
      </c>
      <c r="BC33" s="34"/>
      <c r="BD33" s="32" t="str">
        <f t="shared" si="19"/>
        <v/>
      </c>
      <c r="BE33" s="35"/>
      <c r="BF33" s="36" t="str">
        <f t="shared" si="20"/>
        <v/>
      </c>
      <c r="BG33" s="36" t="str">
        <f t="shared" si="21"/>
        <v/>
      </c>
      <c r="BH33" s="36" t="str">
        <f t="shared" si="22"/>
        <v/>
      </c>
      <c r="BI33" s="55"/>
      <c r="BJ33" s="34"/>
      <c r="BK33" s="36">
        <v>1</v>
      </c>
      <c r="BL33" s="34"/>
      <c r="BM33" s="32" t="str">
        <f t="shared" si="23"/>
        <v/>
      </c>
      <c r="BN33" s="34"/>
      <c r="BO33" s="32" t="str">
        <f t="shared" si="24"/>
        <v/>
      </c>
      <c r="BP33" s="34"/>
      <c r="BQ33" s="32" t="str">
        <f t="shared" si="25"/>
        <v/>
      </c>
      <c r="BR33" s="34"/>
      <c r="BS33" s="36" t="str">
        <f t="shared" si="26"/>
        <v/>
      </c>
      <c r="BT33" s="36" t="str">
        <f t="shared" si="27"/>
        <v/>
      </c>
      <c r="BU33" s="36" t="str">
        <f t="shared" si="28"/>
        <v/>
      </c>
      <c r="BV33" s="55"/>
      <c r="BW33" s="36" t="str">
        <f t="shared" si="29"/>
        <v/>
      </c>
      <c r="BX33" s="36" t="str">
        <f t="shared" si="29"/>
        <v/>
      </c>
      <c r="BY33" s="31"/>
      <c r="BZ33" s="38"/>
      <c r="CB33" s="120" t="e">
        <f t="shared" ca="1" si="0"/>
        <v>#VALUE!</v>
      </c>
      <c r="CC33" s="2" t="e">
        <f t="shared" ca="1" si="30"/>
        <v>#VALUE!</v>
      </c>
    </row>
    <row r="34" spans="1:81" s="2" customFormat="1" ht="25.15" customHeight="1" x14ac:dyDescent="0.25">
      <c r="A34" s="52" t="str">
        <f t="shared" si="31"/>
        <v/>
      </c>
      <c r="B34" s="157" t="e">
        <f t="shared" ca="1" si="1"/>
        <v>#VALUE!</v>
      </c>
      <c r="C34" s="157" t="e">
        <f t="shared" si="2"/>
        <v>#VALUE!</v>
      </c>
      <c r="D34" s="29"/>
      <c r="E34" s="155" t="str">
        <f ca="1">IFERROR(INDIRECT(ADDRESS(MATCH(D34,CatModules!C:C,0),2,1,1,"CatModules")),"")</f>
        <v/>
      </c>
      <c r="F34" s="96"/>
      <c r="G34" s="156" t="str">
        <f ca="1">IFERROR(INDIRECT(ADDRESS(MATCH(CONCATENATE(E34,"-",F34),CatInt!K:K,0),3,1,1,"CatInt")),"")</f>
        <v/>
      </c>
      <c r="H34" s="45" t="str">
        <f>IF(F34="","",VLOOKUP(F34,#REF!,2,FALSE))</f>
        <v/>
      </c>
      <c r="I34" s="29"/>
      <c r="J34" s="155" t="e">
        <f t="shared" si="3"/>
        <v>#VALUE!</v>
      </c>
      <c r="K34" s="155" t="e">
        <f t="shared" si="4"/>
        <v>#VALUE!</v>
      </c>
      <c r="L34" s="153"/>
      <c r="M34" s="53"/>
      <c r="N34" s="175">
        <v>0</v>
      </c>
      <c r="O34" s="147"/>
      <c r="P34" s="175">
        <v>0</v>
      </c>
      <c r="Q34" s="30"/>
      <c r="R34" s="149" t="str">
        <f>IFERROR(VLOOKUP(Q34,Setup!D$16:E$25,2,FALSE),"")</f>
        <v/>
      </c>
      <c r="S34" s="51" t="str">
        <f ca="1">IFERROR(IF(OR(I34="",VLOOKUP(I34,CatCostInp!$E$2:$K$88,7,FALSE)=0),"",VLOOKUP(I34,CatCostInp!$E$2:$K$88,7,FALSE)),"")</f>
        <v/>
      </c>
      <c r="T34" s="159" t="e">
        <f>VLOOKUP(U34,#REF!,2,FALSE)</f>
        <v>#REF!</v>
      </c>
      <c r="U34" s="30"/>
      <c r="V34" s="1" t="str">
        <f ca="1">IF(U34=Setup!$C$10,"Grant",IF('PSM Costs'!U34=Setup!$C$11,"Local",IF('PSM Costs'!U34=Setup!$C$12,"Other","")))</f>
        <v/>
      </c>
      <c r="W34" s="33"/>
      <c r="X34" s="36">
        <v>1</v>
      </c>
      <c r="Y34" s="33"/>
      <c r="Z34" s="36" t="str">
        <f t="shared" si="5"/>
        <v/>
      </c>
      <c r="AA34" s="35"/>
      <c r="AB34" s="32" t="str">
        <f t="shared" si="6"/>
        <v/>
      </c>
      <c r="AC34" s="35"/>
      <c r="AD34" s="32" t="str">
        <f t="shared" si="7"/>
        <v/>
      </c>
      <c r="AE34" s="35"/>
      <c r="AF34" s="36" t="str">
        <f t="shared" si="8"/>
        <v/>
      </c>
      <c r="AG34" s="36" t="str">
        <f t="shared" si="9"/>
        <v/>
      </c>
      <c r="AH34" s="36" t="str">
        <f t="shared" si="10"/>
        <v/>
      </c>
      <c r="AI34" s="55"/>
      <c r="AJ34" s="37"/>
      <c r="AK34" s="36">
        <v>1</v>
      </c>
      <c r="AL34" s="35"/>
      <c r="AM34" s="32" t="str">
        <f t="shared" si="11"/>
        <v/>
      </c>
      <c r="AN34" s="35"/>
      <c r="AO34" s="32" t="str">
        <f t="shared" si="12"/>
        <v/>
      </c>
      <c r="AP34" s="35"/>
      <c r="AQ34" s="32" t="str">
        <f t="shared" si="13"/>
        <v/>
      </c>
      <c r="AR34" s="35"/>
      <c r="AS34" s="36" t="str">
        <f t="shared" si="14"/>
        <v/>
      </c>
      <c r="AT34" s="36" t="str">
        <f t="shared" si="15"/>
        <v/>
      </c>
      <c r="AU34" s="36" t="str">
        <f t="shared" si="16"/>
        <v/>
      </c>
      <c r="AV34" s="55"/>
      <c r="AW34" s="34"/>
      <c r="AX34" s="36">
        <v>1</v>
      </c>
      <c r="AY34" s="34"/>
      <c r="AZ34" s="32" t="str">
        <f t="shared" si="17"/>
        <v/>
      </c>
      <c r="BA34" s="34"/>
      <c r="BB34" s="32" t="str">
        <f t="shared" si="18"/>
        <v/>
      </c>
      <c r="BC34" s="34"/>
      <c r="BD34" s="32" t="str">
        <f t="shared" si="19"/>
        <v/>
      </c>
      <c r="BE34" s="35"/>
      <c r="BF34" s="36" t="str">
        <f t="shared" si="20"/>
        <v/>
      </c>
      <c r="BG34" s="36" t="str">
        <f t="shared" si="21"/>
        <v/>
      </c>
      <c r="BH34" s="36" t="str">
        <f t="shared" si="22"/>
        <v/>
      </c>
      <c r="BI34" s="55"/>
      <c r="BJ34" s="34"/>
      <c r="BK34" s="36">
        <v>1</v>
      </c>
      <c r="BL34" s="34"/>
      <c r="BM34" s="32" t="str">
        <f t="shared" si="23"/>
        <v/>
      </c>
      <c r="BN34" s="34"/>
      <c r="BO34" s="32" t="str">
        <f t="shared" si="24"/>
        <v/>
      </c>
      <c r="BP34" s="34"/>
      <c r="BQ34" s="32" t="str">
        <f t="shared" si="25"/>
        <v/>
      </c>
      <c r="BR34" s="34"/>
      <c r="BS34" s="36" t="str">
        <f t="shared" si="26"/>
        <v/>
      </c>
      <c r="BT34" s="36" t="str">
        <f t="shared" si="27"/>
        <v/>
      </c>
      <c r="BU34" s="36" t="str">
        <f t="shared" si="28"/>
        <v/>
      </c>
      <c r="BV34" s="55"/>
      <c r="BW34" s="36" t="str">
        <f t="shared" si="29"/>
        <v/>
      </c>
      <c r="BX34" s="36" t="str">
        <f t="shared" si="29"/>
        <v/>
      </c>
      <c r="BY34" s="31"/>
      <c r="BZ34" s="38"/>
      <c r="CB34" s="120" t="e">
        <f t="shared" ca="1" si="0"/>
        <v>#VALUE!</v>
      </c>
      <c r="CC34" s="2" t="e">
        <f t="shared" ca="1" si="30"/>
        <v>#VALUE!</v>
      </c>
    </row>
    <row r="35" spans="1:81" s="2" customFormat="1" ht="25.15" customHeight="1" x14ac:dyDescent="0.25">
      <c r="A35" s="52" t="str">
        <f t="shared" si="31"/>
        <v/>
      </c>
      <c r="B35" s="157" t="e">
        <f t="shared" ca="1" si="1"/>
        <v>#VALUE!</v>
      </c>
      <c r="C35" s="157" t="e">
        <f t="shared" si="2"/>
        <v>#VALUE!</v>
      </c>
      <c r="D35" s="29"/>
      <c r="E35" s="155" t="str">
        <f ca="1">IFERROR(INDIRECT(ADDRESS(MATCH(D35,CatModules!C:C,0),2,1,1,"CatModules")),"")</f>
        <v/>
      </c>
      <c r="F35" s="96"/>
      <c r="G35" s="156" t="str">
        <f ca="1">IFERROR(INDIRECT(ADDRESS(MATCH(CONCATENATE(E35,"-",F35),CatInt!K:K,0),3,1,1,"CatInt")),"")</f>
        <v/>
      </c>
      <c r="H35" s="45" t="str">
        <f>IF(F35="","",VLOOKUP(F35,#REF!,2,FALSE))</f>
        <v/>
      </c>
      <c r="I35" s="29"/>
      <c r="J35" s="155" t="e">
        <f t="shared" si="3"/>
        <v>#VALUE!</v>
      </c>
      <c r="K35" s="155" t="e">
        <f t="shared" si="4"/>
        <v>#VALUE!</v>
      </c>
      <c r="L35" s="153"/>
      <c r="M35" s="53"/>
      <c r="N35" s="175">
        <v>0</v>
      </c>
      <c r="O35" s="147"/>
      <c r="P35" s="175">
        <v>0</v>
      </c>
      <c r="Q35" s="30"/>
      <c r="R35" s="149" t="str">
        <f>IFERROR(VLOOKUP(Q35,Setup!D$16:E$25,2,FALSE),"")</f>
        <v/>
      </c>
      <c r="S35" s="51" t="str">
        <f ca="1">IFERROR(IF(OR(I35="",VLOOKUP(I35,CatCostInp!$E$2:$K$88,7,FALSE)=0),"",VLOOKUP(I35,CatCostInp!$E$2:$K$88,7,FALSE)),"")</f>
        <v/>
      </c>
      <c r="T35" s="159" t="e">
        <f>VLOOKUP(U35,#REF!,2,FALSE)</f>
        <v>#REF!</v>
      </c>
      <c r="U35" s="30"/>
      <c r="V35" s="1" t="str">
        <f ca="1">IF(U35=Setup!$C$10,"Grant",IF('PSM Costs'!U35=Setup!$C$11,"Local",IF('PSM Costs'!U35=Setup!$C$12,"Other","")))</f>
        <v/>
      </c>
      <c r="W35" s="33"/>
      <c r="X35" s="36">
        <v>1</v>
      </c>
      <c r="Y35" s="33"/>
      <c r="Z35" s="36" t="str">
        <f t="shared" si="5"/>
        <v/>
      </c>
      <c r="AA35" s="35"/>
      <c r="AB35" s="32" t="str">
        <f t="shared" si="6"/>
        <v/>
      </c>
      <c r="AC35" s="35"/>
      <c r="AD35" s="32" t="str">
        <f t="shared" si="7"/>
        <v/>
      </c>
      <c r="AE35" s="35"/>
      <c r="AF35" s="36" t="str">
        <f t="shared" si="8"/>
        <v/>
      </c>
      <c r="AG35" s="36" t="str">
        <f t="shared" si="9"/>
        <v/>
      </c>
      <c r="AH35" s="36" t="str">
        <f t="shared" si="10"/>
        <v/>
      </c>
      <c r="AI35" s="55"/>
      <c r="AJ35" s="37"/>
      <c r="AK35" s="36">
        <v>1</v>
      </c>
      <c r="AL35" s="35"/>
      <c r="AM35" s="32" t="str">
        <f t="shared" si="11"/>
        <v/>
      </c>
      <c r="AN35" s="35"/>
      <c r="AO35" s="32" t="str">
        <f t="shared" si="12"/>
        <v/>
      </c>
      <c r="AP35" s="35"/>
      <c r="AQ35" s="32" t="str">
        <f t="shared" si="13"/>
        <v/>
      </c>
      <c r="AR35" s="35"/>
      <c r="AS35" s="36" t="str">
        <f t="shared" si="14"/>
        <v/>
      </c>
      <c r="AT35" s="36" t="str">
        <f t="shared" si="15"/>
        <v/>
      </c>
      <c r="AU35" s="36" t="str">
        <f t="shared" si="16"/>
        <v/>
      </c>
      <c r="AV35" s="55"/>
      <c r="AW35" s="34"/>
      <c r="AX35" s="36">
        <v>1</v>
      </c>
      <c r="AY35" s="34"/>
      <c r="AZ35" s="32" t="str">
        <f t="shared" si="17"/>
        <v/>
      </c>
      <c r="BA35" s="34"/>
      <c r="BB35" s="32" t="str">
        <f t="shared" si="18"/>
        <v/>
      </c>
      <c r="BC35" s="34"/>
      <c r="BD35" s="32" t="str">
        <f t="shared" si="19"/>
        <v/>
      </c>
      <c r="BE35" s="35"/>
      <c r="BF35" s="36" t="str">
        <f t="shared" si="20"/>
        <v/>
      </c>
      <c r="BG35" s="36" t="str">
        <f t="shared" si="21"/>
        <v/>
      </c>
      <c r="BH35" s="36" t="str">
        <f t="shared" si="22"/>
        <v/>
      </c>
      <c r="BI35" s="55"/>
      <c r="BJ35" s="34"/>
      <c r="BK35" s="36">
        <v>1</v>
      </c>
      <c r="BL35" s="34"/>
      <c r="BM35" s="32" t="str">
        <f t="shared" si="23"/>
        <v/>
      </c>
      <c r="BN35" s="34"/>
      <c r="BO35" s="32" t="str">
        <f t="shared" si="24"/>
        <v/>
      </c>
      <c r="BP35" s="34"/>
      <c r="BQ35" s="32" t="str">
        <f t="shared" si="25"/>
        <v/>
      </c>
      <c r="BR35" s="34"/>
      <c r="BS35" s="36" t="str">
        <f t="shared" si="26"/>
        <v/>
      </c>
      <c r="BT35" s="36" t="str">
        <f t="shared" si="27"/>
        <v/>
      </c>
      <c r="BU35" s="36" t="str">
        <f t="shared" si="28"/>
        <v/>
      </c>
      <c r="BV35" s="55"/>
      <c r="BW35" s="36" t="str">
        <f t="shared" si="29"/>
        <v/>
      </c>
      <c r="BX35" s="36" t="str">
        <f t="shared" si="29"/>
        <v/>
      </c>
      <c r="BY35" s="31"/>
      <c r="BZ35" s="38"/>
      <c r="CB35" s="120" t="e">
        <f t="shared" ca="1" si="0"/>
        <v>#VALUE!</v>
      </c>
      <c r="CC35" s="2" t="e">
        <f t="shared" ca="1" si="30"/>
        <v>#VALUE!</v>
      </c>
    </row>
    <row r="36" spans="1:81" s="2" customFormat="1" ht="25.15" customHeight="1" x14ac:dyDescent="0.25">
      <c r="A36" s="52" t="str">
        <f t="shared" si="31"/>
        <v/>
      </c>
      <c r="B36" s="157" t="e">
        <f t="shared" ca="1" si="1"/>
        <v>#VALUE!</v>
      </c>
      <c r="C36" s="157" t="e">
        <f t="shared" si="2"/>
        <v>#VALUE!</v>
      </c>
      <c r="D36" s="29"/>
      <c r="E36" s="155" t="str">
        <f ca="1">IFERROR(INDIRECT(ADDRESS(MATCH(D36,CatModules!C:C,0),2,1,1,"CatModules")),"")</f>
        <v/>
      </c>
      <c r="F36" s="96"/>
      <c r="G36" s="156" t="str">
        <f ca="1">IFERROR(INDIRECT(ADDRESS(MATCH(CONCATENATE(E36,"-",F36),CatInt!K:K,0),3,1,1,"CatInt")),"")</f>
        <v/>
      </c>
      <c r="H36" s="45" t="str">
        <f>IF(F36="","",VLOOKUP(F36,#REF!,2,FALSE))</f>
        <v/>
      </c>
      <c r="I36" s="29"/>
      <c r="J36" s="155" t="e">
        <f t="shared" si="3"/>
        <v>#VALUE!</v>
      </c>
      <c r="K36" s="155" t="e">
        <f t="shared" si="4"/>
        <v>#VALUE!</v>
      </c>
      <c r="L36" s="153"/>
      <c r="M36" s="53"/>
      <c r="N36" s="175">
        <v>0</v>
      </c>
      <c r="O36" s="147"/>
      <c r="P36" s="175">
        <v>0</v>
      </c>
      <c r="Q36" s="30"/>
      <c r="R36" s="149" t="str">
        <f>IFERROR(VLOOKUP(Q36,Setup!D$16:E$25,2,FALSE),"")</f>
        <v/>
      </c>
      <c r="S36" s="51" t="str">
        <f ca="1">IFERROR(IF(OR(I36="",VLOOKUP(I36,CatCostInp!$E$2:$K$88,7,FALSE)=0),"",VLOOKUP(I36,CatCostInp!$E$2:$K$88,7,FALSE)),"")</f>
        <v/>
      </c>
      <c r="T36" s="159" t="e">
        <f>VLOOKUP(U36,#REF!,2,FALSE)</f>
        <v>#REF!</v>
      </c>
      <c r="U36" s="30"/>
      <c r="V36" s="1" t="str">
        <f ca="1">IF(U36=Setup!$C$10,"Grant",IF('PSM Costs'!U36=Setup!$C$11,"Local",IF('PSM Costs'!U36=Setup!$C$12,"Other","")))</f>
        <v/>
      </c>
      <c r="W36" s="33"/>
      <c r="X36" s="36">
        <v>1</v>
      </c>
      <c r="Y36" s="33"/>
      <c r="Z36" s="36" t="str">
        <f t="shared" si="5"/>
        <v/>
      </c>
      <c r="AA36" s="35"/>
      <c r="AB36" s="32" t="str">
        <f t="shared" si="6"/>
        <v/>
      </c>
      <c r="AC36" s="35"/>
      <c r="AD36" s="32" t="str">
        <f t="shared" si="7"/>
        <v/>
      </c>
      <c r="AE36" s="35"/>
      <c r="AF36" s="36" t="str">
        <f t="shared" si="8"/>
        <v/>
      </c>
      <c r="AG36" s="36" t="str">
        <f t="shared" si="9"/>
        <v/>
      </c>
      <c r="AH36" s="36" t="str">
        <f t="shared" si="10"/>
        <v/>
      </c>
      <c r="AI36" s="55"/>
      <c r="AJ36" s="37"/>
      <c r="AK36" s="36">
        <v>1</v>
      </c>
      <c r="AL36" s="35"/>
      <c r="AM36" s="32" t="str">
        <f t="shared" si="11"/>
        <v/>
      </c>
      <c r="AN36" s="35"/>
      <c r="AO36" s="32" t="str">
        <f t="shared" si="12"/>
        <v/>
      </c>
      <c r="AP36" s="35"/>
      <c r="AQ36" s="32" t="str">
        <f t="shared" si="13"/>
        <v/>
      </c>
      <c r="AR36" s="35"/>
      <c r="AS36" s="36" t="str">
        <f t="shared" si="14"/>
        <v/>
      </c>
      <c r="AT36" s="36" t="str">
        <f t="shared" si="15"/>
        <v/>
      </c>
      <c r="AU36" s="36" t="str">
        <f t="shared" si="16"/>
        <v/>
      </c>
      <c r="AV36" s="55"/>
      <c r="AW36" s="34"/>
      <c r="AX36" s="36">
        <v>1</v>
      </c>
      <c r="AY36" s="34"/>
      <c r="AZ36" s="32" t="str">
        <f t="shared" si="17"/>
        <v/>
      </c>
      <c r="BA36" s="34"/>
      <c r="BB36" s="32" t="str">
        <f t="shared" si="18"/>
        <v/>
      </c>
      <c r="BC36" s="34"/>
      <c r="BD36" s="32" t="str">
        <f t="shared" si="19"/>
        <v/>
      </c>
      <c r="BE36" s="35"/>
      <c r="BF36" s="36" t="str">
        <f t="shared" si="20"/>
        <v/>
      </c>
      <c r="BG36" s="36" t="str">
        <f t="shared" si="21"/>
        <v/>
      </c>
      <c r="BH36" s="36" t="str">
        <f t="shared" si="22"/>
        <v/>
      </c>
      <c r="BI36" s="55"/>
      <c r="BJ36" s="34"/>
      <c r="BK36" s="36">
        <v>1</v>
      </c>
      <c r="BL36" s="34"/>
      <c r="BM36" s="32" t="str">
        <f t="shared" si="23"/>
        <v/>
      </c>
      <c r="BN36" s="34"/>
      <c r="BO36" s="32" t="str">
        <f t="shared" si="24"/>
        <v/>
      </c>
      <c r="BP36" s="34"/>
      <c r="BQ36" s="32" t="str">
        <f t="shared" si="25"/>
        <v/>
      </c>
      <c r="BR36" s="34"/>
      <c r="BS36" s="36" t="str">
        <f t="shared" si="26"/>
        <v/>
      </c>
      <c r="BT36" s="36" t="str">
        <f t="shared" si="27"/>
        <v/>
      </c>
      <c r="BU36" s="36" t="str">
        <f t="shared" si="28"/>
        <v/>
      </c>
      <c r="BV36" s="55"/>
      <c r="BW36" s="36" t="str">
        <f t="shared" si="29"/>
        <v/>
      </c>
      <c r="BX36" s="36" t="str">
        <f t="shared" si="29"/>
        <v/>
      </c>
      <c r="BY36" s="31"/>
      <c r="BZ36" s="38"/>
      <c r="CB36" s="120" t="e">
        <f t="shared" ca="1" si="0"/>
        <v>#VALUE!</v>
      </c>
      <c r="CC36" s="2" t="e">
        <f t="shared" ca="1" si="30"/>
        <v>#VALUE!</v>
      </c>
    </row>
    <row r="37" spans="1:81" s="2" customFormat="1" ht="25.15" customHeight="1" x14ac:dyDescent="0.25">
      <c r="A37" s="52" t="str">
        <f t="shared" si="31"/>
        <v/>
      </c>
      <c r="B37" s="157" t="e">
        <f t="shared" ca="1" si="1"/>
        <v>#VALUE!</v>
      </c>
      <c r="C37" s="157" t="e">
        <f t="shared" si="2"/>
        <v>#VALUE!</v>
      </c>
      <c r="D37" s="29"/>
      <c r="E37" s="155" t="str">
        <f ca="1">IFERROR(INDIRECT(ADDRESS(MATCH(D37,CatModules!C:C,0),2,1,1,"CatModules")),"")</f>
        <v/>
      </c>
      <c r="F37" s="96"/>
      <c r="G37" s="156" t="str">
        <f ca="1">IFERROR(INDIRECT(ADDRESS(MATCH(CONCATENATE(E37,"-",F37),CatInt!K:K,0),3,1,1,"CatInt")),"")</f>
        <v/>
      </c>
      <c r="H37" s="45" t="str">
        <f>IF(F37="","",VLOOKUP(F37,#REF!,2,FALSE))</f>
        <v/>
      </c>
      <c r="I37" s="29"/>
      <c r="J37" s="155" t="e">
        <f t="shared" si="3"/>
        <v>#VALUE!</v>
      </c>
      <c r="K37" s="155" t="e">
        <f t="shared" si="4"/>
        <v>#VALUE!</v>
      </c>
      <c r="L37" s="153"/>
      <c r="M37" s="53"/>
      <c r="N37" s="175">
        <v>0</v>
      </c>
      <c r="O37" s="147"/>
      <c r="P37" s="175">
        <v>0</v>
      </c>
      <c r="Q37" s="30"/>
      <c r="R37" s="149" t="str">
        <f>IFERROR(VLOOKUP(Q37,Setup!D$16:E$25,2,FALSE),"")</f>
        <v/>
      </c>
      <c r="S37" s="51" t="str">
        <f ca="1">IFERROR(IF(OR(I37="",VLOOKUP(I37,CatCostInp!$E$2:$K$88,7,FALSE)=0),"",VLOOKUP(I37,CatCostInp!$E$2:$K$88,7,FALSE)),"")</f>
        <v/>
      </c>
      <c r="T37" s="159" t="e">
        <f>VLOOKUP(U37,#REF!,2,FALSE)</f>
        <v>#REF!</v>
      </c>
      <c r="U37" s="30"/>
      <c r="V37" s="1" t="str">
        <f ca="1">IF(U37=Setup!$C$10,"Grant",IF('PSM Costs'!U37=Setup!$C$11,"Local",IF('PSM Costs'!U37=Setup!$C$12,"Other","")))</f>
        <v/>
      </c>
      <c r="W37" s="33"/>
      <c r="X37" s="36">
        <v>1</v>
      </c>
      <c r="Y37" s="33"/>
      <c r="Z37" s="36" t="str">
        <f t="shared" si="5"/>
        <v/>
      </c>
      <c r="AA37" s="35"/>
      <c r="AB37" s="32" t="str">
        <f t="shared" si="6"/>
        <v/>
      </c>
      <c r="AC37" s="35"/>
      <c r="AD37" s="32" t="str">
        <f t="shared" si="7"/>
        <v/>
      </c>
      <c r="AE37" s="35"/>
      <c r="AF37" s="36" t="str">
        <f t="shared" si="8"/>
        <v/>
      </c>
      <c r="AG37" s="36" t="str">
        <f t="shared" si="9"/>
        <v/>
      </c>
      <c r="AH37" s="36" t="str">
        <f t="shared" si="10"/>
        <v/>
      </c>
      <c r="AI37" s="55"/>
      <c r="AJ37" s="37"/>
      <c r="AK37" s="36">
        <v>1</v>
      </c>
      <c r="AL37" s="35"/>
      <c r="AM37" s="32" t="str">
        <f t="shared" si="11"/>
        <v/>
      </c>
      <c r="AN37" s="35"/>
      <c r="AO37" s="32" t="str">
        <f t="shared" si="12"/>
        <v/>
      </c>
      <c r="AP37" s="35"/>
      <c r="AQ37" s="32" t="str">
        <f t="shared" si="13"/>
        <v/>
      </c>
      <c r="AR37" s="35"/>
      <c r="AS37" s="36" t="str">
        <f t="shared" si="14"/>
        <v/>
      </c>
      <c r="AT37" s="36" t="str">
        <f t="shared" si="15"/>
        <v/>
      </c>
      <c r="AU37" s="36" t="str">
        <f t="shared" si="16"/>
        <v/>
      </c>
      <c r="AV37" s="55"/>
      <c r="AW37" s="34"/>
      <c r="AX37" s="36">
        <v>1</v>
      </c>
      <c r="AY37" s="34"/>
      <c r="AZ37" s="32" t="str">
        <f t="shared" si="17"/>
        <v/>
      </c>
      <c r="BA37" s="34"/>
      <c r="BB37" s="32" t="str">
        <f t="shared" si="18"/>
        <v/>
      </c>
      <c r="BC37" s="34"/>
      <c r="BD37" s="32" t="str">
        <f t="shared" si="19"/>
        <v/>
      </c>
      <c r="BE37" s="35"/>
      <c r="BF37" s="36" t="str">
        <f t="shared" si="20"/>
        <v/>
      </c>
      <c r="BG37" s="36" t="str">
        <f t="shared" si="21"/>
        <v/>
      </c>
      <c r="BH37" s="36" t="str">
        <f t="shared" si="22"/>
        <v/>
      </c>
      <c r="BI37" s="55"/>
      <c r="BJ37" s="34"/>
      <c r="BK37" s="36">
        <v>1</v>
      </c>
      <c r="BL37" s="34"/>
      <c r="BM37" s="32" t="str">
        <f t="shared" si="23"/>
        <v/>
      </c>
      <c r="BN37" s="34"/>
      <c r="BO37" s="32" t="str">
        <f t="shared" si="24"/>
        <v/>
      </c>
      <c r="BP37" s="34"/>
      <c r="BQ37" s="32" t="str">
        <f t="shared" si="25"/>
        <v/>
      </c>
      <c r="BR37" s="34"/>
      <c r="BS37" s="36" t="str">
        <f t="shared" si="26"/>
        <v/>
      </c>
      <c r="BT37" s="36" t="str">
        <f t="shared" si="27"/>
        <v/>
      </c>
      <c r="BU37" s="36" t="str">
        <f t="shared" si="28"/>
        <v/>
      </c>
      <c r="BV37" s="55"/>
      <c r="BW37" s="36" t="str">
        <f t="shared" si="29"/>
        <v/>
      </c>
      <c r="BX37" s="36" t="str">
        <f t="shared" si="29"/>
        <v/>
      </c>
      <c r="BY37" s="31"/>
      <c r="BZ37" s="38"/>
      <c r="CB37" s="120" t="e">
        <f t="shared" ca="1" si="0"/>
        <v>#VALUE!</v>
      </c>
      <c r="CC37" s="2" t="e">
        <f t="shared" ca="1" si="30"/>
        <v>#VALUE!</v>
      </c>
    </row>
    <row r="38" spans="1:81" s="2" customFormat="1" ht="25.15" customHeight="1" x14ac:dyDescent="0.25">
      <c r="A38" s="52" t="str">
        <f t="shared" si="31"/>
        <v/>
      </c>
      <c r="B38" s="157" t="e">
        <f t="shared" ca="1" si="1"/>
        <v>#VALUE!</v>
      </c>
      <c r="C38" s="157" t="e">
        <f t="shared" si="2"/>
        <v>#VALUE!</v>
      </c>
      <c r="D38" s="29"/>
      <c r="E38" s="155" t="str">
        <f ca="1">IFERROR(INDIRECT(ADDRESS(MATCH(D38,CatModules!C:C,0),2,1,1,"CatModules")),"")</f>
        <v/>
      </c>
      <c r="F38" s="96"/>
      <c r="G38" s="156" t="str">
        <f ca="1">IFERROR(INDIRECT(ADDRESS(MATCH(CONCATENATE(E38,"-",F38),CatInt!K:K,0),3,1,1,"CatInt")),"")</f>
        <v/>
      </c>
      <c r="H38" s="45" t="str">
        <f>IF(F38="","",VLOOKUP(F38,#REF!,2,FALSE))</f>
        <v/>
      </c>
      <c r="I38" s="29"/>
      <c r="J38" s="155" t="e">
        <f t="shared" si="3"/>
        <v>#VALUE!</v>
      </c>
      <c r="K38" s="155" t="e">
        <f t="shared" si="4"/>
        <v>#VALUE!</v>
      </c>
      <c r="L38" s="153"/>
      <c r="M38" s="53"/>
      <c r="N38" s="175">
        <v>0</v>
      </c>
      <c r="O38" s="147"/>
      <c r="P38" s="175">
        <v>0</v>
      </c>
      <c r="Q38" s="30"/>
      <c r="R38" s="149" t="str">
        <f>IFERROR(VLOOKUP(Q38,Setup!D$16:E$25,2,FALSE),"")</f>
        <v/>
      </c>
      <c r="S38" s="51" t="str">
        <f ca="1">IFERROR(IF(OR(I38="",VLOOKUP(I38,CatCostInp!$E$2:$K$88,7,FALSE)=0),"",VLOOKUP(I38,CatCostInp!$E$2:$K$88,7,FALSE)),"")</f>
        <v/>
      </c>
      <c r="T38" s="159" t="e">
        <f>VLOOKUP(U38,#REF!,2,FALSE)</f>
        <v>#REF!</v>
      </c>
      <c r="U38" s="30"/>
      <c r="V38" s="1" t="str">
        <f ca="1">IF(U38=Setup!$C$10,"Grant",IF('PSM Costs'!U38=Setup!$C$11,"Local",IF('PSM Costs'!U38=Setup!$C$12,"Other","")))</f>
        <v/>
      </c>
      <c r="W38" s="33"/>
      <c r="X38" s="36">
        <v>1</v>
      </c>
      <c r="Y38" s="33"/>
      <c r="Z38" s="36" t="str">
        <f t="shared" si="5"/>
        <v/>
      </c>
      <c r="AA38" s="35"/>
      <c r="AB38" s="32" t="str">
        <f t="shared" si="6"/>
        <v/>
      </c>
      <c r="AC38" s="35"/>
      <c r="AD38" s="32" t="str">
        <f t="shared" si="7"/>
        <v/>
      </c>
      <c r="AE38" s="35"/>
      <c r="AF38" s="36" t="str">
        <f t="shared" si="8"/>
        <v/>
      </c>
      <c r="AG38" s="36" t="str">
        <f t="shared" si="9"/>
        <v/>
      </c>
      <c r="AH38" s="36" t="str">
        <f t="shared" si="10"/>
        <v/>
      </c>
      <c r="AI38" s="55"/>
      <c r="AJ38" s="37"/>
      <c r="AK38" s="36">
        <v>1</v>
      </c>
      <c r="AL38" s="35"/>
      <c r="AM38" s="32" t="str">
        <f t="shared" si="11"/>
        <v/>
      </c>
      <c r="AN38" s="35"/>
      <c r="AO38" s="32" t="str">
        <f t="shared" si="12"/>
        <v/>
      </c>
      <c r="AP38" s="35"/>
      <c r="AQ38" s="32" t="str">
        <f t="shared" si="13"/>
        <v/>
      </c>
      <c r="AR38" s="35"/>
      <c r="AS38" s="36" t="str">
        <f t="shared" si="14"/>
        <v/>
      </c>
      <c r="AT38" s="36" t="str">
        <f t="shared" si="15"/>
        <v/>
      </c>
      <c r="AU38" s="36" t="str">
        <f t="shared" si="16"/>
        <v/>
      </c>
      <c r="AV38" s="55"/>
      <c r="AW38" s="34"/>
      <c r="AX38" s="36">
        <v>1</v>
      </c>
      <c r="AY38" s="34"/>
      <c r="AZ38" s="32" t="str">
        <f t="shared" si="17"/>
        <v/>
      </c>
      <c r="BA38" s="34"/>
      <c r="BB38" s="32" t="str">
        <f t="shared" si="18"/>
        <v/>
      </c>
      <c r="BC38" s="34"/>
      <c r="BD38" s="32" t="str">
        <f t="shared" si="19"/>
        <v/>
      </c>
      <c r="BE38" s="35"/>
      <c r="BF38" s="36" t="str">
        <f t="shared" si="20"/>
        <v/>
      </c>
      <c r="BG38" s="36" t="str">
        <f t="shared" si="21"/>
        <v/>
      </c>
      <c r="BH38" s="36" t="str">
        <f t="shared" si="22"/>
        <v/>
      </c>
      <c r="BI38" s="55"/>
      <c r="BJ38" s="34"/>
      <c r="BK38" s="36">
        <v>1</v>
      </c>
      <c r="BL38" s="34"/>
      <c r="BM38" s="32" t="str">
        <f t="shared" si="23"/>
        <v/>
      </c>
      <c r="BN38" s="34"/>
      <c r="BO38" s="32" t="str">
        <f t="shared" si="24"/>
        <v/>
      </c>
      <c r="BP38" s="34"/>
      <c r="BQ38" s="32" t="str">
        <f t="shared" si="25"/>
        <v/>
      </c>
      <c r="BR38" s="34"/>
      <c r="BS38" s="36" t="str">
        <f t="shared" si="26"/>
        <v/>
      </c>
      <c r="BT38" s="36" t="str">
        <f t="shared" si="27"/>
        <v/>
      </c>
      <c r="BU38" s="36" t="str">
        <f t="shared" si="28"/>
        <v/>
      </c>
      <c r="BV38" s="55"/>
      <c r="BW38" s="36" t="str">
        <f t="shared" si="29"/>
        <v/>
      </c>
      <c r="BX38" s="36" t="str">
        <f t="shared" si="29"/>
        <v/>
      </c>
      <c r="BY38" s="31"/>
      <c r="BZ38" s="38"/>
      <c r="CB38" s="120" t="e">
        <f t="shared" ca="1" si="0"/>
        <v>#VALUE!</v>
      </c>
      <c r="CC38" s="2" t="e">
        <f t="shared" ca="1" si="30"/>
        <v>#VALUE!</v>
      </c>
    </row>
    <row r="39" spans="1:81" s="2" customFormat="1" ht="25.15" customHeight="1" x14ac:dyDescent="0.25">
      <c r="A39" s="52" t="str">
        <f t="shared" si="31"/>
        <v/>
      </c>
      <c r="B39" s="157" t="e">
        <f t="shared" ca="1" si="1"/>
        <v>#VALUE!</v>
      </c>
      <c r="C39" s="157" t="e">
        <f t="shared" si="2"/>
        <v>#VALUE!</v>
      </c>
      <c r="D39" s="29"/>
      <c r="E39" s="155" t="str">
        <f ca="1">IFERROR(INDIRECT(ADDRESS(MATCH(D39,CatModules!C:C,0),2,1,1,"CatModules")),"")</f>
        <v/>
      </c>
      <c r="F39" s="96"/>
      <c r="G39" s="156" t="str">
        <f ca="1">IFERROR(INDIRECT(ADDRESS(MATCH(CONCATENATE(E39,"-",F39),CatInt!K:K,0),3,1,1,"CatInt")),"")</f>
        <v/>
      </c>
      <c r="H39" s="45" t="str">
        <f>IF(F39="","",VLOOKUP(F39,#REF!,2,FALSE))</f>
        <v/>
      </c>
      <c r="I39" s="29"/>
      <c r="J39" s="155" t="e">
        <f t="shared" si="3"/>
        <v>#VALUE!</v>
      </c>
      <c r="K39" s="155" t="e">
        <f t="shared" si="4"/>
        <v>#VALUE!</v>
      </c>
      <c r="L39" s="153"/>
      <c r="M39" s="53"/>
      <c r="N39" s="175">
        <v>0</v>
      </c>
      <c r="O39" s="147"/>
      <c r="P39" s="175">
        <v>0</v>
      </c>
      <c r="Q39" s="30"/>
      <c r="R39" s="149" t="str">
        <f>IFERROR(VLOOKUP(Q39,Setup!D$16:E$25,2,FALSE),"")</f>
        <v/>
      </c>
      <c r="S39" s="51" t="str">
        <f ca="1">IFERROR(IF(OR(I39="",VLOOKUP(I39,CatCostInp!$E$2:$K$88,7,FALSE)=0),"",VLOOKUP(I39,CatCostInp!$E$2:$K$88,7,FALSE)),"")</f>
        <v/>
      </c>
      <c r="T39" s="159" t="e">
        <f>VLOOKUP(U39,#REF!,2,FALSE)</f>
        <v>#REF!</v>
      </c>
      <c r="U39" s="30"/>
      <c r="V39" s="1" t="str">
        <f ca="1">IF(U39=Setup!$C$10,"Grant",IF('PSM Costs'!U39=Setup!$C$11,"Local",IF('PSM Costs'!U39=Setup!$C$12,"Other","")))</f>
        <v/>
      </c>
      <c r="W39" s="33"/>
      <c r="X39" s="36">
        <v>1</v>
      </c>
      <c r="Y39" s="33"/>
      <c r="Z39" s="36" t="str">
        <f t="shared" si="5"/>
        <v/>
      </c>
      <c r="AA39" s="35"/>
      <c r="AB39" s="32" t="str">
        <f t="shared" si="6"/>
        <v/>
      </c>
      <c r="AC39" s="35"/>
      <c r="AD39" s="32" t="str">
        <f t="shared" si="7"/>
        <v/>
      </c>
      <c r="AE39" s="35"/>
      <c r="AF39" s="36" t="str">
        <f t="shared" si="8"/>
        <v/>
      </c>
      <c r="AG39" s="36" t="str">
        <f t="shared" si="9"/>
        <v/>
      </c>
      <c r="AH39" s="36" t="str">
        <f t="shared" si="10"/>
        <v/>
      </c>
      <c r="AI39" s="55"/>
      <c r="AJ39" s="37"/>
      <c r="AK39" s="36">
        <v>1</v>
      </c>
      <c r="AL39" s="35"/>
      <c r="AM39" s="32" t="str">
        <f t="shared" si="11"/>
        <v/>
      </c>
      <c r="AN39" s="35"/>
      <c r="AO39" s="32" t="str">
        <f t="shared" si="12"/>
        <v/>
      </c>
      <c r="AP39" s="35"/>
      <c r="AQ39" s="32" t="str">
        <f t="shared" si="13"/>
        <v/>
      </c>
      <c r="AR39" s="35"/>
      <c r="AS39" s="36" t="str">
        <f t="shared" si="14"/>
        <v/>
      </c>
      <c r="AT39" s="36" t="str">
        <f t="shared" si="15"/>
        <v/>
      </c>
      <c r="AU39" s="36" t="str">
        <f t="shared" si="16"/>
        <v/>
      </c>
      <c r="AV39" s="55"/>
      <c r="AW39" s="34"/>
      <c r="AX39" s="36">
        <v>1</v>
      </c>
      <c r="AY39" s="34"/>
      <c r="AZ39" s="32" t="str">
        <f t="shared" si="17"/>
        <v/>
      </c>
      <c r="BA39" s="34"/>
      <c r="BB39" s="32" t="str">
        <f t="shared" si="18"/>
        <v/>
      </c>
      <c r="BC39" s="34"/>
      <c r="BD39" s="32" t="str">
        <f t="shared" si="19"/>
        <v/>
      </c>
      <c r="BE39" s="35"/>
      <c r="BF39" s="36" t="str">
        <f t="shared" si="20"/>
        <v/>
      </c>
      <c r="BG39" s="36" t="str">
        <f t="shared" si="21"/>
        <v/>
      </c>
      <c r="BH39" s="36" t="str">
        <f t="shared" si="22"/>
        <v/>
      </c>
      <c r="BI39" s="55"/>
      <c r="BJ39" s="34"/>
      <c r="BK39" s="36">
        <v>1</v>
      </c>
      <c r="BL39" s="34"/>
      <c r="BM39" s="32" t="str">
        <f t="shared" si="23"/>
        <v/>
      </c>
      <c r="BN39" s="34"/>
      <c r="BO39" s="32" t="str">
        <f t="shared" si="24"/>
        <v/>
      </c>
      <c r="BP39" s="34"/>
      <c r="BQ39" s="32" t="str">
        <f t="shared" si="25"/>
        <v/>
      </c>
      <c r="BR39" s="34"/>
      <c r="BS39" s="36" t="str">
        <f t="shared" si="26"/>
        <v/>
      </c>
      <c r="BT39" s="36" t="str">
        <f t="shared" si="27"/>
        <v/>
      </c>
      <c r="BU39" s="36" t="str">
        <f t="shared" si="28"/>
        <v/>
      </c>
      <c r="BV39" s="55"/>
      <c r="BW39" s="36" t="str">
        <f t="shared" si="29"/>
        <v/>
      </c>
      <c r="BX39" s="36" t="str">
        <f t="shared" si="29"/>
        <v/>
      </c>
      <c r="BY39" s="31"/>
      <c r="BZ39" s="38"/>
      <c r="CB39" s="120" t="e">
        <f t="shared" ca="1" si="0"/>
        <v>#VALUE!</v>
      </c>
      <c r="CC39" s="2" t="e">
        <f t="shared" ca="1" si="30"/>
        <v>#VALUE!</v>
      </c>
    </row>
    <row r="40" spans="1:81" s="2" customFormat="1" ht="25.15" customHeight="1" x14ac:dyDescent="0.25">
      <c r="A40" s="52" t="str">
        <f t="shared" si="31"/>
        <v/>
      </c>
      <c r="B40" s="157" t="e">
        <f t="shared" ca="1" si="1"/>
        <v>#VALUE!</v>
      </c>
      <c r="C40" s="157" t="e">
        <f t="shared" si="2"/>
        <v>#VALUE!</v>
      </c>
      <c r="D40" s="29"/>
      <c r="E40" s="155" t="str">
        <f ca="1">IFERROR(INDIRECT(ADDRESS(MATCH(D40,CatModules!C:C,0),2,1,1,"CatModules")),"")</f>
        <v/>
      </c>
      <c r="F40" s="96"/>
      <c r="G40" s="156" t="str">
        <f ca="1">IFERROR(INDIRECT(ADDRESS(MATCH(CONCATENATE(E40,"-",F40),CatInt!K:K,0),3,1,1,"CatInt")),"")</f>
        <v/>
      </c>
      <c r="H40" s="45" t="str">
        <f>IF(F40="","",VLOOKUP(F40,#REF!,2,FALSE))</f>
        <v/>
      </c>
      <c r="I40" s="29"/>
      <c r="J40" s="155" t="e">
        <f t="shared" si="3"/>
        <v>#VALUE!</v>
      </c>
      <c r="K40" s="155" t="e">
        <f t="shared" si="4"/>
        <v>#VALUE!</v>
      </c>
      <c r="L40" s="153"/>
      <c r="M40" s="53"/>
      <c r="N40" s="175">
        <v>0</v>
      </c>
      <c r="O40" s="147"/>
      <c r="P40" s="175">
        <v>0</v>
      </c>
      <c r="Q40" s="30"/>
      <c r="R40" s="149" t="str">
        <f>IFERROR(VLOOKUP(Q40,Setup!D$16:E$25,2,FALSE),"")</f>
        <v/>
      </c>
      <c r="S40" s="51" t="str">
        <f ca="1">IFERROR(IF(OR(I40="",VLOOKUP(I40,CatCostInp!$E$2:$K$88,7,FALSE)=0),"",VLOOKUP(I40,CatCostInp!$E$2:$K$88,7,FALSE)),"")</f>
        <v/>
      </c>
      <c r="T40" s="159" t="e">
        <f>VLOOKUP(U40,#REF!,2,FALSE)</f>
        <v>#REF!</v>
      </c>
      <c r="U40" s="30"/>
      <c r="V40" s="1" t="str">
        <f ca="1">IF(U40=Setup!$C$10,"Grant",IF('PSM Costs'!U40=Setup!$C$11,"Local",IF('PSM Costs'!U40=Setup!$C$12,"Other","")))</f>
        <v/>
      </c>
      <c r="W40" s="33"/>
      <c r="X40" s="36">
        <v>1</v>
      </c>
      <c r="Y40" s="33"/>
      <c r="Z40" s="36" t="str">
        <f t="shared" si="5"/>
        <v/>
      </c>
      <c r="AA40" s="35"/>
      <c r="AB40" s="32" t="str">
        <f t="shared" si="6"/>
        <v/>
      </c>
      <c r="AC40" s="35"/>
      <c r="AD40" s="32" t="str">
        <f t="shared" si="7"/>
        <v/>
      </c>
      <c r="AE40" s="35"/>
      <c r="AF40" s="36" t="str">
        <f t="shared" si="8"/>
        <v/>
      </c>
      <c r="AG40" s="36" t="str">
        <f t="shared" si="9"/>
        <v/>
      </c>
      <c r="AH40" s="36" t="str">
        <f t="shared" si="10"/>
        <v/>
      </c>
      <c r="AI40" s="55"/>
      <c r="AJ40" s="37"/>
      <c r="AK40" s="36">
        <v>1</v>
      </c>
      <c r="AL40" s="35"/>
      <c r="AM40" s="32" t="str">
        <f t="shared" si="11"/>
        <v/>
      </c>
      <c r="AN40" s="35"/>
      <c r="AO40" s="32" t="str">
        <f t="shared" si="12"/>
        <v/>
      </c>
      <c r="AP40" s="35"/>
      <c r="AQ40" s="32" t="str">
        <f t="shared" si="13"/>
        <v/>
      </c>
      <c r="AR40" s="35"/>
      <c r="AS40" s="36" t="str">
        <f t="shared" si="14"/>
        <v/>
      </c>
      <c r="AT40" s="36" t="str">
        <f t="shared" si="15"/>
        <v/>
      </c>
      <c r="AU40" s="36" t="str">
        <f t="shared" si="16"/>
        <v/>
      </c>
      <c r="AV40" s="55"/>
      <c r="AW40" s="34"/>
      <c r="AX40" s="36">
        <v>1</v>
      </c>
      <c r="AY40" s="34"/>
      <c r="AZ40" s="32" t="str">
        <f t="shared" si="17"/>
        <v/>
      </c>
      <c r="BA40" s="34"/>
      <c r="BB40" s="32" t="str">
        <f t="shared" si="18"/>
        <v/>
      </c>
      <c r="BC40" s="34"/>
      <c r="BD40" s="32" t="str">
        <f t="shared" si="19"/>
        <v/>
      </c>
      <c r="BE40" s="35"/>
      <c r="BF40" s="36" t="str">
        <f t="shared" si="20"/>
        <v/>
      </c>
      <c r="BG40" s="36" t="str">
        <f t="shared" si="21"/>
        <v/>
      </c>
      <c r="BH40" s="36" t="str">
        <f t="shared" si="22"/>
        <v/>
      </c>
      <c r="BI40" s="55"/>
      <c r="BJ40" s="34"/>
      <c r="BK40" s="36">
        <v>1</v>
      </c>
      <c r="BL40" s="34"/>
      <c r="BM40" s="32" t="str">
        <f t="shared" si="23"/>
        <v/>
      </c>
      <c r="BN40" s="34"/>
      <c r="BO40" s="32" t="str">
        <f t="shared" si="24"/>
        <v/>
      </c>
      <c r="BP40" s="34"/>
      <c r="BQ40" s="32" t="str">
        <f t="shared" si="25"/>
        <v/>
      </c>
      <c r="BR40" s="34"/>
      <c r="BS40" s="36" t="str">
        <f t="shared" si="26"/>
        <v/>
      </c>
      <c r="BT40" s="36" t="str">
        <f t="shared" si="27"/>
        <v/>
      </c>
      <c r="BU40" s="36" t="str">
        <f t="shared" si="28"/>
        <v/>
      </c>
      <c r="BV40" s="55"/>
      <c r="BW40" s="36" t="str">
        <f t="shared" si="29"/>
        <v/>
      </c>
      <c r="BX40" s="36" t="str">
        <f t="shared" si="29"/>
        <v/>
      </c>
      <c r="BY40" s="31"/>
      <c r="BZ40" s="38"/>
      <c r="CB40" s="120" t="e">
        <f t="shared" ca="1" si="0"/>
        <v>#VALUE!</v>
      </c>
      <c r="CC40" s="2" t="e">
        <f t="shared" ca="1" si="30"/>
        <v>#VALUE!</v>
      </c>
    </row>
    <row r="41" spans="1:81" s="2" customFormat="1" ht="25.15" customHeight="1" x14ac:dyDescent="0.25">
      <c r="A41" s="52" t="str">
        <f t="shared" si="31"/>
        <v/>
      </c>
      <c r="B41" s="157" t="e">
        <f t="shared" ca="1" si="1"/>
        <v>#VALUE!</v>
      </c>
      <c r="C41" s="157" t="e">
        <f t="shared" si="2"/>
        <v>#VALUE!</v>
      </c>
      <c r="D41" s="29"/>
      <c r="E41" s="155" t="str">
        <f ca="1">IFERROR(INDIRECT(ADDRESS(MATCH(D41,CatModules!C:C,0),2,1,1,"CatModules")),"")</f>
        <v/>
      </c>
      <c r="F41" s="96"/>
      <c r="G41" s="156" t="str">
        <f ca="1">IFERROR(INDIRECT(ADDRESS(MATCH(CONCATENATE(E41,"-",F41),CatInt!K:K,0),3,1,1,"CatInt")),"")</f>
        <v/>
      </c>
      <c r="H41" s="45" t="str">
        <f>IF(F41="","",VLOOKUP(F41,#REF!,2,FALSE))</f>
        <v/>
      </c>
      <c r="I41" s="29"/>
      <c r="J41" s="155" t="e">
        <f t="shared" si="3"/>
        <v>#VALUE!</v>
      </c>
      <c r="K41" s="155" t="e">
        <f t="shared" si="4"/>
        <v>#VALUE!</v>
      </c>
      <c r="L41" s="153"/>
      <c r="M41" s="53"/>
      <c r="N41" s="175">
        <v>0</v>
      </c>
      <c r="O41" s="147"/>
      <c r="P41" s="175">
        <v>0</v>
      </c>
      <c r="Q41" s="30"/>
      <c r="R41" s="149" t="str">
        <f>IFERROR(VLOOKUP(Q41,Setup!D$16:E$25,2,FALSE),"")</f>
        <v/>
      </c>
      <c r="S41" s="51" t="str">
        <f ca="1">IFERROR(IF(OR(I41="",VLOOKUP(I41,CatCostInp!$E$2:$K$88,7,FALSE)=0),"",VLOOKUP(I41,CatCostInp!$E$2:$K$88,7,FALSE)),"")</f>
        <v/>
      </c>
      <c r="T41" s="159" t="e">
        <f>VLOOKUP(U41,#REF!,2,FALSE)</f>
        <v>#REF!</v>
      </c>
      <c r="U41" s="30"/>
      <c r="V41" s="1" t="str">
        <f ca="1">IF(U41=Setup!$C$10,"Grant",IF('PSM Costs'!U41=Setup!$C$11,"Local",IF('PSM Costs'!U41=Setup!$C$12,"Other","")))</f>
        <v/>
      </c>
      <c r="W41" s="33"/>
      <c r="X41" s="36">
        <v>1</v>
      </c>
      <c r="Y41" s="33"/>
      <c r="Z41" s="36" t="str">
        <f t="shared" si="5"/>
        <v/>
      </c>
      <c r="AA41" s="35"/>
      <c r="AB41" s="32" t="str">
        <f t="shared" si="6"/>
        <v/>
      </c>
      <c r="AC41" s="35"/>
      <c r="AD41" s="32" t="str">
        <f t="shared" si="7"/>
        <v/>
      </c>
      <c r="AE41" s="35"/>
      <c r="AF41" s="36" t="str">
        <f t="shared" si="8"/>
        <v/>
      </c>
      <c r="AG41" s="36" t="str">
        <f t="shared" si="9"/>
        <v/>
      </c>
      <c r="AH41" s="36" t="str">
        <f t="shared" si="10"/>
        <v/>
      </c>
      <c r="AI41" s="55"/>
      <c r="AJ41" s="37"/>
      <c r="AK41" s="36">
        <v>1</v>
      </c>
      <c r="AL41" s="35"/>
      <c r="AM41" s="32" t="str">
        <f t="shared" si="11"/>
        <v/>
      </c>
      <c r="AN41" s="35"/>
      <c r="AO41" s="32" t="str">
        <f t="shared" si="12"/>
        <v/>
      </c>
      <c r="AP41" s="35"/>
      <c r="AQ41" s="32" t="str">
        <f t="shared" si="13"/>
        <v/>
      </c>
      <c r="AR41" s="35"/>
      <c r="AS41" s="36" t="str">
        <f t="shared" si="14"/>
        <v/>
      </c>
      <c r="AT41" s="36" t="str">
        <f t="shared" si="15"/>
        <v/>
      </c>
      <c r="AU41" s="36" t="str">
        <f t="shared" si="16"/>
        <v/>
      </c>
      <c r="AV41" s="55"/>
      <c r="AW41" s="34"/>
      <c r="AX41" s="36">
        <v>1</v>
      </c>
      <c r="AY41" s="34"/>
      <c r="AZ41" s="32" t="str">
        <f t="shared" si="17"/>
        <v/>
      </c>
      <c r="BA41" s="34"/>
      <c r="BB41" s="32" t="str">
        <f t="shared" si="18"/>
        <v/>
      </c>
      <c r="BC41" s="34"/>
      <c r="BD41" s="32" t="str">
        <f t="shared" si="19"/>
        <v/>
      </c>
      <c r="BE41" s="35"/>
      <c r="BF41" s="36" t="str">
        <f t="shared" si="20"/>
        <v/>
      </c>
      <c r="BG41" s="36" t="str">
        <f t="shared" si="21"/>
        <v/>
      </c>
      <c r="BH41" s="36" t="str">
        <f t="shared" si="22"/>
        <v/>
      </c>
      <c r="BI41" s="55"/>
      <c r="BJ41" s="34"/>
      <c r="BK41" s="36">
        <v>1</v>
      </c>
      <c r="BL41" s="34"/>
      <c r="BM41" s="32" t="str">
        <f t="shared" si="23"/>
        <v/>
      </c>
      <c r="BN41" s="34"/>
      <c r="BO41" s="32" t="str">
        <f t="shared" si="24"/>
        <v/>
      </c>
      <c r="BP41" s="34"/>
      <c r="BQ41" s="32" t="str">
        <f t="shared" si="25"/>
        <v/>
      </c>
      <c r="BR41" s="34"/>
      <c r="BS41" s="36" t="str">
        <f t="shared" si="26"/>
        <v/>
      </c>
      <c r="BT41" s="36" t="str">
        <f t="shared" si="27"/>
        <v/>
      </c>
      <c r="BU41" s="36" t="str">
        <f t="shared" si="28"/>
        <v/>
      </c>
      <c r="BV41" s="55"/>
      <c r="BW41" s="36" t="str">
        <f t="shared" si="29"/>
        <v/>
      </c>
      <c r="BX41" s="36" t="str">
        <f t="shared" si="29"/>
        <v/>
      </c>
      <c r="BY41" s="31"/>
      <c r="BZ41" s="38"/>
      <c r="CB41" s="120" t="e">
        <f t="shared" ca="1" si="0"/>
        <v>#VALUE!</v>
      </c>
      <c r="CC41" s="2" t="e">
        <f t="shared" ca="1" si="30"/>
        <v>#VALUE!</v>
      </c>
    </row>
    <row r="42" spans="1:81" s="2" customFormat="1" ht="25.15" customHeight="1" x14ac:dyDescent="0.25">
      <c r="A42" s="52" t="str">
        <f t="shared" si="31"/>
        <v/>
      </c>
      <c r="B42" s="157" t="e">
        <f t="shared" ca="1" si="1"/>
        <v>#VALUE!</v>
      </c>
      <c r="C42" s="157" t="e">
        <f t="shared" si="2"/>
        <v>#VALUE!</v>
      </c>
      <c r="D42" s="29"/>
      <c r="E42" s="155" t="str">
        <f ca="1">IFERROR(INDIRECT(ADDRESS(MATCH(D42,CatModules!C:C,0),2,1,1,"CatModules")),"")</f>
        <v/>
      </c>
      <c r="F42" s="96"/>
      <c r="G42" s="156" t="str">
        <f ca="1">IFERROR(INDIRECT(ADDRESS(MATCH(CONCATENATE(E42,"-",F42),CatInt!K:K,0),3,1,1,"CatInt")),"")</f>
        <v/>
      </c>
      <c r="H42" s="45" t="str">
        <f>IF(F42="","",VLOOKUP(F42,#REF!,2,FALSE))</f>
        <v/>
      </c>
      <c r="I42" s="29"/>
      <c r="J42" s="155" t="e">
        <f t="shared" si="3"/>
        <v>#VALUE!</v>
      </c>
      <c r="K42" s="155" t="e">
        <f t="shared" si="4"/>
        <v>#VALUE!</v>
      </c>
      <c r="L42" s="153"/>
      <c r="M42" s="53"/>
      <c r="N42" s="175">
        <v>0</v>
      </c>
      <c r="O42" s="147"/>
      <c r="P42" s="175">
        <v>0</v>
      </c>
      <c r="Q42" s="30"/>
      <c r="R42" s="149" t="str">
        <f>IFERROR(VLOOKUP(Q42,Setup!D$16:E$25,2,FALSE),"")</f>
        <v/>
      </c>
      <c r="S42" s="51" t="str">
        <f ca="1">IFERROR(IF(OR(I42="",VLOOKUP(I42,CatCostInp!$E$2:$K$88,7,FALSE)=0),"",VLOOKUP(I42,CatCostInp!$E$2:$K$88,7,FALSE)),"")</f>
        <v/>
      </c>
      <c r="T42" s="159" t="e">
        <f>VLOOKUP(U42,#REF!,2,FALSE)</f>
        <v>#REF!</v>
      </c>
      <c r="U42" s="30"/>
      <c r="V42" s="1" t="str">
        <f ca="1">IF(U42=Setup!$C$10,"Grant",IF('PSM Costs'!U42=Setup!$C$11,"Local",IF('PSM Costs'!U42=Setup!$C$12,"Other","")))</f>
        <v/>
      </c>
      <c r="W42" s="33"/>
      <c r="X42" s="36">
        <v>1</v>
      </c>
      <c r="Y42" s="33"/>
      <c r="Z42" s="36" t="str">
        <f t="shared" si="5"/>
        <v/>
      </c>
      <c r="AA42" s="35"/>
      <c r="AB42" s="32" t="str">
        <f t="shared" si="6"/>
        <v/>
      </c>
      <c r="AC42" s="35"/>
      <c r="AD42" s="32" t="str">
        <f t="shared" si="7"/>
        <v/>
      </c>
      <c r="AE42" s="35"/>
      <c r="AF42" s="36" t="str">
        <f t="shared" si="8"/>
        <v/>
      </c>
      <c r="AG42" s="36" t="str">
        <f t="shared" si="9"/>
        <v/>
      </c>
      <c r="AH42" s="36" t="str">
        <f t="shared" si="10"/>
        <v/>
      </c>
      <c r="AI42" s="55"/>
      <c r="AJ42" s="37"/>
      <c r="AK42" s="36">
        <v>1</v>
      </c>
      <c r="AL42" s="35"/>
      <c r="AM42" s="32" t="str">
        <f t="shared" si="11"/>
        <v/>
      </c>
      <c r="AN42" s="35"/>
      <c r="AO42" s="32" t="str">
        <f t="shared" si="12"/>
        <v/>
      </c>
      <c r="AP42" s="35"/>
      <c r="AQ42" s="32" t="str">
        <f t="shared" si="13"/>
        <v/>
      </c>
      <c r="AR42" s="35"/>
      <c r="AS42" s="36" t="str">
        <f t="shared" si="14"/>
        <v/>
      </c>
      <c r="AT42" s="36" t="str">
        <f t="shared" si="15"/>
        <v/>
      </c>
      <c r="AU42" s="36" t="str">
        <f t="shared" si="16"/>
        <v/>
      </c>
      <c r="AV42" s="55"/>
      <c r="AW42" s="34"/>
      <c r="AX42" s="36">
        <v>1</v>
      </c>
      <c r="AY42" s="34"/>
      <c r="AZ42" s="32" t="str">
        <f t="shared" si="17"/>
        <v/>
      </c>
      <c r="BA42" s="34"/>
      <c r="BB42" s="32" t="str">
        <f t="shared" si="18"/>
        <v/>
      </c>
      <c r="BC42" s="34"/>
      <c r="BD42" s="32" t="str">
        <f t="shared" si="19"/>
        <v/>
      </c>
      <c r="BE42" s="35"/>
      <c r="BF42" s="36" t="str">
        <f t="shared" si="20"/>
        <v/>
      </c>
      <c r="BG42" s="36" t="str">
        <f t="shared" si="21"/>
        <v/>
      </c>
      <c r="BH42" s="36" t="str">
        <f t="shared" si="22"/>
        <v/>
      </c>
      <c r="BI42" s="55"/>
      <c r="BJ42" s="34"/>
      <c r="BK42" s="36">
        <v>1</v>
      </c>
      <c r="BL42" s="34"/>
      <c r="BM42" s="32" t="str">
        <f t="shared" si="23"/>
        <v/>
      </c>
      <c r="BN42" s="34"/>
      <c r="BO42" s="32" t="str">
        <f t="shared" si="24"/>
        <v/>
      </c>
      <c r="BP42" s="34"/>
      <c r="BQ42" s="32" t="str">
        <f t="shared" si="25"/>
        <v/>
      </c>
      <c r="BR42" s="34"/>
      <c r="BS42" s="36" t="str">
        <f t="shared" si="26"/>
        <v/>
      </c>
      <c r="BT42" s="36" t="str">
        <f t="shared" si="27"/>
        <v/>
      </c>
      <c r="BU42" s="36" t="str">
        <f t="shared" si="28"/>
        <v/>
      </c>
      <c r="BV42" s="55"/>
      <c r="BW42" s="36" t="str">
        <f t="shared" si="29"/>
        <v/>
      </c>
      <c r="BX42" s="36" t="str">
        <f t="shared" si="29"/>
        <v/>
      </c>
      <c r="BY42" s="31"/>
      <c r="BZ42" s="38"/>
      <c r="CB42" s="120" t="e">
        <f t="shared" ca="1" si="0"/>
        <v>#VALUE!</v>
      </c>
      <c r="CC42" s="2" t="e">
        <f t="shared" ca="1" si="30"/>
        <v>#VALUE!</v>
      </c>
    </row>
    <row r="43" spans="1:81" s="2" customFormat="1" ht="25.15" customHeight="1" x14ac:dyDescent="0.25">
      <c r="A43" s="52" t="str">
        <f t="shared" si="31"/>
        <v/>
      </c>
      <c r="B43" s="157" t="e">
        <f t="shared" ca="1" si="1"/>
        <v>#VALUE!</v>
      </c>
      <c r="C43" s="157" t="e">
        <f t="shared" si="2"/>
        <v>#VALUE!</v>
      </c>
      <c r="D43" s="29"/>
      <c r="E43" s="155" t="str">
        <f ca="1">IFERROR(INDIRECT(ADDRESS(MATCH(D43,CatModules!C:C,0),2,1,1,"CatModules")),"")</f>
        <v/>
      </c>
      <c r="F43" s="96"/>
      <c r="G43" s="156" t="str">
        <f ca="1">IFERROR(INDIRECT(ADDRESS(MATCH(CONCATENATE(E43,"-",F43),CatInt!K:K,0),3,1,1,"CatInt")),"")</f>
        <v/>
      </c>
      <c r="H43" s="45" t="str">
        <f>IF(F43="","",VLOOKUP(F43,#REF!,2,FALSE))</f>
        <v/>
      </c>
      <c r="I43" s="29"/>
      <c r="J43" s="155" t="e">
        <f t="shared" si="3"/>
        <v>#VALUE!</v>
      </c>
      <c r="K43" s="155" t="e">
        <f t="shared" si="4"/>
        <v>#VALUE!</v>
      </c>
      <c r="L43" s="153"/>
      <c r="M43" s="53"/>
      <c r="N43" s="175">
        <v>0</v>
      </c>
      <c r="O43" s="147"/>
      <c r="P43" s="175">
        <v>0</v>
      </c>
      <c r="Q43" s="30"/>
      <c r="R43" s="149" t="str">
        <f>IFERROR(VLOOKUP(Q43,Setup!D$16:E$25,2,FALSE),"")</f>
        <v/>
      </c>
      <c r="S43" s="51" t="str">
        <f ca="1">IFERROR(IF(OR(I43="",VLOOKUP(I43,CatCostInp!$E$2:$K$88,7,FALSE)=0),"",VLOOKUP(I43,CatCostInp!$E$2:$K$88,7,FALSE)),"")</f>
        <v/>
      </c>
      <c r="T43" s="159" t="e">
        <f>VLOOKUP(U43,#REF!,2,FALSE)</f>
        <v>#REF!</v>
      </c>
      <c r="U43" s="30"/>
      <c r="V43" s="1" t="str">
        <f ca="1">IF(U43=Setup!$C$10,"Grant",IF('PSM Costs'!U43=Setup!$C$11,"Local",IF('PSM Costs'!U43=Setup!$C$12,"Other","")))</f>
        <v/>
      </c>
      <c r="W43" s="33"/>
      <c r="X43" s="36">
        <v>1</v>
      </c>
      <c r="Y43" s="33"/>
      <c r="Z43" s="36" t="str">
        <f t="shared" si="5"/>
        <v/>
      </c>
      <c r="AA43" s="35"/>
      <c r="AB43" s="32" t="str">
        <f t="shared" si="6"/>
        <v/>
      </c>
      <c r="AC43" s="35"/>
      <c r="AD43" s="32" t="str">
        <f t="shared" si="7"/>
        <v/>
      </c>
      <c r="AE43" s="35"/>
      <c r="AF43" s="36" t="str">
        <f t="shared" si="8"/>
        <v/>
      </c>
      <c r="AG43" s="36" t="str">
        <f t="shared" si="9"/>
        <v/>
      </c>
      <c r="AH43" s="36" t="str">
        <f t="shared" si="10"/>
        <v/>
      </c>
      <c r="AI43" s="55"/>
      <c r="AJ43" s="37"/>
      <c r="AK43" s="36">
        <v>1</v>
      </c>
      <c r="AL43" s="35"/>
      <c r="AM43" s="32" t="str">
        <f t="shared" si="11"/>
        <v/>
      </c>
      <c r="AN43" s="35"/>
      <c r="AO43" s="32" t="str">
        <f t="shared" si="12"/>
        <v/>
      </c>
      <c r="AP43" s="35"/>
      <c r="AQ43" s="32" t="str">
        <f t="shared" si="13"/>
        <v/>
      </c>
      <c r="AR43" s="35"/>
      <c r="AS43" s="36" t="str">
        <f t="shared" si="14"/>
        <v/>
      </c>
      <c r="AT43" s="36" t="str">
        <f t="shared" si="15"/>
        <v/>
      </c>
      <c r="AU43" s="36" t="str">
        <f t="shared" si="16"/>
        <v/>
      </c>
      <c r="AV43" s="55"/>
      <c r="AW43" s="34"/>
      <c r="AX43" s="36">
        <v>1</v>
      </c>
      <c r="AY43" s="34"/>
      <c r="AZ43" s="32" t="str">
        <f t="shared" si="17"/>
        <v/>
      </c>
      <c r="BA43" s="34"/>
      <c r="BB43" s="32" t="str">
        <f t="shared" si="18"/>
        <v/>
      </c>
      <c r="BC43" s="34"/>
      <c r="BD43" s="32" t="str">
        <f t="shared" si="19"/>
        <v/>
      </c>
      <c r="BE43" s="35"/>
      <c r="BF43" s="36" t="str">
        <f t="shared" si="20"/>
        <v/>
      </c>
      <c r="BG43" s="36" t="str">
        <f t="shared" si="21"/>
        <v/>
      </c>
      <c r="BH43" s="36" t="str">
        <f t="shared" si="22"/>
        <v/>
      </c>
      <c r="BI43" s="55"/>
      <c r="BJ43" s="34"/>
      <c r="BK43" s="36">
        <v>1</v>
      </c>
      <c r="BL43" s="34"/>
      <c r="BM43" s="32" t="str">
        <f t="shared" si="23"/>
        <v/>
      </c>
      <c r="BN43" s="34"/>
      <c r="BO43" s="32" t="str">
        <f t="shared" si="24"/>
        <v/>
      </c>
      <c r="BP43" s="34"/>
      <c r="BQ43" s="32" t="str">
        <f t="shared" si="25"/>
        <v/>
      </c>
      <c r="BR43" s="34"/>
      <c r="BS43" s="36" t="str">
        <f t="shared" si="26"/>
        <v/>
      </c>
      <c r="BT43" s="36" t="str">
        <f t="shared" si="27"/>
        <v/>
      </c>
      <c r="BU43" s="36" t="str">
        <f t="shared" si="28"/>
        <v/>
      </c>
      <c r="BV43" s="55"/>
      <c r="BW43" s="36" t="str">
        <f t="shared" si="29"/>
        <v/>
      </c>
      <c r="BX43" s="36" t="str">
        <f t="shared" si="29"/>
        <v/>
      </c>
      <c r="BY43" s="31"/>
      <c r="BZ43" s="38"/>
      <c r="CB43" s="120" t="e">
        <f t="shared" ca="1" si="0"/>
        <v>#VALUE!</v>
      </c>
      <c r="CC43" s="2" t="e">
        <f t="shared" ca="1" si="30"/>
        <v>#VALUE!</v>
      </c>
    </row>
    <row r="44" spans="1:81" s="2" customFormat="1" ht="25.15" customHeight="1" x14ac:dyDescent="0.25">
      <c r="A44" s="52" t="str">
        <f t="shared" si="31"/>
        <v/>
      </c>
      <c r="B44" s="157" t="e">
        <f t="shared" ca="1" si="1"/>
        <v>#VALUE!</v>
      </c>
      <c r="C44" s="157" t="e">
        <f t="shared" si="2"/>
        <v>#VALUE!</v>
      </c>
      <c r="D44" s="29"/>
      <c r="E44" s="155" t="str">
        <f ca="1">IFERROR(INDIRECT(ADDRESS(MATCH(D44,CatModules!C:C,0),2,1,1,"CatModules")),"")</f>
        <v/>
      </c>
      <c r="F44" s="96"/>
      <c r="G44" s="156" t="str">
        <f ca="1">IFERROR(INDIRECT(ADDRESS(MATCH(CONCATENATE(E44,"-",F44),CatInt!K:K,0),3,1,1,"CatInt")),"")</f>
        <v/>
      </c>
      <c r="H44" s="45" t="str">
        <f>IF(F44="","",VLOOKUP(F44,#REF!,2,FALSE))</f>
        <v/>
      </c>
      <c r="I44" s="29"/>
      <c r="J44" s="155" t="e">
        <f t="shared" si="3"/>
        <v>#VALUE!</v>
      </c>
      <c r="K44" s="155" t="e">
        <f t="shared" si="4"/>
        <v>#VALUE!</v>
      </c>
      <c r="L44" s="153"/>
      <c r="M44" s="53"/>
      <c r="N44" s="175">
        <v>0</v>
      </c>
      <c r="O44" s="147"/>
      <c r="P44" s="175">
        <v>0</v>
      </c>
      <c r="Q44" s="30"/>
      <c r="R44" s="149" t="str">
        <f>IFERROR(VLOOKUP(Q44,Setup!D$16:E$25,2,FALSE),"")</f>
        <v/>
      </c>
      <c r="S44" s="51" t="str">
        <f ca="1">IFERROR(IF(OR(I44="",VLOOKUP(I44,CatCostInp!$E$2:$K$88,7,FALSE)=0),"",VLOOKUP(I44,CatCostInp!$E$2:$K$88,7,FALSE)),"")</f>
        <v/>
      </c>
      <c r="T44" s="159" t="e">
        <f>VLOOKUP(U44,#REF!,2,FALSE)</f>
        <v>#REF!</v>
      </c>
      <c r="U44" s="30"/>
      <c r="V44" s="1" t="str">
        <f ca="1">IF(U44=Setup!$C$10,"Grant",IF('PSM Costs'!U44=Setup!$C$11,"Local",IF('PSM Costs'!U44=Setup!$C$12,"Other","")))</f>
        <v/>
      </c>
      <c r="W44" s="33"/>
      <c r="X44" s="36">
        <v>1</v>
      </c>
      <c r="Y44" s="33"/>
      <c r="Z44" s="36" t="str">
        <f t="shared" si="5"/>
        <v/>
      </c>
      <c r="AA44" s="35"/>
      <c r="AB44" s="32" t="str">
        <f t="shared" si="6"/>
        <v/>
      </c>
      <c r="AC44" s="35"/>
      <c r="AD44" s="32" t="str">
        <f t="shared" si="7"/>
        <v/>
      </c>
      <c r="AE44" s="35"/>
      <c r="AF44" s="36" t="str">
        <f t="shared" si="8"/>
        <v/>
      </c>
      <c r="AG44" s="36" t="str">
        <f t="shared" si="9"/>
        <v/>
      </c>
      <c r="AH44" s="36" t="str">
        <f t="shared" si="10"/>
        <v/>
      </c>
      <c r="AI44" s="55"/>
      <c r="AJ44" s="37"/>
      <c r="AK44" s="36">
        <v>1</v>
      </c>
      <c r="AL44" s="35"/>
      <c r="AM44" s="32" t="str">
        <f t="shared" si="11"/>
        <v/>
      </c>
      <c r="AN44" s="35"/>
      <c r="AO44" s="32" t="str">
        <f t="shared" si="12"/>
        <v/>
      </c>
      <c r="AP44" s="35"/>
      <c r="AQ44" s="32" t="str">
        <f t="shared" si="13"/>
        <v/>
      </c>
      <c r="AR44" s="35"/>
      <c r="AS44" s="36" t="str">
        <f t="shared" si="14"/>
        <v/>
      </c>
      <c r="AT44" s="36" t="str">
        <f t="shared" si="15"/>
        <v/>
      </c>
      <c r="AU44" s="36" t="str">
        <f t="shared" si="16"/>
        <v/>
      </c>
      <c r="AV44" s="55"/>
      <c r="AW44" s="34"/>
      <c r="AX44" s="36">
        <v>1</v>
      </c>
      <c r="AY44" s="34"/>
      <c r="AZ44" s="32" t="str">
        <f t="shared" si="17"/>
        <v/>
      </c>
      <c r="BA44" s="34"/>
      <c r="BB44" s="32" t="str">
        <f t="shared" si="18"/>
        <v/>
      </c>
      <c r="BC44" s="34"/>
      <c r="BD44" s="32" t="str">
        <f t="shared" si="19"/>
        <v/>
      </c>
      <c r="BE44" s="35"/>
      <c r="BF44" s="36" t="str">
        <f t="shared" si="20"/>
        <v/>
      </c>
      <c r="BG44" s="36" t="str">
        <f t="shared" si="21"/>
        <v/>
      </c>
      <c r="BH44" s="36" t="str">
        <f t="shared" si="22"/>
        <v/>
      </c>
      <c r="BI44" s="55"/>
      <c r="BJ44" s="34"/>
      <c r="BK44" s="36">
        <v>1</v>
      </c>
      <c r="BL44" s="34"/>
      <c r="BM44" s="32" t="str">
        <f t="shared" si="23"/>
        <v/>
      </c>
      <c r="BN44" s="34"/>
      <c r="BO44" s="32" t="str">
        <f t="shared" si="24"/>
        <v/>
      </c>
      <c r="BP44" s="34"/>
      <c r="BQ44" s="32" t="str">
        <f t="shared" si="25"/>
        <v/>
      </c>
      <c r="BR44" s="34"/>
      <c r="BS44" s="36" t="str">
        <f t="shared" si="26"/>
        <v/>
      </c>
      <c r="BT44" s="36" t="str">
        <f t="shared" si="27"/>
        <v/>
      </c>
      <c r="BU44" s="36" t="str">
        <f t="shared" si="28"/>
        <v/>
      </c>
      <c r="BV44" s="55"/>
      <c r="BW44" s="36" t="str">
        <f t="shared" si="29"/>
        <v/>
      </c>
      <c r="BX44" s="36" t="str">
        <f t="shared" si="29"/>
        <v/>
      </c>
      <c r="BY44" s="31"/>
      <c r="BZ44" s="38"/>
      <c r="CB44" s="120" t="e">
        <f t="shared" ca="1" si="0"/>
        <v>#VALUE!</v>
      </c>
      <c r="CC44" s="2" t="e">
        <f t="shared" ca="1" si="30"/>
        <v>#VALUE!</v>
      </c>
    </row>
    <row r="45" spans="1:81" s="2" customFormat="1" ht="25.15" customHeight="1" x14ac:dyDescent="0.25">
      <c r="A45" s="52" t="str">
        <f t="shared" si="31"/>
        <v/>
      </c>
      <c r="B45" s="157" t="e">
        <f t="shared" ca="1" si="1"/>
        <v>#VALUE!</v>
      </c>
      <c r="C45" s="157" t="e">
        <f t="shared" si="2"/>
        <v>#VALUE!</v>
      </c>
      <c r="D45" s="29"/>
      <c r="E45" s="155" t="str">
        <f ca="1">IFERROR(INDIRECT(ADDRESS(MATCH(D45,CatModules!C:C,0),2,1,1,"CatModules")),"")</f>
        <v/>
      </c>
      <c r="F45" s="96"/>
      <c r="G45" s="156" t="str">
        <f ca="1">IFERROR(INDIRECT(ADDRESS(MATCH(CONCATENATE(E45,"-",F45),CatInt!K:K,0),3,1,1,"CatInt")),"")</f>
        <v/>
      </c>
      <c r="H45" s="45" t="str">
        <f>IF(F45="","",VLOOKUP(F45,#REF!,2,FALSE))</f>
        <v/>
      </c>
      <c r="I45" s="29"/>
      <c r="J45" s="155" t="e">
        <f t="shared" si="3"/>
        <v>#VALUE!</v>
      </c>
      <c r="K45" s="155" t="e">
        <f t="shared" si="4"/>
        <v>#VALUE!</v>
      </c>
      <c r="L45" s="153"/>
      <c r="M45" s="53"/>
      <c r="N45" s="175">
        <v>0</v>
      </c>
      <c r="O45" s="147"/>
      <c r="P45" s="175">
        <v>0</v>
      </c>
      <c r="Q45" s="30"/>
      <c r="R45" s="149" t="str">
        <f>IFERROR(VLOOKUP(Q45,Setup!D$16:E$25,2,FALSE),"")</f>
        <v/>
      </c>
      <c r="S45" s="51" t="str">
        <f ca="1">IFERROR(IF(OR(I45="",VLOOKUP(I45,CatCostInp!$E$2:$K$88,7,FALSE)=0),"",VLOOKUP(I45,CatCostInp!$E$2:$K$88,7,FALSE)),"")</f>
        <v/>
      </c>
      <c r="T45" s="159" t="e">
        <f>VLOOKUP(U45,#REF!,2,FALSE)</f>
        <v>#REF!</v>
      </c>
      <c r="U45" s="30"/>
      <c r="V45" s="1" t="str">
        <f ca="1">IF(U45=Setup!$C$10,"Grant",IF('PSM Costs'!U45=Setup!$C$11,"Local",IF('PSM Costs'!U45=Setup!$C$12,"Other","")))</f>
        <v/>
      </c>
      <c r="W45" s="33"/>
      <c r="X45" s="36">
        <v>1</v>
      </c>
      <c r="Y45" s="33"/>
      <c r="Z45" s="36" t="str">
        <f t="shared" si="5"/>
        <v/>
      </c>
      <c r="AA45" s="35"/>
      <c r="AB45" s="32" t="str">
        <f t="shared" si="6"/>
        <v/>
      </c>
      <c r="AC45" s="35"/>
      <c r="AD45" s="32" t="str">
        <f t="shared" si="7"/>
        <v/>
      </c>
      <c r="AE45" s="35"/>
      <c r="AF45" s="36" t="str">
        <f t="shared" si="8"/>
        <v/>
      </c>
      <c r="AG45" s="36" t="str">
        <f t="shared" si="9"/>
        <v/>
      </c>
      <c r="AH45" s="36" t="str">
        <f t="shared" si="10"/>
        <v/>
      </c>
      <c r="AI45" s="55"/>
      <c r="AJ45" s="37"/>
      <c r="AK45" s="36">
        <v>1</v>
      </c>
      <c r="AL45" s="35"/>
      <c r="AM45" s="32" t="str">
        <f t="shared" si="11"/>
        <v/>
      </c>
      <c r="AN45" s="35"/>
      <c r="AO45" s="32" t="str">
        <f t="shared" si="12"/>
        <v/>
      </c>
      <c r="AP45" s="35"/>
      <c r="AQ45" s="32" t="str">
        <f t="shared" si="13"/>
        <v/>
      </c>
      <c r="AR45" s="35"/>
      <c r="AS45" s="36" t="str">
        <f t="shared" si="14"/>
        <v/>
      </c>
      <c r="AT45" s="36" t="str">
        <f t="shared" si="15"/>
        <v/>
      </c>
      <c r="AU45" s="36" t="str">
        <f t="shared" si="16"/>
        <v/>
      </c>
      <c r="AV45" s="55"/>
      <c r="AW45" s="34"/>
      <c r="AX45" s="36">
        <v>1</v>
      </c>
      <c r="AY45" s="34"/>
      <c r="AZ45" s="32" t="str">
        <f t="shared" si="17"/>
        <v/>
      </c>
      <c r="BA45" s="34"/>
      <c r="BB45" s="32" t="str">
        <f t="shared" si="18"/>
        <v/>
      </c>
      <c r="BC45" s="34"/>
      <c r="BD45" s="32" t="str">
        <f t="shared" si="19"/>
        <v/>
      </c>
      <c r="BE45" s="35"/>
      <c r="BF45" s="36" t="str">
        <f t="shared" si="20"/>
        <v/>
      </c>
      <c r="BG45" s="36" t="str">
        <f t="shared" si="21"/>
        <v/>
      </c>
      <c r="BH45" s="36" t="str">
        <f t="shared" si="22"/>
        <v/>
      </c>
      <c r="BI45" s="55"/>
      <c r="BJ45" s="34"/>
      <c r="BK45" s="36">
        <v>1</v>
      </c>
      <c r="BL45" s="34"/>
      <c r="BM45" s="32" t="str">
        <f t="shared" si="23"/>
        <v/>
      </c>
      <c r="BN45" s="34"/>
      <c r="BO45" s="32" t="str">
        <f t="shared" si="24"/>
        <v/>
      </c>
      <c r="BP45" s="34"/>
      <c r="BQ45" s="32" t="str">
        <f t="shared" si="25"/>
        <v/>
      </c>
      <c r="BR45" s="34"/>
      <c r="BS45" s="36" t="str">
        <f t="shared" si="26"/>
        <v/>
      </c>
      <c r="BT45" s="36" t="str">
        <f t="shared" si="27"/>
        <v/>
      </c>
      <c r="BU45" s="36" t="str">
        <f t="shared" si="28"/>
        <v/>
      </c>
      <c r="BV45" s="55"/>
      <c r="BW45" s="36" t="str">
        <f t="shared" si="29"/>
        <v/>
      </c>
      <c r="BX45" s="36" t="str">
        <f t="shared" si="29"/>
        <v/>
      </c>
      <c r="BY45" s="31"/>
      <c r="BZ45" s="38"/>
      <c r="CB45" s="120" t="e">
        <f t="shared" ca="1" si="0"/>
        <v>#VALUE!</v>
      </c>
      <c r="CC45" s="2" t="e">
        <f t="shared" ca="1" si="30"/>
        <v>#VALUE!</v>
      </c>
    </row>
    <row r="46" spans="1:81" s="2" customFormat="1" ht="25.15" customHeight="1" x14ac:dyDescent="0.25">
      <c r="A46" s="52" t="str">
        <f t="shared" si="31"/>
        <v/>
      </c>
      <c r="B46" s="157" t="e">
        <f t="shared" ca="1" si="1"/>
        <v>#VALUE!</v>
      </c>
      <c r="C46" s="157" t="e">
        <f t="shared" si="2"/>
        <v>#VALUE!</v>
      </c>
      <c r="D46" s="29"/>
      <c r="E46" s="155" t="str">
        <f ca="1">IFERROR(INDIRECT(ADDRESS(MATCH(D46,CatModules!C:C,0),2,1,1,"CatModules")),"")</f>
        <v/>
      </c>
      <c r="F46" s="96"/>
      <c r="G46" s="156" t="str">
        <f ca="1">IFERROR(INDIRECT(ADDRESS(MATCH(CONCATENATE(E46,"-",F46),CatInt!K:K,0),3,1,1,"CatInt")),"")</f>
        <v/>
      </c>
      <c r="H46" s="45" t="str">
        <f>IF(F46="","",VLOOKUP(F46,#REF!,2,FALSE))</f>
        <v/>
      </c>
      <c r="I46" s="29"/>
      <c r="J46" s="155" t="e">
        <f t="shared" si="3"/>
        <v>#VALUE!</v>
      </c>
      <c r="K46" s="155" t="e">
        <f t="shared" si="4"/>
        <v>#VALUE!</v>
      </c>
      <c r="L46" s="153"/>
      <c r="M46" s="53"/>
      <c r="N46" s="175">
        <v>0</v>
      </c>
      <c r="O46" s="147"/>
      <c r="P46" s="175">
        <v>0</v>
      </c>
      <c r="Q46" s="30"/>
      <c r="R46" s="149" t="str">
        <f>IFERROR(VLOOKUP(Q46,Setup!D$16:E$25,2,FALSE),"")</f>
        <v/>
      </c>
      <c r="S46" s="51" t="str">
        <f ca="1">IFERROR(IF(OR(I46="",VLOOKUP(I46,CatCostInp!$E$2:$K$88,7,FALSE)=0),"",VLOOKUP(I46,CatCostInp!$E$2:$K$88,7,FALSE)),"")</f>
        <v/>
      </c>
      <c r="T46" s="159" t="e">
        <f>VLOOKUP(U46,#REF!,2,FALSE)</f>
        <v>#REF!</v>
      </c>
      <c r="U46" s="30"/>
      <c r="V46" s="1" t="str">
        <f ca="1">IF(U46=Setup!$C$10,"Grant",IF('PSM Costs'!U46=Setup!$C$11,"Local",IF('PSM Costs'!U46=Setup!$C$12,"Other","")))</f>
        <v/>
      </c>
      <c r="W46" s="33"/>
      <c r="X46" s="36">
        <v>1</v>
      </c>
      <c r="Y46" s="33"/>
      <c r="Z46" s="36" t="str">
        <f t="shared" si="5"/>
        <v/>
      </c>
      <c r="AA46" s="35"/>
      <c r="AB46" s="32" t="str">
        <f t="shared" si="6"/>
        <v/>
      </c>
      <c r="AC46" s="35"/>
      <c r="AD46" s="32" t="str">
        <f t="shared" si="7"/>
        <v/>
      </c>
      <c r="AE46" s="35"/>
      <c r="AF46" s="36" t="str">
        <f t="shared" si="8"/>
        <v/>
      </c>
      <c r="AG46" s="36" t="str">
        <f t="shared" si="9"/>
        <v/>
      </c>
      <c r="AH46" s="36" t="str">
        <f t="shared" si="10"/>
        <v/>
      </c>
      <c r="AI46" s="55"/>
      <c r="AJ46" s="37"/>
      <c r="AK46" s="36">
        <v>1</v>
      </c>
      <c r="AL46" s="35"/>
      <c r="AM46" s="32" t="str">
        <f t="shared" si="11"/>
        <v/>
      </c>
      <c r="AN46" s="35"/>
      <c r="AO46" s="32" t="str">
        <f t="shared" si="12"/>
        <v/>
      </c>
      <c r="AP46" s="35"/>
      <c r="AQ46" s="32" t="str">
        <f t="shared" si="13"/>
        <v/>
      </c>
      <c r="AR46" s="35"/>
      <c r="AS46" s="36" t="str">
        <f t="shared" si="14"/>
        <v/>
      </c>
      <c r="AT46" s="36" t="str">
        <f t="shared" si="15"/>
        <v/>
      </c>
      <c r="AU46" s="36" t="str">
        <f t="shared" si="16"/>
        <v/>
      </c>
      <c r="AV46" s="55"/>
      <c r="AW46" s="34"/>
      <c r="AX46" s="36">
        <v>1</v>
      </c>
      <c r="AY46" s="34"/>
      <c r="AZ46" s="32" t="str">
        <f t="shared" si="17"/>
        <v/>
      </c>
      <c r="BA46" s="34"/>
      <c r="BB46" s="32" t="str">
        <f t="shared" si="18"/>
        <v/>
      </c>
      <c r="BC46" s="34"/>
      <c r="BD46" s="32" t="str">
        <f t="shared" si="19"/>
        <v/>
      </c>
      <c r="BE46" s="35"/>
      <c r="BF46" s="36" t="str">
        <f t="shared" si="20"/>
        <v/>
      </c>
      <c r="BG46" s="36" t="str">
        <f t="shared" si="21"/>
        <v/>
      </c>
      <c r="BH46" s="36" t="str">
        <f t="shared" si="22"/>
        <v/>
      </c>
      <c r="BI46" s="55"/>
      <c r="BJ46" s="34"/>
      <c r="BK46" s="36">
        <v>1</v>
      </c>
      <c r="BL46" s="34"/>
      <c r="BM46" s="32" t="str">
        <f t="shared" si="23"/>
        <v/>
      </c>
      <c r="BN46" s="34"/>
      <c r="BO46" s="32" t="str">
        <f t="shared" si="24"/>
        <v/>
      </c>
      <c r="BP46" s="34"/>
      <c r="BQ46" s="32" t="str">
        <f t="shared" si="25"/>
        <v/>
      </c>
      <c r="BR46" s="34"/>
      <c r="BS46" s="36" t="str">
        <f t="shared" si="26"/>
        <v/>
      </c>
      <c r="BT46" s="36" t="str">
        <f t="shared" si="27"/>
        <v/>
      </c>
      <c r="BU46" s="36" t="str">
        <f t="shared" si="28"/>
        <v/>
      </c>
      <c r="BV46" s="55"/>
      <c r="BW46" s="36" t="str">
        <f t="shared" si="29"/>
        <v/>
      </c>
      <c r="BX46" s="36" t="str">
        <f t="shared" si="29"/>
        <v/>
      </c>
      <c r="BY46" s="31"/>
      <c r="BZ46" s="38"/>
      <c r="CB46" s="120" t="e">
        <f t="shared" ca="1" si="0"/>
        <v>#VALUE!</v>
      </c>
      <c r="CC46" s="2" t="e">
        <f t="shared" ca="1" si="30"/>
        <v>#VALUE!</v>
      </c>
    </row>
    <row r="47" spans="1:81" s="2" customFormat="1" ht="25.15" customHeight="1" x14ac:dyDescent="0.25">
      <c r="A47" s="52" t="str">
        <f t="shared" si="31"/>
        <v/>
      </c>
      <c r="B47" s="157" t="e">
        <f t="shared" ca="1" si="1"/>
        <v>#VALUE!</v>
      </c>
      <c r="C47" s="157" t="e">
        <f t="shared" si="2"/>
        <v>#VALUE!</v>
      </c>
      <c r="D47" s="29"/>
      <c r="E47" s="155" t="str">
        <f ca="1">IFERROR(INDIRECT(ADDRESS(MATCH(D47,CatModules!C:C,0),2,1,1,"CatModules")),"")</f>
        <v/>
      </c>
      <c r="F47" s="96"/>
      <c r="G47" s="156" t="str">
        <f ca="1">IFERROR(INDIRECT(ADDRESS(MATCH(CONCATENATE(E47,"-",F47),CatInt!K:K,0),3,1,1,"CatInt")),"")</f>
        <v/>
      </c>
      <c r="H47" s="45" t="str">
        <f>IF(F47="","",VLOOKUP(F47,#REF!,2,FALSE))</f>
        <v/>
      </c>
      <c r="I47" s="29"/>
      <c r="J47" s="155" t="e">
        <f t="shared" si="3"/>
        <v>#VALUE!</v>
      </c>
      <c r="K47" s="155" t="e">
        <f t="shared" si="4"/>
        <v>#VALUE!</v>
      </c>
      <c r="L47" s="153"/>
      <c r="M47" s="53"/>
      <c r="N47" s="175">
        <v>0</v>
      </c>
      <c r="O47" s="147"/>
      <c r="P47" s="175">
        <v>0</v>
      </c>
      <c r="Q47" s="30"/>
      <c r="R47" s="149" t="str">
        <f>IFERROR(VLOOKUP(Q47,Setup!D$16:E$25,2,FALSE),"")</f>
        <v/>
      </c>
      <c r="S47" s="51" t="str">
        <f ca="1">IFERROR(IF(OR(I47="",VLOOKUP(I47,CatCostInp!$E$2:$K$88,7,FALSE)=0),"",VLOOKUP(I47,CatCostInp!$E$2:$K$88,7,FALSE)),"")</f>
        <v/>
      </c>
      <c r="T47" s="159" t="e">
        <f>VLOOKUP(U47,#REF!,2,FALSE)</f>
        <v>#REF!</v>
      </c>
      <c r="U47" s="30"/>
      <c r="V47" s="1" t="str">
        <f ca="1">IF(U47=Setup!$C$10,"Grant",IF('PSM Costs'!U47=Setup!$C$11,"Local",IF('PSM Costs'!U47=Setup!$C$12,"Other","")))</f>
        <v/>
      </c>
      <c r="W47" s="33"/>
      <c r="X47" s="36">
        <v>1</v>
      </c>
      <c r="Y47" s="33"/>
      <c r="Z47" s="36" t="str">
        <f t="shared" si="5"/>
        <v/>
      </c>
      <c r="AA47" s="35"/>
      <c r="AB47" s="32" t="str">
        <f t="shared" si="6"/>
        <v/>
      </c>
      <c r="AC47" s="35"/>
      <c r="AD47" s="32" t="str">
        <f t="shared" si="7"/>
        <v/>
      </c>
      <c r="AE47" s="35"/>
      <c r="AF47" s="36" t="str">
        <f t="shared" si="8"/>
        <v/>
      </c>
      <c r="AG47" s="36" t="str">
        <f t="shared" si="9"/>
        <v/>
      </c>
      <c r="AH47" s="36" t="str">
        <f t="shared" si="10"/>
        <v/>
      </c>
      <c r="AI47" s="55"/>
      <c r="AJ47" s="37"/>
      <c r="AK47" s="36">
        <v>1</v>
      </c>
      <c r="AL47" s="35"/>
      <c r="AM47" s="32" t="str">
        <f t="shared" si="11"/>
        <v/>
      </c>
      <c r="AN47" s="35"/>
      <c r="AO47" s="32" t="str">
        <f t="shared" si="12"/>
        <v/>
      </c>
      <c r="AP47" s="35"/>
      <c r="AQ47" s="32" t="str">
        <f t="shared" si="13"/>
        <v/>
      </c>
      <c r="AR47" s="35"/>
      <c r="AS47" s="36" t="str">
        <f t="shared" si="14"/>
        <v/>
      </c>
      <c r="AT47" s="36" t="str">
        <f t="shared" si="15"/>
        <v/>
      </c>
      <c r="AU47" s="36" t="str">
        <f t="shared" si="16"/>
        <v/>
      </c>
      <c r="AV47" s="55"/>
      <c r="AW47" s="34"/>
      <c r="AX47" s="36">
        <v>1</v>
      </c>
      <c r="AY47" s="34"/>
      <c r="AZ47" s="32" t="str">
        <f t="shared" si="17"/>
        <v/>
      </c>
      <c r="BA47" s="34"/>
      <c r="BB47" s="32" t="str">
        <f t="shared" si="18"/>
        <v/>
      </c>
      <c r="BC47" s="34"/>
      <c r="BD47" s="32" t="str">
        <f t="shared" si="19"/>
        <v/>
      </c>
      <c r="BE47" s="35"/>
      <c r="BF47" s="36" t="str">
        <f t="shared" si="20"/>
        <v/>
      </c>
      <c r="BG47" s="36" t="str">
        <f t="shared" si="21"/>
        <v/>
      </c>
      <c r="BH47" s="36" t="str">
        <f t="shared" si="22"/>
        <v/>
      </c>
      <c r="BI47" s="55"/>
      <c r="BJ47" s="34"/>
      <c r="BK47" s="36">
        <v>1</v>
      </c>
      <c r="BL47" s="34"/>
      <c r="BM47" s="32" t="str">
        <f t="shared" si="23"/>
        <v/>
      </c>
      <c r="BN47" s="34"/>
      <c r="BO47" s="32" t="str">
        <f t="shared" si="24"/>
        <v/>
      </c>
      <c r="BP47" s="34"/>
      <c r="BQ47" s="32" t="str">
        <f t="shared" si="25"/>
        <v/>
      </c>
      <c r="BR47" s="34"/>
      <c r="BS47" s="36" t="str">
        <f t="shared" si="26"/>
        <v/>
      </c>
      <c r="BT47" s="36" t="str">
        <f t="shared" si="27"/>
        <v/>
      </c>
      <c r="BU47" s="36" t="str">
        <f t="shared" si="28"/>
        <v/>
      </c>
      <c r="BV47" s="55"/>
      <c r="BW47" s="36" t="str">
        <f t="shared" si="29"/>
        <v/>
      </c>
      <c r="BX47" s="36" t="str">
        <f t="shared" si="29"/>
        <v/>
      </c>
      <c r="BY47" s="31"/>
      <c r="BZ47" s="38"/>
      <c r="CB47" s="120" t="e">
        <f t="shared" ca="1" si="0"/>
        <v>#VALUE!</v>
      </c>
      <c r="CC47" s="2" t="e">
        <f t="shared" ca="1" si="30"/>
        <v>#VALUE!</v>
      </c>
    </row>
    <row r="48" spans="1:81" s="2" customFormat="1" ht="25.15" customHeight="1" x14ac:dyDescent="0.25">
      <c r="A48" s="52" t="str">
        <f t="shared" si="31"/>
        <v/>
      </c>
      <c r="B48" s="157" t="e">
        <f t="shared" ca="1" si="1"/>
        <v>#VALUE!</v>
      </c>
      <c r="C48" s="157" t="e">
        <f t="shared" si="2"/>
        <v>#VALUE!</v>
      </c>
      <c r="D48" s="29"/>
      <c r="E48" s="155" t="str">
        <f ca="1">IFERROR(INDIRECT(ADDRESS(MATCH(D48,CatModules!C:C,0),2,1,1,"CatModules")),"")</f>
        <v/>
      </c>
      <c r="F48" s="96"/>
      <c r="G48" s="156" t="str">
        <f ca="1">IFERROR(INDIRECT(ADDRESS(MATCH(CONCATENATE(E48,"-",F48),CatInt!K:K,0),3,1,1,"CatInt")),"")</f>
        <v/>
      </c>
      <c r="H48" s="45" t="str">
        <f>IF(F48="","",VLOOKUP(F48,#REF!,2,FALSE))</f>
        <v/>
      </c>
      <c r="I48" s="29"/>
      <c r="J48" s="155" t="e">
        <f t="shared" si="3"/>
        <v>#VALUE!</v>
      </c>
      <c r="K48" s="155" t="e">
        <f t="shared" si="4"/>
        <v>#VALUE!</v>
      </c>
      <c r="L48" s="153"/>
      <c r="M48" s="53"/>
      <c r="N48" s="175">
        <v>0</v>
      </c>
      <c r="O48" s="147"/>
      <c r="P48" s="175">
        <v>0</v>
      </c>
      <c r="Q48" s="30"/>
      <c r="R48" s="149" t="str">
        <f>IFERROR(VLOOKUP(Q48,Setup!D$16:E$25,2,FALSE),"")</f>
        <v/>
      </c>
      <c r="S48" s="51" t="str">
        <f ca="1">IFERROR(IF(OR(I48="",VLOOKUP(I48,CatCostInp!$E$2:$K$88,7,FALSE)=0),"",VLOOKUP(I48,CatCostInp!$E$2:$K$88,7,FALSE)),"")</f>
        <v/>
      </c>
      <c r="T48" s="159" t="e">
        <f>VLOOKUP(U48,#REF!,2,FALSE)</f>
        <v>#REF!</v>
      </c>
      <c r="U48" s="30"/>
      <c r="V48" s="1" t="str">
        <f ca="1">IF(U48=Setup!$C$10,"Grant",IF('PSM Costs'!U48=Setup!$C$11,"Local",IF('PSM Costs'!U48=Setup!$C$12,"Other","")))</f>
        <v/>
      </c>
      <c r="W48" s="33"/>
      <c r="X48" s="36">
        <v>1</v>
      </c>
      <c r="Y48" s="33"/>
      <c r="Z48" s="36" t="str">
        <f t="shared" si="5"/>
        <v/>
      </c>
      <c r="AA48" s="35"/>
      <c r="AB48" s="32" t="str">
        <f t="shared" si="6"/>
        <v/>
      </c>
      <c r="AC48" s="35"/>
      <c r="AD48" s="32" t="str">
        <f t="shared" si="7"/>
        <v/>
      </c>
      <c r="AE48" s="35"/>
      <c r="AF48" s="36" t="str">
        <f t="shared" si="8"/>
        <v/>
      </c>
      <c r="AG48" s="36" t="str">
        <f t="shared" si="9"/>
        <v/>
      </c>
      <c r="AH48" s="36" t="str">
        <f t="shared" si="10"/>
        <v/>
      </c>
      <c r="AI48" s="55"/>
      <c r="AJ48" s="37"/>
      <c r="AK48" s="36">
        <v>1</v>
      </c>
      <c r="AL48" s="35"/>
      <c r="AM48" s="32" t="str">
        <f t="shared" si="11"/>
        <v/>
      </c>
      <c r="AN48" s="35"/>
      <c r="AO48" s="32" t="str">
        <f t="shared" si="12"/>
        <v/>
      </c>
      <c r="AP48" s="35"/>
      <c r="AQ48" s="32" t="str">
        <f t="shared" si="13"/>
        <v/>
      </c>
      <c r="AR48" s="35"/>
      <c r="AS48" s="36" t="str">
        <f t="shared" si="14"/>
        <v/>
      </c>
      <c r="AT48" s="36" t="str">
        <f t="shared" si="15"/>
        <v/>
      </c>
      <c r="AU48" s="36" t="str">
        <f t="shared" si="16"/>
        <v/>
      </c>
      <c r="AV48" s="55"/>
      <c r="AW48" s="34"/>
      <c r="AX48" s="36">
        <v>1</v>
      </c>
      <c r="AY48" s="34"/>
      <c r="AZ48" s="32" t="str">
        <f t="shared" si="17"/>
        <v/>
      </c>
      <c r="BA48" s="34"/>
      <c r="BB48" s="32" t="str">
        <f t="shared" si="18"/>
        <v/>
      </c>
      <c r="BC48" s="34"/>
      <c r="BD48" s="32" t="str">
        <f t="shared" si="19"/>
        <v/>
      </c>
      <c r="BE48" s="35"/>
      <c r="BF48" s="36" t="str">
        <f t="shared" si="20"/>
        <v/>
      </c>
      <c r="BG48" s="36" t="str">
        <f t="shared" si="21"/>
        <v/>
      </c>
      <c r="BH48" s="36" t="str">
        <f t="shared" si="22"/>
        <v/>
      </c>
      <c r="BI48" s="55"/>
      <c r="BJ48" s="34"/>
      <c r="BK48" s="36">
        <v>1</v>
      </c>
      <c r="BL48" s="34"/>
      <c r="BM48" s="32" t="str">
        <f t="shared" si="23"/>
        <v/>
      </c>
      <c r="BN48" s="34"/>
      <c r="BO48" s="32" t="str">
        <f t="shared" si="24"/>
        <v/>
      </c>
      <c r="BP48" s="34"/>
      <c r="BQ48" s="32" t="str">
        <f t="shared" si="25"/>
        <v/>
      </c>
      <c r="BR48" s="34"/>
      <c r="BS48" s="36" t="str">
        <f t="shared" si="26"/>
        <v/>
      </c>
      <c r="BT48" s="36" t="str">
        <f t="shared" si="27"/>
        <v/>
      </c>
      <c r="BU48" s="36" t="str">
        <f t="shared" si="28"/>
        <v/>
      </c>
      <c r="BV48" s="55"/>
      <c r="BW48" s="36" t="str">
        <f t="shared" si="29"/>
        <v/>
      </c>
      <c r="BX48" s="36" t="str">
        <f t="shared" si="29"/>
        <v/>
      </c>
      <c r="BY48" s="31"/>
      <c r="BZ48" s="38"/>
      <c r="CB48" s="120" t="e">
        <f t="shared" ca="1" si="0"/>
        <v>#VALUE!</v>
      </c>
      <c r="CC48" s="2" t="e">
        <f t="shared" ca="1" si="30"/>
        <v>#VALUE!</v>
      </c>
    </row>
    <row r="49" spans="1:81" s="2" customFormat="1" ht="25.15" customHeight="1" x14ac:dyDescent="0.25">
      <c r="A49" s="52" t="str">
        <f t="shared" si="31"/>
        <v/>
      </c>
      <c r="B49" s="157" t="e">
        <f t="shared" ca="1" si="1"/>
        <v>#VALUE!</v>
      </c>
      <c r="C49" s="157" t="e">
        <f t="shared" si="2"/>
        <v>#VALUE!</v>
      </c>
      <c r="D49" s="29"/>
      <c r="E49" s="155" t="str">
        <f ca="1">IFERROR(INDIRECT(ADDRESS(MATCH(D49,CatModules!C:C,0),2,1,1,"CatModules")),"")</f>
        <v/>
      </c>
      <c r="F49" s="96"/>
      <c r="G49" s="156" t="str">
        <f ca="1">IFERROR(INDIRECT(ADDRESS(MATCH(CONCATENATE(E49,"-",F49),CatInt!K:K,0),3,1,1,"CatInt")),"")</f>
        <v/>
      </c>
      <c r="H49" s="45" t="str">
        <f>IF(F49="","",VLOOKUP(F49,#REF!,2,FALSE))</f>
        <v/>
      </c>
      <c r="I49" s="29"/>
      <c r="J49" s="155" t="e">
        <f t="shared" si="3"/>
        <v>#VALUE!</v>
      </c>
      <c r="K49" s="155" t="e">
        <f t="shared" si="4"/>
        <v>#VALUE!</v>
      </c>
      <c r="L49" s="153"/>
      <c r="M49" s="53"/>
      <c r="N49" s="175">
        <v>0</v>
      </c>
      <c r="O49" s="147"/>
      <c r="P49" s="175">
        <v>0</v>
      </c>
      <c r="Q49" s="30"/>
      <c r="R49" s="149" t="str">
        <f>IFERROR(VLOOKUP(Q49,Setup!D$16:E$25,2,FALSE),"")</f>
        <v/>
      </c>
      <c r="S49" s="51" t="str">
        <f ca="1">IFERROR(IF(OR(I49="",VLOOKUP(I49,CatCostInp!$E$2:$K$88,7,FALSE)=0),"",VLOOKUP(I49,CatCostInp!$E$2:$K$88,7,FALSE)),"")</f>
        <v/>
      </c>
      <c r="T49" s="159" t="e">
        <f>VLOOKUP(U49,#REF!,2,FALSE)</f>
        <v>#REF!</v>
      </c>
      <c r="U49" s="30"/>
      <c r="V49" s="1" t="str">
        <f ca="1">IF(U49=Setup!$C$10,"Grant",IF('PSM Costs'!U49=Setup!$C$11,"Local",IF('PSM Costs'!U49=Setup!$C$12,"Other","")))</f>
        <v/>
      </c>
      <c r="W49" s="33"/>
      <c r="X49" s="36">
        <v>1</v>
      </c>
      <c r="Y49" s="33"/>
      <c r="Z49" s="36" t="str">
        <f t="shared" si="5"/>
        <v/>
      </c>
      <c r="AA49" s="35"/>
      <c r="AB49" s="32" t="str">
        <f t="shared" si="6"/>
        <v/>
      </c>
      <c r="AC49" s="35"/>
      <c r="AD49" s="32" t="str">
        <f t="shared" si="7"/>
        <v/>
      </c>
      <c r="AE49" s="35"/>
      <c r="AF49" s="36" t="str">
        <f t="shared" si="8"/>
        <v/>
      </c>
      <c r="AG49" s="36" t="str">
        <f t="shared" si="9"/>
        <v/>
      </c>
      <c r="AH49" s="36" t="str">
        <f t="shared" si="10"/>
        <v/>
      </c>
      <c r="AI49" s="55"/>
      <c r="AJ49" s="37"/>
      <c r="AK49" s="36">
        <v>1</v>
      </c>
      <c r="AL49" s="35"/>
      <c r="AM49" s="32" t="str">
        <f t="shared" si="11"/>
        <v/>
      </c>
      <c r="AN49" s="35"/>
      <c r="AO49" s="32" t="str">
        <f t="shared" si="12"/>
        <v/>
      </c>
      <c r="AP49" s="35"/>
      <c r="AQ49" s="32" t="str">
        <f t="shared" si="13"/>
        <v/>
      </c>
      <c r="AR49" s="35"/>
      <c r="AS49" s="36" t="str">
        <f t="shared" si="14"/>
        <v/>
      </c>
      <c r="AT49" s="36" t="str">
        <f t="shared" si="15"/>
        <v/>
      </c>
      <c r="AU49" s="36" t="str">
        <f t="shared" si="16"/>
        <v/>
      </c>
      <c r="AV49" s="55"/>
      <c r="AW49" s="34"/>
      <c r="AX49" s="36">
        <v>1</v>
      </c>
      <c r="AY49" s="34"/>
      <c r="AZ49" s="32" t="str">
        <f t="shared" si="17"/>
        <v/>
      </c>
      <c r="BA49" s="34"/>
      <c r="BB49" s="32" t="str">
        <f t="shared" si="18"/>
        <v/>
      </c>
      <c r="BC49" s="34"/>
      <c r="BD49" s="32" t="str">
        <f t="shared" si="19"/>
        <v/>
      </c>
      <c r="BE49" s="35"/>
      <c r="BF49" s="36" t="str">
        <f t="shared" si="20"/>
        <v/>
      </c>
      <c r="BG49" s="36" t="str">
        <f t="shared" si="21"/>
        <v/>
      </c>
      <c r="BH49" s="36" t="str">
        <f t="shared" si="22"/>
        <v/>
      </c>
      <c r="BI49" s="55"/>
      <c r="BJ49" s="34"/>
      <c r="BK49" s="36">
        <v>1</v>
      </c>
      <c r="BL49" s="34"/>
      <c r="BM49" s="32" t="str">
        <f t="shared" si="23"/>
        <v/>
      </c>
      <c r="BN49" s="34"/>
      <c r="BO49" s="32" t="str">
        <f t="shared" si="24"/>
        <v/>
      </c>
      <c r="BP49" s="34"/>
      <c r="BQ49" s="32" t="str">
        <f t="shared" si="25"/>
        <v/>
      </c>
      <c r="BR49" s="34"/>
      <c r="BS49" s="36" t="str">
        <f t="shared" si="26"/>
        <v/>
      </c>
      <c r="BT49" s="36" t="str">
        <f t="shared" si="27"/>
        <v/>
      </c>
      <c r="BU49" s="36" t="str">
        <f t="shared" si="28"/>
        <v/>
      </c>
      <c r="BV49" s="55"/>
      <c r="BW49" s="36" t="str">
        <f t="shared" si="29"/>
        <v/>
      </c>
      <c r="BX49" s="36" t="str">
        <f t="shared" si="29"/>
        <v/>
      </c>
      <c r="BY49" s="31"/>
      <c r="BZ49" s="38"/>
      <c r="CB49" s="120" t="e">
        <f t="shared" ca="1" si="0"/>
        <v>#VALUE!</v>
      </c>
      <c r="CC49" s="2" t="e">
        <f t="shared" ca="1" si="30"/>
        <v>#VALUE!</v>
      </c>
    </row>
    <row r="50" spans="1:81" s="2" customFormat="1" ht="25.15" customHeight="1" x14ac:dyDescent="0.25">
      <c r="A50" s="52" t="str">
        <f t="shared" si="31"/>
        <v/>
      </c>
      <c r="B50" s="157" t="e">
        <f t="shared" ca="1" si="1"/>
        <v>#VALUE!</v>
      </c>
      <c r="C50" s="157" t="e">
        <f t="shared" si="2"/>
        <v>#VALUE!</v>
      </c>
      <c r="D50" s="29"/>
      <c r="E50" s="155" t="str">
        <f ca="1">IFERROR(INDIRECT(ADDRESS(MATCH(D50,CatModules!C:C,0),2,1,1,"CatModules")),"")</f>
        <v/>
      </c>
      <c r="F50" s="96"/>
      <c r="G50" s="156" t="str">
        <f ca="1">IFERROR(INDIRECT(ADDRESS(MATCH(CONCATENATE(E50,"-",F50),CatInt!K:K,0),3,1,1,"CatInt")),"")</f>
        <v/>
      </c>
      <c r="H50" s="45" t="str">
        <f>IF(F50="","",VLOOKUP(F50,#REF!,2,FALSE))</f>
        <v/>
      </c>
      <c r="I50" s="29"/>
      <c r="J50" s="155" t="e">
        <f t="shared" si="3"/>
        <v>#VALUE!</v>
      </c>
      <c r="K50" s="155" t="e">
        <f t="shared" si="4"/>
        <v>#VALUE!</v>
      </c>
      <c r="L50" s="153"/>
      <c r="M50" s="53"/>
      <c r="N50" s="175">
        <v>0</v>
      </c>
      <c r="O50" s="147"/>
      <c r="P50" s="175">
        <v>0</v>
      </c>
      <c r="Q50" s="30"/>
      <c r="R50" s="149" t="str">
        <f>IFERROR(VLOOKUP(Q50,Setup!D$16:E$25,2,FALSE),"")</f>
        <v/>
      </c>
      <c r="S50" s="51" t="str">
        <f ca="1">IFERROR(IF(OR(I50="",VLOOKUP(I50,CatCostInp!$E$2:$K$88,7,FALSE)=0),"",VLOOKUP(I50,CatCostInp!$E$2:$K$88,7,FALSE)),"")</f>
        <v/>
      </c>
      <c r="T50" s="159" t="e">
        <f>VLOOKUP(U50,#REF!,2,FALSE)</f>
        <v>#REF!</v>
      </c>
      <c r="U50" s="30"/>
      <c r="V50" s="1" t="str">
        <f ca="1">IF(U50=Setup!$C$10,"Grant",IF('PSM Costs'!U50=Setup!$C$11,"Local",IF('PSM Costs'!U50=Setup!$C$12,"Other","")))</f>
        <v/>
      </c>
      <c r="W50" s="33"/>
      <c r="X50" s="36">
        <v>1</v>
      </c>
      <c r="Y50" s="33"/>
      <c r="Z50" s="36" t="str">
        <f t="shared" si="5"/>
        <v/>
      </c>
      <c r="AA50" s="35"/>
      <c r="AB50" s="32" t="str">
        <f t="shared" si="6"/>
        <v/>
      </c>
      <c r="AC50" s="35"/>
      <c r="AD50" s="32" t="str">
        <f t="shared" si="7"/>
        <v/>
      </c>
      <c r="AE50" s="35"/>
      <c r="AF50" s="36" t="str">
        <f t="shared" si="8"/>
        <v/>
      </c>
      <c r="AG50" s="36" t="str">
        <f t="shared" si="9"/>
        <v/>
      </c>
      <c r="AH50" s="36" t="str">
        <f t="shared" si="10"/>
        <v/>
      </c>
      <c r="AI50" s="55"/>
      <c r="AJ50" s="37"/>
      <c r="AK50" s="36">
        <v>1</v>
      </c>
      <c r="AL50" s="35"/>
      <c r="AM50" s="32" t="str">
        <f t="shared" si="11"/>
        <v/>
      </c>
      <c r="AN50" s="35"/>
      <c r="AO50" s="32" t="str">
        <f t="shared" si="12"/>
        <v/>
      </c>
      <c r="AP50" s="35"/>
      <c r="AQ50" s="32" t="str">
        <f t="shared" si="13"/>
        <v/>
      </c>
      <c r="AR50" s="35"/>
      <c r="AS50" s="36" t="str">
        <f t="shared" si="14"/>
        <v/>
      </c>
      <c r="AT50" s="36" t="str">
        <f t="shared" si="15"/>
        <v/>
      </c>
      <c r="AU50" s="36" t="str">
        <f t="shared" si="16"/>
        <v/>
      </c>
      <c r="AV50" s="55"/>
      <c r="AW50" s="34"/>
      <c r="AX50" s="36">
        <v>1</v>
      </c>
      <c r="AY50" s="34"/>
      <c r="AZ50" s="32" t="str">
        <f t="shared" si="17"/>
        <v/>
      </c>
      <c r="BA50" s="34"/>
      <c r="BB50" s="32" t="str">
        <f t="shared" si="18"/>
        <v/>
      </c>
      <c r="BC50" s="34"/>
      <c r="BD50" s="32" t="str">
        <f t="shared" si="19"/>
        <v/>
      </c>
      <c r="BE50" s="35"/>
      <c r="BF50" s="36" t="str">
        <f t="shared" si="20"/>
        <v/>
      </c>
      <c r="BG50" s="36" t="str">
        <f t="shared" si="21"/>
        <v/>
      </c>
      <c r="BH50" s="36" t="str">
        <f t="shared" si="22"/>
        <v/>
      </c>
      <c r="BI50" s="55"/>
      <c r="BJ50" s="34"/>
      <c r="BK50" s="36">
        <v>1</v>
      </c>
      <c r="BL50" s="34"/>
      <c r="BM50" s="32" t="str">
        <f t="shared" si="23"/>
        <v/>
      </c>
      <c r="BN50" s="34"/>
      <c r="BO50" s="32" t="str">
        <f t="shared" si="24"/>
        <v/>
      </c>
      <c r="BP50" s="34"/>
      <c r="BQ50" s="32" t="str">
        <f t="shared" si="25"/>
        <v/>
      </c>
      <c r="BR50" s="34"/>
      <c r="BS50" s="36" t="str">
        <f t="shared" si="26"/>
        <v/>
      </c>
      <c r="BT50" s="36" t="str">
        <f t="shared" si="27"/>
        <v/>
      </c>
      <c r="BU50" s="36" t="str">
        <f t="shared" si="28"/>
        <v/>
      </c>
      <c r="BV50" s="55"/>
      <c r="BW50" s="36" t="str">
        <f t="shared" si="29"/>
        <v/>
      </c>
      <c r="BX50" s="36" t="str">
        <f t="shared" si="29"/>
        <v/>
      </c>
      <c r="BY50" s="31"/>
      <c r="BZ50" s="38"/>
      <c r="CB50" s="120" t="e">
        <f t="shared" ca="1" si="0"/>
        <v>#VALUE!</v>
      </c>
      <c r="CC50" s="2" t="e">
        <f t="shared" ca="1" si="30"/>
        <v>#VALUE!</v>
      </c>
    </row>
    <row r="51" spans="1:81" s="2" customFormat="1" ht="25.15" customHeight="1" x14ac:dyDescent="0.25">
      <c r="A51" s="52" t="str">
        <f t="shared" si="31"/>
        <v/>
      </c>
      <c r="B51" s="157" t="e">
        <f t="shared" ca="1" si="1"/>
        <v>#VALUE!</v>
      </c>
      <c r="C51" s="157" t="e">
        <f t="shared" si="2"/>
        <v>#VALUE!</v>
      </c>
      <c r="D51" s="29"/>
      <c r="E51" s="155" t="str">
        <f ca="1">IFERROR(INDIRECT(ADDRESS(MATCH(D51,CatModules!C:C,0),2,1,1,"CatModules")),"")</f>
        <v/>
      </c>
      <c r="F51" s="96"/>
      <c r="G51" s="156" t="str">
        <f ca="1">IFERROR(INDIRECT(ADDRESS(MATCH(CONCATENATE(E51,"-",F51),CatInt!K:K,0),3,1,1,"CatInt")),"")</f>
        <v/>
      </c>
      <c r="H51" s="45" t="str">
        <f>IF(F51="","",VLOOKUP(F51,#REF!,2,FALSE))</f>
        <v/>
      </c>
      <c r="I51" s="29"/>
      <c r="J51" s="155" t="e">
        <f t="shared" si="3"/>
        <v>#VALUE!</v>
      </c>
      <c r="K51" s="155" t="e">
        <f t="shared" si="4"/>
        <v>#VALUE!</v>
      </c>
      <c r="L51" s="153"/>
      <c r="M51" s="53"/>
      <c r="N51" s="175">
        <v>0</v>
      </c>
      <c r="O51" s="147"/>
      <c r="P51" s="175">
        <v>0</v>
      </c>
      <c r="Q51" s="30"/>
      <c r="R51" s="149" t="str">
        <f>IFERROR(VLOOKUP(Q51,Setup!D$16:E$25,2,FALSE),"")</f>
        <v/>
      </c>
      <c r="S51" s="51" t="str">
        <f ca="1">IFERROR(IF(OR(I51="",VLOOKUP(I51,CatCostInp!$E$2:$K$88,7,FALSE)=0),"",VLOOKUP(I51,CatCostInp!$E$2:$K$88,7,FALSE)),"")</f>
        <v/>
      </c>
      <c r="T51" s="159" t="e">
        <f>VLOOKUP(U51,#REF!,2,FALSE)</f>
        <v>#REF!</v>
      </c>
      <c r="U51" s="30"/>
      <c r="V51" s="1" t="str">
        <f ca="1">IF(U51=Setup!$C$10,"Grant",IF('PSM Costs'!U51=Setup!$C$11,"Local",IF('PSM Costs'!U51=Setup!$C$12,"Other","")))</f>
        <v/>
      </c>
      <c r="W51" s="33"/>
      <c r="X51" s="36">
        <v>1</v>
      </c>
      <c r="Y51" s="33"/>
      <c r="Z51" s="36" t="str">
        <f t="shared" si="5"/>
        <v/>
      </c>
      <c r="AA51" s="35"/>
      <c r="AB51" s="32" t="str">
        <f t="shared" si="6"/>
        <v/>
      </c>
      <c r="AC51" s="35"/>
      <c r="AD51" s="32" t="str">
        <f t="shared" si="7"/>
        <v/>
      </c>
      <c r="AE51" s="35"/>
      <c r="AF51" s="36" t="str">
        <f t="shared" si="8"/>
        <v/>
      </c>
      <c r="AG51" s="36" t="str">
        <f t="shared" si="9"/>
        <v/>
      </c>
      <c r="AH51" s="36" t="str">
        <f t="shared" si="10"/>
        <v/>
      </c>
      <c r="AI51" s="55"/>
      <c r="AJ51" s="37"/>
      <c r="AK51" s="36">
        <v>1</v>
      </c>
      <c r="AL51" s="35"/>
      <c r="AM51" s="32" t="str">
        <f t="shared" si="11"/>
        <v/>
      </c>
      <c r="AN51" s="35"/>
      <c r="AO51" s="32" t="str">
        <f t="shared" si="12"/>
        <v/>
      </c>
      <c r="AP51" s="35"/>
      <c r="AQ51" s="32" t="str">
        <f t="shared" si="13"/>
        <v/>
      </c>
      <c r="AR51" s="35"/>
      <c r="AS51" s="36" t="str">
        <f t="shared" si="14"/>
        <v/>
      </c>
      <c r="AT51" s="36" t="str">
        <f t="shared" si="15"/>
        <v/>
      </c>
      <c r="AU51" s="36" t="str">
        <f t="shared" si="16"/>
        <v/>
      </c>
      <c r="AV51" s="55"/>
      <c r="AW51" s="34"/>
      <c r="AX51" s="36">
        <v>1</v>
      </c>
      <c r="AY51" s="34"/>
      <c r="AZ51" s="32" t="str">
        <f t="shared" si="17"/>
        <v/>
      </c>
      <c r="BA51" s="34"/>
      <c r="BB51" s="32" t="str">
        <f t="shared" si="18"/>
        <v/>
      </c>
      <c r="BC51" s="34"/>
      <c r="BD51" s="32" t="str">
        <f t="shared" si="19"/>
        <v/>
      </c>
      <c r="BE51" s="35"/>
      <c r="BF51" s="36" t="str">
        <f t="shared" si="20"/>
        <v/>
      </c>
      <c r="BG51" s="36" t="str">
        <f t="shared" si="21"/>
        <v/>
      </c>
      <c r="BH51" s="36" t="str">
        <f t="shared" si="22"/>
        <v/>
      </c>
      <c r="BI51" s="55"/>
      <c r="BJ51" s="34"/>
      <c r="BK51" s="36">
        <v>1</v>
      </c>
      <c r="BL51" s="34"/>
      <c r="BM51" s="32" t="str">
        <f t="shared" si="23"/>
        <v/>
      </c>
      <c r="BN51" s="34"/>
      <c r="BO51" s="32" t="str">
        <f t="shared" si="24"/>
        <v/>
      </c>
      <c r="BP51" s="34"/>
      <c r="BQ51" s="32" t="str">
        <f t="shared" si="25"/>
        <v/>
      </c>
      <c r="BR51" s="34"/>
      <c r="BS51" s="36" t="str">
        <f t="shared" si="26"/>
        <v/>
      </c>
      <c r="BT51" s="36" t="str">
        <f t="shared" si="27"/>
        <v/>
      </c>
      <c r="BU51" s="36" t="str">
        <f t="shared" si="28"/>
        <v/>
      </c>
      <c r="BV51" s="55"/>
      <c r="BW51" s="36" t="str">
        <f t="shared" si="29"/>
        <v/>
      </c>
      <c r="BX51" s="36" t="str">
        <f t="shared" si="29"/>
        <v/>
      </c>
      <c r="BY51" s="31"/>
      <c r="BZ51" s="38"/>
      <c r="CB51" s="120" t="e">
        <f t="shared" ca="1" si="0"/>
        <v>#VALUE!</v>
      </c>
      <c r="CC51" s="2" t="e">
        <f t="shared" ca="1" si="30"/>
        <v>#VALUE!</v>
      </c>
    </row>
    <row r="52" spans="1:81" s="2" customFormat="1" ht="25.15" customHeight="1" x14ac:dyDescent="0.25">
      <c r="A52" s="52" t="str">
        <f t="shared" si="31"/>
        <v/>
      </c>
      <c r="B52" s="157" t="e">
        <f t="shared" ca="1" si="1"/>
        <v>#VALUE!</v>
      </c>
      <c r="C52" s="157" t="e">
        <f t="shared" si="2"/>
        <v>#VALUE!</v>
      </c>
      <c r="D52" s="29"/>
      <c r="E52" s="155" t="str">
        <f ca="1">IFERROR(INDIRECT(ADDRESS(MATCH(D52,CatModules!C:C,0),2,1,1,"CatModules")),"")</f>
        <v/>
      </c>
      <c r="F52" s="96"/>
      <c r="G52" s="156" t="str">
        <f ca="1">IFERROR(INDIRECT(ADDRESS(MATCH(CONCATENATE(E52,"-",F52),CatInt!K:K,0),3,1,1,"CatInt")),"")</f>
        <v/>
      </c>
      <c r="H52" s="45" t="str">
        <f>IF(F52="","",VLOOKUP(F52,#REF!,2,FALSE))</f>
        <v/>
      </c>
      <c r="I52" s="29"/>
      <c r="J52" s="155" t="e">
        <f t="shared" si="3"/>
        <v>#VALUE!</v>
      </c>
      <c r="K52" s="155" t="e">
        <f t="shared" si="4"/>
        <v>#VALUE!</v>
      </c>
      <c r="L52" s="153"/>
      <c r="M52" s="53"/>
      <c r="N52" s="175">
        <v>0</v>
      </c>
      <c r="O52" s="147"/>
      <c r="P52" s="175">
        <v>0</v>
      </c>
      <c r="Q52" s="30"/>
      <c r="R52" s="149" t="str">
        <f>IFERROR(VLOOKUP(Q52,Setup!D$16:E$25,2,FALSE),"")</f>
        <v/>
      </c>
      <c r="S52" s="51" t="str">
        <f ca="1">IFERROR(IF(OR(I52="",VLOOKUP(I52,CatCostInp!$E$2:$K$88,7,FALSE)=0),"",VLOOKUP(I52,CatCostInp!$E$2:$K$88,7,FALSE)),"")</f>
        <v/>
      </c>
      <c r="T52" s="159" t="e">
        <f>VLOOKUP(U52,#REF!,2,FALSE)</f>
        <v>#REF!</v>
      </c>
      <c r="U52" s="30"/>
      <c r="V52" s="1" t="str">
        <f ca="1">IF(U52=Setup!$C$10,"Grant",IF('PSM Costs'!U52=Setup!$C$11,"Local",IF('PSM Costs'!U52=Setup!$C$12,"Other","")))</f>
        <v/>
      </c>
      <c r="W52" s="33"/>
      <c r="X52" s="36">
        <v>1</v>
      </c>
      <c r="Y52" s="33"/>
      <c r="Z52" s="36" t="str">
        <f t="shared" si="5"/>
        <v/>
      </c>
      <c r="AA52" s="35"/>
      <c r="AB52" s="32" t="str">
        <f t="shared" si="6"/>
        <v/>
      </c>
      <c r="AC52" s="35"/>
      <c r="AD52" s="32" t="str">
        <f t="shared" si="7"/>
        <v/>
      </c>
      <c r="AE52" s="35"/>
      <c r="AF52" s="36" t="str">
        <f t="shared" si="8"/>
        <v/>
      </c>
      <c r="AG52" s="36" t="str">
        <f t="shared" si="9"/>
        <v/>
      </c>
      <c r="AH52" s="36" t="str">
        <f t="shared" si="10"/>
        <v/>
      </c>
      <c r="AI52" s="55"/>
      <c r="AJ52" s="37"/>
      <c r="AK52" s="36">
        <v>1</v>
      </c>
      <c r="AL52" s="35"/>
      <c r="AM52" s="32" t="str">
        <f t="shared" si="11"/>
        <v/>
      </c>
      <c r="AN52" s="35"/>
      <c r="AO52" s="32" t="str">
        <f t="shared" si="12"/>
        <v/>
      </c>
      <c r="AP52" s="35"/>
      <c r="AQ52" s="32" t="str">
        <f t="shared" si="13"/>
        <v/>
      </c>
      <c r="AR52" s="35"/>
      <c r="AS52" s="36" t="str">
        <f t="shared" si="14"/>
        <v/>
      </c>
      <c r="AT52" s="36" t="str">
        <f t="shared" si="15"/>
        <v/>
      </c>
      <c r="AU52" s="36" t="str">
        <f t="shared" si="16"/>
        <v/>
      </c>
      <c r="AV52" s="55"/>
      <c r="AW52" s="34"/>
      <c r="AX52" s="36">
        <v>1</v>
      </c>
      <c r="AY52" s="34"/>
      <c r="AZ52" s="32" t="str">
        <f t="shared" si="17"/>
        <v/>
      </c>
      <c r="BA52" s="34"/>
      <c r="BB52" s="32" t="str">
        <f t="shared" si="18"/>
        <v/>
      </c>
      <c r="BC52" s="34"/>
      <c r="BD52" s="32" t="str">
        <f t="shared" si="19"/>
        <v/>
      </c>
      <c r="BE52" s="35"/>
      <c r="BF52" s="36" t="str">
        <f t="shared" si="20"/>
        <v/>
      </c>
      <c r="BG52" s="36" t="str">
        <f t="shared" si="21"/>
        <v/>
      </c>
      <c r="BH52" s="36" t="str">
        <f t="shared" si="22"/>
        <v/>
      </c>
      <c r="BI52" s="55"/>
      <c r="BJ52" s="34"/>
      <c r="BK52" s="36">
        <v>1</v>
      </c>
      <c r="BL52" s="34"/>
      <c r="BM52" s="32" t="str">
        <f t="shared" si="23"/>
        <v/>
      </c>
      <c r="BN52" s="34"/>
      <c r="BO52" s="32" t="str">
        <f t="shared" si="24"/>
        <v/>
      </c>
      <c r="BP52" s="34"/>
      <c r="BQ52" s="32" t="str">
        <f t="shared" si="25"/>
        <v/>
      </c>
      <c r="BR52" s="34"/>
      <c r="BS52" s="36" t="str">
        <f t="shared" si="26"/>
        <v/>
      </c>
      <c r="BT52" s="36" t="str">
        <f t="shared" si="27"/>
        <v/>
      </c>
      <c r="BU52" s="36" t="str">
        <f t="shared" si="28"/>
        <v/>
      </c>
      <c r="BV52" s="55"/>
      <c r="BW52" s="36" t="str">
        <f t="shared" si="29"/>
        <v/>
      </c>
      <c r="BX52" s="36" t="str">
        <f t="shared" si="29"/>
        <v/>
      </c>
      <c r="BY52" s="31"/>
      <c r="BZ52" s="38"/>
      <c r="CB52" s="120" t="e">
        <f t="shared" ca="1" si="0"/>
        <v>#VALUE!</v>
      </c>
      <c r="CC52" s="2" t="e">
        <f t="shared" ca="1" si="30"/>
        <v>#VALUE!</v>
      </c>
    </row>
    <row r="53" spans="1:81" s="2" customFormat="1" ht="25.15" customHeight="1" x14ac:dyDescent="0.25">
      <c r="A53" s="52" t="str">
        <f t="shared" si="31"/>
        <v/>
      </c>
      <c r="B53" s="157" t="e">
        <f t="shared" ca="1" si="1"/>
        <v>#VALUE!</v>
      </c>
      <c r="C53" s="157" t="e">
        <f t="shared" si="2"/>
        <v>#VALUE!</v>
      </c>
      <c r="D53" s="29"/>
      <c r="E53" s="155" t="str">
        <f ca="1">IFERROR(INDIRECT(ADDRESS(MATCH(D53,CatModules!C:C,0),2,1,1,"CatModules")),"")</f>
        <v/>
      </c>
      <c r="F53" s="96"/>
      <c r="G53" s="156" t="str">
        <f ca="1">IFERROR(INDIRECT(ADDRESS(MATCH(CONCATENATE(E53,"-",F53),CatInt!K:K,0),3,1,1,"CatInt")),"")</f>
        <v/>
      </c>
      <c r="H53" s="45" t="str">
        <f>IF(F53="","",VLOOKUP(F53,#REF!,2,FALSE))</f>
        <v/>
      </c>
      <c r="I53" s="29"/>
      <c r="J53" s="155" t="e">
        <f t="shared" si="3"/>
        <v>#VALUE!</v>
      </c>
      <c r="K53" s="155" t="e">
        <f t="shared" si="4"/>
        <v>#VALUE!</v>
      </c>
      <c r="L53" s="153"/>
      <c r="M53" s="53"/>
      <c r="N53" s="175">
        <v>0</v>
      </c>
      <c r="O53" s="147"/>
      <c r="P53" s="175">
        <v>0</v>
      </c>
      <c r="Q53" s="30"/>
      <c r="R53" s="149" t="str">
        <f>IFERROR(VLOOKUP(Q53,Setup!D$16:E$25,2,FALSE),"")</f>
        <v/>
      </c>
      <c r="S53" s="51" t="str">
        <f ca="1">IFERROR(IF(OR(I53="",VLOOKUP(I53,CatCostInp!$E$2:$K$88,7,FALSE)=0),"",VLOOKUP(I53,CatCostInp!$E$2:$K$88,7,FALSE)),"")</f>
        <v/>
      </c>
      <c r="T53" s="159" t="e">
        <f>VLOOKUP(U53,#REF!,2,FALSE)</f>
        <v>#REF!</v>
      </c>
      <c r="U53" s="30"/>
      <c r="V53" s="1" t="str">
        <f ca="1">IF(U53=Setup!$C$10,"Grant",IF('PSM Costs'!U53=Setup!$C$11,"Local",IF('PSM Costs'!U53=Setup!$C$12,"Other","")))</f>
        <v/>
      </c>
      <c r="W53" s="33"/>
      <c r="X53" s="36">
        <v>1</v>
      </c>
      <c r="Y53" s="33"/>
      <c r="Z53" s="36" t="str">
        <f t="shared" si="5"/>
        <v/>
      </c>
      <c r="AA53" s="35"/>
      <c r="AB53" s="32" t="str">
        <f t="shared" si="6"/>
        <v/>
      </c>
      <c r="AC53" s="35"/>
      <c r="AD53" s="32" t="str">
        <f t="shared" si="7"/>
        <v/>
      </c>
      <c r="AE53" s="35"/>
      <c r="AF53" s="36" t="str">
        <f t="shared" si="8"/>
        <v/>
      </c>
      <c r="AG53" s="36" t="str">
        <f t="shared" si="9"/>
        <v/>
      </c>
      <c r="AH53" s="36" t="str">
        <f t="shared" si="10"/>
        <v/>
      </c>
      <c r="AI53" s="55"/>
      <c r="AJ53" s="37"/>
      <c r="AK53" s="36">
        <v>1</v>
      </c>
      <c r="AL53" s="35"/>
      <c r="AM53" s="32" t="str">
        <f t="shared" si="11"/>
        <v/>
      </c>
      <c r="AN53" s="35"/>
      <c r="AO53" s="32" t="str">
        <f t="shared" si="12"/>
        <v/>
      </c>
      <c r="AP53" s="35"/>
      <c r="AQ53" s="32" t="str">
        <f t="shared" si="13"/>
        <v/>
      </c>
      <c r="AR53" s="35"/>
      <c r="AS53" s="36" t="str">
        <f t="shared" si="14"/>
        <v/>
      </c>
      <c r="AT53" s="36" t="str">
        <f t="shared" si="15"/>
        <v/>
      </c>
      <c r="AU53" s="36" t="str">
        <f t="shared" si="16"/>
        <v/>
      </c>
      <c r="AV53" s="55"/>
      <c r="AW53" s="34"/>
      <c r="AX53" s="36">
        <v>1</v>
      </c>
      <c r="AY53" s="34"/>
      <c r="AZ53" s="32" t="str">
        <f t="shared" si="17"/>
        <v/>
      </c>
      <c r="BA53" s="34"/>
      <c r="BB53" s="32" t="str">
        <f t="shared" si="18"/>
        <v/>
      </c>
      <c r="BC53" s="34"/>
      <c r="BD53" s="32" t="str">
        <f t="shared" si="19"/>
        <v/>
      </c>
      <c r="BE53" s="35"/>
      <c r="BF53" s="36" t="str">
        <f t="shared" si="20"/>
        <v/>
      </c>
      <c r="BG53" s="36" t="str">
        <f t="shared" si="21"/>
        <v/>
      </c>
      <c r="BH53" s="36" t="str">
        <f t="shared" si="22"/>
        <v/>
      </c>
      <c r="BI53" s="55"/>
      <c r="BJ53" s="34"/>
      <c r="BK53" s="36">
        <v>1</v>
      </c>
      <c r="BL53" s="34"/>
      <c r="BM53" s="32" t="str">
        <f t="shared" si="23"/>
        <v/>
      </c>
      <c r="BN53" s="34"/>
      <c r="BO53" s="32" t="str">
        <f t="shared" si="24"/>
        <v/>
      </c>
      <c r="BP53" s="34"/>
      <c r="BQ53" s="32" t="str">
        <f t="shared" si="25"/>
        <v/>
      </c>
      <c r="BR53" s="34"/>
      <c r="BS53" s="36" t="str">
        <f t="shared" si="26"/>
        <v/>
      </c>
      <c r="BT53" s="36" t="str">
        <f t="shared" si="27"/>
        <v/>
      </c>
      <c r="BU53" s="36" t="str">
        <f t="shared" si="28"/>
        <v/>
      </c>
      <c r="BV53" s="55"/>
      <c r="BW53" s="36" t="str">
        <f t="shared" si="29"/>
        <v/>
      </c>
      <c r="BX53" s="36" t="str">
        <f t="shared" si="29"/>
        <v/>
      </c>
      <c r="BY53" s="31"/>
      <c r="BZ53" s="38"/>
      <c r="CB53" s="120" t="e">
        <f t="shared" ca="1" si="0"/>
        <v>#VALUE!</v>
      </c>
      <c r="CC53" s="2" t="e">
        <f t="shared" ca="1" si="30"/>
        <v>#VALUE!</v>
      </c>
    </row>
    <row r="54" spans="1:81" s="2" customFormat="1" ht="25.15" customHeight="1" x14ac:dyDescent="0.25">
      <c r="A54" s="52" t="str">
        <f t="shared" si="31"/>
        <v/>
      </c>
      <c r="B54" s="157" t="e">
        <f t="shared" ca="1" si="1"/>
        <v>#VALUE!</v>
      </c>
      <c r="C54" s="157" t="e">
        <f t="shared" si="2"/>
        <v>#VALUE!</v>
      </c>
      <c r="D54" s="29"/>
      <c r="E54" s="155" t="str">
        <f ca="1">IFERROR(INDIRECT(ADDRESS(MATCH(D54,CatModules!C:C,0),2,1,1,"CatModules")),"")</f>
        <v/>
      </c>
      <c r="F54" s="96"/>
      <c r="G54" s="156" t="str">
        <f ca="1">IFERROR(INDIRECT(ADDRESS(MATCH(CONCATENATE(E54,"-",F54),CatInt!K:K,0),3,1,1,"CatInt")),"")</f>
        <v/>
      </c>
      <c r="H54" s="45" t="str">
        <f>IF(F54="","",VLOOKUP(F54,#REF!,2,FALSE))</f>
        <v/>
      </c>
      <c r="I54" s="29"/>
      <c r="J54" s="155" t="e">
        <f t="shared" si="3"/>
        <v>#VALUE!</v>
      </c>
      <c r="K54" s="155" t="e">
        <f t="shared" si="4"/>
        <v>#VALUE!</v>
      </c>
      <c r="L54" s="153"/>
      <c r="M54" s="53"/>
      <c r="N54" s="175">
        <v>0</v>
      </c>
      <c r="O54" s="147"/>
      <c r="P54" s="175">
        <v>0</v>
      </c>
      <c r="Q54" s="30"/>
      <c r="R54" s="149" t="str">
        <f>IFERROR(VLOOKUP(Q54,Setup!D$16:E$25,2,FALSE),"")</f>
        <v/>
      </c>
      <c r="S54" s="51" t="str">
        <f ca="1">IFERROR(IF(OR(I54="",VLOOKUP(I54,CatCostInp!$E$2:$K$88,7,FALSE)=0),"",VLOOKUP(I54,CatCostInp!$E$2:$K$88,7,FALSE)),"")</f>
        <v/>
      </c>
      <c r="T54" s="159" t="e">
        <f>VLOOKUP(U54,#REF!,2,FALSE)</f>
        <v>#REF!</v>
      </c>
      <c r="U54" s="30"/>
      <c r="V54" s="1" t="str">
        <f ca="1">IF(U54=Setup!$C$10,"Grant",IF('PSM Costs'!U54=Setup!$C$11,"Local",IF('PSM Costs'!U54=Setup!$C$12,"Other","")))</f>
        <v/>
      </c>
      <c r="W54" s="33"/>
      <c r="X54" s="36">
        <v>1</v>
      </c>
      <c r="Y54" s="33"/>
      <c r="Z54" s="36" t="str">
        <f t="shared" si="5"/>
        <v/>
      </c>
      <c r="AA54" s="35"/>
      <c r="AB54" s="32" t="str">
        <f t="shared" si="6"/>
        <v/>
      </c>
      <c r="AC54" s="35"/>
      <c r="AD54" s="32" t="str">
        <f t="shared" si="7"/>
        <v/>
      </c>
      <c r="AE54" s="35"/>
      <c r="AF54" s="36" t="str">
        <f t="shared" si="8"/>
        <v/>
      </c>
      <c r="AG54" s="36" t="str">
        <f t="shared" si="9"/>
        <v/>
      </c>
      <c r="AH54" s="36" t="str">
        <f t="shared" si="10"/>
        <v/>
      </c>
      <c r="AI54" s="55"/>
      <c r="AJ54" s="37"/>
      <c r="AK54" s="36">
        <v>1</v>
      </c>
      <c r="AL54" s="35"/>
      <c r="AM54" s="32" t="str">
        <f t="shared" si="11"/>
        <v/>
      </c>
      <c r="AN54" s="35"/>
      <c r="AO54" s="32" t="str">
        <f t="shared" si="12"/>
        <v/>
      </c>
      <c r="AP54" s="35"/>
      <c r="AQ54" s="32" t="str">
        <f t="shared" si="13"/>
        <v/>
      </c>
      <c r="AR54" s="35"/>
      <c r="AS54" s="36" t="str">
        <f t="shared" si="14"/>
        <v/>
      </c>
      <c r="AT54" s="36" t="str">
        <f t="shared" si="15"/>
        <v/>
      </c>
      <c r="AU54" s="36" t="str">
        <f t="shared" si="16"/>
        <v/>
      </c>
      <c r="AV54" s="55"/>
      <c r="AW54" s="34"/>
      <c r="AX54" s="36">
        <v>1</v>
      </c>
      <c r="AY54" s="34"/>
      <c r="AZ54" s="32" t="str">
        <f t="shared" si="17"/>
        <v/>
      </c>
      <c r="BA54" s="34"/>
      <c r="BB54" s="32" t="str">
        <f t="shared" si="18"/>
        <v/>
      </c>
      <c r="BC54" s="34"/>
      <c r="BD54" s="32" t="str">
        <f t="shared" si="19"/>
        <v/>
      </c>
      <c r="BE54" s="35"/>
      <c r="BF54" s="36" t="str">
        <f t="shared" si="20"/>
        <v/>
      </c>
      <c r="BG54" s="36" t="str">
        <f t="shared" si="21"/>
        <v/>
      </c>
      <c r="BH54" s="36" t="str">
        <f t="shared" si="22"/>
        <v/>
      </c>
      <c r="BI54" s="55"/>
      <c r="BJ54" s="34"/>
      <c r="BK54" s="36">
        <v>1</v>
      </c>
      <c r="BL54" s="34"/>
      <c r="BM54" s="32" t="str">
        <f t="shared" si="23"/>
        <v/>
      </c>
      <c r="BN54" s="34"/>
      <c r="BO54" s="32" t="str">
        <f t="shared" si="24"/>
        <v/>
      </c>
      <c r="BP54" s="34"/>
      <c r="BQ54" s="32" t="str">
        <f t="shared" si="25"/>
        <v/>
      </c>
      <c r="BR54" s="34"/>
      <c r="BS54" s="36" t="str">
        <f t="shared" si="26"/>
        <v/>
      </c>
      <c r="BT54" s="36" t="str">
        <f t="shared" si="27"/>
        <v/>
      </c>
      <c r="BU54" s="36" t="str">
        <f t="shared" si="28"/>
        <v/>
      </c>
      <c r="BV54" s="55"/>
      <c r="BW54" s="36" t="str">
        <f t="shared" si="29"/>
        <v/>
      </c>
      <c r="BX54" s="36" t="str">
        <f t="shared" si="29"/>
        <v/>
      </c>
      <c r="BY54" s="31"/>
      <c r="BZ54" s="38"/>
      <c r="CB54" s="120" t="e">
        <f t="shared" ca="1" si="0"/>
        <v>#VALUE!</v>
      </c>
      <c r="CC54" s="2" t="e">
        <f t="shared" ca="1" si="30"/>
        <v>#VALUE!</v>
      </c>
    </row>
    <row r="55" spans="1:81" s="2" customFormat="1" ht="25.15" customHeight="1" x14ac:dyDescent="0.25">
      <c r="A55" s="52" t="str">
        <f t="shared" si="31"/>
        <v/>
      </c>
      <c r="B55" s="157" t="e">
        <f t="shared" ca="1" si="1"/>
        <v>#VALUE!</v>
      </c>
      <c r="C55" s="157" t="e">
        <f t="shared" si="2"/>
        <v>#VALUE!</v>
      </c>
      <c r="D55" s="29"/>
      <c r="E55" s="155" t="str">
        <f ca="1">IFERROR(INDIRECT(ADDRESS(MATCH(D55,CatModules!C:C,0),2,1,1,"CatModules")),"")</f>
        <v/>
      </c>
      <c r="F55" s="96"/>
      <c r="G55" s="156" t="str">
        <f ca="1">IFERROR(INDIRECT(ADDRESS(MATCH(CONCATENATE(E55,"-",F55),CatInt!K:K,0),3,1,1,"CatInt")),"")</f>
        <v/>
      </c>
      <c r="H55" s="45" t="str">
        <f>IF(F55="","",VLOOKUP(F55,#REF!,2,FALSE))</f>
        <v/>
      </c>
      <c r="I55" s="29"/>
      <c r="J55" s="155" t="e">
        <f t="shared" si="3"/>
        <v>#VALUE!</v>
      </c>
      <c r="K55" s="155" t="e">
        <f t="shared" si="4"/>
        <v>#VALUE!</v>
      </c>
      <c r="L55" s="153"/>
      <c r="M55" s="53"/>
      <c r="N55" s="175">
        <v>0</v>
      </c>
      <c r="O55" s="147"/>
      <c r="P55" s="175">
        <v>0</v>
      </c>
      <c r="Q55" s="30"/>
      <c r="R55" s="149" t="str">
        <f>IFERROR(VLOOKUP(Q55,Setup!D$16:E$25,2,FALSE),"")</f>
        <v/>
      </c>
      <c r="S55" s="51" t="str">
        <f ca="1">IFERROR(IF(OR(I55="",VLOOKUP(I55,CatCostInp!$E$2:$K$88,7,FALSE)=0),"",VLOOKUP(I55,CatCostInp!$E$2:$K$88,7,FALSE)),"")</f>
        <v/>
      </c>
      <c r="T55" s="159" t="e">
        <f>VLOOKUP(U55,#REF!,2,FALSE)</f>
        <v>#REF!</v>
      </c>
      <c r="U55" s="30"/>
      <c r="V55" s="1" t="str">
        <f ca="1">IF(U55=Setup!$C$10,"Grant",IF('PSM Costs'!U55=Setup!$C$11,"Local",IF('PSM Costs'!U55=Setup!$C$12,"Other","")))</f>
        <v/>
      </c>
      <c r="W55" s="33"/>
      <c r="X55" s="36">
        <v>1</v>
      </c>
      <c r="Y55" s="33"/>
      <c r="Z55" s="36" t="str">
        <f t="shared" si="5"/>
        <v/>
      </c>
      <c r="AA55" s="35"/>
      <c r="AB55" s="32" t="str">
        <f t="shared" si="6"/>
        <v/>
      </c>
      <c r="AC55" s="35"/>
      <c r="AD55" s="32" t="str">
        <f t="shared" si="7"/>
        <v/>
      </c>
      <c r="AE55" s="35"/>
      <c r="AF55" s="36" t="str">
        <f t="shared" si="8"/>
        <v/>
      </c>
      <c r="AG55" s="36" t="str">
        <f t="shared" si="9"/>
        <v/>
      </c>
      <c r="AH55" s="36" t="str">
        <f t="shared" si="10"/>
        <v/>
      </c>
      <c r="AI55" s="55"/>
      <c r="AJ55" s="37"/>
      <c r="AK55" s="36">
        <v>1</v>
      </c>
      <c r="AL55" s="35"/>
      <c r="AM55" s="32" t="str">
        <f t="shared" si="11"/>
        <v/>
      </c>
      <c r="AN55" s="35"/>
      <c r="AO55" s="32" t="str">
        <f t="shared" si="12"/>
        <v/>
      </c>
      <c r="AP55" s="35"/>
      <c r="AQ55" s="32" t="str">
        <f t="shared" si="13"/>
        <v/>
      </c>
      <c r="AR55" s="35"/>
      <c r="AS55" s="36" t="str">
        <f t="shared" si="14"/>
        <v/>
      </c>
      <c r="AT55" s="36" t="str">
        <f t="shared" si="15"/>
        <v/>
      </c>
      <c r="AU55" s="36" t="str">
        <f t="shared" si="16"/>
        <v/>
      </c>
      <c r="AV55" s="55"/>
      <c r="AW55" s="34"/>
      <c r="AX55" s="36">
        <v>1</v>
      </c>
      <c r="AY55" s="34"/>
      <c r="AZ55" s="32" t="str">
        <f t="shared" si="17"/>
        <v/>
      </c>
      <c r="BA55" s="34"/>
      <c r="BB55" s="32" t="str">
        <f t="shared" si="18"/>
        <v/>
      </c>
      <c r="BC55" s="34"/>
      <c r="BD55" s="32" t="str">
        <f t="shared" si="19"/>
        <v/>
      </c>
      <c r="BE55" s="35"/>
      <c r="BF55" s="36" t="str">
        <f t="shared" si="20"/>
        <v/>
      </c>
      <c r="BG55" s="36" t="str">
        <f t="shared" si="21"/>
        <v/>
      </c>
      <c r="BH55" s="36" t="str">
        <f t="shared" si="22"/>
        <v/>
      </c>
      <c r="BI55" s="55"/>
      <c r="BJ55" s="34"/>
      <c r="BK55" s="36">
        <v>1</v>
      </c>
      <c r="BL55" s="34"/>
      <c r="BM55" s="32" t="str">
        <f t="shared" si="23"/>
        <v/>
      </c>
      <c r="BN55" s="34"/>
      <c r="BO55" s="32" t="str">
        <f t="shared" si="24"/>
        <v/>
      </c>
      <c r="BP55" s="34"/>
      <c r="BQ55" s="32" t="str">
        <f t="shared" si="25"/>
        <v/>
      </c>
      <c r="BR55" s="34"/>
      <c r="BS55" s="36" t="str">
        <f t="shared" si="26"/>
        <v/>
      </c>
      <c r="BT55" s="36" t="str">
        <f t="shared" si="27"/>
        <v/>
      </c>
      <c r="BU55" s="36" t="str">
        <f t="shared" si="28"/>
        <v/>
      </c>
      <c r="BV55" s="55"/>
      <c r="BW55" s="36" t="str">
        <f t="shared" si="29"/>
        <v/>
      </c>
      <c r="BX55" s="36" t="str">
        <f t="shared" si="29"/>
        <v/>
      </c>
      <c r="BY55" s="31"/>
      <c r="BZ55" s="38"/>
      <c r="CB55" s="120" t="e">
        <f t="shared" ca="1" si="0"/>
        <v>#VALUE!</v>
      </c>
      <c r="CC55" s="2" t="e">
        <f t="shared" ca="1" si="30"/>
        <v>#VALUE!</v>
      </c>
    </row>
    <row r="56" spans="1:81" s="2" customFormat="1" ht="25.15" customHeight="1" x14ac:dyDescent="0.25">
      <c r="A56" s="52" t="str">
        <f t="shared" si="31"/>
        <v/>
      </c>
      <c r="B56" s="157" t="e">
        <f t="shared" ca="1" si="1"/>
        <v>#VALUE!</v>
      </c>
      <c r="C56" s="157" t="e">
        <f t="shared" si="2"/>
        <v>#VALUE!</v>
      </c>
      <c r="D56" s="29"/>
      <c r="E56" s="155" t="str">
        <f ca="1">IFERROR(INDIRECT(ADDRESS(MATCH(D56,CatModules!C:C,0),2,1,1,"CatModules")),"")</f>
        <v/>
      </c>
      <c r="F56" s="96"/>
      <c r="G56" s="156" t="str">
        <f ca="1">IFERROR(INDIRECT(ADDRESS(MATCH(CONCATENATE(E56,"-",F56),CatInt!K:K,0),3,1,1,"CatInt")),"")</f>
        <v/>
      </c>
      <c r="H56" s="45" t="str">
        <f>IF(F56="","",VLOOKUP(F56,#REF!,2,FALSE))</f>
        <v/>
      </c>
      <c r="I56" s="29"/>
      <c r="J56" s="155" t="e">
        <f t="shared" si="3"/>
        <v>#VALUE!</v>
      </c>
      <c r="K56" s="155" t="e">
        <f t="shared" si="4"/>
        <v>#VALUE!</v>
      </c>
      <c r="L56" s="153"/>
      <c r="M56" s="53"/>
      <c r="N56" s="175">
        <v>0</v>
      </c>
      <c r="O56" s="147"/>
      <c r="P56" s="175">
        <v>0</v>
      </c>
      <c r="Q56" s="30"/>
      <c r="R56" s="149" t="str">
        <f>IFERROR(VLOOKUP(Q56,Setup!D$16:E$25,2,FALSE),"")</f>
        <v/>
      </c>
      <c r="S56" s="51" t="str">
        <f ca="1">IFERROR(IF(OR(I56="",VLOOKUP(I56,CatCostInp!$E$2:$K$88,7,FALSE)=0),"",VLOOKUP(I56,CatCostInp!$E$2:$K$88,7,FALSE)),"")</f>
        <v/>
      </c>
      <c r="T56" s="159" t="e">
        <f>VLOOKUP(U56,#REF!,2,FALSE)</f>
        <v>#REF!</v>
      </c>
      <c r="U56" s="30"/>
      <c r="V56" s="1" t="str">
        <f ca="1">IF(U56=Setup!$C$10,"Grant",IF('PSM Costs'!U56=Setup!$C$11,"Local",IF('PSM Costs'!U56=Setup!$C$12,"Other","")))</f>
        <v/>
      </c>
      <c r="W56" s="33"/>
      <c r="X56" s="36">
        <v>1</v>
      </c>
      <c r="Y56" s="33"/>
      <c r="Z56" s="36" t="str">
        <f t="shared" si="5"/>
        <v/>
      </c>
      <c r="AA56" s="35"/>
      <c r="AB56" s="32" t="str">
        <f t="shared" si="6"/>
        <v/>
      </c>
      <c r="AC56" s="35"/>
      <c r="AD56" s="32" t="str">
        <f t="shared" si="7"/>
        <v/>
      </c>
      <c r="AE56" s="35"/>
      <c r="AF56" s="36" t="str">
        <f t="shared" si="8"/>
        <v/>
      </c>
      <c r="AG56" s="36" t="str">
        <f t="shared" si="9"/>
        <v/>
      </c>
      <c r="AH56" s="36" t="str">
        <f t="shared" si="10"/>
        <v/>
      </c>
      <c r="AI56" s="55"/>
      <c r="AJ56" s="37"/>
      <c r="AK56" s="36">
        <v>1</v>
      </c>
      <c r="AL56" s="35"/>
      <c r="AM56" s="32" t="str">
        <f t="shared" si="11"/>
        <v/>
      </c>
      <c r="AN56" s="35"/>
      <c r="AO56" s="32" t="str">
        <f t="shared" si="12"/>
        <v/>
      </c>
      <c r="AP56" s="35"/>
      <c r="AQ56" s="32" t="str">
        <f t="shared" si="13"/>
        <v/>
      </c>
      <c r="AR56" s="35"/>
      <c r="AS56" s="36" t="str">
        <f t="shared" si="14"/>
        <v/>
      </c>
      <c r="AT56" s="36" t="str">
        <f t="shared" si="15"/>
        <v/>
      </c>
      <c r="AU56" s="36" t="str">
        <f t="shared" si="16"/>
        <v/>
      </c>
      <c r="AV56" s="55"/>
      <c r="AW56" s="34"/>
      <c r="AX56" s="36">
        <v>1</v>
      </c>
      <c r="AY56" s="34"/>
      <c r="AZ56" s="32" t="str">
        <f t="shared" si="17"/>
        <v/>
      </c>
      <c r="BA56" s="34"/>
      <c r="BB56" s="32" t="str">
        <f t="shared" si="18"/>
        <v/>
      </c>
      <c r="BC56" s="34"/>
      <c r="BD56" s="32" t="str">
        <f t="shared" si="19"/>
        <v/>
      </c>
      <c r="BE56" s="35"/>
      <c r="BF56" s="36" t="str">
        <f t="shared" si="20"/>
        <v/>
      </c>
      <c r="BG56" s="36" t="str">
        <f t="shared" si="21"/>
        <v/>
      </c>
      <c r="BH56" s="36" t="str">
        <f t="shared" si="22"/>
        <v/>
      </c>
      <c r="BI56" s="55"/>
      <c r="BJ56" s="34"/>
      <c r="BK56" s="36">
        <v>1</v>
      </c>
      <c r="BL56" s="34"/>
      <c r="BM56" s="32" t="str">
        <f t="shared" si="23"/>
        <v/>
      </c>
      <c r="BN56" s="34"/>
      <c r="BO56" s="32" t="str">
        <f t="shared" si="24"/>
        <v/>
      </c>
      <c r="BP56" s="34"/>
      <c r="BQ56" s="32" t="str">
        <f t="shared" si="25"/>
        <v/>
      </c>
      <c r="BR56" s="34"/>
      <c r="BS56" s="36" t="str">
        <f t="shared" si="26"/>
        <v/>
      </c>
      <c r="BT56" s="36" t="str">
        <f t="shared" si="27"/>
        <v/>
      </c>
      <c r="BU56" s="36" t="str">
        <f t="shared" si="28"/>
        <v/>
      </c>
      <c r="BV56" s="55"/>
      <c r="BW56" s="36" t="str">
        <f t="shared" si="29"/>
        <v/>
      </c>
      <c r="BX56" s="36" t="str">
        <f t="shared" si="29"/>
        <v/>
      </c>
      <c r="BY56" s="31"/>
      <c r="BZ56" s="38"/>
      <c r="CB56" s="120" t="e">
        <f t="shared" ca="1" si="0"/>
        <v>#VALUE!</v>
      </c>
      <c r="CC56" s="2" t="e">
        <f t="shared" ca="1" si="30"/>
        <v>#VALUE!</v>
      </c>
    </row>
    <row r="57" spans="1:81" s="2" customFormat="1" ht="25.15" customHeight="1" x14ac:dyDescent="0.25">
      <c r="A57" s="52" t="str">
        <f t="shared" si="31"/>
        <v/>
      </c>
      <c r="B57" s="157" t="e">
        <f t="shared" ca="1" si="1"/>
        <v>#VALUE!</v>
      </c>
      <c r="C57" s="157" t="e">
        <f t="shared" si="2"/>
        <v>#VALUE!</v>
      </c>
      <c r="D57" s="29"/>
      <c r="E57" s="155" t="str">
        <f ca="1">IFERROR(INDIRECT(ADDRESS(MATCH(D57,CatModules!C:C,0),2,1,1,"CatModules")),"")</f>
        <v/>
      </c>
      <c r="F57" s="96"/>
      <c r="G57" s="156" t="str">
        <f ca="1">IFERROR(INDIRECT(ADDRESS(MATCH(CONCATENATE(E57,"-",F57),CatInt!K:K,0),3,1,1,"CatInt")),"")</f>
        <v/>
      </c>
      <c r="H57" s="45" t="str">
        <f>IF(F57="","",VLOOKUP(F57,#REF!,2,FALSE))</f>
        <v/>
      </c>
      <c r="I57" s="29"/>
      <c r="J57" s="155" t="e">
        <f t="shared" si="3"/>
        <v>#VALUE!</v>
      </c>
      <c r="K57" s="155" t="e">
        <f t="shared" si="4"/>
        <v>#VALUE!</v>
      </c>
      <c r="L57" s="153"/>
      <c r="M57" s="53"/>
      <c r="N57" s="175">
        <v>0</v>
      </c>
      <c r="O57" s="147"/>
      <c r="P57" s="175">
        <v>0</v>
      </c>
      <c r="Q57" s="30"/>
      <c r="R57" s="149" t="str">
        <f>IFERROR(VLOOKUP(Q57,Setup!D$16:E$25,2,FALSE),"")</f>
        <v/>
      </c>
      <c r="S57" s="51" t="str">
        <f ca="1">IFERROR(IF(OR(I57="",VLOOKUP(I57,CatCostInp!$E$2:$K$88,7,FALSE)=0),"",VLOOKUP(I57,CatCostInp!$E$2:$K$88,7,FALSE)),"")</f>
        <v/>
      </c>
      <c r="T57" s="159" t="e">
        <f>VLOOKUP(U57,#REF!,2,FALSE)</f>
        <v>#REF!</v>
      </c>
      <c r="U57" s="30"/>
      <c r="V57" s="1" t="str">
        <f ca="1">IF(U57=Setup!$C$10,"Grant",IF('PSM Costs'!U57=Setup!$C$11,"Local",IF('PSM Costs'!U57=Setup!$C$12,"Other","")))</f>
        <v/>
      </c>
      <c r="W57" s="33"/>
      <c r="X57" s="36">
        <v>1</v>
      </c>
      <c r="Y57" s="33"/>
      <c r="Z57" s="36" t="str">
        <f t="shared" si="5"/>
        <v/>
      </c>
      <c r="AA57" s="35"/>
      <c r="AB57" s="32" t="str">
        <f t="shared" si="6"/>
        <v/>
      </c>
      <c r="AC57" s="35"/>
      <c r="AD57" s="32" t="str">
        <f t="shared" si="7"/>
        <v/>
      </c>
      <c r="AE57" s="35"/>
      <c r="AF57" s="36" t="str">
        <f t="shared" si="8"/>
        <v/>
      </c>
      <c r="AG57" s="36" t="str">
        <f t="shared" si="9"/>
        <v/>
      </c>
      <c r="AH57" s="36" t="str">
        <f t="shared" si="10"/>
        <v/>
      </c>
      <c r="AI57" s="55"/>
      <c r="AJ57" s="37"/>
      <c r="AK57" s="36">
        <v>1</v>
      </c>
      <c r="AL57" s="35"/>
      <c r="AM57" s="32" t="str">
        <f t="shared" si="11"/>
        <v/>
      </c>
      <c r="AN57" s="35"/>
      <c r="AO57" s="32" t="str">
        <f t="shared" si="12"/>
        <v/>
      </c>
      <c r="AP57" s="35"/>
      <c r="AQ57" s="32" t="str">
        <f t="shared" si="13"/>
        <v/>
      </c>
      <c r="AR57" s="35"/>
      <c r="AS57" s="36" t="str">
        <f t="shared" si="14"/>
        <v/>
      </c>
      <c r="AT57" s="36" t="str">
        <f t="shared" si="15"/>
        <v/>
      </c>
      <c r="AU57" s="36" t="str">
        <f t="shared" si="16"/>
        <v/>
      </c>
      <c r="AV57" s="55"/>
      <c r="AW57" s="34"/>
      <c r="AX57" s="36">
        <v>1</v>
      </c>
      <c r="AY57" s="34"/>
      <c r="AZ57" s="32" t="str">
        <f t="shared" si="17"/>
        <v/>
      </c>
      <c r="BA57" s="34"/>
      <c r="BB57" s="32" t="str">
        <f t="shared" si="18"/>
        <v/>
      </c>
      <c r="BC57" s="34"/>
      <c r="BD57" s="32" t="str">
        <f t="shared" si="19"/>
        <v/>
      </c>
      <c r="BE57" s="35"/>
      <c r="BF57" s="36" t="str">
        <f t="shared" si="20"/>
        <v/>
      </c>
      <c r="BG57" s="36" t="str">
        <f t="shared" si="21"/>
        <v/>
      </c>
      <c r="BH57" s="36" t="str">
        <f t="shared" si="22"/>
        <v/>
      </c>
      <c r="BI57" s="55"/>
      <c r="BJ57" s="34"/>
      <c r="BK57" s="36">
        <v>1</v>
      </c>
      <c r="BL57" s="34"/>
      <c r="BM57" s="32" t="str">
        <f t="shared" si="23"/>
        <v/>
      </c>
      <c r="BN57" s="34"/>
      <c r="BO57" s="32" t="str">
        <f t="shared" si="24"/>
        <v/>
      </c>
      <c r="BP57" s="34"/>
      <c r="BQ57" s="32" t="str">
        <f t="shared" si="25"/>
        <v/>
      </c>
      <c r="BR57" s="34"/>
      <c r="BS57" s="36" t="str">
        <f t="shared" si="26"/>
        <v/>
      </c>
      <c r="BT57" s="36" t="str">
        <f t="shared" si="27"/>
        <v/>
      </c>
      <c r="BU57" s="36" t="str">
        <f t="shared" si="28"/>
        <v/>
      </c>
      <c r="BV57" s="55"/>
      <c r="BW57" s="36" t="str">
        <f t="shared" si="29"/>
        <v/>
      </c>
      <c r="BX57" s="36" t="str">
        <f t="shared" si="29"/>
        <v/>
      </c>
      <c r="BY57" s="31"/>
      <c r="BZ57" s="38"/>
      <c r="CB57" s="120" t="e">
        <f t="shared" ca="1" si="0"/>
        <v>#VALUE!</v>
      </c>
      <c r="CC57" s="2" t="e">
        <f t="shared" ca="1" si="30"/>
        <v>#VALUE!</v>
      </c>
    </row>
    <row r="58" spans="1:81" s="2" customFormat="1" ht="25.15" customHeight="1" x14ac:dyDescent="0.25">
      <c r="A58" s="52" t="str">
        <f t="shared" si="31"/>
        <v/>
      </c>
      <c r="B58" s="157" t="e">
        <f t="shared" ca="1" si="1"/>
        <v>#VALUE!</v>
      </c>
      <c r="C58" s="157" t="e">
        <f t="shared" si="2"/>
        <v>#VALUE!</v>
      </c>
      <c r="D58" s="29"/>
      <c r="E58" s="155" t="str">
        <f ca="1">IFERROR(INDIRECT(ADDRESS(MATCH(D58,CatModules!C:C,0),2,1,1,"CatModules")),"")</f>
        <v/>
      </c>
      <c r="F58" s="96"/>
      <c r="G58" s="156" t="str">
        <f ca="1">IFERROR(INDIRECT(ADDRESS(MATCH(CONCATENATE(E58,"-",F58),CatInt!K:K,0),3,1,1,"CatInt")),"")</f>
        <v/>
      </c>
      <c r="H58" s="45" t="str">
        <f>IF(F58="","",VLOOKUP(F58,#REF!,2,FALSE))</f>
        <v/>
      </c>
      <c r="I58" s="29"/>
      <c r="J58" s="155" t="e">
        <f t="shared" si="3"/>
        <v>#VALUE!</v>
      </c>
      <c r="K58" s="155" t="e">
        <f t="shared" si="4"/>
        <v>#VALUE!</v>
      </c>
      <c r="L58" s="153"/>
      <c r="M58" s="53"/>
      <c r="N58" s="175">
        <v>0</v>
      </c>
      <c r="O58" s="147"/>
      <c r="P58" s="175">
        <v>0</v>
      </c>
      <c r="Q58" s="30"/>
      <c r="R58" s="149" t="str">
        <f>IFERROR(VLOOKUP(Q58,Setup!D$16:E$25,2,FALSE),"")</f>
        <v/>
      </c>
      <c r="S58" s="51" t="str">
        <f ca="1">IFERROR(IF(OR(I58="",VLOOKUP(I58,CatCostInp!$E$2:$K$88,7,FALSE)=0),"",VLOOKUP(I58,CatCostInp!$E$2:$K$88,7,FALSE)),"")</f>
        <v/>
      </c>
      <c r="T58" s="159" t="e">
        <f>VLOOKUP(U58,#REF!,2,FALSE)</f>
        <v>#REF!</v>
      </c>
      <c r="U58" s="30"/>
      <c r="V58" s="1" t="str">
        <f ca="1">IF(U58=Setup!$C$10,"Grant",IF('PSM Costs'!U58=Setup!$C$11,"Local",IF('PSM Costs'!U58=Setup!$C$12,"Other","")))</f>
        <v/>
      </c>
      <c r="W58" s="33"/>
      <c r="X58" s="36">
        <v>1</v>
      </c>
      <c r="Y58" s="33"/>
      <c r="Z58" s="36" t="str">
        <f t="shared" si="5"/>
        <v/>
      </c>
      <c r="AA58" s="35"/>
      <c r="AB58" s="32" t="str">
        <f t="shared" si="6"/>
        <v/>
      </c>
      <c r="AC58" s="35"/>
      <c r="AD58" s="32" t="str">
        <f t="shared" si="7"/>
        <v/>
      </c>
      <c r="AE58" s="35"/>
      <c r="AF58" s="36" t="str">
        <f t="shared" si="8"/>
        <v/>
      </c>
      <c r="AG58" s="36" t="str">
        <f t="shared" si="9"/>
        <v/>
      </c>
      <c r="AH58" s="36" t="str">
        <f t="shared" si="10"/>
        <v/>
      </c>
      <c r="AI58" s="55"/>
      <c r="AJ58" s="37"/>
      <c r="AK58" s="36">
        <v>1</v>
      </c>
      <c r="AL58" s="35"/>
      <c r="AM58" s="32" t="str">
        <f t="shared" si="11"/>
        <v/>
      </c>
      <c r="AN58" s="35"/>
      <c r="AO58" s="32" t="str">
        <f t="shared" si="12"/>
        <v/>
      </c>
      <c r="AP58" s="35"/>
      <c r="AQ58" s="32" t="str">
        <f t="shared" si="13"/>
        <v/>
      </c>
      <c r="AR58" s="35"/>
      <c r="AS58" s="36" t="str">
        <f t="shared" si="14"/>
        <v/>
      </c>
      <c r="AT58" s="36" t="str">
        <f t="shared" si="15"/>
        <v/>
      </c>
      <c r="AU58" s="36" t="str">
        <f t="shared" si="16"/>
        <v/>
      </c>
      <c r="AV58" s="55"/>
      <c r="AW58" s="34"/>
      <c r="AX58" s="36">
        <v>1</v>
      </c>
      <c r="AY58" s="34"/>
      <c r="AZ58" s="32" t="str">
        <f t="shared" si="17"/>
        <v/>
      </c>
      <c r="BA58" s="34"/>
      <c r="BB58" s="32" t="str">
        <f t="shared" si="18"/>
        <v/>
      </c>
      <c r="BC58" s="34"/>
      <c r="BD58" s="32" t="str">
        <f t="shared" si="19"/>
        <v/>
      </c>
      <c r="BE58" s="35"/>
      <c r="BF58" s="36" t="str">
        <f t="shared" si="20"/>
        <v/>
      </c>
      <c r="BG58" s="36" t="str">
        <f t="shared" si="21"/>
        <v/>
      </c>
      <c r="BH58" s="36" t="str">
        <f t="shared" si="22"/>
        <v/>
      </c>
      <c r="BI58" s="55"/>
      <c r="BJ58" s="34"/>
      <c r="BK58" s="36">
        <v>1</v>
      </c>
      <c r="BL58" s="34"/>
      <c r="BM58" s="32" t="str">
        <f t="shared" si="23"/>
        <v/>
      </c>
      <c r="BN58" s="34"/>
      <c r="BO58" s="32" t="str">
        <f t="shared" si="24"/>
        <v/>
      </c>
      <c r="BP58" s="34"/>
      <c r="BQ58" s="32" t="str">
        <f t="shared" si="25"/>
        <v/>
      </c>
      <c r="BR58" s="34"/>
      <c r="BS58" s="36" t="str">
        <f t="shared" si="26"/>
        <v/>
      </c>
      <c r="BT58" s="36" t="str">
        <f t="shared" si="27"/>
        <v/>
      </c>
      <c r="BU58" s="36" t="str">
        <f t="shared" si="28"/>
        <v/>
      </c>
      <c r="BV58" s="55"/>
      <c r="BW58" s="36" t="str">
        <f t="shared" si="29"/>
        <v/>
      </c>
      <c r="BX58" s="36" t="str">
        <f t="shared" si="29"/>
        <v/>
      </c>
      <c r="BY58" s="31"/>
      <c r="BZ58" s="38"/>
      <c r="CB58" s="120" t="e">
        <f t="shared" ca="1" si="0"/>
        <v>#VALUE!</v>
      </c>
      <c r="CC58" s="2" t="e">
        <f t="shared" ca="1" si="30"/>
        <v>#VALUE!</v>
      </c>
    </row>
    <row r="59" spans="1:81" s="2" customFormat="1" ht="25.15" customHeight="1" x14ac:dyDescent="0.25">
      <c r="A59" s="52" t="str">
        <f t="shared" si="31"/>
        <v/>
      </c>
      <c r="B59" s="157" t="e">
        <f t="shared" ca="1" si="1"/>
        <v>#VALUE!</v>
      </c>
      <c r="C59" s="157" t="e">
        <f t="shared" si="2"/>
        <v>#VALUE!</v>
      </c>
      <c r="D59" s="29"/>
      <c r="E59" s="155" t="str">
        <f ca="1">IFERROR(INDIRECT(ADDRESS(MATCH(D59,CatModules!C:C,0),2,1,1,"CatModules")),"")</f>
        <v/>
      </c>
      <c r="F59" s="96"/>
      <c r="G59" s="156" t="str">
        <f ca="1">IFERROR(INDIRECT(ADDRESS(MATCH(CONCATENATE(E59,"-",F59),CatInt!K:K,0),3,1,1,"CatInt")),"")</f>
        <v/>
      </c>
      <c r="H59" s="45" t="str">
        <f>IF(F59="","",VLOOKUP(F59,#REF!,2,FALSE))</f>
        <v/>
      </c>
      <c r="I59" s="29"/>
      <c r="J59" s="155" t="e">
        <f t="shared" si="3"/>
        <v>#VALUE!</v>
      </c>
      <c r="K59" s="155" t="e">
        <f t="shared" si="4"/>
        <v>#VALUE!</v>
      </c>
      <c r="L59" s="153"/>
      <c r="M59" s="53"/>
      <c r="N59" s="175">
        <v>0</v>
      </c>
      <c r="O59" s="147"/>
      <c r="P59" s="175">
        <v>0</v>
      </c>
      <c r="Q59" s="30"/>
      <c r="R59" s="149" t="str">
        <f>IFERROR(VLOOKUP(Q59,Setup!D$16:E$25,2,FALSE),"")</f>
        <v/>
      </c>
      <c r="S59" s="51" t="str">
        <f ca="1">IFERROR(IF(OR(I59="",VLOOKUP(I59,CatCostInp!$E$2:$K$88,7,FALSE)=0),"",VLOOKUP(I59,CatCostInp!$E$2:$K$88,7,FALSE)),"")</f>
        <v/>
      </c>
      <c r="T59" s="159" t="e">
        <f>VLOOKUP(U59,#REF!,2,FALSE)</f>
        <v>#REF!</v>
      </c>
      <c r="U59" s="30"/>
      <c r="V59" s="1" t="str">
        <f ca="1">IF(U59=Setup!$C$10,"Grant",IF('PSM Costs'!U59=Setup!$C$11,"Local",IF('PSM Costs'!U59=Setup!$C$12,"Other","")))</f>
        <v/>
      </c>
      <c r="W59" s="33"/>
      <c r="X59" s="36">
        <v>1</v>
      </c>
      <c r="Y59" s="33"/>
      <c r="Z59" s="36" t="str">
        <f t="shared" si="5"/>
        <v/>
      </c>
      <c r="AA59" s="35"/>
      <c r="AB59" s="32" t="str">
        <f t="shared" si="6"/>
        <v/>
      </c>
      <c r="AC59" s="35"/>
      <c r="AD59" s="32" t="str">
        <f t="shared" si="7"/>
        <v/>
      </c>
      <c r="AE59" s="35"/>
      <c r="AF59" s="36" t="str">
        <f t="shared" si="8"/>
        <v/>
      </c>
      <c r="AG59" s="36" t="str">
        <f t="shared" si="9"/>
        <v/>
      </c>
      <c r="AH59" s="36" t="str">
        <f t="shared" si="10"/>
        <v/>
      </c>
      <c r="AI59" s="55"/>
      <c r="AJ59" s="37"/>
      <c r="AK59" s="36">
        <v>1</v>
      </c>
      <c r="AL59" s="35"/>
      <c r="AM59" s="32" t="str">
        <f t="shared" si="11"/>
        <v/>
      </c>
      <c r="AN59" s="35"/>
      <c r="AO59" s="32" t="str">
        <f t="shared" si="12"/>
        <v/>
      </c>
      <c r="AP59" s="35"/>
      <c r="AQ59" s="32" t="str">
        <f t="shared" si="13"/>
        <v/>
      </c>
      <c r="AR59" s="35"/>
      <c r="AS59" s="36" t="str">
        <f t="shared" si="14"/>
        <v/>
      </c>
      <c r="AT59" s="36" t="str">
        <f t="shared" si="15"/>
        <v/>
      </c>
      <c r="AU59" s="36" t="str">
        <f t="shared" si="16"/>
        <v/>
      </c>
      <c r="AV59" s="55"/>
      <c r="AW59" s="34"/>
      <c r="AX59" s="36">
        <v>1</v>
      </c>
      <c r="AY59" s="34"/>
      <c r="AZ59" s="32" t="str">
        <f t="shared" si="17"/>
        <v/>
      </c>
      <c r="BA59" s="34"/>
      <c r="BB59" s="32" t="str">
        <f t="shared" si="18"/>
        <v/>
      </c>
      <c r="BC59" s="34"/>
      <c r="BD59" s="32" t="str">
        <f t="shared" si="19"/>
        <v/>
      </c>
      <c r="BE59" s="35"/>
      <c r="BF59" s="36" t="str">
        <f t="shared" si="20"/>
        <v/>
      </c>
      <c r="BG59" s="36" t="str">
        <f t="shared" si="21"/>
        <v/>
      </c>
      <c r="BH59" s="36" t="str">
        <f t="shared" si="22"/>
        <v/>
      </c>
      <c r="BI59" s="55"/>
      <c r="BJ59" s="34"/>
      <c r="BK59" s="36">
        <v>1</v>
      </c>
      <c r="BL59" s="34"/>
      <c r="BM59" s="32" t="str">
        <f t="shared" si="23"/>
        <v/>
      </c>
      <c r="BN59" s="34"/>
      <c r="BO59" s="32" t="str">
        <f t="shared" si="24"/>
        <v/>
      </c>
      <c r="BP59" s="34"/>
      <c r="BQ59" s="32" t="str">
        <f t="shared" si="25"/>
        <v/>
      </c>
      <c r="BR59" s="34"/>
      <c r="BS59" s="36" t="str">
        <f t="shared" si="26"/>
        <v/>
      </c>
      <c r="BT59" s="36" t="str">
        <f t="shared" si="27"/>
        <v/>
      </c>
      <c r="BU59" s="36" t="str">
        <f t="shared" si="28"/>
        <v/>
      </c>
      <c r="BV59" s="55"/>
      <c r="BW59" s="36" t="str">
        <f t="shared" si="29"/>
        <v/>
      </c>
      <c r="BX59" s="36" t="str">
        <f t="shared" si="29"/>
        <v/>
      </c>
      <c r="BY59" s="31"/>
      <c r="BZ59" s="38"/>
      <c r="CB59" s="120" t="e">
        <f t="shared" ca="1" si="0"/>
        <v>#VALUE!</v>
      </c>
      <c r="CC59" s="2" t="e">
        <f t="shared" ca="1" si="30"/>
        <v>#VALUE!</v>
      </c>
    </row>
    <row r="60" spans="1:81" s="2" customFormat="1" ht="25.15" customHeight="1" x14ac:dyDescent="0.25">
      <c r="A60" s="52" t="str">
        <f t="shared" si="31"/>
        <v/>
      </c>
      <c r="B60" s="157" t="e">
        <f t="shared" ca="1" si="1"/>
        <v>#VALUE!</v>
      </c>
      <c r="C60" s="157" t="e">
        <f t="shared" si="2"/>
        <v>#VALUE!</v>
      </c>
      <c r="D60" s="29"/>
      <c r="E60" s="155" t="str">
        <f ca="1">IFERROR(INDIRECT(ADDRESS(MATCH(D60,CatModules!C:C,0),2,1,1,"CatModules")),"")</f>
        <v/>
      </c>
      <c r="F60" s="96"/>
      <c r="G60" s="156" t="str">
        <f ca="1">IFERROR(INDIRECT(ADDRESS(MATCH(CONCATENATE(E60,"-",F60),CatInt!K:K,0),3,1,1,"CatInt")),"")</f>
        <v/>
      </c>
      <c r="H60" s="45" t="str">
        <f>IF(F60="","",VLOOKUP(F60,#REF!,2,FALSE))</f>
        <v/>
      </c>
      <c r="I60" s="29"/>
      <c r="J60" s="155" t="e">
        <f t="shared" si="3"/>
        <v>#VALUE!</v>
      </c>
      <c r="K60" s="155" t="e">
        <f t="shared" si="4"/>
        <v>#VALUE!</v>
      </c>
      <c r="L60" s="153"/>
      <c r="M60" s="53"/>
      <c r="N60" s="175">
        <v>0</v>
      </c>
      <c r="O60" s="147"/>
      <c r="P60" s="175">
        <v>0</v>
      </c>
      <c r="Q60" s="30"/>
      <c r="R60" s="149" t="str">
        <f>IFERROR(VLOOKUP(Q60,Setup!D$16:E$25,2,FALSE),"")</f>
        <v/>
      </c>
      <c r="S60" s="51" t="str">
        <f ca="1">IFERROR(IF(OR(I60="",VLOOKUP(I60,CatCostInp!$E$2:$K$88,7,FALSE)=0),"",VLOOKUP(I60,CatCostInp!$E$2:$K$88,7,FALSE)),"")</f>
        <v/>
      </c>
      <c r="T60" s="159" t="e">
        <f>VLOOKUP(U60,#REF!,2,FALSE)</f>
        <v>#REF!</v>
      </c>
      <c r="U60" s="30"/>
      <c r="V60" s="1" t="str">
        <f ca="1">IF(U60=Setup!$C$10,"Grant",IF('PSM Costs'!U60=Setup!$C$11,"Local",IF('PSM Costs'!U60=Setup!$C$12,"Other","")))</f>
        <v/>
      </c>
      <c r="W60" s="33"/>
      <c r="X60" s="36">
        <v>1</v>
      </c>
      <c r="Y60" s="33"/>
      <c r="Z60" s="36" t="str">
        <f t="shared" si="5"/>
        <v/>
      </c>
      <c r="AA60" s="35"/>
      <c r="AB60" s="32" t="str">
        <f t="shared" si="6"/>
        <v/>
      </c>
      <c r="AC60" s="35"/>
      <c r="AD60" s="32" t="str">
        <f t="shared" si="7"/>
        <v/>
      </c>
      <c r="AE60" s="35"/>
      <c r="AF60" s="36" t="str">
        <f t="shared" si="8"/>
        <v/>
      </c>
      <c r="AG60" s="36" t="str">
        <f t="shared" si="9"/>
        <v/>
      </c>
      <c r="AH60" s="36" t="str">
        <f t="shared" si="10"/>
        <v/>
      </c>
      <c r="AI60" s="55"/>
      <c r="AJ60" s="37"/>
      <c r="AK60" s="36">
        <v>1</v>
      </c>
      <c r="AL60" s="35"/>
      <c r="AM60" s="32" t="str">
        <f t="shared" si="11"/>
        <v/>
      </c>
      <c r="AN60" s="35"/>
      <c r="AO60" s="32" t="str">
        <f t="shared" si="12"/>
        <v/>
      </c>
      <c r="AP60" s="35"/>
      <c r="AQ60" s="32" t="str">
        <f t="shared" si="13"/>
        <v/>
      </c>
      <c r="AR60" s="35"/>
      <c r="AS60" s="36" t="str">
        <f t="shared" si="14"/>
        <v/>
      </c>
      <c r="AT60" s="36" t="str">
        <f t="shared" si="15"/>
        <v/>
      </c>
      <c r="AU60" s="36" t="str">
        <f t="shared" si="16"/>
        <v/>
      </c>
      <c r="AV60" s="55"/>
      <c r="AW60" s="34"/>
      <c r="AX60" s="36">
        <v>1</v>
      </c>
      <c r="AY60" s="34"/>
      <c r="AZ60" s="32" t="str">
        <f t="shared" si="17"/>
        <v/>
      </c>
      <c r="BA60" s="34"/>
      <c r="BB60" s="32" t="str">
        <f t="shared" si="18"/>
        <v/>
      </c>
      <c r="BC60" s="34"/>
      <c r="BD60" s="32" t="str">
        <f t="shared" si="19"/>
        <v/>
      </c>
      <c r="BE60" s="35"/>
      <c r="BF60" s="36" t="str">
        <f t="shared" si="20"/>
        <v/>
      </c>
      <c r="BG60" s="36" t="str">
        <f t="shared" si="21"/>
        <v/>
      </c>
      <c r="BH60" s="36" t="str">
        <f t="shared" si="22"/>
        <v/>
      </c>
      <c r="BI60" s="55"/>
      <c r="BJ60" s="34"/>
      <c r="BK60" s="36">
        <v>1</v>
      </c>
      <c r="BL60" s="34"/>
      <c r="BM60" s="32" t="str">
        <f t="shared" si="23"/>
        <v/>
      </c>
      <c r="BN60" s="34"/>
      <c r="BO60" s="32" t="str">
        <f t="shared" si="24"/>
        <v/>
      </c>
      <c r="BP60" s="34"/>
      <c r="BQ60" s="32" t="str">
        <f t="shared" si="25"/>
        <v/>
      </c>
      <c r="BR60" s="34"/>
      <c r="BS60" s="36" t="str">
        <f t="shared" si="26"/>
        <v/>
      </c>
      <c r="BT60" s="36" t="str">
        <f t="shared" si="27"/>
        <v/>
      </c>
      <c r="BU60" s="36" t="str">
        <f t="shared" si="28"/>
        <v/>
      </c>
      <c r="BV60" s="55"/>
      <c r="BW60" s="36" t="str">
        <f t="shared" si="29"/>
        <v/>
      </c>
      <c r="BX60" s="36" t="str">
        <f t="shared" si="29"/>
        <v/>
      </c>
      <c r="BY60" s="31"/>
      <c r="BZ60" s="38"/>
      <c r="CB60" s="120" t="e">
        <f t="shared" ca="1" si="0"/>
        <v>#VALUE!</v>
      </c>
      <c r="CC60" s="2" t="e">
        <f t="shared" ca="1" si="30"/>
        <v>#VALUE!</v>
      </c>
    </row>
    <row r="61" spans="1:81" s="2" customFormat="1" ht="25.15" customHeight="1" x14ac:dyDescent="0.25">
      <c r="A61" s="52" t="str">
        <f t="shared" si="31"/>
        <v/>
      </c>
      <c r="B61" s="157" t="e">
        <f t="shared" ca="1" si="1"/>
        <v>#VALUE!</v>
      </c>
      <c r="C61" s="157" t="e">
        <f t="shared" si="2"/>
        <v>#VALUE!</v>
      </c>
      <c r="D61" s="29"/>
      <c r="E61" s="155" t="str">
        <f ca="1">IFERROR(INDIRECT(ADDRESS(MATCH(D61,CatModules!C:C,0),2,1,1,"CatModules")),"")</f>
        <v/>
      </c>
      <c r="F61" s="96"/>
      <c r="G61" s="156" t="str">
        <f ca="1">IFERROR(INDIRECT(ADDRESS(MATCH(CONCATENATE(E61,"-",F61),CatInt!K:K,0),3,1,1,"CatInt")),"")</f>
        <v/>
      </c>
      <c r="H61" s="45" t="str">
        <f>IF(F61="","",VLOOKUP(F61,#REF!,2,FALSE))</f>
        <v/>
      </c>
      <c r="I61" s="29"/>
      <c r="J61" s="155" t="e">
        <f t="shared" si="3"/>
        <v>#VALUE!</v>
      </c>
      <c r="K61" s="155" t="e">
        <f t="shared" si="4"/>
        <v>#VALUE!</v>
      </c>
      <c r="L61" s="153"/>
      <c r="M61" s="53"/>
      <c r="N61" s="175">
        <v>0</v>
      </c>
      <c r="O61" s="147"/>
      <c r="P61" s="175">
        <v>0</v>
      </c>
      <c r="Q61" s="30"/>
      <c r="R61" s="149" t="str">
        <f>IFERROR(VLOOKUP(Q61,Setup!D$16:E$25,2,FALSE),"")</f>
        <v/>
      </c>
      <c r="S61" s="51" t="str">
        <f ca="1">IFERROR(IF(OR(I61="",VLOOKUP(I61,CatCostInp!$E$2:$K$88,7,FALSE)=0),"",VLOOKUP(I61,CatCostInp!$E$2:$K$88,7,FALSE)),"")</f>
        <v/>
      </c>
      <c r="T61" s="159" t="e">
        <f>VLOOKUP(U61,#REF!,2,FALSE)</f>
        <v>#REF!</v>
      </c>
      <c r="U61" s="30"/>
      <c r="V61" s="1" t="str">
        <f ca="1">IF(U61=Setup!$C$10,"Grant",IF('PSM Costs'!U61=Setup!$C$11,"Local",IF('PSM Costs'!U61=Setup!$C$12,"Other","")))</f>
        <v/>
      </c>
      <c r="W61" s="33"/>
      <c r="X61" s="36">
        <v>1</v>
      </c>
      <c r="Y61" s="33"/>
      <c r="Z61" s="36" t="str">
        <f t="shared" si="5"/>
        <v/>
      </c>
      <c r="AA61" s="35"/>
      <c r="AB61" s="32" t="str">
        <f t="shared" si="6"/>
        <v/>
      </c>
      <c r="AC61" s="35"/>
      <c r="AD61" s="32" t="str">
        <f t="shared" si="7"/>
        <v/>
      </c>
      <c r="AE61" s="35"/>
      <c r="AF61" s="36" t="str">
        <f t="shared" si="8"/>
        <v/>
      </c>
      <c r="AG61" s="36" t="str">
        <f t="shared" si="9"/>
        <v/>
      </c>
      <c r="AH61" s="36" t="str">
        <f t="shared" si="10"/>
        <v/>
      </c>
      <c r="AI61" s="55"/>
      <c r="AJ61" s="37"/>
      <c r="AK61" s="36">
        <v>1</v>
      </c>
      <c r="AL61" s="35"/>
      <c r="AM61" s="32" t="str">
        <f t="shared" si="11"/>
        <v/>
      </c>
      <c r="AN61" s="35"/>
      <c r="AO61" s="32" t="str">
        <f t="shared" si="12"/>
        <v/>
      </c>
      <c r="AP61" s="35"/>
      <c r="AQ61" s="32" t="str">
        <f t="shared" si="13"/>
        <v/>
      </c>
      <c r="AR61" s="35"/>
      <c r="AS61" s="36" t="str">
        <f t="shared" si="14"/>
        <v/>
      </c>
      <c r="AT61" s="36" t="str">
        <f t="shared" si="15"/>
        <v/>
      </c>
      <c r="AU61" s="36" t="str">
        <f t="shared" si="16"/>
        <v/>
      </c>
      <c r="AV61" s="55"/>
      <c r="AW61" s="34"/>
      <c r="AX61" s="36">
        <v>1</v>
      </c>
      <c r="AY61" s="34"/>
      <c r="AZ61" s="32" t="str">
        <f t="shared" si="17"/>
        <v/>
      </c>
      <c r="BA61" s="34"/>
      <c r="BB61" s="32" t="str">
        <f t="shared" si="18"/>
        <v/>
      </c>
      <c r="BC61" s="34"/>
      <c r="BD61" s="32" t="str">
        <f t="shared" si="19"/>
        <v/>
      </c>
      <c r="BE61" s="35"/>
      <c r="BF61" s="36" t="str">
        <f t="shared" si="20"/>
        <v/>
      </c>
      <c r="BG61" s="36" t="str">
        <f t="shared" si="21"/>
        <v/>
      </c>
      <c r="BH61" s="36" t="str">
        <f t="shared" si="22"/>
        <v/>
      </c>
      <c r="BI61" s="55"/>
      <c r="BJ61" s="34"/>
      <c r="BK61" s="36">
        <v>1</v>
      </c>
      <c r="BL61" s="34"/>
      <c r="BM61" s="32" t="str">
        <f t="shared" si="23"/>
        <v/>
      </c>
      <c r="BN61" s="34"/>
      <c r="BO61" s="32" t="str">
        <f t="shared" si="24"/>
        <v/>
      </c>
      <c r="BP61" s="34"/>
      <c r="BQ61" s="32" t="str">
        <f t="shared" si="25"/>
        <v/>
      </c>
      <c r="BR61" s="34"/>
      <c r="BS61" s="36" t="str">
        <f t="shared" si="26"/>
        <v/>
      </c>
      <c r="BT61" s="36" t="str">
        <f t="shared" si="27"/>
        <v/>
      </c>
      <c r="BU61" s="36" t="str">
        <f t="shared" si="28"/>
        <v/>
      </c>
      <c r="BV61" s="55"/>
      <c r="BW61" s="36" t="str">
        <f t="shared" si="29"/>
        <v/>
      </c>
      <c r="BX61" s="36" t="str">
        <f t="shared" si="29"/>
        <v/>
      </c>
      <c r="BY61" s="31"/>
      <c r="BZ61" s="38"/>
      <c r="CB61" s="120" t="e">
        <f t="shared" ca="1" si="0"/>
        <v>#VALUE!</v>
      </c>
      <c r="CC61" s="2" t="e">
        <f t="shared" ca="1" si="30"/>
        <v>#VALUE!</v>
      </c>
    </row>
    <row r="62" spans="1:81" s="2" customFormat="1" ht="25.15" customHeight="1" x14ac:dyDescent="0.25">
      <c r="A62" s="52" t="str">
        <f t="shared" si="31"/>
        <v/>
      </c>
      <c r="B62" s="157" t="e">
        <f t="shared" ca="1" si="1"/>
        <v>#VALUE!</v>
      </c>
      <c r="C62" s="157" t="e">
        <f t="shared" si="2"/>
        <v>#VALUE!</v>
      </c>
      <c r="D62" s="29"/>
      <c r="E62" s="155" t="str">
        <f ca="1">IFERROR(INDIRECT(ADDRESS(MATCH(D62,CatModules!C:C,0),2,1,1,"CatModules")),"")</f>
        <v/>
      </c>
      <c r="F62" s="96"/>
      <c r="G62" s="156" t="str">
        <f ca="1">IFERROR(INDIRECT(ADDRESS(MATCH(CONCATENATE(E62,"-",F62),CatInt!K:K,0),3,1,1,"CatInt")),"")</f>
        <v/>
      </c>
      <c r="H62" s="45" t="str">
        <f>IF(F62="","",VLOOKUP(F62,#REF!,2,FALSE))</f>
        <v/>
      </c>
      <c r="I62" s="29"/>
      <c r="J62" s="155" t="e">
        <f t="shared" si="3"/>
        <v>#VALUE!</v>
      </c>
      <c r="K62" s="155" t="e">
        <f t="shared" si="4"/>
        <v>#VALUE!</v>
      </c>
      <c r="L62" s="153"/>
      <c r="M62" s="53"/>
      <c r="N62" s="175">
        <v>0</v>
      </c>
      <c r="O62" s="147"/>
      <c r="P62" s="175">
        <v>0</v>
      </c>
      <c r="Q62" s="30"/>
      <c r="R62" s="149" t="str">
        <f>IFERROR(VLOOKUP(Q62,Setup!D$16:E$25,2,FALSE),"")</f>
        <v/>
      </c>
      <c r="S62" s="51" t="str">
        <f ca="1">IFERROR(IF(OR(I62="",VLOOKUP(I62,CatCostInp!$E$2:$K$88,7,FALSE)=0),"",VLOOKUP(I62,CatCostInp!$E$2:$K$88,7,FALSE)),"")</f>
        <v/>
      </c>
      <c r="T62" s="159" t="e">
        <f>VLOOKUP(U62,#REF!,2,FALSE)</f>
        <v>#REF!</v>
      </c>
      <c r="U62" s="30"/>
      <c r="V62" s="1" t="str">
        <f ca="1">IF(U62=Setup!$C$10,"Grant",IF('PSM Costs'!U62=Setup!$C$11,"Local",IF('PSM Costs'!U62=Setup!$C$12,"Other","")))</f>
        <v/>
      </c>
      <c r="W62" s="33"/>
      <c r="X62" s="36">
        <v>1</v>
      </c>
      <c r="Y62" s="33"/>
      <c r="Z62" s="36" t="str">
        <f t="shared" si="5"/>
        <v/>
      </c>
      <c r="AA62" s="35"/>
      <c r="AB62" s="32" t="str">
        <f t="shared" si="6"/>
        <v/>
      </c>
      <c r="AC62" s="35"/>
      <c r="AD62" s="32" t="str">
        <f t="shared" si="7"/>
        <v/>
      </c>
      <c r="AE62" s="35"/>
      <c r="AF62" s="36" t="str">
        <f t="shared" si="8"/>
        <v/>
      </c>
      <c r="AG62" s="36" t="str">
        <f t="shared" si="9"/>
        <v/>
      </c>
      <c r="AH62" s="36" t="str">
        <f t="shared" si="10"/>
        <v/>
      </c>
      <c r="AI62" s="55"/>
      <c r="AJ62" s="37"/>
      <c r="AK62" s="36">
        <v>1</v>
      </c>
      <c r="AL62" s="35"/>
      <c r="AM62" s="32" t="str">
        <f t="shared" si="11"/>
        <v/>
      </c>
      <c r="AN62" s="35"/>
      <c r="AO62" s="32" t="str">
        <f t="shared" si="12"/>
        <v/>
      </c>
      <c r="AP62" s="35"/>
      <c r="AQ62" s="32" t="str">
        <f t="shared" si="13"/>
        <v/>
      </c>
      <c r="AR62" s="35"/>
      <c r="AS62" s="36" t="str">
        <f t="shared" si="14"/>
        <v/>
      </c>
      <c r="AT62" s="36" t="str">
        <f t="shared" si="15"/>
        <v/>
      </c>
      <c r="AU62" s="36" t="str">
        <f t="shared" si="16"/>
        <v/>
      </c>
      <c r="AV62" s="55"/>
      <c r="AW62" s="34"/>
      <c r="AX62" s="36">
        <v>1</v>
      </c>
      <c r="AY62" s="34"/>
      <c r="AZ62" s="32" t="str">
        <f t="shared" si="17"/>
        <v/>
      </c>
      <c r="BA62" s="34"/>
      <c r="BB62" s="32" t="str">
        <f t="shared" si="18"/>
        <v/>
      </c>
      <c r="BC62" s="34"/>
      <c r="BD62" s="32" t="str">
        <f t="shared" si="19"/>
        <v/>
      </c>
      <c r="BE62" s="35"/>
      <c r="BF62" s="36" t="str">
        <f t="shared" si="20"/>
        <v/>
      </c>
      <c r="BG62" s="36" t="str">
        <f t="shared" si="21"/>
        <v/>
      </c>
      <c r="BH62" s="36" t="str">
        <f t="shared" si="22"/>
        <v/>
      </c>
      <c r="BI62" s="55"/>
      <c r="BJ62" s="34"/>
      <c r="BK62" s="36">
        <v>1</v>
      </c>
      <c r="BL62" s="34"/>
      <c r="BM62" s="32" t="str">
        <f t="shared" si="23"/>
        <v/>
      </c>
      <c r="BN62" s="34"/>
      <c r="BO62" s="32" t="str">
        <f t="shared" si="24"/>
        <v/>
      </c>
      <c r="BP62" s="34"/>
      <c r="BQ62" s="32" t="str">
        <f t="shared" si="25"/>
        <v/>
      </c>
      <c r="BR62" s="34"/>
      <c r="BS62" s="36" t="str">
        <f t="shared" si="26"/>
        <v/>
      </c>
      <c r="BT62" s="36" t="str">
        <f t="shared" si="27"/>
        <v/>
      </c>
      <c r="BU62" s="36" t="str">
        <f t="shared" si="28"/>
        <v/>
      </c>
      <c r="BV62" s="55"/>
      <c r="BW62" s="36" t="str">
        <f t="shared" si="29"/>
        <v/>
      </c>
      <c r="BX62" s="36" t="str">
        <f t="shared" si="29"/>
        <v/>
      </c>
      <c r="BY62" s="31"/>
      <c r="BZ62" s="38"/>
      <c r="CB62" s="120" t="e">
        <f t="shared" ca="1" si="0"/>
        <v>#VALUE!</v>
      </c>
      <c r="CC62" s="2" t="e">
        <f t="shared" ca="1" si="30"/>
        <v>#VALUE!</v>
      </c>
    </row>
    <row r="63" spans="1:81" s="2" customFormat="1" ht="25.15" customHeight="1" x14ac:dyDescent="0.25">
      <c r="A63" s="52" t="str">
        <f t="shared" si="31"/>
        <v/>
      </c>
      <c r="B63" s="157" t="e">
        <f t="shared" ca="1" si="1"/>
        <v>#VALUE!</v>
      </c>
      <c r="C63" s="157" t="e">
        <f t="shared" si="2"/>
        <v>#VALUE!</v>
      </c>
      <c r="D63" s="29"/>
      <c r="E63" s="155" t="str">
        <f ca="1">IFERROR(INDIRECT(ADDRESS(MATCH(D63,CatModules!C:C,0),2,1,1,"CatModules")),"")</f>
        <v/>
      </c>
      <c r="F63" s="96"/>
      <c r="G63" s="156" t="str">
        <f ca="1">IFERROR(INDIRECT(ADDRESS(MATCH(CONCATENATE(E63,"-",F63),CatInt!K:K,0),3,1,1,"CatInt")),"")</f>
        <v/>
      </c>
      <c r="H63" s="45" t="str">
        <f>IF(F63="","",VLOOKUP(F63,#REF!,2,FALSE))</f>
        <v/>
      </c>
      <c r="I63" s="29"/>
      <c r="J63" s="155" t="e">
        <f t="shared" si="3"/>
        <v>#VALUE!</v>
      </c>
      <c r="K63" s="155" t="e">
        <f t="shared" si="4"/>
        <v>#VALUE!</v>
      </c>
      <c r="L63" s="153"/>
      <c r="M63" s="53"/>
      <c r="N63" s="175">
        <v>0</v>
      </c>
      <c r="O63" s="147"/>
      <c r="P63" s="175">
        <v>0</v>
      </c>
      <c r="Q63" s="30"/>
      <c r="R63" s="149" t="str">
        <f>IFERROR(VLOOKUP(Q63,Setup!D$16:E$25,2,FALSE),"")</f>
        <v/>
      </c>
      <c r="S63" s="51" t="str">
        <f ca="1">IFERROR(IF(OR(I63="",VLOOKUP(I63,CatCostInp!$E$2:$K$88,7,FALSE)=0),"",VLOOKUP(I63,CatCostInp!$E$2:$K$88,7,FALSE)),"")</f>
        <v/>
      </c>
      <c r="T63" s="159" t="e">
        <f>VLOOKUP(U63,#REF!,2,FALSE)</f>
        <v>#REF!</v>
      </c>
      <c r="U63" s="30"/>
      <c r="V63" s="1" t="str">
        <f ca="1">IF(U63=Setup!$C$10,"Grant",IF('PSM Costs'!U63=Setup!$C$11,"Local",IF('PSM Costs'!U63=Setup!$C$12,"Other","")))</f>
        <v/>
      </c>
      <c r="W63" s="33"/>
      <c r="X63" s="36">
        <v>1</v>
      </c>
      <c r="Y63" s="33"/>
      <c r="Z63" s="36" t="str">
        <f t="shared" si="5"/>
        <v/>
      </c>
      <c r="AA63" s="35"/>
      <c r="AB63" s="32" t="str">
        <f t="shared" si="6"/>
        <v/>
      </c>
      <c r="AC63" s="35"/>
      <c r="AD63" s="32" t="str">
        <f t="shared" si="7"/>
        <v/>
      </c>
      <c r="AE63" s="35"/>
      <c r="AF63" s="36" t="str">
        <f t="shared" si="8"/>
        <v/>
      </c>
      <c r="AG63" s="36" t="str">
        <f t="shared" si="9"/>
        <v/>
      </c>
      <c r="AH63" s="36" t="str">
        <f t="shared" si="10"/>
        <v/>
      </c>
      <c r="AI63" s="55"/>
      <c r="AJ63" s="37"/>
      <c r="AK63" s="36">
        <v>1</v>
      </c>
      <c r="AL63" s="35"/>
      <c r="AM63" s="32" t="str">
        <f t="shared" si="11"/>
        <v/>
      </c>
      <c r="AN63" s="35"/>
      <c r="AO63" s="32" t="str">
        <f t="shared" si="12"/>
        <v/>
      </c>
      <c r="AP63" s="35"/>
      <c r="AQ63" s="32" t="str">
        <f t="shared" si="13"/>
        <v/>
      </c>
      <c r="AR63" s="35"/>
      <c r="AS63" s="36" t="str">
        <f t="shared" si="14"/>
        <v/>
      </c>
      <c r="AT63" s="36" t="str">
        <f t="shared" si="15"/>
        <v/>
      </c>
      <c r="AU63" s="36" t="str">
        <f t="shared" si="16"/>
        <v/>
      </c>
      <c r="AV63" s="55"/>
      <c r="AW63" s="34"/>
      <c r="AX63" s="36">
        <v>1</v>
      </c>
      <c r="AY63" s="34"/>
      <c r="AZ63" s="32" t="str">
        <f t="shared" si="17"/>
        <v/>
      </c>
      <c r="BA63" s="34"/>
      <c r="BB63" s="32" t="str">
        <f t="shared" si="18"/>
        <v/>
      </c>
      <c r="BC63" s="34"/>
      <c r="BD63" s="32" t="str">
        <f t="shared" si="19"/>
        <v/>
      </c>
      <c r="BE63" s="35"/>
      <c r="BF63" s="36" t="str">
        <f t="shared" si="20"/>
        <v/>
      </c>
      <c r="BG63" s="36" t="str">
        <f t="shared" si="21"/>
        <v/>
      </c>
      <c r="BH63" s="36" t="str">
        <f t="shared" si="22"/>
        <v/>
      </c>
      <c r="BI63" s="55"/>
      <c r="BJ63" s="34"/>
      <c r="BK63" s="36">
        <v>1</v>
      </c>
      <c r="BL63" s="34"/>
      <c r="BM63" s="32" t="str">
        <f t="shared" si="23"/>
        <v/>
      </c>
      <c r="BN63" s="34"/>
      <c r="BO63" s="32" t="str">
        <f t="shared" si="24"/>
        <v/>
      </c>
      <c r="BP63" s="34"/>
      <c r="BQ63" s="32" t="str">
        <f t="shared" si="25"/>
        <v/>
      </c>
      <c r="BR63" s="34"/>
      <c r="BS63" s="36" t="str">
        <f t="shared" si="26"/>
        <v/>
      </c>
      <c r="BT63" s="36" t="str">
        <f t="shared" si="27"/>
        <v/>
      </c>
      <c r="BU63" s="36" t="str">
        <f t="shared" si="28"/>
        <v/>
      </c>
      <c r="BV63" s="55"/>
      <c r="BW63" s="36" t="str">
        <f t="shared" si="29"/>
        <v/>
      </c>
      <c r="BX63" s="36" t="str">
        <f t="shared" si="29"/>
        <v/>
      </c>
      <c r="BY63" s="31"/>
      <c r="BZ63" s="38"/>
      <c r="CB63" s="120" t="e">
        <f t="shared" ca="1" si="0"/>
        <v>#VALUE!</v>
      </c>
      <c r="CC63" s="2" t="e">
        <f t="shared" ca="1" si="30"/>
        <v>#VALUE!</v>
      </c>
    </row>
    <row r="64" spans="1:81" s="2" customFormat="1" ht="25.15" customHeight="1" x14ac:dyDescent="0.25">
      <c r="A64" s="52" t="str">
        <f t="shared" si="31"/>
        <v/>
      </c>
      <c r="B64" s="157" t="e">
        <f t="shared" ca="1" si="1"/>
        <v>#VALUE!</v>
      </c>
      <c r="C64" s="157" t="e">
        <f t="shared" si="2"/>
        <v>#VALUE!</v>
      </c>
      <c r="D64" s="29"/>
      <c r="E64" s="155" t="str">
        <f ca="1">IFERROR(INDIRECT(ADDRESS(MATCH(D64,CatModules!C:C,0),2,1,1,"CatModules")),"")</f>
        <v/>
      </c>
      <c r="F64" s="96"/>
      <c r="G64" s="156" t="str">
        <f ca="1">IFERROR(INDIRECT(ADDRESS(MATCH(CONCATENATE(E64,"-",F64),CatInt!K:K,0),3,1,1,"CatInt")),"")</f>
        <v/>
      </c>
      <c r="H64" s="45" t="str">
        <f>IF(F64="","",VLOOKUP(F64,#REF!,2,FALSE))</f>
        <v/>
      </c>
      <c r="I64" s="29"/>
      <c r="J64" s="155" t="e">
        <f t="shared" si="3"/>
        <v>#VALUE!</v>
      </c>
      <c r="K64" s="155" t="e">
        <f t="shared" si="4"/>
        <v>#VALUE!</v>
      </c>
      <c r="L64" s="153"/>
      <c r="M64" s="53"/>
      <c r="N64" s="175">
        <v>0</v>
      </c>
      <c r="O64" s="147"/>
      <c r="P64" s="175">
        <v>0</v>
      </c>
      <c r="Q64" s="30"/>
      <c r="R64" s="149" t="str">
        <f>IFERROR(VLOOKUP(Q64,Setup!D$16:E$25,2,FALSE),"")</f>
        <v/>
      </c>
      <c r="S64" s="51" t="str">
        <f ca="1">IFERROR(IF(OR(I64="",VLOOKUP(I64,CatCostInp!$E$2:$K$88,7,FALSE)=0),"",VLOOKUP(I64,CatCostInp!$E$2:$K$88,7,FALSE)),"")</f>
        <v/>
      </c>
      <c r="T64" s="159" t="e">
        <f>VLOOKUP(U64,#REF!,2,FALSE)</f>
        <v>#REF!</v>
      </c>
      <c r="U64" s="30"/>
      <c r="V64" s="1" t="str">
        <f ca="1">IF(U64=Setup!$C$10,"Grant",IF('PSM Costs'!U64=Setup!$C$11,"Local",IF('PSM Costs'!U64=Setup!$C$12,"Other","")))</f>
        <v/>
      </c>
      <c r="W64" s="33"/>
      <c r="X64" s="36">
        <v>1</v>
      </c>
      <c r="Y64" s="33"/>
      <c r="Z64" s="36" t="str">
        <f t="shared" si="5"/>
        <v/>
      </c>
      <c r="AA64" s="35"/>
      <c r="AB64" s="32" t="str">
        <f t="shared" si="6"/>
        <v/>
      </c>
      <c r="AC64" s="35"/>
      <c r="AD64" s="32" t="str">
        <f t="shared" si="7"/>
        <v/>
      </c>
      <c r="AE64" s="35"/>
      <c r="AF64" s="36" t="str">
        <f t="shared" si="8"/>
        <v/>
      </c>
      <c r="AG64" s="36" t="str">
        <f t="shared" si="9"/>
        <v/>
      </c>
      <c r="AH64" s="36" t="str">
        <f t="shared" si="10"/>
        <v/>
      </c>
      <c r="AI64" s="55"/>
      <c r="AJ64" s="37"/>
      <c r="AK64" s="36">
        <v>1</v>
      </c>
      <c r="AL64" s="35"/>
      <c r="AM64" s="32" t="str">
        <f t="shared" si="11"/>
        <v/>
      </c>
      <c r="AN64" s="35"/>
      <c r="AO64" s="32" t="str">
        <f t="shared" si="12"/>
        <v/>
      </c>
      <c r="AP64" s="35"/>
      <c r="AQ64" s="32" t="str">
        <f t="shared" si="13"/>
        <v/>
      </c>
      <c r="AR64" s="35"/>
      <c r="AS64" s="36" t="str">
        <f t="shared" si="14"/>
        <v/>
      </c>
      <c r="AT64" s="36" t="str">
        <f t="shared" si="15"/>
        <v/>
      </c>
      <c r="AU64" s="36" t="str">
        <f t="shared" si="16"/>
        <v/>
      </c>
      <c r="AV64" s="55"/>
      <c r="AW64" s="34"/>
      <c r="AX64" s="36">
        <v>1</v>
      </c>
      <c r="AY64" s="34"/>
      <c r="AZ64" s="32" t="str">
        <f t="shared" si="17"/>
        <v/>
      </c>
      <c r="BA64" s="34"/>
      <c r="BB64" s="32" t="str">
        <f t="shared" si="18"/>
        <v/>
      </c>
      <c r="BC64" s="34"/>
      <c r="BD64" s="32" t="str">
        <f t="shared" si="19"/>
        <v/>
      </c>
      <c r="BE64" s="35"/>
      <c r="BF64" s="36" t="str">
        <f t="shared" si="20"/>
        <v/>
      </c>
      <c r="BG64" s="36" t="str">
        <f t="shared" si="21"/>
        <v/>
      </c>
      <c r="BH64" s="36" t="str">
        <f t="shared" si="22"/>
        <v/>
      </c>
      <c r="BI64" s="55"/>
      <c r="BJ64" s="34"/>
      <c r="BK64" s="36">
        <v>1</v>
      </c>
      <c r="BL64" s="34"/>
      <c r="BM64" s="32" t="str">
        <f t="shared" si="23"/>
        <v/>
      </c>
      <c r="BN64" s="34"/>
      <c r="BO64" s="32" t="str">
        <f t="shared" si="24"/>
        <v/>
      </c>
      <c r="BP64" s="34"/>
      <c r="BQ64" s="32" t="str">
        <f t="shared" si="25"/>
        <v/>
      </c>
      <c r="BR64" s="34"/>
      <c r="BS64" s="36" t="str">
        <f t="shared" si="26"/>
        <v/>
      </c>
      <c r="BT64" s="36" t="str">
        <f t="shared" si="27"/>
        <v/>
      </c>
      <c r="BU64" s="36" t="str">
        <f t="shared" si="28"/>
        <v/>
      </c>
      <c r="BV64" s="55"/>
      <c r="BW64" s="36" t="str">
        <f t="shared" si="29"/>
        <v/>
      </c>
      <c r="BX64" s="36" t="str">
        <f t="shared" si="29"/>
        <v/>
      </c>
      <c r="BY64" s="31"/>
      <c r="BZ64" s="38"/>
      <c r="CB64" s="120" t="e">
        <f t="shared" ca="1" si="0"/>
        <v>#VALUE!</v>
      </c>
      <c r="CC64" s="2" t="e">
        <f t="shared" ca="1" si="30"/>
        <v>#VALUE!</v>
      </c>
    </row>
    <row r="65" spans="1:81" s="2" customFormat="1" ht="25.15" customHeight="1" x14ac:dyDescent="0.25">
      <c r="A65" s="52" t="str">
        <f t="shared" si="31"/>
        <v/>
      </c>
      <c r="B65" s="157" t="e">
        <f t="shared" ca="1" si="1"/>
        <v>#VALUE!</v>
      </c>
      <c r="C65" s="157" t="e">
        <f t="shared" si="2"/>
        <v>#VALUE!</v>
      </c>
      <c r="D65" s="29"/>
      <c r="E65" s="155" t="str">
        <f ca="1">IFERROR(INDIRECT(ADDRESS(MATCH(D65,CatModules!C:C,0),2,1,1,"CatModules")),"")</f>
        <v/>
      </c>
      <c r="F65" s="96"/>
      <c r="G65" s="156" t="str">
        <f ca="1">IFERROR(INDIRECT(ADDRESS(MATCH(CONCATENATE(E65,"-",F65),CatInt!K:K,0),3,1,1,"CatInt")),"")</f>
        <v/>
      </c>
      <c r="H65" s="45" t="str">
        <f>IF(F65="","",VLOOKUP(F65,#REF!,2,FALSE))</f>
        <v/>
      </c>
      <c r="I65" s="29"/>
      <c r="J65" s="155" t="e">
        <f t="shared" si="3"/>
        <v>#VALUE!</v>
      </c>
      <c r="K65" s="155" t="e">
        <f t="shared" si="4"/>
        <v>#VALUE!</v>
      </c>
      <c r="L65" s="153"/>
      <c r="M65" s="53"/>
      <c r="N65" s="175">
        <v>0</v>
      </c>
      <c r="O65" s="147"/>
      <c r="P65" s="175">
        <v>0</v>
      </c>
      <c r="Q65" s="30"/>
      <c r="R65" s="149" t="str">
        <f>IFERROR(VLOOKUP(Q65,Setup!D$16:E$25,2,FALSE),"")</f>
        <v/>
      </c>
      <c r="S65" s="51" t="str">
        <f ca="1">IFERROR(IF(OR(I65="",VLOOKUP(I65,CatCostInp!$E$2:$K$88,7,FALSE)=0),"",VLOOKUP(I65,CatCostInp!$E$2:$K$88,7,FALSE)),"")</f>
        <v/>
      </c>
      <c r="T65" s="159" t="e">
        <f>VLOOKUP(U65,#REF!,2,FALSE)</f>
        <v>#REF!</v>
      </c>
      <c r="U65" s="30"/>
      <c r="V65" s="1" t="str">
        <f ca="1">IF(U65=Setup!$C$10,"Grant",IF('PSM Costs'!U65=Setup!$C$11,"Local",IF('PSM Costs'!U65=Setup!$C$12,"Other","")))</f>
        <v/>
      </c>
      <c r="W65" s="33"/>
      <c r="X65" s="36">
        <v>1</v>
      </c>
      <c r="Y65" s="33"/>
      <c r="Z65" s="36" t="str">
        <f t="shared" si="5"/>
        <v/>
      </c>
      <c r="AA65" s="35"/>
      <c r="AB65" s="32" t="str">
        <f t="shared" si="6"/>
        <v/>
      </c>
      <c r="AC65" s="35"/>
      <c r="AD65" s="32" t="str">
        <f t="shared" si="7"/>
        <v/>
      </c>
      <c r="AE65" s="35"/>
      <c r="AF65" s="36" t="str">
        <f t="shared" si="8"/>
        <v/>
      </c>
      <c r="AG65" s="36" t="str">
        <f t="shared" si="9"/>
        <v/>
      </c>
      <c r="AH65" s="36" t="str">
        <f t="shared" si="10"/>
        <v/>
      </c>
      <c r="AI65" s="55"/>
      <c r="AJ65" s="37"/>
      <c r="AK65" s="36">
        <v>1</v>
      </c>
      <c r="AL65" s="35"/>
      <c r="AM65" s="32" t="str">
        <f t="shared" si="11"/>
        <v/>
      </c>
      <c r="AN65" s="35"/>
      <c r="AO65" s="32" t="str">
        <f t="shared" si="12"/>
        <v/>
      </c>
      <c r="AP65" s="35"/>
      <c r="AQ65" s="32" t="str">
        <f t="shared" si="13"/>
        <v/>
      </c>
      <c r="AR65" s="35"/>
      <c r="AS65" s="36" t="str">
        <f t="shared" si="14"/>
        <v/>
      </c>
      <c r="AT65" s="36" t="str">
        <f t="shared" si="15"/>
        <v/>
      </c>
      <c r="AU65" s="36" t="str">
        <f t="shared" si="16"/>
        <v/>
      </c>
      <c r="AV65" s="55"/>
      <c r="AW65" s="34"/>
      <c r="AX65" s="36">
        <v>1</v>
      </c>
      <c r="AY65" s="34"/>
      <c r="AZ65" s="32" t="str">
        <f t="shared" si="17"/>
        <v/>
      </c>
      <c r="BA65" s="34"/>
      <c r="BB65" s="32" t="str">
        <f t="shared" si="18"/>
        <v/>
      </c>
      <c r="BC65" s="34"/>
      <c r="BD65" s="32" t="str">
        <f t="shared" si="19"/>
        <v/>
      </c>
      <c r="BE65" s="35"/>
      <c r="BF65" s="36" t="str">
        <f t="shared" si="20"/>
        <v/>
      </c>
      <c r="BG65" s="36" t="str">
        <f t="shared" si="21"/>
        <v/>
      </c>
      <c r="BH65" s="36" t="str">
        <f t="shared" si="22"/>
        <v/>
      </c>
      <c r="BI65" s="55"/>
      <c r="BJ65" s="34"/>
      <c r="BK65" s="36">
        <v>1</v>
      </c>
      <c r="BL65" s="34"/>
      <c r="BM65" s="32" t="str">
        <f t="shared" si="23"/>
        <v/>
      </c>
      <c r="BN65" s="34"/>
      <c r="BO65" s="32" t="str">
        <f t="shared" si="24"/>
        <v/>
      </c>
      <c r="BP65" s="34"/>
      <c r="BQ65" s="32" t="str">
        <f t="shared" si="25"/>
        <v/>
      </c>
      <c r="BR65" s="34"/>
      <c r="BS65" s="36" t="str">
        <f t="shared" si="26"/>
        <v/>
      </c>
      <c r="BT65" s="36" t="str">
        <f t="shared" si="27"/>
        <v/>
      </c>
      <c r="BU65" s="36" t="str">
        <f t="shared" si="28"/>
        <v/>
      </c>
      <c r="BV65" s="55"/>
      <c r="BW65" s="36" t="str">
        <f t="shared" si="29"/>
        <v/>
      </c>
      <c r="BX65" s="36" t="str">
        <f t="shared" si="29"/>
        <v/>
      </c>
      <c r="BY65" s="31"/>
      <c r="BZ65" s="38"/>
      <c r="CB65" s="120" t="e">
        <f t="shared" ca="1" si="0"/>
        <v>#VALUE!</v>
      </c>
      <c r="CC65" s="2" t="e">
        <f t="shared" ca="1" si="30"/>
        <v>#VALUE!</v>
      </c>
    </row>
    <row r="66" spans="1:81" s="2" customFormat="1" ht="25.15" customHeight="1" x14ac:dyDescent="0.25">
      <c r="A66" s="52" t="str">
        <f t="shared" si="31"/>
        <v/>
      </c>
      <c r="B66" s="157" t="e">
        <f t="shared" ca="1" si="1"/>
        <v>#VALUE!</v>
      </c>
      <c r="C66" s="157" t="e">
        <f t="shared" si="2"/>
        <v>#VALUE!</v>
      </c>
      <c r="D66" s="29"/>
      <c r="E66" s="155" t="str">
        <f ca="1">IFERROR(INDIRECT(ADDRESS(MATCH(D66,CatModules!C:C,0),2,1,1,"CatModules")),"")</f>
        <v/>
      </c>
      <c r="F66" s="96"/>
      <c r="G66" s="156" t="str">
        <f ca="1">IFERROR(INDIRECT(ADDRESS(MATCH(CONCATENATE(E66,"-",F66),CatInt!K:K,0),3,1,1,"CatInt")),"")</f>
        <v/>
      </c>
      <c r="H66" s="45" t="str">
        <f>IF(F66="","",VLOOKUP(F66,#REF!,2,FALSE))</f>
        <v/>
      </c>
      <c r="I66" s="29"/>
      <c r="J66" s="155" t="e">
        <f t="shared" si="3"/>
        <v>#VALUE!</v>
      </c>
      <c r="K66" s="155" t="e">
        <f t="shared" si="4"/>
        <v>#VALUE!</v>
      </c>
      <c r="L66" s="153"/>
      <c r="M66" s="53"/>
      <c r="N66" s="175">
        <v>0</v>
      </c>
      <c r="O66" s="147"/>
      <c r="P66" s="175">
        <v>0</v>
      </c>
      <c r="Q66" s="30"/>
      <c r="R66" s="149" t="str">
        <f>IFERROR(VLOOKUP(Q66,Setup!D$16:E$25,2,FALSE),"")</f>
        <v/>
      </c>
      <c r="S66" s="51" t="str">
        <f ca="1">IFERROR(IF(OR(I66="",VLOOKUP(I66,CatCostInp!$E$2:$K$88,7,FALSE)=0),"",VLOOKUP(I66,CatCostInp!$E$2:$K$88,7,FALSE)),"")</f>
        <v/>
      </c>
      <c r="T66" s="159" t="e">
        <f>VLOOKUP(U66,#REF!,2,FALSE)</f>
        <v>#REF!</v>
      </c>
      <c r="U66" s="30"/>
      <c r="V66" s="1" t="str">
        <f ca="1">IF(U66=Setup!$C$10,"Grant",IF('PSM Costs'!U66=Setup!$C$11,"Local",IF('PSM Costs'!U66=Setup!$C$12,"Other","")))</f>
        <v/>
      </c>
      <c r="W66" s="33"/>
      <c r="X66" s="36">
        <v>1</v>
      </c>
      <c r="Y66" s="33"/>
      <c r="Z66" s="36" t="str">
        <f t="shared" si="5"/>
        <v/>
      </c>
      <c r="AA66" s="35"/>
      <c r="AB66" s="32" t="str">
        <f t="shared" si="6"/>
        <v/>
      </c>
      <c r="AC66" s="35"/>
      <c r="AD66" s="32" t="str">
        <f t="shared" si="7"/>
        <v/>
      </c>
      <c r="AE66" s="35"/>
      <c r="AF66" s="36" t="str">
        <f t="shared" si="8"/>
        <v/>
      </c>
      <c r="AG66" s="36" t="str">
        <f t="shared" si="9"/>
        <v/>
      </c>
      <c r="AH66" s="36" t="str">
        <f t="shared" si="10"/>
        <v/>
      </c>
      <c r="AI66" s="55"/>
      <c r="AJ66" s="37"/>
      <c r="AK66" s="36">
        <v>1</v>
      </c>
      <c r="AL66" s="35"/>
      <c r="AM66" s="32" t="str">
        <f t="shared" si="11"/>
        <v/>
      </c>
      <c r="AN66" s="35"/>
      <c r="AO66" s="32" t="str">
        <f t="shared" si="12"/>
        <v/>
      </c>
      <c r="AP66" s="35"/>
      <c r="AQ66" s="32" t="str">
        <f t="shared" si="13"/>
        <v/>
      </c>
      <c r="AR66" s="35"/>
      <c r="AS66" s="36" t="str">
        <f t="shared" si="14"/>
        <v/>
      </c>
      <c r="AT66" s="36" t="str">
        <f t="shared" si="15"/>
        <v/>
      </c>
      <c r="AU66" s="36" t="str">
        <f t="shared" si="16"/>
        <v/>
      </c>
      <c r="AV66" s="55"/>
      <c r="AW66" s="34"/>
      <c r="AX66" s="36">
        <v>1</v>
      </c>
      <c r="AY66" s="34"/>
      <c r="AZ66" s="32" t="str">
        <f t="shared" si="17"/>
        <v/>
      </c>
      <c r="BA66" s="34"/>
      <c r="BB66" s="32" t="str">
        <f t="shared" si="18"/>
        <v/>
      </c>
      <c r="BC66" s="34"/>
      <c r="BD66" s="32" t="str">
        <f t="shared" si="19"/>
        <v/>
      </c>
      <c r="BE66" s="35"/>
      <c r="BF66" s="36" t="str">
        <f t="shared" si="20"/>
        <v/>
      </c>
      <c r="BG66" s="36" t="str">
        <f t="shared" si="21"/>
        <v/>
      </c>
      <c r="BH66" s="36" t="str">
        <f t="shared" si="22"/>
        <v/>
      </c>
      <c r="BI66" s="55"/>
      <c r="BJ66" s="34"/>
      <c r="BK66" s="36">
        <v>1</v>
      </c>
      <c r="BL66" s="34"/>
      <c r="BM66" s="32" t="str">
        <f t="shared" si="23"/>
        <v/>
      </c>
      <c r="BN66" s="34"/>
      <c r="BO66" s="32" t="str">
        <f t="shared" si="24"/>
        <v/>
      </c>
      <c r="BP66" s="34"/>
      <c r="BQ66" s="32" t="str">
        <f t="shared" si="25"/>
        <v/>
      </c>
      <c r="BR66" s="34"/>
      <c r="BS66" s="36" t="str">
        <f t="shared" si="26"/>
        <v/>
      </c>
      <c r="BT66" s="36" t="str">
        <f t="shared" si="27"/>
        <v/>
      </c>
      <c r="BU66" s="36" t="str">
        <f t="shared" si="28"/>
        <v/>
      </c>
      <c r="BV66" s="55"/>
      <c r="BW66" s="36" t="str">
        <f t="shared" si="29"/>
        <v/>
      </c>
      <c r="BX66" s="36" t="str">
        <f t="shared" si="29"/>
        <v/>
      </c>
      <c r="BY66" s="31"/>
      <c r="BZ66" s="38"/>
      <c r="CB66" s="120" t="e">
        <f t="shared" ref="CB66:CB129" ca="1" si="34">IF(OR(B66="--",IFERROR(MATCH(B66,OFFSET(B$1,0,0,ROW()-1,1),0),1)&lt;&gt;1),"",1)</f>
        <v>#VALUE!</v>
      </c>
      <c r="CC66" s="2" t="e">
        <f t="shared" ca="1" si="30"/>
        <v>#VALUE!</v>
      </c>
    </row>
    <row r="67" spans="1:81" s="10" customFormat="1" ht="25.15" customHeight="1" x14ac:dyDescent="0.2">
      <c r="A67" s="52" t="str">
        <f t="shared" si="31"/>
        <v/>
      </c>
      <c r="B67" s="157" t="e">
        <f t="shared" ref="B67:B130" ca="1" si="35">CONCATENATE(E67,"-",G67,"--",K67,"---",R67)</f>
        <v>#VALUE!</v>
      </c>
      <c r="C67" s="157" t="e">
        <f t="shared" ref="C67:C130" si="36">CONCATENATE(K67,"--",N67,"---",P67)</f>
        <v>#VALUE!</v>
      </c>
      <c r="D67" s="29"/>
      <c r="E67" s="155" t="str">
        <f ca="1">IFERROR(INDIRECT(ADDRESS(MATCH(D67,CatModules!C:C,0),2,1,1,"CatModules")),"")</f>
        <v/>
      </c>
      <c r="F67" s="96"/>
      <c r="G67" s="156" t="str">
        <f ca="1">IFERROR(INDIRECT(ADDRESS(MATCH(CONCATENATE(E67,"-",F67),CatInt!K:K,0),3,1,1,"CatInt")),"")</f>
        <v/>
      </c>
      <c r="H67" s="45" t="str">
        <f>IF(F67="","",VLOOKUP(F67,#REF!,2,FALSE))</f>
        <v/>
      </c>
      <c r="I67" s="29"/>
      <c r="J67" s="155" t="e">
        <f t="shared" ref="J67:J130" si="37">LEFT(I67,FIND(".",I67,1)-1)</f>
        <v>#VALUE!</v>
      </c>
      <c r="K67" s="155" t="e">
        <f t="shared" ref="K67:K130" si="38">LEFT(I67,FIND(".",I67,1)+1)</f>
        <v>#VALUE!</v>
      </c>
      <c r="L67" s="153"/>
      <c r="M67" s="53"/>
      <c r="N67" s="175">
        <v>0</v>
      </c>
      <c r="O67" s="147"/>
      <c r="P67" s="175">
        <v>0</v>
      </c>
      <c r="Q67" s="30"/>
      <c r="R67" s="149" t="str">
        <f>IFERROR(VLOOKUP(Q67,Setup!D$16:E$25,2,FALSE),"")</f>
        <v/>
      </c>
      <c r="S67" s="51" t="str">
        <f ca="1">IFERROR(IF(OR(I67="",VLOOKUP(I67,CatCostInp!$E$2:$K$88,7,FALSE)=0),"",VLOOKUP(I67,CatCostInp!$E$2:$K$88,7,FALSE)),"")</f>
        <v/>
      </c>
      <c r="T67" s="159" t="e">
        <f>VLOOKUP(U67,#REF!,2,FALSE)</f>
        <v>#REF!</v>
      </c>
      <c r="U67" s="30"/>
      <c r="V67" s="1" t="str">
        <f ca="1">IF(U67=Setup!$C$10,"Grant",IF('PSM Costs'!U67=Setup!$C$11,"Local",IF('PSM Costs'!U67=Setup!$C$12,"Other","")))</f>
        <v/>
      </c>
      <c r="W67" s="33"/>
      <c r="X67" s="36">
        <v>1</v>
      </c>
      <c r="Y67" s="33"/>
      <c r="Z67" s="36" t="str">
        <f t="shared" ref="Z67:Z130" si="39">IFERROR(IF(AND(NOT(Y67=""),NOT(X67="")),Y67*X67,""),"")</f>
        <v/>
      </c>
      <c r="AA67" s="35"/>
      <c r="AB67" s="32" t="str">
        <f t="shared" ref="AB67:AB130" si="40">IFERROR(IF(AND(NOT(AA67=""),NOT(X67="")),AA67*X67,""),"")</f>
        <v/>
      </c>
      <c r="AC67" s="35"/>
      <c r="AD67" s="32" t="str">
        <f t="shared" ref="AD67:AD130" si="41">IFERROR(IF(AND(NOT(AC67=""),NOT(X67="")),AC67*X67,""),"")</f>
        <v/>
      </c>
      <c r="AE67" s="35"/>
      <c r="AF67" s="36" t="str">
        <f t="shared" ref="AF67:AF130" si="42">IFERROR(IF(AND(NOT(AE67=""),NOT(X67="")),AE67*X67,""),"")</f>
        <v/>
      </c>
      <c r="AG67" s="36" t="str">
        <f t="shared" ref="AG67:AG130" si="43">IFERROR(IF(OR(NOT(Y67=""),NOT(AE67=""),NOT(AA67=""),NOT(AC67="")),Y67+AE67+AA67+AC67,""),"")</f>
        <v/>
      </c>
      <c r="AH67" s="36" t="str">
        <f t="shared" ref="AH67:AH130" si="44">IF(SUM(Z67,AB67,AD67,AF67)&gt;0,SUM(Z67,AB67,AD67,AF67),"")</f>
        <v/>
      </c>
      <c r="AI67" s="55"/>
      <c r="AJ67" s="37"/>
      <c r="AK67" s="36">
        <v>1</v>
      </c>
      <c r="AL67" s="35"/>
      <c r="AM67" s="32" t="str">
        <f t="shared" ref="AM67:AM130" si="45">IFERROR(IF(AND(NOT(AL67=""),NOT(AK67="")),AL67*$AK67,""),"")</f>
        <v/>
      </c>
      <c r="AN67" s="35"/>
      <c r="AO67" s="32" t="str">
        <f t="shared" ref="AO67:AO130" si="46">IFERROR(IF(AND(NOT(AN67=""),NOT(AK67="")),AN67*$AK67,""),"")</f>
        <v/>
      </c>
      <c r="AP67" s="35"/>
      <c r="AQ67" s="32" t="str">
        <f t="shared" ref="AQ67:AQ130" si="47">IFERROR(IF(AND(NOT(AP67=""),NOT(AK67="")),AP67*$AK67,""),"")</f>
        <v/>
      </c>
      <c r="AR67" s="35"/>
      <c r="AS67" s="36" t="str">
        <f t="shared" ref="AS67:AS130" si="48">IFERROR(IF(AND(NOT(AR67=""),NOT(AK67="")),AR67*$AK67,""),"")</f>
        <v/>
      </c>
      <c r="AT67" s="36" t="str">
        <f t="shared" ref="AT67:AT130" si="49">IFERROR(IF(OR(NOT(AL67=""),NOT(AR67=""),NOT(AN67=""),NOT(AP67="")),AL67+AR67+AN67+AP67,""),"")</f>
        <v/>
      </c>
      <c r="AU67" s="36" t="str">
        <f t="shared" ref="AU67:AU130" si="50">IF(SUM(AM67,AS67,AO67,AQ67)&gt;0,SUM(AM67,AS67,AO67,AQ67),"")</f>
        <v/>
      </c>
      <c r="AV67" s="55"/>
      <c r="AW67" s="34"/>
      <c r="AX67" s="36">
        <v>1</v>
      </c>
      <c r="AY67" s="34"/>
      <c r="AZ67" s="32" t="str">
        <f t="shared" ref="AZ67:AZ130" si="51">IFERROR(IF(AND(NOT(AY67=""),NOT(AX67="")),AY67*$AX67,""),"")</f>
        <v/>
      </c>
      <c r="BA67" s="34"/>
      <c r="BB67" s="32" t="str">
        <f t="shared" ref="BB67:BB130" si="52">IFERROR(IF(AND(NOT(BA67=""),NOT(AX67="")),BA67*$AX67,""),"")</f>
        <v/>
      </c>
      <c r="BC67" s="34"/>
      <c r="BD67" s="32" t="str">
        <f t="shared" ref="BD67:BD130" si="53">IFERROR(IF(AND(NOT(BC67=""),NOT(AX67="")),BC67*$AX67,""),"")</f>
        <v/>
      </c>
      <c r="BE67" s="35"/>
      <c r="BF67" s="36" t="str">
        <f t="shared" ref="BF67:BF130" si="54">IFERROR(IF(AND(NOT(BE67=""),NOT(AX67="")),BE67*$AX67,""),"")</f>
        <v/>
      </c>
      <c r="BG67" s="36" t="str">
        <f t="shared" ref="BG67:BG130" si="55">IFERROR(IF(OR(NOT(AY67=""),NOT(BE67=""),NOT(BA67=""),NOT(BC67="")),AY67+BE67+BA67+BC67,""),"")</f>
        <v/>
      </c>
      <c r="BH67" s="36" t="str">
        <f t="shared" ref="BH67:BH130" si="56">IF(SUM(AZ67,BF67,BB67,BD67)&gt;0,SUM(AZ67,BF67,BB67,BD67),"")</f>
        <v/>
      </c>
      <c r="BI67" s="55"/>
      <c r="BJ67" s="34"/>
      <c r="BK67" s="36">
        <v>1</v>
      </c>
      <c r="BL67" s="34"/>
      <c r="BM67" s="32" t="str">
        <f t="shared" ref="BM67:BM130" si="57">IFERROR(IF(AND(NOT(BL67=""),NOT(BK67="")),BL67*$BK67,""),"")</f>
        <v/>
      </c>
      <c r="BN67" s="34"/>
      <c r="BO67" s="32" t="str">
        <f t="shared" ref="BO67:BO130" si="58">IFERROR(IF(AND(NOT(BN67=""),NOT(BK67="")),BN67*$BK67,""),"")</f>
        <v/>
      </c>
      <c r="BP67" s="34"/>
      <c r="BQ67" s="32" t="str">
        <f t="shared" ref="BQ67:BQ130" si="59">IFERROR(IF(AND(NOT(BP67=""),NOT(BK67="")),BP67*$BK67,""),"")</f>
        <v/>
      </c>
      <c r="BR67" s="34"/>
      <c r="BS67" s="36" t="str">
        <f t="shared" ref="BS67:BS130" si="60">IFERROR(IF(AND(NOT(BR67=""),NOT(BK67="")),BR67*$BK67,""),"")</f>
        <v/>
      </c>
      <c r="BT67" s="36" t="str">
        <f t="shared" ref="BT67:BT130" si="61">IFERROR(IF(OR(NOT(BL67=""),NOT(BR67=""),NOT(BN67=""),NOT(BP67="")),BL67+BR67+BN67+BP67,""),"")</f>
        <v/>
      </c>
      <c r="BU67" s="36" t="str">
        <f t="shared" ref="BU67:BU130" si="62">IF(SUM(BM67,BS67,BO67,BQ67)&gt;0,SUM(BM67,BS67,BO67,BQ67),"")</f>
        <v/>
      </c>
      <c r="BV67" s="55"/>
      <c r="BW67" s="36" t="str">
        <f t="shared" ref="BW67:BX130" si="63">IF(SUM(AG67,AT67,BG67,BT67)&gt;0,SUM(AG67,AT67,BG67,BT67),"")</f>
        <v/>
      </c>
      <c r="BX67" s="36" t="str">
        <f t="shared" si="63"/>
        <v/>
      </c>
      <c r="BY67" s="31"/>
      <c r="BZ67" s="38"/>
      <c r="CB67" s="120" t="e">
        <f t="shared" ca="1" si="34"/>
        <v>#VALUE!</v>
      </c>
      <c r="CC67" s="2" t="e">
        <f t="shared" ref="CC67:CC130" ca="1" si="64">IF(OR(C67="--",IFERROR(MATCH(C67,OFFSET(C$1,0,0,ROW()-1,1),0),1)&lt;&gt;1),"",1)</f>
        <v>#VALUE!</v>
      </c>
    </row>
    <row r="68" spans="1:81" s="10" customFormat="1" ht="25.15" customHeight="1" x14ac:dyDescent="0.2">
      <c r="A68" s="52" t="str">
        <f t="shared" ref="A68:A131" si="65">IFERROR(IF(D68&lt;&gt;"",A67+1,""),"")</f>
        <v/>
      </c>
      <c r="B68" s="157" t="e">
        <f t="shared" ca="1" si="35"/>
        <v>#VALUE!</v>
      </c>
      <c r="C68" s="157" t="e">
        <f t="shared" si="36"/>
        <v>#VALUE!</v>
      </c>
      <c r="D68" s="29"/>
      <c r="E68" s="155" t="str">
        <f ca="1">IFERROR(INDIRECT(ADDRESS(MATCH(D68,CatModules!C:C,0),2,1,1,"CatModules")),"")</f>
        <v/>
      </c>
      <c r="F68" s="96"/>
      <c r="G68" s="156" t="str">
        <f ca="1">IFERROR(INDIRECT(ADDRESS(MATCH(CONCATENATE(E68,"-",F68),CatInt!K:K,0),3,1,1,"CatInt")),"")</f>
        <v/>
      </c>
      <c r="H68" s="45" t="str">
        <f>IF(F68="","",VLOOKUP(F68,#REF!,2,FALSE))</f>
        <v/>
      </c>
      <c r="I68" s="29"/>
      <c r="J68" s="155" t="e">
        <f t="shared" si="37"/>
        <v>#VALUE!</v>
      </c>
      <c r="K68" s="155" t="e">
        <f t="shared" si="38"/>
        <v>#VALUE!</v>
      </c>
      <c r="L68" s="153"/>
      <c r="M68" s="53"/>
      <c r="N68" s="175">
        <v>0</v>
      </c>
      <c r="O68" s="147"/>
      <c r="P68" s="175">
        <v>0</v>
      </c>
      <c r="Q68" s="30"/>
      <c r="R68" s="149" t="str">
        <f>IFERROR(VLOOKUP(Q68,Setup!D$16:E$25,2,FALSE),"")</f>
        <v/>
      </c>
      <c r="S68" s="51" t="str">
        <f ca="1">IFERROR(IF(OR(I68="",VLOOKUP(I68,CatCostInp!$E$2:$K$88,7,FALSE)=0),"",VLOOKUP(I68,CatCostInp!$E$2:$K$88,7,FALSE)),"")</f>
        <v/>
      </c>
      <c r="T68" s="159" t="e">
        <f>VLOOKUP(U68,#REF!,2,FALSE)</f>
        <v>#REF!</v>
      </c>
      <c r="U68" s="30"/>
      <c r="V68" s="1" t="str">
        <f ca="1">IF(U68=Setup!$C$10,"Grant",IF('PSM Costs'!U68=Setup!$C$11,"Local",IF('PSM Costs'!U68=Setup!$C$12,"Other","")))</f>
        <v/>
      </c>
      <c r="W68" s="33"/>
      <c r="X68" s="36">
        <v>1</v>
      </c>
      <c r="Y68" s="33"/>
      <c r="Z68" s="36" t="str">
        <f t="shared" si="39"/>
        <v/>
      </c>
      <c r="AA68" s="35"/>
      <c r="AB68" s="32" t="str">
        <f t="shared" si="40"/>
        <v/>
      </c>
      <c r="AC68" s="35"/>
      <c r="AD68" s="32" t="str">
        <f t="shared" si="41"/>
        <v/>
      </c>
      <c r="AE68" s="35"/>
      <c r="AF68" s="36" t="str">
        <f t="shared" si="42"/>
        <v/>
      </c>
      <c r="AG68" s="36" t="str">
        <f t="shared" si="43"/>
        <v/>
      </c>
      <c r="AH68" s="36" t="str">
        <f t="shared" si="44"/>
        <v/>
      </c>
      <c r="AI68" s="55"/>
      <c r="AJ68" s="37"/>
      <c r="AK68" s="36">
        <v>1</v>
      </c>
      <c r="AL68" s="35"/>
      <c r="AM68" s="32" t="str">
        <f t="shared" si="45"/>
        <v/>
      </c>
      <c r="AN68" s="35"/>
      <c r="AO68" s="32" t="str">
        <f t="shared" si="46"/>
        <v/>
      </c>
      <c r="AP68" s="35"/>
      <c r="AQ68" s="32" t="str">
        <f t="shared" si="47"/>
        <v/>
      </c>
      <c r="AR68" s="35"/>
      <c r="AS68" s="36" t="str">
        <f t="shared" si="48"/>
        <v/>
      </c>
      <c r="AT68" s="36" t="str">
        <f t="shared" si="49"/>
        <v/>
      </c>
      <c r="AU68" s="36" t="str">
        <f t="shared" si="50"/>
        <v/>
      </c>
      <c r="AV68" s="55"/>
      <c r="AW68" s="34"/>
      <c r="AX68" s="36">
        <v>1</v>
      </c>
      <c r="AY68" s="34"/>
      <c r="AZ68" s="32" t="str">
        <f t="shared" si="51"/>
        <v/>
      </c>
      <c r="BA68" s="34"/>
      <c r="BB68" s="32" t="str">
        <f t="shared" si="52"/>
        <v/>
      </c>
      <c r="BC68" s="34"/>
      <c r="BD68" s="32" t="str">
        <f t="shared" si="53"/>
        <v/>
      </c>
      <c r="BE68" s="35"/>
      <c r="BF68" s="36" t="str">
        <f t="shared" si="54"/>
        <v/>
      </c>
      <c r="BG68" s="36" t="str">
        <f t="shared" si="55"/>
        <v/>
      </c>
      <c r="BH68" s="36" t="str">
        <f t="shared" si="56"/>
        <v/>
      </c>
      <c r="BI68" s="55"/>
      <c r="BJ68" s="34"/>
      <c r="BK68" s="36">
        <v>1</v>
      </c>
      <c r="BL68" s="34"/>
      <c r="BM68" s="32" t="str">
        <f t="shared" si="57"/>
        <v/>
      </c>
      <c r="BN68" s="34"/>
      <c r="BO68" s="32" t="str">
        <f t="shared" si="58"/>
        <v/>
      </c>
      <c r="BP68" s="34"/>
      <c r="BQ68" s="32" t="str">
        <f t="shared" si="59"/>
        <v/>
      </c>
      <c r="BR68" s="34"/>
      <c r="BS68" s="36" t="str">
        <f t="shared" si="60"/>
        <v/>
      </c>
      <c r="BT68" s="36" t="str">
        <f t="shared" si="61"/>
        <v/>
      </c>
      <c r="BU68" s="36" t="str">
        <f t="shared" si="62"/>
        <v/>
      </c>
      <c r="BV68" s="55"/>
      <c r="BW68" s="36" t="str">
        <f t="shared" si="63"/>
        <v/>
      </c>
      <c r="BX68" s="36" t="str">
        <f t="shared" si="63"/>
        <v/>
      </c>
      <c r="BY68" s="31"/>
      <c r="BZ68" s="38"/>
      <c r="CB68" s="120" t="e">
        <f t="shared" ca="1" si="34"/>
        <v>#VALUE!</v>
      </c>
      <c r="CC68" s="2" t="e">
        <f t="shared" ca="1" si="64"/>
        <v>#VALUE!</v>
      </c>
    </row>
    <row r="69" spans="1:81" s="10" customFormat="1" ht="25.15" customHeight="1" x14ac:dyDescent="0.2">
      <c r="A69" s="52" t="str">
        <f t="shared" si="65"/>
        <v/>
      </c>
      <c r="B69" s="157" t="e">
        <f t="shared" ca="1" si="35"/>
        <v>#VALUE!</v>
      </c>
      <c r="C69" s="157" t="e">
        <f t="shared" si="36"/>
        <v>#VALUE!</v>
      </c>
      <c r="D69" s="29"/>
      <c r="E69" s="155" t="str">
        <f ca="1">IFERROR(INDIRECT(ADDRESS(MATCH(D69,CatModules!C:C,0),2,1,1,"CatModules")),"")</f>
        <v/>
      </c>
      <c r="F69" s="96"/>
      <c r="G69" s="156" t="str">
        <f ca="1">IFERROR(INDIRECT(ADDRESS(MATCH(CONCATENATE(E69,"-",F69),CatInt!K:K,0),3,1,1,"CatInt")),"")</f>
        <v/>
      </c>
      <c r="H69" s="45" t="str">
        <f>IF(F69="","",VLOOKUP(F69,#REF!,2,FALSE))</f>
        <v/>
      </c>
      <c r="I69" s="29"/>
      <c r="J69" s="155" t="e">
        <f t="shared" si="37"/>
        <v>#VALUE!</v>
      </c>
      <c r="K69" s="155" t="e">
        <f t="shared" si="38"/>
        <v>#VALUE!</v>
      </c>
      <c r="L69" s="153"/>
      <c r="M69" s="53"/>
      <c r="N69" s="175">
        <v>0</v>
      </c>
      <c r="O69" s="147"/>
      <c r="P69" s="175">
        <v>0</v>
      </c>
      <c r="Q69" s="30"/>
      <c r="R69" s="149" t="str">
        <f>IFERROR(VLOOKUP(Q69,Setup!D$16:E$25,2,FALSE),"")</f>
        <v/>
      </c>
      <c r="S69" s="51" t="str">
        <f ca="1">IFERROR(IF(OR(I69="",VLOOKUP(I69,CatCostInp!$E$2:$K$88,7,FALSE)=0),"",VLOOKUP(I69,CatCostInp!$E$2:$K$88,7,FALSE)),"")</f>
        <v/>
      </c>
      <c r="T69" s="159" t="e">
        <f>VLOOKUP(U69,#REF!,2,FALSE)</f>
        <v>#REF!</v>
      </c>
      <c r="U69" s="30"/>
      <c r="V69" s="1" t="str">
        <f ca="1">IF(U69=Setup!$C$10,"Grant",IF('PSM Costs'!U69=Setup!$C$11,"Local",IF('PSM Costs'!U69=Setup!$C$12,"Other","")))</f>
        <v/>
      </c>
      <c r="W69" s="33"/>
      <c r="X69" s="36">
        <v>1</v>
      </c>
      <c r="Y69" s="33"/>
      <c r="Z69" s="36" t="str">
        <f t="shared" si="39"/>
        <v/>
      </c>
      <c r="AA69" s="35"/>
      <c r="AB69" s="32" t="str">
        <f t="shared" si="40"/>
        <v/>
      </c>
      <c r="AC69" s="35"/>
      <c r="AD69" s="32" t="str">
        <f t="shared" si="41"/>
        <v/>
      </c>
      <c r="AE69" s="35"/>
      <c r="AF69" s="36" t="str">
        <f t="shared" si="42"/>
        <v/>
      </c>
      <c r="AG69" s="36" t="str">
        <f t="shared" si="43"/>
        <v/>
      </c>
      <c r="AH69" s="36" t="str">
        <f t="shared" si="44"/>
        <v/>
      </c>
      <c r="AI69" s="55"/>
      <c r="AJ69" s="37"/>
      <c r="AK69" s="36">
        <v>1</v>
      </c>
      <c r="AL69" s="35"/>
      <c r="AM69" s="32" t="str">
        <f t="shared" si="45"/>
        <v/>
      </c>
      <c r="AN69" s="35"/>
      <c r="AO69" s="32" t="str">
        <f t="shared" si="46"/>
        <v/>
      </c>
      <c r="AP69" s="35"/>
      <c r="AQ69" s="32" t="str">
        <f t="shared" si="47"/>
        <v/>
      </c>
      <c r="AR69" s="35"/>
      <c r="AS69" s="36" t="str">
        <f t="shared" si="48"/>
        <v/>
      </c>
      <c r="AT69" s="36" t="str">
        <f t="shared" si="49"/>
        <v/>
      </c>
      <c r="AU69" s="36" t="str">
        <f t="shared" si="50"/>
        <v/>
      </c>
      <c r="AV69" s="55"/>
      <c r="AW69" s="34"/>
      <c r="AX69" s="36">
        <v>1</v>
      </c>
      <c r="AY69" s="34"/>
      <c r="AZ69" s="32" t="str">
        <f t="shared" si="51"/>
        <v/>
      </c>
      <c r="BA69" s="34"/>
      <c r="BB69" s="32" t="str">
        <f t="shared" si="52"/>
        <v/>
      </c>
      <c r="BC69" s="34"/>
      <c r="BD69" s="32" t="str">
        <f t="shared" si="53"/>
        <v/>
      </c>
      <c r="BE69" s="35"/>
      <c r="BF69" s="36" t="str">
        <f t="shared" si="54"/>
        <v/>
      </c>
      <c r="BG69" s="36" t="str">
        <f t="shared" si="55"/>
        <v/>
      </c>
      <c r="BH69" s="36" t="str">
        <f t="shared" si="56"/>
        <v/>
      </c>
      <c r="BI69" s="55"/>
      <c r="BJ69" s="34"/>
      <c r="BK69" s="36">
        <v>1</v>
      </c>
      <c r="BL69" s="34"/>
      <c r="BM69" s="32" t="str">
        <f t="shared" si="57"/>
        <v/>
      </c>
      <c r="BN69" s="34"/>
      <c r="BO69" s="32" t="str">
        <f t="shared" si="58"/>
        <v/>
      </c>
      <c r="BP69" s="34"/>
      <c r="BQ69" s="32" t="str">
        <f t="shared" si="59"/>
        <v/>
      </c>
      <c r="BR69" s="34"/>
      <c r="BS69" s="36" t="str">
        <f t="shared" si="60"/>
        <v/>
      </c>
      <c r="BT69" s="36" t="str">
        <f t="shared" si="61"/>
        <v/>
      </c>
      <c r="BU69" s="36" t="str">
        <f t="shared" si="62"/>
        <v/>
      </c>
      <c r="BV69" s="55"/>
      <c r="BW69" s="36" t="str">
        <f t="shared" si="63"/>
        <v/>
      </c>
      <c r="BX69" s="36" t="str">
        <f t="shared" si="63"/>
        <v/>
      </c>
      <c r="BY69" s="31"/>
      <c r="BZ69" s="38"/>
      <c r="CB69" s="120" t="e">
        <f t="shared" ca="1" si="34"/>
        <v>#VALUE!</v>
      </c>
      <c r="CC69" s="2" t="e">
        <f t="shared" ca="1" si="64"/>
        <v>#VALUE!</v>
      </c>
    </row>
    <row r="70" spans="1:81" s="10" customFormat="1" ht="25.15" customHeight="1" x14ac:dyDescent="0.2">
      <c r="A70" s="52" t="str">
        <f t="shared" si="65"/>
        <v/>
      </c>
      <c r="B70" s="157" t="e">
        <f t="shared" ca="1" si="35"/>
        <v>#VALUE!</v>
      </c>
      <c r="C70" s="157" t="e">
        <f t="shared" si="36"/>
        <v>#VALUE!</v>
      </c>
      <c r="D70" s="29"/>
      <c r="E70" s="155" t="str">
        <f ca="1">IFERROR(INDIRECT(ADDRESS(MATCH(D70,CatModules!C:C,0),2,1,1,"CatModules")),"")</f>
        <v/>
      </c>
      <c r="F70" s="96"/>
      <c r="G70" s="156" t="str">
        <f ca="1">IFERROR(INDIRECT(ADDRESS(MATCH(CONCATENATE(E70,"-",F70),CatInt!K:K,0),3,1,1,"CatInt")),"")</f>
        <v/>
      </c>
      <c r="H70" s="45" t="str">
        <f>IF(F70="","",VLOOKUP(F70,#REF!,2,FALSE))</f>
        <v/>
      </c>
      <c r="I70" s="29"/>
      <c r="J70" s="155" t="e">
        <f t="shared" si="37"/>
        <v>#VALUE!</v>
      </c>
      <c r="K70" s="155" t="e">
        <f t="shared" si="38"/>
        <v>#VALUE!</v>
      </c>
      <c r="L70" s="153"/>
      <c r="M70" s="53"/>
      <c r="N70" s="175">
        <v>0</v>
      </c>
      <c r="O70" s="147"/>
      <c r="P70" s="175">
        <v>0</v>
      </c>
      <c r="Q70" s="30"/>
      <c r="R70" s="149" t="str">
        <f>IFERROR(VLOOKUP(Q70,Setup!D$16:E$25,2,FALSE),"")</f>
        <v/>
      </c>
      <c r="S70" s="51" t="str">
        <f ca="1">IFERROR(IF(OR(I70="",VLOOKUP(I70,CatCostInp!$E$2:$K$88,7,FALSE)=0),"",VLOOKUP(I70,CatCostInp!$E$2:$K$88,7,FALSE)),"")</f>
        <v/>
      </c>
      <c r="T70" s="159" t="e">
        <f>VLOOKUP(U70,#REF!,2,FALSE)</f>
        <v>#REF!</v>
      </c>
      <c r="U70" s="30"/>
      <c r="V70" s="1" t="str">
        <f ca="1">IF(U70=Setup!$C$10,"Grant",IF('PSM Costs'!U70=Setup!$C$11,"Local",IF('PSM Costs'!U70=Setup!$C$12,"Other","")))</f>
        <v/>
      </c>
      <c r="W70" s="33"/>
      <c r="X70" s="36">
        <v>1</v>
      </c>
      <c r="Y70" s="33"/>
      <c r="Z70" s="36" t="str">
        <f t="shared" si="39"/>
        <v/>
      </c>
      <c r="AA70" s="35"/>
      <c r="AB70" s="32" t="str">
        <f t="shared" si="40"/>
        <v/>
      </c>
      <c r="AC70" s="35"/>
      <c r="AD70" s="32" t="str">
        <f t="shared" si="41"/>
        <v/>
      </c>
      <c r="AE70" s="35"/>
      <c r="AF70" s="36" t="str">
        <f t="shared" si="42"/>
        <v/>
      </c>
      <c r="AG70" s="36" t="str">
        <f t="shared" si="43"/>
        <v/>
      </c>
      <c r="AH70" s="36" t="str">
        <f t="shared" si="44"/>
        <v/>
      </c>
      <c r="AI70" s="55"/>
      <c r="AJ70" s="37"/>
      <c r="AK70" s="36">
        <v>1</v>
      </c>
      <c r="AL70" s="35"/>
      <c r="AM70" s="32" t="str">
        <f t="shared" si="45"/>
        <v/>
      </c>
      <c r="AN70" s="35"/>
      <c r="AO70" s="32" t="str">
        <f t="shared" si="46"/>
        <v/>
      </c>
      <c r="AP70" s="35"/>
      <c r="AQ70" s="32" t="str">
        <f t="shared" si="47"/>
        <v/>
      </c>
      <c r="AR70" s="35"/>
      <c r="AS70" s="36" t="str">
        <f t="shared" si="48"/>
        <v/>
      </c>
      <c r="AT70" s="36" t="str">
        <f t="shared" si="49"/>
        <v/>
      </c>
      <c r="AU70" s="36" t="str">
        <f t="shared" si="50"/>
        <v/>
      </c>
      <c r="AV70" s="55"/>
      <c r="AW70" s="34"/>
      <c r="AX70" s="36">
        <v>1</v>
      </c>
      <c r="AY70" s="34"/>
      <c r="AZ70" s="32" t="str">
        <f t="shared" si="51"/>
        <v/>
      </c>
      <c r="BA70" s="34"/>
      <c r="BB70" s="32" t="str">
        <f t="shared" si="52"/>
        <v/>
      </c>
      <c r="BC70" s="34"/>
      <c r="BD70" s="32" t="str">
        <f t="shared" si="53"/>
        <v/>
      </c>
      <c r="BE70" s="35"/>
      <c r="BF70" s="36" t="str">
        <f t="shared" si="54"/>
        <v/>
      </c>
      <c r="BG70" s="36" t="str">
        <f t="shared" si="55"/>
        <v/>
      </c>
      <c r="BH70" s="36" t="str">
        <f t="shared" si="56"/>
        <v/>
      </c>
      <c r="BI70" s="55"/>
      <c r="BJ70" s="34"/>
      <c r="BK70" s="36">
        <v>1</v>
      </c>
      <c r="BL70" s="34"/>
      <c r="BM70" s="32" t="str">
        <f t="shared" si="57"/>
        <v/>
      </c>
      <c r="BN70" s="34"/>
      <c r="BO70" s="32" t="str">
        <f t="shared" si="58"/>
        <v/>
      </c>
      <c r="BP70" s="34"/>
      <c r="BQ70" s="32" t="str">
        <f t="shared" si="59"/>
        <v/>
      </c>
      <c r="BR70" s="34"/>
      <c r="BS70" s="36" t="str">
        <f t="shared" si="60"/>
        <v/>
      </c>
      <c r="BT70" s="36" t="str">
        <f t="shared" si="61"/>
        <v/>
      </c>
      <c r="BU70" s="36" t="str">
        <f t="shared" si="62"/>
        <v/>
      </c>
      <c r="BV70" s="55"/>
      <c r="BW70" s="36" t="str">
        <f t="shared" si="63"/>
        <v/>
      </c>
      <c r="BX70" s="36" t="str">
        <f t="shared" si="63"/>
        <v/>
      </c>
      <c r="BY70" s="31"/>
      <c r="BZ70" s="38"/>
      <c r="CB70" s="120" t="e">
        <f t="shared" ca="1" si="34"/>
        <v>#VALUE!</v>
      </c>
      <c r="CC70" s="2" t="e">
        <f t="shared" ca="1" si="64"/>
        <v>#VALUE!</v>
      </c>
    </row>
    <row r="71" spans="1:81" s="10" customFormat="1" ht="25.15" customHeight="1" x14ac:dyDescent="0.2">
      <c r="A71" s="52" t="str">
        <f t="shared" si="65"/>
        <v/>
      </c>
      <c r="B71" s="157" t="e">
        <f t="shared" ca="1" si="35"/>
        <v>#VALUE!</v>
      </c>
      <c r="C71" s="157" t="e">
        <f t="shared" si="36"/>
        <v>#VALUE!</v>
      </c>
      <c r="D71" s="29"/>
      <c r="E71" s="155" t="str">
        <f ca="1">IFERROR(INDIRECT(ADDRESS(MATCH(D71,CatModules!C:C,0),2,1,1,"CatModules")),"")</f>
        <v/>
      </c>
      <c r="F71" s="96"/>
      <c r="G71" s="156" t="str">
        <f ca="1">IFERROR(INDIRECT(ADDRESS(MATCH(CONCATENATE(E71,"-",F71),CatInt!K:K,0),3,1,1,"CatInt")),"")</f>
        <v/>
      </c>
      <c r="H71" s="45" t="str">
        <f>IF(F71="","",VLOOKUP(F71,#REF!,2,FALSE))</f>
        <v/>
      </c>
      <c r="I71" s="29"/>
      <c r="J71" s="155" t="e">
        <f t="shared" si="37"/>
        <v>#VALUE!</v>
      </c>
      <c r="K71" s="155" t="e">
        <f t="shared" si="38"/>
        <v>#VALUE!</v>
      </c>
      <c r="L71" s="153"/>
      <c r="M71" s="53"/>
      <c r="N71" s="175">
        <v>0</v>
      </c>
      <c r="O71" s="147"/>
      <c r="P71" s="175">
        <v>0</v>
      </c>
      <c r="Q71" s="30"/>
      <c r="R71" s="149" t="str">
        <f>IFERROR(VLOOKUP(Q71,Setup!D$16:E$25,2,FALSE),"")</f>
        <v/>
      </c>
      <c r="S71" s="51" t="str">
        <f ca="1">IFERROR(IF(OR(I71="",VLOOKUP(I71,CatCostInp!$E$2:$K$88,7,FALSE)=0),"",VLOOKUP(I71,CatCostInp!$E$2:$K$88,7,FALSE)),"")</f>
        <v/>
      </c>
      <c r="T71" s="159" t="e">
        <f>VLOOKUP(U71,#REF!,2,FALSE)</f>
        <v>#REF!</v>
      </c>
      <c r="U71" s="30"/>
      <c r="V71" s="1" t="str">
        <f ca="1">IF(U71=Setup!$C$10,"Grant",IF('PSM Costs'!U71=Setup!$C$11,"Local",IF('PSM Costs'!U71=Setup!$C$12,"Other","")))</f>
        <v/>
      </c>
      <c r="W71" s="33"/>
      <c r="X71" s="36">
        <v>1</v>
      </c>
      <c r="Y71" s="33"/>
      <c r="Z71" s="36" t="str">
        <f t="shared" si="39"/>
        <v/>
      </c>
      <c r="AA71" s="35"/>
      <c r="AB71" s="32" t="str">
        <f t="shared" si="40"/>
        <v/>
      </c>
      <c r="AC71" s="35"/>
      <c r="AD71" s="32" t="str">
        <f t="shared" si="41"/>
        <v/>
      </c>
      <c r="AE71" s="35"/>
      <c r="AF71" s="36" t="str">
        <f t="shared" si="42"/>
        <v/>
      </c>
      <c r="AG71" s="36" t="str">
        <f t="shared" si="43"/>
        <v/>
      </c>
      <c r="AH71" s="36" t="str">
        <f t="shared" si="44"/>
        <v/>
      </c>
      <c r="AI71" s="55"/>
      <c r="AJ71" s="37"/>
      <c r="AK71" s="36">
        <v>1</v>
      </c>
      <c r="AL71" s="35"/>
      <c r="AM71" s="32" t="str">
        <f t="shared" si="45"/>
        <v/>
      </c>
      <c r="AN71" s="35"/>
      <c r="AO71" s="32" t="str">
        <f t="shared" si="46"/>
        <v/>
      </c>
      <c r="AP71" s="35"/>
      <c r="AQ71" s="32" t="str">
        <f t="shared" si="47"/>
        <v/>
      </c>
      <c r="AR71" s="35"/>
      <c r="AS71" s="36" t="str">
        <f t="shared" si="48"/>
        <v/>
      </c>
      <c r="AT71" s="36" t="str">
        <f t="shared" si="49"/>
        <v/>
      </c>
      <c r="AU71" s="36" t="str">
        <f t="shared" si="50"/>
        <v/>
      </c>
      <c r="AV71" s="55"/>
      <c r="AW71" s="34"/>
      <c r="AX71" s="36">
        <v>1</v>
      </c>
      <c r="AY71" s="34"/>
      <c r="AZ71" s="32" t="str">
        <f t="shared" si="51"/>
        <v/>
      </c>
      <c r="BA71" s="34"/>
      <c r="BB71" s="32" t="str">
        <f t="shared" si="52"/>
        <v/>
      </c>
      <c r="BC71" s="34"/>
      <c r="BD71" s="32" t="str">
        <f t="shared" si="53"/>
        <v/>
      </c>
      <c r="BE71" s="35"/>
      <c r="BF71" s="36" t="str">
        <f t="shared" si="54"/>
        <v/>
      </c>
      <c r="BG71" s="36" t="str">
        <f t="shared" si="55"/>
        <v/>
      </c>
      <c r="BH71" s="36" t="str">
        <f t="shared" si="56"/>
        <v/>
      </c>
      <c r="BI71" s="55"/>
      <c r="BJ71" s="34"/>
      <c r="BK71" s="36">
        <v>1</v>
      </c>
      <c r="BL71" s="34"/>
      <c r="BM71" s="32" t="str">
        <f t="shared" si="57"/>
        <v/>
      </c>
      <c r="BN71" s="34"/>
      <c r="BO71" s="32" t="str">
        <f t="shared" si="58"/>
        <v/>
      </c>
      <c r="BP71" s="34"/>
      <c r="BQ71" s="32" t="str">
        <f t="shared" si="59"/>
        <v/>
      </c>
      <c r="BR71" s="34"/>
      <c r="BS71" s="36" t="str">
        <f t="shared" si="60"/>
        <v/>
      </c>
      <c r="BT71" s="36" t="str">
        <f t="shared" si="61"/>
        <v/>
      </c>
      <c r="BU71" s="36" t="str">
        <f t="shared" si="62"/>
        <v/>
      </c>
      <c r="BV71" s="55"/>
      <c r="BW71" s="36" t="str">
        <f t="shared" si="63"/>
        <v/>
      </c>
      <c r="BX71" s="36" t="str">
        <f t="shared" si="63"/>
        <v/>
      </c>
      <c r="BY71" s="31"/>
      <c r="BZ71" s="38"/>
      <c r="CB71" s="120" t="e">
        <f t="shared" ca="1" si="34"/>
        <v>#VALUE!</v>
      </c>
      <c r="CC71" s="2" t="e">
        <f t="shared" ca="1" si="64"/>
        <v>#VALUE!</v>
      </c>
    </row>
    <row r="72" spans="1:81" s="10" customFormat="1" ht="25.15" customHeight="1" x14ac:dyDescent="0.2">
      <c r="A72" s="52" t="str">
        <f t="shared" si="65"/>
        <v/>
      </c>
      <c r="B72" s="157" t="e">
        <f t="shared" ca="1" si="35"/>
        <v>#VALUE!</v>
      </c>
      <c r="C72" s="157" t="e">
        <f t="shared" si="36"/>
        <v>#VALUE!</v>
      </c>
      <c r="D72" s="29"/>
      <c r="E72" s="155" t="str">
        <f ca="1">IFERROR(INDIRECT(ADDRESS(MATCH(D72,CatModules!C:C,0),2,1,1,"CatModules")),"")</f>
        <v/>
      </c>
      <c r="F72" s="96"/>
      <c r="G72" s="156" t="str">
        <f ca="1">IFERROR(INDIRECT(ADDRESS(MATCH(CONCATENATE(E72,"-",F72),CatInt!K:K,0),3,1,1,"CatInt")),"")</f>
        <v/>
      </c>
      <c r="H72" s="45" t="str">
        <f>IF(F72="","",VLOOKUP(F72,#REF!,2,FALSE))</f>
        <v/>
      </c>
      <c r="I72" s="29"/>
      <c r="J72" s="155" t="e">
        <f t="shared" si="37"/>
        <v>#VALUE!</v>
      </c>
      <c r="K72" s="155" t="e">
        <f t="shared" si="38"/>
        <v>#VALUE!</v>
      </c>
      <c r="L72" s="153"/>
      <c r="M72" s="53"/>
      <c r="N72" s="175">
        <v>0</v>
      </c>
      <c r="O72" s="147"/>
      <c r="P72" s="175">
        <v>0</v>
      </c>
      <c r="Q72" s="30"/>
      <c r="R72" s="149" t="str">
        <f>IFERROR(VLOOKUP(Q72,Setup!D$16:E$25,2,FALSE),"")</f>
        <v/>
      </c>
      <c r="S72" s="51" t="str">
        <f ca="1">IFERROR(IF(OR(I72="",VLOOKUP(I72,CatCostInp!$E$2:$K$88,7,FALSE)=0),"",VLOOKUP(I72,CatCostInp!$E$2:$K$88,7,FALSE)),"")</f>
        <v/>
      </c>
      <c r="T72" s="159" t="e">
        <f>VLOOKUP(U72,#REF!,2,FALSE)</f>
        <v>#REF!</v>
      </c>
      <c r="U72" s="30"/>
      <c r="V72" s="1" t="str">
        <f ca="1">IF(U72=Setup!$C$10,"Grant",IF('PSM Costs'!U72=Setup!$C$11,"Local",IF('PSM Costs'!U72=Setup!$C$12,"Other","")))</f>
        <v/>
      </c>
      <c r="W72" s="33"/>
      <c r="X72" s="36">
        <v>1</v>
      </c>
      <c r="Y72" s="33"/>
      <c r="Z72" s="36" t="str">
        <f t="shared" si="39"/>
        <v/>
      </c>
      <c r="AA72" s="35"/>
      <c r="AB72" s="32" t="str">
        <f t="shared" si="40"/>
        <v/>
      </c>
      <c r="AC72" s="35"/>
      <c r="AD72" s="32" t="str">
        <f t="shared" si="41"/>
        <v/>
      </c>
      <c r="AE72" s="35"/>
      <c r="AF72" s="36" t="str">
        <f t="shared" si="42"/>
        <v/>
      </c>
      <c r="AG72" s="36" t="str">
        <f t="shared" si="43"/>
        <v/>
      </c>
      <c r="AH72" s="36" t="str">
        <f t="shared" si="44"/>
        <v/>
      </c>
      <c r="AI72" s="55"/>
      <c r="AJ72" s="37"/>
      <c r="AK72" s="36">
        <v>1</v>
      </c>
      <c r="AL72" s="35"/>
      <c r="AM72" s="32" t="str">
        <f t="shared" si="45"/>
        <v/>
      </c>
      <c r="AN72" s="35"/>
      <c r="AO72" s="32" t="str">
        <f t="shared" si="46"/>
        <v/>
      </c>
      <c r="AP72" s="35"/>
      <c r="AQ72" s="32" t="str">
        <f t="shared" si="47"/>
        <v/>
      </c>
      <c r="AR72" s="35"/>
      <c r="AS72" s="36" t="str">
        <f t="shared" si="48"/>
        <v/>
      </c>
      <c r="AT72" s="36" t="str">
        <f t="shared" si="49"/>
        <v/>
      </c>
      <c r="AU72" s="36" t="str">
        <f t="shared" si="50"/>
        <v/>
      </c>
      <c r="AV72" s="55"/>
      <c r="AW72" s="34"/>
      <c r="AX72" s="36">
        <v>1</v>
      </c>
      <c r="AY72" s="34"/>
      <c r="AZ72" s="32" t="str">
        <f t="shared" si="51"/>
        <v/>
      </c>
      <c r="BA72" s="34"/>
      <c r="BB72" s="32" t="str">
        <f t="shared" si="52"/>
        <v/>
      </c>
      <c r="BC72" s="34"/>
      <c r="BD72" s="32" t="str">
        <f t="shared" si="53"/>
        <v/>
      </c>
      <c r="BE72" s="35"/>
      <c r="BF72" s="36" t="str">
        <f t="shared" si="54"/>
        <v/>
      </c>
      <c r="BG72" s="36" t="str">
        <f t="shared" si="55"/>
        <v/>
      </c>
      <c r="BH72" s="36" t="str">
        <f t="shared" si="56"/>
        <v/>
      </c>
      <c r="BI72" s="55"/>
      <c r="BJ72" s="34"/>
      <c r="BK72" s="36">
        <v>1</v>
      </c>
      <c r="BL72" s="34"/>
      <c r="BM72" s="32" t="str">
        <f t="shared" si="57"/>
        <v/>
      </c>
      <c r="BN72" s="34"/>
      <c r="BO72" s="32" t="str">
        <f t="shared" si="58"/>
        <v/>
      </c>
      <c r="BP72" s="34"/>
      <c r="BQ72" s="32" t="str">
        <f t="shared" si="59"/>
        <v/>
      </c>
      <c r="BR72" s="34"/>
      <c r="BS72" s="36" t="str">
        <f t="shared" si="60"/>
        <v/>
      </c>
      <c r="BT72" s="36" t="str">
        <f t="shared" si="61"/>
        <v/>
      </c>
      <c r="BU72" s="36" t="str">
        <f t="shared" si="62"/>
        <v/>
      </c>
      <c r="BV72" s="55"/>
      <c r="BW72" s="36" t="str">
        <f t="shared" si="63"/>
        <v/>
      </c>
      <c r="BX72" s="36" t="str">
        <f t="shared" si="63"/>
        <v/>
      </c>
      <c r="BY72" s="31"/>
      <c r="BZ72" s="38"/>
      <c r="CB72" s="120" t="e">
        <f t="shared" ca="1" si="34"/>
        <v>#VALUE!</v>
      </c>
      <c r="CC72" s="2" t="e">
        <f t="shared" ca="1" si="64"/>
        <v>#VALUE!</v>
      </c>
    </row>
    <row r="73" spans="1:81" s="10" customFormat="1" ht="25.15" customHeight="1" x14ac:dyDescent="0.2">
      <c r="A73" s="52" t="str">
        <f t="shared" si="65"/>
        <v/>
      </c>
      <c r="B73" s="157" t="e">
        <f t="shared" ca="1" si="35"/>
        <v>#VALUE!</v>
      </c>
      <c r="C73" s="157" t="e">
        <f t="shared" si="36"/>
        <v>#VALUE!</v>
      </c>
      <c r="D73" s="29"/>
      <c r="E73" s="155" t="str">
        <f ca="1">IFERROR(INDIRECT(ADDRESS(MATCH(D73,CatModules!C:C,0),2,1,1,"CatModules")),"")</f>
        <v/>
      </c>
      <c r="F73" s="96"/>
      <c r="G73" s="156" t="str">
        <f ca="1">IFERROR(INDIRECT(ADDRESS(MATCH(CONCATENATE(E73,"-",F73),CatInt!K:K,0),3,1,1,"CatInt")),"")</f>
        <v/>
      </c>
      <c r="H73" s="45" t="str">
        <f>IF(F73="","",VLOOKUP(F73,#REF!,2,FALSE))</f>
        <v/>
      </c>
      <c r="I73" s="29"/>
      <c r="J73" s="155" t="e">
        <f t="shared" si="37"/>
        <v>#VALUE!</v>
      </c>
      <c r="K73" s="155" t="e">
        <f t="shared" si="38"/>
        <v>#VALUE!</v>
      </c>
      <c r="L73" s="153"/>
      <c r="M73" s="53"/>
      <c r="N73" s="175">
        <v>0</v>
      </c>
      <c r="O73" s="147"/>
      <c r="P73" s="175">
        <v>0</v>
      </c>
      <c r="Q73" s="30"/>
      <c r="R73" s="149" t="str">
        <f>IFERROR(VLOOKUP(Q73,Setup!D$16:E$25,2,FALSE),"")</f>
        <v/>
      </c>
      <c r="S73" s="51" t="str">
        <f ca="1">IFERROR(IF(OR(I73="",VLOOKUP(I73,CatCostInp!$E$2:$K$88,7,FALSE)=0),"",VLOOKUP(I73,CatCostInp!$E$2:$K$88,7,FALSE)),"")</f>
        <v/>
      </c>
      <c r="T73" s="159" t="e">
        <f>VLOOKUP(U73,#REF!,2,FALSE)</f>
        <v>#REF!</v>
      </c>
      <c r="U73" s="30"/>
      <c r="V73" s="1" t="str">
        <f ca="1">IF(U73=Setup!$C$10,"Grant",IF('PSM Costs'!U73=Setup!$C$11,"Local",IF('PSM Costs'!U73=Setup!$C$12,"Other","")))</f>
        <v/>
      </c>
      <c r="W73" s="33"/>
      <c r="X73" s="36">
        <v>1</v>
      </c>
      <c r="Y73" s="33"/>
      <c r="Z73" s="36" t="str">
        <f t="shared" si="39"/>
        <v/>
      </c>
      <c r="AA73" s="35"/>
      <c r="AB73" s="32" t="str">
        <f t="shared" si="40"/>
        <v/>
      </c>
      <c r="AC73" s="35"/>
      <c r="AD73" s="32" t="str">
        <f t="shared" si="41"/>
        <v/>
      </c>
      <c r="AE73" s="35"/>
      <c r="AF73" s="36" t="str">
        <f t="shared" si="42"/>
        <v/>
      </c>
      <c r="AG73" s="36" t="str">
        <f t="shared" si="43"/>
        <v/>
      </c>
      <c r="AH73" s="36" t="str">
        <f t="shared" si="44"/>
        <v/>
      </c>
      <c r="AI73" s="55"/>
      <c r="AJ73" s="37"/>
      <c r="AK73" s="36">
        <v>1</v>
      </c>
      <c r="AL73" s="35"/>
      <c r="AM73" s="32" t="str">
        <f t="shared" si="45"/>
        <v/>
      </c>
      <c r="AN73" s="35"/>
      <c r="AO73" s="32" t="str">
        <f t="shared" si="46"/>
        <v/>
      </c>
      <c r="AP73" s="35"/>
      <c r="AQ73" s="32" t="str">
        <f t="shared" si="47"/>
        <v/>
      </c>
      <c r="AR73" s="35"/>
      <c r="AS73" s="36" t="str">
        <f t="shared" si="48"/>
        <v/>
      </c>
      <c r="AT73" s="36" t="str">
        <f t="shared" si="49"/>
        <v/>
      </c>
      <c r="AU73" s="36" t="str">
        <f t="shared" si="50"/>
        <v/>
      </c>
      <c r="AV73" s="55"/>
      <c r="AW73" s="34"/>
      <c r="AX73" s="36">
        <v>1</v>
      </c>
      <c r="AY73" s="34"/>
      <c r="AZ73" s="32" t="str">
        <f t="shared" si="51"/>
        <v/>
      </c>
      <c r="BA73" s="34"/>
      <c r="BB73" s="32" t="str">
        <f t="shared" si="52"/>
        <v/>
      </c>
      <c r="BC73" s="34"/>
      <c r="BD73" s="32" t="str">
        <f t="shared" si="53"/>
        <v/>
      </c>
      <c r="BE73" s="35"/>
      <c r="BF73" s="36" t="str">
        <f t="shared" si="54"/>
        <v/>
      </c>
      <c r="BG73" s="36" t="str">
        <f t="shared" si="55"/>
        <v/>
      </c>
      <c r="BH73" s="36" t="str">
        <f t="shared" si="56"/>
        <v/>
      </c>
      <c r="BI73" s="55"/>
      <c r="BJ73" s="34"/>
      <c r="BK73" s="36">
        <v>1</v>
      </c>
      <c r="BL73" s="34"/>
      <c r="BM73" s="32" t="str">
        <f t="shared" si="57"/>
        <v/>
      </c>
      <c r="BN73" s="34"/>
      <c r="BO73" s="32" t="str">
        <f t="shared" si="58"/>
        <v/>
      </c>
      <c r="BP73" s="34"/>
      <c r="BQ73" s="32" t="str">
        <f t="shared" si="59"/>
        <v/>
      </c>
      <c r="BR73" s="34"/>
      <c r="BS73" s="36" t="str">
        <f t="shared" si="60"/>
        <v/>
      </c>
      <c r="BT73" s="36" t="str">
        <f t="shared" si="61"/>
        <v/>
      </c>
      <c r="BU73" s="36" t="str">
        <f t="shared" si="62"/>
        <v/>
      </c>
      <c r="BV73" s="55"/>
      <c r="BW73" s="36" t="str">
        <f t="shared" si="63"/>
        <v/>
      </c>
      <c r="BX73" s="36" t="str">
        <f t="shared" si="63"/>
        <v/>
      </c>
      <c r="BY73" s="31"/>
      <c r="BZ73" s="38"/>
      <c r="CB73" s="120" t="e">
        <f t="shared" ca="1" si="34"/>
        <v>#VALUE!</v>
      </c>
      <c r="CC73" s="2" t="e">
        <f t="shared" ca="1" si="64"/>
        <v>#VALUE!</v>
      </c>
    </row>
    <row r="74" spans="1:81" s="10" customFormat="1" ht="25.15" customHeight="1" x14ac:dyDescent="0.2">
      <c r="A74" s="52" t="str">
        <f t="shared" si="65"/>
        <v/>
      </c>
      <c r="B74" s="157" t="e">
        <f t="shared" ca="1" si="35"/>
        <v>#VALUE!</v>
      </c>
      <c r="C74" s="157" t="e">
        <f t="shared" si="36"/>
        <v>#VALUE!</v>
      </c>
      <c r="D74" s="29"/>
      <c r="E74" s="155" t="str">
        <f ca="1">IFERROR(INDIRECT(ADDRESS(MATCH(D74,CatModules!C:C,0),2,1,1,"CatModules")),"")</f>
        <v/>
      </c>
      <c r="F74" s="96"/>
      <c r="G74" s="156" t="str">
        <f ca="1">IFERROR(INDIRECT(ADDRESS(MATCH(CONCATENATE(E74,"-",F74),CatInt!K:K,0),3,1,1,"CatInt")),"")</f>
        <v/>
      </c>
      <c r="H74" s="45" t="str">
        <f>IF(F74="","",VLOOKUP(F74,#REF!,2,FALSE))</f>
        <v/>
      </c>
      <c r="I74" s="29"/>
      <c r="J74" s="155" t="e">
        <f t="shared" si="37"/>
        <v>#VALUE!</v>
      </c>
      <c r="K74" s="155" t="e">
        <f t="shared" si="38"/>
        <v>#VALUE!</v>
      </c>
      <c r="L74" s="153"/>
      <c r="M74" s="53"/>
      <c r="N74" s="175">
        <v>0</v>
      </c>
      <c r="O74" s="147"/>
      <c r="P74" s="175">
        <v>0</v>
      </c>
      <c r="Q74" s="30"/>
      <c r="R74" s="149" t="str">
        <f>IFERROR(VLOOKUP(Q74,Setup!D$16:E$25,2,FALSE),"")</f>
        <v/>
      </c>
      <c r="S74" s="51" t="str">
        <f ca="1">IFERROR(IF(OR(I74="",VLOOKUP(I74,CatCostInp!$E$2:$K$88,7,FALSE)=0),"",VLOOKUP(I74,CatCostInp!$E$2:$K$88,7,FALSE)),"")</f>
        <v/>
      </c>
      <c r="T74" s="159" t="e">
        <f>VLOOKUP(U74,#REF!,2,FALSE)</f>
        <v>#REF!</v>
      </c>
      <c r="U74" s="30"/>
      <c r="V74" s="1" t="str">
        <f ca="1">IF(U74=Setup!$C$10,"Grant",IF('PSM Costs'!U74=Setup!$C$11,"Local",IF('PSM Costs'!U74=Setup!$C$12,"Other","")))</f>
        <v/>
      </c>
      <c r="W74" s="33"/>
      <c r="X74" s="36">
        <v>1</v>
      </c>
      <c r="Y74" s="33"/>
      <c r="Z74" s="36" t="str">
        <f t="shared" si="39"/>
        <v/>
      </c>
      <c r="AA74" s="35"/>
      <c r="AB74" s="32" t="str">
        <f t="shared" si="40"/>
        <v/>
      </c>
      <c r="AC74" s="35"/>
      <c r="AD74" s="32" t="str">
        <f t="shared" si="41"/>
        <v/>
      </c>
      <c r="AE74" s="35"/>
      <c r="AF74" s="36" t="str">
        <f t="shared" si="42"/>
        <v/>
      </c>
      <c r="AG74" s="36" t="str">
        <f t="shared" si="43"/>
        <v/>
      </c>
      <c r="AH74" s="36" t="str">
        <f t="shared" si="44"/>
        <v/>
      </c>
      <c r="AI74" s="55"/>
      <c r="AJ74" s="37"/>
      <c r="AK74" s="36">
        <v>1</v>
      </c>
      <c r="AL74" s="35"/>
      <c r="AM74" s="32" t="str">
        <f t="shared" si="45"/>
        <v/>
      </c>
      <c r="AN74" s="35"/>
      <c r="AO74" s="32" t="str">
        <f t="shared" si="46"/>
        <v/>
      </c>
      <c r="AP74" s="35"/>
      <c r="AQ74" s="32" t="str">
        <f t="shared" si="47"/>
        <v/>
      </c>
      <c r="AR74" s="35"/>
      <c r="AS74" s="36" t="str">
        <f t="shared" si="48"/>
        <v/>
      </c>
      <c r="AT74" s="36" t="str">
        <f t="shared" si="49"/>
        <v/>
      </c>
      <c r="AU74" s="36" t="str">
        <f t="shared" si="50"/>
        <v/>
      </c>
      <c r="AV74" s="55"/>
      <c r="AW74" s="34"/>
      <c r="AX74" s="36">
        <v>1</v>
      </c>
      <c r="AY74" s="34"/>
      <c r="AZ74" s="32" t="str">
        <f t="shared" si="51"/>
        <v/>
      </c>
      <c r="BA74" s="34"/>
      <c r="BB74" s="32" t="str">
        <f t="shared" si="52"/>
        <v/>
      </c>
      <c r="BC74" s="34"/>
      <c r="BD74" s="32" t="str">
        <f t="shared" si="53"/>
        <v/>
      </c>
      <c r="BE74" s="35"/>
      <c r="BF74" s="36" t="str">
        <f t="shared" si="54"/>
        <v/>
      </c>
      <c r="BG74" s="36" t="str">
        <f t="shared" si="55"/>
        <v/>
      </c>
      <c r="BH74" s="36" t="str">
        <f t="shared" si="56"/>
        <v/>
      </c>
      <c r="BI74" s="55"/>
      <c r="BJ74" s="34"/>
      <c r="BK74" s="36">
        <v>1</v>
      </c>
      <c r="BL74" s="34"/>
      <c r="BM74" s="32" t="str">
        <f t="shared" si="57"/>
        <v/>
      </c>
      <c r="BN74" s="34"/>
      <c r="BO74" s="32" t="str">
        <f t="shared" si="58"/>
        <v/>
      </c>
      <c r="BP74" s="34"/>
      <c r="BQ74" s="32" t="str">
        <f t="shared" si="59"/>
        <v/>
      </c>
      <c r="BR74" s="34"/>
      <c r="BS74" s="36" t="str">
        <f t="shared" si="60"/>
        <v/>
      </c>
      <c r="BT74" s="36" t="str">
        <f t="shared" si="61"/>
        <v/>
      </c>
      <c r="BU74" s="36" t="str">
        <f t="shared" si="62"/>
        <v/>
      </c>
      <c r="BV74" s="55"/>
      <c r="BW74" s="36" t="str">
        <f t="shared" si="63"/>
        <v/>
      </c>
      <c r="BX74" s="36" t="str">
        <f t="shared" si="63"/>
        <v/>
      </c>
      <c r="BY74" s="31"/>
      <c r="BZ74" s="38"/>
      <c r="CB74" s="120" t="e">
        <f t="shared" ca="1" si="34"/>
        <v>#VALUE!</v>
      </c>
      <c r="CC74" s="2" t="e">
        <f t="shared" ca="1" si="64"/>
        <v>#VALUE!</v>
      </c>
    </row>
    <row r="75" spans="1:81" s="10" customFormat="1" ht="25.15" customHeight="1" x14ac:dyDescent="0.2">
      <c r="A75" s="52" t="str">
        <f t="shared" si="65"/>
        <v/>
      </c>
      <c r="B75" s="157" t="e">
        <f t="shared" ca="1" si="35"/>
        <v>#VALUE!</v>
      </c>
      <c r="C75" s="157" t="e">
        <f t="shared" si="36"/>
        <v>#VALUE!</v>
      </c>
      <c r="D75" s="29"/>
      <c r="E75" s="155" t="str">
        <f ca="1">IFERROR(INDIRECT(ADDRESS(MATCH(D75,CatModules!C:C,0),2,1,1,"CatModules")),"")</f>
        <v/>
      </c>
      <c r="F75" s="96"/>
      <c r="G75" s="156" t="str">
        <f ca="1">IFERROR(INDIRECT(ADDRESS(MATCH(CONCATENATE(E75,"-",F75),CatInt!K:K,0),3,1,1,"CatInt")),"")</f>
        <v/>
      </c>
      <c r="H75" s="45" t="str">
        <f>IF(F75="","",VLOOKUP(F75,#REF!,2,FALSE))</f>
        <v/>
      </c>
      <c r="I75" s="29"/>
      <c r="J75" s="155" t="e">
        <f t="shared" si="37"/>
        <v>#VALUE!</v>
      </c>
      <c r="K75" s="155" t="e">
        <f t="shared" si="38"/>
        <v>#VALUE!</v>
      </c>
      <c r="L75" s="153"/>
      <c r="M75" s="53"/>
      <c r="N75" s="175">
        <v>0</v>
      </c>
      <c r="O75" s="147"/>
      <c r="P75" s="175">
        <v>0</v>
      </c>
      <c r="Q75" s="30"/>
      <c r="R75" s="149" t="str">
        <f>IFERROR(VLOOKUP(Q75,Setup!D$16:E$25,2,FALSE),"")</f>
        <v/>
      </c>
      <c r="S75" s="51" t="str">
        <f ca="1">IFERROR(IF(OR(I75="",VLOOKUP(I75,CatCostInp!$E$2:$K$88,7,FALSE)=0),"",VLOOKUP(I75,CatCostInp!$E$2:$K$88,7,FALSE)),"")</f>
        <v/>
      </c>
      <c r="T75" s="159" t="e">
        <f>VLOOKUP(U75,#REF!,2,FALSE)</f>
        <v>#REF!</v>
      </c>
      <c r="U75" s="30"/>
      <c r="V75" s="1" t="str">
        <f ca="1">IF(U75=Setup!$C$10,"Grant",IF('PSM Costs'!U75=Setup!$C$11,"Local",IF('PSM Costs'!U75=Setup!$C$12,"Other","")))</f>
        <v/>
      </c>
      <c r="W75" s="33"/>
      <c r="X75" s="36">
        <v>1</v>
      </c>
      <c r="Y75" s="33"/>
      <c r="Z75" s="36" t="str">
        <f t="shared" si="39"/>
        <v/>
      </c>
      <c r="AA75" s="35"/>
      <c r="AB75" s="32" t="str">
        <f t="shared" si="40"/>
        <v/>
      </c>
      <c r="AC75" s="35"/>
      <c r="AD75" s="32" t="str">
        <f t="shared" si="41"/>
        <v/>
      </c>
      <c r="AE75" s="35"/>
      <c r="AF75" s="36" t="str">
        <f t="shared" si="42"/>
        <v/>
      </c>
      <c r="AG75" s="36" t="str">
        <f t="shared" si="43"/>
        <v/>
      </c>
      <c r="AH75" s="36" t="str">
        <f t="shared" si="44"/>
        <v/>
      </c>
      <c r="AI75" s="55"/>
      <c r="AJ75" s="37"/>
      <c r="AK75" s="36">
        <v>1</v>
      </c>
      <c r="AL75" s="35"/>
      <c r="AM75" s="32" t="str">
        <f t="shared" si="45"/>
        <v/>
      </c>
      <c r="AN75" s="35"/>
      <c r="AO75" s="32" t="str">
        <f t="shared" si="46"/>
        <v/>
      </c>
      <c r="AP75" s="35"/>
      <c r="AQ75" s="32" t="str">
        <f t="shared" si="47"/>
        <v/>
      </c>
      <c r="AR75" s="35"/>
      <c r="AS75" s="36" t="str">
        <f t="shared" si="48"/>
        <v/>
      </c>
      <c r="AT75" s="36" t="str">
        <f t="shared" si="49"/>
        <v/>
      </c>
      <c r="AU75" s="36" t="str">
        <f t="shared" si="50"/>
        <v/>
      </c>
      <c r="AV75" s="55"/>
      <c r="AW75" s="34"/>
      <c r="AX75" s="36">
        <v>1</v>
      </c>
      <c r="AY75" s="34"/>
      <c r="AZ75" s="32" t="str">
        <f t="shared" si="51"/>
        <v/>
      </c>
      <c r="BA75" s="34"/>
      <c r="BB75" s="32" t="str">
        <f t="shared" si="52"/>
        <v/>
      </c>
      <c r="BC75" s="34"/>
      <c r="BD75" s="32" t="str">
        <f t="shared" si="53"/>
        <v/>
      </c>
      <c r="BE75" s="35"/>
      <c r="BF75" s="36" t="str">
        <f t="shared" si="54"/>
        <v/>
      </c>
      <c r="BG75" s="36" t="str">
        <f t="shared" si="55"/>
        <v/>
      </c>
      <c r="BH75" s="36" t="str">
        <f t="shared" si="56"/>
        <v/>
      </c>
      <c r="BI75" s="55"/>
      <c r="BJ75" s="34"/>
      <c r="BK75" s="36">
        <v>1</v>
      </c>
      <c r="BL75" s="34"/>
      <c r="BM75" s="32" t="str">
        <f t="shared" si="57"/>
        <v/>
      </c>
      <c r="BN75" s="34"/>
      <c r="BO75" s="32" t="str">
        <f t="shared" si="58"/>
        <v/>
      </c>
      <c r="BP75" s="34"/>
      <c r="BQ75" s="32" t="str">
        <f t="shared" si="59"/>
        <v/>
      </c>
      <c r="BR75" s="34"/>
      <c r="BS75" s="36" t="str">
        <f t="shared" si="60"/>
        <v/>
      </c>
      <c r="BT75" s="36" t="str">
        <f t="shared" si="61"/>
        <v/>
      </c>
      <c r="BU75" s="36" t="str">
        <f t="shared" si="62"/>
        <v/>
      </c>
      <c r="BV75" s="55"/>
      <c r="BW75" s="36" t="str">
        <f t="shared" si="63"/>
        <v/>
      </c>
      <c r="BX75" s="36" t="str">
        <f t="shared" si="63"/>
        <v/>
      </c>
      <c r="BY75" s="31"/>
      <c r="BZ75" s="38"/>
      <c r="CB75" s="120" t="e">
        <f t="shared" ca="1" si="34"/>
        <v>#VALUE!</v>
      </c>
      <c r="CC75" s="2" t="e">
        <f t="shared" ca="1" si="64"/>
        <v>#VALUE!</v>
      </c>
    </row>
    <row r="76" spans="1:81" s="10" customFormat="1" ht="25.15" customHeight="1" x14ac:dyDescent="0.2">
      <c r="A76" s="52" t="str">
        <f t="shared" si="65"/>
        <v/>
      </c>
      <c r="B76" s="157" t="e">
        <f t="shared" ca="1" si="35"/>
        <v>#VALUE!</v>
      </c>
      <c r="C76" s="157" t="e">
        <f t="shared" si="36"/>
        <v>#VALUE!</v>
      </c>
      <c r="D76" s="29"/>
      <c r="E76" s="155" t="str">
        <f ca="1">IFERROR(INDIRECT(ADDRESS(MATCH(D76,CatModules!C:C,0),2,1,1,"CatModules")),"")</f>
        <v/>
      </c>
      <c r="F76" s="96"/>
      <c r="G76" s="156" t="str">
        <f ca="1">IFERROR(INDIRECT(ADDRESS(MATCH(CONCATENATE(E76,"-",F76),CatInt!K:K,0),3,1,1,"CatInt")),"")</f>
        <v/>
      </c>
      <c r="H76" s="45" t="str">
        <f>IF(F76="","",VLOOKUP(F76,#REF!,2,FALSE))</f>
        <v/>
      </c>
      <c r="I76" s="29"/>
      <c r="J76" s="155" t="e">
        <f t="shared" si="37"/>
        <v>#VALUE!</v>
      </c>
      <c r="K76" s="155" t="e">
        <f t="shared" si="38"/>
        <v>#VALUE!</v>
      </c>
      <c r="L76" s="153"/>
      <c r="M76" s="53"/>
      <c r="N76" s="175">
        <v>0</v>
      </c>
      <c r="O76" s="147"/>
      <c r="P76" s="175">
        <v>0</v>
      </c>
      <c r="Q76" s="30"/>
      <c r="R76" s="149" t="str">
        <f>IFERROR(VLOOKUP(Q76,Setup!D$16:E$25,2,FALSE),"")</f>
        <v/>
      </c>
      <c r="S76" s="51" t="str">
        <f ca="1">IFERROR(IF(OR(I76="",VLOOKUP(I76,CatCostInp!$E$2:$K$88,7,FALSE)=0),"",VLOOKUP(I76,CatCostInp!$E$2:$K$88,7,FALSE)),"")</f>
        <v/>
      </c>
      <c r="T76" s="159" t="e">
        <f>VLOOKUP(U76,#REF!,2,FALSE)</f>
        <v>#REF!</v>
      </c>
      <c r="U76" s="30"/>
      <c r="V76" s="1" t="str">
        <f ca="1">IF(U76=Setup!$C$10,"Grant",IF('PSM Costs'!U76=Setup!$C$11,"Local",IF('PSM Costs'!U76=Setup!$C$12,"Other","")))</f>
        <v/>
      </c>
      <c r="W76" s="33"/>
      <c r="X76" s="36">
        <v>1</v>
      </c>
      <c r="Y76" s="33"/>
      <c r="Z76" s="36" t="str">
        <f t="shared" si="39"/>
        <v/>
      </c>
      <c r="AA76" s="35"/>
      <c r="AB76" s="32" t="str">
        <f t="shared" si="40"/>
        <v/>
      </c>
      <c r="AC76" s="35"/>
      <c r="AD76" s="32" t="str">
        <f t="shared" si="41"/>
        <v/>
      </c>
      <c r="AE76" s="35"/>
      <c r="AF76" s="36" t="str">
        <f t="shared" si="42"/>
        <v/>
      </c>
      <c r="AG76" s="36" t="str">
        <f t="shared" si="43"/>
        <v/>
      </c>
      <c r="AH76" s="36" t="str">
        <f t="shared" si="44"/>
        <v/>
      </c>
      <c r="AI76" s="55"/>
      <c r="AJ76" s="37"/>
      <c r="AK76" s="36">
        <v>1</v>
      </c>
      <c r="AL76" s="35"/>
      <c r="AM76" s="32" t="str">
        <f t="shared" si="45"/>
        <v/>
      </c>
      <c r="AN76" s="35"/>
      <c r="AO76" s="32" t="str">
        <f t="shared" si="46"/>
        <v/>
      </c>
      <c r="AP76" s="35"/>
      <c r="AQ76" s="32" t="str">
        <f t="shared" si="47"/>
        <v/>
      </c>
      <c r="AR76" s="35"/>
      <c r="AS76" s="36" t="str">
        <f t="shared" si="48"/>
        <v/>
      </c>
      <c r="AT76" s="36" t="str">
        <f t="shared" si="49"/>
        <v/>
      </c>
      <c r="AU76" s="36" t="str">
        <f t="shared" si="50"/>
        <v/>
      </c>
      <c r="AV76" s="55"/>
      <c r="AW76" s="34"/>
      <c r="AX76" s="36">
        <v>1</v>
      </c>
      <c r="AY76" s="34"/>
      <c r="AZ76" s="32" t="str">
        <f t="shared" si="51"/>
        <v/>
      </c>
      <c r="BA76" s="34"/>
      <c r="BB76" s="32" t="str">
        <f t="shared" si="52"/>
        <v/>
      </c>
      <c r="BC76" s="34"/>
      <c r="BD76" s="32" t="str">
        <f t="shared" si="53"/>
        <v/>
      </c>
      <c r="BE76" s="35"/>
      <c r="BF76" s="36" t="str">
        <f t="shared" si="54"/>
        <v/>
      </c>
      <c r="BG76" s="36" t="str">
        <f t="shared" si="55"/>
        <v/>
      </c>
      <c r="BH76" s="36" t="str">
        <f t="shared" si="56"/>
        <v/>
      </c>
      <c r="BI76" s="55"/>
      <c r="BJ76" s="34"/>
      <c r="BK76" s="36">
        <v>1</v>
      </c>
      <c r="BL76" s="34"/>
      <c r="BM76" s="32" t="str">
        <f t="shared" si="57"/>
        <v/>
      </c>
      <c r="BN76" s="34"/>
      <c r="BO76" s="32" t="str">
        <f t="shared" si="58"/>
        <v/>
      </c>
      <c r="BP76" s="34"/>
      <c r="BQ76" s="32" t="str">
        <f t="shared" si="59"/>
        <v/>
      </c>
      <c r="BR76" s="34"/>
      <c r="BS76" s="36" t="str">
        <f t="shared" si="60"/>
        <v/>
      </c>
      <c r="BT76" s="36" t="str">
        <f t="shared" si="61"/>
        <v/>
      </c>
      <c r="BU76" s="36" t="str">
        <f t="shared" si="62"/>
        <v/>
      </c>
      <c r="BV76" s="55"/>
      <c r="BW76" s="36" t="str">
        <f t="shared" si="63"/>
        <v/>
      </c>
      <c r="BX76" s="36" t="str">
        <f t="shared" si="63"/>
        <v/>
      </c>
      <c r="BY76" s="31"/>
      <c r="BZ76" s="38"/>
      <c r="CB76" s="120" t="e">
        <f t="shared" ca="1" si="34"/>
        <v>#VALUE!</v>
      </c>
      <c r="CC76" s="2" t="e">
        <f t="shared" ca="1" si="64"/>
        <v>#VALUE!</v>
      </c>
    </row>
    <row r="77" spans="1:81" s="10" customFormat="1" ht="25.15" customHeight="1" x14ac:dyDescent="0.2">
      <c r="A77" s="52" t="str">
        <f t="shared" si="65"/>
        <v/>
      </c>
      <c r="B77" s="157" t="e">
        <f t="shared" ca="1" si="35"/>
        <v>#VALUE!</v>
      </c>
      <c r="C77" s="157" t="e">
        <f t="shared" si="36"/>
        <v>#VALUE!</v>
      </c>
      <c r="D77" s="29"/>
      <c r="E77" s="155" t="str">
        <f ca="1">IFERROR(INDIRECT(ADDRESS(MATCH(D77,CatModules!C:C,0),2,1,1,"CatModules")),"")</f>
        <v/>
      </c>
      <c r="F77" s="96"/>
      <c r="G77" s="156" t="str">
        <f ca="1">IFERROR(INDIRECT(ADDRESS(MATCH(CONCATENATE(E77,"-",F77),CatInt!K:K,0),3,1,1,"CatInt")),"")</f>
        <v/>
      </c>
      <c r="H77" s="45" t="str">
        <f>IF(F77="","",VLOOKUP(F77,#REF!,2,FALSE))</f>
        <v/>
      </c>
      <c r="I77" s="29"/>
      <c r="J77" s="155" t="e">
        <f t="shared" si="37"/>
        <v>#VALUE!</v>
      </c>
      <c r="K77" s="155" t="e">
        <f t="shared" si="38"/>
        <v>#VALUE!</v>
      </c>
      <c r="L77" s="153"/>
      <c r="M77" s="53"/>
      <c r="N77" s="175">
        <v>0</v>
      </c>
      <c r="O77" s="147"/>
      <c r="P77" s="175">
        <v>0</v>
      </c>
      <c r="Q77" s="30"/>
      <c r="R77" s="149" t="str">
        <f>IFERROR(VLOOKUP(Q77,Setup!D$16:E$25,2,FALSE),"")</f>
        <v/>
      </c>
      <c r="S77" s="51" t="str">
        <f ca="1">IFERROR(IF(OR(I77="",VLOOKUP(I77,CatCostInp!$E$2:$K$88,7,FALSE)=0),"",VLOOKUP(I77,CatCostInp!$E$2:$K$88,7,FALSE)),"")</f>
        <v/>
      </c>
      <c r="T77" s="159" t="e">
        <f>VLOOKUP(U77,#REF!,2,FALSE)</f>
        <v>#REF!</v>
      </c>
      <c r="U77" s="30"/>
      <c r="V77" s="1" t="str">
        <f ca="1">IF(U77=Setup!$C$10,"Grant",IF('PSM Costs'!U77=Setup!$C$11,"Local",IF('PSM Costs'!U77=Setup!$C$12,"Other","")))</f>
        <v/>
      </c>
      <c r="W77" s="33"/>
      <c r="X77" s="36">
        <v>1</v>
      </c>
      <c r="Y77" s="33"/>
      <c r="Z77" s="36" t="str">
        <f t="shared" si="39"/>
        <v/>
      </c>
      <c r="AA77" s="35"/>
      <c r="AB77" s="32" t="str">
        <f t="shared" si="40"/>
        <v/>
      </c>
      <c r="AC77" s="35"/>
      <c r="AD77" s="32" t="str">
        <f t="shared" si="41"/>
        <v/>
      </c>
      <c r="AE77" s="35"/>
      <c r="AF77" s="36" t="str">
        <f t="shared" si="42"/>
        <v/>
      </c>
      <c r="AG77" s="36" t="str">
        <f t="shared" si="43"/>
        <v/>
      </c>
      <c r="AH77" s="36" t="str">
        <f t="shared" si="44"/>
        <v/>
      </c>
      <c r="AI77" s="55"/>
      <c r="AJ77" s="37"/>
      <c r="AK77" s="36">
        <v>1</v>
      </c>
      <c r="AL77" s="35"/>
      <c r="AM77" s="32" t="str">
        <f t="shared" si="45"/>
        <v/>
      </c>
      <c r="AN77" s="35"/>
      <c r="AO77" s="32" t="str">
        <f t="shared" si="46"/>
        <v/>
      </c>
      <c r="AP77" s="35"/>
      <c r="AQ77" s="32" t="str">
        <f t="shared" si="47"/>
        <v/>
      </c>
      <c r="AR77" s="35"/>
      <c r="AS77" s="36" t="str">
        <f t="shared" si="48"/>
        <v/>
      </c>
      <c r="AT77" s="36" t="str">
        <f t="shared" si="49"/>
        <v/>
      </c>
      <c r="AU77" s="36" t="str">
        <f t="shared" si="50"/>
        <v/>
      </c>
      <c r="AV77" s="55"/>
      <c r="AW77" s="34"/>
      <c r="AX77" s="36">
        <v>1</v>
      </c>
      <c r="AY77" s="34"/>
      <c r="AZ77" s="32" t="str">
        <f t="shared" si="51"/>
        <v/>
      </c>
      <c r="BA77" s="34"/>
      <c r="BB77" s="32" t="str">
        <f t="shared" si="52"/>
        <v/>
      </c>
      <c r="BC77" s="34"/>
      <c r="BD77" s="32" t="str">
        <f t="shared" si="53"/>
        <v/>
      </c>
      <c r="BE77" s="35"/>
      <c r="BF77" s="36" t="str">
        <f t="shared" si="54"/>
        <v/>
      </c>
      <c r="BG77" s="36" t="str">
        <f t="shared" si="55"/>
        <v/>
      </c>
      <c r="BH77" s="36" t="str">
        <f t="shared" si="56"/>
        <v/>
      </c>
      <c r="BI77" s="55"/>
      <c r="BJ77" s="34"/>
      <c r="BK77" s="36">
        <v>1</v>
      </c>
      <c r="BL77" s="34"/>
      <c r="BM77" s="32" t="str">
        <f t="shared" si="57"/>
        <v/>
      </c>
      <c r="BN77" s="34"/>
      <c r="BO77" s="32" t="str">
        <f t="shared" si="58"/>
        <v/>
      </c>
      <c r="BP77" s="34"/>
      <c r="BQ77" s="32" t="str">
        <f t="shared" si="59"/>
        <v/>
      </c>
      <c r="BR77" s="34"/>
      <c r="BS77" s="36" t="str">
        <f t="shared" si="60"/>
        <v/>
      </c>
      <c r="BT77" s="36" t="str">
        <f t="shared" si="61"/>
        <v/>
      </c>
      <c r="BU77" s="36" t="str">
        <f t="shared" si="62"/>
        <v/>
      </c>
      <c r="BV77" s="55"/>
      <c r="BW77" s="36" t="str">
        <f t="shared" si="63"/>
        <v/>
      </c>
      <c r="BX77" s="36" t="str">
        <f t="shared" si="63"/>
        <v/>
      </c>
      <c r="BY77" s="31"/>
      <c r="BZ77" s="38"/>
      <c r="CB77" s="120" t="e">
        <f t="shared" ca="1" si="34"/>
        <v>#VALUE!</v>
      </c>
      <c r="CC77" s="2" t="e">
        <f t="shared" ca="1" si="64"/>
        <v>#VALUE!</v>
      </c>
    </row>
    <row r="78" spans="1:81" s="10" customFormat="1" ht="25.15" customHeight="1" x14ac:dyDescent="0.2">
      <c r="A78" s="52" t="str">
        <f t="shared" si="65"/>
        <v/>
      </c>
      <c r="B78" s="157" t="e">
        <f t="shared" ca="1" si="35"/>
        <v>#VALUE!</v>
      </c>
      <c r="C78" s="157" t="e">
        <f t="shared" si="36"/>
        <v>#VALUE!</v>
      </c>
      <c r="D78" s="29"/>
      <c r="E78" s="155" t="str">
        <f ca="1">IFERROR(INDIRECT(ADDRESS(MATCH(D78,CatModules!C:C,0),2,1,1,"CatModules")),"")</f>
        <v/>
      </c>
      <c r="F78" s="96"/>
      <c r="G78" s="156" t="str">
        <f ca="1">IFERROR(INDIRECT(ADDRESS(MATCH(CONCATENATE(E78,"-",F78),CatInt!K:K,0),3,1,1,"CatInt")),"")</f>
        <v/>
      </c>
      <c r="H78" s="45" t="str">
        <f>IF(F78="","",VLOOKUP(F78,#REF!,2,FALSE))</f>
        <v/>
      </c>
      <c r="I78" s="29"/>
      <c r="J78" s="155" t="e">
        <f t="shared" si="37"/>
        <v>#VALUE!</v>
      </c>
      <c r="K78" s="155" t="e">
        <f t="shared" si="38"/>
        <v>#VALUE!</v>
      </c>
      <c r="L78" s="153"/>
      <c r="M78" s="53"/>
      <c r="N78" s="175">
        <v>0</v>
      </c>
      <c r="O78" s="147"/>
      <c r="P78" s="175">
        <v>0</v>
      </c>
      <c r="Q78" s="30"/>
      <c r="R78" s="149" t="str">
        <f>IFERROR(VLOOKUP(Q78,Setup!D$16:E$25,2,FALSE),"")</f>
        <v/>
      </c>
      <c r="S78" s="51" t="str">
        <f ca="1">IFERROR(IF(OR(I78="",VLOOKUP(I78,CatCostInp!$E$2:$K$88,7,FALSE)=0),"",VLOOKUP(I78,CatCostInp!$E$2:$K$88,7,FALSE)),"")</f>
        <v/>
      </c>
      <c r="T78" s="159" t="e">
        <f>VLOOKUP(U78,#REF!,2,FALSE)</f>
        <v>#REF!</v>
      </c>
      <c r="U78" s="30"/>
      <c r="V78" s="1" t="str">
        <f ca="1">IF(U78=Setup!$C$10,"Grant",IF('PSM Costs'!U78=Setup!$C$11,"Local",IF('PSM Costs'!U78=Setup!$C$12,"Other","")))</f>
        <v/>
      </c>
      <c r="W78" s="33"/>
      <c r="X78" s="36">
        <v>1</v>
      </c>
      <c r="Y78" s="33"/>
      <c r="Z78" s="36" t="str">
        <f t="shared" si="39"/>
        <v/>
      </c>
      <c r="AA78" s="35"/>
      <c r="AB78" s="32" t="str">
        <f t="shared" si="40"/>
        <v/>
      </c>
      <c r="AC78" s="35"/>
      <c r="AD78" s="32" t="str">
        <f t="shared" si="41"/>
        <v/>
      </c>
      <c r="AE78" s="35"/>
      <c r="AF78" s="36" t="str">
        <f t="shared" si="42"/>
        <v/>
      </c>
      <c r="AG78" s="36" t="str">
        <f t="shared" si="43"/>
        <v/>
      </c>
      <c r="AH78" s="36" t="str">
        <f t="shared" si="44"/>
        <v/>
      </c>
      <c r="AI78" s="55"/>
      <c r="AJ78" s="37"/>
      <c r="AK78" s="36">
        <v>1</v>
      </c>
      <c r="AL78" s="35"/>
      <c r="AM78" s="32" t="str">
        <f t="shared" si="45"/>
        <v/>
      </c>
      <c r="AN78" s="35"/>
      <c r="AO78" s="32" t="str">
        <f t="shared" si="46"/>
        <v/>
      </c>
      <c r="AP78" s="35"/>
      <c r="AQ78" s="32" t="str">
        <f t="shared" si="47"/>
        <v/>
      </c>
      <c r="AR78" s="35"/>
      <c r="AS78" s="36" t="str">
        <f t="shared" si="48"/>
        <v/>
      </c>
      <c r="AT78" s="36" t="str">
        <f t="shared" si="49"/>
        <v/>
      </c>
      <c r="AU78" s="36" t="str">
        <f t="shared" si="50"/>
        <v/>
      </c>
      <c r="AV78" s="55"/>
      <c r="AW78" s="34"/>
      <c r="AX78" s="36">
        <v>1</v>
      </c>
      <c r="AY78" s="34"/>
      <c r="AZ78" s="32" t="str">
        <f t="shared" si="51"/>
        <v/>
      </c>
      <c r="BA78" s="34"/>
      <c r="BB78" s="32" t="str">
        <f t="shared" si="52"/>
        <v/>
      </c>
      <c r="BC78" s="34"/>
      <c r="BD78" s="32" t="str">
        <f t="shared" si="53"/>
        <v/>
      </c>
      <c r="BE78" s="35"/>
      <c r="BF78" s="36" t="str">
        <f t="shared" si="54"/>
        <v/>
      </c>
      <c r="BG78" s="36" t="str">
        <f t="shared" si="55"/>
        <v/>
      </c>
      <c r="BH78" s="36" t="str">
        <f t="shared" si="56"/>
        <v/>
      </c>
      <c r="BI78" s="55"/>
      <c r="BJ78" s="34"/>
      <c r="BK78" s="36">
        <v>1</v>
      </c>
      <c r="BL78" s="34"/>
      <c r="BM78" s="32" t="str">
        <f t="shared" si="57"/>
        <v/>
      </c>
      <c r="BN78" s="34"/>
      <c r="BO78" s="32" t="str">
        <f t="shared" si="58"/>
        <v/>
      </c>
      <c r="BP78" s="34"/>
      <c r="BQ78" s="32" t="str">
        <f t="shared" si="59"/>
        <v/>
      </c>
      <c r="BR78" s="34"/>
      <c r="BS78" s="36" t="str">
        <f t="shared" si="60"/>
        <v/>
      </c>
      <c r="BT78" s="36" t="str">
        <f t="shared" si="61"/>
        <v/>
      </c>
      <c r="BU78" s="36" t="str">
        <f t="shared" si="62"/>
        <v/>
      </c>
      <c r="BV78" s="55"/>
      <c r="BW78" s="36" t="str">
        <f t="shared" si="63"/>
        <v/>
      </c>
      <c r="BX78" s="36" t="str">
        <f t="shared" si="63"/>
        <v/>
      </c>
      <c r="BY78" s="31"/>
      <c r="BZ78" s="38"/>
      <c r="CB78" s="120" t="e">
        <f t="shared" ca="1" si="34"/>
        <v>#VALUE!</v>
      </c>
      <c r="CC78" s="2" t="e">
        <f t="shared" ca="1" si="64"/>
        <v>#VALUE!</v>
      </c>
    </row>
    <row r="79" spans="1:81" s="10" customFormat="1" ht="25.15" customHeight="1" x14ac:dyDescent="0.2">
      <c r="A79" s="52" t="str">
        <f t="shared" si="65"/>
        <v/>
      </c>
      <c r="B79" s="157" t="e">
        <f t="shared" ca="1" si="35"/>
        <v>#VALUE!</v>
      </c>
      <c r="C79" s="157" t="e">
        <f t="shared" si="36"/>
        <v>#VALUE!</v>
      </c>
      <c r="D79" s="29"/>
      <c r="E79" s="155" t="str">
        <f ca="1">IFERROR(INDIRECT(ADDRESS(MATCH(D79,CatModules!C:C,0),2,1,1,"CatModules")),"")</f>
        <v/>
      </c>
      <c r="F79" s="96"/>
      <c r="G79" s="156" t="str">
        <f ca="1">IFERROR(INDIRECT(ADDRESS(MATCH(CONCATENATE(E79,"-",F79),CatInt!K:K,0),3,1,1,"CatInt")),"")</f>
        <v/>
      </c>
      <c r="H79" s="45" t="str">
        <f>IF(F79="","",VLOOKUP(F79,#REF!,2,FALSE))</f>
        <v/>
      </c>
      <c r="I79" s="29"/>
      <c r="J79" s="155" t="e">
        <f t="shared" si="37"/>
        <v>#VALUE!</v>
      </c>
      <c r="K79" s="155" t="e">
        <f t="shared" si="38"/>
        <v>#VALUE!</v>
      </c>
      <c r="L79" s="153"/>
      <c r="M79" s="53"/>
      <c r="N79" s="175">
        <v>0</v>
      </c>
      <c r="O79" s="147"/>
      <c r="P79" s="175">
        <v>0</v>
      </c>
      <c r="Q79" s="30"/>
      <c r="R79" s="149" t="str">
        <f>IFERROR(VLOOKUP(Q79,Setup!D$16:E$25,2,FALSE),"")</f>
        <v/>
      </c>
      <c r="S79" s="51" t="str">
        <f ca="1">IFERROR(IF(OR(I79="",VLOOKUP(I79,CatCostInp!$E$2:$K$88,7,FALSE)=0),"",VLOOKUP(I79,CatCostInp!$E$2:$K$88,7,FALSE)),"")</f>
        <v/>
      </c>
      <c r="T79" s="159" t="e">
        <f>VLOOKUP(U79,#REF!,2,FALSE)</f>
        <v>#REF!</v>
      </c>
      <c r="U79" s="30"/>
      <c r="V79" s="1" t="str">
        <f ca="1">IF(U79=Setup!$C$10,"Grant",IF('PSM Costs'!U79=Setup!$C$11,"Local",IF('PSM Costs'!U79=Setup!$C$12,"Other","")))</f>
        <v/>
      </c>
      <c r="W79" s="33"/>
      <c r="X79" s="36">
        <v>1</v>
      </c>
      <c r="Y79" s="33"/>
      <c r="Z79" s="36" t="str">
        <f t="shared" si="39"/>
        <v/>
      </c>
      <c r="AA79" s="35"/>
      <c r="AB79" s="32" t="str">
        <f t="shared" si="40"/>
        <v/>
      </c>
      <c r="AC79" s="35"/>
      <c r="AD79" s="32" t="str">
        <f t="shared" si="41"/>
        <v/>
      </c>
      <c r="AE79" s="35"/>
      <c r="AF79" s="36" t="str">
        <f t="shared" si="42"/>
        <v/>
      </c>
      <c r="AG79" s="36" t="str">
        <f t="shared" si="43"/>
        <v/>
      </c>
      <c r="AH79" s="36" t="str">
        <f t="shared" si="44"/>
        <v/>
      </c>
      <c r="AI79" s="55"/>
      <c r="AJ79" s="37"/>
      <c r="AK79" s="36">
        <v>1</v>
      </c>
      <c r="AL79" s="35"/>
      <c r="AM79" s="32" t="str">
        <f t="shared" si="45"/>
        <v/>
      </c>
      <c r="AN79" s="35"/>
      <c r="AO79" s="32" t="str">
        <f t="shared" si="46"/>
        <v/>
      </c>
      <c r="AP79" s="35"/>
      <c r="AQ79" s="32" t="str">
        <f t="shared" si="47"/>
        <v/>
      </c>
      <c r="AR79" s="35"/>
      <c r="AS79" s="36" t="str">
        <f t="shared" si="48"/>
        <v/>
      </c>
      <c r="AT79" s="36" t="str">
        <f t="shared" si="49"/>
        <v/>
      </c>
      <c r="AU79" s="36" t="str">
        <f t="shared" si="50"/>
        <v/>
      </c>
      <c r="AV79" s="55"/>
      <c r="AW79" s="34"/>
      <c r="AX79" s="36">
        <v>1</v>
      </c>
      <c r="AY79" s="34"/>
      <c r="AZ79" s="32" t="str">
        <f t="shared" si="51"/>
        <v/>
      </c>
      <c r="BA79" s="34"/>
      <c r="BB79" s="32" t="str">
        <f t="shared" si="52"/>
        <v/>
      </c>
      <c r="BC79" s="34"/>
      <c r="BD79" s="32" t="str">
        <f t="shared" si="53"/>
        <v/>
      </c>
      <c r="BE79" s="35"/>
      <c r="BF79" s="36" t="str">
        <f t="shared" si="54"/>
        <v/>
      </c>
      <c r="BG79" s="36" t="str">
        <f t="shared" si="55"/>
        <v/>
      </c>
      <c r="BH79" s="36" t="str">
        <f t="shared" si="56"/>
        <v/>
      </c>
      <c r="BI79" s="55"/>
      <c r="BJ79" s="34"/>
      <c r="BK79" s="36">
        <v>1</v>
      </c>
      <c r="BL79" s="34"/>
      <c r="BM79" s="32" t="str">
        <f t="shared" si="57"/>
        <v/>
      </c>
      <c r="BN79" s="34"/>
      <c r="BO79" s="32" t="str">
        <f t="shared" si="58"/>
        <v/>
      </c>
      <c r="BP79" s="34"/>
      <c r="BQ79" s="32" t="str">
        <f t="shared" si="59"/>
        <v/>
      </c>
      <c r="BR79" s="34"/>
      <c r="BS79" s="36" t="str">
        <f t="shared" si="60"/>
        <v/>
      </c>
      <c r="BT79" s="36" t="str">
        <f t="shared" si="61"/>
        <v/>
      </c>
      <c r="BU79" s="36" t="str">
        <f t="shared" si="62"/>
        <v/>
      </c>
      <c r="BV79" s="55"/>
      <c r="BW79" s="36" t="str">
        <f t="shared" si="63"/>
        <v/>
      </c>
      <c r="BX79" s="36" t="str">
        <f t="shared" si="63"/>
        <v/>
      </c>
      <c r="BY79" s="31"/>
      <c r="BZ79" s="38"/>
      <c r="CB79" s="120" t="e">
        <f t="shared" ca="1" si="34"/>
        <v>#VALUE!</v>
      </c>
      <c r="CC79" s="2" t="e">
        <f t="shared" ca="1" si="64"/>
        <v>#VALUE!</v>
      </c>
    </row>
    <row r="80" spans="1:81" s="10" customFormat="1" ht="25.15" customHeight="1" x14ac:dyDescent="0.2">
      <c r="A80" s="52" t="str">
        <f t="shared" si="65"/>
        <v/>
      </c>
      <c r="B80" s="157" t="e">
        <f t="shared" ca="1" si="35"/>
        <v>#VALUE!</v>
      </c>
      <c r="C80" s="157" t="e">
        <f t="shared" si="36"/>
        <v>#VALUE!</v>
      </c>
      <c r="D80" s="29"/>
      <c r="E80" s="155" t="str">
        <f ca="1">IFERROR(INDIRECT(ADDRESS(MATCH(D80,CatModules!C:C,0),2,1,1,"CatModules")),"")</f>
        <v/>
      </c>
      <c r="F80" s="96"/>
      <c r="G80" s="156" t="str">
        <f ca="1">IFERROR(INDIRECT(ADDRESS(MATCH(CONCATENATE(E80,"-",F80),CatInt!K:K,0),3,1,1,"CatInt")),"")</f>
        <v/>
      </c>
      <c r="H80" s="45" t="str">
        <f>IF(F80="","",VLOOKUP(F80,#REF!,2,FALSE))</f>
        <v/>
      </c>
      <c r="I80" s="29"/>
      <c r="J80" s="155" t="e">
        <f t="shared" si="37"/>
        <v>#VALUE!</v>
      </c>
      <c r="K80" s="155" t="e">
        <f t="shared" si="38"/>
        <v>#VALUE!</v>
      </c>
      <c r="L80" s="153"/>
      <c r="M80" s="53"/>
      <c r="N80" s="175">
        <v>0</v>
      </c>
      <c r="O80" s="147"/>
      <c r="P80" s="175">
        <v>0</v>
      </c>
      <c r="Q80" s="30"/>
      <c r="R80" s="149" t="str">
        <f>IFERROR(VLOOKUP(Q80,Setup!D$16:E$25,2,FALSE),"")</f>
        <v/>
      </c>
      <c r="S80" s="51" t="str">
        <f ca="1">IFERROR(IF(OR(I80="",VLOOKUP(I80,CatCostInp!$E$2:$K$88,7,FALSE)=0),"",VLOOKUP(I80,CatCostInp!$E$2:$K$88,7,FALSE)),"")</f>
        <v/>
      </c>
      <c r="T80" s="159" t="e">
        <f>VLOOKUP(U80,#REF!,2,FALSE)</f>
        <v>#REF!</v>
      </c>
      <c r="U80" s="30"/>
      <c r="V80" s="1" t="str">
        <f ca="1">IF(U80=Setup!$C$10,"Grant",IF('PSM Costs'!U80=Setup!$C$11,"Local",IF('PSM Costs'!U80=Setup!$C$12,"Other","")))</f>
        <v/>
      </c>
      <c r="W80" s="33"/>
      <c r="X80" s="36">
        <v>1</v>
      </c>
      <c r="Y80" s="33"/>
      <c r="Z80" s="36" t="str">
        <f t="shared" si="39"/>
        <v/>
      </c>
      <c r="AA80" s="35"/>
      <c r="AB80" s="32" t="str">
        <f t="shared" si="40"/>
        <v/>
      </c>
      <c r="AC80" s="35"/>
      <c r="AD80" s="32" t="str">
        <f t="shared" si="41"/>
        <v/>
      </c>
      <c r="AE80" s="35"/>
      <c r="AF80" s="36" t="str">
        <f t="shared" si="42"/>
        <v/>
      </c>
      <c r="AG80" s="36" t="str">
        <f t="shared" si="43"/>
        <v/>
      </c>
      <c r="AH80" s="36" t="str">
        <f t="shared" si="44"/>
        <v/>
      </c>
      <c r="AI80" s="55"/>
      <c r="AJ80" s="37"/>
      <c r="AK80" s="36">
        <v>1</v>
      </c>
      <c r="AL80" s="35"/>
      <c r="AM80" s="32" t="str">
        <f t="shared" si="45"/>
        <v/>
      </c>
      <c r="AN80" s="35"/>
      <c r="AO80" s="32" t="str">
        <f t="shared" si="46"/>
        <v/>
      </c>
      <c r="AP80" s="35"/>
      <c r="AQ80" s="32" t="str">
        <f t="shared" si="47"/>
        <v/>
      </c>
      <c r="AR80" s="35"/>
      <c r="AS80" s="36" t="str">
        <f t="shared" si="48"/>
        <v/>
      </c>
      <c r="AT80" s="36" t="str">
        <f t="shared" si="49"/>
        <v/>
      </c>
      <c r="AU80" s="36" t="str">
        <f t="shared" si="50"/>
        <v/>
      </c>
      <c r="AV80" s="55"/>
      <c r="AW80" s="34"/>
      <c r="AX80" s="36">
        <v>1</v>
      </c>
      <c r="AY80" s="34"/>
      <c r="AZ80" s="32" t="str">
        <f t="shared" si="51"/>
        <v/>
      </c>
      <c r="BA80" s="34"/>
      <c r="BB80" s="32" t="str">
        <f t="shared" si="52"/>
        <v/>
      </c>
      <c r="BC80" s="34"/>
      <c r="BD80" s="32" t="str">
        <f t="shared" si="53"/>
        <v/>
      </c>
      <c r="BE80" s="35"/>
      <c r="BF80" s="36" t="str">
        <f t="shared" si="54"/>
        <v/>
      </c>
      <c r="BG80" s="36" t="str">
        <f t="shared" si="55"/>
        <v/>
      </c>
      <c r="BH80" s="36" t="str">
        <f t="shared" si="56"/>
        <v/>
      </c>
      <c r="BI80" s="55"/>
      <c r="BJ80" s="34"/>
      <c r="BK80" s="36">
        <v>1</v>
      </c>
      <c r="BL80" s="34"/>
      <c r="BM80" s="32" t="str">
        <f t="shared" si="57"/>
        <v/>
      </c>
      <c r="BN80" s="34"/>
      <c r="BO80" s="32" t="str">
        <f t="shared" si="58"/>
        <v/>
      </c>
      <c r="BP80" s="34"/>
      <c r="BQ80" s="32" t="str">
        <f t="shared" si="59"/>
        <v/>
      </c>
      <c r="BR80" s="34"/>
      <c r="BS80" s="36" t="str">
        <f t="shared" si="60"/>
        <v/>
      </c>
      <c r="BT80" s="36" t="str">
        <f t="shared" si="61"/>
        <v/>
      </c>
      <c r="BU80" s="36" t="str">
        <f t="shared" si="62"/>
        <v/>
      </c>
      <c r="BV80" s="55"/>
      <c r="BW80" s="36" t="str">
        <f t="shared" si="63"/>
        <v/>
      </c>
      <c r="BX80" s="36" t="str">
        <f t="shared" si="63"/>
        <v/>
      </c>
      <c r="BY80" s="31"/>
      <c r="BZ80" s="38"/>
      <c r="CB80" s="120" t="e">
        <f t="shared" ca="1" si="34"/>
        <v>#VALUE!</v>
      </c>
      <c r="CC80" s="2" t="e">
        <f t="shared" ca="1" si="64"/>
        <v>#VALUE!</v>
      </c>
    </row>
    <row r="81" spans="1:81" s="10" customFormat="1" ht="25.15" customHeight="1" x14ac:dyDescent="0.2">
      <c r="A81" s="52" t="str">
        <f t="shared" si="65"/>
        <v/>
      </c>
      <c r="B81" s="157" t="e">
        <f t="shared" ca="1" si="35"/>
        <v>#VALUE!</v>
      </c>
      <c r="C81" s="157" t="e">
        <f t="shared" si="36"/>
        <v>#VALUE!</v>
      </c>
      <c r="D81" s="29"/>
      <c r="E81" s="155" t="str">
        <f ca="1">IFERROR(INDIRECT(ADDRESS(MATCH(D81,CatModules!C:C,0),2,1,1,"CatModules")),"")</f>
        <v/>
      </c>
      <c r="F81" s="96"/>
      <c r="G81" s="156" t="str">
        <f ca="1">IFERROR(INDIRECT(ADDRESS(MATCH(CONCATENATE(E81,"-",F81),CatInt!K:K,0),3,1,1,"CatInt")),"")</f>
        <v/>
      </c>
      <c r="H81" s="45" t="str">
        <f>IF(F81="","",VLOOKUP(F81,#REF!,2,FALSE))</f>
        <v/>
      </c>
      <c r="I81" s="29"/>
      <c r="J81" s="155" t="e">
        <f t="shared" si="37"/>
        <v>#VALUE!</v>
      </c>
      <c r="K81" s="155" t="e">
        <f t="shared" si="38"/>
        <v>#VALUE!</v>
      </c>
      <c r="L81" s="153"/>
      <c r="M81" s="53"/>
      <c r="N81" s="175">
        <v>0</v>
      </c>
      <c r="O81" s="147"/>
      <c r="P81" s="175">
        <v>0</v>
      </c>
      <c r="Q81" s="30"/>
      <c r="R81" s="149" t="str">
        <f>IFERROR(VLOOKUP(Q81,Setup!D$16:E$25,2,FALSE),"")</f>
        <v/>
      </c>
      <c r="S81" s="51" t="str">
        <f ca="1">IFERROR(IF(OR(I81="",VLOOKUP(I81,CatCostInp!$E$2:$K$88,7,FALSE)=0),"",VLOOKUP(I81,CatCostInp!$E$2:$K$88,7,FALSE)),"")</f>
        <v/>
      </c>
      <c r="T81" s="159" t="e">
        <f>VLOOKUP(U81,#REF!,2,FALSE)</f>
        <v>#REF!</v>
      </c>
      <c r="U81" s="30"/>
      <c r="V81" s="1" t="str">
        <f ca="1">IF(U81=Setup!$C$10,"Grant",IF('PSM Costs'!U81=Setup!$C$11,"Local",IF('PSM Costs'!U81=Setup!$C$12,"Other","")))</f>
        <v/>
      </c>
      <c r="W81" s="33"/>
      <c r="X81" s="36">
        <v>1</v>
      </c>
      <c r="Y81" s="33"/>
      <c r="Z81" s="36" t="str">
        <f t="shared" si="39"/>
        <v/>
      </c>
      <c r="AA81" s="35"/>
      <c r="AB81" s="32" t="str">
        <f t="shared" si="40"/>
        <v/>
      </c>
      <c r="AC81" s="35"/>
      <c r="AD81" s="32" t="str">
        <f t="shared" si="41"/>
        <v/>
      </c>
      <c r="AE81" s="35"/>
      <c r="AF81" s="36" t="str">
        <f t="shared" si="42"/>
        <v/>
      </c>
      <c r="AG81" s="36" t="str">
        <f t="shared" si="43"/>
        <v/>
      </c>
      <c r="AH81" s="36" t="str">
        <f t="shared" si="44"/>
        <v/>
      </c>
      <c r="AI81" s="55"/>
      <c r="AJ81" s="37"/>
      <c r="AK81" s="36">
        <v>1</v>
      </c>
      <c r="AL81" s="35"/>
      <c r="AM81" s="32" t="str">
        <f t="shared" si="45"/>
        <v/>
      </c>
      <c r="AN81" s="35"/>
      <c r="AO81" s="32" t="str">
        <f t="shared" si="46"/>
        <v/>
      </c>
      <c r="AP81" s="35"/>
      <c r="AQ81" s="32" t="str">
        <f t="shared" si="47"/>
        <v/>
      </c>
      <c r="AR81" s="35"/>
      <c r="AS81" s="36" t="str">
        <f t="shared" si="48"/>
        <v/>
      </c>
      <c r="AT81" s="36" t="str">
        <f t="shared" si="49"/>
        <v/>
      </c>
      <c r="AU81" s="36" t="str">
        <f t="shared" si="50"/>
        <v/>
      </c>
      <c r="AV81" s="55"/>
      <c r="AW81" s="34"/>
      <c r="AX81" s="36">
        <v>1</v>
      </c>
      <c r="AY81" s="34"/>
      <c r="AZ81" s="32" t="str">
        <f t="shared" si="51"/>
        <v/>
      </c>
      <c r="BA81" s="34"/>
      <c r="BB81" s="32" t="str">
        <f t="shared" si="52"/>
        <v/>
      </c>
      <c r="BC81" s="34"/>
      <c r="BD81" s="32" t="str">
        <f t="shared" si="53"/>
        <v/>
      </c>
      <c r="BE81" s="35"/>
      <c r="BF81" s="36" t="str">
        <f t="shared" si="54"/>
        <v/>
      </c>
      <c r="BG81" s="36" t="str">
        <f t="shared" si="55"/>
        <v/>
      </c>
      <c r="BH81" s="36" t="str">
        <f t="shared" si="56"/>
        <v/>
      </c>
      <c r="BI81" s="55"/>
      <c r="BJ81" s="34"/>
      <c r="BK81" s="36">
        <v>1</v>
      </c>
      <c r="BL81" s="34"/>
      <c r="BM81" s="32" t="str">
        <f t="shared" si="57"/>
        <v/>
      </c>
      <c r="BN81" s="34"/>
      <c r="BO81" s="32" t="str">
        <f t="shared" si="58"/>
        <v/>
      </c>
      <c r="BP81" s="34"/>
      <c r="BQ81" s="32" t="str">
        <f t="shared" si="59"/>
        <v/>
      </c>
      <c r="BR81" s="34"/>
      <c r="BS81" s="36" t="str">
        <f t="shared" si="60"/>
        <v/>
      </c>
      <c r="BT81" s="36" t="str">
        <f t="shared" si="61"/>
        <v/>
      </c>
      <c r="BU81" s="36" t="str">
        <f t="shared" si="62"/>
        <v/>
      </c>
      <c r="BV81" s="55"/>
      <c r="BW81" s="36" t="str">
        <f t="shared" si="63"/>
        <v/>
      </c>
      <c r="BX81" s="36" t="str">
        <f t="shared" si="63"/>
        <v/>
      </c>
      <c r="BY81" s="31"/>
      <c r="BZ81" s="38"/>
      <c r="CB81" s="120" t="e">
        <f t="shared" ca="1" si="34"/>
        <v>#VALUE!</v>
      </c>
      <c r="CC81" s="2" t="e">
        <f t="shared" ca="1" si="64"/>
        <v>#VALUE!</v>
      </c>
    </row>
    <row r="82" spans="1:81" s="10" customFormat="1" ht="25.15" customHeight="1" x14ac:dyDescent="0.2">
      <c r="A82" s="52" t="str">
        <f t="shared" si="65"/>
        <v/>
      </c>
      <c r="B82" s="157" t="e">
        <f t="shared" ca="1" si="35"/>
        <v>#VALUE!</v>
      </c>
      <c r="C82" s="157" t="e">
        <f t="shared" si="36"/>
        <v>#VALUE!</v>
      </c>
      <c r="D82" s="29"/>
      <c r="E82" s="155" t="str">
        <f ca="1">IFERROR(INDIRECT(ADDRESS(MATCH(D82,CatModules!C:C,0),2,1,1,"CatModules")),"")</f>
        <v/>
      </c>
      <c r="F82" s="96"/>
      <c r="G82" s="156" t="str">
        <f ca="1">IFERROR(INDIRECT(ADDRESS(MATCH(CONCATENATE(E82,"-",F82),CatInt!K:K,0),3,1,1,"CatInt")),"")</f>
        <v/>
      </c>
      <c r="H82" s="45" t="str">
        <f>IF(F82="","",VLOOKUP(F82,#REF!,2,FALSE))</f>
        <v/>
      </c>
      <c r="I82" s="29"/>
      <c r="J82" s="155" t="e">
        <f t="shared" si="37"/>
        <v>#VALUE!</v>
      </c>
      <c r="K82" s="155" t="e">
        <f t="shared" si="38"/>
        <v>#VALUE!</v>
      </c>
      <c r="L82" s="153"/>
      <c r="M82" s="53"/>
      <c r="N82" s="175">
        <v>0</v>
      </c>
      <c r="O82" s="147"/>
      <c r="P82" s="175">
        <v>0</v>
      </c>
      <c r="Q82" s="30"/>
      <c r="R82" s="149" t="str">
        <f>IFERROR(VLOOKUP(Q82,Setup!D$16:E$25,2,FALSE),"")</f>
        <v/>
      </c>
      <c r="S82" s="51" t="str">
        <f ca="1">IFERROR(IF(OR(I82="",VLOOKUP(I82,CatCostInp!$E$2:$K$88,7,FALSE)=0),"",VLOOKUP(I82,CatCostInp!$E$2:$K$88,7,FALSE)),"")</f>
        <v/>
      </c>
      <c r="T82" s="159" t="e">
        <f>VLOOKUP(U82,#REF!,2,FALSE)</f>
        <v>#REF!</v>
      </c>
      <c r="U82" s="30"/>
      <c r="V82" s="1" t="str">
        <f ca="1">IF(U82=Setup!$C$10,"Grant",IF('PSM Costs'!U82=Setup!$C$11,"Local",IF('PSM Costs'!U82=Setup!$C$12,"Other","")))</f>
        <v/>
      </c>
      <c r="W82" s="33"/>
      <c r="X82" s="36">
        <v>1</v>
      </c>
      <c r="Y82" s="33"/>
      <c r="Z82" s="36" t="str">
        <f t="shared" si="39"/>
        <v/>
      </c>
      <c r="AA82" s="35"/>
      <c r="AB82" s="32" t="str">
        <f t="shared" si="40"/>
        <v/>
      </c>
      <c r="AC82" s="35"/>
      <c r="AD82" s="32" t="str">
        <f t="shared" si="41"/>
        <v/>
      </c>
      <c r="AE82" s="35"/>
      <c r="AF82" s="36" t="str">
        <f t="shared" si="42"/>
        <v/>
      </c>
      <c r="AG82" s="36" t="str">
        <f t="shared" si="43"/>
        <v/>
      </c>
      <c r="AH82" s="36" t="str">
        <f t="shared" si="44"/>
        <v/>
      </c>
      <c r="AI82" s="55"/>
      <c r="AJ82" s="37"/>
      <c r="AK82" s="36">
        <v>1</v>
      </c>
      <c r="AL82" s="35"/>
      <c r="AM82" s="32" t="str">
        <f t="shared" si="45"/>
        <v/>
      </c>
      <c r="AN82" s="35"/>
      <c r="AO82" s="32" t="str">
        <f t="shared" si="46"/>
        <v/>
      </c>
      <c r="AP82" s="35"/>
      <c r="AQ82" s="32" t="str">
        <f t="shared" si="47"/>
        <v/>
      </c>
      <c r="AR82" s="35"/>
      <c r="AS82" s="36" t="str">
        <f t="shared" si="48"/>
        <v/>
      </c>
      <c r="AT82" s="36" t="str">
        <f t="shared" si="49"/>
        <v/>
      </c>
      <c r="AU82" s="36" t="str">
        <f t="shared" si="50"/>
        <v/>
      </c>
      <c r="AV82" s="55"/>
      <c r="AW82" s="34"/>
      <c r="AX82" s="36">
        <v>1</v>
      </c>
      <c r="AY82" s="34"/>
      <c r="AZ82" s="32" t="str">
        <f t="shared" si="51"/>
        <v/>
      </c>
      <c r="BA82" s="34"/>
      <c r="BB82" s="32" t="str">
        <f t="shared" si="52"/>
        <v/>
      </c>
      <c r="BC82" s="34"/>
      <c r="BD82" s="32" t="str">
        <f t="shared" si="53"/>
        <v/>
      </c>
      <c r="BE82" s="35"/>
      <c r="BF82" s="36" t="str">
        <f t="shared" si="54"/>
        <v/>
      </c>
      <c r="BG82" s="36" t="str">
        <f t="shared" si="55"/>
        <v/>
      </c>
      <c r="BH82" s="36" t="str">
        <f t="shared" si="56"/>
        <v/>
      </c>
      <c r="BI82" s="55"/>
      <c r="BJ82" s="34"/>
      <c r="BK82" s="36">
        <v>1</v>
      </c>
      <c r="BL82" s="34"/>
      <c r="BM82" s="32" t="str">
        <f t="shared" si="57"/>
        <v/>
      </c>
      <c r="BN82" s="34"/>
      <c r="BO82" s="32" t="str">
        <f t="shared" si="58"/>
        <v/>
      </c>
      <c r="BP82" s="34"/>
      <c r="BQ82" s="32" t="str">
        <f t="shared" si="59"/>
        <v/>
      </c>
      <c r="BR82" s="34"/>
      <c r="BS82" s="36" t="str">
        <f t="shared" si="60"/>
        <v/>
      </c>
      <c r="BT82" s="36" t="str">
        <f t="shared" si="61"/>
        <v/>
      </c>
      <c r="BU82" s="36" t="str">
        <f t="shared" si="62"/>
        <v/>
      </c>
      <c r="BV82" s="55"/>
      <c r="BW82" s="36" t="str">
        <f t="shared" si="63"/>
        <v/>
      </c>
      <c r="BX82" s="36" t="str">
        <f t="shared" si="63"/>
        <v/>
      </c>
      <c r="BY82" s="31"/>
      <c r="BZ82" s="38"/>
      <c r="CB82" s="120" t="e">
        <f t="shared" ca="1" si="34"/>
        <v>#VALUE!</v>
      </c>
      <c r="CC82" s="2" t="e">
        <f t="shared" ca="1" si="64"/>
        <v>#VALUE!</v>
      </c>
    </row>
    <row r="83" spans="1:81" s="10" customFormat="1" ht="25.15" customHeight="1" x14ac:dyDescent="0.2">
      <c r="A83" s="52" t="str">
        <f t="shared" si="65"/>
        <v/>
      </c>
      <c r="B83" s="157" t="e">
        <f t="shared" ca="1" si="35"/>
        <v>#VALUE!</v>
      </c>
      <c r="C83" s="157" t="e">
        <f t="shared" si="36"/>
        <v>#VALUE!</v>
      </c>
      <c r="D83" s="29"/>
      <c r="E83" s="155" t="str">
        <f ca="1">IFERROR(INDIRECT(ADDRESS(MATCH(D83,CatModules!C:C,0),2,1,1,"CatModules")),"")</f>
        <v/>
      </c>
      <c r="F83" s="96"/>
      <c r="G83" s="156" t="str">
        <f ca="1">IFERROR(INDIRECT(ADDRESS(MATCH(CONCATENATE(E83,"-",F83),CatInt!K:K,0),3,1,1,"CatInt")),"")</f>
        <v/>
      </c>
      <c r="H83" s="45" t="str">
        <f>IF(F83="","",VLOOKUP(F83,#REF!,2,FALSE))</f>
        <v/>
      </c>
      <c r="I83" s="29"/>
      <c r="J83" s="155" t="e">
        <f t="shared" si="37"/>
        <v>#VALUE!</v>
      </c>
      <c r="K83" s="155" t="e">
        <f t="shared" si="38"/>
        <v>#VALUE!</v>
      </c>
      <c r="L83" s="153"/>
      <c r="M83" s="53"/>
      <c r="N83" s="175">
        <v>0</v>
      </c>
      <c r="O83" s="147"/>
      <c r="P83" s="175">
        <v>0</v>
      </c>
      <c r="Q83" s="30"/>
      <c r="R83" s="149" t="str">
        <f>IFERROR(VLOOKUP(Q83,Setup!D$16:E$25,2,FALSE),"")</f>
        <v/>
      </c>
      <c r="S83" s="51" t="str">
        <f ca="1">IFERROR(IF(OR(I83="",VLOOKUP(I83,CatCostInp!$E$2:$K$88,7,FALSE)=0),"",VLOOKUP(I83,CatCostInp!$E$2:$K$88,7,FALSE)),"")</f>
        <v/>
      </c>
      <c r="T83" s="159" t="e">
        <f>VLOOKUP(U83,#REF!,2,FALSE)</f>
        <v>#REF!</v>
      </c>
      <c r="U83" s="30"/>
      <c r="V83" s="1" t="str">
        <f ca="1">IF(U83=Setup!$C$10,"Grant",IF('PSM Costs'!U83=Setup!$C$11,"Local",IF('PSM Costs'!U83=Setup!$C$12,"Other","")))</f>
        <v/>
      </c>
      <c r="W83" s="33"/>
      <c r="X83" s="36">
        <v>1</v>
      </c>
      <c r="Y83" s="33"/>
      <c r="Z83" s="36" t="str">
        <f t="shared" si="39"/>
        <v/>
      </c>
      <c r="AA83" s="35"/>
      <c r="AB83" s="32" t="str">
        <f t="shared" si="40"/>
        <v/>
      </c>
      <c r="AC83" s="35"/>
      <c r="AD83" s="32" t="str">
        <f t="shared" si="41"/>
        <v/>
      </c>
      <c r="AE83" s="35"/>
      <c r="AF83" s="36" t="str">
        <f t="shared" si="42"/>
        <v/>
      </c>
      <c r="AG83" s="36" t="str">
        <f t="shared" si="43"/>
        <v/>
      </c>
      <c r="AH83" s="36" t="str">
        <f t="shared" si="44"/>
        <v/>
      </c>
      <c r="AI83" s="55"/>
      <c r="AJ83" s="37"/>
      <c r="AK83" s="36">
        <v>1</v>
      </c>
      <c r="AL83" s="35"/>
      <c r="AM83" s="32" t="str">
        <f t="shared" si="45"/>
        <v/>
      </c>
      <c r="AN83" s="35"/>
      <c r="AO83" s="32" t="str">
        <f t="shared" si="46"/>
        <v/>
      </c>
      <c r="AP83" s="35"/>
      <c r="AQ83" s="32" t="str">
        <f t="shared" si="47"/>
        <v/>
      </c>
      <c r="AR83" s="35"/>
      <c r="AS83" s="36" t="str">
        <f t="shared" si="48"/>
        <v/>
      </c>
      <c r="AT83" s="36" t="str">
        <f t="shared" si="49"/>
        <v/>
      </c>
      <c r="AU83" s="36" t="str">
        <f t="shared" si="50"/>
        <v/>
      </c>
      <c r="AV83" s="55"/>
      <c r="AW83" s="34"/>
      <c r="AX83" s="36">
        <v>1</v>
      </c>
      <c r="AY83" s="34"/>
      <c r="AZ83" s="32" t="str">
        <f t="shared" si="51"/>
        <v/>
      </c>
      <c r="BA83" s="34"/>
      <c r="BB83" s="32" t="str">
        <f t="shared" si="52"/>
        <v/>
      </c>
      <c r="BC83" s="34"/>
      <c r="BD83" s="32" t="str">
        <f t="shared" si="53"/>
        <v/>
      </c>
      <c r="BE83" s="35"/>
      <c r="BF83" s="36" t="str">
        <f t="shared" si="54"/>
        <v/>
      </c>
      <c r="BG83" s="36" t="str">
        <f t="shared" si="55"/>
        <v/>
      </c>
      <c r="BH83" s="36" t="str">
        <f t="shared" si="56"/>
        <v/>
      </c>
      <c r="BI83" s="55"/>
      <c r="BJ83" s="34"/>
      <c r="BK83" s="36">
        <v>1</v>
      </c>
      <c r="BL83" s="34"/>
      <c r="BM83" s="32" t="str">
        <f t="shared" si="57"/>
        <v/>
      </c>
      <c r="BN83" s="34"/>
      <c r="BO83" s="32" t="str">
        <f t="shared" si="58"/>
        <v/>
      </c>
      <c r="BP83" s="34"/>
      <c r="BQ83" s="32" t="str">
        <f t="shared" si="59"/>
        <v/>
      </c>
      <c r="BR83" s="34"/>
      <c r="BS83" s="36" t="str">
        <f t="shared" si="60"/>
        <v/>
      </c>
      <c r="BT83" s="36" t="str">
        <f t="shared" si="61"/>
        <v/>
      </c>
      <c r="BU83" s="36" t="str">
        <f t="shared" si="62"/>
        <v/>
      </c>
      <c r="BV83" s="55"/>
      <c r="BW83" s="36" t="str">
        <f t="shared" si="63"/>
        <v/>
      </c>
      <c r="BX83" s="36" t="str">
        <f t="shared" si="63"/>
        <v/>
      </c>
      <c r="BY83" s="31"/>
      <c r="BZ83" s="38"/>
      <c r="CB83" s="120" t="e">
        <f t="shared" ca="1" si="34"/>
        <v>#VALUE!</v>
      </c>
      <c r="CC83" s="2" t="e">
        <f t="shared" ca="1" si="64"/>
        <v>#VALUE!</v>
      </c>
    </row>
    <row r="84" spans="1:81" s="10" customFormat="1" ht="25.15" customHeight="1" x14ac:dyDescent="0.2">
      <c r="A84" s="52" t="str">
        <f t="shared" si="65"/>
        <v/>
      </c>
      <c r="B84" s="157" t="e">
        <f t="shared" ca="1" si="35"/>
        <v>#VALUE!</v>
      </c>
      <c r="C84" s="157" t="e">
        <f t="shared" si="36"/>
        <v>#VALUE!</v>
      </c>
      <c r="D84" s="29"/>
      <c r="E84" s="155" t="str">
        <f ca="1">IFERROR(INDIRECT(ADDRESS(MATCH(D84,CatModules!C:C,0),2,1,1,"CatModules")),"")</f>
        <v/>
      </c>
      <c r="F84" s="96"/>
      <c r="G84" s="156" t="str">
        <f ca="1">IFERROR(INDIRECT(ADDRESS(MATCH(CONCATENATE(E84,"-",F84),CatInt!K:K,0),3,1,1,"CatInt")),"")</f>
        <v/>
      </c>
      <c r="H84" s="45" t="str">
        <f>IF(F84="","",VLOOKUP(F84,#REF!,2,FALSE))</f>
        <v/>
      </c>
      <c r="I84" s="29"/>
      <c r="J84" s="155" t="e">
        <f t="shared" si="37"/>
        <v>#VALUE!</v>
      </c>
      <c r="K84" s="155" t="e">
        <f t="shared" si="38"/>
        <v>#VALUE!</v>
      </c>
      <c r="L84" s="153"/>
      <c r="M84" s="53"/>
      <c r="N84" s="175">
        <v>0</v>
      </c>
      <c r="O84" s="147"/>
      <c r="P84" s="175">
        <v>0</v>
      </c>
      <c r="Q84" s="30"/>
      <c r="R84" s="149" t="str">
        <f>IFERROR(VLOOKUP(Q84,Setup!D$16:E$25,2,FALSE),"")</f>
        <v/>
      </c>
      <c r="S84" s="51" t="str">
        <f ca="1">IFERROR(IF(OR(I84="",VLOOKUP(I84,CatCostInp!$E$2:$K$88,7,FALSE)=0),"",VLOOKUP(I84,CatCostInp!$E$2:$K$88,7,FALSE)),"")</f>
        <v/>
      </c>
      <c r="T84" s="159" t="e">
        <f>VLOOKUP(U84,#REF!,2,FALSE)</f>
        <v>#REF!</v>
      </c>
      <c r="U84" s="30"/>
      <c r="V84" s="1" t="str">
        <f ca="1">IF(U84=Setup!$C$10,"Grant",IF('PSM Costs'!U84=Setup!$C$11,"Local",IF('PSM Costs'!U84=Setup!$C$12,"Other","")))</f>
        <v/>
      </c>
      <c r="W84" s="33"/>
      <c r="X84" s="36">
        <v>1</v>
      </c>
      <c r="Y84" s="33"/>
      <c r="Z84" s="36" t="str">
        <f t="shared" si="39"/>
        <v/>
      </c>
      <c r="AA84" s="35"/>
      <c r="AB84" s="32" t="str">
        <f t="shared" si="40"/>
        <v/>
      </c>
      <c r="AC84" s="35"/>
      <c r="AD84" s="32" t="str">
        <f t="shared" si="41"/>
        <v/>
      </c>
      <c r="AE84" s="35"/>
      <c r="AF84" s="36" t="str">
        <f t="shared" si="42"/>
        <v/>
      </c>
      <c r="AG84" s="36" t="str">
        <f t="shared" si="43"/>
        <v/>
      </c>
      <c r="AH84" s="36" t="str">
        <f t="shared" si="44"/>
        <v/>
      </c>
      <c r="AI84" s="55"/>
      <c r="AJ84" s="37"/>
      <c r="AK84" s="36">
        <v>1</v>
      </c>
      <c r="AL84" s="35"/>
      <c r="AM84" s="32" t="str">
        <f t="shared" si="45"/>
        <v/>
      </c>
      <c r="AN84" s="35"/>
      <c r="AO84" s="32" t="str">
        <f t="shared" si="46"/>
        <v/>
      </c>
      <c r="AP84" s="35"/>
      <c r="AQ84" s="32" t="str">
        <f t="shared" si="47"/>
        <v/>
      </c>
      <c r="AR84" s="35"/>
      <c r="AS84" s="36" t="str">
        <f t="shared" si="48"/>
        <v/>
      </c>
      <c r="AT84" s="36" t="str">
        <f t="shared" si="49"/>
        <v/>
      </c>
      <c r="AU84" s="36" t="str">
        <f t="shared" si="50"/>
        <v/>
      </c>
      <c r="AV84" s="55"/>
      <c r="AW84" s="34"/>
      <c r="AX84" s="36">
        <v>1</v>
      </c>
      <c r="AY84" s="34"/>
      <c r="AZ84" s="32" t="str">
        <f t="shared" si="51"/>
        <v/>
      </c>
      <c r="BA84" s="34"/>
      <c r="BB84" s="32" t="str">
        <f t="shared" si="52"/>
        <v/>
      </c>
      <c r="BC84" s="34"/>
      <c r="BD84" s="32" t="str">
        <f t="shared" si="53"/>
        <v/>
      </c>
      <c r="BE84" s="35"/>
      <c r="BF84" s="36" t="str">
        <f t="shared" si="54"/>
        <v/>
      </c>
      <c r="BG84" s="36" t="str">
        <f t="shared" si="55"/>
        <v/>
      </c>
      <c r="BH84" s="36" t="str">
        <f t="shared" si="56"/>
        <v/>
      </c>
      <c r="BI84" s="55"/>
      <c r="BJ84" s="34"/>
      <c r="BK84" s="36">
        <v>1</v>
      </c>
      <c r="BL84" s="34"/>
      <c r="BM84" s="32" t="str">
        <f t="shared" si="57"/>
        <v/>
      </c>
      <c r="BN84" s="34"/>
      <c r="BO84" s="32" t="str">
        <f t="shared" si="58"/>
        <v/>
      </c>
      <c r="BP84" s="34"/>
      <c r="BQ84" s="32" t="str">
        <f t="shared" si="59"/>
        <v/>
      </c>
      <c r="BR84" s="34"/>
      <c r="BS84" s="36" t="str">
        <f t="shared" si="60"/>
        <v/>
      </c>
      <c r="BT84" s="36" t="str">
        <f t="shared" si="61"/>
        <v/>
      </c>
      <c r="BU84" s="36" t="str">
        <f t="shared" si="62"/>
        <v/>
      </c>
      <c r="BV84" s="55"/>
      <c r="BW84" s="36" t="str">
        <f t="shared" si="63"/>
        <v/>
      </c>
      <c r="BX84" s="36" t="str">
        <f t="shared" si="63"/>
        <v/>
      </c>
      <c r="BY84" s="31"/>
      <c r="BZ84" s="38"/>
      <c r="CB84" s="120" t="e">
        <f t="shared" ca="1" si="34"/>
        <v>#VALUE!</v>
      </c>
      <c r="CC84" s="2" t="e">
        <f t="shared" ca="1" si="64"/>
        <v>#VALUE!</v>
      </c>
    </row>
    <row r="85" spans="1:81" s="10" customFormat="1" ht="25.15" customHeight="1" x14ac:dyDescent="0.2">
      <c r="A85" s="52" t="str">
        <f t="shared" si="65"/>
        <v/>
      </c>
      <c r="B85" s="157" t="e">
        <f t="shared" ca="1" si="35"/>
        <v>#VALUE!</v>
      </c>
      <c r="C85" s="157" t="e">
        <f t="shared" si="36"/>
        <v>#VALUE!</v>
      </c>
      <c r="D85" s="29"/>
      <c r="E85" s="155" t="str">
        <f ca="1">IFERROR(INDIRECT(ADDRESS(MATCH(D85,CatModules!C:C,0),2,1,1,"CatModules")),"")</f>
        <v/>
      </c>
      <c r="F85" s="96"/>
      <c r="G85" s="156" t="str">
        <f ca="1">IFERROR(INDIRECT(ADDRESS(MATCH(CONCATENATE(E85,"-",F85),CatInt!K:K,0),3,1,1,"CatInt")),"")</f>
        <v/>
      </c>
      <c r="H85" s="45" t="str">
        <f>IF(F85="","",VLOOKUP(F85,#REF!,2,FALSE))</f>
        <v/>
      </c>
      <c r="I85" s="29"/>
      <c r="J85" s="155" t="e">
        <f t="shared" si="37"/>
        <v>#VALUE!</v>
      </c>
      <c r="K85" s="155" t="e">
        <f t="shared" si="38"/>
        <v>#VALUE!</v>
      </c>
      <c r="L85" s="153"/>
      <c r="M85" s="53"/>
      <c r="N85" s="175">
        <v>0</v>
      </c>
      <c r="O85" s="147"/>
      <c r="P85" s="175">
        <v>0</v>
      </c>
      <c r="Q85" s="30"/>
      <c r="R85" s="149" t="str">
        <f>IFERROR(VLOOKUP(Q85,Setup!D$16:E$25,2,FALSE),"")</f>
        <v/>
      </c>
      <c r="S85" s="51" t="str">
        <f ca="1">IFERROR(IF(OR(I85="",VLOOKUP(I85,CatCostInp!$E$2:$K$88,7,FALSE)=0),"",VLOOKUP(I85,CatCostInp!$E$2:$K$88,7,FALSE)),"")</f>
        <v/>
      </c>
      <c r="T85" s="159" t="e">
        <f>VLOOKUP(U85,#REF!,2,FALSE)</f>
        <v>#REF!</v>
      </c>
      <c r="U85" s="30"/>
      <c r="V85" s="1" t="str">
        <f ca="1">IF(U85=Setup!$C$10,"Grant",IF('PSM Costs'!U85=Setup!$C$11,"Local",IF('PSM Costs'!U85=Setup!$C$12,"Other","")))</f>
        <v/>
      </c>
      <c r="W85" s="33"/>
      <c r="X85" s="36">
        <v>1</v>
      </c>
      <c r="Y85" s="33"/>
      <c r="Z85" s="36" t="str">
        <f t="shared" si="39"/>
        <v/>
      </c>
      <c r="AA85" s="35"/>
      <c r="AB85" s="32" t="str">
        <f t="shared" si="40"/>
        <v/>
      </c>
      <c r="AC85" s="35"/>
      <c r="AD85" s="32" t="str">
        <f t="shared" si="41"/>
        <v/>
      </c>
      <c r="AE85" s="35"/>
      <c r="AF85" s="36" t="str">
        <f t="shared" si="42"/>
        <v/>
      </c>
      <c r="AG85" s="36" t="str">
        <f t="shared" si="43"/>
        <v/>
      </c>
      <c r="AH85" s="36" t="str">
        <f t="shared" si="44"/>
        <v/>
      </c>
      <c r="AI85" s="55"/>
      <c r="AJ85" s="37"/>
      <c r="AK85" s="36">
        <v>1</v>
      </c>
      <c r="AL85" s="35"/>
      <c r="AM85" s="32" t="str">
        <f t="shared" si="45"/>
        <v/>
      </c>
      <c r="AN85" s="35"/>
      <c r="AO85" s="32" t="str">
        <f t="shared" si="46"/>
        <v/>
      </c>
      <c r="AP85" s="35"/>
      <c r="AQ85" s="32" t="str">
        <f t="shared" si="47"/>
        <v/>
      </c>
      <c r="AR85" s="35"/>
      <c r="AS85" s="36" t="str">
        <f t="shared" si="48"/>
        <v/>
      </c>
      <c r="AT85" s="36" t="str">
        <f t="shared" si="49"/>
        <v/>
      </c>
      <c r="AU85" s="36" t="str">
        <f t="shared" si="50"/>
        <v/>
      </c>
      <c r="AV85" s="55"/>
      <c r="AW85" s="34"/>
      <c r="AX85" s="36">
        <v>1</v>
      </c>
      <c r="AY85" s="34"/>
      <c r="AZ85" s="32" t="str">
        <f t="shared" si="51"/>
        <v/>
      </c>
      <c r="BA85" s="34"/>
      <c r="BB85" s="32" t="str">
        <f t="shared" si="52"/>
        <v/>
      </c>
      <c r="BC85" s="34"/>
      <c r="BD85" s="32" t="str">
        <f t="shared" si="53"/>
        <v/>
      </c>
      <c r="BE85" s="35"/>
      <c r="BF85" s="36" t="str">
        <f t="shared" si="54"/>
        <v/>
      </c>
      <c r="BG85" s="36" t="str">
        <f t="shared" si="55"/>
        <v/>
      </c>
      <c r="BH85" s="36" t="str">
        <f t="shared" si="56"/>
        <v/>
      </c>
      <c r="BI85" s="55"/>
      <c r="BJ85" s="34"/>
      <c r="BK85" s="36">
        <v>1</v>
      </c>
      <c r="BL85" s="34"/>
      <c r="BM85" s="32" t="str">
        <f t="shared" si="57"/>
        <v/>
      </c>
      <c r="BN85" s="34"/>
      <c r="BO85" s="32" t="str">
        <f t="shared" si="58"/>
        <v/>
      </c>
      <c r="BP85" s="34"/>
      <c r="BQ85" s="32" t="str">
        <f t="shared" si="59"/>
        <v/>
      </c>
      <c r="BR85" s="34"/>
      <c r="BS85" s="36" t="str">
        <f t="shared" si="60"/>
        <v/>
      </c>
      <c r="BT85" s="36" t="str">
        <f t="shared" si="61"/>
        <v/>
      </c>
      <c r="BU85" s="36" t="str">
        <f t="shared" si="62"/>
        <v/>
      </c>
      <c r="BV85" s="55"/>
      <c r="BW85" s="36" t="str">
        <f t="shared" si="63"/>
        <v/>
      </c>
      <c r="BX85" s="36" t="str">
        <f t="shared" si="63"/>
        <v/>
      </c>
      <c r="BY85" s="31"/>
      <c r="BZ85" s="38"/>
      <c r="CB85" s="120" t="e">
        <f t="shared" ca="1" si="34"/>
        <v>#VALUE!</v>
      </c>
      <c r="CC85" s="2" t="e">
        <f t="shared" ca="1" si="64"/>
        <v>#VALUE!</v>
      </c>
    </row>
    <row r="86" spans="1:81" s="10" customFormat="1" ht="25.15" customHeight="1" x14ac:dyDescent="0.2">
      <c r="A86" s="52" t="str">
        <f t="shared" si="65"/>
        <v/>
      </c>
      <c r="B86" s="157" t="e">
        <f t="shared" ca="1" si="35"/>
        <v>#VALUE!</v>
      </c>
      <c r="C86" s="157" t="e">
        <f t="shared" si="36"/>
        <v>#VALUE!</v>
      </c>
      <c r="D86" s="29"/>
      <c r="E86" s="155" t="str">
        <f ca="1">IFERROR(INDIRECT(ADDRESS(MATCH(D86,CatModules!C:C,0),2,1,1,"CatModules")),"")</f>
        <v/>
      </c>
      <c r="F86" s="96"/>
      <c r="G86" s="156" t="str">
        <f ca="1">IFERROR(INDIRECT(ADDRESS(MATCH(CONCATENATE(E86,"-",F86),CatInt!K:K,0),3,1,1,"CatInt")),"")</f>
        <v/>
      </c>
      <c r="H86" s="45" t="str">
        <f>IF(F86="","",VLOOKUP(F86,#REF!,2,FALSE))</f>
        <v/>
      </c>
      <c r="I86" s="29"/>
      <c r="J86" s="155" t="e">
        <f t="shared" si="37"/>
        <v>#VALUE!</v>
      </c>
      <c r="K86" s="155" t="e">
        <f t="shared" si="38"/>
        <v>#VALUE!</v>
      </c>
      <c r="L86" s="153"/>
      <c r="M86" s="53"/>
      <c r="N86" s="175">
        <v>0</v>
      </c>
      <c r="O86" s="147"/>
      <c r="P86" s="175">
        <v>0</v>
      </c>
      <c r="Q86" s="30"/>
      <c r="R86" s="149" t="str">
        <f>IFERROR(VLOOKUP(Q86,Setup!D$16:E$25,2,FALSE),"")</f>
        <v/>
      </c>
      <c r="S86" s="51" t="str">
        <f ca="1">IFERROR(IF(OR(I86="",VLOOKUP(I86,CatCostInp!$E$2:$K$88,7,FALSE)=0),"",VLOOKUP(I86,CatCostInp!$E$2:$K$88,7,FALSE)),"")</f>
        <v/>
      </c>
      <c r="T86" s="159" t="e">
        <f>VLOOKUP(U86,#REF!,2,FALSE)</f>
        <v>#REF!</v>
      </c>
      <c r="U86" s="30"/>
      <c r="V86" s="1" t="str">
        <f ca="1">IF(U86=Setup!$C$10,"Grant",IF('PSM Costs'!U86=Setup!$C$11,"Local",IF('PSM Costs'!U86=Setup!$C$12,"Other","")))</f>
        <v/>
      </c>
      <c r="W86" s="33"/>
      <c r="X86" s="36">
        <v>1</v>
      </c>
      <c r="Y86" s="33"/>
      <c r="Z86" s="36" t="str">
        <f t="shared" si="39"/>
        <v/>
      </c>
      <c r="AA86" s="35"/>
      <c r="AB86" s="32" t="str">
        <f t="shared" si="40"/>
        <v/>
      </c>
      <c r="AC86" s="35"/>
      <c r="AD86" s="32" t="str">
        <f t="shared" si="41"/>
        <v/>
      </c>
      <c r="AE86" s="35"/>
      <c r="AF86" s="36" t="str">
        <f t="shared" si="42"/>
        <v/>
      </c>
      <c r="AG86" s="36" t="str">
        <f t="shared" si="43"/>
        <v/>
      </c>
      <c r="AH86" s="36" t="str">
        <f t="shared" si="44"/>
        <v/>
      </c>
      <c r="AI86" s="55"/>
      <c r="AJ86" s="37"/>
      <c r="AK86" s="36">
        <v>1</v>
      </c>
      <c r="AL86" s="35"/>
      <c r="AM86" s="32" t="str">
        <f t="shared" si="45"/>
        <v/>
      </c>
      <c r="AN86" s="35"/>
      <c r="AO86" s="32" t="str">
        <f t="shared" si="46"/>
        <v/>
      </c>
      <c r="AP86" s="35"/>
      <c r="AQ86" s="32" t="str">
        <f t="shared" si="47"/>
        <v/>
      </c>
      <c r="AR86" s="35"/>
      <c r="AS86" s="36" t="str">
        <f t="shared" si="48"/>
        <v/>
      </c>
      <c r="AT86" s="36" t="str">
        <f t="shared" si="49"/>
        <v/>
      </c>
      <c r="AU86" s="36" t="str">
        <f t="shared" si="50"/>
        <v/>
      </c>
      <c r="AV86" s="55"/>
      <c r="AW86" s="34"/>
      <c r="AX86" s="36">
        <v>1</v>
      </c>
      <c r="AY86" s="34"/>
      <c r="AZ86" s="32" t="str">
        <f t="shared" si="51"/>
        <v/>
      </c>
      <c r="BA86" s="34"/>
      <c r="BB86" s="32" t="str">
        <f t="shared" si="52"/>
        <v/>
      </c>
      <c r="BC86" s="34"/>
      <c r="BD86" s="32" t="str">
        <f t="shared" si="53"/>
        <v/>
      </c>
      <c r="BE86" s="35"/>
      <c r="BF86" s="36" t="str">
        <f t="shared" si="54"/>
        <v/>
      </c>
      <c r="BG86" s="36" t="str">
        <f t="shared" si="55"/>
        <v/>
      </c>
      <c r="BH86" s="36" t="str">
        <f t="shared" si="56"/>
        <v/>
      </c>
      <c r="BI86" s="55"/>
      <c r="BJ86" s="34"/>
      <c r="BK86" s="36">
        <v>1</v>
      </c>
      <c r="BL86" s="34"/>
      <c r="BM86" s="32" t="str">
        <f t="shared" si="57"/>
        <v/>
      </c>
      <c r="BN86" s="34"/>
      <c r="BO86" s="32" t="str">
        <f t="shared" si="58"/>
        <v/>
      </c>
      <c r="BP86" s="34"/>
      <c r="BQ86" s="32" t="str">
        <f t="shared" si="59"/>
        <v/>
      </c>
      <c r="BR86" s="34"/>
      <c r="BS86" s="36" t="str">
        <f t="shared" si="60"/>
        <v/>
      </c>
      <c r="BT86" s="36" t="str">
        <f t="shared" si="61"/>
        <v/>
      </c>
      <c r="BU86" s="36" t="str">
        <f t="shared" si="62"/>
        <v/>
      </c>
      <c r="BV86" s="55"/>
      <c r="BW86" s="36" t="str">
        <f t="shared" si="63"/>
        <v/>
      </c>
      <c r="BX86" s="36" t="str">
        <f t="shared" si="63"/>
        <v/>
      </c>
      <c r="BY86" s="31"/>
      <c r="BZ86" s="38"/>
      <c r="CB86" s="120" t="e">
        <f t="shared" ca="1" si="34"/>
        <v>#VALUE!</v>
      </c>
      <c r="CC86" s="2" t="e">
        <f t="shared" ca="1" si="64"/>
        <v>#VALUE!</v>
      </c>
    </row>
    <row r="87" spans="1:81" s="10" customFormat="1" ht="25.15" customHeight="1" x14ac:dyDescent="0.2">
      <c r="A87" s="52" t="str">
        <f t="shared" si="65"/>
        <v/>
      </c>
      <c r="B87" s="157" t="e">
        <f t="shared" ca="1" si="35"/>
        <v>#VALUE!</v>
      </c>
      <c r="C87" s="157" t="e">
        <f t="shared" si="36"/>
        <v>#VALUE!</v>
      </c>
      <c r="D87" s="29"/>
      <c r="E87" s="155" t="str">
        <f ca="1">IFERROR(INDIRECT(ADDRESS(MATCH(D87,CatModules!C:C,0),2,1,1,"CatModules")),"")</f>
        <v/>
      </c>
      <c r="F87" s="96"/>
      <c r="G87" s="156" t="str">
        <f ca="1">IFERROR(INDIRECT(ADDRESS(MATCH(CONCATENATE(E87,"-",F87),CatInt!K:K,0),3,1,1,"CatInt")),"")</f>
        <v/>
      </c>
      <c r="H87" s="45" t="str">
        <f>IF(F87="","",VLOOKUP(F87,#REF!,2,FALSE))</f>
        <v/>
      </c>
      <c r="I87" s="29"/>
      <c r="J87" s="155" t="e">
        <f t="shared" si="37"/>
        <v>#VALUE!</v>
      </c>
      <c r="K87" s="155" t="e">
        <f t="shared" si="38"/>
        <v>#VALUE!</v>
      </c>
      <c r="L87" s="153"/>
      <c r="M87" s="53"/>
      <c r="N87" s="175">
        <v>0</v>
      </c>
      <c r="O87" s="147"/>
      <c r="P87" s="175">
        <v>0</v>
      </c>
      <c r="Q87" s="30"/>
      <c r="R87" s="149" t="str">
        <f>IFERROR(VLOOKUP(Q87,Setup!D$16:E$25,2,FALSE),"")</f>
        <v/>
      </c>
      <c r="S87" s="51" t="str">
        <f ca="1">IFERROR(IF(OR(I87="",VLOOKUP(I87,CatCostInp!$E$2:$K$88,7,FALSE)=0),"",VLOOKUP(I87,CatCostInp!$E$2:$K$88,7,FALSE)),"")</f>
        <v/>
      </c>
      <c r="T87" s="159" t="e">
        <f>VLOOKUP(U87,#REF!,2,FALSE)</f>
        <v>#REF!</v>
      </c>
      <c r="U87" s="30"/>
      <c r="V87" s="1" t="str">
        <f ca="1">IF(U87=Setup!$C$10,"Grant",IF('PSM Costs'!U87=Setup!$C$11,"Local",IF('PSM Costs'!U87=Setup!$C$12,"Other","")))</f>
        <v/>
      </c>
      <c r="W87" s="33"/>
      <c r="X87" s="36">
        <v>1</v>
      </c>
      <c r="Y87" s="33"/>
      <c r="Z87" s="36" t="str">
        <f t="shared" si="39"/>
        <v/>
      </c>
      <c r="AA87" s="35"/>
      <c r="AB87" s="32" t="str">
        <f t="shared" si="40"/>
        <v/>
      </c>
      <c r="AC87" s="35"/>
      <c r="AD87" s="32" t="str">
        <f t="shared" si="41"/>
        <v/>
      </c>
      <c r="AE87" s="35"/>
      <c r="AF87" s="36" t="str">
        <f t="shared" si="42"/>
        <v/>
      </c>
      <c r="AG87" s="36" t="str">
        <f t="shared" si="43"/>
        <v/>
      </c>
      <c r="AH87" s="36" t="str">
        <f t="shared" si="44"/>
        <v/>
      </c>
      <c r="AI87" s="55"/>
      <c r="AJ87" s="37"/>
      <c r="AK87" s="36">
        <v>1</v>
      </c>
      <c r="AL87" s="35"/>
      <c r="AM87" s="32" t="str">
        <f t="shared" si="45"/>
        <v/>
      </c>
      <c r="AN87" s="35"/>
      <c r="AO87" s="32" t="str">
        <f t="shared" si="46"/>
        <v/>
      </c>
      <c r="AP87" s="35"/>
      <c r="AQ87" s="32" t="str">
        <f t="shared" si="47"/>
        <v/>
      </c>
      <c r="AR87" s="35"/>
      <c r="AS87" s="36" t="str">
        <f t="shared" si="48"/>
        <v/>
      </c>
      <c r="AT87" s="36" t="str">
        <f t="shared" si="49"/>
        <v/>
      </c>
      <c r="AU87" s="36" t="str">
        <f t="shared" si="50"/>
        <v/>
      </c>
      <c r="AV87" s="55"/>
      <c r="AW87" s="34"/>
      <c r="AX87" s="36">
        <v>1</v>
      </c>
      <c r="AY87" s="34"/>
      <c r="AZ87" s="32" t="str">
        <f t="shared" si="51"/>
        <v/>
      </c>
      <c r="BA87" s="34"/>
      <c r="BB87" s="32" t="str">
        <f t="shared" si="52"/>
        <v/>
      </c>
      <c r="BC87" s="34"/>
      <c r="BD87" s="32" t="str">
        <f t="shared" si="53"/>
        <v/>
      </c>
      <c r="BE87" s="35"/>
      <c r="BF87" s="36" t="str">
        <f t="shared" si="54"/>
        <v/>
      </c>
      <c r="BG87" s="36" t="str">
        <f t="shared" si="55"/>
        <v/>
      </c>
      <c r="BH87" s="36" t="str">
        <f t="shared" si="56"/>
        <v/>
      </c>
      <c r="BI87" s="55"/>
      <c r="BJ87" s="34"/>
      <c r="BK87" s="36">
        <v>1</v>
      </c>
      <c r="BL87" s="34"/>
      <c r="BM87" s="32" t="str">
        <f t="shared" si="57"/>
        <v/>
      </c>
      <c r="BN87" s="34"/>
      <c r="BO87" s="32" t="str">
        <f t="shared" si="58"/>
        <v/>
      </c>
      <c r="BP87" s="34"/>
      <c r="BQ87" s="32" t="str">
        <f t="shared" si="59"/>
        <v/>
      </c>
      <c r="BR87" s="34"/>
      <c r="BS87" s="36" t="str">
        <f t="shared" si="60"/>
        <v/>
      </c>
      <c r="BT87" s="36" t="str">
        <f t="shared" si="61"/>
        <v/>
      </c>
      <c r="BU87" s="36" t="str">
        <f t="shared" si="62"/>
        <v/>
      </c>
      <c r="BV87" s="55"/>
      <c r="BW87" s="36" t="str">
        <f t="shared" si="63"/>
        <v/>
      </c>
      <c r="BX87" s="36" t="str">
        <f t="shared" si="63"/>
        <v/>
      </c>
      <c r="BY87" s="31"/>
      <c r="BZ87" s="38"/>
      <c r="CB87" s="120" t="e">
        <f t="shared" ca="1" si="34"/>
        <v>#VALUE!</v>
      </c>
      <c r="CC87" s="2" t="e">
        <f t="shared" ca="1" si="64"/>
        <v>#VALUE!</v>
      </c>
    </row>
    <row r="88" spans="1:81" s="10" customFormat="1" ht="25.15" customHeight="1" x14ac:dyDescent="0.2">
      <c r="A88" s="52" t="str">
        <f t="shared" si="65"/>
        <v/>
      </c>
      <c r="B88" s="157" t="e">
        <f t="shared" ca="1" si="35"/>
        <v>#VALUE!</v>
      </c>
      <c r="C88" s="157" t="e">
        <f t="shared" si="36"/>
        <v>#VALUE!</v>
      </c>
      <c r="D88" s="29"/>
      <c r="E88" s="155" t="str">
        <f ca="1">IFERROR(INDIRECT(ADDRESS(MATCH(D88,CatModules!C:C,0),2,1,1,"CatModules")),"")</f>
        <v/>
      </c>
      <c r="F88" s="96"/>
      <c r="G88" s="156" t="str">
        <f ca="1">IFERROR(INDIRECT(ADDRESS(MATCH(CONCATENATE(E88,"-",F88),CatInt!K:K,0),3,1,1,"CatInt")),"")</f>
        <v/>
      </c>
      <c r="H88" s="45" t="str">
        <f>IF(F88="","",VLOOKUP(F88,#REF!,2,FALSE))</f>
        <v/>
      </c>
      <c r="I88" s="29"/>
      <c r="J88" s="155" t="e">
        <f t="shared" si="37"/>
        <v>#VALUE!</v>
      </c>
      <c r="K88" s="155" t="e">
        <f t="shared" si="38"/>
        <v>#VALUE!</v>
      </c>
      <c r="L88" s="153"/>
      <c r="M88" s="53"/>
      <c r="N88" s="175">
        <v>0</v>
      </c>
      <c r="O88" s="147"/>
      <c r="P88" s="175">
        <v>0</v>
      </c>
      <c r="Q88" s="30"/>
      <c r="R88" s="149" t="str">
        <f>IFERROR(VLOOKUP(Q88,Setup!D$16:E$25,2,FALSE),"")</f>
        <v/>
      </c>
      <c r="S88" s="51" t="str">
        <f ca="1">IFERROR(IF(OR(I88="",VLOOKUP(I88,CatCostInp!$E$2:$K$88,7,FALSE)=0),"",VLOOKUP(I88,CatCostInp!$E$2:$K$88,7,FALSE)),"")</f>
        <v/>
      </c>
      <c r="T88" s="159" t="e">
        <f>VLOOKUP(U88,#REF!,2,FALSE)</f>
        <v>#REF!</v>
      </c>
      <c r="U88" s="30"/>
      <c r="V88" s="1" t="str">
        <f ca="1">IF(U88=Setup!$C$10,"Grant",IF('PSM Costs'!U88=Setup!$C$11,"Local",IF('PSM Costs'!U88=Setup!$C$12,"Other","")))</f>
        <v/>
      </c>
      <c r="W88" s="33"/>
      <c r="X88" s="36">
        <v>1</v>
      </c>
      <c r="Y88" s="33"/>
      <c r="Z88" s="36" t="str">
        <f t="shared" si="39"/>
        <v/>
      </c>
      <c r="AA88" s="35"/>
      <c r="AB88" s="32" t="str">
        <f t="shared" si="40"/>
        <v/>
      </c>
      <c r="AC88" s="35"/>
      <c r="AD88" s="32" t="str">
        <f t="shared" si="41"/>
        <v/>
      </c>
      <c r="AE88" s="35"/>
      <c r="AF88" s="36" t="str">
        <f t="shared" si="42"/>
        <v/>
      </c>
      <c r="AG88" s="36" t="str">
        <f t="shared" si="43"/>
        <v/>
      </c>
      <c r="AH88" s="36" t="str">
        <f t="shared" si="44"/>
        <v/>
      </c>
      <c r="AI88" s="55"/>
      <c r="AJ88" s="37"/>
      <c r="AK88" s="36">
        <v>1</v>
      </c>
      <c r="AL88" s="35"/>
      <c r="AM88" s="32" t="str">
        <f t="shared" si="45"/>
        <v/>
      </c>
      <c r="AN88" s="35"/>
      <c r="AO88" s="32" t="str">
        <f t="shared" si="46"/>
        <v/>
      </c>
      <c r="AP88" s="35"/>
      <c r="AQ88" s="32" t="str">
        <f t="shared" si="47"/>
        <v/>
      </c>
      <c r="AR88" s="35"/>
      <c r="AS88" s="36" t="str">
        <f t="shared" si="48"/>
        <v/>
      </c>
      <c r="AT88" s="36" t="str">
        <f t="shared" si="49"/>
        <v/>
      </c>
      <c r="AU88" s="36" t="str">
        <f t="shared" si="50"/>
        <v/>
      </c>
      <c r="AV88" s="55"/>
      <c r="AW88" s="34"/>
      <c r="AX88" s="36">
        <v>1</v>
      </c>
      <c r="AY88" s="34"/>
      <c r="AZ88" s="32" t="str">
        <f t="shared" si="51"/>
        <v/>
      </c>
      <c r="BA88" s="34"/>
      <c r="BB88" s="32" t="str">
        <f t="shared" si="52"/>
        <v/>
      </c>
      <c r="BC88" s="34"/>
      <c r="BD88" s="32" t="str">
        <f t="shared" si="53"/>
        <v/>
      </c>
      <c r="BE88" s="35"/>
      <c r="BF88" s="36" t="str">
        <f t="shared" si="54"/>
        <v/>
      </c>
      <c r="BG88" s="36" t="str">
        <f t="shared" si="55"/>
        <v/>
      </c>
      <c r="BH88" s="36" t="str">
        <f t="shared" si="56"/>
        <v/>
      </c>
      <c r="BI88" s="55"/>
      <c r="BJ88" s="34"/>
      <c r="BK88" s="36">
        <v>1</v>
      </c>
      <c r="BL88" s="34"/>
      <c r="BM88" s="32" t="str">
        <f t="shared" si="57"/>
        <v/>
      </c>
      <c r="BN88" s="34"/>
      <c r="BO88" s="32" t="str">
        <f t="shared" si="58"/>
        <v/>
      </c>
      <c r="BP88" s="34"/>
      <c r="BQ88" s="32" t="str">
        <f t="shared" si="59"/>
        <v/>
      </c>
      <c r="BR88" s="34"/>
      <c r="BS88" s="36" t="str">
        <f t="shared" si="60"/>
        <v/>
      </c>
      <c r="BT88" s="36" t="str">
        <f t="shared" si="61"/>
        <v/>
      </c>
      <c r="BU88" s="36" t="str">
        <f t="shared" si="62"/>
        <v/>
      </c>
      <c r="BV88" s="55"/>
      <c r="BW88" s="36" t="str">
        <f t="shared" si="63"/>
        <v/>
      </c>
      <c r="BX88" s="36" t="str">
        <f t="shared" si="63"/>
        <v/>
      </c>
      <c r="BY88" s="31"/>
      <c r="BZ88" s="38"/>
      <c r="CB88" s="120" t="e">
        <f t="shared" ca="1" si="34"/>
        <v>#VALUE!</v>
      </c>
      <c r="CC88" s="2" t="e">
        <f t="shared" ca="1" si="64"/>
        <v>#VALUE!</v>
      </c>
    </row>
    <row r="89" spans="1:81" s="10" customFormat="1" ht="25.15" customHeight="1" x14ac:dyDescent="0.2">
      <c r="A89" s="52" t="str">
        <f t="shared" si="65"/>
        <v/>
      </c>
      <c r="B89" s="157" t="e">
        <f t="shared" ca="1" si="35"/>
        <v>#VALUE!</v>
      </c>
      <c r="C89" s="157" t="e">
        <f t="shared" si="36"/>
        <v>#VALUE!</v>
      </c>
      <c r="D89" s="29"/>
      <c r="E89" s="155" t="str">
        <f ca="1">IFERROR(INDIRECT(ADDRESS(MATCH(D89,CatModules!C:C,0),2,1,1,"CatModules")),"")</f>
        <v/>
      </c>
      <c r="F89" s="96"/>
      <c r="G89" s="156" t="str">
        <f ca="1">IFERROR(INDIRECT(ADDRESS(MATCH(CONCATENATE(E89,"-",F89),CatInt!K:K,0),3,1,1,"CatInt")),"")</f>
        <v/>
      </c>
      <c r="H89" s="45" t="str">
        <f>IF(F89="","",VLOOKUP(F89,#REF!,2,FALSE))</f>
        <v/>
      </c>
      <c r="I89" s="29"/>
      <c r="J89" s="155" t="e">
        <f t="shared" si="37"/>
        <v>#VALUE!</v>
      </c>
      <c r="K89" s="155" t="e">
        <f t="shared" si="38"/>
        <v>#VALUE!</v>
      </c>
      <c r="L89" s="153"/>
      <c r="M89" s="53"/>
      <c r="N89" s="175">
        <v>0</v>
      </c>
      <c r="O89" s="147"/>
      <c r="P89" s="175">
        <v>0</v>
      </c>
      <c r="Q89" s="30"/>
      <c r="R89" s="149" t="str">
        <f>IFERROR(VLOOKUP(Q89,Setup!D$16:E$25,2,FALSE),"")</f>
        <v/>
      </c>
      <c r="S89" s="51" t="str">
        <f ca="1">IFERROR(IF(OR(I89="",VLOOKUP(I89,CatCostInp!$E$2:$K$88,7,FALSE)=0),"",VLOOKUP(I89,CatCostInp!$E$2:$K$88,7,FALSE)),"")</f>
        <v/>
      </c>
      <c r="T89" s="159" t="e">
        <f>VLOOKUP(U89,#REF!,2,FALSE)</f>
        <v>#REF!</v>
      </c>
      <c r="U89" s="30"/>
      <c r="V89" s="1" t="str">
        <f ca="1">IF(U89=Setup!$C$10,"Grant",IF('PSM Costs'!U89=Setup!$C$11,"Local",IF('PSM Costs'!U89=Setup!$C$12,"Other","")))</f>
        <v/>
      </c>
      <c r="W89" s="33"/>
      <c r="X89" s="36">
        <v>1</v>
      </c>
      <c r="Y89" s="33"/>
      <c r="Z89" s="36" t="str">
        <f t="shared" si="39"/>
        <v/>
      </c>
      <c r="AA89" s="35"/>
      <c r="AB89" s="32" t="str">
        <f t="shared" si="40"/>
        <v/>
      </c>
      <c r="AC89" s="35"/>
      <c r="AD89" s="32" t="str">
        <f t="shared" si="41"/>
        <v/>
      </c>
      <c r="AE89" s="35"/>
      <c r="AF89" s="36" t="str">
        <f t="shared" si="42"/>
        <v/>
      </c>
      <c r="AG89" s="36" t="str">
        <f t="shared" si="43"/>
        <v/>
      </c>
      <c r="AH89" s="36" t="str">
        <f t="shared" si="44"/>
        <v/>
      </c>
      <c r="AI89" s="55"/>
      <c r="AJ89" s="37"/>
      <c r="AK89" s="36">
        <v>1</v>
      </c>
      <c r="AL89" s="35"/>
      <c r="AM89" s="32" t="str">
        <f t="shared" si="45"/>
        <v/>
      </c>
      <c r="AN89" s="35"/>
      <c r="AO89" s="32" t="str">
        <f t="shared" si="46"/>
        <v/>
      </c>
      <c r="AP89" s="35"/>
      <c r="AQ89" s="32" t="str">
        <f t="shared" si="47"/>
        <v/>
      </c>
      <c r="AR89" s="35"/>
      <c r="AS89" s="36" t="str">
        <f t="shared" si="48"/>
        <v/>
      </c>
      <c r="AT89" s="36" t="str">
        <f t="shared" si="49"/>
        <v/>
      </c>
      <c r="AU89" s="36" t="str">
        <f t="shared" si="50"/>
        <v/>
      </c>
      <c r="AV89" s="55"/>
      <c r="AW89" s="34"/>
      <c r="AX89" s="36">
        <v>1</v>
      </c>
      <c r="AY89" s="34"/>
      <c r="AZ89" s="32" t="str">
        <f t="shared" si="51"/>
        <v/>
      </c>
      <c r="BA89" s="34"/>
      <c r="BB89" s="32" t="str">
        <f t="shared" si="52"/>
        <v/>
      </c>
      <c r="BC89" s="34"/>
      <c r="BD89" s="32" t="str">
        <f t="shared" si="53"/>
        <v/>
      </c>
      <c r="BE89" s="35"/>
      <c r="BF89" s="36" t="str">
        <f t="shared" si="54"/>
        <v/>
      </c>
      <c r="BG89" s="36" t="str">
        <f t="shared" si="55"/>
        <v/>
      </c>
      <c r="BH89" s="36" t="str">
        <f t="shared" si="56"/>
        <v/>
      </c>
      <c r="BI89" s="55"/>
      <c r="BJ89" s="34"/>
      <c r="BK89" s="36">
        <v>1</v>
      </c>
      <c r="BL89" s="34"/>
      <c r="BM89" s="32" t="str">
        <f t="shared" si="57"/>
        <v/>
      </c>
      <c r="BN89" s="34"/>
      <c r="BO89" s="32" t="str">
        <f t="shared" si="58"/>
        <v/>
      </c>
      <c r="BP89" s="34"/>
      <c r="BQ89" s="32" t="str">
        <f t="shared" si="59"/>
        <v/>
      </c>
      <c r="BR89" s="34"/>
      <c r="BS89" s="36" t="str">
        <f t="shared" si="60"/>
        <v/>
      </c>
      <c r="BT89" s="36" t="str">
        <f t="shared" si="61"/>
        <v/>
      </c>
      <c r="BU89" s="36" t="str">
        <f t="shared" si="62"/>
        <v/>
      </c>
      <c r="BV89" s="55"/>
      <c r="BW89" s="36" t="str">
        <f t="shared" si="63"/>
        <v/>
      </c>
      <c r="BX89" s="36" t="str">
        <f t="shared" si="63"/>
        <v/>
      </c>
      <c r="BY89" s="31"/>
      <c r="BZ89" s="38"/>
      <c r="CB89" s="120" t="e">
        <f t="shared" ca="1" si="34"/>
        <v>#VALUE!</v>
      </c>
      <c r="CC89" s="2" t="e">
        <f t="shared" ca="1" si="64"/>
        <v>#VALUE!</v>
      </c>
    </row>
    <row r="90" spans="1:81" s="10" customFormat="1" ht="25.15" customHeight="1" x14ac:dyDescent="0.2">
      <c r="A90" s="52" t="str">
        <f t="shared" si="65"/>
        <v/>
      </c>
      <c r="B90" s="157" t="e">
        <f t="shared" ca="1" si="35"/>
        <v>#VALUE!</v>
      </c>
      <c r="C90" s="157" t="e">
        <f t="shared" si="36"/>
        <v>#VALUE!</v>
      </c>
      <c r="D90" s="29"/>
      <c r="E90" s="155" t="str">
        <f ca="1">IFERROR(INDIRECT(ADDRESS(MATCH(D90,CatModules!C:C,0),2,1,1,"CatModules")),"")</f>
        <v/>
      </c>
      <c r="F90" s="96"/>
      <c r="G90" s="156" t="str">
        <f ca="1">IFERROR(INDIRECT(ADDRESS(MATCH(CONCATENATE(E90,"-",F90),CatInt!K:K,0),3,1,1,"CatInt")),"")</f>
        <v/>
      </c>
      <c r="H90" s="45" t="str">
        <f>IF(F90="","",VLOOKUP(F90,#REF!,2,FALSE))</f>
        <v/>
      </c>
      <c r="I90" s="29"/>
      <c r="J90" s="155" t="e">
        <f t="shared" si="37"/>
        <v>#VALUE!</v>
      </c>
      <c r="K90" s="155" t="e">
        <f t="shared" si="38"/>
        <v>#VALUE!</v>
      </c>
      <c r="L90" s="153"/>
      <c r="M90" s="53"/>
      <c r="N90" s="175">
        <v>0</v>
      </c>
      <c r="O90" s="147"/>
      <c r="P90" s="175">
        <v>0</v>
      </c>
      <c r="Q90" s="30"/>
      <c r="R90" s="149" t="str">
        <f>IFERROR(VLOOKUP(Q90,Setup!D$16:E$25,2,FALSE),"")</f>
        <v/>
      </c>
      <c r="S90" s="51" t="str">
        <f ca="1">IFERROR(IF(OR(I90="",VLOOKUP(I90,CatCostInp!$E$2:$K$88,7,FALSE)=0),"",VLOOKUP(I90,CatCostInp!$E$2:$K$88,7,FALSE)),"")</f>
        <v/>
      </c>
      <c r="T90" s="159" t="e">
        <f>VLOOKUP(U90,#REF!,2,FALSE)</f>
        <v>#REF!</v>
      </c>
      <c r="U90" s="30"/>
      <c r="V90" s="1" t="str">
        <f ca="1">IF(U90=Setup!$C$10,"Grant",IF('PSM Costs'!U90=Setup!$C$11,"Local",IF('PSM Costs'!U90=Setup!$C$12,"Other","")))</f>
        <v/>
      </c>
      <c r="W90" s="33"/>
      <c r="X90" s="36">
        <v>1</v>
      </c>
      <c r="Y90" s="33"/>
      <c r="Z90" s="36" t="str">
        <f t="shared" si="39"/>
        <v/>
      </c>
      <c r="AA90" s="35"/>
      <c r="AB90" s="32" t="str">
        <f t="shared" si="40"/>
        <v/>
      </c>
      <c r="AC90" s="35"/>
      <c r="AD90" s="32" t="str">
        <f t="shared" si="41"/>
        <v/>
      </c>
      <c r="AE90" s="35"/>
      <c r="AF90" s="36" t="str">
        <f t="shared" si="42"/>
        <v/>
      </c>
      <c r="AG90" s="36" t="str">
        <f t="shared" si="43"/>
        <v/>
      </c>
      <c r="AH90" s="36" t="str">
        <f t="shared" si="44"/>
        <v/>
      </c>
      <c r="AI90" s="55"/>
      <c r="AJ90" s="37"/>
      <c r="AK90" s="36">
        <v>1</v>
      </c>
      <c r="AL90" s="35"/>
      <c r="AM90" s="32" t="str">
        <f t="shared" si="45"/>
        <v/>
      </c>
      <c r="AN90" s="35"/>
      <c r="AO90" s="32" t="str">
        <f t="shared" si="46"/>
        <v/>
      </c>
      <c r="AP90" s="35"/>
      <c r="AQ90" s="32" t="str">
        <f t="shared" si="47"/>
        <v/>
      </c>
      <c r="AR90" s="35"/>
      <c r="AS90" s="36" t="str">
        <f t="shared" si="48"/>
        <v/>
      </c>
      <c r="AT90" s="36" t="str">
        <f t="shared" si="49"/>
        <v/>
      </c>
      <c r="AU90" s="36" t="str">
        <f t="shared" si="50"/>
        <v/>
      </c>
      <c r="AV90" s="55"/>
      <c r="AW90" s="34"/>
      <c r="AX90" s="36">
        <v>1</v>
      </c>
      <c r="AY90" s="34"/>
      <c r="AZ90" s="32" t="str">
        <f t="shared" si="51"/>
        <v/>
      </c>
      <c r="BA90" s="34"/>
      <c r="BB90" s="32" t="str">
        <f t="shared" si="52"/>
        <v/>
      </c>
      <c r="BC90" s="34"/>
      <c r="BD90" s="32" t="str">
        <f t="shared" si="53"/>
        <v/>
      </c>
      <c r="BE90" s="35"/>
      <c r="BF90" s="36" t="str">
        <f t="shared" si="54"/>
        <v/>
      </c>
      <c r="BG90" s="36" t="str">
        <f t="shared" si="55"/>
        <v/>
      </c>
      <c r="BH90" s="36" t="str">
        <f t="shared" si="56"/>
        <v/>
      </c>
      <c r="BI90" s="55"/>
      <c r="BJ90" s="34"/>
      <c r="BK90" s="36">
        <v>1</v>
      </c>
      <c r="BL90" s="34"/>
      <c r="BM90" s="32" t="str">
        <f t="shared" si="57"/>
        <v/>
      </c>
      <c r="BN90" s="34"/>
      <c r="BO90" s="32" t="str">
        <f t="shared" si="58"/>
        <v/>
      </c>
      <c r="BP90" s="34"/>
      <c r="BQ90" s="32" t="str">
        <f t="shared" si="59"/>
        <v/>
      </c>
      <c r="BR90" s="34"/>
      <c r="BS90" s="36" t="str">
        <f t="shared" si="60"/>
        <v/>
      </c>
      <c r="BT90" s="36" t="str">
        <f t="shared" si="61"/>
        <v/>
      </c>
      <c r="BU90" s="36" t="str">
        <f t="shared" si="62"/>
        <v/>
      </c>
      <c r="BV90" s="55"/>
      <c r="BW90" s="36" t="str">
        <f t="shared" si="63"/>
        <v/>
      </c>
      <c r="BX90" s="36" t="str">
        <f t="shared" si="63"/>
        <v/>
      </c>
      <c r="BY90" s="31"/>
      <c r="BZ90" s="38"/>
      <c r="CB90" s="120" t="e">
        <f t="shared" ca="1" si="34"/>
        <v>#VALUE!</v>
      </c>
      <c r="CC90" s="2" t="e">
        <f t="shared" ca="1" si="64"/>
        <v>#VALUE!</v>
      </c>
    </row>
    <row r="91" spans="1:81" s="10" customFormat="1" ht="25.15" customHeight="1" x14ac:dyDescent="0.2">
      <c r="A91" s="52" t="str">
        <f t="shared" si="65"/>
        <v/>
      </c>
      <c r="B91" s="157" t="e">
        <f t="shared" ca="1" si="35"/>
        <v>#VALUE!</v>
      </c>
      <c r="C91" s="157" t="e">
        <f t="shared" si="36"/>
        <v>#VALUE!</v>
      </c>
      <c r="D91" s="29"/>
      <c r="E91" s="155" t="str">
        <f ca="1">IFERROR(INDIRECT(ADDRESS(MATCH(D91,CatModules!C:C,0),2,1,1,"CatModules")),"")</f>
        <v/>
      </c>
      <c r="F91" s="96"/>
      <c r="G91" s="156" t="str">
        <f ca="1">IFERROR(INDIRECT(ADDRESS(MATCH(CONCATENATE(E91,"-",F91),CatInt!K:K,0),3,1,1,"CatInt")),"")</f>
        <v/>
      </c>
      <c r="H91" s="45" t="str">
        <f>IF(F91="","",VLOOKUP(F91,#REF!,2,FALSE))</f>
        <v/>
      </c>
      <c r="I91" s="29"/>
      <c r="J91" s="155" t="e">
        <f t="shared" si="37"/>
        <v>#VALUE!</v>
      </c>
      <c r="K91" s="155" t="e">
        <f t="shared" si="38"/>
        <v>#VALUE!</v>
      </c>
      <c r="L91" s="153"/>
      <c r="M91" s="53"/>
      <c r="N91" s="175">
        <v>0</v>
      </c>
      <c r="O91" s="147"/>
      <c r="P91" s="175">
        <v>0</v>
      </c>
      <c r="Q91" s="30"/>
      <c r="R91" s="149" t="str">
        <f>IFERROR(VLOOKUP(Q91,Setup!D$16:E$25,2,FALSE),"")</f>
        <v/>
      </c>
      <c r="S91" s="51" t="str">
        <f ca="1">IFERROR(IF(OR(I91="",VLOOKUP(I91,CatCostInp!$E$2:$K$88,7,FALSE)=0),"",VLOOKUP(I91,CatCostInp!$E$2:$K$88,7,FALSE)),"")</f>
        <v/>
      </c>
      <c r="T91" s="159" t="e">
        <f>VLOOKUP(U91,#REF!,2,FALSE)</f>
        <v>#REF!</v>
      </c>
      <c r="U91" s="30"/>
      <c r="V91" s="1" t="str">
        <f ca="1">IF(U91=Setup!$C$10,"Grant",IF('PSM Costs'!U91=Setup!$C$11,"Local",IF('PSM Costs'!U91=Setup!$C$12,"Other","")))</f>
        <v/>
      </c>
      <c r="W91" s="33"/>
      <c r="X91" s="36">
        <v>1</v>
      </c>
      <c r="Y91" s="33"/>
      <c r="Z91" s="36" t="str">
        <f t="shared" si="39"/>
        <v/>
      </c>
      <c r="AA91" s="35"/>
      <c r="AB91" s="32" t="str">
        <f t="shared" si="40"/>
        <v/>
      </c>
      <c r="AC91" s="35"/>
      <c r="AD91" s="32" t="str">
        <f t="shared" si="41"/>
        <v/>
      </c>
      <c r="AE91" s="35"/>
      <c r="AF91" s="36" t="str">
        <f t="shared" si="42"/>
        <v/>
      </c>
      <c r="AG91" s="36" t="str">
        <f t="shared" si="43"/>
        <v/>
      </c>
      <c r="AH91" s="36" t="str">
        <f t="shared" si="44"/>
        <v/>
      </c>
      <c r="AI91" s="55"/>
      <c r="AJ91" s="37"/>
      <c r="AK91" s="36">
        <v>1</v>
      </c>
      <c r="AL91" s="35"/>
      <c r="AM91" s="32" t="str">
        <f t="shared" si="45"/>
        <v/>
      </c>
      <c r="AN91" s="35"/>
      <c r="AO91" s="32" t="str">
        <f t="shared" si="46"/>
        <v/>
      </c>
      <c r="AP91" s="35"/>
      <c r="AQ91" s="32" t="str">
        <f t="shared" si="47"/>
        <v/>
      </c>
      <c r="AR91" s="35"/>
      <c r="AS91" s="36" t="str">
        <f t="shared" si="48"/>
        <v/>
      </c>
      <c r="AT91" s="36" t="str">
        <f t="shared" si="49"/>
        <v/>
      </c>
      <c r="AU91" s="36" t="str">
        <f t="shared" si="50"/>
        <v/>
      </c>
      <c r="AV91" s="55"/>
      <c r="AW91" s="34"/>
      <c r="AX91" s="36">
        <v>1</v>
      </c>
      <c r="AY91" s="34"/>
      <c r="AZ91" s="32" t="str">
        <f t="shared" si="51"/>
        <v/>
      </c>
      <c r="BA91" s="34"/>
      <c r="BB91" s="32" t="str">
        <f t="shared" si="52"/>
        <v/>
      </c>
      <c r="BC91" s="34"/>
      <c r="BD91" s="32" t="str">
        <f t="shared" si="53"/>
        <v/>
      </c>
      <c r="BE91" s="35"/>
      <c r="BF91" s="36" t="str">
        <f t="shared" si="54"/>
        <v/>
      </c>
      <c r="BG91" s="36" t="str">
        <f t="shared" si="55"/>
        <v/>
      </c>
      <c r="BH91" s="36" t="str">
        <f t="shared" si="56"/>
        <v/>
      </c>
      <c r="BI91" s="55"/>
      <c r="BJ91" s="34"/>
      <c r="BK91" s="36">
        <v>1</v>
      </c>
      <c r="BL91" s="34"/>
      <c r="BM91" s="32" t="str">
        <f t="shared" si="57"/>
        <v/>
      </c>
      <c r="BN91" s="34"/>
      <c r="BO91" s="32" t="str">
        <f t="shared" si="58"/>
        <v/>
      </c>
      <c r="BP91" s="34"/>
      <c r="BQ91" s="32" t="str">
        <f t="shared" si="59"/>
        <v/>
      </c>
      <c r="BR91" s="34"/>
      <c r="BS91" s="36" t="str">
        <f t="shared" si="60"/>
        <v/>
      </c>
      <c r="BT91" s="36" t="str">
        <f t="shared" si="61"/>
        <v/>
      </c>
      <c r="BU91" s="36" t="str">
        <f t="shared" si="62"/>
        <v/>
      </c>
      <c r="BV91" s="55"/>
      <c r="BW91" s="36" t="str">
        <f t="shared" si="63"/>
        <v/>
      </c>
      <c r="BX91" s="36" t="str">
        <f t="shared" si="63"/>
        <v/>
      </c>
      <c r="BY91" s="31"/>
      <c r="BZ91" s="38"/>
      <c r="CB91" s="120" t="e">
        <f t="shared" ca="1" si="34"/>
        <v>#VALUE!</v>
      </c>
      <c r="CC91" s="2" t="e">
        <f t="shared" ca="1" si="64"/>
        <v>#VALUE!</v>
      </c>
    </row>
    <row r="92" spans="1:81" s="10" customFormat="1" ht="25.15" customHeight="1" x14ac:dyDescent="0.2">
      <c r="A92" s="52" t="str">
        <f t="shared" si="65"/>
        <v/>
      </c>
      <c r="B92" s="157" t="e">
        <f t="shared" ca="1" si="35"/>
        <v>#VALUE!</v>
      </c>
      <c r="C92" s="157" t="e">
        <f t="shared" si="36"/>
        <v>#VALUE!</v>
      </c>
      <c r="D92" s="29"/>
      <c r="E92" s="155" t="str">
        <f ca="1">IFERROR(INDIRECT(ADDRESS(MATCH(D92,CatModules!C:C,0),2,1,1,"CatModules")),"")</f>
        <v/>
      </c>
      <c r="F92" s="96"/>
      <c r="G92" s="156" t="str">
        <f ca="1">IFERROR(INDIRECT(ADDRESS(MATCH(CONCATENATE(E92,"-",F92),CatInt!K:K,0),3,1,1,"CatInt")),"")</f>
        <v/>
      </c>
      <c r="H92" s="45" t="str">
        <f>IF(F92="","",VLOOKUP(F92,#REF!,2,FALSE))</f>
        <v/>
      </c>
      <c r="I92" s="29"/>
      <c r="J92" s="155" t="e">
        <f t="shared" si="37"/>
        <v>#VALUE!</v>
      </c>
      <c r="K92" s="155" t="e">
        <f t="shared" si="38"/>
        <v>#VALUE!</v>
      </c>
      <c r="L92" s="153"/>
      <c r="M92" s="53"/>
      <c r="N92" s="175">
        <v>0</v>
      </c>
      <c r="O92" s="147"/>
      <c r="P92" s="175">
        <v>0</v>
      </c>
      <c r="Q92" s="30"/>
      <c r="R92" s="149" t="str">
        <f>IFERROR(VLOOKUP(Q92,Setup!D$16:E$25,2,FALSE),"")</f>
        <v/>
      </c>
      <c r="S92" s="51" t="str">
        <f ca="1">IFERROR(IF(OR(I92="",VLOOKUP(I92,CatCostInp!$E$2:$K$88,7,FALSE)=0),"",VLOOKUP(I92,CatCostInp!$E$2:$K$88,7,FALSE)),"")</f>
        <v/>
      </c>
      <c r="T92" s="159" t="e">
        <f>VLOOKUP(U92,#REF!,2,FALSE)</f>
        <v>#REF!</v>
      </c>
      <c r="U92" s="30"/>
      <c r="V92" s="1" t="str">
        <f ca="1">IF(U92=Setup!$C$10,"Grant",IF('PSM Costs'!U92=Setup!$C$11,"Local",IF('PSM Costs'!U92=Setup!$C$12,"Other","")))</f>
        <v/>
      </c>
      <c r="W92" s="33"/>
      <c r="X92" s="36">
        <v>1</v>
      </c>
      <c r="Y92" s="33"/>
      <c r="Z92" s="36" t="str">
        <f t="shared" si="39"/>
        <v/>
      </c>
      <c r="AA92" s="35"/>
      <c r="AB92" s="32" t="str">
        <f t="shared" si="40"/>
        <v/>
      </c>
      <c r="AC92" s="35"/>
      <c r="AD92" s="32" t="str">
        <f t="shared" si="41"/>
        <v/>
      </c>
      <c r="AE92" s="35"/>
      <c r="AF92" s="36" t="str">
        <f t="shared" si="42"/>
        <v/>
      </c>
      <c r="AG92" s="36" t="str">
        <f t="shared" si="43"/>
        <v/>
      </c>
      <c r="AH92" s="36" t="str">
        <f t="shared" si="44"/>
        <v/>
      </c>
      <c r="AI92" s="55"/>
      <c r="AJ92" s="37"/>
      <c r="AK92" s="36">
        <v>1</v>
      </c>
      <c r="AL92" s="35"/>
      <c r="AM92" s="32" t="str">
        <f t="shared" si="45"/>
        <v/>
      </c>
      <c r="AN92" s="35"/>
      <c r="AO92" s="32" t="str">
        <f t="shared" si="46"/>
        <v/>
      </c>
      <c r="AP92" s="35"/>
      <c r="AQ92" s="32" t="str">
        <f t="shared" si="47"/>
        <v/>
      </c>
      <c r="AR92" s="35"/>
      <c r="AS92" s="36" t="str">
        <f t="shared" si="48"/>
        <v/>
      </c>
      <c r="AT92" s="36" t="str">
        <f t="shared" si="49"/>
        <v/>
      </c>
      <c r="AU92" s="36" t="str">
        <f t="shared" si="50"/>
        <v/>
      </c>
      <c r="AV92" s="55"/>
      <c r="AW92" s="34"/>
      <c r="AX92" s="36">
        <v>1</v>
      </c>
      <c r="AY92" s="34"/>
      <c r="AZ92" s="32" t="str">
        <f t="shared" si="51"/>
        <v/>
      </c>
      <c r="BA92" s="34"/>
      <c r="BB92" s="32" t="str">
        <f t="shared" si="52"/>
        <v/>
      </c>
      <c r="BC92" s="34"/>
      <c r="BD92" s="32" t="str">
        <f t="shared" si="53"/>
        <v/>
      </c>
      <c r="BE92" s="35"/>
      <c r="BF92" s="36" t="str">
        <f t="shared" si="54"/>
        <v/>
      </c>
      <c r="BG92" s="36" t="str">
        <f t="shared" si="55"/>
        <v/>
      </c>
      <c r="BH92" s="36" t="str">
        <f t="shared" si="56"/>
        <v/>
      </c>
      <c r="BI92" s="55"/>
      <c r="BJ92" s="34"/>
      <c r="BK92" s="36">
        <v>1</v>
      </c>
      <c r="BL92" s="34"/>
      <c r="BM92" s="32" t="str">
        <f t="shared" si="57"/>
        <v/>
      </c>
      <c r="BN92" s="34"/>
      <c r="BO92" s="32" t="str">
        <f t="shared" si="58"/>
        <v/>
      </c>
      <c r="BP92" s="34"/>
      <c r="BQ92" s="32" t="str">
        <f t="shared" si="59"/>
        <v/>
      </c>
      <c r="BR92" s="34"/>
      <c r="BS92" s="36" t="str">
        <f t="shared" si="60"/>
        <v/>
      </c>
      <c r="BT92" s="36" t="str">
        <f t="shared" si="61"/>
        <v/>
      </c>
      <c r="BU92" s="36" t="str">
        <f t="shared" si="62"/>
        <v/>
      </c>
      <c r="BV92" s="55"/>
      <c r="BW92" s="36" t="str">
        <f t="shared" si="63"/>
        <v/>
      </c>
      <c r="BX92" s="36" t="str">
        <f t="shared" si="63"/>
        <v/>
      </c>
      <c r="BY92" s="31"/>
      <c r="BZ92" s="38"/>
      <c r="CB92" s="120" t="e">
        <f t="shared" ca="1" si="34"/>
        <v>#VALUE!</v>
      </c>
      <c r="CC92" s="2" t="e">
        <f t="shared" ca="1" si="64"/>
        <v>#VALUE!</v>
      </c>
    </row>
    <row r="93" spans="1:81" s="10" customFormat="1" ht="25.15" customHeight="1" x14ac:dyDescent="0.2">
      <c r="A93" s="52" t="str">
        <f t="shared" si="65"/>
        <v/>
      </c>
      <c r="B93" s="157" t="e">
        <f t="shared" ca="1" si="35"/>
        <v>#VALUE!</v>
      </c>
      <c r="C93" s="157" t="e">
        <f t="shared" si="36"/>
        <v>#VALUE!</v>
      </c>
      <c r="D93" s="29"/>
      <c r="E93" s="155" t="str">
        <f ca="1">IFERROR(INDIRECT(ADDRESS(MATCH(D93,CatModules!C:C,0),2,1,1,"CatModules")),"")</f>
        <v/>
      </c>
      <c r="F93" s="96"/>
      <c r="G93" s="156" t="str">
        <f ca="1">IFERROR(INDIRECT(ADDRESS(MATCH(CONCATENATE(E93,"-",F93),CatInt!K:K,0),3,1,1,"CatInt")),"")</f>
        <v/>
      </c>
      <c r="H93" s="45" t="str">
        <f>IF(F93="","",VLOOKUP(F93,#REF!,2,FALSE))</f>
        <v/>
      </c>
      <c r="I93" s="29"/>
      <c r="J93" s="155" t="e">
        <f t="shared" si="37"/>
        <v>#VALUE!</v>
      </c>
      <c r="K93" s="155" t="e">
        <f t="shared" si="38"/>
        <v>#VALUE!</v>
      </c>
      <c r="L93" s="153"/>
      <c r="M93" s="53"/>
      <c r="N93" s="175">
        <v>0</v>
      </c>
      <c r="O93" s="147"/>
      <c r="P93" s="175">
        <v>0</v>
      </c>
      <c r="Q93" s="30"/>
      <c r="R93" s="149" t="str">
        <f>IFERROR(VLOOKUP(Q93,Setup!D$16:E$25,2,FALSE),"")</f>
        <v/>
      </c>
      <c r="S93" s="51" t="str">
        <f ca="1">IFERROR(IF(OR(I93="",VLOOKUP(I93,CatCostInp!$E$2:$K$88,7,FALSE)=0),"",VLOOKUP(I93,CatCostInp!$E$2:$K$88,7,FALSE)),"")</f>
        <v/>
      </c>
      <c r="T93" s="159" t="e">
        <f>VLOOKUP(U93,#REF!,2,FALSE)</f>
        <v>#REF!</v>
      </c>
      <c r="U93" s="30"/>
      <c r="V93" s="1" t="str">
        <f ca="1">IF(U93=Setup!$C$10,"Grant",IF('PSM Costs'!U93=Setup!$C$11,"Local",IF('PSM Costs'!U93=Setup!$C$12,"Other","")))</f>
        <v/>
      </c>
      <c r="W93" s="33"/>
      <c r="X93" s="36">
        <v>1</v>
      </c>
      <c r="Y93" s="33"/>
      <c r="Z93" s="36" t="str">
        <f t="shared" si="39"/>
        <v/>
      </c>
      <c r="AA93" s="35"/>
      <c r="AB93" s="32" t="str">
        <f t="shared" si="40"/>
        <v/>
      </c>
      <c r="AC93" s="35"/>
      <c r="AD93" s="32" t="str">
        <f t="shared" si="41"/>
        <v/>
      </c>
      <c r="AE93" s="35"/>
      <c r="AF93" s="36" t="str">
        <f t="shared" si="42"/>
        <v/>
      </c>
      <c r="AG93" s="36" t="str">
        <f t="shared" si="43"/>
        <v/>
      </c>
      <c r="AH93" s="36" t="str">
        <f t="shared" si="44"/>
        <v/>
      </c>
      <c r="AI93" s="55"/>
      <c r="AJ93" s="37"/>
      <c r="AK93" s="36">
        <v>1</v>
      </c>
      <c r="AL93" s="35"/>
      <c r="AM93" s="32" t="str">
        <f t="shared" si="45"/>
        <v/>
      </c>
      <c r="AN93" s="35"/>
      <c r="AO93" s="32" t="str">
        <f t="shared" si="46"/>
        <v/>
      </c>
      <c r="AP93" s="35"/>
      <c r="AQ93" s="32" t="str">
        <f t="shared" si="47"/>
        <v/>
      </c>
      <c r="AR93" s="35"/>
      <c r="AS93" s="36" t="str">
        <f t="shared" si="48"/>
        <v/>
      </c>
      <c r="AT93" s="36" t="str">
        <f t="shared" si="49"/>
        <v/>
      </c>
      <c r="AU93" s="36" t="str">
        <f t="shared" si="50"/>
        <v/>
      </c>
      <c r="AV93" s="55"/>
      <c r="AW93" s="34"/>
      <c r="AX93" s="36">
        <v>1</v>
      </c>
      <c r="AY93" s="34"/>
      <c r="AZ93" s="32" t="str">
        <f t="shared" si="51"/>
        <v/>
      </c>
      <c r="BA93" s="34"/>
      <c r="BB93" s="32" t="str">
        <f t="shared" si="52"/>
        <v/>
      </c>
      <c r="BC93" s="34"/>
      <c r="BD93" s="32" t="str">
        <f t="shared" si="53"/>
        <v/>
      </c>
      <c r="BE93" s="35"/>
      <c r="BF93" s="36" t="str">
        <f t="shared" si="54"/>
        <v/>
      </c>
      <c r="BG93" s="36" t="str">
        <f t="shared" si="55"/>
        <v/>
      </c>
      <c r="BH93" s="36" t="str">
        <f t="shared" si="56"/>
        <v/>
      </c>
      <c r="BI93" s="55"/>
      <c r="BJ93" s="34"/>
      <c r="BK93" s="36">
        <v>1</v>
      </c>
      <c r="BL93" s="34"/>
      <c r="BM93" s="32" t="str">
        <f t="shared" si="57"/>
        <v/>
      </c>
      <c r="BN93" s="34"/>
      <c r="BO93" s="32" t="str">
        <f t="shared" si="58"/>
        <v/>
      </c>
      <c r="BP93" s="34"/>
      <c r="BQ93" s="32" t="str">
        <f t="shared" si="59"/>
        <v/>
      </c>
      <c r="BR93" s="34"/>
      <c r="BS93" s="36" t="str">
        <f t="shared" si="60"/>
        <v/>
      </c>
      <c r="BT93" s="36" t="str">
        <f t="shared" si="61"/>
        <v/>
      </c>
      <c r="BU93" s="36" t="str">
        <f t="shared" si="62"/>
        <v/>
      </c>
      <c r="BV93" s="55"/>
      <c r="BW93" s="36" t="str">
        <f t="shared" si="63"/>
        <v/>
      </c>
      <c r="BX93" s="36" t="str">
        <f t="shared" si="63"/>
        <v/>
      </c>
      <c r="BY93" s="31"/>
      <c r="BZ93" s="38"/>
      <c r="CB93" s="120" t="e">
        <f t="shared" ca="1" si="34"/>
        <v>#VALUE!</v>
      </c>
      <c r="CC93" s="2" t="e">
        <f t="shared" ca="1" si="64"/>
        <v>#VALUE!</v>
      </c>
    </row>
    <row r="94" spans="1:81" s="10" customFormat="1" ht="25.15" customHeight="1" x14ac:dyDescent="0.2">
      <c r="A94" s="52" t="str">
        <f t="shared" si="65"/>
        <v/>
      </c>
      <c r="B94" s="157" t="e">
        <f t="shared" ca="1" si="35"/>
        <v>#VALUE!</v>
      </c>
      <c r="C94" s="157" t="e">
        <f t="shared" si="36"/>
        <v>#VALUE!</v>
      </c>
      <c r="D94" s="29"/>
      <c r="E94" s="155" t="str">
        <f ca="1">IFERROR(INDIRECT(ADDRESS(MATCH(D94,CatModules!C:C,0),2,1,1,"CatModules")),"")</f>
        <v/>
      </c>
      <c r="F94" s="96"/>
      <c r="G94" s="156" t="str">
        <f ca="1">IFERROR(INDIRECT(ADDRESS(MATCH(CONCATENATE(E94,"-",F94),CatInt!K:K,0),3,1,1,"CatInt")),"")</f>
        <v/>
      </c>
      <c r="H94" s="45" t="str">
        <f>IF(F94="","",VLOOKUP(F94,#REF!,2,FALSE))</f>
        <v/>
      </c>
      <c r="I94" s="29"/>
      <c r="J94" s="155" t="e">
        <f t="shared" si="37"/>
        <v>#VALUE!</v>
      </c>
      <c r="K94" s="155" t="e">
        <f t="shared" si="38"/>
        <v>#VALUE!</v>
      </c>
      <c r="L94" s="153"/>
      <c r="M94" s="53"/>
      <c r="N94" s="175">
        <v>0</v>
      </c>
      <c r="O94" s="147"/>
      <c r="P94" s="175">
        <v>0</v>
      </c>
      <c r="Q94" s="30"/>
      <c r="R94" s="149" t="str">
        <f>IFERROR(VLOOKUP(Q94,Setup!D$16:E$25,2,FALSE),"")</f>
        <v/>
      </c>
      <c r="S94" s="51" t="str">
        <f ca="1">IFERROR(IF(OR(I94="",VLOOKUP(I94,CatCostInp!$E$2:$K$88,7,FALSE)=0),"",VLOOKUP(I94,CatCostInp!$E$2:$K$88,7,FALSE)),"")</f>
        <v/>
      </c>
      <c r="T94" s="159" t="e">
        <f>VLOOKUP(U94,#REF!,2,FALSE)</f>
        <v>#REF!</v>
      </c>
      <c r="U94" s="30"/>
      <c r="V94" s="1" t="str">
        <f ca="1">IF(U94=Setup!$C$10,"Grant",IF('PSM Costs'!U94=Setup!$C$11,"Local",IF('PSM Costs'!U94=Setup!$C$12,"Other","")))</f>
        <v/>
      </c>
      <c r="W94" s="33"/>
      <c r="X94" s="36">
        <v>1</v>
      </c>
      <c r="Y94" s="33"/>
      <c r="Z94" s="36" t="str">
        <f t="shared" si="39"/>
        <v/>
      </c>
      <c r="AA94" s="35"/>
      <c r="AB94" s="32" t="str">
        <f t="shared" si="40"/>
        <v/>
      </c>
      <c r="AC94" s="35"/>
      <c r="AD94" s="32" t="str">
        <f t="shared" si="41"/>
        <v/>
      </c>
      <c r="AE94" s="35"/>
      <c r="AF94" s="36" t="str">
        <f t="shared" si="42"/>
        <v/>
      </c>
      <c r="AG94" s="36" t="str">
        <f t="shared" si="43"/>
        <v/>
      </c>
      <c r="AH94" s="36" t="str">
        <f t="shared" si="44"/>
        <v/>
      </c>
      <c r="AI94" s="55"/>
      <c r="AJ94" s="37"/>
      <c r="AK94" s="36">
        <v>1</v>
      </c>
      <c r="AL94" s="35"/>
      <c r="AM94" s="32" t="str">
        <f t="shared" si="45"/>
        <v/>
      </c>
      <c r="AN94" s="35"/>
      <c r="AO94" s="32" t="str">
        <f t="shared" si="46"/>
        <v/>
      </c>
      <c r="AP94" s="35"/>
      <c r="AQ94" s="32" t="str">
        <f t="shared" si="47"/>
        <v/>
      </c>
      <c r="AR94" s="35"/>
      <c r="AS94" s="36" t="str">
        <f t="shared" si="48"/>
        <v/>
      </c>
      <c r="AT94" s="36" t="str">
        <f t="shared" si="49"/>
        <v/>
      </c>
      <c r="AU94" s="36" t="str">
        <f t="shared" si="50"/>
        <v/>
      </c>
      <c r="AV94" s="55"/>
      <c r="AW94" s="34"/>
      <c r="AX94" s="36">
        <v>1</v>
      </c>
      <c r="AY94" s="34"/>
      <c r="AZ94" s="32" t="str">
        <f t="shared" si="51"/>
        <v/>
      </c>
      <c r="BA94" s="34"/>
      <c r="BB94" s="32" t="str">
        <f t="shared" si="52"/>
        <v/>
      </c>
      <c r="BC94" s="34"/>
      <c r="BD94" s="32" t="str">
        <f t="shared" si="53"/>
        <v/>
      </c>
      <c r="BE94" s="35"/>
      <c r="BF94" s="36" t="str">
        <f t="shared" si="54"/>
        <v/>
      </c>
      <c r="BG94" s="36" t="str">
        <f t="shared" si="55"/>
        <v/>
      </c>
      <c r="BH94" s="36" t="str">
        <f t="shared" si="56"/>
        <v/>
      </c>
      <c r="BI94" s="55"/>
      <c r="BJ94" s="34"/>
      <c r="BK94" s="36">
        <v>1</v>
      </c>
      <c r="BL94" s="34"/>
      <c r="BM94" s="32" t="str">
        <f t="shared" si="57"/>
        <v/>
      </c>
      <c r="BN94" s="34"/>
      <c r="BO94" s="32" t="str">
        <f t="shared" si="58"/>
        <v/>
      </c>
      <c r="BP94" s="34"/>
      <c r="BQ94" s="32" t="str">
        <f t="shared" si="59"/>
        <v/>
      </c>
      <c r="BR94" s="34"/>
      <c r="BS94" s="36" t="str">
        <f t="shared" si="60"/>
        <v/>
      </c>
      <c r="BT94" s="36" t="str">
        <f t="shared" si="61"/>
        <v/>
      </c>
      <c r="BU94" s="36" t="str">
        <f t="shared" si="62"/>
        <v/>
      </c>
      <c r="BV94" s="55"/>
      <c r="BW94" s="36" t="str">
        <f t="shared" si="63"/>
        <v/>
      </c>
      <c r="BX94" s="36" t="str">
        <f t="shared" si="63"/>
        <v/>
      </c>
      <c r="BY94" s="31"/>
      <c r="BZ94" s="38"/>
      <c r="CB94" s="120" t="e">
        <f t="shared" ca="1" si="34"/>
        <v>#VALUE!</v>
      </c>
      <c r="CC94" s="2" t="e">
        <f t="shared" ca="1" si="64"/>
        <v>#VALUE!</v>
      </c>
    </row>
    <row r="95" spans="1:81" s="10" customFormat="1" ht="25.15" customHeight="1" x14ac:dyDescent="0.2">
      <c r="A95" s="52" t="str">
        <f t="shared" si="65"/>
        <v/>
      </c>
      <c r="B95" s="157" t="e">
        <f t="shared" ca="1" si="35"/>
        <v>#VALUE!</v>
      </c>
      <c r="C95" s="157" t="e">
        <f t="shared" si="36"/>
        <v>#VALUE!</v>
      </c>
      <c r="D95" s="29"/>
      <c r="E95" s="155" t="str">
        <f ca="1">IFERROR(INDIRECT(ADDRESS(MATCH(D95,CatModules!C:C,0),2,1,1,"CatModules")),"")</f>
        <v/>
      </c>
      <c r="F95" s="96"/>
      <c r="G95" s="156" t="str">
        <f ca="1">IFERROR(INDIRECT(ADDRESS(MATCH(CONCATENATE(E95,"-",F95),CatInt!K:K,0),3,1,1,"CatInt")),"")</f>
        <v/>
      </c>
      <c r="H95" s="45" t="str">
        <f>IF(F95="","",VLOOKUP(F95,#REF!,2,FALSE))</f>
        <v/>
      </c>
      <c r="I95" s="29"/>
      <c r="J95" s="155" t="e">
        <f t="shared" si="37"/>
        <v>#VALUE!</v>
      </c>
      <c r="K95" s="155" t="e">
        <f t="shared" si="38"/>
        <v>#VALUE!</v>
      </c>
      <c r="L95" s="153"/>
      <c r="M95" s="53"/>
      <c r="N95" s="175">
        <v>0</v>
      </c>
      <c r="O95" s="147"/>
      <c r="P95" s="175">
        <v>0</v>
      </c>
      <c r="Q95" s="30"/>
      <c r="R95" s="149" t="str">
        <f>IFERROR(VLOOKUP(Q95,Setup!D$16:E$25,2,FALSE),"")</f>
        <v/>
      </c>
      <c r="S95" s="51" t="str">
        <f ca="1">IFERROR(IF(OR(I95="",VLOOKUP(I95,CatCostInp!$E$2:$K$88,7,FALSE)=0),"",VLOOKUP(I95,CatCostInp!$E$2:$K$88,7,FALSE)),"")</f>
        <v/>
      </c>
      <c r="T95" s="159" t="e">
        <f>VLOOKUP(U95,#REF!,2,FALSE)</f>
        <v>#REF!</v>
      </c>
      <c r="U95" s="30"/>
      <c r="V95" s="1" t="str">
        <f ca="1">IF(U95=Setup!$C$10,"Grant",IF('PSM Costs'!U95=Setup!$C$11,"Local",IF('PSM Costs'!U95=Setup!$C$12,"Other","")))</f>
        <v/>
      </c>
      <c r="W95" s="33"/>
      <c r="X95" s="36">
        <v>1</v>
      </c>
      <c r="Y95" s="33"/>
      <c r="Z95" s="36" t="str">
        <f t="shared" si="39"/>
        <v/>
      </c>
      <c r="AA95" s="35"/>
      <c r="AB95" s="32" t="str">
        <f t="shared" si="40"/>
        <v/>
      </c>
      <c r="AC95" s="35"/>
      <c r="AD95" s="32" t="str">
        <f t="shared" si="41"/>
        <v/>
      </c>
      <c r="AE95" s="35"/>
      <c r="AF95" s="36" t="str">
        <f t="shared" si="42"/>
        <v/>
      </c>
      <c r="AG95" s="36" t="str">
        <f t="shared" si="43"/>
        <v/>
      </c>
      <c r="AH95" s="36" t="str">
        <f t="shared" si="44"/>
        <v/>
      </c>
      <c r="AI95" s="55"/>
      <c r="AJ95" s="37"/>
      <c r="AK95" s="36">
        <v>1</v>
      </c>
      <c r="AL95" s="35"/>
      <c r="AM95" s="32" t="str">
        <f t="shared" si="45"/>
        <v/>
      </c>
      <c r="AN95" s="35"/>
      <c r="AO95" s="32" t="str">
        <f t="shared" si="46"/>
        <v/>
      </c>
      <c r="AP95" s="35"/>
      <c r="AQ95" s="32" t="str">
        <f t="shared" si="47"/>
        <v/>
      </c>
      <c r="AR95" s="35"/>
      <c r="AS95" s="36" t="str">
        <f t="shared" si="48"/>
        <v/>
      </c>
      <c r="AT95" s="36" t="str">
        <f t="shared" si="49"/>
        <v/>
      </c>
      <c r="AU95" s="36" t="str">
        <f t="shared" si="50"/>
        <v/>
      </c>
      <c r="AV95" s="55"/>
      <c r="AW95" s="34"/>
      <c r="AX95" s="36">
        <v>1</v>
      </c>
      <c r="AY95" s="34"/>
      <c r="AZ95" s="32" t="str">
        <f t="shared" si="51"/>
        <v/>
      </c>
      <c r="BA95" s="34"/>
      <c r="BB95" s="32" t="str">
        <f t="shared" si="52"/>
        <v/>
      </c>
      <c r="BC95" s="34"/>
      <c r="BD95" s="32" t="str">
        <f t="shared" si="53"/>
        <v/>
      </c>
      <c r="BE95" s="35"/>
      <c r="BF95" s="36" t="str">
        <f t="shared" si="54"/>
        <v/>
      </c>
      <c r="BG95" s="36" t="str">
        <f t="shared" si="55"/>
        <v/>
      </c>
      <c r="BH95" s="36" t="str">
        <f t="shared" si="56"/>
        <v/>
      </c>
      <c r="BI95" s="55"/>
      <c r="BJ95" s="34"/>
      <c r="BK95" s="36">
        <v>1</v>
      </c>
      <c r="BL95" s="34"/>
      <c r="BM95" s="32" t="str">
        <f t="shared" si="57"/>
        <v/>
      </c>
      <c r="BN95" s="34"/>
      <c r="BO95" s="32" t="str">
        <f t="shared" si="58"/>
        <v/>
      </c>
      <c r="BP95" s="34"/>
      <c r="BQ95" s="32" t="str">
        <f t="shared" si="59"/>
        <v/>
      </c>
      <c r="BR95" s="34"/>
      <c r="BS95" s="36" t="str">
        <f t="shared" si="60"/>
        <v/>
      </c>
      <c r="BT95" s="36" t="str">
        <f t="shared" si="61"/>
        <v/>
      </c>
      <c r="BU95" s="36" t="str">
        <f t="shared" si="62"/>
        <v/>
      </c>
      <c r="BV95" s="55"/>
      <c r="BW95" s="36" t="str">
        <f t="shared" si="63"/>
        <v/>
      </c>
      <c r="BX95" s="36" t="str">
        <f t="shared" si="63"/>
        <v/>
      </c>
      <c r="BY95" s="31"/>
      <c r="BZ95" s="38"/>
      <c r="CB95" s="120" t="e">
        <f t="shared" ca="1" si="34"/>
        <v>#VALUE!</v>
      </c>
      <c r="CC95" s="2" t="e">
        <f t="shared" ca="1" si="64"/>
        <v>#VALUE!</v>
      </c>
    </row>
    <row r="96" spans="1:81" s="10" customFormat="1" ht="25.15" customHeight="1" x14ac:dyDescent="0.2">
      <c r="A96" s="52" t="str">
        <f t="shared" si="65"/>
        <v/>
      </c>
      <c r="B96" s="157" t="e">
        <f t="shared" ca="1" si="35"/>
        <v>#VALUE!</v>
      </c>
      <c r="C96" s="157" t="e">
        <f t="shared" si="36"/>
        <v>#VALUE!</v>
      </c>
      <c r="D96" s="29"/>
      <c r="E96" s="155" t="str">
        <f ca="1">IFERROR(INDIRECT(ADDRESS(MATCH(D96,CatModules!C:C,0),2,1,1,"CatModules")),"")</f>
        <v/>
      </c>
      <c r="F96" s="96"/>
      <c r="G96" s="156" t="str">
        <f ca="1">IFERROR(INDIRECT(ADDRESS(MATCH(CONCATENATE(E96,"-",F96),CatInt!K:K,0),3,1,1,"CatInt")),"")</f>
        <v/>
      </c>
      <c r="H96" s="45" t="str">
        <f>IF(F96="","",VLOOKUP(F96,#REF!,2,FALSE))</f>
        <v/>
      </c>
      <c r="I96" s="29"/>
      <c r="J96" s="155" t="e">
        <f t="shared" si="37"/>
        <v>#VALUE!</v>
      </c>
      <c r="K96" s="155" t="e">
        <f t="shared" si="38"/>
        <v>#VALUE!</v>
      </c>
      <c r="L96" s="153"/>
      <c r="M96" s="53"/>
      <c r="N96" s="175">
        <v>0</v>
      </c>
      <c r="O96" s="147"/>
      <c r="P96" s="175">
        <v>0</v>
      </c>
      <c r="Q96" s="30"/>
      <c r="R96" s="149" t="str">
        <f>IFERROR(VLOOKUP(Q96,Setup!D$16:E$25,2,FALSE),"")</f>
        <v/>
      </c>
      <c r="S96" s="51" t="str">
        <f ca="1">IFERROR(IF(OR(I96="",VLOOKUP(I96,CatCostInp!$E$2:$K$88,7,FALSE)=0),"",VLOOKUP(I96,CatCostInp!$E$2:$K$88,7,FALSE)),"")</f>
        <v/>
      </c>
      <c r="T96" s="159" t="e">
        <f>VLOOKUP(U96,#REF!,2,FALSE)</f>
        <v>#REF!</v>
      </c>
      <c r="U96" s="30"/>
      <c r="V96" s="1" t="str">
        <f ca="1">IF(U96=Setup!$C$10,"Grant",IF('PSM Costs'!U96=Setup!$C$11,"Local",IF('PSM Costs'!U96=Setup!$C$12,"Other","")))</f>
        <v/>
      </c>
      <c r="W96" s="33"/>
      <c r="X96" s="36">
        <v>1</v>
      </c>
      <c r="Y96" s="33"/>
      <c r="Z96" s="36" t="str">
        <f t="shared" si="39"/>
        <v/>
      </c>
      <c r="AA96" s="35"/>
      <c r="AB96" s="32" t="str">
        <f t="shared" si="40"/>
        <v/>
      </c>
      <c r="AC96" s="35"/>
      <c r="AD96" s="32" t="str">
        <f t="shared" si="41"/>
        <v/>
      </c>
      <c r="AE96" s="35"/>
      <c r="AF96" s="36" t="str">
        <f t="shared" si="42"/>
        <v/>
      </c>
      <c r="AG96" s="36" t="str">
        <f t="shared" si="43"/>
        <v/>
      </c>
      <c r="AH96" s="36" t="str">
        <f t="shared" si="44"/>
        <v/>
      </c>
      <c r="AI96" s="55"/>
      <c r="AJ96" s="37"/>
      <c r="AK96" s="36">
        <v>1</v>
      </c>
      <c r="AL96" s="35"/>
      <c r="AM96" s="32" t="str">
        <f t="shared" si="45"/>
        <v/>
      </c>
      <c r="AN96" s="35"/>
      <c r="AO96" s="32" t="str">
        <f t="shared" si="46"/>
        <v/>
      </c>
      <c r="AP96" s="35"/>
      <c r="AQ96" s="32" t="str">
        <f t="shared" si="47"/>
        <v/>
      </c>
      <c r="AR96" s="35"/>
      <c r="AS96" s="36" t="str">
        <f t="shared" si="48"/>
        <v/>
      </c>
      <c r="AT96" s="36" t="str">
        <f t="shared" si="49"/>
        <v/>
      </c>
      <c r="AU96" s="36" t="str">
        <f t="shared" si="50"/>
        <v/>
      </c>
      <c r="AV96" s="55"/>
      <c r="AW96" s="34"/>
      <c r="AX96" s="36">
        <v>1</v>
      </c>
      <c r="AY96" s="34"/>
      <c r="AZ96" s="32" t="str">
        <f t="shared" si="51"/>
        <v/>
      </c>
      <c r="BA96" s="34"/>
      <c r="BB96" s="32" t="str">
        <f t="shared" si="52"/>
        <v/>
      </c>
      <c r="BC96" s="34"/>
      <c r="BD96" s="32" t="str">
        <f t="shared" si="53"/>
        <v/>
      </c>
      <c r="BE96" s="35"/>
      <c r="BF96" s="36" t="str">
        <f t="shared" si="54"/>
        <v/>
      </c>
      <c r="BG96" s="36" t="str">
        <f t="shared" si="55"/>
        <v/>
      </c>
      <c r="BH96" s="36" t="str">
        <f t="shared" si="56"/>
        <v/>
      </c>
      <c r="BI96" s="55"/>
      <c r="BJ96" s="34"/>
      <c r="BK96" s="36">
        <v>1</v>
      </c>
      <c r="BL96" s="34"/>
      <c r="BM96" s="32" t="str">
        <f t="shared" si="57"/>
        <v/>
      </c>
      <c r="BN96" s="34"/>
      <c r="BO96" s="32" t="str">
        <f t="shared" si="58"/>
        <v/>
      </c>
      <c r="BP96" s="34"/>
      <c r="BQ96" s="32" t="str">
        <f t="shared" si="59"/>
        <v/>
      </c>
      <c r="BR96" s="34"/>
      <c r="BS96" s="36" t="str">
        <f t="shared" si="60"/>
        <v/>
      </c>
      <c r="BT96" s="36" t="str">
        <f t="shared" si="61"/>
        <v/>
      </c>
      <c r="BU96" s="36" t="str">
        <f t="shared" si="62"/>
        <v/>
      </c>
      <c r="BV96" s="55"/>
      <c r="BW96" s="36" t="str">
        <f t="shared" si="63"/>
        <v/>
      </c>
      <c r="BX96" s="36" t="str">
        <f t="shared" si="63"/>
        <v/>
      </c>
      <c r="BY96" s="31"/>
      <c r="BZ96" s="38"/>
      <c r="CB96" s="120" t="e">
        <f t="shared" ca="1" si="34"/>
        <v>#VALUE!</v>
      </c>
      <c r="CC96" s="2" t="e">
        <f t="shared" ca="1" si="64"/>
        <v>#VALUE!</v>
      </c>
    </row>
    <row r="97" spans="1:81" s="10" customFormat="1" ht="25.15" customHeight="1" x14ac:dyDescent="0.2">
      <c r="A97" s="52" t="str">
        <f t="shared" si="65"/>
        <v/>
      </c>
      <c r="B97" s="157" t="e">
        <f t="shared" ca="1" si="35"/>
        <v>#VALUE!</v>
      </c>
      <c r="C97" s="157" t="e">
        <f t="shared" si="36"/>
        <v>#VALUE!</v>
      </c>
      <c r="D97" s="29"/>
      <c r="E97" s="155" t="str">
        <f ca="1">IFERROR(INDIRECT(ADDRESS(MATCH(D97,CatModules!C:C,0),2,1,1,"CatModules")),"")</f>
        <v/>
      </c>
      <c r="F97" s="96"/>
      <c r="G97" s="156" t="str">
        <f ca="1">IFERROR(INDIRECT(ADDRESS(MATCH(CONCATENATE(E97,"-",F97),CatInt!K:K,0),3,1,1,"CatInt")),"")</f>
        <v/>
      </c>
      <c r="H97" s="45" t="str">
        <f>IF(F97="","",VLOOKUP(F97,#REF!,2,FALSE))</f>
        <v/>
      </c>
      <c r="I97" s="29"/>
      <c r="J97" s="155" t="e">
        <f t="shared" si="37"/>
        <v>#VALUE!</v>
      </c>
      <c r="K97" s="155" t="e">
        <f t="shared" si="38"/>
        <v>#VALUE!</v>
      </c>
      <c r="L97" s="153"/>
      <c r="M97" s="53"/>
      <c r="N97" s="175">
        <v>0</v>
      </c>
      <c r="O97" s="147"/>
      <c r="P97" s="175">
        <v>0</v>
      </c>
      <c r="Q97" s="30"/>
      <c r="R97" s="149" t="str">
        <f>IFERROR(VLOOKUP(Q97,Setup!D$16:E$25,2,FALSE),"")</f>
        <v/>
      </c>
      <c r="S97" s="51" t="str">
        <f ca="1">IFERROR(IF(OR(I97="",VLOOKUP(I97,CatCostInp!$E$2:$K$88,7,FALSE)=0),"",VLOOKUP(I97,CatCostInp!$E$2:$K$88,7,FALSE)),"")</f>
        <v/>
      </c>
      <c r="T97" s="159" t="e">
        <f>VLOOKUP(U97,#REF!,2,FALSE)</f>
        <v>#REF!</v>
      </c>
      <c r="U97" s="30"/>
      <c r="V97" s="1" t="str">
        <f ca="1">IF(U97=Setup!$C$10,"Grant",IF('PSM Costs'!U97=Setup!$C$11,"Local",IF('PSM Costs'!U97=Setup!$C$12,"Other","")))</f>
        <v/>
      </c>
      <c r="W97" s="33"/>
      <c r="X97" s="36">
        <v>1</v>
      </c>
      <c r="Y97" s="33"/>
      <c r="Z97" s="36" t="str">
        <f t="shared" si="39"/>
        <v/>
      </c>
      <c r="AA97" s="35"/>
      <c r="AB97" s="32" t="str">
        <f t="shared" si="40"/>
        <v/>
      </c>
      <c r="AC97" s="35"/>
      <c r="AD97" s="32" t="str">
        <f t="shared" si="41"/>
        <v/>
      </c>
      <c r="AE97" s="35"/>
      <c r="AF97" s="36" t="str">
        <f t="shared" si="42"/>
        <v/>
      </c>
      <c r="AG97" s="36" t="str">
        <f t="shared" si="43"/>
        <v/>
      </c>
      <c r="AH97" s="36" t="str">
        <f t="shared" si="44"/>
        <v/>
      </c>
      <c r="AI97" s="55"/>
      <c r="AJ97" s="37"/>
      <c r="AK97" s="36">
        <v>1</v>
      </c>
      <c r="AL97" s="35"/>
      <c r="AM97" s="32" t="str">
        <f t="shared" si="45"/>
        <v/>
      </c>
      <c r="AN97" s="35"/>
      <c r="AO97" s="32" t="str">
        <f t="shared" si="46"/>
        <v/>
      </c>
      <c r="AP97" s="35"/>
      <c r="AQ97" s="32" t="str">
        <f t="shared" si="47"/>
        <v/>
      </c>
      <c r="AR97" s="35"/>
      <c r="AS97" s="36" t="str">
        <f t="shared" si="48"/>
        <v/>
      </c>
      <c r="AT97" s="36" t="str">
        <f t="shared" si="49"/>
        <v/>
      </c>
      <c r="AU97" s="36" t="str">
        <f t="shared" si="50"/>
        <v/>
      </c>
      <c r="AV97" s="55"/>
      <c r="AW97" s="34"/>
      <c r="AX97" s="36">
        <v>1</v>
      </c>
      <c r="AY97" s="34"/>
      <c r="AZ97" s="32" t="str">
        <f t="shared" si="51"/>
        <v/>
      </c>
      <c r="BA97" s="34"/>
      <c r="BB97" s="32" t="str">
        <f t="shared" si="52"/>
        <v/>
      </c>
      <c r="BC97" s="34"/>
      <c r="BD97" s="32" t="str">
        <f t="shared" si="53"/>
        <v/>
      </c>
      <c r="BE97" s="35"/>
      <c r="BF97" s="36" t="str">
        <f t="shared" si="54"/>
        <v/>
      </c>
      <c r="BG97" s="36" t="str">
        <f t="shared" si="55"/>
        <v/>
      </c>
      <c r="BH97" s="36" t="str">
        <f t="shared" si="56"/>
        <v/>
      </c>
      <c r="BI97" s="55"/>
      <c r="BJ97" s="34"/>
      <c r="BK97" s="36">
        <v>1</v>
      </c>
      <c r="BL97" s="34"/>
      <c r="BM97" s="32" t="str">
        <f t="shared" si="57"/>
        <v/>
      </c>
      <c r="BN97" s="34"/>
      <c r="BO97" s="32" t="str">
        <f t="shared" si="58"/>
        <v/>
      </c>
      <c r="BP97" s="34"/>
      <c r="BQ97" s="32" t="str">
        <f t="shared" si="59"/>
        <v/>
      </c>
      <c r="BR97" s="34"/>
      <c r="BS97" s="36" t="str">
        <f t="shared" si="60"/>
        <v/>
      </c>
      <c r="BT97" s="36" t="str">
        <f t="shared" si="61"/>
        <v/>
      </c>
      <c r="BU97" s="36" t="str">
        <f t="shared" si="62"/>
        <v/>
      </c>
      <c r="BV97" s="55"/>
      <c r="BW97" s="36" t="str">
        <f t="shared" si="63"/>
        <v/>
      </c>
      <c r="BX97" s="36" t="str">
        <f t="shared" si="63"/>
        <v/>
      </c>
      <c r="BY97" s="31"/>
      <c r="BZ97" s="38"/>
      <c r="CB97" s="120" t="e">
        <f t="shared" ca="1" si="34"/>
        <v>#VALUE!</v>
      </c>
      <c r="CC97" s="2" t="e">
        <f t="shared" ca="1" si="64"/>
        <v>#VALUE!</v>
      </c>
    </row>
    <row r="98" spans="1:81" s="10" customFormat="1" ht="25.15" customHeight="1" x14ac:dyDescent="0.2">
      <c r="A98" s="52" t="str">
        <f t="shared" si="65"/>
        <v/>
      </c>
      <c r="B98" s="157" t="e">
        <f t="shared" ca="1" si="35"/>
        <v>#VALUE!</v>
      </c>
      <c r="C98" s="157" t="e">
        <f t="shared" si="36"/>
        <v>#VALUE!</v>
      </c>
      <c r="D98" s="29"/>
      <c r="E98" s="155" t="str">
        <f ca="1">IFERROR(INDIRECT(ADDRESS(MATCH(D98,CatModules!C:C,0),2,1,1,"CatModules")),"")</f>
        <v/>
      </c>
      <c r="F98" s="96"/>
      <c r="G98" s="156" t="str">
        <f ca="1">IFERROR(INDIRECT(ADDRESS(MATCH(CONCATENATE(E98,"-",F98),CatInt!K:K,0),3,1,1,"CatInt")),"")</f>
        <v/>
      </c>
      <c r="H98" s="45" t="str">
        <f>IF(F98="","",VLOOKUP(F98,#REF!,2,FALSE))</f>
        <v/>
      </c>
      <c r="I98" s="29"/>
      <c r="J98" s="155" t="e">
        <f t="shared" si="37"/>
        <v>#VALUE!</v>
      </c>
      <c r="K98" s="155" t="e">
        <f t="shared" si="38"/>
        <v>#VALUE!</v>
      </c>
      <c r="L98" s="153"/>
      <c r="M98" s="53"/>
      <c r="N98" s="175">
        <v>0</v>
      </c>
      <c r="O98" s="147"/>
      <c r="P98" s="175">
        <v>0</v>
      </c>
      <c r="Q98" s="30"/>
      <c r="R98" s="149" t="str">
        <f>IFERROR(VLOOKUP(Q98,Setup!D$16:E$25,2,FALSE),"")</f>
        <v/>
      </c>
      <c r="S98" s="51" t="str">
        <f ca="1">IFERROR(IF(OR(I98="",VLOOKUP(I98,CatCostInp!$E$2:$K$88,7,FALSE)=0),"",VLOOKUP(I98,CatCostInp!$E$2:$K$88,7,FALSE)),"")</f>
        <v/>
      </c>
      <c r="T98" s="159" t="e">
        <f>VLOOKUP(U98,#REF!,2,FALSE)</f>
        <v>#REF!</v>
      </c>
      <c r="U98" s="30"/>
      <c r="V98" s="1" t="str">
        <f ca="1">IF(U98=Setup!$C$10,"Grant",IF('PSM Costs'!U98=Setup!$C$11,"Local",IF('PSM Costs'!U98=Setup!$C$12,"Other","")))</f>
        <v/>
      </c>
      <c r="W98" s="33"/>
      <c r="X98" s="36">
        <v>1</v>
      </c>
      <c r="Y98" s="33"/>
      <c r="Z98" s="36" t="str">
        <f t="shared" si="39"/>
        <v/>
      </c>
      <c r="AA98" s="35"/>
      <c r="AB98" s="32" t="str">
        <f t="shared" si="40"/>
        <v/>
      </c>
      <c r="AC98" s="35"/>
      <c r="AD98" s="32" t="str">
        <f t="shared" si="41"/>
        <v/>
      </c>
      <c r="AE98" s="35"/>
      <c r="AF98" s="36" t="str">
        <f t="shared" si="42"/>
        <v/>
      </c>
      <c r="AG98" s="36" t="str">
        <f t="shared" si="43"/>
        <v/>
      </c>
      <c r="AH98" s="36" t="str">
        <f t="shared" si="44"/>
        <v/>
      </c>
      <c r="AI98" s="55"/>
      <c r="AJ98" s="37"/>
      <c r="AK98" s="36">
        <v>1</v>
      </c>
      <c r="AL98" s="35"/>
      <c r="AM98" s="32" t="str">
        <f t="shared" si="45"/>
        <v/>
      </c>
      <c r="AN98" s="35"/>
      <c r="AO98" s="32" t="str">
        <f t="shared" si="46"/>
        <v/>
      </c>
      <c r="AP98" s="35"/>
      <c r="AQ98" s="32" t="str">
        <f t="shared" si="47"/>
        <v/>
      </c>
      <c r="AR98" s="35"/>
      <c r="AS98" s="36" t="str">
        <f t="shared" si="48"/>
        <v/>
      </c>
      <c r="AT98" s="36" t="str">
        <f t="shared" si="49"/>
        <v/>
      </c>
      <c r="AU98" s="36" t="str">
        <f t="shared" si="50"/>
        <v/>
      </c>
      <c r="AV98" s="55"/>
      <c r="AW98" s="34"/>
      <c r="AX98" s="36">
        <v>1</v>
      </c>
      <c r="AY98" s="34"/>
      <c r="AZ98" s="32" t="str">
        <f t="shared" si="51"/>
        <v/>
      </c>
      <c r="BA98" s="34"/>
      <c r="BB98" s="32" t="str">
        <f t="shared" si="52"/>
        <v/>
      </c>
      <c r="BC98" s="34"/>
      <c r="BD98" s="32" t="str">
        <f t="shared" si="53"/>
        <v/>
      </c>
      <c r="BE98" s="35"/>
      <c r="BF98" s="36" t="str">
        <f t="shared" si="54"/>
        <v/>
      </c>
      <c r="BG98" s="36" t="str">
        <f t="shared" si="55"/>
        <v/>
      </c>
      <c r="BH98" s="36" t="str">
        <f t="shared" si="56"/>
        <v/>
      </c>
      <c r="BI98" s="55"/>
      <c r="BJ98" s="34"/>
      <c r="BK98" s="36">
        <v>1</v>
      </c>
      <c r="BL98" s="34"/>
      <c r="BM98" s="32" t="str">
        <f t="shared" si="57"/>
        <v/>
      </c>
      <c r="BN98" s="34"/>
      <c r="BO98" s="32" t="str">
        <f t="shared" si="58"/>
        <v/>
      </c>
      <c r="BP98" s="34"/>
      <c r="BQ98" s="32" t="str">
        <f t="shared" si="59"/>
        <v/>
      </c>
      <c r="BR98" s="34"/>
      <c r="BS98" s="36" t="str">
        <f t="shared" si="60"/>
        <v/>
      </c>
      <c r="BT98" s="36" t="str">
        <f t="shared" si="61"/>
        <v/>
      </c>
      <c r="BU98" s="36" t="str">
        <f t="shared" si="62"/>
        <v/>
      </c>
      <c r="BV98" s="55"/>
      <c r="BW98" s="36" t="str">
        <f t="shared" si="63"/>
        <v/>
      </c>
      <c r="BX98" s="36" t="str">
        <f t="shared" si="63"/>
        <v/>
      </c>
      <c r="BY98" s="31"/>
      <c r="BZ98" s="38"/>
      <c r="CB98" s="120" t="e">
        <f t="shared" ca="1" si="34"/>
        <v>#VALUE!</v>
      </c>
      <c r="CC98" s="2" t="e">
        <f t="shared" ca="1" si="64"/>
        <v>#VALUE!</v>
      </c>
    </row>
    <row r="99" spans="1:81" s="10" customFormat="1" ht="25.15" customHeight="1" x14ac:dyDescent="0.2">
      <c r="A99" s="52" t="str">
        <f t="shared" si="65"/>
        <v/>
      </c>
      <c r="B99" s="157" t="e">
        <f t="shared" ca="1" si="35"/>
        <v>#VALUE!</v>
      </c>
      <c r="C99" s="157" t="e">
        <f t="shared" si="36"/>
        <v>#VALUE!</v>
      </c>
      <c r="D99" s="29"/>
      <c r="E99" s="155" t="str">
        <f ca="1">IFERROR(INDIRECT(ADDRESS(MATCH(D99,CatModules!C:C,0),2,1,1,"CatModules")),"")</f>
        <v/>
      </c>
      <c r="F99" s="96"/>
      <c r="G99" s="156" t="str">
        <f ca="1">IFERROR(INDIRECT(ADDRESS(MATCH(CONCATENATE(E99,"-",F99),CatInt!K:K,0),3,1,1,"CatInt")),"")</f>
        <v/>
      </c>
      <c r="H99" s="45" t="str">
        <f>IF(F99="","",VLOOKUP(F99,#REF!,2,FALSE))</f>
        <v/>
      </c>
      <c r="I99" s="29"/>
      <c r="J99" s="155" t="e">
        <f t="shared" si="37"/>
        <v>#VALUE!</v>
      </c>
      <c r="K99" s="155" t="e">
        <f t="shared" si="38"/>
        <v>#VALUE!</v>
      </c>
      <c r="L99" s="153"/>
      <c r="M99" s="53"/>
      <c r="N99" s="175">
        <v>0</v>
      </c>
      <c r="O99" s="147"/>
      <c r="P99" s="175">
        <v>0</v>
      </c>
      <c r="Q99" s="30"/>
      <c r="R99" s="149" t="str">
        <f>IFERROR(VLOOKUP(Q99,Setup!D$16:E$25,2,FALSE),"")</f>
        <v/>
      </c>
      <c r="S99" s="51" t="str">
        <f ca="1">IFERROR(IF(OR(I99="",VLOOKUP(I99,CatCostInp!$E$2:$K$88,7,FALSE)=0),"",VLOOKUP(I99,CatCostInp!$E$2:$K$88,7,FALSE)),"")</f>
        <v/>
      </c>
      <c r="T99" s="159" t="e">
        <f>VLOOKUP(U99,#REF!,2,FALSE)</f>
        <v>#REF!</v>
      </c>
      <c r="U99" s="30"/>
      <c r="V99" s="1" t="str">
        <f ca="1">IF(U99=Setup!$C$10,"Grant",IF('PSM Costs'!U99=Setup!$C$11,"Local",IF('PSM Costs'!U99=Setup!$C$12,"Other","")))</f>
        <v/>
      </c>
      <c r="W99" s="33"/>
      <c r="X99" s="36">
        <v>1</v>
      </c>
      <c r="Y99" s="33"/>
      <c r="Z99" s="36" t="str">
        <f t="shared" si="39"/>
        <v/>
      </c>
      <c r="AA99" s="35"/>
      <c r="AB99" s="32" t="str">
        <f t="shared" si="40"/>
        <v/>
      </c>
      <c r="AC99" s="35"/>
      <c r="AD99" s="32" t="str">
        <f t="shared" si="41"/>
        <v/>
      </c>
      <c r="AE99" s="35"/>
      <c r="AF99" s="36" t="str">
        <f t="shared" si="42"/>
        <v/>
      </c>
      <c r="AG99" s="36" t="str">
        <f t="shared" si="43"/>
        <v/>
      </c>
      <c r="AH99" s="36" t="str">
        <f t="shared" si="44"/>
        <v/>
      </c>
      <c r="AI99" s="55"/>
      <c r="AJ99" s="37"/>
      <c r="AK99" s="36">
        <v>1</v>
      </c>
      <c r="AL99" s="35"/>
      <c r="AM99" s="32" t="str">
        <f t="shared" si="45"/>
        <v/>
      </c>
      <c r="AN99" s="35"/>
      <c r="AO99" s="32" t="str">
        <f t="shared" si="46"/>
        <v/>
      </c>
      <c r="AP99" s="35"/>
      <c r="AQ99" s="32" t="str">
        <f t="shared" si="47"/>
        <v/>
      </c>
      <c r="AR99" s="35"/>
      <c r="AS99" s="36" t="str">
        <f t="shared" si="48"/>
        <v/>
      </c>
      <c r="AT99" s="36" t="str">
        <f t="shared" si="49"/>
        <v/>
      </c>
      <c r="AU99" s="36" t="str">
        <f t="shared" si="50"/>
        <v/>
      </c>
      <c r="AV99" s="55"/>
      <c r="AW99" s="34"/>
      <c r="AX99" s="36">
        <v>1</v>
      </c>
      <c r="AY99" s="34"/>
      <c r="AZ99" s="32" t="str">
        <f t="shared" si="51"/>
        <v/>
      </c>
      <c r="BA99" s="34"/>
      <c r="BB99" s="32" t="str">
        <f t="shared" si="52"/>
        <v/>
      </c>
      <c r="BC99" s="34"/>
      <c r="BD99" s="32" t="str">
        <f t="shared" si="53"/>
        <v/>
      </c>
      <c r="BE99" s="35"/>
      <c r="BF99" s="36" t="str">
        <f t="shared" si="54"/>
        <v/>
      </c>
      <c r="BG99" s="36" t="str">
        <f t="shared" si="55"/>
        <v/>
      </c>
      <c r="BH99" s="36" t="str">
        <f t="shared" si="56"/>
        <v/>
      </c>
      <c r="BI99" s="55"/>
      <c r="BJ99" s="34"/>
      <c r="BK99" s="36">
        <v>1</v>
      </c>
      <c r="BL99" s="34"/>
      <c r="BM99" s="32" t="str">
        <f t="shared" si="57"/>
        <v/>
      </c>
      <c r="BN99" s="34"/>
      <c r="BO99" s="32" t="str">
        <f t="shared" si="58"/>
        <v/>
      </c>
      <c r="BP99" s="34"/>
      <c r="BQ99" s="32" t="str">
        <f t="shared" si="59"/>
        <v/>
      </c>
      <c r="BR99" s="34"/>
      <c r="BS99" s="36" t="str">
        <f t="shared" si="60"/>
        <v/>
      </c>
      <c r="BT99" s="36" t="str">
        <f t="shared" si="61"/>
        <v/>
      </c>
      <c r="BU99" s="36" t="str">
        <f t="shared" si="62"/>
        <v/>
      </c>
      <c r="BV99" s="55"/>
      <c r="BW99" s="36" t="str">
        <f t="shared" si="63"/>
        <v/>
      </c>
      <c r="BX99" s="36" t="str">
        <f t="shared" si="63"/>
        <v/>
      </c>
      <c r="BY99" s="31"/>
      <c r="BZ99" s="38"/>
      <c r="CB99" s="120" t="e">
        <f t="shared" ca="1" si="34"/>
        <v>#VALUE!</v>
      </c>
      <c r="CC99" s="2" t="e">
        <f t="shared" ca="1" si="64"/>
        <v>#VALUE!</v>
      </c>
    </row>
    <row r="100" spans="1:81" s="10" customFormat="1" ht="25.15" customHeight="1" x14ac:dyDescent="0.2">
      <c r="A100" s="52" t="str">
        <f t="shared" si="65"/>
        <v/>
      </c>
      <c r="B100" s="157" t="e">
        <f t="shared" ca="1" si="35"/>
        <v>#VALUE!</v>
      </c>
      <c r="C100" s="157" t="e">
        <f t="shared" si="36"/>
        <v>#VALUE!</v>
      </c>
      <c r="D100" s="29"/>
      <c r="E100" s="155" t="str">
        <f ca="1">IFERROR(INDIRECT(ADDRESS(MATCH(D100,CatModules!C:C,0),2,1,1,"CatModules")),"")</f>
        <v/>
      </c>
      <c r="F100" s="96"/>
      <c r="G100" s="156" t="str">
        <f ca="1">IFERROR(INDIRECT(ADDRESS(MATCH(CONCATENATE(E100,"-",F100),CatInt!K:K,0),3,1,1,"CatInt")),"")</f>
        <v/>
      </c>
      <c r="H100" s="45" t="str">
        <f>IF(F100="","",VLOOKUP(F100,#REF!,2,FALSE))</f>
        <v/>
      </c>
      <c r="I100" s="29"/>
      <c r="J100" s="155" t="e">
        <f t="shared" si="37"/>
        <v>#VALUE!</v>
      </c>
      <c r="K100" s="155" t="e">
        <f t="shared" si="38"/>
        <v>#VALUE!</v>
      </c>
      <c r="L100" s="153"/>
      <c r="M100" s="53"/>
      <c r="N100" s="175">
        <v>0</v>
      </c>
      <c r="O100" s="147"/>
      <c r="P100" s="175">
        <v>0</v>
      </c>
      <c r="Q100" s="30"/>
      <c r="R100" s="149" t="str">
        <f>IFERROR(VLOOKUP(Q100,Setup!D$16:E$25,2,FALSE),"")</f>
        <v/>
      </c>
      <c r="S100" s="51" t="str">
        <f ca="1">IFERROR(IF(OR(I100="",VLOOKUP(I100,CatCostInp!$E$2:$K$88,7,FALSE)=0),"",VLOOKUP(I100,CatCostInp!$E$2:$K$88,7,FALSE)),"")</f>
        <v/>
      </c>
      <c r="T100" s="159" t="e">
        <f>VLOOKUP(U100,#REF!,2,FALSE)</f>
        <v>#REF!</v>
      </c>
      <c r="U100" s="30"/>
      <c r="V100" s="1" t="str">
        <f ca="1">IF(U100=Setup!$C$10,"Grant",IF('PSM Costs'!U100=Setup!$C$11,"Local",IF('PSM Costs'!U100=Setup!$C$12,"Other","")))</f>
        <v/>
      </c>
      <c r="W100" s="33"/>
      <c r="X100" s="36">
        <v>1</v>
      </c>
      <c r="Y100" s="33"/>
      <c r="Z100" s="36" t="str">
        <f t="shared" si="39"/>
        <v/>
      </c>
      <c r="AA100" s="35"/>
      <c r="AB100" s="32" t="str">
        <f t="shared" si="40"/>
        <v/>
      </c>
      <c r="AC100" s="35"/>
      <c r="AD100" s="32" t="str">
        <f t="shared" si="41"/>
        <v/>
      </c>
      <c r="AE100" s="35"/>
      <c r="AF100" s="36" t="str">
        <f t="shared" si="42"/>
        <v/>
      </c>
      <c r="AG100" s="36" t="str">
        <f t="shared" si="43"/>
        <v/>
      </c>
      <c r="AH100" s="36" t="str">
        <f t="shared" si="44"/>
        <v/>
      </c>
      <c r="AI100" s="55"/>
      <c r="AJ100" s="37"/>
      <c r="AK100" s="36">
        <v>1</v>
      </c>
      <c r="AL100" s="35"/>
      <c r="AM100" s="32" t="str">
        <f t="shared" si="45"/>
        <v/>
      </c>
      <c r="AN100" s="35"/>
      <c r="AO100" s="32" t="str">
        <f t="shared" si="46"/>
        <v/>
      </c>
      <c r="AP100" s="35"/>
      <c r="AQ100" s="32" t="str">
        <f t="shared" si="47"/>
        <v/>
      </c>
      <c r="AR100" s="35"/>
      <c r="AS100" s="36" t="str">
        <f t="shared" si="48"/>
        <v/>
      </c>
      <c r="AT100" s="36" t="str">
        <f t="shared" si="49"/>
        <v/>
      </c>
      <c r="AU100" s="36" t="str">
        <f t="shared" si="50"/>
        <v/>
      </c>
      <c r="AV100" s="55"/>
      <c r="AW100" s="34"/>
      <c r="AX100" s="36">
        <v>1</v>
      </c>
      <c r="AY100" s="34"/>
      <c r="AZ100" s="32" t="str">
        <f t="shared" si="51"/>
        <v/>
      </c>
      <c r="BA100" s="34"/>
      <c r="BB100" s="32" t="str">
        <f t="shared" si="52"/>
        <v/>
      </c>
      <c r="BC100" s="34"/>
      <c r="BD100" s="32" t="str">
        <f t="shared" si="53"/>
        <v/>
      </c>
      <c r="BE100" s="35"/>
      <c r="BF100" s="36" t="str">
        <f t="shared" si="54"/>
        <v/>
      </c>
      <c r="BG100" s="36" t="str">
        <f t="shared" si="55"/>
        <v/>
      </c>
      <c r="BH100" s="36" t="str">
        <f t="shared" si="56"/>
        <v/>
      </c>
      <c r="BI100" s="55"/>
      <c r="BJ100" s="34"/>
      <c r="BK100" s="36">
        <v>1</v>
      </c>
      <c r="BL100" s="34"/>
      <c r="BM100" s="32" t="str">
        <f t="shared" si="57"/>
        <v/>
      </c>
      <c r="BN100" s="34"/>
      <c r="BO100" s="32" t="str">
        <f t="shared" si="58"/>
        <v/>
      </c>
      <c r="BP100" s="34"/>
      <c r="BQ100" s="32" t="str">
        <f t="shared" si="59"/>
        <v/>
      </c>
      <c r="BR100" s="34"/>
      <c r="BS100" s="36" t="str">
        <f t="shared" si="60"/>
        <v/>
      </c>
      <c r="BT100" s="36" t="str">
        <f t="shared" si="61"/>
        <v/>
      </c>
      <c r="BU100" s="36" t="str">
        <f t="shared" si="62"/>
        <v/>
      </c>
      <c r="BV100" s="55"/>
      <c r="BW100" s="36" t="str">
        <f t="shared" si="63"/>
        <v/>
      </c>
      <c r="BX100" s="36" t="str">
        <f t="shared" si="63"/>
        <v/>
      </c>
      <c r="BY100" s="31"/>
      <c r="BZ100" s="38"/>
      <c r="CB100" s="120" t="e">
        <f t="shared" ca="1" si="34"/>
        <v>#VALUE!</v>
      </c>
      <c r="CC100" s="2" t="e">
        <f t="shared" ca="1" si="64"/>
        <v>#VALUE!</v>
      </c>
    </row>
    <row r="101" spans="1:81" s="10" customFormat="1" ht="25.15" customHeight="1" x14ac:dyDescent="0.2">
      <c r="A101" s="52" t="str">
        <f t="shared" si="65"/>
        <v/>
      </c>
      <c r="B101" s="157" t="e">
        <f t="shared" ca="1" si="35"/>
        <v>#VALUE!</v>
      </c>
      <c r="C101" s="157" t="e">
        <f t="shared" si="36"/>
        <v>#VALUE!</v>
      </c>
      <c r="D101" s="29"/>
      <c r="E101" s="155" t="str">
        <f ca="1">IFERROR(INDIRECT(ADDRESS(MATCH(D101,CatModules!C:C,0),2,1,1,"CatModules")),"")</f>
        <v/>
      </c>
      <c r="F101" s="96"/>
      <c r="G101" s="156" t="str">
        <f ca="1">IFERROR(INDIRECT(ADDRESS(MATCH(CONCATENATE(E101,"-",F101),CatInt!K:K,0),3,1,1,"CatInt")),"")</f>
        <v/>
      </c>
      <c r="H101" s="45" t="str">
        <f>IF(F101="","",VLOOKUP(F101,#REF!,2,FALSE))</f>
        <v/>
      </c>
      <c r="I101" s="29"/>
      <c r="J101" s="155" t="e">
        <f t="shared" si="37"/>
        <v>#VALUE!</v>
      </c>
      <c r="K101" s="155" t="e">
        <f t="shared" si="38"/>
        <v>#VALUE!</v>
      </c>
      <c r="L101" s="153"/>
      <c r="M101" s="53"/>
      <c r="N101" s="175">
        <v>0</v>
      </c>
      <c r="O101" s="147"/>
      <c r="P101" s="175">
        <v>0</v>
      </c>
      <c r="Q101" s="30"/>
      <c r="R101" s="149" t="str">
        <f>IFERROR(VLOOKUP(Q101,Setup!D$16:E$25,2,FALSE),"")</f>
        <v/>
      </c>
      <c r="S101" s="51" t="str">
        <f ca="1">IFERROR(IF(OR(I101="",VLOOKUP(I101,CatCostInp!$E$2:$K$88,7,FALSE)=0),"",VLOOKUP(I101,CatCostInp!$E$2:$K$88,7,FALSE)),"")</f>
        <v/>
      </c>
      <c r="T101" s="159" t="e">
        <f>VLOOKUP(U101,#REF!,2,FALSE)</f>
        <v>#REF!</v>
      </c>
      <c r="U101" s="30"/>
      <c r="V101" s="1" t="str">
        <f ca="1">IF(U101=Setup!$C$10,"Grant",IF('PSM Costs'!U101=Setup!$C$11,"Local",IF('PSM Costs'!U101=Setup!$C$12,"Other","")))</f>
        <v/>
      </c>
      <c r="W101" s="33"/>
      <c r="X101" s="36">
        <v>1</v>
      </c>
      <c r="Y101" s="33"/>
      <c r="Z101" s="36" t="str">
        <f t="shared" si="39"/>
        <v/>
      </c>
      <c r="AA101" s="35"/>
      <c r="AB101" s="32" t="str">
        <f t="shared" si="40"/>
        <v/>
      </c>
      <c r="AC101" s="35"/>
      <c r="AD101" s="32" t="str">
        <f t="shared" si="41"/>
        <v/>
      </c>
      <c r="AE101" s="35"/>
      <c r="AF101" s="36" t="str">
        <f t="shared" si="42"/>
        <v/>
      </c>
      <c r="AG101" s="36" t="str">
        <f t="shared" si="43"/>
        <v/>
      </c>
      <c r="AH101" s="36" t="str">
        <f t="shared" si="44"/>
        <v/>
      </c>
      <c r="AI101" s="55"/>
      <c r="AJ101" s="37"/>
      <c r="AK101" s="36">
        <v>1</v>
      </c>
      <c r="AL101" s="35"/>
      <c r="AM101" s="32" t="str">
        <f t="shared" si="45"/>
        <v/>
      </c>
      <c r="AN101" s="35"/>
      <c r="AO101" s="32" t="str">
        <f t="shared" si="46"/>
        <v/>
      </c>
      <c r="AP101" s="35"/>
      <c r="AQ101" s="32" t="str">
        <f t="shared" si="47"/>
        <v/>
      </c>
      <c r="AR101" s="35"/>
      <c r="AS101" s="36" t="str">
        <f t="shared" si="48"/>
        <v/>
      </c>
      <c r="AT101" s="36" t="str">
        <f t="shared" si="49"/>
        <v/>
      </c>
      <c r="AU101" s="36" t="str">
        <f t="shared" si="50"/>
        <v/>
      </c>
      <c r="AV101" s="55"/>
      <c r="AW101" s="34"/>
      <c r="AX101" s="36">
        <v>1</v>
      </c>
      <c r="AY101" s="34"/>
      <c r="AZ101" s="32" t="str">
        <f t="shared" si="51"/>
        <v/>
      </c>
      <c r="BA101" s="34"/>
      <c r="BB101" s="32" t="str">
        <f t="shared" si="52"/>
        <v/>
      </c>
      <c r="BC101" s="34"/>
      <c r="BD101" s="32" t="str">
        <f t="shared" si="53"/>
        <v/>
      </c>
      <c r="BE101" s="35"/>
      <c r="BF101" s="36" t="str">
        <f t="shared" si="54"/>
        <v/>
      </c>
      <c r="BG101" s="36" t="str">
        <f t="shared" si="55"/>
        <v/>
      </c>
      <c r="BH101" s="36" t="str">
        <f t="shared" si="56"/>
        <v/>
      </c>
      <c r="BI101" s="55"/>
      <c r="BJ101" s="34"/>
      <c r="BK101" s="36">
        <v>1</v>
      </c>
      <c r="BL101" s="34"/>
      <c r="BM101" s="32" t="str">
        <f t="shared" si="57"/>
        <v/>
      </c>
      <c r="BN101" s="34"/>
      <c r="BO101" s="32" t="str">
        <f t="shared" si="58"/>
        <v/>
      </c>
      <c r="BP101" s="34"/>
      <c r="BQ101" s="32" t="str">
        <f t="shared" si="59"/>
        <v/>
      </c>
      <c r="BR101" s="34"/>
      <c r="BS101" s="36" t="str">
        <f t="shared" si="60"/>
        <v/>
      </c>
      <c r="BT101" s="36" t="str">
        <f t="shared" si="61"/>
        <v/>
      </c>
      <c r="BU101" s="36" t="str">
        <f t="shared" si="62"/>
        <v/>
      </c>
      <c r="BV101" s="55"/>
      <c r="BW101" s="36" t="str">
        <f t="shared" si="63"/>
        <v/>
      </c>
      <c r="BX101" s="36" t="str">
        <f t="shared" si="63"/>
        <v/>
      </c>
      <c r="BY101" s="31"/>
      <c r="BZ101" s="38"/>
      <c r="CB101" s="120" t="e">
        <f t="shared" ca="1" si="34"/>
        <v>#VALUE!</v>
      </c>
      <c r="CC101" s="2" t="e">
        <f t="shared" ca="1" si="64"/>
        <v>#VALUE!</v>
      </c>
    </row>
    <row r="102" spans="1:81" s="10" customFormat="1" ht="25.15" customHeight="1" x14ac:dyDescent="0.2">
      <c r="A102" s="52" t="str">
        <f t="shared" si="65"/>
        <v/>
      </c>
      <c r="B102" s="157" t="e">
        <f t="shared" ca="1" si="35"/>
        <v>#VALUE!</v>
      </c>
      <c r="C102" s="157" t="e">
        <f t="shared" si="36"/>
        <v>#VALUE!</v>
      </c>
      <c r="D102" s="29"/>
      <c r="E102" s="155" t="str">
        <f ca="1">IFERROR(INDIRECT(ADDRESS(MATCH(D102,CatModules!C:C,0),2,1,1,"CatModules")),"")</f>
        <v/>
      </c>
      <c r="F102" s="96"/>
      <c r="G102" s="156" t="str">
        <f ca="1">IFERROR(INDIRECT(ADDRESS(MATCH(CONCATENATE(E102,"-",F102),CatInt!K:K,0),3,1,1,"CatInt")),"")</f>
        <v/>
      </c>
      <c r="H102" s="45" t="str">
        <f>IF(F102="","",VLOOKUP(F102,#REF!,2,FALSE))</f>
        <v/>
      </c>
      <c r="I102" s="29"/>
      <c r="J102" s="155" t="e">
        <f t="shared" si="37"/>
        <v>#VALUE!</v>
      </c>
      <c r="K102" s="155" t="e">
        <f t="shared" si="38"/>
        <v>#VALUE!</v>
      </c>
      <c r="L102" s="153"/>
      <c r="M102" s="53"/>
      <c r="N102" s="175">
        <v>0</v>
      </c>
      <c r="O102" s="147"/>
      <c r="P102" s="175">
        <v>0</v>
      </c>
      <c r="Q102" s="30"/>
      <c r="R102" s="149" t="str">
        <f>IFERROR(VLOOKUP(Q102,Setup!D$16:E$25,2,FALSE),"")</f>
        <v/>
      </c>
      <c r="S102" s="51" t="str">
        <f ca="1">IFERROR(IF(OR(I102="",VLOOKUP(I102,CatCostInp!$E$2:$K$88,7,FALSE)=0),"",VLOOKUP(I102,CatCostInp!$E$2:$K$88,7,FALSE)),"")</f>
        <v/>
      </c>
      <c r="T102" s="159" t="e">
        <f>VLOOKUP(U102,#REF!,2,FALSE)</f>
        <v>#REF!</v>
      </c>
      <c r="U102" s="30"/>
      <c r="V102" s="1" t="str">
        <f ca="1">IF(U102=Setup!$C$10,"Grant",IF('PSM Costs'!U102=Setup!$C$11,"Local",IF('PSM Costs'!U102=Setup!$C$12,"Other","")))</f>
        <v/>
      </c>
      <c r="W102" s="33"/>
      <c r="X102" s="36">
        <v>1</v>
      </c>
      <c r="Y102" s="33"/>
      <c r="Z102" s="36" t="str">
        <f t="shared" si="39"/>
        <v/>
      </c>
      <c r="AA102" s="35"/>
      <c r="AB102" s="32" t="str">
        <f t="shared" si="40"/>
        <v/>
      </c>
      <c r="AC102" s="35"/>
      <c r="AD102" s="32" t="str">
        <f t="shared" si="41"/>
        <v/>
      </c>
      <c r="AE102" s="35"/>
      <c r="AF102" s="36" t="str">
        <f t="shared" si="42"/>
        <v/>
      </c>
      <c r="AG102" s="36" t="str">
        <f t="shared" si="43"/>
        <v/>
      </c>
      <c r="AH102" s="36" t="str">
        <f t="shared" si="44"/>
        <v/>
      </c>
      <c r="AI102" s="55"/>
      <c r="AJ102" s="37"/>
      <c r="AK102" s="36">
        <v>1</v>
      </c>
      <c r="AL102" s="35"/>
      <c r="AM102" s="32" t="str">
        <f t="shared" si="45"/>
        <v/>
      </c>
      <c r="AN102" s="35"/>
      <c r="AO102" s="32" t="str">
        <f t="shared" si="46"/>
        <v/>
      </c>
      <c r="AP102" s="35"/>
      <c r="AQ102" s="32" t="str">
        <f t="shared" si="47"/>
        <v/>
      </c>
      <c r="AR102" s="35"/>
      <c r="AS102" s="36" t="str">
        <f t="shared" si="48"/>
        <v/>
      </c>
      <c r="AT102" s="36" t="str">
        <f t="shared" si="49"/>
        <v/>
      </c>
      <c r="AU102" s="36" t="str">
        <f t="shared" si="50"/>
        <v/>
      </c>
      <c r="AV102" s="55"/>
      <c r="AW102" s="34"/>
      <c r="AX102" s="36">
        <v>1</v>
      </c>
      <c r="AY102" s="34"/>
      <c r="AZ102" s="32" t="str">
        <f t="shared" si="51"/>
        <v/>
      </c>
      <c r="BA102" s="34"/>
      <c r="BB102" s="32" t="str">
        <f t="shared" si="52"/>
        <v/>
      </c>
      <c r="BC102" s="34"/>
      <c r="BD102" s="32" t="str">
        <f t="shared" si="53"/>
        <v/>
      </c>
      <c r="BE102" s="35"/>
      <c r="BF102" s="36" t="str">
        <f t="shared" si="54"/>
        <v/>
      </c>
      <c r="BG102" s="36" t="str">
        <f t="shared" si="55"/>
        <v/>
      </c>
      <c r="BH102" s="36" t="str">
        <f t="shared" si="56"/>
        <v/>
      </c>
      <c r="BI102" s="55"/>
      <c r="BJ102" s="34"/>
      <c r="BK102" s="36">
        <v>1</v>
      </c>
      <c r="BL102" s="34"/>
      <c r="BM102" s="32" t="str">
        <f t="shared" si="57"/>
        <v/>
      </c>
      <c r="BN102" s="34"/>
      <c r="BO102" s="32" t="str">
        <f t="shared" si="58"/>
        <v/>
      </c>
      <c r="BP102" s="34"/>
      <c r="BQ102" s="32" t="str">
        <f t="shared" si="59"/>
        <v/>
      </c>
      <c r="BR102" s="34"/>
      <c r="BS102" s="36" t="str">
        <f t="shared" si="60"/>
        <v/>
      </c>
      <c r="BT102" s="36" t="str">
        <f t="shared" si="61"/>
        <v/>
      </c>
      <c r="BU102" s="36" t="str">
        <f t="shared" si="62"/>
        <v/>
      </c>
      <c r="BV102" s="55"/>
      <c r="BW102" s="36" t="str">
        <f t="shared" si="63"/>
        <v/>
      </c>
      <c r="BX102" s="36" t="str">
        <f t="shared" si="63"/>
        <v/>
      </c>
      <c r="BY102" s="31"/>
      <c r="BZ102" s="38"/>
      <c r="CB102" s="120" t="e">
        <f t="shared" ca="1" si="34"/>
        <v>#VALUE!</v>
      </c>
      <c r="CC102" s="2" t="e">
        <f t="shared" ca="1" si="64"/>
        <v>#VALUE!</v>
      </c>
    </row>
    <row r="103" spans="1:81" s="10" customFormat="1" ht="25.15" customHeight="1" x14ac:dyDescent="0.2">
      <c r="A103" s="52" t="str">
        <f t="shared" si="65"/>
        <v/>
      </c>
      <c r="B103" s="157" t="e">
        <f t="shared" ca="1" si="35"/>
        <v>#VALUE!</v>
      </c>
      <c r="C103" s="157" t="e">
        <f t="shared" si="36"/>
        <v>#VALUE!</v>
      </c>
      <c r="D103" s="29"/>
      <c r="E103" s="155" t="str">
        <f ca="1">IFERROR(INDIRECT(ADDRESS(MATCH(D103,CatModules!C:C,0),2,1,1,"CatModules")),"")</f>
        <v/>
      </c>
      <c r="F103" s="96"/>
      <c r="G103" s="156" t="str">
        <f ca="1">IFERROR(INDIRECT(ADDRESS(MATCH(CONCATENATE(E103,"-",F103),CatInt!K:K,0),3,1,1,"CatInt")),"")</f>
        <v/>
      </c>
      <c r="H103" s="45" t="str">
        <f>IF(F103="","",VLOOKUP(F103,#REF!,2,FALSE))</f>
        <v/>
      </c>
      <c r="I103" s="29"/>
      <c r="J103" s="155" t="e">
        <f t="shared" si="37"/>
        <v>#VALUE!</v>
      </c>
      <c r="K103" s="155" t="e">
        <f t="shared" si="38"/>
        <v>#VALUE!</v>
      </c>
      <c r="L103" s="153"/>
      <c r="M103" s="53"/>
      <c r="N103" s="175">
        <v>0</v>
      </c>
      <c r="O103" s="147"/>
      <c r="P103" s="175">
        <v>0</v>
      </c>
      <c r="Q103" s="30"/>
      <c r="R103" s="149" t="str">
        <f>IFERROR(VLOOKUP(Q103,Setup!D$16:E$25,2,FALSE),"")</f>
        <v/>
      </c>
      <c r="S103" s="51" t="str">
        <f ca="1">IFERROR(IF(OR(I103="",VLOOKUP(I103,CatCostInp!$E$2:$K$88,7,FALSE)=0),"",VLOOKUP(I103,CatCostInp!$E$2:$K$88,7,FALSE)),"")</f>
        <v/>
      </c>
      <c r="T103" s="159" t="e">
        <f>VLOOKUP(U103,#REF!,2,FALSE)</f>
        <v>#REF!</v>
      </c>
      <c r="U103" s="30"/>
      <c r="V103" s="1" t="str">
        <f ca="1">IF(U103=Setup!$C$10,"Grant",IF('PSM Costs'!U103=Setup!$C$11,"Local",IF('PSM Costs'!U103=Setup!$C$12,"Other","")))</f>
        <v/>
      </c>
      <c r="W103" s="33"/>
      <c r="X103" s="36">
        <v>1</v>
      </c>
      <c r="Y103" s="33"/>
      <c r="Z103" s="36" t="str">
        <f t="shared" si="39"/>
        <v/>
      </c>
      <c r="AA103" s="35"/>
      <c r="AB103" s="32" t="str">
        <f t="shared" si="40"/>
        <v/>
      </c>
      <c r="AC103" s="35"/>
      <c r="AD103" s="32" t="str">
        <f t="shared" si="41"/>
        <v/>
      </c>
      <c r="AE103" s="35"/>
      <c r="AF103" s="36" t="str">
        <f t="shared" si="42"/>
        <v/>
      </c>
      <c r="AG103" s="36" t="str">
        <f t="shared" si="43"/>
        <v/>
      </c>
      <c r="AH103" s="36" t="str">
        <f t="shared" si="44"/>
        <v/>
      </c>
      <c r="AI103" s="55"/>
      <c r="AJ103" s="37"/>
      <c r="AK103" s="36">
        <v>1</v>
      </c>
      <c r="AL103" s="35"/>
      <c r="AM103" s="32" t="str">
        <f t="shared" si="45"/>
        <v/>
      </c>
      <c r="AN103" s="35"/>
      <c r="AO103" s="32" t="str">
        <f t="shared" si="46"/>
        <v/>
      </c>
      <c r="AP103" s="35"/>
      <c r="AQ103" s="32" t="str">
        <f t="shared" si="47"/>
        <v/>
      </c>
      <c r="AR103" s="35"/>
      <c r="AS103" s="36" t="str">
        <f t="shared" si="48"/>
        <v/>
      </c>
      <c r="AT103" s="36" t="str">
        <f t="shared" si="49"/>
        <v/>
      </c>
      <c r="AU103" s="36" t="str">
        <f t="shared" si="50"/>
        <v/>
      </c>
      <c r="AV103" s="55"/>
      <c r="AW103" s="34"/>
      <c r="AX103" s="36">
        <v>1</v>
      </c>
      <c r="AY103" s="34"/>
      <c r="AZ103" s="32" t="str">
        <f t="shared" si="51"/>
        <v/>
      </c>
      <c r="BA103" s="34"/>
      <c r="BB103" s="32" t="str">
        <f t="shared" si="52"/>
        <v/>
      </c>
      <c r="BC103" s="34"/>
      <c r="BD103" s="32" t="str">
        <f t="shared" si="53"/>
        <v/>
      </c>
      <c r="BE103" s="35"/>
      <c r="BF103" s="36" t="str">
        <f t="shared" si="54"/>
        <v/>
      </c>
      <c r="BG103" s="36" t="str">
        <f t="shared" si="55"/>
        <v/>
      </c>
      <c r="BH103" s="36" t="str">
        <f t="shared" si="56"/>
        <v/>
      </c>
      <c r="BI103" s="55"/>
      <c r="BJ103" s="34"/>
      <c r="BK103" s="36">
        <v>1</v>
      </c>
      <c r="BL103" s="34"/>
      <c r="BM103" s="32" t="str">
        <f t="shared" si="57"/>
        <v/>
      </c>
      <c r="BN103" s="34"/>
      <c r="BO103" s="32" t="str">
        <f t="shared" si="58"/>
        <v/>
      </c>
      <c r="BP103" s="34"/>
      <c r="BQ103" s="32" t="str">
        <f t="shared" si="59"/>
        <v/>
      </c>
      <c r="BR103" s="34"/>
      <c r="BS103" s="36" t="str">
        <f t="shared" si="60"/>
        <v/>
      </c>
      <c r="BT103" s="36" t="str">
        <f t="shared" si="61"/>
        <v/>
      </c>
      <c r="BU103" s="36" t="str">
        <f t="shared" si="62"/>
        <v/>
      </c>
      <c r="BV103" s="55"/>
      <c r="BW103" s="36" t="str">
        <f t="shared" si="63"/>
        <v/>
      </c>
      <c r="BX103" s="36" t="str">
        <f t="shared" si="63"/>
        <v/>
      </c>
      <c r="BY103" s="31"/>
      <c r="BZ103" s="38"/>
      <c r="CB103" s="120" t="e">
        <f t="shared" ca="1" si="34"/>
        <v>#VALUE!</v>
      </c>
      <c r="CC103" s="2" t="e">
        <f t="shared" ca="1" si="64"/>
        <v>#VALUE!</v>
      </c>
    </row>
    <row r="104" spans="1:81" s="10" customFormat="1" ht="25.15" customHeight="1" x14ac:dyDescent="0.2">
      <c r="A104" s="52" t="str">
        <f t="shared" si="65"/>
        <v/>
      </c>
      <c r="B104" s="157" t="e">
        <f t="shared" ca="1" si="35"/>
        <v>#VALUE!</v>
      </c>
      <c r="C104" s="157" t="e">
        <f t="shared" si="36"/>
        <v>#VALUE!</v>
      </c>
      <c r="D104" s="29"/>
      <c r="E104" s="155" t="str">
        <f ca="1">IFERROR(INDIRECT(ADDRESS(MATCH(D104,CatModules!C:C,0),2,1,1,"CatModules")),"")</f>
        <v/>
      </c>
      <c r="F104" s="96"/>
      <c r="G104" s="156" t="str">
        <f ca="1">IFERROR(INDIRECT(ADDRESS(MATCH(CONCATENATE(E104,"-",F104),CatInt!K:K,0),3,1,1,"CatInt")),"")</f>
        <v/>
      </c>
      <c r="H104" s="45" t="str">
        <f>IF(F104="","",VLOOKUP(F104,#REF!,2,FALSE))</f>
        <v/>
      </c>
      <c r="I104" s="29"/>
      <c r="J104" s="155" t="e">
        <f t="shared" si="37"/>
        <v>#VALUE!</v>
      </c>
      <c r="K104" s="155" t="e">
        <f t="shared" si="38"/>
        <v>#VALUE!</v>
      </c>
      <c r="L104" s="153"/>
      <c r="M104" s="53"/>
      <c r="N104" s="175">
        <v>0</v>
      </c>
      <c r="O104" s="147"/>
      <c r="P104" s="175">
        <v>0</v>
      </c>
      <c r="Q104" s="30"/>
      <c r="R104" s="149" t="str">
        <f>IFERROR(VLOOKUP(Q104,Setup!D$16:E$25,2,FALSE),"")</f>
        <v/>
      </c>
      <c r="S104" s="51" t="str">
        <f ca="1">IFERROR(IF(OR(I104="",VLOOKUP(I104,CatCostInp!$E$2:$K$88,7,FALSE)=0),"",VLOOKUP(I104,CatCostInp!$E$2:$K$88,7,FALSE)),"")</f>
        <v/>
      </c>
      <c r="T104" s="159" t="e">
        <f>VLOOKUP(U104,#REF!,2,FALSE)</f>
        <v>#REF!</v>
      </c>
      <c r="U104" s="30"/>
      <c r="V104" s="1" t="str">
        <f ca="1">IF(U104=Setup!$C$10,"Grant",IF('PSM Costs'!U104=Setup!$C$11,"Local",IF('PSM Costs'!U104=Setup!$C$12,"Other","")))</f>
        <v/>
      </c>
      <c r="W104" s="33"/>
      <c r="X104" s="36">
        <v>1</v>
      </c>
      <c r="Y104" s="33"/>
      <c r="Z104" s="36" t="str">
        <f t="shared" si="39"/>
        <v/>
      </c>
      <c r="AA104" s="35"/>
      <c r="AB104" s="32" t="str">
        <f t="shared" si="40"/>
        <v/>
      </c>
      <c r="AC104" s="35"/>
      <c r="AD104" s="32" t="str">
        <f t="shared" si="41"/>
        <v/>
      </c>
      <c r="AE104" s="35"/>
      <c r="AF104" s="36" t="str">
        <f t="shared" si="42"/>
        <v/>
      </c>
      <c r="AG104" s="36" t="str">
        <f t="shared" si="43"/>
        <v/>
      </c>
      <c r="AH104" s="36" t="str">
        <f t="shared" si="44"/>
        <v/>
      </c>
      <c r="AI104" s="55"/>
      <c r="AJ104" s="37"/>
      <c r="AK104" s="36">
        <v>1</v>
      </c>
      <c r="AL104" s="35"/>
      <c r="AM104" s="32" t="str">
        <f t="shared" si="45"/>
        <v/>
      </c>
      <c r="AN104" s="35"/>
      <c r="AO104" s="32" t="str">
        <f t="shared" si="46"/>
        <v/>
      </c>
      <c r="AP104" s="35"/>
      <c r="AQ104" s="32" t="str">
        <f t="shared" si="47"/>
        <v/>
      </c>
      <c r="AR104" s="35"/>
      <c r="AS104" s="36" t="str">
        <f t="shared" si="48"/>
        <v/>
      </c>
      <c r="AT104" s="36" t="str">
        <f t="shared" si="49"/>
        <v/>
      </c>
      <c r="AU104" s="36" t="str">
        <f t="shared" si="50"/>
        <v/>
      </c>
      <c r="AV104" s="55"/>
      <c r="AW104" s="34"/>
      <c r="AX104" s="36">
        <v>1</v>
      </c>
      <c r="AY104" s="34"/>
      <c r="AZ104" s="32" t="str">
        <f t="shared" si="51"/>
        <v/>
      </c>
      <c r="BA104" s="34"/>
      <c r="BB104" s="32" t="str">
        <f t="shared" si="52"/>
        <v/>
      </c>
      <c r="BC104" s="34"/>
      <c r="BD104" s="32" t="str">
        <f t="shared" si="53"/>
        <v/>
      </c>
      <c r="BE104" s="35"/>
      <c r="BF104" s="36" t="str">
        <f t="shared" si="54"/>
        <v/>
      </c>
      <c r="BG104" s="36" t="str">
        <f t="shared" si="55"/>
        <v/>
      </c>
      <c r="BH104" s="36" t="str">
        <f t="shared" si="56"/>
        <v/>
      </c>
      <c r="BI104" s="55"/>
      <c r="BJ104" s="34"/>
      <c r="BK104" s="36">
        <v>1</v>
      </c>
      <c r="BL104" s="34"/>
      <c r="BM104" s="32" t="str">
        <f t="shared" si="57"/>
        <v/>
      </c>
      <c r="BN104" s="34"/>
      <c r="BO104" s="32" t="str">
        <f t="shared" si="58"/>
        <v/>
      </c>
      <c r="BP104" s="34"/>
      <c r="BQ104" s="32" t="str">
        <f t="shared" si="59"/>
        <v/>
      </c>
      <c r="BR104" s="34"/>
      <c r="BS104" s="36" t="str">
        <f t="shared" si="60"/>
        <v/>
      </c>
      <c r="BT104" s="36" t="str">
        <f t="shared" si="61"/>
        <v/>
      </c>
      <c r="BU104" s="36" t="str">
        <f t="shared" si="62"/>
        <v/>
      </c>
      <c r="BV104" s="55"/>
      <c r="BW104" s="36" t="str">
        <f t="shared" si="63"/>
        <v/>
      </c>
      <c r="BX104" s="36" t="str">
        <f t="shared" si="63"/>
        <v/>
      </c>
      <c r="BY104" s="31"/>
      <c r="BZ104" s="38"/>
      <c r="CB104" s="120" t="e">
        <f t="shared" ca="1" si="34"/>
        <v>#VALUE!</v>
      </c>
      <c r="CC104" s="2" t="e">
        <f t="shared" ca="1" si="64"/>
        <v>#VALUE!</v>
      </c>
    </row>
    <row r="105" spans="1:81" s="10" customFormat="1" ht="25.15" customHeight="1" x14ac:dyDescent="0.2">
      <c r="A105" s="52" t="str">
        <f t="shared" si="65"/>
        <v/>
      </c>
      <c r="B105" s="157" t="e">
        <f t="shared" ca="1" si="35"/>
        <v>#VALUE!</v>
      </c>
      <c r="C105" s="157" t="e">
        <f t="shared" si="36"/>
        <v>#VALUE!</v>
      </c>
      <c r="D105" s="29"/>
      <c r="E105" s="155" t="str">
        <f ca="1">IFERROR(INDIRECT(ADDRESS(MATCH(D105,CatModules!C:C,0),2,1,1,"CatModules")),"")</f>
        <v/>
      </c>
      <c r="F105" s="96"/>
      <c r="G105" s="156" t="str">
        <f ca="1">IFERROR(INDIRECT(ADDRESS(MATCH(CONCATENATE(E105,"-",F105),CatInt!K:K,0),3,1,1,"CatInt")),"")</f>
        <v/>
      </c>
      <c r="H105" s="45" t="str">
        <f>IF(F105="","",VLOOKUP(F105,#REF!,2,FALSE))</f>
        <v/>
      </c>
      <c r="I105" s="29"/>
      <c r="J105" s="155" t="e">
        <f t="shared" si="37"/>
        <v>#VALUE!</v>
      </c>
      <c r="K105" s="155" t="e">
        <f t="shared" si="38"/>
        <v>#VALUE!</v>
      </c>
      <c r="L105" s="153"/>
      <c r="M105" s="53"/>
      <c r="N105" s="175">
        <v>0</v>
      </c>
      <c r="O105" s="147"/>
      <c r="P105" s="175">
        <v>0</v>
      </c>
      <c r="Q105" s="30"/>
      <c r="R105" s="149" t="str">
        <f>IFERROR(VLOOKUP(Q105,Setup!D$16:E$25,2,FALSE),"")</f>
        <v/>
      </c>
      <c r="S105" s="51" t="str">
        <f ca="1">IFERROR(IF(OR(I105="",VLOOKUP(I105,CatCostInp!$E$2:$K$88,7,FALSE)=0),"",VLOOKUP(I105,CatCostInp!$E$2:$K$88,7,FALSE)),"")</f>
        <v/>
      </c>
      <c r="T105" s="159" t="e">
        <f>VLOOKUP(U105,#REF!,2,FALSE)</f>
        <v>#REF!</v>
      </c>
      <c r="U105" s="30"/>
      <c r="V105" s="1" t="str">
        <f ca="1">IF(U105=Setup!$C$10,"Grant",IF('PSM Costs'!U105=Setup!$C$11,"Local",IF('PSM Costs'!U105=Setup!$C$12,"Other","")))</f>
        <v/>
      </c>
      <c r="W105" s="33"/>
      <c r="X105" s="36">
        <v>1</v>
      </c>
      <c r="Y105" s="33"/>
      <c r="Z105" s="36" t="str">
        <f t="shared" si="39"/>
        <v/>
      </c>
      <c r="AA105" s="35"/>
      <c r="AB105" s="32" t="str">
        <f t="shared" si="40"/>
        <v/>
      </c>
      <c r="AC105" s="35"/>
      <c r="AD105" s="32" t="str">
        <f t="shared" si="41"/>
        <v/>
      </c>
      <c r="AE105" s="35"/>
      <c r="AF105" s="36" t="str">
        <f t="shared" si="42"/>
        <v/>
      </c>
      <c r="AG105" s="36" t="str">
        <f t="shared" si="43"/>
        <v/>
      </c>
      <c r="AH105" s="36" t="str">
        <f t="shared" si="44"/>
        <v/>
      </c>
      <c r="AI105" s="55"/>
      <c r="AJ105" s="37"/>
      <c r="AK105" s="36">
        <v>1</v>
      </c>
      <c r="AL105" s="35"/>
      <c r="AM105" s="32" t="str">
        <f t="shared" si="45"/>
        <v/>
      </c>
      <c r="AN105" s="35"/>
      <c r="AO105" s="32" t="str">
        <f t="shared" si="46"/>
        <v/>
      </c>
      <c r="AP105" s="35"/>
      <c r="AQ105" s="32" t="str">
        <f t="shared" si="47"/>
        <v/>
      </c>
      <c r="AR105" s="35"/>
      <c r="AS105" s="36" t="str">
        <f t="shared" si="48"/>
        <v/>
      </c>
      <c r="AT105" s="36" t="str">
        <f t="shared" si="49"/>
        <v/>
      </c>
      <c r="AU105" s="36" t="str">
        <f t="shared" si="50"/>
        <v/>
      </c>
      <c r="AV105" s="55"/>
      <c r="AW105" s="34"/>
      <c r="AX105" s="36">
        <v>1</v>
      </c>
      <c r="AY105" s="34"/>
      <c r="AZ105" s="32" t="str">
        <f t="shared" si="51"/>
        <v/>
      </c>
      <c r="BA105" s="34"/>
      <c r="BB105" s="32" t="str">
        <f t="shared" si="52"/>
        <v/>
      </c>
      <c r="BC105" s="34"/>
      <c r="BD105" s="32" t="str">
        <f t="shared" si="53"/>
        <v/>
      </c>
      <c r="BE105" s="35"/>
      <c r="BF105" s="36" t="str">
        <f t="shared" si="54"/>
        <v/>
      </c>
      <c r="BG105" s="36" t="str">
        <f t="shared" si="55"/>
        <v/>
      </c>
      <c r="BH105" s="36" t="str">
        <f t="shared" si="56"/>
        <v/>
      </c>
      <c r="BI105" s="55"/>
      <c r="BJ105" s="34"/>
      <c r="BK105" s="36">
        <v>1</v>
      </c>
      <c r="BL105" s="34"/>
      <c r="BM105" s="32" t="str">
        <f t="shared" si="57"/>
        <v/>
      </c>
      <c r="BN105" s="34"/>
      <c r="BO105" s="32" t="str">
        <f t="shared" si="58"/>
        <v/>
      </c>
      <c r="BP105" s="34"/>
      <c r="BQ105" s="32" t="str">
        <f t="shared" si="59"/>
        <v/>
      </c>
      <c r="BR105" s="34"/>
      <c r="BS105" s="36" t="str">
        <f t="shared" si="60"/>
        <v/>
      </c>
      <c r="BT105" s="36" t="str">
        <f t="shared" si="61"/>
        <v/>
      </c>
      <c r="BU105" s="36" t="str">
        <f t="shared" si="62"/>
        <v/>
      </c>
      <c r="BV105" s="55"/>
      <c r="BW105" s="36" t="str">
        <f t="shared" si="63"/>
        <v/>
      </c>
      <c r="BX105" s="36" t="str">
        <f t="shared" si="63"/>
        <v/>
      </c>
      <c r="BY105" s="31"/>
      <c r="BZ105" s="38"/>
      <c r="CB105" s="120" t="e">
        <f t="shared" ca="1" si="34"/>
        <v>#VALUE!</v>
      </c>
      <c r="CC105" s="2" t="e">
        <f t="shared" ca="1" si="64"/>
        <v>#VALUE!</v>
      </c>
    </row>
    <row r="106" spans="1:81" s="10" customFormat="1" ht="25.15" customHeight="1" x14ac:dyDescent="0.2">
      <c r="A106" s="52" t="str">
        <f t="shared" si="65"/>
        <v/>
      </c>
      <c r="B106" s="157" t="e">
        <f t="shared" ca="1" si="35"/>
        <v>#VALUE!</v>
      </c>
      <c r="C106" s="157" t="e">
        <f t="shared" si="36"/>
        <v>#VALUE!</v>
      </c>
      <c r="D106" s="29"/>
      <c r="E106" s="155" t="str">
        <f ca="1">IFERROR(INDIRECT(ADDRESS(MATCH(D106,CatModules!C:C,0),2,1,1,"CatModules")),"")</f>
        <v/>
      </c>
      <c r="F106" s="96"/>
      <c r="G106" s="156" t="str">
        <f ca="1">IFERROR(INDIRECT(ADDRESS(MATCH(CONCATENATE(E106,"-",F106),CatInt!K:K,0),3,1,1,"CatInt")),"")</f>
        <v/>
      </c>
      <c r="H106" s="45" t="str">
        <f>IF(F106="","",VLOOKUP(F106,#REF!,2,FALSE))</f>
        <v/>
      </c>
      <c r="I106" s="29"/>
      <c r="J106" s="155" t="e">
        <f t="shared" si="37"/>
        <v>#VALUE!</v>
      </c>
      <c r="K106" s="155" t="e">
        <f t="shared" si="38"/>
        <v>#VALUE!</v>
      </c>
      <c r="L106" s="153"/>
      <c r="M106" s="53"/>
      <c r="N106" s="175">
        <v>0</v>
      </c>
      <c r="O106" s="147"/>
      <c r="P106" s="175">
        <v>0</v>
      </c>
      <c r="Q106" s="30"/>
      <c r="R106" s="149" t="str">
        <f>IFERROR(VLOOKUP(Q106,Setup!D$16:E$25,2,FALSE),"")</f>
        <v/>
      </c>
      <c r="S106" s="51" t="str">
        <f ca="1">IFERROR(IF(OR(I106="",VLOOKUP(I106,CatCostInp!$E$2:$K$88,7,FALSE)=0),"",VLOOKUP(I106,CatCostInp!$E$2:$K$88,7,FALSE)),"")</f>
        <v/>
      </c>
      <c r="T106" s="159" t="e">
        <f>VLOOKUP(U106,#REF!,2,FALSE)</f>
        <v>#REF!</v>
      </c>
      <c r="U106" s="30"/>
      <c r="V106" s="1" t="str">
        <f ca="1">IF(U106=Setup!$C$10,"Grant",IF('PSM Costs'!U106=Setup!$C$11,"Local",IF('PSM Costs'!U106=Setup!$C$12,"Other","")))</f>
        <v/>
      </c>
      <c r="W106" s="33"/>
      <c r="X106" s="36">
        <v>1</v>
      </c>
      <c r="Y106" s="33"/>
      <c r="Z106" s="36" t="str">
        <f t="shared" si="39"/>
        <v/>
      </c>
      <c r="AA106" s="35"/>
      <c r="AB106" s="32" t="str">
        <f t="shared" si="40"/>
        <v/>
      </c>
      <c r="AC106" s="35"/>
      <c r="AD106" s="32" t="str">
        <f t="shared" si="41"/>
        <v/>
      </c>
      <c r="AE106" s="35"/>
      <c r="AF106" s="36" t="str">
        <f t="shared" si="42"/>
        <v/>
      </c>
      <c r="AG106" s="36" t="str">
        <f t="shared" si="43"/>
        <v/>
      </c>
      <c r="AH106" s="36" t="str">
        <f t="shared" si="44"/>
        <v/>
      </c>
      <c r="AI106" s="55"/>
      <c r="AJ106" s="37"/>
      <c r="AK106" s="36">
        <v>1</v>
      </c>
      <c r="AL106" s="35"/>
      <c r="AM106" s="32" t="str">
        <f t="shared" si="45"/>
        <v/>
      </c>
      <c r="AN106" s="35"/>
      <c r="AO106" s="32" t="str">
        <f t="shared" si="46"/>
        <v/>
      </c>
      <c r="AP106" s="35"/>
      <c r="AQ106" s="32" t="str">
        <f t="shared" si="47"/>
        <v/>
      </c>
      <c r="AR106" s="35"/>
      <c r="AS106" s="36" t="str">
        <f t="shared" si="48"/>
        <v/>
      </c>
      <c r="AT106" s="36" t="str">
        <f t="shared" si="49"/>
        <v/>
      </c>
      <c r="AU106" s="36" t="str">
        <f t="shared" si="50"/>
        <v/>
      </c>
      <c r="AV106" s="55"/>
      <c r="AW106" s="34"/>
      <c r="AX106" s="36">
        <v>1</v>
      </c>
      <c r="AY106" s="34"/>
      <c r="AZ106" s="32" t="str">
        <f t="shared" si="51"/>
        <v/>
      </c>
      <c r="BA106" s="34"/>
      <c r="BB106" s="32" t="str">
        <f t="shared" si="52"/>
        <v/>
      </c>
      <c r="BC106" s="34"/>
      <c r="BD106" s="32" t="str">
        <f t="shared" si="53"/>
        <v/>
      </c>
      <c r="BE106" s="35"/>
      <c r="BF106" s="36" t="str">
        <f t="shared" si="54"/>
        <v/>
      </c>
      <c r="BG106" s="36" t="str">
        <f t="shared" si="55"/>
        <v/>
      </c>
      <c r="BH106" s="36" t="str">
        <f t="shared" si="56"/>
        <v/>
      </c>
      <c r="BI106" s="55"/>
      <c r="BJ106" s="34"/>
      <c r="BK106" s="36">
        <v>1</v>
      </c>
      <c r="BL106" s="34"/>
      <c r="BM106" s="32" t="str">
        <f t="shared" si="57"/>
        <v/>
      </c>
      <c r="BN106" s="34"/>
      <c r="BO106" s="32" t="str">
        <f t="shared" si="58"/>
        <v/>
      </c>
      <c r="BP106" s="34"/>
      <c r="BQ106" s="32" t="str">
        <f t="shared" si="59"/>
        <v/>
      </c>
      <c r="BR106" s="34"/>
      <c r="BS106" s="36" t="str">
        <f t="shared" si="60"/>
        <v/>
      </c>
      <c r="BT106" s="36" t="str">
        <f t="shared" si="61"/>
        <v/>
      </c>
      <c r="BU106" s="36" t="str">
        <f t="shared" si="62"/>
        <v/>
      </c>
      <c r="BV106" s="55"/>
      <c r="BW106" s="36" t="str">
        <f t="shared" si="63"/>
        <v/>
      </c>
      <c r="BX106" s="36" t="str">
        <f t="shared" si="63"/>
        <v/>
      </c>
      <c r="BY106" s="31"/>
      <c r="BZ106" s="38"/>
      <c r="CB106" s="120" t="e">
        <f t="shared" ca="1" si="34"/>
        <v>#VALUE!</v>
      </c>
      <c r="CC106" s="2" t="e">
        <f t="shared" ca="1" si="64"/>
        <v>#VALUE!</v>
      </c>
    </row>
    <row r="107" spans="1:81" s="10" customFormat="1" ht="25.15" customHeight="1" x14ac:dyDescent="0.2">
      <c r="A107" s="52" t="str">
        <f t="shared" si="65"/>
        <v/>
      </c>
      <c r="B107" s="157" t="e">
        <f t="shared" ca="1" si="35"/>
        <v>#VALUE!</v>
      </c>
      <c r="C107" s="157" t="e">
        <f t="shared" si="36"/>
        <v>#VALUE!</v>
      </c>
      <c r="D107" s="29"/>
      <c r="E107" s="155" t="str">
        <f ca="1">IFERROR(INDIRECT(ADDRESS(MATCH(D107,CatModules!C:C,0),2,1,1,"CatModules")),"")</f>
        <v/>
      </c>
      <c r="F107" s="96"/>
      <c r="G107" s="156" t="str">
        <f ca="1">IFERROR(INDIRECT(ADDRESS(MATCH(CONCATENATE(E107,"-",F107),CatInt!K:K,0),3,1,1,"CatInt")),"")</f>
        <v/>
      </c>
      <c r="H107" s="45" t="str">
        <f>IF(F107="","",VLOOKUP(F107,#REF!,2,FALSE))</f>
        <v/>
      </c>
      <c r="I107" s="29"/>
      <c r="J107" s="155" t="e">
        <f t="shared" si="37"/>
        <v>#VALUE!</v>
      </c>
      <c r="K107" s="155" t="e">
        <f t="shared" si="38"/>
        <v>#VALUE!</v>
      </c>
      <c r="L107" s="153"/>
      <c r="M107" s="53"/>
      <c r="N107" s="175">
        <v>0</v>
      </c>
      <c r="O107" s="147"/>
      <c r="P107" s="175">
        <v>0</v>
      </c>
      <c r="Q107" s="30"/>
      <c r="R107" s="149" t="str">
        <f>IFERROR(VLOOKUP(Q107,Setup!D$16:E$25,2,FALSE),"")</f>
        <v/>
      </c>
      <c r="S107" s="51" t="str">
        <f ca="1">IFERROR(IF(OR(I107="",VLOOKUP(I107,CatCostInp!$E$2:$K$88,7,FALSE)=0),"",VLOOKUP(I107,CatCostInp!$E$2:$K$88,7,FALSE)),"")</f>
        <v/>
      </c>
      <c r="T107" s="159" t="e">
        <f>VLOOKUP(U107,#REF!,2,FALSE)</f>
        <v>#REF!</v>
      </c>
      <c r="U107" s="30"/>
      <c r="V107" s="1" t="str">
        <f ca="1">IF(U107=Setup!$C$10,"Grant",IF('PSM Costs'!U107=Setup!$C$11,"Local",IF('PSM Costs'!U107=Setup!$C$12,"Other","")))</f>
        <v/>
      </c>
      <c r="W107" s="33"/>
      <c r="X107" s="36">
        <v>1</v>
      </c>
      <c r="Y107" s="33"/>
      <c r="Z107" s="36" t="str">
        <f t="shared" si="39"/>
        <v/>
      </c>
      <c r="AA107" s="35"/>
      <c r="AB107" s="32" t="str">
        <f t="shared" si="40"/>
        <v/>
      </c>
      <c r="AC107" s="35"/>
      <c r="AD107" s="32" t="str">
        <f t="shared" si="41"/>
        <v/>
      </c>
      <c r="AE107" s="35"/>
      <c r="AF107" s="36" t="str">
        <f t="shared" si="42"/>
        <v/>
      </c>
      <c r="AG107" s="36" t="str">
        <f t="shared" si="43"/>
        <v/>
      </c>
      <c r="AH107" s="36" t="str">
        <f t="shared" si="44"/>
        <v/>
      </c>
      <c r="AI107" s="55"/>
      <c r="AJ107" s="37"/>
      <c r="AK107" s="36">
        <v>1</v>
      </c>
      <c r="AL107" s="35"/>
      <c r="AM107" s="32" t="str">
        <f t="shared" si="45"/>
        <v/>
      </c>
      <c r="AN107" s="35"/>
      <c r="AO107" s="32" t="str">
        <f t="shared" si="46"/>
        <v/>
      </c>
      <c r="AP107" s="35"/>
      <c r="AQ107" s="32" t="str">
        <f t="shared" si="47"/>
        <v/>
      </c>
      <c r="AR107" s="35"/>
      <c r="AS107" s="36" t="str">
        <f t="shared" si="48"/>
        <v/>
      </c>
      <c r="AT107" s="36" t="str">
        <f t="shared" si="49"/>
        <v/>
      </c>
      <c r="AU107" s="36" t="str">
        <f t="shared" si="50"/>
        <v/>
      </c>
      <c r="AV107" s="55"/>
      <c r="AW107" s="34"/>
      <c r="AX107" s="36">
        <v>1</v>
      </c>
      <c r="AY107" s="34"/>
      <c r="AZ107" s="32" t="str">
        <f t="shared" si="51"/>
        <v/>
      </c>
      <c r="BA107" s="34"/>
      <c r="BB107" s="32" t="str">
        <f t="shared" si="52"/>
        <v/>
      </c>
      <c r="BC107" s="34"/>
      <c r="BD107" s="32" t="str">
        <f t="shared" si="53"/>
        <v/>
      </c>
      <c r="BE107" s="35"/>
      <c r="BF107" s="36" t="str">
        <f t="shared" si="54"/>
        <v/>
      </c>
      <c r="BG107" s="36" t="str">
        <f t="shared" si="55"/>
        <v/>
      </c>
      <c r="BH107" s="36" t="str">
        <f t="shared" si="56"/>
        <v/>
      </c>
      <c r="BI107" s="55"/>
      <c r="BJ107" s="34"/>
      <c r="BK107" s="36">
        <v>1</v>
      </c>
      <c r="BL107" s="34"/>
      <c r="BM107" s="32" t="str">
        <f t="shared" si="57"/>
        <v/>
      </c>
      <c r="BN107" s="34"/>
      <c r="BO107" s="32" t="str">
        <f t="shared" si="58"/>
        <v/>
      </c>
      <c r="BP107" s="34"/>
      <c r="BQ107" s="32" t="str">
        <f t="shared" si="59"/>
        <v/>
      </c>
      <c r="BR107" s="34"/>
      <c r="BS107" s="36" t="str">
        <f t="shared" si="60"/>
        <v/>
      </c>
      <c r="BT107" s="36" t="str">
        <f t="shared" si="61"/>
        <v/>
      </c>
      <c r="BU107" s="36" t="str">
        <f t="shared" si="62"/>
        <v/>
      </c>
      <c r="BV107" s="55"/>
      <c r="BW107" s="36" t="str">
        <f t="shared" si="63"/>
        <v/>
      </c>
      <c r="BX107" s="36" t="str">
        <f t="shared" si="63"/>
        <v/>
      </c>
      <c r="BY107" s="31"/>
      <c r="BZ107" s="38"/>
      <c r="CB107" s="120" t="e">
        <f t="shared" ca="1" si="34"/>
        <v>#VALUE!</v>
      </c>
      <c r="CC107" s="2" t="e">
        <f t="shared" ca="1" si="64"/>
        <v>#VALUE!</v>
      </c>
    </row>
    <row r="108" spans="1:81" s="10" customFormat="1" ht="25.15" customHeight="1" x14ac:dyDescent="0.2">
      <c r="A108" s="52" t="str">
        <f t="shared" si="65"/>
        <v/>
      </c>
      <c r="B108" s="157" t="e">
        <f t="shared" ca="1" si="35"/>
        <v>#VALUE!</v>
      </c>
      <c r="C108" s="157" t="e">
        <f t="shared" si="36"/>
        <v>#VALUE!</v>
      </c>
      <c r="D108" s="29"/>
      <c r="E108" s="155" t="str">
        <f ca="1">IFERROR(INDIRECT(ADDRESS(MATCH(D108,CatModules!C:C,0),2,1,1,"CatModules")),"")</f>
        <v/>
      </c>
      <c r="F108" s="96"/>
      <c r="G108" s="156" t="str">
        <f ca="1">IFERROR(INDIRECT(ADDRESS(MATCH(CONCATENATE(E108,"-",F108),CatInt!K:K,0),3,1,1,"CatInt")),"")</f>
        <v/>
      </c>
      <c r="H108" s="45" t="str">
        <f>IF(F108="","",VLOOKUP(F108,#REF!,2,FALSE))</f>
        <v/>
      </c>
      <c r="I108" s="29"/>
      <c r="J108" s="155" t="e">
        <f t="shared" si="37"/>
        <v>#VALUE!</v>
      </c>
      <c r="K108" s="155" t="e">
        <f t="shared" si="38"/>
        <v>#VALUE!</v>
      </c>
      <c r="L108" s="153"/>
      <c r="M108" s="53"/>
      <c r="N108" s="175">
        <v>0</v>
      </c>
      <c r="O108" s="147"/>
      <c r="P108" s="175">
        <v>0</v>
      </c>
      <c r="Q108" s="30"/>
      <c r="R108" s="149" t="str">
        <f>IFERROR(VLOOKUP(Q108,Setup!D$16:E$25,2,FALSE),"")</f>
        <v/>
      </c>
      <c r="S108" s="51" t="str">
        <f ca="1">IFERROR(IF(OR(I108="",VLOOKUP(I108,CatCostInp!$E$2:$K$88,7,FALSE)=0),"",VLOOKUP(I108,CatCostInp!$E$2:$K$88,7,FALSE)),"")</f>
        <v/>
      </c>
      <c r="T108" s="159" t="e">
        <f>VLOOKUP(U108,#REF!,2,FALSE)</f>
        <v>#REF!</v>
      </c>
      <c r="U108" s="30"/>
      <c r="V108" s="1" t="str">
        <f ca="1">IF(U108=Setup!$C$10,"Grant",IF('PSM Costs'!U108=Setup!$C$11,"Local",IF('PSM Costs'!U108=Setup!$C$12,"Other","")))</f>
        <v/>
      </c>
      <c r="W108" s="33"/>
      <c r="X108" s="36">
        <v>1</v>
      </c>
      <c r="Y108" s="33"/>
      <c r="Z108" s="36" t="str">
        <f t="shared" si="39"/>
        <v/>
      </c>
      <c r="AA108" s="35"/>
      <c r="AB108" s="32" t="str">
        <f t="shared" si="40"/>
        <v/>
      </c>
      <c r="AC108" s="35"/>
      <c r="AD108" s="32" t="str">
        <f t="shared" si="41"/>
        <v/>
      </c>
      <c r="AE108" s="35"/>
      <c r="AF108" s="36" t="str">
        <f t="shared" si="42"/>
        <v/>
      </c>
      <c r="AG108" s="36" t="str">
        <f t="shared" si="43"/>
        <v/>
      </c>
      <c r="AH108" s="36" t="str">
        <f t="shared" si="44"/>
        <v/>
      </c>
      <c r="AI108" s="55"/>
      <c r="AJ108" s="37"/>
      <c r="AK108" s="36">
        <v>1</v>
      </c>
      <c r="AL108" s="35"/>
      <c r="AM108" s="32" t="str">
        <f t="shared" si="45"/>
        <v/>
      </c>
      <c r="AN108" s="35"/>
      <c r="AO108" s="32" t="str">
        <f t="shared" si="46"/>
        <v/>
      </c>
      <c r="AP108" s="35"/>
      <c r="AQ108" s="32" t="str">
        <f t="shared" si="47"/>
        <v/>
      </c>
      <c r="AR108" s="35"/>
      <c r="AS108" s="36" t="str">
        <f t="shared" si="48"/>
        <v/>
      </c>
      <c r="AT108" s="36" t="str">
        <f t="shared" si="49"/>
        <v/>
      </c>
      <c r="AU108" s="36" t="str">
        <f t="shared" si="50"/>
        <v/>
      </c>
      <c r="AV108" s="55"/>
      <c r="AW108" s="34"/>
      <c r="AX108" s="36">
        <v>1</v>
      </c>
      <c r="AY108" s="34"/>
      <c r="AZ108" s="32" t="str">
        <f t="shared" si="51"/>
        <v/>
      </c>
      <c r="BA108" s="34"/>
      <c r="BB108" s="32" t="str">
        <f t="shared" si="52"/>
        <v/>
      </c>
      <c r="BC108" s="34"/>
      <c r="BD108" s="32" t="str">
        <f t="shared" si="53"/>
        <v/>
      </c>
      <c r="BE108" s="35"/>
      <c r="BF108" s="36" t="str">
        <f t="shared" si="54"/>
        <v/>
      </c>
      <c r="BG108" s="36" t="str">
        <f t="shared" si="55"/>
        <v/>
      </c>
      <c r="BH108" s="36" t="str">
        <f t="shared" si="56"/>
        <v/>
      </c>
      <c r="BI108" s="55"/>
      <c r="BJ108" s="34"/>
      <c r="BK108" s="36">
        <v>1</v>
      </c>
      <c r="BL108" s="34"/>
      <c r="BM108" s="32" t="str">
        <f t="shared" si="57"/>
        <v/>
      </c>
      <c r="BN108" s="34"/>
      <c r="BO108" s="32" t="str">
        <f t="shared" si="58"/>
        <v/>
      </c>
      <c r="BP108" s="34"/>
      <c r="BQ108" s="32" t="str">
        <f t="shared" si="59"/>
        <v/>
      </c>
      <c r="BR108" s="34"/>
      <c r="BS108" s="36" t="str">
        <f t="shared" si="60"/>
        <v/>
      </c>
      <c r="BT108" s="36" t="str">
        <f t="shared" si="61"/>
        <v/>
      </c>
      <c r="BU108" s="36" t="str">
        <f t="shared" si="62"/>
        <v/>
      </c>
      <c r="BV108" s="55"/>
      <c r="BW108" s="36" t="str">
        <f t="shared" si="63"/>
        <v/>
      </c>
      <c r="BX108" s="36" t="str">
        <f t="shared" si="63"/>
        <v/>
      </c>
      <c r="BY108" s="31"/>
      <c r="BZ108" s="38"/>
      <c r="CB108" s="120" t="e">
        <f t="shared" ca="1" si="34"/>
        <v>#VALUE!</v>
      </c>
      <c r="CC108" s="2" t="e">
        <f t="shared" ca="1" si="64"/>
        <v>#VALUE!</v>
      </c>
    </row>
    <row r="109" spans="1:81" s="10" customFormat="1" ht="25.15" customHeight="1" x14ac:dyDescent="0.2">
      <c r="A109" s="52" t="str">
        <f t="shared" si="65"/>
        <v/>
      </c>
      <c r="B109" s="157" t="e">
        <f t="shared" ca="1" si="35"/>
        <v>#VALUE!</v>
      </c>
      <c r="C109" s="157" t="e">
        <f t="shared" si="36"/>
        <v>#VALUE!</v>
      </c>
      <c r="D109" s="29"/>
      <c r="E109" s="155" t="str">
        <f ca="1">IFERROR(INDIRECT(ADDRESS(MATCH(D109,CatModules!C:C,0),2,1,1,"CatModules")),"")</f>
        <v/>
      </c>
      <c r="F109" s="96"/>
      <c r="G109" s="156" t="str">
        <f ca="1">IFERROR(INDIRECT(ADDRESS(MATCH(CONCATENATE(E109,"-",F109),CatInt!K:K,0),3,1,1,"CatInt")),"")</f>
        <v/>
      </c>
      <c r="H109" s="45" t="str">
        <f>IF(F109="","",VLOOKUP(F109,#REF!,2,FALSE))</f>
        <v/>
      </c>
      <c r="I109" s="29"/>
      <c r="J109" s="155" t="e">
        <f t="shared" si="37"/>
        <v>#VALUE!</v>
      </c>
      <c r="K109" s="155" t="e">
        <f t="shared" si="38"/>
        <v>#VALUE!</v>
      </c>
      <c r="L109" s="153"/>
      <c r="M109" s="53"/>
      <c r="N109" s="175">
        <v>0</v>
      </c>
      <c r="O109" s="147"/>
      <c r="P109" s="175">
        <v>0</v>
      </c>
      <c r="Q109" s="30"/>
      <c r="R109" s="149" t="str">
        <f>IFERROR(VLOOKUP(Q109,Setup!D$16:E$25,2,FALSE),"")</f>
        <v/>
      </c>
      <c r="S109" s="51" t="str">
        <f ca="1">IFERROR(IF(OR(I109="",VLOOKUP(I109,CatCostInp!$E$2:$K$88,7,FALSE)=0),"",VLOOKUP(I109,CatCostInp!$E$2:$K$88,7,FALSE)),"")</f>
        <v/>
      </c>
      <c r="T109" s="159" t="e">
        <f>VLOOKUP(U109,#REF!,2,FALSE)</f>
        <v>#REF!</v>
      </c>
      <c r="U109" s="30"/>
      <c r="V109" s="1" t="str">
        <f ca="1">IF(U109=Setup!$C$10,"Grant",IF('PSM Costs'!U109=Setup!$C$11,"Local",IF('PSM Costs'!U109=Setup!$C$12,"Other","")))</f>
        <v/>
      </c>
      <c r="W109" s="33"/>
      <c r="X109" s="36">
        <v>1</v>
      </c>
      <c r="Y109" s="33"/>
      <c r="Z109" s="36" t="str">
        <f t="shared" si="39"/>
        <v/>
      </c>
      <c r="AA109" s="35"/>
      <c r="AB109" s="32" t="str">
        <f t="shared" si="40"/>
        <v/>
      </c>
      <c r="AC109" s="35"/>
      <c r="AD109" s="32" t="str">
        <f t="shared" si="41"/>
        <v/>
      </c>
      <c r="AE109" s="35"/>
      <c r="AF109" s="36" t="str">
        <f t="shared" si="42"/>
        <v/>
      </c>
      <c r="AG109" s="36" t="str">
        <f t="shared" si="43"/>
        <v/>
      </c>
      <c r="AH109" s="36" t="str">
        <f t="shared" si="44"/>
        <v/>
      </c>
      <c r="AI109" s="55"/>
      <c r="AJ109" s="37"/>
      <c r="AK109" s="36">
        <v>1</v>
      </c>
      <c r="AL109" s="35"/>
      <c r="AM109" s="32" t="str">
        <f t="shared" si="45"/>
        <v/>
      </c>
      <c r="AN109" s="35"/>
      <c r="AO109" s="32" t="str">
        <f t="shared" si="46"/>
        <v/>
      </c>
      <c r="AP109" s="35"/>
      <c r="AQ109" s="32" t="str">
        <f t="shared" si="47"/>
        <v/>
      </c>
      <c r="AR109" s="35"/>
      <c r="AS109" s="36" t="str">
        <f t="shared" si="48"/>
        <v/>
      </c>
      <c r="AT109" s="36" t="str">
        <f t="shared" si="49"/>
        <v/>
      </c>
      <c r="AU109" s="36" t="str">
        <f t="shared" si="50"/>
        <v/>
      </c>
      <c r="AV109" s="55"/>
      <c r="AW109" s="34"/>
      <c r="AX109" s="36">
        <v>1</v>
      </c>
      <c r="AY109" s="34"/>
      <c r="AZ109" s="32" t="str">
        <f t="shared" si="51"/>
        <v/>
      </c>
      <c r="BA109" s="34"/>
      <c r="BB109" s="32" t="str">
        <f t="shared" si="52"/>
        <v/>
      </c>
      <c r="BC109" s="34"/>
      <c r="BD109" s="32" t="str">
        <f t="shared" si="53"/>
        <v/>
      </c>
      <c r="BE109" s="35"/>
      <c r="BF109" s="36" t="str">
        <f t="shared" si="54"/>
        <v/>
      </c>
      <c r="BG109" s="36" t="str">
        <f t="shared" si="55"/>
        <v/>
      </c>
      <c r="BH109" s="36" t="str">
        <f t="shared" si="56"/>
        <v/>
      </c>
      <c r="BI109" s="55"/>
      <c r="BJ109" s="34"/>
      <c r="BK109" s="36">
        <v>1</v>
      </c>
      <c r="BL109" s="34"/>
      <c r="BM109" s="32" t="str">
        <f t="shared" si="57"/>
        <v/>
      </c>
      <c r="BN109" s="34"/>
      <c r="BO109" s="32" t="str">
        <f t="shared" si="58"/>
        <v/>
      </c>
      <c r="BP109" s="34"/>
      <c r="BQ109" s="32" t="str">
        <f t="shared" si="59"/>
        <v/>
      </c>
      <c r="BR109" s="34"/>
      <c r="BS109" s="36" t="str">
        <f t="shared" si="60"/>
        <v/>
      </c>
      <c r="BT109" s="36" t="str">
        <f t="shared" si="61"/>
        <v/>
      </c>
      <c r="BU109" s="36" t="str">
        <f t="shared" si="62"/>
        <v/>
      </c>
      <c r="BV109" s="55"/>
      <c r="BW109" s="36" t="str">
        <f t="shared" si="63"/>
        <v/>
      </c>
      <c r="BX109" s="36" t="str">
        <f t="shared" si="63"/>
        <v/>
      </c>
      <c r="BY109" s="31"/>
      <c r="BZ109" s="38"/>
      <c r="CB109" s="120" t="e">
        <f t="shared" ca="1" si="34"/>
        <v>#VALUE!</v>
      </c>
      <c r="CC109" s="2" t="e">
        <f t="shared" ca="1" si="64"/>
        <v>#VALUE!</v>
      </c>
    </row>
    <row r="110" spans="1:81" s="10" customFormat="1" ht="25.15" customHeight="1" x14ac:dyDescent="0.2">
      <c r="A110" s="52" t="str">
        <f t="shared" si="65"/>
        <v/>
      </c>
      <c r="B110" s="157" t="e">
        <f t="shared" ca="1" si="35"/>
        <v>#VALUE!</v>
      </c>
      <c r="C110" s="157" t="e">
        <f t="shared" si="36"/>
        <v>#VALUE!</v>
      </c>
      <c r="D110" s="29"/>
      <c r="E110" s="155" t="str">
        <f ca="1">IFERROR(INDIRECT(ADDRESS(MATCH(D110,CatModules!C:C,0),2,1,1,"CatModules")),"")</f>
        <v/>
      </c>
      <c r="F110" s="96"/>
      <c r="G110" s="156" t="str">
        <f ca="1">IFERROR(INDIRECT(ADDRESS(MATCH(CONCATENATE(E110,"-",F110),CatInt!K:K,0),3,1,1,"CatInt")),"")</f>
        <v/>
      </c>
      <c r="H110" s="45" t="str">
        <f>IF(F110="","",VLOOKUP(F110,#REF!,2,FALSE))</f>
        <v/>
      </c>
      <c r="I110" s="29"/>
      <c r="J110" s="155" t="e">
        <f t="shared" si="37"/>
        <v>#VALUE!</v>
      </c>
      <c r="K110" s="155" t="e">
        <f t="shared" si="38"/>
        <v>#VALUE!</v>
      </c>
      <c r="L110" s="153"/>
      <c r="M110" s="53"/>
      <c r="N110" s="175">
        <v>0</v>
      </c>
      <c r="O110" s="147"/>
      <c r="P110" s="175">
        <v>0</v>
      </c>
      <c r="Q110" s="30"/>
      <c r="R110" s="149" t="str">
        <f>IFERROR(VLOOKUP(Q110,Setup!D$16:E$25,2,FALSE),"")</f>
        <v/>
      </c>
      <c r="S110" s="51" t="str">
        <f ca="1">IFERROR(IF(OR(I110="",VLOOKUP(I110,CatCostInp!$E$2:$K$88,7,FALSE)=0),"",VLOOKUP(I110,CatCostInp!$E$2:$K$88,7,FALSE)),"")</f>
        <v/>
      </c>
      <c r="T110" s="159" t="e">
        <f>VLOOKUP(U110,#REF!,2,FALSE)</f>
        <v>#REF!</v>
      </c>
      <c r="U110" s="30"/>
      <c r="V110" s="1" t="str">
        <f ca="1">IF(U110=Setup!$C$10,"Grant",IF('PSM Costs'!U110=Setup!$C$11,"Local",IF('PSM Costs'!U110=Setup!$C$12,"Other","")))</f>
        <v/>
      </c>
      <c r="W110" s="33"/>
      <c r="X110" s="36">
        <v>1</v>
      </c>
      <c r="Y110" s="33"/>
      <c r="Z110" s="36" t="str">
        <f t="shared" si="39"/>
        <v/>
      </c>
      <c r="AA110" s="35"/>
      <c r="AB110" s="32" t="str">
        <f t="shared" si="40"/>
        <v/>
      </c>
      <c r="AC110" s="35"/>
      <c r="AD110" s="32" t="str">
        <f t="shared" si="41"/>
        <v/>
      </c>
      <c r="AE110" s="35"/>
      <c r="AF110" s="36" t="str">
        <f t="shared" si="42"/>
        <v/>
      </c>
      <c r="AG110" s="36" t="str">
        <f t="shared" si="43"/>
        <v/>
      </c>
      <c r="AH110" s="36" t="str">
        <f t="shared" si="44"/>
        <v/>
      </c>
      <c r="AI110" s="55"/>
      <c r="AJ110" s="37"/>
      <c r="AK110" s="36">
        <v>1</v>
      </c>
      <c r="AL110" s="35"/>
      <c r="AM110" s="32" t="str">
        <f t="shared" si="45"/>
        <v/>
      </c>
      <c r="AN110" s="35"/>
      <c r="AO110" s="32" t="str">
        <f t="shared" si="46"/>
        <v/>
      </c>
      <c r="AP110" s="35"/>
      <c r="AQ110" s="32" t="str">
        <f t="shared" si="47"/>
        <v/>
      </c>
      <c r="AR110" s="35"/>
      <c r="AS110" s="36" t="str">
        <f t="shared" si="48"/>
        <v/>
      </c>
      <c r="AT110" s="36" t="str">
        <f t="shared" si="49"/>
        <v/>
      </c>
      <c r="AU110" s="36" t="str">
        <f t="shared" si="50"/>
        <v/>
      </c>
      <c r="AV110" s="55"/>
      <c r="AW110" s="34"/>
      <c r="AX110" s="36">
        <v>1</v>
      </c>
      <c r="AY110" s="34"/>
      <c r="AZ110" s="32" t="str">
        <f t="shared" si="51"/>
        <v/>
      </c>
      <c r="BA110" s="34"/>
      <c r="BB110" s="32" t="str">
        <f t="shared" si="52"/>
        <v/>
      </c>
      <c r="BC110" s="34"/>
      <c r="BD110" s="32" t="str">
        <f t="shared" si="53"/>
        <v/>
      </c>
      <c r="BE110" s="35"/>
      <c r="BF110" s="36" t="str">
        <f t="shared" si="54"/>
        <v/>
      </c>
      <c r="BG110" s="36" t="str">
        <f t="shared" si="55"/>
        <v/>
      </c>
      <c r="BH110" s="36" t="str">
        <f t="shared" si="56"/>
        <v/>
      </c>
      <c r="BI110" s="55"/>
      <c r="BJ110" s="34"/>
      <c r="BK110" s="36">
        <v>1</v>
      </c>
      <c r="BL110" s="34"/>
      <c r="BM110" s="32" t="str">
        <f t="shared" si="57"/>
        <v/>
      </c>
      <c r="BN110" s="34"/>
      <c r="BO110" s="32" t="str">
        <f t="shared" si="58"/>
        <v/>
      </c>
      <c r="BP110" s="34"/>
      <c r="BQ110" s="32" t="str">
        <f t="shared" si="59"/>
        <v/>
      </c>
      <c r="BR110" s="34"/>
      <c r="BS110" s="36" t="str">
        <f t="shared" si="60"/>
        <v/>
      </c>
      <c r="BT110" s="36" t="str">
        <f t="shared" si="61"/>
        <v/>
      </c>
      <c r="BU110" s="36" t="str">
        <f t="shared" si="62"/>
        <v/>
      </c>
      <c r="BV110" s="55"/>
      <c r="BW110" s="36" t="str">
        <f t="shared" si="63"/>
        <v/>
      </c>
      <c r="BX110" s="36" t="str">
        <f t="shared" si="63"/>
        <v/>
      </c>
      <c r="BY110" s="31"/>
      <c r="BZ110" s="38"/>
      <c r="CB110" s="120" t="e">
        <f t="shared" ca="1" si="34"/>
        <v>#VALUE!</v>
      </c>
      <c r="CC110" s="2" t="e">
        <f t="shared" ca="1" si="64"/>
        <v>#VALUE!</v>
      </c>
    </row>
    <row r="111" spans="1:81" s="10" customFormat="1" ht="25.15" customHeight="1" x14ac:dyDescent="0.2">
      <c r="A111" s="52" t="str">
        <f t="shared" si="65"/>
        <v/>
      </c>
      <c r="B111" s="157" t="e">
        <f t="shared" ca="1" si="35"/>
        <v>#VALUE!</v>
      </c>
      <c r="C111" s="157" t="e">
        <f t="shared" si="36"/>
        <v>#VALUE!</v>
      </c>
      <c r="D111" s="29"/>
      <c r="E111" s="155" t="str">
        <f ca="1">IFERROR(INDIRECT(ADDRESS(MATCH(D111,CatModules!C:C,0),2,1,1,"CatModules")),"")</f>
        <v/>
      </c>
      <c r="F111" s="96"/>
      <c r="G111" s="156" t="str">
        <f ca="1">IFERROR(INDIRECT(ADDRESS(MATCH(CONCATENATE(E111,"-",F111),CatInt!K:K,0),3,1,1,"CatInt")),"")</f>
        <v/>
      </c>
      <c r="H111" s="45" t="str">
        <f>IF(F111="","",VLOOKUP(F111,#REF!,2,FALSE))</f>
        <v/>
      </c>
      <c r="I111" s="29"/>
      <c r="J111" s="155" t="e">
        <f t="shared" si="37"/>
        <v>#VALUE!</v>
      </c>
      <c r="K111" s="155" t="e">
        <f t="shared" si="38"/>
        <v>#VALUE!</v>
      </c>
      <c r="L111" s="153"/>
      <c r="M111" s="53"/>
      <c r="N111" s="175">
        <v>0</v>
      </c>
      <c r="O111" s="147"/>
      <c r="P111" s="175">
        <v>0</v>
      </c>
      <c r="Q111" s="30"/>
      <c r="R111" s="149" t="str">
        <f>IFERROR(VLOOKUP(Q111,Setup!D$16:E$25,2,FALSE),"")</f>
        <v/>
      </c>
      <c r="S111" s="51" t="str">
        <f ca="1">IFERROR(IF(OR(I111="",VLOOKUP(I111,CatCostInp!$E$2:$K$88,7,FALSE)=0),"",VLOOKUP(I111,CatCostInp!$E$2:$K$88,7,FALSE)),"")</f>
        <v/>
      </c>
      <c r="T111" s="159" t="e">
        <f>VLOOKUP(U111,#REF!,2,FALSE)</f>
        <v>#REF!</v>
      </c>
      <c r="U111" s="30"/>
      <c r="V111" s="1" t="str">
        <f ca="1">IF(U111=Setup!$C$10,"Grant",IF('PSM Costs'!U111=Setup!$C$11,"Local",IF('PSM Costs'!U111=Setup!$C$12,"Other","")))</f>
        <v/>
      </c>
      <c r="W111" s="33"/>
      <c r="X111" s="36">
        <v>1</v>
      </c>
      <c r="Y111" s="33"/>
      <c r="Z111" s="36" t="str">
        <f t="shared" si="39"/>
        <v/>
      </c>
      <c r="AA111" s="35"/>
      <c r="AB111" s="32" t="str">
        <f t="shared" si="40"/>
        <v/>
      </c>
      <c r="AC111" s="35"/>
      <c r="AD111" s="32" t="str">
        <f t="shared" si="41"/>
        <v/>
      </c>
      <c r="AE111" s="35"/>
      <c r="AF111" s="36" t="str">
        <f t="shared" si="42"/>
        <v/>
      </c>
      <c r="AG111" s="36" t="str">
        <f t="shared" si="43"/>
        <v/>
      </c>
      <c r="AH111" s="36" t="str">
        <f t="shared" si="44"/>
        <v/>
      </c>
      <c r="AI111" s="55"/>
      <c r="AJ111" s="37"/>
      <c r="AK111" s="36">
        <v>1</v>
      </c>
      <c r="AL111" s="35"/>
      <c r="AM111" s="32" t="str">
        <f t="shared" si="45"/>
        <v/>
      </c>
      <c r="AN111" s="35"/>
      <c r="AO111" s="32" t="str">
        <f t="shared" si="46"/>
        <v/>
      </c>
      <c r="AP111" s="35"/>
      <c r="AQ111" s="32" t="str">
        <f t="shared" si="47"/>
        <v/>
      </c>
      <c r="AR111" s="35"/>
      <c r="AS111" s="36" t="str">
        <f t="shared" si="48"/>
        <v/>
      </c>
      <c r="AT111" s="36" t="str">
        <f t="shared" si="49"/>
        <v/>
      </c>
      <c r="AU111" s="36" t="str">
        <f t="shared" si="50"/>
        <v/>
      </c>
      <c r="AV111" s="55"/>
      <c r="AW111" s="34"/>
      <c r="AX111" s="36">
        <v>1</v>
      </c>
      <c r="AY111" s="34"/>
      <c r="AZ111" s="32" t="str">
        <f t="shared" si="51"/>
        <v/>
      </c>
      <c r="BA111" s="34"/>
      <c r="BB111" s="32" t="str">
        <f t="shared" si="52"/>
        <v/>
      </c>
      <c r="BC111" s="34"/>
      <c r="BD111" s="32" t="str">
        <f t="shared" si="53"/>
        <v/>
      </c>
      <c r="BE111" s="35"/>
      <c r="BF111" s="36" t="str">
        <f t="shared" si="54"/>
        <v/>
      </c>
      <c r="BG111" s="36" t="str">
        <f t="shared" si="55"/>
        <v/>
      </c>
      <c r="BH111" s="36" t="str">
        <f t="shared" si="56"/>
        <v/>
      </c>
      <c r="BI111" s="55"/>
      <c r="BJ111" s="34"/>
      <c r="BK111" s="36">
        <v>1</v>
      </c>
      <c r="BL111" s="34"/>
      <c r="BM111" s="32" t="str">
        <f t="shared" si="57"/>
        <v/>
      </c>
      <c r="BN111" s="34"/>
      <c r="BO111" s="32" t="str">
        <f t="shared" si="58"/>
        <v/>
      </c>
      <c r="BP111" s="34"/>
      <c r="BQ111" s="32" t="str">
        <f t="shared" si="59"/>
        <v/>
      </c>
      <c r="BR111" s="34"/>
      <c r="BS111" s="36" t="str">
        <f t="shared" si="60"/>
        <v/>
      </c>
      <c r="BT111" s="36" t="str">
        <f t="shared" si="61"/>
        <v/>
      </c>
      <c r="BU111" s="36" t="str">
        <f t="shared" si="62"/>
        <v/>
      </c>
      <c r="BV111" s="55"/>
      <c r="BW111" s="36" t="str">
        <f t="shared" si="63"/>
        <v/>
      </c>
      <c r="BX111" s="36" t="str">
        <f t="shared" si="63"/>
        <v/>
      </c>
      <c r="BY111" s="31"/>
      <c r="BZ111" s="38"/>
      <c r="CB111" s="120" t="e">
        <f t="shared" ca="1" si="34"/>
        <v>#VALUE!</v>
      </c>
      <c r="CC111" s="2" t="e">
        <f t="shared" ca="1" si="64"/>
        <v>#VALUE!</v>
      </c>
    </row>
    <row r="112" spans="1:81" s="10" customFormat="1" ht="25.15" customHeight="1" x14ac:dyDescent="0.2">
      <c r="A112" s="52" t="str">
        <f t="shared" si="65"/>
        <v/>
      </c>
      <c r="B112" s="157" t="e">
        <f t="shared" ca="1" si="35"/>
        <v>#VALUE!</v>
      </c>
      <c r="C112" s="157" t="e">
        <f t="shared" si="36"/>
        <v>#VALUE!</v>
      </c>
      <c r="D112" s="29"/>
      <c r="E112" s="155" t="str">
        <f ca="1">IFERROR(INDIRECT(ADDRESS(MATCH(D112,CatModules!C:C,0),2,1,1,"CatModules")),"")</f>
        <v/>
      </c>
      <c r="F112" s="96"/>
      <c r="G112" s="156" t="str">
        <f ca="1">IFERROR(INDIRECT(ADDRESS(MATCH(CONCATENATE(E112,"-",F112),CatInt!K:K,0),3,1,1,"CatInt")),"")</f>
        <v/>
      </c>
      <c r="H112" s="45" t="str">
        <f>IF(F112="","",VLOOKUP(F112,#REF!,2,FALSE))</f>
        <v/>
      </c>
      <c r="I112" s="29"/>
      <c r="J112" s="155" t="e">
        <f t="shared" si="37"/>
        <v>#VALUE!</v>
      </c>
      <c r="K112" s="155" t="e">
        <f t="shared" si="38"/>
        <v>#VALUE!</v>
      </c>
      <c r="L112" s="153"/>
      <c r="M112" s="53"/>
      <c r="N112" s="175">
        <v>0</v>
      </c>
      <c r="O112" s="147"/>
      <c r="P112" s="175">
        <v>0</v>
      </c>
      <c r="Q112" s="30"/>
      <c r="R112" s="149" t="str">
        <f>IFERROR(VLOOKUP(Q112,Setup!D$16:E$25,2,FALSE),"")</f>
        <v/>
      </c>
      <c r="S112" s="51" t="str">
        <f ca="1">IFERROR(IF(OR(I112="",VLOOKUP(I112,CatCostInp!$E$2:$K$88,7,FALSE)=0),"",VLOOKUP(I112,CatCostInp!$E$2:$K$88,7,FALSE)),"")</f>
        <v/>
      </c>
      <c r="T112" s="159" t="e">
        <f>VLOOKUP(U112,#REF!,2,FALSE)</f>
        <v>#REF!</v>
      </c>
      <c r="U112" s="30"/>
      <c r="V112" s="1" t="str">
        <f ca="1">IF(U112=Setup!$C$10,"Grant",IF('PSM Costs'!U112=Setup!$C$11,"Local",IF('PSM Costs'!U112=Setup!$C$12,"Other","")))</f>
        <v/>
      </c>
      <c r="W112" s="33"/>
      <c r="X112" s="36">
        <v>1</v>
      </c>
      <c r="Y112" s="33"/>
      <c r="Z112" s="36" t="str">
        <f t="shared" si="39"/>
        <v/>
      </c>
      <c r="AA112" s="35"/>
      <c r="AB112" s="32" t="str">
        <f t="shared" si="40"/>
        <v/>
      </c>
      <c r="AC112" s="35"/>
      <c r="AD112" s="32" t="str">
        <f t="shared" si="41"/>
        <v/>
      </c>
      <c r="AE112" s="35"/>
      <c r="AF112" s="36" t="str">
        <f t="shared" si="42"/>
        <v/>
      </c>
      <c r="AG112" s="36" t="str">
        <f t="shared" si="43"/>
        <v/>
      </c>
      <c r="AH112" s="36" t="str">
        <f t="shared" si="44"/>
        <v/>
      </c>
      <c r="AI112" s="55"/>
      <c r="AJ112" s="37"/>
      <c r="AK112" s="36">
        <v>1</v>
      </c>
      <c r="AL112" s="35"/>
      <c r="AM112" s="32" t="str">
        <f t="shared" si="45"/>
        <v/>
      </c>
      <c r="AN112" s="35"/>
      <c r="AO112" s="32" t="str">
        <f t="shared" si="46"/>
        <v/>
      </c>
      <c r="AP112" s="35"/>
      <c r="AQ112" s="32" t="str">
        <f t="shared" si="47"/>
        <v/>
      </c>
      <c r="AR112" s="35"/>
      <c r="AS112" s="36" t="str">
        <f t="shared" si="48"/>
        <v/>
      </c>
      <c r="AT112" s="36" t="str">
        <f t="shared" si="49"/>
        <v/>
      </c>
      <c r="AU112" s="36" t="str">
        <f t="shared" si="50"/>
        <v/>
      </c>
      <c r="AV112" s="55"/>
      <c r="AW112" s="34"/>
      <c r="AX112" s="36">
        <v>1</v>
      </c>
      <c r="AY112" s="34"/>
      <c r="AZ112" s="32" t="str">
        <f t="shared" si="51"/>
        <v/>
      </c>
      <c r="BA112" s="34"/>
      <c r="BB112" s="32" t="str">
        <f t="shared" si="52"/>
        <v/>
      </c>
      <c r="BC112" s="34"/>
      <c r="BD112" s="32" t="str">
        <f t="shared" si="53"/>
        <v/>
      </c>
      <c r="BE112" s="35"/>
      <c r="BF112" s="36" t="str">
        <f t="shared" si="54"/>
        <v/>
      </c>
      <c r="BG112" s="36" t="str">
        <f t="shared" si="55"/>
        <v/>
      </c>
      <c r="BH112" s="36" t="str">
        <f t="shared" si="56"/>
        <v/>
      </c>
      <c r="BI112" s="55"/>
      <c r="BJ112" s="34"/>
      <c r="BK112" s="36">
        <v>1</v>
      </c>
      <c r="BL112" s="34"/>
      <c r="BM112" s="32" t="str">
        <f t="shared" si="57"/>
        <v/>
      </c>
      <c r="BN112" s="34"/>
      <c r="BO112" s="32" t="str">
        <f t="shared" si="58"/>
        <v/>
      </c>
      <c r="BP112" s="34"/>
      <c r="BQ112" s="32" t="str">
        <f t="shared" si="59"/>
        <v/>
      </c>
      <c r="BR112" s="34"/>
      <c r="BS112" s="36" t="str">
        <f t="shared" si="60"/>
        <v/>
      </c>
      <c r="BT112" s="36" t="str">
        <f t="shared" si="61"/>
        <v/>
      </c>
      <c r="BU112" s="36" t="str">
        <f t="shared" si="62"/>
        <v/>
      </c>
      <c r="BV112" s="55"/>
      <c r="BW112" s="36" t="str">
        <f t="shared" si="63"/>
        <v/>
      </c>
      <c r="BX112" s="36" t="str">
        <f t="shared" si="63"/>
        <v/>
      </c>
      <c r="BY112" s="31"/>
      <c r="BZ112" s="38"/>
      <c r="CB112" s="120" t="e">
        <f t="shared" ca="1" si="34"/>
        <v>#VALUE!</v>
      </c>
      <c r="CC112" s="2" t="e">
        <f t="shared" ca="1" si="64"/>
        <v>#VALUE!</v>
      </c>
    </row>
    <row r="113" spans="1:81" s="10" customFormat="1" ht="25.15" customHeight="1" x14ac:dyDescent="0.2">
      <c r="A113" s="52" t="str">
        <f t="shared" si="65"/>
        <v/>
      </c>
      <c r="B113" s="157" t="e">
        <f t="shared" ca="1" si="35"/>
        <v>#VALUE!</v>
      </c>
      <c r="C113" s="157" t="e">
        <f t="shared" si="36"/>
        <v>#VALUE!</v>
      </c>
      <c r="D113" s="29"/>
      <c r="E113" s="155" t="str">
        <f ca="1">IFERROR(INDIRECT(ADDRESS(MATCH(D113,CatModules!C:C,0),2,1,1,"CatModules")),"")</f>
        <v/>
      </c>
      <c r="F113" s="96"/>
      <c r="G113" s="156" t="str">
        <f ca="1">IFERROR(INDIRECT(ADDRESS(MATCH(CONCATENATE(E113,"-",F113),CatInt!K:K,0),3,1,1,"CatInt")),"")</f>
        <v/>
      </c>
      <c r="H113" s="45" t="str">
        <f>IF(F113="","",VLOOKUP(F113,#REF!,2,FALSE))</f>
        <v/>
      </c>
      <c r="I113" s="29"/>
      <c r="J113" s="155" t="e">
        <f t="shared" si="37"/>
        <v>#VALUE!</v>
      </c>
      <c r="K113" s="155" t="e">
        <f t="shared" si="38"/>
        <v>#VALUE!</v>
      </c>
      <c r="L113" s="153"/>
      <c r="M113" s="53"/>
      <c r="N113" s="175">
        <v>0</v>
      </c>
      <c r="O113" s="147"/>
      <c r="P113" s="175">
        <v>0</v>
      </c>
      <c r="Q113" s="30"/>
      <c r="R113" s="149" t="str">
        <f>IFERROR(VLOOKUP(Q113,Setup!D$16:E$25,2,FALSE),"")</f>
        <v/>
      </c>
      <c r="S113" s="51" t="str">
        <f ca="1">IFERROR(IF(OR(I113="",VLOOKUP(I113,CatCostInp!$E$2:$K$88,7,FALSE)=0),"",VLOOKUP(I113,CatCostInp!$E$2:$K$88,7,FALSE)),"")</f>
        <v/>
      </c>
      <c r="T113" s="159" t="e">
        <f>VLOOKUP(U113,#REF!,2,FALSE)</f>
        <v>#REF!</v>
      </c>
      <c r="U113" s="30"/>
      <c r="V113" s="1" t="str">
        <f ca="1">IF(U113=Setup!$C$10,"Grant",IF('PSM Costs'!U113=Setup!$C$11,"Local",IF('PSM Costs'!U113=Setup!$C$12,"Other","")))</f>
        <v/>
      </c>
      <c r="W113" s="33"/>
      <c r="X113" s="36">
        <v>1</v>
      </c>
      <c r="Y113" s="33"/>
      <c r="Z113" s="36" t="str">
        <f t="shared" si="39"/>
        <v/>
      </c>
      <c r="AA113" s="35"/>
      <c r="AB113" s="32" t="str">
        <f t="shared" si="40"/>
        <v/>
      </c>
      <c r="AC113" s="35"/>
      <c r="AD113" s="32" t="str">
        <f t="shared" si="41"/>
        <v/>
      </c>
      <c r="AE113" s="35"/>
      <c r="AF113" s="36" t="str">
        <f t="shared" si="42"/>
        <v/>
      </c>
      <c r="AG113" s="36" t="str">
        <f t="shared" si="43"/>
        <v/>
      </c>
      <c r="AH113" s="36" t="str">
        <f t="shared" si="44"/>
        <v/>
      </c>
      <c r="AI113" s="55"/>
      <c r="AJ113" s="37"/>
      <c r="AK113" s="36">
        <v>1</v>
      </c>
      <c r="AL113" s="35"/>
      <c r="AM113" s="32" t="str">
        <f t="shared" si="45"/>
        <v/>
      </c>
      <c r="AN113" s="35"/>
      <c r="AO113" s="32" t="str">
        <f t="shared" si="46"/>
        <v/>
      </c>
      <c r="AP113" s="35"/>
      <c r="AQ113" s="32" t="str">
        <f t="shared" si="47"/>
        <v/>
      </c>
      <c r="AR113" s="35"/>
      <c r="AS113" s="36" t="str">
        <f t="shared" si="48"/>
        <v/>
      </c>
      <c r="AT113" s="36" t="str">
        <f t="shared" si="49"/>
        <v/>
      </c>
      <c r="AU113" s="36" t="str">
        <f t="shared" si="50"/>
        <v/>
      </c>
      <c r="AV113" s="55"/>
      <c r="AW113" s="34"/>
      <c r="AX113" s="36">
        <v>1</v>
      </c>
      <c r="AY113" s="34"/>
      <c r="AZ113" s="32" t="str">
        <f t="shared" si="51"/>
        <v/>
      </c>
      <c r="BA113" s="34"/>
      <c r="BB113" s="32" t="str">
        <f t="shared" si="52"/>
        <v/>
      </c>
      <c r="BC113" s="34"/>
      <c r="BD113" s="32" t="str">
        <f t="shared" si="53"/>
        <v/>
      </c>
      <c r="BE113" s="35"/>
      <c r="BF113" s="36" t="str">
        <f t="shared" si="54"/>
        <v/>
      </c>
      <c r="BG113" s="36" t="str">
        <f t="shared" si="55"/>
        <v/>
      </c>
      <c r="BH113" s="36" t="str">
        <f t="shared" si="56"/>
        <v/>
      </c>
      <c r="BI113" s="55"/>
      <c r="BJ113" s="34"/>
      <c r="BK113" s="36">
        <v>1</v>
      </c>
      <c r="BL113" s="34"/>
      <c r="BM113" s="32" t="str">
        <f t="shared" si="57"/>
        <v/>
      </c>
      <c r="BN113" s="34"/>
      <c r="BO113" s="32" t="str">
        <f t="shared" si="58"/>
        <v/>
      </c>
      <c r="BP113" s="34"/>
      <c r="BQ113" s="32" t="str">
        <f t="shared" si="59"/>
        <v/>
      </c>
      <c r="BR113" s="34"/>
      <c r="BS113" s="36" t="str">
        <f t="shared" si="60"/>
        <v/>
      </c>
      <c r="BT113" s="36" t="str">
        <f t="shared" si="61"/>
        <v/>
      </c>
      <c r="BU113" s="36" t="str">
        <f t="shared" si="62"/>
        <v/>
      </c>
      <c r="BV113" s="55"/>
      <c r="BW113" s="36" t="str">
        <f t="shared" si="63"/>
        <v/>
      </c>
      <c r="BX113" s="36" t="str">
        <f t="shared" si="63"/>
        <v/>
      </c>
      <c r="BY113" s="31"/>
      <c r="BZ113" s="38"/>
      <c r="CB113" s="120" t="e">
        <f t="shared" ca="1" si="34"/>
        <v>#VALUE!</v>
      </c>
      <c r="CC113" s="2" t="e">
        <f t="shared" ca="1" si="64"/>
        <v>#VALUE!</v>
      </c>
    </row>
    <row r="114" spans="1:81" s="10" customFormat="1" ht="25.15" customHeight="1" x14ac:dyDescent="0.2">
      <c r="A114" s="52" t="str">
        <f t="shared" si="65"/>
        <v/>
      </c>
      <c r="B114" s="157" t="e">
        <f t="shared" ca="1" si="35"/>
        <v>#VALUE!</v>
      </c>
      <c r="C114" s="157" t="e">
        <f t="shared" si="36"/>
        <v>#VALUE!</v>
      </c>
      <c r="D114" s="29"/>
      <c r="E114" s="155" t="str">
        <f ca="1">IFERROR(INDIRECT(ADDRESS(MATCH(D114,CatModules!C:C,0),2,1,1,"CatModules")),"")</f>
        <v/>
      </c>
      <c r="F114" s="96"/>
      <c r="G114" s="156" t="str">
        <f ca="1">IFERROR(INDIRECT(ADDRESS(MATCH(CONCATENATE(E114,"-",F114),CatInt!K:K,0),3,1,1,"CatInt")),"")</f>
        <v/>
      </c>
      <c r="H114" s="45" t="str">
        <f>IF(F114="","",VLOOKUP(F114,#REF!,2,FALSE))</f>
        <v/>
      </c>
      <c r="I114" s="29"/>
      <c r="J114" s="155" t="e">
        <f t="shared" si="37"/>
        <v>#VALUE!</v>
      </c>
      <c r="K114" s="155" t="e">
        <f t="shared" si="38"/>
        <v>#VALUE!</v>
      </c>
      <c r="L114" s="153"/>
      <c r="M114" s="53"/>
      <c r="N114" s="175">
        <v>0</v>
      </c>
      <c r="O114" s="147"/>
      <c r="P114" s="175">
        <v>0</v>
      </c>
      <c r="Q114" s="30"/>
      <c r="R114" s="149" t="str">
        <f>IFERROR(VLOOKUP(Q114,Setup!D$16:E$25,2,FALSE),"")</f>
        <v/>
      </c>
      <c r="S114" s="51" t="str">
        <f ca="1">IFERROR(IF(OR(I114="",VLOOKUP(I114,CatCostInp!$E$2:$K$88,7,FALSE)=0),"",VLOOKUP(I114,CatCostInp!$E$2:$K$88,7,FALSE)),"")</f>
        <v/>
      </c>
      <c r="T114" s="159" t="e">
        <f>VLOOKUP(U114,#REF!,2,FALSE)</f>
        <v>#REF!</v>
      </c>
      <c r="U114" s="30"/>
      <c r="V114" s="1" t="str">
        <f ca="1">IF(U114=Setup!$C$10,"Grant",IF('PSM Costs'!U114=Setup!$C$11,"Local",IF('PSM Costs'!U114=Setup!$C$12,"Other","")))</f>
        <v/>
      </c>
      <c r="W114" s="33"/>
      <c r="X114" s="36">
        <v>1</v>
      </c>
      <c r="Y114" s="33"/>
      <c r="Z114" s="36" t="str">
        <f t="shared" si="39"/>
        <v/>
      </c>
      <c r="AA114" s="35"/>
      <c r="AB114" s="32" t="str">
        <f t="shared" si="40"/>
        <v/>
      </c>
      <c r="AC114" s="35"/>
      <c r="AD114" s="32" t="str">
        <f t="shared" si="41"/>
        <v/>
      </c>
      <c r="AE114" s="35"/>
      <c r="AF114" s="36" t="str">
        <f t="shared" si="42"/>
        <v/>
      </c>
      <c r="AG114" s="36" t="str">
        <f t="shared" si="43"/>
        <v/>
      </c>
      <c r="AH114" s="36" t="str">
        <f t="shared" si="44"/>
        <v/>
      </c>
      <c r="AI114" s="55"/>
      <c r="AJ114" s="37"/>
      <c r="AK114" s="36">
        <v>1</v>
      </c>
      <c r="AL114" s="35"/>
      <c r="AM114" s="32" t="str">
        <f t="shared" si="45"/>
        <v/>
      </c>
      <c r="AN114" s="35"/>
      <c r="AO114" s="32" t="str">
        <f t="shared" si="46"/>
        <v/>
      </c>
      <c r="AP114" s="35"/>
      <c r="AQ114" s="32" t="str">
        <f t="shared" si="47"/>
        <v/>
      </c>
      <c r="AR114" s="35"/>
      <c r="AS114" s="36" t="str">
        <f t="shared" si="48"/>
        <v/>
      </c>
      <c r="AT114" s="36" t="str">
        <f t="shared" si="49"/>
        <v/>
      </c>
      <c r="AU114" s="36" t="str">
        <f t="shared" si="50"/>
        <v/>
      </c>
      <c r="AV114" s="55"/>
      <c r="AW114" s="34"/>
      <c r="AX114" s="36">
        <v>1</v>
      </c>
      <c r="AY114" s="34"/>
      <c r="AZ114" s="32" t="str">
        <f t="shared" si="51"/>
        <v/>
      </c>
      <c r="BA114" s="34"/>
      <c r="BB114" s="32" t="str">
        <f t="shared" si="52"/>
        <v/>
      </c>
      <c r="BC114" s="34"/>
      <c r="BD114" s="32" t="str">
        <f t="shared" si="53"/>
        <v/>
      </c>
      <c r="BE114" s="35"/>
      <c r="BF114" s="36" t="str">
        <f t="shared" si="54"/>
        <v/>
      </c>
      <c r="BG114" s="36" t="str">
        <f t="shared" si="55"/>
        <v/>
      </c>
      <c r="BH114" s="36" t="str">
        <f t="shared" si="56"/>
        <v/>
      </c>
      <c r="BI114" s="55"/>
      <c r="BJ114" s="34"/>
      <c r="BK114" s="36">
        <v>1</v>
      </c>
      <c r="BL114" s="34"/>
      <c r="BM114" s="32" t="str">
        <f t="shared" si="57"/>
        <v/>
      </c>
      <c r="BN114" s="34"/>
      <c r="BO114" s="32" t="str">
        <f t="shared" si="58"/>
        <v/>
      </c>
      <c r="BP114" s="34"/>
      <c r="BQ114" s="32" t="str">
        <f t="shared" si="59"/>
        <v/>
      </c>
      <c r="BR114" s="34"/>
      <c r="BS114" s="36" t="str">
        <f t="shared" si="60"/>
        <v/>
      </c>
      <c r="BT114" s="36" t="str">
        <f t="shared" si="61"/>
        <v/>
      </c>
      <c r="BU114" s="36" t="str">
        <f t="shared" si="62"/>
        <v/>
      </c>
      <c r="BV114" s="55"/>
      <c r="BW114" s="36" t="str">
        <f t="shared" si="63"/>
        <v/>
      </c>
      <c r="BX114" s="36" t="str">
        <f t="shared" si="63"/>
        <v/>
      </c>
      <c r="BY114" s="31"/>
      <c r="BZ114" s="38"/>
      <c r="CB114" s="120" t="e">
        <f t="shared" ca="1" si="34"/>
        <v>#VALUE!</v>
      </c>
      <c r="CC114" s="2" t="e">
        <f t="shared" ca="1" si="64"/>
        <v>#VALUE!</v>
      </c>
    </row>
    <row r="115" spans="1:81" s="10" customFormat="1" ht="25.15" customHeight="1" x14ac:dyDescent="0.2">
      <c r="A115" s="52" t="str">
        <f t="shared" si="65"/>
        <v/>
      </c>
      <c r="B115" s="157" t="e">
        <f t="shared" ca="1" si="35"/>
        <v>#VALUE!</v>
      </c>
      <c r="C115" s="157" t="e">
        <f t="shared" si="36"/>
        <v>#VALUE!</v>
      </c>
      <c r="D115" s="29"/>
      <c r="E115" s="155" t="str">
        <f ca="1">IFERROR(INDIRECT(ADDRESS(MATCH(D115,CatModules!C:C,0),2,1,1,"CatModules")),"")</f>
        <v/>
      </c>
      <c r="F115" s="96"/>
      <c r="G115" s="156" t="str">
        <f ca="1">IFERROR(INDIRECT(ADDRESS(MATCH(CONCATENATE(E115,"-",F115),CatInt!K:K,0),3,1,1,"CatInt")),"")</f>
        <v/>
      </c>
      <c r="H115" s="45" t="str">
        <f>IF(F115="","",VLOOKUP(F115,#REF!,2,FALSE))</f>
        <v/>
      </c>
      <c r="I115" s="29"/>
      <c r="J115" s="155" t="e">
        <f t="shared" si="37"/>
        <v>#VALUE!</v>
      </c>
      <c r="K115" s="155" t="e">
        <f t="shared" si="38"/>
        <v>#VALUE!</v>
      </c>
      <c r="L115" s="153"/>
      <c r="M115" s="53"/>
      <c r="N115" s="175">
        <v>0</v>
      </c>
      <c r="O115" s="147"/>
      <c r="P115" s="175">
        <v>0</v>
      </c>
      <c r="Q115" s="30"/>
      <c r="R115" s="149" t="str">
        <f>IFERROR(VLOOKUP(Q115,Setup!D$16:E$25,2,FALSE),"")</f>
        <v/>
      </c>
      <c r="S115" s="51" t="str">
        <f ca="1">IFERROR(IF(OR(I115="",VLOOKUP(I115,CatCostInp!$E$2:$K$88,7,FALSE)=0),"",VLOOKUP(I115,CatCostInp!$E$2:$K$88,7,FALSE)),"")</f>
        <v/>
      </c>
      <c r="T115" s="159" t="e">
        <f>VLOOKUP(U115,#REF!,2,FALSE)</f>
        <v>#REF!</v>
      </c>
      <c r="U115" s="30"/>
      <c r="V115" s="1" t="str">
        <f ca="1">IF(U115=Setup!$C$10,"Grant",IF('PSM Costs'!U115=Setup!$C$11,"Local",IF('PSM Costs'!U115=Setup!$C$12,"Other","")))</f>
        <v/>
      </c>
      <c r="W115" s="33"/>
      <c r="X115" s="36">
        <v>1</v>
      </c>
      <c r="Y115" s="33"/>
      <c r="Z115" s="36" t="str">
        <f t="shared" si="39"/>
        <v/>
      </c>
      <c r="AA115" s="35"/>
      <c r="AB115" s="32" t="str">
        <f t="shared" si="40"/>
        <v/>
      </c>
      <c r="AC115" s="35"/>
      <c r="AD115" s="32" t="str">
        <f t="shared" si="41"/>
        <v/>
      </c>
      <c r="AE115" s="35"/>
      <c r="AF115" s="36" t="str">
        <f t="shared" si="42"/>
        <v/>
      </c>
      <c r="AG115" s="36" t="str">
        <f t="shared" si="43"/>
        <v/>
      </c>
      <c r="AH115" s="36" t="str">
        <f t="shared" si="44"/>
        <v/>
      </c>
      <c r="AI115" s="55"/>
      <c r="AJ115" s="37"/>
      <c r="AK115" s="36">
        <v>1</v>
      </c>
      <c r="AL115" s="35"/>
      <c r="AM115" s="32" t="str">
        <f t="shared" si="45"/>
        <v/>
      </c>
      <c r="AN115" s="35"/>
      <c r="AO115" s="32" t="str">
        <f t="shared" si="46"/>
        <v/>
      </c>
      <c r="AP115" s="35"/>
      <c r="AQ115" s="32" t="str">
        <f t="shared" si="47"/>
        <v/>
      </c>
      <c r="AR115" s="35"/>
      <c r="AS115" s="36" t="str">
        <f t="shared" si="48"/>
        <v/>
      </c>
      <c r="AT115" s="36" t="str">
        <f t="shared" si="49"/>
        <v/>
      </c>
      <c r="AU115" s="36" t="str">
        <f t="shared" si="50"/>
        <v/>
      </c>
      <c r="AV115" s="55"/>
      <c r="AW115" s="34"/>
      <c r="AX115" s="36">
        <v>1</v>
      </c>
      <c r="AY115" s="34"/>
      <c r="AZ115" s="32" t="str">
        <f t="shared" si="51"/>
        <v/>
      </c>
      <c r="BA115" s="34"/>
      <c r="BB115" s="32" t="str">
        <f t="shared" si="52"/>
        <v/>
      </c>
      <c r="BC115" s="34"/>
      <c r="BD115" s="32" t="str">
        <f t="shared" si="53"/>
        <v/>
      </c>
      <c r="BE115" s="35"/>
      <c r="BF115" s="36" t="str">
        <f t="shared" si="54"/>
        <v/>
      </c>
      <c r="BG115" s="36" t="str">
        <f t="shared" si="55"/>
        <v/>
      </c>
      <c r="BH115" s="36" t="str">
        <f t="shared" si="56"/>
        <v/>
      </c>
      <c r="BI115" s="55"/>
      <c r="BJ115" s="34"/>
      <c r="BK115" s="36">
        <v>1</v>
      </c>
      <c r="BL115" s="34"/>
      <c r="BM115" s="32" t="str">
        <f t="shared" si="57"/>
        <v/>
      </c>
      <c r="BN115" s="34"/>
      <c r="BO115" s="32" t="str">
        <f t="shared" si="58"/>
        <v/>
      </c>
      <c r="BP115" s="34"/>
      <c r="BQ115" s="32" t="str">
        <f t="shared" si="59"/>
        <v/>
      </c>
      <c r="BR115" s="34"/>
      <c r="BS115" s="36" t="str">
        <f t="shared" si="60"/>
        <v/>
      </c>
      <c r="BT115" s="36" t="str">
        <f t="shared" si="61"/>
        <v/>
      </c>
      <c r="BU115" s="36" t="str">
        <f t="shared" si="62"/>
        <v/>
      </c>
      <c r="BV115" s="55"/>
      <c r="BW115" s="36" t="str">
        <f t="shared" si="63"/>
        <v/>
      </c>
      <c r="BX115" s="36" t="str">
        <f t="shared" si="63"/>
        <v/>
      </c>
      <c r="BY115" s="31"/>
      <c r="BZ115" s="38"/>
      <c r="CB115" s="120" t="e">
        <f t="shared" ca="1" si="34"/>
        <v>#VALUE!</v>
      </c>
      <c r="CC115" s="2" t="e">
        <f t="shared" ca="1" si="64"/>
        <v>#VALUE!</v>
      </c>
    </row>
    <row r="116" spans="1:81" s="10" customFormat="1" ht="25.15" customHeight="1" x14ac:dyDescent="0.2">
      <c r="A116" s="52" t="str">
        <f t="shared" si="65"/>
        <v/>
      </c>
      <c r="B116" s="157" t="e">
        <f t="shared" ca="1" si="35"/>
        <v>#VALUE!</v>
      </c>
      <c r="C116" s="157" t="e">
        <f t="shared" si="36"/>
        <v>#VALUE!</v>
      </c>
      <c r="D116" s="29"/>
      <c r="E116" s="155" t="str">
        <f ca="1">IFERROR(INDIRECT(ADDRESS(MATCH(D116,CatModules!C:C,0),2,1,1,"CatModules")),"")</f>
        <v/>
      </c>
      <c r="F116" s="96"/>
      <c r="G116" s="156" t="str">
        <f ca="1">IFERROR(INDIRECT(ADDRESS(MATCH(CONCATENATE(E116,"-",F116),CatInt!K:K,0),3,1,1,"CatInt")),"")</f>
        <v/>
      </c>
      <c r="H116" s="45" t="str">
        <f>IF(F116="","",VLOOKUP(F116,#REF!,2,FALSE))</f>
        <v/>
      </c>
      <c r="I116" s="29"/>
      <c r="J116" s="155" t="e">
        <f t="shared" si="37"/>
        <v>#VALUE!</v>
      </c>
      <c r="K116" s="155" t="e">
        <f t="shared" si="38"/>
        <v>#VALUE!</v>
      </c>
      <c r="L116" s="153"/>
      <c r="M116" s="53"/>
      <c r="N116" s="175">
        <v>0</v>
      </c>
      <c r="O116" s="147"/>
      <c r="P116" s="175">
        <v>0</v>
      </c>
      <c r="Q116" s="30"/>
      <c r="R116" s="149" t="str">
        <f>IFERROR(VLOOKUP(Q116,Setup!D$16:E$25,2,FALSE),"")</f>
        <v/>
      </c>
      <c r="S116" s="51" t="str">
        <f ca="1">IFERROR(IF(OR(I116="",VLOOKUP(I116,CatCostInp!$E$2:$K$88,7,FALSE)=0),"",VLOOKUP(I116,CatCostInp!$E$2:$K$88,7,FALSE)),"")</f>
        <v/>
      </c>
      <c r="T116" s="159" t="e">
        <f>VLOOKUP(U116,#REF!,2,FALSE)</f>
        <v>#REF!</v>
      </c>
      <c r="U116" s="30"/>
      <c r="V116" s="1" t="str">
        <f ca="1">IF(U116=Setup!$C$10,"Grant",IF('PSM Costs'!U116=Setup!$C$11,"Local",IF('PSM Costs'!U116=Setup!$C$12,"Other","")))</f>
        <v/>
      </c>
      <c r="W116" s="33"/>
      <c r="X116" s="36">
        <v>1</v>
      </c>
      <c r="Y116" s="33"/>
      <c r="Z116" s="36" t="str">
        <f t="shared" si="39"/>
        <v/>
      </c>
      <c r="AA116" s="35"/>
      <c r="AB116" s="32" t="str">
        <f t="shared" si="40"/>
        <v/>
      </c>
      <c r="AC116" s="35"/>
      <c r="AD116" s="32" t="str">
        <f t="shared" si="41"/>
        <v/>
      </c>
      <c r="AE116" s="35"/>
      <c r="AF116" s="36" t="str">
        <f t="shared" si="42"/>
        <v/>
      </c>
      <c r="AG116" s="36" t="str">
        <f t="shared" si="43"/>
        <v/>
      </c>
      <c r="AH116" s="36" t="str">
        <f t="shared" si="44"/>
        <v/>
      </c>
      <c r="AI116" s="55"/>
      <c r="AJ116" s="37"/>
      <c r="AK116" s="36">
        <v>1</v>
      </c>
      <c r="AL116" s="35"/>
      <c r="AM116" s="32" t="str">
        <f t="shared" si="45"/>
        <v/>
      </c>
      <c r="AN116" s="35"/>
      <c r="AO116" s="32" t="str">
        <f t="shared" si="46"/>
        <v/>
      </c>
      <c r="AP116" s="35"/>
      <c r="AQ116" s="32" t="str">
        <f t="shared" si="47"/>
        <v/>
      </c>
      <c r="AR116" s="35"/>
      <c r="AS116" s="36" t="str">
        <f t="shared" si="48"/>
        <v/>
      </c>
      <c r="AT116" s="36" t="str">
        <f t="shared" si="49"/>
        <v/>
      </c>
      <c r="AU116" s="36" t="str">
        <f t="shared" si="50"/>
        <v/>
      </c>
      <c r="AV116" s="55"/>
      <c r="AW116" s="34"/>
      <c r="AX116" s="36">
        <v>1</v>
      </c>
      <c r="AY116" s="34"/>
      <c r="AZ116" s="32" t="str">
        <f t="shared" si="51"/>
        <v/>
      </c>
      <c r="BA116" s="34"/>
      <c r="BB116" s="32" t="str">
        <f t="shared" si="52"/>
        <v/>
      </c>
      <c r="BC116" s="34"/>
      <c r="BD116" s="32" t="str">
        <f t="shared" si="53"/>
        <v/>
      </c>
      <c r="BE116" s="35"/>
      <c r="BF116" s="36" t="str">
        <f t="shared" si="54"/>
        <v/>
      </c>
      <c r="BG116" s="36" t="str">
        <f t="shared" si="55"/>
        <v/>
      </c>
      <c r="BH116" s="36" t="str">
        <f t="shared" si="56"/>
        <v/>
      </c>
      <c r="BI116" s="55"/>
      <c r="BJ116" s="34"/>
      <c r="BK116" s="36">
        <v>1</v>
      </c>
      <c r="BL116" s="34"/>
      <c r="BM116" s="32" t="str">
        <f t="shared" si="57"/>
        <v/>
      </c>
      <c r="BN116" s="34"/>
      <c r="BO116" s="32" t="str">
        <f t="shared" si="58"/>
        <v/>
      </c>
      <c r="BP116" s="34"/>
      <c r="BQ116" s="32" t="str">
        <f t="shared" si="59"/>
        <v/>
      </c>
      <c r="BR116" s="34"/>
      <c r="BS116" s="36" t="str">
        <f t="shared" si="60"/>
        <v/>
      </c>
      <c r="BT116" s="36" t="str">
        <f t="shared" si="61"/>
        <v/>
      </c>
      <c r="BU116" s="36" t="str">
        <f t="shared" si="62"/>
        <v/>
      </c>
      <c r="BV116" s="55"/>
      <c r="BW116" s="36" t="str">
        <f t="shared" si="63"/>
        <v/>
      </c>
      <c r="BX116" s="36" t="str">
        <f t="shared" si="63"/>
        <v/>
      </c>
      <c r="BY116" s="31"/>
      <c r="BZ116" s="38"/>
      <c r="CB116" s="120" t="e">
        <f t="shared" ca="1" si="34"/>
        <v>#VALUE!</v>
      </c>
      <c r="CC116" s="2" t="e">
        <f t="shared" ca="1" si="64"/>
        <v>#VALUE!</v>
      </c>
    </row>
    <row r="117" spans="1:81" s="10" customFormat="1" ht="25.15" customHeight="1" x14ac:dyDescent="0.2">
      <c r="A117" s="52" t="str">
        <f t="shared" si="65"/>
        <v/>
      </c>
      <c r="B117" s="157" t="e">
        <f t="shared" ca="1" si="35"/>
        <v>#VALUE!</v>
      </c>
      <c r="C117" s="157" t="e">
        <f t="shared" si="36"/>
        <v>#VALUE!</v>
      </c>
      <c r="D117" s="29"/>
      <c r="E117" s="155" t="str">
        <f ca="1">IFERROR(INDIRECT(ADDRESS(MATCH(D117,CatModules!C:C,0),2,1,1,"CatModules")),"")</f>
        <v/>
      </c>
      <c r="F117" s="96"/>
      <c r="G117" s="156" t="str">
        <f ca="1">IFERROR(INDIRECT(ADDRESS(MATCH(CONCATENATE(E117,"-",F117),CatInt!K:K,0),3,1,1,"CatInt")),"")</f>
        <v/>
      </c>
      <c r="H117" s="45" t="str">
        <f>IF(F117="","",VLOOKUP(F117,#REF!,2,FALSE))</f>
        <v/>
      </c>
      <c r="I117" s="29"/>
      <c r="J117" s="155" t="e">
        <f t="shared" si="37"/>
        <v>#VALUE!</v>
      </c>
      <c r="K117" s="155" t="e">
        <f t="shared" si="38"/>
        <v>#VALUE!</v>
      </c>
      <c r="L117" s="153"/>
      <c r="M117" s="53"/>
      <c r="N117" s="175">
        <v>0</v>
      </c>
      <c r="O117" s="147"/>
      <c r="P117" s="175">
        <v>0</v>
      </c>
      <c r="Q117" s="30"/>
      <c r="R117" s="149" t="str">
        <f>IFERROR(VLOOKUP(Q117,Setup!D$16:E$25,2,FALSE),"")</f>
        <v/>
      </c>
      <c r="S117" s="51" t="str">
        <f ca="1">IFERROR(IF(OR(I117="",VLOOKUP(I117,CatCostInp!$E$2:$K$88,7,FALSE)=0),"",VLOOKUP(I117,CatCostInp!$E$2:$K$88,7,FALSE)),"")</f>
        <v/>
      </c>
      <c r="T117" s="159" t="e">
        <f>VLOOKUP(U117,#REF!,2,FALSE)</f>
        <v>#REF!</v>
      </c>
      <c r="U117" s="30"/>
      <c r="V117" s="1" t="str">
        <f ca="1">IF(U117=Setup!$C$10,"Grant",IF('PSM Costs'!U117=Setup!$C$11,"Local",IF('PSM Costs'!U117=Setup!$C$12,"Other","")))</f>
        <v/>
      </c>
      <c r="W117" s="33"/>
      <c r="X117" s="36">
        <v>1</v>
      </c>
      <c r="Y117" s="33"/>
      <c r="Z117" s="36" t="str">
        <f t="shared" si="39"/>
        <v/>
      </c>
      <c r="AA117" s="35"/>
      <c r="AB117" s="32" t="str">
        <f t="shared" si="40"/>
        <v/>
      </c>
      <c r="AC117" s="35"/>
      <c r="AD117" s="32" t="str">
        <f t="shared" si="41"/>
        <v/>
      </c>
      <c r="AE117" s="35"/>
      <c r="AF117" s="36" t="str">
        <f t="shared" si="42"/>
        <v/>
      </c>
      <c r="AG117" s="36" t="str">
        <f t="shared" si="43"/>
        <v/>
      </c>
      <c r="AH117" s="36" t="str">
        <f t="shared" si="44"/>
        <v/>
      </c>
      <c r="AI117" s="55"/>
      <c r="AJ117" s="37"/>
      <c r="AK117" s="36">
        <v>1</v>
      </c>
      <c r="AL117" s="35"/>
      <c r="AM117" s="32" t="str">
        <f t="shared" si="45"/>
        <v/>
      </c>
      <c r="AN117" s="35"/>
      <c r="AO117" s="32" t="str">
        <f t="shared" si="46"/>
        <v/>
      </c>
      <c r="AP117" s="35"/>
      <c r="AQ117" s="32" t="str">
        <f t="shared" si="47"/>
        <v/>
      </c>
      <c r="AR117" s="35"/>
      <c r="AS117" s="36" t="str">
        <f t="shared" si="48"/>
        <v/>
      </c>
      <c r="AT117" s="36" t="str">
        <f t="shared" si="49"/>
        <v/>
      </c>
      <c r="AU117" s="36" t="str">
        <f t="shared" si="50"/>
        <v/>
      </c>
      <c r="AV117" s="55"/>
      <c r="AW117" s="34"/>
      <c r="AX117" s="36">
        <v>1</v>
      </c>
      <c r="AY117" s="34"/>
      <c r="AZ117" s="32" t="str">
        <f t="shared" si="51"/>
        <v/>
      </c>
      <c r="BA117" s="34"/>
      <c r="BB117" s="32" t="str">
        <f t="shared" si="52"/>
        <v/>
      </c>
      <c r="BC117" s="34"/>
      <c r="BD117" s="32" t="str">
        <f t="shared" si="53"/>
        <v/>
      </c>
      <c r="BE117" s="35"/>
      <c r="BF117" s="36" t="str">
        <f t="shared" si="54"/>
        <v/>
      </c>
      <c r="BG117" s="36" t="str">
        <f t="shared" si="55"/>
        <v/>
      </c>
      <c r="BH117" s="36" t="str">
        <f t="shared" si="56"/>
        <v/>
      </c>
      <c r="BI117" s="55"/>
      <c r="BJ117" s="34"/>
      <c r="BK117" s="36">
        <v>1</v>
      </c>
      <c r="BL117" s="34"/>
      <c r="BM117" s="32" t="str">
        <f t="shared" si="57"/>
        <v/>
      </c>
      <c r="BN117" s="34"/>
      <c r="BO117" s="32" t="str">
        <f t="shared" si="58"/>
        <v/>
      </c>
      <c r="BP117" s="34"/>
      <c r="BQ117" s="32" t="str">
        <f t="shared" si="59"/>
        <v/>
      </c>
      <c r="BR117" s="34"/>
      <c r="BS117" s="36" t="str">
        <f t="shared" si="60"/>
        <v/>
      </c>
      <c r="BT117" s="36" t="str">
        <f t="shared" si="61"/>
        <v/>
      </c>
      <c r="BU117" s="36" t="str">
        <f t="shared" si="62"/>
        <v/>
      </c>
      <c r="BV117" s="55"/>
      <c r="BW117" s="36" t="str">
        <f t="shared" si="63"/>
        <v/>
      </c>
      <c r="BX117" s="36" t="str">
        <f t="shared" si="63"/>
        <v/>
      </c>
      <c r="BY117" s="31"/>
      <c r="BZ117" s="38"/>
      <c r="CB117" s="120" t="e">
        <f t="shared" ca="1" si="34"/>
        <v>#VALUE!</v>
      </c>
      <c r="CC117" s="2" t="e">
        <f t="shared" ca="1" si="64"/>
        <v>#VALUE!</v>
      </c>
    </row>
    <row r="118" spans="1:81" s="10" customFormat="1" ht="25.15" customHeight="1" x14ac:dyDescent="0.2">
      <c r="A118" s="52" t="str">
        <f t="shared" si="65"/>
        <v/>
      </c>
      <c r="B118" s="157" t="e">
        <f t="shared" ca="1" si="35"/>
        <v>#VALUE!</v>
      </c>
      <c r="C118" s="157" t="e">
        <f t="shared" si="36"/>
        <v>#VALUE!</v>
      </c>
      <c r="D118" s="29"/>
      <c r="E118" s="155" t="str">
        <f ca="1">IFERROR(INDIRECT(ADDRESS(MATCH(D118,CatModules!C:C,0),2,1,1,"CatModules")),"")</f>
        <v/>
      </c>
      <c r="F118" s="96"/>
      <c r="G118" s="156" t="str">
        <f ca="1">IFERROR(INDIRECT(ADDRESS(MATCH(CONCATENATE(E118,"-",F118),CatInt!K:K,0),3,1,1,"CatInt")),"")</f>
        <v/>
      </c>
      <c r="H118" s="45" t="str">
        <f>IF(F118="","",VLOOKUP(F118,#REF!,2,FALSE))</f>
        <v/>
      </c>
      <c r="I118" s="29"/>
      <c r="J118" s="155" t="e">
        <f t="shared" si="37"/>
        <v>#VALUE!</v>
      </c>
      <c r="K118" s="155" t="e">
        <f t="shared" si="38"/>
        <v>#VALUE!</v>
      </c>
      <c r="L118" s="153"/>
      <c r="M118" s="53"/>
      <c r="N118" s="175">
        <v>0</v>
      </c>
      <c r="O118" s="147"/>
      <c r="P118" s="175">
        <v>0</v>
      </c>
      <c r="Q118" s="30"/>
      <c r="R118" s="149" t="str">
        <f>IFERROR(VLOOKUP(Q118,Setup!D$16:E$25,2,FALSE),"")</f>
        <v/>
      </c>
      <c r="S118" s="51" t="str">
        <f ca="1">IFERROR(IF(OR(I118="",VLOOKUP(I118,CatCostInp!$E$2:$K$88,7,FALSE)=0),"",VLOOKUP(I118,CatCostInp!$E$2:$K$88,7,FALSE)),"")</f>
        <v/>
      </c>
      <c r="T118" s="159" t="e">
        <f>VLOOKUP(U118,#REF!,2,FALSE)</f>
        <v>#REF!</v>
      </c>
      <c r="U118" s="30"/>
      <c r="V118" s="1" t="str">
        <f ca="1">IF(U118=Setup!$C$10,"Grant",IF('PSM Costs'!U118=Setup!$C$11,"Local",IF('PSM Costs'!U118=Setup!$C$12,"Other","")))</f>
        <v/>
      </c>
      <c r="W118" s="33"/>
      <c r="X118" s="36">
        <v>1</v>
      </c>
      <c r="Y118" s="33"/>
      <c r="Z118" s="36" t="str">
        <f t="shared" si="39"/>
        <v/>
      </c>
      <c r="AA118" s="35"/>
      <c r="AB118" s="32" t="str">
        <f t="shared" si="40"/>
        <v/>
      </c>
      <c r="AC118" s="35"/>
      <c r="AD118" s="32" t="str">
        <f t="shared" si="41"/>
        <v/>
      </c>
      <c r="AE118" s="35"/>
      <c r="AF118" s="36" t="str">
        <f t="shared" si="42"/>
        <v/>
      </c>
      <c r="AG118" s="36" t="str">
        <f t="shared" si="43"/>
        <v/>
      </c>
      <c r="AH118" s="36" t="str">
        <f t="shared" si="44"/>
        <v/>
      </c>
      <c r="AI118" s="55"/>
      <c r="AJ118" s="37"/>
      <c r="AK118" s="36">
        <v>1</v>
      </c>
      <c r="AL118" s="35"/>
      <c r="AM118" s="32" t="str">
        <f t="shared" si="45"/>
        <v/>
      </c>
      <c r="AN118" s="35"/>
      <c r="AO118" s="32" t="str">
        <f t="shared" si="46"/>
        <v/>
      </c>
      <c r="AP118" s="35"/>
      <c r="AQ118" s="32" t="str">
        <f t="shared" si="47"/>
        <v/>
      </c>
      <c r="AR118" s="35"/>
      <c r="AS118" s="36" t="str">
        <f t="shared" si="48"/>
        <v/>
      </c>
      <c r="AT118" s="36" t="str">
        <f t="shared" si="49"/>
        <v/>
      </c>
      <c r="AU118" s="36" t="str">
        <f t="shared" si="50"/>
        <v/>
      </c>
      <c r="AV118" s="55"/>
      <c r="AW118" s="34"/>
      <c r="AX118" s="36">
        <v>1</v>
      </c>
      <c r="AY118" s="34"/>
      <c r="AZ118" s="32" t="str">
        <f t="shared" si="51"/>
        <v/>
      </c>
      <c r="BA118" s="34"/>
      <c r="BB118" s="32" t="str">
        <f t="shared" si="52"/>
        <v/>
      </c>
      <c r="BC118" s="34"/>
      <c r="BD118" s="32" t="str">
        <f t="shared" si="53"/>
        <v/>
      </c>
      <c r="BE118" s="35"/>
      <c r="BF118" s="36" t="str">
        <f t="shared" si="54"/>
        <v/>
      </c>
      <c r="BG118" s="36" t="str">
        <f t="shared" si="55"/>
        <v/>
      </c>
      <c r="BH118" s="36" t="str">
        <f t="shared" si="56"/>
        <v/>
      </c>
      <c r="BI118" s="55"/>
      <c r="BJ118" s="34"/>
      <c r="BK118" s="36">
        <v>1</v>
      </c>
      <c r="BL118" s="34"/>
      <c r="BM118" s="32" t="str">
        <f t="shared" si="57"/>
        <v/>
      </c>
      <c r="BN118" s="34"/>
      <c r="BO118" s="32" t="str">
        <f t="shared" si="58"/>
        <v/>
      </c>
      <c r="BP118" s="34"/>
      <c r="BQ118" s="32" t="str">
        <f t="shared" si="59"/>
        <v/>
      </c>
      <c r="BR118" s="34"/>
      <c r="BS118" s="36" t="str">
        <f t="shared" si="60"/>
        <v/>
      </c>
      <c r="BT118" s="36" t="str">
        <f t="shared" si="61"/>
        <v/>
      </c>
      <c r="BU118" s="36" t="str">
        <f t="shared" si="62"/>
        <v/>
      </c>
      <c r="BV118" s="55"/>
      <c r="BW118" s="36" t="str">
        <f t="shared" si="63"/>
        <v/>
      </c>
      <c r="BX118" s="36" t="str">
        <f t="shared" si="63"/>
        <v/>
      </c>
      <c r="BY118" s="31"/>
      <c r="BZ118" s="38"/>
      <c r="CB118" s="120" t="e">
        <f t="shared" ca="1" si="34"/>
        <v>#VALUE!</v>
      </c>
      <c r="CC118" s="2" t="e">
        <f t="shared" ca="1" si="64"/>
        <v>#VALUE!</v>
      </c>
    </row>
    <row r="119" spans="1:81" s="10" customFormat="1" ht="25.15" customHeight="1" x14ac:dyDescent="0.2">
      <c r="A119" s="52" t="str">
        <f t="shared" si="65"/>
        <v/>
      </c>
      <c r="B119" s="157" t="e">
        <f t="shared" ca="1" si="35"/>
        <v>#VALUE!</v>
      </c>
      <c r="C119" s="157" t="e">
        <f t="shared" si="36"/>
        <v>#VALUE!</v>
      </c>
      <c r="D119" s="29"/>
      <c r="E119" s="155" t="str">
        <f ca="1">IFERROR(INDIRECT(ADDRESS(MATCH(D119,CatModules!C:C,0),2,1,1,"CatModules")),"")</f>
        <v/>
      </c>
      <c r="F119" s="96"/>
      <c r="G119" s="156" t="str">
        <f ca="1">IFERROR(INDIRECT(ADDRESS(MATCH(CONCATENATE(E119,"-",F119),CatInt!K:K,0),3,1,1,"CatInt")),"")</f>
        <v/>
      </c>
      <c r="H119" s="45" t="str">
        <f>IF(F119="","",VLOOKUP(F119,#REF!,2,FALSE))</f>
        <v/>
      </c>
      <c r="I119" s="29"/>
      <c r="J119" s="155" t="e">
        <f t="shared" si="37"/>
        <v>#VALUE!</v>
      </c>
      <c r="K119" s="155" t="e">
        <f t="shared" si="38"/>
        <v>#VALUE!</v>
      </c>
      <c r="L119" s="153"/>
      <c r="M119" s="53"/>
      <c r="N119" s="175">
        <v>0</v>
      </c>
      <c r="O119" s="147"/>
      <c r="P119" s="175">
        <v>0</v>
      </c>
      <c r="Q119" s="30"/>
      <c r="R119" s="149" t="str">
        <f>IFERROR(VLOOKUP(Q119,Setup!D$16:E$25,2,FALSE),"")</f>
        <v/>
      </c>
      <c r="S119" s="51" t="str">
        <f ca="1">IFERROR(IF(OR(I119="",VLOOKUP(I119,CatCostInp!$E$2:$K$88,7,FALSE)=0),"",VLOOKUP(I119,CatCostInp!$E$2:$K$88,7,FALSE)),"")</f>
        <v/>
      </c>
      <c r="T119" s="159" t="e">
        <f>VLOOKUP(U119,#REF!,2,FALSE)</f>
        <v>#REF!</v>
      </c>
      <c r="U119" s="30"/>
      <c r="V119" s="1" t="str">
        <f ca="1">IF(U119=Setup!$C$10,"Grant",IF('PSM Costs'!U119=Setup!$C$11,"Local",IF('PSM Costs'!U119=Setup!$C$12,"Other","")))</f>
        <v/>
      </c>
      <c r="W119" s="33"/>
      <c r="X119" s="36">
        <v>1</v>
      </c>
      <c r="Y119" s="33"/>
      <c r="Z119" s="36" t="str">
        <f t="shared" si="39"/>
        <v/>
      </c>
      <c r="AA119" s="35"/>
      <c r="AB119" s="32" t="str">
        <f t="shared" si="40"/>
        <v/>
      </c>
      <c r="AC119" s="35"/>
      <c r="AD119" s="32" t="str">
        <f t="shared" si="41"/>
        <v/>
      </c>
      <c r="AE119" s="35"/>
      <c r="AF119" s="36" t="str">
        <f t="shared" si="42"/>
        <v/>
      </c>
      <c r="AG119" s="36" t="str">
        <f t="shared" si="43"/>
        <v/>
      </c>
      <c r="AH119" s="36" t="str">
        <f t="shared" si="44"/>
        <v/>
      </c>
      <c r="AI119" s="55"/>
      <c r="AJ119" s="37"/>
      <c r="AK119" s="36">
        <v>1</v>
      </c>
      <c r="AL119" s="35"/>
      <c r="AM119" s="32" t="str">
        <f t="shared" si="45"/>
        <v/>
      </c>
      <c r="AN119" s="35"/>
      <c r="AO119" s="32" t="str">
        <f t="shared" si="46"/>
        <v/>
      </c>
      <c r="AP119" s="35"/>
      <c r="AQ119" s="32" t="str">
        <f t="shared" si="47"/>
        <v/>
      </c>
      <c r="AR119" s="35"/>
      <c r="AS119" s="36" t="str">
        <f t="shared" si="48"/>
        <v/>
      </c>
      <c r="AT119" s="36" t="str">
        <f t="shared" si="49"/>
        <v/>
      </c>
      <c r="AU119" s="36" t="str">
        <f t="shared" si="50"/>
        <v/>
      </c>
      <c r="AV119" s="55"/>
      <c r="AW119" s="34"/>
      <c r="AX119" s="36">
        <v>1</v>
      </c>
      <c r="AY119" s="34"/>
      <c r="AZ119" s="32" t="str">
        <f t="shared" si="51"/>
        <v/>
      </c>
      <c r="BA119" s="34"/>
      <c r="BB119" s="32" t="str">
        <f t="shared" si="52"/>
        <v/>
      </c>
      <c r="BC119" s="34"/>
      <c r="BD119" s="32" t="str">
        <f t="shared" si="53"/>
        <v/>
      </c>
      <c r="BE119" s="35"/>
      <c r="BF119" s="36" t="str">
        <f t="shared" si="54"/>
        <v/>
      </c>
      <c r="BG119" s="36" t="str">
        <f t="shared" si="55"/>
        <v/>
      </c>
      <c r="BH119" s="36" t="str">
        <f t="shared" si="56"/>
        <v/>
      </c>
      <c r="BI119" s="55"/>
      <c r="BJ119" s="34"/>
      <c r="BK119" s="36">
        <v>1</v>
      </c>
      <c r="BL119" s="34"/>
      <c r="BM119" s="32" t="str">
        <f t="shared" si="57"/>
        <v/>
      </c>
      <c r="BN119" s="34"/>
      <c r="BO119" s="32" t="str">
        <f t="shared" si="58"/>
        <v/>
      </c>
      <c r="BP119" s="34"/>
      <c r="BQ119" s="32" t="str">
        <f t="shared" si="59"/>
        <v/>
      </c>
      <c r="BR119" s="34"/>
      <c r="BS119" s="36" t="str">
        <f t="shared" si="60"/>
        <v/>
      </c>
      <c r="BT119" s="36" t="str">
        <f t="shared" si="61"/>
        <v/>
      </c>
      <c r="BU119" s="36" t="str">
        <f t="shared" si="62"/>
        <v/>
      </c>
      <c r="BV119" s="55"/>
      <c r="BW119" s="36" t="str">
        <f t="shared" si="63"/>
        <v/>
      </c>
      <c r="BX119" s="36" t="str">
        <f t="shared" si="63"/>
        <v/>
      </c>
      <c r="BY119" s="31"/>
      <c r="BZ119" s="38"/>
      <c r="CB119" s="120" t="e">
        <f t="shared" ca="1" si="34"/>
        <v>#VALUE!</v>
      </c>
      <c r="CC119" s="2" t="e">
        <f t="shared" ca="1" si="64"/>
        <v>#VALUE!</v>
      </c>
    </row>
    <row r="120" spans="1:81" s="10" customFormat="1" ht="25.15" customHeight="1" x14ac:dyDescent="0.2">
      <c r="A120" s="52" t="str">
        <f t="shared" si="65"/>
        <v/>
      </c>
      <c r="B120" s="157" t="e">
        <f t="shared" ca="1" si="35"/>
        <v>#VALUE!</v>
      </c>
      <c r="C120" s="157" t="e">
        <f t="shared" si="36"/>
        <v>#VALUE!</v>
      </c>
      <c r="D120" s="29"/>
      <c r="E120" s="155" t="str">
        <f ca="1">IFERROR(INDIRECT(ADDRESS(MATCH(D120,CatModules!C:C,0),2,1,1,"CatModules")),"")</f>
        <v/>
      </c>
      <c r="F120" s="96"/>
      <c r="G120" s="156" t="str">
        <f ca="1">IFERROR(INDIRECT(ADDRESS(MATCH(CONCATENATE(E120,"-",F120),CatInt!K:K,0),3,1,1,"CatInt")),"")</f>
        <v/>
      </c>
      <c r="H120" s="45" t="str">
        <f>IF(F120="","",VLOOKUP(F120,#REF!,2,FALSE))</f>
        <v/>
      </c>
      <c r="I120" s="29"/>
      <c r="J120" s="155" t="e">
        <f t="shared" si="37"/>
        <v>#VALUE!</v>
      </c>
      <c r="K120" s="155" t="e">
        <f t="shared" si="38"/>
        <v>#VALUE!</v>
      </c>
      <c r="L120" s="153"/>
      <c r="M120" s="53"/>
      <c r="N120" s="175">
        <v>0</v>
      </c>
      <c r="O120" s="147"/>
      <c r="P120" s="175">
        <v>0</v>
      </c>
      <c r="Q120" s="30"/>
      <c r="R120" s="149" t="str">
        <f>IFERROR(VLOOKUP(Q120,Setup!D$16:E$25,2,FALSE),"")</f>
        <v/>
      </c>
      <c r="S120" s="51" t="str">
        <f ca="1">IFERROR(IF(OR(I120="",VLOOKUP(I120,CatCostInp!$E$2:$K$88,7,FALSE)=0),"",VLOOKUP(I120,CatCostInp!$E$2:$K$88,7,FALSE)),"")</f>
        <v/>
      </c>
      <c r="T120" s="159" t="e">
        <f>VLOOKUP(U120,#REF!,2,FALSE)</f>
        <v>#REF!</v>
      </c>
      <c r="U120" s="30"/>
      <c r="V120" s="1" t="str">
        <f ca="1">IF(U120=Setup!$C$10,"Grant",IF('PSM Costs'!U120=Setup!$C$11,"Local",IF('PSM Costs'!U120=Setup!$C$12,"Other","")))</f>
        <v/>
      </c>
      <c r="W120" s="33"/>
      <c r="X120" s="36">
        <v>1</v>
      </c>
      <c r="Y120" s="33"/>
      <c r="Z120" s="36" t="str">
        <f t="shared" si="39"/>
        <v/>
      </c>
      <c r="AA120" s="35"/>
      <c r="AB120" s="32" t="str">
        <f t="shared" si="40"/>
        <v/>
      </c>
      <c r="AC120" s="35"/>
      <c r="AD120" s="32" t="str">
        <f t="shared" si="41"/>
        <v/>
      </c>
      <c r="AE120" s="35"/>
      <c r="AF120" s="36" t="str">
        <f t="shared" si="42"/>
        <v/>
      </c>
      <c r="AG120" s="36" t="str">
        <f t="shared" si="43"/>
        <v/>
      </c>
      <c r="AH120" s="36" t="str">
        <f t="shared" si="44"/>
        <v/>
      </c>
      <c r="AI120" s="55"/>
      <c r="AJ120" s="37"/>
      <c r="AK120" s="36">
        <v>1</v>
      </c>
      <c r="AL120" s="35"/>
      <c r="AM120" s="32" t="str">
        <f t="shared" si="45"/>
        <v/>
      </c>
      <c r="AN120" s="35"/>
      <c r="AO120" s="32" t="str">
        <f t="shared" si="46"/>
        <v/>
      </c>
      <c r="AP120" s="35"/>
      <c r="AQ120" s="32" t="str">
        <f t="shared" si="47"/>
        <v/>
      </c>
      <c r="AR120" s="35"/>
      <c r="AS120" s="36" t="str">
        <f t="shared" si="48"/>
        <v/>
      </c>
      <c r="AT120" s="36" t="str">
        <f t="shared" si="49"/>
        <v/>
      </c>
      <c r="AU120" s="36" t="str">
        <f t="shared" si="50"/>
        <v/>
      </c>
      <c r="AV120" s="55"/>
      <c r="AW120" s="34"/>
      <c r="AX120" s="36">
        <v>1</v>
      </c>
      <c r="AY120" s="34"/>
      <c r="AZ120" s="32" t="str">
        <f t="shared" si="51"/>
        <v/>
      </c>
      <c r="BA120" s="34"/>
      <c r="BB120" s="32" t="str">
        <f t="shared" si="52"/>
        <v/>
      </c>
      <c r="BC120" s="34"/>
      <c r="BD120" s="32" t="str">
        <f t="shared" si="53"/>
        <v/>
      </c>
      <c r="BE120" s="35"/>
      <c r="BF120" s="36" t="str">
        <f t="shared" si="54"/>
        <v/>
      </c>
      <c r="BG120" s="36" t="str">
        <f t="shared" si="55"/>
        <v/>
      </c>
      <c r="BH120" s="36" t="str">
        <f t="shared" si="56"/>
        <v/>
      </c>
      <c r="BI120" s="55"/>
      <c r="BJ120" s="34"/>
      <c r="BK120" s="36">
        <v>1</v>
      </c>
      <c r="BL120" s="34"/>
      <c r="BM120" s="32" t="str">
        <f t="shared" si="57"/>
        <v/>
      </c>
      <c r="BN120" s="34"/>
      <c r="BO120" s="32" t="str">
        <f t="shared" si="58"/>
        <v/>
      </c>
      <c r="BP120" s="34"/>
      <c r="BQ120" s="32" t="str">
        <f t="shared" si="59"/>
        <v/>
      </c>
      <c r="BR120" s="34"/>
      <c r="BS120" s="36" t="str">
        <f t="shared" si="60"/>
        <v/>
      </c>
      <c r="BT120" s="36" t="str">
        <f t="shared" si="61"/>
        <v/>
      </c>
      <c r="BU120" s="36" t="str">
        <f t="shared" si="62"/>
        <v/>
      </c>
      <c r="BV120" s="55"/>
      <c r="BW120" s="36" t="str">
        <f t="shared" si="63"/>
        <v/>
      </c>
      <c r="BX120" s="36" t="str">
        <f t="shared" si="63"/>
        <v/>
      </c>
      <c r="BY120" s="31"/>
      <c r="BZ120" s="38"/>
      <c r="CB120" s="120" t="e">
        <f t="shared" ca="1" si="34"/>
        <v>#VALUE!</v>
      </c>
      <c r="CC120" s="2" t="e">
        <f t="shared" ca="1" si="64"/>
        <v>#VALUE!</v>
      </c>
    </row>
    <row r="121" spans="1:81" s="10" customFormat="1" ht="25.15" customHeight="1" x14ac:dyDescent="0.2">
      <c r="A121" s="52" t="str">
        <f t="shared" si="65"/>
        <v/>
      </c>
      <c r="B121" s="157" t="e">
        <f t="shared" ca="1" si="35"/>
        <v>#VALUE!</v>
      </c>
      <c r="C121" s="157" t="e">
        <f t="shared" si="36"/>
        <v>#VALUE!</v>
      </c>
      <c r="D121" s="29"/>
      <c r="E121" s="155" t="str">
        <f ca="1">IFERROR(INDIRECT(ADDRESS(MATCH(D121,CatModules!C:C,0),2,1,1,"CatModules")),"")</f>
        <v/>
      </c>
      <c r="F121" s="96"/>
      <c r="G121" s="156" t="str">
        <f ca="1">IFERROR(INDIRECT(ADDRESS(MATCH(CONCATENATE(E121,"-",F121),CatInt!K:K,0),3,1,1,"CatInt")),"")</f>
        <v/>
      </c>
      <c r="H121" s="45" t="str">
        <f>IF(F121="","",VLOOKUP(F121,#REF!,2,FALSE))</f>
        <v/>
      </c>
      <c r="I121" s="29"/>
      <c r="J121" s="155" t="e">
        <f t="shared" si="37"/>
        <v>#VALUE!</v>
      </c>
      <c r="K121" s="155" t="e">
        <f t="shared" si="38"/>
        <v>#VALUE!</v>
      </c>
      <c r="L121" s="153"/>
      <c r="M121" s="53"/>
      <c r="N121" s="175">
        <v>0</v>
      </c>
      <c r="O121" s="147"/>
      <c r="P121" s="175">
        <v>0</v>
      </c>
      <c r="Q121" s="30"/>
      <c r="R121" s="149" t="str">
        <f>IFERROR(VLOOKUP(Q121,Setup!D$16:E$25,2,FALSE),"")</f>
        <v/>
      </c>
      <c r="S121" s="51" t="str">
        <f ca="1">IFERROR(IF(OR(I121="",VLOOKUP(I121,CatCostInp!$E$2:$K$88,7,FALSE)=0),"",VLOOKUP(I121,CatCostInp!$E$2:$K$88,7,FALSE)),"")</f>
        <v/>
      </c>
      <c r="T121" s="159" t="e">
        <f>VLOOKUP(U121,#REF!,2,FALSE)</f>
        <v>#REF!</v>
      </c>
      <c r="U121" s="30"/>
      <c r="V121" s="1" t="str">
        <f ca="1">IF(U121=Setup!$C$10,"Grant",IF('PSM Costs'!U121=Setup!$C$11,"Local",IF('PSM Costs'!U121=Setup!$C$12,"Other","")))</f>
        <v/>
      </c>
      <c r="W121" s="34"/>
      <c r="X121" s="36">
        <v>1</v>
      </c>
      <c r="Y121" s="33"/>
      <c r="Z121" s="36" t="str">
        <f t="shared" si="39"/>
        <v/>
      </c>
      <c r="AA121" s="35"/>
      <c r="AB121" s="32" t="str">
        <f t="shared" si="40"/>
        <v/>
      </c>
      <c r="AC121" s="35"/>
      <c r="AD121" s="32" t="str">
        <f t="shared" si="41"/>
        <v/>
      </c>
      <c r="AE121" s="35"/>
      <c r="AF121" s="36" t="str">
        <f t="shared" si="42"/>
        <v/>
      </c>
      <c r="AG121" s="36" t="str">
        <f t="shared" si="43"/>
        <v/>
      </c>
      <c r="AH121" s="36" t="str">
        <f t="shared" si="44"/>
        <v/>
      </c>
      <c r="AI121" s="55"/>
      <c r="AJ121" s="37"/>
      <c r="AK121" s="36">
        <v>1</v>
      </c>
      <c r="AL121" s="35"/>
      <c r="AM121" s="32" t="str">
        <f t="shared" si="45"/>
        <v/>
      </c>
      <c r="AN121" s="35"/>
      <c r="AO121" s="32" t="str">
        <f t="shared" si="46"/>
        <v/>
      </c>
      <c r="AP121" s="35"/>
      <c r="AQ121" s="32" t="str">
        <f t="shared" si="47"/>
        <v/>
      </c>
      <c r="AR121" s="35"/>
      <c r="AS121" s="36" t="str">
        <f t="shared" si="48"/>
        <v/>
      </c>
      <c r="AT121" s="36" t="str">
        <f t="shared" si="49"/>
        <v/>
      </c>
      <c r="AU121" s="36" t="str">
        <f t="shared" si="50"/>
        <v/>
      </c>
      <c r="AV121" s="55"/>
      <c r="AW121" s="34"/>
      <c r="AX121" s="36">
        <v>1</v>
      </c>
      <c r="AY121" s="34"/>
      <c r="AZ121" s="32" t="str">
        <f t="shared" si="51"/>
        <v/>
      </c>
      <c r="BA121" s="34"/>
      <c r="BB121" s="32" t="str">
        <f t="shared" si="52"/>
        <v/>
      </c>
      <c r="BC121" s="34"/>
      <c r="BD121" s="32" t="str">
        <f t="shared" si="53"/>
        <v/>
      </c>
      <c r="BE121" s="35"/>
      <c r="BF121" s="36" t="str">
        <f t="shared" si="54"/>
        <v/>
      </c>
      <c r="BG121" s="36" t="str">
        <f t="shared" si="55"/>
        <v/>
      </c>
      <c r="BH121" s="36" t="str">
        <f t="shared" si="56"/>
        <v/>
      </c>
      <c r="BI121" s="55"/>
      <c r="BJ121" s="34"/>
      <c r="BK121" s="36">
        <v>1</v>
      </c>
      <c r="BL121" s="34"/>
      <c r="BM121" s="32" t="str">
        <f t="shared" si="57"/>
        <v/>
      </c>
      <c r="BN121" s="34"/>
      <c r="BO121" s="32" t="str">
        <f t="shared" si="58"/>
        <v/>
      </c>
      <c r="BP121" s="34"/>
      <c r="BQ121" s="32" t="str">
        <f t="shared" si="59"/>
        <v/>
      </c>
      <c r="BR121" s="34"/>
      <c r="BS121" s="36" t="str">
        <f t="shared" si="60"/>
        <v/>
      </c>
      <c r="BT121" s="36" t="str">
        <f t="shared" si="61"/>
        <v/>
      </c>
      <c r="BU121" s="36" t="str">
        <f t="shared" si="62"/>
        <v/>
      </c>
      <c r="BV121" s="55"/>
      <c r="BW121" s="36" t="str">
        <f t="shared" si="63"/>
        <v/>
      </c>
      <c r="BX121" s="36" t="str">
        <f t="shared" si="63"/>
        <v/>
      </c>
      <c r="BY121" s="31"/>
      <c r="BZ121" s="38"/>
      <c r="CB121" s="120" t="e">
        <f t="shared" ca="1" si="34"/>
        <v>#VALUE!</v>
      </c>
      <c r="CC121" s="2" t="e">
        <f t="shared" ca="1" si="64"/>
        <v>#VALUE!</v>
      </c>
    </row>
    <row r="122" spans="1:81" s="10" customFormat="1" ht="25.15" customHeight="1" x14ac:dyDescent="0.2">
      <c r="A122" s="52" t="str">
        <f t="shared" si="65"/>
        <v/>
      </c>
      <c r="B122" s="157" t="e">
        <f t="shared" ca="1" si="35"/>
        <v>#VALUE!</v>
      </c>
      <c r="C122" s="157" t="e">
        <f t="shared" si="36"/>
        <v>#VALUE!</v>
      </c>
      <c r="D122" s="29"/>
      <c r="E122" s="155" t="str">
        <f ca="1">IFERROR(INDIRECT(ADDRESS(MATCH(D122,CatModules!C:C,0),2,1,1,"CatModules")),"")</f>
        <v/>
      </c>
      <c r="F122" s="96"/>
      <c r="G122" s="156" t="str">
        <f ca="1">IFERROR(INDIRECT(ADDRESS(MATCH(CONCATENATE(E122,"-",F122),CatInt!K:K,0),3,1,1,"CatInt")),"")</f>
        <v/>
      </c>
      <c r="H122" s="45" t="str">
        <f>IF(F122="","",VLOOKUP(F122,#REF!,2,FALSE))</f>
        <v/>
      </c>
      <c r="I122" s="29"/>
      <c r="J122" s="155" t="e">
        <f t="shared" si="37"/>
        <v>#VALUE!</v>
      </c>
      <c r="K122" s="155" t="e">
        <f t="shared" si="38"/>
        <v>#VALUE!</v>
      </c>
      <c r="L122" s="153"/>
      <c r="M122" s="53"/>
      <c r="N122" s="175">
        <v>0</v>
      </c>
      <c r="O122" s="147"/>
      <c r="P122" s="175">
        <v>0</v>
      </c>
      <c r="Q122" s="30"/>
      <c r="R122" s="149" t="str">
        <f>IFERROR(VLOOKUP(Q122,Setup!D$16:E$25,2,FALSE),"")</f>
        <v/>
      </c>
      <c r="S122" s="51" t="str">
        <f ca="1">IFERROR(IF(OR(I122="",VLOOKUP(I122,CatCostInp!$E$2:$K$88,7,FALSE)=0),"",VLOOKUP(I122,CatCostInp!$E$2:$K$88,7,FALSE)),"")</f>
        <v/>
      </c>
      <c r="T122" s="159" t="e">
        <f>VLOOKUP(U122,#REF!,2,FALSE)</f>
        <v>#REF!</v>
      </c>
      <c r="U122" s="30"/>
      <c r="V122" s="1" t="str">
        <f ca="1">IF(U122=Setup!$C$10,"Grant",IF('PSM Costs'!U122=Setup!$C$11,"Local",IF('PSM Costs'!U122=Setup!$C$12,"Other","")))</f>
        <v/>
      </c>
      <c r="W122" s="34"/>
      <c r="X122" s="36">
        <v>1</v>
      </c>
      <c r="Y122" s="33"/>
      <c r="Z122" s="36" t="str">
        <f t="shared" si="39"/>
        <v/>
      </c>
      <c r="AA122" s="35"/>
      <c r="AB122" s="32" t="str">
        <f t="shared" si="40"/>
        <v/>
      </c>
      <c r="AC122" s="35"/>
      <c r="AD122" s="32" t="str">
        <f t="shared" si="41"/>
        <v/>
      </c>
      <c r="AE122" s="35"/>
      <c r="AF122" s="36" t="str">
        <f t="shared" si="42"/>
        <v/>
      </c>
      <c r="AG122" s="36" t="str">
        <f t="shared" si="43"/>
        <v/>
      </c>
      <c r="AH122" s="36" t="str">
        <f t="shared" si="44"/>
        <v/>
      </c>
      <c r="AI122" s="55"/>
      <c r="AJ122" s="37"/>
      <c r="AK122" s="36">
        <v>1</v>
      </c>
      <c r="AL122" s="35"/>
      <c r="AM122" s="32" t="str">
        <f t="shared" si="45"/>
        <v/>
      </c>
      <c r="AN122" s="35"/>
      <c r="AO122" s="32" t="str">
        <f t="shared" si="46"/>
        <v/>
      </c>
      <c r="AP122" s="35"/>
      <c r="AQ122" s="32" t="str">
        <f t="shared" si="47"/>
        <v/>
      </c>
      <c r="AR122" s="35"/>
      <c r="AS122" s="36" t="str">
        <f t="shared" si="48"/>
        <v/>
      </c>
      <c r="AT122" s="36" t="str">
        <f t="shared" si="49"/>
        <v/>
      </c>
      <c r="AU122" s="36" t="str">
        <f t="shared" si="50"/>
        <v/>
      </c>
      <c r="AV122" s="55"/>
      <c r="AW122" s="34"/>
      <c r="AX122" s="36">
        <v>1</v>
      </c>
      <c r="AY122" s="34"/>
      <c r="AZ122" s="32" t="str">
        <f t="shared" si="51"/>
        <v/>
      </c>
      <c r="BA122" s="34"/>
      <c r="BB122" s="32" t="str">
        <f t="shared" si="52"/>
        <v/>
      </c>
      <c r="BC122" s="34"/>
      <c r="BD122" s="32" t="str">
        <f t="shared" si="53"/>
        <v/>
      </c>
      <c r="BE122" s="35"/>
      <c r="BF122" s="36" t="str">
        <f t="shared" si="54"/>
        <v/>
      </c>
      <c r="BG122" s="36" t="str">
        <f t="shared" si="55"/>
        <v/>
      </c>
      <c r="BH122" s="36" t="str">
        <f t="shared" si="56"/>
        <v/>
      </c>
      <c r="BI122" s="55"/>
      <c r="BJ122" s="34"/>
      <c r="BK122" s="36">
        <v>1</v>
      </c>
      <c r="BL122" s="34"/>
      <c r="BM122" s="32" t="str">
        <f t="shared" si="57"/>
        <v/>
      </c>
      <c r="BN122" s="34"/>
      <c r="BO122" s="32" t="str">
        <f t="shared" si="58"/>
        <v/>
      </c>
      <c r="BP122" s="34"/>
      <c r="BQ122" s="32" t="str">
        <f t="shared" si="59"/>
        <v/>
      </c>
      <c r="BR122" s="34"/>
      <c r="BS122" s="36" t="str">
        <f t="shared" si="60"/>
        <v/>
      </c>
      <c r="BT122" s="36" t="str">
        <f t="shared" si="61"/>
        <v/>
      </c>
      <c r="BU122" s="36" t="str">
        <f t="shared" si="62"/>
        <v/>
      </c>
      <c r="BV122" s="55"/>
      <c r="BW122" s="36" t="str">
        <f t="shared" si="63"/>
        <v/>
      </c>
      <c r="BX122" s="36" t="str">
        <f t="shared" si="63"/>
        <v/>
      </c>
      <c r="BY122" s="31"/>
      <c r="BZ122" s="38"/>
      <c r="CB122" s="120" t="e">
        <f t="shared" ca="1" si="34"/>
        <v>#VALUE!</v>
      </c>
      <c r="CC122" s="2" t="e">
        <f t="shared" ca="1" si="64"/>
        <v>#VALUE!</v>
      </c>
    </row>
    <row r="123" spans="1:81" s="10" customFormat="1" ht="25.15" customHeight="1" x14ac:dyDescent="0.2">
      <c r="A123" s="52" t="str">
        <f t="shared" si="65"/>
        <v/>
      </c>
      <c r="B123" s="157" t="e">
        <f t="shared" ca="1" si="35"/>
        <v>#VALUE!</v>
      </c>
      <c r="C123" s="157" t="e">
        <f t="shared" si="36"/>
        <v>#VALUE!</v>
      </c>
      <c r="D123" s="29"/>
      <c r="E123" s="155" t="str">
        <f ca="1">IFERROR(INDIRECT(ADDRESS(MATCH(D123,CatModules!C:C,0),2,1,1,"CatModules")),"")</f>
        <v/>
      </c>
      <c r="F123" s="96"/>
      <c r="G123" s="156" t="str">
        <f ca="1">IFERROR(INDIRECT(ADDRESS(MATCH(CONCATENATE(E123,"-",F123),CatInt!K:K,0),3,1,1,"CatInt")),"")</f>
        <v/>
      </c>
      <c r="H123" s="45" t="str">
        <f>IF(F123="","",VLOOKUP(F123,#REF!,2,FALSE))</f>
        <v/>
      </c>
      <c r="I123" s="29"/>
      <c r="J123" s="155" t="e">
        <f t="shared" si="37"/>
        <v>#VALUE!</v>
      </c>
      <c r="K123" s="155" t="e">
        <f t="shared" si="38"/>
        <v>#VALUE!</v>
      </c>
      <c r="L123" s="153"/>
      <c r="M123" s="53"/>
      <c r="N123" s="175">
        <v>0</v>
      </c>
      <c r="O123" s="147"/>
      <c r="P123" s="175">
        <v>0</v>
      </c>
      <c r="Q123" s="30"/>
      <c r="R123" s="149" t="str">
        <f>IFERROR(VLOOKUP(Q123,Setup!D$16:E$25,2,FALSE),"")</f>
        <v/>
      </c>
      <c r="S123" s="51" t="str">
        <f ca="1">IFERROR(IF(OR(I123="",VLOOKUP(I123,CatCostInp!$E$2:$K$88,7,FALSE)=0),"",VLOOKUP(I123,CatCostInp!$E$2:$K$88,7,FALSE)),"")</f>
        <v/>
      </c>
      <c r="T123" s="159" t="e">
        <f>VLOOKUP(U123,#REF!,2,FALSE)</f>
        <v>#REF!</v>
      </c>
      <c r="U123" s="30"/>
      <c r="V123" s="1" t="str">
        <f ca="1">IF(U123=Setup!$C$10,"Grant",IF('PSM Costs'!U123=Setup!$C$11,"Local",IF('PSM Costs'!U123=Setup!$C$12,"Other","")))</f>
        <v/>
      </c>
      <c r="W123" s="34"/>
      <c r="X123" s="36">
        <v>1</v>
      </c>
      <c r="Y123" s="33"/>
      <c r="Z123" s="36" t="str">
        <f t="shared" si="39"/>
        <v/>
      </c>
      <c r="AA123" s="35"/>
      <c r="AB123" s="32" t="str">
        <f t="shared" si="40"/>
        <v/>
      </c>
      <c r="AC123" s="35"/>
      <c r="AD123" s="32" t="str">
        <f t="shared" si="41"/>
        <v/>
      </c>
      <c r="AE123" s="35"/>
      <c r="AF123" s="36" t="str">
        <f t="shared" si="42"/>
        <v/>
      </c>
      <c r="AG123" s="36" t="str">
        <f t="shared" si="43"/>
        <v/>
      </c>
      <c r="AH123" s="36" t="str">
        <f t="shared" si="44"/>
        <v/>
      </c>
      <c r="AI123" s="55"/>
      <c r="AJ123" s="37"/>
      <c r="AK123" s="36">
        <v>1</v>
      </c>
      <c r="AL123" s="35"/>
      <c r="AM123" s="32" t="str">
        <f t="shared" si="45"/>
        <v/>
      </c>
      <c r="AN123" s="35"/>
      <c r="AO123" s="32" t="str">
        <f t="shared" si="46"/>
        <v/>
      </c>
      <c r="AP123" s="35"/>
      <c r="AQ123" s="32" t="str">
        <f t="shared" si="47"/>
        <v/>
      </c>
      <c r="AR123" s="35"/>
      <c r="AS123" s="36" t="str">
        <f t="shared" si="48"/>
        <v/>
      </c>
      <c r="AT123" s="36" t="str">
        <f t="shared" si="49"/>
        <v/>
      </c>
      <c r="AU123" s="36" t="str">
        <f t="shared" si="50"/>
        <v/>
      </c>
      <c r="AV123" s="55"/>
      <c r="AW123" s="34"/>
      <c r="AX123" s="36">
        <v>1</v>
      </c>
      <c r="AY123" s="34"/>
      <c r="AZ123" s="32" t="str">
        <f t="shared" si="51"/>
        <v/>
      </c>
      <c r="BA123" s="34"/>
      <c r="BB123" s="32" t="str">
        <f t="shared" si="52"/>
        <v/>
      </c>
      <c r="BC123" s="34"/>
      <c r="BD123" s="32" t="str">
        <f t="shared" si="53"/>
        <v/>
      </c>
      <c r="BE123" s="35"/>
      <c r="BF123" s="36" t="str">
        <f t="shared" si="54"/>
        <v/>
      </c>
      <c r="BG123" s="36" t="str">
        <f t="shared" si="55"/>
        <v/>
      </c>
      <c r="BH123" s="36" t="str">
        <f t="shared" si="56"/>
        <v/>
      </c>
      <c r="BI123" s="55"/>
      <c r="BJ123" s="34"/>
      <c r="BK123" s="36">
        <v>1</v>
      </c>
      <c r="BL123" s="34"/>
      <c r="BM123" s="32" t="str">
        <f t="shared" si="57"/>
        <v/>
      </c>
      <c r="BN123" s="34"/>
      <c r="BO123" s="32" t="str">
        <f t="shared" si="58"/>
        <v/>
      </c>
      <c r="BP123" s="34"/>
      <c r="BQ123" s="32" t="str">
        <f t="shared" si="59"/>
        <v/>
      </c>
      <c r="BR123" s="34"/>
      <c r="BS123" s="36" t="str">
        <f t="shared" si="60"/>
        <v/>
      </c>
      <c r="BT123" s="36" t="str">
        <f t="shared" si="61"/>
        <v/>
      </c>
      <c r="BU123" s="36" t="str">
        <f t="shared" si="62"/>
        <v/>
      </c>
      <c r="BV123" s="55"/>
      <c r="BW123" s="36" t="str">
        <f t="shared" si="63"/>
        <v/>
      </c>
      <c r="BX123" s="36" t="str">
        <f t="shared" si="63"/>
        <v/>
      </c>
      <c r="BY123" s="31"/>
      <c r="BZ123" s="38"/>
      <c r="CB123" s="120" t="e">
        <f t="shared" ca="1" si="34"/>
        <v>#VALUE!</v>
      </c>
      <c r="CC123" s="2" t="e">
        <f t="shared" ca="1" si="64"/>
        <v>#VALUE!</v>
      </c>
    </row>
    <row r="124" spans="1:81" s="10" customFormat="1" ht="25.15" customHeight="1" x14ac:dyDescent="0.2">
      <c r="A124" s="52" t="str">
        <f t="shared" si="65"/>
        <v/>
      </c>
      <c r="B124" s="157" t="e">
        <f t="shared" ca="1" si="35"/>
        <v>#VALUE!</v>
      </c>
      <c r="C124" s="157" t="e">
        <f t="shared" si="36"/>
        <v>#VALUE!</v>
      </c>
      <c r="D124" s="29"/>
      <c r="E124" s="155" t="str">
        <f ca="1">IFERROR(INDIRECT(ADDRESS(MATCH(D124,CatModules!C:C,0),2,1,1,"CatModules")),"")</f>
        <v/>
      </c>
      <c r="F124" s="96"/>
      <c r="G124" s="156" t="str">
        <f ca="1">IFERROR(INDIRECT(ADDRESS(MATCH(CONCATENATE(E124,"-",F124),CatInt!K:K,0),3,1,1,"CatInt")),"")</f>
        <v/>
      </c>
      <c r="H124" s="45" t="str">
        <f>IF(F124="","",VLOOKUP(F124,#REF!,2,FALSE))</f>
        <v/>
      </c>
      <c r="I124" s="29"/>
      <c r="J124" s="155" t="e">
        <f t="shared" si="37"/>
        <v>#VALUE!</v>
      </c>
      <c r="K124" s="155" t="e">
        <f t="shared" si="38"/>
        <v>#VALUE!</v>
      </c>
      <c r="L124" s="153"/>
      <c r="M124" s="53"/>
      <c r="N124" s="175">
        <v>0</v>
      </c>
      <c r="O124" s="147"/>
      <c r="P124" s="175">
        <v>0</v>
      </c>
      <c r="Q124" s="30"/>
      <c r="R124" s="149" t="str">
        <f>IFERROR(VLOOKUP(Q124,Setup!D$16:E$25,2,FALSE),"")</f>
        <v/>
      </c>
      <c r="S124" s="51" t="str">
        <f ca="1">IFERROR(IF(OR(I124="",VLOOKUP(I124,CatCostInp!$E$2:$K$88,7,FALSE)=0),"",VLOOKUP(I124,CatCostInp!$E$2:$K$88,7,FALSE)),"")</f>
        <v/>
      </c>
      <c r="T124" s="159" t="e">
        <f>VLOOKUP(U124,#REF!,2,FALSE)</f>
        <v>#REF!</v>
      </c>
      <c r="U124" s="30"/>
      <c r="V124" s="1" t="str">
        <f ca="1">IF(U124=Setup!$C$10,"Grant",IF('PSM Costs'!U124=Setup!$C$11,"Local",IF('PSM Costs'!U124=Setup!$C$12,"Other","")))</f>
        <v/>
      </c>
      <c r="W124" s="34"/>
      <c r="X124" s="36">
        <v>1</v>
      </c>
      <c r="Y124" s="33"/>
      <c r="Z124" s="36" t="str">
        <f t="shared" si="39"/>
        <v/>
      </c>
      <c r="AA124" s="35"/>
      <c r="AB124" s="32" t="str">
        <f t="shared" si="40"/>
        <v/>
      </c>
      <c r="AC124" s="35"/>
      <c r="AD124" s="32" t="str">
        <f t="shared" si="41"/>
        <v/>
      </c>
      <c r="AE124" s="35"/>
      <c r="AF124" s="36" t="str">
        <f t="shared" si="42"/>
        <v/>
      </c>
      <c r="AG124" s="36" t="str">
        <f t="shared" si="43"/>
        <v/>
      </c>
      <c r="AH124" s="36" t="str">
        <f t="shared" si="44"/>
        <v/>
      </c>
      <c r="AI124" s="55"/>
      <c r="AJ124" s="37"/>
      <c r="AK124" s="36">
        <v>1</v>
      </c>
      <c r="AL124" s="35"/>
      <c r="AM124" s="32" t="str">
        <f t="shared" si="45"/>
        <v/>
      </c>
      <c r="AN124" s="35"/>
      <c r="AO124" s="32" t="str">
        <f t="shared" si="46"/>
        <v/>
      </c>
      <c r="AP124" s="35"/>
      <c r="AQ124" s="32" t="str">
        <f t="shared" si="47"/>
        <v/>
      </c>
      <c r="AR124" s="35"/>
      <c r="AS124" s="36" t="str">
        <f t="shared" si="48"/>
        <v/>
      </c>
      <c r="AT124" s="36" t="str">
        <f t="shared" si="49"/>
        <v/>
      </c>
      <c r="AU124" s="36" t="str">
        <f t="shared" si="50"/>
        <v/>
      </c>
      <c r="AV124" s="55"/>
      <c r="AW124" s="34"/>
      <c r="AX124" s="36">
        <v>1</v>
      </c>
      <c r="AY124" s="34"/>
      <c r="AZ124" s="32" t="str">
        <f t="shared" si="51"/>
        <v/>
      </c>
      <c r="BA124" s="34"/>
      <c r="BB124" s="32" t="str">
        <f t="shared" si="52"/>
        <v/>
      </c>
      <c r="BC124" s="34"/>
      <c r="BD124" s="32" t="str">
        <f t="shared" si="53"/>
        <v/>
      </c>
      <c r="BE124" s="35"/>
      <c r="BF124" s="36" t="str">
        <f t="shared" si="54"/>
        <v/>
      </c>
      <c r="BG124" s="36" t="str">
        <f t="shared" si="55"/>
        <v/>
      </c>
      <c r="BH124" s="36" t="str">
        <f t="shared" si="56"/>
        <v/>
      </c>
      <c r="BI124" s="55"/>
      <c r="BJ124" s="34"/>
      <c r="BK124" s="36">
        <v>1</v>
      </c>
      <c r="BL124" s="34"/>
      <c r="BM124" s="32" t="str">
        <f t="shared" si="57"/>
        <v/>
      </c>
      <c r="BN124" s="34"/>
      <c r="BO124" s="32" t="str">
        <f t="shared" si="58"/>
        <v/>
      </c>
      <c r="BP124" s="34"/>
      <c r="BQ124" s="32" t="str">
        <f t="shared" si="59"/>
        <v/>
      </c>
      <c r="BR124" s="34"/>
      <c r="BS124" s="36" t="str">
        <f t="shared" si="60"/>
        <v/>
      </c>
      <c r="BT124" s="36" t="str">
        <f t="shared" si="61"/>
        <v/>
      </c>
      <c r="BU124" s="36" t="str">
        <f t="shared" si="62"/>
        <v/>
      </c>
      <c r="BV124" s="55"/>
      <c r="BW124" s="36" t="str">
        <f t="shared" si="63"/>
        <v/>
      </c>
      <c r="BX124" s="36" t="str">
        <f t="shared" si="63"/>
        <v/>
      </c>
      <c r="BY124" s="31"/>
      <c r="BZ124" s="38"/>
      <c r="CB124" s="120" t="e">
        <f t="shared" ca="1" si="34"/>
        <v>#VALUE!</v>
      </c>
      <c r="CC124" s="2" t="e">
        <f t="shared" ca="1" si="64"/>
        <v>#VALUE!</v>
      </c>
    </row>
    <row r="125" spans="1:81" s="10" customFormat="1" ht="25.15" customHeight="1" x14ac:dyDescent="0.2">
      <c r="A125" s="52" t="str">
        <f t="shared" si="65"/>
        <v/>
      </c>
      <c r="B125" s="157" t="e">
        <f t="shared" ca="1" si="35"/>
        <v>#VALUE!</v>
      </c>
      <c r="C125" s="157" t="e">
        <f t="shared" si="36"/>
        <v>#VALUE!</v>
      </c>
      <c r="D125" s="29"/>
      <c r="E125" s="155" t="str">
        <f ca="1">IFERROR(INDIRECT(ADDRESS(MATCH(D125,CatModules!C:C,0),2,1,1,"CatModules")),"")</f>
        <v/>
      </c>
      <c r="F125" s="96"/>
      <c r="G125" s="156" t="str">
        <f ca="1">IFERROR(INDIRECT(ADDRESS(MATCH(CONCATENATE(E125,"-",F125),CatInt!K:K,0),3,1,1,"CatInt")),"")</f>
        <v/>
      </c>
      <c r="H125" s="45" t="str">
        <f>IF(F125="","",VLOOKUP(F125,#REF!,2,FALSE))</f>
        <v/>
      </c>
      <c r="I125" s="29"/>
      <c r="J125" s="155" t="e">
        <f t="shared" si="37"/>
        <v>#VALUE!</v>
      </c>
      <c r="K125" s="155" t="e">
        <f t="shared" si="38"/>
        <v>#VALUE!</v>
      </c>
      <c r="L125" s="153"/>
      <c r="M125" s="53"/>
      <c r="N125" s="175">
        <v>0</v>
      </c>
      <c r="O125" s="147"/>
      <c r="P125" s="175">
        <v>0</v>
      </c>
      <c r="Q125" s="30"/>
      <c r="R125" s="149" t="str">
        <f>IFERROR(VLOOKUP(Q125,Setup!D$16:E$25,2,FALSE),"")</f>
        <v/>
      </c>
      <c r="S125" s="51" t="str">
        <f ca="1">IFERROR(IF(OR(I125="",VLOOKUP(I125,CatCostInp!$E$2:$K$88,7,FALSE)=0),"",VLOOKUP(I125,CatCostInp!$E$2:$K$88,7,FALSE)),"")</f>
        <v/>
      </c>
      <c r="T125" s="159" t="e">
        <f>VLOOKUP(U125,#REF!,2,FALSE)</f>
        <v>#REF!</v>
      </c>
      <c r="U125" s="30"/>
      <c r="V125" s="1" t="str">
        <f ca="1">IF(U125=Setup!$C$10,"Grant",IF('PSM Costs'!U125=Setup!$C$11,"Local",IF('PSM Costs'!U125=Setup!$C$12,"Other","")))</f>
        <v/>
      </c>
      <c r="W125" s="34"/>
      <c r="X125" s="36">
        <v>1</v>
      </c>
      <c r="Y125" s="33"/>
      <c r="Z125" s="36" t="str">
        <f t="shared" si="39"/>
        <v/>
      </c>
      <c r="AA125" s="35"/>
      <c r="AB125" s="32" t="str">
        <f t="shared" si="40"/>
        <v/>
      </c>
      <c r="AC125" s="35"/>
      <c r="AD125" s="32" t="str">
        <f t="shared" si="41"/>
        <v/>
      </c>
      <c r="AE125" s="35"/>
      <c r="AF125" s="36" t="str">
        <f t="shared" si="42"/>
        <v/>
      </c>
      <c r="AG125" s="36" t="str">
        <f t="shared" si="43"/>
        <v/>
      </c>
      <c r="AH125" s="36" t="str">
        <f t="shared" si="44"/>
        <v/>
      </c>
      <c r="AI125" s="55"/>
      <c r="AJ125" s="37"/>
      <c r="AK125" s="36">
        <v>1</v>
      </c>
      <c r="AL125" s="35"/>
      <c r="AM125" s="32" t="str">
        <f t="shared" si="45"/>
        <v/>
      </c>
      <c r="AN125" s="35"/>
      <c r="AO125" s="32" t="str">
        <f t="shared" si="46"/>
        <v/>
      </c>
      <c r="AP125" s="35"/>
      <c r="AQ125" s="32" t="str">
        <f t="shared" si="47"/>
        <v/>
      </c>
      <c r="AR125" s="35"/>
      <c r="AS125" s="36" t="str">
        <f t="shared" si="48"/>
        <v/>
      </c>
      <c r="AT125" s="36" t="str">
        <f t="shared" si="49"/>
        <v/>
      </c>
      <c r="AU125" s="36" t="str">
        <f t="shared" si="50"/>
        <v/>
      </c>
      <c r="AV125" s="55"/>
      <c r="AW125" s="34"/>
      <c r="AX125" s="36">
        <v>1</v>
      </c>
      <c r="AY125" s="34"/>
      <c r="AZ125" s="32" t="str">
        <f t="shared" si="51"/>
        <v/>
      </c>
      <c r="BA125" s="34"/>
      <c r="BB125" s="32" t="str">
        <f t="shared" si="52"/>
        <v/>
      </c>
      <c r="BC125" s="34"/>
      <c r="BD125" s="32" t="str">
        <f t="shared" si="53"/>
        <v/>
      </c>
      <c r="BE125" s="35"/>
      <c r="BF125" s="36" t="str">
        <f t="shared" si="54"/>
        <v/>
      </c>
      <c r="BG125" s="36" t="str">
        <f t="shared" si="55"/>
        <v/>
      </c>
      <c r="BH125" s="36" t="str">
        <f t="shared" si="56"/>
        <v/>
      </c>
      <c r="BI125" s="55"/>
      <c r="BJ125" s="34"/>
      <c r="BK125" s="36">
        <v>1</v>
      </c>
      <c r="BL125" s="34"/>
      <c r="BM125" s="32" t="str">
        <f t="shared" si="57"/>
        <v/>
      </c>
      <c r="BN125" s="34"/>
      <c r="BO125" s="32" t="str">
        <f t="shared" si="58"/>
        <v/>
      </c>
      <c r="BP125" s="34"/>
      <c r="BQ125" s="32" t="str">
        <f t="shared" si="59"/>
        <v/>
      </c>
      <c r="BR125" s="34"/>
      <c r="BS125" s="36" t="str">
        <f t="shared" si="60"/>
        <v/>
      </c>
      <c r="BT125" s="36" t="str">
        <f t="shared" si="61"/>
        <v/>
      </c>
      <c r="BU125" s="36" t="str">
        <f t="shared" si="62"/>
        <v/>
      </c>
      <c r="BV125" s="55"/>
      <c r="BW125" s="36" t="str">
        <f t="shared" si="63"/>
        <v/>
      </c>
      <c r="BX125" s="36" t="str">
        <f t="shared" si="63"/>
        <v/>
      </c>
      <c r="BY125" s="31"/>
      <c r="BZ125" s="38"/>
      <c r="CB125" s="120" t="e">
        <f t="shared" ca="1" si="34"/>
        <v>#VALUE!</v>
      </c>
      <c r="CC125" s="2" t="e">
        <f t="shared" ca="1" si="64"/>
        <v>#VALUE!</v>
      </c>
    </row>
    <row r="126" spans="1:81" s="10" customFormat="1" ht="25.15" customHeight="1" x14ac:dyDescent="0.2">
      <c r="A126" s="52" t="str">
        <f t="shared" si="65"/>
        <v/>
      </c>
      <c r="B126" s="157" t="e">
        <f t="shared" ca="1" si="35"/>
        <v>#VALUE!</v>
      </c>
      <c r="C126" s="157" t="e">
        <f t="shared" si="36"/>
        <v>#VALUE!</v>
      </c>
      <c r="D126" s="29"/>
      <c r="E126" s="155" t="str">
        <f ca="1">IFERROR(INDIRECT(ADDRESS(MATCH(D126,CatModules!C:C,0),2,1,1,"CatModules")),"")</f>
        <v/>
      </c>
      <c r="F126" s="96"/>
      <c r="G126" s="156" t="str">
        <f ca="1">IFERROR(INDIRECT(ADDRESS(MATCH(CONCATENATE(E126,"-",F126),CatInt!K:K,0),3,1,1,"CatInt")),"")</f>
        <v/>
      </c>
      <c r="H126" s="45" t="str">
        <f>IF(F126="","",VLOOKUP(F126,#REF!,2,FALSE))</f>
        <v/>
      </c>
      <c r="I126" s="29"/>
      <c r="J126" s="155" t="e">
        <f t="shared" si="37"/>
        <v>#VALUE!</v>
      </c>
      <c r="K126" s="155" t="e">
        <f t="shared" si="38"/>
        <v>#VALUE!</v>
      </c>
      <c r="L126" s="153"/>
      <c r="M126" s="53"/>
      <c r="N126" s="175">
        <v>0</v>
      </c>
      <c r="O126" s="147"/>
      <c r="P126" s="175">
        <v>0</v>
      </c>
      <c r="Q126" s="30"/>
      <c r="R126" s="149" t="str">
        <f>IFERROR(VLOOKUP(Q126,Setup!D$16:E$25,2,FALSE),"")</f>
        <v/>
      </c>
      <c r="S126" s="51" t="str">
        <f ca="1">IFERROR(IF(OR(I126="",VLOOKUP(I126,CatCostInp!$E$2:$K$88,7,FALSE)=0),"",VLOOKUP(I126,CatCostInp!$E$2:$K$88,7,FALSE)),"")</f>
        <v/>
      </c>
      <c r="T126" s="159" t="e">
        <f>VLOOKUP(U126,#REF!,2,FALSE)</f>
        <v>#REF!</v>
      </c>
      <c r="U126" s="30"/>
      <c r="V126" s="1" t="str">
        <f ca="1">IF(U126=Setup!$C$10,"Grant",IF('PSM Costs'!U126=Setup!$C$11,"Local",IF('PSM Costs'!U126=Setup!$C$12,"Other","")))</f>
        <v/>
      </c>
      <c r="W126" s="34"/>
      <c r="X126" s="36">
        <v>1</v>
      </c>
      <c r="Y126" s="33"/>
      <c r="Z126" s="36" t="str">
        <f t="shared" si="39"/>
        <v/>
      </c>
      <c r="AA126" s="35"/>
      <c r="AB126" s="32" t="str">
        <f t="shared" si="40"/>
        <v/>
      </c>
      <c r="AC126" s="35"/>
      <c r="AD126" s="32" t="str">
        <f t="shared" si="41"/>
        <v/>
      </c>
      <c r="AE126" s="35"/>
      <c r="AF126" s="36" t="str">
        <f t="shared" si="42"/>
        <v/>
      </c>
      <c r="AG126" s="36" t="str">
        <f t="shared" si="43"/>
        <v/>
      </c>
      <c r="AH126" s="36" t="str">
        <f t="shared" si="44"/>
        <v/>
      </c>
      <c r="AI126" s="55"/>
      <c r="AJ126" s="37"/>
      <c r="AK126" s="36">
        <v>1</v>
      </c>
      <c r="AL126" s="35"/>
      <c r="AM126" s="32" t="str">
        <f t="shared" si="45"/>
        <v/>
      </c>
      <c r="AN126" s="35"/>
      <c r="AO126" s="32" t="str">
        <f t="shared" si="46"/>
        <v/>
      </c>
      <c r="AP126" s="35"/>
      <c r="AQ126" s="32" t="str">
        <f t="shared" si="47"/>
        <v/>
      </c>
      <c r="AR126" s="35"/>
      <c r="AS126" s="36" t="str">
        <f t="shared" si="48"/>
        <v/>
      </c>
      <c r="AT126" s="36" t="str">
        <f t="shared" si="49"/>
        <v/>
      </c>
      <c r="AU126" s="36" t="str">
        <f t="shared" si="50"/>
        <v/>
      </c>
      <c r="AV126" s="55"/>
      <c r="AW126" s="34"/>
      <c r="AX126" s="36">
        <v>1</v>
      </c>
      <c r="AY126" s="34"/>
      <c r="AZ126" s="32" t="str">
        <f t="shared" si="51"/>
        <v/>
      </c>
      <c r="BA126" s="34"/>
      <c r="BB126" s="32" t="str">
        <f t="shared" si="52"/>
        <v/>
      </c>
      <c r="BC126" s="34"/>
      <c r="BD126" s="32" t="str">
        <f t="shared" si="53"/>
        <v/>
      </c>
      <c r="BE126" s="35"/>
      <c r="BF126" s="36" t="str">
        <f t="shared" si="54"/>
        <v/>
      </c>
      <c r="BG126" s="36" t="str">
        <f t="shared" si="55"/>
        <v/>
      </c>
      <c r="BH126" s="36" t="str">
        <f t="shared" si="56"/>
        <v/>
      </c>
      <c r="BI126" s="55"/>
      <c r="BJ126" s="34"/>
      <c r="BK126" s="36">
        <v>1</v>
      </c>
      <c r="BL126" s="34"/>
      <c r="BM126" s="32" t="str">
        <f t="shared" si="57"/>
        <v/>
      </c>
      <c r="BN126" s="34"/>
      <c r="BO126" s="32" t="str">
        <f t="shared" si="58"/>
        <v/>
      </c>
      <c r="BP126" s="34"/>
      <c r="BQ126" s="32" t="str">
        <f t="shared" si="59"/>
        <v/>
      </c>
      <c r="BR126" s="34"/>
      <c r="BS126" s="36" t="str">
        <f t="shared" si="60"/>
        <v/>
      </c>
      <c r="BT126" s="36" t="str">
        <f t="shared" si="61"/>
        <v/>
      </c>
      <c r="BU126" s="36" t="str">
        <f t="shared" si="62"/>
        <v/>
      </c>
      <c r="BV126" s="55"/>
      <c r="BW126" s="36" t="str">
        <f t="shared" si="63"/>
        <v/>
      </c>
      <c r="BX126" s="36" t="str">
        <f t="shared" si="63"/>
        <v/>
      </c>
      <c r="BY126" s="31"/>
      <c r="BZ126" s="38"/>
      <c r="CB126" s="120" t="e">
        <f t="shared" ca="1" si="34"/>
        <v>#VALUE!</v>
      </c>
      <c r="CC126" s="2" t="e">
        <f t="shared" ca="1" si="64"/>
        <v>#VALUE!</v>
      </c>
    </row>
    <row r="127" spans="1:81" s="10" customFormat="1" ht="25.15" customHeight="1" x14ac:dyDescent="0.2">
      <c r="A127" s="52" t="str">
        <f t="shared" si="65"/>
        <v/>
      </c>
      <c r="B127" s="157" t="e">
        <f t="shared" ca="1" si="35"/>
        <v>#VALUE!</v>
      </c>
      <c r="C127" s="157" t="e">
        <f t="shared" si="36"/>
        <v>#VALUE!</v>
      </c>
      <c r="D127" s="29"/>
      <c r="E127" s="155" t="str">
        <f ca="1">IFERROR(INDIRECT(ADDRESS(MATCH(D127,CatModules!C:C,0),2,1,1,"CatModules")),"")</f>
        <v/>
      </c>
      <c r="F127" s="96"/>
      <c r="G127" s="156" t="str">
        <f ca="1">IFERROR(INDIRECT(ADDRESS(MATCH(CONCATENATE(E127,"-",F127),CatInt!K:K,0),3,1,1,"CatInt")),"")</f>
        <v/>
      </c>
      <c r="H127" s="45" t="str">
        <f>IF(F127="","",VLOOKUP(F127,#REF!,2,FALSE))</f>
        <v/>
      </c>
      <c r="I127" s="29"/>
      <c r="J127" s="155" t="e">
        <f t="shared" si="37"/>
        <v>#VALUE!</v>
      </c>
      <c r="K127" s="155" t="e">
        <f t="shared" si="38"/>
        <v>#VALUE!</v>
      </c>
      <c r="L127" s="153"/>
      <c r="M127" s="53"/>
      <c r="N127" s="175">
        <v>0</v>
      </c>
      <c r="O127" s="147"/>
      <c r="P127" s="175">
        <v>0</v>
      </c>
      <c r="Q127" s="30"/>
      <c r="R127" s="149" t="str">
        <f>IFERROR(VLOOKUP(Q127,Setup!D$16:E$25,2,FALSE),"")</f>
        <v/>
      </c>
      <c r="S127" s="51" t="str">
        <f ca="1">IFERROR(IF(OR(I127="",VLOOKUP(I127,CatCostInp!$E$2:$K$88,7,FALSE)=0),"",VLOOKUP(I127,CatCostInp!$E$2:$K$88,7,FALSE)),"")</f>
        <v/>
      </c>
      <c r="T127" s="159" t="e">
        <f>VLOOKUP(U127,#REF!,2,FALSE)</f>
        <v>#REF!</v>
      </c>
      <c r="U127" s="30"/>
      <c r="V127" s="1" t="str">
        <f ca="1">IF(U127=Setup!$C$10,"Grant",IF('PSM Costs'!U127=Setup!$C$11,"Local",IF('PSM Costs'!U127=Setup!$C$12,"Other","")))</f>
        <v/>
      </c>
      <c r="W127" s="34"/>
      <c r="X127" s="36">
        <v>1</v>
      </c>
      <c r="Y127" s="33"/>
      <c r="Z127" s="36" t="str">
        <f t="shared" si="39"/>
        <v/>
      </c>
      <c r="AA127" s="35"/>
      <c r="AB127" s="32" t="str">
        <f t="shared" si="40"/>
        <v/>
      </c>
      <c r="AC127" s="35"/>
      <c r="AD127" s="32" t="str">
        <f t="shared" si="41"/>
        <v/>
      </c>
      <c r="AE127" s="35"/>
      <c r="AF127" s="36" t="str">
        <f t="shared" si="42"/>
        <v/>
      </c>
      <c r="AG127" s="36" t="str">
        <f t="shared" si="43"/>
        <v/>
      </c>
      <c r="AH127" s="36" t="str">
        <f t="shared" si="44"/>
        <v/>
      </c>
      <c r="AI127" s="55"/>
      <c r="AJ127" s="37"/>
      <c r="AK127" s="36">
        <v>1</v>
      </c>
      <c r="AL127" s="35"/>
      <c r="AM127" s="32" t="str">
        <f t="shared" si="45"/>
        <v/>
      </c>
      <c r="AN127" s="35"/>
      <c r="AO127" s="32" t="str">
        <f t="shared" si="46"/>
        <v/>
      </c>
      <c r="AP127" s="35"/>
      <c r="AQ127" s="32" t="str">
        <f t="shared" si="47"/>
        <v/>
      </c>
      <c r="AR127" s="35"/>
      <c r="AS127" s="36" t="str">
        <f t="shared" si="48"/>
        <v/>
      </c>
      <c r="AT127" s="36" t="str">
        <f t="shared" si="49"/>
        <v/>
      </c>
      <c r="AU127" s="36" t="str">
        <f t="shared" si="50"/>
        <v/>
      </c>
      <c r="AV127" s="55"/>
      <c r="AW127" s="34"/>
      <c r="AX127" s="36">
        <v>1</v>
      </c>
      <c r="AY127" s="34"/>
      <c r="AZ127" s="32" t="str">
        <f t="shared" si="51"/>
        <v/>
      </c>
      <c r="BA127" s="34"/>
      <c r="BB127" s="32" t="str">
        <f t="shared" si="52"/>
        <v/>
      </c>
      <c r="BC127" s="34"/>
      <c r="BD127" s="32" t="str">
        <f t="shared" si="53"/>
        <v/>
      </c>
      <c r="BE127" s="35"/>
      <c r="BF127" s="36" t="str">
        <f t="shared" si="54"/>
        <v/>
      </c>
      <c r="BG127" s="36" t="str">
        <f t="shared" si="55"/>
        <v/>
      </c>
      <c r="BH127" s="36" t="str">
        <f t="shared" si="56"/>
        <v/>
      </c>
      <c r="BI127" s="55"/>
      <c r="BJ127" s="34"/>
      <c r="BK127" s="36">
        <v>1</v>
      </c>
      <c r="BL127" s="34"/>
      <c r="BM127" s="32" t="str">
        <f t="shared" si="57"/>
        <v/>
      </c>
      <c r="BN127" s="34"/>
      <c r="BO127" s="32" t="str">
        <f t="shared" si="58"/>
        <v/>
      </c>
      <c r="BP127" s="34"/>
      <c r="BQ127" s="32" t="str">
        <f t="shared" si="59"/>
        <v/>
      </c>
      <c r="BR127" s="34"/>
      <c r="BS127" s="36" t="str">
        <f t="shared" si="60"/>
        <v/>
      </c>
      <c r="BT127" s="36" t="str">
        <f t="shared" si="61"/>
        <v/>
      </c>
      <c r="BU127" s="36" t="str">
        <f t="shared" si="62"/>
        <v/>
      </c>
      <c r="BV127" s="55"/>
      <c r="BW127" s="36" t="str">
        <f t="shared" si="63"/>
        <v/>
      </c>
      <c r="BX127" s="36" t="str">
        <f t="shared" si="63"/>
        <v/>
      </c>
      <c r="BY127" s="31"/>
      <c r="BZ127" s="38"/>
      <c r="CB127" s="120" t="e">
        <f t="shared" ca="1" si="34"/>
        <v>#VALUE!</v>
      </c>
      <c r="CC127" s="2" t="e">
        <f t="shared" ca="1" si="64"/>
        <v>#VALUE!</v>
      </c>
    </row>
    <row r="128" spans="1:81" s="10" customFormat="1" ht="25.15" customHeight="1" x14ac:dyDescent="0.2">
      <c r="A128" s="52" t="str">
        <f t="shared" si="65"/>
        <v/>
      </c>
      <c r="B128" s="157" t="e">
        <f t="shared" ca="1" si="35"/>
        <v>#VALUE!</v>
      </c>
      <c r="C128" s="157" t="e">
        <f t="shared" si="36"/>
        <v>#VALUE!</v>
      </c>
      <c r="D128" s="29"/>
      <c r="E128" s="155" t="str">
        <f ca="1">IFERROR(INDIRECT(ADDRESS(MATCH(D128,CatModules!C:C,0),2,1,1,"CatModules")),"")</f>
        <v/>
      </c>
      <c r="F128" s="96"/>
      <c r="G128" s="156" t="str">
        <f ca="1">IFERROR(INDIRECT(ADDRESS(MATCH(CONCATENATE(E128,"-",F128),CatInt!K:K,0),3,1,1,"CatInt")),"")</f>
        <v/>
      </c>
      <c r="H128" s="45" t="str">
        <f>IF(F128="","",VLOOKUP(F128,#REF!,2,FALSE))</f>
        <v/>
      </c>
      <c r="I128" s="29"/>
      <c r="J128" s="155" t="e">
        <f t="shared" si="37"/>
        <v>#VALUE!</v>
      </c>
      <c r="K128" s="155" t="e">
        <f t="shared" si="38"/>
        <v>#VALUE!</v>
      </c>
      <c r="L128" s="153"/>
      <c r="M128" s="53"/>
      <c r="N128" s="175">
        <v>0</v>
      </c>
      <c r="O128" s="147"/>
      <c r="P128" s="175">
        <v>0</v>
      </c>
      <c r="Q128" s="30"/>
      <c r="R128" s="149" t="str">
        <f>IFERROR(VLOOKUP(Q128,Setup!D$16:E$25,2,FALSE),"")</f>
        <v/>
      </c>
      <c r="S128" s="51" t="str">
        <f ca="1">IFERROR(IF(OR(I128="",VLOOKUP(I128,CatCostInp!$E$2:$K$88,7,FALSE)=0),"",VLOOKUP(I128,CatCostInp!$E$2:$K$88,7,FALSE)),"")</f>
        <v/>
      </c>
      <c r="T128" s="159" t="e">
        <f>VLOOKUP(U128,#REF!,2,FALSE)</f>
        <v>#REF!</v>
      </c>
      <c r="U128" s="30"/>
      <c r="V128" s="1" t="str">
        <f ca="1">IF(U128=Setup!$C$10,"Grant",IF('PSM Costs'!U128=Setup!$C$11,"Local",IF('PSM Costs'!U128=Setup!$C$12,"Other","")))</f>
        <v/>
      </c>
      <c r="W128" s="34"/>
      <c r="X128" s="36">
        <v>1</v>
      </c>
      <c r="Y128" s="33"/>
      <c r="Z128" s="36" t="str">
        <f t="shared" si="39"/>
        <v/>
      </c>
      <c r="AA128" s="35"/>
      <c r="AB128" s="32" t="str">
        <f t="shared" si="40"/>
        <v/>
      </c>
      <c r="AC128" s="35"/>
      <c r="AD128" s="32" t="str">
        <f t="shared" si="41"/>
        <v/>
      </c>
      <c r="AE128" s="35"/>
      <c r="AF128" s="36" t="str">
        <f t="shared" si="42"/>
        <v/>
      </c>
      <c r="AG128" s="36" t="str">
        <f t="shared" si="43"/>
        <v/>
      </c>
      <c r="AH128" s="36" t="str">
        <f t="shared" si="44"/>
        <v/>
      </c>
      <c r="AI128" s="55"/>
      <c r="AJ128" s="37"/>
      <c r="AK128" s="36">
        <v>1</v>
      </c>
      <c r="AL128" s="35"/>
      <c r="AM128" s="32" t="str">
        <f t="shared" si="45"/>
        <v/>
      </c>
      <c r="AN128" s="35"/>
      <c r="AO128" s="32" t="str">
        <f t="shared" si="46"/>
        <v/>
      </c>
      <c r="AP128" s="35"/>
      <c r="AQ128" s="32" t="str">
        <f t="shared" si="47"/>
        <v/>
      </c>
      <c r="AR128" s="35"/>
      <c r="AS128" s="36" t="str">
        <f t="shared" si="48"/>
        <v/>
      </c>
      <c r="AT128" s="36" t="str">
        <f t="shared" si="49"/>
        <v/>
      </c>
      <c r="AU128" s="36" t="str">
        <f t="shared" si="50"/>
        <v/>
      </c>
      <c r="AV128" s="55"/>
      <c r="AW128" s="34"/>
      <c r="AX128" s="36">
        <v>1</v>
      </c>
      <c r="AY128" s="34"/>
      <c r="AZ128" s="32" t="str">
        <f t="shared" si="51"/>
        <v/>
      </c>
      <c r="BA128" s="34"/>
      <c r="BB128" s="32" t="str">
        <f t="shared" si="52"/>
        <v/>
      </c>
      <c r="BC128" s="34"/>
      <c r="BD128" s="32" t="str">
        <f t="shared" si="53"/>
        <v/>
      </c>
      <c r="BE128" s="35"/>
      <c r="BF128" s="36" t="str">
        <f t="shared" si="54"/>
        <v/>
      </c>
      <c r="BG128" s="36" t="str">
        <f t="shared" si="55"/>
        <v/>
      </c>
      <c r="BH128" s="36" t="str">
        <f t="shared" si="56"/>
        <v/>
      </c>
      <c r="BI128" s="55"/>
      <c r="BJ128" s="34"/>
      <c r="BK128" s="36">
        <v>1</v>
      </c>
      <c r="BL128" s="34"/>
      <c r="BM128" s="32" t="str">
        <f t="shared" si="57"/>
        <v/>
      </c>
      <c r="BN128" s="34"/>
      <c r="BO128" s="32" t="str">
        <f t="shared" si="58"/>
        <v/>
      </c>
      <c r="BP128" s="34"/>
      <c r="BQ128" s="32" t="str">
        <f t="shared" si="59"/>
        <v/>
      </c>
      <c r="BR128" s="34"/>
      <c r="BS128" s="36" t="str">
        <f t="shared" si="60"/>
        <v/>
      </c>
      <c r="BT128" s="36" t="str">
        <f t="shared" si="61"/>
        <v/>
      </c>
      <c r="BU128" s="36" t="str">
        <f t="shared" si="62"/>
        <v/>
      </c>
      <c r="BV128" s="55"/>
      <c r="BW128" s="36" t="str">
        <f t="shared" si="63"/>
        <v/>
      </c>
      <c r="BX128" s="36" t="str">
        <f t="shared" si="63"/>
        <v/>
      </c>
      <c r="BY128" s="31"/>
      <c r="BZ128" s="38"/>
      <c r="CB128" s="120" t="e">
        <f t="shared" ca="1" si="34"/>
        <v>#VALUE!</v>
      </c>
      <c r="CC128" s="2" t="e">
        <f t="shared" ca="1" si="64"/>
        <v>#VALUE!</v>
      </c>
    </row>
    <row r="129" spans="1:81" s="10" customFormat="1" ht="25.15" customHeight="1" x14ac:dyDescent="0.2">
      <c r="A129" s="52" t="str">
        <f t="shared" si="65"/>
        <v/>
      </c>
      <c r="B129" s="157" t="e">
        <f t="shared" ca="1" si="35"/>
        <v>#VALUE!</v>
      </c>
      <c r="C129" s="157" t="e">
        <f t="shared" si="36"/>
        <v>#VALUE!</v>
      </c>
      <c r="D129" s="29"/>
      <c r="E129" s="155" t="str">
        <f ca="1">IFERROR(INDIRECT(ADDRESS(MATCH(D129,CatModules!C:C,0),2,1,1,"CatModules")),"")</f>
        <v/>
      </c>
      <c r="F129" s="96"/>
      <c r="G129" s="156" t="str">
        <f ca="1">IFERROR(INDIRECT(ADDRESS(MATCH(CONCATENATE(E129,"-",F129),CatInt!K:K,0),3,1,1,"CatInt")),"")</f>
        <v/>
      </c>
      <c r="H129" s="45" t="str">
        <f>IF(F129="","",VLOOKUP(F129,#REF!,2,FALSE))</f>
        <v/>
      </c>
      <c r="I129" s="29"/>
      <c r="J129" s="155" t="e">
        <f t="shared" si="37"/>
        <v>#VALUE!</v>
      </c>
      <c r="K129" s="155" t="e">
        <f t="shared" si="38"/>
        <v>#VALUE!</v>
      </c>
      <c r="L129" s="153"/>
      <c r="M129" s="53"/>
      <c r="N129" s="175">
        <v>0</v>
      </c>
      <c r="O129" s="147"/>
      <c r="P129" s="175">
        <v>0</v>
      </c>
      <c r="Q129" s="30"/>
      <c r="R129" s="149" t="str">
        <f>IFERROR(VLOOKUP(Q129,Setup!D$16:E$25,2,FALSE),"")</f>
        <v/>
      </c>
      <c r="S129" s="51" t="str">
        <f ca="1">IFERROR(IF(OR(I129="",VLOOKUP(I129,CatCostInp!$E$2:$K$88,7,FALSE)=0),"",VLOOKUP(I129,CatCostInp!$E$2:$K$88,7,FALSE)),"")</f>
        <v/>
      </c>
      <c r="T129" s="159" t="e">
        <f>VLOOKUP(U129,#REF!,2,FALSE)</f>
        <v>#REF!</v>
      </c>
      <c r="U129" s="30"/>
      <c r="V129" s="1" t="str">
        <f ca="1">IF(U129=Setup!$C$10,"Grant",IF('PSM Costs'!U129=Setup!$C$11,"Local",IF('PSM Costs'!U129=Setup!$C$12,"Other","")))</f>
        <v/>
      </c>
      <c r="W129" s="34"/>
      <c r="X129" s="36">
        <v>1</v>
      </c>
      <c r="Y129" s="33"/>
      <c r="Z129" s="36" t="str">
        <f t="shared" si="39"/>
        <v/>
      </c>
      <c r="AA129" s="35"/>
      <c r="AB129" s="32" t="str">
        <f t="shared" si="40"/>
        <v/>
      </c>
      <c r="AC129" s="35"/>
      <c r="AD129" s="32" t="str">
        <f t="shared" si="41"/>
        <v/>
      </c>
      <c r="AE129" s="35"/>
      <c r="AF129" s="36" t="str">
        <f t="shared" si="42"/>
        <v/>
      </c>
      <c r="AG129" s="36" t="str">
        <f t="shared" si="43"/>
        <v/>
      </c>
      <c r="AH129" s="36" t="str">
        <f t="shared" si="44"/>
        <v/>
      </c>
      <c r="AI129" s="55"/>
      <c r="AJ129" s="37"/>
      <c r="AK129" s="36">
        <v>1</v>
      </c>
      <c r="AL129" s="35"/>
      <c r="AM129" s="32" t="str">
        <f t="shared" si="45"/>
        <v/>
      </c>
      <c r="AN129" s="35"/>
      <c r="AO129" s="32" t="str">
        <f t="shared" si="46"/>
        <v/>
      </c>
      <c r="AP129" s="35"/>
      <c r="AQ129" s="32" t="str">
        <f t="shared" si="47"/>
        <v/>
      </c>
      <c r="AR129" s="35"/>
      <c r="AS129" s="36" t="str">
        <f t="shared" si="48"/>
        <v/>
      </c>
      <c r="AT129" s="36" t="str">
        <f t="shared" si="49"/>
        <v/>
      </c>
      <c r="AU129" s="36" t="str">
        <f t="shared" si="50"/>
        <v/>
      </c>
      <c r="AV129" s="55"/>
      <c r="AW129" s="34"/>
      <c r="AX129" s="36">
        <v>1</v>
      </c>
      <c r="AY129" s="34"/>
      <c r="AZ129" s="32" t="str">
        <f t="shared" si="51"/>
        <v/>
      </c>
      <c r="BA129" s="34"/>
      <c r="BB129" s="32" t="str">
        <f t="shared" si="52"/>
        <v/>
      </c>
      <c r="BC129" s="34"/>
      <c r="BD129" s="32" t="str">
        <f t="shared" si="53"/>
        <v/>
      </c>
      <c r="BE129" s="35"/>
      <c r="BF129" s="36" t="str">
        <f t="shared" si="54"/>
        <v/>
      </c>
      <c r="BG129" s="36" t="str">
        <f t="shared" si="55"/>
        <v/>
      </c>
      <c r="BH129" s="36" t="str">
        <f t="shared" si="56"/>
        <v/>
      </c>
      <c r="BI129" s="55"/>
      <c r="BJ129" s="34"/>
      <c r="BK129" s="36">
        <v>1</v>
      </c>
      <c r="BL129" s="34"/>
      <c r="BM129" s="32" t="str">
        <f t="shared" si="57"/>
        <v/>
      </c>
      <c r="BN129" s="34"/>
      <c r="BO129" s="32" t="str">
        <f t="shared" si="58"/>
        <v/>
      </c>
      <c r="BP129" s="34"/>
      <c r="BQ129" s="32" t="str">
        <f t="shared" si="59"/>
        <v/>
      </c>
      <c r="BR129" s="34"/>
      <c r="BS129" s="36" t="str">
        <f t="shared" si="60"/>
        <v/>
      </c>
      <c r="BT129" s="36" t="str">
        <f t="shared" si="61"/>
        <v/>
      </c>
      <c r="BU129" s="36" t="str">
        <f t="shared" si="62"/>
        <v/>
      </c>
      <c r="BV129" s="55"/>
      <c r="BW129" s="36" t="str">
        <f t="shared" si="63"/>
        <v/>
      </c>
      <c r="BX129" s="36" t="str">
        <f t="shared" si="63"/>
        <v/>
      </c>
      <c r="BY129" s="31"/>
      <c r="BZ129" s="38"/>
      <c r="CB129" s="120" t="e">
        <f t="shared" ca="1" si="34"/>
        <v>#VALUE!</v>
      </c>
      <c r="CC129" s="2" t="e">
        <f t="shared" ca="1" si="64"/>
        <v>#VALUE!</v>
      </c>
    </row>
    <row r="130" spans="1:81" s="10" customFormat="1" ht="25.15" customHeight="1" x14ac:dyDescent="0.2">
      <c r="A130" s="52" t="str">
        <f t="shared" si="65"/>
        <v/>
      </c>
      <c r="B130" s="157" t="e">
        <f t="shared" ca="1" si="35"/>
        <v>#VALUE!</v>
      </c>
      <c r="C130" s="157" t="e">
        <f t="shared" si="36"/>
        <v>#VALUE!</v>
      </c>
      <c r="D130" s="29"/>
      <c r="E130" s="155" t="str">
        <f ca="1">IFERROR(INDIRECT(ADDRESS(MATCH(D130,CatModules!C:C,0),2,1,1,"CatModules")),"")</f>
        <v/>
      </c>
      <c r="F130" s="96"/>
      <c r="G130" s="156" t="str">
        <f ca="1">IFERROR(INDIRECT(ADDRESS(MATCH(CONCATENATE(E130,"-",F130),CatInt!K:K,0),3,1,1,"CatInt")),"")</f>
        <v/>
      </c>
      <c r="H130" s="45" t="str">
        <f>IF(F130="","",VLOOKUP(F130,#REF!,2,FALSE))</f>
        <v/>
      </c>
      <c r="I130" s="29"/>
      <c r="J130" s="155" t="e">
        <f t="shared" si="37"/>
        <v>#VALUE!</v>
      </c>
      <c r="K130" s="155" t="e">
        <f t="shared" si="38"/>
        <v>#VALUE!</v>
      </c>
      <c r="L130" s="153"/>
      <c r="M130" s="53"/>
      <c r="N130" s="175">
        <v>0</v>
      </c>
      <c r="O130" s="147"/>
      <c r="P130" s="175">
        <v>0</v>
      </c>
      <c r="Q130" s="30"/>
      <c r="R130" s="149" t="str">
        <f>IFERROR(VLOOKUP(Q130,Setup!D$16:E$25,2,FALSE),"")</f>
        <v/>
      </c>
      <c r="S130" s="51" t="str">
        <f ca="1">IFERROR(IF(OR(I130="",VLOOKUP(I130,CatCostInp!$E$2:$K$88,7,FALSE)=0),"",VLOOKUP(I130,CatCostInp!$E$2:$K$88,7,FALSE)),"")</f>
        <v/>
      </c>
      <c r="T130" s="159" t="e">
        <f>VLOOKUP(U130,#REF!,2,FALSE)</f>
        <v>#REF!</v>
      </c>
      <c r="U130" s="30"/>
      <c r="V130" s="1" t="str">
        <f ca="1">IF(U130=Setup!$C$10,"Grant",IF('PSM Costs'!U130=Setup!$C$11,"Local",IF('PSM Costs'!U130=Setup!$C$12,"Other","")))</f>
        <v/>
      </c>
      <c r="W130" s="34"/>
      <c r="X130" s="36">
        <v>1</v>
      </c>
      <c r="Y130" s="33"/>
      <c r="Z130" s="36" t="str">
        <f t="shared" si="39"/>
        <v/>
      </c>
      <c r="AA130" s="35"/>
      <c r="AB130" s="32" t="str">
        <f t="shared" si="40"/>
        <v/>
      </c>
      <c r="AC130" s="35"/>
      <c r="AD130" s="32" t="str">
        <f t="shared" si="41"/>
        <v/>
      </c>
      <c r="AE130" s="35"/>
      <c r="AF130" s="36" t="str">
        <f t="shared" si="42"/>
        <v/>
      </c>
      <c r="AG130" s="36" t="str">
        <f t="shared" si="43"/>
        <v/>
      </c>
      <c r="AH130" s="36" t="str">
        <f t="shared" si="44"/>
        <v/>
      </c>
      <c r="AI130" s="55"/>
      <c r="AJ130" s="37"/>
      <c r="AK130" s="36">
        <v>1</v>
      </c>
      <c r="AL130" s="35"/>
      <c r="AM130" s="32" t="str">
        <f t="shared" si="45"/>
        <v/>
      </c>
      <c r="AN130" s="35"/>
      <c r="AO130" s="32" t="str">
        <f t="shared" si="46"/>
        <v/>
      </c>
      <c r="AP130" s="35"/>
      <c r="AQ130" s="32" t="str">
        <f t="shared" si="47"/>
        <v/>
      </c>
      <c r="AR130" s="35"/>
      <c r="AS130" s="36" t="str">
        <f t="shared" si="48"/>
        <v/>
      </c>
      <c r="AT130" s="36" t="str">
        <f t="shared" si="49"/>
        <v/>
      </c>
      <c r="AU130" s="36" t="str">
        <f t="shared" si="50"/>
        <v/>
      </c>
      <c r="AV130" s="55"/>
      <c r="AW130" s="34"/>
      <c r="AX130" s="36">
        <v>1</v>
      </c>
      <c r="AY130" s="34"/>
      <c r="AZ130" s="32" t="str">
        <f t="shared" si="51"/>
        <v/>
      </c>
      <c r="BA130" s="34"/>
      <c r="BB130" s="32" t="str">
        <f t="shared" si="52"/>
        <v/>
      </c>
      <c r="BC130" s="34"/>
      <c r="BD130" s="32" t="str">
        <f t="shared" si="53"/>
        <v/>
      </c>
      <c r="BE130" s="35"/>
      <c r="BF130" s="36" t="str">
        <f t="shared" si="54"/>
        <v/>
      </c>
      <c r="BG130" s="36" t="str">
        <f t="shared" si="55"/>
        <v/>
      </c>
      <c r="BH130" s="36" t="str">
        <f t="shared" si="56"/>
        <v/>
      </c>
      <c r="BI130" s="55"/>
      <c r="BJ130" s="34"/>
      <c r="BK130" s="36">
        <v>1</v>
      </c>
      <c r="BL130" s="34"/>
      <c r="BM130" s="32" t="str">
        <f t="shared" si="57"/>
        <v/>
      </c>
      <c r="BN130" s="34"/>
      <c r="BO130" s="32" t="str">
        <f t="shared" si="58"/>
        <v/>
      </c>
      <c r="BP130" s="34"/>
      <c r="BQ130" s="32" t="str">
        <f t="shared" si="59"/>
        <v/>
      </c>
      <c r="BR130" s="34"/>
      <c r="BS130" s="36" t="str">
        <f t="shared" si="60"/>
        <v/>
      </c>
      <c r="BT130" s="36" t="str">
        <f t="shared" si="61"/>
        <v/>
      </c>
      <c r="BU130" s="36" t="str">
        <f t="shared" si="62"/>
        <v/>
      </c>
      <c r="BV130" s="55"/>
      <c r="BW130" s="36" t="str">
        <f t="shared" si="63"/>
        <v/>
      </c>
      <c r="BX130" s="36" t="str">
        <f t="shared" si="63"/>
        <v/>
      </c>
      <c r="BY130" s="31"/>
      <c r="BZ130" s="38"/>
      <c r="CB130" s="120" t="e">
        <f t="shared" ref="CB130:CB193" ca="1" si="66">IF(OR(B130="--",IFERROR(MATCH(B130,OFFSET(B$1,0,0,ROW()-1,1),0),1)&lt;&gt;1),"",1)</f>
        <v>#VALUE!</v>
      </c>
      <c r="CC130" s="2" t="e">
        <f t="shared" ca="1" si="64"/>
        <v>#VALUE!</v>
      </c>
    </row>
    <row r="131" spans="1:81" s="10" customFormat="1" ht="25.15" customHeight="1" x14ac:dyDescent="0.2">
      <c r="A131" s="52" t="str">
        <f t="shared" si="65"/>
        <v/>
      </c>
      <c r="B131" s="157" t="e">
        <f t="shared" ref="B131:B194" ca="1" si="67">CONCATENATE(E131,"-",G131,"--",K131,"---",R131)</f>
        <v>#VALUE!</v>
      </c>
      <c r="C131" s="157" t="e">
        <f t="shared" ref="C131:C194" si="68">CONCATENATE(K131,"--",N131,"---",P131)</f>
        <v>#VALUE!</v>
      </c>
      <c r="D131" s="29"/>
      <c r="E131" s="155" t="str">
        <f ca="1">IFERROR(INDIRECT(ADDRESS(MATCH(D131,CatModules!C:C,0),2,1,1,"CatModules")),"")</f>
        <v/>
      </c>
      <c r="F131" s="96"/>
      <c r="G131" s="156" t="str">
        <f ca="1">IFERROR(INDIRECT(ADDRESS(MATCH(CONCATENATE(E131,"-",F131),CatInt!K:K,0),3,1,1,"CatInt")),"")</f>
        <v/>
      </c>
      <c r="H131" s="45" t="str">
        <f>IF(F131="","",VLOOKUP(F131,#REF!,2,FALSE))</f>
        <v/>
      </c>
      <c r="I131" s="29"/>
      <c r="J131" s="155" t="e">
        <f t="shared" ref="J131:J194" si="69">LEFT(I131,FIND(".",I131,1)-1)</f>
        <v>#VALUE!</v>
      </c>
      <c r="K131" s="155" t="e">
        <f t="shared" ref="K131:K194" si="70">LEFT(I131,FIND(".",I131,1)+1)</f>
        <v>#VALUE!</v>
      </c>
      <c r="L131" s="153"/>
      <c r="M131" s="53"/>
      <c r="N131" s="175">
        <v>0</v>
      </c>
      <c r="O131" s="147"/>
      <c r="P131" s="175">
        <v>0</v>
      </c>
      <c r="Q131" s="30"/>
      <c r="R131" s="149" t="str">
        <f>IFERROR(VLOOKUP(Q131,Setup!D$16:E$25,2,FALSE),"")</f>
        <v/>
      </c>
      <c r="S131" s="51" t="str">
        <f ca="1">IFERROR(IF(OR(I131="",VLOOKUP(I131,CatCostInp!$E$2:$K$88,7,FALSE)=0),"",VLOOKUP(I131,CatCostInp!$E$2:$K$88,7,FALSE)),"")</f>
        <v/>
      </c>
      <c r="T131" s="159" t="e">
        <f>VLOOKUP(U131,#REF!,2,FALSE)</f>
        <v>#REF!</v>
      </c>
      <c r="U131" s="30"/>
      <c r="V131" s="1" t="str">
        <f ca="1">IF(U131=Setup!$C$10,"Grant",IF('PSM Costs'!U131=Setup!$C$11,"Local",IF('PSM Costs'!U131=Setup!$C$12,"Other","")))</f>
        <v/>
      </c>
      <c r="W131" s="34"/>
      <c r="X131" s="36">
        <v>1</v>
      </c>
      <c r="Y131" s="33"/>
      <c r="Z131" s="36" t="str">
        <f t="shared" ref="Z131:Z194" si="71">IFERROR(IF(AND(NOT(Y131=""),NOT(X131="")),Y131*X131,""),"")</f>
        <v/>
      </c>
      <c r="AA131" s="35"/>
      <c r="AB131" s="32" t="str">
        <f t="shared" ref="AB131:AB194" si="72">IFERROR(IF(AND(NOT(AA131=""),NOT(X131="")),AA131*X131,""),"")</f>
        <v/>
      </c>
      <c r="AC131" s="35"/>
      <c r="AD131" s="32" t="str">
        <f t="shared" ref="AD131:AD194" si="73">IFERROR(IF(AND(NOT(AC131=""),NOT(X131="")),AC131*X131,""),"")</f>
        <v/>
      </c>
      <c r="AE131" s="35"/>
      <c r="AF131" s="36" t="str">
        <f t="shared" ref="AF131:AF194" si="74">IFERROR(IF(AND(NOT(AE131=""),NOT(X131="")),AE131*X131,""),"")</f>
        <v/>
      </c>
      <c r="AG131" s="36" t="str">
        <f t="shared" ref="AG131:AG194" si="75">IFERROR(IF(OR(NOT(Y131=""),NOT(AE131=""),NOT(AA131=""),NOT(AC131="")),Y131+AE131+AA131+AC131,""),"")</f>
        <v/>
      </c>
      <c r="AH131" s="36" t="str">
        <f t="shared" ref="AH131:AH194" si="76">IF(SUM(Z131,AB131,AD131,AF131)&gt;0,SUM(Z131,AB131,AD131,AF131),"")</f>
        <v/>
      </c>
      <c r="AI131" s="55"/>
      <c r="AJ131" s="37"/>
      <c r="AK131" s="36">
        <v>1</v>
      </c>
      <c r="AL131" s="35"/>
      <c r="AM131" s="32" t="str">
        <f t="shared" ref="AM131:AM194" si="77">IFERROR(IF(AND(NOT(AL131=""),NOT(AK131="")),AL131*$AK131,""),"")</f>
        <v/>
      </c>
      <c r="AN131" s="35"/>
      <c r="AO131" s="32" t="str">
        <f t="shared" ref="AO131:AO194" si="78">IFERROR(IF(AND(NOT(AN131=""),NOT(AK131="")),AN131*$AK131,""),"")</f>
        <v/>
      </c>
      <c r="AP131" s="35"/>
      <c r="AQ131" s="32" t="str">
        <f t="shared" ref="AQ131:AQ194" si="79">IFERROR(IF(AND(NOT(AP131=""),NOT(AK131="")),AP131*$AK131,""),"")</f>
        <v/>
      </c>
      <c r="AR131" s="35"/>
      <c r="AS131" s="36" t="str">
        <f t="shared" ref="AS131:AS194" si="80">IFERROR(IF(AND(NOT(AR131=""),NOT(AK131="")),AR131*$AK131,""),"")</f>
        <v/>
      </c>
      <c r="AT131" s="36" t="str">
        <f t="shared" ref="AT131:AT194" si="81">IFERROR(IF(OR(NOT(AL131=""),NOT(AR131=""),NOT(AN131=""),NOT(AP131="")),AL131+AR131+AN131+AP131,""),"")</f>
        <v/>
      </c>
      <c r="AU131" s="36" t="str">
        <f t="shared" ref="AU131:AU194" si="82">IF(SUM(AM131,AS131,AO131,AQ131)&gt;0,SUM(AM131,AS131,AO131,AQ131),"")</f>
        <v/>
      </c>
      <c r="AV131" s="55"/>
      <c r="AW131" s="34"/>
      <c r="AX131" s="36">
        <v>1</v>
      </c>
      <c r="AY131" s="34"/>
      <c r="AZ131" s="32" t="str">
        <f t="shared" ref="AZ131:AZ194" si="83">IFERROR(IF(AND(NOT(AY131=""),NOT(AX131="")),AY131*$AX131,""),"")</f>
        <v/>
      </c>
      <c r="BA131" s="34"/>
      <c r="BB131" s="32" t="str">
        <f t="shared" ref="BB131:BB194" si="84">IFERROR(IF(AND(NOT(BA131=""),NOT(AX131="")),BA131*$AX131,""),"")</f>
        <v/>
      </c>
      <c r="BC131" s="34"/>
      <c r="BD131" s="32" t="str">
        <f t="shared" ref="BD131:BD194" si="85">IFERROR(IF(AND(NOT(BC131=""),NOT(AX131="")),BC131*$AX131,""),"")</f>
        <v/>
      </c>
      <c r="BE131" s="35"/>
      <c r="BF131" s="36" t="str">
        <f t="shared" ref="BF131:BF194" si="86">IFERROR(IF(AND(NOT(BE131=""),NOT(AX131="")),BE131*$AX131,""),"")</f>
        <v/>
      </c>
      <c r="BG131" s="36" t="str">
        <f t="shared" ref="BG131:BG194" si="87">IFERROR(IF(OR(NOT(AY131=""),NOT(BE131=""),NOT(BA131=""),NOT(BC131="")),AY131+BE131+BA131+BC131,""),"")</f>
        <v/>
      </c>
      <c r="BH131" s="36" t="str">
        <f t="shared" ref="BH131:BH194" si="88">IF(SUM(AZ131,BF131,BB131,BD131)&gt;0,SUM(AZ131,BF131,BB131,BD131),"")</f>
        <v/>
      </c>
      <c r="BI131" s="55"/>
      <c r="BJ131" s="34"/>
      <c r="BK131" s="36">
        <v>1</v>
      </c>
      <c r="BL131" s="34"/>
      <c r="BM131" s="32" t="str">
        <f t="shared" ref="BM131:BM194" si="89">IFERROR(IF(AND(NOT(BL131=""),NOT(BK131="")),BL131*$BK131,""),"")</f>
        <v/>
      </c>
      <c r="BN131" s="34"/>
      <c r="BO131" s="32" t="str">
        <f t="shared" ref="BO131:BO194" si="90">IFERROR(IF(AND(NOT(BN131=""),NOT(BK131="")),BN131*$BK131,""),"")</f>
        <v/>
      </c>
      <c r="BP131" s="34"/>
      <c r="BQ131" s="32" t="str">
        <f t="shared" ref="BQ131:BQ194" si="91">IFERROR(IF(AND(NOT(BP131=""),NOT(BK131="")),BP131*$BK131,""),"")</f>
        <v/>
      </c>
      <c r="BR131" s="34"/>
      <c r="BS131" s="36" t="str">
        <f t="shared" ref="BS131:BS194" si="92">IFERROR(IF(AND(NOT(BR131=""),NOT(BK131="")),BR131*$BK131,""),"")</f>
        <v/>
      </c>
      <c r="BT131" s="36" t="str">
        <f t="shared" ref="BT131:BT194" si="93">IFERROR(IF(OR(NOT(BL131=""),NOT(BR131=""),NOT(BN131=""),NOT(BP131="")),BL131+BR131+BN131+BP131,""),"")</f>
        <v/>
      </c>
      <c r="BU131" s="36" t="str">
        <f t="shared" ref="BU131:BU194" si="94">IF(SUM(BM131,BS131,BO131,BQ131)&gt;0,SUM(BM131,BS131,BO131,BQ131),"")</f>
        <v/>
      </c>
      <c r="BV131" s="55"/>
      <c r="BW131" s="36" t="str">
        <f t="shared" ref="BW131:BX194" si="95">IF(SUM(AG131,AT131,BG131,BT131)&gt;0,SUM(AG131,AT131,BG131,BT131),"")</f>
        <v/>
      </c>
      <c r="BX131" s="36" t="str">
        <f t="shared" si="95"/>
        <v/>
      </c>
      <c r="BY131" s="31"/>
      <c r="BZ131" s="38"/>
      <c r="CB131" s="120" t="e">
        <f t="shared" ca="1" si="66"/>
        <v>#VALUE!</v>
      </c>
      <c r="CC131" s="2" t="e">
        <f t="shared" ref="CC131:CC194" ca="1" si="96">IF(OR(C131="--",IFERROR(MATCH(C131,OFFSET(C$1,0,0,ROW()-1,1),0),1)&lt;&gt;1),"",1)</f>
        <v>#VALUE!</v>
      </c>
    </row>
    <row r="132" spans="1:81" s="10" customFormat="1" ht="25.15" customHeight="1" x14ac:dyDescent="0.2">
      <c r="A132" s="52" t="str">
        <f t="shared" ref="A132:A195" si="97">IFERROR(IF(D132&lt;&gt;"",A131+1,""),"")</f>
        <v/>
      </c>
      <c r="B132" s="157" t="e">
        <f t="shared" ca="1" si="67"/>
        <v>#VALUE!</v>
      </c>
      <c r="C132" s="157" t="e">
        <f t="shared" si="68"/>
        <v>#VALUE!</v>
      </c>
      <c r="D132" s="29"/>
      <c r="E132" s="155" t="str">
        <f ca="1">IFERROR(INDIRECT(ADDRESS(MATCH(D132,CatModules!C:C,0),2,1,1,"CatModules")),"")</f>
        <v/>
      </c>
      <c r="F132" s="96"/>
      <c r="G132" s="156" t="str">
        <f ca="1">IFERROR(INDIRECT(ADDRESS(MATCH(CONCATENATE(E132,"-",F132),CatInt!K:K,0),3,1,1,"CatInt")),"")</f>
        <v/>
      </c>
      <c r="H132" s="45" t="str">
        <f>IF(F132="","",VLOOKUP(F132,#REF!,2,FALSE))</f>
        <v/>
      </c>
      <c r="I132" s="29"/>
      <c r="J132" s="155" t="e">
        <f t="shared" si="69"/>
        <v>#VALUE!</v>
      </c>
      <c r="K132" s="155" t="e">
        <f t="shared" si="70"/>
        <v>#VALUE!</v>
      </c>
      <c r="L132" s="153"/>
      <c r="M132" s="53"/>
      <c r="N132" s="175">
        <v>0</v>
      </c>
      <c r="O132" s="147"/>
      <c r="P132" s="175">
        <v>0</v>
      </c>
      <c r="Q132" s="30"/>
      <c r="R132" s="149" t="str">
        <f>IFERROR(VLOOKUP(Q132,Setup!D$16:E$25,2,FALSE),"")</f>
        <v/>
      </c>
      <c r="S132" s="51" t="str">
        <f ca="1">IFERROR(IF(OR(I132="",VLOOKUP(I132,CatCostInp!$E$2:$K$88,7,FALSE)=0),"",VLOOKUP(I132,CatCostInp!$E$2:$K$88,7,FALSE)),"")</f>
        <v/>
      </c>
      <c r="T132" s="159" t="e">
        <f>VLOOKUP(U132,#REF!,2,FALSE)</f>
        <v>#REF!</v>
      </c>
      <c r="U132" s="30"/>
      <c r="V132" s="1" t="str">
        <f ca="1">IF(U132=Setup!$C$10,"Grant",IF('PSM Costs'!U132=Setup!$C$11,"Local",IF('PSM Costs'!U132=Setup!$C$12,"Other","")))</f>
        <v/>
      </c>
      <c r="W132" s="34"/>
      <c r="X132" s="36">
        <v>1</v>
      </c>
      <c r="Y132" s="33"/>
      <c r="Z132" s="36" t="str">
        <f t="shared" si="71"/>
        <v/>
      </c>
      <c r="AA132" s="35"/>
      <c r="AB132" s="32" t="str">
        <f t="shared" si="72"/>
        <v/>
      </c>
      <c r="AC132" s="35"/>
      <c r="AD132" s="32" t="str">
        <f t="shared" si="73"/>
        <v/>
      </c>
      <c r="AE132" s="35"/>
      <c r="AF132" s="36" t="str">
        <f t="shared" si="74"/>
        <v/>
      </c>
      <c r="AG132" s="36" t="str">
        <f t="shared" si="75"/>
        <v/>
      </c>
      <c r="AH132" s="36" t="str">
        <f t="shared" si="76"/>
        <v/>
      </c>
      <c r="AI132" s="55"/>
      <c r="AJ132" s="37"/>
      <c r="AK132" s="36">
        <v>1</v>
      </c>
      <c r="AL132" s="35"/>
      <c r="AM132" s="32" t="str">
        <f t="shared" si="77"/>
        <v/>
      </c>
      <c r="AN132" s="35"/>
      <c r="AO132" s="32" t="str">
        <f t="shared" si="78"/>
        <v/>
      </c>
      <c r="AP132" s="35"/>
      <c r="AQ132" s="32" t="str">
        <f t="shared" si="79"/>
        <v/>
      </c>
      <c r="AR132" s="35"/>
      <c r="AS132" s="36" t="str">
        <f t="shared" si="80"/>
        <v/>
      </c>
      <c r="AT132" s="36" t="str">
        <f t="shared" si="81"/>
        <v/>
      </c>
      <c r="AU132" s="36" t="str">
        <f t="shared" si="82"/>
        <v/>
      </c>
      <c r="AV132" s="55"/>
      <c r="AW132" s="34"/>
      <c r="AX132" s="36">
        <v>1</v>
      </c>
      <c r="AY132" s="34"/>
      <c r="AZ132" s="32" t="str">
        <f t="shared" si="83"/>
        <v/>
      </c>
      <c r="BA132" s="34"/>
      <c r="BB132" s="32" t="str">
        <f t="shared" si="84"/>
        <v/>
      </c>
      <c r="BC132" s="34"/>
      <c r="BD132" s="32" t="str">
        <f t="shared" si="85"/>
        <v/>
      </c>
      <c r="BE132" s="35"/>
      <c r="BF132" s="36" t="str">
        <f t="shared" si="86"/>
        <v/>
      </c>
      <c r="BG132" s="36" t="str">
        <f t="shared" si="87"/>
        <v/>
      </c>
      <c r="BH132" s="36" t="str">
        <f t="shared" si="88"/>
        <v/>
      </c>
      <c r="BI132" s="55"/>
      <c r="BJ132" s="34"/>
      <c r="BK132" s="36">
        <v>1</v>
      </c>
      <c r="BL132" s="34"/>
      <c r="BM132" s="32" t="str">
        <f t="shared" si="89"/>
        <v/>
      </c>
      <c r="BN132" s="34"/>
      <c r="BO132" s="32" t="str">
        <f t="shared" si="90"/>
        <v/>
      </c>
      <c r="BP132" s="34"/>
      <c r="BQ132" s="32" t="str">
        <f t="shared" si="91"/>
        <v/>
      </c>
      <c r="BR132" s="34"/>
      <c r="BS132" s="36" t="str">
        <f t="shared" si="92"/>
        <v/>
      </c>
      <c r="BT132" s="36" t="str">
        <f t="shared" si="93"/>
        <v/>
      </c>
      <c r="BU132" s="36" t="str">
        <f t="shared" si="94"/>
        <v/>
      </c>
      <c r="BV132" s="55"/>
      <c r="BW132" s="36" t="str">
        <f t="shared" si="95"/>
        <v/>
      </c>
      <c r="BX132" s="36" t="str">
        <f t="shared" si="95"/>
        <v/>
      </c>
      <c r="BY132" s="31"/>
      <c r="BZ132" s="38"/>
      <c r="CB132" s="120" t="e">
        <f t="shared" ca="1" si="66"/>
        <v>#VALUE!</v>
      </c>
      <c r="CC132" s="2" t="e">
        <f t="shared" ca="1" si="96"/>
        <v>#VALUE!</v>
      </c>
    </row>
    <row r="133" spans="1:81" s="10" customFormat="1" ht="25.15" customHeight="1" x14ac:dyDescent="0.2">
      <c r="A133" s="52" t="str">
        <f t="shared" si="97"/>
        <v/>
      </c>
      <c r="B133" s="157" t="e">
        <f t="shared" ca="1" si="67"/>
        <v>#VALUE!</v>
      </c>
      <c r="C133" s="157" t="e">
        <f t="shared" si="68"/>
        <v>#VALUE!</v>
      </c>
      <c r="D133" s="29"/>
      <c r="E133" s="155" t="str">
        <f ca="1">IFERROR(INDIRECT(ADDRESS(MATCH(D133,CatModules!C:C,0),2,1,1,"CatModules")),"")</f>
        <v/>
      </c>
      <c r="F133" s="96"/>
      <c r="G133" s="156" t="str">
        <f ca="1">IFERROR(INDIRECT(ADDRESS(MATCH(CONCATENATE(E133,"-",F133),CatInt!K:K,0),3,1,1,"CatInt")),"")</f>
        <v/>
      </c>
      <c r="H133" s="45" t="str">
        <f>IF(F133="","",VLOOKUP(F133,#REF!,2,FALSE))</f>
        <v/>
      </c>
      <c r="I133" s="29"/>
      <c r="J133" s="155" t="e">
        <f t="shared" si="69"/>
        <v>#VALUE!</v>
      </c>
      <c r="K133" s="155" t="e">
        <f t="shared" si="70"/>
        <v>#VALUE!</v>
      </c>
      <c r="L133" s="153"/>
      <c r="M133" s="53"/>
      <c r="N133" s="175">
        <v>0</v>
      </c>
      <c r="O133" s="147"/>
      <c r="P133" s="175">
        <v>0</v>
      </c>
      <c r="Q133" s="30"/>
      <c r="R133" s="149" t="str">
        <f>IFERROR(VLOOKUP(Q133,Setup!D$16:E$25,2,FALSE),"")</f>
        <v/>
      </c>
      <c r="S133" s="51" t="str">
        <f ca="1">IFERROR(IF(OR(I133="",VLOOKUP(I133,CatCostInp!$E$2:$K$88,7,FALSE)=0),"",VLOOKUP(I133,CatCostInp!$E$2:$K$88,7,FALSE)),"")</f>
        <v/>
      </c>
      <c r="T133" s="159" t="e">
        <f>VLOOKUP(U133,#REF!,2,FALSE)</f>
        <v>#REF!</v>
      </c>
      <c r="U133" s="30"/>
      <c r="V133" s="1" t="str">
        <f ca="1">IF(U133=Setup!$C$10,"Grant",IF('PSM Costs'!U133=Setup!$C$11,"Local",IF('PSM Costs'!U133=Setup!$C$12,"Other","")))</f>
        <v/>
      </c>
      <c r="W133" s="34"/>
      <c r="X133" s="36">
        <v>1</v>
      </c>
      <c r="Y133" s="33"/>
      <c r="Z133" s="36" t="str">
        <f t="shared" si="71"/>
        <v/>
      </c>
      <c r="AA133" s="35"/>
      <c r="AB133" s="32" t="str">
        <f t="shared" si="72"/>
        <v/>
      </c>
      <c r="AC133" s="35"/>
      <c r="AD133" s="32" t="str">
        <f t="shared" si="73"/>
        <v/>
      </c>
      <c r="AE133" s="35"/>
      <c r="AF133" s="36" t="str">
        <f t="shared" si="74"/>
        <v/>
      </c>
      <c r="AG133" s="36" t="str">
        <f t="shared" si="75"/>
        <v/>
      </c>
      <c r="AH133" s="36" t="str">
        <f t="shared" si="76"/>
        <v/>
      </c>
      <c r="AI133" s="55"/>
      <c r="AJ133" s="37"/>
      <c r="AK133" s="36">
        <v>1</v>
      </c>
      <c r="AL133" s="35"/>
      <c r="AM133" s="32" t="str">
        <f t="shared" si="77"/>
        <v/>
      </c>
      <c r="AN133" s="35"/>
      <c r="AO133" s="32" t="str">
        <f t="shared" si="78"/>
        <v/>
      </c>
      <c r="AP133" s="35"/>
      <c r="AQ133" s="32" t="str">
        <f t="shared" si="79"/>
        <v/>
      </c>
      <c r="AR133" s="35"/>
      <c r="AS133" s="36" t="str">
        <f t="shared" si="80"/>
        <v/>
      </c>
      <c r="AT133" s="36" t="str">
        <f t="shared" si="81"/>
        <v/>
      </c>
      <c r="AU133" s="36" t="str">
        <f t="shared" si="82"/>
        <v/>
      </c>
      <c r="AV133" s="55"/>
      <c r="AW133" s="34"/>
      <c r="AX133" s="36">
        <v>1</v>
      </c>
      <c r="AY133" s="34"/>
      <c r="AZ133" s="32" t="str">
        <f t="shared" si="83"/>
        <v/>
      </c>
      <c r="BA133" s="34"/>
      <c r="BB133" s="32" t="str">
        <f t="shared" si="84"/>
        <v/>
      </c>
      <c r="BC133" s="34"/>
      <c r="BD133" s="32" t="str">
        <f t="shared" si="85"/>
        <v/>
      </c>
      <c r="BE133" s="35"/>
      <c r="BF133" s="36" t="str">
        <f t="shared" si="86"/>
        <v/>
      </c>
      <c r="BG133" s="36" t="str">
        <f t="shared" si="87"/>
        <v/>
      </c>
      <c r="BH133" s="36" t="str">
        <f t="shared" si="88"/>
        <v/>
      </c>
      <c r="BI133" s="55"/>
      <c r="BJ133" s="34"/>
      <c r="BK133" s="36">
        <v>1</v>
      </c>
      <c r="BL133" s="34"/>
      <c r="BM133" s="32" t="str">
        <f t="shared" si="89"/>
        <v/>
      </c>
      <c r="BN133" s="34"/>
      <c r="BO133" s="32" t="str">
        <f t="shared" si="90"/>
        <v/>
      </c>
      <c r="BP133" s="34"/>
      <c r="BQ133" s="32" t="str">
        <f t="shared" si="91"/>
        <v/>
      </c>
      <c r="BR133" s="34"/>
      <c r="BS133" s="36" t="str">
        <f t="shared" si="92"/>
        <v/>
      </c>
      <c r="BT133" s="36" t="str">
        <f t="shared" si="93"/>
        <v/>
      </c>
      <c r="BU133" s="36" t="str">
        <f t="shared" si="94"/>
        <v/>
      </c>
      <c r="BV133" s="55"/>
      <c r="BW133" s="36" t="str">
        <f t="shared" si="95"/>
        <v/>
      </c>
      <c r="BX133" s="36" t="str">
        <f t="shared" si="95"/>
        <v/>
      </c>
      <c r="BY133" s="31"/>
      <c r="BZ133" s="38"/>
      <c r="CB133" s="120" t="e">
        <f t="shared" ca="1" si="66"/>
        <v>#VALUE!</v>
      </c>
      <c r="CC133" s="2" t="e">
        <f t="shared" ca="1" si="96"/>
        <v>#VALUE!</v>
      </c>
    </row>
    <row r="134" spans="1:81" s="10" customFormat="1" ht="25.15" customHeight="1" x14ac:dyDescent="0.2">
      <c r="A134" s="52" t="str">
        <f t="shared" si="97"/>
        <v/>
      </c>
      <c r="B134" s="157" t="e">
        <f t="shared" ca="1" si="67"/>
        <v>#VALUE!</v>
      </c>
      <c r="C134" s="157" t="e">
        <f t="shared" si="68"/>
        <v>#VALUE!</v>
      </c>
      <c r="D134" s="29"/>
      <c r="E134" s="155" t="str">
        <f ca="1">IFERROR(INDIRECT(ADDRESS(MATCH(D134,CatModules!C:C,0),2,1,1,"CatModules")),"")</f>
        <v/>
      </c>
      <c r="F134" s="96"/>
      <c r="G134" s="156" t="str">
        <f ca="1">IFERROR(INDIRECT(ADDRESS(MATCH(CONCATENATE(E134,"-",F134),CatInt!K:K,0),3,1,1,"CatInt")),"")</f>
        <v/>
      </c>
      <c r="H134" s="45" t="str">
        <f>IF(F134="","",VLOOKUP(F134,#REF!,2,FALSE))</f>
        <v/>
      </c>
      <c r="I134" s="29"/>
      <c r="J134" s="155" t="e">
        <f t="shared" si="69"/>
        <v>#VALUE!</v>
      </c>
      <c r="K134" s="155" t="e">
        <f t="shared" si="70"/>
        <v>#VALUE!</v>
      </c>
      <c r="L134" s="153"/>
      <c r="M134" s="53"/>
      <c r="N134" s="175">
        <v>0</v>
      </c>
      <c r="O134" s="147"/>
      <c r="P134" s="175">
        <v>0</v>
      </c>
      <c r="Q134" s="30"/>
      <c r="R134" s="149" t="str">
        <f>IFERROR(VLOOKUP(Q134,Setup!D$16:E$25,2,FALSE),"")</f>
        <v/>
      </c>
      <c r="S134" s="51" t="str">
        <f ca="1">IFERROR(IF(OR(I134="",VLOOKUP(I134,CatCostInp!$E$2:$K$88,7,FALSE)=0),"",VLOOKUP(I134,CatCostInp!$E$2:$K$88,7,FALSE)),"")</f>
        <v/>
      </c>
      <c r="T134" s="159" t="e">
        <f>VLOOKUP(U134,#REF!,2,FALSE)</f>
        <v>#REF!</v>
      </c>
      <c r="U134" s="30"/>
      <c r="V134" s="1" t="str">
        <f ca="1">IF(U134=Setup!$C$10,"Grant",IF('PSM Costs'!U134=Setup!$C$11,"Local",IF('PSM Costs'!U134=Setup!$C$12,"Other","")))</f>
        <v/>
      </c>
      <c r="W134" s="34"/>
      <c r="X134" s="36">
        <v>1</v>
      </c>
      <c r="Y134" s="33"/>
      <c r="Z134" s="36" t="str">
        <f t="shared" si="71"/>
        <v/>
      </c>
      <c r="AA134" s="35"/>
      <c r="AB134" s="32" t="str">
        <f t="shared" si="72"/>
        <v/>
      </c>
      <c r="AC134" s="35"/>
      <c r="AD134" s="32" t="str">
        <f t="shared" si="73"/>
        <v/>
      </c>
      <c r="AE134" s="35"/>
      <c r="AF134" s="36" t="str">
        <f t="shared" si="74"/>
        <v/>
      </c>
      <c r="AG134" s="36" t="str">
        <f t="shared" si="75"/>
        <v/>
      </c>
      <c r="AH134" s="36" t="str">
        <f t="shared" si="76"/>
        <v/>
      </c>
      <c r="AI134" s="55"/>
      <c r="AJ134" s="37"/>
      <c r="AK134" s="36">
        <v>1</v>
      </c>
      <c r="AL134" s="35"/>
      <c r="AM134" s="32" t="str">
        <f t="shared" si="77"/>
        <v/>
      </c>
      <c r="AN134" s="35"/>
      <c r="AO134" s="32" t="str">
        <f t="shared" si="78"/>
        <v/>
      </c>
      <c r="AP134" s="35"/>
      <c r="AQ134" s="32" t="str">
        <f t="shared" si="79"/>
        <v/>
      </c>
      <c r="AR134" s="35"/>
      <c r="AS134" s="36" t="str">
        <f t="shared" si="80"/>
        <v/>
      </c>
      <c r="AT134" s="36" t="str">
        <f t="shared" si="81"/>
        <v/>
      </c>
      <c r="AU134" s="36" t="str">
        <f t="shared" si="82"/>
        <v/>
      </c>
      <c r="AV134" s="55"/>
      <c r="AW134" s="34"/>
      <c r="AX134" s="36">
        <v>1</v>
      </c>
      <c r="AY134" s="34"/>
      <c r="AZ134" s="32" t="str">
        <f t="shared" si="83"/>
        <v/>
      </c>
      <c r="BA134" s="34"/>
      <c r="BB134" s="32" t="str">
        <f t="shared" si="84"/>
        <v/>
      </c>
      <c r="BC134" s="34"/>
      <c r="BD134" s="32" t="str">
        <f t="shared" si="85"/>
        <v/>
      </c>
      <c r="BE134" s="35"/>
      <c r="BF134" s="36" t="str">
        <f t="shared" si="86"/>
        <v/>
      </c>
      <c r="BG134" s="36" t="str">
        <f t="shared" si="87"/>
        <v/>
      </c>
      <c r="BH134" s="36" t="str">
        <f t="shared" si="88"/>
        <v/>
      </c>
      <c r="BI134" s="55"/>
      <c r="BJ134" s="34"/>
      <c r="BK134" s="36">
        <v>1</v>
      </c>
      <c r="BL134" s="34"/>
      <c r="BM134" s="32" t="str">
        <f t="shared" si="89"/>
        <v/>
      </c>
      <c r="BN134" s="34"/>
      <c r="BO134" s="32" t="str">
        <f t="shared" si="90"/>
        <v/>
      </c>
      <c r="BP134" s="34"/>
      <c r="BQ134" s="32" t="str">
        <f t="shared" si="91"/>
        <v/>
      </c>
      <c r="BR134" s="34"/>
      <c r="BS134" s="36" t="str">
        <f t="shared" si="92"/>
        <v/>
      </c>
      <c r="BT134" s="36" t="str">
        <f t="shared" si="93"/>
        <v/>
      </c>
      <c r="BU134" s="36" t="str">
        <f t="shared" si="94"/>
        <v/>
      </c>
      <c r="BV134" s="55"/>
      <c r="BW134" s="36" t="str">
        <f t="shared" si="95"/>
        <v/>
      </c>
      <c r="BX134" s="36" t="str">
        <f t="shared" si="95"/>
        <v/>
      </c>
      <c r="BY134" s="31"/>
      <c r="BZ134" s="38"/>
      <c r="CB134" s="120" t="e">
        <f t="shared" ca="1" si="66"/>
        <v>#VALUE!</v>
      </c>
      <c r="CC134" s="2" t="e">
        <f t="shared" ca="1" si="96"/>
        <v>#VALUE!</v>
      </c>
    </row>
    <row r="135" spans="1:81" s="10" customFormat="1" ht="25.15" customHeight="1" x14ac:dyDescent="0.2">
      <c r="A135" s="52" t="str">
        <f t="shared" si="97"/>
        <v/>
      </c>
      <c r="B135" s="157" t="e">
        <f t="shared" ca="1" si="67"/>
        <v>#VALUE!</v>
      </c>
      <c r="C135" s="157" t="e">
        <f t="shared" si="68"/>
        <v>#VALUE!</v>
      </c>
      <c r="D135" s="29"/>
      <c r="E135" s="155" t="str">
        <f ca="1">IFERROR(INDIRECT(ADDRESS(MATCH(D135,CatModules!C:C,0),2,1,1,"CatModules")),"")</f>
        <v/>
      </c>
      <c r="F135" s="96"/>
      <c r="G135" s="156" t="str">
        <f ca="1">IFERROR(INDIRECT(ADDRESS(MATCH(CONCATENATE(E135,"-",F135),CatInt!K:K,0),3,1,1,"CatInt")),"")</f>
        <v/>
      </c>
      <c r="H135" s="45" t="str">
        <f>IF(F135="","",VLOOKUP(F135,#REF!,2,FALSE))</f>
        <v/>
      </c>
      <c r="I135" s="29"/>
      <c r="J135" s="155" t="e">
        <f t="shared" si="69"/>
        <v>#VALUE!</v>
      </c>
      <c r="K135" s="155" t="e">
        <f t="shared" si="70"/>
        <v>#VALUE!</v>
      </c>
      <c r="L135" s="153"/>
      <c r="M135" s="53"/>
      <c r="N135" s="175">
        <v>0</v>
      </c>
      <c r="O135" s="147"/>
      <c r="P135" s="175">
        <v>0</v>
      </c>
      <c r="Q135" s="30"/>
      <c r="R135" s="149" t="str">
        <f>IFERROR(VLOOKUP(Q135,Setup!D$16:E$25,2,FALSE),"")</f>
        <v/>
      </c>
      <c r="S135" s="51" t="str">
        <f ca="1">IFERROR(IF(OR(I135="",VLOOKUP(I135,CatCostInp!$E$2:$K$88,7,FALSE)=0),"",VLOOKUP(I135,CatCostInp!$E$2:$K$88,7,FALSE)),"")</f>
        <v/>
      </c>
      <c r="T135" s="159" t="e">
        <f>VLOOKUP(U135,#REF!,2,FALSE)</f>
        <v>#REF!</v>
      </c>
      <c r="U135" s="30"/>
      <c r="V135" s="1" t="str">
        <f ca="1">IF(U135=Setup!$C$10,"Grant",IF('PSM Costs'!U135=Setup!$C$11,"Local",IF('PSM Costs'!U135=Setup!$C$12,"Other","")))</f>
        <v/>
      </c>
      <c r="W135" s="34"/>
      <c r="X135" s="36">
        <v>1</v>
      </c>
      <c r="Y135" s="33"/>
      <c r="Z135" s="36" t="str">
        <f t="shared" si="71"/>
        <v/>
      </c>
      <c r="AA135" s="35"/>
      <c r="AB135" s="32" t="str">
        <f t="shared" si="72"/>
        <v/>
      </c>
      <c r="AC135" s="35"/>
      <c r="AD135" s="32" t="str">
        <f t="shared" si="73"/>
        <v/>
      </c>
      <c r="AE135" s="35"/>
      <c r="AF135" s="36" t="str">
        <f t="shared" si="74"/>
        <v/>
      </c>
      <c r="AG135" s="36" t="str">
        <f t="shared" si="75"/>
        <v/>
      </c>
      <c r="AH135" s="36" t="str">
        <f t="shared" si="76"/>
        <v/>
      </c>
      <c r="AI135" s="55"/>
      <c r="AJ135" s="37"/>
      <c r="AK135" s="36">
        <v>1</v>
      </c>
      <c r="AL135" s="35"/>
      <c r="AM135" s="32" t="str">
        <f t="shared" si="77"/>
        <v/>
      </c>
      <c r="AN135" s="35"/>
      <c r="AO135" s="32" t="str">
        <f t="shared" si="78"/>
        <v/>
      </c>
      <c r="AP135" s="35"/>
      <c r="AQ135" s="32" t="str">
        <f t="shared" si="79"/>
        <v/>
      </c>
      <c r="AR135" s="35"/>
      <c r="AS135" s="36" t="str">
        <f t="shared" si="80"/>
        <v/>
      </c>
      <c r="AT135" s="36" t="str">
        <f t="shared" si="81"/>
        <v/>
      </c>
      <c r="AU135" s="36" t="str">
        <f t="shared" si="82"/>
        <v/>
      </c>
      <c r="AV135" s="55"/>
      <c r="AW135" s="34"/>
      <c r="AX135" s="36">
        <v>1</v>
      </c>
      <c r="AY135" s="34"/>
      <c r="AZ135" s="32" t="str">
        <f t="shared" si="83"/>
        <v/>
      </c>
      <c r="BA135" s="34"/>
      <c r="BB135" s="32" t="str">
        <f t="shared" si="84"/>
        <v/>
      </c>
      <c r="BC135" s="34"/>
      <c r="BD135" s="32" t="str">
        <f t="shared" si="85"/>
        <v/>
      </c>
      <c r="BE135" s="35"/>
      <c r="BF135" s="36" t="str">
        <f t="shared" si="86"/>
        <v/>
      </c>
      <c r="BG135" s="36" t="str">
        <f t="shared" si="87"/>
        <v/>
      </c>
      <c r="BH135" s="36" t="str">
        <f t="shared" si="88"/>
        <v/>
      </c>
      <c r="BI135" s="55"/>
      <c r="BJ135" s="34"/>
      <c r="BK135" s="36">
        <v>1</v>
      </c>
      <c r="BL135" s="34"/>
      <c r="BM135" s="32" t="str">
        <f t="shared" si="89"/>
        <v/>
      </c>
      <c r="BN135" s="34"/>
      <c r="BO135" s="32" t="str">
        <f t="shared" si="90"/>
        <v/>
      </c>
      <c r="BP135" s="34"/>
      <c r="BQ135" s="32" t="str">
        <f t="shared" si="91"/>
        <v/>
      </c>
      <c r="BR135" s="34"/>
      <c r="BS135" s="36" t="str">
        <f t="shared" si="92"/>
        <v/>
      </c>
      <c r="BT135" s="36" t="str">
        <f t="shared" si="93"/>
        <v/>
      </c>
      <c r="BU135" s="36" t="str">
        <f t="shared" si="94"/>
        <v/>
      </c>
      <c r="BV135" s="55"/>
      <c r="BW135" s="36" t="str">
        <f t="shared" si="95"/>
        <v/>
      </c>
      <c r="BX135" s="36" t="str">
        <f t="shared" si="95"/>
        <v/>
      </c>
      <c r="BY135" s="31"/>
      <c r="BZ135" s="38"/>
      <c r="CB135" s="120" t="e">
        <f t="shared" ca="1" si="66"/>
        <v>#VALUE!</v>
      </c>
      <c r="CC135" s="2" t="e">
        <f t="shared" ca="1" si="96"/>
        <v>#VALUE!</v>
      </c>
    </row>
    <row r="136" spans="1:81" s="10" customFormat="1" ht="25.15" customHeight="1" x14ac:dyDescent="0.2">
      <c r="A136" s="52" t="str">
        <f t="shared" si="97"/>
        <v/>
      </c>
      <c r="B136" s="157" t="e">
        <f t="shared" ca="1" si="67"/>
        <v>#VALUE!</v>
      </c>
      <c r="C136" s="157" t="e">
        <f t="shared" si="68"/>
        <v>#VALUE!</v>
      </c>
      <c r="D136" s="29"/>
      <c r="E136" s="155" t="str">
        <f ca="1">IFERROR(INDIRECT(ADDRESS(MATCH(D136,CatModules!C:C,0),2,1,1,"CatModules")),"")</f>
        <v/>
      </c>
      <c r="F136" s="96"/>
      <c r="G136" s="156" t="str">
        <f ca="1">IFERROR(INDIRECT(ADDRESS(MATCH(CONCATENATE(E136,"-",F136),CatInt!K:K,0),3,1,1,"CatInt")),"")</f>
        <v/>
      </c>
      <c r="H136" s="45" t="str">
        <f>IF(F136="","",VLOOKUP(F136,#REF!,2,FALSE))</f>
        <v/>
      </c>
      <c r="I136" s="29"/>
      <c r="J136" s="155" t="e">
        <f t="shared" si="69"/>
        <v>#VALUE!</v>
      </c>
      <c r="K136" s="155" t="e">
        <f t="shared" si="70"/>
        <v>#VALUE!</v>
      </c>
      <c r="L136" s="153"/>
      <c r="M136" s="53"/>
      <c r="N136" s="175">
        <v>0</v>
      </c>
      <c r="O136" s="147"/>
      <c r="P136" s="175">
        <v>0</v>
      </c>
      <c r="Q136" s="30"/>
      <c r="R136" s="149" t="str">
        <f>IFERROR(VLOOKUP(Q136,Setup!D$16:E$25,2,FALSE),"")</f>
        <v/>
      </c>
      <c r="S136" s="51" t="str">
        <f ca="1">IFERROR(IF(OR(I136="",VLOOKUP(I136,CatCostInp!$E$2:$K$88,7,FALSE)=0),"",VLOOKUP(I136,CatCostInp!$E$2:$K$88,7,FALSE)),"")</f>
        <v/>
      </c>
      <c r="T136" s="159" t="e">
        <f>VLOOKUP(U136,#REF!,2,FALSE)</f>
        <v>#REF!</v>
      </c>
      <c r="U136" s="30"/>
      <c r="V136" s="1" t="str">
        <f ca="1">IF(U136=Setup!$C$10,"Grant",IF('PSM Costs'!U136=Setup!$C$11,"Local",IF('PSM Costs'!U136=Setup!$C$12,"Other","")))</f>
        <v/>
      </c>
      <c r="W136" s="34"/>
      <c r="X136" s="36">
        <v>1</v>
      </c>
      <c r="Y136" s="33"/>
      <c r="Z136" s="36" t="str">
        <f t="shared" si="71"/>
        <v/>
      </c>
      <c r="AA136" s="35"/>
      <c r="AB136" s="32" t="str">
        <f t="shared" si="72"/>
        <v/>
      </c>
      <c r="AC136" s="35"/>
      <c r="AD136" s="32" t="str">
        <f t="shared" si="73"/>
        <v/>
      </c>
      <c r="AE136" s="35"/>
      <c r="AF136" s="36" t="str">
        <f t="shared" si="74"/>
        <v/>
      </c>
      <c r="AG136" s="36" t="str">
        <f t="shared" si="75"/>
        <v/>
      </c>
      <c r="AH136" s="36" t="str">
        <f t="shared" si="76"/>
        <v/>
      </c>
      <c r="AI136" s="55"/>
      <c r="AJ136" s="37"/>
      <c r="AK136" s="36">
        <v>1</v>
      </c>
      <c r="AL136" s="35"/>
      <c r="AM136" s="32" t="str">
        <f t="shared" si="77"/>
        <v/>
      </c>
      <c r="AN136" s="35"/>
      <c r="AO136" s="32" t="str">
        <f t="shared" si="78"/>
        <v/>
      </c>
      <c r="AP136" s="35"/>
      <c r="AQ136" s="32" t="str">
        <f t="shared" si="79"/>
        <v/>
      </c>
      <c r="AR136" s="35"/>
      <c r="AS136" s="36" t="str">
        <f t="shared" si="80"/>
        <v/>
      </c>
      <c r="AT136" s="36" t="str">
        <f t="shared" si="81"/>
        <v/>
      </c>
      <c r="AU136" s="36" t="str">
        <f t="shared" si="82"/>
        <v/>
      </c>
      <c r="AV136" s="55"/>
      <c r="AW136" s="34"/>
      <c r="AX136" s="36">
        <v>1</v>
      </c>
      <c r="AY136" s="34"/>
      <c r="AZ136" s="32" t="str">
        <f t="shared" si="83"/>
        <v/>
      </c>
      <c r="BA136" s="34"/>
      <c r="BB136" s="32" t="str">
        <f t="shared" si="84"/>
        <v/>
      </c>
      <c r="BC136" s="34"/>
      <c r="BD136" s="32" t="str">
        <f t="shared" si="85"/>
        <v/>
      </c>
      <c r="BE136" s="35"/>
      <c r="BF136" s="36" t="str">
        <f t="shared" si="86"/>
        <v/>
      </c>
      <c r="BG136" s="36" t="str">
        <f t="shared" si="87"/>
        <v/>
      </c>
      <c r="BH136" s="36" t="str">
        <f t="shared" si="88"/>
        <v/>
      </c>
      <c r="BI136" s="55"/>
      <c r="BJ136" s="34"/>
      <c r="BK136" s="36">
        <v>1</v>
      </c>
      <c r="BL136" s="34"/>
      <c r="BM136" s="32" t="str">
        <f t="shared" si="89"/>
        <v/>
      </c>
      <c r="BN136" s="34"/>
      <c r="BO136" s="32" t="str">
        <f t="shared" si="90"/>
        <v/>
      </c>
      <c r="BP136" s="34"/>
      <c r="BQ136" s="32" t="str">
        <f t="shared" si="91"/>
        <v/>
      </c>
      <c r="BR136" s="34"/>
      <c r="BS136" s="36" t="str">
        <f t="shared" si="92"/>
        <v/>
      </c>
      <c r="BT136" s="36" t="str">
        <f t="shared" si="93"/>
        <v/>
      </c>
      <c r="BU136" s="36" t="str">
        <f t="shared" si="94"/>
        <v/>
      </c>
      <c r="BV136" s="55"/>
      <c r="BW136" s="36" t="str">
        <f t="shared" si="95"/>
        <v/>
      </c>
      <c r="BX136" s="36" t="str">
        <f t="shared" si="95"/>
        <v/>
      </c>
      <c r="BY136" s="31"/>
      <c r="BZ136" s="38"/>
      <c r="CB136" s="120" t="e">
        <f t="shared" ca="1" si="66"/>
        <v>#VALUE!</v>
      </c>
      <c r="CC136" s="2" t="e">
        <f t="shared" ca="1" si="96"/>
        <v>#VALUE!</v>
      </c>
    </row>
    <row r="137" spans="1:81" s="10" customFormat="1" ht="25.15" customHeight="1" x14ac:dyDescent="0.2">
      <c r="A137" s="52" t="str">
        <f t="shared" si="97"/>
        <v/>
      </c>
      <c r="B137" s="157" t="e">
        <f t="shared" ca="1" si="67"/>
        <v>#VALUE!</v>
      </c>
      <c r="C137" s="157" t="e">
        <f t="shared" si="68"/>
        <v>#VALUE!</v>
      </c>
      <c r="D137" s="29"/>
      <c r="E137" s="155" t="str">
        <f ca="1">IFERROR(INDIRECT(ADDRESS(MATCH(D137,CatModules!C:C,0),2,1,1,"CatModules")),"")</f>
        <v/>
      </c>
      <c r="F137" s="96"/>
      <c r="G137" s="156" t="str">
        <f ca="1">IFERROR(INDIRECT(ADDRESS(MATCH(CONCATENATE(E137,"-",F137),CatInt!K:K,0),3,1,1,"CatInt")),"")</f>
        <v/>
      </c>
      <c r="H137" s="45" t="str">
        <f>IF(F137="","",VLOOKUP(F137,#REF!,2,FALSE))</f>
        <v/>
      </c>
      <c r="I137" s="29"/>
      <c r="J137" s="155" t="e">
        <f t="shared" si="69"/>
        <v>#VALUE!</v>
      </c>
      <c r="K137" s="155" t="e">
        <f t="shared" si="70"/>
        <v>#VALUE!</v>
      </c>
      <c r="L137" s="153"/>
      <c r="M137" s="53"/>
      <c r="N137" s="175">
        <v>0</v>
      </c>
      <c r="O137" s="147"/>
      <c r="P137" s="175">
        <v>0</v>
      </c>
      <c r="Q137" s="30"/>
      <c r="R137" s="149" t="str">
        <f>IFERROR(VLOOKUP(Q137,Setup!D$16:E$25,2,FALSE),"")</f>
        <v/>
      </c>
      <c r="S137" s="51" t="str">
        <f ca="1">IFERROR(IF(OR(I137="",VLOOKUP(I137,CatCostInp!$E$2:$K$88,7,FALSE)=0),"",VLOOKUP(I137,CatCostInp!$E$2:$K$88,7,FALSE)),"")</f>
        <v/>
      </c>
      <c r="T137" s="159" t="e">
        <f>VLOOKUP(U137,#REF!,2,FALSE)</f>
        <v>#REF!</v>
      </c>
      <c r="U137" s="30"/>
      <c r="V137" s="1" t="str">
        <f ca="1">IF(U137=Setup!$C$10,"Grant",IF('PSM Costs'!U137=Setup!$C$11,"Local",IF('PSM Costs'!U137=Setup!$C$12,"Other","")))</f>
        <v/>
      </c>
      <c r="W137" s="34"/>
      <c r="X137" s="36">
        <v>1</v>
      </c>
      <c r="Y137" s="33"/>
      <c r="Z137" s="36" t="str">
        <f t="shared" si="71"/>
        <v/>
      </c>
      <c r="AA137" s="35"/>
      <c r="AB137" s="32" t="str">
        <f t="shared" si="72"/>
        <v/>
      </c>
      <c r="AC137" s="35"/>
      <c r="AD137" s="32" t="str">
        <f t="shared" si="73"/>
        <v/>
      </c>
      <c r="AE137" s="35"/>
      <c r="AF137" s="36" t="str">
        <f t="shared" si="74"/>
        <v/>
      </c>
      <c r="AG137" s="36" t="str">
        <f t="shared" si="75"/>
        <v/>
      </c>
      <c r="AH137" s="36" t="str">
        <f t="shared" si="76"/>
        <v/>
      </c>
      <c r="AI137" s="55"/>
      <c r="AJ137" s="37"/>
      <c r="AK137" s="36">
        <v>1</v>
      </c>
      <c r="AL137" s="35"/>
      <c r="AM137" s="32" t="str">
        <f t="shared" si="77"/>
        <v/>
      </c>
      <c r="AN137" s="35"/>
      <c r="AO137" s="32" t="str">
        <f t="shared" si="78"/>
        <v/>
      </c>
      <c r="AP137" s="35"/>
      <c r="AQ137" s="32" t="str">
        <f t="shared" si="79"/>
        <v/>
      </c>
      <c r="AR137" s="35"/>
      <c r="AS137" s="36" t="str">
        <f t="shared" si="80"/>
        <v/>
      </c>
      <c r="AT137" s="36" t="str">
        <f t="shared" si="81"/>
        <v/>
      </c>
      <c r="AU137" s="36" t="str">
        <f t="shared" si="82"/>
        <v/>
      </c>
      <c r="AV137" s="55"/>
      <c r="AW137" s="34"/>
      <c r="AX137" s="36">
        <v>1</v>
      </c>
      <c r="AY137" s="34"/>
      <c r="AZ137" s="32" t="str">
        <f t="shared" si="83"/>
        <v/>
      </c>
      <c r="BA137" s="34"/>
      <c r="BB137" s="32" t="str">
        <f t="shared" si="84"/>
        <v/>
      </c>
      <c r="BC137" s="34"/>
      <c r="BD137" s="32" t="str">
        <f t="shared" si="85"/>
        <v/>
      </c>
      <c r="BE137" s="35"/>
      <c r="BF137" s="36" t="str">
        <f t="shared" si="86"/>
        <v/>
      </c>
      <c r="BG137" s="36" t="str">
        <f t="shared" si="87"/>
        <v/>
      </c>
      <c r="BH137" s="36" t="str">
        <f t="shared" si="88"/>
        <v/>
      </c>
      <c r="BI137" s="55"/>
      <c r="BJ137" s="34"/>
      <c r="BK137" s="36">
        <v>1</v>
      </c>
      <c r="BL137" s="34"/>
      <c r="BM137" s="32" t="str">
        <f t="shared" si="89"/>
        <v/>
      </c>
      <c r="BN137" s="34"/>
      <c r="BO137" s="32" t="str">
        <f t="shared" si="90"/>
        <v/>
      </c>
      <c r="BP137" s="34"/>
      <c r="BQ137" s="32" t="str">
        <f t="shared" si="91"/>
        <v/>
      </c>
      <c r="BR137" s="34"/>
      <c r="BS137" s="36" t="str">
        <f t="shared" si="92"/>
        <v/>
      </c>
      <c r="BT137" s="36" t="str">
        <f t="shared" si="93"/>
        <v/>
      </c>
      <c r="BU137" s="36" t="str">
        <f t="shared" si="94"/>
        <v/>
      </c>
      <c r="BV137" s="55"/>
      <c r="BW137" s="36" t="str">
        <f t="shared" si="95"/>
        <v/>
      </c>
      <c r="BX137" s="36" t="str">
        <f t="shared" si="95"/>
        <v/>
      </c>
      <c r="BY137" s="31"/>
      <c r="BZ137" s="38"/>
      <c r="CB137" s="120" t="e">
        <f t="shared" ca="1" si="66"/>
        <v>#VALUE!</v>
      </c>
      <c r="CC137" s="2" t="e">
        <f t="shared" ca="1" si="96"/>
        <v>#VALUE!</v>
      </c>
    </row>
    <row r="138" spans="1:81" s="10" customFormat="1" ht="25.15" customHeight="1" x14ac:dyDescent="0.2">
      <c r="A138" s="52" t="str">
        <f t="shared" si="97"/>
        <v/>
      </c>
      <c r="B138" s="157" t="e">
        <f t="shared" ca="1" si="67"/>
        <v>#VALUE!</v>
      </c>
      <c r="C138" s="157" t="e">
        <f t="shared" si="68"/>
        <v>#VALUE!</v>
      </c>
      <c r="D138" s="29"/>
      <c r="E138" s="155" t="str">
        <f ca="1">IFERROR(INDIRECT(ADDRESS(MATCH(D138,CatModules!C:C,0),2,1,1,"CatModules")),"")</f>
        <v/>
      </c>
      <c r="F138" s="96"/>
      <c r="G138" s="156" t="str">
        <f ca="1">IFERROR(INDIRECT(ADDRESS(MATCH(CONCATENATE(E138,"-",F138),CatInt!K:K,0),3,1,1,"CatInt")),"")</f>
        <v/>
      </c>
      <c r="H138" s="45" t="str">
        <f>IF(F138="","",VLOOKUP(F138,#REF!,2,FALSE))</f>
        <v/>
      </c>
      <c r="I138" s="29"/>
      <c r="J138" s="155" t="e">
        <f t="shared" si="69"/>
        <v>#VALUE!</v>
      </c>
      <c r="K138" s="155" t="e">
        <f t="shared" si="70"/>
        <v>#VALUE!</v>
      </c>
      <c r="L138" s="153"/>
      <c r="M138" s="53"/>
      <c r="N138" s="175">
        <v>0</v>
      </c>
      <c r="O138" s="147"/>
      <c r="P138" s="175">
        <v>0</v>
      </c>
      <c r="Q138" s="30"/>
      <c r="R138" s="149" t="str">
        <f>IFERROR(VLOOKUP(Q138,Setup!D$16:E$25,2,FALSE),"")</f>
        <v/>
      </c>
      <c r="S138" s="51" t="str">
        <f ca="1">IFERROR(IF(OR(I138="",VLOOKUP(I138,CatCostInp!$E$2:$K$88,7,FALSE)=0),"",VLOOKUP(I138,CatCostInp!$E$2:$K$88,7,FALSE)),"")</f>
        <v/>
      </c>
      <c r="T138" s="159" t="e">
        <f>VLOOKUP(U138,#REF!,2,FALSE)</f>
        <v>#REF!</v>
      </c>
      <c r="U138" s="30"/>
      <c r="V138" s="1" t="str">
        <f ca="1">IF(U138=Setup!$C$10,"Grant",IF('PSM Costs'!U138=Setup!$C$11,"Local",IF('PSM Costs'!U138=Setup!$C$12,"Other","")))</f>
        <v/>
      </c>
      <c r="W138" s="34"/>
      <c r="X138" s="36">
        <v>1</v>
      </c>
      <c r="Y138" s="33"/>
      <c r="Z138" s="36" t="str">
        <f t="shared" si="71"/>
        <v/>
      </c>
      <c r="AA138" s="35"/>
      <c r="AB138" s="32" t="str">
        <f t="shared" si="72"/>
        <v/>
      </c>
      <c r="AC138" s="35"/>
      <c r="AD138" s="32" t="str">
        <f t="shared" si="73"/>
        <v/>
      </c>
      <c r="AE138" s="35"/>
      <c r="AF138" s="36" t="str">
        <f t="shared" si="74"/>
        <v/>
      </c>
      <c r="AG138" s="36" t="str">
        <f t="shared" si="75"/>
        <v/>
      </c>
      <c r="AH138" s="36" t="str">
        <f t="shared" si="76"/>
        <v/>
      </c>
      <c r="AI138" s="55"/>
      <c r="AJ138" s="37"/>
      <c r="AK138" s="36">
        <v>1</v>
      </c>
      <c r="AL138" s="35"/>
      <c r="AM138" s="32" t="str">
        <f t="shared" si="77"/>
        <v/>
      </c>
      <c r="AN138" s="35"/>
      <c r="AO138" s="32" t="str">
        <f t="shared" si="78"/>
        <v/>
      </c>
      <c r="AP138" s="35"/>
      <c r="AQ138" s="32" t="str">
        <f t="shared" si="79"/>
        <v/>
      </c>
      <c r="AR138" s="35"/>
      <c r="AS138" s="36" t="str">
        <f t="shared" si="80"/>
        <v/>
      </c>
      <c r="AT138" s="36" t="str">
        <f t="shared" si="81"/>
        <v/>
      </c>
      <c r="AU138" s="36" t="str">
        <f t="shared" si="82"/>
        <v/>
      </c>
      <c r="AV138" s="55"/>
      <c r="AW138" s="34"/>
      <c r="AX138" s="36">
        <v>1</v>
      </c>
      <c r="AY138" s="34"/>
      <c r="AZ138" s="32" t="str">
        <f t="shared" si="83"/>
        <v/>
      </c>
      <c r="BA138" s="34"/>
      <c r="BB138" s="32" t="str">
        <f t="shared" si="84"/>
        <v/>
      </c>
      <c r="BC138" s="34"/>
      <c r="BD138" s="32" t="str">
        <f t="shared" si="85"/>
        <v/>
      </c>
      <c r="BE138" s="35"/>
      <c r="BF138" s="36" t="str">
        <f t="shared" si="86"/>
        <v/>
      </c>
      <c r="BG138" s="36" t="str">
        <f t="shared" si="87"/>
        <v/>
      </c>
      <c r="BH138" s="36" t="str">
        <f t="shared" si="88"/>
        <v/>
      </c>
      <c r="BI138" s="55"/>
      <c r="BJ138" s="34"/>
      <c r="BK138" s="36">
        <v>1</v>
      </c>
      <c r="BL138" s="34"/>
      <c r="BM138" s="32" t="str">
        <f t="shared" si="89"/>
        <v/>
      </c>
      <c r="BN138" s="34"/>
      <c r="BO138" s="32" t="str">
        <f t="shared" si="90"/>
        <v/>
      </c>
      <c r="BP138" s="34"/>
      <c r="BQ138" s="32" t="str">
        <f t="shared" si="91"/>
        <v/>
      </c>
      <c r="BR138" s="34"/>
      <c r="BS138" s="36" t="str">
        <f t="shared" si="92"/>
        <v/>
      </c>
      <c r="BT138" s="36" t="str">
        <f t="shared" si="93"/>
        <v/>
      </c>
      <c r="BU138" s="36" t="str">
        <f t="shared" si="94"/>
        <v/>
      </c>
      <c r="BV138" s="55"/>
      <c r="BW138" s="36" t="str">
        <f t="shared" si="95"/>
        <v/>
      </c>
      <c r="BX138" s="36" t="str">
        <f t="shared" si="95"/>
        <v/>
      </c>
      <c r="BY138" s="31"/>
      <c r="BZ138" s="38"/>
      <c r="CB138" s="120" t="e">
        <f t="shared" ca="1" si="66"/>
        <v>#VALUE!</v>
      </c>
      <c r="CC138" s="2" t="e">
        <f t="shared" ca="1" si="96"/>
        <v>#VALUE!</v>
      </c>
    </row>
    <row r="139" spans="1:81" s="10" customFormat="1" ht="25.15" customHeight="1" x14ac:dyDescent="0.2">
      <c r="A139" s="52" t="str">
        <f t="shared" si="97"/>
        <v/>
      </c>
      <c r="B139" s="157" t="e">
        <f t="shared" ca="1" si="67"/>
        <v>#VALUE!</v>
      </c>
      <c r="C139" s="157" t="e">
        <f t="shared" si="68"/>
        <v>#VALUE!</v>
      </c>
      <c r="D139" s="29"/>
      <c r="E139" s="155" t="str">
        <f ca="1">IFERROR(INDIRECT(ADDRESS(MATCH(D139,CatModules!C:C,0),2,1,1,"CatModules")),"")</f>
        <v/>
      </c>
      <c r="F139" s="96"/>
      <c r="G139" s="156" t="str">
        <f ca="1">IFERROR(INDIRECT(ADDRESS(MATCH(CONCATENATE(E139,"-",F139),CatInt!K:K,0),3,1,1,"CatInt")),"")</f>
        <v/>
      </c>
      <c r="H139" s="45" t="str">
        <f>IF(F139="","",VLOOKUP(F139,#REF!,2,FALSE))</f>
        <v/>
      </c>
      <c r="I139" s="29"/>
      <c r="J139" s="155" t="e">
        <f t="shared" si="69"/>
        <v>#VALUE!</v>
      </c>
      <c r="K139" s="155" t="e">
        <f t="shared" si="70"/>
        <v>#VALUE!</v>
      </c>
      <c r="L139" s="153"/>
      <c r="M139" s="53"/>
      <c r="N139" s="175">
        <v>0</v>
      </c>
      <c r="O139" s="147"/>
      <c r="P139" s="175">
        <v>0</v>
      </c>
      <c r="Q139" s="30"/>
      <c r="R139" s="149" t="str">
        <f>IFERROR(VLOOKUP(Q139,Setup!D$16:E$25,2,FALSE),"")</f>
        <v/>
      </c>
      <c r="S139" s="51" t="str">
        <f ca="1">IFERROR(IF(OR(I139="",VLOOKUP(I139,CatCostInp!$E$2:$K$88,7,FALSE)=0),"",VLOOKUP(I139,CatCostInp!$E$2:$K$88,7,FALSE)),"")</f>
        <v/>
      </c>
      <c r="T139" s="159" t="e">
        <f>VLOOKUP(U139,#REF!,2,FALSE)</f>
        <v>#REF!</v>
      </c>
      <c r="U139" s="30"/>
      <c r="V139" s="1" t="str">
        <f ca="1">IF(U139=Setup!$C$10,"Grant",IF('PSM Costs'!U139=Setup!$C$11,"Local",IF('PSM Costs'!U139=Setup!$C$12,"Other","")))</f>
        <v/>
      </c>
      <c r="W139" s="34"/>
      <c r="X139" s="36">
        <v>1</v>
      </c>
      <c r="Y139" s="33"/>
      <c r="Z139" s="36" t="str">
        <f t="shared" si="71"/>
        <v/>
      </c>
      <c r="AA139" s="35"/>
      <c r="AB139" s="32" t="str">
        <f t="shared" si="72"/>
        <v/>
      </c>
      <c r="AC139" s="35"/>
      <c r="AD139" s="32" t="str">
        <f t="shared" si="73"/>
        <v/>
      </c>
      <c r="AE139" s="35"/>
      <c r="AF139" s="36" t="str">
        <f t="shared" si="74"/>
        <v/>
      </c>
      <c r="AG139" s="36" t="str">
        <f t="shared" si="75"/>
        <v/>
      </c>
      <c r="AH139" s="36" t="str">
        <f t="shared" si="76"/>
        <v/>
      </c>
      <c r="AI139" s="55"/>
      <c r="AJ139" s="37"/>
      <c r="AK139" s="36">
        <v>1</v>
      </c>
      <c r="AL139" s="35"/>
      <c r="AM139" s="32" t="str">
        <f t="shared" si="77"/>
        <v/>
      </c>
      <c r="AN139" s="35"/>
      <c r="AO139" s="32" t="str">
        <f t="shared" si="78"/>
        <v/>
      </c>
      <c r="AP139" s="35"/>
      <c r="AQ139" s="32" t="str">
        <f t="shared" si="79"/>
        <v/>
      </c>
      <c r="AR139" s="35"/>
      <c r="AS139" s="36" t="str">
        <f t="shared" si="80"/>
        <v/>
      </c>
      <c r="AT139" s="36" t="str">
        <f t="shared" si="81"/>
        <v/>
      </c>
      <c r="AU139" s="36" t="str">
        <f t="shared" si="82"/>
        <v/>
      </c>
      <c r="AV139" s="55"/>
      <c r="AW139" s="34"/>
      <c r="AX139" s="36">
        <v>1</v>
      </c>
      <c r="AY139" s="34"/>
      <c r="AZ139" s="32" t="str">
        <f t="shared" si="83"/>
        <v/>
      </c>
      <c r="BA139" s="34"/>
      <c r="BB139" s="32" t="str">
        <f t="shared" si="84"/>
        <v/>
      </c>
      <c r="BC139" s="34"/>
      <c r="BD139" s="32" t="str">
        <f t="shared" si="85"/>
        <v/>
      </c>
      <c r="BE139" s="35"/>
      <c r="BF139" s="36" t="str">
        <f t="shared" si="86"/>
        <v/>
      </c>
      <c r="BG139" s="36" t="str">
        <f t="shared" si="87"/>
        <v/>
      </c>
      <c r="BH139" s="36" t="str">
        <f t="shared" si="88"/>
        <v/>
      </c>
      <c r="BI139" s="55"/>
      <c r="BJ139" s="34"/>
      <c r="BK139" s="36">
        <v>1</v>
      </c>
      <c r="BL139" s="34"/>
      <c r="BM139" s="32" t="str">
        <f t="shared" si="89"/>
        <v/>
      </c>
      <c r="BN139" s="34"/>
      <c r="BO139" s="32" t="str">
        <f t="shared" si="90"/>
        <v/>
      </c>
      <c r="BP139" s="34"/>
      <c r="BQ139" s="32" t="str">
        <f t="shared" si="91"/>
        <v/>
      </c>
      <c r="BR139" s="34"/>
      <c r="BS139" s="36" t="str">
        <f t="shared" si="92"/>
        <v/>
      </c>
      <c r="BT139" s="36" t="str">
        <f t="shared" si="93"/>
        <v/>
      </c>
      <c r="BU139" s="36" t="str">
        <f t="shared" si="94"/>
        <v/>
      </c>
      <c r="BV139" s="55"/>
      <c r="BW139" s="36" t="str">
        <f t="shared" si="95"/>
        <v/>
      </c>
      <c r="BX139" s="36" t="str">
        <f t="shared" si="95"/>
        <v/>
      </c>
      <c r="BY139" s="31"/>
      <c r="BZ139" s="38"/>
      <c r="CB139" s="120" t="e">
        <f t="shared" ca="1" si="66"/>
        <v>#VALUE!</v>
      </c>
      <c r="CC139" s="2" t="e">
        <f t="shared" ca="1" si="96"/>
        <v>#VALUE!</v>
      </c>
    </row>
    <row r="140" spans="1:81" s="10" customFormat="1" ht="25.15" customHeight="1" x14ac:dyDescent="0.2">
      <c r="A140" s="52" t="str">
        <f t="shared" si="97"/>
        <v/>
      </c>
      <c r="B140" s="157" t="e">
        <f t="shared" ca="1" si="67"/>
        <v>#VALUE!</v>
      </c>
      <c r="C140" s="157" t="e">
        <f t="shared" si="68"/>
        <v>#VALUE!</v>
      </c>
      <c r="D140" s="29"/>
      <c r="E140" s="155" t="str">
        <f ca="1">IFERROR(INDIRECT(ADDRESS(MATCH(D140,CatModules!C:C,0),2,1,1,"CatModules")),"")</f>
        <v/>
      </c>
      <c r="F140" s="96"/>
      <c r="G140" s="156" t="str">
        <f ca="1">IFERROR(INDIRECT(ADDRESS(MATCH(CONCATENATE(E140,"-",F140),CatInt!K:K,0),3,1,1,"CatInt")),"")</f>
        <v/>
      </c>
      <c r="H140" s="45" t="str">
        <f>IF(F140="","",VLOOKUP(F140,#REF!,2,FALSE))</f>
        <v/>
      </c>
      <c r="I140" s="29"/>
      <c r="J140" s="155" t="e">
        <f t="shared" si="69"/>
        <v>#VALUE!</v>
      </c>
      <c r="K140" s="155" t="e">
        <f t="shared" si="70"/>
        <v>#VALUE!</v>
      </c>
      <c r="L140" s="153"/>
      <c r="M140" s="53"/>
      <c r="N140" s="175">
        <v>0</v>
      </c>
      <c r="O140" s="147"/>
      <c r="P140" s="175">
        <v>0</v>
      </c>
      <c r="Q140" s="30"/>
      <c r="R140" s="149" t="str">
        <f>IFERROR(VLOOKUP(Q140,Setup!D$16:E$25,2,FALSE),"")</f>
        <v/>
      </c>
      <c r="S140" s="51" t="str">
        <f ca="1">IFERROR(IF(OR(I140="",VLOOKUP(I140,CatCostInp!$E$2:$K$88,7,FALSE)=0),"",VLOOKUP(I140,CatCostInp!$E$2:$K$88,7,FALSE)),"")</f>
        <v/>
      </c>
      <c r="T140" s="159" t="e">
        <f>VLOOKUP(U140,#REF!,2,FALSE)</f>
        <v>#REF!</v>
      </c>
      <c r="U140" s="30"/>
      <c r="V140" s="1" t="str">
        <f ca="1">IF(U140=Setup!$C$10,"Grant",IF('PSM Costs'!U140=Setup!$C$11,"Local",IF('PSM Costs'!U140=Setup!$C$12,"Other","")))</f>
        <v/>
      </c>
      <c r="W140" s="34"/>
      <c r="X140" s="36">
        <v>1</v>
      </c>
      <c r="Y140" s="33"/>
      <c r="Z140" s="36" t="str">
        <f t="shared" si="71"/>
        <v/>
      </c>
      <c r="AA140" s="35"/>
      <c r="AB140" s="32" t="str">
        <f t="shared" si="72"/>
        <v/>
      </c>
      <c r="AC140" s="35"/>
      <c r="AD140" s="32" t="str">
        <f t="shared" si="73"/>
        <v/>
      </c>
      <c r="AE140" s="35"/>
      <c r="AF140" s="36" t="str">
        <f t="shared" si="74"/>
        <v/>
      </c>
      <c r="AG140" s="36" t="str">
        <f t="shared" si="75"/>
        <v/>
      </c>
      <c r="AH140" s="36" t="str">
        <f t="shared" si="76"/>
        <v/>
      </c>
      <c r="AI140" s="55"/>
      <c r="AJ140" s="37"/>
      <c r="AK140" s="36">
        <v>1</v>
      </c>
      <c r="AL140" s="35"/>
      <c r="AM140" s="32" t="str">
        <f t="shared" si="77"/>
        <v/>
      </c>
      <c r="AN140" s="35"/>
      <c r="AO140" s="32" t="str">
        <f t="shared" si="78"/>
        <v/>
      </c>
      <c r="AP140" s="35"/>
      <c r="AQ140" s="32" t="str">
        <f t="shared" si="79"/>
        <v/>
      </c>
      <c r="AR140" s="35"/>
      <c r="AS140" s="36" t="str">
        <f t="shared" si="80"/>
        <v/>
      </c>
      <c r="AT140" s="36" t="str">
        <f t="shared" si="81"/>
        <v/>
      </c>
      <c r="AU140" s="36" t="str">
        <f t="shared" si="82"/>
        <v/>
      </c>
      <c r="AV140" s="55"/>
      <c r="AW140" s="34"/>
      <c r="AX140" s="36">
        <v>1</v>
      </c>
      <c r="AY140" s="34"/>
      <c r="AZ140" s="32" t="str">
        <f t="shared" si="83"/>
        <v/>
      </c>
      <c r="BA140" s="34"/>
      <c r="BB140" s="32" t="str">
        <f t="shared" si="84"/>
        <v/>
      </c>
      <c r="BC140" s="34"/>
      <c r="BD140" s="32" t="str">
        <f t="shared" si="85"/>
        <v/>
      </c>
      <c r="BE140" s="35"/>
      <c r="BF140" s="36" t="str">
        <f t="shared" si="86"/>
        <v/>
      </c>
      <c r="BG140" s="36" t="str">
        <f t="shared" si="87"/>
        <v/>
      </c>
      <c r="BH140" s="36" t="str">
        <f t="shared" si="88"/>
        <v/>
      </c>
      <c r="BI140" s="55"/>
      <c r="BJ140" s="34"/>
      <c r="BK140" s="36">
        <v>1</v>
      </c>
      <c r="BL140" s="34"/>
      <c r="BM140" s="32" t="str">
        <f t="shared" si="89"/>
        <v/>
      </c>
      <c r="BN140" s="34"/>
      <c r="BO140" s="32" t="str">
        <f t="shared" si="90"/>
        <v/>
      </c>
      <c r="BP140" s="34"/>
      <c r="BQ140" s="32" t="str">
        <f t="shared" si="91"/>
        <v/>
      </c>
      <c r="BR140" s="34"/>
      <c r="BS140" s="36" t="str">
        <f t="shared" si="92"/>
        <v/>
      </c>
      <c r="BT140" s="36" t="str">
        <f t="shared" si="93"/>
        <v/>
      </c>
      <c r="BU140" s="36" t="str">
        <f t="shared" si="94"/>
        <v/>
      </c>
      <c r="BV140" s="55"/>
      <c r="BW140" s="36" t="str">
        <f t="shared" si="95"/>
        <v/>
      </c>
      <c r="BX140" s="36" t="str">
        <f t="shared" si="95"/>
        <v/>
      </c>
      <c r="BY140" s="31"/>
      <c r="BZ140" s="38"/>
      <c r="CB140" s="120" t="e">
        <f t="shared" ca="1" si="66"/>
        <v>#VALUE!</v>
      </c>
      <c r="CC140" s="2" t="e">
        <f t="shared" ca="1" si="96"/>
        <v>#VALUE!</v>
      </c>
    </row>
    <row r="141" spans="1:81" s="10" customFormat="1" ht="25.15" customHeight="1" x14ac:dyDescent="0.2">
      <c r="A141" s="52" t="str">
        <f t="shared" si="97"/>
        <v/>
      </c>
      <c r="B141" s="157" t="e">
        <f t="shared" ca="1" si="67"/>
        <v>#VALUE!</v>
      </c>
      <c r="C141" s="157" t="e">
        <f t="shared" si="68"/>
        <v>#VALUE!</v>
      </c>
      <c r="D141" s="29"/>
      <c r="E141" s="155" t="str">
        <f ca="1">IFERROR(INDIRECT(ADDRESS(MATCH(D141,CatModules!C:C,0),2,1,1,"CatModules")),"")</f>
        <v/>
      </c>
      <c r="F141" s="96"/>
      <c r="G141" s="156" t="str">
        <f ca="1">IFERROR(INDIRECT(ADDRESS(MATCH(CONCATENATE(E141,"-",F141),CatInt!K:K,0),3,1,1,"CatInt")),"")</f>
        <v/>
      </c>
      <c r="H141" s="45" t="str">
        <f>IF(F141="","",VLOOKUP(F141,#REF!,2,FALSE))</f>
        <v/>
      </c>
      <c r="I141" s="29"/>
      <c r="J141" s="155" t="e">
        <f t="shared" si="69"/>
        <v>#VALUE!</v>
      </c>
      <c r="K141" s="155" t="e">
        <f t="shared" si="70"/>
        <v>#VALUE!</v>
      </c>
      <c r="L141" s="153"/>
      <c r="M141" s="53"/>
      <c r="N141" s="175">
        <v>0</v>
      </c>
      <c r="O141" s="147"/>
      <c r="P141" s="175">
        <v>0</v>
      </c>
      <c r="Q141" s="30"/>
      <c r="R141" s="149" t="str">
        <f>IFERROR(VLOOKUP(Q141,Setup!D$16:E$25,2,FALSE),"")</f>
        <v/>
      </c>
      <c r="S141" s="51" t="str">
        <f ca="1">IFERROR(IF(OR(I141="",VLOOKUP(I141,CatCostInp!$E$2:$K$88,7,FALSE)=0),"",VLOOKUP(I141,CatCostInp!$E$2:$K$88,7,FALSE)),"")</f>
        <v/>
      </c>
      <c r="T141" s="159" t="e">
        <f>VLOOKUP(U141,#REF!,2,FALSE)</f>
        <v>#REF!</v>
      </c>
      <c r="U141" s="30"/>
      <c r="V141" s="1" t="str">
        <f ca="1">IF(U141=Setup!$C$10,"Grant",IF('PSM Costs'!U141=Setup!$C$11,"Local",IF('PSM Costs'!U141=Setup!$C$12,"Other","")))</f>
        <v/>
      </c>
      <c r="W141" s="34"/>
      <c r="X141" s="36">
        <v>1</v>
      </c>
      <c r="Y141" s="33"/>
      <c r="Z141" s="36" t="str">
        <f t="shared" si="71"/>
        <v/>
      </c>
      <c r="AA141" s="35"/>
      <c r="AB141" s="32" t="str">
        <f t="shared" si="72"/>
        <v/>
      </c>
      <c r="AC141" s="35"/>
      <c r="AD141" s="32" t="str">
        <f t="shared" si="73"/>
        <v/>
      </c>
      <c r="AE141" s="35"/>
      <c r="AF141" s="36" t="str">
        <f t="shared" si="74"/>
        <v/>
      </c>
      <c r="AG141" s="36" t="str">
        <f t="shared" si="75"/>
        <v/>
      </c>
      <c r="AH141" s="36" t="str">
        <f t="shared" si="76"/>
        <v/>
      </c>
      <c r="AI141" s="55"/>
      <c r="AJ141" s="37"/>
      <c r="AK141" s="36">
        <v>1</v>
      </c>
      <c r="AL141" s="35"/>
      <c r="AM141" s="32" t="str">
        <f t="shared" si="77"/>
        <v/>
      </c>
      <c r="AN141" s="35"/>
      <c r="AO141" s="32" t="str">
        <f t="shared" si="78"/>
        <v/>
      </c>
      <c r="AP141" s="35"/>
      <c r="AQ141" s="32" t="str">
        <f t="shared" si="79"/>
        <v/>
      </c>
      <c r="AR141" s="35"/>
      <c r="AS141" s="36" t="str">
        <f t="shared" si="80"/>
        <v/>
      </c>
      <c r="AT141" s="36" t="str">
        <f t="shared" si="81"/>
        <v/>
      </c>
      <c r="AU141" s="36" t="str">
        <f t="shared" si="82"/>
        <v/>
      </c>
      <c r="AV141" s="55"/>
      <c r="AW141" s="34"/>
      <c r="AX141" s="36">
        <v>1</v>
      </c>
      <c r="AY141" s="34"/>
      <c r="AZ141" s="32" t="str">
        <f t="shared" si="83"/>
        <v/>
      </c>
      <c r="BA141" s="34"/>
      <c r="BB141" s="32" t="str">
        <f t="shared" si="84"/>
        <v/>
      </c>
      <c r="BC141" s="34"/>
      <c r="BD141" s="32" t="str">
        <f t="shared" si="85"/>
        <v/>
      </c>
      <c r="BE141" s="35"/>
      <c r="BF141" s="36" t="str">
        <f t="shared" si="86"/>
        <v/>
      </c>
      <c r="BG141" s="36" t="str">
        <f t="shared" si="87"/>
        <v/>
      </c>
      <c r="BH141" s="36" t="str">
        <f t="shared" si="88"/>
        <v/>
      </c>
      <c r="BI141" s="55"/>
      <c r="BJ141" s="34"/>
      <c r="BK141" s="36">
        <v>1</v>
      </c>
      <c r="BL141" s="34"/>
      <c r="BM141" s="32" t="str">
        <f t="shared" si="89"/>
        <v/>
      </c>
      <c r="BN141" s="34"/>
      <c r="BO141" s="32" t="str">
        <f t="shared" si="90"/>
        <v/>
      </c>
      <c r="BP141" s="34"/>
      <c r="BQ141" s="32" t="str">
        <f t="shared" si="91"/>
        <v/>
      </c>
      <c r="BR141" s="34"/>
      <c r="BS141" s="36" t="str">
        <f t="shared" si="92"/>
        <v/>
      </c>
      <c r="BT141" s="36" t="str">
        <f t="shared" si="93"/>
        <v/>
      </c>
      <c r="BU141" s="36" t="str">
        <f t="shared" si="94"/>
        <v/>
      </c>
      <c r="BV141" s="55"/>
      <c r="BW141" s="36" t="str">
        <f t="shared" si="95"/>
        <v/>
      </c>
      <c r="BX141" s="36" t="str">
        <f t="shared" si="95"/>
        <v/>
      </c>
      <c r="BY141" s="31"/>
      <c r="BZ141" s="38"/>
      <c r="CB141" s="120" t="e">
        <f t="shared" ca="1" si="66"/>
        <v>#VALUE!</v>
      </c>
      <c r="CC141" s="2" t="e">
        <f t="shared" ca="1" si="96"/>
        <v>#VALUE!</v>
      </c>
    </row>
    <row r="142" spans="1:81" s="10" customFormat="1" ht="25.15" customHeight="1" x14ac:dyDescent="0.2">
      <c r="A142" s="52" t="str">
        <f t="shared" si="97"/>
        <v/>
      </c>
      <c r="B142" s="157" t="e">
        <f t="shared" ca="1" si="67"/>
        <v>#VALUE!</v>
      </c>
      <c r="C142" s="157" t="e">
        <f t="shared" si="68"/>
        <v>#VALUE!</v>
      </c>
      <c r="D142" s="29"/>
      <c r="E142" s="155" t="str">
        <f ca="1">IFERROR(INDIRECT(ADDRESS(MATCH(D142,CatModules!C:C,0),2,1,1,"CatModules")),"")</f>
        <v/>
      </c>
      <c r="F142" s="96"/>
      <c r="G142" s="156" t="str">
        <f ca="1">IFERROR(INDIRECT(ADDRESS(MATCH(CONCATENATE(E142,"-",F142),CatInt!K:K,0),3,1,1,"CatInt")),"")</f>
        <v/>
      </c>
      <c r="H142" s="45" t="str">
        <f>IF(F142="","",VLOOKUP(F142,#REF!,2,FALSE))</f>
        <v/>
      </c>
      <c r="I142" s="29"/>
      <c r="J142" s="155" t="e">
        <f t="shared" si="69"/>
        <v>#VALUE!</v>
      </c>
      <c r="K142" s="155" t="e">
        <f t="shared" si="70"/>
        <v>#VALUE!</v>
      </c>
      <c r="L142" s="153"/>
      <c r="M142" s="53"/>
      <c r="N142" s="175">
        <v>0</v>
      </c>
      <c r="O142" s="147"/>
      <c r="P142" s="175">
        <v>0</v>
      </c>
      <c r="Q142" s="30"/>
      <c r="R142" s="149" t="str">
        <f>IFERROR(VLOOKUP(Q142,Setup!D$16:E$25,2,FALSE),"")</f>
        <v/>
      </c>
      <c r="S142" s="51" t="str">
        <f ca="1">IFERROR(IF(OR(I142="",VLOOKUP(I142,CatCostInp!$E$2:$K$88,7,FALSE)=0),"",VLOOKUP(I142,CatCostInp!$E$2:$K$88,7,FALSE)),"")</f>
        <v/>
      </c>
      <c r="T142" s="159" t="e">
        <f>VLOOKUP(U142,#REF!,2,FALSE)</f>
        <v>#REF!</v>
      </c>
      <c r="U142" s="30"/>
      <c r="V142" s="1" t="str">
        <f ca="1">IF(U142=Setup!$C$10,"Grant",IF('PSM Costs'!U142=Setup!$C$11,"Local",IF('PSM Costs'!U142=Setup!$C$12,"Other","")))</f>
        <v/>
      </c>
      <c r="W142" s="34"/>
      <c r="X142" s="36">
        <v>1</v>
      </c>
      <c r="Y142" s="33"/>
      <c r="Z142" s="36" t="str">
        <f t="shared" si="71"/>
        <v/>
      </c>
      <c r="AA142" s="35"/>
      <c r="AB142" s="32" t="str">
        <f t="shared" si="72"/>
        <v/>
      </c>
      <c r="AC142" s="35"/>
      <c r="AD142" s="32" t="str">
        <f t="shared" si="73"/>
        <v/>
      </c>
      <c r="AE142" s="35"/>
      <c r="AF142" s="36" t="str">
        <f t="shared" si="74"/>
        <v/>
      </c>
      <c r="AG142" s="36" t="str">
        <f t="shared" si="75"/>
        <v/>
      </c>
      <c r="AH142" s="36" t="str">
        <f t="shared" si="76"/>
        <v/>
      </c>
      <c r="AI142" s="55"/>
      <c r="AJ142" s="37"/>
      <c r="AK142" s="36">
        <v>1</v>
      </c>
      <c r="AL142" s="35"/>
      <c r="AM142" s="32" t="str">
        <f t="shared" si="77"/>
        <v/>
      </c>
      <c r="AN142" s="35"/>
      <c r="AO142" s="32" t="str">
        <f t="shared" si="78"/>
        <v/>
      </c>
      <c r="AP142" s="35"/>
      <c r="AQ142" s="32" t="str">
        <f t="shared" si="79"/>
        <v/>
      </c>
      <c r="AR142" s="35"/>
      <c r="AS142" s="36" t="str">
        <f t="shared" si="80"/>
        <v/>
      </c>
      <c r="AT142" s="36" t="str">
        <f t="shared" si="81"/>
        <v/>
      </c>
      <c r="AU142" s="36" t="str">
        <f t="shared" si="82"/>
        <v/>
      </c>
      <c r="AV142" s="55"/>
      <c r="AW142" s="34"/>
      <c r="AX142" s="36">
        <v>1</v>
      </c>
      <c r="AY142" s="34"/>
      <c r="AZ142" s="32" t="str">
        <f t="shared" si="83"/>
        <v/>
      </c>
      <c r="BA142" s="34"/>
      <c r="BB142" s="32" t="str">
        <f t="shared" si="84"/>
        <v/>
      </c>
      <c r="BC142" s="34"/>
      <c r="BD142" s="32" t="str">
        <f t="shared" si="85"/>
        <v/>
      </c>
      <c r="BE142" s="35"/>
      <c r="BF142" s="36" t="str">
        <f t="shared" si="86"/>
        <v/>
      </c>
      <c r="BG142" s="36" t="str">
        <f t="shared" si="87"/>
        <v/>
      </c>
      <c r="BH142" s="36" t="str">
        <f t="shared" si="88"/>
        <v/>
      </c>
      <c r="BI142" s="55"/>
      <c r="BJ142" s="34"/>
      <c r="BK142" s="36">
        <v>1</v>
      </c>
      <c r="BL142" s="34"/>
      <c r="BM142" s="32" t="str">
        <f t="shared" si="89"/>
        <v/>
      </c>
      <c r="BN142" s="34"/>
      <c r="BO142" s="32" t="str">
        <f t="shared" si="90"/>
        <v/>
      </c>
      <c r="BP142" s="34"/>
      <c r="BQ142" s="32" t="str">
        <f t="shared" si="91"/>
        <v/>
      </c>
      <c r="BR142" s="34"/>
      <c r="BS142" s="36" t="str">
        <f t="shared" si="92"/>
        <v/>
      </c>
      <c r="BT142" s="36" t="str">
        <f t="shared" si="93"/>
        <v/>
      </c>
      <c r="BU142" s="36" t="str">
        <f t="shared" si="94"/>
        <v/>
      </c>
      <c r="BV142" s="55"/>
      <c r="BW142" s="36" t="str">
        <f t="shared" si="95"/>
        <v/>
      </c>
      <c r="BX142" s="36" t="str">
        <f t="shared" si="95"/>
        <v/>
      </c>
      <c r="BY142" s="31"/>
      <c r="BZ142" s="38"/>
      <c r="CB142" s="120" t="e">
        <f t="shared" ca="1" si="66"/>
        <v>#VALUE!</v>
      </c>
      <c r="CC142" s="2" t="e">
        <f t="shared" ca="1" si="96"/>
        <v>#VALUE!</v>
      </c>
    </row>
    <row r="143" spans="1:81" s="10" customFormat="1" ht="25.15" customHeight="1" x14ac:dyDescent="0.2">
      <c r="A143" s="52" t="str">
        <f t="shared" si="97"/>
        <v/>
      </c>
      <c r="B143" s="157" t="e">
        <f t="shared" ca="1" si="67"/>
        <v>#VALUE!</v>
      </c>
      <c r="C143" s="157" t="e">
        <f t="shared" si="68"/>
        <v>#VALUE!</v>
      </c>
      <c r="D143" s="29"/>
      <c r="E143" s="155" t="str">
        <f ca="1">IFERROR(INDIRECT(ADDRESS(MATCH(D143,CatModules!C:C,0),2,1,1,"CatModules")),"")</f>
        <v/>
      </c>
      <c r="F143" s="96"/>
      <c r="G143" s="156" t="str">
        <f ca="1">IFERROR(INDIRECT(ADDRESS(MATCH(CONCATENATE(E143,"-",F143),CatInt!K:K,0),3,1,1,"CatInt")),"")</f>
        <v/>
      </c>
      <c r="H143" s="45" t="str">
        <f>IF(F143="","",VLOOKUP(F143,#REF!,2,FALSE))</f>
        <v/>
      </c>
      <c r="I143" s="29"/>
      <c r="J143" s="155" t="e">
        <f t="shared" si="69"/>
        <v>#VALUE!</v>
      </c>
      <c r="K143" s="155" t="e">
        <f t="shared" si="70"/>
        <v>#VALUE!</v>
      </c>
      <c r="L143" s="153"/>
      <c r="M143" s="53"/>
      <c r="N143" s="175">
        <v>0</v>
      </c>
      <c r="O143" s="147"/>
      <c r="P143" s="175">
        <v>0</v>
      </c>
      <c r="Q143" s="30"/>
      <c r="R143" s="149" t="str">
        <f>IFERROR(VLOOKUP(Q143,Setup!D$16:E$25,2,FALSE),"")</f>
        <v/>
      </c>
      <c r="S143" s="51" t="str">
        <f ca="1">IFERROR(IF(OR(I143="",VLOOKUP(I143,CatCostInp!$E$2:$K$88,7,FALSE)=0),"",VLOOKUP(I143,CatCostInp!$E$2:$K$88,7,FALSE)),"")</f>
        <v/>
      </c>
      <c r="T143" s="159" t="e">
        <f>VLOOKUP(U143,#REF!,2,FALSE)</f>
        <v>#REF!</v>
      </c>
      <c r="U143" s="30"/>
      <c r="V143" s="1" t="str">
        <f ca="1">IF(U143=Setup!$C$10,"Grant",IF('PSM Costs'!U143=Setup!$C$11,"Local",IF('PSM Costs'!U143=Setup!$C$12,"Other","")))</f>
        <v/>
      </c>
      <c r="W143" s="34"/>
      <c r="X143" s="36">
        <v>1</v>
      </c>
      <c r="Y143" s="33"/>
      <c r="Z143" s="36" t="str">
        <f t="shared" si="71"/>
        <v/>
      </c>
      <c r="AA143" s="35"/>
      <c r="AB143" s="32" t="str">
        <f t="shared" si="72"/>
        <v/>
      </c>
      <c r="AC143" s="35"/>
      <c r="AD143" s="32" t="str">
        <f t="shared" si="73"/>
        <v/>
      </c>
      <c r="AE143" s="35"/>
      <c r="AF143" s="36" t="str">
        <f t="shared" si="74"/>
        <v/>
      </c>
      <c r="AG143" s="36" t="str">
        <f t="shared" si="75"/>
        <v/>
      </c>
      <c r="AH143" s="36" t="str">
        <f t="shared" si="76"/>
        <v/>
      </c>
      <c r="AI143" s="55"/>
      <c r="AJ143" s="37"/>
      <c r="AK143" s="36">
        <v>1</v>
      </c>
      <c r="AL143" s="35"/>
      <c r="AM143" s="32" t="str">
        <f t="shared" si="77"/>
        <v/>
      </c>
      <c r="AN143" s="35"/>
      <c r="AO143" s="32" t="str">
        <f t="shared" si="78"/>
        <v/>
      </c>
      <c r="AP143" s="35"/>
      <c r="AQ143" s="32" t="str">
        <f t="shared" si="79"/>
        <v/>
      </c>
      <c r="AR143" s="35"/>
      <c r="AS143" s="36" t="str">
        <f t="shared" si="80"/>
        <v/>
      </c>
      <c r="AT143" s="36" t="str">
        <f t="shared" si="81"/>
        <v/>
      </c>
      <c r="AU143" s="36" t="str">
        <f t="shared" si="82"/>
        <v/>
      </c>
      <c r="AV143" s="55"/>
      <c r="AW143" s="34"/>
      <c r="AX143" s="36">
        <v>1</v>
      </c>
      <c r="AY143" s="34"/>
      <c r="AZ143" s="32" t="str">
        <f t="shared" si="83"/>
        <v/>
      </c>
      <c r="BA143" s="34"/>
      <c r="BB143" s="32" t="str">
        <f t="shared" si="84"/>
        <v/>
      </c>
      <c r="BC143" s="34"/>
      <c r="BD143" s="32" t="str">
        <f t="shared" si="85"/>
        <v/>
      </c>
      <c r="BE143" s="35"/>
      <c r="BF143" s="36" t="str">
        <f t="shared" si="86"/>
        <v/>
      </c>
      <c r="BG143" s="36" t="str">
        <f t="shared" si="87"/>
        <v/>
      </c>
      <c r="BH143" s="36" t="str">
        <f t="shared" si="88"/>
        <v/>
      </c>
      <c r="BI143" s="55"/>
      <c r="BJ143" s="34"/>
      <c r="BK143" s="36">
        <v>1</v>
      </c>
      <c r="BL143" s="34"/>
      <c r="BM143" s="32" t="str">
        <f t="shared" si="89"/>
        <v/>
      </c>
      <c r="BN143" s="34"/>
      <c r="BO143" s="32" t="str">
        <f t="shared" si="90"/>
        <v/>
      </c>
      <c r="BP143" s="34"/>
      <c r="BQ143" s="32" t="str">
        <f t="shared" si="91"/>
        <v/>
      </c>
      <c r="BR143" s="34"/>
      <c r="BS143" s="36" t="str">
        <f t="shared" si="92"/>
        <v/>
      </c>
      <c r="BT143" s="36" t="str">
        <f t="shared" si="93"/>
        <v/>
      </c>
      <c r="BU143" s="36" t="str">
        <f t="shared" si="94"/>
        <v/>
      </c>
      <c r="BV143" s="55"/>
      <c r="BW143" s="36" t="str">
        <f t="shared" si="95"/>
        <v/>
      </c>
      <c r="BX143" s="36" t="str">
        <f t="shared" si="95"/>
        <v/>
      </c>
      <c r="BY143" s="31"/>
      <c r="BZ143" s="38"/>
      <c r="CB143" s="120" t="e">
        <f t="shared" ca="1" si="66"/>
        <v>#VALUE!</v>
      </c>
      <c r="CC143" s="2" t="e">
        <f t="shared" ca="1" si="96"/>
        <v>#VALUE!</v>
      </c>
    </row>
    <row r="144" spans="1:81" s="10" customFormat="1" ht="25.15" customHeight="1" x14ac:dyDescent="0.2">
      <c r="A144" s="52" t="str">
        <f t="shared" si="97"/>
        <v/>
      </c>
      <c r="B144" s="157" t="e">
        <f t="shared" ca="1" si="67"/>
        <v>#VALUE!</v>
      </c>
      <c r="C144" s="157" t="e">
        <f t="shared" si="68"/>
        <v>#VALUE!</v>
      </c>
      <c r="D144" s="29"/>
      <c r="E144" s="155" t="str">
        <f ca="1">IFERROR(INDIRECT(ADDRESS(MATCH(D144,CatModules!C:C,0),2,1,1,"CatModules")),"")</f>
        <v/>
      </c>
      <c r="F144" s="96"/>
      <c r="G144" s="156" t="str">
        <f ca="1">IFERROR(INDIRECT(ADDRESS(MATCH(CONCATENATE(E144,"-",F144),CatInt!K:K,0),3,1,1,"CatInt")),"")</f>
        <v/>
      </c>
      <c r="H144" s="45" t="str">
        <f>IF(F144="","",VLOOKUP(F144,#REF!,2,FALSE))</f>
        <v/>
      </c>
      <c r="I144" s="29"/>
      <c r="J144" s="155" t="e">
        <f t="shared" si="69"/>
        <v>#VALUE!</v>
      </c>
      <c r="K144" s="155" t="e">
        <f t="shared" si="70"/>
        <v>#VALUE!</v>
      </c>
      <c r="L144" s="153"/>
      <c r="M144" s="53"/>
      <c r="N144" s="175">
        <v>0</v>
      </c>
      <c r="O144" s="147"/>
      <c r="P144" s="175">
        <v>0</v>
      </c>
      <c r="Q144" s="30"/>
      <c r="R144" s="149" t="str">
        <f>IFERROR(VLOOKUP(Q144,Setup!D$16:E$25,2,FALSE),"")</f>
        <v/>
      </c>
      <c r="S144" s="51" t="str">
        <f ca="1">IFERROR(IF(OR(I144="",VLOOKUP(I144,CatCostInp!$E$2:$K$88,7,FALSE)=0),"",VLOOKUP(I144,CatCostInp!$E$2:$K$88,7,FALSE)),"")</f>
        <v/>
      </c>
      <c r="T144" s="159" t="e">
        <f>VLOOKUP(U144,#REF!,2,FALSE)</f>
        <v>#REF!</v>
      </c>
      <c r="U144" s="30"/>
      <c r="V144" s="1" t="str">
        <f ca="1">IF(U144=Setup!$C$10,"Grant",IF('PSM Costs'!U144=Setup!$C$11,"Local",IF('PSM Costs'!U144=Setup!$C$12,"Other","")))</f>
        <v/>
      </c>
      <c r="W144" s="34"/>
      <c r="X144" s="36">
        <v>1</v>
      </c>
      <c r="Y144" s="33"/>
      <c r="Z144" s="36" t="str">
        <f t="shared" si="71"/>
        <v/>
      </c>
      <c r="AA144" s="35"/>
      <c r="AB144" s="32" t="str">
        <f t="shared" si="72"/>
        <v/>
      </c>
      <c r="AC144" s="35"/>
      <c r="AD144" s="32" t="str">
        <f t="shared" si="73"/>
        <v/>
      </c>
      <c r="AE144" s="35"/>
      <c r="AF144" s="36" t="str">
        <f t="shared" si="74"/>
        <v/>
      </c>
      <c r="AG144" s="36" t="str">
        <f t="shared" si="75"/>
        <v/>
      </c>
      <c r="AH144" s="36" t="str">
        <f t="shared" si="76"/>
        <v/>
      </c>
      <c r="AI144" s="55"/>
      <c r="AJ144" s="37"/>
      <c r="AK144" s="36">
        <v>1</v>
      </c>
      <c r="AL144" s="35"/>
      <c r="AM144" s="32" t="str">
        <f t="shared" si="77"/>
        <v/>
      </c>
      <c r="AN144" s="35"/>
      <c r="AO144" s="32" t="str">
        <f t="shared" si="78"/>
        <v/>
      </c>
      <c r="AP144" s="35"/>
      <c r="AQ144" s="32" t="str">
        <f t="shared" si="79"/>
        <v/>
      </c>
      <c r="AR144" s="35"/>
      <c r="AS144" s="36" t="str">
        <f t="shared" si="80"/>
        <v/>
      </c>
      <c r="AT144" s="36" t="str">
        <f t="shared" si="81"/>
        <v/>
      </c>
      <c r="AU144" s="36" t="str">
        <f t="shared" si="82"/>
        <v/>
      </c>
      <c r="AV144" s="55"/>
      <c r="AW144" s="34"/>
      <c r="AX144" s="36">
        <v>1</v>
      </c>
      <c r="AY144" s="34"/>
      <c r="AZ144" s="32" t="str">
        <f t="shared" si="83"/>
        <v/>
      </c>
      <c r="BA144" s="34"/>
      <c r="BB144" s="32" t="str">
        <f t="shared" si="84"/>
        <v/>
      </c>
      <c r="BC144" s="34"/>
      <c r="BD144" s="32" t="str">
        <f t="shared" si="85"/>
        <v/>
      </c>
      <c r="BE144" s="35"/>
      <c r="BF144" s="36" t="str">
        <f t="shared" si="86"/>
        <v/>
      </c>
      <c r="BG144" s="36" t="str">
        <f t="shared" si="87"/>
        <v/>
      </c>
      <c r="BH144" s="36" t="str">
        <f t="shared" si="88"/>
        <v/>
      </c>
      <c r="BI144" s="55"/>
      <c r="BJ144" s="34"/>
      <c r="BK144" s="36">
        <v>1</v>
      </c>
      <c r="BL144" s="34"/>
      <c r="BM144" s="32" t="str">
        <f t="shared" si="89"/>
        <v/>
      </c>
      <c r="BN144" s="34"/>
      <c r="BO144" s="32" t="str">
        <f t="shared" si="90"/>
        <v/>
      </c>
      <c r="BP144" s="34"/>
      <c r="BQ144" s="32" t="str">
        <f t="shared" si="91"/>
        <v/>
      </c>
      <c r="BR144" s="34"/>
      <c r="BS144" s="36" t="str">
        <f t="shared" si="92"/>
        <v/>
      </c>
      <c r="BT144" s="36" t="str">
        <f t="shared" si="93"/>
        <v/>
      </c>
      <c r="BU144" s="36" t="str">
        <f t="shared" si="94"/>
        <v/>
      </c>
      <c r="BV144" s="55"/>
      <c r="BW144" s="36" t="str">
        <f t="shared" si="95"/>
        <v/>
      </c>
      <c r="BX144" s="36" t="str">
        <f t="shared" si="95"/>
        <v/>
      </c>
      <c r="BY144" s="31"/>
      <c r="BZ144" s="38"/>
      <c r="CB144" s="120" t="e">
        <f t="shared" ca="1" si="66"/>
        <v>#VALUE!</v>
      </c>
      <c r="CC144" s="2" t="e">
        <f t="shared" ca="1" si="96"/>
        <v>#VALUE!</v>
      </c>
    </row>
    <row r="145" spans="1:81" s="10" customFormat="1" ht="25.15" customHeight="1" x14ac:dyDescent="0.2">
      <c r="A145" s="52" t="str">
        <f t="shared" si="97"/>
        <v/>
      </c>
      <c r="B145" s="157" t="e">
        <f t="shared" ca="1" si="67"/>
        <v>#VALUE!</v>
      </c>
      <c r="C145" s="157" t="e">
        <f t="shared" si="68"/>
        <v>#VALUE!</v>
      </c>
      <c r="D145" s="29"/>
      <c r="E145" s="155" t="str">
        <f ca="1">IFERROR(INDIRECT(ADDRESS(MATCH(D145,CatModules!C:C,0),2,1,1,"CatModules")),"")</f>
        <v/>
      </c>
      <c r="F145" s="96"/>
      <c r="G145" s="156" t="str">
        <f ca="1">IFERROR(INDIRECT(ADDRESS(MATCH(CONCATENATE(E145,"-",F145),CatInt!K:K,0),3,1,1,"CatInt")),"")</f>
        <v/>
      </c>
      <c r="H145" s="45" t="str">
        <f>IF(F145="","",VLOOKUP(F145,#REF!,2,FALSE))</f>
        <v/>
      </c>
      <c r="I145" s="29"/>
      <c r="J145" s="155" t="e">
        <f t="shared" si="69"/>
        <v>#VALUE!</v>
      </c>
      <c r="K145" s="155" t="e">
        <f t="shared" si="70"/>
        <v>#VALUE!</v>
      </c>
      <c r="L145" s="153"/>
      <c r="M145" s="53"/>
      <c r="N145" s="175">
        <v>0</v>
      </c>
      <c r="O145" s="147"/>
      <c r="P145" s="175">
        <v>0</v>
      </c>
      <c r="Q145" s="30"/>
      <c r="R145" s="149" t="str">
        <f>IFERROR(VLOOKUP(Q145,Setup!D$16:E$25,2,FALSE),"")</f>
        <v/>
      </c>
      <c r="S145" s="51" t="str">
        <f ca="1">IFERROR(IF(OR(I145="",VLOOKUP(I145,CatCostInp!$E$2:$K$88,7,FALSE)=0),"",VLOOKUP(I145,CatCostInp!$E$2:$K$88,7,FALSE)),"")</f>
        <v/>
      </c>
      <c r="T145" s="159" t="e">
        <f>VLOOKUP(U145,#REF!,2,FALSE)</f>
        <v>#REF!</v>
      </c>
      <c r="U145" s="30"/>
      <c r="V145" s="1" t="str">
        <f ca="1">IF(U145=Setup!$C$10,"Grant",IF('PSM Costs'!U145=Setup!$C$11,"Local",IF('PSM Costs'!U145=Setup!$C$12,"Other","")))</f>
        <v/>
      </c>
      <c r="W145" s="34"/>
      <c r="X145" s="36">
        <v>1</v>
      </c>
      <c r="Y145" s="33"/>
      <c r="Z145" s="36" t="str">
        <f t="shared" si="71"/>
        <v/>
      </c>
      <c r="AA145" s="35"/>
      <c r="AB145" s="32" t="str">
        <f t="shared" si="72"/>
        <v/>
      </c>
      <c r="AC145" s="35"/>
      <c r="AD145" s="32" t="str">
        <f t="shared" si="73"/>
        <v/>
      </c>
      <c r="AE145" s="35"/>
      <c r="AF145" s="36" t="str">
        <f t="shared" si="74"/>
        <v/>
      </c>
      <c r="AG145" s="36" t="str">
        <f t="shared" si="75"/>
        <v/>
      </c>
      <c r="AH145" s="36" t="str">
        <f t="shared" si="76"/>
        <v/>
      </c>
      <c r="AI145" s="55"/>
      <c r="AJ145" s="37"/>
      <c r="AK145" s="36">
        <v>1</v>
      </c>
      <c r="AL145" s="35"/>
      <c r="AM145" s="32" t="str">
        <f t="shared" si="77"/>
        <v/>
      </c>
      <c r="AN145" s="35"/>
      <c r="AO145" s="32" t="str">
        <f t="shared" si="78"/>
        <v/>
      </c>
      <c r="AP145" s="35"/>
      <c r="AQ145" s="32" t="str">
        <f t="shared" si="79"/>
        <v/>
      </c>
      <c r="AR145" s="35"/>
      <c r="AS145" s="36" t="str">
        <f t="shared" si="80"/>
        <v/>
      </c>
      <c r="AT145" s="36" t="str">
        <f t="shared" si="81"/>
        <v/>
      </c>
      <c r="AU145" s="36" t="str">
        <f t="shared" si="82"/>
        <v/>
      </c>
      <c r="AV145" s="55"/>
      <c r="AW145" s="34"/>
      <c r="AX145" s="36">
        <v>1</v>
      </c>
      <c r="AY145" s="34"/>
      <c r="AZ145" s="32" t="str">
        <f t="shared" si="83"/>
        <v/>
      </c>
      <c r="BA145" s="34"/>
      <c r="BB145" s="32" t="str">
        <f t="shared" si="84"/>
        <v/>
      </c>
      <c r="BC145" s="34"/>
      <c r="BD145" s="32" t="str">
        <f t="shared" si="85"/>
        <v/>
      </c>
      <c r="BE145" s="35"/>
      <c r="BF145" s="36" t="str">
        <f t="shared" si="86"/>
        <v/>
      </c>
      <c r="BG145" s="36" t="str">
        <f t="shared" si="87"/>
        <v/>
      </c>
      <c r="BH145" s="36" t="str">
        <f t="shared" si="88"/>
        <v/>
      </c>
      <c r="BI145" s="55"/>
      <c r="BJ145" s="34"/>
      <c r="BK145" s="36">
        <v>1</v>
      </c>
      <c r="BL145" s="34"/>
      <c r="BM145" s="32" t="str">
        <f t="shared" si="89"/>
        <v/>
      </c>
      <c r="BN145" s="34"/>
      <c r="BO145" s="32" t="str">
        <f t="shared" si="90"/>
        <v/>
      </c>
      <c r="BP145" s="34"/>
      <c r="BQ145" s="32" t="str">
        <f t="shared" si="91"/>
        <v/>
      </c>
      <c r="BR145" s="34"/>
      <c r="BS145" s="36" t="str">
        <f t="shared" si="92"/>
        <v/>
      </c>
      <c r="BT145" s="36" t="str">
        <f t="shared" si="93"/>
        <v/>
      </c>
      <c r="BU145" s="36" t="str">
        <f t="shared" si="94"/>
        <v/>
      </c>
      <c r="BV145" s="55"/>
      <c r="BW145" s="36" t="str">
        <f t="shared" si="95"/>
        <v/>
      </c>
      <c r="BX145" s="36" t="str">
        <f t="shared" si="95"/>
        <v/>
      </c>
      <c r="BY145" s="31"/>
      <c r="BZ145" s="38"/>
      <c r="CB145" s="120" t="e">
        <f t="shared" ca="1" si="66"/>
        <v>#VALUE!</v>
      </c>
      <c r="CC145" s="2" t="e">
        <f t="shared" ca="1" si="96"/>
        <v>#VALUE!</v>
      </c>
    </row>
    <row r="146" spans="1:81" s="10" customFormat="1" ht="25.15" customHeight="1" x14ac:dyDescent="0.2">
      <c r="A146" s="52" t="str">
        <f t="shared" si="97"/>
        <v/>
      </c>
      <c r="B146" s="157" t="e">
        <f t="shared" ca="1" si="67"/>
        <v>#VALUE!</v>
      </c>
      <c r="C146" s="157" t="e">
        <f t="shared" si="68"/>
        <v>#VALUE!</v>
      </c>
      <c r="D146" s="29"/>
      <c r="E146" s="155" t="str">
        <f ca="1">IFERROR(INDIRECT(ADDRESS(MATCH(D146,CatModules!C:C,0),2,1,1,"CatModules")),"")</f>
        <v/>
      </c>
      <c r="F146" s="96"/>
      <c r="G146" s="156" t="str">
        <f ca="1">IFERROR(INDIRECT(ADDRESS(MATCH(CONCATENATE(E146,"-",F146),CatInt!K:K,0),3,1,1,"CatInt")),"")</f>
        <v/>
      </c>
      <c r="H146" s="45" t="str">
        <f>IF(F146="","",VLOOKUP(F146,#REF!,2,FALSE))</f>
        <v/>
      </c>
      <c r="I146" s="29"/>
      <c r="J146" s="155" t="e">
        <f t="shared" si="69"/>
        <v>#VALUE!</v>
      </c>
      <c r="K146" s="155" t="e">
        <f t="shared" si="70"/>
        <v>#VALUE!</v>
      </c>
      <c r="L146" s="153"/>
      <c r="M146" s="53"/>
      <c r="N146" s="175">
        <v>0</v>
      </c>
      <c r="O146" s="147"/>
      <c r="P146" s="175">
        <v>0</v>
      </c>
      <c r="Q146" s="30"/>
      <c r="R146" s="149" t="str">
        <f>IFERROR(VLOOKUP(Q146,Setup!D$16:E$25,2,FALSE),"")</f>
        <v/>
      </c>
      <c r="S146" s="51" t="str">
        <f ca="1">IFERROR(IF(OR(I146="",VLOOKUP(I146,CatCostInp!$E$2:$K$88,7,FALSE)=0),"",VLOOKUP(I146,CatCostInp!$E$2:$K$88,7,FALSE)),"")</f>
        <v/>
      </c>
      <c r="T146" s="159" t="e">
        <f>VLOOKUP(U146,#REF!,2,FALSE)</f>
        <v>#REF!</v>
      </c>
      <c r="U146" s="30"/>
      <c r="V146" s="1" t="str">
        <f ca="1">IF(U146=Setup!$C$10,"Grant",IF('PSM Costs'!U146=Setup!$C$11,"Local",IF('PSM Costs'!U146=Setup!$C$12,"Other","")))</f>
        <v/>
      </c>
      <c r="W146" s="34"/>
      <c r="X146" s="36">
        <v>1</v>
      </c>
      <c r="Y146" s="33"/>
      <c r="Z146" s="36" t="str">
        <f t="shared" si="71"/>
        <v/>
      </c>
      <c r="AA146" s="35"/>
      <c r="AB146" s="32" t="str">
        <f t="shared" si="72"/>
        <v/>
      </c>
      <c r="AC146" s="35"/>
      <c r="AD146" s="32" t="str">
        <f t="shared" si="73"/>
        <v/>
      </c>
      <c r="AE146" s="35"/>
      <c r="AF146" s="36" t="str">
        <f t="shared" si="74"/>
        <v/>
      </c>
      <c r="AG146" s="36" t="str">
        <f t="shared" si="75"/>
        <v/>
      </c>
      <c r="AH146" s="36" t="str">
        <f t="shared" si="76"/>
        <v/>
      </c>
      <c r="AI146" s="55"/>
      <c r="AJ146" s="37"/>
      <c r="AK146" s="36">
        <v>1</v>
      </c>
      <c r="AL146" s="35"/>
      <c r="AM146" s="32" t="str">
        <f t="shared" si="77"/>
        <v/>
      </c>
      <c r="AN146" s="35"/>
      <c r="AO146" s="32" t="str">
        <f t="shared" si="78"/>
        <v/>
      </c>
      <c r="AP146" s="35"/>
      <c r="AQ146" s="32" t="str">
        <f t="shared" si="79"/>
        <v/>
      </c>
      <c r="AR146" s="35"/>
      <c r="AS146" s="36" t="str">
        <f t="shared" si="80"/>
        <v/>
      </c>
      <c r="AT146" s="36" t="str">
        <f t="shared" si="81"/>
        <v/>
      </c>
      <c r="AU146" s="36" t="str">
        <f t="shared" si="82"/>
        <v/>
      </c>
      <c r="AV146" s="55"/>
      <c r="AW146" s="34"/>
      <c r="AX146" s="36">
        <v>1</v>
      </c>
      <c r="AY146" s="34"/>
      <c r="AZ146" s="32" t="str">
        <f t="shared" si="83"/>
        <v/>
      </c>
      <c r="BA146" s="34"/>
      <c r="BB146" s="32" t="str">
        <f t="shared" si="84"/>
        <v/>
      </c>
      <c r="BC146" s="34"/>
      <c r="BD146" s="32" t="str">
        <f t="shared" si="85"/>
        <v/>
      </c>
      <c r="BE146" s="35"/>
      <c r="BF146" s="36" t="str">
        <f t="shared" si="86"/>
        <v/>
      </c>
      <c r="BG146" s="36" t="str">
        <f t="shared" si="87"/>
        <v/>
      </c>
      <c r="BH146" s="36" t="str">
        <f t="shared" si="88"/>
        <v/>
      </c>
      <c r="BI146" s="55"/>
      <c r="BJ146" s="34"/>
      <c r="BK146" s="36">
        <v>1</v>
      </c>
      <c r="BL146" s="34"/>
      <c r="BM146" s="32" t="str">
        <f t="shared" si="89"/>
        <v/>
      </c>
      <c r="BN146" s="34"/>
      <c r="BO146" s="32" t="str">
        <f t="shared" si="90"/>
        <v/>
      </c>
      <c r="BP146" s="34"/>
      <c r="BQ146" s="32" t="str">
        <f t="shared" si="91"/>
        <v/>
      </c>
      <c r="BR146" s="34"/>
      <c r="BS146" s="36" t="str">
        <f t="shared" si="92"/>
        <v/>
      </c>
      <c r="BT146" s="36" t="str">
        <f t="shared" si="93"/>
        <v/>
      </c>
      <c r="BU146" s="36" t="str">
        <f t="shared" si="94"/>
        <v/>
      </c>
      <c r="BV146" s="55"/>
      <c r="BW146" s="36" t="str">
        <f t="shared" si="95"/>
        <v/>
      </c>
      <c r="BX146" s="36" t="str">
        <f t="shared" si="95"/>
        <v/>
      </c>
      <c r="BY146" s="31"/>
      <c r="BZ146" s="38"/>
      <c r="CB146" s="120" t="e">
        <f t="shared" ca="1" si="66"/>
        <v>#VALUE!</v>
      </c>
      <c r="CC146" s="2" t="e">
        <f t="shared" ca="1" si="96"/>
        <v>#VALUE!</v>
      </c>
    </row>
    <row r="147" spans="1:81" s="10" customFormat="1" ht="25.15" customHeight="1" x14ac:dyDescent="0.2">
      <c r="A147" s="52" t="str">
        <f t="shared" si="97"/>
        <v/>
      </c>
      <c r="B147" s="157" t="e">
        <f t="shared" ca="1" si="67"/>
        <v>#VALUE!</v>
      </c>
      <c r="C147" s="157" t="e">
        <f t="shared" si="68"/>
        <v>#VALUE!</v>
      </c>
      <c r="D147" s="29"/>
      <c r="E147" s="155" t="str">
        <f ca="1">IFERROR(INDIRECT(ADDRESS(MATCH(D147,CatModules!C:C,0),2,1,1,"CatModules")),"")</f>
        <v/>
      </c>
      <c r="F147" s="96"/>
      <c r="G147" s="156" t="str">
        <f ca="1">IFERROR(INDIRECT(ADDRESS(MATCH(CONCATENATE(E147,"-",F147),CatInt!K:K,0),3,1,1,"CatInt")),"")</f>
        <v/>
      </c>
      <c r="H147" s="45" t="str">
        <f>IF(F147="","",VLOOKUP(F147,#REF!,2,FALSE))</f>
        <v/>
      </c>
      <c r="I147" s="29"/>
      <c r="J147" s="155" t="e">
        <f t="shared" si="69"/>
        <v>#VALUE!</v>
      </c>
      <c r="K147" s="155" t="e">
        <f t="shared" si="70"/>
        <v>#VALUE!</v>
      </c>
      <c r="L147" s="153"/>
      <c r="M147" s="53"/>
      <c r="N147" s="175">
        <v>0</v>
      </c>
      <c r="O147" s="147"/>
      <c r="P147" s="175">
        <v>0</v>
      </c>
      <c r="Q147" s="30"/>
      <c r="R147" s="149" t="str">
        <f>IFERROR(VLOOKUP(Q147,Setup!D$16:E$25,2,FALSE),"")</f>
        <v/>
      </c>
      <c r="S147" s="51" t="str">
        <f ca="1">IFERROR(IF(OR(I147="",VLOOKUP(I147,CatCostInp!$E$2:$K$88,7,FALSE)=0),"",VLOOKUP(I147,CatCostInp!$E$2:$K$88,7,FALSE)),"")</f>
        <v/>
      </c>
      <c r="T147" s="159" t="e">
        <f>VLOOKUP(U147,#REF!,2,FALSE)</f>
        <v>#REF!</v>
      </c>
      <c r="U147" s="30"/>
      <c r="V147" s="1" t="str">
        <f ca="1">IF(U147=Setup!$C$10,"Grant",IF('PSM Costs'!U147=Setup!$C$11,"Local",IF('PSM Costs'!U147=Setup!$C$12,"Other","")))</f>
        <v/>
      </c>
      <c r="W147" s="34"/>
      <c r="X147" s="36">
        <v>1</v>
      </c>
      <c r="Y147" s="33"/>
      <c r="Z147" s="36" t="str">
        <f t="shared" si="71"/>
        <v/>
      </c>
      <c r="AA147" s="35"/>
      <c r="AB147" s="32" t="str">
        <f t="shared" si="72"/>
        <v/>
      </c>
      <c r="AC147" s="35"/>
      <c r="AD147" s="32" t="str">
        <f t="shared" si="73"/>
        <v/>
      </c>
      <c r="AE147" s="35"/>
      <c r="AF147" s="36" t="str">
        <f t="shared" si="74"/>
        <v/>
      </c>
      <c r="AG147" s="36" t="str">
        <f t="shared" si="75"/>
        <v/>
      </c>
      <c r="AH147" s="36" t="str">
        <f t="shared" si="76"/>
        <v/>
      </c>
      <c r="AI147" s="55"/>
      <c r="AJ147" s="37"/>
      <c r="AK147" s="36">
        <v>1</v>
      </c>
      <c r="AL147" s="35"/>
      <c r="AM147" s="32" t="str">
        <f t="shared" si="77"/>
        <v/>
      </c>
      <c r="AN147" s="35"/>
      <c r="AO147" s="32" t="str">
        <f t="shared" si="78"/>
        <v/>
      </c>
      <c r="AP147" s="35"/>
      <c r="AQ147" s="32" t="str">
        <f t="shared" si="79"/>
        <v/>
      </c>
      <c r="AR147" s="35"/>
      <c r="AS147" s="36" t="str">
        <f t="shared" si="80"/>
        <v/>
      </c>
      <c r="AT147" s="36" t="str">
        <f t="shared" si="81"/>
        <v/>
      </c>
      <c r="AU147" s="36" t="str">
        <f t="shared" si="82"/>
        <v/>
      </c>
      <c r="AV147" s="55"/>
      <c r="AW147" s="34"/>
      <c r="AX147" s="36">
        <v>1</v>
      </c>
      <c r="AY147" s="34"/>
      <c r="AZ147" s="32" t="str">
        <f t="shared" si="83"/>
        <v/>
      </c>
      <c r="BA147" s="34"/>
      <c r="BB147" s="32" t="str">
        <f t="shared" si="84"/>
        <v/>
      </c>
      <c r="BC147" s="34"/>
      <c r="BD147" s="32" t="str">
        <f t="shared" si="85"/>
        <v/>
      </c>
      <c r="BE147" s="35"/>
      <c r="BF147" s="36" t="str">
        <f t="shared" si="86"/>
        <v/>
      </c>
      <c r="BG147" s="36" t="str">
        <f t="shared" si="87"/>
        <v/>
      </c>
      <c r="BH147" s="36" t="str">
        <f t="shared" si="88"/>
        <v/>
      </c>
      <c r="BI147" s="55"/>
      <c r="BJ147" s="34"/>
      <c r="BK147" s="36">
        <v>1</v>
      </c>
      <c r="BL147" s="34"/>
      <c r="BM147" s="32" t="str">
        <f t="shared" si="89"/>
        <v/>
      </c>
      <c r="BN147" s="34"/>
      <c r="BO147" s="32" t="str">
        <f t="shared" si="90"/>
        <v/>
      </c>
      <c r="BP147" s="34"/>
      <c r="BQ147" s="32" t="str">
        <f t="shared" si="91"/>
        <v/>
      </c>
      <c r="BR147" s="34"/>
      <c r="BS147" s="36" t="str">
        <f t="shared" si="92"/>
        <v/>
      </c>
      <c r="BT147" s="36" t="str">
        <f t="shared" si="93"/>
        <v/>
      </c>
      <c r="BU147" s="36" t="str">
        <f t="shared" si="94"/>
        <v/>
      </c>
      <c r="BV147" s="55"/>
      <c r="BW147" s="36" t="str">
        <f t="shared" si="95"/>
        <v/>
      </c>
      <c r="BX147" s="36" t="str">
        <f t="shared" si="95"/>
        <v/>
      </c>
      <c r="BY147" s="31"/>
      <c r="BZ147" s="38"/>
      <c r="CB147" s="120" t="e">
        <f t="shared" ca="1" si="66"/>
        <v>#VALUE!</v>
      </c>
      <c r="CC147" s="2" t="e">
        <f t="shared" ca="1" si="96"/>
        <v>#VALUE!</v>
      </c>
    </row>
    <row r="148" spans="1:81" s="10" customFormat="1" ht="25.15" customHeight="1" x14ac:dyDescent="0.2">
      <c r="A148" s="52" t="str">
        <f t="shared" si="97"/>
        <v/>
      </c>
      <c r="B148" s="157" t="e">
        <f t="shared" ca="1" si="67"/>
        <v>#VALUE!</v>
      </c>
      <c r="C148" s="157" t="e">
        <f t="shared" si="68"/>
        <v>#VALUE!</v>
      </c>
      <c r="D148" s="29"/>
      <c r="E148" s="155" t="str">
        <f ca="1">IFERROR(INDIRECT(ADDRESS(MATCH(D148,CatModules!C:C,0),2,1,1,"CatModules")),"")</f>
        <v/>
      </c>
      <c r="F148" s="96"/>
      <c r="G148" s="156" t="str">
        <f ca="1">IFERROR(INDIRECT(ADDRESS(MATCH(CONCATENATE(E148,"-",F148),CatInt!K:K,0),3,1,1,"CatInt")),"")</f>
        <v/>
      </c>
      <c r="H148" s="45" t="str">
        <f>IF(F148="","",VLOOKUP(F148,#REF!,2,FALSE))</f>
        <v/>
      </c>
      <c r="I148" s="29"/>
      <c r="J148" s="155" t="e">
        <f t="shared" si="69"/>
        <v>#VALUE!</v>
      </c>
      <c r="K148" s="155" t="e">
        <f t="shared" si="70"/>
        <v>#VALUE!</v>
      </c>
      <c r="L148" s="153"/>
      <c r="M148" s="53"/>
      <c r="N148" s="175">
        <v>0</v>
      </c>
      <c r="O148" s="147"/>
      <c r="P148" s="175">
        <v>0</v>
      </c>
      <c r="Q148" s="30"/>
      <c r="R148" s="149" t="str">
        <f>IFERROR(VLOOKUP(Q148,Setup!D$16:E$25,2,FALSE),"")</f>
        <v/>
      </c>
      <c r="S148" s="51" t="str">
        <f ca="1">IFERROR(IF(OR(I148="",VLOOKUP(I148,CatCostInp!$E$2:$K$88,7,FALSE)=0),"",VLOOKUP(I148,CatCostInp!$E$2:$K$88,7,FALSE)),"")</f>
        <v/>
      </c>
      <c r="T148" s="159" t="e">
        <f>VLOOKUP(U148,#REF!,2,FALSE)</f>
        <v>#REF!</v>
      </c>
      <c r="U148" s="30"/>
      <c r="V148" s="1" t="str">
        <f ca="1">IF(U148=Setup!$C$10,"Grant",IF('PSM Costs'!U148=Setup!$C$11,"Local",IF('PSM Costs'!U148=Setup!$C$12,"Other","")))</f>
        <v/>
      </c>
      <c r="W148" s="34"/>
      <c r="X148" s="36">
        <v>1</v>
      </c>
      <c r="Y148" s="33"/>
      <c r="Z148" s="36" t="str">
        <f t="shared" si="71"/>
        <v/>
      </c>
      <c r="AA148" s="35"/>
      <c r="AB148" s="32" t="str">
        <f t="shared" si="72"/>
        <v/>
      </c>
      <c r="AC148" s="35"/>
      <c r="AD148" s="32" t="str">
        <f t="shared" si="73"/>
        <v/>
      </c>
      <c r="AE148" s="35"/>
      <c r="AF148" s="36" t="str">
        <f t="shared" si="74"/>
        <v/>
      </c>
      <c r="AG148" s="36" t="str">
        <f t="shared" si="75"/>
        <v/>
      </c>
      <c r="AH148" s="36" t="str">
        <f t="shared" si="76"/>
        <v/>
      </c>
      <c r="AI148" s="55"/>
      <c r="AJ148" s="37"/>
      <c r="AK148" s="36">
        <v>1</v>
      </c>
      <c r="AL148" s="35"/>
      <c r="AM148" s="32" t="str">
        <f t="shared" si="77"/>
        <v/>
      </c>
      <c r="AN148" s="35"/>
      <c r="AO148" s="32" t="str">
        <f t="shared" si="78"/>
        <v/>
      </c>
      <c r="AP148" s="35"/>
      <c r="AQ148" s="32" t="str">
        <f t="shared" si="79"/>
        <v/>
      </c>
      <c r="AR148" s="35"/>
      <c r="AS148" s="36" t="str">
        <f t="shared" si="80"/>
        <v/>
      </c>
      <c r="AT148" s="36" t="str">
        <f t="shared" si="81"/>
        <v/>
      </c>
      <c r="AU148" s="36" t="str">
        <f t="shared" si="82"/>
        <v/>
      </c>
      <c r="AV148" s="55"/>
      <c r="AW148" s="34"/>
      <c r="AX148" s="36">
        <v>1</v>
      </c>
      <c r="AY148" s="34"/>
      <c r="AZ148" s="32" t="str">
        <f t="shared" si="83"/>
        <v/>
      </c>
      <c r="BA148" s="34"/>
      <c r="BB148" s="32" t="str">
        <f t="shared" si="84"/>
        <v/>
      </c>
      <c r="BC148" s="34"/>
      <c r="BD148" s="32" t="str">
        <f t="shared" si="85"/>
        <v/>
      </c>
      <c r="BE148" s="35"/>
      <c r="BF148" s="36" t="str">
        <f t="shared" si="86"/>
        <v/>
      </c>
      <c r="BG148" s="36" t="str">
        <f t="shared" si="87"/>
        <v/>
      </c>
      <c r="BH148" s="36" t="str">
        <f t="shared" si="88"/>
        <v/>
      </c>
      <c r="BI148" s="55"/>
      <c r="BJ148" s="34"/>
      <c r="BK148" s="36">
        <v>1</v>
      </c>
      <c r="BL148" s="34"/>
      <c r="BM148" s="32" t="str">
        <f t="shared" si="89"/>
        <v/>
      </c>
      <c r="BN148" s="34"/>
      <c r="BO148" s="32" t="str">
        <f t="shared" si="90"/>
        <v/>
      </c>
      <c r="BP148" s="34"/>
      <c r="BQ148" s="32" t="str">
        <f t="shared" si="91"/>
        <v/>
      </c>
      <c r="BR148" s="34"/>
      <c r="BS148" s="36" t="str">
        <f t="shared" si="92"/>
        <v/>
      </c>
      <c r="BT148" s="36" t="str">
        <f t="shared" si="93"/>
        <v/>
      </c>
      <c r="BU148" s="36" t="str">
        <f t="shared" si="94"/>
        <v/>
      </c>
      <c r="BV148" s="55"/>
      <c r="BW148" s="36" t="str">
        <f t="shared" si="95"/>
        <v/>
      </c>
      <c r="BX148" s="36" t="str">
        <f t="shared" si="95"/>
        <v/>
      </c>
      <c r="BY148" s="31"/>
      <c r="BZ148" s="38"/>
      <c r="CB148" s="120" t="e">
        <f t="shared" ca="1" si="66"/>
        <v>#VALUE!</v>
      </c>
      <c r="CC148" s="2" t="e">
        <f t="shared" ca="1" si="96"/>
        <v>#VALUE!</v>
      </c>
    </row>
    <row r="149" spans="1:81" s="10" customFormat="1" ht="25.15" customHeight="1" x14ac:dyDescent="0.2">
      <c r="A149" s="52" t="str">
        <f t="shared" si="97"/>
        <v/>
      </c>
      <c r="B149" s="157" t="e">
        <f t="shared" ca="1" si="67"/>
        <v>#VALUE!</v>
      </c>
      <c r="C149" s="157" t="e">
        <f t="shared" si="68"/>
        <v>#VALUE!</v>
      </c>
      <c r="D149" s="29"/>
      <c r="E149" s="155" t="str">
        <f ca="1">IFERROR(INDIRECT(ADDRESS(MATCH(D149,CatModules!C:C,0),2,1,1,"CatModules")),"")</f>
        <v/>
      </c>
      <c r="F149" s="96"/>
      <c r="G149" s="156" t="str">
        <f ca="1">IFERROR(INDIRECT(ADDRESS(MATCH(CONCATENATE(E149,"-",F149),CatInt!K:K,0),3,1,1,"CatInt")),"")</f>
        <v/>
      </c>
      <c r="H149" s="45" t="str">
        <f>IF(F149="","",VLOOKUP(F149,#REF!,2,FALSE))</f>
        <v/>
      </c>
      <c r="I149" s="29"/>
      <c r="J149" s="155" t="e">
        <f t="shared" si="69"/>
        <v>#VALUE!</v>
      </c>
      <c r="K149" s="155" t="e">
        <f t="shared" si="70"/>
        <v>#VALUE!</v>
      </c>
      <c r="L149" s="153"/>
      <c r="M149" s="53"/>
      <c r="N149" s="175">
        <v>0</v>
      </c>
      <c r="O149" s="147"/>
      <c r="P149" s="175">
        <v>0</v>
      </c>
      <c r="Q149" s="30"/>
      <c r="R149" s="149" t="str">
        <f>IFERROR(VLOOKUP(Q149,Setup!D$16:E$25,2,FALSE),"")</f>
        <v/>
      </c>
      <c r="S149" s="51" t="str">
        <f ca="1">IFERROR(IF(OR(I149="",VLOOKUP(I149,CatCostInp!$E$2:$K$88,7,FALSE)=0),"",VLOOKUP(I149,CatCostInp!$E$2:$K$88,7,FALSE)),"")</f>
        <v/>
      </c>
      <c r="T149" s="159" t="e">
        <f>VLOOKUP(U149,#REF!,2,FALSE)</f>
        <v>#REF!</v>
      </c>
      <c r="U149" s="30"/>
      <c r="V149" s="1" t="str">
        <f ca="1">IF(U149=Setup!$C$10,"Grant",IF('PSM Costs'!U149=Setup!$C$11,"Local",IF('PSM Costs'!U149=Setup!$C$12,"Other","")))</f>
        <v/>
      </c>
      <c r="W149" s="34"/>
      <c r="X149" s="36">
        <v>1</v>
      </c>
      <c r="Y149" s="33"/>
      <c r="Z149" s="36" t="str">
        <f t="shared" si="71"/>
        <v/>
      </c>
      <c r="AA149" s="35"/>
      <c r="AB149" s="32" t="str">
        <f t="shared" si="72"/>
        <v/>
      </c>
      <c r="AC149" s="35"/>
      <c r="AD149" s="32" t="str">
        <f t="shared" si="73"/>
        <v/>
      </c>
      <c r="AE149" s="35"/>
      <c r="AF149" s="36" t="str">
        <f t="shared" si="74"/>
        <v/>
      </c>
      <c r="AG149" s="36" t="str">
        <f t="shared" si="75"/>
        <v/>
      </c>
      <c r="AH149" s="36" t="str">
        <f t="shared" si="76"/>
        <v/>
      </c>
      <c r="AI149" s="55"/>
      <c r="AJ149" s="37"/>
      <c r="AK149" s="36">
        <v>1</v>
      </c>
      <c r="AL149" s="35"/>
      <c r="AM149" s="32" t="str">
        <f t="shared" si="77"/>
        <v/>
      </c>
      <c r="AN149" s="35"/>
      <c r="AO149" s="32" t="str">
        <f t="shared" si="78"/>
        <v/>
      </c>
      <c r="AP149" s="35"/>
      <c r="AQ149" s="32" t="str">
        <f t="shared" si="79"/>
        <v/>
      </c>
      <c r="AR149" s="35"/>
      <c r="AS149" s="36" t="str">
        <f t="shared" si="80"/>
        <v/>
      </c>
      <c r="AT149" s="36" t="str">
        <f t="shared" si="81"/>
        <v/>
      </c>
      <c r="AU149" s="36" t="str">
        <f t="shared" si="82"/>
        <v/>
      </c>
      <c r="AV149" s="55"/>
      <c r="AW149" s="34"/>
      <c r="AX149" s="36">
        <v>1</v>
      </c>
      <c r="AY149" s="34"/>
      <c r="AZ149" s="32" t="str">
        <f t="shared" si="83"/>
        <v/>
      </c>
      <c r="BA149" s="34"/>
      <c r="BB149" s="32" t="str">
        <f t="shared" si="84"/>
        <v/>
      </c>
      <c r="BC149" s="34"/>
      <c r="BD149" s="32" t="str">
        <f t="shared" si="85"/>
        <v/>
      </c>
      <c r="BE149" s="35"/>
      <c r="BF149" s="36" t="str">
        <f t="shared" si="86"/>
        <v/>
      </c>
      <c r="BG149" s="36" t="str">
        <f t="shared" si="87"/>
        <v/>
      </c>
      <c r="BH149" s="36" t="str">
        <f t="shared" si="88"/>
        <v/>
      </c>
      <c r="BI149" s="55"/>
      <c r="BJ149" s="34"/>
      <c r="BK149" s="36">
        <v>1</v>
      </c>
      <c r="BL149" s="34"/>
      <c r="BM149" s="32" t="str">
        <f t="shared" si="89"/>
        <v/>
      </c>
      <c r="BN149" s="34"/>
      <c r="BO149" s="32" t="str">
        <f t="shared" si="90"/>
        <v/>
      </c>
      <c r="BP149" s="34"/>
      <c r="BQ149" s="32" t="str">
        <f t="shared" si="91"/>
        <v/>
      </c>
      <c r="BR149" s="34"/>
      <c r="BS149" s="36" t="str">
        <f t="shared" si="92"/>
        <v/>
      </c>
      <c r="BT149" s="36" t="str">
        <f t="shared" si="93"/>
        <v/>
      </c>
      <c r="BU149" s="36" t="str">
        <f t="shared" si="94"/>
        <v/>
      </c>
      <c r="BV149" s="55"/>
      <c r="BW149" s="36" t="str">
        <f t="shared" si="95"/>
        <v/>
      </c>
      <c r="BX149" s="36" t="str">
        <f t="shared" si="95"/>
        <v/>
      </c>
      <c r="BY149" s="31"/>
      <c r="BZ149" s="38"/>
      <c r="CB149" s="120" t="e">
        <f t="shared" ca="1" si="66"/>
        <v>#VALUE!</v>
      </c>
      <c r="CC149" s="2" t="e">
        <f t="shared" ca="1" si="96"/>
        <v>#VALUE!</v>
      </c>
    </row>
    <row r="150" spans="1:81" s="10" customFormat="1" ht="25.15" customHeight="1" x14ac:dyDescent="0.2">
      <c r="A150" s="52" t="str">
        <f t="shared" si="97"/>
        <v/>
      </c>
      <c r="B150" s="157" t="e">
        <f t="shared" ca="1" si="67"/>
        <v>#VALUE!</v>
      </c>
      <c r="C150" s="157" t="e">
        <f t="shared" si="68"/>
        <v>#VALUE!</v>
      </c>
      <c r="D150" s="29"/>
      <c r="E150" s="155" t="str">
        <f ca="1">IFERROR(INDIRECT(ADDRESS(MATCH(D150,CatModules!C:C,0),2,1,1,"CatModules")),"")</f>
        <v/>
      </c>
      <c r="F150" s="96"/>
      <c r="G150" s="156" t="str">
        <f ca="1">IFERROR(INDIRECT(ADDRESS(MATCH(CONCATENATE(E150,"-",F150),CatInt!K:K,0),3,1,1,"CatInt")),"")</f>
        <v/>
      </c>
      <c r="H150" s="45" t="str">
        <f>IF(F150="","",VLOOKUP(F150,#REF!,2,FALSE))</f>
        <v/>
      </c>
      <c r="I150" s="29"/>
      <c r="J150" s="155" t="e">
        <f t="shared" si="69"/>
        <v>#VALUE!</v>
      </c>
      <c r="K150" s="155" t="e">
        <f t="shared" si="70"/>
        <v>#VALUE!</v>
      </c>
      <c r="L150" s="153"/>
      <c r="M150" s="53"/>
      <c r="N150" s="175">
        <v>0</v>
      </c>
      <c r="O150" s="147"/>
      <c r="P150" s="175">
        <v>0</v>
      </c>
      <c r="Q150" s="30"/>
      <c r="R150" s="149" t="str">
        <f>IFERROR(VLOOKUP(Q150,Setup!D$16:E$25,2,FALSE),"")</f>
        <v/>
      </c>
      <c r="S150" s="51" t="str">
        <f ca="1">IFERROR(IF(OR(I150="",VLOOKUP(I150,CatCostInp!$E$2:$K$88,7,FALSE)=0),"",VLOOKUP(I150,CatCostInp!$E$2:$K$88,7,FALSE)),"")</f>
        <v/>
      </c>
      <c r="T150" s="159" t="e">
        <f>VLOOKUP(U150,#REF!,2,FALSE)</f>
        <v>#REF!</v>
      </c>
      <c r="U150" s="30"/>
      <c r="V150" s="1" t="str">
        <f ca="1">IF(U150=Setup!$C$10,"Grant",IF('PSM Costs'!U150=Setup!$C$11,"Local",IF('PSM Costs'!U150=Setup!$C$12,"Other","")))</f>
        <v/>
      </c>
      <c r="W150" s="34"/>
      <c r="X150" s="36">
        <v>1</v>
      </c>
      <c r="Y150" s="33"/>
      <c r="Z150" s="36" t="str">
        <f t="shared" si="71"/>
        <v/>
      </c>
      <c r="AA150" s="35"/>
      <c r="AB150" s="32" t="str">
        <f t="shared" si="72"/>
        <v/>
      </c>
      <c r="AC150" s="35"/>
      <c r="AD150" s="32" t="str">
        <f t="shared" si="73"/>
        <v/>
      </c>
      <c r="AE150" s="35"/>
      <c r="AF150" s="36" t="str">
        <f t="shared" si="74"/>
        <v/>
      </c>
      <c r="AG150" s="36" t="str">
        <f t="shared" si="75"/>
        <v/>
      </c>
      <c r="AH150" s="36" t="str">
        <f t="shared" si="76"/>
        <v/>
      </c>
      <c r="AI150" s="55"/>
      <c r="AJ150" s="37"/>
      <c r="AK150" s="36">
        <v>1</v>
      </c>
      <c r="AL150" s="35"/>
      <c r="AM150" s="32" t="str">
        <f t="shared" si="77"/>
        <v/>
      </c>
      <c r="AN150" s="35"/>
      <c r="AO150" s="32" t="str">
        <f t="shared" si="78"/>
        <v/>
      </c>
      <c r="AP150" s="35"/>
      <c r="AQ150" s="32" t="str">
        <f t="shared" si="79"/>
        <v/>
      </c>
      <c r="AR150" s="35"/>
      <c r="AS150" s="36" t="str">
        <f t="shared" si="80"/>
        <v/>
      </c>
      <c r="AT150" s="36" t="str">
        <f t="shared" si="81"/>
        <v/>
      </c>
      <c r="AU150" s="36" t="str">
        <f t="shared" si="82"/>
        <v/>
      </c>
      <c r="AV150" s="55"/>
      <c r="AW150" s="34"/>
      <c r="AX150" s="36">
        <v>1</v>
      </c>
      <c r="AY150" s="34"/>
      <c r="AZ150" s="32" t="str">
        <f t="shared" si="83"/>
        <v/>
      </c>
      <c r="BA150" s="34"/>
      <c r="BB150" s="32" t="str">
        <f t="shared" si="84"/>
        <v/>
      </c>
      <c r="BC150" s="34"/>
      <c r="BD150" s="32" t="str">
        <f t="shared" si="85"/>
        <v/>
      </c>
      <c r="BE150" s="35"/>
      <c r="BF150" s="36" t="str">
        <f t="shared" si="86"/>
        <v/>
      </c>
      <c r="BG150" s="36" t="str">
        <f t="shared" si="87"/>
        <v/>
      </c>
      <c r="BH150" s="36" t="str">
        <f t="shared" si="88"/>
        <v/>
      </c>
      <c r="BI150" s="55"/>
      <c r="BJ150" s="34"/>
      <c r="BK150" s="36">
        <v>1</v>
      </c>
      <c r="BL150" s="34"/>
      <c r="BM150" s="32" t="str">
        <f t="shared" si="89"/>
        <v/>
      </c>
      <c r="BN150" s="34"/>
      <c r="BO150" s="32" t="str">
        <f t="shared" si="90"/>
        <v/>
      </c>
      <c r="BP150" s="34"/>
      <c r="BQ150" s="32" t="str">
        <f t="shared" si="91"/>
        <v/>
      </c>
      <c r="BR150" s="34"/>
      <c r="BS150" s="36" t="str">
        <f t="shared" si="92"/>
        <v/>
      </c>
      <c r="BT150" s="36" t="str">
        <f t="shared" si="93"/>
        <v/>
      </c>
      <c r="BU150" s="36" t="str">
        <f t="shared" si="94"/>
        <v/>
      </c>
      <c r="BV150" s="55"/>
      <c r="BW150" s="36" t="str">
        <f t="shared" si="95"/>
        <v/>
      </c>
      <c r="BX150" s="36" t="str">
        <f t="shared" si="95"/>
        <v/>
      </c>
      <c r="BY150" s="31"/>
      <c r="BZ150" s="38"/>
      <c r="CB150" s="120" t="e">
        <f t="shared" ca="1" si="66"/>
        <v>#VALUE!</v>
      </c>
      <c r="CC150" s="2" t="e">
        <f t="shared" ca="1" si="96"/>
        <v>#VALUE!</v>
      </c>
    </row>
    <row r="151" spans="1:81" s="10" customFormat="1" ht="25.15" customHeight="1" x14ac:dyDescent="0.2">
      <c r="A151" s="52" t="str">
        <f t="shared" si="97"/>
        <v/>
      </c>
      <c r="B151" s="157" t="e">
        <f t="shared" ca="1" si="67"/>
        <v>#VALUE!</v>
      </c>
      <c r="C151" s="157" t="e">
        <f t="shared" si="68"/>
        <v>#VALUE!</v>
      </c>
      <c r="D151" s="29"/>
      <c r="E151" s="155" t="str">
        <f ca="1">IFERROR(INDIRECT(ADDRESS(MATCH(D151,CatModules!C:C,0),2,1,1,"CatModules")),"")</f>
        <v/>
      </c>
      <c r="F151" s="96"/>
      <c r="G151" s="156" t="str">
        <f ca="1">IFERROR(INDIRECT(ADDRESS(MATCH(CONCATENATE(E151,"-",F151),CatInt!K:K,0),3,1,1,"CatInt")),"")</f>
        <v/>
      </c>
      <c r="H151" s="45" t="str">
        <f>IF(F151="","",VLOOKUP(F151,#REF!,2,FALSE))</f>
        <v/>
      </c>
      <c r="I151" s="29"/>
      <c r="J151" s="155" t="e">
        <f t="shared" si="69"/>
        <v>#VALUE!</v>
      </c>
      <c r="K151" s="155" t="e">
        <f t="shared" si="70"/>
        <v>#VALUE!</v>
      </c>
      <c r="L151" s="153"/>
      <c r="M151" s="53"/>
      <c r="N151" s="175">
        <v>0</v>
      </c>
      <c r="O151" s="147"/>
      <c r="P151" s="175">
        <v>0</v>
      </c>
      <c r="Q151" s="30"/>
      <c r="R151" s="149" t="str">
        <f>IFERROR(VLOOKUP(Q151,Setup!D$16:E$25,2,FALSE),"")</f>
        <v/>
      </c>
      <c r="S151" s="51" t="str">
        <f ca="1">IFERROR(IF(OR(I151="",VLOOKUP(I151,CatCostInp!$E$2:$K$88,7,FALSE)=0),"",VLOOKUP(I151,CatCostInp!$E$2:$K$88,7,FALSE)),"")</f>
        <v/>
      </c>
      <c r="T151" s="159" t="e">
        <f>VLOOKUP(U151,#REF!,2,FALSE)</f>
        <v>#REF!</v>
      </c>
      <c r="U151" s="30"/>
      <c r="V151" s="1" t="str">
        <f ca="1">IF(U151=Setup!$C$10,"Grant",IF('PSM Costs'!U151=Setup!$C$11,"Local",IF('PSM Costs'!U151=Setup!$C$12,"Other","")))</f>
        <v/>
      </c>
      <c r="W151" s="34"/>
      <c r="X151" s="36">
        <v>1</v>
      </c>
      <c r="Y151" s="33"/>
      <c r="Z151" s="36" t="str">
        <f t="shared" si="71"/>
        <v/>
      </c>
      <c r="AA151" s="35"/>
      <c r="AB151" s="32" t="str">
        <f t="shared" si="72"/>
        <v/>
      </c>
      <c r="AC151" s="35"/>
      <c r="AD151" s="32" t="str">
        <f t="shared" si="73"/>
        <v/>
      </c>
      <c r="AE151" s="35"/>
      <c r="AF151" s="36" t="str">
        <f t="shared" si="74"/>
        <v/>
      </c>
      <c r="AG151" s="36" t="str">
        <f t="shared" si="75"/>
        <v/>
      </c>
      <c r="AH151" s="36" t="str">
        <f t="shared" si="76"/>
        <v/>
      </c>
      <c r="AI151" s="55"/>
      <c r="AJ151" s="37"/>
      <c r="AK151" s="36">
        <v>1</v>
      </c>
      <c r="AL151" s="35"/>
      <c r="AM151" s="32" t="str">
        <f t="shared" si="77"/>
        <v/>
      </c>
      <c r="AN151" s="35"/>
      <c r="AO151" s="32" t="str">
        <f t="shared" si="78"/>
        <v/>
      </c>
      <c r="AP151" s="35"/>
      <c r="AQ151" s="32" t="str">
        <f t="shared" si="79"/>
        <v/>
      </c>
      <c r="AR151" s="35"/>
      <c r="AS151" s="36" t="str">
        <f t="shared" si="80"/>
        <v/>
      </c>
      <c r="AT151" s="36" t="str">
        <f t="shared" si="81"/>
        <v/>
      </c>
      <c r="AU151" s="36" t="str">
        <f t="shared" si="82"/>
        <v/>
      </c>
      <c r="AV151" s="55"/>
      <c r="AW151" s="34"/>
      <c r="AX151" s="36">
        <v>1</v>
      </c>
      <c r="AY151" s="34"/>
      <c r="AZ151" s="32" t="str">
        <f t="shared" si="83"/>
        <v/>
      </c>
      <c r="BA151" s="34"/>
      <c r="BB151" s="32" t="str">
        <f t="shared" si="84"/>
        <v/>
      </c>
      <c r="BC151" s="34"/>
      <c r="BD151" s="32" t="str">
        <f t="shared" si="85"/>
        <v/>
      </c>
      <c r="BE151" s="35"/>
      <c r="BF151" s="36" t="str">
        <f t="shared" si="86"/>
        <v/>
      </c>
      <c r="BG151" s="36" t="str">
        <f t="shared" si="87"/>
        <v/>
      </c>
      <c r="BH151" s="36" t="str">
        <f t="shared" si="88"/>
        <v/>
      </c>
      <c r="BI151" s="55"/>
      <c r="BJ151" s="34"/>
      <c r="BK151" s="36">
        <v>1</v>
      </c>
      <c r="BL151" s="34"/>
      <c r="BM151" s="32" t="str">
        <f t="shared" si="89"/>
        <v/>
      </c>
      <c r="BN151" s="34"/>
      <c r="BO151" s="32" t="str">
        <f t="shared" si="90"/>
        <v/>
      </c>
      <c r="BP151" s="34"/>
      <c r="BQ151" s="32" t="str">
        <f t="shared" si="91"/>
        <v/>
      </c>
      <c r="BR151" s="34"/>
      <c r="BS151" s="36" t="str">
        <f t="shared" si="92"/>
        <v/>
      </c>
      <c r="BT151" s="36" t="str">
        <f t="shared" si="93"/>
        <v/>
      </c>
      <c r="BU151" s="36" t="str">
        <f t="shared" si="94"/>
        <v/>
      </c>
      <c r="BV151" s="55"/>
      <c r="BW151" s="36" t="str">
        <f t="shared" si="95"/>
        <v/>
      </c>
      <c r="BX151" s="36" t="str">
        <f t="shared" si="95"/>
        <v/>
      </c>
      <c r="BY151" s="31"/>
      <c r="BZ151" s="38"/>
      <c r="CB151" s="120" t="e">
        <f t="shared" ca="1" si="66"/>
        <v>#VALUE!</v>
      </c>
      <c r="CC151" s="2" t="e">
        <f t="shared" ca="1" si="96"/>
        <v>#VALUE!</v>
      </c>
    </row>
    <row r="152" spans="1:81" s="10" customFormat="1" ht="25.15" customHeight="1" x14ac:dyDescent="0.2">
      <c r="A152" s="52" t="str">
        <f t="shared" si="97"/>
        <v/>
      </c>
      <c r="B152" s="157" t="e">
        <f t="shared" ca="1" si="67"/>
        <v>#VALUE!</v>
      </c>
      <c r="C152" s="157" t="e">
        <f t="shared" si="68"/>
        <v>#VALUE!</v>
      </c>
      <c r="D152" s="29"/>
      <c r="E152" s="155" t="str">
        <f ca="1">IFERROR(INDIRECT(ADDRESS(MATCH(D152,CatModules!C:C,0),2,1,1,"CatModules")),"")</f>
        <v/>
      </c>
      <c r="F152" s="96"/>
      <c r="G152" s="156" t="str">
        <f ca="1">IFERROR(INDIRECT(ADDRESS(MATCH(CONCATENATE(E152,"-",F152),CatInt!K:K,0),3,1,1,"CatInt")),"")</f>
        <v/>
      </c>
      <c r="H152" s="45" t="str">
        <f>IF(F152="","",VLOOKUP(F152,#REF!,2,FALSE))</f>
        <v/>
      </c>
      <c r="I152" s="29"/>
      <c r="J152" s="155" t="e">
        <f t="shared" si="69"/>
        <v>#VALUE!</v>
      </c>
      <c r="K152" s="155" t="e">
        <f t="shared" si="70"/>
        <v>#VALUE!</v>
      </c>
      <c r="L152" s="153"/>
      <c r="M152" s="53"/>
      <c r="N152" s="175">
        <v>0</v>
      </c>
      <c r="O152" s="147"/>
      <c r="P152" s="175">
        <v>0</v>
      </c>
      <c r="Q152" s="30"/>
      <c r="R152" s="149" t="str">
        <f>IFERROR(VLOOKUP(Q152,Setup!D$16:E$25,2,FALSE),"")</f>
        <v/>
      </c>
      <c r="S152" s="51" t="str">
        <f ca="1">IFERROR(IF(OR(I152="",VLOOKUP(I152,CatCostInp!$E$2:$K$88,7,FALSE)=0),"",VLOOKUP(I152,CatCostInp!$E$2:$K$88,7,FALSE)),"")</f>
        <v/>
      </c>
      <c r="T152" s="159" t="e">
        <f>VLOOKUP(U152,#REF!,2,FALSE)</f>
        <v>#REF!</v>
      </c>
      <c r="U152" s="30"/>
      <c r="V152" s="1" t="str">
        <f ca="1">IF(U152=Setup!$C$10,"Grant",IF('PSM Costs'!U152=Setup!$C$11,"Local",IF('PSM Costs'!U152=Setup!$C$12,"Other","")))</f>
        <v/>
      </c>
      <c r="W152" s="34"/>
      <c r="X152" s="36">
        <v>1</v>
      </c>
      <c r="Y152" s="33"/>
      <c r="Z152" s="36" t="str">
        <f t="shared" si="71"/>
        <v/>
      </c>
      <c r="AA152" s="35"/>
      <c r="AB152" s="32" t="str">
        <f t="shared" si="72"/>
        <v/>
      </c>
      <c r="AC152" s="35"/>
      <c r="AD152" s="32" t="str">
        <f t="shared" si="73"/>
        <v/>
      </c>
      <c r="AE152" s="35"/>
      <c r="AF152" s="36" t="str">
        <f t="shared" si="74"/>
        <v/>
      </c>
      <c r="AG152" s="36" t="str">
        <f t="shared" si="75"/>
        <v/>
      </c>
      <c r="AH152" s="36" t="str">
        <f t="shared" si="76"/>
        <v/>
      </c>
      <c r="AI152" s="55"/>
      <c r="AJ152" s="37"/>
      <c r="AK152" s="36">
        <v>1</v>
      </c>
      <c r="AL152" s="35"/>
      <c r="AM152" s="32" t="str">
        <f t="shared" si="77"/>
        <v/>
      </c>
      <c r="AN152" s="35"/>
      <c r="AO152" s="32" t="str">
        <f t="shared" si="78"/>
        <v/>
      </c>
      <c r="AP152" s="35"/>
      <c r="AQ152" s="32" t="str">
        <f t="shared" si="79"/>
        <v/>
      </c>
      <c r="AR152" s="35"/>
      <c r="AS152" s="36" t="str">
        <f t="shared" si="80"/>
        <v/>
      </c>
      <c r="AT152" s="36" t="str">
        <f t="shared" si="81"/>
        <v/>
      </c>
      <c r="AU152" s="36" t="str">
        <f t="shared" si="82"/>
        <v/>
      </c>
      <c r="AV152" s="55"/>
      <c r="AW152" s="34"/>
      <c r="AX152" s="36">
        <v>1</v>
      </c>
      <c r="AY152" s="34"/>
      <c r="AZ152" s="32" t="str">
        <f t="shared" si="83"/>
        <v/>
      </c>
      <c r="BA152" s="34"/>
      <c r="BB152" s="32" t="str">
        <f t="shared" si="84"/>
        <v/>
      </c>
      <c r="BC152" s="34"/>
      <c r="BD152" s="32" t="str">
        <f t="shared" si="85"/>
        <v/>
      </c>
      <c r="BE152" s="35"/>
      <c r="BF152" s="36" t="str">
        <f t="shared" si="86"/>
        <v/>
      </c>
      <c r="BG152" s="36" t="str">
        <f t="shared" si="87"/>
        <v/>
      </c>
      <c r="BH152" s="36" t="str">
        <f t="shared" si="88"/>
        <v/>
      </c>
      <c r="BI152" s="55"/>
      <c r="BJ152" s="34"/>
      <c r="BK152" s="36">
        <v>1</v>
      </c>
      <c r="BL152" s="34"/>
      <c r="BM152" s="32" t="str">
        <f t="shared" si="89"/>
        <v/>
      </c>
      <c r="BN152" s="34"/>
      <c r="BO152" s="32" t="str">
        <f t="shared" si="90"/>
        <v/>
      </c>
      <c r="BP152" s="34"/>
      <c r="BQ152" s="32" t="str">
        <f t="shared" si="91"/>
        <v/>
      </c>
      <c r="BR152" s="34"/>
      <c r="BS152" s="36" t="str">
        <f t="shared" si="92"/>
        <v/>
      </c>
      <c r="BT152" s="36" t="str">
        <f t="shared" si="93"/>
        <v/>
      </c>
      <c r="BU152" s="36" t="str">
        <f t="shared" si="94"/>
        <v/>
      </c>
      <c r="BV152" s="55"/>
      <c r="BW152" s="36" t="str">
        <f t="shared" si="95"/>
        <v/>
      </c>
      <c r="BX152" s="36" t="str">
        <f t="shared" si="95"/>
        <v/>
      </c>
      <c r="BY152" s="31"/>
      <c r="BZ152" s="38"/>
      <c r="CB152" s="120" t="e">
        <f t="shared" ca="1" si="66"/>
        <v>#VALUE!</v>
      </c>
      <c r="CC152" s="2" t="e">
        <f t="shared" ca="1" si="96"/>
        <v>#VALUE!</v>
      </c>
    </row>
    <row r="153" spans="1:81" s="10" customFormat="1" ht="25.15" customHeight="1" x14ac:dyDescent="0.2">
      <c r="A153" s="52" t="str">
        <f t="shared" si="97"/>
        <v/>
      </c>
      <c r="B153" s="157" t="e">
        <f t="shared" ca="1" si="67"/>
        <v>#VALUE!</v>
      </c>
      <c r="C153" s="157" t="e">
        <f t="shared" si="68"/>
        <v>#VALUE!</v>
      </c>
      <c r="D153" s="29"/>
      <c r="E153" s="155" t="str">
        <f ca="1">IFERROR(INDIRECT(ADDRESS(MATCH(D153,CatModules!C:C,0),2,1,1,"CatModules")),"")</f>
        <v/>
      </c>
      <c r="F153" s="96"/>
      <c r="G153" s="156" t="str">
        <f ca="1">IFERROR(INDIRECT(ADDRESS(MATCH(CONCATENATE(E153,"-",F153),CatInt!K:K,0),3,1,1,"CatInt")),"")</f>
        <v/>
      </c>
      <c r="H153" s="45" t="str">
        <f>IF(F153="","",VLOOKUP(F153,#REF!,2,FALSE))</f>
        <v/>
      </c>
      <c r="I153" s="29"/>
      <c r="J153" s="155" t="e">
        <f t="shared" si="69"/>
        <v>#VALUE!</v>
      </c>
      <c r="K153" s="155" t="e">
        <f t="shared" si="70"/>
        <v>#VALUE!</v>
      </c>
      <c r="L153" s="153"/>
      <c r="M153" s="53"/>
      <c r="N153" s="175">
        <v>0</v>
      </c>
      <c r="O153" s="147"/>
      <c r="P153" s="175">
        <v>0</v>
      </c>
      <c r="Q153" s="30"/>
      <c r="R153" s="149" t="str">
        <f>IFERROR(VLOOKUP(Q153,Setup!D$16:E$25,2,FALSE),"")</f>
        <v/>
      </c>
      <c r="S153" s="51" t="str">
        <f ca="1">IFERROR(IF(OR(I153="",VLOOKUP(I153,CatCostInp!$E$2:$K$88,7,FALSE)=0),"",VLOOKUP(I153,CatCostInp!$E$2:$K$88,7,FALSE)),"")</f>
        <v/>
      </c>
      <c r="T153" s="159" t="e">
        <f>VLOOKUP(U153,#REF!,2,FALSE)</f>
        <v>#REF!</v>
      </c>
      <c r="U153" s="30"/>
      <c r="V153" s="1" t="str">
        <f ca="1">IF(U153=Setup!$C$10,"Grant",IF('PSM Costs'!U153=Setup!$C$11,"Local",IF('PSM Costs'!U153=Setup!$C$12,"Other","")))</f>
        <v/>
      </c>
      <c r="W153" s="34"/>
      <c r="X153" s="36">
        <v>1</v>
      </c>
      <c r="Y153" s="33"/>
      <c r="Z153" s="36" t="str">
        <f t="shared" si="71"/>
        <v/>
      </c>
      <c r="AA153" s="35"/>
      <c r="AB153" s="32" t="str">
        <f t="shared" si="72"/>
        <v/>
      </c>
      <c r="AC153" s="35"/>
      <c r="AD153" s="32" t="str">
        <f t="shared" si="73"/>
        <v/>
      </c>
      <c r="AE153" s="35"/>
      <c r="AF153" s="36" t="str">
        <f t="shared" si="74"/>
        <v/>
      </c>
      <c r="AG153" s="36" t="str">
        <f t="shared" si="75"/>
        <v/>
      </c>
      <c r="AH153" s="36" t="str">
        <f t="shared" si="76"/>
        <v/>
      </c>
      <c r="AI153" s="55"/>
      <c r="AJ153" s="37"/>
      <c r="AK153" s="36">
        <v>1</v>
      </c>
      <c r="AL153" s="35"/>
      <c r="AM153" s="32" t="str">
        <f t="shared" si="77"/>
        <v/>
      </c>
      <c r="AN153" s="35"/>
      <c r="AO153" s="32" t="str">
        <f t="shared" si="78"/>
        <v/>
      </c>
      <c r="AP153" s="35"/>
      <c r="AQ153" s="32" t="str">
        <f t="shared" si="79"/>
        <v/>
      </c>
      <c r="AR153" s="35"/>
      <c r="AS153" s="36" t="str">
        <f t="shared" si="80"/>
        <v/>
      </c>
      <c r="AT153" s="36" t="str">
        <f t="shared" si="81"/>
        <v/>
      </c>
      <c r="AU153" s="36" t="str">
        <f t="shared" si="82"/>
        <v/>
      </c>
      <c r="AV153" s="55"/>
      <c r="AW153" s="34"/>
      <c r="AX153" s="36">
        <v>1</v>
      </c>
      <c r="AY153" s="34"/>
      <c r="AZ153" s="32" t="str">
        <f t="shared" si="83"/>
        <v/>
      </c>
      <c r="BA153" s="34"/>
      <c r="BB153" s="32" t="str">
        <f t="shared" si="84"/>
        <v/>
      </c>
      <c r="BC153" s="34"/>
      <c r="BD153" s="32" t="str">
        <f t="shared" si="85"/>
        <v/>
      </c>
      <c r="BE153" s="35"/>
      <c r="BF153" s="36" t="str">
        <f t="shared" si="86"/>
        <v/>
      </c>
      <c r="BG153" s="36" t="str">
        <f t="shared" si="87"/>
        <v/>
      </c>
      <c r="BH153" s="36" t="str">
        <f t="shared" si="88"/>
        <v/>
      </c>
      <c r="BI153" s="55"/>
      <c r="BJ153" s="34"/>
      <c r="BK153" s="36">
        <v>1</v>
      </c>
      <c r="BL153" s="34"/>
      <c r="BM153" s="32" t="str">
        <f t="shared" si="89"/>
        <v/>
      </c>
      <c r="BN153" s="34"/>
      <c r="BO153" s="32" t="str">
        <f t="shared" si="90"/>
        <v/>
      </c>
      <c r="BP153" s="34"/>
      <c r="BQ153" s="32" t="str">
        <f t="shared" si="91"/>
        <v/>
      </c>
      <c r="BR153" s="34"/>
      <c r="BS153" s="36" t="str">
        <f t="shared" si="92"/>
        <v/>
      </c>
      <c r="BT153" s="36" t="str">
        <f t="shared" si="93"/>
        <v/>
      </c>
      <c r="BU153" s="36" t="str">
        <f t="shared" si="94"/>
        <v/>
      </c>
      <c r="BV153" s="55"/>
      <c r="BW153" s="36" t="str">
        <f t="shared" si="95"/>
        <v/>
      </c>
      <c r="BX153" s="36" t="str">
        <f t="shared" si="95"/>
        <v/>
      </c>
      <c r="BY153" s="31"/>
      <c r="BZ153" s="38"/>
      <c r="CB153" s="120" t="e">
        <f t="shared" ca="1" si="66"/>
        <v>#VALUE!</v>
      </c>
      <c r="CC153" s="2" t="e">
        <f t="shared" ca="1" si="96"/>
        <v>#VALUE!</v>
      </c>
    </row>
    <row r="154" spans="1:81" s="10" customFormat="1" ht="25.15" customHeight="1" x14ac:dyDescent="0.2">
      <c r="A154" s="52" t="str">
        <f t="shared" si="97"/>
        <v/>
      </c>
      <c r="B154" s="157" t="e">
        <f t="shared" ca="1" si="67"/>
        <v>#VALUE!</v>
      </c>
      <c r="C154" s="157" t="e">
        <f t="shared" si="68"/>
        <v>#VALUE!</v>
      </c>
      <c r="D154" s="29"/>
      <c r="E154" s="155" t="str">
        <f ca="1">IFERROR(INDIRECT(ADDRESS(MATCH(D154,CatModules!C:C,0),2,1,1,"CatModules")),"")</f>
        <v/>
      </c>
      <c r="F154" s="96"/>
      <c r="G154" s="156" t="str">
        <f ca="1">IFERROR(INDIRECT(ADDRESS(MATCH(CONCATENATE(E154,"-",F154),CatInt!K:K,0),3,1,1,"CatInt")),"")</f>
        <v/>
      </c>
      <c r="H154" s="45" t="str">
        <f>IF(F154="","",VLOOKUP(F154,#REF!,2,FALSE))</f>
        <v/>
      </c>
      <c r="I154" s="29"/>
      <c r="J154" s="155" t="e">
        <f t="shared" si="69"/>
        <v>#VALUE!</v>
      </c>
      <c r="K154" s="155" t="e">
        <f t="shared" si="70"/>
        <v>#VALUE!</v>
      </c>
      <c r="L154" s="153"/>
      <c r="M154" s="53"/>
      <c r="N154" s="175">
        <v>0</v>
      </c>
      <c r="O154" s="147"/>
      <c r="P154" s="175">
        <v>0</v>
      </c>
      <c r="Q154" s="30"/>
      <c r="R154" s="149" t="str">
        <f>IFERROR(VLOOKUP(Q154,Setup!D$16:E$25,2,FALSE),"")</f>
        <v/>
      </c>
      <c r="S154" s="51" t="str">
        <f ca="1">IFERROR(IF(OR(I154="",VLOOKUP(I154,CatCostInp!$E$2:$K$88,7,FALSE)=0),"",VLOOKUP(I154,CatCostInp!$E$2:$K$88,7,FALSE)),"")</f>
        <v/>
      </c>
      <c r="T154" s="159" t="e">
        <f>VLOOKUP(U154,#REF!,2,FALSE)</f>
        <v>#REF!</v>
      </c>
      <c r="U154" s="30"/>
      <c r="V154" s="1" t="str">
        <f ca="1">IF(U154=Setup!$C$10,"Grant",IF('PSM Costs'!U154=Setup!$C$11,"Local",IF('PSM Costs'!U154=Setup!$C$12,"Other","")))</f>
        <v/>
      </c>
      <c r="W154" s="34"/>
      <c r="X154" s="36">
        <v>1</v>
      </c>
      <c r="Y154" s="33"/>
      <c r="Z154" s="36" t="str">
        <f t="shared" si="71"/>
        <v/>
      </c>
      <c r="AA154" s="35"/>
      <c r="AB154" s="32" t="str">
        <f t="shared" si="72"/>
        <v/>
      </c>
      <c r="AC154" s="35"/>
      <c r="AD154" s="32" t="str">
        <f t="shared" si="73"/>
        <v/>
      </c>
      <c r="AE154" s="35"/>
      <c r="AF154" s="36" t="str">
        <f t="shared" si="74"/>
        <v/>
      </c>
      <c r="AG154" s="36" t="str">
        <f t="shared" si="75"/>
        <v/>
      </c>
      <c r="AH154" s="36" t="str">
        <f t="shared" si="76"/>
        <v/>
      </c>
      <c r="AI154" s="55"/>
      <c r="AJ154" s="37"/>
      <c r="AK154" s="36">
        <v>1</v>
      </c>
      <c r="AL154" s="35"/>
      <c r="AM154" s="32" t="str">
        <f t="shared" si="77"/>
        <v/>
      </c>
      <c r="AN154" s="35"/>
      <c r="AO154" s="32" t="str">
        <f t="shared" si="78"/>
        <v/>
      </c>
      <c r="AP154" s="35"/>
      <c r="AQ154" s="32" t="str">
        <f t="shared" si="79"/>
        <v/>
      </c>
      <c r="AR154" s="35"/>
      <c r="AS154" s="36" t="str">
        <f t="shared" si="80"/>
        <v/>
      </c>
      <c r="AT154" s="36" t="str">
        <f t="shared" si="81"/>
        <v/>
      </c>
      <c r="AU154" s="36" t="str">
        <f t="shared" si="82"/>
        <v/>
      </c>
      <c r="AV154" s="55"/>
      <c r="AW154" s="34"/>
      <c r="AX154" s="36">
        <v>1</v>
      </c>
      <c r="AY154" s="34"/>
      <c r="AZ154" s="32" t="str">
        <f t="shared" si="83"/>
        <v/>
      </c>
      <c r="BA154" s="34"/>
      <c r="BB154" s="32" t="str">
        <f t="shared" si="84"/>
        <v/>
      </c>
      <c r="BC154" s="34"/>
      <c r="BD154" s="32" t="str">
        <f t="shared" si="85"/>
        <v/>
      </c>
      <c r="BE154" s="35"/>
      <c r="BF154" s="36" t="str">
        <f t="shared" si="86"/>
        <v/>
      </c>
      <c r="BG154" s="36" t="str">
        <f t="shared" si="87"/>
        <v/>
      </c>
      <c r="BH154" s="36" t="str">
        <f t="shared" si="88"/>
        <v/>
      </c>
      <c r="BI154" s="55"/>
      <c r="BJ154" s="34"/>
      <c r="BK154" s="36">
        <v>1</v>
      </c>
      <c r="BL154" s="34"/>
      <c r="BM154" s="32" t="str">
        <f t="shared" si="89"/>
        <v/>
      </c>
      <c r="BN154" s="34"/>
      <c r="BO154" s="32" t="str">
        <f t="shared" si="90"/>
        <v/>
      </c>
      <c r="BP154" s="34"/>
      <c r="BQ154" s="32" t="str">
        <f t="shared" si="91"/>
        <v/>
      </c>
      <c r="BR154" s="34"/>
      <c r="BS154" s="36" t="str">
        <f t="shared" si="92"/>
        <v/>
      </c>
      <c r="BT154" s="36" t="str">
        <f t="shared" si="93"/>
        <v/>
      </c>
      <c r="BU154" s="36" t="str">
        <f t="shared" si="94"/>
        <v/>
      </c>
      <c r="BV154" s="55"/>
      <c r="BW154" s="36" t="str">
        <f t="shared" si="95"/>
        <v/>
      </c>
      <c r="BX154" s="36" t="str">
        <f t="shared" si="95"/>
        <v/>
      </c>
      <c r="BY154" s="31"/>
      <c r="BZ154" s="38"/>
      <c r="CB154" s="120" t="e">
        <f t="shared" ca="1" si="66"/>
        <v>#VALUE!</v>
      </c>
      <c r="CC154" s="2" t="e">
        <f t="shared" ca="1" si="96"/>
        <v>#VALUE!</v>
      </c>
    </row>
    <row r="155" spans="1:81" s="10" customFormat="1" ht="25.15" customHeight="1" x14ac:dyDescent="0.2">
      <c r="A155" s="52" t="str">
        <f t="shared" si="97"/>
        <v/>
      </c>
      <c r="B155" s="157" t="e">
        <f t="shared" ca="1" si="67"/>
        <v>#VALUE!</v>
      </c>
      <c r="C155" s="157" t="e">
        <f t="shared" si="68"/>
        <v>#VALUE!</v>
      </c>
      <c r="D155" s="29"/>
      <c r="E155" s="155" t="str">
        <f ca="1">IFERROR(INDIRECT(ADDRESS(MATCH(D155,CatModules!C:C,0),2,1,1,"CatModules")),"")</f>
        <v/>
      </c>
      <c r="F155" s="96"/>
      <c r="G155" s="156" t="str">
        <f ca="1">IFERROR(INDIRECT(ADDRESS(MATCH(CONCATENATE(E155,"-",F155),CatInt!K:K,0),3,1,1,"CatInt")),"")</f>
        <v/>
      </c>
      <c r="H155" s="45" t="str">
        <f>IF(F155="","",VLOOKUP(F155,#REF!,2,FALSE))</f>
        <v/>
      </c>
      <c r="I155" s="29"/>
      <c r="J155" s="155" t="e">
        <f t="shared" si="69"/>
        <v>#VALUE!</v>
      </c>
      <c r="K155" s="155" t="e">
        <f t="shared" si="70"/>
        <v>#VALUE!</v>
      </c>
      <c r="L155" s="153"/>
      <c r="M155" s="53"/>
      <c r="N155" s="175">
        <v>0</v>
      </c>
      <c r="O155" s="147"/>
      <c r="P155" s="175">
        <v>0</v>
      </c>
      <c r="Q155" s="30"/>
      <c r="R155" s="149" t="str">
        <f>IFERROR(VLOOKUP(Q155,Setup!D$16:E$25,2,FALSE),"")</f>
        <v/>
      </c>
      <c r="S155" s="51" t="str">
        <f ca="1">IFERROR(IF(OR(I155="",VLOOKUP(I155,CatCostInp!$E$2:$K$88,7,FALSE)=0),"",VLOOKUP(I155,CatCostInp!$E$2:$K$88,7,FALSE)),"")</f>
        <v/>
      </c>
      <c r="T155" s="159" t="e">
        <f>VLOOKUP(U155,#REF!,2,FALSE)</f>
        <v>#REF!</v>
      </c>
      <c r="U155" s="30"/>
      <c r="V155" s="1" t="str">
        <f ca="1">IF(U155=Setup!$C$10,"Grant",IF('PSM Costs'!U155=Setup!$C$11,"Local",IF('PSM Costs'!U155=Setup!$C$12,"Other","")))</f>
        <v/>
      </c>
      <c r="W155" s="34"/>
      <c r="X155" s="36">
        <v>1</v>
      </c>
      <c r="Y155" s="33"/>
      <c r="Z155" s="36" t="str">
        <f t="shared" si="71"/>
        <v/>
      </c>
      <c r="AA155" s="35"/>
      <c r="AB155" s="32" t="str">
        <f t="shared" si="72"/>
        <v/>
      </c>
      <c r="AC155" s="35"/>
      <c r="AD155" s="32" t="str">
        <f t="shared" si="73"/>
        <v/>
      </c>
      <c r="AE155" s="35"/>
      <c r="AF155" s="36" t="str">
        <f t="shared" si="74"/>
        <v/>
      </c>
      <c r="AG155" s="36" t="str">
        <f t="shared" si="75"/>
        <v/>
      </c>
      <c r="AH155" s="36" t="str">
        <f t="shared" si="76"/>
        <v/>
      </c>
      <c r="AI155" s="55"/>
      <c r="AJ155" s="37"/>
      <c r="AK155" s="36">
        <v>1</v>
      </c>
      <c r="AL155" s="35"/>
      <c r="AM155" s="32" t="str">
        <f t="shared" si="77"/>
        <v/>
      </c>
      <c r="AN155" s="35"/>
      <c r="AO155" s="32" t="str">
        <f t="shared" si="78"/>
        <v/>
      </c>
      <c r="AP155" s="35"/>
      <c r="AQ155" s="32" t="str">
        <f t="shared" si="79"/>
        <v/>
      </c>
      <c r="AR155" s="35"/>
      <c r="AS155" s="36" t="str">
        <f t="shared" si="80"/>
        <v/>
      </c>
      <c r="AT155" s="36" t="str">
        <f t="shared" si="81"/>
        <v/>
      </c>
      <c r="AU155" s="36" t="str">
        <f t="shared" si="82"/>
        <v/>
      </c>
      <c r="AV155" s="55"/>
      <c r="AW155" s="34"/>
      <c r="AX155" s="36">
        <v>1</v>
      </c>
      <c r="AY155" s="34"/>
      <c r="AZ155" s="32" t="str">
        <f t="shared" si="83"/>
        <v/>
      </c>
      <c r="BA155" s="34"/>
      <c r="BB155" s="32" t="str">
        <f t="shared" si="84"/>
        <v/>
      </c>
      <c r="BC155" s="34"/>
      <c r="BD155" s="32" t="str">
        <f t="shared" si="85"/>
        <v/>
      </c>
      <c r="BE155" s="35"/>
      <c r="BF155" s="36" t="str">
        <f t="shared" si="86"/>
        <v/>
      </c>
      <c r="BG155" s="36" t="str">
        <f t="shared" si="87"/>
        <v/>
      </c>
      <c r="BH155" s="36" t="str">
        <f t="shared" si="88"/>
        <v/>
      </c>
      <c r="BI155" s="55"/>
      <c r="BJ155" s="34"/>
      <c r="BK155" s="36">
        <v>1</v>
      </c>
      <c r="BL155" s="34"/>
      <c r="BM155" s="32" t="str">
        <f t="shared" si="89"/>
        <v/>
      </c>
      <c r="BN155" s="34"/>
      <c r="BO155" s="32" t="str">
        <f t="shared" si="90"/>
        <v/>
      </c>
      <c r="BP155" s="34"/>
      <c r="BQ155" s="32" t="str">
        <f t="shared" si="91"/>
        <v/>
      </c>
      <c r="BR155" s="34"/>
      <c r="BS155" s="36" t="str">
        <f t="shared" si="92"/>
        <v/>
      </c>
      <c r="BT155" s="36" t="str">
        <f t="shared" si="93"/>
        <v/>
      </c>
      <c r="BU155" s="36" t="str">
        <f t="shared" si="94"/>
        <v/>
      </c>
      <c r="BV155" s="55"/>
      <c r="BW155" s="36" t="str">
        <f t="shared" si="95"/>
        <v/>
      </c>
      <c r="BX155" s="36" t="str">
        <f t="shared" si="95"/>
        <v/>
      </c>
      <c r="BY155" s="31"/>
      <c r="BZ155" s="38"/>
      <c r="CB155" s="120" t="e">
        <f t="shared" ca="1" si="66"/>
        <v>#VALUE!</v>
      </c>
      <c r="CC155" s="2" t="e">
        <f t="shared" ca="1" si="96"/>
        <v>#VALUE!</v>
      </c>
    </row>
    <row r="156" spans="1:81" s="10" customFormat="1" ht="25.15" customHeight="1" x14ac:dyDescent="0.2">
      <c r="A156" s="52" t="str">
        <f t="shared" si="97"/>
        <v/>
      </c>
      <c r="B156" s="157" t="e">
        <f t="shared" ca="1" si="67"/>
        <v>#VALUE!</v>
      </c>
      <c r="C156" s="157" t="e">
        <f t="shared" si="68"/>
        <v>#VALUE!</v>
      </c>
      <c r="D156" s="29"/>
      <c r="E156" s="155" t="str">
        <f ca="1">IFERROR(INDIRECT(ADDRESS(MATCH(D156,CatModules!C:C,0),2,1,1,"CatModules")),"")</f>
        <v/>
      </c>
      <c r="F156" s="96"/>
      <c r="G156" s="156" t="str">
        <f ca="1">IFERROR(INDIRECT(ADDRESS(MATCH(CONCATENATE(E156,"-",F156),CatInt!K:K,0),3,1,1,"CatInt")),"")</f>
        <v/>
      </c>
      <c r="H156" s="45" t="str">
        <f>IF(F156="","",VLOOKUP(F156,#REF!,2,FALSE))</f>
        <v/>
      </c>
      <c r="I156" s="29"/>
      <c r="J156" s="155" t="e">
        <f t="shared" si="69"/>
        <v>#VALUE!</v>
      </c>
      <c r="K156" s="155" t="e">
        <f t="shared" si="70"/>
        <v>#VALUE!</v>
      </c>
      <c r="L156" s="153"/>
      <c r="M156" s="53"/>
      <c r="N156" s="175">
        <v>0</v>
      </c>
      <c r="O156" s="147"/>
      <c r="P156" s="175">
        <v>0</v>
      </c>
      <c r="Q156" s="30"/>
      <c r="R156" s="149" t="str">
        <f>IFERROR(VLOOKUP(Q156,Setup!D$16:E$25,2,FALSE),"")</f>
        <v/>
      </c>
      <c r="S156" s="51" t="str">
        <f ca="1">IFERROR(IF(OR(I156="",VLOOKUP(I156,CatCostInp!$E$2:$K$88,7,FALSE)=0),"",VLOOKUP(I156,CatCostInp!$E$2:$K$88,7,FALSE)),"")</f>
        <v/>
      </c>
      <c r="T156" s="159" t="e">
        <f>VLOOKUP(U156,#REF!,2,FALSE)</f>
        <v>#REF!</v>
      </c>
      <c r="U156" s="30"/>
      <c r="V156" s="1" t="str">
        <f ca="1">IF(U156=Setup!$C$10,"Grant",IF('PSM Costs'!U156=Setup!$C$11,"Local",IF('PSM Costs'!U156=Setup!$C$12,"Other","")))</f>
        <v/>
      </c>
      <c r="W156" s="34"/>
      <c r="X156" s="36">
        <v>1</v>
      </c>
      <c r="Y156" s="33"/>
      <c r="Z156" s="36" t="str">
        <f t="shared" si="71"/>
        <v/>
      </c>
      <c r="AA156" s="35"/>
      <c r="AB156" s="32" t="str">
        <f t="shared" si="72"/>
        <v/>
      </c>
      <c r="AC156" s="35"/>
      <c r="AD156" s="32" t="str">
        <f t="shared" si="73"/>
        <v/>
      </c>
      <c r="AE156" s="35"/>
      <c r="AF156" s="36" t="str">
        <f t="shared" si="74"/>
        <v/>
      </c>
      <c r="AG156" s="36" t="str">
        <f t="shared" si="75"/>
        <v/>
      </c>
      <c r="AH156" s="36" t="str">
        <f t="shared" si="76"/>
        <v/>
      </c>
      <c r="AI156" s="55"/>
      <c r="AJ156" s="37"/>
      <c r="AK156" s="36">
        <v>1</v>
      </c>
      <c r="AL156" s="35"/>
      <c r="AM156" s="32" t="str">
        <f t="shared" si="77"/>
        <v/>
      </c>
      <c r="AN156" s="35"/>
      <c r="AO156" s="32" t="str">
        <f t="shared" si="78"/>
        <v/>
      </c>
      <c r="AP156" s="35"/>
      <c r="AQ156" s="32" t="str">
        <f t="shared" si="79"/>
        <v/>
      </c>
      <c r="AR156" s="35"/>
      <c r="AS156" s="36" t="str">
        <f t="shared" si="80"/>
        <v/>
      </c>
      <c r="AT156" s="36" t="str">
        <f t="shared" si="81"/>
        <v/>
      </c>
      <c r="AU156" s="36" t="str">
        <f t="shared" si="82"/>
        <v/>
      </c>
      <c r="AV156" s="55"/>
      <c r="AW156" s="34"/>
      <c r="AX156" s="36">
        <v>1</v>
      </c>
      <c r="AY156" s="34"/>
      <c r="AZ156" s="32" t="str">
        <f t="shared" si="83"/>
        <v/>
      </c>
      <c r="BA156" s="34"/>
      <c r="BB156" s="32" t="str">
        <f t="shared" si="84"/>
        <v/>
      </c>
      <c r="BC156" s="34"/>
      <c r="BD156" s="32" t="str">
        <f t="shared" si="85"/>
        <v/>
      </c>
      <c r="BE156" s="35"/>
      <c r="BF156" s="36" t="str">
        <f t="shared" si="86"/>
        <v/>
      </c>
      <c r="BG156" s="36" t="str">
        <f t="shared" si="87"/>
        <v/>
      </c>
      <c r="BH156" s="36" t="str">
        <f t="shared" si="88"/>
        <v/>
      </c>
      <c r="BI156" s="55"/>
      <c r="BJ156" s="34"/>
      <c r="BK156" s="36">
        <v>1</v>
      </c>
      <c r="BL156" s="34"/>
      <c r="BM156" s="32" t="str">
        <f t="shared" si="89"/>
        <v/>
      </c>
      <c r="BN156" s="34"/>
      <c r="BO156" s="32" t="str">
        <f t="shared" si="90"/>
        <v/>
      </c>
      <c r="BP156" s="34"/>
      <c r="BQ156" s="32" t="str">
        <f t="shared" si="91"/>
        <v/>
      </c>
      <c r="BR156" s="34"/>
      <c r="BS156" s="36" t="str">
        <f t="shared" si="92"/>
        <v/>
      </c>
      <c r="BT156" s="36" t="str">
        <f t="shared" si="93"/>
        <v/>
      </c>
      <c r="BU156" s="36" t="str">
        <f t="shared" si="94"/>
        <v/>
      </c>
      <c r="BV156" s="55"/>
      <c r="BW156" s="36" t="str">
        <f t="shared" si="95"/>
        <v/>
      </c>
      <c r="BX156" s="36" t="str">
        <f t="shared" si="95"/>
        <v/>
      </c>
      <c r="BY156" s="31"/>
      <c r="BZ156" s="38"/>
      <c r="CB156" s="120" t="e">
        <f t="shared" ca="1" si="66"/>
        <v>#VALUE!</v>
      </c>
      <c r="CC156" s="2" t="e">
        <f t="shared" ca="1" si="96"/>
        <v>#VALUE!</v>
      </c>
    </row>
    <row r="157" spans="1:81" s="10" customFormat="1" ht="25.15" customHeight="1" x14ac:dyDescent="0.2">
      <c r="A157" s="52" t="str">
        <f t="shared" si="97"/>
        <v/>
      </c>
      <c r="B157" s="157" t="e">
        <f t="shared" ca="1" si="67"/>
        <v>#VALUE!</v>
      </c>
      <c r="C157" s="157" t="e">
        <f t="shared" si="68"/>
        <v>#VALUE!</v>
      </c>
      <c r="D157" s="29"/>
      <c r="E157" s="155" t="str">
        <f ca="1">IFERROR(INDIRECT(ADDRESS(MATCH(D157,CatModules!C:C,0),2,1,1,"CatModules")),"")</f>
        <v/>
      </c>
      <c r="F157" s="96"/>
      <c r="G157" s="156" t="str">
        <f ca="1">IFERROR(INDIRECT(ADDRESS(MATCH(CONCATENATE(E157,"-",F157),CatInt!K:K,0),3,1,1,"CatInt")),"")</f>
        <v/>
      </c>
      <c r="H157" s="45" t="str">
        <f>IF(F157="","",VLOOKUP(F157,#REF!,2,FALSE))</f>
        <v/>
      </c>
      <c r="I157" s="29"/>
      <c r="J157" s="155" t="e">
        <f t="shared" si="69"/>
        <v>#VALUE!</v>
      </c>
      <c r="K157" s="155" t="e">
        <f t="shared" si="70"/>
        <v>#VALUE!</v>
      </c>
      <c r="L157" s="153"/>
      <c r="M157" s="53"/>
      <c r="N157" s="175">
        <v>0</v>
      </c>
      <c r="O157" s="147"/>
      <c r="P157" s="175">
        <v>0</v>
      </c>
      <c r="Q157" s="30"/>
      <c r="R157" s="149" t="str">
        <f>IFERROR(VLOOKUP(Q157,Setup!D$16:E$25,2,FALSE),"")</f>
        <v/>
      </c>
      <c r="S157" s="51" t="str">
        <f ca="1">IFERROR(IF(OR(I157="",VLOOKUP(I157,CatCostInp!$E$2:$K$88,7,FALSE)=0),"",VLOOKUP(I157,CatCostInp!$E$2:$K$88,7,FALSE)),"")</f>
        <v/>
      </c>
      <c r="T157" s="159" t="e">
        <f>VLOOKUP(U157,#REF!,2,FALSE)</f>
        <v>#REF!</v>
      </c>
      <c r="U157" s="30"/>
      <c r="V157" s="1" t="str">
        <f ca="1">IF(U157=Setup!$C$10,"Grant",IF('PSM Costs'!U157=Setup!$C$11,"Local",IF('PSM Costs'!U157=Setup!$C$12,"Other","")))</f>
        <v/>
      </c>
      <c r="W157" s="34"/>
      <c r="X157" s="36">
        <v>1</v>
      </c>
      <c r="Y157" s="33"/>
      <c r="Z157" s="36" t="str">
        <f t="shared" si="71"/>
        <v/>
      </c>
      <c r="AA157" s="35"/>
      <c r="AB157" s="32" t="str">
        <f t="shared" si="72"/>
        <v/>
      </c>
      <c r="AC157" s="35"/>
      <c r="AD157" s="32" t="str">
        <f t="shared" si="73"/>
        <v/>
      </c>
      <c r="AE157" s="35"/>
      <c r="AF157" s="36" t="str">
        <f t="shared" si="74"/>
        <v/>
      </c>
      <c r="AG157" s="36" t="str">
        <f t="shared" si="75"/>
        <v/>
      </c>
      <c r="AH157" s="36" t="str">
        <f t="shared" si="76"/>
        <v/>
      </c>
      <c r="AI157" s="55"/>
      <c r="AJ157" s="37"/>
      <c r="AK157" s="36">
        <v>1</v>
      </c>
      <c r="AL157" s="35"/>
      <c r="AM157" s="32" t="str">
        <f t="shared" si="77"/>
        <v/>
      </c>
      <c r="AN157" s="35"/>
      <c r="AO157" s="32" t="str">
        <f t="shared" si="78"/>
        <v/>
      </c>
      <c r="AP157" s="35"/>
      <c r="AQ157" s="32" t="str">
        <f t="shared" si="79"/>
        <v/>
      </c>
      <c r="AR157" s="35"/>
      <c r="AS157" s="36" t="str">
        <f t="shared" si="80"/>
        <v/>
      </c>
      <c r="AT157" s="36" t="str">
        <f t="shared" si="81"/>
        <v/>
      </c>
      <c r="AU157" s="36" t="str">
        <f t="shared" si="82"/>
        <v/>
      </c>
      <c r="AV157" s="55"/>
      <c r="AW157" s="34"/>
      <c r="AX157" s="36">
        <v>1</v>
      </c>
      <c r="AY157" s="34"/>
      <c r="AZ157" s="32" t="str">
        <f t="shared" si="83"/>
        <v/>
      </c>
      <c r="BA157" s="34"/>
      <c r="BB157" s="32" t="str">
        <f t="shared" si="84"/>
        <v/>
      </c>
      <c r="BC157" s="34"/>
      <c r="BD157" s="32" t="str">
        <f t="shared" si="85"/>
        <v/>
      </c>
      <c r="BE157" s="35"/>
      <c r="BF157" s="36" t="str">
        <f t="shared" si="86"/>
        <v/>
      </c>
      <c r="BG157" s="36" t="str">
        <f t="shared" si="87"/>
        <v/>
      </c>
      <c r="BH157" s="36" t="str">
        <f t="shared" si="88"/>
        <v/>
      </c>
      <c r="BI157" s="55"/>
      <c r="BJ157" s="34"/>
      <c r="BK157" s="36">
        <v>1</v>
      </c>
      <c r="BL157" s="34"/>
      <c r="BM157" s="32" t="str">
        <f t="shared" si="89"/>
        <v/>
      </c>
      <c r="BN157" s="34"/>
      <c r="BO157" s="32" t="str">
        <f t="shared" si="90"/>
        <v/>
      </c>
      <c r="BP157" s="34"/>
      <c r="BQ157" s="32" t="str">
        <f t="shared" si="91"/>
        <v/>
      </c>
      <c r="BR157" s="34"/>
      <c r="BS157" s="36" t="str">
        <f t="shared" si="92"/>
        <v/>
      </c>
      <c r="BT157" s="36" t="str">
        <f t="shared" si="93"/>
        <v/>
      </c>
      <c r="BU157" s="36" t="str">
        <f t="shared" si="94"/>
        <v/>
      </c>
      <c r="BV157" s="55"/>
      <c r="BW157" s="36" t="str">
        <f t="shared" si="95"/>
        <v/>
      </c>
      <c r="BX157" s="36" t="str">
        <f t="shared" si="95"/>
        <v/>
      </c>
      <c r="BY157" s="31"/>
      <c r="BZ157" s="38"/>
      <c r="CB157" s="120" t="e">
        <f t="shared" ca="1" si="66"/>
        <v>#VALUE!</v>
      </c>
      <c r="CC157" s="2" t="e">
        <f t="shared" ca="1" si="96"/>
        <v>#VALUE!</v>
      </c>
    </row>
    <row r="158" spans="1:81" s="10" customFormat="1" ht="25.15" customHeight="1" x14ac:dyDescent="0.2">
      <c r="A158" s="52" t="str">
        <f t="shared" si="97"/>
        <v/>
      </c>
      <c r="B158" s="157" t="e">
        <f t="shared" ca="1" si="67"/>
        <v>#VALUE!</v>
      </c>
      <c r="C158" s="157" t="e">
        <f t="shared" si="68"/>
        <v>#VALUE!</v>
      </c>
      <c r="D158" s="29"/>
      <c r="E158" s="155" t="str">
        <f ca="1">IFERROR(INDIRECT(ADDRESS(MATCH(D158,CatModules!C:C,0),2,1,1,"CatModules")),"")</f>
        <v/>
      </c>
      <c r="F158" s="96"/>
      <c r="G158" s="156" t="str">
        <f ca="1">IFERROR(INDIRECT(ADDRESS(MATCH(CONCATENATE(E158,"-",F158),CatInt!K:K,0),3,1,1,"CatInt")),"")</f>
        <v/>
      </c>
      <c r="H158" s="45" t="str">
        <f>IF(F158="","",VLOOKUP(F158,#REF!,2,FALSE))</f>
        <v/>
      </c>
      <c r="I158" s="29"/>
      <c r="J158" s="155" t="e">
        <f t="shared" si="69"/>
        <v>#VALUE!</v>
      </c>
      <c r="K158" s="155" t="e">
        <f t="shared" si="70"/>
        <v>#VALUE!</v>
      </c>
      <c r="L158" s="153"/>
      <c r="M158" s="53"/>
      <c r="N158" s="175">
        <v>0</v>
      </c>
      <c r="O158" s="147"/>
      <c r="P158" s="175">
        <v>0</v>
      </c>
      <c r="Q158" s="30"/>
      <c r="R158" s="149" t="str">
        <f>IFERROR(VLOOKUP(Q158,Setup!D$16:E$25,2,FALSE),"")</f>
        <v/>
      </c>
      <c r="S158" s="51" t="str">
        <f ca="1">IFERROR(IF(OR(I158="",VLOOKUP(I158,CatCostInp!$E$2:$K$88,7,FALSE)=0),"",VLOOKUP(I158,CatCostInp!$E$2:$K$88,7,FALSE)),"")</f>
        <v/>
      </c>
      <c r="T158" s="159" t="e">
        <f>VLOOKUP(U158,#REF!,2,FALSE)</f>
        <v>#REF!</v>
      </c>
      <c r="U158" s="30"/>
      <c r="V158" s="1" t="str">
        <f ca="1">IF(U158=Setup!$C$10,"Grant",IF('PSM Costs'!U158=Setup!$C$11,"Local",IF('PSM Costs'!U158=Setup!$C$12,"Other","")))</f>
        <v/>
      </c>
      <c r="W158" s="34"/>
      <c r="X158" s="36">
        <v>1</v>
      </c>
      <c r="Y158" s="33"/>
      <c r="Z158" s="36" t="str">
        <f t="shared" si="71"/>
        <v/>
      </c>
      <c r="AA158" s="35"/>
      <c r="AB158" s="32" t="str">
        <f t="shared" si="72"/>
        <v/>
      </c>
      <c r="AC158" s="35"/>
      <c r="AD158" s="32" t="str">
        <f t="shared" si="73"/>
        <v/>
      </c>
      <c r="AE158" s="35"/>
      <c r="AF158" s="36" t="str">
        <f t="shared" si="74"/>
        <v/>
      </c>
      <c r="AG158" s="36" t="str">
        <f t="shared" si="75"/>
        <v/>
      </c>
      <c r="AH158" s="36" t="str">
        <f t="shared" si="76"/>
        <v/>
      </c>
      <c r="AI158" s="55"/>
      <c r="AJ158" s="37"/>
      <c r="AK158" s="36">
        <v>1</v>
      </c>
      <c r="AL158" s="35"/>
      <c r="AM158" s="32" t="str">
        <f t="shared" si="77"/>
        <v/>
      </c>
      <c r="AN158" s="35"/>
      <c r="AO158" s="32" t="str">
        <f t="shared" si="78"/>
        <v/>
      </c>
      <c r="AP158" s="35"/>
      <c r="AQ158" s="32" t="str">
        <f t="shared" si="79"/>
        <v/>
      </c>
      <c r="AR158" s="35"/>
      <c r="AS158" s="36" t="str">
        <f t="shared" si="80"/>
        <v/>
      </c>
      <c r="AT158" s="36" t="str">
        <f t="shared" si="81"/>
        <v/>
      </c>
      <c r="AU158" s="36" t="str">
        <f t="shared" si="82"/>
        <v/>
      </c>
      <c r="AV158" s="55"/>
      <c r="AW158" s="34"/>
      <c r="AX158" s="36">
        <v>1</v>
      </c>
      <c r="AY158" s="34"/>
      <c r="AZ158" s="32" t="str">
        <f t="shared" si="83"/>
        <v/>
      </c>
      <c r="BA158" s="34"/>
      <c r="BB158" s="32" t="str">
        <f t="shared" si="84"/>
        <v/>
      </c>
      <c r="BC158" s="34"/>
      <c r="BD158" s="32" t="str">
        <f t="shared" si="85"/>
        <v/>
      </c>
      <c r="BE158" s="35"/>
      <c r="BF158" s="36" t="str">
        <f t="shared" si="86"/>
        <v/>
      </c>
      <c r="BG158" s="36" t="str">
        <f t="shared" si="87"/>
        <v/>
      </c>
      <c r="BH158" s="36" t="str">
        <f t="shared" si="88"/>
        <v/>
      </c>
      <c r="BI158" s="55"/>
      <c r="BJ158" s="34"/>
      <c r="BK158" s="36">
        <v>1</v>
      </c>
      <c r="BL158" s="34"/>
      <c r="BM158" s="32" t="str">
        <f t="shared" si="89"/>
        <v/>
      </c>
      <c r="BN158" s="34"/>
      <c r="BO158" s="32" t="str">
        <f t="shared" si="90"/>
        <v/>
      </c>
      <c r="BP158" s="34"/>
      <c r="BQ158" s="32" t="str">
        <f t="shared" si="91"/>
        <v/>
      </c>
      <c r="BR158" s="34"/>
      <c r="BS158" s="36" t="str">
        <f t="shared" si="92"/>
        <v/>
      </c>
      <c r="BT158" s="36" t="str">
        <f t="shared" si="93"/>
        <v/>
      </c>
      <c r="BU158" s="36" t="str">
        <f t="shared" si="94"/>
        <v/>
      </c>
      <c r="BV158" s="55"/>
      <c r="BW158" s="36" t="str">
        <f t="shared" si="95"/>
        <v/>
      </c>
      <c r="BX158" s="36" t="str">
        <f t="shared" si="95"/>
        <v/>
      </c>
      <c r="BY158" s="31"/>
      <c r="BZ158" s="38"/>
      <c r="CB158" s="120" t="e">
        <f t="shared" ca="1" si="66"/>
        <v>#VALUE!</v>
      </c>
      <c r="CC158" s="2" t="e">
        <f t="shared" ca="1" si="96"/>
        <v>#VALUE!</v>
      </c>
    </row>
    <row r="159" spans="1:81" s="10" customFormat="1" ht="25.15" customHeight="1" x14ac:dyDescent="0.2">
      <c r="A159" s="52" t="str">
        <f t="shared" si="97"/>
        <v/>
      </c>
      <c r="B159" s="157" t="e">
        <f t="shared" ca="1" si="67"/>
        <v>#VALUE!</v>
      </c>
      <c r="C159" s="157" t="e">
        <f t="shared" si="68"/>
        <v>#VALUE!</v>
      </c>
      <c r="D159" s="29"/>
      <c r="E159" s="155" t="str">
        <f ca="1">IFERROR(INDIRECT(ADDRESS(MATCH(D159,CatModules!C:C,0),2,1,1,"CatModules")),"")</f>
        <v/>
      </c>
      <c r="F159" s="96"/>
      <c r="G159" s="156" t="str">
        <f ca="1">IFERROR(INDIRECT(ADDRESS(MATCH(CONCATENATE(E159,"-",F159),CatInt!K:K,0),3,1,1,"CatInt")),"")</f>
        <v/>
      </c>
      <c r="H159" s="45" t="str">
        <f>IF(F159="","",VLOOKUP(F159,#REF!,2,FALSE))</f>
        <v/>
      </c>
      <c r="I159" s="29"/>
      <c r="J159" s="155" t="e">
        <f t="shared" si="69"/>
        <v>#VALUE!</v>
      </c>
      <c r="K159" s="155" t="e">
        <f t="shared" si="70"/>
        <v>#VALUE!</v>
      </c>
      <c r="L159" s="153"/>
      <c r="M159" s="53"/>
      <c r="N159" s="175">
        <v>0</v>
      </c>
      <c r="O159" s="147"/>
      <c r="P159" s="175">
        <v>0</v>
      </c>
      <c r="Q159" s="30"/>
      <c r="R159" s="149" t="str">
        <f>IFERROR(VLOOKUP(Q159,Setup!D$16:E$25,2,FALSE),"")</f>
        <v/>
      </c>
      <c r="S159" s="51" t="str">
        <f ca="1">IFERROR(IF(OR(I159="",VLOOKUP(I159,CatCostInp!$E$2:$K$88,7,FALSE)=0),"",VLOOKUP(I159,CatCostInp!$E$2:$K$88,7,FALSE)),"")</f>
        <v/>
      </c>
      <c r="T159" s="159" t="e">
        <f>VLOOKUP(U159,#REF!,2,FALSE)</f>
        <v>#REF!</v>
      </c>
      <c r="U159" s="30"/>
      <c r="V159" s="1" t="str">
        <f ca="1">IF(U159=Setup!$C$10,"Grant",IF('PSM Costs'!U159=Setup!$C$11,"Local",IF('PSM Costs'!U159=Setup!$C$12,"Other","")))</f>
        <v/>
      </c>
      <c r="W159" s="34"/>
      <c r="X159" s="36">
        <v>1</v>
      </c>
      <c r="Y159" s="33"/>
      <c r="Z159" s="36" t="str">
        <f t="shared" si="71"/>
        <v/>
      </c>
      <c r="AA159" s="35"/>
      <c r="AB159" s="32" t="str">
        <f t="shared" si="72"/>
        <v/>
      </c>
      <c r="AC159" s="35"/>
      <c r="AD159" s="32" t="str">
        <f t="shared" si="73"/>
        <v/>
      </c>
      <c r="AE159" s="35"/>
      <c r="AF159" s="36" t="str">
        <f t="shared" si="74"/>
        <v/>
      </c>
      <c r="AG159" s="36" t="str">
        <f t="shared" si="75"/>
        <v/>
      </c>
      <c r="AH159" s="36" t="str">
        <f t="shared" si="76"/>
        <v/>
      </c>
      <c r="AI159" s="55"/>
      <c r="AJ159" s="37"/>
      <c r="AK159" s="36">
        <v>1</v>
      </c>
      <c r="AL159" s="35"/>
      <c r="AM159" s="32" t="str">
        <f t="shared" si="77"/>
        <v/>
      </c>
      <c r="AN159" s="35"/>
      <c r="AO159" s="32" t="str">
        <f t="shared" si="78"/>
        <v/>
      </c>
      <c r="AP159" s="35"/>
      <c r="AQ159" s="32" t="str">
        <f t="shared" si="79"/>
        <v/>
      </c>
      <c r="AR159" s="35"/>
      <c r="AS159" s="36" t="str">
        <f t="shared" si="80"/>
        <v/>
      </c>
      <c r="AT159" s="36" t="str">
        <f t="shared" si="81"/>
        <v/>
      </c>
      <c r="AU159" s="36" t="str">
        <f t="shared" si="82"/>
        <v/>
      </c>
      <c r="AV159" s="55"/>
      <c r="AW159" s="34"/>
      <c r="AX159" s="36">
        <v>1</v>
      </c>
      <c r="AY159" s="34"/>
      <c r="AZ159" s="32" t="str">
        <f t="shared" si="83"/>
        <v/>
      </c>
      <c r="BA159" s="34"/>
      <c r="BB159" s="32" t="str">
        <f t="shared" si="84"/>
        <v/>
      </c>
      <c r="BC159" s="34"/>
      <c r="BD159" s="32" t="str">
        <f t="shared" si="85"/>
        <v/>
      </c>
      <c r="BE159" s="35"/>
      <c r="BF159" s="36" t="str">
        <f t="shared" si="86"/>
        <v/>
      </c>
      <c r="BG159" s="36" t="str">
        <f t="shared" si="87"/>
        <v/>
      </c>
      <c r="BH159" s="36" t="str">
        <f t="shared" si="88"/>
        <v/>
      </c>
      <c r="BI159" s="55"/>
      <c r="BJ159" s="34"/>
      <c r="BK159" s="36">
        <v>1</v>
      </c>
      <c r="BL159" s="34"/>
      <c r="BM159" s="32" t="str">
        <f t="shared" si="89"/>
        <v/>
      </c>
      <c r="BN159" s="34"/>
      <c r="BO159" s="32" t="str">
        <f t="shared" si="90"/>
        <v/>
      </c>
      <c r="BP159" s="34"/>
      <c r="BQ159" s="32" t="str">
        <f t="shared" si="91"/>
        <v/>
      </c>
      <c r="BR159" s="34"/>
      <c r="BS159" s="36" t="str">
        <f t="shared" si="92"/>
        <v/>
      </c>
      <c r="BT159" s="36" t="str">
        <f t="shared" si="93"/>
        <v/>
      </c>
      <c r="BU159" s="36" t="str">
        <f t="shared" si="94"/>
        <v/>
      </c>
      <c r="BV159" s="55"/>
      <c r="BW159" s="36" t="str">
        <f t="shared" si="95"/>
        <v/>
      </c>
      <c r="BX159" s="36" t="str">
        <f t="shared" si="95"/>
        <v/>
      </c>
      <c r="BY159" s="31"/>
      <c r="BZ159" s="38"/>
      <c r="CB159" s="120" t="e">
        <f t="shared" ca="1" si="66"/>
        <v>#VALUE!</v>
      </c>
      <c r="CC159" s="2" t="e">
        <f t="shared" ca="1" si="96"/>
        <v>#VALUE!</v>
      </c>
    </row>
    <row r="160" spans="1:81" s="10" customFormat="1" ht="25.15" customHeight="1" x14ac:dyDescent="0.2">
      <c r="A160" s="52" t="str">
        <f t="shared" si="97"/>
        <v/>
      </c>
      <c r="B160" s="157" t="e">
        <f t="shared" ca="1" si="67"/>
        <v>#VALUE!</v>
      </c>
      <c r="C160" s="157" t="e">
        <f t="shared" si="68"/>
        <v>#VALUE!</v>
      </c>
      <c r="D160" s="29"/>
      <c r="E160" s="155" t="str">
        <f ca="1">IFERROR(INDIRECT(ADDRESS(MATCH(D160,CatModules!C:C,0),2,1,1,"CatModules")),"")</f>
        <v/>
      </c>
      <c r="F160" s="96"/>
      <c r="G160" s="156" t="str">
        <f ca="1">IFERROR(INDIRECT(ADDRESS(MATCH(CONCATENATE(E160,"-",F160),CatInt!K:K,0),3,1,1,"CatInt")),"")</f>
        <v/>
      </c>
      <c r="H160" s="45" t="str">
        <f>IF(F160="","",VLOOKUP(F160,#REF!,2,FALSE))</f>
        <v/>
      </c>
      <c r="I160" s="29"/>
      <c r="J160" s="155" t="e">
        <f t="shared" si="69"/>
        <v>#VALUE!</v>
      </c>
      <c r="K160" s="155" t="e">
        <f t="shared" si="70"/>
        <v>#VALUE!</v>
      </c>
      <c r="L160" s="153"/>
      <c r="M160" s="53"/>
      <c r="N160" s="175">
        <v>0</v>
      </c>
      <c r="O160" s="147"/>
      <c r="P160" s="175">
        <v>0</v>
      </c>
      <c r="Q160" s="30"/>
      <c r="R160" s="149" t="str">
        <f>IFERROR(VLOOKUP(Q160,Setup!D$16:E$25,2,FALSE),"")</f>
        <v/>
      </c>
      <c r="S160" s="51" t="str">
        <f ca="1">IFERROR(IF(OR(I160="",VLOOKUP(I160,CatCostInp!$E$2:$K$88,7,FALSE)=0),"",VLOOKUP(I160,CatCostInp!$E$2:$K$88,7,FALSE)),"")</f>
        <v/>
      </c>
      <c r="T160" s="159" t="e">
        <f>VLOOKUP(U160,#REF!,2,FALSE)</f>
        <v>#REF!</v>
      </c>
      <c r="U160" s="30"/>
      <c r="V160" s="1" t="str">
        <f ca="1">IF(U160=Setup!$C$10,"Grant",IF('PSM Costs'!U160=Setup!$C$11,"Local",IF('PSM Costs'!U160=Setup!$C$12,"Other","")))</f>
        <v/>
      </c>
      <c r="W160" s="34"/>
      <c r="X160" s="36">
        <v>1</v>
      </c>
      <c r="Y160" s="33"/>
      <c r="Z160" s="36" t="str">
        <f t="shared" si="71"/>
        <v/>
      </c>
      <c r="AA160" s="35"/>
      <c r="AB160" s="32" t="str">
        <f t="shared" si="72"/>
        <v/>
      </c>
      <c r="AC160" s="35"/>
      <c r="AD160" s="32" t="str">
        <f t="shared" si="73"/>
        <v/>
      </c>
      <c r="AE160" s="35"/>
      <c r="AF160" s="36" t="str">
        <f t="shared" si="74"/>
        <v/>
      </c>
      <c r="AG160" s="36" t="str">
        <f t="shared" si="75"/>
        <v/>
      </c>
      <c r="AH160" s="36" t="str">
        <f t="shared" si="76"/>
        <v/>
      </c>
      <c r="AI160" s="55"/>
      <c r="AJ160" s="37"/>
      <c r="AK160" s="36">
        <v>1</v>
      </c>
      <c r="AL160" s="35"/>
      <c r="AM160" s="32" t="str">
        <f t="shared" si="77"/>
        <v/>
      </c>
      <c r="AN160" s="35"/>
      <c r="AO160" s="32" t="str">
        <f t="shared" si="78"/>
        <v/>
      </c>
      <c r="AP160" s="35"/>
      <c r="AQ160" s="32" t="str">
        <f t="shared" si="79"/>
        <v/>
      </c>
      <c r="AR160" s="35"/>
      <c r="AS160" s="36" t="str">
        <f t="shared" si="80"/>
        <v/>
      </c>
      <c r="AT160" s="36" t="str">
        <f t="shared" si="81"/>
        <v/>
      </c>
      <c r="AU160" s="36" t="str">
        <f t="shared" si="82"/>
        <v/>
      </c>
      <c r="AV160" s="55"/>
      <c r="AW160" s="34"/>
      <c r="AX160" s="36">
        <v>1</v>
      </c>
      <c r="AY160" s="34"/>
      <c r="AZ160" s="32" t="str">
        <f t="shared" si="83"/>
        <v/>
      </c>
      <c r="BA160" s="34"/>
      <c r="BB160" s="32" t="str">
        <f t="shared" si="84"/>
        <v/>
      </c>
      <c r="BC160" s="34"/>
      <c r="BD160" s="32" t="str">
        <f t="shared" si="85"/>
        <v/>
      </c>
      <c r="BE160" s="35"/>
      <c r="BF160" s="36" t="str">
        <f t="shared" si="86"/>
        <v/>
      </c>
      <c r="BG160" s="36" t="str">
        <f t="shared" si="87"/>
        <v/>
      </c>
      <c r="BH160" s="36" t="str">
        <f t="shared" si="88"/>
        <v/>
      </c>
      <c r="BI160" s="55"/>
      <c r="BJ160" s="34"/>
      <c r="BK160" s="36">
        <v>1</v>
      </c>
      <c r="BL160" s="34"/>
      <c r="BM160" s="32" t="str">
        <f t="shared" si="89"/>
        <v/>
      </c>
      <c r="BN160" s="34"/>
      <c r="BO160" s="32" t="str">
        <f t="shared" si="90"/>
        <v/>
      </c>
      <c r="BP160" s="34"/>
      <c r="BQ160" s="32" t="str">
        <f t="shared" si="91"/>
        <v/>
      </c>
      <c r="BR160" s="34"/>
      <c r="BS160" s="36" t="str">
        <f t="shared" si="92"/>
        <v/>
      </c>
      <c r="BT160" s="36" t="str">
        <f t="shared" si="93"/>
        <v/>
      </c>
      <c r="BU160" s="36" t="str">
        <f t="shared" si="94"/>
        <v/>
      </c>
      <c r="BV160" s="55"/>
      <c r="BW160" s="36" t="str">
        <f t="shared" si="95"/>
        <v/>
      </c>
      <c r="BX160" s="36" t="str">
        <f t="shared" si="95"/>
        <v/>
      </c>
      <c r="BY160" s="31"/>
      <c r="BZ160" s="38"/>
      <c r="CB160" s="120" t="e">
        <f t="shared" ca="1" si="66"/>
        <v>#VALUE!</v>
      </c>
      <c r="CC160" s="2" t="e">
        <f t="shared" ca="1" si="96"/>
        <v>#VALUE!</v>
      </c>
    </row>
    <row r="161" spans="1:81" s="10" customFormat="1" ht="25.15" customHeight="1" x14ac:dyDescent="0.2">
      <c r="A161" s="52" t="str">
        <f t="shared" si="97"/>
        <v/>
      </c>
      <c r="B161" s="157" t="e">
        <f t="shared" ca="1" si="67"/>
        <v>#VALUE!</v>
      </c>
      <c r="C161" s="157" t="e">
        <f t="shared" si="68"/>
        <v>#VALUE!</v>
      </c>
      <c r="D161" s="29"/>
      <c r="E161" s="155" t="str">
        <f ca="1">IFERROR(INDIRECT(ADDRESS(MATCH(D161,CatModules!C:C,0),2,1,1,"CatModules")),"")</f>
        <v/>
      </c>
      <c r="F161" s="96"/>
      <c r="G161" s="156" t="str">
        <f ca="1">IFERROR(INDIRECT(ADDRESS(MATCH(CONCATENATE(E161,"-",F161),CatInt!K:K,0),3,1,1,"CatInt")),"")</f>
        <v/>
      </c>
      <c r="H161" s="45" t="str">
        <f>IF(F161="","",VLOOKUP(F161,#REF!,2,FALSE))</f>
        <v/>
      </c>
      <c r="I161" s="29"/>
      <c r="J161" s="155" t="e">
        <f t="shared" si="69"/>
        <v>#VALUE!</v>
      </c>
      <c r="K161" s="155" t="e">
        <f t="shared" si="70"/>
        <v>#VALUE!</v>
      </c>
      <c r="L161" s="153"/>
      <c r="M161" s="53"/>
      <c r="N161" s="175">
        <v>0</v>
      </c>
      <c r="O161" s="147"/>
      <c r="P161" s="175">
        <v>0</v>
      </c>
      <c r="Q161" s="30"/>
      <c r="R161" s="149" t="str">
        <f>IFERROR(VLOOKUP(Q161,Setup!D$16:E$25,2,FALSE),"")</f>
        <v/>
      </c>
      <c r="S161" s="51" t="str">
        <f ca="1">IFERROR(IF(OR(I161="",VLOOKUP(I161,CatCostInp!$E$2:$K$88,7,FALSE)=0),"",VLOOKUP(I161,CatCostInp!$E$2:$K$88,7,FALSE)),"")</f>
        <v/>
      </c>
      <c r="T161" s="159" t="e">
        <f>VLOOKUP(U161,#REF!,2,FALSE)</f>
        <v>#REF!</v>
      </c>
      <c r="U161" s="30"/>
      <c r="V161" s="1" t="str">
        <f ca="1">IF(U161=Setup!$C$10,"Grant",IF('PSM Costs'!U161=Setup!$C$11,"Local",IF('PSM Costs'!U161=Setup!$C$12,"Other","")))</f>
        <v/>
      </c>
      <c r="W161" s="34"/>
      <c r="X161" s="36">
        <v>1</v>
      </c>
      <c r="Y161" s="33"/>
      <c r="Z161" s="36" t="str">
        <f t="shared" si="71"/>
        <v/>
      </c>
      <c r="AA161" s="35"/>
      <c r="AB161" s="32" t="str">
        <f t="shared" si="72"/>
        <v/>
      </c>
      <c r="AC161" s="35"/>
      <c r="AD161" s="32" t="str">
        <f t="shared" si="73"/>
        <v/>
      </c>
      <c r="AE161" s="35"/>
      <c r="AF161" s="36" t="str">
        <f t="shared" si="74"/>
        <v/>
      </c>
      <c r="AG161" s="36" t="str">
        <f t="shared" si="75"/>
        <v/>
      </c>
      <c r="AH161" s="36" t="str">
        <f t="shared" si="76"/>
        <v/>
      </c>
      <c r="AI161" s="55"/>
      <c r="AJ161" s="37"/>
      <c r="AK161" s="36">
        <v>1</v>
      </c>
      <c r="AL161" s="35"/>
      <c r="AM161" s="32" t="str">
        <f t="shared" si="77"/>
        <v/>
      </c>
      <c r="AN161" s="35"/>
      <c r="AO161" s="32" t="str">
        <f t="shared" si="78"/>
        <v/>
      </c>
      <c r="AP161" s="35"/>
      <c r="AQ161" s="32" t="str">
        <f t="shared" si="79"/>
        <v/>
      </c>
      <c r="AR161" s="35"/>
      <c r="AS161" s="36" t="str">
        <f t="shared" si="80"/>
        <v/>
      </c>
      <c r="AT161" s="36" t="str">
        <f t="shared" si="81"/>
        <v/>
      </c>
      <c r="AU161" s="36" t="str">
        <f t="shared" si="82"/>
        <v/>
      </c>
      <c r="AV161" s="55"/>
      <c r="AW161" s="34"/>
      <c r="AX161" s="36">
        <v>1</v>
      </c>
      <c r="AY161" s="34"/>
      <c r="AZ161" s="32" t="str">
        <f t="shared" si="83"/>
        <v/>
      </c>
      <c r="BA161" s="34"/>
      <c r="BB161" s="32" t="str">
        <f t="shared" si="84"/>
        <v/>
      </c>
      <c r="BC161" s="34"/>
      <c r="BD161" s="32" t="str">
        <f t="shared" si="85"/>
        <v/>
      </c>
      <c r="BE161" s="35"/>
      <c r="BF161" s="36" t="str">
        <f t="shared" si="86"/>
        <v/>
      </c>
      <c r="BG161" s="36" t="str">
        <f t="shared" si="87"/>
        <v/>
      </c>
      <c r="BH161" s="36" t="str">
        <f t="shared" si="88"/>
        <v/>
      </c>
      <c r="BI161" s="55"/>
      <c r="BJ161" s="34"/>
      <c r="BK161" s="36">
        <v>1</v>
      </c>
      <c r="BL161" s="34"/>
      <c r="BM161" s="32" t="str">
        <f t="shared" si="89"/>
        <v/>
      </c>
      <c r="BN161" s="34"/>
      <c r="BO161" s="32" t="str">
        <f t="shared" si="90"/>
        <v/>
      </c>
      <c r="BP161" s="34"/>
      <c r="BQ161" s="32" t="str">
        <f t="shared" si="91"/>
        <v/>
      </c>
      <c r="BR161" s="34"/>
      <c r="BS161" s="36" t="str">
        <f t="shared" si="92"/>
        <v/>
      </c>
      <c r="BT161" s="36" t="str">
        <f t="shared" si="93"/>
        <v/>
      </c>
      <c r="BU161" s="36" t="str">
        <f t="shared" si="94"/>
        <v/>
      </c>
      <c r="BV161" s="55"/>
      <c r="BW161" s="36" t="str">
        <f t="shared" si="95"/>
        <v/>
      </c>
      <c r="BX161" s="36" t="str">
        <f t="shared" si="95"/>
        <v/>
      </c>
      <c r="BY161" s="31"/>
      <c r="BZ161" s="38"/>
      <c r="CB161" s="120" t="e">
        <f t="shared" ca="1" si="66"/>
        <v>#VALUE!</v>
      </c>
      <c r="CC161" s="2" t="e">
        <f t="shared" ca="1" si="96"/>
        <v>#VALUE!</v>
      </c>
    </row>
    <row r="162" spans="1:81" s="10" customFormat="1" ht="25.15" customHeight="1" x14ac:dyDescent="0.2">
      <c r="A162" s="52" t="str">
        <f t="shared" si="97"/>
        <v/>
      </c>
      <c r="B162" s="157" t="e">
        <f t="shared" ca="1" si="67"/>
        <v>#VALUE!</v>
      </c>
      <c r="C162" s="157" t="e">
        <f t="shared" si="68"/>
        <v>#VALUE!</v>
      </c>
      <c r="D162" s="29"/>
      <c r="E162" s="155" t="str">
        <f ca="1">IFERROR(INDIRECT(ADDRESS(MATCH(D162,CatModules!C:C,0),2,1,1,"CatModules")),"")</f>
        <v/>
      </c>
      <c r="F162" s="96"/>
      <c r="G162" s="156" t="str">
        <f ca="1">IFERROR(INDIRECT(ADDRESS(MATCH(CONCATENATE(E162,"-",F162),CatInt!K:K,0),3,1,1,"CatInt")),"")</f>
        <v/>
      </c>
      <c r="H162" s="45" t="str">
        <f>IF(F162="","",VLOOKUP(F162,#REF!,2,FALSE))</f>
        <v/>
      </c>
      <c r="I162" s="29"/>
      <c r="J162" s="155" t="e">
        <f t="shared" si="69"/>
        <v>#VALUE!</v>
      </c>
      <c r="K162" s="155" t="e">
        <f t="shared" si="70"/>
        <v>#VALUE!</v>
      </c>
      <c r="L162" s="153"/>
      <c r="M162" s="53"/>
      <c r="N162" s="175">
        <v>0</v>
      </c>
      <c r="O162" s="147"/>
      <c r="P162" s="175">
        <v>0</v>
      </c>
      <c r="Q162" s="30"/>
      <c r="R162" s="149" t="str">
        <f>IFERROR(VLOOKUP(Q162,Setup!D$16:E$25,2,FALSE),"")</f>
        <v/>
      </c>
      <c r="S162" s="51" t="str">
        <f ca="1">IFERROR(IF(OR(I162="",VLOOKUP(I162,CatCostInp!$E$2:$K$88,7,FALSE)=0),"",VLOOKUP(I162,CatCostInp!$E$2:$K$88,7,FALSE)),"")</f>
        <v/>
      </c>
      <c r="T162" s="159" t="e">
        <f>VLOOKUP(U162,#REF!,2,FALSE)</f>
        <v>#REF!</v>
      </c>
      <c r="U162" s="30"/>
      <c r="V162" s="1" t="str">
        <f ca="1">IF(U162=Setup!$C$10,"Grant",IF('PSM Costs'!U162=Setup!$C$11,"Local",IF('PSM Costs'!U162=Setup!$C$12,"Other","")))</f>
        <v/>
      </c>
      <c r="W162" s="34"/>
      <c r="X162" s="36">
        <v>1</v>
      </c>
      <c r="Y162" s="33"/>
      <c r="Z162" s="36" t="str">
        <f t="shared" si="71"/>
        <v/>
      </c>
      <c r="AA162" s="35"/>
      <c r="AB162" s="32" t="str">
        <f t="shared" si="72"/>
        <v/>
      </c>
      <c r="AC162" s="35"/>
      <c r="AD162" s="32" t="str">
        <f t="shared" si="73"/>
        <v/>
      </c>
      <c r="AE162" s="35"/>
      <c r="AF162" s="36" t="str">
        <f t="shared" si="74"/>
        <v/>
      </c>
      <c r="AG162" s="36" t="str">
        <f t="shared" si="75"/>
        <v/>
      </c>
      <c r="AH162" s="36" t="str">
        <f t="shared" si="76"/>
        <v/>
      </c>
      <c r="AI162" s="55"/>
      <c r="AJ162" s="37"/>
      <c r="AK162" s="36">
        <v>1</v>
      </c>
      <c r="AL162" s="35"/>
      <c r="AM162" s="32" t="str">
        <f t="shared" si="77"/>
        <v/>
      </c>
      <c r="AN162" s="35"/>
      <c r="AO162" s="32" t="str">
        <f t="shared" si="78"/>
        <v/>
      </c>
      <c r="AP162" s="35"/>
      <c r="AQ162" s="32" t="str">
        <f t="shared" si="79"/>
        <v/>
      </c>
      <c r="AR162" s="35"/>
      <c r="AS162" s="36" t="str">
        <f t="shared" si="80"/>
        <v/>
      </c>
      <c r="AT162" s="36" t="str">
        <f t="shared" si="81"/>
        <v/>
      </c>
      <c r="AU162" s="36" t="str">
        <f t="shared" si="82"/>
        <v/>
      </c>
      <c r="AV162" s="55"/>
      <c r="AW162" s="34"/>
      <c r="AX162" s="36">
        <v>1</v>
      </c>
      <c r="AY162" s="34"/>
      <c r="AZ162" s="32" t="str">
        <f t="shared" si="83"/>
        <v/>
      </c>
      <c r="BA162" s="34"/>
      <c r="BB162" s="32" t="str">
        <f t="shared" si="84"/>
        <v/>
      </c>
      <c r="BC162" s="34"/>
      <c r="BD162" s="32" t="str">
        <f t="shared" si="85"/>
        <v/>
      </c>
      <c r="BE162" s="35"/>
      <c r="BF162" s="36" t="str">
        <f t="shared" si="86"/>
        <v/>
      </c>
      <c r="BG162" s="36" t="str">
        <f t="shared" si="87"/>
        <v/>
      </c>
      <c r="BH162" s="36" t="str">
        <f t="shared" si="88"/>
        <v/>
      </c>
      <c r="BI162" s="55"/>
      <c r="BJ162" s="34"/>
      <c r="BK162" s="36">
        <v>1</v>
      </c>
      <c r="BL162" s="34"/>
      <c r="BM162" s="32" t="str">
        <f t="shared" si="89"/>
        <v/>
      </c>
      <c r="BN162" s="34"/>
      <c r="BO162" s="32" t="str">
        <f t="shared" si="90"/>
        <v/>
      </c>
      <c r="BP162" s="34"/>
      <c r="BQ162" s="32" t="str">
        <f t="shared" si="91"/>
        <v/>
      </c>
      <c r="BR162" s="34"/>
      <c r="BS162" s="36" t="str">
        <f t="shared" si="92"/>
        <v/>
      </c>
      <c r="BT162" s="36" t="str">
        <f t="shared" si="93"/>
        <v/>
      </c>
      <c r="BU162" s="36" t="str">
        <f t="shared" si="94"/>
        <v/>
      </c>
      <c r="BV162" s="55"/>
      <c r="BW162" s="36" t="str">
        <f t="shared" si="95"/>
        <v/>
      </c>
      <c r="BX162" s="36" t="str">
        <f t="shared" si="95"/>
        <v/>
      </c>
      <c r="BY162" s="31"/>
      <c r="BZ162" s="38"/>
      <c r="CB162" s="120" t="e">
        <f t="shared" ca="1" si="66"/>
        <v>#VALUE!</v>
      </c>
      <c r="CC162" s="2" t="e">
        <f t="shared" ca="1" si="96"/>
        <v>#VALUE!</v>
      </c>
    </row>
    <row r="163" spans="1:81" s="10" customFormat="1" ht="25.15" customHeight="1" x14ac:dyDescent="0.2">
      <c r="A163" s="52" t="str">
        <f t="shared" si="97"/>
        <v/>
      </c>
      <c r="B163" s="157" t="e">
        <f t="shared" ca="1" si="67"/>
        <v>#VALUE!</v>
      </c>
      <c r="C163" s="157" t="e">
        <f t="shared" si="68"/>
        <v>#VALUE!</v>
      </c>
      <c r="D163" s="29"/>
      <c r="E163" s="155" t="str">
        <f ca="1">IFERROR(INDIRECT(ADDRESS(MATCH(D163,CatModules!C:C,0),2,1,1,"CatModules")),"")</f>
        <v/>
      </c>
      <c r="F163" s="96"/>
      <c r="G163" s="156" t="str">
        <f ca="1">IFERROR(INDIRECT(ADDRESS(MATCH(CONCATENATE(E163,"-",F163),CatInt!K:K,0),3,1,1,"CatInt")),"")</f>
        <v/>
      </c>
      <c r="H163" s="45" t="str">
        <f>IF(F163="","",VLOOKUP(F163,#REF!,2,FALSE))</f>
        <v/>
      </c>
      <c r="I163" s="29"/>
      <c r="J163" s="155" t="e">
        <f t="shared" si="69"/>
        <v>#VALUE!</v>
      </c>
      <c r="K163" s="155" t="e">
        <f t="shared" si="70"/>
        <v>#VALUE!</v>
      </c>
      <c r="L163" s="153"/>
      <c r="M163" s="53"/>
      <c r="N163" s="175">
        <v>0</v>
      </c>
      <c r="O163" s="147"/>
      <c r="P163" s="175">
        <v>0</v>
      </c>
      <c r="Q163" s="30"/>
      <c r="R163" s="149" t="str">
        <f>IFERROR(VLOOKUP(Q163,Setup!D$16:E$25,2,FALSE),"")</f>
        <v/>
      </c>
      <c r="S163" s="51" t="str">
        <f ca="1">IFERROR(IF(OR(I163="",VLOOKUP(I163,CatCostInp!$E$2:$K$88,7,FALSE)=0),"",VLOOKUP(I163,CatCostInp!$E$2:$K$88,7,FALSE)),"")</f>
        <v/>
      </c>
      <c r="T163" s="159" t="e">
        <f>VLOOKUP(U163,#REF!,2,FALSE)</f>
        <v>#REF!</v>
      </c>
      <c r="U163" s="30"/>
      <c r="V163" s="1" t="str">
        <f ca="1">IF(U163=Setup!$C$10,"Grant",IF('PSM Costs'!U163=Setup!$C$11,"Local",IF('PSM Costs'!U163=Setup!$C$12,"Other","")))</f>
        <v/>
      </c>
      <c r="W163" s="34"/>
      <c r="X163" s="36">
        <v>1</v>
      </c>
      <c r="Y163" s="33"/>
      <c r="Z163" s="36" t="str">
        <f t="shared" si="71"/>
        <v/>
      </c>
      <c r="AA163" s="35"/>
      <c r="AB163" s="32" t="str">
        <f t="shared" si="72"/>
        <v/>
      </c>
      <c r="AC163" s="35"/>
      <c r="AD163" s="32" t="str">
        <f t="shared" si="73"/>
        <v/>
      </c>
      <c r="AE163" s="35"/>
      <c r="AF163" s="36" t="str">
        <f t="shared" si="74"/>
        <v/>
      </c>
      <c r="AG163" s="36" t="str">
        <f t="shared" si="75"/>
        <v/>
      </c>
      <c r="AH163" s="36" t="str">
        <f t="shared" si="76"/>
        <v/>
      </c>
      <c r="AI163" s="55"/>
      <c r="AJ163" s="37"/>
      <c r="AK163" s="36">
        <v>1</v>
      </c>
      <c r="AL163" s="35"/>
      <c r="AM163" s="32" t="str">
        <f t="shared" si="77"/>
        <v/>
      </c>
      <c r="AN163" s="35"/>
      <c r="AO163" s="32" t="str">
        <f t="shared" si="78"/>
        <v/>
      </c>
      <c r="AP163" s="35"/>
      <c r="AQ163" s="32" t="str">
        <f t="shared" si="79"/>
        <v/>
      </c>
      <c r="AR163" s="35"/>
      <c r="AS163" s="36" t="str">
        <f t="shared" si="80"/>
        <v/>
      </c>
      <c r="AT163" s="36" t="str">
        <f t="shared" si="81"/>
        <v/>
      </c>
      <c r="AU163" s="36" t="str">
        <f t="shared" si="82"/>
        <v/>
      </c>
      <c r="AV163" s="55"/>
      <c r="AW163" s="34"/>
      <c r="AX163" s="36">
        <v>1</v>
      </c>
      <c r="AY163" s="34"/>
      <c r="AZ163" s="32" t="str">
        <f t="shared" si="83"/>
        <v/>
      </c>
      <c r="BA163" s="34"/>
      <c r="BB163" s="32" t="str">
        <f t="shared" si="84"/>
        <v/>
      </c>
      <c r="BC163" s="34"/>
      <c r="BD163" s="32" t="str">
        <f t="shared" si="85"/>
        <v/>
      </c>
      <c r="BE163" s="35"/>
      <c r="BF163" s="36" t="str">
        <f t="shared" si="86"/>
        <v/>
      </c>
      <c r="BG163" s="36" t="str">
        <f t="shared" si="87"/>
        <v/>
      </c>
      <c r="BH163" s="36" t="str">
        <f t="shared" si="88"/>
        <v/>
      </c>
      <c r="BI163" s="55"/>
      <c r="BJ163" s="34"/>
      <c r="BK163" s="36">
        <v>1</v>
      </c>
      <c r="BL163" s="34"/>
      <c r="BM163" s="32" t="str">
        <f t="shared" si="89"/>
        <v/>
      </c>
      <c r="BN163" s="34"/>
      <c r="BO163" s="32" t="str">
        <f t="shared" si="90"/>
        <v/>
      </c>
      <c r="BP163" s="34"/>
      <c r="BQ163" s="32" t="str">
        <f t="shared" si="91"/>
        <v/>
      </c>
      <c r="BR163" s="34"/>
      <c r="BS163" s="36" t="str">
        <f t="shared" si="92"/>
        <v/>
      </c>
      <c r="BT163" s="36" t="str">
        <f t="shared" si="93"/>
        <v/>
      </c>
      <c r="BU163" s="36" t="str">
        <f t="shared" si="94"/>
        <v/>
      </c>
      <c r="BV163" s="55"/>
      <c r="BW163" s="36" t="str">
        <f t="shared" si="95"/>
        <v/>
      </c>
      <c r="BX163" s="36" t="str">
        <f t="shared" si="95"/>
        <v/>
      </c>
      <c r="BY163" s="31"/>
      <c r="BZ163" s="38"/>
      <c r="CB163" s="120" t="e">
        <f t="shared" ca="1" si="66"/>
        <v>#VALUE!</v>
      </c>
      <c r="CC163" s="2" t="e">
        <f t="shared" ca="1" si="96"/>
        <v>#VALUE!</v>
      </c>
    </row>
    <row r="164" spans="1:81" s="10" customFormat="1" ht="25.15" customHeight="1" x14ac:dyDescent="0.2">
      <c r="A164" s="52" t="str">
        <f t="shared" si="97"/>
        <v/>
      </c>
      <c r="B164" s="157" t="e">
        <f t="shared" ca="1" si="67"/>
        <v>#VALUE!</v>
      </c>
      <c r="C164" s="157" t="e">
        <f t="shared" si="68"/>
        <v>#VALUE!</v>
      </c>
      <c r="D164" s="29"/>
      <c r="E164" s="155" t="str">
        <f ca="1">IFERROR(INDIRECT(ADDRESS(MATCH(D164,CatModules!C:C,0),2,1,1,"CatModules")),"")</f>
        <v/>
      </c>
      <c r="F164" s="96"/>
      <c r="G164" s="156" t="str">
        <f ca="1">IFERROR(INDIRECT(ADDRESS(MATCH(CONCATENATE(E164,"-",F164),CatInt!K:K,0),3,1,1,"CatInt")),"")</f>
        <v/>
      </c>
      <c r="H164" s="45" t="str">
        <f>IF(F164="","",VLOOKUP(F164,#REF!,2,FALSE))</f>
        <v/>
      </c>
      <c r="I164" s="29"/>
      <c r="J164" s="155" t="e">
        <f t="shared" si="69"/>
        <v>#VALUE!</v>
      </c>
      <c r="K164" s="155" t="e">
        <f t="shared" si="70"/>
        <v>#VALUE!</v>
      </c>
      <c r="L164" s="153"/>
      <c r="M164" s="53"/>
      <c r="N164" s="175">
        <v>0</v>
      </c>
      <c r="O164" s="147"/>
      <c r="P164" s="175">
        <v>0</v>
      </c>
      <c r="Q164" s="30"/>
      <c r="R164" s="149" t="str">
        <f>IFERROR(VLOOKUP(Q164,Setup!D$16:E$25,2,FALSE),"")</f>
        <v/>
      </c>
      <c r="S164" s="51" t="str">
        <f ca="1">IFERROR(IF(OR(I164="",VLOOKUP(I164,CatCostInp!$E$2:$K$88,7,FALSE)=0),"",VLOOKUP(I164,CatCostInp!$E$2:$K$88,7,FALSE)),"")</f>
        <v/>
      </c>
      <c r="T164" s="159" t="e">
        <f>VLOOKUP(U164,#REF!,2,FALSE)</f>
        <v>#REF!</v>
      </c>
      <c r="U164" s="30"/>
      <c r="V164" s="1" t="str">
        <f ca="1">IF(U164=Setup!$C$10,"Grant",IF('PSM Costs'!U164=Setup!$C$11,"Local",IF('PSM Costs'!U164=Setup!$C$12,"Other","")))</f>
        <v/>
      </c>
      <c r="W164" s="34"/>
      <c r="X164" s="36">
        <v>1</v>
      </c>
      <c r="Y164" s="33"/>
      <c r="Z164" s="36" t="str">
        <f t="shared" si="71"/>
        <v/>
      </c>
      <c r="AA164" s="35"/>
      <c r="AB164" s="32" t="str">
        <f t="shared" si="72"/>
        <v/>
      </c>
      <c r="AC164" s="35"/>
      <c r="AD164" s="32" t="str">
        <f t="shared" si="73"/>
        <v/>
      </c>
      <c r="AE164" s="35"/>
      <c r="AF164" s="36" t="str">
        <f t="shared" si="74"/>
        <v/>
      </c>
      <c r="AG164" s="36" t="str">
        <f t="shared" si="75"/>
        <v/>
      </c>
      <c r="AH164" s="36" t="str">
        <f t="shared" si="76"/>
        <v/>
      </c>
      <c r="AI164" s="55"/>
      <c r="AJ164" s="37"/>
      <c r="AK164" s="36">
        <v>1</v>
      </c>
      <c r="AL164" s="35"/>
      <c r="AM164" s="32" t="str">
        <f t="shared" si="77"/>
        <v/>
      </c>
      <c r="AN164" s="35"/>
      <c r="AO164" s="32" t="str">
        <f t="shared" si="78"/>
        <v/>
      </c>
      <c r="AP164" s="35"/>
      <c r="AQ164" s="32" t="str">
        <f t="shared" si="79"/>
        <v/>
      </c>
      <c r="AR164" s="35"/>
      <c r="AS164" s="36" t="str">
        <f t="shared" si="80"/>
        <v/>
      </c>
      <c r="AT164" s="36" t="str">
        <f t="shared" si="81"/>
        <v/>
      </c>
      <c r="AU164" s="36" t="str">
        <f t="shared" si="82"/>
        <v/>
      </c>
      <c r="AV164" s="55"/>
      <c r="AW164" s="34"/>
      <c r="AX164" s="36">
        <v>1</v>
      </c>
      <c r="AY164" s="34"/>
      <c r="AZ164" s="32" t="str">
        <f t="shared" si="83"/>
        <v/>
      </c>
      <c r="BA164" s="34"/>
      <c r="BB164" s="32" t="str">
        <f t="shared" si="84"/>
        <v/>
      </c>
      <c r="BC164" s="34"/>
      <c r="BD164" s="32" t="str">
        <f t="shared" si="85"/>
        <v/>
      </c>
      <c r="BE164" s="35"/>
      <c r="BF164" s="36" t="str">
        <f t="shared" si="86"/>
        <v/>
      </c>
      <c r="BG164" s="36" t="str">
        <f t="shared" si="87"/>
        <v/>
      </c>
      <c r="BH164" s="36" t="str">
        <f t="shared" si="88"/>
        <v/>
      </c>
      <c r="BI164" s="55"/>
      <c r="BJ164" s="34"/>
      <c r="BK164" s="36">
        <v>1</v>
      </c>
      <c r="BL164" s="34"/>
      <c r="BM164" s="32" t="str">
        <f t="shared" si="89"/>
        <v/>
      </c>
      <c r="BN164" s="34"/>
      <c r="BO164" s="32" t="str">
        <f t="shared" si="90"/>
        <v/>
      </c>
      <c r="BP164" s="34"/>
      <c r="BQ164" s="32" t="str">
        <f t="shared" si="91"/>
        <v/>
      </c>
      <c r="BR164" s="34"/>
      <c r="BS164" s="36" t="str">
        <f t="shared" si="92"/>
        <v/>
      </c>
      <c r="BT164" s="36" t="str">
        <f t="shared" si="93"/>
        <v/>
      </c>
      <c r="BU164" s="36" t="str">
        <f t="shared" si="94"/>
        <v/>
      </c>
      <c r="BV164" s="55"/>
      <c r="BW164" s="36" t="str">
        <f t="shared" si="95"/>
        <v/>
      </c>
      <c r="BX164" s="36" t="str">
        <f t="shared" si="95"/>
        <v/>
      </c>
      <c r="BY164" s="31"/>
      <c r="BZ164" s="38"/>
      <c r="CB164" s="120" t="e">
        <f t="shared" ca="1" si="66"/>
        <v>#VALUE!</v>
      </c>
      <c r="CC164" s="2" t="e">
        <f t="shared" ca="1" si="96"/>
        <v>#VALUE!</v>
      </c>
    </row>
    <row r="165" spans="1:81" s="10" customFormat="1" ht="25.15" customHeight="1" x14ac:dyDescent="0.2">
      <c r="A165" s="52" t="str">
        <f t="shared" si="97"/>
        <v/>
      </c>
      <c r="B165" s="157" t="e">
        <f t="shared" ca="1" si="67"/>
        <v>#VALUE!</v>
      </c>
      <c r="C165" s="157" t="e">
        <f t="shared" si="68"/>
        <v>#VALUE!</v>
      </c>
      <c r="D165" s="29"/>
      <c r="E165" s="155" t="str">
        <f ca="1">IFERROR(INDIRECT(ADDRESS(MATCH(D165,CatModules!C:C,0),2,1,1,"CatModules")),"")</f>
        <v/>
      </c>
      <c r="F165" s="96"/>
      <c r="G165" s="156" t="str">
        <f ca="1">IFERROR(INDIRECT(ADDRESS(MATCH(CONCATENATE(E165,"-",F165),CatInt!K:K,0),3,1,1,"CatInt")),"")</f>
        <v/>
      </c>
      <c r="H165" s="45" t="str">
        <f>IF(F165="","",VLOOKUP(F165,#REF!,2,FALSE))</f>
        <v/>
      </c>
      <c r="I165" s="29"/>
      <c r="J165" s="155" t="e">
        <f t="shared" si="69"/>
        <v>#VALUE!</v>
      </c>
      <c r="K165" s="155" t="e">
        <f t="shared" si="70"/>
        <v>#VALUE!</v>
      </c>
      <c r="L165" s="153"/>
      <c r="M165" s="53"/>
      <c r="N165" s="175">
        <v>0</v>
      </c>
      <c r="O165" s="147"/>
      <c r="P165" s="175">
        <v>0</v>
      </c>
      <c r="Q165" s="30"/>
      <c r="R165" s="149" t="str">
        <f>IFERROR(VLOOKUP(Q165,Setup!D$16:E$25,2,FALSE),"")</f>
        <v/>
      </c>
      <c r="S165" s="51" t="str">
        <f ca="1">IFERROR(IF(OR(I165="",VLOOKUP(I165,CatCostInp!$E$2:$K$88,7,FALSE)=0),"",VLOOKUP(I165,CatCostInp!$E$2:$K$88,7,FALSE)),"")</f>
        <v/>
      </c>
      <c r="T165" s="159" t="e">
        <f>VLOOKUP(U165,#REF!,2,FALSE)</f>
        <v>#REF!</v>
      </c>
      <c r="U165" s="30"/>
      <c r="V165" s="1" t="str">
        <f ca="1">IF(U165=Setup!$C$10,"Grant",IF('PSM Costs'!U165=Setup!$C$11,"Local",IF('PSM Costs'!U165=Setup!$C$12,"Other","")))</f>
        <v/>
      </c>
      <c r="W165" s="34"/>
      <c r="X165" s="36">
        <v>1</v>
      </c>
      <c r="Y165" s="33"/>
      <c r="Z165" s="36" t="str">
        <f t="shared" si="71"/>
        <v/>
      </c>
      <c r="AA165" s="35"/>
      <c r="AB165" s="32" t="str">
        <f t="shared" si="72"/>
        <v/>
      </c>
      <c r="AC165" s="35"/>
      <c r="AD165" s="32" t="str">
        <f t="shared" si="73"/>
        <v/>
      </c>
      <c r="AE165" s="35"/>
      <c r="AF165" s="36" t="str">
        <f t="shared" si="74"/>
        <v/>
      </c>
      <c r="AG165" s="36" t="str">
        <f t="shared" si="75"/>
        <v/>
      </c>
      <c r="AH165" s="36" t="str">
        <f t="shared" si="76"/>
        <v/>
      </c>
      <c r="AI165" s="55"/>
      <c r="AJ165" s="37"/>
      <c r="AK165" s="36">
        <v>1</v>
      </c>
      <c r="AL165" s="35"/>
      <c r="AM165" s="32" t="str">
        <f t="shared" si="77"/>
        <v/>
      </c>
      <c r="AN165" s="35"/>
      <c r="AO165" s="32" t="str">
        <f t="shared" si="78"/>
        <v/>
      </c>
      <c r="AP165" s="35"/>
      <c r="AQ165" s="32" t="str">
        <f t="shared" si="79"/>
        <v/>
      </c>
      <c r="AR165" s="35"/>
      <c r="AS165" s="36" t="str">
        <f t="shared" si="80"/>
        <v/>
      </c>
      <c r="AT165" s="36" t="str">
        <f t="shared" si="81"/>
        <v/>
      </c>
      <c r="AU165" s="36" t="str">
        <f t="shared" si="82"/>
        <v/>
      </c>
      <c r="AV165" s="55"/>
      <c r="AW165" s="34"/>
      <c r="AX165" s="36">
        <v>1</v>
      </c>
      <c r="AY165" s="34"/>
      <c r="AZ165" s="32" t="str">
        <f t="shared" si="83"/>
        <v/>
      </c>
      <c r="BA165" s="34"/>
      <c r="BB165" s="32" t="str">
        <f t="shared" si="84"/>
        <v/>
      </c>
      <c r="BC165" s="34"/>
      <c r="BD165" s="32" t="str">
        <f t="shared" si="85"/>
        <v/>
      </c>
      <c r="BE165" s="35"/>
      <c r="BF165" s="36" t="str">
        <f t="shared" si="86"/>
        <v/>
      </c>
      <c r="BG165" s="36" t="str">
        <f t="shared" si="87"/>
        <v/>
      </c>
      <c r="BH165" s="36" t="str">
        <f t="shared" si="88"/>
        <v/>
      </c>
      <c r="BI165" s="55"/>
      <c r="BJ165" s="34"/>
      <c r="BK165" s="36">
        <v>1</v>
      </c>
      <c r="BL165" s="34"/>
      <c r="BM165" s="32" t="str">
        <f t="shared" si="89"/>
        <v/>
      </c>
      <c r="BN165" s="34"/>
      <c r="BO165" s="32" t="str">
        <f t="shared" si="90"/>
        <v/>
      </c>
      <c r="BP165" s="34"/>
      <c r="BQ165" s="32" t="str">
        <f t="shared" si="91"/>
        <v/>
      </c>
      <c r="BR165" s="34"/>
      <c r="BS165" s="36" t="str">
        <f t="shared" si="92"/>
        <v/>
      </c>
      <c r="BT165" s="36" t="str">
        <f t="shared" si="93"/>
        <v/>
      </c>
      <c r="BU165" s="36" t="str">
        <f t="shared" si="94"/>
        <v/>
      </c>
      <c r="BV165" s="55"/>
      <c r="BW165" s="36" t="str">
        <f t="shared" si="95"/>
        <v/>
      </c>
      <c r="BX165" s="36" t="str">
        <f t="shared" si="95"/>
        <v/>
      </c>
      <c r="BY165" s="31"/>
      <c r="BZ165" s="38"/>
      <c r="CB165" s="120" t="e">
        <f t="shared" ca="1" si="66"/>
        <v>#VALUE!</v>
      </c>
      <c r="CC165" s="2" t="e">
        <f t="shared" ca="1" si="96"/>
        <v>#VALUE!</v>
      </c>
    </row>
    <row r="166" spans="1:81" s="10" customFormat="1" ht="25.15" customHeight="1" x14ac:dyDescent="0.2">
      <c r="A166" s="52" t="str">
        <f t="shared" si="97"/>
        <v/>
      </c>
      <c r="B166" s="157" t="e">
        <f t="shared" ca="1" si="67"/>
        <v>#VALUE!</v>
      </c>
      <c r="C166" s="157" t="e">
        <f t="shared" si="68"/>
        <v>#VALUE!</v>
      </c>
      <c r="D166" s="29"/>
      <c r="E166" s="155" t="str">
        <f ca="1">IFERROR(INDIRECT(ADDRESS(MATCH(D166,CatModules!C:C,0),2,1,1,"CatModules")),"")</f>
        <v/>
      </c>
      <c r="F166" s="96"/>
      <c r="G166" s="156" t="str">
        <f ca="1">IFERROR(INDIRECT(ADDRESS(MATCH(CONCATENATE(E166,"-",F166),CatInt!K:K,0),3,1,1,"CatInt")),"")</f>
        <v/>
      </c>
      <c r="H166" s="45" t="str">
        <f>IF(F166="","",VLOOKUP(F166,#REF!,2,FALSE))</f>
        <v/>
      </c>
      <c r="I166" s="29"/>
      <c r="J166" s="155" t="e">
        <f t="shared" si="69"/>
        <v>#VALUE!</v>
      </c>
      <c r="K166" s="155" t="e">
        <f t="shared" si="70"/>
        <v>#VALUE!</v>
      </c>
      <c r="L166" s="153"/>
      <c r="M166" s="53"/>
      <c r="N166" s="175">
        <v>0</v>
      </c>
      <c r="O166" s="147"/>
      <c r="P166" s="175">
        <v>0</v>
      </c>
      <c r="Q166" s="30"/>
      <c r="R166" s="149" t="str">
        <f>IFERROR(VLOOKUP(Q166,Setup!D$16:E$25,2,FALSE),"")</f>
        <v/>
      </c>
      <c r="S166" s="51" t="str">
        <f ca="1">IFERROR(IF(OR(I166="",VLOOKUP(I166,CatCostInp!$E$2:$K$88,7,FALSE)=0),"",VLOOKUP(I166,CatCostInp!$E$2:$K$88,7,FALSE)),"")</f>
        <v/>
      </c>
      <c r="T166" s="159" t="e">
        <f>VLOOKUP(U166,#REF!,2,FALSE)</f>
        <v>#REF!</v>
      </c>
      <c r="U166" s="30"/>
      <c r="V166" s="1" t="str">
        <f ca="1">IF(U166=Setup!$C$10,"Grant",IF('PSM Costs'!U166=Setup!$C$11,"Local",IF('PSM Costs'!U166=Setup!$C$12,"Other","")))</f>
        <v/>
      </c>
      <c r="W166" s="34"/>
      <c r="X166" s="36">
        <v>1</v>
      </c>
      <c r="Y166" s="33"/>
      <c r="Z166" s="36" t="str">
        <f t="shared" si="71"/>
        <v/>
      </c>
      <c r="AA166" s="35"/>
      <c r="AB166" s="32" t="str">
        <f t="shared" si="72"/>
        <v/>
      </c>
      <c r="AC166" s="35"/>
      <c r="AD166" s="32" t="str">
        <f t="shared" si="73"/>
        <v/>
      </c>
      <c r="AE166" s="35"/>
      <c r="AF166" s="36" t="str">
        <f t="shared" si="74"/>
        <v/>
      </c>
      <c r="AG166" s="36" t="str">
        <f t="shared" si="75"/>
        <v/>
      </c>
      <c r="AH166" s="36" t="str">
        <f t="shared" si="76"/>
        <v/>
      </c>
      <c r="AI166" s="55"/>
      <c r="AJ166" s="37"/>
      <c r="AK166" s="36">
        <v>1</v>
      </c>
      <c r="AL166" s="35"/>
      <c r="AM166" s="32" t="str">
        <f t="shared" si="77"/>
        <v/>
      </c>
      <c r="AN166" s="35"/>
      <c r="AO166" s="32" t="str">
        <f t="shared" si="78"/>
        <v/>
      </c>
      <c r="AP166" s="35"/>
      <c r="AQ166" s="32" t="str">
        <f t="shared" si="79"/>
        <v/>
      </c>
      <c r="AR166" s="35"/>
      <c r="AS166" s="36" t="str">
        <f t="shared" si="80"/>
        <v/>
      </c>
      <c r="AT166" s="36" t="str">
        <f t="shared" si="81"/>
        <v/>
      </c>
      <c r="AU166" s="36" t="str">
        <f t="shared" si="82"/>
        <v/>
      </c>
      <c r="AV166" s="55"/>
      <c r="AW166" s="34"/>
      <c r="AX166" s="36">
        <v>1</v>
      </c>
      <c r="AY166" s="34"/>
      <c r="AZ166" s="32" t="str">
        <f t="shared" si="83"/>
        <v/>
      </c>
      <c r="BA166" s="34"/>
      <c r="BB166" s="32" t="str">
        <f t="shared" si="84"/>
        <v/>
      </c>
      <c r="BC166" s="34"/>
      <c r="BD166" s="32" t="str">
        <f t="shared" si="85"/>
        <v/>
      </c>
      <c r="BE166" s="35"/>
      <c r="BF166" s="36" t="str">
        <f t="shared" si="86"/>
        <v/>
      </c>
      <c r="BG166" s="36" t="str">
        <f t="shared" si="87"/>
        <v/>
      </c>
      <c r="BH166" s="36" t="str">
        <f t="shared" si="88"/>
        <v/>
      </c>
      <c r="BI166" s="55"/>
      <c r="BJ166" s="34"/>
      <c r="BK166" s="36">
        <v>1</v>
      </c>
      <c r="BL166" s="34"/>
      <c r="BM166" s="32" t="str">
        <f t="shared" si="89"/>
        <v/>
      </c>
      <c r="BN166" s="34"/>
      <c r="BO166" s="32" t="str">
        <f t="shared" si="90"/>
        <v/>
      </c>
      <c r="BP166" s="34"/>
      <c r="BQ166" s="32" t="str">
        <f t="shared" si="91"/>
        <v/>
      </c>
      <c r="BR166" s="34"/>
      <c r="BS166" s="36" t="str">
        <f t="shared" si="92"/>
        <v/>
      </c>
      <c r="BT166" s="36" t="str">
        <f t="shared" si="93"/>
        <v/>
      </c>
      <c r="BU166" s="36" t="str">
        <f t="shared" si="94"/>
        <v/>
      </c>
      <c r="BV166" s="55"/>
      <c r="BW166" s="36" t="str">
        <f t="shared" si="95"/>
        <v/>
      </c>
      <c r="BX166" s="36" t="str">
        <f t="shared" si="95"/>
        <v/>
      </c>
      <c r="BY166" s="31"/>
      <c r="BZ166" s="38"/>
      <c r="CB166" s="120" t="e">
        <f t="shared" ca="1" si="66"/>
        <v>#VALUE!</v>
      </c>
      <c r="CC166" s="2" t="e">
        <f t="shared" ca="1" si="96"/>
        <v>#VALUE!</v>
      </c>
    </row>
    <row r="167" spans="1:81" s="10" customFormat="1" ht="25.15" customHeight="1" x14ac:dyDescent="0.2">
      <c r="A167" s="52" t="str">
        <f t="shared" si="97"/>
        <v/>
      </c>
      <c r="B167" s="157" t="e">
        <f t="shared" ca="1" si="67"/>
        <v>#VALUE!</v>
      </c>
      <c r="C167" s="157" t="e">
        <f t="shared" si="68"/>
        <v>#VALUE!</v>
      </c>
      <c r="D167" s="29"/>
      <c r="E167" s="155" t="str">
        <f ca="1">IFERROR(INDIRECT(ADDRESS(MATCH(D167,CatModules!C:C,0),2,1,1,"CatModules")),"")</f>
        <v/>
      </c>
      <c r="F167" s="96"/>
      <c r="G167" s="156" t="str">
        <f ca="1">IFERROR(INDIRECT(ADDRESS(MATCH(CONCATENATE(E167,"-",F167),CatInt!K:K,0),3,1,1,"CatInt")),"")</f>
        <v/>
      </c>
      <c r="H167" s="45" t="str">
        <f>IF(F167="","",VLOOKUP(F167,#REF!,2,FALSE))</f>
        <v/>
      </c>
      <c r="I167" s="29"/>
      <c r="J167" s="155" t="e">
        <f t="shared" si="69"/>
        <v>#VALUE!</v>
      </c>
      <c r="K167" s="155" t="e">
        <f t="shared" si="70"/>
        <v>#VALUE!</v>
      </c>
      <c r="L167" s="153"/>
      <c r="M167" s="53"/>
      <c r="N167" s="175">
        <v>0</v>
      </c>
      <c r="O167" s="147"/>
      <c r="P167" s="175">
        <v>0</v>
      </c>
      <c r="Q167" s="30"/>
      <c r="R167" s="149" t="str">
        <f>IFERROR(VLOOKUP(Q167,Setup!D$16:E$25,2,FALSE),"")</f>
        <v/>
      </c>
      <c r="S167" s="51" t="str">
        <f ca="1">IFERROR(IF(OR(I167="",VLOOKUP(I167,CatCostInp!$E$2:$K$88,7,FALSE)=0),"",VLOOKUP(I167,CatCostInp!$E$2:$K$88,7,FALSE)),"")</f>
        <v/>
      </c>
      <c r="T167" s="159" t="e">
        <f>VLOOKUP(U167,#REF!,2,FALSE)</f>
        <v>#REF!</v>
      </c>
      <c r="U167" s="30"/>
      <c r="V167" s="1" t="str">
        <f ca="1">IF(U167=Setup!$C$10,"Grant",IF('PSM Costs'!U167=Setup!$C$11,"Local",IF('PSM Costs'!U167=Setup!$C$12,"Other","")))</f>
        <v/>
      </c>
      <c r="W167" s="34"/>
      <c r="X167" s="36">
        <v>1</v>
      </c>
      <c r="Y167" s="33"/>
      <c r="Z167" s="36" t="str">
        <f t="shared" si="71"/>
        <v/>
      </c>
      <c r="AA167" s="35"/>
      <c r="AB167" s="32" t="str">
        <f t="shared" si="72"/>
        <v/>
      </c>
      <c r="AC167" s="35"/>
      <c r="AD167" s="32" t="str">
        <f t="shared" si="73"/>
        <v/>
      </c>
      <c r="AE167" s="35"/>
      <c r="AF167" s="36" t="str">
        <f t="shared" si="74"/>
        <v/>
      </c>
      <c r="AG167" s="36" t="str">
        <f t="shared" si="75"/>
        <v/>
      </c>
      <c r="AH167" s="36" t="str">
        <f t="shared" si="76"/>
        <v/>
      </c>
      <c r="AI167" s="55"/>
      <c r="AJ167" s="37"/>
      <c r="AK167" s="36">
        <v>1</v>
      </c>
      <c r="AL167" s="35"/>
      <c r="AM167" s="32" t="str">
        <f t="shared" si="77"/>
        <v/>
      </c>
      <c r="AN167" s="35"/>
      <c r="AO167" s="32" t="str">
        <f t="shared" si="78"/>
        <v/>
      </c>
      <c r="AP167" s="35"/>
      <c r="AQ167" s="32" t="str">
        <f t="shared" si="79"/>
        <v/>
      </c>
      <c r="AR167" s="35"/>
      <c r="AS167" s="36" t="str">
        <f t="shared" si="80"/>
        <v/>
      </c>
      <c r="AT167" s="36" t="str">
        <f t="shared" si="81"/>
        <v/>
      </c>
      <c r="AU167" s="36" t="str">
        <f t="shared" si="82"/>
        <v/>
      </c>
      <c r="AV167" s="55"/>
      <c r="AW167" s="34"/>
      <c r="AX167" s="36">
        <v>1</v>
      </c>
      <c r="AY167" s="34"/>
      <c r="AZ167" s="32" t="str">
        <f t="shared" si="83"/>
        <v/>
      </c>
      <c r="BA167" s="34"/>
      <c r="BB167" s="32" t="str">
        <f t="shared" si="84"/>
        <v/>
      </c>
      <c r="BC167" s="34"/>
      <c r="BD167" s="32" t="str">
        <f t="shared" si="85"/>
        <v/>
      </c>
      <c r="BE167" s="35"/>
      <c r="BF167" s="36" t="str">
        <f t="shared" si="86"/>
        <v/>
      </c>
      <c r="BG167" s="36" t="str">
        <f t="shared" si="87"/>
        <v/>
      </c>
      <c r="BH167" s="36" t="str">
        <f t="shared" si="88"/>
        <v/>
      </c>
      <c r="BI167" s="55"/>
      <c r="BJ167" s="34"/>
      <c r="BK167" s="36">
        <v>1</v>
      </c>
      <c r="BL167" s="34"/>
      <c r="BM167" s="32" t="str">
        <f t="shared" si="89"/>
        <v/>
      </c>
      <c r="BN167" s="34"/>
      <c r="BO167" s="32" t="str">
        <f t="shared" si="90"/>
        <v/>
      </c>
      <c r="BP167" s="34"/>
      <c r="BQ167" s="32" t="str">
        <f t="shared" si="91"/>
        <v/>
      </c>
      <c r="BR167" s="34"/>
      <c r="BS167" s="36" t="str">
        <f t="shared" si="92"/>
        <v/>
      </c>
      <c r="BT167" s="36" t="str">
        <f t="shared" si="93"/>
        <v/>
      </c>
      <c r="BU167" s="36" t="str">
        <f t="shared" si="94"/>
        <v/>
      </c>
      <c r="BV167" s="55"/>
      <c r="BW167" s="36" t="str">
        <f t="shared" si="95"/>
        <v/>
      </c>
      <c r="BX167" s="36" t="str">
        <f t="shared" si="95"/>
        <v/>
      </c>
      <c r="BY167" s="31"/>
      <c r="BZ167" s="38"/>
      <c r="CB167" s="120" t="e">
        <f t="shared" ca="1" si="66"/>
        <v>#VALUE!</v>
      </c>
      <c r="CC167" s="2" t="e">
        <f t="shared" ca="1" si="96"/>
        <v>#VALUE!</v>
      </c>
    </row>
    <row r="168" spans="1:81" s="10" customFormat="1" ht="25.15" customHeight="1" x14ac:dyDescent="0.2">
      <c r="A168" s="52" t="str">
        <f t="shared" si="97"/>
        <v/>
      </c>
      <c r="B168" s="157" t="e">
        <f t="shared" ca="1" si="67"/>
        <v>#VALUE!</v>
      </c>
      <c r="C168" s="157" t="e">
        <f t="shared" si="68"/>
        <v>#VALUE!</v>
      </c>
      <c r="D168" s="29"/>
      <c r="E168" s="155" t="str">
        <f ca="1">IFERROR(INDIRECT(ADDRESS(MATCH(D168,CatModules!C:C,0),2,1,1,"CatModules")),"")</f>
        <v/>
      </c>
      <c r="F168" s="96"/>
      <c r="G168" s="156" t="str">
        <f ca="1">IFERROR(INDIRECT(ADDRESS(MATCH(CONCATENATE(E168,"-",F168),CatInt!K:K,0),3,1,1,"CatInt")),"")</f>
        <v/>
      </c>
      <c r="H168" s="45" t="str">
        <f>IF(F168="","",VLOOKUP(F168,#REF!,2,FALSE))</f>
        <v/>
      </c>
      <c r="I168" s="29"/>
      <c r="J168" s="155" t="e">
        <f t="shared" si="69"/>
        <v>#VALUE!</v>
      </c>
      <c r="K168" s="155" t="e">
        <f t="shared" si="70"/>
        <v>#VALUE!</v>
      </c>
      <c r="L168" s="153"/>
      <c r="M168" s="53"/>
      <c r="N168" s="175">
        <v>0</v>
      </c>
      <c r="O168" s="147"/>
      <c r="P168" s="175">
        <v>0</v>
      </c>
      <c r="Q168" s="30"/>
      <c r="R168" s="149" t="str">
        <f>IFERROR(VLOOKUP(Q168,Setup!D$16:E$25,2,FALSE),"")</f>
        <v/>
      </c>
      <c r="S168" s="51" t="str">
        <f ca="1">IFERROR(IF(OR(I168="",VLOOKUP(I168,CatCostInp!$E$2:$K$88,7,FALSE)=0),"",VLOOKUP(I168,CatCostInp!$E$2:$K$88,7,FALSE)),"")</f>
        <v/>
      </c>
      <c r="T168" s="159" t="e">
        <f>VLOOKUP(U168,#REF!,2,FALSE)</f>
        <v>#REF!</v>
      </c>
      <c r="U168" s="30"/>
      <c r="V168" s="1" t="str">
        <f ca="1">IF(U168=Setup!$C$10,"Grant",IF('PSM Costs'!U168=Setup!$C$11,"Local",IF('PSM Costs'!U168=Setup!$C$12,"Other","")))</f>
        <v/>
      </c>
      <c r="W168" s="34"/>
      <c r="X168" s="36">
        <v>1</v>
      </c>
      <c r="Y168" s="33"/>
      <c r="Z168" s="36" t="str">
        <f t="shared" si="71"/>
        <v/>
      </c>
      <c r="AA168" s="35"/>
      <c r="AB168" s="32" t="str">
        <f t="shared" si="72"/>
        <v/>
      </c>
      <c r="AC168" s="35"/>
      <c r="AD168" s="32" t="str">
        <f t="shared" si="73"/>
        <v/>
      </c>
      <c r="AE168" s="35"/>
      <c r="AF168" s="36" t="str">
        <f t="shared" si="74"/>
        <v/>
      </c>
      <c r="AG168" s="36" t="str">
        <f t="shared" si="75"/>
        <v/>
      </c>
      <c r="AH168" s="36" t="str">
        <f t="shared" si="76"/>
        <v/>
      </c>
      <c r="AI168" s="55"/>
      <c r="AJ168" s="37"/>
      <c r="AK168" s="36">
        <v>1</v>
      </c>
      <c r="AL168" s="35"/>
      <c r="AM168" s="32" t="str">
        <f t="shared" si="77"/>
        <v/>
      </c>
      <c r="AN168" s="35"/>
      <c r="AO168" s="32" t="str">
        <f t="shared" si="78"/>
        <v/>
      </c>
      <c r="AP168" s="35"/>
      <c r="AQ168" s="32" t="str">
        <f t="shared" si="79"/>
        <v/>
      </c>
      <c r="AR168" s="35"/>
      <c r="AS168" s="36" t="str">
        <f t="shared" si="80"/>
        <v/>
      </c>
      <c r="AT168" s="36" t="str">
        <f t="shared" si="81"/>
        <v/>
      </c>
      <c r="AU168" s="36" t="str">
        <f t="shared" si="82"/>
        <v/>
      </c>
      <c r="AV168" s="55"/>
      <c r="AW168" s="34"/>
      <c r="AX168" s="36">
        <v>1</v>
      </c>
      <c r="AY168" s="34"/>
      <c r="AZ168" s="32" t="str">
        <f t="shared" si="83"/>
        <v/>
      </c>
      <c r="BA168" s="34"/>
      <c r="BB168" s="32" t="str">
        <f t="shared" si="84"/>
        <v/>
      </c>
      <c r="BC168" s="34"/>
      <c r="BD168" s="32" t="str">
        <f t="shared" si="85"/>
        <v/>
      </c>
      <c r="BE168" s="35"/>
      <c r="BF168" s="36" t="str">
        <f t="shared" si="86"/>
        <v/>
      </c>
      <c r="BG168" s="36" t="str">
        <f t="shared" si="87"/>
        <v/>
      </c>
      <c r="BH168" s="36" t="str">
        <f t="shared" si="88"/>
        <v/>
      </c>
      <c r="BI168" s="55"/>
      <c r="BJ168" s="34"/>
      <c r="BK168" s="36">
        <v>1</v>
      </c>
      <c r="BL168" s="34"/>
      <c r="BM168" s="32" t="str">
        <f t="shared" si="89"/>
        <v/>
      </c>
      <c r="BN168" s="34"/>
      <c r="BO168" s="32" t="str">
        <f t="shared" si="90"/>
        <v/>
      </c>
      <c r="BP168" s="34"/>
      <c r="BQ168" s="32" t="str">
        <f t="shared" si="91"/>
        <v/>
      </c>
      <c r="BR168" s="34"/>
      <c r="BS168" s="36" t="str">
        <f t="shared" si="92"/>
        <v/>
      </c>
      <c r="BT168" s="36" t="str">
        <f t="shared" si="93"/>
        <v/>
      </c>
      <c r="BU168" s="36" t="str">
        <f t="shared" si="94"/>
        <v/>
      </c>
      <c r="BV168" s="55"/>
      <c r="BW168" s="36" t="str">
        <f t="shared" si="95"/>
        <v/>
      </c>
      <c r="BX168" s="36" t="str">
        <f t="shared" si="95"/>
        <v/>
      </c>
      <c r="BY168" s="31"/>
      <c r="BZ168" s="38"/>
      <c r="CB168" s="120" t="e">
        <f t="shared" ca="1" si="66"/>
        <v>#VALUE!</v>
      </c>
      <c r="CC168" s="2" t="e">
        <f t="shared" ca="1" si="96"/>
        <v>#VALUE!</v>
      </c>
    </row>
    <row r="169" spans="1:81" s="10" customFormat="1" ht="25.15" customHeight="1" x14ac:dyDescent="0.2">
      <c r="A169" s="52" t="str">
        <f t="shared" si="97"/>
        <v/>
      </c>
      <c r="B169" s="157" t="e">
        <f t="shared" ca="1" si="67"/>
        <v>#VALUE!</v>
      </c>
      <c r="C169" s="157" t="e">
        <f t="shared" si="68"/>
        <v>#VALUE!</v>
      </c>
      <c r="D169" s="29"/>
      <c r="E169" s="155" t="str">
        <f ca="1">IFERROR(INDIRECT(ADDRESS(MATCH(D169,CatModules!C:C,0),2,1,1,"CatModules")),"")</f>
        <v/>
      </c>
      <c r="F169" s="96"/>
      <c r="G169" s="156" t="str">
        <f ca="1">IFERROR(INDIRECT(ADDRESS(MATCH(CONCATENATE(E169,"-",F169),CatInt!K:K,0),3,1,1,"CatInt")),"")</f>
        <v/>
      </c>
      <c r="H169" s="45" t="str">
        <f>IF(F169="","",VLOOKUP(F169,#REF!,2,FALSE))</f>
        <v/>
      </c>
      <c r="I169" s="29"/>
      <c r="J169" s="155" t="e">
        <f t="shared" si="69"/>
        <v>#VALUE!</v>
      </c>
      <c r="K169" s="155" t="e">
        <f t="shared" si="70"/>
        <v>#VALUE!</v>
      </c>
      <c r="L169" s="153"/>
      <c r="M169" s="53"/>
      <c r="N169" s="175">
        <v>0</v>
      </c>
      <c r="O169" s="147"/>
      <c r="P169" s="175">
        <v>0</v>
      </c>
      <c r="Q169" s="30"/>
      <c r="R169" s="149" t="str">
        <f>IFERROR(VLOOKUP(Q169,Setup!D$16:E$25,2,FALSE),"")</f>
        <v/>
      </c>
      <c r="S169" s="51" t="str">
        <f ca="1">IFERROR(IF(OR(I169="",VLOOKUP(I169,CatCostInp!$E$2:$K$88,7,FALSE)=0),"",VLOOKUP(I169,CatCostInp!$E$2:$K$88,7,FALSE)),"")</f>
        <v/>
      </c>
      <c r="T169" s="159" t="e">
        <f>VLOOKUP(U169,#REF!,2,FALSE)</f>
        <v>#REF!</v>
      </c>
      <c r="U169" s="30"/>
      <c r="V169" s="1" t="str">
        <f ca="1">IF(U169=Setup!$C$10,"Grant",IF('PSM Costs'!U169=Setup!$C$11,"Local",IF('PSM Costs'!U169=Setup!$C$12,"Other","")))</f>
        <v/>
      </c>
      <c r="W169" s="34"/>
      <c r="X169" s="36">
        <v>1</v>
      </c>
      <c r="Y169" s="33"/>
      <c r="Z169" s="36" t="str">
        <f t="shared" si="71"/>
        <v/>
      </c>
      <c r="AA169" s="35"/>
      <c r="AB169" s="32" t="str">
        <f t="shared" si="72"/>
        <v/>
      </c>
      <c r="AC169" s="35"/>
      <c r="AD169" s="32" t="str">
        <f t="shared" si="73"/>
        <v/>
      </c>
      <c r="AE169" s="35"/>
      <c r="AF169" s="36" t="str">
        <f t="shared" si="74"/>
        <v/>
      </c>
      <c r="AG169" s="36" t="str">
        <f t="shared" si="75"/>
        <v/>
      </c>
      <c r="AH169" s="36" t="str">
        <f t="shared" si="76"/>
        <v/>
      </c>
      <c r="AI169" s="55"/>
      <c r="AJ169" s="37"/>
      <c r="AK169" s="36">
        <v>1</v>
      </c>
      <c r="AL169" s="35"/>
      <c r="AM169" s="32" t="str">
        <f t="shared" si="77"/>
        <v/>
      </c>
      <c r="AN169" s="35"/>
      <c r="AO169" s="32" t="str">
        <f t="shared" si="78"/>
        <v/>
      </c>
      <c r="AP169" s="35"/>
      <c r="AQ169" s="32" t="str">
        <f t="shared" si="79"/>
        <v/>
      </c>
      <c r="AR169" s="35"/>
      <c r="AS169" s="36" t="str">
        <f t="shared" si="80"/>
        <v/>
      </c>
      <c r="AT169" s="36" t="str">
        <f t="shared" si="81"/>
        <v/>
      </c>
      <c r="AU169" s="36" t="str">
        <f t="shared" si="82"/>
        <v/>
      </c>
      <c r="AV169" s="55"/>
      <c r="AW169" s="34"/>
      <c r="AX169" s="36">
        <v>1</v>
      </c>
      <c r="AY169" s="34"/>
      <c r="AZ169" s="32" t="str">
        <f t="shared" si="83"/>
        <v/>
      </c>
      <c r="BA169" s="34"/>
      <c r="BB169" s="32" t="str">
        <f t="shared" si="84"/>
        <v/>
      </c>
      <c r="BC169" s="34"/>
      <c r="BD169" s="32" t="str">
        <f t="shared" si="85"/>
        <v/>
      </c>
      <c r="BE169" s="35"/>
      <c r="BF169" s="36" t="str">
        <f t="shared" si="86"/>
        <v/>
      </c>
      <c r="BG169" s="36" t="str">
        <f t="shared" si="87"/>
        <v/>
      </c>
      <c r="BH169" s="36" t="str">
        <f t="shared" si="88"/>
        <v/>
      </c>
      <c r="BI169" s="55"/>
      <c r="BJ169" s="34"/>
      <c r="BK169" s="36">
        <v>1</v>
      </c>
      <c r="BL169" s="34"/>
      <c r="BM169" s="32" t="str">
        <f t="shared" si="89"/>
        <v/>
      </c>
      <c r="BN169" s="34"/>
      <c r="BO169" s="32" t="str">
        <f t="shared" si="90"/>
        <v/>
      </c>
      <c r="BP169" s="34"/>
      <c r="BQ169" s="32" t="str">
        <f t="shared" si="91"/>
        <v/>
      </c>
      <c r="BR169" s="34"/>
      <c r="BS169" s="36" t="str">
        <f t="shared" si="92"/>
        <v/>
      </c>
      <c r="BT169" s="36" t="str">
        <f t="shared" si="93"/>
        <v/>
      </c>
      <c r="BU169" s="36" t="str">
        <f t="shared" si="94"/>
        <v/>
      </c>
      <c r="BV169" s="55"/>
      <c r="BW169" s="36" t="str">
        <f t="shared" si="95"/>
        <v/>
      </c>
      <c r="BX169" s="36" t="str">
        <f t="shared" si="95"/>
        <v/>
      </c>
      <c r="BY169" s="31"/>
      <c r="BZ169" s="38"/>
      <c r="CB169" s="120" t="e">
        <f t="shared" ca="1" si="66"/>
        <v>#VALUE!</v>
      </c>
      <c r="CC169" s="2" t="e">
        <f t="shared" ca="1" si="96"/>
        <v>#VALUE!</v>
      </c>
    </row>
    <row r="170" spans="1:81" s="10" customFormat="1" ht="25.15" customHeight="1" x14ac:dyDescent="0.2">
      <c r="A170" s="52" t="str">
        <f t="shared" si="97"/>
        <v/>
      </c>
      <c r="B170" s="157" t="e">
        <f t="shared" ca="1" si="67"/>
        <v>#VALUE!</v>
      </c>
      <c r="C170" s="157" t="e">
        <f t="shared" si="68"/>
        <v>#VALUE!</v>
      </c>
      <c r="D170" s="29"/>
      <c r="E170" s="155" t="str">
        <f ca="1">IFERROR(INDIRECT(ADDRESS(MATCH(D170,CatModules!C:C,0),2,1,1,"CatModules")),"")</f>
        <v/>
      </c>
      <c r="F170" s="96"/>
      <c r="G170" s="156" t="str">
        <f ca="1">IFERROR(INDIRECT(ADDRESS(MATCH(CONCATENATE(E170,"-",F170),CatInt!K:K,0),3,1,1,"CatInt")),"")</f>
        <v/>
      </c>
      <c r="H170" s="45" t="str">
        <f>IF(F170="","",VLOOKUP(F170,#REF!,2,FALSE))</f>
        <v/>
      </c>
      <c r="I170" s="29"/>
      <c r="J170" s="155" t="e">
        <f t="shared" si="69"/>
        <v>#VALUE!</v>
      </c>
      <c r="K170" s="155" t="e">
        <f t="shared" si="70"/>
        <v>#VALUE!</v>
      </c>
      <c r="L170" s="153"/>
      <c r="M170" s="53"/>
      <c r="N170" s="175">
        <v>0</v>
      </c>
      <c r="O170" s="147"/>
      <c r="P170" s="175">
        <v>0</v>
      </c>
      <c r="Q170" s="30"/>
      <c r="R170" s="149" t="str">
        <f>IFERROR(VLOOKUP(Q170,Setup!D$16:E$25,2,FALSE),"")</f>
        <v/>
      </c>
      <c r="S170" s="51" t="str">
        <f ca="1">IFERROR(IF(OR(I170="",VLOOKUP(I170,CatCostInp!$E$2:$K$88,7,FALSE)=0),"",VLOOKUP(I170,CatCostInp!$E$2:$K$88,7,FALSE)),"")</f>
        <v/>
      </c>
      <c r="T170" s="159" t="e">
        <f>VLOOKUP(U170,#REF!,2,FALSE)</f>
        <v>#REF!</v>
      </c>
      <c r="U170" s="30"/>
      <c r="V170" s="1" t="str">
        <f ca="1">IF(U170=Setup!$C$10,"Grant",IF('PSM Costs'!U170=Setup!$C$11,"Local",IF('PSM Costs'!U170=Setup!$C$12,"Other","")))</f>
        <v/>
      </c>
      <c r="W170" s="34"/>
      <c r="X170" s="36">
        <v>1</v>
      </c>
      <c r="Y170" s="33"/>
      <c r="Z170" s="36" t="str">
        <f t="shared" si="71"/>
        <v/>
      </c>
      <c r="AA170" s="35"/>
      <c r="AB170" s="32" t="str">
        <f t="shared" si="72"/>
        <v/>
      </c>
      <c r="AC170" s="35"/>
      <c r="AD170" s="32" t="str">
        <f t="shared" si="73"/>
        <v/>
      </c>
      <c r="AE170" s="35"/>
      <c r="AF170" s="36" t="str">
        <f t="shared" si="74"/>
        <v/>
      </c>
      <c r="AG170" s="36" t="str">
        <f t="shared" si="75"/>
        <v/>
      </c>
      <c r="AH170" s="36" t="str">
        <f t="shared" si="76"/>
        <v/>
      </c>
      <c r="AI170" s="55"/>
      <c r="AJ170" s="37"/>
      <c r="AK170" s="36">
        <v>1</v>
      </c>
      <c r="AL170" s="35"/>
      <c r="AM170" s="32" t="str">
        <f t="shared" si="77"/>
        <v/>
      </c>
      <c r="AN170" s="35"/>
      <c r="AO170" s="32" t="str">
        <f t="shared" si="78"/>
        <v/>
      </c>
      <c r="AP170" s="35"/>
      <c r="AQ170" s="32" t="str">
        <f t="shared" si="79"/>
        <v/>
      </c>
      <c r="AR170" s="35"/>
      <c r="AS170" s="36" t="str">
        <f t="shared" si="80"/>
        <v/>
      </c>
      <c r="AT170" s="36" t="str">
        <f t="shared" si="81"/>
        <v/>
      </c>
      <c r="AU170" s="36" t="str">
        <f t="shared" si="82"/>
        <v/>
      </c>
      <c r="AV170" s="55"/>
      <c r="AW170" s="34"/>
      <c r="AX170" s="36">
        <v>1</v>
      </c>
      <c r="AY170" s="34"/>
      <c r="AZ170" s="32" t="str">
        <f t="shared" si="83"/>
        <v/>
      </c>
      <c r="BA170" s="34"/>
      <c r="BB170" s="32" t="str">
        <f t="shared" si="84"/>
        <v/>
      </c>
      <c r="BC170" s="34"/>
      <c r="BD170" s="32" t="str">
        <f t="shared" si="85"/>
        <v/>
      </c>
      <c r="BE170" s="35"/>
      <c r="BF170" s="36" t="str">
        <f t="shared" si="86"/>
        <v/>
      </c>
      <c r="BG170" s="36" t="str">
        <f t="shared" si="87"/>
        <v/>
      </c>
      <c r="BH170" s="36" t="str">
        <f t="shared" si="88"/>
        <v/>
      </c>
      <c r="BI170" s="55"/>
      <c r="BJ170" s="34"/>
      <c r="BK170" s="36">
        <v>1</v>
      </c>
      <c r="BL170" s="34"/>
      <c r="BM170" s="32" t="str">
        <f t="shared" si="89"/>
        <v/>
      </c>
      <c r="BN170" s="34"/>
      <c r="BO170" s="32" t="str">
        <f t="shared" si="90"/>
        <v/>
      </c>
      <c r="BP170" s="34"/>
      <c r="BQ170" s="32" t="str">
        <f t="shared" si="91"/>
        <v/>
      </c>
      <c r="BR170" s="34"/>
      <c r="BS170" s="36" t="str">
        <f t="shared" si="92"/>
        <v/>
      </c>
      <c r="BT170" s="36" t="str">
        <f t="shared" si="93"/>
        <v/>
      </c>
      <c r="BU170" s="36" t="str">
        <f t="shared" si="94"/>
        <v/>
      </c>
      <c r="BV170" s="55"/>
      <c r="BW170" s="36" t="str">
        <f t="shared" si="95"/>
        <v/>
      </c>
      <c r="BX170" s="36" t="str">
        <f t="shared" si="95"/>
        <v/>
      </c>
      <c r="BY170" s="31"/>
      <c r="BZ170" s="38"/>
      <c r="CB170" s="120" t="e">
        <f t="shared" ca="1" si="66"/>
        <v>#VALUE!</v>
      </c>
      <c r="CC170" s="2" t="e">
        <f t="shared" ca="1" si="96"/>
        <v>#VALUE!</v>
      </c>
    </row>
    <row r="171" spans="1:81" s="10" customFormat="1" ht="25.15" customHeight="1" x14ac:dyDescent="0.2">
      <c r="A171" s="52" t="str">
        <f t="shared" si="97"/>
        <v/>
      </c>
      <c r="B171" s="157" t="e">
        <f t="shared" ca="1" si="67"/>
        <v>#VALUE!</v>
      </c>
      <c r="C171" s="157" t="e">
        <f t="shared" si="68"/>
        <v>#VALUE!</v>
      </c>
      <c r="D171" s="29"/>
      <c r="E171" s="155" t="str">
        <f ca="1">IFERROR(INDIRECT(ADDRESS(MATCH(D171,CatModules!C:C,0),2,1,1,"CatModules")),"")</f>
        <v/>
      </c>
      <c r="F171" s="96"/>
      <c r="G171" s="156" t="str">
        <f ca="1">IFERROR(INDIRECT(ADDRESS(MATCH(CONCATENATE(E171,"-",F171),CatInt!K:K,0),3,1,1,"CatInt")),"")</f>
        <v/>
      </c>
      <c r="H171" s="45" t="str">
        <f>IF(F171="","",VLOOKUP(F171,#REF!,2,FALSE))</f>
        <v/>
      </c>
      <c r="I171" s="29"/>
      <c r="J171" s="155" t="e">
        <f t="shared" si="69"/>
        <v>#VALUE!</v>
      </c>
      <c r="K171" s="155" t="e">
        <f t="shared" si="70"/>
        <v>#VALUE!</v>
      </c>
      <c r="L171" s="153"/>
      <c r="M171" s="53"/>
      <c r="N171" s="175">
        <v>0</v>
      </c>
      <c r="O171" s="147"/>
      <c r="P171" s="175">
        <v>0</v>
      </c>
      <c r="Q171" s="30"/>
      <c r="R171" s="149" t="str">
        <f>IFERROR(VLOOKUP(Q171,Setup!D$16:E$25,2,FALSE),"")</f>
        <v/>
      </c>
      <c r="S171" s="51" t="str">
        <f ca="1">IFERROR(IF(OR(I171="",VLOOKUP(I171,CatCostInp!$E$2:$K$88,7,FALSE)=0),"",VLOOKUP(I171,CatCostInp!$E$2:$K$88,7,FALSE)),"")</f>
        <v/>
      </c>
      <c r="T171" s="159" t="e">
        <f>VLOOKUP(U171,#REF!,2,FALSE)</f>
        <v>#REF!</v>
      </c>
      <c r="U171" s="30"/>
      <c r="V171" s="1" t="str">
        <f ca="1">IF(U171=Setup!$C$10,"Grant",IF('PSM Costs'!U171=Setup!$C$11,"Local",IF('PSM Costs'!U171=Setup!$C$12,"Other","")))</f>
        <v/>
      </c>
      <c r="W171" s="34"/>
      <c r="X171" s="36">
        <v>1</v>
      </c>
      <c r="Y171" s="33"/>
      <c r="Z171" s="36" t="str">
        <f t="shared" si="71"/>
        <v/>
      </c>
      <c r="AA171" s="35"/>
      <c r="AB171" s="32" t="str">
        <f t="shared" si="72"/>
        <v/>
      </c>
      <c r="AC171" s="35"/>
      <c r="AD171" s="32" t="str">
        <f t="shared" si="73"/>
        <v/>
      </c>
      <c r="AE171" s="35"/>
      <c r="AF171" s="36" t="str">
        <f t="shared" si="74"/>
        <v/>
      </c>
      <c r="AG171" s="36" t="str">
        <f t="shared" si="75"/>
        <v/>
      </c>
      <c r="AH171" s="36" t="str">
        <f t="shared" si="76"/>
        <v/>
      </c>
      <c r="AI171" s="55"/>
      <c r="AJ171" s="37"/>
      <c r="AK171" s="36">
        <v>1</v>
      </c>
      <c r="AL171" s="35"/>
      <c r="AM171" s="32" t="str">
        <f t="shared" si="77"/>
        <v/>
      </c>
      <c r="AN171" s="35"/>
      <c r="AO171" s="32" t="str">
        <f t="shared" si="78"/>
        <v/>
      </c>
      <c r="AP171" s="35"/>
      <c r="AQ171" s="32" t="str">
        <f t="shared" si="79"/>
        <v/>
      </c>
      <c r="AR171" s="35"/>
      <c r="AS171" s="36" t="str">
        <f t="shared" si="80"/>
        <v/>
      </c>
      <c r="AT171" s="36" t="str">
        <f t="shared" si="81"/>
        <v/>
      </c>
      <c r="AU171" s="36" t="str">
        <f t="shared" si="82"/>
        <v/>
      </c>
      <c r="AV171" s="55"/>
      <c r="AW171" s="34"/>
      <c r="AX171" s="36">
        <v>1</v>
      </c>
      <c r="AY171" s="34"/>
      <c r="AZ171" s="32" t="str">
        <f t="shared" si="83"/>
        <v/>
      </c>
      <c r="BA171" s="34"/>
      <c r="BB171" s="32" t="str">
        <f t="shared" si="84"/>
        <v/>
      </c>
      <c r="BC171" s="34"/>
      <c r="BD171" s="32" t="str">
        <f t="shared" si="85"/>
        <v/>
      </c>
      <c r="BE171" s="35"/>
      <c r="BF171" s="36" t="str">
        <f t="shared" si="86"/>
        <v/>
      </c>
      <c r="BG171" s="36" t="str">
        <f t="shared" si="87"/>
        <v/>
      </c>
      <c r="BH171" s="36" t="str">
        <f t="shared" si="88"/>
        <v/>
      </c>
      <c r="BI171" s="55"/>
      <c r="BJ171" s="34"/>
      <c r="BK171" s="36">
        <v>1</v>
      </c>
      <c r="BL171" s="34"/>
      <c r="BM171" s="32" t="str">
        <f t="shared" si="89"/>
        <v/>
      </c>
      <c r="BN171" s="34"/>
      <c r="BO171" s="32" t="str">
        <f t="shared" si="90"/>
        <v/>
      </c>
      <c r="BP171" s="34"/>
      <c r="BQ171" s="32" t="str">
        <f t="shared" si="91"/>
        <v/>
      </c>
      <c r="BR171" s="34"/>
      <c r="BS171" s="36" t="str">
        <f t="shared" si="92"/>
        <v/>
      </c>
      <c r="BT171" s="36" t="str">
        <f t="shared" si="93"/>
        <v/>
      </c>
      <c r="BU171" s="36" t="str">
        <f t="shared" si="94"/>
        <v/>
      </c>
      <c r="BV171" s="55"/>
      <c r="BW171" s="36" t="str">
        <f t="shared" si="95"/>
        <v/>
      </c>
      <c r="BX171" s="36" t="str">
        <f t="shared" si="95"/>
        <v/>
      </c>
      <c r="BY171" s="31"/>
      <c r="BZ171" s="38"/>
      <c r="CB171" s="120" t="e">
        <f t="shared" ca="1" si="66"/>
        <v>#VALUE!</v>
      </c>
      <c r="CC171" s="2" t="e">
        <f t="shared" ca="1" si="96"/>
        <v>#VALUE!</v>
      </c>
    </row>
    <row r="172" spans="1:81" s="10" customFormat="1" ht="25.15" customHeight="1" x14ac:dyDescent="0.2">
      <c r="A172" s="52" t="str">
        <f t="shared" si="97"/>
        <v/>
      </c>
      <c r="B172" s="157" t="e">
        <f t="shared" ca="1" si="67"/>
        <v>#VALUE!</v>
      </c>
      <c r="C172" s="157" t="e">
        <f t="shared" si="68"/>
        <v>#VALUE!</v>
      </c>
      <c r="D172" s="29"/>
      <c r="E172" s="155" t="str">
        <f ca="1">IFERROR(INDIRECT(ADDRESS(MATCH(D172,CatModules!C:C,0),2,1,1,"CatModules")),"")</f>
        <v/>
      </c>
      <c r="F172" s="96"/>
      <c r="G172" s="156" t="str">
        <f ca="1">IFERROR(INDIRECT(ADDRESS(MATCH(CONCATENATE(E172,"-",F172),CatInt!K:K,0),3,1,1,"CatInt")),"")</f>
        <v/>
      </c>
      <c r="H172" s="45" t="str">
        <f>IF(F172="","",VLOOKUP(F172,#REF!,2,FALSE))</f>
        <v/>
      </c>
      <c r="I172" s="29"/>
      <c r="J172" s="155" t="e">
        <f t="shared" si="69"/>
        <v>#VALUE!</v>
      </c>
      <c r="K172" s="155" t="e">
        <f t="shared" si="70"/>
        <v>#VALUE!</v>
      </c>
      <c r="L172" s="153"/>
      <c r="M172" s="53"/>
      <c r="N172" s="175">
        <v>0</v>
      </c>
      <c r="O172" s="147"/>
      <c r="P172" s="175">
        <v>0</v>
      </c>
      <c r="Q172" s="30"/>
      <c r="R172" s="149" t="str">
        <f>IFERROR(VLOOKUP(Q172,Setup!D$16:E$25,2,FALSE),"")</f>
        <v/>
      </c>
      <c r="S172" s="51" t="str">
        <f ca="1">IFERROR(IF(OR(I172="",VLOOKUP(I172,CatCostInp!$E$2:$K$88,7,FALSE)=0),"",VLOOKUP(I172,CatCostInp!$E$2:$K$88,7,FALSE)),"")</f>
        <v/>
      </c>
      <c r="T172" s="159" t="e">
        <f>VLOOKUP(U172,#REF!,2,FALSE)</f>
        <v>#REF!</v>
      </c>
      <c r="U172" s="30"/>
      <c r="V172" s="1" t="str">
        <f ca="1">IF(U172=Setup!$C$10,"Grant",IF('PSM Costs'!U172=Setup!$C$11,"Local",IF('PSM Costs'!U172=Setup!$C$12,"Other","")))</f>
        <v/>
      </c>
      <c r="W172" s="34"/>
      <c r="X172" s="36">
        <v>1</v>
      </c>
      <c r="Y172" s="33"/>
      <c r="Z172" s="36" t="str">
        <f t="shared" si="71"/>
        <v/>
      </c>
      <c r="AA172" s="35"/>
      <c r="AB172" s="32" t="str">
        <f t="shared" si="72"/>
        <v/>
      </c>
      <c r="AC172" s="35"/>
      <c r="AD172" s="32" t="str">
        <f t="shared" si="73"/>
        <v/>
      </c>
      <c r="AE172" s="35"/>
      <c r="AF172" s="36" t="str">
        <f t="shared" si="74"/>
        <v/>
      </c>
      <c r="AG172" s="36" t="str">
        <f t="shared" si="75"/>
        <v/>
      </c>
      <c r="AH172" s="36" t="str">
        <f t="shared" si="76"/>
        <v/>
      </c>
      <c r="AI172" s="55"/>
      <c r="AJ172" s="37"/>
      <c r="AK172" s="36">
        <v>1</v>
      </c>
      <c r="AL172" s="35"/>
      <c r="AM172" s="32" t="str">
        <f t="shared" si="77"/>
        <v/>
      </c>
      <c r="AN172" s="35"/>
      <c r="AO172" s="32" t="str">
        <f t="shared" si="78"/>
        <v/>
      </c>
      <c r="AP172" s="35"/>
      <c r="AQ172" s="32" t="str">
        <f t="shared" si="79"/>
        <v/>
      </c>
      <c r="AR172" s="35"/>
      <c r="AS172" s="36" t="str">
        <f t="shared" si="80"/>
        <v/>
      </c>
      <c r="AT172" s="36" t="str">
        <f t="shared" si="81"/>
        <v/>
      </c>
      <c r="AU172" s="36" t="str">
        <f t="shared" si="82"/>
        <v/>
      </c>
      <c r="AV172" s="55"/>
      <c r="AW172" s="34"/>
      <c r="AX172" s="36">
        <v>1</v>
      </c>
      <c r="AY172" s="34"/>
      <c r="AZ172" s="32" t="str">
        <f t="shared" si="83"/>
        <v/>
      </c>
      <c r="BA172" s="34"/>
      <c r="BB172" s="32" t="str">
        <f t="shared" si="84"/>
        <v/>
      </c>
      <c r="BC172" s="34"/>
      <c r="BD172" s="32" t="str">
        <f t="shared" si="85"/>
        <v/>
      </c>
      <c r="BE172" s="35"/>
      <c r="BF172" s="36" t="str">
        <f t="shared" si="86"/>
        <v/>
      </c>
      <c r="BG172" s="36" t="str">
        <f t="shared" si="87"/>
        <v/>
      </c>
      <c r="BH172" s="36" t="str">
        <f t="shared" si="88"/>
        <v/>
      </c>
      <c r="BI172" s="55"/>
      <c r="BJ172" s="34"/>
      <c r="BK172" s="36">
        <v>1</v>
      </c>
      <c r="BL172" s="34"/>
      <c r="BM172" s="32" t="str">
        <f t="shared" si="89"/>
        <v/>
      </c>
      <c r="BN172" s="34"/>
      <c r="BO172" s="32" t="str">
        <f t="shared" si="90"/>
        <v/>
      </c>
      <c r="BP172" s="34"/>
      <c r="BQ172" s="32" t="str">
        <f t="shared" si="91"/>
        <v/>
      </c>
      <c r="BR172" s="34"/>
      <c r="BS172" s="36" t="str">
        <f t="shared" si="92"/>
        <v/>
      </c>
      <c r="BT172" s="36" t="str">
        <f t="shared" si="93"/>
        <v/>
      </c>
      <c r="BU172" s="36" t="str">
        <f t="shared" si="94"/>
        <v/>
      </c>
      <c r="BV172" s="55"/>
      <c r="BW172" s="36" t="str">
        <f t="shared" si="95"/>
        <v/>
      </c>
      <c r="BX172" s="36" t="str">
        <f t="shared" si="95"/>
        <v/>
      </c>
      <c r="BY172" s="31"/>
      <c r="BZ172" s="38"/>
      <c r="CB172" s="120" t="e">
        <f t="shared" ca="1" si="66"/>
        <v>#VALUE!</v>
      </c>
      <c r="CC172" s="2" t="e">
        <f t="shared" ca="1" si="96"/>
        <v>#VALUE!</v>
      </c>
    </row>
    <row r="173" spans="1:81" s="10" customFormat="1" ht="25.15" customHeight="1" x14ac:dyDescent="0.2">
      <c r="A173" s="52" t="str">
        <f t="shared" si="97"/>
        <v/>
      </c>
      <c r="B173" s="157" t="e">
        <f t="shared" ca="1" si="67"/>
        <v>#VALUE!</v>
      </c>
      <c r="C173" s="157" t="e">
        <f t="shared" si="68"/>
        <v>#VALUE!</v>
      </c>
      <c r="D173" s="29"/>
      <c r="E173" s="155" t="str">
        <f ca="1">IFERROR(INDIRECT(ADDRESS(MATCH(D173,CatModules!C:C,0),2,1,1,"CatModules")),"")</f>
        <v/>
      </c>
      <c r="F173" s="96"/>
      <c r="G173" s="156" t="str">
        <f ca="1">IFERROR(INDIRECT(ADDRESS(MATCH(CONCATENATE(E173,"-",F173),CatInt!K:K,0),3,1,1,"CatInt")),"")</f>
        <v/>
      </c>
      <c r="H173" s="45" t="str">
        <f>IF(F173="","",VLOOKUP(F173,#REF!,2,FALSE))</f>
        <v/>
      </c>
      <c r="I173" s="29"/>
      <c r="J173" s="155" t="e">
        <f t="shared" si="69"/>
        <v>#VALUE!</v>
      </c>
      <c r="K173" s="155" t="e">
        <f t="shared" si="70"/>
        <v>#VALUE!</v>
      </c>
      <c r="L173" s="153"/>
      <c r="M173" s="53"/>
      <c r="N173" s="175">
        <v>0</v>
      </c>
      <c r="O173" s="147"/>
      <c r="P173" s="175">
        <v>0</v>
      </c>
      <c r="Q173" s="30"/>
      <c r="R173" s="149" t="str">
        <f>IFERROR(VLOOKUP(Q173,Setup!D$16:E$25,2,FALSE),"")</f>
        <v/>
      </c>
      <c r="S173" s="51" t="str">
        <f ca="1">IFERROR(IF(OR(I173="",VLOOKUP(I173,CatCostInp!$E$2:$K$88,7,FALSE)=0),"",VLOOKUP(I173,CatCostInp!$E$2:$K$88,7,FALSE)),"")</f>
        <v/>
      </c>
      <c r="T173" s="159" t="e">
        <f>VLOOKUP(U173,#REF!,2,FALSE)</f>
        <v>#REF!</v>
      </c>
      <c r="U173" s="30"/>
      <c r="V173" s="1" t="str">
        <f ca="1">IF(U173=Setup!$C$10,"Grant",IF('PSM Costs'!U173=Setup!$C$11,"Local",IF('PSM Costs'!U173=Setup!$C$12,"Other","")))</f>
        <v/>
      </c>
      <c r="W173" s="34"/>
      <c r="X173" s="36">
        <v>1</v>
      </c>
      <c r="Y173" s="33"/>
      <c r="Z173" s="36" t="str">
        <f t="shared" si="71"/>
        <v/>
      </c>
      <c r="AA173" s="35"/>
      <c r="AB173" s="32" t="str">
        <f t="shared" si="72"/>
        <v/>
      </c>
      <c r="AC173" s="35"/>
      <c r="AD173" s="32" t="str">
        <f t="shared" si="73"/>
        <v/>
      </c>
      <c r="AE173" s="35"/>
      <c r="AF173" s="36" t="str">
        <f t="shared" si="74"/>
        <v/>
      </c>
      <c r="AG173" s="36" t="str">
        <f t="shared" si="75"/>
        <v/>
      </c>
      <c r="AH173" s="36" t="str">
        <f t="shared" si="76"/>
        <v/>
      </c>
      <c r="AI173" s="55"/>
      <c r="AJ173" s="37"/>
      <c r="AK173" s="36">
        <v>1</v>
      </c>
      <c r="AL173" s="35"/>
      <c r="AM173" s="32" t="str">
        <f t="shared" si="77"/>
        <v/>
      </c>
      <c r="AN173" s="35"/>
      <c r="AO173" s="32" t="str">
        <f t="shared" si="78"/>
        <v/>
      </c>
      <c r="AP173" s="35"/>
      <c r="AQ173" s="32" t="str">
        <f t="shared" si="79"/>
        <v/>
      </c>
      <c r="AR173" s="35"/>
      <c r="AS173" s="36" t="str">
        <f t="shared" si="80"/>
        <v/>
      </c>
      <c r="AT173" s="36" t="str">
        <f t="shared" si="81"/>
        <v/>
      </c>
      <c r="AU173" s="36" t="str">
        <f t="shared" si="82"/>
        <v/>
      </c>
      <c r="AV173" s="55"/>
      <c r="AW173" s="34"/>
      <c r="AX173" s="36">
        <v>1</v>
      </c>
      <c r="AY173" s="34"/>
      <c r="AZ173" s="32" t="str">
        <f t="shared" si="83"/>
        <v/>
      </c>
      <c r="BA173" s="34"/>
      <c r="BB173" s="32" t="str">
        <f t="shared" si="84"/>
        <v/>
      </c>
      <c r="BC173" s="34"/>
      <c r="BD173" s="32" t="str">
        <f t="shared" si="85"/>
        <v/>
      </c>
      <c r="BE173" s="35"/>
      <c r="BF173" s="36" t="str">
        <f t="shared" si="86"/>
        <v/>
      </c>
      <c r="BG173" s="36" t="str">
        <f t="shared" si="87"/>
        <v/>
      </c>
      <c r="BH173" s="36" t="str">
        <f t="shared" si="88"/>
        <v/>
      </c>
      <c r="BI173" s="55"/>
      <c r="BJ173" s="34"/>
      <c r="BK173" s="36">
        <v>1</v>
      </c>
      <c r="BL173" s="34"/>
      <c r="BM173" s="32" t="str">
        <f t="shared" si="89"/>
        <v/>
      </c>
      <c r="BN173" s="34"/>
      <c r="BO173" s="32" t="str">
        <f t="shared" si="90"/>
        <v/>
      </c>
      <c r="BP173" s="34"/>
      <c r="BQ173" s="32" t="str">
        <f t="shared" si="91"/>
        <v/>
      </c>
      <c r="BR173" s="34"/>
      <c r="BS173" s="36" t="str">
        <f t="shared" si="92"/>
        <v/>
      </c>
      <c r="BT173" s="36" t="str">
        <f t="shared" si="93"/>
        <v/>
      </c>
      <c r="BU173" s="36" t="str">
        <f t="shared" si="94"/>
        <v/>
      </c>
      <c r="BV173" s="55"/>
      <c r="BW173" s="36" t="str">
        <f t="shared" si="95"/>
        <v/>
      </c>
      <c r="BX173" s="36" t="str">
        <f t="shared" si="95"/>
        <v/>
      </c>
      <c r="BY173" s="31"/>
      <c r="BZ173" s="38"/>
      <c r="CB173" s="120" t="e">
        <f t="shared" ca="1" si="66"/>
        <v>#VALUE!</v>
      </c>
      <c r="CC173" s="2" t="e">
        <f t="shared" ca="1" si="96"/>
        <v>#VALUE!</v>
      </c>
    </row>
    <row r="174" spans="1:81" s="10" customFormat="1" ht="25.15" customHeight="1" x14ac:dyDescent="0.2">
      <c r="A174" s="52" t="str">
        <f t="shared" si="97"/>
        <v/>
      </c>
      <c r="B174" s="157" t="e">
        <f t="shared" ca="1" si="67"/>
        <v>#VALUE!</v>
      </c>
      <c r="C174" s="157" t="e">
        <f t="shared" si="68"/>
        <v>#VALUE!</v>
      </c>
      <c r="D174" s="29"/>
      <c r="E174" s="155" t="str">
        <f ca="1">IFERROR(INDIRECT(ADDRESS(MATCH(D174,CatModules!C:C,0),2,1,1,"CatModules")),"")</f>
        <v/>
      </c>
      <c r="F174" s="96"/>
      <c r="G174" s="156" t="str">
        <f ca="1">IFERROR(INDIRECT(ADDRESS(MATCH(CONCATENATE(E174,"-",F174),CatInt!K:K,0),3,1,1,"CatInt")),"")</f>
        <v/>
      </c>
      <c r="H174" s="45" t="str">
        <f>IF(F174="","",VLOOKUP(F174,#REF!,2,FALSE))</f>
        <v/>
      </c>
      <c r="I174" s="29"/>
      <c r="J174" s="155" t="e">
        <f t="shared" si="69"/>
        <v>#VALUE!</v>
      </c>
      <c r="K174" s="155" t="e">
        <f t="shared" si="70"/>
        <v>#VALUE!</v>
      </c>
      <c r="L174" s="153"/>
      <c r="M174" s="53"/>
      <c r="N174" s="175">
        <v>0</v>
      </c>
      <c r="O174" s="147"/>
      <c r="P174" s="175">
        <v>0</v>
      </c>
      <c r="Q174" s="30"/>
      <c r="R174" s="149" t="str">
        <f>IFERROR(VLOOKUP(Q174,Setup!D$16:E$25,2,FALSE),"")</f>
        <v/>
      </c>
      <c r="S174" s="51" t="str">
        <f ca="1">IFERROR(IF(OR(I174="",VLOOKUP(I174,CatCostInp!$E$2:$K$88,7,FALSE)=0),"",VLOOKUP(I174,CatCostInp!$E$2:$K$88,7,FALSE)),"")</f>
        <v/>
      </c>
      <c r="T174" s="159" t="e">
        <f>VLOOKUP(U174,#REF!,2,FALSE)</f>
        <v>#REF!</v>
      </c>
      <c r="U174" s="30"/>
      <c r="V174" s="1" t="str">
        <f ca="1">IF(U174=Setup!$C$10,"Grant",IF('PSM Costs'!U174=Setup!$C$11,"Local",IF('PSM Costs'!U174=Setup!$C$12,"Other","")))</f>
        <v/>
      </c>
      <c r="W174" s="34"/>
      <c r="X174" s="36">
        <v>1</v>
      </c>
      <c r="Y174" s="33"/>
      <c r="Z174" s="36" t="str">
        <f t="shared" si="71"/>
        <v/>
      </c>
      <c r="AA174" s="35"/>
      <c r="AB174" s="32" t="str">
        <f t="shared" si="72"/>
        <v/>
      </c>
      <c r="AC174" s="35"/>
      <c r="AD174" s="32" t="str">
        <f t="shared" si="73"/>
        <v/>
      </c>
      <c r="AE174" s="35"/>
      <c r="AF174" s="36" t="str">
        <f t="shared" si="74"/>
        <v/>
      </c>
      <c r="AG174" s="36" t="str">
        <f t="shared" si="75"/>
        <v/>
      </c>
      <c r="AH174" s="36" t="str">
        <f t="shared" si="76"/>
        <v/>
      </c>
      <c r="AI174" s="55"/>
      <c r="AJ174" s="37"/>
      <c r="AK174" s="36">
        <v>1</v>
      </c>
      <c r="AL174" s="35"/>
      <c r="AM174" s="32" t="str">
        <f t="shared" si="77"/>
        <v/>
      </c>
      <c r="AN174" s="35"/>
      <c r="AO174" s="32" t="str">
        <f t="shared" si="78"/>
        <v/>
      </c>
      <c r="AP174" s="35"/>
      <c r="AQ174" s="32" t="str">
        <f t="shared" si="79"/>
        <v/>
      </c>
      <c r="AR174" s="35"/>
      <c r="AS174" s="36" t="str">
        <f t="shared" si="80"/>
        <v/>
      </c>
      <c r="AT174" s="36" t="str">
        <f t="shared" si="81"/>
        <v/>
      </c>
      <c r="AU174" s="36" t="str">
        <f t="shared" si="82"/>
        <v/>
      </c>
      <c r="AV174" s="55"/>
      <c r="AW174" s="34"/>
      <c r="AX174" s="36">
        <v>1</v>
      </c>
      <c r="AY174" s="34"/>
      <c r="AZ174" s="32" t="str">
        <f t="shared" si="83"/>
        <v/>
      </c>
      <c r="BA174" s="34"/>
      <c r="BB174" s="32" t="str">
        <f t="shared" si="84"/>
        <v/>
      </c>
      <c r="BC174" s="34"/>
      <c r="BD174" s="32" t="str">
        <f t="shared" si="85"/>
        <v/>
      </c>
      <c r="BE174" s="35"/>
      <c r="BF174" s="36" t="str">
        <f t="shared" si="86"/>
        <v/>
      </c>
      <c r="BG174" s="36" t="str">
        <f t="shared" si="87"/>
        <v/>
      </c>
      <c r="BH174" s="36" t="str">
        <f t="shared" si="88"/>
        <v/>
      </c>
      <c r="BI174" s="55"/>
      <c r="BJ174" s="34"/>
      <c r="BK174" s="36">
        <v>1</v>
      </c>
      <c r="BL174" s="34"/>
      <c r="BM174" s="32" t="str">
        <f t="shared" si="89"/>
        <v/>
      </c>
      <c r="BN174" s="34"/>
      <c r="BO174" s="32" t="str">
        <f t="shared" si="90"/>
        <v/>
      </c>
      <c r="BP174" s="34"/>
      <c r="BQ174" s="32" t="str">
        <f t="shared" si="91"/>
        <v/>
      </c>
      <c r="BR174" s="34"/>
      <c r="BS174" s="36" t="str">
        <f t="shared" si="92"/>
        <v/>
      </c>
      <c r="BT174" s="36" t="str">
        <f t="shared" si="93"/>
        <v/>
      </c>
      <c r="BU174" s="36" t="str">
        <f t="shared" si="94"/>
        <v/>
      </c>
      <c r="BV174" s="55"/>
      <c r="BW174" s="36" t="str">
        <f t="shared" si="95"/>
        <v/>
      </c>
      <c r="BX174" s="36" t="str">
        <f t="shared" si="95"/>
        <v/>
      </c>
      <c r="BY174" s="31"/>
      <c r="BZ174" s="38"/>
      <c r="CB174" s="120" t="e">
        <f t="shared" ca="1" si="66"/>
        <v>#VALUE!</v>
      </c>
      <c r="CC174" s="2" t="e">
        <f t="shared" ca="1" si="96"/>
        <v>#VALUE!</v>
      </c>
    </row>
    <row r="175" spans="1:81" s="10" customFormat="1" ht="25.15" customHeight="1" x14ac:dyDescent="0.2">
      <c r="A175" s="52" t="str">
        <f t="shared" si="97"/>
        <v/>
      </c>
      <c r="B175" s="157" t="e">
        <f t="shared" ca="1" si="67"/>
        <v>#VALUE!</v>
      </c>
      <c r="C175" s="157" t="e">
        <f t="shared" si="68"/>
        <v>#VALUE!</v>
      </c>
      <c r="D175" s="29"/>
      <c r="E175" s="155" t="str">
        <f ca="1">IFERROR(INDIRECT(ADDRESS(MATCH(D175,CatModules!C:C,0),2,1,1,"CatModules")),"")</f>
        <v/>
      </c>
      <c r="F175" s="96"/>
      <c r="G175" s="156" t="str">
        <f ca="1">IFERROR(INDIRECT(ADDRESS(MATCH(CONCATENATE(E175,"-",F175),CatInt!K:K,0),3,1,1,"CatInt")),"")</f>
        <v/>
      </c>
      <c r="H175" s="45" t="str">
        <f>IF(F175="","",VLOOKUP(F175,#REF!,2,FALSE))</f>
        <v/>
      </c>
      <c r="I175" s="29"/>
      <c r="J175" s="155" t="e">
        <f t="shared" si="69"/>
        <v>#VALUE!</v>
      </c>
      <c r="K175" s="155" t="e">
        <f t="shared" si="70"/>
        <v>#VALUE!</v>
      </c>
      <c r="L175" s="153"/>
      <c r="M175" s="53"/>
      <c r="N175" s="175">
        <v>0</v>
      </c>
      <c r="O175" s="147"/>
      <c r="P175" s="175">
        <v>0</v>
      </c>
      <c r="Q175" s="30"/>
      <c r="R175" s="149" t="str">
        <f>IFERROR(VLOOKUP(Q175,Setup!D$16:E$25,2,FALSE),"")</f>
        <v/>
      </c>
      <c r="S175" s="51" t="str">
        <f ca="1">IFERROR(IF(OR(I175="",VLOOKUP(I175,CatCostInp!$E$2:$K$88,7,FALSE)=0),"",VLOOKUP(I175,CatCostInp!$E$2:$K$88,7,FALSE)),"")</f>
        <v/>
      </c>
      <c r="T175" s="159" t="e">
        <f>VLOOKUP(U175,#REF!,2,FALSE)</f>
        <v>#REF!</v>
      </c>
      <c r="U175" s="30"/>
      <c r="V175" s="1" t="str">
        <f ca="1">IF(U175=Setup!$C$10,"Grant",IF('PSM Costs'!U175=Setup!$C$11,"Local",IF('PSM Costs'!U175=Setup!$C$12,"Other","")))</f>
        <v/>
      </c>
      <c r="W175" s="34"/>
      <c r="X175" s="36">
        <v>1</v>
      </c>
      <c r="Y175" s="33"/>
      <c r="Z175" s="36" t="str">
        <f t="shared" si="71"/>
        <v/>
      </c>
      <c r="AA175" s="35"/>
      <c r="AB175" s="32" t="str">
        <f t="shared" si="72"/>
        <v/>
      </c>
      <c r="AC175" s="35"/>
      <c r="AD175" s="32" t="str">
        <f t="shared" si="73"/>
        <v/>
      </c>
      <c r="AE175" s="35"/>
      <c r="AF175" s="36" t="str">
        <f t="shared" si="74"/>
        <v/>
      </c>
      <c r="AG175" s="36" t="str">
        <f t="shared" si="75"/>
        <v/>
      </c>
      <c r="AH175" s="36" t="str">
        <f t="shared" si="76"/>
        <v/>
      </c>
      <c r="AI175" s="55"/>
      <c r="AJ175" s="37"/>
      <c r="AK175" s="36">
        <v>1</v>
      </c>
      <c r="AL175" s="35"/>
      <c r="AM175" s="32" t="str">
        <f t="shared" si="77"/>
        <v/>
      </c>
      <c r="AN175" s="35"/>
      <c r="AO175" s="32" t="str">
        <f t="shared" si="78"/>
        <v/>
      </c>
      <c r="AP175" s="35"/>
      <c r="AQ175" s="32" t="str">
        <f t="shared" si="79"/>
        <v/>
      </c>
      <c r="AR175" s="35"/>
      <c r="AS175" s="36" t="str">
        <f t="shared" si="80"/>
        <v/>
      </c>
      <c r="AT175" s="36" t="str">
        <f t="shared" si="81"/>
        <v/>
      </c>
      <c r="AU175" s="36" t="str">
        <f t="shared" si="82"/>
        <v/>
      </c>
      <c r="AV175" s="55"/>
      <c r="AW175" s="34"/>
      <c r="AX175" s="36">
        <v>1</v>
      </c>
      <c r="AY175" s="34"/>
      <c r="AZ175" s="32" t="str">
        <f t="shared" si="83"/>
        <v/>
      </c>
      <c r="BA175" s="34"/>
      <c r="BB175" s="32" t="str">
        <f t="shared" si="84"/>
        <v/>
      </c>
      <c r="BC175" s="34"/>
      <c r="BD175" s="32" t="str">
        <f t="shared" si="85"/>
        <v/>
      </c>
      <c r="BE175" s="35"/>
      <c r="BF175" s="36" t="str">
        <f t="shared" si="86"/>
        <v/>
      </c>
      <c r="BG175" s="36" t="str">
        <f t="shared" si="87"/>
        <v/>
      </c>
      <c r="BH175" s="36" t="str">
        <f t="shared" si="88"/>
        <v/>
      </c>
      <c r="BI175" s="55"/>
      <c r="BJ175" s="34"/>
      <c r="BK175" s="36">
        <v>1</v>
      </c>
      <c r="BL175" s="34"/>
      <c r="BM175" s="32" t="str">
        <f t="shared" si="89"/>
        <v/>
      </c>
      <c r="BN175" s="34"/>
      <c r="BO175" s="32" t="str">
        <f t="shared" si="90"/>
        <v/>
      </c>
      <c r="BP175" s="34"/>
      <c r="BQ175" s="32" t="str">
        <f t="shared" si="91"/>
        <v/>
      </c>
      <c r="BR175" s="34"/>
      <c r="BS175" s="36" t="str">
        <f t="shared" si="92"/>
        <v/>
      </c>
      <c r="BT175" s="36" t="str">
        <f t="shared" si="93"/>
        <v/>
      </c>
      <c r="BU175" s="36" t="str">
        <f t="shared" si="94"/>
        <v/>
      </c>
      <c r="BV175" s="55"/>
      <c r="BW175" s="36" t="str">
        <f t="shared" si="95"/>
        <v/>
      </c>
      <c r="BX175" s="36" t="str">
        <f t="shared" si="95"/>
        <v/>
      </c>
      <c r="BY175" s="31"/>
      <c r="BZ175" s="38"/>
      <c r="CB175" s="120" t="e">
        <f t="shared" ca="1" si="66"/>
        <v>#VALUE!</v>
      </c>
      <c r="CC175" s="2" t="e">
        <f t="shared" ca="1" si="96"/>
        <v>#VALUE!</v>
      </c>
    </row>
    <row r="176" spans="1:81" s="10" customFormat="1" ht="25.15" customHeight="1" x14ac:dyDescent="0.2">
      <c r="A176" s="52" t="str">
        <f t="shared" si="97"/>
        <v/>
      </c>
      <c r="B176" s="157" t="e">
        <f t="shared" ca="1" si="67"/>
        <v>#VALUE!</v>
      </c>
      <c r="C176" s="157" t="e">
        <f t="shared" si="68"/>
        <v>#VALUE!</v>
      </c>
      <c r="D176" s="29"/>
      <c r="E176" s="155" t="str">
        <f ca="1">IFERROR(INDIRECT(ADDRESS(MATCH(D176,CatModules!C:C,0),2,1,1,"CatModules")),"")</f>
        <v/>
      </c>
      <c r="F176" s="96"/>
      <c r="G176" s="156" t="str">
        <f ca="1">IFERROR(INDIRECT(ADDRESS(MATCH(CONCATENATE(E176,"-",F176),CatInt!K:K,0),3,1,1,"CatInt")),"")</f>
        <v/>
      </c>
      <c r="H176" s="45" t="str">
        <f>IF(F176="","",VLOOKUP(F176,#REF!,2,FALSE))</f>
        <v/>
      </c>
      <c r="I176" s="29"/>
      <c r="J176" s="155" t="e">
        <f t="shared" si="69"/>
        <v>#VALUE!</v>
      </c>
      <c r="K176" s="155" t="e">
        <f t="shared" si="70"/>
        <v>#VALUE!</v>
      </c>
      <c r="L176" s="153"/>
      <c r="M176" s="53"/>
      <c r="N176" s="175">
        <v>0</v>
      </c>
      <c r="O176" s="147"/>
      <c r="P176" s="175">
        <v>0</v>
      </c>
      <c r="Q176" s="30"/>
      <c r="R176" s="149" t="str">
        <f>IFERROR(VLOOKUP(Q176,Setup!D$16:E$25,2,FALSE),"")</f>
        <v/>
      </c>
      <c r="S176" s="51" t="str">
        <f ca="1">IFERROR(IF(OR(I176="",VLOOKUP(I176,CatCostInp!$E$2:$K$88,7,FALSE)=0),"",VLOOKUP(I176,CatCostInp!$E$2:$K$88,7,FALSE)),"")</f>
        <v/>
      </c>
      <c r="T176" s="159" t="e">
        <f>VLOOKUP(U176,#REF!,2,FALSE)</f>
        <v>#REF!</v>
      </c>
      <c r="U176" s="30"/>
      <c r="V176" s="1" t="str">
        <f ca="1">IF(U176=Setup!$C$10,"Grant",IF('PSM Costs'!U176=Setup!$C$11,"Local",IF('PSM Costs'!U176=Setup!$C$12,"Other","")))</f>
        <v/>
      </c>
      <c r="W176" s="34"/>
      <c r="X176" s="36">
        <v>1</v>
      </c>
      <c r="Y176" s="33"/>
      <c r="Z176" s="36" t="str">
        <f t="shared" si="71"/>
        <v/>
      </c>
      <c r="AA176" s="35"/>
      <c r="AB176" s="32" t="str">
        <f t="shared" si="72"/>
        <v/>
      </c>
      <c r="AC176" s="35"/>
      <c r="AD176" s="32" t="str">
        <f t="shared" si="73"/>
        <v/>
      </c>
      <c r="AE176" s="35"/>
      <c r="AF176" s="36" t="str">
        <f t="shared" si="74"/>
        <v/>
      </c>
      <c r="AG176" s="36" t="str">
        <f t="shared" si="75"/>
        <v/>
      </c>
      <c r="AH176" s="36" t="str">
        <f t="shared" si="76"/>
        <v/>
      </c>
      <c r="AI176" s="55"/>
      <c r="AJ176" s="37"/>
      <c r="AK176" s="36">
        <v>1</v>
      </c>
      <c r="AL176" s="35"/>
      <c r="AM176" s="32" t="str">
        <f t="shared" si="77"/>
        <v/>
      </c>
      <c r="AN176" s="35"/>
      <c r="AO176" s="32" t="str">
        <f t="shared" si="78"/>
        <v/>
      </c>
      <c r="AP176" s="35"/>
      <c r="AQ176" s="32" t="str">
        <f t="shared" si="79"/>
        <v/>
      </c>
      <c r="AR176" s="35"/>
      <c r="AS176" s="36" t="str">
        <f t="shared" si="80"/>
        <v/>
      </c>
      <c r="AT176" s="36" t="str">
        <f t="shared" si="81"/>
        <v/>
      </c>
      <c r="AU176" s="36" t="str">
        <f t="shared" si="82"/>
        <v/>
      </c>
      <c r="AV176" s="55"/>
      <c r="AW176" s="34"/>
      <c r="AX176" s="36">
        <v>1</v>
      </c>
      <c r="AY176" s="34"/>
      <c r="AZ176" s="32" t="str">
        <f t="shared" si="83"/>
        <v/>
      </c>
      <c r="BA176" s="34"/>
      <c r="BB176" s="32" t="str">
        <f t="shared" si="84"/>
        <v/>
      </c>
      <c r="BC176" s="34"/>
      <c r="BD176" s="32" t="str">
        <f t="shared" si="85"/>
        <v/>
      </c>
      <c r="BE176" s="35"/>
      <c r="BF176" s="36" t="str">
        <f t="shared" si="86"/>
        <v/>
      </c>
      <c r="BG176" s="36" t="str">
        <f t="shared" si="87"/>
        <v/>
      </c>
      <c r="BH176" s="36" t="str">
        <f t="shared" si="88"/>
        <v/>
      </c>
      <c r="BI176" s="55"/>
      <c r="BJ176" s="34"/>
      <c r="BK176" s="36">
        <v>1</v>
      </c>
      <c r="BL176" s="34"/>
      <c r="BM176" s="32" t="str">
        <f t="shared" si="89"/>
        <v/>
      </c>
      <c r="BN176" s="34"/>
      <c r="BO176" s="32" t="str">
        <f t="shared" si="90"/>
        <v/>
      </c>
      <c r="BP176" s="34"/>
      <c r="BQ176" s="32" t="str">
        <f t="shared" si="91"/>
        <v/>
      </c>
      <c r="BR176" s="34"/>
      <c r="BS176" s="36" t="str">
        <f t="shared" si="92"/>
        <v/>
      </c>
      <c r="BT176" s="36" t="str">
        <f t="shared" si="93"/>
        <v/>
      </c>
      <c r="BU176" s="36" t="str">
        <f t="shared" si="94"/>
        <v/>
      </c>
      <c r="BV176" s="55"/>
      <c r="BW176" s="36" t="str">
        <f t="shared" si="95"/>
        <v/>
      </c>
      <c r="BX176" s="36" t="str">
        <f t="shared" si="95"/>
        <v/>
      </c>
      <c r="BY176" s="31"/>
      <c r="BZ176" s="38"/>
      <c r="CB176" s="120" t="e">
        <f t="shared" ca="1" si="66"/>
        <v>#VALUE!</v>
      </c>
      <c r="CC176" s="2" t="e">
        <f t="shared" ca="1" si="96"/>
        <v>#VALUE!</v>
      </c>
    </row>
    <row r="177" spans="1:81" s="10" customFormat="1" ht="25.15" customHeight="1" x14ac:dyDescent="0.2">
      <c r="A177" s="52" t="str">
        <f t="shared" si="97"/>
        <v/>
      </c>
      <c r="B177" s="157" t="e">
        <f t="shared" ca="1" si="67"/>
        <v>#VALUE!</v>
      </c>
      <c r="C177" s="157" t="e">
        <f t="shared" si="68"/>
        <v>#VALUE!</v>
      </c>
      <c r="D177" s="29"/>
      <c r="E177" s="155" t="str">
        <f ca="1">IFERROR(INDIRECT(ADDRESS(MATCH(D177,CatModules!C:C,0),2,1,1,"CatModules")),"")</f>
        <v/>
      </c>
      <c r="F177" s="96"/>
      <c r="G177" s="156" t="str">
        <f ca="1">IFERROR(INDIRECT(ADDRESS(MATCH(CONCATENATE(E177,"-",F177),CatInt!K:K,0),3,1,1,"CatInt")),"")</f>
        <v/>
      </c>
      <c r="H177" s="45" t="str">
        <f>IF(F177="","",VLOOKUP(F177,#REF!,2,FALSE))</f>
        <v/>
      </c>
      <c r="I177" s="29"/>
      <c r="J177" s="155" t="e">
        <f t="shared" si="69"/>
        <v>#VALUE!</v>
      </c>
      <c r="K177" s="155" t="e">
        <f t="shared" si="70"/>
        <v>#VALUE!</v>
      </c>
      <c r="L177" s="153"/>
      <c r="M177" s="53"/>
      <c r="N177" s="175">
        <v>0</v>
      </c>
      <c r="O177" s="147"/>
      <c r="P177" s="175">
        <v>0</v>
      </c>
      <c r="Q177" s="30"/>
      <c r="R177" s="149" t="str">
        <f>IFERROR(VLOOKUP(Q177,Setup!D$16:E$25,2,FALSE),"")</f>
        <v/>
      </c>
      <c r="S177" s="51" t="str">
        <f ca="1">IFERROR(IF(OR(I177="",VLOOKUP(I177,CatCostInp!$E$2:$K$88,7,FALSE)=0),"",VLOOKUP(I177,CatCostInp!$E$2:$K$88,7,FALSE)),"")</f>
        <v/>
      </c>
      <c r="T177" s="159" t="e">
        <f>VLOOKUP(U177,#REF!,2,FALSE)</f>
        <v>#REF!</v>
      </c>
      <c r="U177" s="30"/>
      <c r="V177" s="1" t="str">
        <f ca="1">IF(U177=Setup!$C$10,"Grant",IF('PSM Costs'!U177=Setup!$C$11,"Local",IF('PSM Costs'!U177=Setup!$C$12,"Other","")))</f>
        <v/>
      </c>
      <c r="W177" s="34"/>
      <c r="X177" s="36">
        <v>1</v>
      </c>
      <c r="Y177" s="33"/>
      <c r="Z177" s="36" t="str">
        <f t="shared" si="71"/>
        <v/>
      </c>
      <c r="AA177" s="35"/>
      <c r="AB177" s="32" t="str">
        <f t="shared" si="72"/>
        <v/>
      </c>
      <c r="AC177" s="35"/>
      <c r="AD177" s="32" t="str">
        <f t="shared" si="73"/>
        <v/>
      </c>
      <c r="AE177" s="35"/>
      <c r="AF177" s="36" t="str">
        <f t="shared" si="74"/>
        <v/>
      </c>
      <c r="AG177" s="36" t="str">
        <f t="shared" si="75"/>
        <v/>
      </c>
      <c r="AH177" s="36" t="str">
        <f t="shared" si="76"/>
        <v/>
      </c>
      <c r="AI177" s="55"/>
      <c r="AJ177" s="37"/>
      <c r="AK177" s="36">
        <v>1</v>
      </c>
      <c r="AL177" s="35"/>
      <c r="AM177" s="32" t="str">
        <f t="shared" si="77"/>
        <v/>
      </c>
      <c r="AN177" s="35"/>
      <c r="AO177" s="32" t="str">
        <f t="shared" si="78"/>
        <v/>
      </c>
      <c r="AP177" s="35"/>
      <c r="AQ177" s="32" t="str">
        <f t="shared" si="79"/>
        <v/>
      </c>
      <c r="AR177" s="35"/>
      <c r="AS177" s="36" t="str">
        <f t="shared" si="80"/>
        <v/>
      </c>
      <c r="AT177" s="36" t="str">
        <f t="shared" si="81"/>
        <v/>
      </c>
      <c r="AU177" s="36" t="str">
        <f t="shared" si="82"/>
        <v/>
      </c>
      <c r="AV177" s="55"/>
      <c r="AW177" s="34"/>
      <c r="AX177" s="36">
        <v>1</v>
      </c>
      <c r="AY177" s="34"/>
      <c r="AZ177" s="32" t="str">
        <f t="shared" si="83"/>
        <v/>
      </c>
      <c r="BA177" s="34"/>
      <c r="BB177" s="32" t="str">
        <f t="shared" si="84"/>
        <v/>
      </c>
      <c r="BC177" s="34"/>
      <c r="BD177" s="32" t="str">
        <f t="shared" si="85"/>
        <v/>
      </c>
      <c r="BE177" s="35"/>
      <c r="BF177" s="36" t="str">
        <f t="shared" si="86"/>
        <v/>
      </c>
      <c r="BG177" s="36" t="str">
        <f t="shared" si="87"/>
        <v/>
      </c>
      <c r="BH177" s="36" t="str">
        <f t="shared" si="88"/>
        <v/>
      </c>
      <c r="BI177" s="55"/>
      <c r="BJ177" s="34"/>
      <c r="BK177" s="36">
        <v>1</v>
      </c>
      <c r="BL177" s="34"/>
      <c r="BM177" s="32" t="str">
        <f t="shared" si="89"/>
        <v/>
      </c>
      <c r="BN177" s="34"/>
      <c r="BO177" s="32" t="str">
        <f t="shared" si="90"/>
        <v/>
      </c>
      <c r="BP177" s="34"/>
      <c r="BQ177" s="32" t="str">
        <f t="shared" si="91"/>
        <v/>
      </c>
      <c r="BR177" s="34"/>
      <c r="BS177" s="36" t="str">
        <f t="shared" si="92"/>
        <v/>
      </c>
      <c r="BT177" s="36" t="str">
        <f t="shared" si="93"/>
        <v/>
      </c>
      <c r="BU177" s="36" t="str">
        <f t="shared" si="94"/>
        <v/>
      </c>
      <c r="BV177" s="55"/>
      <c r="BW177" s="36" t="str">
        <f t="shared" si="95"/>
        <v/>
      </c>
      <c r="BX177" s="36" t="str">
        <f t="shared" si="95"/>
        <v/>
      </c>
      <c r="BY177" s="31"/>
      <c r="BZ177" s="38"/>
      <c r="CB177" s="120" t="e">
        <f t="shared" ca="1" si="66"/>
        <v>#VALUE!</v>
      </c>
      <c r="CC177" s="2" t="e">
        <f t="shared" ca="1" si="96"/>
        <v>#VALUE!</v>
      </c>
    </row>
    <row r="178" spans="1:81" s="10" customFormat="1" ht="25.15" customHeight="1" x14ac:dyDescent="0.2">
      <c r="A178" s="52" t="str">
        <f t="shared" si="97"/>
        <v/>
      </c>
      <c r="B178" s="157" t="e">
        <f t="shared" ca="1" si="67"/>
        <v>#VALUE!</v>
      </c>
      <c r="C178" s="157" t="e">
        <f t="shared" si="68"/>
        <v>#VALUE!</v>
      </c>
      <c r="D178" s="29"/>
      <c r="E178" s="155" t="str">
        <f ca="1">IFERROR(INDIRECT(ADDRESS(MATCH(D178,CatModules!C:C,0),2,1,1,"CatModules")),"")</f>
        <v/>
      </c>
      <c r="F178" s="96"/>
      <c r="G178" s="156" t="str">
        <f ca="1">IFERROR(INDIRECT(ADDRESS(MATCH(CONCATENATE(E178,"-",F178),CatInt!K:K,0),3,1,1,"CatInt")),"")</f>
        <v/>
      </c>
      <c r="H178" s="45" t="str">
        <f>IF(F178="","",VLOOKUP(F178,#REF!,2,FALSE))</f>
        <v/>
      </c>
      <c r="I178" s="29"/>
      <c r="J178" s="155" t="e">
        <f t="shared" si="69"/>
        <v>#VALUE!</v>
      </c>
      <c r="K178" s="155" t="e">
        <f t="shared" si="70"/>
        <v>#VALUE!</v>
      </c>
      <c r="L178" s="153"/>
      <c r="M178" s="53"/>
      <c r="N178" s="175">
        <v>0</v>
      </c>
      <c r="O178" s="147"/>
      <c r="P178" s="175">
        <v>0</v>
      </c>
      <c r="Q178" s="30"/>
      <c r="R178" s="149" t="str">
        <f>IFERROR(VLOOKUP(Q178,Setup!D$16:E$25,2,FALSE),"")</f>
        <v/>
      </c>
      <c r="S178" s="51" t="str">
        <f ca="1">IFERROR(IF(OR(I178="",VLOOKUP(I178,CatCostInp!$E$2:$K$88,7,FALSE)=0),"",VLOOKUP(I178,CatCostInp!$E$2:$K$88,7,FALSE)),"")</f>
        <v/>
      </c>
      <c r="T178" s="159" t="e">
        <f>VLOOKUP(U178,#REF!,2,FALSE)</f>
        <v>#REF!</v>
      </c>
      <c r="U178" s="30"/>
      <c r="V178" s="1" t="str">
        <f ca="1">IF(U178=Setup!$C$10,"Grant",IF('PSM Costs'!U178=Setup!$C$11,"Local",IF('PSM Costs'!U178=Setup!$C$12,"Other","")))</f>
        <v/>
      </c>
      <c r="W178" s="34"/>
      <c r="X178" s="36">
        <v>1</v>
      </c>
      <c r="Y178" s="33"/>
      <c r="Z178" s="36" t="str">
        <f t="shared" si="71"/>
        <v/>
      </c>
      <c r="AA178" s="35"/>
      <c r="AB178" s="32" t="str">
        <f t="shared" si="72"/>
        <v/>
      </c>
      <c r="AC178" s="35"/>
      <c r="AD178" s="32" t="str">
        <f t="shared" si="73"/>
        <v/>
      </c>
      <c r="AE178" s="35"/>
      <c r="AF178" s="36" t="str">
        <f t="shared" si="74"/>
        <v/>
      </c>
      <c r="AG178" s="36" t="str">
        <f t="shared" si="75"/>
        <v/>
      </c>
      <c r="AH178" s="36" t="str">
        <f t="shared" si="76"/>
        <v/>
      </c>
      <c r="AI178" s="55"/>
      <c r="AJ178" s="37"/>
      <c r="AK178" s="36">
        <v>1</v>
      </c>
      <c r="AL178" s="35"/>
      <c r="AM178" s="32" t="str">
        <f t="shared" si="77"/>
        <v/>
      </c>
      <c r="AN178" s="35"/>
      <c r="AO178" s="32" t="str">
        <f t="shared" si="78"/>
        <v/>
      </c>
      <c r="AP178" s="35"/>
      <c r="AQ178" s="32" t="str">
        <f t="shared" si="79"/>
        <v/>
      </c>
      <c r="AR178" s="35"/>
      <c r="AS178" s="36" t="str">
        <f t="shared" si="80"/>
        <v/>
      </c>
      <c r="AT178" s="36" t="str">
        <f t="shared" si="81"/>
        <v/>
      </c>
      <c r="AU178" s="36" t="str">
        <f t="shared" si="82"/>
        <v/>
      </c>
      <c r="AV178" s="55"/>
      <c r="AW178" s="34"/>
      <c r="AX178" s="36">
        <v>1</v>
      </c>
      <c r="AY178" s="34"/>
      <c r="AZ178" s="32" t="str">
        <f t="shared" si="83"/>
        <v/>
      </c>
      <c r="BA178" s="34"/>
      <c r="BB178" s="32" t="str">
        <f t="shared" si="84"/>
        <v/>
      </c>
      <c r="BC178" s="34"/>
      <c r="BD178" s="32" t="str">
        <f t="shared" si="85"/>
        <v/>
      </c>
      <c r="BE178" s="35"/>
      <c r="BF178" s="36" t="str">
        <f t="shared" si="86"/>
        <v/>
      </c>
      <c r="BG178" s="36" t="str">
        <f t="shared" si="87"/>
        <v/>
      </c>
      <c r="BH178" s="36" t="str">
        <f t="shared" si="88"/>
        <v/>
      </c>
      <c r="BI178" s="55"/>
      <c r="BJ178" s="34"/>
      <c r="BK178" s="36">
        <v>1</v>
      </c>
      <c r="BL178" s="34"/>
      <c r="BM178" s="32" t="str">
        <f t="shared" si="89"/>
        <v/>
      </c>
      <c r="BN178" s="34"/>
      <c r="BO178" s="32" t="str">
        <f t="shared" si="90"/>
        <v/>
      </c>
      <c r="BP178" s="34"/>
      <c r="BQ178" s="32" t="str">
        <f t="shared" si="91"/>
        <v/>
      </c>
      <c r="BR178" s="34"/>
      <c r="BS178" s="36" t="str">
        <f t="shared" si="92"/>
        <v/>
      </c>
      <c r="BT178" s="36" t="str">
        <f t="shared" si="93"/>
        <v/>
      </c>
      <c r="BU178" s="36" t="str">
        <f t="shared" si="94"/>
        <v/>
      </c>
      <c r="BV178" s="55"/>
      <c r="BW178" s="36" t="str">
        <f t="shared" si="95"/>
        <v/>
      </c>
      <c r="BX178" s="36" t="str">
        <f t="shared" si="95"/>
        <v/>
      </c>
      <c r="BY178" s="31"/>
      <c r="BZ178" s="38"/>
      <c r="CB178" s="120" t="e">
        <f t="shared" ca="1" si="66"/>
        <v>#VALUE!</v>
      </c>
      <c r="CC178" s="2" t="e">
        <f t="shared" ca="1" si="96"/>
        <v>#VALUE!</v>
      </c>
    </row>
    <row r="179" spans="1:81" s="10" customFormat="1" ht="25.15" customHeight="1" x14ac:dyDescent="0.2">
      <c r="A179" s="52" t="str">
        <f t="shared" si="97"/>
        <v/>
      </c>
      <c r="B179" s="157" t="e">
        <f t="shared" ca="1" si="67"/>
        <v>#VALUE!</v>
      </c>
      <c r="C179" s="157" t="e">
        <f t="shared" si="68"/>
        <v>#VALUE!</v>
      </c>
      <c r="D179" s="29"/>
      <c r="E179" s="155" t="str">
        <f ca="1">IFERROR(INDIRECT(ADDRESS(MATCH(D179,CatModules!C:C,0),2,1,1,"CatModules")),"")</f>
        <v/>
      </c>
      <c r="F179" s="96"/>
      <c r="G179" s="156" t="str">
        <f ca="1">IFERROR(INDIRECT(ADDRESS(MATCH(CONCATENATE(E179,"-",F179),CatInt!K:K,0),3,1,1,"CatInt")),"")</f>
        <v/>
      </c>
      <c r="H179" s="45" t="str">
        <f>IF(F179="","",VLOOKUP(F179,#REF!,2,FALSE))</f>
        <v/>
      </c>
      <c r="I179" s="29"/>
      <c r="J179" s="155" t="e">
        <f t="shared" si="69"/>
        <v>#VALUE!</v>
      </c>
      <c r="K179" s="155" t="e">
        <f t="shared" si="70"/>
        <v>#VALUE!</v>
      </c>
      <c r="L179" s="153"/>
      <c r="M179" s="53"/>
      <c r="N179" s="175">
        <v>0</v>
      </c>
      <c r="O179" s="147"/>
      <c r="P179" s="175">
        <v>0</v>
      </c>
      <c r="Q179" s="30"/>
      <c r="R179" s="149" t="str">
        <f>IFERROR(VLOOKUP(Q179,Setup!D$16:E$25,2,FALSE),"")</f>
        <v/>
      </c>
      <c r="S179" s="51" t="str">
        <f ca="1">IFERROR(IF(OR(I179="",VLOOKUP(I179,CatCostInp!$E$2:$K$88,7,FALSE)=0),"",VLOOKUP(I179,CatCostInp!$E$2:$K$88,7,FALSE)),"")</f>
        <v/>
      </c>
      <c r="T179" s="159" t="e">
        <f>VLOOKUP(U179,#REF!,2,FALSE)</f>
        <v>#REF!</v>
      </c>
      <c r="U179" s="30"/>
      <c r="V179" s="1" t="str">
        <f ca="1">IF(U179=Setup!$C$10,"Grant",IF('PSM Costs'!U179=Setup!$C$11,"Local",IF('PSM Costs'!U179=Setup!$C$12,"Other","")))</f>
        <v/>
      </c>
      <c r="W179" s="34"/>
      <c r="X179" s="36">
        <v>1</v>
      </c>
      <c r="Y179" s="33"/>
      <c r="Z179" s="36" t="str">
        <f t="shared" si="71"/>
        <v/>
      </c>
      <c r="AA179" s="35"/>
      <c r="AB179" s="32" t="str">
        <f t="shared" si="72"/>
        <v/>
      </c>
      <c r="AC179" s="35"/>
      <c r="AD179" s="32" t="str">
        <f t="shared" si="73"/>
        <v/>
      </c>
      <c r="AE179" s="35"/>
      <c r="AF179" s="36" t="str">
        <f t="shared" si="74"/>
        <v/>
      </c>
      <c r="AG179" s="36" t="str">
        <f t="shared" si="75"/>
        <v/>
      </c>
      <c r="AH179" s="36" t="str">
        <f t="shared" si="76"/>
        <v/>
      </c>
      <c r="AI179" s="55"/>
      <c r="AJ179" s="37"/>
      <c r="AK179" s="36">
        <v>1</v>
      </c>
      <c r="AL179" s="35"/>
      <c r="AM179" s="32" t="str">
        <f t="shared" si="77"/>
        <v/>
      </c>
      <c r="AN179" s="35"/>
      <c r="AO179" s="32" t="str">
        <f t="shared" si="78"/>
        <v/>
      </c>
      <c r="AP179" s="35"/>
      <c r="AQ179" s="32" t="str">
        <f t="shared" si="79"/>
        <v/>
      </c>
      <c r="AR179" s="35"/>
      <c r="AS179" s="36" t="str">
        <f t="shared" si="80"/>
        <v/>
      </c>
      <c r="AT179" s="36" t="str">
        <f t="shared" si="81"/>
        <v/>
      </c>
      <c r="AU179" s="36" t="str">
        <f t="shared" si="82"/>
        <v/>
      </c>
      <c r="AV179" s="55"/>
      <c r="AW179" s="34"/>
      <c r="AX179" s="36">
        <v>1</v>
      </c>
      <c r="AY179" s="34"/>
      <c r="AZ179" s="32" t="str">
        <f t="shared" si="83"/>
        <v/>
      </c>
      <c r="BA179" s="34"/>
      <c r="BB179" s="32" t="str">
        <f t="shared" si="84"/>
        <v/>
      </c>
      <c r="BC179" s="34"/>
      <c r="BD179" s="32" t="str">
        <f t="shared" si="85"/>
        <v/>
      </c>
      <c r="BE179" s="35"/>
      <c r="BF179" s="36" t="str">
        <f t="shared" si="86"/>
        <v/>
      </c>
      <c r="BG179" s="36" t="str">
        <f t="shared" si="87"/>
        <v/>
      </c>
      <c r="BH179" s="36" t="str">
        <f t="shared" si="88"/>
        <v/>
      </c>
      <c r="BI179" s="55"/>
      <c r="BJ179" s="34"/>
      <c r="BK179" s="36">
        <v>1</v>
      </c>
      <c r="BL179" s="34"/>
      <c r="BM179" s="32" t="str">
        <f t="shared" si="89"/>
        <v/>
      </c>
      <c r="BN179" s="34"/>
      <c r="BO179" s="32" t="str">
        <f t="shared" si="90"/>
        <v/>
      </c>
      <c r="BP179" s="34"/>
      <c r="BQ179" s="32" t="str">
        <f t="shared" si="91"/>
        <v/>
      </c>
      <c r="BR179" s="34"/>
      <c r="BS179" s="36" t="str">
        <f t="shared" si="92"/>
        <v/>
      </c>
      <c r="BT179" s="36" t="str">
        <f t="shared" si="93"/>
        <v/>
      </c>
      <c r="BU179" s="36" t="str">
        <f t="shared" si="94"/>
        <v/>
      </c>
      <c r="BV179" s="55"/>
      <c r="BW179" s="36" t="str">
        <f t="shared" si="95"/>
        <v/>
      </c>
      <c r="BX179" s="36" t="str">
        <f t="shared" si="95"/>
        <v/>
      </c>
      <c r="BY179" s="31"/>
      <c r="BZ179" s="38"/>
      <c r="CB179" s="120" t="e">
        <f t="shared" ca="1" si="66"/>
        <v>#VALUE!</v>
      </c>
      <c r="CC179" s="2" t="e">
        <f t="shared" ca="1" si="96"/>
        <v>#VALUE!</v>
      </c>
    </row>
    <row r="180" spans="1:81" s="10" customFormat="1" ht="25.15" customHeight="1" x14ac:dyDescent="0.2">
      <c r="A180" s="52" t="str">
        <f t="shared" si="97"/>
        <v/>
      </c>
      <c r="B180" s="157" t="e">
        <f t="shared" ca="1" si="67"/>
        <v>#VALUE!</v>
      </c>
      <c r="C180" s="157" t="e">
        <f t="shared" si="68"/>
        <v>#VALUE!</v>
      </c>
      <c r="D180" s="29"/>
      <c r="E180" s="155" t="str">
        <f ca="1">IFERROR(INDIRECT(ADDRESS(MATCH(D180,CatModules!C:C,0),2,1,1,"CatModules")),"")</f>
        <v/>
      </c>
      <c r="F180" s="96"/>
      <c r="G180" s="156" t="str">
        <f ca="1">IFERROR(INDIRECT(ADDRESS(MATCH(CONCATENATE(E180,"-",F180),CatInt!K:K,0),3,1,1,"CatInt")),"")</f>
        <v/>
      </c>
      <c r="H180" s="45" t="str">
        <f>IF(F180="","",VLOOKUP(F180,#REF!,2,FALSE))</f>
        <v/>
      </c>
      <c r="I180" s="29"/>
      <c r="J180" s="155" t="e">
        <f t="shared" si="69"/>
        <v>#VALUE!</v>
      </c>
      <c r="K180" s="155" t="e">
        <f t="shared" si="70"/>
        <v>#VALUE!</v>
      </c>
      <c r="L180" s="153"/>
      <c r="M180" s="53"/>
      <c r="N180" s="175">
        <v>0</v>
      </c>
      <c r="O180" s="147"/>
      <c r="P180" s="175">
        <v>0</v>
      </c>
      <c r="Q180" s="30"/>
      <c r="R180" s="149" t="str">
        <f>IFERROR(VLOOKUP(Q180,Setup!D$16:E$25,2,FALSE),"")</f>
        <v/>
      </c>
      <c r="S180" s="51" t="str">
        <f ca="1">IFERROR(IF(OR(I180="",VLOOKUP(I180,CatCostInp!$E$2:$K$88,7,FALSE)=0),"",VLOOKUP(I180,CatCostInp!$E$2:$K$88,7,FALSE)),"")</f>
        <v/>
      </c>
      <c r="T180" s="159" t="e">
        <f>VLOOKUP(U180,#REF!,2,FALSE)</f>
        <v>#REF!</v>
      </c>
      <c r="U180" s="30"/>
      <c r="V180" s="1" t="str">
        <f ca="1">IF(U180=Setup!$C$10,"Grant",IF('PSM Costs'!U180=Setup!$C$11,"Local",IF('PSM Costs'!U180=Setup!$C$12,"Other","")))</f>
        <v/>
      </c>
      <c r="W180" s="34"/>
      <c r="X180" s="36">
        <v>1</v>
      </c>
      <c r="Y180" s="33"/>
      <c r="Z180" s="36" t="str">
        <f t="shared" si="71"/>
        <v/>
      </c>
      <c r="AA180" s="35"/>
      <c r="AB180" s="32" t="str">
        <f t="shared" si="72"/>
        <v/>
      </c>
      <c r="AC180" s="35"/>
      <c r="AD180" s="32" t="str">
        <f t="shared" si="73"/>
        <v/>
      </c>
      <c r="AE180" s="35"/>
      <c r="AF180" s="36" t="str">
        <f t="shared" si="74"/>
        <v/>
      </c>
      <c r="AG180" s="36" t="str">
        <f t="shared" si="75"/>
        <v/>
      </c>
      <c r="AH180" s="36" t="str">
        <f t="shared" si="76"/>
        <v/>
      </c>
      <c r="AI180" s="55"/>
      <c r="AJ180" s="37"/>
      <c r="AK180" s="36">
        <v>1</v>
      </c>
      <c r="AL180" s="35"/>
      <c r="AM180" s="32" t="str">
        <f t="shared" si="77"/>
        <v/>
      </c>
      <c r="AN180" s="35"/>
      <c r="AO180" s="32" t="str">
        <f t="shared" si="78"/>
        <v/>
      </c>
      <c r="AP180" s="35"/>
      <c r="AQ180" s="32" t="str">
        <f t="shared" si="79"/>
        <v/>
      </c>
      <c r="AR180" s="35"/>
      <c r="AS180" s="36" t="str">
        <f t="shared" si="80"/>
        <v/>
      </c>
      <c r="AT180" s="36" t="str">
        <f t="shared" si="81"/>
        <v/>
      </c>
      <c r="AU180" s="36" t="str">
        <f t="shared" si="82"/>
        <v/>
      </c>
      <c r="AV180" s="55"/>
      <c r="AW180" s="34"/>
      <c r="AX180" s="36">
        <v>1</v>
      </c>
      <c r="AY180" s="34"/>
      <c r="AZ180" s="32" t="str">
        <f t="shared" si="83"/>
        <v/>
      </c>
      <c r="BA180" s="34"/>
      <c r="BB180" s="32" t="str">
        <f t="shared" si="84"/>
        <v/>
      </c>
      <c r="BC180" s="34"/>
      <c r="BD180" s="32" t="str">
        <f t="shared" si="85"/>
        <v/>
      </c>
      <c r="BE180" s="35"/>
      <c r="BF180" s="36" t="str">
        <f t="shared" si="86"/>
        <v/>
      </c>
      <c r="BG180" s="36" t="str">
        <f t="shared" si="87"/>
        <v/>
      </c>
      <c r="BH180" s="36" t="str">
        <f t="shared" si="88"/>
        <v/>
      </c>
      <c r="BI180" s="55"/>
      <c r="BJ180" s="34"/>
      <c r="BK180" s="36">
        <v>1</v>
      </c>
      <c r="BL180" s="34"/>
      <c r="BM180" s="32" t="str">
        <f t="shared" si="89"/>
        <v/>
      </c>
      <c r="BN180" s="34"/>
      <c r="BO180" s="32" t="str">
        <f t="shared" si="90"/>
        <v/>
      </c>
      <c r="BP180" s="34"/>
      <c r="BQ180" s="32" t="str">
        <f t="shared" si="91"/>
        <v/>
      </c>
      <c r="BR180" s="34"/>
      <c r="BS180" s="36" t="str">
        <f t="shared" si="92"/>
        <v/>
      </c>
      <c r="BT180" s="36" t="str">
        <f t="shared" si="93"/>
        <v/>
      </c>
      <c r="BU180" s="36" t="str">
        <f t="shared" si="94"/>
        <v/>
      </c>
      <c r="BV180" s="55"/>
      <c r="BW180" s="36" t="str">
        <f t="shared" si="95"/>
        <v/>
      </c>
      <c r="BX180" s="36" t="str">
        <f t="shared" si="95"/>
        <v/>
      </c>
      <c r="BY180" s="31"/>
      <c r="BZ180" s="38"/>
      <c r="CB180" s="120" t="e">
        <f t="shared" ca="1" si="66"/>
        <v>#VALUE!</v>
      </c>
      <c r="CC180" s="2" t="e">
        <f t="shared" ca="1" si="96"/>
        <v>#VALUE!</v>
      </c>
    </row>
    <row r="181" spans="1:81" s="10" customFormat="1" ht="25.15" customHeight="1" x14ac:dyDescent="0.2">
      <c r="A181" s="52" t="str">
        <f t="shared" si="97"/>
        <v/>
      </c>
      <c r="B181" s="157" t="e">
        <f t="shared" ca="1" si="67"/>
        <v>#VALUE!</v>
      </c>
      <c r="C181" s="157" t="e">
        <f t="shared" si="68"/>
        <v>#VALUE!</v>
      </c>
      <c r="D181" s="29"/>
      <c r="E181" s="155" t="str">
        <f ca="1">IFERROR(INDIRECT(ADDRESS(MATCH(D181,CatModules!C:C,0),2,1,1,"CatModules")),"")</f>
        <v/>
      </c>
      <c r="F181" s="96"/>
      <c r="G181" s="156" t="str">
        <f ca="1">IFERROR(INDIRECT(ADDRESS(MATCH(CONCATENATE(E181,"-",F181),CatInt!K:K,0),3,1,1,"CatInt")),"")</f>
        <v/>
      </c>
      <c r="H181" s="45" t="str">
        <f>IF(F181="","",VLOOKUP(F181,#REF!,2,FALSE))</f>
        <v/>
      </c>
      <c r="I181" s="29"/>
      <c r="J181" s="155" t="e">
        <f t="shared" si="69"/>
        <v>#VALUE!</v>
      </c>
      <c r="K181" s="155" t="e">
        <f t="shared" si="70"/>
        <v>#VALUE!</v>
      </c>
      <c r="L181" s="153"/>
      <c r="M181" s="53"/>
      <c r="N181" s="175">
        <v>0</v>
      </c>
      <c r="O181" s="147"/>
      <c r="P181" s="175">
        <v>0</v>
      </c>
      <c r="Q181" s="30"/>
      <c r="R181" s="149" t="str">
        <f>IFERROR(VLOOKUP(Q181,Setup!D$16:E$25,2,FALSE),"")</f>
        <v/>
      </c>
      <c r="S181" s="51" t="str">
        <f ca="1">IFERROR(IF(OR(I181="",VLOOKUP(I181,CatCostInp!$E$2:$K$88,7,FALSE)=0),"",VLOOKUP(I181,CatCostInp!$E$2:$K$88,7,FALSE)),"")</f>
        <v/>
      </c>
      <c r="T181" s="159" t="e">
        <f>VLOOKUP(U181,#REF!,2,FALSE)</f>
        <v>#REF!</v>
      </c>
      <c r="U181" s="30"/>
      <c r="V181" s="1" t="str">
        <f ca="1">IF(U181=Setup!$C$10,"Grant",IF('PSM Costs'!U181=Setup!$C$11,"Local",IF('PSM Costs'!U181=Setup!$C$12,"Other","")))</f>
        <v/>
      </c>
      <c r="W181" s="34"/>
      <c r="X181" s="36">
        <v>1</v>
      </c>
      <c r="Y181" s="33"/>
      <c r="Z181" s="36" t="str">
        <f t="shared" si="71"/>
        <v/>
      </c>
      <c r="AA181" s="35"/>
      <c r="AB181" s="32" t="str">
        <f t="shared" si="72"/>
        <v/>
      </c>
      <c r="AC181" s="35"/>
      <c r="AD181" s="32" t="str">
        <f t="shared" si="73"/>
        <v/>
      </c>
      <c r="AE181" s="35"/>
      <c r="AF181" s="36" t="str">
        <f t="shared" si="74"/>
        <v/>
      </c>
      <c r="AG181" s="36" t="str">
        <f t="shared" si="75"/>
        <v/>
      </c>
      <c r="AH181" s="36" t="str">
        <f t="shared" si="76"/>
        <v/>
      </c>
      <c r="AI181" s="55"/>
      <c r="AJ181" s="37"/>
      <c r="AK181" s="36">
        <v>1</v>
      </c>
      <c r="AL181" s="35"/>
      <c r="AM181" s="32" t="str">
        <f t="shared" si="77"/>
        <v/>
      </c>
      <c r="AN181" s="35"/>
      <c r="AO181" s="32" t="str">
        <f t="shared" si="78"/>
        <v/>
      </c>
      <c r="AP181" s="35"/>
      <c r="AQ181" s="32" t="str">
        <f t="shared" si="79"/>
        <v/>
      </c>
      <c r="AR181" s="35"/>
      <c r="AS181" s="36" t="str">
        <f t="shared" si="80"/>
        <v/>
      </c>
      <c r="AT181" s="36" t="str">
        <f t="shared" si="81"/>
        <v/>
      </c>
      <c r="AU181" s="36" t="str">
        <f t="shared" si="82"/>
        <v/>
      </c>
      <c r="AV181" s="55"/>
      <c r="AW181" s="34"/>
      <c r="AX181" s="36">
        <v>1</v>
      </c>
      <c r="AY181" s="34"/>
      <c r="AZ181" s="32" t="str">
        <f t="shared" si="83"/>
        <v/>
      </c>
      <c r="BA181" s="34"/>
      <c r="BB181" s="32" t="str">
        <f t="shared" si="84"/>
        <v/>
      </c>
      <c r="BC181" s="34"/>
      <c r="BD181" s="32" t="str">
        <f t="shared" si="85"/>
        <v/>
      </c>
      <c r="BE181" s="35"/>
      <c r="BF181" s="36" t="str">
        <f t="shared" si="86"/>
        <v/>
      </c>
      <c r="BG181" s="36" t="str">
        <f t="shared" si="87"/>
        <v/>
      </c>
      <c r="BH181" s="36" t="str">
        <f t="shared" si="88"/>
        <v/>
      </c>
      <c r="BI181" s="55"/>
      <c r="BJ181" s="34"/>
      <c r="BK181" s="36">
        <v>1</v>
      </c>
      <c r="BL181" s="34"/>
      <c r="BM181" s="32" t="str">
        <f t="shared" si="89"/>
        <v/>
      </c>
      <c r="BN181" s="34"/>
      <c r="BO181" s="32" t="str">
        <f t="shared" si="90"/>
        <v/>
      </c>
      <c r="BP181" s="34"/>
      <c r="BQ181" s="32" t="str">
        <f t="shared" si="91"/>
        <v/>
      </c>
      <c r="BR181" s="34"/>
      <c r="BS181" s="36" t="str">
        <f t="shared" si="92"/>
        <v/>
      </c>
      <c r="BT181" s="36" t="str">
        <f t="shared" si="93"/>
        <v/>
      </c>
      <c r="BU181" s="36" t="str">
        <f t="shared" si="94"/>
        <v/>
      </c>
      <c r="BV181" s="55"/>
      <c r="BW181" s="36" t="str">
        <f t="shared" si="95"/>
        <v/>
      </c>
      <c r="BX181" s="36" t="str">
        <f t="shared" si="95"/>
        <v/>
      </c>
      <c r="BY181" s="31"/>
      <c r="BZ181" s="38"/>
      <c r="CB181" s="120" t="e">
        <f t="shared" ca="1" si="66"/>
        <v>#VALUE!</v>
      </c>
      <c r="CC181" s="2" t="e">
        <f t="shared" ca="1" si="96"/>
        <v>#VALUE!</v>
      </c>
    </row>
    <row r="182" spans="1:81" s="10" customFormat="1" ht="25.15" customHeight="1" x14ac:dyDescent="0.2">
      <c r="A182" s="52" t="str">
        <f t="shared" si="97"/>
        <v/>
      </c>
      <c r="B182" s="157" t="e">
        <f t="shared" ca="1" si="67"/>
        <v>#VALUE!</v>
      </c>
      <c r="C182" s="157" t="e">
        <f t="shared" si="68"/>
        <v>#VALUE!</v>
      </c>
      <c r="D182" s="29"/>
      <c r="E182" s="155" t="str">
        <f ca="1">IFERROR(INDIRECT(ADDRESS(MATCH(D182,CatModules!C:C,0),2,1,1,"CatModules")),"")</f>
        <v/>
      </c>
      <c r="F182" s="96"/>
      <c r="G182" s="156" t="str">
        <f ca="1">IFERROR(INDIRECT(ADDRESS(MATCH(CONCATENATE(E182,"-",F182),CatInt!K:K,0),3,1,1,"CatInt")),"")</f>
        <v/>
      </c>
      <c r="H182" s="45" t="str">
        <f>IF(F182="","",VLOOKUP(F182,#REF!,2,FALSE))</f>
        <v/>
      </c>
      <c r="I182" s="29"/>
      <c r="J182" s="155" t="e">
        <f t="shared" si="69"/>
        <v>#VALUE!</v>
      </c>
      <c r="K182" s="155" t="e">
        <f t="shared" si="70"/>
        <v>#VALUE!</v>
      </c>
      <c r="L182" s="153"/>
      <c r="M182" s="53"/>
      <c r="N182" s="175">
        <v>0</v>
      </c>
      <c r="O182" s="147"/>
      <c r="P182" s="175">
        <v>0</v>
      </c>
      <c r="Q182" s="30"/>
      <c r="R182" s="149" t="str">
        <f>IFERROR(VLOOKUP(Q182,Setup!D$16:E$25,2,FALSE),"")</f>
        <v/>
      </c>
      <c r="S182" s="51" t="str">
        <f ca="1">IFERROR(IF(OR(I182="",VLOOKUP(I182,CatCostInp!$E$2:$K$88,7,FALSE)=0),"",VLOOKUP(I182,CatCostInp!$E$2:$K$88,7,FALSE)),"")</f>
        <v/>
      </c>
      <c r="T182" s="159" t="e">
        <f>VLOOKUP(U182,#REF!,2,FALSE)</f>
        <v>#REF!</v>
      </c>
      <c r="U182" s="30"/>
      <c r="V182" s="1" t="str">
        <f ca="1">IF(U182=Setup!$C$10,"Grant",IF('PSM Costs'!U182=Setup!$C$11,"Local",IF('PSM Costs'!U182=Setup!$C$12,"Other","")))</f>
        <v/>
      </c>
      <c r="W182" s="34"/>
      <c r="X182" s="36">
        <v>1</v>
      </c>
      <c r="Y182" s="33"/>
      <c r="Z182" s="36" t="str">
        <f t="shared" si="71"/>
        <v/>
      </c>
      <c r="AA182" s="35"/>
      <c r="AB182" s="32" t="str">
        <f t="shared" si="72"/>
        <v/>
      </c>
      <c r="AC182" s="35"/>
      <c r="AD182" s="32" t="str">
        <f t="shared" si="73"/>
        <v/>
      </c>
      <c r="AE182" s="35"/>
      <c r="AF182" s="36" t="str">
        <f t="shared" si="74"/>
        <v/>
      </c>
      <c r="AG182" s="36" t="str">
        <f t="shared" si="75"/>
        <v/>
      </c>
      <c r="AH182" s="36" t="str">
        <f t="shared" si="76"/>
        <v/>
      </c>
      <c r="AI182" s="55"/>
      <c r="AJ182" s="37"/>
      <c r="AK182" s="36">
        <v>1</v>
      </c>
      <c r="AL182" s="35"/>
      <c r="AM182" s="32" t="str">
        <f t="shared" si="77"/>
        <v/>
      </c>
      <c r="AN182" s="35"/>
      <c r="AO182" s="32" t="str">
        <f t="shared" si="78"/>
        <v/>
      </c>
      <c r="AP182" s="35"/>
      <c r="AQ182" s="32" t="str">
        <f t="shared" si="79"/>
        <v/>
      </c>
      <c r="AR182" s="35"/>
      <c r="AS182" s="36" t="str">
        <f t="shared" si="80"/>
        <v/>
      </c>
      <c r="AT182" s="36" t="str">
        <f t="shared" si="81"/>
        <v/>
      </c>
      <c r="AU182" s="36" t="str">
        <f t="shared" si="82"/>
        <v/>
      </c>
      <c r="AV182" s="55"/>
      <c r="AW182" s="34"/>
      <c r="AX182" s="36">
        <v>1</v>
      </c>
      <c r="AY182" s="34"/>
      <c r="AZ182" s="32" t="str">
        <f t="shared" si="83"/>
        <v/>
      </c>
      <c r="BA182" s="34"/>
      <c r="BB182" s="32" t="str">
        <f t="shared" si="84"/>
        <v/>
      </c>
      <c r="BC182" s="34"/>
      <c r="BD182" s="32" t="str">
        <f t="shared" si="85"/>
        <v/>
      </c>
      <c r="BE182" s="35"/>
      <c r="BF182" s="36" t="str">
        <f t="shared" si="86"/>
        <v/>
      </c>
      <c r="BG182" s="36" t="str">
        <f t="shared" si="87"/>
        <v/>
      </c>
      <c r="BH182" s="36" t="str">
        <f t="shared" si="88"/>
        <v/>
      </c>
      <c r="BI182" s="55"/>
      <c r="BJ182" s="34"/>
      <c r="BK182" s="36">
        <v>1</v>
      </c>
      <c r="BL182" s="34"/>
      <c r="BM182" s="32" t="str">
        <f t="shared" si="89"/>
        <v/>
      </c>
      <c r="BN182" s="34"/>
      <c r="BO182" s="32" t="str">
        <f t="shared" si="90"/>
        <v/>
      </c>
      <c r="BP182" s="34"/>
      <c r="BQ182" s="32" t="str">
        <f t="shared" si="91"/>
        <v/>
      </c>
      <c r="BR182" s="34"/>
      <c r="BS182" s="36" t="str">
        <f t="shared" si="92"/>
        <v/>
      </c>
      <c r="BT182" s="36" t="str">
        <f t="shared" si="93"/>
        <v/>
      </c>
      <c r="BU182" s="36" t="str">
        <f t="shared" si="94"/>
        <v/>
      </c>
      <c r="BV182" s="55"/>
      <c r="BW182" s="36" t="str">
        <f t="shared" si="95"/>
        <v/>
      </c>
      <c r="BX182" s="36" t="str">
        <f t="shared" si="95"/>
        <v/>
      </c>
      <c r="BY182" s="31"/>
      <c r="BZ182" s="38"/>
      <c r="CB182" s="120" t="e">
        <f t="shared" ca="1" si="66"/>
        <v>#VALUE!</v>
      </c>
      <c r="CC182" s="2" t="e">
        <f t="shared" ca="1" si="96"/>
        <v>#VALUE!</v>
      </c>
    </row>
    <row r="183" spans="1:81" s="10" customFormat="1" ht="25.15" customHeight="1" x14ac:dyDescent="0.2">
      <c r="A183" s="52" t="str">
        <f t="shared" si="97"/>
        <v/>
      </c>
      <c r="B183" s="157" t="e">
        <f t="shared" ca="1" si="67"/>
        <v>#VALUE!</v>
      </c>
      <c r="C183" s="157" t="e">
        <f t="shared" si="68"/>
        <v>#VALUE!</v>
      </c>
      <c r="D183" s="29"/>
      <c r="E183" s="155" t="str">
        <f ca="1">IFERROR(INDIRECT(ADDRESS(MATCH(D183,CatModules!C:C,0),2,1,1,"CatModules")),"")</f>
        <v/>
      </c>
      <c r="F183" s="96"/>
      <c r="G183" s="156" t="str">
        <f ca="1">IFERROR(INDIRECT(ADDRESS(MATCH(CONCATENATE(E183,"-",F183),CatInt!K:K,0),3,1,1,"CatInt")),"")</f>
        <v/>
      </c>
      <c r="H183" s="45" t="str">
        <f>IF(F183="","",VLOOKUP(F183,#REF!,2,FALSE))</f>
        <v/>
      </c>
      <c r="I183" s="29"/>
      <c r="J183" s="155" t="e">
        <f t="shared" si="69"/>
        <v>#VALUE!</v>
      </c>
      <c r="K183" s="155" t="e">
        <f t="shared" si="70"/>
        <v>#VALUE!</v>
      </c>
      <c r="L183" s="153"/>
      <c r="M183" s="53"/>
      <c r="N183" s="175">
        <v>0</v>
      </c>
      <c r="O183" s="147"/>
      <c r="P183" s="175">
        <v>0</v>
      </c>
      <c r="Q183" s="30"/>
      <c r="R183" s="149" t="str">
        <f>IFERROR(VLOOKUP(Q183,Setup!D$16:E$25,2,FALSE),"")</f>
        <v/>
      </c>
      <c r="S183" s="51" t="str">
        <f ca="1">IFERROR(IF(OR(I183="",VLOOKUP(I183,CatCostInp!$E$2:$K$88,7,FALSE)=0),"",VLOOKUP(I183,CatCostInp!$E$2:$K$88,7,FALSE)),"")</f>
        <v/>
      </c>
      <c r="T183" s="159" t="e">
        <f>VLOOKUP(U183,#REF!,2,FALSE)</f>
        <v>#REF!</v>
      </c>
      <c r="U183" s="30"/>
      <c r="V183" s="1" t="str">
        <f ca="1">IF(U183=Setup!$C$10,"Grant",IF('PSM Costs'!U183=Setup!$C$11,"Local",IF('PSM Costs'!U183=Setup!$C$12,"Other","")))</f>
        <v/>
      </c>
      <c r="W183" s="34"/>
      <c r="X183" s="36">
        <v>1</v>
      </c>
      <c r="Y183" s="33"/>
      <c r="Z183" s="36" t="str">
        <f t="shared" si="71"/>
        <v/>
      </c>
      <c r="AA183" s="35"/>
      <c r="AB183" s="32" t="str">
        <f t="shared" si="72"/>
        <v/>
      </c>
      <c r="AC183" s="35"/>
      <c r="AD183" s="32" t="str">
        <f t="shared" si="73"/>
        <v/>
      </c>
      <c r="AE183" s="35"/>
      <c r="AF183" s="36" t="str">
        <f t="shared" si="74"/>
        <v/>
      </c>
      <c r="AG183" s="36" t="str">
        <f t="shared" si="75"/>
        <v/>
      </c>
      <c r="AH183" s="36" t="str">
        <f t="shared" si="76"/>
        <v/>
      </c>
      <c r="AI183" s="55"/>
      <c r="AJ183" s="37"/>
      <c r="AK183" s="36">
        <v>1</v>
      </c>
      <c r="AL183" s="35"/>
      <c r="AM183" s="32" t="str">
        <f t="shared" si="77"/>
        <v/>
      </c>
      <c r="AN183" s="35"/>
      <c r="AO183" s="32" t="str">
        <f t="shared" si="78"/>
        <v/>
      </c>
      <c r="AP183" s="35"/>
      <c r="AQ183" s="32" t="str">
        <f t="shared" si="79"/>
        <v/>
      </c>
      <c r="AR183" s="35"/>
      <c r="AS183" s="36" t="str">
        <f t="shared" si="80"/>
        <v/>
      </c>
      <c r="AT183" s="36" t="str">
        <f t="shared" si="81"/>
        <v/>
      </c>
      <c r="AU183" s="36" t="str">
        <f t="shared" si="82"/>
        <v/>
      </c>
      <c r="AV183" s="55"/>
      <c r="AW183" s="34"/>
      <c r="AX183" s="36">
        <v>1</v>
      </c>
      <c r="AY183" s="34"/>
      <c r="AZ183" s="32" t="str">
        <f t="shared" si="83"/>
        <v/>
      </c>
      <c r="BA183" s="34"/>
      <c r="BB183" s="32" t="str">
        <f t="shared" si="84"/>
        <v/>
      </c>
      <c r="BC183" s="34"/>
      <c r="BD183" s="32" t="str">
        <f t="shared" si="85"/>
        <v/>
      </c>
      <c r="BE183" s="35"/>
      <c r="BF183" s="36" t="str">
        <f t="shared" si="86"/>
        <v/>
      </c>
      <c r="BG183" s="36" t="str">
        <f t="shared" si="87"/>
        <v/>
      </c>
      <c r="BH183" s="36" t="str">
        <f t="shared" si="88"/>
        <v/>
      </c>
      <c r="BI183" s="55"/>
      <c r="BJ183" s="34"/>
      <c r="BK183" s="36">
        <v>1</v>
      </c>
      <c r="BL183" s="34"/>
      <c r="BM183" s="32" t="str">
        <f t="shared" si="89"/>
        <v/>
      </c>
      <c r="BN183" s="34"/>
      <c r="BO183" s="32" t="str">
        <f t="shared" si="90"/>
        <v/>
      </c>
      <c r="BP183" s="34"/>
      <c r="BQ183" s="32" t="str">
        <f t="shared" si="91"/>
        <v/>
      </c>
      <c r="BR183" s="34"/>
      <c r="BS183" s="36" t="str">
        <f t="shared" si="92"/>
        <v/>
      </c>
      <c r="BT183" s="36" t="str">
        <f t="shared" si="93"/>
        <v/>
      </c>
      <c r="BU183" s="36" t="str">
        <f t="shared" si="94"/>
        <v/>
      </c>
      <c r="BV183" s="55"/>
      <c r="BW183" s="36" t="str">
        <f t="shared" si="95"/>
        <v/>
      </c>
      <c r="BX183" s="36" t="str">
        <f t="shared" si="95"/>
        <v/>
      </c>
      <c r="BY183" s="31"/>
      <c r="BZ183" s="38"/>
      <c r="CB183" s="120" t="e">
        <f t="shared" ca="1" si="66"/>
        <v>#VALUE!</v>
      </c>
      <c r="CC183" s="2" t="e">
        <f t="shared" ca="1" si="96"/>
        <v>#VALUE!</v>
      </c>
    </row>
    <row r="184" spans="1:81" s="10" customFormat="1" ht="25.15" customHeight="1" x14ac:dyDescent="0.2">
      <c r="A184" s="52" t="str">
        <f t="shared" si="97"/>
        <v/>
      </c>
      <c r="B184" s="157" t="e">
        <f t="shared" ca="1" si="67"/>
        <v>#VALUE!</v>
      </c>
      <c r="C184" s="157" t="e">
        <f t="shared" si="68"/>
        <v>#VALUE!</v>
      </c>
      <c r="D184" s="29"/>
      <c r="E184" s="155" t="str">
        <f ca="1">IFERROR(INDIRECT(ADDRESS(MATCH(D184,CatModules!C:C,0),2,1,1,"CatModules")),"")</f>
        <v/>
      </c>
      <c r="F184" s="96"/>
      <c r="G184" s="156" t="str">
        <f ca="1">IFERROR(INDIRECT(ADDRESS(MATCH(CONCATENATE(E184,"-",F184),CatInt!K:K,0),3,1,1,"CatInt")),"")</f>
        <v/>
      </c>
      <c r="H184" s="45" t="str">
        <f>IF(F184="","",VLOOKUP(F184,#REF!,2,FALSE))</f>
        <v/>
      </c>
      <c r="I184" s="29"/>
      <c r="J184" s="155" t="e">
        <f t="shared" si="69"/>
        <v>#VALUE!</v>
      </c>
      <c r="K184" s="155" t="e">
        <f t="shared" si="70"/>
        <v>#VALUE!</v>
      </c>
      <c r="L184" s="153"/>
      <c r="M184" s="53"/>
      <c r="N184" s="175">
        <v>0</v>
      </c>
      <c r="O184" s="147"/>
      <c r="P184" s="175">
        <v>0</v>
      </c>
      <c r="Q184" s="30"/>
      <c r="R184" s="149" t="str">
        <f>IFERROR(VLOOKUP(Q184,Setup!D$16:E$25,2,FALSE),"")</f>
        <v/>
      </c>
      <c r="S184" s="51" t="str">
        <f ca="1">IFERROR(IF(OR(I184="",VLOOKUP(I184,CatCostInp!$E$2:$K$88,7,FALSE)=0),"",VLOOKUP(I184,CatCostInp!$E$2:$K$88,7,FALSE)),"")</f>
        <v/>
      </c>
      <c r="T184" s="159" t="e">
        <f>VLOOKUP(U184,#REF!,2,FALSE)</f>
        <v>#REF!</v>
      </c>
      <c r="U184" s="30"/>
      <c r="V184" s="1" t="str">
        <f ca="1">IF(U184=Setup!$C$10,"Grant",IF('PSM Costs'!U184=Setup!$C$11,"Local",IF('PSM Costs'!U184=Setup!$C$12,"Other","")))</f>
        <v/>
      </c>
      <c r="W184" s="34"/>
      <c r="X184" s="36">
        <v>1</v>
      </c>
      <c r="Y184" s="33"/>
      <c r="Z184" s="36" t="str">
        <f t="shared" si="71"/>
        <v/>
      </c>
      <c r="AA184" s="35"/>
      <c r="AB184" s="32" t="str">
        <f t="shared" si="72"/>
        <v/>
      </c>
      <c r="AC184" s="35"/>
      <c r="AD184" s="32" t="str">
        <f t="shared" si="73"/>
        <v/>
      </c>
      <c r="AE184" s="35"/>
      <c r="AF184" s="36" t="str">
        <f t="shared" si="74"/>
        <v/>
      </c>
      <c r="AG184" s="36" t="str">
        <f t="shared" si="75"/>
        <v/>
      </c>
      <c r="AH184" s="36" t="str">
        <f t="shared" si="76"/>
        <v/>
      </c>
      <c r="AI184" s="55"/>
      <c r="AJ184" s="37"/>
      <c r="AK184" s="36">
        <v>1</v>
      </c>
      <c r="AL184" s="35"/>
      <c r="AM184" s="32" t="str">
        <f t="shared" si="77"/>
        <v/>
      </c>
      <c r="AN184" s="35"/>
      <c r="AO184" s="32" t="str">
        <f t="shared" si="78"/>
        <v/>
      </c>
      <c r="AP184" s="35"/>
      <c r="AQ184" s="32" t="str">
        <f t="shared" si="79"/>
        <v/>
      </c>
      <c r="AR184" s="35"/>
      <c r="AS184" s="36" t="str">
        <f t="shared" si="80"/>
        <v/>
      </c>
      <c r="AT184" s="36" t="str">
        <f t="shared" si="81"/>
        <v/>
      </c>
      <c r="AU184" s="36" t="str">
        <f t="shared" si="82"/>
        <v/>
      </c>
      <c r="AV184" s="55"/>
      <c r="AW184" s="34"/>
      <c r="AX184" s="36">
        <v>1</v>
      </c>
      <c r="AY184" s="34"/>
      <c r="AZ184" s="32" t="str">
        <f t="shared" si="83"/>
        <v/>
      </c>
      <c r="BA184" s="34"/>
      <c r="BB184" s="32" t="str">
        <f t="shared" si="84"/>
        <v/>
      </c>
      <c r="BC184" s="34"/>
      <c r="BD184" s="32" t="str">
        <f t="shared" si="85"/>
        <v/>
      </c>
      <c r="BE184" s="35"/>
      <c r="BF184" s="36" t="str">
        <f t="shared" si="86"/>
        <v/>
      </c>
      <c r="BG184" s="36" t="str">
        <f t="shared" si="87"/>
        <v/>
      </c>
      <c r="BH184" s="36" t="str">
        <f t="shared" si="88"/>
        <v/>
      </c>
      <c r="BI184" s="55"/>
      <c r="BJ184" s="34"/>
      <c r="BK184" s="36">
        <v>1</v>
      </c>
      <c r="BL184" s="34"/>
      <c r="BM184" s="32" t="str">
        <f t="shared" si="89"/>
        <v/>
      </c>
      <c r="BN184" s="34"/>
      <c r="BO184" s="32" t="str">
        <f t="shared" si="90"/>
        <v/>
      </c>
      <c r="BP184" s="34"/>
      <c r="BQ184" s="32" t="str">
        <f t="shared" si="91"/>
        <v/>
      </c>
      <c r="BR184" s="34"/>
      <c r="BS184" s="36" t="str">
        <f t="shared" si="92"/>
        <v/>
      </c>
      <c r="BT184" s="36" t="str">
        <f t="shared" si="93"/>
        <v/>
      </c>
      <c r="BU184" s="36" t="str">
        <f t="shared" si="94"/>
        <v/>
      </c>
      <c r="BV184" s="55"/>
      <c r="BW184" s="36" t="str">
        <f t="shared" si="95"/>
        <v/>
      </c>
      <c r="BX184" s="36" t="str">
        <f t="shared" si="95"/>
        <v/>
      </c>
      <c r="BY184" s="31"/>
      <c r="BZ184" s="38"/>
      <c r="CB184" s="120" t="e">
        <f t="shared" ca="1" si="66"/>
        <v>#VALUE!</v>
      </c>
      <c r="CC184" s="2" t="e">
        <f t="shared" ca="1" si="96"/>
        <v>#VALUE!</v>
      </c>
    </row>
    <row r="185" spans="1:81" s="10" customFormat="1" ht="25.15" customHeight="1" x14ac:dyDescent="0.2">
      <c r="A185" s="52" t="str">
        <f t="shared" si="97"/>
        <v/>
      </c>
      <c r="B185" s="157" t="e">
        <f t="shared" ca="1" si="67"/>
        <v>#VALUE!</v>
      </c>
      <c r="C185" s="157" t="e">
        <f t="shared" si="68"/>
        <v>#VALUE!</v>
      </c>
      <c r="D185" s="29"/>
      <c r="E185" s="155" t="str">
        <f ca="1">IFERROR(INDIRECT(ADDRESS(MATCH(D185,CatModules!C:C,0),2,1,1,"CatModules")),"")</f>
        <v/>
      </c>
      <c r="F185" s="96"/>
      <c r="G185" s="156" t="str">
        <f ca="1">IFERROR(INDIRECT(ADDRESS(MATCH(CONCATENATE(E185,"-",F185),CatInt!K:K,0),3,1,1,"CatInt")),"")</f>
        <v/>
      </c>
      <c r="H185" s="45" t="str">
        <f>IF(F185="","",VLOOKUP(F185,#REF!,2,FALSE))</f>
        <v/>
      </c>
      <c r="I185" s="29"/>
      <c r="J185" s="155" t="e">
        <f t="shared" si="69"/>
        <v>#VALUE!</v>
      </c>
      <c r="K185" s="155" t="e">
        <f t="shared" si="70"/>
        <v>#VALUE!</v>
      </c>
      <c r="L185" s="153"/>
      <c r="M185" s="53"/>
      <c r="N185" s="175">
        <v>0</v>
      </c>
      <c r="O185" s="147"/>
      <c r="P185" s="175">
        <v>0</v>
      </c>
      <c r="Q185" s="30"/>
      <c r="R185" s="149" t="str">
        <f>IFERROR(VLOOKUP(Q185,Setup!D$16:E$25,2,FALSE),"")</f>
        <v/>
      </c>
      <c r="S185" s="51" t="str">
        <f ca="1">IFERROR(IF(OR(I185="",VLOOKUP(I185,CatCostInp!$E$2:$K$88,7,FALSE)=0),"",VLOOKUP(I185,CatCostInp!$E$2:$K$88,7,FALSE)),"")</f>
        <v/>
      </c>
      <c r="T185" s="159" t="e">
        <f>VLOOKUP(U185,#REF!,2,FALSE)</f>
        <v>#REF!</v>
      </c>
      <c r="U185" s="30"/>
      <c r="V185" s="1" t="str">
        <f ca="1">IF(U185=Setup!$C$10,"Grant",IF('PSM Costs'!U185=Setup!$C$11,"Local",IF('PSM Costs'!U185=Setup!$C$12,"Other","")))</f>
        <v/>
      </c>
      <c r="W185" s="34"/>
      <c r="X185" s="36">
        <v>1</v>
      </c>
      <c r="Y185" s="33"/>
      <c r="Z185" s="36" t="str">
        <f t="shared" si="71"/>
        <v/>
      </c>
      <c r="AA185" s="35"/>
      <c r="AB185" s="32" t="str">
        <f t="shared" si="72"/>
        <v/>
      </c>
      <c r="AC185" s="35"/>
      <c r="AD185" s="32" t="str">
        <f t="shared" si="73"/>
        <v/>
      </c>
      <c r="AE185" s="35"/>
      <c r="AF185" s="36" t="str">
        <f t="shared" si="74"/>
        <v/>
      </c>
      <c r="AG185" s="36" t="str">
        <f t="shared" si="75"/>
        <v/>
      </c>
      <c r="AH185" s="36" t="str">
        <f t="shared" si="76"/>
        <v/>
      </c>
      <c r="AI185" s="55"/>
      <c r="AJ185" s="37"/>
      <c r="AK185" s="36">
        <v>1</v>
      </c>
      <c r="AL185" s="35"/>
      <c r="AM185" s="32" t="str">
        <f t="shared" si="77"/>
        <v/>
      </c>
      <c r="AN185" s="35"/>
      <c r="AO185" s="32" t="str">
        <f t="shared" si="78"/>
        <v/>
      </c>
      <c r="AP185" s="35"/>
      <c r="AQ185" s="32" t="str">
        <f t="shared" si="79"/>
        <v/>
      </c>
      <c r="AR185" s="35"/>
      <c r="AS185" s="36" t="str">
        <f t="shared" si="80"/>
        <v/>
      </c>
      <c r="AT185" s="36" t="str">
        <f t="shared" si="81"/>
        <v/>
      </c>
      <c r="AU185" s="36" t="str">
        <f t="shared" si="82"/>
        <v/>
      </c>
      <c r="AV185" s="55"/>
      <c r="AW185" s="34"/>
      <c r="AX185" s="36">
        <v>1</v>
      </c>
      <c r="AY185" s="34"/>
      <c r="AZ185" s="32" t="str">
        <f t="shared" si="83"/>
        <v/>
      </c>
      <c r="BA185" s="34"/>
      <c r="BB185" s="32" t="str">
        <f t="shared" si="84"/>
        <v/>
      </c>
      <c r="BC185" s="34"/>
      <c r="BD185" s="32" t="str">
        <f t="shared" si="85"/>
        <v/>
      </c>
      <c r="BE185" s="35"/>
      <c r="BF185" s="36" t="str">
        <f t="shared" si="86"/>
        <v/>
      </c>
      <c r="BG185" s="36" t="str">
        <f t="shared" si="87"/>
        <v/>
      </c>
      <c r="BH185" s="36" t="str">
        <f t="shared" si="88"/>
        <v/>
      </c>
      <c r="BI185" s="55"/>
      <c r="BJ185" s="34"/>
      <c r="BK185" s="36">
        <v>1</v>
      </c>
      <c r="BL185" s="34"/>
      <c r="BM185" s="32" t="str">
        <f t="shared" si="89"/>
        <v/>
      </c>
      <c r="BN185" s="34"/>
      <c r="BO185" s="32" t="str">
        <f t="shared" si="90"/>
        <v/>
      </c>
      <c r="BP185" s="34"/>
      <c r="BQ185" s="32" t="str">
        <f t="shared" si="91"/>
        <v/>
      </c>
      <c r="BR185" s="34"/>
      <c r="BS185" s="36" t="str">
        <f t="shared" si="92"/>
        <v/>
      </c>
      <c r="BT185" s="36" t="str">
        <f t="shared" si="93"/>
        <v/>
      </c>
      <c r="BU185" s="36" t="str">
        <f t="shared" si="94"/>
        <v/>
      </c>
      <c r="BV185" s="55"/>
      <c r="BW185" s="36" t="str">
        <f t="shared" si="95"/>
        <v/>
      </c>
      <c r="BX185" s="36" t="str">
        <f t="shared" si="95"/>
        <v/>
      </c>
      <c r="BY185" s="31"/>
      <c r="BZ185" s="38"/>
      <c r="CB185" s="120" t="e">
        <f t="shared" ca="1" si="66"/>
        <v>#VALUE!</v>
      </c>
      <c r="CC185" s="2" t="e">
        <f t="shared" ca="1" si="96"/>
        <v>#VALUE!</v>
      </c>
    </row>
    <row r="186" spans="1:81" s="10" customFormat="1" ht="25.15" customHeight="1" x14ac:dyDescent="0.2">
      <c r="A186" s="52" t="str">
        <f t="shared" si="97"/>
        <v/>
      </c>
      <c r="B186" s="157" t="e">
        <f t="shared" ca="1" si="67"/>
        <v>#VALUE!</v>
      </c>
      <c r="C186" s="157" t="e">
        <f t="shared" si="68"/>
        <v>#VALUE!</v>
      </c>
      <c r="D186" s="29"/>
      <c r="E186" s="155" t="str">
        <f ca="1">IFERROR(INDIRECT(ADDRESS(MATCH(D186,CatModules!C:C,0),2,1,1,"CatModules")),"")</f>
        <v/>
      </c>
      <c r="F186" s="96"/>
      <c r="G186" s="156" t="str">
        <f ca="1">IFERROR(INDIRECT(ADDRESS(MATCH(CONCATENATE(E186,"-",F186),CatInt!K:K,0),3,1,1,"CatInt")),"")</f>
        <v/>
      </c>
      <c r="H186" s="45" t="str">
        <f>IF(F186="","",VLOOKUP(F186,#REF!,2,FALSE))</f>
        <v/>
      </c>
      <c r="I186" s="29"/>
      <c r="J186" s="155" t="e">
        <f t="shared" si="69"/>
        <v>#VALUE!</v>
      </c>
      <c r="K186" s="155" t="e">
        <f t="shared" si="70"/>
        <v>#VALUE!</v>
      </c>
      <c r="L186" s="153"/>
      <c r="M186" s="53"/>
      <c r="N186" s="175">
        <v>0</v>
      </c>
      <c r="O186" s="147"/>
      <c r="P186" s="175">
        <v>0</v>
      </c>
      <c r="Q186" s="30"/>
      <c r="R186" s="149" t="str">
        <f>IFERROR(VLOOKUP(Q186,Setup!D$16:E$25,2,FALSE),"")</f>
        <v/>
      </c>
      <c r="S186" s="51" t="str">
        <f ca="1">IFERROR(IF(OR(I186="",VLOOKUP(I186,CatCostInp!$E$2:$K$88,7,FALSE)=0),"",VLOOKUP(I186,CatCostInp!$E$2:$K$88,7,FALSE)),"")</f>
        <v/>
      </c>
      <c r="T186" s="159" t="e">
        <f>VLOOKUP(U186,#REF!,2,FALSE)</f>
        <v>#REF!</v>
      </c>
      <c r="U186" s="30"/>
      <c r="V186" s="1" t="str">
        <f ca="1">IF(U186=Setup!$C$10,"Grant",IF('PSM Costs'!U186=Setup!$C$11,"Local",IF('PSM Costs'!U186=Setup!$C$12,"Other","")))</f>
        <v/>
      </c>
      <c r="W186" s="34"/>
      <c r="X186" s="36">
        <v>1</v>
      </c>
      <c r="Y186" s="33"/>
      <c r="Z186" s="36" t="str">
        <f t="shared" si="71"/>
        <v/>
      </c>
      <c r="AA186" s="35"/>
      <c r="AB186" s="32" t="str">
        <f t="shared" si="72"/>
        <v/>
      </c>
      <c r="AC186" s="35"/>
      <c r="AD186" s="32" t="str">
        <f t="shared" si="73"/>
        <v/>
      </c>
      <c r="AE186" s="35"/>
      <c r="AF186" s="36" t="str">
        <f t="shared" si="74"/>
        <v/>
      </c>
      <c r="AG186" s="36" t="str">
        <f t="shared" si="75"/>
        <v/>
      </c>
      <c r="AH186" s="36" t="str">
        <f t="shared" si="76"/>
        <v/>
      </c>
      <c r="AI186" s="55"/>
      <c r="AJ186" s="37"/>
      <c r="AK186" s="36">
        <v>1</v>
      </c>
      <c r="AL186" s="35"/>
      <c r="AM186" s="32" t="str">
        <f t="shared" si="77"/>
        <v/>
      </c>
      <c r="AN186" s="35"/>
      <c r="AO186" s="32" t="str">
        <f t="shared" si="78"/>
        <v/>
      </c>
      <c r="AP186" s="35"/>
      <c r="AQ186" s="32" t="str">
        <f t="shared" si="79"/>
        <v/>
      </c>
      <c r="AR186" s="35"/>
      <c r="AS186" s="36" t="str">
        <f t="shared" si="80"/>
        <v/>
      </c>
      <c r="AT186" s="36" t="str">
        <f t="shared" si="81"/>
        <v/>
      </c>
      <c r="AU186" s="36" t="str">
        <f t="shared" si="82"/>
        <v/>
      </c>
      <c r="AV186" s="55"/>
      <c r="AW186" s="34"/>
      <c r="AX186" s="36">
        <v>1</v>
      </c>
      <c r="AY186" s="34"/>
      <c r="AZ186" s="32" t="str">
        <f t="shared" si="83"/>
        <v/>
      </c>
      <c r="BA186" s="34"/>
      <c r="BB186" s="32" t="str">
        <f t="shared" si="84"/>
        <v/>
      </c>
      <c r="BC186" s="34"/>
      <c r="BD186" s="32" t="str">
        <f t="shared" si="85"/>
        <v/>
      </c>
      <c r="BE186" s="35"/>
      <c r="BF186" s="36" t="str">
        <f t="shared" si="86"/>
        <v/>
      </c>
      <c r="BG186" s="36" t="str">
        <f t="shared" si="87"/>
        <v/>
      </c>
      <c r="BH186" s="36" t="str">
        <f t="shared" si="88"/>
        <v/>
      </c>
      <c r="BI186" s="55"/>
      <c r="BJ186" s="34"/>
      <c r="BK186" s="36">
        <v>1</v>
      </c>
      <c r="BL186" s="34"/>
      <c r="BM186" s="32" t="str">
        <f t="shared" si="89"/>
        <v/>
      </c>
      <c r="BN186" s="34"/>
      <c r="BO186" s="32" t="str">
        <f t="shared" si="90"/>
        <v/>
      </c>
      <c r="BP186" s="34"/>
      <c r="BQ186" s="32" t="str">
        <f t="shared" si="91"/>
        <v/>
      </c>
      <c r="BR186" s="34"/>
      <c r="BS186" s="36" t="str">
        <f t="shared" si="92"/>
        <v/>
      </c>
      <c r="BT186" s="36" t="str">
        <f t="shared" si="93"/>
        <v/>
      </c>
      <c r="BU186" s="36" t="str">
        <f t="shared" si="94"/>
        <v/>
      </c>
      <c r="BV186" s="55"/>
      <c r="BW186" s="36" t="str">
        <f t="shared" si="95"/>
        <v/>
      </c>
      <c r="BX186" s="36" t="str">
        <f t="shared" si="95"/>
        <v/>
      </c>
      <c r="BY186" s="31"/>
      <c r="BZ186" s="38"/>
      <c r="CB186" s="120" t="e">
        <f t="shared" ca="1" si="66"/>
        <v>#VALUE!</v>
      </c>
      <c r="CC186" s="2" t="e">
        <f t="shared" ca="1" si="96"/>
        <v>#VALUE!</v>
      </c>
    </row>
    <row r="187" spans="1:81" s="10" customFormat="1" ht="25.15" customHeight="1" x14ac:dyDescent="0.2">
      <c r="A187" s="52" t="str">
        <f t="shared" si="97"/>
        <v/>
      </c>
      <c r="B187" s="157" t="e">
        <f t="shared" ca="1" si="67"/>
        <v>#VALUE!</v>
      </c>
      <c r="C187" s="157" t="e">
        <f t="shared" si="68"/>
        <v>#VALUE!</v>
      </c>
      <c r="D187" s="29"/>
      <c r="E187" s="155" t="str">
        <f ca="1">IFERROR(INDIRECT(ADDRESS(MATCH(D187,CatModules!C:C,0),2,1,1,"CatModules")),"")</f>
        <v/>
      </c>
      <c r="F187" s="96"/>
      <c r="G187" s="156" t="str">
        <f ca="1">IFERROR(INDIRECT(ADDRESS(MATCH(CONCATENATE(E187,"-",F187),CatInt!K:K,0),3,1,1,"CatInt")),"")</f>
        <v/>
      </c>
      <c r="H187" s="45" t="str">
        <f>IF(F187="","",VLOOKUP(F187,#REF!,2,FALSE))</f>
        <v/>
      </c>
      <c r="I187" s="29"/>
      <c r="J187" s="155" t="e">
        <f t="shared" si="69"/>
        <v>#VALUE!</v>
      </c>
      <c r="K187" s="155" t="e">
        <f t="shared" si="70"/>
        <v>#VALUE!</v>
      </c>
      <c r="L187" s="153"/>
      <c r="M187" s="53"/>
      <c r="N187" s="175">
        <v>0</v>
      </c>
      <c r="O187" s="147"/>
      <c r="P187" s="175">
        <v>0</v>
      </c>
      <c r="Q187" s="30"/>
      <c r="R187" s="149" t="str">
        <f>IFERROR(VLOOKUP(Q187,Setup!D$16:E$25,2,FALSE),"")</f>
        <v/>
      </c>
      <c r="S187" s="51" t="str">
        <f ca="1">IFERROR(IF(OR(I187="",VLOOKUP(I187,CatCostInp!$E$2:$K$88,7,FALSE)=0),"",VLOOKUP(I187,CatCostInp!$E$2:$K$88,7,FALSE)),"")</f>
        <v/>
      </c>
      <c r="T187" s="159" t="e">
        <f>VLOOKUP(U187,#REF!,2,FALSE)</f>
        <v>#REF!</v>
      </c>
      <c r="U187" s="30"/>
      <c r="V187" s="1" t="str">
        <f ca="1">IF(U187=Setup!$C$10,"Grant",IF('PSM Costs'!U187=Setup!$C$11,"Local",IF('PSM Costs'!U187=Setup!$C$12,"Other","")))</f>
        <v/>
      </c>
      <c r="W187" s="34"/>
      <c r="X187" s="36">
        <v>1</v>
      </c>
      <c r="Y187" s="33"/>
      <c r="Z187" s="36" t="str">
        <f t="shared" si="71"/>
        <v/>
      </c>
      <c r="AA187" s="35"/>
      <c r="AB187" s="32" t="str">
        <f t="shared" si="72"/>
        <v/>
      </c>
      <c r="AC187" s="35"/>
      <c r="AD187" s="32" t="str">
        <f t="shared" si="73"/>
        <v/>
      </c>
      <c r="AE187" s="35"/>
      <c r="AF187" s="36" t="str">
        <f t="shared" si="74"/>
        <v/>
      </c>
      <c r="AG187" s="36" t="str">
        <f t="shared" si="75"/>
        <v/>
      </c>
      <c r="AH187" s="36" t="str">
        <f t="shared" si="76"/>
        <v/>
      </c>
      <c r="AI187" s="55"/>
      <c r="AJ187" s="37"/>
      <c r="AK187" s="36">
        <v>1</v>
      </c>
      <c r="AL187" s="35"/>
      <c r="AM187" s="32" t="str">
        <f t="shared" si="77"/>
        <v/>
      </c>
      <c r="AN187" s="35"/>
      <c r="AO187" s="32" t="str">
        <f t="shared" si="78"/>
        <v/>
      </c>
      <c r="AP187" s="35"/>
      <c r="AQ187" s="32" t="str">
        <f t="shared" si="79"/>
        <v/>
      </c>
      <c r="AR187" s="35"/>
      <c r="AS187" s="36" t="str">
        <f t="shared" si="80"/>
        <v/>
      </c>
      <c r="AT187" s="36" t="str">
        <f t="shared" si="81"/>
        <v/>
      </c>
      <c r="AU187" s="36" t="str">
        <f t="shared" si="82"/>
        <v/>
      </c>
      <c r="AV187" s="55"/>
      <c r="AW187" s="34"/>
      <c r="AX187" s="36">
        <v>1</v>
      </c>
      <c r="AY187" s="34"/>
      <c r="AZ187" s="32" t="str">
        <f t="shared" si="83"/>
        <v/>
      </c>
      <c r="BA187" s="34"/>
      <c r="BB187" s="32" t="str">
        <f t="shared" si="84"/>
        <v/>
      </c>
      <c r="BC187" s="34"/>
      <c r="BD187" s="32" t="str">
        <f t="shared" si="85"/>
        <v/>
      </c>
      <c r="BE187" s="35"/>
      <c r="BF187" s="36" t="str">
        <f t="shared" si="86"/>
        <v/>
      </c>
      <c r="BG187" s="36" t="str">
        <f t="shared" si="87"/>
        <v/>
      </c>
      <c r="BH187" s="36" t="str">
        <f t="shared" si="88"/>
        <v/>
      </c>
      <c r="BI187" s="55"/>
      <c r="BJ187" s="34"/>
      <c r="BK187" s="36">
        <v>1</v>
      </c>
      <c r="BL187" s="34"/>
      <c r="BM187" s="32" t="str">
        <f t="shared" si="89"/>
        <v/>
      </c>
      <c r="BN187" s="34"/>
      <c r="BO187" s="32" t="str">
        <f t="shared" si="90"/>
        <v/>
      </c>
      <c r="BP187" s="34"/>
      <c r="BQ187" s="32" t="str">
        <f t="shared" si="91"/>
        <v/>
      </c>
      <c r="BR187" s="34"/>
      <c r="BS187" s="36" t="str">
        <f t="shared" si="92"/>
        <v/>
      </c>
      <c r="BT187" s="36" t="str">
        <f t="shared" si="93"/>
        <v/>
      </c>
      <c r="BU187" s="36" t="str">
        <f t="shared" si="94"/>
        <v/>
      </c>
      <c r="BV187" s="55"/>
      <c r="BW187" s="36" t="str">
        <f t="shared" si="95"/>
        <v/>
      </c>
      <c r="BX187" s="36" t="str">
        <f t="shared" si="95"/>
        <v/>
      </c>
      <c r="BY187" s="31"/>
      <c r="BZ187" s="38"/>
      <c r="CB187" s="120" t="e">
        <f t="shared" ca="1" si="66"/>
        <v>#VALUE!</v>
      </c>
      <c r="CC187" s="2" t="e">
        <f t="shared" ca="1" si="96"/>
        <v>#VALUE!</v>
      </c>
    </row>
    <row r="188" spans="1:81" s="10" customFormat="1" ht="25.15" customHeight="1" x14ac:dyDescent="0.2">
      <c r="A188" s="52" t="str">
        <f t="shared" si="97"/>
        <v/>
      </c>
      <c r="B188" s="157" t="e">
        <f t="shared" ca="1" si="67"/>
        <v>#VALUE!</v>
      </c>
      <c r="C188" s="157" t="e">
        <f t="shared" si="68"/>
        <v>#VALUE!</v>
      </c>
      <c r="D188" s="29"/>
      <c r="E188" s="155" t="str">
        <f ca="1">IFERROR(INDIRECT(ADDRESS(MATCH(D188,CatModules!C:C,0),2,1,1,"CatModules")),"")</f>
        <v/>
      </c>
      <c r="F188" s="96"/>
      <c r="G188" s="156" t="str">
        <f ca="1">IFERROR(INDIRECT(ADDRESS(MATCH(CONCATENATE(E188,"-",F188),CatInt!K:K,0),3,1,1,"CatInt")),"")</f>
        <v/>
      </c>
      <c r="H188" s="45" t="str">
        <f>IF(F188="","",VLOOKUP(F188,#REF!,2,FALSE))</f>
        <v/>
      </c>
      <c r="I188" s="29"/>
      <c r="J188" s="155" t="e">
        <f t="shared" si="69"/>
        <v>#VALUE!</v>
      </c>
      <c r="K188" s="155" t="e">
        <f t="shared" si="70"/>
        <v>#VALUE!</v>
      </c>
      <c r="L188" s="153"/>
      <c r="M188" s="53"/>
      <c r="N188" s="175">
        <v>0</v>
      </c>
      <c r="O188" s="147"/>
      <c r="P188" s="175">
        <v>0</v>
      </c>
      <c r="Q188" s="30"/>
      <c r="R188" s="149" t="str">
        <f>IFERROR(VLOOKUP(Q188,Setup!D$16:E$25,2,FALSE),"")</f>
        <v/>
      </c>
      <c r="S188" s="51" t="str">
        <f ca="1">IFERROR(IF(OR(I188="",VLOOKUP(I188,CatCostInp!$E$2:$K$88,7,FALSE)=0),"",VLOOKUP(I188,CatCostInp!$E$2:$K$88,7,FALSE)),"")</f>
        <v/>
      </c>
      <c r="T188" s="159" t="e">
        <f>VLOOKUP(U188,#REF!,2,FALSE)</f>
        <v>#REF!</v>
      </c>
      <c r="U188" s="30"/>
      <c r="V188" s="1" t="str">
        <f ca="1">IF(U188=Setup!$C$10,"Grant",IF('PSM Costs'!U188=Setup!$C$11,"Local",IF('PSM Costs'!U188=Setup!$C$12,"Other","")))</f>
        <v/>
      </c>
      <c r="W188" s="34"/>
      <c r="X188" s="36">
        <v>1</v>
      </c>
      <c r="Y188" s="33"/>
      <c r="Z188" s="36" t="str">
        <f t="shared" si="71"/>
        <v/>
      </c>
      <c r="AA188" s="35"/>
      <c r="AB188" s="32" t="str">
        <f t="shared" si="72"/>
        <v/>
      </c>
      <c r="AC188" s="35"/>
      <c r="AD188" s="32" t="str">
        <f t="shared" si="73"/>
        <v/>
      </c>
      <c r="AE188" s="35"/>
      <c r="AF188" s="36" t="str">
        <f t="shared" si="74"/>
        <v/>
      </c>
      <c r="AG188" s="36" t="str">
        <f t="shared" si="75"/>
        <v/>
      </c>
      <c r="AH188" s="36" t="str">
        <f t="shared" si="76"/>
        <v/>
      </c>
      <c r="AI188" s="55"/>
      <c r="AJ188" s="37"/>
      <c r="AK188" s="36">
        <v>1</v>
      </c>
      <c r="AL188" s="35"/>
      <c r="AM188" s="32" t="str">
        <f t="shared" si="77"/>
        <v/>
      </c>
      <c r="AN188" s="35"/>
      <c r="AO188" s="32" t="str">
        <f t="shared" si="78"/>
        <v/>
      </c>
      <c r="AP188" s="35"/>
      <c r="AQ188" s="32" t="str">
        <f t="shared" si="79"/>
        <v/>
      </c>
      <c r="AR188" s="35"/>
      <c r="AS188" s="36" t="str">
        <f t="shared" si="80"/>
        <v/>
      </c>
      <c r="AT188" s="36" t="str">
        <f t="shared" si="81"/>
        <v/>
      </c>
      <c r="AU188" s="36" t="str">
        <f t="shared" si="82"/>
        <v/>
      </c>
      <c r="AV188" s="55"/>
      <c r="AW188" s="34"/>
      <c r="AX188" s="36">
        <v>1</v>
      </c>
      <c r="AY188" s="34"/>
      <c r="AZ188" s="32" t="str">
        <f t="shared" si="83"/>
        <v/>
      </c>
      <c r="BA188" s="34"/>
      <c r="BB188" s="32" t="str">
        <f t="shared" si="84"/>
        <v/>
      </c>
      <c r="BC188" s="34"/>
      <c r="BD188" s="32" t="str">
        <f t="shared" si="85"/>
        <v/>
      </c>
      <c r="BE188" s="35"/>
      <c r="BF188" s="36" t="str">
        <f t="shared" si="86"/>
        <v/>
      </c>
      <c r="BG188" s="36" t="str">
        <f t="shared" si="87"/>
        <v/>
      </c>
      <c r="BH188" s="36" t="str">
        <f t="shared" si="88"/>
        <v/>
      </c>
      <c r="BI188" s="55"/>
      <c r="BJ188" s="34"/>
      <c r="BK188" s="36">
        <v>1</v>
      </c>
      <c r="BL188" s="34"/>
      <c r="BM188" s="32" t="str">
        <f t="shared" si="89"/>
        <v/>
      </c>
      <c r="BN188" s="34"/>
      <c r="BO188" s="32" t="str">
        <f t="shared" si="90"/>
        <v/>
      </c>
      <c r="BP188" s="34"/>
      <c r="BQ188" s="32" t="str">
        <f t="shared" si="91"/>
        <v/>
      </c>
      <c r="BR188" s="34"/>
      <c r="BS188" s="36" t="str">
        <f t="shared" si="92"/>
        <v/>
      </c>
      <c r="BT188" s="36" t="str">
        <f t="shared" si="93"/>
        <v/>
      </c>
      <c r="BU188" s="36" t="str">
        <f t="shared" si="94"/>
        <v/>
      </c>
      <c r="BV188" s="55"/>
      <c r="BW188" s="36" t="str">
        <f t="shared" si="95"/>
        <v/>
      </c>
      <c r="BX188" s="36" t="str">
        <f t="shared" si="95"/>
        <v/>
      </c>
      <c r="BY188" s="31"/>
      <c r="BZ188" s="38"/>
      <c r="CB188" s="120" t="e">
        <f t="shared" ca="1" si="66"/>
        <v>#VALUE!</v>
      </c>
      <c r="CC188" s="2" t="e">
        <f t="shared" ca="1" si="96"/>
        <v>#VALUE!</v>
      </c>
    </row>
    <row r="189" spans="1:81" s="10" customFormat="1" ht="25.15" customHeight="1" x14ac:dyDescent="0.2">
      <c r="A189" s="52" t="str">
        <f t="shared" si="97"/>
        <v/>
      </c>
      <c r="B189" s="157" t="e">
        <f t="shared" ca="1" si="67"/>
        <v>#VALUE!</v>
      </c>
      <c r="C189" s="157" t="e">
        <f t="shared" si="68"/>
        <v>#VALUE!</v>
      </c>
      <c r="D189" s="29"/>
      <c r="E189" s="155" t="str">
        <f ca="1">IFERROR(INDIRECT(ADDRESS(MATCH(D189,CatModules!C:C,0),2,1,1,"CatModules")),"")</f>
        <v/>
      </c>
      <c r="F189" s="96"/>
      <c r="G189" s="156" t="str">
        <f ca="1">IFERROR(INDIRECT(ADDRESS(MATCH(CONCATENATE(E189,"-",F189),CatInt!K:K,0),3,1,1,"CatInt")),"")</f>
        <v/>
      </c>
      <c r="H189" s="45" t="str">
        <f>IF(F189="","",VLOOKUP(F189,#REF!,2,FALSE))</f>
        <v/>
      </c>
      <c r="I189" s="29"/>
      <c r="J189" s="155" t="e">
        <f t="shared" si="69"/>
        <v>#VALUE!</v>
      </c>
      <c r="K189" s="155" t="e">
        <f t="shared" si="70"/>
        <v>#VALUE!</v>
      </c>
      <c r="L189" s="153"/>
      <c r="M189" s="53"/>
      <c r="N189" s="175">
        <v>0</v>
      </c>
      <c r="O189" s="147"/>
      <c r="P189" s="175">
        <v>0</v>
      </c>
      <c r="Q189" s="30"/>
      <c r="R189" s="149" t="str">
        <f>IFERROR(VLOOKUP(Q189,Setup!D$16:E$25,2,FALSE),"")</f>
        <v/>
      </c>
      <c r="S189" s="51" t="str">
        <f ca="1">IFERROR(IF(OR(I189="",VLOOKUP(I189,CatCostInp!$E$2:$K$88,7,FALSE)=0),"",VLOOKUP(I189,CatCostInp!$E$2:$K$88,7,FALSE)),"")</f>
        <v/>
      </c>
      <c r="T189" s="159" t="e">
        <f>VLOOKUP(U189,#REF!,2,FALSE)</f>
        <v>#REF!</v>
      </c>
      <c r="U189" s="30"/>
      <c r="V189" s="1" t="str">
        <f ca="1">IF(U189=Setup!$C$10,"Grant",IF('PSM Costs'!U189=Setup!$C$11,"Local",IF('PSM Costs'!U189=Setup!$C$12,"Other","")))</f>
        <v/>
      </c>
      <c r="W189" s="34"/>
      <c r="X189" s="36">
        <v>1</v>
      </c>
      <c r="Y189" s="33"/>
      <c r="Z189" s="36" t="str">
        <f t="shared" si="71"/>
        <v/>
      </c>
      <c r="AA189" s="35"/>
      <c r="AB189" s="32" t="str">
        <f t="shared" si="72"/>
        <v/>
      </c>
      <c r="AC189" s="35"/>
      <c r="AD189" s="32" t="str">
        <f t="shared" si="73"/>
        <v/>
      </c>
      <c r="AE189" s="35"/>
      <c r="AF189" s="36" t="str">
        <f t="shared" si="74"/>
        <v/>
      </c>
      <c r="AG189" s="36" t="str">
        <f t="shared" si="75"/>
        <v/>
      </c>
      <c r="AH189" s="36" t="str">
        <f t="shared" si="76"/>
        <v/>
      </c>
      <c r="AI189" s="55"/>
      <c r="AJ189" s="37"/>
      <c r="AK189" s="36">
        <v>1</v>
      </c>
      <c r="AL189" s="35"/>
      <c r="AM189" s="32" t="str">
        <f t="shared" si="77"/>
        <v/>
      </c>
      <c r="AN189" s="35"/>
      <c r="AO189" s="32" t="str">
        <f t="shared" si="78"/>
        <v/>
      </c>
      <c r="AP189" s="35"/>
      <c r="AQ189" s="32" t="str">
        <f t="shared" si="79"/>
        <v/>
      </c>
      <c r="AR189" s="35"/>
      <c r="AS189" s="36" t="str">
        <f t="shared" si="80"/>
        <v/>
      </c>
      <c r="AT189" s="36" t="str">
        <f t="shared" si="81"/>
        <v/>
      </c>
      <c r="AU189" s="36" t="str">
        <f t="shared" si="82"/>
        <v/>
      </c>
      <c r="AV189" s="55"/>
      <c r="AW189" s="34"/>
      <c r="AX189" s="36">
        <v>1</v>
      </c>
      <c r="AY189" s="34"/>
      <c r="AZ189" s="32" t="str">
        <f t="shared" si="83"/>
        <v/>
      </c>
      <c r="BA189" s="34"/>
      <c r="BB189" s="32" t="str">
        <f t="shared" si="84"/>
        <v/>
      </c>
      <c r="BC189" s="34"/>
      <c r="BD189" s="32" t="str">
        <f t="shared" si="85"/>
        <v/>
      </c>
      <c r="BE189" s="35"/>
      <c r="BF189" s="36" t="str">
        <f t="shared" si="86"/>
        <v/>
      </c>
      <c r="BG189" s="36" t="str">
        <f t="shared" si="87"/>
        <v/>
      </c>
      <c r="BH189" s="36" t="str">
        <f t="shared" si="88"/>
        <v/>
      </c>
      <c r="BI189" s="55"/>
      <c r="BJ189" s="34"/>
      <c r="BK189" s="36">
        <v>1</v>
      </c>
      <c r="BL189" s="34"/>
      <c r="BM189" s="32" t="str">
        <f t="shared" si="89"/>
        <v/>
      </c>
      <c r="BN189" s="34"/>
      <c r="BO189" s="32" t="str">
        <f t="shared" si="90"/>
        <v/>
      </c>
      <c r="BP189" s="34"/>
      <c r="BQ189" s="32" t="str">
        <f t="shared" si="91"/>
        <v/>
      </c>
      <c r="BR189" s="34"/>
      <c r="BS189" s="36" t="str">
        <f t="shared" si="92"/>
        <v/>
      </c>
      <c r="BT189" s="36" t="str">
        <f t="shared" si="93"/>
        <v/>
      </c>
      <c r="BU189" s="36" t="str">
        <f t="shared" si="94"/>
        <v/>
      </c>
      <c r="BV189" s="55"/>
      <c r="BW189" s="36" t="str">
        <f t="shared" si="95"/>
        <v/>
      </c>
      <c r="BX189" s="36" t="str">
        <f t="shared" si="95"/>
        <v/>
      </c>
      <c r="BY189" s="31"/>
      <c r="BZ189" s="38"/>
      <c r="CB189" s="120" t="e">
        <f t="shared" ca="1" si="66"/>
        <v>#VALUE!</v>
      </c>
      <c r="CC189" s="2" t="e">
        <f t="shared" ca="1" si="96"/>
        <v>#VALUE!</v>
      </c>
    </row>
    <row r="190" spans="1:81" s="10" customFormat="1" ht="25.15" customHeight="1" x14ac:dyDescent="0.2">
      <c r="A190" s="52" t="str">
        <f t="shared" si="97"/>
        <v/>
      </c>
      <c r="B190" s="157" t="e">
        <f t="shared" ca="1" si="67"/>
        <v>#VALUE!</v>
      </c>
      <c r="C190" s="157" t="e">
        <f t="shared" si="68"/>
        <v>#VALUE!</v>
      </c>
      <c r="D190" s="29"/>
      <c r="E190" s="155" t="str">
        <f ca="1">IFERROR(INDIRECT(ADDRESS(MATCH(D190,CatModules!C:C,0),2,1,1,"CatModules")),"")</f>
        <v/>
      </c>
      <c r="F190" s="96"/>
      <c r="G190" s="156" t="str">
        <f ca="1">IFERROR(INDIRECT(ADDRESS(MATCH(CONCATENATE(E190,"-",F190),CatInt!K:K,0),3,1,1,"CatInt")),"")</f>
        <v/>
      </c>
      <c r="H190" s="45" t="str">
        <f>IF(F190="","",VLOOKUP(F190,#REF!,2,FALSE))</f>
        <v/>
      </c>
      <c r="I190" s="29"/>
      <c r="J190" s="155" t="e">
        <f t="shared" si="69"/>
        <v>#VALUE!</v>
      </c>
      <c r="K190" s="155" t="e">
        <f t="shared" si="70"/>
        <v>#VALUE!</v>
      </c>
      <c r="L190" s="153"/>
      <c r="M190" s="53"/>
      <c r="N190" s="175">
        <v>0</v>
      </c>
      <c r="O190" s="147"/>
      <c r="P190" s="175">
        <v>0</v>
      </c>
      <c r="Q190" s="30"/>
      <c r="R190" s="149" t="str">
        <f>IFERROR(VLOOKUP(Q190,Setup!D$16:E$25,2,FALSE),"")</f>
        <v/>
      </c>
      <c r="S190" s="51" t="str">
        <f ca="1">IFERROR(IF(OR(I190="",VLOOKUP(I190,CatCostInp!$E$2:$K$88,7,FALSE)=0),"",VLOOKUP(I190,CatCostInp!$E$2:$K$88,7,FALSE)),"")</f>
        <v/>
      </c>
      <c r="T190" s="159" t="e">
        <f>VLOOKUP(U190,#REF!,2,FALSE)</f>
        <v>#REF!</v>
      </c>
      <c r="U190" s="30"/>
      <c r="V190" s="1" t="str">
        <f ca="1">IF(U190=Setup!$C$10,"Grant",IF('PSM Costs'!U190=Setup!$C$11,"Local",IF('PSM Costs'!U190=Setup!$C$12,"Other","")))</f>
        <v/>
      </c>
      <c r="W190" s="34"/>
      <c r="X190" s="36">
        <v>1</v>
      </c>
      <c r="Y190" s="33"/>
      <c r="Z190" s="36" t="str">
        <f t="shared" si="71"/>
        <v/>
      </c>
      <c r="AA190" s="35"/>
      <c r="AB190" s="32" t="str">
        <f t="shared" si="72"/>
        <v/>
      </c>
      <c r="AC190" s="35"/>
      <c r="AD190" s="32" t="str">
        <f t="shared" si="73"/>
        <v/>
      </c>
      <c r="AE190" s="35"/>
      <c r="AF190" s="36" t="str">
        <f t="shared" si="74"/>
        <v/>
      </c>
      <c r="AG190" s="36" t="str">
        <f t="shared" si="75"/>
        <v/>
      </c>
      <c r="AH190" s="36" t="str">
        <f t="shared" si="76"/>
        <v/>
      </c>
      <c r="AI190" s="55"/>
      <c r="AJ190" s="37"/>
      <c r="AK190" s="36">
        <v>1</v>
      </c>
      <c r="AL190" s="35"/>
      <c r="AM190" s="32" t="str">
        <f t="shared" si="77"/>
        <v/>
      </c>
      <c r="AN190" s="35"/>
      <c r="AO190" s="32" t="str">
        <f t="shared" si="78"/>
        <v/>
      </c>
      <c r="AP190" s="35"/>
      <c r="AQ190" s="32" t="str">
        <f t="shared" si="79"/>
        <v/>
      </c>
      <c r="AR190" s="35"/>
      <c r="AS190" s="36" t="str">
        <f t="shared" si="80"/>
        <v/>
      </c>
      <c r="AT190" s="36" t="str">
        <f t="shared" si="81"/>
        <v/>
      </c>
      <c r="AU190" s="36" t="str">
        <f t="shared" si="82"/>
        <v/>
      </c>
      <c r="AV190" s="55"/>
      <c r="AW190" s="34"/>
      <c r="AX190" s="36">
        <v>1</v>
      </c>
      <c r="AY190" s="34"/>
      <c r="AZ190" s="32" t="str">
        <f t="shared" si="83"/>
        <v/>
      </c>
      <c r="BA190" s="34"/>
      <c r="BB190" s="32" t="str">
        <f t="shared" si="84"/>
        <v/>
      </c>
      <c r="BC190" s="34"/>
      <c r="BD190" s="32" t="str">
        <f t="shared" si="85"/>
        <v/>
      </c>
      <c r="BE190" s="35"/>
      <c r="BF190" s="36" t="str">
        <f t="shared" si="86"/>
        <v/>
      </c>
      <c r="BG190" s="36" t="str">
        <f t="shared" si="87"/>
        <v/>
      </c>
      <c r="BH190" s="36" t="str">
        <f t="shared" si="88"/>
        <v/>
      </c>
      <c r="BI190" s="55"/>
      <c r="BJ190" s="34"/>
      <c r="BK190" s="36">
        <v>1</v>
      </c>
      <c r="BL190" s="34"/>
      <c r="BM190" s="32" t="str">
        <f t="shared" si="89"/>
        <v/>
      </c>
      <c r="BN190" s="34"/>
      <c r="BO190" s="32" t="str">
        <f t="shared" si="90"/>
        <v/>
      </c>
      <c r="BP190" s="34"/>
      <c r="BQ190" s="32" t="str">
        <f t="shared" si="91"/>
        <v/>
      </c>
      <c r="BR190" s="34"/>
      <c r="BS190" s="36" t="str">
        <f t="shared" si="92"/>
        <v/>
      </c>
      <c r="BT190" s="36" t="str">
        <f t="shared" si="93"/>
        <v/>
      </c>
      <c r="BU190" s="36" t="str">
        <f t="shared" si="94"/>
        <v/>
      </c>
      <c r="BV190" s="55"/>
      <c r="BW190" s="36" t="str">
        <f t="shared" si="95"/>
        <v/>
      </c>
      <c r="BX190" s="36" t="str">
        <f t="shared" si="95"/>
        <v/>
      </c>
      <c r="BY190" s="31"/>
      <c r="BZ190" s="38"/>
      <c r="CB190" s="120" t="e">
        <f t="shared" ca="1" si="66"/>
        <v>#VALUE!</v>
      </c>
      <c r="CC190" s="2" t="e">
        <f t="shared" ca="1" si="96"/>
        <v>#VALUE!</v>
      </c>
    </row>
    <row r="191" spans="1:81" s="10" customFormat="1" ht="25.15" customHeight="1" x14ac:dyDescent="0.2">
      <c r="A191" s="52" t="str">
        <f t="shared" si="97"/>
        <v/>
      </c>
      <c r="B191" s="157" t="e">
        <f t="shared" ca="1" si="67"/>
        <v>#VALUE!</v>
      </c>
      <c r="C191" s="157" t="e">
        <f t="shared" si="68"/>
        <v>#VALUE!</v>
      </c>
      <c r="D191" s="29"/>
      <c r="E191" s="155" t="str">
        <f ca="1">IFERROR(INDIRECT(ADDRESS(MATCH(D191,CatModules!C:C,0),2,1,1,"CatModules")),"")</f>
        <v/>
      </c>
      <c r="F191" s="96"/>
      <c r="G191" s="156" t="str">
        <f ca="1">IFERROR(INDIRECT(ADDRESS(MATCH(CONCATENATE(E191,"-",F191),CatInt!K:K,0),3,1,1,"CatInt")),"")</f>
        <v/>
      </c>
      <c r="H191" s="45" t="str">
        <f>IF(F191="","",VLOOKUP(F191,#REF!,2,FALSE))</f>
        <v/>
      </c>
      <c r="I191" s="29"/>
      <c r="J191" s="155" t="e">
        <f t="shared" si="69"/>
        <v>#VALUE!</v>
      </c>
      <c r="K191" s="155" t="e">
        <f t="shared" si="70"/>
        <v>#VALUE!</v>
      </c>
      <c r="L191" s="153"/>
      <c r="M191" s="53"/>
      <c r="N191" s="175">
        <v>0</v>
      </c>
      <c r="O191" s="147"/>
      <c r="P191" s="175">
        <v>0</v>
      </c>
      <c r="Q191" s="30"/>
      <c r="R191" s="149" t="str">
        <f>IFERROR(VLOOKUP(Q191,Setup!D$16:E$25,2,FALSE),"")</f>
        <v/>
      </c>
      <c r="S191" s="51" t="str">
        <f ca="1">IFERROR(IF(OR(I191="",VLOOKUP(I191,CatCostInp!$E$2:$K$88,7,FALSE)=0),"",VLOOKUP(I191,CatCostInp!$E$2:$K$88,7,FALSE)),"")</f>
        <v/>
      </c>
      <c r="T191" s="159" t="e">
        <f>VLOOKUP(U191,#REF!,2,FALSE)</f>
        <v>#REF!</v>
      </c>
      <c r="U191" s="30"/>
      <c r="V191" s="1" t="str">
        <f ca="1">IF(U191=Setup!$C$10,"Grant",IF('PSM Costs'!U191=Setup!$C$11,"Local",IF('PSM Costs'!U191=Setup!$C$12,"Other","")))</f>
        <v/>
      </c>
      <c r="W191" s="34"/>
      <c r="X191" s="36">
        <v>1</v>
      </c>
      <c r="Y191" s="33"/>
      <c r="Z191" s="36" t="str">
        <f t="shared" si="71"/>
        <v/>
      </c>
      <c r="AA191" s="35"/>
      <c r="AB191" s="32" t="str">
        <f t="shared" si="72"/>
        <v/>
      </c>
      <c r="AC191" s="35"/>
      <c r="AD191" s="32" t="str">
        <f t="shared" si="73"/>
        <v/>
      </c>
      <c r="AE191" s="35"/>
      <c r="AF191" s="36" t="str">
        <f t="shared" si="74"/>
        <v/>
      </c>
      <c r="AG191" s="36" t="str">
        <f t="shared" si="75"/>
        <v/>
      </c>
      <c r="AH191" s="36" t="str">
        <f t="shared" si="76"/>
        <v/>
      </c>
      <c r="AI191" s="55"/>
      <c r="AJ191" s="37"/>
      <c r="AK191" s="36">
        <v>1</v>
      </c>
      <c r="AL191" s="35"/>
      <c r="AM191" s="32" t="str">
        <f t="shared" si="77"/>
        <v/>
      </c>
      <c r="AN191" s="35"/>
      <c r="AO191" s="32" t="str">
        <f t="shared" si="78"/>
        <v/>
      </c>
      <c r="AP191" s="35"/>
      <c r="AQ191" s="32" t="str">
        <f t="shared" si="79"/>
        <v/>
      </c>
      <c r="AR191" s="35"/>
      <c r="AS191" s="36" t="str">
        <f t="shared" si="80"/>
        <v/>
      </c>
      <c r="AT191" s="36" t="str">
        <f t="shared" si="81"/>
        <v/>
      </c>
      <c r="AU191" s="36" t="str">
        <f t="shared" si="82"/>
        <v/>
      </c>
      <c r="AV191" s="55"/>
      <c r="AW191" s="34"/>
      <c r="AX191" s="36">
        <v>1</v>
      </c>
      <c r="AY191" s="34"/>
      <c r="AZ191" s="32" t="str">
        <f t="shared" si="83"/>
        <v/>
      </c>
      <c r="BA191" s="34"/>
      <c r="BB191" s="32" t="str">
        <f t="shared" si="84"/>
        <v/>
      </c>
      <c r="BC191" s="34"/>
      <c r="BD191" s="32" t="str">
        <f t="shared" si="85"/>
        <v/>
      </c>
      <c r="BE191" s="35"/>
      <c r="BF191" s="36" t="str">
        <f t="shared" si="86"/>
        <v/>
      </c>
      <c r="BG191" s="36" t="str">
        <f t="shared" si="87"/>
        <v/>
      </c>
      <c r="BH191" s="36" t="str">
        <f t="shared" si="88"/>
        <v/>
      </c>
      <c r="BI191" s="55"/>
      <c r="BJ191" s="34"/>
      <c r="BK191" s="36">
        <v>1</v>
      </c>
      <c r="BL191" s="34"/>
      <c r="BM191" s="32" t="str">
        <f t="shared" si="89"/>
        <v/>
      </c>
      <c r="BN191" s="34"/>
      <c r="BO191" s="32" t="str">
        <f t="shared" si="90"/>
        <v/>
      </c>
      <c r="BP191" s="34"/>
      <c r="BQ191" s="32" t="str">
        <f t="shared" si="91"/>
        <v/>
      </c>
      <c r="BR191" s="34"/>
      <c r="BS191" s="36" t="str">
        <f t="shared" si="92"/>
        <v/>
      </c>
      <c r="BT191" s="36" t="str">
        <f t="shared" si="93"/>
        <v/>
      </c>
      <c r="BU191" s="36" t="str">
        <f t="shared" si="94"/>
        <v/>
      </c>
      <c r="BV191" s="55"/>
      <c r="BW191" s="36" t="str">
        <f t="shared" si="95"/>
        <v/>
      </c>
      <c r="BX191" s="36" t="str">
        <f t="shared" si="95"/>
        <v/>
      </c>
      <c r="BY191" s="31"/>
      <c r="BZ191" s="38"/>
      <c r="CB191" s="120" t="e">
        <f t="shared" ca="1" si="66"/>
        <v>#VALUE!</v>
      </c>
      <c r="CC191" s="2" t="e">
        <f t="shared" ca="1" si="96"/>
        <v>#VALUE!</v>
      </c>
    </row>
    <row r="192" spans="1:81" s="10" customFormat="1" ht="25.15" customHeight="1" x14ac:dyDescent="0.2">
      <c r="A192" s="52" t="str">
        <f t="shared" si="97"/>
        <v/>
      </c>
      <c r="B192" s="157" t="e">
        <f t="shared" ca="1" si="67"/>
        <v>#VALUE!</v>
      </c>
      <c r="C192" s="157" t="e">
        <f t="shared" si="68"/>
        <v>#VALUE!</v>
      </c>
      <c r="D192" s="29"/>
      <c r="E192" s="155" t="str">
        <f ca="1">IFERROR(INDIRECT(ADDRESS(MATCH(D192,CatModules!C:C,0),2,1,1,"CatModules")),"")</f>
        <v/>
      </c>
      <c r="F192" s="96"/>
      <c r="G192" s="156" t="str">
        <f ca="1">IFERROR(INDIRECT(ADDRESS(MATCH(CONCATENATE(E192,"-",F192),CatInt!K:K,0),3,1,1,"CatInt")),"")</f>
        <v/>
      </c>
      <c r="H192" s="45" t="str">
        <f>IF(F192="","",VLOOKUP(F192,#REF!,2,FALSE))</f>
        <v/>
      </c>
      <c r="I192" s="29"/>
      <c r="J192" s="155" t="e">
        <f t="shared" si="69"/>
        <v>#VALUE!</v>
      </c>
      <c r="K192" s="155" t="e">
        <f t="shared" si="70"/>
        <v>#VALUE!</v>
      </c>
      <c r="L192" s="153"/>
      <c r="M192" s="53"/>
      <c r="N192" s="175">
        <v>0</v>
      </c>
      <c r="O192" s="147"/>
      <c r="P192" s="175">
        <v>0</v>
      </c>
      <c r="Q192" s="30"/>
      <c r="R192" s="149" t="str">
        <f>IFERROR(VLOOKUP(Q192,Setup!D$16:E$25,2,FALSE),"")</f>
        <v/>
      </c>
      <c r="S192" s="51" t="str">
        <f ca="1">IFERROR(IF(OR(I192="",VLOOKUP(I192,CatCostInp!$E$2:$K$88,7,FALSE)=0),"",VLOOKUP(I192,CatCostInp!$E$2:$K$88,7,FALSE)),"")</f>
        <v/>
      </c>
      <c r="T192" s="159" t="e">
        <f>VLOOKUP(U192,#REF!,2,FALSE)</f>
        <v>#REF!</v>
      </c>
      <c r="U192" s="30"/>
      <c r="V192" s="1" t="str">
        <f ca="1">IF(U192=Setup!$C$10,"Grant",IF('PSM Costs'!U192=Setup!$C$11,"Local",IF('PSM Costs'!U192=Setup!$C$12,"Other","")))</f>
        <v/>
      </c>
      <c r="W192" s="34"/>
      <c r="X192" s="36">
        <v>1</v>
      </c>
      <c r="Y192" s="33"/>
      <c r="Z192" s="36" t="str">
        <f t="shared" si="71"/>
        <v/>
      </c>
      <c r="AA192" s="35"/>
      <c r="AB192" s="32" t="str">
        <f t="shared" si="72"/>
        <v/>
      </c>
      <c r="AC192" s="35"/>
      <c r="AD192" s="32" t="str">
        <f t="shared" si="73"/>
        <v/>
      </c>
      <c r="AE192" s="35"/>
      <c r="AF192" s="36" t="str">
        <f t="shared" si="74"/>
        <v/>
      </c>
      <c r="AG192" s="36" t="str">
        <f t="shared" si="75"/>
        <v/>
      </c>
      <c r="AH192" s="36" t="str">
        <f t="shared" si="76"/>
        <v/>
      </c>
      <c r="AI192" s="55"/>
      <c r="AJ192" s="37"/>
      <c r="AK192" s="36">
        <v>1</v>
      </c>
      <c r="AL192" s="35"/>
      <c r="AM192" s="32" t="str">
        <f t="shared" si="77"/>
        <v/>
      </c>
      <c r="AN192" s="35"/>
      <c r="AO192" s="32" t="str">
        <f t="shared" si="78"/>
        <v/>
      </c>
      <c r="AP192" s="35"/>
      <c r="AQ192" s="32" t="str">
        <f t="shared" si="79"/>
        <v/>
      </c>
      <c r="AR192" s="35"/>
      <c r="AS192" s="36" t="str">
        <f t="shared" si="80"/>
        <v/>
      </c>
      <c r="AT192" s="36" t="str">
        <f t="shared" si="81"/>
        <v/>
      </c>
      <c r="AU192" s="36" t="str">
        <f t="shared" si="82"/>
        <v/>
      </c>
      <c r="AV192" s="55"/>
      <c r="AW192" s="34"/>
      <c r="AX192" s="36">
        <v>1</v>
      </c>
      <c r="AY192" s="34"/>
      <c r="AZ192" s="32" t="str">
        <f t="shared" si="83"/>
        <v/>
      </c>
      <c r="BA192" s="34"/>
      <c r="BB192" s="32" t="str">
        <f t="shared" si="84"/>
        <v/>
      </c>
      <c r="BC192" s="34"/>
      <c r="BD192" s="32" t="str">
        <f t="shared" si="85"/>
        <v/>
      </c>
      <c r="BE192" s="35"/>
      <c r="BF192" s="36" t="str">
        <f t="shared" si="86"/>
        <v/>
      </c>
      <c r="BG192" s="36" t="str">
        <f t="shared" si="87"/>
        <v/>
      </c>
      <c r="BH192" s="36" t="str">
        <f t="shared" si="88"/>
        <v/>
      </c>
      <c r="BI192" s="55"/>
      <c r="BJ192" s="34"/>
      <c r="BK192" s="36">
        <v>1</v>
      </c>
      <c r="BL192" s="34"/>
      <c r="BM192" s="32" t="str">
        <f t="shared" si="89"/>
        <v/>
      </c>
      <c r="BN192" s="34"/>
      <c r="BO192" s="32" t="str">
        <f t="shared" si="90"/>
        <v/>
      </c>
      <c r="BP192" s="34"/>
      <c r="BQ192" s="32" t="str">
        <f t="shared" si="91"/>
        <v/>
      </c>
      <c r="BR192" s="34"/>
      <c r="BS192" s="36" t="str">
        <f t="shared" si="92"/>
        <v/>
      </c>
      <c r="BT192" s="36" t="str">
        <f t="shared" si="93"/>
        <v/>
      </c>
      <c r="BU192" s="36" t="str">
        <f t="shared" si="94"/>
        <v/>
      </c>
      <c r="BV192" s="55"/>
      <c r="BW192" s="36" t="str">
        <f t="shared" si="95"/>
        <v/>
      </c>
      <c r="BX192" s="36" t="str">
        <f t="shared" si="95"/>
        <v/>
      </c>
      <c r="BY192" s="31"/>
      <c r="BZ192" s="38"/>
      <c r="CB192" s="120" t="e">
        <f t="shared" ca="1" si="66"/>
        <v>#VALUE!</v>
      </c>
      <c r="CC192" s="2" t="e">
        <f t="shared" ca="1" si="96"/>
        <v>#VALUE!</v>
      </c>
    </row>
    <row r="193" spans="1:81" s="10" customFormat="1" ht="25.15" customHeight="1" x14ac:dyDescent="0.2">
      <c r="A193" s="52" t="str">
        <f t="shared" si="97"/>
        <v/>
      </c>
      <c r="B193" s="157" t="e">
        <f t="shared" ca="1" si="67"/>
        <v>#VALUE!</v>
      </c>
      <c r="C193" s="157" t="e">
        <f t="shared" si="68"/>
        <v>#VALUE!</v>
      </c>
      <c r="D193" s="29"/>
      <c r="E193" s="155" t="str">
        <f ca="1">IFERROR(INDIRECT(ADDRESS(MATCH(D193,CatModules!C:C,0),2,1,1,"CatModules")),"")</f>
        <v/>
      </c>
      <c r="F193" s="96"/>
      <c r="G193" s="156" t="str">
        <f ca="1">IFERROR(INDIRECT(ADDRESS(MATCH(CONCATENATE(E193,"-",F193),CatInt!K:K,0),3,1,1,"CatInt")),"")</f>
        <v/>
      </c>
      <c r="H193" s="45" t="str">
        <f>IF(F193="","",VLOOKUP(F193,#REF!,2,FALSE))</f>
        <v/>
      </c>
      <c r="I193" s="29"/>
      <c r="J193" s="155" t="e">
        <f t="shared" si="69"/>
        <v>#VALUE!</v>
      </c>
      <c r="K193" s="155" t="e">
        <f t="shared" si="70"/>
        <v>#VALUE!</v>
      </c>
      <c r="L193" s="153"/>
      <c r="M193" s="53"/>
      <c r="N193" s="175">
        <v>0</v>
      </c>
      <c r="O193" s="147"/>
      <c r="P193" s="175">
        <v>0</v>
      </c>
      <c r="Q193" s="30"/>
      <c r="R193" s="149" t="str">
        <f>IFERROR(VLOOKUP(Q193,Setup!D$16:E$25,2,FALSE),"")</f>
        <v/>
      </c>
      <c r="S193" s="51" t="str">
        <f ca="1">IFERROR(IF(OR(I193="",VLOOKUP(I193,CatCostInp!$E$2:$K$88,7,FALSE)=0),"",VLOOKUP(I193,CatCostInp!$E$2:$K$88,7,FALSE)),"")</f>
        <v/>
      </c>
      <c r="T193" s="159" t="e">
        <f>VLOOKUP(U193,#REF!,2,FALSE)</f>
        <v>#REF!</v>
      </c>
      <c r="U193" s="30"/>
      <c r="V193" s="1" t="str">
        <f ca="1">IF(U193=Setup!$C$10,"Grant",IF('PSM Costs'!U193=Setup!$C$11,"Local",IF('PSM Costs'!U193=Setup!$C$12,"Other","")))</f>
        <v/>
      </c>
      <c r="W193" s="34"/>
      <c r="X193" s="36">
        <v>1</v>
      </c>
      <c r="Y193" s="33"/>
      <c r="Z193" s="36" t="str">
        <f t="shared" si="71"/>
        <v/>
      </c>
      <c r="AA193" s="35"/>
      <c r="AB193" s="32" t="str">
        <f t="shared" si="72"/>
        <v/>
      </c>
      <c r="AC193" s="35"/>
      <c r="AD193" s="32" t="str">
        <f t="shared" si="73"/>
        <v/>
      </c>
      <c r="AE193" s="35"/>
      <c r="AF193" s="36" t="str">
        <f t="shared" si="74"/>
        <v/>
      </c>
      <c r="AG193" s="36" t="str">
        <f t="shared" si="75"/>
        <v/>
      </c>
      <c r="AH193" s="36" t="str">
        <f t="shared" si="76"/>
        <v/>
      </c>
      <c r="AI193" s="55"/>
      <c r="AJ193" s="37"/>
      <c r="AK193" s="36">
        <v>1</v>
      </c>
      <c r="AL193" s="35"/>
      <c r="AM193" s="32" t="str">
        <f t="shared" si="77"/>
        <v/>
      </c>
      <c r="AN193" s="35"/>
      <c r="AO193" s="32" t="str">
        <f t="shared" si="78"/>
        <v/>
      </c>
      <c r="AP193" s="35"/>
      <c r="AQ193" s="32" t="str">
        <f t="shared" si="79"/>
        <v/>
      </c>
      <c r="AR193" s="35"/>
      <c r="AS193" s="36" t="str">
        <f t="shared" si="80"/>
        <v/>
      </c>
      <c r="AT193" s="36" t="str">
        <f t="shared" si="81"/>
        <v/>
      </c>
      <c r="AU193" s="36" t="str">
        <f t="shared" si="82"/>
        <v/>
      </c>
      <c r="AV193" s="55"/>
      <c r="AW193" s="34"/>
      <c r="AX193" s="36">
        <v>1</v>
      </c>
      <c r="AY193" s="34"/>
      <c r="AZ193" s="32" t="str">
        <f t="shared" si="83"/>
        <v/>
      </c>
      <c r="BA193" s="34"/>
      <c r="BB193" s="32" t="str">
        <f t="shared" si="84"/>
        <v/>
      </c>
      <c r="BC193" s="34"/>
      <c r="BD193" s="32" t="str">
        <f t="shared" si="85"/>
        <v/>
      </c>
      <c r="BE193" s="35"/>
      <c r="BF193" s="36" t="str">
        <f t="shared" si="86"/>
        <v/>
      </c>
      <c r="BG193" s="36" t="str">
        <f t="shared" si="87"/>
        <v/>
      </c>
      <c r="BH193" s="36" t="str">
        <f t="shared" si="88"/>
        <v/>
      </c>
      <c r="BI193" s="55"/>
      <c r="BJ193" s="34"/>
      <c r="BK193" s="36">
        <v>1</v>
      </c>
      <c r="BL193" s="34"/>
      <c r="BM193" s="32" t="str">
        <f t="shared" si="89"/>
        <v/>
      </c>
      <c r="BN193" s="34"/>
      <c r="BO193" s="32" t="str">
        <f t="shared" si="90"/>
        <v/>
      </c>
      <c r="BP193" s="34"/>
      <c r="BQ193" s="32" t="str">
        <f t="shared" si="91"/>
        <v/>
      </c>
      <c r="BR193" s="34"/>
      <c r="BS193" s="36" t="str">
        <f t="shared" si="92"/>
        <v/>
      </c>
      <c r="BT193" s="36" t="str">
        <f t="shared" si="93"/>
        <v/>
      </c>
      <c r="BU193" s="36" t="str">
        <f t="shared" si="94"/>
        <v/>
      </c>
      <c r="BV193" s="55"/>
      <c r="BW193" s="36" t="str">
        <f t="shared" si="95"/>
        <v/>
      </c>
      <c r="BX193" s="36" t="str">
        <f t="shared" si="95"/>
        <v/>
      </c>
      <c r="BY193" s="31"/>
      <c r="BZ193" s="38"/>
      <c r="CB193" s="120" t="e">
        <f t="shared" ca="1" si="66"/>
        <v>#VALUE!</v>
      </c>
      <c r="CC193" s="2" t="e">
        <f t="shared" ca="1" si="96"/>
        <v>#VALUE!</v>
      </c>
    </row>
    <row r="194" spans="1:81" s="10" customFormat="1" ht="25.15" customHeight="1" x14ac:dyDescent="0.2">
      <c r="A194" s="52" t="str">
        <f t="shared" si="97"/>
        <v/>
      </c>
      <c r="B194" s="157" t="e">
        <f t="shared" ca="1" si="67"/>
        <v>#VALUE!</v>
      </c>
      <c r="C194" s="157" t="e">
        <f t="shared" si="68"/>
        <v>#VALUE!</v>
      </c>
      <c r="D194" s="29"/>
      <c r="E194" s="155" t="str">
        <f ca="1">IFERROR(INDIRECT(ADDRESS(MATCH(D194,CatModules!C:C,0),2,1,1,"CatModules")),"")</f>
        <v/>
      </c>
      <c r="F194" s="96"/>
      <c r="G194" s="156" t="str">
        <f ca="1">IFERROR(INDIRECT(ADDRESS(MATCH(CONCATENATE(E194,"-",F194),CatInt!K:K,0),3,1,1,"CatInt")),"")</f>
        <v/>
      </c>
      <c r="H194" s="45" t="str">
        <f>IF(F194="","",VLOOKUP(F194,#REF!,2,FALSE))</f>
        <v/>
      </c>
      <c r="I194" s="29"/>
      <c r="J194" s="155" t="e">
        <f t="shared" si="69"/>
        <v>#VALUE!</v>
      </c>
      <c r="K194" s="155" t="e">
        <f t="shared" si="70"/>
        <v>#VALUE!</v>
      </c>
      <c r="L194" s="153"/>
      <c r="M194" s="53"/>
      <c r="N194" s="175">
        <v>0</v>
      </c>
      <c r="O194" s="147"/>
      <c r="P194" s="175">
        <v>0</v>
      </c>
      <c r="Q194" s="30"/>
      <c r="R194" s="149" t="str">
        <f>IFERROR(VLOOKUP(Q194,Setup!D$16:E$25,2,FALSE),"")</f>
        <v/>
      </c>
      <c r="S194" s="51" t="str">
        <f ca="1">IFERROR(IF(OR(I194="",VLOOKUP(I194,CatCostInp!$E$2:$K$88,7,FALSE)=0),"",VLOOKUP(I194,CatCostInp!$E$2:$K$88,7,FALSE)),"")</f>
        <v/>
      </c>
      <c r="T194" s="159" t="e">
        <f>VLOOKUP(U194,#REF!,2,FALSE)</f>
        <v>#REF!</v>
      </c>
      <c r="U194" s="30"/>
      <c r="V194" s="1" t="str">
        <f ca="1">IF(U194=Setup!$C$10,"Grant",IF('PSM Costs'!U194=Setup!$C$11,"Local",IF('PSM Costs'!U194=Setup!$C$12,"Other","")))</f>
        <v/>
      </c>
      <c r="W194" s="34"/>
      <c r="X194" s="36">
        <v>1</v>
      </c>
      <c r="Y194" s="33"/>
      <c r="Z194" s="36" t="str">
        <f t="shared" si="71"/>
        <v/>
      </c>
      <c r="AA194" s="35"/>
      <c r="AB194" s="32" t="str">
        <f t="shared" si="72"/>
        <v/>
      </c>
      <c r="AC194" s="35"/>
      <c r="AD194" s="32" t="str">
        <f t="shared" si="73"/>
        <v/>
      </c>
      <c r="AE194" s="35"/>
      <c r="AF194" s="36" t="str">
        <f t="shared" si="74"/>
        <v/>
      </c>
      <c r="AG194" s="36" t="str">
        <f t="shared" si="75"/>
        <v/>
      </c>
      <c r="AH194" s="36" t="str">
        <f t="shared" si="76"/>
        <v/>
      </c>
      <c r="AI194" s="55"/>
      <c r="AJ194" s="37"/>
      <c r="AK194" s="36">
        <v>1</v>
      </c>
      <c r="AL194" s="35"/>
      <c r="AM194" s="32" t="str">
        <f t="shared" si="77"/>
        <v/>
      </c>
      <c r="AN194" s="35"/>
      <c r="AO194" s="32" t="str">
        <f t="shared" si="78"/>
        <v/>
      </c>
      <c r="AP194" s="35"/>
      <c r="AQ194" s="32" t="str">
        <f t="shared" si="79"/>
        <v/>
      </c>
      <c r="AR194" s="35"/>
      <c r="AS194" s="36" t="str">
        <f t="shared" si="80"/>
        <v/>
      </c>
      <c r="AT194" s="36" t="str">
        <f t="shared" si="81"/>
        <v/>
      </c>
      <c r="AU194" s="36" t="str">
        <f t="shared" si="82"/>
        <v/>
      </c>
      <c r="AV194" s="55"/>
      <c r="AW194" s="34"/>
      <c r="AX194" s="36">
        <v>1</v>
      </c>
      <c r="AY194" s="34"/>
      <c r="AZ194" s="32" t="str">
        <f t="shared" si="83"/>
        <v/>
      </c>
      <c r="BA194" s="34"/>
      <c r="BB194" s="32" t="str">
        <f t="shared" si="84"/>
        <v/>
      </c>
      <c r="BC194" s="34"/>
      <c r="BD194" s="32" t="str">
        <f t="shared" si="85"/>
        <v/>
      </c>
      <c r="BE194" s="35"/>
      <c r="BF194" s="36" t="str">
        <f t="shared" si="86"/>
        <v/>
      </c>
      <c r="BG194" s="36" t="str">
        <f t="shared" si="87"/>
        <v/>
      </c>
      <c r="BH194" s="36" t="str">
        <f t="shared" si="88"/>
        <v/>
      </c>
      <c r="BI194" s="55"/>
      <c r="BJ194" s="34"/>
      <c r="BK194" s="36">
        <v>1</v>
      </c>
      <c r="BL194" s="34"/>
      <c r="BM194" s="32" t="str">
        <f t="shared" si="89"/>
        <v/>
      </c>
      <c r="BN194" s="34"/>
      <c r="BO194" s="32" t="str">
        <f t="shared" si="90"/>
        <v/>
      </c>
      <c r="BP194" s="34"/>
      <c r="BQ194" s="32" t="str">
        <f t="shared" si="91"/>
        <v/>
      </c>
      <c r="BR194" s="34"/>
      <c r="BS194" s="36" t="str">
        <f t="shared" si="92"/>
        <v/>
      </c>
      <c r="BT194" s="36" t="str">
        <f t="shared" si="93"/>
        <v/>
      </c>
      <c r="BU194" s="36" t="str">
        <f t="shared" si="94"/>
        <v/>
      </c>
      <c r="BV194" s="55"/>
      <c r="BW194" s="36" t="str">
        <f t="shared" si="95"/>
        <v/>
      </c>
      <c r="BX194" s="36" t="str">
        <f t="shared" si="95"/>
        <v/>
      </c>
      <c r="BY194" s="31"/>
      <c r="BZ194" s="38"/>
      <c r="CB194" s="120" t="e">
        <f t="shared" ref="CB194:CB257" ca="1" si="98">IF(OR(B194="--",IFERROR(MATCH(B194,OFFSET(B$1,0,0,ROW()-1,1),0),1)&lt;&gt;1),"",1)</f>
        <v>#VALUE!</v>
      </c>
      <c r="CC194" s="2" t="e">
        <f t="shared" ca="1" si="96"/>
        <v>#VALUE!</v>
      </c>
    </row>
    <row r="195" spans="1:81" s="10" customFormat="1" ht="25.15" customHeight="1" x14ac:dyDescent="0.2">
      <c r="A195" s="52" t="str">
        <f t="shared" si="97"/>
        <v/>
      </c>
      <c r="B195" s="157" t="e">
        <f t="shared" ref="B195:B258" ca="1" si="99">CONCATENATE(E195,"-",G195,"--",K195,"---",R195)</f>
        <v>#VALUE!</v>
      </c>
      <c r="C195" s="157" t="e">
        <f t="shared" ref="C195:C258" si="100">CONCATENATE(K195,"--",N195,"---",P195)</f>
        <v>#VALUE!</v>
      </c>
      <c r="D195" s="29"/>
      <c r="E195" s="155" t="str">
        <f ca="1">IFERROR(INDIRECT(ADDRESS(MATCH(D195,CatModules!C:C,0),2,1,1,"CatModules")),"")</f>
        <v/>
      </c>
      <c r="F195" s="96"/>
      <c r="G195" s="156" t="str">
        <f ca="1">IFERROR(INDIRECT(ADDRESS(MATCH(CONCATENATE(E195,"-",F195),CatInt!K:K,0),3,1,1,"CatInt")),"")</f>
        <v/>
      </c>
      <c r="H195" s="45" t="str">
        <f>IF(F195="","",VLOOKUP(F195,#REF!,2,FALSE))</f>
        <v/>
      </c>
      <c r="I195" s="29"/>
      <c r="J195" s="155" t="e">
        <f t="shared" ref="J195:J258" si="101">LEFT(I195,FIND(".",I195,1)-1)</f>
        <v>#VALUE!</v>
      </c>
      <c r="K195" s="155" t="e">
        <f t="shared" ref="K195:K258" si="102">LEFT(I195,FIND(".",I195,1)+1)</f>
        <v>#VALUE!</v>
      </c>
      <c r="L195" s="153"/>
      <c r="M195" s="53"/>
      <c r="N195" s="175">
        <v>0</v>
      </c>
      <c r="O195" s="147"/>
      <c r="P195" s="175">
        <v>0</v>
      </c>
      <c r="Q195" s="30"/>
      <c r="R195" s="149" t="str">
        <f>IFERROR(VLOOKUP(Q195,Setup!D$16:E$25,2,FALSE),"")</f>
        <v/>
      </c>
      <c r="S195" s="51" t="str">
        <f ca="1">IFERROR(IF(OR(I195="",VLOOKUP(I195,CatCostInp!$E$2:$K$88,7,FALSE)=0),"",VLOOKUP(I195,CatCostInp!$E$2:$K$88,7,FALSE)),"")</f>
        <v/>
      </c>
      <c r="T195" s="159" t="e">
        <f>VLOOKUP(U195,#REF!,2,FALSE)</f>
        <v>#REF!</v>
      </c>
      <c r="U195" s="30"/>
      <c r="V195" s="1" t="str">
        <f ca="1">IF(U195=Setup!$C$10,"Grant",IF('PSM Costs'!U195=Setup!$C$11,"Local",IF('PSM Costs'!U195=Setup!$C$12,"Other","")))</f>
        <v/>
      </c>
      <c r="W195" s="34"/>
      <c r="X195" s="36">
        <v>1</v>
      </c>
      <c r="Y195" s="33"/>
      <c r="Z195" s="36" t="str">
        <f t="shared" ref="Z195:Z258" si="103">IFERROR(IF(AND(NOT(Y195=""),NOT(X195="")),Y195*X195,""),"")</f>
        <v/>
      </c>
      <c r="AA195" s="35"/>
      <c r="AB195" s="32" t="str">
        <f t="shared" ref="AB195:AB258" si="104">IFERROR(IF(AND(NOT(AA195=""),NOT(X195="")),AA195*X195,""),"")</f>
        <v/>
      </c>
      <c r="AC195" s="35"/>
      <c r="AD195" s="32" t="str">
        <f t="shared" ref="AD195:AD258" si="105">IFERROR(IF(AND(NOT(AC195=""),NOT(X195="")),AC195*X195,""),"")</f>
        <v/>
      </c>
      <c r="AE195" s="35"/>
      <c r="AF195" s="36" t="str">
        <f t="shared" ref="AF195:AF258" si="106">IFERROR(IF(AND(NOT(AE195=""),NOT(X195="")),AE195*X195,""),"")</f>
        <v/>
      </c>
      <c r="AG195" s="36" t="str">
        <f t="shared" ref="AG195:AG258" si="107">IFERROR(IF(OR(NOT(Y195=""),NOT(AE195=""),NOT(AA195=""),NOT(AC195="")),Y195+AE195+AA195+AC195,""),"")</f>
        <v/>
      </c>
      <c r="AH195" s="36" t="str">
        <f t="shared" ref="AH195:AH258" si="108">IF(SUM(Z195,AB195,AD195,AF195)&gt;0,SUM(Z195,AB195,AD195,AF195),"")</f>
        <v/>
      </c>
      <c r="AI195" s="55"/>
      <c r="AJ195" s="37"/>
      <c r="AK195" s="36">
        <v>1</v>
      </c>
      <c r="AL195" s="35"/>
      <c r="AM195" s="32" t="str">
        <f t="shared" ref="AM195:AM258" si="109">IFERROR(IF(AND(NOT(AL195=""),NOT(AK195="")),AL195*$AK195,""),"")</f>
        <v/>
      </c>
      <c r="AN195" s="35"/>
      <c r="AO195" s="32" t="str">
        <f t="shared" ref="AO195:AO258" si="110">IFERROR(IF(AND(NOT(AN195=""),NOT(AK195="")),AN195*$AK195,""),"")</f>
        <v/>
      </c>
      <c r="AP195" s="35"/>
      <c r="AQ195" s="32" t="str">
        <f t="shared" ref="AQ195:AQ258" si="111">IFERROR(IF(AND(NOT(AP195=""),NOT(AK195="")),AP195*$AK195,""),"")</f>
        <v/>
      </c>
      <c r="AR195" s="35"/>
      <c r="AS195" s="36" t="str">
        <f t="shared" ref="AS195:AS258" si="112">IFERROR(IF(AND(NOT(AR195=""),NOT(AK195="")),AR195*$AK195,""),"")</f>
        <v/>
      </c>
      <c r="AT195" s="36" t="str">
        <f t="shared" ref="AT195:AT258" si="113">IFERROR(IF(OR(NOT(AL195=""),NOT(AR195=""),NOT(AN195=""),NOT(AP195="")),AL195+AR195+AN195+AP195,""),"")</f>
        <v/>
      </c>
      <c r="AU195" s="36" t="str">
        <f t="shared" ref="AU195:AU258" si="114">IF(SUM(AM195,AS195,AO195,AQ195)&gt;0,SUM(AM195,AS195,AO195,AQ195),"")</f>
        <v/>
      </c>
      <c r="AV195" s="55"/>
      <c r="AW195" s="34"/>
      <c r="AX195" s="36">
        <v>1</v>
      </c>
      <c r="AY195" s="34"/>
      <c r="AZ195" s="32" t="str">
        <f t="shared" ref="AZ195:AZ258" si="115">IFERROR(IF(AND(NOT(AY195=""),NOT(AX195="")),AY195*$AX195,""),"")</f>
        <v/>
      </c>
      <c r="BA195" s="34"/>
      <c r="BB195" s="32" t="str">
        <f t="shared" ref="BB195:BB258" si="116">IFERROR(IF(AND(NOT(BA195=""),NOT(AX195="")),BA195*$AX195,""),"")</f>
        <v/>
      </c>
      <c r="BC195" s="34"/>
      <c r="BD195" s="32" t="str">
        <f t="shared" ref="BD195:BD258" si="117">IFERROR(IF(AND(NOT(BC195=""),NOT(AX195="")),BC195*$AX195,""),"")</f>
        <v/>
      </c>
      <c r="BE195" s="35"/>
      <c r="BF195" s="36" t="str">
        <f t="shared" ref="BF195:BF258" si="118">IFERROR(IF(AND(NOT(BE195=""),NOT(AX195="")),BE195*$AX195,""),"")</f>
        <v/>
      </c>
      <c r="BG195" s="36" t="str">
        <f t="shared" ref="BG195:BG258" si="119">IFERROR(IF(OR(NOT(AY195=""),NOT(BE195=""),NOT(BA195=""),NOT(BC195="")),AY195+BE195+BA195+BC195,""),"")</f>
        <v/>
      </c>
      <c r="BH195" s="36" t="str">
        <f t="shared" ref="BH195:BH258" si="120">IF(SUM(AZ195,BF195,BB195,BD195)&gt;0,SUM(AZ195,BF195,BB195,BD195),"")</f>
        <v/>
      </c>
      <c r="BI195" s="55"/>
      <c r="BJ195" s="34"/>
      <c r="BK195" s="36">
        <v>1</v>
      </c>
      <c r="BL195" s="34"/>
      <c r="BM195" s="32" t="str">
        <f t="shared" ref="BM195:BM258" si="121">IFERROR(IF(AND(NOT(BL195=""),NOT(BK195="")),BL195*$BK195,""),"")</f>
        <v/>
      </c>
      <c r="BN195" s="34"/>
      <c r="BO195" s="32" t="str">
        <f t="shared" ref="BO195:BO258" si="122">IFERROR(IF(AND(NOT(BN195=""),NOT(BK195="")),BN195*$BK195,""),"")</f>
        <v/>
      </c>
      <c r="BP195" s="34"/>
      <c r="BQ195" s="32" t="str">
        <f t="shared" ref="BQ195:BQ258" si="123">IFERROR(IF(AND(NOT(BP195=""),NOT(BK195="")),BP195*$BK195,""),"")</f>
        <v/>
      </c>
      <c r="BR195" s="34"/>
      <c r="BS195" s="36" t="str">
        <f t="shared" ref="BS195:BS258" si="124">IFERROR(IF(AND(NOT(BR195=""),NOT(BK195="")),BR195*$BK195,""),"")</f>
        <v/>
      </c>
      <c r="BT195" s="36" t="str">
        <f t="shared" ref="BT195:BT258" si="125">IFERROR(IF(OR(NOT(BL195=""),NOT(BR195=""),NOT(BN195=""),NOT(BP195="")),BL195+BR195+BN195+BP195,""),"")</f>
        <v/>
      </c>
      <c r="BU195" s="36" t="str">
        <f t="shared" ref="BU195:BU258" si="126">IF(SUM(BM195,BS195,BO195,BQ195)&gt;0,SUM(BM195,BS195,BO195,BQ195),"")</f>
        <v/>
      </c>
      <c r="BV195" s="55"/>
      <c r="BW195" s="36" t="str">
        <f t="shared" ref="BW195:BX258" si="127">IF(SUM(AG195,AT195,BG195,BT195)&gt;0,SUM(AG195,AT195,BG195,BT195),"")</f>
        <v/>
      </c>
      <c r="BX195" s="36" t="str">
        <f t="shared" si="127"/>
        <v/>
      </c>
      <c r="BY195" s="31"/>
      <c r="BZ195" s="38"/>
      <c r="CB195" s="120" t="e">
        <f t="shared" ca="1" si="98"/>
        <v>#VALUE!</v>
      </c>
      <c r="CC195" s="2" t="e">
        <f t="shared" ref="CC195:CC258" ca="1" si="128">IF(OR(C195="--",IFERROR(MATCH(C195,OFFSET(C$1,0,0,ROW()-1,1),0),1)&lt;&gt;1),"",1)</f>
        <v>#VALUE!</v>
      </c>
    </row>
    <row r="196" spans="1:81" s="10" customFormat="1" ht="25.15" customHeight="1" x14ac:dyDescent="0.2">
      <c r="A196" s="52" t="str">
        <f t="shared" ref="A196:A259" si="129">IFERROR(IF(D196&lt;&gt;"",A195+1,""),"")</f>
        <v/>
      </c>
      <c r="B196" s="157" t="e">
        <f t="shared" ca="1" si="99"/>
        <v>#VALUE!</v>
      </c>
      <c r="C196" s="157" t="e">
        <f t="shared" si="100"/>
        <v>#VALUE!</v>
      </c>
      <c r="D196" s="29"/>
      <c r="E196" s="155" t="str">
        <f ca="1">IFERROR(INDIRECT(ADDRESS(MATCH(D196,CatModules!C:C,0),2,1,1,"CatModules")),"")</f>
        <v/>
      </c>
      <c r="F196" s="96"/>
      <c r="G196" s="156" t="str">
        <f ca="1">IFERROR(INDIRECT(ADDRESS(MATCH(CONCATENATE(E196,"-",F196),CatInt!K:K,0),3,1,1,"CatInt")),"")</f>
        <v/>
      </c>
      <c r="H196" s="45" t="str">
        <f>IF(F196="","",VLOOKUP(F196,#REF!,2,FALSE))</f>
        <v/>
      </c>
      <c r="I196" s="29"/>
      <c r="J196" s="155" t="e">
        <f t="shared" si="101"/>
        <v>#VALUE!</v>
      </c>
      <c r="K196" s="155" t="e">
        <f t="shared" si="102"/>
        <v>#VALUE!</v>
      </c>
      <c r="L196" s="153"/>
      <c r="M196" s="53"/>
      <c r="N196" s="175">
        <v>0</v>
      </c>
      <c r="O196" s="147"/>
      <c r="P196" s="175">
        <v>0</v>
      </c>
      <c r="Q196" s="30"/>
      <c r="R196" s="149" t="str">
        <f>IFERROR(VLOOKUP(Q196,Setup!D$16:E$25,2,FALSE),"")</f>
        <v/>
      </c>
      <c r="S196" s="51" t="str">
        <f ca="1">IFERROR(IF(OR(I196="",VLOOKUP(I196,CatCostInp!$E$2:$K$88,7,FALSE)=0),"",VLOOKUP(I196,CatCostInp!$E$2:$K$88,7,FALSE)),"")</f>
        <v/>
      </c>
      <c r="T196" s="159" t="e">
        <f>VLOOKUP(U196,#REF!,2,FALSE)</f>
        <v>#REF!</v>
      </c>
      <c r="U196" s="30"/>
      <c r="V196" s="1" t="str">
        <f ca="1">IF(U196=Setup!$C$10,"Grant",IF('PSM Costs'!U196=Setup!$C$11,"Local",IF('PSM Costs'!U196=Setup!$C$12,"Other","")))</f>
        <v/>
      </c>
      <c r="W196" s="34"/>
      <c r="X196" s="36">
        <v>1</v>
      </c>
      <c r="Y196" s="33"/>
      <c r="Z196" s="36" t="str">
        <f t="shared" si="103"/>
        <v/>
      </c>
      <c r="AA196" s="35"/>
      <c r="AB196" s="32" t="str">
        <f t="shared" si="104"/>
        <v/>
      </c>
      <c r="AC196" s="35"/>
      <c r="AD196" s="32" t="str">
        <f t="shared" si="105"/>
        <v/>
      </c>
      <c r="AE196" s="35"/>
      <c r="AF196" s="36" t="str">
        <f t="shared" si="106"/>
        <v/>
      </c>
      <c r="AG196" s="36" t="str">
        <f t="shared" si="107"/>
        <v/>
      </c>
      <c r="AH196" s="36" t="str">
        <f t="shared" si="108"/>
        <v/>
      </c>
      <c r="AI196" s="55"/>
      <c r="AJ196" s="37"/>
      <c r="AK196" s="36">
        <v>1</v>
      </c>
      <c r="AL196" s="35"/>
      <c r="AM196" s="32" t="str">
        <f t="shared" si="109"/>
        <v/>
      </c>
      <c r="AN196" s="35"/>
      <c r="AO196" s="32" t="str">
        <f t="shared" si="110"/>
        <v/>
      </c>
      <c r="AP196" s="35"/>
      <c r="AQ196" s="32" t="str">
        <f t="shared" si="111"/>
        <v/>
      </c>
      <c r="AR196" s="35"/>
      <c r="AS196" s="36" t="str">
        <f t="shared" si="112"/>
        <v/>
      </c>
      <c r="AT196" s="36" t="str">
        <f t="shared" si="113"/>
        <v/>
      </c>
      <c r="AU196" s="36" t="str">
        <f t="shared" si="114"/>
        <v/>
      </c>
      <c r="AV196" s="55"/>
      <c r="AW196" s="34"/>
      <c r="AX196" s="36">
        <v>1</v>
      </c>
      <c r="AY196" s="34"/>
      <c r="AZ196" s="32" t="str">
        <f t="shared" si="115"/>
        <v/>
      </c>
      <c r="BA196" s="34"/>
      <c r="BB196" s="32" t="str">
        <f t="shared" si="116"/>
        <v/>
      </c>
      <c r="BC196" s="34"/>
      <c r="BD196" s="32" t="str">
        <f t="shared" si="117"/>
        <v/>
      </c>
      <c r="BE196" s="35"/>
      <c r="BF196" s="36" t="str">
        <f t="shared" si="118"/>
        <v/>
      </c>
      <c r="BG196" s="36" t="str">
        <f t="shared" si="119"/>
        <v/>
      </c>
      <c r="BH196" s="36" t="str">
        <f t="shared" si="120"/>
        <v/>
      </c>
      <c r="BI196" s="55"/>
      <c r="BJ196" s="34"/>
      <c r="BK196" s="36">
        <v>1</v>
      </c>
      <c r="BL196" s="34"/>
      <c r="BM196" s="32" t="str">
        <f t="shared" si="121"/>
        <v/>
      </c>
      <c r="BN196" s="34"/>
      <c r="BO196" s="32" t="str">
        <f t="shared" si="122"/>
        <v/>
      </c>
      <c r="BP196" s="34"/>
      <c r="BQ196" s="32" t="str">
        <f t="shared" si="123"/>
        <v/>
      </c>
      <c r="BR196" s="34"/>
      <c r="BS196" s="36" t="str">
        <f t="shared" si="124"/>
        <v/>
      </c>
      <c r="BT196" s="36" t="str">
        <f t="shared" si="125"/>
        <v/>
      </c>
      <c r="BU196" s="36" t="str">
        <f t="shared" si="126"/>
        <v/>
      </c>
      <c r="BV196" s="55"/>
      <c r="BW196" s="36" t="str">
        <f t="shared" si="127"/>
        <v/>
      </c>
      <c r="BX196" s="36" t="str">
        <f t="shared" si="127"/>
        <v/>
      </c>
      <c r="BY196" s="31"/>
      <c r="BZ196" s="38"/>
      <c r="CB196" s="120" t="e">
        <f t="shared" ca="1" si="98"/>
        <v>#VALUE!</v>
      </c>
      <c r="CC196" s="2" t="e">
        <f t="shared" ca="1" si="128"/>
        <v>#VALUE!</v>
      </c>
    </row>
    <row r="197" spans="1:81" s="10" customFormat="1" ht="25.15" customHeight="1" x14ac:dyDescent="0.2">
      <c r="A197" s="52" t="str">
        <f t="shared" si="129"/>
        <v/>
      </c>
      <c r="B197" s="157" t="e">
        <f t="shared" ca="1" si="99"/>
        <v>#VALUE!</v>
      </c>
      <c r="C197" s="157" t="e">
        <f t="shared" si="100"/>
        <v>#VALUE!</v>
      </c>
      <c r="D197" s="29"/>
      <c r="E197" s="155" t="str">
        <f ca="1">IFERROR(INDIRECT(ADDRESS(MATCH(D197,CatModules!C:C,0),2,1,1,"CatModules")),"")</f>
        <v/>
      </c>
      <c r="F197" s="96"/>
      <c r="G197" s="156" t="str">
        <f ca="1">IFERROR(INDIRECT(ADDRESS(MATCH(CONCATENATE(E197,"-",F197),CatInt!K:K,0),3,1,1,"CatInt")),"")</f>
        <v/>
      </c>
      <c r="H197" s="45" t="str">
        <f>IF(F197="","",VLOOKUP(F197,#REF!,2,FALSE))</f>
        <v/>
      </c>
      <c r="I197" s="29"/>
      <c r="J197" s="155" t="e">
        <f t="shared" si="101"/>
        <v>#VALUE!</v>
      </c>
      <c r="K197" s="155" t="e">
        <f t="shared" si="102"/>
        <v>#VALUE!</v>
      </c>
      <c r="L197" s="153"/>
      <c r="M197" s="53"/>
      <c r="N197" s="175">
        <v>0</v>
      </c>
      <c r="O197" s="147"/>
      <c r="P197" s="175">
        <v>0</v>
      </c>
      <c r="Q197" s="30"/>
      <c r="R197" s="149" t="str">
        <f>IFERROR(VLOOKUP(Q197,Setup!D$16:E$25,2,FALSE),"")</f>
        <v/>
      </c>
      <c r="S197" s="51" t="str">
        <f ca="1">IFERROR(IF(OR(I197="",VLOOKUP(I197,CatCostInp!$E$2:$K$88,7,FALSE)=0),"",VLOOKUP(I197,CatCostInp!$E$2:$K$88,7,FALSE)),"")</f>
        <v/>
      </c>
      <c r="T197" s="159" t="e">
        <f>VLOOKUP(U197,#REF!,2,FALSE)</f>
        <v>#REF!</v>
      </c>
      <c r="U197" s="30"/>
      <c r="V197" s="1" t="str">
        <f ca="1">IF(U197=Setup!$C$10,"Grant",IF('PSM Costs'!U197=Setup!$C$11,"Local",IF('PSM Costs'!U197=Setup!$C$12,"Other","")))</f>
        <v/>
      </c>
      <c r="W197" s="34"/>
      <c r="X197" s="36">
        <v>1</v>
      </c>
      <c r="Y197" s="33"/>
      <c r="Z197" s="36" t="str">
        <f t="shared" si="103"/>
        <v/>
      </c>
      <c r="AA197" s="35"/>
      <c r="AB197" s="32" t="str">
        <f t="shared" si="104"/>
        <v/>
      </c>
      <c r="AC197" s="35"/>
      <c r="AD197" s="32" t="str">
        <f t="shared" si="105"/>
        <v/>
      </c>
      <c r="AE197" s="35"/>
      <c r="AF197" s="36" t="str">
        <f t="shared" si="106"/>
        <v/>
      </c>
      <c r="AG197" s="36" t="str">
        <f t="shared" si="107"/>
        <v/>
      </c>
      <c r="AH197" s="36" t="str">
        <f t="shared" si="108"/>
        <v/>
      </c>
      <c r="AI197" s="55"/>
      <c r="AJ197" s="37"/>
      <c r="AK197" s="36">
        <v>1</v>
      </c>
      <c r="AL197" s="35"/>
      <c r="AM197" s="32" t="str">
        <f t="shared" si="109"/>
        <v/>
      </c>
      <c r="AN197" s="35"/>
      <c r="AO197" s="32" t="str">
        <f t="shared" si="110"/>
        <v/>
      </c>
      <c r="AP197" s="35"/>
      <c r="AQ197" s="32" t="str">
        <f t="shared" si="111"/>
        <v/>
      </c>
      <c r="AR197" s="35"/>
      <c r="AS197" s="36" t="str">
        <f t="shared" si="112"/>
        <v/>
      </c>
      <c r="AT197" s="36" t="str">
        <f t="shared" si="113"/>
        <v/>
      </c>
      <c r="AU197" s="36" t="str">
        <f t="shared" si="114"/>
        <v/>
      </c>
      <c r="AV197" s="55"/>
      <c r="AW197" s="34"/>
      <c r="AX197" s="36">
        <v>1</v>
      </c>
      <c r="AY197" s="34"/>
      <c r="AZ197" s="32" t="str">
        <f t="shared" si="115"/>
        <v/>
      </c>
      <c r="BA197" s="34"/>
      <c r="BB197" s="32" t="str">
        <f t="shared" si="116"/>
        <v/>
      </c>
      <c r="BC197" s="34"/>
      <c r="BD197" s="32" t="str">
        <f t="shared" si="117"/>
        <v/>
      </c>
      <c r="BE197" s="35"/>
      <c r="BF197" s="36" t="str">
        <f t="shared" si="118"/>
        <v/>
      </c>
      <c r="BG197" s="36" t="str">
        <f t="shared" si="119"/>
        <v/>
      </c>
      <c r="BH197" s="36" t="str">
        <f t="shared" si="120"/>
        <v/>
      </c>
      <c r="BI197" s="55"/>
      <c r="BJ197" s="34"/>
      <c r="BK197" s="36">
        <v>1</v>
      </c>
      <c r="BL197" s="34"/>
      <c r="BM197" s="32" t="str">
        <f t="shared" si="121"/>
        <v/>
      </c>
      <c r="BN197" s="34"/>
      <c r="BO197" s="32" t="str">
        <f t="shared" si="122"/>
        <v/>
      </c>
      <c r="BP197" s="34"/>
      <c r="BQ197" s="32" t="str">
        <f t="shared" si="123"/>
        <v/>
      </c>
      <c r="BR197" s="34"/>
      <c r="BS197" s="36" t="str">
        <f t="shared" si="124"/>
        <v/>
      </c>
      <c r="BT197" s="36" t="str">
        <f t="shared" si="125"/>
        <v/>
      </c>
      <c r="BU197" s="36" t="str">
        <f t="shared" si="126"/>
        <v/>
      </c>
      <c r="BV197" s="55"/>
      <c r="BW197" s="36" t="str">
        <f t="shared" si="127"/>
        <v/>
      </c>
      <c r="BX197" s="36" t="str">
        <f t="shared" si="127"/>
        <v/>
      </c>
      <c r="BY197" s="31"/>
      <c r="BZ197" s="38"/>
      <c r="CB197" s="120" t="e">
        <f t="shared" ca="1" si="98"/>
        <v>#VALUE!</v>
      </c>
      <c r="CC197" s="2" t="e">
        <f t="shared" ca="1" si="128"/>
        <v>#VALUE!</v>
      </c>
    </row>
    <row r="198" spans="1:81" s="10" customFormat="1" ht="25.15" customHeight="1" x14ac:dyDescent="0.2">
      <c r="A198" s="52" t="str">
        <f t="shared" si="129"/>
        <v/>
      </c>
      <c r="B198" s="157" t="e">
        <f t="shared" ca="1" si="99"/>
        <v>#VALUE!</v>
      </c>
      <c r="C198" s="157" t="e">
        <f t="shared" si="100"/>
        <v>#VALUE!</v>
      </c>
      <c r="D198" s="29"/>
      <c r="E198" s="155" t="str">
        <f ca="1">IFERROR(INDIRECT(ADDRESS(MATCH(D198,CatModules!C:C,0),2,1,1,"CatModules")),"")</f>
        <v/>
      </c>
      <c r="F198" s="96"/>
      <c r="G198" s="156" t="str">
        <f ca="1">IFERROR(INDIRECT(ADDRESS(MATCH(CONCATENATE(E198,"-",F198),CatInt!K:K,0),3,1,1,"CatInt")),"")</f>
        <v/>
      </c>
      <c r="H198" s="45" t="str">
        <f>IF(F198="","",VLOOKUP(F198,#REF!,2,FALSE))</f>
        <v/>
      </c>
      <c r="I198" s="29"/>
      <c r="J198" s="155" t="e">
        <f t="shared" si="101"/>
        <v>#VALUE!</v>
      </c>
      <c r="K198" s="155" t="e">
        <f t="shared" si="102"/>
        <v>#VALUE!</v>
      </c>
      <c r="L198" s="153"/>
      <c r="M198" s="53"/>
      <c r="N198" s="175">
        <v>0</v>
      </c>
      <c r="O198" s="147"/>
      <c r="P198" s="175">
        <v>0</v>
      </c>
      <c r="Q198" s="30"/>
      <c r="R198" s="149" t="str">
        <f>IFERROR(VLOOKUP(Q198,Setup!D$16:E$25,2,FALSE),"")</f>
        <v/>
      </c>
      <c r="S198" s="51" t="str">
        <f ca="1">IFERROR(IF(OR(I198="",VLOOKUP(I198,CatCostInp!$E$2:$K$88,7,FALSE)=0),"",VLOOKUP(I198,CatCostInp!$E$2:$K$88,7,FALSE)),"")</f>
        <v/>
      </c>
      <c r="T198" s="159" t="e">
        <f>VLOOKUP(U198,#REF!,2,FALSE)</f>
        <v>#REF!</v>
      </c>
      <c r="U198" s="30"/>
      <c r="V198" s="1" t="str">
        <f ca="1">IF(U198=Setup!$C$10,"Grant",IF('PSM Costs'!U198=Setup!$C$11,"Local",IF('PSM Costs'!U198=Setup!$C$12,"Other","")))</f>
        <v/>
      </c>
      <c r="W198" s="34"/>
      <c r="X198" s="36">
        <v>1</v>
      </c>
      <c r="Y198" s="33"/>
      <c r="Z198" s="36" t="str">
        <f t="shared" si="103"/>
        <v/>
      </c>
      <c r="AA198" s="35"/>
      <c r="AB198" s="32" t="str">
        <f t="shared" si="104"/>
        <v/>
      </c>
      <c r="AC198" s="35"/>
      <c r="AD198" s="32" t="str">
        <f t="shared" si="105"/>
        <v/>
      </c>
      <c r="AE198" s="35"/>
      <c r="AF198" s="36" t="str">
        <f t="shared" si="106"/>
        <v/>
      </c>
      <c r="AG198" s="36" t="str">
        <f t="shared" si="107"/>
        <v/>
      </c>
      <c r="AH198" s="36" t="str">
        <f t="shared" si="108"/>
        <v/>
      </c>
      <c r="AI198" s="55"/>
      <c r="AJ198" s="37"/>
      <c r="AK198" s="36">
        <v>1</v>
      </c>
      <c r="AL198" s="35"/>
      <c r="AM198" s="32" t="str">
        <f t="shared" si="109"/>
        <v/>
      </c>
      <c r="AN198" s="35"/>
      <c r="AO198" s="32" t="str">
        <f t="shared" si="110"/>
        <v/>
      </c>
      <c r="AP198" s="35"/>
      <c r="AQ198" s="32" t="str">
        <f t="shared" si="111"/>
        <v/>
      </c>
      <c r="AR198" s="35"/>
      <c r="AS198" s="36" t="str">
        <f t="shared" si="112"/>
        <v/>
      </c>
      <c r="AT198" s="36" t="str">
        <f t="shared" si="113"/>
        <v/>
      </c>
      <c r="AU198" s="36" t="str">
        <f t="shared" si="114"/>
        <v/>
      </c>
      <c r="AV198" s="55"/>
      <c r="AW198" s="34"/>
      <c r="AX198" s="36">
        <v>1</v>
      </c>
      <c r="AY198" s="34"/>
      <c r="AZ198" s="32" t="str">
        <f t="shared" si="115"/>
        <v/>
      </c>
      <c r="BA198" s="34"/>
      <c r="BB198" s="32" t="str">
        <f t="shared" si="116"/>
        <v/>
      </c>
      <c r="BC198" s="34"/>
      <c r="BD198" s="32" t="str">
        <f t="shared" si="117"/>
        <v/>
      </c>
      <c r="BE198" s="35"/>
      <c r="BF198" s="36" t="str">
        <f t="shared" si="118"/>
        <v/>
      </c>
      <c r="BG198" s="36" t="str">
        <f t="shared" si="119"/>
        <v/>
      </c>
      <c r="BH198" s="36" t="str">
        <f t="shared" si="120"/>
        <v/>
      </c>
      <c r="BI198" s="55"/>
      <c r="BJ198" s="34"/>
      <c r="BK198" s="36">
        <v>1</v>
      </c>
      <c r="BL198" s="34"/>
      <c r="BM198" s="32" t="str">
        <f t="shared" si="121"/>
        <v/>
      </c>
      <c r="BN198" s="34"/>
      <c r="BO198" s="32" t="str">
        <f t="shared" si="122"/>
        <v/>
      </c>
      <c r="BP198" s="34"/>
      <c r="BQ198" s="32" t="str">
        <f t="shared" si="123"/>
        <v/>
      </c>
      <c r="BR198" s="34"/>
      <c r="BS198" s="36" t="str">
        <f t="shared" si="124"/>
        <v/>
      </c>
      <c r="BT198" s="36" t="str">
        <f t="shared" si="125"/>
        <v/>
      </c>
      <c r="BU198" s="36" t="str">
        <f t="shared" si="126"/>
        <v/>
      </c>
      <c r="BV198" s="55"/>
      <c r="BW198" s="36" t="str">
        <f t="shared" si="127"/>
        <v/>
      </c>
      <c r="BX198" s="36" t="str">
        <f t="shared" si="127"/>
        <v/>
      </c>
      <c r="BY198" s="31"/>
      <c r="BZ198" s="38"/>
      <c r="CB198" s="120" t="e">
        <f t="shared" ca="1" si="98"/>
        <v>#VALUE!</v>
      </c>
      <c r="CC198" s="2" t="e">
        <f t="shared" ca="1" si="128"/>
        <v>#VALUE!</v>
      </c>
    </row>
    <row r="199" spans="1:81" s="10" customFormat="1" ht="25.15" customHeight="1" x14ac:dyDescent="0.2">
      <c r="A199" s="52" t="str">
        <f t="shared" si="129"/>
        <v/>
      </c>
      <c r="B199" s="157" t="e">
        <f t="shared" ca="1" si="99"/>
        <v>#VALUE!</v>
      </c>
      <c r="C199" s="157" t="e">
        <f t="shared" si="100"/>
        <v>#VALUE!</v>
      </c>
      <c r="D199" s="29"/>
      <c r="E199" s="155" t="str">
        <f ca="1">IFERROR(INDIRECT(ADDRESS(MATCH(D199,CatModules!C:C,0),2,1,1,"CatModules")),"")</f>
        <v/>
      </c>
      <c r="F199" s="96"/>
      <c r="G199" s="156" t="str">
        <f ca="1">IFERROR(INDIRECT(ADDRESS(MATCH(CONCATENATE(E199,"-",F199),CatInt!K:K,0),3,1,1,"CatInt")),"")</f>
        <v/>
      </c>
      <c r="H199" s="45" t="str">
        <f>IF(F199="","",VLOOKUP(F199,#REF!,2,FALSE))</f>
        <v/>
      </c>
      <c r="I199" s="29"/>
      <c r="J199" s="155" t="e">
        <f t="shared" si="101"/>
        <v>#VALUE!</v>
      </c>
      <c r="K199" s="155" t="e">
        <f t="shared" si="102"/>
        <v>#VALUE!</v>
      </c>
      <c r="L199" s="153"/>
      <c r="M199" s="53"/>
      <c r="N199" s="175">
        <v>0</v>
      </c>
      <c r="O199" s="147"/>
      <c r="P199" s="175">
        <v>0</v>
      </c>
      <c r="Q199" s="30"/>
      <c r="R199" s="149" t="str">
        <f>IFERROR(VLOOKUP(Q199,Setup!D$16:E$25,2,FALSE),"")</f>
        <v/>
      </c>
      <c r="S199" s="51" t="str">
        <f ca="1">IFERROR(IF(OR(I199="",VLOOKUP(I199,CatCostInp!$E$2:$K$88,7,FALSE)=0),"",VLOOKUP(I199,CatCostInp!$E$2:$K$88,7,FALSE)),"")</f>
        <v/>
      </c>
      <c r="T199" s="159" t="e">
        <f>VLOOKUP(U199,#REF!,2,FALSE)</f>
        <v>#REF!</v>
      </c>
      <c r="U199" s="30"/>
      <c r="V199" s="1" t="str">
        <f ca="1">IF(U199=Setup!$C$10,"Grant",IF('PSM Costs'!U199=Setup!$C$11,"Local",IF('PSM Costs'!U199=Setup!$C$12,"Other","")))</f>
        <v/>
      </c>
      <c r="W199" s="34"/>
      <c r="X199" s="36">
        <v>1</v>
      </c>
      <c r="Y199" s="33"/>
      <c r="Z199" s="36" t="str">
        <f t="shared" si="103"/>
        <v/>
      </c>
      <c r="AA199" s="35"/>
      <c r="AB199" s="32" t="str">
        <f t="shared" si="104"/>
        <v/>
      </c>
      <c r="AC199" s="35"/>
      <c r="AD199" s="32" t="str">
        <f t="shared" si="105"/>
        <v/>
      </c>
      <c r="AE199" s="35"/>
      <c r="AF199" s="36" t="str">
        <f t="shared" si="106"/>
        <v/>
      </c>
      <c r="AG199" s="36" t="str">
        <f t="shared" si="107"/>
        <v/>
      </c>
      <c r="AH199" s="36" t="str">
        <f t="shared" si="108"/>
        <v/>
      </c>
      <c r="AI199" s="55"/>
      <c r="AJ199" s="37"/>
      <c r="AK199" s="36">
        <v>1</v>
      </c>
      <c r="AL199" s="35"/>
      <c r="AM199" s="32" t="str">
        <f t="shared" si="109"/>
        <v/>
      </c>
      <c r="AN199" s="35"/>
      <c r="AO199" s="32" t="str">
        <f t="shared" si="110"/>
        <v/>
      </c>
      <c r="AP199" s="35"/>
      <c r="AQ199" s="32" t="str">
        <f t="shared" si="111"/>
        <v/>
      </c>
      <c r="AR199" s="35"/>
      <c r="AS199" s="36" t="str">
        <f t="shared" si="112"/>
        <v/>
      </c>
      <c r="AT199" s="36" t="str">
        <f t="shared" si="113"/>
        <v/>
      </c>
      <c r="AU199" s="36" t="str">
        <f t="shared" si="114"/>
        <v/>
      </c>
      <c r="AV199" s="55"/>
      <c r="AW199" s="34"/>
      <c r="AX199" s="36">
        <v>1</v>
      </c>
      <c r="AY199" s="34"/>
      <c r="AZ199" s="32" t="str">
        <f t="shared" si="115"/>
        <v/>
      </c>
      <c r="BA199" s="34"/>
      <c r="BB199" s="32" t="str">
        <f t="shared" si="116"/>
        <v/>
      </c>
      <c r="BC199" s="34"/>
      <c r="BD199" s="32" t="str">
        <f t="shared" si="117"/>
        <v/>
      </c>
      <c r="BE199" s="35"/>
      <c r="BF199" s="36" t="str">
        <f t="shared" si="118"/>
        <v/>
      </c>
      <c r="BG199" s="36" t="str">
        <f t="shared" si="119"/>
        <v/>
      </c>
      <c r="BH199" s="36" t="str">
        <f t="shared" si="120"/>
        <v/>
      </c>
      <c r="BI199" s="55"/>
      <c r="BJ199" s="34"/>
      <c r="BK199" s="36">
        <v>1</v>
      </c>
      <c r="BL199" s="34"/>
      <c r="BM199" s="32" t="str">
        <f t="shared" si="121"/>
        <v/>
      </c>
      <c r="BN199" s="34"/>
      <c r="BO199" s="32" t="str">
        <f t="shared" si="122"/>
        <v/>
      </c>
      <c r="BP199" s="34"/>
      <c r="BQ199" s="32" t="str">
        <f t="shared" si="123"/>
        <v/>
      </c>
      <c r="BR199" s="34"/>
      <c r="BS199" s="36" t="str">
        <f t="shared" si="124"/>
        <v/>
      </c>
      <c r="BT199" s="36" t="str">
        <f t="shared" si="125"/>
        <v/>
      </c>
      <c r="BU199" s="36" t="str">
        <f t="shared" si="126"/>
        <v/>
      </c>
      <c r="BV199" s="55"/>
      <c r="BW199" s="36" t="str">
        <f t="shared" si="127"/>
        <v/>
      </c>
      <c r="BX199" s="36" t="str">
        <f t="shared" si="127"/>
        <v/>
      </c>
      <c r="BY199" s="31"/>
      <c r="BZ199" s="38"/>
      <c r="CB199" s="120" t="e">
        <f t="shared" ca="1" si="98"/>
        <v>#VALUE!</v>
      </c>
      <c r="CC199" s="2" t="e">
        <f t="shared" ca="1" si="128"/>
        <v>#VALUE!</v>
      </c>
    </row>
    <row r="200" spans="1:81" s="10" customFormat="1" ht="25.15" customHeight="1" x14ac:dyDescent="0.2">
      <c r="A200" s="52" t="str">
        <f t="shared" si="129"/>
        <v/>
      </c>
      <c r="B200" s="157" t="e">
        <f t="shared" ca="1" si="99"/>
        <v>#VALUE!</v>
      </c>
      <c r="C200" s="157" t="e">
        <f t="shared" si="100"/>
        <v>#VALUE!</v>
      </c>
      <c r="D200" s="29"/>
      <c r="E200" s="155" t="str">
        <f ca="1">IFERROR(INDIRECT(ADDRESS(MATCH(D200,CatModules!C:C,0),2,1,1,"CatModules")),"")</f>
        <v/>
      </c>
      <c r="F200" s="96"/>
      <c r="G200" s="156" t="str">
        <f ca="1">IFERROR(INDIRECT(ADDRESS(MATCH(CONCATENATE(E200,"-",F200),CatInt!K:K,0),3,1,1,"CatInt")),"")</f>
        <v/>
      </c>
      <c r="H200" s="45" t="str">
        <f>IF(F200="","",VLOOKUP(F200,#REF!,2,FALSE))</f>
        <v/>
      </c>
      <c r="I200" s="29"/>
      <c r="J200" s="155" t="e">
        <f t="shared" si="101"/>
        <v>#VALUE!</v>
      </c>
      <c r="K200" s="155" t="e">
        <f t="shared" si="102"/>
        <v>#VALUE!</v>
      </c>
      <c r="L200" s="153"/>
      <c r="M200" s="53"/>
      <c r="N200" s="175">
        <v>0</v>
      </c>
      <c r="O200" s="147"/>
      <c r="P200" s="175">
        <v>0</v>
      </c>
      <c r="Q200" s="30"/>
      <c r="R200" s="149" t="str">
        <f>IFERROR(VLOOKUP(Q200,Setup!D$16:E$25,2,FALSE),"")</f>
        <v/>
      </c>
      <c r="S200" s="51" t="str">
        <f ca="1">IFERROR(IF(OR(I200="",VLOOKUP(I200,CatCostInp!$E$2:$K$88,7,FALSE)=0),"",VLOOKUP(I200,CatCostInp!$E$2:$K$88,7,FALSE)),"")</f>
        <v/>
      </c>
      <c r="T200" s="159" t="e">
        <f>VLOOKUP(U200,#REF!,2,FALSE)</f>
        <v>#REF!</v>
      </c>
      <c r="U200" s="30"/>
      <c r="V200" s="1" t="str">
        <f ca="1">IF(U200=Setup!$C$10,"Grant",IF('PSM Costs'!U200=Setup!$C$11,"Local",IF('PSM Costs'!U200=Setup!$C$12,"Other","")))</f>
        <v/>
      </c>
      <c r="W200" s="34"/>
      <c r="X200" s="36">
        <v>1</v>
      </c>
      <c r="Y200" s="33"/>
      <c r="Z200" s="36" t="str">
        <f t="shared" si="103"/>
        <v/>
      </c>
      <c r="AA200" s="35"/>
      <c r="AB200" s="32" t="str">
        <f t="shared" si="104"/>
        <v/>
      </c>
      <c r="AC200" s="35"/>
      <c r="AD200" s="32" t="str">
        <f t="shared" si="105"/>
        <v/>
      </c>
      <c r="AE200" s="35"/>
      <c r="AF200" s="36" t="str">
        <f t="shared" si="106"/>
        <v/>
      </c>
      <c r="AG200" s="36" t="str">
        <f t="shared" si="107"/>
        <v/>
      </c>
      <c r="AH200" s="36" t="str">
        <f t="shared" si="108"/>
        <v/>
      </c>
      <c r="AI200" s="55"/>
      <c r="AJ200" s="37"/>
      <c r="AK200" s="36">
        <v>1</v>
      </c>
      <c r="AL200" s="35"/>
      <c r="AM200" s="32" t="str">
        <f t="shared" si="109"/>
        <v/>
      </c>
      <c r="AN200" s="35"/>
      <c r="AO200" s="32" t="str">
        <f t="shared" si="110"/>
        <v/>
      </c>
      <c r="AP200" s="35"/>
      <c r="AQ200" s="32" t="str">
        <f t="shared" si="111"/>
        <v/>
      </c>
      <c r="AR200" s="35"/>
      <c r="AS200" s="36" t="str">
        <f t="shared" si="112"/>
        <v/>
      </c>
      <c r="AT200" s="36" t="str">
        <f t="shared" si="113"/>
        <v/>
      </c>
      <c r="AU200" s="36" t="str">
        <f t="shared" si="114"/>
        <v/>
      </c>
      <c r="AV200" s="55"/>
      <c r="AW200" s="34"/>
      <c r="AX200" s="36">
        <v>1</v>
      </c>
      <c r="AY200" s="34"/>
      <c r="AZ200" s="32" t="str">
        <f t="shared" si="115"/>
        <v/>
      </c>
      <c r="BA200" s="34"/>
      <c r="BB200" s="32" t="str">
        <f t="shared" si="116"/>
        <v/>
      </c>
      <c r="BC200" s="34"/>
      <c r="BD200" s="32" t="str">
        <f t="shared" si="117"/>
        <v/>
      </c>
      <c r="BE200" s="35"/>
      <c r="BF200" s="36" t="str">
        <f t="shared" si="118"/>
        <v/>
      </c>
      <c r="BG200" s="36" t="str">
        <f t="shared" si="119"/>
        <v/>
      </c>
      <c r="BH200" s="36" t="str">
        <f t="shared" si="120"/>
        <v/>
      </c>
      <c r="BI200" s="55"/>
      <c r="BJ200" s="34"/>
      <c r="BK200" s="36">
        <v>1</v>
      </c>
      <c r="BL200" s="34"/>
      <c r="BM200" s="32" t="str">
        <f t="shared" si="121"/>
        <v/>
      </c>
      <c r="BN200" s="34"/>
      <c r="BO200" s="32" t="str">
        <f t="shared" si="122"/>
        <v/>
      </c>
      <c r="BP200" s="34"/>
      <c r="BQ200" s="32" t="str">
        <f t="shared" si="123"/>
        <v/>
      </c>
      <c r="BR200" s="34"/>
      <c r="BS200" s="36" t="str">
        <f t="shared" si="124"/>
        <v/>
      </c>
      <c r="BT200" s="36" t="str">
        <f t="shared" si="125"/>
        <v/>
      </c>
      <c r="BU200" s="36" t="str">
        <f t="shared" si="126"/>
        <v/>
      </c>
      <c r="BV200" s="55"/>
      <c r="BW200" s="36" t="str">
        <f t="shared" si="127"/>
        <v/>
      </c>
      <c r="BX200" s="36" t="str">
        <f t="shared" si="127"/>
        <v/>
      </c>
      <c r="BY200" s="31"/>
      <c r="BZ200" s="38"/>
      <c r="CB200" s="120" t="e">
        <f t="shared" ca="1" si="98"/>
        <v>#VALUE!</v>
      </c>
      <c r="CC200" s="2" t="e">
        <f t="shared" ca="1" si="128"/>
        <v>#VALUE!</v>
      </c>
    </row>
    <row r="201" spans="1:81" s="10" customFormat="1" ht="25.15" customHeight="1" x14ac:dyDescent="0.2">
      <c r="A201" s="52" t="str">
        <f t="shared" si="129"/>
        <v/>
      </c>
      <c r="B201" s="157" t="e">
        <f t="shared" ca="1" si="99"/>
        <v>#VALUE!</v>
      </c>
      <c r="C201" s="157" t="e">
        <f t="shared" si="100"/>
        <v>#VALUE!</v>
      </c>
      <c r="D201" s="29"/>
      <c r="E201" s="155" t="str">
        <f ca="1">IFERROR(INDIRECT(ADDRESS(MATCH(D201,CatModules!C:C,0),2,1,1,"CatModules")),"")</f>
        <v/>
      </c>
      <c r="F201" s="96"/>
      <c r="G201" s="156" t="str">
        <f ca="1">IFERROR(INDIRECT(ADDRESS(MATCH(CONCATENATE(E201,"-",F201),CatInt!K:K,0),3,1,1,"CatInt")),"")</f>
        <v/>
      </c>
      <c r="H201" s="45" t="str">
        <f>IF(F201="","",VLOOKUP(F201,#REF!,2,FALSE))</f>
        <v/>
      </c>
      <c r="I201" s="29"/>
      <c r="J201" s="155" t="e">
        <f t="shared" si="101"/>
        <v>#VALUE!</v>
      </c>
      <c r="K201" s="155" t="e">
        <f t="shared" si="102"/>
        <v>#VALUE!</v>
      </c>
      <c r="L201" s="153"/>
      <c r="M201" s="53"/>
      <c r="N201" s="175">
        <v>0</v>
      </c>
      <c r="O201" s="147"/>
      <c r="P201" s="175">
        <v>0</v>
      </c>
      <c r="Q201" s="30"/>
      <c r="R201" s="149" t="str">
        <f>IFERROR(VLOOKUP(Q201,Setup!D$16:E$25,2,FALSE),"")</f>
        <v/>
      </c>
      <c r="S201" s="51" t="str">
        <f ca="1">IFERROR(IF(OR(I201="",VLOOKUP(I201,CatCostInp!$E$2:$K$88,7,FALSE)=0),"",VLOOKUP(I201,CatCostInp!$E$2:$K$88,7,FALSE)),"")</f>
        <v/>
      </c>
      <c r="T201" s="159" t="e">
        <f>VLOOKUP(U201,#REF!,2,FALSE)</f>
        <v>#REF!</v>
      </c>
      <c r="U201" s="30"/>
      <c r="V201" s="1" t="str">
        <f ca="1">IF(U201=Setup!$C$10,"Grant",IF('PSM Costs'!U201=Setup!$C$11,"Local",IF('PSM Costs'!U201=Setup!$C$12,"Other","")))</f>
        <v/>
      </c>
      <c r="W201" s="34"/>
      <c r="X201" s="36">
        <v>1</v>
      </c>
      <c r="Y201" s="33"/>
      <c r="Z201" s="36" t="str">
        <f t="shared" si="103"/>
        <v/>
      </c>
      <c r="AA201" s="35"/>
      <c r="AB201" s="32" t="str">
        <f t="shared" si="104"/>
        <v/>
      </c>
      <c r="AC201" s="35"/>
      <c r="AD201" s="32" t="str">
        <f t="shared" si="105"/>
        <v/>
      </c>
      <c r="AE201" s="35"/>
      <c r="AF201" s="36" t="str">
        <f t="shared" si="106"/>
        <v/>
      </c>
      <c r="AG201" s="36" t="str">
        <f t="shared" si="107"/>
        <v/>
      </c>
      <c r="AH201" s="36" t="str">
        <f t="shared" si="108"/>
        <v/>
      </c>
      <c r="AI201" s="55"/>
      <c r="AJ201" s="37"/>
      <c r="AK201" s="36">
        <v>1</v>
      </c>
      <c r="AL201" s="35"/>
      <c r="AM201" s="32" t="str">
        <f t="shared" si="109"/>
        <v/>
      </c>
      <c r="AN201" s="35"/>
      <c r="AO201" s="32" t="str">
        <f t="shared" si="110"/>
        <v/>
      </c>
      <c r="AP201" s="35"/>
      <c r="AQ201" s="32" t="str">
        <f t="shared" si="111"/>
        <v/>
      </c>
      <c r="AR201" s="35"/>
      <c r="AS201" s="36" t="str">
        <f t="shared" si="112"/>
        <v/>
      </c>
      <c r="AT201" s="36" t="str">
        <f t="shared" si="113"/>
        <v/>
      </c>
      <c r="AU201" s="36" t="str">
        <f t="shared" si="114"/>
        <v/>
      </c>
      <c r="AV201" s="55"/>
      <c r="AW201" s="34"/>
      <c r="AX201" s="36">
        <v>1</v>
      </c>
      <c r="AY201" s="34"/>
      <c r="AZ201" s="32" t="str">
        <f t="shared" si="115"/>
        <v/>
      </c>
      <c r="BA201" s="34"/>
      <c r="BB201" s="32" t="str">
        <f t="shared" si="116"/>
        <v/>
      </c>
      <c r="BC201" s="34"/>
      <c r="BD201" s="32" t="str">
        <f t="shared" si="117"/>
        <v/>
      </c>
      <c r="BE201" s="35"/>
      <c r="BF201" s="36" t="str">
        <f t="shared" si="118"/>
        <v/>
      </c>
      <c r="BG201" s="36" t="str">
        <f t="shared" si="119"/>
        <v/>
      </c>
      <c r="BH201" s="36" t="str">
        <f t="shared" si="120"/>
        <v/>
      </c>
      <c r="BI201" s="55"/>
      <c r="BJ201" s="34"/>
      <c r="BK201" s="36">
        <v>1</v>
      </c>
      <c r="BL201" s="34"/>
      <c r="BM201" s="32" t="str">
        <f t="shared" si="121"/>
        <v/>
      </c>
      <c r="BN201" s="34"/>
      <c r="BO201" s="32" t="str">
        <f t="shared" si="122"/>
        <v/>
      </c>
      <c r="BP201" s="34"/>
      <c r="BQ201" s="32" t="str">
        <f t="shared" si="123"/>
        <v/>
      </c>
      <c r="BR201" s="34"/>
      <c r="BS201" s="36" t="str">
        <f t="shared" si="124"/>
        <v/>
      </c>
      <c r="BT201" s="36" t="str">
        <f t="shared" si="125"/>
        <v/>
      </c>
      <c r="BU201" s="36" t="str">
        <f t="shared" si="126"/>
        <v/>
      </c>
      <c r="BV201" s="55"/>
      <c r="BW201" s="36" t="str">
        <f t="shared" si="127"/>
        <v/>
      </c>
      <c r="BX201" s="36" t="str">
        <f t="shared" si="127"/>
        <v/>
      </c>
      <c r="BY201" s="31"/>
      <c r="BZ201" s="38"/>
      <c r="CB201" s="120" t="e">
        <f t="shared" ca="1" si="98"/>
        <v>#VALUE!</v>
      </c>
      <c r="CC201" s="2" t="e">
        <f t="shared" ca="1" si="128"/>
        <v>#VALUE!</v>
      </c>
    </row>
    <row r="202" spans="1:81" s="10" customFormat="1" ht="25.15" customHeight="1" x14ac:dyDescent="0.2">
      <c r="A202" s="52" t="str">
        <f t="shared" si="129"/>
        <v/>
      </c>
      <c r="B202" s="157" t="e">
        <f t="shared" ca="1" si="99"/>
        <v>#VALUE!</v>
      </c>
      <c r="C202" s="157" t="e">
        <f t="shared" si="100"/>
        <v>#VALUE!</v>
      </c>
      <c r="D202" s="29"/>
      <c r="E202" s="155" t="str">
        <f ca="1">IFERROR(INDIRECT(ADDRESS(MATCH(D202,CatModules!C:C,0),2,1,1,"CatModules")),"")</f>
        <v/>
      </c>
      <c r="F202" s="96"/>
      <c r="G202" s="156" t="str">
        <f ca="1">IFERROR(INDIRECT(ADDRESS(MATCH(CONCATENATE(E202,"-",F202),CatInt!K:K,0),3,1,1,"CatInt")),"")</f>
        <v/>
      </c>
      <c r="H202" s="45" t="str">
        <f>IF(F202="","",VLOOKUP(F202,#REF!,2,FALSE))</f>
        <v/>
      </c>
      <c r="I202" s="29"/>
      <c r="J202" s="155" t="e">
        <f t="shared" si="101"/>
        <v>#VALUE!</v>
      </c>
      <c r="K202" s="155" t="e">
        <f t="shared" si="102"/>
        <v>#VALUE!</v>
      </c>
      <c r="L202" s="153"/>
      <c r="M202" s="53"/>
      <c r="N202" s="175">
        <v>0</v>
      </c>
      <c r="O202" s="147"/>
      <c r="P202" s="175">
        <v>0</v>
      </c>
      <c r="Q202" s="30"/>
      <c r="R202" s="149" t="str">
        <f>IFERROR(VLOOKUP(Q202,Setup!D$16:E$25,2,FALSE),"")</f>
        <v/>
      </c>
      <c r="S202" s="51" t="str">
        <f ca="1">IFERROR(IF(OR(I202="",VLOOKUP(I202,CatCostInp!$E$2:$K$88,7,FALSE)=0),"",VLOOKUP(I202,CatCostInp!$E$2:$K$88,7,FALSE)),"")</f>
        <v/>
      </c>
      <c r="T202" s="159" t="e">
        <f>VLOOKUP(U202,#REF!,2,FALSE)</f>
        <v>#REF!</v>
      </c>
      <c r="U202" s="30"/>
      <c r="V202" s="1" t="str">
        <f ca="1">IF(U202=Setup!$C$10,"Grant",IF('PSM Costs'!U202=Setup!$C$11,"Local",IF('PSM Costs'!U202=Setup!$C$12,"Other","")))</f>
        <v/>
      </c>
      <c r="W202" s="34"/>
      <c r="X202" s="36">
        <v>1</v>
      </c>
      <c r="Y202" s="33"/>
      <c r="Z202" s="36" t="str">
        <f t="shared" si="103"/>
        <v/>
      </c>
      <c r="AA202" s="35"/>
      <c r="AB202" s="32" t="str">
        <f t="shared" si="104"/>
        <v/>
      </c>
      <c r="AC202" s="35"/>
      <c r="AD202" s="32" t="str">
        <f t="shared" si="105"/>
        <v/>
      </c>
      <c r="AE202" s="35"/>
      <c r="AF202" s="36" t="str">
        <f t="shared" si="106"/>
        <v/>
      </c>
      <c r="AG202" s="36" t="str">
        <f t="shared" si="107"/>
        <v/>
      </c>
      <c r="AH202" s="36" t="str">
        <f t="shared" si="108"/>
        <v/>
      </c>
      <c r="AI202" s="55"/>
      <c r="AJ202" s="37"/>
      <c r="AK202" s="36">
        <v>1</v>
      </c>
      <c r="AL202" s="35"/>
      <c r="AM202" s="32" t="str">
        <f t="shared" si="109"/>
        <v/>
      </c>
      <c r="AN202" s="35"/>
      <c r="AO202" s="32" t="str">
        <f t="shared" si="110"/>
        <v/>
      </c>
      <c r="AP202" s="35"/>
      <c r="AQ202" s="32" t="str">
        <f t="shared" si="111"/>
        <v/>
      </c>
      <c r="AR202" s="35"/>
      <c r="AS202" s="36" t="str">
        <f t="shared" si="112"/>
        <v/>
      </c>
      <c r="AT202" s="36" t="str">
        <f t="shared" si="113"/>
        <v/>
      </c>
      <c r="AU202" s="36" t="str">
        <f t="shared" si="114"/>
        <v/>
      </c>
      <c r="AV202" s="55"/>
      <c r="AW202" s="34"/>
      <c r="AX202" s="36">
        <v>1</v>
      </c>
      <c r="AY202" s="34"/>
      <c r="AZ202" s="32" t="str">
        <f t="shared" si="115"/>
        <v/>
      </c>
      <c r="BA202" s="34"/>
      <c r="BB202" s="32" t="str">
        <f t="shared" si="116"/>
        <v/>
      </c>
      <c r="BC202" s="34"/>
      <c r="BD202" s="32" t="str">
        <f t="shared" si="117"/>
        <v/>
      </c>
      <c r="BE202" s="35"/>
      <c r="BF202" s="36" t="str">
        <f t="shared" si="118"/>
        <v/>
      </c>
      <c r="BG202" s="36" t="str">
        <f t="shared" si="119"/>
        <v/>
      </c>
      <c r="BH202" s="36" t="str">
        <f t="shared" si="120"/>
        <v/>
      </c>
      <c r="BI202" s="55"/>
      <c r="BJ202" s="34"/>
      <c r="BK202" s="36">
        <v>1</v>
      </c>
      <c r="BL202" s="34"/>
      <c r="BM202" s="32" t="str">
        <f t="shared" si="121"/>
        <v/>
      </c>
      <c r="BN202" s="34"/>
      <c r="BO202" s="32" t="str">
        <f t="shared" si="122"/>
        <v/>
      </c>
      <c r="BP202" s="34"/>
      <c r="BQ202" s="32" t="str">
        <f t="shared" si="123"/>
        <v/>
      </c>
      <c r="BR202" s="34"/>
      <c r="BS202" s="36" t="str">
        <f t="shared" si="124"/>
        <v/>
      </c>
      <c r="BT202" s="36" t="str">
        <f t="shared" si="125"/>
        <v/>
      </c>
      <c r="BU202" s="36" t="str">
        <f t="shared" si="126"/>
        <v/>
      </c>
      <c r="BV202" s="55"/>
      <c r="BW202" s="36" t="str">
        <f t="shared" si="127"/>
        <v/>
      </c>
      <c r="BX202" s="36" t="str">
        <f t="shared" si="127"/>
        <v/>
      </c>
      <c r="BY202" s="31"/>
      <c r="BZ202" s="38"/>
      <c r="CB202" s="120" t="e">
        <f t="shared" ca="1" si="98"/>
        <v>#VALUE!</v>
      </c>
      <c r="CC202" s="2" t="e">
        <f t="shared" ca="1" si="128"/>
        <v>#VALUE!</v>
      </c>
    </row>
    <row r="203" spans="1:81" s="10" customFormat="1" ht="25.15" customHeight="1" x14ac:dyDescent="0.2">
      <c r="A203" s="52" t="str">
        <f t="shared" si="129"/>
        <v/>
      </c>
      <c r="B203" s="157" t="e">
        <f t="shared" ca="1" si="99"/>
        <v>#VALUE!</v>
      </c>
      <c r="C203" s="157" t="e">
        <f t="shared" si="100"/>
        <v>#VALUE!</v>
      </c>
      <c r="D203" s="29"/>
      <c r="E203" s="155" t="str">
        <f ca="1">IFERROR(INDIRECT(ADDRESS(MATCH(D203,CatModules!C:C,0),2,1,1,"CatModules")),"")</f>
        <v/>
      </c>
      <c r="F203" s="96"/>
      <c r="G203" s="156" t="str">
        <f ca="1">IFERROR(INDIRECT(ADDRESS(MATCH(CONCATENATE(E203,"-",F203),CatInt!K:K,0),3,1,1,"CatInt")),"")</f>
        <v/>
      </c>
      <c r="H203" s="45" t="str">
        <f>IF(F203="","",VLOOKUP(F203,#REF!,2,FALSE))</f>
        <v/>
      </c>
      <c r="I203" s="29"/>
      <c r="J203" s="155" t="e">
        <f t="shared" si="101"/>
        <v>#VALUE!</v>
      </c>
      <c r="K203" s="155" t="e">
        <f t="shared" si="102"/>
        <v>#VALUE!</v>
      </c>
      <c r="L203" s="153"/>
      <c r="M203" s="53"/>
      <c r="N203" s="175">
        <v>0</v>
      </c>
      <c r="O203" s="147"/>
      <c r="P203" s="175">
        <v>0</v>
      </c>
      <c r="Q203" s="30"/>
      <c r="R203" s="149" t="str">
        <f>IFERROR(VLOOKUP(Q203,Setup!D$16:E$25,2,FALSE),"")</f>
        <v/>
      </c>
      <c r="S203" s="51" t="str">
        <f ca="1">IFERROR(IF(OR(I203="",VLOOKUP(I203,CatCostInp!$E$2:$K$88,7,FALSE)=0),"",VLOOKUP(I203,CatCostInp!$E$2:$K$88,7,FALSE)),"")</f>
        <v/>
      </c>
      <c r="T203" s="159" t="e">
        <f>VLOOKUP(U203,#REF!,2,FALSE)</f>
        <v>#REF!</v>
      </c>
      <c r="U203" s="30"/>
      <c r="V203" s="1" t="str">
        <f ca="1">IF(U203=Setup!$C$10,"Grant",IF('PSM Costs'!U203=Setup!$C$11,"Local",IF('PSM Costs'!U203=Setup!$C$12,"Other","")))</f>
        <v/>
      </c>
      <c r="W203" s="34"/>
      <c r="X203" s="36">
        <v>1</v>
      </c>
      <c r="Y203" s="33"/>
      <c r="Z203" s="36" t="str">
        <f t="shared" si="103"/>
        <v/>
      </c>
      <c r="AA203" s="35"/>
      <c r="AB203" s="32" t="str">
        <f t="shared" si="104"/>
        <v/>
      </c>
      <c r="AC203" s="34"/>
      <c r="AD203" s="32" t="str">
        <f t="shared" si="105"/>
        <v/>
      </c>
      <c r="AE203" s="35"/>
      <c r="AF203" s="36" t="str">
        <f t="shared" si="106"/>
        <v/>
      </c>
      <c r="AG203" s="36" t="str">
        <f t="shared" si="107"/>
        <v/>
      </c>
      <c r="AH203" s="36" t="str">
        <f t="shared" si="108"/>
        <v/>
      </c>
      <c r="AI203" s="55"/>
      <c r="AJ203" s="37"/>
      <c r="AK203" s="36">
        <v>1</v>
      </c>
      <c r="AL203" s="35"/>
      <c r="AM203" s="32" t="str">
        <f t="shared" si="109"/>
        <v/>
      </c>
      <c r="AN203" s="35"/>
      <c r="AO203" s="32" t="str">
        <f t="shared" si="110"/>
        <v/>
      </c>
      <c r="AP203" s="35"/>
      <c r="AQ203" s="32" t="str">
        <f t="shared" si="111"/>
        <v/>
      </c>
      <c r="AR203" s="34"/>
      <c r="AS203" s="36" t="str">
        <f t="shared" si="112"/>
        <v/>
      </c>
      <c r="AT203" s="36" t="str">
        <f t="shared" si="113"/>
        <v/>
      </c>
      <c r="AU203" s="36" t="str">
        <f t="shared" si="114"/>
        <v/>
      </c>
      <c r="AV203" s="55"/>
      <c r="AW203" s="34"/>
      <c r="AX203" s="36">
        <v>1</v>
      </c>
      <c r="AY203" s="34"/>
      <c r="AZ203" s="32" t="str">
        <f t="shared" si="115"/>
        <v/>
      </c>
      <c r="BA203" s="34"/>
      <c r="BB203" s="32" t="str">
        <f t="shared" si="116"/>
        <v/>
      </c>
      <c r="BC203" s="34"/>
      <c r="BD203" s="32" t="str">
        <f t="shared" si="117"/>
        <v/>
      </c>
      <c r="BE203" s="35"/>
      <c r="BF203" s="36" t="str">
        <f t="shared" si="118"/>
        <v/>
      </c>
      <c r="BG203" s="36" t="str">
        <f t="shared" si="119"/>
        <v/>
      </c>
      <c r="BH203" s="36" t="str">
        <f t="shared" si="120"/>
        <v/>
      </c>
      <c r="BI203" s="55"/>
      <c r="BJ203" s="34"/>
      <c r="BK203" s="36">
        <v>1</v>
      </c>
      <c r="BL203" s="34"/>
      <c r="BM203" s="32" t="str">
        <f t="shared" si="121"/>
        <v/>
      </c>
      <c r="BN203" s="34"/>
      <c r="BO203" s="32" t="str">
        <f t="shared" si="122"/>
        <v/>
      </c>
      <c r="BP203" s="34"/>
      <c r="BQ203" s="32" t="str">
        <f t="shared" si="123"/>
        <v/>
      </c>
      <c r="BR203" s="34"/>
      <c r="BS203" s="36" t="str">
        <f t="shared" si="124"/>
        <v/>
      </c>
      <c r="BT203" s="36" t="str">
        <f t="shared" si="125"/>
        <v/>
      </c>
      <c r="BU203" s="36" t="str">
        <f t="shared" si="126"/>
        <v/>
      </c>
      <c r="BV203" s="55"/>
      <c r="BW203" s="36" t="str">
        <f t="shared" si="127"/>
        <v/>
      </c>
      <c r="BX203" s="36" t="str">
        <f t="shared" si="127"/>
        <v/>
      </c>
      <c r="BY203" s="31"/>
      <c r="BZ203" s="38"/>
      <c r="CB203" s="120" t="e">
        <f t="shared" ca="1" si="98"/>
        <v>#VALUE!</v>
      </c>
      <c r="CC203" s="2" t="e">
        <f t="shared" ca="1" si="128"/>
        <v>#VALUE!</v>
      </c>
    </row>
    <row r="204" spans="1:81" s="10" customFormat="1" ht="25.15" customHeight="1" x14ac:dyDescent="0.2">
      <c r="A204" s="52" t="str">
        <f t="shared" si="129"/>
        <v/>
      </c>
      <c r="B204" s="157" t="e">
        <f t="shared" ca="1" si="99"/>
        <v>#VALUE!</v>
      </c>
      <c r="C204" s="157" t="e">
        <f t="shared" si="100"/>
        <v>#VALUE!</v>
      </c>
      <c r="D204" s="29"/>
      <c r="E204" s="155" t="str">
        <f ca="1">IFERROR(INDIRECT(ADDRESS(MATCH(D204,CatModules!C:C,0),2,1,1,"CatModules")),"")</f>
        <v/>
      </c>
      <c r="F204" s="96"/>
      <c r="G204" s="156" t="str">
        <f ca="1">IFERROR(INDIRECT(ADDRESS(MATCH(CONCATENATE(E204,"-",F204),CatInt!K:K,0),3,1,1,"CatInt")),"")</f>
        <v/>
      </c>
      <c r="H204" s="45" t="str">
        <f>IF(F204="","",VLOOKUP(F204,#REF!,2,FALSE))</f>
        <v/>
      </c>
      <c r="I204" s="29"/>
      <c r="J204" s="155" t="e">
        <f t="shared" si="101"/>
        <v>#VALUE!</v>
      </c>
      <c r="K204" s="155" t="e">
        <f t="shared" si="102"/>
        <v>#VALUE!</v>
      </c>
      <c r="L204" s="153"/>
      <c r="M204" s="53"/>
      <c r="N204" s="175">
        <v>0</v>
      </c>
      <c r="O204" s="147"/>
      <c r="P204" s="175">
        <v>0</v>
      </c>
      <c r="Q204" s="30"/>
      <c r="R204" s="149" t="str">
        <f>IFERROR(VLOOKUP(Q204,Setup!D$16:E$25,2,FALSE),"")</f>
        <v/>
      </c>
      <c r="S204" s="51" t="str">
        <f ca="1">IFERROR(IF(OR(I204="",VLOOKUP(I204,CatCostInp!$E$2:$K$88,7,FALSE)=0),"",VLOOKUP(I204,CatCostInp!$E$2:$K$88,7,FALSE)),"")</f>
        <v/>
      </c>
      <c r="T204" s="159" t="e">
        <f>VLOOKUP(U204,#REF!,2,FALSE)</f>
        <v>#REF!</v>
      </c>
      <c r="U204" s="30"/>
      <c r="V204" s="1" t="str">
        <f ca="1">IF(U204=Setup!$C$10,"Grant",IF('PSM Costs'!U204=Setup!$C$11,"Local",IF('PSM Costs'!U204=Setup!$C$12,"Other","")))</f>
        <v/>
      </c>
      <c r="W204" s="34"/>
      <c r="X204" s="36">
        <v>1</v>
      </c>
      <c r="Y204" s="33"/>
      <c r="Z204" s="36" t="str">
        <f t="shared" si="103"/>
        <v/>
      </c>
      <c r="AA204" s="35"/>
      <c r="AB204" s="32" t="str">
        <f t="shared" si="104"/>
        <v/>
      </c>
      <c r="AC204" s="34"/>
      <c r="AD204" s="32" t="str">
        <f t="shared" si="105"/>
        <v/>
      </c>
      <c r="AE204" s="35"/>
      <c r="AF204" s="36" t="str">
        <f t="shared" si="106"/>
        <v/>
      </c>
      <c r="AG204" s="36" t="str">
        <f t="shared" si="107"/>
        <v/>
      </c>
      <c r="AH204" s="36" t="str">
        <f t="shared" si="108"/>
        <v/>
      </c>
      <c r="AI204" s="55"/>
      <c r="AJ204" s="37"/>
      <c r="AK204" s="36">
        <v>1</v>
      </c>
      <c r="AL204" s="35"/>
      <c r="AM204" s="32" t="str">
        <f t="shared" si="109"/>
        <v/>
      </c>
      <c r="AN204" s="35"/>
      <c r="AO204" s="32" t="str">
        <f t="shared" si="110"/>
        <v/>
      </c>
      <c r="AP204" s="35"/>
      <c r="AQ204" s="32" t="str">
        <f t="shared" si="111"/>
        <v/>
      </c>
      <c r="AR204" s="34"/>
      <c r="AS204" s="36" t="str">
        <f t="shared" si="112"/>
        <v/>
      </c>
      <c r="AT204" s="36" t="str">
        <f t="shared" si="113"/>
        <v/>
      </c>
      <c r="AU204" s="36" t="str">
        <f t="shared" si="114"/>
        <v/>
      </c>
      <c r="AV204" s="55"/>
      <c r="AW204" s="34"/>
      <c r="AX204" s="36">
        <v>1</v>
      </c>
      <c r="AY204" s="34"/>
      <c r="AZ204" s="32" t="str">
        <f t="shared" si="115"/>
        <v/>
      </c>
      <c r="BA204" s="34"/>
      <c r="BB204" s="32" t="str">
        <f t="shared" si="116"/>
        <v/>
      </c>
      <c r="BC204" s="34"/>
      <c r="BD204" s="32" t="str">
        <f t="shared" si="117"/>
        <v/>
      </c>
      <c r="BE204" s="35"/>
      <c r="BF204" s="36" t="str">
        <f t="shared" si="118"/>
        <v/>
      </c>
      <c r="BG204" s="36" t="str">
        <f t="shared" si="119"/>
        <v/>
      </c>
      <c r="BH204" s="36" t="str">
        <f t="shared" si="120"/>
        <v/>
      </c>
      <c r="BI204" s="55"/>
      <c r="BJ204" s="34"/>
      <c r="BK204" s="36">
        <v>1</v>
      </c>
      <c r="BL204" s="34"/>
      <c r="BM204" s="32" t="str">
        <f t="shared" si="121"/>
        <v/>
      </c>
      <c r="BN204" s="34"/>
      <c r="BO204" s="32" t="str">
        <f t="shared" si="122"/>
        <v/>
      </c>
      <c r="BP204" s="34"/>
      <c r="BQ204" s="32" t="str">
        <f t="shared" si="123"/>
        <v/>
      </c>
      <c r="BR204" s="34"/>
      <c r="BS204" s="36" t="str">
        <f t="shared" si="124"/>
        <v/>
      </c>
      <c r="BT204" s="36" t="str">
        <f t="shared" si="125"/>
        <v/>
      </c>
      <c r="BU204" s="36" t="str">
        <f t="shared" si="126"/>
        <v/>
      </c>
      <c r="BV204" s="55"/>
      <c r="BW204" s="36" t="str">
        <f t="shared" si="127"/>
        <v/>
      </c>
      <c r="BX204" s="36" t="str">
        <f t="shared" si="127"/>
        <v/>
      </c>
      <c r="BY204" s="31"/>
      <c r="BZ204" s="38"/>
      <c r="CB204" s="120" t="e">
        <f t="shared" ca="1" si="98"/>
        <v>#VALUE!</v>
      </c>
      <c r="CC204" s="2" t="e">
        <f t="shared" ca="1" si="128"/>
        <v>#VALUE!</v>
      </c>
    </row>
    <row r="205" spans="1:81" s="10" customFormat="1" ht="25.15" customHeight="1" x14ac:dyDescent="0.2">
      <c r="A205" s="52" t="str">
        <f t="shared" si="129"/>
        <v/>
      </c>
      <c r="B205" s="157" t="e">
        <f t="shared" ca="1" si="99"/>
        <v>#VALUE!</v>
      </c>
      <c r="C205" s="157" t="e">
        <f t="shared" si="100"/>
        <v>#VALUE!</v>
      </c>
      <c r="D205" s="29"/>
      <c r="E205" s="155" t="str">
        <f ca="1">IFERROR(INDIRECT(ADDRESS(MATCH(D205,CatModules!C:C,0),2,1,1,"CatModules")),"")</f>
        <v/>
      </c>
      <c r="F205" s="96"/>
      <c r="G205" s="156" t="str">
        <f ca="1">IFERROR(INDIRECT(ADDRESS(MATCH(CONCATENATE(E205,"-",F205),CatInt!K:K,0),3,1,1,"CatInt")),"")</f>
        <v/>
      </c>
      <c r="H205" s="45" t="str">
        <f>IF(F205="","",VLOOKUP(F205,#REF!,2,FALSE))</f>
        <v/>
      </c>
      <c r="I205" s="29"/>
      <c r="J205" s="155" t="e">
        <f t="shared" si="101"/>
        <v>#VALUE!</v>
      </c>
      <c r="K205" s="155" t="e">
        <f t="shared" si="102"/>
        <v>#VALUE!</v>
      </c>
      <c r="L205" s="153"/>
      <c r="M205" s="53"/>
      <c r="N205" s="175">
        <v>0</v>
      </c>
      <c r="O205" s="147"/>
      <c r="P205" s="175">
        <v>0</v>
      </c>
      <c r="Q205" s="30"/>
      <c r="R205" s="149" t="str">
        <f>IFERROR(VLOOKUP(Q205,Setup!D$16:E$25,2,FALSE),"")</f>
        <v/>
      </c>
      <c r="S205" s="51" t="str">
        <f ca="1">IFERROR(IF(OR(I205="",VLOOKUP(I205,CatCostInp!$E$2:$K$88,7,FALSE)=0),"",VLOOKUP(I205,CatCostInp!$E$2:$K$88,7,FALSE)),"")</f>
        <v/>
      </c>
      <c r="T205" s="159" t="e">
        <f>VLOOKUP(U205,#REF!,2,FALSE)</f>
        <v>#REF!</v>
      </c>
      <c r="U205" s="30"/>
      <c r="V205" s="1" t="str">
        <f ca="1">IF(U205=Setup!$C$10,"Grant",IF('PSM Costs'!U205=Setup!$C$11,"Local",IF('PSM Costs'!U205=Setup!$C$12,"Other","")))</f>
        <v/>
      </c>
      <c r="W205" s="34"/>
      <c r="X205" s="36">
        <v>1</v>
      </c>
      <c r="Y205" s="33"/>
      <c r="Z205" s="36" t="str">
        <f t="shared" si="103"/>
        <v/>
      </c>
      <c r="AA205" s="35"/>
      <c r="AB205" s="32" t="str">
        <f t="shared" si="104"/>
        <v/>
      </c>
      <c r="AC205" s="34"/>
      <c r="AD205" s="32" t="str">
        <f t="shared" si="105"/>
        <v/>
      </c>
      <c r="AE205" s="35"/>
      <c r="AF205" s="36" t="str">
        <f t="shared" si="106"/>
        <v/>
      </c>
      <c r="AG205" s="36" t="str">
        <f t="shared" si="107"/>
        <v/>
      </c>
      <c r="AH205" s="36" t="str">
        <f t="shared" si="108"/>
        <v/>
      </c>
      <c r="AI205" s="55"/>
      <c r="AJ205" s="37"/>
      <c r="AK205" s="36">
        <v>1</v>
      </c>
      <c r="AL205" s="35"/>
      <c r="AM205" s="32" t="str">
        <f t="shared" si="109"/>
        <v/>
      </c>
      <c r="AN205" s="35"/>
      <c r="AO205" s="32" t="str">
        <f t="shared" si="110"/>
        <v/>
      </c>
      <c r="AP205" s="35"/>
      <c r="AQ205" s="32" t="str">
        <f t="shared" si="111"/>
        <v/>
      </c>
      <c r="AR205" s="34"/>
      <c r="AS205" s="36" t="str">
        <f t="shared" si="112"/>
        <v/>
      </c>
      <c r="AT205" s="36" t="str">
        <f t="shared" si="113"/>
        <v/>
      </c>
      <c r="AU205" s="36" t="str">
        <f t="shared" si="114"/>
        <v/>
      </c>
      <c r="AV205" s="55"/>
      <c r="AW205" s="34"/>
      <c r="AX205" s="36">
        <v>1</v>
      </c>
      <c r="AY205" s="34"/>
      <c r="AZ205" s="32" t="str">
        <f t="shared" si="115"/>
        <v/>
      </c>
      <c r="BA205" s="34"/>
      <c r="BB205" s="32" t="str">
        <f t="shared" si="116"/>
        <v/>
      </c>
      <c r="BC205" s="34"/>
      <c r="BD205" s="32" t="str">
        <f t="shared" si="117"/>
        <v/>
      </c>
      <c r="BE205" s="35"/>
      <c r="BF205" s="36" t="str">
        <f t="shared" si="118"/>
        <v/>
      </c>
      <c r="BG205" s="36" t="str">
        <f t="shared" si="119"/>
        <v/>
      </c>
      <c r="BH205" s="36" t="str">
        <f t="shared" si="120"/>
        <v/>
      </c>
      <c r="BI205" s="55"/>
      <c r="BJ205" s="34"/>
      <c r="BK205" s="36">
        <v>1</v>
      </c>
      <c r="BL205" s="34"/>
      <c r="BM205" s="32" t="str">
        <f t="shared" si="121"/>
        <v/>
      </c>
      <c r="BN205" s="34"/>
      <c r="BO205" s="32" t="str">
        <f t="shared" si="122"/>
        <v/>
      </c>
      <c r="BP205" s="34"/>
      <c r="BQ205" s="32" t="str">
        <f t="shared" si="123"/>
        <v/>
      </c>
      <c r="BR205" s="34"/>
      <c r="BS205" s="36" t="str">
        <f t="shared" si="124"/>
        <v/>
      </c>
      <c r="BT205" s="36" t="str">
        <f t="shared" si="125"/>
        <v/>
      </c>
      <c r="BU205" s="36" t="str">
        <f t="shared" si="126"/>
        <v/>
      </c>
      <c r="BV205" s="55"/>
      <c r="BW205" s="36" t="str">
        <f t="shared" si="127"/>
        <v/>
      </c>
      <c r="BX205" s="36" t="str">
        <f t="shared" si="127"/>
        <v/>
      </c>
      <c r="BY205" s="31"/>
      <c r="BZ205" s="38"/>
      <c r="CB205" s="120" t="e">
        <f t="shared" ca="1" si="98"/>
        <v>#VALUE!</v>
      </c>
      <c r="CC205" s="2" t="e">
        <f t="shared" ca="1" si="128"/>
        <v>#VALUE!</v>
      </c>
    </row>
    <row r="206" spans="1:81" s="10" customFormat="1" ht="25.15" customHeight="1" x14ac:dyDescent="0.2">
      <c r="A206" s="52" t="str">
        <f t="shared" si="129"/>
        <v/>
      </c>
      <c r="B206" s="157" t="e">
        <f t="shared" ca="1" si="99"/>
        <v>#VALUE!</v>
      </c>
      <c r="C206" s="157" t="e">
        <f t="shared" si="100"/>
        <v>#VALUE!</v>
      </c>
      <c r="D206" s="29"/>
      <c r="E206" s="155" t="str">
        <f ca="1">IFERROR(INDIRECT(ADDRESS(MATCH(D206,CatModules!C:C,0),2,1,1,"CatModules")),"")</f>
        <v/>
      </c>
      <c r="F206" s="96"/>
      <c r="G206" s="156" t="str">
        <f ca="1">IFERROR(INDIRECT(ADDRESS(MATCH(CONCATENATE(E206,"-",F206),CatInt!K:K,0),3,1,1,"CatInt")),"")</f>
        <v/>
      </c>
      <c r="H206" s="45" t="str">
        <f>IF(F206="","",VLOOKUP(F206,#REF!,2,FALSE))</f>
        <v/>
      </c>
      <c r="I206" s="29"/>
      <c r="J206" s="155" t="e">
        <f t="shared" si="101"/>
        <v>#VALUE!</v>
      </c>
      <c r="K206" s="155" t="e">
        <f t="shared" si="102"/>
        <v>#VALUE!</v>
      </c>
      <c r="L206" s="153"/>
      <c r="M206" s="53"/>
      <c r="N206" s="175">
        <v>0</v>
      </c>
      <c r="O206" s="147"/>
      <c r="P206" s="175">
        <v>0</v>
      </c>
      <c r="Q206" s="30"/>
      <c r="R206" s="149" t="str">
        <f>IFERROR(VLOOKUP(Q206,Setup!D$16:E$25,2,FALSE),"")</f>
        <v/>
      </c>
      <c r="S206" s="51" t="str">
        <f ca="1">IFERROR(IF(OR(I206="",VLOOKUP(I206,CatCostInp!$E$2:$K$88,7,FALSE)=0),"",VLOOKUP(I206,CatCostInp!$E$2:$K$88,7,FALSE)),"")</f>
        <v/>
      </c>
      <c r="T206" s="159" t="e">
        <f>VLOOKUP(U206,#REF!,2,FALSE)</f>
        <v>#REF!</v>
      </c>
      <c r="U206" s="30"/>
      <c r="V206" s="1" t="str">
        <f ca="1">IF(U206=Setup!$C$10,"Grant",IF('PSM Costs'!U206=Setup!$C$11,"Local",IF('PSM Costs'!U206=Setup!$C$12,"Other","")))</f>
        <v/>
      </c>
      <c r="W206" s="34"/>
      <c r="X206" s="36">
        <v>1</v>
      </c>
      <c r="Y206" s="33"/>
      <c r="Z206" s="36" t="str">
        <f t="shared" si="103"/>
        <v/>
      </c>
      <c r="AA206" s="35"/>
      <c r="AB206" s="32" t="str">
        <f t="shared" si="104"/>
        <v/>
      </c>
      <c r="AC206" s="34"/>
      <c r="AD206" s="32" t="str">
        <f t="shared" si="105"/>
        <v/>
      </c>
      <c r="AE206" s="35"/>
      <c r="AF206" s="36" t="str">
        <f t="shared" si="106"/>
        <v/>
      </c>
      <c r="AG206" s="36" t="str">
        <f t="shared" si="107"/>
        <v/>
      </c>
      <c r="AH206" s="36" t="str">
        <f t="shared" si="108"/>
        <v/>
      </c>
      <c r="AI206" s="55"/>
      <c r="AJ206" s="37"/>
      <c r="AK206" s="36">
        <v>1</v>
      </c>
      <c r="AL206" s="35"/>
      <c r="AM206" s="32" t="str">
        <f t="shared" si="109"/>
        <v/>
      </c>
      <c r="AN206" s="35"/>
      <c r="AO206" s="32" t="str">
        <f t="shared" si="110"/>
        <v/>
      </c>
      <c r="AP206" s="35"/>
      <c r="AQ206" s="32" t="str">
        <f t="shared" si="111"/>
        <v/>
      </c>
      <c r="AR206" s="34"/>
      <c r="AS206" s="36" t="str">
        <f t="shared" si="112"/>
        <v/>
      </c>
      <c r="AT206" s="36" t="str">
        <f t="shared" si="113"/>
        <v/>
      </c>
      <c r="AU206" s="36" t="str">
        <f t="shared" si="114"/>
        <v/>
      </c>
      <c r="AV206" s="55"/>
      <c r="AW206" s="34"/>
      <c r="AX206" s="36">
        <v>1</v>
      </c>
      <c r="AY206" s="34"/>
      <c r="AZ206" s="32" t="str">
        <f t="shared" si="115"/>
        <v/>
      </c>
      <c r="BA206" s="34"/>
      <c r="BB206" s="32" t="str">
        <f t="shared" si="116"/>
        <v/>
      </c>
      <c r="BC206" s="34"/>
      <c r="BD206" s="32" t="str">
        <f t="shared" si="117"/>
        <v/>
      </c>
      <c r="BE206" s="35"/>
      <c r="BF206" s="36" t="str">
        <f t="shared" si="118"/>
        <v/>
      </c>
      <c r="BG206" s="36" t="str">
        <f t="shared" si="119"/>
        <v/>
      </c>
      <c r="BH206" s="36" t="str">
        <f t="shared" si="120"/>
        <v/>
      </c>
      <c r="BI206" s="55"/>
      <c r="BJ206" s="34"/>
      <c r="BK206" s="36">
        <v>1</v>
      </c>
      <c r="BL206" s="34"/>
      <c r="BM206" s="32" t="str">
        <f t="shared" si="121"/>
        <v/>
      </c>
      <c r="BN206" s="34"/>
      <c r="BO206" s="32" t="str">
        <f t="shared" si="122"/>
        <v/>
      </c>
      <c r="BP206" s="34"/>
      <c r="BQ206" s="32" t="str">
        <f t="shared" si="123"/>
        <v/>
      </c>
      <c r="BR206" s="34"/>
      <c r="BS206" s="36" t="str">
        <f t="shared" si="124"/>
        <v/>
      </c>
      <c r="BT206" s="36" t="str">
        <f t="shared" si="125"/>
        <v/>
      </c>
      <c r="BU206" s="36" t="str">
        <f t="shared" si="126"/>
        <v/>
      </c>
      <c r="BV206" s="55"/>
      <c r="BW206" s="36" t="str">
        <f t="shared" si="127"/>
        <v/>
      </c>
      <c r="BX206" s="36" t="str">
        <f t="shared" si="127"/>
        <v/>
      </c>
      <c r="BY206" s="31"/>
      <c r="BZ206" s="38"/>
      <c r="CB206" s="120" t="e">
        <f t="shared" ca="1" si="98"/>
        <v>#VALUE!</v>
      </c>
      <c r="CC206" s="2" t="e">
        <f t="shared" ca="1" si="128"/>
        <v>#VALUE!</v>
      </c>
    </row>
    <row r="207" spans="1:81" s="10" customFormat="1" ht="25.15" customHeight="1" x14ac:dyDescent="0.2">
      <c r="A207" s="52" t="str">
        <f t="shared" si="129"/>
        <v/>
      </c>
      <c r="B207" s="157" t="e">
        <f t="shared" ca="1" si="99"/>
        <v>#VALUE!</v>
      </c>
      <c r="C207" s="157" t="e">
        <f t="shared" si="100"/>
        <v>#VALUE!</v>
      </c>
      <c r="D207" s="29"/>
      <c r="E207" s="155" t="str">
        <f ca="1">IFERROR(INDIRECT(ADDRESS(MATCH(D207,CatModules!C:C,0),2,1,1,"CatModules")),"")</f>
        <v/>
      </c>
      <c r="F207" s="96"/>
      <c r="G207" s="156" t="str">
        <f ca="1">IFERROR(INDIRECT(ADDRESS(MATCH(CONCATENATE(E207,"-",F207),CatInt!K:K,0),3,1,1,"CatInt")),"")</f>
        <v/>
      </c>
      <c r="H207" s="45" t="str">
        <f>IF(F207="","",VLOOKUP(F207,#REF!,2,FALSE))</f>
        <v/>
      </c>
      <c r="I207" s="29"/>
      <c r="J207" s="155" t="e">
        <f t="shared" si="101"/>
        <v>#VALUE!</v>
      </c>
      <c r="K207" s="155" t="e">
        <f t="shared" si="102"/>
        <v>#VALUE!</v>
      </c>
      <c r="L207" s="153"/>
      <c r="M207" s="53"/>
      <c r="N207" s="175">
        <v>0</v>
      </c>
      <c r="O207" s="147"/>
      <c r="P207" s="175">
        <v>0</v>
      </c>
      <c r="Q207" s="30"/>
      <c r="R207" s="149" t="str">
        <f>IFERROR(VLOOKUP(Q207,Setup!D$16:E$25,2,FALSE),"")</f>
        <v/>
      </c>
      <c r="S207" s="51" t="str">
        <f ca="1">IFERROR(IF(OR(I207="",VLOOKUP(I207,CatCostInp!$E$2:$K$88,7,FALSE)=0),"",VLOOKUP(I207,CatCostInp!$E$2:$K$88,7,FALSE)),"")</f>
        <v/>
      </c>
      <c r="T207" s="159" t="e">
        <f>VLOOKUP(U207,#REF!,2,FALSE)</f>
        <v>#REF!</v>
      </c>
      <c r="U207" s="30"/>
      <c r="V207" s="1" t="str">
        <f ca="1">IF(U207=Setup!$C$10,"Grant",IF('PSM Costs'!U207=Setup!$C$11,"Local",IF('PSM Costs'!U207=Setup!$C$12,"Other","")))</f>
        <v/>
      </c>
      <c r="W207" s="34"/>
      <c r="X207" s="36">
        <v>1</v>
      </c>
      <c r="Y207" s="33"/>
      <c r="Z207" s="36" t="str">
        <f t="shared" si="103"/>
        <v/>
      </c>
      <c r="AA207" s="35"/>
      <c r="AB207" s="32" t="str">
        <f t="shared" si="104"/>
        <v/>
      </c>
      <c r="AC207" s="34"/>
      <c r="AD207" s="32" t="str">
        <f t="shared" si="105"/>
        <v/>
      </c>
      <c r="AE207" s="35"/>
      <c r="AF207" s="36" t="str">
        <f t="shared" si="106"/>
        <v/>
      </c>
      <c r="AG207" s="36" t="str">
        <f t="shared" si="107"/>
        <v/>
      </c>
      <c r="AH207" s="36" t="str">
        <f t="shared" si="108"/>
        <v/>
      </c>
      <c r="AI207" s="55"/>
      <c r="AJ207" s="37"/>
      <c r="AK207" s="36">
        <v>1</v>
      </c>
      <c r="AL207" s="35"/>
      <c r="AM207" s="32" t="str">
        <f t="shared" si="109"/>
        <v/>
      </c>
      <c r="AN207" s="35"/>
      <c r="AO207" s="32" t="str">
        <f t="shared" si="110"/>
        <v/>
      </c>
      <c r="AP207" s="35"/>
      <c r="AQ207" s="32" t="str">
        <f t="shared" si="111"/>
        <v/>
      </c>
      <c r="AR207" s="34"/>
      <c r="AS207" s="36" t="str">
        <f t="shared" si="112"/>
        <v/>
      </c>
      <c r="AT207" s="36" t="str">
        <f t="shared" si="113"/>
        <v/>
      </c>
      <c r="AU207" s="36" t="str">
        <f t="shared" si="114"/>
        <v/>
      </c>
      <c r="AV207" s="55"/>
      <c r="AW207" s="34"/>
      <c r="AX207" s="36">
        <v>1</v>
      </c>
      <c r="AY207" s="34"/>
      <c r="AZ207" s="32" t="str">
        <f t="shared" si="115"/>
        <v/>
      </c>
      <c r="BA207" s="34"/>
      <c r="BB207" s="32" t="str">
        <f t="shared" si="116"/>
        <v/>
      </c>
      <c r="BC207" s="34"/>
      <c r="BD207" s="32" t="str">
        <f t="shared" si="117"/>
        <v/>
      </c>
      <c r="BE207" s="35"/>
      <c r="BF207" s="36" t="str">
        <f t="shared" si="118"/>
        <v/>
      </c>
      <c r="BG207" s="36" t="str">
        <f t="shared" si="119"/>
        <v/>
      </c>
      <c r="BH207" s="36" t="str">
        <f t="shared" si="120"/>
        <v/>
      </c>
      <c r="BI207" s="55"/>
      <c r="BJ207" s="34"/>
      <c r="BK207" s="36">
        <v>1</v>
      </c>
      <c r="BL207" s="34"/>
      <c r="BM207" s="32" t="str">
        <f t="shared" si="121"/>
        <v/>
      </c>
      <c r="BN207" s="34"/>
      <c r="BO207" s="32" t="str">
        <f t="shared" si="122"/>
        <v/>
      </c>
      <c r="BP207" s="34"/>
      <c r="BQ207" s="32" t="str">
        <f t="shared" si="123"/>
        <v/>
      </c>
      <c r="BR207" s="34"/>
      <c r="BS207" s="36" t="str">
        <f t="shared" si="124"/>
        <v/>
      </c>
      <c r="BT207" s="36" t="str">
        <f t="shared" si="125"/>
        <v/>
      </c>
      <c r="BU207" s="36" t="str">
        <f t="shared" si="126"/>
        <v/>
      </c>
      <c r="BV207" s="55"/>
      <c r="BW207" s="36" t="str">
        <f t="shared" si="127"/>
        <v/>
      </c>
      <c r="BX207" s="36" t="str">
        <f t="shared" si="127"/>
        <v/>
      </c>
      <c r="BY207" s="31"/>
      <c r="BZ207" s="38"/>
      <c r="CB207" s="120" t="e">
        <f t="shared" ca="1" si="98"/>
        <v>#VALUE!</v>
      </c>
      <c r="CC207" s="2" t="e">
        <f t="shared" ca="1" si="128"/>
        <v>#VALUE!</v>
      </c>
    </row>
    <row r="208" spans="1:81" s="10" customFormat="1" ht="25.15" customHeight="1" x14ac:dyDescent="0.2">
      <c r="A208" s="52" t="str">
        <f t="shared" si="129"/>
        <v/>
      </c>
      <c r="B208" s="157" t="e">
        <f t="shared" ca="1" si="99"/>
        <v>#VALUE!</v>
      </c>
      <c r="C208" s="157" t="e">
        <f t="shared" si="100"/>
        <v>#VALUE!</v>
      </c>
      <c r="D208" s="29"/>
      <c r="E208" s="155" t="str">
        <f ca="1">IFERROR(INDIRECT(ADDRESS(MATCH(D208,CatModules!C:C,0),2,1,1,"CatModules")),"")</f>
        <v/>
      </c>
      <c r="F208" s="96"/>
      <c r="G208" s="156" t="str">
        <f ca="1">IFERROR(INDIRECT(ADDRESS(MATCH(CONCATENATE(E208,"-",F208),CatInt!K:K,0),3,1,1,"CatInt")),"")</f>
        <v/>
      </c>
      <c r="H208" s="45" t="str">
        <f>IF(F208="","",VLOOKUP(F208,#REF!,2,FALSE))</f>
        <v/>
      </c>
      <c r="I208" s="29"/>
      <c r="J208" s="155" t="e">
        <f t="shared" si="101"/>
        <v>#VALUE!</v>
      </c>
      <c r="K208" s="155" t="e">
        <f t="shared" si="102"/>
        <v>#VALUE!</v>
      </c>
      <c r="L208" s="153"/>
      <c r="M208" s="53"/>
      <c r="N208" s="175">
        <v>0</v>
      </c>
      <c r="O208" s="147"/>
      <c r="P208" s="175">
        <v>0</v>
      </c>
      <c r="Q208" s="30"/>
      <c r="R208" s="149" t="str">
        <f>IFERROR(VLOOKUP(Q208,Setup!D$16:E$25,2,FALSE),"")</f>
        <v/>
      </c>
      <c r="S208" s="51" t="str">
        <f ca="1">IFERROR(IF(OR(I208="",VLOOKUP(I208,CatCostInp!$E$2:$K$88,7,FALSE)=0),"",VLOOKUP(I208,CatCostInp!$E$2:$K$88,7,FALSE)),"")</f>
        <v/>
      </c>
      <c r="T208" s="159" t="e">
        <f>VLOOKUP(U208,#REF!,2,FALSE)</f>
        <v>#REF!</v>
      </c>
      <c r="U208" s="30"/>
      <c r="V208" s="1" t="str">
        <f ca="1">IF(U208=Setup!$C$10,"Grant",IF('PSM Costs'!U208=Setup!$C$11,"Local",IF('PSM Costs'!U208=Setup!$C$12,"Other","")))</f>
        <v/>
      </c>
      <c r="W208" s="34"/>
      <c r="X208" s="36">
        <v>1</v>
      </c>
      <c r="Y208" s="33"/>
      <c r="Z208" s="36" t="str">
        <f t="shared" si="103"/>
        <v/>
      </c>
      <c r="AA208" s="35"/>
      <c r="AB208" s="32" t="str">
        <f t="shared" si="104"/>
        <v/>
      </c>
      <c r="AC208" s="34"/>
      <c r="AD208" s="32" t="str">
        <f t="shared" si="105"/>
        <v/>
      </c>
      <c r="AE208" s="35"/>
      <c r="AF208" s="36" t="str">
        <f t="shared" si="106"/>
        <v/>
      </c>
      <c r="AG208" s="36" t="str">
        <f t="shared" si="107"/>
        <v/>
      </c>
      <c r="AH208" s="36" t="str">
        <f t="shared" si="108"/>
        <v/>
      </c>
      <c r="AI208" s="55"/>
      <c r="AJ208" s="37"/>
      <c r="AK208" s="36">
        <v>1</v>
      </c>
      <c r="AL208" s="35"/>
      <c r="AM208" s="32" t="str">
        <f t="shared" si="109"/>
        <v/>
      </c>
      <c r="AN208" s="35"/>
      <c r="AO208" s="32" t="str">
        <f t="shared" si="110"/>
        <v/>
      </c>
      <c r="AP208" s="35"/>
      <c r="AQ208" s="32" t="str">
        <f t="shared" si="111"/>
        <v/>
      </c>
      <c r="AR208" s="34"/>
      <c r="AS208" s="36" t="str">
        <f t="shared" si="112"/>
        <v/>
      </c>
      <c r="AT208" s="36" t="str">
        <f t="shared" si="113"/>
        <v/>
      </c>
      <c r="AU208" s="36" t="str">
        <f t="shared" si="114"/>
        <v/>
      </c>
      <c r="AV208" s="55"/>
      <c r="AW208" s="34"/>
      <c r="AX208" s="36">
        <v>1</v>
      </c>
      <c r="AY208" s="34"/>
      <c r="AZ208" s="32" t="str">
        <f t="shared" si="115"/>
        <v/>
      </c>
      <c r="BA208" s="34"/>
      <c r="BB208" s="32" t="str">
        <f t="shared" si="116"/>
        <v/>
      </c>
      <c r="BC208" s="34"/>
      <c r="BD208" s="32" t="str">
        <f t="shared" si="117"/>
        <v/>
      </c>
      <c r="BE208" s="35"/>
      <c r="BF208" s="36" t="str">
        <f t="shared" si="118"/>
        <v/>
      </c>
      <c r="BG208" s="36" t="str">
        <f t="shared" si="119"/>
        <v/>
      </c>
      <c r="BH208" s="36" t="str">
        <f t="shared" si="120"/>
        <v/>
      </c>
      <c r="BI208" s="55"/>
      <c r="BJ208" s="34"/>
      <c r="BK208" s="36">
        <v>1</v>
      </c>
      <c r="BL208" s="34"/>
      <c r="BM208" s="32" t="str">
        <f t="shared" si="121"/>
        <v/>
      </c>
      <c r="BN208" s="34"/>
      <c r="BO208" s="32" t="str">
        <f t="shared" si="122"/>
        <v/>
      </c>
      <c r="BP208" s="34"/>
      <c r="BQ208" s="32" t="str">
        <f t="shared" si="123"/>
        <v/>
      </c>
      <c r="BR208" s="34"/>
      <c r="BS208" s="36" t="str">
        <f t="shared" si="124"/>
        <v/>
      </c>
      <c r="BT208" s="36" t="str">
        <f t="shared" si="125"/>
        <v/>
      </c>
      <c r="BU208" s="36" t="str">
        <f t="shared" si="126"/>
        <v/>
      </c>
      <c r="BV208" s="55"/>
      <c r="BW208" s="36" t="str">
        <f t="shared" si="127"/>
        <v/>
      </c>
      <c r="BX208" s="36" t="str">
        <f t="shared" si="127"/>
        <v/>
      </c>
      <c r="BY208" s="31"/>
      <c r="BZ208" s="38"/>
      <c r="CB208" s="120" t="e">
        <f t="shared" ca="1" si="98"/>
        <v>#VALUE!</v>
      </c>
      <c r="CC208" s="2" t="e">
        <f t="shared" ca="1" si="128"/>
        <v>#VALUE!</v>
      </c>
    </row>
    <row r="209" spans="1:81" s="10" customFormat="1" ht="25.15" customHeight="1" x14ac:dyDescent="0.2">
      <c r="A209" s="52" t="str">
        <f t="shared" si="129"/>
        <v/>
      </c>
      <c r="B209" s="157" t="e">
        <f t="shared" ca="1" si="99"/>
        <v>#VALUE!</v>
      </c>
      <c r="C209" s="157" t="e">
        <f t="shared" si="100"/>
        <v>#VALUE!</v>
      </c>
      <c r="D209" s="29"/>
      <c r="E209" s="155" t="str">
        <f ca="1">IFERROR(INDIRECT(ADDRESS(MATCH(D209,CatModules!C:C,0),2,1,1,"CatModules")),"")</f>
        <v/>
      </c>
      <c r="F209" s="96"/>
      <c r="G209" s="156" t="str">
        <f ca="1">IFERROR(INDIRECT(ADDRESS(MATCH(CONCATENATE(E209,"-",F209),CatInt!K:K,0),3,1,1,"CatInt")),"")</f>
        <v/>
      </c>
      <c r="H209" s="45" t="str">
        <f>IF(F209="","",VLOOKUP(F209,#REF!,2,FALSE))</f>
        <v/>
      </c>
      <c r="I209" s="29"/>
      <c r="J209" s="155" t="e">
        <f t="shared" si="101"/>
        <v>#VALUE!</v>
      </c>
      <c r="K209" s="155" t="e">
        <f t="shared" si="102"/>
        <v>#VALUE!</v>
      </c>
      <c r="L209" s="153"/>
      <c r="M209" s="53"/>
      <c r="N209" s="175">
        <v>0</v>
      </c>
      <c r="O209" s="147"/>
      <c r="P209" s="175">
        <v>0</v>
      </c>
      <c r="Q209" s="30"/>
      <c r="R209" s="149" t="str">
        <f>IFERROR(VLOOKUP(Q209,Setup!D$16:E$25,2,FALSE),"")</f>
        <v/>
      </c>
      <c r="S209" s="51" t="str">
        <f ca="1">IFERROR(IF(OR(I209="",VLOOKUP(I209,CatCostInp!$E$2:$K$88,7,FALSE)=0),"",VLOOKUP(I209,CatCostInp!$E$2:$K$88,7,FALSE)),"")</f>
        <v/>
      </c>
      <c r="T209" s="159" t="e">
        <f>VLOOKUP(U209,#REF!,2,FALSE)</f>
        <v>#REF!</v>
      </c>
      <c r="U209" s="30"/>
      <c r="V209" s="1" t="str">
        <f ca="1">IF(U209=Setup!$C$10,"Grant",IF('PSM Costs'!U209=Setup!$C$11,"Local",IF('PSM Costs'!U209=Setup!$C$12,"Other","")))</f>
        <v/>
      </c>
      <c r="W209" s="34"/>
      <c r="X209" s="36">
        <v>1</v>
      </c>
      <c r="Y209" s="33"/>
      <c r="Z209" s="36" t="str">
        <f t="shared" si="103"/>
        <v/>
      </c>
      <c r="AA209" s="35"/>
      <c r="AB209" s="32" t="str">
        <f t="shared" si="104"/>
        <v/>
      </c>
      <c r="AC209" s="34"/>
      <c r="AD209" s="32" t="str">
        <f t="shared" si="105"/>
        <v/>
      </c>
      <c r="AE209" s="35"/>
      <c r="AF209" s="36" t="str">
        <f t="shared" si="106"/>
        <v/>
      </c>
      <c r="AG209" s="36" t="str">
        <f t="shared" si="107"/>
        <v/>
      </c>
      <c r="AH209" s="36" t="str">
        <f t="shared" si="108"/>
        <v/>
      </c>
      <c r="AI209" s="55"/>
      <c r="AJ209" s="37"/>
      <c r="AK209" s="36">
        <v>1</v>
      </c>
      <c r="AL209" s="35"/>
      <c r="AM209" s="32" t="str">
        <f t="shared" si="109"/>
        <v/>
      </c>
      <c r="AN209" s="35"/>
      <c r="AO209" s="32" t="str">
        <f t="shared" si="110"/>
        <v/>
      </c>
      <c r="AP209" s="35"/>
      <c r="AQ209" s="32" t="str">
        <f t="shared" si="111"/>
        <v/>
      </c>
      <c r="AR209" s="34"/>
      <c r="AS209" s="36" t="str">
        <f t="shared" si="112"/>
        <v/>
      </c>
      <c r="AT209" s="36" t="str">
        <f t="shared" si="113"/>
        <v/>
      </c>
      <c r="AU209" s="36" t="str">
        <f t="shared" si="114"/>
        <v/>
      </c>
      <c r="AV209" s="55"/>
      <c r="AW209" s="34"/>
      <c r="AX209" s="36">
        <v>1</v>
      </c>
      <c r="AY209" s="34"/>
      <c r="AZ209" s="32" t="str">
        <f t="shared" si="115"/>
        <v/>
      </c>
      <c r="BA209" s="34"/>
      <c r="BB209" s="32" t="str">
        <f t="shared" si="116"/>
        <v/>
      </c>
      <c r="BC209" s="34"/>
      <c r="BD209" s="32" t="str">
        <f t="shared" si="117"/>
        <v/>
      </c>
      <c r="BE209" s="35"/>
      <c r="BF209" s="36" t="str">
        <f t="shared" si="118"/>
        <v/>
      </c>
      <c r="BG209" s="36" t="str">
        <f t="shared" si="119"/>
        <v/>
      </c>
      <c r="BH209" s="36" t="str">
        <f t="shared" si="120"/>
        <v/>
      </c>
      <c r="BI209" s="55"/>
      <c r="BJ209" s="34"/>
      <c r="BK209" s="36">
        <v>1</v>
      </c>
      <c r="BL209" s="34"/>
      <c r="BM209" s="32" t="str">
        <f t="shared" si="121"/>
        <v/>
      </c>
      <c r="BN209" s="34"/>
      <c r="BO209" s="32" t="str">
        <f t="shared" si="122"/>
        <v/>
      </c>
      <c r="BP209" s="34"/>
      <c r="BQ209" s="32" t="str">
        <f t="shared" si="123"/>
        <v/>
      </c>
      <c r="BR209" s="34"/>
      <c r="BS209" s="36" t="str">
        <f t="shared" si="124"/>
        <v/>
      </c>
      <c r="BT209" s="36" t="str">
        <f t="shared" si="125"/>
        <v/>
      </c>
      <c r="BU209" s="36" t="str">
        <f t="shared" si="126"/>
        <v/>
      </c>
      <c r="BV209" s="55"/>
      <c r="BW209" s="36" t="str">
        <f t="shared" si="127"/>
        <v/>
      </c>
      <c r="BX209" s="36" t="str">
        <f t="shared" si="127"/>
        <v/>
      </c>
      <c r="BY209" s="31"/>
      <c r="BZ209" s="38"/>
      <c r="CB209" s="120" t="e">
        <f t="shared" ca="1" si="98"/>
        <v>#VALUE!</v>
      </c>
      <c r="CC209" s="2" t="e">
        <f t="shared" ca="1" si="128"/>
        <v>#VALUE!</v>
      </c>
    </row>
    <row r="210" spans="1:81" s="10" customFormat="1" ht="25.15" customHeight="1" x14ac:dyDescent="0.2">
      <c r="A210" s="52" t="str">
        <f t="shared" si="129"/>
        <v/>
      </c>
      <c r="B210" s="157" t="e">
        <f t="shared" ca="1" si="99"/>
        <v>#VALUE!</v>
      </c>
      <c r="C210" s="157" t="e">
        <f t="shared" si="100"/>
        <v>#VALUE!</v>
      </c>
      <c r="D210" s="29"/>
      <c r="E210" s="155" t="str">
        <f ca="1">IFERROR(INDIRECT(ADDRESS(MATCH(D210,CatModules!C:C,0),2,1,1,"CatModules")),"")</f>
        <v/>
      </c>
      <c r="F210" s="96"/>
      <c r="G210" s="156" t="str">
        <f ca="1">IFERROR(INDIRECT(ADDRESS(MATCH(CONCATENATE(E210,"-",F210),CatInt!K:K,0),3,1,1,"CatInt")),"")</f>
        <v/>
      </c>
      <c r="H210" s="45" t="str">
        <f>IF(F210="","",VLOOKUP(F210,#REF!,2,FALSE))</f>
        <v/>
      </c>
      <c r="I210" s="29"/>
      <c r="J210" s="155" t="e">
        <f t="shared" si="101"/>
        <v>#VALUE!</v>
      </c>
      <c r="K210" s="155" t="e">
        <f t="shared" si="102"/>
        <v>#VALUE!</v>
      </c>
      <c r="L210" s="153"/>
      <c r="M210" s="53"/>
      <c r="N210" s="175">
        <v>0</v>
      </c>
      <c r="O210" s="147"/>
      <c r="P210" s="175">
        <v>0</v>
      </c>
      <c r="Q210" s="30"/>
      <c r="R210" s="149" t="str">
        <f>IFERROR(VLOOKUP(Q210,Setup!D$16:E$25,2,FALSE),"")</f>
        <v/>
      </c>
      <c r="S210" s="51" t="str">
        <f ca="1">IFERROR(IF(OR(I210="",VLOOKUP(I210,CatCostInp!$E$2:$K$88,7,FALSE)=0),"",VLOOKUP(I210,CatCostInp!$E$2:$K$88,7,FALSE)),"")</f>
        <v/>
      </c>
      <c r="T210" s="159" t="e">
        <f>VLOOKUP(U210,#REF!,2,FALSE)</f>
        <v>#REF!</v>
      </c>
      <c r="U210" s="30"/>
      <c r="V210" s="1" t="str">
        <f ca="1">IF(U210=Setup!$C$10,"Grant",IF('PSM Costs'!U210=Setup!$C$11,"Local",IF('PSM Costs'!U210=Setup!$C$12,"Other","")))</f>
        <v/>
      </c>
      <c r="W210" s="34"/>
      <c r="X210" s="36">
        <v>1</v>
      </c>
      <c r="Y210" s="33"/>
      <c r="Z210" s="36" t="str">
        <f t="shared" si="103"/>
        <v/>
      </c>
      <c r="AA210" s="35"/>
      <c r="AB210" s="32" t="str">
        <f t="shared" si="104"/>
        <v/>
      </c>
      <c r="AC210" s="34"/>
      <c r="AD210" s="32" t="str">
        <f t="shared" si="105"/>
        <v/>
      </c>
      <c r="AE210" s="35"/>
      <c r="AF210" s="36" t="str">
        <f t="shared" si="106"/>
        <v/>
      </c>
      <c r="AG210" s="36" t="str">
        <f t="shared" si="107"/>
        <v/>
      </c>
      <c r="AH210" s="36" t="str">
        <f t="shared" si="108"/>
        <v/>
      </c>
      <c r="AI210" s="55"/>
      <c r="AJ210" s="37"/>
      <c r="AK210" s="36">
        <v>1</v>
      </c>
      <c r="AL210" s="35"/>
      <c r="AM210" s="32" t="str">
        <f t="shared" si="109"/>
        <v/>
      </c>
      <c r="AN210" s="35"/>
      <c r="AO210" s="32" t="str">
        <f t="shared" si="110"/>
        <v/>
      </c>
      <c r="AP210" s="35"/>
      <c r="AQ210" s="32" t="str">
        <f t="shared" si="111"/>
        <v/>
      </c>
      <c r="AR210" s="34"/>
      <c r="AS210" s="36" t="str">
        <f t="shared" si="112"/>
        <v/>
      </c>
      <c r="AT210" s="36" t="str">
        <f t="shared" si="113"/>
        <v/>
      </c>
      <c r="AU210" s="36" t="str">
        <f t="shared" si="114"/>
        <v/>
      </c>
      <c r="AV210" s="55"/>
      <c r="AW210" s="34"/>
      <c r="AX210" s="36">
        <v>1</v>
      </c>
      <c r="AY210" s="34"/>
      <c r="AZ210" s="32" t="str">
        <f t="shared" si="115"/>
        <v/>
      </c>
      <c r="BA210" s="34"/>
      <c r="BB210" s="32" t="str">
        <f t="shared" si="116"/>
        <v/>
      </c>
      <c r="BC210" s="34"/>
      <c r="BD210" s="32" t="str">
        <f t="shared" si="117"/>
        <v/>
      </c>
      <c r="BE210" s="35"/>
      <c r="BF210" s="36" t="str">
        <f t="shared" si="118"/>
        <v/>
      </c>
      <c r="BG210" s="36" t="str">
        <f t="shared" si="119"/>
        <v/>
      </c>
      <c r="BH210" s="36" t="str">
        <f t="shared" si="120"/>
        <v/>
      </c>
      <c r="BI210" s="55"/>
      <c r="BJ210" s="34"/>
      <c r="BK210" s="36">
        <v>1</v>
      </c>
      <c r="BL210" s="34"/>
      <c r="BM210" s="32" t="str">
        <f t="shared" si="121"/>
        <v/>
      </c>
      <c r="BN210" s="34"/>
      <c r="BO210" s="32" t="str">
        <f t="shared" si="122"/>
        <v/>
      </c>
      <c r="BP210" s="34"/>
      <c r="BQ210" s="32" t="str">
        <f t="shared" si="123"/>
        <v/>
      </c>
      <c r="BR210" s="34"/>
      <c r="BS210" s="36" t="str">
        <f t="shared" si="124"/>
        <v/>
      </c>
      <c r="BT210" s="36" t="str">
        <f t="shared" si="125"/>
        <v/>
      </c>
      <c r="BU210" s="36" t="str">
        <f t="shared" si="126"/>
        <v/>
      </c>
      <c r="BV210" s="55"/>
      <c r="BW210" s="36" t="str">
        <f t="shared" si="127"/>
        <v/>
      </c>
      <c r="BX210" s="36" t="str">
        <f t="shared" si="127"/>
        <v/>
      </c>
      <c r="BY210" s="31"/>
      <c r="BZ210" s="38"/>
      <c r="CB210" s="120" t="e">
        <f t="shared" ca="1" si="98"/>
        <v>#VALUE!</v>
      </c>
      <c r="CC210" s="2" t="e">
        <f t="shared" ca="1" si="128"/>
        <v>#VALUE!</v>
      </c>
    </row>
    <row r="211" spans="1:81" s="10" customFormat="1" ht="25.15" customHeight="1" x14ac:dyDescent="0.2">
      <c r="A211" s="52" t="str">
        <f t="shared" si="129"/>
        <v/>
      </c>
      <c r="B211" s="157" t="e">
        <f t="shared" ca="1" si="99"/>
        <v>#VALUE!</v>
      </c>
      <c r="C211" s="157" t="e">
        <f t="shared" si="100"/>
        <v>#VALUE!</v>
      </c>
      <c r="D211" s="29"/>
      <c r="E211" s="155" t="str">
        <f ca="1">IFERROR(INDIRECT(ADDRESS(MATCH(D211,CatModules!C:C,0),2,1,1,"CatModules")),"")</f>
        <v/>
      </c>
      <c r="F211" s="96"/>
      <c r="G211" s="156" t="str">
        <f ca="1">IFERROR(INDIRECT(ADDRESS(MATCH(CONCATENATE(E211,"-",F211),CatInt!K:K,0),3,1,1,"CatInt")),"")</f>
        <v/>
      </c>
      <c r="H211" s="45" t="str">
        <f>IF(F211="","",VLOOKUP(F211,#REF!,2,FALSE))</f>
        <v/>
      </c>
      <c r="I211" s="29"/>
      <c r="J211" s="155" t="e">
        <f t="shared" si="101"/>
        <v>#VALUE!</v>
      </c>
      <c r="K211" s="155" t="e">
        <f t="shared" si="102"/>
        <v>#VALUE!</v>
      </c>
      <c r="L211" s="153"/>
      <c r="M211" s="53"/>
      <c r="N211" s="175">
        <v>0</v>
      </c>
      <c r="O211" s="147"/>
      <c r="P211" s="175">
        <v>0</v>
      </c>
      <c r="Q211" s="30"/>
      <c r="R211" s="149" t="str">
        <f>IFERROR(VLOOKUP(Q211,Setup!D$16:E$25,2,FALSE),"")</f>
        <v/>
      </c>
      <c r="S211" s="51" t="str">
        <f ca="1">IFERROR(IF(OR(I211="",VLOOKUP(I211,CatCostInp!$E$2:$K$88,7,FALSE)=0),"",VLOOKUP(I211,CatCostInp!$E$2:$K$88,7,FALSE)),"")</f>
        <v/>
      </c>
      <c r="T211" s="159" t="e">
        <f>VLOOKUP(U211,#REF!,2,FALSE)</f>
        <v>#REF!</v>
      </c>
      <c r="U211" s="30"/>
      <c r="V211" s="1" t="str">
        <f ca="1">IF(U211=Setup!$C$10,"Grant",IF('PSM Costs'!U211=Setup!$C$11,"Local",IF('PSM Costs'!U211=Setup!$C$12,"Other","")))</f>
        <v/>
      </c>
      <c r="W211" s="34"/>
      <c r="X211" s="36">
        <v>1</v>
      </c>
      <c r="Y211" s="33"/>
      <c r="Z211" s="36" t="str">
        <f t="shared" si="103"/>
        <v/>
      </c>
      <c r="AA211" s="35"/>
      <c r="AB211" s="32" t="str">
        <f t="shared" si="104"/>
        <v/>
      </c>
      <c r="AC211" s="34"/>
      <c r="AD211" s="32" t="str">
        <f t="shared" si="105"/>
        <v/>
      </c>
      <c r="AE211" s="35"/>
      <c r="AF211" s="36" t="str">
        <f t="shared" si="106"/>
        <v/>
      </c>
      <c r="AG211" s="36" t="str">
        <f t="shared" si="107"/>
        <v/>
      </c>
      <c r="AH211" s="36" t="str">
        <f t="shared" si="108"/>
        <v/>
      </c>
      <c r="AI211" s="55"/>
      <c r="AJ211" s="37"/>
      <c r="AK211" s="36">
        <v>1</v>
      </c>
      <c r="AL211" s="35"/>
      <c r="AM211" s="32" t="str">
        <f t="shared" si="109"/>
        <v/>
      </c>
      <c r="AN211" s="35"/>
      <c r="AO211" s="32" t="str">
        <f t="shared" si="110"/>
        <v/>
      </c>
      <c r="AP211" s="35"/>
      <c r="AQ211" s="32" t="str">
        <f t="shared" si="111"/>
        <v/>
      </c>
      <c r="AR211" s="34"/>
      <c r="AS211" s="36" t="str">
        <f t="shared" si="112"/>
        <v/>
      </c>
      <c r="AT211" s="36" t="str">
        <f t="shared" si="113"/>
        <v/>
      </c>
      <c r="AU211" s="36" t="str">
        <f t="shared" si="114"/>
        <v/>
      </c>
      <c r="AV211" s="55"/>
      <c r="AW211" s="34"/>
      <c r="AX211" s="36">
        <v>1</v>
      </c>
      <c r="AY211" s="34"/>
      <c r="AZ211" s="32" t="str">
        <f t="shared" si="115"/>
        <v/>
      </c>
      <c r="BA211" s="34"/>
      <c r="BB211" s="32" t="str">
        <f t="shared" si="116"/>
        <v/>
      </c>
      <c r="BC211" s="34"/>
      <c r="BD211" s="32" t="str">
        <f t="shared" si="117"/>
        <v/>
      </c>
      <c r="BE211" s="35"/>
      <c r="BF211" s="36" t="str">
        <f t="shared" si="118"/>
        <v/>
      </c>
      <c r="BG211" s="36" t="str">
        <f t="shared" si="119"/>
        <v/>
      </c>
      <c r="BH211" s="36" t="str">
        <f t="shared" si="120"/>
        <v/>
      </c>
      <c r="BI211" s="55"/>
      <c r="BJ211" s="34"/>
      <c r="BK211" s="36">
        <v>1</v>
      </c>
      <c r="BL211" s="34"/>
      <c r="BM211" s="32" t="str">
        <f t="shared" si="121"/>
        <v/>
      </c>
      <c r="BN211" s="34"/>
      <c r="BO211" s="32" t="str">
        <f t="shared" si="122"/>
        <v/>
      </c>
      <c r="BP211" s="34"/>
      <c r="BQ211" s="32" t="str">
        <f t="shared" si="123"/>
        <v/>
      </c>
      <c r="BR211" s="34"/>
      <c r="BS211" s="36" t="str">
        <f t="shared" si="124"/>
        <v/>
      </c>
      <c r="BT211" s="36" t="str">
        <f t="shared" si="125"/>
        <v/>
      </c>
      <c r="BU211" s="36" t="str">
        <f t="shared" si="126"/>
        <v/>
      </c>
      <c r="BV211" s="55"/>
      <c r="BW211" s="36" t="str">
        <f t="shared" si="127"/>
        <v/>
      </c>
      <c r="BX211" s="36" t="str">
        <f t="shared" si="127"/>
        <v/>
      </c>
      <c r="BY211" s="31"/>
      <c r="BZ211" s="38"/>
      <c r="CB211" s="120" t="e">
        <f t="shared" ca="1" si="98"/>
        <v>#VALUE!</v>
      </c>
      <c r="CC211" s="2" t="e">
        <f t="shared" ca="1" si="128"/>
        <v>#VALUE!</v>
      </c>
    </row>
    <row r="212" spans="1:81" s="10" customFormat="1" ht="25.15" customHeight="1" x14ac:dyDescent="0.2">
      <c r="A212" s="52" t="str">
        <f t="shared" si="129"/>
        <v/>
      </c>
      <c r="B212" s="157" t="e">
        <f t="shared" ca="1" si="99"/>
        <v>#VALUE!</v>
      </c>
      <c r="C212" s="157" t="e">
        <f t="shared" si="100"/>
        <v>#VALUE!</v>
      </c>
      <c r="D212" s="29"/>
      <c r="E212" s="155" t="str">
        <f ca="1">IFERROR(INDIRECT(ADDRESS(MATCH(D212,CatModules!C:C,0),2,1,1,"CatModules")),"")</f>
        <v/>
      </c>
      <c r="F212" s="96"/>
      <c r="G212" s="156" t="str">
        <f ca="1">IFERROR(INDIRECT(ADDRESS(MATCH(CONCATENATE(E212,"-",F212),CatInt!K:K,0),3,1,1,"CatInt")),"")</f>
        <v/>
      </c>
      <c r="H212" s="45" t="str">
        <f>IF(F212="","",VLOOKUP(F212,#REF!,2,FALSE))</f>
        <v/>
      </c>
      <c r="I212" s="29"/>
      <c r="J212" s="155" t="e">
        <f t="shared" si="101"/>
        <v>#VALUE!</v>
      </c>
      <c r="K212" s="155" t="e">
        <f t="shared" si="102"/>
        <v>#VALUE!</v>
      </c>
      <c r="L212" s="153"/>
      <c r="M212" s="53"/>
      <c r="N212" s="175">
        <v>0</v>
      </c>
      <c r="O212" s="147"/>
      <c r="P212" s="175">
        <v>0</v>
      </c>
      <c r="Q212" s="30"/>
      <c r="R212" s="149" t="str">
        <f>IFERROR(VLOOKUP(Q212,Setup!D$16:E$25,2,FALSE),"")</f>
        <v/>
      </c>
      <c r="S212" s="51" t="str">
        <f ca="1">IFERROR(IF(OR(I212="",VLOOKUP(I212,CatCostInp!$E$2:$K$88,7,FALSE)=0),"",VLOOKUP(I212,CatCostInp!$E$2:$K$88,7,FALSE)),"")</f>
        <v/>
      </c>
      <c r="T212" s="159" t="e">
        <f>VLOOKUP(U212,#REF!,2,FALSE)</f>
        <v>#REF!</v>
      </c>
      <c r="U212" s="30"/>
      <c r="V212" s="1" t="str">
        <f ca="1">IF(U212=Setup!$C$10,"Grant",IF('PSM Costs'!U212=Setup!$C$11,"Local",IF('PSM Costs'!U212=Setup!$C$12,"Other","")))</f>
        <v/>
      </c>
      <c r="W212" s="34"/>
      <c r="X212" s="36">
        <v>1</v>
      </c>
      <c r="Y212" s="33"/>
      <c r="Z212" s="36" t="str">
        <f t="shared" si="103"/>
        <v/>
      </c>
      <c r="AA212" s="35"/>
      <c r="AB212" s="32" t="str">
        <f t="shared" si="104"/>
        <v/>
      </c>
      <c r="AC212" s="34"/>
      <c r="AD212" s="32" t="str">
        <f t="shared" si="105"/>
        <v/>
      </c>
      <c r="AE212" s="35"/>
      <c r="AF212" s="36" t="str">
        <f t="shared" si="106"/>
        <v/>
      </c>
      <c r="AG212" s="36" t="str">
        <f t="shared" si="107"/>
        <v/>
      </c>
      <c r="AH212" s="36" t="str">
        <f t="shared" si="108"/>
        <v/>
      </c>
      <c r="AI212" s="55"/>
      <c r="AJ212" s="37"/>
      <c r="AK212" s="36">
        <v>1</v>
      </c>
      <c r="AL212" s="35"/>
      <c r="AM212" s="32" t="str">
        <f t="shared" si="109"/>
        <v/>
      </c>
      <c r="AN212" s="35"/>
      <c r="AO212" s="32" t="str">
        <f t="shared" si="110"/>
        <v/>
      </c>
      <c r="AP212" s="35"/>
      <c r="AQ212" s="32" t="str">
        <f t="shared" si="111"/>
        <v/>
      </c>
      <c r="AR212" s="34"/>
      <c r="AS212" s="36" t="str">
        <f t="shared" si="112"/>
        <v/>
      </c>
      <c r="AT212" s="36" t="str">
        <f t="shared" si="113"/>
        <v/>
      </c>
      <c r="AU212" s="36" t="str">
        <f t="shared" si="114"/>
        <v/>
      </c>
      <c r="AV212" s="55"/>
      <c r="AW212" s="34"/>
      <c r="AX212" s="36">
        <v>1</v>
      </c>
      <c r="AY212" s="34"/>
      <c r="AZ212" s="32" t="str">
        <f t="shared" si="115"/>
        <v/>
      </c>
      <c r="BA212" s="34"/>
      <c r="BB212" s="32" t="str">
        <f t="shared" si="116"/>
        <v/>
      </c>
      <c r="BC212" s="34"/>
      <c r="BD212" s="32" t="str">
        <f t="shared" si="117"/>
        <v/>
      </c>
      <c r="BE212" s="35"/>
      <c r="BF212" s="36" t="str">
        <f t="shared" si="118"/>
        <v/>
      </c>
      <c r="BG212" s="36" t="str">
        <f t="shared" si="119"/>
        <v/>
      </c>
      <c r="BH212" s="36" t="str">
        <f t="shared" si="120"/>
        <v/>
      </c>
      <c r="BI212" s="55"/>
      <c r="BJ212" s="34"/>
      <c r="BK212" s="36">
        <v>1</v>
      </c>
      <c r="BL212" s="34"/>
      <c r="BM212" s="32" t="str">
        <f t="shared" si="121"/>
        <v/>
      </c>
      <c r="BN212" s="34"/>
      <c r="BO212" s="32" t="str">
        <f t="shared" si="122"/>
        <v/>
      </c>
      <c r="BP212" s="34"/>
      <c r="BQ212" s="32" t="str">
        <f t="shared" si="123"/>
        <v/>
      </c>
      <c r="BR212" s="34"/>
      <c r="BS212" s="36" t="str">
        <f t="shared" si="124"/>
        <v/>
      </c>
      <c r="BT212" s="36" t="str">
        <f t="shared" si="125"/>
        <v/>
      </c>
      <c r="BU212" s="36" t="str">
        <f t="shared" si="126"/>
        <v/>
      </c>
      <c r="BV212" s="55"/>
      <c r="BW212" s="36" t="str">
        <f t="shared" si="127"/>
        <v/>
      </c>
      <c r="BX212" s="36" t="str">
        <f t="shared" si="127"/>
        <v/>
      </c>
      <c r="BY212" s="31"/>
      <c r="BZ212" s="38"/>
      <c r="CB212" s="120" t="e">
        <f t="shared" ca="1" si="98"/>
        <v>#VALUE!</v>
      </c>
      <c r="CC212" s="2" t="e">
        <f t="shared" ca="1" si="128"/>
        <v>#VALUE!</v>
      </c>
    </row>
    <row r="213" spans="1:81" s="10" customFormat="1" ht="25.15" customHeight="1" x14ac:dyDescent="0.2">
      <c r="A213" s="52" t="str">
        <f t="shared" si="129"/>
        <v/>
      </c>
      <c r="B213" s="157" t="e">
        <f t="shared" ca="1" si="99"/>
        <v>#VALUE!</v>
      </c>
      <c r="C213" s="157" t="e">
        <f t="shared" si="100"/>
        <v>#VALUE!</v>
      </c>
      <c r="D213" s="29"/>
      <c r="E213" s="155" t="str">
        <f ca="1">IFERROR(INDIRECT(ADDRESS(MATCH(D213,CatModules!C:C,0),2,1,1,"CatModules")),"")</f>
        <v/>
      </c>
      <c r="F213" s="96"/>
      <c r="G213" s="156" t="str">
        <f ca="1">IFERROR(INDIRECT(ADDRESS(MATCH(CONCATENATE(E213,"-",F213),CatInt!K:K,0),3,1,1,"CatInt")),"")</f>
        <v/>
      </c>
      <c r="H213" s="45" t="str">
        <f>IF(F213="","",VLOOKUP(F213,#REF!,2,FALSE))</f>
        <v/>
      </c>
      <c r="I213" s="29"/>
      <c r="J213" s="155" t="e">
        <f t="shared" si="101"/>
        <v>#VALUE!</v>
      </c>
      <c r="K213" s="155" t="e">
        <f t="shared" si="102"/>
        <v>#VALUE!</v>
      </c>
      <c r="L213" s="153"/>
      <c r="M213" s="53"/>
      <c r="N213" s="175">
        <v>0</v>
      </c>
      <c r="O213" s="147"/>
      <c r="P213" s="175">
        <v>0</v>
      </c>
      <c r="Q213" s="30"/>
      <c r="R213" s="149" t="str">
        <f>IFERROR(VLOOKUP(Q213,Setup!D$16:E$25,2,FALSE),"")</f>
        <v/>
      </c>
      <c r="S213" s="51" t="str">
        <f ca="1">IFERROR(IF(OR(I213="",VLOOKUP(I213,CatCostInp!$E$2:$K$88,7,FALSE)=0),"",VLOOKUP(I213,CatCostInp!$E$2:$K$88,7,FALSE)),"")</f>
        <v/>
      </c>
      <c r="T213" s="159" t="e">
        <f>VLOOKUP(U213,#REF!,2,FALSE)</f>
        <v>#REF!</v>
      </c>
      <c r="U213" s="30"/>
      <c r="V213" s="1" t="str">
        <f ca="1">IF(U213=Setup!$C$10,"Grant",IF('PSM Costs'!U213=Setup!$C$11,"Local",IF('PSM Costs'!U213=Setup!$C$12,"Other","")))</f>
        <v/>
      </c>
      <c r="W213" s="34"/>
      <c r="X213" s="36">
        <v>1</v>
      </c>
      <c r="Y213" s="33"/>
      <c r="Z213" s="36" t="str">
        <f t="shared" si="103"/>
        <v/>
      </c>
      <c r="AA213" s="35"/>
      <c r="AB213" s="32" t="str">
        <f t="shared" si="104"/>
        <v/>
      </c>
      <c r="AC213" s="34"/>
      <c r="AD213" s="32" t="str">
        <f t="shared" si="105"/>
        <v/>
      </c>
      <c r="AE213" s="35"/>
      <c r="AF213" s="36" t="str">
        <f t="shared" si="106"/>
        <v/>
      </c>
      <c r="AG213" s="36" t="str">
        <f t="shared" si="107"/>
        <v/>
      </c>
      <c r="AH213" s="36" t="str">
        <f t="shared" si="108"/>
        <v/>
      </c>
      <c r="AI213" s="55"/>
      <c r="AJ213" s="37"/>
      <c r="AK213" s="36">
        <v>1</v>
      </c>
      <c r="AL213" s="35"/>
      <c r="AM213" s="32" t="str">
        <f t="shared" si="109"/>
        <v/>
      </c>
      <c r="AN213" s="35"/>
      <c r="AO213" s="32" t="str">
        <f t="shared" si="110"/>
        <v/>
      </c>
      <c r="AP213" s="35"/>
      <c r="AQ213" s="32" t="str">
        <f t="shared" si="111"/>
        <v/>
      </c>
      <c r="AR213" s="34"/>
      <c r="AS213" s="36" t="str">
        <f t="shared" si="112"/>
        <v/>
      </c>
      <c r="AT213" s="36" t="str">
        <f t="shared" si="113"/>
        <v/>
      </c>
      <c r="AU213" s="36" t="str">
        <f t="shared" si="114"/>
        <v/>
      </c>
      <c r="AV213" s="55"/>
      <c r="AW213" s="34"/>
      <c r="AX213" s="36">
        <v>1</v>
      </c>
      <c r="AY213" s="34"/>
      <c r="AZ213" s="32" t="str">
        <f t="shared" si="115"/>
        <v/>
      </c>
      <c r="BA213" s="34"/>
      <c r="BB213" s="32" t="str">
        <f t="shared" si="116"/>
        <v/>
      </c>
      <c r="BC213" s="34"/>
      <c r="BD213" s="32" t="str">
        <f t="shared" si="117"/>
        <v/>
      </c>
      <c r="BE213" s="35"/>
      <c r="BF213" s="36" t="str">
        <f t="shared" si="118"/>
        <v/>
      </c>
      <c r="BG213" s="36" t="str">
        <f t="shared" si="119"/>
        <v/>
      </c>
      <c r="BH213" s="36" t="str">
        <f t="shared" si="120"/>
        <v/>
      </c>
      <c r="BI213" s="55"/>
      <c r="BJ213" s="34"/>
      <c r="BK213" s="36">
        <v>1</v>
      </c>
      <c r="BL213" s="34"/>
      <c r="BM213" s="32" t="str">
        <f t="shared" si="121"/>
        <v/>
      </c>
      <c r="BN213" s="34"/>
      <c r="BO213" s="32" t="str">
        <f t="shared" si="122"/>
        <v/>
      </c>
      <c r="BP213" s="34"/>
      <c r="BQ213" s="32" t="str">
        <f t="shared" si="123"/>
        <v/>
      </c>
      <c r="BR213" s="34"/>
      <c r="BS213" s="36" t="str">
        <f t="shared" si="124"/>
        <v/>
      </c>
      <c r="BT213" s="36" t="str">
        <f t="shared" si="125"/>
        <v/>
      </c>
      <c r="BU213" s="36" t="str">
        <f t="shared" si="126"/>
        <v/>
      </c>
      <c r="BV213" s="55"/>
      <c r="BW213" s="36" t="str">
        <f t="shared" si="127"/>
        <v/>
      </c>
      <c r="BX213" s="36" t="str">
        <f t="shared" si="127"/>
        <v/>
      </c>
      <c r="BY213" s="31"/>
      <c r="BZ213" s="38"/>
      <c r="CB213" s="120" t="e">
        <f t="shared" ca="1" si="98"/>
        <v>#VALUE!</v>
      </c>
      <c r="CC213" s="2" t="e">
        <f t="shared" ca="1" si="128"/>
        <v>#VALUE!</v>
      </c>
    </row>
    <row r="214" spans="1:81" s="10" customFormat="1" ht="25.15" customHeight="1" x14ac:dyDescent="0.2">
      <c r="A214" s="52" t="str">
        <f t="shared" si="129"/>
        <v/>
      </c>
      <c r="B214" s="157" t="e">
        <f t="shared" ca="1" si="99"/>
        <v>#VALUE!</v>
      </c>
      <c r="C214" s="157" t="e">
        <f t="shared" si="100"/>
        <v>#VALUE!</v>
      </c>
      <c r="D214" s="29"/>
      <c r="E214" s="155" t="str">
        <f ca="1">IFERROR(INDIRECT(ADDRESS(MATCH(D214,CatModules!C:C,0),2,1,1,"CatModules")),"")</f>
        <v/>
      </c>
      <c r="F214" s="96"/>
      <c r="G214" s="156" t="str">
        <f ca="1">IFERROR(INDIRECT(ADDRESS(MATCH(CONCATENATE(E214,"-",F214),CatInt!K:K,0),3,1,1,"CatInt")),"")</f>
        <v/>
      </c>
      <c r="H214" s="45" t="str">
        <f>IF(F214="","",VLOOKUP(F214,#REF!,2,FALSE))</f>
        <v/>
      </c>
      <c r="I214" s="29"/>
      <c r="J214" s="155" t="e">
        <f t="shared" si="101"/>
        <v>#VALUE!</v>
      </c>
      <c r="K214" s="155" t="e">
        <f t="shared" si="102"/>
        <v>#VALUE!</v>
      </c>
      <c r="L214" s="153"/>
      <c r="M214" s="53"/>
      <c r="N214" s="175">
        <v>0</v>
      </c>
      <c r="O214" s="147"/>
      <c r="P214" s="175">
        <v>0</v>
      </c>
      <c r="Q214" s="30"/>
      <c r="R214" s="149" t="str">
        <f>IFERROR(VLOOKUP(Q214,Setup!D$16:E$25,2,FALSE),"")</f>
        <v/>
      </c>
      <c r="S214" s="51" t="str">
        <f ca="1">IFERROR(IF(OR(I214="",VLOOKUP(I214,CatCostInp!$E$2:$K$88,7,FALSE)=0),"",VLOOKUP(I214,CatCostInp!$E$2:$K$88,7,FALSE)),"")</f>
        <v/>
      </c>
      <c r="T214" s="159" t="e">
        <f>VLOOKUP(U214,#REF!,2,FALSE)</f>
        <v>#REF!</v>
      </c>
      <c r="U214" s="30"/>
      <c r="V214" s="1" t="str">
        <f ca="1">IF(U214=Setup!$C$10,"Grant",IF('PSM Costs'!U214=Setup!$C$11,"Local",IF('PSM Costs'!U214=Setup!$C$12,"Other","")))</f>
        <v/>
      </c>
      <c r="W214" s="34"/>
      <c r="X214" s="36">
        <v>1</v>
      </c>
      <c r="Y214" s="33"/>
      <c r="Z214" s="36" t="str">
        <f t="shared" si="103"/>
        <v/>
      </c>
      <c r="AA214" s="35"/>
      <c r="AB214" s="32" t="str">
        <f t="shared" si="104"/>
        <v/>
      </c>
      <c r="AC214" s="34"/>
      <c r="AD214" s="32" t="str">
        <f t="shared" si="105"/>
        <v/>
      </c>
      <c r="AE214" s="35"/>
      <c r="AF214" s="36" t="str">
        <f t="shared" si="106"/>
        <v/>
      </c>
      <c r="AG214" s="36" t="str">
        <f t="shared" si="107"/>
        <v/>
      </c>
      <c r="AH214" s="36" t="str">
        <f t="shared" si="108"/>
        <v/>
      </c>
      <c r="AI214" s="55"/>
      <c r="AJ214" s="37"/>
      <c r="AK214" s="36">
        <v>1</v>
      </c>
      <c r="AL214" s="35"/>
      <c r="AM214" s="32" t="str">
        <f t="shared" si="109"/>
        <v/>
      </c>
      <c r="AN214" s="35"/>
      <c r="AO214" s="32" t="str">
        <f t="shared" si="110"/>
        <v/>
      </c>
      <c r="AP214" s="35"/>
      <c r="AQ214" s="32" t="str">
        <f t="shared" si="111"/>
        <v/>
      </c>
      <c r="AR214" s="34"/>
      <c r="AS214" s="36" t="str">
        <f t="shared" si="112"/>
        <v/>
      </c>
      <c r="AT214" s="36" t="str">
        <f t="shared" si="113"/>
        <v/>
      </c>
      <c r="AU214" s="36" t="str">
        <f t="shared" si="114"/>
        <v/>
      </c>
      <c r="AV214" s="55"/>
      <c r="AW214" s="34"/>
      <c r="AX214" s="36">
        <v>1</v>
      </c>
      <c r="AY214" s="34"/>
      <c r="AZ214" s="32" t="str">
        <f t="shared" si="115"/>
        <v/>
      </c>
      <c r="BA214" s="34"/>
      <c r="BB214" s="32" t="str">
        <f t="shared" si="116"/>
        <v/>
      </c>
      <c r="BC214" s="34"/>
      <c r="BD214" s="32" t="str">
        <f t="shared" si="117"/>
        <v/>
      </c>
      <c r="BE214" s="35"/>
      <c r="BF214" s="36" t="str">
        <f t="shared" si="118"/>
        <v/>
      </c>
      <c r="BG214" s="36" t="str">
        <f t="shared" si="119"/>
        <v/>
      </c>
      <c r="BH214" s="36" t="str">
        <f t="shared" si="120"/>
        <v/>
      </c>
      <c r="BI214" s="55"/>
      <c r="BJ214" s="34"/>
      <c r="BK214" s="36">
        <v>1</v>
      </c>
      <c r="BL214" s="34"/>
      <c r="BM214" s="32" t="str">
        <f t="shared" si="121"/>
        <v/>
      </c>
      <c r="BN214" s="34"/>
      <c r="BO214" s="32" t="str">
        <f t="shared" si="122"/>
        <v/>
      </c>
      <c r="BP214" s="34"/>
      <c r="BQ214" s="32" t="str">
        <f t="shared" si="123"/>
        <v/>
      </c>
      <c r="BR214" s="34"/>
      <c r="BS214" s="36" t="str">
        <f t="shared" si="124"/>
        <v/>
      </c>
      <c r="BT214" s="36" t="str">
        <f t="shared" si="125"/>
        <v/>
      </c>
      <c r="BU214" s="36" t="str">
        <f t="shared" si="126"/>
        <v/>
      </c>
      <c r="BV214" s="55"/>
      <c r="BW214" s="36" t="str">
        <f t="shared" si="127"/>
        <v/>
      </c>
      <c r="BX214" s="36" t="str">
        <f t="shared" si="127"/>
        <v/>
      </c>
      <c r="BY214" s="31"/>
      <c r="BZ214" s="38"/>
      <c r="CB214" s="120" t="e">
        <f t="shared" ca="1" si="98"/>
        <v>#VALUE!</v>
      </c>
      <c r="CC214" s="2" t="e">
        <f t="shared" ca="1" si="128"/>
        <v>#VALUE!</v>
      </c>
    </row>
    <row r="215" spans="1:81" s="10" customFormat="1" ht="25.15" customHeight="1" x14ac:dyDescent="0.2">
      <c r="A215" s="52" t="str">
        <f t="shared" si="129"/>
        <v/>
      </c>
      <c r="B215" s="157" t="e">
        <f t="shared" ca="1" si="99"/>
        <v>#VALUE!</v>
      </c>
      <c r="C215" s="157" t="e">
        <f t="shared" si="100"/>
        <v>#VALUE!</v>
      </c>
      <c r="D215" s="29"/>
      <c r="E215" s="155" t="str">
        <f ca="1">IFERROR(INDIRECT(ADDRESS(MATCH(D215,CatModules!C:C,0),2,1,1,"CatModules")),"")</f>
        <v/>
      </c>
      <c r="F215" s="96"/>
      <c r="G215" s="156" t="str">
        <f ca="1">IFERROR(INDIRECT(ADDRESS(MATCH(CONCATENATE(E215,"-",F215),CatInt!K:K,0),3,1,1,"CatInt")),"")</f>
        <v/>
      </c>
      <c r="H215" s="45" t="str">
        <f>IF(F215="","",VLOOKUP(F215,#REF!,2,FALSE))</f>
        <v/>
      </c>
      <c r="I215" s="29"/>
      <c r="J215" s="155" t="e">
        <f t="shared" si="101"/>
        <v>#VALUE!</v>
      </c>
      <c r="K215" s="155" t="e">
        <f t="shared" si="102"/>
        <v>#VALUE!</v>
      </c>
      <c r="L215" s="153"/>
      <c r="M215" s="53"/>
      <c r="N215" s="175">
        <v>0</v>
      </c>
      <c r="O215" s="147"/>
      <c r="P215" s="175">
        <v>0</v>
      </c>
      <c r="Q215" s="30"/>
      <c r="R215" s="149" t="str">
        <f>IFERROR(VLOOKUP(Q215,Setup!D$16:E$25,2,FALSE),"")</f>
        <v/>
      </c>
      <c r="S215" s="51" t="str">
        <f ca="1">IFERROR(IF(OR(I215="",VLOOKUP(I215,CatCostInp!$E$2:$K$88,7,FALSE)=0),"",VLOOKUP(I215,CatCostInp!$E$2:$K$88,7,FALSE)),"")</f>
        <v/>
      </c>
      <c r="T215" s="159" t="e">
        <f>VLOOKUP(U215,#REF!,2,FALSE)</f>
        <v>#REF!</v>
      </c>
      <c r="U215" s="30"/>
      <c r="V215" s="1" t="str">
        <f ca="1">IF(U215=Setup!$C$10,"Grant",IF('PSM Costs'!U215=Setup!$C$11,"Local",IF('PSM Costs'!U215=Setup!$C$12,"Other","")))</f>
        <v/>
      </c>
      <c r="W215" s="34"/>
      <c r="X215" s="36">
        <v>1</v>
      </c>
      <c r="Y215" s="33"/>
      <c r="Z215" s="36" t="str">
        <f t="shared" si="103"/>
        <v/>
      </c>
      <c r="AA215" s="35"/>
      <c r="AB215" s="32" t="str">
        <f t="shared" si="104"/>
        <v/>
      </c>
      <c r="AC215" s="34"/>
      <c r="AD215" s="32" t="str">
        <f t="shared" si="105"/>
        <v/>
      </c>
      <c r="AE215" s="35"/>
      <c r="AF215" s="36" t="str">
        <f t="shared" si="106"/>
        <v/>
      </c>
      <c r="AG215" s="36" t="str">
        <f t="shared" si="107"/>
        <v/>
      </c>
      <c r="AH215" s="36" t="str">
        <f t="shared" si="108"/>
        <v/>
      </c>
      <c r="AI215" s="55"/>
      <c r="AJ215" s="37"/>
      <c r="AK215" s="36">
        <v>1</v>
      </c>
      <c r="AL215" s="35"/>
      <c r="AM215" s="32" t="str">
        <f t="shared" si="109"/>
        <v/>
      </c>
      <c r="AN215" s="35"/>
      <c r="AO215" s="32" t="str">
        <f t="shared" si="110"/>
        <v/>
      </c>
      <c r="AP215" s="35"/>
      <c r="AQ215" s="32" t="str">
        <f t="shared" si="111"/>
        <v/>
      </c>
      <c r="AR215" s="34"/>
      <c r="AS215" s="36" t="str">
        <f t="shared" si="112"/>
        <v/>
      </c>
      <c r="AT215" s="36" t="str">
        <f t="shared" si="113"/>
        <v/>
      </c>
      <c r="AU215" s="36" t="str">
        <f t="shared" si="114"/>
        <v/>
      </c>
      <c r="AV215" s="55"/>
      <c r="AW215" s="34"/>
      <c r="AX215" s="36">
        <v>1</v>
      </c>
      <c r="AY215" s="34"/>
      <c r="AZ215" s="32" t="str">
        <f t="shared" si="115"/>
        <v/>
      </c>
      <c r="BA215" s="34"/>
      <c r="BB215" s="32" t="str">
        <f t="shared" si="116"/>
        <v/>
      </c>
      <c r="BC215" s="34"/>
      <c r="BD215" s="32" t="str">
        <f t="shared" si="117"/>
        <v/>
      </c>
      <c r="BE215" s="35"/>
      <c r="BF215" s="36" t="str">
        <f t="shared" si="118"/>
        <v/>
      </c>
      <c r="BG215" s="36" t="str">
        <f t="shared" si="119"/>
        <v/>
      </c>
      <c r="BH215" s="36" t="str">
        <f t="shared" si="120"/>
        <v/>
      </c>
      <c r="BI215" s="55"/>
      <c r="BJ215" s="34"/>
      <c r="BK215" s="36">
        <v>1</v>
      </c>
      <c r="BL215" s="34"/>
      <c r="BM215" s="32" t="str">
        <f t="shared" si="121"/>
        <v/>
      </c>
      <c r="BN215" s="34"/>
      <c r="BO215" s="32" t="str">
        <f t="shared" si="122"/>
        <v/>
      </c>
      <c r="BP215" s="34"/>
      <c r="BQ215" s="32" t="str">
        <f t="shared" si="123"/>
        <v/>
      </c>
      <c r="BR215" s="34"/>
      <c r="BS215" s="36" t="str">
        <f t="shared" si="124"/>
        <v/>
      </c>
      <c r="BT215" s="36" t="str">
        <f t="shared" si="125"/>
        <v/>
      </c>
      <c r="BU215" s="36" t="str">
        <f t="shared" si="126"/>
        <v/>
      </c>
      <c r="BV215" s="55"/>
      <c r="BW215" s="36" t="str">
        <f t="shared" si="127"/>
        <v/>
      </c>
      <c r="BX215" s="36" t="str">
        <f t="shared" si="127"/>
        <v/>
      </c>
      <c r="BY215" s="31"/>
      <c r="BZ215" s="38"/>
      <c r="CB215" s="120" t="e">
        <f t="shared" ca="1" si="98"/>
        <v>#VALUE!</v>
      </c>
      <c r="CC215" s="2" t="e">
        <f t="shared" ca="1" si="128"/>
        <v>#VALUE!</v>
      </c>
    </row>
    <row r="216" spans="1:81" s="10" customFormat="1" ht="25.15" customHeight="1" x14ac:dyDescent="0.2">
      <c r="A216" s="52" t="str">
        <f t="shared" si="129"/>
        <v/>
      </c>
      <c r="B216" s="157" t="e">
        <f t="shared" ca="1" si="99"/>
        <v>#VALUE!</v>
      </c>
      <c r="C216" s="157" t="e">
        <f t="shared" si="100"/>
        <v>#VALUE!</v>
      </c>
      <c r="D216" s="29"/>
      <c r="E216" s="155" t="str">
        <f ca="1">IFERROR(INDIRECT(ADDRESS(MATCH(D216,CatModules!C:C,0),2,1,1,"CatModules")),"")</f>
        <v/>
      </c>
      <c r="F216" s="96"/>
      <c r="G216" s="156" t="str">
        <f ca="1">IFERROR(INDIRECT(ADDRESS(MATCH(CONCATENATE(E216,"-",F216),CatInt!K:K,0),3,1,1,"CatInt")),"")</f>
        <v/>
      </c>
      <c r="H216" s="45" t="str">
        <f>IF(F216="","",VLOOKUP(F216,#REF!,2,FALSE))</f>
        <v/>
      </c>
      <c r="I216" s="29"/>
      <c r="J216" s="155" t="e">
        <f t="shared" si="101"/>
        <v>#VALUE!</v>
      </c>
      <c r="K216" s="155" t="e">
        <f t="shared" si="102"/>
        <v>#VALUE!</v>
      </c>
      <c r="L216" s="153"/>
      <c r="M216" s="53"/>
      <c r="N216" s="175">
        <v>0</v>
      </c>
      <c r="O216" s="147"/>
      <c r="P216" s="175">
        <v>0</v>
      </c>
      <c r="Q216" s="30"/>
      <c r="R216" s="149" t="str">
        <f>IFERROR(VLOOKUP(Q216,Setup!D$16:E$25,2,FALSE),"")</f>
        <v/>
      </c>
      <c r="S216" s="51" t="str">
        <f ca="1">IFERROR(IF(OR(I216="",VLOOKUP(I216,CatCostInp!$E$2:$K$88,7,FALSE)=0),"",VLOOKUP(I216,CatCostInp!$E$2:$K$88,7,FALSE)),"")</f>
        <v/>
      </c>
      <c r="T216" s="159" t="e">
        <f>VLOOKUP(U216,#REF!,2,FALSE)</f>
        <v>#REF!</v>
      </c>
      <c r="U216" s="30"/>
      <c r="V216" s="1" t="str">
        <f ca="1">IF(U216=Setup!$C$10,"Grant",IF('PSM Costs'!U216=Setup!$C$11,"Local",IF('PSM Costs'!U216=Setup!$C$12,"Other","")))</f>
        <v/>
      </c>
      <c r="W216" s="34"/>
      <c r="X216" s="36">
        <v>1</v>
      </c>
      <c r="Y216" s="33"/>
      <c r="Z216" s="36" t="str">
        <f t="shared" si="103"/>
        <v/>
      </c>
      <c r="AA216" s="35"/>
      <c r="AB216" s="32" t="str">
        <f t="shared" si="104"/>
        <v/>
      </c>
      <c r="AC216" s="34"/>
      <c r="AD216" s="32" t="str">
        <f t="shared" si="105"/>
        <v/>
      </c>
      <c r="AE216" s="35"/>
      <c r="AF216" s="36" t="str">
        <f t="shared" si="106"/>
        <v/>
      </c>
      <c r="AG216" s="36" t="str">
        <f t="shared" si="107"/>
        <v/>
      </c>
      <c r="AH216" s="36" t="str">
        <f t="shared" si="108"/>
        <v/>
      </c>
      <c r="AI216" s="55"/>
      <c r="AJ216" s="37"/>
      <c r="AK216" s="36">
        <v>1</v>
      </c>
      <c r="AL216" s="35"/>
      <c r="AM216" s="32" t="str">
        <f t="shared" si="109"/>
        <v/>
      </c>
      <c r="AN216" s="35"/>
      <c r="AO216" s="32" t="str">
        <f t="shared" si="110"/>
        <v/>
      </c>
      <c r="AP216" s="35"/>
      <c r="AQ216" s="32" t="str">
        <f t="shared" si="111"/>
        <v/>
      </c>
      <c r="AR216" s="34"/>
      <c r="AS216" s="36" t="str">
        <f t="shared" si="112"/>
        <v/>
      </c>
      <c r="AT216" s="36" t="str">
        <f t="shared" si="113"/>
        <v/>
      </c>
      <c r="AU216" s="36" t="str">
        <f t="shared" si="114"/>
        <v/>
      </c>
      <c r="AV216" s="55"/>
      <c r="AW216" s="34"/>
      <c r="AX216" s="36">
        <v>1</v>
      </c>
      <c r="AY216" s="34"/>
      <c r="AZ216" s="32" t="str">
        <f t="shared" si="115"/>
        <v/>
      </c>
      <c r="BA216" s="34"/>
      <c r="BB216" s="32" t="str">
        <f t="shared" si="116"/>
        <v/>
      </c>
      <c r="BC216" s="34"/>
      <c r="BD216" s="32" t="str">
        <f t="shared" si="117"/>
        <v/>
      </c>
      <c r="BE216" s="35"/>
      <c r="BF216" s="36" t="str">
        <f t="shared" si="118"/>
        <v/>
      </c>
      <c r="BG216" s="36" t="str">
        <f t="shared" si="119"/>
        <v/>
      </c>
      <c r="BH216" s="36" t="str">
        <f t="shared" si="120"/>
        <v/>
      </c>
      <c r="BI216" s="55"/>
      <c r="BJ216" s="34"/>
      <c r="BK216" s="36">
        <v>1</v>
      </c>
      <c r="BL216" s="34"/>
      <c r="BM216" s="32" t="str">
        <f t="shared" si="121"/>
        <v/>
      </c>
      <c r="BN216" s="34"/>
      <c r="BO216" s="32" t="str">
        <f t="shared" si="122"/>
        <v/>
      </c>
      <c r="BP216" s="34"/>
      <c r="BQ216" s="32" t="str">
        <f t="shared" si="123"/>
        <v/>
      </c>
      <c r="BR216" s="34"/>
      <c r="BS216" s="36" t="str">
        <f t="shared" si="124"/>
        <v/>
      </c>
      <c r="BT216" s="36" t="str">
        <f t="shared" si="125"/>
        <v/>
      </c>
      <c r="BU216" s="36" t="str">
        <f t="shared" si="126"/>
        <v/>
      </c>
      <c r="BV216" s="55"/>
      <c r="BW216" s="36" t="str">
        <f t="shared" si="127"/>
        <v/>
      </c>
      <c r="BX216" s="36" t="str">
        <f t="shared" si="127"/>
        <v/>
      </c>
      <c r="BY216" s="31"/>
      <c r="BZ216" s="38"/>
      <c r="CB216" s="120" t="e">
        <f t="shared" ca="1" si="98"/>
        <v>#VALUE!</v>
      </c>
      <c r="CC216" s="2" t="e">
        <f t="shared" ca="1" si="128"/>
        <v>#VALUE!</v>
      </c>
    </row>
    <row r="217" spans="1:81" s="10" customFormat="1" ht="25.15" customHeight="1" x14ac:dyDescent="0.2">
      <c r="A217" s="52" t="str">
        <f t="shared" si="129"/>
        <v/>
      </c>
      <c r="B217" s="157" t="e">
        <f t="shared" ca="1" si="99"/>
        <v>#VALUE!</v>
      </c>
      <c r="C217" s="157" t="e">
        <f t="shared" si="100"/>
        <v>#VALUE!</v>
      </c>
      <c r="D217" s="29"/>
      <c r="E217" s="155" t="str">
        <f ca="1">IFERROR(INDIRECT(ADDRESS(MATCH(D217,CatModules!C:C,0),2,1,1,"CatModules")),"")</f>
        <v/>
      </c>
      <c r="F217" s="96"/>
      <c r="G217" s="156" t="str">
        <f ca="1">IFERROR(INDIRECT(ADDRESS(MATCH(CONCATENATE(E217,"-",F217),CatInt!K:K,0),3,1,1,"CatInt")),"")</f>
        <v/>
      </c>
      <c r="H217" s="45" t="str">
        <f>IF(F217="","",VLOOKUP(F217,#REF!,2,FALSE))</f>
        <v/>
      </c>
      <c r="I217" s="29"/>
      <c r="J217" s="155" t="e">
        <f t="shared" si="101"/>
        <v>#VALUE!</v>
      </c>
      <c r="K217" s="155" t="e">
        <f t="shared" si="102"/>
        <v>#VALUE!</v>
      </c>
      <c r="L217" s="153"/>
      <c r="M217" s="53"/>
      <c r="N217" s="175">
        <v>0</v>
      </c>
      <c r="O217" s="147"/>
      <c r="P217" s="175">
        <v>0</v>
      </c>
      <c r="Q217" s="30"/>
      <c r="R217" s="149" t="str">
        <f>IFERROR(VLOOKUP(Q217,Setup!D$16:E$25,2,FALSE),"")</f>
        <v/>
      </c>
      <c r="S217" s="51" t="str">
        <f ca="1">IFERROR(IF(OR(I217="",VLOOKUP(I217,CatCostInp!$E$2:$K$88,7,FALSE)=0),"",VLOOKUP(I217,CatCostInp!$E$2:$K$88,7,FALSE)),"")</f>
        <v/>
      </c>
      <c r="T217" s="159" t="e">
        <f>VLOOKUP(U217,#REF!,2,FALSE)</f>
        <v>#REF!</v>
      </c>
      <c r="U217" s="30"/>
      <c r="V217" s="1" t="str">
        <f ca="1">IF(U217=Setup!$C$10,"Grant",IF('PSM Costs'!U217=Setup!$C$11,"Local",IF('PSM Costs'!U217=Setup!$C$12,"Other","")))</f>
        <v/>
      </c>
      <c r="W217" s="34"/>
      <c r="X217" s="36">
        <v>1</v>
      </c>
      <c r="Y217" s="33"/>
      <c r="Z217" s="36" t="str">
        <f t="shared" si="103"/>
        <v/>
      </c>
      <c r="AA217" s="35"/>
      <c r="AB217" s="32" t="str">
        <f t="shared" si="104"/>
        <v/>
      </c>
      <c r="AC217" s="34"/>
      <c r="AD217" s="32" t="str">
        <f t="shared" si="105"/>
        <v/>
      </c>
      <c r="AE217" s="35"/>
      <c r="AF217" s="36" t="str">
        <f t="shared" si="106"/>
        <v/>
      </c>
      <c r="AG217" s="36" t="str">
        <f t="shared" si="107"/>
        <v/>
      </c>
      <c r="AH217" s="36" t="str">
        <f t="shared" si="108"/>
        <v/>
      </c>
      <c r="AI217" s="55"/>
      <c r="AJ217" s="37"/>
      <c r="AK217" s="36">
        <v>1</v>
      </c>
      <c r="AL217" s="35"/>
      <c r="AM217" s="32" t="str">
        <f t="shared" si="109"/>
        <v/>
      </c>
      <c r="AN217" s="35"/>
      <c r="AO217" s="32" t="str">
        <f t="shared" si="110"/>
        <v/>
      </c>
      <c r="AP217" s="35"/>
      <c r="AQ217" s="32" t="str">
        <f t="shared" si="111"/>
        <v/>
      </c>
      <c r="AR217" s="34"/>
      <c r="AS217" s="36" t="str">
        <f t="shared" si="112"/>
        <v/>
      </c>
      <c r="AT217" s="36" t="str">
        <f t="shared" si="113"/>
        <v/>
      </c>
      <c r="AU217" s="36" t="str">
        <f t="shared" si="114"/>
        <v/>
      </c>
      <c r="AV217" s="55"/>
      <c r="AW217" s="34"/>
      <c r="AX217" s="36">
        <v>1</v>
      </c>
      <c r="AY217" s="34"/>
      <c r="AZ217" s="32" t="str">
        <f t="shared" si="115"/>
        <v/>
      </c>
      <c r="BA217" s="34"/>
      <c r="BB217" s="32" t="str">
        <f t="shared" si="116"/>
        <v/>
      </c>
      <c r="BC217" s="34"/>
      <c r="BD217" s="32" t="str">
        <f t="shared" si="117"/>
        <v/>
      </c>
      <c r="BE217" s="35"/>
      <c r="BF217" s="36" t="str">
        <f t="shared" si="118"/>
        <v/>
      </c>
      <c r="BG217" s="36" t="str">
        <f t="shared" si="119"/>
        <v/>
      </c>
      <c r="BH217" s="36" t="str">
        <f t="shared" si="120"/>
        <v/>
      </c>
      <c r="BI217" s="55"/>
      <c r="BJ217" s="34"/>
      <c r="BK217" s="36">
        <v>1</v>
      </c>
      <c r="BL217" s="34"/>
      <c r="BM217" s="32" t="str">
        <f t="shared" si="121"/>
        <v/>
      </c>
      <c r="BN217" s="34"/>
      <c r="BO217" s="32" t="str">
        <f t="shared" si="122"/>
        <v/>
      </c>
      <c r="BP217" s="34"/>
      <c r="BQ217" s="32" t="str">
        <f t="shared" si="123"/>
        <v/>
      </c>
      <c r="BR217" s="34"/>
      <c r="BS217" s="36" t="str">
        <f t="shared" si="124"/>
        <v/>
      </c>
      <c r="BT217" s="36" t="str">
        <f t="shared" si="125"/>
        <v/>
      </c>
      <c r="BU217" s="36" t="str">
        <f t="shared" si="126"/>
        <v/>
      </c>
      <c r="BV217" s="55"/>
      <c r="BW217" s="36" t="str">
        <f t="shared" si="127"/>
        <v/>
      </c>
      <c r="BX217" s="36" t="str">
        <f t="shared" si="127"/>
        <v/>
      </c>
      <c r="BY217" s="31"/>
      <c r="BZ217" s="38"/>
      <c r="CB217" s="120" t="e">
        <f t="shared" ca="1" si="98"/>
        <v>#VALUE!</v>
      </c>
      <c r="CC217" s="2" t="e">
        <f t="shared" ca="1" si="128"/>
        <v>#VALUE!</v>
      </c>
    </row>
    <row r="218" spans="1:81" s="10" customFormat="1" ht="25.15" customHeight="1" x14ac:dyDescent="0.2">
      <c r="A218" s="52" t="str">
        <f t="shared" si="129"/>
        <v/>
      </c>
      <c r="B218" s="157" t="e">
        <f t="shared" ca="1" si="99"/>
        <v>#VALUE!</v>
      </c>
      <c r="C218" s="157" t="e">
        <f t="shared" si="100"/>
        <v>#VALUE!</v>
      </c>
      <c r="D218" s="29"/>
      <c r="E218" s="155" t="str">
        <f ca="1">IFERROR(INDIRECT(ADDRESS(MATCH(D218,CatModules!C:C,0),2,1,1,"CatModules")),"")</f>
        <v/>
      </c>
      <c r="F218" s="96"/>
      <c r="G218" s="156" t="str">
        <f ca="1">IFERROR(INDIRECT(ADDRESS(MATCH(CONCATENATE(E218,"-",F218),CatInt!K:K,0),3,1,1,"CatInt")),"")</f>
        <v/>
      </c>
      <c r="H218" s="45" t="str">
        <f>IF(F218="","",VLOOKUP(F218,#REF!,2,FALSE))</f>
        <v/>
      </c>
      <c r="I218" s="29"/>
      <c r="J218" s="155" t="e">
        <f t="shared" si="101"/>
        <v>#VALUE!</v>
      </c>
      <c r="K218" s="155" t="e">
        <f t="shared" si="102"/>
        <v>#VALUE!</v>
      </c>
      <c r="L218" s="153"/>
      <c r="M218" s="53"/>
      <c r="N218" s="175">
        <v>0</v>
      </c>
      <c r="O218" s="147"/>
      <c r="P218" s="175">
        <v>0</v>
      </c>
      <c r="Q218" s="30"/>
      <c r="R218" s="149" t="str">
        <f>IFERROR(VLOOKUP(Q218,Setup!D$16:E$25,2,FALSE),"")</f>
        <v/>
      </c>
      <c r="S218" s="51" t="str">
        <f ca="1">IFERROR(IF(OR(I218="",VLOOKUP(I218,CatCostInp!$E$2:$K$88,7,FALSE)=0),"",VLOOKUP(I218,CatCostInp!$E$2:$K$88,7,FALSE)),"")</f>
        <v/>
      </c>
      <c r="T218" s="159" t="e">
        <f>VLOOKUP(U218,#REF!,2,FALSE)</f>
        <v>#REF!</v>
      </c>
      <c r="U218" s="30"/>
      <c r="V218" s="1" t="str">
        <f ca="1">IF(U218=Setup!$C$10,"Grant",IF('PSM Costs'!U218=Setup!$C$11,"Local",IF('PSM Costs'!U218=Setup!$C$12,"Other","")))</f>
        <v/>
      </c>
      <c r="W218" s="34"/>
      <c r="X218" s="36">
        <v>1</v>
      </c>
      <c r="Y218" s="33"/>
      <c r="Z218" s="36" t="str">
        <f t="shared" si="103"/>
        <v/>
      </c>
      <c r="AA218" s="35"/>
      <c r="AB218" s="32" t="str">
        <f t="shared" si="104"/>
        <v/>
      </c>
      <c r="AC218" s="34"/>
      <c r="AD218" s="32" t="str">
        <f t="shared" si="105"/>
        <v/>
      </c>
      <c r="AE218" s="34"/>
      <c r="AF218" s="36" t="str">
        <f t="shared" si="106"/>
        <v/>
      </c>
      <c r="AG218" s="36" t="str">
        <f t="shared" si="107"/>
        <v/>
      </c>
      <c r="AH218" s="36" t="str">
        <f t="shared" si="108"/>
        <v/>
      </c>
      <c r="AI218" s="55"/>
      <c r="AJ218" s="37"/>
      <c r="AK218" s="36">
        <v>1</v>
      </c>
      <c r="AL218" s="35"/>
      <c r="AM218" s="32" t="str">
        <f t="shared" si="109"/>
        <v/>
      </c>
      <c r="AN218" s="35"/>
      <c r="AO218" s="32" t="str">
        <f t="shared" si="110"/>
        <v/>
      </c>
      <c r="AP218" s="35"/>
      <c r="AQ218" s="32" t="str">
        <f t="shared" si="111"/>
        <v/>
      </c>
      <c r="AR218" s="34"/>
      <c r="AS218" s="36" t="str">
        <f t="shared" si="112"/>
        <v/>
      </c>
      <c r="AT218" s="36" t="str">
        <f t="shared" si="113"/>
        <v/>
      </c>
      <c r="AU218" s="36" t="str">
        <f t="shared" si="114"/>
        <v/>
      </c>
      <c r="AV218" s="55"/>
      <c r="AW218" s="34"/>
      <c r="AX218" s="36">
        <v>1</v>
      </c>
      <c r="AY218" s="34"/>
      <c r="AZ218" s="32" t="str">
        <f t="shared" si="115"/>
        <v/>
      </c>
      <c r="BA218" s="34"/>
      <c r="BB218" s="32" t="str">
        <f t="shared" si="116"/>
        <v/>
      </c>
      <c r="BC218" s="34"/>
      <c r="BD218" s="32" t="str">
        <f t="shared" si="117"/>
        <v/>
      </c>
      <c r="BE218" s="35"/>
      <c r="BF218" s="36" t="str">
        <f t="shared" si="118"/>
        <v/>
      </c>
      <c r="BG218" s="36" t="str">
        <f t="shared" si="119"/>
        <v/>
      </c>
      <c r="BH218" s="36" t="str">
        <f t="shared" si="120"/>
        <v/>
      </c>
      <c r="BI218" s="55"/>
      <c r="BJ218" s="34"/>
      <c r="BK218" s="36">
        <v>1</v>
      </c>
      <c r="BL218" s="34"/>
      <c r="BM218" s="32" t="str">
        <f t="shared" si="121"/>
        <v/>
      </c>
      <c r="BN218" s="34"/>
      <c r="BO218" s="32" t="str">
        <f t="shared" si="122"/>
        <v/>
      </c>
      <c r="BP218" s="34"/>
      <c r="BQ218" s="32" t="str">
        <f t="shared" si="123"/>
        <v/>
      </c>
      <c r="BR218" s="34"/>
      <c r="BS218" s="36" t="str">
        <f t="shared" si="124"/>
        <v/>
      </c>
      <c r="BT218" s="36" t="str">
        <f t="shared" si="125"/>
        <v/>
      </c>
      <c r="BU218" s="36" t="str">
        <f t="shared" si="126"/>
        <v/>
      </c>
      <c r="BV218" s="55"/>
      <c r="BW218" s="36" t="str">
        <f t="shared" si="127"/>
        <v/>
      </c>
      <c r="BX218" s="36" t="str">
        <f t="shared" si="127"/>
        <v/>
      </c>
      <c r="BY218" s="31"/>
      <c r="BZ218" s="38"/>
      <c r="CB218" s="120" t="e">
        <f t="shared" ca="1" si="98"/>
        <v>#VALUE!</v>
      </c>
      <c r="CC218" s="2" t="e">
        <f t="shared" ca="1" si="128"/>
        <v>#VALUE!</v>
      </c>
    </row>
    <row r="219" spans="1:81" s="10" customFormat="1" ht="25.15" customHeight="1" x14ac:dyDescent="0.2">
      <c r="A219" s="52" t="str">
        <f t="shared" si="129"/>
        <v/>
      </c>
      <c r="B219" s="157" t="e">
        <f t="shared" ca="1" si="99"/>
        <v>#VALUE!</v>
      </c>
      <c r="C219" s="157" t="e">
        <f t="shared" si="100"/>
        <v>#VALUE!</v>
      </c>
      <c r="D219" s="29"/>
      <c r="E219" s="155" t="str">
        <f ca="1">IFERROR(INDIRECT(ADDRESS(MATCH(D219,CatModules!C:C,0),2,1,1,"CatModules")),"")</f>
        <v/>
      </c>
      <c r="F219" s="96"/>
      <c r="G219" s="156" t="str">
        <f ca="1">IFERROR(INDIRECT(ADDRESS(MATCH(CONCATENATE(E219,"-",F219),CatInt!K:K,0),3,1,1,"CatInt")),"")</f>
        <v/>
      </c>
      <c r="H219" s="45" t="str">
        <f>IF(F219="","",VLOOKUP(F219,#REF!,2,FALSE))</f>
        <v/>
      </c>
      <c r="I219" s="29"/>
      <c r="J219" s="155" t="e">
        <f t="shared" si="101"/>
        <v>#VALUE!</v>
      </c>
      <c r="K219" s="155" t="e">
        <f t="shared" si="102"/>
        <v>#VALUE!</v>
      </c>
      <c r="L219" s="153"/>
      <c r="M219" s="53"/>
      <c r="N219" s="175">
        <v>0</v>
      </c>
      <c r="O219" s="147"/>
      <c r="P219" s="175">
        <v>0</v>
      </c>
      <c r="Q219" s="30"/>
      <c r="R219" s="149" t="str">
        <f>IFERROR(VLOOKUP(Q219,Setup!D$16:E$25,2,FALSE),"")</f>
        <v/>
      </c>
      <c r="S219" s="51" t="str">
        <f ca="1">IFERROR(IF(OR(I219="",VLOOKUP(I219,CatCostInp!$E$2:$K$88,7,FALSE)=0),"",VLOOKUP(I219,CatCostInp!$E$2:$K$88,7,FALSE)),"")</f>
        <v/>
      </c>
      <c r="T219" s="159" t="e">
        <f>VLOOKUP(U219,#REF!,2,FALSE)</f>
        <v>#REF!</v>
      </c>
      <c r="U219" s="30"/>
      <c r="V219" s="1" t="str">
        <f ca="1">IF(U219=Setup!$C$10,"Grant",IF('PSM Costs'!U219=Setup!$C$11,"Local",IF('PSM Costs'!U219=Setup!$C$12,"Other","")))</f>
        <v/>
      </c>
      <c r="W219" s="34"/>
      <c r="X219" s="36">
        <v>1</v>
      </c>
      <c r="Y219" s="33"/>
      <c r="Z219" s="36" t="str">
        <f t="shared" si="103"/>
        <v/>
      </c>
      <c r="AA219" s="35"/>
      <c r="AB219" s="32" t="str">
        <f t="shared" si="104"/>
        <v/>
      </c>
      <c r="AC219" s="34"/>
      <c r="AD219" s="32" t="str">
        <f t="shared" si="105"/>
        <v/>
      </c>
      <c r="AE219" s="34"/>
      <c r="AF219" s="36" t="str">
        <f t="shared" si="106"/>
        <v/>
      </c>
      <c r="AG219" s="36" t="str">
        <f t="shared" si="107"/>
        <v/>
      </c>
      <c r="AH219" s="36" t="str">
        <f t="shared" si="108"/>
        <v/>
      </c>
      <c r="AI219" s="55"/>
      <c r="AJ219" s="37"/>
      <c r="AK219" s="36">
        <v>1</v>
      </c>
      <c r="AL219" s="35"/>
      <c r="AM219" s="32" t="str">
        <f t="shared" si="109"/>
        <v/>
      </c>
      <c r="AN219" s="35"/>
      <c r="AO219" s="32" t="str">
        <f t="shared" si="110"/>
        <v/>
      </c>
      <c r="AP219" s="35"/>
      <c r="AQ219" s="32" t="str">
        <f t="shared" si="111"/>
        <v/>
      </c>
      <c r="AR219" s="34"/>
      <c r="AS219" s="36" t="str">
        <f t="shared" si="112"/>
        <v/>
      </c>
      <c r="AT219" s="36" t="str">
        <f t="shared" si="113"/>
        <v/>
      </c>
      <c r="AU219" s="36" t="str">
        <f t="shared" si="114"/>
        <v/>
      </c>
      <c r="AV219" s="55"/>
      <c r="AW219" s="34"/>
      <c r="AX219" s="36">
        <v>1</v>
      </c>
      <c r="AY219" s="34"/>
      <c r="AZ219" s="32" t="str">
        <f t="shared" si="115"/>
        <v/>
      </c>
      <c r="BA219" s="34"/>
      <c r="BB219" s="32" t="str">
        <f t="shared" si="116"/>
        <v/>
      </c>
      <c r="BC219" s="34"/>
      <c r="BD219" s="32" t="str">
        <f t="shared" si="117"/>
        <v/>
      </c>
      <c r="BE219" s="35"/>
      <c r="BF219" s="36" t="str">
        <f t="shared" si="118"/>
        <v/>
      </c>
      <c r="BG219" s="36" t="str">
        <f t="shared" si="119"/>
        <v/>
      </c>
      <c r="BH219" s="36" t="str">
        <f t="shared" si="120"/>
        <v/>
      </c>
      <c r="BI219" s="55"/>
      <c r="BJ219" s="34"/>
      <c r="BK219" s="36">
        <v>1</v>
      </c>
      <c r="BL219" s="34"/>
      <c r="BM219" s="32" t="str">
        <f t="shared" si="121"/>
        <v/>
      </c>
      <c r="BN219" s="34"/>
      <c r="BO219" s="32" t="str">
        <f t="shared" si="122"/>
        <v/>
      </c>
      <c r="BP219" s="34"/>
      <c r="BQ219" s="32" t="str">
        <f t="shared" si="123"/>
        <v/>
      </c>
      <c r="BR219" s="34"/>
      <c r="BS219" s="36" t="str">
        <f t="shared" si="124"/>
        <v/>
      </c>
      <c r="BT219" s="36" t="str">
        <f t="shared" si="125"/>
        <v/>
      </c>
      <c r="BU219" s="36" t="str">
        <f t="shared" si="126"/>
        <v/>
      </c>
      <c r="BV219" s="55"/>
      <c r="BW219" s="36" t="str">
        <f t="shared" si="127"/>
        <v/>
      </c>
      <c r="BX219" s="36" t="str">
        <f t="shared" si="127"/>
        <v/>
      </c>
      <c r="BY219" s="31"/>
      <c r="BZ219" s="38"/>
      <c r="CB219" s="120" t="e">
        <f t="shared" ca="1" si="98"/>
        <v>#VALUE!</v>
      </c>
      <c r="CC219" s="2" t="e">
        <f t="shared" ca="1" si="128"/>
        <v>#VALUE!</v>
      </c>
    </row>
    <row r="220" spans="1:81" s="10" customFormat="1" ht="25.15" customHeight="1" x14ac:dyDescent="0.2">
      <c r="A220" s="52" t="str">
        <f t="shared" si="129"/>
        <v/>
      </c>
      <c r="B220" s="157" t="e">
        <f t="shared" ca="1" si="99"/>
        <v>#VALUE!</v>
      </c>
      <c r="C220" s="157" t="e">
        <f t="shared" si="100"/>
        <v>#VALUE!</v>
      </c>
      <c r="D220" s="29"/>
      <c r="E220" s="155" t="str">
        <f ca="1">IFERROR(INDIRECT(ADDRESS(MATCH(D220,CatModules!C:C,0),2,1,1,"CatModules")),"")</f>
        <v/>
      </c>
      <c r="F220" s="96"/>
      <c r="G220" s="156" t="str">
        <f ca="1">IFERROR(INDIRECT(ADDRESS(MATCH(CONCATENATE(E220,"-",F220),CatInt!K:K,0),3,1,1,"CatInt")),"")</f>
        <v/>
      </c>
      <c r="H220" s="45" t="str">
        <f>IF(F220="","",VLOOKUP(F220,#REF!,2,FALSE))</f>
        <v/>
      </c>
      <c r="I220" s="29"/>
      <c r="J220" s="155" t="e">
        <f t="shared" si="101"/>
        <v>#VALUE!</v>
      </c>
      <c r="K220" s="155" t="e">
        <f t="shared" si="102"/>
        <v>#VALUE!</v>
      </c>
      <c r="L220" s="153"/>
      <c r="M220" s="53"/>
      <c r="N220" s="175">
        <v>0</v>
      </c>
      <c r="O220" s="147"/>
      <c r="P220" s="175">
        <v>0</v>
      </c>
      <c r="Q220" s="30"/>
      <c r="R220" s="149" t="str">
        <f>IFERROR(VLOOKUP(Q220,Setup!D$16:E$25,2,FALSE),"")</f>
        <v/>
      </c>
      <c r="S220" s="51" t="str">
        <f ca="1">IFERROR(IF(OR(I220="",VLOOKUP(I220,CatCostInp!$E$2:$K$88,7,FALSE)=0),"",VLOOKUP(I220,CatCostInp!$E$2:$K$88,7,FALSE)),"")</f>
        <v/>
      </c>
      <c r="T220" s="159" t="e">
        <f>VLOOKUP(U220,#REF!,2,FALSE)</f>
        <v>#REF!</v>
      </c>
      <c r="U220" s="30"/>
      <c r="V220" s="1" t="str">
        <f ca="1">IF(U220=Setup!$C$10,"Grant",IF('PSM Costs'!U220=Setup!$C$11,"Local",IF('PSM Costs'!U220=Setup!$C$12,"Other","")))</f>
        <v/>
      </c>
      <c r="W220" s="34"/>
      <c r="X220" s="36">
        <v>1</v>
      </c>
      <c r="Y220" s="33"/>
      <c r="Z220" s="36" t="str">
        <f t="shared" si="103"/>
        <v/>
      </c>
      <c r="AA220" s="35"/>
      <c r="AB220" s="32" t="str">
        <f t="shared" si="104"/>
        <v/>
      </c>
      <c r="AC220" s="34"/>
      <c r="AD220" s="32" t="str">
        <f t="shared" si="105"/>
        <v/>
      </c>
      <c r="AE220" s="34"/>
      <c r="AF220" s="36" t="str">
        <f t="shared" si="106"/>
        <v/>
      </c>
      <c r="AG220" s="36" t="str">
        <f t="shared" si="107"/>
        <v/>
      </c>
      <c r="AH220" s="36" t="str">
        <f t="shared" si="108"/>
        <v/>
      </c>
      <c r="AI220" s="55"/>
      <c r="AJ220" s="37"/>
      <c r="AK220" s="36">
        <v>1</v>
      </c>
      <c r="AL220" s="35"/>
      <c r="AM220" s="32" t="str">
        <f t="shared" si="109"/>
        <v/>
      </c>
      <c r="AN220" s="35"/>
      <c r="AO220" s="32" t="str">
        <f t="shared" si="110"/>
        <v/>
      </c>
      <c r="AP220" s="35"/>
      <c r="AQ220" s="32" t="str">
        <f t="shared" si="111"/>
        <v/>
      </c>
      <c r="AR220" s="34"/>
      <c r="AS220" s="36" t="str">
        <f t="shared" si="112"/>
        <v/>
      </c>
      <c r="AT220" s="36" t="str">
        <f t="shared" si="113"/>
        <v/>
      </c>
      <c r="AU220" s="36" t="str">
        <f t="shared" si="114"/>
        <v/>
      </c>
      <c r="AV220" s="55"/>
      <c r="AW220" s="34"/>
      <c r="AX220" s="36">
        <v>1</v>
      </c>
      <c r="AY220" s="34"/>
      <c r="AZ220" s="32" t="str">
        <f t="shared" si="115"/>
        <v/>
      </c>
      <c r="BA220" s="34"/>
      <c r="BB220" s="32" t="str">
        <f t="shared" si="116"/>
        <v/>
      </c>
      <c r="BC220" s="34"/>
      <c r="BD220" s="32" t="str">
        <f t="shared" si="117"/>
        <v/>
      </c>
      <c r="BE220" s="35"/>
      <c r="BF220" s="36" t="str">
        <f t="shared" si="118"/>
        <v/>
      </c>
      <c r="BG220" s="36" t="str">
        <f t="shared" si="119"/>
        <v/>
      </c>
      <c r="BH220" s="36" t="str">
        <f t="shared" si="120"/>
        <v/>
      </c>
      <c r="BI220" s="55"/>
      <c r="BJ220" s="34"/>
      <c r="BK220" s="36">
        <v>1</v>
      </c>
      <c r="BL220" s="34"/>
      <c r="BM220" s="32" t="str">
        <f t="shared" si="121"/>
        <v/>
      </c>
      <c r="BN220" s="34"/>
      <c r="BO220" s="32" t="str">
        <f t="shared" si="122"/>
        <v/>
      </c>
      <c r="BP220" s="34"/>
      <c r="BQ220" s="32" t="str">
        <f t="shared" si="123"/>
        <v/>
      </c>
      <c r="BR220" s="34"/>
      <c r="BS220" s="36" t="str">
        <f t="shared" si="124"/>
        <v/>
      </c>
      <c r="BT220" s="36" t="str">
        <f t="shared" si="125"/>
        <v/>
      </c>
      <c r="BU220" s="36" t="str">
        <f t="shared" si="126"/>
        <v/>
      </c>
      <c r="BV220" s="55"/>
      <c r="BW220" s="36" t="str">
        <f t="shared" si="127"/>
        <v/>
      </c>
      <c r="BX220" s="36" t="str">
        <f t="shared" si="127"/>
        <v/>
      </c>
      <c r="BY220" s="31"/>
      <c r="BZ220" s="38"/>
      <c r="CB220" s="120" t="e">
        <f t="shared" ca="1" si="98"/>
        <v>#VALUE!</v>
      </c>
      <c r="CC220" s="2" t="e">
        <f t="shared" ca="1" si="128"/>
        <v>#VALUE!</v>
      </c>
    </row>
    <row r="221" spans="1:81" s="10" customFormat="1" ht="25.15" customHeight="1" x14ac:dyDescent="0.2">
      <c r="A221" s="52" t="str">
        <f t="shared" si="129"/>
        <v/>
      </c>
      <c r="B221" s="157" t="e">
        <f t="shared" ca="1" si="99"/>
        <v>#VALUE!</v>
      </c>
      <c r="C221" s="157" t="e">
        <f t="shared" si="100"/>
        <v>#VALUE!</v>
      </c>
      <c r="D221" s="29"/>
      <c r="E221" s="155" t="str">
        <f ca="1">IFERROR(INDIRECT(ADDRESS(MATCH(D221,CatModules!C:C,0),2,1,1,"CatModules")),"")</f>
        <v/>
      </c>
      <c r="F221" s="96"/>
      <c r="G221" s="156" t="str">
        <f ca="1">IFERROR(INDIRECT(ADDRESS(MATCH(CONCATENATE(E221,"-",F221),CatInt!K:K,0),3,1,1,"CatInt")),"")</f>
        <v/>
      </c>
      <c r="H221" s="45" t="str">
        <f>IF(F221="","",VLOOKUP(F221,#REF!,2,FALSE))</f>
        <v/>
      </c>
      <c r="I221" s="29"/>
      <c r="J221" s="155" t="e">
        <f t="shared" si="101"/>
        <v>#VALUE!</v>
      </c>
      <c r="K221" s="155" t="e">
        <f t="shared" si="102"/>
        <v>#VALUE!</v>
      </c>
      <c r="L221" s="153"/>
      <c r="M221" s="53"/>
      <c r="N221" s="175">
        <v>0</v>
      </c>
      <c r="O221" s="147"/>
      <c r="P221" s="175">
        <v>0</v>
      </c>
      <c r="Q221" s="30"/>
      <c r="R221" s="149" t="str">
        <f>IFERROR(VLOOKUP(Q221,Setup!D$16:E$25,2,FALSE),"")</f>
        <v/>
      </c>
      <c r="S221" s="51" t="str">
        <f ca="1">IFERROR(IF(OR(I221="",VLOOKUP(I221,CatCostInp!$E$2:$K$88,7,FALSE)=0),"",VLOOKUP(I221,CatCostInp!$E$2:$K$88,7,FALSE)),"")</f>
        <v/>
      </c>
      <c r="T221" s="159" t="e">
        <f>VLOOKUP(U221,#REF!,2,FALSE)</f>
        <v>#REF!</v>
      </c>
      <c r="U221" s="30"/>
      <c r="V221" s="1" t="str">
        <f ca="1">IF(U221=Setup!$C$10,"Grant",IF('PSM Costs'!U221=Setup!$C$11,"Local",IF('PSM Costs'!U221=Setup!$C$12,"Other","")))</f>
        <v/>
      </c>
      <c r="W221" s="34"/>
      <c r="X221" s="36">
        <v>1</v>
      </c>
      <c r="Y221" s="33"/>
      <c r="Z221" s="36" t="str">
        <f t="shared" si="103"/>
        <v/>
      </c>
      <c r="AA221" s="35"/>
      <c r="AB221" s="32" t="str">
        <f t="shared" si="104"/>
        <v/>
      </c>
      <c r="AC221" s="34"/>
      <c r="AD221" s="32" t="str">
        <f t="shared" si="105"/>
        <v/>
      </c>
      <c r="AE221" s="34"/>
      <c r="AF221" s="36" t="str">
        <f t="shared" si="106"/>
        <v/>
      </c>
      <c r="AG221" s="36" t="str">
        <f t="shared" si="107"/>
        <v/>
      </c>
      <c r="AH221" s="36" t="str">
        <f t="shared" si="108"/>
        <v/>
      </c>
      <c r="AI221" s="55"/>
      <c r="AJ221" s="37"/>
      <c r="AK221" s="36">
        <v>1</v>
      </c>
      <c r="AL221" s="35"/>
      <c r="AM221" s="32" t="str">
        <f t="shared" si="109"/>
        <v/>
      </c>
      <c r="AN221" s="35"/>
      <c r="AO221" s="32" t="str">
        <f t="shared" si="110"/>
        <v/>
      </c>
      <c r="AP221" s="35"/>
      <c r="AQ221" s="32" t="str">
        <f t="shared" si="111"/>
        <v/>
      </c>
      <c r="AR221" s="34"/>
      <c r="AS221" s="36" t="str">
        <f t="shared" si="112"/>
        <v/>
      </c>
      <c r="AT221" s="36" t="str">
        <f t="shared" si="113"/>
        <v/>
      </c>
      <c r="AU221" s="36" t="str">
        <f t="shared" si="114"/>
        <v/>
      </c>
      <c r="AV221" s="55"/>
      <c r="AW221" s="34"/>
      <c r="AX221" s="36">
        <v>1</v>
      </c>
      <c r="AY221" s="34"/>
      <c r="AZ221" s="32" t="str">
        <f t="shared" si="115"/>
        <v/>
      </c>
      <c r="BA221" s="34"/>
      <c r="BB221" s="32" t="str">
        <f t="shared" si="116"/>
        <v/>
      </c>
      <c r="BC221" s="34"/>
      <c r="BD221" s="32" t="str">
        <f t="shared" si="117"/>
        <v/>
      </c>
      <c r="BE221" s="35"/>
      <c r="BF221" s="36" t="str">
        <f t="shared" si="118"/>
        <v/>
      </c>
      <c r="BG221" s="36" t="str">
        <f t="shared" si="119"/>
        <v/>
      </c>
      <c r="BH221" s="36" t="str">
        <f t="shared" si="120"/>
        <v/>
      </c>
      <c r="BI221" s="55"/>
      <c r="BJ221" s="34"/>
      <c r="BK221" s="36">
        <v>1</v>
      </c>
      <c r="BL221" s="34"/>
      <c r="BM221" s="32" t="str">
        <f t="shared" si="121"/>
        <v/>
      </c>
      <c r="BN221" s="34"/>
      <c r="BO221" s="32" t="str">
        <f t="shared" si="122"/>
        <v/>
      </c>
      <c r="BP221" s="34"/>
      <c r="BQ221" s="32" t="str">
        <f t="shared" si="123"/>
        <v/>
      </c>
      <c r="BR221" s="34"/>
      <c r="BS221" s="36" t="str">
        <f t="shared" si="124"/>
        <v/>
      </c>
      <c r="BT221" s="36" t="str">
        <f t="shared" si="125"/>
        <v/>
      </c>
      <c r="BU221" s="36" t="str">
        <f t="shared" si="126"/>
        <v/>
      </c>
      <c r="BV221" s="55"/>
      <c r="BW221" s="36" t="str">
        <f t="shared" si="127"/>
        <v/>
      </c>
      <c r="BX221" s="36" t="str">
        <f t="shared" si="127"/>
        <v/>
      </c>
      <c r="BY221" s="31"/>
      <c r="BZ221" s="38"/>
      <c r="CB221" s="120" t="e">
        <f t="shared" ca="1" si="98"/>
        <v>#VALUE!</v>
      </c>
      <c r="CC221" s="2" t="e">
        <f t="shared" ca="1" si="128"/>
        <v>#VALUE!</v>
      </c>
    </row>
    <row r="222" spans="1:81" s="10" customFormat="1" ht="25.15" customHeight="1" x14ac:dyDescent="0.2">
      <c r="A222" s="52" t="str">
        <f t="shared" si="129"/>
        <v/>
      </c>
      <c r="B222" s="157" t="e">
        <f t="shared" ca="1" si="99"/>
        <v>#VALUE!</v>
      </c>
      <c r="C222" s="157" t="e">
        <f t="shared" si="100"/>
        <v>#VALUE!</v>
      </c>
      <c r="D222" s="29"/>
      <c r="E222" s="155" t="str">
        <f ca="1">IFERROR(INDIRECT(ADDRESS(MATCH(D222,CatModules!C:C,0),2,1,1,"CatModules")),"")</f>
        <v/>
      </c>
      <c r="F222" s="96"/>
      <c r="G222" s="156" t="str">
        <f ca="1">IFERROR(INDIRECT(ADDRESS(MATCH(CONCATENATE(E222,"-",F222),CatInt!K:K,0),3,1,1,"CatInt")),"")</f>
        <v/>
      </c>
      <c r="H222" s="45" t="str">
        <f>IF(F222="","",VLOOKUP(F222,#REF!,2,FALSE))</f>
        <v/>
      </c>
      <c r="I222" s="29"/>
      <c r="J222" s="155" t="e">
        <f t="shared" si="101"/>
        <v>#VALUE!</v>
      </c>
      <c r="K222" s="155" t="e">
        <f t="shared" si="102"/>
        <v>#VALUE!</v>
      </c>
      <c r="L222" s="153"/>
      <c r="M222" s="53"/>
      <c r="N222" s="175">
        <v>0</v>
      </c>
      <c r="O222" s="147"/>
      <c r="P222" s="175">
        <v>0</v>
      </c>
      <c r="Q222" s="30"/>
      <c r="R222" s="149" t="str">
        <f>IFERROR(VLOOKUP(Q222,Setup!D$16:E$25,2,FALSE),"")</f>
        <v/>
      </c>
      <c r="S222" s="51" t="str">
        <f ca="1">IFERROR(IF(OR(I222="",VLOOKUP(I222,CatCostInp!$E$2:$K$88,7,FALSE)=0),"",VLOOKUP(I222,CatCostInp!$E$2:$K$88,7,FALSE)),"")</f>
        <v/>
      </c>
      <c r="T222" s="159" t="e">
        <f>VLOOKUP(U222,#REF!,2,FALSE)</f>
        <v>#REF!</v>
      </c>
      <c r="U222" s="30"/>
      <c r="V222" s="1" t="str">
        <f ca="1">IF(U222=Setup!$C$10,"Grant",IF('PSM Costs'!U222=Setup!$C$11,"Local",IF('PSM Costs'!U222=Setup!$C$12,"Other","")))</f>
        <v/>
      </c>
      <c r="W222" s="34"/>
      <c r="X222" s="36">
        <v>1</v>
      </c>
      <c r="Y222" s="33"/>
      <c r="Z222" s="36" t="str">
        <f t="shared" si="103"/>
        <v/>
      </c>
      <c r="AA222" s="35"/>
      <c r="AB222" s="32" t="str">
        <f t="shared" si="104"/>
        <v/>
      </c>
      <c r="AC222" s="34"/>
      <c r="AD222" s="32" t="str">
        <f t="shared" si="105"/>
        <v/>
      </c>
      <c r="AE222" s="34"/>
      <c r="AF222" s="36" t="str">
        <f t="shared" si="106"/>
        <v/>
      </c>
      <c r="AG222" s="36" t="str">
        <f t="shared" si="107"/>
        <v/>
      </c>
      <c r="AH222" s="36" t="str">
        <f t="shared" si="108"/>
        <v/>
      </c>
      <c r="AI222" s="55"/>
      <c r="AJ222" s="37"/>
      <c r="AK222" s="36">
        <v>1</v>
      </c>
      <c r="AL222" s="35"/>
      <c r="AM222" s="32" t="str">
        <f t="shared" si="109"/>
        <v/>
      </c>
      <c r="AN222" s="35"/>
      <c r="AO222" s="32" t="str">
        <f t="shared" si="110"/>
        <v/>
      </c>
      <c r="AP222" s="35"/>
      <c r="AQ222" s="32" t="str">
        <f t="shared" si="111"/>
        <v/>
      </c>
      <c r="AR222" s="34"/>
      <c r="AS222" s="36" t="str">
        <f t="shared" si="112"/>
        <v/>
      </c>
      <c r="AT222" s="36" t="str">
        <f t="shared" si="113"/>
        <v/>
      </c>
      <c r="AU222" s="36" t="str">
        <f t="shared" si="114"/>
        <v/>
      </c>
      <c r="AV222" s="55"/>
      <c r="AW222" s="34"/>
      <c r="AX222" s="36">
        <v>1</v>
      </c>
      <c r="AY222" s="34"/>
      <c r="AZ222" s="32" t="str">
        <f t="shared" si="115"/>
        <v/>
      </c>
      <c r="BA222" s="34"/>
      <c r="BB222" s="32" t="str">
        <f t="shared" si="116"/>
        <v/>
      </c>
      <c r="BC222" s="34"/>
      <c r="BD222" s="32" t="str">
        <f t="shared" si="117"/>
        <v/>
      </c>
      <c r="BE222" s="35"/>
      <c r="BF222" s="36" t="str">
        <f t="shared" si="118"/>
        <v/>
      </c>
      <c r="BG222" s="36" t="str">
        <f t="shared" si="119"/>
        <v/>
      </c>
      <c r="BH222" s="36" t="str">
        <f t="shared" si="120"/>
        <v/>
      </c>
      <c r="BI222" s="55"/>
      <c r="BJ222" s="34"/>
      <c r="BK222" s="36">
        <v>1</v>
      </c>
      <c r="BL222" s="34"/>
      <c r="BM222" s="32" t="str">
        <f t="shared" si="121"/>
        <v/>
      </c>
      <c r="BN222" s="34"/>
      <c r="BO222" s="32" t="str">
        <f t="shared" si="122"/>
        <v/>
      </c>
      <c r="BP222" s="34"/>
      <c r="BQ222" s="32" t="str">
        <f t="shared" si="123"/>
        <v/>
      </c>
      <c r="BR222" s="34"/>
      <c r="BS222" s="36" t="str">
        <f t="shared" si="124"/>
        <v/>
      </c>
      <c r="BT222" s="36" t="str">
        <f t="shared" si="125"/>
        <v/>
      </c>
      <c r="BU222" s="36" t="str">
        <f t="shared" si="126"/>
        <v/>
      </c>
      <c r="BV222" s="55"/>
      <c r="BW222" s="36" t="str">
        <f t="shared" si="127"/>
        <v/>
      </c>
      <c r="BX222" s="36" t="str">
        <f t="shared" si="127"/>
        <v/>
      </c>
      <c r="BY222" s="31"/>
      <c r="BZ222" s="38"/>
      <c r="CB222" s="120" t="e">
        <f t="shared" ca="1" si="98"/>
        <v>#VALUE!</v>
      </c>
      <c r="CC222" s="2" t="e">
        <f t="shared" ca="1" si="128"/>
        <v>#VALUE!</v>
      </c>
    </row>
    <row r="223" spans="1:81" s="10" customFormat="1" ht="25.15" customHeight="1" x14ac:dyDescent="0.2">
      <c r="A223" s="52" t="str">
        <f t="shared" si="129"/>
        <v/>
      </c>
      <c r="B223" s="157" t="e">
        <f t="shared" ca="1" si="99"/>
        <v>#VALUE!</v>
      </c>
      <c r="C223" s="157" t="e">
        <f t="shared" si="100"/>
        <v>#VALUE!</v>
      </c>
      <c r="D223" s="29"/>
      <c r="E223" s="155" t="str">
        <f ca="1">IFERROR(INDIRECT(ADDRESS(MATCH(D223,CatModules!C:C,0),2,1,1,"CatModules")),"")</f>
        <v/>
      </c>
      <c r="F223" s="96"/>
      <c r="G223" s="156" t="str">
        <f ca="1">IFERROR(INDIRECT(ADDRESS(MATCH(CONCATENATE(E223,"-",F223),CatInt!K:K,0),3,1,1,"CatInt")),"")</f>
        <v/>
      </c>
      <c r="H223" s="45" t="str">
        <f>IF(F223="","",VLOOKUP(F223,#REF!,2,FALSE))</f>
        <v/>
      </c>
      <c r="I223" s="29"/>
      <c r="J223" s="155" t="e">
        <f t="shared" si="101"/>
        <v>#VALUE!</v>
      </c>
      <c r="K223" s="155" t="e">
        <f t="shared" si="102"/>
        <v>#VALUE!</v>
      </c>
      <c r="L223" s="153"/>
      <c r="M223" s="53"/>
      <c r="N223" s="175">
        <v>0</v>
      </c>
      <c r="O223" s="147"/>
      <c r="P223" s="175">
        <v>0</v>
      </c>
      <c r="Q223" s="30"/>
      <c r="R223" s="149" t="str">
        <f>IFERROR(VLOOKUP(Q223,Setup!D$16:E$25,2,FALSE),"")</f>
        <v/>
      </c>
      <c r="S223" s="51" t="str">
        <f ca="1">IFERROR(IF(OR(I223="",VLOOKUP(I223,CatCostInp!$E$2:$K$88,7,FALSE)=0),"",VLOOKUP(I223,CatCostInp!$E$2:$K$88,7,FALSE)),"")</f>
        <v/>
      </c>
      <c r="T223" s="159" t="e">
        <f>VLOOKUP(U223,#REF!,2,FALSE)</f>
        <v>#REF!</v>
      </c>
      <c r="U223" s="30"/>
      <c r="V223" s="1" t="str">
        <f ca="1">IF(U223=Setup!$C$10,"Grant",IF('PSM Costs'!U223=Setup!$C$11,"Local",IF('PSM Costs'!U223=Setup!$C$12,"Other","")))</f>
        <v/>
      </c>
      <c r="W223" s="34"/>
      <c r="X223" s="36">
        <v>1</v>
      </c>
      <c r="Y223" s="33"/>
      <c r="Z223" s="36" t="str">
        <f t="shared" si="103"/>
        <v/>
      </c>
      <c r="AA223" s="35"/>
      <c r="AB223" s="32" t="str">
        <f t="shared" si="104"/>
        <v/>
      </c>
      <c r="AC223" s="34"/>
      <c r="AD223" s="32" t="str">
        <f t="shared" si="105"/>
        <v/>
      </c>
      <c r="AE223" s="34"/>
      <c r="AF223" s="36" t="str">
        <f t="shared" si="106"/>
        <v/>
      </c>
      <c r="AG223" s="36" t="str">
        <f t="shared" si="107"/>
        <v/>
      </c>
      <c r="AH223" s="36" t="str">
        <f t="shared" si="108"/>
        <v/>
      </c>
      <c r="AI223" s="55"/>
      <c r="AJ223" s="37"/>
      <c r="AK223" s="36">
        <v>1</v>
      </c>
      <c r="AL223" s="35"/>
      <c r="AM223" s="32" t="str">
        <f t="shared" si="109"/>
        <v/>
      </c>
      <c r="AN223" s="35"/>
      <c r="AO223" s="32" t="str">
        <f t="shared" si="110"/>
        <v/>
      </c>
      <c r="AP223" s="35"/>
      <c r="AQ223" s="32" t="str">
        <f t="shared" si="111"/>
        <v/>
      </c>
      <c r="AR223" s="34"/>
      <c r="AS223" s="36" t="str">
        <f t="shared" si="112"/>
        <v/>
      </c>
      <c r="AT223" s="36" t="str">
        <f t="shared" si="113"/>
        <v/>
      </c>
      <c r="AU223" s="36" t="str">
        <f t="shared" si="114"/>
        <v/>
      </c>
      <c r="AV223" s="55"/>
      <c r="AW223" s="34"/>
      <c r="AX223" s="36">
        <v>1</v>
      </c>
      <c r="AY223" s="34"/>
      <c r="AZ223" s="32" t="str">
        <f t="shared" si="115"/>
        <v/>
      </c>
      <c r="BA223" s="34"/>
      <c r="BB223" s="32" t="str">
        <f t="shared" si="116"/>
        <v/>
      </c>
      <c r="BC223" s="34"/>
      <c r="BD223" s="32" t="str">
        <f t="shared" si="117"/>
        <v/>
      </c>
      <c r="BE223" s="35"/>
      <c r="BF223" s="36" t="str">
        <f t="shared" si="118"/>
        <v/>
      </c>
      <c r="BG223" s="36" t="str">
        <f t="shared" si="119"/>
        <v/>
      </c>
      <c r="BH223" s="36" t="str">
        <f t="shared" si="120"/>
        <v/>
      </c>
      <c r="BI223" s="55"/>
      <c r="BJ223" s="34"/>
      <c r="BK223" s="36">
        <v>1</v>
      </c>
      <c r="BL223" s="34"/>
      <c r="BM223" s="32" t="str">
        <f t="shared" si="121"/>
        <v/>
      </c>
      <c r="BN223" s="34"/>
      <c r="BO223" s="32" t="str">
        <f t="shared" si="122"/>
        <v/>
      </c>
      <c r="BP223" s="34"/>
      <c r="BQ223" s="32" t="str">
        <f t="shared" si="123"/>
        <v/>
      </c>
      <c r="BR223" s="34"/>
      <c r="BS223" s="36" t="str">
        <f t="shared" si="124"/>
        <v/>
      </c>
      <c r="BT223" s="36" t="str">
        <f t="shared" si="125"/>
        <v/>
      </c>
      <c r="BU223" s="36" t="str">
        <f t="shared" si="126"/>
        <v/>
      </c>
      <c r="BV223" s="55"/>
      <c r="BW223" s="36" t="str">
        <f t="shared" si="127"/>
        <v/>
      </c>
      <c r="BX223" s="36" t="str">
        <f t="shared" si="127"/>
        <v/>
      </c>
      <c r="BY223" s="31"/>
      <c r="BZ223" s="38"/>
      <c r="CB223" s="120" t="e">
        <f t="shared" ca="1" si="98"/>
        <v>#VALUE!</v>
      </c>
      <c r="CC223" s="2" t="e">
        <f t="shared" ca="1" si="128"/>
        <v>#VALUE!</v>
      </c>
    </row>
    <row r="224" spans="1:81" s="10" customFormat="1" ht="25.15" customHeight="1" x14ac:dyDescent="0.2">
      <c r="A224" s="52" t="str">
        <f t="shared" si="129"/>
        <v/>
      </c>
      <c r="B224" s="157" t="e">
        <f t="shared" ca="1" si="99"/>
        <v>#VALUE!</v>
      </c>
      <c r="C224" s="157" t="e">
        <f t="shared" si="100"/>
        <v>#VALUE!</v>
      </c>
      <c r="D224" s="29"/>
      <c r="E224" s="155" t="str">
        <f ca="1">IFERROR(INDIRECT(ADDRESS(MATCH(D224,CatModules!C:C,0),2,1,1,"CatModules")),"")</f>
        <v/>
      </c>
      <c r="F224" s="96"/>
      <c r="G224" s="156" t="str">
        <f ca="1">IFERROR(INDIRECT(ADDRESS(MATCH(CONCATENATE(E224,"-",F224),CatInt!K:K,0),3,1,1,"CatInt")),"")</f>
        <v/>
      </c>
      <c r="H224" s="45" t="str">
        <f>IF(F224="","",VLOOKUP(F224,#REF!,2,FALSE))</f>
        <v/>
      </c>
      <c r="I224" s="29"/>
      <c r="J224" s="155" t="e">
        <f t="shared" si="101"/>
        <v>#VALUE!</v>
      </c>
      <c r="K224" s="155" t="e">
        <f t="shared" si="102"/>
        <v>#VALUE!</v>
      </c>
      <c r="L224" s="153"/>
      <c r="M224" s="53"/>
      <c r="N224" s="175">
        <v>0</v>
      </c>
      <c r="O224" s="147"/>
      <c r="P224" s="175">
        <v>0</v>
      </c>
      <c r="Q224" s="30"/>
      <c r="R224" s="149" t="str">
        <f>IFERROR(VLOOKUP(Q224,Setup!D$16:E$25,2,FALSE),"")</f>
        <v/>
      </c>
      <c r="S224" s="51" t="str">
        <f ca="1">IFERROR(IF(OR(I224="",VLOOKUP(I224,CatCostInp!$E$2:$K$88,7,FALSE)=0),"",VLOOKUP(I224,CatCostInp!$E$2:$K$88,7,FALSE)),"")</f>
        <v/>
      </c>
      <c r="T224" s="159" t="e">
        <f>VLOOKUP(U224,#REF!,2,FALSE)</f>
        <v>#REF!</v>
      </c>
      <c r="U224" s="30"/>
      <c r="V224" s="1" t="str">
        <f ca="1">IF(U224=Setup!$C$10,"Grant",IF('PSM Costs'!U224=Setup!$C$11,"Local",IF('PSM Costs'!U224=Setup!$C$12,"Other","")))</f>
        <v/>
      </c>
      <c r="W224" s="34"/>
      <c r="X224" s="36">
        <v>1</v>
      </c>
      <c r="Y224" s="33"/>
      <c r="Z224" s="36" t="str">
        <f t="shared" si="103"/>
        <v/>
      </c>
      <c r="AA224" s="35"/>
      <c r="AB224" s="32" t="str">
        <f t="shared" si="104"/>
        <v/>
      </c>
      <c r="AC224" s="34"/>
      <c r="AD224" s="32" t="str">
        <f t="shared" si="105"/>
        <v/>
      </c>
      <c r="AE224" s="34"/>
      <c r="AF224" s="36" t="str">
        <f t="shared" si="106"/>
        <v/>
      </c>
      <c r="AG224" s="36" t="str">
        <f t="shared" si="107"/>
        <v/>
      </c>
      <c r="AH224" s="36" t="str">
        <f t="shared" si="108"/>
        <v/>
      </c>
      <c r="AI224" s="55"/>
      <c r="AJ224" s="37"/>
      <c r="AK224" s="36">
        <v>1</v>
      </c>
      <c r="AL224" s="35"/>
      <c r="AM224" s="32" t="str">
        <f t="shared" si="109"/>
        <v/>
      </c>
      <c r="AN224" s="35"/>
      <c r="AO224" s="32" t="str">
        <f t="shared" si="110"/>
        <v/>
      </c>
      <c r="AP224" s="35"/>
      <c r="AQ224" s="32" t="str">
        <f t="shared" si="111"/>
        <v/>
      </c>
      <c r="AR224" s="34"/>
      <c r="AS224" s="36" t="str">
        <f t="shared" si="112"/>
        <v/>
      </c>
      <c r="AT224" s="36" t="str">
        <f t="shared" si="113"/>
        <v/>
      </c>
      <c r="AU224" s="36" t="str">
        <f t="shared" si="114"/>
        <v/>
      </c>
      <c r="AV224" s="55"/>
      <c r="AW224" s="34"/>
      <c r="AX224" s="36">
        <v>1</v>
      </c>
      <c r="AY224" s="34"/>
      <c r="AZ224" s="32" t="str">
        <f t="shared" si="115"/>
        <v/>
      </c>
      <c r="BA224" s="34"/>
      <c r="BB224" s="32" t="str">
        <f t="shared" si="116"/>
        <v/>
      </c>
      <c r="BC224" s="34"/>
      <c r="BD224" s="32" t="str">
        <f t="shared" si="117"/>
        <v/>
      </c>
      <c r="BE224" s="35"/>
      <c r="BF224" s="36" t="str">
        <f t="shared" si="118"/>
        <v/>
      </c>
      <c r="BG224" s="36" t="str">
        <f t="shared" si="119"/>
        <v/>
      </c>
      <c r="BH224" s="36" t="str">
        <f t="shared" si="120"/>
        <v/>
      </c>
      <c r="BI224" s="55"/>
      <c r="BJ224" s="34"/>
      <c r="BK224" s="36">
        <v>1</v>
      </c>
      <c r="BL224" s="34"/>
      <c r="BM224" s="32" t="str">
        <f t="shared" si="121"/>
        <v/>
      </c>
      <c r="BN224" s="34"/>
      <c r="BO224" s="32" t="str">
        <f t="shared" si="122"/>
        <v/>
      </c>
      <c r="BP224" s="34"/>
      <c r="BQ224" s="32" t="str">
        <f t="shared" si="123"/>
        <v/>
      </c>
      <c r="BR224" s="34"/>
      <c r="BS224" s="36" t="str">
        <f t="shared" si="124"/>
        <v/>
      </c>
      <c r="BT224" s="36" t="str">
        <f t="shared" si="125"/>
        <v/>
      </c>
      <c r="BU224" s="36" t="str">
        <f t="shared" si="126"/>
        <v/>
      </c>
      <c r="BV224" s="55"/>
      <c r="BW224" s="36" t="str">
        <f t="shared" si="127"/>
        <v/>
      </c>
      <c r="BX224" s="36" t="str">
        <f t="shared" si="127"/>
        <v/>
      </c>
      <c r="BY224" s="31"/>
      <c r="BZ224" s="38"/>
      <c r="CB224" s="120" t="e">
        <f t="shared" ca="1" si="98"/>
        <v>#VALUE!</v>
      </c>
      <c r="CC224" s="2" t="e">
        <f t="shared" ca="1" si="128"/>
        <v>#VALUE!</v>
      </c>
    </row>
    <row r="225" spans="1:81" s="10" customFormat="1" ht="25.15" customHeight="1" x14ac:dyDescent="0.2">
      <c r="A225" s="52" t="str">
        <f t="shared" si="129"/>
        <v/>
      </c>
      <c r="B225" s="157" t="e">
        <f t="shared" ca="1" si="99"/>
        <v>#VALUE!</v>
      </c>
      <c r="C225" s="157" t="e">
        <f t="shared" si="100"/>
        <v>#VALUE!</v>
      </c>
      <c r="D225" s="29"/>
      <c r="E225" s="155" t="str">
        <f ca="1">IFERROR(INDIRECT(ADDRESS(MATCH(D225,CatModules!C:C,0),2,1,1,"CatModules")),"")</f>
        <v/>
      </c>
      <c r="F225" s="96"/>
      <c r="G225" s="156" t="str">
        <f ca="1">IFERROR(INDIRECT(ADDRESS(MATCH(CONCATENATE(E225,"-",F225),CatInt!K:K,0),3,1,1,"CatInt")),"")</f>
        <v/>
      </c>
      <c r="H225" s="45" t="str">
        <f>IF(F225="","",VLOOKUP(F225,#REF!,2,FALSE))</f>
        <v/>
      </c>
      <c r="I225" s="29"/>
      <c r="J225" s="155" t="e">
        <f t="shared" si="101"/>
        <v>#VALUE!</v>
      </c>
      <c r="K225" s="155" t="e">
        <f t="shared" si="102"/>
        <v>#VALUE!</v>
      </c>
      <c r="L225" s="153"/>
      <c r="M225" s="53"/>
      <c r="N225" s="175">
        <v>0</v>
      </c>
      <c r="O225" s="147"/>
      <c r="P225" s="175">
        <v>0</v>
      </c>
      <c r="Q225" s="30"/>
      <c r="R225" s="149" t="str">
        <f>IFERROR(VLOOKUP(Q225,Setup!D$16:E$25,2,FALSE),"")</f>
        <v/>
      </c>
      <c r="S225" s="51" t="str">
        <f ca="1">IFERROR(IF(OR(I225="",VLOOKUP(I225,CatCostInp!$E$2:$K$88,7,FALSE)=0),"",VLOOKUP(I225,CatCostInp!$E$2:$K$88,7,FALSE)),"")</f>
        <v/>
      </c>
      <c r="T225" s="159" t="e">
        <f>VLOOKUP(U225,#REF!,2,FALSE)</f>
        <v>#REF!</v>
      </c>
      <c r="U225" s="30"/>
      <c r="V225" s="1" t="str">
        <f ca="1">IF(U225=Setup!$C$10,"Grant",IF('PSM Costs'!U225=Setup!$C$11,"Local",IF('PSM Costs'!U225=Setup!$C$12,"Other","")))</f>
        <v/>
      </c>
      <c r="W225" s="34"/>
      <c r="X225" s="36">
        <v>1</v>
      </c>
      <c r="Y225" s="33"/>
      <c r="Z225" s="36" t="str">
        <f t="shared" si="103"/>
        <v/>
      </c>
      <c r="AA225" s="35"/>
      <c r="AB225" s="32" t="str">
        <f t="shared" si="104"/>
        <v/>
      </c>
      <c r="AC225" s="34"/>
      <c r="AD225" s="32" t="str">
        <f t="shared" si="105"/>
        <v/>
      </c>
      <c r="AE225" s="34"/>
      <c r="AF225" s="36" t="str">
        <f t="shared" si="106"/>
        <v/>
      </c>
      <c r="AG225" s="36" t="str">
        <f t="shared" si="107"/>
        <v/>
      </c>
      <c r="AH225" s="36" t="str">
        <f t="shared" si="108"/>
        <v/>
      </c>
      <c r="AI225" s="55"/>
      <c r="AJ225" s="37"/>
      <c r="AK225" s="36">
        <v>1</v>
      </c>
      <c r="AL225" s="35"/>
      <c r="AM225" s="32" t="str">
        <f t="shared" si="109"/>
        <v/>
      </c>
      <c r="AN225" s="35"/>
      <c r="AO225" s="32" t="str">
        <f t="shared" si="110"/>
        <v/>
      </c>
      <c r="AP225" s="35"/>
      <c r="AQ225" s="32" t="str">
        <f t="shared" si="111"/>
        <v/>
      </c>
      <c r="AR225" s="34"/>
      <c r="AS225" s="36" t="str">
        <f t="shared" si="112"/>
        <v/>
      </c>
      <c r="AT225" s="36" t="str">
        <f t="shared" si="113"/>
        <v/>
      </c>
      <c r="AU225" s="36" t="str">
        <f t="shared" si="114"/>
        <v/>
      </c>
      <c r="AV225" s="55"/>
      <c r="AW225" s="34"/>
      <c r="AX225" s="36">
        <v>1</v>
      </c>
      <c r="AY225" s="34"/>
      <c r="AZ225" s="32" t="str">
        <f t="shared" si="115"/>
        <v/>
      </c>
      <c r="BA225" s="34"/>
      <c r="BB225" s="32" t="str">
        <f t="shared" si="116"/>
        <v/>
      </c>
      <c r="BC225" s="34"/>
      <c r="BD225" s="32" t="str">
        <f t="shared" si="117"/>
        <v/>
      </c>
      <c r="BE225" s="35"/>
      <c r="BF225" s="36" t="str">
        <f t="shared" si="118"/>
        <v/>
      </c>
      <c r="BG225" s="36" t="str">
        <f t="shared" si="119"/>
        <v/>
      </c>
      <c r="BH225" s="36" t="str">
        <f t="shared" si="120"/>
        <v/>
      </c>
      <c r="BI225" s="55"/>
      <c r="BJ225" s="34"/>
      <c r="BK225" s="36">
        <v>1</v>
      </c>
      <c r="BL225" s="34"/>
      <c r="BM225" s="32" t="str">
        <f t="shared" si="121"/>
        <v/>
      </c>
      <c r="BN225" s="34"/>
      <c r="BO225" s="32" t="str">
        <f t="shared" si="122"/>
        <v/>
      </c>
      <c r="BP225" s="34"/>
      <c r="BQ225" s="32" t="str">
        <f t="shared" si="123"/>
        <v/>
      </c>
      <c r="BR225" s="34"/>
      <c r="BS225" s="36" t="str">
        <f t="shared" si="124"/>
        <v/>
      </c>
      <c r="BT225" s="36" t="str">
        <f t="shared" si="125"/>
        <v/>
      </c>
      <c r="BU225" s="36" t="str">
        <f t="shared" si="126"/>
        <v/>
      </c>
      <c r="BV225" s="55"/>
      <c r="BW225" s="36" t="str">
        <f t="shared" si="127"/>
        <v/>
      </c>
      <c r="BX225" s="36" t="str">
        <f t="shared" si="127"/>
        <v/>
      </c>
      <c r="BY225" s="31"/>
      <c r="BZ225" s="38"/>
      <c r="CB225" s="120" t="e">
        <f t="shared" ca="1" si="98"/>
        <v>#VALUE!</v>
      </c>
      <c r="CC225" s="2" t="e">
        <f t="shared" ca="1" si="128"/>
        <v>#VALUE!</v>
      </c>
    </row>
    <row r="226" spans="1:81" s="10" customFormat="1" ht="25.15" customHeight="1" x14ac:dyDescent="0.2">
      <c r="A226" s="52" t="str">
        <f t="shared" si="129"/>
        <v/>
      </c>
      <c r="B226" s="157" t="e">
        <f t="shared" ca="1" si="99"/>
        <v>#VALUE!</v>
      </c>
      <c r="C226" s="157" t="e">
        <f t="shared" si="100"/>
        <v>#VALUE!</v>
      </c>
      <c r="D226" s="29"/>
      <c r="E226" s="155" t="str">
        <f ca="1">IFERROR(INDIRECT(ADDRESS(MATCH(D226,CatModules!C:C,0),2,1,1,"CatModules")),"")</f>
        <v/>
      </c>
      <c r="F226" s="96"/>
      <c r="G226" s="156" t="str">
        <f ca="1">IFERROR(INDIRECT(ADDRESS(MATCH(CONCATENATE(E226,"-",F226),CatInt!K:K,0),3,1,1,"CatInt")),"")</f>
        <v/>
      </c>
      <c r="H226" s="45" t="str">
        <f>IF(F226="","",VLOOKUP(F226,#REF!,2,FALSE))</f>
        <v/>
      </c>
      <c r="I226" s="29"/>
      <c r="J226" s="155" t="e">
        <f t="shared" si="101"/>
        <v>#VALUE!</v>
      </c>
      <c r="K226" s="155" t="e">
        <f t="shared" si="102"/>
        <v>#VALUE!</v>
      </c>
      <c r="L226" s="153"/>
      <c r="M226" s="53"/>
      <c r="N226" s="175">
        <v>0</v>
      </c>
      <c r="O226" s="147"/>
      <c r="P226" s="175">
        <v>0</v>
      </c>
      <c r="Q226" s="30"/>
      <c r="R226" s="149" t="str">
        <f>IFERROR(VLOOKUP(Q226,Setup!D$16:E$25,2,FALSE),"")</f>
        <v/>
      </c>
      <c r="S226" s="51" t="str">
        <f ca="1">IFERROR(IF(OR(I226="",VLOOKUP(I226,CatCostInp!$E$2:$K$88,7,FALSE)=0),"",VLOOKUP(I226,CatCostInp!$E$2:$K$88,7,FALSE)),"")</f>
        <v/>
      </c>
      <c r="T226" s="159" t="e">
        <f>VLOOKUP(U226,#REF!,2,FALSE)</f>
        <v>#REF!</v>
      </c>
      <c r="U226" s="30"/>
      <c r="V226" s="1" t="str">
        <f ca="1">IF(U226=Setup!$C$10,"Grant",IF('PSM Costs'!U226=Setup!$C$11,"Local",IF('PSM Costs'!U226=Setup!$C$12,"Other","")))</f>
        <v/>
      </c>
      <c r="W226" s="34"/>
      <c r="X226" s="36">
        <v>1</v>
      </c>
      <c r="Y226" s="33"/>
      <c r="Z226" s="36" t="str">
        <f t="shared" si="103"/>
        <v/>
      </c>
      <c r="AA226" s="35"/>
      <c r="AB226" s="32" t="str">
        <f t="shared" si="104"/>
        <v/>
      </c>
      <c r="AC226" s="34"/>
      <c r="AD226" s="32" t="str">
        <f t="shared" si="105"/>
        <v/>
      </c>
      <c r="AE226" s="34"/>
      <c r="AF226" s="36" t="str">
        <f t="shared" si="106"/>
        <v/>
      </c>
      <c r="AG226" s="36" t="str">
        <f t="shared" si="107"/>
        <v/>
      </c>
      <c r="AH226" s="36" t="str">
        <f t="shared" si="108"/>
        <v/>
      </c>
      <c r="AI226" s="55"/>
      <c r="AJ226" s="37"/>
      <c r="AK226" s="36">
        <v>1</v>
      </c>
      <c r="AL226" s="35"/>
      <c r="AM226" s="32" t="str">
        <f t="shared" si="109"/>
        <v/>
      </c>
      <c r="AN226" s="35"/>
      <c r="AO226" s="32" t="str">
        <f t="shared" si="110"/>
        <v/>
      </c>
      <c r="AP226" s="35"/>
      <c r="AQ226" s="32" t="str">
        <f t="shared" si="111"/>
        <v/>
      </c>
      <c r="AR226" s="34"/>
      <c r="AS226" s="36" t="str">
        <f t="shared" si="112"/>
        <v/>
      </c>
      <c r="AT226" s="36" t="str">
        <f t="shared" si="113"/>
        <v/>
      </c>
      <c r="AU226" s="36" t="str">
        <f t="shared" si="114"/>
        <v/>
      </c>
      <c r="AV226" s="55"/>
      <c r="AW226" s="34"/>
      <c r="AX226" s="36">
        <v>1</v>
      </c>
      <c r="AY226" s="34"/>
      <c r="AZ226" s="32" t="str">
        <f t="shared" si="115"/>
        <v/>
      </c>
      <c r="BA226" s="34"/>
      <c r="BB226" s="32" t="str">
        <f t="shared" si="116"/>
        <v/>
      </c>
      <c r="BC226" s="34"/>
      <c r="BD226" s="32" t="str">
        <f t="shared" si="117"/>
        <v/>
      </c>
      <c r="BE226" s="35"/>
      <c r="BF226" s="36" t="str">
        <f t="shared" si="118"/>
        <v/>
      </c>
      <c r="BG226" s="36" t="str">
        <f t="shared" si="119"/>
        <v/>
      </c>
      <c r="BH226" s="36" t="str">
        <f t="shared" si="120"/>
        <v/>
      </c>
      <c r="BI226" s="55"/>
      <c r="BJ226" s="34"/>
      <c r="BK226" s="36">
        <v>1</v>
      </c>
      <c r="BL226" s="34"/>
      <c r="BM226" s="32" t="str">
        <f t="shared" si="121"/>
        <v/>
      </c>
      <c r="BN226" s="34"/>
      <c r="BO226" s="32" t="str">
        <f t="shared" si="122"/>
        <v/>
      </c>
      <c r="BP226" s="34"/>
      <c r="BQ226" s="32" t="str">
        <f t="shared" si="123"/>
        <v/>
      </c>
      <c r="BR226" s="34"/>
      <c r="BS226" s="36" t="str">
        <f t="shared" si="124"/>
        <v/>
      </c>
      <c r="BT226" s="36" t="str">
        <f t="shared" si="125"/>
        <v/>
      </c>
      <c r="BU226" s="36" t="str">
        <f t="shared" si="126"/>
        <v/>
      </c>
      <c r="BV226" s="55"/>
      <c r="BW226" s="36" t="str">
        <f t="shared" si="127"/>
        <v/>
      </c>
      <c r="BX226" s="36" t="str">
        <f t="shared" si="127"/>
        <v/>
      </c>
      <c r="BY226" s="31"/>
      <c r="BZ226" s="38"/>
      <c r="CB226" s="120" t="e">
        <f t="shared" ca="1" si="98"/>
        <v>#VALUE!</v>
      </c>
      <c r="CC226" s="2" t="e">
        <f t="shared" ca="1" si="128"/>
        <v>#VALUE!</v>
      </c>
    </row>
    <row r="227" spans="1:81" s="10" customFormat="1" ht="25.15" customHeight="1" x14ac:dyDescent="0.2">
      <c r="A227" s="52" t="str">
        <f t="shared" si="129"/>
        <v/>
      </c>
      <c r="B227" s="157" t="e">
        <f t="shared" ca="1" si="99"/>
        <v>#VALUE!</v>
      </c>
      <c r="C227" s="157" t="e">
        <f t="shared" si="100"/>
        <v>#VALUE!</v>
      </c>
      <c r="D227" s="29"/>
      <c r="E227" s="155" t="str">
        <f ca="1">IFERROR(INDIRECT(ADDRESS(MATCH(D227,CatModules!C:C,0),2,1,1,"CatModules")),"")</f>
        <v/>
      </c>
      <c r="F227" s="96"/>
      <c r="G227" s="156" t="str">
        <f ca="1">IFERROR(INDIRECT(ADDRESS(MATCH(CONCATENATE(E227,"-",F227),CatInt!K:K,0),3,1,1,"CatInt")),"")</f>
        <v/>
      </c>
      <c r="H227" s="45" t="str">
        <f>IF(F227="","",VLOOKUP(F227,#REF!,2,FALSE))</f>
        <v/>
      </c>
      <c r="I227" s="29"/>
      <c r="J227" s="155" t="e">
        <f t="shared" si="101"/>
        <v>#VALUE!</v>
      </c>
      <c r="K227" s="155" t="e">
        <f t="shared" si="102"/>
        <v>#VALUE!</v>
      </c>
      <c r="L227" s="153"/>
      <c r="M227" s="53"/>
      <c r="N227" s="175">
        <v>0</v>
      </c>
      <c r="O227" s="147"/>
      <c r="P227" s="175">
        <v>0</v>
      </c>
      <c r="Q227" s="30"/>
      <c r="R227" s="149" t="str">
        <f>IFERROR(VLOOKUP(Q227,Setup!D$16:E$25,2,FALSE),"")</f>
        <v/>
      </c>
      <c r="S227" s="51" t="str">
        <f ca="1">IFERROR(IF(OR(I227="",VLOOKUP(I227,CatCostInp!$E$2:$K$88,7,FALSE)=0),"",VLOOKUP(I227,CatCostInp!$E$2:$K$88,7,FALSE)),"")</f>
        <v/>
      </c>
      <c r="T227" s="159" t="e">
        <f>VLOOKUP(U227,#REF!,2,FALSE)</f>
        <v>#REF!</v>
      </c>
      <c r="U227" s="30"/>
      <c r="V227" s="1" t="str">
        <f ca="1">IF(U227=Setup!$C$10,"Grant",IF('PSM Costs'!U227=Setup!$C$11,"Local",IF('PSM Costs'!U227=Setup!$C$12,"Other","")))</f>
        <v/>
      </c>
      <c r="W227" s="34"/>
      <c r="X227" s="36">
        <v>1</v>
      </c>
      <c r="Y227" s="33"/>
      <c r="Z227" s="36" t="str">
        <f t="shared" si="103"/>
        <v/>
      </c>
      <c r="AA227" s="35"/>
      <c r="AB227" s="32" t="str">
        <f t="shared" si="104"/>
        <v/>
      </c>
      <c r="AC227" s="34"/>
      <c r="AD227" s="32" t="str">
        <f t="shared" si="105"/>
        <v/>
      </c>
      <c r="AE227" s="34"/>
      <c r="AF227" s="36" t="str">
        <f t="shared" si="106"/>
        <v/>
      </c>
      <c r="AG227" s="36" t="str">
        <f t="shared" si="107"/>
        <v/>
      </c>
      <c r="AH227" s="36" t="str">
        <f t="shared" si="108"/>
        <v/>
      </c>
      <c r="AI227" s="55"/>
      <c r="AJ227" s="37"/>
      <c r="AK227" s="36">
        <v>1</v>
      </c>
      <c r="AL227" s="35"/>
      <c r="AM227" s="32" t="str">
        <f t="shared" si="109"/>
        <v/>
      </c>
      <c r="AN227" s="35"/>
      <c r="AO227" s="32" t="str">
        <f t="shared" si="110"/>
        <v/>
      </c>
      <c r="AP227" s="35"/>
      <c r="AQ227" s="32" t="str">
        <f t="shared" si="111"/>
        <v/>
      </c>
      <c r="AR227" s="34"/>
      <c r="AS227" s="36" t="str">
        <f t="shared" si="112"/>
        <v/>
      </c>
      <c r="AT227" s="36" t="str">
        <f t="shared" si="113"/>
        <v/>
      </c>
      <c r="AU227" s="36" t="str">
        <f t="shared" si="114"/>
        <v/>
      </c>
      <c r="AV227" s="55"/>
      <c r="AW227" s="34"/>
      <c r="AX227" s="36">
        <v>1</v>
      </c>
      <c r="AY227" s="34"/>
      <c r="AZ227" s="32" t="str">
        <f t="shared" si="115"/>
        <v/>
      </c>
      <c r="BA227" s="34"/>
      <c r="BB227" s="32" t="str">
        <f t="shared" si="116"/>
        <v/>
      </c>
      <c r="BC227" s="34"/>
      <c r="BD227" s="32" t="str">
        <f t="shared" si="117"/>
        <v/>
      </c>
      <c r="BE227" s="35"/>
      <c r="BF227" s="36" t="str">
        <f t="shared" si="118"/>
        <v/>
      </c>
      <c r="BG227" s="36" t="str">
        <f t="shared" si="119"/>
        <v/>
      </c>
      <c r="BH227" s="36" t="str">
        <f t="shared" si="120"/>
        <v/>
      </c>
      <c r="BI227" s="55"/>
      <c r="BJ227" s="34"/>
      <c r="BK227" s="36">
        <v>1</v>
      </c>
      <c r="BL227" s="34"/>
      <c r="BM227" s="32" t="str">
        <f t="shared" si="121"/>
        <v/>
      </c>
      <c r="BN227" s="34"/>
      <c r="BO227" s="32" t="str">
        <f t="shared" si="122"/>
        <v/>
      </c>
      <c r="BP227" s="34"/>
      <c r="BQ227" s="32" t="str">
        <f t="shared" si="123"/>
        <v/>
      </c>
      <c r="BR227" s="34"/>
      <c r="BS227" s="36" t="str">
        <f t="shared" si="124"/>
        <v/>
      </c>
      <c r="BT227" s="36" t="str">
        <f t="shared" si="125"/>
        <v/>
      </c>
      <c r="BU227" s="36" t="str">
        <f t="shared" si="126"/>
        <v/>
      </c>
      <c r="BV227" s="55"/>
      <c r="BW227" s="36" t="str">
        <f t="shared" si="127"/>
        <v/>
      </c>
      <c r="BX227" s="36" t="str">
        <f t="shared" si="127"/>
        <v/>
      </c>
      <c r="BY227" s="31"/>
      <c r="BZ227" s="38"/>
      <c r="CB227" s="120" t="e">
        <f t="shared" ca="1" si="98"/>
        <v>#VALUE!</v>
      </c>
      <c r="CC227" s="2" t="e">
        <f t="shared" ca="1" si="128"/>
        <v>#VALUE!</v>
      </c>
    </row>
    <row r="228" spans="1:81" s="10" customFormat="1" ht="25.15" customHeight="1" x14ac:dyDescent="0.2">
      <c r="A228" s="52" t="str">
        <f t="shared" si="129"/>
        <v/>
      </c>
      <c r="B228" s="157" t="e">
        <f t="shared" ca="1" si="99"/>
        <v>#VALUE!</v>
      </c>
      <c r="C228" s="157" t="e">
        <f t="shared" si="100"/>
        <v>#VALUE!</v>
      </c>
      <c r="D228" s="29"/>
      <c r="E228" s="155" t="str">
        <f ca="1">IFERROR(INDIRECT(ADDRESS(MATCH(D228,CatModules!C:C,0),2,1,1,"CatModules")),"")</f>
        <v/>
      </c>
      <c r="F228" s="96"/>
      <c r="G228" s="156" t="str">
        <f ca="1">IFERROR(INDIRECT(ADDRESS(MATCH(CONCATENATE(E228,"-",F228),CatInt!K:K,0),3,1,1,"CatInt")),"")</f>
        <v/>
      </c>
      <c r="H228" s="45" t="str">
        <f>IF(F228="","",VLOOKUP(F228,#REF!,2,FALSE))</f>
        <v/>
      </c>
      <c r="I228" s="29"/>
      <c r="J228" s="155" t="e">
        <f t="shared" si="101"/>
        <v>#VALUE!</v>
      </c>
      <c r="K228" s="155" t="e">
        <f t="shared" si="102"/>
        <v>#VALUE!</v>
      </c>
      <c r="L228" s="153"/>
      <c r="M228" s="53"/>
      <c r="N228" s="175">
        <v>0</v>
      </c>
      <c r="O228" s="147"/>
      <c r="P228" s="175">
        <v>0</v>
      </c>
      <c r="Q228" s="30"/>
      <c r="R228" s="149" t="str">
        <f>IFERROR(VLOOKUP(Q228,Setup!D$16:E$25,2,FALSE),"")</f>
        <v/>
      </c>
      <c r="S228" s="51" t="str">
        <f ca="1">IFERROR(IF(OR(I228="",VLOOKUP(I228,CatCostInp!$E$2:$K$88,7,FALSE)=0),"",VLOOKUP(I228,CatCostInp!$E$2:$K$88,7,FALSE)),"")</f>
        <v/>
      </c>
      <c r="T228" s="159" t="e">
        <f>VLOOKUP(U228,#REF!,2,FALSE)</f>
        <v>#REF!</v>
      </c>
      <c r="U228" s="30"/>
      <c r="V228" s="1" t="str">
        <f ca="1">IF(U228=Setup!$C$10,"Grant",IF('PSM Costs'!U228=Setup!$C$11,"Local",IF('PSM Costs'!U228=Setup!$C$12,"Other","")))</f>
        <v/>
      </c>
      <c r="W228" s="34"/>
      <c r="X228" s="36">
        <v>1</v>
      </c>
      <c r="Y228" s="33"/>
      <c r="Z228" s="36" t="str">
        <f t="shared" si="103"/>
        <v/>
      </c>
      <c r="AA228" s="35"/>
      <c r="AB228" s="32" t="str">
        <f t="shared" si="104"/>
        <v/>
      </c>
      <c r="AC228" s="34"/>
      <c r="AD228" s="32" t="str">
        <f t="shared" si="105"/>
        <v/>
      </c>
      <c r="AE228" s="34"/>
      <c r="AF228" s="36" t="str">
        <f t="shared" si="106"/>
        <v/>
      </c>
      <c r="AG228" s="36" t="str">
        <f t="shared" si="107"/>
        <v/>
      </c>
      <c r="AH228" s="36" t="str">
        <f t="shared" si="108"/>
        <v/>
      </c>
      <c r="AI228" s="55"/>
      <c r="AJ228" s="37"/>
      <c r="AK228" s="36">
        <v>1</v>
      </c>
      <c r="AL228" s="35"/>
      <c r="AM228" s="32" t="str">
        <f t="shared" si="109"/>
        <v/>
      </c>
      <c r="AN228" s="35"/>
      <c r="AO228" s="32" t="str">
        <f t="shared" si="110"/>
        <v/>
      </c>
      <c r="AP228" s="35"/>
      <c r="AQ228" s="32" t="str">
        <f t="shared" si="111"/>
        <v/>
      </c>
      <c r="AR228" s="34"/>
      <c r="AS228" s="36" t="str">
        <f t="shared" si="112"/>
        <v/>
      </c>
      <c r="AT228" s="36" t="str">
        <f t="shared" si="113"/>
        <v/>
      </c>
      <c r="AU228" s="36" t="str">
        <f t="shared" si="114"/>
        <v/>
      </c>
      <c r="AV228" s="55"/>
      <c r="AW228" s="34"/>
      <c r="AX228" s="36">
        <v>1</v>
      </c>
      <c r="AY228" s="34"/>
      <c r="AZ228" s="32" t="str">
        <f t="shared" si="115"/>
        <v/>
      </c>
      <c r="BA228" s="34"/>
      <c r="BB228" s="32" t="str">
        <f t="shared" si="116"/>
        <v/>
      </c>
      <c r="BC228" s="34"/>
      <c r="BD228" s="32" t="str">
        <f t="shared" si="117"/>
        <v/>
      </c>
      <c r="BE228" s="35"/>
      <c r="BF228" s="36" t="str">
        <f t="shared" si="118"/>
        <v/>
      </c>
      <c r="BG228" s="36" t="str">
        <f t="shared" si="119"/>
        <v/>
      </c>
      <c r="BH228" s="36" t="str">
        <f t="shared" si="120"/>
        <v/>
      </c>
      <c r="BI228" s="55"/>
      <c r="BJ228" s="34"/>
      <c r="BK228" s="36">
        <v>1</v>
      </c>
      <c r="BL228" s="34"/>
      <c r="BM228" s="32" t="str">
        <f t="shared" si="121"/>
        <v/>
      </c>
      <c r="BN228" s="34"/>
      <c r="BO228" s="32" t="str">
        <f t="shared" si="122"/>
        <v/>
      </c>
      <c r="BP228" s="34"/>
      <c r="BQ228" s="32" t="str">
        <f t="shared" si="123"/>
        <v/>
      </c>
      <c r="BR228" s="34"/>
      <c r="BS228" s="36" t="str">
        <f t="shared" si="124"/>
        <v/>
      </c>
      <c r="BT228" s="36" t="str">
        <f t="shared" si="125"/>
        <v/>
      </c>
      <c r="BU228" s="36" t="str">
        <f t="shared" si="126"/>
        <v/>
      </c>
      <c r="BV228" s="55"/>
      <c r="BW228" s="36" t="str">
        <f t="shared" si="127"/>
        <v/>
      </c>
      <c r="BX228" s="36" t="str">
        <f t="shared" si="127"/>
        <v/>
      </c>
      <c r="BY228" s="31"/>
      <c r="BZ228" s="38"/>
      <c r="CB228" s="120" t="e">
        <f t="shared" ca="1" si="98"/>
        <v>#VALUE!</v>
      </c>
      <c r="CC228" s="2" t="e">
        <f t="shared" ca="1" si="128"/>
        <v>#VALUE!</v>
      </c>
    </row>
    <row r="229" spans="1:81" s="10" customFormat="1" ht="25.15" customHeight="1" x14ac:dyDescent="0.2">
      <c r="A229" s="52" t="str">
        <f t="shared" si="129"/>
        <v/>
      </c>
      <c r="B229" s="157" t="e">
        <f t="shared" ca="1" si="99"/>
        <v>#VALUE!</v>
      </c>
      <c r="C229" s="157" t="e">
        <f t="shared" si="100"/>
        <v>#VALUE!</v>
      </c>
      <c r="D229" s="29"/>
      <c r="E229" s="155" t="str">
        <f ca="1">IFERROR(INDIRECT(ADDRESS(MATCH(D229,CatModules!C:C,0),2,1,1,"CatModules")),"")</f>
        <v/>
      </c>
      <c r="F229" s="96"/>
      <c r="G229" s="156" t="str">
        <f ca="1">IFERROR(INDIRECT(ADDRESS(MATCH(CONCATENATE(E229,"-",F229),CatInt!K:K,0),3,1,1,"CatInt")),"")</f>
        <v/>
      </c>
      <c r="H229" s="45" t="str">
        <f>IF(F229="","",VLOOKUP(F229,#REF!,2,FALSE))</f>
        <v/>
      </c>
      <c r="I229" s="29"/>
      <c r="J229" s="155" t="e">
        <f t="shared" si="101"/>
        <v>#VALUE!</v>
      </c>
      <c r="K229" s="155" t="e">
        <f t="shared" si="102"/>
        <v>#VALUE!</v>
      </c>
      <c r="L229" s="153"/>
      <c r="M229" s="53"/>
      <c r="N229" s="175">
        <v>0</v>
      </c>
      <c r="O229" s="147"/>
      <c r="P229" s="175">
        <v>0</v>
      </c>
      <c r="Q229" s="30"/>
      <c r="R229" s="149" t="str">
        <f>IFERROR(VLOOKUP(Q229,Setup!D$16:E$25,2,FALSE),"")</f>
        <v/>
      </c>
      <c r="S229" s="51" t="str">
        <f ca="1">IFERROR(IF(OR(I229="",VLOOKUP(I229,CatCostInp!$E$2:$K$88,7,FALSE)=0),"",VLOOKUP(I229,CatCostInp!$E$2:$K$88,7,FALSE)),"")</f>
        <v/>
      </c>
      <c r="T229" s="159" t="e">
        <f>VLOOKUP(U229,#REF!,2,FALSE)</f>
        <v>#REF!</v>
      </c>
      <c r="U229" s="30"/>
      <c r="V229" s="1" t="str">
        <f ca="1">IF(U229=Setup!$C$10,"Grant",IF('PSM Costs'!U229=Setup!$C$11,"Local",IF('PSM Costs'!U229=Setup!$C$12,"Other","")))</f>
        <v/>
      </c>
      <c r="W229" s="34"/>
      <c r="X229" s="36">
        <v>1</v>
      </c>
      <c r="Y229" s="33"/>
      <c r="Z229" s="36" t="str">
        <f t="shared" si="103"/>
        <v/>
      </c>
      <c r="AA229" s="35"/>
      <c r="AB229" s="32" t="str">
        <f t="shared" si="104"/>
        <v/>
      </c>
      <c r="AC229" s="34"/>
      <c r="AD229" s="32" t="str">
        <f t="shared" si="105"/>
        <v/>
      </c>
      <c r="AE229" s="34"/>
      <c r="AF229" s="36" t="str">
        <f t="shared" si="106"/>
        <v/>
      </c>
      <c r="AG229" s="36" t="str">
        <f t="shared" si="107"/>
        <v/>
      </c>
      <c r="AH229" s="36" t="str">
        <f t="shared" si="108"/>
        <v/>
      </c>
      <c r="AI229" s="55"/>
      <c r="AJ229" s="37"/>
      <c r="AK229" s="36">
        <v>1</v>
      </c>
      <c r="AL229" s="35"/>
      <c r="AM229" s="32" t="str">
        <f t="shared" si="109"/>
        <v/>
      </c>
      <c r="AN229" s="35"/>
      <c r="AO229" s="32" t="str">
        <f t="shared" si="110"/>
        <v/>
      </c>
      <c r="AP229" s="35"/>
      <c r="AQ229" s="32" t="str">
        <f t="shared" si="111"/>
        <v/>
      </c>
      <c r="AR229" s="34"/>
      <c r="AS229" s="36" t="str">
        <f t="shared" si="112"/>
        <v/>
      </c>
      <c r="AT229" s="36" t="str">
        <f t="shared" si="113"/>
        <v/>
      </c>
      <c r="AU229" s="36" t="str">
        <f t="shared" si="114"/>
        <v/>
      </c>
      <c r="AV229" s="55"/>
      <c r="AW229" s="34"/>
      <c r="AX229" s="36">
        <v>1</v>
      </c>
      <c r="AY229" s="34"/>
      <c r="AZ229" s="32" t="str">
        <f t="shared" si="115"/>
        <v/>
      </c>
      <c r="BA229" s="34"/>
      <c r="BB229" s="32" t="str">
        <f t="shared" si="116"/>
        <v/>
      </c>
      <c r="BC229" s="34"/>
      <c r="BD229" s="32" t="str">
        <f t="shared" si="117"/>
        <v/>
      </c>
      <c r="BE229" s="35"/>
      <c r="BF229" s="36" t="str">
        <f t="shared" si="118"/>
        <v/>
      </c>
      <c r="BG229" s="36" t="str">
        <f t="shared" si="119"/>
        <v/>
      </c>
      <c r="BH229" s="36" t="str">
        <f t="shared" si="120"/>
        <v/>
      </c>
      <c r="BI229" s="55"/>
      <c r="BJ229" s="34"/>
      <c r="BK229" s="36">
        <v>1</v>
      </c>
      <c r="BL229" s="34"/>
      <c r="BM229" s="32" t="str">
        <f t="shared" si="121"/>
        <v/>
      </c>
      <c r="BN229" s="34"/>
      <c r="BO229" s="32" t="str">
        <f t="shared" si="122"/>
        <v/>
      </c>
      <c r="BP229" s="34"/>
      <c r="BQ229" s="32" t="str">
        <f t="shared" si="123"/>
        <v/>
      </c>
      <c r="BR229" s="34"/>
      <c r="BS229" s="36" t="str">
        <f t="shared" si="124"/>
        <v/>
      </c>
      <c r="BT229" s="36" t="str">
        <f t="shared" si="125"/>
        <v/>
      </c>
      <c r="BU229" s="36" t="str">
        <f t="shared" si="126"/>
        <v/>
      </c>
      <c r="BV229" s="55"/>
      <c r="BW229" s="36" t="str">
        <f t="shared" si="127"/>
        <v/>
      </c>
      <c r="BX229" s="36" t="str">
        <f t="shared" si="127"/>
        <v/>
      </c>
      <c r="BY229" s="31"/>
      <c r="BZ229" s="38"/>
      <c r="CB229" s="120" t="e">
        <f t="shared" ca="1" si="98"/>
        <v>#VALUE!</v>
      </c>
      <c r="CC229" s="2" t="e">
        <f t="shared" ca="1" si="128"/>
        <v>#VALUE!</v>
      </c>
    </row>
    <row r="230" spans="1:81" s="10" customFormat="1" ht="25.15" customHeight="1" x14ac:dyDescent="0.2">
      <c r="A230" s="52" t="str">
        <f t="shared" si="129"/>
        <v/>
      </c>
      <c r="B230" s="157" t="e">
        <f t="shared" ca="1" si="99"/>
        <v>#VALUE!</v>
      </c>
      <c r="C230" s="157" t="e">
        <f t="shared" si="100"/>
        <v>#VALUE!</v>
      </c>
      <c r="D230" s="29"/>
      <c r="E230" s="155" t="str">
        <f ca="1">IFERROR(INDIRECT(ADDRESS(MATCH(D230,CatModules!C:C,0),2,1,1,"CatModules")),"")</f>
        <v/>
      </c>
      <c r="F230" s="96"/>
      <c r="G230" s="156" t="str">
        <f ca="1">IFERROR(INDIRECT(ADDRESS(MATCH(CONCATENATE(E230,"-",F230),CatInt!K:K,0),3,1,1,"CatInt")),"")</f>
        <v/>
      </c>
      <c r="H230" s="45" t="str">
        <f>IF(F230="","",VLOOKUP(F230,#REF!,2,FALSE))</f>
        <v/>
      </c>
      <c r="I230" s="29"/>
      <c r="J230" s="155" t="e">
        <f t="shared" si="101"/>
        <v>#VALUE!</v>
      </c>
      <c r="K230" s="155" t="e">
        <f t="shared" si="102"/>
        <v>#VALUE!</v>
      </c>
      <c r="L230" s="153"/>
      <c r="M230" s="53"/>
      <c r="N230" s="175">
        <v>0</v>
      </c>
      <c r="O230" s="147"/>
      <c r="P230" s="175">
        <v>0</v>
      </c>
      <c r="Q230" s="30"/>
      <c r="R230" s="149" t="str">
        <f>IFERROR(VLOOKUP(Q230,Setup!D$16:E$25,2,FALSE),"")</f>
        <v/>
      </c>
      <c r="S230" s="51" t="str">
        <f ca="1">IFERROR(IF(OR(I230="",VLOOKUP(I230,CatCostInp!$E$2:$K$88,7,FALSE)=0),"",VLOOKUP(I230,CatCostInp!$E$2:$K$88,7,FALSE)),"")</f>
        <v/>
      </c>
      <c r="T230" s="159" t="e">
        <f>VLOOKUP(U230,#REF!,2,FALSE)</f>
        <v>#REF!</v>
      </c>
      <c r="U230" s="30"/>
      <c r="V230" s="1" t="str">
        <f ca="1">IF(U230=Setup!$C$10,"Grant",IF('PSM Costs'!U230=Setup!$C$11,"Local",IF('PSM Costs'!U230=Setup!$C$12,"Other","")))</f>
        <v/>
      </c>
      <c r="W230" s="34"/>
      <c r="X230" s="36">
        <v>1</v>
      </c>
      <c r="Y230" s="33"/>
      <c r="Z230" s="36" t="str">
        <f t="shared" si="103"/>
        <v/>
      </c>
      <c r="AA230" s="35"/>
      <c r="AB230" s="32" t="str">
        <f t="shared" si="104"/>
        <v/>
      </c>
      <c r="AC230" s="34"/>
      <c r="AD230" s="32" t="str">
        <f t="shared" si="105"/>
        <v/>
      </c>
      <c r="AE230" s="34"/>
      <c r="AF230" s="36" t="str">
        <f t="shared" si="106"/>
        <v/>
      </c>
      <c r="AG230" s="36" t="str">
        <f t="shared" si="107"/>
        <v/>
      </c>
      <c r="AH230" s="36" t="str">
        <f t="shared" si="108"/>
        <v/>
      </c>
      <c r="AI230" s="55"/>
      <c r="AJ230" s="37"/>
      <c r="AK230" s="36">
        <v>1</v>
      </c>
      <c r="AL230" s="35"/>
      <c r="AM230" s="32" t="str">
        <f t="shared" si="109"/>
        <v/>
      </c>
      <c r="AN230" s="35"/>
      <c r="AO230" s="32" t="str">
        <f t="shared" si="110"/>
        <v/>
      </c>
      <c r="AP230" s="35"/>
      <c r="AQ230" s="32" t="str">
        <f t="shared" si="111"/>
        <v/>
      </c>
      <c r="AR230" s="34"/>
      <c r="AS230" s="36" t="str">
        <f t="shared" si="112"/>
        <v/>
      </c>
      <c r="AT230" s="36" t="str">
        <f t="shared" si="113"/>
        <v/>
      </c>
      <c r="AU230" s="36" t="str">
        <f t="shared" si="114"/>
        <v/>
      </c>
      <c r="AV230" s="55"/>
      <c r="AW230" s="34"/>
      <c r="AX230" s="36">
        <v>1</v>
      </c>
      <c r="AY230" s="34"/>
      <c r="AZ230" s="32" t="str">
        <f t="shared" si="115"/>
        <v/>
      </c>
      <c r="BA230" s="34"/>
      <c r="BB230" s="32" t="str">
        <f t="shared" si="116"/>
        <v/>
      </c>
      <c r="BC230" s="34"/>
      <c r="BD230" s="32" t="str">
        <f t="shared" si="117"/>
        <v/>
      </c>
      <c r="BE230" s="35"/>
      <c r="BF230" s="36" t="str">
        <f t="shared" si="118"/>
        <v/>
      </c>
      <c r="BG230" s="36" t="str">
        <f t="shared" si="119"/>
        <v/>
      </c>
      <c r="BH230" s="36" t="str">
        <f t="shared" si="120"/>
        <v/>
      </c>
      <c r="BI230" s="55"/>
      <c r="BJ230" s="34"/>
      <c r="BK230" s="36">
        <v>1</v>
      </c>
      <c r="BL230" s="34"/>
      <c r="BM230" s="32" t="str">
        <f t="shared" si="121"/>
        <v/>
      </c>
      <c r="BN230" s="34"/>
      <c r="BO230" s="32" t="str">
        <f t="shared" si="122"/>
        <v/>
      </c>
      <c r="BP230" s="34"/>
      <c r="BQ230" s="32" t="str">
        <f t="shared" si="123"/>
        <v/>
      </c>
      <c r="BR230" s="34"/>
      <c r="BS230" s="36" t="str">
        <f t="shared" si="124"/>
        <v/>
      </c>
      <c r="BT230" s="36" t="str">
        <f t="shared" si="125"/>
        <v/>
      </c>
      <c r="BU230" s="36" t="str">
        <f t="shared" si="126"/>
        <v/>
      </c>
      <c r="BV230" s="55"/>
      <c r="BW230" s="36" t="str">
        <f t="shared" si="127"/>
        <v/>
      </c>
      <c r="BX230" s="36" t="str">
        <f t="shared" si="127"/>
        <v/>
      </c>
      <c r="BY230" s="31"/>
      <c r="BZ230" s="38"/>
      <c r="CB230" s="120" t="e">
        <f t="shared" ca="1" si="98"/>
        <v>#VALUE!</v>
      </c>
      <c r="CC230" s="2" t="e">
        <f t="shared" ca="1" si="128"/>
        <v>#VALUE!</v>
      </c>
    </row>
    <row r="231" spans="1:81" s="10" customFormat="1" ht="25.15" customHeight="1" x14ac:dyDescent="0.2">
      <c r="A231" s="52" t="str">
        <f t="shared" si="129"/>
        <v/>
      </c>
      <c r="B231" s="157" t="e">
        <f t="shared" ca="1" si="99"/>
        <v>#VALUE!</v>
      </c>
      <c r="C231" s="157" t="e">
        <f t="shared" si="100"/>
        <v>#VALUE!</v>
      </c>
      <c r="D231" s="29"/>
      <c r="E231" s="155" t="str">
        <f ca="1">IFERROR(INDIRECT(ADDRESS(MATCH(D231,CatModules!C:C,0),2,1,1,"CatModules")),"")</f>
        <v/>
      </c>
      <c r="F231" s="96"/>
      <c r="G231" s="156" t="str">
        <f ca="1">IFERROR(INDIRECT(ADDRESS(MATCH(CONCATENATE(E231,"-",F231),CatInt!K:K,0),3,1,1,"CatInt")),"")</f>
        <v/>
      </c>
      <c r="H231" s="45" t="str">
        <f>IF(F231="","",VLOOKUP(F231,#REF!,2,FALSE))</f>
        <v/>
      </c>
      <c r="I231" s="29"/>
      <c r="J231" s="155" t="e">
        <f t="shared" si="101"/>
        <v>#VALUE!</v>
      </c>
      <c r="K231" s="155" t="e">
        <f t="shared" si="102"/>
        <v>#VALUE!</v>
      </c>
      <c r="L231" s="153"/>
      <c r="M231" s="53"/>
      <c r="N231" s="175">
        <v>0</v>
      </c>
      <c r="O231" s="147"/>
      <c r="P231" s="175">
        <v>0</v>
      </c>
      <c r="Q231" s="30"/>
      <c r="R231" s="149" t="str">
        <f>IFERROR(VLOOKUP(Q231,Setup!D$16:E$25,2,FALSE),"")</f>
        <v/>
      </c>
      <c r="S231" s="51" t="str">
        <f ca="1">IFERROR(IF(OR(I231="",VLOOKUP(I231,CatCostInp!$E$2:$K$88,7,FALSE)=0),"",VLOOKUP(I231,CatCostInp!$E$2:$K$88,7,FALSE)),"")</f>
        <v/>
      </c>
      <c r="T231" s="159" t="e">
        <f>VLOOKUP(U231,#REF!,2,FALSE)</f>
        <v>#REF!</v>
      </c>
      <c r="U231" s="30"/>
      <c r="V231" s="1" t="str">
        <f ca="1">IF(U231=Setup!$C$10,"Grant",IF('PSM Costs'!U231=Setup!$C$11,"Local",IF('PSM Costs'!U231=Setup!$C$12,"Other","")))</f>
        <v/>
      </c>
      <c r="W231" s="34"/>
      <c r="X231" s="36">
        <v>1</v>
      </c>
      <c r="Y231" s="33"/>
      <c r="Z231" s="36" t="str">
        <f t="shared" si="103"/>
        <v/>
      </c>
      <c r="AA231" s="35"/>
      <c r="AB231" s="32" t="str">
        <f t="shared" si="104"/>
        <v/>
      </c>
      <c r="AC231" s="34"/>
      <c r="AD231" s="32" t="str">
        <f t="shared" si="105"/>
        <v/>
      </c>
      <c r="AE231" s="34"/>
      <c r="AF231" s="36" t="str">
        <f t="shared" si="106"/>
        <v/>
      </c>
      <c r="AG231" s="36" t="str">
        <f t="shared" si="107"/>
        <v/>
      </c>
      <c r="AH231" s="36" t="str">
        <f t="shared" si="108"/>
        <v/>
      </c>
      <c r="AI231" s="55"/>
      <c r="AJ231" s="37"/>
      <c r="AK231" s="36">
        <v>1</v>
      </c>
      <c r="AL231" s="35"/>
      <c r="AM231" s="32" t="str">
        <f t="shared" si="109"/>
        <v/>
      </c>
      <c r="AN231" s="35"/>
      <c r="AO231" s="32" t="str">
        <f t="shared" si="110"/>
        <v/>
      </c>
      <c r="AP231" s="35"/>
      <c r="AQ231" s="32" t="str">
        <f t="shared" si="111"/>
        <v/>
      </c>
      <c r="AR231" s="34"/>
      <c r="AS231" s="36" t="str">
        <f t="shared" si="112"/>
        <v/>
      </c>
      <c r="AT231" s="36" t="str">
        <f t="shared" si="113"/>
        <v/>
      </c>
      <c r="AU231" s="36" t="str">
        <f t="shared" si="114"/>
        <v/>
      </c>
      <c r="AV231" s="55"/>
      <c r="AW231" s="34"/>
      <c r="AX231" s="36">
        <v>1</v>
      </c>
      <c r="AY231" s="34"/>
      <c r="AZ231" s="32" t="str">
        <f t="shared" si="115"/>
        <v/>
      </c>
      <c r="BA231" s="34"/>
      <c r="BB231" s="32" t="str">
        <f t="shared" si="116"/>
        <v/>
      </c>
      <c r="BC231" s="34"/>
      <c r="BD231" s="32" t="str">
        <f t="shared" si="117"/>
        <v/>
      </c>
      <c r="BE231" s="35"/>
      <c r="BF231" s="36" t="str">
        <f t="shared" si="118"/>
        <v/>
      </c>
      <c r="BG231" s="36" t="str">
        <f t="shared" si="119"/>
        <v/>
      </c>
      <c r="BH231" s="36" t="str">
        <f t="shared" si="120"/>
        <v/>
      </c>
      <c r="BI231" s="55"/>
      <c r="BJ231" s="34"/>
      <c r="BK231" s="36">
        <v>1</v>
      </c>
      <c r="BL231" s="34"/>
      <c r="BM231" s="32" t="str">
        <f t="shared" si="121"/>
        <v/>
      </c>
      <c r="BN231" s="34"/>
      <c r="BO231" s="32" t="str">
        <f t="shared" si="122"/>
        <v/>
      </c>
      <c r="BP231" s="34"/>
      <c r="BQ231" s="32" t="str">
        <f t="shared" si="123"/>
        <v/>
      </c>
      <c r="BR231" s="34"/>
      <c r="BS231" s="36" t="str">
        <f t="shared" si="124"/>
        <v/>
      </c>
      <c r="BT231" s="36" t="str">
        <f t="shared" si="125"/>
        <v/>
      </c>
      <c r="BU231" s="36" t="str">
        <f t="shared" si="126"/>
        <v/>
      </c>
      <c r="BV231" s="55"/>
      <c r="BW231" s="36" t="str">
        <f t="shared" si="127"/>
        <v/>
      </c>
      <c r="BX231" s="36" t="str">
        <f t="shared" si="127"/>
        <v/>
      </c>
      <c r="BY231" s="31"/>
      <c r="BZ231" s="38"/>
      <c r="CB231" s="120" t="e">
        <f t="shared" ca="1" si="98"/>
        <v>#VALUE!</v>
      </c>
      <c r="CC231" s="2" t="e">
        <f t="shared" ca="1" si="128"/>
        <v>#VALUE!</v>
      </c>
    </row>
    <row r="232" spans="1:81" s="10" customFormat="1" ht="25.15" customHeight="1" x14ac:dyDescent="0.2">
      <c r="A232" s="52" t="str">
        <f t="shared" si="129"/>
        <v/>
      </c>
      <c r="B232" s="157" t="e">
        <f t="shared" ca="1" si="99"/>
        <v>#VALUE!</v>
      </c>
      <c r="C232" s="157" t="e">
        <f t="shared" si="100"/>
        <v>#VALUE!</v>
      </c>
      <c r="D232" s="29"/>
      <c r="E232" s="155" t="str">
        <f ca="1">IFERROR(INDIRECT(ADDRESS(MATCH(D232,CatModules!C:C,0),2,1,1,"CatModules")),"")</f>
        <v/>
      </c>
      <c r="F232" s="96"/>
      <c r="G232" s="156" t="str">
        <f ca="1">IFERROR(INDIRECT(ADDRESS(MATCH(CONCATENATE(E232,"-",F232),CatInt!K:K,0),3,1,1,"CatInt")),"")</f>
        <v/>
      </c>
      <c r="H232" s="45" t="str">
        <f>IF(F232="","",VLOOKUP(F232,#REF!,2,FALSE))</f>
        <v/>
      </c>
      <c r="I232" s="29"/>
      <c r="J232" s="155" t="e">
        <f t="shared" si="101"/>
        <v>#VALUE!</v>
      </c>
      <c r="K232" s="155" t="e">
        <f t="shared" si="102"/>
        <v>#VALUE!</v>
      </c>
      <c r="L232" s="153"/>
      <c r="M232" s="53"/>
      <c r="N232" s="175">
        <v>0</v>
      </c>
      <c r="O232" s="147"/>
      <c r="P232" s="175">
        <v>0</v>
      </c>
      <c r="Q232" s="30"/>
      <c r="R232" s="149" t="str">
        <f>IFERROR(VLOOKUP(Q232,Setup!D$16:E$25,2,FALSE),"")</f>
        <v/>
      </c>
      <c r="S232" s="51" t="str">
        <f ca="1">IFERROR(IF(OR(I232="",VLOOKUP(I232,CatCostInp!$E$2:$K$88,7,FALSE)=0),"",VLOOKUP(I232,CatCostInp!$E$2:$K$88,7,FALSE)),"")</f>
        <v/>
      </c>
      <c r="T232" s="159" t="e">
        <f>VLOOKUP(U232,#REF!,2,FALSE)</f>
        <v>#REF!</v>
      </c>
      <c r="U232" s="30"/>
      <c r="V232" s="1" t="str">
        <f ca="1">IF(U232=Setup!$C$10,"Grant",IF('PSM Costs'!U232=Setup!$C$11,"Local",IF('PSM Costs'!U232=Setup!$C$12,"Other","")))</f>
        <v/>
      </c>
      <c r="W232" s="34"/>
      <c r="X232" s="36">
        <v>1</v>
      </c>
      <c r="Y232" s="33"/>
      <c r="Z232" s="36" t="str">
        <f t="shared" si="103"/>
        <v/>
      </c>
      <c r="AA232" s="35"/>
      <c r="AB232" s="32" t="str">
        <f t="shared" si="104"/>
        <v/>
      </c>
      <c r="AC232" s="34"/>
      <c r="AD232" s="32" t="str">
        <f t="shared" si="105"/>
        <v/>
      </c>
      <c r="AE232" s="34"/>
      <c r="AF232" s="36" t="str">
        <f t="shared" si="106"/>
        <v/>
      </c>
      <c r="AG232" s="36" t="str">
        <f t="shared" si="107"/>
        <v/>
      </c>
      <c r="AH232" s="36" t="str">
        <f t="shared" si="108"/>
        <v/>
      </c>
      <c r="AI232" s="55"/>
      <c r="AJ232" s="37"/>
      <c r="AK232" s="36">
        <v>1</v>
      </c>
      <c r="AL232" s="35"/>
      <c r="AM232" s="32" t="str">
        <f t="shared" si="109"/>
        <v/>
      </c>
      <c r="AN232" s="35"/>
      <c r="AO232" s="32" t="str">
        <f t="shared" si="110"/>
        <v/>
      </c>
      <c r="AP232" s="35"/>
      <c r="AQ232" s="32" t="str">
        <f t="shared" si="111"/>
        <v/>
      </c>
      <c r="AR232" s="34"/>
      <c r="AS232" s="36" t="str">
        <f t="shared" si="112"/>
        <v/>
      </c>
      <c r="AT232" s="36" t="str">
        <f t="shared" si="113"/>
        <v/>
      </c>
      <c r="AU232" s="36" t="str">
        <f t="shared" si="114"/>
        <v/>
      </c>
      <c r="AV232" s="55"/>
      <c r="AW232" s="34"/>
      <c r="AX232" s="36">
        <v>1</v>
      </c>
      <c r="AY232" s="34"/>
      <c r="AZ232" s="32" t="str">
        <f t="shared" si="115"/>
        <v/>
      </c>
      <c r="BA232" s="34"/>
      <c r="BB232" s="32" t="str">
        <f t="shared" si="116"/>
        <v/>
      </c>
      <c r="BC232" s="34"/>
      <c r="BD232" s="32" t="str">
        <f t="shared" si="117"/>
        <v/>
      </c>
      <c r="BE232" s="35"/>
      <c r="BF232" s="36" t="str">
        <f t="shared" si="118"/>
        <v/>
      </c>
      <c r="BG232" s="36" t="str">
        <f t="shared" si="119"/>
        <v/>
      </c>
      <c r="BH232" s="36" t="str">
        <f t="shared" si="120"/>
        <v/>
      </c>
      <c r="BI232" s="55"/>
      <c r="BJ232" s="34"/>
      <c r="BK232" s="36">
        <v>1</v>
      </c>
      <c r="BL232" s="34"/>
      <c r="BM232" s="32" t="str">
        <f t="shared" si="121"/>
        <v/>
      </c>
      <c r="BN232" s="34"/>
      <c r="BO232" s="32" t="str">
        <f t="shared" si="122"/>
        <v/>
      </c>
      <c r="BP232" s="34"/>
      <c r="BQ232" s="32" t="str">
        <f t="shared" si="123"/>
        <v/>
      </c>
      <c r="BR232" s="34"/>
      <c r="BS232" s="36" t="str">
        <f t="shared" si="124"/>
        <v/>
      </c>
      <c r="BT232" s="36" t="str">
        <f t="shared" si="125"/>
        <v/>
      </c>
      <c r="BU232" s="36" t="str">
        <f t="shared" si="126"/>
        <v/>
      </c>
      <c r="BV232" s="55"/>
      <c r="BW232" s="36" t="str">
        <f t="shared" si="127"/>
        <v/>
      </c>
      <c r="BX232" s="36" t="str">
        <f t="shared" si="127"/>
        <v/>
      </c>
      <c r="BY232" s="31"/>
      <c r="BZ232" s="38"/>
      <c r="CB232" s="120" t="e">
        <f t="shared" ca="1" si="98"/>
        <v>#VALUE!</v>
      </c>
      <c r="CC232" s="2" t="e">
        <f t="shared" ca="1" si="128"/>
        <v>#VALUE!</v>
      </c>
    </row>
    <row r="233" spans="1:81" s="10" customFormat="1" ht="25.15" customHeight="1" x14ac:dyDescent="0.2">
      <c r="A233" s="52" t="str">
        <f t="shared" si="129"/>
        <v/>
      </c>
      <c r="B233" s="157" t="e">
        <f t="shared" ca="1" si="99"/>
        <v>#VALUE!</v>
      </c>
      <c r="C233" s="157" t="e">
        <f t="shared" si="100"/>
        <v>#VALUE!</v>
      </c>
      <c r="D233" s="29"/>
      <c r="E233" s="155" t="str">
        <f ca="1">IFERROR(INDIRECT(ADDRESS(MATCH(D233,CatModules!C:C,0),2,1,1,"CatModules")),"")</f>
        <v/>
      </c>
      <c r="F233" s="96"/>
      <c r="G233" s="156" t="str">
        <f ca="1">IFERROR(INDIRECT(ADDRESS(MATCH(CONCATENATE(E233,"-",F233),CatInt!K:K,0),3,1,1,"CatInt")),"")</f>
        <v/>
      </c>
      <c r="H233" s="45" t="str">
        <f>IF(F233="","",VLOOKUP(F233,#REF!,2,FALSE))</f>
        <v/>
      </c>
      <c r="I233" s="29"/>
      <c r="J233" s="155" t="e">
        <f t="shared" si="101"/>
        <v>#VALUE!</v>
      </c>
      <c r="K233" s="155" t="e">
        <f t="shared" si="102"/>
        <v>#VALUE!</v>
      </c>
      <c r="L233" s="153"/>
      <c r="M233" s="53"/>
      <c r="N233" s="175">
        <v>0</v>
      </c>
      <c r="O233" s="147"/>
      <c r="P233" s="175">
        <v>0</v>
      </c>
      <c r="Q233" s="30"/>
      <c r="R233" s="149" t="str">
        <f>IFERROR(VLOOKUP(Q233,Setup!D$16:E$25,2,FALSE),"")</f>
        <v/>
      </c>
      <c r="S233" s="51" t="str">
        <f ca="1">IFERROR(IF(OR(I233="",VLOOKUP(I233,CatCostInp!$E$2:$K$88,7,FALSE)=0),"",VLOOKUP(I233,CatCostInp!$E$2:$K$88,7,FALSE)),"")</f>
        <v/>
      </c>
      <c r="T233" s="159" t="e">
        <f>VLOOKUP(U233,#REF!,2,FALSE)</f>
        <v>#REF!</v>
      </c>
      <c r="U233" s="30"/>
      <c r="V233" s="1" t="str">
        <f ca="1">IF(U233=Setup!$C$10,"Grant",IF('PSM Costs'!U233=Setup!$C$11,"Local",IF('PSM Costs'!U233=Setup!$C$12,"Other","")))</f>
        <v/>
      </c>
      <c r="W233" s="34"/>
      <c r="X233" s="36">
        <v>1</v>
      </c>
      <c r="Y233" s="33"/>
      <c r="Z233" s="36" t="str">
        <f t="shared" si="103"/>
        <v/>
      </c>
      <c r="AA233" s="35"/>
      <c r="AB233" s="32" t="str">
        <f t="shared" si="104"/>
        <v/>
      </c>
      <c r="AC233" s="34"/>
      <c r="AD233" s="32" t="str">
        <f t="shared" si="105"/>
        <v/>
      </c>
      <c r="AE233" s="34"/>
      <c r="AF233" s="36" t="str">
        <f t="shared" si="106"/>
        <v/>
      </c>
      <c r="AG233" s="36" t="str">
        <f t="shared" si="107"/>
        <v/>
      </c>
      <c r="AH233" s="36" t="str">
        <f t="shared" si="108"/>
        <v/>
      </c>
      <c r="AI233" s="55"/>
      <c r="AJ233" s="37"/>
      <c r="AK233" s="36">
        <v>1</v>
      </c>
      <c r="AL233" s="35"/>
      <c r="AM233" s="32" t="str">
        <f t="shared" si="109"/>
        <v/>
      </c>
      <c r="AN233" s="35"/>
      <c r="AO233" s="32" t="str">
        <f t="shared" si="110"/>
        <v/>
      </c>
      <c r="AP233" s="35"/>
      <c r="AQ233" s="32" t="str">
        <f t="shared" si="111"/>
        <v/>
      </c>
      <c r="AR233" s="34"/>
      <c r="AS233" s="36" t="str">
        <f t="shared" si="112"/>
        <v/>
      </c>
      <c r="AT233" s="36" t="str">
        <f t="shared" si="113"/>
        <v/>
      </c>
      <c r="AU233" s="36" t="str">
        <f t="shared" si="114"/>
        <v/>
      </c>
      <c r="AV233" s="55"/>
      <c r="AW233" s="34"/>
      <c r="AX233" s="36">
        <v>1</v>
      </c>
      <c r="AY233" s="34"/>
      <c r="AZ233" s="32" t="str">
        <f t="shared" si="115"/>
        <v/>
      </c>
      <c r="BA233" s="34"/>
      <c r="BB233" s="32" t="str">
        <f t="shared" si="116"/>
        <v/>
      </c>
      <c r="BC233" s="34"/>
      <c r="BD233" s="32" t="str">
        <f t="shared" si="117"/>
        <v/>
      </c>
      <c r="BE233" s="35"/>
      <c r="BF233" s="36" t="str">
        <f t="shared" si="118"/>
        <v/>
      </c>
      <c r="BG233" s="36" t="str">
        <f t="shared" si="119"/>
        <v/>
      </c>
      <c r="BH233" s="36" t="str">
        <f t="shared" si="120"/>
        <v/>
      </c>
      <c r="BI233" s="55"/>
      <c r="BJ233" s="34"/>
      <c r="BK233" s="36">
        <v>1</v>
      </c>
      <c r="BL233" s="34"/>
      <c r="BM233" s="32" t="str">
        <f t="shared" si="121"/>
        <v/>
      </c>
      <c r="BN233" s="34"/>
      <c r="BO233" s="32" t="str">
        <f t="shared" si="122"/>
        <v/>
      </c>
      <c r="BP233" s="34"/>
      <c r="BQ233" s="32" t="str">
        <f t="shared" si="123"/>
        <v/>
      </c>
      <c r="BR233" s="34"/>
      <c r="BS233" s="36" t="str">
        <f t="shared" si="124"/>
        <v/>
      </c>
      <c r="BT233" s="36" t="str">
        <f t="shared" si="125"/>
        <v/>
      </c>
      <c r="BU233" s="36" t="str">
        <f t="shared" si="126"/>
        <v/>
      </c>
      <c r="BV233" s="55"/>
      <c r="BW233" s="36" t="str">
        <f t="shared" si="127"/>
        <v/>
      </c>
      <c r="BX233" s="36" t="str">
        <f t="shared" si="127"/>
        <v/>
      </c>
      <c r="BY233" s="31"/>
      <c r="BZ233" s="38"/>
      <c r="CB233" s="120" t="e">
        <f t="shared" ca="1" si="98"/>
        <v>#VALUE!</v>
      </c>
      <c r="CC233" s="2" t="e">
        <f t="shared" ca="1" si="128"/>
        <v>#VALUE!</v>
      </c>
    </row>
    <row r="234" spans="1:81" s="10" customFormat="1" ht="25.15" customHeight="1" x14ac:dyDescent="0.2">
      <c r="A234" s="52" t="str">
        <f t="shared" si="129"/>
        <v/>
      </c>
      <c r="B234" s="157" t="e">
        <f t="shared" ca="1" si="99"/>
        <v>#VALUE!</v>
      </c>
      <c r="C234" s="157" t="e">
        <f t="shared" si="100"/>
        <v>#VALUE!</v>
      </c>
      <c r="D234" s="29"/>
      <c r="E234" s="155" t="str">
        <f ca="1">IFERROR(INDIRECT(ADDRESS(MATCH(D234,CatModules!C:C,0),2,1,1,"CatModules")),"")</f>
        <v/>
      </c>
      <c r="F234" s="96"/>
      <c r="G234" s="156" t="str">
        <f ca="1">IFERROR(INDIRECT(ADDRESS(MATCH(CONCATENATE(E234,"-",F234),CatInt!K:K,0),3,1,1,"CatInt")),"")</f>
        <v/>
      </c>
      <c r="H234" s="45" t="str">
        <f>IF(F234="","",VLOOKUP(F234,#REF!,2,FALSE))</f>
        <v/>
      </c>
      <c r="I234" s="29"/>
      <c r="J234" s="155" t="e">
        <f t="shared" si="101"/>
        <v>#VALUE!</v>
      </c>
      <c r="K234" s="155" t="e">
        <f t="shared" si="102"/>
        <v>#VALUE!</v>
      </c>
      <c r="L234" s="153"/>
      <c r="M234" s="53"/>
      <c r="N234" s="175">
        <v>0</v>
      </c>
      <c r="O234" s="147"/>
      <c r="P234" s="175">
        <v>0</v>
      </c>
      <c r="Q234" s="30"/>
      <c r="R234" s="149" t="str">
        <f>IFERROR(VLOOKUP(Q234,Setup!D$16:E$25,2,FALSE),"")</f>
        <v/>
      </c>
      <c r="S234" s="51" t="str">
        <f ca="1">IFERROR(IF(OR(I234="",VLOOKUP(I234,CatCostInp!$E$2:$K$88,7,FALSE)=0),"",VLOOKUP(I234,CatCostInp!$E$2:$K$88,7,FALSE)),"")</f>
        <v/>
      </c>
      <c r="T234" s="159" t="e">
        <f>VLOOKUP(U234,#REF!,2,FALSE)</f>
        <v>#REF!</v>
      </c>
      <c r="U234" s="30"/>
      <c r="V234" s="1" t="str">
        <f ca="1">IF(U234=Setup!$C$10,"Grant",IF('PSM Costs'!U234=Setup!$C$11,"Local",IF('PSM Costs'!U234=Setup!$C$12,"Other","")))</f>
        <v/>
      </c>
      <c r="W234" s="34"/>
      <c r="X234" s="36">
        <v>1</v>
      </c>
      <c r="Y234" s="33"/>
      <c r="Z234" s="36" t="str">
        <f t="shared" si="103"/>
        <v/>
      </c>
      <c r="AA234" s="35"/>
      <c r="AB234" s="32" t="str">
        <f t="shared" si="104"/>
        <v/>
      </c>
      <c r="AC234" s="34"/>
      <c r="AD234" s="32" t="str">
        <f t="shared" si="105"/>
        <v/>
      </c>
      <c r="AE234" s="34"/>
      <c r="AF234" s="36" t="str">
        <f t="shared" si="106"/>
        <v/>
      </c>
      <c r="AG234" s="36" t="str">
        <f t="shared" si="107"/>
        <v/>
      </c>
      <c r="AH234" s="36" t="str">
        <f t="shared" si="108"/>
        <v/>
      </c>
      <c r="AI234" s="55"/>
      <c r="AJ234" s="37"/>
      <c r="AK234" s="36">
        <v>1</v>
      </c>
      <c r="AL234" s="35"/>
      <c r="AM234" s="32" t="str">
        <f t="shared" si="109"/>
        <v/>
      </c>
      <c r="AN234" s="35"/>
      <c r="AO234" s="32" t="str">
        <f t="shared" si="110"/>
        <v/>
      </c>
      <c r="AP234" s="35"/>
      <c r="AQ234" s="32" t="str">
        <f t="shared" si="111"/>
        <v/>
      </c>
      <c r="AR234" s="34"/>
      <c r="AS234" s="36" t="str">
        <f t="shared" si="112"/>
        <v/>
      </c>
      <c r="AT234" s="36" t="str">
        <f t="shared" si="113"/>
        <v/>
      </c>
      <c r="AU234" s="36" t="str">
        <f t="shared" si="114"/>
        <v/>
      </c>
      <c r="AV234" s="55"/>
      <c r="AW234" s="34"/>
      <c r="AX234" s="36">
        <v>1</v>
      </c>
      <c r="AY234" s="34"/>
      <c r="AZ234" s="32" t="str">
        <f t="shared" si="115"/>
        <v/>
      </c>
      <c r="BA234" s="34"/>
      <c r="BB234" s="32" t="str">
        <f t="shared" si="116"/>
        <v/>
      </c>
      <c r="BC234" s="34"/>
      <c r="BD234" s="32" t="str">
        <f t="shared" si="117"/>
        <v/>
      </c>
      <c r="BE234" s="35"/>
      <c r="BF234" s="36" t="str">
        <f t="shared" si="118"/>
        <v/>
      </c>
      <c r="BG234" s="36" t="str">
        <f t="shared" si="119"/>
        <v/>
      </c>
      <c r="BH234" s="36" t="str">
        <f t="shared" si="120"/>
        <v/>
      </c>
      <c r="BI234" s="55"/>
      <c r="BJ234" s="34"/>
      <c r="BK234" s="36">
        <v>1</v>
      </c>
      <c r="BL234" s="34"/>
      <c r="BM234" s="32" t="str">
        <f t="shared" si="121"/>
        <v/>
      </c>
      <c r="BN234" s="34"/>
      <c r="BO234" s="32" t="str">
        <f t="shared" si="122"/>
        <v/>
      </c>
      <c r="BP234" s="34"/>
      <c r="BQ234" s="32" t="str">
        <f t="shared" si="123"/>
        <v/>
      </c>
      <c r="BR234" s="34"/>
      <c r="BS234" s="36" t="str">
        <f t="shared" si="124"/>
        <v/>
      </c>
      <c r="BT234" s="36" t="str">
        <f t="shared" si="125"/>
        <v/>
      </c>
      <c r="BU234" s="36" t="str">
        <f t="shared" si="126"/>
        <v/>
      </c>
      <c r="BV234" s="55"/>
      <c r="BW234" s="36" t="str">
        <f t="shared" si="127"/>
        <v/>
      </c>
      <c r="BX234" s="36" t="str">
        <f t="shared" si="127"/>
        <v/>
      </c>
      <c r="BY234" s="31"/>
      <c r="BZ234" s="38"/>
      <c r="CB234" s="120" t="e">
        <f t="shared" ca="1" si="98"/>
        <v>#VALUE!</v>
      </c>
      <c r="CC234" s="2" t="e">
        <f t="shared" ca="1" si="128"/>
        <v>#VALUE!</v>
      </c>
    </row>
    <row r="235" spans="1:81" s="10" customFormat="1" ht="25.15" customHeight="1" x14ac:dyDescent="0.2">
      <c r="A235" s="52" t="str">
        <f t="shared" si="129"/>
        <v/>
      </c>
      <c r="B235" s="157" t="e">
        <f t="shared" ca="1" si="99"/>
        <v>#VALUE!</v>
      </c>
      <c r="C235" s="157" t="e">
        <f t="shared" si="100"/>
        <v>#VALUE!</v>
      </c>
      <c r="D235" s="29"/>
      <c r="E235" s="155" t="str">
        <f ca="1">IFERROR(INDIRECT(ADDRESS(MATCH(D235,CatModules!C:C,0),2,1,1,"CatModules")),"")</f>
        <v/>
      </c>
      <c r="F235" s="96"/>
      <c r="G235" s="156" t="str">
        <f ca="1">IFERROR(INDIRECT(ADDRESS(MATCH(CONCATENATE(E235,"-",F235),CatInt!K:K,0),3,1,1,"CatInt")),"")</f>
        <v/>
      </c>
      <c r="H235" s="45" t="str">
        <f>IF(F235="","",VLOOKUP(F235,#REF!,2,FALSE))</f>
        <v/>
      </c>
      <c r="I235" s="29"/>
      <c r="J235" s="155" t="e">
        <f t="shared" si="101"/>
        <v>#VALUE!</v>
      </c>
      <c r="K235" s="155" t="e">
        <f t="shared" si="102"/>
        <v>#VALUE!</v>
      </c>
      <c r="L235" s="153"/>
      <c r="M235" s="53"/>
      <c r="N235" s="175">
        <v>0</v>
      </c>
      <c r="O235" s="147"/>
      <c r="P235" s="175">
        <v>0</v>
      </c>
      <c r="Q235" s="30"/>
      <c r="R235" s="149" t="str">
        <f>IFERROR(VLOOKUP(Q235,Setup!D$16:E$25,2,FALSE),"")</f>
        <v/>
      </c>
      <c r="S235" s="51" t="str">
        <f ca="1">IFERROR(IF(OR(I235="",VLOOKUP(I235,CatCostInp!$E$2:$K$88,7,FALSE)=0),"",VLOOKUP(I235,CatCostInp!$E$2:$K$88,7,FALSE)),"")</f>
        <v/>
      </c>
      <c r="T235" s="159" t="e">
        <f>VLOOKUP(U235,#REF!,2,FALSE)</f>
        <v>#REF!</v>
      </c>
      <c r="U235" s="30"/>
      <c r="V235" s="1" t="str">
        <f ca="1">IF(U235=Setup!$C$10,"Grant",IF('PSM Costs'!U235=Setup!$C$11,"Local",IF('PSM Costs'!U235=Setup!$C$12,"Other","")))</f>
        <v/>
      </c>
      <c r="W235" s="34"/>
      <c r="X235" s="36">
        <v>1</v>
      </c>
      <c r="Y235" s="33"/>
      <c r="Z235" s="36" t="str">
        <f t="shared" si="103"/>
        <v/>
      </c>
      <c r="AA235" s="35"/>
      <c r="AB235" s="32" t="str">
        <f t="shared" si="104"/>
        <v/>
      </c>
      <c r="AC235" s="34"/>
      <c r="AD235" s="32" t="str">
        <f t="shared" si="105"/>
        <v/>
      </c>
      <c r="AE235" s="34"/>
      <c r="AF235" s="36" t="str">
        <f t="shared" si="106"/>
        <v/>
      </c>
      <c r="AG235" s="36" t="str">
        <f t="shared" si="107"/>
        <v/>
      </c>
      <c r="AH235" s="36" t="str">
        <f t="shared" si="108"/>
        <v/>
      </c>
      <c r="AI235" s="55"/>
      <c r="AJ235" s="37"/>
      <c r="AK235" s="36">
        <v>1</v>
      </c>
      <c r="AL235" s="35"/>
      <c r="AM235" s="32" t="str">
        <f t="shared" si="109"/>
        <v/>
      </c>
      <c r="AN235" s="35"/>
      <c r="AO235" s="32" t="str">
        <f t="shared" si="110"/>
        <v/>
      </c>
      <c r="AP235" s="35"/>
      <c r="AQ235" s="32" t="str">
        <f t="shared" si="111"/>
        <v/>
      </c>
      <c r="AR235" s="34"/>
      <c r="AS235" s="36" t="str">
        <f t="shared" si="112"/>
        <v/>
      </c>
      <c r="AT235" s="36" t="str">
        <f t="shared" si="113"/>
        <v/>
      </c>
      <c r="AU235" s="36" t="str">
        <f t="shared" si="114"/>
        <v/>
      </c>
      <c r="AV235" s="55"/>
      <c r="AW235" s="34"/>
      <c r="AX235" s="36">
        <v>1</v>
      </c>
      <c r="AY235" s="34"/>
      <c r="AZ235" s="32" t="str">
        <f t="shared" si="115"/>
        <v/>
      </c>
      <c r="BA235" s="34"/>
      <c r="BB235" s="32" t="str">
        <f t="shared" si="116"/>
        <v/>
      </c>
      <c r="BC235" s="34"/>
      <c r="BD235" s="32" t="str">
        <f t="shared" si="117"/>
        <v/>
      </c>
      <c r="BE235" s="35"/>
      <c r="BF235" s="36" t="str">
        <f t="shared" si="118"/>
        <v/>
      </c>
      <c r="BG235" s="36" t="str">
        <f t="shared" si="119"/>
        <v/>
      </c>
      <c r="BH235" s="36" t="str">
        <f t="shared" si="120"/>
        <v/>
      </c>
      <c r="BI235" s="55"/>
      <c r="BJ235" s="34"/>
      <c r="BK235" s="36">
        <v>1</v>
      </c>
      <c r="BL235" s="34"/>
      <c r="BM235" s="32" t="str">
        <f t="shared" si="121"/>
        <v/>
      </c>
      <c r="BN235" s="34"/>
      <c r="BO235" s="32" t="str">
        <f t="shared" si="122"/>
        <v/>
      </c>
      <c r="BP235" s="34"/>
      <c r="BQ235" s="32" t="str">
        <f t="shared" si="123"/>
        <v/>
      </c>
      <c r="BR235" s="34"/>
      <c r="BS235" s="36" t="str">
        <f t="shared" si="124"/>
        <v/>
      </c>
      <c r="BT235" s="36" t="str">
        <f t="shared" si="125"/>
        <v/>
      </c>
      <c r="BU235" s="36" t="str">
        <f t="shared" si="126"/>
        <v/>
      </c>
      <c r="BV235" s="55"/>
      <c r="BW235" s="36" t="str">
        <f t="shared" si="127"/>
        <v/>
      </c>
      <c r="BX235" s="36" t="str">
        <f t="shared" si="127"/>
        <v/>
      </c>
      <c r="BY235" s="31"/>
      <c r="BZ235" s="38"/>
      <c r="CB235" s="120" t="e">
        <f t="shared" ca="1" si="98"/>
        <v>#VALUE!</v>
      </c>
      <c r="CC235" s="2" t="e">
        <f t="shared" ca="1" si="128"/>
        <v>#VALUE!</v>
      </c>
    </row>
    <row r="236" spans="1:81" s="10" customFormat="1" ht="25.15" customHeight="1" x14ac:dyDescent="0.2">
      <c r="A236" s="52" t="str">
        <f t="shared" si="129"/>
        <v/>
      </c>
      <c r="B236" s="157" t="e">
        <f t="shared" ca="1" si="99"/>
        <v>#VALUE!</v>
      </c>
      <c r="C236" s="157" t="e">
        <f t="shared" si="100"/>
        <v>#VALUE!</v>
      </c>
      <c r="D236" s="29"/>
      <c r="E236" s="155" t="str">
        <f ca="1">IFERROR(INDIRECT(ADDRESS(MATCH(D236,CatModules!C:C,0),2,1,1,"CatModules")),"")</f>
        <v/>
      </c>
      <c r="F236" s="96"/>
      <c r="G236" s="156" t="str">
        <f ca="1">IFERROR(INDIRECT(ADDRESS(MATCH(CONCATENATE(E236,"-",F236),CatInt!K:K,0),3,1,1,"CatInt")),"")</f>
        <v/>
      </c>
      <c r="H236" s="45" t="str">
        <f>IF(F236="","",VLOOKUP(F236,#REF!,2,FALSE))</f>
        <v/>
      </c>
      <c r="I236" s="29"/>
      <c r="J236" s="155" t="e">
        <f t="shared" si="101"/>
        <v>#VALUE!</v>
      </c>
      <c r="K236" s="155" t="e">
        <f t="shared" si="102"/>
        <v>#VALUE!</v>
      </c>
      <c r="L236" s="153"/>
      <c r="M236" s="53"/>
      <c r="N236" s="175">
        <v>0</v>
      </c>
      <c r="O236" s="147"/>
      <c r="P236" s="175">
        <v>0</v>
      </c>
      <c r="Q236" s="30"/>
      <c r="R236" s="149" t="str">
        <f>IFERROR(VLOOKUP(Q236,Setup!D$16:E$25,2,FALSE),"")</f>
        <v/>
      </c>
      <c r="S236" s="51" t="str">
        <f ca="1">IFERROR(IF(OR(I236="",VLOOKUP(I236,CatCostInp!$E$2:$K$88,7,FALSE)=0),"",VLOOKUP(I236,CatCostInp!$E$2:$K$88,7,FALSE)),"")</f>
        <v/>
      </c>
      <c r="T236" s="159" t="e">
        <f>VLOOKUP(U236,#REF!,2,FALSE)</f>
        <v>#REF!</v>
      </c>
      <c r="U236" s="30"/>
      <c r="V236" s="1" t="str">
        <f ca="1">IF(U236=Setup!$C$10,"Grant",IF('PSM Costs'!U236=Setup!$C$11,"Local",IF('PSM Costs'!U236=Setup!$C$12,"Other","")))</f>
        <v/>
      </c>
      <c r="W236" s="34"/>
      <c r="X236" s="36">
        <v>1</v>
      </c>
      <c r="Y236" s="33"/>
      <c r="Z236" s="36" t="str">
        <f t="shared" si="103"/>
        <v/>
      </c>
      <c r="AA236" s="35"/>
      <c r="AB236" s="32" t="str">
        <f t="shared" si="104"/>
        <v/>
      </c>
      <c r="AC236" s="34"/>
      <c r="AD236" s="32" t="str">
        <f t="shared" si="105"/>
        <v/>
      </c>
      <c r="AE236" s="34"/>
      <c r="AF236" s="36" t="str">
        <f t="shared" si="106"/>
        <v/>
      </c>
      <c r="AG236" s="36" t="str">
        <f t="shared" si="107"/>
        <v/>
      </c>
      <c r="AH236" s="36" t="str">
        <f t="shared" si="108"/>
        <v/>
      </c>
      <c r="AI236" s="55"/>
      <c r="AJ236" s="37"/>
      <c r="AK236" s="36">
        <v>1</v>
      </c>
      <c r="AL236" s="35"/>
      <c r="AM236" s="32" t="str">
        <f t="shared" si="109"/>
        <v/>
      </c>
      <c r="AN236" s="35"/>
      <c r="AO236" s="32" t="str">
        <f t="shared" si="110"/>
        <v/>
      </c>
      <c r="AP236" s="35"/>
      <c r="AQ236" s="32" t="str">
        <f t="shared" si="111"/>
        <v/>
      </c>
      <c r="AR236" s="34"/>
      <c r="AS236" s="36" t="str">
        <f t="shared" si="112"/>
        <v/>
      </c>
      <c r="AT236" s="36" t="str">
        <f t="shared" si="113"/>
        <v/>
      </c>
      <c r="AU236" s="36" t="str">
        <f t="shared" si="114"/>
        <v/>
      </c>
      <c r="AV236" s="55"/>
      <c r="AW236" s="34"/>
      <c r="AX236" s="36">
        <v>1</v>
      </c>
      <c r="AY236" s="34"/>
      <c r="AZ236" s="32" t="str">
        <f t="shared" si="115"/>
        <v/>
      </c>
      <c r="BA236" s="34"/>
      <c r="BB236" s="32" t="str">
        <f t="shared" si="116"/>
        <v/>
      </c>
      <c r="BC236" s="34"/>
      <c r="BD236" s="32" t="str">
        <f t="shared" si="117"/>
        <v/>
      </c>
      <c r="BE236" s="35"/>
      <c r="BF236" s="36" t="str">
        <f t="shared" si="118"/>
        <v/>
      </c>
      <c r="BG236" s="36" t="str">
        <f t="shared" si="119"/>
        <v/>
      </c>
      <c r="BH236" s="36" t="str">
        <f t="shared" si="120"/>
        <v/>
      </c>
      <c r="BI236" s="55"/>
      <c r="BJ236" s="34"/>
      <c r="BK236" s="36">
        <v>1</v>
      </c>
      <c r="BL236" s="34"/>
      <c r="BM236" s="32" t="str">
        <f t="shared" si="121"/>
        <v/>
      </c>
      <c r="BN236" s="34"/>
      <c r="BO236" s="32" t="str">
        <f t="shared" si="122"/>
        <v/>
      </c>
      <c r="BP236" s="34"/>
      <c r="BQ236" s="32" t="str">
        <f t="shared" si="123"/>
        <v/>
      </c>
      <c r="BR236" s="34"/>
      <c r="BS236" s="36" t="str">
        <f t="shared" si="124"/>
        <v/>
      </c>
      <c r="BT236" s="36" t="str">
        <f t="shared" si="125"/>
        <v/>
      </c>
      <c r="BU236" s="36" t="str">
        <f t="shared" si="126"/>
        <v/>
      </c>
      <c r="BV236" s="55"/>
      <c r="BW236" s="36" t="str">
        <f t="shared" si="127"/>
        <v/>
      </c>
      <c r="BX236" s="36" t="str">
        <f t="shared" si="127"/>
        <v/>
      </c>
      <c r="BY236" s="31"/>
      <c r="BZ236" s="38"/>
      <c r="CB236" s="120" t="e">
        <f t="shared" ca="1" si="98"/>
        <v>#VALUE!</v>
      </c>
      <c r="CC236" s="2" t="e">
        <f t="shared" ca="1" si="128"/>
        <v>#VALUE!</v>
      </c>
    </row>
    <row r="237" spans="1:81" s="10" customFormat="1" ht="25.15" customHeight="1" x14ac:dyDescent="0.2">
      <c r="A237" s="52" t="str">
        <f t="shared" si="129"/>
        <v/>
      </c>
      <c r="B237" s="157" t="e">
        <f t="shared" ca="1" si="99"/>
        <v>#VALUE!</v>
      </c>
      <c r="C237" s="157" t="e">
        <f t="shared" si="100"/>
        <v>#VALUE!</v>
      </c>
      <c r="D237" s="29"/>
      <c r="E237" s="155" t="str">
        <f ca="1">IFERROR(INDIRECT(ADDRESS(MATCH(D237,CatModules!C:C,0),2,1,1,"CatModules")),"")</f>
        <v/>
      </c>
      <c r="F237" s="96"/>
      <c r="G237" s="156" t="str">
        <f ca="1">IFERROR(INDIRECT(ADDRESS(MATCH(CONCATENATE(E237,"-",F237),CatInt!K:K,0),3,1,1,"CatInt")),"")</f>
        <v/>
      </c>
      <c r="H237" s="45" t="str">
        <f>IF(F237="","",VLOOKUP(F237,#REF!,2,FALSE))</f>
        <v/>
      </c>
      <c r="I237" s="29"/>
      <c r="J237" s="155" t="e">
        <f t="shared" si="101"/>
        <v>#VALUE!</v>
      </c>
      <c r="K237" s="155" t="e">
        <f t="shared" si="102"/>
        <v>#VALUE!</v>
      </c>
      <c r="L237" s="153"/>
      <c r="M237" s="53"/>
      <c r="N237" s="175">
        <v>0</v>
      </c>
      <c r="O237" s="147"/>
      <c r="P237" s="175">
        <v>0</v>
      </c>
      <c r="Q237" s="30"/>
      <c r="R237" s="149" t="str">
        <f>IFERROR(VLOOKUP(Q237,Setup!D$16:E$25,2,FALSE),"")</f>
        <v/>
      </c>
      <c r="S237" s="51" t="str">
        <f ca="1">IFERROR(IF(OR(I237="",VLOOKUP(I237,CatCostInp!$E$2:$K$88,7,FALSE)=0),"",VLOOKUP(I237,CatCostInp!$E$2:$K$88,7,FALSE)),"")</f>
        <v/>
      </c>
      <c r="T237" s="159" t="e">
        <f>VLOOKUP(U237,#REF!,2,FALSE)</f>
        <v>#REF!</v>
      </c>
      <c r="U237" s="30"/>
      <c r="V237" s="1" t="str">
        <f ca="1">IF(U237=Setup!$C$10,"Grant",IF('PSM Costs'!U237=Setup!$C$11,"Local",IF('PSM Costs'!U237=Setup!$C$12,"Other","")))</f>
        <v/>
      </c>
      <c r="W237" s="34"/>
      <c r="X237" s="36">
        <v>1</v>
      </c>
      <c r="Y237" s="33"/>
      <c r="Z237" s="36" t="str">
        <f t="shared" si="103"/>
        <v/>
      </c>
      <c r="AA237" s="35"/>
      <c r="AB237" s="32" t="str">
        <f t="shared" si="104"/>
        <v/>
      </c>
      <c r="AC237" s="34"/>
      <c r="AD237" s="32" t="str">
        <f t="shared" si="105"/>
        <v/>
      </c>
      <c r="AE237" s="34"/>
      <c r="AF237" s="36" t="str">
        <f t="shared" si="106"/>
        <v/>
      </c>
      <c r="AG237" s="36" t="str">
        <f t="shared" si="107"/>
        <v/>
      </c>
      <c r="AH237" s="36" t="str">
        <f t="shared" si="108"/>
        <v/>
      </c>
      <c r="AI237" s="55"/>
      <c r="AJ237" s="37"/>
      <c r="AK237" s="36">
        <v>1</v>
      </c>
      <c r="AL237" s="35"/>
      <c r="AM237" s="32" t="str">
        <f t="shared" si="109"/>
        <v/>
      </c>
      <c r="AN237" s="35"/>
      <c r="AO237" s="32" t="str">
        <f t="shared" si="110"/>
        <v/>
      </c>
      <c r="AP237" s="35"/>
      <c r="AQ237" s="32" t="str">
        <f t="shared" si="111"/>
        <v/>
      </c>
      <c r="AR237" s="34"/>
      <c r="AS237" s="36" t="str">
        <f t="shared" si="112"/>
        <v/>
      </c>
      <c r="AT237" s="36" t="str">
        <f t="shared" si="113"/>
        <v/>
      </c>
      <c r="AU237" s="36" t="str">
        <f t="shared" si="114"/>
        <v/>
      </c>
      <c r="AV237" s="55"/>
      <c r="AW237" s="34"/>
      <c r="AX237" s="36">
        <v>1</v>
      </c>
      <c r="AY237" s="34"/>
      <c r="AZ237" s="32" t="str">
        <f t="shared" si="115"/>
        <v/>
      </c>
      <c r="BA237" s="34"/>
      <c r="BB237" s="32" t="str">
        <f t="shared" si="116"/>
        <v/>
      </c>
      <c r="BC237" s="34"/>
      <c r="BD237" s="32" t="str">
        <f t="shared" si="117"/>
        <v/>
      </c>
      <c r="BE237" s="35"/>
      <c r="BF237" s="36" t="str">
        <f t="shared" si="118"/>
        <v/>
      </c>
      <c r="BG237" s="36" t="str">
        <f t="shared" si="119"/>
        <v/>
      </c>
      <c r="BH237" s="36" t="str">
        <f t="shared" si="120"/>
        <v/>
      </c>
      <c r="BI237" s="55"/>
      <c r="BJ237" s="34"/>
      <c r="BK237" s="36">
        <v>1</v>
      </c>
      <c r="BL237" s="34"/>
      <c r="BM237" s="32" t="str">
        <f t="shared" si="121"/>
        <v/>
      </c>
      <c r="BN237" s="34"/>
      <c r="BO237" s="32" t="str">
        <f t="shared" si="122"/>
        <v/>
      </c>
      <c r="BP237" s="34"/>
      <c r="BQ237" s="32" t="str">
        <f t="shared" si="123"/>
        <v/>
      </c>
      <c r="BR237" s="34"/>
      <c r="BS237" s="36" t="str">
        <f t="shared" si="124"/>
        <v/>
      </c>
      <c r="BT237" s="36" t="str">
        <f t="shared" si="125"/>
        <v/>
      </c>
      <c r="BU237" s="36" t="str">
        <f t="shared" si="126"/>
        <v/>
      </c>
      <c r="BV237" s="55"/>
      <c r="BW237" s="36" t="str">
        <f t="shared" si="127"/>
        <v/>
      </c>
      <c r="BX237" s="36" t="str">
        <f t="shared" si="127"/>
        <v/>
      </c>
      <c r="BY237" s="31"/>
      <c r="BZ237" s="38"/>
      <c r="CB237" s="120" t="e">
        <f t="shared" ca="1" si="98"/>
        <v>#VALUE!</v>
      </c>
      <c r="CC237" s="2" t="e">
        <f t="shared" ca="1" si="128"/>
        <v>#VALUE!</v>
      </c>
    </row>
    <row r="238" spans="1:81" s="10" customFormat="1" ht="25.15" customHeight="1" x14ac:dyDescent="0.2">
      <c r="A238" s="52" t="str">
        <f t="shared" si="129"/>
        <v/>
      </c>
      <c r="B238" s="157" t="e">
        <f t="shared" ca="1" si="99"/>
        <v>#VALUE!</v>
      </c>
      <c r="C238" s="157" t="e">
        <f t="shared" si="100"/>
        <v>#VALUE!</v>
      </c>
      <c r="D238" s="29"/>
      <c r="E238" s="155" t="str">
        <f ca="1">IFERROR(INDIRECT(ADDRESS(MATCH(D238,CatModules!C:C,0),2,1,1,"CatModules")),"")</f>
        <v/>
      </c>
      <c r="F238" s="96"/>
      <c r="G238" s="156" t="str">
        <f ca="1">IFERROR(INDIRECT(ADDRESS(MATCH(CONCATENATE(E238,"-",F238),CatInt!K:K,0),3,1,1,"CatInt")),"")</f>
        <v/>
      </c>
      <c r="H238" s="45" t="str">
        <f>IF(F238="","",VLOOKUP(F238,#REF!,2,FALSE))</f>
        <v/>
      </c>
      <c r="I238" s="29"/>
      <c r="J238" s="155" t="e">
        <f t="shared" si="101"/>
        <v>#VALUE!</v>
      </c>
      <c r="K238" s="155" t="e">
        <f t="shared" si="102"/>
        <v>#VALUE!</v>
      </c>
      <c r="L238" s="153"/>
      <c r="M238" s="53"/>
      <c r="N238" s="175">
        <v>0</v>
      </c>
      <c r="O238" s="147"/>
      <c r="P238" s="175">
        <v>0</v>
      </c>
      <c r="Q238" s="30"/>
      <c r="R238" s="149" t="str">
        <f>IFERROR(VLOOKUP(Q238,Setup!D$16:E$25,2,FALSE),"")</f>
        <v/>
      </c>
      <c r="S238" s="51" t="str">
        <f ca="1">IFERROR(IF(OR(I238="",VLOOKUP(I238,CatCostInp!$E$2:$K$88,7,FALSE)=0),"",VLOOKUP(I238,CatCostInp!$E$2:$K$88,7,FALSE)),"")</f>
        <v/>
      </c>
      <c r="T238" s="159" t="e">
        <f>VLOOKUP(U238,#REF!,2,FALSE)</f>
        <v>#REF!</v>
      </c>
      <c r="U238" s="30"/>
      <c r="V238" s="1" t="str">
        <f ca="1">IF(U238=Setup!$C$10,"Grant",IF('PSM Costs'!U238=Setup!$C$11,"Local",IF('PSM Costs'!U238=Setup!$C$12,"Other","")))</f>
        <v/>
      </c>
      <c r="W238" s="34"/>
      <c r="X238" s="36">
        <v>1</v>
      </c>
      <c r="Y238" s="33"/>
      <c r="Z238" s="36" t="str">
        <f t="shared" si="103"/>
        <v/>
      </c>
      <c r="AA238" s="35"/>
      <c r="AB238" s="32" t="str">
        <f t="shared" si="104"/>
        <v/>
      </c>
      <c r="AC238" s="34"/>
      <c r="AD238" s="32" t="str">
        <f t="shared" si="105"/>
        <v/>
      </c>
      <c r="AE238" s="34"/>
      <c r="AF238" s="36" t="str">
        <f t="shared" si="106"/>
        <v/>
      </c>
      <c r="AG238" s="36" t="str">
        <f t="shared" si="107"/>
        <v/>
      </c>
      <c r="AH238" s="36" t="str">
        <f t="shared" si="108"/>
        <v/>
      </c>
      <c r="AI238" s="55"/>
      <c r="AJ238" s="37"/>
      <c r="AK238" s="36">
        <v>1</v>
      </c>
      <c r="AL238" s="35"/>
      <c r="AM238" s="32" t="str">
        <f t="shared" si="109"/>
        <v/>
      </c>
      <c r="AN238" s="35"/>
      <c r="AO238" s="32" t="str">
        <f t="shared" si="110"/>
        <v/>
      </c>
      <c r="AP238" s="35"/>
      <c r="AQ238" s="32" t="str">
        <f t="shared" si="111"/>
        <v/>
      </c>
      <c r="AR238" s="34"/>
      <c r="AS238" s="36" t="str">
        <f t="shared" si="112"/>
        <v/>
      </c>
      <c r="AT238" s="36" t="str">
        <f t="shared" si="113"/>
        <v/>
      </c>
      <c r="AU238" s="36" t="str">
        <f t="shared" si="114"/>
        <v/>
      </c>
      <c r="AV238" s="55"/>
      <c r="AW238" s="34"/>
      <c r="AX238" s="36">
        <v>1</v>
      </c>
      <c r="AY238" s="34"/>
      <c r="AZ238" s="32" t="str">
        <f t="shared" si="115"/>
        <v/>
      </c>
      <c r="BA238" s="34"/>
      <c r="BB238" s="32" t="str">
        <f t="shared" si="116"/>
        <v/>
      </c>
      <c r="BC238" s="34"/>
      <c r="BD238" s="32" t="str">
        <f t="shared" si="117"/>
        <v/>
      </c>
      <c r="BE238" s="35"/>
      <c r="BF238" s="36" t="str">
        <f t="shared" si="118"/>
        <v/>
      </c>
      <c r="BG238" s="36" t="str">
        <f t="shared" si="119"/>
        <v/>
      </c>
      <c r="BH238" s="36" t="str">
        <f t="shared" si="120"/>
        <v/>
      </c>
      <c r="BI238" s="55"/>
      <c r="BJ238" s="34"/>
      <c r="BK238" s="36">
        <v>1</v>
      </c>
      <c r="BL238" s="34"/>
      <c r="BM238" s="32" t="str">
        <f t="shared" si="121"/>
        <v/>
      </c>
      <c r="BN238" s="34"/>
      <c r="BO238" s="32" t="str">
        <f t="shared" si="122"/>
        <v/>
      </c>
      <c r="BP238" s="34"/>
      <c r="BQ238" s="32" t="str">
        <f t="shared" si="123"/>
        <v/>
      </c>
      <c r="BR238" s="34"/>
      <c r="BS238" s="36" t="str">
        <f t="shared" si="124"/>
        <v/>
      </c>
      <c r="BT238" s="36" t="str">
        <f t="shared" si="125"/>
        <v/>
      </c>
      <c r="BU238" s="36" t="str">
        <f t="shared" si="126"/>
        <v/>
      </c>
      <c r="BV238" s="55"/>
      <c r="BW238" s="36" t="str">
        <f t="shared" si="127"/>
        <v/>
      </c>
      <c r="BX238" s="36" t="str">
        <f t="shared" si="127"/>
        <v/>
      </c>
      <c r="BY238" s="31"/>
      <c r="BZ238" s="38"/>
      <c r="CB238" s="120" t="e">
        <f t="shared" ca="1" si="98"/>
        <v>#VALUE!</v>
      </c>
      <c r="CC238" s="2" t="e">
        <f t="shared" ca="1" si="128"/>
        <v>#VALUE!</v>
      </c>
    </row>
    <row r="239" spans="1:81" s="10" customFormat="1" ht="25.15" customHeight="1" x14ac:dyDescent="0.2">
      <c r="A239" s="52" t="str">
        <f t="shared" si="129"/>
        <v/>
      </c>
      <c r="B239" s="157" t="e">
        <f t="shared" ca="1" si="99"/>
        <v>#VALUE!</v>
      </c>
      <c r="C239" s="157" t="e">
        <f t="shared" si="100"/>
        <v>#VALUE!</v>
      </c>
      <c r="D239" s="29"/>
      <c r="E239" s="155" t="str">
        <f ca="1">IFERROR(INDIRECT(ADDRESS(MATCH(D239,CatModules!C:C,0),2,1,1,"CatModules")),"")</f>
        <v/>
      </c>
      <c r="F239" s="96"/>
      <c r="G239" s="156" t="str">
        <f ca="1">IFERROR(INDIRECT(ADDRESS(MATCH(CONCATENATE(E239,"-",F239),CatInt!K:K,0),3,1,1,"CatInt")),"")</f>
        <v/>
      </c>
      <c r="H239" s="45" t="str">
        <f>IF(F239="","",VLOOKUP(F239,#REF!,2,FALSE))</f>
        <v/>
      </c>
      <c r="I239" s="29"/>
      <c r="J239" s="155" t="e">
        <f t="shared" si="101"/>
        <v>#VALUE!</v>
      </c>
      <c r="K239" s="155" t="e">
        <f t="shared" si="102"/>
        <v>#VALUE!</v>
      </c>
      <c r="L239" s="153"/>
      <c r="M239" s="53"/>
      <c r="N239" s="175">
        <v>0</v>
      </c>
      <c r="O239" s="147"/>
      <c r="P239" s="175">
        <v>0</v>
      </c>
      <c r="Q239" s="30"/>
      <c r="R239" s="149" t="str">
        <f>IFERROR(VLOOKUP(Q239,Setup!D$16:E$25,2,FALSE),"")</f>
        <v/>
      </c>
      <c r="S239" s="51" t="str">
        <f ca="1">IFERROR(IF(OR(I239="",VLOOKUP(I239,CatCostInp!$E$2:$K$88,7,FALSE)=0),"",VLOOKUP(I239,CatCostInp!$E$2:$K$88,7,FALSE)),"")</f>
        <v/>
      </c>
      <c r="T239" s="159" t="e">
        <f>VLOOKUP(U239,#REF!,2,FALSE)</f>
        <v>#REF!</v>
      </c>
      <c r="U239" s="30"/>
      <c r="V239" s="1" t="str">
        <f ca="1">IF(U239=Setup!$C$10,"Grant",IF('PSM Costs'!U239=Setup!$C$11,"Local",IF('PSM Costs'!U239=Setup!$C$12,"Other","")))</f>
        <v/>
      </c>
      <c r="W239" s="34"/>
      <c r="X239" s="36">
        <v>1</v>
      </c>
      <c r="Y239" s="33"/>
      <c r="Z239" s="36" t="str">
        <f t="shared" si="103"/>
        <v/>
      </c>
      <c r="AA239" s="35"/>
      <c r="AB239" s="32" t="str">
        <f t="shared" si="104"/>
        <v/>
      </c>
      <c r="AC239" s="34"/>
      <c r="AD239" s="32" t="str">
        <f t="shared" si="105"/>
        <v/>
      </c>
      <c r="AE239" s="34"/>
      <c r="AF239" s="36" t="str">
        <f t="shared" si="106"/>
        <v/>
      </c>
      <c r="AG239" s="36" t="str">
        <f t="shared" si="107"/>
        <v/>
      </c>
      <c r="AH239" s="36" t="str">
        <f t="shared" si="108"/>
        <v/>
      </c>
      <c r="AI239" s="55"/>
      <c r="AJ239" s="37"/>
      <c r="AK239" s="36">
        <v>1</v>
      </c>
      <c r="AL239" s="35"/>
      <c r="AM239" s="32" t="str">
        <f t="shared" si="109"/>
        <v/>
      </c>
      <c r="AN239" s="35"/>
      <c r="AO239" s="32" t="str">
        <f t="shared" si="110"/>
        <v/>
      </c>
      <c r="AP239" s="35"/>
      <c r="AQ239" s="32" t="str">
        <f t="shared" si="111"/>
        <v/>
      </c>
      <c r="AR239" s="34"/>
      <c r="AS239" s="36" t="str">
        <f t="shared" si="112"/>
        <v/>
      </c>
      <c r="AT239" s="36" t="str">
        <f t="shared" si="113"/>
        <v/>
      </c>
      <c r="AU239" s="36" t="str">
        <f t="shared" si="114"/>
        <v/>
      </c>
      <c r="AV239" s="55"/>
      <c r="AW239" s="34"/>
      <c r="AX239" s="36">
        <v>1</v>
      </c>
      <c r="AY239" s="34"/>
      <c r="AZ239" s="32" t="str">
        <f t="shared" si="115"/>
        <v/>
      </c>
      <c r="BA239" s="34"/>
      <c r="BB239" s="32" t="str">
        <f t="shared" si="116"/>
        <v/>
      </c>
      <c r="BC239" s="34"/>
      <c r="BD239" s="32" t="str">
        <f t="shared" si="117"/>
        <v/>
      </c>
      <c r="BE239" s="35"/>
      <c r="BF239" s="36" t="str">
        <f t="shared" si="118"/>
        <v/>
      </c>
      <c r="BG239" s="36" t="str">
        <f t="shared" si="119"/>
        <v/>
      </c>
      <c r="BH239" s="36" t="str">
        <f t="shared" si="120"/>
        <v/>
      </c>
      <c r="BI239" s="55"/>
      <c r="BJ239" s="34"/>
      <c r="BK239" s="36">
        <v>1</v>
      </c>
      <c r="BL239" s="34"/>
      <c r="BM239" s="32" t="str">
        <f t="shared" si="121"/>
        <v/>
      </c>
      <c r="BN239" s="34"/>
      <c r="BO239" s="32" t="str">
        <f t="shared" si="122"/>
        <v/>
      </c>
      <c r="BP239" s="34"/>
      <c r="BQ239" s="32" t="str">
        <f t="shared" si="123"/>
        <v/>
      </c>
      <c r="BR239" s="34"/>
      <c r="BS239" s="36" t="str">
        <f t="shared" si="124"/>
        <v/>
      </c>
      <c r="BT239" s="36" t="str">
        <f t="shared" si="125"/>
        <v/>
      </c>
      <c r="BU239" s="36" t="str">
        <f t="shared" si="126"/>
        <v/>
      </c>
      <c r="BV239" s="55"/>
      <c r="BW239" s="36" t="str">
        <f t="shared" si="127"/>
        <v/>
      </c>
      <c r="BX239" s="36" t="str">
        <f t="shared" si="127"/>
        <v/>
      </c>
      <c r="BY239" s="31"/>
      <c r="BZ239" s="38"/>
      <c r="CB239" s="120" t="e">
        <f t="shared" ca="1" si="98"/>
        <v>#VALUE!</v>
      </c>
      <c r="CC239" s="2" t="e">
        <f t="shared" ca="1" si="128"/>
        <v>#VALUE!</v>
      </c>
    </row>
    <row r="240" spans="1:81" s="10" customFormat="1" ht="25.15" customHeight="1" x14ac:dyDescent="0.2">
      <c r="A240" s="52" t="str">
        <f t="shared" si="129"/>
        <v/>
      </c>
      <c r="B240" s="157" t="e">
        <f t="shared" ca="1" si="99"/>
        <v>#VALUE!</v>
      </c>
      <c r="C240" s="157" t="e">
        <f t="shared" si="100"/>
        <v>#VALUE!</v>
      </c>
      <c r="D240" s="29"/>
      <c r="E240" s="155" t="str">
        <f ca="1">IFERROR(INDIRECT(ADDRESS(MATCH(D240,CatModules!C:C,0),2,1,1,"CatModules")),"")</f>
        <v/>
      </c>
      <c r="F240" s="96"/>
      <c r="G240" s="156" t="str">
        <f ca="1">IFERROR(INDIRECT(ADDRESS(MATCH(CONCATENATE(E240,"-",F240),CatInt!K:K,0),3,1,1,"CatInt")),"")</f>
        <v/>
      </c>
      <c r="H240" s="45" t="str">
        <f>IF(F240="","",VLOOKUP(F240,#REF!,2,FALSE))</f>
        <v/>
      </c>
      <c r="I240" s="29"/>
      <c r="J240" s="155" t="e">
        <f t="shared" si="101"/>
        <v>#VALUE!</v>
      </c>
      <c r="K240" s="155" t="e">
        <f t="shared" si="102"/>
        <v>#VALUE!</v>
      </c>
      <c r="L240" s="153"/>
      <c r="M240" s="53"/>
      <c r="N240" s="175">
        <v>0</v>
      </c>
      <c r="O240" s="147"/>
      <c r="P240" s="175">
        <v>0</v>
      </c>
      <c r="Q240" s="30"/>
      <c r="R240" s="149" t="str">
        <f>IFERROR(VLOOKUP(Q240,Setup!D$16:E$25,2,FALSE),"")</f>
        <v/>
      </c>
      <c r="S240" s="51" t="str">
        <f ca="1">IFERROR(IF(OR(I240="",VLOOKUP(I240,CatCostInp!$E$2:$K$88,7,FALSE)=0),"",VLOOKUP(I240,CatCostInp!$E$2:$K$88,7,FALSE)),"")</f>
        <v/>
      </c>
      <c r="T240" s="159" t="e">
        <f>VLOOKUP(U240,#REF!,2,FALSE)</f>
        <v>#REF!</v>
      </c>
      <c r="U240" s="30"/>
      <c r="V240" s="1" t="str">
        <f ca="1">IF(U240=Setup!$C$10,"Grant",IF('PSM Costs'!U240=Setup!$C$11,"Local",IF('PSM Costs'!U240=Setup!$C$12,"Other","")))</f>
        <v/>
      </c>
      <c r="W240" s="34"/>
      <c r="X240" s="36">
        <v>1</v>
      </c>
      <c r="Y240" s="33"/>
      <c r="Z240" s="36" t="str">
        <f t="shared" si="103"/>
        <v/>
      </c>
      <c r="AA240" s="35"/>
      <c r="AB240" s="32" t="str">
        <f t="shared" si="104"/>
        <v/>
      </c>
      <c r="AC240" s="34"/>
      <c r="AD240" s="32" t="str">
        <f t="shared" si="105"/>
        <v/>
      </c>
      <c r="AE240" s="34"/>
      <c r="AF240" s="36" t="str">
        <f t="shared" si="106"/>
        <v/>
      </c>
      <c r="AG240" s="36" t="str">
        <f t="shared" si="107"/>
        <v/>
      </c>
      <c r="AH240" s="36" t="str">
        <f t="shared" si="108"/>
        <v/>
      </c>
      <c r="AI240" s="55"/>
      <c r="AJ240" s="37"/>
      <c r="AK240" s="36">
        <v>1</v>
      </c>
      <c r="AL240" s="35"/>
      <c r="AM240" s="32" t="str">
        <f t="shared" si="109"/>
        <v/>
      </c>
      <c r="AN240" s="35"/>
      <c r="AO240" s="32" t="str">
        <f t="shared" si="110"/>
        <v/>
      </c>
      <c r="AP240" s="35"/>
      <c r="AQ240" s="32" t="str">
        <f t="shared" si="111"/>
        <v/>
      </c>
      <c r="AR240" s="34"/>
      <c r="AS240" s="36" t="str">
        <f t="shared" si="112"/>
        <v/>
      </c>
      <c r="AT240" s="36" t="str">
        <f t="shared" si="113"/>
        <v/>
      </c>
      <c r="AU240" s="36" t="str">
        <f t="shared" si="114"/>
        <v/>
      </c>
      <c r="AV240" s="55"/>
      <c r="AW240" s="34"/>
      <c r="AX240" s="36">
        <v>1</v>
      </c>
      <c r="AY240" s="34"/>
      <c r="AZ240" s="32" t="str">
        <f t="shared" si="115"/>
        <v/>
      </c>
      <c r="BA240" s="34"/>
      <c r="BB240" s="32" t="str">
        <f t="shared" si="116"/>
        <v/>
      </c>
      <c r="BC240" s="34"/>
      <c r="BD240" s="32" t="str">
        <f t="shared" si="117"/>
        <v/>
      </c>
      <c r="BE240" s="34"/>
      <c r="BF240" s="36" t="str">
        <f t="shared" si="118"/>
        <v/>
      </c>
      <c r="BG240" s="36" t="str">
        <f t="shared" si="119"/>
        <v/>
      </c>
      <c r="BH240" s="36" t="str">
        <f t="shared" si="120"/>
        <v/>
      </c>
      <c r="BI240" s="55"/>
      <c r="BJ240" s="34"/>
      <c r="BK240" s="36">
        <v>1</v>
      </c>
      <c r="BL240" s="34"/>
      <c r="BM240" s="32" t="str">
        <f t="shared" si="121"/>
        <v/>
      </c>
      <c r="BN240" s="34"/>
      <c r="BO240" s="32" t="str">
        <f t="shared" si="122"/>
        <v/>
      </c>
      <c r="BP240" s="34"/>
      <c r="BQ240" s="32" t="str">
        <f t="shared" si="123"/>
        <v/>
      </c>
      <c r="BR240" s="34"/>
      <c r="BS240" s="36" t="str">
        <f t="shared" si="124"/>
        <v/>
      </c>
      <c r="BT240" s="36" t="str">
        <f t="shared" si="125"/>
        <v/>
      </c>
      <c r="BU240" s="36" t="str">
        <f t="shared" si="126"/>
        <v/>
      </c>
      <c r="BV240" s="55"/>
      <c r="BW240" s="36" t="str">
        <f t="shared" si="127"/>
        <v/>
      </c>
      <c r="BX240" s="36" t="str">
        <f t="shared" si="127"/>
        <v/>
      </c>
      <c r="BY240" s="31"/>
      <c r="BZ240" s="38"/>
      <c r="CB240" s="120" t="e">
        <f t="shared" ca="1" si="98"/>
        <v>#VALUE!</v>
      </c>
      <c r="CC240" s="2" t="e">
        <f t="shared" ca="1" si="128"/>
        <v>#VALUE!</v>
      </c>
    </row>
    <row r="241" spans="1:81" s="10" customFormat="1" ht="25.15" customHeight="1" x14ac:dyDescent="0.2">
      <c r="A241" s="52" t="str">
        <f t="shared" si="129"/>
        <v/>
      </c>
      <c r="B241" s="157" t="e">
        <f t="shared" ca="1" si="99"/>
        <v>#VALUE!</v>
      </c>
      <c r="C241" s="157" t="e">
        <f t="shared" si="100"/>
        <v>#VALUE!</v>
      </c>
      <c r="D241" s="29"/>
      <c r="E241" s="155" t="str">
        <f ca="1">IFERROR(INDIRECT(ADDRESS(MATCH(D241,CatModules!C:C,0),2,1,1,"CatModules")),"")</f>
        <v/>
      </c>
      <c r="F241" s="96"/>
      <c r="G241" s="156" t="str">
        <f ca="1">IFERROR(INDIRECT(ADDRESS(MATCH(CONCATENATE(E241,"-",F241),CatInt!K:K,0),3,1,1,"CatInt")),"")</f>
        <v/>
      </c>
      <c r="H241" s="45" t="str">
        <f>IF(F241="","",VLOOKUP(F241,#REF!,2,FALSE))</f>
        <v/>
      </c>
      <c r="I241" s="29"/>
      <c r="J241" s="155" t="e">
        <f t="shared" si="101"/>
        <v>#VALUE!</v>
      </c>
      <c r="K241" s="155" t="e">
        <f t="shared" si="102"/>
        <v>#VALUE!</v>
      </c>
      <c r="L241" s="153"/>
      <c r="M241" s="53"/>
      <c r="N241" s="175">
        <v>0</v>
      </c>
      <c r="O241" s="147"/>
      <c r="P241" s="175">
        <v>0</v>
      </c>
      <c r="Q241" s="30"/>
      <c r="R241" s="149" t="str">
        <f>IFERROR(VLOOKUP(Q241,Setup!D$16:E$25,2,FALSE),"")</f>
        <v/>
      </c>
      <c r="S241" s="51" t="str">
        <f ca="1">IFERROR(IF(OR(I241="",VLOOKUP(I241,CatCostInp!$E$2:$K$88,7,FALSE)=0),"",VLOOKUP(I241,CatCostInp!$E$2:$K$88,7,FALSE)),"")</f>
        <v/>
      </c>
      <c r="T241" s="159" t="e">
        <f>VLOOKUP(U241,#REF!,2,FALSE)</f>
        <v>#REF!</v>
      </c>
      <c r="U241" s="30"/>
      <c r="V241" s="1" t="str">
        <f ca="1">IF(U241=Setup!$C$10,"Grant",IF('PSM Costs'!U241=Setup!$C$11,"Local",IF('PSM Costs'!U241=Setup!$C$12,"Other","")))</f>
        <v/>
      </c>
      <c r="W241" s="34"/>
      <c r="X241" s="36">
        <v>1</v>
      </c>
      <c r="Y241" s="33"/>
      <c r="Z241" s="36" t="str">
        <f t="shared" si="103"/>
        <v/>
      </c>
      <c r="AA241" s="35"/>
      <c r="AB241" s="32" t="str">
        <f t="shared" si="104"/>
        <v/>
      </c>
      <c r="AC241" s="34"/>
      <c r="AD241" s="32" t="str">
        <f t="shared" si="105"/>
        <v/>
      </c>
      <c r="AE241" s="34"/>
      <c r="AF241" s="36" t="str">
        <f t="shared" si="106"/>
        <v/>
      </c>
      <c r="AG241" s="36" t="str">
        <f t="shared" si="107"/>
        <v/>
      </c>
      <c r="AH241" s="36" t="str">
        <f t="shared" si="108"/>
        <v/>
      </c>
      <c r="AI241" s="55"/>
      <c r="AJ241" s="37"/>
      <c r="AK241" s="36">
        <v>1</v>
      </c>
      <c r="AL241" s="35"/>
      <c r="AM241" s="32" t="str">
        <f t="shared" si="109"/>
        <v/>
      </c>
      <c r="AN241" s="35"/>
      <c r="AO241" s="32" t="str">
        <f t="shared" si="110"/>
        <v/>
      </c>
      <c r="AP241" s="35"/>
      <c r="AQ241" s="32" t="str">
        <f t="shared" si="111"/>
        <v/>
      </c>
      <c r="AR241" s="34"/>
      <c r="AS241" s="36" t="str">
        <f t="shared" si="112"/>
        <v/>
      </c>
      <c r="AT241" s="36" t="str">
        <f t="shared" si="113"/>
        <v/>
      </c>
      <c r="AU241" s="36" t="str">
        <f t="shared" si="114"/>
        <v/>
      </c>
      <c r="AV241" s="55"/>
      <c r="AW241" s="34"/>
      <c r="AX241" s="36">
        <v>1</v>
      </c>
      <c r="AY241" s="34"/>
      <c r="AZ241" s="32" t="str">
        <f t="shared" si="115"/>
        <v/>
      </c>
      <c r="BA241" s="34"/>
      <c r="BB241" s="32" t="str">
        <f t="shared" si="116"/>
        <v/>
      </c>
      <c r="BC241" s="34"/>
      <c r="BD241" s="32" t="str">
        <f t="shared" si="117"/>
        <v/>
      </c>
      <c r="BE241" s="34"/>
      <c r="BF241" s="36" t="str">
        <f t="shared" si="118"/>
        <v/>
      </c>
      <c r="BG241" s="36" t="str">
        <f t="shared" si="119"/>
        <v/>
      </c>
      <c r="BH241" s="36" t="str">
        <f t="shared" si="120"/>
        <v/>
      </c>
      <c r="BI241" s="55"/>
      <c r="BJ241" s="34"/>
      <c r="BK241" s="36">
        <v>1</v>
      </c>
      <c r="BL241" s="34"/>
      <c r="BM241" s="32" t="str">
        <f t="shared" si="121"/>
        <v/>
      </c>
      <c r="BN241" s="34"/>
      <c r="BO241" s="32" t="str">
        <f t="shared" si="122"/>
        <v/>
      </c>
      <c r="BP241" s="34"/>
      <c r="BQ241" s="32" t="str">
        <f t="shared" si="123"/>
        <v/>
      </c>
      <c r="BR241" s="34"/>
      <c r="BS241" s="36" t="str">
        <f t="shared" si="124"/>
        <v/>
      </c>
      <c r="BT241" s="36" t="str">
        <f t="shared" si="125"/>
        <v/>
      </c>
      <c r="BU241" s="36" t="str">
        <f t="shared" si="126"/>
        <v/>
      </c>
      <c r="BV241" s="55"/>
      <c r="BW241" s="36" t="str">
        <f t="shared" si="127"/>
        <v/>
      </c>
      <c r="BX241" s="36" t="str">
        <f t="shared" si="127"/>
        <v/>
      </c>
      <c r="BY241" s="31"/>
      <c r="BZ241" s="38"/>
      <c r="CB241" s="120" t="e">
        <f t="shared" ca="1" si="98"/>
        <v>#VALUE!</v>
      </c>
      <c r="CC241" s="2" t="e">
        <f t="shared" ca="1" si="128"/>
        <v>#VALUE!</v>
      </c>
    </row>
    <row r="242" spans="1:81" s="10" customFormat="1" ht="25.15" customHeight="1" x14ac:dyDescent="0.2">
      <c r="A242" s="52" t="str">
        <f t="shared" si="129"/>
        <v/>
      </c>
      <c r="B242" s="157" t="e">
        <f t="shared" ca="1" si="99"/>
        <v>#VALUE!</v>
      </c>
      <c r="C242" s="157" t="e">
        <f t="shared" si="100"/>
        <v>#VALUE!</v>
      </c>
      <c r="D242" s="29"/>
      <c r="E242" s="155" t="str">
        <f ca="1">IFERROR(INDIRECT(ADDRESS(MATCH(D242,CatModules!C:C,0),2,1,1,"CatModules")),"")</f>
        <v/>
      </c>
      <c r="F242" s="96"/>
      <c r="G242" s="156" t="str">
        <f ca="1">IFERROR(INDIRECT(ADDRESS(MATCH(CONCATENATE(E242,"-",F242),CatInt!K:K,0),3,1,1,"CatInt")),"")</f>
        <v/>
      </c>
      <c r="H242" s="45" t="str">
        <f>IF(F242="","",VLOOKUP(F242,#REF!,2,FALSE))</f>
        <v/>
      </c>
      <c r="I242" s="29"/>
      <c r="J242" s="155" t="e">
        <f t="shared" si="101"/>
        <v>#VALUE!</v>
      </c>
      <c r="K242" s="155" t="e">
        <f t="shared" si="102"/>
        <v>#VALUE!</v>
      </c>
      <c r="L242" s="153"/>
      <c r="M242" s="53"/>
      <c r="N242" s="175">
        <v>0</v>
      </c>
      <c r="O242" s="147"/>
      <c r="P242" s="175">
        <v>0</v>
      </c>
      <c r="Q242" s="30"/>
      <c r="R242" s="149" t="str">
        <f>IFERROR(VLOOKUP(Q242,Setup!D$16:E$25,2,FALSE),"")</f>
        <v/>
      </c>
      <c r="S242" s="51" t="str">
        <f ca="1">IFERROR(IF(OR(I242="",VLOOKUP(I242,CatCostInp!$E$2:$K$88,7,FALSE)=0),"",VLOOKUP(I242,CatCostInp!$E$2:$K$88,7,FALSE)),"")</f>
        <v/>
      </c>
      <c r="T242" s="159" t="e">
        <f>VLOOKUP(U242,#REF!,2,FALSE)</f>
        <v>#REF!</v>
      </c>
      <c r="U242" s="30"/>
      <c r="V242" s="1" t="str">
        <f ca="1">IF(U242=Setup!$C$10,"Grant",IF('PSM Costs'!U242=Setup!$C$11,"Local",IF('PSM Costs'!U242=Setup!$C$12,"Other","")))</f>
        <v/>
      </c>
      <c r="W242" s="34"/>
      <c r="X242" s="36">
        <v>1</v>
      </c>
      <c r="Y242" s="33"/>
      <c r="Z242" s="36" t="str">
        <f t="shared" si="103"/>
        <v/>
      </c>
      <c r="AA242" s="35"/>
      <c r="AB242" s="32" t="str">
        <f t="shared" si="104"/>
        <v/>
      </c>
      <c r="AC242" s="34"/>
      <c r="AD242" s="32" t="str">
        <f t="shared" si="105"/>
        <v/>
      </c>
      <c r="AE242" s="34"/>
      <c r="AF242" s="36" t="str">
        <f t="shared" si="106"/>
        <v/>
      </c>
      <c r="AG242" s="36" t="str">
        <f t="shared" si="107"/>
        <v/>
      </c>
      <c r="AH242" s="36" t="str">
        <f t="shared" si="108"/>
        <v/>
      </c>
      <c r="AI242" s="55"/>
      <c r="AJ242" s="37"/>
      <c r="AK242" s="36">
        <v>1</v>
      </c>
      <c r="AL242" s="35"/>
      <c r="AM242" s="32" t="str">
        <f t="shared" si="109"/>
        <v/>
      </c>
      <c r="AN242" s="35"/>
      <c r="AO242" s="32" t="str">
        <f t="shared" si="110"/>
        <v/>
      </c>
      <c r="AP242" s="35"/>
      <c r="AQ242" s="32" t="str">
        <f t="shared" si="111"/>
        <v/>
      </c>
      <c r="AR242" s="34"/>
      <c r="AS242" s="36" t="str">
        <f t="shared" si="112"/>
        <v/>
      </c>
      <c r="AT242" s="36" t="str">
        <f t="shared" si="113"/>
        <v/>
      </c>
      <c r="AU242" s="36" t="str">
        <f t="shared" si="114"/>
        <v/>
      </c>
      <c r="AV242" s="55"/>
      <c r="AW242" s="34"/>
      <c r="AX242" s="36">
        <v>1</v>
      </c>
      <c r="AY242" s="34"/>
      <c r="AZ242" s="32" t="str">
        <f t="shared" si="115"/>
        <v/>
      </c>
      <c r="BA242" s="34"/>
      <c r="BB242" s="32" t="str">
        <f t="shared" si="116"/>
        <v/>
      </c>
      <c r="BC242" s="34"/>
      <c r="BD242" s="32" t="str">
        <f t="shared" si="117"/>
        <v/>
      </c>
      <c r="BE242" s="34"/>
      <c r="BF242" s="36" t="str">
        <f t="shared" si="118"/>
        <v/>
      </c>
      <c r="BG242" s="36" t="str">
        <f t="shared" si="119"/>
        <v/>
      </c>
      <c r="BH242" s="36" t="str">
        <f t="shared" si="120"/>
        <v/>
      </c>
      <c r="BI242" s="55"/>
      <c r="BJ242" s="34"/>
      <c r="BK242" s="36">
        <v>1</v>
      </c>
      <c r="BL242" s="34"/>
      <c r="BM242" s="32" t="str">
        <f t="shared" si="121"/>
        <v/>
      </c>
      <c r="BN242" s="34"/>
      <c r="BO242" s="32" t="str">
        <f t="shared" si="122"/>
        <v/>
      </c>
      <c r="BP242" s="34"/>
      <c r="BQ242" s="32" t="str">
        <f t="shared" si="123"/>
        <v/>
      </c>
      <c r="BR242" s="34"/>
      <c r="BS242" s="36" t="str">
        <f t="shared" si="124"/>
        <v/>
      </c>
      <c r="BT242" s="36" t="str">
        <f t="shared" si="125"/>
        <v/>
      </c>
      <c r="BU242" s="36" t="str">
        <f t="shared" si="126"/>
        <v/>
      </c>
      <c r="BV242" s="55"/>
      <c r="BW242" s="36" t="str">
        <f t="shared" si="127"/>
        <v/>
      </c>
      <c r="BX242" s="36" t="str">
        <f t="shared" si="127"/>
        <v/>
      </c>
      <c r="BY242" s="31"/>
      <c r="BZ242" s="38"/>
      <c r="CB242" s="120" t="e">
        <f t="shared" ca="1" si="98"/>
        <v>#VALUE!</v>
      </c>
      <c r="CC242" s="2" t="e">
        <f t="shared" ca="1" si="128"/>
        <v>#VALUE!</v>
      </c>
    </row>
    <row r="243" spans="1:81" s="10" customFormat="1" ht="25.15" customHeight="1" x14ac:dyDescent="0.2">
      <c r="A243" s="52" t="str">
        <f t="shared" si="129"/>
        <v/>
      </c>
      <c r="B243" s="157" t="e">
        <f t="shared" ca="1" si="99"/>
        <v>#VALUE!</v>
      </c>
      <c r="C243" s="157" t="e">
        <f t="shared" si="100"/>
        <v>#VALUE!</v>
      </c>
      <c r="D243" s="29"/>
      <c r="E243" s="155" t="str">
        <f ca="1">IFERROR(INDIRECT(ADDRESS(MATCH(D243,CatModules!C:C,0),2,1,1,"CatModules")),"")</f>
        <v/>
      </c>
      <c r="F243" s="96"/>
      <c r="G243" s="156" t="str">
        <f ca="1">IFERROR(INDIRECT(ADDRESS(MATCH(CONCATENATE(E243,"-",F243),CatInt!K:K,0),3,1,1,"CatInt")),"")</f>
        <v/>
      </c>
      <c r="H243" s="45" t="str">
        <f>IF(F243="","",VLOOKUP(F243,#REF!,2,FALSE))</f>
        <v/>
      </c>
      <c r="I243" s="29"/>
      <c r="J243" s="155" t="e">
        <f t="shared" si="101"/>
        <v>#VALUE!</v>
      </c>
      <c r="K243" s="155" t="e">
        <f t="shared" si="102"/>
        <v>#VALUE!</v>
      </c>
      <c r="L243" s="153"/>
      <c r="M243" s="53"/>
      <c r="N243" s="175">
        <v>0</v>
      </c>
      <c r="O243" s="147"/>
      <c r="P243" s="175">
        <v>0</v>
      </c>
      <c r="Q243" s="30"/>
      <c r="R243" s="149" t="str">
        <f>IFERROR(VLOOKUP(Q243,Setup!D$16:E$25,2,FALSE),"")</f>
        <v/>
      </c>
      <c r="S243" s="51" t="str">
        <f ca="1">IFERROR(IF(OR(I243="",VLOOKUP(I243,CatCostInp!$E$2:$K$88,7,FALSE)=0),"",VLOOKUP(I243,CatCostInp!$E$2:$K$88,7,FALSE)),"")</f>
        <v/>
      </c>
      <c r="T243" s="159" t="e">
        <f>VLOOKUP(U243,#REF!,2,FALSE)</f>
        <v>#REF!</v>
      </c>
      <c r="U243" s="30"/>
      <c r="V243" s="1" t="str">
        <f ca="1">IF(U243=Setup!$C$10,"Grant",IF('PSM Costs'!U243=Setup!$C$11,"Local",IF('PSM Costs'!U243=Setup!$C$12,"Other","")))</f>
        <v/>
      </c>
      <c r="W243" s="34"/>
      <c r="X243" s="36">
        <v>1</v>
      </c>
      <c r="Y243" s="33"/>
      <c r="Z243" s="36" t="str">
        <f t="shared" si="103"/>
        <v/>
      </c>
      <c r="AA243" s="35"/>
      <c r="AB243" s="32" t="str">
        <f t="shared" si="104"/>
        <v/>
      </c>
      <c r="AC243" s="34"/>
      <c r="AD243" s="32" t="str">
        <f t="shared" si="105"/>
        <v/>
      </c>
      <c r="AE243" s="34"/>
      <c r="AF243" s="36" t="str">
        <f t="shared" si="106"/>
        <v/>
      </c>
      <c r="AG243" s="36" t="str">
        <f t="shared" si="107"/>
        <v/>
      </c>
      <c r="AH243" s="36" t="str">
        <f t="shared" si="108"/>
        <v/>
      </c>
      <c r="AI243" s="55"/>
      <c r="AJ243" s="37"/>
      <c r="AK243" s="36">
        <v>1</v>
      </c>
      <c r="AL243" s="35"/>
      <c r="AM243" s="32" t="str">
        <f t="shared" si="109"/>
        <v/>
      </c>
      <c r="AN243" s="35"/>
      <c r="AO243" s="32" t="str">
        <f t="shared" si="110"/>
        <v/>
      </c>
      <c r="AP243" s="35"/>
      <c r="AQ243" s="32" t="str">
        <f t="shared" si="111"/>
        <v/>
      </c>
      <c r="AR243" s="34"/>
      <c r="AS243" s="36" t="str">
        <f t="shared" si="112"/>
        <v/>
      </c>
      <c r="AT243" s="36" t="str">
        <f t="shared" si="113"/>
        <v/>
      </c>
      <c r="AU243" s="36" t="str">
        <f t="shared" si="114"/>
        <v/>
      </c>
      <c r="AV243" s="55"/>
      <c r="AW243" s="34"/>
      <c r="AX243" s="36">
        <v>1</v>
      </c>
      <c r="AY243" s="34"/>
      <c r="AZ243" s="32" t="str">
        <f t="shared" si="115"/>
        <v/>
      </c>
      <c r="BA243" s="34"/>
      <c r="BB243" s="32" t="str">
        <f t="shared" si="116"/>
        <v/>
      </c>
      <c r="BC243" s="34"/>
      <c r="BD243" s="32" t="str">
        <f t="shared" si="117"/>
        <v/>
      </c>
      <c r="BE243" s="34"/>
      <c r="BF243" s="36" t="str">
        <f t="shared" si="118"/>
        <v/>
      </c>
      <c r="BG243" s="36" t="str">
        <f t="shared" si="119"/>
        <v/>
      </c>
      <c r="BH243" s="36" t="str">
        <f t="shared" si="120"/>
        <v/>
      </c>
      <c r="BI243" s="55"/>
      <c r="BJ243" s="34"/>
      <c r="BK243" s="36">
        <v>1</v>
      </c>
      <c r="BL243" s="34"/>
      <c r="BM243" s="32" t="str">
        <f t="shared" si="121"/>
        <v/>
      </c>
      <c r="BN243" s="34"/>
      <c r="BO243" s="32" t="str">
        <f t="shared" si="122"/>
        <v/>
      </c>
      <c r="BP243" s="34"/>
      <c r="BQ243" s="32" t="str">
        <f t="shared" si="123"/>
        <v/>
      </c>
      <c r="BR243" s="34"/>
      <c r="BS243" s="36" t="str">
        <f t="shared" si="124"/>
        <v/>
      </c>
      <c r="BT243" s="36" t="str">
        <f t="shared" si="125"/>
        <v/>
      </c>
      <c r="BU243" s="36" t="str">
        <f t="shared" si="126"/>
        <v/>
      </c>
      <c r="BV243" s="55"/>
      <c r="BW243" s="36" t="str">
        <f t="shared" si="127"/>
        <v/>
      </c>
      <c r="BX243" s="36" t="str">
        <f t="shared" si="127"/>
        <v/>
      </c>
      <c r="BY243" s="31"/>
      <c r="BZ243" s="38"/>
      <c r="CB243" s="120" t="e">
        <f t="shared" ca="1" si="98"/>
        <v>#VALUE!</v>
      </c>
      <c r="CC243" s="2" t="e">
        <f t="shared" ca="1" si="128"/>
        <v>#VALUE!</v>
      </c>
    </row>
    <row r="244" spans="1:81" s="10" customFormat="1" ht="25.15" customHeight="1" x14ac:dyDescent="0.2">
      <c r="A244" s="52" t="str">
        <f t="shared" si="129"/>
        <v/>
      </c>
      <c r="B244" s="157" t="e">
        <f t="shared" ca="1" si="99"/>
        <v>#VALUE!</v>
      </c>
      <c r="C244" s="157" t="e">
        <f t="shared" si="100"/>
        <v>#VALUE!</v>
      </c>
      <c r="D244" s="29"/>
      <c r="E244" s="155" t="str">
        <f ca="1">IFERROR(INDIRECT(ADDRESS(MATCH(D244,CatModules!C:C,0),2,1,1,"CatModules")),"")</f>
        <v/>
      </c>
      <c r="F244" s="96"/>
      <c r="G244" s="156" t="str">
        <f ca="1">IFERROR(INDIRECT(ADDRESS(MATCH(CONCATENATE(E244,"-",F244),CatInt!K:K,0),3,1,1,"CatInt")),"")</f>
        <v/>
      </c>
      <c r="H244" s="45" t="str">
        <f>IF(F244="","",VLOOKUP(F244,#REF!,2,FALSE))</f>
        <v/>
      </c>
      <c r="I244" s="29"/>
      <c r="J244" s="155" t="e">
        <f t="shared" si="101"/>
        <v>#VALUE!</v>
      </c>
      <c r="K244" s="155" t="e">
        <f t="shared" si="102"/>
        <v>#VALUE!</v>
      </c>
      <c r="L244" s="153"/>
      <c r="M244" s="53"/>
      <c r="N244" s="175">
        <v>0</v>
      </c>
      <c r="O244" s="147"/>
      <c r="P244" s="175">
        <v>0</v>
      </c>
      <c r="Q244" s="30"/>
      <c r="R244" s="149" t="str">
        <f>IFERROR(VLOOKUP(Q244,Setup!D$16:E$25,2,FALSE),"")</f>
        <v/>
      </c>
      <c r="S244" s="51" t="str">
        <f ca="1">IFERROR(IF(OR(I244="",VLOOKUP(I244,CatCostInp!$E$2:$K$88,7,FALSE)=0),"",VLOOKUP(I244,CatCostInp!$E$2:$K$88,7,FALSE)),"")</f>
        <v/>
      </c>
      <c r="T244" s="159" t="e">
        <f>VLOOKUP(U244,#REF!,2,FALSE)</f>
        <v>#REF!</v>
      </c>
      <c r="U244" s="30"/>
      <c r="V244" s="1" t="str">
        <f ca="1">IF(U244=Setup!$C$10,"Grant",IF('PSM Costs'!U244=Setup!$C$11,"Local",IF('PSM Costs'!U244=Setup!$C$12,"Other","")))</f>
        <v/>
      </c>
      <c r="W244" s="34"/>
      <c r="X244" s="36">
        <v>1</v>
      </c>
      <c r="Y244" s="33"/>
      <c r="Z244" s="36" t="str">
        <f t="shared" si="103"/>
        <v/>
      </c>
      <c r="AA244" s="35"/>
      <c r="AB244" s="32" t="str">
        <f t="shared" si="104"/>
        <v/>
      </c>
      <c r="AC244" s="34"/>
      <c r="AD244" s="32" t="str">
        <f t="shared" si="105"/>
        <v/>
      </c>
      <c r="AE244" s="34"/>
      <c r="AF244" s="36" t="str">
        <f t="shared" si="106"/>
        <v/>
      </c>
      <c r="AG244" s="36" t="str">
        <f t="shared" si="107"/>
        <v/>
      </c>
      <c r="AH244" s="36" t="str">
        <f t="shared" si="108"/>
        <v/>
      </c>
      <c r="AI244" s="55"/>
      <c r="AJ244" s="37"/>
      <c r="AK244" s="36">
        <v>1</v>
      </c>
      <c r="AL244" s="35"/>
      <c r="AM244" s="32" t="str">
        <f t="shared" si="109"/>
        <v/>
      </c>
      <c r="AN244" s="35"/>
      <c r="AO244" s="32" t="str">
        <f t="shared" si="110"/>
        <v/>
      </c>
      <c r="AP244" s="35"/>
      <c r="AQ244" s="32" t="str">
        <f t="shared" si="111"/>
        <v/>
      </c>
      <c r="AR244" s="34"/>
      <c r="AS244" s="36" t="str">
        <f t="shared" si="112"/>
        <v/>
      </c>
      <c r="AT244" s="36" t="str">
        <f t="shared" si="113"/>
        <v/>
      </c>
      <c r="AU244" s="36" t="str">
        <f t="shared" si="114"/>
        <v/>
      </c>
      <c r="AV244" s="55"/>
      <c r="AW244" s="34"/>
      <c r="AX244" s="36">
        <v>1</v>
      </c>
      <c r="AY244" s="34"/>
      <c r="AZ244" s="32" t="str">
        <f t="shared" si="115"/>
        <v/>
      </c>
      <c r="BA244" s="34"/>
      <c r="BB244" s="32" t="str">
        <f t="shared" si="116"/>
        <v/>
      </c>
      <c r="BC244" s="34"/>
      <c r="BD244" s="32" t="str">
        <f t="shared" si="117"/>
        <v/>
      </c>
      <c r="BE244" s="34"/>
      <c r="BF244" s="36" t="str">
        <f t="shared" si="118"/>
        <v/>
      </c>
      <c r="BG244" s="36" t="str">
        <f t="shared" si="119"/>
        <v/>
      </c>
      <c r="BH244" s="36" t="str">
        <f t="shared" si="120"/>
        <v/>
      </c>
      <c r="BI244" s="55"/>
      <c r="BJ244" s="34"/>
      <c r="BK244" s="36">
        <v>1</v>
      </c>
      <c r="BL244" s="34"/>
      <c r="BM244" s="32" t="str">
        <f t="shared" si="121"/>
        <v/>
      </c>
      <c r="BN244" s="34"/>
      <c r="BO244" s="32" t="str">
        <f t="shared" si="122"/>
        <v/>
      </c>
      <c r="BP244" s="34"/>
      <c r="BQ244" s="32" t="str">
        <f t="shared" si="123"/>
        <v/>
      </c>
      <c r="BR244" s="34"/>
      <c r="BS244" s="36" t="str">
        <f t="shared" si="124"/>
        <v/>
      </c>
      <c r="BT244" s="36" t="str">
        <f t="shared" si="125"/>
        <v/>
      </c>
      <c r="BU244" s="36" t="str">
        <f t="shared" si="126"/>
        <v/>
      </c>
      <c r="BV244" s="55"/>
      <c r="BW244" s="36" t="str">
        <f t="shared" si="127"/>
        <v/>
      </c>
      <c r="BX244" s="36" t="str">
        <f t="shared" si="127"/>
        <v/>
      </c>
      <c r="BY244" s="31"/>
      <c r="BZ244" s="38"/>
      <c r="CB244" s="120" t="e">
        <f t="shared" ca="1" si="98"/>
        <v>#VALUE!</v>
      </c>
      <c r="CC244" s="2" t="e">
        <f t="shared" ca="1" si="128"/>
        <v>#VALUE!</v>
      </c>
    </row>
    <row r="245" spans="1:81" s="10" customFormat="1" ht="25.15" customHeight="1" x14ac:dyDescent="0.2">
      <c r="A245" s="52" t="str">
        <f t="shared" si="129"/>
        <v/>
      </c>
      <c r="B245" s="157" t="e">
        <f t="shared" ca="1" si="99"/>
        <v>#VALUE!</v>
      </c>
      <c r="C245" s="157" t="e">
        <f t="shared" si="100"/>
        <v>#VALUE!</v>
      </c>
      <c r="D245" s="29"/>
      <c r="E245" s="155" t="str">
        <f ca="1">IFERROR(INDIRECT(ADDRESS(MATCH(D245,CatModules!C:C,0),2,1,1,"CatModules")),"")</f>
        <v/>
      </c>
      <c r="F245" s="96"/>
      <c r="G245" s="156" t="str">
        <f ca="1">IFERROR(INDIRECT(ADDRESS(MATCH(CONCATENATE(E245,"-",F245),CatInt!K:K,0),3,1,1,"CatInt")),"")</f>
        <v/>
      </c>
      <c r="H245" s="45" t="str">
        <f>IF(F245="","",VLOOKUP(F245,#REF!,2,FALSE))</f>
        <v/>
      </c>
      <c r="I245" s="29"/>
      <c r="J245" s="155" t="e">
        <f t="shared" si="101"/>
        <v>#VALUE!</v>
      </c>
      <c r="K245" s="155" t="e">
        <f t="shared" si="102"/>
        <v>#VALUE!</v>
      </c>
      <c r="L245" s="153"/>
      <c r="M245" s="53"/>
      <c r="N245" s="175">
        <v>0</v>
      </c>
      <c r="O245" s="147"/>
      <c r="P245" s="175">
        <v>0</v>
      </c>
      <c r="Q245" s="30"/>
      <c r="R245" s="149" t="str">
        <f>IFERROR(VLOOKUP(Q245,Setup!D$16:E$25,2,FALSE),"")</f>
        <v/>
      </c>
      <c r="S245" s="51" t="str">
        <f ca="1">IFERROR(IF(OR(I245="",VLOOKUP(I245,CatCostInp!$E$2:$K$88,7,FALSE)=0),"",VLOOKUP(I245,CatCostInp!$E$2:$K$88,7,FALSE)),"")</f>
        <v/>
      </c>
      <c r="T245" s="159" t="e">
        <f>VLOOKUP(U245,#REF!,2,FALSE)</f>
        <v>#REF!</v>
      </c>
      <c r="U245" s="30"/>
      <c r="V245" s="1" t="str">
        <f ca="1">IF(U245=Setup!$C$10,"Grant",IF('PSM Costs'!U245=Setup!$C$11,"Local",IF('PSM Costs'!U245=Setup!$C$12,"Other","")))</f>
        <v/>
      </c>
      <c r="W245" s="34"/>
      <c r="X245" s="36">
        <v>1</v>
      </c>
      <c r="Y245" s="33"/>
      <c r="Z245" s="36" t="str">
        <f t="shared" si="103"/>
        <v/>
      </c>
      <c r="AA245" s="35"/>
      <c r="AB245" s="32" t="str">
        <f t="shared" si="104"/>
        <v/>
      </c>
      <c r="AC245" s="34"/>
      <c r="AD245" s="32" t="str">
        <f t="shared" si="105"/>
        <v/>
      </c>
      <c r="AE245" s="34"/>
      <c r="AF245" s="36" t="str">
        <f t="shared" si="106"/>
        <v/>
      </c>
      <c r="AG245" s="36" t="str">
        <f t="shared" si="107"/>
        <v/>
      </c>
      <c r="AH245" s="36" t="str">
        <f t="shared" si="108"/>
        <v/>
      </c>
      <c r="AI245" s="55"/>
      <c r="AJ245" s="37"/>
      <c r="AK245" s="36">
        <v>1</v>
      </c>
      <c r="AL245" s="35"/>
      <c r="AM245" s="32" t="str">
        <f t="shared" si="109"/>
        <v/>
      </c>
      <c r="AN245" s="35"/>
      <c r="AO245" s="32" t="str">
        <f t="shared" si="110"/>
        <v/>
      </c>
      <c r="AP245" s="35"/>
      <c r="AQ245" s="32" t="str">
        <f t="shared" si="111"/>
        <v/>
      </c>
      <c r="AR245" s="34"/>
      <c r="AS245" s="36" t="str">
        <f t="shared" si="112"/>
        <v/>
      </c>
      <c r="AT245" s="36" t="str">
        <f t="shared" si="113"/>
        <v/>
      </c>
      <c r="AU245" s="36" t="str">
        <f t="shared" si="114"/>
        <v/>
      </c>
      <c r="AV245" s="55"/>
      <c r="AW245" s="34"/>
      <c r="AX245" s="36">
        <v>1</v>
      </c>
      <c r="AY245" s="34"/>
      <c r="AZ245" s="32" t="str">
        <f t="shared" si="115"/>
        <v/>
      </c>
      <c r="BA245" s="34"/>
      <c r="BB245" s="32" t="str">
        <f t="shared" si="116"/>
        <v/>
      </c>
      <c r="BC245" s="34"/>
      <c r="BD245" s="32" t="str">
        <f t="shared" si="117"/>
        <v/>
      </c>
      <c r="BE245" s="34"/>
      <c r="BF245" s="36" t="str">
        <f t="shared" si="118"/>
        <v/>
      </c>
      <c r="BG245" s="36" t="str">
        <f t="shared" si="119"/>
        <v/>
      </c>
      <c r="BH245" s="36" t="str">
        <f t="shared" si="120"/>
        <v/>
      </c>
      <c r="BI245" s="55"/>
      <c r="BJ245" s="34"/>
      <c r="BK245" s="36">
        <v>1</v>
      </c>
      <c r="BL245" s="34"/>
      <c r="BM245" s="32" t="str">
        <f t="shared" si="121"/>
        <v/>
      </c>
      <c r="BN245" s="34"/>
      <c r="BO245" s="32" t="str">
        <f t="shared" si="122"/>
        <v/>
      </c>
      <c r="BP245" s="34"/>
      <c r="BQ245" s="32" t="str">
        <f t="shared" si="123"/>
        <v/>
      </c>
      <c r="BR245" s="34"/>
      <c r="BS245" s="36" t="str">
        <f t="shared" si="124"/>
        <v/>
      </c>
      <c r="BT245" s="36" t="str">
        <f t="shared" si="125"/>
        <v/>
      </c>
      <c r="BU245" s="36" t="str">
        <f t="shared" si="126"/>
        <v/>
      </c>
      <c r="BV245" s="55"/>
      <c r="BW245" s="36" t="str">
        <f t="shared" si="127"/>
        <v/>
      </c>
      <c r="BX245" s="36" t="str">
        <f t="shared" si="127"/>
        <v/>
      </c>
      <c r="BY245" s="31"/>
      <c r="BZ245" s="38"/>
      <c r="CB245" s="120" t="e">
        <f t="shared" ca="1" si="98"/>
        <v>#VALUE!</v>
      </c>
      <c r="CC245" s="2" t="e">
        <f t="shared" ca="1" si="128"/>
        <v>#VALUE!</v>
      </c>
    </row>
    <row r="246" spans="1:81" s="10" customFormat="1" ht="25.15" customHeight="1" x14ac:dyDescent="0.2">
      <c r="A246" s="52" t="str">
        <f t="shared" si="129"/>
        <v/>
      </c>
      <c r="B246" s="157" t="e">
        <f t="shared" ca="1" si="99"/>
        <v>#VALUE!</v>
      </c>
      <c r="C246" s="157" t="e">
        <f t="shared" si="100"/>
        <v>#VALUE!</v>
      </c>
      <c r="D246" s="29"/>
      <c r="E246" s="155" t="str">
        <f ca="1">IFERROR(INDIRECT(ADDRESS(MATCH(D246,CatModules!C:C,0),2,1,1,"CatModules")),"")</f>
        <v/>
      </c>
      <c r="F246" s="96"/>
      <c r="G246" s="156" t="str">
        <f ca="1">IFERROR(INDIRECT(ADDRESS(MATCH(CONCATENATE(E246,"-",F246),CatInt!K:K,0),3,1,1,"CatInt")),"")</f>
        <v/>
      </c>
      <c r="H246" s="45" t="str">
        <f>IF(F246="","",VLOOKUP(F246,#REF!,2,FALSE))</f>
        <v/>
      </c>
      <c r="I246" s="29"/>
      <c r="J246" s="155" t="e">
        <f t="shared" si="101"/>
        <v>#VALUE!</v>
      </c>
      <c r="K246" s="155" t="e">
        <f t="shared" si="102"/>
        <v>#VALUE!</v>
      </c>
      <c r="L246" s="153"/>
      <c r="M246" s="53"/>
      <c r="N246" s="175">
        <v>0</v>
      </c>
      <c r="O246" s="147"/>
      <c r="P246" s="175">
        <v>0</v>
      </c>
      <c r="Q246" s="30"/>
      <c r="R246" s="149" t="str">
        <f>IFERROR(VLOOKUP(Q246,Setup!D$16:E$25,2,FALSE),"")</f>
        <v/>
      </c>
      <c r="S246" s="51" t="str">
        <f ca="1">IFERROR(IF(OR(I246="",VLOOKUP(I246,CatCostInp!$E$2:$K$88,7,FALSE)=0),"",VLOOKUP(I246,CatCostInp!$E$2:$K$88,7,FALSE)),"")</f>
        <v/>
      </c>
      <c r="T246" s="159" t="e">
        <f>VLOOKUP(U246,#REF!,2,FALSE)</f>
        <v>#REF!</v>
      </c>
      <c r="U246" s="30"/>
      <c r="V246" s="1" t="str">
        <f ca="1">IF(U246=Setup!$C$10,"Grant",IF('PSM Costs'!U246=Setup!$C$11,"Local",IF('PSM Costs'!U246=Setup!$C$12,"Other","")))</f>
        <v/>
      </c>
      <c r="W246" s="34"/>
      <c r="X246" s="36">
        <v>1</v>
      </c>
      <c r="Y246" s="33"/>
      <c r="Z246" s="36" t="str">
        <f t="shared" si="103"/>
        <v/>
      </c>
      <c r="AA246" s="35"/>
      <c r="AB246" s="32" t="str">
        <f t="shared" si="104"/>
        <v/>
      </c>
      <c r="AC246" s="34"/>
      <c r="AD246" s="32" t="str">
        <f t="shared" si="105"/>
        <v/>
      </c>
      <c r="AE246" s="34"/>
      <c r="AF246" s="36" t="str">
        <f t="shared" si="106"/>
        <v/>
      </c>
      <c r="AG246" s="36" t="str">
        <f t="shared" si="107"/>
        <v/>
      </c>
      <c r="AH246" s="36" t="str">
        <f t="shared" si="108"/>
        <v/>
      </c>
      <c r="AI246" s="55"/>
      <c r="AJ246" s="37"/>
      <c r="AK246" s="36">
        <v>1</v>
      </c>
      <c r="AL246" s="35"/>
      <c r="AM246" s="32" t="str">
        <f t="shared" si="109"/>
        <v/>
      </c>
      <c r="AN246" s="35"/>
      <c r="AO246" s="32" t="str">
        <f t="shared" si="110"/>
        <v/>
      </c>
      <c r="AP246" s="35"/>
      <c r="AQ246" s="32" t="str">
        <f t="shared" si="111"/>
        <v/>
      </c>
      <c r="AR246" s="34"/>
      <c r="AS246" s="36" t="str">
        <f t="shared" si="112"/>
        <v/>
      </c>
      <c r="AT246" s="36" t="str">
        <f t="shared" si="113"/>
        <v/>
      </c>
      <c r="AU246" s="36" t="str">
        <f t="shared" si="114"/>
        <v/>
      </c>
      <c r="AV246" s="55"/>
      <c r="AW246" s="34"/>
      <c r="AX246" s="36">
        <v>1</v>
      </c>
      <c r="AY246" s="34"/>
      <c r="AZ246" s="32" t="str">
        <f t="shared" si="115"/>
        <v/>
      </c>
      <c r="BA246" s="34"/>
      <c r="BB246" s="32" t="str">
        <f t="shared" si="116"/>
        <v/>
      </c>
      <c r="BC246" s="34"/>
      <c r="BD246" s="32" t="str">
        <f t="shared" si="117"/>
        <v/>
      </c>
      <c r="BE246" s="34"/>
      <c r="BF246" s="36" t="str">
        <f t="shared" si="118"/>
        <v/>
      </c>
      <c r="BG246" s="36" t="str">
        <f t="shared" si="119"/>
        <v/>
      </c>
      <c r="BH246" s="36" t="str">
        <f t="shared" si="120"/>
        <v/>
      </c>
      <c r="BI246" s="55"/>
      <c r="BJ246" s="34"/>
      <c r="BK246" s="36">
        <v>1</v>
      </c>
      <c r="BL246" s="34"/>
      <c r="BM246" s="32" t="str">
        <f t="shared" si="121"/>
        <v/>
      </c>
      <c r="BN246" s="34"/>
      <c r="BO246" s="32" t="str">
        <f t="shared" si="122"/>
        <v/>
      </c>
      <c r="BP246" s="34"/>
      <c r="BQ246" s="32" t="str">
        <f t="shared" si="123"/>
        <v/>
      </c>
      <c r="BR246" s="34"/>
      <c r="BS246" s="36" t="str">
        <f t="shared" si="124"/>
        <v/>
      </c>
      <c r="BT246" s="36" t="str">
        <f t="shared" si="125"/>
        <v/>
      </c>
      <c r="BU246" s="36" t="str">
        <f t="shared" si="126"/>
        <v/>
      </c>
      <c r="BV246" s="55"/>
      <c r="BW246" s="36" t="str">
        <f t="shared" si="127"/>
        <v/>
      </c>
      <c r="BX246" s="36" t="str">
        <f t="shared" si="127"/>
        <v/>
      </c>
      <c r="BY246" s="31"/>
      <c r="BZ246" s="38"/>
      <c r="CB246" s="120" t="e">
        <f t="shared" ca="1" si="98"/>
        <v>#VALUE!</v>
      </c>
      <c r="CC246" s="2" t="e">
        <f t="shared" ca="1" si="128"/>
        <v>#VALUE!</v>
      </c>
    </row>
    <row r="247" spans="1:81" s="10" customFormat="1" ht="25.15" customHeight="1" x14ac:dyDescent="0.2">
      <c r="A247" s="52" t="str">
        <f t="shared" si="129"/>
        <v/>
      </c>
      <c r="B247" s="157" t="e">
        <f t="shared" ca="1" si="99"/>
        <v>#VALUE!</v>
      </c>
      <c r="C247" s="157" t="e">
        <f t="shared" si="100"/>
        <v>#VALUE!</v>
      </c>
      <c r="D247" s="29"/>
      <c r="E247" s="155" t="str">
        <f ca="1">IFERROR(INDIRECT(ADDRESS(MATCH(D247,CatModules!C:C,0),2,1,1,"CatModules")),"")</f>
        <v/>
      </c>
      <c r="F247" s="96"/>
      <c r="G247" s="156" t="str">
        <f ca="1">IFERROR(INDIRECT(ADDRESS(MATCH(CONCATENATE(E247,"-",F247),CatInt!K:K,0),3,1,1,"CatInt")),"")</f>
        <v/>
      </c>
      <c r="H247" s="45" t="str">
        <f>IF(F247="","",VLOOKUP(F247,#REF!,2,FALSE))</f>
        <v/>
      </c>
      <c r="I247" s="29"/>
      <c r="J247" s="155" t="e">
        <f t="shared" si="101"/>
        <v>#VALUE!</v>
      </c>
      <c r="K247" s="155" t="e">
        <f t="shared" si="102"/>
        <v>#VALUE!</v>
      </c>
      <c r="L247" s="153"/>
      <c r="M247" s="53"/>
      <c r="N247" s="175">
        <v>0</v>
      </c>
      <c r="O247" s="147"/>
      <c r="P247" s="175">
        <v>0</v>
      </c>
      <c r="Q247" s="30"/>
      <c r="R247" s="149" t="str">
        <f>IFERROR(VLOOKUP(Q247,Setup!D$16:E$25,2,FALSE),"")</f>
        <v/>
      </c>
      <c r="S247" s="51" t="str">
        <f ca="1">IFERROR(IF(OR(I247="",VLOOKUP(I247,CatCostInp!$E$2:$K$88,7,FALSE)=0),"",VLOOKUP(I247,CatCostInp!$E$2:$K$88,7,FALSE)),"")</f>
        <v/>
      </c>
      <c r="T247" s="159" t="e">
        <f>VLOOKUP(U247,#REF!,2,FALSE)</f>
        <v>#REF!</v>
      </c>
      <c r="U247" s="30"/>
      <c r="V247" s="1" t="str">
        <f ca="1">IF(U247=Setup!$C$10,"Grant",IF('PSM Costs'!U247=Setup!$C$11,"Local",IF('PSM Costs'!U247=Setup!$C$12,"Other","")))</f>
        <v/>
      </c>
      <c r="W247" s="34"/>
      <c r="X247" s="36">
        <v>1</v>
      </c>
      <c r="Y247" s="33"/>
      <c r="Z247" s="36" t="str">
        <f t="shared" si="103"/>
        <v/>
      </c>
      <c r="AA247" s="35"/>
      <c r="AB247" s="32" t="str">
        <f t="shared" si="104"/>
        <v/>
      </c>
      <c r="AC247" s="34"/>
      <c r="AD247" s="32" t="str">
        <f t="shared" si="105"/>
        <v/>
      </c>
      <c r="AE247" s="34"/>
      <c r="AF247" s="36" t="str">
        <f t="shared" si="106"/>
        <v/>
      </c>
      <c r="AG247" s="36" t="str">
        <f t="shared" si="107"/>
        <v/>
      </c>
      <c r="AH247" s="36" t="str">
        <f t="shared" si="108"/>
        <v/>
      </c>
      <c r="AI247" s="55"/>
      <c r="AJ247" s="37"/>
      <c r="AK247" s="36">
        <v>1</v>
      </c>
      <c r="AL247" s="35"/>
      <c r="AM247" s="32" t="str">
        <f t="shared" si="109"/>
        <v/>
      </c>
      <c r="AN247" s="35"/>
      <c r="AO247" s="32" t="str">
        <f t="shared" si="110"/>
        <v/>
      </c>
      <c r="AP247" s="35"/>
      <c r="AQ247" s="32" t="str">
        <f t="shared" si="111"/>
        <v/>
      </c>
      <c r="AR247" s="34"/>
      <c r="AS247" s="36" t="str">
        <f t="shared" si="112"/>
        <v/>
      </c>
      <c r="AT247" s="36" t="str">
        <f t="shared" si="113"/>
        <v/>
      </c>
      <c r="AU247" s="36" t="str">
        <f t="shared" si="114"/>
        <v/>
      </c>
      <c r="AV247" s="55"/>
      <c r="AW247" s="34"/>
      <c r="AX247" s="36">
        <v>1</v>
      </c>
      <c r="AY247" s="34"/>
      <c r="AZ247" s="32" t="str">
        <f t="shared" si="115"/>
        <v/>
      </c>
      <c r="BA247" s="34"/>
      <c r="BB247" s="32" t="str">
        <f t="shared" si="116"/>
        <v/>
      </c>
      <c r="BC247" s="34"/>
      <c r="BD247" s="32" t="str">
        <f t="shared" si="117"/>
        <v/>
      </c>
      <c r="BE247" s="34"/>
      <c r="BF247" s="36" t="str">
        <f t="shared" si="118"/>
        <v/>
      </c>
      <c r="BG247" s="36" t="str">
        <f t="shared" si="119"/>
        <v/>
      </c>
      <c r="BH247" s="36" t="str">
        <f t="shared" si="120"/>
        <v/>
      </c>
      <c r="BI247" s="55"/>
      <c r="BJ247" s="34"/>
      <c r="BK247" s="36">
        <v>1</v>
      </c>
      <c r="BL247" s="34"/>
      <c r="BM247" s="32" t="str">
        <f t="shared" si="121"/>
        <v/>
      </c>
      <c r="BN247" s="34"/>
      <c r="BO247" s="32" t="str">
        <f t="shared" si="122"/>
        <v/>
      </c>
      <c r="BP247" s="34"/>
      <c r="BQ247" s="32" t="str">
        <f t="shared" si="123"/>
        <v/>
      </c>
      <c r="BR247" s="34"/>
      <c r="BS247" s="36" t="str">
        <f t="shared" si="124"/>
        <v/>
      </c>
      <c r="BT247" s="36" t="str">
        <f t="shared" si="125"/>
        <v/>
      </c>
      <c r="BU247" s="36" t="str">
        <f t="shared" si="126"/>
        <v/>
      </c>
      <c r="BV247" s="55"/>
      <c r="BW247" s="36" t="str">
        <f t="shared" si="127"/>
        <v/>
      </c>
      <c r="BX247" s="36" t="str">
        <f t="shared" si="127"/>
        <v/>
      </c>
      <c r="BY247" s="31"/>
      <c r="BZ247" s="38"/>
      <c r="CB247" s="120" t="e">
        <f t="shared" ca="1" si="98"/>
        <v>#VALUE!</v>
      </c>
      <c r="CC247" s="2" t="e">
        <f t="shared" ca="1" si="128"/>
        <v>#VALUE!</v>
      </c>
    </row>
    <row r="248" spans="1:81" s="10" customFormat="1" ht="25.15" customHeight="1" x14ac:dyDescent="0.2">
      <c r="A248" s="52" t="str">
        <f t="shared" si="129"/>
        <v/>
      </c>
      <c r="B248" s="157" t="e">
        <f t="shared" ca="1" si="99"/>
        <v>#VALUE!</v>
      </c>
      <c r="C248" s="157" t="e">
        <f t="shared" si="100"/>
        <v>#VALUE!</v>
      </c>
      <c r="D248" s="29"/>
      <c r="E248" s="155" t="str">
        <f ca="1">IFERROR(INDIRECT(ADDRESS(MATCH(D248,CatModules!C:C,0),2,1,1,"CatModules")),"")</f>
        <v/>
      </c>
      <c r="F248" s="96"/>
      <c r="G248" s="156" t="str">
        <f ca="1">IFERROR(INDIRECT(ADDRESS(MATCH(CONCATENATE(E248,"-",F248),CatInt!K:K,0),3,1,1,"CatInt")),"")</f>
        <v/>
      </c>
      <c r="H248" s="45" t="str">
        <f>IF(F248="","",VLOOKUP(F248,#REF!,2,FALSE))</f>
        <v/>
      </c>
      <c r="I248" s="29"/>
      <c r="J248" s="155" t="e">
        <f t="shared" si="101"/>
        <v>#VALUE!</v>
      </c>
      <c r="K248" s="155" t="e">
        <f t="shared" si="102"/>
        <v>#VALUE!</v>
      </c>
      <c r="L248" s="153"/>
      <c r="M248" s="53"/>
      <c r="N248" s="175">
        <v>0</v>
      </c>
      <c r="O248" s="147"/>
      <c r="P248" s="175">
        <v>0</v>
      </c>
      <c r="Q248" s="30"/>
      <c r="R248" s="149" t="str">
        <f>IFERROR(VLOOKUP(Q248,Setup!D$16:E$25,2,FALSE),"")</f>
        <v/>
      </c>
      <c r="S248" s="51" t="str">
        <f ca="1">IFERROR(IF(OR(I248="",VLOOKUP(I248,CatCostInp!$E$2:$K$88,7,FALSE)=0),"",VLOOKUP(I248,CatCostInp!$E$2:$K$88,7,FALSE)),"")</f>
        <v/>
      </c>
      <c r="T248" s="159" t="e">
        <f>VLOOKUP(U248,#REF!,2,FALSE)</f>
        <v>#REF!</v>
      </c>
      <c r="U248" s="30"/>
      <c r="V248" s="1" t="str">
        <f ca="1">IF(U248=Setup!$C$10,"Grant",IF('PSM Costs'!U248=Setup!$C$11,"Local",IF('PSM Costs'!U248=Setup!$C$12,"Other","")))</f>
        <v/>
      </c>
      <c r="W248" s="34"/>
      <c r="X248" s="36">
        <v>1</v>
      </c>
      <c r="Y248" s="33"/>
      <c r="Z248" s="36" t="str">
        <f t="shared" si="103"/>
        <v/>
      </c>
      <c r="AA248" s="35"/>
      <c r="AB248" s="32" t="str">
        <f t="shared" si="104"/>
        <v/>
      </c>
      <c r="AC248" s="34"/>
      <c r="AD248" s="32" t="str">
        <f t="shared" si="105"/>
        <v/>
      </c>
      <c r="AE248" s="34"/>
      <c r="AF248" s="36" t="str">
        <f t="shared" si="106"/>
        <v/>
      </c>
      <c r="AG248" s="36" t="str">
        <f t="shared" si="107"/>
        <v/>
      </c>
      <c r="AH248" s="36" t="str">
        <f t="shared" si="108"/>
        <v/>
      </c>
      <c r="AI248" s="55"/>
      <c r="AJ248" s="37"/>
      <c r="AK248" s="36">
        <v>1</v>
      </c>
      <c r="AL248" s="35"/>
      <c r="AM248" s="32" t="str">
        <f t="shared" si="109"/>
        <v/>
      </c>
      <c r="AN248" s="35"/>
      <c r="AO248" s="32" t="str">
        <f t="shared" si="110"/>
        <v/>
      </c>
      <c r="AP248" s="35"/>
      <c r="AQ248" s="32" t="str">
        <f t="shared" si="111"/>
        <v/>
      </c>
      <c r="AR248" s="34"/>
      <c r="AS248" s="36" t="str">
        <f t="shared" si="112"/>
        <v/>
      </c>
      <c r="AT248" s="36" t="str">
        <f t="shared" si="113"/>
        <v/>
      </c>
      <c r="AU248" s="36" t="str">
        <f t="shared" si="114"/>
        <v/>
      </c>
      <c r="AV248" s="55"/>
      <c r="AW248" s="34"/>
      <c r="AX248" s="36">
        <v>1</v>
      </c>
      <c r="AY248" s="34"/>
      <c r="AZ248" s="32" t="str">
        <f t="shared" si="115"/>
        <v/>
      </c>
      <c r="BA248" s="34"/>
      <c r="BB248" s="32" t="str">
        <f t="shared" si="116"/>
        <v/>
      </c>
      <c r="BC248" s="34"/>
      <c r="BD248" s="32" t="str">
        <f t="shared" si="117"/>
        <v/>
      </c>
      <c r="BE248" s="34"/>
      <c r="BF248" s="36" t="str">
        <f t="shared" si="118"/>
        <v/>
      </c>
      <c r="BG248" s="36" t="str">
        <f t="shared" si="119"/>
        <v/>
      </c>
      <c r="BH248" s="36" t="str">
        <f t="shared" si="120"/>
        <v/>
      </c>
      <c r="BI248" s="55"/>
      <c r="BJ248" s="34"/>
      <c r="BK248" s="36">
        <v>1</v>
      </c>
      <c r="BL248" s="34"/>
      <c r="BM248" s="32" t="str">
        <f t="shared" si="121"/>
        <v/>
      </c>
      <c r="BN248" s="34"/>
      <c r="BO248" s="32" t="str">
        <f t="shared" si="122"/>
        <v/>
      </c>
      <c r="BP248" s="34"/>
      <c r="BQ248" s="32" t="str">
        <f t="shared" si="123"/>
        <v/>
      </c>
      <c r="BR248" s="34"/>
      <c r="BS248" s="36" t="str">
        <f t="shared" si="124"/>
        <v/>
      </c>
      <c r="BT248" s="36" t="str">
        <f t="shared" si="125"/>
        <v/>
      </c>
      <c r="BU248" s="36" t="str">
        <f t="shared" si="126"/>
        <v/>
      </c>
      <c r="BV248" s="55"/>
      <c r="BW248" s="36" t="str">
        <f t="shared" si="127"/>
        <v/>
      </c>
      <c r="BX248" s="36" t="str">
        <f t="shared" si="127"/>
        <v/>
      </c>
      <c r="BY248" s="31"/>
      <c r="BZ248" s="38"/>
      <c r="CB248" s="120" t="e">
        <f t="shared" ca="1" si="98"/>
        <v>#VALUE!</v>
      </c>
      <c r="CC248" s="2" t="e">
        <f t="shared" ca="1" si="128"/>
        <v>#VALUE!</v>
      </c>
    </row>
    <row r="249" spans="1:81" s="10" customFormat="1" ht="25.15" customHeight="1" x14ac:dyDescent="0.2">
      <c r="A249" s="52" t="str">
        <f t="shared" si="129"/>
        <v/>
      </c>
      <c r="B249" s="157" t="e">
        <f t="shared" ca="1" si="99"/>
        <v>#VALUE!</v>
      </c>
      <c r="C249" s="157" t="e">
        <f t="shared" si="100"/>
        <v>#VALUE!</v>
      </c>
      <c r="D249" s="29"/>
      <c r="E249" s="155" t="str">
        <f ca="1">IFERROR(INDIRECT(ADDRESS(MATCH(D249,CatModules!C:C,0),2,1,1,"CatModules")),"")</f>
        <v/>
      </c>
      <c r="F249" s="96"/>
      <c r="G249" s="156" t="str">
        <f ca="1">IFERROR(INDIRECT(ADDRESS(MATCH(CONCATENATE(E249,"-",F249),CatInt!K:K,0),3,1,1,"CatInt")),"")</f>
        <v/>
      </c>
      <c r="H249" s="45" t="str">
        <f>IF(F249="","",VLOOKUP(F249,#REF!,2,FALSE))</f>
        <v/>
      </c>
      <c r="I249" s="29"/>
      <c r="J249" s="155" t="e">
        <f t="shared" si="101"/>
        <v>#VALUE!</v>
      </c>
      <c r="K249" s="155" t="e">
        <f t="shared" si="102"/>
        <v>#VALUE!</v>
      </c>
      <c r="L249" s="153"/>
      <c r="M249" s="53"/>
      <c r="N249" s="175">
        <v>0</v>
      </c>
      <c r="O249" s="147"/>
      <c r="P249" s="175">
        <v>0</v>
      </c>
      <c r="Q249" s="30"/>
      <c r="R249" s="149" t="str">
        <f>IFERROR(VLOOKUP(Q249,Setup!D$16:E$25,2,FALSE),"")</f>
        <v/>
      </c>
      <c r="S249" s="51" t="str">
        <f ca="1">IFERROR(IF(OR(I249="",VLOOKUP(I249,CatCostInp!$E$2:$K$88,7,FALSE)=0),"",VLOOKUP(I249,CatCostInp!$E$2:$K$88,7,FALSE)),"")</f>
        <v/>
      </c>
      <c r="T249" s="159" t="e">
        <f>VLOOKUP(U249,#REF!,2,FALSE)</f>
        <v>#REF!</v>
      </c>
      <c r="U249" s="30"/>
      <c r="V249" s="1" t="str">
        <f ca="1">IF(U249=Setup!$C$10,"Grant",IF('PSM Costs'!U249=Setup!$C$11,"Local",IF('PSM Costs'!U249=Setup!$C$12,"Other","")))</f>
        <v/>
      </c>
      <c r="W249" s="34"/>
      <c r="X249" s="36">
        <v>1</v>
      </c>
      <c r="Y249" s="33"/>
      <c r="Z249" s="36" t="str">
        <f t="shared" si="103"/>
        <v/>
      </c>
      <c r="AA249" s="35"/>
      <c r="AB249" s="32" t="str">
        <f t="shared" si="104"/>
        <v/>
      </c>
      <c r="AC249" s="34"/>
      <c r="AD249" s="32" t="str">
        <f t="shared" si="105"/>
        <v/>
      </c>
      <c r="AE249" s="34"/>
      <c r="AF249" s="36" t="str">
        <f t="shared" si="106"/>
        <v/>
      </c>
      <c r="AG249" s="36" t="str">
        <f t="shared" si="107"/>
        <v/>
      </c>
      <c r="AH249" s="36" t="str">
        <f t="shared" si="108"/>
        <v/>
      </c>
      <c r="AI249" s="55"/>
      <c r="AJ249" s="37"/>
      <c r="AK249" s="36">
        <v>1</v>
      </c>
      <c r="AL249" s="35"/>
      <c r="AM249" s="32" t="str">
        <f t="shared" si="109"/>
        <v/>
      </c>
      <c r="AN249" s="35"/>
      <c r="AO249" s="32" t="str">
        <f t="shared" si="110"/>
        <v/>
      </c>
      <c r="AP249" s="35"/>
      <c r="AQ249" s="32" t="str">
        <f t="shared" si="111"/>
        <v/>
      </c>
      <c r="AR249" s="34"/>
      <c r="AS249" s="36" t="str">
        <f t="shared" si="112"/>
        <v/>
      </c>
      <c r="AT249" s="36" t="str">
        <f t="shared" si="113"/>
        <v/>
      </c>
      <c r="AU249" s="36" t="str">
        <f t="shared" si="114"/>
        <v/>
      </c>
      <c r="AV249" s="55"/>
      <c r="AW249" s="34"/>
      <c r="AX249" s="36">
        <v>1</v>
      </c>
      <c r="AY249" s="34"/>
      <c r="AZ249" s="32" t="str">
        <f t="shared" si="115"/>
        <v/>
      </c>
      <c r="BA249" s="34"/>
      <c r="BB249" s="32" t="str">
        <f t="shared" si="116"/>
        <v/>
      </c>
      <c r="BC249" s="34"/>
      <c r="BD249" s="32" t="str">
        <f t="shared" si="117"/>
        <v/>
      </c>
      <c r="BE249" s="34"/>
      <c r="BF249" s="36" t="str">
        <f t="shared" si="118"/>
        <v/>
      </c>
      <c r="BG249" s="36" t="str">
        <f t="shared" si="119"/>
        <v/>
      </c>
      <c r="BH249" s="36" t="str">
        <f t="shared" si="120"/>
        <v/>
      </c>
      <c r="BI249" s="55"/>
      <c r="BJ249" s="34"/>
      <c r="BK249" s="36">
        <v>1</v>
      </c>
      <c r="BL249" s="34"/>
      <c r="BM249" s="32" t="str">
        <f t="shared" si="121"/>
        <v/>
      </c>
      <c r="BN249" s="34"/>
      <c r="BO249" s="32" t="str">
        <f t="shared" si="122"/>
        <v/>
      </c>
      <c r="BP249" s="34"/>
      <c r="BQ249" s="32" t="str">
        <f t="shared" si="123"/>
        <v/>
      </c>
      <c r="BR249" s="34"/>
      <c r="BS249" s="36" t="str">
        <f t="shared" si="124"/>
        <v/>
      </c>
      <c r="BT249" s="36" t="str">
        <f t="shared" si="125"/>
        <v/>
      </c>
      <c r="BU249" s="36" t="str">
        <f t="shared" si="126"/>
        <v/>
      </c>
      <c r="BV249" s="55"/>
      <c r="BW249" s="36" t="str">
        <f t="shared" si="127"/>
        <v/>
      </c>
      <c r="BX249" s="36" t="str">
        <f t="shared" si="127"/>
        <v/>
      </c>
      <c r="BY249" s="31"/>
      <c r="BZ249" s="38"/>
      <c r="CB249" s="120" t="e">
        <f t="shared" ca="1" si="98"/>
        <v>#VALUE!</v>
      </c>
      <c r="CC249" s="2" t="e">
        <f t="shared" ca="1" si="128"/>
        <v>#VALUE!</v>
      </c>
    </row>
    <row r="250" spans="1:81" s="10" customFormat="1" ht="25.15" customHeight="1" x14ac:dyDescent="0.2">
      <c r="A250" s="52" t="str">
        <f t="shared" si="129"/>
        <v/>
      </c>
      <c r="B250" s="157" t="e">
        <f t="shared" ca="1" si="99"/>
        <v>#VALUE!</v>
      </c>
      <c r="C250" s="157" t="e">
        <f t="shared" si="100"/>
        <v>#VALUE!</v>
      </c>
      <c r="D250" s="29"/>
      <c r="E250" s="155" t="str">
        <f ca="1">IFERROR(INDIRECT(ADDRESS(MATCH(D250,CatModules!C:C,0),2,1,1,"CatModules")),"")</f>
        <v/>
      </c>
      <c r="F250" s="96"/>
      <c r="G250" s="156" t="str">
        <f ca="1">IFERROR(INDIRECT(ADDRESS(MATCH(CONCATENATE(E250,"-",F250),CatInt!K:K,0),3,1,1,"CatInt")),"")</f>
        <v/>
      </c>
      <c r="H250" s="45" t="str">
        <f>IF(F250="","",VLOOKUP(F250,#REF!,2,FALSE))</f>
        <v/>
      </c>
      <c r="I250" s="29"/>
      <c r="J250" s="155" t="e">
        <f t="shared" si="101"/>
        <v>#VALUE!</v>
      </c>
      <c r="K250" s="155" t="e">
        <f t="shared" si="102"/>
        <v>#VALUE!</v>
      </c>
      <c r="L250" s="153"/>
      <c r="M250" s="53"/>
      <c r="N250" s="175">
        <v>0</v>
      </c>
      <c r="O250" s="147"/>
      <c r="P250" s="175">
        <v>0</v>
      </c>
      <c r="Q250" s="30"/>
      <c r="R250" s="149" t="str">
        <f>IFERROR(VLOOKUP(Q250,Setup!D$16:E$25,2,FALSE),"")</f>
        <v/>
      </c>
      <c r="S250" s="51" t="str">
        <f ca="1">IFERROR(IF(OR(I250="",VLOOKUP(I250,CatCostInp!$E$2:$K$88,7,FALSE)=0),"",VLOOKUP(I250,CatCostInp!$E$2:$K$88,7,FALSE)),"")</f>
        <v/>
      </c>
      <c r="T250" s="159" t="e">
        <f>VLOOKUP(U250,#REF!,2,FALSE)</f>
        <v>#REF!</v>
      </c>
      <c r="U250" s="30"/>
      <c r="V250" s="1" t="str">
        <f ca="1">IF(U250=Setup!$C$10,"Grant",IF('PSM Costs'!U250=Setup!$C$11,"Local",IF('PSM Costs'!U250=Setup!$C$12,"Other","")))</f>
        <v/>
      </c>
      <c r="W250" s="34"/>
      <c r="X250" s="36">
        <v>1</v>
      </c>
      <c r="Y250" s="33"/>
      <c r="Z250" s="36" t="str">
        <f t="shared" si="103"/>
        <v/>
      </c>
      <c r="AA250" s="35"/>
      <c r="AB250" s="32" t="str">
        <f t="shared" si="104"/>
        <v/>
      </c>
      <c r="AC250" s="34"/>
      <c r="AD250" s="32" t="str">
        <f t="shared" si="105"/>
        <v/>
      </c>
      <c r="AE250" s="34"/>
      <c r="AF250" s="36" t="str">
        <f t="shared" si="106"/>
        <v/>
      </c>
      <c r="AG250" s="36" t="str">
        <f t="shared" si="107"/>
        <v/>
      </c>
      <c r="AH250" s="36" t="str">
        <f t="shared" si="108"/>
        <v/>
      </c>
      <c r="AI250" s="55"/>
      <c r="AJ250" s="37"/>
      <c r="AK250" s="36">
        <v>1</v>
      </c>
      <c r="AL250" s="35"/>
      <c r="AM250" s="32" t="str">
        <f t="shared" si="109"/>
        <v/>
      </c>
      <c r="AN250" s="35"/>
      <c r="AO250" s="32" t="str">
        <f t="shared" si="110"/>
        <v/>
      </c>
      <c r="AP250" s="35"/>
      <c r="AQ250" s="32" t="str">
        <f t="shared" si="111"/>
        <v/>
      </c>
      <c r="AR250" s="34"/>
      <c r="AS250" s="36" t="str">
        <f t="shared" si="112"/>
        <v/>
      </c>
      <c r="AT250" s="36" t="str">
        <f t="shared" si="113"/>
        <v/>
      </c>
      <c r="AU250" s="36" t="str">
        <f t="shared" si="114"/>
        <v/>
      </c>
      <c r="AV250" s="55"/>
      <c r="AW250" s="34"/>
      <c r="AX250" s="36">
        <v>1</v>
      </c>
      <c r="AY250" s="34"/>
      <c r="AZ250" s="32" t="str">
        <f t="shared" si="115"/>
        <v/>
      </c>
      <c r="BA250" s="34"/>
      <c r="BB250" s="32" t="str">
        <f t="shared" si="116"/>
        <v/>
      </c>
      <c r="BC250" s="34"/>
      <c r="BD250" s="32" t="str">
        <f t="shared" si="117"/>
        <v/>
      </c>
      <c r="BE250" s="34"/>
      <c r="BF250" s="36" t="str">
        <f t="shared" si="118"/>
        <v/>
      </c>
      <c r="BG250" s="36" t="str">
        <f t="shared" si="119"/>
        <v/>
      </c>
      <c r="BH250" s="36" t="str">
        <f t="shared" si="120"/>
        <v/>
      </c>
      <c r="BI250" s="55"/>
      <c r="BJ250" s="34"/>
      <c r="BK250" s="36">
        <v>1</v>
      </c>
      <c r="BL250" s="34"/>
      <c r="BM250" s="32" t="str">
        <f t="shared" si="121"/>
        <v/>
      </c>
      <c r="BN250" s="34"/>
      <c r="BO250" s="32" t="str">
        <f t="shared" si="122"/>
        <v/>
      </c>
      <c r="BP250" s="34"/>
      <c r="BQ250" s="32" t="str">
        <f t="shared" si="123"/>
        <v/>
      </c>
      <c r="BR250" s="34"/>
      <c r="BS250" s="36" t="str">
        <f t="shared" si="124"/>
        <v/>
      </c>
      <c r="BT250" s="36" t="str">
        <f t="shared" si="125"/>
        <v/>
      </c>
      <c r="BU250" s="36" t="str">
        <f t="shared" si="126"/>
        <v/>
      </c>
      <c r="BV250" s="55"/>
      <c r="BW250" s="36" t="str">
        <f t="shared" si="127"/>
        <v/>
      </c>
      <c r="BX250" s="36" t="str">
        <f t="shared" si="127"/>
        <v/>
      </c>
      <c r="BY250" s="31"/>
      <c r="BZ250" s="38"/>
      <c r="CB250" s="120" t="e">
        <f t="shared" ca="1" si="98"/>
        <v>#VALUE!</v>
      </c>
      <c r="CC250" s="2" t="e">
        <f t="shared" ca="1" si="128"/>
        <v>#VALUE!</v>
      </c>
    </row>
    <row r="251" spans="1:81" s="10" customFormat="1" ht="25.15" customHeight="1" x14ac:dyDescent="0.2">
      <c r="A251" s="52" t="str">
        <f t="shared" si="129"/>
        <v/>
      </c>
      <c r="B251" s="157" t="e">
        <f t="shared" ca="1" si="99"/>
        <v>#VALUE!</v>
      </c>
      <c r="C251" s="157" t="e">
        <f t="shared" si="100"/>
        <v>#VALUE!</v>
      </c>
      <c r="D251" s="29"/>
      <c r="E251" s="155" t="str">
        <f ca="1">IFERROR(INDIRECT(ADDRESS(MATCH(D251,CatModules!C:C,0),2,1,1,"CatModules")),"")</f>
        <v/>
      </c>
      <c r="F251" s="96"/>
      <c r="G251" s="156" t="str">
        <f ca="1">IFERROR(INDIRECT(ADDRESS(MATCH(CONCATENATE(E251,"-",F251),CatInt!K:K,0),3,1,1,"CatInt")),"")</f>
        <v/>
      </c>
      <c r="H251" s="45" t="str">
        <f>IF(F251="","",VLOOKUP(F251,#REF!,2,FALSE))</f>
        <v/>
      </c>
      <c r="I251" s="29"/>
      <c r="J251" s="155" t="e">
        <f t="shared" si="101"/>
        <v>#VALUE!</v>
      </c>
      <c r="K251" s="155" t="e">
        <f t="shared" si="102"/>
        <v>#VALUE!</v>
      </c>
      <c r="L251" s="153"/>
      <c r="M251" s="53"/>
      <c r="N251" s="175">
        <v>0</v>
      </c>
      <c r="O251" s="147"/>
      <c r="P251" s="175">
        <v>0</v>
      </c>
      <c r="Q251" s="30"/>
      <c r="R251" s="149" t="str">
        <f>IFERROR(VLOOKUP(Q251,Setup!D$16:E$25,2,FALSE),"")</f>
        <v/>
      </c>
      <c r="S251" s="51" t="str">
        <f ca="1">IFERROR(IF(OR(I251="",VLOOKUP(I251,CatCostInp!$E$2:$K$88,7,FALSE)=0),"",VLOOKUP(I251,CatCostInp!$E$2:$K$88,7,FALSE)),"")</f>
        <v/>
      </c>
      <c r="T251" s="159" t="e">
        <f>VLOOKUP(U251,#REF!,2,FALSE)</f>
        <v>#REF!</v>
      </c>
      <c r="U251" s="30"/>
      <c r="V251" s="1" t="str">
        <f ca="1">IF(U251=Setup!$C$10,"Grant",IF('PSM Costs'!U251=Setup!$C$11,"Local",IF('PSM Costs'!U251=Setup!$C$12,"Other","")))</f>
        <v/>
      </c>
      <c r="W251" s="34"/>
      <c r="X251" s="36">
        <v>1</v>
      </c>
      <c r="Y251" s="33"/>
      <c r="Z251" s="36" t="str">
        <f t="shared" si="103"/>
        <v/>
      </c>
      <c r="AA251" s="35"/>
      <c r="AB251" s="32" t="str">
        <f t="shared" si="104"/>
        <v/>
      </c>
      <c r="AC251" s="34"/>
      <c r="AD251" s="32" t="str">
        <f t="shared" si="105"/>
        <v/>
      </c>
      <c r="AE251" s="34"/>
      <c r="AF251" s="36" t="str">
        <f t="shared" si="106"/>
        <v/>
      </c>
      <c r="AG251" s="36" t="str">
        <f t="shared" si="107"/>
        <v/>
      </c>
      <c r="AH251" s="36" t="str">
        <f t="shared" si="108"/>
        <v/>
      </c>
      <c r="AI251" s="55"/>
      <c r="AJ251" s="37"/>
      <c r="AK251" s="36">
        <v>1</v>
      </c>
      <c r="AL251" s="35"/>
      <c r="AM251" s="32" t="str">
        <f t="shared" si="109"/>
        <v/>
      </c>
      <c r="AN251" s="35"/>
      <c r="AO251" s="32" t="str">
        <f t="shared" si="110"/>
        <v/>
      </c>
      <c r="AP251" s="35"/>
      <c r="AQ251" s="32" t="str">
        <f t="shared" si="111"/>
        <v/>
      </c>
      <c r="AR251" s="34"/>
      <c r="AS251" s="36" t="str">
        <f t="shared" si="112"/>
        <v/>
      </c>
      <c r="AT251" s="36" t="str">
        <f t="shared" si="113"/>
        <v/>
      </c>
      <c r="AU251" s="36" t="str">
        <f t="shared" si="114"/>
        <v/>
      </c>
      <c r="AV251" s="55"/>
      <c r="AW251" s="34"/>
      <c r="AX251" s="36">
        <v>1</v>
      </c>
      <c r="AY251" s="34"/>
      <c r="AZ251" s="32" t="str">
        <f t="shared" si="115"/>
        <v/>
      </c>
      <c r="BA251" s="34"/>
      <c r="BB251" s="32" t="str">
        <f t="shared" si="116"/>
        <v/>
      </c>
      <c r="BC251" s="34"/>
      <c r="BD251" s="32" t="str">
        <f t="shared" si="117"/>
        <v/>
      </c>
      <c r="BE251" s="34"/>
      <c r="BF251" s="36" t="str">
        <f t="shared" si="118"/>
        <v/>
      </c>
      <c r="BG251" s="36" t="str">
        <f t="shared" si="119"/>
        <v/>
      </c>
      <c r="BH251" s="36" t="str">
        <f t="shared" si="120"/>
        <v/>
      </c>
      <c r="BI251" s="55"/>
      <c r="BJ251" s="34"/>
      <c r="BK251" s="36">
        <v>1</v>
      </c>
      <c r="BL251" s="34"/>
      <c r="BM251" s="32" t="str">
        <f t="shared" si="121"/>
        <v/>
      </c>
      <c r="BN251" s="34"/>
      <c r="BO251" s="32" t="str">
        <f t="shared" si="122"/>
        <v/>
      </c>
      <c r="BP251" s="34"/>
      <c r="BQ251" s="32" t="str">
        <f t="shared" si="123"/>
        <v/>
      </c>
      <c r="BR251" s="34"/>
      <c r="BS251" s="36" t="str">
        <f t="shared" si="124"/>
        <v/>
      </c>
      <c r="BT251" s="36" t="str">
        <f t="shared" si="125"/>
        <v/>
      </c>
      <c r="BU251" s="36" t="str">
        <f t="shared" si="126"/>
        <v/>
      </c>
      <c r="BV251" s="55"/>
      <c r="BW251" s="36" t="str">
        <f t="shared" si="127"/>
        <v/>
      </c>
      <c r="BX251" s="36" t="str">
        <f t="shared" si="127"/>
        <v/>
      </c>
      <c r="BY251" s="31"/>
      <c r="BZ251" s="38"/>
      <c r="CB251" s="120" t="e">
        <f t="shared" ca="1" si="98"/>
        <v>#VALUE!</v>
      </c>
      <c r="CC251" s="2" t="e">
        <f t="shared" ca="1" si="128"/>
        <v>#VALUE!</v>
      </c>
    </row>
    <row r="252" spans="1:81" s="10" customFormat="1" ht="25.15" customHeight="1" x14ac:dyDescent="0.2">
      <c r="A252" s="52" t="str">
        <f t="shared" si="129"/>
        <v/>
      </c>
      <c r="B252" s="157" t="e">
        <f t="shared" ca="1" si="99"/>
        <v>#VALUE!</v>
      </c>
      <c r="C252" s="157" t="e">
        <f t="shared" si="100"/>
        <v>#VALUE!</v>
      </c>
      <c r="D252" s="29"/>
      <c r="E252" s="155" t="str">
        <f ca="1">IFERROR(INDIRECT(ADDRESS(MATCH(D252,CatModules!C:C,0),2,1,1,"CatModules")),"")</f>
        <v/>
      </c>
      <c r="F252" s="96"/>
      <c r="G252" s="156" t="str">
        <f ca="1">IFERROR(INDIRECT(ADDRESS(MATCH(CONCATENATE(E252,"-",F252),CatInt!K:K,0),3,1,1,"CatInt")),"")</f>
        <v/>
      </c>
      <c r="H252" s="45" t="str">
        <f>IF(F252="","",VLOOKUP(F252,#REF!,2,FALSE))</f>
        <v/>
      </c>
      <c r="I252" s="29"/>
      <c r="J252" s="155" t="e">
        <f t="shared" si="101"/>
        <v>#VALUE!</v>
      </c>
      <c r="K252" s="155" t="e">
        <f t="shared" si="102"/>
        <v>#VALUE!</v>
      </c>
      <c r="L252" s="153"/>
      <c r="M252" s="53"/>
      <c r="N252" s="175">
        <v>0</v>
      </c>
      <c r="O252" s="147"/>
      <c r="P252" s="175">
        <v>0</v>
      </c>
      <c r="Q252" s="30"/>
      <c r="R252" s="149" t="str">
        <f>IFERROR(VLOOKUP(Q252,Setup!D$16:E$25,2,FALSE),"")</f>
        <v/>
      </c>
      <c r="S252" s="51" t="str">
        <f ca="1">IFERROR(IF(OR(I252="",VLOOKUP(I252,CatCostInp!$E$2:$K$88,7,FALSE)=0),"",VLOOKUP(I252,CatCostInp!$E$2:$K$88,7,FALSE)),"")</f>
        <v/>
      </c>
      <c r="T252" s="159" t="e">
        <f>VLOOKUP(U252,#REF!,2,FALSE)</f>
        <v>#REF!</v>
      </c>
      <c r="U252" s="30"/>
      <c r="V252" s="1" t="str">
        <f ca="1">IF(U252=Setup!$C$10,"Grant",IF('PSM Costs'!U252=Setup!$C$11,"Local",IF('PSM Costs'!U252=Setup!$C$12,"Other","")))</f>
        <v/>
      </c>
      <c r="W252" s="34"/>
      <c r="X252" s="36">
        <v>1</v>
      </c>
      <c r="Y252" s="33"/>
      <c r="Z252" s="36" t="str">
        <f t="shared" si="103"/>
        <v/>
      </c>
      <c r="AA252" s="35"/>
      <c r="AB252" s="32" t="str">
        <f t="shared" si="104"/>
        <v/>
      </c>
      <c r="AC252" s="34"/>
      <c r="AD252" s="32" t="str">
        <f t="shared" si="105"/>
        <v/>
      </c>
      <c r="AE252" s="34"/>
      <c r="AF252" s="36" t="str">
        <f t="shared" si="106"/>
        <v/>
      </c>
      <c r="AG252" s="36" t="str">
        <f t="shared" si="107"/>
        <v/>
      </c>
      <c r="AH252" s="36" t="str">
        <f t="shared" si="108"/>
        <v/>
      </c>
      <c r="AI252" s="55"/>
      <c r="AJ252" s="37"/>
      <c r="AK252" s="36">
        <v>1</v>
      </c>
      <c r="AL252" s="35"/>
      <c r="AM252" s="32" t="str">
        <f t="shared" si="109"/>
        <v/>
      </c>
      <c r="AN252" s="35"/>
      <c r="AO252" s="32" t="str">
        <f t="shared" si="110"/>
        <v/>
      </c>
      <c r="AP252" s="35"/>
      <c r="AQ252" s="32" t="str">
        <f t="shared" si="111"/>
        <v/>
      </c>
      <c r="AR252" s="34"/>
      <c r="AS252" s="36" t="str">
        <f t="shared" si="112"/>
        <v/>
      </c>
      <c r="AT252" s="36" t="str">
        <f t="shared" si="113"/>
        <v/>
      </c>
      <c r="AU252" s="36" t="str">
        <f t="shared" si="114"/>
        <v/>
      </c>
      <c r="AV252" s="55"/>
      <c r="AW252" s="34"/>
      <c r="AX252" s="36">
        <v>1</v>
      </c>
      <c r="AY252" s="34"/>
      <c r="AZ252" s="32" t="str">
        <f t="shared" si="115"/>
        <v/>
      </c>
      <c r="BA252" s="34"/>
      <c r="BB252" s="32" t="str">
        <f t="shared" si="116"/>
        <v/>
      </c>
      <c r="BC252" s="34"/>
      <c r="BD252" s="32" t="str">
        <f t="shared" si="117"/>
        <v/>
      </c>
      <c r="BE252" s="34"/>
      <c r="BF252" s="36" t="str">
        <f t="shared" si="118"/>
        <v/>
      </c>
      <c r="BG252" s="36" t="str">
        <f t="shared" si="119"/>
        <v/>
      </c>
      <c r="BH252" s="36" t="str">
        <f t="shared" si="120"/>
        <v/>
      </c>
      <c r="BI252" s="55"/>
      <c r="BJ252" s="34"/>
      <c r="BK252" s="36">
        <v>1</v>
      </c>
      <c r="BL252" s="34"/>
      <c r="BM252" s="32" t="str">
        <f t="shared" si="121"/>
        <v/>
      </c>
      <c r="BN252" s="34"/>
      <c r="BO252" s="32" t="str">
        <f t="shared" si="122"/>
        <v/>
      </c>
      <c r="BP252" s="34"/>
      <c r="BQ252" s="32" t="str">
        <f t="shared" si="123"/>
        <v/>
      </c>
      <c r="BR252" s="34"/>
      <c r="BS252" s="36" t="str">
        <f t="shared" si="124"/>
        <v/>
      </c>
      <c r="BT252" s="36" t="str">
        <f t="shared" si="125"/>
        <v/>
      </c>
      <c r="BU252" s="36" t="str">
        <f t="shared" si="126"/>
        <v/>
      </c>
      <c r="BV252" s="55"/>
      <c r="BW252" s="36" t="str">
        <f t="shared" si="127"/>
        <v/>
      </c>
      <c r="BX252" s="36" t="str">
        <f t="shared" si="127"/>
        <v/>
      </c>
      <c r="BY252" s="31"/>
      <c r="BZ252" s="38"/>
      <c r="CB252" s="120" t="e">
        <f t="shared" ca="1" si="98"/>
        <v>#VALUE!</v>
      </c>
      <c r="CC252" s="2" t="e">
        <f t="shared" ca="1" si="128"/>
        <v>#VALUE!</v>
      </c>
    </row>
    <row r="253" spans="1:81" s="10" customFormat="1" ht="25.15" customHeight="1" x14ac:dyDescent="0.2">
      <c r="A253" s="52" t="str">
        <f t="shared" si="129"/>
        <v/>
      </c>
      <c r="B253" s="157" t="e">
        <f t="shared" ca="1" si="99"/>
        <v>#VALUE!</v>
      </c>
      <c r="C253" s="157" t="e">
        <f t="shared" si="100"/>
        <v>#VALUE!</v>
      </c>
      <c r="D253" s="29"/>
      <c r="E253" s="155" t="str">
        <f ca="1">IFERROR(INDIRECT(ADDRESS(MATCH(D253,CatModules!C:C,0),2,1,1,"CatModules")),"")</f>
        <v/>
      </c>
      <c r="F253" s="96"/>
      <c r="G253" s="156" t="str">
        <f ca="1">IFERROR(INDIRECT(ADDRESS(MATCH(CONCATENATE(E253,"-",F253),CatInt!K:K,0),3,1,1,"CatInt")),"")</f>
        <v/>
      </c>
      <c r="H253" s="45" t="str">
        <f>IF(F253="","",VLOOKUP(F253,#REF!,2,FALSE))</f>
        <v/>
      </c>
      <c r="I253" s="29"/>
      <c r="J253" s="155" t="e">
        <f t="shared" si="101"/>
        <v>#VALUE!</v>
      </c>
      <c r="K253" s="155" t="e">
        <f t="shared" si="102"/>
        <v>#VALUE!</v>
      </c>
      <c r="L253" s="153"/>
      <c r="M253" s="53"/>
      <c r="N253" s="175">
        <v>0</v>
      </c>
      <c r="O253" s="147"/>
      <c r="P253" s="175">
        <v>0</v>
      </c>
      <c r="Q253" s="30"/>
      <c r="R253" s="149" t="str">
        <f>IFERROR(VLOOKUP(Q253,Setup!D$16:E$25,2,FALSE),"")</f>
        <v/>
      </c>
      <c r="S253" s="51" t="str">
        <f ca="1">IFERROR(IF(OR(I253="",VLOOKUP(I253,CatCostInp!$E$2:$K$88,7,FALSE)=0),"",VLOOKUP(I253,CatCostInp!$E$2:$K$88,7,FALSE)),"")</f>
        <v/>
      </c>
      <c r="T253" s="159" t="e">
        <f>VLOOKUP(U253,#REF!,2,FALSE)</f>
        <v>#REF!</v>
      </c>
      <c r="U253" s="30"/>
      <c r="V253" s="1" t="str">
        <f ca="1">IF(U253=Setup!$C$10,"Grant",IF('PSM Costs'!U253=Setup!$C$11,"Local",IF('PSM Costs'!U253=Setup!$C$12,"Other","")))</f>
        <v/>
      </c>
      <c r="W253" s="34"/>
      <c r="X253" s="36">
        <v>1</v>
      </c>
      <c r="Y253" s="33"/>
      <c r="Z253" s="36" t="str">
        <f t="shared" si="103"/>
        <v/>
      </c>
      <c r="AA253" s="35"/>
      <c r="AB253" s="32" t="str">
        <f t="shared" si="104"/>
        <v/>
      </c>
      <c r="AC253" s="34"/>
      <c r="AD253" s="32" t="str">
        <f t="shared" si="105"/>
        <v/>
      </c>
      <c r="AE253" s="34"/>
      <c r="AF253" s="36" t="str">
        <f t="shared" si="106"/>
        <v/>
      </c>
      <c r="AG253" s="36" t="str">
        <f t="shared" si="107"/>
        <v/>
      </c>
      <c r="AH253" s="36" t="str">
        <f t="shared" si="108"/>
        <v/>
      </c>
      <c r="AI253" s="55"/>
      <c r="AJ253" s="37"/>
      <c r="AK253" s="36">
        <v>1</v>
      </c>
      <c r="AL253" s="35"/>
      <c r="AM253" s="32" t="str">
        <f t="shared" si="109"/>
        <v/>
      </c>
      <c r="AN253" s="35"/>
      <c r="AO253" s="32" t="str">
        <f t="shared" si="110"/>
        <v/>
      </c>
      <c r="AP253" s="35"/>
      <c r="AQ253" s="32" t="str">
        <f t="shared" si="111"/>
        <v/>
      </c>
      <c r="AR253" s="34"/>
      <c r="AS253" s="36" t="str">
        <f t="shared" si="112"/>
        <v/>
      </c>
      <c r="AT253" s="36" t="str">
        <f t="shared" si="113"/>
        <v/>
      </c>
      <c r="AU253" s="36" t="str">
        <f t="shared" si="114"/>
        <v/>
      </c>
      <c r="AV253" s="55"/>
      <c r="AW253" s="34"/>
      <c r="AX253" s="36">
        <v>1</v>
      </c>
      <c r="AY253" s="34"/>
      <c r="AZ253" s="32" t="str">
        <f t="shared" si="115"/>
        <v/>
      </c>
      <c r="BA253" s="34"/>
      <c r="BB253" s="32" t="str">
        <f t="shared" si="116"/>
        <v/>
      </c>
      <c r="BC253" s="34"/>
      <c r="BD253" s="32" t="str">
        <f t="shared" si="117"/>
        <v/>
      </c>
      <c r="BE253" s="34"/>
      <c r="BF253" s="36" t="str">
        <f t="shared" si="118"/>
        <v/>
      </c>
      <c r="BG253" s="36" t="str">
        <f t="shared" si="119"/>
        <v/>
      </c>
      <c r="BH253" s="36" t="str">
        <f t="shared" si="120"/>
        <v/>
      </c>
      <c r="BI253" s="55"/>
      <c r="BJ253" s="34"/>
      <c r="BK253" s="36">
        <v>1</v>
      </c>
      <c r="BL253" s="34"/>
      <c r="BM253" s="32" t="str">
        <f t="shared" si="121"/>
        <v/>
      </c>
      <c r="BN253" s="34"/>
      <c r="BO253" s="32" t="str">
        <f t="shared" si="122"/>
        <v/>
      </c>
      <c r="BP253" s="34"/>
      <c r="BQ253" s="32" t="str">
        <f t="shared" si="123"/>
        <v/>
      </c>
      <c r="BR253" s="34"/>
      <c r="BS253" s="36" t="str">
        <f t="shared" si="124"/>
        <v/>
      </c>
      <c r="BT253" s="36" t="str">
        <f t="shared" si="125"/>
        <v/>
      </c>
      <c r="BU253" s="36" t="str">
        <f t="shared" si="126"/>
        <v/>
      </c>
      <c r="BV253" s="55"/>
      <c r="BW253" s="36" t="str">
        <f t="shared" si="127"/>
        <v/>
      </c>
      <c r="BX253" s="36" t="str">
        <f t="shared" si="127"/>
        <v/>
      </c>
      <c r="BY253" s="31"/>
      <c r="BZ253" s="38"/>
      <c r="CB253" s="120" t="e">
        <f t="shared" ca="1" si="98"/>
        <v>#VALUE!</v>
      </c>
      <c r="CC253" s="2" t="e">
        <f t="shared" ca="1" si="128"/>
        <v>#VALUE!</v>
      </c>
    </row>
    <row r="254" spans="1:81" s="10" customFormat="1" ht="25.15" customHeight="1" x14ac:dyDescent="0.2">
      <c r="A254" s="52" t="str">
        <f t="shared" si="129"/>
        <v/>
      </c>
      <c r="B254" s="157" t="e">
        <f t="shared" ca="1" si="99"/>
        <v>#VALUE!</v>
      </c>
      <c r="C254" s="157" t="e">
        <f t="shared" si="100"/>
        <v>#VALUE!</v>
      </c>
      <c r="D254" s="29"/>
      <c r="E254" s="155" t="str">
        <f ca="1">IFERROR(INDIRECT(ADDRESS(MATCH(D254,CatModules!C:C,0),2,1,1,"CatModules")),"")</f>
        <v/>
      </c>
      <c r="F254" s="96"/>
      <c r="G254" s="156" t="str">
        <f ca="1">IFERROR(INDIRECT(ADDRESS(MATCH(CONCATENATE(E254,"-",F254),CatInt!K:K,0),3,1,1,"CatInt")),"")</f>
        <v/>
      </c>
      <c r="H254" s="45" t="str">
        <f>IF(F254="","",VLOOKUP(F254,#REF!,2,FALSE))</f>
        <v/>
      </c>
      <c r="I254" s="29"/>
      <c r="J254" s="155" t="e">
        <f t="shared" si="101"/>
        <v>#VALUE!</v>
      </c>
      <c r="K254" s="155" t="e">
        <f t="shared" si="102"/>
        <v>#VALUE!</v>
      </c>
      <c r="L254" s="153"/>
      <c r="M254" s="53"/>
      <c r="N254" s="175">
        <v>0</v>
      </c>
      <c r="O254" s="147"/>
      <c r="P254" s="175">
        <v>0</v>
      </c>
      <c r="Q254" s="30"/>
      <c r="R254" s="149" t="str">
        <f>IFERROR(VLOOKUP(Q254,Setup!D$16:E$25,2,FALSE),"")</f>
        <v/>
      </c>
      <c r="S254" s="51" t="str">
        <f ca="1">IFERROR(IF(OR(I254="",VLOOKUP(I254,CatCostInp!$E$2:$K$88,7,FALSE)=0),"",VLOOKUP(I254,CatCostInp!$E$2:$K$88,7,FALSE)),"")</f>
        <v/>
      </c>
      <c r="T254" s="159" t="e">
        <f>VLOOKUP(U254,#REF!,2,FALSE)</f>
        <v>#REF!</v>
      </c>
      <c r="U254" s="30"/>
      <c r="V254" s="1" t="str">
        <f ca="1">IF(U254=Setup!$C$10,"Grant",IF('PSM Costs'!U254=Setup!$C$11,"Local",IF('PSM Costs'!U254=Setup!$C$12,"Other","")))</f>
        <v/>
      </c>
      <c r="W254" s="34"/>
      <c r="X254" s="36">
        <v>1</v>
      </c>
      <c r="Y254" s="33"/>
      <c r="Z254" s="36" t="str">
        <f t="shared" si="103"/>
        <v/>
      </c>
      <c r="AA254" s="35"/>
      <c r="AB254" s="32" t="str">
        <f t="shared" si="104"/>
        <v/>
      </c>
      <c r="AC254" s="34"/>
      <c r="AD254" s="32" t="str">
        <f t="shared" si="105"/>
        <v/>
      </c>
      <c r="AE254" s="34"/>
      <c r="AF254" s="36" t="str">
        <f t="shared" si="106"/>
        <v/>
      </c>
      <c r="AG254" s="36" t="str">
        <f t="shared" si="107"/>
        <v/>
      </c>
      <c r="AH254" s="36" t="str">
        <f t="shared" si="108"/>
        <v/>
      </c>
      <c r="AI254" s="55"/>
      <c r="AJ254" s="37"/>
      <c r="AK254" s="36">
        <v>1</v>
      </c>
      <c r="AL254" s="35"/>
      <c r="AM254" s="32" t="str">
        <f t="shared" si="109"/>
        <v/>
      </c>
      <c r="AN254" s="35"/>
      <c r="AO254" s="32" t="str">
        <f t="shared" si="110"/>
        <v/>
      </c>
      <c r="AP254" s="35"/>
      <c r="AQ254" s="32" t="str">
        <f t="shared" si="111"/>
        <v/>
      </c>
      <c r="AR254" s="34"/>
      <c r="AS254" s="36" t="str">
        <f t="shared" si="112"/>
        <v/>
      </c>
      <c r="AT254" s="36" t="str">
        <f t="shared" si="113"/>
        <v/>
      </c>
      <c r="AU254" s="36" t="str">
        <f t="shared" si="114"/>
        <v/>
      </c>
      <c r="AV254" s="55"/>
      <c r="AW254" s="34"/>
      <c r="AX254" s="36">
        <v>1</v>
      </c>
      <c r="AY254" s="34"/>
      <c r="AZ254" s="32" t="str">
        <f t="shared" si="115"/>
        <v/>
      </c>
      <c r="BA254" s="34"/>
      <c r="BB254" s="32" t="str">
        <f t="shared" si="116"/>
        <v/>
      </c>
      <c r="BC254" s="34"/>
      <c r="BD254" s="32" t="str">
        <f t="shared" si="117"/>
        <v/>
      </c>
      <c r="BE254" s="34"/>
      <c r="BF254" s="36" t="str">
        <f t="shared" si="118"/>
        <v/>
      </c>
      <c r="BG254" s="36" t="str">
        <f t="shared" si="119"/>
        <v/>
      </c>
      <c r="BH254" s="36" t="str">
        <f t="shared" si="120"/>
        <v/>
      </c>
      <c r="BI254" s="55"/>
      <c r="BJ254" s="34"/>
      <c r="BK254" s="36">
        <v>1</v>
      </c>
      <c r="BL254" s="34"/>
      <c r="BM254" s="32" t="str">
        <f t="shared" si="121"/>
        <v/>
      </c>
      <c r="BN254" s="34"/>
      <c r="BO254" s="32" t="str">
        <f t="shared" si="122"/>
        <v/>
      </c>
      <c r="BP254" s="34"/>
      <c r="BQ254" s="32" t="str">
        <f t="shared" si="123"/>
        <v/>
      </c>
      <c r="BR254" s="34"/>
      <c r="BS254" s="36" t="str">
        <f t="shared" si="124"/>
        <v/>
      </c>
      <c r="BT254" s="36" t="str">
        <f t="shared" si="125"/>
        <v/>
      </c>
      <c r="BU254" s="36" t="str">
        <f t="shared" si="126"/>
        <v/>
      </c>
      <c r="BV254" s="55"/>
      <c r="BW254" s="36" t="str">
        <f t="shared" si="127"/>
        <v/>
      </c>
      <c r="BX254" s="36" t="str">
        <f t="shared" si="127"/>
        <v/>
      </c>
      <c r="BY254" s="31"/>
      <c r="BZ254" s="38"/>
      <c r="CB254" s="120" t="e">
        <f t="shared" ca="1" si="98"/>
        <v>#VALUE!</v>
      </c>
      <c r="CC254" s="2" t="e">
        <f t="shared" ca="1" si="128"/>
        <v>#VALUE!</v>
      </c>
    </row>
    <row r="255" spans="1:81" s="10" customFormat="1" ht="25.15" customHeight="1" x14ac:dyDescent="0.2">
      <c r="A255" s="52" t="str">
        <f t="shared" si="129"/>
        <v/>
      </c>
      <c r="B255" s="157" t="e">
        <f t="shared" ca="1" si="99"/>
        <v>#VALUE!</v>
      </c>
      <c r="C255" s="157" t="e">
        <f t="shared" si="100"/>
        <v>#VALUE!</v>
      </c>
      <c r="D255" s="29"/>
      <c r="E255" s="155" t="str">
        <f ca="1">IFERROR(INDIRECT(ADDRESS(MATCH(D255,CatModules!C:C,0),2,1,1,"CatModules")),"")</f>
        <v/>
      </c>
      <c r="F255" s="96"/>
      <c r="G255" s="156" t="str">
        <f ca="1">IFERROR(INDIRECT(ADDRESS(MATCH(CONCATENATE(E255,"-",F255),CatInt!K:K,0),3,1,1,"CatInt")),"")</f>
        <v/>
      </c>
      <c r="H255" s="45" t="str">
        <f>IF(F255="","",VLOOKUP(F255,#REF!,2,FALSE))</f>
        <v/>
      </c>
      <c r="I255" s="29"/>
      <c r="J255" s="155" t="e">
        <f t="shared" si="101"/>
        <v>#VALUE!</v>
      </c>
      <c r="K255" s="155" t="e">
        <f t="shared" si="102"/>
        <v>#VALUE!</v>
      </c>
      <c r="L255" s="153"/>
      <c r="M255" s="53"/>
      <c r="N255" s="175">
        <v>0</v>
      </c>
      <c r="O255" s="147"/>
      <c r="P255" s="175">
        <v>0</v>
      </c>
      <c r="Q255" s="30"/>
      <c r="R255" s="149" t="str">
        <f>IFERROR(VLOOKUP(Q255,Setup!D$16:E$25,2,FALSE),"")</f>
        <v/>
      </c>
      <c r="S255" s="51" t="str">
        <f ca="1">IFERROR(IF(OR(I255="",VLOOKUP(I255,CatCostInp!$E$2:$K$88,7,FALSE)=0),"",VLOOKUP(I255,CatCostInp!$E$2:$K$88,7,FALSE)),"")</f>
        <v/>
      </c>
      <c r="T255" s="159" t="e">
        <f>VLOOKUP(U255,#REF!,2,FALSE)</f>
        <v>#REF!</v>
      </c>
      <c r="U255" s="30"/>
      <c r="V255" s="1" t="str">
        <f ca="1">IF(U255=Setup!$C$10,"Grant",IF('PSM Costs'!U255=Setup!$C$11,"Local",IF('PSM Costs'!U255=Setup!$C$12,"Other","")))</f>
        <v/>
      </c>
      <c r="W255" s="34"/>
      <c r="X255" s="36">
        <v>1</v>
      </c>
      <c r="Y255" s="33"/>
      <c r="Z255" s="36" t="str">
        <f t="shared" si="103"/>
        <v/>
      </c>
      <c r="AA255" s="35"/>
      <c r="AB255" s="32" t="str">
        <f t="shared" si="104"/>
        <v/>
      </c>
      <c r="AC255" s="34"/>
      <c r="AD255" s="32" t="str">
        <f t="shared" si="105"/>
        <v/>
      </c>
      <c r="AE255" s="34"/>
      <c r="AF255" s="36" t="str">
        <f t="shared" si="106"/>
        <v/>
      </c>
      <c r="AG255" s="36" t="str">
        <f t="shared" si="107"/>
        <v/>
      </c>
      <c r="AH255" s="36" t="str">
        <f t="shared" si="108"/>
        <v/>
      </c>
      <c r="AI255" s="55"/>
      <c r="AJ255" s="37"/>
      <c r="AK255" s="36">
        <v>1</v>
      </c>
      <c r="AL255" s="35"/>
      <c r="AM255" s="32" t="str">
        <f t="shared" si="109"/>
        <v/>
      </c>
      <c r="AN255" s="35"/>
      <c r="AO255" s="32" t="str">
        <f t="shared" si="110"/>
        <v/>
      </c>
      <c r="AP255" s="35"/>
      <c r="AQ255" s="32" t="str">
        <f t="shared" si="111"/>
        <v/>
      </c>
      <c r="AR255" s="34"/>
      <c r="AS255" s="36" t="str">
        <f t="shared" si="112"/>
        <v/>
      </c>
      <c r="AT255" s="36" t="str">
        <f t="shared" si="113"/>
        <v/>
      </c>
      <c r="AU255" s="36" t="str">
        <f t="shared" si="114"/>
        <v/>
      </c>
      <c r="AV255" s="55"/>
      <c r="AW255" s="34"/>
      <c r="AX255" s="36">
        <v>1</v>
      </c>
      <c r="AY255" s="34"/>
      <c r="AZ255" s="32" t="str">
        <f t="shared" si="115"/>
        <v/>
      </c>
      <c r="BA255" s="34"/>
      <c r="BB255" s="32" t="str">
        <f t="shared" si="116"/>
        <v/>
      </c>
      <c r="BC255" s="34"/>
      <c r="BD255" s="32" t="str">
        <f t="shared" si="117"/>
        <v/>
      </c>
      <c r="BE255" s="34"/>
      <c r="BF255" s="36" t="str">
        <f t="shared" si="118"/>
        <v/>
      </c>
      <c r="BG255" s="36" t="str">
        <f t="shared" si="119"/>
        <v/>
      </c>
      <c r="BH255" s="36" t="str">
        <f t="shared" si="120"/>
        <v/>
      </c>
      <c r="BI255" s="55"/>
      <c r="BJ255" s="34"/>
      <c r="BK255" s="36">
        <v>1</v>
      </c>
      <c r="BL255" s="34"/>
      <c r="BM255" s="32" t="str">
        <f t="shared" si="121"/>
        <v/>
      </c>
      <c r="BN255" s="34"/>
      <c r="BO255" s="32" t="str">
        <f t="shared" si="122"/>
        <v/>
      </c>
      <c r="BP255" s="34"/>
      <c r="BQ255" s="32" t="str">
        <f t="shared" si="123"/>
        <v/>
      </c>
      <c r="BR255" s="34"/>
      <c r="BS255" s="36" t="str">
        <f t="shared" si="124"/>
        <v/>
      </c>
      <c r="BT255" s="36" t="str">
        <f t="shared" si="125"/>
        <v/>
      </c>
      <c r="BU255" s="36" t="str">
        <f t="shared" si="126"/>
        <v/>
      </c>
      <c r="BV255" s="55"/>
      <c r="BW255" s="36" t="str">
        <f t="shared" si="127"/>
        <v/>
      </c>
      <c r="BX255" s="36" t="str">
        <f t="shared" si="127"/>
        <v/>
      </c>
      <c r="BY255" s="31"/>
      <c r="BZ255" s="38"/>
      <c r="CB255" s="120" t="e">
        <f t="shared" ca="1" si="98"/>
        <v>#VALUE!</v>
      </c>
      <c r="CC255" s="2" t="e">
        <f t="shared" ca="1" si="128"/>
        <v>#VALUE!</v>
      </c>
    </row>
    <row r="256" spans="1:81" s="10" customFormat="1" ht="25.15" customHeight="1" x14ac:dyDescent="0.2">
      <c r="A256" s="52" t="str">
        <f t="shared" si="129"/>
        <v/>
      </c>
      <c r="B256" s="157" t="e">
        <f t="shared" ca="1" si="99"/>
        <v>#VALUE!</v>
      </c>
      <c r="C256" s="157" t="e">
        <f t="shared" si="100"/>
        <v>#VALUE!</v>
      </c>
      <c r="D256" s="29"/>
      <c r="E256" s="155" t="str">
        <f ca="1">IFERROR(INDIRECT(ADDRESS(MATCH(D256,CatModules!C:C,0),2,1,1,"CatModules")),"")</f>
        <v/>
      </c>
      <c r="F256" s="96"/>
      <c r="G256" s="156" t="str">
        <f ca="1">IFERROR(INDIRECT(ADDRESS(MATCH(CONCATENATE(E256,"-",F256),CatInt!K:K,0),3,1,1,"CatInt")),"")</f>
        <v/>
      </c>
      <c r="H256" s="45" t="str">
        <f>IF(F256="","",VLOOKUP(F256,#REF!,2,FALSE))</f>
        <v/>
      </c>
      <c r="I256" s="29"/>
      <c r="J256" s="155" t="e">
        <f t="shared" si="101"/>
        <v>#VALUE!</v>
      </c>
      <c r="K256" s="155" t="e">
        <f t="shared" si="102"/>
        <v>#VALUE!</v>
      </c>
      <c r="L256" s="153"/>
      <c r="M256" s="53"/>
      <c r="N256" s="175">
        <v>0</v>
      </c>
      <c r="O256" s="147"/>
      <c r="P256" s="175">
        <v>0</v>
      </c>
      <c r="Q256" s="30"/>
      <c r="R256" s="149" t="str">
        <f>IFERROR(VLOOKUP(Q256,Setup!D$16:E$25,2,FALSE),"")</f>
        <v/>
      </c>
      <c r="S256" s="51" t="str">
        <f ca="1">IFERROR(IF(OR(I256="",VLOOKUP(I256,CatCostInp!$E$2:$K$88,7,FALSE)=0),"",VLOOKUP(I256,CatCostInp!$E$2:$K$88,7,FALSE)),"")</f>
        <v/>
      </c>
      <c r="T256" s="159" t="e">
        <f>VLOOKUP(U256,#REF!,2,FALSE)</f>
        <v>#REF!</v>
      </c>
      <c r="U256" s="30"/>
      <c r="V256" s="1" t="str">
        <f ca="1">IF(U256=Setup!$C$10,"Grant",IF('PSM Costs'!U256=Setup!$C$11,"Local",IF('PSM Costs'!U256=Setup!$C$12,"Other","")))</f>
        <v/>
      </c>
      <c r="W256" s="34"/>
      <c r="X256" s="36">
        <v>1</v>
      </c>
      <c r="Y256" s="33"/>
      <c r="Z256" s="36" t="str">
        <f t="shared" si="103"/>
        <v/>
      </c>
      <c r="AA256" s="35"/>
      <c r="AB256" s="32" t="str">
        <f t="shared" si="104"/>
        <v/>
      </c>
      <c r="AC256" s="34"/>
      <c r="AD256" s="32" t="str">
        <f t="shared" si="105"/>
        <v/>
      </c>
      <c r="AE256" s="34"/>
      <c r="AF256" s="36" t="str">
        <f t="shared" si="106"/>
        <v/>
      </c>
      <c r="AG256" s="36" t="str">
        <f t="shared" si="107"/>
        <v/>
      </c>
      <c r="AH256" s="36" t="str">
        <f t="shared" si="108"/>
        <v/>
      </c>
      <c r="AI256" s="55"/>
      <c r="AJ256" s="37"/>
      <c r="AK256" s="36">
        <v>1</v>
      </c>
      <c r="AL256" s="34"/>
      <c r="AM256" s="32" t="str">
        <f t="shared" si="109"/>
        <v/>
      </c>
      <c r="AN256" s="35"/>
      <c r="AO256" s="32" t="str">
        <f t="shared" si="110"/>
        <v/>
      </c>
      <c r="AP256" s="35"/>
      <c r="AQ256" s="32" t="str">
        <f t="shared" si="111"/>
        <v/>
      </c>
      <c r="AR256" s="34"/>
      <c r="AS256" s="36" t="str">
        <f t="shared" si="112"/>
        <v/>
      </c>
      <c r="AT256" s="36" t="str">
        <f t="shared" si="113"/>
        <v/>
      </c>
      <c r="AU256" s="36" t="str">
        <f t="shared" si="114"/>
        <v/>
      </c>
      <c r="AV256" s="55"/>
      <c r="AW256" s="34"/>
      <c r="AX256" s="36">
        <v>1</v>
      </c>
      <c r="AY256" s="34"/>
      <c r="AZ256" s="32" t="str">
        <f t="shared" si="115"/>
        <v/>
      </c>
      <c r="BA256" s="34"/>
      <c r="BB256" s="32" t="str">
        <f t="shared" si="116"/>
        <v/>
      </c>
      <c r="BC256" s="34"/>
      <c r="BD256" s="32" t="str">
        <f t="shared" si="117"/>
        <v/>
      </c>
      <c r="BE256" s="34"/>
      <c r="BF256" s="36" t="str">
        <f t="shared" si="118"/>
        <v/>
      </c>
      <c r="BG256" s="36" t="str">
        <f t="shared" si="119"/>
        <v/>
      </c>
      <c r="BH256" s="36" t="str">
        <f t="shared" si="120"/>
        <v/>
      </c>
      <c r="BI256" s="55"/>
      <c r="BJ256" s="34"/>
      <c r="BK256" s="36">
        <v>1</v>
      </c>
      <c r="BL256" s="34"/>
      <c r="BM256" s="32" t="str">
        <f t="shared" si="121"/>
        <v/>
      </c>
      <c r="BN256" s="34"/>
      <c r="BO256" s="32" t="str">
        <f t="shared" si="122"/>
        <v/>
      </c>
      <c r="BP256" s="34"/>
      <c r="BQ256" s="32" t="str">
        <f t="shared" si="123"/>
        <v/>
      </c>
      <c r="BR256" s="34"/>
      <c r="BS256" s="36" t="str">
        <f t="shared" si="124"/>
        <v/>
      </c>
      <c r="BT256" s="36" t="str">
        <f t="shared" si="125"/>
        <v/>
      </c>
      <c r="BU256" s="36" t="str">
        <f t="shared" si="126"/>
        <v/>
      </c>
      <c r="BV256" s="55"/>
      <c r="BW256" s="36" t="str">
        <f t="shared" si="127"/>
        <v/>
      </c>
      <c r="BX256" s="36" t="str">
        <f t="shared" si="127"/>
        <v/>
      </c>
      <c r="BY256" s="31"/>
      <c r="BZ256" s="38"/>
      <c r="CB256" s="120" t="e">
        <f t="shared" ca="1" si="98"/>
        <v>#VALUE!</v>
      </c>
      <c r="CC256" s="2" t="e">
        <f t="shared" ca="1" si="128"/>
        <v>#VALUE!</v>
      </c>
    </row>
    <row r="257" spans="1:81" s="10" customFormat="1" ht="25.15" customHeight="1" x14ac:dyDescent="0.2">
      <c r="A257" s="52" t="str">
        <f t="shared" si="129"/>
        <v/>
      </c>
      <c r="B257" s="157" t="e">
        <f t="shared" ca="1" si="99"/>
        <v>#VALUE!</v>
      </c>
      <c r="C257" s="157" t="e">
        <f t="shared" si="100"/>
        <v>#VALUE!</v>
      </c>
      <c r="D257" s="29"/>
      <c r="E257" s="155" t="str">
        <f ca="1">IFERROR(INDIRECT(ADDRESS(MATCH(D257,CatModules!C:C,0),2,1,1,"CatModules")),"")</f>
        <v/>
      </c>
      <c r="F257" s="96"/>
      <c r="G257" s="156" t="str">
        <f ca="1">IFERROR(INDIRECT(ADDRESS(MATCH(CONCATENATE(E257,"-",F257),CatInt!K:K,0),3,1,1,"CatInt")),"")</f>
        <v/>
      </c>
      <c r="H257" s="45" t="str">
        <f>IF(F257="","",VLOOKUP(F257,#REF!,2,FALSE))</f>
        <v/>
      </c>
      <c r="I257" s="29"/>
      <c r="J257" s="155" t="e">
        <f t="shared" si="101"/>
        <v>#VALUE!</v>
      </c>
      <c r="K257" s="155" t="e">
        <f t="shared" si="102"/>
        <v>#VALUE!</v>
      </c>
      <c r="L257" s="153"/>
      <c r="M257" s="53"/>
      <c r="N257" s="175">
        <v>0</v>
      </c>
      <c r="O257" s="147"/>
      <c r="P257" s="175">
        <v>0</v>
      </c>
      <c r="Q257" s="30"/>
      <c r="R257" s="149" t="str">
        <f>IFERROR(VLOOKUP(Q257,Setup!D$16:E$25,2,FALSE),"")</f>
        <v/>
      </c>
      <c r="S257" s="51" t="str">
        <f ca="1">IFERROR(IF(OR(I257="",VLOOKUP(I257,CatCostInp!$E$2:$K$88,7,FALSE)=0),"",VLOOKUP(I257,CatCostInp!$E$2:$K$88,7,FALSE)),"")</f>
        <v/>
      </c>
      <c r="T257" s="159" t="e">
        <f>VLOOKUP(U257,#REF!,2,FALSE)</f>
        <v>#REF!</v>
      </c>
      <c r="U257" s="30"/>
      <c r="V257" s="1" t="str">
        <f ca="1">IF(U257=Setup!$C$10,"Grant",IF('PSM Costs'!U257=Setup!$C$11,"Local",IF('PSM Costs'!U257=Setup!$C$12,"Other","")))</f>
        <v/>
      </c>
      <c r="W257" s="34"/>
      <c r="X257" s="36">
        <v>1</v>
      </c>
      <c r="Y257" s="33"/>
      <c r="Z257" s="36" t="str">
        <f t="shared" si="103"/>
        <v/>
      </c>
      <c r="AA257" s="35"/>
      <c r="AB257" s="32" t="str">
        <f t="shared" si="104"/>
        <v/>
      </c>
      <c r="AC257" s="34"/>
      <c r="AD257" s="32" t="str">
        <f t="shared" si="105"/>
        <v/>
      </c>
      <c r="AE257" s="34"/>
      <c r="AF257" s="36" t="str">
        <f t="shared" si="106"/>
        <v/>
      </c>
      <c r="AG257" s="36" t="str">
        <f t="shared" si="107"/>
        <v/>
      </c>
      <c r="AH257" s="36" t="str">
        <f t="shared" si="108"/>
        <v/>
      </c>
      <c r="AI257" s="55"/>
      <c r="AJ257" s="37"/>
      <c r="AK257" s="36">
        <v>1</v>
      </c>
      <c r="AL257" s="34"/>
      <c r="AM257" s="32" t="str">
        <f t="shared" si="109"/>
        <v/>
      </c>
      <c r="AN257" s="35"/>
      <c r="AO257" s="32" t="str">
        <f t="shared" si="110"/>
        <v/>
      </c>
      <c r="AP257" s="35"/>
      <c r="AQ257" s="32" t="str">
        <f t="shared" si="111"/>
        <v/>
      </c>
      <c r="AR257" s="34"/>
      <c r="AS257" s="36" t="str">
        <f t="shared" si="112"/>
        <v/>
      </c>
      <c r="AT257" s="36" t="str">
        <f t="shared" si="113"/>
        <v/>
      </c>
      <c r="AU257" s="36" t="str">
        <f t="shared" si="114"/>
        <v/>
      </c>
      <c r="AV257" s="55"/>
      <c r="AW257" s="34"/>
      <c r="AX257" s="36">
        <v>1</v>
      </c>
      <c r="AY257" s="34"/>
      <c r="AZ257" s="32" t="str">
        <f t="shared" si="115"/>
        <v/>
      </c>
      <c r="BA257" s="34"/>
      <c r="BB257" s="32" t="str">
        <f t="shared" si="116"/>
        <v/>
      </c>
      <c r="BC257" s="34"/>
      <c r="BD257" s="32" t="str">
        <f t="shared" si="117"/>
        <v/>
      </c>
      <c r="BE257" s="34"/>
      <c r="BF257" s="36" t="str">
        <f t="shared" si="118"/>
        <v/>
      </c>
      <c r="BG257" s="36" t="str">
        <f t="shared" si="119"/>
        <v/>
      </c>
      <c r="BH257" s="36" t="str">
        <f t="shared" si="120"/>
        <v/>
      </c>
      <c r="BI257" s="55"/>
      <c r="BJ257" s="34"/>
      <c r="BK257" s="36">
        <v>1</v>
      </c>
      <c r="BL257" s="34"/>
      <c r="BM257" s="32" t="str">
        <f t="shared" si="121"/>
        <v/>
      </c>
      <c r="BN257" s="34"/>
      <c r="BO257" s="32" t="str">
        <f t="shared" si="122"/>
        <v/>
      </c>
      <c r="BP257" s="34"/>
      <c r="BQ257" s="32" t="str">
        <f t="shared" si="123"/>
        <v/>
      </c>
      <c r="BR257" s="34"/>
      <c r="BS257" s="36" t="str">
        <f t="shared" si="124"/>
        <v/>
      </c>
      <c r="BT257" s="36" t="str">
        <f t="shared" si="125"/>
        <v/>
      </c>
      <c r="BU257" s="36" t="str">
        <f t="shared" si="126"/>
        <v/>
      </c>
      <c r="BV257" s="55"/>
      <c r="BW257" s="36" t="str">
        <f t="shared" si="127"/>
        <v/>
      </c>
      <c r="BX257" s="36" t="str">
        <f t="shared" si="127"/>
        <v/>
      </c>
      <c r="BY257" s="31"/>
      <c r="BZ257" s="38"/>
      <c r="CB257" s="120" t="e">
        <f t="shared" ca="1" si="98"/>
        <v>#VALUE!</v>
      </c>
      <c r="CC257" s="2" t="e">
        <f t="shared" ca="1" si="128"/>
        <v>#VALUE!</v>
      </c>
    </row>
    <row r="258" spans="1:81" s="10" customFormat="1" ht="25.15" customHeight="1" x14ac:dyDescent="0.2">
      <c r="A258" s="52" t="str">
        <f t="shared" si="129"/>
        <v/>
      </c>
      <c r="B258" s="157" t="e">
        <f t="shared" ca="1" si="99"/>
        <v>#VALUE!</v>
      </c>
      <c r="C258" s="157" t="e">
        <f t="shared" si="100"/>
        <v>#VALUE!</v>
      </c>
      <c r="D258" s="29"/>
      <c r="E258" s="155" t="str">
        <f ca="1">IFERROR(INDIRECT(ADDRESS(MATCH(D258,CatModules!C:C,0),2,1,1,"CatModules")),"")</f>
        <v/>
      </c>
      <c r="F258" s="96"/>
      <c r="G258" s="156" t="str">
        <f ca="1">IFERROR(INDIRECT(ADDRESS(MATCH(CONCATENATE(E258,"-",F258),CatInt!K:K,0),3,1,1,"CatInt")),"")</f>
        <v/>
      </c>
      <c r="H258" s="45" t="str">
        <f>IF(F258="","",VLOOKUP(F258,#REF!,2,FALSE))</f>
        <v/>
      </c>
      <c r="I258" s="29"/>
      <c r="J258" s="155" t="e">
        <f t="shared" si="101"/>
        <v>#VALUE!</v>
      </c>
      <c r="K258" s="155" t="e">
        <f t="shared" si="102"/>
        <v>#VALUE!</v>
      </c>
      <c r="L258" s="153"/>
      <c r="M258" s="53"/>
      <c r="N258" s="175">
        <v>0</v>
      </c>
      <c r="O258" s="147"/>
      <c r="P258" s="175">
        <v>0</v>
      </c>
      <c r="Q258" s="30"/>
      <c r="R258" s="149" t="str">
        <f>IFERROR(VLOOKUP(Q258,Setup!D$16:E$25,2,FALSE),"")</f>
        <v/>
      </c>
      <c r="S258" s="51" t="str">
        <f ca="1">IFERROR(IF(OR(I258="",VLOOKUP(I258,CatCostInp!$E$2:$K$88,7,FALSE)=0),"",VLOOKUP(I258,CatCostInp!$E$2:$K$88,7,FALSE)),"")</f>
        <v/>
      </c>
      <c r="T258" s="159" t="e">
        <f>VLOOKUP(U258,#REF!,2,FALSE)</f>
        <v>#REF!</v>
      </c>
      <c r="U258" s="30"/>
      <c r="V258" s="1" t="str">
        <f ca="1">IF(U258=Setup!$C$10,"Grant",IF('PSM Costs'!U258=Setup!$C$11,"Local",IF('PSM Costs'!U258=Setup!$C$12,"Other","")))</f>
        <v/>
      </c>
      <c r="W258" s="34"/>
      <c r="X258" s="36">
        <v>1</v>
      </c>
      <c r="Y258" s="33"/>
      <c r="Z258" s="36" t="str">
        <f t="shared" si="103"/>
        <v/>
      </c>
      <c r="AA258" s="35"/>
      <c r="AB258" s="32" t="str">
        <f t="shared" si="104"/>
        <v/>
      </c>
      <c r="AC258" s="34"/>
      <c r="AD258" s="32" t="str">
        <f t="shared" si="105"/>
        <v/>
      </c>
      <c r="AE258" s="34"/>
      <c r="AF258" s="36" t="str">
        <f t="shared" si="106"/>
        <v/>
      </c>
      <c r="AG258" s="36" t="str">
        <f t="shared" si="107"/>
        <v/>
      </c>
      <c r="AH258" s="36" t="str">
        <f t="shared" si="108"/>
        <v/>
      </c>
      <c r="AI258" s="55"/>
      <c r="AJ258" s="37"/>
      <c r="AK258" s="36">
        <v>1</v>
      </c>
      <c r="AL258" s="34"/>
      <c r="AM258" s="32" t="str">
        <f t="shared" si="109"/>
        <v/>
      </c>
      <c r="AN258" s="35"/>
      <c r="AO258" s="32" t="str">
        <f t="shared" si="110"/>
        <v/>
      </c>
      <c r="AP258" s="35"/>
      <c r="AQ258" s="32" t="str">
        <f t="shared" si="111"/>
        <v/>
      </c>
      <c r="AR258" s="34"/>
      <c r="AS258" s="36" t="str">
        <f t="shared" si="112"/>
        <v/>
      </c>
      <c r="AT258" s="36" t="str">
        <f t="shared" si="113"/>
        <v/>
      </c>
      <c r="AU258" s="36" t="str">
        <f t="shared" si="114"/>
        <v/>
      </c>
      <c r="AV258" s="55"/>
      <c r="AW258" s="34"/>
      <c r="AX258" s="36">
        <v>1</v>
      </c>
      <c r="AY258" s="34"/>
      <c r="AZ258" s="32" t="str">
        <f t="shared" si="115"/>
        <v/>
      </c>
      <c r="BA258" s="34"/>
      <c r="BB258" s="32" t="str">
        <f t="shared" si="116"/>
        <v/>
      </c>
      <c r="BC258" s="34"/>
      <c r="BD258" s="32" t="str">
        <f t="shared" si="117"/>
        <v/>
      </c>
      <c r="BE258" s="34"/>
      <c r="BF258" s="36" t="str">
        <f t="shared" si="118"/>
        <v/>
      </c>
      <c r="BG258" s="36" t="str">
        <f t="shared" si="119"/>
        <v/>
      </c>
      <c r="BH258" s="36" t="str">
        <f t="shared" si="120"/>
        <v/>
      </c>
      <c r="BI258" s="55"/>
      <c r="BJ258" s="34"/>
      <c r="BK258" s="36">
        <v>1</v>
      </c>
      <c r="BL258" s="34"/>
      <c r="BM258" s="32" t="str">
        <f t="shared" si="121"/>
        <v/>
      </c>
      <c r="BN258" s="34"/>
      <c r="BO258" s="32" t="str">
        <f t="shared" si="122"/>
        <v/>
      </c>
      <c r="BP258" s="34"/>
      <c r="BQ258" s="32" t="str">
        <f t="shared" si="123"/>
        <v/>
      </c>
      <c r="BR258" s="34"/>
      <c r="BS258" s="36" t="str">
        <f t="shared" si="124"/>
        <v/>
      </c>
      <c r="BT258" s="36" t="str">
        <f t="shared" si="125"/>
        <v/>
      </c>
      <c r="BU258" s="36" t="str">
        <f t="shared" si="126"/>
        <v/>
      </c>
      <c r="BV258" s="55"/>
      <c r="BW258" s="36" t="str">
        <f t="shared" si="127"/>
        <v/>
      </c>
      <c r="BX258" s="36" t="str">
        <f t="shared" si="127"/>
        <v/>
      </c>
      <c r="BY258" s="31"/>
      <c r="BZ258" s="38"/>
      <c r="CB258" s="120" t="e">
        <f t="shared" ref="CB258:CB321" ca="1" si="130">IF(OR(B258="--",IFERROR(MATCH(B258,OFFSET(B$1,0,0,ROW()-1,1),0),1)&lt;&gt;1),"",1)</f>
        <v>#VALUE!</v>
      </c>
      <c r="CC258" s="2" t="e">
        <f t="shared" ca="1" si="128"/>
        <v>#VALUE!</v>
      </c>
    </row>
    <row r="259" spans="1:81" s="10" customFormat="1" ht="25.15" customHeight="1" x14ac:dyDescent="0.2">
      <c r="A259" s="52" t="str">
        <f t="shared" si="129"/>
        <v/>
      </c>
      <c r="B259" s="157" t="e">
        <f t="shared" ref="B259:B322" ca="1" si="131">CONCATENATE(E259,"-",G259,"--",K259,"---",R259)</f>
        <v>#VALUE!</v>
      </c>
      <c r="C259" s="157" t="e">
        <f t="shared" ref="C259:C322" si="132">CONCATENATE(K259,"--",N259,"---",P259)</f>
        <v>#VALUE!</v>
      </c>
      <c r="D259" s="29"/>
      <c r="E259" s="155" t="str">
        <f ca="1">IFERROR(INDIRECT(ADDRESS(MATCH(D259,CatModules!C:C,0),2,1,1,"CatModules")),"")</f>
        <v/>
      </c>
      <c r="F259" s="96"/>
      <c r="G259" s="156" t="str">
        <f ca="1">IFERROR(INDIRECT(ADDRESS(MATCH(CONCATENATE(E259,"-",F259),CatInt!K:K,0),3,1,1,"CatInt")),"")</f>
        <v/>
      </c>
      <c r="H259" s="45" t="str">
        <f>IF(F259="","",VLOOKUP(F259,#REF!,2,FALSE))</f>
        <v/>
      </c>
      <c r="I259" s="29"/>
      <c r="J259" s="155" t="e">
        <f t="shared" ref="J259:J322" si="133">LEFT(I259,FIND(".",I259,1)-1)</f>
        <v>#VALUE!</v>
      </c>
      <c r="K259" s="155" t="e">
        <f t="shared" ref="K259:K322" si="134">LEFT(I259,FIND(".",I259,1)+1)</f>
        <v>#VALUE!</v>
      </c>
      <c r="L259" s="153"/>
      <c r="M259" s="53"/>
      <c r="N259" s="175">
        <v>0</v>
      </c>
      <c r="O259" s="147"/>
      <c r="P259" s="175">
        <v>0</v>
      </c>
      <c r="Q259" s="30"/>
      <c r="R259" s="149" t="str">
        <f>IFERROR(VLOOKUP(Q259,Setup!D$16:E$25,2,FALSE),"")</f>
        <v/>
      </c>
      <c r="S259" s="51" t="str">
        <f ca="1">IFERROR(IF(OR(I259="",VLOOKUP(I259,CatCostInp!$E$2:$K$88,7,FALSE)=0),"",VLOOKUP(I259,CatCostInp!$E$2:$K$88,7,FALSE)),"")</f>
        <v/>
      </c>
      <c r="T259" s="159" t="e">
        <f>VLOOKUP(U259,#REF!,2,FALSE)</f>
        <v>#REF!</v>
      </c>
      <c r="U259" s="30"/>
      <c r="V259" s="1" t="str">
        <f ca="1">IF(U259=Setup!$C$10,"Grant",IF('PSM Costs'!U259=Setup!$C$11,"Local",IF('PSM Costs'!U259=Setup!$C$12,"Other","")))</f>
        <v/>
      </c>
      <c r="W259" s="34"/>
      <c r="X259" s="36">
        <v>1</v>
      </c>
      <c r="Y259" s="33"/>
      <c r="Z259" s="36" t="str">
        <f t="shared" ref="Z259:Z322" si="135">IFERROR(IF(AND(NOT(Y259=""),NOT(X259="")),Y259*X259,""),"")</f>
        <v/>
      </c>
      <c r="AA259" s="35"/>
      <c r="AB259" s="32" t="str">
        <f t="shared" ref="AB259:AB322" si="136">IFERROR(IF(AND(NOT(AA259=""),NOT(X259="")),AA259*X259,""),"")</f>
        <v/>
      </c>
      <c r="AC259" s="34"/>
      <c r="AD259" s="32" t="str">
        <f t="shared" ref="AD259:AD322" si="137">IFERROR(IF(AND(NOT(AC259=""),NOT(X259="")),AC259*X259,""),"")</f>
        <v/>
      </c>
      <c r="AE259" s="34"/>
      <c r="AF259" s="36" t="str">
        <f t="shared" ref="AF259:AF322" si="138">IFERROR(IF(AND(NOT(AE259=""),NOT(X259="")),AE259*X259,""),"")</f>
        <v/>
      </c>
      <c r="AG259" s="36" t="str">
        <f t="shared" ref="AG259:AG322" si="139">IFERROR(IF(OR(NOT(Y259=""),NOT(AE259=""),NOT(AA259=""),NOT(AC259="")),Y259+AE259+AA259+AC259,""),"")</f>
        <v/>
      </c>
      <c r="AH259" s="36" t="str">
        <f t="shared" ref="AH259:AH322" si="140">IF(SUM(Z259,AB259,AD259,AF259)&gt;0,SUM(Z259,AB259,AD259,AF259),"")</f>
        <v/>
      </c>
      <c r="AI259" s="55"/>
      <c r="AJ259" s="37"/>
      <c r="AK259" s="36">
        <v>1</v>
      </c>
      <c r="AL259" s="34"/>
      <c r="AM259" s="32" t="str">
        <f t="shared" ref="AM259:AM322" si="141">IFERROR(IF(AND(NOT(AL259=""),NOT(AK259="")),AL259*$AK259,""),"")</f>
        <v/>
      </c>
      <c r="AN259" s="35"/>
      <c r="AO259" s="32" t="str">
        <f t="shared" ref="AO259:AO322" si="142">IFERROR(IF(AND(NOT(AN259=""),NOT(AK259="")),AN259*$AK259,""),"")</f>
        <v/>
      </c>
      <c r="AP259" s="35"/>
      <c r="AQ259" s="32" t="str">
        <f t="shared" ref="AQ259:AQ322" si="143">IFERROR(IF(AND(NOT(AP259=""),NOT(AK259="")),AP259*$AK259,""),"")</f>
        <v/>
      </c>
      <c r="AR259" s="34"/>
      <c r="AS259" s="36" t="str">
        <f t="shared" ref="AS259:AS322" si="144">IFERROR(IF(AND(NOT(AR259=""),NOT(AK259="")),AR259*$AK259,""),"")</f>
        <v/>
      </c>
      <c r="AT259" s="36" t="str">
        <f t="shared" ref="AT259:AT322" si="145">IFERROR(IF(OR(NOT(AL259=""),NOT(AR259=""),NOT(AN259=""),NOT(AP259="")),AL259+AR259+AN259+AP259,""),"")</f>
        <v/>
      </c>
      <c r="AU259" s="36" t="str">
        <f t="shared" ref="AU259:AU322" si="146">IF(SUM(AM259,AS259,AO259,AQ259)&gt;0,SUM(AM259,AS259,AO259,AQ259),"")</f>
        <v/>
      </c>
      <c r="AV259" s="55"/>
      <c r="AW259" s="34"/>
      <c r="AX259" s="36">
        <v>1</v>
      </c>
      <c r="AY259" s="34"/>
      <c r="AZ259" s="32" t="str">
        <f t="shared" ref="AZ259:AZ322" si="147">IFERROR(IF(AND(NOT(AY259=""),NOT(AX259="")),AY259*$AX259,""),"")</f>
        <v/>
      </c>
      <c r="BA259" s="34"/>
      <c r="BB259" s="32" t="str">
        <f t="shared" ref="BB259:BB322" si="148">IFERROR(IF(AND(NOT(BA259=""),NOT(AX259="")),BA259*$AX259,""),"")</f>
        <v/>
      </c>
      <c r="BC259" s="34"/>
      <c r="BD259" s="32" t="str">
        <f t="shared" ref="BD259:BD322" si="149">IFERROR(IF(AND(NOT(BC259=""),NOT(AX259="")),BC259*$AX259,""),"")</f>
        <v/>
      </c>
      <c r="BE259" s="34"/>
      <c r="BF259" s="36" t="str">
        <f t="shared" ref="BF259:BF322" si="150">IFERROR(IF(AND(NOT(BE259=""),NOT(AX259="")),BE259*$AX259,""),"")</f>
        <v/>
      </c>
      <c r="BG259" s="36" t="str">
        <f t="shared" ref="BG259:BG322" si="151">IFERROR(IF(OR(NOT(AY259=""),NOT(BE259=""),NOT(BA259=""),NOT(BC259="")),AY259+BE259+BA259+BC259,""),"")</f>
        <v/>
      </c>
      <c r="BH259" s="36" t="str">
        <f t="shared" ref="BH259:BH322" si="152">IF(SUM(AZ259,BF259,BB259,BD259)&gt;0,SUM(AZ259,BF259,BB259,BD259),"")</f>
        <v/>
      </c>
      <c r="BI259" s="55"/>
      <c r="BJ259" s="34"/>
      <c r="BK259" s="36">
        <v>1</v>
      </c>
      <c r="BL259" s="34"/>
      <c r="BM259" s="32" t="str">
        <f t="shared" ref="BM259:BM322" si="153">IFERROR(IF(AND(NOT(BL259=""),NOT(BK259="")),BL259*$BK259,""),"")</f>
        <v/>
      </c>
      <c r="BN259" s="34"/>
      <c r="BO259" s="32" t="str">
        <f t="shared" ref="BO259:BO322" si="154">IFERROR(IF(AND(NOT(BN259=""),NOT(BK259="")),BN259*$BK259,""),"")</f>
        <v/>
      </c>
      <c r="BP259" s="34"/>
      <c r="BQ259" s="32" t="str">
        <f t="shared" ref="BQ259:BQ322" si="155">IFERROR(IF(AND(NOT(BP259=""),NOT(BK259="")),BP259*$BK259,""),"")</f>
        <v/>
      </c>
      <c r="BR259" s="34"/>
      <c r="BS259" s="36" t="str">
        <f t="shared" ref="BS259:BS322" si="156">IFERROR(IF(AND(NOT(BR259=""),NOT(BK259="")),BR259*$BK259,""),"")</f>
        <v/>
      </c>
      <c r="BT259" s="36" t="str">
        <f t="shared" ref="BT259:BT322" si="157">IFERROR(IF(OR(NOT(BL259=""),NOT(BR259=""),NOT(BN259=""),NOT(BP259="")),BL259+BR259+BN259+BP259,""),"")</f>
        <v/>
      </c>
      <c r="BU259" s="36" t="str">
        <f t="shared" ref="BU259:BU322" si="158">IF(SUM(BM259,BS259,BO259,BQ259)&gt;0,SUM(BM259,BS259,BO259,BQ259),"")</f>
        <v/>
      </c>
      <c r="BV259" s="55"/>
      <c r="BW259" s="36" t="str">
        <f t="shared" ref="BW259:BX322" si="159">IF(SUM(AG259,AT259,BG259,BT259)&gt;0,SUM(AG259,AT259,BG259,BT259),"")</f>
        <v/>
      </c>
      <c r="BX259" s="36" t="str">
        <f t="shared" si="159"/>
        <v/>
      </c>
      <c r="BY259" s="31"/>
      <c r="BZ259" s="38"/>
      <c r="CB259" s="120" t="e">
        <f t="shared" ca="1" si="130"/>
        <v>#VALUE!</v>
      </c>
      <c r="CC259" s="2" t="e">
        <f t="shared" ref="CC259:CC322" ca="1" si="160">IF(OR(C259="--",IFERROR(MATCH(C259,OFFSET(C$1,0,0,ROW()-1,1),0),1)&lt;&gt;1),"",1)</f>
        <v>#VALUE!</v>
      </c>
    </row>
    <row r="260" spans="1:81" s="10" customFormat="1" ht="25.15" customHeight="1" x14ac:dyDescent="0.2">
      <c r="A260" s="52" t="str">
        <f t="shared" ref="A260:A323" si="161">IFERROR(IF(D260&lt;&gt;"",A259+1,""),"")</f>
        <v/>
      </c>
      <c r="B260" s="157" t="e">
        <f t="shared" ca="1" si="131"/>
        <v>#VALUE!</v>
      </c>
      <c r="C260" s="157" t="e">
        <f t="shared" si="132"/>
        <v>#VALUE!</v>
      </c>
      <c r="D260" s="29"/>
      <c r="E260" s="155" t="str">
        <f ca="1">IFERROR(INDIRECT(ADDRESS(MATCH(D260,CatModules!C:C,0),2,1,1,"CatModules")),"")</f>
        <v/>
      </c>
      <c r="F260" s="96"/>
      <c r="G260" s="156" t="str">
        <f ca="1">IFERROR(INDIRECT(ADDRESS(MATCH(CONCATENATE(E260,"-",F260),CatInt!K:K,0),3,1,1,"CatInt")),"")</f>
        <v/>
      </c>
      <c r="H260" s="45" t="str">
        <f>IF(F260="","",VLOOKUP(F260,#REF!,2,FALSE))</f>
        <v/>
      </c>
      <c r="I260" s="29"/>
      <c r="J260" s="155" t="e">
        <f t="shared" si="133"/>
        <v>#VALUE!</v>
      </c>
      <c r="K260" s="155" t="e">
        <f t="shared" si="134"/>
        <v>#VALUE!</v>
      </c>
      <c r="L260" s="153"/>
      <c r="M260" s="53"/>
      <c r="N260" s="175">
        <v>0</v>
      </c>
      <c r="O260" s="147"/>
      <c r="P260" s="175">
        <v>0</v>
      </c>
      <c r="Q260" s="30"/>
      <c r="R260" s="149" t="str">
        <f>IFERROR(VLOOKUP(Q260,Setup!D$16:E$25,2,FALSE),"")</f>
        <v/>
      </c>
      <c r="S260" s="51" t="str">
        <f ca="1">IFERROR(IF(OR(I260="",VLOOKUP(I260,CatCostInp!$E$2:$K$88,7,FALSE)=0),"",VLOOKUP(I260,CatCostInp!$E$2:$K$88,7,FALSE)),"")</f>
        <v/>
      </c>
      <c r="T260" s="159" t="e">
        <f>VLOOKUP(U260,#REF!,2,FALSE)</f>
        <v>#REF!</v>
      </c>
      <c r="U260" s="30"/>
      <c r="V260" s="1" t="str">
        <f ca="1">IF(U260=Setup!$C$10,"Grant",IF('PSM Costs'!U260=Setup!$C$11,"Local",IF('PSM Costs'!U260=Setup!$C$12,"Other","")))</f>
        <v/>
      </c>
      <c r="W260" s="34"/>
      <c r="X260" s="36">
        <v>1</v>
      </c>
      <c r="Y260" s="33"/>
      <c r="Z260" s="36" t="str">
        <f t="shared" si="135"/>
        <v/>
      </c>
      <c r="AA260" s="35"/>
      <c r="AB260" s="32" t="str">
        <f t="shared" si="136"/>
        <v/>
      </c>
      <c r="AC260" s="34"/>
      <c r="AD260" s="32" t="str">
        <f t="shared" si="137"/>
        <v/>
      </c>
      <c r="AE260" s="34"/>
      <c r="AF260" s="36" t="str">
        <f t="shared" si="138"/>
        <v/>
      </c>
      <c r="AG260" s="36" t="str">
        <f t="shared" si="139"/>
        <v/>
      </c>
      <c r="AH260" s="36" t="str">
        <f t="shared" si="140"/>
        <v/>
      </c>
      <c r="AI260" s="55"/>
      <c r="AJ260" s="37"/>
      <c r="AK260" s="36">
        <v>1</v>
      </c>
      <c r="AL260" s="34"/>
      <c r="AM260" s="32" t="str">
        <f t="shared" si="141"/>
        <v/>
      </c>
      <c r="AN260" s="35"/>
      <c r="AO260" s="32" t="str">
        <f t="shared" si="142"/>
        <v/>
      </c>
      <c r="AP260" s="35"/>
      <c r="AQ260" s="32" t="str">
        <f t="shared" si="143"/>
        <v/>
      </c>
      <c r="AR260" s="34"/>
      <c r="AS260" s="36" t="str">
        <f t="shared" si="144"/>
        <v/>
      </c>
      <c r="AT260" s="36" t="str">
        <f t="shared" si="145"/>
        <v/>
      </c>
      <c r="AU260" s="36" t="str">
        <f t="shared" si="146"/>
        <v/>
      </c>
      <c r="AV260" s="55"/>
      <c r="AW260" s="34"/>
      <c r="AX260" s="36">
        <v>1</v>
      </c>
      <c r="AY260" s="34"/>
      <c r="AZ260" s="32" t="str">
        <f t="shared" si="147"/>
        <v/>
      </c>
      <c r="BA260" s="34"/>
      <c r="BB260" s="32" t="str">
        <f t="shared" si="148"/>
        <v/>
      </c>
      <c r="BC260" s="34"/>
      <c r="BD260" s="32" t="str">
        <f t="shared" si="149"/>
        <v/>
      </c>
      <c r="BE260" s="34"/>
      <c r="BF260" s="36" t="str">
        <f t="shared" si="150"/>
        <v/>
      </c>
      <c r="BG260" s="36" t="str">
        <f t="shared" si="151"/>
        <v/>
      </c>
      <c r="BH260" s="36" t="str">
        <f t="shared" si="152"/>
        <v/>
      </c>
      <c r="BI260" s="55"/>
      <c r="BJ260" s="34"/>
      <c r="BK260" s="36">
        <v>1</v>
      </c>
      <c r="BL260" s="34"/>
      <c r="BM260" s="32" t="str">
        <f t="shared" si="153"/>
        <v/>
      </c>
      <c r="BN260" s="34"/>
      <c r="BO260" s="32" t="str">
        <f t="shared" si="154"/>
        <v/>
      </c>
      <c r="BP260" s="34"/>
      <c r="BQ260" s="32" t="str">
        <f t="shared" si="155"/>
        <v/>
      </c>
      <c r="BR260" s="34"/>
      <c r="BS260" s="36" t="str">
        <f t="shared" si="156"/>
        <v/>
      </c>
      <c r="BT260" s="36" t="str">
        <f t="shared" si="157"/>
        <v/>
      </c>
      <c r="BU260" s="36" t="str">
        <f t="shared" si="158"/>
        <v/>
      </c>
      <c r="BV260" s="55"/>
      <c r="BW260" s="36" t="str">
        <f t="shared" si="159"/>
        <v/>
      </c>
      <c r="BX260" s="36" t="str">
        <f t="shared" si="159"/>
        <v/>
      </c>
      <c r="BY260" s="31"/>
      <c r="BZ260" s="38"/>
      <c r="CB260" s="120" t="e">
        <f t="shared" ca="1" si="130"/>
        <v>#VALUE!</v>
      </c>
      <c r="CC260" s="2" t="e">
        <f t="shared" ca="1" si="160"/>
        <v>#VALUE!</v>
      </c>
    </row>
    <row r="261" spans="1:81" s="10" customFormat="1" ht="25.15" customHeight="1" x14ac:dyDescent="0.2">
      <c r="A261" s="52" t="str">
        <f t="shared" si="161"/>
        <v/>
      </c>
      <c r="B261" s="157" t="e">
        <f t="shared" ca="1" si="131"/>
        <v>#VALUE!</v>
      </c>
      <c r="C261" s="157" t="e">
        <f t="shared" si="132"/>
        <v>#VALUE!</v>
      </c>
      <c r="D261" s="29"/>
      <c r="E261" s="155" t="str">
        <f ca="1">IFERROR(INDIRECT(ADDRESS(MATCH(D261,CatModules!C:C,0),2,1,1,"CatModules")),"")</f>
        <v/>
      </c>
      <c r="F261" s="96"/>
      <c r="G261" s="156" t="str">
        <f ca="1">IFERROR(INDIRECT(ADDRESS(MATCH(CONCATENATE(E261,"-",F261),CatInt!K:K,0),3,1,1,"CatInt")),"")</f>
        <v/>
      </c>
      <c r="H261" s="45" t="str">
        <f>IF(F261="","",VLOOKUP(F261,#REF!,2,FALSE))</f>
        <v/>
      </c>
      <c r="I261" s="29"/>
      <c r="J261" s="155" t="e">
        <f t="shared" si="133"/>
        <v>#VALUE!</v>
      </c>
      <c r="K261" s="155" t="e">
        <f t="shared" si="134"/>
        <v>#VALUE!</v>
      </c>
      <c r="L261" s="153"/>
      <c r="M261" s="53"/>
      <c r="N261" s="175">
        <v>0</v>
      </c>
      <c r="O261" s="147"/>
      <c r="P261" s="175">
        <v>0</v>
      </c>
      <c r="Q261" s="30"/>
      <c r="R261" s="149" t="str">
        <f>IFERROR(VLOOKUP(Q261,Setup!D$16:E$25,2,FALSE),"")</f>
        <v/>
      </c>
      <c r="S261" s="51" t="str">
        <f ca="1">IFERROR(IF(OR(I261="",VLOOKUP(I261,CatCostInp!$E$2:$K$88,7,FALSE)=0),"",VLOOKUP(I261,CatCostInp!$E$2:$K$88,7,FALSE)),"")</f>
        <v/>
      </c>
      <c r="T261" s="159" t="e">
        <f>VLOOKUP(U261,#REF!,2,FALSE)</f>
        <v>#REF!</v>
      </c>
      <c r="U261" s="30"/>
      <c r="V261" s="1" t="str">
        <f ca="1">IF(U261=Setup!$C$10,"Grant",IF('PSM Costs'!U261=Setup!$C$11,"Local",IF('PSM Costs'!U261=Setup!$C$12,"Other","")))</f>
        <v/>
      </c>
      <c r="W261" s="34"/>
      <c r="X261" s="36">
        <v>1</v>
      </c>
      <c r="Y261" s="33"/>
      <c r="Z261" s="36" t="str">
        <f t="shared" si="135"/>
        <v/>
      </c>
      <c r="AA261" s="35"/>
      <c r="AB261" s="32" t="str">
        <f t="shared" si="136"/>
        <v/>
      </c>
      <c r="AC261" s="34"/>
      <c r="AD261" s="32" t="str">
        <f t="shared" si="137"/>
        <v/>
      </c>
      <c r="AE261" s="34"/>
      <c r="AF261" s="36" t="str">
        <f t="shared" si="138"/>
        <v/>
      </c>
      <c r="AG261" s="36" t="str">
        <f t="shared" si="139"/>
        <v/>
      </c>
      <c r="AH261" s="36" t="str">
        <f t="shared" si="140"/>
        <v/>
      </c>
      <c r="AI261" s="55"/>
      <c r="AJ261" s="37"/>
      <c r="AK261" s="36">
        <v>1</v>
      </c>
      <c r="AL261" s="34"/>
      <c r="AM261" s="32" t="str">
        <f t="shared" si="141"/>
        <v/>
      </c>
      <c r="AN261" s="35"/>
      <c r="AO261" s="32" t="str">
        <f t="shared" si="142"/>
        <v/>
      </c>
      <c r="AP261" s="35"/>
      <c r="AQ261" s="32" t="str">
        <f t="shared" si="143"/>
        <v/>
      </c>
      <c r="AR261" s="34"/>
      <c r="AS261" s="36" t="str">
        <f t="shared" si="144"/>
        <v/>
      </c>
      <c r="AT261" s="36" t="str">
        <f t="shared" si="145"/>
        <v/>
      </c>
      <c r="AU261" s="36" t="str">
        <f t="shared" si="146"/>
        <v/>
      </c>
      <c r="AV261" s="55"/>
      <c r="AW261" s="34"/>
      <c r="AX261" s="36">
        <v>1</v>
      </c>
      <c r="AY261" s="34"/>
      <c r="AZ261" s="32" t="str">
        <f t="shared" si="147"/>
        <v/>
      </c>
      <c r="BA261" s="34"/>
      <c r="BB261" s="32" t="str">
        <f t="shared" si="148"/>
        <v/>
      </c>
      <c r="BC261" s="34"/>
      <c r="BD261" s="32" t="str">
        <f t="shared" si="149"/>
        <v/>
      </c>
      <c r="BE261" s="34"/>
      <c r="BF261" s="36" t="str">
        <f t="shared" si="150"/>
        <v/>
      </c>
      <c r="BG261" s="36" t="str">
        <f t="shared" si="151"/>
        <v/>
      </c>
      <c r="BH261" s="36" t="str">
        <f t="shared" si="152"/>
        <v/>
      </c>
      <c r="BI261" s="55"/>
      <c r="BJ261" s="34"/>
      <c r="BK261" s="36">
        <v>1</v>
      </c>
      <c r="BL261" s="34"/>
      <c r="BM261" s="32" t="str">
        <f t="shared" si="153"/>
        <v/>
      </c>
      <c r="BN261" s="34"/>
      <c r="BO261" s="32" t="str">
        <f t="shared" si="154"/>
        <v/>
      </c>
      <c r="BP261" s="34"/>
      <c r="BQ261" s="32" t="str">
        <f t="shared" si="155"/>
        <v/>
      </c>
      <c r="BR261" s="34"/>
      <c r="BS261" s="36" t="str">
        <f t="shared" si="156"/>
        <v/>
      </c>
      <c r="BT261" s="36" t="str">
        <f t="shared" si="157"/>
        <v/>
      </c>
      <c r="BU261" s="36" t="str">
        <f t="shared" si="158"/>
        <v/>
      </c>
      <c r="BV261" s="55"/>
      <c r="BW261" s="36" t="str">
        <f t="shared" si="159"/>
        <v/>
      </c>
      <c r="BX261" s="36" t="str">
        <f t="shared" si="159"/>
        <v/>
      </c>
      <c r="BY261" s="31"/>
      <c r="BZ261" s="38"/>
      <c r="CB261" s="120" t="e">
        <f t="shared" ca="1" si="130"/>
        <v>#VALUE!</v>
      </c>
      <c r="CC261" s="2" t="e">
        <f t="shared" ca="1" si="160"/>
        <v>#VALUE!</v>
      </c>
    </row>
    <row r="262" spans="1:81" s="10" customFormat="1" ht="25.15" customHeight="1" x14ac:dyDescent="0.2">
      <c r="A262" s="52" t="str">
        <f t="shared" si="161"/>
        <v/>
      </c>
      <c r="B262" s="157" t="e">
        <f t="shared" ca="1" si="131"/>
        <v>#VALUE!</v>
      </c>
      <c r="C262" s="157" t="e">
        <f t="shared" si="132"/>
        <v>#VALUE!</v>
      </c>
      <c r="D262" s="29"/>
      <c r="E262" s="155" t="str">
        <f ca="1">IFERROR(INDIRECT(ADDRESS(MATCH(D262,CatModules!C:C,0),2,1,1,"CatModules")),"")</f>
        <v/>
      </c>
      <c r="F262" s="96"/>
      <c r="G262" s="156" t="str">
        <f ca="1">IFERROR(INDIRECT(ADDRESS(MATCH(CONCATENATE(E262,"-",F262),CatInt!K:K,0),3,1,1,"CatInt")),"")</f>
        <v/>
      </c>
      <c r="H262" s="45" t="str">
        <f>IF(F262="","",VLOOKUP(F262,#REF!,2,FALSE))</f>
        <v/>
      </c>
      <c r="I262" s="29"/>
      <c r="J262" s="155" t="e">
        <f t="shared" si="133"/>
        <v>#VALUE!</v>
      </c>
      <c r="K262" s="155" t="e">
        <f t="shared" si="134"/>
        <v>#VALUE!</v>
      </c>
      <c r="L262" s="153"/>
      <c r="M262" s="53"/>
      <c r="N262" s="175">
        <v>0</v>
      </c>
      <c r="O262" s="147"/>
      <c r="P262" s="175">
        <v>0</v>
      </c>
      <c r="Q262" s="30"/>
      <c r="R262" s="149" t="str">
        <f>IFERROR(VLOOKUP(Q262,Setup!D$16:E$25,2,FALSE),"")</f>
        <v/>
      </c>
      <c r="S262" s="51" t="str">
        <f ca="1">IFERROR(IF(OR(I262="",VLOOKUP(I262,CatCostInp!$E$2:$K$88,7,FALSE)=0),"",VLOOKUP(I262,CatCostInp!$E$2:$K$88,7,FALSE)),"")</f>
        <v/>
      </c>
      <c r="T262" s="159" t="e">
        <f>VLOOKUP(U262,#REF!,2,FALSE)</f>
        <v>#REF!</v>
      </c>
      <c r="U262" s="30"/>
      <c r="V262" s="1" t="str">
        <f ca="1">IF(U262=Setup!$C$10,"Grant",IF('PSM Costs'!U262=Setup!$C$11,"Local",IF('PSM Costs'!U262=Setup!$C$12,"Other","")))</f>
        <v/>
      </c>
      <c r="W262" s="34"/>
      <c r="X262" s="36">
        <v>1</v>
      </c>
      <c r="Y262" s="33"/>
      <c r="Z262" s="36" t="str">
        <f t="shared" si="135"/>
        <v/>
      </c>
      <c r="AA262" s="35"/>
      <c r="AB262" s="32" t="str">
        <f t="shared" si="136"/>
        <v/>
      </c>
      <c r="AC262" s="34"/>
      <c r="AD262" s="32" t="str">
        <f t="shared" si="137"/>
        <v/>
      </c>
      <c r="AE262" s="34"/>
      <c r="AF262" s="36" t="str">
        <f t="shared" si="138"/>
        <v/>
      </c>
      <c r="AG262" s="36" t="str">
        <f t="shared" si="139"/>
        <v/>
      </c>
      <c r="AH262" s="36" t="str">
        <f t="shared" si="140"/>
        <v/>
      </c>
      <c r="AI262" s="55"/>
      <c r="AJ262" s="37"/>
      <c r="AK262" s="36">
        <v>1</v>
      </c>
      <c r="AL262" s="34"/>
      <c r="AM262" s="32" t="str">
        <f t="shared" si="141"/>
        <v/>
      </c>
      <c r="AN262" s="35"/>
      <c r="AO262" s="32" t="str">
        <f t="shared" si="142"/>
        <v/>
      </c>
      <c r="AP262" s="35"/>
      <c r="AQ262" s="32" t="str">
        <f t="shared" si="143"/>
        <v/>
      </c>
      <c r="AR262" s="34"/>
      <c r="AS262" s="36" t="str">
        <f t="shared" si="144"/>
        <v/>
      </c>
      <c r="AT262" s="36" t="str">
        <f t="shared" si="145"/>
        <v/>
      </c>
      <c r="AU262" s="36" t="str">
        <f t="shared" si="146"/>
        <v/>
      </c>
      <c r="AV262" s="55"/>
      <c r="AW262" s="34"/>
      <c r="AX262" s="36">
        <v>1</v>
      </c>
      <c r="AY262" s="34"/>
      <c r="AZ262" s="32" t="str">
        <f t="shared" si="147"/>
        <v/>
      </c>
      <c r="BA262" s="34"/>
      <c r="BB262" s="32" t="str">
        <f t="shared" si="148"/>
        <v/>
      </c>
      <c r="BC262" s="34"/>
      <c r="BD262" s="32" t="str">
        <f t="shared" si="149"/>
        <v/>
      </c>
      <c r="BE262" s="34"/>
      <c r="BF262" s="36" t="str">
        <f t="shared" si="150"/>
        <v/>
      </c>
      <c r="BG262" s="36" t="str">
        <f t="shared" si="151"/>
        <v/>
      </c>
      <c r="BH262" s="36" t="str">
        <f t="shared" si="152"/>
        <v/>
      </c>
      <c r="BI262" s="55"/>
      <c r="BJ262" s="34"/>
      <c r="BK262" s="36">
        <v>1</v>
      </c>
      <c r="BL262" s="34"/>
      <c r="BM262" s="32" t="str">
        <f t="shared" si="153"/>
        <v/>
      </c>
      <c r="BN262" s="34"/>
      <c r="BO262" s="32" t="str">
        <f t="shared" si="154"/>
        <v/>
      </c>
      <c r="BP262" s="34"/>
      <c r="BQ262" s="32" t="str">
        <f t="shared" si="155"/>
        <v/>
      </c>
      <c r="BR262" s="34"/>
      <c r="BS262" s="36" t="str">
        <f t="shared" si="156"/>
        <v/>
      </c>
      <c r="BT262" s="36" t="str">
        <f t="shared" si="157"/>
        <v/>
      </c>
      <c r="BU262" s="36" t="str">
        <f t="shared" si="158"/>
        <v/>
      </c>
      <c r="BV262" s="55"/>
      <c r="BW262" s="36" t="str">
        <f t="shared" si="159"/>
        <v/>
      </c>
      <c r="BX262" s="36" t="str">
        <f t="shared" si="159"/>
        <v/>
      </c>
      <c r="BY262" s="31"/>
      <c r="BZ262" s="38"/>
      <c r="CB262" s="120" t="e">
        <f t="shared" ca="1" si="130"/>
        <v>#VALUE!</v>
      </c>
      <c r="CC262" s="2" t="e">
        <f t="shared" ca="1" si="160"/>
        <v>#VALUE!</v>
      </c>
    </row>
    <row r="263" spans="1:81" s="10" customFormat="1" ht="25.15" customHeight="1" x14ac:dyDescent="0.2">
      <c r="A263" s="52" t="str">
        <f t="shared" si="161"/>
        <v/>
      </c>
      <c r="B263" s="157" t="e">
        <f t="shared" ca="1" si="131"/>
        <v>#VALUE!</v>
      </c>
      <c r="C263" s="157" t="e">
        <f t="shared" si="132"/>
        <v>#VALUE!</v>
      </c>
      <c r="D263" s="29"/>
      <c r="E263" s="155" t="str">
        <f ca="1">IFERROR(INDIRECT(ADDRESS(MATCH(D263,CatModules!C:C,0),2,1,1,"CatModules")),"")</f>
        <v/>
      </c>
      <c r="F263" s="96"/>
      <c r="G263" s="156" t="str">
        <f ca="1">IFERROR(INDIRECT(ADDRESS(MATCH(CONCATENATE(E263,"-",F263),CatInt!K:K,0),3,1,1,"CatInt")),"")</f>
        <v/>
      </c>
      <c r="H263" s="45" t="str">
        <f>IF(F263="","",VLOOKUP(F263,#REF!,2,FALSE))</f>
        <v/>
      </c>
      <c r="I263" s="29"/>
      <c r="J263" s="155" t="e">
        <f t="shared" si="133"/>
        <v>#VALUE!</v>
      </c>
      <c r="K263" s="155" t="e">
        <f t="shared" si="134"/>
        <v>#VALUE!</v>
      </c>
      <c r="L263" s="153"/>
      <c r="M263" s="53"/>
      <c r="N263" s="175">
        <v>0</v>
      </c>
      <c r="O263" s="147"/>
      <c r="P263" s="175">
        <v>0</v>
      </c>
      <c r="Q263" s="30"/>
      <c r="R263" s="149" t="str">
        <f>IFERROR(VLOOKUP(Q263,Setup!D$16:E$25,2,FALSE),"")</f>
        <v/>
      </c>
      <c r="S263" s="51" t="str">
        <f ca="1">IFERROR(IF(OR(I263="",VLOOKUP(I263,CatCostInp!$E$2:$K$88,7,FALSE)=0),"",VLOOKUP(I263,CatCostInp!$E$2:$K$88,7,FALSE)),"")</f>
        <v/>
      </c>
      <c r="T263" s="159" t="e">
        <f>VLOOKUP(U263,#REF!,2,FALSE)</f>
        <v>#REF!</v>
      </c>
      <c r="U263" s="30"/>
      <c r="V263" s="1" t="str">
        <f ca="1">IF(U263=Setup!$C$10,"Grant",IF('PSM Costs'!U263=Setup!$C$11,"Local",IF('PSM Costs'!U263=Setup!$C$12,"Other","")))</f>
        <v/>
      </c>
      <c r="W263" s="34"/>
      <c r="X263" s="36">
        <v>1</v>
      </c>
      <c r="Y263" s="33"/>
      <c r="Z263" s="36" t="str">
        <f t="shared" si="135"/>
        <v/>
      </c>
      <c r="AA263" s="35"/>
      <c r="AB263" s="32" t="str">
        <f t="shared" si="136"/>
        <v/>
      </c>
      <c r="AC263" s="34"/>
      <c r="AD263" s="32" t="str">
        <f t="shared" si="137"/>
        <v/>
      </c>
      <c r="AE263" s="34"/>
      <c r="AF263" s="36" t="str">
        <f t="shared" si="138"/>
        <v/>
      </c>
      <c r="AG263" s="36" t="str">
        <f t="shared" si="139"/>
        <v/>
      </c>
      <c r="AH263" s="36" t="str">
        <f t="shared" si="140"/>
        <v/>
      </c>
      <c r="AI263" s="55"/>
      <c r="AJ263" s="37"/>
      <c r="AK263" s="36">
        <v>1</v>
      </c>
      <c r="AL263" s="34"/>
      <c r="AM263" s="32" t="str">
        <f t="shared" si="141"/>
        <v/>
      </c>
      <c r="AN263" s="35"/>
      <c r="AO263" s="32" t="str">
        <f t="shared" si="142"/>
        <v/>
      </c>
      <c r="AP263" s="35"/>
      <c r="AQ263" s="32" t="str">
        <f t="shared" si="143"/>
        <v/>
      </c>
      <c r="AR263" s="34"/>
      <c r="AS263" s="36" t="str">
        <f t="shared" si="144"/>
        <v/>
      </c>
      <c r="AT263" s="36" t="str">
        <f t="shared" si="145"/>
        <v/>
      </c>
      <c r="AU263" s="36" t="str">
        <f t="shared" si="146"/>
        <v/>
      </c>
      <c r="AV263" s="55"/>
      <c r="AW263" s="34"/>
      <c r="AX263" s="36">
        <v>1</v>
      </c>
      <c r="AY263" s="34"/>
      <c r="AZ263" s="32" t="str">
        <f t="shared" si="147"/>
        <v/>
      </c>
      <c r="BA263" s="34"/>
      <c r="BB263" s="32" t="str">
        <f t="shared" si="148"/>
        <v/>
      </c>
      <c r="BC263" s="34"/>
      <c r="BD263" s="32" t="str">
        <f t="shared" si="149"/>
        <v/>
      </c>
      <c r="BE263" s="34"/>
      <c r="BF263" s="36" t="str">
        <f t="shared" si="150"/>
        <v/>
      </c>
      <c r="BG263" s="36" t="str">
        <f t="shared" si="151"/>
        <v/>
      </c>
      <c r="BH263" s="36" t="str">
        <f t="shared" si="152"/>
        <v/>
      </c>
      <c r="BI263" s="55"/>
      <c r="BJ263" s="34"/>
      <c r="BK263" s="36">
        <v>1</v>
      </c>
      <c r="BL263" s="34"/>
      <c r="BM263" s="32" t="str">
        <f t="shared" si="153"/>
        <v/>
      </c>
      <c r="BN263" s="34"/>
      <c r="BO263" s="32" t="str">
        <f t="shared" si="154"/>
        <v/>
      </c>
      <c r="BP263" s="34"/>
      <c r="BQ263" s="32" t="str">
        <f t="shared" si="155"/>
        <v/>
      </c>
      <c r="BR263" s="34"/>
      <c r="BS263" s="36" t="str">
        <f t="shared" si="156"/>
        <v/>
      </c>
      <c r="BT263" s="36" t="str">
        <f t="shared" si="157"/>
        <v/>
      </c>
      <c r="BU263" s="36" t="str">
        <f t="shared" si="158"/>
        <v/>
      </c>
      <c r="BV263" s="55"/>
      <c r="BW263" s="36" t="str">
        <f t="shared" si="159"/>
        <v/>
      </c>
      <c r="BX263" s="36" t="str">
        <f t="shared" si="159"/>
        <v/>
      </c>
      <c r="BY263" s="31"/>
      <c r="BZ263" s="38"/>
      <c r="CB263" s="120" t="e">
        <f t="shared" ca="1" si="130"/>
        <v>#VALUE!</v>
      </c>
      <c r="CC263" s="2" t="e">
        <f t="shared" ca="1" si="160"/>
        <v>#VALUE!</v>
      </c>
    </row>
    <row r="264" spans="1:81" s="10" customFormat="1" ht="25.15" customHeight="1" x14ac:dyDescent="0.2">
      <c r="A264" s="52" t="str">
        <f t="shared" si="161"/>
        <v/>
      </c>
      <c r="B264" s="157" t="e">
        <f t="shared" ca="1" si="131"/>
        <v>#VALUE!</v>
      </c>
      <c r="C264" s="157" t="e">
        <f t="shared" si="132"/>
        <v>#VALUE!</v>
      </c>
      <c r="D264" s="29"/>
      <c r="E264" s="155" t="str">
        <f ca="1">IFERROR(INDIRECT(ADDRESS(MATCH(D264,CatModules!C:C,0),2,1,1,"CatModules")),"")</f>
        <v/>
      </c>
      <c r="F264" s="96"/>
      <c r="G264" s="156" t="str">
        <f ca="1">IFERROR(INDIRECT(ADDRESS(MATCH(CONCATENATE(E264,"-",F264),CatInt!K:K,0),3,1,1,"CatInt")),"")</f>
        <v/>
      </c>
      <c r="H264" s="45" t="str">
        <f>IF(F264="","",VLOOKUP(F264,#REF!,2,FALSE))</f>
        <v/>
      </c>
      <c r="I264" s="29"/>
      <c r="J264" s="155" t="e">
        <f t="shared" si="133"/>
        <v>#VALUE!</v>
      </c>
      <c r="K264" s="155" t="e">
        <f t="shared" si="134"/>
        <v>#VALUE!</v>
      </c>
      <c r="L264" s="153"/>
      <c r="M264" s="53"/>
      <c r="N264" s="175">
        <v>0</v>
      </c>
      <c r="O264" s="147"/>
      <c r="P264" s="175">
        <v>0</v>
      </c>
      <c r="Q264" s="30"/>
      <c r="R264" s="149" t="str">
        <f>IFERROR(VLOOKUP(Q264,Setup!D$16:E$25,2,FALSE),"")</f>
        <v/>
      </c>
      <c r="S264" s="51" t="str">
        <f ca="1">IFERROR(IF(OR(I264="",VLOOKUP(I264,CatCostInp!$E$2:$K$88,7,FALSE)=0),"",VLOOKUP(I264,CatCostInp!$E$2:$K$88,7,FALSE)),"")</f>
        <v/>
      </c>
      <c r="T264" s="159" t="e">
        <f>VLOOKUP(U264,#REF!,2,FALSE)</f>
        <v>#REF!</v>
      </c>
      <c r="U264" s="30"/>
      <c r="V264" s="1" t="str">
        <f ca="1">IF(U264=Setup!$C$10,"Grant",IF('PSM Costs'!U264=Setup!$C$11,"Local",IF('PSM Costs'!U264=Setup!$C$12,"Other","")))</f>
        <v/>
      </c>
      <c r="W264" s="34"/>
      <c r="X264" s="36">
        <v>1</v>
      </c>
      <c r="Y264" s="34"/>
      <c r="Z264" s="36" t="str">
        <f t="shared" si="135"/>
        <v/>
      </c>
      <c r="AA264" s="35"/>
      <c r="AB264" s="32" t="str">
        <f t="shared" si="136"/>
        <v/>
      </c>
      <c r="AC264" s="34"/>
      <c r="AD264" s="32" t="str">
        <f t="shared" si="137"/>
        <v/>
      </c>
      <c r="AE264" s="34"/>
      <c r="AF264" s="36" t="str">
        <f t="shared" si="138"/>
        <v/>
      </c>
      <c r="AG264" s="36" t="str">
        <f t="shared" si="139"/>
        <v/>
      </c>
      <c r="AH264" s="36" t="str">
        <f t="shared" si="140"/>
        <v/>
      </c>
      <c r="AI264" s="55"/>
      <c r="AJ264" s="37"/>
      <c r="AK264" s="36">
        <v>1</v>
      </c>
      <c r="AL264" s="34"/>
      <c r="AM264" s="32" t="str">
        <f t="shared" si="141"/>
        <v/>
      </c>
      <c r="AN264" s="35"/>
      <c r="AO264" s="32" t="str">
        <f t="shared" si="142"/>
        <v/>
      </c>
      <c r="AP264" s="35"/>
      <c r="AQ264" s="32" t="str">
        <f t="shared" si="143"/>
        <v/>
      </c>
      <c r="AR264" s="34"/>
      <c r="AS264" s="36" t="str">
        <f t="shared" si="144"/>
        <v/>
      </c>
      <c r="AT264" s="36" t="str">
        <f t="shared" si="145"/>
        <v/>
      </c>
      <c r="AU264" s="36" t="str">
        <f t="shared" si="146"/>
        <v/>
      </c>
      <c r="AV264" s="55"/>
      <c r="AW264" s="34"/>
      <c r="AX264" s="36">
        <v>1</v>
      </c>
      <c r="AY264" s="34"/>
      <c r="AZ264" s="32" t="str">
        <f t="shared" si="147"/>
        <v/>
      </c>
      <c r="BA264" s="34"/>
      <c r="BB264" s="32" t="str">
        <f t="shared" si="148"/>
        <v/>
      </c>
      <c r="BC264" s="34"/>
      <c r="BD264" s="32" t="str">
        <f t="shared" si="149"/>
        <v/>
      </c>
      <c r="BE264" s="34"/>
      <c r="BF264" s="36" t="str">
        <f t="shared" si="150"/>
        <v/>
      </c>
      <c r="BG264" s="36" t="str">
        <f t="shared" si="151"/>
        <v/>
      </c>
      <c r="BH264" s="36" t="str">
        <f t="shared" si="152"/>
        <v/>
      </c>
      <c r="BI264" s="55"/>
      <c r="BJ264" s="34"/>
      <c r="BK264" s="36">
        <v>1</v>
      </c>
      <c r="BL264" s="34"/>
      <c r="BM264" s="32" t="str">
        <f t="shared" si="153"/>
        <v/>
      </c>
      <c r="BN264" s="34"/>
      <c r="BO264" s="32" t="str">
        <f t="shared" si="154"/>
        <v/>
      </c>
      <c r="BP264" s="34"/>
      <c r="BQ264" s="32" t="str">
        <f t="shared" si="155"/>
        <v/>
      </c>
      <c r="BR264" s="34"/>
      <c r="BS264" s="36" t="str">
        <f t="shared" si="156"/>
        <v/>
      </c>
      <c r="BT264" s="36" t="str">
        <f t="shared" si="157"/>
        <v/>
      </c>
      <c r="BU264" s="36" t="str">
        <f t="shared" si="158"/>
        <v/>
      </c>
      <c r="BV264" s="55"/>
      <c r="BW264" s="36" t="str">
        <f t="shared" si="159"/>
        <v/>
      </c>
      <c r="BX264" s="36" t="str">
        <f t="shared" si="159"/>
        <v/>
      </c>
      <c r="BY264" s="31"/>
      <c r="BZ264" s="38"/>
      <c r="CB264" s="120" t="e">
        <f t="shared" ca="1" si="130"/>
        <v>#VALUE!</v>
      </c>
      <c r="CC264" s="2" t="e">
        <f t="shared" ca="1" si="160"/>
        <v>#VALUE!</v>
      </c>
    </row>
    <row r="265" spans="1:81" s="10" customFormat="1" ht="25.15" customHeight="1" x14ac:dyDescent="0.2">
      <c r="A265" s="52" t="str">
        <f t="shared" si="161"/>
        <v/>
      </c>
      <c r="B265" s="157" t="e">
        <f t="shared" ca="1" si="131"/>
        <v>#VALUE!</v>
      </c>
      <c r="C265" s="157" t="e">
        <f t="shared" si="132"/>
        <v>#VALUE!</v>
      </c>
      <c r="D265" s="29"/>
      <c r="E265" s="155" t="str">
        <f ca="1">IFERROR(INDIRECT(ADDRESS(MATCH(D265,CatModules!C:C,0),2,1,1,"CatModules")),"")</f>
        <v/>
      </c>
      <c r="F265" s="96"/>
      <c r="G265" s="156" t="str">
        <f ca="1">IFERROR(INDIRECT(ADDRESS(MATCH(CONCATENATE(E265,"-",F265),CatInt!K:K,0),3,1,1,"CatInt")),"")</f>
        <v/>
      </c>
      <c r="H265" s="45" t="str">
        <f>IF(F265="","",VLOOKUP(F265,#REF!,2,FALSE))</f>
        <v/>
      </c>
      <c r="I265" s="29"/>
      <c r="J265" s="155" t="e">
        <f t="shared" si="133"/>
        <v>#VALUE!</v>
      </c>
      <c r="K265" s="155" t="e">
        <f t="shared" si="134"/>
        <v>#VALUE!</v>
      </c>
      <c r="L265" s="153"/>
      <c r="M265" s="53"/>
      <c r="N265" s="175">
        <v>0</v>
      </c>
      <c r="O265" s="147"/>
      <c r="P265" s="175">
        <v>0</v>
      </c>
      <c r="Q265" s="30"/>
      <c r="R265" s="149" t="str">
        <f>IFERROR(VLOOKUP(Q265,Setup!D$16:E$25,2,FALSE),"")</f>
        <v/>
      </c>
      <c r="S265" s="51" t="str">
        <f ca="1">IFERROR(IF(OR(I265="",VLOOKUP(I265,CatCostInp!$E$2:$K$88,7,FALSE)=0),"",VLOOKUP(I265,CatCostInp!$E$2:$K$88,7,FALSE)),"")</f>
        <v/>
      </c>
      <c r="T265" s="159" t="e">
        <f>VLOOKUP(U265,#REF!,2,FALSE)</f>
        <v>#REF!</v>
      </c>
      <c r="U265" s="30"/>
      <c r="V265" s="1" t="str">
        <f ca="1">IF(U265=Setup!$C$10,"Grant",IF('PSM Costs'!U265=Setup!$C$11,"Local",IF('PSM Costs'!U265=Setup!$C$12,"Other","")))</f>
        <v/>
      </c>
      <c r="W265" s="34"/>
      <c r="X265" s="36">
        <v>1</v>
      </c>
      <c r="Y265" s="34"/>
      <c r="Z265" s="36" t="str">
        <f t="shared" si="135"/>
        <v/>
      </c>
      <c r="AA265" s="35"/>
      <c r="AB265" s="32" t="str">
        <f t="shared" si="136"/>
        <v/>
      </c>
      <c r="AC265" s="34"/>
      <c r="AD265" s="32" t="str">
        <f t="shared" si="137"/>
        <v/>
      </c>
      <c r="AE265" s="34"/>
      <c r="AF265" s="36" t="str">
        <f t="shared" si="138"/>
        <v/>
      </c>
      <c r="AG265" s="36" t="str">
        <f t="shared" si="139"/>
        <v/>
      </c>
      <c r="AH265" s="36" t="str">
        <f t="shared" si="140"/>
        <v/>
      </c>
      <c r="AI265" s="55"/>
      <c r="AJ265" s="37"/>
      <c r="AK265" s="36">
        <v>1</v>
      </c>
      <c r="AL265" s="34"/>
      <c r="AM265" s="32" t="str">
        <f t="shared" si="141"/>
        <v/>
      </c>
      <c r="AN265" s="35"/>
      <c r="AO265" s="32" t="str">
        <f t="shared" si="142"/>
        <v/>
      </c>
      <c r="AP265" s="35"/>
      <c r="AQ265" s="32" t="str">
        <f t="shared" si="143"/>
        <v/>
      </c>
      <c r="AR265" s="34"/>
      <c r="AS265" s="36" t="str">
        <f t="shared" si="144"/>
        <v/>
      </c>
      <c r="AT265" s="36" t="str">
        <f t="shared" si="145"/>
        <v/>
      </c>
      <c r="AU265" s="36" t="str">
        <f t="shared" si="146"/>
        <v/>
      </c>
      <c r="AV265" s="55"/>
      <c r="AW265" s="34"/>
      <c r="AX265" s="36">
        <v>1</v>
      </c>
      <c r="AY265" s="34"/>
      <c r="AZ265" s="32" t="str">
        <f t="shared" si="147"/>
        <v/>
      </c>
      <c r="BA265" s="34"/>
      <c r="BB265" s="32" t="str">
        <f t="shared" si="148"/>
        <v/>
      </c>
      <c r="BC265" s="34"/>
      <c r="BD265" s="32" t="str">
        <f t="shared" si="149"/>
        <v/>
      </c>
      <c r="BE265" s="34"/>
      <c r="BF265" s="36" t="str">
        <f t="shared" si="150"/>
        <v/>
      </c>
      <c r="BG265" s="36" t="str">
        <f t="shared" si="151"/>
        <v/>
      </c>
      <c r="BH265" s="36" t="str">
        <f t="shared" si="152"/>
        <v/>
      </c>
      <c r="BI265" s="55"/>
      <c r="BJ265" s="34"/>
      <c r="BK265" s="36">
        <v>1</v>
      </c>
      <c r="BL265" s="34"/>
      <c r="BM265" s="32" t="str">
        <f t="shared" si="153"/>
        <v/>
      </c>
      <c r="BN265" s="34"/>
      <c r="BO265" s="32" t="str">
        <f t="shared" si="154"/>
        <v/>
      </c>
      <c r="BP265" s="34"/>
      <c r="BQ265" s="32" t="str">
        <f t="shared" si="155"/>
        <v/>
      </c>
      <c r="BR265" s="34"/>
      <c r="BS265" s="36" t="str">
        <f t="shared" si="156"/>
        <v/>
      </c>
      <c r="BT265" s="36" t="str">
        <f t="shared" si="157"/>
        <v/>
      </c>
      <c r="BU265" s="36" t="str">
        <f t="shared" si="158"/>
        <v/>
      </c>
      <c r="BV265" s="55"/>
      <c r="BW265" s="36" t="str">
        <f t="shared" si="159"/>
        <v/>
      </c>
      <c r="BX265" s="36" t="str">
        <f t="shared" si="159"/>
        <v/>
      </c>
      <c r="BY265" s="31"/>
      <c r="BZ265" s="38"/>
      <c r="CB265" s="120" t="e">
        <f t="shared" ca="1" si="130"/>
        <v>#VALUE!</v>
      </c>
      <c r="CC265" s="2" t="e">
        <f t="shared" ca="1" si="160"/>
        <v>#VALUE!</v>
      </c>
    </row>
    <row r="266" spans="1:81" s="10" customFormat="1" ht="25.15" customHeight="1" x14ac:dyDescent="0.2">
      <c r="A266" s="52" t="str">
        <f t="shared" si="161"/>
        <v/>
      </c>
      <c r="B266" s="157" t="e">
        <f t="shared" ca="1" si="131"/>
        <v>#VALUE!</v>
      </c>
      <c r="C266" s="157" t="e">
        <f t="shared" si="132"/>
        <v>#VALUE!</v>
      </c>
      <c r="D266" s="29"/>
      <c r="E266" s="155" t="str">
        <f ca="1">IFERROR(INDIRECT(ADDRESS(MATCH(D266,CatModules!C:C,0),2,1,1,"CatModules")),"")</f>
        <v/>
      </c>
      <c r="F266" s="96"/>
      <c r="G266" s="156" t="str">
        <f ca="1">IFERROR(INDIRECT(ADDRESS(MATCH(CONCATENATE(E266,"-",F266),CatInt!K:K,0),3,1,1,"CatInt")),"")</f>
        <v/>
      </c>
      <c r="H266" s="45" t="str">
        <f>IF(F266="","",VLOOKUP(F266,#REF!,2,FALSE))</f>
        <v/>
      </c>
      <c r="I266" s="29"/>
      <c r="J266" s="155" t="e">
        <f t="shared" si="133"/>
        <v>#VALUE!</v>
      </c>
      <c r="K266" s="155" t="e">
        <f t="shared" si="134"/>
        <v>#VALUE!</v>
      </c>
      <c r="L266" s="153"/>
      <c r="M266" s="53"/>
      <c r="N266" s="175">
        <v>0</v>
      </c>
      <c r="O266" s="147"/>
      <c r="P266" s="175">
        <v>0</v>
      </c>
      <c r="Q266" s="30"/>
      <c r="R266" s="149" t="str">
        <f>IFERROR(VLOOKUP(Q266,Setup!D$16:E$25,2,FALSE),"")</f>
        <v/>
      </c>
      <c r="S266" s="51" t="str">
        <f ca="1">IFERROR(IF(OR(I266="",VLOOKUP(I266,CatCostInp!$E$2:$K$88,7,FALSE)=0),"",VLOOKUP(I266,CatCostInp!$E$2:$K$88,7,FALSE)),"")</f>
        <v/>
      </c>
      <c r="T266" s="159" t="e">
        <f>VLOOKUP(U266,#REF!,2,FALSE)</f>
        <v>#REF!</v>
      </c>
      <c r="U266" s="30"/>
      <c r="V266" s="1" t="str">
        <f ca="1">IF(U266=Setup!$C$10,"Grant",IF('PSM Costs'!U266=Setup!$C$11,"Local",IF('PSM Costs'!U266=Setup!$C$12,"Other","")))</f>
        <v/>
      </c>
      <c r="W266" s="34"/>
      <c r="X266" s="36">
        <v>1</v>
      </c>
      <c r="Y266" s="34"/>
      <c r="Z266" s="36" t="str">
        <f t="shared" si="135"/>
        <v/>
      </c>
      <c r="AA266" s="35"/>
      <c r="AB266" s="32" t="str">
        <f t="shared" si="136"/>
        <v/>
      </c>
      <c r="AC266" s="34"/>
      <c r="AD266" s="32" t="str">
        <f t="shared" si="137"/>
        <v/>
      </c>
      <c r="AE266" s="34"/>
      <c r="AF266" s="36" t="str">
        <f t="shared" si="138"/>
        <v/>
      </c>
      <c r="AG266" s="36" t="str">
        <f t="shared" si="139"/>
        <v/>
      </c>
      <c r="AH266" s="36" t="str">
        <f t="shared" si="140"/>
        <v/>
      </c>
      <c r="AI266" s="55"/>
      <c r="AJ266" s="37"/>
      <c r="AK266" s="36">
        <v>1</v>
      </c>
      <c r="AL266" s="34"/>
      <c r="AM266" s="32" t="str">
        <f t="shared" si="141"/>
        <v/>
      </c>
      <c r="AN266" s="35"/>
      <c r="AO266" s="32" t="str">
        <f t="shared" si="142"/>
        <v/>
      </c>
      <c r="AP266" s="35"/>
      <c r="AQ266" s="32" t="str">
        <f t="shared" si="143"/>
        <v/>
      </c>
      <c r="AR266" s="34"/>
      <c r="AS266" s="36" t="str">
        <f t="shared" si="144"/>
        <v/>
      </c>
      <c r="AT266" s="36" t="str">
        <f t="shared" si="145"/>
        <v/>
      </c>
      <c r="AU266" s="36" t="str">
        <f t="shared" si="146"/>
        <v/>
      </c>
      <c r="AV266" s="55"/>
      <c r="AW266" s="34"/>
      <c r="AX266" s="36">
        <v>1</v>
      </c>
      <c r="AY266" s="34"/>
      <c r="AZ266" s="32" t="str">
        <f t="shared" si="147"/>
        <v/>
      </c>
      <c r="BA266" s="34"/>
      <c r="BB266" s="32" t="str">
        <f t="shared" si="148"/>
        <v/>
      </c>
      <c r="BC266" s="34"/>
      <c r="BD266" s="32" t="str">
        <f t="shared" si="149"/>
        <v/>
      </c>
      <c r="BE266" s="34"/>
      <c r="BF266" s="36" t="str">
        <f t="shared" si="150"/>
        <v/>
      </c>
      <c r="BG266" s="36" t="str">
        <f t="shared" si="151"/>
        <v/>
      </c>
      <c r="BH266" s="36" t="str">
        <f t="shared" si="152"/>
        <v/>
      </c>
      <c r="BI266" s="55"/>
      <c r="BJ266" s="34"/>
      <c r="BK266" s="36">
        <v>1</v>
      </c>
      <c r="BL266" s="34"/>
      <c r="BM266" s="32" t="str">
        <f t="shared" si="153"/>
        <v/>
      </c>
      <c r="BN266" s="34"/>
      <c r="BO266" s="32" t="str">
        <f t="shared" si="154"/>
        <v/>
      </c>
      <c r="BP266" s="34"/>
      <c r="BQ266" s="32" t="str">
        <f t="shared" si="155"/>
        <v/>
      </c>
      <c r="BR266" s="34"/>
      <c r="BS266" s="36" t="str">
        <f t="shared" si="156"/>
        <v/>
      </c>
      <c r="BT266" s="36" t="str">
        <f t="shared" si="157"/>
        <v/>
      </c>
      <c r="BU266" s="36" t="str">
        <f t="shared" si="158"/>
        <v/>
      </c>
      <c r="BV266" s="55"/>
      <c r="BW266" s="36" t="str">
        <f t="shared" si="159"/>
        <v/>
      </c>
      <c r="BX266" s="36" t="str">
        <f t="shared" si="159"/>
        <v/>
      </c>
      <c r="BY266" s="31"/>
      <c r="BZ266" s="38"/>
      <c r="CB266" s="120" t="e">
        <f t="shared" ca="1" si="130"/>
        <v>#VALUE!</v>
      </c>
      <c r="CC266" s="2" t="e">
        <f t="shared" ca="1" si="160"/>
        <v>#VALUE!</v>
      </c>
    </row>
    <row r="267" spans="1:81" s="10" customFormat="1" ht="25.15" customHeight="1" x14ac:dyDescent="0.2">
      <c r="A267" s="52" t="str">
        <f t="shared" si="161"/>
        <v/>
      </c>
      <c r="B267" s="157" t="e">
        <f t="shared" ca="1" si="131"/>
        <v>#VALUE!</v>
      </c>
      <c r="C267" s="157" t="e">
        <f t="shared" si="132"/>
        <v>#VALUE!</v>
      </c>
      <c r="D267" s="29"/>
      <c r="E267" s="155" t="str">
        <f ca="1">IFERROR(INDIRECT(ADDRESS(MATCH(D267,CatModules!C:C,0),2,1,1,"CatModules")),"")</f>
        <v/>
      </c>
      <c r="F267" s="96"/>
      <c r="G267" s="156" t="str">
        <f ca="1">IFERROR(INDIRECT(ADDRESS(MATCH(CONCATENATE(E267,"-",F267),CatInt!K:K,0),3,1,1,"CatInt")),"")</f>
        <v/>
      </c>
      <c r="H267" s="45" t="str">
        <f>IF(F267="","",VLOOKUP(F267,#REF!,2,FALSE))</f>
        <v/>
      </c>
      <c r="I267" s="29"/>
      <c r="J267" s="155" t="e">
        <f t="shared" si="133"/>
        <v>#VALUE!</v>
      </c>
      <c r="K267" s="155" t="e">
        <f t="shared" si="134"/>
        <v>#VALUE!</v>
      </c>
      <c r="L267" s="153"/>
      <c r="M267" s="53"/>
      <c r="N267" s="175">
        <v>0</v>
      </c>
      <c r="O267" s="147"/>
      <c r="P267" s="175">
        <v>0</v>
      </c>
      <c r="Q267" s="30"/>
      <c r="R267" s="149" t="str">
        <f>IFERROR(VLOOKUP(Q267,Setup!D$16:E$25,2,FALSE),"")</f>
        <v/>
      </c>
      <c r="S267" s="51" t="str">
        <f ca="1">IFERROR(IF(OR(I267="",VLOOKUP(I267,CatCostInp!$E$2:$K$88,7,FALSE)=0),"",VLOOKUP(I267,CatCostInp!$E$2:$K$88,7,FALSE)),"")</f>
        <v/>
      </c>
      <c r="T267" s="159" t="e">
        <f>VLOOKUP(U267,#REF!,2,FALSE)</f>
        <v>#REF!</v>
      </c>
      <c r="U267" s="30"/>
      <c r="V267" s="1" t="str">
        <f ca="1">IF(U267=Setup!$C$10,"Grant",IF('PSM Costs'!U267=Setup!$C$11,"Local",IF('PSM Costs'!U267=Setup!$C$12,"Other","")))</f>
        <v/>
      </c>
      <c r="W267" s="34"/>
      <c r="X267" s="36">
        <v>1</v>
      </c>
      <c r="Y267" s="34"/>
      <c r="Z267" s="36" t="str">
        <f t="shared" si="135"/>
        <v/>
      </c>
      <c r="AA267" s="35"/>
      <c r="AB267" s="32" t="str">
        <f t="shared" si="136"/>
        <v/>
      </c>
      <c r="AC267" s="34"/>
      <c r="AD267" s="32" t="str">
        <f t="shared" si="137"/>
        <v/>
      </c>
      <c r="AE267" s="34"/>
      <c r="AF267" s="36" t="str">
        <f t="shared" si="138"/>
        <v/>
      </c>
      <c r="AG267" s="36" t="str">
        <f t="shared" si="139"/>
        <v/>
      </c>
      <c r="AH267" s="36" t="str">
        <f t="shared" si="140"/>
        <v/>
      </c>
      <c r="AI267" s="55"/>
      <c r="AJ267" s="37"/>
      <c r="AK267" s="36">
        <v>1</v>
      </c>
      <c r="AL267" s="34"/>
      <c r="AM267" s="32" t="str">
        <f t="shared" si="141"/>
        <v/>
      </c>
      <c r="AN267" s="35"/>
      <c r="AO267" s="32" t="str">
        <f t="shared" si="142"/>
        <v/>
      </c>
      <c r="AP267" s="35"/>
      <c r="AQ267" s="32" t="str">
        <f t="shared" si="143"/>
        <v/>
      </c>
      <c r="AR267" s="34"/>
      <c r="AS267" s="36" t="str">
        <f t="shared" si="144"/>
        <v/>
      </c>
      <c r="AT267" s="36" t="str">
        <f t="shared" si="145"/>
        <v/>
      </c>
      <c r="AU267" s="36" t="str">
        <f t="shared" si="146"/>
        <v/>
      </c>
      <c r="AV267" s="55"/>
      <c r="AW267" s="34"/>
      <c r="AX267" s="36">
        <v>1</v>
      </c>
      <c r="AY267" s="34"/>
      <c r="AZ267" s="32" t="str">
        <f t="shared" si="147"/>
        <v/>
      </c>
      <c r="BA267" s="34"/>
      <c r="BB267" s="32" t="str">
        <f t="shared" si="148"/>
        <v/>
      </c>
      <c r="BC267" s="34"/>
      <c r="BD267" s="32" t="str">
        <f t="shared" si="149"/>
        <v/>
      </c>
      <c r="BE267" s="34"/>
      <c r="BF267" s="36" t="str">
        <f t="shared" si="150"/>
        <v/>
      </c>
      <c r="BG267" s="36" t="str">
        <f t="shared" si="151"/>
        <v/>
      </c>
      <c r="BH267" s="36" t="str">
        <f t="shared" si="152"/>
        <v/>
      </c>
      <c r="BI267" s="55"/>
      <c r="BJ267" s="34"/>
      <c r="BK267" s="36">
        <v>1</v>
      </c>
      <c r="BL267" s="34"/>
      <c r="BM267" s="32" t="str">
        <f t="shared" si="153"/>
        <v/>
      </c>
      <c r="BN267" s="34"/>
      <c r="BO267" s="32" t="str">
        <f t="shared" si="154"/>
        <v/>
      </c>
      <c r="BP267" s="34"/>
      <c r="BQ267" s="32" t="str">
        <f t="shared" si="155"/>
        <v/>
      </c>
      <c r="BR267" s="34"/>
      <c r="BS267" s="36" t="str">
        <f t="shared" si="156"/>
        <v/>
      </c>
      <c r="BT267" s="36" t="str">
        <f t="shared" si="157"/>
        <v/>
      </c>
      <c r="BU267" s="36" t="str">
        <f t="shared" si="158"/>
        <v/>
      </c>
      <c r="BV267" s="55"/>
      <c r="BW267" s="36" t="str">
        <f t="shared" si="159"/>
        <v/>
      </c>
      <c r="BX267" s="36" t="str">
        <f t="shared" si="159"/>
        <v/>
      </c>
      <c r="BY267" s="31"/>
      <c r="BZ267" s="38"/>
      <c r="CB267" s="120" t="e">
        <f t="shared" ca="1" si="130"/>
        <v>#VALUE!</v>
      </c>
      <c r="CC267" s="2" t="e">
        <f t="shared" ca="1" si="160"/>
        <v>#VALUE!</v>
      </c>
    </row>
    <row r="268" spans="1:81" s="10" customFormat="1" ht="25.15" customHeight="1" x14ac:dyDescent="0.2">
      <c r="A268" s="52" t="str">
        <f t="shared" si="161"/>
        <v/>
      </c>
      <c r="B268" s="157" t="e">
        <f t="shared" ca="1" si="131"/>
        <v>#VALUE!</v>
      </c>
      <c r="C268" s="157" t="e">
        <f t="shared" si="132"/>
        <v>#VALUE!</v>
      </c>
      <c r="D268" s="29"/>
      <c r="E268" s="155" t="str">
        <f ca="1">IFERROR(INDIRECT(ADDRESS(MATCH(D268,CatModules!C:C,0),2,1,1,"CatModules")),"")</f>
        <v/>
      </c>
      <c r="F268" s="96"/>
      <c r="G268" s="156" t="str">
        <f ca="1">IFERROR(INDIRECT(ADDRESS(MATCH(CONCATENATE(E268,"-",F268),CatInt!K:K,0),3,1,1,"CatInt")),"")</f>
        <v/>
      </c>
      <c r="H268" s="45" t="str">
        <f>IF(F268="","",VLOOKUP(F268,#REF!,2,FALSE))</f>
        <v/>
      </c>
      <c r="I268" s="29"/>
      <c r="J268" s="155" t="e">
        <f t="shared" si="133"/>
        <v>#VALUE!</v>
      </c>
      <c r="K268" s="155" t="e">
        <f t="shared" si="134"/>
        <v>#VALUE!</v>
      </c>
      <c r="L268" s="153"/>
      <c r="M268" s="53"/>
      <c r="N268" s="175">
        <v>0</v>
      </c>
      <c r="O268" s="147"/>
      <c r="P268" s="175">
        <v>0</v>
      </c>
      <c r="Q268" s="30"/>
      <c r="R268" s="149" t="str">
        <f>IFERROR(VLOOKUP(Q268,Setup!D$16:E$25,2,FALSE),"")</f>
        <v/>
      </c>
      <c r="S268" s="51" t="str">
        <f ca="1">IFERROR(IF(OR(I268="",VLOOKUP(I268,CatCostInp!$E$2:$K$88,7,FALSE)=0),"",VLOOKUP(I268,CatCostInp!$E$2:$K$88,7,FALSE)),"")</f>
        <v/>
      </c>
      <c r="T268" s="159" t="e">
        <f>VLOOKUP(U268,#REF!,2,FALSE)</f>
        <v>#REF!</v>
      </c>
      <c r="U268" s="30"/>
      <c r="V268" s="1" t="str">
        <f ca="1">IF(U268=Setup!$C$10,"Grant",IF('PSM Costs'!U268=Setup!$C$11,"Local",IF('PSM Costs'!U268=Setup!$C$12,"Other","")))</f>
        <v/>
      </c>
      <c r="W268" s="34"/>
      <c r="X268" s="36">
        <v>1</v>
      </c>
      <c r="Y268" s="34"/>
      <c r="Z268" s="36" t="str">
        <f t="shared" si="135"/>
        <v/>
      </c>
      <c r="AA268" s="35"/>
      <c r="AB268" s="32" t="str">
        <f t="shared" si="136"/>
        <v/>
      </c>
      <c r="AC268" s="34"/>
      <c r="AD268" s="32" t="str">
        <f t="shared" si="137"/>
        <v/>
      </c>
      <c r="AE268" s="34"/>
      <c r="AF268" s="36" t="str">
        <f t="shared" si="138"/>
        <v/>
      </c>
      <c r="AG268" s="36" t="str">
        <f t="shared" si="139"/>
        <v/>
      </c>
      <c r="AH268" s="36" t="str">
        <f t="shared" si="140"/>
        <v/>
      </c>
      <c r="AI268" s="55"/>
      <c r="AJ268" s="37"/>
      <c r="AK268" s="36">
        <v>1</v>
      </c>
      <c r="AL268" s="34"/>
      <c r="AM268" s="32" t="str">
        <f t="shared" si="141"/>
        <v/>
      </c>
      <c r="AN268" s="35"/>
      <c r="AO268" s="32" t="str">
        <f t="shared" si="142"/>
        <v/>
      </c>
      <c r="AP268" s="35"/>
      <c r="AQ268" s="32" t="str">
        <f t="shared" si="143"/>
        <v/>
      </c>
      <c r="AR268" s="34"/>
      <c r="AS268" s="36" t="str">
        <f t="shared" si="144"/>
        <v/>
      </c>
      <c r="AT268" s="36" t="str">
        <f t="shared" si="145"/>
        <v/>
      </c>
      <c r="AU268" s="36" t="str">
        <f t="shared" si="146"/>
        <v/>
      </c>
      <c r="AV268" s="55"/>
      <c r="AW268" s="34"/>
      <c r="AX268" s="36">
        <v>1</v>
      </c>
      <c r="AY268" s="34"/>
      <c r="AZ268" s="32" t="str">
        <f t="shared" si="147"/>
        <v/>
      </c>
      <c r="BA268" s="34"/>
      <c r="BB268" s="32" t="str">
        <f t="shared" si="148"/>
        <v/>
      </c>
      <c r="BC268" s="34"/>
      <c r="BD268" s="32" t="str">
        <f t="shared" si="149"/>
        <v/>
      </c>
      <c r="BE268" s="34"/>
      <c r="BF268" s="36" t="str">
        <f t="shared" si="150"/>
        <v/>
      </c>
      <c r="BG268" s="36" t="str">
        <f t="shared" si="151"/>
        <v/>
      </c>
      <c r="BH268" s="36" t="str">
        <f t="shared" si="152"/>
        <v/>
      </c>
      <c r="BI268" s="55"/>
      <c r="BJ268" s="34"/>
      <c r="BK268" s="36">
        <v>1</v>
      </c>
      <c r="BL268" s="34"/>
      <c r="BM268" s="32" t="str">
        <f t="shared" si="153"/>
        <v/>
      </c>
      <c r="BN268" s="34"/>
      <c r="BO268" s="32" t="str">
        <f t="shared" si="154"/>
        <v/>
      </c>
      <c r="BP268" s="34"/>
      <c r="BQ268" s="32" t="str">
        <f t="shared" si="155"/>
        <v/>
      </c>
      <c r="BR268" s="34"/>
      <c r="BS268" s="36" t="str">
        <f t="shared" si="156"/>
        <v/>
      </c>
      <c r="BT268" s="36" t="str">
        <f t="shared" si="157"/>
        <v/>
      </c>
      <c r="BU268" s="36" t="str">
        <f t="shared" si="158"/>
        <v/>
      </c>
      <c r="BV268" s="55"/>
      <c r="BW268" s="36" t="str">
        <f t="shared" si="159"/>
        <v/>
      </c>
      <c r="BX268" s="36" t="str">
        <f t="shared" si="159"/>
        <v/>
      </c>
      <c r="BY268" s="31"/>
      <c r="BZ268" s="38"/>
      <c r="CB268" s="120" t="e">
        <f t="shared" ca="1" si="130"/>
        <v>#VALUE!</v>
      </c>
      <c r="CC268" s="2" t="e">
        <f t="shared" ca="1" si="160"/>
        <v>#VALUE!</v>
      </c>
    </row>
    <row r="269" spans="1:81" s="10" customFormat="1" ht="25.15" customHeight="1" x14ac:dyDescent="0.2">
      <c r="A269" s="52" t="str">
        <f t="shared" si="161"/>
        <v/>
      </c>
      <c r="B269" s="157" t="e">
        <f t="shared" ca="1" si="131"/>
        <v>#VALUE!</v>
      </c>
      <c r="C269" s="157" t="e">
        <f t="shared" si="132"/>
        <v>#VALUE!</v>
      </c>
      <c r="D269" s="29"/>
      <c r="E269" s="155" t="str">
        <f ca="1">IFERROR(INDIRECT(ADDRESS(MATCH(D269,CatModules!C:C,0),2,1,1,"CatModules")),"")</f>
        <v/>
      </c>
      <c r="F269" s="96"/>
      <c r="G269" s="156" t="str">
        <f ca="1">IFERROR(INDIRECT(ADDRESS(MATCH(CONCATENATE(E269,"-",F269),CatInt!K:K,0),3,1,1,"CatInt")),"")</f>
        <v/>
      </c>
      <c r="H269" s="45" t="str">
        <f>IF(F269="","",VLOOKUP(F269,#REF!,2,FALSE))</f>
        <v/>
      </c>
      <c r="I269" s="29"/>
      <c r="J269" s="155" t="e">
        <f t="shared" si="133"/>
        <v>#VALUE!</v>
      </c>
      <c r="K269" s="155" t="e">
        <f t="shared" si="134"/>
        <v>#VALUE!</v>
      </c>
      <c r="L269" s="153"/>
      <c r="M269" s="53"/>
      <c r="N269" s="175">
        <v>0</v>
      </c>
      <c r="O269" s="147"/>
      <c r="P269" s="175">
        <v>0</v>
      </c>
      <c r="Q269" s="30"/>
      <c r="R269" s="149" t="str">
        <f>IFERROR(VLOOKUP(Q269,Setup!D$16:E$25,2,FALSE),"")</f>
        <v/>
      </c>
      <c r="S269" s="51" t="str">
        <f ca="1">IFERROR(IF(OR(I269="",VLOOKUP(I269,CatCostInp!$E$2:$K$88,7,FALSE)=0),"",VLOOKUP(I269,CatCostInp!$E$2:$K$88,7,FALSE)),"")</f>
        <v/>
      </c>
      <c r="T269" s="159" t="e">
        <f>VLOOKUP(U269,#REF!,2,FALSE)</f>
        <v>#REF!</v>
      </c>
      <c r="U269" s="30"/>
      <c r="V269" s="1" t="str">
        <f ca="1">IF(U269=Setup!$C$10,"Grant",IF('PSM Costs'!U269=Setup!$C$11,"Local",IF('PSM Costs'!U269=Setup!$C$12,"Other","")))</f>
        <v/>
      </c>
      <c r="W269" s="34"/>
      <c r="X269" s="36">
        <v>1</v>
      </c>
      <c r="Y269" s="34"/>
      <c r="Z269" s="36" t="str">
        <f t="shared" si="135"/>
        <v/>
      </c>
      <c r="AA269" s="35"/>
      <c r="AB269" s="32" t="str">
        <f t="shared" si="136"/>
        <v/>
      </c>
      <c r="AC269" s="34"/>
      <c r="AD269" s="32" t="str">
        <f t="shared" si="137"/>
        <v/>
      </c>
      <c r="AE269" s="34"/>
      <c r="AF269" s="36" t="str">
        <f t="shared" si="138"/>
        <v/>
      </c>
      <c r="AG269" s="36" t="str">
        <f t="shared" si="139"/>
        <v/>
      </c>
      <c r="AH269" s="36" t="str">
        <f t="shared" si="140"/>
        <v/>
      </c>
      <c r="AI269" s="55"/>
      <c r="AJ269" s="37"/>
      <c r="AK269" s="36">
        <v>1</v>
      </c>
      <c r="AL269" s="34"/>
      <c r="AM269" s="32" t="str">
        <f t="shared" si="141"/>
        <v/>
      </c>
      <c r="AN269" s="35"/>
      <c r="AO269" s="32" t="str">
        <f t="shared" si="142"/>
        <v/>
      </c>
      <c r="AP269" s="35"/>
      <c r="AQ269" s="32" t="str">
        <f t="shared" si="143"/>
        <v/>
      </c>
      <c r="AR269" s="34"/>
      <c r="AS269" s="36" t="str">
        <f t="shared" si="144"/>
        <v/>
      </c>
      <c r="AT269" s="36" t="str">
        <f t="shared" si="145"/>
        <v/>
      </c>
      <c r="AU269" s="36" t="str">
        <f t="shared" si="146"/>
        <v/>
      </c>
      <c r="AV269" s="55"/>
      <c r="AW269" s="34"/>
      <c r="AX269" s="36">
        <v>1</v>
      </c>
      <c r="AY269" s="34"/>
      <c r="AZ269" s="32" t="str">
        <f t="shared" si="147"/>
        <v/>
      </c>
      <c r="BA269" s="34"/>
      <c r="BB269" s="32" t="str">
        <f t="shared" si="148"/>
        <v/>
      </c>
      <c r="BC269" s="34"/>
      <c r="BD269" s="32" t="str">
        <f t="shared" si="149"/>
        <v/>
      </c>
      <c r="BE269" s="34"/>
      <c r="BF269" s="36" t="str">
        <f t="shared" si="150"/>
        <v/>
      </c>
      <c r="BG269" s="36" t="str">
        <f t="shared" si="151"/>
        <v/>
      </c>
      <c r="BH269" s="36" t="str">
        <f t="shared" si="152"/>
        <v/>
      </c>
      <c r="BI269" s="55"/>
      <c r="BJ269" s="34"/>
      <c r="BK269" s="36">
        <v>1</v>
      </c>
      <c r="BL269" s="34"/>
      <c r="BM269" s="32" t="str">
        <f t="shared" si="153"/>
        <v/>
      </c>
      <c r="BN269" s="34"/>
      <c r="BO269" s="32" t="str">
        <f t="shared" si="154"/>
        <v/>
      </c>
      <c r="BP269" s="34"/>
      <c r="BQ269" s="32" t="str">
        <f t="shared" si="155"/>
        <v/>
      </c>
      <c r="BR269" s="34"/>
      <c r="BS269" s="36" t="str">
        <f t="shared" si="156"/>
        <v/>
      </c>
      <c r="BT269" s="36" t="str">
        <f t="shared" si="157"/>
        <v/>
      </c>
      <c r="BU269" s="36" t="str">
        <f t="shared" si="158"/>
        <v/>
      </c>
      <c r="BV269" s="55"/>
      <c r="BW269" s="36" t="str">
        <f t="shared" si="159"/>
        <v/>
      </c>
      <c r="BX269" s="36" t="str">
        <f t="shared" si="159"/>
        <v/>
      </c>
      <c r="BY269" s="31"/>
      <c r="BZ269" s="38"/>
      <c r="CB269" s="120" t="e">
        <f t="shared" ca="1" si="130"/>
        <v>#VALUE!</v>
      </c>
      <c r="CC269" s="2" t="e">
        <f t="shared" ca="1" si="160"/>
        <v>#VALUE!</v>
      </c>
    </row>
    <row r="270" spans="1:81" s="10" customFormat="1" ht="25.15" customHeight="1" x14ac:dyDescent="0.2">
      <c r="A270" s="52" t="str">
        <f t="shared" si="161"/>
        <v/>
      </c>
      <c r="B270" s="157" t="e">
        <f t="shared" ca="1" si="131"/>
        <v>#VALUE!</v>
      </c>
      <c r="C270" s="157" t="e">
        <f t="shared" si="132"/>
        <v>#VALUE!</v>
      </c>
      <c r="D270" s="29"/>
      <c r="E270" s="155" t="str">
        <f ca="1">IFERROR(INDIRECT(ADDRESS(MATCH(D270,CatModules!C:C,0),2,1,1,"CatModules")),"")</f>
        <v/>
      </c>
      <c r="F270" s="96"/>
      <c r="G270" s="156" t="str">
        <f ca="1">IFERROR(INDIRECT(ADDRESS(MATCH(CONCATENATE(E270,"-",F270),CatInt!K:K,0),3,1,1,"CatInt")),"")</f>
        <v/>
      </c>
      <c r="H270" s="45" t="str">
        <f>IF(F270="","",VLOOKUP(F270,#REF!,2,FALSE))</f>
        <v/>
      </c>
      <c r="I270" s="29"/>
      <c r="J270" s="155" t="e">
        <f t="shared" si="133"/>
        <v>#VALUE!</v>
      </c>
      <c r="K270" s="155" t="e">
        <f t="shared" si="134"/>
        <v>#VALUE!</v>
      </c>
      <c r="L270" s="153"/>
      <c r="M270" s="53"/>
      <c r="N270" s="175">
        <v>0</v>
      </c>
      <c r="O270" s="147"/>
      <c r="P270" s="175">
        <v>0</v>
      </c>
      <c r="Q270" s="30"/>
      <c r="R270" s="149" t="str">
        <f>IFERROR(VLOOKUP(Q270,Setup!D$16:E$25,2,FALSE),"")</f>
        <v/>
      </c>
      <c r="S270" s="51" t="str">
        <f ca="1">IFERROR(IF(OR(I270="",VLOOKUP(I270,CatCostInp!$E$2:$K$88,7,FALSE)=0),"",VLOOKUP(I270,CatCostInp!$E$2:$K$88,7,FALSE)),"")</f>
        <v/>
      </c>
      <c r="T270" s="159" t="e">
        <f>VLOOKUP(U270,#REF!,2,FALSE)</f>
        <v>#REF!</v>
      </c>
      <c r="U270" s="30"/>
      <c r="V270" s="1" t="str">
        <f ca="1">IF(U270=Setup!$C$10,"Grant",IF('PSM Costs'!U270=Setup!$C$11,"Local",IF('PSM Costs'!U270=Setup!$C$12,"Other","")))</f>
        <v/>
      </c>
      <c r="W270" s="34"/>
      <c r="X270" s="36">
        <v>1</v>
      </c>
      <c r="Y270" s="34"/>
      <c r="Z270" s="36" t="str">
        <f t="shared" si="135"/>
        <v/>
      </c>
      <c r="AA270" s="35"/>
      <c r="AB270" s="32" t="str">
        <f t="shared" si="136"/>
        <v/>
      </c>
      <c r="AC270" s="34"/>
      <c r="AD270" s="32" t="str">
        <f t="shared" si="137"/>
        <v/>
      </c>
      <c r="AE270" s="34"/>
      <c r="AF270" s="36" t="str">
        <f t="shared" si="138"/>
        <v/>
      </c>
      <c r="AG270" s="36" t="str">
        <f t="shared" si="139"/>
        <v/>
      </c>
      <c r="AH270" s="36" t="str">
        <f t="shared" si="140"/>
        <v/>
      </c>
      <c r="AI270" s="55"/>
      <c r="AJ270" s="37"/>
      <c r="AK270" s="36">
        <v>1</v>
      </c>
      <c r="AL270" s="34"/>
      <c r="AM270" s="32" t="str">
        <f t="shared" si="141"/>
        <v/>
      </c>
      <c r="AN270" s="35"/>
      <c r="AO270" s="32" t="str">
        <f t="shared" si="142"/>
        <v/>
      </c>
      <c r="AP270" s="35"/>
      <c r="AQ270" s="32" t="str">
        <f t="shared" si="143"/>
        <v/>
      </c>
      <c r="AR270" s="34"/>
      <c r="AS270" s="36" t="str">
        <f t="shared" si="144"/>
        <v/>
      </c>
      <c r="AT270" s="36" t="str">
        <f t="shared" si="145"/>
        <v/>
      </c>
      <c r="AU270" s="36" t="str">
        <f t="shared" si="146"/>
        <v/>
      </c>
      <c r="AV270" s="55"/>
      <c r="AW270" s="34"/>
      <c r="AX270" s="36">
        <v>1</v>
      </c>
      <c r="AY270" s="34"/>
      <c r="AZ270" s="32" t="str">
        <f t="shared" si="147"/>
        <v/>
      </c>
      <c r="BA270" s="34"/>
      <c r="BB270" s="32" t="str">
        <f t="shared" si="148"/>
        <v/>
      </c>
      <c r="BC270" s="34"/>
      <c r="BD270" s="32" t="str">
        <f t="shared" si="149"/>
        <v/>
      </c>
      <c r="BE270" s="34"/>
      <c r="BF270" s="36" t="str">
        <f t="shared" si="150"/>
        <v/>
      </c>
      <c r="BG270" s="36" t="str">
        <f t="shared" si="151"/>
        <v/>
      </c>
      <c r="BH270" s="36" t="str">
        <f t="shared" si="152"/>
        <v/>
      </c>
      <c r="BI270" s="55"/>
      <c r="BJ270" s="34"/>
      <c r="BK270" s="36">
        <v>1</v>
      </c>
      <c r="BL270" s="34"/>
      <c r="BM270" s="32" t="str">
        <f t="shared" si="153"/>
        <v/>
      </c>
      <c r="BN270" s="34"/>
      <c r="BO270" s="32" t="str">
        <f t="shared" si="154"/>
        <v/>
      </c>
      <c r="BP270" s="34"/>
      <c r="BQ270" s="32" t="str">
        <f t="shared" si="155"/>
        <v/>
      </c>
      <c r="BR270" s="34"/>
      <c r="BS270" s="36" t="str">
        <f t="shared" si="156"/>
        <v/>
      </c>
      <c r="BT270" s="36" t="str">
        <f t="shared" si="157"/>
        <v/>
      </c>
      <c r="BU270" s="36" t="str">
        <f t="shared" si="158"/>
        <v/>
      </c>
      <c r="BV270" s="55"/>
      <c r="BW270" s="36" t="str">
        <f t="shared" si="159"/>
        <v/>
      </c>
      <c r="BX270" s="36" t="str">
        <f t="shared" si="159"/>
        <v/>
      </c>
      <c r="BY270" s="31"/>
      <c r="BZ270" s="38"/>
      <c r="CB270" s="120" t="e">
        <f t="shared" ca="1" si="130"/>
        <v>#VALUE!</v>
      </c>
      <c r="CC270" s="2" t="e">
        <f t="shared" ca="1" si="160"/>
        <v>#VALUE!</v>
      </c>
    </row>
    <row r="271" spans="1:81" s="10" customFormat="1" ht="25.15" customHeight="1" x14ac:dyDescent="0.2">
      <c r="A271" s="52" t="str">
        <f t="shared" si="161"/>
        <v/>
      </c>
      <c r="B271" s="157" t="e">
        <f t="shared" ca="1" si="131"/>
        <v>#VALUE!</v>
      </c>
      <c r="C271" s="157" t="e">
        <f t="shared" si="132"/>
        <v>#VALUE!</v>
      </c>
      <c r="D271" s="29"/>
      <c r="E271" s="155" t="str">
        <f ca="1">IFERROR(INDIRECT(ADDRESS(MATCH(D271,CatModules!C:C,0),2,1,1,"CatModules")),"")</f>
        <v/>
      </c>
      <c r="F271" s="96"/>
      <c r="G271" s="156" t="str">
        <f ca="1">IFERROR(INDIRECT(ADDRESS(MATCH(CONCATENATE(E271,"-",F271),CatInt!K:K,0),3,1,1,"CatInt")),"")</f>
        <v/>
      </c>
      <c r="H271" s="45" t="str">
        <f>IF(F271="","",VLOOKUP(F271,#REF!,2,FALSE))</f>
        <v/>
      </c>
      <c r="I271" s="29"/>
      <c r="J271" s="155" t="e">
        <f t="shared" si="133"/>
        <v>#VALUE!</v>
      </c>
      <c r="K271" s="155" t="e">
        <f t="shared" si="134"/>
        <v>#VALUE!</v>
      </c>
      <c r="L271" s="153"/>
      <c r="M271" s="53"/>
      <c r="N271" s="175">
        <v>0</v>
      </c>
      <c r="O271" s="147"/>
      <c r="P271" s="175">
        <v>0</v>
      </c>
      <c r="Q271" s="30"/>
      <c r="R271" s="149" t="str">
        <f>IFERROR(VLOOKUP(Q271,Setup!D$16:E$25,2,FALSE),"")</f>
        <v/>
      </c>
      <c r="S271" s="51" t="str">
        <f ca="1">IFERROR(IF(OR(I271="",VLOOKUP(I271,CatCostInp!$E$2:$K$88,7,FALSE)=0),"",VLOOKUP(I271,CatCostInp!$E$2:$K$88,7,FALSE)),"")</f>
        <v/>
      </c>
      <c r="T271" s="159" t="e">
        <f>VLOOKUP(U271,#REF!,2,FALSE)</f>
        <v>#REF!</v>
      </c>
      <c r="U271" s="30"/>
      <c r="V271" s="1" t="str">
        <f ca="1">IF(U271=Setup!$C$10,"Grant",IF('PSM Costs'!U271=Setup!$C$11,"Local",IF('PSM Costs'!U271=Setup!$C$12,"Other","")))</f>
        <v/>
      </c>
      <c r="W271" s="34"/>
      <c r="X271" s="36">
        <v>1</v>
      </c>
      <c r="Y271" s="34"/>
      <c r="Z271" s="36" t="str">
        <f t="shared" si="135"/>
        <v/>
      </c>
      <c r="AA271" s="35"/>
      <c r="AB271" s="32" t="str">
        <f t="shared" si="136"/>
        <v/>
      </c>
      <c r="AC271" s="34"/>
      <c r="AD271" s="32" t="str">
        <f t="shared" si="137"/>
        <v/>
      </c>
      <c r="AE271" s="34"/>
      <c r="AF271" s="36" t="str">
        <f t="shared" si="138"/>
        <v/>
      </c>
      <c r="AG271" s="36" t="str">
        <f t="shared" si="139"/>
        <v/>
      </c>
      <c r="AH271" s="36" t="str">
        <f t="shared" si="140"/>
        <v/>
      </c>
      <c r="AI271" s="55"/>
      <c r="AJ271" s="37"/>
      <c r="AK271" s="36">
        <v>1</v>
      </c>
      <c r="AL271" s="34"/>
      <c r="AM271" s="32" t="str">
        <f t="shared" si="141"/>
        <v/>
      </c>
      <c r="AN271" s="35"/>
      <c r="AO271" s="32" t="str">
        <f t="shared" si="142"/>
        <v/>
      </c>
      <c r="AP271" s="35"/>
      <c r="AQ271" s="32" t="str">
        <f t="shared" si="143"/>
        <v/>
      </c>
      <c r="AR271" s="34"/>
      <c r="AS271" s="36" t="str">
        <f t="shared" si="144"/>
        <v/>
      </c>
      <c r="AT271" s="36" t="str">
        <f t="shared" si="145"/>
        <v/>
      </c>
      <c r="AU271" s="36" t="str">
        <f t="shared" si="146"/>
        <v/>
      </c>
      <c r="AV271" s="55"/>
      <c r="AW271" s="34"/>
      <c r="AX271" s="36">
        <v>1</v>
      </c>
      <c r="AY271" s="34"/>
      <c r="AZ271" s="32" t="str">
        <f t="shared" si="147"/>
        <v/>
      </c>
      <c r="BA271" s="34"/>
      <c r="BB271" s="32" t="str">
        <f t="shared" si="148"/>
        <v/>
      </c>
      <c r="BC271" s="34"/>
      <c r="BD271" s="32" t="str">
        <f t="shared" si="149"/>
        <v/>
      </c>
      <c r="BE271" s="34"/>
      <c r="BF271" s="36" t="str">
        <f t="shared" si="150"/>
        <v/>
      </c>
      <c r="BG271" s="36" t="str">
        <f t="shared" si="151"/>
        <v/>
      </c>
      <c r="BH271" s="36" t="str">
        <f t="shared" si="152"/>
        <v/>
      </c>
      <c r="BI271" s="55"/>
      <c r="BJ271" s="34"/>
      <c r="BK271" s="36">
        <v>1</v>
      </c>
      <c r="BL271" s="34"/>
      <c r="BM271" s="32" t="str">
        <f t="shared" si="153"/>
        <v/>
      </c>
      <c r="BN271" s="34"/>
      <c r="BO271" s="32" t="str">
        <f t="shared" si="154"/>
        <v/>
      </c>
      <c r="BP271" s="34"/>
      <c r="BQ271" s="32" t="str">
        <f t="shared" si="155"/>
        <v/>
      </c>
      <c r="BR271" s="34"/>
      <c r="BS271" s="36" t="str">
        <f t="shared" si="156"/>
        <v/>
      </c>
      <c r="BT271" s="36" t="str">
        <f t="shared" si="157"/>
        <v/>
      </c>
      <c r="BU271" s="36" t="str">
        <f t="shared" si="158"/>
        <v/>
      </c>
      <c r="BV271" s="55"/>
      <c r="BW271" s="36" t="str">
        <f t="shared" si="159"/>
        <v/>
      </c>
      <c r="BX271" s="36" t="str">
        <f t="shared" si="159"/>
        <v/>
      </c>
      <c r="BY271" s="31"/>
      <c r="BZ271" s="38"/>
      <c r="CB271" s="120" t="e">
        <f t="shared" ca="1" si="130"/>
        <v>#VALUE!</v>
      </c>
      <c r="CC271" s="2" t="e">
        <f t="shared" ca="1" si="160"/>
        <v>#VALUE!</v>
      </c>
    </row>
    <row r="272" spans="1:81" s="10" customFormat="1" ht="25.15" customHeight="1" x14ac:dyDescent="0.2">
      <c r="A272" s="52" t="str">
        <f t="shared" si="161"/>
        <v/>
      </c>
      <c r="B272" s="157" t="e">
        <f t="shared" ca="1" si="131"/>
        <v>#VALUE!</v>
      </c>
      <c r="C272" s="157" t="e">
        <f t="shared" si="132"/>
        <v>#VALUE!</v>
      </c>
      <c r="D272" s="29"/>
      <c r="E272" s="155" t="str">
        <f ca="1">IFERROR(INDIRECT(ADDRESS(MATCH(D272,CatModules!C:C,0),2,1,1,"CatModules")),"")</f>
        <v/>
      </c>
      <c r="F272" s="96"/>
      <c r="G272" s="156" t="str">
        <f ca="1">IFERROR(INDIRECT(ADDRESS(MATCH(CONCATENATE(E272,"-",F272),CatInt!K:K,0),3,1,1,"CatInt")),"")</f>
        <v/>
      </c>
      <c r="H272" s="45" t="str">
        <f>IF(F272="","",VLOOKUP(F272,#REF!,2,FALSE))</f>
        <v/>
      </c>
      <c r="I272" s="29"/>
      <c r="J272" s="155" t="e">
        <f t="shared" si="133"/>
        <v>#VALUE!</v>
      </c>
      <c r="K272" s="155" t="e">
        <f t="shared" si="134"/>
        <v>#VALUE!</v>
      </c>
      <c r="L272" s="153"/>
      <c r="M272" s="53"/>
      <c r="N272" s="175">
        <v>0</v>
      </c>
      <c r="O272" s="147"/>
      <c r="P272" s="175">
        <v>0</v>
      </c>
      <c r="Q272" s="30"/>
      <c r="R272" s="149" t="str">
        <f>IFERROR(VLOOKUP(Q272,Setup!D$16:E$25,2,FALSE),"")</f>
        <v/>
      </c>
      <c r="S272" s="51" t="str">
        <f ca="1">IFERROR(IF(OR(I272="",VLOOKUP(I272,CatCostInp!$E$2:$K$88,7,FALSE)=0),"",VLOOKUP(I272,CatCostInp!$E$2:$K$88,7,FALSE)),"")</f>
        <v/>
      </c>
      <c r="T272" s="159" t="e">
        <f>VLOOKUP(U272,#REF!,2,FALSE)</f>
        <v>#REF!</v>
      </c>
      <c r="U272" s="30"/>
      <c r="V272" s="1" t="str">
        <f ca="1">IF(U272=Setup!$C$10,"Grant",IF('PSM Costs'!U272=Setup!$C$11,"Local",IF('PSM Costs'!U272=Setup!$C$12,"Other","")))</f>
        <v/>
      </c>
      <c r="W272" s="34"/>
      <c r="X272" s="36">
        <v>1</v>
      </c>
      <c r="Y272" s="34"/>
      <c r="Z272" s="36" t="str">
        <f t="shared" si="135"/>
        <v/>
      </c>
      <c r="AA272" s="35"/>
      <c r="AB272" s="32" t="str">
        <f t="shared" si="136"/>
        <v/>
      </c>
      <c r="AC272" s="34"/>
      <c r="AD272" s="32" t="str">
        <f t="shared" si="137"/>
        <v/>
      </c>
      <c r="AE272" s="34"/>
      <c r="AF272" s="36" t="str">
        <f t="shared" si="138"/>
        <v/>
      </c>
      <c r="AG272" s="36" t="str">
        <f t="shared" si="139"/>
        <v/>
      </c>
      <c r="AH272" s="36" t="str">
        <f t="shared" si="140"/>
        <v/>
      </c>
      <c r="AI272" s="55"/>
      <c r="AJ272" s="37"/>
      <c r="AK272" s="36">
        <v>1</v>
      </c>
      <c r="AL272" s="34"/>
      <c r="AM272" s="32" t="str">
        <f t="shared" si="141"/>
        <v/>
      </c>
      <c r="AN272" s="35"/>
      <c r="AO272" s="32" t="str">
        <f t="shared" si="142"/>
        <v/>
      </c>
      <c r="AP272" s="35"/>
      <c r="AQ272" s="32" t="str">
        <f t="shared" si="143"/>
        <v/>
      </c>
      <c r="AR272" s="34"/>
      <c r="AS272" s="36" t="str">
        <f t="shared" si="144"/>
        <v/>
      </c>
      <c r="AT272" s="36" t="str">
        <f t="shared" si="145"/>
        <v/>
      </c>
      <c r="AU272" s="36" t="str">
        <f t="shared" si="146"/>
        <v/>
      </c>
      <c r="AV272" s="55"/>
      <c r="AW272" s="34"/>
      <c r="AX272" s="36">
        <v>1</v>
      </c>
      <c r="AY272" s="34"/>
      <c r="AZ272" s="32" t="str">
        <f t="shared" si="147"/>
        <v/>
      </c>
      <c r="BA272" s="34"/>
      <c r="BB272" s="32" t="str">
        <f t="shared" si="148"/>
        <v/>
      </c>
      <c r="BC272" s="34"/>
      <c r="BD272" s="32" t="str">
        <f t="shared" si="149"/>
        <v/>
      </c>
      <c r="BE272" s="34"/>
      <c r="BF272" s="36" t="str">
        <f t="shared" si="150"/>
        <v/>
      </c>
      <c r="BG272" s="36" t="str">
        <f t="shared" si="151"/>
        <v/>
      </c>
      <c r="BH272" s="36" t="str">
        <f t="shared" si="152"/>
        <v/>
      </c>
      <c r="BI272" s="55"/>
      <c r="BJ272" s="34"/>
      <c r="BK272" s="36">
        <v>1</v>
      </c>
      <c r="BL272" s="34"/>
      <c r="BM272" s="32" t="str">
        <f t="shared" si="153"/>
        <v/>
      </c>
      <c r="BN272" s="34"/>
      <c r="BO272" s="32" t="str">
        <f t="shared" si="154"/>
        <v/>
      </c>
      <c r="BP272" s="34"/>
      <c r="BQ272" s="32" t="str">
        <f t="shared" si="155"/>
        <v/>
      </c>
      <c r="BR272" s="34"/>
      <c r="BS272" s="36" t="str">
        <f t="shared" si="156"/>
        <v/>
      </c>
      <c r="BT272" s="36" t="str">
        <f t="shared" si="157"/>
        <v/>
      </c>
      <c r="BU272" s="36" t="str">
        <f t="shared" si="158"/>
        <v/>
      </c>
      <c r="BV272" s="55"/>
      <c r="BW272" s="36" t="str">
        <f t="shared" si="159"/>
        <v/>
      </c>
      <c r="BX272" s="36" t="str">
        <f t="shared" si="159"/>
        <v/>
      </c>
      <c r="BY272" s="31"/>
      <c r="BZ272" s="38"/>
      <c r="CB272" s="120" t="e">
        <f t="shared" ca="1" si="130"/>
        <v>#VALUE!</v>
      </c>
      <c r="CC272" s="2" t="e">
        <f t="shared" ca="1" si="160"/>
        <v>#VALUE!</v>
      </c>
    </row>
    <row r="273" spans="1:81" s="10" customFormat="1" ht="25.15" customHeight="1" x14ac:dyDescent="0.2">
      <c r="A273" s="52" t="str">
        <f t="shared" si="161"/>
        <v/>
      </c>
      <c r="B273" s="157" t="e">
        <f t="shared" ca="1" si="131"/>
        <v>#VALUE!</v>
      </c>
      <c r="C273" s="157" t="e">
        <f t="shared" si="132"/>
        <v>#VALUE!</v>
      </c>
      <c r="D273" s="29"/>
      <c r="E273" s="155" t="str">
        <f ca="1">IFERROR(INDIRECT(ADDRESS(MATCH(D273,CatModules!C:C,0),2,1,1,"CatModules")),"")</f>
        <v/>
      </c>
      <c r="F273" s="96"/>
      <c r="G273" s="156" t="str">
        <f ca="1">IFERROR(INDIRECT(ADDRESS(MATCH(CONCATENATE(E273,"-",F273),CatInt!K:K,0),3,1,1,"CatInt")),"")</f>
        <v/>
      </c>
      <c r="H273" s="45" t="str">
        <f>IF(F273="","",VLOOKUP(F273,#REF!,2,FALSE))</f>
        <v/>
      </c>
      <c r="I273" s="29"/>
      <c r="J273" s="155" t="e">
        <f t="shared" si="133"/>
        <v>#VALUE!</v>
      </c>
      <c r="K273" s="155" t="e">
        <f t="shared" si="134"/>
        <v>#VALUE!</v>
      </c>
      <c r="L273" s="153"/>
      <c r="M273" s="53"/>
      <c r="N273" s="175">
        <v>0</v>
      </c>
      <c r="O273" s="147"/>
      <c r="P273" s="175">
        <v>0</v>
      </c>
      <c r="Q273" s="30"/>
      <c r="R273" s="149" t="str">
        <f>IFERROR(VLOOKUP(Q273,Setup!D$16:E$25,2,FALSE),"")</f>
        <v/>
      </c>
      <c r="S273" s="51" t="str">
        <f ca="1">IFERROR(IF(OR(I273="",VLOOKUP(I273,CatCostInp!$E$2:$K$88,7,FALSE)=0),"",VLOOKUP(I273,CatCostInp!$E$2:$K$88,7,FALSE)),"")</f>
        <v/>
      </c>
      <c r="T273" s="159" t="e">
        <f>VLOOKUP(U273,#REF!,2,FALSE)</f>
        <v>#REF!</v>
      </c>
      <c r="U273" s="30"/>
      <c r="V273" s="1" t="str">
        <f ca="1">IF(U273=Setup!$C$10,"Grant",IF('PSM Costs'!U273=Setup!$C$11,"Local",IF('PSM Costs'!U273=Setup!$C$12,"Other","")))</f>
        <v/>
      </c>
      <c r="W273" s="34"/>
      <c r="X273" s="36">
        <v>1</v>
      </c>
      <c r="Y273" s="34"/>
      <c r="Z273" s="36" t="str">
        <f t="shared" si="135"/>
        <v/>
      </c>
      <c r="AA273" s="35"/>
      <c r="AB273" s="32" t="str">
        <f t="shared" si="136"/>
        <v/>
      </c>
      <c r="AC273" s="34"/>
      <c r="AD273" s="32" t="str">
        <f t="shared" si="137"/>
        <v/>
      </c>
      <c r="AE273" s="34"/>
      <c r="AF273" s="36" t="str">
        <f t="shared" si="138"/>
        <v/>
      </c>
      <c r="AG273" s="36" t="str">
        <f t="shared" si="139"/>
        <v/>
      </c>
      <c r="AH273" s="36" t="str">
        <f t="shared" si="140"/>
        <v/>
      </c>
      <c r="AI273" s="55"/>
      <c r="AJ273" s="37"/>
      <c r="AK273" s="36">
        <v>1</v>
      </c>
      <c r="AL273" s="34"/>
      <c r="AM273" s="32" t="str">
        <f t="shared" si="141"/>
        <v/>
      </c>
      <c r="AN273" s="35"/>
      <c r="AO273" s="32" t="str">
        <f t="shared" si="142"/>
        <v/>
      </c>
      <c r="AP273" s="35"/>
      <c r="AQ273" s="32" t="str">
        <f t="shared" si="143"/>
        <v/>
      </c>
      <c r="AR273" s="34"/>
      <c r="AS273" s="36" t="str">
        <f t="shared" si="144"/>
        <v/>
      </c>
      <c r="AT273" s="36" t="str">
        <f t="shared" si="145"/>
        <v/>
      </c>
      <c r="AU273" s="36" t="str">
        <f t="shared" si="146"/>
        <v/>
      </c>
      <c r="AV273" s="55"/>
      <c r="AW273" s="34"/>
      <c r="AX273" s="36">
        <v>1</v>
      </c>
      <c r="AY273" s="34"/>
      <c r="AZ273" s="32" t="str">
        <f t="shared" si="147"/>
        <v/>
      </c>
      <c r="BA273" s="34"/>
      <c r="BB273" s="32" t="str">
        <f t="shared" si="148"/>
        <v/>
      </c>
      <c r="BC273" s="34"/>
      <c r="BD273" s="32" t="str">
        <f t="shared" si="149"/>
        <v/>
      </c>
      <c r="BE273" s="34"/>
      <c r="BF273" s="36" t="str">
        <f t="shared" si="150"/>
        <v/>
      </c>
      <c r="BG273" s="36" t="str">
        <f t="shared" si="151"/>
        <v/>
      </c>
      <c r="BH273" s="36" t="str">
        <f t="shared" si="152"/>
        <v/>
      </c>
      <c r="BI273" s="55"/>
      <c r="BJ273" s="34"/>
      <c r="BK273" s="36">
        <v>1</v>
      </c>
      <c r="BL273" s="34"/>
      <c r="BM273" s="32" t="str">
        <f t="shared" si="153"/>
        <v/>
      </c>
      <c r="BN273" s="34"/>
      <c r="BO273" s="32" t="str">
        <f t="shared" si="154"/>
        <v/>
      </c>
      <c r="BP273" s="34"/>
      <c r="BQ273" s="32" t="str">
        <f t="shared" si="155"/>
        <v/>
      </c>
      <c r="BR273" s="34"/>
      <c r="BS273" s="36" t="str">
        <f t="shared" si="156"/>
        <v/>
      </c>
      <c r="BT273" s="36" t="str">
        <f t="shared" si="157"/>
        <v/>
      </c>
      <c r="BU273" s="36" t="str">
        <f t="shared" si="158"/>
        <v/>
      </c>
      <c r="BV273" s="55"/>
      <c r="BW273" s="36" t="str">
        <f t="shared" si="159"/>
        <v/>
      </c>
      <c r="BX273" s="36" t="str">
        <f t="shared" si="159"/>
        <v/>
      </c>
      <c r="BY273" s="31"/>
      <c r="BZ273" s="38"/>
      <c r="CB273" s="120" t="e">
        <f t="shared" ca="1" si="130"/>
        <v>#VALUE!</v>
      </c>
      <c r="CC273" s="2" t="e">
        <f t="shared" ca="1" si="160"/>
        <v>#VALUE!</v>
      </c>
    </row>
    <row r="274" spans="1:81" s="10" customFormat="1" ht="25.15" customHeight="1" x14ac:dyDescent="0.2">
      <c r="A274" s="52" t="str">
        <f t="shared" si="161"/>
        <v/>
      </c>
      <c r="B274" s="157" t="e">
        <f t="shared" ca="1" si="131"/>
        <v>#VALUE!</v>
      </c>
      <c r="C274" s="157" t="e">
        <f t="shared" si="132"/>
        <v>#VALUE!</v>
      </c>
      <c r="D274" s="29"/>
      <c r="E274" s="155" t="str">
        <f ca="1">IFERROR(INDIRECT(ADDRESS(MATCH(D274,CatModules!C:C,0),2,1,1,"CatModules")),"")</f>
        <v/>
      </c>
      <c r="F274" s="96"/>
      <c r="G274" s="156" t="str">
        <f ca="1">IFERROR(INDIRECT(ADDRESS(MATCH(CONCATENATE(E274,"-",F274),CatInt!K:K,0),3,1,1,"CatInt")),"")</f>
        <v/>
      </c>
      <c r="H274" s="45" t="str">
        <f>IF(F274="","",VLOOKUP(F274,#REF!,2,FALSE))</f>
        <v/>
      </c>
      <c r="I274" s="29"/>
      <c r="J274" s="155" t="e">
        <f t="shared" si="133"/>
        <v>#VALUE!</v>
      </c>
      <c r="K274" s="155" t="e">
        <f t="shared" si="134"/>
        <v>#VALUE!</v>
      </c>
      <c r="L274" s="153"/>
      <c r="M274" s="53"/>
      <c r="N274" s="175">
        <v>0</v>
      </c>
      <c r="O274" s="147"/>
      <c r="P274" s="175">
        <v>0</v>
      </c>
      <c r="Q274" s="30"/>
      <c r="R274" s="149" t="str">
        <f>IFERROR(VLOOKUP(Q274,Setup!D$16:E$25,2,FALSE),"")</f>
        <v/>
      </c>
      <c r="S274" s="51" t="str">
        <f ca="1">IFERROR(IF(OR(I274="",VLOOKUP(I274,CatCostInp!$E$2:$K$88,7,FALSE)=0),"",VLOOKUP(I274,CatCostInp!$E$2:$K$88,7,FALSE)),"")</f>
        <v/>
      </c>
      <c r="T274" s="159" t="e">
        <f>VLOOKUP(U274,#REF!,2,FALSE)</f>
        <v>#REF!</v>
      </c>
      <c r="U274" s="30"/>
      <c r="V274" s="1" t="str">
        <f ca="1">IF(U274=Setup!$C$10,"Grant",IF('PSM Costs'!U274=Setup!$C$11,"Local",IF('PSM Costs'!U274=Setup!$C$12,"Other","")))</f>
        <v/>
      </c>
      <c r="W274" s="34"/>
      <c r="X274" s="36">
        <v>1</v>
      </c>
      <c r="Y274" s="34"/>
      <c r="Z274" s="36" t="str">
        <f t="shared" si="135"/>
        <v/>
      </c>
      <c r="AA274" s="35"/>
      <c r="AB274" s="32" t="str">
        <f t="shared" si="136"/>
        <v/>
      </c>
      <c r="AC274" s="34"/>
      <c r="AD274" s="32" t="str">
        <f t="shared" si="137"/>
        <v/>
      </c>
      <c r="AE274" s="34"/>
      <c r="AF274" s="36" t="str">
        <f t="shared" si="138"/>
        <v/>
      </c>
      <c r="AG274" s="36" t="str">
        <f t="shared" si="139"/>
        <v/>
      </c>
      <c r="AH274" s="36" t="str">
        <f t="shared" si="140"/>
        <v/>
      </c>
      <c r="AI274" s="55"/>
      <c r="AJ274" s="37"/>
      <c r="AK274" s="36">
        <v>1</v>
      </c>
      <c r="AL274" s="34"/>
      <c r="AM274" s="32" t="str">
        <f t="shared" si="141"/>
        <v/>
      </c>
      <c r="AN274" s="35"/>
      <c r="AO274" s="32" t="str">
        <f t="shared" si="142"/>
        <v/>
      </c>
      <c r="AP274" s="35"/>
      <c r="AQ274" s="32" t="str">
        <f t="shared" si="143"/>
        <v/>
      </c>
      <c r="AR274" s="34"/>
      <c r="AS274" s="36" t="str">
        <f t="shared" si="144"/>
        <v/>
      </c>
      <c r="AT274" s="36" t="str">
        <f t="shared" si="145"/>
        <v/>
      </c>
      <c r="AU274" s="36" t="str">
        <f t="shared" si="146"/>
        <v/>
      </c>
      <c r="AV274" s="55"/>
      <c r="AW274" s="34"/>
      <c r="AX274" s="36">
        <v>1</v>
      </c>
      <c r="AY274" s="34"/>
      <c r="AZ274" s="32" t="str">
        <f t="shared" si="147"/>
        <v/>
      </c>
      <c r="BA274" s="34"/>
      <c r="BB274" s="32" t="str">
        <f t="shared" si="148"/>
        <v/>
      </c>
      <c r="BC274" s="34"/>
      <c r="BD274" s="32" t="str">
        <f t="shared" si="149"/>
        <v/>
      </c>
      <c r="BE274" s="34"/>
      <c r="BF274" s="36" t="str">
        <f t="shared" si="150"/>
        <v/>
      </c>
      <c r="BG274" s="36" t="str">
        <f t="shared" si="151"/>
        <v/>
      </c>
      <c r="BH274" s="36" t="str">
        <f t="shared" si="152"/>
        <v/>
      </c>
      <c r="BI274" s="55"/>
      <c r="BJ274" s="34"/>
      <c r="BK274" s="36">
        <v>1</v>
      </c>
      <c r="BL274" s="34"/>
      <c r="BM274" s="32" t="str">
        <f t="shared" si="153"/>
        <v/>
      </c>
      <c r="BN274" s="34"/>
      <c r="BO274" s="32" t="str">
        <f t="shared" si="154"/>
        <v/>
      </c>
      <c r="BP274" s="34"/>
      <c r="BQ274" s="32" t="str">
        <f t="shared" si="155"/>
        <v/>
      </c>
      <c r="BR274" s="34"/>
      <c r="BS274" s="36" t="str">
        <f t="shared" si="156"/>
        <v/>
      </c>
      <c r="BT274" s="36" t="str">
        <f t="shared" si="157"/>
        <v/>
      </c>
      <c r="BU274" s="36" t="str">
        <f t="shared" si="158"/>
        <v/>
      </c>
      <c r="BV274" s="55"/>
      <c r="BW274" s="36" t="str">
        <f t="shared" si="159"/>
        <v/>
      </c>
      <c r="BX274" s="36" t="str">
        <f t="shared" si="159"/>
        <v/>
      </c>
      <c r="BY274" s="31"/>
      <c r="BZ274" s="38"/>
      <c r="CB274" s="120" t="e">
        <f t="shared" ca="1" si="130"/>
        <v>#VALUE!</v>
      </c>
      <c r="CC274" s="2" t="e">
        <f t="shared" ca="1" si="160"/>
        <v>#VALUE!</v>
      </c>
    </row>
    <row r="275" spans="1:81" s="10" customFormat="1" ht="25.15" customHeight="1" x14ac:dyDescent="0.2">
      <c r="A275" s="52" t="str">
        <f t="shared" si="161"/>
        <v/>
      </c>
      <c r="B275" s="157" t="e">
        <f t="shared" ca="1" si="131"/>
        <v>#VALUE!</v>
      </c>
      <c r="C275" s="157" t="e">
        <f t="shared" si="132"/>
        <v>#VALUE!</v>
      </c>
      <c r="D275" s="29"/>
      <c r="E275" s="155" t="str">
        <f ca="1">IFERROR(INDIRECT(ADDRESS(MATCH(D275,CatModules!C:C,0),2,1,1,"CatModules")),"")</f>
        <v/>
      </c>
      <c r="F275" s="96"/>
      <c r="G275" s="156" t="str">
        <f ca="1">IFERROR(INDIRECT(ADDRESS(MATCH(CONCATENATE(E275,"-",F275),CatInt!K:K,0),3,1,1,"CatInt")),"")</f>
        <v/>
      </c>
      <c r="H275" s="45" t="str">
        <f>IF(F275="","",VLOOKUP(F275,#REF!,2,FALSE))</f>
        <v/>
      </c>
      <c r="I275" s="29"/>
      <c r="J275" s="155" t="e">
        <f t="shared" si="133"/>
        <v>#VALUE!</v>
      </c>
      <c r="K275" s="155" t="e">
        <f t="shared" si="134"/>
        <v>#VALUE!</v>
      </c>
      <c r="L275" s="153"/>
      <c r="M275" s="53"/>
      <c r="N275" s="175">
        <v>0</v>
      </c>
      <c r="O275" s="147"/>
      <c r="P275" s="175">
        <v>0</v>
      </c>
      <c r="Q275" s="30"/>
      <c r="R275" s="149" t="str">
        <f>IFERROR(VLOOKUP(Q275,Setup!D$16:E$25,2,FALSE),"")</f>
        <v/>
      </c>
      <c r="S275" s="51" t="str">
        <f ca="1">IFERROR(IF(OR(I275="",VLOOKUP(I275,CatCostInp!$E$2:$K$88,7,FALSE)=0),"",VLOOKUP(I275,CatCostInp!$E$2:$K$88,7,FALSE)),"")</f>
        <v/>
      </c>
      <c r="T275" s="159" t="e">
        <f>VLOOKUP(U275,#REF!,2,FALSE)</f>
        <v>#REF!</v>
      </c>
      <c r="U275" s="30"/>
      <c r="V275" s="1" t="str">
        <f ca="1">IF(U275=Setup!$C$10,"Grant",IF('PSM Costs'!U275=Setup!$C$11,"Local",IF('PSM Costs'!U275=Setup!$C$12,"Other","")))</f>
        <v/>
      </c>
      <c r="W275" s="34"/>
      <c r="X275" s="36">
        <v>1</v>
      </c>
      <c r="Y275" s="34"/>
      <c r="Z275" s="36" t="str">
        <f t="shared" si="135"/>
        <v/>
      </c>
      <c r="AA275" s="35"/>
      <c r="AB275" s="32" t="str">
        <f t="shared" si="136"/>
        <v/>
      </c>
      <c r="AC275" s="34"/>
      <c r="AD275" s="32" t="str">
        <f t="shared" si="137"/>
        <v/>
      </c>
      <c r="AE275" s="34"/>
      <c r="AF275" s="36" t="str">
        <f t="shared" si="138"/>
        <v/>
      </c>
      <c r="AG275" s="36" t="str">
        <f t="shared" si="139"/>
        <v/>
      </c>
      <c r="AH275" s="36" t="str">
        <f t="shared" si="140"/>
        <v/>
      </c>
      <c r="AI275" s="55"/>
      <c r="AJ275" s="37"/>
      <c r="AK275" s="36">
        <v>1</v>
      </c>
      <c r="AL275" s="34"/>
      <c r="AM275" s="32" t="str">
        <f t="shared" si="141"/>
        <v/>
      </c>
      <c r="AN275" s="35"/>
      <c r="AO275" s="32" t="str">
        <f t="shared" si="142"/>
        <v/>
      </c>
      <c r="AP275" s="35"/>
      <c r="AQ275" s="32" t="str">
        <f t="shared" si="143"/>
        <v/>
      </c>
      <c r="AR275" s="34"/>
      <c r="AS275" s="36" t="str">
        <f t="shared" si="144"/>
        <v/>
      </c>
      <c r="AT275" s="36" t="str">
        <f t="shared" si="145"/>
        <v/>
      </c>
      <c r="AU275" s="36" t="str">
        <f t="shared" si="146"/>
        <v/>
      </c>
      <c r="AV275" s="55"/>
      <c r="AW275" s="34"/>
      <c r="AX275" s="36">
        <v>1</v>
      </c>
      <c r="AY275" s="34"/>
      <c r="AZ275" s="32" t="str">
        <f t="shared" si="147"/>
        <v/>
      </c>
      <c r="BA275" s="34"/>
      <c r="BB275" s="32" t="str">
        <f t="shared" si="148"/>
        <v/>
      </c>
      <c r="BC275" s="34"/>
      <c r="BD275" s="32" t="str">
        <f t="shared" si="149"/>
        <v/>
      </c>
      <c r="BE275" s="34"/>
      <c r="BF275" s="36" t="str">
        <f t="shared" si="150"/>
        <v/>
      </c>
      <c r="BG275" s="36" t="str">
        <f t="shared" si="151"/>
        <v/>
      </c>
      <c r="BH275" s="36" t="str">
        <f t="shared" si="152"/>
        <v/>
      </c>
      <c r="BI275" s="55"/>
      <c r="BJ275" s="34"/>
      <c r="BK275" s="36">
        <v>1</v>
      </c>
      <c r="BL275" s="34"/>
      <c r="BM275" s="32" t="str">
        <f t="shared" si="153"/>
        <v/>
      </c>
      <c r="BN275" s="34"/>
      <c r="BO275" s="32" t="str">
        <f t="shared" si="154"/>
        <v/>
      </c>
      <c r="BP275" s="34"/>
      <c r="BQ275" s="32" t="str">
        <f t="shared" si="155"/>
        <v/>
      </c>
      <c r="BR275" s="34"/>
      <c r="BS275" s="36" t="str">
        <f t="shared" si="156"/>
        <v/>
      </c>
      <c r="BT275" s="36" t="str">
        <f t="shared" si="157"/>
        <v/>
      </c>
      <c r="BU275" s="36" t="str">
        <f t="shared" si="158"/>
        <v/>
      </c>
      <c r="BV275" s="55"/>
      <c r="BW275" s="36" t="str">
        <f t="shared" si="159"/>
        <v/>
      </c>
      <c r="BX275" s="36" t="str">
        <f t="shared" si="159"/>
        <v/>
      </c>
      <c r="BY275" s="31"/>
      <c r="BZ275" s="38"/>
      <c r="CB275" s="120" t="e">
        <f t="shared" ca="1" si="130"/>
        <v>#VALUE!</v>
      </c>
      <c r="CC275" s="2" t="e">
        <f t="shared" ca="1" si="160"/>
        <v>#VALUE!</v>
      </c>
    </row>
    <row r="276" spans="1:81" s="10" customFormat="1" ht="25.15" customHeight="1" x14ac:dyDescent="0.2">
      <c r="A276" s="52" t="str">
        <f t="shared" si="161"/>
        <v/>
      </c>
      <c r="B276" s="157" t="e">
        <f t="shared" ca="1" si="131"/>
        <v>#VALUE!</v>
      </c>
      <c r="C276" s="157" t="e">
        <f t="shared" si="132"/>
        <v>#VALUE!</v>
      </c>
      <c r="D276" s="29"/>
      <c r="E276" s="155" t="str">
        <f ca="1">IFERROR(INDIRECT(ADDRESS(MATCH(D276,CatModules!C:C,0),2,1,1,"CatModules")),"")</f>
        <v/>
      </c>
      <c r="F276" s="96"/>
      <c r="G276" s="156" t="str">
        <f ca="1">IFERROR(INDIRECT(ADDRESS(MATCH(CONCATENATE(E276,"-",F276),CatInt!K:K,0),3,1,1,"CatInt")),"")</f>
        <v/>
      </c>
      <c r="H276" s="45" t="str">
        <f>IF(F276="","",VLOOKUP(F276,#REF!,2,FALSE))</f>
        <v/>
      </c>
      <c r="I276" s="29"/>
      <c r="J276" s="155" t="e">
        <f t="shared" si="133"/>
        <v>#VALUE!</v>
      </c>
      <c r="K276" s="155" t="e">
        <f t="shared" si="134"/>
        <v>#VALUE!</v>
      </c>
      <c r="L276" s="153"/>
      <c r="M276" s="53"/>
      <c r="N276" s="175">
        <v>0</v>
      </c>
      <c r="O276" s="147"/>
      <c r="P276" s="175">
        <v>0</v>
      </c>
      <c r="Q276" s="30"/>
      <c r="R276" s="149" t="str">
        <f>IFERROR(VLOOKUP(Q276,Setup!D$16:E$25,2,FALSE),"")</f>
        <v/>
      </c>
      <c r="S276" s="51" t="str">
        <f ca="1">IFERROR(IF(OR(I276="",VLOOKUP(I276,CatCostInp!$E$2:$K$88,7,FALSE)=0),"",VLOOKUP(I276,CatCostInp!$E$2:$K$88,7,FALSE)),"")</f>
        <v/>
      </c>
      <c r="T276" s="159" t="e">
        <f>VLOOKUP(U276,#REF!,2,FALSE)</f>
        <v>#REF!</v>
      </c>
      <c r="U276" s="30"/>
      <c r="V276" s="1" t="str">
        <f ca="1">IF(U276=Setup!$C$10,"Grant",IF('PSM Costs'!U276=Setup!$C$11,"Local",IF('PSM Costs'!U276=Setup!$C$12,"Other","")))</f>
        <v/>
      </c>
      <c r="W276" s="34"/>
      <c r="X276" s="36">
        <v>1</v>
      </c>
      <c r="Y276" s="34"/>
      <c r="Z276" s="36" t="str">
        <f t="shared" si="135"/>
        <v/>
      </c>
      <c r="AA276" s="35"/>
      <c r="AB276" s="32" t="str">
        <f t="shared" si="136"/>
        <v/>
      </c>
      <c r="AC276" s="34"/>
      <c r="AD276" s="32" t="str">
        <f t="shared" si="137"/>
        <v/>
      </c>
      <c r="AE276" s="34"/>
      <c r="AF276" s="36" t="str">
        <f t="shared" si="138"/>
        <v/>
      </c>
      <c r="AG276" s="36" t="str">
        <f t="shared" si="139"/>
        <v/>
      </c>
      <c r="AH276" s="36" t="str">
        <f t="shared" si="140"/>
        <v/>
      </c>
      <c r="AI276" s="55"/>
      <c r="AJ276" s="37"/>
      <c r="AK276" s="36">
        <v>1</v>
      </c>
      <c r="AL276" s="34"/>
      <c r="AM276" s="32" t="str">
        <f t="shared" si="141"/>
        <v/>
      </c>
      <c r="AN276" s="35"/>
      <c r="AO276" s="32" t="str">
        <f t="shared" si="142"/>
        <v/>
      </c>
      <c r="AP276" s="35"/>
      <c r="AQ276" s="32" t="str">
        <f t="shared" si="143"/>
        <v/>
      </c>
      <c r="AR276" s="34"/>
      <c r="AS276" s="36" t="str">
        <f t="shared" si="144"/>
        <v/>
      </c>
      <c r="AT276" s="36" t="str">
        <f t="shared" si="145"/>
        <v/>
      </c>
      <c r="AU276" s="36" t="str">
        <f t="shared" si="146"/>
        <v/>
      </c>
      <c r="AV276" s="55"/>
      <c r="AW276" s="34"/>
      <c r="AX276" s="36">
        <v>1</v>
      </c>
      <c r="AY276" s="34"/>
      <c r="AZ276" s="32" t="str">
        <f t="shared" si="147"/>
        <v/>
      </c>
      <c r="BA276" s="34"/>
      <c r="BB276" s="32" t="str">
        <f t="shared" si="148"/>
        <v/>
      </c>
      <c r="BC276" s="34"/>
      <c r="BD276" s="32" t="str">
        <f t="shared" si="149"/>
        <v/>
      </c>
      <c r="BE276" s="34"/>
      <c r="BF276" s="36" t="str">
        <f t="shared" si="150"/>
        <v/>
      </c>
      <c r="BG276" s="36" t="str">
        <f t="shared" si="151"/>
        <v/>
      </c>
      <c r="BH276" s="36" t="str">
        <f t="shared" si="152"/>
        <v/>
      </c>
      <c r="BI276" s="55"/>
      <c r="BJ276" s="34"/>
      <c r="BK276" s="36">
        <v>1</v>
      </c>
      <c r="BL276" s="34"/>
      <c r="BM276" s="32" t="str">
        <f t="shared" si="153"/>
        <v/>
      </c>
      <c r="BN276" s="34"/>
      <c r="BO276" s="32" t="str">
        <f t="shared" si="154"/>
        <v/>
      </c>
      <c r="BP276" s="34"/>
      <c r="BQ276" s="32" t="str">
        <f t="shared" si="155"/>
        <v/>
      </c>
      <c r="BR276" s="34"/>
      <c r="BS276" s="36" t="str">
        <f t="shared" si="156"/>
        <v/>
      </c>
      <c r="BT276" s="36" t="str">
        <f t="shared" si="157"/>
        <v/>
      </c>
      <c r="BU276" s="36" t="str">
        <f t="shared" si="158"/>
        <v/>
      </c>
      <c r="BV276" s="55"/>
      <c r="BW276" s="36" t="str">
        <f t="shared" si="159"/>
        <v/>
      </c>
      <c r="BX276" s="36" t="str">
        <f t="shared" si="159"/>
        <v/>
      </c>
      <c r="BY276" s="31"/>
      <c r="BZ276" s="38"/>
      <c r="CB276" s="120" t="e">
        <f t="shared" ca="1" si="130"/>
        <v>#VALUE!</v>
      </c>
      <c r="CC276" s="2" t="e">
        <f t="shared" ca="1" si="160"/>
        <v>#VALUE!</v>
      </c>
    </row>
    <row r="277" spans="1:81" s="10" customFormat="1" ht="25.15" customHeight="1" x14ac:dyDescent="0.2">
      <c r="A277" s="52" t="str">
        <f t="shared" si="161"/>
        <v/>
      </c>
      <c r="B277" s="157" t="e">
        <f t="shared" ca="1" si="131"/>
        <v>#VALUE!</v>
      </c>
      <c r="C277" s="157" t="e">
        <f t="shared" si="132"/>
        <v>#VALUE!</v>
      </c>
      <c r="D277" s="29"/>
      <c r="E277" s="155" t="str">
        <f ca="1">IFERROR(INDIRECT(ADDRESS(MATCH(D277,CatModules!C:C,0),2,1,1,"CatModules")),"")</f>
        <v/>
      </c>
      <c r="F277" s="96"/>
      <c r="G277" s="156" t="str">
        <f ca="1">IFERROR(INDIRECT(ADDRESS(MATCH(CONCATENATE(E277,"-",F277),CatInt!K:K,0),3,1,1,"CatInt")),"")</f>
        <v/>
      </c>
      <c r="H277" s="45" t="str">
        <f>IF(F277="","",VLOOKUP(F277,#REF!,2,FALSE))</f>
        <v/>
      </c>
      <c r="I277" s="29"/>
      <c r="J277" s="155" t="e">
        <f t="shared" si="133"/>
        <v>#VALUE!</v>
      </c>
      <c r="K277" s="155" t="e">
        <f t="shared" si="134"/>
        <v>#VALUE!</v>
      </c>
      <c r="L277" s="153"/>
      <c r="M277" s="53"/>
      <c r="N277" s="175">
        <v>0</v>
      </c>
      <c r="O277" s="147"/>
      <c r="P277" s="175">
        <v>0</v>
      </c>
      <c r="Q277" s="30"/>
      <c r="R277" s="149" t="str">
        <f>IFERROR(VLOOKUP(Q277,Setup!D$16:E$25,2,FALSE),"")</f>
        <v/>
      </c>
      <c r="S277" s="51" t="str">
        <f ca="1">IFERROR(IF(OR(I277="",VLOOKUP(I277,CatCostInp!$E$2:$K$88,7,FALSE)=0),"",VLOOKUP(I277,CatCostInp!$E$2:$K$88,7,FALSE)),"")</f>
        <v/>
      </c>
      <c r="T277" s="159" t="e">
        <f>VLOOKUP(U277,#REF!,2,FALSE)</f>
        <v>#REF!</v>
      </c>
      <c r="U277" s="30"/>
      <c r="V277" s="1" t="str">
        <f ca="1">IF(U277=Setup!$C$10,"Grant",IF('PSM Costs'!U277=Setup!$C$11,"Local",IF('PSM Costs'!U277=Setup!$C$12,"Other","")))</f>
        <v/>
      </c>
      <c r="W277" s="34"/>
      <c r="X277" s="36">
        <v>1</v>
      </c>
      <c r="Y277" s="34"/>
      <c r="Z277" s="36" t="str">
        <f t="shared" si="135"/>
        <v/>
      </c>
      <c r="AA277" s="35"/>
      <c r="AB277" s="32" t="str">
        <f t="shared" si="136"/>
        <v/>
      </c>
      <c r="AC277" s="34"/>
      <c r="AD277" s="32" t="str">
        <f t="shared" si="137"/>
        <v/>
      </c>
      <c r="AE277" s="34"/>
      <c r="AF277" s="36" t="str">
        <f t="shared" si="138"/>
        <v/>
      </c>
      <c r="AG277" s="36" t="str">
        <f t="shared" si="139"/>
        <v/>
      </c>
      <c r="AH277" s="36" t="str">
        <f t="shared" si="140"/>
        <v/>
      </c>
      <c r="AI277" s="55"/>
      <c r="AJ277" s="37"/>
      <c r="AK277" s="36">
        <v>1</v>
      </c>
      <c r="AL277" s="34"/>
      <c r="AM277" s="32" t="str">
        <f t="shared" si="141"/>
        <v/>
      </c>
      <c r="AN277" s="35"/>
      <c r="AO277" s="32" t="str">
        <f t="shared" si="142"/>
        <v/>
      </c>
      <c r="AP277" s="35"/>
      <c r="AQ277" s="32" t="str">
        <f t="shared" si="143"/>
        <v/>
      </c>
      <c r="AR277" s="34"/>
      <c r="AS277" s="36" t="str">
        <f t="shared" si="144"/>
        <v/>
      </c>
      <c r="AT277" s="36" t="str">
        <f t="shared" si="145"/>
        <v/>
      </c>
      <c r="AU277" s="36" t="str">
        <f t="shared" si="146"/>
        <v/>
      </c>
      <c r="AV277" s="55"/>
      <c r="AW277" s="34"/>
      <c r="AX277" s="36">
        <v>1</v>
      </c>
      <c r="AY277" s="34"/>
      <c r="AZ277" s="32" t="str">
        <f t="shared" si="147"/>
        <v/>
      </c>
      <c r="BA277" s="34"/>
      <c r="BB277" s="32" t="str">
        <f t="shared" si="148"/>
        <v/>
      </c>
      <c r="BC277" s="34"/>
      <c r="BD277" s="32" t="str">
        <f t="shared" si="149"/>
        <v/>
      </c>
      <c r="BE277" s="34"/>
      <c r="BF277" s="36" t="str">
        <f t="shared" si="150"/>
        <v/>
      </c>
      <c r="BG277" s="36" t="str">
        <f t="shared" si="151"/>
        <v/>
      </c>
      <c r="BH277" s="36" t="str">
        <f t="shared" si="152"/>
        <v/>
      </c>
      <c r="BI277" s="55"/>
      <c r="BJ277" s="34"/>
      <c r="BK277" s="36">
        <v>1</v>
      </c>
      <c r="BL277" s="34"/>
      <c r="BM277" s="32" t="str">
        <f t="shared" si="153"/>
        <v/>
      </c>
      <c r="BN277" s="34"/>
      <c r="BO277" s="32" t="str">
        <f t="shared" si="154"/>
        <v/>
      </c>
      <c r="BP277" s="34"/>
      <c r="BQ277" s="32" t="str">
        <f t="shared" si="155"/>
        <v/>
      </c>
      <c r="BR277" s="34"/>
      <c r="BS277" s="36" t="str">
        <f t="shared" si="156"/>
        <v/>
      </c>
      <c r="BT277" s="36" t="str">
        <f t="shared" si="157"/>
        <v/>
      </c>
      <c r="BU277" s="36" t="str">
        <f t="shared" si="158"/>
        <v/>
      </c>
      <c r="BV277" s="55"/>
      <c r="BW277" s="36" t="str">
        <f t="shared" si="159"/>
        <v/>
      </c>
      <c r="BX277" s="36" t="str">
        <f t="shared" si="159"/>
        <v/>
      </c>
      <c r="BY277" s="31"/>
      <c r="BZ277" s="38"/>
      <c r="CB277" s="120" t="e">
        <f t="shared" ca="1" si="130"/>
        <v>#VALUE!</v>
      </c>
      <c r="CC277" s="2" t="e">
        <f t="shared" ca="1" si="160"/>
        <v>#VALUE!</v>
      </c>
    </row>
    <row r="278" spans="1:81" s="10" customFormat="1" ht="25.15" customHeight="1" x14ac:dyDescent="0.2">
      <c r="A278" s="52" t="str">
        <f t="shared" si="161"/>
        <v/>
      </c>
      <c r="B278" s="157" t="e">
        <f t="shared" ca="1" si="131"/>
        <v>#VALUE!</v>
      </c>
      <c r="C278" s="157" t="e">
        <f t="shared" si="132"/>
        <v>#VALUE!</v>
      </c>
      <c r="D278" s="29"/>
      <c r="E278" s="155" t="str">
        <f ca="1">IFERROR(INDIRECT(ADDRESS(MATCH(D278,CatModules!C:C,0),2,1,1,"CatModules")),"")</f>
        <v/>
      </c>
      <c r="F278" s="96"/>
      <c r="G278" s="156" t="str">
        <f ca="1">IFERROR(INDIRECT(ADDRESS(MATCH(CONCATENATE(E278,"-",F278),CatInt!K:K,0),3,1,1,"CatInt")),"")</f>
        <v/>
      </c>
      <c r="H278" s="45" t="str">
        <f>IF(F278="","",VLOOKUP(F278,#REF!,2,FALSE))</f>
        <v/>
      </c>
      <c r="I278" s="29"/>
      <c r="J278" s="155" t="e">
        <f t="shared" si="133"/>
        <v>#VALUE!</v>
      </c>
      <c r="K278" s="155" t="e">
        <f t="shared" si="134"/>
        <v>#VALUE!</v>
      </c>
      <c r="L278" s="153"/>
      <c r="M278" s="53"/>
      <c r="N278" s="175">
        <v>0</v>
      </c>
      <c r="O278" s="147"/>
      <c r="P278" s="175">
        <v>0</v>
      </c>
      <c r="Q278" s="30"/>
      <c r="R278" s="149" t="str">
        <f>IFERROR(VLOOKUP(Q278,Setup!D$16:E$25,2,FALSE),"")</f>
        <v/>
      </c>
      <c r="S278" s="51" t="str">
        <f ca="1">IFERROR(IF(OR(I278="",VLOOKUP(I278,CatCostInp!$E$2:$K$88,7,FALSE)=0),"",VLOOKUP(I278,CatCostInp!$E$2:$K$88,7,FALSE)),"")</f>
        <v/>
      </c>
      <c r="T278" s="159" t="e">
        <f>VLOOKUP(U278,#REF!,2,FALSE)</f>
        <v>#REF!</v>
      </c>
      <c r="U278" s="30"/>
      <c r="V278" s="1" t="str">
        <f ca="1">IF(U278=Setup!$C$10,"Grant",IF('PSM Costs'!U278=Setup!$C$11,"Local",IF('PSM Costs'!U278=Setup!$C$12,"Other","")))</f>
        <v/>
      </c>
      <c r="W278" s="34"/>
      <c r="X278" s="36">
        <v>1</v>
      </c>
      <c r="Y278" s="34"/>
      <c r="Z278" s="36" t="str">
        <f t="shared" si="135"/>
        <v/>
      </c>
      <c r="AA278" s="35"/>
      <c r="AB278" s="32" t="str">
        <f t="shared" si="136"/>
        <v/>
      </c>
      <c r="AC278" s="34"/>
      <c r="AD278" s="32" t="str">
        <f t="shared" si="137"/>
        <v/>
      </c>
      <c r="AE278" s="34"/>
      <c r="AF278" s="36" t="str">
        <f t="shared" si="138"/>
        <v/>
      </c>
      <c r="AG278" s="36" t="str">
        <f t="shared" si="139"/>
        <v/>
      </c>
      <c r="AH278" s="36" t="str">
        <f t="shared" si="140"/>
        <v/>
      </c>
      <c r="AI278" s="55"/>
      <c r="AJ278" s="37"/>
      <c r="AK278" s="36">
        <v>1</v>
      </c>
      <c r="AL278" s="34"/>
      <c r="AM278" s="32" t="str">
        <f t="shared" si="141"/>
        <v/>
      </c>
      <c r="AN278" s="35"/>
      <c r="AO278" s="32" t="str">
        <f t="shared" si="142"/>
        <v/>
      </c>
      <c r="AP278" s="35"/>
      <c r="AQ278" s="32" t="str">
        <f t="shared" si="143"/>
        <v/>
      </c>
      <c r="AR278" s="34"/>
      <c r="AS278" s="36" t="str">
        <f t="shared" si="144"/>
        <v/>
      </c>
      <c r="AT278" s="36" t="str">
        <f t="shared" si="145"/>
        <v/>
      </c>
      <c r="AU278" s="36" t="str">
        <f t="shared" si="146"/>
        <v/>
      </c>
      <c r="AV278" s="55"/>
      <c r="AW278" s="34"/>
      <c r="AX278" s="36">
        <v>1</v>
      </c>
      <c r="AY278" s="34"/>
      <c r="AZ278" s="32" t="str">
        <f t="shared" si="147"/>
        <v/>
      </c>
      <c r="BA278" s="34"/>
      <c r="BB278" s="32" t="str">
        <f t="shared" si="148"/>
        <v/>
      </c>
      <c r="BC278" s="34"/>
      <c r="BD278" s="32" t="str">
        <f t="shared" si="149"/>
        <v/>
      </c>
      <c r="BE278" s="34"/>
      <c r="BF278" s="36" t="str">
        <f t="shared" si="150"/>
        <v/>
      </c>
      <c r="BG278" s="36" t="str">
        <f t="shared" si="151"/>
        <v/>
      </c>
      <c r="BH278" s="36" t="str">
        <f t="shared" si="152"/>
        <v/>
      </c>
      <c r="BI278" s="55"/>
      <c r="BJ278" s="34"/>
      <c r="BK278" s="36">
        <v>1</v>
      </c>
      <c r="BL278" s="34"/>
      <c r="BM278" s="32" t="str">
        <f t="shared" si="153"/>
        <v/>
      </c>
      <c r="BN278" s="34"/>
      <c r="BO278" s="32" t="str">
        <f t="shared" si="154"/>
        <v/>
      </c>
      <c r="BP278" s="34"/>
      <c r="BQ278" s="32" t="str">
        <f t="shared" si="155"/>
        <v/>
      </c>
      <c r="BR278" s="34"/>
      <c r="BS278" s="36" t="str">
        <f t="shared" si="156"/>
        <v/>
      </c>
      <c r="BT278" s="36" t="str">
        <f t="shared" si="157"/>
        <v/>
      </c>
      <c r="BU278" s="36" t="str">
        <f t="shared" si="158"/>
        <v/>
      </c>
      <c r="BV278" s="55"/>
      <c r="BW278" s="36" t="str">
        <f t="shared" si="159"/>
        <v/>
      </c>
      <c r="BX278" s="36" t="str">
        <f t="shared" si="159"/>
        <v/>
      </c>
      <c r="BY278" s="31"/>
      <c r="BZ278" s="38"/>
      <c r="CB278" s="120" t="e">
        <f t="shared" ca="1" si="130"/>
        <v>#VALUE!</v>
      </c>
      <c r="CC278" s="2" t="e">
        <f t="shared" ca="1" si="160"/>
        <v>#VALUE!</v>
      </c>
    </row>
    <row r="279" spans="1:81" s="10" customFormat="1" ht="25.15" customHeight="1" x14ac:dyDescent="0.2">
      <c r="A279" s="52" t="str">
        <f t="shared" si="161"/>
        <v/>
      </c>
      <c r="B279" s="157" t="e">
        <f t="shared" ca="1" si="131"/>
        <v>#VALUE!</v>
      </c>
      <c r="C279" s="157" t="e">
        <f t="shared" si="132"/>
        <v>#VALUE!</v>
      </c>
      <c r="D279" s="29"/>
      <c r="E279" s="155" t="str">
        <f ca="1">IFERROR(INDIRECT(ADDRESS(MATCH(D279,CatModules!C:C,0),2,1,1,"CatModules")),"")</f>
        <v/>
      </c>
      <c r="F279" s="96"/>
      <c r="G279" s="156" t="str">
        <f ca="1">IFERROR(INDIRECT(ADDRESS(MATCH(CONCATENATE(E279,"-",F279),CatInt!K:K,0),3,1,1,"CatInt")),"")</f>
        <v/>
      </c>
      <c r="H279" s="45" t="str">
        <f>IF(F279="","",VLOOKUP(F279,#REF!,2,FALSE))</f>
        <v/>
      </c>
      <c r="I279" s="29"/>
      <c r="J279" s="155" t="e">
        <f t="shared" si="133"/>
        <v>#VALUE!</v>
      </c>
      <c r="K279" s="155" t="e">
        <f t="shared" si="134"/>
        <v>#VALUE!</v>
      </c>
      <c r="L279" s="153"/>
      <c r="M279" s="53"/>
      <c r="N279" s="175">
        <v>0</v>
      </c>
      <c r="O279" s="147"/>
      <c r="P279" s="175">
        <v>0</v>
      </c>
      <c r="Q279" s="30"/>
      <c r="R279" s="149" t="str">
        <f>IFERROR(VLOOKUP(Q279,Setup!D$16:E$25,2,FALSE),"")</f>
        <v/>
      </c>
      <c r="S279" s="51" t="str">
        <f ca="1">IFERROR(IF(OR(I279="",VLOOKUP(I279,CatCostInp!$E$2:$K$88,7,FALSE)=0),"",VLOOKUP(I279,CatCostInp!$E$2:$K$88,7,FALSE)),"")</f>
        <v/>
      </c>
      <c r="T279" s="159" t="e">
        <f>VLOOKUP(U279,#REF!,2,FALSE)</f>
        <v>#REF!</v>
      </c>
      <c r="U279" s="30"/>
      <c r="V279" s="1" t="str">
        <f ca="1">IF(U279=Setup!$C$10,"Grant",IF('PSM Costs'!U279=Setup!$C$11,"Local",IF('PSM Costs'!U279=Setup!$C$12,"Other","")))</f>
        <v/>
      </c>
      <c r="W279" s="34"/>
      <c r="X279" s="36">
        <v>1</v>
      </c>
      <c r="Y279" s="34"/>
      <c r="Z279" s="36" t="str">
        <f t="shared" si="135"/>
        <v/>
      </c>
      <c r="AA279" s="35"/>
      <c r="AB279" s="32" t="str">
        <f t="shared" si="136"/>
        <v/>
      </c>
      <c r="AC279" s="34"/>
      <c r="AD279" s="32" t="str">
        <f t="shared" si="137"/>
        <v/>
      </c>
      <c r="AE279" s="34"/>
      <c r="AF279" s="36" t="str">
        <f t="shared" si="138"/>
        <v/>
      </c>
      <c r="AG279" s="36" t="str">
        <f t="shared" si="139"/>
        <v/>
      </c>
      <c r="AH279" s="36" t="str">
        <f t="shared" si="140"/>
        <v/>
      </c>
      <c r="AI279" s="55"/>
      <c r="AJ279" s="37"/>
      <c r="AK279" s="36">
        <v>1</v>
      </c>
      <c r="AL279" s="34"/>
      <c r="AM279" s="32" t="str">
        <f t="shared" si="141"/>
        <v/>
      </c>
      <c r="AN279" s="35"/>
      <c r="AO279" s="32" t="str">
        <f t="shared" si="142"/>
        <v/>
      </c>
      <c r="AP279" s="35"/>
      <c r="AQ279" s="32" t="str">
        <f t="shared" si="143"/>
        <v/>
      </c>
      <c r="AR279" s="34"/>
      <c r="AS279" s="36" t="str">
        <f t="shared" si="144"/>
        <v/>
      </c>
      <c r="AT279" s="36" t="str">
        <f t="shared" si="145"/>
        <v/>
      </c>
      <c r="AU279" s="36" t="str">
        <f t="shared" si="146"/>
        <v/>
      </c>
      <c r="AV279" s="55"/>
      <c r="AW279" s="34"/>
      <c r="AX279" s="36">
        <v>1</v>
      </c>
      <c r="AY279" s="34"/>
      <c r="AZ279" s="32" t="str">
        <f t="shared" si="147"/>
        <v/>
      </c>
      <c r="BA279" s="34"/>
      <c r="BB279" s="32" t="str">
        <f t="shared" si="148"/>
        <v/>
      </c>
      <c r="BC279" s="34"/>
      <c r="BD279" s="32" t="str">
        <f t="shared" si="149"/>
        <v/>
      </c>
      <c r="BE279" s="34"/>
      <c r="BF279" s="36" t="str">
        <f t="shared" si="150"/>
        <v/>
      </c>
      <c r="BG279" s="36" t="str">
        <f t="shared" si="151"/>
        <v/>
      </c>
      <c r="BH279" s="36" t="str">
        <f t="shared" si="152"/>
        <v/>
      </c>
      <c r="BI279" s="55"/>
      <c r="BJ279" s="34"/>
      <c r="BK279" s="36">
        <v>1</v>
      </c>
      <c r="BL279" s="34"/>
      <c r="BM279" s="32" t="str">
        <f t="shared" si="153"/>
        <v/>
      </c>
      <c r="BN279" s="34"/>
      <c r="BO279" s="32" t="str">
        <f t="shared" si="154"/>
        <v/>
      </c>
      <c r="BP279" s="34"/>
      <c r="BQ279" s="32" t="str">
        <f t="shared" si="155"/>
        <v/>
      </c>
      <c r="BR279" s="34"/>
      <c r="BS279" s="36" t="str">
        <f t="shared" si="156"/>
        <v/>
      </c>
      <c r="BT279" s="36" t="str">
        <f t="shared" si="157"/>
        <v/>
      </c>
      <c r="BU279" s="36" t="str">
        <f t="shared" si="158"/>
        <v/>
      </c>
      <c r="BV279" s="55"/>
      <c r="BW279" s="36" t="str">
        <f t="shared" si="159"/>
        <v/>
      </c>
      <c r="BX279" s="36" t="str">
        <f t="shared" si="159"/>
        <v/>
      </c>
      <c r="BY279" s="31"/>
      <c r="BZ279" s="38"/>
      <c r="CB279" s="120" t="e">
        <f t="shared" ca="1" si="130"/>
        <v>#VALUE!</v>
      </c>
      <c r="CC279" s="2" t="e">
        <f t="shared" ca="1" si="160"/>
        <v>#VALUE!</v>
      </c>
    </row>
    <row r="280" spans="1:81" s="10" customFormat="1" ht="25.15" customHeight="1" x14ac:dyDescent="0.2">
      <c r="A280" s="52" t="str">
        <f t="shared" si="161"/>
        <v/>
      </c>
      <c r="B280" s="157" t="e">
        <f t="shared" ca="1" si="131"/>
        <v>#VALUE!</v>
      </c>
      <c r="C280" s="157" t="e">
        <f t="shared" si="132"/>
        <v>#VALUE!</v>
      </c>
      <c r="D280" s="29"/>
      <c r="E280" s="155" t="str">
        <f ca="1">IFERROR(INDIRECT(ADDRESS(MATCH(D280,CatModules!C:C,0),2,1,1,"CatModules")),"")</f>
        <v/>
      </c>
      <c r="F280" s="96"/>
      <c r="G280" s="156" t="str">
        <f ca="1">IFERROR(INDIRECT(ADDRESS(MATCH(CONCATENATE(E280,"-",F280),CatInt!K:K,0),3,1,1,"CatInt")),"")</f>
        <v/>
      </c>
      <c r="H280" s="45" t="str">
        <f>IF(F280="","",VLOOKUP(F280,#REF!,2,FALSE))</f>
        <v/>
      </c>
      <c r="I280" s="29"/>
      <c r="J280" s="155" t="e">
        <f t="shared" si="133"/>
        <v>#VALUE!</v>
      </c>
      <c r="K280" s="155" t="e">
        <f t="shared" si="134"/>
        <v>#VALUE!</v>
      </c>
      <c r="L280" s="153"/>
      <c r="M280" s="53"/>
      <c r="N280" s="175">
        <v>0</v>
      </c>
      <c r="O280" s="147"/>
      <c r="P280" s="175">
        <v>0</v>
      </c>
      <c r="Q280" s="30"/>
      <c r="R280" s="149" t="str">
        <f>IFERROR(VLOOKUP(Q280,Setup!D$16:E$25,2,FALSE),"")</f>
        <v/>
      </c>
      <c r="S280" s="51" t="str">
        <f ca="1">IFERROR(IF(OR(I280="",VLOOKUP(I280,CatCostInp!$E$2:$K$88,7,FALSE)=0),"",VLOOKUP(I280,CatCostInp!$E$2:$K$88,7,FALSE)),"")</f>
        <v/>
      </c>
      <c r="T280" s="159" t="e">
        <f>VLOOKUP(U280,#REF!,2,FALSE)</f>
        <v>#REF!</v>
      </c>
      <c r="U280" s="30"/>
      <c r="V280" s="1" t="str">
        <f ca="1">IF(U280=Setup!$C$10,"Grant",IF('PSM Costs'!U280=Setup!$C$11,"Local",IF('PSM Costs'!U280=Setup!$C$12,"Other","")))</f>
        <v/>
      </c>
      <c r="W280" s="34"/>
      <c r="X280" s="36">
        <v>1</v>
      </c>
      <c r="Y280" s="34"/>
      <c r="Z280" s="36" t="str">
        <f t="shared" si="135"/>
        <v/>
      </c>
      <c r="AA280" s="35"/>
      <c r="AB280" s="32" t="str">
        <f t="shared" si="136"/>
        <v/>
      </c>
      <c r="AC280" s="34"/>
      <c r="AD280" s="32" t="str">
        <f t="shared" si="137"/>
        <v/>
      </c>
      <c r="AE280" s="34"/>
      <c r="AF280" s="36" t="str">
        <f t="shared" si="138"/>
        <v/>
      </c>
      <c r="AG280" s="36" t="str">
        <f t="shared" si="139"/>
        <v/>
      </c>
      <c r="AH280" s="36" t="str">
        <f t="shared" si="140"/>
        <v/>
      </c>
      <c r="AI280" s="55"/>
      <c r="AJ280" s="37"/>
      <c r="AK280" s="36">
        <v>1</v>
      </c>
      <c r="AL280" s="34"/>
      <c r="AM280" s="32" t="str">
        <f t="shared" si="141"/>
        <v/>
      </c>
      <c r="AN280" s="35"/>
      <c r="AO280" s="32" t="str">
        <f t="shared" si="142"/>
        <v/>
      </c>
      <c r="AP280" s="35"/>
      <c r="AQ280" s="32" t="str">
        <f t="shared" si="143"/>
        <v/>
      </c>
      <c r="AR280" s="34"/>
      <c r="AS280" s="36" t="str">
        <f t="shared" si="144"/>
        <v/>
      </c>
      <c r="AT280" s="36" t="str">
        <f t="shared" si="145"/>
        <v/>
      </c>
      <c r="AU280" s="36" t="str">
        <f t="shared" si="146"/>
        <v/>
      </c>
      <c r="AV280" s="55"/>
      <c r="AW280" s="34"/>
      <c r="AX280" s="36">
        <v>1</v>
      </c>
      <c r="AY280" s="34"/>
      <c r="AZ280" s="32" t="str">
        <f t="shared" si="147"/>
        <v/>
      </c>
      <c r="BA280" s="34"/>
      <c r="BB280" s="32" t="str">
        <f t="shared" si="148"/>
        <v/>
      </c>
      <c r="BC280" s="34"/>
      <c r="BD280" s="32" t="str">
        <f t="shared" si="149"/>
        <v/>
      </c>
      <c r="BE280" s="34"/>
      <c r="BF280" s="36" t="str">
        <f t="shared" si="150"/>
        <v/>
      </c>
      <c r="BG280" s="36" t="str">
        <f t="shared" si="151"/>
        <v/>
      </c>
      <c r="BH280" s="36" t="str">
        <f t="shared" si="152"/>
        <v/>
      </c>
      <c r="BI280" s="55"/>
      <c r="BJ280" s="34"/>
      <c r="BK280" s="36">
        <v>1</v>
      </c>
      <c r="BL280" s="34"/>
      <c r="BM280" s="32" t="str">
        <f t="shared" si="153"/>
        <v/>
      </c>
      <c r="BN280" s="34"/>
      <c r="BO280" s="32" t="str">
        <f t="shared" si="154"/>
        <v/>
      </c>
      <c r="BP280" s="34"/>
      <c r="BQ280" s="32" t="str">
        <f t="shared" si="155"/>
        <v/>
      </c>
      <c r="BR280" s="34"/>
      <c r="BS280" s="36" t="str">
        <f t="shared" si="156"/>
        <v/>
      </c>
      <c r="BT280" s="36" t="str">
        <f t="shared" si="157"/>
        <v/>
      </c>
      <c r="BU280" s="36" t="str">
        <f t="shared" si="158"/>
        <v/>
      </c>
      <c r="BV280" s="55"/>
      <c r="BW280" s="36" t="str">
        <f t="shared" si="159"/>
        <v/>
      </c>
      <c r="BX280" s="36" t="str">
        <f t="shared" si="159"/>
        <v/>
      </c>
      <c r="BY280" s="31"/>
      <c r="BZ280" s="38"/>
      <c r="CB280" s="120" t="e">
        <f t="shared" ca="1" si="130"/>
        <v>#VALUE!</v>
      </c>
      <c r="CC280" s="2" t="e">
        <f t="shared" ca="1" si="160"/>
        <v>#VALUE!</v>
      </c>
    </row>
    <row r="281" spans="1:81" s="10" customFormat="1" ht="25.15" customHeight="1" x14ac:dyDescent="0.2">
      <c r="A281" s="52" t="str">
        <f t="shared" si="161"/>
        <v/>
      </c>
      <c r="B281" s="157" t="e">
        <f t="shared" ca="1" si="131"/>
        <v>#VALUE!</v>
      </c>
      <c r="C281" s="157" t="e">
        <f t="shared" si="132"/>
        <v>#VALUE!</v>
      </c>
      <c r="D281" s="29"/>
      <c r="E281" s="155" t="str">
        <f ca="1">IFERROR(INDIRECT(ADDRESS(MATCH(D281,CatModules!C:C,0),2,1,1,"CatModules")),"")</f>
        <v/>
      </c>
      <c r="F281" s="96"/>
      <c r="G281" s="156" t="str">
        <f ca="1">IFERROR(INDIRECT(ADDRESS(MATCH(CONCATENATE(E281,"-",F281),CatInt!K:K,0),3,1,1,"CatInt")),"")</f>
        <v/>
      </c>
      <c r="H281" s="45" t="str">
        <f>IF(F281="","",VLOOKUP(F281,#REF!,2,FALSE))</f>
        <v/>
      </c>
      <c r="I281" s="29"/>
      <c r="J281" s="155" t="e">
        <f t="shared" si="133"/>
        <v>#VALUE!</v>
      </c>
      <c r="K281" s="155" t="e">
        <f t="shared" si="134"/>
        <v>#VALUE!</v>
      </c>
      <c r="L281" s="153"/>
      <c r="M281" s="53"/>
      <c r="N281" s="175">
        <v>0</v>
      </c>
      <c r="O281" s="147"/>
      <c r="P281" s="175">
        <v>0</v>
      </c>
      <c r="Q281" s="30"/>
      <c r="R281" s="149" t="str">
        <f>IFERROR(VLOOKUP(Q281,Setup!D$16:E$25,2,FALSE),"")</f>
        <v/>
      </c>
      <c r="S281" s="51" t="str">
        <f ca="1">IFERROR(IF(OR(I281="",VLOOKUP(I281,CatCostInp!$E$2:$K$88,7,FALSE)=0),"",VLOOKUP(I281,CatCostInp!$E$2:$K$88,7,FALSE)),"")</f>
        <v/>
      </c>
      <c r="T281" s="159" t="e">
        <f>VLOOKUP(U281,#REF!,2,FALSE)</f>
        <v>#REF!</v>
      </c>
      <c r="U281" s="30"/>
      <c r="V281" s="1" t="str">
        <f ca="1">IF(U281=Setup!$C$10,"Grant",IF('PSM Costs'!U281=Setup!$C$11,"Local",IF('PSM Costs'!U281=Setup!$C$12,"Other","")))</f>
        <v/>
      </c>
      <c r="W281" s="34"/>
      <c r="X281" s="36">
        <v>1</v>
      </c>
      <c r="Y281" s="34"/>
      <c r="Z281" s="36" t="str">
        <f t="shared" si="135"/>
        <v/>
      </c>
      <c r="AA281" s="35"/>
      <c r="AB281" s="32" t="str">
        <f t="shared" si="136"/>
        <v/>
      </c>
      <c r="AC281" s="34"/>
      <c r="AD281" s="32" t="str">
        <f t="shared" si="137"/>
        <v/>
      </c>
      <c r="AE281" s="34"/>
      <c r="AF281" s="36" t="str">
        <f t="shared" si="138"/>
        <v/>
      </c>
      <c r="AG281" s="36" t="str">
        <f t="shared" si="139"/>
        <v/>
      </c>
      <c r="AH281" s="36" t="str">
        <f t="shared" si="140"/>
        <v/>
      </c>
      <c r="AI281" s="55"/>
      <c r="AJ281" s="37"/>
      <c r="AK281" s="36">
        <v>1</v>
      </c>
      <c r="AL281" s="34"/>
      <c r="AM281" s="32" t="str">
        <f t="shared" si="141"/>
        <v/>
      </c>
      <c r="AN281" s="35"/>
      <c r="AO281" s="32" t="str">
        <f t="shared" si="142"/>
        <v/>
      </c>
      <c r="AP281" s="35"/>
      <c r="AQ281" s="32" t="str">
        <f t="shared" si="143"/>
        <v/>
      </c>
      <c r="AR281" s="34"/>
      <c r="AS281" s="36" t="str">
        <f t="shared" si="144"/>
        <v/>
      </c>
      <c r="AT281" s="36" t="str">
        <f t="shared" si="145"/>
        <v/>
      </c>
      <c r="AU281" s="36" t="str">
        <f t="shared" si="146"/>
        <v/>
      </c>
      <c r="AV281" s="55"/>
      <c r="AW281" s="34"/>
      <c r="AX281" s="36">
        <v>1</v>
      </c>
      <c r="AY281" s="34"/>
      <c r="AZ281" s="32" t="str">
        <f t="shared" si="147"/>
        <v/>
      </c>
      <c r="BA281" s="34"/>
      <c r="BB281" s="32" t="str">
        <f t="shared" si="148"/>
        <v/>
      </c>
      <c r="BC281" s="34"/>
      <c r="BD281" s="32" t="str">
        <f t="shared" si="149"/>
        <v/>
      </c>
      <c r="BE281" s="34"/>
      <c r="BF281" s="36" t="str">
        <f t="shared" si="150"/>
        <v/>
      </c>
      <c r="BG281" s="36" t="str">
        <f t="shared" si="151"/>
        <v/>
      </c>
      <c r="BH281" s="36" t="str">
        <f t="shared" si="152"/>
        <v/>
      </c>
      <c r="BI281" s="55"/>
      <c r="BJ281" s="34"/>
      <c r="BK281" s="36">
        <v>1</v>
      </c>
      <c r="BL281" s="34"/>
      <c r="BM281" s="32" t="str">
        <f t="shared" si="153"/>
        <v/>
      </c>
      <c r="BN281" s="34"/>
      <c r="BO281" s="32" t="str">
        <f t="shared" si="154"/>
        <v/>
      </c>
      <c r="BP281" s="34"/>
      <c r="BQ281" s="32" t="str">
        <f t="shared" si="155"/>
        <v/>
      </c>
      <c r="BR281" s="34"/>
      <c r="BS281" s="36" t="str">
        <f t="shared" si="156"/>
        <v/>
      </c>
      <c r="BT281" s="36" t="str">
        <f t="shared" si="157"/>
        <v/>
      </c>
      <c r="BU281" s="36" t="str">
        <f t="shared" si="158"/>
        <v/>
      </c>
      <c r="BV281" s="55"/>
      <c r="BW281" s="36" t="str">
        <f t="shared" si="159"/>
        <v/>
      </c>
      <c r="BX281" s="36" t="str">
        <f t="shared" si="159"/>
        <v/>
      </c>
      <c r="BY281" s="31"/>
      <c r="BZ281" s="38"/>
      <c r="CB281" s="120" t="e">
        <f t="shared" ca="1" si="130"/>
        <v>#VALUE!</v>
      </c>
      <c r="CC281" s="2" t="e">
        <f t="shared" ca="1" si="160"/>
        <v>#VALUE!</v>
      </c>
    </row>
    <row r="282" spans="1:81" s="10" customFormat="1" ht="25.15" customHeight="1" x14ac:dyDescent="0.2">
      <c r="A282" s="52" t="str">
        <f t="shared" si="161"/>
        <v/>
      </c>
      <c r="B282" s="157" t="e">
        <f t="shared" ca="1" si="131"/>
        <v>#VALUE!</v>
      </c>
      <c r="C282" s="157" t="e">
        <f t="shared" si="132"/>
        <v>#VALUE!</v>
      </c>
      <c r="D282" s="29"/>
      <c r="E282" s="155" t="str">
        <f ca="1">IFERROR(INDIRECT(ADDRESS(MATCH(D282,CatModules!C:C,0),2,1,1,"CatModules")),"")</f>
        <v/>
      </c>
      <c r="F282" s="96"/>
      <c r="G282" s="156" t="str">
        <f ca="1">IFERROR(INDIRECT(ADDRESS(MATCH(CONCATENATE(E282,"-",F282),CatInt!K:K,0),3,1,1,"CatInt")),"")</f>
        <v/>
      </c>
      <c r="H282" s="45" t="str">
        <f>IF(F282="","",VLOOKUP(F282,#REF!,2,FALSE))</f>
        <v/>
      </c>
      <c r="I282" s="29"/>
      <c r="J282" s="155" t="e">
        <f t="shared" si="133"/>
        <v>#VALUE!</v>
      </c>
      <c r="K282" s="155" t="e">
        <f t="shared" si="134"/>
        <v>#VALUE!</v>
      </c>
      <c r="L282" s="153"/>
      <c r="M282" s="53"/>
      <c r="N282" s="175">
        <v>0</v>
      </c>
      <c r="O282" s="147"/>
      <c r="P282" s="175">
        <v>0</v>
      </c>
      <c r="Q282" s="30"/>
      <c r="R282" s="149" t="str">
        <f>IFERROR(VLOOKUP(Q282,Setup!D$16:E$25,2,FALSE),"")</f>
        <v/>
      </c>
      <c r="S282" s="51" t="str">
        <f ca="1">IFERROR(IF(OR(I282="",VLOOKUP(I282,CatCostInp!$E$2:$K$88,7,FALSE)=0),"",VLOOKUP(I282,CatCostInp!$E$2:$K$88,7,FALSE)),"")</f>
        <v/>
      </c>
      <c r="T282" s="159" t="e">
        <f>VLOOKUP(U282,#REF!,2,FALSE)</f>
        <v>#REF!</v>
      </c>
      <c r="U282" s="30"/>
      <c r="V282" s="1" t="str">
        <f ca="1">IF(U282=Setup!$C$10,"Grant",IF('PSM Costs'!U282=Setup!$C$11,"Local",IF('PSM Costs'!U282=Setup!$C$12,"Other","")))</f>
        <v/>
      </c>
      <c r="W282" s="34"/>
      <c r="X282" s="36">
        <v>1</v>
      </c>
      <c r="Y282" s="34"/>
      <c r="Z282" s="36" t="str">
        <f t="shared" si="135"/>
        <v/>
      </c>
      <c r="AA282" s="35"/>
      <c r="AB282" s="32" t="str">
        <f t="shared" si="136"/>
        <v/>
      </c>
      <c r="AC282" s="34"/>
      <c r="AD282" s="32" t="str">
        <f t="shared" si="137"/>
        <v/>
      </c>
      <c r="AE282" s="34"/>
      <c r="AF282" s="36" t="str">
        <f t="shared" si="138"/>
        <v/>
      </c>
      <c r="AG282" s="36" t="str">
        <f t="shared" si="139"/>
        <v/>
      </c>
      <c r="AH282" s="36" t="str">
        <f t="shared" si="140"/>
        <v/>
      </c>
      <c r="AI282" s="55"/>
      <c r="AJ282" s="37"/>
      <c r="AK282" s="36">
        <v>1</v>
      </c>
      <c r="AL282" s="34"/>
      <c r="AM282" s="32" t="str">
        <f t="shared" si="141"/>
        <v/>
      </c>
      <c r="AN282" s="35"/>
      <c r="AO282" s="32" t="str">
        <f t="shared" si="142"/>
        <v/>
      </c>
      <c r="AP282" s="35"/>
      <c r="AQ282" s="32" t="str">
        <f t="shared" si="143"/>
        <v/>
      </c>
      <c r="AR282" s="34"/>
      <c r="AS282" s="36" t="str">
        <f t="shared" si="144"/>
        <v/>
      </c>
      <c r="AT282" s="36" t="str">
        <f t="shared" si="145"/>
        <v/>
      </c>
      <c r="AU282" s="36" t="str">
        <f t="shared" si="146"/>
        <v/>
      </c>
      <c r="AV282" s="55"/>
      <c r="AW282" s="34"/>
      <c r="AX282" s="36">
        <v>1</v>
      </c>
      <c r="AY282" s="34"/>
      <c r="AZ282" s="32" t="str">
        <f t="shared" si="147"/>
        <v/>
      </c>
      <c r="BA282" s="34"/>
      <c r="BB282" s="32" t="str">
        <f t="shared" si="148"/>
        <v/>
      </c>
      <c r="BC282" s="34"/>
      <c r="BD282" s="32" t="str">
        <f t="shared" si="149"/>
        <v/>
      </c>
      <c r="BE282" s="34"/>
      <c r="BF282" s="36" t="str">
        <f t="shared" si="150"/>
        <v/>
      </c>
      <c r="BG282" s="36" t="str">
        <f t="shared" si="151"/>
        <v/>
      </c>
      <c r="BH282" s="36" t="str">
        <f t="shared" si="152"/>
        <v/>
      </c>
      <c r="BI282" s="55"/>
      <c r="BJ282" s="34"/>
      <c r="BK282" s="36">
        <v>1</v>
      </c>
      <c r="BL282" s="34"/>
      <c r="BM282" s="32" t="str">
        <f t="shared" si="153"/>
        <v/>
      </c>
      <c r="BN282" s="34"/>
      <c r="BO282" s="32" t="str">
        <f t="shared" si="154"/>
        <v/>
      </c>
      <c r="BP282" s="34"/>
      <c r="BQ282" s="32" t="str">
        <f t="shared" si="155"/>
        <v/>
      </c>
      <c r="BR282" s="34"/>
      <c r="BS282" s="36" t="str">
        <f t="shared" si="156"/>
        <v/>
      </c>
      <c r="BT282" s="36" t="str">
        <f t="shared" si="157"/>
        <v/>
      </c>
      <c r="BU282" s="36" t="str">
        <f t="shared" si="158"/>
        <v/>
      </c>
      <c r="BV282" s="55"/>
      <c r="BW282" s="36" t="str">
        <f t="shared" si="159"/>
        <v/>
      </c>
      <c r="BX282" s="36" t="str">
        <f t="shared" si="159"/>
        <v/>
      </c>
      <c r="BY282" s="31"/>
      <c r="BZ282" s="38"/>
      <c r="CB282" s="120" t="e">
        <f t="shared" ca="1" si="130"/>
        <v>#VALUE!</v>
      </c>
      <c r="CC282" s="2" t="e">
        <f t="shared" ca="1" si="160"/>
        <v>#VALUE!</v>
      </c>
    </row>
    <row r="283" spans="1:81" s="10" customFormat="1" ht="25.15" customHeight="1" x14ac:dyDescent="0.2">
      <c r="A283" s="52" t="str">
        <f t="shared" si="161"/>
        <v/>
      </c>
      <c r="B283" s="157" t="e">
        <f t="shared" ca="1" si="131"/>
        <v>#VALUE!</v>
      </c>
      <c r="C283" s="157" t="e">
        <f t="shared" si="132"/>
        <v>#VALUE!</v>
      </c>
      <c r="D283" s="29"/>
      <c r="E283" s="155" t="str">
        <f ca="1">IFERROR(INDIRECT(ADDRESS(MATCH(D283,CatModules!C:C,0),2,1,1,"CatModules")),"")</f>
        <v/>
      </c>
      <c r="F283" s="96"/>
      <c r="G283" s="156" t="str">
        <f ca="1">IFERROR(INDIRECT(ADDRESS(MATCH(CONCATENATE(E283,"-",F283),CatInt!K:K,0),3,1,1,"CatInt")),"")</f>
        <v/>
      </c>
      <c r="H283" s="45" t="str">
        <f>IF(F283="","",VLOOKUP(F283,#REF!,2,FALSE))</f>
        <v/>
      </c>
      <c r="I283" s="29"/>
      <c r="J283" s="155" t="e">
        <f t="shared" si="133"/>
        <v>#VALUE!</v>
      </c>
      <c r="K283" s="155" t="e">
        <f t="shared" si="134"/>
        <v>#VALUE!</v>
      </c>
      <c r="L283" s="153"/>
      <c r="M283" s="53"/>
      <c r="N283" s="175">
        <v>0</v>
      </c>
      <c r="O283" s="147"/>
      <c r="P283" s="175">
        <v>0</v>
      </c>
      <c r="Q283" s="30"/>
      <c r="R283" s="149" t="str">
        <f>IFERROR(VLOOKUP(Q283,Setup!D$16:E$25,2,FALSE),"")</f>
        <v/>
      </c>
      <c r="S283" s="51" t="str">
        <f ca="1">IFERROR(IF(OR(I283="",VLOOKUP(I283,CatCostInp!$E$2:$K$88,7,FALSE)=0),"",VLOOKUP(I283,CatCostInp!$E$2:$K$88,7,FALSE)),"")</f>
        <v/>
      </c>
      <c r="T283" s="159" t="e">
        <f>VLOOKUP(U283,#REF!,2,FALSE)</f>
        <v>#REF!</v>
      </c>
      <c r="U283" s="30"/>
      <c r="V283" s="1" t="str">
        <f ca="1">IF(U283=Setup!$C$10,"Grant",IF('PSM Costs'!U283=Setup!$C$11,"Local",IF('PSM Costs'!U283=Setup!$C$12,"Other","")))</f>
        <v/>
      </c>
      <c r="W283" s="34"/>
      <c r="X283" s="36">
        <v>1</v>
      </c>
      <c r="Y283" s="34"/>
      <c r="Z283" s="36" t="str">
        <f t="shared" si="135"/>
        <v/>
      </c>
      <c r="AA283" s="35"/>
      <c r="AB283" s="32" t="str">
        <f t="shared" si="136"/>
        <v/>
      </c>
      <c r="AC283" s="34"/>
      <c r="AD283" s="32" t="str">
        <f t="shared" si="137"/>
        <v/>
      </c>
      <c r="AE283" s="34"/>
      <c r="AF283" s="36" t="str">
        <f t="shared" si="138"/>
        <v/>
      </c>
      <c r="AG283" s="36" t="str">
        <f t="shared" si="139"/>
        <v/>
      </c>
      <c r="AH283" s="36" t="str">
        <f t="shared" si="140"/>
        <v/>
      </c>
      <c r="AI283" s="55"/>
      <c r="AJ283" s="37"/>
      <c r="AK283" s="36">
        <v>1</v>
      </c>
      <c r="AL283" s="34"/>
      <c r="AM283" s="32" t="str">
        <f t="shared" si="141"/>
        <v/>
      </c>
      <c r="AN283" s="35"/>
      <c r="AO283" s="32" t="str">
        <f t="shared" si="142"/>
        <v/>
      </c>
      <c r="AP283" s="35"/>
      <c r="AQ283" s="32" t="str">
        <f t="shared" si="143"/>
        <v/>
      </c>
      <c r="AR283" s="34"/>
      <c r="AS283" s="36" t="str">
        <f t="shared" si="144"/>
        <v/>
      </c>
      <c r="AT283" s="36" t="str">
        <f t="shared" si="145"/>
        <v/>
      </c>
      <c r="AU283" s="36" t="str">
        <f t="shared" si="146"/>
        <v/>
      </c>
      <c r="AV283" s="55"/>
      <c r="AW283" s="34"/>
      <c r="AX283" s="36">
        <v>1</v>
      </c>
      <c r="AY283" s="34"/>
      <c r="AZ283" s="32" t="str">
        <f t="shared" si="147"/>
        <v/>
      </c>
      <c r="BA283" s="34"/>
      <c r="BB283" s="32" t="str">
        <f t="shared" si="148"/>
        <v/>
      </c>
      <c r="BC283" s="34"/>
      <c r="BD283" s="32" t="str">
        <f t="shared" si="149"/>
        <v/>
      </c>
      <c r="BE283" s="34"/>
      <c r="BF283" s="36" t="str">
        <f t="shared" si="150"/>
        <v/>
      </c>
      <c r="BG283" s="36" t="str">
        <f t="shared" si="151"/>
        <v/>
      </c>
      <c r="BH283" s="36" t="str">
        <f t="shared" si="152"/>
        <v/>
      </c>
      <c r="BI283" s="55"/>
      <c r="BJ283" s="34"/>
      <c r="BK283" s="36">
        <v>1</v>
      </c>
      <c r="BL283" s="34"/>
      <c r="BM283" s="32" t="str">
        <f t="shared" si="153"/>
        <v/>
      </c>
      <c r="BN283" s="34"/>
      <c r="BO283" s="32" t="str">
        <f t="shared" si="154"/>
        <v/>
      </c>
      <c r="BP283" s="34"/>
      <c r="BQ283" s="32" t="str">
        <f t="shared" si="155"/>
        <v/>
      </c>
      <c r="BR283" s="34"/>
      <c r="BS283" s="36" t="str">
        <f t="shared" si="156"/>
        <v/>
      </c>
      <c r="BT283" s="36" t="str">
        <f t="shared" si="157"/>
        <v/>
      </c>
      <c r="BU283" s="36" t="str">
        <f t="shared" si="158"/>
        <v/>
      </c>
      <c r="BV283" s="55"/>
      <c r="BW283" s="36" t="str">
        <f t="shared" si="159"/>
        <v/>
      </c>
      <c r="BX283" s="36" t="str">
        <f t="shared" si="159"/>
        <v/>
      </c>
      <c r="BY283" s="31"/>
      <c r="BZ283" s="38"/>
      <c r="CB283" s="120" t="e">
        <f t="shared" ca="1" si="130"/>
        <v>#VALUE!</v>
      </c>
      <c r="CC283" s="2" t="e">
        <f t="shared" ca="1" si="160"/>
        <v>#VALUE!</v>
      </c>
    </row>
    <row r="284" spans="1:81" s="10" customFormat="1" ht="25.15" customHeight="1" x14ac:dyDescent="0.2">
      <c r="A284" s="52" t="str">
        <f t="shared" si="161"/>
        <v/>
      </c>
      <c r="B284" s="157" t="e">
        <f t="shared" ca="1" si="131"/>
        <v>#VALUE!</v>
      </c>
      <c r="C284" s="157" t="e">
        <f t="shared" si="132"/>
        <v>#VALUE!</v>
      </c>
      <c r="D284" s="29"/>
      <c r="E284" s="155" t="str">
        <f ca="1">IFERROR(INDIRECT(ADDRESS(MATCH(D284,CatModules!C:C,0),2,1,1,"CatModules")),"")</f>
        <v/>
      </c>
      <c r="F284" s="96"/>
      <c r="G284" s="156" t="str">
        <f ca="1">IFERROR(INDIRECT(ADDRESS(MATCH(CONCATENATE(E284,"-",F284),CatInt!K:K,0),3,1,1,"CatInt")),"")</f>
        <v/>
      </c>
      <c r="H284" s="45" t="str">
        <f>IF(F284="","",VLOOKUP(F284,#REF!,2,FALSE))</f>
        <v/>
      </c>
      <c r="I284" s="29"/>
      <c r="J284" s="155" t="e">
        <f t="shared" si="133"/>
        <v>#VALUE!</v>
      </c>
      <c r="K284" s="155" t="e">
        <f t="shared" si="134"/>
        <v>#VALUE!</v>
      </c>
      <c r="L284" s="153"/>
      <c r="M284" s="53"/>
      <c r="N284" s="175">
        <v>0</v>
      </c>
      <c r="O284" s="147"/>
      <c r="P284" s="175">
        <v>0</v>
      </c>
      <c r="Q284" s="30"/>
      <c r="R284" s="149" t="str">
        <f>IFERROR(VLOOKUP(Q284,Setup!D$16:E$25,2,FALSE),"")</f>
        <v/>
      </c>
      <c r="S284" s="51" t="str">
        <f ca="1">IFERROR(IF(OR(I284="",VLOOKUP(I284,CatCostInp!$E$2:$K$88,7,FALSE)=0),"",VLOOKUP(I284,CatCostInp!$E$2:$K$88,7,FALSE)),"")</f>
        <v/>
      </c>
      <c r="T284" s="159" t="e">
        <f>VLOOKUP(U284,#REF!,2,FALSE)</f>
        <v>#REF!</v>
      </c>
      <c r="U284" s="30"/>
      <c r="V284" s="1" t="str">
        <f ca="1">IF(U284=Setup!$C$10,"Grant",IF('PSM Costs'!U284=Setup!$C$11,"Local",IF('PSM Costs'!U284=Setup!$C$12,"Other","")))</f>
        <v/>
      </c>
      <c r="W284" s="34"/>
      <c r="X284" s="36">
        <v>1</v>
      </c>
      <c r="Y284" s="34"/>
      <c r="Z284" s="36" t="str">
        <f t="shared" si="135"/>
        <v/>
      </c>
      <c r="AA284" s="35"/>
      <c r="AB284" s="32" t="str">
        <f t="shared" si="136"/>
        <v/>
      </c>
      <c r="AC284" s="34"/>
      <c r="AD284" s="32" t="str">
        <f t="shared" si="137"/>
        <v/>
      </c>
      <c r="AE284" s="34"/>
      <c r="AF284" s="36" t="str">
        <f t="shared" si="138"/>
        <v/>
      </c>
      <c r="AG284" s="36" t="str">
        <f t="shared" si="139"/>
        <v/>
      </c>
      <c r="AH284" s="36" t="str">
        <f t="shared" si="140"/>
        <v/>
      </c>
      <c r="AI284" s="55"/>
      <c r="AJ284" s="37"/>
      <c r="AK284" s="36">
        <v>1</v>
      </c>
      <c r="AL284" s="34"/>
      <c r="AM284" s="32" t="str">
        <f t="shared" si="141"/>
        <v/>
      </c>
      <c r="AN284" s="35"/>
      <c r="AO284" s="32" t="str">
        <f t="shared" si="142"/>
        <v/>
      </c>
      <c r="AP284" s="35"/>
      <c r="AQ284" s="32" t="str">
        <f t="shared" si="143"/>
        <v/>
      </c>
      <c r="AR284" s="34"/>
      <c r="AS284" s="36" t="str">
        <f t="shared" si="144"/>
        <v/>
      </c>
      <c r="AT284" s="36" t="str">
        <f t="shared" si="145"/>
        <v/>
      </c>
      <c r="AU284" s="36" t="str">
        <f t="shared" si="146"/>
        <v/>
      </c>
      <c r="AV284" s="55"/>
      <c r="AW284" s="34"/>
      <c r="AX284" s="36">
        <v>1</v>
      </c>
      <c r="AY284" s="34"/>
      <c r="AZ284" s="32" t="str">
        <f t="shared" si="147"/>
        <v/>
      </c>
      <c r="BA284" s="34"/>
      <c r="BB284" s="32" t="str">
        <f t="shared" si="148"/>
        <v/>
      </c>
      <c r="BC284" s="34"/>
      <c r="BD284" s="32" t="str">
        <f t="shared" si="149"/>
        <v/>
      </c>
      <c r="BE284" s="34"/>
      <c r="BF284" s="36" t="str">
        <f t="shared" si="150"/>
        <v/>
      </c>
      <c r="BG284" s="36" t="str">
        <f t="shared" si="151"/>
        <v/>
      </c>
      <c r="BH284" s="36" t="str">
        <f t="shared" si="152"/>
        <v/>
      </c>
      <c r="BI284" s="55"/>
      <c r="BJ284" s="34"/>
      <c r="BK284" s="36">
        <v>1</v>
      </c>
      <c r="BL284" s="34"/>
      <c r="BM284" s="32" t="str">
        <f t="shared" si="153"/>
        <v/>
      </c>
      <c r="BN284" s="34"/>
      <c r="BO284" s="32" t="str">
        <f t="shared" si="154"/>
        <v/>
      </c>
      <c r="BP284" s="34"/>
      <c r="BQ284" s="32" t="str">
        <f t="shared" si="155"/>
        <v/>
      </c>
      <c r="BR284" s="34"/>
      <c r="BS284" s="36" t="str">
        <f t="shared" si="156"/>
        <v/>
      </c>
      <c r="BT284" s="36" t="str">
        <f t="shared" si="157"/>
        <v/>
      </c>
      <c r="BU284" s="36" t="str">
        <f t="shared" si="158"/>
        <v/>
      </c>
      <c r="BV284" s="55"/>
      <c r="BW284" s="36" t="str">
        <f t="shared" si="159"/>
        <v/>
      </c>
      <c r="BX284" s="36" t="str">
        <f t="shared" si="159"/>
        <v/>
      </c>
      <c r="BY284" s="31"/>
      <c r="BZ284" s="38"/>
      <c r="CB284" s="120" t="e">
        <f t="shared" ca="1" si="130"/>
        <v>#VALUE!</v>
      </c>
      <c r="CC284" s="2" t="e">
        <f t="shared" ca="1" si="160"/>
        <v>#VALUE!</v>
      </c>
    </row>
    <row r="285" spans="1:81" s="10" customFormat="1" ht="25.15" customHeight="1" x14ac:dyDescent="0.2">
      <c r="A285" s="52" t="str">
        <f t="shared" si="161"/>
        <v/>
      </c>
      <c r="B285" s="157" t="e">
        <f t="shared" ca="1" si="131"/>
        <v>#VALUE!</v>
      </c>
      <c r="C285" s="157" t="e">
        <f t="shared" si="132"/>
        <v>#VALUE!</v>
      </c>
      <c r="D285" s="29"/>
      <c r="E285" s="155" t="str">
        <f ca="1">IFERROR(INDIRECT(ADDRESS(MATCH(D285,CatModules!C:C,0),2,1,1,"CatModules")),"")</f>
        <v/>
      </c>
      <c r="F285" s="96"/>
      <c r="G285" s="156" t="str">
        <f ca="1">IFERROR(INDIRECT(ADDRESS(MATCH(CONCATENATE(E285,"-",F285),CatInt!K:K,0),3,1,1,"CatInt")),"")</f>
        <v/>
      </c>
      <c r="H285" s="45" t="str">
        <f>IF(F285="","",VLOOKUP(F285,#REF!,2,FALSE))</f>
        <v/>
      </c>
      <c r="I285" s="29"/>
      <c r="J285" s="155" t="e">
        <f t="shared" si="133"/>
        <v>#VALUE!</v>
      </c>
      <c r="K285" s="155" t="e">
        <f t="shared" si="134"/>
        <v>#VALUE!</v>
      </c>
      <c r="L285" s="153"/>
      <c r="M285" s="53"/>
      <c r="N285" s="175">
        <v>0</v>
      </c>
      <c r="O285" s="147"/>
      <c r="P285" s="175">
        <v>0</v>
      </c>
      <c r="Q285" s="30"/>
      <c r="R285" s="149" t="str">
        <f>IFERROR(VLOOKUP(Q285,Setup!D$16:E$25,2,FALSE),"")</f>
        <v/>
      </c>
      <c r="S285" s="51" t="str">
        <f ca="1">IFERROR(IF(OR(I285="",VLOOKUP(I285,CatCostInp!$E$2:$K$88,7,FALSE)=0),"",VLOOKUP(I285,CatCostInp!$E$2:$K$88,7,FALSE)),"")</f>
        <v/>
      </c>
      <c r="T285" s="159" t="e">
        <f>VLOOKUP(U285,#REF!,2,FALSE)</f>
        <v>#REF!</v>
      </c>
      <c r="U285" s="30"/>
      <c r="V285" s="1" t="str">
        <f ca="1">IF(U285=Setup!$C$10,"Grant",IF('PSM Costs'!U285=Setup!$C$11,"Local",IF('PSM Costs'!U285=Setup!$C$12,"Other","")))</f>
        <v/>
      </c>
      <c r="W285" s="34"/>
      <c r="X285" s="36">
        <v>1</v>
      </c>
      <c r="Y285" s="34"/>
      <c r="Z285" s="36" t="str">
        <f t="shared" si="135"/>
        <v/>
      </c>
      <c r="AA285" s="35"/>
      <c r="AB285" s="32" t="str">
        <f t="shared" si="136"/>
        <v/>
      </c>
      <c r="AC285" s="34"/>
      <c r="AD285" s="32" t="str">
        <f t="shared" si="137"/>
        <v/>
      </c>
      <c r="AE285" s="34"/>
      <c r="AF285" s="36" t="str">
        <f t="shared" si="138"/>
        <v/>
      </c>
      <c r="AG285" s="36" t="str">
        <f t="shared" si="139"/>
        <v/>
      </c>
      <c r="AH285" s="36" t="str">
        <f t="shared" si="140"/>
        <v/>
      </c>
      <c r="AI285" s="55"/>
      <c r="AJ285" s="37"/>
      <c r="AK285" s="36">
        <v>1</v>
      </c>
      <c r="AL285" s="34"/>
      <c r="AM285" s="32" t="str">
        <f t="shared" si="141"/>
        <v/>
      </c>
      <c r="AN285" s="35"/>
      <c r="AO285" s="32" t="str">
        <f t="shared" si="142"/>
        <v/>
      </c>
      <c r="AP285" s="35"/>
      <c r="AQ285" s="32" t="str">
        <f t="shared" si="143"/>
        <v/>
      </c>
      <c r="AR285" s="34"/>
      <c r="AS285" s="36" t="str">
        <f t="shared" si="144"/>
        <v/>
      </c>
      <c r="AT285" s="36" t="str">
        <f t="shared" si="145"/>
        <v/>
      </c>
      <c r="AU285" s="36" t="str">
        <f t="shared" si="146"/>
        <v/>
      </c>
      <c r="AV285" s="55"/>
      <c r="AW285" s="34"/>
      <c r="AX285" s="36">
        <v>1</v>
      </c>
      <c r="AY285" s="34"/>
      <c r="AZ285" s="32" t="str">
        <f t="shared" si="147"/>
        <v/>
      </c>
      <c r="BA285" s="34"/>
      <c r="BB285" s="32" t="str">
        <f t="shared" si="148"/>
        <v/>
      </c>
      <c r="BC285" s="34"/>
      <c r="BD285" s="32" t="str">
        <f t="shared" si="149"/>
        <v/>
      </c>
      <c r="BE285" s="34"/>
      <c r="BF285" s="36" t="str">
        <f t="shared" si="150"/>
        <v/>
      </c>
      <c r="BG285" s="36" t="str">
        <f t="shared" si="151"/>
        <v/>
      </c>
      <c r="BH285" s="36" t="str">
        <f t="shared" si="152"/>
        <v/>
      </c>
      <c r="BI285" s="55"/>
      <c r="BJ285" s="34"/>
      <c r="BK285" s="36">
        <v>1</v>
      </c>
      <c r="BL285" s="34"/>
      <c r="BM285" s="32" t="str">
        <f t="shared" si="153"/>
        <v/>
      </c>
      <c r="BN285" s="34"/>
      <c r="BO285" s="32" t="str">
        <f t="shared" si="154"/>
        <v/>
      </c>
      <c r="BP285" s="34"/>
      <c r="BQ285" s="32" t="str">
        <f t="shared" si="155"/>
        <v/>
      </c>
      <c r="BR285" s="34"/>
      <c r="BS285" s="36" t="str">
        <f t="shared" si="156"/>
        <v/>
      </c>
      <c r="BT285" s="36" t="str">
        <f t="shared" si="157"/>
        <v/>
      </c>
      <c r="BU285" s="36" t="str">
        <f t="shared" si="158"/>
        <v/>
      </c>
      <c r="BV285" s="55"/>
      <c r="BW285" s="36" t="str">
        <f t="shared" si="159"/>
        <v/>
      </c>
      <c r="BX285" s="36" t="str">
        <f t="shared" si="159"/>
        <v/>
      </c>
      <c r="BY285" s="31"/>
      <c r="BZ285" s="38"/>
      <c r="CB285" s="120" t="e">
        <f t="shared" ca="1" si="130"/>
        <v>#VALUE!</v>
      </c>
      <c r="CC285" s="2" t="e">
        <f t="shared" ca="1" si="160"/>
        <v>#VALUE!</v>
      </c>
    </row>
    <row r="286" spans="1:81" s="10" customFormat="1" ht="25.15" customHeight="1" x14ac:dyDescent="0.2">
      <c r="A286" s="52" t="str">
        <f t="shared" si="161"/>
        <v/>
      </c>
      <c r="B286" s="157" t="e">
        <f t="shared" ca="1" si="131"/>
        <v>#VALUE!</v>
      </c>
      <c r="C286" s="157" t="e">
        <f t="shared" si="132"/>
        <v>#VALUE!</v>
      </c>
      <c r="D286" s="29"/>
      <c r="E286" s="155" t="str">
        <f ca="1">IFERROR(INDIRECT(ADDRESS(MATCH(D286,CatModules!C:C,0),2,1,1,"CatModules")),"")</f>
        <v/>
      </c>
      <c r="F286" s="96"/>
      <c r="G286" s="156" t="str">
        <f ca="1">IFERROR(INDIRECT(ADDRESS(MATCH(CONCATENATE(E286,"-",F286),CatInt!K:K,0),3,1,1,"CatInt")),"")</f>
        <v/>
      </c>
      <c r="H286" s="45" t="str">
        <f>IF(F286="","",VLOOKUP(F286,#REF!,2,FALSE))</f>
        <v/>
      </c>
      <c r="I286" s="29"/>
      <c r="J286" s="155" t="e">
        <f t="shared" si="133"/>
        <v>#VALUE!</v>
      </c>
      <c r="K286" s="155" t="e">
        <f t="shared" si="134"/>
        <v>#VALUE!</v>
      </c>
      <c r="L286" s="153"/>
      <c r="M286" s="53"/>
      <c r="N286" s="175">
        <v>0</v>
      </c>
      <c r="O286" s="147"/>
      <c r="P286" s="175">
        <v>0</v>
      </c>
      <c r="Q286" s="30"/>
      <c r="R286" s="149" t="str">
        <f>IFERROR(VLOOKUP(Q286,Setup!D$16:E$25,2,FALSE),"")</f>
        <v/>
      </c>
      <c r="S286" s="51" t="str">
        <f ca="1">IFERROR(IF(OR(I286="",VLOOKUP(I286,CatCostInp!$E$2:$K$88,7,FALSE)=0),"",VLOOKUP(I286,CatCostInp!$E$2:$K$88,7,FALSE)),"")</f>
        <v/>
      </c>
      <c r="T286" s="159" t="e">
        <f>VLOOKUP(U286,#REF!,2,FALSE)</f>
        <v>#REF!</v>
      </c>
      <c r="U286" s="30"/>
      <c r="V286" s="1" t="str">
        <f ca="1">IF(U286=Setup!$C$10,"Grant",IF('PSM Costs'!U286=Setup!$C$11,"Local",IF('PSM Costs'!U286=Setup!$C$12,"Other","")))</f>
        <v/>
      </c>
      <c r="W286" s="34"/>
      <c r="X286" s="36">
        <v>1</v>
      </c>
      <c r="Y286" s="34"/>
      <c r="Z286" s="36" t="str">
        <f t="shared" si="135"/>
        <v/>
      </c>
      <c r="AA286" s="35"/>
      <c r="AB286" s="32" t="str">
        <f t="shared" si="136"/>
        <v/>
      </c>
      <c r="AC286" s="34"/>
      <c r="AD286" s="32" t="str">
        <f t="shared" si="137"/>
        <v/>
      </c>
      <c r="AE286" s="34"/>
      <c r="AF286" s="36" t="str">
        <f t="shared" si="138"/>
        <v/>
      </c>
      <c r="AG286" s="36" t="str">
        <f t="shared" si="139"/>
        <v/>
      </c>
      <c r="AH286" s="36" t="str">
        <f t="shared" si="140"/>
        <v/>
      </c>
      <c r="AI286" s="55"/>
      <c r="AJ286" s="37"/>
      <c r="AK286" s="36">
        <v>1</v>
      </c>
      <c r="AL286" s="34"/>
      <c r="AM286" s="32" t="str">
        <f t="shared" si="141"/>
        <v/>
      </c>
      <c r="AN286" s="34"/>
      <c r="AO286" s="32" t="str">
        <f t="shared" si="142"/>
        <v/>
      </c>
      <c r="AP286" s="35"/>
      <c r="AQ286" s="32" t="str">
        <f t="shared" si="143"/>
        <v/>
      </c>
      <c r="AR286" s="34"/>
      <c r="AS286" s="36" t="str">
        <f t="shared" si="144"/>
        <v/>
      </c>
      <c r="AT286" s="36" t="str">
        <f t="shared" si="145"/>
        <v/>
      </c>
      <c r="AU286" s="36" t="str">
        <f t="shared" si="146"/>
        <v/>
      </c>
      <c r="AV286" s="55"/>
      <c r="AW286" s="34"/>
      <c r="AX286" s="36">
        <v>1</v>
      </c>
      <c r="AY286" s="34"/>
      <c r="AZ286" s="32" t="str">
        <f t="shared" si="147"/>
        <v/>
      </c>
      <c r="BA286" s="34"/>
      <c r="BB286" s="32" t="str">
        <f t="shared" si="148"/>
        <v/>
      </c>
      <c r="BC286" s="34"/>
      <c r="BD286" s="32" t="str">
        <f t="shared" si="149"/>
        <v/>
      </c>
      <c r="BE286" s="34"/>
      <c r="BF286" s="36" t="str">
        <f t="shared" si="150"/>
        <v/>
      </c>
      <c r="BG286" s="36" t="str">
        <f t="shared" si="151"/>
        <v/>
      </c>
      <c r="BH286" s="36" t="str">
        <f t="shared" si="152"/>
        <v/>
      </c>
      <c r="BI286" s="55"/>
      <c r="BJ286" s="34"/>
      <c r="BK286" s="36">
        <v>1</v>
      </c>
      <c r="BL286" s="34"/>
      <c r="BM286" s="32" t="str">
        <f t="shared" si="153"/>
        <v/>
      </c>
      <c r="BN286" s="34"/>
      <c r="BO286" s="32" t="str">
        <f t="shared" si="154"/>
        <v/>
      </c>
      <c r="BP286" s="34"/>
      <c r="BQ286" s="32" t="str">
        <f t="shared" si="155"/>
        <v/>
      </c>
      <c r="BR286" s="34"/>
      <c r="BS286" s="36" t="str">
        <f t="shared" si="156"/>
        <v/>
      </c>
      <c r="BT286" s="36" t="str">
        <f t="shared" si="157"/>
        <v/>
      </c>
      <c r="BU286" s="36" t="str">
        <f t="shared" si="158"/>
        <v/>
      </c>
      <c r="BV286" s="55"/>
      <c r="BW286" s="36" t="str">
        <f t="shared" si="159"/>
        <v/>
      </c>
      <c r="BX286" s="36" t="str">
        <f t="shared" si="159"/>
        <v/>
      </c>
      <c r="BY286" s="31"/>
      <c r="BZ286" s="38"/>
      <c r="CB286" s="120" t="e">
        <f t="shared" ca="1" si="130"/>
        <v>#VALUE!</v>
      </c>
      <c r="CC286" s="2" t="e">
        <f t="shared" ca="1" si="160"/>
        <v>#VALUE!</v>
      </c>
    </row>
    <row r="287" spans="1:81" s="10" customFormat="1" ht="25.15" customHeight="1" x14ac:dyDescent="0.2">
      <c r="A287" s="52" t="str">
        <f t="shared" si="161"/>
        <v/>
      </c>
      <c r="B287" s="157" t="e">
        <f t="shared" ca="1" si="131"/>
        <v>#VALUE!</v>
      </c>
      <c r="C287" s="157" t="e">
        <f t="shared" si="132"/>
        <v>#VALUE!</v>
      </c>
      <c r="D287" s="29"/>
      <c r="E287" s="155" t="str">
        <f ca="1">IFERROR(INDIRECT(ADDRESS(MATCH(D287,CatModules!C:C,0),2,1,1,"CatModules")),"")</f>
        <v/>
      </c>
      <c r="F287" s="96"/>
      <c r="G287" s="156" t="str">
        <f ca="1">IFERROR(INDIRECT(ADDRESS(MATCH(CONCATENATE(E287,"-",F287),CatInt!K:K,0),3,1,1,"CatInt")),"")</f>
        <v/>
      </c>
      <c r="H287" s="45" t="str">
        <f>IF(F287="","",VLOOKUP(F287,#REF!,2,FALSE))</f>
        <v/>
      </c>
      <c r="I287" s="29"/>
      <c r="J287" s="155" t="e">
        <f t="shared" si="133"/>
        <v>#VALUE!</v>
      </c>
      <c r="K287" s="155" t="e">
        <f t="shared" si="134"/>
        <v>#VALUE!</v>
      </c>
      <c r="L287" s="153"/>
      <c r="M287" s="53"/>
      <c r="N287" s="175">
        <v>0</v>
      </c>
      <c r="O287" s="147"/>
      <c r="P287" s="175">
        <v>0</v>
      </c>
      <c r="Q287" s="30"/>
      <c r="R287" s="149" t="str">
        <f>IFERROR(VLOOKUP(Q287,Setup!D$16:E$25,2,FALSE),"")</f>
        <v/>
      </c>
      <c r="S287" s="51" t="str">
        <f ca="1">IFERROR(IF(OR(I287="",VLOOKUP(I287,CatCostInp!$E$2:$K$88,7,FALSE)=0),"",VLOOKUP(I287,CatCostInp!$E$2:$K$88,7,FALSE)),"")</f>
        <v/>
      </c>
      <c r="T287" s="159" t="e">
        <f>VLOOKUP(U287,#REF!,2,FALSE)</f>
        <v>#REF!</v>
      </c>
      <c r="U287" s="30"/>
      <c r="V287" s="1" t="str">
        <f ca="1">IF(U287=Setup!$C$10,"Grant",IF('PSM Costs'!U287=Setup!$C$11,"Local",IF('PSM Costs'!U287=Setup!$C$12,"Other","")))</f>
        <v/>
      </c>
      <c r="W287" s="34"/>
      <c r="X287" s="36">
        <v>1</v>
      </c>
      <c r="Y287" s="34"/>
      <c r="Z287" s="36" t="str">
        <f t="shared" si="135"/>
        <v/>
      </c>
      <c r="AA287" s="35"/>
      <c r="AB287" s="32" t="str">
        <f t="shared" si="136"/>
        <v/>
      </c>
      <c r="AC287" s="34"/>
      <c r="AD287" s="32" t="str">
        <f t="shared" si="137"/>
        <v/>
      </c>
      <c r="AE287" s="34"/>
      <c r="AF287" s="36" t="str">
        <f t="shared" si="138"/>
        <v/>
      </c>
      <c r="AG287" s="36" t="str">
        <f t="shared" si="139"/>
        <v/>
      </c>
      <c r="AH287" s="36" t="str">
        <f t="shared" si="140"/>
        <v/>
      </c>
      <c r="AI287" s="55"/>
      <c r="AJ287" s="37"/>
      <c r="AK287" s="36">
        <v>1</v>
      </c>
      <c r="AL287" s="34"/>
      <c r="AM287" s="32" t="str">
        <f t="shared" si="141"/>
        <v/>
      </c>
      <c r="AN287" s="34"/>
      <c r="AO287" s="32" t="str">
        <f t="shared" si="142"/>
        <v/>
      </c>
      <c r="AP287" s="35"/>
      <c r="AQ287" s="32" t="str">
        <f t="shared" si="143"/>
        <v/>
      </c>
      <c r="AR287" s="34"/>
      <c r="AS287" s="36" t="str">
        <f t="shared" si="144"/>
        <v/>
      </c>
      <c r="AT287" s="36" t="str">
        <f t="shared" si="145"/>
        <v/>
      </c>
      <c r="AU287" s="36" t="str">
        <f t="shared" si="146"/>
        <v/>
      </c>
      <c r="AV287" s="55"/>
      <c r="AW287" s="34"/>
      <c r="AX287" s="36">
        <v>1</v>
      </c>
      <c r="AY287" s="34"/>
      <c r="AZ287" s="32" t="str">
        <f t="shared" si="147"/>
        <v/>
      </c>
      <c r="BA287" s="34"/>
      <c r="BB287" s="32" t="str">
        <f t="shared" si="148"/>
        <v/>
      </c>
      <c r="BC287" s="34"/>
      <c r="BD287" s="32" t="str">
        <f t="shared" si="149"/>
        <v/>
      </c>
      <c r="BE287" s="34"/>
      <c r="BF287" s="36" t="str">
        <f t="shared" si="150"/>
        <v/>
      </c>
      <c r="BG287" s="36" t="str">
        <f t="shared" si="151"/>
        <v/>
      </c>
      <c r="BH287" s="36" t="str">
        <f t="shared" si="152"/>
        <v/>
      </c>
      <c r="BI287" s="55"/>
      <c r="BJ287" s="34"/>
      <c r="BK287" s="36">
        <v>1</v>
      </c>
      <c r="BL287" s="34"/>
      <c r="BM287" s="32" t="str">
        <f t="shared" si="153"/>
        <v/>
      </c>
      <c r="BN287" s="34"/>
      <c r="BO287" s="32" t="str">
        <f t="shared" si="154"/>
        <v/>
      </c>
      <c r="BP287" s="34"/>
      <c r="BQ287" s="32" t="str">
        <f t="shared" si="155"/>
        <v/>
      </c>
      <c r="BR287" s="34"/>
      <c r="BS287" s="36" t="str">
        <f t="shared" si="156"/>
        <v/>
      </c>
      <c r="BT287" s="36" t="str">
        <f t="shared" si="157"/>
        <v/>
      </c>
      <c r="BU287" s="36" t="str">
        <f t="shared" si="158"/>
        <v/>
      </c>
      <c r="BV287" s="55"/>
      <c r="BW287" s="36" t="str">
        <f t="shared" si="159"/>
        <v/>
      </c>
      <c r="BX287" s="36" t="str">
        <f t="shared" si="159"/>
        <v/>
      </c>
      <c r="BY287" s="31"/>
      <c r="BZ287" s="38"/>
      <c r="CB287" s="120" t="e">
        <f t="shared" ca="1" si="130"/>
        <v>#VALUE!</v>
      </c>
      <c r="CC287" s="2" t="e">
        <f t="shared" ca="1" si="160"/>
        <v>#VALUE!</v>
      </c>
    </row>
    <row r="288" spans="1:81" s="10" customFormat="1" ht="25.15" customHeight="1" x14ac:dyDescent="0.2">
      <c r="A288" s="52" t="str">
        <f t="shared" si="161"/>
        <v/>
      </c>
      <c r="B288" s="157" t="e">
        <f t="shared" ca="1" si="131"/>
        <v>#VALUE!</v>
      </c>
      <c r="C288" s="157" t="e">
        <f t="shared" si="132"/>
        <v>#VALUE!</v>
      </c>
      <c r="D288" s="29"/>
      <c r="E288" s="155" t="str">
        <f ca="1">IFERROR(INDIRECT(ADDRESS(MATCH(D288,CatModules!C:C,0),2,1,1,"CatModules")),"")</f>
        <v/>
      </c>
      <c r="F288" s="96"/>
      <c r="G288" s="156" t="str">
        <f ca="1">IFERROR(INDIRECT(ADDRESS(MATCH(CONCATENATE(E288,"-",F288),CatInt!K:K,0),3,1,1,"CatInt")),"")</f>
        <v/>
      </c>
      <c r="H288" s="45" t="str">
        <f>IF(F288="","",VLOOKUP(F288,#REF!,2,FALSE))</f>
        <v/>
      </c>
      <c r="I288" s="29"/>
      <c r="J288" s="155" t="e">
        <f t="shared" si="133"/>
        <v>#VALUE!</v>
      </c>
      <c r="K288" s="155" t="e">
        <f t="shared" si="134"/>
        <v>#VALUE!</v>
      </c>
      <c r="L288" s="153"/>
      <c r="M288" s="53"/>
      <c r="N288" s="175">
        <v>0</v>
      </c>
      <c r="O288" s="147"/>
      <c r="P288" s="175">
        <v>0</v>
      </c>
      <c r="Q288" s="30"/>
      <c r="R288" s="149" t="str">
        <f>IFERROR(VLOOKUP(Q288,Setup!D$16:E$25,2,FALSE),"")</f>
        <v/>
      </c>
      <c r="S288" s="51" t="str">
        <f ca="1">IFERROR(IF(OR(I288="",VLOOKUP(I288,CatCostInp!$E$2:$K$88,7,FALSE)=0),"",VLOOKUP(I288,CatCostInp!$E$2:$K$88,7,FALSE)),"")</f>
        <v/>
      </c>
      <c r="T288" s="159" t="e">
        <f>VLOOKUP(U288,#REF!,2,FALSE)</f>
        <v>#REF!</v>
      </c>
      <c r="U288" s="30"/>
      <c r="V288" s="1" t="str">
        <f ca="1">IF(U288=Setup!$C$10,"Grant",IF('PSM Costs'!U288=Setup!$C$11,"Local",IF('PSM Costs'!U288=Setup!$C$12,"Other","")))</f>
        <v/>
      </c>
      <c r="W288" s="34"/>
      <c r="X288" s="36">
        <v>1</v>
      </c>
      <c r="Y288" s="34"/>
      <c r="Z288" s="36" t="str">
        <f t="shared" si="135"/>
        <v/>
      </c>
      <c r="AA288" s="35"/>
      <c r="AB288" s="32" t="str">
        <f t="shared" si="136"/>
        <v/>
      </c>
      <c r="AC288" s="34"/>
      <c r="AD288" s="32" t="str">
        <f t="shared" si="137"/>
        <v/>
      </c>
      <c r="AE288" s="34"/>
      <c r="AF288" s="36" t="str">
        <f t="shared" si="138"/>
        <v/>
      </c>
      <c r="AG288" s="36" t="str">
        <f t="shared" si="139"/>
        <v/>
      </c>
      <c r="AH288" s="36" t="str">
        <f t="shared" si="140"/>
        <v/>
      </c>
      <c r="AI288" s="55"/>
      <c r="AJ288" s="37"/>
      <c r="AK288" s="36">
        <v>1</v>
      </c>
      <c r="AL288" s="34"/>
      <c r="AM288" s="32" t="str">
        <f t="shared" si="141"/>
        <v/>
      </c>
      <c r="AN288" s="34"/>
      <c r="AO288" s="32" t="str">
        <f t="shared" si="142"/>
        <v/>
      </c>
      <c r="AP288" s="35"/>
      <c r="AQ288" s="32" t="str">
        <f t="shared" si="143"/>
        <v/>
      </c>
      <c r="AR288" s="34"/>
      <c r="AS288" s="36" t="str">
        <f t="shared" si="144"/>
        <v/>
      </c>
      <c r="AT288" s="36" t="str">
        <f t="shared" si="145"/>
        <v/>
      </c>
      <c r="AU288" s="36" t="str">
        <f t="shared" si="146"/>
        <v/>
      </c>
      <c r="AV288" s="55"/>
      <c r="AW288" s="34"/>
      <c r="AX288" s="36">
        <v>1</v>
      </c>
      <c r="AY288" s="34"/>
      <c r="AZ288" s="32" t="str">
        <f t="shared" si="147"/>
        <v/>
      </c>
      <c r="BA288" s="34"/>
      <c r="BB288" s="32" t="str">
        <f t="shared" si="148"/>
        <v/>
      </c>
      <c r="BC288" s="34"/>
      <c r="BD288" s="32" t="str">
        <f t="shared" si="149"/>
        <v/>
      </c>
      <c r="BE288" s="34"/>
      <c r="BF288" s="36" t="str">
        <f t="shared" si="150"/>
        <v/>
      </c>
      <c r="BG288" s="36" t="str">
        <f t="shared" si="151"/>
        <v/>
      </c>
      <c r="BH288" s="36" t="str">
        <f t="shared" si="152"/>
        <v/>
      </c>
      <c r="BI288" s="55"/>
      <c r="BJ288" s="34"/>
      <c r="BK288" s="36">
        <v>1</v>
      </c>
      <c r="BL288" s="34"/>
      <c r="BM288" s="32" t="str">
        <f t="shared" si="153"/>
        <v/>
      </c>
      <c r="BN288" s="34"/>
      <c r="BO288" s="32" t="str">
        <f t="shared" si="154"/>
        <v/>
      </c>
      <c r="BP288" s="34"/>
      <c r="BQ288" s="32" t="str">
        <f t="shared" si="155"/>
        <v/>
      </c>
      <c r="BR288" s="34"/>
      <c r="BS288" s="36" t="str">
        <f t="shared" si="156"/>
        <v/>
      </c>
      <c r="BT288" s="36" t="str">
        <f t="shared" si="157"/>
        <v/>
      </c>
      <c r="BU288" s="36" t="str">
        <f t="shared" si="158"/>
        <v/>
      </c>
      <c r="BV288" s="55"/>
      <c r="BW288" s="36" t="str">
        <f t="shared" si="159"/>
        <v/>
      </c>
      <c r="BX288" s="36" t="str">
        <f t="shared" si="159"/>
        <v/>
      </c>
      <c r="BY288" s="31"/>
      <c r="BZ288" s="38"/>
      <c r="CB288" s="120" t="e">
        <f t="shared" ca="1" si="130"/>
        <v>#VALUE!</v>
      </c>
      <c r="CC288" s="2" t="e">
        <f t="shared" ca="1" si="160"/>
        <v>#VALUE!</v>
      </c>
    </row>
    <row r="289" spans="1:81" s="10" customFormat="1" ht="25.15" customHeight="1" x14ac:dyDescent="0.2">
      <c r="A289" s="52" t="str">
        <f t="shared" si="161"/>
        <v/>
      </c>
      <c r="B289" s="157" t="e">
        <f t="shared" ca="1" si="131"/>
        <v>#VALUE!</v>
      </c>
      <c r="C289" s="157" t="e">
        <f t="shared" si="132"/>
        <v>#VALUE!</v>
      </c>
      <c r="D289" s="29"/>
      <c r="E289" s="155" t="str">
        <f ca="1">IFERROR(INDIRECT(ADDRESS(MATCH(D289,CatModules!C:C,0),2,1,1,"CatModules")),"")</f>
        <v/>
      </c>
      <c r="F289" s="96"/>
      <c r="G289" s="156" t="str">
        <f ca="1">IFERROR(INDIRECT(ADDRESS(MATCH(CONCATENATE(E289,"-",F289),CatInt!K:K,0),3,1,1,"CatInt")),"")</f>
        <v/>
      </c>
      <c r="H289" s="45" t="str">
        <f>IF(F289="","",VLOOKUP(F289,#REF!,2,FALSE))</f>
        <v/>
      </c>
      <c r="I289" s="29"/>
      <c r="J289" s="155" t="e">
        <f t="shared" si="133"/>
        <v>#VALUE!</v>
      </c>
      <c r="K289" s="155" t="e">
        <f t="shared" si="134"/>
        <v>#VALUE!</v>
      </c>
      <c r="L289" s="153"/>
      <c r="M289" s="53"/>
      <c r="N289" s="175">
        <v>0</v>
      </c>
      <c r="O289" s="147"/>
      <c r="P289" s="175">
        <v>0</v>
      </c>
      <c r="Q289" s="30"/>
      <c r="R289" s="149" t="str">
        <f>IFERROR(VLOOKUP(Q289,Setup!D$16:E$25,2,FALSE),"")</f>
        <v/>
      </c>
      <c r="S289" s="51" t="str">
        <f ca="1">IFERROR(IF(OR(I289="",VLOOKUP(I289,CatCostInp!$E$2:$K$88,7,FALSE)=0),"",VLOOKUP(I289,CatCostInp!$E$2:$K$88,7,FALSE)),"")</f>
        <v/>
      </c>
      <c r="T289" s="159" t="e">
        <f>VLOOKUP(U289,#REF!,2,FALSE)</f>
        <v>#REF!</v>
      </c>
      <c r="U289" s="30"/>
      <c r="V289" s="1" t="str">
        <f ca="1">IF(U289=Setup!$C$10,"Grant",IF('PSM Costs'!U289=Setup!$C$11,"Local",IF('PSM Costs'!U289=Setup!$C$12,"Other","")))</f>
        <v/>
      </c>
      <c r="W289" s="34"/>
      <c r="X289" s="36">
        <v>1</v>
      </c>
      <c r="Y289" s="34"/>
      <c r="Z289" s="36" t="str">
        <f t="shared" si="135"/>
        <v/>
      </c>
      <c r="AA289" s="35"/>
      <c r="AB289" s="32" t="str">
        <f t="shared" si="136"/>
        <v/>
      </c>
      <c r="AC289" s="34"/>
      <c r="AD289" s="32" t="str">
        <f t="shared" si="137"/>
        <v/>
      </c>
      <c r="AE289" s="34"/>
      <c r="AF289" s="36" t="str">
        <f t="shared" si="138"/>
        <v/>
      </c>
      <c r="AG289" s="36" t="str">
        <f t="shared" si="139"/>
        <v/>
      </c>
      <c r="AH289" s="36" t="str">
        <f t="shared" si="140"/>
        <v/>
      </c>
      <c r="AI289" s="55"/>
      <c r="AJ289" s="37"/>
      <c r="AK289" s="36">
        <v>1</v>
      </c>
      <c r="AL289" s="34"/>
      <c r="AM289" s="32" t="str">
        <f t="shared" si="141"/>
        <v/>
      </c>
      <c r="AN289" s="34"/>
      <c r="AO289" s="32" t="str">
        <f t="shared" si="142"/>
        <v/>
      </c>
      <c r="AP289" s="35"/>
      <c r="AQ289" s="32" t="str">
        <f t="shared" si="143"/>
        <v/>
      </c>
      <c r="AR289" s="34"/>
      <c r="AS289" s="36" t="str">
        <f t="shared" si="144"/>
        <v/>
      </c>
      <c r="AT289" s="36" t="str">
        <f t="shared" si="145"/>
        <v/>
      </c>
      <c r="AU289" s="36" t="str">
        <f t="shared" si="146"/>
        <v/>
      </c>
      <c r="AV289" s="55"/>
      <c r="AW289" s="34"/>
      <c r="AX289" s="36">
        <v>1</v>
      </c>
      <c r="AY289" s="34"/>
      <c r="AZ289" s="32" t="str">
        <f t="shared" si="147"/>
        <v/>
      </c>
      <c r="BA289" s="34"/>
      <c r="BB289" s="32" t="str">
        <f t="shared" si="148"/>
        <v/>
      </c>
      <c r="BC289" s="34"/>
      <c r="BD289" s="32" t="str">
        <f t="shared" si="149"/>
        <v/>
      </c>
      <c r="BE289" s="34"/>
      <c r="BF289" s="36" t="str">
        <f t="shared" si="150"/>
        <v/>
      </c>
      <c r="BG289" s="36" t="str">
        <f t="shared" si="151"/>
        <v/>
      </c>
      <c r="BH289" s="36" t="str">
        <f t="shared" si="152"/>
        <v/>
      </c>
      <c r="BI289" s="55"/>
      <c r="BJ289" s="34"/>
      <c r="BK289" s="36">
        <v>1</v>
      </c>
      <c r="BL289" s="34"/>
      <c r="BM289" s="32" t="str">
        <f t="shared" si="153"/>
        <v/>
      </c>
      <c r="BN289" s="34"/>
      <c r="BO289" s="32" t="str">
        <f t="shared" si="154"/>
        <v/>
      </c>
      <c r="BP289" s="34"/>
      <c r="BQ289" s="32" t="str">
        <f t="shared" si="155"/>
        <v/>
      </c>
      <c r="BR289" s="34"/>
      <c r="BS289" s="36" t="str">
        <f t="shared" si="156"/>
        <v/>
      </c>
      <c r="BT289" s="36" t="str">
        <f t="shared" si="157"/>
        <v/>
      </c>
      <c r="BU289" s="36" t="str">
        <f t="shared" si="158"/>
        <v/>
      </c>
      <c r="BV289" s="55"/>
      <c r="BW289" s="36" t="str">
        <f t="shared" si="159"/>
        <v/>
      </c>
      <c r="BX289" s="36" t="str">
        <f t="shared" si="159"/>
        <v/>
      </c>
      <c r="BY289" s="31"/>
      <c r="BZ289" s="38"/>
      <c r="CB289" s="120" t="e">
        <f t="shared" ca="1" si="130"/>
        <v>#VALUE!</v>
      </c>
      <c r="CC289" s="2" t="e">
        <f t="shared" ca="1" si="160"/>
        <v>#VALUE!</v>
      </c>
    </row>
    <row r="290" spans="1:81" s="10" customFormat="1" ht="25.15" customHeight="1" x14ac:dyDescent="0.2">
      <c r="A290" s="52" t="str">
        <f t="shared" si="161"/>
        <v/>
      </c>
      <c r="B290" s="157" t="e">
        <f t="shared" ca="1" si="131"/>
        <v>#VALUE!</v>
      </c>
      <c r="C290" s="157" t="e">
        <f t="shared" si="132"/>
        <v>#VALUE!</v>
      </c>
      <c r="D290" s="29"/>
      <c r="E290" s="155" t="str">
        <f ca="1">IFERROR(INDIRECT(ADDRESS(MATCH(D290,CatModules!C:C,0),2,1,1,"CatModules")),"")</f>
        <v/>
      </c>
      <c r="F290" s="96"/>
      <c r="G290" s="156" t="str">
        <f ca="1">IFERROR(INDIRECT(ADDRESS(MATCH(CONCATENATE(E290,"-",F290),CatInt!K:K,0),3,1,1,"CatInt")),"")</f>
        <v/>
      </c>
      <c r="H290" s="45" t="str">
        <f>IF(F290="","",VLOOKUP(F290,#REF!,2,FALSE))</f>
        <v/>
      </c>
      <c r="I290" s="29"/>
      <c r="J290" s="155" t="e">
        <f t="shared" si="133"/>
        <v>#VALUE!</v>
      </c>
      <c r="K290" s="155" t="e">
        <f t="shared" si="134"/>
        <v>#VALUE!</v>
      </c>
      <c r="L290" s="153"/>
      <c r="M290" s="53"/>
      <c r="N290" s="175">
        <v>0</v>
      </c>
      <c r="O290" s="147"/>
      <c r="P290" s="175">
        <v>0</v>
      </c>
      <c r="Q290" s="30"/>
      <c r="R290" s="149" t="str">
        <f>IFERROR(VLOOKUP(Q290,Setup!D$16:E$25,2,FALSE),"")</f>
        <v/>
      </c>
      <c r="S290" s="51" t="str">
        <f ca="1">IFERROR(IF(OR(I290="",VLOOKUP(I290,CatCostInp!$E$2:$K$88,7,FALSE)=0),"",VLOOKUP(I290,CatCostInp!$E$2:$K$88,7,FALSE)),"")</f>
        <v/>
      </c>
      <c r="T290" s="159" t="e">
        <f>VLOOKUP(U290,#REF!,2,FALSE)</f>
        <v>#REF!</v>
      </c>
      <c r="U290" s="30"/>
      <c r="V290" s="1" t="str">
        <f ca="1">IF(U290=Setup!$C$10,"Grant",IF('PSM Costs'!U290=Setup!$C$11,"Local",IF('PSM Costs'!U290=Setup!$C$12,"Other","")))</f>
        <v/>
      </c>
      <c r="W290" s="34"/>
      <c r="X290" s="36">
        <v>1</v>
      </c>
      <c r="Y290" s="34"/>
      <c r="Z290" s="36" t="str">
        <f t="shared" si="135"/>
        <v/>
      </c>
      <c r="AA290" s="35"/>
      <c r="AB290" s="32" t="str">
        <f t="shared" si="136"/>
        <v/>
      </c>
      <c r="AC290" s="34"/>
      <c r="AD290" s="32" t="str">
        <f t="shared" si="137"/>
        <v/>
      </c>
      <c r="AE290" s="34"/>
      <c r="AF290" s="36" t="str">
        <f t="shared" si="138"/>
        <v/>
      </c>
      <c r="AG290" s="36" t="str">
        <f t="shared" si="139"/>
        <v/>
      </c>
      <c r="AH290" s="36" t="str">
        <f t="shared" si="140"/>
        <v/>
      </c>
      <c r="AI290" s="55"/>
      <c r="AJ290" s="37"/>
      <c r="AK290" s="36">
        <v>1</v>
      </c>
      <c r="AL290" s="34"/>
      <c r="AM290" s="32" t="str">
        <f t="shared" si="141"/>
        <v/>
      </c>
      <c r="AN290" s="34"/>
      <c r="AO290" s="32" t="str">
        <f t="shared" si="142"/>
        <v/>
      </c>
      <c r="AP290" s="35"/>
      <c r="AQ290" s="32" t="str">
        <f t="shared" si="143"/>
        <v/>
      </c>
      <c r="AR290" s="34"/>
      <c r="AS290" s="36" t="str">
        <f t="shared" si="144"/>
        <v/>
      </c>
      <c r="AT290" s="36" t="str">
        <f t="shared" si="145"/>
        <v/>
      </c>
      <c r="AU290" s="36" t="str">
        <f t="shared" si="146"/>
        <v/>
      </c>
      <c r="AV290" s="55"/>
      <c r="AW290" s="34"/>
      <c r="AX290" s="36">
        <v>1</v>
      </c>
      <c r="AY290" s="34"/>
      <c r="AZ290" s="32" t="str">
        <f t="shared" si="147"/>
        <v/>
      </c>
      <c r="BA290" s="34"/>
      <c r="BB290" s="32" t="str">
        <f t="shared" si="148"/>
        <v/>
      </c>
      <c r="BC290" s="34"/>
      <c r="BD290" s="32" t="str">
        <f t="shared" si="149"/>
        <v/>
      </c>
      <c r="BE290" s="34"/>
      <c r="BF290" s="36" t="str">
        <f t="shared" si="150"/>
        <v/>
      </c>
      <c r="BG290" s="36" t="str">
        <f t="shared" si="151"/>
        <v/>
      </c>
      <c r="BH290" s="36" t="str">
        <f t="shared" si="152"/>
        <v/>
      </c>
      <c r="BI290" s="55"/>
      <c r="BJ290" s="34"/>
      <c r="BK290" s="36">
        <v>1</v>
      </c>
      <c r="BL290" s="34"/>
      <c r="BM290" s="32" t="str">
        <f t="shared" si="153"/>
        <v/>
      </c>
      <c r="BN290" s="34"/>
      <c r="BO290" s="32" t="str">
        <f t="shared" si="154"/>
        <v/>
      </c>
      <c r="BP290" s="34"/>
      <c r="BQ290" s="32" t="str">
        <f t="shared" si="155"/>
        <v/>
      </c>
      <c r="BR290" s="34"/>
      <c r="BS290" s="36" t="str">
        <f t="shared" si="156"/>
        <v/>
      </c>
      <c r="BT290" s="36" t="str">
        <f t="shared" si="157"/>
        <v/>
      </c>
      <c r="BU290" s="36" t="str">
        <f t="shared" si="158"/>
        <v/>
      </c>
      <c r="BV290" s="55"/>
      <c r="BW290" s="36" t="str">
        <f t="shared" si="159"/>
        <v/>
      </c>
      <c r="BX290" s="36" t="str">
        <f t="shared" si="159"/>
        <v/>
      </c>
      <c r="BY290" s="31"/>
      <c r="BZ290" s="38"/>
      <c r="CB290" s="120" t="e">
        <f t="shared" ca="1" si="130"/>
        <v>#VALUE!</v>
      </c>
      <c r="CC290" s="2" t="e">
        <f t="shared" ca="1" si="160"/>
        <v>#VALUE!</v>
      </c>
    </row>
    <row r="291" spans="1:81" s="10" customFormat="1" ht="25.15" customHeight="1" x14ac:dyDescent="0.2">
      <c r="A291" s="52" t="str">
        <f t="shared" si="161"/>
        <v/>
      </c>
      <c r="B291" s="157" t="e">
        <f t="shared" ca="1" si="131"/>
        <v>#VALUE!</v>
      </c>
      <c r="C291" s="157" t="e">
        <f t="shared" si="132"/>
        <v>#VALUE!</v>
      </c>
      <c r="D291" s="29"/>
      <c r="E291" s="155" t="str">
        <f ca="1">IFERROR(INDIRECT(ADDRESS(MATCH(D291,CatModules!C:C,0),2,1,1,"CatModules")),"")</f>
        <v/>
      </c>
      <c r="F291" s="96"/>
      <c r="G291" s="156" t="str">
        <f ca="1">IFERROR(INDIRECT(ADDRESS(MATCH(CONCATENATE(E291,"-",F291),CatInt!K:K,0),3,1,1,"CatInt")),"")</f>
        <v/>
      </c>
      <c r="H291" s="45" t="str">
        <f>IF(F291="","",VLOOKUP(F291,#REF!,2,FALSE))</f>
        <v/>
      </c>
      <c r="I291" s="29"/>
      <c r="J291" s="155" t="e">
        <f t="shared" si="133"/>
        <v>#VALUE!</v>
      </c>
      <c r="K291" s="155" t="e">
        <f t="shared" si="134"/>
        <v>#VALUE!</v>
      </c>
      <c r="L291" s="153"/>
      <c r="M291" s="53"/>
      <c r="N291" s="175">
        <v>0</v>
      </c>
      <c r="O291" s="147"/>
      <c r="P291" s="175">
        <v>0</v>
      </c>
      <c r="Q291" s="30"/>
      <c r="R291" s="149" t="str">
        <f>IFERROR(VLOOKUP(Q291,Setup!D$16:E$25,2,FALSE),"")</f>
        <v/>
      </c>
      <c r="S291" s="51" t="str">
        <f ca="1">IFERROR(IF(OR(I291="",VLOOKUP(I291,CatCostInp!$E$2:$K$88,7,FALSE)=0),"",VLOOKUP(I291,CatCostInp!$E$2:$K$88,7,FALSE)),"")</f>
        <v/>
      </c>
      <c r="T291" s="159" t="e">
        <f>VLOOKUP(U291,#REF!,2,FALSE)</f>
        <v>#REF!</v>
      </c>
      <c r="U291" s="30"/>
      <c r="V291" s="1" t="str">
        <f ca="1">IF(U291=Setup!$C$10,"Grant",IF('PSM Costs'!U291=Setup!$C$11,"Local",IF('PSM Costs'!U291=Setup!$C$12,"Other","")))</f>
        <v/>
      </c>
      <c r="W291" s="34"/>
      <c r="X291" s="36">
        <v>1</v>
      </c>
      <c r="Y291" s="34"/>
      <c r="Z291" s="36" t="str">
        <f t="shared" si="135"/>
        <v/>
      </c>
      <c r="AA291" s="35"/>
      <c r="AB291" s="32" t="str">
        <f t="shared" si="136"/>
        <v/>
      </c>
      <c r="AC291" s="34"/>
      <c r="AD291" s="32" t="str">
        <f t="shared" si="137"/>
        <v/>
      </c>
      <c r="AE291" s="34"/>
      <c r="AF291" s="36" t="str">
        <f t="shared" si="138"/>
        <v/>
      </c>
      <c r="AG291" s="36" t="str">
        <f t="shared" si="139"/>
        <v/>
      </c>
      <c r="AH291" s="36" t="str">
        <f t="shared" si="140"/>
        <v/>
      </c>
      <c r="AI291" s="55"/>
      <c r="AJ291" s="37"/>
      <c r="AK291" s="36">
        <v>1</v>
      </c>
      <c r="AL291" s="34"/>
      <c r="AM291" s="32" t="str">
        <f t="shared" si="141"/>
        <v/>
      </c>
      <c r="AN291" s="34"/>
      <c r="AO291" s="32" t="str">
        <f t="shared" si="142"/>
        <v/>
      </c>
      <c r="AP291" s="35"/>
      <c r="AQ291" s="32" t="str">
        <f t="shared" si="143"/>
        <v/>
      </c>
      <c r="AR291" s="34"/>
      <c r="AS291" s="36" t="str">
        <f t="shared" si="144"/>
        <v/>
      </c>
      <c r="AT291" s="36" t="str">
        <f t="shared" si="145"/>
        <v/>
      </c>
      <c r="AU291" s="36" t="str">
        <f t="shared" si="146"/>
        <v/>
      </c>
      <c r="AV291" s="55"/>
      <c r="AW291" s="34"/>
      <c r="AX291" s="36">
        <v>1</v>
      </c>
      <c r="AY291" s="34"/>
      <c r="AZ291" s="32" t="str">
        <f t="shared" si="147"/>
        <v/>
      </c>
      <c r="BA291" s="34"/>
      <c r="BB291" s="32" t="str">
        <f t="shared" si="148"/>
        <v/>
      </c>
      <c r="BC291" s="34"/>
      <c r="BD291" s="32" t="str">
        <f t="shared" si="149"/>
        <v/>
      </c>
      <c r="BE291" s="34"/>
      <c r="BF291" s="36" t="str">
        <f t="shared" si="150"/>
        <v/>
      </c>
      <c r="BG291" s="36" t="str">
        <f t="shared" si="151"/>
        <v/>
      </c>
      <c r="BH291" s="36" t="str">
        <f t="shared" si="152"/>
        <v/>
      </c>
      <c r="BI291" s="55"/>
      <c r="BJ291" s="34"/>
      <c r="BK291" s="36">
        <v>1</v>
      </c>
      <c r="BL291" s="34"/>
      <c r="BM291" s="32" t="str">
        <f t="shared" si="153"/>
        <v/>
      </c>
      <c r="BN291" s="34"/>
      <c r="BO291" s="32" t="str">
        <f t="shared" si="154"/>
        <v/>
      </c>
      <c r="BP291" s="34"/>
      <c r="BQ291" s="32" t="str">
        <f t="shared" si="155"/>
        <v/>
      </c>
      <c r="BR291" s="34"/>
      <c r="BS291" s="36" t="str">
        <f t="shared" si="156"/>
        <v/>
      </c>
      <c r="BT291" s="36" t="str">
        <f t="shared" si="157"/>
        <v/>
      </c>
      <c r="BU291" s="36" t="str">
        <f t="shared" si="158"/>
        <v/>
      </c>
      <c r="BV291" s="55"/>
      <c r="BW291" s="36" t="str">
        <f t="shared" si="159"/>
        <v/>
      </c>
      <c r="BX291" s="36" t="str">
        <f t="shared" si="159"/>
        <v/>
      </c>
      <c r="BY291" s="31"/>
      <c r="BZ291" s="38"/>
      <c r="CB291" s="120" t="e">
        <f t="shared" ca="1" si="130"/>
        <v>#VALUE!</v>
      </c>
      <c r="CC291" s="2" t="e">
        <f t="shared" ca="1" si="160"/>
        <v>#VALUE!</v>
      </c>
    </row>
    <row r="292" spans="1:81" s="10" customFormat="1" ht="25.15" customHeight="1" x14ac:dyDescent="0.2">
      <c r="A292" s="52" t="str">
        <f t="shared" si="161"/>
        <v/>
      </c>
      <c r="B292" s="157" t="e">
        <f t="shared" ca="1" si="131"/>
        <v>#VALUE!</v>
      </c>
      <c r="C292" s="157" t="e">
        <f t="shared" si="132"/>
        <v>#VALUE!</v>
      </c>
      <c r="D292" s="29"/>
      <c r="E292" s="155" t="str">
        <f ca="1">IFERROR(INDIRECT(ADDRESS(MATCH(D292,CatModules!C:C,0),2,1,1,"CatModules")),"")</f>
        <v/>
      </c>
      <c r="F292" s="96"/>
      <c r="G292" s="156" t="str">
        <f ca="1">IFERROR(INDIRECT(ADDRESS(MATCH(CONCATENATE(E292,"-",F292),CatInt!K:K,0),3,1,1,"CatInt")),"")</f>
        <v/>
      </c>
      <c r="H292" s="45" t="str">
        <f>IF(F292="","",VLOOKUP(F292,#REF!,2,FALSE))</f>
        <v/>
      </c>
      <c r="I292" s="29"/>
      <c r="J292" s="155" t="e">
        <f t="shared" si="133"/>
        <v>#VALUE!</v>
      </c>
      <c r="K292" s="155" t="e">
        <f t="shared" si="134"/>
        <v>#VALUE!</v>
      </c>
      <c r="L292" s="153"/>
      <c r="M292" s="53"/>
      <c r="N292" s="175">
        <v>0</v>
      </c>
      <c r="O292" s="147"/>
      <c r="P292" s="175">
        <v>0</v>
      </c>
      <c r="Q292" s="30"/>
      <c r="R292" s="149" t="str">
        <f>IFERROR(VLOOKUP(Q292,Setup!D$16:E$25,2,FALSE),"")</f>
        <v/>
      </c>
      <c r="S292" s="51" t="str">
        <f ca="1">IFERROR(IF(OR(I292="",VLOOKUP(I292,CatCostInp!$E$2:$K$88,7,FALSE)=0),"",VLOOKUP(I292,CatCostInp!$E$2:$K$88,7,FALSE)),"")</f>
        <v/>
      </c>
      <c r="T292" s="159" t="e">
        <f>VLOOKUP(U292,#REF!,2,FALSE)</f>
        <v>#REF!</v>
      </c>
      <c r="U292" s="30"/>
      <c r="V292" s="1" t="str">
        <f ca="1">IF(U292=Setup!$C$10,"Grant",IF('PSM Costs'!U292=Setup!$C$11,"Local",IF('PSM Costs'!U292=Setup!$C$12,"Other","")))</f>
        <v/>
      </c>
      <c r="W292" s="34"/>
      <c r="X292" s="36">
        <v>1</v>
      </c>
      <c r="Y292" s="34"/>
      <c r="Z292" s="36" t="str">
        <f t="shared" si="135"/>
        <v/>
      </c>
      <c r="AA292" s="35"/>
      <c r="AB292" s="32" t="str">
        <f t="shared" si="136"/>
        <v/>
      </c>
      <c r="AC292" s="34"/>
      <c r="AD292" s="32" t="str">
        <f t="shared" si="137"/>
        <v/>
      </c>
      <c r="AE292" s="34"/>
      <c r="AF292" s="36" t="str">
        <f t="shared" si="138"/>
        <v/>
      </c>
      <c r="AG292" s="36" t="str">
        <f t="shared" si="139"/>
        <v/>
      </c>
      <c r="AH292" s="36" t="str">
        <f t="shared" si="140"/>
        <v/>
      </c>
      <c r="AI292" s="55"/>
      <c r="AJ292" s="37"/>
      <c r="AK292" s="36">
        <v>1</v>
      </c>
      <c r="AL292" s="34"/>
      <c r="AM292" s="32" t="str">
        <f t="shared" si="141"/>
        <v/>
      </c>
      <c r="AN292" s="34"/>
      <c r="AO292" s="32" t="str">
        <f t="shared" si="142"/>
        <v/>
      </c>
      <c r="AP292" s="35"/>
      <c r="AQ292" s="32" t="str">
        <f t="shared" si="143"/>
        <v/>
      </c>
      <c r="AR292" s="34"/>
      <c r="AS292" s="36" t="str">
        <f t="shared" si="144"/>
        <v/>
      </c>
      <c r="AT292" s="36" t="str">
        <f t="shared" si="145"/>
        <v/>
      </c>
      <c r="AU292" s="36" t="str">
        <f t="shared" si="146"/>
        <v/>
      </c>
      <c r="AV292" s="55"/>
      <c r="AW292" s="34"/>
      <c r="AX292" s="36">
        <v>1</v>
      </c>
      <c r="AY292" s="34"/>
      <c r="AZ292" s="32" t="str">
        <f t="shared" si="147"/>
        <v/>
      </c>
      <c r="BA292" s="34"/>
      <c r="BB292" s="32" t="str">
        <f t="shared" si="148"/>
        <v/>
      </c>
      <c r="BC292" s="34"/>
      <c r="BD292" s="32" t="str">
        <f t="shared" si="149"/>
        <v/>
      </c>
      <c r="BE292" s="34"/>
      <c r="BF292" s="36" t="str">
        <f t="shared" si="150"/>
        <v/>
      </c>
      <c r="BG292" s="36" t="str">
        <f t="shared" si="151"/>
        <v/>
      </c>
      <c r="BH292" s="36" t="str">
        <f t="shared" si="152"/>
        <v/>
      </c>
      <c r="BI292" s="55"/>
      <c r="BJ292" s="34"/>
      <c r="BK292" s="36">
        <v>1</v>
      </c>
      <c r="BL292" s="34"/>
      <c r="BM292" s="32" t="str">
        <f t="shared" si="153"/>
        <v/>
      </c>
      <c r="BN292" s="34"/>
      <c r="BO292" s="32" t="str">
        <f t="shared" si="154"/>
        <v/>
      </c>
      <c r="BP292" s="34"/>
      <c r="BQ292" s="32" t="str">
        <f t="shared" si="155"/>
        <v/>
      </c>
      <c r="BR292" s="34"/>
      <c r="BS292" s="36" t="str">
        <f t="shared" si="156"/>
        <v/>
      </c>
      <c r="BT292" s="36" t="str">
        <f t="shared" si="157"/>
        <v/>
      </c>
      <c r="BU292" s="36" t="str">
        <f t="shared" si="158"/>
        <v/>
      </c>
      <c r="BV292" s="55"/>
      <c r="BW292" s="36" t="str">
        <f t="shared" si="159"/>
        <v/>
      </c>
      <c r="BX292" s="36" t="str">
        <f t="shared" si="159"/>
        <v/>
      </c>
      <c r="BY292" s="31"/>
      <c r="BZ292" s="38"/>
      <c r="CB292" s="120" t="e">
        <f t="shared" ca="1" si="130"/>
        <v>#VALUE!</v>
      </c>
      <c r="CC292" s="2" t="e">
        <f t="shared" ca="1" si="160"/>
        <v>#VALUE!</v>
      </c>
    </row>
    <row r="293" spans="1:81" s="10" customFormat="1" ht="25.15" customHeight="1" x14ac:dyDescent="0.2">
      <c r="A293" s="52" t="str">
        <f t="shared" si="161"/>
        <v/>
      </c>
      <c r="B293" s="157" t="e">
        <f t="shared" ca="1" si="131"/>
        <v>#VALUE!</v>
      </c>
      <c r="C293" s="157" t="e">
        <f t="shared" si="132"/>
        <v>#VALUE!</v>
      </c>
      <c r="D293" s="29"/>
      <c r="E293" s="155" t="str">
        <f ca="1">IFERROR(INDIRECT(ADDRESS(MATCH(D293,CatModules!C:C,0),2,1,1,"CatModules")),"")</f>
        <v/>
      </c>
      <c r="F293" s="96"/>
      <c r="G293" s="156" t="str">
        <f ca="1">IFERROR(INDIRECT(ADDRESS(MATCH(CONCATENATE(E293,"-",F293),CatInt!K:K,0),3,1,1,"CatInt")),"")</f>
        <v/>
      </c>
      <c r="H293" s="45" t="str">
        <f>IF(F293="","",VLOOKUP(F293,#REF!,2,FALSE))</f>
        <v/>
      </c>
      <c r="I293" s="29"/>
      <c r="J293" s="155" t="e">
        <f t="shared" si="133"/>
        <v>#VALUE!</v>
      </c>
      <c r="K293" s="155" t="e">
        <f t="shared" si="134"/>
        <v>#VALUE!</v>
      </c>
      <c r="L293" s="153"/>
      <c r="M293" s="53"/>
      <c r="N293" s="175">
        <v>0</v>
      </c>
      <c r="O293" s="147"/>
      <c r="P293" s="175">
        <v>0</v>
      </c>
      <c r="Q293" s="30"/>
      <c r="R293" s="149" t="str">
        <f>IFERROR(VLOOKUP(Q293,Setup!D$16:E$25,2,FALSE),"")</f>
        <v/>
      </c>
      <c r="S293" s="51" t="str">
        <f ca="1">IFERROR(IF(OR(I293="",VLOOKUP(I293,CatCostInp!$E$2:$K$88,7,FALSE)=0),"",VLOOKUP(I293,CatCostInp!$E$2:$K$88,7,FALSE)),"")</f>
        <v/>
      </c>
      <c r="T293" s="159" t="e">
        <f>VLOOKUP(U293,#REF!,2,FALSE)</f>
        <v>#REF!</v>
      </c>
      <c r="U293" s="30"/>
      <c r="V293" s="1" t="str">
        <f ca="1">IF(U293=Setup!$C$10,"Grant",IF('PSM Costs'!U293=Setup!$C$11,"Local",IF('PSM Costs'!U293=Setup!$C$12,"Other","")))</f>
        <v/>
      </c>
      <c r="W293" s="34"/>
      <c r="X293" s="36">
        <v>1</v>
      </c>
      <c r="Y293" s="34"/>
      <c r="Z293" s="36" t="str">
        <f t="shared" si="135"/>
        <v/>
      </c>
      <c r="AA293" s="35"/>
      <c r="AB293" s="32" t="str">
        <f t="shared" si="136"/>
        <v/>
      </c>
      <c r="AC293" s="34"/>
      <c r="AD293" s="32" t="str">
        <f t="shared" si="137"/>
        <v/>
      </c>
      <c r="AE293" s="34"/>
      <c r="AF293" s="36" t="str">
        <f t="shared" si="138"/>
        <v/>
      </c>
      <c r="AG293" s="36" t="str">
        <f t="shared" si="139"/>
        <v/>
      </c>
      <c r="AH293" s="36" t="str">
        <f t="shared" si="140"/>
        <v/>
      </c>
      <c r="AI293" s="55"/>
      <c r="AJ293" s="37"/>
      <c r="AK293" s="36">
        <v>1</v>
      </c>
      <c r="AL293" s="34"/>
      <c r="AM293" s="32" t="str">
        <f t="shared" si="141"/>
        <v/>
      </c>
      <c r="AN293" s="34"/>
      <c r="AO293" s="32" t="str">
        <f t="shared" si="142"/>
        <v/>
      </c>
      <c r="AP293" s="35"/>
      <c r="AQ293" s="32" t="str">
        <f t="shared" si="143"/>
        <v/>
      </c>
      <c r="AR293" s="34"/>
      <c r="AS293" s="36" t="str">
        <f t="shared" si="144"/>
        <v/>
      </c>
      <c r="AT293" s="36" t="str">
        <f t="shared" si="145"/>
        <v/>
      </c>
      <c r="AU293" s="36" t="str">
        <f t="shared" si="146"/>
        <v/>
      </c>
      <c r="AV293" s="55"/>
      <c r="AW293" s="34"/>
      <c r="AX293" s="36">
        <v>1</v>
      </c>
      <c r="AY293" s="34"/>
      <c r="AZ293" s="32" t="str">
        <f t="shared" si="147"/>
        <v/>
      </c>
      <c r="BA293" s="34"/>
      <c r="BB293" s="32" t="str">
        <f t="shared" si="148"/>
        <v/>
      </c>
      <c r="BC293" s="34"/>
      <c r="BD293" s="32" t="str">
        <f t="shared" si="149"/>
        <v/>
      </c>
      <c r="BE293" s="34"/>
      <c r="BF293" s="36" t="str">
        <f t="shared" si="150"/>
        <v/>
      </c>
      <c r="BG293" s="36" t="str">
        <f t="shared" si="151"/>
        <v/>
      </c>
      <c r="BH293" s="36" t="str">
        <f t="shared" si="152"/>
        <v/>
      </c>
      <c r="BI293" s="55"/>
      <c r="BJ293" s="34"/>
      <c r="BK293" s="36">
        <v>1</v>
      </c>
      <c r="BL293" s="34"/>
      <c r="BM293" s="32" t="str">
        <f t="shared" si="153"/>
        <v/>
      </c>
      <c r="BN293" s="34"/>
      <c r="BO293" s="32" t="str">
        <f t="shared" si="154"/>
        <v/>
      </c>
      <c r="BP293" s="34"/>
      <c r="BQ293" s="32" t="str">
        <f t="shared" si="155"/>
        <v/>
      </c>
      <c r="BR293" s="34"/>
      <c r="BS293" s="36" t="str">
        <f t="shared" si="156"/>
        <v/>
      </c>
      <c r="BT293" s="36" t="str">
        <f t="shared" si="157"/>
        <v/>
      </c>
      <c r="BU293" s="36" t="str">
        <f t="shared" si="158"/>
        <v/>
      </c>
      <c r="BV293" s="55"/>
      <c r="BW293" s="36" t="str">
        <f t="shared" si="159"/>
        <v/>
      </c>
      <c r="BX293" s="36" t="str">
        <f t="shared" si="159"/>
        <v/>
      </c>
      <c r="BY293" s="31"/>
      <c r="BZ293" s="38"/>
      <c r="CB293" s="120" t="e">
        <f t="shared" ca="1" si="130"/>
        <v>#VALUE!</v>
      </c>
      <c r="CC293" s="2" t="e">
        <f t="shared" ca="1" si="160"/>
        <v>#VALUE!</v>
      </c>
    </row>
    <row r="294" spans="1:81" s="10" customFormat="1" ht="25.15" customHeight="1" x14ac:dyDescent="0.2">
      <c r="A294" s="52" t="str">
        <f t="shared" si="161"/>
        <v/>
      </c>
      <c r="B294" s="157" t="e">
        <f t="shared" ca="1" si="131"/>
        <v>#VALUE!</v>
      </c>
      <c r="C294" s="157" t="e">
        <f t="shared" si="132"/>
        <v>#VALUE!</v>
      </c>
      <c r="D294" s="29"/>
      <c r="E294" s="155" t="str">
        <f ca="1">IFERROR(INDIRECT(ADDRESS(MATCH(D294,CatModules!C:C,0),2,1,1,"CatModules")),"")</f>
        <v/>
      </c>
      <c r="F294" s="96"/>
      <c r="G294" s="156" t="str">
        <f ca="1">IFERROR(INDIRECT(ADDRESS(MATCH(CONCATENATE(E294,"-",F294),CatInt!K:K,0),3,1,1,"CatInt")),"")</f>
        <v/>
      </c>
      <c r="H294" s="45" t="str">
        <f>IF(F294="","",VLOOKUP(F294,#REF!,2,FALSE))</f>
        <v/>
      </c>
      <c r="I294" s="29"/>
      <c r="J294" s="155" t="e">
        <f t="shared" si="133"/>
        <v>#VALUE!</v>
      </c>
      <c r="K294" s="155" t="e">
        <f t="shared" si="134"/>
        <v>#VALUE!</v>
      </c>
      <c r="L294" s="153"/>
      <c r="M294" s="53"/>
      <c r="N294" s="175">
        <v>0</v>
      </c>
      <c r="O294" s="147"/>
      <c r="P294" s="175">
        <v>0</v>
      </c>
      <c r="Q294" s="30"/>
      <c r="R294" s="149" t="str">
        <f>IFERROR(VLOOKUP(Q294,Setup!D$16:E$25,2,FALSE),"")</f>
        <v/>
      </c>
      <c r="S294" s="51" t="str">
        <f ca="1">IFERROR(IF(OR(I294="",VLOOKUP(I294,CatCostInp!$E$2:$K$88,7,FALSE)=0),"",VLOOKUP(I294,CatCostInp!$E$2:$K$88,7,FALSE)),"")</f>
        <v/>
      </c>
      <c r="T294" s="159" t="e">
        <f>VLOOKUP(U294,#REF!,2,FALSE)</f>
        <v>#REF!</v>
      </c>
      <c r="U294" s="30"/>
      <c r="V294" s="1" t="str">
        <f ca="1">IF(U294=Setup!$C$10,"Grant",IF('PSM Costs'!U294=Setup!$C$11,"Local",IF('PSM Costs'!U294=Setup!$C$12,"Other","")))</f>
        <v/>
      </c>
      <c r="W294" s="34"/>
      <c r="X294" s="36">
        <v>1</v>
      </c>
      <c r="Y294" s="34"/>
      <c r="Z294" s="36" t="str">
        <f t="shared" si="135"/>
        <v/>
      </c>
      <c r="AA294" s="35"/>
      <c r="AB294" s="32" t="str">
        <f t="shared" si="136"/>
        <v/>
      </c>
      <c r="AC294" s="34"/>
      <c r="AD294" s="32" t="str">
        <f t="shared" si="137"/>
        <v/>
      </c>
      <c r="AE294" s="34"/>
      <c r="AF294" s="36" t="str">
        <f t="shared" si="138"/>
        <v/>
      </c>
      <c r="AG294" s="36" t="str">
        <f t="shared" si="139"/>
        <v/>
      </c>
      <c r="AH294" s="36" t="str">
        <f t="shared" si="140"/>
        <v/>
      </c>
      <c r="AI294" s="55"/>
      <c r="AJ294" s="37"/>
      <c r="AK294" s="36">
        <v>1</v>
      </c>
      <c r="AL294" s="34"/>
      <c r="AM294" s="32" t="str">
        <f t="shared" si="141"/>
        <v/>
      </c>
      <c r="AN294" s="34"/>
      <c r="AO294" s="32" t="str">
        <f t="shared" si="142"/>
        <v/>
      </c>
      <c r="AP294" s="35"/>
      <c r="AQ294" s="32" t="str">
        <f t="shared" si="143"/>
        <v/>
      </c>
      <c r="AR294" s="34"/>
      <c r="AS294" s="36" t="str">
        <f t="shared" si="144"/>
        <v/>
      </c>
      <c r="AT294" s="36" t="str">
        <f t="shared" si="145"/>
        <v/>
      </c>
      <c r="AU294" s="36" t="str">
        <f t="shared" si="146"/>
        <v/>
      </c>
      <c r="AV294" s="55"/>
      <c r="AW294" s="34"/>
      <c r="AX294" s="36">
        <v>1</v>
      </c>
      <c r="AY294" s="34"/>
      <c r="AZ294" s="32" t="str">
        <f t="shared" si="147"/>
        <v/>
      </c>
      <c r="BA294" s="34"/>
      <c r="BB294" s="32" t="str">
        <f t="shared" si="148"/>
        <v/>
      </c>
      <c r="BC294" s="34"/>
      <c r="BD294" s="32" t="str">
        <f t="shared" si="149"/>
        <v/>
      </c>
      <c r="BE294" s="34"/>
      <c r="BF294" s="36" t="str">
        <f t="shared" si="150"/>
        <v/>
      </c>
      <c r="BG294" s="36" t="str">
        <f t="shared" si="151"/>
        <v/>
      </c>
      <c r="BH294" s="36" t="str">
        <f t="shared" si="152"/>
        <v/>
      </c>
      <c r="BI294" s="55"/>
      <c r="BJ294" s="34"/>
      <c r="BK294" s="36">
        <v>1</v>
      </c>
      <c r="BL294" s="34"/>
      <c r="BM294" s="32" t="str">
        <f t="shared" si="153"/>
        <v/>
      </c>
      <c r="BN294" s="34"/>
      <c r="BO294" s="32" t="str">
        <f t="shared" si="154"/>
        <v/>
      </c>
      <c r="BP294" s="34"/>
      <c r="BQ294" s="32" t="str">
        <f t="shared" si="155"/>
        <v/>
      </c>
      <c r="BR294" s="34"/>
      <c r="BS294" s="36" t="str">
        <f t="shared" si="156"/>
        <v/>
      </c>
      <c r="BT294" s="36" t="str">
        <f t="shared" si="157"/>
        <v/>
      </c>
      <c r="BU294" s="36" t="str">
        <f t="shared" si="158"/>
        <v/>
      </c>
      <c r="BV294" s="55"/>
      <c r="BW294" s="36" t="str">
        <f t="shared" si="159"/>
        <v/>
      </c>
      <c r="BX294" s="36" t="str">
        <f t="shared" si="159"/>
        <v/>
      </c>
      <c r="BY294" s="31"/>
      <c r="BZ294" s="38"/>
      <c r="CB294" s="120" t="e">
        <f t="shared" ca="1" si="130"/>
        <v>#VALUE!</v>
      </c>
      <c r="CC294" s="2" t="e">
        <f t="shared" ca="1" si="160"/>
        <v>#VALUE!</v>
      </c>
    </row>
    <row r="295" spans="1:81" s="10" customFormat="1" ht="25.15" customHeight="1" x14ac:dyDescent="0.2">
      <c r="A295" s="52" t="str">
        <f t="shared" si="161"/>
        <v/>
      </c>
      <c r="B295" s="157" t="e">
        <f t="shared" ca="1" si="131"/>
        <v>#VALUE!</v>
      </c>
      <c r="C295" s="157" t="e">
        <f t="shared" si="132"/>
        <v>#VALUE!</v>
      </c>
      <c r="D295" s="29"/>
      <c r="E295" s="155" t="str">
        <f ca="1">IFERROR(INDIRECT(ADDRESS(MATCH(D295,CatModules!C:C,0),2,1,1,"CatModules")),"")</f>
        <v/>
      </c>
      <c r="F295" s="96"/>
      <c r="G295" s="156" t="str">
        <f ca="1">IFERROR(INDIRECT(ADDRESS(MATCH(CONCATENATE(E295,"-",F295),CatInt!K:K,0),3,1,1,"CatInt")),"")</f>
        <v/>
      </c>
      <c r="H295" s="45" t="str">
        <f>IF(F295="","",VLOOKUP(F295,#REF!,2,FALSE))</f>
        <v/>
      </c>
      <c r="I295" s="29"/>
      <c r="J295" s="155" t="e">
        <f t="shared" si="133"/>
        <v>#VALUE!</v>
      </c>
      <c r="K295" s="155" t="e">
        <f t="shared" si="134"/>
        <v>#VALUE!</v>
      </c>
      <c r="L295" s="153"/>
      <c r="M295" s="53"/>
      <c r="N295" s="175">
        <v>0</v>
      </c>
      <c r="O295" s="147"/>
      <c r="P295" s="175">
        <v>0</v>
      </c>
      <c r="Q295" s="30"/>
      <c r="R295" s="149" t="str">
        <f>IFERROR(VLOOKUP(Q295,Setup!D$16:E$25,2,FALSE),"")</f>
        <v/>
      </c>
      <c r="S295" s="51" t="str">
        <f ca="1">IFERROR(IF(OR(I295="",VLOOKUP(I295,CatCostInp!$E$2:$K$88,7,FALSE)=0),"",VLOOKUP(I295,CatCostInp!$E$2:$K$88,7,FALSE)),"")</f>
        <v/>
      </c>
      <c r="T295" s="159" t="e">
        <f>VLOOKUP(U295,#REF!,2,FALSE)</f>
        <v>#REF!</v>
      </c>
      <c r="U295" s="30"/>
      <c r="V295" s="1" t="str">
        <f ca="1">IF(U295=Setup!$C$10,"Grant",IF('PSM Costs'!U295=Setup!$C$11,"Local",IF('PSM Costs'!U295=Setup!$C$12,"Other","")))</f>
        <v/>
      </c>
      <c r="W295" s="34"/>
      <c r="X295" s="36">
        <v>1</v>
      </c>
      <c r="Y295" s="34"/>
      <c r="Z295" s="36" t="str">
        <f t="shared" si="135"/>
        <v/>
      </c>
      <c r="AA295" s="35"/>
      <c r="AB295" s="32" t="str">
        <f t="shared" si="136"/>
        <v/>
      </c>
      <c r="AC295" s="34"/>
      <c r="AD295" s="32" t="str">
        <f t="shared" si="137"/>
        <v/>
      </c>
      <c r="AE295" s="34"/>
      <c r="AF295" s="36" t="str">
        <f t="shared" si="138"/>
        <v/>
      </c>
      <c r="AG295" s="36" t="str">
        <f t="shared" si="139"/>
        <v/>
      </c>
      <c r="AH295" s="36" t="str">
        <f t="shared" si="140"/>
        <v/>
      </c>
      <c r="AI295" s="55"/>
      <c r="AJ295" s="37"/>
      <c r="AK295" s="36">
        <v>1</v>
      </c>
      <c r="AL295" s="34"/>
      <c r="AM295" s="32" t="str">
        <f t="shared" si="141"/>
        <v/>
      </c>
      <c r="AN295" s="34"/>
      <c r="AO295" s="32" t="str">
        <f t="shared" si="142"/>
        <v/>
      </c>
      <c r="AP295" s="35"/>
      <c r="AQ295" s="32" t="str">
        <f t="shared" si="143"/>
        <v/>
      </c>
      <c r="AR295" s="34"/>
      <c r="AS295" s="36" t="str">
        <f t="shared" si="144"/>
        <v/>
      </c>
      <c r="AT295" s="36" t="str">
        <f t="shared" si="145"/>
        <v/>
      </c>
      <c r="AU295" s="36" t="str">
        <f t="shared" si="146"/>
        <v/>
      </c>
      <c r="AV295" s="55"/>
      <c r="AW295" s="34"/>
      <c r="AX295" s="36">
        <v>1</v>
      </c>
      <c r="AY295" s="34"/>
      <c r="AZ295" s="32" t="str">
        <f t="shared" si="147"/>
        <v/>
      </c>
      <c r="BA295" s="34"/>
      <c r="BB295" s="32" t="str">
        <f t="shared" si="148"/>
        <v/>
      </c>
      <c r="BC295" s="34"/>
      <c r="BD295" s="32" t="str">
        <f t="shared" si="149"/>
        <v/>
      </c>
      <c r="BE295" s="34"/>
      <c r="BF295" s="36" t="str">
        <f t="shared" si="150"/>
        <v/>
      </c>
      <c r="BG295" s="36" t="str">
        <f t="shared" si="151"/>
        <v/>
      </c>
      <c r="BH295" s="36" t="str">
        <f t="shared" si="152"/>
        <v/>
      </c>
      <c r="BI295" s="55"/>
      <c r="BJ295" s="34"/>
      <c r="BK295" s="36">
        <v>1</v>
      </c>
      <c r="BL295" s="34"/>
      <c r="BM295" s="32" t="str">
        <f t="shared" si="153"/>
        <v/>
      </c>
      <c r="BN295" s="34"/>
      <c r="BO295" s="32" t="str">
        <f t="shared" si="154"/>
        <v/>
      </c>
      <c r="BP295" s="34"/>
      <c r="BQ295" s="32" t="str">
        <f t="shared" si="155"/>
        <v/>
      </c>
      <c r="BR295" s="34"/>
      <c r="BS295" s="36" t="str">
        <f t="shared" si="156"/>
        <v/>
      </c>
      <c r="BT295" s="36" t="str">
        <f t="shared" si="157"/>
        <v/>
      </c>
      <c r="BU295" s="36" t="str">
        <f t="shared" si="158"/>
        <v/>
      </c>
      <c r="BV295" s="55"/>
      <c r="BW295" s="36" t="str">
        <f t="shared" si="159"/>
        <v/>
      </c>
      <c r="BX295" s="36" t="str">
        <f t="shared" si="159"/>
        <v/>
      </c>
      <c r="BY295" s="31"/>
      <c r="BZ295" s="38"/>
      <c r="CB295" s="120" t="e">
        <f t="shared" ca="1" si="130"/>
        <v>#VALUE!</v>
      </c>
      <c r="CC295" s="2" t="e">
        <f t="shared" ca="1" si="160"/>
        <v>#VALUE!</v>
      </c>
    </row>
    <row r="296" spans="1:81" s="10" customFormat="1" ht="25.15" customHeight="1" x14ac:dyDescent="0.2">
      <c r="A296" s="52" t="str">
        <f t="shared" si="161"/>
        <v/>
      </c>
      <c r="B296" s="157" t="e">
        <f t="shared" ca="1" si="131"/>
        <v>#VALUE!</v>
      </c>
      <c r="C296" s="157" t="e">
        <f t="shared" si="132"/>
        <v>#VALUE!</v>
      </c>
      <c r="D296" s="29"/>
      <c r="E296" s="155" t="str">
        <f ca="1">IFERROR(INDIRECT(ADDRESS(MATCH(D296,CatModules!C:C,0),2,1,1,"CatModules")),"")</f>
        <v/>
      </c>
      <c r="F296" s="96"/>
      <c r="G296" s="156" t="str">
        <f ca="1">IFERROR(INDIRECT(ADDRESS(MATCH(CONCATENATE(E296,"-",F296),CatInt!K:K,0),3,1,1,"CatInt")),"")</f>
        <v/>
      </c>
      <c r="H296" s="45" t="str">
        <f>IF(F296="","",VLOOKUP(F296,#REF!,2,FALSE))</f>
        <v/>
      </c>
      <c r="I296" s="29"/>
      <c r="J296" s="155" t="e">
        <f t="shared" si="133"/>
        <v>#VALUE!</v>
      </c>
      <c r="K296" s="155" t="e">
        <f t="shared" si="134"/>
        <v>#VALUE!</v>
      </c>
      <c r="L296" s="153"/>
      <c r="M296" s="53"/>
      <c r="N296" s="175">
        <v>0</v>
      </c>
      <c r="O296" s="147"/>
      <c r="P296" s="175">
        <v>0</v>
      </c>
      <c r="Q296" s="30"/>
      <c r="R296" s="149" t="str">
        <f>IFERROR(VLOOKUP(Q296,Setup!D$16:E$25,2,FALSE),"")</f>
        <v/>
      </c>
      <c r="S296" s="51" t="str">
        <f ca="1">IFERROR(IF(OR(I296="",VLOOKUP(I296,CatCostInp!$E$2:$K$88,7,FALSE)=0),"",VLOOKUP(I296,CatCostInp!$E$2:$K$88,7,FALSE)),"")</f>
        <v/>
      </c>
      <c r="T296" s="159" t="e">
        <f>VLOOKUP(U296,#REF!,2,FALSE)</f>
        <v>#REF!</v>
      </c>
      <c r="U296" s="30"/>
      <c r="V296" s="1" t="str">
        <f ca="1">IF(U296=Setup!$C$10,"Grant",IF('PSM Costs'!U296=Setup!$C$11,"Local",IF('PSM Costs'!U296=Setup!$C$12,"Other","")))</f>
        <v/>
      </c>
      <c r="W296" s="34"/>
      <c r="X296" s="36">
        <v>1</v>
      </c>
      <c r="Y296" s="34"/>
      <c r="Z296" s="36" t="str">
        <f t="shared" si="135"/>
        <v/>
      </c>
      <c r="AA296" s="35"/>
      <c r="AB296" s="32" t="str">
        <f t="shared" si="136"/>
        <v/>
      </c>
      <c r="AC296" s="34"/>
      <c r="AD296" s="32" t="str">
        <f t="shared" si="137"/>
        <v/>
      </c>
      <c r="AE296" s="34"/>
      <c r="AF296" s="36" t="str">
        <f t="shared" si="138"/>
        <v/>
      </c>
      <c r="AG296" s="36" t="str">
        <f t="shared" si="139"/>
        <v/>
      </c>
      <c r="AH296" s="36" t="str">
        <f t="shared" si="140"/>
        <v/>
      </c>
      <c r="AI296" s="55"/>
      <c r="AJ296" s="37"/>
      <c r="AK296" s="36">
        <v>1</v>
      </c>
      <c r="AL296" s="34"/>
      <c r="AM296" s="32" t="str">
        <f t="shared" si="141"/>
        <v/>
      </c>
      <c r="AN296" s="34"/>
      <c r="AO296" s="32" t="str">
        <f t="shared" si="142"/>
        <v/>
      </c>
      <c r="AP296" s="35"/>
      <c r="AQ296" s="32" t="str">
        <f t="shared" si="143"/>
        <v/>
      </c>
      <c r="AR296" s="34"/>
      <c r="AS296" s="36" t="str">
        <f t="shared" si="144"/>
        <v/>
      </c>
      <c r="AT296" s="36" t="str">
        <f t="shared" si="145"/>
        <v/>
      </c>
      <c r="AU296" s="36" t="str">
        <f t="shared" si="146"/>
        <v/>
      </c>
      <c r="AV296" s="55"/>
      <c r="AW296" s="34"/>
      <c r="AX296" s="36">
        <v>1</v>
      </c>
      <c r="AY296" s="34"/>
      <c r="AZ296" s="32" t="str">
        <f t="shared" si="147"/>
        <v/>
      </c>
      <c r="BA296" s="34"/>
      <c r="BB296" s="32" t="str">
        <f t="shared" si="148"/>
        <v/>
      </c>
      <c r="BC296" s="34"/>
      <c r="BD296" s="32" t="str">
        <f t="shared" si="149"/>
        <v/>
      </c>
      <c r="BE296" s="34"/>
      <c r="BF296" s="36" t="str">
        <f t="shared" si="150"/>
        <v/>
      </c>
      <c r="BG296" s="36" t="str">
        <f t="shared" si="151"/>
        <v/>
      </c>
      <c r="BH296" s="36" t="str">
        <f t="shared" si="152"/>
        <v/>
      </c>
      <c r="BI296" s="55"/>
      <c r="BJ296" s="34"/>
      <c r="BK296" s="36">
        <v>1</v>
      </c>
      <c r="BL296" s="34"/>
      <c r="BM296" s="32" t="str">
        <f t="shared" si="153"/>
        <v/>
      </c>
      <c r="BN296" s="34"/>
      <c r="BO296" s="32" t="str">
        <f t="shared" si="154"/>
        <v/>
      </c>
      <c r="BP296" s="34"/>
      <c r="BQ296" s="32" t="str">
        <f t="shared" si="155"/>
        <v/>
      </c>
      <c r="BR296" s="34"/>
      <c r="BS296" s="36" t="str">
        <f t="shared" si="156"/>
        <v/>
      </c>
      <c r="BT296" s="36" t="str">
        <f t="shared" si="157"/>
        <v/>
      </c>
      <c r="BU296" s="36" t="str">
        <f t="shared" si="158"/>
        <v/>
      </c>
      <c r="BV296" s="55"/>
      <c r="BW296" s="36" t="str">
        <f t="shared" si="159"/>
        <v/>
      </c>
      <c r="BX296" s="36" t="str">
        <f t="shared" si="159"/>
        <v/>
      </c>
      <c r="BY296" s="31"/>
      <c r="BZ296" s="38"/>
      <c r="CB296" s="120" t="e">
        <f t="shared" ca="1" si="130"/>
        <v>#VALUE!</v>
      </c>
      <c r="CC296" s="2" t="e">
        <f t="shared" ca="1" si="160"/>
        <v>#VALUE!</v>
      </c>
    </row>
    <row r="297" spans="1:81" s="10" customFormat="1" ht="25.15" customHeight="1" x14ac:dyDescent="0.2">
      <c r="A297" s="52" t="str">
        <f t="shared" si="161"/>
        <v/>
      </c>
      <c r="B297" s="157" t="e">
        <f t="shared" ca="1" si="131"/>
        <v>#VALUE!</v>
      </c>
      <c r="C297" s="157" t="e">
        <f t="shared" si="132"/>
        <v>#VALUE!</v>
      </c>
      <c r="D297" s="29"/>
      <c r="E297" s="155" t="str">
        <f ca="1">IFERROR(INDIRECT(ADDRESS(MATCH(D297,CatModules!C:C,0),2,1,1,"CatModules")),"")</f>
        <v/>
      </c>
      <c r="F297" s="96"/>
      <c r="G297" s="156" t="str">
        <f ca="1">IFERROR(INDIRECT(ADDRESS(MATCH(CONCATENATE(E297,"-",F297),CatInt!K:K,0),3,1,1,"CatInt")),"")</f>
        <v/>
      </c>
      <c r="H297" s="45" t="str">
        <f>IF(F297="","",VLOOKUP(F297,#REF!,2,FALSE))</f>
        <v/>
      </c>
      <c r="I297" s="29"/>
      <c r="J297" s="155" t="e">
        <f t="shared" si="133"/>
        <v>#VALUE!</v>
      </c>
      <c r="K297" s="155" t="e">
        <f t="shared" si="134"/>
        <v>#VALUE!</v>
      </c>
      <c r="L297" s="153"/>
      <c r="M297" s="53"/>
      <c r="N297" s="175">
        <v>0</v>
      </c>
      <c r="O297" s="147"/>
      <c r="P297" s="175">
        <v>0</v>
      </c>
      <c r="Q297" s="30"/>
      <c r="R297" s="149" t="str">
        <f>IFERROR(VLOOKUP(Q297,Setup!D$16:E$25,2,FALSE),"")</f>
        <v/>
      </c>
      <c r="S297" s="51" t="str">
        <f ca="1">IFERROR(IF(OR(I297="",VLOOKUP(I297,CatCostInp!$E$2:$K$88,7,FALSE)=0),"",VLOOKUP(I297,CatCostInp!$E$2:$K$88,7,FALSE)),"")</f>
        <v/>
      </c>
      <c r="T297" s="159" t="e">
        <f>VLOOKUP(U297,#REF!,2,FALSE)</f>
        <v>#REF!</v>
      </c>
      <c r="U297" s="30"/>
      <c r="V297" s="1" t="str">
        <f ca="1">IF(U297=Setup!$C$10,"Grant",IF('PSM Costs'!U297=Setup!$C$11,"Local",IF('PSM Costs'!U297=Setup!$C$12,"Other","")))</f>
        <v/>
      </c>
      <c r="W297" s="34"/>
      <c r="X297" s="36">
        <v>1</v>
      </c>
      <c r="Y297" s="34"/>
      <c r="Z297" s="36" t="str">
        <f t="shared" si="135"/>
        <v/>
      </c>
      <c r="AA297" s="35"/>
      <c r="AB297" s="32" t="str">
        <f t="shared" si="136"/>
        <v/>
      </c>
      <c r="AC297" s="34"/>
      <c r="AD297" s="32" t="str">
        <f t="shared" si="137"/>
        <v/>
      </c>
      <c r="AE297" s="34"/>
      <c r="AF297" s="36" t="str">
        <f t="shared" si="138"/>
        <v/>
      </c>
      <c r="AG297" s="36" t="str">
        <f t="shared" si="139"/>
        <v/>
      </c>
      <c r="AH297" s="36" t="str">
        <f t="shared" si="140"/>
        <v/>
      </c>
      <c r="AI297" s="55"/>
      <c r="AJ297" s="37"/>
      <c r="AK297" s="36">
        <v>1</v>
      </c>
      <c r="AL297" s="34"/>
      <c r="AM297" s="32" t="str">
        <f t="shared" si="141"/>
        <v/>
      </c>
      <c r="AN297" s="34"/>
      <c r="AO297" s="32" t="str">
        <f t="shared" si="142"/>
        <v/>
      </c>
      <c r="AP297" s="35"/>
      <c r="AQ297" s="32" t="str">
        <f t="shared" si="143"/>
        <v/>
      </c>
      <c r="AR297" s="34"/>
      <c r="AS297" s="36" t="str">
        <f t="shared" si="144"/>
        <v/>
      </c>
      <c r="AT297" s="36" t="str">
        <f t="shared" si="145"/>
        <v/>
      </c>
      <c r="AU297" s="36" t="str">
        <f t="shared" si="146"/>
        <v/>
      </c>
      <c r="AV297" s="55"/>
      <c r="AW297" s="34"/>
      <c r="AX297" s="36">
        <v>1</v>
      </c>
      <c r="AY297" s="34"/>
      <c r="AZ297" s="32" t="str">
        <f t="shared" si="147"/>
        <v/>
      </c>
      <c r="BA297" s="34"/>
      <c r="BB297" s="32" t="str">
        <f t="shared" si="148"/>
        <v/>
      </c>
      <c r="BC297" s="34"/>
      <c r="BD297" s="32" t="str">
        <f t="shared" si="149"/>
        <v/>
      </c>
      <c r="BE297" s="34"/>
      <c r="BF297" s="36" t="str">
        <f t="shared" si="150"/>
        <v/>
      </c>
      <c r="BG297" s="36" t="str">
        <f t="shared" si="151"/>
        <v/>
      </c>
      <c r="BH297" s="36" t="str">
        <f t="shared" si="152"/>
        <v/>
      </c>
      <c r="BI297" s="55"/>
      <c r="BJ297" s="34"/>
      <c r="BK297" s="36">
        <v>1</v>
      </c>
      <c r="BL297" s="34"/>
      <c r="BM297" s="32" t="str">
        <f t="shared" si="153"/>
        <v/>
      </c>
      <c r="BN297" s="34"/>
      <c r="BO297" s="32" t="str">
        <f t="shared" si="154"/>
        <v/>
      </c>
      <c r="BP297" s="34"/>
      <c r="BQ297" s="32" t="str">
        <f t="shared" si="155"/>
        <v/>
      </c>
      <c r="BR297" s="34"/>
      <c r="BS297" s="36" t="str">
        <f t="shared" si="156"/>
        <v/>
      </c>
      <c r="BT297" s="36" t="str">
        <f t="shared" si="157"/>
        <v/>
      </c>
      <c r="BU297" s="36" t="str">
        <f t="shared" si="158"/>
        <v/>
      </c>
      <c r="BV297" s="55"/>
      <c r="BW297" s="36" t="str">
        <f t="shared" si="159"/>
        <v/>
      </c>
      <c r="BX297" s="36" t="str">
        <f t="shared" si="159"/>
        <v/>
      </c>
      <c r="BY297" s="31"/>
      <c r="BZ297" s="38"/>
      <c r="CB297" s="120" t="e">
        <f t="shared" ca="1" si="130"/>
        <v>#VALUE!</v>
      </c>
      <c r="CC297" s="2" t="e">
        <f t="shared" ca="1" si="160"/>
        <v>#VALUE!</v>
      </c>
    </row>
    <row r="298" spans="1:81" s="10" customFormat="1" ht="25.15" customHeight="1" x14ac:dyDescent="0.2">
      <c r="A298" s="52" t="str">
        <f t="shared" si="161"/>
        <v/>
      </c>
      <c r="B298" s="157" t="e">
        <f t="shared" ca="1" si="131"/>
        <v>#VALUE!</v>
      </c>
      <c r="C298" s="157" t="e">
        <f t="shared" si="132"/>
        <v>#VALUE!</v>
      </c>
      <c r="D298" s="29"/>
      <c r="E298" s="155" t="str">
        <f ca="1">IFERROR(INDIRECT(ADDRESS(MATCH(D298,CatModules!C:C,0),2,1,1,"CatModules")),"")</f>
        <v/>
      </c>
      <c r="F298" s="96"/>
      <c r="G298" s="156" t="str">
        <f ca="1">IFERROR(INDIRECT(ADDRESS(MATCH(CONCATENATE(E298,"-",F298),CatInt!K:K,0),3,1,1,"CatInt")),"")</f>
        <v/>
      </c>
      <c r="H298" s="45" t="str">
        <f>IF(F298="","",VLOOKUP(F298,#REF!,2,FALSE))</f>
        <v/>
      </c>
      <c r="I298" s="29"/>
      <c r="J298" s="155" t="e">
        <f t="shared" si="133"/>
        <v>#VALUE!</v>
      </c>
      <c r="K298" s="155" t="e">
        <f t="shared" si="134"/>
        <v>#VALUE!</v>
      </c>
      <c r="L298" s="153"/>
      <c r="M298" s="53"/>
      <c r="N298" s="175">
        <v>0</v>
      </c>
      <c r="O298" s="147"/>
      <c r="P298" s="175">
        <v>0</v>
      </c>
      <c r="Q298" s="30"/>
      <c r="R298" s="149" t="str">
        <f>IFERROR(VLOOKUP(Q298,Setup!D$16:E$25,2,FALSE),"")</f>
        <v/>
      </c>
      <c r="S298" s="51" t="str">
        <f ca="1">IFERROR(IF(OR(I298="",VLOOKUP(I298,CatCostInp!$E$2:$K$88,7,FALSE)=0),"",VLOOKUP(I298,CatCostInp!$E$2:$K$88,7,FALSE)),"")</f>
        <v/>
      </c>
      <c r="T298" s="159" t="e">
        <f>VLOOKUP(U298,#REF!,2,FALSE)</f>
        <v>#REF!</v>
      </c>
      <c r="U298" s="30"/>
      <c r="V298" s="1" t="str">
        <f ca="1">IF(U298=Setup!$C$10,"Grant",IF('PSM Costs'!U298=Setup!$C$11,"Local",IF('PSM Costs'!U298=Setup!$C$12,"Other","")))</f>
        <v/>
      </c>
      <c r="W298" s="34"/>
      <c r="X298" s="36">
        <v>1</v>
      </c>
      <c r="Y298" s="34"/>
      <c r="Z298" s="36" t="str">
        <f t="shared" si="135"/>
        <v/>
      </c>
      <c r="AA298" s="35"/>
      <c r="AB298" s="32" t="str">
        <f t="shared" si="136"/>
        <v/>
      </c>
      <c r="AC298" s="34"/>
      <c r="AD298" s="32" t="str">
        <f t="shared" si="137"/>
        <v/>
      </c>
      <c r="AE298" s="34"/>
      <c r="AF298" s="36" t="str">
        <f t="shared" si="138"/>
        <v/>
      </c>
      <c r="AG298" s="36" t="str">
        <f t="shared" si="139"/>
        <v/>
      </c>
      <c r="AH298" s="36" t="str">
        <f t="shared" si="140"/>
        <v/>
      </c>
      <c r="AI298" s="55"/>
      <c r="AJ298" s="37"/>
      <c r="AK298" s="36">
        <v>1</v>
      </c>
      <c r="AL298" s="34"/>
      <c r="AM298" s="32" t="str">
        <f t="shared" si="141"/>
        <v/>
      </c>
      <c r="AN298" s="34"/>
      <c r="AO298" s="32" t="str">
        <f t="shared" si="142"/>
        <v/>
      </c>
      <c r="AP298" s="35"/>
      <c r="AQ298" s="32" t="str">
        <f t="shared" si="143"/>
        <v/>
      </c>
      <c r="AR298" s="34"/>
      <c r="AS298" s="36" t="str">
        <f t="shared" si="144"/>
        <v/>
      </c>
      <c r="AT298" s="36" t="str">
        <f t="shared" si="145"/>
        <v/>
      </c>
      <c r="AU298" s="36" t="str">
        <f t="shared" si="146"/>
        <v/>
      </c>
      <c r="AV298" s="55"/>
      <c r="AW298" s="34"/>
      <c r="AX298" s="36">
        <v>1</v>
      </c>
      <c r="AY298" s="34"/>
      <c r="AZ298" s="32" t="str">
        <f t="shared" si="147"/>
        <v/>
      </c>
      <c r="BA298" s="34"/>
      <c r="BB298" s="32" t="str">
        <f t="shared" si="148"/>
        <v/>
      </c>
      <c r="BC298" s="34"/>
      <c r="BD298" s="32" t="str">
        <f t="shared" si="149"/>
        <v/>
      </c>
      <c r="BE298" s="34"/>
      <c r="BF298" s="36" t="str">
        <f t="shared" si="150"/>
        <v/>
      </c>
      <c r="BG298" s="36" t="str">
        <f t="shared" si="151"/>
        <v/>
      </c>
      <c r="BH298" s="36" t="str">
        <f t="shared" si="152"/>
        <v/>
      </c>
      <c r="BI298" s="55"/>
      <c r="BJ298" s="34"/>
      <c r="BK298" s="36">
        <v>1</v>
      </c>
      <c r="BL298" s="34"/>
      <c r="BM298" s="32" t="str">
        <f t="shared" si="153"/>
        <v/>
      </c>
      <c r="BN298" s="34"/>
      <c r="BO298" s="32" t="str">
        <f t="shared" si="154"/>
        <v/>
      </c>
      <c r="BP298" s="34"/>
      <c r="BQ298" s="32" t="str">
        <f t="shared" si="155"/>
        <v/>
      </c>
      <c r="BR298" s="34"/>
      <c r="BS298" s="36" t="str">
        <f t="shared" si="156"/>
        <v/>
      </c>
      <c r="BT298" s="36" t="str">
        <f t="shared" si="157"/>
        <v/>
      </c>
      <c r="BU298" s="36" t="str">
        <f t="shared" si="158"/>
        <v/>
      </c>
      <c r="BV298" s="55"/>
      <c r="BW298" s="36" t="str">
        <f t="shared" si="159"/>
        <v/>
      </c>
      <c r="BX298" s="36" t="str">
        <f t="shared" si="159"/>
        <v/>
      </c>
      <c r="BY298" s="31"/>
      <c r="BZ298" s="38"/>
      <c r="CB298" s="120" t="e">
        <f t="shared" ca="1" si="130"/>
        <v>#VALUE!</v>
      </c>
      <c r="CC298" s="2" t="e">
        <f t="shared" ca="1" si="160"/>
        <v>#VALUE!</v>
      </c>
    </row>
    <row r="299" spans="1:81" s="10" customFormat="1" ht="25.15" customHeight="1" x14ac:dyDescent="0.2">
      <c r="A299" s="52" t="str">
        <f t="shared" si="161"/>
        <v/>
      </c>
      <c r="B299" s="157" t="e">
        <f t="shared" ca="1" si="131"/>
        <v>#VALUE!</v>
      </c>
      <c r="C299" s="157" t="e">
        <f t="shared" si="132"/>
        <v>#VALUE!</v>
      </c>
      <c r="D299" s="29"/>
      <c r="E299" s="155" t="str">
        <f ca="1">IFERROR(INDIRECT(ADDRESS(MATCH(D299,CatModules!C:C,0),2,1,1,"CatModules")),"")</f>
        <v/>
      </c>
      <c r="F299" s="96"/>
      <c r="G299" s="156" t="str">
        <f ca="1">IFERROR(INDIRECT(ADDRESS(MATCH(CONCATENATE(E299,"-",F299),CatInt!K:K,0),3,1,1,"CatInt")),"")</f>
        <v/>
      </c>
      <c r="H299" s="45" t="str">
        <f>IF(F299="","",VLOOKUP(F299,#REF!,2,FALSE))</f>
        <v/>
      </c>
      <c r="I299" s="29"/>
      <c r="J299" s="155" t="e">
        <f t="shared" si="133"/>
        <v>#VALUE!</v>
      </c>
      <c r="K299" s="155" t="e">
        <f t="shared" si="134"/>
        <v>#VALUE!</v>
      </c>
      <c r="L299" s="153"/>
      <c r="M299" s="53"/>
      <c r="N299" s="175">
        <v>0</v>
      </c>
      <c r="O299" s="147"/>
      <c r="P299" s="175">
        <v>0</v>
      </c>
      <c r="Q299" s="30"/>
      <c r="R299" s="149" t="str">
        <f>IFERROR(VLOOKUP(Q299,Setup!D$16:E$25,2,FALSE),"")</f>
        <v/>
      </c>
      <c r="S299" s="51" t="str">
        <f ca="1">IFERROR(IF(OR(I299="",VLOOKUP(I299,CatCostInp!$E$2:$K$88,7,FALSE)=0),"",VLOOKUP(I299,CatCostInp!$E$2:$K$88,7,FALSE)),"")</f>
        <v/>
      </c>
      <c r="T299" s="159" t="e">
        <f>VLOOKUP(U299,#REF!,2,FALSE)</f>
        <v>#REF!</v>
      </c>
      <c r="U299" s="30"/>
      <c r="V299" s="1" t="str">
        <f ca="1">IF(U299=Setup!$C$10,"Grant",IF('PSM Costs'!U299=Setup!$C$11,"Local",IF('PSM Costs'!U299=Setup!$C$12,"Other","")))</f>
        <v/>
      </c>
      <c r="W299" s="34"/>
      <c r="X299" s="36">
        <v>1</v>
      </c>
      <c r="Y299" s="34"/>
      <c r="Z299" s="36" t="str">
        <f t="shared" si="135"/>
        <v/>
      </c>
      <c r="AA299" s="35"/>
      <c r="AB299" s="32" t="str">
        <f t="shared" si="136"/>
        <v/>
      </c>
      <c r="AC299" s="34"/>
      <c r="AD299" s="32" t="str">
        <f t="shared" si="137"/>
        <v/>
      </c>
      <c r="AE299" s="34"/>
      <c r="AF299" s="36" t="str">
        <f t="shared" si="138"/>
        <v/>
      </c>
      <c r="AG299" s="36" t="str">
        <f t="shared" si="139"/>
        <v/>
      </c>
      <c r="AH299" s="36" t="str">
        <f t="shared" si="140"/>
        <v/>
      </c>
      <c r="AI299" s="55"/>
      <c r="AJ299" s="37"/>
      <c r="AK299" s="36">
        <v>1</v>
      </c>
      <c r="AL299" s="34"/>
      <c r="AM299" s="32" t="str">
        <f t="shared" si="141"/>
        <v/>
      </c>
      <c r="AN299" s="34"/>
      <c r="AO299" s="32" t="str">
        <f t="shared" si="142"/>
        <v/>
      </c>
      <c r="AP299" s="35"/>
      <c r="AQ299" s="32" t="str">
        <f t="shared" si="143"/>
        <v/>
      </c>
      <c r="AR299" s="34"/>
      <c r="AS299" s="36" t="str">
        <f t="shared" si="144"/>
        <v/>
      </c>
      <c r="AT299" s="36" t="str">
        <f t="shared" si="145"/>
        <v/>
      </c>
      <c r="AU299" s="36" t="str">
        <f t="shared" si="146"/>
        <v/>
      </c>
      <c r="AV299" s="55"/>
      <c r="AW299" s="34"/>
      <c r="AX299" s="36">
        <v>1</v>
      </c>
      <c r="AY299" s="34"/>
      <c r="AZ299" s="32" t="str">
        <f t="shared" si="147"/>
        <v/>
      </c>
      <c r="BA299" s="34"/>
      <c r="BB299" s="32" t="str">
        <f t="shared" si="148"/>
        <v/>
      </c>
      <c r="BC299" s="34"/>
      <c r="BD299" s="32" t="str">
        <f t="shared" si="149"/>
        <v/>
      </c>
      <c r="BE299" s="34"/>
      <c r="BF299" s="36" t="str">
        <f t="shared" si="150"/>
        <v/>
      </c>
      <c r="BG299" s="36" t="str">
        <f t="shared" si="151"/>
        <v/>
      </c>
      <c r="BH299" s="36" t="str">
        <f t="shared" si="152"/>
        <v/>
      </c>
      <c r="BI299" s="55"/>
      <c r="BJ299" s="34"/>
      <c r="BK299" s="36">
        <v>1</v>
      </c>
      <c r="BL299" s="34"/>
      <c r="BM299" s="32" t="str">
        <f t="shared" si="153"/>
        <v/>
      </c>
      <c r="BN299" s="34"/>
      <c r="BO299" s="32" t="str">
        <f t="shared" si="154"/>
        <v/>
      </c>
      <c r="BP299" s="34"/>
      <c r="BQ299" s="32" t="str">
        <f t="shared" si="155"/>
        <v/>
      </c>
      <c r="BR299" s="34"/>
      <c r="BS299" s="36" t="str">
        <f t="shared" si="156"/>
        <v/>
      </c>
      <c r="BT299" s="36" t="str">
        <f t="shared" si="157"/>
        <v/>
      </c>
      <c r="BU299" s="36" t="str">
        <f t="shared" si="158"/>
        <v/>
      </c>
      <c r="BV299" s="55"/>
      <c r="BW299" s="36" t="str">
        <f t="shared" si="159"/>
        <v/>
      </c>
      <c r="BX299" s="36" t="str">
        <f t="shared" si="159"/>
        <v/>
      </c>
      <c r="BY299" s="31"/>
      <c r="BZ299" s="38"/>
      <c r="CB299" s="120" t="e">
        <f t="shared" ca="1" si="130"/>
        <v>#VALUE!</v>
      </c>
      <c r="CC299" s="2" t="e">
        <f t="shared" ca="1" si="160"/>
        <v>#VALUE!</v>
      </c>
    </row>
    <row r="300" spans="1:81" s="10" customFormat="1" ht="25.15" customHeight="1" x14ac:dyDescent="0.2">
      <c r="A300" s="52" t="str">
        <f t="shared" si="161"/>
        <v/>
      </c>
      <c r="B300" s="157" t="e">
        <f t="shared" ca="1" si="131"/>
        <v>#VALUE!</v>
      </c>
      <c r="C300" s="157" t="e">
        <f t="shared" si="132"/>
        <v>#VALUE!</v>
      </c>
      <c r="D300" s="29"/>
      <c r="E300" s="155" t="str">
        <f ca="1">IFERROR(INDIRECT(ADDRESS(MATCH(D300,CatModules!C:C,0),2,1,1,"CatModules")),"")</f>
        <v/>
      </c>
      <c r="F300" s="96"/>
      <c r="G300" s="156" t="str">
        <f ca="1">IFERROR(INDIRECT(ADDRESS(MATCH(CONCATENATE(E300,"-",F300),CatInt!K:K,0),3,1,1,"CatInt")),"")</f>
        <v/>
      </c>
      <c r="H300" s="45" t="str">
        <f>IF(F300="","",VLOOKUP(F300,#REF!,2,FALSE))</f>
        <v/>
      </c>
      <c r="I300" s="29"/>
      <c r="J300" s="155" t="e">
        <f t="shared" si="133"/>
        <v>#VALUE!</v>
      </c>
      <c r="K300" s="155" t="e">
        <f t="shared" si="134"/>
        <v>#VALUE!</v>
      </c>
      <c r="L300" s="153"/>
      <c r="M300" s="53"/>
      <c r="N300" s="175">
        <v>0</v>
      </c>
      <c r="O300" s="147"/>
      <c r="P300" s="175">
        <v>0</v>
      </c>
      <c r="Q300" s="30"/>
      <c r="R300" s="149" t="str">
        <f>IFERROR(VLOOKUP(Q300,Setup!D$16:E$25,2,FALSE),"")</f>
        <v/>
      </c>
      <c r="S300" s="51" t="str">
        <f ca="1">IFERROR(IF(OR(I300="",VLOOKUP(I300,CatCostInp!$E$2:$K$88,7,FALSE)=0),"",VLOOKUP(I300,CatCostInp!$E$2:$K$88,7,FALSE)),"")</f>
        <v/>
      </c>
      <c r="T300" s="159" t="e">
        <f>VLOOKUP(U300,#REF!,2,FALSE)</f>
        <v>#REF!</v>
      </c>
      <c r="U300" s="30"/>
      <c r="V300" s="1" t="str">
        <f ca="1">IF(U300=Setup!$C$10,"Grant",IF('PSM Costs'!U300=Setup!$C$11,"Local",IF('PSM Costs'!U300=Setup!$C$12,"Other","")))</f>
        <v/>
      </c>
      <c r="W300" s="34"/>
      <c r="X300" s="36">
        <v>1</v>
      </c>
      <c r="Y300" s="34"/>
      <c r="Z300" s="36" t="str">
        <f t="shared" si="135"/>
        <v/>
      </c>
      <c r="AA300" s="35"/>
      <c r="AB300" s="32" t="str">
        <f t="shared" si="136"/>
        <v/>
      </c>
      <c r="AC300" s="34"/>
      <c r="AD300" s="32" t="str">
        <f t="shared" si="137"/>
        <v/>
      </c>
      <c r="AE300" s="34"/>
      <c r="AF300" s="36" t="str">
        <f t="shared" si="138"/>
        <v/>
      </c>
      <c r="AG300" s="36" t="str">
        <f t="shared" si="139"/>
        <v/>
      </c>
      <c r="AH300" s="36" t="str">
        <f t="shared" si="140"/>
        <v/>
      </c>
      <c r="AI300" s="55"/>
      <c r="AJ300" s="37"/>
      <c r="AK300" s="36">
        <v>1</v>
      </c>
      <c r="AL300" s="34"/>
      <c r="AM300" s="32" t="str">
        <f t="shared" si="141"/>
        <v/>
      </c>
      <c r="AN300" s="34"/>
      <c r="AO300" s="32" t="str">
        <f t="shared" si="142"/>
        <v/>
      </c>
      <c r="AP300" s="35"/>
      <c r="AQ300" s="32" t="str">
        <f t="shared" si="143"/>
        <v/>
      </c>
      <c r="AR300" s="34"/>
      <c r="AS300" s="36" t="str">
        <f t="shared" si="144"/>
        <v/>
      </c>
      <c r="AT300" s="36" t="str">
        <f t="shared" si="145"/>
        <v/>
      </c>
      <c r="AU300" s="36" t="str">
        <f t="shared" si="146"/>
        <v/>
      </c>
      <c r="AV300" s="55"/>
      <c r="AW300" s="34"/>
      <c r="AX300" s="36">
        <v>1</v>
      </c>
      <c r="AY300" s="34"/>
      <c r="AZ300" s="32" t="str">
        <f t="shared" si="147"/>
        <v/>
      </c>
      <c r="BA300" s="34"/>
      <c r="BB300" s="32" t="str">
        <f t="shared" si="148"/>
        <v/>
      </c>
      <c r="BC300" s="34"/>
      <c r="BD300" s="32" t="str">
        <f t="shared" si="149"/>
        <v/>
      </c>
      <c r="BE300" s="34"/>
      <c r="BF300" s="36" t="str">
        <f t="shared" si="150"/>
        <v/>
      </c>
      <c r="BG300" s="36" t="str">
        <f t="shared" si="151"/>
        <v/>
      </c>
      <c r="BH300" s="36" t="str">
        <f t="shared" si="152"/>
        <v/>
      </c>
      <c r="BI300" s="55"/>
      <c r="BJ300" s="34"/>
      <c r="BK300" s="36">
        <v>1</v>
      </c>
      <c r="BL300" s="34"/>
      <c r="BM300" s="32" t="str">
        <f t="shared" si="153"/>
        <v/>
      </c>
      <c r="BN300" s="34"/>
      <c r="BO300" s="32" t="str">
        <f t="shared" si="154"/>
        <v/>
      </c>
      <c r="BP300" s="34"/>
      <c r="BQ300" s="32" t="str">
        <f t="shared" si="155"/>
        <v/>
      </c>
      <c r="BR300" s="34"/>
      <c r="BS300" s="36" t="str">
        <f t="shared" si="156"/>
        <v/>
      </c>
      <c r="BT300" s="36" t="str">
        <f t="shared" si="157"/>
        <v/>
      </c>
      <c r="BU300" s="36" t="str">
        <f t="shared" si="158"/>
        <v/>
      </c>
      <c r="BV300" s="55"/>
      <c r="BW300" s="36" t="str">
        <f t="shared" si="159"/>
        <v/>
      </c>
      <c r="BX300" s="36" t="str">
        <f t="shared" si="159"/>
        <v/>
      </c>
      <c r="BY300" s="31"/>
      <c r="BZ300" s="38"/>
      <c r="CB300" s="120" t="e">
        <f t="shared" ca="1" si="130"/>
        <v>#VALUE!</v>
      </c>
      <c r="CC300" s="2" t="e">
        <f t="shared" ca="1" si="160"/>
        <v>#VALUE!</v>
      </c>
    </row>
    <row r="301" spans="1:81" s="10" customFormat="1" ht="25.15" customHeight="1" x14ac:dyDescent="0.2">
      <c r="A301" s="52" t="str">
        <f t="shared" si="161"/>
        <v/>
      </c>
      <c r="B301" s="157" t="e">
        <f t="shared" ca="1" si="131"/>
        <v>#VALUE!</v>
      </c>
      <c r="C301" s="157" t="e">
        <f t="shared" si="132"/>
        <v>#VALUE!</v>
      </c>
      <c r="D301" s="29"/>
      <c r="E301" s="155" t="str">
        <f ca="1">IFERROR(INDIRECT(ADDRESS(MATCH(D301,CatModules!C:C,0),2,1,1,"CatModules")),"")</f>
        <v/>
      </c>
      <c r="F301" s="96"/>
      <c r="G301" s="156" t="str">
        <f ca="1">IFERROR(INDIRECT(ADDRESS(MATCH(CONCATENATE(E301,"-",F301),CatInt!K:K,0),3,1,1,"CatInt")),"")</f>
        <v/>
      </c>
      <c r="H301" s="45" t="str">
        <f>IF(F301="","",VLOOKUP(F301,#REF!,2,FALSE))</f>
        <v/>
      </c>
      <c r="I301" s="29"/>
      <c r="J301" s="155" t="e">
        <f t="shared" si="133"/>
        <v>#VALUE!</v>
      </c>
      <c r="K301" s="155" t="e">
        <f t="shared" si="134"/>
        <v>#VALUE!</v>
      </c>
      <c r="L301" s="153"/>
      <c r="M301" s="53"/>
      <c r="N301" s="175">
        <v>0</v>
      </c>
      <c r="O301" s="147"/>
      <c r="P301" s="175">
        <v>0</v>
      </c>
      <c r="Q301" s="30"/>
      <c r="R301" s="149" t="str">
        <f>IFERROR(VLOOKUP(Q301,Setup!D$16:E$25,2,FALSE),"")</f>
        <v/>
      </c>
      <c r="S301" s="51" t="str">
        <f ca="1">IFERROR(IF(OR(I301="",VLOOKUP(I301,CatCostInp!$E$2:$K$88,7,FALSE)=0),"",VLOOKUP(I301,CatCostInp!$E$2:$K$88,7,FALSE)),"")</f>
        <v/>
      </c>
      <c r="T301" s="159" t="e">
        <f>VLOOKUP(U301,#REF!,2,FALSE)</f>
        <v>#REF!</v>
      </c>
      <c r="U301" s="30"/>
      <c r="V301" s="1" t="str">
        <f ca="1">IF(U301=Setup!$C$10,"Grant",IF('PSM Costs'!U301=Setup!$C$11,"Local",IF('PSM Costs'!U301=Setup!$C$12,"Other","")))</f>
        <v/>
      </c>
      <c r="W301" s="34"/>
      <c r="X301" s="36">
        <v>1</v>
      </c>
      <c r="Y301" s="34"/>
      <c r="Z301" s="36" t="str">
        <f t="shared" si="135"/>
        <v/>
      </c>
      <c r="AA301" s="35"/>
      <c r="AB301" s="32" t="str">
        <f t="shared" si="136"/>
        <v/>
      </c>
      <c r="AC301" s="34"/>
      <c r="AD301" s="32" t="str">
        <f t="shared" si="137"/>
        <v/>
      </c>
      <c r="AE301" s="34"/>
      <c r="AF301" s="36" t="str">
        <f t="shared" si="138"/>
        <v/>
      </c>
      <c r="AG301" s="36" t="str">
        <f t="shared" si="139"/>
        <v/>
      </c>
      <c r="AH301" s="36" t="str">
        <f t="shared" si="140"/>
        <v/>
      </c>
      <c r="AI301" s="55"/>
      <c r="AJ301" s="37"/>
      <c r="AK301" s="36">
        <v>1</v>
      </c>
      <c r="AL301" s="34"/>
      <c r="AM301" s="32" t="str">
        <f t="shared" si="141"/>
        <v/>
      </c>
      <c r="AN301" s="34"/>
      <c r="AO301" s="32" t="str">
        <f t="shared" si="142"/>
        <v/>
      </c>
      <c r="AP301" s="35"/>
      <c r="AQ301" s="32" t="str">
        <f t="shared" si="143"/>
        <v/>
      </c>
      <c r="AR301" s="34"/>
      <c r="AS301" s="36" t="str">
        <f t="shared" si="144"/>
        <v/>
      </c>
      <c r="AT301" s="36" t="str">
        <f t="shared" si="145"/>
        <v/>
      </c>
      <c r="AU301" s="36" t="str">
        <f t="shared" si="146"/>
        <v/>
      </c>
      <c r="AV301" s="55"/>
      <c r="AW301" s="34"/>
      <c r="AX301" s="36">
        <v>1</v>
      </c>
      <c r="AY301" s="34"/>
      <c r="AZ301" s="32" t="str">
        <f t="shared" si="147"/>
        <v/>
      </c>
      <c r="BA301" s="34"/>
      <c r="BB301" s="32" t="str">
        <f t="shared" si="148"/>
        <v/>
      </c>
      <c r="BC301" s="34"/>
      <c r="BD301" s="32" t="str">
        <f t="shared" si="149"/>
        <v/>
      </c>
      <c r="BE301" s="34"/>
      <c r="BF301" s="36" t="str">
        <f t="shared" si="150"/>
        <v/>
      </c>
      <c r="BG301" s="36" t="str">
        <f t="shared" si="151"/>
        <v/>
      </c>
      <c r="BH301" s="36" t="str">
        <f t="shared" si="152"/>
        <v/>
      </c>
      <c r="BI301" s="55"/>
      <c r="BJ301" s="34"/>
      <c r="BK301" s="36">
        <v>1</v>
      </c>
      <c r="BL301" s="34"/>
      <c r="BM301" s="32" t="str">
        <f t="shared" si="153"/>
        <v/>
      </c>
      <c r="BN301" s="34"/>
      <c r="BO301" s="32" t="str">
        <f t="shared" si="154"/>
        <v/>
      </c>
      <c r="BP301" s="34"/>
      <c r="BQ301" s="32" t="str">
        <f t="shared" si="155"/>
        <v/>
      </c>
      <c r="BR301" s="34"/>
      <c r="BS301" s="36" t="str">
        <f t="shared" si="156"/>
        <v/>
      </c>
      <c r="BT301" s="36" t="str">
        <f t="shared" si="157"/>
        <v/>
      </c>
      <c r="BU301" s="36" t="str">
        <f t="shared" si="158"/>
        <v/>
      </c>
      <c r="BV301" s="55"/>
      <c r="BW301" s="36" t="str">
        <f t="shared" si="159"/>
        <v/>
      </c>
      <c r="BX301" s="36" t="str">
        <f t="shared" si="159"/>
        <v/>
      </c>
      <c r="BY301" s="31"/>
      <c r="BZ301" s="38"/>
      <c r="CB301" s="120" t="e">
        <f t="shared" ca="1" si="130"/>
        <v>#VALUE!</v>
      </c>
      <c r="CC301" s="2" t="e">
        <f t="shared" ca="1" si="160"/>
        <v>#VALUE!</v>
      </c>
    </row>
    <row r="302" spans="1:81" s="10" customFormat="1" ht="25.15" customHeight="1" x14ac:dyDescent="0.2">
      <c r="A302" s="52" t="str">
        <f t="shared" si="161"/>
        <v/>
      </c>
      <c r="B302" s="157" t="e">
        <f t="shared" ca="1" si="131"/>
        <v>#VALUE!</v>
      </c>
      <c r="C302" s="157" t="e">
        <f t="shared" si="132"/>
        <v>#VALUE!</v>
      </c>
      <c r="D302" s="29"/>
      <c r="E302" s="155" t="str">
        <f ca="1">IFERROR(INDIRECT(ADDRESS(MATCH(D302,CatModules!C:C,0),2,1,1,"CatModules")),"")</f>
        <v/>
      </c>
      <c r="F302" s="96"/>
      <c r="G302" s="156" t="str">
        <f ca="1">IFERROR(INDIRECT(ADDRESS(MATCH(CONCATENATE(E302,"-",F302),CatInt!K:K,0),3,1,1,"CatInt")),"")</f>
        <v/>
      </c>
      <c r="H302" s="45" t="str">
        <f>IF(F302="","",VLOOKUP(F302,#REF!,2,FALSE))</f>
        <v/>
      </c>
      <c r="I302" s="29"/>
      <c r="J302" s="155" t="e">
        <f t="shared" si="133"/>
        <v>#VALUE!</v>
      </c>
      <c r="K302" s="155" t="e">
        <f t="shared" si="134"/>
        <v>#VALUE!</v>
      </c>
      <c r="L302" s="153"/>
      <c r="M302" s="53"/>
      <c r="N302" s="175">
        <v>0</v>
      </c>
      <c r="O302" s="147"/>
      <c r="P302" s="175">
        <v>0</v>
      </c>
      <c r="Q302" s="30"/>
      <c r="R302" s="149" t="str">
        <f>IFERROR(VLOOKUP(Q302,Setup!D$16:E$25,2,FALSE),"")</f>
        <v/>
      </c>
      <c r="S302" s="51" t="str">
        <f ca="1">IFERROR(IF(OR(I302="",VLOOKUP(I302,CatCostInp!$E$2:$K$88,7,FALSE)=0),"",VLOOKUP(I302,CatCostInp!$E$2:$K$88,7,FALSE)),"")</f>
        <v/>
      </c>
      <c r="T302" s="159" t="e">
        <f>VLOOKUP(U302,#REF!,2,FALSE)</f>
        <v>#REF!</v>
      </c>
      <c r="U302" s="30"/>
      <c r="V302" s="1" t="str">
        <f ca="1">IF(U302=Setup!$C$10,"Grant",IF('PSM Costs'!U302=Setup!$C$11,"Local",IF('PSM Costs'!U302=Setup!$C$12,"Other","")))</f>
        <v/>
      </c>
      <c r="W302" s="34"/>
      <c r="X302" s="36">
        <v>1</v>
      </c>
      <c r="Y302" s="34"/>
      <c r="Z302" s="36" t="str">
        <f t="shared" si="135"/>
        <v/>
      </c>
      <c r="AA302" s="35"/>
      <c r="AB302" s="32" t="str">
        <f t="shared" si="136"/>
        <v/>
      </c>
      <c r="AC302" s="34"/>
      <c r="AD302" s="32" t="str">
        <f t="shared" si="137"/>
        <v/>
      </c>
      <c r="AE302" s="34"/>
      <c r="AF302" s="36" t="str">
        <f t="shared" si="138"/>
        <v/>
      </c>
      <c r="AG302" s="36" t="str">
        <f t="shared" si="139"/>
        <v/>
      </c>
      <c r="AH302" s="36" t="str">
        <f t="shared" si="140"/>
        <v/>
      </c>
      <c r="AI302" s="55"/>
      <c r="AJ302" s="37"/>
      <c r="AK302" s="36">
        <v>1</v>
      </c>
      <c r="AL302" s="34"/>
      <c r="AM302" s="32" t="str">
        <f t="shared" si="141"/>
        <v/>
      </c>
      <c r="AN302" s="34"/>
      <c r="AO302" s="32" t="str">
        <f t="shared" si="142"/>
        <v/>
      </c>
      <c r="AP302" s="35"/>
      <c r="AQ302" s="32" t="str">
        <f t="shared" si="143"/>
        <v/>
      </c>
      <c r="AR302" s="34"/>
      <c r="AS302" s="36" t="str">
        <f t="shared" si="144"/>
        <v/>
      </c>
      <c r="AT302" s="36" t="str">
        <f t="shared" si="145"/>
        <v/>
      </c>
      <c r="AU302" s="36" t="str">
        <f t="shared" si="146"/>
        <v/>
      </c>
      <c r="AV302" s="55"/>
      <c r="AW302" s="34"/>
      <c r="AX302" s="36">
        <v>1</v>
      </c>
      <c r="AY302" s="34"/>
      <c r="AZ302" s="32" t="str">
        <f t="shared" si="147"/>
        <v/>
      </c>
      <c r="BA302" s="34"/>
      <c r="BB302" s="32" t="str">
        <f t="shared" si="148"/>
        <v/>
      </c>
      <c r="BC302" s="34"/>
      <c r="BD302" s="32" t="str">
        <f t="shared" si="149"/>
        <v/>
      </c>
      <c r="BE302" s="34"/>
      <c r="BF302" s="36" t="str">
        <f t="shared" si="150"/>
        <v/>
      </c>
      <c r="BG302" s="36" t="str">
        <f t="shared" si="151"/>
        <v/>
      </c>
      <c r="BH302" s="36" t="str">
        <f t="shared" si="152"/>
        <v/>
      </c>
      <c r="BI302" s="55"/>
      <c r="BJ302" s="34"/>
      <c r="BK302" s="36">
        <v>1</v>
      </c>
      <c r="BL302" s="34"/>
      <c r="BM302" s="32" t="str">
        <f t="shared" si="153"/>
        <v/>
      </c>
      <c r="BN302" s="34"/>
      <c r="BO302" s="32" t="str">
        <f t="shared" si="154"/>
        <v/>
      </c>
      <c r="BP302" s="34"/>
      <c r="BQ302" s="32" t="str">
        <f t="shared" si="155"/>
        <v/>
      </c>
      <c r="BR302" s="34"/>
      <c r="BS302" s="36" t="str">
        <f t="shared" si="156"/>
        <v/>
      </c>
      <c r="BT302" s="36" t="str">
        <f t="shared" si="157"/>
        <v/>
      </c>
      <c r="BU302" s="36" t="str">
        <f t="shared" si="158"/>
        <v/>
      </c>
      <c r="BV302" s="55"/>
      <c r="BW302" s="36" t="str">
        <f t="shared" si="159"/>
        <v/>
      </c>
      <c r="BX302" s="36" t="str">
        <f t="shared" si="159"/>
        <v/>
      </c>
      <c r="BY302" s="31"/>
      <c r="BZ302" s="38"/>
      <c r="CB302" s="120" t="e">
        <f t="shared" ca="1" si="130"/>
        <v>#VALUE!</v>
      </c>
      <c r="CC302" s="2" t="e">
        <f t="shared" ca="1" si="160"/>
        <v>#VALUE!</v>
      </c>
    </row>
    <row r="303" spans="1:81" s="10" customFormat="1" ht="25.15" customHeight="1" x14ac:dyDescent="0.2">
      <c r="A303" s="52" t="str">
        <f t="shared" si="161"/>
        <v/>
      </c>
      <c r="B303" s="157" t="e">
        <f t="shared" ca="1" si="131"/>
        <v>#VALUE!</v>
      </c>
      <c r="C303" s="157" t="e">
        <f t="shared" si="132"/>
        <v>#VALUE!</v>
      </c>
      <c r="D303" s="29"/>
      <c r="E303" s="155" t="str">
        <f ca="1">IFERROR(INDIRECT(ADDRESS(MATCH(D303,CatModules!C:C,0),2,1,1,"CatModules")),"")</f>
        <v/>
      </c>
      <c r="F303" s="96"/>
      <c r="G303" s="156" t="str">
        <f ca="1">IFERROR(INDIRECT(ADDRESS(MATCH(CONCATENATE(E303,"-",F303),CatInt!K:K,0),3,1,1,"CatInt")),"")</f>
        <v/>
      </c>
      <c r="H303" s="45" t="str">
        <f>IF(F303="","",VLOOKUP(F303,#REF!,2,FALSE))</f>
        <v/>
      </c>
      <c r="I303" s="29"/>
      <c r="J303" s="155" t="e">
        <f t="shared" si="133"/>
        <v>#VALUE!</v>
      </c>
      <c r="K303" s="155" t="e">
        <f t="shared" si="134"/>
        <v>#VALUE!</v>
      </c>
      <c r="L303" s="153"/>
      <c r="M303" s="53"/>
      <c r="N303" s="175">
        <v>0</v>
      </c>
      <c r="O303" s="147"/>
      <c r="P303" s="175">
        <v>0</v>
      </c>
      <c r="Q303" s="30"/>
      <c r="R303" s="149" t="str">
        <f>IFERROR(VLOOKUP(Q303,Setup!D$16:E$25,2,FALSE),"")</f>
        <v/>
      </c>
      <c r="S303" s="51" t="str">
        <f ca="1">IFERROR(IF(OR(I303="",VLOOKUP(I303,CatCostInp!$E$2:$K$88,7,FALSE)=0),"",VLOOKUP(I303,CatCostInp!$E$2:$K$88,7,FALSE)),"")</f>
        <v/>
      </c>
      <c r="T303" s="159" t="e">
        <f>VLOOKUP(U303,#REF!,2,FALSE)</f>
        <v>#REF!</v>
      </c>
      <c r="U303" s="30"/>
      <c r="V303" s="1" t="str">
        <f ca="1">IF(U303=Setup!$C$10,"Grant",IF('PSM Costs'!U303=Setup!$C$11,"Local",IF('PSM Costs'!U303=Setup!$C$12,"Other","")))</f>
        <v/>
      </c>
      <c r="W303" s="34"/>
      <c r="X303" s="36">
        <v>1</v>
      </c>
      <c r="Y303" s="34"/>
      <c r="Z303" s="36" t="str">
        <f t="shared" si="135"/>
        <v/>
      </c>
      <c r="AA303" s="35"/>
      <c r="AB303" s="32" t="str">
        <f t="shared" si="136"/>
        <v/>
      </c>
      <c r="AC303" s="34"/>
      <c r="AD303" s="32" t="str">
        <f t="shared" si="137"/>
        <v/>
      </c>
      <c r="AE303" s="34"/>
      <c r="AF303" s="36" t="str">
        <f t="shared" si="138"/>
        <v/>
      </c>
      <c r="AG303" s="36" t="str">
        <f t="shared" si="139"/>
        <v/>
      </c>
      <c r="AH303" s="36" t="str">
        <f t="shared" si="140"/>
        <v/>
      </c>
      <c r="AI303" s="55"/>
      <c r="AJ303" s="37"/>
      <c r="AK303" s="36">
        <v>1</v>
      </c>
      <c r="AL303" s="34"/>
      <c r="AM303" s="32" t="str">
        <f t="shared" si="141"/>
        <v/>
      </c>
      <c r="AN303" s="34"/>
      <c r="AO303" s="32" t="str">
        <f t="shared" si="142"/>
        <v/>
      </c>
      <c r="AP303" s="35"/>
      <c r="AQ303" s="32" t="str">
        <f t="shared" si="143"/>
        <v/>
      </c>
      <c r="AR303" s="34"/>
      <c r="AS303" s="36" t="str">
        <f t="shared" si="144"/>
        <v/>
      </c>
      <c r="AT303" s="36" t="str">
        <f t="shared" si="145"/>
        <v/>
      </c>
      <c r="AU303" s="36" t="str">
        <f t="shared" si="146"/>
        <v/>
      </c>
      <c r="AV303" s="55"/>
      <c r="AW303" s="34"/>
      <c r="AX303" s="36">
        <v>1</v>
      </c>
      <c r="AY303" s="34"/>
      <c r="AZ303" s="32" t="str">
        <f t="shared" si="147"/>
        <v/>
      </c>
      <c r="BA303" s="34"/>
      <c r="BB303" s="32" t="str">
        <f t="shared" si="148"/>
        <v/>
      </c>
      <c r="BC303" s="34"/>
      <c r="BD303" s="32" t="str">
        <f t="shared" si="149"/>
        <v/>
      </c>
      <c r="BE303" s="34"/>
      <c r="BF303" s="36" t="str">
        <f t="shared" si="150"/>
        <v/>
      </c>
      <c r="BG303" s="36" t="str">
        <f t="shared" si="151"/>
        <v/>
      </c>
      <c r="BH303" s="36" t="str">
        <f t="shared" si="152"/>
        <v/>
      </c>
      <c r="BI303" s="55"/>
      <c r="BJ303" s="34"/>
      <c r="BK303" s="36">
        <v>1</v>
      </c>
      <c r="BL303" s="34"/>
      <c r="BM303" s="32" t="str">
        <f t="shared" si="153"/>
        <v/>
      </c>
      <c r="BN303" s="34"/>
      <c r="BO303" s="32" t="str">
        <f t="shared" si="154"/>
        <v/>
      </c>
      <c r="BP303" s="34"/>
      <c r="BQ303" s="32" t="str">
        <f t="shared" si="155"/>
        <v/>
      </c>
      <c r="BR303" s="34"/>
      <c r="BS303" s="36" t="str">
        <f t="shared" si="156"/>
        <v/>
      </c>
      <c r="BT303" s="36" t="str">
        <f t="shared" si="157"/>
        <v/>
      </c>
      <c r="BU303" s="36" t="str">
        <f t="shared" si="158"/>
        <v/>
      </c>
      <c r="BV303" s="55"/>
      <c r="BW303" s="36" t="str">
        <f t="shared" si="159"/>
        <v/>
      </c>
      <c r="BX303" s="36" t="str">
        <f t="shared" si="159"/>
        <v/>
      </c>
      <c r="BY303" s="31"/>
      <c r="BZ303" s="38"/>
      <c r="CB303" s="120" t="e">
        <f t="shared" ca="1" si="130"/>
        <v>#VALUE!</v>
      </c>
      <c r="CC303" s="2" t="e">
        <f t="shared" ca="1" si="160"/>
        <v>#VALUE!</v>
      </c>
    </row>
    <row r="304" spans="1:81" s="10" customFormat="1" ht="25.15" customHeight="1" x14ac:dyDescent="0.2">
      <c r="A304" s="52" t="str">
        <f t="shared" si="161"/>
        <v/>
      </c>
      <c r="B304" s="157" t="e">
        <f t="shared" ca="1" si="131"/>
        <v>#VALUE!</v>
      </c>
      <c r="C304" s="157" t="e">
        <f t="shared" si="132"/>
        <v>#VALUE!</v>
      </c>
      <c r="D304" s="29"/>
      <c r="E304" s="155" t="str">
        <f ca="1">IFERROR(INDIRECT(ADDRESS(MATCH(D304,CatModules!C:C,0),2,1,1,"CatModules")),"")</f>
        <v/>
      </c>
      <c r="F304" s="96"/>
      <c r="G304" s="156" t="str">
        <f ca="1">IFERROR(INDIRECT(ADDRESS(MATCH(CONCATENATE(E304,"-",F304),CatInt!K:K,0),3,1,1,"CatInt")),"")</f>
        <v/>
      </c>
      <c r="H304" s="45" t="str">
        <f>IF(F304="","",VLOOKUP(F304,#REF!,2,FALSE))</f>
        <v/>
      </c>
      <c r="I304" s="29"/>
      <c r="J304" s="155" t="e">
        <f t="shared" si="133"/>
        <v>#VALUE!</v>
      </c>
      <c r="K304" s="155" t="e">
        <f t="shared" si="134"/>
        <v>#VALUE!</v>
      </c>
      <c r="L304" s="153"/>
      <c r="M304" s="53"/>
      <c r="N304" s="175">
        <v>0</v>
      </c>
      <c r="O304" s="147"/>
      <c r="P304" s="175">
        <v>0</v>
      </c>
      <c r="Q304" s="30"/>
      <c r="R304" s="149" t="str">
        <f>IFERROR(VLOOKUP(Q304,Setup!D$16:E$25,2,FALSE),"")</f>
        <v/>
      </c>
      <c r="S304" s="51" t="str">
        <f ca="1">IFERROR(IF(OR(I304="",VLOOKUP(I304,CatCostInp!$E$2:$K$88,7,FALSE)=0),"",VLOOKUP(I304,CatCostInp!$E$2:$K$88,7,FALSE)),"")</f>
        <v/>
      </c>
      <c r="T304" s="159" t="e">
        <f>VLOOKUP(U304,#REF!,2,FALSE)</f>
        <v>#REF!</v>
      </c>
      <c r="U304" s="30"/>
      <c r="V304" s="1" t="str">
        <f ca="1">IF(U304=Setup!$C$10,"Grant",IF('PSM Costs'!U304=Setup!$C$11,"Local",IF('PSM Costs'!U304=Setup!$C$12,"Other","")))</f>
        <v/>
      </c>
      <c r="W304" s="34"/>
      <c r="X304" s="36">
        <v>1</v>
      </c>
      <c r="Y304" s="34"/>
      <c r="Z304" s="36" t="str">
        <f t="shared" si="135"/>
        <v/>
      </c>
      <c r="AA304" s="35"/>
      <c r="AB304" s="32" t="str">
        <f t="shared" si="136"/>
        <v/>
      </c>
      <c r="AC304" s="34"/>
      <c r="AD304" s="32" t="str">
        <f t="shared" si="137"/>
        <v/>
      </c>
      <c r="AE304" s="34"/>
      <c r="AF304" s="36" t="str">
        <f t="shared" si="138"/>
        <v/>
      </c>
      <c r="AG304" s="36" t="str">
        <f t="shared" si="139"/>
        <v/>
      </c>
      <c r="AH304" s="36" t="str">
        <f t="shared" si="140"/>
        <v/>
      </c>
      <c r="AI304" s="55"/>
      <c r="AJ304" s="37"/>
      <c r="AK304" s="36">
        <v>1</v>
      </c>
      <c r="AL304" s="34"/>
      <c r="AM304" s="32" t="str">
        <f t="shared" si="141"/>
        <v/>
      </c>
      <c r="AN304" s="34"/>
      <c r="AO304" s="32" t="str">
        <f t="shared" si="142"/>
        <v/>
      </c>
      <c r="AP304" s="35"/>
      <c r="AQ304" s="32" t="str">
        <f t="shared" si="143"/>
        <v/>
      </c>
      <c r="AR304" s="34"/>
      <c r="AS304" s="36" t="str">
        <f t="shared" si="144"/>
        <v/>
      </c>
      <c r="AT304" s="36" t="str">
        <f t="shared" si="145"/>
        <v/>
      </c>
      <c r="AU304" s="36" t="str">
        <f t="shared" si="146"/>
        <v/>
      </c>
      <c r="AV304" s="55"/>
      <c r="AW304" s="34"/>
      <c r="AX304" s="36">
        <v>1</v>
      </c>
      <c r="AY304" s="34"/>
      <c r="AZ304" s="32" t="str">
        <f t="shared" si="147"/>
        <v/>
      </c>
      <c r="BA304" s="34"/>
      <c r="BB304" s="32" t="str">
        <f t="shared" si="148"/>
        <v/>
      </c>
      <c r="BC304" s="34"/>
      <c r="BD304" s="32" t="str">
        <f t="shared" si="149"/>
        <v/>
      </c>
      <c r="BE304" s="34"/>
      <c r="BF304" s="36" t="str">
        <f t="shared" si="150"/>
        <v/>
      </c>
      <c r="BG304" s="36" t="str">
        <f t="shared" si="151"/>
        <v/>
      </c>
      <c r="BH304" s="36" t="str">
        <f t="shared" si="152"/>
        <v/>
      </c>
      <c r="BI304" s="55"/>
      <c r="BJ304" s="34"/>
      <c r="BK304" s="36">
        <v>1</v>
      </c>
      <c r="BL304" s="34"/>
      <c r="BM304" s="32" t="str">
        <f t="shared" si="153"/>
        <v/>
      </c>
      <c r="BN304" s="34"/>
      <c r="BO304" s="32" t="str">
        <f t="shared" si="154"/>
        <v/>
      </c>
      <c r="BP304" s="34"/>
      <c r="BQ304" s="32" t="str">
        <f t="shared" si="155"/>
        <v/>
      </c>
      <c r="BR304" s="34"/>
      <c r="BS304" s="36" t="str">
        <f t="shared" si="156"/>
        <v/>
      </c>
      <c r="BT304" s="36" t="str">
        <f t="shared" si="157"/>
        <v/>
      </c>
      <c r="BU304" s="36" t="str">
        <f t="shared" si="158"/>
        <v/>
      </c>
      <c r="BV304" s="55"/>
      <c r="BW304" s="36" t="str">
        <f t="shared" si="159"/>
        <v/>
      </c>
      <c r="BX304" s="36" t="str">
        <f t="shared" si="159"/>
        <v/>
      </c>
      <c r="BY304" s="31"/>
      <c r="BZ304" s="38"/>
      <c r="CB304" s="120" t="e">
        <f t="shared" ca="1" si="130"/>
        <v>#VALUE!</v>
      </c>
      <c r="CC304" s="2" t="e">
        <f t="shared" ca="1" si="160"/>
        <v>#VALUE!</v>
      </c>
    </row>
    <row r="305" spans="1:81" s="10" customFormat="1" ht="25.15" customHeight="1" x14ac:dyDescent="0.2">
      <c r="A305" s="52" t="str">
        <f t="shared" si="161"/>
        <v/>
      </c>
      <c r="B305" s="157" t="e">
        <f t="shared" ca="1" si="131"/>
        <v>#VALUE!</v>
      </c>
      <c r="C305" s="157" t="e">
        <f t="shared" si="132"/>
        <v>#VALUE!</v>
      </c>
      <c r="D305" s="29"/>
      <c r="E305" s="155" t="str">
        <f ca="1">IFERROR(INDIRECT(ADDRESS(MATCH(D305,CatModules!C:C,0),2,1,1,"CatModules")),"")</f>
        <v/>
      </c>
      <c r="F305" s="96"/>
      <c r="G305" s="156" t="str">
        <f ca="1">IFERROR(INDIRECT(ADDRESS(MATCH(CONCATENATE(E305,"-",F305),CatInt!K:K,0),3,1,1,"CatInt")),"")</f>
        <v/>
      </c>
      <c r="H305" s="45" t="str">
        <f>IF(F305="","",VLOOKUP(F305,#REF!,2,FALSE))</f>
        <v/>
      </c>
      <c r="I305" s="29"/>
      <c r="J305" s="155" t="e">
        <f t="shared" si="133"/>
        <v>#VALUE!</v>
      </c>
      <c r="K305" s="155" t="e">
        <f t="shared" si="134"/>
        <v>#VALUE!</v>
      </c>
      <c r="L305" s="153"/>
      <c r="M305" s="53"/>
      <c r="N305" s="175">
        <v>0</v>
      </c>
      <c r="O305" s="147"/>
      <c r="P305" s="175">
        <v>0</v>
      </c>
      <c r="Q305" s="30"/>
      <c r="R305" s="149" t="str">
        <f>IFERROR(VLOOKUP(Q305,Setup!D$16:E$25,2,FALSE),"")</f>
        <v/>
      </c>
      <c r="S305" s="51" t="str">
        <f ca="1">IFERROR(IF(OR(I305="",VLOOKUP(I305,CatCostInp!$E$2:$K$88,7,FALSE)=0),"",VLOOKUP(I305,CatCostInp!$E$2:$K$88,7,FALSE)),"")</f>
        <v/>
      </c>
      <c r="T305" s="159" t="e">
        <f>VLOOKUP(U305,#REF!,2,FALSE)</f>
        <v>#REF!</v>
      </c>
      <c r="U305" s="30"/>
      <c r="V305" s="1" t="str">
        <f ca="1">IF(U305=Setup!$C$10,"Grant",IF('PSM Costs'!U305=Setup!$C$11,"Local",IF('PSM Costs'!U305=Setup!$C$12,"Other","")))</f>
        <v/>
      </c>
      <c r="W305" s="34"/>
      <c r="X305" s="36">
        <v>1</v>
      </c>
      <c r="Y305" s="34"/>
      <c r="Z305" s="36" t="str">
        <f t="shared" si="135"/>
        <v/>
      </c>
      <c r="AA305" s="35"/>
      <c r="AB305" s="32" t="str">
        <f t="shared" si="136"/>
        <v/>
      </c>
      <c r="AC305" s="34"/>
      <c r="AD305" s="32" t="str">
        <f t="shared" si="137"/>
        <v/>
      </c>
      <c r="AE305" s="34"/>
      <c r="AF305" s="36" t="str">
        <f t="shared" si="138"/>
        <v/>
      </c>
      <c r="AG305" s="36" t="str">
        <f t="shared" si="139"/>
        <v/>
      </c>
      <c r="AH305" s="36" t="str">
        <f t="shared" si="140"/>
        <v/>
      </c>
      <c r="AI305" s="55"/>
      <c r="AJ305" s="37"/>
      <c r="AK305" s="36">
        <v>1</v>
      </c>
      <c r="AL305" s="34"/>
      <c r="AM305" s="32" t="str">
        <f t="shared" si="141"/>
        <v/>
      </c>
      <c r="AN305" s="34"/>
      <c r="AO305" s="32" t="str">
        <f t="shared" si="142"/>
        <v/>
      </c>
      <c r="AP305" s="35"/>
      <c r="AQ305" s="32" t="str">
        <f t="shared" si="143"/>
        <v/>
      </c>
      <c r="AR305" s="34"/>
      <c r="AS305" s="36" t="str">
        <f t="shared" si="144"/>
        <v/>
      </c>
      <c r="AT305" s="36" t="str">
        <f t="shared" si="145"/>
        <v/>
      </c>
      <c r="AU305" s="36" t="str">
        <f t="shared" si="146"/>
        <v/>
      </c>
      <c r="AV305" s="55"/>
      <c r="AW305" s="34"/>
      <c r="AX305" s="36">
        <v>1</v>
      </c>
      <c r="AY305" s="34"/>
      <c r="AZ305" s="32" t="str">
        <f t="shared" si="147"/>
        <v/>
      </c>
      <c r="BA305" s="34"/>
      <c r="BB305" s="32" t="str">
        <f t="shared" si="148"/>
        <v/>
      </c>
      <c r="BC305" s="34"/>
      <c r="BD305" s="32" t="str">
        <f t="shared" si="149"/>
        <v/>
      </c>
      <c r="BE305" s="34"/>
      <c r="BF305" s="36" t="str">
        <f t="shared" si="150"/>
        <v/>
      </c>
      <c r="BG305" s="36" t="str">
        <f t="shared" si="151"/>
        <v/>
      </c>
      <c r="BH305" s="36" t="str">
        <f t="shared" si="152"/>
        <v/>
      </c>
      <c r="BI305" s="55"/>
      <c r="BJ305" s="34"/>
      <c r="BK305" s="36">
        <v>1</v>
      </c>
      <c r="BL305" s="34"/>
      <c r="BM305" s="32" t="str">
        <f t="shared" si="153"/>
        <v/>
      </c>
      <c r="BN305" s="34"/>
      <c r="BO305" s="32" t="str">
        <f t="shared" si="154"/>
        <v/>
      </c>
      <c r="BP305" s="34"/>
      <c r="BQ305" s="32" t="str">
        <f t="shared" si="155"/>
        <v/>
      </c>
      <c r="BR305" s="34"/>
      <c r="BS305" s="36" t="str">
        <f t="shared" si="156"/>
        <v/>
      </c>
      <c r="BT305" s="36" t="str">
        <f t="shared" si="157"/>
        <v/>
      </c>
      <c r="BU305" s="36" t="str">
        <f t="shared" si="158"/>
        <v/>
      </c>
      <c r="BV305" s="55"/>
      <c r="BW305" s="36" t="str">
        <f t="shared" si="159"/>
        <v/>
      </c>
      <c r="BX305" s="36" t="str">
        <f t="shared" si="159"/>
        <v/>
      </c>
      <c r="BY305" s="31"/>
      <c r="BZ305" s="38"/>
      <c r="CB305" s="120" t="e">
        <f t="shared" ca="1" si="130"/>
        <v>#VALUE!</v>
      </c>
      <c r="CC305" s="2" t="e">
        <f t="shared" ca="1" si="160"/>
        <v>#VALUE!</v>
      </c>
    </row>
    <row r="306" spans="1:81" s="10" customFormat="1" ht="25.15" customHeight="1" x14ac:dyDescent="0.2">
      <c r="A306" s="52" t="str">
        <f t="shared" si="161"/>
        <v/>
      </c>
      <c r="B306" s="157" t="e">
        <f t="shared" ca="1" si="131"/>
        <v>#VALUE!</v>
      </c>
      <c r="C306" s="157" t="e">
        <f t="shared" si="132"/>
        <v>#VALUE!</v>
      </c>
      <c r="D306" s="29"/>
      <c r="E306" s="155" t="str">
        <f ca="1">IFERROR(INDIRECT(ADDRESS(MATCH(D306,CatModules!C:C,0),2,1,1,"CatModules")),"")</f>
        <v/>
      </c>
      <c r="F306" s="96"/>
      <c r="G306" s="156" t="str">
        <f ca="1">IFERROR(INDIRECT(ADDRESS(MATCH(CONCATENATE(E306,"-",F306),CatInt!K:K,0),3,1,1,"CatInt")),"")</f>
        <v/>
      </c>
      <c r="H306" s="45" t="str">
        <f>IF(F306="","",VLOOKUP(F306,#REF!,2,FALSE))</f>
        <v/>
      </c>
      <c r="I306" s="29"/>
      <c r="J306" s="155" t="e">
        <f t="shared" si="133"/>
        <v>#VALUE!</v>
      </c>
      <c r="K306" s="155" t="e">
        <f t="shared" si="134"/>
        <v>#VALUE!</v>
      </c>
      <c r="L306" s="153"/>
      <c r="M306" s="53"/>
      <c r="N306" s="175">
        <v>0</v>
      </c>
      <c r="O306" s="147"/>
      <c r="P306" s="175">
        <v>0</v>
      </c>
      <c r="Q306" s="30"/>
      <c r="R306" s="149" t="str">
        <f>IFERROR(VLOOKUP(Q306,Setup!D$16:E$25,2,FALSE),"")</f>
        <v/>
      </c>
      <c r="S306" s="51" t="str">
        <f ca="1">IFERROR(IF(OR(I306="",VLOOKUP(I306,CatCostInp!$E$2:$K$88,7,FALSE)=0),"",VLOOKUP(I306,CatCostInp!$E$2:$K$88,7,FALSE)),"")</f>
        <v/>
      </c>
      <c r="T306" s="159" t="e">
        <f>VLOOKUP(U306,#REF!,2,FALSE)</f>
        <v>#REF!</v>
      </c>
      <c r="U306" s="30"/>
      <c r="V306" s="1" t="str">
        <f ca="1">IF(U306=Setup!$C$10,"Grant",IF('PSM Costs'!U306=Setup!$C$11,"Local",IF('PSM Costs'!U306=Setup!$C$12,"Other","")))</f>
        <v/>
      </c>
      <c r="W306" s="34"/>
      <c r="X306" s="36">
        <v>1</v>
      </c>
      <c r="Y306" s="34"/>
      <c r="Z306" s="36" t="str">
        <f t="shared" si="135"/>
        <v/>
      </c>
      <c r="AA306" s="35"/>
      <c r="AB306" s="32" t="str">
        <f t="shared" si="136"/>
        <v/>
      </c>
      <c r="AC306" s="34"/>
      <c r="AD306" s="32" t="str">
        <f t="shared" si="137"/>
        <v/>
      </c>
      <c r="AE306" s="34"/>
      <c r="AF306" s="36" t="str">
        <f t="shared" si="138"/>
        <v/>
      </c>
      <c r="AG306" s="36" t="str">
        <f t="shared" si="139"/>
        <v/>
      </c>
      <c r="AH306" s="36" t="str">
        <f t="shared" si="140"/>
        <v/>
      </c>
      <c r="AI306" s="55"/>
      <c r="AJ306" s="37"/>
      <c r="AK306" s="36">
        <v>1</v>
      </c>
      <c r="AL306" s="34"/>
      <c r="AM306" s="32" t="str">
        <f t="shared" si="141"/>
        <v/>
      </c>
      <c r="AN306" s="34"/>
      <c r="AO306" s="32" t="str">
        <f t="shared" si="142"/>
        <v/>
      </c>
      <c r="AP306" s="35"/>
      <c r="AQ306" s="32" t="str">
        <f t="shared" si="143"/>
        <v/>
      </c>
      <c r="AR306" s="34"/>
      <c r="AS306" s="36" t="str">
        <f t="shared" si="144"/>
        <v/>
      </c>
      <c r="AT306" s="36" t="str">
        <f t="shared" si="145"/>
        <v/>
      </c>
      <c r="AU306" s="36" t="str">
        <f t="shared" si="146"/>
        <v/>
      </c>
      <c r="AV306" s="55"/>
      <c r="AW306" s="34"/>
      <c r="AX306" s="36">
        <v>1</v>
      </c>
      <c r="AY306" s="34"/>
      <c r="AZ306" s="32" t="str">
        <f t="shared" si="147"/>
        <v/>
      </c>
      <c r="BA306" s="34"/>
      <c r="BB306" s="32" t="str">
        <f t="shared" si="148"/>
        <v/>
      </c>
      <c r="BC306" s="34"/>
      <c r="BD306" s="32" t="str">
        <f t="shared" si="149"/>
        <v/>
      </c>
      <c r="BE306" s="34"/>
      <c r="BF306" s="36" t="str">
        <f t="shared" si="150"/>
        <v/>
      </c>
      <c r="BG306" s="36" t="str">
        <f t="shared" si="151"/>
        <v/>
      </c>
      <c r="BH306" s="36" t="str">
        <f t="shared" si="152"/>
        <v/>
      </c>
      <c r="BI306" s="55"/>
      <c r="BJ306" s="34"/>
      <c r="BK306" s="36">
        <v>1</v>
      </c>
      <c r="BL306" s="34"/>
      <c r="BM306" s="32" t="str">
        <f t="shared" si="153"/>
        <v/>
      </c>
      <c r="BN306" s="34"/>
      <c r="BO306" s="32" t="str">
        <f t="shared" si="154"/>
        <v/>
      </c>
      <c r="BP306" s="34"/>
      <c r="BQ306" s="32" t="str">
        <f t="shared" si="155"/>
        <v/>
      </c>
      <c r="BR306" s="34"/>
      <c r="BS306" s="36" t="str">
        <f t="shared" si="156"/>
        <v/>
      </c>
      <c r="BT306" s="36" t="str">
        <f t="shared" si="157"/>
        <v/>
      </c>
      <c r="BU306" s="36" t="str">
        <f t="shared" si="158"/>
        <v/>
      </c>
      <c r="BV306" s="55"/>
      <c r="BW306" s="36" t="str">
        <f t="shared" si="159"/>
        <v/>
      </c>
      <c r="BX306" s="36" t="str">
        <f t="shared" si="159"/>
        <v/>
      </c>
      <c r="BY306" s="31"/>
      <c r="BZ306" s="38"/>
      <c r="CB306" s="120" t="e">
        <f t="shared" ca="1" si="130"/>
        <v>#VALUE!</v>
      </c>
      <c r="CC306" s="2" t="e">
        <f t="shared" ca="1" si="160"/>
        <v>#VALUE!</v>
      </c>
    </row>
    <row r="307" spans="1:81" s="10" customFormat="1" ht="25.15" customHeight="1" x14ac:dyDescent="0.2">
      <c r="A307" s="52" t="str">
        <f t="shared" si="161"/>
        <v/>
      </c>
      <c r="B307" s="157" t="e">
        <f t="shared" ca="1" si="131"/>
        <v>#VALUE!</v>
      </c>
      <c r="C307" s="157" t="e">
        <f t="shared" si="132"/>
        <v>#VALUE!</v>
      </c>
      <c r="D307" s="29"/>
      <c r="E307" s="155" t="str">
        <f ca="1">IFERROR(INDIRECT(ADDRESS(MATCH(D307,CatModules!C:C,0),2,1,1,"CatModules")),"")</f>
        <v/>
      </c>
      <c r="F307" s="96"/>
      <c r="G307" s="156" t="str">
        <f ca="1">IFERROR(INDIRECT(ADDRESS(MATCH(CONCATENATE(E307,"-",F307),CatInt!K:K,0),3,1,1,"CatInt")),"")</f>
        <v/>
      </c>
      <c r="H307" s="45" t="str">
        <f>IF(F307="","",VLOOKUP(F307,#REF!,2,FALSE))</f>
        <v/>
      </c>
      <c r="I307" s="29"/>
      <c r="J307" s="155" t="e">
        <f t="shared" si="133"/>
        <v>#VALUE!</v>
      </c>
      <c r="K307" s="155" t="e">
        <f t="shared" si="134"/>
        <v>#VALUE!</v>
      </c>
      <c r="L307" s="153"/>
      <c r="M307" s="53"/>
      <c r="N307" s="175">
        <v>0</v>
      </c>
      <c r="O307" s="147"/>
      <c r="P307" s="175">
        <v>0</v>
      </c>
      <c r="Q307" s="30"/>
      <c r="R307" s="149" t="str">
        <f>IFERROR(VLOOKUP(Q307,Setup!D$16:E$25,2,FALSE),"")</f>
        <v/>
      </c>
      <c r="S307" s="51" t="str">
        <f ca="1">IFERROR(IF(OR(I307="",VLOOKUP(I307,CatCostInp!$E$2:$K$88,7,FALSE)=0),"",VLOOKUP(I307,CatCostInp!$E$2:$K$88,7,FALSE)),"")</f>
        <v/>
      </c>
      <c r="T307" s="159" t="e">
        <f>VLOOKUP(U307,#REF!,2,FALSE)</f>
        <v>#REF!</v>
      </c>
      <c r="U307" s="30"/>
      <c r="V307" s="1" t="str">
        <f ca="1">IF(U307=Setup!$C$10,"Grant",IF('PSM Costs'!U307=Setup!$C$11,"Local",IF('PSM Costs'!U307=Setup!$C$12,"Other","")))</f>
        <v/>
      </c>
      <c r="W307" s="34"/>
      <c r="X307" s="36">
        <v>1</v>
      </c>
      <c r="Y307" s="34"/>
      <c r="Z307" s="36" t="str">
        <f t="shared" si="135"/>
        <v/>
      </c>
      <c r="AA307" s="35"/>
      <c r="AB307" s="32" t="str">
        <f t="shared" si="136"/>
        <v/>
      </c>
      <c r="AC307" s="34"/>
      <c r="AD307" s="32" t="str">
        <f t="shared" si="137"/>
        <v/>
      </c>
      <c r="AE307" s="34"/>
      <c r="AF307" s="36" t="str">
        <f t="shared" si="138"/>
        <v/>
      </c>
      <c r="AG307" s="36" t="str">
        <f t="shared" si="139"/>
        <v/>
      </c>
      <c r="AH307" s="36" t="str">
        <f t="shared" si="140"/>
        <v/>
      </c>
      <c r="AI307" s="55"/>
      <c r="AJ307" s="37"/>
      <c r="AK307" s="36">
        <v>1</v>
      </c>
      <c r="AL307" s="34"/>
      <c r="AM307" s="32" t="str">
        <f t="shared" si="141"/>
        <v/>
      </c>
      <c r="AN307" s="34"/>
      <c r="AO307" s="32" t="str">
        <f t="shared" si="142"/>
        <v/>
      </c>
      <c r="AP307" s="35"/>
      <c r="AQ307" s="32" t="str">
        <f t="shared" si="143"/>
        <v/>
      </c>
      <c r="AR307" s="34"/>
      <c r="AS307" s="36" t="str">
        <f t="shared" si="144"/>
        <v/>
      </c>
      <c r="AT307" s="36" t="str">
        <f t="shared" si="145"/>
        <v/>
      </c>
      <c r="AU307" s="36" t="str">
        <f t="shared" si="146"/>
        <v/>
      </c>
      <c r="AV307" s="55"/>
      <c r="AW307" s="34"/>
      <c r="AX307" s="36">
        <v>1</v>
      </c>
      <c r="AY307" s="34"/>
      <c r="AZ307" s="32" t="str">
        <f t="shared" si="147"/>
        <v/>
      </c>
      <c r="BA307" s="34"/>
      <c r="BB307" s="32" t="str">
        <f t="shared" si="148"/>
        <v/>
      </c>
      <c r="BC307" s="34"/>
      <c r="BD307" s="32" t="str">
        <f t="shared" si="149"/>
        <v/>
      </c>
      <c r="BE307" s="34"/>
      <c r="BF307" s="36" t="str">
        <f t="shared" si="150"/>
        <v/>
      </c>
      <c r="BG307" s="36" t="str">
        <f t="shared" si="151"/>
        <v/>
      </c>
      <c r="BH307" s="36" t="str">
        <f t="shared" si="152"/>
        <v/>
      </c>
      <c r="BI307" s="55"/>
      <c r="BJ307" s="34"/>
      <c r="BK307" s="36">
        <v>1</v>
      </c>
      <c r="BL307" s="34"/>
      <c r="BM307" s="32" t="str">
        <f t="shared" si="153"/>
        <v/>
      </c>
      <c r="BN307" s="34"/>
      <c r="BO307" s="32" t="str">
        <f t="shared" si="154"/>
        <v/>
      </c>
      <c r="BP307" s="34"/>
      <c r="BQ307" s="32" t="str">
        <f t="shared" si="155"/>
        <v/>
      </c>
      <c r="BR307" s="34"/>
      <c r="BS307" s="36" t="str">
        <f t="shared" si="156"/>
        <v/>
      </c>
      <c r="BT307" s="36" t="str">
        <f t="shared" si="157"/>
        <v/>
      </c>
      <c r="BU307" s="36" t="str">
        <f t="shared" si="158"/>
        <v/>
      </c>
      <c r="BV307" s="55"/>
      <c r="BW307" s="36" t="str">
        <f t="shared" si="159"/>
        <v/>
      </c>
      <c r="BX307" s="36" t="str">
        <f t="shared" si="159"/>
        <v/>
      </c>
      <c r="BY307" s="31"/>
      <c r="BZ307" s="38"/>
      <c r="CB307" s="120" t="e">
        <f t="shared" ca="1" si="130"/>
        <v>#VALUE!</v>
      </c>
      <c r="CC307" s="2" t="e">
        <f t="shared" ca="1" si="160"/>
        <v>#VALUE!</v>
      </c>
    </row>
    <row r="308" spans="1:81" s="10" customFormat="1" ht="25.15" customHeight="1" x14ac:dyDescent="0.2">
      <c r="A308" s="52" t="str">
        <f t="shared" si="161"/>
        <v/>
      </c>
      <c r="B308" s="157" t="e">
        <f t="shared" ca="1" si="131"/>
        <v>#VALUE!</v>
      </c>
      <c r="C308" s="157" t="e">
        <f t="shared" si="132"/>
        <v>#VALUE!</v>
      </c>
      <c r="D308" s="29"/>
      <c r="E308" s="155" t="str">
        <f ca="1">IFERROR(INDIRECT(ADDRESS(MATCH(D308,CatModules!C:C,0),2,1,1,"CatModules")),"")</f>
        <v/>
      </c>
      <c r="F308" s="96"/>
      <c r="G308" s="156" t="str">
        <f ca="1">IFERROR(INDIRECT(ADDRESS(MATCH(CONCATENATE(E308,"-",F308),CatInt!K:K,0),3,1,1,"CatInt")),"")</f>
        <v/>
      </c>
      <c r="H308" s="45" t="str">
        <f>IF(F308="","",VLOOKUP(F308,#REF!,2,FALSE))</f>
        <v/>
      </c>
      <c r="I308" s="29"/>
      <c r="J308" s="155" t="e">
        <f t="shared" si="133"/>
        <v>#VALUE!</v>
      </c>
      <c r="K308" s="155" t="e">
        <f t="shared" si="134"/>
        <v>#VALUE!</v>
      </c>
      <c r="L308" s="153"/>
      <c r="M308" s="53"/>
      <c r="N308" s="175">
        <v>0</v>
      </c>
      <c r="O308" s="147"/>
      <c r="P308" s="175">
        <v>0</v>
      </c>
      <c r="Q308" s="30"/>
      <c r="R308" s="149" t="str">
        <f>IFERROR(VLOOKUP(Q308,Setup!D$16:E$25,2,FALSE),"")</f>
        <v/>
      </c>
      <c r="S308" s="51" t="str">
        <f ca="1">IFERROR(IF(OR(I308="",VLOOKUP(I308,CatCostInp!$E$2:$K$88,7,FALSE)=0),"",VLOOKUP(I308,CatCostInp!$E$2:$K$88,7,FALSE)),"")</f>
        <v/>
      </c>
      <c r="T308" s="159" t="e">
        <f>VLOOKUP(U308,#REF!,2,FALSE)</f>
        <v>#REF!</v>
      </c>
      <c r="U308" s="30"/>
      <c r="V308" s="1" t="str">
        <f ca="1">IF(U308=Setup!$C$10,"Grant",IF('PSM Costs'!U308=Setup!$C$11,"Local",IF('PSM Costs'!U308=Setup!$C$12,"Other","")))</f>
        <v/>
      </c>
      <c r="W308" s="34"/>
      <c r="X308" s="36">
        <v>1</v>
      </c>
      <c r="Y308" s="34"/>
      <c r="Z308" s="36" t="str">
        <f t="shared" si="135"/>
        <v/>
      </c>
      <c r="AA308" s="35"/>
      <c r="AB308" s="32" t="str">
        <f t="shared" si="136"/>
        <v/>
      </c>
      <c r="AC308" s="34"/>
      <c r="AD308" s="32" t="str">
        <f t="shared" si="137"/>
        <v/>
      </c>
      <c r="AE308" s="34"/>
      <c r="AF308" s="36" t="str">
        <f t="shared" si="138"/>
        <v/>
      </c>
      <c r="AG308" s="36" t="str">
        <f t="shared" si="139"/>
        <v/>
      </c>
      <c r="AH308" s="36" t="str">
        <f t="shared" si="140"/>
        <v/>
      </c>
      <c r="AI308" s="55"/>
      <c r="AJ308" s="37"/>
      <c r="AK308" s="36">
        <v>1</v>
      </c>
      <c r="AL308" s="34"/>
      <c r="AM308" s="32" t="str">
        <f t="shared" si="141"/>
        <v/>
      </c>
      <c r="AN308" s="34"/>
      <c r="AO308" s="32" t="str">
        <f t="shared" si="142"/>
        <v/>
      </c>
      <c r="AP308" s="35"/>
      <c r="AQ308" s="32" t="str">
        <f t="shared" si="143"/>
        <v/>
      </c>
      <c r="AR308" s="34"/>
      <c r="AS308" s="36" t="str">
        <f t="shared" si="144"/>
        <v/>
      </c>
      <c r="AT308" s="36" t="str">
        <f t="shared" si="145"/>
        <v/>
      </c>
      <c r="AU308" s="36" t="str">
        <f t="shared" si="146"/>
        <v/>
      </c>
      <c r="AV308" s="55"/>
      <c r="AW308" s="34"/>
      <c r="AX308" s="36">
        <v>1</v>
      </c>
      <c r="AY308" s="34"/>
      <c r="AZ308" s="32" t="str">
        <f t="shared" si="147"/>
        <v/>
      </c>
      <c r="BA308" s="34"/>
      <c r="BB308" s="32" t="str">
        <f t="shared" si="148"/>
        <v/>
      </c>
      <c r="BC308" s="34"/>
      <c r="BD308" s="32" t="str">
        <f t="shared" si="149"/>
        <v/>
      </c>
      <c r="BE308" s="34"/>
      <c r="BF308" s="36" t="str">
        <f t="shared" si="150"/>
        <v/>
      </c>
      <c r="BG308" s="36" t="str">
        <f t="shared" si="151"/>
        <v/>
      </c>
      <c r="BH308" s="36" t="str">
        <f t="shared" si="152"/>
        <v/>
      </c>
      <c r="BI308" s="55"/>
      <c r="BJ308" s="34"/>
      <c r="BK308" s="36">
        <v>1</v>
      </c>
      <c r="BL308" s="34"/>
      <c r="BM308" s="32" t="str">
        <f t="shared" si="153"/>
        <v/>
      </c>
      <c r="BN308" s="34"/>
      <c r="BO308" s="32" t="str">
        <f t="shared" si="154"/>
        <v/>
      </c>
      <c r="BP308" s="34"/>
      <c r="BQ308" s="32" t="str">
        <f t="shared" si="155"/>
        <v/>
      </c>
      <c r="BR308" s="34"/>
      <c r="BS308" s="36" t="str">
        <f t="shared" si="156"/>
        <v/>
      </c>
      <c r="BT308" s="36" t="str">
        <f t="shared" si="157"/>
        <v/>
      </c>
      <c r="BU308" s="36" t="str">
        <f t="shared" si="158"/>
        <v/>
      </c>
      <c r="BV308" s="55"/>
      <c r="BW308" s="36" t="str">
        <f t="shared" si="159"/>
        <v/>
      </c>
      <c r="BX308" s="36" t="str">
        <f t="shared" si="159"/>
        <v/>
      </c>
      <c r="BY308" s="31"/>
      <c r="BZ308" s="38"/>
      <c r="CB308" s="120" t="e">
        <f t="shared" ca="1" si="130"/>
        <v>#VALUE!</v>
      </c>
      <c r="CC308" s="2" t="e">
        <f t="shared" ca="1" si="160"/>
        <v>#VALUE!</v>
      </c>
    </row>
    <row r="309" spans="1:81" s="10" customFormat="1" ht="25.15" customHeight="1" x14ac:dyDescent="0.2">
      <c r="A309" s="52" t="str">
        <f t="shared" si="161"/>
        <v/>
      </c>
      <c r="B309" s="157" t="e">
        <f t="shared" ca="1" si="131"/>
        <v>#VALUE!</v>
      </c>
      <c r="C309" s="157" t="e">
        <f t="shared" si="132"/>
        <v>#VALUE!</v>
      </c>
      <c r="D309" s="29"/>
      <c r="E309" s="155" t="str">
        <f ca="1">IFERROR(INDIRECT(ADDRESS(MATCH(D309,CatModules!C:C,0),2,1,1,"CatModules")),"")</f>
        <v/>
      </c>
      <c r="F309" s="96"/>
      <c r="G309" s="156" t="str">
        <f ca="1">IFERROR(INDIRECT(ADDRESS(MATCH(CONCATENATE(E309,"-",F309),CatInt!K:K,0),3,1,1,"CatInt")),"")</f>
        <v/>
      </c>
      <c r="H309" s="45" t="str">
        <f>IF(F309="","",VLOOKUP(F309,#REF!,2,FALSE))</f>
        <v/>
      </c>
      <c r="I309" s="29"/>
      <c r="J309" s="155" t="e">
        <f t="shared" si="133"/>
        <v>#VALUE!</v>
      </c>
      <c r="K309" s="155" t="e">
        <f t="shared" si="134"/>
        <v>#VALUE!</v>
      </c>
      <c r="L309" s="153"/>
      <c r="M309" s="53"/>
      <c r="N309" s="175">
        <v>0</v>
      </c>
      <c r="O309" s="147"/>
      <c r="P309" s="175">
        <v>0</v>
      </c>
      <c r="Q309" s="30"/>
      <c r="R309" s="149" t="str">
        <f>IFERROR(VLOOKUP(Q309,Setup!D$16:E$25,2,FALSE),"")</f>
        <v/>
      </c>
      <c r="S309" s="51" t="str">
        <f ca="1">IFERROR(IF(OR(I309="",VLOOKUP(I309,CatCostInp!$E$2:$K$88,7,FALSE)=0),"",VLOOKUP(I309,CatCostInp!$E$2:$K$88,7,FALSE)),"")</f>
        <v/>
      </c>
      <c r="T309" s="159" t="e">
        <f>VLOOKUP(U309,#REF!,2,FALSE)</f>
        <v>#REF!</v>
      </c>
      <c r="U309" s="30"/>
      <c r="V309" s="1" t="str">
        <f ca="1">IF(U309=Setup!$C$10,"Grant",IF('PSM Costs'!U309=Setup!$C$11,"Local",IF('PSM Costs'!U309=Setup!$C$12,"Other","")))</f>
        <v/>
      </c>
      <c r="W309" s="34"/>
      <c r="X309" s="36">
        <v>1</v>
      </c>
      <c r="Y309" s="34"/>
      <c r="Z309" s="36" t="str">
        <f t="shared" si="135"/>
        <v/>
      </c>
      <c r="AA309" s="35"/>
      <c r="AB309" s="32" t="str">
        <f t="shared" si="136"/>
        <v/>
      </c>
      <c r="AC309" s="34"/>
      <c r="AD309" s="32" t="str">
        <f t="shared" si="137"/>
        <v/>
      </c>
      <c r="AE309" s="34"/>
      <c r="AF309" s="36" t="str">
        <f t="shared" si="138"/>
        <v/>
      </c>
      <c r="AG309" s="36" t="str">
        <f t="shared" si="139"/>
        <v/>
      </c>
      <c r="AH309" s="36" t="str">
        <f t="shared" si="140"/>
        <v/>
      </c>
      <c r="AI309" s="55"/>
      <c r="AJ309" s="37"/>
      <c r="AK309" s="36">
        <v>1</v>
      </c>
      <c r="AL309" s="34"/>
      <c r="AM309" s="32" t="str">
        <f t="shared" si="141"/>
        <v/>
      </c>
      <c r="AN309" s="34"/>
      <c r="AO309" s="32" t="str">
        <f t="shared" si="142"/>
        <v/>
      </c>
      <c r="AP309" s="35"/>
      <c r="AQ309" s="32" t="str">
        <f t="shared" si="143"/>
        <v/>
      </c>
      <c r="AR309" s="34"/>
      <c r="AS309" s="36" t="str">
        <f t="shared" si="144"/>
        <v/>
      </c>
      <c r="AT309" s="36" t="str">
        <f t="shared" si="145"/>
        <v/>
      </c>
      <c r="AU309" s="36" t="str">
        <f t="shared" si="146"/>
        <v/>
      </c>
      <c r="AV309" s="55"/>
      <c r="AW309" s="34"/>
      <c r="AX309" s="36">
        <v>1</v>
      </c>
      <c r="AY309" s="34"/>
      <c r="AZ309" s="32" t="str">
        <f t="shared" si="147"/>
        <v/>
      </c>
      <c r="BA309" s="34"/>
      <c r="BB309" s="32" t="str">
        <f t="shared" si="148"/>
        <v/>
      </c>
      <c r="BC309" s="34"/>
      <c r="BD309" s="32" t="str">
        <f t="shared" si="149"/>
        <v/>
      </c>
      <c r="BE309" s="34"/>
      <c r="BF309" s="36" t="str">
        <f t="shared" si="150"/>
        <v/>
      </c>
      <c r="BG309" s="36" t="str">
        <f t="shared" si="151"/>
        <v/>
      </c>
      <c r="BH309" s="36" t="str">
        <f t="shared" si="152"/>
        <v/>
      </c>
      <c r="BI309" s="55"/>
      <c r="BJ309" s="34"/>
      <c r="BK309" s="36">
        <v>1</v>
      </c>
      <c r="BL309" s="34"/>
      <c r="BM309" s="32" t="str">
        <f t="shared" si="153"/>
        <v/>
      </c>
      <c r="BN309" s="34"/>
      <c r="BO309" s="32" t="str">
        <f t="shared" si="154"/>
        <v/>
      </c>
      <c r="BP309" s="34"/>
      <c r="BQ309" s="32" t="str">
        <f t="shared" si="155"/>
        <v/>
      </c>
      <c r="BR309" s="34"/>
      <c r="BS309" s="36" t="str">
        <f t="shared" si="156"/>
        <v/>
      </c>
      <c r="BT309" s="36" t="str">
        <f t="shared" si="157"/>
        <v/>
      </c>
      <c r="BU309" s="36" t="str">
        <f t="shared" si="158"/>
        <v/>
      </c>
      <c r="BV309" s="55"/>
      <c r="BW309" s="36" t="str">
        <f t="shared" si="159"/>
        <v/>
      </c>
      <c r="BX309" s="36" t="str">
        <f t="shared" si="159"/>
        <v/>
      </c>
      <c r="BY309" s="31"/>
      <c r="BZ309" s="38"/>
      <c r="CB309" s="120" t="e">
        <f t="shared" ca="1" si="130"/>
        <v>#VALUE!</v>
      </c>
      <c r="CC309" s="2" t="e">
        <f t="shared" ca="1" si="160"/>
        <v>#VALUE!</v>
      </c>
    </row>
    <row r="310" spans="1:81" s="10" customFormat="1" ht="25.15" customHeight="1" x14ac:dyDescent="0.2">
      <c r="A310" s="52" t="str">
        <f t="shared" si="161"/>
        <v/>
      </c>
      <c r="B310" s="157" t="e">
        <f t="shared" ca="1" si="131"/>
        <v>#VALUE!</v>
      </c>
      <c r="C310" s="157" t="e">
        <f t="shared" si="132"/>
        <v>#VALUE!</v>
      </c>
      <c r="D310" s="29"/>
      <c r="E310" s="155" t="str">
        <f ca="1">IFERROR(INDIRECT(ADDRESS(MATCH(D310,CatModules!C:C,0),2,1,1,"CatModules")),"")</f>
        <v/>
      </c>
      <c r="F310" s="96"/>
      <c r="G310" s="156" t="str">
        <f ca="1">IFERROR(INDIRECT(ADDRESS(MATCH(CONCATENATE(E310,"-",F310),CatInt!K:K,0),3,1,1,"CatInt")),"")</f>
        <v/>
      </c>
      <c r="H310" s="45" t="str">
        <f>IF(F310="","",VLOOKUP(F310,#REF!,2,FALSE))</f>
        <v/>
      </c>
      <c r="I310" s="29"/>
      <c r="J310" s="155" t="e">
        <f t="shared" si="133"/>
        <v>#VALUE!</v>
      </c>
      <c r="K310" s="155" t="e">
        <f t="shared" si="134"/>
        <v>#VALUE!</v>
      </c>
      <c r="L310" s="153"/>
      <c r="M310" s="53"/>
      <c r="N310" s="175">
        <v>0</v>
      </c>
      <c r="O310" s="147"/>
      <c r="P310" s="175">
        <v>0</v>
      </c>
      <c r="Q310" s="30"/>
      <c r="R310" s="149" t="str">
        <f>IFERROR(VLOOKUP(Q310,Setup!D$16:E$25,2,FALSE),"")</f>
        <v/>
      </c>
      <c r="S310" s="51" t="str">
        <f ca="1">IFERROR(IF(OR(I310="",VLOOKUP(I310,CatCostInp!$E$2:$K$88,7,FALSE)=0),"",VLOOKUP(I310,CatCostInp!$E$2:$K$88,7,FALSE)),"")</f>
        <v/>
      </c>
      <c r="T310" s="159" t="e">
        <f>VLOOKUP(U310,#REF!,2,FALSE)</f>
        <v>#REF!</v>
      </c>
      <c r="U310" s="30"/>
      <c r="V310" s="1" t="str">
        <f ca="1">IF(U310=Setup!$C$10,"Grant",IF('PSM Costs'!U310=Setup!$C$11,"Local",IF('PSM Costs'!U310=Setup!$C$12,"Other","")))</f>
        <v/>
      </c>
      <c r="W310" s="34"/>
      <c r="X310" s="36">
        <v>1</v>
      </c>
      <c r="Y310" s="34"/>
      <c r="Z310" s="36" t="str">
        <f t="shared" si="135"/>
        <v/>
      </c>
      <c r="AA310" s="35"/>
      <c r="AB310" s="32" t="str">
        <f t="shared" si="136"/>
        <v/>
      </c>
      <c r="AC310" s="34"/>
      <c r="AD310" s="32" t="str">
        <f t="shared" si="137"/>
        <v/>
      </c>
      <c r="AE310" s="34"/>
      <c r="AF310" s="36" t="str">
        <f t="shared" si="138"/>
        <v/>
      </c>
      <c r="AG310" s="36" t="str">
        <f t="shared" si="139"/>
        <v/>
      </c>
      <c r="AH310" s="36" t="str">
        <f t="shared" si="140"/>
        <v/>
      </c>
      <c r="AI310" s="55"/>
      <c r="AJ310" s="37"/>
      <c r="AK310" s="36">
        <v>1</v>
      </c>
      <c r="AL310" s="34"/>
      <c r="AM310" s="32" t="str">
        <f t="shared" si="141"/>
        <v/>
      </c>
      <c r="AN310" s="34"/>
      <c r="AO310" s="32" t="str">
        <f t="shared" si="142"/>
        <v/>
      </c>
      <c r="AP310" s="35"/>
      <c r="AQ310" s="32" t="str">
        <f t="shared" si="143"/>
        <v/>
      </c>
      <c r="AR310" s="34"/>
      <c r="AS310" s="36" t="str">
        <f t="shared" si="144"/>
        <v/>
      </c>
      <c r="AT310" s="36" t="str">
        <f t="shared" si="145"/>
        <v/>
      </c>
      <c r="AU310" s="36" t="str">
        <f t="shared" si="146"/>
        <v/>
      </c>
      <c r="AV310" s="55"/>
      <c r="AW310" s="34"/>
      <c r="AX310" s="36">
        <v>1</v>
      </c>
      <c r="AY310" s="34"/>
      <c r="AZ310" s="32" t="str">
        <f t="shared" si="147"/>
        <v/>
      </c>
      <c r="BA310" s="34"/>
      <c r="BB310" s="32" t="str">
        <f t="shared" si="148"/>
        <v/>
      </c>
      <c r="BC310" s="34"/>
      <c r="BD310" s="32" t="str">
        <f t="shared" si="149"/>
        <v/>
      </c>
      <c r="BE310" s="34"/>
      <c r="BF310" s="36" t="str">
        <f t="shared" si="150"/>
        <v/>
      </c>
      <c r="BG310" s="36" t="str">
        <f t="shared" si="151"/>
        <v/>
      </c>
      <c r="BH310" s="36" t="str">
        <f t="shared" si="152"/>
        <v/>
      </c>
      <c r="BI310" s="55"/>
      <c r="BJ310" s="34"/>
      <c r="BK310" s="36">
        <v>1</v>
      </c>
      <c r="BL310" s="34"/>
      <c r="BM310" s="32" t="str">
        <f t="shared" si="153"/>
        <v/>
      </c>
      <c r="BN310" s="34"/>
      <c r="BO310" s="32" t="str">
        <f t="shared" si="154"/>
        <v/>
      </c>
      <c r="BP310" s="34"/>
      <c r="BQ310" s="32" t="str">
        <f t="shared" si="155"/>
        <v/>
      </c>
      <c r="BR310" s="34"/>
      <c r="BS310" s="36" t="str">
        <f t="shared" si="156"/>
        <v/>
      </c>
      <c r="BT310" s="36" t="str">
        <f t="shared" si="157"/>
        <v/>
      </c>
      <c r="BU310" s="36" t="str">
        <f t="shared" si="158"/>
        <v/>
      </c>
      <c r="BV310" s="55"/>
      <c r="BW310" s="36" t="str">
        <f t="shared" si="159"/>
        <v/>
      </c>
      <c r="BX310" s="36" t="str">
        <f t="shared" si="159"/>
        <v/>
      </c>
      <c r="BY310" s="31"/>
      <c r="BZ310" s="38"/>
      <c r="CB310" s="120" t="e">
        <f t="shared" ca="1" si="130"/>
        <v>#VALUE!</v>
      </c>
      <c r="CC310" s="2" t="e">
        <f t="shared" ca="1" si="160"/>
        <v>#VALUE!</v>
      </c>
    </row>
    <row r="311" spans="1:81" s="10" customFormat="1" ht="25.15" customHeight="1" x14ac:dyDescent="0.2">
      <c r="A311" s="52" t="str">
        <f t="shared" si="161"/>
        <v/>
      </c>
      <c r="B311" s="157" t="e">
        <f t="shared" ca="1" si="131"/>
        <v>#VALUE!</v>
      </c>
      <c r="C311" s="157" t="e">
        <f t="shared" si="132"/>
        <v>#VALUE!</v>
      </c>
      <c r="D311" s="29"/>
      <c r="E311" s="155" t="str">
        <f ca="1">IFERROR(INDIRECT(ADDRESS(MATCH(D311,CatModules!C:C,0),2,1,1,"CatModules")),"")</f>
        <v/>
      </c>
      <c r="F311" s="96"/>
      <c r="G311" s="156" t="str">
        <f ca="1">IFERROR(INDIRECT(ADDRESS(MATCH(CONCATENATE(E311,"-",F311),CatInt!K:K,0),3,1,1,"CatInt")),"")</f>
        <v/>
      </c>
      <c r="H311" s="45" t="str">
        <f>IF(F311="","",VLOOKUP(F311,#REF!,2,FALSE))</f>
        <v/>
      </c>
      <c r="I311" s="29"/>
      <c r="J311" s="155" t="e">
        <f t="shared" si="133"/>
        <v>#VALUE!</v>
      </c>
      <c r="K311" s="155" t="e">
        <f t="shared" si="134"/>
        <v>#VALUE!</v>
      </c>
      <c r="L311" s="153"/>
      <c r="M311" s="53"/>
      <c r="N311" s="175">
        <v>0</v>
      </c>
      <c r="O311" s="147"/>
      <c r="P311" s="175">
        <v>0</v>
      </c>
      <c r="Q311" s="30"/>
      <c r="R311" s="149" t="str">
        <f>IFERROR(VLOOKUP(Q311,Setup!D$16:E$25,2,FALSE),"")</f>
        <v/>
      </c>
      <c r="S311" s="51" t="str">
        <f ca="1">IFERROR(IF(OR(I311="",VLOOKUP(I311,CatCostInp!$E$2:$K$88,7,FALSE)=0),"",VLOOKUP(I311,CatCostInp!$E$2:$K$88,7,FALSE)),"")</f>
        <v/>
      </c>
      <c r="T311" s="159" t="e">
        <f>VLOOKUP(U311,#REF!,2,FALSE)</f>
        <v>#REF!</v>
      </c>
      <c r="U311" s="30"/>
      <c r="V311" s="1" t="str">
        <f ca="1">IF(U311=Setup!$C$10,"Grant",IF('PSM Costs'!U311=Setup!$C$11,"Local",IF('PSM Costs'!U311=Setup!$C$12,"Other","")))</f>
        <v/>
      </c>
      <c r="W311" s="34"/>
      <c r="X311" s="36">
        <v>1</v>
      </c>
      <c r="Y311" s="34"/>
      <c r="Z311" s="36" t="str">
        <f t="shared" si="135"/>
        <v/>
      </c>
      <c r="AA311" s="35"/>
      <c r="AB311" s="32" t="str">
        <f t="shared" si="136"/>
        <v/>
      </c>
      <c r="AC311" s="34"/>
      <c r="AD311" s="32" t="str">
        <f t="shared" si="137"/>
        <v/>
      </c>
      <c r="AE311" s="34"/>
      <c r="AF311" s="36" t="str">
        <f t="shared" si="138"/>
        <v/>
      </c>
      <c r="AG311" s="36" t="str">
        <f t="shared" si="139"/>
        <v/>
      </c>
      <c r="AH311" s="36" t="str">
        <f t="shared" si="140"/>
        <v/>
      </c>
      <c r="AI311" s="55"/>
      <c r="AJ311" s="37"/>
      <c r="AK311" s="36">
        <v>1</v>
      </c>
      <c r="AL311" s="34"/>
      <c r="AM311" s="32" t="str">
        <f t="shared" si="141"/>
        <v/>
      </c>
      <c r="AN311" s="34"/>
      <c r="AO311" s="32" t="str">
        <f t="shared" si="142"/>
        <v/>
      </c>
      <c r="AP311" s="35"/>
      <c r="AQ311" s="32" t="str">
        <f t="shared" si="143"/>
        <v/>
      </c>
      <c r="AR311" s="34"/>
      <c r="AS311" s="36" t="str">
        <f t="shared" si="144"/>
        <v/>
      </c>
      <c r="AT311" s="36" t="str">
        <f t="shared" si="145"/>
        <v/>
      </c>
      <c r="AU311" s="36" t="str">
        <f t="shared" si="146"/>
        <v/>
      </c>
      <c r="AV311" s="55"/>
      <c r="AW311" s="34"/>
      <c r="AX311" s="36">
        <v>1</v>
      </c>
      <c r="AY311" s="34"/>
      <c r="AZ311" s="32" t="str">
        <f t="shared" si="147"/>
        <v/>
      </c>
      <c r="BA311" s="34"/>
      <c r="BB311" s="32" t="str">
        <f t="shared" si="148"/>
        <v/>
      </c>
      <c r="BC311" s="34"/>
      <c r="BD311" s="32" t="str">
        <f t="shared" si="149"/>
        <v/>
      </c>
      <c r="BE311" s="34"/>
      <c r="BF311" s="36" t="str">
        <f t="shared" si="150"/>
        <v/>
      </c>
      <c r="BG311" s="36" t="str">
        <f t="shared" si="151"/>
        <v/>
      </c>
      <c r="BH311" s="36" t="str">
        <f t="shared" si="152"/>
        <v/>
      </c>
      <c r="BI311" s="55"/>
      <c r="BJ311" s="34"/>
      <c r="BK311" s="36">
        <v>1</v>
      </c>
      <c r="BL311" s="34"/>
      <c r="BM311" s="32" t="str">
        <f t="shared" si="153"/>
        <v/>
      </c>
      <c r="BN311" s="34"/>
      <c r="BO311" s="32" t="str">
        <f t="shared" si="154"/>
        <v/>
      </c>
      <c r="BP311" s="34"/>
      <c r="BQ311" s="32" t="str">
        <f t="shared" si="155"/>
        <v/>
      </c>
      <c r="BR311" s="34"/>
      <c r="BS311" s="36" t="str">
        <f t="shared" si="156"/>
        <v/>
      </c>
      <c r="BT311" s="36" t="str">
        <f t="shared" si="157"/>
        <v/>
      </c>
      <c r="BU311" s="36" t="str">
        <f t="shared" si="158"/>
        <v/>
      </c>
      <c r="BV311" s="55"/>
      <c r="BW311" s="36" t="str">
        <f t="shared" si="159"/>
        <v/>
      </c>
      <c r="BX311" s="36" t="str">
        <f t="shared" si="159"/>
        <v/>
      </c>
      <c r="BY311" s="31"/>
      <c r="BZ311" s="38"/>
      <c r="CB311" s="120" t="e">
        <f t="shared" ca="1" si="130"/>
        <v>#VALUE!</v>
      </c>
      <c r="CC311" s="2" t="e">
        <f t="shared" ca="1" si="160"/>
        <v>#VALUE!</v>
      </c>
    </row>
    <row r="312" spans="1:81" s="10" customFormat="1" ht="25.15" customHeight="1" x14ac:dyDescent="0.2">
      <c r="A312" s="52" t="str">
        <f t="shared" si="161"/>
        <v/>
      </c>
      <c r="B312" s="157" t="e">
        <f t="shared" ca="1" si="131"/>
        <v>#VALUE!</v>
      </c>
      <c r="C312" s="157" t="e">
        <f t="shared" si="132"/>
        <v>#VALUE!</v>
      </c>
      <c r="D312" s="29"/>
      <c r="E312" s="155" t="str">
        <f ca="1">IFERROR(INDIRECT(ADDRESS(MATCH(D312,CatModules!C:C,0),2,1,1,"CatModules")),"")</f>
        <v/>
      </c>
      <c r="F312" s="96"/>
      <c r="G312" s="156" t="str">
        <f ca="1">IFERROR(INDIRECT(ADDRESS(MATCH(CONCATENATE(E312,"-",F312),CatInt!K:K,0),3,1,1,"CatInt")),"")</f>
        <v/>
      </c>
      <c r="H312" s="45" t="str">
        <f>IF(F312="","",VLOOKUP(F312,#REF!,2,FALSE))</f>
        <v/>
      </c>
      <c r="I312" s="29"/>
      <c r="J312" s="155" t="e">
        <f t="shared" si="133"/>
        <v>#VALUE!</v>
      </c>
      <c r="K312" s="155" t="e">
        <f t="shared" si="134"/>
        <v>#VALUE!</v>
      </c>
      <c r="L312" s="153"/>
      <c r="M312" s="53"/>
      <c r="N312" s="175">
        <v>0</v>
      </c>
      <c r="O312" s="147"/>
      <c r="P312" s="175">
        <v>0</v>
      </c>
      <c r="Q312" s="30"/>
      <c r="R312" s="149" t="str">
        <f>IFERROR(VLOOKUP(Q312,Setup!D$16:E$25,2,FALSE),"")</f>
        <v/>
      </c>
      <c r="S312" s="51" t="str">
        <f ca="1">IFERROR(IF(OR(I312="",VLOOKUP(I312,CatCostInp!$E$2:$K$88,7,FALSE)=0),"",VLOOKUP(I312,CatCostInp!$E$2:$K$88,7,FALSE)),"")</f>
        <v/>
      </c>
      <c r="T312" s="159" t="e">
        <f>VLOOKUP(U312,#REF!,2,FALSE)</f>
        <v>#REF!</v>
      </c>
      <c r="U312" s="30"/>
      <c r="V312" s="1" t="str">
        <f ca="1">IF(U312=Setup!$C$10,"Grant",IF('PSM Costs'!U312=Setup!$C$11,"Local",IF('PSM Costs'!U312=Setup!$C$12,"Other","")))</f>
        <v/>
      </c>
      <c r="W312" s="34"/>
      <c r="X312" s="36">
        <v>1</v>
      </c>
      <c r="Y312" s="34"/>
      <c r="Z312" s="36" t="str">
        <f t="shared" si="135"/>
        <v/>
      </c>
      <c r="AA312" s="35"/>
      <c r="AB312" s="32" t="str">
        <f t="shared" si="136"/>
        <v/>
      </c>
      <c r="AC312" s="34"/>
      <c r="AD312" s="32" t="str">
        <f t="shared" si="137"/>
        <v/>
      </c>
      <c r="AE312" s="34"/>
      <c r="AF312" s="36" t="str">
        <f t="shared" si="138"/>
        <v/>
      </c>
      <c r="AG312" s="36" t="str">
        <f t="shared" si="139"/>
        <v/>
      </c>
      <c r="AH312" s="36" t="str">
        <f t="shared" si="140"/>
        <v/>
      </c>
      <c r="AI312" s="55"/>
      <c r="AJ312" s="37"/>
      <c r="AK312" s="36">
        <v>1</v>
      </c>
      <c r="AL312" s="34"/>
      <c r="AM312" s="32" t="str">
        <f t="shared" si="141"/>
        <v/>
      </c>
      <c r="AN312" s="34"/>
      <c r="AO312" s="32" t="str">
        <f t="shared" si="142"/>
        <v/>
      </c>
      <c r="AP312" s="35"/>
      <c r="AQ312" s="32" t="str">
        <f t="shared" si="143"/>
        <v/>
      </c>
      <c r="AR312" s="34"/>
      <c r="AS312" s="36" t="str">
        <f t="shared" si="144"/>
        <v/>
      </c>
      <c r="AT312" s="36" t="str">
        <f t="shared" si="145"/>
        <v/>
      </c>
      <c r="AU312" s="36" t="str">
        <f t="shared" si="146"/>
        <v/>
      </c>
      <c r="AV312" s="55"/>
      <c r="AW312" s="34"/>
      <c r="AX312" s="36">
        <v>1</v>
      </c>
      <c r="AY312" s="34"/>
      <c r="AZ312" s="32" t="str">
        <f t="shared" si="147"/>
        <v/>
      </c>
      <c r="BA312" s="34"/>
      <c r="BB312" s="32" t="str">
        <f t="shared" si="148"/>
        <v/>
      </c>
      <c r="BC312" s="34"/>
      <c r="BD312" s="32" t="str">
        <f t="shared" si="149"/>
        <v/>
      </c>
      <c r="BE312" s="34"/>
      <c r="BF312" s="36" t="str">
        <f t="shared" si="150"/>
        <v/>
      </c>
      <c r="BG312" s="36" t="str">
        <f t="shared" si="151"/>
        <v/>
      </c>
      <c r="BH312" s="36" t="str">
        <f t="shared" si="152"/>
        <v/>
      </c>
      <c r="BI312" s="55"/>
      <c r="BJ312" s="34"/>
      <c r="BK312" s="36">
        <v>1</v>
      </c>
      <c r="BL312" s="34"/>
      <c r="BM312" s="32" t="str">
        <f t="shared" si="153"/>
        <v/>
      </c>
      <c r="BN312" s="34"/>
      <c r="BO312" s="32" t="str">
        <f t="shared" si="154"/>
        <v/>
      </c>
      <c r="BP312" s="34"/>
      <c r="BQ312" s="32" t="str">
        <f t="shared" si="155"/>
        <v/>
      </c>
      <c r="BR312" s="34"/>
      <c r="BS312" s="36" t="str">
        <f t="shared" si="156"/>
        <v/>
      </c>
      <c r="BT312" s="36" t="str">
        <f t="shared" si="157"/>
        <v/>
      </c>
      <c r="BU312" s="36" t="str">
        <f t="shared" si="158"/>
        <v/>
      </c>
      <c r="BV312" s="55"/>
      <c r="BW312" s="36" t="str">
        <f t="shared" si="159"/>
        <v/>
      </c>
      <c r="BX312" s="36" t="str">
        <f t="shared" si="159"/>
        <v/>
      </c>
      <c r="BY312" s="31"/>
      <c r="BZ312" s="38"/>
      <c r="CB312" s="120" t="e">
        <f t="shared" ca="1" si="130"/>
        <v>#VALUE!</v>
      </c>
      <c r="CC312" s="2" t="e">
        <f t="shared" ca="1" si="160"/>
        <v>#VALUE!</v>
      </c>
    </row>
    <row r="313" spans="1:81" s="10" customFormat="1" ht="25.15" customHeight="1" x14ac:dyDescent="0.2">
      <c r="A313" s="52" t="str">
        <f t="shared" si="161"/>
        <v/>
      </c>
      <c r="B313" s="157" t="e">
        <f t="shared" ca="1" si="131"/>
        <v>#VALUE!</v>
      </c>
      <c r="C313" s="157" t="e">
        <f t="shared" si="132"/>
        <v>#VALUE!</v>
      </c>
      <c r="D313" s="29"/>
      <c r="E313" s="155" t="str">
        <f ca="1">IFERROR(INDIRECT(ADDRESS(MATCH(D313,CatModules!C:C,0),2,1,1,"CatModules")),"")</f>
        <v/>
      </c>
      <c r="F313" s="96"/>
      <c r="G313" s="156" t="str">
        <f ca="1">IFERROR(INDIRECT(ADDRESS(MATCH(CONCATENATE(E313,"-",F313),CatInt!K:K,0),3,1,1,"CatInt")),"")</f>
        <v/>
      </c>
      <c r="H313" s="45" t="str">
        <f>IF(F313="","",VLOOKUP(F313,#REF!,2,FALSE))</f>
        <v/>
      </c>
      <c r="I313" s="29"/>
      <c r="J313" s="155" t="e">
        <f t="shared" si="133"/>
        <v>#VALUE!</v>
      </c>
      <c r="K313" s="155" t="e">
        <f t="shared" si="134"/>
        <v>#VALUE!</v>
      </c>
      <c r="L313" s="153"/>
      <c r="M313" s="53"/>
      <c r="N313" s="175">
        <v>0</v>
      </c>
      <c r="O313" s="147"/>
      <c r="P313" s="175">
        <v>0</v>
      </c>
      <c r="Q313" s="30"/>
      <c r="R313" s="149" t="str">
        <f>IFERROR(VLOOKUP(Q313,Setup!D$16:E$25,2,FALSE),"")</f>
        <v/>
      </c>
      <c r="S313" s="51" t="str">
        <f ca="1">IFERROR(IF(OR(I313="",VLOOKUP(I313,CatCostInp!$E$2:$K$88,7,FALSE)=0),"",VLOOKUP(I313,CatCostInp!$E$2:$K$88,7,FALSE)),"")</f>
        <v/>
      </c>
      <c r="T313" s="159" t="e">
        <f>VLOOKUP(U313,#REF!,2,FALSE)</f>
        <v>#REF!</v>
      </c>
      <c r="U313" s="30"/>
      <c r="V313" s="1" t="str">
        <f ca="1">IF(U313=Setup!$C$10,"Grant",IF('PSM Costs'!U313=Setup!$C$11,"Local",IF('PSM Costs'!U313=Setup!$C$12,"Other","")))</f>
        <v/>
      </c>
      <c r="W313" s="34"/>
      <c r="X313" s="36">
        <v>1</v>
      </c>
      <c r="Y313" s="34"/>
      <c r="Z313" s="36" t="str">
        <f t="shared" si="135"/>
        <v/>
      </c>
      <c r="AA313" s="35"/>
      <c r="AB313" s="32" t="str">
        <f t="shared" si="136"/>
        <v/>
      </c>
      <c r="AC313" s="34"/>
      <c r="AD313" s="32" t="str">
        <f t="shared" si="137"/>
        <v/>
      </c>
      <c r="AE313" s="34"/>
      <c r="AF313" s="36" t="str">
        <f t="shared" si="138"/>
        <v/>
      </c>
      <c r="AG313" s="36" t="str">
        <f t="shared" si="139"/>
        <v/>
      </c>
      <c r="AH313" s="36" t="str">
        <f t="shared" si="140"/>
        <v/>
      </c>
      <c r="AI313" s="55"/>
      <c r="AJ313" s="37"/>
      <c r="AK313" s="36">
        <v>1</v>
      </c>
      <c r="AL313" s="34"/>
      <c r="AM313" s="32" t="str">
        <f t="shared" si="141"/>
        <v/>
      </c>
      <c r="AN313" s="34"/>
      <c r="AO313" s="32" t="str">
        <f t="shared" si="142"/>
        <v/>
      </c>
      <c r="AP313" s="35"/>
      <c r="AQ313" s="32" t="str">
        <f t="shared" si="143"/>
        <v/>
      </c>
      <c r="AR313" s="34"/>
      <c r="AS313" s="36" t="str">
        <f t="shared" si="144"/>
        <v/>
      </c>
      <c r="AT313" s="36" t="str">
        <f t="shared" si="145"/>
        <v/>
      </c>
      <c r="AU313" s="36" t="str">
        <f t="shared" si="146"/>
        <v/>
      </c>
      <c r="AV313" s="55"/>
      <c r="AW313" s="34"/>
      <c r="AX313" s="36">
        <v>1</v>
      </c>
      <c r="AY313" s="34"/>
      <c r="AZ313" s="32" t="str">
        <f t="shared" si="147"/>
        <v/>
      </c>
      <c r="BA313" s="34"/>
      <c r="BB313" s="32" t="str">
        <f t="shared" si="148"/>
        <v/>
      </c>
      <c r="BC313" s="34"/>
      <c r="BD313" s="32" t="str">
        <f t="shared" si="149"/>
        <v/>
      </c>
      <c r="BE313" s="34"/>
      <c r="BF313" s="36" t="str">
        <f t="shared" si="150"/>
        <v/>
      </c>
      <c r="BG313" s="36" t="str">
        <f t="shared" si="151"/>
        <v/>
      </c>
      <c r="BH313" s="36" t="str">
        <f t="shared" si="152"/>
        <v/>
      </c>
      <c r="BI313" s="55"/>
      <c r="BJ313" s="34"/>
      <c r="BK313" s="36">
        <v>1</v>
      </c>
      <c r="BL313" s="34"/>
      <c r="BM313" s="32" t="str">
        <f t="shared" si="153"/>
        <v/>
      </c>
      <c r="BN313" s="34"/>
      <c r="BO313" s="32" t="str">
        <f t="shared" si="154"/>
        <v/>
      </c>
      <c r="BP313" s="34"/>
      <c r="BQ313" s="32" t="str">
        <f t="shared" si="155"/>
        <v/>
      </c>
      <c r="BR313" s="34"/>
      <c r="BS313" s="36" t="str">
        <f t="shared" si="156"/>
        <v/>
      </c>
      <c r="BT313" s="36" t="str">
        <f t="shared" si="157"/>
        <v/>
      </c>
      <c r="BU313" s="36" t="str">
        <f t="shared" si="158"/>
        <v/>
      </c>
      <c r="BV313" s="55"/>
      <c r="BW313" s="36" t="str">
        <f t="shared" si="159"/>
        <v/>
      </c>
      <c r="BX313" s="36" t="str">
        <f t="shared" si="159"/>
        <v/>
      </c>
      <c r="BY313" s="31"/>
      <c r="BZ313" s="38"/>
      <c r="CB313" s="120" t="e">
        <f t="shared" ca="1" si="130"/>
        <v>#VALUE!</v>
      </c>
      <c r="CC313" s="2" t="e">
        <f t="shared" ca="1" si="160"/>
        <v>#VALUE!</v>
      </c>
    </row>
    <row r="314" spans="1:81" s="10" customFormat="1" ht="25.15" customHeight="1" x14ac:dyDescent="0.2">
      <c r="A314" s="52" t="str">
        <f t="shared" si="161"/>
        <v/>
      </c>
      <c r="B314" s="157" t="e">
        <f t="shared" ca="1" si="131"/>
        <v>#VALUE!</v>
      </c>
      <c r="C314" s="157" t="e">
        <f t="shared" si="132"/>
        <v>#VALUE!</v>
      </c>
      <c r="D314" s="29"/>
      <c r="E314" s="155" t="str">
        <f ca="1">IFERROR(INDIRECT(ADDRESS(MATCH(D314,CatModules!C:C,0),2,1,1,"CatModules")),"")</f>
        <v/>
      </c>
      <c r="F314" s="96"/>
      <c r="G314" s="156" t="str">
        <f ca="1">IFERROR(INDIRECT(ADDRESS(MATCH(CONCATENATE(E314,"-",F314),CatInt!K:K,0),3,1,1,"CatInt")),"")</f>
        <v/>
      </c>
      <c r="H314" s="45" t="str">
        <f>IF(F314="","",VLOOKUP(F314,#REF!,2,FALSE))</f>
        <v/>
      </c>
      <c r="I314" s="29"/>
      <c r="J314" s="155" t="e">
        <f t="shared" si="133"/>
        <v>#VALUE!</v>
      </c>
      <c r="K314" s="155" t="e">
        <f t="shared" si="134"/>
        <v>#VALUE!</v>
      </c>
      <c r="L314" s="153"/>
      <c r="M314" s="53"/>
      <c r="N314" s="175">
        <v>0</v>
      </c>
      <c r="O314" s="147"/>
      <c r="P314" s="175">
        <v>0</v>
      </c>
      <c r="Q314" s="30"/>
      <c r="R314" s="149" t="str">
        <f>IFERROR(VLOOKUP(Q314,Setup!D$16:E$25,2,FALSE),"")</f>
        <v/>
      </c>
      <c r="S314" s="51" t="str">
        <f ca="1">IFERROR(IF(OR(I314="",VLOOKUP(I314,CatCostInp!$E$2:$K$88,7,FALSE)=0),"",VLOOKUP(I314,CatCostInp!$E$2:$K$88,7,FALSE)),"")</f>
        <v/>
      </c>
      <c r="T314" s="159" t="e">
        <f>VLOOKUP(U314,#REF!,2,FALSE)</f>
        <v>#REF!</v>
      </c>
      <c r="U314" s="30"/>
      <c r="V314" s="1" t="str">
        <f ca="1">IF(U314=Setup!$C$10,"Grant",IF('PSM Costs'!U314=Setup!$C$11,"Local",IF('PSM Costs'!U314=Setup!$C$12,"Other","")))</f>
        <v/>
      </c>
      <c r="W314" s="34"/>
      <c r="X314" s="36">
        <v>1</v>
      </c>
      <c r="Y314" s="34"/>
      <c r="Z314" s="36" t="str">
        <f t="shared" si="135"/>
        <v/>
      </c>
      <c r="AA314" s="35"/>
      <c r="AB314" s="32" t="str">
        <f t="shared" si="136"/>
        <v/>
      </c>
      <c r="AC314" s="34"/>
      <c r="AD314" s="32" t="str">
        <f t="shared" si="137"/>
        <v/>
      </c>
      <c r="AE314" s="34"/>
      <c r="AF314" s="36" t="str">
        <f t="shared" si="138"/>
        <v/>
      </c>
      <c r="AG314" s="36" t="str">
        <f t="shared" si="139"/>
        <v/>
      </c>
      <c r="AH314" s="36" t="str">
        <f t="shared" si="140"/>
        <v/>
      </c>
      <c r="AI314" s="55"/>
      <c r="AJ314" s="37"/>
      <c r="AK314" s="36">
        <v>1</v>
      </c>
      <c r="AL314" s="34"/>
      <c r="AM314" s="32" t="str">
        <f t="shared" si="141"/>
        <v/>
      </c>
      <c r="AN314" s="34"/>
      <c r="AO314" s="32" t="str">
        <f t="shared" si="142"/>
        <v/>
      </c>
      <c r="AP314" s="35"/>
      <c r="AQ314" s="32" t="str">
        <f t="shared" si="143"/>
        <v/>
      </c>
      <c r="AR314" s="34"/>
      <c r="AS314" s="36" t="str">
        <f t="shared" si="144"/>
        <v/>
      </c>
      <c r="AT314" s="36" t="str">
        <f t="shared" si="145"/>
        <v/>
      </c>
      <c r="AU314" s="36" t="str">
        <f t="shared" si="146"/>
        <v/>
      </c>
      <c r="AV314" s="55"/>
      <c r="AW314" s="34"/>
      <c r="AX314" s="36">
        <v>1</v>
      </c>
      <c r="AY314" s="34"/>
      <c r="AZ314" s="32" t="str">
        <f t="shared" si="147"/>
        <v/>
      </c>
      <c r="BA314" s="34"/>
      <c r="BB314" s="32" t="str">
        <f t="shared" si="148"/>
        <v/>
      </c>
      <c r="BC314" s="34"/>
      <c r="BD314" s="32" t="str">
        <f t="shared" si="149"/>
        <v/>
      </c>
      <c r="BE314" s="34"/>
      <c r="BF314" s="36" t="str">
        <f t="shared" si="150"/>
        <v/>
      </c>
      <c r="BG314" s="36" t="str">
        <f t="shared" si="151"/>
        <v/>
      </c>
      <c r="BH314" s="36" t="str">
        <f t="shared" si="152"/>
        <v/>
      </c>
      <c r="BI314" s="55"/>
      <c r="BJ314" s="34"/>
      <c r="BK314" s="36">
        <v>1</v>
      </c>
      <c r="BL314" s="34"/>
      <c r="BM314" s="32" t="str">
        <f t="shared" si="153"/>
        <v/>
      </c>
      <c r="BN314" s="34"/>
      <c r="BO314" s="32" t="str">
        <f t="shared" si="154"/>
        <v/>
      </c>
      <c r="BP314" s="34"/>
      <c r="BQ314" s="32" t="str">
        <f t="shared" si="155"/>
        <v/>
      </c>
      <c r="BR314" s="34"/>
      <c r="BS314" s="36" t="str">
        <f t="shared" si="156"/>
        <v/>
      </c>
      <c r="BT314" s="36" t="str">
        <f t="shared" si="157"/>
        <v/>
      </c>
      <c r="BU314" s="36" t="str">
        <f t="shared" si="158"/>
        <v/>
      </c>
      <c r="BV314" s="55"/>
      <c r="BW314" s="36" t="str">
        <f t="shared" si="159"/>
        <v/>
      </c>
      <c r="BX314" s="36" t="str">
        <f t="shared" si="159"/>
        <v/>
      </c>
      <c r="BY314" s="31"/>
      <c r="BZ314" s="38"/>
      <c r="CB314" s="120" t="e">
        <f t="shared" ca="1" si="130"/>
        <v>#VALUE!</v>
      </c>
      <c r="CC314" s="2" t="e">
        <f t="shared" ca="1" si="160"/>
        <v>#VALUE!</v>
      </c>
    </row>
    <row r="315" spans="1:81" s="10" customFormat="1" ht="25.15" customHeight="1" x14ac:dyDescent="0.2">
      <c r="A315" s="52" t="str">
        <f t="shared" si="161"/>
        <v/>
      </c>
      <c r="B315" s="157" t="e">
        <f t="shared" ca="1" si="131"/>
        <v>#VALUE!</v>
      </c>
      <c r="C315" s="157" t="e">
        <f t="shared" si="132"/>
        <v>#VALUE!</v>
      </c>
      <c r="D315" s="29"/>
      <c r="E315" s="155" t="str">
        <f ca="1">IFERROR(INDIRECT(ADDRESS(MATCH(D315,CatModules!C:C,0),2,1,1,"CatModules")),"")</f>
        <v/>
      </c>
      <c r="F315" s="96"/>
      <c r="G315" s="156" t="str">
        <f ca="1">IFERROR(INDIRECT(ADDRESS(MATCH(CONCATENATE(E315,"-",F315),CatInt!K:K,0),3,1,1,"CatInt")),"")</f>
        <v/>
      </c>
      <c r="H315" s="45" t="str">
        <f>IF(F315="","",VLOOKUP(F315,#REF!,2,FALSE))</f>
        <v/>
      </c>
      <c r="I315" s="29"/>
      <c r="J315" s="155" t="e">
        <f t="shared" si="133"/>
        <v>#VALUE!</v>
      </c>
      <c r="K315" s="155" t="e">
        <f t="shared" si="134"/>
        <v>#VALUE!</v>
      </c>
      <c r="L315" s="153"/>
      <c r="M315" s="53"/>
      <c r="N315" s="175">
        <v>0</v>
      </c>
      <c r="O315" s="147"/>
      <c r="P315" s="175">
        <v>0</v>
      </c>
      <c r="Q315" s="30"/>
      <c r="R315" s="149" t="str">
        <f>IFERROR(VLOOKUP(Q315,Setup!D$16:E$25,2,FALSE),"")</f>
        <v/>
      </c>
      <c r="S315" s="51" t="str">
        <f ca="1">IFERROR(IF(OR(I315="",VLOOKUP(I315,CatCostInp!$E$2:$K$88,7,FALSE)=0),"",VLOOKUP(I315,CatCostInp!$E$2:$K$88,7,FALSE)),"")</f>
        <v/>
      </c>
      <c r="T315" s="159" t="e">
        <f>VLOOKUP(U315,#REF!,2,FALSE)</f>
        <v>#REF!</v>
      </c>
      <c r="U315" s="30"/>
      <c r="V315" s="1" t="str">
        <f ca="1">IF(U315=Setup!$C$10,"Grant",IF('PSM Costs'!U315=Setup!$C$11,"Local",IF('PSM Costs'!U315=Setup!$C$12,"Other","")))</f>
        <v/>
      </c>
      <c r="W315" s="34"/>
      <c r="X315" s="36">
        <v>1</v>
      </c>
      <c r="Y315" s="34"/>
      <c r="Z315" s="36" t="str">
        <f t="shared" si="135"/>
        <v/>
      </c>
      <c r="AA315" s="35"/>
      <c r="AB315" s="32" t="str">
        <f t="shared" si="136"/>
        <v/>
      </c>
      <c r="AC315" s="34"/>
      <c r="AD315" s="32" t="str">
        <f t="shared" si="137"/>
        <v/>
      </c>
      <c r="AE315" s="34"/>
      <c r="AF315" s="36" t="str">
        <f t="shared" si="138"/>
        <v/>
      </c>
      <c r="AG315" s="36" t="str">
        <f t="shared" si="139"/>
        <v/>
      </c>
      <c r="AH315" s="36" t="str">
        <f t="shared" si="140"/>
        <v/>
      </c>
      <c r="AI315" s="55"/>
      <c r="AJ315" s="37"/>
      <c r="AK315" s="36">
        <v>1</v>
      </c>
      <c r="AL315" s="34"/>
      <c r="AM315" s="32" t="str">
        <f t="shared" si="141"/>
        <v/>
      </c>
      <c r="AN315" s="34"/>
      <c r="AO315" s="32" t="str">
        <f t="shared" si="142"/>
        <v/>
      </c>
      <c r="AP315" s="35"/>
      <c r="AQ315" s="32" t="str">
        <f t="shared" si="143"/>
        <v/>
      </c>
      <c r="AR315" s="34"/>
      <c r="AS315" s="36" t="str">
        <f t="shared" si="144"/>
        <v/>
      </c>
      <c r="AT315" s="36" t="str">
        <f t="shared" si="145"/>
        <v/>
      </c>
      <c r="AU315" s="36" t="str">
        <f t="shared" si="146"/>
        <v/>
      </c>
      <c r="AV315" s="55"/>
      <c r="AW315" s="34"/>
      <c r="AX315" s="36">
        <v>1</v>
      </c>
      <c r="AY315" s="34"/>
      <c r="AZ315" s="32" t="str">
        <f t="shared" si="147"/>
        <v/>
      </c>
      <c r="BA315" s="34"/>
      <c r="BB315" s="32" t="str">
        <f t="shared" si="148"/>
        <v/>
      </c>
      <c r="BC315" s="34"/>
      <c r="BD315" s="32" t="str">
        <f t="shared" si="149"/>
        <v/>
      </c>
      <c r="BE315" s="34"/>
      <c r="BF315" s="36" t="str">
        <f t="shared" si="150"/>
        <v/>
      </c>
      <c r="BG315" s="36" t="str">
        <f t="shared" si="151"/>
        <v/>
      </c>
      <c r="BH315" s="36" t="str">
        <f t="shared" si="152"/>
        <v/>
      </c>
      <c r="BI315" s="55"/>
      <c r="BJ315" s="34"/>
      <c r="BK315" s="36">
        <v>1</v>
      </c>
      <c r="BL315" s="34"/>
      <c r="BM315" s="32" t="str">
        <f t="shared" si="153"/>
        <v/>
      </c>
      <c r="BN315" s="34"/>
      <c r="BO315" s="32" t="str">
        <f t="shared" si="154"/>
        <v/>
      </c>
      <c r="BP315" s="34"/>
      <c r="BQ315" s="32" t="str">
        <f t="shared" si="155"/>
        <v/>
      </c>
      <c r="BR315" s="34"/>
      <c r="BS315" s="36" t="str">
        <f t="shared" si="156"/>
        <v/>
      </c>
      <c r="BT315" s="36" t="str">
        <f t="shared" si="157"/>
        <v/>
      </c>
      <c r="BU315" s="36" t="str">
        <f t="shared" si="158"/>
        <v/>
      </c>
      <c r="BV315" s="55"/>
      <c r="BW315" s="36" t="str">
        <f t="shared" si="159"/>
        <v/>
      </c>
      <c r="BX315" s="36" t="str">
        <f t="shared" si="159"/>
        <v/>
      </c>
      <c r="BY315" s="31"/>
      <c r="BZ315" s="38"/>
      <c r="CB315" s="120" t="e">
        <f t="shared" ca="1" si="130"/>
        <v>#VALUE!</v>
      </c>
      <c r="CC315" s="2" t="e">
        <f t="shared" ca="1" si="160"/>
        <v>#VALUE!</v>
      </c>
    </row>
    <row r="316" spans="1:81" s="10" customFormat="1" ht="25.15" customHeight="1" x14ac:dyDescent="0.2">
      <c r="A316" s="52" t="str">
        <f t="shared" si="161"/>
        <v/>
      </c>
      <c r="B316" s="157" t="e">
        <f t="shared" ca="1" si="131"/>
        <v>#VALUE!</v>
      </c>
      <c r="C316" s="157" t="e">
        <f t="shared" si="132"/>
        <v>#VALUE!</v>
      </c>
      <c r="D316" s="29"/>
      <c r="E316" s="155" t="str">
        <f ca="1">IFERROR(INDIRECT(ADDRESS(MATCH(D316,CatModules!C:C,0),2,1,1,"CatModules")),"")</f>
        <v/>
      </c>
      <c r="F316" s="96"/>
      <c r="G316" s="156" t="str">
        <f ca="1">IFERROR(INDIRECT(ADDRESS(MATCH(CONCATENATE(E316,"-",F316),CatInt!K:K,0),3,1,1,"CatInt")),"")</f>
        <v/>
      </c>
      <c r="H316" s="45" t="str">
        <f>IF(F316="","",VLOOKUP(F316,#REF!,2,FALSE))</f>
        <v/>
      </c>
      <c r="I316" s="29"/>
      <c r="J316" s="155" t="e">
        <f t="shared" si="133"/>
        <v>#VALUE!</v>
      </c>
      <c r="K316" s="155" t="e">
        <f t="shared" si="134"/>
        <v>#VALUE!</v>
      </c>
      <c r="L316" s="153"/>
      <c r="M316" s="53"/>
      <c r="N316" s="175">
        <v>0</v>
      </c>
      <c r="O316" s="147"/>
      <c r="P316" s="175">
        <v>0</v>
      </c>
      <c r="Q316" s="30"/>
      <c r="R316" s="149" t="str">
        <f>IFERROR(VLOOKUP(Q316,Setup!D$16:E$25,2,FALSE),"")</f>
        <v/>
      </c>
      <c r="S316" s="51" t="str">
        <f ca="1">IFERROR(IF(OR(I316="",VLOOKUP(I316,CatCostInp!$E$2:$K$88,7,FALSE)=0),"",VLOOKUP(I316,CatCostInp!$E$2:$K$88,7,FALSE)),"")</f>
        <v/>
      </c>
      <c r="T316" s="159" t="e">
        <f>VLOOKUP(U316,#REF!,2,FALSE)</f>
        <v>#REF!</v>
      </c>
      <c r="U316" s="30"/>
      <c r="V316" s="1" t="str">
        <f ca="1">IF(U316=Setup!$C$10,"Grant",IF('PSM Costs'!U316=Setup!$C$11,"Local",IF('PSM Costs'!U316=Setup!$C$12,"Other","")))</f>
        <v/>
      </c>
      <c r="W316" s="34"/>
      <c r="X316" s="36">
        <v>1</v>
      </c>
      <c r="Y316" s="34"/>
      <c r="Z316" s="36" t="str">
        <f t="shared" si="135"/>
        <v/>
      </c>
      <c r="AA316" s="35"/>
      <c r="AB316" s="32" t="str">
        <f t="shared" si="136"/>
        <v/>
      </c>
      <c r="AC316" s="34"/>
      <c r="AD316" s="32" t="str">
        <f t="shared" si="137"/>
        <v/>
      </c>
      <c r="AE316" s="34"/>
      <c r="AF316" s="36" t="str">
        <f t="shared" si="138"/>
        <v/>
      </c>
      <c r="AG316" s="36" t="str">
        <f t="shared" si="139"/>
        <v/>
      </c>
      <c r="AH316" s="36" t="str">
        <f t="shared" si="140"/>
        <v/>
      </c>
      <c r="AI316" s="55"/>
      <c r="AJ316" s="37"/>
      <c r="AK316" s="36">
        <v>1</v>
      </c>
      <c r="AL316" s="34"/>
      <c r="AM316" s="32" t="str">
        <f t="shared" si="141"/>
        <v/>
      </c>
      <c r="AN316" s="34"/>
      <c r="AO316" s="32" t="str">
        <f t="shared" si="142"/>
        <v/>
      </c>
      <c r="AP316" s="35"/>
      <c r="AQ316" s="32" t="str">
        <f t="shared" si="143"/>
        <v/>
      </c>
      <c r="AR316" s="34"/>
      <c r="AS316" s="36" t="str">
        <f t="shared" si="144"/>
        <v/>
      </c>
      <c r="AT316" s="36" t="str">
        <f t="shared" si="145"/>
        <v/>
      </c>
      <c r="AU316" s="36" t="str">
        <f t="shared" si="146"/>
        <v/>
      </c>
      <c r="AV316" s="55"/>
      <c r="AW316" s="34"/>
      <c r="AX316" s="36">
        <v>1</v>
      </c>
      <c r="AY316" s="34"/>
      <c r="AZ316" s="32" t="str">
        <f t="shared" si="147"/>
        <v/>
      </c>
      <c r="BA316" s="34"/>
      <c r="BB316" s="32" t="str">
        <f t="shared" si="148"/>
        <v/>
      </c>
      <c r="BC316" s="34"/>
      <c r="BD316" s="32" t="str">
        <f t="shared" si="149"/>
        <v/>
      </c>
      <c r="BE316" s="34"/>
      <c r="BF316" s="36" t="str">
        <f t="shared" si="150"/>
        <v/>
      </c>
      <c r="BG316" s="36" t="str">
        <f t="shared" si="151"/>
        <v/>
      </c>
      <c r="BH316" s="36" t="str">
        <f t="shared" si="152"/>
        <v/>
      </c>
      <c r="BI316" s="55"/>
      <c r="BJ316" s="34"/>
      <c r="BK316" s="36">
        <v>1</v>
      </c>
      <c r="BL316" s="34"/>
      <c r="BM316" s="32" t="str">
        <f t="shared" si="153"/>
        <v/>
      </c>
      <c r="BN316" s="34"/>
      <c r="BO316" s="32" t="str">
        <f t="shared" si="154"/>
        <v/>
      </c>
      <c r="BP316" s="34"/>
      <c r="BQ316" s="32" t="str">
        <f t="shared" si="155"/>
        <v/>
      </c>
      <c r="BR316" s="34"/>
      <c r="BS316" s="36" t="str">
        <f t="shared" si="156"/>
        <v/>
      </c>
      <c r="BT316" s="36" t="str">
        <f t="shared" si="157"/>
        <v/>
      </c>
      <c r="BU316" s="36" t="str">
        <f t="shared" si="158"/>
        <v/>
      </c>
      <c r="BV316" s="55"/>
      <c r="BW316" s="36" t="str">
        <f t="shared" si="159"/>
        <v/>
      </c>
      <c r="BX316" s="36" t="str">
        <f t="shared" si="159"/>
        <v/>
      </c>
      <c r="BY316" s="31"/>
      <c r="BZ316" s="38"/>
      <c r="CB316" s="120" t="e">
        <f t="shared" ca="1" si="130"/>
        <v>#VALUE!</v>
      </c>
      <c r="CC316" s="2" t="e">
        <f t="shared" ca="1" si="160"/>
        <v>#VALUE!</v>
      </c>
    </row>
    <row r="317" spans="1:81" s="10" customFormat="1" ht="25.15" customHeight="1" x14ac:dyDescent="0.2">
      <c r="A317" s="52" t="str">
        <f t="shared" si="161"/>
        <v/>
      </c>
      <c r="B317" s="157" t="e">
        <f t="shared" ca="1" si="131"/>
        <v>#VALUE!</v>
      </c>
      <c r="C317" s="157" t="e">
        <f t="shared" si="132"/>
        <v>#VALUE!</v>
      </c>
      <c r="D317" s="29"/>
      <c r="E317" s="155" t="str">
        <f ca="1">IFERROR(INDIRECT(ADDRESS(MATCH(D317,CatModules!C:C,0),2,1,1,"CatModules")),"")</f>
        <v/>
      </c>
      <c r="F317" s="96"/>
      <c r="G317" s="156" t="str">
        <f ca="1">IFERROR(INDIRECT(ADDRESS(MATCH(CONCATENATE(E317,"-",F317),CatInt!K:K,0),3,1,1,"CatInt")),"")</f>
        <v/>
      </c>
      <c r="H317" s="45" t="str">
        <f>IF(F317="","",VLOOKUP(F317,#REF!,2,FALSE))</f>
        <v/>
      </c>
      <c r="I317" s="29"/>
      <c r="J317" s="155" t="e">
        <f t="shared" si="133"/>
        <v>#VALUE!</v>
      </c>
      <c r="K317" s="155" t="e">
        <f t="shared" si="134"/>
        <v>#VALUE!</v>
      </c>
      <c r="L317" s="153"/>
      <c r="M317" s="53"/>
      <c r="N317" s="175">
        <v>0</v>
      </c>
      <c r="O317" s="147"/>
      <c r="P317" s="175">
        <v>0</v>
      </c>
      <c r="Q317" s="30"/>
      <c r="R317" s="149" t="str">
        <f>IFERROR(VLOOKUP(Q317,Setup!D$16:E$25,2,FALSE),"")</f>
        <v/>
      </c>
      <c r="S317" s="51" t="str">
        <f ca="1">IFERROR(IF(OR(I317="",VLOOKUP(I317,CatCostInp!$E$2:$K$88,7,FALSE)=0),"",VLOOKUP(I317,CatCostInp!$E$2:$K$88,7,FALSE)),"")</f>
        <v/>
      </c>
      <c r="T317" s="159" t="e">
        <f>VLOOKUP(U317,#REF!,2,FALSE)</f>
        <v>#REF!</v>
      </c>
      <c r="U317" s="30"/>
      <c r="V317" s="1" t="str">
        <f ca="1">IF(U317=Setup!$C$10,"Grant",IF('PSM Costs'!U317=Setup!$C$11,"Local",IF('PSM Costs'!U317=Setup!$C$12,"Other","")))</f>
        <v/>
      </c>
      <c r="W317" s="34"/>
      <c r="X317" s="36">
        <v>1</v>
      </c>
      <c r="Y317" s="34"/>
      <c r="Z317" s="36" t="str">
        <f t="shared" si="135"/>
        <v/>
      </c>
      <c r="AA317" s="35"/>
      <c r="AB317" s="32" t="str">
        <f t="shared" si="136"/>
        <v/>
      </c>
      <c r="AC317" s="34"/>
      <c r="AD317" s="32" t="str">
        <f t="shared" si="137"/>
        <v/>
      </c>
      <c r="AE317" s="34"/>
      <c r="AF317" s="36" t="str">
        <f t="shared" si="138"/>
        <v/>
      </c>
      <c r="AG317" s="36" t="str">
        <f t="shared" si="139"/>
        <v/>
      </c>
      <c r="AH317" s="36" t="str">
        <f t="shared" si="140"/>
        <v/>
      </c>
      <c r="AI317" s="55"/>
      <c r="AJ317" s="37"/>
      <c r="AK317" s="36">
        <v>1</v>
      </c>
      <c r="AL317" s="34"/>
      <c r="AM317" s="32" t="str">
        <f t="shared" si="141"/>
        <v/>
      </c>
      <c r="AN317" s="34"/>
      <c r="AO317" s="32" t="str">
        <f t="shared" si="142"/>
        <v/>
      </c>
      <c r="AP317" s="35"/>
      <c r="AQ317" s="32" t="str">
        <f t="shared" si="143"/>
        <v/>
      </c>
      <c r="AR317" s="34"/>
      <c r="AS317" s="36" t="str">
        <f t="shared" si="144"/>
        <v/>
      </c>
      <c r="AT317" s="36" t="str">
        <f t="shared" si="145"/>
        <v/>
      </c>
      <c r="AU317" s="36" t="str">
        <f t="shared" si="146"/>
        <v/>
      </c>
      <c r="AV317" s="55"/>
      <c r="AW317" s="34"/>
      <c r="AX317" s="36">
        <v>1</v>
      </c>
      <c r="AY317" s="34"/>
      <c r="AZ317" s="32" t="str">
        <f t="shared" si="147"/>
        <v/>
      </c>
      <c r="BA317" s="34"/>
      <c r="BB317" s="32" t="str">
        <f t="shared" si="148"/>
        <v/>
      </c>
      <c r="BC317" s="34"/>
      <c r="BD317" s="32" t="str">
        <f t="shared" si="149"/>
        <v/>
      </c>
      <c r="BE317" s="34"/>
      <c r="BF317" s="36" t="str">
        <f t="shared" si="150"/>
        <v/>
      </c>
      <c r="BG317" s="36" t="str">
        <f t="shared" si="151"/>
        <v/>
      </c>
      <c r="BH317" s="36" t="str">
        <f t="shared" si="152"/>
        <v/>
      </c>
      <c r="BI317" s="55"/>
      <c r="BJ317" s="34"/>
      <c r="BK317" s="36">
        <v>1</v>
      </c>
      <c r="BL317" s="34"/>
      <c r="BM317" s="32" t="str">
        <f t="shared" si="153"/>
        <v/>
      </c>
      <c r="BN317" s="34"/>
      <c r="BO317" s="32" t="str">
        <f t="shared" si="154"/>
        <v/>
      </c>
      <c r="BP317" s="34"/>
      <c r="BQ317" s="32" t="str">
        <f t="shared" si="155"/>
        <v/>
      </c>
      <c r="BR317" s="34"/>
      <c r="BS317" s="36" t="str">
        <f t="shared" si="156"/>
        <v/>
      </c>
      <c r="BT317" s="36" t="str">
        <f t="shared" si="157"/>
        <v/>
      </c>
      <c r="BU317" s="36" t="str">
        <f t="shared" si="158"/>
        <v/>
      </c>
      <c r="BV317" s="55"/>
      <c r="BW317" s="36" t="str">
        <f t="shared" si="159"/>
        <v/>
      </c>
      <c r="BX317" s="36" t="str">
        <f t="shared" si="159"/>
        <v/>
      </c>
      <c r="BY317" s="31"/>
      <c r="BZ317" s="38"/>
      <c r="CB317" s="120" t="e">
        <f t="shared" ca="1" si="130"/>
        <v>#VALUE!</v>
      </c>
      <c r="CC317" s="2" t="e">
        <f t="shared" ca="1" si="160"/>
        <v>#VALUE!</v>
      </c>
    </row>
    <row r="318" spans="1:81" s="10" customFormat="1" ht="25.15" customHeight="1" x14ac:dyDescent="0.2">
      <c r="A318" s="52" t="str">
        <f t="shared" si="161"/>
        <v/>
      </c>
      <c r="B318" s="157" t="e">
        <f t="shared" ca="1" si="131"/>
        <v>#VALUE!</v>
      </c>
      <c r="C318" s="157" t="e">
        <f t="shared" si="132"/>
        <v>#VALUE!</v>
      </c>
      <c r="D318" s="29"/>
      <c r="E318" s="155" t="str">
        <f ca="1">IFERROR(INDIRECT(ADDRESS(MATCH(D318,CatModules!C:C,0),2,1,1,"CatModules")),"")</f>
        <v/>
      </c>
      <c r="F318" s="96"/>
      <c r="G318" s="156" t="str">
        <f ca="1">IFERROR(INDIRECT(ADDRESS(MATCH(CONCATENATE(E318,"-",F318),CatInt!K:K,0),3,1,1,"CatInt")),"")</f>
        <v/>
      </c>
      <c r="H318" s="45" t="str">
        <f>IF(F318="","",VLOOKUP(F318,#REF!,2,FALSE))</f>
        <v/>
      </c>
      <c r="I318" s="29"/>
      <c r="J318" s="155" t="e">
        <f t="shared" si="133"/>
        <v>#VALUE!</v>
      </c>
      <c r="K318" s="155" t="e">
        <f t="shared" si="134"/>
        <v>#VALUE!</v>
      </c>
      <c r="L318" s="153"/>
      <c r="M318" s="53"/>
      <c r="N318" s="175">
        <v>0</v>
      </c>
      <c r="O318" s="147"/>
      <c r="P318" s="175">
        <v>0</v>
      </c>
      <c r="Q318" s="30"/>
      <c r="R318" s="149" t="str">
        <f>IFERROR(VLOOKUP(Q318,Setup!D$16:E$25,2,FALSE),"")</f>
        <v/>
      </c>
      <c r="S318" s="51" t="str">
        <f ca="1">IFERROR(IF(OR(I318="",VLOOKUP(I318,CatCostInp!$E$2:$K$88,7,FALSE)=0),"",VLOOKUP(I318,CatCostInp!$E$2:$K$88,7,FALSE)),"")</f>
        <v/>
      </c>
      <c r="T318" s="159" t="e">
        <f>VLOOKUP(U318,#REF!,2,FALSE)</f>
        <v>#REF!</v>
      </c>
      <c r="U318" s="30"/>
      <c r="V318" s="1" t="str">
        <f ca="1">IF(U318=Setup!$C$10,"Grant",IF('PSM Costs'!U318=Setup!$C$11,"Local",IF('PSM Costs'!U318=Setup!$C$12,"Other","")))</f>
        <v/>
      </c>
      <c r="W318" s="34"/>
      <c r="X318" s="36">
        <v>1</v>
      </c>
      <c r="Y318" s="34"/>
      <c r="Z318" s="36" t="str">
        <f t="shared" si="135"/>
        <v/>
      </c>
      <c r="AA318" s="35"/>
      <c r="AB318" s="32" t="str">
        <f t="shared" si="136"/>
        <v/>
      </c>
      <c r="AC318" s="34"/>
      <c r="AD318" s="32" t="str">
        <f t="shared" si="137"/>
        <v/>
      </c>
      <c r="AE318" s="34"/>
      <c r="AF318" s="36" t="str">
        <f t="shared" si="138"/>
        <v/>
      </c>
      <c r="AG318" s="36" t="str">
        <f t="shared" si="139"/>
        <v/>
      </c>
      <c r="AH318" s="36" t="str">
        <f t="shared" si="140"/>
        <v/>
      </c>
      <c r="AI318" s="55"/>
      <c r="AJ318" s="37"/>
      <c r="AK318" s="36">
        <v>1</v>
      </c>
      <c r="AL318" s="34"/>
      <c r="AM318" s="32" t="str">
        <f t="shared" si="141"/>
        <v/>
      </c>
      <c r="AN318" s="34"/>
      <c r="AO318" s="32" t="str">
        <f t="shared" si="142"/>
        <v/>
      </c>
      <c r="AP318" s="35"/>
      <c r="AQ318" s="32" t="str">
        <f t="shared" si="143"/>
        <v/>
      </c>
      <c r="AR318" s="34"/>
      <c r="AS318" s="36" t="str">
        <f t="shared" si="144"/>
        <v/>
      </c>
      <c r="AT318" s="36" t="str">
        <f t="shared" si="145"/>
        <v/>
      </c>
      <c r="AU318" s="36" t="str">
        <f t="shared" si="146"/>
        <v/>
      </c>
      <c r="AV318" s="55"/>
      <c r="AW318" s="34"/>
      <c r="AX318" s="36">
        <v>1</v>
      </c>
      <c r="AY318" s="34"/>
      <c r="AZ318" s="32" t="str">
        <f t="shared" si="147"/>
        <v/>
      </c>
      <c r="BA318" s="34"/>
      <c r="BB318" s="32" t="str">
        <f t="shared" si="148"/>
        <v/>
      </c>
      <c r="BC318" s="34"/>
      <c r="BD318" s="32" t="str">
        <f t="shared" si="149"/>
        <v/>
      </c>
      <c r="BE318" s="34"/>
      <c r="BF318" s="36" t="str">
        <f t="shared" si="150"/>
        <v/>
      </c>
      <c r="BG318" s="36" t="str">
        <f t="shared" si="151"/>
        <v/>
      </c>
      <c r="BH318" s="36" t="str">
        <f t="shared" si="152"/>
        <v/>
      </c>
      <c r="BI318" s="55"/>
      <c r="BJ318" s="34"/>
      <c r="BK318" s="36">
        <v>1</v>
      </c>
      <c r="BL318" s="34"/>
      <c r="BM318" s="32" t="str">
        <f t="shared" si="153"/>
        <v/>
      </c>
      <c r="BN318" s="34"/>
      <c r="BO318" s="32" t="str">
        <f t="shared" si="154"/>
        <v/>
      </c>
      <c r="BP318" s="34"/>
      <c r="BQ318" s="32" t="str">
        <f t="shared" si="155"/>
        <v/>
      </c>
      <c r="BR318" s="34"/>
      <c r="BS318" s="36" t="str">
        <f t="shared" si="156"/>
        <v/>
      </c>
      <c r="BT318" s="36" t="str">
        <f t="shared" si="157"/>
        <v/>
      </c>
      <c r="BU318" s="36" t="str">
        <f t="shared" si="158"/>
        <v/>
      </c>
      <c r="BV318" s="55"/>
      <c r="BW318" s="36" t="str">
        <f t="shared" si="159"/>
        <v/>
      </c>
      <c r="BX318" s="36" t="str">
        <f t="shared" si="159"/>
        <v/>
      </c>
      <c r="BY318" s="31"/>
      <c r="BZ318" s="38"/>
      <c r="CB318" s="120" t="e">
        <f t="shared" ca="1" si="130"/>
        <v>#VALUE!</v>
      </c>
      <c r="CC318" s="2" t="e">
        <f t="shared" ca="1" si="160"/>
        <v>#VALUE!</v>
      </c>
    </row>
    <row r="319" spans="1:81" s="10" customFormat="1" ht="25.15" customHeight="1" x14ac:dyDescent="0.2">
      <c r="A319" s="52" t="str">
        <f t="shared" si="161"/>
        <v/>
      </c>
      <c r="B319" s="157" t="e">
        <f t="shared" ca="1" si="131"/>
        <v>#VALUE!</v>
      </c>
      <c r="C319" s="157" t="e">
        <f t="shared" si="132"/>
        <v>#VALUE!</v>
      </c>
      <c r="D319" s="29"/>
      <c r="E319" s="155" t="str">
        <f ca="1">IFERROR(INDIRECT(ADDRESS(MATCH(D319,CatModules!C:C,0),2,1,1,"CatModules")),"")</f>
        <v/>
      </c>
      <c r="F319" s="96"/>
      <c r="G319" s="156" t="str">
        <f ca="1">IFERROR(INDIRECT(ADDRESS(MATCH(CONCATENATE(E319,"-",F319),CatInt!K:K,0),3,1,1,"CatInt")),"")</f>
        <v/>
      </c>
      <c r="H319" s="45" t="str">
        <f>IF(F319="","",VLOOKUP(F319,#REF!,2,FALSE))</f>
        <v/>
      </c>
      <c r="I319" s="29"/>
      <c r="J319" s="155" t="e">
        <f t="shared" si="133"/>
        <v>#VALUE!</v>
      </c>
      <c r="K319" s="155" t="e">
        <f t="shared" si="134"/>
        <v>#VALUE!</v>
      </c>
      <c r="L319" s="153"/>
      <c r="M319" s="53"/>
      <c r="N319" s="175">
        <v>0</v>
      </c>
      <c r="O319" s="147"/>
      <c r="P319" s="175">
        <v>0</v>
      </c>
      <c r="Q319" s="30"/>
      <c r="R319" s="149" t="str">
        <f>IFERROR(VLOOKUP(Q319,Setup!D$16:E$25,2,FALSE),"")</f>
        <v/>
      </c>
      <c r="S319" s="51" t="str">
        <f ca="1">IFERROR(IF(OR(I319="",VLOOKUP(I319,CatCostInp!$E$2:$K$88,7,FALSE)=0),"",VLOOKUP(I319,CatCostInp!$E$2:$K$88,7,FALSE)),"")</f>
        <v/>
      </c>
      <c r="T319" s="159" t="e">
        <f>VLOOKUP(U319,#REF!,2,FALSE)</f>
        <v>#REF!</v>
      </c>
      <c r="U319" s="30"/>
      <c r="V319" s="1" t="str">
        <f ca="1">IF(U319=Setup!$C$10,"Grant",IF('PSM Costs'!U319=Setup!$C$11,"Local",IF('PSM Costs'!U319=Setup!$C$12,"Other","")))</f>
        <v/>
      </c>
      <c r="W319" s="34"/>
      <c r="X319" s="36">
        <v>1</v>
      </c>
      <c r="Y319" s="34"/>
      <c r="Z319" s="36" t="str">
        <f t="shared" si="135"/>
        <v/>
      </c>
      <c r="AA319" s="34"/>
      <c r="AB319" s="32" t="str">
        <f t="shared" si="136"/>
        <v/>
      </c>
      <c r="AC319" s="34"/>
      <c r="AD319" s="32" t="str">
        <f t="shared" si="137"/>
        <v/>
      </c>
      <c r="AE319" s="34"/>
      <c r="AF319" s="36" t="str">
        <f t="shared" si="138"/>
        <v/>
      </c>
      <c r="AG319" s="36" t="str">
        <f t="shared" si="139"/>
        <v/>
      </c>
      <c r="AH319" s="36" t="str">
        <f t="shared" si="140"/>
        <v/>
      </c>
      <c r="AI319" s="55"/>
      <c r="AJ319" s="37"/>
      <c r="AK319" s="36">
        <v>1</v>
      </c>
      <c r="AL319" s="34"/>
      <c r="AM319" s="32" t="str">
        <f t="shared" si="141"/>
        <v/>
      </c>
      <c r="AN319" s="34"/>
      <c r="AO319" s="32" t="str">
        <f t="shared" si="142"/>
        <v/>
      </c>
      <c r="AP319" s="35"/>
      <c r="AQ319" s="32" t="str">
        <f t="shared" si="143"/>
        <v/>
      </c>
      <c r="AR319" s="34"/>
      <c r="AS319" s="36" t="str">
        <f t="shared" si="144"/>
        <v/>
      </c>
      <c r="AT319" s="36" t="str">
        <f t="shared" si="145"/>
        <v/>
      </c>
      <c r="AU319" s="36" t="str">
        <f t="shared" si="146"/>
        <v/>
      </c>
      <c r="AV319" s="55"/>
      <c r="AW319" s="34"/>
      <c r="AX319" s="36">
        <v>1</v>
      </c>
      <c r="AY319" s="34"/>
      <c r="AZ319" s="32" t="str">
        <f t="shared" si="147"/>
        <v/>
      </c>
      <c r="BA319" s="34"/>
      <c r="BB319" s="32" t="str">
        <f t="shared" si="148"/>
        <v/>
      </c>
      <c r="BC319" s="34"/>
      <c r="BD319" s="32" t="str">
        <f t="shared" si="149"/>
        <v/>
      </c>
      <c r="BE319" s="34"/>
      <c r="BF319" s="36" t="str">
        <f t="shared" si="150"/>
        <v/>
      </c>
      <c r="BG319" s="36" t="str">
        <f t="shared" si="151"/>
        <v/>
      </c>
      <c r="BH319" s="36" t="str">
        <f t="shared" si="152"/>
        <v/>
      </c>
      <c r="BI319" s="55"/>
      <c r="BJ319" s="34"/>
      <c r="BK319" s="36">
        <v>1</v>
      </c>
      <c r="BL319" s="34"/>
      <c r="BM319" s="32" t="str">
        <f t="shared" si="153"/>
        <v/>
      </c>
      <c r="BN319" s="34"/>
      <c r="BO319" s="32" t="str">
        <f t="shared" si="154"/>
        <v/>
      </c>
      <c r="BP319" s="34"/>
      <c r="BQ319" s="32" t="str">
        <f t="shared" si="155"/>
        <v/>
      </c>
      <c r="BR319" s="34"/>
      <c r="BS319" s="36" t="str">
        <f t="shared" si="156"/>
        <v/>
      </c>
      <c r="BT319" s="36" t="str">
        <f t="shared" si="157"/>
        <v/>
      </c>
      <c r="BU319" s="36" t="str">
        <f t="shared" si="158"/>
        <v/>
      </c>
      <c r="BV319" s="55"/>
      <c r="BW319" s="36" t="str">
        <f t="shared" si="159"/>
        <v/>
      </c>
      <c r="BX319" s="36" t="str">
        <f t="shared" si="159"/>
        <v/>
      </c>
      <c r="BY319" s="31"/>
      <c r="BZ319" s="38"/>
      <c r="CB319" s="120" t="e">
        <f t="shared" ca="1" si="130"/>
        <v>#VALUE!</v>
      </c>
      <c r="CC319" s="2" t="e">
        <f t="shared" ca="1" si="160"/>
        <v>#VALUE!</v>
      </c>
    </row>
    <row r="320" spans="1:81" s="10" customFormat="1" ht="25.15" customHeight="1" x14ac:dyDescent="0.2">
      <c r="A320" s="52" t="str">
        <f t="shared" si="161"/>
        <v/>
      </c>
      <c r="B320" s="157" t="e">
        <f t="shared" ca="1" si="131"/>
        <v>#VALUE!</v>
      </c>
      <c r="C320" s="157" t="e">
        <f t="shared" si="132"/>
        <v>#VALUE!</v>
      </c>
      <c r="D320" s="29"/>
      <c r="E320" s="155" t="str">
        <f ca="1">IFERROR(INDIRECT(ADDRESS(MATCH(D320,CatModules!C:C,0),2,1,1,"CatModules")),"")</f>
        <v/>
      </c>
      <c r="F320" s="96"/>
      <c r="G320" s="156" t="str">
        <f ca="1">IFERROR(INDIRECT(ADDRESS(MATCH(CONCATENATE(E320,"-",F320),CatInt!K:K,0),3,1,1,"CatInt")),"")</f>
        <v/>
      </c>
      <c r="H320" s="45" t="str">
        <f>IF(F320="","",VLOOKUP(F320,#REF!,2,FALSE))</f>
        <v/>
      </c>
      <c r="I320" s="29"/>
      <c r="J320" s="155" t="e">
        <f t="shared" si="133"/>
        <v>#VALUE!</v>
      </c>
      <c r="K320" s="155" t="e">
        <f t="shared" si="134"/>
        <v>#VALUE!</v>
      </c>
      <c r="L320" s="153"/>
      <c r="M320" s="53"/>
      <c r="N320" s="175">
        <v>0</v>
      </c>
      <c r="O320" s="147"/>
      <c r="P320" s="175">
        <v>0</v>
      </c>
      <c r="Q320" s="30"/>
      <c r="R320" s="149" t="str">
        <f>IFERROR(VLOOKUP(Q320,Setup!D$16:E$25,2,FALSE),"")</f>
        <v/>
      </c>
      <c r="S320" s="51" t="str">
        <f ca="1">IFERROR(IF(OR(I320="",VLOOKUP(I320,CatCostInp!$E$2:$K$88,7,FALSE)=0),"",VLOOKUP(I320,CatCostInp!$E$2:$K$88,7,FALSE)),"")</f>
        <v/>
      </c>
      <c r="T320" s="159" t="e">
        <f>VLOOKUP(U320,#REF!,2,FALSE)</f>
        <v>#REF!</v>
      </c>
      <c r="U320" s="30"/>
      <c r="V320" s="1" t="str">
        <f ca="1">IF(U320=Setup!$C$10,"Grant",IF('PSM Costs'!U320=Setup!$C$11,"Local",IF('PSM Costs'!U320=Setup!$C$12,"Other","")))</f>
        <v/>
      </c>
      <c r="W320" s="34"/>
      <c r="X320" s="36">
        <v>1</v>
      </c>
      <c r="Y320" s="34"/>
      <c r="Z320" s="36" t="str">
        <f t="shared" si="135"/>
        <v/>
      </c>
      <c r="AA320" s="34"/>
      <c r="AB320" s="32" t="str">
        <f t="shared" si="136"/>
        <v/>
      </c>
      <c r="AC320" s="34"/>
      <c r="AD320" s="32" t="str">
        <f t="shared" si="137"/>
        <v/>
      </c>
      <c r="AE320" s="34"/>
      <c r="AF320" s="36" t="str">
        <f t="shared" si="138"/>
        <v/>
      </c>
      <c r="AG320" s="36" t="str">
        <f t="shared" si="139"/>
        <v/>
      </c>
      <c r="AH320" s="36" t="str">
        <f t="shared" si="140"/>
        <v/>
      </c>
      <c r="AI320" s="55"/>
      <c r="AJ320" s="37"/>
      <c r="AK320" s="36">
        <v>1</v>
      </c>
      <c r="AL320" s="34"/>
      <c r="AM320" s="32" t="str">
        <f t="shared" si="141"/>
        <v/>
      </c>
      <c r="AN320" s="34"/>
      <c r="AO320" s="32" t="str">
        <f t="shared" si="142"/>
        <v/>
      </c>
      <c r="AP320" s="35"/>
      <c r="AQ320" s="32" t="str">
        <f t="shared" si="143"/>
        <v/>
      </c>
      <c r="AR320" s="34"/>
      <c r="AS320" s="36" t="str">
        <f t="shared" si="144"/>
        <v/>
      </c>
      <c r="AT320" s="36" t="str">
        <f t="shared" si="145"/>
        <v/>
      </c>
      <c r="AU320" s="36" t="str">
        <f t="shared" si="146"/>
        <v/>
      </c>
      <c r="AV320" s="55"/>
      <c r="AW320" s="34"/>
      <c r="AX320" s="36">
        <v>1</v>
      </c>
      <c r="AY320" s="34"/>
      <c r="AZ320" s="32" t="str">
        <f t="shared" si="147"/>
        <v/>
      </c>
      <c r="BA320" s="34"/>
      <c r="BB320" s="32" t="str">
        <f t="shared" si="148"/>
        <v/>
      </c>
      <c r="BC320" s="34"/>
      <c r="BD320" s="32" t="str">
        <f t="shared" si="149"/>
        <v/>
      </c>
      <c r="BE320" s="34"/>
      <c r="BF320" s="36" t="str">
        <f t="shared" si="150"/>
        <v/>
      </c>
      <c r="BG320" s="36" t="str">
        <f t="shared" si="151"/>
        <v/>
      </c>
      <c r="BH320" s="36" t="str">
        <f t="shared" si="152"/>
        <v/>
      </c>
      <c r="BI320" s="55"/>
      <c r="BJ320" s="34"/>
      <c r="BK320" s="36">
        <v>1</v>
      </c>
      <c r="BL320" s="34"/>
      <c r="BM320" s="32" t="str">
        <f t="shared" si="153"/>
        <v/>
      </c>
      <c r="BN320" s="34"/>
      <c r="BO320" s="32" t="str">
        <f t="shared" si="154"/>
        <v/>
      </c>
      <c r="BP320" s="34"/>
      <c r="BQ320" s="32" t="str">
        <f t="shared" si="155"/>
        <v/>
      </c>
      <c r="BR320" s="34"/>
      <c r="BS320" s="36" t="str">
        <f t="shared" si="156"/>
        <v/>
      </c>
      <c r="BT320" s="36" t="str">
        <f t="shared" si="157"/>
        <v/>
      </c>
      <c r="BU320" s="36" t="str">
        <f t="shared" si="158"/>
        <v/>
      </c>
      <c r="BV320" s="55"/>
      <c r="BW320" s="36" t="str">
        <f t="shared" si="159"/>
        <v/>
      </c>
      <c r="BX320" s="36" t="str">
        <f t="shared" si="159"/>
        <v/>
      </c>
      <c r="BY320" s="31"/>
      <c r="BZ320" s="38"/>
      <c r="CB320" s="120" t="e">
        <f t="shared" ca="1" si="130"/>
        <v>#VALUE!</v>
      </c>
      <c r="CC320" s="2" t="e">
        <f t="shared" ca="1" si="160"/>
        <v>#VALUE!</v>
      </c>
    </row>
    <row r="321" spans="1:81" s="10" customFormat="1" ht="25.15" customHeight="1" x14ac:dyDescent="0.2">
      <c r="A321" s="52" t="str">
        <f t="shared" si="161"/>
        <v/>
      </c>
      <c r="B321" s="157" t="e">
        <f t="shared" ca="1" si="131"/>
        <v>#VALUE!</v>
      </c>
      <c r="C321" s="157" t="e">
        <f t="shared" si="132"/>
        <v>#VALUE!</v>
      </c>
      <c r="D321" s="29"/>
      <c r="E321" s="155" t="str">
        <f ca="1">IFERROR(INDIRECT(ADDRESS(MATCH(D321,CatModules!C:C,0),2,1,1,"CatModules")),"")</f>
        <v/>
      </c>
      <c r="F321" s="96"/>
      <c r="G321" s="156" t="str">
        <f ca="1">IFERROR(INDIRECT(ADDRESS(MATCH(CONCATENATE(E321,"-",F321),CatInt!K:K,0),3,1,1,"CatInt")),"")</f>
        <v/>
      </c>
      <c r="H321" s="45" t="str">
        <f>IF(F321="","",VLOOKUP(F321,#REF!,2,FALSE))</f>
        <v/>
      </c>
      <c r="I321" s="29"/>
      <c r="J321" s="155" t="e">
        <f t="shared" si="133"/>
        <v>#VALUE!</v>
      </c>
      <c r="K321" s="155" t="e">
        <f t="shared" si="134"/>
        <v>#VALUE!</v>
      </c>
      <c r="L321" s="153"/>
      <c r="M321" s="53"/>
      <c r="N321" s="175">
        <v>0</v>
      </c>
      <c r="O321" s="147"/>
      <c r="P321" s="175">
        <v>0</v>
      </c>
      <c r="Q321" s="30"/>
      <c r="R321" s="149" t="str">
        <f>IFERROR(VLOOKUP(Q321,Setup!D$16:E$25,2,FALSE),"")</f>
        <v/>
      </c>
      <c r="S321" s="51" t="str">
        <f ca="1">IFERROR(IF(OR(I321="",VLOOKUP(I321,CatCostInp!$E$2:$K$88,7,FALSE)=0),"",VLOOKUP(I321,CatCostInp!$E$2:$K$88,7,FALSE)),"")</f>
        <v/>
      </c>
      <c r="T321" s="159" t="e">
        <f>VLOOKUP(U321,#REF!,2,FALSE)</f>
        <v>#REF!</v>
      </c>
      <c r="U321" s="30"/>
      <c r="V321" s="1" t="str">
        <f ca="1">IF(U321=Setup!$C$10,"Grant",IF('PSM Costs'!U321=Setup!$C$11,"Local",IF('PSM Costs'!U321=Setup!$C$12,"Other","")))</f>
        <v/>
      </c>
      <c r="W321" s="34"/>
      <c r="X321" s="36">
        <v>1</v>
      </c>
      <c r="Y321" s="34"/>
      <c r="Z321" s="36" t="str">
        <f t="shared" si="135"/>
        <v/>
      </c>
      <c r="AA321" s="34"/>
      <c r="AB321" s="32" t="str">
        <f t="shared" si="136"/>
        <v/>
      </c>
      <c r="AC321" s="34"/>
      <c r="AD321" s="32" t="str">
        <f t="shared" si="137"/>
        <v/>
      </c>
      <c r="AE321" s="34"/>
      <c r="AF321" s="36" t="str">
        <f t="shared" si="138"/>
        <v/>
      </c>
      <c r="AG321" s="36" t="str">
        <f t="shared" si="139"/>
        <v/>
      </c>
      <c r="AH321" s="36" t="str">
        <f t="shared" si="140"/>
        <v/>
      </c>
      <c r="AI321" s="55"/>
      <c r="AJ321" s="37"/>
      <c r="AK321" s="36">
        <v>1</v>
      </c>
      <c r="AL321" s="34"/>
      <c r="AM321" s="32" t="str">
        <f t="shared" si="141"/>
        <v/>
      </c>
      <c r="AN321" s="34"/>
      <c r="AO321" s="32" t="str">
        <f t="shared" si="142"/>
        <v/>
      </c>
      <c r="AP321" s="35"/>
      <c r="AQ321" s="32" t="str">
        <f t="shared" si="143"/>
        <v/>
      </c>
      <c r="AR321" s="34"/>
      <c r="AS321" s="36" t="str">
        <f t="shared" si="144"/>
        <v/>
      </c>
      <c r="AT321" s="36" t="str">
        <f t="shared" si="145"/>
        <v/>
      </c>
      <c r="AU321" s="36" t="str">
        <f t="shared" si="146"/>
        <v/>
      </c>
      <c r="AV321" s="55"/>
      <c r="AW321" s="34"/>
      <c r="AX321" s="36">
        <v>1</v>
      </c>
      <c r="AY321" s="34"/>
      <c r="AZ321" s="32" t="str">
        <f t="shared" si="147"/>
        <v/>
      </c>
      <c r="BA321" s="34"/>
      <c r="BB321" s="32" t="str">
        <f t="shared" si="148"/>
        <v/>
      </c>
      <c r="BC321" s="34"/>
      <c r="BD321" s="32" t="str">
        <f t="shared" si="149"/>
        <v/>
      </c>
      <c r="BE321" s="34"/>
      <c r="BF321" s="36" t="str">
        <f t="shared" si="150"/>
        <v/>
      </c>
      <c r="BG321" s="36" t="str">
        <f t="shared" si="151"/>
        <v/>
      </c>
      <c r="BH321" s="36" t="str">
        <f t="shared" si="152"/>
        <v/>
      </c>
      <c r="BI321" s="55"/>
      <c r="BJ321" s="34"/>
      <c r="BK321" s="36">
        <v>1</v>
      </c>
      <c r="BL321" s="34"/>
      <c r="BM321" s="32" t="str">
        <f t="shared" si="153"/>
        <v/>
      </c>
      <c r="BN321" s="34"/>
      <c r="BO321" s="32" t="str">
        <f t="shared" si="154"/>
        <v/>
      </c>
      <c r="BP321" s="34"/>
      <c r="BQ321" s="32" t="str">
        <f t="shared" si="155"/>
        <v/>
      </c>
      <c r="BR321" s="34"/>
      <c r="BS321" s="36" t="str">
        <f t="shared" si="156"/>
        <v/>
      </c>
      <c r="BT321" s="36" t="str">
        <f t="shared" si="157"/>
        <v/>
      </c>
      <c r="BU321" s="36" t="str">
        <f t="shared" si="158"/>
        <v/>
      </c>
      <c r="BV321" s="55"/>
      <c r="BW321" s="36" t="str">
        <f t="shared" si="159"/>
        <v/>
      </c>
      <c r="BX321" s="36" t="str">
        <f t="shared" si="159"/>
        <v/>
      </c>
      <c r="BY321" s="31"/>
      <c r="BZ321" s="38"/>
      <c r="CB321" s="120" t="e">
        <f t="shared" ca="1" si="130"/>
        <v>#VALUE!</v>
      </c>
      <c r="CC321" s="2" t="e">
        <f t="shared" ca="1" si="160"/>
        <v>#VALUE!</v>
      </c>
    </row>
    <row r="322" spans="1:81" s="10" customFormat="1" ht="25.15" customHeight="1" x14ac:dyDescent="0.2">
      <c r="A322" s="52" t="str">
        <f t="shared" si="161"/>
        <v/>
      </c>
      <c r="B322" s="157" t="e">
        <f t="shared" ca="1" si="131"/>
        <v>#VALUE!</v>
      </c>
      <c r="C322" s="157" t="e">
        <f t="shared" si="132"/>
        <v>#VALUE!</v>
      </c>
      <c r="D322" s="29"/>
      <c r="E322" s="155" t="str">
        <f ca="1">IFERROR(INDIRECT(ADDRESS(MATCH(D322,CatModules!C:C,0),2,1,1,"CatModules")),"")</f>
        <v/>
      </c>
      <c r="F322" s="96"/>
      <c r="G322" s="156" t="str">
        <f ca="1">IFERROR(INDIRECT(ADDRESS(MATCH(CONCATENATE(E322,"-",F322),CatInt!K:K,0),3,1,1,"CatInt")),"")</f>
        <v/>
      </c>
      <c r="H322" s="45" t="str">
        <f>IF(F322="","",VLOOKUP(F322,#REF!,2,FALSE))</f>
        <v/>
      </c>
      <c r="I322" s="29"/>
      <c r="J322" s="155" t="e">
        <f t="shared" si="133"/>
        <v>#VALUE!</v>
      </c>
      <c r="K322" s="155" t="e">
        <f t="shared" si="134"/>
        <v>#VALUE!</v>
      </c>
      <c r="L322" s="153"/>
      <c r="M322" s="53"/>
      <c r="N322" s="175">
        <v>0</v>
      </c>
      <c r="O322" s="147"/>
      <c r="P322" s="175">
        <v>0</v>
      </c>
      <c r="Q322" s="30"/>
      <c r="R322" s="149" t="str">
        <f>IFERROR(VLOOKUP(Q322,Setup!D$16:E$25,2,FALSE),"")</f>
        <v/>
      </c>
      <c r="S322" s="51" t="str">
        <f ca="1">IFERROR(IF(OR(I322="",VLOOKUP(I322,CatCostInp!$E$2:$K$88,7,FALSE)=0),"",VLOOKUP(I322,CatCostInp!$E$2:$K$88,7,FALSE)),"")</f>
        <v/>
      </c>
      <c r="T322" s="159" t="e">
        <f>VLOOKUP(U322,#REF!,2,FALSE)</f>
        <v>#REF!</v>
      </c>
      <c r="U322" s="30"/>
      <c r="V322" s="1" t="str">
        <f ca="1">IF(U322=Setup!$C$10,"Grant",IF('PSM Costs'!U322=Setup!$C$11,"Local",IF('PSM Costs'!U322=Setup!$C$12,"Other","")))</f>
        <v/>
      </c>
      <c r="W322" s="34"/>
      <c r="X322" s="36">
        <v>1</v>
      </c>
      <c r="Y322" s="34"/>
      <c r="Z322" s="36" t="str">
        <f t="shared" si="135"/>
        <v/>
      </c>
      <c r="AA322" s="34"/>
      <c r="AB322" s="32" t="str">
        <f t="shared" si="136"/>
        <v/>
      </c>
      <c r="AC322" s="34"/>
      <c r="AD322" s="32" t="str">
        <f t="shared" si="137"/>
        <v/>
      </c>
      <c r="AE322" s="34"/>
      <c r="AF322" s="36" t="str">
        <f t="shared" si="138"/>
        <v/>
      </c>
      <c r="AG322" s="36" t="str">
        <f t="shared" si="139"/>
        <v/>
      </c>
      <c r="AH322" s="36" t="str">
        <f t="shared" si="140"/>
        <v/>
      </c>
      <c r="AI322" s="55"/>
      <c r="AJ322" s="37"/>
      <c r="AK322" s="36">
        <v>1</v>
      </c>
      <c r="AL322" s="34"/>
      <c r="AM322" s="32" t="str">
        <f t="shared" si="141"/>
        <v/>
      </c>
      <c r="AN322" s="34"/>
      <c r="AO322" s="32" t="str">
        <f t="shared" si="142"/>
        <v/>
      </c>
      <c r="AP322" s="35"/>
      <c r="AQ322" s="32" t="str">
        <f t="shared" si="143"/>
        <v/>
      </c>
      <c r="AR322" s="34"/>
      <c r="AS322" s="36" t="str">
        <f t="shared" si="144"/>
        <v/>
      </c>
      <c r="AT322" s="36" t="str">
        <f t="shared" si="145"/>
        <v/>
      </c>
      <c r="AU322" s="36" t="str">
        <f t="shared" si="146"/>
        <v/>
      </c>
      <c r="AV322" s="55"/>
      <c r="AW322" s="34"/>
      <c r="AX322" s="36">
        <v>1</v>
      </c>
      <c r="AY322" s="34"/>
      <c r="AZ322" s="32" t="str">
        <f t="shared" si="147"/>
        <v/>
      </c>
      <c r="BA322" s="34"/>
      <c r="BB322" s="32" t="str">
        <f t="shared" si="148"/>
        <v/>
      </c>
      <c r="BC322" s="34"/>
      <c r="BD322" s="32" t="str">
        <f t="shared" si="149"/>
        <v/>
      </c>
      <c r="BE322" s="34"/>
      <c r="BF322" s="36" t="str">
        <f t="shared" si="150"/>
        <v/>
      </c>
      <c r="BG322" s="36" t="str">
        <f t="shared" si="151"/>
        <v/>
      </c>
      <c r="BH322" s="36" t="str">
        <f t="shared" si="152"/>
        <v/>
      </c>
      <c r="BI322" s="55"/>
      <c r="BJ322" s="34"/>
      <c r="BK322" s="36">
        <v>1</v>
      </c>
      <c r="BL322" s="34"/>
      <c r="BM322" s="32" t="str">
        <f t="shared" si="153"/>
        <v/>
      </c>
      <c r="BN322" s="34"/>
      <c r="BO322" s="32" t="str">
        <f t="shared" si="154"/>
        <v/>
      </c>
      <c r="BP322" s="34"/>
      <c r="BQ322" s="32" t="str">
        <f t="shared" si="155"/>
        <v/>
      </c>
      <c r="BR322" s="34"/>
      <c r="BS322" s="36" t="str">
        <f t="shared" si="156"/>
        <v/>
      </c>
      <c r="BT322" s="36" t="str">
        <f t="shared" si="157"/>
        <v/>
      </c>
      <c r="BU322" s="36" t="str">
        <f t="shared" si="158"/>
        <v/>
      </c>
      <c r="BV322" s="55"/>
      <c r="BW322" s="36" t="str">
        <f t="shared" si="159"/>
        <v/>
      </c>
      <c r="BX322" s="36" t="str">
        <f t="shared" si="159"/>
        <v/>
      </c>
      <c r="BY322" s="31"/>
      <c r="BZ322" s="38"/>
      <c r="CB322" s="120" t="e">
        <f t="shared" ref="CB322:CB385" ca="1" si="162">IF(OR(B322="--",IFERROR(MATCH(B322,OFFSET(B$1,0,0,ROW()-1,1),0),1)&lt;&gt;1),"",1)</f>
        <v>#VALUE!</v>
      </c>
      <c r="CC322" s="2" t="e">
        <f t="shared" ca="1" si="160"/>
        <v>#VALUE!</v>
      </c>
    </row>
    <row r="323" spans="1:81" s="10" customFormat="1" ht="25.15" customHeight="1" x14ac:dyDescent="0.2">
      <c r="A323" s="52" t="str">
        <f t="shared" si="161"/>
        <v/>
      </c>
      <c r="B323" s="157" t="e">
        <f t="shared" ref="B323:B386" ca="1" si="163">CONCATENATE(E323,"-",G323,"--",K323,"---",R323)</f>
        <v>#VALUE!</v>
      </c>
      <c r="C323" s="157" t="e">
        <f t="shared" ref="C323:C386" si="164">CONCATENATE(K323,"--",N323,"---",P323)</f>
        <v>#VALUE!</v>
      </c>
      <c r="D323" s="29"/>
      <c r="E323" s="155" t="str">
        <f ca="1">IFERROR(INDIRECT(ADDRESS(MATCH(D323,CatModules!C:C,0),2,1,1,"CatModules")),"")</f>
        <v/>
      </c>
      <c r="F323" s="96"/>
      <c r="G323" s="156" t="str">
        <f ca="1">IFERROR(INDIRECT(ADDRESS(MATCH(CONCATENATE(E323,"-",F323),CatInt!K:K,0),3,1,1,"CatInt")),"")</f>
        <v/>
      </c>
      <c r="H323" s="45" t="str">
        <f>IF(F323="","",VLOOKUP(F323,#REF!,2,FALSE))</f>
        <v/>
      </c>
      <c r="I323" s="29"/>
      <c r="J323" s="155" t="e">
        <f t="shared" ref="J323:J386" si="165">LEFT(I323,FIND(".",I323,1)-1)</f>
        <v>#VALUE!</v>
      </c>
      <c r="K323" s="155" t="e">
        <f t="shared" ref="K323:K386" si="166">LEFT(I323,FIND(".",I323,1)+1)</f>
        <v>#VALUE!</v>
      </c>
      <c r="L323" s="153"/>
      <c r="M323" s="53"/>
      <c r="N323" s="175">
        <v>0</v>
      </c>
      <c r="O323" s="147"/>
      <c r="P323" s="175">
        <v>0</v>
      </c>
      <c r="Q323" s="30"/>
      <c r="R323" s="149" t="str">
        <f>IFERROR(VLOOKUP(Q323,Setup!D$16:E$25,2,FALSE),"")</f>
        <v/>
      </c>
      <c r="S323" s="51" t="str">
        <f ca="1">IFERROR(IF(OR(I323="",VLOOKUP(I323,CatCostInp!$E$2:$K$88,7,FALSE)=0),"",VLOOKUP(I323,CatCostInp!$E$2:$K$88,7,FALSE)),"")</f>
        <v/>
      </c>
      <c r="T323" s="159" t="e">
        <f>VLOOKUP(U323,#REF!,2,FALSE)</f>
        <v>#REF!</v>
      </c>
      <c r="U323" s="30"/>
      <c r="V323" s="1" t="str">
        <f ca="1">IF(U323=Setup!$C$10,"Grant",IF('PSM Costs'!U323=Setup!$C$11,"Local",IF('PSM Costs'!U323=Setup!$C$12,"Other","")))</f>
        <v/>
      </c>
      <c r="W323" s="34"/>
      <c r="X323" s="36">
        <v>1</v>
      </c>
      <c r="Y323" s="34"/>
      <c r="Z323" s="36" t="str">
        <f t="shared" ref="Z323:Z386" si="167">IFERROR(IF(AND(NOT(Y323=""),NOT(X323="")),Y323*X323,""),"")</f>
        <v/>
      </c>
      <c r="AA323" s="34"/>
      <c r="AB323" s="32" t="str">
        <f t="shared" ref="AB323:AB386" si="168">IFERROR(IF(AND(NOT(AA323=""),NOT(X323="")),AA323*X323,""),"")</f>
        <v/>
      </c>
      <c r="AC323" s="34"/>
      <c r="AD323" s="32" t="str">
        <f t="shared" ref="AD323:AD386" si="169">IFERROR(IF(AND(NOT(AC323=""),NOT(X323="")),AC323*X323,""),"")</f>
        <v/>
      </c>
      <c r="AE323" s="34"/>
      <c r="AF323" s="36" t="str">
        <f t="shared" ref="AF323:AF386" si="170">IFERROR(IF(AND(NOT(AE323=""),NOT(X323="")),AE323*X323,""),"")</f>
        <v/>
      </c>
      <c r="AG323" s="36" t="str">
        <f t="shared" ref="AG323:AG386" si="171">IFERROR(IF(OR(NOT(Y323=""),NOT(AE323=""),NOT(AA323=""),NOT(AC323="")),Y323+AE323+AA323+AC323,""),"")</f>
        <v/>
      </c>
      <c r="AH323" s="36" t="str">
        <f t="shared" ref="AH323:AH386" si="172">IF(SUM(Z323,AB323,AD323,AF323)&gt;0,SUM(Z323,AB323,AD323,AF323),"")</f>
        <v/>
      </c>
      <c r="AI323" s="55"/>
      <c r="AJ323" s="37"/>
      <c r="AK323" s="36">
        <v>1</v>
      </c>
      <c r="AL323" s="34"/>
      <c r="AM323" s="32" t="str">
        <f t="shared" ref="AM323:AM386" si="173">IFERROR(IF(AND(NOT(AL323=""),NOT(AK323="")),AL323*$AK323,""),"")</f>
        <v/>
      </c>
      <c r="AN323" s="34"/>
      <c r="AO323" s="32" t="str">
        <f t="shared" ref="AO323:AO386" si="174">IFERROR(IF(AND(NOT(AN323=""),NOT(AK323="")),AN323*$AK323,""),"")</f>
        <v/>
      </c>
      <c r="AP323" s="35"/>
      <c r="AQ323" s="32" t="str">
        <f t="shared" ref="AQ323:AQ386" si="175">IFERROR(IF(AND(NOT(AP323=""),NOT(AK323="")),AP323*$AK323,""),"")</f>
        <v/>
      </c>
      <c r="AR323" s="34"/>
      <c r="AS323" s="36" t="str">
        <f t="shared" ref="AS323:AS386" si="176">IFERROR(IF(AND(NOT(AR323=""),NOT(AK323="")),AR323*$AK323,""),"")</f>
        <v/>
      </c>
      <c r="AT323" s="36" t="str">
        <f t="shared" ref="AT323:AT386" si="177">IFERROR(IF(OR(NOT(AL323=""),NOT(AR323=""),NOT(AN323=""),NOT(AP323="")),AL323+AR323+AN323+AP323,""),"")</f>
        <v/>
      </c>
      <c r="AU323" s="36" t="str">
        <f t="shared" ref="AU323:AU386" si="178">IF(SUM(AM323,AS323,AO323,AQ323)&gt;0,SUM(AM323,AS323,AO323,AQ323),"")</f>
        <v/>
      </c>
      <c r="AV323" s="55"/>
      <c r="AW323" s="34"/>
      <c r="AX323" s="36">
        <v>1</v>
      </c>
      <c r="AY323" s="34"/>
      <c r="AZ323" s="32" t="str">
        <f t="shared" ref="AZ323:AZ386" si="179">IFERROR(IF(AND(NOT(AY323=""),NOT(AX323="")),AY323*$AX323,""),"")</f>
        <v/>
      </c>
      <c r="BA323" s="34"/>
      <c r="BB323" s="32" t="str">
        <f t="shared" ref="BB323:BB386" si="180">IFERROR(IF(AND(NOT(BA323=""),NOT(AX323="")),BA323*$AX323,""),"")</f>
        <v/>
      </c>
      <c r="BC323" s="34"/>
      <c r="BD323" s="32" t="str">
        <f t="shared" ref="BD323:BD386" si="181">IFERROR(IF(AND(NOT(BC323=""),NOT(AX323="")),BC323*$AX323,""),"")</f>
        <v/>
      </c>
      <c r="BE323" s="34"/>
      <c r="BF323" s="36" t="str">
        <f t="shared" ref="BF323:BF386" si="182">IFERROR(IF(AND(NOT(BE323=""),NOT(AX323="")),BE323*$AX323,""),"")</f>
        <v/>
      </c>
      <c r="BG323" s="36" t="str">
        <f t="shared" ref="BG323:BG386" si="183">IFERROR(IF(OR(NOT(AY323=""),NOT(BE323=""),NOT(BA323=""),NOT(BC323="")),AY323+BE323+BA323+BC323,""),"")</f>
        <v/>
      </c>
      <c r="BH323" s="36" t="str">
        <f t="shared" ref="BH323:BH386" si="184">IF(SUM(AZ323,BF323,BB323,BD323)&gt;0,SUM(AZ323,BF323,BB323,BD323),"")</f>
        <v/>
      </c>
      <c r="BI323" s="55"/>
      <c r="BJ323" s="34"/>
      <c r="BK323" s="36">
        <v>1</v>
      </c>
      <c r="BL323" s="34"/>
      <c r="BM323" s="32" t="str">
        <f t="shared" ref="BM323:BM386" si="185">IFERROR(IF(AND(NOT(BL323=""),NOT(BK323="")),BL323*$BK323,""),"")</f>
        <v/>
      </c>
      <c r="BN323" s="34"/>
      <c r="BO323" s="32" t="str">
        <f t="shared" ref="BO323:BO386" si="186">IFERROR(IF(AND(NOT(BN323=""),NOT(BK323="")),BN323*$BK323,""),"")</f>
        <v/>
      </c>
      <c r="BP323" s="34"/>
      <c r="BQ323" s="32" t="str">
        <f t="shared" ref="BQ323:BQ386" si="187">IFERROR(IF(AND(NOT(BP323=""),NOT(BK323="")),BP323*$BK323,""),"")</f>
        <v/>
      </c>
      <c r="BR323" s="34"/>
      <c r="BS323" s="36" t="str">
        <f t="shared" ref="BS323:BS386" si="188">IFERROR(IF(AND(NOT(BR323=""),NOT(BK323="")),BR323*$BK323,""),"")</f>
        <v/>
      </c>
      <c r="BT323" s="36" t="str">
        <f t="shared" ref="BT323:BT386" si="189">IFERROR(IF(OR(NOT(BL323=""),NOT(BR323=""),NOT(BN323=""),NOT(BP323="")),BL323+BR323+BN323+BP323,""),"")</f>
        <v/>
      </c>
      <c r="BU323" s="36" t="str">
        <f t="shared" ref="BU323:BU386" si="190">IF(SUM(BM323,BS323,BO323,BQ323)&gt;0,SUM(BM323,BS323,BO323,BQ323),"")</f>
        <v/>
      </c>
      <c r="BV323" s="55"/>
      <c r="BW323" s="36" t="str">
        <f t="shared" ref="BW323:BX386" si="191">IF(SUM(AG323,AT323,BG323,BT323)&gt;0,SUM(AG323,AT323,BG323,BT323),"")</f>
        <v/>
      </c>
      <c r="BX323" s="36" t="str">
        <f t="shared" si="191"/>
        <v/>
      </c>
      <c r="BY323" s="31"/>
      <c r="BZ323" s="38"/>
      <c r="CB323" s="120" t="e">
        <f t="shared" ca="1" si="162"/>
        <v>#VALUE!</v>
      </c>
      <c r="CC323" s="2" t="e">
        <f t="shared" ref="CC323:CC386" ca="1" si="192">IF(OR(C323="--",IFERROR(MATCH(C323,OFFSET(C$1,0,0,ROW()-1,1),0),1)&lt;&gt;1),"",1)</f>
        <v>#VALUE!</v>
      </c>
    </row>
    <row r="324" spans="1:81" s="10" customFormat="1" ht="25.15" customHeight="1" x14ac:dyDescent="0.2">
      <c r="A324" s="52" t="str">
        <f t="shared" ref="A324:A387" si="193">IFERROR(IF(D324&lt;&gt;"",A323+1,""),"")</f>
        <v/>
      </c>
      <c r="B324" s="157" t="e">
        <f t="shared" ca="1" si="163"/>
        <v>#VALUE!</v>
      </c>
      <c r="C324" s="157" t="e">
        <f t="shared" si="164"/>
        <v>#VALUE!</v>
      </c>
      <c r="D324" s="29"/>
      <c r="E324" s="155" t="str">
        <f ca="1">IFERROR(INDIRECT(ADDRESS(MATCH(D324,CatModules!C:C,0),2,1,1,"CatModules")),"")</f>
        <v/>
      </c>
      <c r="F324" s="96"/>
      <c r="G324" s="156" t="str">
        <f ca="1">IFERROR(INDIRECT(ADDRESS(MATCH(CONCATENATE(E324,"-",F324),CatInt!K:K,0),3,1,1,"CatInt")),"")</f>
        <v/>
      </c>
      <c r="H324" s="45" t="str">
        <f>IF(F324="","",VLOOKUP(F324,#REF!,2,FALSE))</f>
        <v/>
      </c>
      <c r="I324" s="29"/>
      <c r="J324" s="155" t="e">
        <f t="shared" si="165"/>
        <v>#VALUE!</v>
      </c>
      <c r="K324" s="155" t="e">
        <f t="shared" si="166"/>
        <v>#VALUE!</v>
      </c>
      <c r="L324" s="153"/>
      <c r="M324" s="53"/>
      <c r="N324" s="175">
        <v>0</v>
      </c>
      <c r="O324" s="147"/>
      <c r="P324" s="175">
        <v>0</v>
      </c>
      <c r="Q324" s="30"/>
      <c r="R324" s="149" t="str">
        <f>IFERROR(VLOOKUP(Q324,Setup!D$16:E$25,2,FALSE),"")</f>
        <v/>
      </c>
      <c r="S324" s="51" t="str">
        <f ca="1">IFERROR(IF(OR(I324="",VLOOKUP(I324,CatCostInp!$E$2:$K$88,7,FALSE)=0),"",VLOOKUP(I324,CatCostInp!$E$2:$K$88,7,FALSE)),"")</f>
        <v/>
      </c>
      <c r="T324" s="159" t="e">
        <f>VLOOKUP(U324,#REF!,2,FALSE)</f>
        <v>#REF!</v>
      </c>
      <c r="U324" s="30"/>
      <c r="V324" s="1" t="str">
        <f ca="1">IF(U324=Setup!$C$10,"Grant",IF('PSM Costs'!U324=Setup!$C$11,"Local",IF('PSM Costs'!U324=Setup!$C$12,"Other","")))</f>
        <v/>
      </c>
      <c r="W324" s="34"/>
      <c r="X324" s="36">
        <v>1</v>
      </c>
      <c r="Y324" s="34"/>
      <c r="Z324" s="36" t="str">
        <f t="shared" si="167"/>
        <v/>
      </c>
      <c r="AA324" s="34"/>
      <c r="AB324" s="32" t="str">
        <f t="shared" si="168"/>
        <v/>
      </c>
      <c r="AC324" s="34"/>
      <c r="AD324" s="32" t="str">
        <f t="shared" si="169"/>
        <v/>
      </c>
      <c r="AE324" s="34"/>
      <c r="AF324" s="36" t="str">
        <f t="shared" si="170"/>
        <v/>
      </c>
      <c r="AG324" s="36" t="str">
        <f t="shared" si="171"/>
        <v/>
      </c>
      <c r="AH324" s="36" t="str">
        <f t="shared" si="172"/>
        <v/>
      </c>
      <c r="AI324" s="55"/>
      <c r="AJ324" s="37"/>
      <c r="AK324" s="36">
        <v>1</v>
      </c>
      <c r="AL324" s="34"/>
      <c r="AM324" s="32" t="str">
        <f t="shared" si="173"/>
        <v/>
      </c>
      <c r="AN324" s="34"/>
      <c r="AO324" s="32" t="str">
        <f t="shared" si="174"/>
        <v/>
      </c>
      <c r="AP324" s="35"/>
      <c r="AQ324" s="32" t="str">
        <f t="shared" si="175"/>
        <v/>
      </c>
      <c r="AR324" s="34"/>
      <c r="AS324" s="36" t="str">
        <f t="shared" si="176"/>
        <v/>
      </c>
      <c r="AT324" s="36" t="str">
        <f t="shared" si="177"/>
        <v/>
      </c>
      <c r="AU324" s="36" t="str">
        <f t="shared" si="178"/>
        <v/>
      </c>
      <c r="AV324" s="55"/>
      <c r="AW324" s="34"/>
      <c r="AX324" s="36">
        <v>1</v>
      </c>
      <c r="AY324" s="34"/>
      <c r="AZ324" s="32" t="str">
        <f t="shared" si="179"/>
        <v/>
      </c>
      <c r="BA324" s="34"/>
      <c r="BB324" s="32" t="str">
        <f t="shared" si="180"/>
        <v/>
      </c>
      <c r="BC324" s="34"/>
      <c r="BD324" s="32" t="str">
        <f t="shared" si="181"/>
        <v/>
      </c>
      <c r="BE324" s="34"/>
      <c r="BF324" s="36" t="str">
        <f t="shared" si="182"/>
        <v/>
      </c>
      <c r="BG324" s="36" t="str">
        <f t="shared" si="183"/>
        <v/>
      </c>
      <c r="BH324" s="36" t="str">
        <f t="shared" si="184"/>
        <v/>
      </c>
      <c r="BI324" s="55"/>
      <c r="BJ324" s="34"/>
      <c r="BK324" s="36">
        <v>1</v>
      </c>
      <c r="BL324" s="34"/>
      <c r="BM324" s="32" t="str">
        <f t="shared" si="185"/>
        <v/>
      </c>
      <c r="BN324" s="34"/>
      <c r="BO324" s="32" t="str">
        <f t="shared" si="186"/>
        <v/>
      </c>
      <c r="BP324" s="34"/>
      <c r="BQ324" s="32" t="str">
        <f t="shared" si="187"/>
        <v/>
      </c>
      <c r="BR324" s="34"/>
      <c r="BS324" s="36" t="str">
        <f t="shared" si="188"/>
        <v/>
      </c>
      <c r="BT324" s="36" t="str">
        <f t="shared" si="189"/>
        <v/>
      </c>
      <c r="BU324" s="36" t="str">
        <f t="shared" si="190"/>
        <v/>
      </c>
      <c r="BV324" s="55"/>
      <c r="BW324" s="36" t="str">
        <f t="shared" si="191"/>
        <v/>
      </c>
      <c r="BX324" s="36" t="str">
        <f t="shared" si="191"/>
        <v/>
      </c>
      <c r="BY324" s="31"/>
      <c r="BZ324" s="38"/>
      <c r="CB324" s="120" t="e">
        <f t="shared" ca="1" si="162"/>
        <v>#VALUE!</v>
      </c>
      <c r="CC324" s="2" t="e">
        <f t="shared" ca="1" si="192"/>
        <v>#VALUE!</v>
      </c>
    </row>
    <row r="325" spans="1:81" s="10" customFormat="1" ht="25.15" customHeight="1" x14ac:dyDescent="0.2">
      <c r="A325" s="52" t="str">
        <f t="shared" si="193"/>
        <v/>
      </c>
      <c r="B325" s="157" t="e">
        <f t="shared" ca="1" si="163"/>
        <v>#VALUE!</v>
      </c>
      <c r="C325" s="157" t="e">
        <f t="shared" si="164"/>
        <v>#VALUE!</v>
      </c>
      <c r="D325" s="29"/>
      <c r="E325" s="155" t="str">
        <f ca="1">IFERROR(INDIRECT(ADDRESS(MATCH(D325,CatModules!C:C,0),2,1,1,"CatModules")),"")</f>
        <v/>
      </c>
      <c r="F325" s="96"/>
      <c r="G325" s="156" t="str">
        <f ca="1">IFERROR(INDIRECT(ADDRESS(MATCH(CONCATENATE(E325,"-",F325),CatInt!K:K,0),3,1,1,"CatInt")),"")</f>
        <v/>
      </c>
      <c r="H325" s="45" t="str">
        <f>IF(F325="","",VLOOKUP(F325,#REF!,2,FALSE))</f>
        <v/>
      </c>
      <c r="I325" s="29"/>
      <c r="J325" s="155" t="e">
        <f t="shared" si="165"/>
        <v>#VALUE!</v>
      </c>
      <c r="K325" s="155" t="e">
        <f t="shared" si="166"/>
        <v>#VALUE!</v>
      </c>
      <c r="L325" s="153"/>
      <c r="M325" s="53"/>
      <c r="N325" s="175">
        <v>0</v>
      </c>
      <c r="O325" s="147"/>
      <c r="P325" s="175">
        <v>0</v>
      </c>
      <c r="Q325" s="30"/>
      <c r="R325" s="149" t="str">
        <f>IFERROR(VLOOKUP(Q325,Setup!D$16:E$25,2,FALSE),"")</f>
        <v/>
      </c>
      <c r="S325" s="51" t="str">
        <f ca="1">IFERROR(IF(OR(I325="",VLOOKUP(I325,CatCostInp!$E$2:$K$88,7,FALSE)=0),"",VLOOKUP(I325,CatCostInp!$E$2:$K$88,7,FALSE)),"")</f>
        <v/>
      </c>
      <c r="T325" s="159" t="e">
        <f>VLOOKUP(U325,#REF!,2,FALSE)</f>
        <v>#REF!</v>
      </c>
      <c r="U325" s="30"/>
      <c r="V325" s="1" t="str">
        <f ca="1">IF(U325=Setup!$C$10,"Grant",IF('PSM Costs'!U325=Setup!$C$11,"Local",IF('PSM Costs'!U325=Setup!$C$12,"Other","")))</f>
        <v/>
      </c>
      <c r="W325" s="34"/>
      <c r="X325" s="36">
        <v>1</v>
      </c>
      <c r="Y325" s="34"/>
      <c r="Z325" s="36" t="str">
        <f t="shared" si="167"/>
        <v/>
      </c>
      <c r="AA325" s="34"/>
      <c r="AB325" s="32" t="str">
        <f t="shared" si="168"/>
        <v/>
      </c>
      <c r="AC325" s="34"/>
      <c r="AD325" s="32" t="str">
        <f t="shared" si="169"/>
        <v/>
      </c>
      <c r="AE325" s="34"/>
      <c r="AF325" s="36" t="str">
        <f t="shared" si="170"/>
        <v/>
      </c>
      <c r="AG325" s="36" t="str">
        <f t="shared" si="171"/>
        <v/>
      </c>
      <c r="AH325" s="36" t="str">
        <f t="shared" si="172"/>
        <v/>
      </c>
      <c r="AI325" s="55"/>
      <c r="AJ325" s="37"/>
      <c r="AK325" s="36">
        <v>1</v>
      </c>
      <c r="AL325" s="34"/>
      <c r="AM325" s="32" t="str">
        <f t="shared" si="173"/>
        <v/>
      </c>
      <c r="AN325" s="34"/>
      <c r="AO325" s="32" t="str">
        <f t="shared" si="174"/>
        <v/>
      </c>
      <c r="AP325" s="35"/>
      <c r="AQ325" s="32" t="str">
        <f t="shared" si="175"/>
        <v/>
      </c>
      <c r="AR325" s="34"/>
      <c r="AS325" s="36" t="str">
        <f t="shared" si="176"/>
        <v/>
      </c>
      <c r="AT325" s="36" t="str">
        <f t="shared" si="177"/>
        <v/>
      </c>
      <c r="AU325" s="36" t="str">
        <f t="shared" si="178"/>
        <v/>
      </c>
      <c r="AV325" s="55"/>
      <c r="AW325" s="34"/>
      <c r="AX325" s="36">
        <v>1</v>
      </c>
      <c r="AY325" s="34"/>
      <c r="AZ325" s="32" t="str">
        <f t="shared" si="179"/>
        <v/>
      </c>
      <c r="BA325" s="34"/>
      <c r="BB325" s="32" t="str">
        <f t="shared" si="180"/>
        <v/>
      </c>
      <c r="BC325" s="34"/>
      <c r="BD325" s="32" t="str">
        <f t="shared" si="181"/>
        <v/>
      </c>
      <c r="BE325" s="34"/>
      <c r="BF325" s="36" t="str">
        <f t="shared" si="182"/>
        <v/>
      </c>
      <c r="BG325" s="36" t="str">
        <f t="shared" si="183"/>
        <v/>
      </c>
      <c r="BH325" s="36" t="str">
        <f t="shared" si="184"/>
        <v/>
      </c>
      <c r="BI325" s="55"/>
      <c r="BJ325" s="34"/>
      <c r="BK325" s="36">
        <v>1</v>
      </c>
      <c r="BL325" s="34"/>
      <c r="BM325" s="32" t="str">
        <f t="shared" si="185"/>
        <v/>
      </c>
      <c r="BN325" s="34"/>
      <c r="BO325" s="32" t="str">
        <f t="shared" si="186"/>
        <v/>
      </c>
      <c r="BP325" s="34"/>
      <c r="BQ325" s="32" t="str">
        <f t="shared" si="187"/>
        <v/>
      </c>
      <c r="BR325" s="34"/>
      <c r="BS325" s="36" t="str">
        <f t="shared" si="188"/>
        <v/>
      </c>
      <c r="BT325" s="36" t="str">
        <f t="shared" si="189"/>
        <v/>
      </c>
      <c r="BU325" s="36" t="str">
        <f t="shared" si="190"/>
        <v/>
      </c>
      <c r="BV325" s="55"/>
      <c r="BW325" s="36" t="str">
        <f t="shared" si="191"/>
        <v/>
      </c>
      <c r="BX325" s="36" t="str">
        <f t="shared" si="191"/>
        <v/>
      </c>
      <c r="BY325" s="31"/>
      <c r="BZ325" s="38"/>
      <c r="CB325" s="120" t="e">
        <f t="shared" ca="1" si="162"/>
        <v>#VALUE!</v>
      </c>
      <c r="CC325" s="2" t="e">
        <f t="shared" ca="1" si="192"/>
        <v>#VALUE!</v>
      </c>
    </row>
    <row r="326" spans="1:81" s="10" customFormat="1" ht="25.15" customHeight="1" x14ac:dyDescent="0.2">
      <c r="A326" s="52" t="str">
        <f t="shared" si="193"/>
        <v/>
      </c>
      <c r="B326" s="157" t="e">
        <f t="shared" ca="1" si="163"/>
        <v>#VALUE!</v>
      </c>
      <c r="C326" s="157" t="e">
        <f t="shared" si="164"/>
        <v>#VALUE!</v>
      </c>
      <c r="D326" s="29"/>
      <c r="E326" s="155" t="str">
        <f ca="1">IFERROR(INDIRECT(ADDRESS(MATCH(D326,CatModules!C:C,0),2,1,1,"CatModules")),"")</f>
        <v/>
      </c>
      <c r="F326" s="96"/>
      <c r="G326" s="156" t="str">
        <f ca="1">IFERROR(INDIRECT(ADDRESS(MATCH(CONCATENATE(E326,"-",F326),CatInt!K:K,0),3,1,1,"CatInt")),"")</f>
        <v/>
      </c>
      <c r="H326" s="45" t="str">
        <f>IF(F326="","",VLOOKUP(F326,#REF!,2,FALSE))</f>
        <v/>
      </c>
      <c r="I326" s="29"/>
      <c r="J326" s="155" t="e">
        <f t="shared" si="165"/>
        <v>#VALUE!</v>
      </c>
      <c r="K326" s="155" t="e">
        <f t="shared" si="166"/>
        <v>#VALUE!</v>
      </c>
      <c r="L326" s="153"/>
      <c r="M326" s="53"/>
      <c r="N326" s="175">
        <v>0</v>
      </c>
      <c r="O326" s="147"/>
      <c r="P326" s="175">
        <v>0</v>
      </c>
      <c r="Q326" s="30"/>
      <c r="R326" s="149" t="str">
        <f>IFERROR(VLOOKUP(Q326,Setup!D$16:E$25,2,FALSE),"")</f>
        <v/>
      </c>
      <c r="S326" s="51" t="str">
        <f ca="1">IFERROR(IF(OR(I326="",VLOOKUP(I326,CatCostInp!$E$2:$K$88,7,FALSE)=0),"",VLOOKUP(I326,CatCostInp!$E$2:$K$88,7,FALSE)),"")</f>
        <v/>
      </c>
      <c r="T326" s="159" t="e">
        <f>VLOOKUP(U326,#REF!,2,FALSE)</f>
        <v>#REF!</v>
      </c>
      <c r="U326" s="30"/>
      <c r="V326" s="1" t="str">
        <f ca="1">IF(U326=Setup!$C$10,"Grant",IF('PSM Costs'!U326=Setup!$C$11,"Local",IF('PSM Costs'!U326=Setup!$C$12,"Other","")))</f>
        <v/>
      </c>
      <c r="W326" s="34"/>
      <c r="X326" s="36">
        <v>1</v>
      </c>
      <c r="Y326" s="34"/>
      <c r="Z326" s="36" t="str">
        <f t="shared" si="167"/>
        <v/>
      </c>
      <c r="AA326" s="34"/>
      <c r="AB326" s="32" t="str">
        <f t="shared" si="168"/>
        <v/>
      </c>
      <c r="AC326" s="34"/>
      <c r="AD326" s="32" t="str">
        <f t="shared" si="169"/>
        <v/>
      </c>
      <c r="AE326" s="34"/>
      <c r="AF326" s="36" t="str">
        <f t="shared" si="170"/>
        <v/>
      </c>
      <c r="AG326" s="36" t="str">
        <f t="shared" si="171"/>
        <v/>
      </c>
      <c r="AH326" s="36" t="str">
        <f t="shared" si="172"/>
        <v/>
      </c>
      <c r="AI326" s="55"/>
      <c r="AJ326" s="37"/>
      <c r="AK326" s="36">
        <v>1</v>
      </c>
      <c r="AL326" s="34"/>
      <c r="AM326" s="32" t="str">
        <f t="shared" si="173"/>
        <v/>
      </c>
      <c r="AN326" s="34"/>
      <c r="AO326" s="32" t="str">
        <f t="shared" si="174"/>
        <v/>
      </c>
      <c r="AP326" s="35"/>
      <c r="AQ326" s="32" t="str">
        <f t="shared" si="175"/>
        <v/>
      </c>
      <c r="AR326" s="34"/>
      <c r="AS326" s="36" t="str">
        <f t="shared" si="176"/>
        <v/>
      </c>
      <c r="AT326" s="36" t="str">
        <f t="shared" si="177"/>
        <v/>
      </c>
      <c r="AU326" s="36" t="str">
        <f t="shared" si="178"/>
        <v/>
      </c>
      <c r="AV326" s="55"/>
      <c r="AW326" s="34"/>
      <c r="AX326" s="36">
        <v>1</v>
      </c>
      <c r="AY326" s="34"/>
      <c r="AZ326" s="32" t="str">
        <f t="shared" si="179"/>
        <v/>
      </c>
      <c r="BA326" s="34"/>
      <c r="BB326" s="32" t="str">
        <f t="shared" si="180"/>
        <v/>
      </c>
      <c r="BC326" s="34"/>
      <c r="BD326" s="32" t="str">
        <f t="shared" si="181"/>
        <v/>
      </c>
      <c r="BE326" s="34"/>
      <c r="BF326" s="36" t="str">
        <f t="shared" si="182"/>
        <v/>
      </c>
      <c r="BG326" s="36" t="str">
        <f t="shared" si="183"/>
        <v/>
      </c>
      <c r="BH326" s="36" t="str">
        <f t="shared" si="184"/>
        <v/>
      </c>
      <c r="BI326" s="55"/>
      <c r="BJ326" s="34"/>
      <c r="BK326" s="36">
        <v>1</v>
      </c>
      <c r="BL326" s="34"/>
      <c r="BM326" s="32" t="str">
        <f t="shared" si="185"/>
        <v/>
      </c>
      <c r="BN326" s="34"/>
      <c r="BO326" s="32" t="str">
        <f t="shared" si="186"/>
        <v/>
      </c>
      <c r="BP326" s="34"/>
      <c r="BQ326" s="32" t="str">
        <f t="shared" si="187"/>
        <v/>
      </c>
      <c r="BR326" s="34"/>
      <c r="BS326" s="36" t="str">
        <f t="shared" si="188"/>
        <v/>
      </c>
      <c r="BT326" s="36" t="str">
        <f t="shared" si="189"/>
        <v/>
      </c>
      <c r="BU326" s="36" t="str">
        <f t="shared" si="190"/>
        <v/>
      </c>
      <c r="BV326" s="55"/>
      <c r="BW326" s="36" t="str">
        <f t="shared" si="191"/>
        <v/>
      </c>
      <c r="BX326" s="36" t="str">
        <f t="shared" si="191"/>
        <v/>
      </c>
      <c r="BY326" s="31"/>
      <c r="BZ326" s="38"/>
      <c r="CB326" s="120" t="e">
        <f t="shared" ca="1" si="162"/>
        <v>#VALUE!</v>
      </c>
      <c r="CC326" s="2" t="e">
        <f t="shared" ca="1" si="192"/>
        <v>#VALUE!</v>
      </c>
    </row>
    <row r="327" spans="1:81" s="10" customFormat="1" ht="25.15" customHeight="1" x14ac:dyDescent="0.2">
      <c r="A327" s="52" t="str">
        <f t="shared" si="193"/>
        <v/>
      </c>
      <c r="B327" s="157" t="e">
        <f t="shared" ca="1" si="163"/>
        <v>#VALUE!</v>
      </c>
      <c r="C327" s="157" t="e">
        <f t="shared" si="164"/>
        <v>#VALUE!</v>
      </c>
      <c r="D327" s="29"/>
      <c r="E327" s="155" t="str">
        <f ca="1">IFERROR(INDIRECT(ADDRESS(MATCH(D327,CatModules!C:C,0),2,1,1,"CatModules")),"")</f>
        <v/>
      </c>
      <c r="F327" s="96"/>
      <c r="G327" s="156" t="str">
        <f ca="1">IFERROR(INDIRECT(ADDRESS(MATCH(CONCATENATE(E327,"-",F327),CatInt!K:K,0),3,1,1,"CatInt")),"")</f>
        <v/>
      </c>
      <c r="H327" s="45" t="str">
        <f>IF(F327="","",VLOOKUP(F327,#REF!,2,FALSE))</f>
        <v/>
      </c>
      <c r="I327" s="29"/>
      <c r="J327" s="155" t="e">
        <f t="shared" si="165"/>
        <v>#VALUE!</v>
      </c>
      <c r="K327" s="155" t="e">
        <f t="shared" si="166"/>
        <v>#VALUE!</v>
      </c>
      <c r="L327" s="153"/>
      <c r="M327" s="53"/>
      <c r="N327" s="175">
        <v>0</v>
      </c>
      <c r="O327" s="147"/>
      <c r="P327" s="175">
        <v>0</v>
      </c>
      <c r="Q327" s="30"/>
      <c r="R327" s="149" t="str">
        <f>IFERROR(VLOOKUP(Q327,Setup!D$16:E$25,2,FALSE),"")</f>
        <v/>
      </c>
      <c r="S327" s="51" t="str">
        <f ca="1">IFERROR(IF(OR(I327="",VLOOKUP(I327,CatCostInp!$E$2:$K$88,7,FALSE)=0),"",VLOOKUP(I327,CatCostInp!$E$2:$K$88,7,FALSE)),"")</f>
        <v/>
      </c>
      <c r="T327" s="159" t="e">
        <f>VLOOKUP(U327,#REF!,2,FALSE)</f>
        <v>#REF!</v>
      </c>
      <c r="U327" s="30"/>
      <c r="V327" s="1" t="str">
        <f ca="1">IF(U327=Setup!$C$10,"Grant",IF('PSM Costs'!U327=Setup!$C$11,"Local",IF('PSM Costs'!U327=Setup!$C$12,"Other","")))</f>
        <v/>
      </c>
      <c r="W327" s="34"/>
      <c r="X327" s="36">
        <v>1</v>
      </c>
      <c r="Y327" s="34"/>
      <c r="Z327" s="36" t="str">
        <f t="shared" si="167"/>
        <v/>
      </c>
      <c r="AA327" s="34"/>
      <c r="AB327" s="32" t="str">
        <f t="shared" si="168"/>
        <v/>
      </c>
      <c r="AC327" s="34"/>
      <c r="AD327" s="32" t="str">
        <f t="shared" si="169"/>
        <v/>
      </c>
      <c r="AE327" s="34"/>
      <c r="AF327" s="36" t="str">
        <f t="shared" si="170"/>
        <v/>
      </c>
      <c r="AG327" s="36" t="str">
        <f t="shared" si="171"/>
        <v/>
      </c>
      <c r="AH327" s="36" t="str">
        <f t="shared" si="172"/>
        <v/>
      </c>
      <c r="AI327" s="55"/>
      <c r="AJ327" s="37"/>
      <c r="AK327" s="36">
        <v>1</v>
      </c>
      <c r="AL327" s="34"/>
      <c r="AM327" s="32" t="str">
        <f t="shared" si="173"/>
        <v/>
      </c>
      <c r="AN327" s="34"/>
      <c r="AO327" s="32" t="str">
        <f t="shared" si="174"/>
        <v/>
      </c>
      <c r="AP327" s="35"/>
      <c r="AQ327" s="32" t="str">
        <f t="shared" si="175"/>
        <v/>
      </c>
      <c r="AR327" s="34"/>
      <c r="AS327" s="36" t="str">
        <f t="shared" si="176"/>
        <v/>
      </c>
      <c r="AT327" s="36" t="str">
        <f t="shared" si="177"/>
        <v/>
      </c>
      <c r="AU327" s="36" t="str">
        <f t="shared" si="178"/>
        <v/>
      </c>
      <c r="AV327" s="55"/>
      <c r="AW327" s="34"/>
      <c r="AX327" s="36">
        <v>1</v>
      </c>
      <c r="AY327" s="34"/>
      <c r="AZ327" s="32" t="str">
        <f t="shared" si="179"/>
        <v/>
      </c>
      <c r="BA327" s="34"/>
      <c r="BB327" s="32" t="str">
        <f t="shared" si="180"/>
        <v/>
      </c>
      <c r="BC327" s="34"/>
      <c r="BD327" s="32" t="str">
        <f t="shared" si="181"/>
        <v/>
      </c>
      <c r="BE327" s="34"/>
      <c r="BF327" s="36" t="str">
        <f t="shared" si="182"/>
        <v/>
      </c>
      <c r="BG327" s="36" t="str">
        <f t="shared" si="183"/>
        <v/>
      </c>
      <c r="BH327" s="36" t="str">
        <f t="shared" si="184"/>
        <v/>
      </c>
      <c r="BI327" s="55"/>
      <c r="BJ327" s="34"/>
      <c r="BK327" s="36">
        <v>1</v>
      </c>
      <c r="BL327" s="34"/>
      <c r="BM327" s="32" t="str">
        <f t="shared" si="185"/>
        <v/>
      </c>
      <c r="BN327" s="34"/>
      <c r="BO327" s="32" t="str">
        <f t="shared" si="186"/>
        <v/>
      </c>
      <c r="BP327" s="34"/>
      <c r="BQ327" s="32" t="str">
        <f t="shared" si="187"/>
        <v/>
      </c>
      <c r="BR327" s="34"/>
      <c r="BS327" s="36" t="str">
        <f t="shared" si="188"/>
        <v/>
      </c>
      <c r="BT327" s="36" t="str">
        <f t="shared" si="189"/>
        <v/>
      </c>
      <c r="BU327" s="36" t="str">
        <f t="shared" si="190"/>
        <v/>
      </c>
      <c r="BV327" s="55"/>
      <c r="BW327" s="36" t="str">
        <f t="shared" si="191"/>
        <v/>
      </c>
      <c r="BX327" s="36" t="str">
        <f t="shared" si="191"/>
        <v/>
      </c>
      <c r="BY327" s="31"/>
      <c r="BZ327" s="38"/>
      <c r="CB327" s="120" t="e">
        <f t="shared" ca="1" si="162"/>
        <v>#VALUE!</v>
      </c>
      <c r="CC327" s="2" t="e">
        <f t="shared" ca="1" si="192"/>
        <v>#VALUE!</v>
      </c>
    </row>
    <row r="328" spans="1:81" s="10" customFormat="1" ht="25.15" customHeight="1" x14ac:dyDescent="0.2">
      <c r="A328" s="52" t="str">
        <f t="shared" si="193"/>
        <v/>
      </c>
      <c r="B328" s="157" t="e">
        <f t="shared" ca="1" si="163"/>
        <v>#VALUE!</v>
      </c>
      <c r="C328" s="157" t="e">
        <f t="shared" si="164"/>
        <v>#VALUE!</v>
      </c>
      <c r="D328" s="29"/>
      <c r="E328" s="155" t="str">
        <f ca="1">IFERROR(INDIRECT(ADDRESS(MATCH(D328,CatModules!C:C,0),2,1,1,"CatModules")),"")</f>
        <v/>
      </c>
      <c r="F328" s="96"/>
      <c r="G328" s="156" t="str">
        <f ca="1">IFERROR(INDIRECT(ADDRESS(MATCH(CONCATENATE(E328,"-",F328),CatInt!K:K,0),3,1,1,"CatInt")),"")</f>
        <v/>
      </c>
      <c r="H328" s="45" t="str">
        <f>IF(F328="","",VLOOKUP(F328,#REF!,2,FALSE))</f>
        <v/>
      </c>
      <c r="I328" s="29"/>
      <c r="J328" s="155" t="e">
        <f t="shared" si="165"/>
        <v>#VALUE!</v>
      </c>
      <c r="K328" s="155" t="e">
        <f t="shared" si="166"/>
        <v>#VALUE!</v>
      </c>
      <c r="L328" s="153"/>
      <c r="M328" s="53"/>
      <c r="N328" s="175">
        <v>0</v>
      </c>
      <c r="O328" s="147"/>
      <c r="P328" s="175">
        <v>0</v>
      </c>
      <c r="Q328" s="30"/>
      <c r="R328" s="149" t="str">
        <f>IFERROR(VLOOKUP(Q328,Setup!D$16:E$25,2,FALSE),"")</f>
        <v/>
      </c>
      <c r="S328" s="51" t="str">
        <f ca="1">IFERROR(IF(OR(I328="",VLOOKUP(I328,CatCostInp!$E$2:$K$88,7,FALSE)=0),"",VLOOKUP(I328,CatCostInp!$E$2:$K$88,7,FALSE)),"")</f>
        <v/>
      </c>
      <c r="T328" s="159" t="e">
        <f>VLOOKUP(U328,#REF!,2,FALSE)</f>
        <v>#REF!</v>
      </c>
      <c r="U328" s="30"/>
      <c r="V328" s="1" t="str">
        <f ca="1">IF(U328=Setup!$C$10,"Grant",IF('PSM Costs'!U328=Setup!$C$11,"Local",IF('PSM Costs'!U328=Setup!$C$12,"Other","")))</f>
        <v/>
      </c>
      <c r="W328" s="34"/>
      <c r="X328" s="36">
        <v>1</v>
      </c>
      <c r="Y328" s="34"/>
      <c r="Z328" s="36" t="str">
        <f t="shared" si="167"/>
        <v/>
      </c>
      <c r="AA328" s="34"/>
      <c r="AB328" s="32" t="str">
        <f t="shared" si="168"/>
        <v/>
      </c>
      <c r="AC328" s="34"/>
      <c r="AD328" s="32" t="str">
        <f t="shared" si="169"/>
        <v/>
      </c>
      <c r="AE328" s="34"/>
      <c r="AF328" s="36" t="str">
        <f t="shared" si="170"/>
        <v/>
      </c>
      <c r="AG328" s="36" t="str">
        <f t="shared" si="171"/>
        <v/>
      </c>
      <c r="AH328" s="36" t="str">
        <f t="shared" si="172"/>
        <v/>
      </c>
      <c r="AI328" s="55"/>
      <c r="AJ328" s="37"/>
      <c r="AK328" s="36">
        <v>1</v>
      </c>
      <c r="AL328" s="34"/>
      <c r="AM328" s="32" t="str">
        <f t="shared" si="173"/>
        <v/>
      </c>
      <c r="AN328" s="34"/>
      <c r="AO328" s="32" t="str">
        <f t="shared" si="174"/>
        <v/>
      </c>
      <c r="AP328" s="35"/>
      <c r="AQ328" s="32" t="str">
        <f t="shared" si="175"/>
        <v/>
      </c>
      <c r="AR328" s="34"/>
      <c r="AS328" s="36" t="str">
        <f t="shared" si="176"/>
        <v/>
      </c>
      <c r="AT328" s="36" t="str">
        <f t="shared" si="177"/>
        <v/>
      </c>
      <c r="AU328" s="36" t="str">
        <f t="shared" si="178"/>
        <v/>
      </c>
      <c r="AV328" s="55"/>
      <c r="AW328" s="34"/>
      <c r="AX328" s="36">
        <v>1</v>
      </c>
      <c r="AY328" s="34"/>
      <c r="AZ328" s="32" t="str">
        <f t="shared" si="179"/>
        <v/>
      </c>
      <c r="BA328" s="34"/>
      <c r="BB328" s="32" t="str">
        <f t="shared" si="180"/>
        <v/>
      </c>
      <c r="BC328" s="34"/>
      <c r="BD328" s="32" t="str">
        <f t="shared" si="181"/>
        <v/>
      </c>
      <c r="BE328" s="34"/>
      <c r="BF328" s="36" t="str">
        <f t="shared" si="182"/>
        <v/>
      </c>
      <c r="BG328" s="36" t="str">
        <f t="shared" si="183"/>
        <v/>
      </c>
      <c r="BH328" s="36" t="str">
        <f t="shared" si="184"/>
        <v/>
      </c>
      <c r="BI328" s="55"/>
      <c r="BJ328" s="34"/>
      <c r="BK328" s="36">
        <v>1</v>
      </c>
      <c r="BL328" s="34"/>
      <c r="BM328" s="32" t="str">
        <f t="shared" si="185"/>
        <v/>
      </c>
      <c r="BN328" s="34"/>
      <c r="BO328" s="32" t="str">
        <f t="shared" si="186"/>
        <v/>
      </c>
      <c r="BP328" s="34"/>
      <c r="BQ328" s="32" t="str">
        <f t="shared" si="187"/>
        <v/>
      </c>
      <c r="BR328" s="34"/>
      <c r="BS328" s="36" t="str">
        <f t="shared" si="188"/>
        <v/>
      </c>
      <c r="BT328" s="36" t="str">
        <f t="shared" si="189"/>
        <v/>
      </c>
      <c r="BU328" s="36" t="str">
        <f t="shared" si="190"/>
        <v/>
      </c>
      <c r="BV328" s="55"/>
      <c r="BW328" s="36" t="str">
        <f t="shared" si="191"/>
        <v/>
      </c>
      <c r="BX328" s="36" t="str">
        <f t="shared" si="191"/>
        <v/>
      </c>
      <c r="BY328" s="31"/>
      <c r="BZ328" s="38"/>
      <c r="CB328" s="120" t="e">
        <f t="shared" ca="1" si="162"/>
        <v>#VALUE!</v>
      </c>
      <c r="CC328" s="2" t="e">
        <f t="shared" ca="1" si="192"/>
        <v>#VALUE!</v>
      </c>
    </row>
    <row r="329" spans="1:81" s="10" customFormat="1" ht="25.15" customHeight="1" x14ac:dyDescent="0.2">
      <c r="A329" s="52" t="str">
        <f t="shared" si="193"/>
        <v/>
      </c>
      <c r="B329" s="157" t="e">
        <f t="shared" ca="1" si="163"/>
        <v>#VALUE!</v>
      </c>
      <c r="C329" s="157" t="e">
        <f t="shared" si="164"/>
        <v>#VALUE!</v>
      </c>
      <c r="D329" s="29"/>
      <c r="E329" s="155" t="str">
        <f ca="1">IFERROR(INDIRECT(ADDRESS(MATCH(D329,CatModules!C:C,0),2,1,1,"CatModules")),"")</f>
        <v/>
      </c>
      <c r="F329" s="96"/>
      <c r="G329" s="156" t="str">
        <f ca="1">IFERROR(INDIRECT(ADDRESS(MATCH(CONCATENATE(E329,"-",F329),CatInt!K:K,0),3,1,1,"CatInt")),"")</f>
        <v/>
      </c>
      <c r="H329" s="45" t="str">
        <f>IF(F329="","",VLOOKUP(F329,#REF!,2,FALSE))</f>
        <v/>
      </c>
      <c r="I329" s="29"/>
      <c r="J329" s="155" t="e">
        <f t="shared" si="165"/>
        <v>#VALUE!</v>
      </c>
      <c r="K329" s="155" t="e">
        <f t="shared" si="166"/>
        <v>#VALUE!</v>
      </c>
      <c r="L329" s="153"/>
      <c r="M329" s="53"/>
      <c r="N329" s="175">
        <v>0</v>
      </c>
      <c r="O329" s="147"/>
      <c r="P329" s="175">
        <v>0</v>
      </c>
      <c r="Q329" s="30"/>
      <c r="R329" s="149" t="str">
        <f>IFERROR(VLOOKUP(Q329,Setup!D$16:E$25,2,FALSE),"")</f>
        <v/>
      </c>
      <c r="S329" s="51" t="str">
        <f ca="1">IFERROR(IF(OR(I329="",VLOOKUP(I329,CatCostInp!$E$2:$K$88,7,FALSE)=0),"",VLOOKUP(I329,CatCostInp!$E$2:$K$88,7,FALSE)),"")</f>
        <v/>
      </c>
      <c r="T329" s="159" t="e">
        <f>VLOOKUP(U329,#REF!,2,FALSE)</f>
        <v>#REF!</v>
      </c>
      <c r="U329" s="30"/>
      <c r="V329" s="1" t="str">
        <f ca="1">IF(U329=Setup!$C$10,"Grant",IF('PSM Costs'!U329=Setup!$C$11,"Local",IF('PSM Costs'!U329=Setup!$C$12,"Other","")))</f>
        <v/>
      </c>
      <c r="W329" s="34"/>
      <c r="X329" s="36">
        <v>1</v>
      </c>
      <c r="Y329" s="34"/>
      <c r="Z329" s="36" t="str">
        <f t="shared" si="167"/>
        <v/>
      </c>
      <c r="AA329" s="34"/>
      <c r="AB329" s="32" t="str">
        <f t="shared" si="168"/>
        <v/>
      </c>
      <c r="AC329" s="34"/>
      <c r="AD329" s="32" t="str">
        <f t="shared" si="169"/>
        <v/>
      </c>
      <c r="AE329" s="34"/>
      <c r="AF329" s="36" t="str">
        <f t="shared" si="170"/>
        <v/>
      </c>
      <c r="AG329" s="36" t="str">
        <f t="shared" si="171"/>
        <v/>
      </c>
      <c r="AH329" s="36" t="str">
        <f t="shared" si="172"/>
        <v/>
      </c>
      <c r="AI329" s="55"/>
      <c r="AJ329" s="37"/>
      <c r="AK329" s="36">
        <v>1</v>
      </c>
      <c r="AL329" s="34"/>
      <c r="AM329" s="32" t="str">
        <f t="shared" si="173"/>
        <v/>
      </c>
      <c r="AN329" s="34"/>
      <c r="AO329" s="32" t="str">
        <f t="shared" si="174"/>
        <v/>
      </c>
      <c r="AP329" s="35"/>
      <c r="AQ329" s="32" t="str">
        <f t="shared" si="175"/>
        <v/>
      </c>
      <c r="AR329" s="34"/>
      <c r="AS329" s="36" t="str">
        <f t="shared" si="176"/>
        <v/>
      </c>
      <c r="AT329" s="36" t="str">
        <f t="shared" si="177"/>
        <v/>
      </c>
      <c r="AU329" s="36" t="str">
        <f t="shared" si="178"/>
        <v/>
      </c>
      <c r="AV329" s="55"/>
      <c r="AW329" s="34"/>
      <c r="AX329" s="36">
        <v>1</v>
      </c>
      <c r="AY329" s="34"/>
      <c r="AZ329" s="32" t="str">
        <f t="shared" si="179"/>
        <v/>
      </c>
      <c r="BA329" s="34"/>
      <c r="BB329" s="32" t="str">
        <f t="shared" si="180"/>
        <v/>
      </c>
      <c r="BC329" s="34"/>
      <c r="BD329" s="32" t="str">
        <f t="shared" si="181"/>
        <v/>
      </c>
      <c r="BE329" s="34"/>
      <c r="BF329" s="36" t="str">
        <f t="shared" si="182"/>
        <v/>
      </c>
      <c r="BG329" s="36" t="str">
        <f t="shared" si="183"/>
        <v/>
      </c>
      <c r="BH329" s="36" t="str">
        <f t="shared" si="184"/>
        <v/>
      </c>
      <c r="BI329" s="55"/>
      <c r="BJ329" s="34"/>
      <c r="BK329" s="36">
        <v>1</v>
      </c>
      <c r="BL329" s="34"/>
      <c r="BM329" s="32" t="str">
        <f t="shared" si="185"/>
        <v/>
      </c>
      <c r="BN329" s="34"/>
      <c r="BO329" s="32" t="str">
        <f t="shared" si="186"/>
        <v/>
      </c>
      <c r="BP329" s="34"/>
      <c r="BQ329" s="32" t="str">
        <f t="shared" si="187"/>
        <v/>
      </c>
      <c r="BR329" s="34"/>
      <c r="BS329" s="36" t="str">
        <f t="shared" si="188"/>
        <v/>
      </c>
      <c r="BT329" s="36" t="str">
        <f t="shared" si="189"/>
        <v/>
      </c>
      <c r="BU329" s="36" t="str">
        <f t="shared" si="190"/>
        <v/>
      </c>
      <c r="BV329" s="55"/>
      <c r="BW329" s="36" t="str">
        <f t="shared" si="191"/>
        <v/>
      </c>
      <c r="BX329" s="36" t="str">
        <f t="shared" si="191"/>
        <v/>
      </c>
      <c r="BY329" s="31"/>
      <c r="BZ329" s="38"/>
      <c r="CB329" s="120" t="e">
        <f t="shared" ca="1" si="162"/>
        <v>#VALUE!</v>
      </c>
      <c r="CC329" s="2" t="e">
        <f t="shared" ca="1" si="192"/>
        <v>#VALUE!</v>
      </c>
    </row>
    <row r="330" spans="1:81" s="10" customFormat="1" ht="25.15" customHeight="1" x14ac:dyDescent="0.2">
      <c r="A330" s="52" t="str">
        <f t="shared" si="193"/>
        <v/>
      </c>
      <c r="B330" s="157" t="e">
        <f t="shared" ca="1" si="163"/>
        <v>#VALUE!</v>
      </c>
      <c r="C330" s="157" t="e">
        <f t="shared" si="164"/>
        <v>#VALUE!</v>
      </c>
      <c r="D330" s="29"/>
      <c r="E330" s="155" t="str">
        <f ca="1">IFERROR(INDIRECT(ADDRESS(MATCH(D330,CatModules!C:C,0),2,1,1,"CatModules")),"")</f>
        <v/>
      </c>
      <c r="F330" s="96"/>
      <c r="G330" s="156" t="str">
        <f ca="1">IFERROR(INDIRECT(ADDRESS(MATCH(CONCATENATE(E330,"-",F330),CatInt!K:K,0),3,1,1,"CatInt")),"")</f>
        <v/>
      </c>
      <c r="H330" s="45" t="str">
        <f>IF(F330="","",VLOOKUP(F330,#REF!,2,FALSE))</f>
        <v/>
      </c>
      <c r="I330" s="29"/>
      <c r="J330" s="155" t="e">
        <f t="shared" si="165"/>
        <v>#VALUE!</v>
      </c>
      <c r="K330" s="155" t="e">
        <f t="shared" si="166"/>
        <v>#VALUE!</v>
      </c>
      <c r="L330" s="153"/>
      <c r="M330" s="53"/>
      <c r="N330" s="175">
        <v>0</v>
      </c>
      <c r="O330" s="147"/>
      <c r="P330" s="175">
        <v>0</v>
      </c>
      <c r="Q330" s="30"/>
      <c r="R330" s="149" t="str">
        <f>IFERROR(VLOOKUP(Q330,Setup!D$16:E$25,2,FALSE),"")</f>
        <v/>
      </c>
      <c r="S330" s="51" t="str">
        <f ca="1">IFERROR(IF(OR(I330="",VLOOKUP(I330,CatCostInp!$E$2:$K$88,7,FALSE)=0),"",VLOOKUP(I330,CatCostInp!$E$2:$K$88,7,FALSE)),"")</f>
        <v/>
      </c>
      <c r="T330" s="159" t="e">
        <f>VLOOKUP(U330,#REF!,2,FALSE)</f>
        <v>#REF!</v>
      </c>
      <c r="U330" s="30"/>
      <c r="V330" s="1" t="str">
        <f ca="1">IF(U330=Setup!$C$10,"Grant",IF('PSM Costs'!U330=Setup!$C$11,"Local",IF('PSM Costs'!U330=Setup!$C$12,"Other","")))</f>
        <v/>
      </c>
      <c r="W330" s="34"/>
      <c r="X330" s="36">
        <v>1</v>
      </c>
      <c r="Y330" s="34"/>
      <c r="Z330" s="36" t="str">
        <f t="shared" si="167"/>
        <v/>
      </c>
      <c r="AA330" s="34"/>
      <c r="AB330" s="32" t="str">
        <f t="shared" si="168"/>
        <v/>
      </c>
      <c r="AC330" s="34"/>
      <c r="AD330" s="32" t="str">
        <f t="shared" si="169"/>
        <v/>
      </c>
      <c r="AE330" s="34"/>
      <c r="AF330" s="36" t="str">
        <f t="shared" si="170"/>
        <v/>
      </c>
      <c r="AG330" s="36" t="str">
        <f t="shared" si="171"/>
        <v/>
      </c>
      <c r="AH330" s="36" t="str">
        <f t="shared" si="172"/>
        <v/>
      </c>
      <c r="AI330" s="55"/>
      <c r="AJ330" s="37"/>
      <c r="AK330" s="36">
        <v>1</v>
      </c>
      <c r="AL330" s="34"/>
      <c r="AM330" s="32" t="str">
        <f t="shared" si="173"/>
        <v/>
      </c>
      <c r="AN330" s="34"/>
      <c r="AO330" s="32" t="str">
        <f t="shared" si="174"/>
        <v/>
      </c>
      <c r="AP330" s="35"/>
      <c r="AQ330" s="32" t="str">
        <f t="shared" si="175"/>
        <v/>
      </c>
      <c r="AR330" s="34"/>
      <c r="AS330" s="36" t="str">
        <f t="shared" si="176"/>
        <v/>
      </c>
      <c r="AT330" s="36" t="str">
        <f t="shared" si="177"/>
        <v/>
      </c>
      <c r="AU330" s="36" t="str">
        <f t="shared" si="178"/>
        <v/>
      </c>
      <c r="AV330" s="55"/>
      <c r="AW330" s="34"/>
      <c r="AX330" s="36">
        <v>1</v>
      </c>
      <c r="AY330" s="34"/>
      <c r="AZ330" s="32" t="str">
        <f t="shared" si="179"/>
        <v/>
      </c>
      <c r="BA330" s="34"/>
      <c r="BB330" s="32" t="str">
        <f t="shared" si="180"/>
        <v/>
      </c>
      <c r="BC330" s="34"/>
      <c r="BD330" s="32" t="str">
        <f t="shared" si="181"/>
        <v/>
      </c>
      <c r="BE330" s="34"/>
      <c r="BF330" s="36" t="str">
        <f t="shared" si="182"/>
        <v/>
      </c>
      <c r="BG330" s="36" t="str">
        <f t="shared" si="183"/>
        <v/>
      </c>
      <c r="BH330" s="36" t="str">
        <f t="shared" si="184"/>
        <v/>
      </c>
      <c r="BI330" s="55"/>
      <c r="BJ330" s="34"/>
      <c r="BK330" s="36">
        <v>1</v>
      </c>
      <c r="BL330" s="34"/>
      <c r="BM330" s="32" t="str">
        <f t="shared" si="185"/>
        <v/>
      </c>
      <c r="BN330" s="34"/>
      <c r="BO330" s="32" t="str">
        <f t="shared" si="186"/>
        <v/>
      </c>
      <c r="BP330" s="34"/>
      <c r="BQ330" s="32" t="str">
        <f t="shared" si="187"/>
        <v/>
      </c>
      <c r="BR330" s="34"/>
      <c r="BS330" s="36" t="str">
        <f t="shared" si="188"/>
        <v/>
      </c>
      <c r="BT330" s="36" t="str">
        <f t="shared" si="189"/>
        <v/>
      </c>
      <c r="BU330" s="36" t="str">
        <f t="shared" si="190"/>
        <v/>
      </c>
      <c r="BV330" s="55"/>
      <c r="BW330" s="36" t="str">
        <f t="shared" si="191"/>
        <v/>
      </c>
      <c r="BX330" s="36" t="str">
        <f t="shared" si="191"/>
        <v/>
      </c>
      <c r="BY330" s="31"/>
      <c r="BZ330" s="38"/>
      <c r="CB330" s="120" t="e">
        <f t="shared" ca="1" si="162"/>
        <v>#VALUE!</v>
      </c>
      <c r="CC330" s="2" t="e">
        <f t="shared" ca="1" si="192"/>
        <v>#VALUE!</v>
      </c>
    </row>
    <row r="331" spans="1:81" s="10" customFormat="1" ht="25.15" customHeight="1" x14ac:dyDescent="0.2">
      <c r="A331" s="52" t="str">
        <f t="shared" si="193"/>
        <v/>
      </c>
      <c r="B331" s="157" t="e">
        <f t="shared" ca="1" si="163"/>
        <v>#VALUE!</v>
      </c>
      <c r="C331" s="157" t="e">
        <f t="shared" si="164"/>
        <v>#VALUE!</v>
      </c>
      <c r="D331" s="29"/>
      <c r="E331" s="155" t="str">
        <f ca="1">IFERROR(INDIRECT(ADDRESS(MATCH(D331,CatModules!C:C,0),2,1,1,"CatModules")),"")</f>
        <v/>
      </c>
      <c r="F331" s="96"/>
      <c r="G331" s="156" t="str">
        <f ca="1">IFERROR(INDIRECT(ADDRESS(MATCH(CONCATENATE(E331,"-",F331),CatInt!K:K,0),3,1,1,"CatInt")),"")</f>
        <v/>
      </c>
      <c r="H331" s="45" t="str">
        <f>IF(F331="","",VLOOKUP(F331,#REF!,2,FALSE))</f>
        <v/>
      </c>
      <c r="I331" s="29"/>
      <c r="J331" s="155" t="e">
        <f t="shared" si="165"/>
        <v>#VALUE!</v>
      </c>
      <c r="K331" s="155" t="e">
        <f t="shared" si="166"/>
        <v>#VALUE!</v>
      </c>
      <c r="L331" s="153"/>
      <c r="M331" s="53"/>
      <c r="N331" s="175">
        <v>0</v>
      </c>
      <c r="O331" s="147"/>
      <c r="P331" s="175">
        <v>0</v>
      </c>
      <c r="Q331" s="30"/>
      <c r="R331" s="149" t="str">
        <f>IFERROR(VLOOKUP(Q331,Setup!D$16:E$25,2,FALSE),"")</f>
        <v/>
      </c>
      <c r="S331" s="51" t="str">
        <f ca="1">IFERROR(IF(OR(I331="",VLOOKUP(I331,CatCostInp!$E$2:$K$88,7,FALSE)=0),"",VLOOKUP(I331,CatCostInp!$E$2:$K$88,7,FALSE)),"")</f>
        <v/>
      </c>
      <c r="T331" s="159" t="e">
        <f>VLOOKUP(U331,#REF!,2,FALSE)</f>
        <v>#REF!</v>
      </c>
      <c r="U331" s="30"/>
      <c r="V331" s="1" t="str">
        <f ca="1">IF(U331=Setup!$C$10,"Grant",IF('PSM Costs'!U331=Setup!$C$11,"Local",IF('PSM Costs'!U331=Setup!$C$12,"Other","")))</f>
        <v/>
      </c>
      <c r="W331" s="34"/>
      <c r="X331" s="36">
        <v>1</v>
      </c>
      <c r="Y331" s="34"/>
      <c r="Z331" s="36" t="str">
        <f t="shared" si="167"/>
        <v/>
      </c>
      <c r="AA331" s="34"/>
      <c r="AB331" s="32" t="str">
        <f t="shared" si="168"/>
        <v/>
      </c>
      <c r="AC331" s="34"/>
      <c r="AD331" s="32" t="str">
        <f t="shared" si="169"/>
        <v/>
      </c>
      <c r="AE331" s="34"/>
      <c r="AF331" s="36" t="str">
        <f t="shared" si="170"/>
        <v/>
      </c>
      <c r="AG331" s="36" t="str">
        <f t="shared" si="171"/>
        <v/>
      </c>
      <c r="AH331" s="36" t="str">
        <f t="shared" si="172"/>
        <v/>
      </c>
      <c r="AI331" s="55"/>
      <c r="AJ331" s="37"/>
      <c r="AK331" s="36">
        <v>1</v>
      </c>
      <c r="AL331" s="34"/>
      <c r="AM331" s="32" t="str">
        <f t="shared" si="173"/>
        <v/>
      </c>
      <c r="AN331" s="34"/>
      <c r="AO331" s="32" t="str">
        <f t="shared" si="174"/>
        <v/>
      </c>
      <c r="AP331" s="35"/>
      <c r="AQ331" s="32" t="str">
        <f t="shared" si="175"/>
        <v/>
      </c>
      <c r="AR331" s="34"/>
      <c r="AS331" s="36" t="str">
        <f t="shared" si="176"/>
        <v/>
      </c>
      <c r="AT331" s="36" t="str">
        <f t="shared" si="177"/>
        <v/>
      </c>
      <c r="AU331" s="36" t="str">
        <f t="shared" si="178"/>
        <v/>
      </c>
      <c r="AV331" s="55"/>
      <c r="AW331" s="34"/>
      <c r="AX331" s="36">
        <v>1</v>
      </c>
      <c r="AY331" s="34"/>
      <c r="AZ331" s="32" t="str">
        <f t="shared" si="179"/>
        <v/>
      </c>
      <c r="BA331" s="34"/>
      <c r="BB331" s="32" t="str">
        <f t="shared" si="180"/>
        <v/>
      </c>
      <c r="BC331" s="34"/>
      <c r="BD331" s="32" t="str">
        <f t="shared" si="181"/>
        <v/>
      </c>
      <c r="BE331" s="34"/>
      <c r="BF331" s="36" t="str">
        <f t="shared" si="182"/>
        <v/>
      </c>
      <c r="BG331" s="36" t="str">
        <f t="shared" si="183"/>
        <v/>
      </c>
      <c r="BH331" s="36" t="str">
        <f t="shared" si="184"/>
        <v/>
      </c>
      <c r="BI331" s="55"/>
      <c r="BJ331" s="34"/>
      <c r="BK331" s="36">
        <v>1</v>
      </c>
      <c r="BL331" s="34"/>
      <c r="BM331" s="32" t="str">
        <f t="shared" si="185"/>
        <v/>
      </c>
      <c r="BN331" s="34"/>
      <c r="BO331" s="32" t="str">
        <f t="shared" si="186"/>
        <v/>
      </c>
      <c r="BP331" s="34"/>
      <c r="BQ331" s="32" t="str">
        <f t="shared" si="187"/>
        <v/>
      </c>
      <c r="BR331" s="34"/>
      <c r="BS331" s="36" t="str">
        <f t="shared" si="188"/>
        <v/>
      </c>
      <c r="BT331" s="36" t="str">
        <f t="shared" si="189"/>
        <v/>
      </c>
      <c r="BU331" s="36" t="str">
        <f t="shared" si="190"/>
        <v/>
      </c>
      <c r="BV331" s="55"/>
      <c r="BW331" s="36" t="str">
        <f t="shared" si="191"/>
        <v/>
      </c>
      <c r="BX331" s="36" t="str">
        <f t="shared" si="191"/>
        <v/>
      </c>
      <c r="BY331" s="31"/>
      <c r="BZ331" s="38"/>
      <c r="CB331" s="120" t="e">
        <f t="shared" ca="1" si="162"/>
        <v>#VALUE!</v>
      </c>
      <c r="CC331" s="2" t="e">
        <f t="shared" ca="1" si="192"/>
        <v>#VALUE!</v>
      </c>
    </row>
    <row r="332" spans="1:81" s="10" customFormat="1" ht="25.15" customHeight="1" x14ac:dyDescent="0.2">
      <c r="A332" s="52" t="str">
        <f t="shared" si="193"/>
        <v/>
      </c>
      <c r="B332" s="157" t="e">
        <f t="shared" ca="1" si="163"/>
        <v>#VALUE!</v>
      </c>
      <c r="C332" s="157" t="e">
        <f t="shared" si="164"/>
        <v>#VALUE!</v>
      </c>
      <c r="D332" s="29"/>
      <c r="E332" s="155" t="str">
        <f ca="1">IFERROR(INDIRECT(ADDRESS(MATCH(D332,CatModules!C:C,0),2,1,1,"CatModules")),"")</f>
        <v/>
      </c>
      <c r="F332" s="96"/>
      <c r="G332" s="156" t="str">
        <f ca="1">IFERROR(INDIRECT(ADDRESS(MATCH(CONCATENATE(E332,"-",F332),CatInt!K:K,0),3,1,1,"CatInt")),"")</f>
        <v/>
      </c>
      <c r="H332" s="45" t="str">
        <f>IF(F332="","",VLOOKUP(F332,#REF!,2,FALSE))</f>
        <v/>
      </c>
      <c r="I332" s="29"/>
      <c r="J332" s="155" t="e">
        <f t="shared" si="165"/>
        <v>#VALUE!</v>
      </c>
      <c r="K332" s="155" t="e">
        <f t="shared" si="166"/>
        <v>#VALUE!</v>
      </c>
      <c r="L332" s="153"/>
      <c r="M332" s="53"/>
      <c r="N332" s="175">
        <v>0</v>
      </c>
      <c r="O332" s="147"/>
      <c r="P332" s="175">
        <v>0</v>
      </c>
      <c r="Q332" s="30"/>
      <c r="R332" s="149" t="str">
        <f>IFERROR(VLOOKUP(Q332,Setup!D$16:E$25,2,FALSE),"")</f>
        <v/>
      </c>
      <c r="S332" s="51" t="str">
        <f ca="1">IFERROR(IF(OR(I332="",VLOOKUP(I332,CatCostInp!$E$2:$K$88,7,FALSE)=0),"",VLOOKUP(I332,CatCostInp!$E$2:$K$88,7,FALSE)),"")</f>
        <v/>
      </c>
      <c r="T332" s="159" t="e">
        <f>VLOOKUP(U332,#REF!,2,FALSE)</f>
        <v>#REF!</v>
      </c>
      <c r="U332" s="30"/>
      <c r="V332" s="1" t="str">
        <f ca="1">IF(U332=Setup!$C$10,"Grant",IF('PSM Costs'!U332=Setup!$C$11,"Local",IF('PSM Costs'!U332=Setup!$C$12,"Other","")))</f>
        <v/>
      </c>
      <c r="W332" s="34"/>
      <c r="X332" s="36">
        <v>1</v>
      </c>
      <c r="Y332" s="34"/>
      <c r="Z332" s="36" t="str">
        <f t="shared" si="167"/>
        <v/>
      </c>
      <c r="AA332" s="34"/>
      <c r="AB332" s="32" t="str">
        <f t="shared" si="168"/>
        <v/>
      </c>
      <c r="AC332" s="34"/>
      <c r="AD332" s="32" t="str">
        <f t="shared" si="169"/>
        <v/>
      </c>
      <c r="AE332" s="34"/>
      <c r="AF332" s="36" t="str">
        <f t="shared" si="170"/>
        <v/>
      </c>
      <c r="AG332" s="36" t="str">
        <f t="shared" si="171"/>
        <v/>
      </c>
      <c r="AH332" s="36" t="str">
        <f t="shared" si="172"/>
        <v/>
      </c>
      <c r="AI332" s="55"/>
      <c r="AJ332" s="37"/>
      <c r="AK332" s="36">
        <v>1</v>
      </c>
      <c r="AL332" s="34"/>
      <c r="AM332" s="32" t="str">
        <f t="shared" si="173"/>
        <v/>
      </c>
      <c r="AN332" s="34"/>
      <c r="AO332" s="32" t="str">
        <f t="shared" si="174"/>
        <v/>
      </c>
      <c r="AP332" s="35"/>
      <c r="AQ332" s="32" t="str">
        <f t="shared" si="175"/>
        <v/>
      </c>
      <c r="AR332" s="34"/>
      <c r="AS332" s="36" t="str">
        <f t="shared" si="176"/>
        <v/>
      </c>
      <c r="AT332" s="36" t="str">
        <f t="shared" si="177"/>
        <v/>
      </c>
      <c r="AU332" s="36" t="str">
        <f t="shared" si="178"/>
        <v/>
      </c>
      <c r="AV332" s="55"/>
      <c r="AW332" s="34"/>
      <c r="AX332" s="36">
        <v>1</v>
      </c>
      <c r="AY332" s="34"/>
      <c r="AZ332" s="32" t="str">
        <f t="shared" si="179"/>
        <v/>
      </c>
      <c r="BA332" s="34"/>
      <c r="BB332" s="32" t="str">
        <f t="shared" si="180"/>
        <v/>
      </c>
      <c r="BC332" s="34"/>
      <c r="BD332" s="32" t="str">
        <f t="shared" si="181"/>
        <v/>
      </c>
      <c r="BE332" s="34"/>
      <c r="BF332" s="36" t="str">
        <f t="shared" si="182"/>
        <v/>
      </c>
      <c r="BG332" s="36" t="str">
        <f t="shared" si="183"/>
        <v/>
      </c>
      <c r="BH332" s="36" t="str">
        <f t="shared" si="184"/>
        <v/>
      </c>
      <c r="BI332" s="55"/>
      <c r="BJ332" s="34"/>
      <c r="BK332" s="36">
        <v>1</v>
      </c>
      <c r="BL332" s="34"/>
      <c r="BM332" s="32" t="str">
        <f t="shared" si="185"/>
        <v/>
      </c>
      <c r="BN332" s="34"/>
      <c r="BO332" s="32" t="str">
        <f t="shared" si="186"/>
        <v/>
      </c>
      <c r="BP332" s="34"/>
      <c r="BQ332" s="32" t="str">
        <f t="shared" si="187"/>
        <v/>
      </c>
      <c r="BR332" s="34"/>
      <c r="BS332" s="36" t="str">
        <f t="shared" si="188"/>
        <v/>
      </c>
      <c r="BT332" s="36" t="str">
        <f t="shared" si="189"/>
        <v/>
      </c>
      <c r="BU332" s="36" t="str">
        <f t="shared" si="190"/>
        <v/>
      </c>
      <c r="BV332" s="55"/>
      <c r="BW332" s="36" t="str">
        <f t="shared" si="191"/>
        <v/>
      </c>
      <c r="BX332" s="36" t="str">
        <f t="shared" si="191"/>
        <v/>
      </c>
      <c r="BY332" s="31"/>
      <c r="BZ332" s="38"/>
      <c r="CB332" s="120" t="e">
        <f t="shared" ca="1" si="162"/>
        <v>#VALUE!</v>
      </c>
      <c r="CC332" s="2" t="e">
        <f t="shared" ca="1" si="192"/>
        <v>#VALUE!</v>
      </c>
    </row>
    <row r="333" spans="1:81" s="10" customFormat="1" ht="25.15" customHeight="1" x14ac:dyDescent="0.2">
      <c r="A333" s="52" t="str">
        <f t="shared" si="193"/>
        <v/>
      </c>
      <c r="B333" s="157" t="e">
        <f t="shared" ca="1" si="163"/>
        <v>#VALUE!</v>
      </c>
      <c r="C333" s="157" t="e">
        <f t="shared" si="164"/>
        <v>#VALUE!</v>
      </c>
      <c r="D333" s="29"/>
      <c r="E333" s="155" t="str">
        <f ca="1">IFERROR(INDIRECT(ADDRESS(MATCH(D333,CatModules!C:C,0),2,1,1,"CatModules")),"")</f>
        <v/>
      </c>
      <c r="F333" s="96"/>
      <c r="G333" s="156" t="str">
        <f ca="1">IFERROR(INDIRECT(ADDRESS(MATCH(CONCATENATE(E333,"-",F333),CatInt!K:K,0),3,1,1,"CatInt")),"")</f>
        <v/>
      </c>
      <c r="H333" s="45" t="str">
        <f>IF(F333="","",VLOOKUP(F333,#REF!,2,FALSE))</f>
        <v/>
      </c>
      <c r="I333" s="29"/>
      <c r="J333" s="155" t="e">
        <f t="shared" si="165"/>
        <v>#VALUE!</v>
      </c>
      <c r="K333" s="155" t="e">
        <f t="shared" si="166"/>
        <v>#VALUE!</v>
      </c>
      <c r="L333" s="153"/>
      <c r="M333" s="53"/>
      <c r="N333" s="175">
        <v>0</v>
      </c>
      <c r="O333" s="147"/>
      <c r="P333" s="175">
        <v>0</v>
      </c>
      <c r="Q333" s="30"/>
      <c r="R333" s="149" t="str">
        <f>IFERROR(VLOOKUP(Q333,Setup!D$16:E$25,2,FALSE),"")</f>
        <v/>
      </c>
      <c r="S333" s="51" t="str">
        <f ca="1">IFERROR(IF(OR(I333="",VLOOKUP(I333,CatCostInp!$E$2:$K$88,7,FALSE)=0),"",VLOOKUP(I333,CatCostInp!$E$2:$K$88,7,FALSE)),"")</f>
        <v/>
      </c>
      <c r="T333" s="159" t="e">
        <f>VLOOKUP(U333,#REF!,2,FALSE)</f>
        <v>#REF!</v>
      </c>
      <c r="U333" s="30"/>
      <c r="V333" s="1" t="str">
        <f ca="1">IF(U333=Setup!$C$10,"Grant",IF('PSM Costs'!U333=Setup!$C$11,"Local",IF('PSM Costs'!U333=Setup!$C$12,"Other","")))</f>
        <v/>
      </c>
      <c r="W333" s="34"/>
      <c r="X333" s="36">
        <v>1</v>
      </c>
      <c r="Y333" s="34"/>
      <c r="Z333" s="36" t="str">
        <f t="shared" si="167"/>
        <v/>
      </c>
      <c r="AA333" s="34"/>
      <c r="AB333" s="32" t="str">
        <f t="shared" si="168"/>
        <v/>
      </c>
      <c r="AC333" s="34"/>
      <c r="AD333" s="32" t="str">
        <f t="shared" si="169"/>
        <v/>
      </c>
      <c r="AE333" s="34"/>
      <c r="AF333" s="36" t="str">
        <f t="shared" si="170"/>
        <v/>
      </c>
      <c r="AG333" s="36" t="str">
        <f t="shared" si="171"/>
        <v/>
      </c>
      <c r="AH333" s="36" t="str">
        <f t="shared" si="172"/>
        <v/>
      </c>
      <c r="AI333" s="55"/>
      <c r="AJ333" s="37"/>
      <c r="AK333" s="36">
        <v>1</v>
      </c>
      <c r="AL333" s="34"/>
      <c r="AM333" s="32" t="str">
        <f t="shared" si="173"/>
        <v/>
      </c>
      <c r="AN333" s="34"/>
      <c r="AO333" s="32" t="str">
        <f t="shared" si="174"/>
        <v/>
      </c>
      <c r="AP333" s="35"/>
      <c r="AQ333" s="32" t="str">
        <f t="shared" si="175"/>
        <v/>
      </c>
      <c r="AR333" s="34"/>
      <c r="AS333" s="36" t="str">
        <f t="shared" si="176"/>
        <v/>
      </c>
      <c r="AT333" s="36" t="str">
        <f t="shared" si="177"/>
        <v/>
      </c>
      <c r="AU333" s="36" t="str">
        <f t="shared" si="178"/>
        <v/>
      </c>
      <c r="AV333" s="55"/>
      <c r="AW333" s="34"/>
      <c r="AX333" s="36">
        <v>1</v>
      </c>
      <c r="AY333" s="34"/>
      <c r="AZ333" s="32" t="str">
        <f t="shared" si="179"/>
        <v/>
      </c>
      <c r="BA333" s="34"/>
      <c r="BB333" s="32" t="str">
        <f t="shared" si="180"/>
        <v/>
      </c>
      <c r="BC333" s="34"/>
      <c r="BD333" s="32" t="str">
        <f t="shared" si="181"/>
        <v/>
      </c>
      <c r="BE333" s="34"/>
      <c r="BF333" s="36" t="str">
        <f t="shared" si="182"/>
        <v/>
      </c>
      <c r="BG333" s="36" t="str">
        <f t="shared" si="183"/>
        <v/>
      </c>
      <c r="BH333" s="36" t="str">
        <f t="shared" si="184"/>
        <v/>
      </c>
      <c r="BI333" s="55"/>
      <c r="BJ333" s="34"/>
      <c r="BK333" s="36">
        <v>1</v>
      </c>
      <c r="BL333" s="34"/>
      <c r="BM333" s="32" t="str">
        <f t="shared" si="185"/>
        <v/>
      </c>
      <c r="BN333" s="34"/>
      <c r="BO333" s="32" t="str">
        <f t="shared" si="186"/>
        <v/>
      </c>
      <c r="BP333" s="34"/>
      <c r="BQ333" s="32" t="str">
        <f t="shared" si="187"/>
        <v/>
      </c>
      <c r="BR333" s="34"/>
      <c r="BS333" s="36" t="str">
        <f t="shared" si="188"/>
        <v/>
      </c>
      <c r="BT333" s="36" t="str">
        <f t="shared" si="189"/>
        <v/>
      </c>
      <c r="BU333" s="36" t="str">
        <f t="shared" si="190"/>
        <v/>
      </c>
      <c r="BV333" s="55"/>
      <c r="BW333" s="36" t="str">
        <f t="shared" si="191"/>
        <v/>
      </c>
      <c r="BX333" s="36" t="str">
        <f t="shared" si="191"/>
        <v/>
      </c>
      <c r="BY333" s="31"/>
      <c r="BZ333" s="38"/>
      <c r="CB333" s="120" t="e">
        <f t="shared" ca="1" si="162"/>
        <v>#VALUE!</v>
      </c>
      <c r="CC333" s="2" t="e">
        <f t="shared" ca="1" si="192"/>
        <v>#VALUE!</v>
      </c>
    </row>
    <row r="334" spans="1:81" s="10" customFormat="1" ht="25.15" customHeight="1" x14ac:dyDescent="0.2">
      <c r="A334" s="52" t="str">
        <f t="shared" si="193"/>
        <v/>
      </c>
      <c r="B334" s="157" t="e">
        <f t="shared" ca="1" si="163"/>
        <v>#VALUE!</v>
      </c>
      <c r="C334" s="157" t="e">
        <f t="shared" si="164"/>
        <v>#VALUE!</v>
      </c>
      <c r="D334" s="29"/>
      <c r="E334" s="155" t="str">
        <f ca="1">IFERROR(INDIRECT(ADDRESS(MATCH(D334,CatModules!C:C,0),2,1,1,"CatModules")),"")</f>
        <v/>
      </c>
      <c r="F334" s="96"/>
      <c r="G334" s="156" t="str">
        <f ca="1">IFERROR(INDIRECT(ADDRESS(MATCH(CONCATENATE(E334,"-",F334),CatInt!K:K,0),3,1,1,"CatInt")),"")</f>
        <v/>
      </c>
      <c r="H334" s="45" t="str">
        <f>IF(F334="","",VLOOKUP(F334,#REF!,2,FALSE))</f>
        <v/>
      </c>
      <c r="I334" s="29"/>
      <c r="J334" s="155" t="e">
        <f t="shared" si="165"/>
        <v>#VALUE!</v>
      </c>
      <c r="K334" s="155" t="e">
        <f t="shared" si="166"/>
        <v>#VALUE!</v>
      </c>
      <c r="L334" s="153"/>
      <c r="M334" s="53"/>
      <c r="N334" s="175">
        <v>0</v>
      </c>
      <c r="O334" s="147"/>
      <c r="P334" s="175">
        <v>0</v>
      </c>
      <c r="Q334" s="30"/>
      <c r="R334" s="149" t="str">
        <f>IFERROR(VLOOKUP(Q334,Setup!D$16:E$25,2,FALSE),"")</f>
        <v/>
      </c>
      <c r="S334" s="51" t="str">
        <f ca="1">IFERROR(IF(OR(I334="",VLOOKUP(I334,CatCostInp!$E$2:$K$88,7,FALSE)=0),"",VLOOKUP(I334,CatCostInp!$E$2:$K$88,7,FALSE)),"")</f>
        <v/>
      </c>
      <c r="T334" s="159" t="e">
        <f>VLOOKUP(U334,#REF!,2,FALSE)</f>
        <v>#REF!</v>
      </c>
      <c r="U334" s="30"/>
      <c r="V334" s="1" t="str">
        <f ca="1">IF(U334=Setup!$C$10,"Grant",IF('PSM Costs'!U334=Setup!$C$11,"Local",IF('PSM Costs'!U334=Setup!$C$12,"Other","")))</f>
        <v/>
      </c>
      <c r="W334" s="34"/>
      <c r="X334" s="36">
        <v>1</v>
      </c>
      <c r="Y334" s="34"/>
      <c r="Z334" s="36" t="str">
        <f t="shared" si="167"/>
        <v/>
      </c>
      <c r="AA334" s="34"/>
      <c r="AB334" s="32" t="str">
        <f t="shared" si="168"/>
        <v/>
      </c>
      <c r="AC334" s="34"/>
      <c r="AD334" s="32" t="str">
        <f t="shared" si="169"/>
        <v/>
      </c>
      <c r="AE334" s="34"/>
      <c r="AF334" s="36" t="str">
        <f t="shared" si="170"/>
        <v/>
      </c>
      <c r="AG334" s="36" t="str">
        <f t="shared" si="171"/>
        <v/>
      </c>
      <c r="AH334" s="36" t="str">
        <f t="shared" si="172"/>
        <v/>
      </c>
      <c r="AI334" s="55"/>
      <c r="AJ334" s="37"/>
      <c r="AK334" s="36">
        <v>1</v>
      </c>
      <c r="AL334" s="34"/>
      <c r="AM334" s="32" t="str">
        <f t="shared" si="173"/>
        <v/>
      </c>
      <c r="AN334" s="34"/>
      <c r="AO334" s="32" t="str">
        <f t="shared" si="174"/>
        <v/>
      </c>
      <c r="AP334" s="35"/>
      <c r="AQ334" s="32" t="str">
        <f t="shared" si="175"/>
        <v/>
      </c>
      <c r="AR334" s="34"/>
      <c r="AS334" s="36" t="str">
        <f t="shared" si="176"/>
        <v/>
      </c>
      <c r="AT334" s="36" t="str">
        <f t="shared" si="177"/>
        <v/>
      </c>
      <c r="AU334" s="36" t="str">
        <f t="shared" si="178"/>
        <v/>
      </c>
      <c r="AV334" s="55"/>
      <c r="AW334" s="34"/>
      <c r="AX334" s="36">
        <v>1</v>
      </c>
      <c r="AY334" s="34"/>
      <c r="AZ334" s="32" t="str">
        <f t="shared" si="179"/>
        <v/>
      </c>
      <c r="BA334" s="34"/>
      <c r="BB334" s="32" t="str">
        <f t="shared" si="180"/>
        <v/>
      </c>
      <c r="BC334" s="34"/>
      <c r="BD334" s="32" t="str">
        <f t="shared" si="181"/>
        <v/>
      </c>
      <c r="BE334" s="34"/>
      <c r="BF334" s="36" t="str">
        <f t="shared" si="182"/>
        <v/>
      </c>
      <c r="BG334" s="36" t="str">
        <f t="shared" si="183"/>
        <v/>
      </c>
      <c r="BH334" s="36" t="str">
        <f t="shared" si="184"/>
        <v/>
      </c>
      <c r="BI334" s="55"/>
      <c r="BJ334" s="34"/>
      <c r="BK334" s="36">
        <v>1</v>
      </c>
      <c r="BL334" s="34"/>
      <c r="BM334" s="32" t="str">
        <f t="shared" si="185"/>
        <v/>
      </c>
      <c r="BN334" s="34"/>
      <c r="BO334" s="32" t="str">
        <f t="shared" si="186"/>
        <v/>
      </c>
      <c r="BP334" s="34"/>
      <c r="BQ334" s="32" t="str">
        <f t="shared" si="187"/>
        <v/>
      </c>
      <c r="BR334" s="34"/>
      <c r="BS334" s="36" t="str">
        <f t="shared" si="188"/>
        <v/>
      </c>
      <c r="BT334" s="36" t="str">
        <f t="shared" si="189"/>
        <v/>
      </c>
      <c r="BU334" s="36" t="str">
        <f t="shared" si="190"/>
        <v/>
      </c>
      <c r="BV334" s="55"/>
      <c r="BW334" s="36" t="str">
        <f t="shared" si="191"/>
        <v/>
      </c>
      <c r="BX334" s="36" t="str">
        <f t="shared" si="191"/>
        <v/>
      </c>
      <c r="BY334" s="31"/>
      <c r="BZ334" s="38"/>
      <c r="CB334" s="120" t="e">
        <f t="shared" ca="1" si="162"/>
        <v>#VALUE!</v>
      </c>
      <c r="CC334" s="2" t="e">
        <f t="shared" ca="1" si="192"/>
        <v>#VALUE!</v>
      </c>
    </row>
    <row r="335" spans="1:81" s="10" customFormat="1" ht="25.15" customHeight="1" x14ac:dyDescent="0.2">
      <c r="A335" s="52" t="str">
        <f t="shared" si="193"/>
        <v/>
      </c>
      <c r="B335" s="157" t="e">
        <f t="shared" ca="1" si="163"/>
        <v>#VALUE!</v>
      </c>
      <c r="C335" s="157" t="e">
        <f t="shared" si="164"/>
        <v>#VALUE!</v>
      </c>
      <c r="D335" s="29"/>
      <c r="E335" s="155" t="str">
        <f ca="1">IFERROR(INDIRECT(ADDRESS(MATCH(D335,CatModules!C:C,0),2,1,1,"CatModules")),"")</f>
        <v/>
      </c>
      <c r="F335" s="96"/>
      <c r="G335" s="156" t="str">
        <f ca="1">IFERROR(INDIRECT(ADDRESS(MATCH(CONCATENATE(E335,"-",F335),CatInt!K:K,0),3,1,1,"CatInt")),"")</f>
        <v/>
      </c>
      <c r="H335" s="45" t="str">
        <f>IF(F335="","",VLOOKUP(F335,#REF!,2,FALSE))</f>
        <v/>
      </c>
      <c r="I335" s="29"/>
      <c r="J335" s="155" t="e">
        <f t="shared" si="165"/>
        <v>#VALUE!</v>
      </c>
      <c r="K335" s="155" t="e">
        <f t="shared" si="166"/>
        <v>#VALUE!</v>
      </c>
      <c r="L335" s="153"/>
      <c r="M335" s="53"/>
      <c r="N335" s="175">
        <v>0</v>
      </c>
      <c r="O335" s="147"/>
      <c r="P335" s="175">
        <v>0</v>
      </c>
      <c r="Q335" s="30"/>
      <c r="R335" s="149" t="str">
        <f>IFERROR(VLOOKUP(Q335,Setup!D$16:E$25,2,FALSE),"")</f>
        <v/>
      </c>
      <c r="S335" s="51" t="str">
        <f ca="1">IFERROR(IF(OR(I335="",VLOOKUP(I335,CatCostInp!$E$2:$K$88,7,FALSE)=0),"",VLOOKUP(I335,CatCostInp!$E$2:$K$88,7,FALSE)),"")</f>
        <v/>
      </c>
      <c r="T335" s="159" t="e">
        <f>VLOOKUP(U335,#REF!,2,FALSE)</f>
        <v>#REF!</v>
      </c>
      <c r="U335" s="30"/>
      <c r="V335" s="1" t="str">
        <f ca="1">IF(U335=Setup!$C$10,"Grant",IF('PSM Costs'!U335=Setup!$C$11,"Local",IF('PSM Costs'!U335=Setup!$C$12,"Other","")))</f>
        <v/>
      </c>
      <c r="W335" s="34"/>
      <c r="X335" s="36">
        <v>1</v>
      </c>
      <c r="Y335" s="34"/>
      <c r="Z335" s="36" t="str">
        <f t="shared" si="167"/>
        <v/>
      </c>
      <c r="AA335" s="34"/>
      <c r="AB335" s="32" t="str">
        <f t="shared" si="168"/>
        <v/>
      </c>
      <c r="AC335" s="34"/>
      <c r="AD335" s="32" t="str">
        <f t="shared" si="169"/>
        <v/>
      </c>
      <c r="AE335" s="34"/>
      <c r="AF335" s="36" t="str">
        <f t="shared" si="170"/>
        <v/>
      </c>
      <c r="AG335" s="36" t="str">
        <f t="shared" si="171"/>
        <v/>
      </c>
      <c r="AH335" s="36" t="str">
        <f t="shared" si="172"/>
        <v/>
      </c>
      <c r="AI335" s="55"/>
      <c r="AJ335" s="37"/>
      <c r="AK335" s="36">
        <v>1</v>
      </c>
      <c r="AL335" s="34"/>
      <c r="AM335" s="32" t="str">
        <f t="shared" si="173"/>
        <v/>
      </c>
      <c r="AN335" s="34"/>
      <c r="AO335" s="32" t="str">
        <f t="shared" si="174"/>
        <v/>
      </c>
      <c r="AP335" s="35"/>
      <c r="AQ335" s="32" t="str">
        <f t="shared" si="175"/>
        <v/>
      </c>
      <c r="AR335" s="34"/>
      <c r="AS335" s="36" t="str">
        <f t="shared" si="176"/>
        <v/>
      </c>
      <c r="AT335" s="36" t="str">
        <f t="shared" si="177"/>
        <v/>
      </c>
      <c r="AU335" s="36" t="str">
        <f t="shared" si="178"/>
        <v/>
      </c>
      <c r="AV335" s="55"/>
      <c r="AW335" s="34"/>
      <c r="AX335" s="36">
        <v>1</v>
      </c>
      <c r="AY335" s="34"/>
      <c r="AZ335" s="32" t="str">
        <f t="shared" si="179"/>
        <v/>
      </c>
      <c r="BA335" s="34"/>
      <c r="BB335" s="32" t="str">
        <f t="shared" si="180"/>
        <v/>
      </c>
      <c r="BC335" s="34"/>
      <c r="BD335" s="32" t="str">
        <f t="shared" si="181"/>
        <v/>
      </c>
      <c r="BE335" s="34"/>
      <c r="BF335" s="36" t="str">
        <f t="shared" si="182"/>
        <v/>
      </c>
      <c r="BG335" s="36" t="str">
        <f t="shared" si="183"/>
        <v/>
      </c>
      <c r="BH335" s="36" t="str">
        <f t="shared" si="184"/>
        <v/>
      </c>
      <c r="BI335" s="55"/>
      <c r="BJ335" s="34"/>
      <c r="BK335" s="36">
        <v>1</v>
      </c>
      <c r="BL335" s="34"/>
      <c r="BM335" s="32" t="str">
        <f t="shared" si="185"/>
        <v/>
      </c>
      <c r="BN335" s="34"/>
      <c r="BO335" s="32" t="str">
        <f t="shared" si="186"/>
        <v/>
      </c>
      <c r="BP335" s="34"/>
      <c r="BQ335" s="32" t="str">
        <f t="shared" si="187"/>
        <v/>
      </c>
      <c r="BR335" s="34"/>
      <c r="BS335" s="36" t="str">
        <f t="shared" si="188"/>
        <v/>
      </c>
      <c r="BT335" s="36" t="str">
        <f t="shared" si="189"/>
        <v/>
      </c>
      <c r="BU335" s="36" t="str">
        <f t="shared" si="190"/>
        <v/>
      </c>
      <c r="BV335" s="55"/>
      <c r="BW335" s="36" t="str">
        <f t="shared" si="191"/>
        <v/>
      </c>
      <c r="BX335" s="36" t="str">
        <f t="shared" si="191"/>
        <v/>
      </c>
      <c r="BY335" s="31"/>
      <c r="BZ335" s="38"/>
      <c r="CB335" s="120" t="e">
        <f t="shared" ca="1" si="162"/>
        <v>#VALUE!</v>
      </c>
      <c r="CC335" s="2" t="e">
        <f t="shared" ca="1" si="192"/>
        <v>#VALUE!</v>
      </c>
    </row>
    <row r="336" spans="1:81" s="10" customFormat="1" ht="25.15" customHeight="1" x14ac:dyDescent="0.2">
      <c r="A336" s="52" t="str">
        <f t="shared" si="193"/>
        <v/>
      </c>
      <c r="B336" s="157" t="e">
        <f t="shared" ca="1" si="163"/>
        <v>#VALUE!</v>
      </c>
      <c r="C336" s="157" t="e">
        <f t="shared" si="164"/>
        <v>#VALUE!</v>
      </c>
      <c r="D336" s="29"/>
      <c r="E336" s="155" t="str">
        <f ca="1">IFERROR(INDIRECT(ADDRESS(MATCH(D336,CatModules!C:C,0),2,1,1,"CatModules")),"")</f>
        <v/>
      </c>
      <c r="F336" s="96"/>
      <c r="G336" s="156" t="str">
        <f ca="1">IFERROR(INDIRECT(ADDRESS(MATCH(CONCATENATE(E336,"-",F336),CatInt!K:K,0),3,1,1,"CatInt")),"")</f>
        <v/>
      </c>
      <c r="H336" s="45" t="str">
        <f>IF(F336="","",VLOOKUP(F336,#REF!,2,FALSE))</f>
        <v/>
      </c>
      <c r="I336" s="29"/>
      <c r="J336" s="155" t="e">
        <f t="shared" si="165"/>
        <v>#VALUE!</v>
      </c>
      <c r="K336" s="155" t="e">
        <f t="shared" si="166"/>
        <v>#VALUE!</v>
      </c>
      <c r="L336" s="153"/>
      <c r="M336" s="53"/>
      <c r="N336" s="175">
        <v>0</v>
      </c>
      <c r="O336" s="147"/>
      <c r="P336" s="175">
        <v>0</v>
      </c>
      <c r="Q336" s="30"/>
      <c r="R336" s="149" t="str">
        <f>IFERROR(VLOOKUP(Q336,Setup!D$16:E$25,2,FALSE),"")</f>
        <v/>
      </c>
      <c r="S336" s="51" t="str">
        <f ca="1">IFERROR(IF(OR(I336="",VLOOKUP(I336,CatCostInp!$E$2:$K$88,7,FALSE)=0),"",VLOOKUP(I336,CatCostInp!$E$2:$K$88,7,FALSE)),"")</f>
        <v/>
      </c>
      <c r="T336" s="159" t="e">
        <f>VLOOKUP(U336,#REF!,2,FALSE)</f>
        <v>#REF!</v>
      </c>
      <c r="U336" s="30"/>
      <c r="V336" s="1" t="str">
        <f ca="1">IF(U336=Setup!$C$10,"Grant",IF('PSM Costs'!U336=Setup!$C$11,"Local",IF('PSM Costs'!U336=Setup!$C$12,"Other","")))</f>
        <v/>
      </c>
      <c r="W336" s="34"/>
      <c r="X336" s="36">
        <v>1</v>
      </c>
      <c r="Y336" s="34"/>
      <c r="Z336" s="36" t="str">
        <f t="shared" si="167"/>
        <v/>
      </c>
      <c r="AA336" s="34"/>
      <c r="AB336" s="32" t="str">
        <f t="shared" si="168"/>
        <v/>
      </c>
      <c r="AC336" s="34"/>
      <c r="AD336" s="32" t="str">
        <f t="shared" si="169"/>
        <v/>
      </c>
      <c r="AE336" s="34"/>
      <c r="AF336" s="36" t="str">
        <f t="shared" si="170"/>
        <v/>
      </c>
      <c r="AG336" s="36" t="str">
        <f t="shared" si="171"/>
        <v/>
      </c>
      <c r="AH336" s="36" t="str">
        <f t="shared" si="172"/>
        <v/>
      </c>
      <c r="AI336" s="55"/>
      <c r="AJ336" s="37"/>
      <c r="AK336" s="36">
        <v>1</v>
      </c>
      <c r="AL336" s="34"/>
      <c r="AM336" s="32" t="str">
        <f t="shared" si="173"/>
        <v/>
      </c>
      <c r="AN336" s="34"/>
      <c r="AO336" s="32" t="str">
        <f t="shared" si="174"/>
        <v/>
      </c>
      <c r="AP336" s="35"/>
      <c r="AQ336" s="32" t="str">
        <f t="shared" si="175"/>
        <v/>
      </c>
      <c r="AR336" s="34"/>
      <c r="AS336" s="36" t="str">
        <f t="shared" si="176"/>
        <v/>
      </c>
      <c r="AT336" s="36" t="str">
        <f t="shared" si="177"/>
        <v/>
      </c>
      <c r="AU336" s="36" t="str">
        <f t="shared" si="178"/>
        <v/>
      </c>
      <c r="AV336" s="55"/>
      <c r="AW336" s="34"/>
      <c r="AX336" s="36">
        <v>1</v>
      </c>
      <c r="AY336" s="34"/>
      <c r="AZ336" s="32" t="str">
        <f t="shared" si="179"/>
        <v/>
      </c>
      <c r="BA336" s="34"/>
      <c r="BB336" s="32" t="str">
        <f t="shared" si="180"/>
        <v/>
      </c>
      <c r="BC336" s="34"/>
      <c r="BD336" s="32" t="str">
        <f t="shared" si="181"/>
        <v/>
      </c>
      <c r="BE336" s="34"/>
      <c r="BF336" s="36" t="str">
        <f t="shared" si="182"/>
        <v/>
      </c>
      <c r="BG336" s="36" t="str">
        <f t="shared" si="183"/>
        <v/>
      </c>
      <c r="BH336" s="36" t="str">
        <f t="shared" si="184"/>
        <v/>
      </c>
      <c r="BI336" s="55"/>
      <c r="BJ336" s="34"/>
      <c r="BK336" s="36">
        <v>1</v>
      </c>
      <c r="BL336" s="34"/>
      <c r="BM336" s="32" t="str">
        <f t="shared" si="185"/>
        <v/>
      </c>
      <c r="BN336" s="34"/>
      <c r="BO336" s="32" t="str">
        <f t="shared" si="186"/>
        <v/>
      </c>
      <c r="BP336" s="34"/>
      <c r="BQ336" s="32" t="str">
        <f t="shared" si="187"/>
        <v/>
      </c>
      <c r="BR336" s="34"/>
      <c r="BS336" s="36" t="str">
        <f t="shared" si="188"/>
        <v/>
      </c>
      <c r="BT336" s="36" t="str">
        <f t="shared" si="189"/>
        <v/>
      </c>
      <c r="BU336" s="36" t="str">
        <f t="shared" si="190"/>
        <v/>
      </c>
      <c r="BV336" s="55"/>
      <c r="BW336" s="36" t="str">
        <f t="shared" si="191"/>
        <v/>
      </c>
      <c r="BX336" s="36" t="str">
        <f t="shared" si="191"/>
        <v/>
      </c>
      <c r="BY336" s="31"/>
      <c r="BZ336" s="38"/>
      <c r="CB336" s="120" t="e">
        <f t="shared" ca="1" si="162"/>
        <v>#VALUE!</v>
      </c>
      <c r="CC336" s="2" t="e">
        <f t="shared" ca="1" si="192"/>
        <v>#VALUE!</v>
      </c>
    </row>
    <row r="337" spans="1:81" s="10" customFormat="1" ht="25.15" customHeight="1" x14ac:dyDescent="0.2">
      <c r="A337" s="52" t="str">
        <f t="shared" si="193"/>
        <v/>
      </c>
      <c r="B337" s="157" t="e">
        <f t="shared" ca="1" si="163"/>
        <v>#VALUE!</v>
      </c>
      <c r="C337" s="157" t="e">
        <f t="shared" si="164"/>
        <v>#VALUE!</v>
      </c>
      <c r="D337" s="29"/>
      <c r="E337" s="155" t="str">
        <f ca="1">IFERROR(INDIRECT(ADDRESS(MATCH(D337,CatModules!C:C,0),2,1,1,"CatModules")),"")</f>
        <v/>
      </c>
      <c r="F337" s="96"/>
      <c r="G337" s="156" t="str">
        <f ca="1">IFERROR(INDIRECT(ADDRESS(MATCH(CONCATENATE(E337,"-",F337),CatInt!K:K,0),3,1,1,"CatInt")),"")</f>
        <v/>
      </c>
      <c r="H337" s="45" t="str">
        <f>IF(F337="","",VLOOKUP(F337,#REF!,2,FALSE))</f>
        <v/>
      </c>
      <c r="I337" s="29"/>
      <c r="J337" s="155" t="e">
        <f t="shared" si="165"/>
        <v>#VALUE!</v>
      </c>
      <c r="K337" s="155" t="e">
        <f t="shared" si="166"/>
        <v>#VALUE!</v>
      </c>
      <c r="L337" s="153"/>
      <c r="M337" s="53"/>
      <c r="N337" s="175">
        <v>0</v>
      </c>
      <c r="O337" s="147"/>
      <c r="P337" s="175">
        <v>0</v>
      </c>
      <c r="Q337" s="30"/>
      <c r="R337" s="149" t="str">
        <f>IFERROR(VLOOKUP(Q337,Setup!D$16:E$25,2,FALSE),"")</f>
        <v/>
      </c>
      <c r="S337" s="51" t="str">
        <f ca="1">IFERROR(IF(OR(I337="",VLOOKUP(I337,CatCostInp!$E$2:$K$88,7,FALSE)=0),"",VLOOKUP(I337,CatCostInp!$E$2:$K$88,7,FALSE)),"")</f>
        <v/>
      </c>
      <c r="T337" s="159" t="e">
        <f>VLOOKUP(U337,#REF!,2,FALSE)</f>
        <v>#REF!</v>
      </c>
      <c r="U337" s="30"/>
      <c r="V337" s="1" t="str">
        <f ca="1">IF(U337=Setup!$C$10,"Grant",IF('PSM Costs'!U337=Setup!$C$11,"Local",IF('PSM Costs'!U337=Setup!$C$12,"Other","")))</f>
        <v/>
      </c>
      <c r="W337" s="34"/>
      <c r="X337" s="36">
        <v>1</v>
      </c>
      <c r="Y337" s="34"/>
      <c r="Z337" s="36" t="str">
        <f t="shared" si="167"/>
        <v/>
      </c>
      <c r="AA337" s="34"/>
      <c r="AB337" s="32" t="str">
        <f t="shared" si="168"/>
        <v/>
      </c>
      <c r="AC337" s="34"/>
      <c r="AD337" s="32" t="str">
        <f t="shared" si="169"/>
        <v/>
      </c>
      <c r="AE337" s="34"/>
      <c r="AF337" s="36" t="str">
        <f t="shared" si="170"/>
        <v/>
      </c>
      <c r="AG337" s="36" t="str">
        <f t="shared" si="171"/>
        <v/>
      </c>
      <c r="AH337" s="36" t="str">
        <f t="shared" si="172"/>
        <v/>
      </c>
      <c r="AI337" s="55"/>
      <c r="AJ337" s="37"/>
      <c r="AK337" s="36">
        <v>1</v>
      </c>
      <c r="AL337" s="34"/>
      <c r="AM337" s="32" t="str">
        <f t="shared" si="173"/>
        <v/>
      </c>
      <c r="AN337" s="34"/>
      <c r="AO337" s="32" t="str">
        <f t="shared" si="174"/>
        <v/>
      </c>
      <c r="AP337" s="35"/>
      <c r="AQ337" s="32" t="str">
        <f t="shared" si="175"/>
        <v/>
      </c>
      <c r="AR337" s="34"/>
      <c r="AS337" s="36" t="str">
        <f t="shared" si="176"/>
        <v/>
      </c>
      <c r="AT337" s="36" t="str">
        <f t="shared" si="177"/>
        <v/>
      </c>
      <c r="AU337" s="36" t="str">
        <f t="shared" si="178"/>
        <v/>
      </c>
      <c r="AV337" s="55"/>
      <c r="AW337" s="34"/>
      <c r="AX337" s="36">
        <v>1</v>
      </c>
      <c r="AY337" s="34"/>
      <c r="AZ337" s="32" t="str">
        <f t="shared" si="179"/>
        <v/>
      </c>
      <c r="BA337" s="34"/>
      <c r="BB337" s="32" t="str">
        <f t="shared" si="180"/>
        <v/>
      </c>
      <c r="BC337" s="34"/>
      <c r="BD337" s="32" t="str">
        <f t="shared" si="181"/>
        <v/>
      </c>
      <c r="BE337" s="34"/>
      <c r="BF337" s="36" t="str">
        <f t="shared" si="182"/>
        <v/>
      </c>
      <c r="BG337" s="36" t="str">
        <f t="shared" si="183"/>
        <v/>
      </c>
      <c r="BH337" s="36" t="str">
        <f t="shared" si="184"/>
        <v/>
      </c>
      <c r="BI337" s="55"/>
      <c r="BJ337" s="34"/>
      <c r="BK337" s="36">
        <v>1</v>
      </c>
      <c r="BL337" s="34"/>
      <c r="BM337" s="32" t="str">
        <f t="shared" si="185"/>
        <v/>
      </c>
      <c r="BN337" s="34"/>
      <c r="BO337" s="32" t="str">
        <f t="shared" si="186"/>
        <v/>
      </c>
      <c r="BP337" s="34"/>
      <c r="BQ337" s="32" t="str">
        <f t="shared" si="187"/>
        <v/>
      </c>
      <c r="BR337" s="34"/>
      <c r="BS337" s="36" t="str">
        <f t="shared" si="188"/>
        <v/>
      </c>
      <c r="BT337" s="36" t="str">
        <f t="shared" si="189"/>
        <v/>
      </c>
      <c r="BU337" s="36" t="str">
        <f t="shared" si="190"/>
        <v/>
      </c>
      <c r="BV337" s="55"/>
      <c r="BW337" s="36" t="str">
        <f t="shared" si="191"/>
        <v/>
      </c>
      <c r="BX337" s="36" t="str">
        <f t="shared" si="191"/>
        <v/>
      </c>
      <c r="BY337" s="31"/>
      <c r="BZ337" s="38"/>
      <c r="CB337" s="120" t="e">
        <f t="shared" ca="1" si="162"/>
        <v>#VALUE!</v>
      </c>
      <c r="CC337" s="2" t="e">
        <f t="shared" ca="1" si="192"/>
        <v>#VALUE!</v>
      </c>
    </row>
    <row r="338" spans="1:81" s="10" customFormat="1" ht="25.15" customHeight="1" x14ac:dyDescent="0.2">
      <c r="A338" s="52" t="str">
        <f t="shared" si="193"/>
        <v/>
      </c>
      <c r="B338" s="157" t="e">
        <f t="shared" ca="1" si="163"/>
        <v>#VALUE!</v>
      </c>
      <c r="C338" s="157" t="e">
        <f t="shared" si="164"/>
        <v>#VALUE!</v>
      </c>
      <c r="D338" s="29"/>
      <c r="E338" s="155" t="str">
        <f ca="1">IFERROR(INDIRECT(ADDRESS(MATCH(D338,CatModules!C:C,0),2,1,1,"CatModules")),"")</f>
        <v/>
      </c>
      <c r="F338" s="96"/>
      <c r="G338" s="156" t="str">
        <f ca="1">IFERROR(INDIRECT(ADDRESS(MATCH(CONCATENATE(E338,"-",F338),CatInt!K:K,0),3,1,1,"CatInt")),"")</f>
        <v/>
      </c>
      <c r="H338" s="45" t="str">
        <f>IF(F338="","",VLOOKUP(F338,#REF!,2,FALSE))</f>
        <v/>
      </c>
      <c r="I338" s="29"/>
      <c r="J338" s="155" t="e">
        <f t="shared" si="165"/>
        <v>#VALUE!</v>
      </c>
      <c r="K338" s="155" t="e">
        <f t="shared" si="166"/>
        <v>#VALUE!</v>
      </c>
      <c r="L338" s="153"/>
      <c r="M338" s="53"/>
      <c r="N338" s="175">
        <v>0</v>
      </c>
      <c r="O338" s="147"/>
      <c r="P338" s="175">
        <v>0</v>
      </c>
      <c r="Q338" s="30"/>
      <c r="R338" s="149" t="str">
        <f>IFERROR(VLOOKUP(Q338,Setup!D$16:E$25,2,FALSE),"")</f>
        <v/>
      </c>
      <c r="S338" s="51" t="str">
        <f ca="1">IFERROR(IF(OR(I338="",VLOOKUP(I338,CatCostInp!$E$2:$K$88,7,FALSE)=0),"",VLOOKUP(I338,CatCostInp!$E$2:$K$88,7,FALSE)),"")</f>
        <v/>
      </c>
      <c r="T338" s="159" t="e">
        <f>VLOOKUP(U338,#REF!,2,FALSE)</f>
        <v>#REF!</v>
      </c>
      <c r="U338" s="30"/>
      <c r="V338" s="1" t="str">
        <f ca="1">IF(U338=Setup!$C$10,"Grant",IF('PSM Costs'!U338=Setup!$C$11,"Local",IF('PSM Costs'!U338=Setup!$C$12,"Other","")))</f>
        <v/>
      </c>
      <c r="W338" s="34"/>
      <c r="X338" s="36">
        <v>1</v>
      </c>
      <c r="Y338" s="34"/>
      <c r="Z338" s="36" t="str">
        <f t="shared" si="167"/>
        <v/>
      </c>
      <c r="AA338" s="34"/>
      <c r="AB338" s="32" t="str">
        <f t="shared" si="168"/>
        <v/>
      </c>
      <c r="AC338" s="34"/>
      <c r="AD338" s="32" t="str">
        <f t="shared" si="169"/>
        <v/>
      </c>
      <c r="AE338" s="34"/>
      <c r="AF338" s="36" t="str">
        <f t="shared" si="170"/>
        <v/>
      </c>
      <c r="AG338" s="36" t="str">
        <f t="shared" si="171"/>
        <v/>
      </c>
      <c r="AH338" s="36" t="str">
        <f t="shared" si="172"/>
        <v/>
      </c>
      <c r="AI338" s="55"/>
      <c r="AJ338" s="37"/>
      <c r="AK338" s="36">
        <v>1</v>
      </c>
      <c r="AL338" s="34"/>
      <c r="AM338" s="32" t="str">
        <f t="shared" si="173"/>
        <v/>
      </c>
      <c r="AN338" s="34"/>
      <c r="AO338" s="32" t="str">
        <f t="shared" si="174"/>
        <v/>
      </c>
      <c r="AP338" s="35"/>
      <c r="AQ338" s="32" t="str">
        <f t="shared" si="175"/>
        <v/>
      </c>
      <c r="AR338" s="34"/>
      <c r="AS338" s="36" t="str">
        <f t="shared" si="176"/>
        <v/>
      </c>
      <c r="AT338" s="36" t="str">
        <f t="shared" si="177"/>
        <v/>
      </c>
      <c r="AU338" s="36" t="str">
        <f t="shared" si="178"/>
        <v/>
      </c>
      <c r="AV338" s="55"/>
      <c r="AW338" s="34"/>
      <c r="AX338" s="36">
        <v>1</v>
      </c>
      <c r="AY338" s="34"/>
      <c r="AZ338" s="32" t="str">
        <f t="shared" si="179"/>
        <v/>
      </c>
      <c r="BA338" s="34"/>
      <c r="BB338" s="32" t="str">
        <f t="shared" si="180"/>
        <v/>
      </c>
      <c r="BC338" s="34"/>
      <c r="BD338" s="32" t="str">
        <f t="shared" si="181"/>
        <v/>
      </c>
      <c r="BE338" s="34"/>
      <c r="BF338" s="36" t="str">
        <f t="shared" si="182"/>
        <v/>
      </c>
      <c r="BG338" s="36" t="str">
        <f t="shared" si="183"/>
        <v/>
      </c>
      <c r="BH338" s="36" t="str">
        <f t="shared" si="184"/>
        <v/>
      </c>
      <c r="BI338" s="55"/>
      <c r="BJ338" s="34"/>
      <c r="BK338" s="36">
        <v>1</v>
      </c>
      <c r="BL338" s="34"/>
      <c r="BM338" s="32" t="str">
        <f t="shared" si="185"/>
        <v/>
      </c>
      <c r="BN338" s="34"/>
      <c r="BO338" s="32" t="str">
        <f t="shared" si="186"/>
        <v/>
      </c>
      <c r="BP338" s="34"/>
      <c r="BQ338" s="32" t="str">
        <f t="shared" si="187"/>
        <v/>
      </c>
      <c r="BR338" s="34"/>
      <c r="BS338" s="36" t="str">
        <f t="shared" si="188"/>
        <v/>
      </c>
      <c r="BT338" s="36" t="str">
        <f t="shared" si="189"/>
        <v/>
      </c>
      <c r="BU338" s="36" t="str">
        <f t="shared" si="190"/>
        <v/>
      </c>
      <c r="BV338" s="55"/>
      <c r="BW338" s="36" t="str">
        <f t="shared" si="191"/>
        <v/>
      </c>
      <c r="BX338" s="36" t="str">
        <f t="shared" si="191"/>
        <v/>
      </c>
      <c r="BY338" s="31"/>
      <c r="BZ338" s="38"/>
      <c r="CB338" s="120" t="e">
        <f t="shared" ca="1" si="162"/>
        <v>#VALUE!</v>
      </c>
      <c r="CC338" s="2" t="e">
        <f t="shared" ca="1" si="192"/>
        <v>#VALUE!</v>
      </c>
    </row>
    <row r="339" spans="1:81" s="10" customFormat="1" ht="25.15" customHeight="1" x14ac:dyDescent="0.2">
      <c r="A339" s="52" t="str">
        <f t="shared" si="193"/>
        <v/>
      </c>
      <c r="B339" s="157" t="e">
        <f t="shared" ca="1" si="163"/>
        <v>#VALUE!</v>
      </c>
      <c r="C339" s="157" t="e">
        <f t="shared" si="164"/>
        <v>#VALUE!</v>
      </c>
      <c r="D339" s="29"/>
      <c r="E339" s="155" t="str">
        <f ca="1">IFERROR(INDIRECT(ADDRESS(MATCH(D339,CatModules!C:C,0),2,1,1,"CatModules")),"")</f>
        <v/>
      </c>
      <c r="F339" s="96"/>
      <c r="G339" s="156" t="str">
        <f ca="1">IFERROR(INDIRECT(ADDRESS(MATCH(CONCATENATE(E339,"-",F339),CatInt!K:K,0),3,1,1,"CatInt")),"")</f>
        <v/>
      </c>
      <c r="H339" s="45" t="str">
        <f>IF(F339="","",VLOOKUP(F339,#REF!,2,FALSE))</f>
        <v/>
      </c>
      <c r="I339" s="29"/>
      <c r="J339" s="155" t="e">
        <f t="shared" si="165"/>
        <v>#VALUE!</v>
      </c>
      <c r="K339" s="155" t="e">
        <f t="shared" si="166"/>
        <v>#VALUE!</v>
      </c>
      <c r="L339" s="153"/>
      <c r="M339" s="53"/>
      <c r="N339" s="175">
        <v>0</v>
      </c>
      <c r="O339" s="147"/>
      <c r="P339" s="175">
        <v>0</v>
      </c>
      <c r="Q339" s="30"/>
      <c r="R339" s="149" t="str">
        <f>IFERROR(VLOOKUP(Q339,Setup!D$16:E$25,2,FALSE),"")</f>
        <v/>
      </c>
      <c r="S339" s="51" t="str">
        <f ca="1">IFERROR(IF(OR(I339="",VLOOKUP(I339,CatCostInp!$E$2:$K$88,7,FALSE)=0),"",VLOOKUP(I339,CatCostInp!$E$2:$K$88,7,FALSE)),"")</f>
        <v/>
      </c>
      <c r="T339" s="159" t="e">
        <f>VLOOKUP(U339,#REF!,2,FALSE)</f>
        <v>#REF!</v>
      </c>
      <c r="U339" s="30"/>
      <c r="V339" s="1" t="str">
        <f ca="1">IF(U339=Setup!$C$10,"Grant",IF('PSM Costs'!U339=Setup!$C$11,"Local",IF('PSM Costs'!U339=Setup!$C$12,"Other","")))</f>
        <v/>
      </c>
      <c r="W339" s="34"/>
      <c r="X339" s="36">
        <v>1</v>
      </c>
      <c r="Y339" s="34"/>
      <c r="Z339" s="36" t="str">
        <f t="shared" si="167"/>
        <v/>
      </c>
      <c r="AA339" s="34"/>
      <c r="AB339" s="32" t="str">
        <f t="shared" si="168"/>
        <v/>
      </c>
      <c r="AC339" s="34"/>
      <c r="AD339" s="32" t="str">
        <f t="shared" si="169"/>
        <v/>
      </c>
      <c r="AE339" s="34"/>
      <c r="AF339" s="36" t="str">
        <f t="shared" si="170"/>
        <v/>
      </c>
      <c r="AG339" s="36" t="str">
        <f t="shared" si="171"/>
        <v/>
      </c>
      <c r="AH339" s="36" t="str">
        <f t="shared" si="172"/>
        <v/>
      </c>
      <c r="AI339" s="55"/>
      <c r="AJ339" s="37"/>
      <c r="AK339" s="36">
        <v>1</v>
      </c>
      <c r="AL339" s="34"/>
      <c r="AM339" s="32" t="str">
        <f t="shared" si="173"/>
        <v/>
      </c>
      <c r="AN339" s="34"/>
      <c r="AO339" s="32" t="str">
        <f t="shared" si="174"/>
        <v/>
      </c>
      <c r="AP339" s="35"/>
      <c r="AQ339" s="32" t="str">
        <f t="shared" si="175"/>
        <v/>
      </c>
      <c r="AR339" s="34"/>
      <c r="AS339" s="36" t="str">
        <f t="shared" si="176"/>
        <v/>
      </c>
      <c r="AT339" s="36" t="str">
        <f t="shared" si="177"/>
        <v/>
      </c>
      <c r="AU339" s="36" t="str">
        <f t="shared" si="178"/>
        <v/>
      </c>
      <c r="AV339" s="55"/>
      <c r="AW339" s="34"/>
      <c r="AX339" s="36">
        <v>1</v>
      </c>
      <c r="AY339" s="34"/>
      <c r="AZ339" s="32" t="str">
        <f t="shared" si="179"/>
        <v/>
      </c>
      <c r="BA339" s="34"/>
      <c r="BB339" s="32" t="str">
        <f t="shared" si="180"/>
        <v/>
      </c>
      <c r="BC339" s="34"/>
      <c r="BD339" s="32" t="str">
        <f t="shared" si="181"/>
        <v/>
      </c>
      <c r="BE339" s="34"/>
      <c r="BF339" s="36" t="str">
        <f t="shared" si="182"/>
        <v/>
      </c>
      <c r="BG339" s="36" t="str">
        <f t="shared" si="183"/>
        <v/>
      </c>
      <c r="BH339" s="36" t="str">
        <f t="shared" si="184"/>
        <v/>
      </c>
      <c r="BI339" s="55"/>
      <c r="BJ339" s="34"/>
      <c r="BK339" s="36">
        <v>1</v>
      </c>
      <c r="BL339" s="34"/>
      <c r="BM339" s="32" t="str">
        <f t="shared" si="185"/>
        <v/>
      </c>
      <c r="BN339" s="34"/>
      <c r="BO339" s="32" t="str">
        <f t="shared" si="186"/>
        <v/>
      </c>
      <c r="BP339" s="34"/>
      <c r="BQ339" s="32" t="str">
        <f t="shared" si="187"/>
        <v/>
      </c>
      <c r="BR339" s="34"/>
      <c r="BS339" s="36" t="str">
        <f t="shared" si="188"/>
        <v/>
      </c>
      <c r="BT339" s="36" t="str">
        <f t="shared" si="189"/>
        <v/>
      </c>
      <c r="BU339" s="36" t="str">
        <f t="shared" si="190"/>
        <v/>
      </c>
      <c r="BV339" s="55"/>
      <c r="BW339" s="36" t="str">
        <f t="shared" si="191"/>
        <v/>
      </c>
      <c r="BX339" s="36" t="str">
        <f t="shared" si="191"/>
        <v/>
      </c>
      <c r="BY339" s="31"/>
      <c r="BZ339" s="38"/>
      <c r="CB339" s="120" t="e">
        <f t="shared" ca="1" si="162"/>
        <v>#VALUE!</v>
      </c>
      <c r="CC339" s="2" t="e">
        <f t="shared" ca="1" si="192"/>
        <v>#VALUE!</v>
      </c>
    </row>
    <row r="340" spans="1:81" s="10" customFormat="1" ht="25.15" customHeight="1" x14ac:dyDescent="0.2">
      <c r="A340" s="52" t="str">
        <f t="shared" si="193"/>
        <v/>
      </c>
      <c r="B340" s="157" t="e">
        <f t="shared" ca="1" si="163"/>
        <v>#VALUE!</v>
      </c>
      <c r="C340" s="157" t="e">
        <f t="shared" si="164"/>
        <v>#VALUE!</v>
      </c>
      <c r="D340" s="29"/>
      <c r="E340" s="155" t="str">
        <f ca="1">IFERROR(INDIRECT(ADDRESS(MATCH(D340,CatModules!C:C,0),2,1,1,"CatModules")),"")</f>
        <v/>
      </c>
      <c r="F340" s="96"/>
      <c r="G340" s="156" t="str">
        <f ca="1">IFERROR(INDIRECT(ADDRESS(MATCH(CONCATENATE(E340,"-",F340),CatInt!K:K,0),3,1,1,"CatInt")),"")</f>
        <v/>
      </c>
      <c r="H340" s="45" t="str">
        <f>IF(F340="","",VLOOKUP(F340,#REF!,2,FALSE))</f>
        <v/>
      </c>
      <c r="I340" s="29"/>
      <c r="J340" s="155" t="e">
        <f t="shared" si="165"/>
        <v>#VALUE!</v>
      </c>
      <c r="K340" s="155" t="e">
        <f t="shared" si="166"/>
        <v>#VALUE!</v>
      </c>
      <c r="L340" s="153"/>
      <c r="M340" s="53"/>
      <c r="N340" s="175">
        <v>0</v>
      </c>
      <c r="O340" s="147"/>
      <c r="P340" s="175">
        <v>0</v>
      </c>
      <c r="Q340" s="30"/>
      <c r="R340" s="149" t="str">
        <f>IFERROR(VLOOKUP(Q340,Setup!D$16:E$25,2,FALSE),"")</f>
        <v/>
      </c>
      <c r="S340" s="51" t="str">
        <f ca="1">IFERROR(IF(OR(I340="",VLOOKUP(I340,CatCostInp!$E$2:$K$88,7,FALSE)=0),"",VLOOKUP(I340,CatCostInp!$E$2:$K$88,7,FALSE)),"")</f>
        <v/>
      </c>
      <c r="T340" s="159" t="e">
        <f>VLOOKUP(U340,#REF!,2,FALSE)</f>
        <v>#REF!</v>
      </c>
      <c r="U340" s="30"/>
      <c r="V340" s="1" t="str">
        <f ca="1">IF(U340=Setup!$C$10,"Grant",IF('PSM Costs'!U340=Setup!$C$11,"Local",IF('PSM Costs'!U340=Setup!$C$12,"Other","")))</f>
        <v/>
      </c>
      <c r="W340" s="34"/>
      <c r="X340" s="36">
        <v>1</v>
      </c>
      <c r="Y340" s="34"/>
      <c r="Z340" s="36" t="str">
        <f t="shared" si="167"/>
        <v/>
      </c>
      <c r="AA340" s="34"/>
      <c r="AB340" s="32" t="str">
        <f t="shared" si="168"/>
        <v/>
      </c>
      <c r="AC340" s="34"/>
      <c r="AD340" s="32" t="str">
        <f t="shared" si="169"/>
        <v/>
      </c>
      <c r="AE340" s="34"/>
      <c r="AF340" s="36" t="str">
        <f t="shared" si="170"/>
        <v/>
      </c>
      <c r="AG340" s="36" t="str">
        <f t="shared" si="171"/>
        <v/>
      </c>
      <c r="AH340" s="36" t="str">
        <f t="shared" si="172"/>
        <v/>
      </c>
      <c r="AI340" s="55"/>
      <c r="AJ340" s="37"/>
      <c r="AK340" s="36">
        <v>1</v>
      </c>
      <c r="AL340" s="34"/>
      <c r="AM340" s="32" t="str">
        <f t="shared" si="173"/>
        <v/>
      </c>
      <c r="AN340" s="34"/>
      <c r="AO340" s="32" t="str">
        <f t="shared" si="174"/>
        <v/>
      </c>
      <c r="AP340" s="35"/>
      <c r="AQ340" s="32" t="str">
        <f t="shared" si="175"/>
        <v/>
      </c>
      <c r="AR340" s="34"/>
      <c r="AS340" s="36" t="str">
        <f t="shared" si="176"/>
        <v/>
      </c>
      <c r="AT340" s="36" t="str">
        <f t="shared" si="177"/>
        <v/>
      </c>
      <c r="AU340" s="36" t="str">
        <f t="shared" si="178"/>
        <v/>
      </c>
      <c r="AV340" s="55"/>
      <c r="AW340" s="34"/>
      <c r="AX340" s="36">
        <v>1</v>
      </c>
      <c r="AY340" s="34"/>
      <c r="AZ340" s="32" t="str">
        <f t="shared" si="179"/>
        <v/>
      </c>
      <c r="BA340" s="34"/>
      <c r="BB340" s="32" t="str">
        <f t="shared" si="180"/>
        <v/>
      </c>
      <c r="BC340" s="34"/>
      <c r="BD340" s="32" t="str">
        <f t="shared" si="181"/>
        <v/>
      </c>
      <c r="BE340" s="34"/>
      <c r="BF340" s="36" t="str">
        <f t="shared" si="182"/>
        <v/>
      </c>
      <c r="BG340" s="36" t="str">
        <f t="shared" si="183"/>
        <v/>
      </c>
      <c r="BH340" s="36" t="str">
        <f t="shared" si="184"/>
        <v/>
      </c>
      <c r="BI340" s="55"/>
      <c r="BJ340" s="34"/>
      <c r="BK340" s="36">
        <v>1</v>
      </c>
      <c r="BL340" s="34"/>
      <c r="BM340" s="32" t="str">
        <f t="shared" si="185"/>
        <v/>
      </c>
      <c r="BN340" s="34"/>
      <c r="BO340" s="32" t="str">
        <f t="shared" si="186"/>
        <v/>
      </c>
      <c r="BP340" s="34"/>
      <c r="BQ340" s="32" t="str">
        <f t="shared" si="187"/>
        <v/>
      </c>
      <c r="BR340" s="34"/>
      <c r="BS340" s="36" t="str">
        <f t="shared" si="188"/>
        <v/>
      </c>
      <c r="BT340" s="36" t="str">
        <f t="shared" si="189"/>
        <v/>
      </c>
      <c r="BU340" s="36" t="str">
        <f t="shared" si="190"/>
        <v/>
      </c>
      <c r="BV340" s="55"/>
      <c r="BW340" s="36" t="str">
        <f t="shared" si="191"/>
        <v/>
      </c>
      <c r="BX340" s="36" t="str">
        <f t="shared" si="191"/>
        <v/>
      </c>
      <c r="BY340" s="31"/>
      <c r="BZ340" s="38"/>
      <c r="CB340" s="120" t="e">
        <f t="shared" ca="1" si="162"/>
        <v>#VALUE!</v>
      </c>
      <c r="CC340" s="2" t="e">
        <f t="shared" ca="1" si="192"/>
        <v>#VALUE!</v>
      </c>
    </row>
    <row r="341" spans="1:81" s="10" customFormat="1" ht="25.15" customHeight="1" x14ac:dyDescent="0.2">
      <c r="A341" s="52" t="str">
        <f t="shared" si="193"/>
        <v/>
      </c>
      <c r="B341" s="157" t="e">
        <f t="shared" ca="1" si="163"/>
        <v>#VALUE!</v>
      </c>
      <c r="C341" s="157" t="e">
        <f t="shared" si="164"/>
        <v>#VALUE!</v>
      </c>
      <c r="D341" s="29"/>
      <c r="E341" s="155" t="str">
        <f ca="1">IFERROR(INDIRECT(ADDRESS(MATCH(D341,CatModules!C:C,0),2,1,1,"CatModules")),"")</f>
        <v/>
      </c>
      <c r="F341" s="96"/>
      <c r="G341" s="156" t="str">
        <f ca="1">IFERROR(INDIRECT(ADDRESS(MATCH(CONCATENATE(E341,"-",F341),CatInt!K:K,0),3,1,1,"CatInt")),"")</f>
        <v/>
      </c>
      <c r="H341" s="45" t="str">
        <f>IF(F341="","",VLOOKUP(F341,#REF!,2,FALSE))</f>
        <v/>
      </c>
      <c r="I341" s="29"/>
      <c r="J341" s="155" t="e">
        <f t="shared" si="165"/>
        <v>#VALUE!</v>
      </c>
      <c r="K341" s="155" t="e">
        <f t="shared" si="166"/>
        <v>#VALUE!</v>
      </c>
      <c r="L341" s="153"/>
      <c r="M341" s="53"/>
      <c r="N341" s="175">
        <v>0</v>
      </c>
      <c r="O341" s="147"/>
      <c r="P341" s="175">
        <v>0</v>
      </c>
      <c r="Q341" s="30"/>
      <c r="R341" s="149" t="str">
        <f>IFERROR(VLOOKUP(Q341,Setup!D$16:E$25,2,FALSE),"")</f>
        <v/>
      </c>
      <c r="S341" s="51" t="str">
        <f ca="1">IFERROR(IF(OR(I341="",VLOOKUP(I341,CatCostInp!$E$2:$K$88,7,FALSE)=0),"",VLOOKUP(I341,CatCostInp!$E$2:$K$88,7,FALSE)),"")</f>
        <v/>
      </c>
      <c r="T341" s="159" t="e">
        <f>VLOOKUP(U341,#REF!,2,FALSE)</f>
        <v>#REF!</v>
      </c>
      <c r="U341" s="30"/>
      <c r="V341" s="1" t="str">
        <f ca="1">IF(U341=Setup!$C$10,"Grant",IF('PSM Costs'!U341=Setup!$C$11,"Local",IF('PSM Costs'!U341=Setup!$C$12,"Other","")))</f>
        <v/>
      </c>
      <c r="W341" s="34"/>
      <c r="X341" s="36">
        <v>1</v>
      </c>
      <c r="Y341" s="34"/>
      <c r="Z341" s="36" t="str">
        <f t="shared" si="167"/>
        <v/>
      </c>
      <c r="AA341" s="34"/>
      <c r="AB341" s="32" t="str">
        <f t="shared" si="168"/>
        <v/>
      </c>
      <c r="AC341" s="34"/>
      <c r="AD341" s="32" t="str">
        <f t="shared" si="169"/>
        <v/>
      </c>
      <c r="AE341" s="34"/>
      <c r="AF341" s="36" t="str">
        <f t="shared" si="170"/>
        <v/>
      </c>
      <c r="AG341" s="36" t="str">
        <f t="shared" si="171"/>
        <v/>
      </c>
      <c r="AH341" s="36" t="str">
        <f t="shared" si="172"/>
        <v/>
      </c>
      <c r="AI341" s="55"/>
      <c r="AJ341" s="37"/>
      <c r="AK341" s="36">
        <v>1</v>
      </c>
      <c r="AL341" s="34"/>
      <c r="AM341" s="32" t="str">
        <f t="shared" si="173"/>
        <v/>
      </c>
      <c r="AN341" s="34"/>
      <c r="AO341" s="32" t="str">
        <f t="shared" si="174"/>
        <v/>
      </c>
      <c r="AP341" s="35"/>
      <c r="AQ341" s="32" t="str">
        <f t="shared" si="175"/>
        <v/>
      </c>
      <c r="AR341" s="34"/>
      <c r="AS341" s="36" t="str">
        <f t="shared" si="176"/>
        <v/>
      </c>
      <c r="AT341" s="36" t="str">
        <f t="shared" si="177"/>
        <v/>
      </c>
      <c r="AU341" s="36" t="str">
        <f t="shared" si="178"/>
        <v/>
      </c>
      <c r="AV341" s="55"/>
      <c r="AW341" s="34"/>
      <c r="AX341" s="36">
        <v>1</v>
      </c>
      <c r="AY341" s="34"/>
      <c r="AZ341" s="32" t="str">
        <f t="shared" si="179"/>
        <v/>
      </c>
      <c r="BA341" s="34"/>
      <c r="BB341" s="32" t="str">
        <f t="shared" si="180"/>
        <v/>
      </c>
      <c r="BC341" s="34"/>
      <c r="BD341" s="32" t="str">
        <f t="shared" si="181"/>
        <v/>
      </c>
      <c r="BE341" s="34"/>
      <c r="BF341" s="36" t="str">
        <f t="shared" si="182"/>
        <v/>
      </c>
      <c r="BG341" s="36" t="str">
        <f t="shared" si="183"/>
        <v/>
      </c>
      <c r="BH341" s="36" t="str">
        <f t="shared" si="184"/>
        <v/>
      </c>
      <c r="BI341" s="55"/>
      <c r="BJ341" s="34"/>
      <c r="BK341" s="36">
        <v>1</v>
      </c>
      <c r="BL341" s="34"/>
      <c r="BM341" s="32" t="str">
        <f t="shared" si="185"/>
        <v/>
      </c>
      <c r="BN341" s="34"/>
      <c r="BO341" s="32" t="str">
        <f t="shared" si="186"/>
        <v/>
      </c>
      <c r="BP341" s="34"/>
      <c r="BQ341" s="32" t="str">
        <f t="shared" si="187"/>
        <v/>
      </c>
      <c r="BR341" s="34"/>
      <c r="BS341" s="36" t="str">
        <f t="shared" si="188"/>
        <v/>
      </c>
      <c r="BT341" s="36" t="str">
        <f t="shared" si="189"/>
        <v/>
      </c>
      <c r="BU341" s="36" t="str">
        <f t="shared" si="190"/>
        <v/>
      </c>
      <c r="BV341" s="55"/>
      <c r="BW341" s="36" t="str">
        <f t="shared" si="191"/>
        <v/>
      </c>
      <c r="BX341" s="36" t="str">
        <f t="shared" si="191"/>
        <v/>
      </c>
      <c r="BY341" s="31"/>
      <c r="BZ341" s="38"/>
      <c r="CB341" s="120" t="e">
        <f t="shared" ca="1" si="162"/>
        <v>#VALUE!</v>
      </c>
      <c r="CC341" s="2" t="e">
        <f t="shared" ca="1" si="192"/>
        <v>#VALUE!</v>
      </c>
    </row>
    <row r="342" spans="1:81" s="10" customFormat="1" ht="25.15" customHeight="1" x14ac:dyDescent="0.2">
      <c r="A342" s="52" t="str">
        <f t="shared" si="193"/>
        <v/>
      </c>
      <c r="B342" s="157" t="e">
        <f t="shared" ca="1" si="163"/>
        <v>#VALUE!</v>
      </c>
      <c r="C342" s="157" t="e">
        <f t="shared" si="164"/>
        <v>#VALUE!</v>
      </c>
      <c r="D342" s="29"/>
      <c r="E342" s="155" t="str">
        <f ca="1">IFERROR(INDIRECT(ADDRESS(MATCH(D342,CatModules!C:C,0),2,1,1,"CatModules")),"")</f>
        <v/>
      </c>
      <c r="F342" s="96"/>
      <c r="G342" s="156" t="str">
        <f ca="1">IFERROR(INDIRECT(ADDRESS(MATCH(CONCATENATE(E342,"-",F342),CatInt!K:K,0),3,1,1,"CatInt")),"")</f>
        <v/>
      </c>
      <c r="H342" s="45" t="str">
        <f>IF(F342="","",VLOOKUP(F342,#REF!,2,FALSE))</f>
        <v/>
      </c>
      <c r="I342" s="29"/>
      <c r="J342" s="155" t="e">
        <f t="shared" si="165"/>
        <v>#VALUE!</v>
      </c>
      <c r="K342" s="155" t="e">
        <f t="shared" si="166"/>
        <v>#VALUE!</v>
      </c>
      <c r="L342" s="153"/>
      <c r="M342" s="53"/>
      <c r="N342" s="175">
        <v>0</v>
      </c>
      <c r="O342" s="147"/>
      <c r="P342" s="175">
        <v>0</v>
      </c>
      <c r="Q342" s="30"/>
      <c r="R342" s="149" t="str">
        <f>IFERROR(VLOOKUP(Q342,Setup!D$16:E$25,2,FALSE),"")</f>
        <v/>
      </c>
      <c r="S342" s="51" t="str">
        <f ca="1">IFERROR(IF(OR(I342="",VLOOKUP(I342,CatCostInp!$E$2:$K$88,7,FALSE)=0),"",VLOOKUP(I342,CatCostInp!$E$2:$K$88,7,FALSE)),"")</f>
        <v/>
      </c>
      <c r="T342" s="159" t="e">
        <f>VLOOKUP(U342,#REF!,2,FALSE)</f>
        <v>#REF!</v>
      </c>
      <c r="U342" s="30"/>
      <c r="V342" s="1" t="str">
        <f ca="1">IF(U342=Setup!$C$10,"Grant",IF('PSM Costs'!U342=Setup!$C$11,"Local",IF('PSM Costs'!U342=Setup!$C$12,"Other","")))</f>
        <v/>
      </c>
      <c r="W342" s="34"/>
      <c r="X342" s="36">
        <v>1</v>
      </c>
      <c r="Y342" s="34"/>
      <c r="Z342" s="36" t="str">
        <f t="shared" si="167"/>
        <v/>
      </c>
      <c r="AA342" s="34"/>
      <c r="AB342" s="32" t="str">
        <f t="shared" si="168"/>
        <v/>
      </c>
      <c r="AC342" s="34"/>
      <c r="AD342" s="32" t="str">
        <f t="shared" si="169"/>
        <v/>
      </c>
      <c r="AE342" s="34"/>
      <c r="AF342" s="36" t="str">
        <f t="shared" si="170"/>
        <v/>
      </c>
      <c r="AG342" s="36" t="str">
        <f t="shared" si="171"/>
        <v/>
      </c>
      <c r="AH342" s="36" t="str">
        <f t="shared" si="172"/>
        <v/>
      </c>
      <c r="AI342" s="55"/>
      <c r="AJ342" s="37"/>
      <c r="AK342" s="36">
        <v>1</v>
      </c>
      <c r="AL342" s="34"/>
      <c r="AM342" s="32" t="str">
        <f t="shared" si="173"/>
        <v/>
      </c>
      <c r="AN342" s="34"/>
      <c r="AO342" s="32" t="str">
        <f t="shared" si="174"/>
        <v/>
      </c>
      <c r="AP342" s="35"/>
      <c r="AQ342" s="32" t="str">
        <f t="shared" si="175"/>
        <v/>
      </c>
      <c r="AR342" s="34"/>
      <c r="AS342" s="36" t="str">
        <f t="shared" si="176"/>
        <v/>
      </c>
      <c r="AT342" s="36" t="str">
        <f t="shared" si="177"/>
        <v/>
      </c>
      <c r="AU342" s="36" t="str">
        <f t="shared" si="178"/>
        <v/>
      </c>
      <c r="AV342" s="55"/>
      <c r="AW342" s="34"/>
      <c r="AX342" s="36">
        <v>1</v>
      </c>
      <c r="AY342" s="34"/>
      <c r="AZ342" s="32" t="str">
        <f t="shared" si="179"/>
        <v/>
      </c>
      <c r="BA342" s="34"/>
      <c r="BB342" s="32" t="str">
        <f t="shared" si="180"/>
        <v/>
      </c>
      <c r="BC342" s="34"/>
      <c r="BD342" s="32" t="str">
        <f t="shared" si="181"/>
        <v/>
      </c>
      <c r="BE342" s="34"/>
      <c r="BF342" s="36" t="str">
        <f t="shared" si="182"/>
        <v/>
      </c>
      <c r="BG342" s="36" t="str">
        <f t="shared" si="183"/>
        <v/>
      </c>
      <c r="BH342" s="36" t="str">
        <f t="shared" si="184"/>
        <v/>
      </c>
      <c r="BI342" s="55"/>
      <c r="BJ342" s="34"/>
      <c r="BK342" s="36">
        <v>1</v>
      </c>
      <c r="BL342" s="34"/>
      <c r="BM342" s="32" t="str">
        <f t="shared" si="185"/>
        <v/>
      </c>
      <c r="BN342" s="34"/>
      <c r="BO342" s="32" t="str">
        <f t="shared" si="186"/>
        <v/>
      </c>
      <c r="BP342" s="34"/>
      <c r="BQ342" s="32" t="str">
        <f t="shared" si="187"/>
        <v/>
      </c>
      <c r="BR342" s="34"/>
      <c r="BS342" s="36" t="str">
        <f t="shared" si="188"/>
        <v/>
      </c>
      <c r="BT342" s="36" t="str">
        <f t="shared" si="189"/>
        <v/>
      </c>
      <c r="BU342" s="36" t="str">
        <f t="shared" si="190"/>
        <v/>
      </c>
      <c r="BV342" s="55"/>
      <c r="BW342" s="36" t="str">
        <f t="shared" si="191"/>
        <v/>
      </c>
      <c r="BX342" s="36" t="str">
        <f t="shared" si="191"/>
        <v/>
      </c>
      <c r="BY342" s="31"/>
      <c r="BZ342" s="38"/>
      <c r="CB342" s="120" t="e">
        <f t="shared" ca="1" si="162"/>
        <v>#VALUE!</v>
      </c>
      <c r="CC342" s="2" t="e">
        <f t="shared" ca="1" si="192"/>
        <v>#VALUE!</v>
      </c>
    </row>
    <row r="343" spans="1:81" s="10" customFormat="1" ht="25.15" customHeight="1" x14ac:dyDescent="0.2">
      <c r="A343" s="52" t="str">
        <f t="shared" si="193"/>
        <v/>
      </c>
      <c r="B343" s="157" t="e">
        <f t="shared" ca="1" si="163"/>
        <v>#VALUE!</v>
      </c>
      <c r="C343" s="157" t="e">
        <f t="shared" si="164"/>
        <v>#VALUE!</v>
      </c>
      <c r="D343" s="29"/>
      <c r="E343" s="155" t="str">
        <f ca="1">IFERROR(INDIRECT(ADDRESS(MATCH(D343,CatModules!C:C,0),2,1,1,"CatModules")),"")</f>
        <v/>
      </c>
      <c r="F343" s="96"/>
      <c r="G343" s="156" t="str">
        <f ca="1">IFERROR(INDIRECT(ADDRESS(MATCH(CONCATENATE(E343,"-",F343),CatInt!K:K,0),3,1,1,"CatInt")),"")</f>
        <v/>
      </c>
      <c r="H343" s="45" t="str">
        <f>IF(F343="","",VLOOKUP(F343,#REF!,2,FALSE))</f>
        <v/>
      </c>
      <c r="I343" s="29"/>
      <c r="J343" s="155" t="e">
        <f t="shared" si="165"/>
        <v>#VALUE!</v>
      </c>
      <c r="K343" s="155" t="e">
        <f t="shared" si="166"/>
        <v>#VALUE!</v>
      </c>
      <c r="L343" s="153"/>
      <c r="M343" s="53"/>
      <c r="N343" s="175">
        <v>0</v>
      </c>
      <c r="O343" s="147"/>
      <c r="P343" s="175">
        <v>0</v>
      </c>
      <c r="Q343" s="30"/>
      <c r="R343" s="149" t="str">
        <f>IFERROR(VLOOKUP(Q343,Setup!D$16:E$25,2,FALSE),"")</f>
        <v/>
      </c>
      <c r="S343" s="51" t="str">
        <f ca="1">IFERROR(IF(OR(I343="",VLOOKUP(I343,CatCostInp!$E$2:$K$88,7,FALSE)=0),"",VLOOKUP(I343,CatCostInp!$E$2:$K$88,7,FALSE)),"")</f>
        <v/>
      </c>
      <c r="T343" s="159" t="e">
        <f>VLOOKUP(U343,#REF!,2,FALSE)</f>
        <v>#REF!</v>
      </c>
      <c r="U343" s="30"/>
      <c r="V343" s="1" t="str">
        <f ca="1">IF(U343=Setup!$C$10,"Grant",IF('PSM Costs'!U343=Setup!$C$11,"Local",IF('PSM Costs'!U343=Setup!$C$12,"Other","")))</f>
        <v/>
      </c>
      <c r="W343" s="34"/>
      <c r="X343" s="36">
        <v>1</v>
      </c>
      <c r="Y343" s="34"/>
      <c r="Z343" s="36" t="str">
        <f t="shared" si="167"/>
        <v/>
      </c>
      <c r="AA343" s="34"/>
      <c r="AB343" s="32" t="str">
        <f t="shared" si="168"/>
        <v/>
      </c>
      <c r="AC343" s="34"/>
      <c r="AD343" s="32" t="str">
        <f t="shared" si="169"/>
        <v/>
      </c>
      <c r="AE343" s="34"/>
      <c r="AF343" s="36" t="str">
        <f t="shared" si="170"/>
        <v/>
      </c>
      <c r="AG343" s="36" t="str">
        <f t="shared" si="171"/>
        <v/>
      </c>
      <c r="AH343" s="36" t="str">
        <f t="shared" si="172"/>
        <v/>
      </c>
      <c r="AI343" s="55"/>
      <c r="AJ343" s="37"/>
      <c r="AK343" s="36">
        <v>1</v>
      </c>
      <c r="AL343" s="34"/>
      <c r="AM343" s="32" t="str">
        <f t="shared" si="173"/>
        <v/>
      </c>
      <c r="AN343" s="34"/>
      <c r="AO343" s="32" t="str">
        <f t="shared" si="174"/>
        <v/>
      </c>
      <c r="AP343" s="35"/>
      <c r="AQ343" s="32" t="str">
        <f t="shared" si="175"/>
        <v/>
      </c>
      <c r="AR343" s="34"/>
      <c r="AS343" s="36" t="str">
        <f t="shared" si="176"/>
        <v/>
      </c>
      <c r="AT343" s="36" t="str">
        <f t="shared" si="177"/>
        <v/>
      </c>
      <c r="AU343" s="36" t="str">
        <f t="shared" si="178"/>
        <v/>
      </c>
      <c r="AV343" s="55"/>
      <c r="AW343" s="34"/>
      <c r="AX343" s="36">
        <v>1</v>
      </c>
      <c r="AY343" s="34"/>
      <c r="AZ343" s="32" t="str">
        <f t="shared" si="179"/>
        <v/>
      </c>
      <c r="BA343" s="34"/>
      <c r="BB343" s="32" t="str">
        <f t="shared" si="180"/>
        <v/>
      </c>
      <c r="BC343" s="34"/>
      <c r="BD343" s="32" t="str">
        <f t="shared" si="181"/>
        <v/>
      </c>
      <c r="BE343" s="34"/>
      <c r="BF343" s="36" t="str">
        <f t="shared" si="182"/>
        <v/>
      </c>
      <c r="BG343" s="36" t="str">
        <f t="shared" si="183"/>
        <v/>
      </c>
      <c r="BH343" s="36" t="str">
        <f t="shared" si="184"/>
        <v/>
      </c>
      <c r="BI343" s="55"/>
      <c r="BJ343" s="34"/>
      <c r="BK343" s="36">
        <v>1</v>
      </c>
      <c r="BL343" s="34"/>
      <c r="BM343" s="32" t="str">
        <f t="shared" si="185"/>
        <v/>
      </c>
      <c r="BN343" s="34"/>
      <c r="BO343" s="32" t="str">
        <f t="shared" si="186"/>
        <v/>
      </c>
      <c r="BP343" s="34"/>
      <c r="BQ343" s="32" t="str">
        <f t="shared" si="187"/>
        <v/>
      </c>
      <c r="BR343" s="34"/>
      <c r="BS343" s="36" t="str">
        <f t="shared" si="188"/>
        <v/>
      </c>
      <c r="BT343" s="36" t="str">
        <f t="shared" si="189"/>
        <v/>
      </c>
      <c r="BU343" s="36" t="str">
        <f t="shared" si="190"/>
        <v/>
      </c>
      <c r="BV343" s="55"/>
      <c r="BW343" s="36" t="str">
        <f t="shared" si="191"/>
        <v/>
      </c>
      <c r="BX343" s="36" t="str">
        <f t="shared" si="191"/>
        <v/>
      </c>
      <c r="BY343" s="31"/>
      <c r="BZ343" s="38"/>
      <c r="CB343" s="120" t="e">
        <f t="shared" ca="1" si="162"/>
        <v>#VALUE!</v>
      </c>
      <c r="CC343" s="2" t="e">
        <f t="shared" ca="1" si="192"/>
        <v>#VALUE!</v>
      </c>
    </row>
    <row r="344" spans="1:81" s="10" customFormat="1" ht="25.15" customHeight="1" x14ac:dyDescent="0.2">
      <c r="A344" s="52" t="str">
        <f t="shared" si="193"/>
        <v/>
      </c>
      <c r="B344" s="157" t="e">
        <f t="shared" ca="1" si="163"/>
        <v>#VALUE!</v>
      </c>
      <c r="C344" s="157" t="e">
        <f t="shared" si="164"/>
        <v>#VALUE!</v>
      </c>
      <c r="D344" s="29"/>
      <c r="E344" s="155" t="str">
        <f ca="1">IFERROR(INDIRECT(ADDRESS(MATCH(D344,CatModules!C:C,0),2,1,1,"CatModules")),"")</f>
        <v/>
      </c>
      <c r="F344" s="96"/>
      <c r="G344" s="156" t="str">
        <f ca="1">IFERROR(INDIRECT(ADDRESS(MATCH(CONCATENATE(E344,"-",F344),CatInt!K:K,0),3,1,1,"CatInt")),"")</f>
        <v/>
      </c>
      <c r="H344" s="45" t="str">
        <f>IF(F344="","",VLOOKUP(F344,#REF!,2,FALSE))</f>
        <v/>
      </c>
      <c r="I344" s="29"/>
      <c r="J344" s="155" t="e">
        <f t="shared" si="165"/>
        <v>#VALUE!</v>
      </c>
      <c r="K344" s="155" t="e">
        <f t="shared" si="166"/>
        <v>#VALUE!</v>
      </c>
      <c r="L344" s="153"/>
      <c r="M344" s="53"/>
      <c r="N344" s="175">
        <v>0</v>
      </c>
      <c r="O344" s="147"/>
      <c r="P344" s="175">
        <v>0</v>
      </c>
      <c r="Q344" s="30"/>
      <c r="R344" s="149" t="str">
        <f>IFERROR(VLOOKUP(Q344,Setup!D$16:E$25,2,FALSE),"")</f>
        <v/>
      </c>
      <c r="S344" s="51" t="str">
        <f ca="1">IFERROR(IF(OR(I344="",VLOOKUP(I344,CatCostInp!$E$2:$K$88,7,FALSE)=0),"",VLOOKUP(I344,CatCostInp!$E$2:$K$88,7,FALSE)),"")</f>
        <v/>
      </c>
      <c r="T344" s="159" t="e">
        <f>VLOOKUP(U344,#REF!,2,FALSE)</f>
        <v>#REF!</v>
      </c>
      <c r="U344" s="30"/>
      <c r="V344" s="1" t="str">
        <f ca="1">IF(U344=Setup!$C$10,"Grant",IF('PSM Costs'!U344=Setup!$C$11,"Local",IF('PSM Costs'!U344=Setup!$C$12,"Other","")))</f>
        <v/>
      </c>
      <c r="W344" s="34"/>
      <c r="X344" s="36">
        <v>1</v>
      </c>
      <c r="Y344" s="34"/>
      <c r="Z344" s="36" t="str">
        <f t="shared" si="167"/>
        <v/>
      </c>
      <c r="AA344" s="34"/>
      <c r="AB344" s="32" t="str">
        <f t="shared" si="168"/>
        <v/>
      </c>
      <c r="AC344" s="34"/>
      <c r="AD344" s="32" t="str">
        <f t="shared" si="169"/>
        <v/>
      </c>
      <c r="AE344" s="34"/>
      <c r="AF344" s="36" t="str">
        <f t="shared" si="170"/>
        <v/>
      </c>
      <c r="AG344" s="36" t="str">
        <f t="shared" si="171"/>
        <v/>
      </c>
      <c r="AH344" s="36" t="str">
        <f t="shared" si="172"/>
        <v/>
      </c>
      <c r="AI344" s="55"/>
      <c r="AJ344" s="37"/>
      <c r="AK344" s="36">
        <v>1</v>
      </c>
      <c r="AL344" s="34"/>
      <c r="AM344" s="32" t="str">
        <f t="shared" si="173"/>
        <v/>
      </c>
      <c r="AN344" s="34"/>
      <c r="AO344" s="32" t="str">
        <f t="shared" si="174"/>
        <v/>
      </c>
      <c r="AP344" s="35"/>
      <c r="AQ344" s="32" t="str">
        <f t="shared" si="175"/>
        <v/>
      </c>
      <c r="AR344" s="34"/>
      <c r="AS344" s="36" t="str">
        <f t="shared" si="176"/>
        <v/>
      </c>
      <c r="AT344" s="36" t="str">
        <f t="shared" si="177"/>
        <v/>
      </c>
      <c r="AU344" s="36" t="str">
        <f t="shared" si="178"/>
        <v/>
      </c>
      <c r="AV344" s="55"/>
      <c r="AW344" s="34"/>
      <c r="AX344" s="36">
        <v>1</v>
      </c>
      <c r="AY344" s="34"/>
      <c r="AZ344" s="32" t="str">
        <f t="shared" si="179"/>
        <v/>
      </c>
      <c r="BA344" s="34"/>
      <c r="BB344" s="32" t="str">
        <f t="shared" si="180"/>
        <v/>
      </c>
      <c r="BC344" s="34"/>
      <c r="BD344" s="32" t="str">
        <f t="shared" si="181"/>
        <v/>
      </c>
      <c r="BE344" s="34"/>
      <c r="BF344" s="36" t="str">
        <f t="shared" si="182"/>
        <v/>
      </c>
      <c r="BG344" s="36" t="str">
        <f t="shared" si="183"/>
        <v/>
      </c>
      <c r="BH344" s="36" t="str">
        <f t="shared" si="184"/>
        <v/>
      </c>
      <c r="BI344" s="55"/>
      <c r="BJ344" s="34"/>
      <c r="BK344" s="36">
        <v>1</v>
      </c>
      <c r="BL344" s="34"/>
      <c r="BM344" s="32" t="str">
        <f t="shared" si="185"/>
        <v/>
      </c>
      <c r="BN344" s="34"/>
      <c r="BO344" s="32" t="str">
        <f t="shared" si="186"/>
        <v/>
      </c>
      <c r="BP344" s="34"/>
      <c r="BQ344" s="32" t="str">
        <f t="shared" si="187"/>
        <v/>
      </c>
      <c r="BR344" s="34"/>
      <c r="BS344" s="36" t="str">
        <f t="shared" si="188"/>
        <v/>
      </c>
      <c r="BT344" s="36" t="str">
        <f t="shared" si="189"/>
        <v/>
      </c>
      <c r="BU344" s="36" t="str">
        <f t="shared" si="190"/>
        <v/>
      </c>
      <c r="BV344" s="55"/>
      <c r="BW344" s="36" t="str">
        <f t="shared" si="191"/>
        <v/>
      </c>
      <c r="BX344" s="36" t="str">
        <f t="shared" si="191"/>
        <v/>
      </c>
      <c r="BY344" s="31"/>
      <c r="BZ344" s="38"/>
      <c r="CB344" s="120" t="e">
        <f t="shared" ca="1" si="162"/>
        <v>#VALUE!</v>
      </c>
      <c r="CC344" s="2" t="e">
        <f t="shared" ca="1" si="192"/>
        <v>#VALUE!</v>
      </c>
    </row>
    <row r="345" spans="1:81" s="10" customFormat="1" ht="25.15" customHeight="1" x14ac:dyDescent="0.2">
      <c r="A345" s="52" t="str">
        <f t="shared" si="193"/>
        <v/>
      </c>
      <c r="B345" s="157" t="e">
        <f t="shared" ca="1" si="163"/>
        <v>#VALUE!</v>
      </c>
      <c r="C345" s="157" t="e">
        <f t="shared" si="164"/>
        <v>#VALUE!</v>
      </c>
      <c r="D345" s="29"/>
      <c r="E345" s="155" t="str">
        <f ca="1">IFERROR(INDIRECT(ADDRESS(MATCH(D345,CatModules!C:C,0),2,1,1,"CatModules")),"")</f>
        <v/>
      </c>
      <c r="F345" s="96"/>
      <c r="G345" s="156" t="str">
        <f ca="1">IFERROR(INDIRECT(ADDRESS(MATCH(CONCATENATE(E345,"-",F345),CatInt!K:K,0),3,1,1,"CatInt")),"")</f>
        <v/>
      </c>
      <c r="H345" s="45" t="str">
        <f>IF(F345="","",VLOOKUP(F345,#REF!,2,FALSE))</f>
        <v/>
      </c>
      <c r="I345" s="29"/>
      <c r="J345" s="155" t="e">
        <f t="shared" si="165"/>
        <v>#VALUE!</v>
      </c>
      <c r="K345" s="155" t="e">
        <f t="shared" si="166"/>
        <v>#VALUE!</v>
      </c>
      <c r="L345" s="153"/>
      <c r="M345" s="53"/>
      <c r="N345" s="175">
        <v>0</v>
      </c>
      <c r="O345" s="147"/>
      <c r="P345" s="175">
        <v>0</v>
      </c>
      <c r="Q345" s="30"/>
      <c r="R345" s="149" t="str">
        <f>IFERROR(VLOOKUP(Q345,Setup!D$16:E$25,2,FALSE),"")</f>
        <v/>
      </c>
      <c r="S345" s="51" t="str">
        <f ca="1">IFERROR(IF(OR(I345="",VLOOKUP(I345,CatCostInp!$E$2:$K$88,7,FALSE)=0),"",VLOOKUP(I345,CatCostInp!$E$2:$K$88,7,FALSE)),"")</f>
        <v/>
      </c>
      <c r="T345" s="159" t="e">
        <f>VLOOKUP(U345,#REF!,2,FALSE)</f>
        <v>#REF!</v>
      </c>
      <c r="U345" s="30"/>
      <c r="V345" s="1" t="str">
        <f ca="1">IF(U345=Setup!$C$10,"Grant",IF('PSM Costs'!U345=Setup!$C$11,"Local",IF('PSM Costs'!U345=Setup!$C$12,"Other","")))</f>
        <v/>
      </c>
      <c r="W345" s="34"/>
      <c r="X345" s="36">
        <v>1</v>
      </c>
      <c r="Y345" s="34"/>
      <c r="Z345" s="36" t="str">
        <f t="shared" si="167"/>
        <v/>
      </c>
      <c r="AA345" s="34"/>
      <c r="AB345" s="32" t="str">
        <f t="shared" si="168"/>
        <v/>
      </c>
      <c r="AC345" s="34"/>
      <c r="AD345" s="32" t="str">
        <f t="shared" si="169"/>
        <v/>
      </c>
      <c r="AE345" s="34"/>
      <c r="AF345" s="36" t="str">
        <f t="shared" si="170"/>
        <v/>
      </c>
      <c r="AG345" s="36" t="str">
        <f t="shared" si="171"/>
        <v/>
      </c>
      <c r="AH345" s="36" t="str">
        <f t="shared" si="172"/>
        <v/>
      </c>
      <c r="AI345" s="55"/>
      <c r="AJ345" s="37"/>
      <c r="AK345" s="36">
        <v>1</v>
      </c>
      <c r="AL345" s="34"/>
      <c r="AM345" s="32" t="str">
        <f t="shared" si="173"/>
        <v/>
      </c>
      <c r="AN345" s="34"/>
      <c r="AO345" s="32" t="str">
        <f t="shared" si="174"/>
        <v/>
      </c>
      <c r="AP345" s="35"/>
      <c r="AQ345" s="32" t="str">
        <f t="shared" si="175"/>
        <v/>
      </c>
      <c r="AR345" s="34"/>
      <c r="AS345" s="36" t="str">
        <f t="shared" si="176"/>
        <v/>
      </c>
      <c r="AT345" s="36" t="str">
        <f t="shared" si="177"/>
        <v/>
      </c>
      <c r="AU345" s="36" t="str">
        <f t="shared" si="178"/>
        <v/>
      </c>
      <c r="AV345" s="55"/>
      <c r="AW345" s="34"/>
      <c r="AX345" s="36">
        <v>1</v>
      </c>
      <c r="AY345" s="34"/>
      <c r="AZ345" s="32" t="str">
        <f t="shared" si="179"/>
        <v/>
      </c>
      <c r="BA345" s="34"/>
      <c r="BB345" s="32" t="str">
        <f t="shared" si="180"/>
        <v/>
      </c>
      <c r="BC345" s="34"/>
      <c r="BD345" s="32" t="str">
        <f t="shared" si="181"/>
        <v/>
      </c>
      <c r="BE345" s="34"/>
      <c r="BF345" s="36" t="str">
        <f t="shared" si="182"/>
        <v/>
      </c>
      <c r="BG345" s="36" t="str">
        <f t="shared" si="183"/>
        <v/>
      </c>
      <c r="BH345" s="36" t="str">
        <f t="shared" si="184"/>
        <v/>
      </c>
      <c r="BI345" s="55"/>
      <c r="BJ345" s="34"/>
      <c r="BK345" s="36">
        <v>1</v>
      </c>
      <c r="BL345" s="34"/>
      <c r="BM345" s="32" t="str">
        <f t="shared" si="185"/>
        <v/>
      </c>
      <c r="BN345" s="34"/>
      <c r="BO345" s="32" t="str">
        <f t="shared" si="186"/>
        <v/>
      </c>
      <c r="BP345" s="34"/>
      <c r="BQ345" s="32" t="str">
        <f t="shared" si="187"/>
        <v/>
      </c>
      <c r="BR345" s="34"/>
      <c r="BS345" s="36" t="str">
        <f t="shared" si="188"/>
        <v/>
      </c>
      <c r="BT345" s="36" t="str">
        <f t="shared" si="189"/>
        <v/>
      </c>
      <c r="BU345" s="36" t="str">
        <f t="shared" si="190"/>
        <v/>
      </c>
      <c r="BV345" s="55"/>
      <c r="BW345" s="36" t="str">
        <f t="shared" si="191"/>
        <v/>
      </c>
      <c r="BX345" s="36" t="str">
        <f t="shared" si="191"/>
        <v/>
      </c>
      <c r="BY345" s="31"/>
      <c r="BZ345" s="38"/>
      <c r="CB345" s="120" t="e">
        <f t="shared" ca="1" si="162"/>
        <v>#VALUE!</v>
      </c>
      <c r="CC345" s="2" t="e">
        <f t="shared" ca="1" si="192"/>
        <v>#VALUE!</v>
      </c>
    </row>
    <row r="346" spans="1:81" s="10" customFormat="1" ht="25.15" customHeight="1" x14ac:dyDescent="0.2">
      <c r="A346" s="52" t="str">
        <f t="shared" si="193"/>
        <v/>
      </c>
      <c r="B346" s="157" t="e">
        <f t="shared" ca="1" si="163"/>
        <v>#VALUE!</v>
      </c>
      <c r="C346" s="157" t="e">
        <f t="shared" si="164"/>
        <v>#VALUE!</v>
      </c>
      <c r="D346" s="29"/>
      <c r="E346" s="155" t="str">
        <f ca="1">IFERROR(INDIRECT(ADDRESS(MATCH(D346,CatModules!C:C,0),2,1,1,"CatModules")),"")</f>
        <v/>
      </c>
      <c r="F346" s="96"/>
      <c r="G346" s="156" t="str">
        <f ca="1">IFERROR(INDIRECT(ADDRESS(MATCH(CONCATENATE(E346,"-",F346),CatInt!K:K,0),3,1,1,"CatInt")),"")</f>
        <v/>
      </c>
      <c r="H346" s="45" t="str">
        <f>IF(F346="","",VLOOKUP(F346,#REF!,2,FALSE))</f>
        <v/>
      </c>
      <c r="I346" s="29"/>
      <c r="J346" s="155" t="e">
        <f t="shared" si="165"/>
        <v>#VALUE!</v>
      </c>
      <c r="K346" s="155" t="e">
        <f t="shared" si="166"/>
        <v>#VALUE!</v>
      </c>
      <c r="L346" s="153"/>
      <c r="M346" s="53"/>
      <c r="N346" s="175">
        <v>0</v>
      </c>
      <c r="O346" s="147"/>
      <c r="P346" s="175">
        <v>0</v>
      </c>
      <c r="Q346" s="30"/>
      <c r="R346" s="149" t="str">
        <f>IFERROR(VLOOKUP(Q346,Setup!D$16:E$25,2,FALSE),"")</f>
        <v/>
      </c>
      <c r="S346" s="51" t="str">
        <f ca="1">IFERROR(IF(OR(I346="",VLOOKUP(I346,CatCostInp!$E$2:$K$88,7,FALSE)=0),"",VLOOKUP(I346,CatCostInp!$E$2:$K$88,7,FALSE)),"")</f>
        <v/>
      </c>
      <c r="T346" s="159" t="e">
        <f>VLOOKUP(U346,#REF!,2,FALSE)</f>
        <v>#REF!</v>
      </c>
      <c r="U346" s="30"/>
      <c r="V346" s="1" t="str">
        <f ca="1">IF(U346=Setup!$C$10,"Grant",IF('PSM Costs'!U346=Setup!$C$11,"Local",IF('PSM Costs'!U346=Setup!$C$12,"Other","")))</f>
        <v/>
      </c>
      <c r="W346" s="34"/>
      <c r="X346" s="36">
        <v>1</v>
      </c>
      <c r="Y346" s="34"/>
      <c r="Z346" s="36" t="str">
        <f t="shared" si="167"/>
        <v/>
      </c>
      <c r="AA346" s="34"/>
      <c r="AB346" s="32" t="str">
        <f t="shared" si="168"/>
        <v/>
      </c>
      <c r="AC346" s="34"/>
      <c r="AD346" s="32" t="str">
        <f t="shared" si="169"/>
        <v/>
      </c>
      <c r="AE346" s="34"/>
      <c r="AF346" s="36" t="str">
        <f t="shared" si="170"/>
        <v/>
      </c>
      <c r="AG346" s="36" t="str">
        <f t="shared" si="171"/>
        <v/>
      </c>
      <c r="AH346" s="36" t="str">
        <f t="shared" si="172"/>
        <v/>
      </c>
      <c r="AI346" s="55"/>
      <c r="AJ346" s="37"/>
      <c r="AK346" s="36">
        <v>1</v>
      </c>
      <c r="AL346" s="34"/>
      <c r="AM346" s="32" t="str">
        <f t="shared" si="173"/>
        <v/>
      </c>
      <c r="AN346" s="34"/>
      <c r="AO346" s="32" t="str">
        <f t="shared" si="174"/>
        <v/>
      </c>
      <c r="AP346" s="35"/>
      <c r="AQ346" s="32" t="str">
        <f t="shared" si="175"/>
        <v/>
      </c>
      <c r="AR346" s="34"/>
      <c r="AS346" s="36" t="str">
        <f t="shared" si="176"/>
        <v/>
      </c>
      <c r="AT346" s="36" t="str">
        <f t="shared" si="177"/>
        <v/>
      </c>
      <c r="AU346" s="36" t="str">
        <f t="shared" si="178"/>
        <v/>
      </c>
      <c r="AV346" s="55"/>
      <c r="AW346" s="34"/>
      <c r="AX346" s="36">
        <v>1</v>
      </c>
      <c r="AY346" s="34"/>
      <c r="AZ346" s="32" t="str">
        <f t="shared" si="179"/>
        <v/>
      </c>
      <c r="BA346" s="34"/>
      <c r="BB346" s="32" t="str">
        <f t="shared" si="180"/>
        <v/>
      </c>
      <c r="BC346" s="34"/>
      <c r="BD346" s="32" t="str">
        <f t="shared" si="181"/>
        <v/>
      </c>
      <c r="BE346" s="34"/>
      <c r="BF346" s="36" t="str">
        <f t="shared" si="182"/>
        <v/>
      </c>
      <c r="BG346" s="36" t="str">
        <f t="shared" si="183"/>
        <v/>
      </c>
      <c r="BH346" s="36" t="str">
        <f t="shared" si="184"/>
        <v/>
      </c>
      <c r="BI346" s="55"/>
      <c r="BJ346" s="34"/>
      <c r="BK346" s="36">
        <v>1</v>
      </c>
      <c r="BL346" s="34"/>
      <c r="BM346" s="32" t="str">
        <f t="shared" si="185"/>
        <v/>
      </c>
      <c r="BN346" s="34"/>
      <c r="BO346" s="32" t="str">
        <f t="shared" si="186"/>
        <v/>
      </c>
      <c r="BP346" s="34"/>
      <c r="BQ346" s="32" t="str">
        <f t="shared" si="187"/>
        <v/>
      </c>
      <c r="BR346" s="34"/>
      <c r="BS346" s="36" t="str">
        <f t="shared" si="188"/>
        <v/>
      </c>
      <c r="BT346" s="36" t="str">
        <f t="shared" si="189"/>
        <v/>
      </c>
      <c r="BU346" s="36" t="str">
        <f t="shared" si="190"/>
        <v/>
      </c>
      <c r="BV346" s="55"/>
      <c r="BW346" s="36" t="str">
        <f t="shared" si="191"/>
        <v/>
      </c>
      <c r="BX346" s="36" t="str">
        <f t="shared" si="191"/>
        <v/>
      </c>
      <c r="BY346" s="31"/>
      <c r="BZ346" s="38"/>
      <c r="CB346" s="120" t="e">
        <f t="shared" ca="1" si="162"/>
        <v>#VALUE!</v>
      </c>
      <c r="CC346" s="2" t="e">
        <f t="shared" ca="1" si="192"/>
        <v>#VALUE!</v>
      </c>
    </row>
    <row r="347" spans="1:81" s="10" customFormat="1" ht="25.15" customHeight="1" x14ac:dyDescent="0.2">
      <c r="A347" s="52" t="str">
        <f t="shared" si="193"/>
        <v/>
      </c>
      <c r="B347" s="157" t="e">
        <f t="shared" ca="1" si="163"/>
        <v>#VALUE!</v>
      </c>
      <c r="C347" s="157" t="e">
        <f t="shared" si="164"/>
        <v>#VALUE!</v>
      </c>
      <c r="D347" s="29"/>
      <c r="E347" s="155" t="str">
        <f ca="1">IFERROR(INDIRECT(ADDRESS(MATCH(D347,CatModules!C:C,0),2,1,1,"CatModules")),"")</f>
        <v/>
      </c>
      <c r="F347" s="96"/>
      <c r="G347" s="156" t="str">
        <f ca="1">IFERROR(INDIRECT(ADDRESS(MATCH(CONCATENATE(E347,"-",F347),CatInt!K:K,0),3,1,1,"CatInt")),"")</f>
        <v/>
      </c>
      <c r="H347" s="45" t="str">
        <f>IF(F347="","",VLOOKUP(F347,#REF!,2,FALSE))</f>
        <v/>
      </c>
      <c r="I347" s="29"/>
      <c r="J347" s="155" t="e">
        <f t="shared" si="165"/>
        <v>#VALUE!</v>
      </c>
      <c r="K347" s="155" t="e">
        <f t="shared" si="166"/>
        <v>#VALUE!</v>
      </c>
      <c r="L347" s="153"/>
      <c r="M347" s="53"/>
      <c r="N347" s="175">
        <v>0</v>
      </c>
      <c r="O347" s="147"/>
      <c r="P347" s="175">
        <v>0</v>
      </c>
      <c r="Q347" s="30"/>
      <c r="R347" s="149" t="str">
        <f>IFERROR(VLOOKUP(Q347,Setup!D$16:E$25,2,FALSE),"")</f>
        <v/>
      </c>
      <c r="S347" s="51" t="str">
        <f ca="1">IFERROR(IF(OR(I347="",VLOOKUP(I347,CatCostInp!$E$2:$K$88,7,FALSE)=0),"",VLOOKUP(I347,CatCostInp!$E$2:$K$88,7,FALSE)),"")</f>
        <v/>
      </c>
      <c r="T347" s="159" t="e">
        <f>VLOOKUP(U347,#REF!,2,FALSE)</f>
        <v>#REF!</v>
      </c>
      <c r="U347" s="30"/>
      <c r="V347" s="1" t="str">
        <f ca="1">IF(U347=Setup!$C$10,"Grant",IF('PSM Costs'!U347=Setup!$C$11,"Local",IF('PSM Costs'!U347=Setup!$C$12,"Other","")))</f>
        <v/>
      </c>
      <c r="W347" s="34"/>
      <c r="X347" s="36">
        <v>1</v>
      </c>
      <c r="Y347" s="34"/>
      <c r="Z347" s="36" t="str">
        <f t="shared" si="167"/>
        <v/>
      </c>
      <c r="AA347" s="34"/>
      <c r="AB347" s="32" t="str">
        <f t="shared" si="168"/>
        <v/>
      </c>
      <c r="AC347" s="34"/>
      <c r="AD347" s="32" t="str">
        <f t="shared" si="169"/>
        <v/>
      </c>
      <c r="AE347" s="34"/>
      <c r="AF347" s="36" t="str">
        <f t="shared" si="170"/>
        <v/>
      </c>
      <c r="AG347" s="36" t="str">
        <f t="shared" si="171"/>
        <v/>
      </c>
      <c r="AH347" s="36" t="str">
        <f t="shared" si="172"/>
        <v/>
      </c>
      <c r="AI347" s="55"/>
      <c r="AJ347" s="37"/>
      <c r="AK347" s="36">
        <v>1</v>
      </c>
      <c r="AL347" s="34"/>
      <c r="AM347" s="32" t="str">
        <f t="shared" si="173"/>
        <v/>
      </c>
      <c r="AN347" s="34"/>
      <c r="AO347" s="32" t="str">
        <f t="shared" si="174"/>
        <v/>
      </c>
      <c r="AP347" s="35"/>
      <c r="AQ347" s="32" t="str">
        <f t="shared" si="175"/>
        <v/>
      </c>
      <c r="AR347" s="34"/>
      <c r="AS347" s="36" t="str">
        <f t="shared" si="176"/>
        <v/>
      </c>
      <c r="AT347" s="36" t="str">
        <f t="shared" si="177"/>
        <v/>
      </c>
      <c r="AU347" s="36" t="str">
        <f t="shared" si="178"/>
        <v/>
      </c>
      <c r="AV347" s="55"/>
      <c r="AW347" s="34"/>
      <c r="AX347" s="36">
        <v>1</v>
      </c>
      <c r="AY347" s="34"/>
      <c r="AZ347" s="32" t="str">
        <f t="shared" si="179"/>
        <v/>
      </c>
      <c r="BA347" s="34"/>
      <c r="BB347" s="32" t="str">
        <f t="shared" si="180"/>
        <v/>
      </c>
      <c r="BC347" s="34"/>
      <c r="BD347" s="32" t="str">
        <f t="shared" si="181"/>
        <v/>
      </c>
      <c r="BE347" s="34"/>
      <c r="BF347" s="36" t="str">
        <f t="shared" si="182"/>
        <v/>
      </c>
      <c r="BG347" s="36" t="str">
        <f t="shared" si="183"/>
        <v/>
      </c>
      <c r="BH347" s="36" t="str">
        <f t="shared" si="184"/>
        <v/>
      </c>
      <c r="BI347" s="55"/>
      <c r="BJ347" s="34"/>
      <c r="BK347" s="36">
        <v>1</v>
      </c>
      <c r="BL347" s="34"/>
      <c r="BM347" s="32" t="str">
        <f t="shared" si="185"/>
        <v/>
      </c>
      <c r="BN347" s="34"/>
      <c r="BO347" s="32" t="str">
        <f t="shared" si="186"/>
        <v/>
      </c>
      <c r="BP347" s="34"/>
      <c r="BQ347" s="32" t="str">
        <f t="shared" si="187"/>
        <v/>
      </c>
      <c r="BR347" s="34"/>
      <c r="BS347" s="36" t="str">
        <f t="shared" si="188"/>
        <v/>
      </c>
      <c r="BT347" s="36" t="str">
        <f t="shared" si="189"/>
        <v/>
      </c>
      <c r="BU347" s="36" t="str">
        <f t="shared" si="190"/>
        <v/>
      </c>
      <c r="BV347" s="55"/>
      <c r="BW347" s="36" t="str">
        <f t="shared" si="191"/>
        <v/>
      </c>
      <c r="BX347" s="36" t="str">
        <f t="shared" si="191"/>
        <v/>
      </c>
      <c r="BY347" s="31"/>
      <c r="BZ347" s="38"/>
      <c r="CB347" s="120" t="e">
        <f t="shared" ca="1" si="162"/>
        <v>#VALUE!</v>
      </c>
      <c r="CC347" s="2" t="e">
        <f t="shared" ca="1" si="192"/>
        <v>#VALUE!</v>
      </c>
    </row>
    <row r="348" spans="1:81" s="10" customFormat="1" ht="25.15" customHeight="1" x14ac:dyDescent="0.2">
      <c r="A348" s="52" t="str">
        <f t="shared" si="193"/>
        <v/>
      </c>
      <c r="B348" s="157" t="e">
        <f t="shared" ca="1" si="163"/>
        <v>#VALUE!</v>
      </c>
      <c r="C348" s="157" t="e">
        <f t="shared" si="164"/>
        <v>#VALUE!</v>
      </c>
      <c r="D348" s="29"/>
      <c r="E348" s="155" t="str">
        <f ca="1">IFERROR(INDIRECT(ADDRESS(MATCH(D348,CatModules!C:C,0),2,1,1,"CatModules")),"")</f>
        <v/>
      </c>
      <c r="F348" s="96"/>
      <c r="G348" s="156" t="str">
        <f ca="1">IFERROR(INDIRECT(ADDRESS(MATCH(CONCATENATE(E348,"-",F348),CatInt!K:K,0),3,1,1,"CatInt")),"")</f>
        <v/>
      </c>
      <c r="H348" s="45" t="str">
        <f>IF(F348="","",VLOOKUP(F348,#REF!,2,FALSE))</f>
        <v/>
      </c>
      <c r="I348" s="29"/>
      <c r="J348" s="155" t="e">
        <f t="shared" si="165"/>
        <v>#VALUE!</v>
      </c>
      <c r="K348" s="155" t="e">
        <f t="shared" si="166"/>
        <v>#VALUE!</v>
      </c>
      <c r="L348" s="153"/>
      <c r="M348" s="53"/>
      <c r="N348" s="175">
        <v>0</v>
      </c>
      <c r="O348" s="147"/>
      <c r="P348" s="175">
        <v>0</v>
      </c>
      <c r="Q348" s="30"/>
      <c r="R348" s="149" t="str">
        <f>IFERROR(VLOOKUP(Q348,Setup!D$16:E$25,2,FALSE),"")</f>
        <v/>
      </c>
      <c r="S348" s="51" t="str">
        <f ca="1">IFERROR(IF(OR(I348="",VLOOKUP(I348,CatCostInp!$E$2:$K$88,7,FALSE)=0),"",VLOOKUP(I348,CatCostInp!$E$2:$K$88,7,FALSE)),"")</f>
        <v/>
      </c>
      <c r="T348" s="159" t="e">
        <f>VLOOKUP(U348,#REF!,2,FALSE)</f>
        <v>#REF!</v>
      </c>
      <c r="U348" s="30"/>
      <c r="V348" s="1" t="str">
        <f ca="1">IF(U348=Setup!$C$10,"Grant",IF('PSM Costs'!U348=Setup!$C$11,"Local",IF('PSM Costs'!U348=Setup!$C$12,"Other","")))</f>
        <v/>
      </c>
      <c r="W348" s="34"/>
      <c r="X348" s="36">
        <v>1</v>
      </c>
      <c r="Y348" s="34"/>
      <c r="Z348" s="36" t="str">
        <f t="shared" si="167"/>
        <v/>
      </c>
      <c r="AA348" s="34"/>
      <c r="AB348" s="32" t="str">
        <f t="shared" si="168"/>
        <v/>
      </c>
      <c r="AC348" s="34"/>
      <c r="AD348" s="32" t="str">
        <f t="shared" si="169"/>
        <v/>
      </c>
      <c r="AE348" s="34"/>
      <c r="AF348" s="36" t="str">
        <f t="shared" si="170"/>
        <v/>
      </c>
      <c r="AG348" s="36" t="str">
        <f t="shared" si="171"/>
        <v/>
      </c>
      <c r="AH348" s="36" t="str">
        <f t="shared" si="172"/>
        <v/>
      </c>
      <c r="AI348" s="55"/>
      <c r="AJ348" s="37"/>
      <c r="AK348" s="36">
        <v>1</v>
      </c>
      <c r="AL348" s="34"/>
      <c r="AM348" s="32" t="str">
        <f t="shared" si="173"/>
        <v/>
      </c>
      <c r="AN348" s="34"/>
      <c r="AO348" s="32" t="str">
        <f t="shared" si="174"/>
        <v/>
      </c>
      <c r="AP348" s="35"/>
      <c r="AQ348" s="32" t="str">
        <f t="shared" si="175"/>
        <v/>
      </c>
      <c r="AR348" s="34"/>
      <c r="AS348" s="36" t="str">
        <f t="shared" si="176"/>
        <v/>
      </c>
      <c r="AT348" s="36" t="str">
        <f t="shared" si="177"/>
        <v/>
      </c>
      <c r="AU348" s="36" t="str">
        <f t="shared" si="178"/>
        <v/>
      </c>
      <c r="AV348" s="55"/>
      <c r="AW348" s="34"/>
      <c r="AX348" s="36">
        <v>1</v>
      </c>
      <c r="AY348" s="34"/>
      <c r="AZ348" s="32" t="str">
        <f t="shared" si="179"/>
        <v/>
      </c>
      <c r="BA348" s="34"/>
      <c r="BB348" s="32" t="str">
        <f t="shared" si="180"/>
        <v/>
      </c>
      <c r="BC348" s="34"/>
      <c r="BD348" s="32" t="str">
        <f t="shared" si="181"/>
        <v/>
      </c>
      <c r="BE348" s="34"/>
      <c r="BF348" s="36" t="str">
        <f t="shared" si="182"/>
        <v/>
      </c>
      <c r="BG348" s="36" t="str">
        <f t="shared" si="183"/>
        <v/>
      </c>
      <c r="BH348" s="36" t="str">
        <f t="shared" si="184"/>
        <v/>
      </c>
      <c r="BI348" s="55"/>
      <c r="BJ348" s="34"/>
      <c r="BK348" s="36">
        <v>1</v>
      </c>
      <c r="BL348" s="34"/>
      <c r="BM348" s="32" t="str">
        <f t="shared" si="185"/>
        <v/>
      </c>
      <c r="BN348" s="34"/>
      <c r="BO348" s="32" t="str">
        <f t="shared" si="186"/>
        <v/>
      </c>
      <c r="BP348" s="34"/>
      <c r="BQ348" s="32" t="str">
        <f t="shared" si="187"/>
        <v/>
      </c>
      <c r="BR348" s="34"/>
      <c r="BS348" s="36" t="str">
        <f t="shared" si="188"/>
        <v/>
      </c>
      <c r="BT348" s="36" t="str">
        <f t="shared" si="189"/>
        <v/>
      </c>
      <c r="BU348" s="36" t="str">
        <f t="shared" si="190"/>
        <v/>
      </c>
      <c r="BV348" s="55"/>
      <c r="BW348" s="36" t="str">
        <f t="shared" si="191"/>
        <v/>
      </c>
      <c r="BX348" s="36" t="str">
        <f t="shared" si="191"/>
        <v/>
      </c>
      <c r="BY348" s="31"/>
      <c r="BZ348" s="38"/>
      <c r="CB348" s="120" t="e">
        <f t="shared" ca="1" si="162"/>
        <v>#VALUE!</v>
      </c>
      <c r="CC348" s="2" t="e">
        <f t="shared" ca="1" si="192"/>
        <v>#VALUE!</v>
      </c>
    </row>
    <row r="349" spans="1:81" s="10" customFormat="1" ht="25.15" customHeight="1" x14ac:dyDescent="0.2">
      <c r="A349" s="52" t="str">
        <f t="shared" si="193"/>
        <v/>
      </c>
      <c r="B349" s="157" t="e">
        <f t="shared" ca="1" si="163"/>
        <v>#VALUE!</v>
      </c>
      <c r="C349" s="157" t="e">
        <f t="shared" si="164"/>
        <v>#VALUE!</v>
      </c>
      <c r="D349" s="29"/>
      <c r="E349" s="155" t="str">
        <f ca="1">IFERROR(INDIRECT(ADDRESS(MATCH(D349,CatModules!C:C,0),2,1,1,"CatModules")),"")</f>
        <v/>
      </c>
      <c r="F349" s="96"/>
      <c r="G349" s="156" t="str">
        <f ca="1">IFERROR(INDIRECT(ADDRESS(MATCH(CONCATENATE(E349,"-",F349),CatInt!K:K,0),3,1,1,"CatInt")),"")</f>
        <v/>
      </c>
      <c r="H349" s="45" t="str">
        <f>IF(F349="","",VLOOKUP(F349,#REF!,2,FALSE))</f>
        <v/>
      </c>
      <c r="I349" s="29"/>
      <c r="J349" s="155" t="e">
        <f t="shared" si="165"/>
        <v>#VALUE!</v>
      </c>
      <c r="K349" s="155" t="e">
        <f t="shared" si="166"/>
        <v>#VALUE!</v>
      </c>
      <c r="L349" s="153"/>
      <c r="M349" s="53"/>
      <c r="N349" s="175">
        <v>0</v>
      </c>
      <c r="O349" s="147"/>
      <c r="P349" s="175">
        <v>0</v>
      </c>
      <c r="Q349" s="30"/>
      <c r="R349" s="149" t="str">
        <f>IFERROR(VLOOKUP(Q349,Setup!D$16:E$25,2,FALSE),"")</f>
        <v/>
      </c>
      <c r="S349" s="51" t="str">
        <f ca="1">IFERROR(IF(OR(I349="",VLOOKUP(I349,CatCostInp!$E$2:$K$88,7,FALSE)=0),"",VLOOKUP(I349,CatCostInp!$E$2:$K$88,7,FALSE)),"")</f>
        <v/>
      </c>
      <c r="T349" s="159" t="e">
        <f>VLOOKUP(U349,#REF!,2,FALSE)</f>
        <v>#REF!</v>
      </c>
      <c r="U349" s="30"/>
      <c r="V349" s="1" t="str">
        <f ca="1">IF(U349=Setup!$C$10,"Grant",IF('PSM Costs'!U349=Setup!$C$11,"Local",IF('PSM Costs'!U349=Setup!$C$12,"Other","")))</f>
        <v/>
      </c>
      <c r="W349" s="34"/>
      <c r="X349" s="36">
        <v>1</v>
      </c>
      <c r="Y349" s="34"/>
      <c r="Z349" s="36" t="str">
        <f t="shared" si="167"/>
        <v/>
      </c>
      <c r="AA349" s="34"/>
      <c r="AB349" s="32" t="str">
        <f t="shared" si="168"/>
        <v/>
      </c>
      <c r="AC349" s="34"/>
      <c r="AD349" s="32" t="str">
        <f t="shared" si="169"/>
        <v/>
      </c>
      <c r="AE349" s="34"/>
      <c r="AF349" s="36" t="str">
        <f t="shared" si="170"/>
        <v/>
      </c>
      <c r="AG349" s="36" t="str">
        <f t="shared" si="171"/>
        <v/>
      </c>
      <c r="AH349" s="36" t="str">
        <f t="shared" si="172"/>
        <v/>
      </c>
      <c r="AI349" s="55"/>
      <c r="AJ349" s="37"/>
      <c r="AK349" s="36">
        <v>1</v>
      </c>
      <c r="AL349" s="34"/>
      <c r="AM349" s="32" t="str">
        <f t="shared" si="173"/>
        <v/>
      </c>
      <c r="AN349" s="34"/>
      <c r="AO349" s="32" t="str">
        <f t="shared" si="174"/>
        <v/>
      </c>
      <c r="AP349" s="35"/>
      <c r="AQ349" s="32" t="str">
        <f t="shared" si="175"/>
        <v/>
      </c>
      <c r="AR349" s="34"/>
      <c r="AS349" s="36" t="str">
        <f t="shared" si="176"/>
        <v/>
      </c>
      <c r="AT349" s="36" t="str">
        <f t="shared" si="177"/>
        <v/>
      </c>
      <c r="AU349" s="36" t="str">
        <f t="shared" si="178"/>
        <v/>
      </c>
      <c r="AV349" s="55"/>
      <c r="AW349" s="34"/>
      <c r="AX349" s="36">
        <v>1</v>
      </c>
      <c r="AY349" s="34"/>
      <c r="AZ349" s="32" t="str">
        <f t="shared" si="179"/>
        <v/>
      </c>
      <c r="BA349" s="34"/>
      <c r="BB349" s="32" t="str">
        <f t="shared" si="180"/>
        <v/>
      </c>
      <c r="BC349" s="34"/>
      <c r="BD349" s="32" t="str">
        <f t="shared" si="181"/>
        <v/>
      </c>
      <c r="BE349" s="34"/>
      <c r="BF349" s="36" t="str">
        <f t="shared" si="182"/>
        <v/>
      </c>
      <c r="BG349" s="36" t="str">
        <f t="shared" si="183"/>
        <v/>
      </c>
      <c r="BH349" s="36" t="str">
        <f t="shared" si="184"/>
        <v/>
      </c>
      <c r="BI349" s="55"/>
      <c r="BJ349" s="34"/>
      <c r="BK349" s="36">
        <v>1</v>
      </c>
      <c r="BL349" s="34"/>
      <c r="BM349" s="32" t="str">
        <f t="shared" si="185"/>
        <v/>
      </c>
      <c r="BN349" s="34"/>
      <c r="BO349" s="32" t="str">
        <f t="shared" si="186"/>
        <v/>
      </c>
      <c r="BP349" s="34"/>
      <c r="BQ349" s="32" t="str">
        <f t="shared" si="187"/>
        <v/>
      </c>
      <c r="BR349" s="34"/>
      <c r="BS349" s="36" t="str">
        <f t="shared" si="188"/>
        <v/>
      </c>
      <c r="BT349" s="36" t="str">
        <f t="shared" si="189"/>
        <v/>
      </c>
      <c r="BU349" s="36" t="str">
        <f t="shared" si="190"/>
        <v/>
      </c>
      <c r="BV349" s="55"/>
      <c r="BW349" s="36" t="str">
        <f t="shared" si="191"/>
        <v/>
      </c>
      <c r="BX349" s="36" t="str">
        <f t="shared" si="191"/>
        <v/>
      </c>
      <c r="BY349" s="31"/>
      <c r="BZ349" s="38"/>
      <c r="CB349" s="120" t="e">
        <f t="shared" ca="1" si="162"/>
        <v>#VALUE!</v>
      </c>
      <c r="CC349" s="2" t="e">
        <f t="shared" ca="1" si="192"/>
        <v>#VALUE!</v>
      </c>
    </row>
    <row r="350" spans="1:81" s="10" customFormat="1" ht="25.15" customHeight="1" x14ac:dyDescent="0.2">
      <c r="A350" s="52" t="str">
        <f t="shared" si="193"/>
        <v/>
      </c>
      <c r="B350" s="157" t="e">
        <f t="shared" ca="1" si="163"/>
        <v>#VALUE!</v>
      </c>
      <c r="C350" s="157" t="e">
        <f t="shared" si="164"/>
        <v>#VALUE!</v>
      </c>
      <c r="D350" s="29"/>
      <c r="E350" s="155" t="str">
        <f ca="1">IFERROR(INDIRECT(ADDRESS(MATCH(D350,CatModules!C:C,0),2,1,1,"CatModules")),"")</f>
        <v/>
      </c>
      <c r="F350" s="96"/>
      <c r="G350" s="156" t="str">
        <f ca="1">IFERROR(INDIRECT(ADDRESS(MATCH(CONCATENATE(E350,"-",F350),CatInt!K:K,0),3,1,1,"CatInt")),"")</f>
        <v/>
      </c>
      <c r="H350" s="45" t="str">
        <f>IF(F350="","",VLOOKUP(F350,#REF!,2,FALSE))</f>
        <v/>
      </c>
      <c r="I350" s="29"/>
      <c r="J350" s="155" t="e">
        <f t="shared" si="165"/>
        <v>#VALUE!</v>
      </c>
      <c r="K350" s="155" t="e">
        <f t="shared" si="166"/>
        <v>#VALUE!</v>
      </c>
      <c r="L350" s="153"/>
      <c r="M350" s="53"/>
      <c r="N350" s="175">
        <v>0</v>
      </c>
      <c r="O350" s="147"/>
      <c r="P350" s="175">
        <v>0</v>
      </c>
      <c r="Q350" s="30"/>
      <c r="R350" s="149" t="str">
        <f>IFERROR(VLOOKUP(Q350,Setup!D$16:E$25,2,FALSE),"")</f>
        <v/>
      </c>
      <c r="S350" s="51" t="str">
        <f ca="1">IFERROR(IF(OR(I350="",VLOOKUP(I350,CatCostInp!$E$2:$K$88,7,FALSE)=0),"",VLOOKUP(I350,CatCostInp!$E$2:$K$88,7,FALSE)),"")</f>
        <v/>
      </c>
      <c r="T350" s="159" t="e">
        <f>VLOOKUP(U350,#REF!,2,FALSE)</f>
        <v>#REF!</v>
      </c>
      <c r="U350" s="30"/>
      <c r="V350" s="1" t="str">
        <f ca="1">IF(U350=Setup!$C$10,"Grant",IF('PSM Costs'!U350=Setup!$C$11,"Local",IF('PSM Costs'!U350=Setup!$C$12,"Other","")))</f>
        <v/>
      </c>
      <c r="W350" s="34"/>
      <c r="X350" s="36">
        <v>1</v>
      </c>
      <c r="Y350" s="34"/>
      <c r="Z350" s="36" t="str">
        <f t="shared" si="167"/>
        <v/>
      </c>
      <c r="AA350" s="34"/>
      <c r="AB350" s="32" t="str">
        <f t="shared" si="168"/>
        <v/>
      </c>
      <c r="AC350" s="34"/>
      <c r="AD350" s="32" t="str">
        <f t="shared" si="169"/>
        <v/>
      </c>
      <c r="AE350" s="34"/>
      <c r="AF350" s="36" t="str">
        <f t="shared" si="170"/>
        <v/>
      </c>
      <c r="AG350" s="36" t="str">
        <f t="shared" si="171"/>
        <v/>
      </c>
      <c r="AH350" s="36" t="str">
        <f t="shared" si="172"/>
        <v/>
      </c>
      <c r="AI350" s="55"/>
      <c r="AJ350" s="37"/>
      <c r="AK350" s="36">
        <v>1</v>
      </c>
      <c r="AL350" s="34"/>
      <c r="AM350" s="32" t="str">
        <f t="shared" si="173"/>
        <v/>
      </c>
      <c r="AN350" s="34"/>
      <c r="AO350" s="32" t="str">
        <f t="shared" si="174"/>
        <v/>
      </c>
      <c r="AP350" s="35"/>
      <c r="AQ350" s="32" t="str">
        <f t="shared" si="175"/>
        <v/>
      </c>
      <c r="AR350" s="34"/>
      <c r="AS350" s="36" t="str">
        <f t="shared" si="176"/>
        <v/>
      </c>
      <c r="AT350" s="36" t="str">
        <f t="shared" si="177"/>
        <v/>
      </c>
      <c r="AU350" s="36" t="str">
        <f t="shared" si="178"/>
        <v/>
      </c>
      <c r="AV350" s="55"/>
      <c r="AW350" s="34"/>
      <c r="AX350" s="36">
        <v>1</v>
      </c>
      <c r="AY350" s="34"/>
      <c r="AZ350" s="32" t="str">
        <f t="shared" si="179"/>
        <v/>
      </c>
      <c r="BA350" s="34"/>
      <c r="BB350" s="32" t="str">
        <f t="shared" si="180"/>
        <v/>
      </c>
      <c r="BC350" s="34"/>
      <c r="BD350" s="32" t="str">
        <f t="shared" si="181"/>
        <v/>
      </c>
      <c r="BE350" s="34"/>
      <c r="BF350" s="36" t="str">
        <f t="shared" si="182"/>
        <v/>
      </c>
      <c r="BG350" s="36" t="str">
        <f t="shared" si="183"/>
        <v/>
      </c>
      <c r="BH350" s="36" t="str">
        <f t="shared" si="184"/>
        <v/>
      </c>
      <c r="BI350" s="55"/>
      <c r="BJ350" s="34"/>
      <c r="BK350" s="36">
        <v>1</v>
      </c>
      <c r="BL350" s="34"/>
      <c r="BM350" s="32" t="str">
        <f t="shared" si="185"/>
        <v/>
      </c>
      <c r="BN350" s="34"/>
      <c r="BO350" s="32" t="str">
        <f t="shared" si="186"/>
        <v/>
      </c>
      <c r="BP350" s="34"/>
      <c r="BQ350" s="32" t="str">
        <f t="shared" si="187"/>
        <v/>
      </c>
      <c r="BR350" s="34"/>
      <c r="BS350" s="36" t="str">
        <f t="shared" si="188"/>
        <v/>
      </c>
      <c r="BT350" s="36" t="str">
        <f t="shared" si="189"/>
        <v/>
      </c>
      <c r="BU350" s="36" t="str">
        <f t="shared" si="190"/>
        <v/>
      </c>
      <c r="BV350" s="55"/>
      <c r="BW350" s="36" t="str">
        <f t="shared" si="191"/>
        <v/>
      </c>
      <c r="BX350" s="36" t="str">
        <f t="shared" si="191"/>
        <v/>
      </c>
      <c r="BY350" s="31"/>
      <c r="BZ350" s="38"/>
      <c r="CB350" s="120" t="e">
        <f t="shared" ca="1" si="162"/>
        <v>#VALUE!</v>
      </c>
      <c r="CC350" s="2" t="e">
        <f t="shared" ca="1" si="192"/>
        <v>#VALUE!</v>
      </c>
    </row>
    <row r="351" spans="1:81" s="10" customFormat="1" ht="25.15" customHeight="1" x14ac:dyDescent="0.2">
      <c r="A351" s="52" t="str">
        <f t="shared" si="193"/>
        <v/>
      </c>
      <c r="B351" s="157" t="e">
        <f t="shared" ca="1" si="163"/>
        <v>#VALUE!</v>
      </c>
      <c r="C351" s="157" t="e">
        <f t="shared" si="164"/>
        <v>#VALUE!</v>
      </c>
      <c r="D351" s="29"/>
      <c r="E351" s="155" t="str">
        <f ca="1">IFERROR(INDIRECT(ADDRESS(MATCH(D351,CatModules!C:C,0),2,1,1,"CatModules")),"")</f>
        <v/>
      </c>
      <c r="F351" s="96"/>
      <c r="G351" s="156" t="str">
        <f ca="1">IFERROR(INDIRECT(ADDRESS(MATCH(CONCATENATE(E351,"-",F351),CatInt!K:K,0),3,1,1,"CatInt")),"")</f>
        <v/>
      </c>
      <c r="H351" s="45" t="str">
        <f>IF(F351="","",VLOOKUP(F351,#REF!,2,FALSE))</f>
        <v/>
      </c>
      <c r="I351" s="29"/>
      <c r="J351" s="155" t="e">
        <f t="shared" si="165"/>
        <v>#VALUE!</v>
      </c>
      <c r="K351" s="155" t="e">
        <f t="shared" si="166"/>
        <v>#VALUE!</v>
      </c>
      <c r="L351" s="153"/>
      <c r="M351" s="53"/>
      <c r="N351" s="175">
        <v>0</v>
      </c>
      <c r="O351" s="147"/>
      <c r="P351" s="175">
        <v>0</v>
      </c>
      <c r="Q351" s="30"/>
      <c r="R351" s="149" t="str">
        <f>IFERROR(VLOOKUP(Q351,Setup!D$16:E$25,2,FALSE),"")</f>
        <v/>
      </c>
      <c r="S351" s="51" t="str">
        <f ca="1">IFERROR(IF(OR(I351="",VLOOKUP(I351,CatCostInp!$E$2:$K$88,7,FALSE)=0),"",VLOOKUP(I351,CatCostInp!$E$2:$K$88,7,FALSE)),"")</f>
        <v/>
      </c>
      <c r="T351" s="159" t="e">
        <f>VLOOKUP(U351,#REF!,2,FALSE)</f>
        <v>#REF!</v>
      </c>
      <c r="U351" s="30"/>
      <c r="V351" s="1" t="str">
        <f ca="1">IF(U351=Setup!$C$10,"Grant",IF('PSM Costs'!U351=Setup!$C$11,"Local",IF('PSM Costs'!U351=Setup!$C$12,"Other","")))</f>
        <v/>
      </c>
      <c r="W351" s="34"/>
      <c r="X351" s="36">
        <v>1</v>
      </c>
      <c r="Y351" s="34"/>
      <c r="Z351" s="36" t="str">
        <f t="shared" si="167"/>
        <v/>
      </c>
      <c r="AA351" s="34"/>
      <c r="AB351" s="32" t="str">
        <f t="shared" si="168"/>
        <v/>
      </c>
      <c r="AC351" s="34"/>
      <c r="AD351" s="32" t="str">
        <f t="shared" si="169"/>
        <v/>
      </c>
      <c r="AE351" s="34"/>
      <c r="AF351" s="36" t="str">
        <f t="shared" si="170"/>
        <v/>
      </c>
      <c r="AG351" s="36" t="str">
        <f t="shared" si="171"/>
        <v/>
      </c>
      <c r="AH351" s="36" t="str">
        <f t="shared" si="172"/>
        <v/>
      </c>
      <c r="AI351" s="55"/>
      <c r="AJ351" s="37"/>
      <c r="AK351" s="36">
        <v>1</v>
      </c>
      <c r="AL351" s="34"/>
      <c r="AM351" s="32" t="str">
        <f t="shared" si="173"/>
        <v/>
      </c>
      <c r="AN351" s="34"/>
      <c r="AO351" s="32" t="str">
        <f t="shared" si="174"/>
        <v/>
      </c>
      <c r="AP351" s="35"/>
      <c r="AQ351" s="32" t="str">
        <f t="shared" si="175"/>
        <v/>
      </c>
      <c r="AR351" s="34"/>
      <c r="AS351" s="36" t="str">
        <f t="shared" si="176"/>
        <v/>
      </c>
      <c r="AT351" s="36" t="str">
        <f t="shared" si="177"/>
        <v/>
      </c>
      <c r="AU351" s="36" t="str">
        <f t="shared" si="178"/>
        <v/>
      </c>
      <c r="AV351" s="55"/>
      <c r="AW351" s="34"/>
      <c r="AX351" s="36">
        <v>1</v>
      </c>
      <c r="AY351" s="34"/>
      <c r="AZ351" s="32" t="str">
        <f t="shared" si="179"/>
        <v/>
      </c>
      <c r="BA351" s="34"/>
      <c r="BB351" s="32" t="str">
        <f t="shared" si="180"/>
        <v/>
      </c>
      <c r="BC351" s="34"/>
      <c r="BD351" s="32" t="str">
        <f t="shared" si="181"/>
        <v/>
      </c>
      <c r="BE351" s="34"/>
      <c r="BF351" s="36" t="str">
        <f t="shared" si="182"/>
        <v/>
      </c>
      <c r="BG351" s="36" t="str">
        <f t="shared" si="183"/>
        <v/>
      </c>
      <c r="BH351" s="36" t="str">
        <f t="shared" si="184"/>
        <v/>
      </c>
      <c r="BI351" s="55"/>
      <c r="BJ351" s="34"/>
      <c r="BK351" s="36">
        <v>1</v>
      </c>
      <c r="BL351" s="34"/>
      <c r="BM351" s="32" t="str">
        <f t="shared" si="185"/>
        <v/>
      </c>
      <c r="BN351" s="34"/>
      <c r="BO351" s="32" t="str">
        <f t="shared" si="186"/>
        <v/>
      </c>
      <c r="BP351" s="34"/>
      <c r="BQ351" s="32" t="str">
        <f t="shared" si="187"/>
        <v/>
      </c>
      <c r="BR351" s="34"/>
      <c r="BS351" s="36" t="str">
        <f t="shared" si="188"/>
        <v/>
      </c>
      <c r="BT351" s="36" t="str">
        <f t="shared" si="189"/>
        <v/>
      </c>
      <c r="BU351" s="36" t="str">
        <f t="shared" si="190"/>
        <v/>
      </c>
      <c r="BV351" s="55"/>
      <c r="BW351" s="36" t="str">
        <f t="shared" si="191"/>
        <v/>
      </c>
      <c r="BX351" s="36" t="str">
        <f t="shared" si="191"/>
        <v/>
      </c>
      <c r="BY351" s="31"/>
      <c r="BZ351" s="38"/>
      <c r="CB351" s="120" t="e">
        <f t="shared" ca="1" si="162"/>
        <v>#VALUE!</v>
      </c>
      <c r="CC351" s="2" t="e">
        <f t="shared" ca="1" si="192"/>
        <v>#VALUE!</v>
      </c>
    </row>
    <row r="352" spans="1:81" s="10" customFormat="1" ht="25.15" customHeight="1" x14ac:dyDescent="0.2">
      <c r="A352" s="52" t="str">
        <f t="shared" si="193"/>
        <v/>
      </c>
      <c r="B352" s="157" t="e">
        <f t="shared" ca="1" si="163"/>
        <v>#VALUE!</v>
      </c>
      <c r="C352" s="157" t="e">
        <f t="shared" si="164"/>
        <v>#VALUE!</v>
      </c>
      <c r="D352" s="29"/>
      <c r="E352" s="155" t="str">
        <f ca="1">IFERROR(INDIRECT(ADDRESS(MATCH(D352,CatModules!C:C,0),2,1,1,"CatModules")),"")</f>
        <v/>
      </c>
      <c r="F352" s="96"/>
      <c r="G352" s="156" t="str">
        <f ca="1">IFERROR(INDIRECT(ADDRESS(MATCH(CONCATENATE(E352,"-",F352),CatInt!K:K,0),3,1,1,"CatInt")),"")</f>
        <v/>
      </c>
      <c r="H352" s="45" t="str">
        <f>IF(F352="","",VLOOKUP(F352,#REF!,2,FALSE))</f>
        <v/>
      </c>
      <c r="I352" s="29"/>
      <c r="J352" s="155" t="e">
        <f t="shared" si="165"/>
        <v>#VALUE!</v>
      </c>
      <c r="K352" s="155" t="e">
        <f t="shared" si="166"/>
        <v>#VALUE!</v>
      </c>
      <c r="L352" s="153"/>
      <c r="M352" s="53"/>
      <c r="N352" s="175">
        <v>0</v>
      </c>
      <c r="O352" s="147"/>
      <c r="P352" s="175">
        <v>0</v>
      </c>
      <c r="Q352" s="30"/>
      <c r="R352" s="149" t="str">
        <f>IFERROR(VLOOKUP(Q352,Setup!D$16:E$25,2,FALSE),"")</f>
        <v/>
      </c>
      <c r="S352" s="51" t="str">
        <f ca="1">IFERROR(IF(OR(I352="",VLOOKUP(I352,CatCostInp!$E$2:$K$88,7,FALSE)=0),"",VLOOKUP(I352,CatCostInp!$E$2:$K$88,7,FALSE)),"")</f>
        <v/>
      </c>
      <c r="T352" s="159" t="e">
        <f>VLOOKUP(U352,#REF!,2,FALSE)</f>
        <v>#REF!</v>
      </c>
      <c r="U352" s="30"/>
      <c r="V352" s="1" t="str">
        <f ca="1">IF(U352=Setup!$C$10,"Grant",IF('PSM Costs'!U352=Setup!$C$11,"Local",IF('PSM Costs'!U352=Setup!$C$12,"Other","")))</f>
        <v/>
      </c>
      <c r="W352" s="34"/>
      <c r="X352" s="36">
        <v>1</v>
      </c>
      <c r="Y352" s="34"/>
      <c r="Z352" s="36" t="str">
        <f t="shared" si="167"/>
        <v/>
      </c>
      <c r="AA352" s="34"/>
      <c r="AB352" s="32" t="str">
        <f t="shared" si="168"/>
        <v/>
      </c>
      <c r="AC352" s="34"/>
      <c r="AD352" s="32" t="str">
        <f t="shared" si="169"/>
        <v/>
      </c>
      <c r="AE352" s="34"/>
      <c r="AF352" s="36" t="str">
        <f t="shared" si="170"/>
        <v/>
      </c>
      <c r="AG352" s="36" t="str">
        <f t="shared" si="171"/>
        <v/>
      </c>
      <c r="AH352" s="36" t="str">
        <f t="shared" si="172"/>
        <v/>
      </c>
      <c r="AI352" s="55"/>
      <c r="AJ352" s="37"/>
      <c r="AK352" s="36">
        <v>1</v>
      </c>
      <c r="AL352" s="34"/>
      <c r="AM352" s="32" t="str">
        <f t="shared" si="173"/>
        <v/>
      </c>
      <c r="AN352" s="34"/>
      <c r="AO352" s="32" t="str">
        <f t="shared" si="174"/>
        <v/>
      </c>
      <c r="AP352" s="35"/>
      <c r="AQ352" s="32" t="str">
        <f t="shared" si="175"/>
        <v/>
      </c>
      <c r="AR352" s="34"/>
      <c r="AS352" s="36" t="str">
        <f t="shared" si="176"/>
        <v/>
      </c>
      <c r="AT352" s="36" t="str">
        <f t="shared" si="177"/>
        <v/>
      </c>
      <c r="AU352" s="36" t="str">
        <f t="shared" si="178"/>
        <v/>
      </c>
      <c r="AV352" s="55"/>
      <c r="AW352" s="34"/>
      <c r="AX352" s="36">
        <v>1</v>
      </c>
      <c r="AY352" s="34"/>
      <c r="AZ352" s="32" t="str">
        <f t="shared" si="179"/>
        <v/>
      </c>
      <c r="BA352" s="34"/>
      <c r="BB352" s="32" t="str">
        <f t="shared" si="180"/>
        <v/>
      </c>
      <c r="BC352" s="34"/>
      <c r="BD352" s="32" t="str">
        <f t="shared" si="181"/>
        <v/>
      </c>
      <c r="BE352" s="34"/>
      <c r="BF352" s="36" t="str">
        <f t="shared" si="182"/>
        <v/>
      </c>
      <c r="BG352" s="36" t="str">
        <f t="shared" si="183"/>
        <v/>
      </c>
      <c r="BH352" s="36" t="str">
        <f t="shared" si="184"/>
        <v/>
      </c>
      <c r="BI352" s="55"/>
      <c r="BJ352" s="34"/>
      <c r="BK352" s="36">
        <v>1</v>
      </c>
      <c r="BL352" s="34"/>
      <c r="BM352" s="32" t="str">
        <f t="shared" si="185"/>
        <v/>
      </c>
      <c r="BN352" s="34"/>
      <c r="BO352" s="32" t="str">
        <f t="shared" si="186"/>
        <v/>
      </c>
      <c r="BP352" s="34"/>
      <c r="BQ352" s="32" t="str">
        <f t="shared" si="187"/>
        <v/>
      </c>
      <c r="BR352" s="34"/>
      <c r="BS352" s="36" t="str">
        <f t="shared" si="188"/>
        <v/>
      </c>
      <c r="BT352" s="36" t="str">
        <f t="shared" si="189"/>
        <v/>
      </c>
      <c r="BU352" s="36" t="str">
        <f t="shared" si="190"/>
        <v/>
      </c>
      <c r="BV352" s="55"/>
      <c r="BW352" s="36" t="str">
        <f t="shared" si="191"/>
        <v/>
      </c>
      <c r="BX352" s="36" t="str">
        <f t="shared" si="191"/>
        <v/>
      </c>
      <c r="BY352" s="31"/>
      <c r="BZ352" s="38"/>
      <c r="CB352" s="120" t="e">
        <f t="shared" ca="1" si="162"/>
        <v>#VALUE!</v>
      </c>
      <c r="CC352" s="2" t="e">
        <f t="shared" ca="1" si="192"/>
        <v>#VALUE!</v>
      </c>
    </row>
    <row r="353" spans="1:81" s="10" customFormat="1" ht="25.15" customHeight="1" x14ac:dyDescent="0.2">
      <c r="A353" s="52" t="str">
        <f t="shared" si="193"/>
        <v/>
      </c>
      <c r="B353" s="157" t="e">
        <f t="shared" ca="1" si="163"/>
        <v>#VALUE!</v>
      </c>
      <c r="C353" s="157" t="e">
        <f t="shared" si="164"/>
        <v>#VALUE!</v>
      </c>
      <c r="D353" s="29"/>
      <c r="E353" s="155" t="str">
        <f ca="1">IFERROR(INDIRECT(ADDRESS(MATCH(D353,CatModules!C:C,0),2,1,1,"CatModules")),"")</f>
        <v/>
      </c>
      <c r="F353" s="96"/>
      <c r="G353" s="156" t="str">
        <f ca="1">IFERROR(INDIRECT(ADDRESS(MATCH(CONCATENATE(E353,"-",F353),CatInt!K:K,0),3,1,1,"CatInt")),"")</f>
        <v/>
      </c>
      <c r="H353" s="45" t="str">
        <f>IF(F353="","",VLOOKUP(F353,#REF!,2,FALSE))</f>
        <v/>
      </c>
      <c r="I353" s="29"/>
      <c r="J353" s="155" t="e">
        <f t="shared" si="165"/>
        <v>#VALUE!</v>
      </c>
      <c r="K353" s="155" t="e">
        <f t="shared" si="166"/>
        <v>#VALUE!</v>
      </c>
      <c r="L353" s="153"/>
      <c r="M353" s="53"/>
      <c r="N353" s="175">
        <v>0</v>
      </c>
      <c r="O353" s="147"/>
      <c r="P353" s="175">
        <v>0</v>
      </c>
      <c r="Q353" s="30"/>
      <c r="R353" s="149" t="str">
        <f>IFERROR(VLOOKUP(Q353,Setup!D$16:E$25,2,FALSE),"")</f>
        <v/>
      </c>
      <c r="S353" s="51" t="str">
        <f ca="1">IFERROR(IF(OR(I353="",VLOOKUP(I353,CatCostInp!$E$2:$K$88,7,FALSE)=0),"",VLOOKUP(I353,CatCostInp!$E$2:$K$88,7,FALSE)),"")</f>
        <v/>
      </c>
      <c r="T353" s="159" t="e">
        <f>VLOOKUP(U353,#REF!,2,FALSE)</f>
        <v>#REF!</v>
      </c>
      <c r="U353" s="30"/>
      <c r="V353" s="1" t="str">
        <f ca="1">IF(U353=Setup!$C$10,"Grant",IF('PSM Costs'!U353=Setup!$C$11,"Local",IF('PSM Costs'!U353=Setup!$C$12,"Other","")))</f>
        <v/>
      </c>
      <c r="W353" s="34"/>
      <c r="X353" s="36">
        <v>1</v>
      </c>
      <c r="Y353" s="34"/>
      <c r="Z353" s="36" t="str">
        <f t="shared" si="167"/>
        <v/>
      </c>
      <c r="AA353" s="34"/>
      <c r="AB353" s="32" t="str">
        <f t="shared" si="168"/>
        <v/>
      </c>
      <c r="AC353" s="34"/>
      <c r="AD353" s="32" t="str">
        <f t="shared" si="169"/>
        <v/>
      </c>
      <c r="AE353" s="34"/>
      <c r="AF353" s="36" t="str">
        <f t="shared" si="170"/>
        <v/>
      </c>
      <c r="AG353" s="36" t="str">
        <f t="shared" si="171"/>
        <v/>
      </c>
      <c r="AH353" s="36" t="str">
        <f t="shared" si="172"/>
        <v/>
      </c>
      <c r="AI353" s="55"/>
      <c r="AJ353" s="37"/>
      <c r="AK353" s="36">
        <v>1</v>
      </c>
      <c r="AL353" s="34"/>
      <c r="AM353" s="32" t="str">
        <f t="shared" si="173"/>
        <v/>
      </c>
      <c r="AN353" s="34"/>
      <c r="AO353" s="32" t="str">
        <f t="shared" si="174"/>
        <v/>
      </c>
      <c r="AP353" s="35"/>
      <c r="AQ353" s="32" t="str">
        <f t="shared" si="175"/>
        <v/>
      </c>
      <c r="AR353" s="34"/>
      <c r="AS353" s="36" t="str">
        <f t="shared" si="176"/>
        <v/>
      </c>
      <c r="AT353" s="36" t="str">
        <f t="shared" si="177"/>
        <v/>
      </c>
      <c r="AU353" s="36" t="str">
        <f t="shared" si="178"/>
        <v/>
      </c>
      <c r="AV353" s="55"/>
      <c r="AW353" s="34"/>
      <c r="AX353" s="36">
        <v>1</v>
      </c>
      <c r="AY353" s="34"/>
      <c r="AZ353" s="32" t="str">
        <f t="shared" si="179"/>
        <v/>
      </c>
      <c r="BA353" s="34"/>
      <c r="BB353" s="32" t="str">
        <f t="shared" si="180"/>
        <v/>
      </c>
      <c r="BC353" s="34"/>
      <c r="BD353" s="32" t="str">
        <f t="shared" si="181"/>
        <v/>
      </c>
      <c r="BE353" s="34"/>
      <c r="BF353" s="36" t="str">
        <f t="shared" si="182"/>
        <v/>
      </c>
      <c r="BG353" s="36" t="str">
        <f t="shared" si="183"/>
        <v/>
      </c>
      <c r="BH353" s="36" t="str">
        <f t="shared" si="184"/>
        <v/>
      </c>
      <c r="BI353" s="55"/>
      <c r="BJ353" s="34"/>
      <c r="BK353" s="36">
        <v>1</v>
      </c>
      <c r="BL353" s="34"/>
      <c r="BM353" s="32" t="str">
        <f t="shared" si="185"/>
        <v/>
      </c>
      <c r="BN353" s="34"/>
      <c r="BO353" s="32" t="str">
        <f t="shared" si="186"/>
        <v/>
      </c>
      <c r="BP353" s="34"/>
      <c r="BQ353" s="32" t="str">
        <f t="shared" si="187"/>
        <v/>
      </c>
      <c r="BR353" s="34"/>
      <c r="BS353" s="36" t="str">
        <f t="shared" si="188"/>
        <v/>
      </c>
      <c r="BT353" s="36" t="str">
        <f t="shared" si="189"/>
        <v/>
      </c>
      <c r="BU353" s="36" t="str">
        <f t="shared" si="190"/>
        <v/>
      </c>
      <c r="BV353" s="55"/>
      <c r="BW353" s="36" t="str">
        <f t="shared" si="191"/>
        <v/>
      </c>
      <c r="BX353" s="36" t="str">
        <f t="shared" si="191"/>
        <v/>
      </c>
      <c r="BY353" s="31"/>
      <c r="BZ353" s="38"/>
      <c r="CB353" s="120" t="e">
        <f t="shared" ca="1" si="162"/>
        <v>#VALUE!</v>
      </c>
      <c r="CC353" s="2" t="e">
        <f t="shared" ca="1" si="192"/>
        <v>#VALUE!</v>
      </c>
    </row>
    <row r="354" spans="1:81" s="10" customFormat="1" ht="25.15" customHeight="1" x14ac:dyDescent="0.2">
      <c r="A354" s="52" t="str">
        <f t="shared" si="193"/>
        <v/>
      </c>
      <c r="B354" s="157" t="e">
        <f t="shared" ca="1" si="163"/>
        <v>#VALUE!</v>
      </c>
      <c r="C354" s="157" t="e">
        <f t="shared" si="164"/>
        <v>#VALUE!</v>
      </c>
      <c r="D354" s="29"/>
      <c r="E354" s="155" t="str">
        <f ca="1">IFERROR(INDIRECT(ADDRESS(MATCH(D354,CatModules!C:C,0),2,1,1,"CatModules")),"")</f>
        <v/>
      </c>
      <c r="F354" s="96"/>
      <c r="G354" s="156" t="str">
        <f ca="1">IFERROR(INDIRECT(ADDRESS(MATCH(CONCATENATE(E354,"-",F354),CatInt!K:K,0),3,1,1,"CatInt")),"")</f>
        <v/>
      </c>
      <c r="H354" s="45" t="str">
        <f>IF(F354="","",VLOOKUP(F354,#REF!,2,FALSE))</f>
        <v/>
      </c>
      <c r="I354" s="29"/>
      <c r="J354" s="155" t="e">
        <f t="shared" si="165"/>
        <v>#VALUE!</v>
      </c>
      <c r="K354" s="155" t="e">
        <f t="shared" si="166"/>
        <v>#VALUE!</v>
      </c>
      <c r="L354" s="153"/>
      <c r="M354" s="53"/>
      <c r="N354" s="175">
        <v>0</v>
      </c>
      <c r="O354" s="147"/>
      <c r="P354" s="175">
        <v>0</v>
      </c>
      <c r="Q354" s="30"/>
      <c r="R354" s="149" t="str">
        <f>IFERROR(VLOOKUP(Q354,Setup!D$16:E$25,2,FALSE),"")</f>
        <v/>
      </c>
      <c r="S354" s="51" t="str">
        <f ca="1">IFERROR(IF(OR(I354="",VLOOKUP(I354,CatCostInp!$E$2:$K$88,7,FALSE)=0),"",VLOOKUP(I354,CatCostInp!$E$2:$K$88,7,FALSE)),"")</f>
        <v/>
      </c>
      <c r="T354" s="159" t="e">
        <f>VLOOKUP(U354,#REF!,2,FALSE)</f>
        <v>#REF!</v>
      </c>
      <c r="U354" s="30"/>
      <c r="V354" s="1" t="str">
        <f ca="1">IF(U354=Setup!$C$10,"Grant",IF('PSM Costs'!U354=Setup!$C$11,"Local",IF('PSM Costs'!U354=Setup!$C$12,"Other","")))</f>
        <v/>
      </c>
      <c r="W354" s="34"/>
      <c r="X354" s="36">
        <v>1</v>
      </c>
      <c r="Y354" s="34"/>
      <c r="Z354" s="36" t="str">
        <f t="shared" si="167"/>
        <v/>
      </c>
      <c r="AA354" s="34"/>
      <c r="AB354" s="32" t="str">
        <f t="shared" si="168"/>
        <v/>
      </c>
      <c r="AC354" s="34"/>
      <c r="AD354" s="32" t="str">
        <f t="shared" si="169"/>
        <v/>
      </c>
      <c r="AE354" s="34"/>
      <c r="AF354" s="36" t="str">
        <f t="shared" si="170"/>
        <v/>
      </c>
      <c r="AG354" s="36" t="str">
        <f t="shared" si="171"/>
        <v/>
      </c>
      <c r="AH354" s="36" t="str">
        <f t="shared" si="172"/>
        <v/>
      </c>
      <c r="AI354" s="55"/>
      <c r="AJ354" s="37"/>
      <c r="AK354" s="36">
        <v>1</v>
      </c>
      <c r="AL354" s="34"/>
      <c r="AM354" s="32" t="str">
        <f t="shared" si="173"/>
        <v/>
      </c>
      <c r="AN354" s="34"/>
      <c r="AO354" s="32" t="str">
        <f t="shared" si="174"/>
        <v/>
      </c>
      <c r="AP354" s="35"/>
      <c r="AQ354" s="32" t="str">
        <f t="shared" si="175"/>
        <v/>
      </c>
      <c r="AR354" s="34"/>
      <c r="AS354" s="36" t="str">
        <f t="shared" si="176"/>
        <v/>
      </c>
      <c r="AT354" s="36" t="str">
        <f t="shared" si="177"/>
        <v/>
      </c>
      <c r="AU354" s="36" t="str">
        <f t="shared" si="178"/>
        <v/>
      </c>
      <c r="AV354" s="55"/>
      <c r="AW354" s="34"/>
      <c r="AX354" s="36">
        <v>1</v>
      </c>
      <c r="AY354" s="34"/>
      <c r="AZ354" s="32" t="str">
        <f t="shared" si="179"/>
        <v/>
      </c>
      <c r="BA354" s="34"/>
      <c r="BB354" s="32" t="str">
        <f t="shared" si="180"/>
        <v/>
      </c>
      <c r="BC354" s="34"/>
      <c r="BD354" s="32" t="str">
        <f t="shared" si="181"/>
        <v/>
      </c>
      <c r="BE354" s="34"/>
      <c r="BF354" s="36" t="str">
        <f t="shared" si="182"/>
        <v/>
      </c>
      <c r="BG354" s="36" t="str">
        <f t="shared" si="183"/>
        <v/>
      </c>
      <c r="BH354" s="36" t="str">
        <f t="shared" si="184"/>
        <v/>
      </c>
      <c r="BI354" s="55"/>
      <c r="BJ354" s="34"/>
      <c r="BK354" s="36">
        <v>1</v>
      </c>
      <c r="BL354" s="34"/>
      <c r="BM354" s="32" t="str">
        <f t="shared" si="185"/>
        <v/>
      </c>
      <c r="BN354" s="34"/>
      <c r="BO354" s="32" t="str">
        <f t="shared" si="186"/>
        <v/>
      </c>
      <c r="BP354" s="34"/>
      <c r="BQ354" s="32" t="str">
        <f t="shared" si="187"/>
        <v/>
      </c>
      <c r="BR354" s="34"/>
      <c r="BS354" s="36" t="str">
        <f t="shared" si="188"/>
        <v/>
      </c>
      <c r="BT354" s="36" t="str">
        <f t="shared" si="189"/>
        <v/>
      </c>
      <c r="BU354" s="36" t="str">
        <f t="shared" si="190"/>
        <v/>
      </c>
      <c r="BV354" s="55"/>
      <c r="BW354" s="36" t="str">
        <f t="shared" si="191"/>
        <v/>
      </c>
      <c r="BX354" s="36" t="str">
        <f t="shared" si="191"/>
        <v/>
      </c>
      <c r="BY354" s="31"/>
      <c r="BZ354" s="38"/>
      <c r="CB354" s="120" t="e">
        <f t="shared" ca="1" si="162"/>
        <v>#VALUE!</v>
      </c>
      <c r="CC354" s="2" t="e">
        <f t="shared" ca="1" si="192"/>
        <v>#VALUE!</v>
      </c>
    </row>
    <row r="355" spans="1:81" s="10" customFormat="1" ht="25.15" customHeight="1" x14ac:dyDescent="0.2">
      <c r="A355" s="52" t="str">
        <f t="shared" si="193"/>
        <v/>
      </c>
      <c r="B355" s="157" t="e">
        <f t="shared" ca="1" si="163"/>
        <v>#VALUE!</v>
      </c>
      <c r="C355" s="157" t="e">
        <f t="shared" si="164"/>
        <v>#VALUE!</v>
      </c>
      <c r="D355" s="29"/>
      <c r="E355" s="155" t="str">
        <f ca="1">IFERROR(INDIRECT(ADDRESS(MATCH(D355,CatModules!C:C,0),2,1,1,"CatModules")),"")</f>
        <v/>
      </c>
      <c r="F355" s="96"/>
      <c r="G355" s="156" t="str">
        <f ca="1">IFERROR(INDIRECT(ADDRESS(MATCH(CONCATENATE(E355,"-",F355),CatInt!K:K,0),3,1,1,"CatInt")),"")</f>
        <v/>
      </c>
      <c r="H355" s="45" t="str">
        <f>IF(F355="","",VLOOKUP(F355,#REF!,2,FALSE))</f>
        <v/>
      </c>
      <c r="I355" s="29"/>
      <c r="J355" s="155" t="e">
        <f t="shared" si="165"/>
        <v>#VALUE!</v>
      </c>
      <c r="K355" s="155" t="e">
        <f t="shared" si="166"/>
        <v>#VALUE!</v>
      </c>
      <c r="L355" s="153"/>
      <c r="M355" s="53"/>
      <c r="N355" s="175">
        <v>0</v>
      </c>
      <c r="O355" s="147"/>
      <c r="P355" s="175">
        <v>0</v>
      </c>
      <c r="Q355" s="30"/>
      <c r="R355" s="149" t="str">
        <f>IFERROR(VLOOKUP(Q355,Setup!D$16:E$25,2,FALSE),"")</f>
        <v/>
      </c>
      <c r="S355" s="51" t="str">
        <f ca="1">IFERROR(IF(OR(I355="",VLOOKUP(I355,CatCostInp!$E$2:$K$88,7,FALSE)=0),"",VLOOKUP(I355,CatCostInp!$E$2:$K$88,7,FALSE)),"")</f>
        <v/>
      </c>
      <c r="T355" s="159" t="e">
        <f>VLOOKUP(U355,#REF!,2,FALSE)</f>
        <v>#REF!</v>
      </c>
      <c r="U355" s="30"/>
      <c r="V355" s="1" t="str">
        <f ca="1">IF(U355=Setup!$C$10,"Grant",IF('PSM Costs'!U355=Setup!$C$11,"Local",IF('PSM Costs'!U355=Setup!$C$12,"Other","")))</f>
        <v/>
      </c>
      <c r="W355" s="34"/>
      <c r="X355" s="36">
        <v>1</v>
      </c>
      <c r="Y355" s="34"/>
      <c r="Z355" s="36" t="str">
        <f t="shared" si="167"/>
        <v/>
      </c>
      <c r="AA355" s="34"/>
      <c r="AB355" s="32" t="str">
        <f t="shared" si="168"/>
        <v/>
      </c>
      <c r="AC355" s="34"/>
      <c r="AD355" s="32" t="str">
        <f t="shared" si="169"/>
        <v/>
      </c>
      <c r="AE355" s="34"/>
      <c r="AF355" s="36" t="str">
        <f t="shared" si="170"/>
        <v/>
      </c>
      <c r="AG355" s="36" t="str">
        <f t="shared" si="171"/>
        <v/>
      </c>
      <c r="AH355" s="36" t="str">
        <f t="shared" si="172"/>
        <v/>
      </c>
      <c r="AI355" s="55"/>
      <c r="AJ355" s="37"/>
      <c r="AK355" s="36">
        <v>1</v>
      </c>
      <c r="AL355" s="34"/>
      <c r="AM355" s="32" t="str">
        <f t="shared" si="173"/>
        <v/>
      </c>
      <c r="AN355" s="34"/>
      <c r="AO355" s="32" t="str">
        <f t="shared" si="174"/>
        <v/>
      </c>
      <c r="AP355" s="35"/>
      <c r="AQ355" s="32" t="str">
        <f t="shared" si="175"/>
        <v/>
      </c>
      <c r="AR355" s="34"/>
      <c r="AS355" s="36" t="str">
        <f t="shared" si="176"/>
        <v/>
      </c>
      <c r="AT355" s="36" t="str">
        <f t="shared" si="177"/>
        <v/>
      </c>
      <c r="AU355" s="36" t="str">
        <f t="shared" si="178"/>
        <v/>
      </c>
      <c r="AV355" s="55"/>
      <c r="AW355" s="34"/>
      <c r="AX355" s="36">
        <v>1</v>
      </c>
      <c r="AY355" s="34"/>
      <c r="AZ355" s="32" t="str">
        <f t="shared" si="179"/>
        <v/>
      </c>
      <c r="BA355" s="34"/>
      <c r="BB355" s="32" t="str">
        <f t="shared" si="180"/>
        <v/>
      </c>
      <c r="BC355" s="34"/>
      <c r="BD355" s="32" t="str">
        <f t="shared" si="181"/>
        <v/>
      </c>
      <c r="BE355" s="34"/>
      <c r="BF355" s="36" t="str">
        <f t="shared" si="182"/>
        <v/>
      </c>
      <c r="BG355" s="36" t="str">
        <f t="shared" si="183"/>
        <v/>
      </c>
      <c r="BH355" s="36" t="str">
        <f t="shared" si="184"/>
        <v/>
      </c>
      <c r="BI355" s="55"/>
      <c r="BJ355" s="34"/>
      <c r="BK355" s="36">
        <v>1</v>
      </c>
      <c r="BL355" s="34"/>
      <c r="BM355" s="32" t="str">
        <f t="shared" si="185"/>
        <v/>
      </c>
      <c r="BN355" s="34"/>
      <c r="BO355" s="32" t="str">
        <f t="shared" si="186"/>
        <v/>
      </c>
      <c r="BP355" s="34"/>
      <c r="BQ355" s="32" t="str">
        <f t="shared" si="187"/>
        <v/>
      </c>
      <c r="BR355" s="34"/>
      <c r="BS355" s="36" t="str">
        <f t="shared" si="188"/>
        <v/>
      </c>
      <c r="BT355" s="36" t="str">
        <f t="shared" si="189"/>
        <v/>
      </c>
      <c r="BU355" s="36" t="str">
        <f t="shared" si="190"/>
        <v/>
      </c>
      <c r="BV355" s="55"/>
      <c r="BW355" s="36" t="str">
        <f t="shared" si="191"/>
        <v/>
      </c>
      <c r="BX355" s="36" t="str">
        <f t="shared" si="191"/>
        <v/>
      </c>
      <c r="BY355" s="31"/>
      <c r="BZ355" s="38"/>
      <c r="CB355" s="120" t="e">
        <f t="shared" ca="1" si="162"/>
        <v>#VALUE!</v>
      </c>
      <c r="CC355" s="2" t="e">
        <f t="shared" ca="1" si="192"/>
        <v>#VALUE!</v>
      </c>
    </row>
    <row r="356" spans="1:81" s="10" customFormat="1" ht="25.15" customHeight="1" x14ac:dyDescent="0.2">
      <c r="A356" s="52" t="str">
        <f t="shared" si="193"/>
        <v/>
      </c>
      <c r="B356" s="157" t="e">
        <f t="shared" ca="1" si="163"/>
        <v>#VALUE!</v>
      </c>
      <c r="C356" s="157" t="e">
        <f t="shared" si="164"/>
        <v>#VALUE!</v>
      </c>
      <c r="D356" s="29"/>
      <c r="E356" s="155" t="str">
        <f ca="1">IFERROR(INDIRECT(ADDRESS(MATCH(D356,CatModules!C:C,0),2,1,1,"CatModules")),"")</f>
        <v/>
      </c>
      <c r="F356" s="96"/>
      <c r="G356" s="156" t="str">
        <f ca="1">IFERROR(INDIRECT(ADDRESS(MATCH(CONCATENATE(E356,"-",F356),CatInt!K:K,0),3,1,1,"CatInt")),"")</f>
        <v/>
      </c>
      <c r="H356" s="45" t="str">
        <f>IF(F356="","",VLOOKUP(F356,#REF!,2,FALSE))</f>
        <v/>
      </c>
      <c r="I356" s="29"/>
      <c r="J356" s="155" t="e">
        <f t="shared" si="165"/>
        <v>#VALUE!</v>
      </c>
      <c r="K356" s="155" t="e">
        <f t="shared" si="166"/>
        <v>#VALUE!</v>
      </c>
      <c r="L356" s="153"/>
      <c r="M356" s="53"/>
      <c r="N356" s="175">
        <v>0</v>
      </c>
      <c r="O356" s="147"/>
      <c r="P356" s="175">
        <v>0</v>
      </c>
      <c r="Q356" s="30"/>
      <c r="R356" s="149" t="str">
        <f>IFERROR(VLOOKUP(Q356,Setup!D$16:E$25,2,FALSE),"")</f>
        <v/>
      </c>
      <c r="S356" s="51" t="str">
        <f ca="1">IFERROR(IF(OR(I356="",VLOOKUP(I356,CatCostInp!$E$2:$K$88,7,FALSE)=0),"",VLOOKUP(I356,CatCostInp!$E$2:$K$88,7,FALSE)),"")</f>
        <v/>
      </c>
      <c r="T356" s="159" t="e">
        <f>VLOOKUP(U356,#REF!,2,FALSE)</f>
        <v>#REF!</v>
      </c>
      <c r="U356" s="30"/>
      <c r="V356" s="1" t="str">
        <f ca="1">IF(U356=Setup!$C$10,"Grant",IF('PSM Costs'!U356=Setup!$C$11,"Local",IF('PSM Costs'!U356=Setup!$C$12,"Other","")))</f>
        <v/>
      </c>
      <c r="W356" s="34"/>
      <c r="X356" s="36">
        <v>1</v>
      </c>
      <c r="Y356" s="34"/>
      <c r="Z356" s="36" t="str">
        <f t="shared" si="167"/>
        <v/>
      </c>
      <c r="AA356" s="34"/>
      <c r="AB356" s="32" t="str">
        <f t="shared" si="168"/>
        <v/>
      </c>
      <c r="AC356" s="34"/>
      <c r="AD356" s="32" t="str">
        <f t="shared" si="169"/>
        <v/>
      </c>
      <c r="AE356" s="34"/>
      <c r="AF356" s="36" t="str">
        <f t="shared" si="170"/>
        <v/>
      </c>
      <c r="AG356" s="36" t="str">
        <f t="shared" si="171"/>
        <v/>
      </c>
      <c r="AH356" s="36" t="str">
        <f t="shared" si="172"/>
        <v/>
      </c>
      <c r="AI356" s="55"/>
      <c r="AJ356" s="37"/>
      <c r="AK356" s="36">
        <v>1</v>
      </c>
      <c r="AL356" s="34"/>
      <c r="AM356" s="32" t="str">
        <f t="shared" si="173"/>
        <v/>
      </c>
      <c r="AN356" s="34"/>
      <c r="AO356" s="32" t="str">
        <f t="shared" si="174"/>
        <v/>
      </c>
      <c r="AP356" s="35"/>
      <c r="AQ356" s="32" t="str">
        <f t="shared" si="175"/>
        <v/>
      </c>
      <c r="AR356" s="34"/>
      <c r="AS356" s="36" t="str">
        <f t="shared" si="176"/>
        <v/>
      </c>
      <c r="AT356" s="36" t="str">
        <f t="shared" si="177"/>
        <v/>
      </c>
      <c r="AU356" s="36" t="str">
        <f t="shared" si="178"/>
        <v/>
      </c>
      <c r="AV356" s="55"/>
      <c r="AW356" s="34"/>
      <c r="AX356" s="36">
        <v>1</v>
      </c>
      <c r="AY356" s="34"/>
      <c r="AZ356" s="32" t="str">
        <f t="shared" si="179"/>
        <v/>
      </c>
      <c r="BA356" s="34"/>
      <c r="BB356" s="32" t="str">
        <f t="shared" si="180"/>
        <v/>
      </c>
      <c r="BC356" s="34"/>
      <c r="BD356" s="32" t="str">
        <f t="shared" si="181"/>
        <v/>
      </c>
      <c r="BE356" s="34"/>
      <c r="BF356" s="36" t="str">
        <f t="shared" si="182"/>
        <v/>
      </c>
      <c r="BG356" s="36" t="str">
        <f t="shared" si="183"/>
        <v/>
      </c>
      <c r="BH356" s="36" t="str">
        <f t="shared" si="184"/>
        <v/>
      </c>
      <c r="BI356" s="55"/>
      <c r="BJ356" s="34"/>
      <c r="BK356" s="36">
        <v>1</v>
      </c>
      <c r="BL356" s="34"/>
      <c r="BM356" s="32" t="str">
        <f t="shared" si="185"/>
        <v/>
      </c>
      <c r="BN356" s="34"/>
      <c r="BO356" s="32" t="str">
        <f t="shared" si="186"/>
        <v/>
      </c>
      <c r="BP356" s="34"/>
      <c r="BQ356" s="32" t="str">
        <f t="shared" si="187"/>
        <v/>
      </c>
      <c r="BR356" s="34"/>
      <c r="BS356" s="36" t="str">
        <f t="shared" si="188"/>
        <v/>
      </c>
      <c r="BT356" s="36" t="str">
        <f t="shared" si="189"/>
        <v/>
      </c>
      <c r="BU356" s="36" t="str">
        <f t="shared" si="190"/>
        <v/>
      </c>
      <c r="BV356" s="55"/>
      <c r="BW356" s="36" t="str">
        <f t="shared" si="191"/>
        <v/>
      </c>
      <c r="BX356" s="36" t="str">
        <f t="shared" si="191"/>
        <v/>
      </c>
      <c r="BY356" s="31"/>
      <c r="BZ356" s="38"/>
      <c r="CB356" s="120" t="e">
        <f t="shared" ca="1" si="162"/>
        <v>#VALUE!</v>
      </c>
      <c r="CC356" s="2" t="e">
        <f t="shared" ca="1" si="192"/>
        <v>#VALUE!</v>
      </c>
    </row>
    <row r="357" spans="1:81" s="10" customFormat="1" ht="25.15" customHeight="1" x14ac:dyDescent="0.2">
      <c r="A357" s="52" t="str">
        <f t="shared" si="193"/>
        <v/>
      </c>
      <c r="B357" s="157" t="e">
        <f t="shared" ca="1" si="163"/>
        <v>#VALUE!</v>
      </c>
      <c r="C357" s="157" t="e">
        <f t="shared" si="164"/>
        <v>#VALUE!</v>
      </c>
      <c r="D357" s="29"/>
      <c r="E357" s="155" t="str">
        <f ca="1">IFERROR(INDIRECT(ADDRESS(MATCH(D357,CatModules!C:C,0),2,1,1,"CatModules")),"")</f>
        <v/>
      </c>
      <c r="F357" s="96"/>
      <c r="G357" s="156" t="str">
        <f ca="1">IFERROR(INDIRECT(ADDRESS(MATCH(CONCATENATE(E357,"-",F357),CatInt!K:K,0),3,1,1,"CatInt")),"")</f>
        <v/>
      </c>
      <c r="H357" s="45" t="str">
        <f>IF(F357="","",VLOOKUP(F357,#REF!,2,FALSE))</f>
        <v/>
      </c>
      <c r="I357" s="29"/>
      <c r="J357" s="155" t="e">
        <f t="shared" si="165"/>
        <v>#VALUE!</v>
      </c>
      <c r="K357" s="155" t="e">
        <f t="shared" si="166"/>
        <v>#VALUE!</v>
      </c>
      <c r="L357" s="153"/>
      <c r="M357" s="53"/>
      <c r="N357" s="175">
        <v>0</v>
      </c>
      <c r="O357" s="147"/>
      <c r="P357" s="175">
        <v>0</v>
      </c>
      <c r="Q357" s="30"/>
      <c r="R357" s="149" t="str">
        <f>IFERROR(VLOOKUP(Q357,Setup!D$16:E$25,2,FALSE),"")</f>
        <v/>
      </c>
      <c r="S357" s="51" t="str">
        <f ca="1">IFERROR(IF(OR(I357="",VLOOKUP(I357,CatCostInp!$E$2:$K$88,7,FALSE)=0),"",VLOOKUP(I357,CatCostInp!$E$2:$K$88,7,FALSE)),"")</f>
        <v/>
      </c>
      <c r="T357" s="159" t="e">
        <f>VLOOKUP(U357,#REF!,2,FALSE)</f>
        <v>#REF!</v>
      </c>
      <c r="U357" s="30"/>
      <c r="V357" s="1" t="str">
        <f ca="1">IF(U357=Setup!$C$10,"Grant",IF('PSM Costs'!U357=Setup!$C$11,"Local",IF('PSM Costs'!U357=Setup!$C$12,"Other","")))</f>
        <v/>
      </c>
      <c r="W357" s="34"/>
      <c r="X357" s="36">
        <v>1</v>
      </c>
      <c r="Y357" s="34"/>
      <c r="Z357" s="36" t="str">
        <f t="shared" si="167"/>
        <v/>
      </c>
      <c r="AA357" s="34"/>
      <c r="AB357" s="32" t="str">
        <f t="shared" si="168"/>
        <v/>
      </c>
      <c r="AC357" s="34"/>
      <c r="AD357" s="32" t="str">
        <f t="shared" si="169"/>
        <v/>
      </c>
      <c r="AE357" s="34"/>
      <c r="AF357" s="36" t="str">
        <f t="shared" si="170"/>
        <v/>
      </c>
      <c r="AG357" s="36" t="str">
        <f t="shared" si="171"/>
        <v/>
      </c>
      <c r="AH357" s="36" t="str">
        <f t="shared" si="172"/>
        <v/>
      </c>
      <c r="AI357" s="55"/>
      <c r="AJ357" s="37"/>
      <c r="AK357" s="36">
        <v>1</v>
      </c>
      <c r="AL357" s="34"/>
      <c r="AM357" s="32" t="str">
        <f t="shared" si="173"/>
        <v/>
      </c>
      <c r="AN357" s="34"/>
      <c r="AO357" s="32" t="str">
        <f t="shared" si="174"/>
        <v/>
      </c>
      <c r="AP357" s="35"/>
      <c r="AQ357" s="32" t="str">
        <f t="shared" si="175"/>
        <v/>
      </c>
      <c r="AR357" s="34"/>
      <c r="AS357" s="36" t="str">
        <f t="shared" si="176"/>
        <v/>
      </c>
      <c r="AT357" s="36" t="str">
        <f t="shared" si="177"/>
        <v/>
      </c>
      <c r="AU357" s="36" t="str">
        <f t="shared" si="178"/>
        <v/>
      </c>
      <c r="AV357" s="55"/>
      <c r="AW357" s="34"/>
      <c r="AX357" s="36">
        <v>1</v>
      </c>
      <c r="AY357" s="34"/>
      <c r="AZ357" s="32" t="str">
        <f t="shared" si="179"/>
        <v/>
      </c>
      <c r="BA357" s="34"/>
      <c r="BB357" s="32" t="str">
        <f t="shared" si="180"/>
        <v/>
      </c>
      <c r="BC357" s="34"/>
      <c r="BD357" s="32" t="str">
        <f t="shared" si="181"/>
        <v/>
      </c>
      <c r="BE357" s="34"/>
      <c r="BF357" s="36" t="str">
        <f t="shared" si="182"/>
        <v/>
      </c>
      <c r="BG357" s="36" t="str">
        <f t="shared" si="183"/>
        <v/>
      </c>
      <c r="BH357" s="36" t="str">
        <f t="shared" si="184"/>
        <v/>
      </c>
      <c r="BI357" s="55"/>
      <c r="BJ357" s="34"/>
      <c r="BK357" s="36">
        <v>1</v>
      </c>
      <c r="BL357" s="34"/>
      <c r="BM357" s="32" t="str">
        <f t="shared" si="185"/>
        <v/>
      </c>
      <c r="BN357" s="34"/>
      <c r="BO357" s="32" t="str">
        <f t="shared" si="186"/>
        <v/>
      </c>
      <c r="BP357" s="34"/>
      <c r="BQ357" s="32" t="str">
        <f t="shared" si="187"/>
        <v/>
      </c>
      <c r="BR357" s="34"/>
      <c r="BS357" s="36" t="str">
        <f t="shared" si="188"/>
        <v/>
      </c>
      <c r="BT357" s="36" t="str">
        <f t="shared" si="189"/>
        <v/>
      </c>
      <c r="BU357" s="36" t="str">
        <f t="shared" si="190"/>
        <v/>
      </c>
      <c r="BV357" s="55"/>
      <c r="BW357" s="36" t="str">
        <f t="shared" si="191"/>
        <v/>
      </c>
      <c r="BX357" s="36" t="str">
        <f t="shared" si="191"/>
        <v/>
      </c>
      <c r="BY357" s="31"/>
      <c r="BZ357" s="38"/>
      <c r="CB357" s="120" t="e">
        <f t="shared" ca="1" si="162"/>
        <v>#VALUE!</v>
      </c>
      <c r="CC357" s="2" t="e">
        <f t="shared" ca="1" si="192"/>
        <v>#VALUE!</v>
      </c>
    </row>
    <row r="358" spans="1:81" s="10" customFormat="1" ht="25.15" customHeight="1" x14ac:dyDescent="0.2">
      <c r="A358" s="52" t="str">
        <f t="shared" si="193"/>
        <v/>
      </c>
      <c r="B358" s="157" t="e">
        <f t="shared" ca="1" si="163"/>
        <v>#VALUE!</v>
      </c>
      <c r="C358" s="157" t="e">
        <f t="shared" si="164"/>
        <v>#VALUE!</v>
      </c>
      <c r="D358" s="29"/>
      <c r="E358" s="155" t="str">
        <f ca="1">IFERROR(INDIRECT(ADDRESS(MATCH(D358,CatModules!C:C,0),2,1,1,"CatModules")),"")</f>
        <v/>
      </c>
      <c r="F358" s="96"/>
      <c r="G358" s="156" t="str">
        <f ca="1">IFERROR(INDIRECT(ADDRESS(MATCH(CONCATENATE(E358,"-",F358),CatInt!K:K,0),3,1,1,"CatInt")),"")</f>
        <v/>
      </c>
      <c r="H358" s="45" t="str">
        <f>IF(F358="","",VLOOKUP(F358,#REF!,2,FALSE))</f>
        <v/>
      </c>
      <c r="I358" s="29"/>
      <c r="J358" s="155" t="e">
        <f t="shared" si="165"/>
        <v>#VALUE!</v>
      </c>
      <c r="K358" s="155" t="e">
        <f t="shared" si="166"/>
        <v>#VALUE!</v>
      </c>
      <c r="L358" s="153"/>
      <c r="M358" s="53"/>
      <c r="N358" s="175">
        <v>0</v>
      </c>
      <c r="O358" s="147"/>
      <c r="P358" s="175">
        <v>0</v>
      </c>
      <c r="Q358" s="30"/>
      <c r="R358" s="149" t="str">
        <f>IFERROR(VLOOKUP(Q358,Setup!D$16:E$25,2,FALSE),"")</f>
        <v/>
      </c>
      <c r="S358" s="51" t="str">
        <f ca="1">IFERROR(IF(OR(I358="",VLOOKUP(I358,CatCostInp!$E$2:$K$88,7,FALSE)=0),"",VLOOKUP(I358,CatCostInp!$E$2:$K$88,7,FALSE)),"")</f>
        <v/>
      </c>
      <c r="T358" s="159" t="e">
        <f>VLOOKUP(U358,#REF!,2,FALSE)</f>
        <v>#REF!</v>
      </c>
      <c r="U358" s="30"/>
      <c r="V358" s="1" t="str">
        <f ca="1">IF(U358=Setup!$C$10,"Grant",IF('PSM Costs'!U358=Setup!$C$11,"Local",IF('PSM Costs'!U358=Setup!$C$12,"Other","")))</f>
        <v/>
      </c>
      <c r="W358" s="34"/>
      <c r="X358" s="36">
        <v>1</v>
      </c>
      <c r="Y358" s="34"/>
      <c r="Z358" s="36" t="str">
        <f t="shared" si="167"/>
        <v/>
      </c>
      <c r="AA358" s="34"/>
      <c r="AB358" s="32" t="str">
        <f t="shared" si="168"/>
        <v/>
      </c>
      <c r="AC358" s="34"/>
      <c r="AD358" s="32" t="str">
        <f t="shared" si="169"/>
        <v/>
      </c>
      <c r="AE358" s="34"/>
      <c r="AF358" s="36" t="str">
        <f t="shared" si="170"/>
        <v/>
      </c>
      <c r="AG358" s="36" t="str">
        <f t="shared" si="171"/>
        <v/>
      </c>
      <c r="AH358" s="36" t="str">
        <f t="shared" si="172"/>
        <v/>
      </c>
      <c r="AI358" s="55"/>
      <c r="AJ358" s="37"/>
      <c r="AK358" s="36">
        <v>1</v>
      </c>
      <c r="AL358" s="34"/>
      <c r="AM358" s="32" t="str">
        <f t="shared" si="173"/>
        <v/>
      </c>
      <c r="AN358" s="34"/>
      <c r="AO358" s="32" t="str">
        <f t="shared" si="174"/>
        <v/>
      </c>
      <c r="AP358" s="35"/>
      <c r="AQ358" s="32" t="str">
        <f t="shared" si="175"/>
        <v/>
      </c>
      <c r="AR358" s="34"/>
      <c r="AS358" s="36" t="str">
        <f t="shared" si="176"/>
        <v/>
      </c>
      <c r="AT358" s="36" t="str">
        <f t="shared" si="177"/>
        <v/>
      </c>
      <c r="AU358" s="36" t="str">
        <f t="shared" si="178"/>
        <v/>
      </c>
      <c r="AV358" s="55"/>
      <c r="AW358" s="34"/>
      <c r="AX358" s="36">
        <v>1</v>
      </c>
      <c r="AY358" s="34"/>
      <c r="AZ358" s="32" t="str">
        <f t="shared" si="179"/>
        <v/>
      </c>
      <c r="BA358" s="34"/>
      <c r="BB358" s="32" t="str">
        <f t="shared" si="180"/>
        <v/>
      </c>
      <c r="BC358" s="34"/>
      <c r="BD358" s="32" t="str">
        <f t="shared" si="181"/>
        <v/>
      </c>
      <c r="BE358" s="34"/>
      <c r="BF358" s="36" t="str">
        <f t="shared" si="182"/>
        <v/>
      </c>
      <c r="BG358" s="36" t="str">
        <f t="shared" si="183"/>
        <v/>
      </c>
      <c r="BH358" s="36" t="str">
        <f t="shared" si="184"/>
        <v/>
      </c>
      <c r="BI358" s="55"/>
      <c r="BJ358" s="34"/>
      <c r="BK358" s="36">
        <v>1</v>
      </c>
      <c r="BL358" s="34"/>
      <c r="BM358" s="32" t="str">
        <f t="shared" si="185"/>
        <v/>
      </c>
      <c r="BN358" s="34"/>
      <c r="BO358" s="32" t="str">
        <f t="shared" si="186"/>
        <v/>
      </c>
      <c r="BP358" s="34"/>
      <c r="BQ358" s="32" t="str">
        <f t="shared" si="187"/>
        <v/>
      </c>
      <c r="BR358" s="34"/>
      <c r="BS358" s="36" t="str">
        <f t="shared" si="188"/>
        <v/>
      </c>
      <c r="BT358" s="36" t="str">
        <f t="shared" si="189"/>
        <v/>
      </c>
      <c r="BU358" s="36" t="str">
        <f t="shared" si="190"/>
        <v/>
      </c>
      <c r="BV358" s="55"/>
      <c r="BW358" s="36" t="str">
        <f t="shared" si="191"/>
        <v/>
      </c>
      <c r="BX358" s="36" t="str">
        <f t="shared" si="191"/>
        <v/>
      </c>
      <c r="BY358" s="31"/>
      <c r="BZ358" s="38"/>
      <c r="CB358" s="120" t="e">
        <f t="shared" ca="1" si="162"/>
        <v>#VALUE!</v>
      </c>
      <c r="CC358" s="2" t="e">
        <f t="shared" ca="1" si="192"/>
        <v>#VALUE!</v>
      </c>
    </row>
    <row r="359" spans="1:81" s="10" customFormat="1" ht="25.15" customHeight="1" x14ac:dyDescent="0.2">
      <c r="A359" s="52" t="str">
        <f t="shared" si="193"/>
        <v/>
      </c>
      <c r="B359" s="157" t="e">
        <f t="shared" ca="1" si="163"/>
        <v>#VALUE!</v>
      </c>
      <c r="C359" s="157" t="e">
        <f t="shared" si="164"/>
        <v>#VALUE!</v>
      </c>
      <c r="D359" s="29"/>
      <c r="E359" s="155" t="str">
        <f ca="1">IFERROR(INDIRECT(ADDRESS(MATCH(D359,CatModules!C:C,0),2,1,1,"CatModules")),"")</f>
        <v/>
      </c>
      <c r="F359" s="96"/>
      <c r="G359" s="156" t="str">
        <f ca="1">IFERROR(INDIRECT(ADDRESS(MATCH(CONCATENATE(E359,"-",F359),CatInt!K:K,0),3,1,1,"CatInt")),"")</f>
        <v/>
      </c>
      <c r="H359" s="45" t="str">
        <f>IF(F359="","",VLOOKUP(F359,#REF!,2,FALSE))</f>
        <v/>
      </c>
      <c r="I359" s="29"/>
      <c r="J359" s="155" t="e">
        <f t="shared" si="165"/>
        <v>#VALUE!</v>
      </c>
      <c r="K359" s="155" t="e">
        <f t="shared" si="166"/>
        <v>#VALUE!</v>
      </c>
      <c r="L359" s="153"/>
      <c r="M359" s="53"/>
      <c r="N359" s="175">
        <v>0</v>
      </c>
      <c r="O359" s="147"/>
      <c r="P359" s="175">
        <v>0</v>
      </c>
      <c r="Q359" s="30"/>
      <c r="R359" s="149" t="str">
        <f>IFERROR(VLOOKUP(Q359,Setup!D$16:E$25,2,FALSE),"")</f>
        <v/>
      </c>
      <c r="S359" s="51" t="str">
        <f ca="1">IFERROR(IF(OR(I359="",VLOOKUP(I359,CatCostInp!$E$2:$K$88,7,FALSE)=0),"",VLOOKUP(I359,CatCostInp!$E$2:$K$88,7,FALSE)),"")</f>
        <v/>
      </c>
      <c r="T359" s="159" t="e">
        <f>VLOOKUP(U359,#REF!,2,FALSE)</f>
        <v>#REF!</v>
      </c>
      <c r="U359" s="30"/>
      <c r="V359" s="1" t="str">
        <f ca="1">IF(U359=Setup!$C$10,"Grant",IF('PSM Costs'!U359=Setup!$C$11,"Local",IF('PSM Costs'!U359=Setup!$C$12,"Other","")))</f>
        <v/>
      </c>
      <c r="W359" s="34"/>
      <c r="X359" s="36">
        <v>1</v>
      </c>
      <c r="Y359" s="34"/>
      <c r="Z359" s="36" t="str">
        <f t="shared" si="167"/>
        <v/>
      </c>
      <c r="AA359" s="34"/>
      <c r="AB359" s="32" t="str">
        <f t="shared" si="168"/>
        <v/>
      </c>
      <c r="AC359" s="34"/>
      <c r="AD359" s="32" t="str">
        <f t="shared" si="169"/>
        <v/>
      </c>
      <c r="AE359" s="34"/>
      <c r="AF359" s="36" t="str">
        <f t="shared" si="170"/>
        <v/>
      </c>
      <c r="AG359" s="36" t="str">
        <f t="shared" si="171"/>
        <v/>
      </c>
      <c r="AH359" s="36" t="str">
        <f t="shared" si="172"/>
        <v/>
      </c>
      <c r="AI359" s="55"/>
      <c r="AJ359" s="37"/>
      <c r="AK359" s="36">
        <v>1</v>
      </c>
      <c r="AL359" s="34"/>
      <c r="AM359" s="32" t="str">
        <f t="shared" si="173"/>
        <v/>
      </c>
      <c r="AN359" s="34"/>
      <c r="AO359" s="32" t="str">
        <f t="shared" si="174"/>
        <v/>
      </c>
      <c r="AP359" s="35"/>
      <c r="AQ359" s="32" t="str">
        <f t="shared" si="175"/>
        <v/>
      </c>
      <c r="AR359" s="34"/>
      <c r="AS359" s="36" t="str">
        <f t="shared" si="176"/>
        <v/>
      </c>
      <c r="AT359" s="36" t="str">
        <f t="shared" si="177"/>
        <v/>
      </c>
      <c r="AU359" s="36" t="str">
        <f t="shared" si="178"/>
        <v/>
      </c>
      <c r="AV359" s="55"/>
      <c r="AW359" s="34"/>
      <c r="AX359" s="36">
        <v>1</v>
      </c>
      <c r="AY359" s="34"/>
      <c r="AZ359" s="32" t="str">
        <f t="shared" si="179"/>
        <v/>
      </c>
      <c r="BA359" s="34"/>
      <c r="BB359" s="32" t="str">
        <f t="shared" si="180"/>
        <v/>
      </c>
      <c r="BC359" s="34"/>
      <c r="BD359" s="32" t="str">
        <f t="shared" si="181"/>
        <v/>
      </c>
      <c r="BE359" s="34"/>
      <c r="BF359" s="36" t="str">
        <f t="shared" si="182"/>
        <v/>
      </c>
      <c r="BG359" s="36" t="str">
        <f t="shared" si="183"/>
        <v/>
      </c>
      <c r="BH359" s="36" t="str">
        <f t="shared" si="184"/>
        <v/>
      </c>
      <c r="BI359" s="55"/>
      <c r="BJ359" s="34"/>
      <c r="BK359" s="36">
        <v>1</v>
      </c>
      <c r="BL359" s="34"/>
      <c r="BM359" s="32" t="str">
        <f t="shared" si="185"/>
        <v/>
      </c>
      <c r="BN359" s="34"/>
      <c r="BO359" s="32" t="str">
        <f t="shared" si="186"/>
        <v/>
      </c>
      <c r="BP359" s="34"/>
      <c r="BQ359" s="32" t="str">
        <f t="shared" si="187"/>
        <v/>
      </c>
      <c r="BR359" s="34"/>
      <c r="BS359" s="36" t="str">
        <f t="shared" si="188"/>
        <v/>
      </c>
      <c r="BT359" s="36" t="str">
        <f t="shared" si="189"/>
        <v/>
      </c>
      <c r="BU359" s="36" t="str">
        <f t="shared" si="190"/>
        <v/>
      </c>
      <c r="BV359" s="55"/>
      <c r="BW359" s="36" t="str">
        <f t="shared" si="191"/>
        <v/>
      </c>
      <c r="BX359" s="36" t="str">
        <f t="shared" si="191"/>
        <v/>
      </c>
      <c r="BY359" s="31"/>
      <c r="BZ359" s="38"/>
      <c r="CB359" s="120" t="e">
        <f t="shared" ca="1" si="162"/>
        <v>#VALUE!</v>
      </c>
      <c r="CC359" s="2" t="e">
        <f t="shared" ca="1" si="192"/>
        <v>#VALUE!</v>
      </c>
    </row>
    <row r="360" spans="1:81" s="10" customFormat="1" ht="25.15" customHeight="1" x14ac:dyDescent="0.2">
      <c r="A360" s="52" t="str">
        <f t="shared" si="193"/>
        <v/>
      </c>
      <c r="B360" s="157" t="e">
        <f t="shared" ca="1" si="163"/>
        <v>#VALUE!</v>
      </c>
      <c r="C360" s="157" t="e">
        <f t="shared" si="164"/>
        <v>#VALUE!</v>
      </c>
      <c r="D360" s="29"/>
      <c r="E360" s="155" t="str">
        <f ca="1">IFERROR(INDIRECT(ADDRESS(MATCH(D360,CatModules!C:C,0),2,1,1,"CatModules")),"")</f>
        <v/>
      </c>
      <c r="F360" s="96"/>
      <c r="G360" s="156" t="str">
        <f ca="1">IFERROR(INDIRECT(ADDRESS(MATCH(CONCATENATE(E360,"-",F360),CatInt!K:K,0),3,1,1,"CatInt")),"")</f>
        <v/>
      </c>
      <c r="H360" s="45" t="str">
        <f>IF(F360="","",VLOOKUP(F360,#REF!,2,FALSE))</f>
        <v/>
      </c>
      <c r="I360" s="29"/>
      <c r="J360" s="155" t="e">
        <f t="shared" si="165"/>
        <v>#VALUE!</v>
      </c>
      <c r="K360" s="155" t="e">
        <f t="shared" si="166"/>
        <v>#VALUE!</v>
      </c>
      <c r="L360" s="153"/>
      <c r="M360" s="53"/>
      <c r="N360" s="175">
        <v>0</v>
      </c>
      <c r="O360" s="147"/>
      <c r="P360" s="175">
        <v>0</v>
      </c>
      <c r="Q360" s="30"/>
      <c r="R360" s="149" t="str">
        <f>IFERROR(VLOOKUP(Q360,Setup!D$16:E$25,2,FALSE),"")</f>
        <v/>
      </c>
      <c r="S360" s="51" t="str">
        <f ca="1">IFERROR(IF(OR(I360="",VLOOKUP(I360,CatCostInp!$E$2:$K$88,7,FALSE)=0),"",VLOOKUP(I360,CatCostInp!$E$2:$K$88,7,FALSE)),"")</f>
        <v/>
      </c>
      <c r="T360" s="159" t="e">
        <f>VLOOKUP(U360,#REF!,2,FALSE)</f>
        <v>#REF!</v>
      </c>
      <c r="U360" s="30"/>
      <c r="V360" s="1" t="str">
        <f ca="1">IF(U360=Setup!$C$10,"Grant",IF('PSM Costs'!U360=Setup!$C$11,"Local",IF('PSM Costs'!U360=Setup!$C$12,"Other","")))</f>
        <v/>
      </c>
      <c r="W360" s="34"/>
      <c r="X360" s="36">
        <v>1</v>
      </c>
      <c r="Y360" s="34"/>
      <c r="Z360" s="36" t="str">
        <f t="shared" si="167"/>
        <v/>
      </c>
      <c r="AA360" s="34"/>
      <c r="AB360" s="32" t="str">
        <f t="shared" si="168"/>
        <v/>
      </c>
      <c r="AC360" s="34"/>
      <c r="AD360" s="32" t="str">
        <f t="shared" si="169"/>
        <v/>
      </c>
      <c r="AE360" s="34"/>
      <c r="AF360" s="36" t="str">
        <f t="shared" si="170"/>
        <v/>
      </c>
      <c r="AG360" s="36" t="str">
        <f t="shared" si="171"/>
        <v/>
      </c>
      <c r="AH360" s="36" t="str">
        <f t="shared" si="172"/>
        <v/>
      </c>
      <c r="AI360" s="55"/>
      <c r="AJ360" s="37"/>
      <c r="AK360" s="36">
        <v>1</v>
      </c>
      <c r="AL360" s="34"/>
      <c r="AM360" s="32" t="str">
        <f t="shared" si="173"/>
        <v/>
      </c>
      <c r="AN360" s="34"/>
      <c r="AO360" s="32" t="str">
        <f t="shared" si="174"/>
        <v/>
      </c>
      <c r="AP360" s="35"/>
      <c r="AQ360" s="32" t="str">
        <f t="shared" si="175"/>
        <v/>
      </c>
      <c r="AR360" s="34"/>
      <c r="AS360" s="36" t="str">
        <f t="shared" si="176"/>
        <v/>
      </c>
      <c r="AT360" s="36" t="str">
        <f t="shared" si="177"/>
        <v/>
      </c>
      <c r="AU360" s="36" t="str">
        <f t="shared" si="178"/>
        <v/>
      </c>
      <c r="AV360" s="55"/>
      <c r="AW360" s="34"/>
      <c r="AX360" s="36">
        <v>1</v>
      </c>
      <c r="AY360" s="34"/>
      <c r="AZ360" s="32" t="str">
        <f t="shared" si="179"/>
        <v/>
      </c>
      <c r="BA360" s="34"/>
      <c r="BB360" s="32" t="str">
        <f t="shared" si="180"/>
        <v/>
      </c>
      <c r="BC360" s="34"/>
      <c r="BD360" s="32" t="str">
        <f t="shared" si="181"/>
        <v/>
      </c>
      <c r="BE360" s="34"/>
      <c r="BF360" s="36" t="str">
        <f t="shared" si="182"/>
        <v/>
      </c>
      <c r="BG360" s="36" t="str">
        <f t="shared" si="183"/>
        <v/>
      </c>
      <c r="BH360" s="36" t="str">
        <f t="shared" si="184"/>
        <v/>
      </c>
      <c r="BI360" s="55"/>
      <c r="BJ360" s="34"/>
      <c r="BK360" s="36">
        <v>1</v>
      </c>
      <c r="BL360" s="34"/>
      <c r="BM360" s="32" t="str">
        <f t="shared" si="185"/>
        <v/>
      </c>
      <c r="BN360" s="34"/>
      <c r="BO360" s="32" t="str">
        <f t="shared" si="186"/>
        <v/>
      </c>
      <c r="BP360" s="34"/>
      <c r="BQ360" s="32" t="str">
        <f t="shared" si="187"/>
        <v/>
      </c>
      <c r="BR360" s="34"/>
      <c r="BS360" s="36" t="str">
        <f t="shared" si="188"/>
        <v/>
      </c>
      <c r="BT360" s="36" t="str">
        <f t="shared" si="189"/>
        <v/>
      </c>
      <c r="BU360" s="36" t="str">
        <f t="shared" si="190"/>
        <v/>
      </c>
      <c r="BV360" s="55"/>
      <c r="BW360" s="36" t="str">
        <f t="shared" si="191"/>
        <v/>
      </c>
      <c r="BX360" s="36" t="str">
        <f t="shared" si="191"/>
        <v/>
      </c>
      <c r="BY360" s="31"/>
      <c r="BZ360" s="38"/>
      <c r="CB360" s="120" t="e">
        <f t="shared" ca="1" si="162"/>
        <v>#VALUE!</v>
      </c>
      <c r="CC360" s="2" t="e">
        <f t="shared" ca="1" si="192"/>
        <v>#VALUE!</v>
      </c>
    </row>
    <row r="361" spans="1:81" s="10" customFormat="1" ht="25.15" customHeight="1" x14ac:dyDescent="0.2">
      <c r="A361" s="52" t="str">
        <f t="shared" si="193"/>
        <v/>
      </c>
      <c r="B361" s="157" t="e">
        <f t="shared" ca="1" si="163"/>
        <v>#VALUE!</v>
      </c>
      <c r="C361" s="157" t="e">
        <f t="shared" si="164"/>
        <v>#VALUE!</v>
      </c>
      <c r="D361" s="29"/>
      <c r="E361" s="155" t="str">
        <f ca="1">IFERROR(INDIRECT(ADDRESS(MATCH(D361,CatModules!C:C,0),2,1,1,"CatModules")),"")</f>
        <v/>
      </c>
      <c r="F361" s="96"/>
      <c r="G361" s="156" t="str">
        <f ca="1">IFERROR(INDIRECT(ADDRESS(MATCH(CONCATENATE(E361,"-",F361),CatInt!K:K,0),3,1,1,"CatInt")),"")</f>
        <v/>
      </c>
      <c r="H361" s="45" t="str">
        <f>IF(F361="","",VLOOKUP(F361,#REF!,2,FALSE))</f>
        <v/>
      </c>
      <c r="I361" s="29"/>
      <c r="J361" s="155" t="e">
        <f t="shared" si="165"/>
        <v>#VALUE!</v>
      </c>
      <c r="K361" s="155" t="e">
        <f t="shared" si="166"/>
        <v>#VALUE!</v>
      </c>
      <c r="L361" s="153"/>
      <c r="M361" s="53"/>
      <c r="N361" s="175">
        <v>0</v>
      </c>
      <c r="O361" s="147"/>
      <c r="P361" s="175">
        <v>0</v>
      </c>
      <c r="Q361" s="30"/>
      <c r="R361" s="149" t="str">
        <f>IFERROR(VLOOKUP(Q361,Setup!D$16:E$25,2,FALSE),"")</f>
        <v/>
      </c>
      <c r="S361" s="51" t="str">
        <f ca="1">IFERROR(IF(OR(I361="",VLOOKUP(I361,CatCostInp!$E$2:$K$88,7,FALSE)=0),"",VLOOKUP(I361,CatCostInp!$E$2:$K$88,7,FALSE)),"")</f>
        <v/>
      </c>
      <c r="T361" s="159" t="e">
        <f>VLOOKUP(U361,#REF!,2,FALSE)</f>
        <v>#REF!</v>
      </c>
      <c r="U361" s="30"/>
      <c r="V361" s="1" t="str">
        <f ca="1">IF(U361=Setup!$C$10,"Grant",IF('PSM Costs'!U361=Setup!$C$11,"Local",IF('PSM Costs'!U361=Setup!$C$12,"Other","")))</f>
        <v/>
      </c>
      <c r="W361" s="34"/>
      <c r="X361" s="36">
        <v>1</v>
      </c>
      <c r="Y361" s="34"/>
      <c r="Z361" s="36" t="str">
        <f t="shared" si="167"/>
        <v/>
      </c>
      <c r="AA361" s="34"/>
      <c r="AB361" s="32" t="str">
        <f t="shared" si="168"/>
        <v/>
      </c>
      <c r="AC361" s="34"/>
      <c r="AD361" s="32" t="str">
        <f t="shared" si="169"/>
        <v/>
      </c>
      <c r="AE361" s="34"/>
      <c r="AF361" s="36" t="str">
        <f t="shared" si="170"/>
        <v/>
      </c>
      <c r="AG361" s="36" t="str">
        <f t="shared" si="171"/>
        <v/>
      </c>
      <c r="AH361" s="36" t="str">
        <f t="shared" si="172"/>
        <v/>
      </c>
      <c r="AI361" s="55"/>
      <c r="AJ361" s="37"/>
      <c r="AK361" s="36">
        <v>1</v>
      </c>
      <c r="AL361" s="34"/>
      <c r="AM361" s="32" t="str">
        <f t="shared" si="173"/>
        <v/>
      </c>
      <c r="AN361" s="34"/>
      <c r="AO361" s="32" t="str">
        <f t="shared" si="174"/>
        <v/>
      </c>
      <c r="AP361" s="35"/>
      <c r="AQ361" s="32" t="str">
        <f t="shared" si="175"/>
        <v/>
      </c>
      <c r="AR361" s="34"/>
      <c r="AS361" s="36" t="str">
        <f t="shared" si="176"/>
        <v/>
      </c>
      <c r="AT361" s="36" t="str">
        <f t="shared" si="177"/>
        <v/>
      </c>
      <c r="AU361" s="36" t="str">
        <f t="shared" si="178"/>
        <v/>
      </c>
      <c r="AV361" s="55"/>
      <c r="AW361" s="34"/>
      <c r="AX361" s="36">
        <v>1</v>
      </c>
      <c r="AY361" s="34"/>
      <c r="AZ361" s="32" t="str">
        <f t="shared" si="179"/>
        <v/>
      </c>
      <c r="BA361" s="34"/>
      <c r="BB361" s="32" t="str">
        <f t="shared" si="180"/>
        <v/>
      </c>
      <c r="BC361" s="34"/>
      <c r="BD361" s="32" t="str">
        <f t="shared" si="181"/>
        <v/>
      </c>
      <c r="BE361" s="34"/>
      <c r="BF361" s="36" t="str">
        <f t="shared" si="182"/>
        <v/>
      </c>
      <c r="BG361" s="36" t="str">
        <f t="shared" si="183"/>
        <v/>
      </c>
      <c r="BH361" s="36" t="str">
        <f t="shared" si="184"/>
        <v/>
      </c>
      <c r="BI361" s="55"/>
      <c r="BJ361" s="34"/>
      <c r="BK361" s="36">
        <v>1</v>
      </c>
      <c r="BL361" s="34"/>
      <c r="BM361" s="32" t="str">
        <f t="shared" si="185"/>
        <v/>
      </c>
      <c r="BN361" s="34"/>
      <c r="BO361" s="32" t="str">
        <f t="shared" si="186"/>
        <v/>
      </c>
      <c r="BP361" s="34"/>
      <c r="BQ361" s="32" t="str">
        <f t="shared" si="187"/>
        <v/>
      </c>
      <c r="BR361" s="34"/>
      <c r="BS361" s="36" t="str">
        <f t="shared" si="188"/>
        <v/>
      </c>
      <c r="BT361" s="36" t="str">
        <f t="shared" si="189"/>
        <v/>
      </c>
      <c r="BU361" s="36" t="str">
        <f t="shared" si="190"/>
        <v/>
      </c>
      <c r="BV361" s="55"/>
      <c r="BW361" s="36" t="str">
        <f t="shared" si="191"/>
        <v/>
      </c>
      <c r="BX361" s="36" t="str">
        <f t="shared" si="191"/>
        <v/>
      </c>
      <c r="BY361" s="31"/>
      <c r="BZ361" s="38"/>
      <c r="CB361" s="120" t="e">
        <f t="shared" ca="1" si="162"/>
        <v>#VALUE!</v>
      </c>
      <c r="CC361" s="2" t="e">
        <f t="shared" ca="1" si="192"/>
        <v>#VALUE!</v>
      </c>
    </row>
    <row r="362" spans="1:81" s="10" customFormat="1" ht="25.15" customHeight="1" x14ac:dyDescent="0.2">
      <c r="A362" s="52" t="str">
        <f t="shared" si="193"/>
        <v/>
      </c>
      <c r="B362" s="157" t="e">
        <f t="shared" ca="1" si="163"/>
        <v>#VALUE!</v>
      </c>
      <c r="C362" s="157" t="e">
        <f t="shared" si="164"/>
        <v>#VALUE!</v>
      </c>
      <c r="D362" s="29"/>
      <c r="E362" s="155" t="str">
        <f ca="1">IFERROR(INDIRECT(ADDRESS(MATCH(D362,CatModules!C:C,0),2,1,1,"CatModules")),"")</f>
        <v/>
      </c>
      <c r="F362" s="96"/>
      <c r="G362" s="156" t="str">
        <f ca="1">IFERROR(INDIRECT(ADDRESS(MATCH(CONCATENATE(E362,"-",F362),CatInt!K:K,0),3,1,1,"CatInt")),"")</f>
        <v/>
      </c>
      <c r="H362" s="45" t="str">
        <f>IF(F362="","",VLOOKUP(F362,#REF!,2,FALSE))</f>
        <v/>
      </c>
      <c r="I362" s="29"/>
      <c r="J362" s="155" t="e">
        <f t="shared" si="165"/>
        <v>#VALUE!</v>
      </c>
      <c r="K362" s="155" t="e">
        <f t="shared" si="166"/>
        <v>#VALUE!</v>
      </c>
      <c r="L362" s="153"/>
      <c r="M362" s="53"/>
      <c r="N362" s="175">
        <v>0</v>
      </c>
      <c r="O362" s="147"/>
      <c r="P362" s="175">
        <v>0</v>
      </c>
      <c r="Q362" s="30"/>
      <c r="R362" s="149" t="str">
        <f>IFERROR(VLOOKUP(Q362,Setup!D$16:E$25,2,FALSE),"")</f>
        <v/>
      </c>
      <c r="S362" s="51" t="str">
        <f ca="1">IFERROR(IF(OR(I362="",VLOOKUP(I362,CatCostInp!$E$2:$K$88,7,FALSE)=0),"",VLOOKUP(I362,CatCostInp!$E$2:$K$88,7,FALSE)),"")</f>
        <v/>
      </c>
      <c r="T362" s="159" t="e">
        <f>VLOOKUP(U362,#REF!,2,FALSE)</f>
        <v>#REF!</v>
      </c>
      <c r="U362" s="30"/>
      <c r="V362" s="1" t="str">
        <f ca="1">IF(U362=Setup!$C$10,"Grant",IF('PSM Costs'!U362=Setup!$C$11,"Local",IF('PSM Costs'!U362=Setup!$C$12,"Other","")))</f>
        <v/>
      </c>
      <c r="W362" s="34"/>
      <c r="X362" s="36">
        <v>1</v>
      </c>
      <c r="Y362" s="34"/>
      <c r="Z362" s="36" t="str">
        <f t="shared" si="167"/>
        <v/>
      </c>
      <c r="AA362" s="34"/>
      <c r="AB362" s="32" t="str">
        <f t="shared" si="168"/>
        <v/>
      </c>
      <c r="AC362" s="34"/>
      <c r="AD362" s="32" t="str">
        <f t="shared" si="169"/>
        <v/>
      </c>
      <c r="AE362" s="34"/>
      <c r="AF362" s="36" t="str">
        <f t="shared" si="170"/>
        <v/>
      </c>
      <c r="AG362" s="36" t="str">
        <f t="shared" si="171"/>
        <v/>
      </c>
      <c r="AH362" s="36" t="str">
        <f t="shared" si="172"/>
        <v/>
      </c>
      <c r="AI362" s="55"/>
      <c r="AJ362" s="37"/>
      <c r="AK362" s="36">
        <v>1</v>
      </c>
      <c r="AL362" s="34"/>
      <c r="AM362" s="32" t="str">
        <f t="shared" si="173"/>
        <v/>
      </c>
      <c r="AN362" s="34"/>
      <c r="AO362" s="32" t="str">
        <f t="shared" si="174"/>
        <v/>
      </c>
      <c r="AP362" s="35"/>
      <c r="AQ362" s="32" t="str">
        <f t="shared" si="175"/>
        <v/>
      </c>
      <c r="AR362" s="34"/>
      <c r="AS362" s="36" t="str">
        <f t="shared" si="176"/>
        <v/>
      </c>
      <c r="AT362" s="36" t="str">
        <f t="shared" si="177"/>
        <v/>
      </c>
      <c r="AU362" s="36" t="str">
        <f t="shared" si="178"/>
        <v/>
      </c>
      <c r="AV362" s="55"/>
      <c r="AW362" s="34"/>
      <c r="AX362" s="36">
        <v>1</v>
      </c>
      <c r="AY362" s="34"/>
      <c r="AZ362" s="32" t="str">
        <f t="shared" si="179"/>
        <v/>
      </c>
      <c r="BA362" s="34"/>
      <c r="BB362" s="32" t="str">
        <f t="shared" si="180"/>
        <v/>
      </c>
      <c r="BC362" s="34"/>
      <c r="BD362" s="32" t="str">
        <f t="shared" si="181"/>
        <v/>
      </c>
      <c r="BE362" s="34"/>
      <c r="BF362" s="36" t="str">
        <f t="shared" si="182"/>
        <v/>
      </c>
      <c r="BG362" s="36" t="str">
        <f t="shared" si="183"/>
        <v/>
      </c>
      <c r="BH362" s="36" t="str">
        <f t="shared" si="184"/>
        <v/>
      </c>
      <c r="BI362" s="55"/>
      <c r="BJ362" s="34"/>
      <c r="BK362" s="36">
        <v>1</v>
      </c>
      <c r="BL362" s="34"/>
      <c r="BM362" s="32" t="str">
        <f t="shared" si="185"/>
        <v/>
      </c>
      <c r="BN362" s="34"/>
      <c r="BO362" s="32" t="str">
        <f t="shared" si="186"/>
        <v/>
      </c>
      <c r="BP362" s="34"/>
      <c r="BQ362" s="32" t="str">
        <f t="shared" si="187"/>
        <v/>
      </c>
      <c r="BR362" s="34"/>
      <c r="BS362" s="36" t="str">
        <f t="shared" si="188"/>
        <v/>
      </c>
      <c r="BT362" s="36" t="str">
        <f t="shared" si="189"/>
        <v/>
      </c>
      <c r="BU362" s="36" t="str">
        <f t="shared" si="190"/>
        <v/>
      </c>
      <c r="BV362" s="55"/>
      <c r="BW362" s="36" t="str">
        <f t="shared" si="191"/>
        <v/>
      </c>
      <c r="BX362" s="36" t="str">
        <f t="shared" si="191"/>
        <v/>
      </c>
      <c r="BY362" s="31"/>
      <c r="BZ362" s="38"/>
      <c r="CB362" s="120" t="e">
        <f t="shared" ca="1" si="162"/>
        <v>#VALUE!</v>
      </c>
      <c r="CC362" s="2" t="e">
        <f t="shared" ca="1" si="192"/>
        <v>#VALUE!</v>
      </c>
    </row>
    <row r="363" spans="1:81" s="10" customFormat="1" ht="25.15" customHeight="1" x14ac:dyDescent="0.2">
      <c r="A363" s="52" t="str">
        <f t="shared" si="193"/>
        <v/>
      </c>
      <c r="B363" s="157" t="e">
        <f t="shared" ca="1" si="163"/>
        <v>#VALUE!</v>
      </c>
      <c r="C363" s="157" t="e">
        <f t="shared" si="164"/>
        <v>#VALUE!</v>
      </c>
      <c r="D363" s="29"/>
      <c r="E363" s="155" t="str">
        <f ca="1">IFERROR(INDIRECT(ADDRESS(MATCH(D363,CatModules!C:C,0),2,1,1,"CatModules")),"")</f>
        <v/>
      </c>
      <c r="F363" s="96"/>
      <c r="G363" s="156" t="str">
        <f ca="1">IFERROR(INDIRECT(ADDRESS(MATCH(CONCATENATE(E363,"-",F363),CatInt!K:K,0),3,1,1,"CatInt")),"")</f>
        <v/>
      </c>
      <c r="H363" s="45" t="str">
        <f>IF(F363="","",VLOOKUP(F363,#REF!,2,FALSE))</f>
        <v/>
      </c>
      <c r="I363" s="29"/>
      <c r="J363" s="155" t="e">
        <f t="shared" si="165"/>
        <v>#VALUE!</v>
      </c>
      <c r="K363" s="155" t="e">
        <f t="shared" si="166"/>
        <v>#VALUE!</v>
      </c>
      <c r="L363" s="153"/>
      <c r="M363" s="53"/>
      <c r="N363" s="175">
        <v>0</v>
      </c>
      <c r="O363" s="147"/>
      <c r="P363" s="175">
        <v>0</v>
      </c>
      <c r="Q363" s="30"/>
      <c r="R363" s="149" t="str">
        <f>IFERROR(VLOOKUP(Q363,Setup!D$16:E$25,2,FALSE),"")</f>
        <v/>
      </c>
      <c r="S363" s="51" t="str">
        <f ca="1">IFERROR(IF(OR(I363="",VLOOKUP(I363,CatCostInp!$E$2:$K$88,7,FALSE)=0),"",VLOOKUP(I363,CatCostInp!$E$2:$K$88,7,FALSE)),"")</f>
        <v/>
      </c>
      <c r="T363" s="159" t="e">
        <f>VLOOKUP(U363,#REF!,2,FALSE)</f>
        <v>#REF!</v>
      </c>
      <c r="U363" s="30"/>
      <c r="V363" s="1" t="str">
        <f ca="1">IF(U363=Setup!$C$10,"Grant",IF('PSM Costs'!U363=Setup!$C$11,"Local",IF('PSM Costs'!U363=Setup!$C$12,"Other","")))</f>
        <v/>
      </c>
      <c r="W363" s="34"/>
      <c r="X363" s="36">
        <v>1</v>
      </c>
      <c r="Y363" s="34"/>
      <c r="Z363" s="36" t="str">
        <f t="shared" si="167"/>
        <v/>
      </c>
      <c r="AA363" s="34"/>
      <c r="AB363" s="32" t="str">
        <f t="shared" si="168"/>
        <v/>
      </c>
      <c r="AC363" s="34"/>
      <c r="AD363" s="32" t="str">
        <f t="shared" si="169"/>
        <v/>
      </c>
      <c r="AE363" s="34"/>
      <c r="AF363" s="36" t="str">
        <f t="shared" si="170"/>
        <v/>
      </c>
      <c r="AG363" s="36" t="str">
        <f t="shared" si="171"/>
        <v/>
      </c>
      <c r="AH363" s="36" t="str">
        <f t="shared" si="172"/>
        <v/>
      </c>
      <c r="AI363" s="55"/>
      <c r="AJ363" s="37"/>
      <c r="AK363" s="36">
        <v>1</v>
      </c>
      <c r="AL363" s="34"/>
      <c r="AM363" s="32" t="str">
        <f t="shared" si="173"/>
        <v/>
      </c>
      <c r="AN363" s="34"/>
      <c r="AO363" s="32" t="str">
        <f t="shared" si="174"/>
        <v/>
      </c>
      <c r="AP363" s="34"/>
      <c r="AQ363" s="32" t="str">
        <f t="shared" si="175"/>
        <v/>
      </c>
      <c r="AR363" s="34"/>
      <c r="AS363" s="36" t="str">
        <f t="shared" si="176"/>
        <v/>
      </c>
      <c r="AT363" s="36" t="str">
        <f t="shared" si="177"/>
        <v/>
      </c>
      <c r="AU363" s="36" t="str">
        <f t="shared" si="178"/>
        <v/>
      </c>
      <c r="AV363" s="55"/>
      <c r="AW363" s="34"/>
      <c r="AX363" s="36">
        <v>1</v>
      </c>
      <c r="AY363" s="34"/>
      <c r="AZ363" s="32" t="str">
        <f t="shared" si="179"/>
        <v/>
      </c>
      <c r="BA363" s="34"/>
      <c r="BB363" s="32" t="str">
        <f t="shared" si="180"/>
        <v/>
      </c>
      <c r="BC363" s="34"/>
      <c r="BD363" s="32" t="str">
        <f t="shared" si="181"/>
        <v/>
      </c>
      <c r="BE363" s="34"/>
      <c r="BF363" s="36" t="str">
        <f t="shared" si="182"/>
        <v/>
      </c>
      <c r="BG363" s="36" t="str">
        <f t="shared" si="183"/>
        <v/>
      </c>
      <c r="BH363" s="36" t="str">
        <f t="shared" si="184"/>
        <v/>
      </c>
      <c r="BI363" s="55"/>
      <c r="BJ363" s="34"/>
      <c r="BK363" s="36">
        <v>1</v>
      </c>
      <c r="BL363" s="34"/>
      <c r="BM363" s="32" t="str">
        <f t="shared" si="185"/>
        <v/>
      </c>
      <c r="BN363" s="34"/>
      <c r="BO363" s="32" t="str">
        <f t="shared" si="186"/>
        <v/>
      </c>
      <c r="BP363" s="34"/>
      <c r="BQ363" s="32" t="str">
        <f t="shared" si="187"/>
        <v/>
      </c>
      <c r="BR363" s="34"/>
      <c r="BS363" s="36" t="str">
        <f t="shared" si="188"/>
        <v/>
      </c>
      <c r="BT363" s="36" t="str">
        <f t="shared" si="189"/>
        <v/>
      </c>
      <c r="BU363" s="36" t="str">
        <f t="shared" si="190"/>
        <v/>
      </c>
      <c r="BV363" s="55"/>
      <c r="BW363" s="36" t="str">
        <f t="shared" si="191"/>
        <v/>
      </c>
      <c r="BX363" s="36" t="str">
        <f t="shared" si="191"/>
        <v/>
      </c>
      <c r="BY363" s="31"/>
      <c r="BZ363" s="38"/>
      <c r="CB363" s="120" t="e">
        <f t="shared" ca="1" si="162"/>
        <v>#VALUE!</v>
      </c>
      <c r="CC363" s="2" t="e">
        <f t="shared" ca="1" si="192"/>
        <v>#VALUE!</v>
      </c>
    </row>
    <row r="364" spans="1:81" s="10" customFormat="1" ht="25.15" customHeight="1" x14ac:dyDescent="0.2">
      <c r="A364" s="52" t="str">
        <f t="shared" si="193"/>
        <v/>
      </c>
      <c r="B364" s="157" t="e">
        <f t="shared" ca="1" si="163"/>
        <v>#VALUE!</v>
      </c>
      <c r="C364" s="157" t="e">
        <f t="shared" si="164"/>
        <v>#VALUE!</v>
      </c>
      <c r="D364" s="29"/>
      <c r="E364" s="155" t="str">
        <f ca="1">IFERROR(INDIRECT(ADDRESS(MATCH(D364,CatModules!C:C,0),2,1,1,"CatModules")),"")</f>
        <v/>
      </c>
      <c r="F364" s="96"/>
      <c r="G364" s="156" t="str">
        <f ca="1">IFERROR(INDIRECT(ADDRESS(MATCH(CONCATENATE(E364,"-",F364),CatInt!K:K,0),3,1,1,"CatInt")),"")</f>
        <v/>
      </c>
      <c r="H364" s="45" t="str">
        <f>IF(F364="","",VLOOKUP(F364,#REF!,2,FALSE))</f>
        <v/>
      </c>
      <c r="I364" s="29"/>
      <c r="J364" s="155" t="e">
        <f t="shared" si="165"/>
        <v>#VALUE!</v>
      </c>
      <c r="K364" s="155" t="e">
        <f t="shared" si="166"/>
        <v>#VALUE!</v>
      </c>
      <c r="L364" s="153"/>
      <c r="M364" s="53"/>
      <c r="N364" s="175">
        <v>0</v>
      </c>
      <c r="O364" s="147"/>
      <c r="P364" s="175">
        <v>0</v>
      </c>
      <c r="Q364" s="30"/>
      <c r="R364" s="149" t="str">
        <f>IFERROR(VLOOKUP(Q364,Setup!D$16:E$25,2,FALSE),"")</f>
        <v/>
      </c>
      <c r="S364" s="51" t="str">
        <f ca="1">IFERROR(IF(OR(I364="",VLOOKUP(I364,CatCostInp!$E$2:$K$88,7,FALSE)=0),"",VLOOKUP(I364,CatCostInp!$E$2:$K$88,7,FALSE)),"")</f>
        <v/>
      </c>
      <c r="T364" s="159" t="e">
        <f>VLOOKUP(U364,#REF!,2,FALSE)</f>
        <v>#REF!</v>
      </c>
      <c r="U364" s="30"/>
      <c r="V364" s="1" t="str">
        <f ca="1">IF(U364=Setup!$C$10,"Grant",IF('PSM Costs'!U364=Setup!$C$11,"Local",IF('PSM Costs'!U364=Setup!$C$12,"Other","")))</f>
        <v/>
      </c>
      <c r="W364" s="34"/>
      <c r="X364" s="36">
        <v>1</v>
      </c>
      <c r="Y364" s="34"/>
      <c r="Z364" s="36" t="str">
        <f t="shared" si="167"/>
        <v/>
      </c>
      <c r="AA364" s="34"/>
      <c r="AB364" s="32" t="str">
        <f t="shared" si="168"/>
        <v/>
      </c>
      <c r="AC364" s="34"/>
      <c r="AD364" s="32" t="str">
        <f t="shared" si="169"/>
        <v/>
      </c>
      <c r="AE364" s="34"/>
      <c r="AF364" s="36" t="str">
        <f t="shared" si="170"/>
        <v/>
      </c>
      <c r="AG364" s="36" t="str">
        <f t="shared" si="171"/>
        <v/>
      </c>
      <c r="AH364" s="36" t="str">
        <f t="shared" si="172"/>
        <v/>
      </c>
      <c r="AI364" s="55"/>
      <c r="AJ364" s="37"/>
      <c r="AK364" s="36">
        <v>1</v>
      </c>
      <c r="AL364" s="34"/>
      <c r="AM364" s="32" t="str">
        <f t="shared" si="173"/>
        <v/>
      </c>
      <c r="AN364" s="34"/>
      <c r="AO364" s="32" t="str">
        <f t="shared" si="174"/>
        <v/>
      </c>
      <c r="AP364" s="34"/>
      <c r="AQ364" s="32" t="str">
        <f t="shared" si="175"/>
        <v/>
      </c>
      <c r="AR364" s="34"/>
      <c r="AS364" s="36" t="str">
        <f t="shared" si="176"/>
        <v/>
      </c>
      <c r="AT364" s="36" t="str">
        <f t="shared" si="177"/>
        <v/>
      </c>
      <c r="AU364" s="36" t="str">
        <f t="shared" si="178"/>
        <v/>
      </c>
      <c r="AV364" s="55"/>
      <c r="AW364" s="34"/>
      <c r="AX364" s="36">
        <v>1</v>
      </c>
      <c r="AY364" s="34"/>
      <c r="AZ364" s="32" t="str">
        <f t="shared" si="179"/>
        <v/>
      </c>
      <c r="BA364" s="34"/>
      <c r="BB364" s="32" t="str">
        <f t="shared" si="180"/>
        <v/>
      </c>
      <c r="BC364" s="34"/>
      <c r="BD364" s="32" t="str">
        <f t="shared" si="181"/>
        <v/>
      </c>
      <c r="BE364" s="34"/>
      <c r="BF364" s="36" t="str">
        <f t="shared" si="182"/>
        <v/>
      </c>
      <c r="BG364" s="36" t="str">
        <f t="shared" si="183"/>
        <v/>
      </c>
      <c r="BH364" s="36" t="str">
        <f t="shared" si="184"/>
        <v/>
      </c>
      <c r="BI364" s="55"/>
      <c r="BJ364" s="34"/>
      <c r="BK364" s="36">
        <v>1</v>
      </c>
      <c r="BL364" s="34"/>
      <c r="BM364" s="32" t="str">
        <f t="shared" si="185"/>
        <v/>
      </c>
      <c r="BN364" s="34"/>
      <c r="BO364" s="32" t="str">
        <f t="shared" si="186"/>
        <v/>
      </c>
      <c r="BP364" s="34"/>
      <c r="BQ364" s="32" t="str">
        <f t="shared" si="187"/>
        <v/>
      </c>
      <c r="BR364" s="34"/>
      <c r="BS364" s="36" t="str">
        <f t="shared" si="188"/>
        <v/>
      </c>
      <c r="BT364" s="36" t="str">
        <f t="shared" si="189"/>
        <v/>
      </c>
      <c r="BU364" s="36" t="str">
        <f t="shared" si="190"/>
        <v/>
      </c>
      <c r="BV364" s="55"/>
      <c r="BW364" s="36" t="str">
        <f t="shared" si="191"/>
        <v/>
      </c>
      <c r="BX364" s="36" t="str">
        <f t="shared" si="191"/>
        <v/>
      </c>
      <c r="BY364" s="31"/>
      <c r="BZ364" s="38"/>
      <c r="CB364" s="120" t="e">
        <f t="shared" ca="1" si="162"/>
        <v>#VALUE!</v>
      </c>
      <c r="CC364" s="2" t="e">
        <f t="shared" ca="1" si="192"/>
        <v>#VALUE!</v>
      </c>
    </row>
    <row r="365" spans="1:81" s="10" customFormat="1" ht="25.15" customHeight="1" x14ac:dyDescent="0.2">
      <c r="A365" s="52" t="str">
        <f t="shared" si="193"/>
        <v/>
      </c>
      <c r="B365" s="157" t="e">
        <f t="shared" ca="1" si="163"/>
        <v>#VALUE!</v>
      </c>
      <c r="C365" s="157" t="e">
        <f t="shared" si="164"/>
        <v>#VALUE!</v>
      </c>
      <c r="D365" s="29"/>
      <c r="E365" s="155" t="str">
        <f ca="1">IFERROR(INDIRECT(ADDRESS(MATCH(D365,CatModules!C:C,0),2,1,1,"CatModules")),"")</f>
        <v/>
      </c>
      <c r="F365" s="96"/>
      <c r="G365" s="156" t="str">
        <f ca="1">IFERROR(INDIRECT(ADDRESS(MATCH(CONCATENATE(E365,"-",F365),CatInt!K:K,0),3,1,1,"CatInt")),"")</f>
        <v/>
      </c>
      <c r="H365" s="45" t="str">
        <f>IF(F365="","",VLOOKUP(F365,#REF!,2,FALSE))</f>
        <v/>
      </c>
      <c r="I365" s="29"/>
      <c r="J365" s="155" t="e">
        <f t="shared" si="165"/>
        <v>#VALUE!</v>
      </c>
      <c r="K365" s="155" t="e">
        <f t="shared" si="166"/>
        <v>#VALUE!</v>
      </c>
      <c r="L365" s="153"/>
      <c r="M365" s="53"/>
      <c r="N365" s="175">
        <v>0</v>
      </c>
      <c r="O365" s="147"/>
      <c r="P365" s="175">
        <v>0</v>
      </c>
      <c r="Q365" s="30"/>
      <c r="R365" s="149" t="str">
        <f>IFERROR(VLOOKUP(Q365,Setup!D$16:E$25,2,FALSE),"")</f>
        <v/>
      </c>
      <c r="S365" s="51" t="str">
        <f ca="1">IFERROR(IF(OR(I365="",VLOOKUP(I365,CatCostInp!$E$2:$K$88,7,FALSE)=0),"",VLOOKUP(I365,CatCostInp!$E$2:$K$88,7,FALSE)),"")</f>
        <v/>
      </c>
      <c r="T365" s="159" t="e">
        <f>VLOOKUP(U365,#REF!,2,FALSE)</f>
        <v>#REF!</v>
      </c>
      <c r="U365" s="30"/>
      <c r="V365" s="1" t="str">
        <f ca="1">IF(U365=Setup!$C$10,"Grant",IF('PSM Costs'!U365=Setup!$C$11,"Local",IF('PSM Costs'!U365=Setup!$C$12,"Other","")))</f>
        <v/>
      </c>
      <c r="W365" s="34"/>
      <c r="X365" s="36">
        <v>1</v>
      </c>
      <c r="Y365" s="34"/>
      <c r="Z365" s="36" t="str">
        <f t="shared" si="167"/>
        <v/>
      </c>
      <c r="AA365" s="34"/>
      <c r="AB365" s="32" t="str">
        <f t="shared" si="168"/>
        <v/>
      </c>
      <c r="AC365" s="34"/>
      <c r="AD365" s="32" t="str">
        <f t="shared" si="169"/>
        <v/>
      </c>
      <c r="AE365" s="34"/>
      <c r="AF365" s="36" t="str">
        <f t="shared" si="170"/>
        <v/>
      </c>
      <c r="AG365" s="36" t="str">
        <f t="shared" si="171"/>
        <v/>
      </c>
      <c r="AH365" s="36" t="str">
        <f t="shared" si="172"/>
        <v/>
      </c>
      <c r="AI365" s="55"/>
      <c r="AJ365" s="37"/>
      <c r="AK365" s="36">
        <v>1</v>
      </c>
      <c r="AL365" s="34"/>
      <c r="AM365" s="32" t="str">
        <f t="shared" si="173"/>
        <v/>
      </c>
      <c r="AN365" s="34"/>
      <c r="AO365" s="32" t="str">
        <f t="shared" si="174"/>
        <v/>
      </c>
      <c r="AP365" s="34"/>
      <c r="AQ365" s="32" t="str">
        <f t="shared" si="175"/>
        <v/>
      </c>
      <c r="AR365" s="34"/>
      <c r="AS365" s="36" t="str">
        <f t="shared" si="176"/>
        <v/>
      </c>
      <c r="AT365" s="36" t="str">
        <f t="shared" si="177"/>
        <v/>
      </c>
      <c r="AU365" s="36" t="str">
        <f t="shared" si="178"/>
        <v/>
      </c>
      <c r="AV365" s="55"/>
      <c r="AW365" s="34"/>
      <c r="AX365" s="36">
        <v>1</v>
      </c>
      <c r="AY365" s="34"/>
      <c r="AZ365" s="32" t="str">
        <f t="shared" si="179"/>
        <v/>
      </c>
      <c r="BA365" s="34"/>
      <c r="BB365" s="32" t="str">
        <f t="shared" si="180"/>
        <v/>
      </c>
      <c r="BC365" s="34"/>
      <c r="BD365" s="32" t="str">
        <f t="shared" si="181"/>
        <v/>
      </c>
      <c r="BE365" s="34"/>
      <c r="BF365" s="36" t="str">
        <f t="shared" si="182"/>
        <v/>
      </c>
      <c r="BG365" s="36" t="str">
        <f t="shared" si="183"/>
        <v/>
      </c>
      <c r="BH365" s="36" t="str">
        <f t="shared" si="184"/>
        <v/>
      </c>
      <c r="BI365" s="55"/>
      <c r="BJ365" s="34"/>
      <c r="BK365" s="36">
        <v>1</v>
      </c>
      <c r="BL365" s="34"/>
      <c r="BM365" s="32" t="str">
        <f t="shared" si="185"/>
        <v/>
      </c>
      <c r="BN365" s="34"/>
      <c r="BO365" s="32" t="str">
        <f t="shared" si="186"/>
        <v/>
      </c>
      <c r="BP365" s="34"/>
      <c r="BQ365" s="32" t="str">
        <f t="shared" si="187"/>
        <v/>
      </c>
      <c r="BR365" s="34"/>
      <c r="BS365" s="36" t="str">
        <f t="shared" si="188"/>
        <v/>
      </c>
      <c r="BT365" s="36" t="str">
        <f t="shared" si="189"/>
        <v/>
      </c>
      <c r="BU365" s="36" t="str">
        <f t="shared" si="190"/>
        <v/>
      </c>
      <c r="BV365" s="55"/>
      <c r="BW365" s="36" t="str">
        <f t="shared" si="191"/>
        <v/>
      </c>
      <c r="BX365" s="36" t="str">
        <f t="shared" si="191"/>
        <v/>
      </c>
      <c r="BY365" s="31"/>
      <c r="BZ365" s="38"/>
      <c r="CB365" s="120" t="e">
        <f t="shared" ca="1" si="162"/>
        <v>#VALUE!</v>
      </c>
      <c r="CC365" s="2" t="e">
        <f t="shared" ca="1" si="192"/>
        <v>#VALUE!</v>
      </c>
    </row>
    <row r="366" spans="1:81" s="10" customFormat="1" ht="25.15" customHeight="1" x14ac:dyDescent="0.2">
      <c r="A366" s="52" t="str">
        <f t="shared" si="193"/>
        <v/>
      </c>
      <c r="B366" s="157" t="e">
        <f t="shared" ca="1" si="163"/>
        <v>#VALUE!</v>
      </c>
      <c r="C366" s="157" t="e">
        <f t="shared" si="164"/>
        <v>#VALUE!</v>
      </c>
      <c r="D366" s="29"/>
      <c r="E366" s="155" t="str">
        <f ca="1">IFERROR(INDIRECT(ADDRESS(MATCH(D366,CatModules!C:C,0),2,1,1,"CatModules")),"")</f>
        <v/>
      </c>
      <c r="F366" s="96"/>
      <c r="G366" s="156" t="str">
        <f ca="1">IFERROR(INDIRECT(ADDRESS(MATCH(CONCATENATE(E366,"-",F366),CatInt!K:K,0),3,1,1,"CatInt")),"")</f>
        <v/>
      </c>
      <c r="H366" s="45" t="str">
        <f>IF(F366="","",VLOOKUP(F366,#REF!,2,FALSE))</f>
        <v/>
      </c>
      <c r="I366" s="29"/>
      <c r="J366" s="155" t="e">
        <f t="shared" si="165"/>
        <v>#VALUE!</v>
      </c>
      <c r="K366" s="155" t="e">
        <f t="shared" si="166"/>
        <v>#VALUE!</v>
      </c>
      <c r="L366" s="153"/>
      <c r="M366" s="53"/>
      <c r="N366" s="175">
        <v>0</v>
      </c>
      <c r="O366" s="147"/>
      <c r="P366" s="175">
        <v>0</v>
      </c>
      <c r="Q366" s="30"/>
      <c r="R366" s="149" t="str">
        <f>IFERROR(VLOOKUP(Q366,Setup!D$16:E$25,2,FALSE),"")</f>
        <v/>
      </c>
      <c r="S366" s="51" t="str">
        <f ca="1">IFERROR(IF(OR(I366="",VLOOKUP(I366,CatCostInp!$E$2:$K$88,7,FALSE)=0),"",VLOOKUP(I366,CatCostInp!$E$2:$K$88,7,FALSE)),"")</f>
        <v/>
      </c>
      <c r="T366" s="159" t="e">
        <f>VLOOKUP(U366,#REF!,2,FALSE)</f>
        <v>#REF!</v>
      </c>
      <c r="U366" s="30"/>
      <c r="V366" s="1" t="str">
        <f ca="1">IF(U366=Setup!$C$10,"Grant",IF('PSM Costs'!U366=Setup!$C$11,"Local",IF('PSM Costs'!U366=Setup!$C$12,"Other","")))</f>
        <v/>
      </c>
      <c r="W366" s="34"/>
      <c r="X366" s="36">
        <v>1</v>
      </c>
      <c r="Y366" s="34"/>
      <c r="Z366" s="36" t="str">
        <f t="shared" si="167"/>
        <v/>
      </c>
      <c r="AA366" s="34"/>
      <c r="AB366" s="32" t="str">
        <f t="shared" si="168"/>
        <v/>
      </c>
      <c r="AC366" s="34"/>
      <c r="AD366" s="32" t="str">
        <f t="shared" si="169"/>
        <v/>
      </c>
      <c r="AE366" s="34"/>
      <c r="AF366" s="36" t="str">
        <f t="shared" si="170"/>
        <v/>
      </c>
      <c r="AG366" s="36" t="str">
        <f t="shared" si="171"/>
        <v/>
      </c>
      <c r="AH366" s="36" t="str">
        <f t="shared" si="172"/>
        <v/>
      </c>
      <c r="AI366" s="55"/>
      <c r="AJ366" s="37"/>
      <c r="AK366" s="36">
        <v>1</v>
      </c>
      <c r="AL366" s="34"/>
      <c r="AM366" s="32" t="str">
        <f t="shared" si="173"/>
        <v/>
      </c>
      <c r="AN366" s="34"/>
      <c r="AO366" s="32" t="str">
        <f t="shared" si="174"/>
        <v/>
      </c>
      <c r="AP366" s="34"/>
      <c r="AQ366" s="32" t="str">
        <f t="shared" si="175"/>
        <v/>
      </c>
      <c r="AR366" s="34"/>
      <c r="AS366" s="36" t="str">
        <f t="shared" si="176"/>
        <v/>
      </c>
      <c r="AT366" s="36" t="str">
        <f t="shared" si="177"/>
        <v/>
      </c>
      <c r="AU366" s="36" t="str">
        <f t="shared" si="178"/>
        <v/>
      </c>
      <c r="AV366" s="55"/>
      <c r="AW366" s="34"/>
      <c r="AX366" s="36">
        <v>1</v>
      </c>
      <c r="AY366" s="34"/>
      <c r="AZ366" s="32" t="str">
        <f t="shared" si="179"/>
        <v/>
      </c>
      <c r="BA366" s="34"/>
      <c r="BB366" s="32" t="str">
        <f t="shared" si="180"/>
        <v/>
      </c>
      <c r="BC366" s="34"/>
      <c r="BD366" s="32" t="str">
        <f t="shared" si="181"/>
        <v/>
      </c>
      <c r="BE366" s="34"/>
      <c r="BF366" s="36" t="str">
        <f t="shared" si="182"/>
        <v/>
      </c>
      <c r="BG366" s="36" t="str">
        <f t="shared" si="183"/>
        <v/>
      </c>
      <c r="BH366" s="36" t="str">
        <f t="shared" si="184"/>
        <v/>
      </c>
      <c r="BI366" s="55"/>
      <c r="BJ366" s="34"/>
      <c r="BK366" s="36">
        <v>1</v>
      </c>
      <c r="BL366" s="34"/>
      <c r="BM366" s="32" t="str">
        <f t="shared" si="185"/>
        <v/>
      </c>
      <c r="BN366" s="34"/>
      <c r="BO366" s="32" t="str">
        <f t="shared" si="186"/>
        <v/>
      </c>
      <c r="BP366" s="34"/>
      <c r="BQ366" s="32" t="str">
        <f t="shared" si="187"/>
        <v/>
      </c>
      <c r="BR366" s="34"/>
      <c r="BS366" s="36" t="str">
        <f t="shared" si="188"/>
        <v/>
      </c>
      <c r="BT366" s="36" t="str">
        <f t="shared" si="189"/>
        <v/>
      </c>
      <c r="BU366" s="36" t="str">
        <f t="shared" si="190"/>
        <v/>
      </c>
      <c r="BV366" s="55"/>
      <c r="BW366" s="36" t="str">
        <f t="shared" si="191"/>
        <v/>
      </c>
      <c r="BX366" s="36" t="str">
        <f t="shared" si="191"/>
        <v/>
      </c>
      <c r="BY366" s="31"/>
      <c r="BZ366" s="38"/>
      <c r="CB366" s="120" t="e">
        <f t="shared" ca="1" si="162"/>
        <v>#VALUE!</v>
      </c>
      <c r="CC366" s="2" t="e">
        <f t="shared" ca="1" si="192"/>
        <v>#VALUE!</v>
      </c>
    </row>
    <row r="367" spans="1:81" s="10" customFormat="1" ht="25.15" customHeight="1" x14ac:dyDescent="0.2">
      <c r="A367" s="52" t="str">
        <f t="shared" si="193"/>
        <v/>
      </c>
      <c r="B367" s="157" t="e">
        <f t="shared" ca="1" si="163"/>
        <v>#VALUE!</v>
      </c>
      <c r="C367" s="157" t="e">
        <f t="shared" si="164"/>
        <v>#VALUE!</v>
      </c>
      <c r="D367" s="29"/>
      <c r="E367" s="155" t="str">
        <f ca="1">IFERROR(INDIRECT(ADDRESS(MATCH(D367,CatModules!C:C,0),2,1,1,"CatModules")),"")</f>
        <v/>
      </c>
      <c r="F367" s="96"/>
      <c r="G367" s="156" t="str">
        <f ca="1">IFERROR(INDIRECT(ADDRESS(MATCH(CONCATENATE(E367,"-",F367),CatInt!K:K,0),3,1,1,"CatInt")),"")</f>
        <v/>
      </c>
      <c r="H367" s="45" t="str">
        <f>IF(F367="","",VLOOKUP(F367,#REF!,2,FALSE))</f>
        <v/>
      </c>
      <c r="I367" s="29"/>
      <c r="J367" s="155" t="e">
        <f t="shared" si="165"/>
        <v>#VALUE!</v>
      </c>
      <c r="K367" s="155" t="e">
        <f t="shared" si="166"/>
        <v>#VALUE!</v>
      </c>
      <c r="L367" s="153"/>
      <c r="M367" s="53"/>
      <c r="N367" s="175">
        <v>0</v>
      </c>
      <c r="O367" s="147"/>
      <c r="P367" s="175">
        <v>0</v>
      </c>
      <c r="Q367" s="30"/>
      <c r="R367" s="149" t="str">
        <f>IFERROR(VLOOKUP(Q367,Setup!D$16:E$25,2,FALSE),"")</f>
        <v/>
      </c>
      <c r="S367" s="51" t="str">
        <f ca="1">IFERROR(IF(OR(I367="",VLOOKUP(I367,CatCostInp!$E$2:$K$88,7,FALSE)=0),"",VLOOKUP(I367,CatCostInp!$E$2:$K$88,7,FALSE)),"")</f>
        <v/>
      </c>
      <c r="T367" s="159" t="e">
        <f>VLOOKUP(U367,#REF!,2,FALSE)</f>
        <v>#REF!</v>
      </c>
      <c r="U367" s="30"/>
      <c r="V367" s="1" t="str">
        <f ca="1">IF(U367=Setup!$C$10,"Grant",IF('PSM Costs'!U367=Setup!$C$11,"Local",IF('PSM Costs'!U367=Setup!$C$12,"Other","")))</f>
        <v/>
      </c>
      <c r="W367" s="34"/>
      <c r="X367" s="36">
        <v>1</v>
      </c>
      <c r="Y367" s="34"/>
      <c r="Z367" s="36" t="str">
        <f t="shared" si="167"/>
        <v/>
      </c>
      <c r="AA367" s="34"/>
      <c r="AB367" s="32" t="str">
        <f t="shared" si="168"/>
        <v/>
      </c>
      <c r="AC367" s="34"/>
      <c r="AD367" s="32" t="str">
        <f t="shared" si="169"/>
        <v/>
      </c>
      <c r="AE367" s="34"/>
      <c r="AF367" s="36" t="str">
        <f t="shared" si="170"/>
        <v/>
      </c>
      <c r="AG367" s="36" t="str">
        <f t="shared" si="171"/>
        <v/>
      </c>
      <c r="AH367" s="36" t="str">
        <f t="shared" si="172"/>
        <v/>
      </c>
      <c r="AI367" s="55"/>
      <c r="AJ367" s="37"/>
      <c r="AK367" s="36">
        <v>1</v>
      </c>
      <c r="AL367" s="34"/>
      <c r="AM367" s="32" t="str">
        <f t="shared" si="173"/>
        <v/>
      </c>
      <c r="AN367" s="34"/>
      <c r="AO367" s="32" t="str">
        <f t="shared" si="174"/>
        <v/>
      </c>
      <c r="AP367" s="34"/>
      <c r="AQ367" s="32" t="str">
        <f t="shared" si="175"/>
        <v/>
      </c>
      <c r="AR367" s="34"/>
      <c r="AS367" s="36" t="str">
        <f t="shared" si="176"/>
        <v/>
      </c>
      <c r="AT367" s="36" t="str">
        <f t="shared" si="177"/>
        <v/>
      </c>
      <c r="AU367" s="36" t="str">
        <f t="shared" si="178"/>
        <v/>
      </c>
      <c r="AV367" s="55"/>
      <c r="AW367" s="34"/>
      <c r="AX367" s="36">
        <v>1</v>
      </c>
      <c r="AY367" s="34"/>
      <c r="AZ367" s="32" t="str">
        <f t="shared" si="179"/>
        <v/>
      </c>
      <c r="BA367" s="34"/>
      <c r="BB367" s="32" t="str">
        <f t="shared" si="180"/>
        <v/>
      </c>
      <c r="BC367" s="34"/>
      <c r="BD367" s="32" t="str">
        <f t="shared" si="181"/>
        <v/>
      </c>
      <c r="BE367" s="34"/>
      <c r="BF367" s="36" t="str">
        <f t="shared" si="182"/>
        <v/>
      </c>
      <c r="BG367" s="36" t="str">
        <f t="shared" si="183"/>
        <v/>
      </c>
      <c r="BH367" s="36" t="str">
        <f t="shared" si="184"/>
        <v/>
      </c>
      <c r="BI367" s="55"/>
      <c r="BJ367" s="34"/>
      <c r="BK367" s="36">
        <v>1</v>
      </c>
      <c r="BL367" s="34"/>
      <c r="BM367" s="32" t="str">
        <f t="shared" si="185"/>
        <v/>
      </c>
      <c r="BN367" s="34"/>
      <c r="BO367" s="32" t="str">
        <f t="shared" si="186"/>
        <v/>
      </c>
      <c r="BP367" s="34"/>
      <c r="BQ367" s="32" t="str">
        <f t="shared" si="187"/>
        <v/>
      </c>
      <c r="BR367" s="34"/>
      <c r="BS367" s="36" t="str">
        <f t="shared" si="188"/>
        <v/>
      </c>
      <c r="BT367" s="36" t="str">
        <f t="shared" si="189"/>
        <v/>
      </c>
      <c r="BU367" s="36" t="str">
        <f t="shared" si="190"/>
        <v/>
      </c>
      <c r="BV367" s="55"/>
      <c r="BW367" s="36" t="str">
        <f t="shared" si="191"/>
        <v/>
      </c>
      <c r="BX367" s="36" t="str">
        <f t="shared" si="191"/>
        <v/>
      </c>
      <c r="BY367" s="31"/>
      <c r="BZ367" s="38"/>
      <c r="CB367" s="120" t="e">
        <f t="shared" ca="1" si="162"/>
        <v>#VALUE!</v>
      </c>
      <c r="CC367" s="2" t="e">
        <f t="shared" ca="1" si="192"/>
        <v>#VALUE!</v>
      </c>
    </row>
    <row r="368" spans="1:81" s="10" customFormat="1" ht="25.15" customHeight="1" x14ac:dyDescent="0.2">
      <c r="A368" s="52" t="str">
        <f t="shared" si="193"/>
        <v/>
      </c>
      <c r="B368" s="157" t="e">
        <f t="shared" ca="1" si="163"/>
        <v>#VALUE!</v>
      </c>
      <c r="C368" s="157" t="e">
        <f t="shared" si="164"/>
        <v>#VALUE!</v>
      </c>
      <c r="D368" s="29"/>
      <c r="E368" s="155" t="str">
        <f ca="1">IFERROR(INDIRECT(ADDRESS(MATCH(D368,CatModules!C:C,0),2,1,1,"CatModules")),"")</f>
        <v/>
      </c>
      <c r="F368" s="96"/>
      <c r="G368" s="156" t="str">
        <f ca="1">IFERROR(INDIRECT(ADDRESS(MATCH(CONCATENATE(E368,"-",F368),CatInt!K:K,0),3,1,1,"CatInt")),"")</f>
        <v/>
      </c>
      <c r="H368" s="45" t="str">
        <f>IF(F368="","",VLOOKUP(F368,#REF!,2,FALSE))</f>
        <v/>
      </c>
      <c r="I368" s="29"/>
      <c r="J368" s="155" t="e">
        <f t="shared" si="165"/>
        <v>#VALUE!</v>
      </c>
      <c r="K368" s="155" t="e">
        <f t="shared" si="166"/>
        <v>#VALUE!</v>
      </c>
      <c r="L368" s="153"/>
      <c r="M368" s="53"/>
      <c r="N368" s="175">
        <v>0</v>
      </c>
      <c r="O368" s="147"/>
      <c r="P368" s="175">
        <v>0</v>
      </c>
      <c r="Q368" s="30"/>
      <c r="R368" s="149" t="str">
        <f>IFERROR(VLOOKUP(Q368,Setup!D$16:E$25,2,FALSE),"")</f>
        <v/>
      </c>
      <c r="S368" s="51" t="str">
        <f ca="1">IFERROR(IF(OR(I368="",VLOOKUP(I368,CatCostInp!$E$2:$K$88,7,FALSE)=0),"",VLOOKUP(I368,CatCostInp!$E$2:$K$88,7,FALSE)),"")</f>
        <v/>
      </c>
      <c r="T368" s="159" t="e">
        <f>VLOOKUP(U368,#REF!,2,FALSE)</f>
        <v>#REF!</v>
      </c>
      <c r="U368" s="30"/>
      <c r="V368" s="1" t="str">
        <f ca="1">IF(U368=Setup!$C$10,"Grant",IF('PSM Costs'!U368=Setup!$C$11,"Local",IF('PSM Costs'!U368=Setup!$C$12,"Other","")))</f>
        <v/>
      </c>
      <c r="W368" s="34"/>
      <c r="X368" s="36">
        <v>1</v>
      </c>
      <c r="Y368" s="34"/>
      <c r="Z368" s="36" t="str">
        <f t="shared" si="167"/>
        <v/>
      </c>
      <c r="AA368" s="34"/>
      <c r="AB368" s="32" t="str">
        <f t="shared" si="168"/>
        <v/>
      </c>
      <c r="AC368" s="34"/>
      <c r="AD368" s="32" t="str">
        <f t="shared" si="169"/>
        <v/>
      </c>
      <c r="AE368" s="34"/>
      <c r="AF368" s="36" t="str">
        <f t="shared" si="170"/>
        <v/>
      </c>
      <c r="AG368" s="36" t="str">
        <f t="shared" si="171"/>
        <v/>
      </c>
      <c r="AH368" s="36" t="str">
        <f t="shared" si="172"/>
        <v/>
      </c>
      <c r="AI368" s="55"/>
      <c r="AJ368" s="37"/>
      <c r="AK368" s="36">
        <v>1</v>
      </c>
      <c r="AL368" s="34"/>
      <c r="AM368" s="32" t="str">
        <f t="shared" si="173"/>
        <v/>
      </c>
      <c r="AN368" s="34"/>
      <c r="AO368" s="32" t="str">
        <f t="shared" si="174"/>
        <v/>
      </c>
      <c r="AP368" s="34"/>
      <c r="AQ368" s="32" t="str">
        <f t="shared" si="175"/>
        <v/>
      </c>
      <c r="AR368" s="34"/>
      <c r="AS368" s="36" t="str">
        <f t="shared" si="176"/>
        <v/>
      </c>
      <c r="AT368" s="36" t="str">
        <f t="shared" si="177"/>
        <v/>
      </c>
      <c r="AU368" s="36" t="str">
        <f t="shared" si="178"/>
        <v/>
      </c>
      <c r="AV368" s="55"/>
      <c r="AW368" s="34"/>
      <c r="AX368" s="36">
        <v>1</v>
      </c>
      <c r="AY368" s="34"/>
      <c r="AZ368" s="32" t="str">
        <f t="shared" si="179"/>
        <v/>
      </c>
      <c r="BA368" s="34"/>
      <c r="BB368" s="32" t="str">
        <f t="shared" si="180"/>
        <v/>
      </c>
      <c r="BC368" s="34"/>
      <c r="BD368" s="32" t="str">
        <f t="shared" si="181"/>
        <v/>
      </c>
      <c r="BE368" s="34"/>
      <c r="BF368" s="36" t="str">
        <f t="shared" si="182"/>
        <v/>
      </c>
      <c r="BG368" s="36" t="str">
        <f t="shared" si="183"/>
        <v/>
      </c>
      <c r="BH368" s="36" t="str">
        <f t="shared" si="184"/>
        <v/>
      </c>
      <c r="BI368" s="55"/>
      <c r="BJ368" s="34"/>
      <c r="BK368" s="36">
        <v>1</v>
      </c>
      <c r="BL368" s="34"/>
      <c r="BM368" s="32" t="str">
        <f t="shared" si="185"/>
        <v/>
      </c>
      <c r="BN368" s="34"/>
      <c r="BO368" s="32" t="str">
        <f t="shared" si="186"/>
        <v/>
      </c>
      <c r="BP368" s="34"/>
      <c r="BQ368" s="32" t="str">
        <f t="shared" si="187"/>
        <v/>
      </c>
      <c r="BR368" s="34"/>
      <c r="BS368" s="36" t="str">
        <f t="shared" si="188"/>
        <v/>
      </c>
      <c r="BT368" s="36" t="str">
        <f t="shared" si="189"/>
        <v/>
      </c>
      <c r="BU368" s="36" t="str">
        <f t="shared" si="190"/>
        <v/>
      </c>
      <c r="BV368" s="55"/>
      <c r="BW368" s="36" t="str">
        <f t="shared" si="191"/>
        <v/>
      </c>
      <c r="BX368" s="36" t="str">
        <f t="shared" si="191"/>
        <v/>
      </c>
      <c r="BY368" s="31"/>
      <c r="BZ368" s="38"/>
      <c r="CB368" s="120" t="e">
        <f t="shared" ca="1" si="162"/>
        <v>#VALUE!</v>
      </c>
      <c r="CC368" s="2" t="e">
        <f t="shared" ca="1" si="192"/>
        <v>#VALUE!</v>
      </c>
    </row>
    <row r="369" spans="1:81" s="10" customFormat="1" ht="25.15" customHeight="1" x14ac:dyDescent="0.2">
      <c r="A369" s="52" t="str">
        <f t="shared" si="193"/>
        <v/>
      </c>
      <c r="B369" s="157" t="e">
        <f t="shared" ca="1" si="163"/>
        <v>#VALUE!</v>
      </c>
      <c r="C369" s="157" t="e">
        <f t="shared" si="164"/>
        <v>#VALUE!</v>
      </c>
      <c r="D369" s="29"/>
      <c r="E369" s="155" t="str">
        <f ca="1">IFERROR(INDIRECT(ADDRESS(MATCH(D369,CatModules!C:C,0),2,1,1,"CatModules")),"")</f>
        <v/>
      </c>
      <c r="F369" s="96"/>
      <c r="G369" s="156" t="str">
        <f ca="1">IFERROR(INDIRECT(ADDRESS(MATCH(CONCATENATE(E369,"-",F369),CatInt!K:K,0),3,1,1,"CatInt")),"")</f>
        <v/>
      </c>
      <c r="H369" s="45" t="str">
        <f>IF(F369="","",VLOOKUP(F369,#REF!,2,FALSE))</f>
        <v/>
      </c>
      <c r="I369" s="29"/>
      <c r="J369" s="155" t="e">
        <f t="shared" si="165"/>
        <v>#VALUE!</v>
      </c>
      <c r="K369" s="155" t="e">
        <f t="shared" si="166"/>
        <v>#VALUE!</v>
      </c>
      <c r="L369" s="153"/>
      <c r="M369" s="53"/>
      <c r="N369" s="175">
        <v>0</v>
      </c>
      <c r="O369" s="147"/>
      <c r="P369" s="175">
        <v>0</v>
      </c>
      <c r="Q369" s="30"/>
      <c r="R369" s="149" t="str">
        <f>IFERROR(VLOOKUP(Q369,Setup!D$16:E$25,2,FALSE),"")</f>
        <v/>
      </c>
      <c r="S369" s="51" t="str">
        <f ca="1">IFERROR(IF(OR(I369="",VLOOKUP(I369,CatCostInp!$E$2:$K$88,7,FALSE)=0),"",VLOOKUP(I369,CatCostInp!$E$2:$K$88,7,FALSE)),"")</f>
        <v/>
      </c>
      <c r="T369" s="159" t="e">
        <f>VLOOKUP(U369,#REF!,2,FALSE)</f>
        <v>#REF!</v>
      </c>
      <c r="U369" s="30"/>
      <c r="V369" s="1" t="str">
        <f ca="1">IF(U369=Setup!$C$10,"Grant",IF('PSM Costs'!U369=Setup!$C$11,"Local",IF('PSM Costs'!U369=Setup!$C$12,"Other","")))</f>
        <v/>
      </c>
      <c r="W369" s="34"/>
      <c r="X369" s="36">
        <v>1</v>
      </c>
      <c r="Y369" s="34"/>
      <c r="Z369" s="36" t="str">
        <f t="shared" si="167"/>
        <v/>
      </c>
      <c r="AA369" s="34"/>
      <c r="AB369" s="32" t="str">
        <f t="shared" si="168"/>
        <v/>
      </c>
      <c r="AC369" s="34"/>
      <c r="AD369" s="32" t="str">
        <f t="shared" si="169"/>
        <v/>
      </c>
      <c r="AE369" s="34"/>
      <c r="AF369" s="36" t="str">
        <f t="shared" si="170"/>
        <v/>
      </c>
      <c r="AG369" s="36" t="str">
        <f t="shared" si="171"/>
        <v/>
      </c>
      <c r="AH369" s="36" t="str">
        <f t="shared" si="172"/>
        <v/>
      </c>
      <c r="AI369" s="55"/>
      <c r="AJ369" s="37"/>
      <c r="AK369" s="36">
        <v>1</v>
      </c>
      <c r="AL369" s="34"/>
      <c r="AM369" s="32" t="str">
        <f t="shared" si="173"/>
        <v/>
      </c>
      <c r="AN369" s="34"/>
      <c r="AO369" s="32" t="str">
        <f t="shared" si="174"/>
        <v/>
      </c>
      <c r="AP369" s="34"/>
      <c r="AQ369" s="32" t="str">
        <f t="shared" si="175"/>
        <v/>
      </c>
      <c r="AR369" s="34"/>
      <c r="AS369" s="36" t="str">
        <f t="shared" si="176"/>
        <v/>
      </c>
      <c r="AT369" s="36" t="str">
        <f t="shared" si="177"/>
        <v/>
      </c>
      <c r="AU369" s="36" t="str">
        <f t="shared" si="178"/>
        <v/>
      </c>
      <c r="AV369" s="55"/>
      <c r="AW369" s="34"/>
      <c r="AX369" s="36">
        <v>1</v>
      </c>
      <c r="AY369" s="34"/>
      <c r="AZ369" s="32" t="str">
        <f t="shared" si="179"/>
        <v/>
      </c>
      <c r="BA369" s="34"/>
      <c r="BB369" s="32" t="str">
        <f t="shared" si="180"/>
        <v/>
      </c>
      <c r="BC369" s="34"/>
      <c r="BD369" s="32" t="str">
        <f t="shared" si="181"/>
        <v/>
      </c>
      <c r="BE369" s="34"/>
      <c r="BF369" s="36" t="str">
        <f t="shared" si="182"/>
        <v/>
      </c>
      <c r="BG369" s="36" t="str">
        <f t="shared" si="183"/>
        <v/>
      </c>
      <c r="BH369" s="36" t="str">
        <f t="shared" si="184"/>
        <v/>
      </c>
      <c r="BI369" s="55"/>
      <c r="BJ369" s="34"/>
      <c r="BK369" s="36">
        <v>1</v>
      </c>
      <c r="BL369" s="34"/>
      <c r="BM369" s="32" t="str">
        <f t="shared" si="185"/>
        <v/>
      </c>
      <c r="BN369" s="34"/>
      <c r="BO369" s="32" t="str">
        <f t="shared" si="186"/>
        <v/>
      </c>
      <c r="BP369" s="34"/>
      <c r="BQ369" s="32" t="str">
        <f t="shared" si="187"/>
        <v/>
      </c>
      <c r="BR369" s="34"/>
      <c r="BS369" s="36" t="str">
        <f t="shared" si="188"/>
        <v/>
      </c>
      <c r="BT369" s="36" t="str">
        <f t="shared" si="189"/>
        <v/>
      </c>
      <c r="BU369" s="36" t="str">
        <f t="shared" si="190"/>
        <v/>
      </c>
      <c r="BV369" s="55"/>
      <c r="BW369" s="36" t="str">
        <f t="shared" si="191"/>
        <v/>
      </c>
      <c r="BX369" s="36" t="str">
        <f t="shared" si="191"/>
        <v/>
      </c>
      <c r="BY369" s="31"/>
      <c r="BZ369" s="38"/>
      <c r="CB369" s="120" t="e">
        <f t="shared" ca="1" si="162"/>
        <v>#VALUE!</v>
      </c>
      <c r="CC369" s="2" t="e">
        <f t="shared" ca="1" si="192"/>
        <v>#VALUE!</v>
      </c>
    </row>
    <row r="370" spans="1:81" s="10" customFormat="1" ht="25.15" customHeight="1" x14ac:dyDescent="0.2">
      <c r="A370" s="52" t="str">
        <f t="shared" si="193"/>
        <v/>
      </c>
      <c r="B370" s="157" t="e">
        <f t="shared" ca="1" si="163"/>
        <v>#VALUE!</v>
      </c>
      <c r="C370" s="157" t="e">
        <f t="shared" si="164"/>
        <v>#VALUE!</v>
      </c>
      <c r="D370" s="29"/>
      <c r="E370" s="155" t="str">
        <f ca="1">IFERROR(INDIRECT(ADDRESS(MATCH(D370,CatModules!C:C,0),2,1,1,"CatModules")),"")</f>
        <v/>
      </c>
      <c r="F370" s="96"/>
      <c r="G370" s="156" t="str">
        <f ca="1">IFERROR(INDIRECT(ADDRESS(MATCH(CONCATENATE(E370,"-",F370),CatInt!K:K,0),3,1,1,"CatInt")),"")</f>
        <v/>
      </c>
      <c r="H370" s="45" t="str">
        <f>IF(F370="","",VLOOKUP(F370,#REF!,2,FALSE))</f>
        <v/>
      </c>
      <c r="I370" s="29"/>
      <c r="J370" s="155" t="e">
        <f t="shared" si="165"/>
        <v>#VALUE!</v>
      </c>
      <c r="K370" s="155" t="e">
        <f t="shared" si="166"/>
        <v>#VALUE!</v>
      </c>
      <c r="L370" s="153"/>
      <c r="M370" s="53"/>
      <c r="N370" s="175">
        <v>0</v>
      </c>
      <c r="O370" s="147"/>
      <c r="P370" s="175">
        <v>0</v>
      </c>
      <c r="Q370" s="30"/>
      <c r="R370" s="149" t="str">
        <f>IFERROR(VLOOKUP(Q370,Setup!D$16:E$25,2,FALSE),"")</f>
        <v/>
      </c>
      <c r="S370" s="51" t="str">
        <f ca="1">IFERROR(IF(OR(I370="",VLOOKUP(I370,CatCostInp!$E$2:$K$88,7,FALSE)=0),"",VLOOKUP(I370,CatCostInp!$E$2:$K$88,7,FALSE)),"")</f>
        <v/>
      </c>
      <c r="T370" s="159" t="e">
        <f>VLOOKUP(U370,#REF!,2,FALSE)</f>
        <v>#REF!</v>
      </c>
      <c r="U370" s="30"/>
      <c r="V370" s="1" t="str">
        <f ca="1">IF(U370=Setup!$C$10,"Grant",IF('PSM Costs'!U370=Setup!$C$11,"Local",IF('PSM Costs'!U370=Setup!$C$12,"Other","")))</f>
        <v/>
      </c>
      <c r="W370" s="34"/>
      <c r="X370" s="36">
        <v>1</v>
      </c>
      <c r="Y370" s="34"/>
      <c r="Z370" s="36" t="str">
        <f t="shared" si="167"/>
        <v/>
      </c>
      <c r="AA370" s="34"/>
      <c r="AB370" s="32" t="str">
        <f t="shared" si="168"/>
        <v/>
      </c>
      <c r="AC370" s="34"/>
      <c r="AD370" s="32" t="str">
        <f t="shared" si="169"/>
        <v/>
      </c>
      <c r="AE370" s="34"/>
      <c r="AF370" s="36" t="str">
        <f t="shared" si="170"/>
        <v/>
      </c>
      <c r="AG370" s="36" t="str">
        <f t="shared" si="171"/>
        <v/>
      </c>
      <c r="AH370" s="36" t="str">
        <f t="shared" si="172"/>
        <v/>
      </c>
      <c r="AI370" s="55"/>
      <c r="AJ370" s="37"/>
      <c r="AK370" s="36">
        <v>1</v>
      </c>
      <c r="AL370" s="34"/>
      <c r="AM370" s="32" t="str">
        <f t="shared" si="173"/>
        <v/>
      </c>
      <c r="AN370" s="34"/>
      <c r="AO370" s="32" t="str">
        <f t="shared" si="174"/>
        <v/>
      </c>
      <c r="AP370" s="34"/>
      <c r="AQ370" s="32" t="str">
        <f t="shared" si="175"/>
        <v/>
      </c>
      <c r="AR370" s="34"/>
      <c r="AS370" s="36" t="str">
        <f t="shared" si="176"/>
        <v/>
      </c>
      <c r="AT370" s="36" t="str">
        <f t="shared" si="177"/>
        <v/>
      </c>
      <c r="AU370" s="36" t="str">
        <f t="shared" si="178"/>
        <v/>
      </c>
      <c r="AV370" s="55"/>
      <c r="AW370" s="34"/>
      <c r="AX370" s="36">
        <v>1</v>
      </c>
      <c r="AY370" s="34"/>
      <c r="AZ370" s="32" t="str">
        <f t="shared" si="179"/>
        <v/>
      </c>
      <c r="BA370" s="34"/>
      <c r="BB370" s="32" t="str">
        <f t="shared" si="180"/>
        <v/>
      </c>
      <c r="BC370" s="34"/>
      <c r="BD370" s="32" t="str">
        <f t="shared" si="181"/>
        <v/>
      </c>
      <c r="BE370" s="34"/>
      <c r="BF370" s="36" t="str">
        <f t="shared" si="182"/>
        <v/>
      </c>
      <c r="BG370" s="36" t="str">
        <f t="shared" si="183"/>
        <v/>
      </c>
      <c r="BH370" s="36" t="str">
        <f t="shared" si="184"/>
        <v/>
      </c>
      <c r="BI370" s="55"/>
      <c r="BJ370" s="34"/>
      <c r="BK370" s="36">
        <v>1</v>
      </c>
      <c r="BL370" s="34"/>
      <c r="BM370" s="32" t="str">
        <f t="shared" si="185"/>
        <v/>
      </c>
      <c r="BN370" s="34"/>
      <c r="BO370" s="32" t="str">
        <f t="shared" si="186"/>
        <v/>
      </c>
      <c r="BP370" s="34"/>
      <c r="BQ370" s="32" t="str">
        <f t="shared" si="187"/>
        <v/>
      </c>
      <c r="BR370" s="34"/>
      <c r="BS370" s="36" t="str">
        <f t="shared" si="188"/>
        <v/>
      </c>
      <c r="BT370" s="36" t="str">
        <f t="shared" si="189"/>
        <v/>
      </c>
      <c r="BU370" s="36" t="str">
        <f t="shared" si="190"/>
        <v/>
      </c>
      <c r="BV370" s="55"/>
      <c r="BW370" s="36" t="str">
        <f t="shared" si="191"/>
        <v/>
      </c>
      <c r="BX370" s="36" t="str">
        <f t="shared" si="191"/>
        <v/>
      </c>
      <c r="BY370" s="31"/>
      <c r="BZ370" s="38"/>
      <c r="CB370" s="120" t="e">
        <f t="shared" ca="1" si="162"/>
        <v>#VALUE!</v>
      </c>
      <c r="CC370" s="2" t="e">
        <f t="shared" ca="1" si="192"/>
        <v>#VALUE!</v>
      </c>
    </row>
    <row r="371" spans="1:81" s="10" customFormat="1" ht="25.15" customHeight="1" x14ac:dyDescent="0.2">
      <c r="A371" s="52" t="str">
        <f t="shared" si="193"/>
        <v/>
      </c>
      <c r="B371" s="157" t="e">
        <f t="shared" ca="1" si="163"/>
        <v>#VALUE!</v>
      </c>
      <c r="C371" s="157" t="e">
        <f t="shared" si="164"/>
        <v>#VALUE!</v>
      </c>
      <c r="D371" s="29"/>
      <c r="E371" s="155" t="str">
        <f ca="1">IFERROR(INDIRECT(ADDRESS(MATCH(D371,CatModules!C:C,0),2,1,1,"CatModules")),"")</f>
        <v/>
      </c>
      <c r="F371" s="96"/>
      <c r="G371" s="156" t="str">
        <f ca="1">IFERROR(INDIRECT(ADDRESS(MATCH(CONCATENATE(E371,"-",F371),CatInt!K:K,0),3,1,1,"CatInt")),"")</f>
        <v/>
      </c>
      <c r="H371" s="45" t="str">
        <f>IF(F371="","",VLOOKUP(F371,#REF!,2,FALSE))</f>
        <v/>
      </c>
      <c r="I371" s="29"/>
      <c r="J371" s="155" t="e">
        <f t="shared" si="165"/>
        <v>#VALUE!</v>
      </c>
      <c r="K371" s="155" t="e">
        <f t="shared" si="166"/>
        <v>#VALUE!</v>
      </c>
      <c r="L371" s="153"/>
      <c r="M371" s="53"/>
      <c r="N371" s="175">
        <v>0</v>
      </c>
      <c r="O371" s="147"/>
      <c r="P371" s="175">
        <v>0</v>
      </c>
      <c r="Q371" s="30"/>
      <c r="R371" s="149" t="str">
        <f>IFERROR(VLOOKUP(Q371,Setup!D$16:E$25,2,FALSE),"")</f>
        <v/>
      </c>
      <c r="S371" s="51" t="str">
        <f ca="1">IFERROR(IF(OR(I371="",VLOOKUP(I371,CatCostInp!$E$2:$K$88,7,FALSE)=0),"",VLOOKUP(I371,CatCostInp!$E$2:$K$88,7,FALSE)),"")</f>
        <v/>
      </c>
      <c r="T371" s="159" t="e">
        <f>VLOOKUP(U371,#REF!,2,FALSE)</f>
        <v>#REF!</v>
      </c>
      <c r="U371" s="30"/>
      <c r="V371" s="1" t="str">
        <f ca="1">IF(U371=Setup!$C$10,"Grant",IF('PSM Costs'!U371=Setup!$C$11,"Local",IF('PSM Costs'!U371=Setup!$C$12,"Other","")))</f>
        <v/>
      </c>
      <c r="W371" s="34"/>
      <c r="X371" s="36">
        <v>1</v>
      </c>
      <c r="Y371" s="34"/>
      <c r="Z371" s="36" t="str">
        <f t="shared" si="167"/>
        <v/>
      </c>
      <c r="AA371" s="34"/>
      <c r="AB371" s="32" t="str">
        <f t="shared" si="168"/>
        <v/>
      </c>
      <c r="AC371" s="34"/>
      <c r="AD371" s="32" t="str">
        <f t="shared" si="169"/>
        <v/>
      </c>
      <c r="AE371" s="34"/>
      <c r="AF371" s="36" t="str">
        <f t="shared" si="170"/>
        <v/>
      </c>
      <c r="AG371" s="36" t="str">
        <f t="shared" si="171"/>
        <v/>
      </c>
      <c r="AH371" s="36" t="str">
        <f t="shared" si="172"/>
        <v/>
      </c>
      <c r="AI371" s="55"/>
      <c r="AJ371" s="37"/>
      <c r="AK371" s="36">
        <v>1</v>
      </c>
      <c r="AL371" s="34"/>
      <c r="AM371" s="32" t="str">
        <f t="shared" si="173"/>
        <v/>
      </c>
      <c r="AN371" s="34"/>
      <c r="AO371" s="32" t="str">
        <f t="shared" si="174"/>
        <v/>
      </c>
      <c r="AP371" s="34"/>
      <c r="AQ371" s="32" t="str">
        <f t="shared" si="175"/>
        <v/>
      </c>
      <c r="AR371" s="34"/>
      <c r="AS371" s="36" t="str">
        <f t="shared" si="176"/>
        <v/>
      </c>
      <c r="AT371" s="36" t="str">
        <f t="shared" si="177"/>
        <v/>
      </c>
      <c r="AU371" s="36" t="str">
        <f t="shared" si="178"/>
        <v/>
      </c>
      <c r="AV371" s="55"/>
      <c r="AW371" s="34"/>
      <c r="AX371" s="36">
        <v>1</v>
      </c>
      <c r="AY371" s="34"/>
      <c r="AZ371" s="32" t="str">
        <f t="shared" si="179"/>
        <v/>
      </c>
      <c r="BA371" s="34"/>
      <c r="BB371" s="32" t="str">
        <f t="shared" si="180"/>
        <v/>
      </c>
      <c r="BC371" s="34"/>
      <c r="BD371" s="32" t="str">
        <f t="shared" si="181"/>
        <v/>
      </c>
      <c r="BE371" s="34"/>
      <c r="BF371" s="36" t="str">
        <f t="shared" si="182"/>
        <v/>
      </c>
      <c r="BG371" s="36" t="str">
        <f t="shared" si="183"/>
        <v/>
      </c>
      <c r="BH371" s="36" t="str">
        <f t="shared" si="184"/>
        <v/>
      </c>
      <c r="BI371" s="55"/>
      <c r="BJ371" s="34"/>
      <c r="BK371" s="36">
        <v>1</v>
      </c>
      <c r="BL371" s="34"/>
      <c r="BM371" s="32" t="str">
        <f t="shared" si="185"/>
        <v/>
      </c>
      <c r="BN371" s="34"/>
      <c r="BO371" s="32" t="str">
        <f t="shared" si="186"/>
        <v/>
      </c>
      <c r="BP371" s="34"/>
      <c r="BQ371" s="32" t="str">
        <f t="shared" si="187"/>
        <v/>
      </c>
      <c r="BR371" s="34"/>
      <c r="BS371" s="36" t="str">
        <f t="shared" si="188"/>
        <v/>
      </c>
      <c r="BT371" s="36" t="str">
        <f t="shared" si="189"/>
        <v/>
      </c>
      <c r="BU371" s="36" t="str">
        <f t="shared" si="190"/>
        <v/>
      </c>
      <c r="BV371" s="55"/>
      <c r="BW371" s="36" t="str">
        <f t="shared" si="191"/>
        <v/>
      </c>
      <c r="BX371" s="36" t="str">
        <f t="shared" si="191"/>
        <v/>
      </c>
      <c r="BY371" s="31"/>
      <c r="BZ371" s="38"/>
      <c r="CB371" s="120" t="e">
        <f t="shared" ca="1" si="162"/>
        <v>#VALUE!</v>
      </c>
      <c r="CC371" s="2" t="e">
        <f t="shared" ca="1" si="192"/>
        <v>#VALUE!</v>
      </c>
    </row>
    <row r="372" spans="1:81" s="10" customFormat="1" ht="25.15" customHeight="1" x14ac:dyDescent="0.2">
      <c r="A372" s="52" t="str">
        <f t="shared" si="193"/>
        <v/>
      </c>
      <c r="B372" s="157" t="e">
        <f t="shared" ca="1" si="163"/>
        <v>#VALUE!</v>
      </c>
      <c r="C372" s="157" t="e">
        <f t="shared" si="164"/>
        <v>#VALUE!</v>
      </c>
      <c r="D372" s="29"/>
      <c r="E372" s="155" t="str">
        <f ca="1">IFERROR(INDIRECT(ADDRESS(MATCH(D372,CatModules!C:C,0),2,1,1,"CatModules")),"")</f>
        <v/>
      </c>
      <c r="F372" s="96"/>
      <c r="G372" s="156" t="str">
        <f ca="1">IFERROR(INDIRECT(ADDRESS(MATCH(CONCATENATE(E372,"-",F372),CatInt!K:K,0),3,1,1,"CatInt")),"")</f>
        <v/>
      </c>
      <c r="H372" s="45" t="str">
        <f>IF(F372="","",VLOOKUP(F372,#REF!,2,FALSE))</f>
        <v/>
      </c>
      <c r="I372" s="29"/>
      <c r="J372" s="155" t="e">
        <f t="shared" si="165"/>
        <v>#VALUE!</v>
      </c>
      <c r="K372" s="155" t="e">
        <f t="shared" si="166"/>
        <v>#VALUE!</v>
      </c>
      <c r="L372" s="153"/>
      <c r="M372" s="53"/>
      <c r="N372" s="175">
        <v>0</v>
      </c>
      <c r="O372" s="147"/>
      <c r="P372" s="175">
        <v>0</v>
      </c>
      <c r="Q372" s="30"/>
      <c r="R372" s="149" t="str">
        <f>IFERROR(VLOOKUP(Q372,Setup!D$16:E$25,2,FALSE),"")</f>
        <v/>
      </c>
      <c r="S372" s="51" t="str">
        <f ca="1">IFERROR(IF(OR(I372="",VLOOKUP(I372,CatCostInp!$E$2:$K$88,7,FALSE)=0),"",VLOOKUP(I372,CatCostInp!$E$2:$K$88,7,FALSE)),"")</f>
        <v/>
      </c>
      <c r="T372" s="159" t="e">
        <f>VLOOKUP(U372,#REF!,2,FALSE)</f>
        <v>#REF!</v>
      </c>
      <c r="U372" s="30"/>
      <c r="V372" s="1" t="str">
        <f ca="1">IF(U372=Setup!$C$10,"Grant",IF('PSM Costs'!U372=Setup!$C$11,"Local",IF('PSM Costs'!U372=Setup!$C$12,"Other","")))</f>
        <v/>
      </c>
      <c r="W372" s="34"/>
      <c r="X372" s="36">
        <v>1</v>
      </c>
      <c r="Y372" s="34"/>
      <c r="Z372" s="36" t="str">
        <f t="shared" si="167"/>
        <v/>
      </c>
      <c r="AA372" s="34"/>
      <c r="AB372" s="32" t="str">
        <f t="shared" si="168"/>
        <v/>
      </c>
      <c r="AC372" s="34"/>
      <c r="AD372" s="32" t="str">
        <f t="shared" si="169"/>
        <v/>
      </c>
      <c r="AE372" s="34"/>
      <c r="AF372" s="36" t="str">
        <f t="shared" si="170"/>
        <v/>
      </c>
      <c r="AG372" s="36" t="str">
        <f t="shared" si="171"/>
        <v/>
      </c>
      <c r="AH372" s="36" t="str">
        <f t="shared" si="172"/>
        <v/>
      </c>
      <c r="AI372" s="55"/>
      <c r="AJ372" s="37"/>
      <c r="AK372" s="36">
        <v>1</v>
      </c>
      <c r="AL372" s="34"/>
      <c r="AM372" s="32" t="str">
        <f t="shared" si="173"/>
        <v/>
      </c>
      <c r="AN372" s="34"/>
      <c r="AO372" s="32" t="str">
        <f t="shared" si="174"/>
        <v/>
      </c>
      <c r="AP372" s="34"/>
      <c r="AQ372" s="32" t="str">
        <f t="shared" si="175"/>
        <v/>
      </c>
      <c r="AR372" s="34"/>
      <c r="AS372" s="36" t="str">
        <f t="shared" si="176"/>
        <v/>
      </c>
      <c r="AT372" s="36" t="str">
        <f t="shared" si="177"/>
        <v/>
      </c>
      <c r="AU372" s="36" t="str">
        <f t="shared" si="178"/>
        <v/>
      </c>
      <c r="AV372" s="55"/>
      <c r="AW372" s="34"/>
      <c r="AX372" s="36">
        <v>1</v>
      </c>
      <c r="AY372" s="34"/>
      <c r="AZ372" s="32" t="str">
        <f t="shared" si="179"/>
        <v/>
      </c>
      <c r="BA372" s="34"/>
      <c r="BB372" s="32" t="str">
        <f t="shared" si="180"/>
        <v/>
      </c>
      <c r="BC372" s="34"/>
      <c r="BD372" s="32" t="str">
        <f t="shared" si="181"/>
        <v/>
      </c>
      <c r="BE372" s="34"/>
      <c r="BF372" s="36" t="str">
        <f t="shared" si="182"/>
        <v/>
      </c>
      <c r="BG372" s="36" t="str">
        <f t="shared" si="183"/>
        <v/>
      </c>
      <c r="BH372" s="36" t="str">
        <f t="shared" si="184"/>
        <v/>
      </c>
      <c r="BI372" s="55"/>
      <c r="BJ372" s="34"/>
      <c r="BK372" s="36">
        <v>1</v>
      </c>
      <c r="BL372" s="34"/>
      <c r="BM372" s="32" t="str">
        <f t="shared" si="185"/>
        <v/>
      </c>
      <c r="BN372" s="34"/>
      <c r="BO372" s="32" t="str">
        <f t="shared" si="186"/>
        <v/>
      </c>
      <c r="BP372" s="34"/>
      <c r="BQ372" s="32" t="str">
        <f t="shared" si="187"/>
        <v/>
      </c>
      <c r="BR372" s="34"/>
      <c r="BS372" s="36" t="str">
        <f t="shared" si="188"/>
        <v/>
      </c>
      <c r="BT372" s="36" t="str">
        <f t="shared" si="189"/>
        <v/>
      </c>
      <c r="BU372" s="36" t="str">
        <f t="shared" si="190"/>
        <v/>
      </c>
      <c r="BV372" s="55"/>
      <c r="BW372" s="36" t="str">
        <f t="shared" si="191"/>
        <v/>
      </c>
      <c r="BX372" s="36" t="str">
        <f t="shared" si="191"/>
        <v/>
      </c>
      <c r="BY372" s="31"/>
      <c r="BZ372" s="38"/>
      <c r="CB372" s="120" t="e">
        <f t="shared" ca="1" si="162"/>
        <v>#VALUE!</v>
      </c>
      <c r="CC372" s="2" t="e">
        <f t="shared" ca="1" si="192"/>
        <v>#VALUE!</v>
      </c>
    </row>
    <row r="373" spans="1:81" s="10" customFormat="1" ht="25.15" customHeight="1" x14ac:dyDescent="0.2">
      <c r="A373" s="52" t="str">
        <f t="shared" si="193"/>
        <v/>
      </c>
      <c r="B373" s="157" t="e">
        <f t="shared" ca="1" si="163"/>
        <v>#VALUE!</v>
      </c>
      <c r="C373" s="157" t="e">
        <f t="shared" si="164"/>
        <v>#VALUE!</v>
      </c>
      <c r="D373" s="29"/>
      <c r="E373" s="155" t="str">
        <f ca="1">IFERROR(INDIRECT(ADDRESS(MATCH(D373,CatModules!C:C,0),2,1,1,"CatModules")),"")</f>
        <v/>
      </c>
      <c r="F373" s="96"/>
      <c r="G373" s="156" t="str">
        <f ca="1">IFERROR(INDIRECT(ADDRESS(MATCH(CONCATENATE(E373,"-",F373),CatInt!K:K,0),3,1,1,"CatInt")),"")</f>
        <v/>
      </c>
      <c r="H373" s="45" t="str">
        <f>IF(F373="","",VLOOKUP(F373,#REF!,2,FALSE))</f>
        <v/>
      </c>
      <c r="I373" s="29"/>
      <c r="J373" s="155" t="e">
        <f t="shared" si="165"/>
        <v>#VALUE!</v>
      </c>
      <c r="K373" s="155" t="e">
        <f t="shared" si="166"/>
        <v>#VALUE!</v>
      </c>
      <c r="L373" s="153"/>
      <c r="M373" s="53"/>
      <c r="N373" s="175">
        <v>0</v>
      </c>
      <c r="O373" s="147"/>
      <c r="P373" s="175">
        <v>0</v>
      </c>
      <c r="Q373" s="30"/>
      <c r="R373" s="149" t="str">
        <f>IFERROR(VLOOKUP(Q373,Setup!D$16:E$25,2,FALSE),"")</f>
        <v/>
      </c>
      <c r="S373" s="51" t="str">
        <f ca="1">IFERROR(IF(OR(I373="",VLOOKUP(I373,CatCostInp!$E$2:$K$88,7,FALSE)=0),"",VLOOKUP(I373,CatCostInp!$E$2:$K$88,7,FALSE)),"")</f>
        <v/>
      </c>
      <c r="T373" s="159" t="e">
        <f>VLOOKUP(U373,#REF!,2,FALSE)</f>
        <v>#REF!</v>
      </c>
      <c r="U373" s="30"/>
      <c r="V373" s="1" t="str">
        <f ca="1">IF(U373=Setup!$C$10,"Grant",IF('PSM Costs'!U373=Setup!$C$11,"Local",IF('PSM Costs'!U373=Setup!$C$12,"Other","")))</f>
        <v/>
      </c>
      <c r="W373" s="34"/>
      <c r="X373" s="36">
        <v>1</v>
      </c>
      <c r="Y373" s="34"/>
      <c r="Z373" s="36" t="str">
        <f t="shared" si="167"/>
        <v/>
      </c>
      <c r="AA373" s="34"/>
      <c r="AB373" s="32" t="str">
        <f t="shared" si="168"/>
        <v/>
      </c>
      <c r="AC373" s="34"/>
      <c r="AD373" s="32" t="str">
        <f t="shared" si="169"/>
        <v/>
      </c>
      <c r="AE373" s="34"/>
      <c r="AF373" s="36" t="str">
        <f t="shared" si="170"/>
        <v/>
      </c>
      <c r="AG373" s="36" t="str">
        <f t="shared" si="171"/>
        <v/>
      </c>
      <c r="AH373" s="36" t="str">
        <f t="shared" si="172"/>
        <v/>
      </c>
      <c r="AI373" s="55"/>
      <c r="AJ373" s="37"/>
      <c r="AK373" s="36">
        <v>1</v>
      </c>
      <c r="AL373" s="34"/>
      <c r="AM373" s="32" t="str">
        <f t="shared" si="173"/>
        <v/>
      </c>
      <c r="AN373" s="34"/>
      <c r="AO373" s="32" t="str">
        <f t="shared" si="174"/>
        <v/>
      </c>
      <c r="AP373" s="34"/>
      <c r="AQ373" s="32" t="str">
        <f t="shared" si="175"/>
        <v/>
      </c>
      <c r="AR373" s="34"/>
      <c r="AS373" s="36" t="str">
        <f t="shared" si="176"/>
        <v/>
      </c>
      <c r="AT373" s="36" t="str">
        <f t="shared" si="177"/>
        <v/>
      </c>
      <c r="AU373" s="36" t="str">
        <f t="shared" si="178"/>
        <v/>
      </c>
      <c r="AV373" s="55"/>
      <c r="AW373" s="34"/>
      <c r="AX373" s="36">
        <v>1</v>
      </c>
      <c r="AY373" s="34"/>
      <c r="AZ373" s="32" t="str">
        <f t="shared" si="179"/>
        <v/>
      </c>
      <c r="BA373" s="34"/>
      <c r="BB373" s="32" t="str">
        <f t="shared" si="180"/>
        <v/>
      </c>
      <c r="BC373" s="34"/>
      <c r="BD373" s="32" t="str">
        <f t="shared" si="181"/>
        <v/>
      </c>
      <c r="BE373" s="34"/>
      <c r="BF373" s="36" t="str">
        <f t="shared" si="182"/>
        <v/>
      </c>
      <c r="BG373" s="36" t="str">
        <f t="shared" si="183"/>
        <v/>
      </c>
      <c r="BH373" s="36" t="str">
        <f t="shared" si="184"/>
        <v/>
      </c>
      <c r="BI373" s="55"/>
      <c r="BJ373" s="34"/>
      <c r="BK373" s="36">
        <v>1</v>
      </c>
      <c r="BL373" s="34"/>
      <c r="BM373" s="32" t="str">
        <f t="shared" si="185"/>
        <v/>
      </c>
      <c r="BN373" s="34"/>
      <c r="BO373" s="32" t="str">
        <f t="shared" si="186"/>
        <v/>
      </c>
      <c r="BP373" s="34"/>
      <c r="BQ373" s="32" t="str">
        <f t="shared" si="187"/>
        <v/>
      </c>
      <c r="BR373" s="34"/>
      <c r="BS373" s="36" t="str">
        <f t="shared" si="188"/>
        <v/>
      </c>
      <c r="BT373" s="36" t="str">
        <f t="shared" si="189"/>
        <v/>
      </c>
      <c r="BU373" s="36" t="str">
        <f t="shared" si="190"/>
        <v/>
      </c>
      <c r="BV373" s="55"/>
      <c r="BW373" s="36" t="str">
        <f t="shared" si="191"/>
        <v/>
      </c>
      <c r="BX373" s="36" t="str">
        <f t="shared" si="191"/>
        <v/>
      </c>
      <c r="BY373" s="31"/>
      <c r="BZ373" s="38"/>
      <c r="CB373" s="120" t="e">
        <f t="shared" ca="1" si="162"/>
        <v>#VALUE!</v>
      </c>
      <c r="CC373" s="2" t="e">
        <f t="shared" ca="1" si="192"/>
        <v>#VALUE!</v>
      </c>
    </row>
    <row r="374" spans="1:81" s="10" customFormat="1" ht="25.15" customHeight="1" x14ac:dyDescent="0.2">
      <c r="A374" s="52" t="str">
        <f t="shared" si="193"/>
        <v/>
      </c>
      <c r="B374" s="157" t="e">
        <f t="shared" ca="1" si="163"/>
        <v>#VALUE!</v>
      </c>
      <c r="C374" s="157" t="e">
        <f t="shared" si="164"/>
        <v>#VALUE!</v>
      </c>
      <c r="D374" s="29"/>
      <c r="E374" s="155" t="str">
        <f ca="1">IFERROR(INDIRECT(ADDRESS(MATCH(D374,CatModules!C:C,0),2,1,1,"CatModules")),"")</f>
        <v/>
      </c>
      <c r="F374" s="96"/>
      <c r="G374" s="156" t="str">
        <f ca="1">IFERROR(INDIRECT(ADDRESS(MATCH(CONCATENATE(E374,"-",F374),CatInt!K:K,0),3,1,1,"CatInt")),"")</f>
        <v/>
      </c>
      <c r="H374" s="45" t="str">
        <f>IF(F374="","",VLOOKUP(F374,#REF!,2,FALSE))</f>
        <v/>
      </c>
      <c r="I374" s="29"/>
      <c r="J374" s="155" t="e">
        <f t="shared" si="165"/>
        <v>#VALUE!</v>
      </c>
      <c r="K374" s="155" t="e">
        <f t="shared" si="166"/>
        <v>#VALUE!</v>
      </c>
      <c r="L374" s="153"/>
      <c r="M374" s="53"/>
      <c r="N374" s="175">
        <v>0</v>
      </c>
      <c r="O374" s="147"/>
      <c r="P374" s="175">
        <v>0</v>
      </c>
      <c r="Q374" s="30"/>
      <c r="R374" s="149" t="str">
        <f>IFERROR(VLOOKUP(Q374,Setup!D$16:E$25,2,FALSE),"")</f>
        <v/>
      </c>
      <c r="S374" s="51" t="str">
        <f ca="1">IFERROR(IF(OR(I374="",VLOOKUP(I374,CatCostInp!$E$2:$K$88,7,FALSE)=0),"",VLOOKUP(I374,CatCostInp!$E$2:$K$88,7,FALSE)),"")</f>
        <v/>
      </c>
      <c r="T374" s="159" t="e">
        <f>VLOOKUP(U374,#REF!,2,FALSE)</f>
        <v>#REF!</v>
      </c>
      <c r="U374" s="30"/>
      <c r="V374" s="1" t="str">
        <f ca="1">IF(U374=Setup!$C$10,"Grant",IF('PSM Costs'!U374=Setup!$C$11,"Local",IF('PSM Costs'!U374=Setup!$C$12,"Other","")))</f>
        <v/>
      </c>
      <c r="W374" s="34"/>
      <c r="X374" s="36">
        <v>1</v>
      </c>
      <c r="Y374" s="34"/>
      <c r="Z374" s="36" t="str">
        <f t="shared" si="167"/>
        <v/>
      </c>
      <c r="AA374" s="34"/>
      <c r="AB374" s="32" t="str">
        <f t="shared" si="168"/>
        <v/>
      </c>
      <c r="AC374" s="34"/>
      <c r="AD374" s="32" t="str">
        <f t="shared" si="169"/>
        <v/>
      </c>
      <c r="AE374" s="34"/>
      <c r="AF374" s="36" t="str">
        <f t="shared" si="170"/>
        <v/>
      </c>
      <c r="AG374" s="36" t="str">
        <f t="shared" si="171"/>
        <v/>
      </c>
      <c r="AH374" s="36" t="str">
        <f t="shared" si="172"/>
        <v/>
      </c>
      <c r="AI374" s="55"/>
      <c r="AJ374" s="37"/>
      <c r="AK374" s="36">
        <v>1</v>
      </c>
      <c r="AL374" s="34"/>
      <c r="AM374" s="32" t="str">
        <f t="shared" si="173"/>
        <v/>
      </c>
      <c r="AN374" s="34"/>
      <c r="AO374" s="32" t="str">
        <f t="shared" si="174"/>
        <v/>
      </c>
      <c r="AP374" s="34"/>
      <c r="AQ374" s="32" t="str">
        <f t="shared" si="175"/>
        <v/>
      </c>
      <c r="AR374" s="34"/>
      <c r="AS374" s="36" t="str">
        <f t="shared" si="176"/>
        <v/>
      </c>
      <c r="AT374" s="36" t="str">
        <f t="shared" si="177"/>
        <v/>
      </c>
      <c r="AU374" s="36" t="str">
        <f t="shared" si="178"/>
        <v/>
      </c>
      <c r="AV374" s="55"/>
      <c r="AW374" s="34"/>
      <c r="AX374" s="36">
        <v>1</v>
      </c>
      <c r="AY374" s="34"/>
      <c r="AZ374" s="32" t="str">
        <f t="shared" si="179"/>
        <v/>
      </c>
      <c r="BA374" s="34"/>
      <c r="BB374" s="32" t="str">
        <f t="shared" si="180"/>
        <v/>
      </c>
      <c r="BC374" s="34"/>
      <c r="BD374" s="32" t="str">
        <f t="shared" si="181"/>
        <v/>
      </c>
      <c r="BE374" s="34"/>
      <c r="BF374" s="36" t="str">
        <f t="shared" si="182"/>
        <v/>
      </c>
      <c r="BG374" s="36" t="str">
        <f t="shared" si="183"/>
        <v/>
      </c>
      <c r="BH374" s="36" t="str">
        <f t="shared" si="184"/>
        <v/>
      </c>
      <c r="BI374" s="55"/>
      <c r="BJ374" s="34"/>
      <c r="BK374" s="36">
        <v>1</v>
      </c>
      <c r="BL374" s="34"/>
      <c r="BM374" s="32" t="str">
        <f t="shared" si="185"/>
        <v/>
      </c>
      <c r="BN374" s="34"/>
      <c r="BO374" s="32" t="str">
        <f t="shared" si="186"/>
        <v/>
      </c>
      <c r="BP374" s="34"/>
      <c r="BQ374" s="32" t="str">
        <f t="shared" si="187"/>
        <v/>
      </c>
      <c r="BR374" s="34"/>
      <c r="BS374" s="36" t="str">
        <f t="shared" si="188"/>
        <v/>
      </c>
      <c r="BT374" s="36" t="str">
        <f t="shared" si="189"/>
        <v/>
      </c>
      <c r="BU374" s="36" t="str">
        <f t="shared" si="190"/>
        <v/>
      </c>
      <c r="BV374" s="55"/>
      <c r="BW374" s="36" t="str">
        <f t="shared" si="191"/>
        <v/>
      </c>
      <c r="BX374" s="36" t="str">
        <f t="shared" si="191"/>
        <v/>
      </c>
      <c r="BY374" s="31"/>
      <c r="BZ374" s="38"/>
      <c r="CB374" s="120" t="e">
        <f t="shared" ca="1" si="162"/>
        <v>#VALUE!</v>
      </c>
      <c r="CC374" s="2" t="e">
        <f t="shared" ca="1" si="192"/>
        <v>#VALUE!</v>
      </c>
    </row>
    <row r="375" spans="1:81" s="10" customFormat="1" ht="25.15" customHeight="1" x14ac:dyDescent="0.2">
      <c r="A375" s="52" t="str">
        <f t="shared" si="193"/>
        <v/>
      </c>
      <c r="B375" s="157" t="e">
        <f t="shared" ca="1" si="163"/>
        <v>#VALUE!</v>
      </c>
      <c r="C375" s="157" t="e">
        <f t="shared" si="164"/>
        <v>#VALUE!</v>
      </c>
      <c r="D375" s="29"/>
      <c r="E375" s="155" t="str">
        <f ca="1">IFERROR(INDIRECT(ADDRESS(MATCH(D375,CatModules!C:C,0),2,1,1,"CatModules")),"")</f>
        <v/>
      </c>
      <c r="F375" s="96"/>
      <c r="G375" s="156" t="str">
        <f ca="1">IFERROR(INDIRECT(ADDRESS(MATCH(CONCATENATE(E375,"-",F375),CatInt!K:K,0),3,1,1,"CatInt")),"")</f>
        <v/>
      </c>
      <c r="H375" s="45" t="str">
        <f>IF(F375="","",VLOOKUP(F375,#REF!,2,FALSE))</f>
        <v/>
      </c>
      <c r="I375" s="29"/>
      <c r="J375" s="155" t="e">
        <f t="shared" si="165"/>
        <v>#VALUE!</v>
      </c>
      <c r="K375" s="155" t="e">
        <f t="shared" si="166"/>
        <v>#VALUE!</v>
      </c>
      <c r="L375" s="153"/>
      <c r="M375" s="53"/>
      <c r="N375" s="175">
        <v>0</v>
      </c>
      <c r="O375" s="147"/>
      <c r="P375" s="175">
        <v>0</v>
      </c>
      <c r="Q375" s="30"/>
      <c r="R375" s="149" t="str">
        <f>IFERROR(VLOOKUP(Q375,Setup!D$16:E$25,2,FALSE),"")</f>
        <v/>
      </c>
      <c r="S375" s="51" t="str">
        <f ca="1">IFERROR(IF(OR(I375="",VLOOKUP(I375,CatCostInp!$E$2:$K$88,7,FALSE)=0),"",VLOOKUP(I375,CatCostInp!$E$2:$K$88,7,FALSE)),"")</f>
        <v/>
      </c>
      <c r="T375" s="159" t="e">
        <f>VLOOKUP(U375,#REF!,2,FALSE)</f>
        <v>#REF!</v>
      </c>
      <c r="U375" s="30"/>
      <c r="V375" s="1" t="str">
        <f ca="1">IF(U375=Setup!$C$10,"Grant",IF('PSM Costs'!U375=Setup!$C$11,"Local",IF('PSM Costs'!U375=Setup!$C$12,"Other","")))</f>
        <v/>
      </c>
      <c r="W375" s="34"/>
      <c r="X375" s="36">
        <v>1</v>
      </c>
      <c r="Y375" s="34"/>
      <c r="Z375" s="36" t="str">
        <f t="shared" si="167"/>
        <v/>
      </c>
      <c r="AA375" s="34"/>
      <c r="AB375" s="32" t="str">
        <f t="shared" si="168"/>
        <v/>
      </c>
      <c r="AC375" s="34"/>
      <c r="AD375" s="32" t="str">
        <f t="shared" si="169"/>
        <v/>
      </c>
      <c r="AE375" s="34"/>
      <c r="AF375" s="36" t="str">
        <f t="shared" si="170"/>
        <v/>
      </c>
      <c r="AG375" s="36" t="str">
        <f t="shared" si="171"/>
        <v/>
      </c>
      <c r="AH375" s="36" t="str">
        <f t="shared" si="172"/>
        <v/>
      </c>
      <c r="AI375" s="55"/>
      <c r="AJ375" s="37"/>
      <c r="AK375" s="36">
        <v>1</v>
      </c>
      <c r="AL375" s="34"/>
      <c r="AM375" s="32" t="str">
        <f t="shared" si="173"/>
        <v/>
      </c>
      <c r="AN375" s="34"/>
      <c r="AO375" s="32" t="str">
        <f t="shared" si="174"/>
        <v/>
      </c>
      <c r="AP375" s="34"/>
      <c r="AQ375" s="32" t="str">
        <f t="shared" si="175"/>
        <v/>
      </c>
      <c r="AR375" s="34"/>
      <c r="AS375" s="36" t="str">
        <f t="shared" si="176"/>
        <v/>
      </c>
      <c r="AT375" s="36" t="str">
        <f t="shared" si="177"/>
        <v/>
      </c>
      <c r="AU375" s="36" t="str">
        <f t="shared" si="178"/>
        <v/>
      </c>
      <c r="AV375" s="55"/>
      <c r="AW375" s="34"/>
      <c r="AX375" s="36">
        <v>1</v>
      </c>
      <c r="AY375" s="34"/>
      <c r="AZ375" s="32" t="str">
        <f t="shared" si="179"/>
        <v/>
      </c>
      <c r="BA375" s="34"/>
      <c r="BB375" s="32" t="str">
        <f t="shared" si="180"/>
        <v/>
      </c>
      <c r="BC375" s="34"/>
      <c r="BD375" s="32" t="str">
        <f t="shared" si="181"/>
        <v/>
      </c>
      <c r="BE375" s="34"/>
      <c r="BF375" s="36" t="str">
        <f t="shared" si="182"/>
        <v/>
      </c>
      <c r="BG375" s="36" t="str">
        <f t="shared" si="183"/>
        <v/>
      </c>
      <c r="BH375" s="36" t="str">
        <f t="shared" si="184"/>
        <v/>
      </c>
      <c r="BI375" s="55"/>
      <c r="BJ375" s="34"/>
      <c r="BK375" s="36">
        <v>1</v>
      </c>
      <c r="BL375" s="34"/>
      <c r="BM375" s="32" t="str">
        <f t="shared" si="185"/>
        <v/>
      </c>
      <c r="BN375" s="34"/>
      <c r="BO375" s="32" t="str">
        <f t="shared" si="186"/>
        <v/>
      </c>
      <c r="BP375" s="34"/>
      <c r="BQ375" s="32" t="str">
        <f t="shared" si="187"/>
        <v/>
      </c>
      <c r="BR375" s="34"/>
      <c r="BS375" s="36" t="str">
        <f t="shared" si="188"/>
        <v/>
      </c>
      <c r="BT375" s="36" t="str">
        <f t="shared" si="189"/>
        <v/>
      </c>
      <c r="BU375" s="36" t="str">
        <f t="shared" si="190"/>
        <v/>
      </c>
      <c r="BV375" s="55"/>
      <c r="BW375" s="36" t="str">
        <f t="shared" si="191"/>
        <v/>
      </c>
      <c r="BX375" s="36" t="str">
        <f t="shared" si="191"/>
        <v/>
      </c>
      <c r="BY375" s="31"/>
      <c r="BZ375" s="38"/>
      <c r="CB375" s="120" t="e">
        <f t="shared" ca="1" si="162"/>
        <v>#VALUE!</v>
      </c>
      <c r="CC375" s="2" t="e">
        <f t="shared" ca="1" si="192"/>
        <v>#VALUE!</v>
      </c>
    </row>
    <row r="376" spans="1:81" s="10" customFormat="1" ht="25.15" customHeight="1" x14ac:dyDescent="0.2">
      <c r="A376" s="52" t="str">
        <f t="shared" si="193"/>
        <v/>
      </c>
      <c r="B376" s="157" t="e">
        <f t="shared" ca="1" si="163"/>
        <v>#VALUE!</v>
      </c>
      <c r="C376" s="157" t="e">
        <f t="shared" si="164"/>
        <v>#VALUE!</v>
      </c>
      <c r="D376" s="29"/>
      <c r="E376" s="155" t="str">
        <f ca="1">IFERROR(INDIRECT(ADDRESS(MATCH(D376,CatModules!C:C,0),2,1,1,"CatModules")),"")</f>
        <v/>
      </c>
      <c r="F376" s="96"/>
      <c r="G376" s="156" t="str">
        <f ca="1">IFERROR(INDIRECT(ADDRESS(MATCH(CONCATENATE(E376,"-",F376),CatInt!K:K,0),3,1,1,"CatInt")),"")</f>
        <v/>
      </c>
      <c r="H376" s="45" t="str">
        <f>IF(F376="","",VLOOKUP(F376,#REF!,2,FALSE))</f>
        <v/>
      </c>
      <c r="I376" s="29"/>
      <c r="J376" s="155" t="e">
        <f t="shared" si="165"/>
        <v>#VALUE!</v>
      </c>
      <c r="K376" s="155" t="e">
        <f t="shared" si="166"/>
        <v>#VALUE!</v>
      </c>
      <c r="L376" s="153"/>
      <c r="M376" s="53"/>
      <c r="N376" s="175">
        <v>0</v>
      </c>
      <c r="O376" s="147"/>
      <c r="P376" s="175">
        <v>0</v>
      </c>
      <c r="Q376" s="30"/>
      <c r="R376" s="149" t="str">
        <f>IFERROR(VLOOKUP(Q376,Setup!D$16:E$25,2,FALSE),"")</f>
        <v/>
      </c>
      <c r="S376" s="51" t="str">
        <f ca="1">IFERROR(IF(OR(I376="",VLOOKUP(I376,CatCostInp!$E$2:$K$88,7,FALSE)=0),"",VLOOKUP(I376,CatCostInp!$E$2:$K$88,7,FALSE)),"")</f>
        <v/>
      </c>
      <c r="T376" s="159" t="e">
        <f>VLOOKUP(U376,#REF!,2,FALSE)</f>
        <v>#REF!</v>
      </c>
      <c r="U376" s="30"/>
      <c r="V376" s="1" t="str">
        <f ca="1">IF(U376=Setup!$C$10,"Grant",IF('PSM Costs'!U376=Setup!$C$11,"Local",IF('PSM Costs'!U376=Setup!$C$12,"Other","")))</f>
        <v/>
      </c>
      <c r="W376" s="34"/>
      <c r="X376" s="36">
        <v>1</v>
      </c>
      <c r="Y376" s="34"/>
      <c r="Z376" s="36" t="str">
        <f t="shared" si="167"/>
        <v/>
      </c>
      <c r="AA376" s="34"/>
      <c r="AB376" s="32" t="str">
        <f t="shared" si="168"/>
        <v/>
      </c>
      <c r="AC376" s="34"/>
      <c r="AD376" s="32" t="str">
        <f t="shared" si="169"/>
        <v/>
      </c>
      <c r="AE376" s="34"/>
      <c r="AF376" s="36" t="str">
        <f t="shared" si="170"/>
        <v/>
      </c>
      <c r="AG376" s="36" t="str">
        <f t="shared" si="171"/>
        <v/>
      </c>
      <c r="AH376" s="36" t="str">
        <f t="shared" si="172"/>
        <v/>
      </c>
      <c r="AI376" s="55"/>
      <c r="AJ376" s="37"/>
      <c r="AK376" s="36">
        <v>1</v>
      </c>
      <c r="AL376" s="34"/>
      <c r="AM376" s="32" t="str">
        <f t="shared" si="173"/>
        <v/>
      </c>
      <c r="AN376" s="34"/>
      <c r="AO376" s="32" t="str">
        <f t="shared" si="174"/>
        <v/>
      </c>
      <c r="AP376" s="34"/>
      <c r="AQ376" s="32" t="str">
        <f t="shared" si="175"/>
        <v/>
      </c>
      <c r="AR376" s="34"/>
      <c r="AS376" s="36" t="str">
        <f t="shared" si="176"/>
        <v/>
      </c>
      <c r="AT376" s="36" t="str">
        <f t="shared" si="177"/>
        <v/>
      </c>
      <c r="AU376" s="36" t="str">
        <f t="shared" si="178"/>
        <v/>
      </c>
      <c r="AV376" s="55"/>
      <c r="AW376" s="34"/>
      <c r="AX376" s="36">
        <v>1</v>
      </c>
      <c r="AY376" s="34"/>
      <c r="AZ376" s="32" t="str">
        <f t="shared" si="179"/>
        <v/>
      </c>
      <c r="BA376" s="34"/>
      <c r="BB376" s="32" t="str">
        <f t="shared" si="180"/>
        <v/>
      </c>
      <c r="BC376" s="34"/>
      <c r="BD376" s="32" t="str">
        <f t="shared" si="181"/>
        <v/>
      </c>
      <c r="BE376" s="34"/>
      <c r="BF376" s="36" t="str">
        <f t="shared" si="182"/>
        <v/>
      </c>
      <c r="BG376" s="36" t="str">
        <f t="shared" si="183"/>
        <v/>
      </c>
      <c r="BH376" s="36" t="str">
        <f t="shared" si="184"/>
        <v/>
      </c>
      <c r="BI376" s="55"/>
      <c r="BJ376" s="34"/>
      <c r="BK376" s="36">
        <v>1</v>
      </c>
      <c r="BL376" s="34"/>
      <c r="BM376" s="32" t="str">
        <f t="shared" si="185"/>
        <v/>
      </c>
      <c r="BN376" s="34"/>
      <c r="BO376" s="32" t="str">
        <f t="shared" si="186"/>
        <v/>
      </c>
      <c r="BP376" s="34"/>
      <c r="BQ376" s="32" t="str">
        <f t="shared" si="187"/>
        <v/>
      </c>
      <c r="BR376" s="34"/>
      <c r="BS376" s="36" t="str">
        <f t="shared" si="188"/>
        <v/>
      </c>
      <c r="BT376" s="36" t="str">
        <f t="shared" si="189"/>
        <v/>
      </c>
      <c r="BU376" s="36" t="str">
        <f t="shared" si="190"/>
        <v/>
      </c>
      <c r="BV376" s="55"/>
      <c r="BW376" s="36" t="str">
        <f t="shared" si="191"/>
        <v/>
      </c>
      <c r="BX376" s="36" t="str">
        <f t="shared" si="191"/>
        <v/>
      </c>
      <c r="BY376" s="31"/>
      <c r="BZ376" s="38"/>
      <c r="CB376" s="120" t="e">
        <f t="shared" ca="1" si="162"/>
        <v>#VALUE!</v>
      </c>
      <c r="CC376" s="2" t="e">
        <f t="shared" ca="1" si="192"/>
        <v>#VALUE!</v>
      </c>
    </row>
    <row r="377" spans="1:81" s="10" customFormat="1" ht="25.15" customHeight="1" x14ac:dyDescent="0.2">
      <c r="A377" s="52" t="str">
        <f t="shared" si="193"/>
        <v/>
      </c>
      <c r="B377" s="157" t="e">
        <f t="shared" ca="1" si="163"/>
        <v>#VALUE!</v>
      </c>
      <c r="C377" s="157" t="e">
        <f t="shared" si="164"/>
        <v>#VALUE!</v>
      </c>
      <c r="D377" s="29"/>
      <c r="E377" s="155" t="str">
        <f ca="1">IFERROR(INDIRECT(ADDRESS(MATCH(D377,CatModules!C:C,0),2,1,1,"CatModules")),"")</f>
        <v/>
      </c>
      <c r="F377" s="96"/>
      <c r="G377" s="156" t="str">
        <f ca="1">IFERROR(INDIRECT(ADDRESS(MATCH(CONCATENATE(E377,"-",F377),CatInt!K:K,0),3,1,1,"CatInt")),"")</f>
        <v/>
      </c>
      <c r="H377" s="45" t="str">
        <f>IF(F377="","",VLOOKUP(F377,#REF!,2,FALSE))</f>
        <v/>
      </c>
      <c r="I377" s="29"/>
      <c r="J377" s="155" t="e">
        <f t="shared" si="165"/>
        <v>#VALUE!</v>
      </c>
      <c r="K377" s="155" t="e">
        <f t="shared" si="166"/>
        <v>#VALUE!</v>
      </c>
      <c r="L377" s="153"/>
      <c r="M377" s="53"/>
      <c r="N377" s="175">
        <v>0</v>
      </c>
      <c r="O377" s="147"/>
      <c r="P377" s="175">
        <v>0</v>
      </c>
      <c r="Q377" s="30"/>
      <c r="R377" s="149" t="str">
        <f>IFERROR(VLOOKUP(Q377,Setup!D$16:E$25,2,FALSE),"")</f>
        <v/>
      </c>
      <c r="S377" s="51" t="str">
        <f ca="1">IFERROR(IF(OR(I377="",VLOOKUP(I377,CatCostInp!$E$2:$K$88,7,FALSE)=0),"",VLOOKUP(I377,CatCostInp!$E$2:$K$88,7,FALSE)),"")</f>
        <v/>
      </c>
      <c r="T377" s="159" t="e">
        <f>VLOOKUP(U377,#REF!,2,FALSE)</f>
        <v>#REF!</v>
      </c>
      <c r="U377" s="30"/>
      <c r="V377" s="1" t="str">
        <f ca="1">IF(U377=Setup!$C$10,"Grant",IF('PSM Costs'!U377=Setup!$C$11,"Local",IF('PSM Costs'!U377=Setup!$C$12,"Other","")))</f>
        <v/>
      </c>
      <c r="W377" s="34"/>
      <c r="X377" s="36">
        <v>1</v>
      </c>
      <c r="Y377" s="34"/>
      <c r="Z377" s="36" t="str">
        <f t="shared" si="167"/>
        <v/>
      </c>
      <c r="AA377" s="34"/>
      <c r="AB377" s="32" t="str">
        <f t="shared" si="168"/>
        <v/>
      </c>
      <c r="AC377" s="34"/>
      <c r="AD377" s="32" t="str">
        <f t="shared" si="169"/>
        <v/>
      </c>
      <c r="AE377" s="34"/>
      <c r="AF377" s="36" t="str">
        <f t="shared" si="170"/>
        <v/>
      </c>
      <c r="AG377" s="36" t="str">
        <f t="shared" si="171"/>
        <v/>
      </c>
      <c r="AH377" s="36" t="str">
        <f t="shared" si="172"/>
        <v/>
      </c>
      <c r="AI377" s="55"/>
      <c r="AJ377" s="37"/>
      <c r="AK377" s="36">
        <v>1</v>
      </c>
      <c r="AL377" s="34"/>
      <c r="AM377" s="32" t="str">
        <f t="shared" si="173"/>
        <v/>
      </c>
      <c r="AN377" s="34"/>
      <c r="AO377" s="32" t="str">
        <f t="shared" si="174"/>
        <v/>
      </c>
      <c r="AP377" s="34"/>
      <c r="AQ377" s="32" t="str">
        <f t="shared" si="175"/>
        <v/>
      </c>
      <c r="AR377" s="34"/>
      <c r="AS377" s="36" t="str">
        <f t="shared" si="176"/>
        <v/>
      </c>
      <c r="AT377" s="36" t="str">
        <f t="shared" si="177"/>
        <v/>
      </c>
      <c r="AU377" s="36" t="str">
        <f t="shared" si="178"/>
        <v/>
      </c>
      <c r="AV377" s="55"/>
      <c r="AW377" s="34"/>
      <c r="AX377" s="36">
        <v>1</v>
      </c>
      <c r="AY377" s="34"/>
      <c r="AZ377" s="32" t="str">
        <f t="shared" si="179"/>
        <v/>
      </c>
      <c r="BA377" s="34"/>
      <c r="BB377" s="32" t="str">
        <f t="shared" si="180"/>
        <v/>
      </c>
      <c r="BC377" s="34"/>
      <c r="BD377" s="32" t="str">
        <f t="shared" si="181"/>
        <v/>
      </c>
      <c r="BE377" s="34"/>
      <c r="BF377" s="36" t="str">
        <f t="shared" si="182"/>
        <v/>
      </c>
      <c r="BG377" s="36" t="str">
        <f t="shared" si="183"/>
        <v/>
      </c>
      <c r="BH377" s="36" t="str">
        <f t="shared" si="184"/>
        <v/>
      </c>
      <c r="BI377" s="55"/>
      <c r="BJ377" s="34"/>
      <c r="BK377" s="36">
        <v>1</v>
      </c>
      <c r="BL377" s="34"/>
      <c r="BM377" s="32" t="str">
        <f t="shared" si="185"/>
        <v/>
      </c>
      <c r="BN377" s="34"/>
      <c r="BO377" s="32" t="str">
        <f t="shared" si="186"/>
        <v/>
      </c>
      <c r="BP377" s="34"/>
      <c r="BQ377" s="32" t="str">
        <f t="shared" si="187"/>
        <v/>
      </c>
      <c r="BR377" s="34"/>
      <c r="BS377" s="36" t="str">
        <f t="shared" si="188"/>
        <v/>
      </c>
      <c r="BT377" s="36" t="str">
        <f t="shared" si="189"/>
        <v/>
      </c>
      <c r="BU377" s="36" t="str">
        <f t="shared" si="190"/>
        <v/>
      </c>
      <c r="BV377" s="55"/>
      <c r="BW377" s="36" t="str">
        <f t="shared" si="191"/>
        <v/>
      </c>
      <c r="BX377" s="36" t="str">
        <f t="shared" si="191"/>
        <v/>
      </c>
      <c r="BY377" s="31"/>
      <c r="BZ377" s="38"/>
      <c r="CB377" s="120" t="e">
        <f t="shared" ca="1" si="162"/>
        <v>#VALUE!</v>
      </c>
      <c r="CC377" s="2" t="e">
        <f t="shared" ca="1" si="192"/>
        <v>#VALUE!</v>
      </c>
    </row>
    <row r="378" spans="1:81" s="10" customFormat="1" ht="25.15" customHeight="1" x14ac:dyDescent="0.2">
      <c r="A378" s="52" t="str">
        <f t="shared" si="193"/>
        <v/>
      </c>
      <c r="B378" s="157" t="e">
        <f t="shared" ca="1" si="163"/>
        <v>#VALUE!</v>
      </c>
      <c r="C378" s="157" t="e">
        <f t="shared" si="164"/>
        <v>#VALUE!</v>
      </c>
      <c r="D378" s="29"/>
      <c r="E378" s="155" t="str">
        <f ca="1">IFERROR(INDIRECT(ADDRESS(MATCH(D378,CatModules!C:C,0),2,1,1,"CatModules")),"")</f>
        <v/>
      </c>
      <c r="F378" s="96"/>
      <c r="G378" s="156" t="str">
        <f ca="1">IFERROR(INDIRECT(ADDRESS(MATCH(CONCATENATE(E378,"-",F378),CatInt!K:K,0),3,1,1,"CatInt")),"")</f>
        <v/>
      </c>
      <c r="H378" s="45" t="str">
        <f>IF(F378="","",VLOOKUP(F378,#REF!,2,FALSE))</f>
        <v/>
      </c>
      <c r="I378" s="29"/>
      <c r="J378" s="155" t="e">
        <f t="shared" si="165"/>
        <v>#VALUE!</v>
      </c>
      <c r="K378" s="155" t="e">
        <f t="shared" si="166"/>
        <v>#VALUE!</v>
      </c>
      <c r="L378" s="153"/>
      <c r="M378" s="53"/>
      <c r="N378" s="175">
        <v>0</v>
      </c>
      <c r="O378" s="147"/>
      <c r="P378" s="175">
        <v>0</v>
      </c>
      <c r="Q378" s="30"/>
      <c r="R378" s="149" t="str">
        <f>IFERROR(VLOOKUP(Q378,Setup!D$16:E$25,2,FALSE),"")</f>
        <v/>
      </c>
      <c r="S378" s="51" t="str">
        <f ca="1">IFERROR(IF(OR(I378="",VLOOKUP(I378,CatCostInp!$E$2:$K$88,7,FALSE)=0),"",VLOOKUP(I378,CatCostInp!$E$2:$K$88,7,FALSE)),"")</f>
        <v/>
      </c>
      <c r="T378" s="159" t="e">
        <f>VLOOKUP(U378,#REF!,2,FALSE)</f>
        <v>#REF!</v>
      </c>
      <c r="U378" s="30"/>
      <c r="V378" s="1" t="str">
        <f ca="1">IF(U378=Setup!$C$10,"Grant",IF('PSM Costs'!U378=Setup!$C$11,"Local",IF('PSM Costs'!U378=Setup!$C$12,"Other","")))</f>
        <v/>
      </c>
      <c r="W378" s="34"/>
      <c r="X378" s="36">
        <v>1</v>
      </c>
      <c r="Y378" s="34"/>
      <c r="Z378" s="36" t="str">
        <f t="shared" si="167"/>
        <v/>
      </c>
      <c r="AA378" s="34"/>
      <c r="AB378" s="32" t="str">
        <f t="shared" si="168"/>
        <v/>
      </c>
      <c r="AC378" s="34"/>
      <c r="AD378" s="32" t="str">
        <f t="shared" si="169"/>
        <v/>
      </c>
      <c r="AE378" s="34"/>
      <c r="AF378" s="36" t="str">
        <f t="shared" si="170"/>
        <v/>
      </c>
      <c r="AG378" s="36" t="str">
        <f t="shared" si="171"/>
        <v/>
      </c>
      <c r="AH378" s="36" t="str">
        <f t="shared" si="172"/>
        <v/>
      </c>
      <c r="AI378" s="55"/>
      <c r="AJ378" s="37"/>
      <c r="AK378" s="36">
        <v>1</v>
      </c>
      <c r="AL378" s="34"/>
      <c r="AM378" s="32" t="str">
        <f t="shared" si="173"/>
        <v/>
      </c>
      <c r="AN378" s="34"/>
      <c r="AO378" s="32" t="str">
        <f t="shared" si="174"/>
        <v/>
      </c>
      <c r="AP378" s="34"/>
      <c r="AQ378" s="32" t="str">
        <f t="shared" si="175"/>
        <v/>
      </c>
      <c r="AR378" s="34"/>
      <c r="AS378" s="36" t="str">
        <f t="shared" si="176"/>
        <v/>
      </c>
      <c r="AT378" s="36" t="str">
        <f t="shared" si="177"/>
        <v/>
      </c>
      <c r="AU378" s="36" t="str">
        <f t="shared" si="178"/>
        <v/>
      </c>
      <c r="AV378" s="55"/>
      <c r="AW378" s="34"/>
      <c r="AX378" s="36">
        <v>1</v>
      </c>
      <c r="AY378" s="34"/>
      <c r="AZ378" s="32" t="str">
        <f t="shared" si="179"/>
        <v/>
      </c>
      <c r="BA378" s="34"/>
      <c r="BB378" s="32" t="str">
        <f t="shared" si="180"/>
        <v/>
      </c>
      <c r="BC378" s="34"/>
      <c r="BD378" s="32" t="str">
        <f t="shared" si="181"/>
        <v/>
      </c>
      <c r="BE378" s="34"/>
      <c r="BF378" s="36" t="str">
        <f t="shared" si="182"/>
        <v/>
      </c>
      <c r="BG378" s="36" t="str">
        <f t="shared" si="183"/>
        <v/>
      </c>
      <c r="BH378" s="36" t="str">
        <f t="shared" si="184"/>
        <v/>
      </c>
      <c r="BI378" s="55"/>
      <c r="BJ378" s="34"/>
      <c r="BK378" s="36">
        <v>1</v>
      </c>
      <c r="BL378" s="34"/>
      <c r="BM378" s="32" t="str">
        <f t="shared" si="185"/>
        <v/>
      </c>
      <c r="BN378" s="34"/>
      <c r="BO378" s="32" t="str">
        <f t="shared" si="186"/>
        <v/>
      </c>
      <c r="BP378" s="34"/>
      <c r="BQ378" s="32" t="str">
        <f t="shared" si="187"/>
        <v/>
      </c>
      <c r="BR378" s="34"/>
      <c r="BS378" s="36" t="str">
        <f t="shared" si="188"/>
        <v/>
      </c>
      <c r="BT378" s="36" t="str">
        <f t="shared" si="189"/>
        <v/>
      </c>
      <c r="BU378" s="36" t="str">
        <f t="shared" si="190"/>
        <v/>
      </c>
      <c r="BV378" s="55"/>
      <c r="BW378" s="36" t="str">
        <f t="shared" si="191"/>
        <v/>
      </c>
      <c r="BX378" s="36" t="str">
        <f t="shared" si="191"/>
        <v/>
      </c>
      <c r="BY378" s="31"/>
      <c r="BZ378" s="38"/>
      <c r="CB378" s="120" t="e">
        <f t="shared" ca="1" si="162"/>
        <v>#VALUE!</v>
      </c>
      <c r="CC378" s="2" t="e">
        <f t="shared" ca="1" si="192"/>
        <v>#VALUE!</v>
      </c>
    </row>
    <row r="379" spans="1:81" s="10" customFormat="1" ht="25.15" customHeight="1" x14ac:dyDescent="0.2">
      <c r="A379" s="52" t="str">
        <f t="shared" si="193"/>
        <v/>
      </c>
      <c r="B379" s="157" t="e">
        <f t="shared" ca="1" si="163"/>
        <v>#VALUE!</v>
      </c>
      <c r="C379" s="157" t="e">
        <f t="shared" si="164"/>
        <v>#VALUE!</v>
      </c>
      <c r="D379" s="29"/>
      <c r="E379" s="155" t="str">
        <f ca="1">IFERROR(INDIRECT(ADDRESS(MATCH(D379,CatModules!C:C,0),2,1,1,"CatModules")),"")</f>
        <v/>
      </c>
      <c r="F379" s="96"/>
      <c r="G379" s="156" t="str">
        <f ca="1">IFERROR(INDIRECT(ADDRESS(MATCH(CONCATENATE(E379,"-",F379),CatInt!K:K,0),3,1,1,"CatInt")),"")</f>
        <v/>
      </c>
      <c r="H379" s="45" t="str">
        <f>IF(F379="","",VLOOKUP(F379,#REF!,2,FALSE))</f>
        <v/>
      </c>
      <c r="I379" s="29"/>
      <c r="J379" s="155" t="e">
        <f t="shared" si="165"/>
        <v>#VALUE!</v>
      </c>
      <c r="K379" s="155" t="e">
        <f t="shared" si="166"/>
        <v>#VALUE!</v>
      </c>
      <c r="L379" s="153"/>
      <c r="M379" s="53"/>
      <c r="N379" s="175">
        <v>0</v>
      </c>
      <c r="O379" s="147"/>
      <c r="P379" s="175">
        <v>0</v>
      </c>
      <c r="Q379" s="30"/>
      <c r="R379" s="149" t="str">
        <f>IFERROR(VLOOKUP(Q379,Setup!D$16:E$25,2,FALSE),"")</f>
        <v/>
      </c>
      <c r="S379" s="51" t="str">
        <f ca="1">IFERROR(IF(OR(I379="",VLOOKUP(I379,CatCostInp!$E$2:$K$88,7,FALSE)=0),"",VLOOKUP(I379,CatCostInp!$E$2:$K$88,7,FALSE)),"")</f>
        <v/>
      </c>
      <c r="T379" s="159" t="e">
        <f>VLOOKUP(U379,#REF!,2,FALSE)</f>
        <v>#REF!</v>
      </c>
      <c r="U379" s="30"/>
      <c r="V379" s="1" t="str">
        <f ca="1">IF(U379=Setup!$C$10,"Grant",IF('PSM Costs'!U379=Setup!$C$11,"Local",IF('PSM Costs'!U379=Setup!$C$12,"Other","")))</f>
        <v/>
      </c>
      <c r="W379" s="34"/>
      <c r="X379" s="36">
        <v>1</v>
      </c>
      <c r="Y379" s="34"/>
      <c r="Z379" s="36" t="str">
        <f t="shared" si="167"/>
        <v/>
      </c>
      <c r="AA379" s="34"/>
      <c r="AB379" s="32" t="str">
        <f t="shared" si="168"/>
        <v/>
      </c>
      <c r="AC379" s="34"/>
      <c r="AD379" s="32" t="str">
        <f t="shared" si="169"/>
        <v/>
      </c>
      <c r="AE379" s="34"/>
      <c r="AF379" s="36" t="str">
        <f t="shared" si="170"/>
        <v/>
      </c>
      <c r="AG379" s="36" t="str">
        <f t="shared" si="171"/>
        <v/>
      </c>
      <c r="AH379" s="36" t="str">
        <f t="shared" si="172"/>
        <v/>
      </c>
      <c r="AI379" s="55"/>
      <c r="AJ379" s="37"/>
      <c r="AK379" s="36">
        <v>1</v>
      </c>
      <c r="AL379" s="34"/>
      <c r="AM379" s="32" t="str">
        <f t="shared" si="173"/>
        <v/>
      </c>
      <c r="AN379" s="34"/>
      <c r="AO379" s="32" t="str">
        <f t="shared" si="174"/>
        <v/>
      </c>
      <c r="AP379" s="34"/>
      <c r="AQ379" s="32" t="str">
        <f t="shared" si="175"/>
        <v/>
      </c>
      <c r="AR379" s="34"/>
      <c r="AS379" s="36" t="str">
        <f t="shared" si="176"/>
        <v/>
      </c>
      <c r="AT379" s="36" t="str">
        <f t="shared" si="177"/>
        <v/>
      </c>
      <c r="AU379" s="36" t="str">
        <f t="shared" si="178"/>
        <v/>
      </c>
      <c r="AV379" s="55"/>
      <c r="AW379" s="34"/>
      <c r="AX379" s="36">
        <v>1</v>
      </c>
      <c r="AY379" s="34"/>
      <c r="AZ379" s="32" t="str">
        <f t="shared" si="179"/>
        <v/>
      </c>
      <c r="BA379" s="34"/>
      <c r="BB379" s="32" t="str">
        <f t="shared" si="180"/>
        <v/>
      </c>
      <c r="BC379" s="34"/>
      <c r="BD379" s="32" t="str">
        <f t="shared" si="181"/>
        <v/>
      </c>
      <c r="BE379" s="34"/>
      <c r="BF379" s="36" t="str">
        <f t="shared" si="182"/>
        <v/>
      </c>
      <c r="BG379" s="36" t="str">
        <f t="shared" si="183"/>
        <v/>
      </c>
      <c r="BH379" s="36" t="str">
        <f t="shared" si="184"/>
        <v/>
      </c>
      <c r="BI379" s="55"/>
      <c r="BJ379" s="34"/>
      <c r="BK379" s="36">
        <v>1</v>
      </c>
      <c r="BL379" s="34"/>
      <c r="BM379" s="32" t="str">
        <f t="shared" si="185"/>
        <v/>
      </c>
      <c r="BN379" s="34"/>
      <c r="BO379" s="32" t="str">
        <f t="shared" si="186"/>
        <v/>
      </c>
      <c r="BP379" s="34"/>
      <c r="BQ379" s="32" t="str">
        <f t="shared" si="187"/>
        <v/>
      </c>
      <c r="BR379" s="34"/>
      <c r="BS379" s="36" t="str">
        <f t="shared" si="188"/>
        <v/>
      </c>
      <c r="BT379" s="36" t="str">
        <f t="shared" si="189"/>
        <v/>
      </c>
      <c r="BU379" s="36" t="str">
        <f t="shared" si="190"/>
        <v/>
      </c>
      <c r="BV379" s="55"/>
      <c r="BW379" s="36" t="str">
        <f t="shared" si="191"/>
        <v/>
      </c>
      <c r="BX379" s="36" t="str">
        <f t="shared" si="191"/>
        <v/>
      </c>
      <c r="BY379" s="31"/>
      <c r="BZ379" s="38"/>
      <c r="CB379" s="120" t="e">
        <f t="shared" ca="1" si="162"/>
        <v>#VALUE!</v>
      </c>
      <c r="CC379" s="2" t="e">
        <f t="shared" ca="1" si="192"/>
        <v>#VALUE!</v>
      </c>
    </row>
    <row r="380" spans="1:81" s="10" customFormat="1" ht="25.15" customHeight="1" x14ac:dyDescent="0.2">
      <c r="A380" s="52" t="str">
        <f t="shared" si="193"/>
        <v/>
      </c>
      <c r="B380" s="157" t="e">
        <f t="shared" ca="1" si="163"/>
        <v>#VALUE!</v>
      </c>
      <c r="C380" s="157" t="e">
        <f t="shared" si="164"/>
        <v>#VALUE!</v>
      </c>
      <c r="D380" s="29"/>
      <c r="E380" s="155" t="str">
        <f ca="1">IFERROR(INDIRECT(ADDRESS(MATCH(D380,CatModules!C:C,0),2,1,1,"CatModules")),"")</f>
        <v/>
      </c>
      <c r="F380" s="96"/>
      <c r="G380" s="156" t="str">
        <f ca="1">IFERROR(INDIRECT(ADDRESS(MATCH(CONCATENATE(E380,"-",F380),CatInt!K:K,0),3,1,1,"CatInt")),"")</f>
        <v/>
      </c>
      <c r="H380" s="45" t="str">
        <f>IF(F380="","",VLOOKUP(F380,#REF!,2,FALSE))</f>
        <v/>
      </c>
      <c r="I380" s="29"/>
      <c r="J380" s="155" t="e">
        <f t="shared" si="165"/>
        <v>#VALUE!</v>
      </c>
      <c r="K380" s="155" t="e">
        <f t="shared" si="166"/>
        <v>#VALUE!</v>
      </c>
      <c r="L380" s="153"/>
      <c r="M380" s="53"/>
      <c r="N380" s="175">
        <v>0</v>
      </c>
      <c r="O380" s="147"/>
      <c r="P380" s="175">
        <v>0</v>
      </c>
      <c r="Q380" s="30"/>
      <c r="R380" s="149" t="str">
        <f>IFERROR(VLOOKUP(Q380,Setup!D$16:E$25,2,FALSE),"")</f>
        <v/>
      </c>
      <c r="S380" s="51" t="str">
        <f ca="1">IFERROR(IF(OR(I380="",VLOOKUP(I380,CatCostInp!$E$2:$K$88,7,FALSE)=0),"",VLOOKUP(I380,CatCostInp!$E$2:$K$88,7,FALSE)),"")</f>
        <v/>
      </c>
      <c r="T380" s="159" t="e">
        <f>VLOOKUP(U380,#REF!,2,FALSE)</f>
        <v>#REF!</v>
      </c>
      <c r="U380" s="30"/>
      <c r="V380" s="1" t="str">
        <f ca="1">IF(U380=Setup!$C$10,"Grant",IF('PSM Costs'!U380=Setup!$C$11,"Local",IF('PSM Costs'!U380=Setup!$C$12,"Other","")))</f>
        <v/>
      </c>
      <c r="W380" s="34"/>
      <c r="X380" s="36">
        <v>1</v>
      </c>
      <c r="Y380" s="34"/>
      <c r="Z380" s="36" t="str">
        <f t="shared" si="167"/>
        <v/>
      </c>
      <c r="AA380" s="34"/>
      <c r="AB380" s="32" t="str">
        <f t="shared" si="168"/>
        <v/>
      </c>
      <c r="AC380" s="34"/>
      <c r="AD380" s="32" t="str">
        <f t="shared" si="169"/>
        <v/>
      </c>
      <c r="AE380" s="34"/>
      <c r="AF380" s="36" t="str">
        <f t="shared" si="170"/>
        <v/>
      </c>
      <c r="AG380" s="36" t="str">
        <f t="shared" si="171"/>
        <v/>
      </c>
      <c r="AH380" s="36" t="str">
        <f t="shared" si="172"/>
        <v/>
      </c>
      <c r="AI380" s="55"/>
      <c r="AJ380" s="37"/>
      <c r="AK380" s="36">
        <v>1</v>
      </c>
      <c r="AL380" s="34"/>
      <c r="AM380" s="32" t="str">
        <f t="shared" si="173"/>
        <v/>
      </c>
      <c r="AN380" s="34"/>
      <c r="AO380" s="32" t="str">
        <f t="shared" si="174"/>
        <v/>
      </c>
      <c r="AP380" s="34"/>
      <c r="AQ380" s="32" t="str">
        <f t="shared" si="175"/>
        <v/>
      </c>
      <c r="AR380" s="34"/>
      <c r="AS380" s="36" t="str">
        <f t="shared" si="176"/>
        <v/>
      </c>
      <c r="AT380" s="36" t="str">
        <f t="shared" si="177"/>
        <v/>
      </c>
      <c r="AU380" s="36" t="str">
        <f t="shared" si="178"/>
        <v/>
      </c>
      <c r="AV380" s="55"/>
      <c r="AW380" s="34"/>
      <c r="AX380" s="36">
        <v>1</v>
      </c>
      <c r="AY380" s="34"/>
      <c r="AZ380" s="32" t="str">
        <f t="shared" si="179"/>
        <v/>
      </c>
      <c r="BA380" s="34"/>
      <c r="BB380" s="32" t="str">
        <f t="shared" si="180"/>
        <v/>
      </c>
      <c r="BC380" s="34"/>
      <c r="BD380" s="32" t="str">
        <f t="shared" si="181"/>
        <v/>
      </c>
      <c r="BE380" s="34"/>
      <c r="BF380" s="36" t="str">
        <f t="shared" si="182"/>
        <v/>
      </c>
      <c r="BG380" s="36" t="str">
        <f t="shared" si="183"/>
        <v/>
      </c>
      <c r="BH380" s="36" t="str">
        <f t="shared" si="184"/>
        <v/>
      </c>
      <c r="BI380" s="55"/>
      <c r="BJ380" s="34"/>
      <c r="BK380" s="36">
        <v>1</v>
      </c>
      <c r="BL380" s="34"/>
      <c r="BM380" s="32" t="str">
        <f t="shared" si="185"/>
        <v/>
      </c>
      <c r="BN380" s="34"/>
      <c r="BO380" s="32" t="str">
        <f t="shared" si="186"/>
        <v/>
      </c>
      <c r="BP380" s="34"/>
      <c r="BQ380" s="32" t="str">
        <f t="shared" si="187"/>
        <v/>
      </c>
      <c r="BR380" s="34"/>
      <c r="BS380" s="36" t="str">
        <f t="shared" si="188"/>
        <v/>
      </c>
      <c r="BT380" s="36" t="str">
        <f t="shared" si="189"/>
        <v/>
      </c>
      <c r="BU380" s="36" t="str">
        <f t="shared" si="190"/>
        <v/>
      </c>
      <c r="BV380" s="55"/>
      <c r="BW380" s="36" t="str">
        <f t="shared" si="191"/>
        <v/>
      </c>
      <c r="BX380" s="36" t="str">
        <f t="shared" si="191"/>
        <v/>
      </c>
      <c r="BY380" s="31"/>
      <c r="BZ380" s="38"/>
      <c r="CB380" s="120" t="e">
        <f t="shared" ca="1" si="162"/>
        <v>#VALUE!</v>
      </c>
      <c r="CC380" s="2" t="e">
        <f t="shared" ca="1" si="192"/>
        <v>#VALUE!</v>
      </c>
    </row>
    <row r="381" spans="1:81" s="10" customFormat="1" ht="25.15" customHeight="1" x14ac:dyDescent="0.2">
      <c r="A381" s="52" t="str">
        <f t="shared" si="193"/>
        <v/>
      </c>
      <c r="B381" s="157" t="e">
        <f t="shared" ca="1" si="163"/>
        <v>#VALUE!</v>
      </c>
      <c r="C381" s="157" t="e">
        <f t="shared" si="164"/>
        <v>#VALUE!</v>
      </c>
      <c r="D381" s="29"/>
      <c r="E381" s="155" t="str">
        <f ca="1">IFERROR(INDIRECT(ADDRESS(MATCH(D381,CatModules!C:C,0),2,1,1,"CatModules")),"")</f>
        <v/>
      </c>
      <c r="F381" s="96"/>
      <c r="G381" s="156" t="str">
        <f ca="1">IFERROR(INDIRECT(ADDRESS(MATCH(CONCATENATE(E381,"-",F381),CatInt!K:K,0),3,1,1,"CatInt")),"")</f>
        <v/>
      </c>
      <c r="H381" s="45" t="str">
        <f>IF(F381="","",VLOOKUP(F381,#REF!,2,FALSE))</f>
        <v/>
      </c>
      <c r="I381" s="29"/>
      <c r="J381" s="155" t="e">
        <f t="shared" si="165"/>
        <v>#VALUE!</v>
      </c>
      <c r="K381" s="155" t="e">
        <f t="shared" si="166"/>
        <v>#VALUE!</v>
      </c>
      <c r="L381" s="153"/>
      <c r="M381" s="53"/>
      <c r="N381" s="175">
        <v>0</v>
      </c>
      <c r="O381" s="147"/>
      <c r="P381" s="175">
        <v>0</v>
      </c>
      <c r="Q381" s="30"/>
      <c r="R381" s="149" t="str">
        <f>IFERROR(VLOOKUP(Q381,Setup!D$16:E$25,2,FALSE),"")</f>
        <v/>
      </c>
      <c r="S381" s="51" t="str">
        <f ca="1">IFERROR(IF(OR(I381="",VLOOKUP(I381,CatCostInp!$E$2:$K$88,7,FALSE)=0),"",VLOOKUP(I381,CatCostInp!$E$2:$K$88,7,FALSE)),"")</f>
        <v/>
      </c>
      <c r="T381" s="159" t="e">
        <f>VLOOKUP(U381,#REF!,2,FALSE)</f>
        <v>#REF!</v>
      </c>
      <c r="U381" s="30"/>
      <c r="V381" s="1" t="str">
        <f ca="1">IF(U381=Setup!$C$10,"Grant",IF('PSM Costs'!U381=Setup!$C$11,"Local",IF('PSM Costs'!U381=Setup!$C$12,"Other","")))</f>
        <v/>
      </c>
      <c r="W381" s="34"/>
      <c r="X381" s="36">
        <v>1</v>
      </c>
      <c r="Y381" s="34"/>
      <c r="Z381" s="36" t="str">
        <f t="shared" si="167"/>
        <v/>
      </c>
      <c r="AA381" s="34"/>
      <c r="AB381" s="32" t="str">
        <f t="shared" si="168"/>
        <v/>
      </c>
      <c r="AC381" s="34"/>
      <c r="AD381" s="32" t="str">
        <f t="shared" si="169"/>
        <v/>
      </c>
      <c r="AE381" s="34"/>
      <c r="AF381" s="36" t="str">
        <f t="shared" si="170"/>
        <v/>
      </c>
      <c r="AG381" s="36" t="str">
        <f t="shared" si="171"/>
        <v/>
      </c>
      <c r="AH381" s="36" t="str">
        <f t="shared" si="172"/>
        <v/>
      </c>
      <c r="AI381" s="55"/>
      <c r="AJ381" s="37"/>
      <c r="AK381" s="36">
        <v>1</v>
      </c>
      <c r="AL381" s="34"/>
      <c r="AM381" s="32" t="str">
        <f t="shared" si="173"/>
        <v/>
      </c>
      <c r="AN381" s="34"/>
      <c r="AO381" s="32" t="str">
        <f t="shared" si="174"/>
        <v/>
      </c>
      <c r="AP381" s="34"/>
      <c r="AQ381" s="32" t="str">
        <f t="shared" si="175"/>
        <v/>
      </c>
      <c r="AR381" s="34"/>
      <c r="AS381" s="36" t="str">
        <f t="shared" si="176"/>
        <v/>
      </c>
      <c r="AT381" s="36" t="str">
        <f t="shared" si="177"/>
        <v/>
      </c>
      <c r="AU381" s="36" t="str">
        <f t="shared" si="178"/>
        <v/>
      </c>
      <c r="AV381" s="55"/>
      <c r="AW381" s="34"/>
      <c r="AX381" s="36">
        <v>1</v>
      </c>
      <c r="AY381" s="34"/>
      <c r="AZ381" s="32" t="str">
        <f t="shared" si="179"/>
        <v/>
      </c>
      <c r="BA381" s="34"/>
      <c r="BB381" s="32" t="str">
        <f t="shared" si="180"/>
        <v/>
      </c>
      <c r="BC381" s="34"/>
      <c r="BD381" s="32" t="str">
        <f t="shared" si="181"/>
        <v/>
      </c>
      <c r="BE381" s="34"/>
      <c r="BF381" s="36" t="str">
        <f t="shared" si="182"/>
        <v/>
      </c>
      <c r="BG381" s="36" t="str">
        <f t="shared" si="183"/>
        <v/>
      </c>
      <c r="BH381" s="36" t="str">
        <f t="shared" si="184"/>
        <v/>
      </c>
      <c r="BI381" s="55"/>
      <c r="BJ381" s="34"/>
      <c r="BK381" s="36">
        <v>1</v>
      </c>
      <c r="BL381" s="34"/>
      <c r="BM381" s="32" t="str">
        <f t="shared" si="185"/>
        <v/>
      </c>
      <c r="BN381" s="34"/>
      <c r="BO381" s="32" t="str">
        <f t="shared" si="186"/>
        <v/>
      </c>
      <c r="BP381" s="34"/>
      <c r="BQ381" s="32" t="str">
        <f t="shared" si="187"/>
        <v/>
      </c>
      <c r="BR381" s="34"/>
      <c r="BS381" s="36" t="str">
        <f t="shared" si="188"/>
        <v/>
      </c>
      <c r="BT381" s="36" t="str">
        <f t="shared" si="189"/>
        <v/>
      </c>
      <c r="BU381" s="36" t="str">
        <f t="shared" si="190"/>
        <v/>
      </c>
      <c r="BV381" s="55"/>
      <c r="BW381" s="36" t="str">
        <f t="shared" si="191"/>
        <v/>
      </c>
      <c r="BX381" s="36" t="str">
        <f t="shared" si="191"/>
        <v/>
      </c>
      <c r="BY381" s="31"/>
      <c r="BZ381" s="38"/>
      <c r="CB381" s="120" t="e">
        <f t="shared" ca="1" si="162"/>
        <v>#VALUE!</v>
      </c>
      <c r="CC381" s="2" t="e">
        <f t="shared" ca="1" si="192"/>
        <v>#VALUE!</v>
      </c>
    </row>
    <row r="382" spans="1:81" s="10" customFormat="1" ht="25.15" customHeight="1" x14ac:dyDescent="0.2">
      <c r="A382" s="52" t="str">
        <f t="shared" si="193"/>
        <v/>
      </c>
      <c r="B382" s="157" t="e">
        <f t="shared" ca="1" si="163"/>
        <v>#VALUE!</v>
      </c>
      <c r="C382" s="157" t="e">
        <f t="shared" si="164"/>
        <v>#VALUE!</v>
      </c>
      <c r="D382" s="29"/>
      <c r="E382" s="155" t="str">
        <f ca="1">IFERROR(INDIRECT(ADDRESS(MATCH(D382,CatModules!C:C,0),2,1,1,"CatModules")),"")</f>
        <v/>
      </c>
      <c r="F382" s="96"/>
      <c r="G382" s="156" t="str">
        <f ca="1">IFERROR(INDIRECT(ADDRESS(MATCH(CONCATENATE(E382,"-",F382),CatInt!K:K,0),3,1,1,"CatInt")),"")</f>
        <v/>
      </c>
      <c r="H382" s="45" t="str">
        <f>IF(F382="","",VLOOKUP(F382,#REF!,2,FALSE))</f>
        <v/>
      </c>
      <c r="I382" s="29"/>
      <c r="J382" s="155" t="e">
        <f t="shared" si="165"/>
        <v>#VALUE!</v>
      </c>
      <c r="K382" s="155" t="e">
        <f t="shared" si="166"/>
        <v>#VALUE!</v>
      </c>
      <c r="L382" s="153"/>
      <c r="M382" s="53"/>
      <c r="N382" s="175">
        <v>0</v>
      </c>
      <c r="O382" s="147"/>
      <c r="P382" s="175">
        <v>0</v>
      </c>
      <c r="Q382" s="30"/>
      <c r="R382" s="149" t="str">
        <f>IFERROR(VLOOKUP(Q382,Setup!D$16:E$25,2,FALSE),"")</f>
        <v/>
      </c>
      <c r="S382" s="51" t="str">
        <f ca="1">IFERROR(IF(OR(I382="",VLOOKUP(I382,CatCostInp!$E$2:$K$88,7,FALSE)=0),"",VLOOKUP(I382,CatCostInp!$E$2:$K$88,7,FALSE)),"")</f>
        <v/>
      </c>
      <c r="T382" s="159" t="e">
        <f>VLOOKUP(U382,#REF!,2,FALSE)</f>
        <v>#REF!</v>
      </c>
      <c r="U382" s="30"/>
      <c r="V382" s="1" t="str">
        <f ca="1">IF(U382=Setup!$C$10,"Grant",IF('PSM Costs'!U382=Setup!$C$11,"Local",IF('PSM Costs'!U382=Setup!$C$12,"Other","")))</f>
        <v/>
      </c>
      <c r="W382" s="34"/>
      <c r="X382" s="36">
        <v>1</v>
      </c>
      <c r="Y382" s="34"/>
      <c r="Z382" s="36" t="str">
        <f t="shared" si="167"/>
        <v/>
      </c>
      <c r="AA382" s="34"/>
      <c r="AB382" s="32" t="str">
        <f t="shared" si="168"/>
        <v/>
      </c>
      <c r="AC382" s="34"/>
      <c r="AD382" s="32" t="str">
        <f t="shared" si="169"/>
        <v/>
      </c>
      <c r="AE382" s="34"/>
      <c r="AF382" s="36" t="str">
        <f t="shared" si="170"/>
        <v/>
      </c>
      <c r="AG382" s="36" t="str">
        <f t="shared" si="171"/>
        <v/>
      </c>
      <c r="AH382" s="36" t="str">
        <f t="shared" si="172"/>
        <v/>
      </c>
      <c r="AI382" s="55"/>
      <c r="AJ382" s="37"/>
      <c r="AK382" s="36">
        <v>1</v>
      </c>
      <c r="AL382" s="34"/>
      <c r="AM382" s="32" t="str">
        <f t="shared" si="173"/>
        <v/>
      </c>
      <c r="AN382" s="34"/>
      <c r="AO382" s="32" t="str">
        <f t="shared" si="174"/>
        <v/>
      </c>
      <c r="AP382" s="34"/>
      <c r="AQ382" s="32" t="str">
        <f t="shared" si="175"/>
        <v/>
      </c>
      <c r="AR382" s="34"/>
      <c r="AS382" s="36" t="str">
        <f t="shared" si="176"/>
        <v/>
      </c>
      <c r="AT382" s="36" t="str">
        <f t="shared" si="177"/>
        <v/>
      </c>
      <c r="AU382" s="36" t="str">
        <f t="shared" si="178"/>
        <v/>
      </c>
      <c r="AV382" s="55"/>
      <c r="AW382" s="34"/>
      <c r="AX382" s="36">
        <v>1</v>
      </c>
      <c r="AY382" s="34"/>
      <c r="AZ382" s="32" t="str">
        <f t="shared" si="179"/>
        <v/>
      </c>
      <c r="BA382" s="34"/>
      <c r="BB382" s="32" t="str">
        <f t="shared" si="180"/>
        <v/>
      </c>
      <c r="BC382" s="34"/>
      <c r="BD382" s="32" t="str">
        <f t="shared" si="181"/>
        <v/>
      </c>
      <c r="BE382" s="34"/>
      <c r="BF382" s="36" t="str">
        <f t="shared" si="182"/>
        <v/>
      </c>
      <c r="BG382" s="36" t="str">
        <f t="shared" si="183"/>
        <v/>
      </c>
      <c r="BH382" s="36" t="str">
        <f t="shared" si="184"/>
        <v/>
      </c>
      <c r="BI382" s="55"/>
      <c r="BJ382" s="34"/>
      <c r="BK382" s="36">
        <v>1</v>
      </c>
      <c r="BL382" s="34"/>
      <c r="BM382" s="32" t="str">
        <f t="shared" si="185"/>
        <v/>
      </c>
      <c r="BN382" s="34"/>
      <c r="BO382" s="32" t="str">
        <f t="shared" si="186"/>
        <v/>
      </c>
      <c r="BP382" s="34"/>
      <c r="BQ382" s="32" t="str">
        <f t="shared" si="187"/>
        <v/>
      </c>
      <c r="BR382" s="34"/>
      <c r="BS382" s="36" t="str">
        <f t="shared" si="188"/>
        <v/>
      </c>
      <c r="BT382" s="36" t="str">
        <f t="shared" si="189"/>
        <v/>
      </c>
      <c r="BU382" s="36" t="str">
        <f t="shared" si="190"/>
        <v/>
      </c>
      <c r="BV382" s="55"/>
      <c r="BW382" s="36" t="str">
        <f t="shared" si="191"/>
        <v/>
      </c>
      <c r="BX382" s="36" t="str">
        <f t="shared" si="191"/>
        <v/>
      </c>
      <c r="BY382" s="31"/>
      <c r="BZ382" s="38"/>
      <c r="CB382" s="120" t="e">
        <f t="shared" ca="1" si="162"/>
        <v>#VALUE!</v>
      </c>
      <c r="CC382" s="2" t="e">
        <f t="shared" ca="1" si="192"/>
        <v>#VALUE!</v>
      </c>
    </row>
    <row r="383" spans="1:81" s="10" customFormat="1" ht="25.15" customHeight="1" x14ac:dyDescent="0.2">
      <c r="A383" s="52" t="str">
        <f t="shared" si="193"/>
        <v/>
      </c>
      <c r="B383" s="157" t="e">
        <f t="shared" ca="1" si="163"/>
        <v>#VALUE!</v>
      </c>
      <c r="C383" s="157" t="e">
        <f t="shared" si="164"/>
        <v>#VALUE!</v>
      </c>
      <c r="D383" s="29"/>
      <c r="E383" s="155" t="str">
        <f ca="1">IFERROR(INDIRECT(ADDRESS(MATCH(D383,CatModules!C:C,0),2,1,1,"CatModules")),"")</f>
        <v/>
      </c>
      <c r="F383" s="96"/>
      <c r="G383" s="156" t="str">
        <f ca="1">IFERROR(INDIRECT(ADDRESS(MATCH(CONCATENATE(E383,"-",F383),CatInt!K:K,0),3,1,1,"CatInt")),"")</f>
        <v/>
      </c>
      <c r="H383" s="45" t="str">
        <f>IF(F383="","",VLOOKUP(F383,#REF!,2,FALSE))</f>
        <v/>
      </c>
      <c r="I383" s="29"/>
      <c r="J383" s="155" t="e">
        <f t="shared" si="165"/>
        <v>#VALUE!</v>
      </c>
      <c r="K383" s="155" t="e">
        <f t="shared" si="166"/>
        <v>#VALUE!</v>
      </c>
      <c r="L383" s="153"/>
      <c r="M383" s="53"/>
      <c r="N383" s="175">
        <v>0</v>
      </c>
      <c r="O383" s="147"/>
      <c r="P383" s="175">
        <v>0</v>
      </c>
      <c r="Q383" s="30"/>
      <c r="R383" s="149" t="str">
        <f>IFERROR(VLOOKUP(Q383,Setup!D$16:E$25,2,FALSE),"")</f>
        <v/>
      </c>
      <c r="S383" s="51" t="str">
        <f ca="1">IFERROR(IF(OR(I383="",VLOOKUP(I383,CatCostInp!$E$2:$K$88,7,FALSE)=0),"",VLOOKUP(I383,CatCostInp!$E$2:$K$88,7,FALSE)),"")</f>
        <v/>
      </c>
      <c r="T383" s="159" t="e">
        <f>VLOOKUP(U383,#REF!,2,FALSE)</f>
        <v>#REF!</v>
      </c>
      <c r="U383" s="30"/>
      <c r="V383" s="1" t="str">
        <f ca="1">IF(U383=Setup!$C$10,"Grant",IF('PSM Costs'!U383=Setup!$C$11,"Local",IF('PSM Costs'!U383=Setup!$C$12,"Other","")))</f>
        <v/>
      </c>
      <c r="W383" s="34"/>
      <c r="X383" s="36">
        <v>1</v>
      </c>
      <c r="Y383" s="34"/>
      <c r="Z383" s="36" t="str">
        <f t="shared" si="167"/>
        <v/>
      </c>
      <c r="AA383" s="34"/>
      <c r="AB383" s="32" t="str">
        <f t="shared" si="168"/>
        <v/>
      </c>
      <c r="AC383" s="34"/>
      <c r="AD383" s="32" t="str">
        <f t="shared" si="169"/>
        <v/>
      </c>
      <c r="AE383" s="34"/>
      <c r="AF383" s="36" t="str">
        <f t="shared" si="170"/>
        <v/>
      </c>
      <c r="AG383" s="36" t="str">
        <f t="shared" si="171"/>
        <v/>
      </c>
      <c r="AH383" s="36" t="str">
        <f t="shared" si="172"/>
        <v/>
      </c>
      <c r="AI383" s="55"/>
      <c r="AJ383" s="37"/>
      <c r="AK383" s="36">
        <v>1</v>
      </c>
      <c r="AL383" s="34"/>
      <c r="AM383" s="32" t="str">
        <f t="shared" si="173"/>
        <v/>
      </c>
      <c r="AN383" s="34"/>
      <c r="AO383" s="32" t="str">
        <f t="shared" si="174"/>
        <v/>
      </c>
      <c r="AP383" s="34"/>
      <c r="AQ383" s="32" t="str">
        <f t="shared" si="175"/>
        <v/>
      </c>
      <c r="AR383" s="34"/>
      <c r="AS383" s="36" t="str">
        <f t="shared" si="176"/>
        <v/>
      </c>
      <c r="AT383" s="36" t="str">
        <f t="shared" si="177"/>
        <v/>
      </c>
      <c r="AU383" s="36" t="str">
        <f t="shared" si="178"/>
        <v/>
      </c>
      <c r="AV383" s="55"/>
      <c r="AW383" s="34"/>
      <c r="AX383" s="36">
        <v>1</v>
      </c>
      <c r="AY383" s="34"/>
      <c r="AZ383" s="32" t="str">
        <f t="shared" si="179"/>
        <v/>
      </c>
      <c r="BA383" s="34"/>
      <c r="BB383" s="32" t="str">
        <f t="shared" si="180"/>
        <v/>
      </c>
      <c r="BC383" s="34"/>
      <c r="BD383" s="32" t="str">
        <f t="shared" si="181"/>
        <v/>
      </c>
      <c r="BE383" s="34"/>
      <c r="BF383" s="36" t="str">
        <f t="shared" si="182"/>
        <v/>
      </c>
      <c r="BG383" s="36" t="str">
        <f t="shared" si="183"/>
        <v/>
      </c>
      <c r="BH383" s="36" t="str">
        <f t="shared" si="184"/>
        <v/>
      </c>
      <c r="BI383" s="55"/>
      <c r="BJ383" s="34"/>
      <c r="BK383" s="36">
        <v>1</v>
      </c>
      <c r="BL383" s="34"/>
      <c r="BM383" s="32" t="str">
        <f t="shared" si="185"/>
        <v/>
      </c>
      <c r="BN383" s="34"/>
      <c r="BO383" s="32" t="str">
        <f t="shared" si="186"/>
        <v/>
      </c>
      <c r="BP383" s="34"/>
      <c r="BQ383" s="32" t="str">
        <f t="shared" si="187"/>
        <v/>
      </c>
      <c r="BR383" s="34"/>
      <c r="BS383" s="36" t="str">
        <f t="shared" si="188"/>
        <v/>
      </c>
      <c r="BT383" s="36" t="str">
        <f t="shared" si="189"/>
        <v/>
      </c>
      <c r="BU383" s="36" t="str">
        <f t="shared" si="190"/>
        <v/>
      </c>
      <c r="BV383" s="55"/>
      <c r="BW383" s="36" t="str">
        <f t="shared" si="191"/>
        <v/>
      </c>
      <c r="BX383" s="36" t="str">
        <f t="shared" si="191"/>
        <v/>
      </c>
      <c r="BY383" s="31"/>
      <c r="BZ383" s="38"/>
      <c r="CB383" s="120" t="e">
        <f t="shared" ca="1" si="162"/>
        <v>#VALUE!</v>
      </c>
      <c r="CC383" s="2" t="e">
        <f t="shared" ca="1" si="192"/>
        <v>#VALUE!</v>
      </c>
    </row>
    <row r="384" spans="1:81" s="10" customFormat="1" ht="25.15" customHeight="1" x14ac:dyDescent="0.2">
      <c r="A384" s="52" t="str">
        <f t="shared" si="193"/>
        <v/>
      </c>
      <c r="B384" s="157" t="e">
        <f t="shared" ca="1" si="163"/>
        <v>#VALUE!</v>
      </c>
      <c r="C384" s="157" t="e">
        <f t="shared" si="164"/>
        <v>#VALUE!</v>
      </c>
      <c r="D384" s="29"/>
      <c r="E384" s="155" t="str">
        <f ca="1">IFERROR(INDIRECT(ADDRESS(MATCH(D384,CatModules!C:C,0),2,1,1,"CatModules")),"")</f>
        <v/>
      </c>
      <c r="F384" s="96"/>
      <c r="G384" s="156" t="str">
        <f ca="1">IFERROR(INDIRECT(ADDRESS(MATCH(CONCATENATE(E384,"-",F384),CatInt!K:K,0),3,1,1,"CatInt")),"")</f>
        <v/>
      </c>
      <c r="H384" s="45" t="str">
        <f>IF(F384="","",VLOOKUP(F384,#REF!,2,FALSE))</f>
        <v/>
      </c>
      <c r="I384" s="29"/>
      <c r="J384" s="155" t="e">
        <f t="shared" si="165"/>
        <v>#VALUE!</v>
      </c>
      <c r="K384" s="155" t="e">
        <f t="shared" si="166"/>
        <v>#VALUE!</v>
      </c>
      <c r="L384" s="153"/>
      <c r="M384" s="53"/>
      <c r="N384" s="175">
        <v>0</v>
      </c>
      <c r="O384" s="147"/>
      <c r="P384" s="175">
        <v>0</v>
      </c>
      <c r="Q384" s="30"/>
      <c r="R384" s="149" t="str">
        <f>IFERROR(VLOOKUP(Q384,Setup!D$16:E$25,2,FALSE),"")</f>
        <v/>
      </c>
      <c r="S384" s="51" t="str">
        <f ca="1">IFERROR(IF(OR(I384="",VLOOKUP(I384,CatCostInp!$E$2:$K$88,7,FALSE)=0),"",VLOOKUP(I384,CatCostInp!$E$2:$K$88,7,FALSE)),"")</f>
        <v/>
      </c>
      <c r="T384" s="159" t="e">
        <f>VLOOKUP(U384,#REF!,2,FALSE)</f>
        <v>#REF!</v>
      </c>
      <c r="U384" s="30"/>
      <c r="V384" s="1" t="str">
        <f ca="1">IF(U384=Setup!$C$10,"Grant",IF('PSM Costs'!U384=Setup!$C$11,"Local",IF('PSM Costs'!U384=Setup!$C$12,"Other","")))</f>
        <v/>
      </c>
      <c r="W384" s="34"/>
      <c r="X384" s="36">
        <v>1</v>
      </c>
      <c r="Y384" s="34"/>
      <c r="Z384" s="36" t="str">
        <f t="shared" si="167"/>
        <v/>
      </c>
      <c r="AA384" s="34"/>
      <c r="AB384" s="32" t="str">
        <f t="shared" si="168"/>
        <v/>
      </c>
      <c r="AC384" s="34"/>
      <c r="AD384" s="32" t="str">
        <f t="shared" si="169"/>
        <v/>
      </c>
      <c r="AE384" s="34"/>
      <c r="AF384" s="36" t="str">
        <f t="shared" si="170"/>
        <v/>
      </c>
      <c r="AG384" s="36" t="str">
        <f t="shared" si="171"/>
        <v/>
      </c>
      <c r="AH384" s="36" t="str">
        <f t="shared" si="172"/>
        <v/>
      </c>
      <c r="AI384" s="55"/>
      <c r="AJ384" s="37"/>
      <c r="AK384" s="36">
        <v>1</v>
      </c>
      <c r="AL384" s="34"/>
      <c r="AM384" s="32" t="str">
        <f t="shared" si="173"/>
        <v/>
      </c>
      <c r="AN384" s="34"/>
      <c r="AO384" s="32" t="str">
        <f t="shared" si="174"/>
        <v/>
      </c>
      <c r="AP384" s="34"/>
      <c r="AQ384" s="32" t="str">
        <f t="shared" si="175"/>
        <v/>
      </c>
      <c r="AR384" s="34"/>
      <c r="AS384" s="36" t="str">
        <f t="shared" si="176"/>
        <v/>
      </c>
      <c r="AT384" s="36" t="str">
        <f t="shared" si="177"/>
        <v/>
      </c>
      <c r="AU384" s="36" t="str">
        <f t="shared" si="178"/>
        <v/>
      </c>
      <c r="AV384" s="55"/>
      <c r="AW384" s="34"/>
      <c r="AX384" s="36">
        <v>1</v>
      </c>
      <c r="AY384" s="34"/>
      <c r="AZ384" s="32" t="str">
        <f t="shared" si="179"/>
        <v/>
      </c>
      <c r="BA384" s="34"/>
      <c r="BB384" s="32" t="str">
        <f t="shared" si="180"/>
        <v/>
      </c>
      <c r="BC384" s="34"/>
      <c r="BD384" s="32" t="str">
        <f t="shared" si="181"/>
        <v/>
      </c>
      <c r="BE384" s="34"/>
      <c r="BF384" s="36" t="str">
        <f t="shared" si="182"/>
        <v/>
      </c>
      <c r="BG384" s="36" t="str">
        <f t="shared" si="183"/>
        <v/>
      </c>
      <c r="BH384" s="36" t="str">
        <f t="shared" si="184"/>
        <v/>
      </c>
      <c r="BI384" s="55"/>
      <c r="BJ384" s="34"/>
      <c r="BK384" s="36">
        <v>1</v>
      </c>
      <c r="BL384" s="34"/>
      <c r="BM384" s="32" t="str">
        <f t="shared" si="185"/>
        <v/>
      </c>
      <c r="BN384" s="34"/>
      <c r="BO384" s="32" t="str">
        <f t="shared" si="186"/>
        <v/>
      </c>
      <c r="BP384" s="34"/>
      <c r="BQ384" s="32" t="str">
        <f t="shared" si="187"/>
        <v/>
      </c>
      <c r="BR384" s="34"/>
      <c r="BS384" s="36" t="str">
        <f t="shared" si="188"/>
        <v/>
      </c>
      <c r="BT384" s="36" t="str">
        <f t="shared" si="189"/>
        <v/>
      </c>
      <c r="BU384" s="36" t="str">
        <f t="shared" si="190"/>
        <v/>
      </c>
      <c r="BV384" s="55"/>
      <c r="BW384" s="36" t="str">
        <f t="shared" si="191"/>
        <v/>
      </c>
      <c r="BX384" s="36" t="str">
        <f t="shared" si="191"/>
        <v/>
      </c>
      <c r="BY384" s="31"/>
      <c r="BZ384" s="38"/>
      <c r="CB384" s="120" t="e">
        <f t="shared" ca="1" si="162"/>
        <v>#VALUE!</v>
      </c>
      <c r="CC384" s="2" t="e">
        <f t="shared" ca="1" si="192"/>
        <v>#VALUE!</v>
      </c>
    </row>
    <row r="385" spans="1:81" s="10" customFormat="1" ht="25.15" customHeight="1" x14ac:dyDescent="0.2">
      <c r="A385" s="52" t="str">
        <f t="shared" si="193"/>
        <v/>
      </c>
      <c r="B385" s="157" t="e">
        <f t="shared" ca="1" si="163"/>
        <v>#VALUE!</v>
      </c>
      <c r="C385" s="157" t="e">
        <f t="shared" si="164"/>
        <v>#VALUE!</v>
      </c>
      <c r="D385" s="29"/>
      <c r="E385" s="155" t="str">
        <f ca="1">IFERROR(INDIRECT(ADDRESS(MATCH(D385,CatModules!C:C,0),2,1,1,"CatModules")),"")</f>
        <v/>
      </c>
      <c r="F385" s="96"/>
      <c r="G385" s="156" t="str">
        <f ca="1">IFERROR(INDIRECT(ADDRESS(MATCH(CONCATENATE(E385,"-",F385),CatInt!K:K,0),3,1,1,"CatInt")),"")</f>
        <v/>
      </c>
      <c r="H385" s="45" t="str">
        <f>IF(F385="","",VLOOKUP(F385,#REF!,2,FALSE))</f>
        <v/>
      </c>
      <c r="I385" s="29"/>
      <c r="J385" s="155" t="e">
        <f t="shared" si="165"/>
        <v>#VALUE!</v>
      </c>
      <c r="K385" s="155" t="e">
        <f t="shared" si="166"/>
        <v>#VALUE!</v>
      </c>
      <c r="L385" s="153"/>
      <c r="M385" s="53"/>
      <c r="N385" s="175">
        <v>0</v>
      </c>
      <c r="O385" s="147"/>
      <c r="P385" s="175">
        <v>0</v>
      </c>
      <c r="Q385" s="30"/>
      <c r="R385" s="149" t="str">
        <f>IFERROR(VLOOKUP(Q385,Setup!D$16:E$25,2,FALSE),"")</f>
        <v/>
      </c>
      <c r="S385" s="51" t="str">
        <f ca="1">IFERROR(IF(OR(I385="",VLOOKUP(I385,CatCostInp!$E$2:$K$88,7,FALSE)=0),"",VLOOKUP(I385,CatCostInp!$E$2:$K$88,7,FALSE)),"")</f>
        <v/>
      </c>
      <c r="T385" s="159" t="e">
        <f>VLOOKUP(U385,#REF!,2,FALSE)</f>
        <v>#REF!</v>
      </c>
      <c r="U385" s="30"/>
      <c r="V385" s="1" t="str">
        <f ca="1">IF(U385=Setup!$C$10,"Grant",IF('PSM Costs'!U385=Setup!$C$11,"Local",IF('PSM Costs'!U385=Setup!$C$12,"Other","")))</f>
        <v/>
      </c>
      <c r="W385" s="34"/>
      <c r="X385" s="36">
        <v>1</v>
      </c>
      <c r="Y385" s="34"/>
      <c r="Z385" s="36" t="str">
        <f t="shared" si="167"/>
        <v/>
      </c>
      <c r="AA385" s="34"/>
      <c r="AB385" s="32" t="str">
        <f t="shared" si="168"/>
        <v/>
      </c>
      <c r="AC385" s="34"/>
      <c r="AD385" s="32" t="str">
        <f t="shared" si="169"/>
        <v/>
      </c>
      <c r="AE385" s="34"/>
      <c r="AF385" s="36" t="str">
        <f t="shared" si="170"/>
        <v/>
      </c>
      <c r="AG385" s="36" t="str">
        <f t="shared" si="171"/>
        <v/>
      </c>
      <c r="AH385" s="36" t="str">
        <f t="shared" si="172"/>
        <v/>
      </c>
      <c r="AI385" s="55"/>
      <c r="AJ385" s="37"/>
      <c r="AK385" s="36">
        <v>1</v>
      </c>
      <c r="AL385" s="34"/>
      <c r="AM385" s="32" t="str">
        <f t="shared" si="173"/>
        <v/>
      </c>
      <c r="AN385" s="34"/>
      <c r="AO385" s="32" t="str">
        <f t="shared" si="174"/>
        <v/>
      </c>
      <c r="AP385" s="34"/>
      <c r="AQ385" s="32" t="str">
        <f t="shared" si="175"/>
        <v/>
      </c>
      <c r="AR385" s="34"/>
      <c r="AS385" s="36" t="str">
        <f t="shared" si="176"/>
        <v/>
      </c>
      <c r="AT385" s="36" t="str">
        <f t="shared" si="177"/>
        <v/>
      </c>
      <c r="AU385" s="36" t="str">
        <f t="shared" si="178"/>
        <v/>
      </c>
      <c r="AV385" s="55"/>
      <c r="AW385" s="34"/>
      <c r="AX385" s="36">
        <v>1</v>
      </c>
      <c r="AY385" s="34"/>
      <c r="AZ385" s="32" t="str">
        <f t="shared" si="179"/>
        <v/>
      </c>
      <c r="BA385" s="34"/>
      <c r="BB385" s="32" t="str">
        <f t="shared" si="180"/>
        <v/>
      </c>
      <c r="BC385" s="34"/>
      <c r="BD385" s="32" t="str">
        <f t="shared" si="181"/>
        <v/>
      </c>
      <c r="BE385" s="34"/>
      <c r="BF385" s="36" t="str">
        <f t="shared" si="182"/>
        <v/>
      </c>
      <c r="BG385" s="36" t="str">
        <f t="shared" si="183"/>
        <v/>
      </c>
      <c r="BH385" s="36" t="str">
        <f t="shared" si="184"/>
        <v/>
      </c>
      <c r="BI385" s="55"/>
      <c r="BJ385" s="34"/>
      <c r="BK385" s="36">
        <v>1</v>
      </c>
      <c r="BL385" s="34"/>
      <c r="BM385" s="32" t="str">
        <f t="shared" si="185"/>
        <v/>
      </c>
      <c r="BN385" s="34"/>
      <c r="BO385" s="32" t="str">
        <f t="shared" si="186"/>
        <v/>
      </c>
      <c r="BP385" s="34"/>
      <c r="BQ385" s="32" t="str">
        <f t="shared" si="187"/>
        <v/>
      </c>
      <c r="BR385" s="34"/>
      <c r="BS385" s="36" t="str">
        <f t="shared" si="188"/>
        <v/>
      </c>
      <c r="BT385" s="36" t="str">
        <f t="shared" si="189"/>
        <v/>
      </c>
      <c r="BU385" s="36" t="str">
        <f t="shared" si="190"/>
        <v/>
      </c>
      <c r="BV385" s="55"/>
      <c r="BW385" s="36" t="str">
        <f t="shared" si="191"/>
        <v/>
      </c>
      <c r="BX385" s="36" t="str">
        <f t="shared" si="191"/>
        <v/>
      </c>
      <c r="BY385" s="31"/>
      <c r="BZ385" s="38"/>
      <c r="CB385" s="120" t="e">
        <f t="shared" ca="1" si="162"/>
        <v>#VALUE!</v>
      </c>
      <c r="CC385" s="2" t="e">
        <f t="shared" ca="1" si="192"/>
        <v>#VALUE!</v>
      </c>
    </row>
    <row r="386" spans="1:81" s="10" customFormat="1" ht="25.15" customHeight="1" x14ac:dyDescent="0.2">
      <c r="A386" s="52" t="str">
        <f t="shared" si="193"/>
        <v/>
      </c>
      <c r="B386" s="157" t="e">
        <f t="shared" ca="1" si="163"/>
        <v>#VALUE!</v>
      </c>
      <c r="C386" s="157" t="e">
        <f t="shared" si="164"/>
        <v>#VALUE!</v>
      </c>
      <c r="D386" s="29"/>
      <c r="E386" s="155" t="str">
        <f ca="1">IFERROR(INDIRECT(ADDRESS(MATCH(D386,CatModules!C:C,0),2,1,1,"CatModules")),"")</f>
        <v/>
      </c>
      <c r="F386" s="96"/>
      <c r="G386" s="156" t="str">
        <f ca="1">IFERROR(INDIRECT(ADDRESS(MATCH(CONCATENATE(E386,"-",F386),CatInt!K:K,0),3,1,1,"CatInt")),"")</f>
        <v/>
      </c>
      <c r="H386" s="45" t="str">
        <f>IF(F386="","",VLOOKUP(F386,#REF!,2,FALSE))</f>
        <v/>
      </c>
      <c r="I386" s="29"/>
      <c r="J386" s="155" t="e">
        <f t="shared" si="165"/>
        <v>#VALUE!</v>
      </c>
      <c r="K386" s="155" t="e">
        <f t="shared" si="166"/>
        <v>#VALUE!</v>
      </c>
      <c r="L386" s="153"/>
      <c r="M386" s="53"/>
      <c r="N386" s="175">
        <v>0</v>
      </c>
      <c r="O386" s="147"/>
      <c r="P386" s="175">
        <v>0</v>
      </c>
      <c r="Q386" s="30"/>
      <c r="R386" s="149" t="str">
        <f>IFERROR(VLOOKUP(Q386,Setup!D$16:E$25,2,FALSE),"")</f>
        <v/>
      </c>
      <c r="S386" s="51" t="str">
        <f ca="1">IFERROR(IF(OR(I386="",VLOOKUP(I386,CatCostInp!$E$2:$K$88,7,FALSE)=0),"",VLOOKUP(I386,CatCostInp!$E$2:$K$88,7,FALSE)),"")</f>
        <v/>
      </c>
      <c r="T386" s="159" t="e">
        <f>VLOOKUP(U386,#REF!,2,FALSE)</f>
        <v>#REF!</v>
      </c>
      <c r="U386" s="30"/>
      <c r="V386" s="1" t="str">
        <f ca="1">IF(U386=Setup!$C$10,"Grant",IF('PSM Costs'!U386=Setup!$C$11,"Local",IF('PSM Costs'!U386=Setup!$C$12,"Other","")))</f>
        <v/>
      </c>
      <c r="W386" s="34"/>
      <c r="X386" s="36">
        <v>1</v>
      </c>
      <c r="Y386" s="34"/>
      <c r="Z386" s="36" t="str">
        <f t="shared" si="167"/>
        <v/>
      </c>
      <c r="AA386" s="34"/>
      <c r="AB386" s="32" t="str">
        <f t="shared" si="168"/>
        <v/>
      </c>
      <c r="AC386" s="34"/>
      <c r="AD386" s="32" t="str">
        <f t="shared" si="169"/>
        <v/>
      </c>
      <c r="AE386" s="34"/>
      <c r="AF386" s="36" t="str">
        <f t="shared" si="170"/>
        <v/>
      </c>
      <c r="AG386" s="36" t="str">
        <f t="shared" si="171"/>
        <v/>
      </c>
      <c r="AH386" s="36" t="str">
        <f t="shared" si="172"/>
        <v/>
      </c>
      <c r="AI386" s="55"/>
      <c r="AJ386" s="37"/>
      <c r="AK386" s="36">
        <v>1</v>
      </c>
      <c r="AL386" s="34"/>
      <c r="AM386" s="32" t="str">
        <f t="shared" si="173"/>
        <v/>
      </c>
      <c r="AN386" s="34"/>
      <c r="AO386" s="32" t="str">
        <f t="shared" si="174"/>
        <v/>
      </c>
      <c r="AP386" s="34"/>
      <c r="AQ386" s="32" t="str">
        <f t="shared" si="175"/>
        <v/>
      </c>
      <c r="AR386" s="34"/>
      <c r="AS386" s="36" t="str">
        <f t="shared" si="176"/>
        <v/>
      </c>
      <c r="AT386" s="36" t="str">
        <f t="shared" si="177"/>
        <v/>
      </c>
      <c r="AU386" s="36" t="str">
        <f t="shared" si="178"/>
        <v/>
      </c>
      <c r="AV386" s="55"/>
      <c r="AW386" s="34"/>
      <c r="AX386" s="36">
        <v>1</v>
      </c>
      <c r="AY386" s="34"/>
      <c r="AZ386" s="32" t="str">
        <f t="shared" si="179"/>
        <v/>
      </c>
      <c r="BA386" s="34"/>
      <c r="BB386" s="32" t="str">
        <f t="shared" si="180"/>
        <v/>
      </c>
      <c r="BC386" s="34"/>
      <c r="BD386" s="32" t="str">
        <f t="shared" si="181"/>
        <v/>
      </c>
      <c r="BE386" s="34"/>
      <c r="BF386" s="36" t="str">
        <f t="shared" si="182"/>
        <v/>
      </c>
      <c r="BG386" s="36" t="str">
        <f t="shared" si="183"/>
        <v/>
      </c>
      <c r="BH386" s="36" t="str">
        <f t="shared" si="184"/>
        <v/>
      </c>
      <c r="BI386" s="55"/>
      <c r="BJ386" s="34"/>
      <c r="BK386" s="36">
        <v>1</v>
      </c>
      <c r="BL386" s="34"/>
      <c r="BM386" s="32" t="str">
        <f t="shared" si="185"/>
        <v/>
      </c>
      <c r="BN386" s="34"/>
      <c r="BO386" s="32" t="str">
        <f t="shared" si="186"/>
        <v/>
      </c>
      <c r="BP386" s="34"/>
      <c r="BQ386" s="32" t="str">
        <f t="shared" si="187"/>
        <v/>
      </c>
      <c r="BR386" s="34"/>
      <c r="BS386" s="36" t="str">
        <f t="shared" si="188"/>
        <v/>
      </c>
      <c r="BT386" s="36" t="str">
        <f t="shared" si="189"/>
        <v/>
      </c>
      <c r="BU386" s="36" t="str">
        <f t="shared" si="190"/>
        <v/>
      </c>
      <c r="BV386" s="55"/>
      <c r="BW386" s="36" t="str">
        <f t="shared" si="191"/>
        <v/>
      </c>
      <c r="BX386" s="36" t="str">
        <f t="shared" si="191"/>
        <v/>
      </c>
      <c r="BY386" s="31"/>
      <c r="BZ386" s="38"/>
      <c r="CB386" s="120" t="e">
        <f t="shared" ref="CB386:CB449" ca="1" si="194">IF(OR(B386="--",IFERROR(MATCH(B386,OFFSET(B$1,0,0,ROW()-1,1),0),1)&lt;&gt;1),"",1)</f>
        <v>#VALUE!</v>
      </c>
      <c r="CC386" s="2" t="e">
        <f t="shared" ca="1" si="192"/>
        <v>#VALUE!</v>
      </c>
    </row>
    <row r="387" spans="1:81" s="10" customFormat="1" ht="25.15" customHeight="1" x14ac:dyDescent="0.2">
      <c r="A387" s="52" t="str">
        <f t="shared" si="193"/>
        <v/>
      </c>
      <c r="B387" s="157" t="e">
        <f t="shared" ref="B387:B450" ca="1" si="195">CONCATENATE(E387,"-",G387,"--",K387,"---",R387)</f>
        <v>#VALUE!</v>
      </c>
      <c r="C387" s="157" t="e">
        <f t="shared" ref="C387:C450" si="196">CONCATENATE(K387,"--",N387,"---",P387)</f>
        <v>#VALUE!</v>
      </c>
      <c r="D387" s="29"/>
      <c r="E387" s="155" t="str">
        <f ca="1">IFERROR(INDIRECT(ADDRESS(MATCH(D387,CatModules!C:C,0),2,1,1,"CatModules")),"")</f>
        <v/>
      </c>
      <c r="F387" s="96"/>
      <c r="G387" s="156" t="str">
        <f ca="1">IFERROR(INDIRECT(ADDRESS(MATCH(CONCATENATE(E387,"-",F387),CatInt!K:K,0),3,1,1,"CatInt")),"")</f>
        <v/>
      </c>
      <c r="H387" s="45" t="str">
        <f>IF(F387="","",VLOOKUP(F387,#REF!,2,FALSE))</f>
        <v/>
      </c>
      <c r="I387" s="29"/>
      <c r="J387" s="155" t="e">
        <f t="shared" ref="J387:J450" si="197">LEFT(I387,FIND(".",I387,1)-1)</f>
        <v>#VALUE!</v>
      </c>
      <c r="K387" s="155" t="e">
        <f t="shared" ref="K387:K450" si="198">LEFT(I387,FIND(".",I387,1)+1)</f>
        <v>#VALUE!</v>
      </c>
      <c r="L387" s="153"/>
      <c r="M387" s="53"/>
      <c r="N387" s="175">
        <v>0</v>
      </c>
      <c r="O387" s="147"/>
      <c r="P387" s="175">
        <v>0</v>
      </c>
      <c r="Q387" s="30"/>
      <c r="R387" s="149" t="str">
        <f>IFERROR(VLOOKUP(Q387,Setup!D$16:E$25,2,FALSE),"")</f>
        <v/>
      </c>
      <c r="S387" s="51" t="str">
        <f ca="1">IFERROR(IF(OR(I387="",VLOOKUP(I387,CatCostInp!$E$2:$K$88,7,FALSE)=0),"",VLOOKUP(I387,CatCostInp!$E$2:$K$88,7,FALSE)),"")</f>
        <v/>
      </c>
      <c r="T387" s="159" t="e">
        <f>VLOOKUP(U387,#REF!,2,FALSE)</f>
        <v>#REF!</v>
      </c>
      <c r="U387" s="30"/>
      <c r="V387" s="1" t="str">
        <f ca="1">IF(U387=Setup!$C$10,"Grant",IF('PSM Costs'!U387=Setup!$C$11,"Local",IF('PSM Costs'!U387=Setup!$C$12,"Other","")))</f>
        <v/>
      </c>
      <c r="W387" s="34"/>
      <c r="X387" s="36">
        <v>1</v>
      </c>
      <c r="Y387" s="34"/>
      <c r="Z387" s="36" t="str">
        <f t="shared" ref="Z387:Z450" si="199">IFERROR(IF(AND(NOT(Y387=""),NOT(X387="")),Y387*X387,""),"")</f>
        <v/>
      </c>
      <c r="AA387" s="34"/>
      <c r="AB387" s="32" t="str">
        <f t="shared" ref="AB387:AB450" si="200">IFERROR(IF(AND(NOT(AA387=""),NOT(X387="")),AA387*X387,""),"")</f>
        <v/>
      </c>
      <c r="AC387" s="34"/>
      <c r="AD387" s="32" t="str">
        <f t="shared" ref="AD387:AD450" si="201">IFERROR(IF(AND(NOT(AC387=""),NOT(X387="")),AC387*X387,""),"")</f>
        <v/>
      </c>
      <c r="AE387" s="34"/>
      <c r="AF387" s="36" t="str">
        <f t="shared" ref="AF387:AF450" si="202">IFERROR(IF(AND(NOT(AE387=""),NOT(X387="")),AE387*X387,""),"")</f>
        <v/>
      </c>
      <c r="AG387" s="36" t="str">
        <f t="shared" ref="AG387:AG450" si="203">IFERROR(IF(OR(NOT(Y387=""),NOT(AE387=""),NOT(AA387=""),NOT(AC387="")),Y387+AE387+AA387+AC387,""),"")</f>
        <v/>
      </c>
      <c r="AH387" s="36" t="str">
        <f t="shared" ref="AH387:AH450" si="204">IF(SUM(Z387,AB387,AD387,AF387)&gt;0,SUM(Z387,AB387,AD387,AF387),"")</f>
        <v/>
      </c>
      <c r="AI387" s="55"/>
      <c r="AJ387" s="37"/>
      <c r="AK387" s="36">
        <v>1</v>
      </c>
      <c r="AL387" s="34"/>
      <c r="AM387" s="32" t="str">
        <f t="shared" ref="AM387:AM450" si="205">IFERROR(IF(AND(NOT(AL387=""),NOT(AK387="")),AL387*$AK387,""),"")</f>
        <v/>
      </c>
      <c r="AN387" s="34"/>
      <c r="AO387" s="32" t="str">
        <f t="shared" ref="AO387:AO450" si="206">IFERROR(IF(AND(NOT(AN387=""),NOT(AK387="")),AN387*$AK387,""),"")</f>
        <v/>
      </c>
      <c r="AP387" s="34"/>
      <c r="AQ387" s="32" t="str">
        <f t="shared" ref="AQ387:AQ450" si="207">IFERROR(IF(AND(NOT(AP387=""),NOT(AK387="")),AP387*$AK387,""),"")</f>
        <v/>
      </c>
      <c r="AR387" s="34"/>
      <c r="AS387" s="36" t="str">
        <f t="shared" ref="AS387:AS450" si="208">IFERROR(IF(AND(NOT(AR387=""),NOT(AK387="")),AR387*$AK387,""),"")</f>
        <v/>
      </c>
      <c r="AT387" s="36" t="str">
        <f t="shared" ref="AT387:AT450" si="209">IFERROR(IF(OR(NOT(AL387=""),NOT(AR387=""),NOT(AN387=""),NOT(AP387="")),AL387+AR387+AN387+AP387,""),"")</f>
        <v/>
      </c>
      <c r="AU387" s="36" t="str">
        <f t="shared" ref="AU387:AU450" si="210">IF(SUM(AM387,AS387,AO387,AQ387)&gt;0,SUM(AM387,AS387,AO387,AQ387),"")</f>
        <v/>
      </c>
      <c r="AV387" s="55"/>
      <c r="AW387" s="34"/>
      <c r="AX387" s="36">
        <v>1</v>
      </c>
      <c r="AY387" s="34"/>
      <c r="AZ387" s="32" t="str">
        <f t="shared" ref="AZ387:AZ450" si="211">IFERROR(IF(AND(NOT(AY387=""),NOT(AX387="")),AY387*$AX387,""),"")</f>
        <v/>
      </c>
      <c r="BA387" s="34"/>
      <c r="BB387" s="32" t="str">
        <f t="shared" ref="BB387:BB450" si="212">IFERROR(IF(AND(NOT(BA387=""),NOT(AX387="")),BA387*$AX387,""),"")</f>
        <v/>
      </c>
      <c r="BC387" s="34"/>
      <c r="BD387" s="32" t="str">
        <f t="shared" ref="BD387:BD450" si="213">IFERROR(IF(AND(NOT(BC387=""),NOT(AX387="")),BC387*$AX387,""),"")</f>
        <v/>
      </c>
      <c r="BE387" s="34"/>
      <c r="BF387" s="36" t="str">
        <f t="shared" ref="BF387:BF450" si="214">IFERROR(IF(AND(NOT(BE387=""),NOT(AX387="")),BE387*$AX387,""),"")</f>
        <v/>
      </c>
      <c r="BG387" s="36" t="str">
        <f t="shared" ref="BG387:BG450" si="215">IFERROR(IF(OR(NOT(AY387=""),NOT(BE387=""),NOT(BA387=""),NOT(BC387="")),AY387+BE387+BA387+BC387,""),"")</f>
        <v/>
      </c>
      <c r="BH387" s="36" t="str">
        <f t="shared" ref="BH387:BH450" si="216">IF(SUM(AZ387,BF387,BB387,BD387)&gt;0,SUM(AZ387,BF387,BB387,BD387),"")</f>
        <v/>
      </c>
      <c r="BI387" s="55"/>
      <c r="BJ387" s="34"/>
      <c r="BK387" s="36">
        <v>1</v>
      </c>
      <c r="BL387" s="34"/>
      <c r="BM387" s="32" t="str">
        <f t="shared" ref="BM387:BM450" si="217">IFERROR(IF(AND(NOT(BL387=""),NOT(BK387="")),BL387*$BK387,""),"")</f>
        <v/>
      </c>
      <c r="BN387" s="34"/>
      <c r="BO387" s="32" t="str">
        <f t="shared" ref="BO387:BO450" si="218">IFERROR(IF(AND(NOT(BN387=""),NOT(BK387="")),BN387*$BK387,""),"")</f>
        <v/>
      </c>
      <c r="BP387" s="34"/>
      <c r="BQ387" s="32" t="str">
        <f t="shared" ref="BQ387:BQ450" si="219">IFERROR(IF(AND(NOT(BP387=""),NOT(BK387="")),BP387*$BK387,""),"")</f>
        <v/>
      </c>
      <c r="BR387" s="34"/>
      <c r="BS387" s="36" t="str">
        <f t="shared" ref="BS387:BS450" si="220">IFERROR(IF(AND(NOT(BR387=""),NOT(BK387="")),BR387*$BK387,""),"")</f>
        <v/>
      </c>
      <c r="BT387" s="36" t="str">
        <f t="shared" ref="BT387:BT450" si="221">IFERROR(IF(OR(NOT(BL387=""),NOT(BR387=""),NOT(BN387=""),NOT(BP387="")),BL387+BR387+BN387+BP387,""),"")</f>
        <v/>
      </c>
      <c r="BU387" s="36" t="str">
        <f t="shared" ref="BU387:BU450" si="222">IF(SUM(BM387,BS387,BO387,BQ387)&gt;0,SUM(BM387,BS387,BO387,BQ387),"")</f>
        <v/>
      </c>
      <c r="BV387" s="55"/>
      <c r="BW387" s="36" t="str">
        <f t="shared" ref="BW387:BX450" si="223">IF(SUM(AG387,AT387,BG387,BT387)&gt;0,SUM(AG387,AT387,BG387,BT387),"")</f>
        <v/>
      </c>
      <c r="BX387" s="36" t="str">
        <f t="shared" si="223"/>
        <v/>
      </c>
      <c r="BY387" s="31"/>
      <c r="BZ387" s="38"/>
      <c r="CB387" s="120" t="e">
        <f t="shared" ca="1" si="194"/>
        <v>#VALUE!</v>
      </c>
      <c r="CC387" s="2" t="e">
        <f t="shared" ref="CC387:CC450" ca="1" si="224">IF(OR(C387="--",IFERROR(MATCH(C387,OFFSET(C$1,0,0,ROW()-1,1),0),1)&lt;&gt;1),"",1)</f>
        <v>#VALUE!</v>
      </c>
    </row>
    <row r="388" spans="1:81" s="10" customFormat="1" ht="25.15" customHeight="1" x14ac:dyDescent="0.2">
      <c r="A388" s="52" t="str">
        <f t="shared" ref="A388:A451" si="225">IFERROR(IF(D388&lt;&gt;"",A387+1,""),"")</f>
        <v/>
      </c>
      <c r="B388" s="157" t="e">
        <f t="shared" ca="1" si="195"/>
        <v>#VALUE!</v>
      </c>
      <c r="C388" s="157" t="e">
        <f t="shared" si="196"/>
        <v>#VALUE!</v>
      </c>
      <c r="D388" s="29"/>
      <c r="E388" s="155" t="str">
        <f ca="1">IFERROR(INDIRECT(ADDRESS(MATCH(D388,CatModules!C:C,0),2,1,1,"CatModules")),"")</f>
        <v/>
      </c>
      <c r="F388" s="96"/>
      <c r="G388" s="156" t="str">
        <f ca="1">IFERROR(INDIRECT(ADDRESS(MATCH(CONCATENATE(E388,"-",F388),CatInt!K:K,0),3,1,1,"CatInt")),"")</f>
        <v/>
      </c>
      <c r="H388" s="45" t="str">
        <f>IF(F388="","",VLOOKUP(F388,#REF!,2,FALSE))</f>
        <v/>
      </c>
      <c r="I388" s="29"/>
      <c r="J388" s="155" t="e">
        <f t="shared" si="197"/>
        <v>#VALUE!</v>
      </c>
      <c r="K388" s="155" t="e">
        <f t="shared" si="198"/>
        <v>#VALUE!</v>
      </c>
      <c r="L388" s="153"/>
      <c r="M388" s="53"/>
      <c r="N388" s="175">
        <v>0</v>
      </c>
      <c r="O388" s="147"/>
      <c r="P388" s="175">
        <v>0</v>
      </c>
      <c r="Q388" s="30"/>
      <c r="R388" s="149" t="str">
        <f>IFERROR(VLOOKUP(Q388,Setup!D$16:E$25,2,FALSE),"")</f>
        <v/>
      </c>
      <c r="S388" s="51" t="str">
        <f ca="1">IFERROR(IF(OR(I388="",VLOOKUP(I388,CatCostInp!$E$2:$K$88,7,FALSE)=0),"",VLOOKUP(I388,CatCostInp!$E$2:$K$88,7,FALSE)),"")</f>
        <v/>
      </c>
      <c r="T388" s="159" t="e">
        <f>VLOOKUP(U388,#REF!,2,FALSE)</f>
        <v>#REF!</v>
      </c>
      <c r="U388" s="30"/>
      <c r="V388" s="1" t="str">
        <f ca="1">IF(U388=Setup!$C$10,"Grant",IF('PSM Costs'!U388=Setup!$C$11,"Local",IF('PSM Costs'!U388=Setup!$C$12,"Other","")))</f>
        <v/>
      </c>
      <c r="W388" s="34"/>
      <c r="X388" s="36">
        <v>1</v>
      </c>
      <c r="Y388" s="34"/>
      <c r="Z388" s="36" t="str">
        <f t="shared" si="199"/>
        <v/>
      </c>
      <c r="AA388" s="34"/>
      <c r="AB388" s="32" t="str">
        <f t="shared" si="200"/>
        <v/>
      </c>
      <c r="AC388" s="34"/>
      <c r="AD388" s="32" t="str">
        <f t="shared" si="201"/>
        <v/>
      </c>
      <c r="AE388" s="34"/>
      <c r="AF388" s="36" t="str">
        <f t="shared" si="202"/>
        <v/>
      </c>
      <c r="AG388" s="36" t="str">
        <f t="shared" si="203"/>
        <v/>
      </c>
      <c r="AH388" s="36" t="str">
        <f t="shared" si="204"/>
        <v/>
      </c>
      <c r="AI388" s="55"/>
      <c r="AJ388" s="37"/>
      <c r="AK388" s="36">
        <v>1</v>
      </c>
      <c r="AL388" s="34"/>
      <c r="AM388" s="32" t="str">
        <f t="shared" si="205"/>
        <v/>
      </c>
      <c r="AN388" s="34"/>
      <c r="AO388" s="32" t="str">
        <f t="shared" si="206"/>
        <v/>
      </c>
      <c r="AP388" s="34"/>
      <c r="AQ388" s="32" t="str">
        <f t="shared" si="207"/>
        <v/>
      </c>
      <c r="AR388" s="34"/>
      <c r="AS388" s="36" t="str">
        <f t="shared" si="208"/>
        <v/>
      </c>
      <c r="AT388" s="36" t="str">
        <f t="shared" si="209"/>
        <v/>
      </c>
      <c r="AU388" s="36" t="str">
        <f t="shared" si="210"/>
        <v/>
      </c>
      <c r="AV388" s="55"/>
      <c r="AW388" s="34"/>
      <c r="AX388" s="36">
        <v>1</v>
      </c>
      <c r="AY388" s="34"/>
      <c r="AZ388" s="32" t="str">
        <f t="shared" si="211"/>
        <v/>
      </c>
      <c r="BA388" s="34"/>
      <c r="BB388" s="32" t="str">
        <f t="shared" si="212"/>
        <v/>
      </c>
      <c r="BC388" s="34"/>
      <c r="BD388" s="32" t="str">
        <f t="shared" si="213"/>
        <v/>
      </c>
      <c r="BE388" s="34"/>
      <c r="BF388" s="36" t="str">
        <f t="shared" si="214"/>
        <v/>
      </c>
      <c r="BG388" s="36" t="str">
        <f t="shared" si="215"/>
        <v/>
      </c>
      <c r="BH388" s="36" t="str">
        <f t="shared" si="216"/>
        <v/>
      </c>
      <c r="BI388" s="55"/>
      <c r="BJ388" s="34"/>
      <c r="BK388" s="36">
        <v>1</v>
      </c>
      <c r="BL388" s="34"/>
      <c r="BM388" s="32" t="str">
        <f t="shared" si="217"/>
        <v/>
      </c>
      <c r="BN388" s="34"/>
      <c r="BO388" s="32" t="str">
        <f t="shared" si="218"/>
        <v/>
      </c>
      <c r="BP388" s="34"/>
      <c r="BQ388" s="32" t="str">
        <f t="shared" si="219"/>
        <v/>
      </c>
      <c r="BR388" s="34"/>
      <c r="BS388" s="36" t="str">
        <f t="shared" si="220"/>
        <v/>
      </c>
      <c r="BT388" s="36" t="str">
        <f t="shared" si="221"/>
        <v/>
      </c>
      <c r="BU388" s="36" t="str">
        <f t="shared" si="222"/>
        <v/>
      </c>
      <c r="BV388" s="55"/>
      <c r="BW388" s="36" t="str">
        <f t="shared" si="223"/>
        <v/>
      </c>
      <c r="BX388" s="36" t="str">
        <f t="shared" si="223"/>
        <v/>
      </c>
      <c r="BY388" s="31"/>
      <c r="BZ388" s="38"/>
      <c r="CB388" s="120" t="e">
        <f t="shared" ca="1" si="194"/>
        <v>#VALUE!</v>
      </c>
      <c r="CC388" s="2" t="e">
        <f t="shared" ca="1" si="224"/>
        <v>#VALUE!</v>
      </c>
    </row>
    <row r="389" spans="1:81" s="10" customFormat="1" ht="25.15" customHeight="1" x14ac:dyDescent="0.2">
      <c r="A389" s="52" t="str">
        <f t="shared" si="225"/>
        <v/>
      </c>
      <c r="B389" s="157" t="e">
        <f t="shared" ca="1" si="195"/>
        <v>#VALUE!</v>
      </c>
      <c r="C389" s="157" t="e">
        <f t="shared" si="196"/>
        <v>#VALUE!</v>
      </c>
      <c r="D389" s="29"/>
      <c r="E389" s="155" t="str">
        <f ca="1">IFERROR(INDIRECT(ADDRESS(MATCH(D389,CatModules!C:C,0),2,1,1,"CatModules")),"")</f>
        <v/>
      </c>
      <c r="F389" s="96"/>
      <c r="G389" s="156" t="str">
        <f ca="1">IFERROR(INDIRECT(ADDRESS(MATCH(CONCATENATE(E389,"-",F389),CatInt!K:K,0),3,1,1,"CatInt")),"")</f>
        <v/>
      </c>
      <c r="H389" s="45" t="str">
        <f>IF(F389="","",VLOOKUP(F389,#REF!,2,FALSE))</f>
        <v/>
      </c>
      <c r="I389" s="29"/>
      <c r="J389" s="155" t="e">
        <f t="shared" si="197"/>
        <v>#VALUE!</v>
      </c>
      <c r="K389" s="155" t="e">
        <f t="shared" si="198"/>
        <v>#VALUE!</v>
      </c>
      <c r="L389" s="153"/>
      <c r="M389" s="53"/>
      <c r="N389" s="175">
        <v>0</v>
      </c>
      <c r="O389" s="147"/>
      <c r="P389" s="175">
        <v>0</v>
      </c>
      <c r="Q389" s="30"/>
      <c r="R389" s="149" t="str">
        <f>IFERROR(VLOOKUP(Q389,Setup!D$16:E$25,2,FALSE),"")</f>
        <v/>
      </c>
      <c r="S389" s="51" t="str">
        <f ca="1">IFERROR(IF(OR(I389="",VLOOKUP(I389,CatCostInp!$E$2:$K$88,7,FALSE)=0),"",VLOOKUP(I389,CatCostInp!$E$2:$K$88,7,FALSE)),"")</f>
        <v/>
      </c>
      <c r="T389" s="159" t="e">
        <f>VLOOKUP(U389,#REF!,2,FALSE)</f>
        <v>#REF!</v>
      </c>
      <c r="U389" s="30"/>
      <c r="V389" s="1" t="str">
        <f ca="1">IF(U389=Setup!$C$10,"Grant",IF('PSM Costs'!U389=Setup!$C$11,"Local",IF('PSM Costs'!U389=Setup!$C$12,"Other","")))</f>
        <v/>
      </c>
      <c r="W389" s="34"/>
      <c r="X389" s="36">
        <v>1</v>
      </c>
      <c r="Y389" s="34"/>
      <c r="Z389" s="36" t="str">
        <f t="shared" si="199"/>
        <v/>
      </c>
      <c r="AA389" s="34"/>
      <c r="AB389" s="32" t="str">
        <f t="shared" si="200"/>
        <v/>
      </c>
      <c r="AC389" s="34"/>
      <c r="AD389" s="32" t="str">
        <f t="shared" si="201"/>
        <v/>
      </c>
      <c r="AE389" s="34"/>
      <c r="AF389" s="36" t="str">
        <f t="shared" si="202"/>
        <v/>
      </c>
      <c r="AG389" s="36" t="str">
        <f t="shared" si="203"/>
        <v/>
      </c>
      <c r="AH389" s="36" t="str">
        <f t="shared" si="204"/>
        <v/>
      </c>
      <c r="AI389" s="55"/>
      <c r="AJ389" s="37"/>
      <c r="AK389" s="36">
        <v>1</v>
      </c>
      <c r="AL389" s="34"/>
      <c r="AM389" s="32" t="str">
        <f t="shared" si="205"/>
        <v/>
      </c>
      <c r="AN389" s="34"/>
      <c r="AO389" s="32" t="str">
        <f t="shared" si="206"/>
        <v/>
      </c>
      <c r="AP389" s="34"/>
      <c r="AQ389" s="32" t="str">
        <f t="shared" si="207"/>
        <v/>
      </c>
      <c r="AR389" s="34"/>
      <c r="AS389" s="36" t="str">
        <f t="shared" si="208"/>
        <v/>
      </c>
      <c r="AT389" s="36" t="str">
        <f t="shared" si="209"/>
        <v/>
      </c>
      <c r="AU389" s="36" t="str">
        <f t="shared" si="210"/>
        <v/>
      </c>
      <c r="AV389" s="55"/>
      <c r="AW389" s="34"/>
      <c r="AX389" s="36">
        <v>1</v>
      </c>
      <c r="AY389" s="34"/>
      <c r="AZ389" s="32" t="str">
        <f t="shared" si="211"/>
        <v/>
      </c>
      <c r="BA389" s="34"/>
      <c r="BB389" s="32" t="str">
        <f t="shared" si="212"/>
        <v/>
      </c>
      <c r="BC389" s="34"/>
      <c r="BD389" s="32" t="str">
        <f t="shared" si="213"/>
        <v/>
      </c>
      <c r="BE389" s="34"/>
      <c r="BF389" s="36" t="str">
        <f t="shared" si="214"/>
        <v/>
      </c>
      <c r="BG389" s="36" t="str">
        <f t="shared" si="215"/>
        <v/>
      </c>
      <c r="BH389" s="36" t="str">
        <f t="shared" si="216"/>
        <v/>
      </c>
      <c r="BI389" s="55"/>
      <c r="BJ389" s="34"/>
      <c r="BK389" s="36">
        <v>1</v>
      </c>
      <c r="BL389" s="34"/>
      <c r="BM389" s="32" t="str">
        <f t="shared" si="217"/>
        <v/>
      </c>
      <c r="BN389" s="34"/>
      <c r="BO389" s="32" t="str">
        <f t="shared" si="218"/>
        <v/>
      </c>
      <c r="BP389" s="34"/>
      <c r="BQ389" s="32" t="str">
        <f t="shared" si="219"/>
        <v/>
      </c>
      <c r="BR389" s="34"/>
      <c r="BS389" s="36" t="str">
        <f t="shared" si="220"/>
        <v/>
      </c>
      <c r="BT389" s="36" t="str">
        <f t="shared" si="221"/>
        <v/>
      </c>
      <c r="BU389" s="36" t="str">
        <f t="shared" si="222"/>
        <v/>
      </c>
      <c r="BV389" s="55"/>
      <c r="BW389" s="36" t="str">
        <f t="shared" si="223"/>
        <v/>
      </c>
      <c r="BX389" s="36" t="str">
        <f t="shared" si="223"/>
        <v/>
      </c>
      <c r="BY389" s="31"/>
      <c r="BZ389" s="38"/>
      <c r="CB389" s="120" t="e">
        <f t="shared" ca="1" si="194"/>
        <v>#VALUE!</v>
      </c>
      <c r="CC389" s="2" t="e">
        <f t="shared" ca="1" si="224"/>
        <v>#VALUE!</v>
      </c>
    </row>
    <row r="390" spans="1:81" s="10" customFormat="1" ht="25.15" customHeight="1" x14ac:dyDescent="0.2">
      <c r="A390" s="52" t="str">
        <f t="shared" si="225"/>
        <v/>
      </c>
      <c r="B390" s="157" t="e">
        <f t="shared" ca="1" si="195"/>
        <v>#VALUE!</v>
      </c>
      <c r="C390" s="157" t="e">
        <f t="shared" si="196"/>
        <v>#VALUE!</v>
      </c>
      <c r="D390" s="29"/>
      <c r="E390" s="155" t="str">
        <f ca="1">IFERROR(INDIRECT(ADDRESS(MATCH(D390,CatModules!C:C,0),2,1,1,"CatModules")),"")</f>
        <v/>
      </c>
      <c r="F390" s="96"/>
      <c r="G390" s="156" t="str">
        <f ca="1">IFERROR(INDIRECT(ADDRESS(MATCH(CONCATENATE(E390,"-",F390),CatInt!K:K,0),3,1,1,"CatInt")),"")</f>
        <v/>
      </c>
      <c r="H390" s="45" t="str">
        <f>IF(F390="","",VLOOKUP(F390,#REF!,2,FALSE))</f>
        <v/>
      </c>
      <c r="I390" s="29"/>
      <c r="J390" s="155" t="e">
        <f t="shared" si="197"/>
        <v>#VALUE!</v>
      </c>
      <c r="K390" s="155" t="e">
        <f t="shared" si="198"/>
        <v>#VALUE!</v>
      </c>
      <c r="L390" s="153"/>
      <c r="M390" s="53"/>
      <c r="N390" s="175">
        <v>0</v>
      </c>
      <c r="O390" s="147"/>
      <c r="P390" s="175">
        <v>0</v>
      </c>
      <c r="Q390" s="30"/>
      <c r="R390" s="149" t="str">
        <f>IFERROR(VLOOKUP(Q390,Setup!D$16:E$25,2,FALSE),"")</f>
        <v/>
      </c>
      <c r="S390" s="51" t="str">
        <f ca="1">IFERROR(IF(OR(I390="",VLOOKUP(I390,CatCostInp!$E$2:$K$88,7,FALSE)=0),"",VLOOKUP(I390,CatCostInp!$E$2:$K$88,7,FALSE)),"")</f>
        <v/>
      </c>
      <c r="T390" s="159" t="e">
        <f>VLOOKUP(U390,#REF!,2,FALSE)</f>
        <v>#REF!</v>
      </c>
      <c r="U390" s="30"/>
      <c r="V390" s="1" t="str">
        <f ca="1">IF(U390=Setup!$C$10,"Grant",IF('PSM Costs'!U390=Setup!$C$11,"Local",IF('PSM Costs'!U390=Setup!$C$12,"Other","")))</f>
        <v/>
      </c>
      <c r="W390" s="34"/>
      <c r="X390" s="36">
        <v>1</v>
      </c>
      <c r="Y390" s="34"/>
      <c r="Z390" s="36" t="str">
        <f t="shared" si="199"/>
        <v/>
      </c>
      <c r="AA390" s="34"/>
      <c r="AB390" s="32" t="str">
        <f t="shared" si="200"/>
        <v/>
      </c>
      <c r="AC390" s="34"/>
      <c r="AD390" s="32" t="str">
        <f t="shared" si="201"/>
        <v/>
      </c>
      <c r="AE390" s="34"/>
      <c r="AF390" s="36" t="str">
        <f t="shared" si="202"/>
        <v/>
      </c>
      <c r="AG390" s="36" t="str">
        <f t="shared" si="203"/>
        <v/>
      </c>
      <c r="AH390" s="36" t="str">
        <f t="shared" si="204"/>
        <v/>
      </c>
      <c r="AI390" s="55"/>
      <c r="AJ390" s="37"/>
      <c r="AK390" s="36">
        <v>1</v>
      </c>
      <c r="AL390" s="34"/>
      <c r="AM390" s="32" t="str">
        <f t="shared" si="205"/>
        <v/>
      </c>
      <c r="AN390" s="34"/>
      <c r="AO390" s="32" t="str">
        <f t="shared" si="206"/>
        <v/>
      </c>
      <c r="AP390" s="34"/>
      <c r="AQ390" s="32" t="str">
        <f t="shared" si="207"/>
        <v/>
      </c>
      <c r="AR390" s="34"/>
      <c r="AS390" s="36" t="str">
        <f t="shared" si="208"/>
        <v/>
      </c>
      <c r="AT390" s="36" t="str">
        <f t="shared" si="209"/>
        <v/>
      </c>
      <c r="AU390" s="36" t="str">
        <f t="shared" si="210"/>
        <v/>
      </c>
      <c r="AV390" s="55"/>
      <c r="AW390" s="34"/>
      <c r="AX390" s="36">
        <v>1</v>
      </c>
      <c r="AY390" s="34"/>
      <c r="AZ390" s="32" t="str">
        <f t="shared" si="211"/>
        <v/>
      </c>
      <c r="BA390" s="34"/>
      <c r="BB390" s="32" t="str">
        <f t="shared" si="212"/>
        <v/>
      </c>
      <c r="BC390" s="34"/>
      <c r="BD390" s="32" t="str">
        <f t="shared" si="213"/>
        <v/>
      </c>
      <c r="BE390" s="34"/>
      <c r="BF390" s="36" t="str">
        <f t="shared" si="214"/>
        <v/>
      </c>
      <c r="BG390" s="36" t="str">
        <f t="shared" si="215"/>
        <v/>
      </c>
      <c r="BH390" s="36" t="str">
        <f t="shared" si="216"/>
        <v/>
      </c>
      <c r="BI390" s="55"/>
      <c r="BJ390" s="34"/>
      <c r="BK390" s="36">
        <v>1</v>
      </c>
      <c r="BL390" s="34"/>
      <c r="BM390" s="32" t="str">
        <f t="shared" si="217"/>
        <v/>
      </c>
      <c r="BN390" s="34"/>
      <c r="BO390" s="32" t="str">
        <f t="shared" si="218"/>
        <v/>
      </c>
      <c r="BP390" s="34"/>
      <c r="BQ390" s="32" t="str">
        <f t="shared" si="219"/>
        <v/>
      </c>
      <c r="BR390" s="34"/>
      <c r="BS390" s="36" t="str">
        <f t="shared" si="220"/>
        <v/>
      </c>
      <c r="BT390" s="36" t="str">
        <f t="shared" si="221"/>
        <v/>
      </c>
      <c r="BU390" s="36" t="str">
        <f t="shared" si="222"/>
        <v/>
      </c>
      <c r="BV390" s="55"/>
      <c r="BW390" s="36" t="str">
        <f t="shared" si="223"/>
        <v/>
      </c>
      <c r="BX390" s="36" t="str">
        <f t="shared" si="223"/>
        <v/>
      </c>
      <c r="BY390" s="31"/>
      <c r="BZ390" s="38"/>
      <c r="CB390" s="120" t="e">
        <f t="shared" ca="1" si="194"/>
        <v>#VALUE!</v>
      </c>
      <c r="CC390" s="2" t="e">
        <f t="shared" ca="1" si="224"/>
        <v>#VALUE!</v>
      </c>
    </row>
    <row r="391" spans="1:81" s="10" customFormat="1" ht="25.15" customHeight="1" x14ac:dyDescent="0.2">
      <c r="A391" s="52" t="str">
        <f t="shared" si="225"/>
        <v/>
      </c>
      <c r="B391" s="157" t="e">
        <f t="shared" ca="1" si="195"/>
        <v>#VALUE!</v>
      </c>
      <c r="C391" s="157" t="e">
        <f t="shared" si="196"/>
        <v>#VALUE!</v>
      </c>
      <c r="D391" s="29"/>
      <c r="E391" s="155" t="str">
        <f ca="1">IFERROR(INDIRECT(ADDRESS(MATCH(D391,CatModules!C:C,0),2,1,1,"CatModules")),"")</f>
        <v/>
      </c>
      <c r="F391" s="96"/>
      <c r="G391" s="156" t="str">
        <f ca="1">IFERROR(INDIRECT(ADDRESS(MATCH(CONCATENATE(E391,"-",F391),CatInt!K:K,0),3,1,1,"CatInt")),"")</f>
        <v/>
      </c>
      <c r="H391" s="45" t="str">
        <f>IF(F391="","",VLOOKUP(F391,#REF!,2,FALSE))</f>
        <v/>
      </c>
      <c r="I391" s="29"/>
      <c r="J391" s="155" t="e">
        <f t="shared" si="197"/>
        <v>#VALUE!</v>
      </c>
      <c r="K391" s="155" t="e">
        <f t="shared" si="198"/>
        <v>#VALUE!</v>
      </c>
      <c r="L391" s="153"/>
      <c r="M391" s="53"/>
      <c r="N391" s="175">
        <v>0</v>
      </c>
      <c r="O391" s="147"/>
      <c r="P391" s="175">
        <v>0</v>
      </c>
      <c r="Q391" s="30"/>
      <c r="R391" s="149" t="str">
        <f>IFERROR(VLOOKUP(Q391,Setup!D$16:E$25,2,FALSE),"")</f>
        <v/>
      </c>
      <c r="S391" s="51" t="str">
        <f ca="1">IFERROR(IF(OR(I391="",VLOOKUP(I391,CatCostInp!$E$2:$K$88,7,FALSE)=0),"",VLOOKUP(I391,CatCostInp!$E$2:$K$88,7,FALSE)),"")</f>
        <v/>
      </c>
      <c r="T391" s="159" t="e">
        <f>VLOOKUP(U391,#REF!,2,FALSE)</f>
        <v>#REF!</v>
      </c>
      <c r="U391" s="30"/>
      <c r="V391" s="1" t="str">
        <f ca="1">IF(U391=Setup!$C$10,"Grant",IF('PSM Costs'!U391=Setup!$C$11,"Local",IF('PSM Costs'!U391=Setup!$C$12,"Other","")))</f>
        <v/>
      </c>
      <c r="W391" s="34"/>
      <c r="X391" s="36">
        <v>1</v>
      </c>
      <c r="Y391" s="34"/>
      <c r="Z391" s="36" t="str">
        <f t="shared" si="199"/>
        <v/>
      </c>
      <c r="AA391" s="34"/>
      <c r="AB391" s="32" t="str">
        <f t="shared" si="200"/>
        <v/>
      </c>
      <c r="AC391" s="34"/>
      <c r="AD391" s="32" t="str">
        <f t="shared" si="201"/>
        <v/>
      </c>
      <c r="AE391" s="34"/>
      <c r="AF391" s="36" t="str">
        <f t="shared" si="202"/>
        <v/>
      </c>
      <c r="AG391" s="36" t="str">
        <f t="shared" si="203"/>
        <v/>
      </c>
      <c r="AH391" s="36" t="str">
        <f t="shared" si="204"/>
        <v/>
      </c>
      <c r="AI391" s="55"/>
      <c r="AJ391" s="37"/>
      <c r="AK391" s="36">
        <v>1</v>
      </c>
      <c r="AL391" s="34"/>
      <c r="AM391" s="32" t="str">
        <f t="shared" si="205"/>
        <v/>
      </c>
      <c r="AN391" s="34"/>
      <c r="AO391" s="32" t="str">
        <f t="shared" si="206"/>
        <v/>
      </c>
      <c r="AP391" s="34"/>
      <c r="AQ391" s="32" t="str">
        <f t="shared" si="207"/>
        <v/>
      </c>
      <c r="AR391" s="34"/>
      <c r="AS391" s="36" t="str">
        <f t="shared" si="208"/>
        <v/>
      </c>
      <c r="AT391" s="36" t="str">
        <f t="shared" si="209"/>
        <v/>
      </c>
      <c r="AU391" s="36" t="str">
        <f t="shared" si="210"/>
        <v/>
      </c>
      <c r="AV391" s="55"/>
      <c r="AW391" s="34"/>
      <c r="AX391" s="36">
        <v>1</v>
      </c>
      <c r="AY391" s="34"/>
      <c r="AZ391" s="32" t="str">
        <f t="shared" si="211"/>
        <v/>
      </c>
      <c r="BA391" s="34"/>
      <c r="BB391" s="32" t="str">
        <f t="shared" si="212"/>
        <v/>
      </c>
      <c r="BC391" s="34"/>
      <c r="BD391" s="32" t="str">
        <f t="shared" si="213"/>
        <v/>
      </c>
      <c r="BE391" s="34"/>
      <c r="BF391" s="36" t="str">
        <f t="shared" si="214"/>
        <v/>
      </c>
      <c r="BG391" s="36" t="str">
        <f t="shared" si="215"/>
        <v/>
      </c>
      <c r="BH391" s="36" t="str">
        <f t="shared" si="216"/>
        <v/>
      </c>
      <c r="BI391" s="55"/>
      <c r="BJ391" s="34"/>
      <c r="BK391" s="36">
        <v>1</v>
      </c>
      <c r="BL391" s="34"/>
      <c r="BM391" s="32" t="str">
        <f t="shared" si="217"/>
        <v/>
      </c>
      <c r="BN391" s="34"/>
      <c r="BO391" s="32" t="str">
        <f t="shared" si="218"/>
        <v/>
      </c>
      <c r="BP391" s="34"/>
      <c r="BQ391" s="32" t="str">
        <f t="shared" si="219"/>
        <v/>
      </c>
      <c r="BR391" s="34"/>
      <c r="BS391" s="36" t="str">
        <f t="shared" si="220"/>
        <v/>
      </c>
      <c r="BT391" s="36" t="str">
        <f t="shared" si="221"/>
        <v/>
      </c>
      <c r="BU391" s="36" t="str">
        <f t="shared" si="222"/>
        <v/>
      </c>
      <c r="BV391" s="55"/>
      <c r="BW391" s="36" t="str">
        <f t="shared" si="223"/>
        <v/>
      </c>
      <c r="BX391" s="36" t="str">
        <f t="shared" si="223"/>
        <v/>
      </c>
      <c r="BY391" s="31"/>
      <c r="BZ391" s="38"/>
      <c r="CB391" s="120" t="e">
        <f t="shared" ca="1" si="194"/>
        <v>#VALUE!</v>
      </c>
      <c r="CC391" s="2" t="e">
        <f t="shared" ca="1" si="224"/>
        <v>#VALUE!</v>
      </c>
    </row>
    <row r="392" spans="1:81" s="10" customFormat="1" ht="25.15" customHeight="1" x14ac:dyDescent="0.2">
      <c r="A392" s="52" t="str">
        <f t="shared" si="225"/>
        <v/>
      </c>
      <c r="B392" s="157" t="e">
        <f t="shared" ca="1" si="195"/>
        <v>#VALUE!</v>
      </c>
      <c r="C392" s="157" t="e">
        <f t="shared" si="196"/>
        <v>#VALUE!</v>
      </c>
      <c r="D392" s="29"/>
      <c r="E392" s="155" t="str">
        <f ca="1">IFERROR(INDIRECT(ADDRESS(MATCH(D392,CatModules!C:C,0),2,1,1,"CatModules")),"")</f>
        <v/>
      </c>
      <c r="F392" s="96"/>
      <c r="G392" s="156" t="str">
        <f ca="1">IFERROR(INDIRECT(ADDRESS(MATCH(CONCATENATE(E392,"-",F392),CatInt!K:K,0),3,1,1,"CatInt")),"")</f>
        <v/>
      </c>
      <c r="H392" s="45" t="str">
        <f>IF(F392="","",VLOOKUP(F392,#REF!,2,FALSE))</f>
        <v/>
      </c>
      <c r="I392" s="29"/>
      <c r="J392" s="155" t="e">
        <f t="shared" si="197"/>
        <v>#VALUE!</v>
      </c>
      <c r="K392" s="155" t="e">
        <f t="shared" si="198"/>
        <v>#VALUE!</v>
      </c>
      <c r="L392" s="153"/>
      <c r="M392" s="53"/>
      <c r="N392" s="175">
        <v>0</v>
      </c>
      <c r="O392" s="147"/>
      <c r="P392" s="175">
        <v>0</v>
      </c>
      <c r="Q392" s="30"/>
      <c r="R392" s="149" t="str">
        <f>IFERROR(VLOOKUP(Q392,Setup!D$16:E$25,2,FALSE),"")</f>
        <v/>
      </c>
      <c r="S392" s="51" t="str">
        <f ca="1">IFERROR(IF(OR(I392="",VLOOKUP(I392,CatCostInp!$E$2:$K$88,7,FALSE)=0),"",VLOOKUP(I392,CatCostInp!$E$2:$K$88,7,FALSE)),"")</f>
        <v/>
      </c>
      <c r="T392" s="159" t="e">
        <f>VLOOKUP(U392,#REF!,2,FALSE)</f>
        <v>#REF!</v>
      </c>
      <c r="U392" s="30"/>
      <c r="V392" s="1" t="str">
        <f ca="1">IF(U392=Setup!$C$10,"Grant",IF('PSM Costs'!U392=Setup!$C$11,"Local",IF('PSM Costs'!U392=Setup!$C$12,"Other","")))</f>
        <v/>
      </c>
      <c r="W392" s="34"/>
      <c r="X392" s="36">
        <v>1</v>
      </c>
      <c r="Y392" s="34"/>
      <c r="Z392" s="36" t="str">
        <f t="shared" si="199"/>
        <v/>
      </c>
      <c r="AA392" s="34"/>
      <c r="AB392" s="32" t="str">
        <f t="shared" si="200"/>
        <v/>
      </c>
      <c r="AC392" s="34"/>
      <c r="AD392" s="32" t="str">
        <f t="shared" si="201"/>
        <v/>
      </c>
      <c r="AE392" s="34"/>
      <c r="AF392" s="36" t="str">
        <f t="shared" si="202"/>
        <v/>
      </c>
      <c r="AG392" s="36" t="str">
        <f t="shared" si="203"/>
        <v/>
      </c>
      <c r="AH392" s="36" t="str">
        <f t="shared" si="204"/>
        <v/>
      </c>
      <c r="AI392" s="55"/>
      <c r="AJ392" s="37"/>
      <c r="AK392" s="36">
        <v>1</v>
      </c>
      <c r="AL392" s="34"/>
      <c r="AM392" s="32" t="str">
        <f t="shared" si="205"/>
        <v/>
      </c>
      <c r="AN392" s="34"/>
      <c r="AO392" s="32" t="str">
        <f t="shared" si="206"/>
        <v/>
      </c>
      <c r="AP392" s="34"/>
      <c r="AQ392" s="32" t="str">
        <f t="shared" si="207"/>
        <v/>
      </c>
      <c r="AR392" s="34"/>
      <c r="AS392" s="36" t="str">
        <f t="shared" si="208"/>
        <v/>
      </c>
      <c r="AT392" s="36" t="str">
        <f t="shared" si="209"/>
        <v/>
      </c>
      <c r="AU392" s="36" t="str">
        <f t="shared" si="210"/>
        <v/>
      </c>
      <c r="AV392" s="55"/>
      <c r="AW392" s="34"/>
      <c r="AX392" s="36">
        <v>1</v>
      </c>
      <c r="AY392" s="34"/>
      <c r="AZ392" s="32" t="str">
        <f t="shared" si="211"/>
        <v/>
      </c>
      <c r="BA392" s="34"/>
      <c r="BB392" s="32" t="str">
        <f t="shared" si="212"/>
        <v/>
      </c>
      <c r="BC392" s="34"/>
      <c r="BD392" s="32" t="str">
        <f t="shared" si="213"/>
        <v/>
      </c>
      <c r="BE392" s="34"/>
      <c r="BF392" s="36" t="str">
        <f t="shared" si="214"/>
        <v/>
      </c>
      <c r="BG392" s="36" t="str">
        <f t="shared" si="215"/>
        <v/>
      </c>
      <c r="BH392" s="36" t="str">
        <f t="shared" si="216"/>
        <v/>
      </c>
      <c r="BI392" s="55"/>
      <c r="BJ392" s="34"/>
      <c r="BK392" s="36">
        <v>1</v>
      </c>
      <c r="BL392" s="34"/>
      <c r="BM392" s="32" t="str">
        <f t="shared" si="217"/>
        <v/>
      </c>
      <c r="BN392" s="34"/>
      <c r="BO392" s="32" t="str">
        <f t="shared" si="218"/>
        <v/>
      </c>
      <c r="BP392" s="34"/>
      <c r="BQ392" s="32" t="str">
        <f t="shared" si="219"/>
        <v/>
      </c>
      <c r="BR392" s="34"/>
      <c r="BS392" s="36" t="str">
        <f t="shared" si="220"/>
        <v/>
      </c>
      <c r="BT392" s="36" t="str">
        <f t="shared" si="221"/>
        <v/>
      </c>
      <c r="BU392" s="36" t="str">
        <f t="shared" si="222"/>
        <v/>
      </c>
      <c r="BV392" s="55"/>
      <c r="BW392" s="36" t="str">
        <f t="shared" si="223"/>
        <v/>
      </c>
      <c r="BX392" s="36" t="str">
        <f t="shared" si="223"/>
        <v/>
      </c>
      <c r="BY392" s="31"/>
      <c r="BZ392" s="38"/>
      <c r="CB392" s="120" t="e">
        <f t="shared" ca="1" si="194"/>
        <v>#VALUE!</v>
      </c>
      <c r="CC392" s="2" t="e">
        <f t="shared" ca="1" si="224"/>
        <v>#VALUE!</v>
      </c>
    </row>
    <row r="393" spans="1:81" s="10" customFormat="1" ht="25.15" customHeight="1" x14ac:dyDescent="0.2">
      <c r="A393" s="52" t="str">
        <f t="shared" si="225"/>
        <v/>
      </c>
      <c r="B393" s="157" t="e">
        <f t="shared" ca="1" si="195"/>
        <v>#VALUE!</v>
      </c>
      <c r="C393" s="157" t="e">
        <f t="shared" si="196"/>
        <v>#VALUE!</v>
      </c>
      <c r="D393" s="29"/>
      <c r="E393" s="155" t="str">
        <f ca="1">IFERROR(INDIRECT(ADDRESS(MATCH(D393,CatModules!C:C,0),2,1,1,"CatModules")),"")</f>
        <v/>
      </c>
      <c r="F393" s="96"/>
      <c r="G393" s="156" t="str">
        <f ca="1">IFERROR(INDIRECT(ADDRESS(MATCH(CONCATENATE(E393,"-",F393),CatInt!K:K,0),3,1,1,"CatInt")),"")</f>
        <v/>
      </c>
      <c r="H393" s="45" t="str">
        <f>IF(F393="","",VLOOKUP(F393,#REF!,2,FALSE))</f>
        <v/>
      </c>
      <c r="I393" s="29"/>
      <c r="J393" s="155" t="e">
        <f t="shared" si="197"/>
        <v>#VALUE!</v>
      </c>
      <c r="K393" s="155" t="e">
        <f t="shared" si="198"/>
        <v>#VALUE!</v>
      </c>
      <c r="L393" s="153"/>
      <c r="M393" s="53"/>
      <c r="N393" s="175">
        <v>0</v>
      </c>
      <c r="O393" s="147"/>
      <c r="P393" s="175">
        <v>0</v>
      </c>
      <c r="Q393" s="30"/>
      <c r="R393" s="149" t="str">
        <f>IFERROR(VLOOKUP(Q393,Setup!D$16:E$25,2,FALSE),"")</f>
        <v/>
      </c>
      <c r="S393" s="51" t="str">
        <f ca="1">IFERROR(IF(OR(I393="",VLOOKUP(I393,CatCostInp!$E$2:$K$88,7,FALSE)=0),"",VLOOKUP(I393,CatCostInp!$E$2:$K$88,7,FALSE)),"")</f>
        <v/>
      </c>
      <c r="T393" s="159" t="e">
        <f>VLOOKUP(U393,#REF!,2,FALSE)</f>
        <v>#REF!</v>
      </c>
      <c r="U393" s="30"/>
      <c r="V393" s="1" t="str">
        <f ca="1">IF(U393=Setup!$C$10,"Grant",IF('PSM Costs'!U393=Setup!$C$11,"Local",IF('PSM Costs'!U393=Setup!$C$12,"Other","")))</f>
        <v/>
      </c>
      <c r="W393" s="34"/>
      <c r="X393" s="36">
        <v>1</v>
      </c>
      <c r="Y393" s="34"/>
      <c r="Z393" s="36" t="str">
        <f t="shared" si="199"/>
        <v/>
      </c>
      <c r="AA393" s="34"/>
      <c r="AB393" s="32" t="str">
        <f t="shared" si="200"/>
        <v/>
      </c>
      <c r="AC393" s="34"/>
      <c r="AD393" s="32" t="str">
        <f t="shared" si="201"/>
        <v/>
      </c>
      <c r="AE393" s="34"/>
      <c r="AF393" s="36" t="str">
        <f t="shared" si="202"/>
        <v/>
      </c>
      <c r="AG393" s="36" t="str">
        <f t="shared" si="203"/>
        <v/>
      </c>
      <c r="AH393" s="36" t="str">
        <f t="shared" si="204"/>
        <v/>
      </c>
      <c r="AI393" s="55"/>
      <c r="AJ393" s="37"/>
      <c r="AK393" s="36">
        <v>1</v>
      </c>
      <c r="AL393" s="34"/>
      <c r="AM393" s="32" t="str">
        <f t="shared" si="205"/>
        <v/>
      </c>
      <c r="AN393" s="34"/>
      <c r="AO393" s="32" t="str">
        <f t="shared" si="206"/>
        <v/>
      </c>
      <c r="AP393" s="34"/>
      <c r="AQ393" s="32" t="str">
        <f t="shared" si="207"/>
        <v/>
      </c>
      <c r="AR393" s="34"/>
      <c r="AS393" s="36" t="str">
        <f t="shared" si="208"/>
        <v/>
      </c>
      <c r="AT393" s="36" t="str">
        <f t="shared" si="209"/>
        <v/>
      </c>
      <c r="AU393" s="36" t="str">
        <f t="shared" si="210"/>
        <v/>
      </c>
      <c r="AV393" s="55"/>
      <c r="AW393" s="34"/>
      <c r="AX393" s="36">
        <v>1</v>
      </c>
      <c r="AY393" s="34"/>
      <c r="AZ393" s="32" t="str">
        <f t="shared" si="211"/>
        <v/>
      </c>
      <c r="BA393" s="34"/>
      <c r="BB393" s="32" t="str">
        <f t="shared" si="212"/>
        <v/>
      </c>
      <c r="BC393" s="34"/>
      <c r="BD393" s="32" t="str">
        <f t="shared" si="213"/>
        <v/>
      </c>
      <c r="BE393" s="34"/>
      <c r="BF393" s="36" t="str">
        <f t="shared" si="214"/>
        <v/>
      </c>
      <c r="BG393" s="36" t="str">
        <f t="shared" si="215"/>
        <v/>
      </c>
      <c r="BH393" s="36" t="str">
        <f t="shared" si="216"/>
        <v/>
      </c>
      <c r="BI393" s="55"/>
      <c r="BJ393" s="34"/>
      <c r="BK393" s="36">
        <v>1</v>
      </c>
      <c r="BL393" s="34"/>
      <c r="BM393" s="32" t="str">
        <f t="shared" si="217"/>
        <v/>
      </c>
      <c r="BN393" s="34"/>
      <c r="BO393" s="32" t="str">
        <f t="shared" si="218"/>
        <v/>
      </c>
      <c r="BP393" s="34"/>
      <c r="BQ393" s="32" t="str">
        <f t="shared" si="219"/>
        <v/>
      </c>
      <c r="BR393" s="34"/>
      <c r="BS393" s="36" t="str">
        <f t="shared" si="220"/>
        <v/>
      </c>
      <c r="BT393" s="36" t="str">
        <f t="shared" si="221"/>
        <v/>
      </c>
      <c r="BU393" s="36" t="str">
        <f t="shared" si="222"/>
        <v/>
      </c>
      <c r="BV393" s="55"/>
      <c r="BW393" s="36" t="str">
        <f t="shared" si="223"/>
        <v/>
      </c>
      <c r="BX393" s="36" t="str">
        <f t="shared" si="223"/>
        <v/>
      </c>
      <c r="BY393" s="31"/>
      <c r="BZ393" s="38"/>
      <c r="CB393" s="120" t="e">
        <f t="shared" ca="1" si="194"/>
        <v>#VALUE!</v>
      </c>
      <c r="CC393" s="2" t="e">
        <f t="shared" ca="1" si="224"/>
        <v>#VALUE!</v>
      </c>
    </row>
    <row r="394" spans="1:81" s="10" customFormat="1" ht="25.15" customHeight="1" x14ac:dyDescent="0.2">
      <c r="A394" s="52" t="str">
        <f t="shared" si="225"/>
        <v/>
      </c>
      <c r="B394" s="157" t="e">
        <f t="shared" ca="1" si="195"/>
        <v>#VALUE!</v>
      </c>
      <c r="C394" s="157" t="e">
        <f t="shared" si="196"/>
        <v>#VALUE!</v>
      </c>
      <c r="D394" s="29"/>
      <c r="E394" s="155" t="str">
        <f ca="1">IFERROR(INDIRECT(ADDRESS(MATCH(D394,CatModules!C:C,0),2,1,1,"CatModules")),"")</f>
        <v/>
      </c>
      <c r="F394" s="96"/>
      <c r="G394" s="156" t="str">
        <f ca="1">IFERROR(INDIRECT(ADDRESS(MATCH(CONCATENATE(E394,"-",F394),CatInt!K:K,0),3,1,1,"CatInt")),"")</f>
        <v/>
      </c>
      <c r="H394" s="45" t="str">
        <f>IF(F394="","",VLOOKUP(F394,#REF!,2,FALSE))</f>
        <v/>
      </c>
      <c r="I394" s="29"/>
      <c r="J394" s="155" t="e">
        <f t="shared" si="197"/>
        <v>#VALUE!</v>
      </c>
      <c r="K394" s="155" t="e">
        <f t="shared" si="198"/>
        <v>#VALUE!</v>
      </c>
      <c r="L394" s="153"/>
      <c r="M394" s="53"/>
      <c r="N394" s="175">
        <v>0</v>
      </c>
      <c r="O394" s="147"/>
      <c r="P394" s="175">
        <v>0</v>
      </c>
      <c r="Q394" s="30"/>
      <c r="R394" s="149" t="str">
        <f>IFERROR(VLOOKUP(Q394,Setup!D$16:E$25,2,FALSE),"")</f>
        <v/>
      </c>
      <c r="S394" s="51" t="str">
        <f ca="1">IFERROR(IF(OR(I394="",VLOOKUP(I394,CatCostInp!$E$2:$K$88,7,FALSE)=0),"",VLOOKUP(I394,CatCostInp!$E$2:$K$88,7,FALSE)),"")</f>
        <v/>
      </c>
      <c r="T394" s="159" t="e">
        <f>VLOOKUP(U394,#REF!,2,FALSE)</f>
        <v>#REF!</v>
      </c>
      <c r="U394" s="30"/>
      <c r="V394" s="1" t="str">
        <f ca="1">IF(U394=Setup!$C$10,"Grant",IF('PSM Costs'!U394=Setup!$C$11,"Local",IF('PSM Costs'!U394=Setup!$C$12,"Other","")))</f>
        <v/>
      </c>
      <c r="W394" s="34"/>
      <c r="X394" s="36">
        <v>1</v>
      </c>
      <c r="Y394" s="34"/>
      <c r="Z394" s="36" t="str">
        <f t="shared" si="199"/>
        <v/>
      </c>
      <c r="AA394" s="34"/>
      <c r="AB394" s="32" t="str">
        <f t="shared" si="200"/>
        <v/>
      </c>
      <c r="AC394" s="34"/>
      <c r="AD394" s="32" t="str">
        <f t="shared" si="201"/>
        <v/>
      </c>
      <c r="AE394" s="34"/>
      <c r="AF394" s="36" t="str">
        <f t="shared" si="202"/>
        <v/>
      </c>
      <c r="AG394" s="36" t="str">
        <f t="shared" si="203"/>
        <v/>
      </c>
      <c r="AH394" s="36" t="str">
        <f t="shared" si="204"/>
        <v/>
      </c>
      <c r="AI394" s="55"/>
      <c r="AJ394" s="37"/>
      <c r="AK394" s="36">
        <v>1</v>
      </c>
      <c r="AL394" s="34"/>
      <c r="AM394" s="32" t="str">
        <f t="shared" si="205"/>
        <v/>
      </c>
      <c r="AN394" s="34"/>
      <c r="AO394" s="32" t="str">
        <f t="shared" si="206"/>
        <v/>
      </c>
      <c r="AP394" s="34"/>
      <c r="AQ394" s="32" t="str">
        <f t="shared" si="207"/>
        <v/>
      </c>
      <c r="AR394" s="34"/>
      <c r="AS394" s="36" t="str">
        <f t="shared" si="208"/>
        <v/>
      </c>
      <c r="AT394" s="36" t="str">
        <f t="shared" si="209"/>
        <v/>
      </c>
      <c r="AU394" s="36" t="str">
        <f t="shared" si="210"/>
        <v/>
      </c>
      <c r="AV394" s="55"/>
      <c r="AW394" s="34"/>
      <c r="AX394" s="36">
        <v>1</v>
      </c>
      <c r="AY394" s="34"/>
      <c r="AZ394" s="32" t="str">
        <f t="shared" si="211"/>
        <v/>
      </c>
      <c r="BA394" s="34"/>
      <c r="BB394" s="32" t="str">
        <f t="shared" si="212"/>
        <v/>
      </c>
      <c r="BC394" s="34"/>
      <c r="BD394" s="32" t="str">
        <f t="shared" si="213"/>
        <v/>
      </c>
      <c r="BE394" s="34"/>
      <c r="BF394" s="36" t="str">
        <f t="shared" si="214"/>
        <v/>
      </c>
      <c r="BG394" s="36" t="str">
        <f t="shared" si="215"/>
        <v/>
      </c>
      <c r="BH394" s="36" t="str">
        <f t="shared" si="216"/>
        <v/>
      </c>
      <c r="BI394" s="55"/>
      <c r="BJ394" s="34"/>
      <c r="BK394" s="36">
        <v>1</v>
      </c>
      <c r="BL394" s="34"/>
      <c r="BM394" s="32" t="str">
        <f t="shared" si="217"/>
        <v/>
      </c>
      <c r="BN394" s="34"/>
      <c r="BO394" s="32" t="str">
        <f t="shared" si="218"/>
        <v/>
      </c>
      <c r="BP394" s="34"/>
      <c r="BQ394" s="32" t="str">
        <f t="shared" si="219"/>
        <v/>
      </c>
      <c r="BR394" s="34"/>
      <c r="BS394" s="36" t="str">
        <f t="shared" si="220"/>
        <v/>
      </c>
      <c r="BT394" s="36" t="str">
        <f t="shared" si="221"/>
        <v/>
      </c>
      <c r="BU394" s="36" t="str">
        <f t="shared" si="222"/>
        <v/>
      </c>
      <c r="BV394" s="55"/>
      <c r="BW394" s="36" t="str">
        <f t="shared" si="223"/>
        <v/>
      </c>
      <c r="BX394" s="36" t="str">
        <f t="shared" si="223"/>
        <v/>
      </c>
      <c r="BY394" s="31"/>
      <c r="BZ394" s="38"/>
      <c r="CB394" s="120" t="e">
        <f t="shared" ca="1" si="194"/>
        <v>#VALUE!</v>
      </c>
      <c r="CC394" s="2" t="e">
        <f t="shared" ca="1" si="224"/>
        <v>#VALUE!</v>
      </c>
    </row>
    <row r="395" spans="1:81" s="10" customFormat="1" ht="25.15" customHeight="1" x14ac:dyDescent="0.2">
      <c r="A395" s="52" t="str">
        <f t="shared" si="225"/>
        <v/>
      </c>
      <c r="B395" s="157" t="e">
        <f t="shared" ca="1" si="195"/>
        <v>#VALUE!</v>
      </c>
      <c r="C395" s="157" t="e">
        <f t="shared" si="196"/>
        <v>#VALUE!</v>
      </c>
      <c r="D395" s="29"/>
      <c r="E395" s="155" t="str">
        <f ca="1">IFERROR(INDIRECT(ADDRESS(MATCH(D395,CatModules!C:C,0),2,1,1,"CatModules")),"")</f>
        <v/>
      </c>
      <c r="F395" s="96"/>
      <c r="G395" s="156" t="str">
        <f ca="1">IFERROR(INDIRECT(ADDRESS(MATCH(CONCATENATE(E395,"-",F395),CatInt!K:K,0),3,1,1,"CatInt")),"")</f>
        <v/>
      </c>
      <c r="H395" s="45" t="str">
        <f>IF(F395="","",VLOOKUP(F395,#REF!,2,FALSE))</f>
        <v/>
      </c>
      <c r="I395" s="29"/>
      <c r="J395" s="155" t="e">
        <f t="shared" si="197"/>
        <v>#VALUE!</v>
      </c>
      <c r="K395" s="155" t="e">
        <f t="shared" si="198"/>
        <v>#VALUE!</v>
      </c>
      <c r="L395" s="153"/>
      <c r="M395" s="53"/>
      <c r="N395" s="175">
        <v>0</v>
      </c>
      <c r="O395" s="147"/>
      <c r="P395" s="175">
        <v>0</v>
      </c>
      <c r="Q395" s="30"/>
      <c r="R395" s="149" t="str">
        <f>IFERROR(VLOOKUP(Q395,Setup!D$16:E$25,2,FALSE),"")</f>
        <v/>
      </c>
      <c r="S395" s="51" t="str">
        <f ca="1">IFERROR(IF(OR(I395="",VLOOKUP(I395,CatCostInp!$E$2:$K$88,7,FALSE)=0),"",VLOOKUP(I395,CatCostInp!$E$2:$K$88,7,FALSE)),"")</f>
        <v/>
      </c>
      <c r="T395" s="159" t="e">
        <f>VLOOKUP(U395,#REF!,2,FALSE)</f>
        <v>#REF!</v>
      </c>
      <c r="U395" s="30"/>
      <c r="V395" s="1" t="str">
        <f ca="1">IF(U395=Setup!$C$10,"Grant",IF('PSM Costs'!U395=Setup!$C$11,"Local",IF('PSM Costs'!U395=Setup!$C$12,"Other","")))</f>
        <v/>
      </c>
      <c r="W395" s="34"/>
      <c r="X395" s="36">
        <v>1</v>
      </c>
      <c r="Y395" s="34"/>
      <c r="Z395" s="36" t="str">
        <f t="shared" si="199"/>
        <v/>
      </c>
      <c r="AA395" s="34"/>
      <c r="AB395" s="32" t="str">
        <f t="shared" si="200"/>
        <v/>
      </c>
      <c r="AC395" s="34"/>
      <c r="AD395" s="32" t="str">
        <f t="shared" si="201"/>
        <v/>
      </c>
      <c r="AE395" s="34"/>
      <c r="AF395" s="36" t="str">
        <f t="shared" si="202"/>
        <v/>
      </c>
      <c r="AG395" s="36" t="str">
        <f t="shared" si="203"/>
        <v/>
      </c>
      <c r="AH395" s="36" t="str">
        <f t="shared" si="204"/>
        <v/>
      </c>
      <c r="AI395" s="55"/>
      <c r="AJ395" s="37"/>
      <c r="AK395" s="36">
        <v>1</v>
      </c>
      <c r="AL395" s="34"/>
      <c r="AM395" s="32" t="str">
        <f t="shared" si="205"/>
        <v/>
      </c>
      <c r="AN395" s="34"/>
      <c r="AO395" s="32" t="str">
        <f t="shared" si="206"/>
        <v/>
      </c>
      <c r="AP395" s="34"/>
      <c r="AQ395" s="32" t="str">
        <f t="shared" si="207"/>
        <v/>
      </c>
      <c r="AR395" s="34"/>
      <c r="AS395" s="36" t="str">
        <f t="shared" si="208"/>
        <v/>
      </c>
      <c r="AT395" s="36" t="str">
        <f t="shared" si="209"/>
        <v/>
      </c>
      <c r="AU395" s="36" t="str">
        <f t="shared" si="210"/>
        <v/>
      </c>
      <c r="AV395" s="55"/>
      <c r="AW395" s="34"/>
      <c r="AX395" s="36">
        <v>1</v>
      </c>
      <c r="AY395" s="34"/>
      <c r="AZ395" s="32" t="str">
        <f t="shared" si="211"/>
        <v/>
      </c>
      <c r="BA395" s="34"/>
      <c r="BB395" s="32" t="str">
        <f t="shared" si="212"/>
        <v/>
      </c>
      <c r="BC395" s="34"/>
      <c r="BD395" s="32" t="str">
        <f t="shared" si="213"/>
        <v/>
      </c>
      <c r="BE395" s="34"/>
      <c r="BF395" s="36" t="str">
        <f t="shared" si="214"/>
        <v/>
      </c>
      <c r="BG395" s="36" t="str">
        <f t="shared" si="215"/>
        <v/>
      </c>
      <c r="BH395" s="36" t="str">
        <f t="shared" si="216"/>
        <v/>
      </c>
      <c r="BI395" s="55"/>
      <c r="BJ395" s="34"/>
      <c r="BK395" s="36">
        <v>1</v>
      </c>
      <c r="BL395" s="34"/>
      <c r="BM395" s="32" t="str">
        <f t="shared" si="217"/>
        <v/>
      </c>
      <c r="BN395" s="34"/>
      <c r="BO395" s="32" t="str">
        <f t="shared" si="218"/>
        <v/>
      </c>
      <c r="BP395" s="34"/>
      <c r="BQ395" s="32" t="str">
        <f t="shared" si="219"/>
        <v/>
      </c>
      <c r="BR395" s="34"/>
      <c r="BS395" s="36" t="str">
        <f t="shared" si="220"/>
        <v/>
      </c>
      <c r="BT395" s="36" t="str">
        <f t="shared" si="221"/>
        <v/>
      </c>
      <c r="BU395" s="36" t="str">
        <f t="shared" si="222"/>
        <v/>
      </c>
      <c r="BV395" s="55"/>
      <c r="BW395" s="36" t="str">
        <f t="shared" si="223"/>
        <v/>
      </c>
      <c r="BX395" s="36" t="str">
        <f t="shared" si="223"/>
        <v/>
      </c>
      <c r="BY395" s="31"/>
      <c r="BZ395" s="38"/>
      <c r="CB395" s="120" t="e">
        <f t="shared" ca="1" si="194"/>
        <v>#VALUE!</v>
      </c>
      <c r="CC395" s="2" t="e">
        <f t="shared" ca="1" si="224"/>
        <v>#VALUE!</v>
      </c>
    </row>
    <row r="396" spans="1:81" s="10" customFormat="1" ht="25.15" customHeight="1" x14ac:dyDescent="0.2">
      <c r="A396" s="52" t="str">
        <f t="shared" si="225"/>
        <v/>
      </c>
      <c r="B396" s="157" t="e">
        <f t="shared" ca="1" si="195"/>
        <v>#VALUE!</v>
      </c>
      <c r="C396" s="157" t="e">
        <f t="shared" si="196"/>
        <v>#VALUE!</v>
      </c>
      <c r="D396" s="29"/>
      <c r="E396" s="155" t="str">
        <f ca="1">IFERROR(INDIRECT(ADDRESS(MATCH(D396,CatModules!C:C,0),2,1,1,"CatModules")),"")</f>
        <v/>
      </c>
      <c r="F396" s="96"/>
      <c r="G396" s="156" t="str">
        <f ca="1">IFERROR(INDIRECT(ADDRESS(MATCH(CONCATENATE(E396,"-",F396),CatInt!K:K,0),3,1,1,"CatInt")),"")</f>
        <v/>
      </c>
      <c r="H396" s="45" t="str">
        <f>IF(F396="","",VLOOKUP(F396,#REF!,2,FALSE))</f>
        <v/>
      </c>
      <c r="I396" s="29"/>
      <c r="J396" s="155" t="e">
        <f t="shared" si="197"/>
        <v>#VALUE!</v>
      </c>
      <c r="K396" s="155" t="e">
        <f t="shared" si="198"/>
        <v>#VALUE!</v>
      </c>
      <c r="L396" s="153"/>
      <c r="M396" s="53"/>
      <c r="N396" s="175">
        <v>0</v>
      </c>
      <c r="O396" s="147"/>
      <c r="P396" s="175">
        <v>0</v>
      </c>
      <c r="Q396" s="30"/>
      <c r="R396" s="149" t="str">
        <f>IFERROR(VLOOKUP(Q396,Setup!D$16:E$25,2,FALSE),"")</f>
        <v/>
      </c>
      <c r="S396" s="51" t="str">
        <f ca="1">IFERROR(IF(OR(I396="",VLOOKUP(I396,CatCostInp!$E$2:$K$88,7,FALSE)=0),"",VLOOKUP(I396,CatCostInp!$E$2:$K$88,7,FALSE)),"")</f>
        <v/>
      </c>
      <c r="T396" s="159" t="e">
        <f>VLOOKUP(U396,#REF!,2,FALSE)</f>
        <v>#REF!</v>
      </c>
      <c r="U396" s="30"/>
      <c r="V396" s="1" t="str">
        <f ca="1">IF(U396=Setup!$C$10,"Grant",IF('PSM Costs'!U396=Setup!$C$11,"Local",IF('PSM Costs'!U396=Setup!$C$12,"Other","")))</f>
        <v/>
      </c>
      <c r="W396" s="34"/>
      <c r="X396" s="36">
        <v>1</v>
      </c>
      <c r="Y396" s="34"/>
      <c r="Z396" s="36" t="str">
        <f t="shared" si="199"/>
        <v/>
      </c>
      <c r="AA396" s="34"/>
      <c r="AB396" s="32" t="str">
        <f t="shared" si="200"/>
        <v/>
      </c>
      <c r="AC396" s="34"/>
      <c r="AD396" s="32" t="str">
        <f t="shared" si="201"/>
        <v/>
      </c>
      <c r="AE396" s="34"/>
      <c r="AF396" s="36" t="str">
        <f t="shared" si="202"/>
        <v/>
      </c>
      <c r="AG396" s="36" t="str">
        <f t="shared" si="203"/>
        <v/>
      </c>
      <c r="AH396" s="36" t="str">
        <f t="shared" si="204"/>
        <v/>
      </c>
      <c r="AI396" s="55"/>
      <c r="AJ396" s="37"/>
      <c r="AK396" s="36">
        <v>1</v>
      </c>
      <c r="AL396" s="34"/>
      <c r="AM396" s="32" t="str">
        <f t="shared" si="205"/>
        <v/>
      </c>
      <c r="AN396" s="34"/>
      <c r="AO396" s="32" t="str">
        <f t="shared" si="206"/>
        <v/>
      </c>
      <c r="AP396" s="34"/>
      <c r="AQ396" s="32" t="str">
        <f t="shared" si="207"/>
        <v/>
      </c>
      <c r="AR396" s="34"/>
      <c r="AS396" s="36" t="str">
        <f t="shared" si="208"/>
        <v/>
      </c>
      <c r="AT396" s="36" t="str">
        <f t="shared" si="209"/>
        <v/>
      </c>
      <c r="AU396" s="36" t="str">
        <f t="shared" si="210"/>
        <v/>
      </c>
      <c r="AV396" s="55"/>
      <c r="AW396" s="34"/>
      <c r="AX396" s="36">
        <v>1</v>
      </c>
      <c r="AY396" s="34"/>
      <c r="AZ396" s="32" t="str">
        <f t="shared" si="211"/>
        <v/>
      </c>
      <c r="BA396" s="34"/>
      <c r="BB396" s="32" t="str">
        <f t="shared" si="212"/>
        <v/>
      </c>
      <c r="BC396" s="34"/>
      <c r="BD396" s="32" t="str">
        <f t="shared" si="213"/>
        <v/>
      </c>
      <c r="BE396" s="34"/>
      <c r="BF396" s="36" t="str">
        <f t="shared" si="214"/>
        <v/>
      </c>
      <c r="BG396" s="36" t="str">
        <f t="shared" si="215"/>
        <v/>
      </c>
      <c r="BH396" s="36" t="str">
        <f t="shared" si="216"/>
        <v/>
      </c>
      <c r="BI396" s="55"/>
      <c r="BJ396" s="34"/>
      <c r="BK396" s="36">
        <v>1</v>
      </c>
      <c r="BL396" s="34"/>
      <c r="BM396" s="32" t="str">
        <f t="shared" si="217"/>
        <v/>
      </c>
      <c r="BN396" s="34"/>
      <c r="BO396" s="32" t="str">
        <f t="shared" si="218"/>
        <v/>
      </c>
      <c r="BP396" s="34"/>
      <c r="BQ396" s="32" t="str">
        <f t="shared" si="219"/>
        <v/>
      </c>
      <c r="BR396" s="34"/>
      <c r="BS396" s="36" t="str">
        <f t="shared" si="220"/>
        <v/>
      </c>
      <c r="BT396" s="36" t="str">
        <f t="shared" si="221"/>
        <v/>
      </c>
      <c r="BU396" s="36" t="str">
        <f t="shared" si="222"/>
        <v/>
      </c>
      <c r="BV396" s="55"/>
      <c r="BW396" s="36" t="str">
        <f t="shared" si="223"/>
        <v/>
      </c>
      <c r="BX396" s="36" t="str">
        <f t="shared" si="223"/>
        <v/>
      </c>
      <c r="BY396" s="31"/>
      <c r="BZ396" s="38"/>
      <c r="CB396" s="120" t="e">
        <f t="shared" ca="1" si="194"/>
        <v>#VALUE!</v>
      </c>
      <c r="CC396" s="2" t="e">
        <f t="shared" ca="1" si="224"/>
        <v>#VALUE!</v>
      </c>
    </row>
    <row r="397" spans="1:81" s="10" customFormat="1" ht="25.15" customHeight="1" x14ac:dyDescent="0.2">
      <c r="A397" s="52" t="str">
        <f t="shared" si="225"/>
        <v/>
      </c>
      <c r="B397" s="157" t="e">
        <f t="shared" ca="1" si="195"/>
        <v>#VALUE!</v>
      </c>
      <c r="C397" s="157" t="e">
        <f t="shared" si="196"/>
        <v>#VALUE!</v>
      </c>
      <c r="D397" s="29"/>
      <c r="E397" s="155" t="str">
        <f ca="1">IFERROR(INDIRECT(ADDRESS(MATCH(D397,CatModules!C:C,0),2,1,1,"CatModules")),"")</f>
        <v/>
      </c>
      <c r="F397" s="96"/>
      <c r="G397" s="156" t="str">
        <f ca="1">IFERROR(INDIRECT(ADDRESS(MATCH(CONCATENATE(E397,"-",F397),CatInt!K:K,0),3,1,1,"CatInt")),"")</f>
        <v/>
      </c>
      <c r="H397" s="45" t="str">
        <f>IF(F397="","",VLOOKUP(F397,#REF!,2,FALSE))</f>
        <v/>
      </c>
      <c r="I397" s="29"/>
      <c r="J397" s="155" t="e">
        <f t="shared" si="197"/>
        <v>#VALUE!</v>
      </c>
      <c r="K397" s="155" t="e">
        <f t="shared" si="198"/>
        <v>#VALUE!</v>
      </c>
      <c r="L397" s="153"/>
      <c r="M397" s="53"/>
      <c r="N397" s="175">
        <v>0</v>
      </c>
      <c r="O397" s="147"/>
      <c r="P397" s="175">
        <v>0</v>
      </c>
      <c r="Q397" s="30"/>
      <c r="R397" s="149" t="str">
        <f>IFERROR(VLOOKUP(Q397,Setup!D$16:E$25,2,FALSE),"")</f>
        <v/>
      </c>
      <c r="S397" s="51" t="str">
        <f ca="1">IFERROR(IF(OR(I397="",VLOOKUP(I397,CatCostInp!$E$2:$K$88,7,FALSE)=0),"",VLOOKUP(I397,CatCostInp!$E$2:$K$88,7,FALSE)),"")</f>
        <v/>
      </c>
      <c r="T397" s="159" t="e">
        <f>VLOOKUP(U397,#REF!,2,FALSE)</f>
        <v>#REF!</v>
      </c>
      <c r="U397" s="30"/>
      <c r="V397" s="1" t="str">
        <f ca="1">IF(U397=Setup!$C$10,"Grant",IF('PSM Costs'!U397=Setup!$C$11,"Local",IF('PSM Costs'!U397=Setup!$C$12,"Other","")))</f>
        <v/>
      </c>
      <c r="W397" s="34"/>
      <c r="X397" s="36">
        <v>1</v>
      </c>
      <c r="Y397" s="34"/>
      <c r="Z397" s="36" t="str">
        <f t="shared" si="199"/>
        <v/>
      </c>
      <c r="AA397" s="34"/>
      <c r="AB397" s="32" t="str">
        <f t="shared" si="200"/>
        <v/>
      </c>
      <c r="AC397" s="34"/>
      <c r="AD397" s="32" t="str">
        <f t="shared" si="201"/>
        <v/>
      </c>
      <c r="AE397" s="34"/>
      <c r="AF397" s="36" t="str">
        <f t="shared" si="202"/>
        <v/>
      </c>
      <c r="AG397" s="36" t="str">
        <f t="shared" si="203"/>
        <v/>
      </c>
      <c r="AH397" s="36" t="str">
        <f t="shared" si="204"/>
        <v/>
      </c>
      <c r="AI397" s="55"/>
      <c r="AJ397" s="37"/>
      <c r="AK397" s="36">
        <v>1</v>
      </c>
      <c r="AL397" s="34"/>
      <c r="AM397" s="32" t="str">
        <f t="shared" si="205"/>
        <v/>
      </c>
      <c r="AN397" s="34"/>
      <c r="AO397" s="32" t="str">
        <f t="shared" si="206"/>
        <v/>
      </c>
      <c r="AP397" s="34"/>
      <c r="AQ397" s="32" t="str">
        <f t="shared" si="207"/>
        <v/>
      </c>
      <c r="AR397" s="34"/>
      <c r="AS397" s="36" t="str">
        <f t="shared" si="208"/>
        <v/>
      </c>
      <c r="AT397" s="36" t="str">
        <f t="shared" si="209"/>
        <v/>
      </c>
      <c r="AU397" s="36" t="str">
        <f t="shared" si="210"/>
        <v/>
      </c>
      <c r="AV397" s="55"/>
      <c r="AW397" s="34"/>
      <c r="AX397" s="36">
        <v>1</v>
      </c>
      <c r="AY397" s="34"/>
      <c r="AZ397" s="32" t="str">
        <f t="shared" si="211"/>
        <v/>
      </c>
      <c r="BA397" s="34"/>
      <c r="BB397" s="32" t="str">
        <f t="shared" si="212"/>
        <v/>
      </c>
      <c r="BC397" s="34"/>
      <c r="BD397" s="32" t="str">
        <f t="shared" si="213"/>
        <v/>
      </c>
      <c r="BE397" s="34"/>
      <c r="BF397" s="36" t="str">
        <f t="shared" si="214"/>
        <v/>
      </c>
      <c r="BG397" s="36" t="str">
        <f t="shared" si="215"/>
        <v/>
      </c>
      <c r="BH397" s="36" t="str">
        <f t="shared" si="216"/>
        <v/>
      </c>
      <c r="BI397" s="55"/>
      <c r="BJ397" s="34"/>
      <c r="BK397" s="36">
        <v>1</v>
      </c>
      <c r="BL397" s="34"/>
      <c r="BM397" s="32" t="str">
        <f t="shared" si="217"/>
        <v/>
      </c>
      <c r="BN397" s="34"/>
      <c r="BO397" s="32" t="str">
        <f t="shared" si="218"/>
        <v/>
      </c>
      <c r="BP397" s="34"/>
      <c r="BQ397" s="32" t="str">
        <f t="shared" si="219"/>
        <v/>
      </c>
      <c r="BR397" s="34"/>
      <c r="BS397" s="36" t="str">
        <f t="shared" si="220"/>
        <v/>
      </c>
      <c r="BT397" s="36" t="str">
        <f t="shared" si="221"/>
        <v/>
      </c>
      <c r="BU397" s="36" t="str">
        <f t="shared" si="222"/>
        <v/>
      </c>
      <c r="BV397" s="55"/>
      <c r="BW397" s="36" t="str">
        <f t="shared" si="223"/>
        <v/>
      </c>
      <c r="BX397" s="36" t="str">
        <f t="shared" si="223"/>
        <v/>
      </c>
      <c r="BY397" s="31"/>
      <c r="BZ397" s="38"/>
      <c r="CB397" s="120" t="e">
        <f t="shared" ca="1" si="194"/>
        <v>#VALUE!</v>
      </c>
      <c r="CC397" s="2" t="e">
        <f t="shared" ca="1" si="224"/>
        <v>#VALUE!</v>
      </c>
    </row>
    <row r="398" spans="1:81" s="10" customFormat="1" ht="25.15" customHeight="1" x14ac:dyDescent="0.2">
      <c r="A398" s="52" t="str">
        <f t="shared" si="225"/>
        <v/>
      </c>
      <c r="B398" s="157" t="e">
        <f t="shared" ca="1" si="195"/>
        <v>#VALUE!</v>
      </c>
      <c r="C398" s="157" t="e">
        <f t="shared" si="196"/>
        <v>#VALUE!</v>
      </c>
      <c r="D398" s="29"/>
      <c r="E398" s="155" t="str">
        <f ca="1">IFERROR(INDIRECT(ADDRESS(MATCH(D398,CatModules!C:C,0),2,1,1,"CatModules")),"")</f>
        <v/>
      </c>
      <c r="F398" s="96"/>
      <c r="G398" s="156" t="str">
        <f ca="1">IFERROR(INDIRECT(ADDRESS(MATCH(CONCATENATE(E398,"-",F398),CatInt!K:K,0),3,1,1,"CatInt")),"")</f>
        <v/>
      </c>
      <c r="H398" s="45" t="str">
        <f>IF(F398="","",VLOOKUP(F398,#REF!,2,FALSE))</f>
        <v/>
      </c>
      <c r="I398" s="29"/>
      <c r="J398" s="155" t="e">
        <f t="shared" si="197"/>
        <v>#VALUE!</v>
      </c>
      <c r="K398" s="155" t="e">
        <f t="shared" si="198"/>
        <v>#VALUE!</v>
      </c>
      <c r="L398" s="153"/>
      <c r="M398" s="53"/>
      <c r="N398" s="175">
        <v>0</v>
      </c>
      <c r="O398" s="147"/>
      <c r="P398" s="175">
        <v>0</v>
      </c>
      <c r="Q398" s="30"/>
      <c r="R398" s="149" t="str">
        <f>IFERROR(VLOOKUP(Q398,Setup!D$16:E$25,2,FALSE),"")</f>
        <v/>
      </c>
      <c r="S398" s="51" t="str">
        <f ca="1">IFERROR(IF(OR(I398="",VLOOKUP(I398,CatCostInp!$E$2:$K$88,7,FALSE)=0),"",VLOOKUP(I398,CatCostInp!$E$2:$K$88,7,FALSE)),"")</f>
        <v/>
      </c>
      <c r="T398" s="159" t="e">
        <f>VLOOKUP(U398,#REF!,2,FALSE)</f>
        <v>#REF!</v>
      </c>
      <c r="U398" s="30"/>
      <c r="V398" s="1" t="str">
        <f ca="1">IF(U398=Setup!$C$10,"Grant",IF('PSM Costs'!U398=Setup!$C$11,"Local",IF('PSM Costs'!U398=Setup!$C$12,"Other","")))</f>
        <v/>
      </c>
      <c r="W398" s="34"/>
      <c r="X398" s="36">
        <v>1</v>
      </c>
      <c r="Y398" s="34"/>
      <c r="Z398" s="36" t="str">
        <f t="shared" si="199"/>
        <v/>
      </c>
      <c r="AA398" s="34"/>
      <c r="AB398" s="32" t="str">
        <f t="shared" si="200"/>
        <v/>
      </c>
      <c r="AC398" s="34"/>
      <c r="AD398" s="32" t="str">
        <f t="shared" si="201"/>
        <v/>
      </c>
      <c r="AE398" s="34"/>
      <c r="AF398" s="36" t="str">
        <f t="shared" si="202"/>
        <v/>
      </c>
      <c r="AG398" s="36" t="str">
        <f t="shared" si="203"/>
        <v/>
      </c>
      <c r="AH398" s="36" t="str">
        <f t="shared" si="204"/>
        <v/>
      </c>
      <c r="AI398" s="55"/>
      <c r="AJ398" s="37"/>
      <c r="AK398" s="36">
        <v>1</v>
      </c>
      <c r="AL398" s="34"/>
      <c r="AM398" s="32" t="str">
        <f t="shared" si="205"/>
        <v/>
      </c>
      <c r="AN398" s="34"/>
      <c r="AO398" s="32" t="str">
        <f t="shared" si="206"/>
        <v/>
      </c>
      <c r="AP398" s="34"/>
      <c r="AQ398" s="32" t="str">
        <f t="shared" si="207"/>
        <v/>
      </c>
      <c r="AR398" s="34"/>
      <c r="AS398" s="36" t="str">
        <f t="shared" si="208"/>
        <v/>
      </c>
      <c r="AT398" s="36" t="str">
        <f t="shared" si="209"/>
        <v/>
      </c>
      <c r="AU398" s="36" t="str">
        <f t="shared" si="210"/>
        <v/>
      </c>
      <c r="AV398" s="55"/>
      <c r="AW398" s="34"/>
      <c r="AX398" s="36">
        <v>1</v>
      </c>
      <c r="AY398" s="34"/>
      <c r="AZ398" s="32" t="str">
        <f t="shared" si="211"/>
        <v/>
      </c>
      <c r="BA398" s="34"/>
      <c r="BB398" s="32" t="str">
        <f t="shared" si="212"/>
        <v/>
      </c>
      <c r="BC398" s="34"/>
      <c r="BD398" s="32" t="str">
        <f t="shared" si="213"/>
        <v/>
      </c>
      <c r="BE398" s="34"/>
      <c r="BF398" s="36" t="str">
        <f t="shared" si="214"/>
        <v/>
      </c>
      <c r="BG398" s="36" t="str">
        <f t="shared" si="215"/>
        <v/>
      </c>
      <c r="BH398" s="36" t="str">
        <f t="shared" si="216"/>
        <v/>
      </c>
      <c r="BI398" s="55"/>
      <c r="BJ398" s="34"/>
      <c r="BK398" s="36">
        <v>1</v>
      </c>
      <c r="BL398" s="34"/>
      <c r="BM398" s="32" t="str">
        <f t="shared" si="217"/>
        <v/>
      </c>
      <c r="BN398" s="34"/>
      <c r="BO398" s="32" t="str">
        <f t="shared" si="218"/>
        <v/>
      </c>
      <c r="BP398" s="34"/>
      <c r="BQ398" s="32" t="str">
        <f t="shared" si="219"/>
        <v/>
      </c>
      <c r="BR398" s="34"/>
      <c r="BS398" s="36" t="str">
        <f t="shared" si="220"/>
        <v/>
      </c>
      <c r="BT398" s="36" t="str">
        <f t="shared" si="221"/>
        <v/>
      </c>
      <c r="BU398" s="36" t="str">
        <f t="shared" si="222"/>
        <v/>
      </c>
      <c r="BV398" s="55"/>
      <c r="BW398" s="36" t="str">
        <f t="shared" si="223"/>
        <v/>
      </c>
      <c r="BX398" s="36" t="str">
        <f t="shared" si="223"/>
        <v/>
      </c>
      <c r="BY398" s="31"/>
      <c r="BZ398" s="38"/>
      <c r="CB398" s="120" t="e">
        <f t="shared" ca="1" si="194"/>
        <v>#VALUE!</v>
      </c>
      <c r="CC398" s="2" t="e">
        <f t="shared" ca="1" si="224"/>
        <v>#VALUE!</v>
      </c>
    </row>
    <row r="399" spans="1:81" s="10" customFormat="1" ht="25.15" customHeight="1" x14ac:dyDescent="0.2">
      <c r="A399" s="52" t="str">
        <f t="shared" si="225"/>
        <v/>
      </c>
      <c r="B399" s="157" t="e">
        <f t="shared" ca="1" si="195"/>
        <v>#VALUE!</v>
      </c>
      <c r="C399" s="157" t="e">
        <f t="shared" si="196"/>
        <v>#VALUE!</v>
      </c>
      <c r="D399" s="29"/>
      <c r="E399" s="155" t="str">
        <f ca="1">IFERROR(INDIRECT(ADDRESS(MATCH(D399,CatModules!C:C,0),2,1,1,"CatModules")),"")</f>
        <v/>
      </c>
      <c r="F399" s="96"/>
      <c r="G399" s="156" t="str">
        <f ca="1">IFERROR(INDIRECT(ADDRESS(MATCH(CONCATENATE(E399,"-",F399),CatInt!K:K,0),3,1,1,"CatInt")),"")</f>
        <v/>
      </c>
      <c r="H399" s="45" t="str">
        <f>IF(F399="","",VLOOKUP(F399,#REF!,2,FALSE))</f>
        <v/>
      </c>
      <c r="I399" s="29"/>
      <c r="J399" s="155" t="e">
        <f t="shared" si="197"/>
        <v>#VALUE!</v>
      </c>
      <c r="K399" s="155" t="e">
        <f t="shared" si="198"/>
        <v>#VALUE!</v>
      </c>
      <c r="L399" s="153"/>
      <c r="M399" s="53"/>
      <c r="N399" s="175">
        <v>0</v>
      </c>
      <c r="O399" s="147"/>
      <c r="P399" s="175">
        <v>0</v>
      </c>
      <c r="Q399" s="30"/>
      <c r="R399" s="149" t="str">
        <f>IFERROR(VLOOKUP(Q399,Setup!D$16:E$25,2,FALSE),"")</f>
        <v/>
      </c>
      <c r="S399" s="51" t="str">
        <f ca="1">IFERROR(IF(OR(I399="",VLOOKUP(I399,CatCostInp!$E$2:$K$88,7,FALSE)=0),"",VLOOKUP(I399,CatCostInp!$E$2:$K$88,7,FALSE)),"")</f>
        <v/>
      </c>
      <c r="T399" s="159" t="e">
        <f>VLOOKUP(U399,#REF!,2,FALSE)</f>
        <v>#REF!</v>
      </c>
      <c r="U399" s="30"/>
      <c r="V399" s="1" t="str">
        <f ca="1">IF(U399=Setup!$C$10,"Grant",IF('PSM Costs'!U399=Setup!$C$11,"Local",IF('PSM Costs'!U399=Setup!$C$12,"Other","")))</f>
        <v/>
      </c>
      <c r="W399" s="34"/>
      <c r="X399" s="36">
        <v>1</v>
      </c>
      <c r="Y399" s="34"/>
      <c r="Z399" s="36" t="str">
        <f t="shared" si="199"/>
        <v/>
      </c>
      <c r="AA399" s="34"/>
      <c r="AB399" s="32" t="str">
        <f t="shared" si="200"/>
        <v/>
      </c>
      <c r="AC399" s="34"/>
      <c r="AD399" s="32" t="str">
        <f t="shared" si="201"/>
        <v/>
      </c>
      <c r="AE399" s="34"/>
      <c r="AF399" s="36" t="str">
        <f t="shared" si="202"/>
        <v/>
      </c>
      <c r="AG399" s="36" t="str">
        <f t="shared" si="203"/>
        <v/>
      </c>
      <c r="AH399" s="36" t="str">
        <f t="shared" si="204"/>
        <v/>
      </c>
      <c r="AI399" s="55"/>
      <c r="AJ399" s="37"/>
      <c r="AK399" s="36">
        <v>1</v>
      </c>
      <c r="AL399" s="34"/>
      <c r="AM399" s="32" t="str">
        <f t="shared" si="205"/>
        <v/>
      </c>
      <c r="AN399" s="34"/>
      <c r="AO399" s="32" t="str">
        <f t="shared" si="206"/>
        <v/>
      </c>
      <c r="AP399" s="34"/>
      <c r="AQ399" s="32" t="str">
        <f t="shared" si="207"/>
        <v/>
      </c>
      <c r="AR399" s="34"/>
      <c r="AS399" s="36" t="str">
        <f t="shared" si="208"/>
        <v/>
      </c>
      <c r="AT399" s="36" t="str">
        <f t="shared" si="209"/>
        <v/>
      </c>
      <c r="AU399" s="36" t="str">
        <f t="shared" si="210"/>
        <v/>
      </c>
      <c r="AV399" s="55"/>
      <c r="AW399" s="34"/>
      <c r="AX399" s="36">
        <v>1</v>
      </c>
      <c r="AY399" s="34"/>
      <c r="AZ399" s="32" t="str">
        <f t="shared" si="211"/>
        <v/>
      </c>
      <c r="BA399" s="34"/>
      <c r="BB399" s="32" t="str">
        <f t="shared" si="212"/>
        <v/>
      </c>
      <c r="BC399" s="34"/>
      <c r="BD399" s="32" t="str">
        <f t="shared" si="213"/>
        <v/>
      </c>
      <c r="BE399" s="34"/>
      <c r="BF399" s="36" t="str">
        <f t="shared" si="214"/>
        <v/>
      </c>
      <c r="BG399" s="36" t="str">
        <f t="shared" si="215"/>
        <v/>
      </c>
      <c r="BH399" s="36" t="str">
        <f t="shared" si="216"/>
        <v/>
      </c>
      <c r="BI399" s="55"/>
      <c r="BJ399" s="34"/>
      <c r="BK399" s="36">
        <v>1</v>
      </c>
      <c r="BL399" s="34"/>
      <c r="BM399" s="32" t="str">
        <f t="shared" si="217"/>
        <v/>
      </c>
      <c r="BN399" s="34"/>
      <c r="BO399" s="32" t="str">
        <f t="shared" si="218"/>
        <v/>
      </c>
      <c r="BP399" s="34"/>
      <c r="BQ399" s="32" t="str">
        <f t="shared" si="219"/>
        <v/>
      </c>
      <c r="BR399" s="34"/>
      <c r="BS399" s="36" t="str">
        <f t="shared" si="220"/>
        <v/>
      </c>
      <c r="BT399" s="36" t="str">
        <f t="shared" si="221"/>
        <v/>
      </c>
      <c r="BU399" s="36" t="str">
        <f t="shared" si="222"/>
        <v/>
      </c>
      <c r="BV399" s="55"/>
      <c r="BW399" s="36" t="str">
        <f t="shared" si="223"/>
        <v/>
      </c>
      <c r="BX399" s="36" t="str">
        <f t="shared" si="223"/>
        <v/>
      </c>
      <c r="BY399" s="31"/>
      <c r="BZ399" s="38"/>
      <c r="CB399" s="120" t="e">
        <f t="shared" ca="1" si="194"/>
        <v>#VALUE!</v>
      </c>
      <c r="CC399" s="2" t="e">
        <f t="shared" ca="1" si="224"/>
        <v>#VALUE!</v>
      </c>
    </row>
    <row r="400" spans="1:81" s="10" customFormat="1" ht="25.15" customHeight="1" x14ac:dyDescent="0.2">
      <c r="A400" s="52" t="str">
        <f t="shared" si="225"/>
        <v/>
      </c>
      <c r="B400" s="157" t="e">
        <f t="shared" ca="1" si="195"/>
        <v>#VALUE!</v>
      </c>
      <c r="C400" s="157" t="e">
        <f t="shared" si="196"/>
        <v>#VALUE!</v>
      </c>
      <c r="D400" s="29"/>
      <c r="E400" s="155" t="str">
        <f ca="1">IFERROR(INDIRECT(ADDRESS(MATCH(D400,CatModules!C:C,0),2,1,1,"CatModules")),"")</f>
        <v/>
      </c>
      <c r="F400" s="96"/>
      <c r="G400" s="156" t="str">
        <f ca="1">IFERROR(INDIRECT(ADDRESS(MATCH(CONCATENATE(E400,"-",F400),CatInt!K:K,0),3,1,1,"CatInt")),"")</f>
        <v/>
      </c>
      <c r="H400" s="45" t="str">
        <f>IF(F400="","",VLOOKUP(F400,#REF!,2,FALSE))</f>
        <v/>
      </c>
      <c r="I400" s="29"/>
      <c r="J400" s="155" t="e">
        <f t="shared" si="197"/>
        <v>#VALUE!</v>
      </c>
      <c r="K400" s="155" t="e">
        <f t="shared" si="198"/>
        <v>#VALUE!</v>
      </c>
      <c r="L400" s="153"/>
      <c r="M400" s="53"/>
      <c r="N400" s="175">
        <v>0</v>
      </c>
      <c r="O400" s="147"/>
      <c r="P400" s="175">
        <v>0</v>
      </c>
      <c r="Q400" s="30"/>
      <c r="R400" s="149" t="str">
        <f>IFERROR(VLOOKUP(Q400,Setup!D$16:E$25,2,FALSE),"")</f>
        <v/>
      </c>
      <c r="S400" s="51" t="str">
        <f ca="1">IFERROR(IF(OR(I400="",VLOOKUP(I400,CatCostInp!$E$2:$K$88,7,FALSE)=0),"",VLOOKUP(I400,CatCostInp!$E$2:$K$88,7,FALSE)),"")</f>
        <v/>
      </c>
      <c r="T400" s="159" t="e">
        <f>VLOOKUP(U400,#REF!,2,FALSE)</f>
        <v>#REF!</v>
      </c>
      <c r="U400" s="30"/>
      <c r="V400" s="1" t="str">
        <f ca="1">IF(U400=Setup!$C$10,"Grant",IF('PSM Costs'!U400=Setup!$C$11,"Local",IF('PSM Costs'!U400=Setup!$C$12,"Other","")))</f>
        <v/>
      </c>
      <c r="W400" s="34"/>
      <c r="X400" s="36">
        <v>1</v>
      </c>
      <c r="Y400" s="34"/>
      <c r="Z400" s="36" t="str">
        <f t="shared" si="199"/>
        <v/>
      </c>
      <c r="AA400" s="34"/>
      <c r="AB400" s="32" t="str">
        <f t="shared" si="200"/>
        <v/>
      </c>
      <c r="AC400" s="34"/>
      <c r="AD400" s="32" t="str">
        <f t="shared" si="201"/>
        <v/>
      </c>
      <c r="AE400" s="34"/>
      <c r="AF400" s="36" t="str">
        <f t="shared" si="202"/>
        <v/>
      </c>
      <c r="AG400" s="36" t="str">
        <f t="shared" si="203"/>
        <v/>
      </c>
      <c r="AH400" s="36" t="str">
        <f t="shared" si="204"/>
        <v/>
      </c>
      <c r="AI400" s="55"/>
      <c r="AJ400" s="37"/>
      <c r="AK400" s="36">
        <v>1</v>
      </c>
      <c r="AL400" s="34"/>
      <c r="AM400" s="32" t="str">
        <f t="shared" si="205"/>
        <v/>
      </c>
      <c r="AN400" s="34"/>
      <c r="AO400" s="32" t="str">
        <f t="shared" si="206"/>
        <v/>
      </c>
      <c r="AP400" s="34"/>
      <c r="AQ400" s="32" t="str">
        <f t="shared" si="207"/>
        <v/>
      </c>
      <c r="AR400" s="34"/>
      <c r="AS400" s="36" t="str">
        <f t="shared" si="208"/>
        <v/>
      </c>
      <c r="AT400" s="36" t="str">
        <f t="shared" si="209"/>
        <v/>
      </c>
      <c r="AU400" s="36" t="str">
        <f t="shared" si="210"/>
        <v/>
      </c>
      <c r="AV400" s="55"/>
      <c r="AW400" s="34"/>
      <c r="AX400" s="36">
        <v>1</v>
      </c>
      <c r="AY400" s="34"/>
      <c r="AZ400" s="32" t="str">
        <f t="shared" si="211"/>
        <v/>
      </c>
      <c r="BA400" s="34"/>
      <c r="BB400" s="32" t="str">
        <f t="shared" si="212"/>
        <v/>
      </c>
      <c r="BC400" s="34"/>
      <c r="BD400" s="32" t="str">
        <f t="shared" si="213"/>
        <v/>
      </c>
      <c r="BE400" s="34"/>
      <c r="BF400" s="36" t="str">
        <f t="shared" si="214"/>
        <v/>
      </c>
      <c r="BG400" s="36" t="str">
        <f t="shared" si="215"/>
        <v/>
      </c>
      <c r="BH400" s="36" t="str">
        <f t="shared" si="216"/>
        <v/>
      </c>
      <c r="BI400" s="55"/>
      <c r="BJ400" s="34"/>
      <c r="BK400" s="36">
        <v>1</v>
      </c>
      <c r="BL400" s="34"/>
      <c r="BM400" s="32" t="str">
        <f t="shared" si="217"/>
        <v/>
      </c>
      <c r="BN400" s="34"/>
      <c r="BO400" s="32" t="str">
        <f t="shared" si="218"/>
        <v/>
      </c>
      <c r="BP400" s="34"/>
      <c r="BQ400" s="32" t="str">
        <f t="shared" si="219"/>
        <v/>
      </c>
      <c r="BR400" s="34"/>
      <c r="BS400" s="36" t="str">
        <f t="shared" si="220"/>
        <v/>
      </c>
      <c r="BT400" s="36" t="str">
        <f t="shared" si="221"/>
        <v/>
      </c>
      <c r="BU400" s="36" t="str">
        <f t="shared" si="222"/>
        <v/>
      </c>
      <c r="BV400" s="55"/>
      <c r="BW400" s="36" t="str">
        <f t="shared" si="223"/>
        <v/>
      </c>
      <c r="BX400" s="36" t="str">
        <f t="shared" si="223"/>
        <v/>
      </c>
      <c r="BY400" s="31"/>
      <c r="BZ400" s="38"/>
      <c r="CB400" s="120" t="e">
        <f t="shared" ca="1" si="194"/>
        <v>#VALUE!</v>
      </c>
      <c r="CC400" s="2" t="e">
        <f t="shared" ca="1" si="224"/>
        <v>#VALUE!</v>
      </c>
    </row>
    <row r="401" spans="1:81" s="10" customFormat="1" ht="25.15" customHeight="1" x14ac:dyDescent="0.2">
      <c r="A401" s="52" t="str">
        <f t="shared" si="225"/>
        <v/>
      </c>
      <c r="B401" s="157" t="e">
        <f t="shared" ca="1" si="195"/>
        <v>#VALUE!</v>
      </c>
      <c r="C401" s="157" t="e">
        <f t="shared" si="196"/>
        <v>#VALUE!</v>
      </c>
      <c r="D401" s="29"/>
      <c r="E401" s="155" t="str">
        <f ca="1">IFERROR(INDIRECT(ADDRESS(MATCH(D401,CatModules!C:C,0),2,1,1,"CatModules")),"")</f>
        <v/>
      </c>
      <c r="F401" s="96"/>
      <c r="G401" s="156" t="str">
        <f ca="1">IFERROR(INDIRECT(ADDRESS(MATCH(CONCATENATE(E401,"-",F401),CatInt!K:K,0),3,1,1,"CatInt")),"")</f>
        <v/>
      </c>
      <c r="H401" s="45" t="str">
        <f>IF(F401="","",VLOOKUP(F401,#REF!,2,FALSE))</f>
        <v/>
      </c>
      <c r="I401" s="29"/>
      <c r="J401" s="155" t="e">
        <f t="shared" si="197"/>
        <v>#VALUE!</v>
      </c>
      <c r="K401" s="155" t="e">
        <f t="shared" si="198"/>
        <v>#VALUE!</v>
      </c>
      <c r="L401" s="153"/>
      <c r="M401" s="53"/>
      <c r="N401" s="175">
        <v>0</v>
      </c>
      <c r="O401" s="147"/>
      <c r="P401" s="175">
        <v>0</v>
      </c>
      <c r="Q401" s="30"/>
      <c r="R401" s="149" t="str">
        <f>IFERROR(VLOOKUP(Q401,Setup!D$16:E$25,2,FALSE),"")</f>
        <v/>
      </c>
      <c r="S401" s="51" t="str">
        <f ca="1">IFERROR(IF(OR(I401="",VLOOKUP(I401,CatCostInp!$E$2:$K$88,7,FALSE)=0),"",VLOOKUP(I401,CatCostInp!$E$2:$K$88,7,FALSE)),"")</f>
        <v/>
      </c>
      <c r="T401" s="159" t="e">
        <f>VLOOKUP(U401,#REF!,2,FALSE)</f>
        <v>#REF!</v>
      </c>
      <c r="U401" s="30"/>
      <c r="V401" s="1" t="str">
        <f ca="1">IF(U401=Setup!$C$10,"Grant",IF('PSM Costs'!U401=Setup!$C$11,"Local",IF('PSM Costs'!U401=Setup!$C$12,"Other","")))</f>
        <v/>
      </c>
      <c r="W401" s="34"/>
      <c r="X401" s="36">
        <v>1</v>
      </c>
      <c r="Y401" s="34"/>
      <c r="Z401" s="36" t="str">
        <f t="shared" si="199"/>
        <v/>
      </c>
      <c r="AA401" s="34"/>
      <c r="AB401" s="32" t="str">
        <f t="shared" si="200"/>
        <v/>
      </c>
      <c r="AC401" s="34"/>
      <c r="AD401" s="32" t="str">
        <f t="shared" si="201"/>
        <v/>
      </c>
      <c r="AE401" s="34"/>
      <c r="AF401" s="36" t="str">
        <f t="shared" si="202"/>
        <v/>
      </c>
      <c r="AG401" s="36" t="str">
        <f t="shared" si="203"/>
        <v/>
      </c>
      <c r="AH401" s="36" t="str">
        <f t="shared" si="204"/>
        <v/>
      </c>
      <c r="AI401" s="55"/>
      <c r="AJ401" s="37"/>
      <c r="AK401" s="36">
        <v>1</v>
      </c>
      <c r="AL401" s="34"/>
      <c r="AM401" s="32" t="str">
        <f t="shared" si="205"/>
        <v/>
      </c>
      <c r="AN401" s="34"/>
      <c r="AO401" s="32" t="str">
        <f t="shared" si="206"/>
        <v/>
      </c>
      <c r="AP401" s="34"/>
      <c r="AQ401" s="32" t="str">
        <f t="shared" si="207"/>
        <v/>
      </c>
      <c r="AR401" s="34"/>
      <c r="AS401" s="36" t="str">
        <f t="shared" si="208"/>
        <v/>
      </c>
      <c r="AT401" s="36" t="str">
        <f t="shared" si="209"/>
        <v/>
      </c>
      <c r="AU401" s="36" t="str">
        <f t="shared" si="210"/>
        <v/>
      </c>
      <c r="AV401" s="55"/>
      <c r="AW401" s="34"/>
      <c r="AX401" s="36">
        <v>1</v>
      </c>
      <c r="AY401" s="34"/>
      <c r="AZ401" s="32" t="str">
        <f t="shared" si="211"/>
        <v/>
      </c>
      <c r="BA401" s="34"/>
      <c r="BB401" s="32" t="str">
        <f t="shared" si="212"/>
        <v/>
      </c>
      <c r="BC401" s="34"/>
      <c r="BD401" s="32" t="str">
        <f t="shared" si="213"/>
        <v/>
      </c>
      <c r="BE401" s="34"/>
      <c r="BF401" s="36" t="str">
        <f t="shared" si="214"/>
        <v/>
      </c>
      <c r="BG401" s="36" t="str">
        <f t="shared" si="215"/>
        <v/>
      </c>
      <c r="BH401" s="36" t="str">
        <f t="shared" si="216"/>
        <v/>
      </c>
      <c r="BI401" s="55"/>
      <c r="BJ401" s="34"/>
      <c r="BK401" s="36">
        <v>1</v>
      </c>
      <c r="BL401" s="34"/>
      <c r="BM401" s="32" t="str">
        <f t="shared" si="217"/>
        <v/>
      </c>
      <c r="BN401" s="34"/>
      <c r="BO401" s="32" t="str">
        <f t="shared" si="218"/>
        <v/>
      </c>
      <c r="BP401" s="34"/>
      <c r="BQ401" s="32" t="str">
        <f t="shared" si="219"/>
        <v/>
      </c>
      <c r="BR401" s="34"/>
      <c r="BS401" s="36" t="str">
        <f t="shared" si="220"/>
        <v/>
      </c>
      <c r="BT401" s="36" t="str">
        <f t="shared" si="221"/>
        <v/>
      </c>
      <c r="BU401" s="36" t="str">
        <f t="shared" si="222"/>
        <v/>
      </c>
      <c r="BV401" s="55"/>
      <c r="BW401" s="36" t="str">
        <f t="shared" si="223"/>
        <v/>
      </c>
      <c r="BX401" s="36" t="str">
        <f t="shared" si="223"/>
        <v/>
      </c>
      <c r="BY401" s="31"/>
      <c r="BZ401" s="38"/>
      <c r="CB401" s="120" t="e">
        <f t="shared" ca="1" si="194"/>
        <v>#VALUE!</v>
      </c>
      <c r="CC401" s="2" t="e">
        <f t="shared" ca="1" si="224"/>
        <v>#VALUE!</v>
      </c>
    </row>
    <row r="402" spans="1:81" s="10" customFormat="1" ht="25.15" customHeight="1" x14ac:dyDescent="0.2">
      <c r="A402" s="52" t="str">
        <f t="shared" si="225"/>
        <v/>
      </c>
      <c r="B402" s="157" t="e">
        <f t="shared" ca="1" si="195"/>
        <v>#VALUE!</v>
      </c>
      <c r="C402" s="157" t="e">
        <f t="shared" si="196"/>
        <v>#VALUE!</v>
      </c>
      <c r="D402" s="29"/>
      <c r="E402" s="155" t="str">
        <f ca="1">IFERROR(INDIRECT(ADDRESS(MATCH(D402,CatModules!C:C,0),2,1,1,"CatModules")),"")</f>
        <v/>
      </c>
      <c r="F402" s="96"/>
      <c r="G402" s="156" t="str">
        <f ca="1">IFERROR(INDIRECT(ADDRESS(MATCH(CONCATENATE(E402,"-",F402),CatInt!K:K,0),3,1,1,"CatInt")),"")</f>
        <v/>
      </c>
      <c r="H402" s="45" t="str">
        <f>IF(F402="","",VLOOKUP(F402,#REF!,2,FALSE))</f>
        <v/>
      </c>
      <c r="I402" s="29"/>
      <c r="J402" s="155" t="e">
        <f t="shared" si="197"/>
        <v>#VALUE!</v>
      </c>
      <c r="K402" s="155" t="e">
        <f t="shared" si="198"/>
        <v>#VALUE!</v>
      </c>
      <c r="L402" s="153"/>
      <c r="M402" s="53"/>
      <c r="N402" s="175">
        <v>0</v>
      </c>
      <c r="O402" s="147"/>
      <c r="P402" s="175">
        <v>0</v>
      </c>
      <c r="Q402" s="30"/>
      <c r="R402" s="149" t="str">
        <f>IFERROR(VLOOKUP(Q402,Setup!D$16:E$25,2,FALSE),"")</f>
        <v/>
      </c>
      <c r="S402" s="51" t="str">
        <f ca="1">IFERROR(IF(OR(I402="",VLOOKUP(I402,CatCostInp!$E$2:$K$88,7,FALSE)=0),"",VLOOKUP(I402,CatCostInp!$E$2:$K$88,7,FALSE)),"")</f>
        <v/>
      </c>
      <c r="T402" s="159" t="e">
        <f>VLOOKUP(U402,#REF!,2,FALSE)</f>
        <v>#REF!</v>
      </c>
      <c r="U402" s="30"/>
      <c r="V402" s="1" t="str">
        <f ca="1">IF(U402=Setup!$C$10,"Grant",IF('PSM Costs'!U402=Setup!$C$11,"Local",IF('PSM Costs'!U402=Setup!$C$12,"Other","")))</f>
        <v/>
      </c>
      <c r="W402" s="34"/>
      <c r="X402" s="36">
        <v>1</v>
      </c>
      <c r="Y402" s="34"/>
      <c r="Z402" s="36" t="str">
        <f t="shared" si="199"/>
        <v/>
      </c>
      <c r="AA402" s="34"/>
      <c r="AB402" s="32" t="str">
        <f t="shared" si="200"/>
        <v/>
      </c>
      <c r="AC402" s="34"/>
      <c r="AD402" s="32" t="str">
        <f t="shared" si="201"/>
        <v/>
      </c>
      <c r="AE402" s="34"/>
      <c r="AF402" s="36" t="str">
        <f t="shared" si="202"/>
        <v/>
      </c>
      <c r="AG402" s="36" t="str">
        <f t="shared" si="203"/>
        <v/>
      </c>
      <c r="AH402" s="36" t="str">
        <f t="shared" si="204"/>
        <v/>
      </c>
      <c r="AI402" s="55"/>
      <c r="AJ402" s="37"/>
      <c r="AK402" s="36">
        <v>1</v>
      </c>
      <c r="AL402" s="34"/>
      <c r="AM402" s="32" t="str">
        <f t="shared" si="205"/>
        <v/>
      </c>
      <c r="AN402" s="34"/>
      <c r="AO402" s="32" t="str">
        <f t="shared" si="206"/>
        <v/>
      </c>
      <c r="AP402" s="34"/>
      <c r="AQ402" s="32" t="str">
        <f t="shared" si="207"/>
        <v/>
      </c>
      <c r="AR402" s="34"/>
      <c r="AS402" s="36" t="str">
        <f t="shared" si="208"/>
        <v/>
      </c>
      <c r="AT402" s="36" t="str">
        <f t="shared" si="209"/>
        <v/>
      </c>
      <c r="AU402" s="36" t="str">
        <f t="shared" si="210"/>
        <v/>
      </c>
      <c r="AV402" s="55"/>
      <c r="AW402" s="34"/>
      <c r="AX402" s="36">
        <v>1</v>
      </c>
      <c r="AY402" s="34"/>
      <c r="AZ402" s="32" t="str">
        <f t="shared" si="211"/>
        <v/>
      </c>
      <c r="BA402" s="34"/>
      <c r="BB402" s="32" t="str">
        <f t="shared" si="212"/>
        <v/>
      </c>
      <c r="BC402" s="34"/>
      <c r="BD402" s="32" t="str">
        <f t="shared" si="213"/>
        <v/>
      </c>
      <c r="BE402" s="34"/>
      <c r="BF402" s="36" t="str">
        <f t="shared" si="214"/>
        <v/>
      </c>
      <c r="BG402" s="36" t="str">
        <f t="shared" si="215"/>
        <v/>
      </c>
      <c r="BH402" s="36" t="str">
        <f t="shared" si="216"/>
        <v/>
      </c>
      <c r="BI402" s="55"/>
      <c r="BJ402" s="34"/>
      <c r="BK402" s="36">
        <v>1</v>
      </c>
      <c r="BL402" s="34"/>
      <c r="BM402" s="32" t="str">
        <f t="shared" si="217"/>
        <v/>
      </c>
      <c r="BN402" s="34"/>
      <c r="BO402" s="32" t="str">
        <f t="shared" si="218"/>
        <v/>
      </c>
      <c r="BP402" s="34"/>
      <c r="BQ402" s="32" t="str">
        <f t="shared" si="219"/>
        <v/>
      </c>
      <c r="BR402" s="34"/>
      <c r="BS402" s="36" t="str">
        <f t="shared" si="220"/>
        <v/>
      </c>
      <c r="BT402" s="36" t="str">
        <f t="shared" si="221"/>
        <v/>
      </c>
      <c r="BU402" s="36" t="str">
        <f t="shared" si="222"/>
        <v/>
      </c>
      <c r="BV402" s="55"/>
      <c r="BW402" s="36" t="str">
        <f t="shared" si="223"/>
        <v/>
      </c>
      <c r="BX402" s="36" t="str">
        <f t="shared" si="223"/>
        <v/>
      </c>
      <c r="BY402" s="31"/>
      <c r="BZ402" s="38"/>
      <c r="CB402" s="120" t="e">
        <f t="shared" ca="1" si="194"/>
        <v>#VALUE!</v>
      </c>
      <c r="CC402" s="2" t="e">
        <f t="shared" ca="1" si="224"/>
        <v>#VALUE!</v>
      </c>
    </row>
    <row r="403" spans="1:81" s="10" customFormat="1" ht="25.15" customHeight="1" x14ac:dyDescent="0.2">
      <c r="A403" s="52" t="str">
        <f t="shared" si="225"/>
        <v/>
      </c>
      <c r="B403" s="157" t="e">
        <f t="shared" ca="1" si="195"/>
        <v>#VALUE!</v>
      </c>
      <c r="C403" s="157" t="e">
        <f t="shared" si="196"/>
        <v>#VALUE!</v>
      </c>
      <c r="D403" s="29"/>
      <c r="E403" s="155" t="str">
        <f ca="1">IFERROR(INDIRECT(ADDRESS(MATCH(D403,CatModules!C:C,0),2,1,1,"CatModules")),"")</f>
        <v/>
      </c>
      <c r="F403" s="96"/>
      <c r="G403" s="156" t="str">
        <f ca="1">IFERROR(INDIRECT(ADDRESS(MATCH(CONCATENATE(E403,"-",F403),CatInt!K:K,0),3,1,1,"CatInt")),"")</f>
        <v/>
      </c>
      <c r="H403" s="45" t="str">
        <f>IF(F403="","",VLOOKUP(F403,#REF!,2,FALSE))</f>
        <v/>
      </c>
      <c r="I403" s="29"/>
      <c r="J403" s="155" t="e">
        <f t="shared" si="197"/>
        <v>#VALUE!</v>
      </c>
      <c r="K403" s="155" t="e">
        <f t="shared" si="198"/>
        <v>#VALUE!</v>
      </c>
      <c r="L403" s="153"/>
      <c r="M403" s="53"/>
      <c r="N403" s="175">
        <v>0</v>
      </c>
      <c r="O403" s="147"/>
      <c r="P403" s="175">
        <v>0</v>
      </c>
      <c r="Q403" s="30"/>
      <c r="R403" s="149" t="str">
        <f>IFERROR(VLOOKUP(Q403,Setup!D$16:E$25,2,FALSE),"")</f>
        <v/>
      </c>
      <c r="S403" s="51" t="str">
        <f ca="1">IFERROR(IF(OR(I403="",VLOOKUP(I403,CatCostInp!$E$2:$K$88,7,FALSE)=0),"",VLOOKUP(I403,CatCostInp!$E$2:$K$88,7,FALSE)),"")</f>
        <v/>
      </c>
      <c r="T403" s="159" t="e">
        <f>VLOOKUP(U403,#REF!,2,FALSE)</f>
        <v>#REF!</v>
      </c>
      <c r="U403" s="30"/>
      <c r="V403" s="1" t="str">
        <f ca="1">IF(U403=Setup!$C$10,"Grant",IF('PSM Costs'!U403=Setup!$C$11,"Local",IF('PSM Costs'!U403=Setup!$C$12,"Other","")))</f>
        <v/>
      </c>
      <c r="W403" s="34"/>
      <c r="X403" s="36">
        <v>1</v>
      </c>
      <c r="Y403" s="34"/>
      <c r="Z403" s="36" t="str">
        <f t="shared" si="199"/>
        <v/>
      </c>
      <c r="AA403" s="34"/>
      <c r="AB403" s="32" t="str">
        <f t="shared" si="200"/>
        <v/>
      </c>
      <c r="AC403" s="34"/>
      <c r="AD403" s="32" t="str">
        <f t="shared" si="201"/>
        <v/>
      </c>
      <c r="AE403" s="34"/>
      <c r="AF403" s="36" t="str">
        <f t="shared" si="202"/>
        <v/>
      </c>
      <c r="AG403" s="36" t="str">
        <f t="shared" si="203"/>
        <v/>
      </c>
      <c r="AH403" s="36" t="str">
        <f t="shared" si="204"/>
        <v/>
      </c>
      <c r="AI403" s="55"/>
      <c r="AJ403" s="37"/>
      <c r="AK403" s="36">
        <v>1</v>
      </c>
      <c r="AL403" s="34"/>
      <c r="AM403" s="32" t="str">
        <f t="shared" si="205"/>
        <v/>
      </c>
      <c r="AN403" s="34"/>
      <c r="AO403" s="32" t="str">
        <f t="shared" si="206"/>
        <v/>
      </c>
      <c r="AP403" s="34"/>
      <c r="AQ403" s="32" t="str">
        <f t="shared" si="207"/>
        <v/>
      </c>
      <c r="AR403" s="34"/>
      <c r="AS403" s="36" t="str">
        <f t="shared" si="208"/>
        <v/>
      </c>
      <c r="AT403" s="36" t="str">
        <f t="shared" si="209"/>
        <v/>
      </c>
      <c r="AU403" s="36" t="str">
        <f t="shared" si="210"/>
        <v/>
      </c>
      <c r="AV403" s="55"/>
      <c r="AW403" s="34"/>
      <c r="AX403" s="36">
        <v>1</v>
      </c>
      <c r="AY403" s="34"/>
      <c r="AZ403" s="32" t="str">
        <f t="shared" si="211"/>
        <v/>
      </c>
      <c r="BA403" s="34"/>
      <c r="BB403" s="32" t="str">
        <f t="shared" si="212"/>
        <v/>
      </c>
      <c r="BC403" s="34"/>
      <c r="BD403" s="32" t="str">
        <f t="shared" si="213"/>
        <v/>
      </c>
      <c r="BE403" s="34"/>
      <c r="BF403" s="36" t="str">
        <f t="shared" si="214"/>
        <v/>
      </c>
      <c r="BG403" s="36" t="str">
        <f t="shared" si="215"/>
        <v/>
      </c>
      <c r="BH403" s="36" t="str">
        <f t="shared" si="216"/>
        <v/>
      </c>
      <c r="BI403" s="55"/>
      <c r="BJ403" s="34"/>
      <c r="BK403" s="36">
        <v>1</v>
      </c>
      <c r="BL403" s="34"/>
      <c r="BM403" s="32" t="str">
        <f t="shared" si="217"/>
        <v/>
      </c>
      <c r="BN403" s="34"/>
      <c r="BO403" s="32" t="str">
        <f t="shared" si="218"/>
        <v/>
      </c>
      <c r="BP403" s="34"/>
      <c r="BQ403" s="32" t="str">
        <f t="shared" si="219"/>
        <v/>
      </c>
      <c r="BR403" s="34"/>
      <c r="BS403" s="36" t="str">
        <f t="shared" si="220"/>
        <v/>
      </c>
      <c r="BT403" s="36" t="str">
        <f t="shared" si="221"/>
        <v/>
      </c>
      <c r="BU403" s="36" t="str">
        <f t="shared" si="222"/>
        <v/>
      </c>
      <c r="BV403" s="55"/>
      <c r="BW403" s="36" t="str">
        <f t="shared" si="223"/>
        <v/>
      </c>
      <c r="BX403" s="36" t="str">
        <f t="shared" si="223"/>
        <v/>
      </c>
      <c r="BY403" s="31"/>
      <c r="BZ403" s="38"/>
      <c r="CB403" s="120" t="e">
        <f t="shared" ca="1" si="194"/>
        <v>#VALUE!</v>
      </c>
      <c r="CC403" s="2" t="e">
        <f t="shared" ca="1" si="224"/>
        <v>#VALUE!</v>
      </c>
    </row>
    <row r="404" spans="1:81" s="10" customFormat="1" ht="25.15" customHeight="1" x14ac:dyDescent="0.2">
      <c r="A404" s="52" t="str">
        <f t="shared" si="225"/>
        <v/>
      </c>
      <c r="B404" s="157" t="e">
        <f t="shared" ca="1" si="195"/>
        <v>#VALUE!</v>
      </c>
      <c r="C404" s="157" t="e">
        <f t="shared" si="196"/>
        <v>#VALUE!</v>
      </c>
      <c r="D404" s="29"/>
      <c r="E404" s="155" t="str">
        <f ca="1">IFERROR(INDIRECT(ADDRESS(MATCH(D404,CatModules!C:C,0),2,1,1,"CatModules")),"")</f>
        <v/>
      </c>
      <c r="F404" s="96"/>
      <c r="G404" s="156" t="str">
        <f ca="1">IFERROR(INDIRECT(ADDRESS(MATCH(CONCATENATE(E404,"-",F404),CatInt!K:K,0),3,1,1,"CatInt")),"")</f>
        <v/>
      </c>
      <c r="H404" s="45" t="str">
        <f>IF(F404="","",VLOOKUP(F404,#REF!,2,FALSE))</f>
        <v/>
      </c>
      <c r="I404" s="29"/>
      <c r="J404" s="155" t="e">
        <f t="shared" si="197"/>
        <v>#VALUE!</v>
      </c>
      <c r="K404" s="155" t="e">
        <f t="shared" si="198"/>
        <v>#VALUE!</v>
      </c>
      <c r="L404" s="153"/>
      <c r="M404" s="53"/>
      <c r="N404" s="175">
        <v>0</v>
      </c>
      <c r="O404" s="147"/>
      <c r="P404" s="175">
        <v>0</v>
      </c>
      <c r="Q404" s="30"/>
      <c r="R404" s="149" t="str">
        <f>IFERROR(VLOOKUP(Q404,Setup!D$16:E$25,2,FALSE),"")</f>
        <v/>
      </c>
      <c r="S404" s="51" t="str">
        <f ca="1">IFERROR(IF(OR(I404="",VLOOKUP(I404,CatCostInp!$E$2:$K$88,7,FALSE)=0),"",VLOOKUP(I404,CatCostInp!$E$2:$K$88,7,FALSE)),"")</f>
        <v/>
      </c>
      <c r="T404" s="159" t="e">
        <f>VLOOKUP(U404,#REF!,2,FALSE)</f>
        <v>#REF!</v>
      </c>
      <c r="U404" s="30"/>
      <c r="V404" s="1" t="str">
        <f ca="1">IF(U404=Setup!$C$10,"Grant",IF('PSM Costs'!U404=Setup!$C$11,"Local",IF('PSM Costs'!U404=Setup!$C$12,"Other","")))</f>
        <v/>
      </c>
      <c r="W404" s="34"/>
      <c r="X404" s="36">
        <v>1</v>
      </c>
      <c r="Y404" s="34"/>
      <c r="Z404" s="36" t="str">
        <f t="shared" si="199"/>
        <v/>
      </c>
      <c r="AA404" s="34"/>
      <c r="AB404" s="32" t="str">
        <f t="shared" si="200"/>
        <v/>
      </c>
      <c r="AC404" s="34"/>
      <c r="AD404" s="32" t="str">
        <f t="shared" si="201"/>
        <v/>
      </c>
      <c r="AE404" s="34"/>
      <c r="AF404" s="36" t="str">
        <f t="shared" si="202"/>
        <v/>
      </c>
      <c r="AG404" s="36" t="str">
        <f t="shared" si="203"/>
        <v/>
      </c>
      <c r="AH404" s="36" t="str">
        <f t="shared" si="204"/>
        <v/>
      </c>
      <c r="AI404" s="55"/>
      <c r="AJ404" s="37"/>
      <c r="AK404" s="36">
        <v>1</v>
      </c>
      <c r="AL404" s="34"/>
      <c r="AM404" s="32" t="str">
        <f t="shared" si="205"/>
        <v/>
      </c>
      <c r="AN404" s="34"/>
      <c r="AO404" s="32" t="str">
        <f t="shared" si="206"/>
        <v/>
      </c>
      <c r="AP404" s="34"/>
      <c r="AQ404" s="32" t="str">
        <f t="shared" si="207"/>
        <v/>
      </c>
      <c r="AR404" s="34"/>
      <c r="AS404" s="36" t="str">
        <f t="shared" si="208"/>
        <v/>
      </c>
      <c r="AT404" s="36" t="str">
        <f t="shared" si="209"/>
        <v/>
      </c>
      <c r="AU404" s="36" t="str">
        <f t="shared" si="210"/>
        <v/>
      </c>
      <c r="AV404" s="55"/>
      <c r="AW404" s="34"/>
      <c r="AX404" s="36">
        <v>1</v>
      </c>
      <c r="AY404" s="34"/>
      <c r="AZ404" s="32" t="str">
        <f t="shared" si="211"/>
        <v/>
      </c>
      <c r="BA404" s="34"/>
      <c r="BB404" s="32" t="str">
        <f t="shared" si="212"/>
        <v/>
      </c>
      <c r="BC404" s="34"/>
      <c r="BD404" s="32" t="str">
        <f t="shared" si="213"/>
        <v/>
      </c>
      <c r="BE404" s="34"/>
      <c r="BF404" s="36" t="str">
        <f t="shared" si="214"/>
        <v/>
      </c>
      <c r="BG404" s="36" t="str">
        <f t="shared" si="215"/>
        <v/>
      </c>
      <c r="BH404" s="36" t="str">
        <f t="shared" si="216"/>
        <v/>
      </c>
      <c r="BI404" s="55"/>
      <c r="BJ404" s="34"/>
      <c r="BK404" s="36">
        <v>1</v>
      </c>
      <c r="BL404" s="34"/>
      <c r="BM404" s="32" t="str">
        <f t="shared" si="217"/>
        <v/>
      </c>
      <c r="BN404" s="34"/>
      <c r="BO404" s="32" t="str">
        <f t="shared" si="218"/>
        <v/>
      </c>
      <c r="BP404" s="34"/>
      <c r="BQ404" s="32" t="str">
        <f t="shared" si="219"/>
        <v/>
      </c>
      <c r="BR404" s="34"/>
      <c r="BS404" s="36" t="str">
        <f t="shared" si="220"/>
        <v/>
      </c>
      <c r="BT404" s="36" t="str">
        <f t="shared" si="221"/>
        <v/>
      </c>
      <c r="BU404" s="36" t="str">
        <f t="shared" si="222"/>
        <v/>
      </c>
      <c r="BV404" s="55"/>
      <c r="BW404" s="36" t="str">
        <f t="shared" si="223"/>
        <v/>
      </c>
      <c r="BX404" s="36" t="str">
        <f t="shared" si="223"/>
        <v/>
      </c>
      <c r="BY404" s="31"/>
      <c r="BZ404" s="38"/>
      <c r="CB404" s="120" t="e">
        <f t="shared" ca="1" si="194"/>
        <v>#VALUE!</v>
      </c>
      <c r="CC404" s="2" t="e">
        <f t="shared" ca="1" si="224"/>
        <v>#VALUE!</v>
      </c>
    </row>
    <row r="405" spans="1:81" s="10" customFormat="1" ht="25.15" customHeight="1" x14ac:dyDescent="0.2">
      <c r="A405" s="52" t="str">
        <f t="shared" si="225"/>
        <v/>
      </c>
      <c r="B405" s="157" t="e">
        <f t="shared" ca="1" si="195"/>
        <v>#VALUE!</v>
      </c>
      <c r="C405" s="157" t="e">
        <f t="shared" si="196"/>
        <v>#VALUE!</v>
      </c>
      <c r="D405" s="29"/>
      <c r="E405" s="155" t="str">
        <f ca="1">IFERROR(INDIRECT(ADDRESS(MATCH(D405,CatModules!C:C,0),2,1,1,"CatModules")),"")</f>
        <v/>
      </c>
      <c r="F405" s="96"/>
      <c r="G405" s="156" t="str">
        <f ca="1">IFERROR(INDIRECT(ADDRESS(MATCH(CONCATENATE(E405,"-",F405),CatInt!K:K,0),3,1,1,"CatInt")),"")</f>
        <v/>
      </c>
      <c r="H405" s="45" t="str">
        <f>IF(F405="","",VLOOKUP(F405,#REF!,2,FALSE))</f>
        <v/>
      </c>
      <c r="I405" s="29"/>
      <c r="J405" s="155" t="e">
        <f t="shared" si="197"/>
        <v>#VALUE!</v>
      </c>
      <c r="K405" s="155" t="e">
        <f t="shared" si="198"/>
        <v>#VALUE!</v>
      </c>
      <c r="L405" s="153"/>
      <c r="M405" s="53"/>
      <c r="N405" s="175">
        <v>0</v>
      </c>
      <c r="O405" s="147"/>
      <c r="P405" s="175">
        <v>0</v>
      </c>
      <c r="Q405" s="30"/>
      <c r="R405" s="149" t="str">
        <f>IFERROR(VLOOKUP(Q405,Setup!D$16:E$25,2,FALSE),"")</f>
        <v/>
      </c>
      <c r="S405" s="51" t="str">
        <f ca="1">IFERROR(IF(OR(I405="",VLOOKUP(I405,CatCostInp!$E$2:$K$88,7,FALSE)=0),"",VLOOKUP(I405,CatCostInp!$E$2:$K$88,7,FALSE)),"")</f>
        <v/>
      </c>
      <c r="T405" s="159" t="e">
        <f>VLOOKUP(U405,#REF!,2,FALSE)</f>
        <v>#REF!</v>
      </c>
      <c r="U405" s="30"/>
      <c r="V405" s="1" t="str">
        <f ca="1">IF(U405=Setup!$C$10,"Grant",IF('PSM Costs'!U405=Setup!$C$11,"Local",IF('PSM Costs'!U405=Setup!$C$12,"Other","")))</f>
        <v/>
      </c>
      <c r="W405" s="34"/>
      <c r="X405" s="36">
        <v>1</v>
      </c>
      <c r="Y405" s="34"/>
      <c r="Z405" s="36" t="str">
        <f t="shared" si="199"/>
        <v/>
      </c>
      <c r="AA405" s="34"/>
      <c r="AB405" s="32" t="str">
        <f t="shared" si="200"/>
        <v/>
      </c>
      <c r="AC405" s="34"/>
      <c r="AD405" s="32" t="str">
        <f t="shared" si="201"/>
        <v/>
      </c>
      <c r="AE405" s="34"/>
      <c r="AF405" s="36" t="str">
        <f t="shared" si="202"/>
        <v/>
      </c>
      <c r="AG405" s="36" t="str">
        <f t="shared" si="203"/>
        <v/>
      </c>
      <c r="AH405" s="36" t="str">
        <f t="shared" si="204"/>
        <v/>
      </c>
      <c r="AI405" s="55"/>
      <c r="AJ405" s="37"/>
      <c r="AK405" s="36">
        <v>1</v>
      </c>
      <c r="AL405" s="34"/>
      <c r="AM405" s="32" t="str">
        <f t="shared" si="205"/>
        <v/>
      </c>
      <c r="AN405" s="34"/>
      <c r="AO405" s="32" t="str">
        <f t="shared" si="206"/>
        <v/>
      </c>
      <c r="AP405" s="34"/>
      <c r="AQ405" s="32" t="str">
        <f t="shared" si="207"/>
        <v/>
      </c>
      <c r="AR405" s="34"/>
      <c r="AS405" s="36" t="str">
        <f t="shared" si="208"/>
        <v/>
      </c>
      <c r="AT405" s="36" t="str">
        <f t="shared" si="209"/>
        <v/>
      </c>
      <c r="AU405" s="36" t="str">
        <f t="shared" si="210"/>
        <v/>
      </c>
      <c r="AV405" s="55"/>
      <c r="AW405" s="34"/>
      <c r="AX405" s="36">
        <v>1</v>
      </c>
      <c r="AY405" s="34"/>
      <c r="AZ405" s="32" t="str">
        <f t="shared" si="211"/>
        <v/>
      </c>
      <c r="BA405" s="34"/>
      <c r="BB405" s="32" t="str">
        <f t="shared" si="212"/>
        <v/>
      </c>
      <c r="BC405" s="34"/>
      <c r="BD405" s="32" t="str">
        <f t="shared" si="213"/>
        <v/>
      </c>
      <c r="BE405" s="34"/>
      <c r="BF405" s="36" t="str">
        <f t="shared" si="214"/>
        <v/>
      </c>
      <c r="BG405" s="36" t="str">
        <f t="shared" si="215"/>
        <v/>
      </c>
      <c r="BH405" s="36" t="str">
        <f t="shared" si="216"/>
        <v/>
      </c>
      <c r="BI405" s="55"/>
      <c r="BJ405" s="34"/>
      <c r="BK405" s="36">
        <v>1</v>
      </c>
      <c r="BL405" s="34"/>
      <c r="BM405" s="32" t="str">
        <f t="shared" si="217"/>
        <v/>
      </c>
      <c r="BN405" s="34"/>
      <c r="BO405" s="32" t="str">
        <f t="shared" si="218"/>
        <v/>
      </c>
      <c r="BP405" s="34"/>
      <c r="BQ405" s="32" t="str">
        <f t="shared" si="219"/>
        <v/>
      </c>
      <c r="BR405" s="34"/>
      <c r="BS405" s="36" t="str">
        <f t="shared" si="220"/>
        <v/>
      </c>
      <c r="BT405" s="36" t="str">
        <f t="shared" si="221"/>
        <v/>
      </c>
      <c r="BU405" s="36" t="str">
        <f t="shared" si="222"/>
        <v/>
      </c>
      <c r="BV405" s="55"/>
      <c r="BW405" s="36" t="str">
        <f t="shared" si="223"/>
        <v/>
      </c>
      <c r="BX405" s="36" t="str">
        <f t="shared" si="223"/>
        <v/>
      </c>
      <c r="BY405" s="31"/>
      <c r="BZ405" s="38"/>
      <c r="CB405" s="120" t="e">
        <f t="shared" ca="1" si="194"/>
        <v>#VALUE!</v>
      </c>
      <c r="CC405" s="2" t="e">
        <f t="shared" ca="1" si="224"/>
        <v>#VALUE!</v>
      </c>
    </row>
    <row r="406" spans="1:81" s="10" customFormat="1" ht="25.15" customHeight="1" x14ac:dyDescent="0.2">
      <c r="A406" s="52" t="str">
        <f t="shared" si="225"/>
        <v/>
      </c>
      <c r="B406" s="157" t="e">
        <f t="shared" ca="1" si="195"/>
        <v>#VALUE!</v>
      </c>
      <c r="C406" s="157" t="e">
        <f t="shared" si="196"/>
        <v>#VALUE!</v>
      </c>
      <c r="D406" s="29"/>
      <c r="E406" s="155" t="str">
        <f ca="1">IFERROR(INDIRECT(ADDRESS(MATCH(D406,CatModules!C:C,0),2,1,1,"CatModules")),"")</f>
        <v/>
      </c>
      <c r="F406" s="96"/>
      <c r="G406" s="156" t="str">
        <f ca="1">IFERROR(INDIRECT(ADDRESS(MATCH(CONCATENATE(E406,"-",F406),CatInt!K:K,0),3,1,1,"CatInt")),"")</f>
        <v/>
      </c>
      <c r="H406" s="45" t="str">
        <f>IF(F406="","",VLOOKUP(F406,#REF!,2,FALSE))</f>
        <v/>
      </c>
      <c r="I406" s="29"/>
      <c r="J406" s="155" t="e">
        <f t="shared" si="197"/>
        <v>#VALUE!</v>
      </c>
      <c r="K406" s="155" t="e">
        <f t="shared" si="198"/>
        <v>#VALUE!</v>
      </c>
      <c r="L406" s="153"/>
      <c r="M406" s="53"/>
      <c r="N406" s="175">
        <v>0</v>
      </c>
      <c r="O406" s="147"/>
      <c r="P406" s="175">
        <v>0</v>
      </c>
      <c r="Q406" s="30"/>
      <c r="R406" s="149" t="str">
        <f>IFERROR(VLOOKUP(Q406,Setup!D$16:E$25,2,FALSE),"")</f>
        <v/>
      </c>
      <c r="S406" s="51" t="str">
        <f ca="1">IFERROR(IF(OR(I406="",VLOOKUP(I406,CatCostInp!$E$2:$K$88,7,FALSE)=0),"",VLOOKUP(I406,CatCostInp!$E$2:$K$88,7,FALSE)),"")</f>
        <v/>
      </c>
      <c r="T406" s="159" t="e">
        <f>VLOOKUP(U406,#REF!,2,FALSE)</f>
        <v>#REF!</v>
      </c>
      <c r="U406" s="30"/>
      <c r="V406" s="1" t="str">
        <f ca="1">IF(U406=Setup!$C$10,"Grant",IF('PSM Costs'!U406=Setup!$C$11,"Local",IF('PSM Costs'!U406=Setup!$C$12,"Other","")))</f>
        <v/>
      </c>
      <c r="W406" s="34"/>
      <c r="X406" s="36">
        <v>1</v>
      </c>
      <c r="Y406" s="34"/>
      <c r="Z406" s="36" t="str">
        <f t="shared" si="199"/>
        <v/>
      </c>
      <c r="AA406" s="34"/>
      <c r="AB406" s="32" t="str">
        <f t="shared" si="200"/>
        <v/>
      </c>
      <c r="AC406" s="34"/>
      <c r="AD406" s="32" t="str">
        <f t="shared" si="201"/>
        <v/>
      </c>
      <c r="AE406" s="34"/>
      <c r="AF406" s="36" t="str">
        <f t="shared" si="202"/>
        <v/>
      </c>
      <c r="AG406" s="36" t="str">
        <f t="shared" si="203"/>
        <v/>
      </c>
      <c r="AH406" s="36" t="str">
        <f t="shared" si="204"/>
        <v/>
      </c>
      <c r="AI406" s="55"/>
      <c r="AJ406" s="37"/>
      <c r="AK406" s="36">
        <v>1</v>
      </c>
      <c r="AL406" s="34"/>
      <c r="AM406" s="32" t="str">
        <f t="shared" si="205"/>
        <v/>
      </c>
      <c r="AN406" s="34"/>
      <c r="AO406" s="32" t="str">
        <f t="shared" si="206"/>
        <v/>
      </c>
      <c r="AP406" s="34"/>
      <c r="AQ406" s="32" t="str">
        <f t="shared" si="207"/>
        <v/>
      </c>
      <c r="AR406" s="34"/>
      <c r="AS406" s="36" t="str">
        <f t="shared" si="208"/>
        <v/>
      </c>
      <c r="AT406" s="36" t="str">
        <f t="shared" si="209"/>
        <v/>
      </c>
      <c r="AU406" s="36" t="str">
        <f t="shared" si="210"/>
        <v/>
      </c>
      <c r="AV406" s="55"/>
      <c r="AW406" s="34"/>
      <c r="AX406" s="36">
        <v>1</v>
      </c>
      <c r="AY406" s="34"/>
      <c r="AZ406" s="32" t="str">
        <f t="shared" si="211"/>
        <v/>
      </c>
      <c r="BA406" s="34"/>
      <c r="BB406" s="32" t="str">
        <f t="shared" si="212"/>
        <v/>
      </c>
      <c r="BC406" s="34"/>
      <c r="BD406" s="32" t="str">
        <f t="shared" si="213"/>
        <v/>
      </c>
      <c r="BE406" s="34"/>
      <c r="BF406" s="36" t="str">
        <f t="shared" si="214"/>
        <v/>
      </c>
      <c r="BG406" s="36" t="str">
        <f t="shared" si="215"/>
        <v/>
      </c>
      <c r="BH406" s="36" t="str">
        <f t="shared" si="216"/>
        <v/>
      </c>
      <c r="BI406" s="55"/>
      <c r="BJ406" s="34"/>
      <c r="BK406" s="36">
        <v>1</v>
      </c>
      <c r="BL406" s="34"/>
      <c r="BM406" s="32" t="str">
        <f t="shared" si="217"/>
        <v/>
      </c>
      <c r="BN406" s="34"/>
      <c r="BO406" s="32" t="str">
        <f t="shared" si="218"/>
        <v/>
      </c>
      <c r="BP406" s="34"/>
      <c r="BQ406" s="32" t="str">
        <f t="shared" si="219"/>
        <v/>
      </c>
      <c r="BR406" s="34"/>
      <c r="BS406" s="36" t="str">
        <f t="shared" si="220"/>
        <v/>
      </c>
      <c r="BT406" s="36" t="str">
        <f t="shared" si="221"/>
        <v/>
      </c>
      <c r="BU406" s="36" t="str">
        <f t="shared" si="222"/>
        <v/>
      </c>
      <c r="BV406" s="55"/>
      <c r="BW406" s="36" t="str">
        <f t="shared" si="223"/>
        <v/>
      </c>
      <c r="BX406" s="36" t="str">
        <f t="shared" si="223"/>
        <v/>
      </c>
      <c r="BY406" s="31"/>
      <c r="BZ406" s="38"/>
      <c r="CB406" s="120" t="e">
        <f t="shared" ca="1" si="194"/>
        <v>#VALUE!</v>
      </c>
      <c r="CC406" s="2" t="e">
        <f t="shared" ca="1" si="224"/>
        <v>#VALUE!</v>
      </c>
    </row>
    <row r="407" spans="1:81" s="10" customFormat="1" ht="25.15" customHeight="1" x14ac:dyDescent="0.2">
      <c r="A407" s="52" t="str">
        <f t="shared" si="225"/>
        <v/>
      </c>
      <c r="B407" s="157" t="e">
        <f t="shared" ca="1" si="195"/>
        <v>#VALUE!</v>
      </c>
      <c r="C407" s="157" t="e">
        <f t="shared" si="196"/>
        <v>#VALUE!</v>
      </c>
      <c r="D407" s="29"/>
      <c r="E407" s="155" t="str">
        <f ca="1">IFERROR(INDIRECT(ADDRESS(MATCH(D407,CatModules!C:C,0),2,1,1,"CatModules")),"")</f>
        <v/>
      </c>
      <c r="F407" s="96"/>
      <c r="G407" s="156" t="str">
        <f ca="1">IFERROR(INDIRECT(ADDRESS(MATCH(CONCATENATE(E407,"-",F407),CatInt!K:K,0),3,1,1,"CatInt")),"")</f>
        <v/>
      </c>
      <c r="H407" s="45" t="str">
        <f>IF(F407="","",VLOOKUP(F407,#REF!,2,FALSE))</f>
        <v/>
      </c>
      <c r="I407" s="29"/>
      <c r="J407" s="155" t="e">
        <f t="shared" si="197"/>
        <v>#VALUE!</v>
      </c>
      <c r="K407" s="155" t="e">
        <f t="shared" si="198"/>
        <v>#VALUE!</v>
      </c>
      <c r="L407" s="153"/>
      <c r="M407" s="53"/>
      <c r="N407" s="175">
        <v>0</v>
      </c>
      <c r="O407" s="147"/>
      <c r="P407" s="175">
        <v>0</v>
      </c>
      <c r="Q407" s="30"/>
      <c r="R407" s="149" t="str">
        <f>IFERROR(VLOOKUP(Q407,Setup!D$16:E$25,2,FALSE),"")</f>
        <v/>
      </c>
      <c r="S407" s="51" t="str">
        <f ca="1">IFERROR(IF(OR(I407="",VLOOKUP(I407,CatCostInp!$E$2:$K$88,7,FALSE)=0),"",VLOOKUP(I407,CatCostInp!$E$2:$K$88,7,FALSE)),"")</f>
        <v/>
      </c>
      <c r="T407" s="159" t="e">
        <f>VLOOKUP(U407,#REF!,2,FALSE)</f>
        <v>#REF!</v>
      </c>
      <c r="U407" s="30"/>
      <c r="V407" s="1" t="str">
        <f ca="1">IF(U407=Setup!$C$10,"Grant",IF('PSM Costs'!U407=Setup!$C$11,"Local",IF('PSM Costs'!U407=Setup!$C$12,"Other","")))</f>
        <v/>
      </c>
      <c r="W407" s="34"/>
      <c r="X407" s="36">
        <v>1</v>
      </c>
      <c r="Y407" s="34"/>
      <c r="Z407" s="36" t="str">
        <f t="shared" si="199"/>
        <v/>
      </c>
      <c r="AA407" s="34"/>
      <c r="AB407" s="32" t="str">
        <f t="shared" si="200"/>
        <v/>
      </c>
      <c r="AC407" s="34"/>
      <c r="AD407" s="32" t="str">
        <f t="shared" si="201"/>
        <v/>
      </c>
      <c r="AE407" s="34"/>
      <c r="AF407" s="36" t="str">
        <f t="shared" si="202"/>
        <v/>
      </c>
      <c r="AG407" s="36" t="str">
        <f t="shared" si="203"/>
        <v/>
      </c>
      <c r="AH407" s="36" t="str">
        <f t="shared" si="204"/>
        <v/>
      </c>
      <c r="AI407" s="55"/>
      <c r="AJ407" s="37"/>
      <c r="AK407" s="36">
        <v>1</v>
      </c>
      <c r="AL407" s="34"/>
      <c r="AM407" s="32" t="str">
        <f t="shared" si="205"/>
        <v/>
      </c>
      <c r="AN407" s="34"/>
      <c r="AO407" s="32" t="str">
        <f t="shared" si="206"/>
        <v/>
      </c>
      <c r="AP407" s="34"/>
      <c r="AQ407" s="32" t="str">
        <f t="shared" si="207"/>
        <v/>
      </c>
      <c r="AR407" s="34"/>
      <c r="AS407" s="36" t="str">
        <f t="shared" si="208"/>
        <v/>
      </c>
      <c r="AT407" s="36" t="str">
        <f t="shared" si="209"/>
        <v/>
      </c>
      <c r="AU407" s="36" t="str">
        <f t="shared" si="210"/>
        <v/>
      </c>
      <c r="AV407" s="55"/>
      <c r="AW407" s="34"/>
      <c r="AX407" s="36">
        <v>1</v>
      </c>
      <c r="AY407" s="34"/>
      <c r="AZ407" s="32" t="str">
        <f t="shared" si="211"/>
        <v/>
      </c>
      <c r="BA407" s="34"/>
      <c r="BB407" s="32" t="str">
        <f t="shared" si="212"/>
        <v/>
      </c>
      <c r="BC407" s="34"/>
      <c r="BD407" s="32" t="str">
        <f t="shared" si="213"/>
        <v/>
      </c>
      <c r="BE407" s="34"/>
      <c r="BF407" s="36" t="str">
        <f t="shared" si="214"/>
        <v/>
      </c>
      <c r="BG407" s="36" t="str">
        <f t="shared" si="215"/>
        <v/>
      </c>
      <c r="BH407" s="36" t="str">
        <f t="shared" si="216"/>
        <v/>
      </c>
      <c r="BI407" s="55"/>
      <c r="BJ407" s="34"/>
      <c r="BK407" s="36">
        <v>1</v>
      </c>
      <c r="BL407" s="34"/>
      <c r="BM407" s="32" t="str">
        <f t="shared" si="217"/>
        <v/>
      </c>
      <c r="BN407" s="34"/>
      <c r="BO407" s="32" t="str">
        <f t="shared" si="218"/>
        <v/>
      </c>
      <c r="BP407" s="34"/>
      <c r="BQ407" s="32" t="str">
        <f t="shared" si="219"/>
        <v/>
      </c>
      <c r="BR407" s="34"/>
      <c r="BS407" s="36" t="str">
        <f t="shared" si="220"/>
        <v/>
      </c>
      <c r="BT407" s="36" t="str">
        <f t="shared" si="221"/>
        <v/>
      </c>
      <c r="BU407" s="36" t="str">
        <f t="shared" si="222"/>
        <v/>
      </c>
      <c r="BV407" s="55"/>
      <c r="BW407" s="36" t="str">
        <f t="shared" si="223"/>
        <v/>
      </c>
      <c r="BX407" s="36" t="str">
        <f t="shared" si="223"/>
        <v/>
      </c>
      <c r="BY407" s="31"/>
      <c r="BZ407" s="38"/>
      <c r="CB407" s="120" t="e">
        <f t="shared" ca="1" si="194"/>
        <v>#VALUE!</v>
      </c>
      <c r="CC407" s="2" t="e">
        <f t="shared" ca="1" si="224"/>
        <v>#VALUE!</v>
      </c>
    </row>
    <row r="408" spans="1:81" s="10" customFormat="1" ht="25.15" customHeight="1" x14ac:dyDescent="0.2">
      <c r="A408" s="52" t="str">
        <f t="shared" si="225"/>
        <v/>
      </c>
      <c r="B408" s="157" t="e">
        <f t="shared" ca="1" si="195"/>
        <v>#VALUE!</v>
      </c>
      <c r="C408" s="157" t="e">
        <f t="shared" si="196"/>
        <v>#VALUE!</v>
      </c>
      <c r="D408" s="29"/>
      <c r="E408" s="155" t="str">
        <f ca="1">IFERROR(INDIRECT(ADDRESS(MATCH(D408,CatModules!C:C,0),2,1,1,"CatModules")),"")</f>
        <v/>
      </c>
      <c r="F408" s="96"/>
      <c r="G408" s="156" t="str">
        <f ca="1">IFERROR(INDIRECT(ADDRESS(MATCH(CONCATENATE(E408,"-",F408),CatInt!K:K,0),3,1,1,"CatInt")),"")</f>
        <v/>
      </c>
      <c r="H408" s="45" t="str">
        <f>IF(F408="","",VLOOKUP(F408,#REF!,2,FALSE))</f>
        <v/>
      </c>
      <c r="I408" s="29"/>
      <c r="J408" s="155" t="e">
        <f t="shared" si="197"/>
        <v>#VALUE!</v>
      </c>
      <c r="K408" s="155" t="e">
        <f t="shared" si="198"/>
        <v>#VALUE!</v>
      </c>
      <c r="L408" s="153"/>
      <c r="M408" s="53"/>
      <c r="N408" s="175">
        <v>0</v>
      </c>
      <c r="O408" s="147"/>
      <c r="P408" s="175">
        <v>0</v>
      </c>
      <c r="Q408" s="30"/>
      <c r="R408" s="149" t="str">
        <f>IFERROR(VLOOKUP(Q408,Setup!D$16:E$25,2,FALSE),"")</f>
        <v/>
      </c>
      <c r="S408" s="51" t="str">
        <f ca="1">IFERROR(IF(OR(I408="",VLOOKUP(I408,CatCostInp!$E$2:$K$88,7,FALSE)=0),"",VLOOKUP(I408,CatCostInp!$E$2:$K$88,7,FALSE)),"")</f>
        <v/>
      </c>
      <c r="T408" s="159" t="e">
        <f>VLOOKUP(U408,#REF!,2,FALSE)</f>
        <v>#REF!</v>
      </c>
      <c r="U408" s="30"/>
      <c r="V408" s="1" t="str">
        <f ca="1">IF(U408=Setup!$C$10,"Grant",IF('PSM Costs'!U408=Setup!$C$11,"Local",IF('PSM Costs'!U408=Setup!$C$12,"Other","")))</f>
        <v/>
      </c>
      <c r="W408" s="34"/>
      <c r="X408" s="36">
        <v>1</v>
      </c>
      <c r="Y408" s="34"/>
      <c r="Z408" s="36" t="str">
        <f t="shared" si="199"/>
        <v/>
      </c>
      <c r="AA408" s="34"/>
      <c r="AB408" s="32" t="str">
        <f t="shared" si="200"/>
        <v/>
      </c>
      <c r="AC408" s="34"/>
      <c r="AD408" s="32" t="str">
        <f t="shared" si="201"/>
        <v/>
      </c>
      <c r="AE408" s="34"/>
      <c r="AF408" s="36" t="str">
        <f t="shared" si="202"/>
        <v/>
      </c>
      <c r="AG408" s="36" t="str">
        <f t="shared" si="203"/>
        <v/>
      </c>
      <c r="AH408" s="36" t="str">
        <f t="shared" si="204"/>
        <v/>
      </c>
      <c r="AI408" s="55"/>
      <c r="AJ408" s="37"/>
      <c r="AK408" s="36">
        <v>1</v>
      </c>
      <c r="AL408" s="34"/>
      <c r="AM408" s="32" t="str">
        <f t="shared" si="205"/>
        <v/>
      </c>
      <c r="AN408" s="34"/>
      <c r="AO408" s="32" t="str">
        <f t="shared" si="206"/>
        <v/>
      </c>
      <c r="AP408" s="34"/>
      <c r="AQ408" s="32" t="str">
        <f t="shared" si="207"/>
        <v/>
      </c>
      <c r="AR408" s="34"/>
      <c r="AS408" s="36" t="str">
        <f t="shared" si="208"/>
        <v/>
      </c>
      <c r="AT408" s="36" t="str">
        <f t="shared" si="209"/>
        <v/>
      </c>
      <c r="AU408" s="36" t="str">
        <f t="shared" si="210"/>
        <v/>
      </c>
      <c r="AV408" s="55"/>
      <c r="AW408" s="34"/>
      <c r="AX408" s="36">
        <v>1</v>
      </c>
      <c r="AY408" s="34"/>
      <c r="AZ408" s="32" t="str">
        <f t="shared" si="211"/>
        <v/>
      </c>
      <c r="BA408" s="34"/>
      <c r="BB408" s="32" t="str">
        <f t="shared" si="212"/>
        <v/>
      </c>
      <c r="BC408" s="34"/>
      <c r="BD408" s="32" t="str">
        <f t="shared" si="213"/>
        <v/>
      </c>
      <c r="BE408" s="34"/>
      <c r="BF408" s="36" t="str">
        <f t="shared" si="214"/>
        <v/>
      </c>
      <c r="BG408" s="36" t="str">
        <f t="shared" si="215"/>
        <v/>
      </c>
      <c r="BH408" s="36" t="str">
        <f t="shared" si="216"/>
        <v/>
      </c>
      <c r="BI408" s="55"/>
      <c r="BJ408" s="34"/>
      <c r="BK408" s="36">
        <v>1</v>
      </c>
      <c r="BL408" s="34"/>
      <c r="BM408" s="32" t="str">
        <f t="shared" si="217"/>
        <v/>
      </c>
      <c r="BN408" s="34"/>
      <c r="BO408" s="32" t="str">
        <f t="shared" si="218"/>
        <v/>
      </c>
      <c r="BP408" s="34"/>
      <c r="BQ408" s="32" t="str">
        <f t="shared" si="219"/>
        <v/>
      </c>
      <c r="BR408" s="34"/>
      <c r="BS408" s="36" t="str">
        <f t="shared" si="220"/>
        <v/>
      </c>
      <c r="BT408" s="36" t="str">
        <f t="shared" si="221"/>
        <v/>
      </c>
      <c r="BU408" s="36" t="str">
        <f t="shared" si="222"/>
        <v/>
      </c>
      <c r="BV408" s="55"/>
      <c r="BW408" s="36" t="str">
        <f t="shared" si="223"/>
        <v/>
      </c>
      <c r="BX408" s="36" t="str">
        <f t="shared" si="223"/>
        <v/>
      </c>
      <c r="BY408" s="31"/>
      <c r="BZ408" s="38"/>
      <c r="CB408" s="120" t="e">
        <f t="shared" ca="1" si="194"/>
        <v>#VALUE!</v>
      </c>
      <c r="CC408" s="2" t="e">
        <f t="shared" ca="1" si="224"/>
        <v>#VALUE!</v>
      </c>
    </row>
    <row r="409" spans="1:81" s="10" customFormat="1" ht="25.15" customHeight="1" x14ac:dyDescent="0.2">
      <c r="A409" s="52" t="str">
        <f t="shared" si="225"/>
        <v/>
      </c>
      <c r="B409" s="157" t="e">
        <f t="shared" ca="1" si="195"/>
        <v>#VALUE!</v>
      </c>
      <c r="C409" s="157" t="e">
        <f t="shared" si="196"/>
        <v>#VALUE!</v>
      </c>
      <c r="D409" s="29"/>
      <c r="E409" s="155" t="str">
        <f ca="1">IFERROR(INDIRECT(ADDRESS(MATCH(D409,CatModules!C:C,0),2,1,1,"CatModules")),"")</f>
        <v/>
      </c>
      <c r="F409" s="96"/>
      <c r="G409" s="156" t="str">
        <f ca="1">IFERROR(INDIRECT(ADDRESS(MATCH(CONCATENATE(E409,"-",F409),CatInt!K:K,0),3,1,1,"CatInt")),"")</f>
        <v/>
      </c>
      <c r="H409" s="45" t="str">
        <f>IF(F409="","",VLOOKUP(F409,#REF!,2,FALSE))</f>
        <v/>
      </c>
      <c r="I409" s="29"/>
      <c r="J409" s="155" t="e">
        <f t="shared" si="197"/>
        <v>#VALUE!</v>
      </c>
      <c r="K409" s="155" t="e">
        <f t="shared" si="198"/>
        <v>#VALUE!</v>
      </c>
      <c r="L409" s="153"/>
      <c r="M409" s="53"/>
      <c r="N409" s="175">
        <v>0</v>
      </c>
      <c r="O409" s="147"/>
      <c r="P409" s="175">
        <v>0</v>
      </c>
      <c r="Q409" s="30"/>
      <c r="R409" s="149" t="str">
        <f>IFERROR(VLOOKUP(Q409,Setup!D$16:E$25,2,FALSE),"")</f>
        <v/>
      </c>
      <c r="S409" s="51" t="str">
        <f ca="1">IFERROR(IF(OR(I409="",VLOOKUP(I409,CatCostInp!$E$2:$K$88,7,FALSE)=0),"",VLOOKUP(I409,CatCostInp!$E$2:$K$88,7,FALSE)),"")</f>
        <v/>
      </c>
      <c r="T409" s="159" t="e">
        <f>VLOOKUP(U409,#REF!,2,FALSE)</f>
        <v>#REF!</v>
      </c>
      <c r="U409" s="30"/>
      <c r="V409" s="1" t="str">
        <f ca="1">IF(U409=Setup!$C$10,"Grant",IF('PSM Costs'!U409=Setup!$C$11,"Local",IF('PSM Costs'!U409=Setup!$C$12,"Other","")))</f>
        <v/>
      </c>
      <c r="W409" s="34"/>
      <c r="X409" s="36">
        <v>1</v>
      </c>
      <c r="Y409" s="34"/>
      <c r="Z409" s="36" t="str">
        <f t="shared" si="199"/>
        <v/>
      </c>
      <c r="AA409" s="34"/>
      <c r="AB409" s="32" t="str">
        <f t="shared" si="200"/>
        <v/>
      </c>
      <c r="AC409" s="34"/>
      <c r="AD409" s="32" t="str">
        <f t="shared" si="201"/>
        <v/>
      </c>
      <c r="AE409" s="34"/>
      <c r="AF409" s="36" t="str">
        <f t="shared" si="202"/>
        <v/>
      </c>
      <c r="AG409" s="36" t="str">
        <f t="shared" si="203"/>
        <v/>
      </c>
      <c r="AH409" s="36" t="str">
        <f t="shared" si="204"/>
        <v/>
      </c>
      <c r="AI409" s="55"/>
      <c r="AJ409" s="37"/>
      <c r="AK409" s="36">
        <v>1</v>
      </c>
      <c r="AL409" s="34"/>
      <c r="AM409" s="32" t="str">
        <f t="shared" si="205"/>
        <v/>
      </c>
      <c r="AN409" s="34"/>
      <c r="AO409" s="32" t="str">
        <f t="shared" si="206"/>
        <v/>
      </c>
      <c r="AP409" s="34"/>
      <c r="AQ409" s="32" t="str">
        <f t="shared" si="207"/>
        <v/>
      </c>
      <c r="AR409" s="34"/>
      <c r="AS409" s="36" t="str">
        <f t="shared" si="208"/>
        <v/>
      </c>
      <c r="AT409" s="36" t="str">
        <f t="shared" si="209"/>
        <v/>
      </c>
      <c r="AU409" s="36" t="str">
        <f t="shared" si="210"/>
        <v/>
      </c>
      <c r="AV409" s="55"/>
      <c r="AW409" s="34"/>
      <c r="AX409" s="36">
        <v>1</v>
      </c>
      <c r="AY409" s="34"/>
      <c r="AZ409" s="32" t="str">
        <f t="shared" si="211"/>
        <v/>
      </c>
      <c r="BA409" s="34"/>
      <c r="BB409" s="32" t="str">
        <f t="shared" si="212"/>
        <v/>
      </c>
      <c r="BC409" s="34"/>
      <c r="BD409" s="32" t="str">
        <f t="shared" si="213"/>
        <v/>
      </c>
      <c r="BE409" s="34"/>
      <c r="BF409" s="36" t="str">
        <f t="shared" si="214"/>
        <v/>
      </c>
      <c r="BG409" s="36" t="str">
        <f t="shared" si="215"/>
        <v/>
      </c>
      <c r="BH409" s="36" t="str">
        <f t="shared" si="216"/>
        <v/>
      </c>
      <c r="BI409" s="55"/>
      <c r="BJ409" s="34"/>
      <c r="BK409" s="36">
        <v>1</v>
      </c>
      <c r="BL409" s="34"/>
      <c r="BM409" s="32" t="str">
        <f t="shared" si="217"/>
        <v/>
      </c>
      <c r="BN409" s="34"/>
      <c r="BO409" s="32" t="str">
        <f t="shared" si="218"/>
        <v/>
      </c>
      <c r="BP409" s="34"/>
      <c r="BQ409" s="32" t="str">
        <f t="shared" si="219"/>
        <v/>
      </c>
      <c r="BR409" s="34"/>
      <c r="BS409" s="36" t="str">
        <f t="shared" si="220"/>
        <v/>
      </c>
      <c r="BT409" s="36" t="str">
        <f t="shared" si="221"/>
        <v/>
      </c>
      <c r="BU409" s="36" t="str">
        <f t="shared" si="222"/>
        <v/>
      </c>
      <c r="BV409" s="55"/>
      <c r="BW409" s="36" t="str">
        <f t="shared" si="223"/>
        <v/>
      </c>
      <c r="BX409" s="36" t="str">
        <f t="shared" si="223"/>
        <v/>
      </c>
      <c r="BY409" s="31"/>
      <c r="BZ409" s="38"/>
      <c r="CB409" s="120" t="e">
        <f t="shared" ca="1" si="194"/>
        <v>#VALUE!</v>
      </c>
      <c r="CC409" s="2" t="e">
        <f t="shared" ca="1" si="224"/>
        <v>#VALUE!</v>
      </c>
    </row>
    <row r="410" spans="1:81" s="10" customFormat="1" ht="25.15" customHeight="1" x14ac:dyDescent="0.2">
      <c r="A410" s="52" t="str">
        <f t="shared" si="225"/>
        <v/>
      </c>
      <c r="B410" s="157" t="e">
        <f t="shared" ca="1" si="195"/>
        <v>#VALUE!</v>
      </c>
      <c r="C410" s="157" t="e">
        <f t="shared" si="196"/>
        <v>#VALUE!</v>
      </c>
      <c r="D410" s="29"/>
      <c r="E410" s="155" t="str">
        <f ca="1">IFERROR(INDIRECT(ADDRESS(MATCH(D410,CatModules!C:C,0),2,1,1,"CatModules")),"")</f>
        <v/>
      </c>
      <c r="F410" s="96"/>
      <c r="G410" s="156" t="str">
        <f ca="1">IFERROR(INDIRECT(ADDRESS(MATCH(CONCATENATE(E410,"-",F410),CatInt!K:K,0),3,1,1,"CatInt")),"")</f>
        <v/>
      </c>
      <c r="H410" s="45" t="str">
        <f>IF(F410="","",VLOOKUP(F410,#REF!,2,FALSE))</f>
        <v/>
      </c>
      <c r="I410" s="29"/>
      <c r="J410" s="155" t="e">
        <f t="shared" si="197"/>
        <v>#VALUE!</v>
      </c>
      <c r="K410" s="155" t="e">
        <f t="shared" si="198"/>
        <v>#VALUE!</v>
      </c>
      <c r="L410" s="153"/>
      <c r="M410" s="53"/>
      <c r="N410" s="175">
        <v>0</v>
      </c>
      <c r="O410" s="147"/>
      <c r="P410" s="175">
        <v>0</v>
      </c>
      <c r="Q410" s="30"/>
      <c r="R410" s="149" t="str">
        <f>IFERROR(VLOOKUP(Q410,Setup!D$16:E$25,2,FALSE),"")</f>
        <v/>
      </c>
      <c r="S410" s="51" t="str">
        <f ca="1">IFERROR(IF(OR(I410="",VLOOKUP(I410,CatCostInp!$E$2:$K$88,7,FALSE)=0),"",VLOOKUP(I410,CatCostInp!$E$2:$K$88,7,FALSE)),"")</f>
        <v/>
      </c>
      <c r="T410" s="159" t="e">
        <f>VLOOKUP(U410,#REF!,2,FALSE)</f>
        <v>#REF!</v>
      </c>
      <c r="U410" s="30"/>
      <c r="V410" s="1" t="str">
        <f ca="1">IF(U410=Setup!$C$10,"Grant",IF('PSM Costs'!U410=Setup!$C$11,"Local",IF('PSM Costs'!U410=Setup!$C$12,"Other","")))</f>
        <v/>
      </c>
      <c r="W410" s="34"/>
      <c r="X410" s="36">
        <v>1</v>
      </c>
      <c r="Y410" s="34"/>
      <c r="Z410" s="36" t="str">
        <f t="shared" si="199"/>
        <v/>
      </c>
      <c r="AA410" s="34"/>
      <c r="AB410" s="32" t="str">
        <f t="shared" si="200"/>
        <v/>
      </c>
      <c r="AC410" s="34"/>
      <c r="AD410" s="32" t="str">
        <f t="shared" si="201"/>
        <v/>
      </c>
      <c r="AE410" s="34"/>
      <c r="AF410" s="36" t="str">
        <f t="shared" si="202"/>
        <v/>
      </c>
      <c r="AG410" s="36" t="str">
        <f t="shared" si="203"/>
        <v/>
      </c>
      <c r="AH410" s="36" t="str">
        <f t="shared" si="204"/>
        <v/>
      </c>
      <c r="AI410" s="55"/>
      <c r="AJ410" s="37"/>
      <c r="AK410" s="36">
        <v>1</v>
      </c>
      <c r="AL410" s="34"/>
      <c r="AM410" s="32" t="str">
        <f t="shared" si="205"/>
        <v/>
      </c>
      <c r="AN410" s="34"/>
      <c r="AO410" s="32" t="str">
        <f t="shared" si="206"/>
        <v/>
      </c>
      <c r="AP410" s="34"/>
      <c r="AQ410" s="32" t="str">
        <f t="shared" si="207"/>
        <v/>
      </c>
      <c r="AR410" s="34"/>
      <c r="AS410" s="36" t="str">
        <f t="shared" si="208"/>
        <v/>
      </c>
      <c r="AT410" s="36" t="str">
        <f t="shared" si="209"/>
        <v/>
      </c>
      <c r="AU410" s="36" t="str">
        <f t="shared" si="210"/>
        <v/>
      </c>
      <c r="AV410" s="55"/>
      <c r="AW410" s="34"/>
      <c r="AX410" s="36">
        <v>1</v>
      </c>
      <c r="AY410" s="34"/>
      <c r="AZ410" s="32" t="str">
        <f t="shared" si="211"/>
        <v/>
      </c>
      <c r="BA410" s="34"/>
      <c r="BB410" s="32" t="str">
        <f t="shared" si="212"/>
        <v/>
      </c>
      <c r="BC410" s="34"/>
      <c r="BD410" s="32" t="str">
        <f t="shared" si="213"/>
        <v/>
      </c>
      <c r="BE410" s="34"/>
      <c r="BF410" s="36" t="str">
        <f t="shared" si="214"/>
        <v/>
      </c>
      <c r="BG410" s="36" t="str">
        <f t="shared" si="215"/>
        <v/>
      </c>
      <c r="BH410" s="36" t="str">
        <f t="shared" si="216"/>
        <v/>
      </c>
      <c r="BI410" s="55"/>
      <c r="BJ410" s="34"/>
      <c r="BK410" s="36">
        <v>1</v>
      </c>
      <c r="BL410" s="34"/>
      <c r="BM410" s="32" t="str">
        <f t="shared" si="217"/>
        <v/>
      </c>
      <c r="BN410" s="34"/>
      <c r="BO410" s="32" t="str">
        <f t="shared" si="218"/>
        <v/>
      </c>
      <c r="BP410" s="34"/>
      <c r="BQ410" s="32" t="str">
        <f t="shared" si="219"/>
        <v/>
      </c>
      <c r="BR410" s="34"/>
      <c r="BS410" s="36" t="str">
        <f t="shared" si="220"/>
        <v/>
      </c>
      <c r="BT410" s="36" t="str">
        <f t="shared" si="221"/>
        <v/>
      </c>
      <c r="BU410" s="36" t="str">
        <f t="shared" si="222"/>
        <v/>
      </c>
      <c r="BV410" s="55"/>
      <c r="BW410" s="36" t="str">
        <f t="shared" si="223"/>
        <v/>
      </c>
      <c r="BX410" s="36" t="str">
        <f t="shared" si="223"/>
        <v/>
      </c>
      <c r="BY410" s="31"/>
      <c r="BZ410" s="38"/>
      <c r="CB410" s="120" t="e">
        <f t="shared" ca="1" si="194"/>
        <v>#VALUE!</v>
      </c>
      <c r="CC410" s="2" t="e">
        <f t="shared" ca="1" si="224"/>
        <v>#VALUE!</v>
      </c>
    </row>
    <row r="411" spans="1:81" s="10" customFormat="1" ht="25.15" customHeight="1" x14ac:dyDescent="0.2">
      <c r="A411" s="52" t="str">
        <f t="shared" si="225"/>
        <v/>
      </c>
      <c r="B411" s="157" t="e">
        <f t="shared" ca="1" si="195"/>
        <v>#VALUE!</v>
      </c>
      <c r="C411" s="157" t="e">
        <f t="shared" si="196"/>
        <v>#VALUE!</v>
      </c>
      <c r="D411" s="29"/>
      <c r="E411" s="155" t="str">
        <f ca="1">IFERROR(INDIRECT(ADDRESS(MATCH(D411,CatModules!C:C,0),2,1,1,"CatModules")),"")</f>
        <v/>
      </c>
      <c r="F411" s="96"/>
      <c r="G411" s="156" t="str">
        <f ca="1">IFERROR(INDIRECT(ADDRESS(MATCH(CONCATENATE(E411,"-",F411),CatInt!K:K,0),3,1,1,"CatInt")),"")</f>
        <v/>
      </c>
      <c r="H411" s="45" t="str">
        <f>IF(F411="","",VLOOKUP(F411,#REF!,2,FALSE))</f>
        <v/>
      </c>
      <c r="I411" s="29"/>
      <c r="J411" s="155" t="e">
        <f t="shared" si="197"/>
        <v>#VALUE!</v>
      </c>
      <c r="K411" s="155" t="e">
        <f t="shared" si="198"/>
        <v>#VALUE!</v>
      </c>
      <c r="L411" s="153"/>
      <c r="M411" s="53"/>
      <c r="N411" s="175">
        <v>0</v>
      </c>
      <c r="O411" s="147"/>
      <c r="P411" s="175">
        <v>0</v>
      </c>
      <c r="Q411" s="30"/>
      <c r="R411" s="149" t="str">
        <f>IFERROR(VLOOKUP(Q411,Setup!D$16:E$25,2,FALSE),"")</f>
        <v/>
      </c>
      <c r="S411" s="51" t="str">
        <f ca="1">IFERROR(IF(OR(I411="",VLOOKUP(I411,CatCostInp!$E$2:$K$88,7,FALSE)=0),"",VLOOKUP(I411,CatCostInp!$E$2:$K$88,7,FALSE)),"")</f>
        <v/>
      </c>
      <c r="T411" s="159" t="e">
        <f>VLOOKUP(U411,#REF!,2,FALSE)</f>
        <v>#REF!</v>
      </c>
      <c r="U411" s="30"/>
      <c r="V411" s="1" t="str">
        <f ca="1">IF(U411=Setup!$C$10,"Grant",IF('PSM Costs'!U411=Setup!$C$11,"Local",IF('PSM Costs'!U411=Setup!$C$12,"Other","")))</f>
        <v/>
      </c>
      <c r="W411" s="34"/>
      <c r="X411" s="36">
        <v>1</v>
      </c>
      <c r="Y411" s="34"/>
      <c r="Z411" s="36" t="str">
        <f t="shared" si="199"/>
        <v/>
      </c>
      <c r="AA411" s="34"/>
      <c r="AB411" s="32" t="str">
        <f t="shared" si="200"/>
        <v/>
      </c>
      <c r="AC411" s="34"/>
      <c r="AD411" s="32" t="str">
        <f t="shared" si="201"/>
        <v/>
      </c>
      <c r="AE411" s="34"/>
      <c r="AF411" s="36" t="str">
        <f t="shared" si="202"/>
        <v/>
      </c>
      <c r="AG411" s="36" t="str">
        <f t="shared" si="203"/>
        <v/>
      </c>
      <c r="AH411" s="36" t="str">
        <f t="shared" si="204"/>
        <v/>
      </c>
      <c r="AI411" s="55"/>
      <c r="AJ411" s="37"/>
      <c r="AK411" s="36">
        <v>1</v>
      </c>
      <c r="AL411" s="34"/>
      <c r="AM411" s="32" t="str">
        <f t="shared" si="205"/>
        <v/>
      </c>
      <c r="AN411" s="34"/>
      <c r="AO411" s="32" t="str">
        <f t="shared" si="206"/>
        <v/>
      </c>
      <c r="AP411" s="34"/>
      <c r="AQ411" s="32" t="str">
        <f t="shared" si="207"/>
        <v/>
      </c>
      <c r="AR411" s="34"/>
      <c r="AS411" s="36" t="str">
        <f t="shared" si="208"/>
        <v/>
      </c>
      <c r="AT411" s="36" t="str">
        <f t="shared" si="209"/>
        <v/>
      </c>
      <c r="AU411" s="36" t="str">
        <f t="shared" si="210"/>
        <v/>
      </c>
      <c r="AV411" s="55"/>
      <c r="AW411" s="34"/>
      <c r="AX411" s="36">
        <v>1</v>
      </c>
      <c r="AY411" s="34"/>
      <c r="AZ411" s="32" t="str">
        <f t="shared" si="211"/>
        <v/>
      </c>
      <c r="BA411" s="34"/>
      <c r="BB411" s="32" t="str">
        <f t="shared" si="212"/>
        <v/>
      </c>
      <c r="BC411" s="34"/>
      <c r="BD411" s="32" t="str">
        <f t="shared" si="213"/>
        <v/>
      </c>
      <c r="BE411" s="34"/>
      <c r="BF411" s="36" t="str">
        <f t="shared" si="214"/>
        <v/>
      </c>
      <c r="BG411" s="36" t="str">
        <f t="shared" si="215"/>
        <v/>
      </c>
      <c r="BH411" s="36" t="str">
        <f t="shared" si="216"/>
        <v/>
      </c>
      <c r="BI411" s="55"/>
      <c r="BJ411" s="34"/>
      <c r="BK411" s="36">
        <v>1</v>
      </c>
      <c r="BL411" s="34"/>
      <c r="BM411" s="32" t="str">
        <f t="shared" si="217"/>
        <v/>
      </c>
      <c r="BN411" s="34"/>
      <c r="BO411" s="32" t="str">
        <f t="shared" si="218"/>
        <v/>
      </c>
      <c r="BP411" s="34"/>
      <c r="BQ411" s="32" t="str">
        <f t="shared" si="219"/>
        <v/>
      </c>
      <c r="BR411" s="34"/>
      <c r="BS411" s="36" t="str">
        <f t="shared" si="220"/>
        <v/>
      </c>
      <c r="BT411" s="36" t="str">
        <f t="shared" si="221"/>
        <v/>
      </c>
      <c r="BU411" s="36" t="str">
        <f t="shared" si="222"/>
        <v/>
      </c>
      <c r="BV411" s="55"/>
      <c r="BW411" s="36" t="str">
        <f t="shared" si="223"/>
        <v/>
      </c>
      <c r="BX411" s="36" t="str">
        <f t="shared" si="223"/>
        <v/>
      </c>
      <c r="BY411" s="31"/>
      <c r="BZ411" s="38"/>
      <c r="CB411" s="120" t="e">
        <f t="shared" ca="1" si="194"/>
        <v>#VALUE!</v>
      </c>
      <c r="CC411" s="2" t="e">
        <f t="shared" ca="1" si="224"/>
        <v>#VALUE!</v>
      </c>
    </row>
    <row r="412" spans="1:81" s="10" customFormat="1" ht="25.15" customHeight="1" x14ac:dyDescent="0.2">
      <c r="A412" s="52" t="str">
        <f t="shared" si="225"/>
        <v/>
      </c>
      <c r="B412" s="157" t="e">
        <f t="shared" ca="1" si="195"/>
        <v>#VALUE!</v>
      </c>
      <c r="C412" s="157" t="e">
        <f t="shared" si="196"/>
        <v>#VALUE!</v>
      </c>
      <c r="D412" s="29"/>
      <c r="E412" s="155" t="str">
        <f ca="1">IFERROR(INDIRECT(ADDRESS(MATCH(D412,CatModules!C:C,0),2,1,1,"CatModules")),"")</f>
        <v/>
      </c>
      <c r="F412" s="96"/>
      <c r="G412" s="156" t="str">
        <f ca="1">IFERROR(INDIRECT(ADDRESS(MATCH(CONCATENATE(E412,"-",F412),CatInt!K:K,0),3,1,1,"CatInt")),"")</f>
        <v/>
      </c>
      <c r="H412" s="45" t="str">
        <f>IF(F412="","",VLOOKUP(F412,#REF!,2,FALSE))</f>
        <v/>
      </c>
      <c r="I412" s="29"/>
      <c r="J412" s="155" t="e">
        <f t="shared" si="197"/>
        <v>#VALUE!</v>
      </c>
      <c r="K412" s="155" t="e">
        <f t="shared" si="198"/>
        <v>#VALUE!</v>
      </c>
      <c r="L412" s="153"/>
      <c r="M412" s="53"/>
      <c r="N412" s="175">
        <v>0</v>
      </c>
      <c r="O412" s="147"/>
      <c r="P412" s="175">
        <v>0</v>
      </c>
      <c r="Q412" s="30"/>
      <c r="R412" s="149" t="str">
        <f>IFERROR(VLOOKUP(Q412,Setup!D$16:E$25,2,FALSE),"")</f>
        <v/>
      </c>
      <c r="S412" s="51" t="str">
        <f ca="1">IFERROR(IF(OR(I412="",VLOOKUP(I412,CatCostInp!$E$2:$K$88,7,FALSE)=0),"",VLOOKUP(I412,CatCostInp!$E$2:$K$88,7,FALSE)),"")</f>
        <v/>
      </c>
      <c r="T412" s="159" t="e">
        <f>VLOOKUP(U412,#REF!,2,FALSE)</f>
        <v>#REF!</v>
      </c>
      <c r="U412" s="30"/>
      <c r="V412" s="1" t="str">
        <f ca="1">IF(U412=Setup!$C$10,"Grant",IF('PSM Costs'!U412=Setup!$C$11,"Local",IF('PSM Costs'!U412=Setup!$C$12,"Other","")))</f>
        <v/>
      </c>
      <c r="W412" s="34"/>
      <c r="X412" s="36">
        <v>1</v>
      </c>
      <c r="Y412" s="34"/>
      <c r="Z412" s="36" t="str">
        <f t="shared" si="199"/>
        <v/>
      </c>
      <c r="AA412" s="34"/>
      <c r="AB412" s="32" t="str">
        <f t="shared" si="200"/>
        <v/>
      </c>
      <c r="AC412" s="34"/>
      <c r="AD412" s="32" t="str">
        <f t="shared" si="201"/>
        <v/>
      </c>
      <c r="AE412" s="34"/>
      <c r="AF412" s="36" t="str">
        <f t="shared" si="202"/>
        <v/>
      </c>
      <c r="AG412" s="36" t="str">
        <f t="shared" si="203"/>
        <v/>
      </c>
      <c r="AH412" s="36" t="str">
        <f t="shared" si="204"/>
        <v/>
      </c>
      <c r="AI412" s="55"/>
      <c r="AJ412" s="37"/>
      <c r="AK412" s="36">
        <v>1</v>
      </c>
      <c r="AL412" s="34"/>
      <c r="AM412" s="32" t="str">
        <f t="shared" si="205"/>
        <v/>
      </c>
      <c r="AN412" s="34"/>
      <c r="AO412" s="32" t="str">
        <f t="shared" si="206"/>
        <v/>
      </c>
      <c r="AP412" s="34"/>
      <c r="AQ412" s="32" t="str">
        <f t="shared" si="207"/>
        <v/>
      </c>
      <c r="AR412" s="34"/>
      <c r="AS412" s="36" t="str">
        <f t="shared" si="208"/>
        <v/>
      </c>
      <c r="AT412" s="36" t="str">
        <f t="shared" si="209"/>
        <v/>
      </c>
      <c r="AU412" s="36" t="str">
        <f t="shared" si="210"/>
        <v/>
      </c>
      <c r="AV412" s="55"/>
      <c r="AW412" s="34"/>
      <c r="AX412" s="36">
        <v>1</v>
      </c>
      <c r="AY412" s="34"/>
      <c r="AZ412" s="32" t="str">
        <f t="shared" si="211"/>
        <v/>
      </c>
      <c r="BA412" s="34"/>
      <c r="BB412" s="32" t="str">
        <f t="shared" si="212"/>
        <v/>
      </c>
      <c r="BC412" s="34"/>
      <c r="BD412" s="32" t="str">
        <f t="shared" si="213"/>
        <v/>
      </c>
      <c r="BE412" s="34"/>
      <c r="BF412" s="36" t="str">
        <f t="shared" si="214"/>
        <v/>
      </c>
      <c r="BG412" s="36" t="str">
        <f t="shared" si="215"/>
        <v/>
      </c>
      <c r="BH412" s="36" t="str">
        <f t="shared" si="216"/>
        <v/>
      </c>
      <c r="BI412" s="55"/>
      <c r="BJ412" s="34"/>
      <c r="BK412" s="36">
        <v>1</v>
      </c>
      <c r="BL412" s="34"/>
      <c r="BM412" s="32" t="str">
        <f t="shared" si="217"/>
        <v/>
      </c>
      <c r="BN412" s="34"/>
      <c r="BO412" s="32" t="str">
        <f t="shared" si="218"/>
        <v/>
      </c>
      <c r="BP412" s="34"/>
      <c r="BQ412" s="32" t="str">
        <f t="shared" si="219"/>
        <v/>
      </c>
      <c r="BR412" s="34"/>
      <c r="BS412" s="36" t="str">
        <f t="shared" si="220"/>
        <v/>
      </c>
      <c r="BT412" s="36" t="str">
        <f t="shared" si="221"/>
        <v/>
      </c>
      <c r="BU412" s="36" t="str">
        <f t="shared" si="222"/>
        <v/>
      </c>
      <c r="BV412" s="55"/>
      <c r="BW412" s="36" t="str">
        <f t="shared" si="223"/>
        <v/>
      </c>
      <c r="BX412" s="36" t="str">
        <f t="shared" si="223"/>
        <v/>
      </c>
      <c r="BY412" s="31"/>
      <c r="BZ412" s="38"/>
      <c r="CB412" s="120" t="e">
        <f t="shared" ca="1" si="194"/>
        <v>#VALUE!</v>
      </c>
      <c r="CC412" s="2" t="e">
        <f t="shared" ca="1" si="224"/>
        <v>#VALUE!</v>
      </c>
    </row>
    <row r="413" spans="1:81" s="10" customFormat="1" ht="25.15" customHeight="1" x14ac:dyDescent="0.2">
      <c r="A413" s="52" t="str">
        <f t="shared" si="225"/>
        <v/>
      </c>
      <c r="B413" s="157" t="e">
        <f t="shared" ca="1" si="195"/>
        <v>#VALUE!</v>
      </c>
      <c r="C413" s="157" t="e">
        <f t="shared" si="196"/>
        <v>#VALUE!</v>
      </c>
      <c r="D413" s="29"/>
      <c r="E413" s="155" t="str">
        <f ca="1">IFERROR(INDIRECT(ADDRESS(MATCH(D413,CatModules!C:C,0),2,1,1,"CatModules")),"")</f>
        <v/>
      </c>
      <c r="F413" s="96"/>
      <c r="G413" s="156" t="str">
        <f ca="1">IFERROR(INDIRECT(ADDRESS(MATCH(CONCATENATE(E413,"-",F413),CatInt!K:K,0),3,1,1,"CatInt")),"")</f>
        <v/>
      </c>
      <c r="H413" s="45" t="str">
        <f>IF(F413="","",VLOOKUP(F413,#REF!,2,FALSE))</f>
        <v/>
      </c>
      <c r="I413" s="29"/>
      <c r="J413" s="155" t="e">
        <f t="shared" si="197"/>
        <v>#VALUE!</v>
      </c>
      <c r="K413" s="155" t="e">
        <f t="shared" si="198"/>
        <v>#VALUE!</v>
      </c>
      <c r="L413" s="153"/>
      <c r="M413" s="53"/>
      <c r="N413" s="175">
        <v>0</v>
      </c>
      <c r="O413" s="147"/>
      <c r="P413" s="175">
        <v>0</v>
      </c>
      <c r="Q413" s="30"/>
      <c r="R413" s="149" t="str">
        <f>IFERROR(VLOOKUP(Q413,Setup!D$16:E$25,2,FALSE),"")</f>
        <v/>
      </c>
      <c r="S413" s="51" t="str">
        <f ca="1">IFERROR(IF(OR(I413="",VLOOKUP(I413,CatCostInp!$E$2:$K$88,7,FALSE)=0),"",VLOOKUP(I413,CatCostInp!$E$2:$K$88,7,FALSE)),"")</f>
        <v/>
      </c>
      <c r="T413" s="159" t="e">
        <f>VLOOKUP(U413,#REF!,2,FALSE)</f>
        <v>#REF!</v>
      </c>
      <c r="U413" s="30"/>
      <c r="V413" s="1" t="str">
        <f ca="1">IF(U413=Setup!$C$10,"Grant",IF('PSM Costs'!U413=Setup!$C$11,"Local",IF('PSM Costs'!U413=Setup!$C$12,"Other","")))</f>
        <v/>
      </c>
      <c r="W413" s="34"/>
      <c r="X413" s="36">
        <v>1</v>
      </c>
      <c r="Y413" s="34"/>
      <c r="Z413" s="36" t="str">
        <f t="shared" si="199"/>
        <v/>
      </c>
      <c r="AA413" s="34"/>
      <c r="AB413" s="32" t="str">
        <f t="shared" si="200"/>
        <v/>
      </c>
      <c r="AC413" s="34"/>
      <c r="AD413" s="32" t="str">
        <f t="shared" si="201"/>
        <v/>
      </c>
      <c r="AE413" s="34"/>
      <c r="AF413" s="36" t="str">
        <f t="shared" si="202"/>
        <v/>
      </c>
      <c r="AG413" s="36" t="str">
        <f t="shared" si="203"/>
        <v/>
      </c>
      <c r="AH413" s="36" t="str">
        <f t="shared" si="204"/>
        <v/>
      </c>
      <c r="AI413" s="55"/>
      <c r="AJ413" s="37"/>
      <c r="AK413" s="36">
        <v>1</v>
      </c>
      <c r="AL413" s="34"/>
      <c r="AM413" s="32" t="str">
        <f t="shared" si="205"/>
        <v/>
      </c>
      <c r="AN413" s="34"/>
      <c r="AO413" s="32" t="str">
        <f t="shared" si="206"/>
        <v/>
      </c>
      <c r="AP413" s="34"/>
      <c r="AQ413" s="32" t="str">
        <f t="shared" si="207"/>
        <v/>
      </c>
      <c r="AR413" s="34"/>
      <c r="AS413" s="36" t="str">
        <f t="shared" si="208"/>
        <v/>
      </c>
      <c r="AT413" s="36" t="str">
        <f t="shared" si="209"/>
        <v/>
      </c>
      <c r="AU413" s="36" t="str">
        <f t="shared" si="210"/>
        <v/>
      </c>
      <c r="AV413" s="55"/>
      <c r="AW413" s="34"/>
      <c r="AX413" s="36">
        <v>1</v>
      </c>
      <c r="AY413" s="34"/>
      <c r="AZ413" s="32" t="str">
        <f t="shared" si="211"/>
        <v/>
      </c>
      <c r="BA413" s="34"/>
      <c r="BB413" s="32" t="str">
        <f t="shared" si="212"/>
        <v/>
      </c>
      <c r="BC413" s="34"/>
      <c r="BD413" s="32" t="str">
        <f t="shared" si="213"/>
        <v/>
      </c>
      <c r="BE413" s="34"/>
      <c r="BF413" s="36" t="str">
        <f t="shared" si="214"/>
        <v/>
      </c>
      <c r="BG413" s="36" t="str">
        <f t="shared" si="215"/>
        <v/>
      </c>
      <c r="BH413" s="36" t="str">
        <f t="shared" si="216"/>
        <v/>
      </c>
      <c r="BI413" s="55"/>
      <c r="BJ413" s="34"/>
      <c r="BK413" s="36">
        <v>1</v>
      </c>
      <c r="BL413" s="34"/>
      <c r="BM413" s="32" t="str">
        <f t="shared" si="217"/>
        <v/>
      </c>
      <c r="BN413" s="34"/>
      <c r="BO413" s="32" t="str">
        <f t="shared" si="218"/>
        <v/>
      </c>
      <c r="BP413" s="34"/>
      <c r="BQ413" s="32" t="str">
        <f t="shared" si="219"/>
        <v/>
      </c>
      <c r="BR413" s="34"/>
      <c r="BS413" s="36" t="str">
        <f t="shared" si="220"/>
        <v/>
      </c>
      <c r="BT413" s="36" t="str">
        <f t="shared" si="221"/>
        <v/>
      </c>
      <c r="BU413" s="36" t="str">
        <f t="shared" si="222"/>
        <v/>
      </c>
      <c r="BV413" s="55"/>
      <c r="BW413" s="36" t="str">
        <f t="shared" si="223"/>
        <v/>
      </c>
      <c r="BX413" s="36" t="str">
        <f t="shared" si="223"/>
        <v/>
      </c>
      <c r="BY413" s="31"/>
      <c r="BZ413" s="38"/>
      <c r="CB413" s="120" t="e">
        <f t="shared" ca="1" si="194"/>
        <v>#VALUE!</v>
      </c>
      <c r="CC413" s="2" t="e">
        <f t="shared" ca="1" si="224"/>
        <v>#VALUE!</v>
      </c>
    </row>
    <row r="414" spans="1:81" s="10" customFormat="1" ht="25.15" customHeight="1" x14ac:dyDescent="0.2">
      <c r="A414" s="52" t="str">
        <f t="shared" si="225"/>
        <v/>
      </c>
      <c r="B414" s="157" t="e">
        <f t="shared" ca="1" si="195"/>
        <v>#VALUE!</v>
      </c>
      <c r="C414" s="157" t="e">
        <f t="shared" si="196"/>
        <v>#VALUE!</v>
      </c>
      <c r="D414" s="29"/>
      <c r="E414" s="155" t="str">
        <f ca="1">IFERROR(INDIRECT(ADDRESS(MATCH(D414,CatModules!C:C,0),2,1,1,"CatModules")),"")</f>
        <v/>
      </c>
      <c r="F414" s="96"/>
      <c r="G414" s="156" t="str">
        <f ca="1">IFERROR(INDIRECT(ADDRESS(MATCH(CONCATENATE(E414,"-",F414),CatInt!K:K,0),3,1,1,"CatInt")),"")</f>
        <v/>
      </c>
      <c r="H414" s="45" t="str">
        <f>IF(F414="","",VLOOKUP(F414,#REF!,2,FALSE))</f>
        <v/>
      </c>
      <c r="I414" s="29"/>
      <c r="J414" s="155" t="e">
        <f t="shared" si="197"/>
        <v>#VALUE!</v>
      </c>
      <c r="K414" s="155" t="e">
        <f t="shared" si="198"/>
        <v>#VALUE!</v>
      </c>
      <c r="L414" s="153"/>
      <c r="M414" s="53"/>
      <c r="N414" s="175">
        <v>0</v>
      </c>
      <c r="O414" s="147"/>
      <c r="P414" s="175">
        <v>0</v>
      </c>
      <c r="Q414" s="30"/>
      <c r="R414" s="149" t="str">
        <f>IFERROR(VLOOKUP(Q414,Setup!D$16:E$25,2,FALSE),"")</f>
        <v/>
      </c>
      <c r="S414" s="51" t="str">
        <f ca="1">IFERROR(IF(OR(I414="",VLOOKUP(I414,CatCostInp!$E$2:$K$88,7,FALSE)=0),"",VLOOKUP(I414,CatCostInp!$E$2:$K$88,7,FALSE)),"")</f>
        <v/>
      </c>
      <c r="T414" s="159" t="e">
        <f>VLOOKUP(U414,#REF!,2,FALSE)</f>
        <v>#REF!</v>
      </c>
      <c r="U414" s="30"/>
      <c r="V414" s="1" t="str">
        <f ca="1">IF(U414=Setup!$C$10,"Grant",IF('PSM Costs'!U414=Setup!$C$11,"Local",IF('PSM Costs'!U414=Setup!$C$12,"Other","")))</f>
        <v/>
      </c>
      <c r="W414" s="34"/>
      <c r="X414" s="36">
        <v>1</v>
      </c>
      <c r="Y414" s="34"/>
      <c r="Z414" s="36" t="str">
        <f t="shared" si="199"/>
        <v/>
      </c>
      <c r="AA414" s="34"/>
      <c r="AB414" s="32" t="str">
        <f t="shared" si="200"/>
        <v/>
      </c>
      <c r="AC414" s="34"/>
      <c r="AD414" s="32" t="str">
        <f t="shared" si="201"/>
        <v/>
      </c>
      <c r="AE414" s="34"/>
      <c r="AF414" s="36" t="str">
        <f t="shared" si="202"/>
        <v/>
      </c>
      <c r="AG414" s="36" t="str">
        <f t="shared" si="203"/>
        <v/>
      </c>
      <c r="AH414" s="36" t="str">
        <f t="shared" si="204"/>
        <v/>
      </c>
      <c r="AI414" s="55"/>
      <c r="AJ414" s="37"/>
      <c r="AK414" s="36">
        <v>1</v>
      </c>
      <c r="AL414" s="34"/>
      <c r="AM414" s="32" t="str">
        <f t="shared" si="205"/>
        <v/>
      </c>
      <c r="AN414" s="34"/>
      <c r="AO414" s="32" t="str">
        <f t="shared" si="206"/>
        <v/>
      </c>
      <c r="AP414" s="34"/>
      <c r="AQ414" s="32" t="str">
        <f t="shared" si="207"/>
        <v/>
      </c>
      <c r="AR414" s="34"/>
      <c r="AS414" s="36" t="str">
        <f t="shared" si="208"/>
        <v/>
      </c>
      <c r="AT414" s="36" t="str">
        <f t="shared" si="209"/>
        <v/>
      </c>
      <c r="AU414" s="36" t="str">
        <f t="shared" si="210"/>
        <v/>
      </c>
      <c r="AV414" s="55"/>
      <c r="AW414" s="34"/>
      <c r="AX414" s="36">
        <v>1</v>
      </c>
      <c r="AY414" s="34"/>
      <c r="AZ414" s="32" t="str">
        <f t="shared" si="211"/>
        <v/>
      </c>
      <c r="BA414" s="34"/>
      <c r="BB414" s="32" t="str">
        <f t="shared" si="212"/>
        <v/>
      </c>
      <c r="BC414" s="34"/>
      <c r="BD414" s="32" t="str">
        <f t="shared" si="213"/>
        <v/>
      </c>
      <c r="BE414" s="34"/>
      <c r="BF414" s="36" t="str">
        <f t="shared" si="214"/>
        <v/>
      </c>
      <c r="BG414" s="36" t="str">
        <f t="shared" si="215"/>
        <v/>
      </c>
      <c r="BH414" s="36" t="str">
        <f t="shared" si="216"/>
        <v/>
      </c>
      <c r="BI414" s="55"/>
      <c r="BJ414" s="34"/>
      <c r="BK414" s="36">
        <v>1</v>
      </c>
      <c r="BL414" s="34"/>
      <c r="BM414" s="32" t="str">
        <f t="shared" si="217"/>
        <v/>
      </c>
      <c r="BN414" s="34"/>
      <c r="BO414" s="32" t="str">
        <f t="shared" si="218"/>
        <v/>
      </c>
      <c r="BP414" s="34"/>
      <c r="BQ414" s="32" t="str">
        <f t="shared" si="219"/>
        <v/>
      </c>
      <c r="BR414" s="34"/>
      <c r="BS414" s="36" t="str">
        <f t="shared" si="220"/>
        <v/>
      </c>
      <c r="BT414" s="36" t="str">
        <f t="shared" si="221"/>
        <v/>
      </c>
      <c r="BU414" s="36" t="str">
        <f t="shared" si="222"/>
        <v/>
      </c>
      <c r="BV414" s="55"/>
      <c r="BW414" s="36" t="str">
        <f t="shared" si="223"/>
        <v/>
      </c>
      <c r="BX414" s="36" t="str">
        <f t="shared" si="223"/>
        <v/>
      </c>
      <c r="BY414" s="31"/>
      <c r="BZ414" s="38"/>
      <c r="CB414" s="120" t="e">
        <f t="shared" ca="1" si="194"/>
        <v>#VALUE!</v>
      </c>
      <c r="CC414" s="2" t="e">
        <f t="shared" ca="1" si="224"/>
        <v>#VALUE!</v>
      </c>
    </row>
    <row r="415" spans="1:81" s="10" customFormat="1" ht="25.15" customHeight="1" x14ac:dyDescent="0.2">
      <c r="A415" s="52" t="str">
        <f t="shared" si="225"/>
        <v/>
      </c>
      <c r="B415" s="157" t="e">
        <f t="shared" ca="1" si="195"/>
        <v>#VALUE!</v>
      </c>
      <c r="C415" s="157" t="e">
        <f t="shared" si="196"/>
        <v>#VALUE!</v>
      </c>
      <c r="D415" s="29"/>
      <c r="E415" s="155" t="str">
        <f ca="1">IFERROR(INDIRECT(ADDRESS(MATCH(D415,CatModules!C:C,0),2,1,1,"CatModules")),"")</f>
        <v/>
      </c>
      <c r="F415" s="96"/>
      <c r="G415" s="156" t="str">
        <f ca="1">IFERROR(INDIRECT(ADDRESS(MATCH(CONCATENATE(E415,"-",F415),CatInt!K:K,0),3,1,1,"CatInt")),"")</f>
        <v/>
      </c>
      <c r="H415" s="45" t="str">
        <f>IF(F415="","",VLOOKUP(F415,#REF!,2,FALSE))</f>
        <v/>
      </c>
      <c r="I415" s="29"/>
      <c r="J415" s="155" t="e">
        <f t="shared" si="197"/>
        <v>#VALUE!</v>
      </c>
      <c r="K415" s="155" t="e">
        <f t="shared" si="198"/>
        <v>#VALUE!</v>
      </c>
      <c r="L415" s="153"/>
      <c r="M415" s="53"/>
      <c r="N415" s="175">
        <v>0</v>
      </c>
      <c r="O415" s="147"/>
      <c r="P415" s="175">
        <v>0</v>
      </c>
      <c r="Q415" s="30"/>
      <c r="R415" s="149" t="str">
        <f>IFERROR(VLOOKUP(Q415,Setup!D$16:E$25,2,FALSE),"")</f>
        <v/>
      </c>
      <c r="S415" s="51" t="str">
        <f ca="1">IFERROR(IF(OR(I415="",VLOOKUP(I415,CatCostInp!$E$2:$K$88,7,FALSE)=0),"",VLOOKUP(I415,CatCostInp!$E$2:$K$88,7,FALSE)),"")</f>
        <v/>
      </c>
      <c r="T415" s="159" t="e">
        <f>VLOOKUP(U415,#REF!,2,FALSE)</f>
        <v>#REF!</v>
      </c>
      <c r="U415" s="30"/>
      <c r="V415" s="1" t="str">
        <f ca="1">IF(U415=Setup!$C$10,"Grant",IF('PSM Costs'!U415=Setup!$C$11,"Local",IF('PSM Costs'!U415=Setup!$C$12,"Other","")))</f>
        <v/>
      </c>
      <c r="W415" s="34"/>
      <c r="X415" s="36">
        <v>1</v>
      </c>
      <c r="Y415" s="34"/>
      <c r="Z415" s="36" t="str">
        <f t="shared" si="199"/>
        <v/>
      </c>
      <c r="AA415" s="34"/>
      <c r="AB415" s="32" t="str">
        <f t="shared" si="200"/>
        <v/>
      </c>
      <c r="AC415" s="34"/>
      <c r="AD415" s="32" t="str">
        <f t="shared" si="201"/>
        <v/>
      </c>
      <c r="AE415" s="34"/>
      <c r="AF415" s="36" t="str">
        <f t="shared" si="202"/>
        <v/>
      </c>
      <c r="AG415" s="36" t="str">
        <f t="shared" si="203"/>
        <v/>
      </c>
      <c r="AH415" s="36" t="str">
        <f t="shared" si="204"/>
        <v/>
      </c>
      <c r="AI415" s="55"/>
      <c r="AJ415" s="37"/>
      <c r="AK415" s="36">
        <v>1</v>
      </c>
      <c r="AL415" s="34"/>
      <c r="AM415" s="32" t="str">
        <f t="shared" si="205"/>
        <v/>
      </c>
      <c r="AN415" s="34"/>
      <c r="AO415" s="32" t="str">
        <f t="shared" si="206"/>
        <v/>
      </c>
      <c r="AP415" s="34"/>
      <c r="AQ415" s="32" t="str">
        <f t="shared" si="207"/>
        <v/>
      </c>
      <c r="AR415" s="34"/>
      <c r="AS415" s="36" t="str">
        <f t="shared" si="208"/>
        <v/>
      </c>
      <c r="AT415" s="36" t="str">
        <f t="shared" si="209"/>
        <v/>
      </c>
      <c r="AU415" s="36" t="str">
        <f t="shared" si="210"/>
        <v/>
      </c>
      <c r="AV415" s="55"/>
      <c r="AW415" s="34"/>
      <c r="AX415" s="36">
        <v>1</v>
      </c>
      <c r="AY415" s="34"/>
      <c r="AZ415" s="32" t="str">
        <f t="shared" si="211"/>
        <v/>
      </c>
      <c r="BA415" s="34"/>
      <c r="BB415" s="32" t="str">
        <f t="shared" si="212"/>
        <v/>
      </c>
      <c r="BC415" s="34"/>
      <c r="BD415" s="32" t="str">
        <f t="shared" si="213"/>
        <v/>
      </c>
      <c r="BE415" s="34"/>
      <c r="BF415" s="36" t="str">
        <f t="shared" si="214"/>
        <v/>
      </c>
      <c r="BG415" s="36" t="str">
        <f t="shared" si="215"/>
        <v/>
      </c>
      <c r="BH415" s="36" t="str">
        <f t="shared" si="216"/>
        <v/>
      </c>
      <c r="BI415" s="55"/>
      <c r="BJ415" s="34"/>
      <c r="BK415" s="36">
        <v>1</v>
      </c>
      <c r="BL415" s="34"/>
      <c r="BM415" s="32" t="str">
        <f t="shared" si="217"/>
        <v/>
      </c>
      <c r="BN415" s="34"/>
      <c r="BO415" s="32" t="str">
        <f t="shared" si="218"/>
        <v/>
      </c>
      <c r="BP415" s="34"/>
      <c r="BQ415" s="32" t="str">
        <f t="shared" si="219"/>
        <v/>
      </c>
      <c r="BR415" s="34"/>
      <c r="BS415" s="36" t="str">
        <f t="shared" si="220"/>
        <v/>
      </c>
      <c r="BT415" s="36" t="str">
        <f t="shared" si="221"/>
        <v/>
      </c>
      <c r="BU415" s="36" t="str">
        <f t="shared" si="222"/>
        <v/>
      </c>
      <c r="BV415" s="55"/>
      <c r="BW415" s="36" t="str">
        <f t="shared" si="223"/>
        <v/>
      </c>
      <c r="BX415" s="36" t="str">
        <f t="shared" si="223"/>
        <v/>
      </c>
      <c r="BY415" s="31"/>
      <c r="BZ415" s="38"/>
      <c r="CB415" s="120" t="e">
        <f t="shared" ca="1" si="194"/>
        <v>#VALUE!</v>
      </c>
      <c r="CC415" s="2" t="e">
        <f t="shared" ca="1" si="224"/>
        <v>#VALUE!</v>
      </c>
    </row>
    <row r="416" spans="1:81" s="10" customFormat="1" ht="25.15" customHeight="1" x14ac:dyDescent="0.2">
      <c r="A416" s="52" t="str">
        <f t="shared" si="225"/>
        <v/>
      </c>
      <c r="B416" s="157" t="e">
        <f t="shared" ca="1" si="195"/>
        <v>#VALUE!</v>
      </c>
      <c r="C416" s="157" t="e">
        <f t="shared" si="196"/>
        <v>#VALUE!</v>
      </c>
      <c r="D416" s="29"/>
      <c r="E416" s="155" t="str">
        <f ca="1">IFERROR(INDIRECT(ADDRESS(MATCH(D416,CatModules!C:C,0),2,1,1,"CatModules")),"")</f>
        <v/>
      </c>
      <c r="F416" s="96"/>
      <c r="G416" s="156" t="str">
        <f ca="1">IFERROR(INDIRECT(ADDRESS(MATCH(CONCATENATE(E416,"-",F416),CatInt!K:K,0),3,1,1,"CatInt")),"")</f>
        <v/>
      </c>
      <c r="H416" s="45" t="str">
        <f>IF(F416="","",VLOOKUP(F416,#REF!,2,FALSE))</f>
        <v/>
      </c>
      <c r="I416" s="29"/>
      <c r="J416" s="155" t="e">
        <f t="shared" si="197"/>
        <v>#VALUE!</v>
      </c>
      <c r="K416" s="155" t="e">
        <f t="shared" si="198"/>
        <v>#VALUE!</v>
      </c>
      <c r="L416" s="153"/>
      <c r="M416" s="53"/>
      <c r="N416" s="175">
        <v>0</v>
      </c>
      <c r="O416" s="147"/>
      <c r="P416" s="175">
        <v>0</v>
      </c>
      <c r="Q416" s="30"/>
      <c r="R416" s="149" t="str">
        <f>IFERROR(VLOOKUP(Q416,Setup!D$16:E$25,2,FALSE),"")</f>
        <v/>
      </c>
      <c r="S416" s="51" t="str">
        <f ca="1">IFERROR(IF(OR(I416="",VLOOKUP(I416,CatCostInp!$E$2:$K$88,7,FALSE)=0),"",VLOOKUP(I416,CatCostInp!$E$2:$K$88,7,FALSE)),"")</f>
        <v/>
      </c>
      <c r="T416" s="159" t="e">
        <f>VLOOKUP(U416,#REF!,2,FALSE)</f>
        <v>#REF!</v>
      </c>
      <c r="U416" s="30"/>
      <c r="V416" s="1" t="str">
        <f ca="1">IF(U416=Setup!$C$10,"Grant",IF('PSM Costs'!U416=Setup!$C$11,"Local",IF('PSM Costs'!U416=Setup!$C$12,"Other","")))</f>
        <v/>
      </c>
      <c r="W416" s="34"/>
      <c r="X416" s="36">
        <v>1</v>
      </c>
      <c r="Y416" s="34"/>
      <c r="Z416" s="36" t="str">
        <f t="shared" si="199"/>
        <v/>
      </c>
      <c r="AA416" s="34"/>
      <c r="AB416" s="32" t="str">
        <f t="shared" si="200"/>
        <v/>
      </c>
      <c r="AC416" s="34"/>
      <c r="AD416" s="32" t="str">
        <f t="shared" si="201"/>
        <v/>
      </c>
      <c r="AE416" s="34"/>
      <c r="AF416" s="36" t="str">
        <f t="shared" si="202"/>
        <v/>
      </c>
      <c r="AG416" s="36" t="str">
        <f t="shared" si="203"/>
        <v/>
      </c>
      <c r="AH416" s="36" t="str">
        <f t="shared" si="204"/>
        <v/>
      </c>
      <c r="AI416" s="55"/>
      <c r="AJ416" s="37"/>
      <c r="AK416" s="36">
        <v>1</v>
      </c>
      <c r="AL416" s="34"/>
      <c r="AM416" s="32" t="str">
        <f t="shared" si="205"/>
        <v/>
      </c>
      <c r="AN416" s="34"/>
      <c r="AO416" s="32" t="str">
        <f t="shared" si="206"/>
        <v/>
      </c>
      <c r="AP416" s="34"/>
      <c r="AQ416" s="32" t="str">
        <f t="shared" si="207"/>
        <v/>
      </c>
      <c r="AR416" s="34"/>
      <c r="AS416" s="36" t="str">
        <f t="shared" si="208"/>
        <v/>
      </c>
      <c r="AT416" s="36" t="str">
        <f t="shared" si="209"/>
        <v/>
      </c>
      <c r="AU416" s="36" t="str">
        <f t="shared" si="210"/>
        <v/>
      </c>
      <c r="AV416" s="55"/>
      <c r="AW416" s="34"/>
      <c r="AX416" s="36">
        <v>1</v>
      </c>
      <c r="AY416" s="34"/>
      <c r="AZ416" s="32" t="str">
        <f t="shared" si="211"/>
        <v/>
      </c>
      <c r="BA416" s="34"/>
      <c r="BB416" s="32" t="str">
        <f t="shared" si="212"/>
        <v/>
      </c>
      <c r="BC416" s="34"/>
      <c r="BD416" s="32" t="str">
        <f t="shared" si="213"/>
        <v/>
      </c>
      <c r="BE416" s="34"/>
      <c r="BF416" s="36" t="str">
        <f t="shared" si="214"/>
        <v/>
      </c>
      <c r="BG416" s="36" t="str">
        <f t="shared" si="215"/>
        <v/>
      </c>
      <c r="BH416" s="36" t="str">
        <f t="shared" si="216"/>
        <v/>
      </c>
      <c r="BI416" s="55"/>
      <c r="BJ416" s="34"/>
      <c r="BK416" s="36">
        <v>1</v>
      </c>
      <c r="BL416" s="34"/>
      <c r="BM416" s="32" t="str">
        <f t="shared" si="217"/>
        <v/>
      </c>
      <c r="BN416" s="34"/>
      <c r="BO416" s="32" t="str">
        <f t="shared" si="218"/>
        <v/>
      </c>
      <c r="BP416" s="34"/>
      <c r="BQ416" s="32" t="str">
        <f t="shared" si="219"/>
        <v/>
      </c>
      <c r="BR416" s="34"/>
      <c r="BS416" s="36" t="str">
        <f t="shared" si="220"/>
        <v/>
      </c>
      <c r="BT416" s="36" t="str">
        <f t="shared" si="221"/>
        <v/>
      </c>
      <c r="BU416" s="36" t="str">
        <f t="shared" si="222"/>
        <v/>
      </c>
      <c r="BV416" s="55"/>
      <c r="BW416" s="36" t="str">
        <f t="shared" si="223"/>
        <v/>
      </c>
      <c r="BX416" s="36" t="str">
        <f t="shared" si="223"/>
        <v/>
      </c>
      <c r="BY416" s="31"/>
      <c r="BZ416" s="38"/>
      <c r="CB416" s="120" t="e">
        <f t="shared" ca="1" si="194"/>
        <v>#VALUE!</v>
      </c>
      <c r="CC416" s="2" t="e">
        <f t="shared" ca="1" si="224"/>
        <v>#VALUE!</v>
      </c>
    </row>
    <row r="417" spans="1:81" s="10" customFormat="1" ht="25.15" customHeight="1" x14ac:dyDescent="0.2">
      <c r="A417" s="52" t="str">
        <f t="shared" si="225"/>
        <v/>
      </c>
      <c r="B417" s="157" t="e">
        <f t="shared" ca="1" si="195"/>
        <v>#VALUE!</v>
      </c>
      <c r="C417" s="157" t="e">
        <f t="shared" si="196"/>
        <v>#VALUE!</v>
      </c>
      <c r="D417" s="29"/>
      <c r="E417" s="155" t="str">
        <f ca="1">IFERROR(INDIRECT(ADDRESS(MATCH(D417,CatModules!C:C,0),2,1,1,"CatModules")),"")</f>
        <v/>
      </c>
      <c r="F417" s="96"/>
      <c r="G417" s="156" t="str">
        <f ca="1">IFERROR(INDIRECT(ADDRESS(MATCH(CONCATENATE(E417,"-",F417),CatInt!K:K,0),3,1,1,"CatInt")),"")</f>
        <v/>
      </c>
      <c r="H417" s="45" t="str">
        <f>IF(F417="","",VLOOKUP(F417,#REF!,2,FALSE))</f>
        <v/>
      </c>
      <c r="I417" s="29"/>
      <c r="J417" s="155" t="e">
        <f t="shared" si="197"/>
        <v>#VALUE!</v>
      </c>
      <c r="K417" s="155" t="e">
        <f t="shared" si="198"/>
        <v>#VALUE!</v>
      </c>
      <c r="L417" s="153"/>
      <c r="M417" s="53"/>
      <c r="N417" s="175">
        <v>0</v>
      </c>
      <c r="O417" s="147"/>
      <c r="P417" s="175">
        <v>0</v>
      </c>
      <c r="Q417" s="30"/>
      <c r="R417" s="149" t="str">
        <f>IFERROR(VLOOKUP(Q417,Setup!D$16:E$25,2,FALSE),"")</f>
        <v/>
      </c>
      <c r="S417" s="51" t="str">
        <f ca="1">IFERROR(IF(OR(I417="",VLOOKUP(I417,CatCostInp!$E$2:$K$88,7,FALSE)=0),"",VLOOKUP(I417,CatCostInp!$E$2:$K$88,7,FALSE)),"")</f>
        <v/>
      </c>
      <c r="T417" s="159" t="e">
        <f>VLOOKUP(U417,#REF!,2,FALSE)</f>
        <v>#REF!</v>
      </c>
      <c r="U417" s="30"/>
      <c r="V417" s="1" t="str">
        <f ca="1">IF(U417=Setup!$C$10,"Grant",IF('PSM Costs'!U417=Setup!$C$11,"Local",IF('PSM Costs'!U417=Setup!$C$12,"Other","")))</f>
        <v/>
      </c>
      <c r="W417" s="34"/>
      <c r="X417" s="36">
        <v>1</v>
      </c>
      <c r="Y417" s="34"/>
      <c r="Z417" s="36" t="str">
        <f t="shared" si="199"/>
        <v/>
      </c>
      <c r="AA417" s="34"/>
      <c r="AB417" s="32" t="str">
        <f t="shared" si="200"/>
        <v/>
      </c>
      <c r="AC417" s="34"/>
      <c r="AD417" s="32" t="str">
        <f t="shared" si="201"/>
        <v/>
      </c>
      <c r="AE417" s="34"/>
      <c r="AF417" s="36" t="str">
        <f t="shared" si="202"/>
        <v/>
      </c>
      <c r="AG417" s="36" t="str">
        <f t="shared" si="203"/>
        <v/>
      </c>
      <c r="AH417" s="36" t="str">
        <f t="shared" si="204"/>
        <v/>
      </c>
      <c r="AI417" s="55"/>
      <c r="AJ417" s="37"/>
      <c r="AK417" s="36">
        <v>1</v>
      </c>
      <c r="AL417" s="34"/>
      <c r="AM417" s="32" t="str">
        <f t="shared" si="205"/>
        <v/>
      </c>
      <c r="AN417" s="34"/>
      <c r="AO417" s="32" t="str">
        <f t="shared" si="206"/>
        <v/>
      </c>
      <c r="AP417" s="34"/>
      <c r="AQ417" s="32" t="str">
        <f t="shared" si="207"/>
        <v/>
      </c>
      <c r="AR417" s="34"/>
      <c r="AS417" s="36" t="str">
        <f t="shared" si="208"/>
        <v/>
      </c>
      <c r="AT417" s="36" t="str">
        <f t="shared" si="209"/>
        <v/>
      </c>
      <c r="AU417" s="36" t="str">
        <f t="shared" si="210"/>
        <v/>
      </c>
      <c r="AV417" s="55"/>
      <c r="AW417" s="34"/>
      <c r="AX417" s="36">
        <v>1</v>
      </c>
      <c r="AY417" s="34"/>
      <c r="AZ417" s="32" t="str">
        <f t="shared" si="211"/>
        <v/>
      </c>
      <c r="BA417" s="34"/>
      <c r="BB417" s="32" t="str">
        <f t="shared" si="212"/>
        <v/>
      </c>
      <c r="BC417" s="34"/>
      <c r="BD417" s="32" t="str">
        <f t="shared" si="213"/>
        <v/>
      </c>
      <c r="BE417" s="34"/>
      <c r="BF417" s="36" t="str">
        <f t="shared" si="214"/>
        <v/>
      </c>
      <c r="BG417" s="36" t="str">
        <f t="shared" si="215"/>
        <v/>
      </c>
      <c r="BH417" s="36" t="str">
        <f t="shared" si="216"/>
        <v/>
      </c>
      <c r="BI417" s="55"/>
      <c r="BJ417" s="34"/>
      <c r="BK417" s="36">
        <v>1</v>
      </c>
      <c r="BL417" s="34"/>
      <c r="BM417" s="32" t="str">
        <f t="shared" si="217"/>
        <v/>
      </c>
      <c r="BN417" s="34"/>
      <c r="BO417" s="32" t="str">
        <f t="shared" si="218"/>
        <v/>
      </c>
      <c r="BP417" s="34"/>
      <c r="BQ417" s="32" t="str">
        <f t="shared" si="219"/>
        <v/>
      </c>
      <c r="BR417" s="34"/>
      <c r="BS417" s="36" t="str">
        <f t="shared" si="220"/>
        <v/>
      </c>
      <c r="BT417" s="36" t="str">
        <f t="shared" si="221"/>
        <v/>
      </c>
      <c r="BU417" s="36" t="str">
        <f t="shared" si="222"/>
        <v/>
      </c>
      <c r="BV417" s="55"/>
      <c r="BW417" s="36" t="str">
        <f t="shared" si="223"/>
        <v/>
      </c>
      <c r="BX417" s="36" t="str">
        <f t="shared" si="223"/>
        <v/>
      </c>
      <c r="BY417" s="31"/>
      <c r="BZ417" s="38"/>
      <c r="CB417" s="120" t="e">
        <f t="shared" ca="1" si="194"/>
        <v>#VALUE!</v>
      </c>
      <c r="CC417" s="2" t="e">
        <f t="shared" ca="1" si="224"/>
        <v>#VALUE!</v>
      </c>
    </row>
    <row r="418" spans="1:81" s="10" customFormat="1" ht="25.15" customHeight="1" x14ac:dyDescent="0.2">
      <c r="A418" s="52" t="str">
        <f t="shared" si="225"/>
        <v/>
      </c>
      <c r="B418" s="157" t="e">
        <f t="shared" ca="1" si="195"/>
        <v>#VALUE!</v>
      </c>
      <c r="C418" s="157" t="e">
        <f t="shared" si="196"/>
        <v>#VALUE!</v>
      </c>
      <c r="D418" s="29"/>
      <c r="E418" s="155" t="str">
        <f ca="1">IFERROR(INDIRECT(ADDRESS(MATCH(D418,CatModules!C:C,0),2,1,1,"CatModules")),"")</f>
        <v/>
      </c>
      <c r="F418" s="96"/>
      <c r="G418" s="156" t="str">
        <f ca="1">IFERROR(INDIRECT(ADDRESS(MATCH(CONCATENATE(E418,"-",F418),CatInt!K:K,0),3,1,1,"CatInt")),"")</f>
        <v/>
      </c>
      <c r="H418" s="45" t="str">
        <f>IF(F418="","",VLOOKUP(F418,#REF!,2,FALSE))</f>
        <v/>
      </c>
      <c r="I418" s="29"/>
      <c r="J418" s="155" t="e">
        <f t="shared" si="197"/>
        <v>#VALUE!</v>
      </c>
      <c r="K418" s="155" t="e">
        <f t="shared" si="198"/>
        <v>#VALUE!</v>
      </c>
      <c r="L418" s="153"/>
      <c r="M418" s="53"/>
      <c r="N418" s="175">
        <v>0</v>
      </c>
      <c r="O418" s="147"/>
      <c r="P418" s="175">
        <v>0</v>
      </c>
      <c r="Q418" s="30"/>
      <c r="R418" s="149" t="str">
        <f>IFERROR(VLOOKUP(Q418,Setup!D$16:E$25,2,FALSE),"")</f>
        <v/>
      </c>
      <c r="S418" s="51" t="str">
        <f ca="1">IFERROR(IF(OR(I418="",VLOOKUP(I418,CatCostInp!$E$2:$K$88,7,FALSE)=0),"",VLOOKUP(I418,CatCostInp!$E$2:$K$88,7,FALSE)),"")</f>
        <v/>
      </c>
      <c r="T418" s="159" t="e">
        <f>VLOOKUP(U418,#REF!,2,FALSE)</f>
        <v>#REF!</v>
      </c>
      <c r="U418" s="30"/>
      <c r="V418" s="1" t="str">
        <f ca="1">IF(U418=Setup!$C$10,"Grant",IF('PSM Costs'!U418=Setup!$C$11,"Local",IF('PSM Costs'!U418=Setup!$C$12,"Other","")))</f>
        <v/>
      </c>
      <c r="W418" s="34"/>
      <c r="X418" s="36">
        <v>1</v>
      </c>
      <c r="Y418" s="34"/>
      <c r="Z418" s="36" t="str">
        <f t="shared" si="199"/>
        <v/>
      </c>
      <c r="AA418" s="34"/>
      <c r="AB418" s="32" t="str">
        <f t="shared" si="200"/>
        <v/>
      </c>
      <c r="AC418" s="34"/>
      <c r="AD418" s="32" t="str">
        <f t="shared" si="201"/>
        <v/>
      </c>
      <c r="AE418" s="34"/>
      <c r="AF418" s="36" t="str">
        <f t="shared" si="202"/>
        <v/>
      </c>
      <c r="AG418" s="36" t="str">
        <f t="shared" si="203"/>
        <v/>
      </c>
      <c r="AH418" s="36" t="str">
        <f t="shared" si="204"/>
        <v/>
      </c>
      <c r="AI418" s="55"/>
      <c r="AJ418" s="37"/>
      <c r="AK418" s="36">
        <v>1</v>
      </c>
      <c r="AL418" s="34"/>
      <c r="AM418" s="32" t="str">
        <f t="shared" si="205"/>
        <v/>
      </c>
      <c r="AN418" s="34"/>
      <c r="AO418" s="32" t="str">
        <f t="shared" si="206"/>
        <v/>
      </c>
      <c r="AP418" s="34"/>
      <c r="AQ418" s="32" t="str">
        <f t="shared" si="207"/>
        <v/>
      </c>
      <c r="AR418" s="34"/>
      <c r="AS418" s="36" t="str">
        <f t="shared" si="208"/>
        <v/>
      </c>
      <c r="AT418" s="36" t="str">
        <f t="shared" si="209"/>
        <v/>
      </c>
      <c r="AU418" s="36" t="str">
        <f t="shared" si="210"/>
        <v/>
      </c>
      <c r="AV418" s="55"/>
      <c r="AW418" s="34"/>
      <c r="AX418" s="36">
        <v>1</v>
      </c>
      <c r="AY418" s="34"/>
      <c r="AZ418" s="32" t="str">
        <f t="shared" si="211"/>
        <v/>
      </c>
      <c r="BA418" s="34"/>
      <c r="BB418" s="32" t="str">
        <f t="shared" si="212"/>
        <v/>
      </c>
      <c r="BC418" s="34"/>
      <c r="BD418" s="32" t="str">
        <f t="shared" si="213"/>
        <v/>
      </c>
      <c r="BE418" s="34"/>
      <c r="BF418" s="36" t="str">
        <f t="shared" si="214"/>
        <v/>
      </c>
      <c r="BG418" s="36" t="str">
        <f t="shared" si="215"/>
        <v/>
      </c>
      <c r="BH418" s="36" t="str">
        <f t="shared" si="216"/>
        <v/>
      </c>
      <c r="BI418" s="55"/>
      <c r="BJ418" s="34"/>
      <c r="BK418" s="36">
        <v>1</v>
      </c>
      <c r="BL418" s="34"/>
      <c r="BM418" s="32" t="str">
        <f t="shared" si="217"/>
        <v/>
      </c>
      <c r="BN418" s="34"/>
      <c r="BO418" s="32" t="str">
        <f t="shared" si="218"/>
        <v/>
      </c>
      <c r="BP418" s="34"/>
      <c r="BQ418" s="32" t="str">
        <f t="shared" si="219"/>
        <v/>
      </c>
      <c r="BR418" s="34"/>
      <c r="BS418" s="36" t="str">
        <f t="shared" si="220"/>
        <v/>
      </c>
      <c r="BT418" s="36" t="str">
        <f t="shared" si="221"/>
        <v/>
      </c>
      <c r="BU418" s="36" t="str">
        <f t="shared" si="222"/>
        <v/>
      </c>
      <c r="BV418" s="55"/>
      <c r="BW418" s="36" t="str">
        <f t="shared" si="223"/>
        <v/>
      </c>
      <c r="BX418" s="36" t="str">
        <f t="shared" si="223"/>
        <v/>
      </c>
      <c r="BY418" s="31"/>
      <c r="BZ418" s="38"/>
      <c r="CB418" s="120" t="e">
        <f t="shared" ca="1" si="194"/>
        <v>#VALUE!</v>
      </c>
      <c r="CC418" s="2" t="e">
        <f t="shared" ca="1" si="224"/>
        <v>#VALUE!</v>
      </c>
    </row>
    <row r="419" spans="1:81" s="10" customFormat="1" ht="25.15" customHeight="1" x14ac:dyDescent="0.2">
      <c r="A419" s="52" t="str">
        <f t="shared" si="225"/>
        <v/>
      </c>
      <c r="B419" s="157" t="e">
        <f t="shared" ca="1" si="195"/>
        <v>#VALUE!</v>
      </c>
      <c r="C419" s="157" t="e">
        <f t="shared" si="196"/>
        <v>#VALUE!</v>
      </c>
      <c r="D419" s="29"/>
      <c r="E419" s="155" t="str">
        <f ca="1">IFERROR(INDIRECT(ADDRESS(MATCH(D419,CatModules!C:C,0),2,1,1,"CatModules")),"")</f>
        <v/>
      </c>
      <c r="F419" s="96"/>
      <c r="G419" s="156" t="str">
        <f ca="1">IFERROR(INDIRECT(ADDRESS(MATCH(CONCATENATE(E419,"-",F419),CatInt!K:K,0),3,1,1,"CatInt")),"")</f>
        <v/>
      </c>
      <c r="H419" s="45" t="str">
        <f>IF(F419="","",VLOOKUP(F419,#REF!,2,FALSE))</f>
        <v/>
      </c>
      <c r="I419" s="29"/>
      <c r="J419" s="155" t="e">
        <f t="shared" si="197"/>
        <v>#VALUE!</v>
      </c>
      <c r="K419" s="155" t="e">
        <f t="shared" si="198"/>
        <v>#VALUE!</v>
      </c>
      <c r="L419" s="153"/>
      <c r="M419" s="53"/>
      <c r="N419" s="175">
        <v>0</v>
      </c>
      <c r="O419" s="147"/>
      <c r="P419" s="175">
        <v>0</v>
      </c>
      <c r="Q419" s="30"/>
      <c r="R419" s="149" t="str">
        <f>IFERROR(VLOOKUP(Q419,Setup!D$16:E$25,2,FALSE),"")</f>
        <v/>
      </c>
      <c r="S419" s="51" t="str">
        <f ca="1">IFERROR(IF(OR(I419="",VLOOKUP(I419,CatCostInp!$E$2:$K$88,7,FALSE)=0),"",VLOOKUP(I419,CatCostInp!$E$2:$K$88,7,FALSE)),"")</f>
        <v/>
      </c>
      <c r="T419" s="159" t="e">
        <f>VLOOKUP(U419,#REF!,2,FALSE)</f>
        <v>#REF!</v>
      </c>
      <c r="U419" s="30"/>
      <c r="V419" s="1" t="str">
        <f ca="1">IF(U419=Setup!$C$10,"Grant",IF('PSM Costs'!U419=Setup!$C$11,"Local",IF('PSM Costs'!U419=Setup!$C$12,"Other","")))</f>
        <v/>
      </c>
      <c r="W419" s="34"/>
      <c r="X419" s="36">
        <v>1</v>
      </c>
      <c r="Y419" s="34"/>
      <c r="Z419" s="36" t="str">
        <f t="shared" si="199"/>
        <v/>
      </c>
      <c r="AA419" s="34"/>
      <c r="AB419" s="32" t="str">
        <f t="shared" si="200"/>
        <v/>
      </c>
      <c r="AC419" s="34"/>
      <c r="AD419" s="32" t="str">
        <f t="shared" si="201"/>
        <v/>
      </c>
      <c r="AE419" s="34"/>
      <c r="AF419" s="36" t="str">
        <f t="shared" si="202"/>
        <v/>
      </c>
      <c r="AG419" s="36" t="str">
        <f t="shared" si="203"/>
        <v/>
      </c>
      <c r="AH419" s="36" t="str">
        <f t="shared" si="204"/>
        <v/>
      </c>
      <c r="AI419" s="55"/>
      <c r="AJ419" s="37"/>
      <c r="AK419" s="36">
        <v>1</v>
      </c>
      <c r="AL419" s="34"/>
      <c r="AM419" s="32" t="str">
        <f t="shared" si="205"/>
        <v/>
      </c>
      <c r="AN419" s="34"/>
      <c r="AO419" s="32" t="str">
        <f t="shared" si="206"/>
        <v/>
      </c>
      <c r="AP419" s="34"/>
      <c r="AQ419" s="32" t="str">
        <f t="shared" si="207"/>
        <v/>
      </c>
      <c r="AR419" s="34"/>
      <c r="AS419" s="36" t="str">
        <f t="shared" si="208"/>
        <v/>
      </c>
      <c r="AT419" s="36" t="str">
        <f t="shared" si="209"/>
        <v/>
      </c>
      <c r="AU419" s="36" t="str">
        <f t="shared" si="210"/>
        <v/>
      </c>
      <c r="AV419" s="55"/>
      <c r="AW419" s="34"/>
      <c r="AX419" s="36">
        <v>1</v>
      </c>
      <c r="AY419" s="34"/>
      <c r="AZ419" s="32" t="str">
        <f t="shared" si="211"/>
        <v/>
      </c>
      <c r="BA419" s="34"/>
      <c r="BB419" s="32" t="str">
        <f t="shared" si="212"/>
        <v/>
      </c>
      <c r="BC419" s="34"/>
      <c r="BD419" s="32" t="str">
        <f t="shared" si="213"/>
        <v/>
      </c>
      <c r="BE419" s="34"/>
      <c r="BF419" s="36" t="str">
        <f t="shared" si="214"/>
        <v/>
      </c>
      <c r="BG419" s="36" t="str">
        <f t="shared" si="215"/>
        <v/>
      </c>
      <c r="BH419" s="36" t="str">
        <f t="shared" si="216"/>
        <v/>
      </c>
      <c r="BI419" s="55"/>
      <c r="BJ419" s="34"/>
      <c r="BK419" s="36">
        <v>1</v>
      </c>
      <c r="BL419" s="34"/>
      <c r="BM419" s="32" t="str">
        <f t="shared" si="217"/>
        <v/>
      </c>
      <c r="BN419" s="34"/>
      <c r="BO419" s="32" t="str">
        <f t="shared" si="218"/>
        <v/>
      </c>
      <c r="BP419" s="34"/>
      <c r="BQ419" s="32" t="str">
        <f t="shared" si="219"/>
        <v/>
      </c>
      <c r="BR419" s="34"/>
      <c r="BS419" s="36" t="str">
        <f t="shared" si="220"/>
        <v/>
      </c>
      <c r="BT419" s="36" t="str">
        <f t="shared" si="221"/>
        <v/>
      </c>
      <c r="BU419" s="36" t="str">
        <f t="shared" si="222"/>
        <v/>
      </c>
      <c r="BV419" s="55"/>
      <c r="BW419" s="36" t="str">
        <f t="shared" si="223"/>
        <v/>
      </c>
      <c r="BX419" s="36" t="str">
        <f t="shared" si="223"/>
        <v/>
      </c>
      <c r="BY419" s="31"/>
      <c r="BZ419" s="38"/>
      <c r="CB419" s="120" t="e">
        <f t="shared" ca="1" si="194"/>
        <v>#VALUE!</v>
      </c>
      <c r="CC419" s="2" t="e">
        <f t="shared" ca="1" si="224"/>
        <v>#VALUE!</v>
      </c>
    </row>
    <row r="420" spans="1:81" s="10" customFormat="1" ht="25.15" customHeight="1" x14ac:dyDescent="0.2">
      <c r="A420" s="52" t="str">
        <f t="shared" si="225"/>
        <v/>
      </c>
      <c r="B420" s="157" t="e">
        <f t="shared" ca="1" si="195"/>
        <v>#VALUE!</v>
      </c>
      <c r="C420" s="157" t="e">
        <f t="shared" si="196"/>
        <v>#VALUE!</v>
      </c>
      <c r="D420" s="29"/>
      <c r="E420" s="155" t="str">
        <f ca="1">IFERROR(INDIRECT(ADDRESS(MATCH(D420,CatModules!C:C,0),2,1,1,"CatModules")),"")</f>
        <v/>
      </c>
      <c r="F420" s="96"/>
      <c r="G420" s="156" t="str">
        <f ca="1">IFERROR(INDIRECT(ADDRESS(MATCH(CONCATENATE(E420,"-",F420),CatInt!K:K,0),3,1,1,"CatInt")),"")</f>
        <v/>
      </c>
      <c r="H420" s="45" t="str">
        <f>IF(F420="","",VLOOKUP(F420,#REF!,2,FALSE))</f>
        <v/>
      </c>
      <c r="I420" s="29"/>
      <c r="J420" s="155" t="e">
        <f t="shared" si="197"/>
        <v>#VALUE!</v>
      </c>
      <c r="K420" s="155" t="e">
        <f t="shared" si="198"/>
        <v>#VALUE!</v>
      </c>
      <c r="L420" s="153"/>
      <c r="M420" s="53"/>
      <c r="N420" s="175">
        <v>0</v>
      </c>
      <c r="O420" s="147"/>
      <c r="P420" s="175">
        <v>0</v>
      </c>
      <c r="Q420" s="30"/>
      <c r="R420" s="149" t="str">
        <f>IFERROR(VLOOKUP(Q420,Setup!D$16:E$25,2,FALSE),"")</f>
        <v/>
      </c>
      <c r="S420" s="51" t="str">
        <f ca="1">IFERROR(IF(OR(I420="",VLOOKUP(I420,CatCostInp!$E$2:$K$88,7,FALSE)=0),"",VLOOKUP(I420,CatCostInp!$E$2:$K$88,7,FALSE)),"")</f>
        <v/>
      </c>
      <c r="T420" s="159" t="e">
        <f>VLOOKUP(U420,#REF!,2,FALSE)</f>
        <v>#REF!</v>
      </c>
      <c r="U420" s="30"/>
      <c r="V420" s="1" t="str">
        <f ca="1">IF(U420=Setup!$C$10,"Grant",IF('PSM Costs'!U420=Setup!$C$11,"Local",IF('PSM Costs'!U420=Setup!$C$12,"Other","")))</f>
        <v/>
      </c>
      <c r="W420" s="34"/>
      <c r="X420" s="36">
        <v>1</v>
      </c>
      <c r="Y420" s="34"/>
      <c r="Z420" s="36" t="str">
        <f t="shared" si="199"/>
        <v/>
      </c>
      <c r="AA420" s="34"/>
      <c r="AB420" s="32" t="str">
        <f t="shared" si="200"/>
        <v/>
      </c>
      <c r="AC420" s="34"/>
      <c r="AD420" s="32" t="str">
        <f t="shared" si="201"/>
        <v/>
      </c>
      <c r="AE420" s="34"/>
      <c r="AF420" s="36" t="str">
        <f t="shared" si="202"/>
        <v/>
      </c>
      <c r="AG420" s="36" t="str">
        <f t="shared" si="203"/>
        <v/>
      </c>
      <c r="AH420" s="36" t="str">
        <f t="shared" si="204"/>
        <v/>
      </c>
      <c r="AI420" s="55"/>
      <c r="AJ420" s="37"/>
      <c r="AK420" s="36">
        <v>1</v>
      </c>
      <c r="AL420" s="34"/>
      <c r="AM420" s="32" t="str">
        <f t="shared" si="205"/>
        <v/>
      </c>
      <c r="AN420" s="34"/>
      <c r="AO420" s="32" t="str">
        <f t="shared" si="206"/>
        <v/>
      </c>
      <c r="AP420" s="34"/>
      <c r="AQ420" s="32" t="str">
        <f t="shared" si="207"/>
        <v/>
      </c>
      <c r="AR420" s="34"/>
      <c r="AS420" s="36" t="str">
        <f t="shared" si="208"/>
        <v/>
      </c>
      <c r="AT420" s="36" t="str">
        <f t="shared" si="209"/>
        <v/>
      </c>
      <c r="AU420" s="36" t="str">
        <f t="shared" si="210"/>
        <v/>
      </c>
      <c r="AV420" s="55"/>
      <c r="AW420" s="34"/>
      <c r="AX420" s="36">
        <v>1</v>
      </c>
      <c r="AY420" s="34"/>
      <c r="AZ420" s="32" t="str">
        <f t="shared" si="211"/>
        <v/>
      </c>
      <c r="BA420" s="34"/>
      <c r="BB420" s="32" t="str">
        <f t="shared" si="212"/>
        <v/>
      </c>
      <c r="BC420" s="34"/>
      <c r="BD420" s="32" t="str">
        <f t="shared" si="213"/>
        <v/>
      </c>
      <c r="BE420" s="34"/>
      <c r="BF420" s="36" t="str">
        <f t="shared" si="214"/>
        <v/>
      </c>
      <c r="BG420" s="36" t="str">
        <f t="shared" si="215"/>
        <v/>
      </c>
      <c r="BH420" s="36" t="str">
        <f t="shared" si="216"/>
        <v/>
      </c>
      <c r="BI420" s="55"/>
      <c r="BJ420" s="34"/>
      <c r="BK420" s="36">
        <v>1</v>
      </c>
      <c r="BL420" s="34"/>
      <c r="BM420" s="32" t="str">
        <f t="shared" si="217"/>
        <v/>
      </c>
      <c r="BN420" s="34"/>
      <c r="BO420" s="32" t="str">
        <f t="shared" si="218"/>
        <v/>
      </c>
      <c r="BP420" s="34"/>
      <c r="BQ420" s="32" t="str">
        <f t="shared" si="219"/>
        <v/>
      </c>
      <c r="BR420" s="34"/>
      <c r="BS420" s="36" t="str">
        <f t="shared" si="220"/>
        <v/>
      </c>
      <c r="BT420" s="36" t="str">
        <f t="shared" si="221"/>
        <v/>
      </c>
      <c r="BU420" s="36" t="str">
        <f t="shared" si="222"/>
        <v/>
      </c>
      <c r="BV420" s="55"/>
      <c r="BW420" s="36" t="str">
        <f t="shared" si="223"/>
        <v/>
      </c>
      <c r="BX420" s="36" t="str">
        <f t="shared" si="223"/>
        <v/>
      </c>
      <c r="BY420" s="31"/>
      <c r="BZ420" s="38"/>
      <c r="CB420" s="120" t="e">
        <f t="shared" ca="1" si="194"/>
        <v>#VALUE!</v>
      </c>
      <c r="CC420" s="2" t="e">
        <f t="shared" ca="1" si="224"/>
        <v>#VALUE!</v>
      </c>
    </row>
    <row r="421" spans="1:81" s="10" customFormat="1" ht="25.15" customHeight="1" x14ac:dyDescent="0.2">
      <c r="A421" s="52" t="str">
        <f t="shared" si="225"/>
        <v/>
      </c>
      <c r="B421" s="157" t="e">
        <f t="shared" ca="1" si="195"/>
        <v>#VALUE!</v>
      </c>
      <c r="C421" s="157" t="e">
        <f t="shared" si="196"/>
        <v>#VALUE!</v>
      </c>
      <c r="D421" s="29"/>
      <c r="E421" s="155" t="str">
        <f ca="1">IFERROR(INDIRECT(ADDRESS(MATCH(D421,CatModules!C:C,0),2,1,1,"CatModules")),"")</f>
        <v/>
      </c>
      <c r="F421" s="96"/>
      <c r="G421" s="156" t="str">
        <f ca="1">IFERROR(INDIRECT(ADDRESS(MATCH(CONCATENATE(E421,"-",F421),CatInt!K:K,0),3,1,1,"CatInt")),"")</f>
        <v/>
      </c>
      <c r="H421" s="45" t="str">
        <f>IF(F421="","",VLOOKUP(F421,#REF!,2,FALSE))</f>
        <v/>
      </c>
      <c r="I421" s="29"/>
      <c r="J421" s="155" t="e">
        <f t="shared" si="197"/>
        <v>#VALUE!</v>
      </c>
      <c r="K421" s="155" t="e">
        <f t="shared" si="198"/>
        <v>#VALUE!</v>
      </c>
      <c r="L421" s="153"/>
      <c r="M421" s="53"/>
      <c r="N421" s="175">
        <v>0</v>
      </c>
      <c r="O421" s="147"/>
      <c r="P421" s="175">
        <v>0</v>
      </c>
      <c r="Q421" s="30"/>
      <c r="R421" s="149" t="str">
        <f>IFERROR(VLOOKUP(Q421,Setup!D$16:E$25,2,FALSE),"")</f>
        <v/>
      </c>
      <c r="S421" s="51" t="str">
        <f ca="1">IFERROR(IF(OR(I421="",VLOOKUP(I421,CatCostInp!$E$2:$K$88,7,FALSE)=0),"",VLOOKUP(I421,CatCostInp!$E$2:$K$88,7,FALSE)),"")</f>
        <v/>
      </c>
      <c r="T421" s="159" t="e">
        <f>VLOOKUP(U421,#REF!,2,FALSE)</f>
        <v>#REF!</v>
      </c>
      <c r="U421" s="30"/>
      <c r="V421" s="1" t="str">
        <f ca="1">IF(U421=Setup!$C$10,"Grant",IF('PSM Costs'!U421=Setup!$C$11,"Local",IF('PSM Costs'!U421=Setup!$C$12,"Other","")))</f>
        <v/>
      </c>
      <c r="W421" s="34"/>
      <c r="X421" s="36">
        <v>1</v>
      </c>
      <c r="Y421" s="34"/>
      <c r="Z421" s="36" t="str">
        <f t="shared" si="199"/>
        <v/>
      </c>
      <c r="AA421" s="34"/>
      <c r="AB421" s="32" t="str">
        <f t="shared" si="200"/>
        <v/>
      </c>
      <c r="AC421" s="34"/>
      <c r="AD421" s="32" t="str">
        <f t="shared" si="201"/>
        <v/>
      </c>
      <c r="AE421" s="34"/>
      <c r="AF421" s="36" t="str">
        <f t="shared" si="202"/>
        <v/>
      </c>
      <c r="AG421" s="36" t="str">
        <f t="shared" si="203"/>
        <v/>
      </c>
      <c r="AH421" s="36" t="str">
        <f t="shared" si="204"/>
        <v/>
      </c>
      <c r="AI421" s="55"/>
      <c r="AJ421" s="37"/>
      <c r="AK421" s="36">
        <v>1</v>
      </c>
      <c r="AL421" s="34"/>
      <c r="AM421" s="32" t="str">
        <f t="shared" si="205"/>
        <v/>
      </c>
      <c r="AN421" s="34"/>
      <c r="AO421" s="32" t="str">
        <f t="shared" si="206"/>
        <v/>
      </c>
      <c r="AP421" s="34"/>
      <c r="AQ421" s="32" t="str">
        <f t="shared" si="207"/>
        <v/>
      </c>
      <c r="AR421" s="34"/>
      <c r="AS421" s="36" t="str">
        <f t="shared" si="208"/>
        <v/>
      </c>
      <c r="AT421" s="36" t="str">
        <f t="shared" si="209"/>
        <v/>
      </c>
      <c r="AU421" s="36" t="str">
        <f t="shared" si="210"/>
        <v/>
      </c>
      <c r="AV421" s="55"/>
      <c r="AW421" s="34"/>
      <c r="AX421" s="36">
        <v>1</v>
      </c>
      <c r="AY421" s="34"/>
      <c r="AZ421" s="32" t="str">
        <f t="shared" si="211"/>
        <v/>
      </c>
      <c r="BA421" s="34"/>
      <c r="BB421" s="32" t="str">
        <f t="shared" si="212"/>
        <v/>
      </c>
      <c r="BC421" s="34"/>
      <c r="BD421" s="32" t="str">
        <f t="shared" si="213"/>
        <v/>
      </c>
      <c r="BE421" s="34"/>
      <c r="BF421" s="36" t="str">
        <f t="shared" si="214"/>
        <v/>
      </c>
      <c r="BG421" s="36" t="str">
        <f t="shared" si="215"/>
        <v/>
      </c>
      <c r="BH421" s="36" t="str">
        <f t="shared" si="216"/>
        <v/>
      </c>
      <c r="BI421" s="55"/>
      <c r="BJ421" s="34"/>
      <c r="BK421" s="36">
        <v>1</v>
      </c>
      <c r="BL421" s="34"/>
      <c r="BM421" s="32" t="str">
        <f t="shared" si="217"/>
        <v/>
      </c>
      <c r="BN421" s="34"/>
      <c r="BO421" s="32" t="str">
        <f t="shared" si="218"/>
        <v/>
      </c>
      <c r="BP421" s="34"/>
      <c r="BQ421" s="32" t="str">
        <f t="shared" si="219"/>
        <v/>
      </c>
      <c r="BR421" s="34"/>
      <c r="BS421" s="36" t="str">
        <f t="shared" si="220"/>
        <v/>
      </c>
      <c r="BT421" s="36" t="str">
        <f t="shared" si="221"/>
        <v/>
      </c>
      <c r="BU421" s="36" t="str">
        <f t="shared" si="222"/>
        <v/>
      </c>
      <c r="BV421" s="55"/>
      <c r="BW421" s="36" t="str">
        <f t="shared" si="223"/>
        <v/>
      </c>
      <c r="BX421" s="36" t="str">
        <f t="shared" si="223"/>
        <v/>
      </c>
      <c r="BY421" s="31"/>
      <c r="BZ421" s="38"/>
      <c r="CB421" s="120" t="e">
        <f t="shared" ca="1" si="194"/>
        <v>#VALUE!</v>
      </c>
      <c r="CC421" s="2" t="e">
        <f t="shared" ca="1" si="224"/>
        <v>#VALUE!</v>
      </c>
    </row>
    <row r="422" spans="1:81" s="10" customFormat="1" ht="25.15" customHeight="1" x14ac:dyDescent="0.2">
      <c r="A422" s="52" t="str">
        <f t="shared" si="225"/>
        <v/>
      </c>
      <c r="B422" s="157" t="e">
        <f t="shared" ca="1" si="195"/>
        <v>#VALUE!</v>
      </c>
      <c r="C422" s="157" t="e">
        <f t="shared" si="196"/>
        <v>#VALUE!</v>
      </c>
      <c r="D422" s="29"/>
      <c r="E422" s="155" t="str">
        <f ca="1">IFERROR(INDIRECT(ADDRESS(MATCH(D422,CatModules!C:C,0),2,1,1,"CatModules")),"")</f>
        <v/>
      </c>
      <c r="F422" s="96"/>
      <c r="G422" s="156" t="str">
        <f ca="1">IFERROR(INDIRECT(ADDRESS(MATCH(CONCATENATE(E422,"-",F422),CatInt!K:K,0),3,1,1,"CatInt")),"")</f>
        <v/>
      </c>
      <c r="H422" s="45" t="str">
        <f>IF(F422="","",VLOOKUP(F422,#REF!,2,FALSE))</f>
        <v/>
      </c>
      <c r="I422" s="29"/>
      <c r="J422" s="155" t="e">
        <f t="shared" si="197"/>
        <v>#VALUE!</v>
      </c>
      <c r="K422" s="155" t="e">
        <f t="shared" si="198"/>
        <v>#VALUE!</v>
      </c>
      <c r="L422" s="153"/>
      <c r="M422" s="53"/>
      <c r="N422" s="175">
        <v>0</v>
      </c>
      <c r="O422" s="147"/>
      <c r="P422" s="175">
        <v>0</v>
      </c>
      <c r="Q422" s="30"/>
      <c r="R422" s="149" t="str">
        <f>IFERROR(VLOOKUP(Q422,Setup!D$16:E$25,2,FALSE),"")</f>
        <v/>
      </c>
      <c r="S422" s="51" t="str">
        <f ca="1">IFERROR(IF(OR(I422="",VLOOKUP(I422,CatCostInp!$E$2:$K$88,7,FALSE)=0),"",VLOOKUP(I422,CatCostInp!$E$2:$K$88,7,FALSE)),"")</f>
        <v/>
      </c>
      <c r="T422" s="159" t="e">
        <f>VLOOKUP(U422,#REF!,2,FALSE)</f>
        <v>#REF!</v>
      </c>
      <c r="U422" s="30"/>
      <c r="V422" s="1" t="str">
        <f ca="1">IF(U422=Setup!$C$10,"Grant",IF('PSM Costs'!U422=Setup!$C$11,"Local",IF('PSM Costs'!U422=Setup!$C$12,"Other","")))</f>
        <v/>
      </c>
      <c r="W422" s="34"/>
      <c r="X422" s="36">
        <v>1</v>
      </c>
      <c r="Y422" s="34"/>
      <c r="Z422" s="36" t="str">
        <f t="shared" si="199"/>
        <v/>
      </c>
      <c r="AA422" s="34"/>
      <c r="AB422" s="32" t="str">
        <f t="shared" si="200"/>
        <v/>
      </c>
      <c r="AC422" s="34"/>
      <c r="AD422" s="32" t="str">
        <f t="shared" si="201"/>
        <v/>
      </c>
      <c r="AE422" s="34"/>
      <c r="AF422" s="36" t="str">
        <f t="shared" si="202"/>
        <v/>
      </c>
      <c r="AG422" s="36" t="str">
        <f t="shared" si="203"/>
        <v/>
      </c>
      <c r="AH422" s="36" t="str">
        <f t="shared" si="204"/>
        <v/>
      </c>
      <c r="AI422" s="55"/>
      <c r="AJ422" s="37"/>
      <c r="AK422" s="36">
        <v>1</v>
      </c>
      <c r="AL422" s="34"/>
      <c r="AM422" s="32" t="str">
        <f t="shared" si="205"/>
        <v/>
      </c>
      <c r="AN422" s="34"/>
      <c r="AO422" s="32" t="str">
        <f t="shared" si="206"/>
        <v/>
      </c>
      <c r="AP422" s="34"/>
      <c r="AQ422" s="32" t="str">
        <f t="shared" si="207"/>
        <v/>
      </c>
      <c r="AR422" s="34"/>
      <c r="AS422" s="36" t="str">
        <f t="shared" si="208"/>
        <v/>
      </c>
      <c r="AT422" s="36" t="str">
        <f t="shared" si="209"/>
        <v/>
      </c>
      <c r="AU422" s="36" t="str">
        <f t="shared" si="210"/>
        <v/>
      </c>
      <c r="AV422" s="55"/>
      <c r="AW422" s="34"/>
      <c r="AX422" s="36">
        <v>1</v>
      </c>
      <c r="AY422" s="34"/>
      <c r="AZ422" s="32" t="str">
        <f t="shared" si="211"/>
        <v/>
      </c>
      <c r="BA422" s="34"/>
      <c r="BB422" s="32" t="str">
        <f t="shared" si="212"/>
        <v/>
      </c>
      <c r="BC422" s="34"/>
      <c r="BD422" s="32" t="str">
        <f t="shared" si="213"/>
        <v/>
      </c>
      <c r="BE422" s="34"/>
      <c r="BF422" s="36" t="str">
        <f t="shared" si="214"/>
        <v/>
      </c>
      <c r="BG422" s="36" t="str">
        <f t="shared" si="215"/>
        <v/>
      </c>
      <c r="BH422" s="36" t="str">
        <f t="shared" si="216"/>
        <v/>
      </c>
      <c r="BI422" s="55"/>
      <c r="BJ422" s="34"/>
      <c r="BK422" s="36">
        <v>1</v>
      </c>
      <c r="BL422" s="34"/>
      <c r="BM422" s="32" t="str">
        <f t="shared" si="217"/>
        <v/>
      </c>
      <c r="BN422" s="34"/>
      <c r="BO422" s="32" t="str">
        <f t="shared" si="218"/>
        <v/>
      </c>
      <c r="BP422" s="34"/>
      <c r="BQ422" s="32" t="str">
        <f t="shared" si="219"/>
        <v/>
      </c>
      <c r="BR422" s="34"/>
      <c r="BS422" s="36" t="str">
        <f t="shared" si="220"/>
        <v/>
      </c>
      <c r="BT422" s="36" t="str">
        <f t="shared" si="221"/>
        <v/>
      </c>
      <c r="BU422" s="36" t="str">
        <f t="shared" si="222"/>
        <v/>
      </c>
      <c r="BV422" s="55"/>
      <c r="BW422" s="36" t="str">
        <f t="shared" si="223"/>
        <v/>
      </c>
      <c r="BX422" s="36" t="str">
        <f t="shared" si="223"/>
        <v/>
      </c>
      <c r="BY422" s="31"/>
      <c r="BZ422" s="38"/>
      <c r="CB422" s="120" t="e">
        <f t="shared" ca="1" si="194"/>
        <v>#VALUE!</v>
      </c>
      <c r="CC422" s="2" t="e">
        <f t="shared" ca="1" si="224"/>
        <v>#VALUE!</v>
      </c>
    </row>
    <row r="423" spans="1:81" s="10" customFormat="1" ht="25.15" customHeight="1" x14ac:dyDescent="0.2">
      <c r="A423" s="52" t="str">
        <f t="shared" si="225"/>
        <v/>
      </c>
      <c r="B423" s="157" t="e">
        <f t="shared" ca="1" si="195"/>
        <v>#VALUE!</v>
      </c>
      <c r="C423" s="157" t="e">
        <f t="shared" si="196"/>
        <v>#VALUE!</v>
      </c>
      <c r="D423" s="29"/>
      <c r="E423" s="155" t="str">
        <f ca="1">IFERROR(INDIRECT(ADDRESS(MATCH(D423,CatModules!C:C,0),2,1,1,"CatModules")),"")</f>
        <v/>
      </c>
      <c r="F423" s="96"/>
      <c r="G423" s="156" t="str">
        <f ca="1">IFERROR(INDIRECT(ADDRESS(MATCH(CONCATENATE(E423,"-",F423),CatInt!K:K,0),3,1,1,"CatInt")),"")</f>
        <v/>
      </c>
      <c r="H423" s="45" t="str">
        <f>IF(F423="","",VLOOKUP(F423,#REF!,2,FALSE))</f>
        <v/>
      </c>
      <c r="I423" s="29"/>
      <c r="J423" s="155" t="e">
        <f t="shared" si="197"/>
        <v>#VALUE!</v>
      </c>
      <c r="K423" s="155" t="e">
        <f t="shared" si="198"/>
        <v>#VALUE!</v>
      </c>
      <c r="L423" s="153"/>
      <c r="M423" s="53"/>
      <c r="N423" s="175">
        <v>0</v>
      </c>
      <c r="O423" s="147"/>
      <c r="P423" s="175">
        <v>0</v>
      </c>
      <c r="Q423" s="30"/>
      <c r="R423" s="149" t="str">
        <f>IFERROR(VLOOKUP(Q423,Setup!D$16:E$25,2,FALSE),"")</f>
        <v/>
      </c>
      <c r="S423" s="51" t="str">
        <f ca="1">IFERROR(IF(OR(I423="",VLOOKUP(I423,CatCostInp!$E$2:$K$88,7,FALSE)=0),"",VLOOKUP(I423,CatCostInp!$E$2:$K$88,7,FALSE)),"")</f>
        <v/>
      </c>
      <c r="T423" s="159" t="e">
        <f>VLOOKUP(U423,#REF!,2,FALSE)</f>
        <v>#REF!</v>
      </c>
      <c r="U423" s="30"/>
      <c r="V423" s="1" t="str">
        <f ca="1">IF(U423=Setup!$C$10,"Grant",IF('PSM Costs'!U423=Setup!$C$11,"Local",IF('PSM Costs'!U423=Setup!$C$12,"Other","")))</f>
        <v/>
      </c>
      <c r="W423" s="34"/>
      <c r="X423" s="36">
        <v>1</v>
      </c>
      <c r="Y423" s="34"/>
      <c r="Z423" s="36" t="str">
        <f t="shared" si="199"/>
        <v/>
      </c>
      <c r="AA423" s="34"/>
      <c r="AB423" s="32" t="str">
        <f t="shared" si="200"/>
        <v/>
      </c>
      <c r="AC423" s="34"/>
      <c r="AD423" s="32" t="str">
        <f t="shared" si="201"/>
        <v/>
      </c>
      <c r="AE423" s="34"/>
      <c r="AF423" s="36" t="str">
        <f t="shared" si="202"/>
        <v/>
      </c>
      <c r="AG423" s="36" t="str">
        <f t="shared" si="203"/>
        <v/>
      </c>
      <c r="AH423" s="36" t="str">
        <f t="shared" si="204"/>
        <v/>
      </c>
      <c r="AI423" s="55"/>
      <c r="AJ423" s="37"/>
      <c r="AK423" s="36">
        <v>1</v>
      </c>
      <c r="AL423" s="34"/>
      <c r="AM423" s="32" t="str">
        <f t="shared" si="205"/>
        <v/>
      </c>
      <c r="AN423" s="34"/>
      <c r="AO423" s="32" t="str">
        <f t="shared" si="206"/>
        <v/>
      </c>
      <c r="AP423" s="34"/>
      <c r="AQ423" s="32" t="str">
        <f t="shared" si="207"/>
        <v/>
      </c>
      <c r="AR423" s="34"/>
      <c r="AS423" s="36" t="str">
        <f t="shared" si="208"/>
        <v/>
      </c>
      <c r="AT423" s="36" t="str">
        <f t="shared" si="209"/>
        <v/>
      </c>
      <c r="AU423" s="36" t="str">
        <f t="shared" si="210"/>
        <v/>
      </c>
      <c r="AV423" s="55"/>
      <c r="AW423" s="34"/>
      <c r="AX423" s="36">
        <v>1</v>
      </c>
      <c r="AY423" s="34"/>
      <c r="AZ423" s="32" t="str">
        <f t="shared" si="211"/>
        <v/>
      </c>
      <c r="BA423" s="34"/>
      <c r="BB423" s="32" t="str">
        <f t="shared" si="212"/>
        <v/>
      </c>
      <c r="BC423" s="34"/>
      <c r="BD423" s="32" t="str">
        <f t="shared" si="213"/>
        <v/>
      </c>
      <c r="BE423" s="34"/>
      <c r="BF423" s="36" t="str">
        <f t="shared" si="214"/>
        <v/>
      </c>
      <c r="BG423" s="36" t="str">
        <f t="shared" si="215"/>
        <v/>
      </c>
      <c r="BH423" s="36" t="str">
        <f t="shared" si="216"/>
        <v/>
      </c>
      <c r="BI423" s="55"/>
      <c r="BJ423" s="34"/>
      <c r="BK423" s="36">
        <v>1</v>
      </c>
      <c r="BL423" s="34"/>
      <c r="BM423" s="32" t="str">
        <f t="shared" si="217"/>
        <v/>
      </c>
      <c r="BN423" s="34"/>
      <c r="BO423" s="32" t="str">
        <f t="shared" si="218"/>
        <v/>
      </c>
      <c r="BP423" s="34"/>
      <c r="BQ423" s="32" t="str">
        <f t="shared" si="219"/>
        <v/>
      </c>
      <c r="BR423" s="34"/>
      <c r="BS423" s="36" t="str">
        <f t="shared" si="220"/>
        <v/>
      </c>
      <c r="BT423" s="36" t="str">
        <f t="shared" si="221"/>
        <v/>
      </c>
      <c r="BU423" s="36" t="str">
        <f t="shared" si="222"/>
        <v/>
      </c>
      <c r="BV423" s="55"/>
      <c r="BW423" s="36" t="str">
        <f t="shared" si="223"/>
        <v/>
      </c>
      <c r="BX423" s="36" t="str">
        <f t="shared" si="223"/>
        <v/>
      </c>
      <c r="BY423" s="31"/>
      <c r="BZ423" s="38"/>
      <c r="CB423" s="120" t="e">
        <f t="shared" ca="1" si="194"/>
        <v>#VALUE!</v>
      </c>
      <c r="CC423" s="2" t="e">
        <f t="shared" ca="1" si="224"/>
        <v>#VALUE!</v>
      </c>
    </row>
    <row r="424" spans="1:81" s="10" customFormat="1" ht="25.15" customHeight="1" x14ac:dyDescent="0.2">
      <c r="A424" s="52" t="str">
        <f t="shared" si="225"/>
        <v/>
      </c>
      <c r="B424" s="157" t="e">
        <f t="shared" ca="1" si="195"/>
        <v>#VALUE!</v>
      </c>
      <c r="C424" s="157" t="e">
        <f t="shared" si="196"/>
        <v>#VALUE!</v>
      </c>
      <c r="D424" s="29"/>
      <c r="E424" s="155" t="str">
        <f ca="1">IFERROR(INDIRECT(ADDRESS(MATCH(D424,CatModules!C:C,0),2,1,1,"CatModules")),"")</f>
        <v/>
      </c>
      <c r="F424" s="96"/>
      <c r="G424" s="156" t="str">
        <f ca="1">IFERROR(INDIRECT(ADDRESS(MATCH(CONCATENATE(E424,"-",F424),CatInt!K:K,0),3,1,1,"CatInt")),"")</f>
        <v/>
      </c>
      <c r="H424" s="45" t="str">
        <f>IF(F424="","",VLOOKUP(F424,#REF!,2,FALSE))</f>
        <v/>
      </c>
      <c r="I424" s="29"/>
      <c r="J424" s="155" t="e">
        <f t="shared" si="197"/>
        <v>#VALUE!</v>
      </c>
      <c r="K424" s="155" t="e">
        <f t="shared" si="198"/>
        <v>#VALUE!</v>
      </c>
      <c r="L424" s="153"/>
      <c r="M424" s="53"/>
      <c r="N424" s="175">
        <v>0</v>
      </c>
      <c r="O424" s="147"/>
      <c r="P424" s="175">
        <v>0</v>
      </c>
      <c r="Q424" s="30"/>
      <c r="R424" s="149" t="str">
        <f>IFERROR(VLOOKUP(Q424,Setup!D$16:E$25,2,FALSE),"")</f>
        <v/>
      </c>
      <c r="S424" s="51" t="str">
        <f ca="1">IFERROR(IF(OR(I424="",VLOOKUP(I424,CatCostInp!$E$2:$K$88,7,FALSE)=0),"",VLOOKUP(I424,CatCostInp!$E$2:$K$88,7,FALSE)),"")</f>
        <v/>
      </c>
      <c r="T424" s="159" t="e">
        <f>VLOOKUP(U424,#REF!,2,FALSE)</f>
        <v>#REF!</v>
      </c>
      <c r="U424" s="30"/>
      <c r="V424" s="1" t="str">
        <f ca="1">IF(U424=Setup!$C$10,"Grant",IF('PSM Costs'!U424=Setup!$C$11,"Local",IF('PSM Costs'!U424=Setup!$C$12,"Other","")))</f>
        <v/>
      </c>
      <c r="W424" s="34"/>
      <c r="X424" s="36">
        <v>1</v>
      </c>
      <c r="Y424" s="34"/>
      <c r="Z424" s="36" t="str">
        <f t="shared" si="199"/>
        <v/>
      </c>
      <c r="AA424" s="34"/>
      <c r="AB424" s="32" t="str">
        <f t="shared" si="200"/>
        <v/>
      </c>
      <c r="AC424" s="34"/>
      <c r="AD424" s="32" t="str">
        <f t="shared" si="201"/>
        <v/>
      </c>
      <c r="AE424" s="34"/>
      <c r="AF424" s="36" t="str">
        <f t="shared" si="202"/>
        <v/>
      </c>
      <c r="AG424" s="36" t="str">
        <f t="shared" si="203"/>
        <v/>
      </c>
      <c r="AH424" s="36" t="str">
        <f t="shared" si="204"/>
        <v/>
      </c>
      <c r="AI424" s="55"/>
      <c r="AJ424" s="37"/>
      <c r="AK424" s="36">
        <v>1</v>
      </c>
      <c r="AL424" s="34"/>
      <c r="AM424" s="32" t="str">
        <f t="shared" si="205"/>
        <v/>
      </c>
      <c r="AN424" s="34"/>
      <c r="AO424" s="32" t="str">
        <f t="shared" si="206"/>
        <v/>
      </c>
      <c r="AP424" s="34"/>
      <c r="AQ424" s="32" t="str">
        <f t="shared" si="207"/>
        <v/>
      </c>
      <c r="AR424" s="34"/>
      <c r="AS424" s="36" t="str">
        <f t="shared" si="208"/>
        <v/>
      </c>
      <c r="AT424" s="36" t="str">
        <f t="shared" si="209"/>
        <v/>
      </c>
      <c r="AU424" s="36" t="str">
        <f t="shared" si="210"/>
        <v/>
      </c>
      <c r="AV424" s="55"/>
      <c r="AW424" s="34"/>
      <c r="AX424" s="36">
        <v>1</v>
      </c>
      <c r="AY424" s="34"/>
      <c r="AZ424" s="32" t="str">
        <f t="shared" si="211"/>
        <v/>
      </c>
      <c r="BA424" s="34"/>
      <c r="BB424" s="32" t="str">
        <f t="shared" si="212"/>
        <v/>
      </c>
      <c r="BC424" s="34"/>
      <c r="BD424" s="32" t="str">
        <f t="shared" si="213"/>
        <v/>
      </c>
      <c r="BE424" s="34"/>
      <c r="BF424" s="36" t="str">
        <f t="shared" si="214"/>
        <v/>
      </c>
      <c r="BG424" s="36" t="str">
        <f t="shared" si="215"/>
        <v/>
      </c>
      <c r="BH424" s="36" t="str">
        <f t="shared" si="216"/>
        <v/>
      </c>
      <c r="BI424" s="55"/>
      <c r="BJ424" s="34"/>
      <c r="BK424" s="36">
        <v>1</v>
      </c>
      <c r="BL424" s="34"/>
      <c r="BM424" s="32" t="str">
        <f t="shared" si="217"/>
        <v/>
      </c>
      <c r="BN424" s="34"/>
      <c r="BO424" s="32" t="str">
        <f t="shared" si="218"/>
        <v/>
      </c>
      <c r="BP424" s="34"/>
      <c r="BQ424" s="32" t="str">
        <f t="shared" si="219"/>
        <v/>
      </c>
      <c r="BR424" s="34"/>
      <c r="BS424" s="36" t="str">
        <f t="shared" si="220"/>
        <v/>
      </c>
      <c r="BT424" s="36" t="str">
        <f t="shared" si="221"/>
        <v/>
      </c>
      <c r="BU424" s="36" t="str">
        <f t="shared" si="222"/>
        <v/>
      </c>
      <c r="BV424" s="55"/>
      <c r="BW424" s="36" t="str">
        <f t="shared" si="223"/>
        <v/>
      </c>
      <c r="BX424" s="36" t="str">
        <f t="shared" si="223"/>
        <v/>
      </c>
      <c r="BY424" s="31"/>
      <c r="BZ424" s="38"/>
      <c r="CB424" s="120" t="e">
        <f t="shared" ca="1" si="194"/>
        <v>#VALUE!</v>
      </c>
      <c r="CC424" s="2" t="e">
        <f t="shared" ca="1" si="224"/>
        <v>#VALUE!</v>
      </c>
    </row>
    <row r="425" spans="1:81" s="10" customFormat="1" ht="25.15" customHeight="1" x14ac:dyDescent="0.2">
      <c r="A425" s="52" t="str">
        <f t="shared" si="225"/>
        <v/>
      </c>
      <c r="B425" s="157" t="e">
        <f t="shared" ca="1" si="195"/>
        <v>#VALUE!</v>
      </c>
      <c r="C425" s="157" t="e">
        <f t="shared" si="196"/>
        <v>#VALUE!</v>
      </c>
      <c r="D425" s="29"/>
      <c r="E425" s="155" t="str">
        <f ca="1">IFERROR(INDIRECT(ADDRESS(MATCH(D425,CatModules!C:C,0),2,1,1,"CatModules")),"")</f>
        <v/>
      </c>
      <c r="F425" s="96"/>
      <c r="G425" s="156" t="str">
        <f ca="1">IFERROR(INDIRECT(ADDRESS(MATCH(CONCATENATE(E425,"-",F425),CatInt!K:K,0),3,1,1,"CatInt")),"")</f>
        <v/>
      </c>
      <c r="H425" s="45" t="str">
        <f>IF(F425="","",VLOOKUP(F425,#REF!,2,FALSE))</f>
        <v/>
      </c>
      <c r="I425" s="29"/>
      <c r="J425" s="155" t="e">
        <f t="shared" si="197"/>
        <v>#VALUE!</v>
      </c>
      <c r="K425" s="155" t="e">
        <f t="shared" si="198"/>
        <v>#VALUE!</v>
      </c>
      <c r="L425" s="153"/>
      <c r="M425" s="53"/>
      <c r="N425" s="175">
        <v>0</v>
      </c>
      <c r="O425" s="147"/>
      <c r="P425" s="175">
        <v>0</v>
      </c>
      <c r="Q425" s="30"/>
      <c r="R425" s="149" t="str">
        <f>IFERROR(VLOOKUP(Q425,Setup!D$16:E$25,2,FALSE),"")</f>
        <v/>
      </c>
      <c r="S425" s="51" t="str">
        <f ca="1">IFERROR(IF(OR(I425="",VLOOKUP(I425,CatCostInp!$E$2:$K$88,7,FALSE)=0),"",VLOOKUP(I425,CatCostInp!$E$2:$K$88,7,FALSE)),"")</f>
        <v/>
      </c>
      <c r="T425" s="159" t="e">
        <f>VLOOKUP(U425,#REF!,2,FALSE)</f>
        <v>#REF!</v>
      </c>
      <c r="U425" s="30"/>
      <c r="V425" s="1" t="str">
        <f ca="1">IF(U425=Setup!$C$10,"Grant",IF('PSM Costs'!U425=Setup!$C$11,"Local",IF('PSM Costs'!U425=Setup!$C$12,"Other","")))</f>
        <v/>
      </c>
      <c r="W425" s="34"/>
      <c r="X425" s="36">
        <v>1</v>
      </c>
      <c r="Y425" s="34"/>
      <c r="Z425" s="36" t="str">
        <f t="shared" si="199"/>
        <v/>
      </c>
      <c r="AA425" s="34"/>
      <c r="AB425" s="32" t="str">
        <f t="shared" si="200"/>
        <v/>
      </c>
      <c r="AC425" s="34"/>
      <c r="AD425" s="32" t="str">
        <f t="shared" si="201"/>
        <v/>
      </c>
      <c r="AE425" s="34"/>
      <c r="AF425" s="36" t="str">
        <f t="shared" si="202"/>
        <v/>
      </c>
      <c r="AG425" s="36" t="str">
        <f t="shared" si="203"/>
        <v/>
      </c>
      <c r="AH425" s="36" t="str">
        <f t="shared" si="204"/>
        <v/>
      </c>
      <c r="AI425" s="55"/>
      <c r="AJ425" s="37"/>
      <c r="AK425" s="36">
        <v>1</v>
      </c>
      <c r="AL425" s="34"/>
      <c r="AM425" s="32" t="str">
        <f t="shared" si="205"/>
        <v/>
      </c>
      <c r="AN425" s="34"/>
      <c r="AO425" s="32" t="str">
        <f t="shared" si="206"/>
        <v/>
      </c>
      <c r="AP425" s="34"/>
      <c r="AQ425" s="32" t="str">
        <f t="shared" si="207"/>
        <v/>
      </c>
      <c r="AR425" s="34"/>
      <c r="AS425" s="36" t="str">
        <f t="shared" si="208"/>
        <v/>
      </c>
      <c r="AT425" s="36" t="str">
        <f t="shared" si="209"/>
        <v/>
      </c>
      <c r="AU425" s="36" t="str">
        <f t="shared" si="210"/>
        <v/>
      </c>
      <c r="AV425" s="55"/>
      <c r="AW425" s="34"/>
      <c r="AX425" s="36">
        <v>1</v>
      </c>
      <c r="AY425" s="34"/>
      <c r="AZ425" s="32" t="str">
        <f t="shared" si="211"/>
        <v/>
      </c>
      <c r="BA425" s="34"/>
      <c r="BB425" s="32" t="str">
        <f t="shared" si="212"/>
        <v/>
      </c>
      <c r="BC425" s="34"/>
      <c r="BD425" s="32" t="str">
        <f t="shared" si="213"/>
        <v/>
      </c>
      <c r="BE425" s="34"/>
      <c r="BF425" s="36" t="str">
        <f t="shared" si="214"/>
        <v/>
      </c>
      <c r="BG425" s="36" t="str">
        <f t="shared" si="215"/>
        <v/>
      </c>
      <c r="BH425" s="36" t="str">
        <f t="shared" si="216"/>
        <v/>
      </c>
      <c r="BI425" s="55"/>
      <c r="BJ425" s="34"/>
      <c r="BK425" s="36">
        <v>1</v>
      </c>
      <c r="BL425" s="34"/>
      <c r="BM425" s="32" t="str">
        <f t="shared" si="217"/>
        <v/>
      </c>
      <c r="BN425" s="34"/>
      <c r="BO425" s="32" t="str">
        <f t="shared" si="218"/>
        <v/>
      </c>
      <c r="BP425" s="34"/>
      <c r="BQ425" s="32" t="str">
        <f t="shared" si="219"/>
        <v/>
      </c>
      <c r="BR425" s="34"/>
      <c r="BS425" s="36" t="str">
        <f t="shared" si="220"/>
        <v/>
      </c>
      <c r="BT425" s="36" t="str">
        <f t="shared" si="221"/>
        <v/>
      </c>
      <c r="BU425" s="36" t="str">
        <f t="shared" si="222"/>
        <v/>
      </c>
      <c r="BV425" s="55"/>
      <c r="BW425" s="36" t="str">
        <f t="shared" si="223"/>
        <v/>
      </c>
      <c r="BX425" s="36" t="str">
        <f t="shared" si="223"/>
        <v/>
      </c>
      <c r="BY425" s="31"/>
      <c r="BZ425" s="38"/>
      <c r="CB425" s="120" t="e">
        <f t="shared" ca="1" si="194"/>
        <v>#VALUE!</v>
      </c>
      <c r="CC425" s="2" t="e">
        <f t="shared" ca="1" si="224"/>
        <v>#VALUE!</v>
      </c>
    </row>
    <row r="426" spans="1:81" s="10" customFormat="1" ht="25.15" customHeight="1" x14ac:dyDescent="0.2">
      <c r="A426" s="52" t="str">
        <f t="shared" si="225"/>
        <v/>
      </c>
      <c r="B426" s="157" t="e">
        <f t="shared" ca="1" si="195"/>
        <v>#VALUE!</v>
      </c>
      <c r="C426" s="157" t="e">
        <f t="shared" si="196"/>
        <v>#VALUE!</v>
      </c>
      <c r="D426" s="29"/>
      <c r="E426" s="155" t="str">
        <f ca="1">IFERROR(INDIRECT(ADDRESS(MATCH(D426,CatModules!C:C,0),2,1,1,"CatModules")),"")</f>
        <v/>
      </c>
      <c r="F426" s="96"/>
      <c r="G426" s="156" t="str">
        <f ca="1">IFERROR(INDIRECT(ADDRESS(MATCH(CONCATENATE(E426,"-",F426),CatInt!K:K,0),3,1,1,"CatInt")),"")</f>
        <v/>
      </c>
      <c r="H426" s="45" t="str">
        <f>IF(F426="","",VLOOKUP(F426,#REF!,2,FALSE))</f>
        <v/>
      </c>
      <c r="I426" s="29"/>
      <c r="J426" s="155" t="e">
        <f t="shared" si="197"/>
        <v>#VALUE!</v>
      </c>
      <c r="K426" s="155" t="e">
        <f t="shared" si="198"/>
        <v>#VALUE!</v>
      </c>
      <c r="L426" s="153"/>
      <c r="M426" s="53"/>
      <c r="N426" s="175">
        <v>0</v>
      </c>
      <c r="O426" s="147"/>
      <c r="P426" s="175">
        <v>0</v>
      </c>
      <c r="Q426" s="30"/>
      <c r="R426" s="149" t="str">
        <f>IFERROR(VLOOKUP(Q426,Setup!D$16:E$25,2,FALSE),"")</f>
        <v/>
      </c>
      <c r="S426" s="51" t="str">
        <f ca="1">IFERROR(IF(OR(I426="",VLOOKUP(I426,CatCostInp!$E$2:$K$88,7,FALSE)=0),"",VLOOKUP(I426,CatCostInp!$E$2:$K$88,7,FALSE)),"")</f>
        <v/>
      </c>
      <c r="T426" s="159" t="e">
        <f>VLOOKUP(U426,#REF!,2,FALSE)</f>
        <v>#REF!</v>
      </c>
      <c r="U426" s="30"/>
      <c r="V426" s="1" t="str">
        <f ca="1">IF(U426=Setup!$C$10,"Grant",IF('PSM Costs'!U426=Setup!$C$11,"Local",IF('PSM Costs'!U426=Setup!$C$12,"Other","")))</f>
        <v/>
      </c>
      <c r="W426" s="34"/>
      <c r="X426" s="36">
        <v>1</v>
      </c>
      <c r="Y426" s="34"/>
      <c r="Z426" s="36" t="str">
        <f t="shared" si="199"/>
        <v/>
      </c>
      <c r="AA426" s="34"/>
      <c r="AB426" s="32" t="str">
        <f t="shared" si="200"/>
        <v/>
      </c>
      <c r="AC426" s="34"/>
      <c r="AD426" s="32" t="str">
        <f t="shared" si="201"/>
        <v/>
      </c>
      <c r="AE426" s="34"/>
      <c r="AF426" s="36" t="str">
        <f t="shared" si="202"/>
        <v/>
      </c>
      <c r="AG426" s="36" t="str">
        <f t="shared" si="203"/>
        <v/>
      </c>
      <c r="AH426" s="36" t="str">
        <f t="shared" si="204"/>
        <v/>
      </c>
      <c r="AI426" s="55"/>
      <c r="AJ426" s="37"/>
      <c r="AK426" s="36">
        <v>1</v>
      </c>
      <c r="AL426" s="34"/>
      <c r="AM426" s="32" t="str">
        <f t="shared" si="205"/>
        <v/>
      </c>
      <c r="AN426" s="34"/>
      <c r="AO426" s="32" t="str">
        <f t="shared" si="206"/>
        <v/>
      </c>
      <c r="AP426" s="34"/>
      <c r="AQ426" s="32" t="str">
        <f t="shared" si="207"/>
        <v/>
      </c>
      <c r="AR426" s="34"/>
      <c r="AS426" s="36" t="str">
        <f t="shared" si="208"/>
        <v/>
      </c>
      <c r="AT426" s="36" t="str">
        <f t="shared" si="209"/>
        <v/>
      </c>
      <c r="AU426" s="36" t="str">
        <f t="shared" si="210"/>
        <v/>
      </c>
      <c r="AV426" s="55"/>
      <c r="AW426" s="34"/>
      <c r="AX426" s="36">
        <v>1</v>
      </c>
      <c r="AY426" s="34"/>
      <c r="AZ426" s="32" t="str">
        <f t="shared" si="211"/>
        <v/>
      </c>
      <c r="BA426" s="34"/>
      <c r="BB426" s="32" t="str">
        <f t="shared" si="212"/>
        <v/>
      </c>
      <c r="BC426" s="34"/>
      <c r="BD426" s="32" t="str">
        <f t="shared" si="213"/>
        <v/>
      </c>
      <c r="BE426" s="34"/>
      <c r="BF426" s="36" t="str">
        <f t="shared" si="214"/>
        <v/>
      </c>
      <c r="BG426" s="36" t="str">
        <f t="shared" si="215"/>
        <v/>
      </c>
      <c r="BH426" s="36" t="str">
        <f t="shared" si="216"/>
        <v/>
      </c>
      <c r="BI426" s="55"/>
      <c r="BJ426" s="34"/>
      <c r="BK426" s="36">
        <v>1</v>
      </c>
      <c r="BL426" s="34"/>
      <c r="BM426" s="32" t="str">
        <f t="shared" si="217"/>
        <v/>
      </c>
      <c r="BN426" s="34"/>
      <c r="BO426" s="32" t="str">
        <f t="shared" si="218"/>
        <v/>
      </c>
      <c r="BP426" s="34"/>
      <c r="BQ426" s="32" t="str">
        <f t="shared" si="219"/>
        <v/>
      </c>
      <c r="BR426" s="34"/>
      <c r="BS426" s="36" t="str">
        <f t="shared" si="220"/>
        <v/>
      </c>
      <c r="BT426" s="36" t="str">
        <f t="shared" si="221"/>
        <v/>
      </c>
      <c r="BU426" s="36" t="str">
        <f t="shared" si="222"/>
        <v/>
      </c>
      <c r="BV426" s="55"/>
      <c r="BW426" s="36" t="str">
        <f t="shared" si="223"/>
        <v/>
      </c>
      <c r="BX426" s="36" t="str">
        <f t="shared" si="223"/>
        <v/>
      </c>
      <c r="BY426" s="31"/>
      <c r="BZ426" s="38"/>
      <c r="CB426" s="120" t="e">
        <f t="shared" ca="1" si="194"/>
        <v>#VALUE!</v>
      </c>
      <c r="CC426" s="2" t="e">
        <f t="shared" ca="1" si="224"/>
        <v>#VALUE!</v>
      </c>
    </row>
    <row r="427" spans="1:81" s="10" customFormat="1" ht="25.15" customHeight="1" x14ac:dyDescent="0.2">
      <c r="A427" s="52" t="str">
        <f t="shared" si="225"/>
        <v/>
      </c>
      <c r="B427" s="157" t="e">
        <f t="shared" ca="1" si="195"/>
        <v>#VALUE!</v>
      </c>
      <c r="C427" s="157" t="e">
        <f t="shared" si="196"/>
        <v>#VALUE!</v>
      </c>
      <c r="D427" s="29"/>
      <c r="E427" s="155" t="str">
        <f ca="1">IFERROR(INDIRECT(ADDRESS(MATCH(D427,CatModules!C:C,0),2,1,1,"CatModules")),"")</f>
        <v/>
      </c>
      <c r="F427" s="96"/>
      <c r="G427" s="156" t="str">
        <f ca="1">IFERROR(INDIRECT(ADDRESS(MATCH(CONCATENATE(E427,"-",F427),CatInt!K:K,0),3,1,1,"CatInt")),"")</f>
        <v/>
      </c>
      <c r="H427" s="45" t="str">
        <f>IF(F427="","",VLOOKUP(F427,#REF!,2,FALSE))</f>
        <v/>
      </c>
      <c r="I427" s="29"/>
      <c r="J427" s="155" t="e">
        <f t="shared" si="197"/>
        <v>#VALUE!</v>
      </c>
      <c r="K427" s="155" t="e">
        <f t="shared" si="198"/>
        <v>#VALUE!</v>
      </c>
      <c r="L427" s="153"/>
      <c r="M427" s="53"/>
      <c r="N427" s="175">
        <v>0</v>
      </c>
      <c r="O427" s="147"/>
      <c r="P427" s="175">
        <v>0</v>
      </c>
      <c r="Q427" s="30"/>
      <c r="R427" s="149" t="str">
        <f>IFERROR(VLOOKUP(Q427,Setup!D$16:E$25,2,FALSE),"")</f>
        <v/>
      </c>
      <c r="S427" s="51" t="str">
        <f ca="1">IFERROR(IF(OR(I427="",VLOOKUP(I427,CatCostInp!$E$2:$K$88,7,FALSE)=0),"",VLOOKUP(I427,CatCostInp!$E$2:$K$88,7,FALSE)),"")</f>
        <v/>
      </c>
      <c r="T427" s="159" t="e">
        <f>VLOOKUP(U427,#REF!,2,FALSE)</f>
        <v>#REF!</v>
      </c>
      <c r="U427" s="30"/>
      <c r="V427" s="1" t="str">
        <f ca="1">IF(U427=Setup!$C$10,"Grant",IF('PSM Costs'!U427=Setup!$C$11,"Local",IF('PSM Costs'!U427=Setup!$C$12,"Other","")))</f>
        <v/>
      </c>
      <c r="W427" s="34"/>
      <c r="X427" s="36">
        <v>1</v>
      </c>
      <c r="Y427" s="34"/>
      <c r="Z427" s="36" t="str">
        <f t="shared" si="199"/>
        <v/>
      </c>
      <c r="AA427" s="34"/>
      <c r="AB427" s="32" t="str">
        <f t="shared" si="200"/>
        <v/>
      </c>
      <c r="AC427" s="34"/>
      <c r="AD427" s="32" t="str">
        <f t="shared" si="201"/>
        <v/>
      </c>
      <c r="AE427" s="34"/>
      <c r="AF427" s="36" t="str">
        <f t="shared" si="202"/>
        <v/>
      </c>
      <c r="AG427" s="36" t="str">
        <f t="shared" si="203"/>
        <v/>
      </c>
      <c r="AH427" s="36" t="str">
        <f t="shared" si="204"/>
        <v/>
      </c>
      <c r="AI427" s="55"/>
      <c r="AJ427" s="37"/>
      <c r="AK427" s="36">
        <v>1</v>
      </c>
      <c r="AL427" s="34"/>
      <c r="AM427" s="32" t="str">
        <f t="shared" si="205"/>
        <v/>
      </c>
      <c r="AN427" s="34"/>
      <c r="AO427" s="32" t="str">
        <f t="shared" si="206"/>
        <v/>
      </c>
      <c r="AP427" s="34"/>
      <c r="AQ427" s="32" t="str">
        <f t="shared" si="207"/>
        <v/>
      </c>
      <c r="AR427" s="34"/>
      <c r="AS427" s="36" t="str">
        <f t="shared" si="208"/>
        <v/>
      </c>
      <c r="AT427" s="36" t="str">
        <f t="shared" si="209"/>
        <v/>
      </c>
      <c r="AU427" s="36" t="str">
        <f t="shared" si="210"/>
        <v/>
      </c>
      <c r="AV427" s="55"/>
      <c r="AW427" s="34"/>
      <c r="AX427" s="36">
        <v>1</v>
      </c>
      <c r="AY427" s="34"/>
      <c r="AZ427" s="32" t="str">
        <f t="shared" si="211"/>
        <v/>
      </c>
      <c r="BA427" s="34"/>
      <c r="BB427" s="32" t="str">
        <f t="shared" si="212"/>
        <v/>
      </c>
      <c r="BC427" s="34"/>
      <c r="BD427" s="32" t="str">
        <f t="shared" si="213"/>
        <v/>
      </c>
      <c r="BE427" s="34"/>
      <c r="BF427" s="36" t="str">
        <f t="shared" si="214"/>
        <v/>
      </c>
      <c r="BG427" s="36" t="str">
        <f t="shared" si="215"/>
        <v/>
      </c>
      <c r="BH427" s="36" t="str">
        <f t="shared" si="216"/>
        <v/>
      </c>
      <c r="BI427" s="55"/>
      <c r="BJ427" s="34"/>
      <c r="BK427" s="36">
        <v>1</v>
      </c>
      <c r="BL427" s="34"/>
      <c r="BM427" s="32" t="str">
        <f t="shared" si="217"/>
        <v/>
      </c>
      <c r="BN427" s="34"/>
      <c r="BO427" s="32" t="str">
        <f t="shared" si="218"/>
        <v/>
      </c>
      <c r="BP427" s="34"/>
      <c r="BQ427" s="32" t="str">
        <f t="shared" si="219"/>
        <v/>
      </c>
      <c r="BR427" s="34"/>
      <c r="BS427" s="36" t="str">
        <f t="shared" si="220"/>
        <v/>
      </c>
      <c r="BT427" s="36" t="str">
        <f t="shared" si="221"/>
        <v/>
      </c>
      <c r="BU427" s="36" t="str">
        <f t="shared" si="222"/>
        <v/>
      </c>
      <c r="BV427" s="55"/>
      <c r="BW427" s="36" t="str">
        <f t="shared" si="223"/>
        <v/>
      </c>
      <c r="BX427" s="36" t="str">
        <f t="shared" si="223"/>
        <v/>
      </c>
      <c r="BY427" s="31"/>
      <c r="BZ427" s="38"/>
      <c r="CB427" s="120" t="e">
        <f t="shared" ca="1" si="194"/>
        <v>#VALUE!</v>
      </c>
      <c r="CC427" s="2" t="e">
        <f t="shared" ca="1" si="224"/>
        <v>#VALUE!</v>
      </c>
    </row>
    <row r="428" spans="1:81" s="10" customFormat="1" ht="25.15" customHeight="1" x14ac:dyDescent="0.2">
      <c r="A428" s="52" t="str">
        <f t="shared" si="225"/>
        <v/>
      </c>
      <c r="B428" s="157" t="e">
        <f t="shared" ca="1" si="195"/>
        <v>#VALUE!</v>
      </c>
      <c r="C428" s="157" t="e">
        <f t="shared" si="196"/>
        <v>#VALUE!</v>
      </c>
      <c r="D428" s="29"/>
      <c r="E428" s="155" t="str">
        <f ca="1">IFERROR(INDIRECT(ADDRESS(MATCH(D428,CatModules!C:C,0),2,1,1,"CatModules")),"")</f>
        <v/>
      </c>
      <c r="F428" s="96"/>
      <c r="G428" s="156" t="str">
        <f ca="1">IFERROR(INDIRECT(ADDRESS(MATCH(CONCATENATE(E428,"-",F428),CatInt!K:K,0),3,1,1,"CatInt")),"")</f>
        <v/>
      </c>
      <c r="H428" s="45" t="str">
        <f>IF(F428="","",VLOOKUP(F428,#REF!,2,FALSE))</f>
        <v/>
      </c>
      <c r="I428" s="29"/>
      <c r="J428" s="155" t="e">
        <f t="shared" si="197"/>
        <v>#VALUE!</v>
      </c>
      <c r="K428" s="155" t="e">
        <f t="shared" si="198"/>
        <v>#VALUE!</v>
      </c>
      <c r="L428" s="153"/>
      <c r="M428" s="53"/>
      <c r="N428" s="175">
        <v>0</v>
      </c>
      <c r="O428" s="147"/>
      <c r="P428" s="175">
        <v>0</v>
      </c>
      <c r="Q428" s="30"/>
      <c r="R428" s="149" t="str">
        <f>IFERROR(VLOOKUP(Q428,Setup!D$16:E$25,2,FALSE),"")</f>
        <v/>
      </c>
      <c r="S428" s="51" t="str">
        <f ca="1">IFERROR(IF(OR(I428="",VLOOKUP(I428,CatCostInp!$E$2:$K$88,7,FALSE)=0),"",VLOOKUP(I428,CatCostInp!$E$2:$K$88,7,FALSE)),"")</f>
        <v/>
      </c>
      <c r="T428" s="159" t="e">
        <f>VLOOKUP(U428,#REF!,2,FALSE)</f>
        <v>#REF!</v>
      </c>
      <c r="U428" s="30"/>
      <c r="V428" s="1" t="str">
        <f ca="1">IF(U428=Setup!$C$10,"Grant",IF('PSM Costs'!U428=Setup!$C$11,"Local",IF('PSM Costs'!U428=Setup!$C$12,"Other","")))</f>
        <v/>
      </c>
      <c r="W428" s="34"/>
      <c r="X428" s="36">
        <v>1</v>
      </c>
      <c r="Y428" s="34"/>
      <c r="Z428" s="36" t="str">
        <f t="shared" si="199"/>
        <v/>
      </c>
      <c r="AA428" s="34"/>
      <c r="AB428" s="32" t="str">
        <f t="shared" si="200"/>
        <v/>
      </c>
      <c r="AC428" s="34"/>
      <c r="AD428" s="32" t="str">
        <f t="shared" si="201"/>
        <v/>
      </c>
      <c r="AE428" s="34"/>
      <c r="AF428" s="36" t="str">
        <f t="shared" si="202"/>
        <v/>
      </c>
      <c r="AG428" s="36" t="str">
        <f t="shared" si="203"/>
        <v/>
      </c>
      <c r="AH428" s="36" t="str">
        <f t="shared" si="204"/>
        <v/>
      </c>
      <c r="AI428" s="55"/>
      <c r="AJ428" s="37"/>
      <c r="AK428" s="36">
        <v>1</v>
      </c>
      <c r="AL428" s="34"/>
      <c r="AM428" s="32" t="str">
        <f t="shared" si="205"/>
        <v/>
      </c>
      <c r="AN428" s="34"/>
      <c r="AO428" s="32" t="str">
        <f t="shared" si="206"/>
        <v/>
      </c>
      <c r="AP428" s="34"/>
      <c r="AQ428" s="32" t="str">
        <f t="shared" si="207"/>
        <v/>
      </c>
      <c r="AR428" s="34"/>
      <c r="AS428" s="36" t="str">
        <f t="shared" si="208"/>
        <v/>
      </c>
      <c r="AT428" s="36" t="str">
        <f t="shared" si="209"/>
        <v/>
      </c>
      <c r="AU428" s="36" t="str">
        <f t="shared" si="210"/>
        <v/>
      </c>
      <c r="AV428" s="55"/>
      <c r="AW428" s="34"/>
      <c r="AX428" s="36">
        <v>1</v>
      </c>
      <c r="AY428" s="34"/>
      <c r="AZ428" s="32" t="str">
        <f t="shared" si="211"/>
        <v/>
      </c>
      <c r="BA428" s="34"/>
      <c r="BB428" s="32" t="str">
        <f t="shared" si="212"/>
        <v/>
      </c>
      <c r="BC428" s="34"/>
      <c r="BD428" s="32" t="str">
        <f t="shared" si="213"/>
        <v/>
      </c>
      <c r="BE428" s="34"/>
      <c r="BF428" s="36" t="str">
        <f t="shared" si="214"/>
        <v/>
      </c>
      <c r="BG428" s="36" t="str">
        <f t="shared" si="215"/>
        <v/>
      </c>
      <c r="BH428" s="36" t="str">
        <f t="shared" si="216"/>
        <v/>
      </c>
      <c r="BI428" s="55"/>
      <c r="BJ428" s="34"/>
      <c r="BK428" s="36">
        <v>1</v>
      </c>
      <c r="BL428" s="34"/>
      <c r="BM428" s="32" t="str">
        <f t="shared" si="217"/>
        <v/>
      </c>
      <c r="BN428" s="34"/>
      <c r="BO428" s="32" t="str">
        <f t="shared" si="218"/>
        <v/>
      </c>
      <c r="BP428" s="34"/>
      <c r="BQ428" s="32" t="str">
        <f t="shared" si="219"/>
        <v/>
      </c>
      <c r="BR428" s="34"/>
      <c r="BS428" s="36" t="str">
        <f t="shared" si="220"/>
        <v/>
      </c>
      <c r="BT428" s="36" t="str">
        <f t="shared" si="221"/>
        <v/>
      </c>
      <c r="BU428" s="36" t="str">
        <f t="shared" si="222"/>
        <v/>
      </c>
      <c r="BV428" s="55"/>
      <c r="BW428" s="36" t="str">
        <f t="shared" si="223"/>
        <v/>
      </c>
      <c r="BX428" s="36" t="str">
        <f t="shared" si="223"/>
        <v/>
      </c>
      <c r="BY428" s="31"/>
      <c r="BZ428" s="38"/>
      <c r="CB428" s="120" t="e">
        <f t="shared" ca="1" si="194"/>
        <v>#VALUE!</v>
      </c>
      <c r="CC428" s="2" t="e">
        <f t="shared" ca="1" si="224"/>
        <v>#VALUE!</v>
      </c>
    </row>
    <row r="429" spans="1:81" s="10" customFormat="1" ht="25.15" customHeight="1" x14ac:dyDescent="0.2">
      <c r="A429" s="52" t="str">
        <f t="shared" si="225"/>
        <v/>
      </c>
      <c r="B429" s="157" t="e">
        <f t="shared" ca="1" si="195"/>
        <v>#VALUE!</v>
      </c>
      <c r="C429" s="157" t="e">
        <f t="shared" si="196"/>
        <v>#VALUE!</v>
      </c>
      <c r="D429" s="29"/>
      <c r="E429" s="155" t="str">
        <f ca="1">IFERROR(INDIRECT(ADDRESS(MATCH(D429,CatModules!C:C,0),2,1,1,"CatModules")),"")</f>
        <v/>
      </c>
      <c r="F429" s="96"/>
      <c r="G429" s="156" t="str">
        <f ca="1">IFERROR(INDIRECT(ADDRESS(MATCH(CONCATENATE(E429,"-",F429),CatInt!K:K,0),3,1,1,"CatInt")),"")</f>
        <v/>
      </c>
      <c r="H429" s="45" t="str">
        <f>IF(F429="","",VLOOKUP(F429,#REF!,2,FALSE))</f>
        <v/>
      </c>
      <c r="I429" s="29"/>
      <c r="J429" s="155" t="e">
        <f t="shared" si="197"/>
        <v>#VALUE!</v>
      </c>
      <c r="K429" s="155" t="e">
        <f t="shared" si="198"/>
        <v>#VALUE!</v>
      </c>
      <c r="L429" s="153"/>
      <c r="M429" s="53"/>
      <c r="N429" s="175">
        <v>0</v>
      </c>
      <c r="O429" s="147"/>
      <c r="P429" s="175">
        <v>0</v>
      </c>
      <c r="Q429" s="30"/>
      <c r="R429" s="149" t="str">
        <f>IFERROR(VLOOKUP(Q429,Setup!D$16:E$25,2,FALSE),"")</f>
        <v/>
      </c>
      <c r="S429" s="51" t="str">
        <f ca="1">IFERROR(IF(OR(I429="",VLOOKUP(I429,CatCostInp!$E$2:$K$88,7,FALSE)=0),"",VLOOKUP(I429,CatCostInp!$E$2:$K$88,7,FALSE)),"")</f>
        <v/>
      </c>
      <c r="T429" s="159" t="e">
        <f>VLOOKUP(U429,#REF!,2,FALSE)</f>
        <v>#REF!</v>
      </c>
      <c r="U429" s="30"/>
      <c r="V429" s="1" t="str">
        <f ca="1">IF(U429=Setup!$C$10,"Grant",IF('PSM Costs'!U429=Setup!$C$11,"Local",IF('PSM Costs'!U429=Setup!$C$12,"Other","")))</f>
        <v/>
      </c>
      <c r="W429" s="34"/>
      <c r="X429" s="36">
        <v>1</v>
      </c>
      <c r="Y429" s="34"/>
      <c r="Z429" s="36" t="str">
        <f t="shared" si="199"/>
        <v/>
      </c>
      <c r="AA429" s="34"/>
      <c r="AB429" s="32" t="str">
        <f t="shared" si="200"/>
        <v/>
      </c>
      <c r="AC429" s="34"/>
      <c r="AD429" s="32" t="str">
        <f t="shared" si="201"/>
        <v/>
      </c>
      <c r="AE429" s="34"/>
      <c r="AF429" s="36" t="str">
        <f t="shared" si="202"/>
        <v/>
      </c>
      <c r="AG429" s="36" t="str">
        <f t="shared" si="203"/>
        <v/>
      </c>
      <c r="AH429" s="36" t="str">
        <f t="shared" si="204"/>
        <v/>
      </c>
      <c r="AI429" s="55"/>
      <c r="AJ429" s="37"/>
      <c r="AK429" s="36">
        <v>1</v>
      </c>
      <c r="AL429" s="34"/>
      <c r="AM429" s="32" t="str">
        <f t="shared" si="205"/>
        <v/>
      </c>
      <c r="AN429" s="34"/>
      <c r="AO429" s="32" t="str">
        <f t="shared" si="206"/>
        <v/>
      </c>
      <c r="AP429" s="34"/>
      <c r="AQ429" s="32" t="str">
        <f t="shared" si="207"/>
        <v/>
      </c>
      <c r="AR429" s="34"/>
      <c r="AS429" s="36" t="str">
        <f t="shared" si="208"/>
        <v/>
      </c>
      <c r="AT429" s="36" t="str">
        <f t="shared" si="209"/>
        <v/>
      </c>
      <c r="AU429" s="36" t="str">
        <f t="shared" si="210"/>
        <v/>
      </c>
      <c r="AV429" s="55"/>
      <c r="AW429" s="34"/>
      <c r="AX429" s="36">
        <v>1</v>
      </c>
      <c r="AY429" s="34"/>
      <c r="AZ429" s="32" t="str">
        <f t="shared" si="211"/>
        <v/>
      </c>
      <c r="BA429" s="34"/>
      <c r="BB429" s="32" t="str">
        <f t="shared" si="212"/>
        <v/>
      </c>
      <c r="BC429" s="34"/>
      <c r="BD429" s="32" t="str">
        <f t="shared" si="213"/>
        <v/>
      </c>
      <c r="BE429" s="34"/>
      <c r="BF429" s="36" t="str">
        <f t="shared" si="214"/>
        <v/>
      </c>
      <c r="BG429" s="36" t="str">
        <f t="shared" si="215"/>
        <v/>
      </c>
      <c r="BH429" s="36" t="str">
        <f t="shared" si="216"/>
        <v/>
      </c>
      <c r="BI429" s="55"/>
      <c r="BJ429" s="34"/>
      <c r="BK429" s="36">
        <v>1</v>
      </c>
      <c r="BL429" s="34"/>
      <c r="BM429" s="32" t="str">
        <f t="shared" si="217"/>
        <v/>
      </c>
      <c r="BN429" s="34"/>
      <c r="BO429" s="32" t="str">
        <f t="shared" si="218"/>
        <v/>
      </c>
      <c r="BP429" s="34"/>
      <c r="BQ429" s="32" t="str">
        <f t="shared" si="219"/>
        <v/>
      </c>
      <c r="BR429" s="34"/>
      <c r="BS429" s="36" t="str">
        <f t="shared" si="220"/>
        <v/>
      </c>
      <c r="BT429" s="36" t="str">
        <f t="shared" si="221"/>
        <v/>
      </c>
      <c r="BU429" s="36" t="str">
        <f t="shared" si="222"/>
        <v/>
      </c>
      <c r="BV429" s="55"/>
      <c r="BW429" s="36" t="str">
        <f t="shared" si="223"/>
        <v/>
      </c>
      <c r="BX429" s="36" t="str">
        <f t="shared" si="223"/>
        <v/>
      </c>
      <c r="BY429" s="31"/>
      <c r="BZ429" s="38"/>
      <c r="CB429" s="120" t="e">
        <f t="shared" ca="1" si="194"/>
        <v>#VALUE!</v>
      </c>
      <c r="CC429" s="2" t="e">
        <f t="shared" ca="1" si="224"/>
        <v>#VALUE!</v>
      </c>
    </row>
    <row r="430" spans="1:81" s="10" customFormat="1" ht="25.15" customHeight="1" x14ac:dyDescent="0.2">
      <c r="A430" s="52" t="str">
        <f t="shared" si="225"/>
        <v/>
      </c>
      <c r="B430" s="157" t="e">
        <f t="shared" ca="1" si="195"/>
        <v>#VALUE!</v>
      </c>
      <c r="C430" s="157" t="e">
        <f t="shared" si="196"/>
        <v>#VALUE!</v>
      </c>
      <c r="D430" s="29"/>
      <c r="E430" s="155" t="str">
        <f ca="1">IFERROR(INDIRECT(ADDRESS(MATCH(D430,CatModules!C:C,0),2,1,1,"CatModules")),"")</f>
        <v/>
      </c>
      <c r="F430" s="96"/>
      <c r="G430" s="156" t="str">
        <f ca="1">IFERROR(INDIRECT(ADDRESS(MATCH(CONCATENATE(E430,"-",F430),CatInt!K:K,0),3,1,1,"CatInt")),"")</f>
        <v/>
      </c>
      <c r="H430" s="45" t="str">
        <f>IF(F430="","",VLOOKUP(F430,#REF!,2,FALSE))</f>
        <v/>
      </c>
      <c r="I430" s="29"/>
      <c r="J430" s="155" t="e">
        <f t="shared" si="197"/>
        <v>#VALUE!</v>
      </c>
      <c r="K430" s="155" t="e">
        <f t="shared" si="198"/>
        <v>#VALUE!</v>
      </c>
      <c r="L430" s="153"/>
      <c r="M430" s="53"/>
      <c r="N430" s="175">
        <v>0</v>
      </c>
      <c r="O430" s="147"/>
      <c r="P430" s="175">
        <v>0</v>
      </c>
      <c r="Q430" s="30"/>
      <c r="R430" s="149" t="str">
        <f>IFERROR(VLOOKUP(Q430,Setup!D$16:E$25,2,FALSE),"")</f>
        <v/>
      </c>
      <c r="S430" s="51" t="str">
        <f ca="1">IFERROR(IF(OR(I430="",VLOOKUP(I430,CatCostInp!$E$2:$K$88,7,FALSE)=0),"",VLOOKUP(I430,CatCostInp!$E$2:$K$88,7,FALSE)),"")</f>
        <v/>
      </c>
      <c r="T430" s="159" t="e">
        <f>VLOOKUP(U430,#REF!,2,FALSE)</f>
        <v>#REF!</v>
      </c>
      <c r="U430" s="30"/>
      <c r="V430" s="1" t="str">
        <f ca="1">IF(U430=Setup!$C$10,"Grant",IF('PSM Costs'!U430=Setup!$C$11,"Local",IF('PSM Costs'!U430=Setup!$C$12,"Other","")))</f>
        <v/>
      </c>
      <c r="W430" s="34"/>
      <c r="X430" s="36">
        <v>1</v>
      </c>
      <c r="Y430" s="34"/>
      <c r="Z430" s="36" t="str">
        <f t="shared" si="199"/>
        <v/>
      </c>
      <c r="AA430" s="34"/>
      <c r="AB430" s="32" t="str">
        <f t="shared" si="200"/>
        <v/>
      </c>
      <c r="AC430" s="34"/>
      <c r="AD430" s="32" t="str">
        <f t="shared" si="201"/>
        <v/>
      </c>
      <c r="AE430" s="34"/>
      <c r="AF430" s="36" t="str">
        <f t="shared" si="202"/>
        <v/>
      </c>
      <c r="AG430" s="36" t="str">
        <f t="shared" si="203"/>
        <v/>
      </c>
      <c r="AH430" s="36" t="str">
        <f t="shared" si="204"/>
        <v/>
      </c>
      <c r="AI430" s="55"/>
      <c r="AJ430" s="37"/>
      <c r="AK430" s="36">
        <v>1</v>
      </c>
      <c r="AL430" s="34"/>
      <c r="AM430" s="32" t="str">
        <f t="shared" si="205"/>
        <v/>
      </c>
      <c r="AN430" s="34"/>
      <c r="AO430" s="32" t="str">
        <f t="shared" si="206"/>
        <v/>
      </c>
      <c r="AP430" s="34"/>
      <c r="AQ430" s="32" t="str">
        <f t="shared" si="207"/>
        <v/>
      </c>
      <c r="AR430" s="34"/>
      <c r="AS430" s="36" t="str">
        <f t="shared" si="208"/>
        <v/>
      </c>
      <c r="AT430" s="36" t="str">
        <f t="shared" si="209"/>
        <v/>
      </c>
      <c r="AU430" s="36" t="str">
        <f t="shared" si="210"/>
        <v/>
      </c>
      <c r="AV430" s="55"/>
      <c r="AW430" s="34"/>
      <c r="AX430" s="36">
        <v>1</v>
      </c>
      <c r="AY430" s="34"/>
      <c r="AZ430" s="32" t="str">
        <f t="shared" si="211"/>
        <v/>
      </c>
      <c r="BA430" s="34"/>
      <c r="BB430" s="32" t="str">
        <f t="shared" si="212"/>
        <v/>
      </c>
      <c r="BC430" s="34"/>
      <c r="BD430" s="32" t="str">
        <f t="shared" si="213"/>
        <v/>
      </c>
      <c r="BE430" s="34"/>
      <c r="BF430" s="36" t="str">
        <f t="shared" si="214"/>
        <v/>
      </c>
      <c r="BG430" s="36" t="str">
        <f t="shared" si="215"/>
        <v/>
      </c>
      <c r="BH430" s="36" t="str">
        <f t="shared" si="216"/>
        <v/>
      </c>
      <c r="BI430" s="55"/>
      <c r="BJ430" s="34"/>
      <c r="BK430" s="36">
        <v>1</v>
      </c>
      <c r="BL430" s="34"/>
      <c r="BM430" s="32" t="str">
        <f t="shared" si="217"/>
        <v/>
      </c>
      <c r="BN430" s="34"/>
      <c r="BO430" s="32" t="str">
        <f t="shared" si="218"/>
        <v/>
      </c>
      <c r="BP430" s="34"/>
      <c r="BQ430" s="32" t="str">
        <f t="shared" si="219"/>
        <v/>
      </c>
      <c r="BR430" s="34"/>
      <c r="BS430" s="36" t="str">
        <f t="shared" si="220"/>
        <v/>
      </c>
      <c r="BT430" s="36" t="str">
        <f t="shared" si="221"/>
        <v/>
      </c>
      <c r="BU430" s="36" t="str">
        <f t="shared" si="222"/>
        <v/>
      </c>
      <c r="BV430" s="55"/>
      <c r="BW430" s="36" t="str">
        <f t="shared" si="223"/>
        <v/>
      </c>
      <c r="BX430" s="36" t="str">
        <f t="shared" si="223"/>
        <v/>
      </c>
      <c r="BY430" s="31"/>
      <c r="BZ430" s="38"/>
      <c r="CB430" s="120" t="e">
        <f t="shared" ca="1" si="194"/>
        <v>#VALUE!</v>
      </c>
      <c r="CC430" s="2" t="e">
        <f t="shared" ca="1" si="224"/>
        <v>#VALUE!</v>
      </c>
    </row>
    <row r="431" spans="1:81" s="10" customFormat="1" ht="25.15" customHeight="1" x14ac:dyDescent="0.2">
      <c r="A431" s="52" t="str">
        <f t="shared" si="225"/>
        <v/>
      </c>
      <c r="B431" s="157" t="e">
        <f t="shared" ca="1" si="195"/>
        <v>#VALUE!</v>
      </c>
      <c r="C431" s="157" t="e">
        <f t="shared" si="196"/>
        <v>#VALUE!</v>
      </c>
      <c r="D431" s="29"/>
      <c r="E431" s="155" t="str">
        <f ca="1">IFERROR(INDIRECT(ADDRESS(MATCH(D431,CatModules!C:C,0),2,1,1,"CatModules")),"")</f>
        <v/>
      </c>
      <c r="F431" s="96"/>
      <c r="G431" s="156" t="str">
        <f ca="1">IFERROR(INDIRECT(ADDRESS(MATCH(CONCATENATE(E431,"-",F431),CatInt!K:K,0),3,1,1,"CatInt")),"")</f>
        <v/>
      </c>
      <c r="H431" s="45" t="str">
        <f>IF(F431="","",VLOOKUP(F431,#REF!,2,FALSE))</f>
        <v/>
      </c>
      <c r="I431" s="29"/>
      <c r="J431" s="155" t="e">
        <f t="shared" si="197"/>
        <v>#VALUE!</v>
      </c>
      <c r="K431" s="155" t="e">
        <f t="shared" si="198"/>
        <v>#VALUE!</v>
      </c>
      <c r="L431" s="153"/>
      <c r="M431" s="53"/>
      <c r="N431" s="175">
        <v>0</v>
      </c>
      <c r="O431" s="147"/>
      <c r="P431" s="175">
        <v>0</v>
      </c>
      <c r="Q431" s="30"/>
      <c r="R431" s="149" t="str">
        <f>IFERROR(VLOOKUP(Q431,Setup!D$16:E$25,2,FALSE),"")</f>
        <v/>
      </c>
      <c r="S431" s="51" t="str">
        <f ca="1">IFERROR(IF(OR(I431="",VLOOKUP(I431,CatCostInp!$E$2:$K$88,7,FALSE)=0),"",VLOOKUP(I431,CatCostInp!$E$2:$K$88,7,FALSE)),"")</f>
        <v/>
      </c>
      <c r="T431" s="159" t="e">
        <f>VLOOKUP(U431,#REF!,2,FALSE)</f>
        <v>#REF!</v>
      </c>
      <c r="U431" s="30"/>
      <c r="V431" s="1" t="str">
        <f ca="1">IF(U431=Setup!$C$10,"Grant",IF('PSM Costs'!U431=Setup!$C$11,"Local",IF('PSM Costs'!U431=Setup!$C$12,"Other","")))</f>
        <v/>
      </c>
      <c r="W431" s="34"/>
      <c r="X431" s="36">
        <v>1</v>
      </c>
      <c r="Y431" s="34"/>
      <c r="Z431" s="36" t="str">
        <f t="shared" si="199"/>
        <v/>
      </c>
      <c r="AA431" s="34"/>
      <c r="AB431" s="32" t="str">
        <f t="shared" si="200"/>
        <v/>
      </c>
      <c r="AC431" s="34"/>
      <c r="AD431" s="32" t="str">
        <f t="shared" si="201"/>
        <v/>
      </c>
      <c r="AE431" s="34"/>
      <c r="AF431" s="36" t="str">
        <f t="shared" si="202"/>
        <v/>
      </c>
      <c r="AG431" s="36" t="str">
        <f t="shared" si="203"/>
        <v/>
      </c>
      <c r="AH431" s="36" t="str">
        <f t="shared" si="204"/>
        <v/>
      </c>
      <c r="AI431" s="55"/>
      <c r="AJ431" s="37"/>
      <c r="AK431" s="36">
        <v>1</v>
      </c>
      <c r="AL431" s="34"/>
      <c r="AM431" s="32" t="str">
        <f t="shared" si="205"/>
        <v/>
      </c>
      <c r="AN431" s="34"/>
      <c r="AO431" s="32" t="str">
        <f t="shared" si="206"/>
        <v/>
      </c>
      <c r="AP431" s="34"/>
      <c r="AQ431" s="32" t="str">
        <f t="shared" si="207"/>
        <v/>
      </c>
      <c r="AR431" s="34"/>
      <c r="AS431" s="36" t="str">
        <f t="shared" si="208"/>
        <v/>
      </c>
      <c r="AT431" s="36" t="str">
        <f t="shared" si="209"/>
        <v/>
      </c>
      <c r="AU431" s="36" t="str">
        <f t="shared" si="210"/>
        <v/>
      </c>
      <c r="AV431" s="55"/>
      <c r="AW431" s="34"/>
      <c r="AX431" s="36">
        <v>1</v>
      </c>
      <c r="AY431" s="34"/>
      <c r="AZ431" s="32" t="str">
        <f t="shared" si="211"/>
        <v/>
      </c>
      <c r="BA431" s="34"/>
      <c r="BB431" s="32" t="str">
        <f t="shared" si="212"/>
        <v/>
      </c>
      <c r="BC431" s="34"/>
      <c r="BD431" s="32" t="str">
        <f t="shared" si="213"/>
        <v/>
      </c>
      <c r="BE431" s="34"/>
      <c r="BF431" s="36" t="str">
        <f t="shared" si="214"/>
        <v/>
      </c>
      <c r="BG431" s="36" t="str">
        <f t="shared" si="215"/>
        <v/>
      </c>
      <c r="BH431" s="36" t="str">
        <f t="shared" si="216"/>
        <v/>
      </c>
      <c r="BI431" s="55"/>
      <c r="BJ431" s="34"/>
      <c r="BK431" s="36">
        <v>1</v>
      </c>
      <c r="BL431" s="34"/>
      <c r="BM431" s="32" t="str">
        <f t="shared" si="217"/>
        <v/>
      </c>
      <c r="BN431" s="34"/>
      <c r="BO431" s="32" t="str">
        <f t="shared" si="218"/>
        <v/>
      </c>
      <c r="BP431" s="34"/>
      <c r="BQ431" s="32" t="str">
        <f t="shared" si="219"/>
        <v/>
      </c>
      <c r="BR431" s="34"/>
      <c r="BS431" s="36" t="str">
        <f t="shared" si="220"/>
        <v/>
      </c>
      <c r="BT431" s="36" t="str">
        <f t="shared" si="221"/>
        <v/>
      </c>
      <c r="BU431" s="36" t="str">
        <f t="shared" si="222"/>
        <v/>
      </c>
      <c r="BV431" s="55"/>
      <c r="BW431" s="36" t="str">
        <f t="shared" si="223"/>
        <v/>
      </c>
      <c r="BX431" s="36" t="str">
        <f t="shared" si="223"/>
        <v/>
      </c>
      <c r="BY431" s="31"/>
      <c r="BZ431" s="38"/>
      <c r="CB431" s="120" t="e">
        <f t="shared" ca="1" si="194"/>
        <v>#VALUE!</v>
      </c>
      <c r="CC431" s="2" t="e">
        <f t="shared" ca="1" si="224"/>
        <v>#VALUE!</v>
      </c>
    </row>
    <row r="432" spans="1:81" s="10" customFormat="1" ht="25.15" customHeight="1" x14ac:dyDescent="0.2">
      <c r="A432" s="52" t="str">
        <f t="shared" si="225"/>
        <v/>
      </c>
      <c r="B432" s="157" t="e">
        <f t="shared" ca="1" si="195"/>
        <v>#VALUE!</v>
      </c>
      <c r="C432" s="157" t="e">
        <f t="shared" si="196"/>
        <v>#VALUE!</v>
      </c>
      <c r="D432" s="29"/>
      <c r="E432" s="155" t="str">
        <f ca="1">IFERROR(INDIRECT(ADDRESS(MATCH(D432,CatModules!C:C,0),2,1,1,"CatModules")),"")</f>
        <v/>
      </c>
      <c r="F432" s="96"/>
      <c r="G432" s="156" t="str">
        <f ca="1">IFERROR(INDIRECT(ADDRESS(MATCH(CONCATENATE(E432,"-",F432),CatInt!K:K,0),3,1,1,"CatInt")),"")</f>
        <v/>
      </c>
      <c r="H432" s="45" t="str">
        <f>IF(F432="","",VLOOKUP(F432,#REF!,2,FALSE))</f>
        <v/>
      </c>
      <c r="I432" s="29"/>
      <c r="J432" s="155" t="e">
        <f t="shared" si="197"/>
        <v>#VALUE!</v>
      </c>
      <c r="K432" s="155" t="e">
        <f t="shared" si="198"/>
        <v>#VALUE!</v>
      </c>
      <c r="L432" s="153"/>
      <c r="M432" s="53"/>
      <c r="N432" s="175">
        <v>0</v>
      </c>
      <c r="O432" s="147"/>
      <c r="P432" s="175">
        <v>0</v>
      </c>
      <c r="Q432" s="30"/>
      <c r="R432" s="149" t="str">
        <f>IFERROR(VLOOKUP(Q432,Setup!D$16:E$25,2,FALSE),"")</f>
        <v/>
      </c>
      <c r="S432" s="51" t="str">
        <f ca="1">IFERROR(IF(OR(I432="",VLOOKUP(I432,CatCostInp!$E$2:$K$88,7,FALSE)=0),"",VLOOKUP(I432,CatCostInp!$E$2:$K$88,7,FALSE)),"")</f>
        <v/>
      </c>
      <c r="T432" s="159" t="e">
        <f>VLOOKUP(U432,#REF!,2,FALSE)</f>
        <v>#REF!</v>
      </c>
      <c r="U432" s="30"/>
      <c r="V432" s="1" t="str">
        <f ca="1">IF(U432=Setup!$C$10,"Grant",IF('PSM Costs'!U432=Setup!$C$11,"Local",IF('PSM Costs'!U432=Setup!$C$12,"Other","")))</f>
        <v/>
      </c>
      <c r="W432" s="34"/>
      <c r="X432" s="36">
        <v>1</v>
      </c>
      <c r="Y432" s="34"/>
      <c r="Z432" s="36" t="str">
        <f t="shared" si="199"/>
        <v/>
      </c>
      <c r="AA432" s="34"/>
      <c r="AB432" s="32" t="str">
        <f t="shared" si="200"/>
        <v/>
      </c>
      <c r="AC432" s="34"/>
      <c r="AD432" s="32" t="str">
        <f t="shared" si="201"/>
        <v/>
      </c>
      <c r="AE432" s="34"/>
      <c r="AF432" s="36" t="str">
        <f t="shared" si="202"/>
        <v/>
      </c>
      <c r="AG432" s="36" t="str">
        <f t="shared" si="203"/>
        <v/>
      </c>
      <c r="AH432" s="36" t="str">
        <f t="shared" si="204"/>
        <v/>
      </c>
      <c r="AI432" s="55"/>
      <c r="AJ432" s="37"/>
      <c r="AK432" s="36">
        <v>1</v>
      </c>
      <c r="AL432" s="34"/>
      <c r="AM432" s="32" t="str">
        <f t="shared" si="205"/>
        <v/>
      </c>
      <c r="AN432" s="34"/>
      <c r="AO432" s="32" t="str">
        <f t="shared" si="206"/>
        <v/>
      </c>
      <c r="AP432" s="34"/>
      <c r="AQ432" s="32" t="str">
        <f t="shared" si="207"/>
        <v/>
      </c>
      <c r="AR432" s="34"/>
      <c r="AS432" s="36" t="str">
        <f t="shared" si="208"/>
        <v/>
      </c>
      <c r="AT432" s="36" t="str">
        <f t="shared" si="209"/>
        <v/>
      </c>
      <c r="AU432" s="36" t="str">
        <f t="shared" si="210"/>
        <v/>
      </c>
      <c r="AV432" s="55"/>
      <c r="AW432" s="34"/>
      <c r="AX432" s="36">
        <v>1</v>
      </c>
      <c r="AY432" s="34"/>
      <c r="AZ432" s="32" t="str">
        <f t="shared" si="211"/>
        <v/>
      </c>
      <c r="BA432" s="34"/>
      <c r="BB432" s="32" t="str">
        <f t="shared" si="212"/>
        <v/>
      </c>
      <c r="BC432" s="34"/>
      <c r="BD432" s="32" t="str">
        <f t="shared" si="213"/>
        <v/>
      </c>
      <c r="BE432" s="34"/>
      <c r="BF432" s="36" t="str">
        <f t="shared" si="214"/>
        <v/>
      </c>
      <c r="BG432" s="36" t="str">
        <f t="shared" si="215"/>
        <v/>
      </c>
      <c r="BH432" s="36" t="str">
        <f t="shared" si="216"/>
        <v/>
      </c>
      <c r="BI432" s="55"/>
      <c r="BJ432" s="34"/>
      <c r="BK432" s="36">
        <v>1</v>
      </c>
      <c r="BL432" s="34"/>
      <c r="BM432" s="32" t="str">
        <f t="shared" si="217"/>
        <v/>
      </c>
      <c r="BN432" s="34"/>
      <c r="BO432" s="32" t="str">
        <f t="shared" si="218"/>
        <v/>
      </c>
      <c r="BP432" s="34"/>
      <c r="BQ432" s="32" t="str">
        <f t="shared" si="219"/>
        <v/>
      </c>
      <c r="BR432" s="34"/>
      <c r="BS432" s="36" t="str">
        <f t="shared" si="220"/>
        <v/>
      </c>
      <c r="BT432" s="36" t="str">
        <f t="shared" si="221"/>
        <v/>
      </c>
      <c r="BU432" s="36" t="str">
        <f t="shared" si="222"/>
        <v/>
      </c>
      <c r="BV432" s="55"/>
      <c r="BW432" s="36" t="str">
        <f t="shared" si="223"/>
        <v/>
      </c>
      <c r="BX432" s="36" t="str">
        <f t="shared" si="223"/>
        <v/>
      </c>
      <c r="BY432" s="31"/>
      <c r="BZ432" s="38"/>
      <c r="CB432" s="120" t="e">
        <f t="shared" ca="1" si="194"/>
        <v>#VALUE!</v>
      </c>
      <c r="CC432" s="2" t="e">
        <f t="shared" ca="1" si="224"/>
        <v>#VALUE!</v>
      </c>
    </row>
    <row r="433" spans="1:81" s="10" customFormat="1" ht="25.15" customHeight="1" x14ac:dyDescent="0.2">
      <c r="A433" s="52" t="str">
        <f t="shared" si="225"/>
        <v/>
      </c>
      <c r="B433" s="157" t="e">
        <f t="shared" ca="1" si="195"/>
        <v>#VALUE!</v>
      </c>
      <c r="C433" s="157" t="e">
        <f t="shared" si="196"/>
        <v>#VALUE!</v>
      </c>
      <c r="D433" s="29"/>
      <c r="E433" s="155" t="str">
        <f ca="1">IFERROR(INDIRECT(ADDRESS(MATCH(D433,CatModules!C:C,0),2,1,1,"CatModules")),"")</f>
        <v/>
      </c>
      <c r="F433" s="96"/>
      <c r="G433" s="156" t="str">
        <f ca="1">IFERROR(INDIRECT(ADDRESS(MATCH(CONCATENATE(E433,"-",F433),CatInt!K:K,0),3,1,1,"CatInt")),"")</f>
        <v/>
      </c>
      <c r="H433" s="45" t="str">
        <f>IF(F433="","",VLOOKUP(F433,#REF!,2,FALSE))</f>
        <v/>
      </c>
      <c r="I433" s="29"/>
      <c r="J433" s="155" t="e">
        <f t="shared" si="197"/>
        <v>#VALUE!</v>
      </c>
      <c r="K433" s="155" t="e">
        <f t="shared" si="198"/>
        <v>#VALUE!</v>
      </c>
      <c r="L433" s="153"/>
      <c r="M433" s="53"/>
      <c r="N433" s="175">
        <v>0</v>
      </c>
      <c r="O433" s="147"/>
      <c r="P433" s="175">
        <v>0</v>
      </c>
      <c r="Q433" s="30"/>
      <c r="R433" s="149" t="str">
        <f>IFERROR(VLOOKUP(Q433,Setup!D$16:E$25,2,FALSE),"")</f>
        <v/>
      </c>
      <c r="S433" s="51" t="str">
        <f ca="1">IFERROR(IF(OR(I433="",VLOOKUP(I433,CatCostInp!$E$2:$K$88,7,FALSE)=0),"",VLOOKUP(I433,CatCostInp!$E$2:$K$88,7,FALSE)),"")</f>
        <v/>
      </c>
      <c r="T433" s="159" t="e">
        <f>VLOOKUP(U433,#REF!,2,FALSE)</f>
        <v>#REF!</v>
      </c>
      <c r="U433" s="30"/>
      <c r="V433" s="1" t="str">
        <f ca="1">IF(U433=Setup!$C$10,"Grant",IF('PSM Costs'!U433=Setup!$C$11,"Local",IF('PSM Costs'!U433=Setup!$C$12,"Other","")))</f>
        <v/>
      </c>
      <c r="W433" s="34"/>
      <c r="X433" s="36">
        <v>1</v>
      </c>
      <c r="Y433" s="34"/>
      <c r="Z433" s="36" t="str">
        <f t="shared" si="199"/>
        <v/>
      </c>
      <c r="AA433" s="34"/>
      <c r="AB433" s="32" t="str">
        <f t="shared" si="200"/>
        <v/>
      </c>
      <c r="AC433" s="34"/>
      <c r="AD433" s="32" t="str">
        <f t="shared" si="201"/>
        <v/>
      </c>
      <c r="AE433" s="34"/>
      <c r="AF433" s="36" t="str">
        <f t="shared" si="202"/>
        <v/>
      </c>
      <c r="AG433" s="36" t="str">
        <f t="shared" si="203"/>
        <v/>
      </c>
      <c r="AH433" s="36" t="str">
        <f t="shared" si="204"/>
        <v/>
      </c>
      <c r="AI433" s="55"/>
      <c r="AJ433" s="37"/>
      <c r="AK433" s="36">
        <v>1</v>
      </c>
      <c r="AL433" s="34"/>
      <c r="AM433" s="32" t="str">
        <f t="shared" si="205"/>
        <v/>
      </c>
      <c r="AN433" s="34"/>
      <c r="AO433" s="32" t="str">
        <f t="shared" si="206"/>
        <v/>
      </c>
      <c r="AP433" s="34"/>
      <c r="AQ433" s="32" t="str">
        <f t="shared" si="207"/>
        <v/>
      </c>
      <c r="AR433" s="34"/>
      <c r="AS433" s="36" t="str">
        <f t="shared" si="208"/>
        <v/>
      </c>
      <c r="AT433" s="36" t="str">
        <f t="shared" si="209"/>
        <v/>
      </c>
      <c r="AU433" s="36" t="str">
        <f t="shared" si="210"/>
        <v/>
      </c>
      <c r="AV433" s="55"/>
      <c r="AW433" s="34"/>
      <c r="AX433" s="36">
        <v>1</v>
      </c>
      <c r="AY433" s="34"/>
      <c r="AZ433" s="32" t="str">
        <f t="shared" si="211"/>
        <v/>
      </c>
      <c r="BA433" s="34"/>
      <c r="BB433" s="32" t="str">
        <f t="shared" si="212"/>
        <v/>
      </c>
      <c r="BC433" s="34"/>
      <c r="BD433" s="32" t="str">
        <f t="shared" si="213"/>
        <v/>
      </c>
      <c r="BE433" s="34"/>
      <c r="BF433" s="36" t="str">
        <f t="shared" si="214"/>
        <v/>
      </c>
      <c r="BG433" s="36" t="str">
        <f t="shared" si="215"/>
        <v/>
      </c>
      <c r="BH433" s="36" t="str">
        <f t="shared" si="216"/>
        <v/>
      </c>
      <c r="BI433" s="55"/>
      <c r="BJ433" s="34"/>
      <c r="BK433" s="36">
        <v>1</v>
      </c>
      <c r="BL433" s="34"/>
      <c r="BM433" s="32" t="str">
        <f t="shared" si="217"/>
        <v/>
      </c>
      <c r="BN433" s="34"/>
      <c r="BO433" s="32" t="str">
        <f t="shared" si="218"/>
        <v/>
      </c>
      <c r="BP433" s="34"/>
      <c r="BQ433" s="32" t="str">
        <f t="shared" si="219"/>
        <v/>
      </c>
      <c r="BR433" s="34"/>
      <c r="BS433" s="36" t="str">
        <f t="shared" si="220"/>
        <v/>
      </c>
      <c r="BT433" s="36" t="str">
        <f t="shared" si="221"/>
        <v/>
      </c>
      <c r="BU433" s="36" t="str">
        <f t="shared" si="222"/>
        <v/>
      </c>
      <c r="BV433" s="55"/>
      <c r="BW433" s="36" t="str">
        <f t="shared" si="223"/>
        <v/>
      </c>
      <c r="BX433" s="36" t="str">
        <f t="shared" si="223"/>
        <v/>
      </c>
      <c r="BY433" s="31"/>
      <c r="BZ433" s="38"/>
      <c r="CB433" s="120" t="e">
        <f t="shared" ca="1" si="194"/>
        <v>#VALUE!</v>
      </c>
      <c r="CC433" s="2" t="e">
        <f t="shared" ca="1" si="224"/>
        <v>#VALUE!</v>
      </c>
    </row>
    <row r="434" spans="1:81" s="10" customFormat="1" ht="25.15" customHeight="1" x14ac:dyDescent="0.2">
      <c r="A434" s="52" t="str">
        <f t="shared" si="225"/>
        <v/>
      </c>
      <c r="B434" s="157" t="e">
        <f t="shared" ca="1" si="195"/>
        <v>#VALUE!</v>
      </c>
      <c r="C434" s="157" t="e">
        <f t="shared" si="196"/>
        <v>#VALUE!</v>
      </c>
      <c r="D434" s="29"/>
      <c r="E434" s="155" t="str">
        <f ca="1">IFERROR(INDIRECT(ADDRESS(MATCH(D434,CatModules!C:C,0),2,1,1,"CatModules")),"")</f>
        <v/>
      </c>
      <c r="F434" s="96"/>
      <c r="G434" s="156" t="str">
        <f ca="1">IFERROR(INDIRECT(ADDRESS(MATCH(CONCATENATE(E434,"-",F434),CatInt!K:K,0),3,1,1,"CatInt")),"")</f>
        <v/>
      </c>
      <c r="H434" s="45" t="str">
        <f>IF(F434="","",VLOOKUP(F434,#REF!,2,FALSE))</f>
        <v/>
      </c>
      <c r="I434" s="29"/>
      <c r="J434" s="155" t="e">
        <f t="shared" si="197"/>
        <v>#VALUE!</v>
      </c>
      <c r="K434" s="155" t="e">
        <f t="shared" si="198"/>
        <v>#VALUE!</v>
      </c>
      <c r="L434" s="153"/>
      <c r="M434" s="53"/>
      <c r="N434" s="175">
        <v>0</v>
      </c>
      <c r="O434" s="147"/>
      <c r="P434" s="175">
        <v>0</v>
      </c>
      <c r="Q434" s="30"/>
      <c r="R434" s="149" t="str">
        <f>IFERROR(VLOOKUP(Q434,Setup!D$16:E$25,2,FALSE),"")</f>
        <v/>
      </c>
      <c r="S434" s="51" t="str">
        <f ca="1">IFERROR(IF(OR(I434="",VLOOKUP(I434,CatCostInp!$E$2:$K$88,7,FALSE)=0),"",VLOOKUP(I434,CatCostInp!$E$2:$K$88,7,FALSE)),"")</f>
        <v/>
      </c>
      <c r="T434" s="159" t="e">
        <f>VLOOKUP(U434,#REF!,2,FALSE)</f>
        <v>#REF!</v>
      </c>
      <c r="U434" s="30"/>
      <c r="V434" s="1" t="str">
        <f ca="1">IF(U434=Setup!$C$10,"Grant",IF('PSM Costs'!U434=Setup!$C$11,"Local",IF('PSM Costs'!U434=Setup!$C$12,"Other","")))</f>
        <v/>
      </c>
      <c r="W434" s="34"/>
      <c r="X434" s="36">
        <v>1</v>
      </c>
      <c r="Y434" s="34"/>
      <c r="Z434" s="36" t="str">
        <f t="shared" si="199"/>
        <v/>
      </c>
      <c r="AA434" s="34"/>
      <c r="AB434" s="32" t="str">
        <f t="shared" si="200"/>
        <v/>
      </c>
      <c r="AC434" s="34"/>
      <c r="AD434" s="32" t="str">
        <f t="shared" si="201"/>
        <v/>
      </c>
      <c r="AE434" s="34"/>
      <c r="AF434" s="36" t="str">
        <f t="shared" si="202"/>
        <v/>
      </c>
      <c r="AG434" s="36" t="str">
        <f t="shared" si="203"/>
        <v/>
      </c>
      <c r="AH434" s="36" t="str">
        <f t="shared" si="204"/>
        <v/>
      </c>
      <c r="AI434" s="55"/>
      <c r="AJ434" s="37"/>
      <c r="AK434" s="36">
        <v>1</v>
      </c>
      <c r="AL434" s="34"/>
      <c r="AM434" s="32" t="str">
        <f t="shared" si="205"/>
        <v/>
      </c>
      <c r="AN434" s="34"/>
      <c r="AO434" s="32" t="str">
        <f t="shared" si="206"/>
        <v/>
      </c>
      <c r="AP434" s="34"/>
      <c r="AQ434" s="32" t="str">
        <f t="shared" si="207"/>
        <v/>
      </c>
      <c r="AR434" s="34"/>
      <c r="AS434" s="36" t="str">
        <f t="shared" si="208"/>
        <v/>
      </c>
      <c r="AT434" s="36" t="str">
        <f t="shared" si="209"/>
        <v/>
      </c>
      <c r="AU434" s="36" t="str">
        <f t="shared" si="210"/>
        <v/>
      </c>
      <c r="AV434" s="55"/>
      <c r="AW434" s="34"/>
      <c r="AX434" s="36">
        <v>1</v>
      </c>
      <c r="AY434" s="34"/>
      <c r="AZ434" s="32" t="str">
        <f t="shared" si="211"/>
        <v/>
      </c>
      <c r="BA434" s="34"/>
      <c r="BB434" s="32" t="str">
        <f t="shared" si="212"/>
        <v/>
      </c>
      <c r="BC434" s="34"/>
      <c r="BD434" s="32" t="str">
        <f t="shared" si="213"/>
        <v/>
      </c>
      <c r="BE434" s="34"/>
      <c r="BF434" s="36" t="str">
        <f t="shared" si="214"/>
        <v/>
      </c>
      <c r="BG434" s="36" t="str">
        <f t="shared" si="215"/>
        <v/>
      </c>
      <c r="BH434" s="36" t="str">
        <f t="shared" si="216"/>
        <v/>
      </c>
      <c r="BI434" s="55"/>
      <c r="BJ434" s="34"/>
      <c r="BK434" s="36">
        <v>1</v>
      </c>
      <c r="BL434" s="34"/>
      <c r="BM434" s="32" t="str">
        <f t="shared" si="217"/>
        <v/>
      </c>
      <c r="BN434" s="34"/>
      <c r="BO434" s="32" t="str">
        <f t="shared" si="218"/>
        <v/>
      </c>
      <c r="BP434" s="34"/>
      <c r="BQ434" s="32" t="str">
        <f t="shared" si="219"/>
        <v/>
      </c>
      <c r="BR434" s="34"/>
      <c r="BS434" s="36" t="str">
        <f t="shared" si="220"/>
        <v/>
      </c>
      <c r="BT434" s="36" t="str">
        <f t="shared" si="221"/>
        <v/>
      </c>
      <c r="BU434" s="36" t="str">
        <f t="shared" si="222"/>
        <v/>
      </c>
      <c r="BV434" s="55"/>
      <c r="BW434" s="36" t="str">
        <f t="shared" si="223"/>
        <v/>
      </c>
      <c r="BX434" s="36" t="str">
        <f t="shared" si="223"/>
        <v/>
      </c>
      <c r="BY434" s="31"/>
      <c r="BZ434" s="38"/>
      <c r="CB434" s="120" t="e">
        <f t="shared" ca="1" si="194"/>
        <v>#VALUE!</v>
      </c>
      <c r="CC434" s="2" t="e">
        <f t="shared" ca="1" si="224"/>
        <v>#VALUE!</v>
      </c>
    </row>
    <row r="435" spans="1:81" s="10" customFormat="1" ht="25.15" customHeight="1" x14ac:dyDescent="0.2">
      <c r="A435" s="52" t="str">
        <f t="shared" si="225"/>
        <v/>
      </c>
      <c r="B435" s="157" t="e">
        <f t="shared" ca="1" si="195"/>
        <v>#VALUE!</v>
      </c>
      <c r="C435" s="157" t="e">
        <f t="shared" si="196"/>
        <v>#VALUE!</v>
      </c>
      <c r="D435" s="29"/>
      <c r="E435" s="155" t="str">
        <f ca="1">IFERROR(INDIRECT(ADDRESS(MATCH(D435,CatModules!C:C,0),2,1,1,"CatModules")),"")</f>
        <v/>
      </c>
      <c r="F435" s="96"/>
      <c r="G435" s="156" t="str">
        <f ca="1">IFERROR(INDIRECT(ADDRESS(MATCH(CONCATENATE(E435,"-",F435),CatInt!K:K,0),3,1,1,"CatInt")),"")</f>
        <v/>
      </c>
      <c r="H435" s="45" t="str">
        <f>IF(F435="","",VLOOKUP(F435,#REF!,2,FALSE))</f>
        <v/>
      </c>
      <c r="I435" s="29"/>
      <c r="J435" s="155" t="e">
        <f t="shared" si="197"/>
        <v>#VALUE!</v>
      </c>
      <c r="K435" s="155" t="e">
        <f t="shared" si="198"/>
        <v>#VALUE!</v>
      </c>
      <c r="L435" s="153"/>
      <c r="M435" s="53"/>
      <c r="N435" s="175">
        <v>0</v>
      </c>
      <c r="O435" s="147"/>
      <c r="P435" s="175">
        <v>0</v>
      </c>
      <c r="Q435" s="30"/>
      <c r="R435" s="149" t="str">
        <f>IFERROR(VLOOKUP(Q435,Setup!D$16:E$25,2,FALSE),"")</f>
        <v/>
      </c>
      <c r="S435" s="51" t="str">
        <f ca="1">IFERROR(IF(OR(I435="",VLOOKUP(I435,CatCostInp!$E$2:$K$88,7,FALSE)=0),"",VLOOKUP(I435,CatCostInp!$E$2:$K$88,7,FALSE)),"")</f>
        <v/>
      </c>
      <c r="T435" s="159" t="e">
        <f>VLOOKUP(U435,#REF!,2,FALSE)</f>
        <v>#REF!</v>
      </c>
      <c r="U435" s="30"/>
      <c r="V435" s="1" t="str">
        <f ca="1">IF(U435=Setup!$C$10,"Grant",IF('PSM Costs'!U435=Setup!$C$11,"Local",IF('PSM Costs'!U435=Setup!$C$12,"Other","")))</f>
        <v/>
      </c>
      <c r="W435" s="34"/>
      <c r="X435" s="36">
        <v>1</v>
      </c>
      <c r="Y435" s="34"/>
      <c r="Z435" s="36" t="str">
        <f t="shared" si="199"/>
        <v/>
      </c>
      <c r="AA435" s="34"/>
      <c r="AB435" s="32" t="str">
        <f t="shared" si="200"/>
        <v/>
      </c>
      <c r="AC435" s="34"/>
      <c r="AD435" s="32" t="str">
        <f t="shared" si="201"/>
        <v/>
      </c>
      <c r="AE435" s="34"/>
      <c r="AF435" s="36" t="str">
        <f t="shared" si="202"/>
        <v/>
      </c>
      <c r="AG435" s="36" t="str">
        <f t="shared" si="203"/>
        <v/>
      </c>
      <c r="AH435" s="36" t="str">
        <f t="shared" si="204"/>
        <v/>
      </c>
      <c r="AI435" s="55"/>
      <c r="AJ435" s="37"/>
      <c r="AK435" s="36">
        <v>1</v>
      </c>
      <c r="AL435" s="34"/>
      <c r="AM435" s="32" t="str">
        <f t="shared" si="205"/>
        <v/>
      </c>
      <c r="AN435" s="34"/>
      <c r="AO435" s="32" t="str">
        <f t="shared" si="206"/>
        <v/>
      </c>
      <c r="AP435" s="34"/>
      <c r="AQ435" s="32" t="str">
        <f t="shared" si="207"/>
        <v/>
      </c>
      <c r="AR435" s="34"/>
      <c r="AS435" s="36" t="str">
        <f t="shared" si="208"/>
        <v/>
      </c>
      <c r="AT435" s="36" t="str">
        <f t="shared" si="209"/>
        <v/>
      </c>
      <c r="AU435" s="36" t="str">
        <f t="shared" si="210"/>
        <v/>
      </c>
      <c r="AV435" s="55"/>
      <c r="AW435" s="34"/>
      <c r="AX435" s="36">
        <v>1</v>
      </c>
      <c r="AY435" s="34"/>
      <c r="AZ435" s="32" t="str">
        <f t="shared" si="211"/>
        <v/>
      </c>
      <c r="BA435" s="34"/>
      <c r="BB435" s="32" t="str">
        <f t="shared" si="212"/>
        <v/>
      </c>
      <c r="BC435" s="34"/>
      <c r="BD435" s="32" t="str">
        <f t="shared" si="213"/>
        <v/>
      </c>
      <c r="BE435" s="34"/>
      <c r="BF435" s="36" t="str">
        <f t="shared" si="214"/>
        <v/>
      </c>
      <c r="BG435" s="36" t="str">
        <f t="shared" si="215"/>
        <v/>
      </c>
      <c r="BH435" s="36" t="str">
        <f t="shared" si="216"/>
        <v/>
      </c>
      <c r="BI435" s="55"/>
      <c r="BJ435" s="34"/>
      <c r="BK435" s="36">
        <v>1</v>
      </c>
      <c r="BL435" s="34"/>
      <c r="BM435" s="32" t="str">
        <f t="shared" si="217"/>
        <v/>
      </c>
      <c r="BN435" s="34"/>
      <c r="BO435" s="32" t="str">
        <f t="shared" si="218"/>
        <v/>
      </c>
      <c r="BP435" s="34"/>
      <c r="BQ435" s="32" t="str">
        <f t="shared" si="219"/>
        <v/>
      </c>
      <c r="BR435" s="34"/>
      <c r="BS435" s="36" t="str">
        <f t="shared" si="220"/>
        <v/>
      </c>
      <c r="BT435" s="36" t="str">
        <f t="shared" si="221"/>
        <v/>
      </c>
      <c r="BU435" s="36" t="str">
        <f t="shared" si="222"/>
        <v/>
      </c>
      <c r="BV435" s="55"/>
      <c r="BW435" s="36" t="str">
        <f t="shared" si="223"/>
        <v/>
      </c>
      <c r="BX435" s="36" t="str">
        <f t="shared" si="223"/>
        <v/>
      </c>
      <c r="BY435" s="31"/>
      <c r="BZ435" s="38"/>
      <c r="CB435" s="120" t="e">
        <f t="shared" ca="1" si="194"/>
        <v>#VALUE!</v>
      </c>
      <c r="CC435" s="2" t="e">
        <f t="shared" ca="1" si="224"/>
        <v>#VALUE!</v>
      </c>
    </row>
    <row r="436" spans="1:81" s="10" customFormat="1" ht="25.15" customHeight="1" x14ac:dyDescent="0.2">
      <c r="A436" s="52" t="str">
        <f t="shared" si="225"/>
        <v/>
      </c>
      <c r="B436" s="157" t="e">
        <f t="shared" ca="1" si="195"/>
        <v>#VALUE!</v>
      </c>
      <c r="C436" s="157" t="e">
        <f t="shared" si="196"/>
        <v>#VALUE!</v>
      </c>
      <c r="D436" s="29"/>
      <c r="E436" s="155" t="str">
        <f ca="1">IFERROR(INDIRECT(ADDRESS(MATCH(D436,CatModules!C:C,0),2,1,1,"CatModules")),"")</f>
        <v/>
      </c>
      <c r="F436" s="96"/>
      <c r="G436" s="156" t="str">
        <f ca="1">IFERROR(INDIRECT(ADDRESS(MATCH(CONCATENATE(E436,"-",F436),CatInt!K:K,0),3,1,1,"CatInt")),"")</f>
        <v/>
      </c>
      <c r="H436" s="45" t="str">
        <f>IF(F436="","",VLOOKUP(F436,#REF!,2,FALSE))</f>
        <v/>
      </c>
      <c r="I436" s="29"/>
      <c r="J436" s="155" t="e">
        <f t="shared" si="197"/>
        <v>#VALUE!</v>
      </c>
      <c r="K436" s="155" t="e">
        <f t="shared" si="198"/>
        <v>#VALUE!</v>
      </c>
      <c r="L436" s="153"/>
      <c r="M436" s="53"/>
      <c r="N436" s="175">
        <v>0</v>
      </c>
      <c r="O436" s="147"/>
      <c r="P436" s="175">
        <v>0</v>
      </c>
      <c r="Q436" s="30"/>
      <c r="R436" s="149" t="str">
        <f>IFERROR(VLOOKUP(Q436,Setup!D$16:E$25,2,FALSE),"")</f>
        <v/>
      </c>
      <c r="S436" s="51" t="str">
        <f ca="1">IFERROR(IF(OR(I436="",VLOOKUP(I436,CatCostInp!$E$2:$K$88,7,FALSE)=0),"",VLOOKUP(I436,CatCostInp!$E$2:$K$88,7,FALSE)),"")</f>
        <v/>
      </c>
      <c r="T436" s="159" t="e">
        <f>VLOOKUP(U436,#REF!,2,FALSE)</f>
        <v>#REF!</v>
      </c>
      <c r="U436" s="30"/>
      <c r="V436" s="1" t="str">
        <f ca="1">IF(U436=Setup!$C$10,"Grant",IF('PSM Costs'!U436=Setup!$C$11,"Local",IF('PSM Costs'!U436=Setup!$C$12,"Other","")))</f>
        <v/>
      </c>
      <c r="W436" s="34"/>
      <c r="X436" s="36">
        <v>1</v>
      </c>
      <c r="Y436" s="34"/>
      <c r="Z436" s="36" t="str">
        <f t="shared" si="199"/>
        <v/>
      </c>
      <c r="AA436" s="34"/>
      <c r="AB436" s="32" t="str">
        <f t="shared" si="200"/>
        <v/>
      </c>
      <c r="AC436" s="34"/>
      <c r="AD436" s="32" t="str">
        <f t="shared" si="201"/>
        <v/>
      </c>
      <c r="AE436" s="34"/>
      <c r="AF436" s="36" t="str">
        <f t="shared" si="202"/>
        <v/>
      </c>
      <c r="AG436" s="36" t="str">
        <f t="shared" si="203"/>
        <v/>
      </c>
      <c r="AH436" s="36" t="str">
        <f t="shared" si="204"/>
        <v/>
      </c>
      <c r="AI436" s="55"/>
      <c r="AJ436" s="37"/>
      <c r="AK436" s="36">
        <v>1</v>
      </c>
      <c r="AL436" s="34"/>
      <c r="AM436" s="32" t="str">
        <f t="shared" si="205"/>
        <v/>
      </c>
      <c r="AN436" s="34"/>
      <c r="AO436" s="32" t="str">
        <f t="shared" si="206"/>
        <v/>
      </c>
      <c r="AP436" s="34"/>
      <c r="AQ436" s="32" t="str">
        <f t="shared" si="207"/>
        <v/>
      </c>
      <c r="AR436" s="34"/>
      <c r="AS436" s="36" t="str">
        <f t="shared" si="208"/>
        <v/>
      </c>
      <c r="AT436" s="36" t="str">
        <f t="shared" si="209"/>
        <v/>
      </c>
      <c r="AU436" s="36" t="str">
        <f t="shared" si="210"/>
        <v/>
      </c>
      <c r="AV436" s="55"/>
      <c r="AW436" s="34"/>
      <c r="AX436" s="36">
        <v>1</v>
      </c>
      <c r="AY436" s="34"/>
      <c r="AZ436" s="32" t="str">
        <f t="shared" si="211"/>
        <v/>
      </c>
      <c r="BA436" s="34"/>
      <c r="BB436" s="32" t="str">
        <f t="shared" si="212"/>
        <v/>
      </c>
      <c r="BC436" s="34"/>
      <c r="BD436" s="32" t="str">
        <f t="shared" si="213"/>
        <v/>
      </c>
      <c r="BE436" s="34"/>
      <c r="BF436" s="36" t="str">
        <f t="shared" si="214"/>
        <v/>
      </c>
      <c r="BG436" s="36" t="str">
        <f t="shared" si="215"/>
        <v/>
      </c>
      <c r="BH436" s="36" t="str">
        <f t="shared" si="216"/>
        <v/>
      </c>
      <c r="BI436" s="55"/>
      <c r="BJ436" s="34"/>
      <c r="BK436" s="36">
        <v>1</v>
      </c>
      <c r="BL436" s="34"/>
      <c r="BM436" s="32" t="str">
        <f t="shared" si="217"/>
        <v/>
      </c>
      <c r="BN436" s="34"/>
      <c r="BO436" s="32" t="str">
        <f t="shared" si="218"/>
        <v/>
      </c>
      <c r="BP436" s="34"/>
      <c r="BQ436" s="32" t="str">
        <f t="shared" si="219"/>
        <v/>
      </c>
      <c r="BR436" s="34"/>
      <c r="BS436" s="36" t="str">
        <f t="shared" si="220"/>
        <v/>
      </c>
      <c r="BT436" s="36" t="str">
        <f t="shared" si="221"/>
        <v/>
      </c>
      <c r="BU436" s="36" t="str">
        <f t="shared" si="222"/>
        <v/>
      </c>
      <c r="BV436" s="55"/>
      <c r="BW436" s="36" t="str">
        <f t="shared" si="223"/>
        <v/>
      </c>
      <c r="BX436" s="36" t="str">
        <f t="shared" si="223"/>
        <v/>
      </c>
      <c r="BY436" s="31"/>
      <c r="BZ436" s="38"/>
      <c r="CB436" s="120" t="e">
        <f t="shared" ca="1" si="194"/>
        <v>#VALUE!</v>
      </c>
      <c r="CC436" s="2" t="e">
        <f t="shared" ca="1" si="224"/>
        <v>#VALUE!</v>
      </c>
    </row>
    <row r="437" spans="1:81" s="10" customFormat="1" ht="25.15" customHeight="1" x14ac:dyDescent="0.2">
      <c r="A437" s="52" t="str">
        <f t="shared" si="225"/>
        <v/>
      </c>
      <c r="B437" s="157" t="e">
        <f t="shared" ca="1" si="195"/>
        <v>#VALUE!</v>
      </c>
      <c r="C437" s="157" t="e">
        <f t="shared" si="196"/>
        <v>#VALUE!</v>
      </c>
      <c r="D437" s="29"/>
      <c r="E437" s="155" t="str">
        <f ca="1">IFERROR(INDIRECT(ADDRESS(MATCH(D437,CatModules!C:C,0),2,1,1,"CatModules")),"")</f>
        <v/>
      </c>
      <c r="F437" s="96"/>
      <c r="G437" s="156" t="str">
        <f ca="1">IFERROR(INDIRECT(ADDRESS(MATCH(CONCATENATE(E437,"-",F437),CatInt!K:K,0),3,1,1,"CatInt")),"")</f>
        <v/>
      </c>
      <c r="H437" s="45" t="str">
        <f>IF(F437="","",VLOOKUP(F437,#REF!,2,FALSE))</f>
        <v/>
      </c>
      <c r="I437" s="29"/>
      <c r="J437" s="155" t="e">
        <f t="shared" si="197"/>
        <v>#VALUE!</v>
      </c>
      <c r="K437" s="155" t="e">
        <f t="shared" si="198"/>
        <v>#VALUE!</v>
      </c>
      <c r="L437" s="153"/>
      <c r="M437" s="53"/>
      <c r="N437" s="175">
        <v>0</v>
      </c>
      <c r="O437" s="147"/>
      <c r="P437" s="175">
        <v>0</v>
      </c>
      <c r="Q437" s="30"/>
      <c r="R437" s="149" t="str">
        <f>IFERROR(VLOOKUP(Q437,Setup!D$16:E$25,2,FALSE),"")</f>
        <v/>
      </c>
      <c r="S437" s="51" t="str">
        <f ca="1">IFERROR(IF(OR(I437="",VLOOKUP(I437,CatCostInp!$E$2:$K$88,7,FALSE)=0),"",VLOOKUP(I437,CatCostInp!$E$2:$K$88,7,FALSE)),"")</f>
        <v/>
      </c>
      <c r="T437" s="159" t="e">
        <f>VLOOKUP(U437,#REF!,2,FALSE)</f>
        <v>#REF!</v>
      </c>
      <c r="U437" s="30"/>
      <c r="V437" s="1" t="str">
        <f ca="1">IF(U437=Setup!$C$10,"Grant",IF('PSM Costs'!U437=Setup!$C$11,"Local",IF('PSM Costs'!U437=Setup!$C$12,"Other","")))</f>
        <v/>
      </c>
      <c r="W437" s="34"/>
      <c r="X437" s="36">
        <v>1</v>
      </c>
      <c r="Y437" s="34"/>
      <c r="Z437" s="36" t="str">
        <f t="shared" si="199"/>
        <v/>
      </c>
      <c r="AA437" s="34"/>
      <c r="AB437" s="32" t="str">
        <f t="shared" si="200"/>
        <v/>
      </c>
      <c r="AC437" s="34"/>
      <c r="AD437" s="32" t="str">
        <f t="shared" si="201"/>
        <v/>
      </c>
      <c r="AE437" s="34"/>
      <c r="AF437" s="36" t="str">
        <f t="shared" si="202"/>
        <v/>
      </c>
      <c r="AG437" s="36" t="str">
        <f t="shared" si="203"/>
        <v/>
      </c>
      <c r="AH437" s="36" t="str">
        <f t="shared" si="204"/>
        <v/>
      </c>
      <c r="AI437" s="55"/>
      <c r="AJ437" s="37"/>
      <c r="AK437" s="36">
        <v>1</v>
      </c>
      <c r="AL437" s="34"/>
      <c r="AM437" s="32" t="str">
        <f t="shared" si="205"/>
        <v/>
      </c>
      <c r="AN437" s="34"/>
      <c r="AO437" s="32" t="str">
        <f t="shared" si="206"/>
        <v/>
      </c>
      <c r="AP437" s="34"/>
      <c r="AQ437" s="32" t="str">
        <f t="shared" si="207"/>
        <v/>
      </c>
      <c r="AR437" s="34"/>
      <c r="AS437" s="36" t="str">
        <f t="shared" si="208"/>
        <v/>
      </c>
      <c r="AT437" s="36" t="str">
        <f t="shared" si="209"/>
        <v/>
      </c>
      <c r="AU437" s="36" t="str">
        <f t="shared" si="210"/>
        <v/>
      </c>
      <c r="AV437" s="55"/>
      <c r="AW437" s="34"/>
      <c r="AX437" s="36">
        <v>1</v>
      </c>
      <c r="AY437" s="34"/>
      <c r="AZ437" s="32" t="str">
        <f t="shared" si="211"/>
        <v/>
      </c>
      <c r="BA437" s="34"/>
      <c r="BB437" s="32" t="str">
        <f t="shared" si="212"/>
        <v/>
      </c>
      <c r="BC437" s="34"/>
      <c r="BD437" s="32" t="str">
        <f t="shared" si="213"/>
        <v/>
      </c>
      <c r="BE437" s="34"/>
      <c r="BF437" s="36" t="str">
        <f t="shared" si="214"/>
        <v/>
      </c>
      <c r="BG437" s="36" t="str">
        <f t="shared" si="215"/>
        <v/>
      </c>
      <c r="BH437" s="36" t="str">
        <f t="shared" si="216"/>
        <v/>
      </c>
      <c r="BI437" s="55"/>
      <c r="BJ437" s="34"/>
      <c r="BK437" s="36">
        <v>1</v>
      </c>
      <c r="BL437" s="34"/>
      <c r="BM437" s="32" t="str">
        <f t="shared" si="217"/>
        <v/>
      </c>
      <c r="BN437" s="34"/>
      <c r="BO437" s="32" t="str">
        <f t="shared" si="218"/>
        <v/>
      </c>
      <c r="BP437" s="34"/>
      <c r="BQ437" s="32" t="str">
        <f t="shared" si="219"/>
        <v/>
      </c>
      <c r="BR437" s="34"/>
      <c r="BS437" s="36" t="str">
        <f t="shared" si="220"/>
        <v/>
      </c>
      <c r="BT437" s="36" t="str">
        <f t="shared" si="221"/>
        <v/>
      </c>
      <c r="BU437" s="36" t="str">
        <f t="shared" si="222"/>
        <v/>
      </c>
      <c r="BV437" s="55"/>
      <c r="BW437" s="36" t="str">
        <f t="shared" si="223"/>
        <v/>
      </c>
      <c r="BX437" s="36" t="str">
        <f t="shared" si="223"/>
        <v/>
      </c>
      <c r="BY437" s="31"/>
      <c r="BZ437" s="38"/>
      <c r="CB437" s="120" t="e">
        <f t="shared" ca="1" si="194"/>
        <v>#VALUE!</v>
      </c>
      <c r="CC437" s="2" t="e">
        <f t="shared" ca="1" si="224"/>
        <v>#VALUE!</v>
      </c>
    </row>
    <row r="438" spans="1:81" s="10" customFormat="1" ht="25.15" customHeight="1" x14ac:dyDescent="0.2">
      <c r="A438" s="52" t="str">
        <f t="shared" si="225"/>
        <v/>
      </c>
      <c r="B438" s="157" t="e">
        <f t="shared" ca="1" si="195"/>
        <v>#VALUE!</v>
      </c>
      <c r="C438" s="157" t="e">
        <f t="shared" si="196"/>
        <v>#VALUE!</v>
      </c>
      <c r="D438" s="29"/>
      <c r="E438" s="155" t="str">
        <f ca="1">IFERROR(INDIRECT(ADDRESS(MATCH(D438,CatModules!C:C,0),2,1,1,"CatModules")),"")</f>
        <v/>
      </c>
      <c r="F438" s="96"/>
      <c r="G438" s="156" t="str">
        <f ca="1">IFERROR(INDIRECT(ADDRESS(MATCH(CONCATENATE(E438,"-",F438),CatInt!K:K,0),3,1,1,"CatInt")),"")</f>
        <v/>
      </c>
      <c r="H438" s="45" t="str">
        <f>IF(F438="","",VLOOKUP(F438,#REF!,2,FALSE))</f>
        <v/>
      </c>
      <c r="I438" s="29"/>
      <c r="J438" s="155" t="e">
        <f t="shared" si="197"/>
        <v>#VALUE!</v>
      </c>
      <c r="K438" s="155" t="e">
        <f t="shared" si="198"/>
        <v>#VALUE!</v>
      </c>
      <c r="L438" s="153"/>
      <c r="M438" s="53"/>
      <c r="N438" s="175">
        <v>0</v>
      </c>
      <c r="O438" s="147"/>
      <c r="P438" s="175">
        <v>0</v>
      </c>
      <c r="Q438" s="30"/>
      <c r="R438" s="149" t="str">
        <f>IFERROR(VLOOKUP(Q438,Setup!D$16:E$25,2,FALSE),"")</f>
        <v/>
      </c>
      <c r="S438" s="51" t="str">
        <f ca="1">IFERROR(IF(OR(I438="",VLOOKUP(I438,CatCostInp!$E$2:$K$88,7,FALSE)=0),"",VLOOKUP(I438,CatCostInp!$E$2:$K$88,7,FALSE)),"")</f>
        <v/>
      </c>
      <c r="T438" s="159" t="e">
        <f>VLOOKUP(U438,#REF!,2,FALSE)</f>
        <v>#REF!</v>
      </c>
      <c r="U438" s="30"/>
      <c r="V438" s="1" t="str">
        <f ca="1">IF(U438=Setup!$C$10,"Grant",IF('PSM Costs'!U438=Setup!$C$11,"Local",IF('PSM Costs'!U438=Setup!$C$12,"Other","")))</f>
        <v/>
      </c>
      <c r="W438" s="34"/>
      <c r="X438" s="36">
        <v>1</v>
      </c>
      <c r="Y438" s="34"/>
      <c r="Z438" s="36" t="str">
        <f t="shared" si="199"/>
        <v/>
      </c>
      <c r="AA438" s="34"/>
      <c r="AB438" s="32" t="str">
        <f t="shared" si="200"/>
        <v/>
      </c>
      <c r="AC438" s="34"/>
      <c r="AD438" s="32" t="str">
        <f t="shared" si="201"/>
        <v/>
      </c>
      <c r="AE438" s="34"/>
      <c r="AF438" s="36" t="str">
        <f t="shared" si="202"/>
        <v/>
      </c>
      <c r="AG438" s="36" t="str">
        <f t="shared" si="203"/>
        <v/>
      </c>
      <c r="AH438" s="36" t="str">
        <f t="shared" si="204"/>
        <v/>
      </c>
      <c r="AI438" s="55"/>
      <c r="AJ438" s="37"/>
      <c r="AK438" s="36">
        <v>1</v>
      </c>
      <c r="AL438" s="34"/>
      <c r="AM438" s="32" t="str">
        <f t="shared" si="205"/>
        <v/>
      </c>
      <c r="AN438" s="34"/>
      <c r="AO438" s="32" t="str">
        <f t="shared" si="206"/>
        <v/>
      </c>
      <c r="AP438" s="34"/>
      <c r="AQ438" s="32" t="str">
        <f t="shared" si="207"/>
        <v/>
      </c>
      <c r="AR438" s="34"/>
      <c r="AS438" s="36" t="str">
        <f t="shared" si="208"/>
        <v/>
      </c>
      <c r="AT438" s="36" t="str">
        <f t="shared" si="209"/>
        <v/>
      </c>
      <c r="AU438" s="36" t="str">
        <f t="shared" si="210"/>
        <v/>
      </c>
      <c r="AV438" s="55"/>
      <c r="AW438" s="34"/>
      <c r="AX438" s="36">
        <v>1</v>
      </c>
      <c r="AY438" s="34"/>
      <c r="AZ438" s="32" t="str">
        <f t="shared" si="211"/>
        <v/>
      </c>
      <c r="BA438" s="34"/>
      <c r="BB438" s="32" t="str">
        <f t="shared" si="212"/>
        <v/>
      </c>
      <c r="BC438" s="34"/>
      <c r="BD438" s="32" t="str">
        <f t="shared" si="213"/>
        <v/>
      </c>
      <c r="BE438" s="34"/>
      <c r="BF438" s="36" t="str">
        <f t="shared" si="214"/>
        <v/>
      </c>
      <c r="BG438" s="36" t="str">
        <f t="shared" si="215"/>
        <v/>
      </c>
      <c r="BH438" s="36" t="str">
        <f t="shared" si="216"/>
        <v/>
      </c>
      <c r="BI438" s="55"/>
      <c r="BJ438" s="34"/>
      <c r="BK438" s="36">
        <v>1</v>
      </c>
      <c r="BL438" s="34"/>
      <c r="BM438" s="32" t="str">
        <f t="shared" si="217"/>
        <v/>
      </c>
      <c r="BN438" s="34"/>
      <c r="BO438" s="32" t="str">
        <f t="shared" si="218"/>
        <v/>
      </c>
      <c r="BP438" s="34"/>
      <c r="BQ438" s="32" t="str">
        <f t="shared" si="219"/>
        <v/>
      </c>
      <c r="BR438" s="34"/>
      <c r="BS438" s="36" t="str">
        <f t="shared" si="220"/>
        <v/>
      </c>
      <c r="BT438" s="36" t="str">
        <f t="shared" si="221"/>
        <v/>
      </c>
      <c r="BU438" s="36" t="str">
        <f t="shared" si="222"/>
        <v/>
      </c>
      <c r="BV438" s="55"/>
      <c r="BW438" s="36" t="str">
        <f t="shared" si="223"/>
        <v/>
      </c>
      <c r="BX438" s="36" t="str">
        <f t="shared" si="223"/>
        <v/>
      </c>
      <c r="BY438" s="31"/>
      <c r="BZ438" s="38"/>
      <c r="CB438" s="120" t="e">
        <f t="shared" ca="1" si="194"/>
        <v>#VALUE!</v>
      </c>
      <c r="CC438" s="2" t="e">
        <f t="shared" ca="1" si="224"/>
        <v>#VALUE!</v>
      </c>
    </row>
    <row r="439" spans="1:81" s="10" customFormat="1" ht="25.15" customHeight="1" x14ac:dyDescent="0.2">
      <c r="A439" s="52" t="str">
        <f t="shared" si="225"/>
        <v/>
      </c>
      <c r="B439" s="157" t="e">
        <f t="shared" ca="1" si="195"/>
        <v>#VALUE!</v>
      </c>
      <c r="C439" s="157" t="e">
        <f t="shared" si="196"/>
        <v>#VALUE!</v>
      </c>
      <c r="D439" s="29"/>
      <c r="E439" s="155" t="str">
        <f ca="1">IFERROR(INDIRECT(ADDRESS(MATCH(D439,CatModules!C:C,0),2,1,1,"CatModules")),"")</f>
        <v/>
      </c>
      <c r="F439" s="96"/>
      <c r="G439" s="156" t="str">
        <f ca="1">IFERROR(INDIRECT(ADDRESS(MATCH(CONCATENATE(E439,"-",F439),CatInt!K:K,0),3,1,1,"CatInt")),"")</f>
        <v/>
      </c>
      <c r="H439" s="45" t="str">
        <f>IF(F439="","",VLOOKUP(F439,#REF!,2,FALSE))</f>
        <v/>
      </c>
      <c r="I439" s="29"/>
      <c r="J439" s="155" t="e">
        <f t="shared" si="197"/>
        <v>#VALUE!</v>
      </c>
      <c r="K439" s="155" t="e">
        <f t="shared" si="198"/>
        <v>#VALUE!</v>
      </c>
      <c r="L439" s="153"/>
      <c r="M439" s="53"/>
      <c r="N439" s="175">
        <v>0</v>
      </c>
      <c r="O439" s="147"/>
      <c r="P439" s="175">
        <v>0</v>
      </c>
      <c r="Q439" s="30"/>
      <c r="R439" s="149" t="str">
        <f>IFERROR(VLOOKUP(Q439,Setup!D$16:E$25,2,FALSE),"")</f>
        <v/>
      </c>
      <c r="S439" s="51" t="str">
        <f ca="1">IFERROR(IF(OR(I439="",VLOOKUP(I439,CatCostInp!$E$2:$K$88,7,FALSE)=0),"",VLOOKUP(I439,CatCostInp!$E$2:$K$88,7,FALSE)),"")</f>
        <v/>
      </c>
      <c r="T439" s="159" t="e">
        <f>VLOOKUP(U439,#REF!,2,FALSE)</f>
        <v>#REF!</v>
      </c>
      <c r="U439" s="30"/>
      <c r="V439" s="1" t="str">
        <f ca="1">IF(U439=Setup!$C$10,"Grant",IF('PSM Costs'!U439=Setup!$C$11,"Local",IF('PSM Costs'!U439=Setup!$C$12,"Other","")))</f>
        <v/>
      </c>
      <c r="W439" s="34"/>
      <c r="X439" s="36">
        <v>1</v>
      </c>
      <c r="Y439" s="34"/>
      <c r="Z439" s="36" t="str">
        <f t="shared" si="199"/>
        <v/>
      </c>
      <c r="AA439" s="34"/>
      <c r="AB439" s="32" t="str">
        <f t="shared" si="200"/>
        <v/>
      </c>
      <c r="AC439" s="34"/>
      <c r="AD439" s="32" t="str">
        <f t="shared" si="201"/>
        <v/>
      </c>
      <c r="AE439" s="34"/>
      <c r="AF439" s="36" t="str">
        <f t="shared" si="202"/>
        <v/>
      </c>
      <c r="AG439" s="36" t="str">
        <f t="shared" si="203"/>
        <v/>
      </c>
      <c r="AH439" s="36" t="str">
        <f t="shared" si="204"/>
        <v/>
      </c>
      <c r="AI439" s="55"/>
      <c r="AJ439" s="37"/>
      <c r="AK439" s="36">
        <v>1</v>
      </c>
      <c r="AL439" s="34"/>
      <c r="AM439" s="32" t="str">
        <f t="shared" si="205"/>
        <v/>
      </c>
      <c r="AN439" s="34"/>
      <c r="AO439" s="32" t="str">
        <f t="shared" si="206"/>
        <v/>
      </c>
      <c r="AP439" s="34"/>
      <c r="AQ439" s="32" t="str">
        <f t="shared" si="207"/>
        <v/>
      </c>
      <c r="AR439" s="34"/>
      <c r="AS439" s="36" t="str">
        <f t="shared" si="208"/>
        <v/>
      </c>
      <c r="AT439" s="36" t="str">
        <f t="shared" si="209"/>
        <v/>
      </c>
      <c r="AU439" s="36" t="str">
        <f t="shared" si="210"/>
        <v/>
      </c>
      <c r="AV439" s="55"/>
      <c r="AW439" s="34"/>
      <c r="AX439" s="36">
        <v>1</v>
      </c>
      <c r="AY439" s="34"/>
      <c r="AZ439" s="32" t="str">
        <f t="shared" si="211"/>
        <v/>
      </c>
      <c r="BA439" s="34"/>
      <c r="BB439" s="32" t="str">
        <f t="shared" si="212"/>
        <v/>
      </c>
      <c r="BC439" s="34"/>
      <c r="BD439" s="32" t="str">
        <f t="shared" si="213"/>
        <v/>
      </c>
      <c r="BE439" s="34"/>
      <c r="BF439" s="36" t="str">
        <f t="shared" si="214"/>
        <v/>
      </c>
      <c r="BG439" s="36" t="str">
        <f t="shared" si="215"/>
        <v/>
      </c>
      <c r="BH439" s="36" t="str">
        <f t="shared" si="216"/>
        <v/>
      </c>
      <c r="BI439" s="55"/>
      <c r="BJ439" s="34"/>
      <c r="BK439" s="36">
        <v>1</v>
      </c>
      <c r="BL439" s="34"/>
      <c r="BM439" s="32" t="str">
        <f t="shared" si="217"/>
        <v/>
      </c>
      <c r="BN439" s="34"/>
      <c r="BO439" s="32" t="str">
        <f t="shared" si="218"/>
        <v/>
      </c>
      <c r="BP439" s="34"/>
      <c r="BQ439" s="32" t="str">
        <f t="shared" si="219"/>
        <v/>
      </c>
      <c r="BR439" s="34"/>
      <c r="BS439" s="36" t="str">
        <f t="shared" si="220"/>
        <v/>
      </c>
      <c r="BT439" s="36" t="str">
        <f t="shared" si="221"/>
        <v/>
      </c>
      <c r="BU439" s="36" t="str">
        <f t="shared" si="222"/>
        <v/>
      </c>
      <c r="BV439" s="55"/>
      <c r="BW439" s="36" t="str">
        <f t="shared" si="223"/>
        <v/>
      </c>
      <c r="BX439" s="36" t="str">
        <f t="shared" si="223"/>
        <v/>
      </c>
      <c r="BY439" s="31"/>
      <c r="BZ439" s="38"/>
      <c r="CB439" s="120" t="e">
        <f t="shared" ca="1" si="194"/>
        <v>#VALUE!</v>
      </c>
      <c r="CC439" s="2" t="e">
        <f t="shared" ca="1" si="224"/>
        <v>#VALUE!</v>
      </c>
    </row>
    <row r="440" spans="1:81" s="10" customFormat="1" ht="25.15" customHeight="1" x14ac:dyDescent="0.2">
      <c r="A440" s="52" t="str">
        <f t="shared" si="225"/>
        <v/>
      </c>
      <c r="B440" s="157" t="e">
        <f t="shared" ca="1" si="195"/>
        <v>#VALUE!</v>
      </c>
      <c r="C440" s="157" t="e">
        <f t="shared" si="196"/>
        <v>#VALUE!</v>
      </c>
      <c r="D440" s="29"/>
      <c r="E440" s="155" t="str">
        <f ca="1">IFERROR(INDIRECT(ADDRESS(MATCH(D440,CatModules!C:C,0),2,1,1,"CatModules")),"")</f>
        <v/>
      </c>
      <c r="F440" s="96"/>
      <c r="G440" s="156" t="str">
        <f ca="1">IFERROR(INDIRECT(ADDRESS(MATCH(CONCATENATE(E440,"-",F440),CatInt!K:K,0),3,1,1,"CatInt")),"")</f>
        <v/>
      </c>
      <c r="H440" s="45" t="str">
        <f>IF(F440="","",VLOOKUP(F440,#REF!,2,FALSE))</f>
        <v/>
      </c>
      <c r="I440" s="29"/>
      <c r="J440" s="155" t="e">
        <f t="shared" si="197"/>
        <v>#VALUE!</v>
      </c>
      <c r="K440" s="155" t="e">
        <f t="shared" si="198"/>
        <v>#VALUE!</v>
      </c>
      <c r="L440" s="153"/>
      <c r="M440" s="53"/>
      <c r="N440" s="175">
        <v>0</v>
      </c>
      <c r="O440" s="147"/>
      <c r="P440" s="175">
        <v>0</v>
      </c>
      <c r="Q440" s="30"/>
      <c r="R440" s="149" t="str">
        <f>IFERROR(VLOOKUP(Q440,Setup!D$16:E$25,2,FALSE),"")</f>
        <v/>
      </c>
      <c r="S440" s="51" t="str">
        <f ca="1">IFERROR(IF(OR(I440="",VLOOKUP(I440,CatCostInp!$E$2:$K$88,7,FALSE)=0),"",VLOOKUP(I440,CatCostInp!$E$2:$K$88,7,FALSE)),"")</f>
        <v/>
      </c>
      <c r="T440" s="159" t="e">
        <f>VLOOKUP(U440,#REF!,2,FALSE)</f>
        <v>#REF!</v>
      </c>
      <c r="U440" s="30"/>
      <c r="V440" s="1" t="str">
        <f ca="1">IF(U440=Setup!$C$10,"Grant",IF('PSM Costs'!U440=Setup!$C$11,"Local",IF('PSM Costs'!U440=Setup!$C$12,"Other","")))</f>
        <v/>
      </c>
      <c r="W440" s="34"/>
      <c r="X440" s="36">
        <v>1</v>
      </c>
      <c r="Y440" s="34"/>
      <c r="Z440" s="36" t="str">
        <f t="shared" si="199"/>
        <v/>
      </c>
      <c r="AA440" s="34"/>
      <c r="AB440" s="32" t="str">
        <f t="shared" si="200"/>
        <v/>
      </c>
      <c r="AC440" s="34"/>
      <c r="AD440" s="32" t="str">
        <f t="shared" si="201"/>
        <v/>
      </c>
      <c r="AE440" s="34"/>
      <c r="AF440" s="36" t="str">
        <f t="shared" si="202"/>
        <v/>
      </c>
      <c r="AG440" s="36" t="str">
        <f t="shared" si="203"/>
        <v/>
      </c>
      <c r="AH440" s="36" t="str">
        <f t="shared" si="204"/>
        <v/>
      </c>
      <c r="AI440" s="55"/>
      <c r="AJ440" s="37"/>
      <c r="AK440" s="36">
        <v>1</v>
      </c>
      <c r="AL440" s="34"/>
      <c r="AM440" s="32" t="str">
        <f t="shared" si="205"/>
        <v/>
      </c>
      <c r="AN440" s="34"/>
      <c r="AO440" s="32" t="str">
        <f t="shared" si="206"/>
        <v/>
      </c>
      <c r="AP440" s="34"/>
      <c r="AQ440" s="32" t="str">
        <f t="shared" si="207"/>
        <v/>
      </c>
      <c r="AR440" s="34"/>
      <c r="AS440" s="36" t="str">
        <f t="shared" si="208"/>
        <v/>
      </c>
      <c r="AT440" s="36" t="str">
        <f t="shared" si="209"/>
        <v/>
      </c>
      <c r="AU440" s="36" t="str">
        <f t="shared" si="210"/>
        <v/>
      </c>
      <c r="AV440" s="55"/>
      <c r="AW440" s="34"/>
      <c r="AX440" s="36">
        <v>1</v>
      </c>
      <c r="AY440" s="34"/>
      <c r="AZ440" s="32" t="str">
        <f t="shared" si="211"/>
        <v/>
      </c>
      <c r="BA440" s="34"/>
      <c r="BB440" s="32" t="str">
        <f t="shared" si="212"/>
        <v/>
      </c>
      <c r="BC440" s="34"/>
      <c r="BD440" s="32" t="str">
        <f t="shared" si="213"/>
        <v/>
      </c>
      <c r="BE440" s="34"/>
      <c r="BF440" s="36" t="str">
        <f t="shared" si="214"/>
        <v/>
      </c>
      <c r="BG440" s="36" t="str">
        <f t="shared" si="215"/>
        <v/>
      </c>
      <c r="BH440" s="36" t="str">
        <f t="shared" si="216"/>
        <v/>
      </c>
      <c r="BI440" s="55"/>
      <c r="BJ440" s="34"/>
      <c r="BK440" s="36">
        <v>1</v>
      </c>
      <c r="BL440" s="34"/>
      <c r="BM440" s="32" t="str">
        <f t="shared" si="217"/>
        <v/>
      </c>
      <c r="BN440" s="34"/>
      <c r="BO440" s="32" t="str">
        <f t="shared" si="218"/>
        <v/>
      </c>
      <c r="BP440" s="34"/>
      <c r="BQ440" s="32" t="str">
        <f t="shared" si="219"/>
        <v/>
      </c>
      <c r="BR440" s="34"/>
      <c r="BS440" s="36" t="str">
        <f t="shared" si="220"/>
        <v/>
      </c>
      <c r="BT440" s="36" t="str">
        <f t="shared" si="221"/>
        <v/>
      </c>
      <c r="BU440" s="36" t="str">
        <f t="shared" si="222"/>
        <v/>
      </c>
      <c r="BV440" s="55"/>
      <c r="BW440" s="36" t="str">
        <f t="shared" si="223"/>
        <v/>
      </c>
      <c r="BX440" s="36" t="str">
        <f t="shared" si="223"/>
        <v/>
      </c>
      <c r="BY440" s="31"/>
      <c r="BZ440" s="38"/>
      <c r="CB440" s="120" t="e">
        <f t="shared" ca="1" si="194"/>
        <v>#VALUE!</v>
      </c>
      <c r="CC440" s="2" t="e">
        <f t="shared" ca="1" si="224"/>
        <v>#VALUE!</v>
      </c>
    </row>
    <row r="441" spans="1:81" s="10" customFormat="1" ht="25.15" customHeight="1" x14ac:dyDescent="0.2">
      <c r="A441" s="52" t="str">
        <f t="shared" si="225"/>
        <v/>
      </c>
      <c r="B441" s="157" t="e">
        <f t="shared" ca="1" si="195"/>
        <v>#VALUE!</v>
      </c>
      <c r="C441" s="157" t="e">
        <f t="shared" si="196"/>
        <v>#VALUE!</v>
      </c>
      <c r="D441" s="29"/>
      <c r="E441" s="155" t="str">
        <f ca="1">IFERROR(INDIRECT(ADDRESS(MATCH(D441,CatModules!C:C,0),2,1,1,"CatModules")),"")</f>
        <v/>
      </c>
      <c r="F441" s="96"/>
      <c r="G441" s="156" t="str">
        <f ca="1">IFERROR(INDIRECT(ADDRESS(MATCH(CONCATENATE(E441,"-",F441),CatInt!K:K,0),3,1,1,"CatInt")),"")</f>
        <v/>
      </c>
      <c r="H441" s="45" t="str">
        <f>IF(F441="","",VLOOKUP(F441,#REF!,2,FALSE))</f>
        <v/>
      </c>
      <c r="I441" s="29"/>
      <c r="J441" s="155" t="e">
        <f t="shared" si="197"/>
        <v>#VALUE!</v>
      </c>
      <c r="K441" s="155" t="e">
        <f t="shared" si="198"/>
        <v>#VALUE!</v>
      </c>
      <c r="L441" s="153"/>
      <c r="M441" s="53"/>
      <c r="N441" s="175">
        <v>0</v>
      </c>
      <c r="O441" s="147"/>
      <c r="P441" s="175">
        <v>0</v>
      </c>
      <c r="Q441" s="30"/>
      <c r="R441" s="149" t="str">
        <f>IFERROR(VLOOKUP(Q441,Setup!D$16:E$25,2,FALSE),"")</f>
        <v/>
      </c>
      <c r="S441" s="51" t="str">
        <f ca="1">IFERROR(IF(OR(I441="",VLOOKUP(I441,CatCostInp!$E$2:$K$88,7,FALSE)=0),"",VLOOKUP(I441,CatCostInp!$E$2:$K$88,7,FALSE)),"")</f>
        <v/>
      </c>
      <c r="T441" s="159" t="e">
        <f>VLOOKUP(U441,#REF!,2,FALSE)</f>
        <v>#REF!</v>
      </c>
      <c r="U441" s="30"/>
      <c r="V441" s="1" t="str">
        <f ca="1">IF(U441=Setup!$C$10,"Grant",IF('PSM Costs'!U441=Setup!$C$11,"Local",IF('PSM Costs'!U441=Setup!$C$12,"Other","")))</f>
        <v/>
      </c>
      <c r="W441" s="34"/>
      <c r="X441" s="36">
        <v>1</v>
      </c>
      <c r="Y441" s="34"/>
      <c r="Z441" s="36" t="str">
        <f t="shared" si="199"/>
        <v/>
      </c>
      <c r="AA441" s="34"/>
      <c r="AB441" s="32" t="str">
        <f t="shared" si="200"/>
        <v/>
      </c>
      <c r="AC441" s="34"/>
      <c r="AD441" s="32" t="str">
        <f t="shared" si="201"/>
        <v/>
      </c>
      <c r="AE441" s="34"/>
      <c r="AF441" s="36" t="str">
        <f t="shared" si="202"/>
        <v/>
      </c>
      <c r="AG441" s="36" t="str">
        <f t="shared" si="203"/>
        <v/>
      </c>
      <c r="AH441" s="36" t="str">
        <f t="shared" si="204"/>
        <v/>
      </c>
      <c r="AI441" s="55"/>
      <c r="AJ441" s="37"/>
      <c r="AK441" s="36">
        <v>1</v>
      </c>
      <c r="AL441" s="34"/>
      <c r="AM441" s="32" t="str">
        <f t="shared" si="205"/>
        <v/>
      </c>
      <c r="AN441" s="34"/>
      <c r="AO441" s="32" t="str">
        <f t="shared" si="206"/>
        <v/>
      </c>
      <c r="AP441" s="34"/>
      <c r="AQ441" s="32" t="str">
        <f t="shared" si="207"/>
        <v/>
      </c>
      <c r="AR441" s="34"/>
      <c r="AS441" s="36" t="str">
        <f t="shared" si="208"/>
        <v/>
      </c>
      <c r="AT441" s="36" t="str">
        <f t="shared" si="209"/>
        <v/>
      </c>
      <c r="AU441" s="36" t="str">
        <f t="shared" si="210"/>
        <v/>
      </c>
      <c r="AV441" s="55"/>
      <c r="AW441" s="34"/>
      <c r="AX441" s="36">
        <v>1</v>
      </c>
      <c r="AY441" s="34"/>
      <c r="AZ441" s="32" t="str">
        <f t="shared" si="211"/>
        <v/>
      </c>
      <c r="BA441" s="34"/>
      <c r="BB441" s="32" t="str">
        <f t="shared" si="212"/>
        <v/>
      </c>
      <c r="BC441" s="34"/>
      <c r="BD441" s="32" t="str">
        <f t="shared" si="213"/>
        <v/>
      </c>
      <c r="BE441" s="34"/>
      <c r="BF441" s="36" t="str">
        <f t="shared" si="214"/>
        <v/>
      </c>
      <c r="BG441" s="36" t="str">
        <f t="shared" si="215"/>
        <v/>
      </c>
      <c r="BH441" s="36" t="str">
        <f t="shared" si="216"/>
        <v/>
      </c>
      <c r="BI441" s="55"/>
      <c r="BJ441" s="34"/>
      <c r="BK441" s="36">
        <v>1</v>
      </c>
      <c r="BL441" s="34"/>
      <c r="BM441" s="32" t="str">
        <f t="shared" si="217"/>
        <v/>
      </c>
      <c r="BN441" s="34"/>
      <c r="BO441" s="32" t="str">
        <f t="shared" si="218"/>
        <v/>
      </c>
      <c r="BP441" s="34"/>
      <c r="BQ441" s="32" t="str">
        <f t="shared" si="219"/>
        <v/>
      </c>
      <c r="BR441" s="34"/>
      <c r="BS441" s="36" t="str">
        <f t="shared" si="220"/>
        <v/>
      </c>
      <c r="BT441" s="36" t="str">
        <f t="shared" si="221"/>
        <v/>
      </c>
      <c r="BU441" s="36" t="str">
        <f t="shared" si="222"/>
        <v/>
      </c>
      <c r="BV441" s="55"/>
      <c r="BW441" s="36" t="str">
        <f t="shared" si="223"/>
        <v/>
      </c>
      <c r="BX441" s="36" t="str">
        <f t="shared" si="223"/>
        <v/>
      </c>
      <c r="BY441" s="31"/>
      <c r="BZ441" s="38"/>
      <c r="CB441" s="120" t="e">
        <f t="shared" ca="1" si="194"/>
        <v>#VALUE!</v>
      </c>
      <c r="CC441" s="2" t="e">
        <f t="shared" ca="1" si="224"/>
        <v>#VALUE!</v>
      </c>
    </row>
    <row r="442" spans="1:81" s="10" customFormat="1" ht="25.15" customHeight="1" x14ac:dyDescent="0.2">
      <c r="A442" s="52" t="str">
        <f t="shared" si="225"/>
        <v/>
      </c>
      <c r="B442" s="157" t="e">
        <f t="shared" ca="1" si="195"/>
        <v>#VALUE!</v>
      </c>
      <c r="C442" s="157" t="e">
        <f t="shared" si="196"/>
        <v>#VALUE!</v>
      </c>
      <c r="D442" s="29"/>
      <c r="E442" s="155" t="str">
        <f ca="1">IFERROR(INDIRECT(ADDRESS(MATCH(D442,CatModules!C:C,0),2,1,1,"CatModules")),"")</f>
        <v/>
      </c>
      <c r="F442" s="96"/>
      <c r="G442" s="156" t="str">
        <f ca="1">IFERROR(INDIRECT(ADDRESS(MATCH(CONCATENATE(E442,"-",F442),CatInt!K:K,0),3,1,1,"CatInt")),"")</f>
        <v/>
      </c>
      <c r="H442" s="45" t="str">
        <f>IF(F442="","",VLOOKUP(F442,#REF!,2,FALSE))</f>
        <v/>
      </c>
      <c r="I442" s="29"/>
      <c r="J442" s="155" t="e">
        <f t="shared" si="197"/>
        <v>#VALUE!</v>
      </c>
      <c r="K442" s="155" t="e">
        <f t="shared" si="198"/>
        <v>#VALUE!</v>
      </c>
      <c r="L442" s="153"/>
      <c r="M442" s="53"/>
      <c r="N442" s="175">
        <v>0</v>
      </c>
      <c r="O442" s="147"/>
      <c r="P442" s="175">
        <v>0</v>
      </c>
      <c r="Q442" s="30"/>
      <c r="R442" s="149" t="str">
        <f>IFERROR(VLOOKUP(Q442,Setup!D$16:E$25,2,FALSE),"")</f>
        <v/>
      </c>
      <c r="S442" s="51" t="str">
        <f ca="1">IFERROR(IF(OR(I442="",VLOOKUP(I442,CatCostInp!$E$2:$K$88,7,FALSE)=0),"",VLOOKUP(I442,CatCostInp!$E$2:$K$88,7,FALSE)),"")</f>
        <v/>
      </c>
      <c r="T442" s="159" t="e">
        <f>VLOOKUP(U442,#REF!,2,FALSE)</f>
        <v>#REF!</v>
      </c>
      <c r="U442" s="30"/>
      <c r="V442" s="1" t="str">
        <f ca="1">IF(U442=Setup!$C$10,"Grant",IF('PSM Costs'!U442=Setup!$C$11,"Local",IF('PSM Costs'!U442=Setup!$C$12,"Other","")))</f>
        <v/>
      </c>
      <c r="W442" s="34"/>
      <c r="X442" s="36">
        <v>1</v>
      </c>
      <c r="Y442" s="34"/>
      <c r="Z442" s="36" t="str">
        <f t="shared" si="199"/>
        <v/>
      </c>
      <c r="AA442" s="34"/>
      <c r="AB442" s="32" t="str">
        <f t="shared" si="200"/>
        <v/>
      </c>
      <c r="AC442" s="34"/>
      <c r="AD442" s="32" t="str">
        <f t="shared" si="201"/>
        <v/>
      </c>
      <c r="AE442" s="34"/>
      <c r="AF442" s="36" t="str">
        <f t="shared" si="202"/>
        <v/>
      </c>
      <c r="AG442" s="36" t="str">
        <f t="shared" si="203"/>
        <v/>
      </c>
      <c r="AH442" s="36" t="str">
        <f t="shared" si="204"/>
        <v/>
      </c>
      <c r="AI442" s="55"/>
      <c r="AJ442" s="37"/>
      <c r="AK442" s="36">
        <v>1</v>
      </c>
      <c r="AL442" s="34"/>
      <c r="AM442" s="32" t="str">
        <f t="shared" si="205"/>
        <v/>
      </c>
      <c r="AN442" s="34"/>
      <c r="AO442" s="32" t="str">
        <f t="shared" si="206"/>
        <v/>
      </c>
      <c r="AP442" s="34"/>
      <c r="AQ442" s="32" t="str">
        <f t="shared" si="207"/>
        <v/>
      </c>
      <c r="AR442" s="34"/>
      <c r="AS442" s="36" t="str">
        <f t="shared" si="208"/>
        <v/>
      </c>
      <c r="AT442" s="36" t="str">
        <f t="shared" si="209"/>
        <v/>
      </c>
      <c r="AU442" s="36" t="str">
        <f t="shared" si="210"/>
        <v/>
      </c>
      <c r="AV442" s="55"/>
      <c r="AW442" s="34"/>
      <c r="AX442" s="36">
        <v>1</v>
      </c>
      <c r="AY442" s="34"/>
      <c r="AZ442" s="32" t="str">
        <f t="shared" si="211"/>
        <v/>
      </c>
      <c r="BA442" s="34"/>
      <c r="BB442" s="32" t="str">
        <f t="shared" si="212"/>
        <v/>
      </c>
      <c r="BC442" s="34"/>
      <c r="BD442" s="32" t="str">
        <f t="shared" si="213"/>
        <v/>
      </c>
      <c r="BE442" s="34"/>
      <c r="BF442" s="36" t="str">
        <f t="shared" si="214"/>
        <v/>
      </c>
      <c r="BG442" s="36" t="str">
        <f t="shared" si="215"/>
        <v/>
      </c>
      <c r="BH442" s="36" t="str">
        <f t="shared" si="216"/>
        <v/>
      </c>
      <c r="BI442" s="55"/>
      <c r="BJ442" s="34"/>
      <c r="BK442" s="36">
        <v>1</v>
      </c>
      <c r="BL442" s="34"/>
      <c r="BM442" s="32" t="str">
        <f t="shared" si="217"/>
        <v/>
      </c>
      <c r="BN442" s="34"/>
      <c r="BO442" s="32" t="str">
        <f t="shared" si="218"/>
        <v/>
      </c>
      <c r="BP442" s="34"/>
      <c r="BQ442" s="32" t="str">
        <f t="shared" si="219"/>
        <v/>
      </c>
      <c r="BR442" s="34"/>
      <c r="BS442" s="36" t="str">
        <f t="shared" si="220"/>
        <v/>
      </c>
      <c r="BT442" s="36" t="str">
        <f t="shared" si="221"/>
        <v/>
      </c>
      <c r="BU442" s="36" t="str">
        <f t="shared" si="222"/>
        <v/>
      </c>
      <c r="BV442" s="55"/>
      <c r="BW442" s="36" t="str">
        <f t="shared" si="223"/>
        <v/>
      </c>
      <c r="BX442" s="36" t="str">
        <f t="shared" si="223"/>
        <v/>
      </c>
      <c r="BY442" s="31"/>
      <c r="BZ442" s="38"/>
      <c r="CB442" s="120" t="e">
        <f t="shared" ca="1" si="194"/>
        <v>#VALUE!</v>
      </c>
      <c r="CC442" s="2" t="e">
        <f t="shared" ca="1" si="224"/>
        <v>#VALUE!</v>
      </c>
    </row>
    <row r="443" spans="1:81" s="10" customFormat="1" ht="25.15" customHeight="1" x14ac:dyDescent="0.2">
      <c r="A443" s="52" t="str">
        <f t="shared" si="225"/>
        <v/>
      </c>
      <c r="B443" s="157" t="e">
        <f t="shared" ca="1" si="195"/>
        <v>#VALUE!</v>
      </c>
      <c r="C443" s="157" t="e">
        <f t="shared" si="196"/>
        <v>#VALUE!</v>
      </c>
      <c r="D443" s="29"/>
      <c r="E443" s="155" t="str">
        <f ca="1">IFERROR(INDIRECT(ADDRESS(MATCH(D443,CatModules!C:C,0),2,1,1,"CatModules")),"")</f>
        <v/>
      </c>
      <c r="F443" s="96"/>
      <c r="G443" s="156" t="str">
        <f ca="1">IFERROR(INDIRECT(ADDRESS(MATCH(CONCATENATE(E443,"-",F443),CatInt!K:K,0),3,1,1,"CatInt")),"")</f>
        <v/>
      </c>
      <c r="H443" s="45" t="str">
        <f>IF(F443="","",VLOOKUP(F443,#REF!,2,FALSE))</f>
        <v/>
      </c>
      <c r="I443" s="29"/>
      <c r="J443" s="155" t="e">
        <f t="shared" si="197"/>
        <v>#VALUE!</v>
      </c>
      <c r="K443" s="155" t="e">
        <f t="shared" si="198"/>
        <v>#VALUE!</v>
      </c>
      <c r="L443" s="153"/>
      <c r="M443" s="53"/>
      <c r="N443" s="175">
        <v>0</v>
      </c>
      <c r="O443" s="147"/>
      <c r="P443" s="175">
        <v>0</v>
      </c>
      <c r="Q443" s="30"/>
      <c r="R443" s="149" t="str">
        <f>IFERROR(VLOOKUP(Q443,Setup!D$16:E$25,2,FALSE),"")</f>
        <v/>
      </c>
      <c r="S443" s="51" t="str">
        <f ca="1">IFERROR(IF(OR(I443="",VLOOKUP(I443,CatCostInp!$E$2:$K$88,7,FALSE)=0),"",VLOOKUP(I443,CatCostInp!$E$2:$K$88,7,FALSE)),"")</f>
        <v/>
      </c>
      <c r="T443" s="159" t="e">
        <f>VLOOKUP(U443,#REF!,2,FALSE)</f>
        <v>#REF!</v>
      </c>
      <c r="U443" s="30"/>
      <c r="V443" s="1" t="str">
        <f ca="1">IF(U443=Setup!$C$10,"Grant",IF('PSM Costs'!U443=Setup!$C$11,"Local",IF('PSM Costs'!U443=Setup!$C$12,"Other","")))</f>
        <v/>
      </c>
      <c r="W443" s="34"/>
      <c r="X443" s="36">
        <v>1</v>
      </c>
      <c r="Y443" s="34"/>
      <c r="Z443" s="36" t="str">
        <f t="shared" si="199"/>
        <v/>
      </c>
      <c r="AA443" s="34"/>
      <c r="AB443" s="32" t="str">
        <f t="shared" si="200"/>
        <v/>
      </c>
      <c r="AC443" s="34"/>
      <c r="AD443" s="32" t="str">
        <f t="shared" si="201"/>
        <v/>
      </c>
      <c r="AE443" s="34"/>
      <c r="AF443" s="36" t="str">
        <f t="shared" si="202"/>
        <v/>
      </c>
      <c r="AG443" s="36" t="str">
        <f t="shared" si="203"/>
        <v/>
      </c>
      <c r="AH443" s="36" t="str">
        <f t="shared" si="204"/>
        <v/>
      </c>
      <c r="AI443" s="55"/>
      <c r="AJ443" s="37"/>
      <c r="AK443" s="36">
        <v>1</v>
      </c>
      <c r="AL443" s="34"/>
      <c r="AM443" s="32" t="str">
        <f t="shared" si="205"/>
        <v/>
      </c>
      <c r="AN443" s="34"/>
      <c r="AO443" s="32" t="str">
        <f t="shared" si="206"/>
        <v/>
      </c>
      <c r="AP443" s="34"/>
      <c r="AQ443" s="32" t="str">
        <f t="shared" si="207"/>
        <v/>
      </c>
      <c r="AR443" s="34"/>
      <c r="AS443" s="36" t="str">
        <f t="shared" si="208"/>
        <v/>
      </c>
      <c r="AT443" s="36" t="str">
        <f t="shared" si="209"/>
        <v/>
      </c>
      <c r="AU443" s="36" t="str">
        <f t="shared" si="210"/>
        <v/>
      </c>
      <c r="AV443" s="55"/>
      <c r="AW443" s="34"/>
      <c r="AX443" s="36">
        <v>1</v>
      </c>
      <c r="AY443" s="34"/>
      <c r="AZ443" s="32" t="str">
        <f t="shared" si="211"/>
        <v/>
      </c>
      <c r="BA443" s="34"/>
      <c r="BB443" s="32" t="str">
        <f t="shared" si="212"/>
        <v/>
      </c>
      <c r="BC443" s="34"/>
      <c r="BD443" s="32" t="str">
        <f t="shared" si="213"/>
        <v/>
      </c>
      <c r="BE443" s="34"/>
      <c r="BF443" s="36" t="str">
        <f t="shared" si="214"/>
        <v/>
      </c>
      <c r="BG443" s="36" t="str">
        <f t="shared" si="215"/>
        <v/>
      </c>
      <c r="BH443" s="36" t="str">
        <f t="shared" si="216"/>
        <v/>
      </c>
      <c r="BI443" s="55"/>
      <c r="BJ443" s="34"/>
      <c r="BK443" s="36">
        <v>1</v>
      </c>
      <c r="BL443" s="34"/>
      <c r="BM443" s="32" t="str">
        <f t="shared" si="217"/>
        <v/>
      </c>
      <c r="BN443" s="34"/>
      <c r="BO443" s="32" t="str">
        <f t="shared" si="218"/>
        <v/>
      </c>
      <c r="BP443" s="34"/>
      <c r="BQ443" s="32" t="str">
        <f t="shared" si="219"/>
        <v/>
      </c>
      <c r="BR443" s="34"/>
      <c r="BS443" s="36" t="str">
        <f t="shared" si="220"/>
        <v/>
      </c>
      <c r="BT443" s="36" t="str">
        <f t="shared" si="221"/>
        <v/>
      </c>
      <c r="BU443" s="36" t="str">
        <f t="shared" si="222"/>
        <v/>
      </c>
      <c r="BV443" s="55"/>
      <c r="BW443" s="36" t="str">
        <f t="shared" si="223"/>
        <v/>
      </c>
      <c r="BX443" s="36" t="str">
        <f t="shared" si="223"/>
        <v/>
      </c>
      <c r="BY443" s="31"/>
      <c r="BZ443" s="38"/>
      <c r="CB443" s="120" t="e">
        <f t="shared" ca="1" si="194"/>
        <v>#VALUE!</v>
      </c>
      <c r="CC443" s="2" t="e">
        <f t="shared" ca="1" si="224"/>
        <v>#VALUE!</v>
      </c>
    </row>
    <row r="444" spans="1:81" s="10" customFormat="1" ht="25.15" customHeight="1" x14ac:dyDescent="0.2">
      <c r="A444" s="52" t="str">
        <f t="shared" si="225"/>
        <v/>
      </c>
      <c r="B444" s="157" t="e">
        <f t="shared" ca="1" si="195"/>
        <v>#VALUE!</v>
      </c>
      <c r="C444" s="157" t="e">
        <f t="shared" si="196"/>
        <v>#VALUE!</v>
      </c>
      <c r="D444" s="29"/>
      <c r="E444" s="155" t="str">
        <f ca="1">IFERROR(INDIRECT(ADDRESS(MATCH(D444,CatModules!C:C,0),2,1,1,"CatModules")),"")</f>
        <v/>
      </c>
      <c r="F444" s="96"/>
      <c r="G444" s="156" t="str">
        <f ca="1">IFERROR(INDIRECT(ADDRESS(MATCH(CONCATENATE(E444,"-",F444),CatInt!K:K,0),3,1,1,"CatInt")),"")</f>
        <v/>
      </c>
      <c r="H444" s="45" t="str">
        <f>IF(F444="","",VLOOKUP(F444,#REF!,2,FALSE))</f>
        <v/>
      </c>
      <c r="I444" s="29"/>
      <c r="J444" s="155" t="e">
        <f t="shared" si="197"/>
        <v>#VALUE!</v>
      </c>
      <c r="K444" s="155" t="e">
        <f t="shared" si="198"/>
        <v>#VALUE!</v>
      </c>
      <c r="L444" s="153"/>
      <c r="M444" s="53"/>
      <c r="N444" s="175">
        <v>0</v>
      </c>
      <c r="O444" s="147"/>
      <c r="P444" s="175">
        <v>0</v>
      </c>
      <c r="Q444" s="30"/>
      <c r="R444" s="149" t="str">
        <f>IFERROR(VLOOKUP(Q444,Setup!D$16:E$25,2,FALSE),"")</f>
        <v/>
      </c>
      <c r="S444" s="51" t="str">
        <f ca="1">IFERROR(IF(OR(I444="",VLOOKUP(I444,CatCostInp!$E$2:$K$88,7,FALSE)=0),"",VLOOKUP(I444,CatCostInp!$E$2:$K$88,7,FALSE)),"")</f>
        <v/>
      </c>
      <c r="T444" s="159" t="e">
        <f>VLOOKUP(U444,#REF!,2,FALSE)</f>
        <v>#REF!</v>
      </c>
      <c r="U444" s="30"/>
      <c r="V444" s="1" t="str">
        <f ca="1">IF(U444=Setup!$C$10,"Grant",IF('PSM Costs'!U444=Setup!$C$11,"Local",IF('PSM Costs'!U444=Setup!$C$12,"Other","")))</f>
        <v/>
      </c>
      <c r="W444" s="34"/>
      <c r="X444" s="36">
        <v>1</v>
      </c>
      <c r="Y444" s="34"/>
      <c r="Z444" s="36" t="str">
        <f t="shared" si="199"/>
        <v/>
      </c>
      <c r="AA444" s="34"/>
      <c r="AB444" s="32" t="str">
        <f t="shared" si="200"/>
        <v/>
      </c>
      <c r="AC444" s="34"/>
      <c r="AD444" s="32" t="str">
        <f t="shared" si="201"/>
        <v/>
      </c>
      <c r="AE444" s="34"/>
      <c r="AF444" s="36" t="str">
        <f t="shared" si="202"/>
        <v/>
      </c>
      <c r="AG444" s="36" t="str">
        <f t="shared" si="203"/>
        <v/>
      </c>
      <c r="AH444" s="36" t="str">
        <f t="shared" si="204"/>
        <v/>
      </c>
      <c r="AI444" s="55"/>
      <c r="AJ444" s="37"/>
      <c r="AK444" s="36">
        <v>1</v>
      </c>
      <c r="AL444" s="34"/>
      <c r="AM444" s="32" t="str">
        <f t="shared" si="205"/>
        <v/>
      </c>
      <c r="AN444" s="34"/>
      <c r="AO444" s="32" t="str">
        <f t="shared" si="206"/>
        <v/>
      </c>
      <c r="AP444" s="34"/>
      <c r="AQ444" s="32" t="str">
        <f t="shared" si="207"/>
        <v/>
      </c>
      <c r="AR444" s="34"/>
      <c r="AS444" s="36" t="str">
        <f t="shared" si="208"/>
        <v/>
      </c>
      <c r="AT444" s="36" t="str">
        <f t="shared" si="209"/>
        <v/>
      </c>
      <c r="AU444" s="36" t="str">
        <f t="shared" si="210"/>
        <v/>
      </c>
      <c r="AV444" s="55"/>
      <c r="AW444" s="34"/>
      <c r="AX444" s="36">
        <v>1</v>
      </c>
      <c r="AY444" s="34"/>
      <c r="AZ444" s="32" t="str">
        <f t="shared" si="211"/>
        <v/>
      </c>
      <c r="BA444" s="34"/>
      <c r="BB444" s="32" t="str">
        <f t="shared" si="212"/>
        <v/>
      </c>
      <c r="BC444" s="34"/>
      <c r="BD444" s="32" t="str">
        <f t="shared" si="213"/>
        <v/>
      </c>
      <c r="BE444" s="34"/>
      <c r="BF444" s="36" t="str">
        <f t="shared" si="214"/>
        <v/>
      </c>
      <c r="BG444" s="36" t="str">
        <f t="shared" si="215"/>
        <v/>
      </c>
      <c r="BH444" s="36" t="str">
        <f t="shared" si="216"/>
        <v/>
      </c>
      <c r="BI444" s="55"/>
      <c r="BJ444" s="34"/>
      <c r="BK444" s="36">
        <v>1</v>
      </c>
      <c r="BL444" s="34"/>
      <c r="BM444" s="32" t="str">
        <f t="shared" si="217"/>
        <v/>
      </c>
      <c r="BN444" s="34"/>
      <c r="BO444" s="32" t="str">
        <f t="shared" si="218"/>
        <v/>
      </c>
      <c r="BP444" s="34"/>
      <c r="BQ444" s="32" t="str">
        <f t="shared" si="219"/>
        <v/>
      </c>
      <c r="BR444" s="34"/>
      <c r="BS444" s="36" t="str">
        <f t="shared" si="220"/>
        <v/>
      </c>
      <c r="BT444" s="36" t="str">
        <f t="shared" si="221"/>
        <v/>
      </c>
      <c r="BU444" s="36" t="str">
        <f t="shared" si="222"/>
        <v/>
      </c>
      <c r="BV444" s="55"/>
      <c r="BW444" s="36" t="str">
        <f t="shared" si="223"/>
        <v/>
      </c>
      <c r="BX444" s="36" t="str">
        <f t="shared" si="223"/>
        <v/>
      </c>
      <c r="BY444" s="31"/>
      <c r="BZ444" s="38"/>
      <c r="CB444" s="120" t="e">
        <f t="shared" ca="1" si="194"/>
        <v>#VALUE!</v>
      </c>
      <c r="CC444" s="2" t="e">
        <f t="shared" ca="1" si="224"/>
        <v>#VALUE!</v>
      </c>
    </row>
    <row r="445" spans="1:81" s="10" customFormat="1" ht="25.15" customHeight="1" x14ac:dyDescent="0.2">
      <c r="A445" s="52" t="str">
        <f t="shared" si="225"/>
        <v/>
      </c>
      <c r="B445" s="157" t="e">
        <f t="shared" ca="1" si="195"/>
        <v>#VALUE!</v>
      </c>
      <c r="C445" s="157" t="e">
        <f t="shared" si="196"/>
        <v>#VALUE!</v>
      </c>
      <c r="D445" s="29"/>
      <c r="E445" s="155" t="str">
        <f ca="1">IFERROR(INDIRECT(ADDRESS(MATCH(D445,CatModules!C:C,0),2,1,1,"CatModules")),"")</f>
        <v/>
      </c>
      <c r="F445" s="96"/>
      <c r="G445" s="156" t="str">
        <f ca="1">IFERROR(INDIRECT(ADDRESS(MATCH(CONCATENATE(E445,"-",F445),CatInt!K:K,0),3,1,1,"CatInt")),"")</f>
        <v/>
      </c>
      <c r="H445" s="45" t="str">
        <f>IF(F445="","",VLOOKUP(F445,#REF!,2,FALSE))</f>
        <v/>
      </c>
      <c r="I445" s="29"/>
      <c r="J445" s="155" t="e">
        <f t="shared" si="197"/>
        <v>#VALUE!</v>
      </c>
      <c r="K445" s="155" t="e">
        <f t="shared" si="198"/>
        <v>#VALUE!</v>
      </c>
      <c r="L445" s="153"/>
      <c r="M445" s="53"/>
      <c r="N445" s="175">
        <v>0</v>
      </c>
      <c r="O445" s="147"/>
      <c r="P445" s="175">
        <v>0</v>
      </c>
      <c r="Q445" s="30"/>
      <c r="R445" s="149" t="str">
        <f>IFERROR(VLOOKUP(Q445,Setup!D$16:E$25,2,FALSE),"")</f>
        <v/>
      </c>
      <c r="S445" s="51" t="str">
        <f ca="1">IFERROR(IF(OR(I445="",VLOOKUP(I445,CatCostInp!$E$2:$K$88,7,FALSE)=0),"",VLOOKUP(I445,CatCostInp!$E$2:$K$88,7,FALSE)),"")</f>
        <v/>
      </c>
      <c r="T445" s="159" t="e">
        <f>VLOOKUP(U445,#REF!,2,FALSE)</f>
        <v>#REF!</v>
      </c>
      <c r="U445" s="30"/>
      <c r="V445" s="1" t="str">
        <f ca="1">IF(U445=Setup!$C$10,"Grant",IF('PSM Costs'!U445=Setup!$C$11,"Local",IF('PSM Costs'!U445=Setup!$C$12,"Other","")))</f>
        <v/>
      </c>
      <c r="W445" s="34"/>
      <c r="X445" s="36">
        <v>1</v>
      </c>
      <c r="Y445" s="34"/>
      <c r="Z445" s="36" t="str">
        <f t="shared" si="199"/>
        <v/>
      </c>
      <c r="AA445" s="34"/>
      <c r="AB445" s="32" t="str">
        <f t="shared" si="200"/>
        <v/>
      </c>
      <c r="AC445" s="34"/>
      <c r="AD445" s="32" t="str">
        <f t="shared" si="201"/>
        <v/>
      </c>
      <c r="AE445" s="34"/>
      <c r="AF445" s="36" t="str">
        <f t="shared" si="202"/>
        <v/>
      </c>
      <c r="AG445" s="36" t="str">
        <f t="shared" si="203"/>
        <v/>
      </c>
      <c r="AH445" s="36" t="str">
        <f t="shared" si="204"/>
        <v/>
      </c>
      <c r="AI445" s="55"/>
      <c r="AJ445" s="37"/>
      <c r="AK445" s="36">
        <v>1</v>
      </c>
      <c r="AL445" s="34"/>
      <c r="AM445" s="32" t="str">
        <f t="shared" si="205"/>
        <v/>
      </c>
      <c r="AN445" s="34"/>
      <c r="AO445" s="32" t="str">
        <f t="shared" si="206"/>
        <v/>
      </c>
      <c r="AP445" s="34"/>
      <c r="AQ445" s="32" t="str">
        <f t="shared" si="207"/>
        <v/>
      </c>
      <c r="AR445" s="34"/>
      <c r="AS445" s="36" t="str">
        <f t="shared" si="208"/>
        <v/>
      </c>
      <c r="AT445" s="36" t="str">
        <f t="shared" si="209"/>
        <v/>
      </c>
      <c r="AU445" s="36" t="str">
        <f t="shared" si="210"/>
        <v/>
      </c>
      <c r="AV445" s="55"/>
      <c r="AW445" s="34"/>
      <c r="AX445" s="36">
        <v>1</v>
      </c>
      <c r="AY445" s="34"/>
      <c r="AZ445" s="32" t="str">
        <f t="shared" si="211"/>
        <v/>
      </c>
      <c r="BA445" s="34"/>
      <c r="BB445" s="32" t="str">
        <f t="shared" si="212"/>
        <v/>
      </c>
      <c r="BC445" s="34"/>
      <c r="BD445" s="32" t="str">
        <f t="shared" si="213"/>
        <v/>
      </c>
      <c r="BE445" s="34"/>
      <c r="BF445" s="36" t="str">
        <f t="shared" si="214"/>
        <v/>
      </c>
      <c r="BG445" s="36" t="str">
        <f t="shared" si="215"/>
        <v/>
      </c>
      <c r="BH445" s="36" t="str">
        <f t="shared" si="216"/>
        <v/>
      </c>
      <c r="BI445" s="55"/>
      <c r="BJ445" s="34"/>
      <c r="BK445" s="36">
        <v>1</v>
      </c>
      <c r="BL445" s="34"/>
      <c r="BM445" s="32" t="str">
        <f t="shared" si="217"/>
        <v/>
      </c>
      <c r="BN445" s="34"/>
      <c r="BO445" s="32" t="str">
        <f t="shared" si="218"/>
        <v/>
      </c>
      <c r="BP445" s="34"/>
      <c r="BQ445" s="32" t="str">
        <f t="shared" si="219"/>
        <v/>
      </c>
      <c r="BR445" s="34"/>
      <c r="BS445" s="36" t="str">
        <f t="shared" si="220"/>
        <v/>
      </c>
      <c r="BT445" s="36" t="str">
        <f t="shared" si="221"/>
        <v/>
      </c>
      <c r="BU445" s="36" t="str">
        <f t="shared" si="222"/>
        <v/>
      </c>
      <c r="BV445" s="55"/>
      <c r="BW445" s="36" t="str">
        <f t="shared" si="223"/>
        <v/>
      </c>
      <c r="BX445" s="36" t="str">
        <f t="shared" si="223"/>
        <v/>
      </c>
      <c r="BY445" s="31"/>
      <c r="BZ445" s="38"/>
      <c r="CB445" s="120" t="e">
        <f t="shared" ca="1" si="194"/>
        <v>#VALUE!</v>
      </c>
      <c r="CC445" s="2" t="e">
        <f t="shared" ca="1" si="224"/>
        <v>#VALUE!</v>
      </c>
    </row>
    <row r="446" spans="1:81" s="10" customFormat="1" ht="25.15" customHeight="1" x14ac:dyDescent="0.2">
      <c r="A446" s="52" t="str">
        <f t="shared" si="225"/>
        <v/>
      </c>
      <c r="B446" s="157" t="e">
        <f t="shared" ca="1" si="195"/>
        <v>#VALUE!</v>
      </c>
      <c r="C446" s="157" t="e">
        <f t="shared" si="196"/>
        <v>#VALUE!</v>
      </c>
      <c r="D446" s="29"/>
      <c r="E446" s="155" t="str">
        <f ca="1">IFERROR(INDIRECT(ADDRESS(MATCH(D446,CatModules!C:C,0),2,1,1,"CatModules")),"")</f>
        <v/>
      </c>
      <c r="F446" s="96"/>
      <c r="G446" s="156" t="str">
        <f ca="1">IFERROR(INDIRECT(ADDRESS(MATCH(CONCATENATE(E446,"-",F446),CatInt!K:K,0),3,1,1,"CatInt")),"")</f>
        <v/>
      </c>
      <c r="H446" s="45" t="str">
        <f>IF(F446="","",VLOOKUP(F446,#REF!,2,FALSE))</f>
        <v/>
      </c>
      <c r="I446" s="29"/>
      <c r="J446" s="155" t="e">
        <f t="shared" si="197"/>
        <v>#VALUE!</v>
      </c>
      <c r="K446" s="155" t="e">
        <f t="shared" si="198"/>
        <v>#VALUE!</v>
      </c>
      <c r="L446" s="153"/>
      <c r="M446" s="53"/>
      <c r="N446" s="175">
        <v>0</v>
      </c>
      <c r="O446" s="147"/>
      <c r="P446" s="175">
        <v>0</v>
      </c>
      <c r="Q446" s="30"/>
      <c r="R446" s="149" t="str">
        <f>IFERROR(VLOOKUP(Q446,Setup!D$16:E$25,2,FALSE),"")</f>
        <v/>
      </c>
      <c r="S446" s="51" t="str">
        <f ca="1">IFERROR(IF(OR(I446="",VLOOKUP(I446,CatCostInp!$E$2:$K$88,7,FALSE)=0),"",VLOOKUP(I446,CatCostInp!$E$2:$K$88,7,FALSE)),"")</f>
        <v/>
      </c>
      <c r="T446" s="159" t="e">
        <f>VLOOKUP(U446,#REF!,2,FALSE)</f>
        <v>#REF!</v>
      </c>
      <c r="U446" s="30"/>
      <c r="V446" s="1" t="str">
        <f ca="1">IF(U446=Setup!$C$10,"Grant",IF('PSM Costs'!U446=Setup!$C$11,"Local",IF('PSM Costs'!U446=Setup!$C$12,"Other","")))</f>
        <v/>
      </c>
      <c r="W446" s="34"/>
      <c r="X446" s="36">
        <v>1</v>
      </c>
      <c r="Y446" s="34"/>
      <c r="Z446" s="36" t="str">
        <f t="shared" si="199"/>
        <v/>
      </c>
      <c r="AA446" s="34"/>
      <c r="AB446" s="32" t="str">
        <f t="shared" si="200"/>
        <v/>
      </c>
      <c r="AC446" s="34"/>
      <c r="AD446" s="32" t="str">
        <f t="shared" si="201"/>
        <v/>
      </c>
      <c r="AE446" s="34"/>
      <c r="AF446" s="36" t="str">
        <f t="shared" si="202"/>
        <v/>
      </c>
      <c r="AG446" s="36" t="str">
        <f t="shared" si="203"/>
        <v/>
      </c>
      <c r="AH446" s="36" t="str">
        <f t="shared" si="204"/>
        <v/>
      </c>
      <c r="AI446" s="55"/>
      <c r="AJ446" s="37"/>
      <c r="AK446" s="36">
        <v>1</v>
      </c>
      <c r="AL446" s="34"/>
      <c r="AM446" s="32" t="str">
        <f t="shared" si="205"/>
        <v/>
      </c>
      <c r="AN446" s="34"/>
      <c r="AO446" s="32" t="str">
        <f t="shared" si="206"/>
        <v/>
      </c>
      <c r="AP446" s="34"/>
      <c r="AQ446" s="32" t="str">
        <f t="shared" si="207"/>
        <v/>
      </c>
      <c r="AR446" s="34"/>
      <c r="AS446" s="36" t="str">
        <f t="shared" si="208"/>
        <v/>
      </c>
      <c r="AT446" s="36" t="str">
        <f t="shared" si="209"/>
        <v/>
      </c>
      <c r="AU446" s="36" t="str">
        <f t="shared" si="210"/>
        <v/>
      </c>
      <c r="AV446" s="55"/>
      <c r="AW446" s="34"/>
      <c r="AX446" s="36">
        <v>1</v>
      </c>
      <c r="AY446" s="34"/>
      <c r="AZ446" s="32" t="str">
        <f t="shared" si="211"/>
        <v/>
      </c>
      <c r="BA446" s="34"/>
      <c r="BB446" s="32" t="str">
        <f t="shared" si="212"/>
        <v/>
      </c>
      <c r="BC446" s="34"/>
      <c r="BD446" s="32" t="str">
        <f t="shared" si="213"/>
        <v/>
      </c>
      <c r="BE446" s="34"/>
      <c r="BF446" s="36" t="str">
        <f t="shared" si="214"/>
        <v/>
      </c>
      <c r="BG446" s="36" t="str">
        <f t="shared" si="215"/>
        <v/>
      </c>
      <c r="BH446" s="36" t="str">
        <f t="shared" si="216"/>
        <v/>
      </c>
      <c r="BI446" s="55"/>
      <c r="BJ446" s="34"/>
      <c r="BK446" s="36">
        <v>1</v>
      </c>
      <c r="BL446" s="34"/>
      <c r="BM446" s="32" t="str">
        <f t="shared" si="217"/>
        <v/>
      </c>
      <c r="BN446" s="34"/>
      <c r="BO446" s="32" t="str">
        <f t="shared" si="218"/>
        <v/>
      </c>
      <c r="BP446" s="34"/>
      <c r="BQ446" s="32" t="str">
        <f t="shared" si="219"/>
        <v/>
      </c>
      <c r="BR446" s="34"/>
      <c r="BS446" s="36" t="str">
        <f t="shared" si="220"/>
        <v/>
      </c>
      <c r="BT446" s="36" t="str">
        <f t="shared" si="221"/>
        <v/>
      </c>
      <c r="BU446" s="36" t="str">
        <f t="shared" si="222"/>
        <v/>
      </c>
      <c r="BV446" s="55"/>
      <c r="BW446" s="36" t="str">
        <f t="shared" si="223"/>
        <v/>
      </c>
      <c r="BX446" s="36" t="str">
        <f t="shared" si="223"/>
        <v/>
      </c>
      <c r="BY446" s="31"/>
      <c r="BZ446" s="38"/>
      <c r="CB446" s="120" t="e">
        <f t="shared" ca="1" si="194"/>
        <v>#VALUE!</v>
      </c>
      <c r="CC446" s="2" t="e">
        <f t="shared" ca="1" si="224"/>
        <v>#VALUE!</v>
      </c>
    </row>
    <row r="447" spans="1:81" s="10" customFormat="1" ht="25.15" customHeight="1" x14ac:dyDescent="0.2">
      <c r="A447" s="52" t="str">
        <f t="shared" si="225"/>
        <v/>
      </c>
      <c r="B447" s="157" t="e">
        <f t="shared" ca="1" si="195"/>
        <v>#VALUE!</v>
      </c>
      <c r="C447" s="157" t="e">
        <f t="shared" si="196"/>
        <v>#VALUE!</v>
      </c>
      <c r="D447" s="29"/>
      <c r="E447" s="155" t="str">
        <f ca="1">IFERROR(INDIRECT(ADDRESS(MATCH(D447,CatModules!C:C,0),2,1,1,"CatModules")),"")</f>
        <v/>
      </c>
      <c r="F447" s="96"/>
      <c r="G447" s="156" t="str">
        <f ca="1">IFERROR(INDIRECT(ADDRESS(MATCH(CONCATENATE(E447,"-",F447),CatInt!K:K,0),3,1,1,"CatInt")),"")</f>
        <v/>
      </c>
      <c r="H447" s="45" t="str">
        <f>IF(F447="","",VLOOKUP(F447,#REF!,2,FALSE))</f>
        <v/>
      </c>
      <c r="I447" s="29"/>
      <c r="J447" s="155" t="e">
        <f t="shared" si="197"/>
        <v>#VALUE!</v>
      </c>
      <c r="K447" s="155" t="e">
        <f t="shared" si="198"/>
        <v>#VALUE!</v>
      </c>
      <c r="L447" s="153"/>
      <c r="M447" s="53"/>
      <c r="N447" s="175">
        <v>0</v>
      </c>
      <c r="O447" s="147"/>
      <c r="P447" s="175">
        <v>0</v>
      </c>
      <c r="Q447" s="30"/>
      <c r="R447" s="149" t="str">
        <f>IFERROR(VLOOKUP(Q447,Setup!D$16:E$25,2,FALSE),"")</f>
        <v/>
      </c>
      <c r="S447" s="51" t="str">
        <f ca="1">IFERROR(IF(OR(I447="",VLOOKUP(I447,CatCostInp!$E$2:$K$88,7,FALSE)=0),"",VLOOKUP(I447,CatCostInp!$E$2:$K$88,7,FALSE)),"")</f>
        <v/>
      </c>
      <c r="T447" s="159" t="e">
        <f>VLOOKUP(U447,#REF!,2,FALSE)</f>
        <v>#REF!</v>
      </c>
      <c r="U447" s="30"/>
      <c r="V447" s="1" t="str">
        <f ca="1">IF(U447=Setup!$C$10,"Grant",IF('PSM Costs'!U447=Setup!$C$11,"Local",IF('PSM Costs'!U447=Setup!$C$12,"Other","")))</f>
        <v/>
      </c>
      <c r="W447" s="34"/>
      <c r="X447" s="36">
        <v>1</v>
      </c>
      <c r="Y447" s="34"/>
      <c r="Z447" s="36" t="str">
        <f t="shared" si="199"/>
        <v/>
      </c>
      <c r="AA447" s="34"/>
      <c r="AB447" s="32" t="str">
        <f t="shared" si="200"/>
        <v/>
      </c>
      <c r="AC447" s="34"/>
      <c r="AD447" s="32" t="str">
        <f t="shared" si="201"/>
        <v/>
      </c>
      <c r="AE447" s="34"/>
      <c r="AF447" s="36" t="str">
        <f t="shared" si="202"/>
        <v/>
      </c>
      <c r="AG447" s="36" t="str">
        <f t="shared" si="203"/>
        <v/>
      </c>
      <c r="AH447" s="36" t="str">
        <f t="shared" si="204"/>
        <v/>
      </c>
      <c r="AI447" s="55"/>
      <c r="AJ447" s="37"/>
      <c r="AK447" s="36">
        <v>1</v>
      </c>
      <c r="AL447" s="34"/>
      <c r="AM447" s="32" t="str">
        <f t="shared" si="205"/>
        <v/>
      </c>
      <c r="AN447" s="34"/>
      <c r="AO447" s="32" t="str">
        <f t="shared" si="206"/>
        <v/>
      </c>
      <c r="AP447" s="34"/>
      <c r="AQ447" s="32" t="str">
        <f t="shared" si="207"/>
        <v/>
      </c>
      <c r="AR447" s="34"/>
      <c r="AS447" s="36" t="str">
        <f t="shared" si="208"/>
        <v/>
      </c>
      <c r="AT447" s="36" t="str">
        <f t="shared" si="209"/>
        <v/>
      </c>
      <c r="AU447" s="36" t="str">
        <f t="shared" si="210"/>
        <v/>
      </c>
      <c r="AV447" s="55"/>
      <c r="AW447" s="34"/>
      <c r="AX447" s="36">
        <v>1</v>
      </c>
      <c r="AY447" s="34"/>
      <c r="AZ447" s="32" t="str">
        <f t="shared" si="211"/>
        <v/>
      </c>
      <c r="BA447" s="34"/>
      <c r="BB447" s="32" t="str">
        <f t="shared" si="212"/>
        <v/>
      </c>
      <c r="BC447" s="34"/>
      <c r="BD447" s="32" t="str">
        <f t="shared" si="213"/>
        <v/>
      </c>
      <c r="BE447" s="34"/>
      <c r="BF447" s="36" t="str">
        <f t="shared" si="214"/>
        <v/>
      </c>
      <c r="BG447" s="36" t="str">
        <f t="shared" si="215"/>
        <v/>
      </c>
      <c r="BH447" s="36" t="str">
        <f t="shared" si="216"/>
        <v/>
      </c>
      <c r="BI447" s="55"/>
      <c r="BJ447" s="34"/>
      <c r="BK447" s="36">
        <v>1</v>
      </c>
      <c r="BL447" s="34"/>
      <c r="BM447" s="32" t="str">
        <f t="shared" si="217"/>
        <v/>
      </c>
      <c r="BN447" s="34"/>
      <c r="BO447" s="32" t="str">
        <f t="shared" si="218"/>
        <v/>
      </c>
      <c r="BP447" s="34"/>
      <c r="BQ447" s="32" t="str">
        <f t="shared" si="219"/>
        <v/>
      </c>
      <c r="BR447" s="34"/>
      <c r="BS447" s="36" t="str">
        <f t="shared" si="220"/>
        <v/>
      </c>
      <c r="BT447" s="36" t="str">
        <f t="shared" si="221"/>
        <v/>
      </c>
      <c r="BU447" s="36" t="str">
        <f t="shared" si="222"/>
        <v/>
      </c>
      <c r="BV447" s="55"/>
      <c r="BW447" s="36" t="str">
        <f t="shared" si="223"/>
        <v/>
      </c>
      <c r="BX447" s="36" t="str">
        <f t="shared" si="223"/>
        <v/>
      </c>
      <c r="BY447" s="31"/>
      <c r="BZ447" s="38"/>
      <c r="CB447" s="120" t="e">
        <f t="shared" ca="1" si="194"/>
        <v>#VALUE!</v>
      </c>
      <c r="CC447" s="2" t="e">
        <f t="shared" ca="1" si="224"/>
        <v>#VALUE!</v>
      </c>
    </row>
    <row r="448" spans="1:81" s="10" customFormat="1" ht="25.15" customHeight="1" x14ac:dyDescent="0.2">
      <c r="A448" s="52" t="str">
        <f t="shared" si="225"/>
        <v/>
      </c>
      <c r="B448" s="157" t="e">
        <f t="shared" ca="1" si="195"/>
        <v>#VALUE!</v>
      </c>
      <c r="C448" s="157" t="e">
        <f t="shared" si="196"/>
        <v>#VALUE!</v>
      </c>
      <c r="D448" s="29"/>
      <c r="E448" s="155" t="str">
        <f ca="1">IFERROR(INDIRECT(ADDRESS(MATCH(D448,CatModules!C:C,0),2,1,1,"CatModules")),"")</f>
        <v/>
      </c>
      <c r="F448" s="96"/>
      <c r="G448" s="156" t="str">
        <f ca="1">IFERROR(INDIRECT(ADDRESS(MATCH(CONCATENATE(E448,"-",F448),CatInt!K:K,0),3,1,1,"CatInt")),"")</f>
        <v/>
      </c>
      <c r="H448" s="45" t="str">
        <f>IF(F448="","",VLOOKUP(F448,#REF!,2,FALSE))</f>
        <v/>
      </c>
      <c r="I448" s="29"/>
      <c r="J448" s="155" t="e">
        <f t="shared" si="197"/>
        <v>#VALUE!</v>
      </c>
      <c r="K448" s="155" t="e">
        <f t="shared" si="198"/>
        <v>#VALUE!</v>
      </c>
      <c r="L448" s="153"/>
      <c r="M448" s="53"/>
      <c r="N448" s="175">
        <v>0</v>
      </c>
      <c r="O448" s="147"/>
      <c r="P448" s="175">
        <v>0</v>
      </c>
      <c r="Q448" s="30"/>
      <c r="R448" s="149" t="str">
        <f>IFERROR(VLOOKUP(Q448,Setup!D$16:E$25,2,FALSE),"")</f>
        <v/>
      </c>
      <c r="S448" s="51" t="str">
        <f ca="1">IFERROR(IF(OR(I448="",VLOOKUP(I448,CatCostInp!$E$2:$K$88,7,FALSE)=0),"",VLOOKUP(I448,CatCostInp!$E$2:$K$88,7,FALSE)),"")</f>
        <v/>
      </c>
      <c r="T448" s="159" t="e">
        <f>VLOOKUP(U448,#REF!,2,FALSE)</f>
        <v>#REF!</v>
      </c>
      <c r="U448" s="30"/>
      <c r="V448" s="1" t="str">
        <f ca="1">IF(U448=Setup!$C$10,"Grant",IF('PSM Costs'!U448=Setup!$C$11,"Local",IF('PSM Costs'!U448=Setup!$C$12,"Other","")))</f>
        <v/>
      </c>
      <c r="W448" s="34"/>
      <c r="X448" s="36">
        <v>1</v>
      </c>
      <c r="Y448" s="34"/>
      <c r="Z448" s="36" t="str">
        <f t="shared" si="199"/>
        <v/>
      </c>
      <c r="AA448" s="34"/>
      <c r="AB448" s="32" t="str">
        <f t="shared" si="200"/>
        <v/>
      </c>
      <c r="AC448" s="34"/>
      <c r="AD448" s="32" t="str">
        <f t="shared" si="201"/>
        <v/>
      </c>
      <c r="AE448" s="34"/>
      <c r="AF448" s="36" t="str">
        <f t="shared" si="202"/>
        <v/>
      </c>
      <c r="AG448" s="36" t="str">
        <f t="shared" si="203"/>
        <v/>
      </c>
      <c r="AH448" s="36" t="str">
        <f t="shared" si="204"/>
        <v/>
      </c>
      <c r="AI448" s="55"/>
      <c r="AJ448" s="37"/>
      <c r="AK448" s="36">
        <v>1</v>
      </c>
      <c r="AL448" s="34"/>
      <c r="AM448" s="32" t="str">
        <f t="shared" si="205"/>
        <v/>
      </c>
      <c r="AN448" s="34"/>
      <c r="AO448" s="32" t="str">
        <f t="shared" si="206"/>
        <v/>
      </c>
      <c r="AP448" s="34"/>
      <c r="AQ448" s="32" t="str">
        <f t="shared" si="207"/>
        <v/>
      </c>
      <c r="AR448" s="34"/>
      <c r="AS448" s="36" t="str">
        <f t="shared" si="208"/>
        <v/>
      </c>
      <c r="AT448" s="36" t="str">
        <f t="shared" si="209"/>
        <v/>
      </c>
      <c r="AU448" s="36" t="str">
        <f t="shared" si="210"/>
        <v/>
      </c>
      <c r="AV448" s="55"/>
      <c r="AW448" s="34"/>
      <c r="AX448" s="36">
        <v>1</v>
      </c>
      <c r="AY448" s="34"/>
      <c r="AZ448" s="32" t="str">
        <f t="shared" si="211"/>
        <v/>
      </c>
      <c r="BA448" s="34"/>
      <c r="BB448" s="32" t="str">
        <f t="shared" si="212"/>
        <v/>
      </c>
      <c r="BC448" s="34"/>
      <c r="BD448" s="32" t="str">
        <f t="shared" si="213"/>
        <v/>
      </c>
      <c r="BE448" s="34"/>
      <c r="BF448" s="36" t="str">
        <f t="shared" si="214"/>
        <v/>
      </c>
      <c r="BG448" s="36" t="str">
        <f t="shared" si="215"/>
        <v/>
      </c>
      <c r="BH448" s="36" t="str">
        <f t="shared" si="216"/>
        <v/>
      </c>
      <c r="BI448" s="55"/>
      <c r="BJ448" s="34"/>
      <c r="BK448" s="36">
        <v>1</v>
      </c>
      <c r="BL448" s="34"/>
      <c r="BM448" s="32" t="str">
        <f t="shared" si="217"/>
        <v/>
      </c>
      <c r="BN448" s="34"/>
      <c r="BO448" s="32" t="str">
        <f t="shared" si="218"/>
        <v/>
      </c>
      <c r="BP448" s="34"/>
      <c r="BQ448" s="32" t="str">
        <f t="shared" si="219"/>
        <v/>
      </c>
      <c r="BR448" s="34"/>
      <c r="BS448" s="36" t="str">
        <f t="shared" si="220"/>
        <v/>
      </c>
      <c r="BT448" s="36" t="str">
        <f t="shared" si="221"/>
        <v/>
      </c>
      <c r="BU448" s="36" t="str">
        <f t="shared" si="222"/>
        <v/>
      </c>
      <c r="BV448" s="55"/>
      <c r="BW448" s="36" t="str">
        <f t="shared" si="223"/>
        <v/>
      </c>
      <c r="BX448" s="36" t="str">
        <f t="shared" si="223"/>
        <v/>
      </c>
      <c r="BY448" s="31"/>
      <c r="BZ448" s="38"/>
      <c r="CB448" s="120" t="e">
        <f t="shared" ca="1" si="194"/>
        <v>#VALUE!</v>
      </c>
      <c r="CC448" s="2" t="e">
        <f t="shared" ca="1" si="224"/>
        <v>#VALUE!</v>
      </c>
    </row>
    <row r="449" spans="1:81" s="10" customFormat="1" ht="25.15" customHeight="1" x14ac:dyDescent="0.2">
      <c r="A449" s="52" t="str">
        <f t="shared" si="225"/>
        <v/>
      </c>
      <c r="B449" s="157" t="e">
        <f t="shared" ca="1" si="195"/>
        <v>#VALUE!</v>
      </c>
      <c r="C449" s="157" t="e">
        <f t="shared" si="196"/>
        <v>#VALUE!</v>
      </c>
      <c r="D449" s="29"/>
      <c r="E449" s="155" t="str">
        <f ca="1">IFERROR(INDIRECT(ADDRESS(MATCH(D449,CatModules!C:C,0),2,1,1,"CatModules")),"")</f>
        <v/>
      </c>
      <c r="F449" s="96"/>
      <c r="G449" s="156" t="str">
        <f ca="1">IFERROR(INDIRECT(ADDRESS(MATCH(CONCATENATE(E449,"-",F449),CatInt!K:K,0),3,1,1,"CatInt")),"")</f>
        <v/>
      </c>
      <c r="H449" s="45" t="str">
        <f>IF(F449="","",VLOOKUP(F449,#REF!,2,FALSE))</f>
        <v/>
      </c>
      <c r="I449" s="29"/>
      <c r="J449" s="155" t="e">
        <f t="shared" si="197"/>
        <v>#VALUE!</v>
      </c>
      <c r="K449" s="155" t="e">
        <f t="shared" si="198"/>
        <v>#VALUE!</v>
      </c>
      <c r="L449" s="153"/>
      <c r="M449" s="53"/>
      <c r="N449" s="175">
        <v>0</v>
      </c>
      <c r="O449" s="147"/>
      <c r="P449" s="175">
        <v>0</v>
      </c>
      <c r="Q449" s="30"/>
      <c r="R449" s="149" t="str">
        <f>IFERROR(VLOOKUP(Q449,Setup!D$16:E$25,2,FALSE),"")</f>
        <v/>
      </c>
      <c r="S449" s="51" t="str">
        <f ca="1">IFERROR(IF(OR(I449="",VLOOKUP(I449,CatCostInp!$E$2:$K$88,7,FALSE)=0),"",VLOOKUP(I449,CatCostInp!$E$2:$K$88,7,FALSE)),"")</f>
        <v/>
      </c>
      <c r="T449" s="159" t="e">
        <f>VLOOKUP(U449,#REF!,2,FALSE)</f>
        <v>#REF!</v>
      </c>
      <c r="U449" s="30"/>
      <c r="V449" s="1" t="str">
        <f ca="1">IF(U449=Setup!$C$10,"Grant",IF('PSM Costs'!U449=Setup!$C$11,"Local",IF('PSM Costs'!U449=Setup!$C$12,"Other","")))</f>
        <v/>
      </c>
      <c r="W449" s="34"/>
      <c r="X449" s="36">
        <v>1</v>
      </c>
      <c r="Y449" s="34"/>
      <c r="Z449" s="36" t="str">
        <f t="shared" si="199"/>
        <v/>
      </c>
      <c r="AA449" s="34"/>
      <c r="AB449" s="32" t="str">
        <f t="shared" si="200"/>
        <v/>
      </c>
      <c r="AC449" s="34"/>
      <c r="AD449" s="32" t="str">
        <f t="shared" si="201"/>
        <v/>
      </c>
      <c r="AE449" s="34"/>
      <c r="AF449" s="36" t="str">
        <f t="shared" si="202"/>
        <v/>
      </c>
      <c r="AG449" s="36" t="str">
        <f t="shared" si="203"/>
        <v/>
      </c>
      <c r="AH449" s="36" t="str">
        <f t="shared" si="204"/>
        <v/>
      </c>
      <c r="AI449" s="55"/>
      <c r="AJ449" s="37"/>
      <c r="AK449" s="36">
        <v>1</v>
      </c>
      <c r="AL449" s="34"/>
      <c r="AM449" s="32" t="str">
        <f t="shared" si="205"/>
        <v/>
      </c>
      <c r="AN449" s="34"/>
      <c r="AO449" s="32" t="str">
        <f t="shared" si="206"/>
        <v/>
      </c>
      <c r="AP449" s="34"/>
      <c r="AQ449" s="32" t="str">
        <f t="shared" si="207"/>
        <v/>
      </c>
      <c r="AR449" s="34"/>
      <c r="AS449" s="36" t="str">
        <f t="shared" si="208"/>
        <v/>
      </c>
      <c r="AT449" s="36" t="str">
        <f t="shared" si="209"/>
        <v/>
      </c>
      <c r="AU449" s="36" t="str">
        <f t="shared" si="210"/>
        <v/>
      </c>
      <c r="AV449" s="55"/>
      <c r="AW449" s="34"/>
      <c r="AX449" s="36">
        <v>1</v>
      </c>
      <c r="AY449" s="34"/>
      <c r="AZ449" s="32" t="str">
        <f t="shared" si="211"/>
        <v/>
      </c>
      <c r="BA449" s="34"/>
      <c r="BB449" s="32" t="str">
        <f t="shared" si="212"/>
        <v/>
      </c>
      <c r="BC449" s="34"/>
      <c r="BD449" s="32" t="str">
        <f t="shared" si="213"/>
        <v/>
      </c>
      <c r="BE449" s="34"/>
      <c r="BF449" s="36" t="str">
        <f t="shared" si="214"/>
        <v/>
      </c>
      <c r="BG449" s="36" t="str">
        <f t="shared" si="215"/>
        <v/>
      </c>
      <c r="BH449" s="36" t="str">
        <f t="shared" si="216"/>
        <v/>
      </c>
      <c r="BI449" s="55"/>
      <c r="BJ449" s="34"/>
      <c r="BK449" s="36">
        <v>1</v>
      </c>
      <c r="BL449" s="34"/>
      <c r="BM449" s="32" t="str">
        <f t="shared" si="217"/>
        <v/>
      </c>
      <c r="BN449" s="34"/>
      <c r="BO449" s="32" t="str">
        <f t="shared" si="218"/>
        <v/>
      </c>
      <c r="BP449" s="34"/>
      <c r="BQ449" s="32" t="str">
        <f t="shared" si="219"/>
        <v/>
      </c>
      <c r="BR449" s="34"/>
      <c r="BS449" s="36" t="str">
        <f t="shared" si="220"/>
        <v/>
      </c>
      <c r="BT449" s="36" t="str">
        <f t="shared" si="221"/>
        <v/>
      </c>
      <c r="BU449" s="36" t="str">
        <f t="shared" si="222"/>
        <v/>
      </c>
      <c r="BV449" s="55"/>
      <c r="BW449" s="36" t="str">
        <f t="shared" si="223"/>
        <v/>
      </c>
      <c r="BX449" s="36" t="str">
        <f t="shared" si="223"/>
        <v/>
      </c>
      <c r="BY449" s="31"/>
      <c r="BZ449" s="38"/>
      <c r="CB449" s="120" t="e">
        <f t="shared" ca="1" si="194"/>
        <v>#VALUE!</v>
      </c>
      <c r="CC449" s="2" t="e">
        <f t="shared" ca="1" si="224"/>
        <v>#VALUE!</v>
      </c>
    </row>
    <row r="450" spans="1:81" s="10" customFormat="1" ht="25.15" customHeight="1" x14ac:dyDescent="0.2">
      <c r="A450" s="52" t="str">
        <f t="shared" si="225"/>
        <v/>
      </c>
      <c r="B450" s="157" t="e">
        <f t="shared" ca="1" si="195"/>
        <v>#VALUE!</v>
      </c>
      <c r="C450" s="157" t="e">
        <f t="shared" si="196"/>
        <v>#VALUE!</v>
      </c>
      <c r="D450" s="29"/>
      <c r="E450" s="155" t="str">
        <f ca="1">IFERROR(INDIRECT(ADDRESS(MATCH(D450,CatModules!C:C,0),2,1,1,"CatModules")),"")</f>
        <v/>
      </c>
      <c r="F450" s="96"/>
      <c r="G450" s="156" t="str">
        <f ca="1">IFERROR(INDIRECT(ADDRESS(MATCH(CONCATENATE(E450,"-",F450),CatInt!K:K,0),3,1,1,"CatInt")),"")</f>
        <v/>
      </c>
      <c r="H450" s="45" t="str">
        <f>IF(F450="","",VLOOKUP(F450,#REF!,2,FALSE))</f>
        <v/>
      </c>
      <c r="I450" s="29"/>
      <c r="J450" s="155" t="e">
        <f t="shared" si="197"/>
        <v>#VALUE!</v>
      </c>
      <c r="K450" s="155" t="e">
        <f t="shared" si="198"/>
        <v>#VALUE!</v>
      </c>
      <c r="L450" s="153"/>
      <c r="M450" s="53"/>
      <c r="N450" s="175">
        <v>0</v>
      </c>
      <c r="O450" s="147"/>
      <c r="P450" s="175">
        <v>0</v>
      </c>
      <c r="Q450" s="30"/>
      <c r="R450" s="149" t="str">
        <f>IFERROR(VLOOKUP(Q450,Setup!D$16:E$25,2,FALSE),"")</f>
        <v/>
      </c>
      <c r="S450" s="51" t="str">
        <f ca="1">IFERROR(IF(OR(I450="",VLOOKUP(I450,CatCostInp!$E$2:$K$88,7,FALSE)=0),"",VLOOKUP(I450,CatCostInp!$E$2:$K$88,7,FALSE)),"")</f>
        <v/>
      </c>
      <c r="T450" s="159" t="e">
        <f>VLOOKUP(U450,#REF!,2,FALSE)</f>
        <v>#REF!</v>
      </c>
      <c r="U450" s="30"/>
      <c r="V450" s="1" t="str">
        <f ca="1">IF(U450=Setup!$C$10,"Grant",IF('PSM Costs'!U450=Setup!$C$11,"Local",IF('PSM Costs'!U450=Setup!$C$12,"Other","")))</f>
        <v/>
      </c>
      <c r="W450" s="34"/>
      <c r="X450" s="36">
        <v>1</v>
      </c>
      <c r="Y450" s="34"/>
      <c r="Z450" s="36" t="str">
        <f t="shared" si="199"/>
        <v/>
      </c>
      <c r="AA450" s="34"/>
      <c r="AB450" s="32" t="str">
        <f t="shared" si="200"/>
        <v/>
      </c>
      <c r="AC450" s="34"/>
      <c r="AD450" s="32" t="str">
        <f t="shared" si="201"/>
        <v/>
      </c>
      <c r="AE450" s="34"/>
      <c r="AF450" s="36" t="str">
        <f t="shared" si="202"/>
        <v/>
      </c>
      <c r="AG450" s="36" t="str">
        <f t="shared" si="203"/>
        <v/>
      </c>
      <c r="AH450" s="36" t="str">
        <f t="shared" si="204"/>
        <v/>
      </c>
      <c r="AI450" s="55"/>
      <c r="AJ450" s="37"/>
      <c r="AK450" s="36">
        <v>1</v>
      </c>
      <c r="AL450" s="34"/>
      <c r="AM450" s="32" t="str">
        <f t="shared" si="205"/>
        <v/>
      </c>
      <c r="AN450" s="34"/>
      <c r="AO450" s="32" t="str">
        <f t="shared" si="206"/>
        <v/>
      </c>
      <c r="AP450" s="34"/>
      <c r="AQ450" s="32" t="str">
        <f t="shared" si="207"/>
        <v/>
      </c>
      <c r="AR450" s="34"/>
      <c r="AS450" s="36" t="str">
        <f t="shared" si="208"/>
        <v/>
      </c>
      <c r="AT450" s="36" t="str">
        <f t="shared" si="209"/>
        <v/>
      </c>
      <c r="AU450" s="36" t="str">
        <f t="shared" si="210"/>
        <v/>
      </c>
      <c r="AV450" s="55"/>
      <c r="AW450" s="34"/>
      <c r="AX450" s="36">
        <v>1</v>
      </c>
      <c r="AY450" s="34"/>
      <c r="AZ450" s="32" t="str">
        <f t="shared" si="211"/>
        <v/>
      </c>
      <c r="BA450" s="34"/>
      <c r="BB450" s="32" t="str">
        <f t="shared" si="212"/>
        <v/>
      </c>
      <c r="BC450" s="34"/>
      <c r="BD450" s="32" t="str">
        <f t="shared" si="213"/>
        <v/>
      </c>
      <c r="BE450" s="34"/>
      <c r="BF450" s="36" t="str">
        <f t="shared" si="214"/>
        <v/>
      </c>
      <c r="BG450" s="36" t="str">
        <f t="shared" si="215"/>
        <v/>
      </c>
      <c r="BH450" s="36" t="str">
        <f t="shared" si="216"/>
        <v/>
      </c>
      <c r="BI450" s="55"/>
      <c r="BJ450" s="34"/>
      <c r="BK450" s="36">
        <v>1</v>
      </c>
      <c r="BL450" s="34"/>
      <c r="BM450" s="32" t="str">
        <f t="shared" si="217"/>
        <v/>
      </c>
      <c r="BN450" s="34"/>
      <c r="BO450" s="32" t="str">
        <f t="shared" si="218"/>
        <v/>
      </c>
      <c r="BP450" s="34"/>
      <c r="BQ450" s="32" t="str">
        <f t="shared" si="219"/>
        <v/>
      </c>
      <c r="BR450" s="34"/>
      <c r="BS450" s="36" t="str">
        <f t="shared" si="220"/>
        <v/>
      </c>
      <c r="BT450" s="36" t="str">
        <f t="shared" si="221"/>
        <v/>
      </c>
      <c r="BU450" s="36" t="str">
        <f t="shared" si="222"/>
        <v/>
      </c>
      <c r="BV450" s="55"/>
      <c r="BW450" s="36" t="str">
        <f t="shared" si="223"/>
        <v/>
      </c>
      <c r="BX450" s="36" t="str">
        <f t="shared" si="223"/>
        <v/>
      </c>
      <c r="BY450" s="31"/>
      <c r="BZ450" s="38"/>
      <c r="CB450" s="120" t="e">
        <f t="shared" ref="CB450:CB501" ca="1" si="226">IF(OR(B450="--",IFERROR(MATCH(B450,OFFSET(B$1,0,0,ROW()-1,1),0),1)&lt;&gt;1),"",1)</f>
        <v>#VALUE!</v>
      </c>
      <c r="CC450" s="2" t="e">
        <f t="shared" ca="1" si="224"/>
        <v>#VALUE!</v>
      </c>
    </row>
    <row r="451" spans="1:81" s="10" customFormat="1" ht="25.15" customHeight="1" x14ac:dyDescent="0.2">
      <c r="A451" s="52" t="str">
        <f t="shared" si="225"/>
        <v/>
      </c>
      <c r="B451" s="157" t="e">
        <f t="shared" ref="B451:B501" ca="1" si="227">CONCATENATE(E451,"-",G451,"--",K451,"---",R451)</f>
        <v>#VALUE!</v>
      </c>
      <c r="C451" s="157" t="e">
        <f t="shared" ref="C451:C501" si="228">CONCATENATE(K451,"--",N451,"---",P451)</f>
        <v>#VALUE!</v>
      </c>
      <c r="D451" s="29"/>
      <c r="E451" s="155" t="str">
        <f ca="1">IFERROR(INDIRECT(ADDRESS(MATCH(D451,CatModules!C:C,0),2,1,1,"CatModules")),"")</f>
        <v/>
      </c>
      <c r="F451" s="96"/>
      <c r="G451" s="156" t="str">
        <f ca="1">IFERROR(INDIRECT(ADDRESS(MATCH(CONCATENATE(E451,"-",F451),CatInt!K:K,0),3,1,1,"CatInt")),"")</f>
        <v/>
      </c>
      <c r="H451" s="45" t="str">
        <f>IF(F451="","",VLOOKUP(F451,#REF!,2,FALSE))</f>
        <v/>
      </c>
      <c r="I451" s="29"/>
      <c r="J451" s="155" t="e">
        <f t="shared" ref="J451:J501" si="229">LEFT(I451,FIND(".",I451,1)-1)</f>
        <v>#VALUE!</v>
      </c>
      <c r="K451" s="155" t="e">
        <f t="shared" ref="K451:K501" si="230">LEFT(I451,FIND(".",I451,1)+1)</f>
        <v>#VALUE!</v>
      </c>
      <c r="L451" s="153"/>
      <c r="M451" s="53"/>
      <c r="N451" s="175">
        <v>0</v>
      </c>
      <c r="O451" s="147"/>
      <c r="P451" s="175">
        <v>0</v>
      </c>
      <c r="Q451" s="30"/>
      <c r="R451" s="149" t="str">
        <f>IFERROR(VLOOKUP(Q451,Setup!D$16:E$25,2,FALSE),"")</f>
        <v/>
      </c>
      <c r="S451" s="51" t="str">
        <f ca="1">IFERROR(IF(OR(I451="",VLOOKUP(I451,CatCostInp!$E$2:$K$88,7,FALSE)=0),"",VLOOKUP(I451,CatCostInp!$E$2:$K$88,7,FALSE)),"")</f>
        <v/>
      </c>
      <c r="T451" s="159" t="e">
        <f>VLOOKUP(U451,#REF!,2,FALSE)</f>
        <v>#REF!</v>
      </c>
      <c r="U451" s="30"/>
      <c r="V451" s="1" t="str">
        <f ca="1">IF(U451=Setup!$C$10,"Grant",IF('PSM Costs'!U451=Setup!$C$11,"Local",IF('PSM Costs'!U451=Setup!$C$12,"Other","")))</f>
        <v/>
      </c>
      <c r="W451" s="34"/>
      <c r="X451" s="36">
        <v>1</v>
      </c>
      <c r="Y451" s="34"/>
      <c r="Z451" s="36" t="str">
        <f t="shared" ref="Z451:Z501" si="231">IFERROR(IF(AND(NOT(Y451=""),NOT(X451="")),Y451*X451,""),"")</f>
        <v/>
      </c>
      <c r="AA451" s="34"/>
      <c r="AB451" s="32" t="str">
        <f t="shared" ref="AB451:AB501" si="232">IFERROR(IF(AND(NOT(AA451=""),NOT(X451="")),AA451*X451,""),"")</f>
        <v/>
      </c>
      <c r="AC451" s="34"/>
      <c r="AD451" s="32" t="str">
        <f t="shared" ref="AD451:AD501" si="233">IFERROR(IF(AND(NOT(AC451=""),NOT(X451="")),AC451*X451,""),"")</f>
        <v/>
      </c>
      <c r="AE451" s="34"/>
      <c r="AF451" s="36" t="str">
        <f t="shared" ref="AF451:AF501" si="234">IFERROR(IF(AND(NOT(AE451=""),NOT(X451="")),AE451*X451,""),"")</f>
        <v/>
      </c>
      <c r="AG451" s="36" t="str">
        <f t="shared" ref="AG451:AG501" si="235">IFERROR(IF(OR(NOT(Y451=""),NOT(AE451=""),NOT(AA451=""),NOT(AC451="")),Y451+AE451+AA451+AC451,""),"")</f>
        <v/>
      </c>
      <c r="AH451" s="36" t="str">
        <f t="shared" ref="AH451:AH501" si="236">IF(SUM(Z451,AB451,AD451,AF451)&gt;0,SUM(Z451,AB451,AD451,AF451),"")</f>
        <v/>
      </c>
      <c r="AI451" s="55"/>
      <c r="AJ451" s="37"/>
      <c r="AK451" s="36">
        <v>1</v>
      </c>
      <c r="AL451" s="34"/>
      <c r="AM451" s="32" t="str">
        <f t="shared" ref="AM451:AM501" si="237">IFERROR(IF(AND(NOT(AL451=""),NOT(AK451="")),AL451*$AK451,""),"")</f>
        <v/>
      </c>
      <c r="AN451" s="34"/>
      <c r="AO451" s="32" t="str">
        <f t="shared" ref="AO451:AO501" si="238">IFERROR(IF(AND(NOT(AN451=""),NOT(AK451="")),AN451*$AK451,""),"")</f>
        <v/>
      </c>
      <c r="AP451" s="34"/>
      <c r="AQ451" s="32" t="str">
        <f t="shared" ref="AQ451:AQ501" si="239">IFERROR(IF(AND(NOT(AP451=""),NOT(AK451="")),AP451*$AK451,""),"")</f>
        <v/>
      </c>
      <c r="AR451" s="34"/>
      <c r="AS451" s="36" t="str">
        <f t="shared" ref="AS451:AS501" si="240">IFERROR(IF(AND(NOT(AR451=""),NOT(AK451="")),AR451*$AK451,""),"")</f>
        <v/>
      </c>
      <c r="AT451" s="36" t="str">
        <f t="shared" ref="AT451:AT501" si="241">IFERROR(IF(OR(NOT(AL451=""),NOT(AR451=""),NOT(AN451=""),NOT(AP451="")),AL451+AR451+AN451+AP451,""),"")</f>
        <v/>
      </c>
      <c r="AU451" s="36" t="str">
        <f t="shared" ref="AU451:AU501" si="242">IF(SUM(AM451,AS451,AO451,AQ451)&gt;0,SUM(AM451,AS451,AO451,AQ451),"")</f>
        <v/>
      </c>
      <c r="AV451" s="55"/>
      <c r="AW451" s="34"/>
      <c r="AX451" s="36">
        <v>1</v>
      </c>
      <c r="AY451" s="34"/>
      <c r="AZ451" s="32" t="str">
        <f t="shared" ref="AZ451:AZ501" si="243">IFERROR(IF(AND(NOT(AY451=""),NOT(AX451="")),AY451*$AX451,""),"")</f>
        <v/>
      </c>
      <c r="BA451" s="34"/>
      <c r="BB451" s="32" t="str">
        <f t="shared" ref="BB451:BB501" si="244">IFERROR(IF(AND(NOT(BA451=""),NOT(AX451="")),BA451*$AX451,""),"")</f>
        <v/>
      </c>
      <c r="BC451" s="34"/>
      <c r="BD451" s="32" t="str">
        <f t="shared" ref="BD451:BD501" si="245">IFERROR(IF(AND(NOT(BC451=""),NOT(AX451="")),BC451*$AX451,""),"")</f>
        <v/>
      </c>
      <c r="BE451" s="34"/>
      <c r="BF451" s="36" t="str">
        <f t="shared" ref="BF451:BF501" si="246">IFERROR(IF(AND(NOT(BE451=""),NOT(AX451="")),BE451*$AX451,""),"")</f>
        <v/>
      </c>
      <c r="BG451" s="36" t="str">
        <f t="shared" ref="BG451:BG501" si="247">IFERROR(IF(OR(NOT(AY451=""),NOT(BE451=""),NOT(BA451=""),NOT(BC451="")),AY451+BE451+BA451+BC451,""),"")</f>
        <v/>
      </c>
      <c r="BH451" s="36" t="str">
        <f t="shared" ref="BH451:BH501" si="248">IF(SUM(AZ451,BF451,BB451,BD451)&gt;0,SUM(AZ451,BF451,BB451,BD451),"")</f>
        <v/>
      </c>
      <c r="BI451" s="55"/>
      <c r="BJ451" s="34"/>
      <c r="BK451" s="36">
        <v>1</v>
      </c>
      <c r="BL451" s="34"/>
      <c r="BM451" s="32" t="str">
        <f t="shared" ref="BM451:BM501" si="249">IFERROR(IF(AND(NOT(BL451=""),NOT(BK451="")),BL451*$BK451,""),"")</f>
        <v/>
      </c>
      <c r="BN451" s="34"/>
      <c r="BO451" s="32" t="str">
        <f t="shared" ref="BO451:BO501" si="250">IFERROR(IF(AND(NOT(BN451=""),NOT(BK451="")),BN451*$BK451,""),"")</f>
        <v/>
      </c>
      <c r="BP451" s="34"/>
      <c r="BQ451" s="32" t="str">
        <f t="shared" ref="BQ451:BQ501" si="251">IFERROR(IF(AND(NOT(BP451=""),NOT(BK451="")),BP451*$BK451,""),"")</f>
        <v/>
      </c>
      <c r="BR451" s="34"/>
      <c r="BS451" s="36" t="str">
        <f t="shared" ref="BS451:BS501" si="252">IFERROR(IF(AND(NOT(BR451=""),NOT(BK451="")),BR451*$BK451,""),"")</f>
        <v/>
      </c>
      <c r="BT451" s="36" t="str">
        <f t="shared" ref="BT451:BT501" si="253">IFERROR(IF(OR(NOT(BL451=""),NOT(BR451=""),NOT(BN451=""),NOT(BP451="")),BL451+BR451+BN451+BP451,""),"")</f>
        <v/>
      </c>
      <c r="BU451" s="36" t="str">
        <f t="shared" ref="BU451:BU501" si="254">IF(SUM(BM451,BS451,BO451,BQ451)&gt;0,SUM(BM451,BS451,BO451,BQ451),"")</f>
        <v/>
      </c>
      <c r="BV451" s="55"/>
      <c r="BW451" s="36" t="str">
        <f t="shared" ref="BW451:BX501" si="255">IF(SUM(AG451,AT451,BG451,BT451)&gt;0,SUM(AG451,AT451,BG451,BT451),"")</f>
        <v/>
      </c>
      <c r="BX451" s="36" t="str">
        <f t="shared" si="255"/>
        <v/>
      </c>
      <c r="BY451" s="31"/>
      <c r="BZ451" s="38"/>
      <c r="CB451" s="120" t="e">
        <f t="shared" ca="1" si="226"/>
        <v>#VALUE!</v>
      </c>
      <c r="CC451" s="2" t="e">
        <f t="shared" ref="CC451:CC501" ca="1" si="256">IF(OR(C451="--",IFERROR(MATCH(C451,OFFSET(C$1,0,0,ROW()-1,1),0),1)&lt;&gt;1),"",1)</f>
        <v>#VALUE!</v>
      </c>
    </row>
    <row r="452" spans="1:81" s="10" customFormat="1" ht="25.15" customHeight="1" x14ac:dyDescent="0.2">
      <c r="A452" s="52" t="str">
        <f t="shared" ref="A452:A501" si="257">IFERROR(IF(D452&lt;&gt;"",A451+1,""),"")</f>
        <v/>
      </c>
      <c r="B452" s="157" t="e">
        <f t="shared" ca="1" si="227"/>
        <v>#VALUE!</v>
      </c>
      <c r="C452" s="157" t="e">
        <f t="shared" si="228"/>
        <v>#VALUE!</v>
      </c>
      <c r="D452" s="29"/>
      <c r="E452" s="155" t="str">
        <f ca="1">IFERROR(INDIRECT(ADDRESS(MATCH(D452,CatModules!C:C,0),2,1,1,"CatModules")),"")</f>
        <v/>
      </c>
      <c r="F452" s="96"/>
      <c r="G452" s="156" t="str">
        <f ca="1">IFERROR(INDIRECT(ADDRESS(MATCH(CONCATENATE(E452,"-",F452),CatInt!K:K,0),3,1,1,"CatInt")),"")</f>
        <v/>
      </c>
      <c r="H452" s="45" t="str">
        <f>IF(F452="","",VLOOKUP(F452,#REF!,2,FALSE))</f>
        <v/>
      </c>
      <c r="I452" s="29"/>
      <c r="J452" s="155" t="e">
        <f t="shared" si="229"/>
        <v>#VALUE!</v>
      </c>
      <c r="K452" s="155" t="e">
        <f t="shared" si="230"/>
        <v>#VALUE!</v>
      </c>
      <c r="L452" s="153"/>
      <c r="M452" s="53"/>
      <c r="N452" s="175">
        <v>0</v>
      </c>
      <c r="O452" s="147"/>
      <c r="P452" s="175">
        <v>0</v>
      </c>
      <c r="Q452" s="30"/>
      <c r="R452" s="149" t="str">
        <f>IFERROR(VLOOKUP(Q452,Setup!D$16:E$25,2,FALSE),"")</f>
        <v/>
      </c>
      <c r="S452" s="51" t="str">
        <f ca="1">IFERROR(IF(OR(I452="",VLOOKUP(I452,CatCostInp!$E$2:$K$88,7,FALSE)=0),"",VLOOKUP(I452,CatCostInp!$E$2:$K$88,7,FALSE)),"")</f>
        <v/>
      </c>
      <c r="T452" s="159" t="e">
        <f>VLOOKUP(U452,#REF!,2,FALSE)</f>
        <v>#REF!</v>
      </c>
      <c r="U452" s="30"/>
      <c r="V452" s="1" t="str">
        <f ca="1">IF(U452=Setup!$C$10,"Grant",IF('PSM Costs'!U452=Setup!$C$11,"Local",IF('PSM Costs'!U452=Setup!$C$12,"Other","")))</f>
        <v/>
      </c>
      <c r="W452" s="34"/>
      <c r="X452" s="36">
        <v>1</v>
      </c>
      <c r="Y452" s="34"/>
      <c r="Z452" s="36" t="str">
        <f t="shared" si="231"/>
        <v/>
      </c>
      <c r="AA452" s="34"/>
      <c r="AB452" s="32" t="str">
        <f t="shared" si="232"/>
        <v/>
      </c>
      <c r="AC452" s="34"/>
      <c r="AD452" s="32" t="str">
        <f t="shared" si="233"/>
        <v/>
      </c>
      <c r="AE452" s="34"/>
      <c r="AF452" s="36" t="str">
        <f t="shared" si="234"/>
        <v/>
      </c>
      <c r="AG452" s="36" t="str">
        <f t="shared" si="235"/>
        <v/>
      </c>
      <c r="AH452" s="36" t="str">
        <f t="shared" si="236"/>
        <v/>
      </c>
      <c r="AI452" s="55"/>
      <c r="AJ452" s="37"/>
      <c r="AK452" s="36">
        <v>1</v>
      </c>
      <c r="AL452" s="34"/>
      <c r="AM452" s="32" t="str">
        <f t="shared" si="237"/>
        <v/>
      </c>
      <c r="AN452" s="34"/>
      <c r="AO452" s="32" t="str">
        <f t="shared" si="238"/>
        <v/>
      </c>
      <c r="AP452" s="34"/>
      <c r="AQ452" s="32" t="str">
        <f t="shared" si="239"/>
        <v/>
      </c>
      <c r="AR452" s="34"/>
      <c r="AS452" s="36" t="str">
        <f t="shared" si="240"/>
        <v/>
      </c>
      <c r="AT452" s="36" t="str">
        <f t="shared" si="241"/>
        <v/>
      </c>
      <c r="AU452" s="36" t="str">
        <f t="shared" si="242"/>
        <v/>
      </c>
      <c r="AV452" s="55"/>
      <c r="AW452" s="34"/>
      <c r="AX452" s="36">
        <v>1</v>
      </c>
      <c r="AY452" s="34"/>
      <c r="AZ452" s="32" t="str">
        <f t="shared" si="243"/>
        <v/>
      </c>
      <c r="BA452" s="34"/>
      <c r="BB452" s="32" t="str">
        <f t="shared" si="244"/>
        <v/>
      </c>
      <c r="BC452" s="34"/>
      <c r="BD452" s="32" t="str">
        <f t="shared" si="245"/>
        <v/>
      </c>
      <c r="BE452" s="34"/>
      <c r="BF452" s="36" t="str">
        <f t="shared" si="246"/>
        <v/>
      </c>
      <c r="BG452" s="36" t="str">
        <f t="shared" si="247"/>
        <v/>
      </c>
      <c r="BH452" s="36" t="str">
        <f t="shared" si="248"/>
        <v/>
      </c>
      <c r="BI452" s="55"/>
      <c r="BJ452" s="34"/>
      <c r="BK452" s="36">
        <v>1</v>
      </c>
      <c r="BL452" s="34"/>
      <c r="BM452" s="32" t="str">
        <f t="shared" si="249"/>
        <v/>
      </c>
      <c r="BN452" s="34"/>
      <c r="BO452" s="32" t="str">
        <f t="shared" si="250"/>
        <v/>
      </c>
      <c r="BP452" s="34"/>
      <c r="BQ452" s="32" t="str">
        <f t="shared" si="251"/>
        <v/>
      </c>
      <c r="BR452" s="34"/>
      <c r="BS452" s="36" t="str">
        <f t="shared" si="252"/>
        <v/>
      </c>
      <c r="BT452" s="36" t="str">
        <f t="shared" si="253"/>
        <v/>
      </c>
      <c r="BU452" s="36" t="str">
        <f t="shared" si="254"/>
        <v/>
      </c>
      <c r="BV452" s="55"/>
      <c r="BW452" s="36" t="str">
        <f t="shared" si="255"/>
        <v/>
      </c>
      <c r="BX452" s="36" t="str">
        <f t="shared" si="255"/>
        <v/>
      </c>
      <c r="BY452" s="31"/>
      <c r="BZ452" s="38"/>
      <c r="CB452" s="120" t="e">
        <f t="shared" ca="1" si="226"/>
        <v>#VALUE!</v>
      </c>
      <c r="CC452" s="2" t="e">
        <f t="shared" ca="1" si="256"/>
        <v>#VALUE!</v>
      </c>
    </row>
    <row r="453" spans="1:81" s="10" customFormat="1" ht="25.15" customHeight="1" x14ac:dyDescent="0.2">
      <c r="A453" s="52" t="str">
        <f t="shared" si="257"/>
        <v/>
      </c>
      <c r="B453" s="157" t="e">
        <f t="shared" ca="1" si="227"/>
        <v>#VALUE!</v>
      </c>
      <c r="C453" s="157" t="e">
        <f t="shared" si="228"/>
        <v>#VALUE!</v>
      </c>
      <c r="D453" s="29"/>
      <c r="E453" s="155" t="str">
        <f ca="1">IFERROR(INDIRECT(ADDRESS(MATCH(D453,CatModules!C:C,0),2,1,1,"CatModules")),"")</f>
        <v/>
      </c>
      <c r="F453" s="96"/>
      <c r="G453" s="156" t="str">
        <f ca="1">IFERROR(INDIRECT(ADDRESS(MATCH(CONCATENATE(E453,"-",F453),CatInt!K:K,0),3,1,1,"CatInt")),"")</f>
        <v/>
      </c>
      <c r="H453" s="45" t="str">
        <f>IF(F453="","",VLOOKUP(F453,#REF!,2,FALSE))</f>
        <v/>
      </c>
      <c r="I453" s="29"/>
      <c r="J453" s="155" t="e">
        <f t="shared" si="229"/>
        <v>#VALUE!</v>
      </c>
      <c r="K453" s="155" t="e">
        <f t="shared" si="230"/>
        <v>#VALUE!</v>
      </c>
      <c r="L453" s="153"/>
      <c r="M453" s="53"/>
      <c r="N453" s="175">
        <v>0</v>
      </c>
      <c r="O453" s="147"/>
      <c r="P453" s="175">
        <v>0</v>
      </c>
      <c r="Q453" s="30"/>
      <c r="R453" s="149" t="str">
        <f>IFERROR(VLOOKUP(Q453,Setup!D$16:E$25,2,FALSE),"")</f>
        <v/>
      </c>
      <c r="S453" s="51" t="str">
        <f ca="1">IFERROR(IF(OR(I453="",VLOOKUP(I453,CatCostInp!$E$2:$K$88,7,FALSE)=0),"",VLOOKUP(I453,CatCostInp!$E$2:$K$88,7,FALSE)),"")</f>
        <v/>
      </c>
      <c r="T453" s="159" t="e">
        <f>VLOOKUP(U453,#REF!,2,FALSE)</f>
        <v>#REF!</v>
      </c>
      <c r="U453" s="30"/>
      <c r="V453" s="1" t="str">
        <f ca="1">IF(U453=Setup!$C$10,"Grant",IF('PSM Costs'!U453=Setup!$C$11,"Local",IF('PSM Costs'!U453=Setup!$C$12,"Other","")))</f>
        <v/>
      </c>
      <c r="W453" s="34"/>
      <c r="X453" s="36">
        <v>1</v>
      </c>
      <c r="Y453" s="34"/>
      <c r="Z453" s="36" t="str">
        <f t="shared" si="231"/>
        <v/>
      </c>
      <c r="AA453" s="34"/>
      <c r="AB453" s="32" t="str">
        <f t="shared" si="232"/>
        <v/>
      </c>
      <c r="AC453" s="34"/>
      <c r="AD453" s="32" t="str">
        <f t="shared" si="233"/>
        <v/>
      </c>
      <c r="AE453" s="34"/>
      <c r="AF453" s="36" t="str">
        <f t="shared" si="234"/>
        <v/>
      </c>
      <c r="AG453" s="36" t="str">
        <f t="shared" si="235"/>
        <v/>
      </c>
      <c r="AH453" s="36" t="str">
        <f t="shared" si="236"/>
        <v/>
      </c>
      <c r="AI453" s="55"/>
      <c r="AJ453" s="37"/>
      <c r="AK453" s="36">
        <v>1</v>
      </c>
      <c r="AL453" s="34"/>
      <c r="AM453" s="32" t="str">
        <f t="shared" si="237"/>
        <v/>
      </c>
      <c r="AN453" s="34"/>
      <c r="AO453" s="32" t="str">
        <f t="shared" si="238"/>
        <v/>
      </c>
      <c r="AP453" s="34"/>
      <c r="AQ453" s="32" t="str">
        <f t="shared" si="239"/>
        <v/>
      </c>
      <c r="AR453" s="34"/>
      <c r="AS453" s="36" t="str">
        <f t="shared" si="240"/>
        <v/>
      </c>
      <c r="AT453" s="36" t="str">
        <f t="shared" si="241"/>
        <v/>
      </c>
      <c r="AU453" s="36" t="str">
        <f t="shared" si="242"/>
        <v/>
      </c>
      <c r="AV453" s="55"/>
      <c r="AW453" s="34"/>
      <c r="AX453" s="36">
        <v>1</v>
      </c>
      <c r="AY453" s="34"/>
      <c r="AZ453" s="32" t="str">
        <f t="shared" si="243"/>
        <v/>
      </c>
      <c r="BA453" s="34"/>
      <c r="BB453" s="32" t="str">
        <f t="shared" si="244"/>
        <v/>
      </c>
      <c r="BC453" s="34"/>
      <c r="BD453" s="32" t="str">
        <f t="shared" si="245"/>
        <v/>
      </c>
      <c r="BE453" s="34"/>
      <c r="BF453" s="36" t="str">
        <f t="shared" si="246"/>
        <v/>
      </c>
      <c r="BG453" s="36" t="str">
        <f t="shared" si="247"/>
        <v/>
      </c>
      <c r="BH453" s="36" t="str">
        <f t="shared" si="248"/>
        <v/>
      </c>
      <c r="BI453" s="55"/>
      <c r="BJ453" s="34"/>
      <c r="BK453" s="36">
        <v>1</v>
      </c>
      <c r="BL453" s="34"/>
      <c r="BM453" s="32" t="str">
        <f t="shared" si="249"/>
        <v/>
      </c>
      <c r="BN453" s="34"/>
      <c r="BO453" s="32" t="str">
        <f t="shared" si="250"/>
        <v/>
      </c>
      <c r="BP453" s="34"/>
      <c r="BQ453" s="32" t="str">
        <f t="shared" si="251"/>
        <v/>
      </c>
      <c r="BR453" s="34"/>
      <c r="BS453" s="36" t="str">
        <f t="shared" si="252"/>
        <v/>
      </c>
      <c r="BT453" s="36" t="str">
        <f t="shared" si="253"/>
        <v/>
      </c>
      <c r="BU453" s="36" t="str">
        <f t="shared" si="254"/>
        <v/>
      </c>
      <c r="BV453" s="55"/>
      <c r="BW453" s="36" t="str">
        <f t="shared" si="255"/>
        <v/>
      </c>
      <c r="BX453" s="36" t="str">
        <f t="shared" si="255"/>
        <v/>
      </c>
      <c r="BY453" s="31"/>
      <c r="BZ453" s="38"/>
      <c r="CB453" s="120" t="e">
        <f t="shared" ca="1" si="226"/>
        <v>#VALUE!</v>
      </c>
      <c r="CC453" s="2" t="e">
        <f t="shared" ca="1" si="256"/>
        <v>#VALUE!</v>
      </c>
    </row>
    <row r="454" spans="1:81" s="10" customFormat="1" ht="25.15" customHeight="1" x14ac:dyDescent="0.2">
      <c r="A454" s="52" t="str">
        <f t="shared" si="257"/>
        <v/>
      </c>
      <c r="B454" s="157" t="e">
        <f t="shared" ca="1" si="227"/>
        <v>#VALUE!</v>
      </c>
      <c r="C454" s="157" t="e">
        <f t="shared" si="228"/>
        <v>#VALUE!</v>
      </c>
      <c r="D454" s="29"/>
      <c r="E454" s="155" t="str">
        <f ca="1">IFERROR(INDIRECT(ADDRESS(MATCH(D454,CatModules!C:C,0),2,1,1,"CatModules")),"")</f>
        <v/>
      </c>
      <c r="F454" s="96"/>
      <c r="G454" s="156" t="str">
        <f ca="1">IFERROR(INDIRECT(ADDRESS(MATCH(CONCATENATE(E454,"-",F454),CatInt!K:K,0),3,1,1,"CatInt")),"")</f>
        <v/>
      </c>
      <c r="H454" s="45" t="str">
        <f>IF(F454="","",VLOOKUP(F454,#REF!,2,FALSE))</f>
        <v/>
      </c>
      <c r="I454" s="29"/>
      <c r="J454" s="155" t="e">
        <f t="shared" si="229"/>
        <v>#VALUE!</v>
      </c>
      <c r="K454" s="155" t="e">
        <f t="shared" si="230"/>
        <v>#VALUE!</v>
      </c>
      <c r="L454" s="153"/>
      <c r="M454" s="53"/>
      <c r="N454" s="175">
        <v>0</v>
      </c>
      <c r="O454" s="147"/>
      <c r="P454" s="175">
        <v>0</v>
      </c>
      <c r="Q454" s="30"/>
      <c r="R454" s="149" t="str">
        <f>IFERROR(VLOOKUP(Q454,Setup!D$16:E$25,2,FALSE),"")</f>
        <v/>
      </c>
      <c r="S454" s="51" t="str">
        <f ca="1">IFERROR(IF(OR(I454="",VLOOKUP(I454,CatCostInp!$E$2:$K$88,7,FALSE)=0),"",VLOOKUP(I454,CatCostInp!$E$2:$K$88,7,FALSE)),"")</f>
        <v/>
      </c>
      <c r="T454" s="159" t="e">
        <f>VLOOKUP(U454,#REF!,2,FALSE)</f>
        <v>#REF!</v>
      </c>
      <c r="U454" s="30"/>
      <c r="V454" s="1" t="str">
        <f ca="1">IF(U454=Setup!$C$10,"Grant",IF('PSM Costs'!U454=Setup!$C$11,"Local",IF('PSM Costs'!U454=Setup!$C$12,"Other","")))</f>
        <v/>
      </c>
      <c r="W454" s="34"/>
      <c r="X454" s="36">
        <v>1</v>
      </c>
      <c r="Y454" s="34"/>
      <c r="Z454" s="36" t="str">
        <f t="shared" si="231"/>
        <v/>
      </c>
      <c r="AA454" s="34"/>
      <c r="AB454" s="32" t="str">
        <f t="shared" si="232"/>
        <v/>
      </c>
      <c r="AC454" s="34"/>
      <c r="AD454" s="32" t="str">
        <f t="shared" si="233"/>
        <v/>
      </c>
      <c r="AE454" s="34"/>
      <c r="AF454" s="36" t="str">
        <f t="shared" si="234"/>
        <v/>
      </c>
      <c r="AG454" s="36" t="str">
        <f t="shared" si="235"/>
        <v/>
      </c>
      <c r="AH454" s="36" t="str">
        <f t="shared" si="236"/>
        <v/>
      </c>
      <c r="AI454" s="55"/>
      <c r="AJ454" s="37"/>
      <c r="AK454" s="36">
        <v>1</v>
      </c>
      <c r="AL454" s="34"/>
      <c r="AM454" s="32" t="str">
        <f t="shared" si="237"/>
        <v/>
      </c>
      <c r="AN454" s="34"/>
      <c r="AO454" s="32" t="str">
        <f t="shared" si="238"/>
        <v/>
      </c>
      <c r="AP454" s="34"/>
      <c r="AQ454" s="32" t="str">
        <f t="shared" si="239"/>
        <v/>
      </c>
      <c r="AR454" s="34"/>
      <c r="AS454" s="36" t="str">
        <f t="shared" si="240"/>
        <v/>
      </c>
      <c r="AT454" s="36" t="str">
        <f t="shared" si="241"/>
        <v/>
      </c>
      <c r="AU454" s="36" t="str">
        <f t="shared" si="242"/>
        <v/>
      </c>
      <c r="AV454" s="55"/>
      <c r="AW454" s="34"/>
      <c r="AX454" s="36">
        <v>1</v>
      </c>
      <c r="AY454" s="34"/>
      <c r="AZ454" s="32" t="str">
        <f t="shared" si="243"/>
        <v/>
      </c>
      <c r="BA454" s="34"/>
      <c r="BB454" s="32" t="str">
        <f t="shared" si="244"/>
        <v/>
      </c>
      <c r="BC454" s="34"/>
      <c r="BD454" s="32" t="str">
        <f t="shared" si="245"/>
        <v/>
      </c>
      <c r="BE454" s="34"/>
      <c r="BF454" s="36" t="str">
        <f t="shared" si="246"/>
        <v/>
      </c>
      <c r="BG454" s="36" t="str">
        <f t="shared" si="247"/>
        <v/>
      </c>
      <c r="BH454" s="36" t="str">
        <f t="shared" si="248"/>
        <v/>
      </c>
      <c r="BI454" s="55"/>
      <c r="BJ454" s="34"/>
      <c r="BK454" s="36">
        <v>1</v>
      </c>
      <c r="BL454" s="34"/>
      <c r="BM454" s="32" t="str">
        <f t="shared" si="249"/>
        <v/>
      </c>
      <c r="BN454" s="34"/>
      <c r="BO454" s="32" t="str">
        <f t="shared" si="250"/>
        <v/>
      </c>
      <c r="BP454" s="34"/>
      <c r="BQ454" s="32" t="str">
        <f t="shared" si="251"/>
        <v/>
      </c>
      <c r="BR454" s="34"/>
      <c r="BS454" s="36" t="str">
        <f t="shared" si="252"/>
        <v/>
      </c>
      <c r="BT454" s="36" t="str">
        <f t="shared" si="253"/>
        <v/>
      </c>
      <c r="BU454" s="36" t="str">
        <f t="shared" si="254"/>
        <v/>
      </c>
      <c r="BV454" s="55"/>
      <c r="BW454" s="36" t="str">
        <f t="shared" si="255"/>
        <v/>
      </c>
      <c r="BX454" s="36" t="str">
        <f t="shared" si="255"/>
        <v/>
      </c>
      <c r="BY454" s="31"/>
      <c r="BZ454" s="38"/>
      <c r="CB454" s="120" t="e">
        <f t="shared" ca="1" si="226"/>
        <v>#VALUE!</v>
      </c>
      <c r="CC454" s="2" t="e">
        <f t="shared" ca="1" si="256"/>
        <v>#VALUE!</v>
      </c>
    </row>
    <row r="455" spans="1:81" s="10" customFormat="1" ht="25.15" customHeight="1" x14ac:dyDescent="0.2">
      <c r="A455" s="52" t="str">
        <f t="shared" si="257"/>
        <v/>
      </c>
      <c r="B455" s="157" t="e">
        <f t="shared" ca="1" si="227"/>
        <v>#VALUE!</v>
      </c>
      <c r="C455" s="157" t="e">
        <f t="shared" si="228"/>
        <v>#VALUE!</v>
      </c>
      <c r="D455" s="29"/>
      <c r="E455" s="155" t="str">
        <f ca="1">IFERROR(INDIRECT(ADDRESS(MATCH(D455,CatModules!C:C,0),2,1,1,"CatModules")),"")</f>
        <v/>
      </c>
      <c r="F455" s="96"/>
      <c r="G455" s="156" t="str">
        <f ca="1">IFERROR(INDIRECT(ADDRESS(MATCH(CONCATENATE(E455,"-",F455),CatInt!K:K,0),3,1,1,"CatInt")),"")</f>
        <v/>
      </c>
      <c r="H455" s="45" t="str">
        <f>IF(F455="","",VLOOKUP(F455,#REF!,2,FALSE))</f>
        <v/>
      </c>
      <c r="I455" s="29"/>
      <c r="J455" s="155" t="e">
        <f t="shared" si="229"/>
        <v>#VALUE!</v>
      </c>
      <c r="K455" s="155" t="e">
        <f t="shared" si="230"/>
        <v>#VALUE!</v>
      </c>
      <c r="L455" s="153"/>
      <c r="M455" s="53"/>
      <c r="N455" s="175">
        <v>0</v>
      </c>
      <c r="O455" s="147"/>
      <c r="P455" s="175">
        <v>0</v>
      </c>
      <c r="Q455" s="30"/>
      <c r="R455" s="149" t="str">
        <f>IFERROR(VLOOKUP(Q455,Setup!D$16:E$25,2,FALSE),"")</f>
        <v/>
      </c>
      <c r="S455" s="51" t="str">
        <f ca="1">IFERROR(IF(OR(I455="",VLOOKUP(I455,CatCostInp!$E$2:$K$88,7,FALSE)=0),"",VLOOKUP(I455,CatCostInp!$E$2:$K$88,7,FALSE)),"")</f>
        <v/>
      </c>
      <c r="T455" s="159" t="e">
        <f>VLOOKUP(U455,#REF!,2,FALSE)</f>
        <v>#REF!</v>
      </c>
      <c r="U455" s="30"/>
      <c r="V455" s="1" t="str">
        <f ca="1">IF(U455=Setup!$C$10,"Grant",IF('PSM Costs'!U455=Setup!$C$11,"Local",IF('PSM Costs'!U455=Setup!$C$12,"Other","")))</f>
        <v/>
      </c>
      <c r="W455" s="34"/>
      <c r="X455" s="36">
        <v>1</v>
      </c>
      <c r="Y455" s="34"/>
      <c r="Z455" s="36" t="str">
        <f t="shared" si="231"/>
        <v/>
      </c>
      <c r="AA455" s="34"/>
      <c r="AB455" s="32" t="str">
        <f t="shared" si="232"/>
        <v/>
      </c>
      <c r="AC455" s="34"/>
      <c r="AD455" s="32" t="str">
        <f t="shared" si="233"/>
        <v/>
      </c>
      <c r="AE455" s="34"/>
      <c r="AF455" s="36" t="str">
        <f t="shared" si="234"/>
        <v/>
      </c>
      <c r="AG455" s="36" t="str">
        <f t="shared" si="235"/>
        <v/>
      </c>
      <c r="AH455" s="36" t="str">
        <f t="shared" si="236"/>
        <v/>
      </c>
      <c r="AI455" s="55"/>
      <c r="AJ455" s="37"/>
      <c r="AK455" s="36">
        <v>1</v>
      </c>
      <c r="AL455" s="34"/>
      <c r="AM455" s="32" t="str">
        <f t="shared" si="237"/>
        <v/>
      </c>
      <c r="AN455" s="34"/>
      <c r="AO455" s="32" t="str">
        <f t="shared" si="238"/>
        <v/>
      </c>
      <c r="AP455" s="34"/>
      <c r="AQ455" s="32" t="str">
        <f t="shared" si="239"/>
        <v/>
      </c>
      <c r="AR455" s="34"/>
      <c r="AS455" s="36" t="str">
        <f t="shared" si="240"/>
        <v/>
      </c>
      <c r="AT455" s="36" t="str">
        <f t="shared" si="241"/>
        <v/>
      </c>
      <c r="AU455" s="36" t="str">
        <f t="shared" si="242"/>
        <v/>
      </c>
      <c r="AV455" s="55"/>
      <c r="AW455" s="34"/>
      <c r="AX455" s="36">
        <v>1</v>
      </c>
      <c r="AY455" s="34"/>
      <c r="AZ455" s="32" t="str">
        <f t="shared" si="243"/>
        <v/>
      </c>
      <c r="BA455" s="34"/>
      <c r="BB455" s="32" t="str">
        <f t="shared" si="244"/>
        <v/>
      </c>
      <c r="BC455" s="34"/>
      <c r="BD455" s="32" t="str">
        <f t="shared" si="245"/>
        <v/>
      </c>
      <c r="BE455" s="34"/>
      <c r="BF455" s="36" t="str">
        <f t="shared" si="246"/>
        <v/>
      </c>
      <c r="BG455" s="36" t="str">
        <f t="shared" si="247"/>
        <v/>
      </c>
      <c r="BH455" s="36" t="str">
        <f t="shared" si="248"/>
        <v/>
      </c>
      <c r="BI455" s="55"/>
      <c r="BJ455" s="34"/>
      <c r="BK455" s="36">
        <v>1</v>
      </c>
      <c r="BL455" s="34"/>
      <c r="BM455" s="32" t="str">
        <f t="shared" si="249"/>
        <v/>
      </c>
      <c r="BN455" s="34"/>
      <c r="BO455" s="32" t="str">
        <f t="shared" si="250"/>
        <v/>
      </c>
      <c r="BP455" s="34"/>
      <c r="BQ455" s="32" t="str">
        <f t="shared" si="251"/>
        <v/>
      </c>
      <c r="BR455" s="34"/>
      <c r="BS455" s="36" t="str">
        <f t="shared" si="252"/>
        <v/>
      </c>
      <c r="BT455" s="36" t="str">
        <f t="shared" si="253"/>
        <v/>
      </c>
      <c r="BU455" s="36" t="str">
        <f t="shared" si="254"/>
        <v/>
      </c>
      <c r="BV455" s="55"/>
      <c r="BW455" s="36" t="str">
        <f t="shared" si="255"/>
        <v/>
      </c>
      <c r="BX455" s="36" t="str">
        <f t="shared" si="255"/>
        <v/>
      </c>
      <c r="BY455" s="31"/>
      <c r="BZ455" s="38"/>
      <c r="CB455" s="120" t="e">
        <f t="shared" ca="1" si="226"/>
        <v>#VALUE!</v>
      </c>
      <c r="CC455" s="2" t="e">
        <f t="shared" ca="1" si="256"/>
        <v>#VALUE!</v>
      </c>
    </row>
    <row r="456" spans="1:81" s="10" customFormat="1" ht="25.15" customHeight="1" x14ac:dyDescent="0.2">
      <c r="A456" s="52" t="str">
        <f t="shared" si="257"/>
        <v/>
      </c>
      <c r="B456" s="157" t="e">
        <f t="shared" ca="1" si="227"/>
        <v>#VALUE!</v>
      </c>
      <c r="C456" s="157" t="e">
        <f t="shared" si="228"/>
        <v>#VALUE!</v>
      </c>
      <c r="D456" s="29"/>
      <c r="E456" s="155" t="str">
        <f ca="1">IFERROR(INDIRECT(ADDRESS(MATCH(D456,CatModules!C:C,0),2,1,1,"CatModules")),"")</f>
        <v/>
      </c>
      <c r="F456" s="96"/>
      <c r="G456" s="156" t="str">
        <f ca="1">IFERROR(INDIRECT(ADDRESS(MATCH(CONCATENATE(E456,"-",F456),CatInt!K:K,0),3,1,1,"CatInt")),"")</f>
        <v/>
      </c>
      <c r="H456" s="45" t="str">
        <f>IF(F456="","",VLOOKUP(F456,#REF!,2,FALSE))</f>
        <v/>
      </c>
      <c r="I456" s="29"/>
      <c r="J456" s="155" t="e">
        <f t="shared" si="229"/>
        <v>#VALUE!</v>
      </c>
      <c r="K456" s="155" t="e">
        <f t="shared" si="230"/>
        <v>#VALUE!</v>
      </c>
      <c r="L456" s="153"/>
      <c r="M456" s="53"/>
      <c r="N456" s="175">
        <v>0</v>
      </c>
      <c r="O456" s="147"/>
      <c r="P456" s="175">
        <v>0</v>
      </c>
      <c r="Q456" s="30"/>
      <c r="R456" s="149" t="str">
        <f>IFERROR(VLOOKUP(Q456,Setup!D$16:E$25,2,FALSE),"")</f>
        <v/>
      </c>
      <c r="S456" s="51" t="str">
        <f ca="1">IFERROR(IF(OR(I456="",VLOOKUP(I456,CatCostInp!$E$2:$K$88,7,FALSE)=0),"",VLOOKUP(I456,CatCostInp!$E$2:$K$88,7,FALSE)),"")</f>
        <v/>
      </c>
      <c r="T456" s="159" t="e">
        <f>VLOOKUP(U456,#REF!,2,FALSE)</f>
        <v>#REF!</v>
      </c>
      <c r="U456" s="30"/>
      <c r="V456" s="1" t="str">
        <f ca="1">IF(U456=Setup!$C$10,"Grant",IF('PSM Costs'!U456=Setup!$C$11,"Local",IF('PSM Costs'!U456=Setup!$C$12,"Other","")))</f>
        <v/>
      </c>
      <c r="W456" s="34"/>
      <c r="X456" s="36">
        <v>1</v>
      </c>
      <c r="Y456" s="34"/>
      <c r="Z456" s="36" t="str">
        <f t="shared" si="231"/>
        <v/>
      </c>
      <c r="AA456" s="34"/>
      <c r="AB456" s="32" t="str">
        <f t="shared" si="232"/>
        <v/>
      </c>
      <c r="AC456" s="34"/>
      <c r="AD456" s="32" t="str">
        <f t="shared" si="233"/>
        <v/>
      </c>
      <c r="AE456" s="34"/>
      <c r="AF456" s="36" t="str">
        <f t="shared" si="234"/>
        <v/>
      </c>
      <c r="AG456" s="36" t="str">
        <f t="shared" si="235"/>
        <v/>
      </c>
      <c r="AH456" s="36" t="str">
        <f t="shared" si="236"/>
        <v/>
      </c>
      <c r="AI456" s="55"/>
      <c r="AJ456" s="37"/>
      <c r="AK456" s="36">
        <v>1</v>
      </c>
      <c r="AL456" s="34"/>
      <c r="AM456" s="32" t="str">
        <f t="shared" si="237"/>
        <v/>
      </c>
      <c r="AN456" s="34"/>
      <c r="AO456" s="32" t="str">
        <f t="shared" si="238"/>
        <v/>
      </c>
      <c r="AP456" s="34"/>
      <c r="AQ456" s="32" t="str">
        <f t="shared" si="239"/>
        <v/>
      </c>
      <c r="AR456" s="34"/>
      <c r="AS456" s="36" t="str">
        <f t="shared" si="240"/>
        <v/>
      </c>
      <c r="AT456" s="36" t="str">
        <f t="shared" si="241"/>
        <v/>
      </c>
      <c r="AU456" s="36" t="str">
        <f t="shared" si="242"/>
        <v/>
      </c>
      <c r="AV456" s="55"/>
      <c r="AW456" s="34"/>
      <c r="AX456" s="36">
        <v>1</v>
      </c>
      <c r="AY456" s="34"/>
      <c r="AZ456" s="32" t="str">
        <f t="shared" si="243"/>
        <v/>
      </c>
      <c r="BA456" s="34"/>
      <c r="BB456" s="32" t="str">
        <f t="shared" si="244"/>
        <v/>
      </c>
      <c r="BC456" s="34"/>
      <c r="BD456" s="32" t="str">
        <f t="shared" si="245"/>
        <v/>
      </c>
      <c r="BE456" s="34"/>
      <c r="BF456" s="36" t="str">
        <f t="shared" si="246"/>
        <v/>
      </c>
      <c r="BG456" s="36" t="str">
        <f t="shared" si="247"/>
        <v/>
      </c>
      <c r="BH456" s="36" t="str">
        <f t="shared" si="248"/>
        <v/>
      </c>
      <c r="BI456" s="55"/>
      <c r="BJ456" s="34"/>
      <c r="BK456" s="36">
        <v>1</v>
      </c>
      <c r="BL456" s="34"/>
      <c r="BM456" s="32" t="str">
        <f t="shared" si="249"/>
        <v/>
      </c>
      <c r="BN456" s="34"/>
      <c r="BO456" s="32" t="str">
        <f t="shared" si="250"/>
        <v/>
      </c>
      <c r="BP456" s="34"/>
      <c r="BQ456" s="32" t="str">
        <f t="shared" si="251"/>
        <v/>
      </c>
      <c r="BR456" s="34"/>
      <c r="BS456" s="36" t="str">
        <f t="shared" si="252"/>
        <v/>
      </c>
      <c r="BT456" s="36" t="str">
        <f t="shared" si="253"/>
        <v/>
      </c>
      <c r="BU456" s="36" t="str">
        <f t="shared" si="254"/>
        <v/>
      </c>
      <c r="BV456" s="55"/>
      <c r="BW456" s="36" t="str">
        <f t="shared" si="255"/>
        <v/>
      </c>
      <c r="BX456" s="36" t="str">
        <f t="shared" si="255"/>
        <v/>
      </c>
      <c r="BY456" s="31"/>
      <c r="BZ456" s="38"/>
      <c r="CB456" s="120" t="e">
        <f t="shared" ca="1" si="226"/>
        <v>#VALUE!</v>
      </c>
      <c r="CC456" s="2" t="e">
        <f t="shared" ca="1" si="256"/>
        <v>#VALUE!</v>
      </c>
    </row>
    <row r="457" spans="1:81" s="10" customFormat="1" ht="25.15" customHeight="1" x14ac:dyDescent="0.2">
      <c r="A457" s="52" t="str">
        <f t="shared" si="257"/>
        <v/>
      </c>
      <c r="B457" s="157" t="e">
        <f t="shared" ca="1" si="227"/>
        <v>#VALUE!</v>
      </c>
      <c r="C457" s="157" t="e">
        <f t="shared" si="228"/>
        <v>#VALUE!</v>
      </c>
      <c r="D457" s="29"/>
      <c r="E457" s="155" t="str">
        <f ca="1">IFERROR(INDIRECT(ADDRESS(MATCH(D457,CatModules!C:C,0),2,1,1,"CatModules")),"")</f>
        <v/>
      </c>
      <c r="F457" s="96"/>
      <c r="G457" s="156" t="str">
        <f ca="1">IFERROR(INDIRECT(ADDRESS(MATCH(CONCATENATE(E457,"-",F457),CatInt!K:K,0),3,1,1,"CatInt")),"")</f>
        <v/>
      </c>
      <c r="H457" s="45" t="str">
        <f>IF(F457="","",VLOOKUP(F457,#REF!,2,FALSE))</f>
        <v/>
      </c>
      <c r="I457" s="29"/>
      <c r="J457" s="155" t="e">
        <f t="shared" si="229"/>
        <v>#VALUE!</v>
      </c>
      <c r="K457" s="155" t="e">
        <f t="shared" si="230"/>
        <v>#VALUE!</v>
      </c>
      <c r="L457" s="153"/>
      <c r="M457" s="53"/>
      <c r="N457" s="175">
        <v>0</v>
      </c>
      <c r="O457" s="147"/>
      <c r="P457" s="175">
        <v>0</v>
      </c>
      <c r="Q457" s="30"/>
      <c r="R457" s="149" t="str">
        <f>IFERROR(VLOOKUP(Q457,Setup!D$16:E$25,2,FALSE),"")</f>
        <v/>
      </c>
      <c r="S457" s="51" t="str">
        <f ca="1">IFERROR(IF(OR(I457="",VLOOKUP(I457,CatCostInp!$E$2:$K$88,7,FALSE)=0),"",VLOOKUP(I457,CatCostInp!$E$2:$K$88,7,FALSE)),"")</f>
        <v/>
      </c>
      <c r="T457" s="159" t="e">
        <f>VLOOKUP(U457,#REF!,2,FALSE)</f>
        <v>#REF!</v>
      </c>
      <c r="U457" s="30"/>
      <c r="V457" s="1" t="str">
        <f ca="1">IF(U457=Setup!$C$10,"Grant",IF('PSM Costs'!U457=Setup!$C$11,"Local",IF('PSM Costs'!U457=Setup!$C$12,"Other","")))</f>
        <v/>
      </c>
      <c r="W457" s="34"/>
      <c r="X457" s="36">
        <v>1</v>
      </c>
      <c r="Y457" s="34"/>
      <c r="Z457" s="36" t="str">
        <f t="shared" si="231"/>
        <v/>
      </c>
      <c r="AA457" s="34"/>
      <c r="AB457" s="32" t="str">
        <f t="shared" si="232"/>
        <v/>
      </c>
      <c r="AC457" s="34"/>
      <c r="AD457" s="32" t="str">
        <f t="shared" si="233"/>
        <v/>
      </c>
      <c r="AE457" s="34"/>
      <c r="AF457" s="36" t="str">
        <f t="shared" si="234"/>
        <v/>
      </c>
      <c r="AG457" s="36" t="str">
        <f t="shared" si="235"/>
        <v/>
      </c>
      <c r="AH457" s="36" t="str">
        <f t="shared" si="236"/>
        <v/>
      </c>
      <c r="AI457" s="55"/>
      <c r="AJ457" s="37"/>
      <c r="AK457" s="36">
        <v>1</v>
      </c>
      <c r="AL457" s="34"/>
      <c r="AM457" s="32" t="str">
        <f t="shared" si="237"/>
        <v/>
      </c>
      <c r="AN457" s="34"/>
      <c r="AO457" s="32" t="str">
        <f t="shared" si="238"/>
        <v/>
      </c>
      <c r="AP457" s="34"/>
      <c r="AQ457" s="32" t="str">
        <f t="shared" si="239"/>
        <v/>
      </c>
      <c r="AR457" s="34"/>
      <c r="AS457" s="36" t="str">
        <f t="shared" si="240"/>
        <v/>
      </c>
      <c r="AT457" s="36" t="str">
        <f t="shared" si="241"/>
        <v/>
      </c>
      <c r="AU457" s="36" t="str">
        <f t="shared" si="242"/>
        <v/>
      </c>
      <c r="AV457" s="55"/>
      <c r="AW457" s="34"/>
      <c r="AX457" s="36">
        <v>1</v>
      </c>
      <c r="AY457" s="34"/>
      <c r="AZ457" s="32" t="str">
        <f t="shared" si="243"/>
        <v/>
      </c>
      <c r="BA457" s="34"/>
      <c r="BB457" s="32" t="str">
        <f t="shared" si="244"/>
        <v/>
      </c>
      <c r="BC457" s="34"/>
      <c r="BD457" s="32" t="str">
        <f t="shared" si="245"/>
        <v/>
      </c>
      <c r="BE457" s="34"/>
      <c r="BF457" s="36" t="str">
        <f t="shared" si="246"/>
        <v/>
      </c>
      <c r="BG457" s="36" t="str">
        <f t="shared" si="247"/>
        <v/>
      </c>
      <c r="BH457" s="36" t="str">
        <f t="shared" si="248"/>
        <v/>
      </c>
      <c r="BI457" s="55"/>
      <c r="BJ457" s="34"/>
      <c r="BK457" s="36">
        <v>1</v>
      </c>
      <c r="BL457" s="34"/>
      <c r="BM457" s="32" t="str">
        <f t="shared" si="249"/>
        <v/>
      </c>
      <c r="BN457" s="34"/>
      <c r="BO457" s="32" t="str">
        <f t="shared" si="250"/>
        <v/>
      </c>
      <c r="BP457" s="34"/>
      <c r="BQ457" s="32" t="str">
        <f t="shared" si="251"/>
        <v/>
      </c>
      <c r="BR457" s="34"/>
      <c r="BS457" s="36" t="str">
        <f t="shared" si="252"/>
        <v/>
      </c>
      <c r="BT457" s="36" t="str">
        <f t="shared" si="253"/>
        <v/>
      </c>
      <c r="BU457" s="36" t="str">
        <f t="shared" si="254"/>
        <v/>
      </c>
      <c r="BV457" s="55"/>
      <c r="BW457" s="36" t="str">
        <f t="shared" si="255"/>
        <v/>
      </c>
      <c r="BX457" s="36" t="str">
        <f t="shared" si="255"/>
        <v/>
      </c>
      <c r="BY457" s="31"/>
      <c r="BZ457" s="38"/>
      <c r="CB457" s="120" t="e">
        <f t="shared" ca="1" si="226"/>
        <v>#VALUE!</v>
      </c>
      <c r="CC457" s="2" t="e">
        <f t="shared" ca="1" si="256"/>
        <v>#VALUE!</v>
      </c>
    </row>
    <row r="458" spans="1:81" s="10" customFormat="1" ht="25.15" customHeight="1" x14ac:dyDescent="0.2">
      <c r="A458" s="52" t="str">
        <f t="shared" si="257"/>
        <v/>
      </c>
      <c r="B458" s="157" t="e">
        <f t="shared" ca="1" si="227"/>
        <v>#VALUE!</v>
      </c>
      <c r="C458" s="157" t="e">
        <f t="shared" si="228"/>
        <v>#VALUE!</v>
      </c>
      <c r="D458" s="29"/>
      <c r="E458" s="155" t="str">
        <f ca="1">IFERROR(INDIRECT(ADDRESS(MATCH(D458,CatModules!C:C,0),2,1,1,"CatModules")),"")</f>
        <v/>
      </c>
      <c r="F458" s="96"/>
      <c r="G458" s="156" t="str">
        <f ca="1">IFERROR(INDIRECT(ADDRESS(MATCH(CONCATENATE(E458,"-",F458),CatInt!K:K,0),3,1,1,"CatInt")),"")</f>
        <v/>
      </c>
      <c r="H458" s="45" t="str">
        <f>IF(F458="","",VLOOKUP(F458,#REF!,2,FALSE))</f>
        <v/>
      </c>
      <c r="I458" s="29"/>
      <c r="J458" s="155" t="e">
        <f t="shared" si="229"/>
        <v>#VALUE!</v>
      </c>
      <c r="K458" s="155" t="e">
        <f t="shared" si="230"/>
        <v>#VALUE!</v>
      </c>
      <c r="L458" s="153"/>
      <c r="M458" s="53"/>
      <c r="N458" s="175">
        <v>0</v>
      </c>
      <c r="O458" s="147"/>
      <c r="P458" s="175">
        <v>0</v>
      </c>
      <c r="Q458" s="30"/>
      <c r="R458" s="149" t="str">
        <f>IFERROR(VLOOKUP(Q458,Setup!D$16:E$25,2,FALSE),"")</f>
        <v/>
      </c>
      <c r="S458" s="51" t="str">
        <f ca="1">IFERROR(IF(OR(I458="",VLOOKUP(I458,CatCostInp!$E$2:$K$88,7,FALSE)=0),"",VLOOKUP(I458,CatCostInp!$E$2:$K$88,7,FALSE)),"")</f>
        <v/>
      </c>
      <c r="T458" s="159" t="e">
        <f>VLOOKUP(U458,#REF!,2,FALSE)</f>
        <v>#REF!</v>
      </c>
      <c r="U458" s="30"/>
      <c r="V458" s="1" t="str">
        <f ca="1">IF(U458=Setup!$C$10,"Grant",IF('PSM Costs'!U458=Setup!$C$11,"Local",IF('PSM Costs'!U458=Setup!$C$12,"Other","")))</f>
        <v/>
      </c>
      <c r="W458" s="34"/>
      <c r="X458" s="36">
        <v>1</v>
      </c>
      <c r="Y458" s="34"/>
      <c r="Z458" s="36" t="str">
        <f t="shared" si="231"/>
        <v/>
      </c>
      <c r="AA458" s="34"/>
      <c r="AB458" s="32" t="str">
        <f t="shared" si="232"/>
        <v/>
      </c>
      <c r="AC458" s="34"/>
      <c r="AD458" s="32" t="str">
        <f t="shared" si="233"/>
        <v/>
      </c>
      <c r="AE458" s="34"/>
      <c r="AF458" s="36" t="str">
        <f t="shared" si="234"/>
        <v/>
      </c>
      <c r="AG458" s="36" t="str">
        <f t="shared" si="235"/>
        <v/>
      </c>
      <c r="AH458" s="36" t="str">
        <f t="shared" si="236"/>
        <v/>
      </c>
      <c r="AI458" s="55"/>
      <c r="AJ458" s="37"/>
      <c r="AK458" s="36">
        <v>1</v>
      </c>
      <c r="AL458" s="34"/>
      <c r="AM458" s="32" t="str">
        <f t="shared" si="237"/>
        <v/>
      </c>
      <c r="AN458" s="34"/>
      <c r="AO458" s="32" t="str">
        <f t="shared" si="238"/>
        <v/>
      </c>
      <c r="AP458" s="34"/>
      <c r="AQ458" s="32" t="str">
        <f t="shared" si="239"/>
        <v/>
      </c>
      <c r="AR458" s="34"/>
      <c r="AS458" s="36" t="str">
        <f t="shared" si="240"/>
        <v/>
      </c>
      <c r="AT458" s="36" t="str">
        <f t="shared" si="241"/>
        <v/>
      </c>
      <c r="AU458" s="36" t="str">
        <f t="shared" si="242"/>
        <v/>
      </c>
      <c r="AV458" s="55"/>
      <c r="AW458" s="34"/>
      <c r="AX458" s="36">
        <v>1</v>
      </c>
      <c r="AY458" s="34"/>
      <c r="AZ458" s="32" t="str">
        <f t="shared" si="243"/>
        <v/>
      </c>
      <c r="BA458" s="34"/>
      <c r="BB458" s="32" t="str">
        <f t="shared" si="244"/>
        <v/>
      </c>
      <c r="BC458" s="34"/>
      <c r="BD458" s="32" t="str">
        <f t="shared" si="245"/>
        <v/>
      </c>
      <c r="BE458" s="34"/>
      <c r="BF458" s="36" t="str">
        <f t="shared" si="246"/>
        <v/>
      </c>
      <c r="BG458" s="36" t="str">
        <f t="shared" si="247"/>
        <v/>
      </c>
      <c r="BH458" s="36" t="str">
        <f t="shared" si="248"/>
        <v/>
      </c>
      <c r="BI458" s="55"/>
      <c r="BJ458" s="34"/>
      <c r="BK458" s="36">
        <v>1</v>
      </c>
      <c r="BL458" s="34"/>
      <c r="BM458" s="32" t="str">
        <f t="shared" si="249"/>
        <v/>
      </c>
      <c r="BN458" s="34"/>
      <c r="BO458" s="32" t="str">
        <f t="shared" si="250"/>
        <v/>
      </c>
      <c r="BP458" s="34"/>
      <c r="BQ458" s="32" t="str">
        <f t="shared" si="251"/>
        <v/>
      </c>
      <c r="BR458" s="34"/>
      <c r="BS458" s="36" t="str">
        <f t="shared" si="252"/>
        <v/>
      </c>
      <c r="BT458" s="36" t="str">
        <f t="shared" si="253"/>
        <v/>
      </c>
      <c r="BU458" s="36" t="str">
        <f t="shared" si="254"/>
        <v/>
      </c>
      <c r="BV458" s="55"/>
      <c r="BW458" s="36" t="str">
        <f t="shared" si="255"/>
        <v/>
      </c>
      <c r="BX458" s="36" t="str">
        <f t="shared" si="255"/>
        <v/>
      </c>
      <c r="BY458" s="31"/>
      <c r="BZ458" s="38"/>
      <c r="CB458" s="120" t="e">
        <f t="shared" ca="1" si="226"/>
        <v>#VALUE!</v>
      </c>
      <c r="CC458" s="2" t="e">
        <f t="shared" ca="1" si="256"/>
        <v>#VALUE!</v>
      </c>
    </row>
    <row r="459" spans="1:81" s="10" customFormat="1" ht="25.15" customHeight="1" x14ac:dyDescent="0.2">
      <c r="A459" s="52" t="str">
        <f t="shared" si="257"/>
        <v/>
      </c>
      <c r="B459" s="157" t="e">
        <f t="shared" ca="1" si="227"/>
        <v>#VALUE!</v>
      </c>
      <c r="C459" s="157" t="e">
        <f t="shared" si="228"/>
        <v>#VALUE!</v>
      </c>
      <c r="D459" s="29"/>
      <c r="E459" s="155" t="str">
        <f ca="1">IFERROR(INDIRECT(ADDRESS(MATCH(D459,CatModules!C:C,0),2,1,1,"CatModules")),"")</f>
        <v/>
      </c>
      <c r="F459" s="96"/>
      <c r="G459" s="156" t="str">
        <f ca="1">IFERROR(INDIRECT(ADDRESS(MATCH(CONCATENATE(E459,"-",F459),CatInt!K:K,0),3,1,1,"CatInt")),"")</f>
        <v/>
      </c>
      <c r="H459" s="45" t="str">
        <f>IF(F459="","",VLOOKUP(F459,#REF!,2,FALSE))</f>
        <v/>
      </c>
      <c r="I459" s="29"/>
      <c r="J459" s="155" t="e">
        <f t="shared" si="229"/>
        <v>#VALUE!</v>
      </c>
      <c r="K459" s="155" t="e">
        <f t="shared" si="230"/>
        <v>#VALUE!</v>
      </c>
      <c r="L459" s="153"/>
      <c r="M459" s="53"/>
      <c r="N459" s="175">
        <v>0</v>
      </c>
      <c r="O459" s="147"/>
      <c r="P459" s="175">
        <v>0</v>
      </c>
      <c r="Q459" s="30"/>
      <c r="R459" s="149" t="str">
        <f>IFERROR(VLOOKUP(Q459,Setup!D$16:E$25,2,FALSE),"")</f>
        <v/>
      </c>
      <c r="S459" s="51" t="str">
        <f ca="1">IFERROR(IF(OR(I459="",VLOOKUP(I459,CatCostInp!$E$2:$K$88,7,FALSE)=0),"",VLOOKUP(I459,CatCostInp!$E$2:$K$88,7,FALSE)),"")</f>
        <v/>
      </c>
      <c r="T459" s="159" t="e">
        <f>VLOOKUP(U459,#REF!,2,FALSE)</f>
        <v>#REF!</v>
      </c>
      <c r="U459" s="30"/>
      <c r="V459" s="1" t="str">
        <f ca="1">IF(U459=Setup!$C$10,"Grant",IF('PSM Costs'!U459=Setup!$C$11,"Local",IF('PSM Costs'!U459=Setup!$C$12,"Other","")))</f>
        <v/>
      </c>
      <c r="W459" s="34"/>
      <c r="X459" s="36">
        <v>1</v>
      </c>
      <c r="Y459" s="34"/>
      <c r="Z459" s="36" t="str">
        <f t="shared" si="231"/>
        <v/>
      </c>
      <c r="AA459" s="34"/>
      <c r="AB459" s="32" t="str">
        <f t="shared" si="232"/>
        <v/>
      </c>
      <c r="AC459" s="34"/>
      <c r="AD459" s="32" t="str">
        <f t="shared" si="233"/>
        <v/>
      </c>
      <c r="AE459" s="34"/>
      <c r="AF459" s="36" t="str">
        <f t="shared" si="234"/>
        <v/>
      </c>
      <c r="AG459" s="36" t="str">
        <f t="shared" si="235"/>
        <v/>
      </c>
      <c r="AH459" s="36" t="str">
        <f t="shared" si="236"/>
        <v/>
      </c>
      <c r="AI459" s="55"/>
      <c r="AJ459" s="37"/>
      <c r="AK459" s="36">
        <v>1</v>
      </c>
      <c r="AL459" s="34"/>
      <c r="AM459" s="32" t="str">
        <f t="shared" si="237"/>
        <v/>
      </c>
      <c r="AN459" s="34"/>
      <c r="AO459" s="32" t="str">
        <f t="shared" si="238"/>
        <v/>
      </c>
      <c r="AP459" s="34"/>
      <c r="AQ459" s="32" t="str">
        <f t="shared" si="239"/>
        <v/>
      </c>
      <c r="AR459" s="34"/>
      <c r="AS459" s="36" t="str">
        <f t="shared" si="240"/>
        <v/>
      </c>
      <c r="AT459" s="36" t="str">
        <f t="shared" si="241"/>
        <v/>
      </c>
      <c r="AU459" s="36" t="str">
        <f t="shared" si="242"/>
        <v/>
      </c>
      <c r="AV459" s="55"/>
      <c r="AW459" s="34"/>
      <c r="AX459" s="36">
        <v>1</v>
      </c>
      <c r="AY459" s="34"/>
      <c r="AZ459" s="32" t="str">
        <f t="shared" si="243"/>
        <v/>
      </c>
      <c r="BA459" s="34"/>
      <c r="BB459" s="32" t="str">
        <f t="shared" si="244"/>
        <v/>
      </c>
      <c r="BC459" s="34"/>
      <c r="BD459" s="32" t="str">
        <f t="shared" si="245"/>
        <v/>
      </c>
      <c r="BE459" s="34"/>
      <c r="BF459" s="36" t="str">
        <f t="shared" si="246"/>
        <v/>
      </c>
      <c r="BG459" s="36" t="str">
        <f t="shared" si="247"/>
        <v/>
      </c>
      <c r="BH459" s="36" t="str">
        <f t="shared" si="248"/>
        <v/>
      </c>
      <c r="BI459" s="55"/>
      <c r="BJ459" s="34"/>
      <c r="BK459" s="36">
        <v>1</v>
      </c>
      <c r="BL459" s="34"/>
      <c r="BM459" s="32" t="str">
        <f t="shared" si="249"/>
        <v/>
      </c>
      <c r="BN459" s="34"/>
      <c r="BO459" s="32" t="str">
        <f t="shared" si="250"/>
        <v/>
      </c>
      <c r="BP459" s="34"/>
      <c r="BQ459" s="32" t="str">
        <f t="shared" si="251"/>
        <v/>
      </c>
      <c r="BR459" s="34"/>
      <c r="BS459" s="36" t="str">
        <f t="shared" si="252"/>
        <v/>
      </c>
      <c r="BT459" s="36" t="str">
        <f t="shared" si="253"/>
        <v/>
      </c>
      <c r="BU459" s="36" t="str">
        <f t="shared" si="254"/>
        <v/>
      </c>
      <c r="BV459" s="55"/>
      <c r="BW459" s="36" t="str">
        <f t="shared" si="255"/>
        <v/>
      </c>
      <c r="BX459" s="36" t="str">
        <f t="shared" si="255"/>
        <v/>
      </c>
      <c r="BY459" s="31"/>
      <c r="BZ459" s="38"/>
      <c r="CB459" s="120" t="e">
        <f t="shared" ca="1" si="226"/>
        <v>#VALUE!</v>
      </c>
      <c r="CC459" s="2" t="e">
        <f t="shared" ca="1" si="256"/>
        <v>#VALUE!</v>
      </c>
    </row>
    <row r="460" spans="1:81" s="10" customFormat="1" ht="25.15" customHeight="1" x14ac:dyDescent="0.2">
      <c r="A460" s="52" t="str">
        <f t="shared" si="257"/>
        <v/>
      </c>
      <c r="B460" s="157" t="e">
        <f t="shared" ca="1" si="227"/>
        <v>#VALUE!</v>
      </c>
      <c r="C460" s="157" t="e">
        <f t="shared" si="228"/>
        <v>#VALUE!</v>
      </c>
      <c r="D460" s="29"/>
      <c r="E460" s="155" t="str">
        <f ca="1">IFERROR(INDIRECT(ADDRESS(MATCH(D460,CatModules!C:C,0),2,1,1,"CatModules")),"")</f>
        <v/>
      </c>
      <c r="F460" s="96"/>
      <c r="G460" s="156" t="str">
        <f ca="1">IFERROR(INDIRECT(ADDRESS(MATCH(CONCATENATE(E460,"-",F460),CatInt!K:K,0),3,1,1,"CatInt")),"")</f>
        <v/>
      </c>
      <c r="H460" s="45" t="str">
        <f>IF(F460="","",VLOOKUP(F460,#REF!,2,FALSE))</f>
        <v/>
      </c>
      <c r="I460" s="29"/>
      <c r="J460" s="155" t="e">
        <f t="shared" si="229"/>
        <v>#VALUE!</v>
      </c>
      <c r="K460" s="155" t="e">
        <f t="shared" si="230"/>
        <v>#VALUE!</v>
      </c>
      <c r="L460" s="153"/>
      <c r="M460" s="53"/>
      <c r="N460" s="175">
        <v>0</v>
      </c>
      <c r="O460" s="147"/>
      <c r="P460" s="175">
        <v>0</v>
      </c>
      <c r="Q460" s="30"/>
      <c r="R460" s="149" t="str">
        <f>IFERROR(VLOOKUP(Q460,Setup!D$16:E$25,2,FALSE),"")</f>
        <v/>
      </c>
      <c r="S460" s="51" t="str">
        <f ca="1">IFERROR(IF(OR(I460="",VLOOKUP(I460,CatCostInp!$E$2:$K$88,7,FALSE)=0),"",VLOOKUP(I460,CatCostInp!$E$2:$K$88,7,FALSE)),"")</f>
        <v/>
      </c>
      <c r="T460" s="159" t="e">
        <f>VLOOKUP(U460,#REF!,2,FALSE)</f>
        <v>#REF!</v>
      </c>
      <c r="U460" s="30"/>
      <c r="V460" s="1" t="str">
        <f ca="1">IF(U460=Setup!$C$10,"Grant",IF('PSM Costs'!U460=Setup!$C$11,"Local",IF('PSM Costs'!U460=Setup!$C$12,"Other","")))</f>
        <v/>
      </c>
      <c r="W460" s="34"/>
      <c r="X460" s="36">
        <v>1</v>
      </c>
      <c r="Y460" s="34"/>
      <c r="Z460" s="36" t="str">
        <f t="shared" si="231"/>
        <v/>
      </c>
      <c r="AA460" s="34"/>
      <c r="AB460" s="32" t="str">
        <f t="shared" si="232"/>
        <v/>
      </c>
      <c r="AC460" s="34"/>
      <c r="AD460" s="32" t="str">
        <f t="shared" si="233"/>
        <v/>
      </c>
      <c r="AE460" s="34"/>
      <c r="AF460" s="36" t="str">
        <f t="shared" si="234"/>
        <v/>
      </c>
      <c r="AG460" s="36" t="str">
        <f t="shared" si="235"/>
        <v/>
      </c>
      <c r="AH460" s="36" t="str">
        <f t="shared" si="236"/>
        <v/>
      </c>
      <c r="AI460" s="55"/>
      <c r="AJ460" s="37"/>
      <c r="AK460" s="36">
        <v>1</v>
      </c>
      <c r="AL460" s="34"/>
      <c r="AM460" s="32" t="str">
        <f t="shared" si="237"/>
        <v/>
      </c>
      <c r="AN460" s="34"/>
      <c r="AO460" s="32" t="str">
        <f t="shared" si="238"/>
        <v/>
      </c>
      <c r="AP460" s="34"/>
      <c r="AQ460" s="32" t="str">
        <f t="shared" si="239"/>
        <v/>
      </c>
      <c r="AR460" s="34"/>
      <c r="AS460" s="36" t="str">
        <f t="shared" si="240"/>
        <v/>
      </c>
      <c r="AT460" s="36" t="str">
        <f t="shared" si="241"/>
        <v/>
      </c>
      <c r="AU460" s="36" t="str">
        <f t="shared" si="242"/>
        <v/>
      </c>
      <c r="AV460" s="55"/>
      <c r="AW460" s="34"/>
      <c r="AX460" s="36">
        <v>1</v>
      </c>
      <c r="AY460" s="34"/>
      <c r="AZ460" s="32" t="str">
        <f t="shared" si="243"/>
        <v/>
      </c>
      <c r="BA460" s="34"/>
      <c r="BB460" s="32" t="str">
        <f t="shared" si="244"/>
        <v/>
      </c>
      <c r="BC460" s="34"/>
      <c r="BD460" s="32" t="str">
        <f t="shared" si="245"/>
        <v/>
      </c>
      <c r="BE460" s="34"/>
      <c r="BF460" s="36" t="str">
        <f t="shared" si="246"/>
        <v/>
      </c>
      <c r="BG460" s="36" t="str">
        <f t="shared" si="247"/>
        <v/>
      </c>
      <c r="BH460" s="36" t="str">
        <f t="shared" si="248"/>
        <v/>
      </c>
      <c r="BI460" s="55"/>
      <c r="BJ460" s="34"/>
      <c r="BK460" s="36">
        <v>1</v>
      </c>
      <c r="BL460" s="34"/>
      <c r="BM460" s="32" t="str">
        <f t="shared" si="249"/>
        <v/>
      </c>
      <c r="BN460" s="34"/>
      <c r="BO460" s="32" t="str">
        <f t="shared" si="250"/>
        <v/>
      </c>
      <c r="BP460" s="34"/>
      <c r="BQ460" s="32" t="str">
        <f t="shared" si="251"/>
        <v/>
      </c>
      <c r="BR460" s="34"/>
      <c r="BS460" s="36" t="str">
        <f t="shared" si="252"/>
        <v/>
      </c>
      <c r="BT460" s="36" t="str">
        <f t="shared" si="253"/>
        <v/>
      </c>
      <c r="BU460" s="36" t="str">
        <f t="shared" si="254"/>
        <v/>
      </c>
      <c r="BV460" s="55"/>
      <c r="BW460" s="36" t="str">
        <f t="shared" si="255"/>
        <v/>
      </c>
      <c r="BX460" s="36" t="str">
        <f t="shared" si="255"/>
        <v/>
      </c>
      <c r="BY460" s="31"/>
      <c r="BZ460" s="38"/>
      <c r="CB460" s="120" t="e">
        <f t="shared" ca="1" si="226"/>
        <v>#VALUE!</v>
      </c>
      <c r="CC460" s="2" t="e">
        <f t="shared" ca="1" si="256"/>
        <v>#VALUE!</v>
      </c>
    </row>
    <row r="461" spans="1:81" s="10" customFormat="1" ht="25.15" customHeight="1" x14ac:dyDescent="0.2">
      <c r="A461" s="52" t="str">
        <f t="shared" si="257"/>
        <v/>
      </c>
      <c r="B461" s="157" t="e">
        <f t="shared" ca="1" si="227"/>
        <v>#VALUE!</v>
      </c>
      <c r="C461" s="157" t="e">
        <f t="shared" si="228"/>
        <v>#VALUE!</v>
      </c>
      <c r="D461" s="29"/>
      <c r="E461" s="155" t="str">
        <f ca="1">IFERROR(INDIRECT(ADDRESS(MATCH(D461,CatModules!C:C,0),2,1,1,"CatModules")),"")</f>
        <v/>
      </c>
      <c r="F461" s="96"/>
      <c r="G461" s="156" t="str">
        <f ca="1">IFERROR(INDIRECT(ADDRESS(MATCH(CONCATENATE(E461,"-",F461),CatInt!K:K,0),3,1,1,"CatInt")),"")</f>
        <v/>
      </c>
      <c r="H461" s="45" t="str">
        <f>IF(F461="","",VLOOKUP(F461,#REF!,2,FALSE))</f>
        <v/>
      </c>
      <c r="I461" s="29"/>
      <c r="J461" s="155" t="e">
        <f t="shared" si="229"/>
        <v>#VALUE!</v>
      </c>
      <c r="K461" s="155" t="e">
        <f t="shared" si="230"/>
        <v>#VALUE!</v>
      </c>
      <c r="L461" s="153"/>
      <c r="M461" s="53"/>
      <c r="N461" s="175">
        <v>0</v>
      </c>
      <c r="O461" s="147"/>
      <c r="P461" s="175">
        <v>0</v>
      </c>
      <c r="Q461" s="30"/>
      <c r="R461" s="149" t="str">
        <f>IFERROR(VLOOKUP(Q461,Setup!D$16:E$25,2,FALSE),"")</f>
        <v/>
      </c>
      <c r="S461" s="51" t="str">
        <f ca="1">IFERROR(IF(OR(I461="",VLOOKUP(I461,CatCostInp!$E$2:$K$88,7,FALSE)=0),"",VLOOKUP(I461,CatCostInp!$E$2:$K$88,7,FALSE)),"")</f>
        <v/>
      </c>
      <c r="T461" s="159" t="e">
        <f>VLOOKUP(U461,#REF!,2,FALSE)</f>
        <v>#REF!</v>
      </c>
      <c r="U461" s="30"/>
      <c r="V461" s="1" t="str">
        <f ca="1">IF(U461=Setup!$C$10,"Grant",IF('PSM Costs'!U461=Setup!$C$11,"Local",IF('PSM Costs'!U461=Setup!$C$12,"Other","")))</f>
        <v/>
      </c>
      <c r="W461" s="34"/>
      <c r="X461" s="36">
        <v>1</v>
      </c>
      <c r="Y461" s="34"/>
      <c r="Z461" s="36" t="str">
        <f t="shared" si="231"/>
        <v/>
      </c>
      <c r="AA461" s="34"/>
      <c r="AB461" s="32" t="str">
        <f t="shared" si="232"/>
        <v/>
      </c>
      <c r="AC461" s="34"/>
      <c r="AD461" s="32" t="str">
        <f t="shared" si="233"/>
        <v/>
      </c>
      <c r="AE461" s="34"/>
      <c r="AF461" s="36" t="str">
        <f t="shared" si="234"/>
        <v/>
      </c>
      <c r="AG461" s="36" t="str">
        <f t="shared" si="235"/>
        <v/>
      </c>
      <c r="AH461" s="36" t="str">
        <f t="shared" si="236"/>
        <v/>
      </c>
      <c r="AI461" s="55"/>
      <c r="AJ461" s="37"/>
      <c r="AK461" s="36">
        <v>1</v>
      </c>
      <c r="AL461" s="34"/>
      <c r="AM461" s="32" t="str">
        <f t="shared" si="237"/>
        <v/>
      </c>
      <c r="AN461" s="34"/>
      <c r="AO461" s="32" t="str">
        <f t="shared" si="238"/>
        <v/>
      </c>
      <c r="AP461" s="34"/>
      <c r="AQ461" s="32" t="str">
        <f t="shared" si="239"/>
        <v/>
      </c>
      <c r="AR461" s="34"/>
      <c r="AS461" s="36" t="str">
        <f t="shared" si="240"/>
        <v/>
      </c>
      <c r="AT461" s="36" t="str">
        <f t="shared" si="241"/>
        <v/>
      </c>
      <c r="AU461" s="36" t="str">
        <f t="shared" si="242"/>
        <v/>
      </c>
      <c r="AV461" s="55"/>
      <c r="AW461" s="34"/>
      <c r="AX461" s="36">
        <v>1</v>
      </c>
      <c r="AY461" s="34"/>
      <c r="AZ461" s="32" t="str">
        <f t="shared" si="243"/>
        <v/>
      </c>
      <c r="BA461" s="34"/>
      <c r="BB461" s="32" t="str">
        <f t="shared" si="244"/>
        <v/>
      </c>
      <c r="BC461" s="34"/>
      <c r="BD461" s="32" t="str">
        <f t="shared" si="245"/>
        <v/>
      </c>
      <c r="BE461" s="34"/>
      <c r="BF461" s="36" t="str">
        <f t="shared" si="246"/>
        <v/>
      </c>
      <c r="BG461" s="36" t="str">
        <f t="shared" si="247"/>
        <v/>
      </c>
      <c r="BH461" s="36" t="str">
        <f t="shared" si="248"/>
        <v/>
      </c>
      <c r="BI461" s="55"/>
      <c r="BJ461" s="34"/>
      <c r="BK461" s="36">
        <v>1</v>
      </c>
      <c r="BL461" s="34"/>
      <c r="BM461" s="32" t="str">
        <f t="shared" si="249"/>
        <v/>
      </c>
      <c r="BN461" s="34"/>
      <c r="BO461" s="32" t="str">
        <f t="shared" si="250"/>
        <v/>
      </c>
      <c r="BP461" s="34"/>
      <c r="BQ461" s="32" t="str">
        <f t="shared" si="251"/>
        <v/>
      </c>
      <c r="BR461" s="34"/>
      <c r="BS461" s="36" t="str">
        <f t="shared" si="252"/>
        <v/>
      </c>
      <c r="BT461" s="36" t="str">
        <f t="shared" si="253"/>
        <v/>
      </c>
      <c r="BU461" s="36" t="str">
        <f t="shared" si="254"/>
        <v/>
      </c>
      <c r="BV461" s="55"/>
      <c r="BW461" s="36" t="str">
        <f t="shared" si="255"/>
        <v/>
      </c>
      <c r="BX461" s="36" t="str">
        <f t="shared" si="255"/>
        <v/>
      </c>
      <c r="BY461" s="31"/>
      <c r="BZ461" s="38"/>
      <c r="CB461" s="120" t="e">
        <f t="shared" ca="1" si="226"/>
        <v>#VALUE!</v>
      </c>
      <c r="CC461" s="2" t="e">
        <f t="shared" ca="1" si="256"/>
        <v>#VALUE!</v>
      </c>
    </row>
    <row r="462" spans="1:81" s="10" customFormat="1" ht="25.15" customHeight="1" x14ac:dyDescent="0.2">
      <c r="A462" s="52" t="str">
        <f t="shared" si="257"/>
        <v/>
      </c>
      <c r="B462" s="157" t="e">
        <f t="shared" ca="1" si="227"/>
        <v>#VALUE!</v>
      </c>
      <c r="C462" s="157" t="e">
        <f t="shared" si="228"/>
        <v>#VALUE!</v>
      </c>
      <c r="D462" s="29"/>
      <c r="E462" s="155" t="str">
        <f ca="1">IFERROR(INDIRECT(ADDRESS(MATCH(D462,CatModules!C:C,0),2,1,1,"CatModules")),"")</f>
        <v/>
      </c>
      <c r="F462" s="96"/>
      <c r="G462" s="156" t="str">
        <f ca="1">IFERROR(INDIRECT(ADDRESS(MATCH(CONCATENATE(E462,"-",F462),CatInt!K:K,0),3,1,1,"CatInt")),"")</f>
        <v/>
      </c>
      <c r="H462" s="45" t="str">
        <f>IF(F462="","",VLOOKUP(F462,#REF!,2,FALSE))</f>
        <v/>
      </c>
      <c r="I462" s="29"/>
      <c r="J462" s="155" t="e">
        <f t="shared" si="229"/>
        <v>#VALUE!</v>
      </c>
      <c r="K462" s="155" t="e">
        <f t="shared" si="230"/>
        <v>#VALUE!</v>
      </c>
      <c r="L462" s="153"/>
      <c r="M462" s="53"/>
      <c r="N462" s="175">
        <v>0</v>
      </c>
      <c r="O462" s="147"/>
      <c r="P462" s="175">
        <v>0</v>
      </c>
      <c r="Q462" s="30"/>
      <c r="R462" s="149" t="str">
        <f>IFERROR(VLOOKUP(Q462,Setup!D$16:E$25,2,FALSE),"")</f>
        <v/>
      </c>
      <c r="S462" s="51" t="str">
        <f ca="1">IFERROR(IF(OR(I462="",VLOOKUP(I462,CatCostInp!$E$2:$K$88,7,FALSE)=0),"",VLOOKUP(I462,CatCostInp!$E$2:$K$88,7,FALSE)),"")</f>
        <v/>
      </c>
      <c r="T462" s="159" t="e">
        <f>VLOOKUP(U462,#REF!,2,FALSE)</f>
        <v>#REF!</v>
      </c>
      <c r="U462" s="30"/>
      <c r="V462" s="1" t="str">
        <f ca="1">IF(U462=Setup!$C$10,"Grant",IF('PSM Costs'!U462=Setup!$C$11,"Local",IF('PSM Costs'!U462=Setup!$C$12,"Other","")))</f>
        <v/>
      </c>
      <c r="W462" s="34"/>
      <c r="X462" s="36">
        <v>1</v>
      </c>
      <c r="Y462" s="34"/>
      <c r="Z462" s="36" t="str">
        <f t="shared" si="231"/>
        <v/>
      </c>
      <c r="AA462" s="34"/>
      <c r="AB462" s="32" t="str">
        <f t="shared" si="232"/>
        <v/>
      </c>
      <c r="AC462" s="34"/>
      <c r="AD462" s="32" t="str">
        <f t="shared" si="233"/>
        <v/>
      </c>
      <c r="AE462" s="34"/>
      <c r="AF462" s="36" t="str">
        <f t="shared" si="234"/>
        <v/>
      </c>
      <c r="AG462" s="36" t="str">
        <f t="shared" si="235"/>
        <v/>
      </c>
      <c r="AH462" s="36" t="str">
        <f t="shared" si="236"/>
        <v/>
      </c>
      <c r="AI462" s="55"/>
      <c r="AJ462" s="37"/>
      <c r="AK462" s="36">
        <v>1</v>
      </c>
      <c r="AL462" s="34"/>
      <c r="AM462" s="32" t="str">
        <f t="shared" si="237"/>
        <v/>
      </c>
      <c r="AN462" s="34"/>
      <c r="AO462" s="32" t="str">
        <f t="shared" si="238"/>
        <v/>
      </c>
      <c r="AP462" s="34"/>
      <c r="AQ462" s="32" t="str">
        <f t="shared" si="239"/>
        <v/>
      </c>
      <c r="AR462" s="34"/>
      <c r="AS462" s="36" t="str">
        <f t="shared" si="240"/>
        <v/>
      </c>
      <c r="AT462" s="36" t="str">
        <f t="shared" si="241"/>
        <v/>
      </c>
      <c r="AU462" s="36" t="str">
        <f t="shared" si="242"/>
        <v/>
      </c>
      <c r="AV462" s="55"/>
      <c r="AW462" s="34"/>
      <c r="AX462" s="36">
        <v>1</v>
      </c>
      <c r="AY462" s="34"/>
      <c r="AZ462" s="32" t="str">
        <f t="shared" si="243"/>
        <v/>
      </c>
      <c r="BA462" s="34"/>
      <c r="BB462" s="32" t="str">
        <f t="shared" si="244"/>
        <v/>
      </c>
      <c r="BC462" s="34"/>
      <c r="BD462" s="32" t="str">
        <f t="shared" si="245"/>
        <v/>
      </c>
      <c r="BE462" s="34"/>
      <c r="BF462" s="36" t="str">
        <f t="shared" si="246"/>
        <v/>
      </c>
      <c r="BG462" s="36" t="str">
        <f t="shared" si="247"/>
        <v/>
      </c>
      <c r="BH462" s="36" t="str">
        <f t="shared" si="248"/>
        <v/>
      </c>
      <c r="BI462" s="55"/>
      <c r="BJ462" s="34"/>
      <c r="BK462" s="36">
        <v>1</v>
      </c>
      <c r="BL462" s="34"/>
      <c r="BM462" s="32" t="str">
        <f t="shared" si="249"/>
        <v/>
      </c>
      <c r="BN462" s="34"/>
      <c r="BO462" s="32" t="str">
        <f t="shared" si="250"/>
        <v/>
      </c>
      <c r="BP462" s="34"/>
      <c r="BQ462" s="32" t="str">
        <f t="shared" si="251"/>
        <v/>
      </c>
      <c r="BR462" s="34"/>
      <c r="BS462" s="36" t="str">
        <f t="shared" si="252"/>
        <v/>
      </c>
      <c r="BT462" s="36" t="str">
        <f t="shared" si="253"/>
        <v/>
      </c>
      <c r="BU462" s="36" t="str">
        <f t="shared" si="254"/>
        <v/>
      </c>
      <c r="BV462" s="55"/>
      <c r="BW462" s="36" t="str">
        <f t="shared" si="255"/>
        <v/>
      </c>
      <c r="BX462" s="36" t="str">
        <f t="shared" si="255"/>
        <v/>
      </c>
      <c r="BY462" s="31"/>
      <c r="BZ462" s="38"/>
      <c r="CB462" s="120" t="e">
        <f t="shared" ca="1" si="226"/>
        <v>#VALUE!</v>
      </c>
      <c r="CC462" s="2" t="e">
        <f t="shared" ca="1" si="256"/>
        <v>#VALUE!</v>
      </c>
    </row>
    <row r="463" spans="1:81" s="10" customFormat="1" ht="25.15" customHeight="1" x14ac:dyDescent="0.2">
      <c r="A463" s="52" t="str">
        <f t="shared" si="257"/>
        <v/>
      </c>
      <c r="B463" s="157" t="e">
        <f t="shared" ca="1" si="227"/>
        <v>#VALUE!</v>
      </c>
      <c r="C463" s="157" t="e">
        <f t="shared" si="228"/>
        <v>#VALUE!</v>
      </c>
      <c r="D463" s="29"/>
      <c r="E463" s="155" t="str">
        <f ca="1">IFERROR(INDIRECT(ADDRESS(MATCH(D463,CatModules!C:C,0),2,1,1,"CatModules")),"")</f>
        <v/>
      </c>
      <c r="F463" s="96"/>
      <c r="G463" s="156" t="str">
        <f ca="1">IFERROR(INDIRECT(ADDRESS(MATCH(CONCATENATE(E463,"-",F463),CatInt!K:K,0),3,1,1,"CatInt")),"")</f>
        <v/>
      </c>
      <c r="H463" s="45" t="str">
        <f>IF(F463="","",VLOOKUP(F463,#REF!,2,FALSE))</f>
        <v/>
      </c>
      <c r="I463" s="29"/>
      <c r="J463" s="155" t="e">
        <f t="shared" si="229"/>
        <v>#VALUE!</v>
      </c>
      <c r="K463" s="155" t="e">
        <f t="shared" si="230"/>
        <v>#VALUE!</v>
      </c>
      <c r="L463" s="153"/>
      <c r="M463" s="53"/>
      <c r="N463" s="175">
        <v>0</v>
      </c>
      <c r="O463" s="147"/>
      <c r="P463" s="175">
        <v>0</v>
      </c>
      <c r="Q463" s="30"/>
      <c r="R463" s="149" t="str">
        <f>IFERROR(VLOOKUP(Q463,Setup!D$16:E$25,2,FALSE),"")</f>
        <v/>
      </c>
      <c r="S463" s="51" t="str">
        <f ca="1">IFERROR(IF(OR(I463="",VLOOKUP(I463,CatCostInp!$E$2:$K$88,7,FALSE)=0),"",VLOOKUP(I463,CatCostInp!$E$2:$K$88,7,FALSE)),"")</f>
        <v/>
      </c>
      <c r="T463" s="159" t="e">
        <f>VLOOKUP(U463,#REF!,2,FALSE)</f>
        <v>#REF!</v>
      </c>
      <c r="U463" s="30"/>
      <c r="V463" s="1" t="str">
        <f ca="1">IF(U463=Setup!$C$10,"Grant",IF('PSM Costs'!U463=Setup!$C$11,"Local",IF('PSM Costs'!U463=Setup!$C$12,"Other","")))</f>
        <v/>
      </c>
      <c r="W463" s="34"/>
      <c r="X463" s="36">
        <v>1</v>
      </c>
      <c r="Y463" s="34"/>
      <c r="Z463" s="36" t="str">
        <f t="shared" si="231"/>
        <v/>
      </c>
      <c r="AA463" s="34"/>
      <c r="AB463" s="32" t="str">
        <f t="shared" si="232"/>
        <v/>
      </c>
      <c r="AC463" s="34"/>
      <c r="AD463" s="32" t="str">
        <f t="shared" si="233"/>
        <v/>
      </c>
      <c r="AE463" s="34"/>
      <c r="AF463" s="36" t="str">
        <f t="shared" si="234"/>
        <v/>
      </c>
      <c r="AG463" s="36" t="str">
        <f t="shared" si="235"/>
        <v/>
      </c>
      <c r="AH463" s="36" t="str">
        <f t="shared" si="236"/>
        <v/>
      </c>
      <c r="AI463" s="55"/>
      <c r="AJ463" s="37"/>
      <c r="AK463" s="36">
        <v>1</v>
      </c>
      <c r="AL463" s="34"/>
      <c r="AM463" s="32" t="str">
        <f t="shared" si="237"/>
        <v/>
      </c>
      <c r="AN463" s="34"/>
      <c r="AO463" s="32" t="str">
        <f t="shared" si="238"/>
        <v/>
      </c>
      <c r="AP463" s="34"/>
      <c r="AQ463" s="32" t="str">
        <f t="shared" si="239"/>
        <v/>
      </c>
      <c r="AR463" s="34"/>
      <c r="AS463" s="36" t="str">
        <f t="shared" si="240"/>
        <v/>
      </c>
      <c r="AT463" s="36" t="str">
        <f t="shared" si="241"/>
        <v/>
      </c>
      <c r="AU463" s="36" t="str">
        <f t="shared" si="242"/>
        <v/>
      </c>
      <c r="AV463" s="55"/>
      <c r="AW463" s="34"/>
      <c r="AX463" s="36">
        <v>1</v>
      </c>
      <c r="AY463" s="34"/>
      <c r="AZ463" s="32" t="str">
        <f t="shared" si="243"/>
        <v/>
      </c>
      <c r="BA463" s="34"/>
      <c r="BB463" s="32" t="str">
        <f t="shared" si="244"/>
        <v/>
      </c>
      <c r="BC463" s="34"/>
      <c r="BD463" s="32" t="str">
        <f t="shared" si="245"/>
        <v/>
      </c>
      <c r="BE463" s="34"/>
      <c r="BF463" s="36" t="str">
        <f t="shared" si="246"/>
        <v/>
      </c>
      <c r="BG463" s="36" t="str">
        <f t="shared" si="247"/>
        <v/>
      </c>
      <c r="BH463" s="36" t="str">
        <f t="shared" si="248"/>
        <v/>
      </c>
      <c r="BI463" s="55"/>
      <c r="BJ463" s="34"/>
      <c r="BK463" s="36">
        <v>1</v>
      </c>
      <c r="BL463" s="34"/>
      <c r="BM463" s="32" t="str">
        <f t="shared" si="249"/>
        <v/>
      </c>
      <c r="BN463" s="34"/>
      <c r="BO463" s="32" t="str">
        <f t="shared" si="250"/>
        <v/>
      </c>
      <c r="BP463" s="34"/>
      <c r="BQ463" s="32" t="str">
        <f t="shared" si="251"/>
        <v/>
      </c>
      <c r="BR463" s="34"/>
      <c r="BS463" s="36" t="str">
        <f t="shared" si="252"/>
        <v/>
      </c>
      <c r="BT463" s="36" t="str">
        <f t="shared" si="253"/>
        <v/>
      </c>
      <c r="BU463" s="36" t="str">
        <f t="shared" si="254"/>
        <v/>
      </c>
      <c r="BV463" s="55"/>
      <c r="BW463" s="36" t="str">
        <f t="shared" si="255"/>
        <v/>
      </c>
      <c r="BX463" s="36" t="str">
        <f t="shared" si="255"/>
        <v/>
      </c>
      <c r="BY463" s="31"/>
      <c r="BZ463" s="38"/>
      <c r="CB463" s="120" t="e">
        <f t="shared" ca="1" si="226"/>
        <v>#VALUE!</v>
      </c>
      <c r="CC463" s="2" t="e">
        <f t="shared" ca="1" si="256"/>
        <v>#VALUE!</v>
      </c>
    </row>
    <row r="464" spans="1:81" s="10" customFormat="1" ht="25.15" customHeight="1" x14ac:dyDescent="0.2">
      <c r="A464" s="52" t="str">
        <f t="shared" si="257"/>
        <v/>
      </c>
      <c r="B464" s="157" t="e">
        <f t="shared" ca="1" si="227"/>
        <v>#VALUE!</v>
      </c>
      <c r="C464" s="157" t="e">
        <f t="shared" si="228"/>
        <v>#VALUE!</v>
      </c>
      <c r="D464" s="29"/>
      <c r="E464" s="155" t="str">
        <f ca="1">IFERROR(INDIRECT(ADDRESS(MATCH(D464,CatModules!C:C,0),2,1,1,"CatModules")),"")</f>
        <v/>
      </c>
      <c r="F464" s="96"/>
      <c r="G464" s="156" t="str">
        <f ca="1">IFERROR(INDIRECT(ADDRESS(MATCH(CONCATENATE(E464,"-",F464),CatInt!K:K,0),3,1,1,"CatInt")),"")</f>
        <v/>
      </c>
      <c r="H464" s="45" t="str">
        <f>IF(F464="","",VLOOKUP(F464,#REF!,2,FALSE))</f>
        <v/>
      </c>
      <c r="I464" s="29"/>
      <c r="J464" s="155" t="e">
        <f t="shared" si="229"/>
        <v>#VALUE!</v>
      </c>
      <c r="K464" s="155" t="e">
        <f t="shared" si="230"/>
        <v>#VALUE!</v>
      </c>
      <c r="L464" s="153"/>
      <c r="M464" s="53"/>
      <c r="N464" s="175">
        <v>0</v>
      </c>
      <c r="O464" s="147"/>
      <c r="P464" s="175">
        <v>0</v>
      </c>
      <c r="Q464" s="30"/>
      <c r="R464" s="149" t="str">
        <f>IFERROR(VLOOKUP(Q464,Setup!D$16:E$25,2,FALSE),"")</f>
        <v/>
      </c>
      <c r="S464" s="51" t="str">
        <f ca="1">IFERROR(IF(OR(I464="",VLOOKUP(I464,CatCostInp!$E$2:$K$88,7,FALSE)=0),"",VLOOKUP(I464,CatCostInp!$E$2:$K$88,7,FALSE)),"")</f>
        <v/>
      </c>
      <c r="T464" s="159" t="e">
        <f>VLOOKUP(U464,#REF!,2,FALSE)</f>
        <v>#REF!</v>
      </c>
      <c r="U464" s="30"/>
      <c r="V464" s="1" t="str">
        <f ca="1">IF(U464=Setup!$C$10,"Grant",IF('PSM Costs'!U464=Setup!$C$11,"Local",IF('PSM Costs'!U464=Setup!$C$12,"Other","")))</f>
        <v/>
      </c>
      <c r="W464" s="34"/>
      <c r="X464" s="36">
        <v>1</v>
      </c>
      <c r="Y464" s="34"/>
      <c r="Z464" s="36" t="str">
        <f t="shared" si="231"/>
        <v/>
      </c>
      <c r="AA464" s="34"/>
      <c r="AB464" s="32" t="str">
        <f t="shared" si="232"/>
        <v/>
      </c>
      <c r="AC464" s="34"/>
      <c r="AD464" s="32" t="str">
        <f t="shared" si="233"/>
        <v/>
      </c>
      <c r="AE464" s="34"/>
      <c r="AF464" s="36" t="str">
        <f t="shared" si="234"/>
        <v/>
      </c>
      <c r="AG464" s="36" t="str">
        <f t="shared" si="235"/>
        <v/>
      </c>
      <c r="AH464" s="36" t="str">
        <f t="shared" si="236"/>
        <v/>
      </c>
      <c r="AI464" s="55"/>
      <c r="AJ464" s="37"/>
      <c r="AK464" s="36">
        <v>1</v>
      </c>
      <c r="AL464" s="34"/>
      <c r="AM464" s="32" t="str">
        <f t="shared" si="237"/>
        <v/>
      </c>
      <c r="AN464" s="34"/>
      <c r="AO464" s="32" t="str">
        <f t="shared" si="238"/>
        <v/>
      </c>
      <c r="AP464" s="34"/>
      <c r="AQ464" s="32" t="str">
        <f t="shared" si="239"/>
        <v/>
      </c>
      <c r="AR464" s="34"/>
      <c r="AS464" s="36" t="str">
        <f t="shared" si="240"/>
        <v/>
      </c>
      <c r="AT464" s="36" t="str">
        <f t="shared" si="241"/>
        <v/>
      </c>
      <c r="AU464" s="36" t="str">
        <f t="shared" si="242"/>
        <v/>
      </c>
      <c r="AV464" s="55"/>
      <c r="AW464" s="34"/>
      <c r="AX464" s="36">
        <v>1</v>
      </c>
      <c r="AY464" s="34"/>
      <c r="AZ464" s="32" t="str">
        <f t="shared" si="243"/>
        <v/>
      </c>
      <c r="BA464" s="34"/>
      <c r="BB464" s="32" t="str">
        <f t="shared" si="244"/>
        <v/>
      </c>
      <c r="BC464" s="34"/>
      <c r="BD464" s="32" t="str">
        <f t="shared" si="245"/>
        <v/>
      </c>
      <c r="BE464" s="34"/>
      <c r="BF464" s="36" t="str">
        <f t="shared" si="246"/>
        <v/>
      </c>
      <c r="BG464" s="36" t="str">
        <f t="shared" si="247"/>
        <v/>
      </c>
      <c r="BH464" s="36" t="str">
        <f t="shared" si="248"/>
        <v/>
      </c>
      <c r="BI464" s="55"/>
      <c r="BJ464" s="34"/>
      <c r="BK464" s="36">
        <v>1</v>
      </c>
      <c r="BL464" s="34"/>
      <c r="BM464" s="32" t="str">
        <f t="shared" si="249"/>
        <v/>
      </c>
      <c r="BN464" s="34"/>
      <c r="BO464" s="32" t="str">
        <f t="shared" si="250"/>
        <v/>
      </c>
      <c r="BP464" s="34"/>
      <c r="BQ464" s="32" t="str">
        <f t="shared" si="251"/>
        <v/>
      </c>
      <c r="BR464" s="34"/>
      <c r="BS464" s="36" t="str">
        <f t="shared" si="252"/>
        <v/>
      </c>
      <c r="BT464" s="36" t="str">
        <f t="shared" si="253"/>
        <v/>
      </c>
      <c r="BU464" s="36" t="str">
        <f t="shared" si="254"/>
        <v/>
      </c>
      <c r="BV464" s="55"/>
      <c r="BW464" s="36" t="str">
        <f t="shared" si="255"/>
        <v/>
      </c>
      <c r="BX464" s="36" t="str">
        <f t="shared" si="255"/>
        <v/>
      </c>
      <c r="BY464" s="31"/>
      <c r="BZ464" s="38"/>
      <c r="CB464" s="120" t="e">
        <f t="shared" ca="1" si="226"/>
        <v>#VALUE!</v>
      </c>
      <c r="CC464" s="2" t="e">
        <f t="shared" ca="1" si="256"/>
        <v>#VALUE!</v>
      </c>
    </row>
    <row r="465" spans="1:81" s="10" customFormat="1" ht="25.15" customHeight="1" x14ac:dyDescent="0.2">
      <c r="A465" s="52" t="str">
        <f t="shared" si="257"/>
        <v/>
      </c>
      <c r="B465" s="157" t="e">
        <f t="shared" ca="1" si="227"/>
        <v>#VALUE!</v>
      </c>
      <c r="C465" s="157" t="e">
        <f t="shared" si="228"/>
        <v>#VALUE!</v>
      </c>
      <c r="D465" s="29"/>
      <c r="E465" s="155" t="str">
        <f ca="1">IFERROR(INDIRECT(ADDRESS(MATCH(D465,CatModules!C:C,0),2,1,1,"CatModules")),"")</f>
        <v/>
      </c>
      <c r="F465" s="96"/>
      <c r="G465" s="156" t="str">
        <f ca="1">IFERROR(INDIRECT(ADDRESS(MATCH(CONCATENATE(E465,"-",F465),CatInt!K:K,0),3,1,1,"CatInt")),"")</f>
        <v/>
      </c>
      <c r="H465" s="45" t="str">
        <f>IF(F465="","",VLOOKUP(F465,#REF!,2,FALSE))</f>
        <v/>
      </c>
      <c r="I465" s="29"/>
      <c r="J465" s="155" t="e">
        <f t="shared" si="229"/>
        <v>#VALUE!</v>
      </c>
      <c r="K465" s="155" t="e">
        <f t="shared" si="230"/>
        <v>#VALUE!</v>
      </c>
      <c r="L465" s="153"/>
      <c r="M465" s="53"/>
      <c r="N465" s="175">
        <v>0</v>
      </c>
      <c r="O465" s="147"/>
      <c r="P465" s="175">
        <v>0</v>
      </c>
      <c r="Q465" s="30"/>
      <c r="R465" s="149" t="str">
        <f>IFERROR(VLOOKUP(Q465,Setup!D$16:E$25,2,FALSE),"")</f>
        <v/>
      </c>
      <c r="S465" s="51" t="str">
        <f ca="1">IFERROR(IF(OR(I465="",VLOOKUP(I465,CatCostInp!$E$2:$K$88,7,FALSE)=0),"",VLOOKUP(I465,CatCostInp!$E$2:$K$88,7,FALSE)),"")</f>
        <v/>
      </c>
      <c r="T465" s="159" t="e">
        <f>VLOOKUP(U465,#REF!,2,FALSE)</f>
        <v>#REF!</v>
      </c>
      <c r="U465" s="30"/>
      <c r="V465" s="1" t="str">
        <f ca="1">IF(U465=Setup!$C$10,"Grant",IF('PSM Costs'!U465=Setup!$C$11,"Local",IF('PSM Costs'!U465=Setup!$C$12,"Other","")))</f>
        <v/>
      </c>
      <c r="W465" s="34"/>
      <c r="X465" s="36">
        <v>1</v>
      </c>
      <c r="Y465" s="34"/>
      <c r="Z465" s="36" t="str">
        <f t="shared" si="231"/>
        <v/>
      </c>
      <c r="AA465" s="34"/>
      <c r="AB465" s="32" t="str">
        <f t="shared" si="232"/>
        <v/>
      </c>
      <c r="AC465" s="34"/>
      <c r="AD465" s="32" t="str">
        <f t="shared" si="233"/>
        <v/>
      </c>
      <c r="AE465" s="34"/>
      <c r="AF465" s="36" t="str">
        <f t="shared" si="234"/>
        <v/>
      </c>
      <c r="AG465" s="36" t="str">
        <f t="shared" si="235"/>
        <v/>
      </c>
      <c r="AH465" s="36" t="str">
        <f t="shared" si="236"/>
        <v/>
      </c>
      <c r="AI465" s="55"/>
      <c r="AJ465" s="37"/>
      <c r="AK465" s="36">
        <v>1</v>
      </c>
      <c r="AL465" s="34"/>
      <c r="AM465" s="32" t="str">
        <f t="shared" si="237"/>
        <v/>
      </c>
      <c r="AN465" s="34"/>
      <c r="AO465" s="32" t="str">
        <f t="shared" si="238"/>
        <v/>
      </c>
      <c r="AP465" s="34"/>
      <c r="AQ465" s="32" t="str">
        <f t="shared" si="239"/>
        <v/>
      </c>
      <c r="AR465" s="34"/>
      <c r="AS465" s="36" t="str">
        <f t="shared" si="240"/>
        <v/>
      </c>
      <c r="AT465" s="36" t="str">
        <f t="shared" si="241"/>
        <v/>
      </c>
      <c r="AU465" s="36" t="str">
        <f t="shared" si="242"/>
        <v/>
      </c>
      <c r="AV465" s="55"/>
      <c r="AW465" s="34"/>
      <c r="AX465" s="36">
        <v>1</v>
      </c>
      <c r="AY465" s="34"/>
      <c r="AZ465" s="32" t="str">
        <f t="shared" si="243"/>
        <v/>
      </c>
      <c r="BA465" s="34"/>
      <c r="BB465" s="32" t="str">
        <f t="shared" si="244"/>
        <v/>
      </c>
      <c r="BC465" s="34"/>
      <c r="BD465" s="32" t="str">
        <f t="shared" si="245"/>
        <v/>
      </c>
      <c r="BE465" s="34"/>
      <c r="BF465" s="36" t="str">
        <f t="shared" si="246"/>
        <v/>
      </c>
      <c r="BG465" s="36" t="str">
        <f t="shared" si="247"/>
        <v/>
      </c>
      <c r="BH465" s="36" t="str">
        <f t="shared" si="248"/>
        <v/>
      </c>
      <c r="BI465" s="55"/>
      <c r="BJ465" s="34"/>
      <c r="BK465" s="36">
        <v>1</v>
      </c>
      <c r="BL465" s="34"/>
      <c r="BM465" s="32" t="str">
        <f t="shared" si="249"/>
        <v/>
      </c>
      <c r="BN465" s="34"/>
      <c r="BO465" s="32" t="str">
        <f t="shared" si="250"/>
        <v/>
      </c>
      <c r="BP465" s="34"/>
      <c r="BQ465" s="32" t="str">
        <f t="shared" si="251"/>
        <v/>
      </c>
      <c r="BR465" s="34"/>
      <c r="BS465" s="36" t="str">
        <f t="shared" si="252"/>
        <v/>
      </c>
      <c r="BT465" s="36" t="str">
        <f t="shared" si="253"/>
        <v/>
      </c>
      <c r="BU465" s="36" t="str">
        <f t="shared" si="254"/>
        <v/>
      </c>
      <c r="BV465" s="55"/>
      <c r="BW465" s="36" t="str">
        <f t="shared" si="255"/>
        <v/>
      </c>
      <c r="BX465" s="36" t="str">
        <f t="shared" si="255"/>
        <v/>
      </c>
      <c r="BY465" s="31"/>
      <c r="BZ465" s="38"/>
      <c r="CB465" s="120" t="e">
        <f t="shared" ca="1" si="226"/>
        <v>#VALUE!</v>
      </c>
      <c r="CC465" s="2" t="e">
        <f t="shared" ca="1" si="256"/>
        <v>#VALUE!</v>
      </c>
    </row>
    <row r="466" spans="1:81" s="10" customFormat="1" ht="25.15" customHeight="1" x14ac:dyDescent="0.2">
      <c r="A466" s="52" t="str">
        <f t="shared" si="257"/>
        <v/>
      </c>
      <c r="B466" s="157" t="e">
        <f t="shared" ca="1" si="227"/>
        <v>#VALUE!</v>
      </c>
      <c r="C466" s="157" t="e">
        <f t="shared" si="228"/>
        <v>#VALUE!</v>
      </c>
      <c r="D466" s="29"/>
      <c r="E466" s="155" t="str">
        <f ca="1">IFERROR(INDIRECT(ADDRESS(MATCH(D466,CatModules!C:C,0),2,1,1,"CatModules")),"")</f>
        <v/>
      </c>
      <c r="F466" s="96"/>
      <c r="G466" s="156" t="str">
        <f ca="1">IFERROR(INDIRECT(ADDRESS(MATCH(CONCATENATE(E466,"-",F466),CatInt!K:K,0),3,1,1,"CatInt")),"")</f>
        <v/>
      </c>
      <c r="H466" s="45" t="str">
        <f>IF(F466="","",VLOOKUP(F466,#REF!,2,FALSE))</f>
        <v/>
      </c>
      <c r="I466" s="29"/>
      <c r="J466" s="155" t="e">
        <f t="shared" si="229"/>
        <v>#VALUE!</v>
      </c>
      <c r="K466" s="155" t="e">
        <f t="shared" si="230"/>
        <v>#VALUE!</v>
      </c>
      <c r="L466" s="153"/>
      <c r="M466" s="53"/>
      <c r="N466" s="175">
        <v>0</v>
      </c>
      <c r="O466" s="147"/>
      <c r="P466" s="175">
        <v>0</v>
      </c>
      <c r="Q466" s="30"/>
      <c r="R466" s="149" t="str">
        <f>IFERROR(VLOOKUP(Q466,Setup!D$16:E$25,2,FALSE),"")</f>
        <v/>
      </c>
      <c r="S466" s="51" t="str">
        <f ca="1">IFERROR(IF(OR(I466="",VLOOKUP(I466,CatCostInp!$E$2:$K$88,7,FALSE)=0),"",VLOOKUP(I466,CatCostInp!$E$2:$K$88,7,FALSE)),"")</f>
        <v/>
      </c>
      <c r="T466" s="159" t="e">
        <f>VLOOKUP(U466,#REF!,2,FALSE)</f>
        <v>#REF!</v>
      </c>
      <c r="U466" s="30"/>
      <c r="V466" s="1" t="str">
        <f ca="1">IF(U466=Setup!$C$10,"Grant",IF('PSM Costs'!U466=Setup!$C$11,"Local",IF('PSM Costs'!U466=Setup!$C$12,"Other","")))</f>
        <v/>
      </c>
      <c r="W466" s="34"/>
      <c r="X466" s="36">
        <v>1</v>
      </c>
      <c r="Y466" s="34"/>
      <c r="Z466" s="36" t="str">
        <f t="shared" si="231"/>
        <v/>
      </c>
      <c r="AA466" s="34"/>
      <c r="AB466" s="32" t="str">
        <f t="shared" si="232"/>
        <v/>
      </c>
      <c r="AC466" s="34"/>
      <c r="AD466" s="32" t="str">
        <f t="shared" si="233"/>
        <v/>
      </c>
      <c r="AE466" s="34"/>
      <c r="AF466" s="36" t="str">
        <f t="shared" si="234"/>
        <v/>
      </c>
      <c r="AG466" s="36" t="str">
        <f t="shared" si="235"/>
        <v/>
      </c>
      <c r="AH466" s="36" t="str">
        <f t="shared" si="236"/>
        <v/>
      </c>
      <c r="AI466" s="55"/>
      <c r="AJ466" s="37"/>
      <c r="AK466" s="36">
        <v>1</v>
      </c>
      <c r="AL466" s="34"/>
      <c r="AM466" s="32" t="str">
        <f t="shared" si="237"/>
        <v/>
      </c>
      <c r="AN466" s="34"/>
      <c r="AO466" s="32" t="str">
        <f t="shared" si="238"/>
        <v/>
      </c>
      <c r="AP466" s="34"/>
      <c r="AQ466" s="32" t="str">
        <f t="shared" si="239"/>
        <v/>
      </c>
      <c r="AR466" s="34"/>
      <c r="AS466" s="36" t="str">
        <f t="shared" si="240"/>
        <v/>
      </c>
      <c r="AT466" s="36" t="str">
        <f t="shared" si="241"/>
        <v/>
      </c>
      <c r="AU466" s="36" t="str">
        <f t="shared" si="242"/>
        <v/>
      </c>
      <c r="AV466" s="55"/>
      <c r="AW466" s="34"/>
      <c r="AX466" s="36">
        <v>1</v>
      </c>
      <c r="AY466" s="34"/>
      <c r="AZ466" s="32" t="str">
        <f t="shared" si="243"/>
        <v/>
      </c>
      <c r="BA466" s="34"/>
      <c r="BB466" s="32" t="str">
        <f t="shared" si="244"/>
        <v/>
      </c>
      <c r="BC466" s="34"/>
      <c r="BD466" s="32" t="str">
        <f t="shared" si="245"/>
        <v/>
      </c>
      <c r="BE466" s="34"/>
      <c r="BF466" s="36" t="str">
        <f t="shared" si="246"/>
        <v/>
      </c>
      <c r="BG466" s="36" t="str">
        <f t="shared" si="247"/>
        <v/>
      </c>
      <c r="BH466" s="36" t="str">
        <f t="shared" si="248"/>
        <v/>
      </c>
      <c r="BI466" s="55"/>
      <c r="BJ466" s="34"/>
      <c r="BK466" s="36">
        <v>1</v>
      </c>
      <c r="BL466" s="34"/>
      <c r="BM466" s="32" t="str">
        <f t="shared" si="249"/>
        <v/>
      </c>
      <c r="BN466" s="34"/>
      <c r="BO466" s="32" t="str">
        <f t="shared" si="250"/>
        <v/>
      </c>
      <c r="BP466" s="34"/>
      <c r="BQ466" s="32" t="str">
        <f t="shared" si="251"/>
        <v/>
      </c>
      <c r="BR466" s="34"/>
      <c r="BS466" s="36" t="str">
        <f t="shared" si="252"/>
        <v/>
      </c>
      <c r="BT466" s="36" t="str">
        <f t="shared" si="253"/>
        <v/>
      </c>
      <c r="BU466" s="36" t="str">
        <f t="shared" si="254"/>
        <v/>
      </c>
      <c r="BV466" s="55"/>
      <c r="BW466" s="36" t="str">
        <f t="shared" si="255"/>
        <v/>
      </c>
      <c r="BX466" s="36" t="str">
        <f t="shared" si="255"/>
        <v/>
      </c>
      <c r="BY466" s="31"/>
      <c r="BZ466" s="38"/>
      <c r="CB466" s="120" t="e">
        <f t="shared" ca="1" si="226"/>
        <v>#VALUE!</v>
      </c>
      <c r="CC466" s="2" t="e">
        <f t="shared" ca="1" si="256"/>
        <v>#VALUE!</v>
      </c>
    </row>
    <row r="467" spans="1:81" s="10" customFormat="1" ht="25.15" customHeight="1" x14ac:dyDescent="0.2">
      <c r="A467" s="52" t="str">
        <f t="shared" si="257"/>
        <v/>
      </c>
      <c r="B467" s="157" t="e">
        <f t="shared" ca="1" si="227"/>
        <v>#VALUE!</v>
      </c>
      <c r="C467" s="157" t="e">
        <f t="shared" si="228"/>
        <v>#VALUE!</v>
      </c>
      <c r="D467" s="29"/>
      <c r="E467" s="155" t="str">
        <f ca="1">IFERROR(INDIRECT(ADDRESS(MATCH(D467,CatModules!C:C,0),2,1,1,"CatModules")),"")</f>
        <v/>
      </c>
      <c r="F467" s="96"/>
      <c r="G467" s="156" t="str">
        <f ca="1">IFERROR(INDIRECT(ADDRESS(MATCH(CONCATENATE(E467,"-",F467),CatInt!K:K,0),3,1,1,"CatInt")),"")</f>
        <v/>
      </c>
      <c r="H467" s="45" t="str">
        <f>IF(F467="","",VLOOKUP(F467,#REF!,2,FALSE))</f>
        <v/>
      </c>
      <c r="I467" s="29"/>
      <c r="J467" s="155" t="e">
        <f t="shared" si="229"/>
        <v>#VALUE!</v>
      </c>
      <c r="K467" s="155" t="e">
        <f t="shared" si="230"/>
        <v>#VALUE!</v>
      </c>
      <c r="L467" s="153"/>
      <c r="M467" s="53"/>
      <c r="N467" s="175">
        <v>0</v>
      </c>
      <c r="O467" s="147"/>
      <c r="P467" s="175">
        <v>0</v>
      </c>
      <c r="Q467" s="30"/>
      <c r="R467" s="149" t="str">
        <f>IFERROR(VLOOKUP(Q467,Setup!D$16:E$25,2,FALSE),"")</f>
        <v/>
      </c>
      <c r="S467" s="51" t="str">
        <f ca="1">IFERROR(IF(OR(I467="",VLOOKUP(I467,CatCostInp!$E$2:$K$88,7,FALSE)=0),"",VLOOKUP(I467,CatCostInp!$E$2:$K$88,7,FALSE)),"")</f>
        <v/>
      </c>
      <c r="T467" s="159" t="e">
        <f>VLOOKUP(U467,#REF!,2,FALSE)</f>
        <v>#REF!</v>
      </c>
      <c r="U467" s="30"/>
      <c r="V467" s="1" t="str">
        <f ca="1">IF(U467=Setup!$C$10,"Grant",IF('PSM Costs'!U467=Setup!$C$11,"Local",IF('PSM Costs'!U467=Setup!$C$12,"Other","")))</f>
        <v/>
      </c>
      <c r="W467" s="34"/>
      <c r="X467" s="36">
        <v>1</v>
      </c>
      <c r="Y467" s="34"/>
      <c r="Z467" s="36" t="str">
        <f t="shared" si="231"/>
        <v/>
      </c>
      <c r="AA467" s="34"/>
      <c r="AB467" s="32" t="str">
        <f t="shared" si="232"/>
        <v/>
      </c>
      <c r="AC467" s="34"/>
      <c r="AD467" s="32" t="str">
        <f t="shared" si="233"/>
        <v/>
      </c>
      <c r="AE467" s="34"/>
      <c r="AF467" s="36" t="str">
        <f t="shared" si="234"/>
        <v/>
      </c>
      <c r="AG467" s="36" t="str">
        <f t="shared" si="235"/>
        <v/>
      </c>
      <c r="AH467" s="36" t="str">
        <f t="shared" si="236"/>
        <v/>
      </c>
      <c r="AI467" s="55"/>
      <c r="AJ467" s="37"/>
      <c r="AK467" s="36">
        <v>1</v>
      </c>
      <c r="AL467" s="34"/>
      <c r="AM467" s="32" t="str">
        <f t="shared" si="237"/>
        <v/>
      </c>
      <c r="AN467" s="34"/>
      <c r="AO467" s="32" t="str">
        <f t="shared" si="238"/>
        <v/>
      </c>
      <c r="AP467" s="34"/>
      <c r="AQ467" s="32" t="str">
        <f t="shared" si="239"/>
        <v/>
      </c>
      <c r="AR467" s="34"/>
      <c r="AS467" s="36" t="str">
        <f t="shared" si="240"/>
        <v/>
      </c>
      <c r="AT467" s="36" t="str">
        <f t="shared" si="241"/>
        <v/>
      </c>
      <c r="AU467" s="36" t="str">
        <f t="shared" si="242"/>
        <v/>
      </c>
      <c r="AV467" s="55"/>
      <c r="AW467" s="34"/>
      <c r="AX467" s="36">
        <v>1</v>
      </c>
      <c r="AY467" s="34"/>
      <c r="AZ467" s="32" t="str">
        <f t="shared" si="243"/>
        <v/>
      </c>
      <c r="BA467" s="34"/>
      <c r="BB467" s="32" t="str">
        <f t="shared" si="244"/>
        <v/>
      </c>
      <c r="BC467" s="34"/>
      <c r="BD467" s="32" t="str">
        <f t="shared" si="245"/>
        <v/>
      </c>
      <c r="BE467" s="34"/>
      <c r="BF467" s="36" t="str">
        <f t="shared" si="246"/>
        <v/>
      </c>
      <c r="BG467" s="36" t="str">
        <f t="shared" si="247"/>
        <v/>
      </c>
      <c r="BH467" s="36" t="str">
        <f t="shared" si="248"/>
        <v/>
      </c>
      <c r="BI467" s="55"/>
      <c r="BJ467" s="34"/>
      <c r="BK467" s="36">
        <v>1</v>
      </c>
      <c r="BL467" s="34"/>
      <c r="BM467" s="32" t="str">
        <f t="shared" si="249"/>
        <v/>
      </c>
      <c r="BN467" s="34"/>
      <c r="BO467" s="32" t="str">
        <f t="shared" si="250"/>
        <v/>
      </c>
      <c r="BP467" s="34"/>
      <c r="BQ467" s="32" t="str">
        <f t="shared" si="251"/>
        <v/>
      </c>
      <c r="BR467" s="34"/>
      <c r="BS467" s="36" t="str">
        <f t="shared" si="252"/>
        <v/>
      </c>
      <c r="BT467" s="36" t="str">
        <f t="shared" si="253"/>
        <v/>
      </c>
      <c r="BU467" s="36" t="str">
        <f t="shared" si="254"/>
        <v/>
      </c>
      <c r="BV467" s="55"/>
      <c r="BW467" s="36" t="str">
        <f t="shared" si="255"/>
        <v/>
      </c>
      <c r="BX467" s="36" t="str">
        <f t="shared" si="255"/>
        <v/>
      </c>
      <c r="BY467" s="31"/>
      <c r="BZ467" s="38"/>
      <c r="CB467" s="120" t="e">
        <f t="shared" ca="1" si="226"/>
        <v>#VALUE!</v>
      </c>
      <c r="CC467" s="2" t="e">
        <f t="shared" ca="1" si="256"/>
        <v>#VALUE!</v>
      </c>
    </row>
    <row r="468" spans="1:81" s="10" customFormat="1" ht="25.15" customHeight="1" x14ac:dyDescent="0.2">
      <c r="A468" s="52" t="str">
        <f t="shared" si="257"/>
        <v/>
      </c>
      <c r="B468" s="157" t="e">
        <f t="shared" ca="1" si="227"/>
        <v>#VALUE!</v>
      </c>
      <c r="C468" s="157" t="e">
        <f t="shared" si="228"/>
        <v>#VALUE!</v>
      </c>
      <c r="D468" s="29"/>
      <c r="E468" s="155" t="str">
        <f ca="1">IFERROR(INDIRECT(ADDRESS(MATCH(D468,CatModules!C:C,0),2,1,1,"CatModules")),"")</f>
        <v/>
      </c>
      <c r="F468" s="96"/>
      <c r="G468" s="156" t="str">
        <f ca="1">IFERROR(INDIRECT(ADDRESS(MATCH(CONCATENATE(E468,"-",F468),CatInt!K:K,0),3,1,1,"CatInt")),"")</f>
        <v/>
      </c>
      <c r="H468" s="45" t="str">
        <f>IF(F468="","",VLOOKUP(F468,#REF!,2,FALSE))</f>
        <v/>
      </c>
      <c r="I468" s="29"/>
      <c r="J468" s="155" t="e">
        <f t="shared" si="229"/>
        <v>#VALUE!</v>
      </c>
      <c r="K468" s="155" t="e">
        <f t="shared" si="230"/>
        <v>#VALUE!</v>
      </c>
      <c r="L468" s="153"/>
      <c r="M468" s="53"/>
      <c r="N468" s="175">
        <v>0</v>
      </c>
      <c r="O468" s="147"/>
      <c r="P468" s="175">
        <v>0</v>
      </c>
      <c r="Q468" s="30"/>
      <c r="R468" s="149" t="str">
        <f>IFERROR(VLOOKUP(Q468,Setup!D$16:E$25,2,FALSE),"")</f>
        <v/>
      </c>
      <c r="S468" s="51" t="str">
        <f ca="1">IFERROR(IF(OR(I468="",VLOOKUP(I468,CatCostInp!$E$2:$K$88,7,FALSE)=0),"",VLOOKUP(I468,CatCostInp!$E$2:$K$88,7,FALSE)),"")</f>
        <v/>
      </c>
      <c r="T468" s="159" t="e">
        <f>VLOOKUP(U468,#REF!,2,FALSE)</f>
        <v>#REF!</v>
      </c>
      <c r="U468" s="30"/>
      <c r="V468" s="1" t="str">
        <f ca="1">IF(U468=Setup!$C$10,"Grant",IF('PSM Costs'!U468=Setup!$C$11,"Local",IF('PSM Costs'!U468=Setup!$C$12,"Other","")))</f>
        <v/>
      </c>
      <c r="W468" s="34"/>
      <c r="X468" s="36">
        <v>1</v>
      </c>
      <c r="Y468" s="34"/>
      <c r="Z468" s="36" t="str">
        <f t="shared" si="231"/>
        <v/>
      </c>
      <c r="AA468" s="34"/>
      <c r="AB468" s="32" t="str">
        <f t="shared" si="232"/>
        <v/>
      </c>
      <c r="AC468" s="34"/>
      <c r="AD468" s="32" t="str">
        <f t="shared" si="233"/>
        <v/>
      </c>
      <c r="AE468" s="34"/>
      <c r="AF468" s="36" t="str">
        <f t="shared" si="234"/>
        <v/>
      </c>
      <c r="AG468" s="36" t="str">
        <f t="shared" si="235"/>
        <v/>
      </c>
      <c r="AH468" s="36" t="str">
        <f t="shared" si="236"/>
        <v/>
      </c>
      <c r="AI468" s="55"/>
      <c r="AJ468" s="37"/>
      <c r="AK468" s="36">
        <v>1</v>
      </c>
      <c r="AL468" s="34"/>
      <c r="AM468" s="32" t="str">
        <f t="shared" si="237"/>
        <v/>
      </c>
      <c r="AN468" s="34"/>
      <c r="AO468" s="32" t="str">
        <f t="shared" si="238"/>
        <v/>
      </c>
      <c r="AP468" s="34"/>
      <c r="AQ468" s="32" t="str">
        <f t="shared" si="239"/>
        <v/>
      </c>
      <c r="AR468" s="34"/>
      <c r="AS468" s="36" t="str">
        <f t="shared" si="240"/>
        <v/>
      </c>
      <c r="AT468" s="36" t="str">
        <f t="shared" si="241"/>
        <v/>
      </c>
      <c r="AU468" s="36" t="str">
        <f t="shared" si="242"/>
        <v/>
      </c>
      <c r="AV468" s="55"/>
      <c r="AW468" s="34"/>
      <c r="AX468" s="36">
        <v>1</v>
      </c>
      <c r="AY468" s="34"/>
      <c r="AZ468" s="32" t="str">
        <f t="shared" si="243"/>
        <v/>
      </c>
      <c r="BA468" s="34"/>
      <c r="BB468" s="32" t="str">
        <f t="shared" si="244"/>
        <v/>
      </c>
      <c r="BC468" s="34"/>
      <c r="BD468" s="32" t="str">
        <f t="shared" si="245"/>
        <v/>
      </c>
      <c r="BE468" s="34"/>
      <c r="BF468" s="36" t="str">
        <f t="shared" si="246"/>
        <v/>
      </c>
      <c r="BG468" s="36" t="str">
        <f t="shared" si="247"/>
        <v/>
      </c>
      <c r="BH468" s="36" t="str">
        <f t="shared" si="248"/>
        <v/>
      </c>
      <c r="BI468" s="55"/>
      <c r="BJ468" s="34"/>
      <c r="BK468" s="36">
        <v>1</v>
      </c>
      <c r="BL468" s="34"/>
      <c r="BM468" s="32" t="str">
        <f t="shared" si="249"/>
        <v/>
      </c>
      <c r="BN468" s="34"/>
      <c r="BO468" s="32" t="str">
        <f t="shared" si="250"/>
        <v/>
      </c>
      <c r="BP468" s="34"/>
      <c r="BQ468" s="32" t="str">
        <f t="shared" si="251"/>
        <v/>
      </c>
      <c r="BR468" s="34"/>
      <c r="BS468" s="36" t="str">
        <f t="shared" si="252"/>
        <v/>
      </c>
      <c r="BT468" s="36" t="str">
        <f t="shared" si="253"/>
        <v/>
      </c>
      <c r="BU468" s="36" t="str">
        <f t="shared" si="254"/>
        <v/>
      </c>
      <c r="BV468" s="55"/>
      <c r="BW468" s="36" t="str">
        <f t="shared" si="255"/>
        <v/>
      </c>
      <c r="BX468" s="36" t="str">
        <f t="shared" si="255"/>
        <v/>
      </c>
      <c r="BY468" s="31"/>
      <c r="BZ468" s="38"/>
      <c r="CB468" s="120" t="e">
        <f t="shared" ca="1" si="226"/>
        <v>#VALUE!</v>
      </c>
      <c r="CC468" s="2" t="e">
        <f t="shared" ca="1" si="256"/>
        <v>#VALUE!</v>
      </c>
    </row>
    <row r="469" spans="1:81" s="10" customFormat="1" ht="25.15" customHeight="1" x14ac:dyDescent="0.2">
      <c r="A469" s="52" t="str">
        <f t="shared" si="257"/>
        <v/>
      </c>
      <c r="B469" s="157" t="e">
        <f t="shared" ca="1" si="227"/>
        <v>#VALUE!</v>
      </c>
      <c r="C469" s="157" t="e">
        <f t="shared" si="228"/>
        <v>#VALUE!</v>
      </c>
      <c r="D469" s="29"/>
      <c r="E469" s="155" t="str">
        <f ca="1">IFERROR(INDIRECT(ADDRESS(MATCH(D469,CatModules!C:C,0),2,1,1,"CatModules")),"")</f>
        <v/>
      </c>
      <c r="F469" s="96"/>
      <c r="G469" s="156" t="str">
        <f ca="1">IFERROR(INDIRECT(ADDRESS(MATCH(CONCATENATE(E469,"-",F469),CatInt!K:K,0),3,1,1,"CatInt")),"")</f>
        <v/>
      </c>
      <c r="H469" s="45" t="str">
        <f>IF(F469="","",VLOOKUP(F469,#REF!,2,FALSE))</f>
        <v/>
      </c>
      <c r="I469" s="29"/>
      <c r="J469" s="155" t="e">
        <f t="shared" si="229"/>
        <v>#VALUE!</v>
      </c>
      <c r="K469" s="155" t="e">
        <f t="shared" si="230"/>
        <v>#VALUE!</v>
      </c>
      <c r="L469" s="153"/>
      <c r="M469" s="53"/>
      <c r="N469" s="175">
        <v>0</v>
      </c>
      <c r="O469" s="147"/>
      <c r="P469" s="175">
        <v>0</v>
      </c>
      <c r="Q469" s="30"/>
      <c r="R469" s="149" t="str">
        <f>IFERROR(VLOOKUP(Q469,Setup!D$16:E$25,2,FALSE),"")</f>
        <v/>
      </c>
      <c r="S469" s="51" t="str">
        <f ca="1">IFERROR(IF(OR(I469="",VLOOKUP(I469,CatCostInp!$E$2:$K$88,7,FALSE)=0),"",VLOOKUP(I469,CatCostInp!$E$2:$K$88,7,FALSE)),"")</f>
        <v/>
      </c>
      <c r="T469" s="159" t="e">
        <f>VLOOKUP(U469,#REF!,2,FALSE)</f>
        <v>#REF!</v>
      </c>
      <c r="U469" s="30"/>
      <c r="V469" s="1" t="str">
        <f ca="1">IF(U469=Setup!$C$10,"Grant",IF('PSM Costs'!U469=Setup!$C$11,"Local",IF('PSM Costs'!U469=Setup!$C$12,"Other","")))</f>
        <v/>
      </c>
      <c r="W469" s="34"/>
      <c r="X469" s="36">
        <v>1</v>
      </c>
      <c r="Y469" s="34"/>
      <c r="Z469" s="36" t="str">
        <f t="shared" si="231"/>
        <v/>
      </c>
      <c r="AA469" s="34"/>
      <c r="AB469" s="32" t="str">
        <f t="shared" si="232"/>
        <v/>
      </c>
      <c r="AC469" s="34"/>
      <c r="AD469" s="32" t="str">
        <f t="shared" si="233"/>
        <v/>
      </c>
      <c r="AE469" s="34"/>
      <c r="AF469" s="36" t="str">
        <f t="shared" si="234"/>
        <v/>
      </c>
      <c r="AG469" s="36" t="str">
        <f t="shared" si="235"/>
        <v/>
      </c>
      <c r="AH469" s="36" t="str">
        <f t="shared" si="236"/>
        <v/>
      </c>
      <c r="AI469" s="55"/>
      <c r="AJ469" s="37"/>
      <c r="AK469" s="36">
        <v>1</v>
      </c>
      <c r="AL469" s="34"/>
      <c r="AM469" s="32" t="str">
        <f t="shared" si="237"/>
        <v/>
      </c>
      <c r="AN469" s="34"/>
      <c r="AO469" s="32" t="str">
        <f t="shared" si="238"/>
        <v/>
      </c>
      <c r="AP469" s="34"/>
      <c r="AQ469" s="32" t="str">
        <f t="shared" si="239"/>
        <v/>
      </c>
      <c r="AR469" s="34"/>
      <c r="AS469" s="36" t="str">
        <f t="shared" si="240"/>
        <v/>
      </c>
      <c r="AT469" s="36" t="str">
        <f t="shared" si="241"/>
        <v/>
      </c>
      <c r="AU469" s="36" t="str">
        <f t="shared" si="242"/>
        <v/>
      </c>
      <c r="AV469" s="55"/>
      <c r="AW469" s="34"/>
      <c r="AX469" s="36">
        <v>1</v>
      </c>
      <c r="AY469" s="34"/>
      <c r="AZ469" s="32" t="str">
        <f t="shared" si="243"/>
        <v/>
      </c>
      <c r="BA469" s="34"/>
      <c r="BB469" s="32" t="str">
        <f t="shared" si="244"/>
        <v/>
      </c>
      <c r="BC469" s="34"/>
      <c r="BD469" s="32" t="str">
        <f t="shared" si="245"/>
        <v/>
      </c>
      <c r="BE469" s="34"/>
      <c r="BF469" s="36" t="str">
        <f t="shared" si="246"/>
        <v/>
      </c>
      <c r="BG469" s="36" t="str">
        <f t="shared" si="247"/>
        <v/>
      </c>
      <c r="BH469" s="36" t="str">
        <f t="shared" si="248"/>
        <v/>
      </c>
      <c r="BI469" s="55"/>
      <c r="BJ469" s="34"/>
      <c r="BK469" s="36">
        <v>1</v>
      </c>
      <c r="BL469" s="34"/>
      <c r="BM469" s="32" t="str">
        <f t="shared" si="249"/>
        <v/>
      </c>
      <c r="BN469" s="34"/>
      <c r="BO469" s="32" t="str">
        <f t="shared" si="250"/>
        <v/>
      </c>
      <c r="BP469" s="34"/>
      <c r="BQ469" s="32" t="str">
        <f t="shared" si="251"/>
        <v/>
      </c>
      <c r="BR469" s="34"/>
      <c r="BS469" s="36" t="str">
        <f t="shared" si="252"/>
        <v/>
      </c>
      <c r="BT469" s="36" t="str">
        <f t="shared" si="253"/>
        <v/>
      </c>
      <c r="BU469" s="36" t="str">
        <f t="shared" si="254"/>
        <v/>
      </c>
      <c r="BV469" s="55"/>
      <c r="BW469" s="36" t="str">
        <f t="shared" si="255"/>
        <v/>
      </c>
      <c r="BX469" s="36" t="str">
        <f t="shared" si="255"/>
        <v/>
      </c>
      <c r="BY469" s="31"/>
      <c r="BZ469" s="38"/>
      <c r="CB469" s="120" t="e">
        <f t="shared" ca="1" si="226"/>
        <v>#VALUE!</v>
      </c>
      <c r="CC469" s="2" t="e">
        <f t="shared" ca="1" si="256"/>
        <v>#VALUE!</v>
      </c>
    </row>
    <row r="470" spans="1:81" s="10" customFormat="1" ht="25.15" customHeight="1" x14ac:dyDescent="0.2">
      <c r="A470" s="52" t="str">
        <f t="shared" si="257"/>
        <v/>
      </c>
      <c r="B470" s="157" t="e">
        <f t="shared" ca="1" si="227"/>
        <v>#VALUE!</v>
      </c>
      <c r="C470" s="157" t="e">
        <f t="shared" si="228"/>
        <v>#VALUE!</v>
      </c>
      <c r="D470" s="29"/>
      <c r="E470" s="155" t="str">
        <f ca="1">IFERROR(INDIRECT(ADDRESS(MATCH(D470,CatModules!C:C,0),2,1,1,"CatModules")),"")</f>
        <v/>
      </c>
      <c r="F470" s="96"/>
      <c r="G470" s="156" t="str">
        <f ca="1">IFERROR(INDIRECT(ADDRESS(MATCH(CONCATENATE(E470,"-",F470),CatInt!K:K,0),3,1,1,"CatInt")),"")</f>
        <v/>
      </c>
      <c r="H470" s="45" t="str">
        <f>IF(F470="","",VLOOKUP(F470,#REF!,2,FALSE))</f>
        <v/>
      </c>
      <c r="I470" s="29"/>
      <c r="J470" s="155" t="e">
        <f t="shared" si="229"/>
        <v>#VALUE!</v>
      </c>
      <c r="K470" s="155" t="e">
        <f t="shared" si="230"/>
        <v>#VALUE!</v>
      </c>
      <c r="L470" s="153"/>
      <c r="M470" s="53"/>
      <c r="N470" s="175">
        <v>0</v>
      </c>
      <c r="O470" s="147"/>
      <c r="P470" s="175">
        <v>0</v>
      </c>
      <c r="Q470" s="30"/>
      <c r="R470" s="149" t="str">
        <f>IFERROR(VLOOKUP(Q470,Setup!D$16:E$25,2,FALSE),"")</f>
        <v/>
      </c>
      <c r="S470" s="51" t="str">
        <f ca="1">IFERROR(IF(OR(I470="",VLOOKUP(I470,CatCostInp!$E$2:$K$88,7,FALSE)=0),"",VLOOKUP(I470,CatCostInp!$E$2:$K$88,7,FALSE)),"")</f>
        <v/>
      </c>
      <c r="T470" s="159" t="e">
        <f>VLOOKUP(U470,#REF!,2,FALSE)</f>
        <v>#REF!</v>
      </c>
      <c r="U470" s="30"/>
      <c r="V470" s="1" t="str">
        <f ca="1">IF(U470=Setup!$C$10,"Grant",IF('PSM Costs'!U470=Setup!$C$11,"Local",IF('PSM Costs'!U470=Setup!$C$12,"Other","")))</f>
        <v/>
      </c>
      <c r="W470" s="34"/>
      <c r="X470" s="36">
        <v>1</v>
      </c>
      <c r="Y470" s="34"/>
      <c r="Z470" s="36" t="str">
        <f t="shared" si="231"/>
        <v/>
      </c>
      <c r="AA470" s="34"/>
      <c r="AB470" s="32" t="str">
        <f t="shared" si="232"/>
        <v/>
      </c>
      <c r="AC470" s="34"/>
      <c r="AD470" s="32" t="str">
        <f t="shared" si="233"/>
        <v/>
      </c>
      <c r="AE470" s="34"/>
      <c r="AF470" s="36" t="str">
        <f t="shared" si="234"/>
        <v/>
      </c>
      <c r="AG470" s="36" t="str">
        <f t="shared" si="235"/>
        <v/>
      </c>
      <c r="AH470" s="36" t="str">
        <f t="shared" si="236"/>
        <v/>
      </c>
      <c r="AI470" s="55"/>
      <c r="AJ470" s="37"/>
      <c r="AK470" s="36">
        <v>1</v>
      </c>
      <c r="AL470" s="34"/>
      <c r="AM470" s="32" t="str">
        <f t="shared" si="237"/>
        <v/>
      </c>
      <c r="AN470" s="34"/>
      <c r="AO470" s="32" t="str">
        <f t="shared" si="238"/>
        <v/>
      </c>
      <c r="AP470" s="34"/>
      <c r="AQ470" s="32" t="str">
        <f t="shared" si="239"/>
        <v/>
      </c>
      <c r="AR470" s="34"/>
      <c r="AS470" s="36" t="str">
        <f t="shared" si="240"/>
        <v/>
      </c>
      <c r="AT470" s="36" t="str">
        <f t="shared" si="241"/>
        <v/>
      </c>
      <c r="AU470" s="36" t="str">
        <f t="shared" si="242"/>
        <v/>
      </c>
      <c r="AV470" s="55"/>
      <c r="AW470" s="34"/>
      <c r="AX470" s="36">
        <v>1</v>
      </c>
      <c r="AY470" s="34"/>
      <c r="AZ470" s="32" t="str">
        <f t="shared" si="243"/>
        <v/>
      </c>
      <c r="BA470" s="34"/>
      <c r="BB470" s="32" t="str">
        <f t="shared" si="244"/>
        <v/>
      </c>
      <c r="BC470" s="34"/>
      <c r="BD470" s="32" t="str">
        <f t="shared" si="245"/>
        <v/>
      </c>
      <c r="BE470" s="34"/>
      <c r="BF470" s="36" t="str">
        <f t="shared" si="246"/>
        <v/>
      </c>
      <c r="BG470" s="36" t="str">
        <f t="shared" si="247"/>
        <v/>
      </c>
      <c r="BH470" s="36" t="str">
        <f t="shared" si="248"/>
        <v/>
      </c>
      <c r="BI470" s="55"/>
      <c r="BJ470" s="34"/>
      <c r="BK470" s="36">
        <v>1</v>
      </c>
      <c r="BL470" s="34"/>
      <c r="BM470" s="32" t="str">
        <f t="shared" si="249"/>
        <v/>
      </c>
      <c r="BN470" s="34"/>
      <c r="BO470" s="32" t="str">
        <f t="shared" si="250"/>
        <v/>
      </c>
      <c r="BP470" s="34"/>
      <c r="BQ470" s="32" t="str">
        <f t="shared" si="251"/>
        <v/>
      </c>
      <c r="BR470" s="34"/>
      <c r="BS470" s="36" t="str">
        <f t="shared" si="252"/>
        <v/>
      </c>
      <c r="BT470" s="36" t="str">
        <f t="shared" si="253"/>
        <v/>
      </c>
      <c r="BU470" s="36" t="str">
        <f t="shared" si="254"/>
        <v/>
      </c>
      <c r="BV470" s="55"/>
      <c r="BW470" s="36" t="str">
        <f t="shared" si="255"/>
        <v/>
      </c>
      <c r="BX470" s="36" t="str">
        <f t="shared" si="255"/>
        <v/>
      </c>
      <c r="BY470" s="31"/>
      <c r="BZ470" s="38"/>
      <c r="CB470" s="120" t="e">
        <f t="shared" ca="1" si="226"/>
        <v>#VALUE!</v>
      </c>
      <c r="CC470" s="2" t="e">
        <f t="shared" ca="1" si="256"/>
        <v>#VALUE!</v>
      </c>
    </row>
    <row r="471" spans="1:81" s="10" customFormat="1" ht="25.15" customHeight="1" x14ac:dyDescent="0.2">
      <c r="A471" s="52" t="str">
        <f t="shared" si="257"/>
        <v/>
      </c>
      <c r="B471" s="157" t="e">
        <f t="shared" ca="1" si="227"/>
        <v>#VALUE!</v>
      </c>
      <c r="C471" s="157" t="e">
        <f t="shared" si="228"/>
        <v>#VALUE!</v>
      </c>
      <c r="D471" s="29"/>
      <c r="E471" s="155" t="str">
        <f ca="1">IFERROR(INDIRECT(ADDRESS(MATCH(D471,CatModules!C:C,0),2,1,1,"CatModules")),"")</f>
        <v/>
      </c>
      <c r="F471" s="96"/>
      <c r="G471" s="156" t="str">
        <f ca="1">IFERROR(INDIRECT(ADDRESS(MATCH(CONCATENATE(E471,"-",F471),CatInt!K:K,0),3,1,1,"CatInt")),"")</f>
        <v/>
      </c>
      <c r="H471" s="45" t="str">
        <f>IF(F471="","",VLOOKUP(F471,#REF!,2,FALSE))</f>
        <v/>
      </c>
      <c r="I471" s="29"/>
      <c r="J471" s="155" t="e">
        <f t="shared" si="229"/>
        <v>#VALUE!</v>
      </c>
      <c r="K471" s="155" t="e">
        <f t="shared" si="230"/>
        <v>#VALUE!</v>
      </c>
      <c r="L471" s="153"/>
      <c r="M471" s="53"/>
      <c r="N471" s="175">
        <v>0</v>
      </c>
      <c r="O471" s="147"/>
      <c r="P471" s="175">
        <v>0</v>
      </c>
      <c r="Q471" s="30"/>
      <c r="R471" s="149" t="str">
        <f>IFERROR(VLOOKUP(Q471,Setup!D$16:E$25,2,FALSE),"")</f>
        <v/>
      </c>
      <c r="S471" s="51" t="str">
        <f ca="1">IFERROR(IF(OR(I471="",VLOOKUP(I471,CatCostInp!$E$2:$K$88,7,FALSE)=0),"",VLOOKUP(I471,CatCostInp!$E$2:$K$88,7,FALSE)),"")</f>
        <v/>
      </c>
      <c r="T471" s="159" t="e">
        <f>VLOOKUP(U471,#REF!,2,FALSE)</f>
        <v>#REF!</v>
      </c>
      <c r="U471" s="30"/>
      <c r="V471" s="1" t="str">
        <f ca="1">IF(U471=Setup!$C$10,"Grant",IF('PSM Costs'!U471=Setup!$C$11,"Local",IF('PSM Costs'!U471=Setup!$C$12,"Other","")))</f>
        <v/>
      </c>
      <c r="W471" s="34"/>
      <c r="X471" s="36">
        <v>1</v>
      </c>
      <c r="Y471" s="34"/>
      <c r="Z471" s="36" t="str">
        <f t="shared" si="231"/>
        <v/>
      </c>
      <c r="AA471" s="34"/>
      <c r="AB471" s="32" t="str">
        <f t="shared" si="232"/>
        <v/>
      </c>
      <c r="AC471" s="34"/>
      <c r="AD471" s="32" t="str">
        <f t="shared" si="233"/>
        <v/>
      </c>
      <c r="AE471" s="34"/>
      <c r="AF471" s="36" t="str">
        <f t="shared" si="234"/>
        <v/>
      </c>
      <c r="AG471" s="36" t="str">
        <f t="shared" si="235"/>
        <v/>
      </c>
      <c r="AH471" s="36" t="str">
        <f t="shared" si="236"/>
        <v/>
      </c>
      <c r="AI471" s="55"/>
      <c r="AJ471" s="37"/>
      <c r="AK471" s="36">
        <v>1</v>
      </c>
      <c r="AL471" s="34"/>
      <c r="AM471" s="32" t="str">
        <f t="shared" si="237"/>
        <v/>
      </c>
      <c r="AN471" s="34"/>
      <c r="AO471" s="32" t="str">
        <f t="shared" si="238"/>
        <v/>
      </c>
      <c r="AP471" s="34"/>
      <c r="AQ471" s="32" t="str">
        <f t="shared" si="239"/>
        <v/>
      </c>
      <c r="AR471" s="34"/>
      <c r="AS471" s="36" t="str">
        <f t="shared" si="240"/>
        <v/>
      </c>
      <c r="AT471" s="36" t="str">
        <f t="shared" si="241"/>
        <v/>
      </c>
      <c r="AU471" s="36" t="str">
        <f t="shared" si="242"/>
        <v/>
      </c>
      <c r="AV471" s="55"/>
      <c r="AW471" s="34"/>
      <c r="AX471" s="36">
        <v>1</v>
      </c>
      <c r="AY471" s="34"/>
      <c r="AZ471" s="32" t="str">
        <f t="shared" si="243"/>
        <v/>
      </c>
      <c r="BA471" s="34"/>
      <c r="BB471" s="32" t="str">
        <f t="shared" si="244"/>
        <v/>
      </c>
      <c r="BC471" s="34"/>
      <c r="BD471" s="32" t="str">
        <f t="shared" si="245"/>
        <v/>
      </c>
      <c r="BE471" s="34"/>
      <c r="BF471" s="36" t="str">
        <f t="shared" si="246"/>
        <v/>
      </c>
      <c r="BG471" s="36" t="str">
        <f t="shared" si="247"/>
        <v/>
      </c>
      <c r="BH471" s="36" t="str">
        <f t="shared" si="248"/>
        <v/>
      </c>
      <c r="BI471" s="55"/>
      <c r="BJ471" s="34"/>
      <c r="BK471" s="36">
        <v>1</v>
      </c>
      <c r="BL471" s="34"/>
      <c r="BM471" s="32" t="str">
        <f t="shared" si="249"/>
        <v/>
      </c>
      <c r="BN471" s="34"/>
      <c r="BO471" s="32" t="str">
        <f t="shared" si="250"/>
        <v/>
      </c>
      <c r="BP471" s="34"/>
      <c r="BQ471" s="32" t="str">
        <f t="shared" si="251"/>
        <v/>
      </c>
      <c r="BR471" s="34"/>
      <c r="BS471" s="36" t="str">
        <f t="shared" si="252"/>
        <v/>
      </c>
      <c r="BT471" s="36" t="str">
        <f t="shared" si="253"/>
        <v/>
      </c>
      <c r="BU471" s="36" t="str">
        <f t="shared" si="254"/>
        <v/>
      </c>
      <c r="BV471" s="55"/>
      <c r="BW471" s="36" t="str">
        <f t="shared" si="255"/>
        <v/>
      </c>
      <c r="BX471" s="36" t="str">
        <f t="shared" si="255"/>
        <v/>
      </c>
      <c r="BY471" s="31"/>
      <c r="BZ471" s="38"/>
      <c r="CB471" s="120" t="e">
        <f t="shared" ca="1" si="226"/>
        <v>#VALUE!</v>
      </c>
      <c r="CC471" s="2" t="e">
        <f t="shared" ca="1" si="256"/>
        <v>#VALUE!</v>
      </c>
    </row>
    <row r="472" spans="1:81" s="10" customFormat="1" ht="25.15" customHeight="1" x14ac:dyDescent="0.2">
      <c r="A472" s="52" t="str">
        <f t="shared" si="257"/>
        <v/>
      </c>
      <c r="B472" s="157" t="e">
        <f t="shared" ca="1" si="227"/>
        <v>#VALUE!</v>
      </c>
      <c r="C472" s="157" t="e">
        <f t="shared" si="228"/>
        <v>#VALUE!</v>
      </c>
      <c r="D472" s="29"/>
      <c r="E472" s="155" t="str">
        <f ca="1">IFERROR(INDIRECT(ADDRESS(MATCH(D472,CatModules!C:C,0),2,1,1,"CatModules")),"")</f>
        <v/>
      </c>
      <c r="F472" s="96"/>
      <c r="G472" s="156" t="str">
        <f ca="1">IFERROR(INDIRECT(ADDRESS(MATCH(CONCATENATE(E472,"-",F472),CatInt!K:K,0),3,1,1,"CatInt")),"")</f>
        <v/>
      </c>
      <c r="H472" s="45" t="str">
        <f>IF(F472="","",VLOOKUP(F472,#REF!,2,FALSE))</f>
        <v/>
      </c>
      <c r="I472" s="29"/>
      <c r="J472" s="155" t="e">
        <f t="shared" si="229"/>
        <v>#VALUE!</v>
      </c>
      <c r="K472" s="155" t="e">
        <f t="shared" si="230"/>
        <v>#VALUE!</v>
      </c>
      <c r="L472" s="153"/>
      <c r="M472" s="53"/>
      <c r="N472" s="175">
        <v>0</v>
      </c>
      <c r="O472" s="147"/>
      <c r="P472" s="175">
        <v>0</v>
      </c>
      <c r="Q472" s="30"/>
      <c r="R472" s="149" t="str">
        <f>IFERROR(VLOOKUP(Q472,Setup!D$16:E$25,2,FALSE),"")</f>
        <v/>
      </c>
      <c r="S472" s="51" t="str">
        <f ca="1">IFERROR(IF(OR(I472="",VLOOKUP(I472,CatCostInp!$E$2:$K$88,7,FALSE)=0),"",VLOOKUP(I472,CatCostInp!$E$2:$K$88,7,FALSE)),"")</f>
        <v/>
      </c>
      <c r="T472" s="159" t="e">
        <f>VLOOKUP(U472,#REF!,2,FALSE)</f>
        <v>#REF!</v>
      </c>
      <c r="U472" s="30"/>
      <c r="V472" s="1" t="str">
        <f ca="1">IF(U472=Setup!$C$10,"Grant",IF('PSM Costs'!U472=Setup!$C$11,"Local",IF('PSM Costs'!U472=Setup!$C$12,"Other","")))</f>
        <v/>
      </c>
      <c r="W472" s="34"/>
      <c r="X472" s="36">
        <v>1</v>
      </c>
      <c r="Y472" s="34"/>
      <c r="Z472" s="36" t="str">
        <f t="shared" si="231"/>
        <v/>
      </c>
      <c r="AA472" s="34"/>
      <c r="AB472" s="32" t="str">
        <f t="shared" si="232"/>
        <v/>
      </c>
      <c r="AC472" s="34"/>
      <c r="AD472" s="32" t="str">
        <f t="shared" si="233"/>
        <v/>
      </c>
      <c r="AE472" s="34"/>
      <c r="AF472" s="36" t="str">
        <f t="shared" si="234"/>
        <v/>
      </c>
      <c r="AG472" s="36" t="str">
        <f t="shared" si="235"/>
        <v/>
      </c>
      <c r="AH472" s="36" t="str">
        <f t="shared" si="236"/>
        <v/>
      </c>
      <c r="AI472" s="55"/>
      <c r="AJ472" s="37"/>
      <c r="AK472" s="36">
        <v>1</v>
      </c>
      <c r="AL472" s="34"/>
      <c r="AM472" s="32" t="str">
        <f t="shared" si="237"/>
        <v/>
      </c>
      <c r="AN472" s="34"/>
      <c r="AO472" s="32" t="str">
        <f t="shared" si="238"/>
        <v/>
      </c>
      <c r="AP472" s="34"/>
      <c r="AQ472" s="32" t="str">
        <f t="shared" si="239"/>
        <v/>
      </c>
      <c r="AR472" s="34"/>
      <c r="AS472" s="36" t="str">
        <f t="shared" si="240"/>
        <v/>
      </c>
      <c r="AT472" s="36" t="str">
        <f t="shared" si="241"/>
        <v/>
      </c>
      <c r="AU472" s="36" t="str">
        <f t="shared" si="242"/>
        <v/>
      </c>
      <c r="AV472" s="55"/>
      <c r="AW472" s="34"/>
      <c r="AX472" s="36">
        <v>1</v>
      </c>
      <c r="AY472" s="34"/>
      <c r="AZ472" s="32" t="str">
        <f t="shared" si="243"/>
        <v/>
      </c>
      <c r="BA472" s="34"/>
      <c r="BB472" s="32" t="str">
        <f t="shared" si="244"/>
        <v/>
      </c>
      <c r="BC472" s="34"/>
      <c r="BD472" s="32" t="str">
        <f t="shared" si="245"/>
        <v/>
      </c>
      <c r="BE472" s="34"/>
      <c r="BF472" s="36" t="str">
        <f t="shared" si="246"/>
        <v/>
      </c>
      <c r="BG472" s="36" t="str">
        <f t="shared" si="247"/>
        <v/>
      </c>
      <c r="BH472" s="36" t="str">
        <f t="shared" si="248"/>
        <v/>
      </c>
      <c r="BI472" s="55"/>
      <c r="BJ472" s="34"/>
      <c r="BK472" s="36">
        <v>1</v>
      </c>
      <c r="BL472" s="34"/>
      <c r="BM472" s="32" t="str">
        <f t="shared" si="249"/>
        <v/>
      </c>
      <c r="BN472" s="34"/>
      <c r="BO472" s="32" t="str">
        <f t="shared" si="250"/>
        <v/>
      </c>
      <c r="BP472" s="34"/>
      <c r="BQ472" s="32" t="str">
        <f t="shared" si="251"/>
        <v/>
      </c>
      <c r="BR472" s="34"/>
      <c r="BS472" s="36" t="str">
        <f t="shared" si="252"/>
        <v/>
      </c>
      <c r="BT472" s="36" t="str">
        <f t="shared" si="253"/>
        <v/>
      </c>
      <c r="BU472" s="36" t="str">
        <f t="shared" si="254"/>
        <v/>
      </c>
      <c r="BV472" s="55"/>
      <c r="BW472" s="36" t="str">
        <f t="shared" si="255"/>
        <v/>
      </c>
      <c r="BX472" s="36" t="str">
        <f t="shared" si="255"/>
        <v/>
      </c>
      <c r="BY472" s="31"/>
      <c r="BZ472" s="38"/>
      <c r="CB472" s="120" t="e">
        <f t="shared" ca="1" si="226"/>
        <v>#VALUE!</v>
      </c>
      <c r="CC472" s="2" t="e">
        <f t="shared" ca="1" si="256"/>
        <v>#VALUE!</v>
      </c>
    </row>
    <row r="473" spans="1:81" s="10" customFormat="1" ht="25.15" customHeight="1" x14ac:dyDescent="0.2">
      <c r="A473" s="52" t="str">
        <f t="shared" si="257"/>
        <v/>
      </c>
      <c r="B473" s="157" t="e">
        <f t="shared" ca="1" si="227"/>
        <v>#VALUE!</v>
      </c>
      <c r="C473" s="157" t="e">
        <f t="shared" si="228"/>
        <v>#VALUE!</v>
      </c>
      <c r="D473" s="29"/>
      <c r="E473" s="155" t="str">
        <f ca="1">IFERROR(INDIRECT(ADDRESS(MATCH(D473,CatModules!C:C,0),2,1,1,"CatModules")),"")</f>
        <v/>
      </c>
      <c r="F473" s="96"/>
      <c r="G473" s="156" t="str">
        <f ca="1">IFERROR(INDIRECT(ADDRESS(MATCH(CONCATENATE(E473,"-",F473),CatInt!K:K,0),3,1,1,"CatInt")),"")</f>
        <v/>
      </c>
      <c r="H473" s="45" t="str">
        <f>IF(F473="","",VLOOKUP(F473,#REF!,2,FALSE))</f>
        <v/>
      </c>
      <c r="I473" s="29"/>
      <c r="J473" s="155" t="e">
        <f t="shared" si="229"/>
        <v>#VALUE!</v>
      </c>
      <c r="K473" s="155" t="e">
        <f t="shared" si="230"/>
        <v>#VALUE!</v>
      </c>
      <c r="L473" s="153"/>
      <c r="M473" s="53"/>
      <c r="N473" s="175">
        <v>0</v>
      </c>
      <c r="O473" s="147"/>
      <c r="P473" s="175">
        <v>0</v>
      </c>
      <c r="Q473" s="30"/>
      <c r="R473" s="149" t="str">
        <f>IFERROR(VLOOKUP(Q473,Setup!D$16:E$25,2,FALSE),"")</f>
        <v/>
      </c>
      <c r="S473" s="51" t="str">
        <f ca="1">IFERROR(IF(OR(I473="",VLOOKUP(I473,CatCostInp!$E$2:$K$88,7,FALSE)=0),"",VLOOKUP(I473,CatCostInp!$E$2:$K$88,7,FALSE)),"")</f>
        <v/>
      </c>
      <c r="T473" s="159" t="e">
        <f>VLOOKUP(U473,#REF!,2,FALSE)</f>
        <v>#REF!</v>
      </c>
      <c r="U473" s="30"/>
      <c r="V473" s="1" t="str">
        <f ca="1">IF(U473=Setup!$C$10,"Grant",IF('PSM Costs'!U473=Setup!$C$11,"Local",IF('PSM Costs'!U473=Setup!$C$12,"Other","")))</f>
        <v/>
      </c>
      <c r="W473" s="34"/>
      <c r="X473" s="36">
        <v>1</v>
      </c>
      <c r="Y473" s="34"/>
      <c r="Z473" s="36" t="str">
        <f t="shared" si="231"/>
        <v/>
      </c>
      <c r="AA473" s="34"/>
      <c r="AB473" s="32" t="str">
        <f t="shared" si="232"/>
        <v/>
      </c>
      <c r="AC473" s="34"/>
      <c r="AD473" s="32" t="str">
        <f t="shared" si="233"/>
        <v/>
      </c>
      <c r="AE473" s="34"/>
      <c r="AF473" s="36" t="str">
        <f t="shared" si="234"/>
        <v/>
      </c>
      <c r="AG473" s="36" t="str">
        <f t="shared" si="235"/>
        <v/>
      </c>
      <c r="AH473" s="36" t="str">
        <f t="shared" si="236"/>
        <v/>
      </c>
      <c r="AI473" s="55"/>
      <c r="AJ473" s="37"/>
      <c r="AK473" s="36">
        <v>1</v>
      </c>
      <c r="AL473" s="34"/>
      <c r="AM473" s="32" t="str">
        <f t="shared" si="237"/>
        <v/>
      </c>
      <c r="AN473" s="34"/>
      <c r="AO473" s="32" t="str">
        <f t="shared" si="238"/>
        <v/>
      </c>
      <c r="AP473" s="34"/>
      <c r="AQ473" s="32" t="str">
        <f t="shared" si="239"/>
        <v/>
      </c>
      <c r="AR473" s="34"/>
      <c r="AS473" s="36" t="str">
        <f t="shared" si="240"/>
        <v/>
      </c>
      <c r="AT473" s="36" t="str">
        <f t="shared" si="241"/>
        <v/>
      </c>
      <c r="AU473" s="36" t="str">
        <f t="shared" si="242"/>
        <v/>
      </c>
      <c r="AV473" s="55"/>
      <c r="AW473" s="34"/>
      <c r="AX473" s="36">
        <v>1</v>
      </c>
      <c r="AY473" s="34"/>
      <c r="AZ473" s="32" t="str">
        <f t="shared" si="243"/>
        <v/>
      </c>
      <c r="BA473" s="34"/>
      <c r="BB473" s="32" t="str">
        <f t="shared" si="244"/>
        <v/>
      </c>
      <c r="BC473" s="34"/>
      <c r="BD473" s="32" t="str">
        <f t="shared" si="245"/>
        <v/>
      </c>
      <c r="BE473" s="34"/>
      <c r="BF473" s="36" t="str">
        <f t="shared" si="246"/>
        <v/>
      </c>
      <c r="BG473" s="36" t="str">
        <f t="shared" si="247"/>
        <v/>
      </c>
      <c r="BH473" s="36" t="str">
        <f t="shared" si="248"/>
        <v/>
      </c>
      <c r="BI473" s="55"/>
      <c r="BJ473" s="34"/>
      <c r="BK473" s="36">
        <v>1</v>
      </c>
      <c r="BL473" s="34"/>
      <c r="BM473" s="32" t="str">
        <f t="shared" si="249"/>
        <v/>
      </c>
      <c r="BN473" s="34"/>
      <c r="BO473" s="32" t="str">
        <f t="shared" si="250"/>
        <v/>
      </c>
      <c r="BP473" s="34"/>
      <c r="BQ473" s="32" t="str">
        <f t="shared" si="251"/>
        <v/>
      </c>
      <c r="BR473" s="34"/>
      <c r="BS473" s="36" t="str">
        <f t="shared" si="252"/>
        <v/>
      </c>
      <c r="BT473" s="36" t="str">
        <f t="shared" si="253"/>
        <v/>
      </c>
      <c r="BU473" s="36" t="str">
        <f t="shared" si="254"/>
        <v/>
      </c>
      <c r="BV473" s="55"/>
      <c r="BW473" s="36" t="str">
        <f t="shared" si="255"/>
        <v/>
      </c>
      <c r="BX473" s="36" t="str">
        <f t="shared" si="255"/>
        <v/>
      </c>
      <c r="BY473" s="31"/>
      <c r="BZ473" s="38"/>
      <c r="CB473" s="120" t="e">
        <f t="shared" ca="1" si="226"/>
        <v>#VALUE!</v>
      </c>
      <c r="CC473" s="2" t="e">
        <f t="shared" ca="1" si="256"/>
        <v>#VALUE!</v>
      </c>
    </row>
    <row r="474" spans="1:81" s="10" customFormat="1" ht="25.15" customHeight="1" x14ac:dyDescent="0.2">
      <c r="A474" s="52" t="str">
        <f t="shared" si="257"/>
        <v/>
      </c>
      <c r="B474" s="157" t="e">
        <f t="shared" ca="1" si="227"/>
        <v>#VALUE!</v>
      </c>
      <c r="C474" s="157" t="e">
        <f t="shared" si="228"/>
        <v>#VALUE!</v>
      </c>
      <c r="D474" s="29"/>
      <c r="E474" s="155" t="str">
        <f ca="1">IFERROR(INDIRECT(ADDRESS(MATCH(D474,CatModules!C:C,0),2,1,1,"CatModules")),"")</f>
        <v/>
      </c>
      <c r="F474" s="96"/>
      <c r="G474" s="156" t="str">
        <f ca="1">IFERROR(INDIRECT(ADDRESS(MATCH(CONCATENATE(E474,"-",F474),CatInt!K:K,0),3,1,1,"CatInt")),"")</f>
        <v/>
      </c>
      <c r="H474" s="45" t="str">
        <f>IF(F474="","",VLOOKUP(F474,#REF!,2,FALSE))</f>
        <v/>
      </c>
      <c r="I474" s="29"/>
      <c r="J474" s="155" t="e">
        <f t="shared" si="229"/>
        <v>#VALUE!</v>
      </c>
      <c r="K474" s="155" t="e">
        <f t="shared" si="230"/>
        <v>#VALUE!</v>
      </c>
      <c r="L474" s="153"/>
      <c r="M474" s="53"/>
      <c r="N474" s="175">
        <v>0</v>
      </c>
      <c r="O474" s="147"/>
      <c r="P474" s="175">
        <v>0</v>
      </c>
      <c r="Q474" s="30"/>
      <c r="R474" s="149" t="str">
        <f>IFERROR(VLOOKUP(Q474,Setup!D$16:E$25,2,FALSE),"")</f>
        <v/>
      </c>
      <c r="S474" s="51" t="str">
        <f ca="1">IFERROR(IF(OR(I474="",VLOOKUP(I474,CatCostInp!$E$2:$K$88,7,FALSE)=0),"",VLOOKUP(I474,CatCostInp!$E$2:$K$88,7,FALSE)),"")</f>
        <v/>
      </c>
      <c r="T474" s="159" t="e">
        <f>VLOOKUP(U474,#REF!,2,FALSE)</f>
        <v>#REF!</v>
      </c>
      <c r="U474" s="30"/>
      <c r="V474" s="1" t="str">
        <f ca="1">IF(U474=Setup!$C$10,"Grant",IF('PSM Costs'!U474=Setup!$C$11,"Local",IF('PSM Costs'!U474=Setup!$C$12,"Other","")))</f>
        <v/>
      </c>
      <c r="W474" s="34"/>
      <c r="X474" s="36">
        <v>1</v>
      </c>
      <c r="Y474" s="34"/>
      <c r="Z474" s="36" t="str">
        <f t="shared" si="231"/>
        <v/>
      </c>
      <c r="AA474" s="34"/>
      <c r="AB474" s="32" t="str">
        <f t="shared" si="232"/>
        <v/>
      </c>
      <c r="AC474" s="34"/>
      <c r="AD474" s="32" t="str">
        <f t="shared" si="233"/>
        <v/>
      </c>
      <c r="AE474" s="34"/>
      <c r="AF474" s="36" t="str">
        <f t="shared" si="234"/>
        <v/>
      </c>
      <c r="AG474" s="36" t="str">
        <f t="shared" si="235"/>
        <v/>
      </c>
      <c r="AH474" s="36" t="str">
        <f t="shared" si="236"/>
        <v/>
      </c>
      <c r="AI474" s="55"/>
      <c r="AJ474" s="37"/>
      <c r="AK474" s="36">
        <v>1</v>
      </c>
      <c r="AL474" s="34"/>
      <c r="AM474" s="32" t="str">
        <f t="shared" si="237"/>
        <v/>
      </c>
      <c r="AN474" s="34"/>
      <c r="AO474" s="32" t="str">
        <f t="shared" si="238"/>
        <v/>
      </c>
      <c r="AP474" s="34"/>
      <c r="AQ474" s="32" t="str">
        <f t="shared" si="239"/>
        <v/>
      </c>
      <c r="AR474" s="34"/>
      <c r="AS474" s="36" t="str">
        <f t="shared" si="240"/>
        <v/>
      </c>
      <c r="AT474" s="36" t="str">
        <f t="shared" si="241"/>
        <v/>
      </c>
      <c r="AU474" s="36" t="str">
        <f t="shared" si="242"/>
        <v/>
      </c>
      <c r="AV474" s="55"/>
      <c r="AW474" s="34"/>
      <c r="AX474" s="36">
        <v>1</v>
      </c>
      <c r="AY474" s="34"/>
      <c r="AZ474" s="32" t="str">
        <f t="shared" si="243"/>
        <v/>
      </c>
      <c r="BA474" s="34"/>
      <c r="BB474" s="32" t="str">
        <f t="shared" si="244"/>
        <v/>
      </c>
      <c r="BC474" s="34"/>
      <c r="BD474" s="32" t="str">
        <f t="shared" si="245"/>
        <v/>
      </c>
      <c r="BE474" s="34"/>
      <c r="BF474" s="36" t="str">
        <f t="shared" si="246"/>
        <v/>
      </c>
      <c r="BG474" s="36" t="str">
        <f t="shared" si="247"/>
        <v/>
      </c>
      <c r="BH474" s="36" t="str">
        <f t="shared" si="248"/>
        <v/>
      </c>
      <c r="BI474" s="55"/>
      <c r="BJ474" s="34"/>
      <c r="BK474" s="36">
        <v>1</v>
      </c>
      <c r="BL474" s="34"/>
      <c r="BM474" s="32" t="str">
        <f t="shared" si="249"/>
        <v/>
      </c>
      <c r="BN474" s="34"/>
      <c r="BO474" s="32" t="str">
        <f t="shared" si="250"/>
        <v/>
      </c>
      <c r="BP474" s="34"/>
      <c r="BQ474" s="32" t="str">
        <f t="shared" si="251"/>
        <v/>
      </c>
      <c r="BR474" s="34"/>
      <c r="BS474" s="36" t="str">
        <f t="shared" si="252"/>
        <v/>
      </c>
      <c r="BT474" s="36" t="str">
        <f t="shared" si="253"/>
        <v/>
      </c>
      <c r="BU474" s="36" t="str">
        <f t="shared" si="254"/>
        <v/>
      </c>
      <c r="BV474" s="55"/>
      <c r="BW474" s="36" t="str">
        <f t="shared" si="255"/>
        <v/>
      </c>
      <c r="BX474" s="36" t="str">
        <f t="shared" si="255"/>
        <v/>
      </c>
      <c r="BY474" s="31"/>
      <c r="BZ474" s="38"/>
      <c r="CB474" s="120" t="e">
        <f t="shared" ca="1" si="226"/>
        <v>#VALUE!</v>
      </c>
      <c r="CC474" s="2" t="e">
        <f t="shared" ca="1" si="256"/>
        <v>#VALUE!</v>
      </c>
    </row>
    <row r="475" spans="1:81" s="10" customFormat="1" ht="25.15" customHeight="1" x14ac:dyDescent="0.2">
      <c r="A475" s="52" t="str">
        <f t="shared" si="257"/>
        <v/>
      </c>
      <c r="B475" s="157" t="e">
        <f t="shared" ca="1" si="227"/>
        <v>#VALUE!</v>
      </c>
      <c r="C475" s="157" t="e">
        <f t="shared" si="228"/>
        <v>#VALUE!</v>
      </c>
      <c r="D475" s="29"/>
      <c r="E475" s="155" t="str">
        <f ca="1">IFERROR(INDIRECT(ADDRESS(MATCH(D475,CatModules!C:C,0),2,1,1,"CatModules")),"")</f>
        <v/>
      </c>
      <c r="F475" s="96"/>
      <c r="G475" s="156" t="str">
        <f ca="1">IFERROR(INDIRECT(ADDRESS(MATCH(CONCATENATE(E475,"-",F475),CatInt!K:K,0),3,1,1,"CatInt")),"")</f>
        <v/>
      </c>
      <c r="H475" s="45" t="str">
        <f>IF(F475="","",VLOOKUP(F475,#REF!,2,FALSE))</f>
        <v/>
      </c>
      <c r="I475" s="29"/>
      <c r="J475" s="155" t="e">
        <f t="shared" si="229"/>
        <v>#VALUE!</v>
      </c>
      <c r="K475" s="155" t="e">
        <f t="shared" si="230"/>
        <v>#VALUE!</v>
      </c>
      <c r="L475" s="153"/>
      <c r="M475" s="53"/>
      <c r="N475" s="175">
        <v>0</v>
      </c>
      <c r="O475" s="147"/>
      <c r="P475" s="175">
        <v>0</v>
      </c>
      <c r="Q475" s="30"/>
      <c r="R475" s="149" t="str">
        <f>IFERROR(VLOOKUP(Q475,Setup!D$16:E$25,2,FALSE),"")</f>
        <v/>
      </c>
      <c r="S475" s="51" t="str">
        <f ca="1">IFERROR(IF(OR(I475="",VLOOKUP(I475,CatCostInp!$E$2:$K$88,7,FALSE)=0),"",VLOOKUP(I475,CatCostInp!$E$2:$K$88,7,FALSE)),"")</f>
        <v/>
      </c>
      <c r="T475" s="159" t="e">
        <f>VLOOKUP(U475,#REF!,2,FALSE)</f>
        <v>#REF!</v>
      </c>
      <c r="U475" s="30"/>
      <c r="V475" s="1" t="str">
        <f ca="1">IF(U475=Setup!$C$10,"Grant",IF('PSM Costs'!U475=Setup!$C$11,"Local",IF('PSM Costs'!U475=Setup!$C$12,"Other","")))</f>
        <v/>
      </c>
      <c r="W475" s="34"/>
      <c r="X475" s="36">
        <v>1</v>
      </c>
      <c r="Y475" s="34"/>
      <c r="Z475" s="36" t="str">
        <f t="shared" si="231"/>
        <v/>
      </c>
      <c r="AA475" s="34"/>
      <c r="AB475" s="32" t="str">
        <f t="shared" si="232"/>
        <v/>
      </c>
      <c r="AC475" s="34"/>
      <c r="AD475" s="32" t="str">
        <f t="shared" si="233"/>
        <v/>
      </c>
      <c r="AE475" s="34"/>
      <c r="AF475" s="36" t="str">
        <f t="shared" si="234"/>
        <v/>
      </c>
      <c r="AG475" s="36" t="str">
        <f t="shared" si="235"/>
        <v/>
      </c>
      <c r="AH475" s="36" t="str">
        <f t="shared" si="236"/>
        <v/>
      </c>
      <c r="AI475" s="55"/>
      <c r="AJ475" s="37"/>
      <c r="AK475" s="36">
        <v>1</v>
      </c>
      <c r="AL475" s="34"/>
      <c r="AM475" s="32" t="str">
        <f t="shared" si="237"/>
        <v/>
      </c>
      <c r="AN475" s="34"/>
      <c r="AO475" s="32" t="str">
        <f t="shared" si="238"/>
        <v/>
      </c>
      <c r="AP475" s="34"/>
      <c r="AQ475" s="32" t="str">
        <f t="shared" si="239"/>
        <v/>
      </c>
      <c r="AR475" s="34"/>
      <c r="AS475" s="36" t="str">
        <f t="shared" si="240"/>
        <v/>
      </c>
      <c r="AT475" s="36" t="str">
        <f t="shared" si="241"/>
        <v/>
      </c>
      <c r="AU475" s="36" t="str">
        <f t="shared" si="242"/>
        <v/>
      </c>
      <c r="AV475" s="55"/>
      <c r="AW475" s="34"/>
      <c r="AX475" s="36">
        <v>1</v>
      </c>
      <c r="AY475" s="34"/>
      <c r="AZ475" s="32" t="str">
        <f t="shared" si="243"/>
        <v/>
      </c>
      <c r="BA475" s="34"/>
      <c r="BB475" s="32" t="str">
        <f t="shared" si="244"/>
        <v/>
      </c>
      <c r="BC475" s="34"/>
      <c r="BD475" s="32" t="str">
        <f t="shared" si="245"/>
        <v/>
      </c>
      <c r="BE475" s="34"/>
      <c r="BF475" s="36" t="str">
        <f t="shared" si="246"/>
        <v/>
      </c>
      <c r="BG475" s="36" t="str">
        <f t="shared" si="247"/>
        <v/>
      </c>
      <c r="BH475" s="36" t="str">
        <f t="shared" si="248"/>
        <v/>
      </c>
      <c r="BI475" s="55"/>
      <c r="BJ475" s="34"/>
      <c r="BK475" s="36">
        <v>1</v>
      </c>
      <c r="BL475" s="34"/>
      <c r="BM475" s="32" t="str">
        <f t="shared" si="249"/>
        <v/>
      </c>
      <c r="BN475" s="34"/>
      <c r="BO475" s="32" t="str">
        <f t="shared" si="250"/>
        <v/>
      </c>
      <c r="BP475" s="34"/>
      <c r="BQ475" s="32" t="str">
        <f t="shared" si="251"/>
        <v/>
      </c>
      <c r="BR475" s="34"/>
      <c r="BS475" s="36" t="str">
        <f t="shared" si="252"/>
        <v/>
      </c>
      <c r="BT475" s="36" t="str">
        <f t="shared" si="253"/>
        <v/>
      </c>
      <c r="BU475" s="36" t="str">
        <f t="shared" si="254"/>
        <v/>
      </c>
      <c r="BV475" s="55"/>
      <c r="BW475" s="36" t="str">
        <f t="shared" si="255"/>
        <v/>
      </c>
      <c r="BX475" s="36" t="str">
        <f t="shared" si="255"/>
        <v/>
      </c>
      <c r="BY475" s="31"/>
      <c r="BZ475" s="38"/>
      <c r="CB475" s="120" t="e">
        <f t="shared" ca="1" si="226"/>
        <v>#VALUE!</v>
      </c>
      <c r="CC475" s="2" t="e">
        <f t="shared" ca="1" si="256"/>
        <v>#VALUE!</v>
      </c>
    </row>
    <row r="476" spans="1:81" s="10" customFormat="1" ht="25.15" customHeight="1" x14ac:dyDescent="0.2">
      <c r="A476" s="52" t="str">
        <f t="shared" si="257"/>
        <v/>
      </c>
      <c r="B476" s="157" t="e">
        <f t="shared" ca="1" si="227"/>
        <v>#VALUE!</v>
      </c>
      <c r="C476" s="157" t="e">
        <f t="shared" si="228"/>
        <v>#VALUE!</v>
      </c>
      <c r="D476" s="29"/>
      <c r="E476" s="155" t="str">
        <f ca="1">IFERROR(INDIRECT(ADDRESS(MATCH(D476,CatModules!C:C,0),2,1,1,"CatModules")),"")</f>
        <v/>
      </c>
      <c r="F476" s="96"/>
      <c r="G476" s="156" t="str">
        <f ca="1">IFERROR(INDIRECT(ADDRESS(MATCH(CONCATENATE(E476,"-",F476),CatInt!K:K,0),3,1,1,"CatInt")),"")</f>
        <v/>
      </c>
      <c r="H476" s="45" t="str">
        <f>IF(F476="","",VLOOKUP(F476,#REF!,2,FALSE))</f>
        <v/>
      </c>
      <c r="I476" s="29"/>
      <c r="J476" s="155" t="e">
        <f t="shared" si="229"/>
        <v>#VALUE!</v>
      </c>
      <c r="K476" s="155" t="e">
        <f t="shared" si="230"/>
        <v>#VALUE!</v>
      </c>
      <c r="L476" s="153"/>
      <c r="M476" s="53"/>
      <c r="N476" s="175">
        <v>0</v>
      </c>
      <c r="O476" s="147"/>
      <c r="P476" s="175">
        <v>0</v>
      </c>
      <c r="Q476" s="30"/>
      <c r="R476" s="149" t="str">
        <f>IFERROR(VLOOKUP(Q476,Setup!D$16:E$25,2,FALSE),"")</f>
        <v/>
      </c>
      <c r="S476" s="51" t="str">
        <f ca="1">IFERROR(IF(OR(I476="",VLOOKUP(I476,CatCostInp!$E$2:$K$88,7,FALSE)=0),"",VLOOKUP(I476,CatCostInp!$E$2:$K$88,7,FALSE)),"")</f>
        <v/>
      </c>
      <c r="T476" s="159" t="e">
        <f>VLOOKUP(U476,#REF!,2,FALSE)</f>
        <v>#REF!</v>
      </c>
      <c r="U476" s="30"/>
      <c r="V476" s="1" t="str">
        <f ca="1">IF(U476=Setup!$C$10,"Grant",IF('PSM Costs'!U476=Setup!$C$11,"Local",IF('PSM Costs'!U476=Setup!$C$12,"Other","")))</f>
        <v/>
      </c>
      <c r="W476" s="34"/>
      <c r="X476" s="36">
        <v>1</v>
      </c>
      <c r="Y476" s="34"/>
      <c r="Z476" s="36" t="str">
        <f t="shared" si="231"/>
        <v/>
      </c>
      <c r="AA476" s="34"/>
      <c r="AB476" s="32" t="str">
        <f t="shared" si="232"/>
        <v/>
      </c>
      <c r="AC476" s="34"/>
      <c r="AD476" s="32" t="str">
        <f t="shared" si="233"/>
        <v/>
      </c>
      <c r="AE476" s="34"/>
      <c r="AF476" s="36" t="str">
        <f t="shared" si="234"/>
        <v/>
      </c>
      <c r="AG476" s="36" t="str">
        <f t="shared" si="235"/>
        <v/>
      </c>
      <c r="AH476" s="36" t="str">
        <f t="shared" si="236"/>
        <v/>
      </c>
      <c r="AI476" s="55"/>
      <c r="AJ476" s="37"/>
      <c r="AK476" s="36">
        <v>1</v>
      </c>
      <c r="AL476" s="34"/>
      <c r="AM476" s="32" t="str">
        <f t="shared" si="237"/>
        <v/>
      </c>
      <c r="AN476" s="34"/>
      <c r="AO476" s="32" t="str">
        <f t="shared" si="238"/>
        <v/>
      </c>
      <c r="AP476" s="34"/>
      <c r="AQ476" s="32" t="str">
        <f t="shared" si="239"/>
        <v/>
      </c>
      <c r="AR476" s="34"/>
      <c r="AS476" s="36" t="str">
        <f t="shared" si="240"/>
        <v/>
      </c>
      <c r="AT476" s="36" t="str">
        <f t="shared" si="241"/>
        <v/>
      </c>
      <c r="AU476" s="36" t="str">
        <f t="shared" si="242"/>
        <v/>
      </c>
      <c r="AV476" s="55"/>
      <c r="AW476" s="34"/>
      <c r="AX476" s="36">
        <v>1</v>
      </c>
      <c r="AY476" s="34"/>
      <c r="AZ476" s="32" t="str">
        <f t="shared" si="243"/>
        <v/>
      </c>
      <c r="BA476" s="34"/>
      <c r="BB476" s="32" t="str">
        <f t="shared" si="244"/>
        <v/>
      </c>
      <c r="BC476" s="34"/>
      <c r="BD476" s="32" t="str">
        <f t="shared" si="245"/>
        <v/>
      </c>
      <c r="BE476" s="34"/>
      <c r="BF476" s="36" t="str">
        <f t="shared" si="246"/>
        <v/>
      </c>
      <c r="BG476" s="36" t="str">
        <f t="shared" si="247"/>
        <v/>
      </c>
      <c r="BH476" s="36" t="str">
        <f t="shared" si="248"/>
        <v/>
      </c>
      <c r="BI476" s="55"/>
      <c r="BJ476" s="34"/>
      <c r="BK476" s="36">
        <v>1</v>
      </c>
      <c r="BL476" s="34"/>
      <c r="BM476" s="32" t="str">
        <f t="shared" si="249"/>
        <v/>
      </c>
      <c r="BN476" s="34"/>
      <c r="BO476" s="32" t="str">
        <f t="shared" si="250"/>
        <v/>
      </c>
      <c r="BP476" s="34"/>
      <c r="BQ476" s="32" t="str">
        <f t="shared" si="251"/>
        <v/>
      </c>
      <c r="BR476" s="34"/>
      <c r="BS476" s="36" t="str">
        <f t="shared" si="252"/>
        <v/>
      </c>
      <c r="BT476" s="36" t="str">
        <f t="shared" si="253"/>
        <v/>
      </c>
      <c r="BU476" s="36" t="str">
        <f t="shared" si="254"/>
        <v/>
      </c>
      <c r="BV476" s="55"/>
      <c r="BW476" s="36" t="str">
        <f t="shared" si="255"/>
        <v/>
      </c>
      <c r="BX476" s="36" t="str">
        <f t="shared" si="255"/>
        <v/>
      </c>
      <c r="BY476" s="31"/>
      <c r="BZ476" s="38"/>
      <c r="CB476" s="120" t="e">
        <f t="shared" ca="1" si="226"/>
        <v>#VALUE!</v>
      </c>
      <c r="CC476" s="2" t="e">
        <f t="shared" ca="1" si="256"/>
        <v>#VALUE!</v>
      </c>
    </row>
    <row r="477" spans="1:81" s="10" customFormat="1" ht="25.15" customHeight="1" x14ac:dyDescent="0.2">
      <c r="A477" s="52" t="str">
        <f t="shared" si="257"/>
        <v/>
      </c>
      <c r="B477" s="157" t="e">
        <f t="shared" ca="1" si="227"/>
        <v>#VALUE!</v>
      </c>
      <c r="C477" s="157" t="e">
        <f t="shared" si="228"/>
        <v>#VALUE!</v>
      </c>
      <c r="D477" s="29"/>
      <c r="E477" s="155" t="str">
        <f ca="1">IFERROR(INDIRECT(ADDRESS(MATCH(D477,CatModules!C:C,0),2,1,1,"CatModules")),"")</f>
        <v/>
      </c>
      <c r="F477" s="96"/>
      <c r="G477" s="156" t="str">
        <f ca="1">IFERROR(INDIRECT(ADDRESS(MATCH(CONCATENATE(E477,"-",F477),CatInt!K:K,0),3,1,1,"CatInt")),"")</f>
        <v/>
      </c>
      <c r="H477" s="45" t="str">
        <f>IF(F477="","",VLOOKUP(F477,#REF!,2,FALSE))</f>
        <v/>
      </c>
      <c r="I477" s="29"/>
      <c r="J477" s="155" t="e">
        <f t="shared" si="229"/>
        <v>#VALUE!</v>
      </c>
      <c r="K477" s="155" t="e">
        <f t="shared" si="230"/>
        <v>#VALUE!</v>
      </c>
      <c r="L477" s="153"/>
      <c r="M477" s="53"/>
      <c r="N477" s="175">
        <v>0</v>
      </c>
      <c r="O477" s="147"/>
      <c r="P477" s="175">
        <v>0</v>
      </c>
      <c r="Q477" s="30"/>
      <c r="R477" s="149" t="str">
        <f>IFERROR(VLOOKUP(Q477,Setup!D$16:E$25,2,FALSE),"")</f>
        <v/>
      </c>
      <c r="S477" s="51" t="str">
        <f ca="1">IFERROR(IF(OR(I477="",VLOOKUP(I477,CatCostInp!$E$2:$K$88,7,FALSE)=0),"",VLOOKUP(I477,CatCostInp!$E$2:$K$88,7,FALSE)),"")</f>
        <v/>
      </c>
      <c r="T477" s="159" t="e">
        <f>VLOOKUP(U477,#REF!,2,FALSE)</f>
        <v>#REF!</v>
      </c>
      <c r="U477" s="30"/>
      <c r="V477" s="1" t="str">
        <f ca="1">IF(U477=Setup!$C$10,"Grant",IF('PSM Costs'!U477=Setup!$C$11,"Local",IF('PSM Costs'!U477=Setup!$C$12,"Other","")))</f>
        <v/>
      </c>
      <c r="W477" s="34"/>
      <c r="X477" s="36">
        <v>1</v>
      </c>
      <c r="Y477" s="34"/>
      <c r="Z477" s="36" t="str">
        <f t="shared" si="231"/>
        <v/>
      </c>
      <c r="AA477" s="34"/>
      <c r="AB477" s="32" t="str">
        <f t="shared" si="232"/>
        <v/>
      </c>
      <c r="AC477" s="34"/>
      <c r="AD477" s="32" t="str">
        <f t="shared" si="233"/>
        <v/>
      </c>
      <c r="AE477" s="34"/>
      <c r="AF477" s="36" t="str">
        <f t="shared" si="234"/>
        <v/>
      </c>
      <c r="AG477" s="36" t="str">
        <f t="shared" si="235"/>
        <v/>
      </c>
      <c r="AH477" s="36" t="str">
        <f t="shared" si="236"/>
        <v/>
      </c>
      <c r="AI477" s="55"/>
      <c r="AJ477" s="37"/>
      <c r="AK477" s="36">
        <v>1</v>
      </c>
      <c r="AL477" s="34"/>
      <c r="AM477" s="32" t="str">
        <f t="shared" si="237"/>
        <v/>
      </c>
      <c r="AN477" s="34"/>
      <c r="AO477" s="32" t="str">
        <f t="shared" si="238"/>
        <v/>
      </c>
      <c r="AP477" s="34"/>
      <c r="AQ477" s="32" t="str">
        <f t="shared" si="239"/>
        <v/>
      </c>
      <c r="AR477" s="34"/>
      <c r="AS477" s="36" t="str">
        <f t="shared" si="240"/>
        <v/>
      </c>
      <c r="AT477" s="36" t="str">
        <f t="shared" si="241"/>
        <v/>
      </c>
      <c r="AU477" s="36" t="str">
        <f t="shared" si="242"/>
        <v/>
      </c>
      <c r="AV477" s="55"/>
      <c r="AW477" s="34"/>
      <c r="AX477" s="36">
        <v>1</v>
      </c>
      <c r="AY477" s="34"/>
      <c r="AZ477" s="32" t="str">
        <f t="shared" si="243"/>
        <v/>
      </c>
      <c r="BA477" s="34"/>
      <c r="BB477" s="32" t="str">
        <f t="shared" si="244"/>
        <v/>
      </c>
      <c r="BC477" s="34"/>
      <c r="BD477" s="32" t="str">
        <f t="shared" si="245"/>
        <v/>
      </c>
      <c r="BE477" s="34"/>
      <c r="BF477" s="36" t="str">
        <f t="shared" si="246"/>
        <v/>
      </c>
      <c r="BG477" s="36" t="str">
        <f t="shared" si="247"/>
        <v/>
      </c>
      <c r="BH477" s="36" t="str">
        <f t="shared" si="248"/>
        <v/>
      </c>
      <c r="BI477" s="55"/>
      <c r="BJ477" s="34"/>
      <c r="BK477" s="36">
        <v>1</v>
      </c>
      <c r="BL477" s="34"/>
      <c r="BM477" s="32" t="str">
        <f t="shared" si="249"/>
        <v/>
      </c>
      <c r="BN477" s="34"/>
      <c r="BO477" s="32" t="str">
        <f t="shared" si="250"/>
        <v/>
      </c>
      <c r="BP477" s="34"/>
      <c r="BQ477" s="32" t="str">
        <f t="shared" si="251"/>
        <v/>
      </c>
      <c r="BR477" s="34"/>
      <c r="BS477" s="36" t="str">
        <f t="shared" si="252"/>
        <v/>
      </c>
      <c r="BT477" s="36" t="str">
        <f t="shared" si="253"/>
        <v/>
      </c>
      <c r="BU477" s="36" t="str">
        <f t="shared" si="254"/>
        <v/>
      </c>
      <c r="BV477" s="55"/>
      <c r="BW477" s="36" t="str">
        <f t="shared" si="255"/>
        <v/>
      </c>
      <c r="BX477" s="36" t="str">
        <f t="shared" si="255"/>
        <v/>
      </c>
      <c r="BY477" s="31"/>
      <c r="BZ477" s="38"/>
      <c r="CB477" s="120" t="e">
        <f t="shared" ca="1" si="226"/>
        <v>#VALUE!</v>
      </c>
      <c r="CC477" s="2" t="e">
        <f t="shared" ca="1" si="256"/>
        <v>#VALUE!</v>
      </c>
    </row>
    <row r="478" spans="1:81" s="10" customFormat="1" ht="25.15" customHeight="1" x14ac:dyDescent="0.2">
      <c r="A478" s="52" t="str">
        <f t="shared" si="257"/>
        <v/>
      </c>
      <c r="B478" s="157" t="e">
        <f t="shared" ca="1" si="227"/>
        <v>#VALUE!</v>
      </c>
      <c r="C478" s="157" t="e">
        <f t="shared" si="228"/>
        <v>#VALUE!</v>
      </c>
      <c r="D478" s="29"/>
      <c r="E478" s="155" t="str">
        <f ca="1">IFERROR(INDIRECT(ADDRESS(MATCH(D478,CatModules!C:C,0),2,1,1,"CatModules")),"")</f>
        <v/>
      </c>
      <c r="F478" s="96"/>
      <c r="G478" s="156" t="str">
        <f ca="1">IFERROR(INDIRECT(ADDRESS(MATCH(CONCATENATE(E478,"-",F478),CatInt!K:K,0),3,1,1,"CatInt")),"")</f>
        <v/>
      </c>
      <c r="H478" s="45" t="str">
        <f>IF(F478="","",VLOOKUP(F478,#REF!,2,FALSE))</f>
        <v/>
      </c>
      <c r="I478" s="29"/>
      <c r="J478" s="155" t="e">
        <f t="shared" si="229"/>
        <v>#VALUE!</v>
      </c>
      <c r="K478" s="155" t="e">
        <f t="shared" si="230"/>
        <v>#VALUE!</v>
      </c>
      <c r="L478" s="153"/>
      <c r="M478" s="53"/>
      <c r="N478" s="175">
        <v>0</v>
      </c>
      <c r="O478" s="147"/>
      <c r="P478" s="175">
        <v>0</v>
      </c>
      <c r="Q478" s="30"/>
      <c r="R478" s="149" t="str">
        <f>IFERROR(VLOOKUP(Q478,Setup!D$16:E$25,2,FALSE),"")</f>
        <v/>
      </c>
      <c r="S478" s="51" t="str">
        <f ca="1">IFERROR(IF(OR(I478="",VLOOKUP(I478,CatCostInp!$E$2:$K$88,7,FALSE)=0),"",VLOOKUP(I478,CatCostInp!$E$2:$K$88,7,FALSE)),"")</f>
        <v/>
      </c>
      <c r="T478" s="159" t="e">
        <f>VLOOKUP(U478,#REF!,2,FALSE)</f>
        <v>#REF!</v>
      </c>
      <c r="U478" s="30"/>
      <c r="V478" s="1" t="str">
        <f ca="1">IF(U478=Setup!$C$10,"Grant",IF('PSM Costs'!U478=Setup!$C$11,"Local",IF('PSM Costs'!U478=Setup!$C$12,"Other","")))</f>
        <v/>
      </c>
      <c r="W478" s="34"/>
      <c r="X478" s="36">
        <v>1</v>
      </c>
      <c r="Y478" s="34"/>
      <c r="Z478" s="36" t="str">
        <f t="shared" si="231"/>
        <v/>
      </c>
      <c r="AA478" s="34"/>
      <c r="AB478" s="32" t="str">
        <f t="shared" si="232"/>
        <v/>
      </c>
      <c r="AC478" s="34"/>
      <c r="AD478" s="32" t="str">
        <f t="shared" si="233"/>
        <v/>
      </c>
      <c r="AE478" s="34"/>
      <c r="AF478" s="36" t="str">
        <f t="shared" si="234"/>
        <v/>
      </c>
      <c r="AG478" s="36" t="str">
        <f t="shared" si="235"/>
        <v/>
      </c>
      <c r="AH478" s="36" t="str">
        <f t="shared" si="236"/>
        <v/>
      </c>
      <c r="AI478" s="55"/>
      <c r="AJ478" s="37"/>
      <c r="AK478" s="36">
        <v>1</v>
      </c>
      <c r="AL478" s="34"/>
      <c r="AM478" s="32" t="str">
        <f t="shared" si="237"/>
        <v/>
      </c>
      <c r="AN478" s="34"/>
      <c r="AO478" s="32" t="str">
        <f t="shared" si="238"/>
        <v/>
      </c>
      <c r="AP478" s="34"/>
      <c r="AQ478" s="32" t="str">
        <f t="shared" si="239"/>
        <v/>
      </c>
      <c r="AR478" s="34"/>
      <c r="AS478" s="36" t="str">
        <f t="shared" si="240"/>
        <v/>
      </c>
      <c r="AT478" s="36" t="str">
        <f t="shared" si="241"/>
        <v/>
      </c>
      <c r="AU478" s="36" t="str">
        <f t="shared" si="242"/>
        <v/>
      </c>
      <c r="AV478" s="55"/>
      <c r="AW478" s="34"/>
      <c r="AX478" s="36">
        <v>1</v>
      </c>
      <c r="AY478" s="34"/>
      <c r="AZ478" s="32" t="str">
        <f t="shared" si="243"/>
        <v/>
      </c>
      <c r="BA478" s="34"/>
      <c r="BB478" s="32" t="str">
        <f t="shared" si="244"/>
        <v/>
      </c>
      <c r="BC478" s="34"/>
      <c r="BD478" s="32" t="str">
        <f t="shared" si="245"/>
        <v/>
      </c>
      <c r="BE478" s="34"/>
      <c r="BF478" s="36" t="str">
        <f t="shared" si="246"/>
        <v/>
      </c>
      <c r="BG478" s="36" t="str">
        <f t="shared" si="247"/>
        <v/>
      </c>
      <c r="BH478" s="36" t="str">
        <f t="shared" si="248"/>
        <v/>
      </c>
      <c r="BI478" s="55"/>
      <c r="BJ478" s="34"/>
      <c r="BK478" s="36">
        <v>1</v>
      </c>
      <c r="BL478" s="34"/>
      <c r="BM478" s="32" t="str">
        <f t="shared" si="249"/>
        <v/>
      </c>
      <c r="BN478" s="34"/>
      <c r="BO478" s="32" t="str">
        <f t="shared" si="250"/>
        <v/>
      </c>
      <c r="BP478" s="34"/>
      <c r="BQ478" s="32" t="str">
        <f t="shared" si="251"/>
        <v/>
      </c>
      <c r="BR478" s="34"/>
      <c r="BS478" s="36" t="str">
        <f t="shared" si="252"/>
        <v/>
      </c>
      <c r="BT478" s="36" t="str">
        <f t="shared" si="253"/>
        <v/>
      </c>
      <c r="BU478" s="36" t="str">
        <f t="shared" si="254"/>
        <v/>
      </c>
      <c r="BV478" s="55"/>
      <c r="BW478" s="36" t="str">
        <f t="shared" si="255"/>
        <v/>
      </c>
      <c r="BX478" s="36" t="str">
        <f t="shared" si="255"/>
        <v/>
      </c>
      <c r="BY478" s="31"/>
      <c r="BZ478" s="38"/>
      <c r="CB478" s="120" t="e">
        <f t="shared" ca="1" si="226"/>
        <v>#VALUE!</v>
      </c>
      <c r="CC478" s="2" t="e">
        <f t="shared" ca="1" si="256"/>
        <v>#VALUE!</v>
      </c>
    </row>
    <row r="479" spans="1:81" s="10" customFormat="1" ht="25.15" customHeight="1" x14ac:dyDescent="0.2">
      <c r="A479" s="52" t="str">
        <f t="shared" si="257"/>
        <v/>
      </c>
      <c r="B479" s="157" t="e">
        <f t="shared" ca="1" si="227"/>
        <v>#VALUE!</v>
      </c>
      <c r="C479" s="157" t="e">
        <f t="shared" si="228"/>
        <v>#VALUE!</v>
      </c>
      <c r="D479" s="29"/>
      <c r="E479" s="155" t="str">
        <f ca="1">IFERROR(INDIRECT(ADDRESS(MATCH(D479,CatModules!C:C,0),2,1,1,"CatModules")),"")</f>
        <v/>
      </c>
      <c r="F479" s="96"/>
      <c r="G479" s="156" t="str">
        <f ca="1">IFERROR(INDIRECT(ADDRESS(MATCH(CONCATENATE(E479,"-",F479),CatInt!K:K,0),3,1,1,"CatInt")),"")</f>
        <v/>
      </c>
      <c r="H479" s="45" t="str">
        <f>IF(F479="","",VLOOKUP(F479,#REF!,2,FALSE))</f>
        <v/>
      </c>
      <c r="I479" s="29"/>
      <c r="J479" s="155" t="e">
        <f t="shared" si="229"/>
        <v>#VALUE!</v>
      </c>
      <c r="K479" s="155" t="e">
        <f t="shared" si="230"/>
        <v>#VALUE!</v>
      </c>
      <c r="L479" s="153"/>
      <c r="M479" s="53"/>
      <c r="N479" s="175">
        <v>0</v>
      </c>
      <c r="O479" s="147"/>
      <c r="P479" s="175">
        <v>0</v>
      </c>
      <c r="Q479" s="30"/>
      <c r="R479" s="149" t="str">
        <f>IFERROR(VLOOKUP(Q479,Setup!D$16:E$25,2,FALSE),"")</f>
        <v/>
      </c>
      <c r="S479" s="51" t="str">
        <f ca="1">IFERROR(IF(OR(I479="",VLOOKUP(I479,CatCostInp!$E$2:$K$88,7,FALSE)=0),"",VLOOKUP(I479,CatCostInp!$E$2:$K$88,7,FALSE)),"")</f>
        <v/>
      </c>
      <c r="T479" s="159" t="e">
        <f>VLOOKUP(U479,#REF!,2,FALSE)</f>
        <v>#REF!</v>
      </c>
      <c r="U479" s="30"/>
      <c r="V479" s="1" t="str">
        <f ca="1">IF(U479=Setup!$C$10,"Grant",IF('PSM Costs'!U479=Setup!$C$11,"Local",IF('PSM Costs'!U479=Setup!$C$12,"Other","")))</f>
        <v/>
      </c>
      <c r="W479" s="34"/>
      <c r="X479" s="36">
        <v>1</v>
      </c>
      <c r="Y479" s="34"/>
      <c r="Z479" s="36" t="str">
        <f t="shared" si="231"/>
        <v/>
      </c>
      <c r="AA479" s="34"/>
      <c r="AB479" s="32" t="str">
        <f t="shared" si="232"/>
        <v/>
      </c>
      <c r="AC479" s="34"/>
      <c r="AD479" s="32" t="str">
        <f t="shared" si="233"/>
        <v/>
      </c>
      <c r="AE479" s="34"/>
      <c r="AF479" s="36" t="str">
        <f t="shared" si="234"/>
        <v/>
      </c>
      <c r="AG479" s="36" t="str">
        <f t="shared" si="235"/>
        <v/>
      </c>
      <c r="AH479" s="36" t="str">
        <f t="shared" si="236"/>
        <v/>
      </c>
      <c r="AI479" s="55"/>
      <c r="AJ479" s="37"/>
      <c r="AK479" s="36">
        <v>1</v>
      </c>
      <c r="AL479" s="34"/>
      <c r="AM479" s="32" t="str">
        <f t="shared" si="237"/>
        <v/>
      </c>
      <c r="AN479" s="34"/>
      <c r="AO479" s="32" t="str">
        <f t="shared" si="238"/>
        <v/>
      </c>
      <c r="AP479" s="34"/>
      <c r="AQ479" s="32" t="str">
        <f t="shared" si="239"/>
        <v/>
      </c>
      <c r="AR479" s="34"/>
      <c r="AS479" s="36" t="str">
        <f t="shared" si="240"/>
        <v/>
      </c>
      <c r="AT479" s="36" t="str">
        <f t="shared" si="241"/>
        <v/>
      </c>
      <c r="AU479" s="36" t="str">
        <f t="shared" si="242"/>
        <v/>
      </c>
      <c r="AV479" s="55"/>
      <c r="AW479" s="34"/>
      <c r="AX479" s="36">
        <v>1</v>
      </c>
      <c r="AY479" s="34"/>
      <c r="AZ479" s="32" t="str">
        <f t="shared" si="243"/>
        <v/>
      </c>
      <c r="BA479" s="34"/>
      <c r="BB479" s="32" t="str">
        <f t="shared" si="244"/>
        <v/>
      </c>
      <c r="BC479" s="34"/>
      <c r="BD479" s="32" t="str">
        <f t="shared" si="245"/>
        <v/>
      </c>
      <c r="BE479" s="34"/>
      <c r="BF479" s="36" t="str">
        <f t="shared" si="246"/>
        <v/>
      </c>
      <c r="BG479" s="36" t="str">
        <f t="shared" si="247"/>
        <v/>
      </c>
      <c r="BH479" s="36" t="str">
        <f t="shared" si="248"/>
        <v/>
      </c>
      <c r="BI479" s="55"/>
      <c r="BJ479" s="34"/>
      <c r="BK479" s="36">
        <v>1</v>
      </c>
      <c r="BL479" s="34"/>
      <c r="BM479" s="32" t="str">
        <f t="shared" si="249"/>
        <v/>
      </c>
      <c r="BN479" s="34"/>
      <c r="BO479" s="32" t="str">
        <f t="shared" si="250"/>
        <v/>
      </c>
      <c r="BP479" s="34"/>
      <c r="BQ479" s="32" t="str">
        <f t="shared" si="251"/>
        <v/>
      </c>
      <c r="BR479" s="34"/>
      <c r="BS479" s="36" t="str">
        <f t="shared" si="252"/>
        <v/>
      </c>
      <c r="BT479" s="36" t="str">
        <f t="shared" si="253"/>
        <v/>
      </c>
      <c r="BU479" s="36" t="str">
        <f t="shared" si="254"/>
        <v/>
      </c>
      <c r="BV479" s="55"/>
      <c r="BW479" s="36" t="str">
        <f t="shared" si="255"/>
        <v/>
      </c>
      <c r="BX479" s="36" t="str">
        <f t="shared" si="255"/>
        <v/>
      </c>
      <c r="BY479" s="31"/>
      <c r="BZ479" s="38"/>
      <c r="CB479" s="120" t="e">
        <f t="shared" ca="1" si="226"/>
        <v>#VALUE!</v>
      </c>
      <c r="CC479" s="2" t="e">
        <f t="shared" ca="1" si="256"/>
        <v>#VALUE!</v>
      </c>
    </row>
    <row r="480" spans="1:81" s="10" customFormat="1" ht="25.15" customHeight="1" x14ac:dyDescent="0.2">
      <c r="A480" s="52" t="str">
        <f t="shared" si="257"/>
        <v/>
      </c>
      <c r="B480" s="157" t="e">
        <f t="shared" ca="1" si="227"/>
        <v>#VALUE!</v>
      </c>
      <c r="C480" s="157" t="e">
        <f t="shared" si="228"/>
        <v>#VALUE!</v>
      </c>
      <c r="D480" s="29"/>
      <c r="E480" s="155" t="str">
        <f ca="1">IFERROR(INDIRECT(ADDRESS(MATCH(D480,CatModules!C:C,0),2,1,1,"CatModules")),"")</f>
        <v/>
      </c>
      <c r="F480" s="96"/>
      <c r="G480" s="156" t="str">
        <f ca="1">IFERROR(INDIRECT(ADDRESS(MATCH(CONCATENATE(E480,"-",F480),CatInt!K:K,0),3,1,1,"CatInt")),"")</f>
        <v/>
      </c>
      <c r="H480" s="45" t="str">
        <f>IF(F480="","",VLOOKUP(F480,#REF!,2,FALSE))</f>
        <v/>
      </c>
      <c r="I480" s="29"/>
      <c r="J480" s="155" t="e">
        <f t="shared" si="229"/>
        <v>#VALUE!</v>
      </c>
      <c r="K480" s="155" t="e">
        <f t="shared" si="230"/>
        <v>#VALUE!</v>
      </c>
      <c r="L480" s="153"/>
      <c r="M480" s="53"/>
      <c r="N480" s="175">
        <v>0</v>
      </c>
      <c r="O480" s="147"/>
      <c r="P480" s="175">
        <v>0</v>
      </c>
      <c r="Q480" s="30"/>
      <c r="R480" s="149" t="str">
        <f>IFERROR(VLOOKUP(Q480,Setup!D$16:E$25,2,FALSE),"")</f>
        <v/>
      </c>
      <c r="S480" s="51" t="str">
        <f ca="1">IFERROR(IF(OR(I480="",VLOOKUP(I480,CatCostInp!$E$2:$K$88,7,FALSE)=0),"",VLOOKUP(I480,CatCostInp!$E$2:$K$88,7,FALSE)),"")</f>
        <v/>
      </c>
      <c r="T480" s="159" t="e">
        <f>VLOOKUP(U480,#REF!,2,FALSE)</f>
        <v>#REF!</v>
      </c>
      <c r="U480" s="30"/>
      <c r="V480" s="1" t="str">
        <f ca="1">IF(U480=Setup!$C$10,"Grant",IF('PSM Costs'!U480=Setup!$C$11,"Local",IF('PSM Costs'!U480=Setup!$C$12,"Other","")))</f>
        <v/>
      </c>
      <c r="W480" s="34"/>
      <c r="X480" s="36">
        <v>1</v>
      </c>
      <c r="Y480" s="34"/>
      <c r="Z480" s="36" t="str">
        <f t="shared" si="231"/>
        <v/>
      </c>
      <c r="AA480" s="34"/>
      <c r="AB480" s="32" t="str">
        <f t="shared" si="232"/>
        <v/>
      </c>
      <c r="AC480" s="34"/>
      <c r="AD480" s="32" t="str">
        <f t="shared" si="233"/>
        <v/>
      </c>
      <c r="AE480" s="34"/>
      <c r="AF480" s="36" t="str">
        <f t="shared" si="234"/>
        <v/>
      </c>
      <c r="AG480" s="36" t="str">
        <f t="shared" si="235"/>
        <v/>
      </c>
      <c r="AH480" s="36" t="str">
        <f t="shared" si="236"/>
        <v/>
      </c>
      <c r="AI480" s="55"/>
      <c r="AJ480" s="37"/>
      <c r="AK480" s="36">
        <v>1</v>
      </c>
      <c r="AL480" s="34"/>
      <c r="AM480" s="32" t="str">
        <f t="shared" si="237"/>
        <v/>
      </c>
      <c r="AN480" s="34"/>
      <c r="AO480" s="32" t="str">
        <f t="shared" si="238"/>
        <v/>
      </c>
      <c r="AP480" s="34"/>
      <c r="AQ480" s="32" t="str">
        <f t="shared" si="239"/>
        <v/>
      </c>
      <c r="AR480" s="34"/>
      <c r="AS480" s="36" t="str">
        <f t="shared" si="240"/>
        <v/>
      </c>
      <c r="AT480" s="36" t="str">
        <f t="shared" si="241"/>
        <v/>
      </c>
      <c r="AU480" s="36" t="str">
        <f t="shared" si="242"/>
        <v/>
      </c>
      <c r="AV480" s="55"/>
      <c r="AW480" s="34"/>
      <c r="AX480" s="36">
        <v>1</v>
      </c>
      <c r="AY480" s="34"/>
      <c r="AZ480" s="32" t="str">
        <f t="shared" si="243"/>
        <v/>
      </c>
      <c r="BA480" s="34"/>
      <c r="BB480" s="32" t="str">
        <f t="shared" si="244"/>
        <v/>
      </c>
      <c r="BC480" s="34"/>
      <c r="BD480" s="32" t="str">
        <f t="shared" si="245"/>
        <v/>
      </c>
      <c r="BE480" s="34"/>
      <c r="BF480" s="36" t="str">
        <f t="shared" si="246"/>
        <v/>
      </c>
      <c r="BG480" s="36" t="str">
        <f t="shared" si="247"/>
        <v/>
      </c>
      <c r="BH480" s="36" t="str">
        <f t="shared" si="248"/>
        <v/>
      </c>
      <c r="BI480" s="55"/>
      <c r="BJ480" s="34"/>
      <c r="BK480" s="36">
        <v>1</v>
      </c>
      <c r="BL480" s="34"/>
      <c r="BM480" s="32" t="str">
        <f t="shared" si="249"/>
        <v/>
      </c>
      <c r="BN480" s="34"/>
      <c r="BO480" s="32" t="str">
        <f t="shared" si="250"/>
        <v/>
      </c>
      <c r="BP480" s="34"/>
      <c r="BQ480" s="32" t="str">
        <f t="shared" si="251"/>
        <v/>
      </c>
      <c r="BR480" s="34"/>
      <c r="BS480" s="36" t="str">
        <f t="shared" si="252"/>
        <v/>
      </c>
      <c r="BT480" s="36" t="str">
        <f t="shared" si="253"/>
        <v/>
      </c>
      <c r="BU480" s="36" t="str">
        <f t="shared" si="254"/>
        <v/>
      </c>
      <c r="BV480" s="55"/>
      <c r="BW480" s="36" t="str">
        <f t="shared" si="255"/>
        <v/>
      </c>
      <c r="BX480" s="36" t="str">
        <f t="shared" si="255"/>
        <v/>
      </c>
      <c r="BY480" s="31"/>
      <c r="BZ480" s="38"/>
      <c r="CB480" s="120" t="e">
        <f t="shared" ca="1" si="226"/>
        <v>#VALUE!</v>
      </c>
      <c r="CC480" s="2" t="e">
        <f t="shared" ca="1" si="256"/>
        <v>#VALUE!</v>
      </c>
    </row>
    <row r="481" spans="1:81" s="10" customFormat="1" ht="25.15" customHeight="1" x14ac:dyDescent="0.2">
      <c r="A481" s="52" t="str">
        <f t="shared" si="257"/>
        <v/>
      </c>
      <c r="B481" s="157" t="e">
        <f t="shared" ca="1" si="227"/>
        <v>#VALUE!</v>
      </c>
      <c r="C481" s="157" t="e">
        <f t="shared" si="228"/>
        <v>#VALUE!</v>
      </c>
      <c r="D481" s="29"/>
      <c r="E481" s="155" t="str">
        <f ca="1">IFERROR(INDIRECT(ADDRESS(MATCH(D481,CatModules!C:C,0),2,1,1,"CatModules")),"")</f>
        <v/>
      </c>
      <c r="F481" s="96"/>
      <c r="G481" s="156" t="str">
        <f ca="1">IFERROR(INDIRECT(ADDRESS(MATCH(CONCATENATE(E481,"-",F481),CatInt!K:K,0),3,1,1,"CatInt")),"")</f>
        <v/>
      </c>
      <c r="H481" s="45" t="str">
        <f>IF(F481="","",VLOOKUP(F481,#REF!,2,FALSE))</f>
        <v/>
      </c>
      <c r="I481" s="29"/>
      <c r="J481" s="155" t="e">
        <f t="shared" si="229"/>
        <v>#VALUE!</v>
      </c>
      <c r="K481" s="155" t="e">
        <f t="shared" si="230"/>
        <v>#VALUE!</v>
      </c>
      <c r="L481" s="153"/>
      <c r="M481" s="53"/>
      <c r="N481" s="175">
        <v>0</v>
      </c>
      <c r="O481" s="147"/>
      <c r="P481" s="175">
        <v>0</v>
      </c>
      <c r="Q481" s="30"/>
      <c r="R481" s="149" t="str">
        <f>IFERROR(VLOOKUP(Q481,Setup!D$16:E$25,2,FALSE),"")</f>
        <v/>
      </c>
      <c r="S481" s="51" t="str">
        <f ca="1">IFERROR(IF(OR(I481="",VLOOKUP(I481,CatCostInp!$E$2:$K$88,7,FALSE)=0),"",VLOOKUP(I481,CatCostInp!$E$2:$K$88,7,FALSE)),"")</f>
        <v/>
      </c>
      <c r="T481" s="159" t="e">
        <f>VLOOKUP(U481,#REF!,2,FALSE)</f>
        <v>#REF!</v>
      </c>
      <c r="U481" s="30"/>
      <c r="V481" s="1" t="str">
        <f ca="1">IF(U481=Setup!$C$10,"Grant",IF('PSM Costs'!U481=Setup!$C$11,"Local",IF('PSM Costs'!U481=Setup!$C$12,"Other","")))</f>
        <v/>
      </c>
      <c r="W481" s="34"/>
      <c r="X481" s="36">
        <v>1</v>
      </c>
      <c r="Y481" s="34"/>
      <c r="Z481" s="36" t="str">
        <f t="shared" si="231"/>
        <v/>
      </c>
      <c r="AA481" s="34"/>
      <c r="AB481" s="32" t="str">
        <f t="shared" si="232"/>
        <v/>
      </c>
      <c r="AC481" s="34"/>
      <c r="AD481" s="32" t="str">
        <f t="shared" si="233"/>
        <v/>
      </c>
      <c r="AE481" s="34"/>
      <c r="AF481" s="36" t="str">
        <f t="shared" si="234"/>
        <v/>
      </c>
      <c r="AG481" s="36" t="str">
        <f t="shared" si="235"/>
        <v/>
      </c>
      <c r="AH481" s="36" t="str">
        <f t="shared" si="236"/>
        <v/>
      </c>
      <c r="AI481" s="55"/>
      <c r="AJ481" s="37"/>
      <c r="AK481" s="36">
        <v>1</v>
      </c>
      <c r="AL481" s="34"/>
      <c r="AM481" s="32" t="str">
        <f t="shared" si="237"/>
        <v/>
      </c>
      <c r="AN481" s="34"/>
      <c r="AO481" s="32" t="str">
        <f t="shared" si="238"/>
        <v/>
      </c>
      <c r="AP481" s="34"/>
      <c r="AQ481" s="32" t="str">
        <f t="shared" si="239"/>
        <v/>
      </c>
      <c r="AR481" s="34"/>
      <c r="AS481" s="36" t="str">
        <f t="shared" si="240"/>
        <v/>
      </c>
      <c r="AT481" s="36" t="str">
        <f t="shared" si="241"/>
        <v/>
      </c>
      <c r="AU481" s="36" t="str">
        <f t="shared" si="242"/>
        <v/>
      </c>
      <c r="AV481" s="55"/>
      <c r="AW481" s="34"/>
      <c r="AX481" s="36">
        <v>1</v>
      </c>
      <c r="AY481" s="34"/>
      <c r="AZ481" s="32" t="str">
        <f t="shared" si="243"/>
        <v/>
      </c>
      <c r="BA481" s="34"/>
      <c r="BB481" s="32" t="str">
        <f t="shared" si="244"/>
        <v/>
      </c>
      <c r="BC481" s="34"/>
      <c r="BD481" s="32" t="str">
        <f t="shared" si="245"/>
        <v/>
      </c>
      <c r="BE481" s="34"/>
      <c r="BF481" s="36" t="str">
        <f t="shared" si="246"/>
        <v/>
      </c>
      <c r="BG481" s="36" t="str">
        <f t="shared" si="247"/>
        <v/>
      </c>
      <c r="BH481" s="36" t="str">
        <f t="shared" si="248"/>
        <v/>
      </c>
      <c r="BI481" s="55"/>
      <c r="BJ481" s="34"/>
      <c r="BK481" s="36">
        <v>1</v>
      </c>
      <c r="BL481" s="34"/>
      <c r="BM481" s="32" t="str">
        <f t="shared" si="249"/>
        <v/>
      </c>
      <c r="BN481" s="34"/>
      <c r="BO481" s="32" t="str">
        <f t="shared" si="250"/>
        <v/>
      </c>
      <c r="BP481" s="34"/>
      <c r="BQ481" s="32" t="str">
        <f t="shared" si="251"/>
        <v/>
      </c>
      <c r="BR481" s="34"/>
      <c r="BS481" s="36" t="str">
        <f t="shared" si="252"/>
        <v/>
      </c>
      <c r="BT481" s="36" t="str">
        <f t="shared" si="253"/>
        <v/>
      </c>
      <c r="BU481" s="36" t="str">
        <f t="shared" si="254"/>
        <v/>
      </c>
      <c r="BV481" s="55"/>
      <c r="BW481" s="36" t="str">
        <f t="shared" si="255"/>
        <v/>
      </c>
      <c r="BX481" s="36" t="str">
        <f t="shared" si="255"/>
        <v/>
      </c>
      <c r="BY481" s="31"/>
      <c r="BZ481" s="38"/>
      <c r="CB481" s="120" t="e">
        <f t="shared" ca="1" si="226"/>
        <v>#VALUE!</v>
      </c>
      <c r="CC481" s="2" t="e">
        <f t="shared" ca="1" si="256"/>
        <v>#VALUE!</v>
      </c>
    </row>
    <row r="482" spans="1:81" s="10" customFormat="1" ht="25.15" customHeight="1" x14ac:dyDescent="0.2">
      <c r="A482" s="52" t="str">
        <f t="shared" si="257"/>
        <v/>
      </c>
      <c r="B482" s="157" t="e">
        <f t="shared" ca="1" si="227"/>
        <v>#VALUE!</v>
      </c>
      <c r="C482" s="157" t="e">
        <f t="shared" si="228"/>
        <v>#VALUE!</v>
      </c>
      <c r="D482" s="29"/>
      <c r="E482" s="155" t="str">
        <f ca="1">IFERROR(INDIRECT(ADDRESS(MATCH(D482,CatModules!C:C,0),2,1,1,"CatModules")),"")</f>
        <v/>
      </c>
      <c r="F482" s="96"/>
      <c r="G482" s="156" t="str">
        <f ca="1">IFERROR(INDIRECT(ADDRESS(MATCH(CONCATENATE(E482,"-",F482),CatInt!K:K,0),3,1,1,"CatInt")),"")</f>
        <v/>
      </c>
      <c r="H482" s="45" t="str">
        <f>IF(F482="","",VLOOKUP(F482,#REF!,2,FALSE))</f>
        <v/>
      </c>
      <c r="I482" s="29"/>
      <c r="J482" s="155" t="e">
        <f t="shared" si="229"/>
        <v>#VALUE!</v>
      </c>
      <c r="K482" s="155" t="e">
        <f t="shared" si="230"/>
        <v>#VALUE!</v>
      </c>
      <c r="L482" s="153"/>
      <c r="M482" s="53"/>
      <c r="N482" s="175">
        <v>0</v>
      </c>
      <c r="O482" s="147"/>
      <c r="P482" s="175">
        <v>0</v>
      </c>
      <c r="Q482" s="30"/>
      <c r="R482" s="149" t="str">
        <f>IFERROR(VLOOKUP(Q482,Setup!D$16:E$25,2,FALSE),"")</f>
        <v/>
      </c>
      <c r="S482" s="51" t="str">
        <f ca="1">IFERROR(IF(OR(I482="",VLOOKUP(I482,CatCostInp!$E$2:$K$88,7,FALSE)=0),"",VLOOKUP(I482,CatCostInp!$E$2:$K$88,7,FALSE)),"")</f>
        <v/>
      </c>
      <c r="T482" s="159" t="e">
        <f>VLOOKUP(U482,#REF!,2,FALSE)</f>
        <v>#REF!</v>
      </c>
      <c r="U482" s="30"/>
      <c r="V482" s="1" t="str">
        <f ca="1">IF(U482=Setup!$C$10,"Grant",IF('PSM Costs'!U482=Setup!$C$11,"Local",IF('PSM Costs'!U482=Setup!$C$12,"Other","")))</f>
        <v/>
      </c>
      <c r="W482" s="34"/>
      <c r="X482" s="36">
        <v>1</v>
      </c>
      <c r="Y482" s="34"/>
      <c r="Z482" s="36" t="str">
        <f t="shared" si="231"/>
        <v/>
      </c>
      <c r="AA482" s="34"/>
      <c r="AB482" s="32" t="str">
        <f t="shared" si="232"/>
        <v/>
      </c>
      <c r="AC482" s="34"/>
      <c r="AD482" s="32" t="str">
        <f t="shared" si="233"/>
        <v/>
      </c>
      <c r="AE482" s="34"/>
      <c r="AF482" s="36" t="str">
        <f t="shared" si="234"/>
        <v/>
      </c>
      <c r="AG482" s="36" t="str">
        <f t="shared" si="235"/>
        <v/>
      </c>
      <c r="AH482" s="36" t="str">
        <f t="shared" si="236"/>
        <v/>
      </c>
      <c r="AI482" s="55"/>
      <c r="AJ482" s="37"/>
      <c r="AK482" s="36">
        <v>1</v>
      </c>
      <c r="AL482" s="34"/>
      <c r="AM482" s="32" t="str">
        <f t="shared" si="237"/>
        <v/>
      </c>
      <c r="AN482" s="34"/>
      <c r="AO482" s="32" t="str">
        <f t="shared" si="238"/>
        <v/>
      </c>
      <c r="AP482" s="34"/>
      <c r="AQ482" s="32" t="str">
        <f t="shared" si="239"/>
        <v/>
      </c>
      <c r="AR482" s="34"/>
      <c r="AS482" s="36" t="str">
        <f t="shared" si="240"/>
        <v/>
      </c>
      <c r="AT482" s="36" t="str">
        <f t="shared" si="241"/>
        <v/>
      </c>
      <c r="AU482" s="36" t="str">
        <f t="shared" si="242"/>
        <v/>
      </c>
      <c r="AV482" s="55"/>
      <c r="AW482" s="34"/>
      <c r="AX482" s="36">
        <v>1</v>
      </c>
      <c r="AY482" s="34"/>
      <c r="AZ482" s="32" t="str">
        <f t="shared" si="243"/>
        <v/>
      </c>
      <c r="BA482" s="34"/>
      <c r="BB482" s="32" t="str">
        <f t="shared" si="244"/>
        <v/>
      </c>
      <c r="BC482" s="34"/>
      <c r="BD482" s="32" t="str">
        <f t="shared" si="245"/>
        <v/>
      </c>
      <c r="BE482" s="34"/>
      <c r="BF482" s="36" t="str">
        <f t="shared" si="246"/>
        <v/>
      </c>
      <c r="BG482" s="36" t="str">
        <f t="shared" si="247"/>
        <v/>
      </c>
      <c r="BH482" s="36" t="str">
        <f t="shared" si="248"/>
        <v/>
      </c>
      <c r="BI482" s="55"/>
      <c r="BJ482" s="34"/>
      <c r="BK482" s="36">
        <v>1</v>
      </c>
      <c r="BL482" s="34"/>
      <c r="BM482" s="32" t="str">
        <f t="shared" si="249"/>
        <v/>
      </c>
      <c r="BN482" s="34"/>
      <c r="BO482" s="32" t="str">
        <f t="shared" si="250"/>
        <v/>
      </c>
      <c r="BP482" s="34"/>
      <c r="BQ482" s="32" t="str">
        <f t="shared" si="251"/>
        <v/>
      </c>
      <c r="BR482" s="34"/>
      <c r="BS482" s="36" t="str">
        <f t="shared" si="252"/>
        <v/>
      </c>
      <c r="BT482" s="36" t="str">
        <f t="shared" si="253"/>
        <v/>
      </c>
      <c r="BU482" s="36" t="str">
        <f t="shared" si="254"/>
        <v/>
      </c>
      <c r="BV482" s="55"/>
      <c r="BW482" s="36" t="str">
        <f t="shared" si="255"/>
        <v/>
      </c>
      <c r="BX482" s="36" t="str">
        <f t="shared" si="255"/>
        <v/>
      </c>
      <c r="BY482" s="31"/>
      <c r="BZ482" s="38"/>
      <c r="CB482" s="120" t="e">
        <f t="shared" ca="1" si="226"/>
        <v>#VALUE!</v>
      </c>
      <c r="CC482" s="2" t="e">
        <f t="shared" ca="1" si="256"/>
        <v>#VALUE!</v>
      </c>
    </row>
    <row r="483" spans="1:81" s="10" customFormat="1" ht="25.15" customHeight="1" x14ac:dyDescent="0.2">
      <c r="A483" s="52" t="str">
        <f t="shared" si="257"/>
        <v/>
      </c>
      <c r="B483" s="157" t="e">
        <f t="shared" ca="1" si="227"/>
        <v>#VALUE!</v>
      </c>
      <c r="C483" s="157" t="e">
        <f t="shared" si="228"/>
        <v>#VALUE!</v>
      </c>
      <c r="D483" s="29"/>
      <c r="E483" s="155" t="str">
        <f ca="1">IFERROR(INDIRECT(ADDRESS(MATCH(D483,CatModules!C:C,0),2,1,1,"CatModules")),"")</f>
        <v/>
      </c>
      <c r="F483" s="96"/>
      <c r="G483" s="156" t="str">
        <f ca="1">IFERROR(INDIRECT(ADDRESS(MATCH(CONCATENATE(E483,"-",F483),CatInt!K:K,0),3,1,1,"CatInt")),"")</f>
        <v/>
      </c>
      <c r="H483" s="45" t="str">
        <f>IF(F483="","",VLOOKUP(F483,#REF!,2,FALSE))</f>
        <v/>
      </c>
      <c r="I483" s="29"/>
      <c r="J483" s="155" t="e">
        <f t="shared" si="229"/>
        <v>#VALUE!</v>
      </c>
      <c r="K483" s="155" t="e">
        <f t="shared" si="230"/>
        <v>#VALUE!</v>
      </c>
      <c r="L483" s="153"/>
      <c r="M483" s="53"/>
      <c r="N483" s="175">
        <v>0</v>
      </c>
      <c r="O483" s="147"/>
      <c r="P483" s="175">
        <v>0</v>
      </c>
      <c r="Q483" s="30"/>
      <c r="R483" s="149" t="str">
        <f>IFERROR(VLOOKUP(Q483,Setup!D$16:E$25,2,FALSE),"")</f>
        <v/>
      </c>
      <c r="S483" s="51" t="str">
        <f ca="1">IFERROR(IF(OR(I483="",VLOOKUP(I483,CatCostInp!$E$2:$K$88,7,FALSE)=0),"",VLOOKUP(I483,CatCostInp!$E$2:$K$88,7,FALSE)),"")</f>
        <v/>
      </c>
      <c r="T483" s="159" t="e">
        <f>VLOOKUP(U483,#REF!,2,FALSE)</f>
        <v>#REF!</v>
      </c>
      <c r="U483" s="30"/>
      <c r="V483" s="1" t="str">
        <f ca="1">IF(U483=Setup!$C$10,"Grant",IF('PSM Costs'!U483=Setup!$C$11,"Local",IF('PSM Costs'!U483=Setup!$C$12,"Other","")))</f>
        <v/>
      </c>
      <c r="W483" s="34"/>
      <c r="X483" s="36">
        <v>1</v>
      </c>
      <c r="Y483" s="34"/>
      <c r="Z483" s="36" t="str">
        <f t="shared" si="231"/>
        <v/>
      </c>
      <c r="AA483" s="34"/>
      <c r="AB483" s="32" t="str">
        <f t="shared" si="232"/>
        <v/>
      </c>
      <c r="AC483" s="34"/>
      <c r="AD483" s="32" t="str">
        <f t="shared" si="233"/>
        <v/>
      </c>
      <c r="AE483" s="34"/>
      <c r="AF483" s="36" t="str">
        <f t="shared" si="234"/>
        <v/>
      </c>
      <c r="AG483" s="36" t="str">
        <f t="shared" si="235"/>
        <v/>
      </c>
      <c r="AH483" s="36" t="str">
        <f t="shared" si="236"/>
        <v/>
      </c>
      <c r="AI483" s="55"/>
      <c r="AJ483" s="37"/>
      <c r="AK483" s="36">
        <v>1</v>
      </c>
      <c r="AL483" s="34"/>
      <c r="AM483" s="32" t="str">
        <f t="shared" si="237"/>
        <v/>
      </c>
      <c r="AN483" s="34"/>
      <c r="AO483" s="32" t="str">
        <f t="shared" si="238"/>
        <v/>
      </c>
      <c r="AP483" s="34"/>
      <c r="AQ483" s="32" t="str">
        <f t="shared" si="239"/>
        <v/>
      </c>
      <c r="AR483" s="34"/>
      <c r="AS483" s="36" t="str">
        <f t="shared" si="240"/>
        <v/>
      </c>
      <c r="AT483" s="36" t="str">
        <f t="shared" si="241"/>
        <v/>
      </c>
      <c r="AU483" s="36" t="str">
        <f t="shared" si="242"/>
        <v/>
      </c>
      <c r="AV483" s="55"/>
      <c r="AW483" s="34"/>
      <c r="AX483" s="36">
        <v>1</v>
      </c>
      <c r="AY483" s="34"/>
      <c r="AZ483" s="32" t="str">
        <f t="shared" si="243"/>
        <v/>
      </c>
      <c r="BA483" s="34"/>
      <c r="BB483" s="32" t="str">
        <f t="shared" si="244"/>
        <v/>
      </c>
      <c r="BC483" s="34"/>
      <c r="BD483" s="32" t="str">
        <f t="shared" si="245"/>
        <v/>
      </c>
      <c r="BE483" s="34"/>
      <c r="BF483" s="36" t="str">
        <f t="shared" si="246"/>
        <v/>
      </c>
      <c r="BG483" s="36" t="str">
        <f t="shared" si="247"/>
        <v/>
      </c>
      <c r="BH483" s="36" t="str">
        <f t="shared" si="248"/>
        <v/>
      </c>
      <c r="BI483" s="55"/>
      <c r="BJ483" s="34"/>
      <c r="BK483" s="36">
        <v>1</v>
      </c>
      <c r="BL483" s="34"/>
      <c r="BM483" s="32" t="str">
        <f t="shared" si="249"/>
        <v/>
      </c>
      <c r="BN483" s="34"/>
      <c r="BO483" s="32" t="str">
        <f t="shared" si="250"/>
        <v/>
      </c>
      <c r="BP483" s="34"/>
      <c r="BQ483" s="32" t="str">
        <f t="shared" si="251"/>
        <v/>
      </c>
      <c r="BR483" s="34"/>
      <c r="BS483" s="36" t="str">
        <f t="shared" si="252"/>
        <v/>
      </c>
      <c r="BT483" s="36" t="str">
        <f t="shared" si="253"/>
        <v/>
      </c>
      <c r="BU483" s="36" t="str">
        <f t="shared" si="254"/>
        <v/>
      </c>
      <c r="BV483" s="55"/>
      <c r="BW483" s="36" t="str">
        <f t="shared" si="255"/>
        <v/>
      </c>
      <c r="BX483" s="36" t="str">
        <f t="shared" si="255"/>
        <v/>
      </c>
      <c r="BY483" s="31"/>
      <c r="BZ483" s="38"/>
      <c r="CB483" s="120" t="e">
        <f t="shared" ca="1" si="226"/>
        <v>#VALUE!</v>
      </c>
      <c r="CC483" s="2" t="e">
        <f t="shared" ca="1" si="256"/>
        <v>#VALUE!</v>
      </c>
    </row>
    <row r="484" spans="1:81" s="10" customFormat="1" ht="25.15" customHeight="1" x14ac:dyDescent="0.2">
      <c r="A484" s="52" t="str">
        <f t="shared" si="257"/>
        <v/>
      </c>
      <c r="B484" s="157" t="e">
        <f t="shared" ca="1" si="227"/>
        <v>#VALUE!</v>
      </c>
      <c r="C484" s="157" t="e">
        <f t="shared" si="228"/>
        <v>#VALUE!</v>
      </c>
      <c r="D484" s="29"/>
      <c r="E484" s="155" t="str">
        <f ca="1">IFERROR(INDIRECT(ADDRESS(MATCH(D484,CatModules!C:C,0),2,1,1,"CatModules")),"")</f>
        <v/>
      </c>
      <c r="F484" s="96"/>
      <c r="G484" s="156" t="str">
        <f ca="1">IFERROR(INDIRECT(ADDRESS(MATCH(CONCATENATE(E484,"-",F484),CatInt!K:K,0),3,1,1,"CatInt")),"")</f>
        <v/>
      </c>
      <c r="H484" s="45" t="str">
        <f>IF(F484="","",VLOOKUP(F484,#REF!,2,FALSE))</f>
        <v/>
      </c>
      <c r="I484" s="29"/>
      <c r="J484" s="155" t="e">
        <f t="shared" si="229"/>
        <v>#VALUE!</v>
      </c>
      <c r="K484" s="155" t="e">
        <f t="shared" si="230"/>
        <v>#VALUE!</v>
      </c>
      <c r="L484" s="153"/>
      <c r="M484" s="53"/>
      <c r="N484" s="175">
        <v>0</v>
      </c>
      <c r="O484" s="147"/>
      <c r="P484" s="175">
        <v>0</v>
      </c>
      <c r="Q484" s="30"/>
      <c r="R484" s="149" t="str">
        <f>IFERROR(VLOOKUP(Q484,Setup!D$16:E$25,2,FALSE),"")</f>
        <v/>
      </c>
      <c r="S484" s="51" t="str">
        <f ca="1">IFERROR(IF(OR(I484="",VLOOKUP(I484,CatCostInp!$E$2:$K$88,7,FALSE)=0),"",VLOOKUP(I484,CatCostInp!$E$2:$K$88,7,FALSE)),"")</f>
        <v/>
      </c>
      <c r="T484" s="159" t="e">
        <f>VLOOKUP(U484,#REF!,2,FALSE)</f>
        <v>#REF!</v>
      </c>
      <c r="U484" s="30"/>
      <c r="V484" s="1" t="str">
        <f ca="1">IF(U484=Setup!$C$10,"Grant",IF('PSM Costs'!U484=Setup!$C$11,"Local",IF('PSM Costs'!U484=Setup!$C$12,"Other","")))</f>
        <v/>
      </c>
      <c r="W484" s="34"/>
      <c r="X484" s="36">
        <v>1</v>
      </c>
      <c r="Y484" s="34"/>
      <c r="Z484" s="36" t="str">
        <f t="shared" si="231"/>
        <v/>
      </c>
      <c r="AA484" s="34"/>
      <c r="AB484" s="32" t="str">
        <f t="shared" si="232"/>
        <v/>
      </c>
      <c r="AC484" s="34"/>
      <c r="AD484" s="32" t="str">
        <f t="shared" si="233"/>
        <v/>
      </c>
      <c r="AE484" s="34"/>
      <c r="AF484" s="36" t="str">
        <f t="shared" si="234"/>
        <v/>
      </c>
      <c r="AG484" s="36" t="str">
        <f t="shared" si="235"/>
        <v/>
      </c>
      <c r="AH484" s="36" t="str">
        <f t="shared" si="236"/>
        <v/>
      </c>
      <c r="AI484" s="55"/>
      <c r="AJ484" s="37"/>
      <c r="AK484" s="36">
        <v>1</v>
      </c>
      <c r="AL484" s="34"/>
      <c r="AM484" s="32" t="str">
        <f t="shared" si="237"/>
        <v/>
      </c>
      <c r="AN484" s="34"/>
      <c r="AO484" s="32" t="str">
        <f t="shared" si="238"/>
        <v/>
      </c>
      <c r="AP484" s="34"/>
      <c r="AQ484" s="32" t="str">
        <f t="shared" si="239"/>
        <v/>
      </c>
      <c r="AR484" s="34"/>
      <c r="AS484" s="36" t="str">
        <f t="shared" si="240"/>
        <v/>
      </c>
      <c r="AT484" s="36" t="str">
        <f t="shared" si="241"/>
        <v/>
      </c>
      <c r="AU484" s="36" t="str">
        <f t="shared" si="242"/>
        <v/>
      </c>
      <c r="AV484" s="55"/>
      <c r="AW484" s="34"/>
      <c r="AX484" s="36">
        <v>1</v>
      </c>
      <c r="AY484" s="34"/>
      <c r="AZ484" s="32" t="str">
        <f t="shared" si="243"/>
        <v/>
      </c>
      <c r="BA484" s="34"/>
      <c r="BB484" s="32" t="str">
        <f t="shared" si="244"/>
        <v/>
      </c>
      <c r="BC484" s="34"/>
      <c r="BD484" s="32" t="str">
        <f t="shared" si="245"/>
        <v/>
      </c>
      <c r="BE484" s="34"/>
      <c r="BF484" s="36" t="str">
        <f t="shared" si="246"/>
        <v/>
      </c>
      <c r="BG484" s="36" t="str">
        <f t="shared" si="247"/>
        <v/>
      </c>
      <c r="BH484" s="36" t="str">
        <f t="shared" si="248"/>
        <v/>
      </c>
      <c r="BI484" s="55"/>
      <c r="BJ484" s="34"/>
      <c r="BK484" s="36">
        <v>1</v>
      </c>
      <c r="BL484" s="34"/>
      <c r="BM484" s="32" t="str">
        <f t="shared" si="249"/>
        <v/>
      </c>
      <c r="BN484" s="34"/>
      <c r="BO484" s="32" t="str">
        <f t="shared" si="250"/>
        <v/>
      </c>
      <c r="BP484" s="34"/>
      <c r="BQ484" s="32" t="str">
        <f t="shared" si="251"/>
        <v/>
      </c>
      <c r="BR484" s="34"/>
      <c r="BS484" s="36" t="str">
        <f t="shared" si="252"/>
        <v/>
      </c>
      <c r="BT484" s="36" t="str">
        <f t="shared" si="253"/>
        <v/>
      </c>
      <c r="BU484" s="36" t="str">
        <f t="shared" si="254"/>
        <v/>
      </c>
      <c r="BV484" s="55"/>
      <c r="BW484" s="36" t="str">
        <f t="shared" si="255"/>
        <v/>
      </c>
      <c r="BX484" s="36" t="str">
        <f t="shared" si="255"/>
        <v/>
      </c>
      <c r="BY484" s="31"/>
      <c r="BZ484" s="38"/>
      <c r="CB484" s="120" t="e">
        <f t="shared" ca="1" si="226"/>
        <v>#VALUE!</v>
      </c>
      <c r="CC484" s="2" t="e">
        <f t="shared" ca="1" si="256"/>
        <v>#VALUE!</v>
      </c>
    </row>
    <row r="485" spans="1:81" s="10" customFormat="1" ht="25.15" customHeight="1" x14ac:dyDescent="0.2">
      <c r="A485" s="52" t="str">
        <f t="shared" si="257"/>
        <v/>
      </c>
      <c r="B485" s="157" t="e">
        <f t="shared" ca="1" si="227"/>
        <v>#VALUE!</v>
      </c>
      <c r="C485" s="157" t="e">
        <f t="shared" si="228"/>
        <v>#VALUE!</v>
      </c>
      <c r="D485" s="29"/>
      <c r="E485" s="155" t="str">
        <f ca="1">IFERROR(INDIRECT(ADDRESS(MATCH(D485,CatModules!C:C,0),2,1,1,"CatModules")),"")</f>
        <v/>
      </c>
      <c r="F485" s="96"/>
      <c r="G485" s="156" t="str">
        <f ca="1">IFERROR(INDIRECT(ADDRESS(MATCH(CONCATENATE(E485,"-",F485),CatInt!K:K,0),3,1,1,"CatInt")),"")</f>
        <v/>
      </c>
      <c r="H485" s="45" t="str">
        <f>IF(F485="","",VLOOKUP(F485,#REF!,2,FALSE))</f>
        <v/>
      </c>
      <c r="I485" s="29"/>
      <c r="J485" s="155" t="e">
        <f t="shared" si="229"/>
        <v>#VALUE!</v>
      </c>
      <c r="K485" s="155" t="e">
        <f t="shared" si="230"/>
        <v>#VALUE!</v>
      </c>
      <c r="L485" s="153"/>
      <c r="M485" s="53"/>
      <c r="N485" s="175">
        <v>0</v>
      </c>
      <c r="O485" s="147"/>
      <c r="P485" s="175">
        <v>0</v>
      </c>
      <c r="Q485" s="30"/>
      <c r="R485" s="149" t="str">
        <f>IFERROR(VLOOKUP(Q485,Setup!D$16:E$25,2,FALSE),"")</f>
        <v/>
      </c>
      <c r="S485" s="51" t="str">
        <f ca="1">IFERROR(IF(OR(I485="",VLOOKUP(I485,CatCostInp!$E$2:$K$88,7,FALSE)=0),"",VLOOKUP(I485,CatCostInp!$E$2:$K$88,7,FALSE)),"")</f>
        <v/>
      </c>
      <c r="T485" s="159" t="e">
        <f>VLOOKUP(U485,#REF!,2,FALSE)</f>
        <v>#REF!</v>
      </c>
      <c r="U485" s="30"/>
      <c r="V485" s="1" t="str">
        <f ca="1">IF(U485=Setup!$C$10,"Grant",IF('PSM Costs'!U485=Setup!$C$11,"Local",IF('PSM Costs'!U485=Setup!$C$12,"Other","")))</f>
        <v/>
      </c>
      <c r="W485" s="34"/>
      <c r="X485" s="36">
        <v>1</v>
      </c>
      <c r="Y485" s="34"/>
      <c r="Z485" s="36" t="str">
        <f t="shared" si="231"/>
        <v/>
      </c>
      <c r="AA485" s="34"/>
      <c r="AB485" s="32" t="str">
        <f t="shared" si="232"/>
        <v/>
      </c>
      <c r="AC485" s="34"/>
      <c r="AD485" s="32" t="str">
        <f t="shared" si="233"/>
        <v/>
      </c>
      <c r="AE485" s="34"/>
      <c r="AF485" s="36" t="str">
        <f t="shared" si="234"/>
        <v/>
      </c>
      <c r="AG485" s="36" t="str">
        <f t="shared" si="235"/>
        <v/>
      </c>
      <c r="AH485" s="36" t="str">
        <f t="shared" si="236"/>
        <v/>
      </c>
      <c r="AI485" s="55"/>
      <c r="AJ485" s="37"/>
      <c r="AK485" s="36">
        <v>1</v>
      </c>
      <c r="AL485" s="34"/>
      <c r="AM485" s="32" t="str">
        <f t="shared" si="237"/>
        <v/>
      </c>
      <c r="AN485" s="34"/>
      <c r="AO485" s="32" t="str">
        <f t="shared" si="238"/>
        <v/>
      </c>
      <c r="AP485" s="34"/>
      <c r="AQ485" s="32" t="str">
        <f t="shared" si="239"/>
        <v/>
      </c>
      <c r="AR485" s="34"/>
      <c r="AS485" s="36" t="str">
        <f t="shared" si="240"/>
        <v/>
      </c>
      <c r="AT485" s="36" t="str">
        <f t="shared" si="241"/>
        <v/>
      </c>
      <c r="AU485" s="36" t="str">
        <f t="shared" si="242"/>
        <v/>
      </c>
      <c r="AV485" s="55"/>
      <c r="AW485" s="34"/>
      <c r="AX485" s="36">
        <v>1</v>
      </c>
      <c r="AY485" s="34"/>
      <c r="AZ485" s="32" t="str">
        <f t="shared" si="243"/>
        <v/>
      </c>
      <c r="BA485" s="34"/>
      <c r="BB485" s="32" t="str">
        <f t="shared" si="244"/>
        <v/>
      </c>
      <c r="BC485" s="34"/>
      <c r="BD485" s="32" t="str">
        <f t="shared" si="245"/>
        <v/>
      </c>
      <c r="BE485" s="34"/>
      <c r="BF485" s="36" t="str">
        <f t="shared" si="246"/>
        <v/>
      </c>
      <c r="BG485" s="36" t="str">
        <f t="shared" si="247"/>
        <v/>
      </c>
      <c r="BH485" s="36" t="str">
        <f t="shared" si="248"/>
        <v/>
      </c>
      <c r="BI485" s="55"/>
      <c r="BJ485" s="34"/>
      <c r="BK485" s="36">
        <v>1</v>
      </c>
      <c r="BL485" s="34"/>
      <c r="BM485" s="32" t="str">
        <f t="shared" si="249"/>
        <v/>
      </c>
      <c r="BN485" s="34"/>
      <c r="BO485" s="32" t="str">
        <f t="shared" si="250"/>
        <v/>
      </c>
      <c r="BP485" s="34"/>
      <c r="BQ485" s="32" t="str">
        <f t="shared" si="251"/>
        <v/>
      </c>
      <c r="BR485" s="34"/>
      <c r="BS485" s="36" t="str">
        <f t="shared" si="252"/>
        <v/>
      </c>
      <c r="BT485" s="36" t="str">
        <f t="shared" si="253"/>
        <v/>
      </c>
      <c r="BU485" s="36" t="str">
        <f t="shared" si="254"/>
        <v/>
      </c>
      <c r="BV485" s="55"/>
      <c r="BW485" s="36" t="str">
        <f t="shared" si="255"/>
        <v/>
      </c>
      <c r="BX485" s="36" t="str">
        <f t="shared" si="255"/>
        <v/>
      </c>
      <c r="BY485" s="31"/>
      <c r="BZ485" s="38"/>
      <c r="CB485" s="120" t="e">
        <f t="shared" ca="1" si="226"/>
        <v>#VALUE!</v>
      </c>
      <c r="CC485" s="2" t="e">
        <f t="shared" ca="1" si="256"/>
        <v>#VALUE!</v>
      </c>
    </row>
    <row r="486" spans="1:81" s="10" customFormat="1" ht="25.15" customHeight="1" x14ac:dyDescent="0.2">
      <c r="A486" s="52" t="str">
        <f t="shared" si="257"/>
        <v/>
      </c>
      <c r="B486" s="157" t="e">
        <f t="shared" ca="1" si="227"/>
        <v>#VALUE!</v>
      </c>
      <c r="C486" s="157" t="e">
        <f t="shared" si="228"/>
        <v>#VALUE!</v>
      </c>
      <c r="D486" s="29"/>
      <c r="E486" s="155" t="str">
        <f ca="1">IFERROR(INDIRECT(ADDRESS(MATCH(D486,CatModules!C:C,0),2,1,1,"CatModules")),"")</f>
        <v/>
      </c>
      <c r="F486" s="96"/>
      <c r="G486" s="156" t="str">
        <f ca="1">IFERROR(INDIRECT(ADDRESS(MATCH(CONCATENATE(E486,"-",F486),CatInt!K:K,0),3,1,1,"CatInt")),"")</f>
        <v/>
      </c>
      <c r="H486" s="45" t="str">
        <f>IF(F486="","",VLOOKUP(F486,#REF!,2,FALSE))</f>
        <v/>
      </c>
      <c r="I486" s="29"/>
      <c r="J486" s="155" t="e">
        <f t="shared" si="229"/>
        <v>#VALUE!</v>
      </c>
      <c r="K486" s="155" t="e">
        <f t="shared" si="230"/>
        <v>#VALUE!</v>
      </c>
      <c r="L486" s="153"/>
      <c r="M486" s="53"/>
      <c r="N486" s="175">
        <v>0</v>
      </c>
      <c r="O486" s="147"/>
      <c r="P486" s="175">
        <v>0</v>
      </c>
      <c r="Q486" s="30"/>
      <c r="R486" s="149" t="str">
        <f>IFERROR(VLOOKUP(Q486,Setup!D$16:E$25,2,FALSE),"")</f>
        <v/>
      </c>
      <c r="S486" s="51" t="str">
        <f ca="1">IFERROR(IF(OR(I486="",VLOOKUP(I486,CatCostInp!$E$2:$K$88,7,FALSE)=0),"",VLOOKUP(I486,CatCostInp!$E$2:$K$88,7,FALSE)),"")</f>
        <v/>
      </c>
      <c r="T486" s="159" t="e">
        <f>VLOOKUP(U486,#REF!,2,FALSE)</f>
        <v>#REF!</v>
      </c>
      <c r="U486" s="30"/>
      <c r="V486" s="1" t="str">
        <f ca="1">IF(U486=Setup!$C$10,"Grant",IF('PSM Costs'!U486=Setup!$C$11,"Local",IF('PSM Costs'!U486=Setup!$C$12,"Other","")))</f>
        <v/>
      </c>
      <c r="W486" s="34"/>
      <c r="X486" s="36">
        <v>1</v>
      </c>
      <c r="Y486" s="34"/>
      <c r="Z486" s="36" t="str">
        <f t="shared" si="231"/>
        <v/>
      </c>
      <c r="AA486" s="34"/>
      <c r="AB486" s="32" t="str">
        <f t="shared" si="232"/>
        <v/>
      </c>
      <c r="AC486" s="34"/>
      <c r="AD486" s="32" t="str">
        <f t="shared" si="233"/>
        <v/>
      </c>
      <c r="AE486" s="34"/>
      <c r="AF486" s="36" t="str">
        <f t="shared" si="234"/>
        <v/>
      </c>
      <c r="AG486" s="36" t="str">
        <f t="shared" si="235"/>
        <v/>
      </c>
      <c r="AH486" s="36" t="str">
        <f t="shared" si="236"/>
        <v/>
      </c>
      <c r="AI486" s="55"/>
      <c r="AJ486" s="37"/>
      <c r="AK486" s="36">
        <v>1</v>
      </c>
      <c r="AL486" s="34"/>
      <c r="AM486" s="32" t="str">
        <f t="shared" si="237"/>
        <v/>
      </c>
      <c r="AN486" s="34"/>
      <c r="AO486" s="32" t="str">
        <f t="shared" si="238"/>
        <v/>
      </c>
      <c r="AP486" s="34"/>
      <c r="AQ486" s="32" t="str">
        <f t="shared" si="239"/>
        <v/>
      </c>
      <c r="AR486" s="34"/>
      <c r="AS486" s="36" t="str">
        <f t="shared" si="240"/>
        <v/>
      </c>
      <c r="AT486" s="36" t="str">
        <f t="shared" si="241"/>
        <v/>
      </c>
      <c r="AU486" s="36" t="str">
        <f t="shared" si="242"/>
        <v/>
      </c>
      <c r="AV486" s="55"/>
      <c r="AW486" s="34"/>
      <c r="AX486" s="36">
        <v>1</v>
      </c>
      <c r="AY486" s="34"/>
      <c r="AZ486" s="32" t="str">
        <f t="shared" si="243"/>
        <v/>
      </c>
      <c r="BA486" s="34"/>
      <c r="BB486" s="32" t="str">
        <f t="shared" si="244"/>
        <v/>
      </c>
      <c r="BC486" s="34"/>
      <c r="BD486" s="32" t="str">
        <f t="shared" si="245"/>
        <v/>
      </c>
      <c r="BE486" s="34"/>
      <c r="BF486" s="36" t="str">
        <f t="shared" si="246"/>
        <v/>
      </c>
      <c r="BG486" s="36" t="str">
        <f t="shared" si="247"/>
        <v/>
      </c>
      <c r="BH486" s="36" t="str">
        <f t="shared" si="248"/>
        <v/>
      </c>
      <c r="BI486" s="55"/>
      <c r="BJ486" s="34"/>
      <c r="BK486" s="36">
        <v>1</v>
      </c>
      <c r="BL486" s="34"/>
      <c r="BM486" s="32" t="str">
        <f t="shared" si="249"/>
        <v/>
      </c>
      <c r="BN486" s="34"/>
      <c r="BO486" s="32" t="str">
        <f t="shared" si="250"/>
        <v/>
      </c>
      <c r="BP486" s="34"/>
      <c r="BQ486" s="32" t="str">
        <f t="shared" si="251"/>
        <v/>
      </c>
      <c r="BR486" s="34"/>
      <c r="BS486" s="36" t="str">
        <f t="shared" si="252"/>
        <v/>
      </c>
      <c r="BT486" s="36" t="str">
        <f t="shared" si="253"/>
        <v/>
      </c>
      <c r="BU486" s="36" t="str">
        <f t="shared" si="254"/>
        <v/>
      </c>
      <c r="BV486" s="55"/>
      <c r="BW486" s="36" t="str">
        <f t="shared" si="255"/>
        <v/>
      </c>
      <c r="BX486" s="36" t="str">
        <f t="shared" si="255"/>
        <v/>
      </c>
      <c r="BY486" s="31"/>
      <c r="BZ486" s="38"/>
      <c r="CB486" s="120" t="e">
        <f t="shared" ca="1" si="226"/>
        <v>#VALUE!</v>
      </c>
      <c r="CC486" s="2" t="e">
        <f t="shared" ca="1" si="256"/>
        <v>#VALUE!</v>
      </c>
    </row>
    <row r="487" spans="1:81" s="10" customFormat="1" ht="25.15" customHeight="1" x14ac:dyDescent="0.2">
      <c r="A487" s="52" t="str">
        <f t="shared" si="257"/>
        <v/>
      </c>
      <c r="B487" s="157" t="e">
        <f t="shared" ca="1" si="227"/>
        <v>#VALUE!</v>
      </c>
      <c r="C487" s="157" t="e">
        <f t="shared" si="228"/>
        <v>#VALUE!</v>
      </c>
      <c r="D487" s="29"/>
      <c r="E487" s="155" t="str">
        <f ca="1">IFERROR(INDIRECT(ADDRESS(MATCH(D487,CatModules!C:C,0),2,1,1,"CatModules")),"")</f>
        <v/>
      </c>
      <c r="F487" s="96"/>
      <c r="G487" s="156" t="str">
        <f ca="1">IFERROR(INDIRECT(ADDRESS(MATCH(CONCATENATE(E487,"-",F487),CatInt!K:K,0),3,1,1,"CatInt")),"")</f>
        <v/>
      </c>
      <c r="H487" s="45" t="str">
        <f>IF(F487="","",VLOOKUP(F487,#REF!,2,FALSE))</f>
        <v/>
      </c>
      <c r="I487" s="29"/>
      <c r="J487" s="155" t="e">
        <f t="shared" si="229"/>
        <v>#VALUE!</v>
      </c>
      <c r="K487" s="155" t="e">
        <f t="shared" si="230"/>
        <v>#VALUE!</v>
      </c>
      <c r="L487" s="153"/>
      <c r="M487" s="53"/>
      <c r="N487" s="175">
        <v>0</v>
      </c>
      <c r="O487" s="147"/>
      <c r="P487" s="175">
        <v>0</v>
      </c>
      <c r="Q487" s="30"/>
      <c r="R487" s="149" t="str">
        <f>IFERROR(VLOOKUP(Q487,Setup!D$16:E$25,2,FALSE),"")</f>
        <v/>
      </c>
      <c r="S487" s="51" t="str">
        <f ca="1">IFERROR(IF(OR(I487="",VLOOKUP(I487,CatCostInp!$E$2:$K$88,7,FALSE)=0),"",VLOOKUP(I487,CatCostInp!$E$2:$K$88,7,FALSE)),"")</f>
        <v/>
      </c>
      <c r="T487" s="159" t="e">
        <f>VLOOKUP(U487,#REF!,2,FALSE)</f>
        <v>#REF!</v>
      </c>
      <c r="U487" s="30"/>
      <c r="V487" s="1" t="str">
        <f ca="1">IF(U487=Setup!$C$10,"Grant",IF('PSM Costs'!U487=Setup!$C$11,"Local",IF('PSM Costs'!U487=Setup!$C$12,"Other","")))</f>
        <v/>
      </c>
      <c r="W487" s="34"/>
      <c r="X487" s="36">
        <v>1</v>
      </c>
      <c r="Y487" s="34"/>
      <c r="Z487" s="36" t="str">
        <f t="shared" si="231"/>
        <v/>
      </c>
      <c r="AA487" s="34"/>
      <c r="AB487" s="32" t="str">
        <f t="shared" si="232"/>
        <v/>
      </c>
      <c r="AC487" s="34"/>
      <c r="AD487" s="32" t="str">
        <f t="shared" si="233"/>
        <v/>
      </c>
      <c r="AE487" s="34"/>
      <c r="AF487" s="36" t="str">
        <f t="shared" si="234"/>
        <v/>
      </c>
      <c r="AG487" s="36" t="str">
        <f t="shared" si="235"/>
        <v/>
      </c>
      <c r="AH487" s="36" t="str">
        <f t="shared" si="236"/>
        <v/>
      </c>
      <c r="AI487" s="55"/>
      <c r="AJ487" s="37"/>
      <c r="AK487" s="36">
        <v>1</v>
      </c>
      <c r="AL487" s="34"/>
      <c r="AM487" s="32" t="str">
        <f t="shared" si="237"/>
        <v/>
      </c>
      <c r="AN487" s="34"/>
      <c r="AO487" s="32" t="str">
        <f t="shared" si="238"/>
        <v/>
      </c>
      <c r="AP487" s="34"/>
      <c r="AQ487" s="32" t="str">
        <f t="shared" si="239"/>
        <v/>
      </c>
      <c r="AR487" s="34"/>
      <c r="AS487" s="36" t="str">
        <f t="shared" si="240"/>
        <v/>
      </c>
      <c r="AT487" s="36" t="str">
        <f t="shared" si="241"/>
        <v/>
      </c>
      <c r="AU487" s="36" t="str">
        <f t="shared" si="242"/>
        <v/>
      </c>
      <c r="AV487" s="55"/>
      <c r="AW487" s="34"/>
      <c r="AX487" s="36">
        <v>1</v>
      </c>
      <c r="AY487" s="34"/>
      <c r="AZ487" s="32" t="str">
        <f t="shared" si="243"/>
        <v/>
      </c>
      <c r="BA487" s="34"/>
      <c r="BB487" s="32" t="str">
        <f t="shared" si="244"/>
        <v/>
      </c>
      <c r="BC487" s="34"/>
      <c r="BD487" s="32" t="str">
        <f t="shared" si="245"/>
        <v/>
      </c>
      <c r="BE487" s="34"/>
      <c r="BF487" s="36" t="str">
        <f t="shared" si="246"/>
        <v/>
      </c>
      <c r="BG487" s="36" t="str">
        <f t="shared" si="247"/>
        <v/>
      </c>
      <c r="BH487" s="36" t="str">
        <f t="shared" si="248"/>
        <v/>
      </c>
      <c r="BI487" s="55"/>
      <c r="BJ487" s="34"/>
      <c r="BK487" s="36">
        <v>1</v>
      </c>
      <c r="BL487" s="34"/>
      <c r="BM487" s="32" t="str">
        <f t="shared" si="249"/>
        <v/>
      </c>
      <c r="BN487" s="34"/>
      <c r="BO487" s="32" t="str">
        <f t="shared" si="250"/>
        <v/>
      </c>
      <c r="BP487" s="34"/>
      <c r="BQ487" s="32" t="str">
        <f t="shared" si="251"/>
        <v/>
      </c>
      <c r="BR487" s="34"/>
      <c r="BS487" s="36" t="str">
        <f t="shared" si="252"/>
        <v/>
      </c>
      <c r="BT487" s="36" t="str">
        <f t="shared" si="253"/>
        <v/>
      </c>
      <c r="BU487" s="36" t="str">
        <f t="shared" si="254"/>
        <v/>
      </c>
      <c r="BV487" s="55"/>
      <c r="BW487" s="36" t="str">
        <f t="shared" si="255"/>
        <v/>
      </c>
      <c r="BX487" s="36" t="str">
        <f t="shared" si="255"/>
        <v/>
      </c>
      <c r="BY487" s="31"/>
      <c r="BZ487" s="38"/>
      <c r="CB487" s="120" t="e">
        <f t="shared" ca="1" si="226"/>
        <v>#VALUE!</v>
      </c>
      <c r="CC487" s="2" t="e">
        <f t="shared" ca="1" si="256"/>
        <v>#VALUE!</v>
      </c>
    </row>
    <row r="488" spans="1:81" s="10" customFormat="1" ht="25.15" customHeight="1" x14ac:dyDescent="0.2">
      <c r="A488" s="52" t="str">
        <f t="shared" si="257"/>
        <v/>
      </c>
      <c r="B488" s="157" t="e">
        <f t="shared" ca="1" si="227"/>
        <v>#VALUE!</v>
      </c>
      <c r="C488" s="157" t="e">
        <f t="shared" si="228"/>
        <v>#VALUE!</v>
      </c>
      <c r="D488" s="29"/>
      <c r="E488" s="155" t="str">
        <f ca="1">IFERROR(INDIRECT(ADDRESS(MATCH(D488,CatModules!C:C,0),2,1,1,"CatModules")),"")</f>
        <v/>
      </c>
      <c r="F488" s="96"/>
      <c r="G488" s="156" t="str">
        <f ca="1">IFERROR(INDIRECT(ADDRESS(MATCH(CONCATENATE(E488,"-",F488),CatInt!K:K,0),3,1,1,"CatInt")),"")</f>
        <v/>
      </c>
      <c r="H488" s="45" t="str">
        <f>IF(F488="","",VLOOKUP(F488,#REF!,2,FALSE))</f>
        <v/>
      </c>
      <c r="I488" s="29"/>
      <c r="J488" s="155" t="e">
        <f t="shared" si="229"/>
        <v>#VALUE!</v>
      </c>
      <c r="K488" s="155" t="e">
        <f t="shared" si="230"/>
        <v>#VALUE!</v>
      </c>
      <c r="L488" s="153"/>
      <c r="M488" s="53"/>
      <c r="N488" s="175">
        <v>0</v>
      </c>
      <c r="O488" s="147"/>
      <c r="P488" s="175">
        <v>0</v>
      </c>
      <c r="Q488" s="30"/>
      <c r="R488" s="149" t="str">
        <f>IFERROR(VLOOKUP(Q488,Setup!D$16:E$25,2,FALSE),"")</f>
        <v/>
      </c>
      <c r="S488" s="51" t="str">
        <f ca="1">IFERROR(IF(OR(I488="",VLOOKUP(I488,CatCostInp!$E$2:$K$88,7,FALSE)=0),"",VLOOKUP(I488,CatCostInp!$E$2:$K$88,7,FALSE)),"")</f>
        <v/>
      </c>
      <c r="T488" s="159" t="e">
        <f>VLOOKUP(U488,#REF!,2,FALSE)</f>
        <v>#REF!</v>
      </c>
      <c r="U488" s="30"/>
      <c r="V488" s="1" t="str">
        <f ca="1">IF(U488=Setup!$C$10,"Grant",IF('PSM Costs'!U488=Setup!$C$11,"Local",IF('PSM Costs'!U488=Setup!$C$12,"Other","")))</f>
        <v/>
      </c>
      <c r="W488" s="34"/>
      <c r="X488" s="36">
        <v>1</v>
      </c>
      <c r="Y488" s="34"/>
      <c r="Z488" s="36" t="str">
        <f t="shared" si="231"/>
        <v/>
      </c>
      <c r="AA488" s="34"/>
      <c r="AB488" s="32" t="str">
        <f t="shared" si="232"/>
        <v/>
      </c>
      <c r="AC488" s="34"/>
      <c r="AD488" s="32" t="str">
        <f t="shared" si="233"/>
        <v/>
      </c>
      <c r="AE488" s="34"/>
      <c r="AF488" s="36" t="str">
        <f t="shared" si="234"/>
        <v/>
      </c>
      <c r="AG488" s="36" t="str">
        <f t="shared" si="235"/>
        <v/>
      </c>
      <c r="AH488" s="36" t="str">
        <f t="shared" si="236"/>
        <v/>
      </c>
      <c r="AI488" s="55"/>
      <c r="AJ488" s="37"/>
      <c r="AK488" s="36">
        <v>1</v>
      </c>
      <c r="AL488" s="34"/>
      <c r="AM488" s="32" t="str">
        <f t="shared" si="237"/>
        <v/>
      </c>
      <c r="AN488" s="34"/>
      <c r="AO488" s="32" t="str">
        <f t="shared" si="238"/>
        <v/>
      </c>
      <c r="AP488" s="34"/>
      <c r="AQ488" s="32" t="str">
        <f t="shared" si="239"/>
        <v/>
      </c>
      <c r="AR488" s="34"/>
      <c r="AS488" s="36" t="str">
        <f t="shared" si="240"/>
        <v/>
      </c>
      <c r="AT488" s="36" t="str">
        <f t="shared" si="241"/>
        <v/>
      </c>
      <c r="AU488" s="36" t="str">
        <f t="shared" si="242"/>
        <v/>
      </c>
      <c r="AV488" s="55"/>
      <c r="AW488" s="34"/>
      <c r="AX488" s="36">
        <v>1</v>
      </c>
      <c r="AY488" s="34"/>
      <c r="AZ488" s="32" t="str">
        <f t="shared" si="243"/>
        <v/>
      </c>
      <c r="BA488" s="34"/>
      <c r="BB488" s="32" t="str">
        <f t="shared" si="244"/>
        <v/>
      </c>
      <c r="BC488" s="34"/>
      <c r="BD488" s="32" t="str">
        <f t="shared" si="245"/>
        <v/>
      </c>
      <c r="BE488" s="34"/>
      <c r="BF488" s="36" t="str">
        <f t="shared" si="246"/>
        <v/>
      </c>
      <c r="BG488" s="36" t="str">
        <f t="shared" si="247"/>
        <v/>
      </c>
      <c r="BH488" s="36" t="str">
        <f t="shared" si="248"/>
        <v/>
      </c>
      <c r="BI488" s="55"/>
      <c r="BJ488" s="34"/>
      <c r="BK488" s="36">
        <v>1</v>
      </c>
      <c r="BL488" s="34"/>
      <c r="BM488" s="32" t="str">
        <f t="shared" si="249"/>
        <v/>
      </c>
      <c r="BN488" s="34"/>
      <c r="BO488" s="32" t="str">
        <f t="shared" si="250"/>
        <v/>
      </c>
      <c r="BP488" s="34"/>
      <c r="BQ488" s="32" t="str">
        <f t="shared" si="251"/>
        <v/>
      </c>
      <c r="BR488" s="34"/>
      <c r="BS488" s="36" t="str">
        <f t="shared" si="252"/>
        <v/>
      </c>
      <c r="BT488" s="36" t="str">
        <f t="shared" si="253"/>
        <v/>
      </c>
      <c r="BU488" s="36" t="str">
        <f t="shared" si="254"/>
        <v/>
      </c>
      <c r="BV488" s="55"/>
      <c r="BW488" s="36" t="str">
        <f t="shared" si="255"/>
        <v/>
      </c>
      <c r="BX488" s="36" t="str">
        <f t="shared" si="255"/>
        <v/>
      </c>
      <c r="BY488" s="31"/>
      <c r="BZ488" s="38"/>
      <c r="CB488" s="120" t="e">
        <f t="shared" ca="1" si="226"/>
        <v>#VALUE!</v>
      </c>
      <c r="CC488" s="2" t="e">
        <f t="shared" ca="1" si="256"/>
        <v>#VALUE!</v>
      </c>
    </row>
    <row r="489" spans="1:81" s="10" customFormat="1" ht="25.15" customHeight="1" x14ac:dyDescent="0.2">
      <c r="A489" s="52" t="str">
        <f t="shared" si="257"/>
        <v/>
      </c>
      <c r="B489" s="157" t="e">
        <f t="shared" ca="1" si="227"/>
        <v>#VALUE!</v>
      </c>
      <c r="C489" s="157" t="e">
        <f t="shared" si="228"/>
        <v>#VALUE!</v>
      </c>
      <c r="D489" s="29"/>
      <c r="E489" s="155" t="str">
        <f ca="1">IFERROR(INDIRECT(ADDRESS(MATCH(D489,CatModules!C:C,0),2,1,1,"CatModules")),"")</f>
        <v/>
      </c>
      <c r="F489" s="96"/>
      <c r="G489" s="156" t="str">
        <f ca="1">IFERROR(INDIRECT(ADDRESS(MATCH(CONCATENATE(E489,"-",F489),CatInt!K:K,0),3,1,1,"CatInt")),"")</f>
        <v/>
      </c>
      <c r="H489" s="45" t="str">
        <f>IF(F489="","",VLOOKUP(F489,#REF!,2,FALSE))</f>
        <v/>
      </c>
      <c r="I489" s="29"/>
      <c r="J489" s="155" t="e">
        <f t="shared" si="229"/>
        <v>#VALUE!</v>
      </c>
      <c r="K489" s="155" t="e">
        <f t="shared" si="230"/>
        <v>#VALUE!</v>
      </c>
      <c r="L489" s="153"/>
      <c r="M489" s="53"/>
      <c r="N489" s="175">
        <v>0</v>
      </c>
      <c r="O489" s="147"/>
      <c r="P489" s="175">
        <v>0</v>
      </c>
      <c r="Q489" s="30"/>
      <c r="R489" s="149" t="str">
        <f>IFERROR(VLOOKUP(Q489,Setup!D$16:E$25,2,FALSE),"")</f>
        <v/>
      </c>
      <c r="S489" s="51" t="str">
        <f ca="1">IFERROR(IF(OR(I489="",VLOOKUP(I489,CatCostInp!$E$2:$K$88,7,FALSE)=0),"",VLOOKUP(I489,CatCostInp!$E$2:$K$88,7,FALSE)),"")</f>
        <v/>
      </c>
      <c r="T489" s="159" t="e">
        <f>VLOOKUP(U489,#REF!,2,FALSE)</f>
        <v>#REF!</v>
      </c>
      <c r="U489" s="30"/>
      <c r="V489" s="1" t="str">
        <f ca="1">IF(U489=Setup!$C$10,"Grant",IF('PSM Costs'!U489=Setup!$C$11,"Local",IF('PSM Costs'!U489=Setup!$C$12,"Other","")))</f>
        <v/>
      </c>
      <c r="W489" s="34"/>
      <c r="X489" s="36">
        <v>1</v>
      </c>
      <c r="Y489" s="34"/>
      <c r="Z489" s="36" t="str">
        <f t="shared" si="231"/>
        <v/>
      </c>
      <c r="AA489" s="34"/>
      <c r="AB489" s="32" t="str">
        <f t="shared" si="232"/>
        <v/>
      </c>
      <c r="AC489" s="34"/>
      <c r="AD489" s="32" t="str">
        <f t="shared" si="233"/>
        <v/>
      </c>
      <c r="AE489" s="34"/>
      <c r="AF489" s="36" t="str">
        <f t="shared" si="234"/>
        <v/>
      </c>
      <c r="AG489" s="36" t="str">
        <f t="shared" si="235"/>
        <v/>
      </c>
      <c r="AH489" s="36" t="str">
        <f t="shared" si="236"/>
        <v/>
      </c>
      <c r="AI489" s="55"/>
      <c r="AJ489" s="37"/>
      <c r="AK489" s="36">
        <v>1</v>
      </c>
      <c r="AL489" s="34"/>
      <c r="AM489" s="32" t="str">
        <f t="shared" si="237"/>
        <v/>
      </c>
      <c r="AN489" s="34"/>
      <c r="AO489" s="32" t="str">
        <f t="shared" si="238"/>
        <v/>
      </c>
      <c r="AP489" s="34"/>
      <c r="AQ489" s="32" t="str">
        <f t="shared" si="239"/>
        <v/>
      </c>
      <c r="AR489" s="34"/>
      <c r="AS489" s="36" t="str">
        <f t="shared" si="240"/>
        <v/>
      </c>
      <c r="AT489" s="36" t="str">
        <f t="shared" si="241"/>
        <v/>
      </c>
      <c r="AU489" s="36" t="str">
        <f t="shared" si="242"/>
        <v/>
      </c>
      <c r="AV489" s="55"/>
      <c r="AW489" s="34"/>
      <c r="AX489" s="36">
        <v>1</v>
      </c>
      <c r="AY489" s="34"/>
      <c r="AZ489" s="32" t="str">
        <f t="shared" si="243"/>
        <v/>
      </c>
      <c r="BA489" s="34"/>
      <c r="BB489" s="32" t="str">
        <f t="shared" si="244"/>
        <v/>
      </c>
      <c r="BC489" s="34"/>
      <c r="BD489" s="32" t="str">
        <f t="shared" si="245"/>
        <v/>
      </c>
      <c r="BE489" s="34"/>
      <c r="BF489" s="36" t="str">
        <f t="shared" si="246"/>
        <v/>
      </c>
      <c r="BG489" s="36" t="str">
        <f t="shared" si="247"/>
        <v/>
      </c>
      <c r="BH489" s="36" t="str">
        <f t="shared" si="248"/>
        <v/>
      </c>
      <c r="BI489" s="55"/>
      <c r="BJ489" s="34"/>
      <c r="BK489" s="36">
        <v>1</v>
      </c>
      <c r="BL489" s="34"/>
      <c r="BM489" s="32" t="str">
        <f t="shared" si="249"/>
        <v/>
      </c>
      <c r="BN489" s="34"/>
      <c r="BO489" s="32" t="str">
        <f t="shared" si="250"/>
        <v/>
      </c>
      <c r="BP489" s="34"/>
      <c r="BQ489" s="32" t="str">
        <f t="shared" si="251"/>
        <v/>
      </c>
      <c r="BR489" s="34"/>
      <c r="BS489" s="36" t="str">
        <f t="shared" si="252"/>
        <v/>
      </c>
      <c r="BT489" s="36" t="str">
        <f t="shared" si="253"/>
        <v/>
      </c>
      <c r="BU489" s="36" t="str">
        <f t="shared" si="254"/>
        <v/>
      </c>
      <c r="BV489" s="55"/>
      <c r="BW489" s="36" t="str">
        <f t="shared" si="255"/>
        <v/>
      </c>
      <c r="BX489" s="36" t="str">
        <f t="shared" si="255"/>
        <v/>
      </c>
      <c r="BY489" s="31"/>
      <c r="BZ489" s="38"/>
      <c r="CB489" s="120" t="e">
        <f t="shared" ca="1" si="226"/>
        <v>#VALUE!</v>
      </c>
      <c r="CC489" s="2" t="e">
        <f t="shared" ca="1" si="256"/>
        <v>#VALUE!</v>
      </c>
    </row>
    <row r="490" spans="1:81" s="10" customFormat="1" ht="25.15" customHeight="1" x14ac:dyDescent="0.2">
      <c r="A490" s="52" t="str">
        <f t="shared" si="257"/>
        <v/>
      </c>
      <c r="B490" s="157" t="e">
        <f t="shared" ca="1" si="227"/>
        <v>#VALUE!</v>
      </c>
      <c r="C490" s="157" t="e">
        <f t="shared" si="228"/>
        <v>#VALUE!</v>
      </c>
      <c r="D490" s="29"/>
      <c r="E490" s="155" t="str">
        <f ca="1">IFERROR(INDIRECT(ADDRESS(MATCH(D490,CatModules!C:C,0),2,1,1,"CatModules")),"")</f>
        <v/>
      </c>
      <c r="F490" s="96"/>
      <c r="G490" s="156" t="str">
        <f ca="1">IFERROR(INDIRECT(ADDRESS(MATCH(CONCATENATE(E490,"-",F490),CatInt!K:K,0),3,1,1,"CatInt")),"")</f>
        <v/>
      </c>
      <c r="H490" s="45" t="str">
        <f>IF(F490="","",VLOOKUP(F490,#REF!,2,FALSE))</f>
        <v/>
      </c>
      <c r="I490" s="29"/>
      <c r="J490" s="155" t="e">
        <f t="shared" si="229"/>
        <v>#VALUE!</v>
      </c>
      <c r="K490" s="155" t="e">
        <f t="shared" si="230"/>
        <v>#VALUE!</v>
      </c>
      <c r="L490" s="153"/>
      <c r="M490" s="53"/>
      <c r="N490" s="175">
        <v>0</v>
      </c>
      <c r="O490" s="147"/>
      <c r="P490" s="175">
        <v>0</v>
      </c>
      <c r="Q490" s="30"/>
      <c r="R490" s="149" t="str">
        <f>IFERROR(VLOOKUP(Q490,Setup!D$16:E$25,2,FALSE),"")</f>
        <v/>
      </c>
      <c r="S490" s="51" t="str">
        <f ca="1">IFERROR(IF(OR(I490="",VLOOKUP(I490,CatCostInp!$E$2:$K$88,7,FALSE)=0),"",VLOOKUP(I490,CatCostInp!$E$2:$K$88,7,FALSE)),"")</f>
        <v/>
      </c>
      <c r="T490" s="159" t="e">
        <f>VLOOKUP(U490,#REF!,2,FALSE)</f>
        <v>#REF!</v>
      </c>
      <c r="U490" s="30"/>
      <c r="V490" s="1" t="str">
        <f ca="1">IF(U490=Setup!$C$10,"Grant",IF('PSM Costs'!U490=Setup!$C$11,"Local",IF('PSM Costs'!U490=Setup!$C$12,"Other","")))</f>
        <v/>
      </c>
      <c r="W490" s="34"/>
      <c r="X490" s="36">
        <v>1</v>
      </c>
      <c r="Y490" s="34"/>
      <c r="Z490" s="36" t="str">
        <f t="shared" si="231"/>
        <v/>
      </c>
      <c r="AA490" s="34"/>
      <c r="AB490" s="32" t="str">
        <f t="shared" si="232"/>
        <v/>
      </c>
      <c r="AC490" s="34"/>
      <c r="AD490" s="32" t="str">
        <f t="shared" si="233"/>
        <v/>
      </c>
      <c r="AE490" s="34"/>
      <c r="AF490" s="36" t="str">
        <f t="shared" si="234"/>
        <v/>
      </c>
      <c r="AG490" s="36" t="str">
        <f t="shared" si="235"/>
        <v/>
      </c>
      <c r="AH490" s="36" t="str">
        <f t="shared" si="236"/>
        <v/>
      </c>
      <c r="AI490" s="55"/>
      <c r="AJ490" s="37"/>
      <c r="AK490" s="36">
        <v>1</v>
      </c>
      <c r="AL490" s="34"/>
      <c r="AM490" s="32" t="str">
        <f t="shared" si="237"/>
        <v/>
      </c>
      <c r="AN490" s="34"/>
      <c r="AO490" s="32" t="str">
        <f t="shared" si="238"/>
        <v/>
      </c>
      <c r="AP490" s="34"/>
      <c r="AQ490" s="32" t="str">
        <f t="shared" si="239"/>
        <v/>
      </c>
      <c r="AR490" s="34"/>
      <c r="AS490" s="36" t="str">
        <f t="shared" si="240"/>
        <v/>
      </c>
      <c r="AT490" s="36" t="str">
        <f t="shared" si="241"/>
        <v/>
      </c>
      <c r="AU490" s="36" t="str">
        <f t="shared" si="242"/>
        <v/>
      </c>
      <c r="AV490" s="55"/>
      <c r="AW490" s="34"/>
      <c r="AX490" s="36">
        <v>1</v>
      </c>
      <c r="AY490" s="34"/>
      <c r="AZ490" s="32" t="str">
        <f t="shared" si="243"/>
        <v/>
      </c>
      <c r="BA490" s="34"/>
      <c r="BB490" s="32" t="str">
        <f t="shared" si="244"/>
        <v/>
      </c>
      <c r="BC490" s="34"/>
      <c r="BD490" s="32" t="str">
        <f t="shared" si="245"/>
        <v/>
      </c>
      <c r="BE490" s="34"/>
      <c r="BF490" s="36" t="str">
        <f t="shared" si="246"/>
        <v/>
      </c>
      <c r="BG490" s="36" t="str">
        <f t="shared" si="247"/>
        <v/>
      </c>
      <c r="BH490" s="36" t="str">
        <f t="shared" si="248"/>
        <v/>
      </c>
      <c r="BI490" s="55"/>
      <c r="BJ490" s="34"/>
      <c r="BK490" s="36">
        <v>1</v>
      </c>
      <c r="BL490" s="34"/>
      <c r="BM490" s="32" t="str">
        <f t="shared" si="249"/>
        <v/>
      </c>
      <c r="BN490" s="34"/>
      <c r="BO490" s="32" t="str">
        <f t="shared" si="250"/>
        <v/>
      </c>
      <c r="BP490" s="34"/>
      <c r="BQ490" s="32" t="str">
        <f t="shared" si="251"/>
        <v/>
      </c>
      <c r="BR490" s="34"/>
      <c r="BS490" s="36" t="str">
        <f t="shared" si="252"/>
        <v/>
      </c>
      <c r="BT490" s="36" t="str">
        <f t="shared" si="253"/>
        <v/>
      </c>
      <c r="BU490" s="36" t="str">
        <f t="shared" si="254"/>
        <v/>
      </c>
      <c r="BV490" s="55"/>
      <c r="BW490" s="36" t="str">
        <f t="shared" si="255"/>
        <v/>
      </c>
      <c r="BX490" s="36" t="str">
        <f t="shared" si="255"/>
        <v/>
      </c>
      <c r="BY490" s="31"/>
      <c r="BZ490" s="38"/>
      <c r="CB490" s="120" t="e">
        <f t="shared" ca="1" si="226"/>
        <v>#VALUE!</v>
      </c>
      <c r="CC490" s="2" t="e">
        <f t="shared" ca="1" si="256"/>
        <v>#VALUE!</v>
      </c>
    </row>
    <row r="491" spans="1:81" s="10" customFormat="1" ht="25.15" customHeight="1" x14ac:dyDescent="0.2">
      <c r="A491" s="52" t="str">
        <f t="shared" si="257"/>
        <v/>
      </c>
      <c r="B491" s="157" t="e">
        <f t="shared" ca="1" si="227"/>
        <v>#VALUE!</v>
      </c>
      <c r="C491" s="157" t="e">
        <f t="shared" si="228"/>
        <v>#VALUE!</v>
      </c>
      <c r="D491" s="29"/>
      <c r="E491" s="155" t="str">
        <f ca="1">IFERROR(INDIRECT(ADDRESS(MATCH(D491,CatModules!C:C,0),2,1,1,"CatModules")),"")</f>
        <v/>
      </c>
      <c r="F491" s="96"/>
      <c r="G491" s="156" t="str">
        <f ca="1">IFERROR(INDIRECT(ADDRESS(MATCH(CONCATENATE(E491,"-",F491),CatInt!K:K,0),3,1,1,"CatInt")),"")</f>
        <v/>
      </c>
      <c r="H491" s="45" t="str">
        <f>IF(F491="","",VLOOKUP(F491,#REF!,2,FALSE))</f>
        <v/>
      </c>
      <c r="I491" s="29"/>
      <c r="J491" s="155" t="e">
        <f t="shared" si="229"/>
        <v>#VALUE!</v>
      </c>
      <c r="K491" s="155" t="e">
        <f t="shared" si="230"/>
        <v>#VALUE!</v>
      </c>
      <c r="L491" s="153"/>
      <c r="M491" s="53"/>
      <c r="N491" s="175">
        <v>0</v>
      </c>
      <c r="O491" s="147"/>
      <c r="P491" s="175">
        <v>0</v>
      </c>
      <c r="Q491" s="30"/>
      <c r="R491" s="149" t="str">
        <f>IFERROR(VLOOKUP(Q491,Setup!D$16:E$25,2,FALSE),"")</f>
        <v/>
      </c>
      <c r="S491" s="51" t="str">
        <f ca="1">IFERROR(IF(OR(I491="",VLOOKUP(I491,CatCostInp!$E$2:$K$88,7,FALSE)=0),"",VLOOKUP(I491,CatCostInp!$E$2:$K$88,7,FALSE)),"")</f>
        <v/>
      </c>
      <c r="T491" s="159" t="e">
        <f>VLOOKUP(U491,#REF!,2,FALSE)</f>
        <v>#REF!</v>
      </c>
      <c r="U491" s="30"/>
      <c r="V491" s="1" t="str">
        <f ca="1">IF(U491=Setup!$C$10,"Grant",IF('PSM Costs'!U491=Setup!$C$11,"Local",IF('PSM Costs'!U491=Setup!$C$12,"Other","")))</f>
        <v/>
      </c>
      <c r="W491" s="34"/>
      <c r="X491" s="36">
        <v>1</v>
      </c>
      <c r="Y491" s="34"/>
      <c r="Z491" s="36" t="str">
        <f t="shared" si="231"/>
        <v/>
      </c>
      <c r="AA491" s="34"/>
      <c r="AB491" s="32" t="str">
        <f t="shared" si="232"/>
        <v/>
      </c>
      <c r="AC491" s="34"/>
      <c r="AD491" s="32" t="str">
        <f t="shared" si="233"/>
        <v/>
      </c>
      <c r="AE491" s="34"/>
      <c r="AF491" s="36" t="str">
        <f t="shared" si="234"/>
        <v/>
      </c>
      <c r="AG491" s="36" t="str">
        <f t="shared" si="235"/>
        <v/>
      </c>
      <c r="AH491" s="36" t="str">
        <f t="shared" si="236"/>
        <v/>
      </c>
      <c r="AI491" s="55"/>
      <c r="AJ491" s="37"/>
      <c r="AK491" s="36">
        <v>1</v>
      </c>
      <c r="AL491" s="34"/>
      <c r="AM491" s="32" t="str">
        <f t="shared" si="237"/>
        <v/>
      </c>
      <c r="AN491" s="34"/>
      <c r="AO491" s="32" t="str">
        <f t="shared" si="238"/>
        <v/>
      </c>
      <c r="AP491" s="34"/>
      <c r="AQ491" s="32" t="str">
        <f t="shared" si="239"/>
        <v/>
      </c>
      <c r="AR491" s="34"/>
      <c r="AS491" s="36" t="str">
        <f t="shared" si="240"/>
        <v/>
      </c>
      <c r="AT491" s="36" t="str">
        <f t="shared" si="241"/>
        <v/>
      </c>
      <c r="AU491" s="36" t="str">
        <f t="shared" si="242"/>
        <v/>
      </c>
      <c r="AV491" s="55"/>
      <c r="AW491" s="34"/>
      <c r="AX491" s="36">
        <v>1</v>
      </c>
      <c r="AY491" s="34"/>
      <c r="AZ491" s="32" t="str">
        <f t="shared" si="243"/>
        <v/>
      </c>
      <c r="BA491" s="34"/>
      <c r="BB491" s="32" t="str">
        <f t="shared" si="244"/>
        <v/>
      </c>
      <c r="BC491" s="34"/>
      <c r="BD491" s="32" t="str">
        <f t="shared" si="245"/>
        <v/>
      </c>
      <c r="BE491" s="34"/>
      <c r="BF491" s="36" t="str">
        <f t="shared" si="246"/>
        <v/>
      </c>
      <c r="BG491" s="36" t="str">
        <f t="shared" si="247"/>
        <v/>
      </c>
      <c r="BH491" s="36" t="str">
        <f t="shared" si="248"/>
        <v/>
      </c>
      <c r="BI491" s="55"/>
      <c r="BJ491" s="34"/>
      <c r="BK491" s="36">
        <v>1</v>
      </c>
      <c r="BL491" s="34"/>
      <c r="BM491" s="32" t="str">
        <f t="shared" si="249"/>
        <v/>
      </c>
      <c r="BN491" s="34"/>
      <c r="BO491" s="32" t="str">
        <f t="shared" si="250"/>
        <v/>
      </c>
      <c r="BP491" s="34"/>
      <c r="BQ491" s="32" t="str">
        <f t="shared" si="251"/>
        <v/>
      </c>
      <c r="BR491" s="34"/>
      <c r="BS491" s="36" t="str">
        <f t="shared" si="252"/>
        <v/>
      </c>
      <c r="BT491" s="36" t="str">
        <f t="shared" si="253"/>
        <v/>
      </c>
      <c r="BU491" s="36" t="str">
        <f t="shared" si="254"/>
        <v/>
      </c>
      <c r="BV491" s="55"/>
      <c r="BW491" s="36" t="str">
        <f t="shared" si="255"/>
        <v/>
      </c>
      <c r="BX491" s="36" t="str">
        <f t="shared" si="255"/>
        <v/>
      </c>
      <c r="BY491" s="31"/>
      <c r="BZ491" s="38"/>
      <c r="CB491" s="120" t="e">
        <f t="shared" ca="1" si="226"/>
        <v>#VALUE!</v>
      </c>
      <c r="CC491" s="2" t="e">
        <f t="shared" ca="1" si="256"/>
        <v>#VALUE!</v>
      </c>
    </row>
    <row r="492" spans="1:81" s="10" customFormat="1" ht="25.15" customHeight="1" x14ac:dyDescent="0.2">
      <c r="A492" s="52" t="str">
        <f t="shared" si="257"/>
        <v/>
      </c>
      <c r="B492" s="157" t="e">
        <f t="shared" ca="1" si="227"/>
        <v>#VALUE!</v>
      </c>
      <c r="C492" s="157" t="e">
        <f t="shared" si="228"/>
        <v>#VALUE!</v>
      </c>
      <c r="D492" s="29"/>
      <c r="E492" s="155" t="str">
        <f ca="1">IFERROR(INDIRECT(ADDRESS(MATCH(D492,CatModules!C:C,0),2,1,1,"CatModules")),"")</f>
        <v/>
      </c>
      <c r="F492" s="96"/>
      <c r="G492" s="156" t="str">
        <f ca="1">IFERROR(INDIRECT(ADDRESS(MATCH(CONCATENATE(E492,"-",F492),CatInt!K:K,0),3,1,1,"CatInt")),"")</f>
        <v/>
      </c>
      <c r="H492" s="45" t="str">
        <f>IF(F492="","",VLOOKUP(F492,#REF!,2,FALSE))</f>
        <v/>
      </c>
      <c r="I492" s="29"/>
      <c r="J492" s="155" t="e">
        <f t="shared" si="229"/>
        <v>#VALUE!</v>
      </c>
      <c r="K492" s="155" t="e">
        <f t="shared" si="230"/>
        <v>#VALUE!</v>
      </c>
      <c r="L492" s="153"/>
      <c r="M492" s="53"/>
      <c r="N492" s="175">
        <v>0</v>
      </c>
      <c r="O492" s="147"/>
      <c r="P492" s="175">
        <v>0</v>
      </c>
      <c r="Q492" s="30"/>
      <c r="R492" s="149" t="str">
        <f>IFERROR(VLOOKUP(Q492,Setup!D$16:E$25,2,FALSE),"")</f>
        <v/>
      </c>
      <c r="S492" s="51" t="str">
        <f ca="1">IFERROR(IF(OR(I492="",VLOOKUP(I492,CatCostInp!$E$2:$K$88,7,FALSE)=0),"",VLOOKUP(I492,CatCostInp!$E$2:$K$88,7,FALSE)),"")</f>
        <v/>
      </c>
      <c r="T492" s="159" t="e">
        <f>VLOOKUP(U492,#REF!,2,FALSE)</f>
        <v>#REF!</v>
      </c>
      <c r="U492" s="30"/>
      <c r="V492" s="1" t="str">
        <f ca="1">IF(U492=Setup!$C$10,"Grant",IF('PSM Costs'!U492=Setup!$C$11,"Local",IF('PSM Costs'!U492=Setup!$C$12,"Other","")))</f>
        <v/>
      </c>
      <c r="W492" s="34"/>
      <c r="X492" s="36">
        <v>1</v>
      </c>
      <c r="Y492" s="34"/>
      <c r="Z492" s="36" t="str">
        <f t="shared" si="231"/>
        <v/>
      </c>
      <c r="AA492" s="34"/>
      <c r="AB492" s="32" t="str">
        <f t="shared" si="232"/>
        <v/>
      </c>
      <c r="AC492" s="34"/>
      <c r="AD492" s="32" t="str">
        <f t="shared" si="233"/>
        <v/>
      </c>
      <c r="AE492" s="34"/>
      <c r="AF492" s="36" t="str">
        <f t="shared" si="234"/>
        <v/>
      </c>
      <c r="AG492" s="36" t="str">
        <f t="shared" si="235"/>
        <v/>
      </c>
      <c r="AH492" s="36" t="str">
        <f t="shared" si="236"/>
        <v/>
      </c>
      <c r="AI492" s="55"/>
      <c r="AJ492" s="37"/>
      <c r="AK492" s="36">
        <v>1</v>
      </c>
      <c r="AL492" s="34"/>
      <c r="AM492" s="32" t="str">
        <f t="shared" si="237"/>
        <v/>
      </c>
      <c r="AN492" s="34"/>
      <c r="AO492" s="32" t="str">
        <f t="shared" si="238"/>
        <v/>
      </c>
      <c r="AP492" s="34"/>
      <c r="AQ492" s="32" t="str">
        <f t="shared" si="239"/>
        <v/>
      </c>
      <c r="AR492" s="34"/>
      <c r="AS492" s="36" t="str">
        <f t="shared" si="240"/>
        <v/>
      </c>
      <c r="AT492" s="36" t="str">
        <f t="shared" si="241"/>
        <v/>
      </c>
      <c r="AU492" s="36" t="str">
        <f t="shared" si="242"/>
        <v/>
      </c>
      <c r="AV492" s="55"/>
      <c r="AW492" s="34"/>
      <c r="AX492" s="36">
        <v>1</v>
      </c>
      <c r="AY492" s="34"/>
      <c r="AZ492" s="32" t="str">
        <f t="shared" si="243"/>
        <v/>
      </c>
      <c r="BA492" s="34"/>
      <c r="BB492" s="32" t="str">
        <f t="shared" si="244"/>
        <v/>
      </c>
      <c r="BC492" s="34"/>
      <c r="BD492" s="32" t="str">
        <f t="shared" si="245"/>
        <v/>
      </c>
      <c r="BE492" s="34"/>
      <c r="BF492" s="36" t="str">
        <f t="shared" si="246"/>
        <v/>
      </c>
      <c r="BG492" s="36" t="str">
        <f t="shared" si="247"/>
        <v/>
      </c>
      <c r="BH492" s="36" t="str">
        <f t="shared" si="248"/>
        <v/>
      </c>
      <c r="BI492" s="55"/>
      <c r="BJ492" s="34"/>
      <c r="BK492" s="36">
        <v>1</v>
      </c>
      <c r="BL492" s="34"/>
      <c r="BM492" s="32" t="str">
        <f t="shared" si="249"/>
        <v/>
      </c>
      <c r="BN492" s="34"/>
      <c r="BO492" s="32" t="str">
        <f t="shared" si="250"/>
        <v/>
      </c>
      <c r="BP492" s="34"/>
      <c r="BQ492" s="32" t="str">
        <f t="shared" si="251"/>
        <v/>
      </c>
      <c r="BR492" s="34"/>
      <c r="BS492" s="36" t="str">
        <f t="shared" si="252"/>
        <v/>
      </c>
      <c r="BT492" s="36" t="str">
        <f t="shared" si="253"/>
        <v/>
      </c>
      <c r="BU492" s="36" t="str">
        <f t="shared" si="254"/>
        <v/>
      </c>
      <c r="BV492" s="55"/>
      <c r="BW492" s="36" t="str">
        <f t="shared" si="255"/>
        <v/>
      </c>
      <c r="BX492" s="36" t="str">
        <f t="shared" si="255"/>
        <v/>
      </c>
      <c r="BY492" s="31"/>
      <c r="BZ492" s="38"/>
      <c r="CB492" s="120" t="e">
        <f t="shared" ca="1" si="226"/>
        <v>#VALUE!</v>
      </c>
      <c r="CC492" s="2" t="e">
        <f t="shared" ca="1" si="256"/>
        <v>#VALUE!</v>
      </c>
    </row>
    <row r="493" spans="1:81" s="10" customFormat="1" ht="25.15" customHeight="1" x14ac:dyDescent="0.2">
      <c r="A493" s="52" t="str">
        <f t="shared" si="257"/>
        <v/>
      </c>
      <c r="B493" s="157" t="e">
        <f t="shared" ca="1" si="227"/>
        <v>#VALUE!</v>
      </c>
      <c r="C493" s="157" t="e">
        <f t="shared" si="228"/>
        <v>#VALUE!</v>
      </c>
      <c r="D493" s="29"/>
      <c r="E493" s="155" t="str">
        <f ca="1">IFERROR(INDIRECT(ADDRESS(MATCH(D493,CatModules!C:C,0),2,1,1,"CatModules")),"")</f>
        <v/>
      </c>
      <c r="F493" s="96"/>
      <c r="G493" s="156" t="str">
        <f ca="1">IFERROR(INDIRECT(ADDRESS(MATCH(CONCATENATE(E493,"-",F493),CatInt!K:K,0),3,1,1,"CatInt")),"")</f>
        <v/>
      </c>
      <c r="H493" s="45" t="str">
        <f>IF(F493="","",VLOOKUP(F493,#REF!,2,FALSE))</f>
        <v/>
      </c>
      <c r="I493" s="29"/>
      <c r="J493" s="155" t="e">
        <f t="shared" si="229"/>
        <v>#VALUE!</v>
      </c>
      <c r="K493" s="155" t="e">
        <f t="shared" si="230"/>
        <v>#VALUE!</v>
      </c>
      <c r="L493" s="153"/>
      <c r="M493" s="53"/>
      <c r="N493" s="175">
        <v>0</v>
      </c>
      <c r="O493" s="147"/>
      <c r="P493" s="175">
        <v>0</v>
      </c>
      <c r="Q493" s="30"/>
      <c r="R493" s="149" t="str">
        <f>IFERROR(VLOOKUP(Q493,Setup!D$16:E$25,2,FALSE),"")</f>
        <v/>
      </c>
      <c r="S493" s="51" t="str">
        <f ca="1">IFERROR(IF(OR(I493="",VLOOKUP(I493,CatCostInp!$E$2:$K$88,7,FALSE)=0),"",VLOOKUP(I493,CatCostInp!$E$2:$K$88,7,FALSE)),"")</f>
        <v/>
      </c>
      <c r="T493" s="159" t="e">
        <f>VLOOKUP(U493,#REF!,2,FALSE)</f>
        <v>#REF!</v>
      </c>
      <c r="U493" s="30"/>
      <c r="V493" s="1" t="str">
        <f ca="1">IF(U493=Setup!$C$10,"Grant",IF('PSM Costs'!U493=Setup!$C$11,"Local",IF('PSM Costs'!U493=Setup!$C$12,"Other","")))</f>
        <v/>
      </c>
      <c r="W493" s="34"/>
      <c r="X493" s="36">
        <v>1</v>
      </c>
      <c r="Y493" s="34"/>
      <c r="Z493" s="36" t="str">
        <f t="shared" si="231"/>
        <v/>
      </c>
      <c r="AA493" s="34"/>
      <c r="AB493" s="32" t="str">
        <f t="shared" si="232"/>
        <v/>
      </c>
      <c r="AC493" s="34"/>
      <c r="AD493" s="32" t="str">
        <f t="shared" si="233"/>
        <v/>
      </c>
      <c r="AE493" s="34"/>
      <c r="AF493" s="36" t="str">
        <f t="shared" si="234"/>
        <v/>
      </c>
      <c r="AG493" s="36" t="str">
        <f t="shared" si="235"/>
        <v/>
      </c>
      <c r="AH493" s="36" t="str">
        <f t="shared" si="236"/>
        <v/>
      </c>
      <c r="AI493" s="55"/>
      <c r="AJ493" s="37"/>
      <c r="AK493" s="36">
        <v>1</v>
      </c>
      <c r="AL493" s="34"/>
      <c r="AM493" s="32" t="str">
        <f t="shared" si="237"/>
        <v/>
      </c>
      <c r="AN493" s="34"/>
      <c r="AO493" s="32" t="str">
        <f t="shared" si="238"/>
        <v/>
      </c>
      <c r="AP493" s="34"/>
      <c r="AQ493" s="32" t="str">
        <f t="shared" si="239"/>
        <v/>
      </c>
      <c r="AR493" s="34"/>
      <c r="AS493" s="36" t="str">
        <f t="shared" si="240"/>
        <v/>
      </c>
      <c r="AT493" s="36" t="str">
        <f t="shared" si="241"/>
        <v/>
      </c>
      <c r="AU493" s="36" t="str">
        <f t="shared" si="242"/>
        <v/>
      </c>
      <c r="AV493" s="55"/>
      <c r="AW493" s="34"/>
      <c r="AX493" s="36">
        <v>1</v>
      </c>
      <c r="AY493" s="34"/>
      <c r="AZ493" s="32" t="str">
        <f t="shared" si="243"/>
        <v/>
      </c>
      <c r="BA493" s="34"/>
      <c r="BB493" s="32" t="str">
        <f t="shared" si="244"/>
        <v/>
      </c>
      <c r="BC493" s="34"/>
      <c r="BD493" s="32" t="str">
        <f t="shared" si="245"/>
        <v/>
      </c>
      <c r="BE493" s="34"/>
      <c r="BF493" s="36" t="str">
        <f t="shared" si="246"/>
        <v/>
      </c>
      <c r="BG493" s="36" t="str">
        <f t="shared" si="247"/>
        <v/>
      </c>
      <c r="BH493" s="36" t="str">
        <f t="shared" si="248"/>
        <v/>
      </c>
      <c r="BI493" s="55"/>
      <c r="BJ493" s="34"/>
      <c r="BK493" s="36">
        <v>1</v>
      </c>
      <c r="BL493" s="34"/>
      <c r="BM493" s="32" t="str">
        <f t="shared" si="249"/>
        <v/>
      </c>
      <c r="BN493" s="34"/>
      <c r="BO493" s="32" t="str">
        <f t="shared" si="250"/>
        <v/>
      </c>
      <c r="BP493" s="34"/>
      <c r="BQ493" s="32" t="str">
        <f t="shared" si="251"/>
        <v/>
      </c>
      <c r="BR493" s="34"/>
      <c r="BS493" s="36" t="str">
        <f t="shared" si="252"/>
        <v/>
      </c>
      <c r="BT493" s="36" t="str">
        <f t="shared" si="253"/>
        <v/>
      </c>
      <c r="BU493" s="36" t="str">
        <f t="shared" si="254"/>
        <v/>
      </c>
      <c r="BV493" s="55"/>
      <c r="BW493" s="36" t="str">
        <f t="shared" si="255"/>
        <v/>
      </c>
      <c r="BX493" s="36" t="str">
        <f t="shared" si="255"/>
        <v/>
      </c>
      <c r="BY493" s="31"/>
      <c r="BZ493" s="38"/>
      <c r="CB493" s="120" t="e">
        <f t="shared" ca="1" si="226"/>
        <v>#VALUE!</v>
      </c>
      <c r="CC493" s="2" t="e">
        <f t="shared" ca="1" si="256"/>
        <v>#VALUE!</v>
      </c>
    </row>
    <row r="494" spans="1:81" s="10" customFormat="1" ht="25.15" customHeight="1" x14ac:dyDescent="0.2">
      <c r="A494" s="52" t="str">
        <f t="shared" si="257"/>
        <v/>
      </c>
      <c r="B494" s="157" t="e">
        <f t="shared" ca="1" si="227"/>
        <v>#VALUE!</v>
      </c>
      <c r="C494" s="157" t="e">
        <f t="shared" si="228"/>
        <v>#VALUE!</v>
      </c>
      <c r="D494" s="29"/>
      <c r="E494" s="155" t="str">
        <f ca="1">IFERROR(INDIRECT(ADDRESS(MATCH(D494,CatModules!C:C,0),2,1,1,"CatModules")),"")</f>
        <v/>
      </c>
      <c r="F494" s="96"/>
      <c r="G494" s="156" t="str">
        <f ca="1">IFERROR(INDIRECT(ADDRESS(MATCH(CONCATENATE(E494,"-",F494),CatInt!K:K,0),3,1,1,"CatInt")),"")</f>
        <v/>
      </c>
      <c r="H494" s="45" t="str">
        <f>IF(F494="","",VLOOKUP(F494,#REF!,2,FALSE))</f>
        <v/>
      </c>
      <c r="I494" s="29"/>
      <c r="J494" s="155" t="e">
        <f t="shared" si="229"/>
        <v>#VALUE!</v>
      </c>
      <c r="K494" s="155" t="e">
        <f t="shared" si="230"/>
        <v>#VALUE!</v>
      </c>
      <c r="L494" s="153"/>
      <c r="M494" s="53"/>
      <c r="N494" s="175">
        <v>0</v>
      </c>
      <c r="O494" s="147"/>
      <c r="P494" s="175">
        <v>0</v>
      </c>
      <c r="Q494" s="30"/>
      <c r="R494" s="149" t="str">
        <f>IFERROR(VLOOKUP(Q494,Setup!D$16:E$25,2,FALSE),"")</f>
        <v/>
      </c>
      <c r="S494" s="51" t="str">
        <f ca="1">IFERROR(IF(OR(I494="",VLOOKUP(I494,CatCostInp!$E$2:$K$88,7,FALSE)=0),"",VLOOKUP(I494,CatCostInp!$E$2:$K$88,7,FALSE)),"")</f>
        <v/>
      </c>
      <c r="T494" s="159" t="e">
        <f>VLOOKUP(U494,#REF!,2,FALSE)</f>
        <v>#REF!</v>
      </c>
      <c r="U494" s="30"/>
      <c r="V494" s="1" t="str">
        <f ca="1">IF(U494=Setup!$C$10,"Grant",IF('PSM Costs'!U494=Setup!$C$11,"Local",IF('PSM Costs'!U494=Setup!$C$12,"Other","")))</f>
        <v/>
      </c>
      <c r="W494" s="34"/>
      <c r="X494" s="36">
        <v>1</v>
      </c>
      <c r="Y494" s="34"/>
      <c r="Z494" s="36" t="str">
        <f t="shared" si="231"/>
        <v/>
      </c>
      <c r="AA494" s="34"/>
      <c r="AB494" s="32" t="str">
        <f t="shared" si="232"/>
        <v/>
      </c>
      <c r="AC494" s="34"/>
      <c r="AD494" s="32" t="str">
        <f t="shared" si="233"/>
        <v/>
      </c>
      <c r="AE494" s="34"/>
      <c r="AF494" s="36" t="str">
        <f t="shared" si="234"/>
        <v/>
      </c>
      <c r="AG494" s="36" t="str">
        <f t="shared" si="235"/>
        <v/>
      </c>
      <c r="AH494" s="36" t="str">
        <f t="shared" si="236"/>
        <v/>
      </c>
      <c r="AI494" s="55"/>
      <c r="AJ494" s="37"/>
      <c r="AK494" s="36">
        <v>1</v>
      </c>
      <c r="AL494" s="34"/>
      <c r="AM494" s="32" t="str">
        <f t="shared" si="237"/>
        <v/>
      </c>
      <c r="AN494" s="34"/>
      <c r="AO494" s="32" t="str">
        <f t="shared" si="238"/>
        <v/>
      </c>
      <c r="AP494" s="34"/>
      <c r="AQ494" s="32" t="str">
        <f t="shared" si="239"/>
        <v/>
      </c>
      <c r="AR494" s="34"/>
      <c r="AS494" s="36" t="str">
        <f t="shared" si="240"/>
        <v/>
      </c>
      <c r="AT494" s="36" t="str">
        <f t="shared" si="241"/>
        <v/>
      </c>
      <c r="AU494" s="36" t="str">
        <f t="shared" si="242"/>
        <v/>
      </c>
      <c r="AV494" s="55"/>
      <c r="AW494" s="34"/>
      <c r="AX494" s="36">
        <v>1</v>
      </c>
      <c r="AY494" s="34"/>
      <c r="AZ494" s="32" t="str">
        <f t="shared" si="243"/>
        <v/>
      </c>
      <c r="BA494" s="34"/>
      <c r="BB494" s="32" t="str">
        <f t="shared" si="244"/>
        <v/>
      </c>
      <c r="BC494" s="34"/>
      <c r="BD494" s="32" t="str">
        <f t="shared" si="245"/>
        <v/>
      </c>
      <c r="BE494" s="34"/>
      <c r="BF494" s="36" t="str">
        <f t="shared" si="246"/>
        <v/>
      </c>
      <c r="BG494" s="36" t="str">
        <f t="shared" si="247"/>
        <v/>
      </c>
      <c r="BH494" s="36" t="str">
        <f t="shared" si="248"/>
        <v/>
      </c>
      <c r="BI494" s="55"/>
      <c r="BJ494" s="34"/>
      <c r="BK494" s="36">
        <v>1</v>
      </c>
      <c r="BL494" s="34"/>
      <c r="BM494" s="32" t="str">
        <f t="shared" si="249"/>
        <v/>
      </c>
      <c r="BN494" s="34"/>
      <c r="BO494" s="32" t="str">
        <f t="shared" si="250"/>
        <v/>
      </c>
      <c r="BP494" s="34"/>
      <c r="BQ494" s="32" t="str">
        <f t="shared" si="251"/>
        <v/>
      </c>
      <c r="BR494" s="34"/>
      <c r="BS494" s="36" t="str">
        <f t="shared" si="252"/>
        <v/>
      </c>
      <c r="BT494" s="36" t="str">
        <f t="shared" si="253"/>
        <v/>
      </c>
      <c r="BU494" s="36" t="str">
        <f t="shared" si="254"/>
        <v/>
      </c>
      <c r="BV494" s="55"/>
      <c r="BW494" s="36" t="str">
        <f t="shared" si="255"/>
        <v/>
      </c>
      <c r="BX494" s="36" t="str">
        <f t="shared" si="255"/>
        <v/>
      </c>
      <c r="BY494" s="31"/>
      <c r="BZ494" s="38"/>
      <c r="CB494" s="120" t="e">
        <f t="shared" ca="1" si="226"/>
        <v>#VALUE!</v>
      </c>
      <c r="CC494" s="2" t="e">
        <f t="shared" ca="1" si="256"/>
        <v>#VALUE!</v>
      </c>
    </row>
    <row r="495" spans="1:81" s="10" customFormat="1" ht="25.15" customHeight="1" x14ac:dyDescent="0.2">
      <c r="A495" s="52" t="str">
        <f t="shared" si="257"/>
        <v/>
      </c>
      <c r="B495" s="157" t="e">
        <f t="shared" ca="1" si="227"/>
        <v>#VALUE!</v>
      </c>
      <c r="C495" s="157" t="e">
        <f t="shared" si="228"/>
        <v>#VALUE!</v>
      </c>
      <c r="D495" s="29"/>
      <c r="E495" s="155" t="str">
        <f ca="1">IFERROR(INDIRECT(ADDRESS(MATCH(D495,CatModules!C:C,0),2,1,1,"CatModules")),"")</f>
        <v/>
      </c>
      <c r="F495" s="96"/>
      <c r="G495" s="156" t="str">
        <f ca="1">IFERROR(INDIRECT(ADDRESS(MATCH(CONCATENATE(E495,"-",F495),CatInt!K:K,0),3,1,1,"CatInt")),"")</f>
        <v/>
      </c>
      <c r="H495" s="45" t="str">
        <f>IF(F495="","",VLOOKUP(F495,#REF!,2,FALSE))</f>
        <v/>
      </c>
      <c r="I495" s="29"/>
      <c r="J495" s="155" t="e">
        <f t="shared" si="229"/>
        <v>#VALUE!</v>
      </c>
      <c r="K495" s="155" t="e">
        <f t="shared" si="230"/>
        <v>#VALUE!</v>
      </c>
      <c r="L495" s="153"/>
      <c r="M495" s="53"/>
      <c r="N495" s="175">
        <v>0</v>
      </c>
      <c r="O495" s="147"/>
      <c r="P495" s="175">
        <v>0</v>
      </c>
      <c r="Q495" s="30"/>
      <c r="R495" s="149" t="str">
        <f>IFERROR(VLOOKUP(Q495,Setup!D$16:E$25,2,FALSE),"")</f>
        <v/>
      </c>
      <c r="S495" s="51" t="str">
        <f ca="1">IFERROR(IF(OR(I495="",VLOOKUP(I495,CatCostInp!$E$2:$K$88,7,FALSE)=0),"",VLOOKUP(I495,CatCostInp!$E$2:$K$88,7,FALSE)),"")</f>
        <v/>
      </c>
      <c r="T495" s="159" t="e">
        <f>VLOOKUP(U495,#REF!,2,FALSE)</f>
        <v>#REF!</v>
      </c>
      <c r="U495" s="30"/>
      <c r="V495" s="1" t="str">
        <f ca="1">IF(U495=Setup!$C$10,"Grant",IF('PSM Costs'!U495=Setup!$C$11,"Local",IF('PSM Costs'!U495=Setup!$C$12,"Other","")))</f>
        <v/>
      </c>
      <c r="W495" s="34"/>
      <c r="X495" s="36">
        <v>1</v>
      </c>
      <c r="Y495" s="34"/>
      <c r="Z495" s="36" t="str">
        <f t="shared" si="231"/>
        <v/>
      </c>
      <c r="AA495" s="34"/>
      <c r="AB495" s="32" t="str">
        <f t="shared" si="232"/>
        <v/>
      </c>
      <c r="AC495" s="34"/>
      <c r="AD495" s="32" t="str">
        <f t="shared" si="233"/>
        <v/>
      </c>
      <c r="AE495" s="34"/>
      <c r="AF495" s="36" t="str">
        <f t="shared" si="234"/>
        <v/>
      </c>
      <c r="AG495" s="36" t="str">
        <f t="shared" si="235"/>
        <v/>
      </c>
      <c r="AH495" s="36" t="str">
        <f t="shared" si="236"/>
        <v/>
      </c>
      <c r="AI495" s="55"/>
      <c r="AJ495" s="37"/>
      <c r="AK495" s="36">
        <v>1</v>
      </c>
      <c r="AL495" s="34"/>
      <c r="AM495" s="32" t="str">
        <f t="shared" si="237"/>
        <v/>
      </c>
      <c r="AN495" s="34"/>
      <c r="AO495" s="32" t="str">
        <f t="shared" si="238"/>
        <v/>
      </c>
      <c r="AP495" s="34"/>
      <c r="AQ495" s="32" t="str">
        <f t="shared" si="239"/>
        <v/>
      </c>
      <c r="AR495" s="34"/>
      <c r="AS495" s="36" t="str">
        <f t="shared" si="240"/>
        <v/>
      </c>
      <c r="AT495" s="36" t="str">
        <f t="shared" si="241"/>
        <v/>
      </c>
      <c r="AU495" s="36" t="str">
        <f t="shared" si="242"/>
        <v/>
      </c>
      <c r="AV495" s="55"/>
      <c r="AW495" s="34"/>
      <c r="AX495" s="36">
        <v>1</v>
      </c>
      <c r="AY495" s="34"/>
      <c r="AZ495" s="32" t="str">
        <f t="shared" si="243"/>
        <v/>
      </c>
      <c r="BA495" s="34"/>
      <c r="BB495" s="32" t="str">
        <f t="shared" si="244"/>
        <v/>
      </c>
      <c r="BC495" s="34"/>
      <c r="BD495" s="32" t="str">
        <f t="shared" si="245"/>
        <v/>
      </c>
      <c r="BE495" s="34"/>
      <c r="BF495" s="36" t="str">
        <f t="shared" si="246"/>
        <v/>
      </c>
      <c r="BG495" s="36" t="str">
        <f t="shared" si="247"/>
        <v/>
      </c>
      <c r="BH495" s="36" t="str">
        <f t="shared" si="248"/>
        <v/>
      </c>
      <c r="BI495" s="55"/>
      <c r="BJ495" s="34"/>
      <c r="BK495" s="36">
        <v>1</v>
      </c>
      <c r="BL495" s="34"/>
      <c r="BM495" s="32" t="str">
        <f t="shared" si="249"/>
        <v/>
      </c>
      <c r="BN495" s="34"/>
      <c r="BO495" s="32" t="str">
        <f t="shared" si="250"/>
        <v/>
      </c>
      <c r="BP495" s="34"/>
      <c r="BQ495" s="32" t="str">
        <f t="shared" si="251"/>
        <v/>
      </c>
      <c r="BR495" s="34"/>
      <c r="BS495" s="36" t="str">
        <f t="shared" si="252"/>
        <v/>
      </c>
      <c r="BT495" s="36" t="str">
        <f t="shared" si="253"/>
        <v/>
      </c>
      <c r="BU495" s="36" t="str">
        <f t="shared" si="254"/>
        <v/>
      </c>
      <c r="BV495" s="55"/>
      <c r="BW495" s="36" t="str">
        <f t="shared" si="255"/>
        <v/>
      </c>
      <c r="BX495" s="36" t="str">
        <f t="shared" si="255"/>
        <v/>
      </c>
      <c r="BY495" s="31"/>
      <c r="BZ495" s="38"/>
      <c r="CB495" s="120" t="e">
        <f t="shared" ca="1" si="226"/>
        <v>#VALUE!</v>
      </c>
      <c r="CC495" s="2" t="e">
        <f t="shared" ca="1" si="256"/>
        <v>#VALUE!</v>
      </c>
    </row>
    <row r="496" spans="1:81" s="10" customFormat="1" ht="25.15" customHeight="1" x14ac:dyDescent="0.2">
      <c r="A496" s="52" t="str">
        <f t="shared" si="257"/>
        <v/>
      </c>
      <c r="B496" s="157" t="e">
        <f t="shared" ca="1" si="227"/>
        <v>#VALUE!</v>
      </c>
      <c r="C496" s="157" t="e">
        <f t="shared" si="228"/>
        <v>#VALUE!</v>
      </c>
      <c r="D496" s="29"/>
      <c r="E496" s="155" t="str">
        <f ca="1">IFERROR(INDIRECT(ADDRESS(MATCH(D496,CatModules!C:C,0),2,1,1,"CatModules")),"")</f>
        <v/>
      </c>
      <c r="F496" s="96"/>
      <c r="G496" s="156" t="str">
        <f ca="1">IFERROR(INDIRECT(ADDRESS(MATCH(CONCATENATE(E496,"-",F496),CatInt!K:K,0),3,1,1,"CatInt")),"")</f>
        <v/>
      </c>
      <c r="H496" s="45" t="str">
        <f>IF(F496="","",VLOOKUP(F496,#REF!,2,FALSE))</f>
        <v/>
      </c>
      <c r="I496" s="29"/>
      <c r="J496" s="155" t="e">
        <f t="shared" si="229"/>
        <v>#VALUE!</v>
      </c>
      <c r="K496" s="155" t="e">
        <f t="shared" si="230"/>
        <v>#VALUE!</v>
      </c>
      <c r="L496" s="153"/>
      <c r="M496" s="53"/>
      <c r="N496" s="175">
        <v>0</v>
      </c>
      <c r="O496" s="147"/>
      <c r="P496" s="175">
        <v>0</v>
      </c>
      <c r="Q496" s="30"/>
      <c r="R496" s="149" t="str">
        <f>IFERROR(VLOOKUP(Q496,Setup!D$16:E$25,2,FALSE),"")</f>
        <v/>
      </c>
      <c r="S496" s="51" t="str">
        <f ca="1">IFERROR(IF(OR(I496="",VLOOKUP(I496,CatCostInp!$E$2:$K$88,7,FALSE)=0),"",VLOOKUP(I496,CatCostInp!$E$2:$K$88,7,FALSE)),"")</f>
        <v/>
      </c>
      <c r="T496" s="159" t="e">
        <f>VLOOKUP(U496,#REF!,2,FALSE)</f>
        <v>#REF!</v>
      </c>
      <c r="U496" s="30"/>
      <c r="V496" s="1" t="str">
        <f ca="1">IF(U496=Setup!$C$10,"Grant",IF('PSM Costs'!U496=Setup!$C$11,"Local",IF('PSM Costs'!U496=Setup!$C$12,"Other","")))</f>
        <v/>
      </c>
      <c r="W496" s="34"/>
      <c r="X496" s="36">
        <v>1</v>
      </c>
      <c r="Y496" s="34"/>
      <c r="Z496" s="36" t="str">
        <f t="shared" si="231"/>
        <v/>
      </c>
      <c r="AA496" s="34"/>
      <c r="AB496" s="32" t="str">
        <f t="shared" si="232"/>
        <v/>
      </c>
      <c r="AC496" s="34"/>
      <c r="AD496" s="32" t="str">
        <f t="shared" si="233"/>
        <v/>
      </c>
      <c r="AE496" s="34"/>
      <c r="AF496" s="36" t="str">
        <f t="shared" si="234"/>
        <v/>
      </c>
      <c r="AG496" s="36" t="str">
        <f t="shared" si="235"/>
        <v/>
      </c>
      <c r="AH496" s="36" t="str">
        <f t="shared" si="236"/>
        <v/>
      </c>
      <c r="AI496" s="55"/>
      <c r="AJ496" s="37"/>
      <c r="AK496" s="36">
        <v>1</v>
      </c>
      <c r="AL496" s="34"/>
      <c r="AM496" s="32" t="str">
        <f t="shared" si="237"/>
        <v/>
      </c>
      <c r="AN496" s="34"/>
      <c r="AO496" s="32" t="str">
        <f t="shared" si="238"/>
        <v/>
      </c>
      <c r="AP496" s="34"/>
      <c r="AQ496" s="32" t="str">
        <f t="shared" si="239"/>
        <v/>
      </c>
      <c r="AR496" s="34"/>
      <c r="AS496" s="36" t="str">
        <f t="shared" si="240"/>
        <v/>
      </c>
      <c r="AT496" s="36" t="str">
        <f t="shared" si="241"/>
        <v/>
      </c>
      <c r="AU496" s="36" t="str">
        <f t="shared" si="242"/>
        <v/>
      </c>
      <c r="AV496" s="55"/>
      <c r="AW496" s="34"/>
      <c r="AX496" s="36">
        <v>1</v>
      </c>
      <c r="AY496" s="34"/>
      <c r="AZ496" s="32" t="str">
        <f t="shared" si="243"/>
        <v/>
      </c>
      <c r="BA496" s="34"/>
      <c r="BB496" s="32" t="str">
        <f t="shared" si="244"/>
        <v/>
      </c>
      <c r="BC496" s="34"/>
      <c r="BD496" s="32" t="str">
        <f t="shared" si="245"/>
        <v/>
      </c>
      <c r="BE496" s="34"/>
      <c r="BF496" s="36" t="str">
        <f t="shared" si="246"/>
        <v/>
      </c>
      <c r="BG496" s="36" t="str">
        <f t="shared" si="247"/>
        <v/>
      </c>
      <c r="BH496" s="36" t="str">
        <f t="shared" si="248"/>
        <v/>
      </c>
      <c r="BI496" s="55"/>
      <c r="BJ496" s="34"/>
      <c r="BK496" s="36">
        <v>1</v>
      </c>
      <c r="BL496" s="34"/>
      <c r="BM496" s="32" t="str">
        <f t="shared" si="249"/>
        <v/>
      </c>
      <c r="BN496" s="34"/>
      <c r="BO496" s="32" t="str">
        <f t="shared" si="250"/>
        <v/>
      </c>
      <c r="BP496" s="34"/>
      <c r="BQ496" s="32" t="str">
        <f t="shared" si="251"/>
        <v/>
      </c>
      <c r="BR496" s="34"/>
      <c r="BS496" s="36" t="str">
        <f t="shared" si="252"/>
        <v/>
      </c>
      <c r="BT496" s="36" t="str">
        <f t="shared" si="253"/>
        <v/>
      </c>
      <c r="BU496" s="36" t="str">
        <f t="shared" si="254"/>
        <v/>
      </c>
      <c r="BV496" s="55"/>
      <c r="BW496" s="36" t="str">
        <f t="shared" si="255"/>
        <v/>
      </c>
      <c r="BX496" s="36" t="str">
        <f t="shared" si="255"/>
        <v/>
      </c>
      <c r="BY496" s="31"/>
      <c r="BZ496" s="38"/>
      <c r="CB496" s="120" t="e">
        <f t="shared" ca="1" si="226"/>
        <v>#VALUE!</v>
      </c>
      <c r="CC496" s="2" t="e">
        <f t="shared" ca="1" si="256"/>
        <v>#VALUE!</v>
      </c>
    </row>
    <row r="497" spans="1:81" s="10" customFormat="1" ht="25.15" customHeight="1" x14ac:dyDescent="0.2">
      <c r="A497" s="52" t="str">
        <f t="shared" si="257"/>
        <v/>
      </c>
      <c r="B497" s="157" t="e">
        <f t="shared" ca="1" si="227"/>
        <v>#VALUE!</v>
      </c>
      <c r="C497" s="157" t="e">
        <f t="shared" si="228"/>
        <v>#VALUE!</v>
      </c>
      <c r="D497" s="29"/>
      <c r="E497" s="155" t="str">
        <f ca="1">IFERROR(INDIRECT(ADDRESS(MATCH(D497,CatModules!C:C,0),2,1,1,"CatModules")),"")</f>
        <v/>
      </c>
      <c r="F497" s="96"/>
      <c r="G497" s="156" t="str">
        <f ca="1">IFERROR(INDIRECT(ADDRESS(MATCH(CONCATENATE(E497,"-",F497),CatInt!K:K,0),3,1,1,"CatInt")),"")</f>
        <v/>
      </c>
      <c r="H497" s="45" t="str">
        <f>IF(F497="","",VLOOKUP(F497,#REF!,2,FALSE))</f>
        <v/>
      </c>
      <c r="I497" s="29"/>
      <c r="J497" s="155" t="e">
        <f t="shared" si="229"/>
        <v>#VALUE!</v>
      </c>
      <c r="K497" s="155" t="e">
        <f t="shared" si="230"/>
        <v>#VALUE!</v>
      </c>
      <c r="L497" s="153"/>
      <c r="M497" s="53"/>
      <c r="N497" s="175">
        <v>0</v>
      </c>
      <c r="O497" s="147"/>
      <c r="P497" s="175">
        <v>0</v>
      </c>
      <c r="Q497" s="30"/>
      <c r="R497" s="149" t="str">
        <f>IFERROR(VLOOKUP(Q497,Setup!D$16:E$25,2,FALSE),"")</f>
        <v/>
      </c>
      <c r="S497" s="51" t="str">
        <f ca="1">IFERROR(IF(OR(I497="",VLOOKUP(I497,CatCostInp!$E$2:$K$88,7,FALSE)=0),"",VLOOKUP(I497,CatCostInp!$E$2:$K$88,7,FALSE)),"")</f>
        <v/>
      </c>
      <c r="T497" s="159" t="e">
        <f>VLOOKUP(U497,#REF!,2,FALSE)</f>
        <v>#REF!</v>
      </c>
      <c r="U497" s="30"/>
      <c r="V497" s="1" t="str">
        <f ca="1">IF(U497=Setup!$C$10,"Grant",IF('PSM Costs'!U497=Setup!$C$11,"Local",IF('PSM Costs'!U497=Setup!$C$12,"Other","")))</f>
        <v/>
      </c>
      <c r="W497" s="34"/>
      <c r="X497" s="36">
        <v>1</v>
      </c>
      <c r="Y497" s="34"/>
      <c r="Z497" s="36" t="str">
        <f t="shared" si="231"/>
        <v/>
      </c>
      <c r="AA497" s="34"/>
      <c r="AB497" s="32" t="str">
        <f t="shared" si="232"/>
        <v/>
      </c>
      <c r="AC497" s="34"/>
      <c r="AD497" s="32" t="str">
        <f t="shared" si="233"/>
        <v/>
      </c>
      <c r="AE497" s="34"/>
      <c r="AF497" s="36" t="str">
        <f t="shared" si="234"/>
        <v/>
      </c>
      <c r="AG497" s="36" t="str">
        <f t="shared" si="235"/>
        <v/>
      </c>
      <c r="AH497" s="36" t="str">
        <f t="shared" si="236"/>
        <v/>
      </c>
      <c r="AI497" s="55"/>
      <c r="AJ497" s="37"/>
      <c r="AK497" s="36">
        <v>1</v>
      </c>
      <c r="AL497" s="34"/>
      <c r="AM497" s="32" t="str">
        <f t="shared" si="237"/>
        <v/>
      </c>
      <c r="AN497" s="34"/>
      <c r="AO497" s="32" t="str">
        <f t="shared" si="238"/>
        <v/>
      </c>
      <c r="AP497" s="34"/>
      <c r="AQ497" s="32" t="str">
        <f t="shared" si="239"/>
        <v/>
      </c>
      <c r="AR497" s="34"/>
      <c r="AS497" s="36" t="str">
        <f t="shared" si="240"/>
        <v/>
      </c>
      <c r="AT497" s="36" t="str">
        <f t="shared" si="241"/>
        <v/>
      </c>
      <c r="AU497" s="36" t="str">
        <f t="shared" si="242"/>
        <v/>
      </c>
      <c r="AV497" s="55"/>
      <c r="AW497" s="34"/>
      <c r="AX497" s="36">
        <v>1</v>
      </c>
      <c r="AY497" s="34"/>
      <c r="AZ497" s="32" t="str">
        <f t="shared" si="243"/>
        <v/>
      </c>
      <c r="BA497" s="34"/>
      <c r="BB497" s="32" t="str">
        <f t="shared" si="244"/>
        <v/>
      </c>
      <c r="BC497" s="34"/>
      <c r="BD497" s="32" t="str">
        <f t="shared" si="245"/>
        <v/>
      </c>
      <c r="BE497" s="34"/>
      <c r="BF497" s="36" t="str">
        <f t="shared" si="246"/>
        <v/>
      </c>
      <c r="BG497" s="36" t="str">
        <f t="shared" si="247"/>
        <v/>
      </c>
      <c r="BH497" s="36" t="str">
        <f t="shared" si="248"/>
        <v/>
      </c>
      <c r="BI497" s="55"/>
      <c r="BJ497" s="34"/>
      <c r="BK497" s="36">
        <v>1</v>
      </c>
      <c r="BL497" s="34"/>
      <c r="BM497" s="32" t="str">
        <f t="shared" si="249"/>
        <v/>
      </c>
      <c r="BN497" s="34"/>
      <c r="BO497" s="32" t="str">
        <f t="shared" si="250"/>
        <v/>
      </c>
      <c r="BP497" s="34"/>
      <c r="BQ497" s="32" t="str">
        <f t="shared" si="251"/>
        <v/>
      </c>
      <c r="BR497" s="34"/>
      <c r="BS497" s="36" t="str">
        <f t="shared" si="252"/>
        <v/>
      </c>
      <c r="BT497" s="36" t="str">
        <f t="shared" si="253"/>
        <v/>
      </c>
      <c r="BU497" s="36" t="str">
        <f t="shared" si="254"/>
        <v/>
      </c>
      <c r="BV497" s="55"/>
      <c r="BW497" s="36" t="str">
        <f t="shared" si="255"/>
        <v/>
      </c>
      <c r="BX497" s="36" t="str">
        <f t="shared" si="255"/>
        <v/>
      </c>
      <c r="BY497" s="31"/>
      <c r="BZ497" s="38"/>
      <c r="CB497" s="120" t="e">
        <f t="shared" ca="1" si="226"/>
        <v>#VALUE!</v>
      </c>
      <c r="CC497" s="2" t="e">
        <f t="shared" ca="1" si="256"/>
        <v>#VALUE!</v>
      </c>
    </row>
    <row r="498" spans="1:81" s="10" customFormat="1" ht="25.15" customHeight="1" x14ac:dyDescent="0.2">
      <c r="A498" s="52" t="str">
        <f t="shared" si="257"/>
        <v/>
      </c>
      <c r="B498" s="157" t="e">
        <f t="shared" ca="1" si="227"/>
        <v>#VALUE!</v>
      </c>
      <c r="C498" s="157" t="e">
        <f t="shared" si="228"/>
        <v>#VALUE!</v>
      </c>
      <c r="D498" s="29"/>
      <c r="E498" s="155" t="str">
        <f ca="1">IFERROR(INDIRECT(ADDRESS(MATCH(D498,CatModules!C:C,0),2,1,1,"CatModules")),"")</f>
        <v/>
      </c>
      <c r="F498" s="96"/>
      <c r="G498" s="156" t="str">
        <f ca="1">IFERROR(INDIRECT(ADDRESS(MATCH(CONCATENATE(E498,"-",F498),CatInt!K:K,0),3,1,1,"CatInt")),"")</f>
        <v/>
      </c>
      <c r="H498" s="45" t="str">
        <f>IF(F498="","",VLOOKUP(F498,#REF!,2,FALSE))</f>
        <v/>
      </c>
      <c r="I498" s="29"/>
      <c r="J498" s="155" t="e">
        <f t="shared" si="229"/>
        <v>#VALUE!</v>
      </c>
      <c r="K498" s="155" t="e">
        <f t="shared" si="230"/>
        <v>#VALUE!</v>
      </c>
      <c r="L498" s="153"/>
      <c r="M498" s="53"/>
      <c r="N498" s="175">
        <v>0</v>
      </c>
      <c r="O498" s="147"/>
      <c r="P498" s="175">
        <v>0</v>
      </c>
      <c r="Q498" s="30"/>
      <c r="R498" s="149" t="str">
        <f>IFERROR(VLOOKUP(Q498,Setup!D$16:E$25,2,FALSE),"")</f>
        <v/>
      </c>
      <c r="S498" s="51" t="str">
        <f ca="1">IFERROR(IF(OR(I498="",VLOOKUP(I498,CatCostInp!$E$2:$K$88,7,FALSE)=0),"",VLOOKUP(I498,CatCostInp!$E$2:$K$88,7,FALSE)),"")</f>
        <v/>
      </c>
      <c r="T498" s="159" t="e">
        <f>VLOOKUP(U498,#REF!,2,FALSE)</f>
        <v>#REF!</v>
      </c>
      <c r="U498" s="30"/>
      <c r="V498" s="1" t="str">
        <f ca="1">IF(U498=Setup!$C$10,"Grant",IF('PSM Costs'!U498=Setup!$C$11,"Local",IF('PSM Costs'!U498=Setup!$C$12,"Other","")))</f>
        <v/>
      </c>
      <c r="W498" s="34"/>
      <c r="X498" s="36">
        <v>1</v>
      </c>
      <c r="Y498" s="34"/>
      <c r="Z498" s="36" t="str">
        <f t="shared" si="231"/>
        <v/>
      </c>
      <c r="AA498" s="34"/>
      <c r="AB498" s="32" t="str">
        <f t="shared" si="232"/>
        <v/>
      </c>
      <c r="AC498" s="34"/>
      <c r="AD498" s="32" t="str">
        <f t="shared" si="233"/>
        <v/>
      </c>
      <c r="AE498" s="34"/>
      <c r="AF498" s="36" t="str">
        <f t="shared" si="234"/>
        <v/>
      </c>
      <c r="AG498" s="36" t="str">
        <f t="shared" si="235"/>
        <v/>
      </c>
      <c r="AH498" s="36" t="str">
        <f t="shared" si="236"/>
        <v/>
      </c>
      <c r="AI498" s="55"/>
      <c r="AJ498" s="37"/>
      <c r="AK498" s="36">
        <v>1</v>
      </c>
      <c r="AL498" s="34"/>
      <c r="AM498" s="32" t="str">
        <f t="shared" si="237"/>
        <v/>
      </c>
      <c r="AN498" s="34"/>
      <c r="AO498" s="32" t="str">
        <f t="shared" si="238"/>
        <v/>
      </c>
      <c r="AP498" s="34"/>
      <c r="AQ498" s="32" t="str">
        <f t="shared" si="239"/>
        <v/>
      </c>
      <c r="AR498" s="34"/>
      <c r="AS498" s="36" t="str">
        <f t="shared" si="240"/>
        <v/>
      </c>
      <c r="AT498" s="36" t="str">
        <f t="shared" si="241"/>
        <v/>
      </c>
      <c r="AU498" s="36" t="str">
        <f t="shared" si="242"/>
        <v/>
      </c>
      <c r="AV498" s="55"/>
      <c r="AW498" s="34"/>
      <c r="AX498" s="36">
        <v>1</v>
      </c>
      <c r="AY498" s="34"/>
      <c r="AZ498" s="32" t="str">
        <f t="shared" si="243"/>
        <v/>
      </c>
      <c r="BA498" s="34"/>
      <c r="BB498" s="32" t="str">
        <f t="shared" si="244"/>
        <v/>
      </c>
      <c r="BC498" s="34"/>
      <c r="BD498" s="32" t="str">
        <f t="shared" si="245"/>
        <v/>
      </c>
      <c r="BE498" s="34"/>
      <c r="BF498" s="36" t="str">
        <f t="shared" si="246"/>
        <v/>
      </c>
      <c r="BG498" s="36" t="str">
        <f t="shared" si="247"/>
        <v/>
      </c>
      <c r="BH498" s="36" t="str">
        <f t="shared" si="248"/>
        <v/>
      </c>
      <c r="BI498" s="55"/>
      <c r="BJ498" s="34"/>
      <c r="BK498" s="36">
        <v>1</v>
      </c>
      <c r="BL498" s="34"/>
      <c r="BM498" s="32" t="str">
        <f t="shared" si="249"/>
        <v/>
      </c>
      <c r="BN498" s="34"/>
      <c r="BO498" s="32" t="str">
        <f t="shared" si="250"/>
        <v/>
      </c>
      <c r="BP498" s="34"/>
      <c r="BQ498" s="32" t="str">
        <f t="shared" si="251"/>
        <v/>
      </c>
      <c r="BR498" s="34"/>
      <c r="BS498" s="36" t="str">
        <f t="shared" si="252"/>
        <v/>
      </c>
      <c r="BT498" s="36" t="str">
        <f t="shared" si="253"/>
        <v/>
      </c>
      <c r="BU498" s="36" t="str">
        <f t="shared" si="254"/>
        <v/>
      </c>
      <c r="BV498" s="55"/>
      <c r="BW498" s="36" t="str">
        <f t="shared" si="255"/>
        <v/>
      </c>
      <c r="BX498" s="36" t="str">
        <f t="shared" si="255"/>
        <v/>
      </c>
      <c r="BY498" s="31"/>
      <c r="BZ498" s="38"/>
      <c r="CB498" s="120" t="e">
        <f t="shared" ca="1" si="226"/>
        <v>#VALUE!</v>
      </c>
      <c r="CC498" s="2" t="e">
        <f t="shared" ca="1" si="256"/>
        <v>#VALUE!</v>
      </c>
    </row>
    <row r="499" spans="1:81" s="10" customFormat="1" ht="25.15" customHeight="1" x14ac:dyDescent="0.2">
      <c r="A499" s="52" t="str">
        <f t="shared" si="257"/>
        <v/>
      </c>
      <c r="B499" s="157" t="e">
        <f t="shared" ca="1" si="227"/>
        <v>#VALUE!</v>
      </c>
      <c r="C499" s="157" t="e">
        <f t="shared" si="228"/>
        <v>#VALUE!</v>
      </c>
      <c r="D499" s="29"/>
      <c r="E499" s="155" t="str">
        <f ca="1">IFERROR(INDIRECT(ADDRESS(MATCH(D499,CatModules!C:C,0),2,1,1,"CatModules")),"")</f>
        <v/>
      </c>
      <c r="F499" s="96"/>
      <c r="G499" s="156" t="str">
        <f ca="1">IFERROR(INDIRECT(ADDRESS(MATCH(CONCATENATE(E499,"-",F499),CatInt!K:K,0),3,1,1,"CatInt")),"")</f>
        <v/>
      </c>
      <c r="H499" s="45" t="str">
        <f>IF(F499="","",VLOOKUP(F499,#REF!,2,FALSE))</f>
        <v/>
      </c>
      <c r="I499" s="29"/>
      <c r="J499" s="155" t="e">
        <f t="shared" si="229"/>
        <v>#VALUE!</v>
      </c>
      <c r="K499" s="155" t="e">
        <f t="shared" si="230"/>
        <v>#VALUE!</v>
      </c>
      <c r="L499" s="153"/>
      <c r="M499" s="53"/>
      <c r="N499" s="175">
        <v>0</v>
      </c>
      <c r="O499" s="147"/>
      <c r="P499" s="175">
        <v>0</v>
      </c>
      <c r="Q499" s="30"/>
      <c r="R499" s="149" t="str">
        <f>IFERROR(VLOOKUP(Q499,Setup!D$16:E$25,2,FALSE),"")</f>
        <v/>
      </c>
      <c r="S499" s="51" t="str">
        <f ca="1">IFERROR(IF(OR(I499="",VLOOKUP(I499,CatCostInp!$E$2:$K$88,7,FALSE)=0),"",VLOOKUP(I499,CatCostInp!$E$2:$K$88,7,FALSE)),"")</f>
        <v/>
      </c>
      <c r="T499" s="159" t="e">
        <f>VLOOKUP(U499,#REF!,2,FALSE)</f>
        <v>#REF!</v>
      </c>
      <c r="U499" s="30"/>
      <c r="V499" s="1" t="str">
        <f ca="1">IF(U499=Setup!$C$10,"Grant",IF('PSM Costs'!U499=Setup!$C$11,"Local",IF('PSM Costs'!U499=Setup!$C$12,"Other","")))</f>
        <v/>
      </c>
      <c r="W499" s="34"/>
      <c r="X499" s="36">
        <v>1</v>
      </c>
      <c r="Y499" s="34"/>
      <c r="Z499" s="36" t="str">
        <f t="shared" si="231"/>
        <v/>
      </c>
      <c r="AA499" s="34"/>
      <c r="AB499" s="32" t="str">
        <f t="shared" si="232"/>
        <v/>
      </c>
      <c r="AC499" s="34"/>
      <c r="AD499" s="32" t="str">
        <f t="shared" si="233"/>
        <v/>
      </c>
      <c r="AE499" s="34"/>
      <c r="AF499" s="36" t="str">
        <f t="shared" si="234"/>
        <v/>
      </c>
      <c r="AG499" s="36" t="str">
        <f t="shared" si="235"/>
        <v/>
      </c>
      <c r="AH499" s="36" t="str">
        <f t="shared" si="236"/>
        <v/>
      </c>
      <c r="AI499" s="55"/>
      <c r="AJ499" s="37"/>
      <c r="AK499" s="36">
        <v>1</v>
      </c>
      <c r="AL499" s="34"/>
      <c r="AM499" s="32" t="str">
        <f t="shared" si="237"/>
        <v/>
      </c>
      <c r="AN499" s="34"/>
      <c r="AO499" s="32" t="str">
        <f t="shared" si="238"/>
        <v/>
      </c>
      <c r="AP499" s="34"/>
      <c r="AQ499" s="32" t="str">
        <f t="shared" si="239"/>
        <v/>
      </c>
      <c r="AR499" s="34"/>
      <c r="AS499" s="36" t="str">
        <f t="shared" si="240"/>
        <v/>
      </c>
      <c r="AT499" s="36" t="str">
        <f t="shared" si="241"/>
        <v/>
      </c>
      <c r="AU499" s="36" t="str">
        <f t="shared" si="242"/>
        <v/>
      </c>
      <c r="AV499" s="55"/>
      <c r="AW499" s="34"/>
      <c r="AX499" s="36">
        <v>1</v>
      </c>
      <c r="AY499" s="34"/>
      <c r="AZ499" s="32" t="str">
        <f t="shared" si="243"/>
        <v/>
      </c>
      <c r="BA499" s="34"/>
      <c r="BB499" s="32" t="str">
        <f t="shared" si="244"/>
        <v/>
      </c>
      <c r="BC499" s="34"/>
      <c r="BD499" s="32" t="str">
        <f t="shared" si="245"/>
        <v/>
      </c>
      <c r="BE499" s="34"/>
      <c r="BF499" s="36" t="str">
        <f t="shared" si="246"/>
        <v/>
      </c>
      <c r="BG499" s="36" t="str">
        <f t="shared" si="247"/>
        <v/>
      </c>
      <c r="BH499" s="36" t="str">
        <f t="shared" si="248"/>
        <v/>
      </c>
      <c r="BI499" s="55"/>
      <c r="BJ499" s="34"/>
      <c r="BK499" s="36">
        <v>1</v>
      </c>
      <c r="BL499" s="34"/>
      <c r="BM499" s="32" t="str">
        <f t="shared" si="249"/>
        <v/>
      </c>
      <c r="BN499" s="34"/>
      <c r="BO499" s="32" t="str">
        <f t="shared" si="250"/>
        <v/>
      </c>
      <c r="BP499" s="34"/>
      <c r="BQ499" s="32" t="str">
        <f t="shared" si="251"/>
        <v/>
      </c>
      <c r="BR499" s="34"/>
      <c r="BS499" s="36" t="str">
        <f t="shared" si="252"/>
        <v/>
      </c>
      <c r="BT499" s="36" t="str">
        <f t="shared" si="253"/>
        <v/>
      </c>
      <c r="BU499" s="36" t="str">
        <f t="shared" si="254"/>
        <v/>
      </c>
      <c r="BV499" s="55"/>
      <c r="BW499" s="36" t="str">
        <f t="shared" si="255"/>
        <v/>
      </c>
      <c r="BX499" s="36" t="str">
        <f t="shared" si="255"/>
        <v/>
      </c>
      <c r="BY499" s="31"/>
      <c r="BZ499" s="38"/>
      <c r="CB499" s="120" t="e">
        <f t="shared" ca="1" si="226"/>
        <v>#VALUE!</v>
      </c>
      <c r="CC499" s="2" t="e">
        <f t="shared" ca="1" si="256"/>
        <v>#VALUE!</v>
      </c>
    </row>
    <row r="500" spans="1:81" s="10" customFormat="1" ht="25.15" customHeight="1" x14ac:dyDescent="0.2">
      <c r="A500" s="52" t="str">
        <f t="shared" si="257"/>
        <v/>
      </c>
      <c r="B500" s="157" t="e">
        <f t="shared" ca="1" si="227"/>
        <v>#VALUE!</v>
      </c>
      <c r="C500" s="157" t="e">
        <f t="shared" si="228"/>
        <v>#VALUE!</v>
      </c>
      <c r="D500" s="29"/>
      <c r="E500" s="155" t="str">
        <f ca="1">IFERROR(INDIRECT(ADDRESS(MATCH(D500,CatModules!C:C,0),2,1,1,"CatModules")),"")</f>
        <v/>
      </c>
      <c r="F500" s="96"/>
      <c r="G500" s="156" t="str">
        <f ca="1">IFERROR(INDIRECT(ADDRESS(MATCH(CONCATENATE(E500,"-",F500),CatInt!K:K,0),3,1,1,"CatInt")),"")</f>
        <v/>
      </c>
      <c r="H500" s="45" t="str">
        <f>IF(F500="","",VLOOKUP(F500,#REF!,2,FALSE))</f>
        <v/>
      </c>
      <c r="I500" s="29"/>
      <c r="J500" s="155" t="e">
        <f t="shared" si="229"/>
        <v>#VALUE!</v>
      </c>
      <c r="K500" s="155" t="e">
        <f t="shared" si="230"/>
        <v>#VALUE!</v>
      </c>
      <c r="L500" s="153"/>
      <c r="M500" s="53"/>
      <c r="N500" s="175">
        <v>0</v>
      </c>
      <c r="O500" s="147"/>
      <c r="P500" s="175">
        <v>0</v>
      </c>
      <c r="Q500" s="30"/>
      <c r="R500" s="149" t="str">
        <f>IFERROR(VLOOKUP(Q500,Setup!D$16:E$25,2,FALSE),"")</f>
        <v/>
      </c>
      <c r="S500" s="51" t="str">
        <f ca="1">IFERROR(IF(OR(I500="",VLOOKUP(I500,CatCostInp!$E$2:$K$88,7,FALSE)=0),"",VLOOKUP(I500,CatCostInp!$E$2:$K$88,7,FALSE)),"")</f>
        <v/>
      </c>
      <c r="T500" s="159" t="e">
        <f>VLOOKUP(U500,#REF!,2,FALSE)</f>
        <v>#REF!</v>
      </c>
      <c r="U500" s="30"/>
      <c r="V500" s="1" t="str">
        <f ca="1">IF(U500=Setup!$C$10,"Grant",IF('PSM Costs'!U500=Setup!$C$11,"Local",IF('PSM Costs'!U500=Setup!$C$12,"Other","")))</f>
        <v/>
      </c>
      <c r="W500" s="34"/>
      <c r="X500" s="36">
        <v>1</v>
      </c>
      <c r="Y500" s="34"/>
      <c r="Z500" s="36" t="str">
        <f t="shared" si="231"/>
        <v/>
      </c>
      <c r="AA500" s="34"/>
      <c r="AB500" s="32" t="str">
        <f t="shared" si="232"/>
        <v/>
      </c>
      <c r="AC500" s="34"/>
      <c r="AD500" s="32" t="str">
        <f t="shared" si="233"/>
        <v/>
      </c>
      <c r="AE500" s="34"/>
      <c r="AF500" s="36" t="str">
        <f t="shared" si="234"/>
        <v/>
      </c>
      <c r="AG500" s="36" t="str">
        <f t="shared" si="235"/>
        <v/>
      </c>
      <c r="AH500" s="36" t="str">
        <f t="shared" si="236"/>
        <v/>
      </c>
      <c r="AI500" s="55"/>
      <c r="AJ500" s="37"/>
      <c r="AK500" s="36">
        <v>1</v>
      </c>
      <c r="AL500" s="34"/>
      <c r="AM500" s="32" t="str">
        <f t="shared" si="237"/>
        <v/>
      </c>
      <c r="AN500" s="34"/>
      <c r="AO500" s="32" t="str">
        <f t="shared" si="238"/>
        <v/>
      </c>
      <c r="AP500" s="34"/>
      <c r="AQ500" s="32" t="str">
        <f t="shared" si="239"/>
        <v/>
      </c>
      <c r="AR500" s="34"/>
      <c r="AS500" s="36" t="str">
        <f t="shared" si="240"/>
        <v/>
      </c>
      <c r="AT500" s="36" t="str">
        <f t="shared" si="241"/>
        <v/>
      </c>
      <c r="AU500" s="36" t="str">
        <f t="shared" si="242"/>
        <v/>
      </c>
      <c r="AV500" s="55"/>
      <c r="AW500" s="34"/>
      <c r="AX500" s="36">
        <v>1</v>
      </c>
      <c r="AY500" s="34"/>
      <c r="AZ500" s="32" t="str">
        <f t="shared" si="243"/>
        <v/>
      </c>
      <c r="BA500" s="34"/>
      <c r="BB500" s="32" t="str">
        <f t="shared" si="244"/>
        <v/>
      </c>
      <c r="BC500" s="34"/>
      <c r="BD500" s="32" t="str">
        <f t="shared" si="245"/>
        <v/>
      </c>
      <c r="BE500" s="34"/>
      <c r="BF500" s="36" t="str">
        <f t="shared" si="246"/>
        <v/>
      </c>
      <c r="BG500" s="36" t="str">
        <f t="shared" si="247"/>
        <v/>
      </c>
      <c r="BH500" s="36" t="str">
        <f t="shared" si="248"/>
        <v/>
      </c>
      <c r="BI500" s="55"/>
      <c r="BJ500" s="34"/>
      <c r="BK500" s="36">
        <v>1</v>
      </c>
      <c r="BL500" s="34"/>
      <c r="BM500" s="32" t="str">
        <f t="shared" si="249"/>
        <v/>
      </c>
      <c r="BN500" s="34"/>
      <c r="BO500" s="32" t="str">
        <f t="shared" si="250"/>
        <v/>
      </c>
      <c r="BP500" s="34"/>
      <c r="BQ500" s="32" t="str">
        <f t="shared" si="251"/>
        <v/>
      </c>
      <c r="BR500" s="34"/>
      <c r="BS500" s="36" t="str">
        <f t="shared" si="252"/>
        <v/>
      </c>
      <c r="BT500" s="36" t="str">
        <f t="shared" si="253"/>
        <v/>
      </c>
      <c r="BU500" s="36" t="str">
        <f t="shared" si="254"/>
        <v/>
      </c>
      <c r="BV500" s="55"/>
      <c r="BW500" s="36" t="str">
        <f t="shared" si="255"/>
        <v/>
      </c>
      <c r="BX500" s="36" t="str">
        <f t="shared" si="255"/>
        <v/>
      </c>
      <c r="BY500" s="31"/>
      <c r="BZ500" s="38"/>
      <c r="CB500" s="120" t="e">
        <f t="shared" ca="1" si="226"/>
        <v>#VALUE!</v>
      </c>
      <c r="CC500" s="2" t="e">
        <f t="shared" ca="1" si="256"/>
        <v>#VALUE!</v>
      </c>
    </row>
    <row r="501" spans="1:81" s="10" customFormat="1" ht="25.15" customHeight="1" x14ac:dyDescent="0.2">
      <c r="A501" s="52" t="str">
        <f t="shared" si="257"/>
        <v/>
      </c>
      <c r="B501" s="157" t="e">
        <f t="shared" ca="1" si="227"/>
        <v>#VALUE!</v>
      </c>
      <c r="C501" s="157" t="e">
        <f t="shared" si="228"/>
        <v>#VALUE!</v>
      </c>
      <c r="D501" s="29"/>
      <c r="E501" s="155" t="str">
        <f ca="1">IFERROR(INDIRECT(ADDRESS(MATCH(D501,CatModules!C:C,0),2,1,1,"CatModules")),"")</f>
        <v/>
      </c>
      <c r="F501" s="96"/>
      <c r="G501" s="156" t="str">
        <f ca="1">IFERROR(INDIRECT(ADDRESS(MATCH(CONCATENATE(E501,"-",F501),CatInt!K:K,0),3,1,1,"CatInt")),"")</f>
        <v/>
      </c>
      <c r="H501" s="45" t="str">
        <f>IF(F501="","",VLOOKUP(F501,#REF!,2,FALSE))</f>
        <v/>
      </c>
      <c r="I501" s="29"/>
      <c r="J501" s="155" t="e">
        <f t="shared" si="229"/>
        <v>#VALUE!</v>
      </c>
      <c r="K501" s="155" t="e">
        <f t="shared" si="230"/>
        <v>#VALUE!</v>
      </c>
      <c r="L501" s="153"/>
      <c r="M501" s="53"/>
      <c r="N501" s="175">
        <v>0</v>
      </c>
      <c r="O501" s="147"/>
      <c r="P501" s="175">
        <v>0</v>
      </c>
      <c r="Q501" s="30"/>
      <c r="R501" s="149" t="str">
        <f>IFERROR(VLOOKUP(Q501,Setup!D$16:E$25,2,FALSE),"")</f>
        <v/>
      </c>
      <c r="S501" s="51" t="str">
        <f ca="1">IFERROR(IF(OR(I501="",VLOOKUP(I501,CatCostInp!$E$2:$K$88,7,FALSE)=0),"",VLOOKUP(I501,CatCostInp!$E$2:$K$88,7,FALSE)),"")</f>
        <v/>
      </c>
      <c r="T501" s="159" t="e">
        <f>VLOOKUP(U501,#REF!,2,FALSE)</f>
        <v>#REF!</v>
      </c>
      <c r="U501" s="30"/>
      <c r="V501" s="1" t="str">
        <f ca="1">IF(U501=Setup!$C$10,"Grant",IF('PSM Costs'!U501=Setup!$C$11,"Local",IF('PSM Costs'!U501=Setup!$C$12,"Other","")))</f>
        <v/>
      </c>
      <c r="W501" s="34"/>
      <c r="X501" s="36">
        <v>1</v>
      </c>
      <c r="Y501" s="34"/>
      <c r="Z501" s="36" t="str">
        <f t="shared" si="231"/>
        <v/>
      </c>
      <c r="AA501" s="34"/>
      <c r="AB501" s="32" t="str">
        <f t="shared" si="232"/>
        <v/>
      </c>
      <c r="AC501" s="34"/>
      <c r="AD501" s="32" t="str">
        <f t="shared" si="233"/>
        <v/>
      </c>
      <c r="AE501" s="34"/>
      <c r="AF501" s="36" t="str">
        <f t="shared" si="234"/>
        <v/>
      </c>
      <c r="AG501" s="36" t="str">
        <f t="shared" si="235"/>
        <v/>
      </c>
      <c r="AH501" s="36" t="str">
        <f t="shared" si="236"/>
        <v/>
      </c>
      <c r="AI501" s="55"/>
      <c r="AJ501" s="37"/>
      <c r="AK501" s="36">
        <v>1</v>
      </c>
      <c r="AL501" s="34"/>
      <c r="AM501" s="32" t="str">
        <f t="shared" si="237"/>
        <v/>
      </c>
      <c r="AN501" s="34"/>
      <c r="AO501" s="32" t="str">
        <f t="shared" si="238"/>
        <v/>
      </c>
      <c r="AP501" s="34"/>
      <c r="AQ501" s="32" t="str">
        <f t="shared" si="239"/>
        <v/>
      </c>
      <c r="AR501" s="34"/>
      <c r="AS501" s="36" t="str">
        <f t="shared" si="240"/>
        <v/>
      </c>
      <c r="AT501" s="36" t="str">
        <f t="shared" si="241"/>
        <v/>
      </c>
      <c r="AU501" s="36" t="str">
        <f t="shared" si="242"/>
        <v/>
      </c>
      <c r="AV501" s="55"/>
      <c r="AW501" s="34"/>
      <c r="AX501" s="36">
        <v>1</v>
      </c>
      <c r="AY501" s="34"/>
      <c r="AZ501" s="32" t="str">
        <f t="shared" si="243"/>
        <v/>
      </c>
      <c r="BA501" s="34"/>
      <c r="BB501" s="32" t="str">
        <f t="shared" si="244"/>
        <v/>
      </c>
      <c r="BC501" s="34"/>
      <c r="BD501" s="32" t="str">
        <f t="shared" si="245"/>
        <v/>
      </c>
      <c r="BE501" s="34"/>
      <c r="BF501" s="36" t="str">
        <f t="shared" si="246"/>
        <v/>
      </c>
      <c r="BG501" s="36" t="str">
        <f t="shared" si="247"/>
        <v/>
      </c>
      <c r="BH501" s="36" t="str">
        <f t="shared" si="248"/>
        <v/>
      </c>
      <c r="BI501" s="55"/>
      <c r="BJ501" s="34"/>
      <c r="BK501" s="36">
        <v>1</v>
      </c>
      <c r="BL501" s="34"/>
      <c r="BM501" s="32" t="str">
        <f t="shared" si="249"/>
        <v/>
      </c>
      <c r="BN501" s="34"/>
      <c r="BO501" s="32" t="str">
        <f t="shared" si="250"/>
        <v/>
      </c>
      <c r="BP501" s="34"/>
      <c r="BQ501" s="32" t="str">
        <f t="shared" si="251"/>
        <v/>
      </c>
      <c r="BR501" s="34"/>
      <c r="BS501" s="36" t="str">
        <f t="shared" si="252"/>
        <v/>
      </c>
      <c r="BT501" s="36" t="str">
        <f t="shared" si="253"/>
        <v/>
      </c>
      <c r="BU501" s="36" t="str">
        <f t="shared" si="254"/>
        <v/>
      </c>
      <c r="BV501" s="55"/>
      <c r="BW501" s="36" t="str">
        <f t="shared" si="255"/>
        <v/>
      </c>
      <c r="BX501" s="36" t="str">
        <f t="shared" si="255"/>
        <v/>
      </c>
      <c r="BY501" s="31"/>
      <c r="BZ501" s="38"/>
      <c r="CB501" s="120" t="e">
        <f t="shared" ca="1" si="226"/>
        <v>#VALUE!</v>
      </c>
      <c r="CC501" s="2" t="e">
        <f t="shared" ca="1" si="256"/>
        <v>#VALUE!</v>
      </c>
    </row>
    <row r="502" spans="1:81" x14ac:dyDescent="0.2">
      <c r="BF502" s="54"/>
    </row>
    <row r="503" spans="1:81" x14ac:dyDescent="0.2">
      <c r="BF503" s="54"/>
    </row>
  </sheetData>
  <sheetProtection algorithmName="SHA-512" hashValue="3fa7Ov7ULDu1zqIMe3fOF9q7uWEetZ62T+hBPmzeul3+vL8gTmt8ZcVArOq+iE+zMK/Qq/Mm4/+8xPHAAReKSA==" saltValue="Xf4XDmpInOGt5RFwkSpV1A==" spinCount="100000" sheet="1" objects="1" scenarios="1" formatColumns="0" formatRows="0" deleteRows="0" sort="0" autoFilter="0" pivotTables="0"/>
  <autoFilter ref="A1:CJ1"/>
  <dataConsolidate/>
  <conditionalFormatting sqref="BA231:BA501 Y264:Y501 AA121:AA501 AC203:AC501 AE121:AE501 AJ121:AJ501 AN121:AN501 AP121:AP501 AR121:AR501 BC159:BC501 BE121:BE501 BF2:BI2 Z2:Z501 AB2:AB501 AD2:AD501 AM2:AM501 AO2:AO501 AQ2:AQ501 AZ2:AZ501 BB2:BB501 BD2:BD501 BF3:BF503 AF2:AI501 BG3:BI501 AL121:AL501 BW2:BX501 AS2:AV501">
    <cfRule type="expression" dxfId="105" priority="110">
      <formula>ISERROR(Y2)</formula>
    </cfRule>
  </conditionalFormatting>
  <conditionalFormatting sqref="BJ2 BJ5:BJ501 BM3:BM4 BO3:BO4 BQ3:BQ4 BS3:BV4 BL2:BV2 BL5:BV501">
    <cfRule type="expression" dxfId="104" priority="109">
      <formula>ISERROR(BJ2)</formula>
    </cfRule>
  </conditionalFormatting>
  <conditionalFormatting sqref="W121:W501">
    <cfRule type="expression" dxfId="103" priority="108">
      <formula>ISERROR(W121)</formula>
    </cfRule>
  </conditionalFormatting>
  <conditionalFormatting sqref="AA2 AA9:AA318">
    <cfRule type="containsErrors" dxfId="102" priority="107">
      <formula>ISERROR(AA2)</formula>
    </cfRule>
  </conditionalFormatting>
  <conditionalFormatting sqref="AE2 AE9:AE217">
    <cfRule type="containsErrors" dxfId="101" priority="106">
      <formula>ISERROR(AE2)</formula>
    </cfRule>
  </conditionalFormatting>
  <conditionalFormatting sqref="AJ2:AJ501">
    <cfRule type="containsErrors" dxfId="100" priority="105">
      <formula>ISERROR(AJ2)</formula>
    </cfRule>
  </conditionalFormatting>
  <conditionalFormatting sqref="AL2 AL5:AL255">
    <cfRule type="containsErrors" dxfId="99" priority="104">
      <formula>ISERROR(AL2)</formula>
    </cfRule>
  </conditionalFormatting>
  <conditionalFormatting sqref="AN2 AN7:AN285">
    <cfRule type="containsErrors" dxfId="98" priority="103">
      <formula>ISERROR(AN2)</formula>
    </cfRule>
  </conditionalFormatting>
  <conditionalFormatting sqref="AP2 AP7:AP362">
    <cfRule type="containsErrors" dxfId="97" priority="102">
      <formula>ISERROR(AP2)</formula>
    </cfRule>
  </conditionalFormatting>
  <conditionalFormatting sqref="AR2 AR7:AR202">
    <cfRule type="containsErrors" dxfId="96" priority="101">
      <formula>ISERROR(AR2)</formula>
    </cfRule>
  </conditionalFormatting>
  <conditionalFormatting sqref="BE2 BE9:BE239">
    <cfRule type="containsErrors" dxfId="95" priority="100">
      <formula>ISERROR(BE2)</formula>
    </cfRule>
  </conditionalFormatting>
  <conditionalFormatting sqref="AC2 AC9:AC202">
    <cfRule type="containsErrors" dxfId="94" priority="99">
      <formula>ISERROR(AC2)</formula>
    </cfRule>
  </conditionalFormatting>
  <conditionalFormatting sqref="BA2 BA9:BA230">
    <cfRule type="expression" dxfId="93" priority="98">
      <formula>ISERROR(BA2)</formula>
    </cfRule>
  </conditionalFormatting>
  <conditionalFormatting sqref="BC2 BC9:BC158">
    <cfRule type="expression" dxfId="92" priority="97">
      <formula>ISERROR(BC2)</formula>
    </cfRule>
  </conditionalFormatting>
  <conditionalFormatting sqref="W2">
    <cfRule type="expression" dxfId="91" priority="96">
      <formula>ISERROR(W2)</formula>
    </cfRule>
  </conditionalFormatting>
  <conditionalFormatting sqref="A2:A501">
    <cfRule type="expression" dxfId="90" priority="95">
      <formula>ISERROR(A2)</formula>
    </cfRule>
  </conditionalFormatting>
  <conditionalFormatting sqref="AY2 AW2:AW501">
    <cfRule type="expression" dxfId="89" priority="94">
      <formula>ISERROR(AW2)</formula>
    </cfRule>
  </conditionalFormatting>
  <conditionalFormatting sqref="AY9:AY501">
    <cfRule type="expression" dxfId="88" priority="93">
      <formula>ISERROR(AY9)</formula>
    </cfRule>
  </conditionalFormatting>
  <conditionalFormatting sqref="N2:P501">
    <cfRule type="expression" dxfId="87" priority="92">
      <formula>ISERROR(N2)</formula>
    </cfRule>
  </conditionalFormatting>
  <conditionalFormatting sqref="W3">
    <cfRule type="expression" dxfId="86" priority="91">
      <formula>ISERROR(W3)</formula>
    </cfRule>
  </conditionalFormatting>
  <conditionalFormatting sqref="Y3">
    <cfRule type="expression" dxfId="85" priority="90">
      <formula>ISERROR(Y3)</formula>
    </cfRule>
  </conditionalFormatting>
  <conditionalFormatting sqref="AA3">
    <cfRule type="expression" dxfId="84" priority="89">
      <formula>ISERROR(AA3)</formula>
    </cfRule>
  </conditionalFormatting>
  <conditionalFormatting sqref="AC3">
    <cfRule type="expression" dxfId="83" priority="88">
      <formula>ISERROR(AC3)</formula>
    </cfRule>
  </conditionalFormatting>
  <conditionalFormatting sqref="AE3">
    <cfRule type="expression" dxfId="82" priority="87">
      <formula>ISERROR(AE3)</formula>
    </cfRule>
  </conditionalFormatting>
  <conditionalFormatting sqref="AL3">
    <cfRule type="expression" dxfId="81" priority="86">
      <formula>ISERROR(AL3)</formula>
    </cfRule>
  </conditionalFormatting>
  <conditionalFormatting sqref="AN3">
    <cfRule type="expression" dxfId="80" priority="85">
      <formula>ISERROR(AN3)</formula>
    </cfRule>
  </conditionalFormatting>
  <conditionalFormatting sqref="AP3">
    <cfRule type="expression" dxfId="79" priority="84">
      <formula>ISERROR(AP3)</formula>
    </cfRule>
  </conditionalFormatting>
  <conditionalFormatting sqref="AR3">
    <cfRule type="expression" dxfId="78" priority="83">
      <formula>ISERROR(AR3)</formula>
    </cfRule>
  </conditionalFormatting>
  <conditionalFormatting sqref="AY3">
    <cfRule type="expression" dxfId="77" priority="82">
      <formula>ISERROR(AY3)</formula>
    </cfRule>
  </conditionalFormatting>
  <conditionalFormatting sqref="BA3">
    <cfRule type="expression" dxfId="76" priority="81">
      <formula>ISERROR(BA3)</formula>
    </cfRule>
  </conditionalFormatting>
  <conditionalFormatting sqref="BC3">
    <cfRule type="expression" dxfId="75" priority="80">
      <formula>ISERROR(BC3)</formula>
    </cfRule>
  </conditionalFormatting>
  <conditionalFormatting sqref="BE3">
    <cfRule type="expression" dxfId="74" priority="79">
      <formula>ISERROR(BE3)</formula>
    </cfRule>
  </conditionalFormatting>
  <conditionalFormatting sqref="BJ3">
    <cfRule type="expression" dxfId="73" priority="78">
      <formula>ISERROR(BJ3)</formula>
    </cfRule>
  </conditionalFormatting>
  <conditionalFormatting sqref="BL3">
    <cfRule type="expression" dxfId="72" priority="77">
      <formula>ISERROR(BL3)</formula>
    </cfRule>
  </conditionalFormatting>
  <conditionalFormatting sqref="BN3">
    <cfRule type="expression" dxfId="71" priority="76">
      <formula>ISERROR(BN3)</formula>
    </cfRule>
  </conditionalFormatting>
  <conditionalFormatting sqref="BP3">
    <cfRule type="expression" dxfId="70" priority="75">
      <formula>ISERROR(BP3)</formula>
    </cfRule>
  </conditionalFormatting>
  <conditionalFormatting sqref="BR3">
    <cfRule type="expression" dxfId="69" priority="74">
      <formula>ISERROR(BR3)</formula>
    </cfRule>
  </conditionalFormatting>
  <conditionalFormatting sqref="BR4">
    <cfRule type="expression" dxfId="68" priority="56">
      <formula>ISERROR(BR4)</formula>
    </cfRule>
  </conditionalFormatting>
  <conditionalFormatting sqref="W4">
    <cfRule type="expression" dxfId="67" priority="73">
      <formula>ISERROR(W4)</formula>
    </cfRule>
  </conditionalFormatting>
  <conditionalFormatting sqref="Y4">
    <cfRule type="expression" dxfId="66" priority="72">
      <formula>ISERROR(Y4)</formula>
    </cfRule>
  </conditionalFormatting>
  <conditionalFormatting sqref="AA4">
    <cfRule type="expression" dxfId="65" priority="71">
      <formula>ISERROR(AA4)</formula>
    </cfRule>
  </conditionalFormatting>
  <conditionalFormatting sqref="AC4">
    <cfRule type="expression" dxfId="64" priority="70">
      <formula>ISERROR(AC4)</formula>
    </cfRule>
  </conditionalFormatting>
  <conditionalFormatting sqref="AE4">
    <cfRule type="expression" dxfId="63" priority="69">
      <formula>ISERROR(AE4)</formula>
    </cfRule>
  </conditionalFormatting>
  <conditionalFormatting sqref="AL4">
    <cfRule type="expression" dxfId="62" priority="68">
      <formula>ISERROR(AL4)</formula>
    </cfRule>
  </conditionalFormatting>
  <conditionalFormatting sqref="AN4">
    <cfRule type="expression" dxfId="61" priority="67">
      <formula>ISERROR(AN4)</formula>
    </cfRule>
  </conditionalFormatting>
  <conditionalFormatting sqref="AP4">
    <cfRule type="expression" dxfId="60" priority="66">
      <formula>ISERROR(AP4)</formula>
    </cfRule>
  </conditionalFormatting>
  <conditionalFormatting sqref="AR4">
    <cfRule type="expression" dxfId="59" priority="65">
      <formula>ISERROR(AR4)</formula>
    </cfRule>
  </conditionalFormatting>
  <conditionalFormatting sqref="AY4">
    <cfRule type="expression" dxfId="58" priority="64">
      <formula>ISERROR(AY4)</formula>
    </cfRule>
  </conditionalFormatting>
  <conditionalFormatting sqref="BA4">
    <cfRule type="expression" dxfId="57" priority="63">
      <formula>ISERROR(BA4)</formula>
    </cfRule>
  </conditionalFormatting>
  <conditionalFormatting sqref="BC4">
    <cfRule type="expression" dxfId="56" priority="62">
      <formula>ISERROR(BC4)</formula>
    </cfRule>
  </conditionalFormatting>
  <conditionalFormatting sqref="BE4">
    <cfRule type="expression" dxfId="55" priority="61">
      <formula>ISERROR(BE4)</formula>
    </cfRule>
  </conditionalFormatting>
  <conditionalFormatting sqref="BJ4">
    <cfRule type="expression" dxfId="54" priority="60">
      <formula>ISERROR(BJ4)</formula>
    </cfRule>
  </conditionalFormatting>
  <conditionalFormatting sqref="BL4">
    <cfRule type="expression" dxfId="53" priority="59">
      <formula>ISERROR(BL4)</formula>
    </cfRule>
  </conditionalFormatting>
  <conditionalFormatting sqref="BN4">
    <cfRule type="expression" dxfId="52" priority="58">
      <formula>ISERROR(BN4)</formula>
    </cfRule>
  </conditionalFormatting>
  <conditionalFormatting sqref="BP4">
    <cfRule type="expression" dxfId="51" priority="57">
      <formula>ISERROR(BP4)</formula>
    </cfRule>
  </conditionalFormatting>
  <conditionalFormatting sqref="D1:D4 D8:D1048576">
    <cfRule type="expression" dxfId="50" priority="48">
      <formula>(INDIRECT(ADDRESS(ROW(),COLUMN()))="")*(VALUE(INDIRECT(ADDRESS(ROW(),76)))&gt;0)</formula>
    </cfRule>
  </conditionalFormatting>
  <conditionalFormatting sqref="F1:F4 F8:F1048576">
    <cfRule type="expression" dxfId="49" priority="45">
      <formula>AND($G1="",$E1&lt;&gt;"")</formula>
    </cfRule>
    <cfRule type="expression" dxfId="48" priority="46">
      <formula>(INDIRECT(ADDRESS(ROW(),COLUMN()))="")*(VALUE(INDIRECT(ADDRESS(ROW(),76)))&gt;0)</formula>
    </cfRule>
  </conditionalFormatting>
  <conditionalFormatting sqref="I1:I1048576">
    <cfRule type="expression" dxfId="47" priority="44">
      <formula>(INDIRECT(ADDRESS(ROW(),COLUMN()))="")*(VALUE(INDIRECT(ADDRESS(ROW(),76)))&gt;0)</formula>
    </cfRule>
  </conditionalFormatting>
  <conditionalFormatting sqref="M1 M502:M1048576">
    <cfRule type="expression" dxfId="46" priority="40">
      <formula>AND(ISERROR($N1), OR($E1&lt;&gt;"",$J1&lt;&gt;""))</formula>
    </cfRule>
    <cfRule type="expression" dxfId="45" priority="41">
      <formula>(INDIRECT(ADDRESS(ROW(),COLUMN()))="")*(VALUE(INDIRECT(ADDRESS(ROW(),76)))&gt;0)</formula>
    </cfRule>
  </conditionalFormatting>
  <conditionalFormatting sqref="Q1:Q1048576">
    <cfRule type="expression" dxfId="44" priority="38">
      <formula>AND($R1="",OR($E1&lt;&gt;"",$I1&lt;&gt;""))</formula>
    </cfRule>
    <cfRule type="expression" dxfId="43" priority="39">
      <formula>(INDIRECT(ADDRESS(ROW(),COLUMN()))="")*(VALUE(INDIRECT(ADDRESS(ROW(),76)))&gt;0)</formula>
    </cfRule>
  </conditionalFormatting>
  <conditionalFormatting sqref="D1:D4 D8:D501">
    <cfRule type="expression" dxfId="42" priority="47">
      <formula>AND($E1="",OR($G1="", $J1=""))</formula>
    </cfRule>
  </conditionalFormatting>
  <conditionalFormatting sqref="U2:U501">
    <cfRule type="expression" dxfId="41" priority="37">
      <formula>AND($V2="",OR($D2&lt;&gt;"",$R2&lt;&gt;""))</formula>
    </cfRule>
  </conditionalFormatting>
  <conditionalFormatting sqref="I1:I501">
    <cfRule type="expression" dxfId="40" priority="43">
      <formula>AND(ISERROR($J1),$E1&lt;&gt;"")</formula>
    </cfRule>
  </conditionalFormatting>
  <conditionalFormatting sqref="M2:M7 M9:M501">
    <cfRule type="expression" dxfId="39" priority="36">
      <formula>ISERROR(M2)</formula>
    </cfRule>
  </conditionalFormatting>
  <conditionalFormatting sqref="X2:X501">
    <cfRule type="expression" dxfId="38" priority="35">
      <formula>ISERROR(X2)</formula>
    </cfRule>
  </conditionalFormatting>
  <conditionalFormatting sqref="AK2:AK501">
    <cfRule type="expression" dxfId="37" priority="34">
      <formula>ISERROR(AK2)</formula>
    </cfRule>
  </conditionalFormatting>
  <conditionalFormatting sqref="AX2:AX501">
    <cfRule type="expression" dxfId="36" priority="33">
      <formula>ISERROR(AX2)</formula>
    </cfRule>
  </conditionalFormatting>
  <conditionalFormatting sqref="BK2:BK501">
    <cfRule type="expression" dxfId="35" priority="32">
      <formula>ISERROR(BK2)</formula>
    </cfRule>
  </conditionalFormatting>
  <conditionalFormatting sqref="D5:D7">
    <cfRule type="expression" dxfId="34" priority="31">
      <formula>(INDIRECT(ADDRESS(ROW(),COLUMN()))="")*(VALUE(INDIRECT(ADDRESS(ROW(),76)))&gt;0)</formula>
    </cfRule>
  </conditionalFormatting>
  <conditionalFormatting sqref="D5:D7">
    <cfRule type="expression" dxfId="33" priority="30">
      <formula>AND($E5="",OR($G5="", $J5=""))</formula>
    </cfRule>
  </conditionalFormatting>
  <conditionalFormatting sqref="F5:F7">
    <cfRule type="expression" dxfId="32" priority="28">
      <formula>AND($G5="",$E5&lt;&gt;"")</formula>
    </cfRule>
    <cfRule type="expression" dxfId="31" priority="29">
      <formula>(INDIRECT(ADDRESS(ROW(),COLUMN()))="")*(VALUE(INDIRECT(ADDRESS(ROW(),76)))&gt;0)</formula>
    </cfRule>
  </conditionalFormatting>
  <conditionalFormatting sqref="AN5">
    <cfRule type="containsErrors" dxfId="30" priority="27">
      <formula>ISERROR(AN5)</formula>
    </cfRule>
  </conditionalFormatting>
  <conditionalFormatting sqref="AP5">
    <cfRule type="containsErrors" dxfId="29" priority="26">
      <formula>ISERROR(AP5)</formula>
    </cfRule>
  </conditionalFormatting>
  <conditionalFormatting sqref="AR5">
    <cfRule type="containsErrors" dxfId="28" priority="25">
      <formula>ISERROR(AR5)</formula>
    </cfRule>
  </conditionalFormatting>
  <conditionalFormatting sqref="AN6">
    <cfRule type="containsErrors" dxfId="27" priority="24">
      <formula>ISERROR(AN6)</formula>
    </cfRule>
  </conditionalFormatting>
  <conditionalFormatting sqref="AP6">
    <cfRule type="containsErrors" dxfId="26" priority="23">
      <formula>ISERROR(AP6)</formula>
    </cfRule>
  </conditionalFormatting>
  <conditionalFormatting sqref="AR6">
    <cfRule type="containsErrors" dxfId="25" priority="22">
      <formula>ISERROR(AR6)</formula>
    </cfRule>
  </conditionalFormatting>
  <conditionalFormatting sqref="M8">
    <cfRule type="expression" dxfId="24" priority="21">
      <formula>ISERROR(M8)</formula>
    </cfRule>
  </conditionalFormatting>
  <conditionalFormatting sqref="AY5:AY8">
    <cfRule type="containsErrors" dxfId="23" priority="20">
      <formula>ISERROR(AY5)</formula>
    </cfRule>
  </conditionalFormatting>
  <conditionalFormatting sqref="BA7:BA8">
    <cfRule type="containsErrors" dxfId="22" priority="19">
      <formula>ISERROR(BA7)</formula>
    </cfRule>
  </conditionalFormatting>
  <conditionalFormatting sqref="BA5">
    <cfRule type="containsErrors" dxfId="21" priority="18">
      <formula>ISERROR(BA5)</formula>
    </cfRule>
  </conditionalFormatting>
  <conditionalFormatting sqref="BA6">
    <cfRule type="containsErrors" dxfId="20" priority="17">
      <formula>ISERROR(BA6)</formula>
    </cfRule>
  </conditionalFormatting>
  <conditionalFormatting sqref="BC7:BC8">
    <cfRule type="containsErrors" dxfId="19" priority="16">
      <formula>ISERROR(BC7)</formula>
    </cfRule>
  </conditionalFormatting>
  <conditionalFormatting sqref="BC5">
    <cfRule type="containsErrors" dxfId="18" priority="15">
      <formula>ISERROR(BC5)</formula>
    </cfRule>
  </conditionalFormatting>
  <conditionalFormatting sqref="BC6">
    <cfRule type="containsErrors" dxfId="17" priority="14">
      <formula>ISERROR(BC6)</formula>
    </cfRule>
  </conditionalFormatting>
  <conditionalFormatting sqref="BE7:BE8">
    <cfRule type="containsErrors" dxfId="16" priority="13">
      <formula>ISERROR(BE7)</formula>
    </cfRule>
  </conditionalFormatting>
  <conditionalFormatting sqref="BE5">
    <cfRule type="containsErrors" dxfId="15" priority="12">
      <formula>ISERROR(BE5)</formula>
    </cfRule>
  </conditionalFormatting>
  <conditionalFormatting sqref="BE6">
    <cfRule type="containsErrors" dxfId="14" priority="11">
      <formula>ISERROR(BE6)</formula>
    </cfRule>
  </conditionalFormatting>
  <conditionalFormatting sqref="Y5:Y8">
    <cfRule type="containsErrors" dxfId="13" priority="10">
      <formula>ISERROR(Y5)</formula>
    </cfRule>
  </conditionalFormatting>
  <conditionalFormatting sqref="AA7:AA8">
    <cfRule type="containsErrors" dxfId="12" priority="9">
      <formula>ISERROR(AA7)</formula>
    </cfRule>
  </conditionalFormatting>
  <conditionalFormatting sqref="AA5">
    <cfRule type="containsErrors" dxfId="11" priority="8">
      <formula>ISERROR(AA5)</formula>
    </cfRule>
  </conditionalFormatting>
  <conditionalFormatting sqref="AA6">
    <cfRule type="containsErrors" dxfId="10" priority="7">
      <formula>ISERROR(AA6)</formula>
    </cfRule>
  </conditionalFormatting>
  <conditionalFormatting sqref="AC7:AC8">
    <cfRule type="containsErrors" dxfId="9" priority="6">
      <formula>ISERROR(AC7)</formula>
    </cfRule>
  </conditionalFormatting>
  <conditionalFormatting sqref="AC5">
    <cfRule type="containsErrors" dxfId="8" priority="5">
      <formula>ISERROR(AC5)</formula>
    </cfRule>
  </conditionalFormatting>
  <conditionalFormatting sqref="AC6">
    <cfRule type="containsErrors" dxfId="7" priority="4">
      <formula>ISERROR(AC6)</formula>
    </cfRule>
  </conditionalFormatting>
  <conditionalFormatting sqref="AE7:AE8">
    <cfRule type="containsErrors" dxfId="6" priority="3">
      <formula>ISERROR(AE7)</formula>
    </cfRule>
  </conditionalFormatting>
  <conditionalFormatting sqref="AE5">
    <cfRule type="containsErrors" dxfId="5" priority="2">
      <formula>ISERROR(AE5)</formula>
    </cfRule>
  </conditionalFormatting>
  <conditionalFormatting sqref="AE6">
    <cfRule type="containsErrors" dxfId="4" priority="1">
      <formula>ISERROR(AE6)</formula>
    </cfRule>
  </conditionalFormatting>
  <dataValidations count="11">
    <dataValidation type="list" allowBlank="1" showInputMessage="1" showErrorMessage="1" sqref="Q2:Q501">
      <formula1>PRacronyms</formula1>
    </dataValidation>
    <dataValidation operator="greaterThan" allowBlank="1" showInputMessage="1" showErrorMessage="1" sqref="BW1:BW1048576"/>
    <dataValidation type="list" allowBlank="1" showInputMessage="1" showErrorMessage="1" sqref="D2:D501">
      <formula1>ModulesInCmp</formula1>
    </dataValidation>
    <dataValidation type="decimal" operator="greaterThanOrEqual" allowBlank="1" showInputMessage="1" showErrorMessage="1" sqref="AH2:AH501">
      <formula1>-1</formula1>
    </dataValidation>
    <dataValidation type="decimal" operator="greaterThan" allowBlank="1" showInputMessage="1" showErrorMessage="1" sqref="BF2:BF503 BG2:BV501 BX2:BX501 AT2:BE501 AI2:AR501 W2:AG501">
      <formula1>-1</formula1>
    </dataValidation>
    <dataValidation type="list" allowBlank="1" showInputMessage="1" showErrorMessage="1" sqref="U2:U501">
      <formula1>Currencies</formula1>
    </dataValidation>
    <dataValidation type="list" allowBlank="1" showInputMessage="1" showErrorMessage="1" sqref="L2:L501">
      <formula1>CostInputs</formula1>
    </dataValidation>
    <dataValidation type="list" allowBlank="1" showInputMessage="1" showErrorMessage="1" sqref="BY2:BY501">
      <formula1>AssumptionList</formula1>
    </dataValidation>
    <dataValidation type="list" allowBlank="1" showInputMessage="1" showErrorMessage="1" sqref="I3:I501">
      <formula1>CostInpInCmpInPSMcosts</formula1>
    </dataValidation>
    <dataValidation type="decimal" operator="greaterThan" allowBlank="1" showInputMessage="1" showErrorMessage="1" sqref="AS2:AS501">
      <formula1>-1</formula1>
    </dataValidation>
    <dataValidation type="list" allowBlank="1" showInputMessage="1" showErrorMessage="1" sqref="I2">
      <formula1>CostInpInCmpInPSMcosts</formula1>
    </dataValidation>
  </dataValidations>
  <pageMargins left="0.75" right="0.75" top="1" bottom="1" header="0.5" footer="0.5"/>
  <pageSetup paperSize="9" orientation="portrait" horizontalDpi="4294967292" verticalDpi="4294967292"/>
  <extLst>
    <ext xmlns:x14="http://schemas.microsoft.com/office/spreadsheetml/2009/9/main" uri="{CCE6A557-97BC-4b89-ADB6-D9C93CAAB3DF}">
      <x14:dataValidations xmlns:xm="http://schemas.microsoft.com/office/excel/2006/main" count="1">
        <x14:dataValidation type="list" allowBlank="1" showInputMessage="1" showErrorMessage="1">
          <x14:formula1>
            <xm:f>OFFSET(CatInt!$E$1,MATCH(E2,CatInt!$A:$A,0)-1,0,COUNTIF(CatInt!$A:$A,E2),1)</xm:f>
          </x14:formula1>
          <xm:sqref>F2:F501</xm:sqref>
        </x14:dataValidation>
      </x14:dataValidations>
    </ex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X53"/>
  <sheetViews>
    <sheetView topLeftCell="C1" workbookViewId="0">
      <selection activeCell="D25" sqref="D25"/>
    </sheetView>
  </sheetViews>
  <sheetFormatPr defaultColWidth="9" defaultRowHeight="12.75" x14ac:dyDescent="0.2"/>
  <cols>
    <col min="1" max="1" width="11.75" style="107" hidden="1" customWidth="1"/>
    <col min="2" max="2" width="5.25" style="107" hidden="1" customWidth="1"/>
    <col min="3" max="3" width="41.25" style="107" customWidth="1"/>
    <col min="4" max="7" width="9" style="112"/>
    <col min="8" max="8" width="10.75" style="112" customWidth="1"/>
    <col min="9" max="23" width="9" style="112"/>
    <col min="24" max="24" width="10.75" style="112" customWidth="1"/>
    <col min="25" max="16384" width="9" style="107"/>
  </cols>
  <sheetData>
    <row r="1" spans="1:24" s="106" customFormat="1" ht="18" x14ac:dyDescent="0.25">
      <c r="C1" s="106" t="str">
        <f ca="1">Translations!A143</f>
        <v>Budget Summary (in grant currency)</v>
      </c>
      <c r="D1" s="111"/>
      <c r="E1" s="111"/>
      <c r="F1" s="111"/>
      <c r="G1" s="111"/>
      <c r="H1" s="111"/>
      <c r="I1" s="111"/>
      <c r="J1" s="111"/>
      <c r="K1" s="111"/>
      <c r="L1" s="111"/>
      <c r="M1" s="111"/>
      <c r="N1" s="111"/>
      <c r="O1" s="111"/>
      <c r="P1" s="111"/>
      <c r="Q1" s="111"/>
      <c r="R1" s="111"/>
      <c r="S1" s="111"/>
      <c r="T1" s="111"/>
      <c r="U1" s="111"/>
      <c r="V1" s="111"/>
      <c r="W1" s="111"/>
      <c r="X1" s="111"/>
    </row>
    <row r="3" spans="1:24" s="108" customFormat="1" x14ac:dyDescent="0.2">
      <c r="A3" s="108" t="s">
        <v>2410</v>
      </c>
      <c r="B3" s="108" t="s">
        <v>2373</v>
      </c>
      <c r="C3" s="110" t="str">
        <f ca="1">Translations!A144</f>
        <v>By Module</v>
      </c>
      <c r="D3" s="113" t="s">
        <v>1896</v>
      </c>
      <c r="E3" s="113" t="s">
        <v>1897</v>
      </c>
      <c r="F3" s="113" t="s">
        <v>1898</v>
      </c>
      <c r="G3" s="113" t="s">
        <v>1899</v>
      </c>
      <c r="H3" s="113" t="str">
        <f ca="1">Translations!A160</f>
        <v>Year 1</v>
      </c>
      <c r="I3" s="113" t="s">
        <v>2227</v>
      </c>
      <c r="J3" s="113" t="s">
        <v>2228</v>
      </c>
      <c r="K3" s="113" t="s">
        <v>2229</v>
      </c>
      <c r="L3" s="113" t="s">
        <v>2230</v>
      </c>
      <c r="M3" s="113" t="str">
        <f ca="1">Translations!A161</f>
        <v>Year 2</v>
      </c>
      <c r="N3" s="113" t="s">
        <v>2231</v>
      </c>
      <c r="O3" s="113" t="s">
        <v>2232</v>
      </c>
      <c r="P3" s="113" t="s">
        <v>2233</v>
      </c>
      <c r="Q3" s="113" t="s">
        <v>2234</v>
      </c>
      <c r="R3" s="113" t="str">
        <f ca="1">Translations!A162</f>
        <v>Year 3</v>
      </c>
      <c r="S3" s="113" t="s">
        <v>2235</v>
      </c>
      <c r="T3" s="113" t="s">
        <v>2236</v>
      </c>
      <c r="U3" s="113" t="s">
        <v>2237</v>
      </c>
      <c r="V3" s="113" t="s">
        <v>2238</v>
      </c>
      <c r="W3" s="113" t="str">
        <f ca="1">Translations!A163</f>
        <v>Year 4</v>
      </c>
      <c r="X3" s="113" t="str">
        <f ca="1">Translations!A174</f>
        <v>Total</v>
      </c>
    </row>
    <row r="4" spans="1:24" x14ac:dyDescent="0.2">
      <c r="A4" s="105">
        <f ca="1">MATCH(1,CatModules!H2:H100,0)+1</f>
        <v>12</v>
      </c>
      <c r="B4" s="105">
        <f ca="1">IFERROR(INDIRECT(ADDRESS(A4,2,1,1,"CatModules")),"")</f>
        <v>14</v>
      </c>
      <c r="C4" s="115" t="str">
        <f ca="1">IFERROR(VLOOKUP(B4,CatModules!B:C,2,FALSE),"")</f>
        <v>Treatment, care and support</v>
      </c>
      <c r="D4" s="114">
        <f ca="1">IF(SUMIF(Pharmaceuticals!$E:$E,'Budget Summary'!$B4,Pharmaceuticals!Z:Z)&gt;0,SUMIF(Pharmaceuticals!$E:$E,'Budget Summary'!$B4,Pharmaceuticals!Z:Z),"")</f>
        <v>696435.03000000014</v>
      </c>
      <c r="E4" s="114" t="str">
        <f ca="1">IF(SUMIF(Pharmaceuticals!$E:$E,'Budget Summary'!$B4,Pharmaceuticals!AB:AB)&gt;0,SUMIF(Pharmaceuticals!$E:$E,'Budget Summary'!$B4,Pharmaceuticals!AB:AB),"")</f>
        <v/>
      </c>
      <c r="F4" s="114" t="str">
        <f ca="1">IF(SUMIF(Pharmaceuticals!$E:$E,'Budget Summary'!$B4,Pharmaceuticals!AD:AD)&gt;0,SUMIF(Pharmaceuticals!$E:$E,'Budget Summary'!$B4,Pharmaceuticals!AD:AD),"")</f>
        <v/>
      </c>
      <c r="G4" s="114" t="str">
        <f ca="1">IF(SUMIF(Pharmaceuticals!$E:$E,'Budget Summary'!$B4,Pharmaceuticals!AF:AF)&gt;0,SUMIF(Pharmaceuticals!$E:$E,'Budget Summary'!$B4,Pharmaceuticals!AF:AF),"")</f>
        <v/>
      </c>
      <c r="H4" s="114">
        <f ca="1">IF(SUMIF(Pharmaceuticals!$E:$E,'Budget Summary'!$B4,Pharmaceuticals!AH:AH)&gt;0,SUMIF(Pharmaceuticals!$E:$E,'Budget Summary'!$B4,Pharmaceuticals!AH:AH),"")</f>
        <v>696435.03000000014</v>
      </c>
      <c r="I4" s="114">
        <f ca="1">IF(SUMIF(Pharmaceuticals!$E:$E,'Budget Summary'!$B4,Pharmaceuticals!AM:AM)&gt;0,SUMIF(Pharmaceuticals!$E:$E,'Budget Summary'!$B4,Pharmaceuticals!AM:AM),"")</f>
        <v>674243.84000000008</v>
      </c>
      <c r="J4" s="114" t="str">
        <f ca="1">IF(SUMIF(Pharmaceuticals!$E:$E,'Budget Summary'!$B4,Pharmaceuticals!AO:AO)&gt;0,SUMIF(Pharmaceuticals!$E:$E,'Budget Summary'!$B4,Pharmaceuticals!AO:AO),"")</f>
        <v/>
      </c>
      <c r="K4" s="114" t="str">
        <f ca="1">IF(SUMIF(Pharmaceuticals!$E:$E,'Budget Summary'!$B4,Pharmaceuticals!AQ:AQ)&gt;0,SUMIF(Pharmaceuticals!$E:$E,'Budget Summary'!$B4,Pharmaceuticals!AQ:AQ),"")</f>
        <v/>
      </c>
      <c r="L4" s="114" t="str">
        <f ca="1">IF(SUMIF(Pharmaceuticals!$E:$E,'Budget Summary'!$B4,Pharmaceuticals!AS:AS)&gt;0,SUMIF(Pharmaceuticals!$E:$E,'Budget Summary'!$B4,Pharmaceuticals!AS:AS),"")</f>
        <v/>
      </c>
      <c r="M4" s="114">
        <f ca="1">IF(SUMIF(Pharmaceuticals!$E:$E,'Budget Summary'!$B4,Pharmaceuticals!AU:AU)&gt;0,SUMIF(Pharmaceuticals!$E:$E,'Budget Summary'!$B4,Pharmaceuticals!AU:AU),"")</f>
        <v>674243.84000000008</v>
      </c>
      <c r="N4" s="114">
        <f ca="1">IF(SUMIF(Pharmaceuticals!$E:$E,'Budget Summary'!$B4,Pharmaceuticals!AZ:AZ)&gt;0,SUMIF(Pharmaceuticals!$E:$E,'Budget Summary'!$B4,Pharmaceuticals!AZ:AZ),"")</f>
        <v>664421.05000000016</v>
      </c>
      <c r="O4" s="114" t="str">
        <f ca="1">IF(SUMIF(Pharmaceuticals!$E:$E,'Budget Summary'!$B4,Pharmaceuticals!BB:BB)&gt;0,SUMIF(Pharmaceuticals!$E:$E,'Budget Summary'!$B4,Pharmaceuticals!BB:BB),"")</f>
        <v/>
      </c>
      <c r="P4" s="114" t="str">
        <f ca="1">IF(SUMIF(Pharmaceuticals!$E:$E,'Budget Summary'!$B4,Pharmaceuticals!BD:BD)&gt;0,SUMIF(Pharmaceuticals!$E:$E,'Budget Summary'!$B4,Pharmaceuticals!BD:BD),"")</f>
        <v/>
      </c>
      <c r="Q4" s="114" t="str">
        <f ca="1">IF(SUMIF(Pharmaceuticals!$E:$E,'Budget Summary'!$B4,Pharmaceuticals!BF:BF)&gt;0,SUMIF(Pharmaceuticals!$E:$E,'Budget Summary'!$B4,Pharmaceuticals!BF:BF),"")</f>
        <v/>
      </c>
      <c r="R4" s="114">
        <f ca="1">IF(SUMIF(Pharmaceuticals!$E:$E,'Budget Summary'!$B4,Pharmaceuticals!BH:BH)&gt;0,SUMIF(Pharmaceuticals!$E:$E,'Budget Summary'!$B4,Pharmaceuticals!BH:BH),"")</f>
        <v>664421.05000000016</v>
      </c>
      <c r="S4" s="114" t="str">
        <f ca="1">IF(SUMIF(Pharmaceuticals!$E:$E,'Budget Summary'!$B4,Pharmaceuticals!BM:BM)&gt;0,SUMIF(Pharmaceuticals!$E:$E,'Budget Summary'!$B4,Pharmaceuticals!BM:BM),"")</f>
        <v/>
      </c>
      <c r="T4" s="114" t="str">
        <f ca="1">IF(SUMIF(Pharmaceuticals!$E:$E,'Budget Summary'!$B4,Pharmaceuticals!BO:BO)&gt;0,SUMIF(Pharmaceuticals!$E:$E,'Budget Summary'!$B4,Pharmaceuticals!BO:BO),"")</f>
        <v/>
      </c>
      <c r="U4" s="114" t="str">
        <f ca="1">IF(SUMIF(Pharmaceuticals!$E:$E,'Budget Summary'!$B4,Pharmaceuticals!BQ:BQ)&gt;0,SUMIF(Pharmaceuticals!$E:$E,'Budget Summary'!$B4,Pharmaceuticals!BQ:BQ),"")</f>
        <v/>
      </c>
      <c r="V4" s="114" t="str">
        <f ca="1">IF(SUMIF(Pharmaceuticals!$E:$E,'Budget Summary'!$B4,Pharmaceuticals!BS:BS)&gt;0,SUMIF(Pharmaceuticals!$E:$E,'Budget Summary'!$B4,Pharmaceuticals!BS:BS),"")</f>
        <v/>
      </c>
      <c r="W4" s="114" t="str">
        <f ca="1">IF(SUMIF(Pharmaceuticals!$E:$E,'Budget Summary'!$B4,Pharmaceuticals!BU:BU)&gt;0,SUMIF(Pharmaceuticals!$E:$E,'Budget Summary'!$B4,Pharmaceuticals!BU:BU),"")</f>
        <v/>
      </c>
      <c r="X4" s="114">
        <f ca="1">IF(SUM(H4,M4,R4,W4)&gt;0,SUM(H4,M4,R4,W4),"")</f>
        <v>2035099.9200000004</v>
      </c>
    </row>
    <row r="5" spans="1:24" x14ac:dyDescent="0.2">
      <c r="A5" s="105" t="str">
        <f ca="1">IFERROR(A4+MATCH(1,OFFSET(CatModules!H$1,A4,0,100,1),0),"")</f>
        <v/>
      </c>
      <c r="B5" s="105" t="str">
        <f ca="1">IFERROR(INDIRECT(ADDRESS(A5,2,1,1,"CatModules")),"")</f>
        <v/>
      </c>
      <c r="C5" s="115" t="str">
        <f ca="1">IFERROR(VLOOKUP(B5,CatModules!B:C,2,FALSE),"")</f>
        <v/>
      </c>
      <c r="D5" s="114" t="str">
        <f ca="1">IF(SUMIF(Pharmaceuticals!$E:$E,'Budget Summary'!$B5,Pharmaceuticals!Z:Z)&gt;0,SUMIF(Pharmaceuticals!$E:$E,'Budget Summary'!$B5,Pharmaceuticals!Z:Z),"")</f>
        <v/>
      </c>
      <c r="E5" s="114" t="str">
        <f ca="1">IF(SUMIF(Pharmaceuticals!$E:$E,'Budget Summary'!$B5,Pharmaceuticals!AB:AB)&gt;0,SUMIF(Pharmaceuticals!$E:$E,'Budget Summary'!$B5,Pharmaceuticals!AB:AB),"")</f>
        <v/>
      </c>
      <c r="F5" s="114" t="str">
        <f ca="1">IF(SUMIF(Pharmaceuticals!$E:$E,'Budget Summary'!$B5,Pharmaceuticals!AD:AD)&gt;0,SUMIF(Pharmaceuticals!$E:$E,'Budget Summary'!$B5,Pharmaceuticals!AD:AD),"")</f>
        <v/>
      </c>
      <c r="G5" s="114" t="str">
        <f ca="1">IF(SUMIF(Pharmaceuticals!$E:$E,'Budget Summary'!$B5,Pharmaceuticals!AF:AF)&gt;0,SUMIF(Pharmaceuticals!$E:$E,'Budget Summary'!$B5,Pharmaceuticals!AF:AF),"")</f>
        <v/>
      </c>
      <c r="H5" s="114" t="str">
        <f ca="1">IF(SUMIF(Pharmaceuticals!$E:$E,'Budget Summary'!$B5,Pharmaceuticals!AH:AH)&gt;0,SUMIF(Pharmaceuticals!$E:$E,'Budget Summary'!$B5,Pharmaceuticals!AH:AH),"")</f>
        <v/>
      </c>
      <c r="I5" s="114" t="str">
        <f ca="1">IF(SUMIF(Pharmaceuticals!$E:$E,'Budget Summary'!$B5,Pharmaceuticals!AM:AM)&gt;0,SUMIF(Pharmaceuticals!$E:$E,'Budget Summary'!$B5,Pharmaceuticals!AM:AM),"")</f>
        <v/>
      </c>
      <c r="J5" s="114" t="str">
        <f ca="1">IF(SUMIF(Pharmaceuticals!$E:$E,'Budget Summary'!$B5,Pharmaceuticals!AO:AO)&gt;0,SUMIF(Pharmaceuticals!$E:$E,'Budget Summary'!$B5,Pharmaceuticals!AO:AO),"")</f>
        <v/>
      </c>
      <c r="K5" s="114" t="str">
        <f ca="1">IF(SUMIF(Pharmaceuticals!$E:$E,'Budget Summary'!$B5,Pharmaceuticals!AQ:AQ)&gt;0,SUMIF(Pharmaceuticals!$E:$E,'Budget Summary'!$B5,Pharmaceuticals!AQ:AQ),"")</f>
        <v/>
      </c>
      <c r="L5" s="114" t="str">
        <f ca="1">IF(SUMIF(Pharmaceuticals!$E:$E,'Budget Summary'!$B5,Pharmaceuticals!AS:AS)&gt;0,SUMIF(Pharmaceuticals!$E:$E,'Budget Summary'!$B5,Pharmaceuticals!AS:AS),"")</f>
        <v/>
      </c>
      <c r="M5" s="114" t="str">
        <f ca="1">IF(SUMIF(Pharmaceuticals!$E:$E,'Budget Summary'!$B5,Pharmaceuticals!AU:AU)&gt;0,SUMIF(Pharmaceuticals!$E:$E,'Budget Summary'!$B5,Pharmaceuticals!AU:AU),"")</f>
        <v/>
      </c>
      <c r="N5" s="114" t="str">
        <f ca="1">IF(SUMIF(Pharmaceuticals!$E:$E,'Budget Summary'!$B5,Pharmaceuticals!AZ:AZ)&gt;0,SUMIF(Pharmaceuticals!$E:$E,'Budget Summary'!$B5,Pharmaceuticals!AZ:AZ),"")</f>
        <v/>
      </c>
      <c r="O5" s="114" t="str">
        <f ca="1">IF(SUMIF(Pharmaceuticals!$E:$E,'Budget Summary'!$B5,Pharmaceuticals!BB:BB)&gt;0,SUMIF(Pharmaceuticals!$E:$E,'Budget Summary'!$B5,Pharmaceuticals!BB:BB),"")</f>
        <v/>
      </c>
      <c r="P5" s="114" t="str">
        <f ca="1">IF(SUMIF(Pharmaceuticals!$E:$E,'Budget Summary'!$B5,Pharmaceuticals!BD:BD)&gt;0,SUMIF(Pharmaceuticals!$E:$E,'Budget Summary'!$B5,Pharmaceuticals!BD:BD),"")</f>
        <v/>
      </c>
      <c r="Q5" s="114" t="str">
        <f ca="1">IF(SUMIF(Pharmaceuticals!$E:$E,'Budget Summary'!$B5,Pharmaceuticals!BF:BF)&gt;0,SUMIF(Pharmaceuticals!$E:$E,'Budget Summary'!$B5,Pharmaceuticals!BF:BF),"")</f>
        <v/>
      </c>
      <c r="R5" s="114" t="str">
        <f ca="1">IF(SUMIF(Pharmaceuticals!$E:$E,'Budget Summary'!$B5,Pharmaceuticals!BH:BH)&gt;0,SUMIF(Pharmaceuticals!$E:$E,'Budget Summary'!$B5,Pharmaceuticals!BH:BH),"")</f>
        <v/>
      </c>
      <c r="S5" s="114" t="str">
        <f ca="1">IF(SUMIF(Pharmaceuticals!$E:$E,'Budget Summary'!$B5,Pharmaceuticals!BM:BM)&gt;0,SUMIF(Pharmaceuticals!$E:$E,'Budget Summary'!$B5,Pharmaceuticals!BM:BM),"")</f>
        <v/>
      </c>
      <c r="T5" s="114" t="str">
        <f ca="1">IF(SUMIF(Pharmaceuticals!$E:$E,'Budget Summary'!$B5,Pharmaceuticals!BO:BO)&gt;0,SUMIF(Pharmaceuticals!$E:$E,'Budget Summary'!$B5,Pharmaceuticals!BO:BO),"")</f>
        <v/>
      </c>
      <c r="U5" s="114" t="str">
        <f ca="1">IF(SUMIF(Pharmaceuticals!$E:$E,'Budget Summary'!$B5,Pharmaceuticals!BQ:BQ)&gt;0,SUMIF(Pharmaceuticals!$E:$E,'Budget Summary'!$B5,Pharmaceuticals!BQ:BQ),"")</f>
        <v/>
      </c>
      <c r="V5" s="114" t="str">
        <f ca="1">IF(SUMIF(Pharmaceuticals!$E:$E,'Budget Summary'!$B5,Pharmaceuticals!BS:BS)&gt;0,SUMIF(Pharmaceuticals!$E:$E,'Budget Summary'!$B5,Pharmaceuticals!BS:BS),"")</f>
        <v/>
      </c>
      <c r="W5" s="114" t="str">
        <f ca="1">IF(SUMIF(Pharmaceuticals!$E:$E,'Budget Summary'!$B5,Pharmaceuticals!BU:BU)&gt;0,SUMIF(Pharmaceuticals!$E:$E,'Budget Summary'!$B5,Pharmaceuticals!BU:BU),"")</f>
        <v/>
      </c>
      <c r="X5" s="114" t="str">
        <f t="shared" ref="X5:X21" ca="1" si="0">IF(SUM(H5,M5,R5,W5)&gt;0,SUM(H5,M5,R5,W5),"")</f>
        <v/>
      </c>
    </row>
    <row r="6" spans="1:24" x14ac:dyDescent="0.2">
      <c r="A6" s="105" t="str">
        <f ca="1">IFERROR(A5+MATCH(1,OFFSET(CatModules!H$1,A5,0,100,1),0),"")</f>
        <v/>
      </c>
      <c r="B6" s="105" t="str">
        <f t="shared" ref="B6:B20" ca="1" si="1">IFERROR(INDIRECT(ADDRESS(A6,2,1,1,"CatModules")),"")</f>
        <v/>
      </c>
      <c r="C6" s="115" t="str">
        <f ca="1">IFERROR(VLOOKUP(B6,CatModules!B:C,2,FALSE),"")</f>
        <v/>
      </c>
      <c r="D6" s="114" t="str">
        <f ca="1">IF(SUMIF(Pharmaceuticals!$E:$E,'Budget Summary'!$B6,Pharmaceuticals!Z:Z)&gt;0,SUMIF(Pharmaceuticals!$E:$E,'Budget Summary'!$B6,Pharmaceuticals!Z:Z),"")</f>
        <v/>
      </c>
      <c r="E6" s="114" t="str">
        <f ca="1">IF(SUMIF(Pharmaceuticals!$E:$E,'Budget Summary'!$B6,Pharmaceuticals!AB:AB)&gt;0,SUMIF(Pharmaceuticals!$E:$E,'Budget Summary'!$B6,Pharmaceuticals!AB:AB),"")</f>
        <v/>
      </c>
      <c r="F6" s="114" t="str">
        <f ca="1">IF(SUMIF(Pharmaceuticals!$E:$E,'Budget Summary'!$B6,Pharmaceuticals!AD:AD)&gt;0,SUMIF(Pharmaceuticals!$E:$E,'Budget Summary'!$B6,Pharmaceuticals!AD:AD),"")</f>
        <v/>
      </c>
      <c r="G6" s="114" t="str">
        <f ca="1">IF(SUMIF(Pharmaceuticals!$E:$E,'Budget Summary'!$B6,Pharmaceuticals!AF:AF)&gt;0,SUMIF(Pharmaceuticals!$E:$E,'Budget Summary'!$B6,Pharmaceuticals!AF:AF),"")</f>
        <v/>
      </c>
      <c r="H6" s="114" t="str">
        <f ca="1">IF(SUMIF(Pharmaceuticals!$E:$E,'Budget Summary'!$B6,Pharmaceuticals!AH:AH)&gt;0,SUMIF(Pharmaceuticals!$E:$E,'Budget Summary'!$B6,Pharmaceuticals!AH:AH),"")</f>
        <v/>
      </c>
      <c r="I6" s="114" t="str">
        <f ca="1">IF(SUMIF(Pharmaceuticals!$E:$E,'Budget Summary'!$B6,Pharmaceuticals!AM:AM)&gt;0,SUMIF(Pharmaceuticals!$E:$E,'Budget Summary'!$B6,Pharmaceuticals!AM:AM),"")</f>
        <v/>
      </c>
      <c r="J6" s="114" t="str">
        <f ca="1">IF(SUMIF(Pharmaceuticals!$E:$E,'Budget Summary'!$B6,Pharmaceuticals!AO:AO)&gt;0,SUMIF(Pharmaceuticals!$E:$E,'Budget Summary'!$B6,Pharmaceuticals!AO:AO),"")</f>
        <v/>
      </c>
      <c r="K6" s="114" t="str">
        <f ca="1">IF(SUMIF(Pharmaceuticals!$E:$E,'Budget Summary'!$B6,Pharmaceuticals!AQ:AQ)&gt;0,SUMIF(Pharmaceuticals!$E:$E,'Budget Summary'!$B6,Pharmaceuticals!AQ:AQ),"")</f>
        <v/>
      </c>
      <c r="L6" s="114" t="str">
        <f ca="1">IF(SUMIF(Pharmaceuticals!$E:$E,'Budget Summary'!$B6,Pharmaceuticals!AS:AS)&gt;0,SUMIF(Pharmaceuticals!$E:$E,'Budget Summary'!$B6,Pharmaceuticals!AS:AS),"")</f>
        <v/>
      </c>
      <c r="M6" s="114" t="str">
        <f ca="1">IF(SUMIF(Pharmaceuticals!$E:$E,'Budget Summary'!$B6,Pharmaceuticals!AU:AU)&gt;0,SUMIF(Pharmaceuticals!$E:$E,'Budget Summary'!$B6,Pharmaceuticals!AU:AU),"")</f>
        <v/>
      </c>
      <c r="N6" s="114" t="str">
        <f ca="1">IF(SUMIF(Pharmaceuticals!$E:$E,'Budget Summary'!$B6,Pharmaceuticals!AZ:AZ)&gt;0,SUMIF(Pharmaceuticals!$E:$E,'Budget Summary'!$B6,Pharmaceuticals!AZ:AZ),"")</f>
        <v/>
      </c>
      <c r="O6" s="114" t="str">
        <f ca="1">IF(SUMIF(Pharmaceuticals!$E:$E,'Budget Summary'!$B6,Pharmaceuticals!BB:BB)&gt;0,SUMIF(Pharmaceuticals!$E:$E,'Budget Summary'!$B6,Pharmaceuticals!BB:BB),"")</f>
        <v/>
      </c>
      <c r="P6" s="114" t="str">
        <f ca="1">IF(SUMIF(Pharmaceuticals!$E:$E,'Budget Summary'!$B6,Pharmaceuticals!BD:BD)&gt;0,SUMIF(Pharmaceuticals!$E:$E,'Budget Summary'!$B6,Pharmaceuticals!BD:BD),"")</f>
        <v/>
      </c>
      <c r="Q6" s="114" t="str">
        <f ca="1">IF(SUMIF(Pharmaceuticals!$E:$E,'Budget Summary'!$B6,Pharmaceuticals!BF:BF)&gt;0,SUMIF(Pharmaceuticals!$E:$E,'Budget Summary'!$B6,Pharmaceuticals!BF:BF),"")</f>
        <v/>
      </c>
      <c r="R6" s="114" t="str">
        <f ca="1">IF(SUMIF(Pharmaceuticals!$E:$E,'Budget Summary'!$B6,Pharmaceuticals!BH:BH)&gt;0,SUMIF(Pharmaceuticals!$E:$E,'Budget Summary'!$B6,Pharmaceuticals!BH:BH),"")</f>
        <v/>
      </c>
      <c r="S6" s="114" t="str">
        <f ca="1">IF(SUMIF(Pharmaceuticals!$E:$E,'Budget Summary'!$B6,Pharmaceuticals!BM:BM)&gt;0,SUMIF(Pharmaceuticals!$E:$E,'Budget Summary'!$B6,Pharmaceuticals!BM:BM),"")</f>
        <v/>
      </c>
      <c r="T6" s="114" t="str">
        <f ca="1">IF(SUMIF(Pharmaceuticals!$E:$E,'Budget Summary'!$B6,Pharmaceuticals!BO:BO)&gt;0,SUMIF(Pharmaceuticals!$E:$E,'Budget Summary'!$B6,Pharmaceuticals!BO:BO),"")</f>
        <v/>
      </c>
      <c r="U6" s="114" t="str">
        <f ca="1">IF(SUMIF(Pharmaceuticals!$E:$E,'Budget Summary'!$B6,Pharmaceuticals!BQ:BQ)&gt;0,SUMIF(Pharmaceuticals!$E:$E,'Budget Summary'!$B6,Pharmaceuticals!BQ:BQ),"")</f>
        <v/>
      </c>
      <c r="V6" s="114" t="str">
        <f ca="1">IF(SUMIF(Pharmaceuticals!$E:$E,'Budget Summary'!$B6,Pharmaceuticals!BS:BS)&gt;0,SUMIF(Pharmaceuticals!$E:$E,'Budget Summary'!$B6,Pharmaceuticals!BS:BS),"")</f>
        <v/>
      </c>
      <c r="W6" s="114" t="str">
        <f ca="1">IF(SUMIF(Pharmaceuticals!$E:$E,'Budget Summary'!$B6,Pharmaceuticals!BU:BU)&gt;0,SUMIF(Pharmaceuticals!$E:$E,'Budget Summary'!$B6,Pharmaceuticals!BU:BU),"")</f>
        <v/>
      </c>
      <c r="X6" s="114" t="str">
        <f t="shared" ca="1" si="0"/>
        <v/>
      </c>
    </row>
    <row r="7" spans="1:24" x14ac:dyDescent="0.2">
      <c r="A7" s="105" t="str">
        <f ca="1">IFERROR(A6+MATCH(1,OFFSET(CatModules!H$1,A6,0,100,1),0),"")</f>
        <v/>
      </c>
      <c r="B7" s="105" t="str">
        <f t="shared" ca="1" si="1"/>
        <v/>
      </c>
      <c r="C7" s="115" t="str">
        <f ca="1">IFERROR(VLOOKUP(B7,CatModules!B:C,2,FALSE),"")</f>
        <v/>
      </c>
      <c r="D7" s="114" t="str">
        <f ca="1">IF(SUMIF(Pharmaceuticals!$E:$E,'Budget Summary'!$B7,Pharmaceuticals!Z:Z)&gt;0,SUMIF(Pharmaceuticals!$E:$E,'Budget Summary'!$B7,Pharmaceuticals!Z:Z),"")</f>
        <v/>
      </c>
      <c r="E7" s="114" t="str">
        <f ca="1">IF(SUMIF(Pharmaceuticals!$E:$E,'Budget Summary'!$B7,Pharmaceuticals!AB:AB)&gt;0,SUMIF(Pharmaceuticals!$E:$E,'Budget Summary'!$B7,Pharmaceuticals!AB:AB),"")</f>
        <v/>
      </c>
      <c r="F7" s="114" t="str">
        <f ca="1">IF(SUMIF(Pharmaceuticals!$E:$E,'Budget Summary'!$B7,Pharmaceuticals!AD:AD)&gt;0,SUMIF(Pharmaceuticals!$E:$E,'Budget Summary'!$B7,Pharmaceuticals!AD:AD),"")</f>
        <v/>
      </c>
      <c r="G7" s="114" t="str">
        <f ca="1">IF(SUMIF(Pharmaceuticals!$E:$E,'Budget Summary'!$B7,Pharmaceuticals!AF:AF)&gt;0,SUMIF(Pharmaceuticals!$E:$E,'Budget Summary'!$B7,Pharmaceuticals!AF:AF),"")</f>
        <v/>
      </c>
      <c r="H7" s="114" t="str">
        <f ca="1">IF(SUMIF(Pharmaceuticals!$E:$E,'Budget Summary'!$B7,Pharmaceuticals!AH:AH)&gt;0,SUMIF(Pharmaceuticals!$E:$E,'Budget Summary'!$B7,Pharmaceuticals!AH:AH),"")</f>
        <v/>
      </c>
      <c r="I7" s="114" t="str">
        <f ca="1">IF(SUMIF(Pharmaceuticals!$E:$E,'Budget Summary'!$B7,Pharmaceuticals!AM:AM)&gt;0,SUMIF(Pharmaceuticals!$E:$E,'Budget Summary'!$B7,Pharmaceuticals!AM:AM),"")</f>
        <v/>
      </c>
      <c r="J7" s="114" t="str">
        <f ca="1">IF(SUMIF(Pharmaceuticals!$E:$E,'Budget Summary'!$B7,Pharmaceuticals!AO:AO)&gt;0,SUMIF(Pharmaceuticals!$E:$E,'Budget Summary'!$B7,Pharmaceuticals!AO:AO),"")</f>
        <v/>
      </c>
      <c r="K7" s="114" t="str">
        <f ca="1">IF(SUMIF(Pharmaceuticals!$E:$E,'Budget Summary'!$B7,Pharmaceuticals!AQ:AQ)&gt;0,SUMIF(Pharmaceuticals!$E:$E,'Budget Summary'!$B7,Pharmaceuticals!AQ:AQ),"")</f>
        <v/>
      </c>
      <c r="L7" s="114" t="str">
        <f ca="1">IF(SUMIF(Pharmaceuticals!$E:$E,'Budget Summary'!$B7,Pharmaceuticals!AS:AS)&gt;0,SUMIF(Pharmaceuticals!$E:$E,'Budget Summary'!$B7,Pharmaceuticals!AS:AS),"")</f>
        <v/>
      </c>
      <c r="M7" s="114" t="str">
        <f ca="1">IF(SUMIF(Pharmaceuticals!$E:$E,'Budget Summary'!$B7,Pharmaceuticals!AU:AU)&gt;0,SUMIF(Pharmaceuticals!$E:$E,'Budget Summary'!$B7,Pharmaceuticals!AU:AU),"")</f>
        <v/>
      </c>
      <c r="N7" s="114" t="str">
        <f ca="1">IF(SUMIF(Pharmaceuticals!$E:$E,'Budget Summary'!$B7,Pharmaceuticals!AZ:AZ)&gt;0,SUMIF(Pharmaceuticals!$E:$E,'Budget Summary'!$B7,Pharmaceuticals!AZ:AZ),"")</f>
        <v/>
      </c>
      <c r="O7" s="114" t="str">
        <f ca="1">IF(SUMIF(Pharmaceuticals!$E:$E,'Budget Summary'!$B7,Pharmaceuticals!BB:BB)&gt;0,SUMIF(Pharmaceuticals!$E:$E,'Budget Summary'!$B7,Pharmaceuticals!BB:BB),"")</f>
        <v/>
      </c>
      <c r="P7" s="114" t="str">
        <f ca="1">IF(SUMIF(Pharmaceuticals!$E:$E,'Budget Summary'!$B7,Pharmaceuticals!BD:BD)&gt;0,SUMIF(Pharmaceuticals!$E:$E,'Budget Summary'!$B7,Pharmaceuticals!BD:BD),"")</f>
        <v/>
      </c>
      <c r="Q7" s="114" t="str">
        <f ca="1">IF(SUMIF(Pharmaceuticals!$E:$E,'Budget Summary'!$B7,Pharmaceuticals!BF:BF)&gt;0,SUMIF(Pharmaceuticals!$E:$E,'Budget Summary'!$B7,Pharmaceuticals!BF:BF),"")</f>
        <v/>
      </c>
      <c r="R7" s="114" t="str">
        <f ca="1">IF(SUMIF(Pharmaceuticals!$E:$E,'Budget Summary'!$B7,Pharmaceuticals!BH:BH)&gt;0,SUMIF(Pharmaceuticals!$E:$E,'Budget Summary'!$B7,Pharmaceuticals!BH:BH),"")</f>
        <v/>
      </c>
      <c r="S7" s="114" t="str">
        <f ca="1">IF(SUMIF(Pharmaceuticals!$E:$E,'Budget Summary'!$B7,Pharmaceuticals!BM:BM)&gt;0,SUMIF(Pharmaceuticals!$E:$E,'Budget Summary'!$B7,Pharmaceuticals!BM:BM),"")</f>
        <v/>
      </c>
      <c r="T7" s="114" t="str">
        <f ca="1">IF(SUMIF(Pharmaceuticals!$E:$E,'Budget Summary'!$B7,Pharmaceuticals!BO:BO)&gt;0,SUMIF(Pharmaceuticals!$E:$E,'Budget Summary'!$B7,Pharmaceuticals!BO:BO),"")</f>
        <v/>
      </c>
      <c r="U7" s="114" t="str">
        <f ca="1">IF(SUMIF(Pharmaceuticals!$E:$E,'Budget Summary'!$B7,Pharmaceuticals!BQ:BQ)&gt;0,SUMIF(Pharmaceuticals!$E:$E,'Budget Summary'!$B7,Pharmaceuticals!BQ:BQ),"")</f>
        <v/>
      </c>
      <c r="V7" s="114" t="str">
        <f ca="1">IF(SUMIF(Pharmaceuticals!$E:$E,'Budget Summary'!$B7,Pharmaceuticals!BS:BS)&gt;0,SUMIF(Pharmaceuticals!$E:$E,'Budget Summary'!$B7,Pharmaceuticals!BS:BS),"")</f>
        <v/>
      </c>
      <c r="W7" s="114" t="str">
        <f ca="1">IF(SUMIF(Pharmaceuticals!$E:$E,'Budget Summary'!$B7,Pharmaceuticals!BU:BU)&gt;0,SUMIF(Pharmaceuticals!$E:$E,'Budget Summary'!$B7,Pharmaceuticals!BU:BU),"")</f>
        <v/>
      </c>
      <c r="X7" s="114" t="str">
        <f t="shared" ca="1" si="0"/>
        <v/>
      </c>
    </row>
    <row r="8" spans="1:24" x14ac:dyDescent="0.2">
      <c r="A8" s="105" t="str">
        <f ca="1">IFERROR(A7+MATCH(1,OFFSET(CatModules!H$1,A7,0,100,1),0),"")</f>
        <v/>
      </c>
      <c r="B8" s="105" t="str">
        <f t="shared" ca="1" si="1"/>
        <v/>
      </c>
      <c r="C8" s="115" t="str">
        <f ca="1">IFERROR(VLOOKUP(B8,CatModules!B:C,2,FALSE),"")</f>
        <v/>
      </c>
      <c r="D8" s="114" t="str">
        <f ca="1">IF(SUMIF(Pharmaceuticals!$E:$E,'Budget Summary'!$B8,Pharmaceuticals!Z:Z)&gt;0,SUMIF(Pharmaceuticals!$E:$E,'Budget Summary'!$B8,Pharmaceuticals!Z:Z),"")</f>
        <v/>
      </c>
      <c r="E8" s="114" t="str">
        <f ca="1">IF(SUMIF(Pharmaceuticals!$E:$E,'Budget Summary'!$B8,Pharmaceuticals!AB:AB)&gt;0,SUMIF(Pharmaceuticals!$E:$E,'Budget Summary'!$B8,Pharmaceuticals!AB:AB),"")</f>
        <v/>
      </c>
      <c r="F8" s="114" t="str">
        <f ca="1">IF(SUMIF(Pharmaceuticals!$E:$E,'Budget Summary'!$B8,Pharmaceuticals!AD:AD)&gt;0,SUMIF(Pharmaceuticals!$E:$E,'Budget Summary'!$B8,Pharmaceuticals!AD:AD),"")</f>
        <v/>
      </c>
      <c r="G8" s="114" t="str">
        <f ca="1">IF(SUMIF(Pharmaceuticals!$E:$E,'Budget Summary'!$B8,Pharmaceuticals!AF:AF)&gt;0,SUMIF(Pharmaceuticals!$E:$E,'Budget Summary'!$B8,Pharmaceuticals!AF:AF),"")</f>
        <v/>
      </c>
      <c r="H8" s="114" t="str">
        <f ca="1">IF(SUMIF(Pharmaceuticals!$E:$E,'Budget Summary'!$B8,Pharmaceuticals!AH:AH)&gt;0,SUMIF(Pharmaceuticals!$E:$E,'Budget Summary'!$B8,Pharmaceuticals!AH:AH),"")</f>
        <v/>
      </c>
      <c r="I8" s="114" t="str">
        <f ca="1">IF(SUMIF(Pharmaceuticals!$E:$E,'Budget Summary'!$B8,Pharmaceuticals!AM:AM)&gt;0,SUMIF(Pharmaceuticals!$E:$E,'Budget Summary'!$B8,Pharmaceuticals!AM:AM),"")</f>
        <v/>
      </c>
      <c r="J8" s="114" t="str">
        <f ca="1">IF(SUMIF(Pharmaceuticals!$E:$E,'Budget Summary'!$B8,Pharmaceuticals!AO:AO)&gt;0,SUMIF(Pharmaceuticals!$E:$E,'Budget Summary'!$B8,Pharmaceuticals!AO:AO),"")</f>
        <v/>
      </c>
      <c r="K8" s="114" t="str">
        <f ca="1">IF(SUMIF(Pharmaceuticals!$E:$E,'Budget Summary'!$B8,Pharmaceuticals!AQ:AQ)&gt;0,SUMIF(Pharmaceuticals!$E:$E,'Budget Summary'!$B8,Pharmaceuticals!AQ:AQ),"")</f>
        <v/>
      </c>
      <c r="L8" s="114" t="str">
        <f ca="1">IF(SUMIF(Pharmaceuticals!$E:$E,'Budget Summary'!$B8,Pharmaceuticals!AS:AS)&gt;0,SUMIF(Pharmaceuticals!$E:$E,'Budget Summary'!$B8,Pharmaceuticals!AS:AS),"")</f>
        <v/>
      </c>
      <c r="M8" s="114" t="str">
        <f ca="1">IF(SUMIF(Pharmaceuticals!$E:$E,'Budget Summary'!$B8,Pharmaceuticals!AU:AU)&gt;0,SUMIF(Pharmaceuticals!$E:$E,'Budget Summary'!$B8,Pharmaceuticals!AU:AU),"")</f>
        <v/>
      </c>
      <c r="N8" s="114" t="str">
        <f ca="1">IF(SUMIF(Pharmaceuticals!$E:$E,'Budget Summary'!$B8,Pharmaceuticals!AZ:AZ)&gt;0,SUMIF(Pharmaceuticals!$E:$E,'Budget Summary'!$B8,Pharmaceuticals!AZ:AZ),"")</f>
        <v/>
      </c>
      <c r="O8" s="114" t="str">
        <f ca="1">IF(SUMIF(Pharmaceuticals!$E:$E,'Budget Summary'!$B8,Pharmaceuticals!BB:BB)&gt;0,SUMIF(Pharmaceuticals!$E:$E,'Budget Summary'!$B8,Pharmaceuticals!BB:BB),"")</f>
        <v/>
      </c>
      <c r="P8" s="114" t="str">
        <f ca="1">IF(SUMIF(Pharmaceuticals!$E:$E,'Budget Summary'!$B8,Pharmaceuticals!BD:BD)&gt;0,SUMIF(Pharmaceuticals!$E:$E,'Budget Summary'!$B8,Pharmaceuticals!BD:BD),"")</f>
        <v/>
      </c>
      <c r="Q8" s="114" t="str">
        <f ca="1">IF(SUMIF(Pharmaceuticals!$E:$E,'Budget Summary'!$B8,Pharmaceuticals!BF:BF)&gt;0,SUMIF(Pharmaceuticals!$E:$E,'Budget Summary'!$B8,Pharmaceuticals!BF:BF),"")</f>
        <v/>
      </c>
      <c r="R8" s="114" t="str">
        <f ca="1">IF(SUMIF(Pharmaceuticals!$E:$E,'Budget Summary'!$B8,Pharmaceuticals!BH:BH)&gt;0,SUMIF(Pharmaceuticals!$E:$E,'Budget Summary'!$B8,Pharmaceuticals!BH:BH),"")</f>
        <v/>
      </c>
      <c r="S8" s="114" t="str">
        <f ca="1">IF(SUMIF(Pharmaceuticals!$E:$E,'Budget Summary'!$B8,Pharmaceuticals!BM:BM)&gt;0,SUMIF(Pharmaceuticals!$E:$E,'Budget Summary'!$B8,Pharmaceuticals!BM:BM),"")</f>
        <v/>
      </c>
      <c r="T8" s="114" t="str">
        <f ca="1">IF(SUMIF(Pharmaceuticals!$E:$E,'Budget Summary'!$B8,Pharmaceuticals!BO:BO)&gt;0,SUMIF(Pharmaceuticals!$E:$E,'Budget Summary'!$B8,Pharmaceuticals!BO:BO),"")</f>
        <v/>
      </c>
      <c r="U8" s="114" t="str">
        <f ca="1">IF(SUMIF(Pharmaceuticals!$E:$E,'Budget Summary'!$B8,Pharmaceuticals!BQ:BQ)&gt;0,SUMIF(Pharmaceuticals!$E:$E,'Budget Summary'!$B8,Pharmaceuticals!BQ:BQ),"")</f>
        <v/>
      </c>
      <c r="V8" s="114" t="str">
        <f ca="1">IF(SUMIF(Pharmaceuticals!$E:$E,'Budget Summary'!$B8,Pharmaceuticals!BS:BS)&gt;0,SUMIF(Pharmaceuticals!$E:$E,'Budget Summary'!$B8,Pharmaceuticals!BS:BS),"")</f>
        <v/>
      </c>
      <c r="W8" s="114" t="str">
        <f ca="1">IF(SUMIF(Pharmaceuticals!$E:$E,'Budget Summary'!$B8,Pharmaceuticals!BU:BU)&gt;0,SUMIF(Pharmaceuticals!$E:$E,'Budget Summary'!$B8,Pharmaceuticals!BU:BU),"")</f>
        <v/>
      </c>
      <c r="X8" s="114" t="str">
        <f t="shared" ca="1" si="0"/>
        <v/>
      </c>
    </row>
    <row r="9" spans="1:24" x14ac:dyDescent="0.2">
      <c r="A9" s="105" t="str">
        <f ca="1">IFERROR(A8+MATCH(1,OFFSET(CatModules!H$1,A8,0,100,1),0),"")</f>
        <v/>
      </c>
      <c r="B9" s="105" t="str">
        <f t="shared" ca="1" si="1"/>
        <v/>
      </c>
      <c r="C9" s="115" t="str">
        <f ca="1">IFERROR(VLOOKUP(B9,CatModules!B:C,2,FALSE),"")</f>
        <v/>
      </c>
      <c r="D9" s="114" t="str">
        <f ca="1">IF(SUMIF(Pharmaceuticals!$E:$E,'Budget Summary'!$B9,Pharmaceuticals!Z:Z)&gt;0,SUMIF(Pharmaceuticals!$E:$E,'Budget Summary'!$B9,Pharmaceuticals!Z:Z),"")</f>
        <v/>
      </c>
      <c r="E9" s="114" t="str">
        <f ca="1">IF(SUMIF(Pharmaceuticals!$E:$E,'Budget Summary'!$B9,Pharmaceuticals!AB:AB)&gt;0,SUMIF(Pharmaceuticals!$E:$E,'Budget Summary'!$B9,Pharmaceuticals!AB:AB),"")</f>
        <v/>
      </c>
      <c r="F9" s="114" t="str">
        <f ca="1">IF(SUMIF(Pharmaceuticals!$E:$E,'Budget Summary'!$B9,Pharmaceuticals!AD:AD)&gt;0,SUMIF(Pharmaceuticals!$E:$E,'Budget Summary'!$B9,Pharmaceuticals!AD:AD),"")</f>
        <v/>
      </c>
      <c r="G9" s="114" t="str">
        <f ca="1">IF(SUMIF(Pharmaceuticals!$E:$E,'Budget Summary'!$B9,Pharmaceuticals!AF:AF)&gt;0,SUMIF(Pharmaceuticals!$E:$E,'Budget Summary'!$B9,Pharmaceuticals!AF:AF),"")</f>
        <v/>
      </c>
      <c r="H9" s="114" t="str">
        <f ca="1">IF(SUMIF(Pharmaceuticals!$E:$E,'Budget Summary'!$B9,Pharmaceuticals!AH:AH)&gt;0,SUMIF(Pharmaceuticals!$E:$E,'Budget Summary'!$B9,Pharmaceuticals!AH:AH),"")</f>
        <v/>
      </c>
      <c r="I9" s="114" t="str">
        <f ca="1">IF(SUMIF(Pharmaceuticals!$E:$E,'Budget Summary'!$B9,Pharmaceuticals!AM:AM)&gt;0,SUMIF(Pharmaceuticals!$E:$E,'Budget Summary'!$B9,Pharmaceuticals!AM:AM),"")</f>
        <v/>
      </c>
      <c r="J9" s="114" t="str">
        <f ca="1">IF(SUMIF(Pharmaceuticals!$E:$E,'Budget Summary'!$B9,Pharmaceuticals!AO:AO)&gt;0,SUMIF(Pharmaceuticals!$E:$E,'Budget Summary'!$B9,Pharmaceuticals!AO:AO),"")</f>
        <v/>
      </c>
      <c r="K9" s="114" t="str">
        <f ca="1">IF(SUMIF(Pharmaceuticals!$E:$E,'Budget Summary'!$B9,Pharmaceuticals!AQ:AQ)&gt;0,SUMIF(Pharmaceuticals!$E:$E,'Budget Summary'!$B9,Pharmaceuticals!AQ:AQ),"")</f>
        <v/>
      </c>
      <c r="L9" s="114" t="str">
        <f ca="1">IF(SUMIF(Pharmaceuticals!$E:$E,'Budget Summary'!$B9,Pharmaceuticals!AS:AS)&gt;0,SUMIF(Pharmaceuticals!$E:$E,'Budget Summary'!$B9,Pharmaceuticals!AS:AS),"")</f>
        <v/>
      </c>
      <c r="M9" s="114" t="str">
        <f ca="1">IF(SUMIF(Pharmaceuticals!$E:$E,'Budget Summary'!$B9,Pharmaceuticals!AU:AU)&gt;0,SUMIF(Pharmaceuticals!$E:$E,'Budget Summary'!$B9,Pharmaceuticals!AU:AU),"")</f>
        <v/>
      </c>
      <c r="N9" s="114" t="str">
        <f ca="1">IF(SUMIF(Pharmaceuticals!$E:$E,'Budget Summary'!$B9,Pharmaceuticals!AZ:AZ)&gt;0,SUMIF(Pharmaceuticals!$E:$E,'Budget Summary'!$B9,Pharmaceuticals!AZ:AZ),"")</f>
        <v/>
      </c>
      <c r="O9" s="114" t="str">
        <f ca="1">IF(SUMIF(Pharmaceuticals!$E:$E,'Budget Summary'!$B9,Pharmaceuticals!BB:BB)&gt;0,SUMIF(Pharmaceuticals!$E:$E,'Budget Summary'!$B9,Pharmaceuticals!BB:BB),"")</f>
        <v/>
      </c>
      <c r="P9" s="114" t="str">
        <f ca="1">IF(SUMIF(Pharmaceuticals!$E:$E,'Budget Summary'!$B9,Pharmaceuticals!BD:BD)&gt;0,SUMIF(Pharmaceuticals!$E:$E,'Budget Summary'!$B9,Pharmaceuticals!BD:BD),"")</f>
        <v/>
      </c>
      <c r="Q9" s="114" t="str">
        <f ca="1">IF(SUMIF(Pharmaceuticals!$E:$E,'Budget Summary'!$B9,Pharmaceuticals!BF:BF)&gt;0,SUMIF(Pharmaceuticals!$E:$E,'Budget Summary'!$B9,Pharmaceuticals!BF:BF),"")</f>
        <v/>
      </c>
      <c r="R9" s="114" t="str">
        <f ca="1">IF(SUMIF(Pharmaceuticals!$E:$E,'Budget Summary'!$B9,Pharmaceuticals!BH:BH)&gt;0,SUMIF(Pharmaceuticals!$E:$E,'Budget Summary'!$B9,Pharmaceuticals!BH:BH),"")</f>
        <v/>
      </c>
      <c r="S9" s="114" t="str">
        <f ca="1">IF(SUMIF(Pharmaceuticals!$E:$E,'Budget Summary'!$B9,Pharmaceuticals!BM:BM)&gt;0,SUMIF(Pharmaceuticals!$E:$E,'Budget Summary'!$B9,Pharmaceuticals!BM:BM),"")</f>
        <v/>
      </c>
      <c r="T9" s="114" t="str">
        <f ca="1">IF(SUMIF(Pharmaceuticals!$E:$E,'Budget Summary'!$B9,Pharmaceuticals!BO:BO)&gt;0,SUMIF(Pharmaceuticals!$E:$E,'Budget Summary'!$B9,Pharmaceuticals!BO:BO),"")</f>
        <v/>
      </c>
      <c r="U9" s="114" t="str">
        <f ca="1">IF(SUMIF(Pharmaceuticals!$E:$E,'Budget Summary'!$B9,Pharmaceuticals!BQ:BQ)&gt;0,SUMIF(Pharmaceuticals!$E:$E,'Budget Summary'!$B9,Pharmaceuticals!BQ:BQ),"")</f>
        <v/>
      </c>
      <c r="V9" s="114" t="str">
        <f ca="1">IF(SUMIF(Pharmaceuticals!$E:$E,'Budget Summary'!$B9,Pharmaceuticals!BS:BS)&gt;0,SUMIF(Pharmaceuticals!$E:$E,'Budget Summary'!$B9,Pharmaceuticals!BS:BS),"")</f>
        <v/>
      </c>
      <c r="W9" s="114" t="str">
        <f ca="1">IF(SUMIF(Pharmaceuticals!$E:$E,'Budget Summary'!$B9,Pharmaceuticals!BU:BU)&gt;0,SUMIF(Pharmaceuticals!$E:$E,'Budget Summary'!$B9,Pharmaceuticals!BU:BU),"")</f>
        <v/>
      </c>
      <c r="X9" s="114" t="str">
        <f t="shared" ca="1" si="0"/>
        <v/>
      </c>
    </row>
    <row r="10" spans="1:24" x14ac:dyDescent="0.2">
      <c r="A10" s="105" t="str">
        <f ca="1">IFERROR(A9+MATCH(1,OFFSET(CatModules!H$1,A9,0,100,1),0),"")</f>
        <v/>
      </c>
      <c r="B10" s="105" t="str">
        <f t="shared" ca="1" si="1"/>
        <v/>
      </c>
      <c r="C10" s="115" t="str">
        <f ca="1">IFERROR(VLOOKUP(B10,CatModules!B:C,2,FALSE),"")</f>
        <v/>
      </c>
      <c r="D10" s="114" t="str">
        <f ca="1">IF(SUMIF(Pharmaceuticals!$E:$E,'Budget Summary'!$B10,Pharmaceuticals!Z:Z)&gt;0,SUMIF(Pharmaceuticals!$E:$E,'Budget Summary'!$B10,Pharmaceuticals!Z:Z),"")</f>
        <v/>
      </c>
      <c r="E10" s="114" t="str">
        <f ca="1">IF(SUMIF(Pharmaceuticals!$E:$E,'Budget Summary'!$B10,Pharmaceuticals!AB:AB)&gt;0,SUMIF(Pharmaceuticals!$E:$E,'Budget Summary'!$B10,Pharmaceuticals!AB:AB),"")</f>
        <v/>
      </c>
      <c r="F10" s="114" t="str">
        <f ca="1">IF(SUMIF(Pharmaceuticals!$E:$E,'Budget Summary'!$B10,Pharmaceuticals!AD:AD)&gt;0,SUMIF(Pharmaceuticals!$E:$E,'Budget Summary'!$B10,Pharmaceuticals!AD:AD),"")</f>
        <v/>
      </c>
      <c r="G10" s="114" t="str">
        <f ca="1">IF(SUMIF(Pharmaceuticals!$E:$E,'Budget Summary'!$B10,Pharmaceuticals!AF:AF)&gt;0,SUMIF(Pharmaceuticals!$E:$E,'Budget Summary'!$B10,Pharmaceuticals!AF:AF),"")</f>
        <v/>
      </c>
      <c r="H10" s="114" t="str">
        <f ca="1">IF(SUMIF(Pharmaceuticals!$E:$E,'Budget Summary'!$B10,Pharmaceuticals!AH:AH)&gt;0,SUMIF(Pharmaceuticals!$E:$E,'Budget Summary'!$B10,Pharmaceuticals!AH:AH),"")</f>
        <v/>
      </c>
      <c r="I10" s="114" t="str">
        <f ca="1">IF(SUMIF(Pharmaceuticals!$E:$E,'Budget Summary'!$B10,Pharmaceuticals!AM:AM)&gt;0,SUMIF(Pharmaceuticals!$E:$E,'Budget Summary'!$B10,Pharmaceuticals!AM:AM),"")</f>
        <v/>
      </c>
      <c r="J10" s="114" t="str">
        <f ca="1">IF(SUMIF(Pharmaceuticals!$E:$E,'Budget Summary'!$B10,Pharmaceuticals!AO:AO)&gt;0,SUMIF(Pharmaceuticals!$E:$E,'Budget Summary'!$B10,Pharmaceuticals!AO:AO),"")</f>
        <v/>
      </c>
      <c r="K10" s="114" t="str">
        <f ca="1">IF(SUMIF(Pharmaceuticals!$E:$E,'Budget Summary'!$B10,Pharmaceuticals!AQ:AQ)&gt;0,SUMIF(Pharmaceuticals!$E:$E,'Budget Summary'!$B10,Pharmaceuticals!AQ:AQ),"")</f>
        <v/>
      </c>
      <c r="L10" s="114" t="str">
        <f ca="1">IF(SUMIF(Pharmaceuticals!$E:$E,'Budget Summary'!$B10,Pharmaceuticals!AS:AS)&gt;0,SUMIF(Pharmaceuticals!$E:$E,'Budget Summary'!$B10,Pharmaceuticals!AS:AS),"")</f>
        <v/>
      </c>
      <c r="M10" s="114" t="str">
        <f ca="1">IF(SUMIF(Pharmaceuticals!$E:$E,'Budget Summary'!$B10,Pharmaceuticals!AU:AU)&gt;0,SUMIF(Pharmaceuticals!$E:$E,'Budget Summary'!$B10,Pharmaceuticals!AU:AU),"")</f>
        <v/>
      </c>
      <c r="N10" s="114" t="str">
        <f ca="1">IF(SUMIF(Pharmaceuticals!$E:$E,'Budget Summary'!$B10,Pharmaceuticals!AZ:AZ)&gt;0,SUMIF(Pharmaceuticals!$E:$E,'Budget Summary'!$B10,Pharmaceuticals!AZ:AZ),"")</f>
        <v/>
      </c>
      <c r="O10" s="114" t="str">
        <f ca="1">IF(SUMIF(Pharmaceuticals!$E:$E,'Budget Summary'!$B10,Pharmaceuticals!BB:BB)&gt;0,SUMIF(Pharmaceuticals!$E:$E,'Budget Summary'!$B10,Pharmaceuticals!BB:BB),"")</f>
        <v/>
      </c>
      <c r="P10" s="114" t="str">
        <f ca="1">IF(SUMIF(Pharmaceuticals!$E:$E,'Budget Summary'!$B10,Pharmaceuticals!BD:BD)&gt;0,SUMIF(Pharmaceuticals!$E:$E,'Budget Summary'!$B10,Pharmaceuticals!BD:BD),"")</f>
        <v/>
      </c>
      <c r="Q10" s="114" t="str">
        <f ca="1">IF(SUMIF(Pharmaceuticals!$E:$E,'Budget Summary'!$B10,Pharmaceuticals!BF:BF)&gt;0,SUMIF(Pharmaceuticals!$E:$E,'Budget Summary'!$B10,Pharmaceuticals!BF:BF),"")</f>
        <v/>
      </c>
      <c r="R10" s="114" t="str">
        <f ca="1">IF(SUMIF(Pharmaceuticals!$E:$E,'Budget Summary'!$B10,Pharmaceuticals!BH:BH)&gt;0,SUMIF(Pharmaceuticals!$E:$E,'Budget Summary'!$B10,Pharmaceuticals!BH:BH),"")</f>
        <v/>
      </c>
      <c r="S10" s="114" t="str">
        <f ca="1">IF(SUMIF(Pharmaceuticals!$E:$E,'Budget Summary'!$B10,Pharmaceuticals!BM:BM)&gt;0,SUMIF(Pharmaceuticals!$E:$E,'Budget Summary'!$B10,Pharmaceuticals!BM:BM),"")</f>
        <v/>
      </c>
      <c r="T10" s="114" t="str">
        <f ca="1">IF(SUMIF(Pharmaceuticals!$E:$E,'Budget Summary'!$B10,Pharmaceuticals!BO:BO)&gt;0,SUMIF(Pharmaceuticals!$E:$E,'Budget Summary'!$B10,Pharmaceuticals!BO:BO),"")</f>
        <v/>
      </c>
      <c r="U10" s="114" t="str">
        <f ca="1">IF(SUMIF(Pharmaceuticals!$E:$E,'Budget Summary'!$B10,Pharmaceuticals!BQ:BQ)&gt;0,SUMIF(Pharmaceuticals!$E:$E,'Budget Summary'!$B10,Pharmaceuticals!BQ:BQ),"")</f>
        <v/>
      </c>
      <c r="V10" s="114" t="str">
        <f ca="1">IF(SUMIF(Pharmaceuticals!$E:$E,'Budget Summary'!$B10,Pharmaceuticals!BS:BS)&gt;0,SUMIF(Pharmaceuticals!$E:$E,'Budget Summary'!$B10,Pharmaceuticals!BS:BS),"")</f>
        <v/>
      </c>
      <c r="W10" s="114" t="str">
        <f ca="1">IF(SUMIF(Pharmaceuticals!$E:$E,'Budget Summary'!$B10,Pharmaceuticals!BU:BU)&gt;0,SUMIF(Pharmaceuticals!$E:$E,'Budget Summary'!$B10,Pharmaceuticals!BU:BU),"")</f>
        <v/>
      </c>
      <c r="X10" s="114" t="str">
        <f t="shared" ca="1" si="0"/>
        <v/>
      </c>
    </row>
    <row r="11" spans="1:24" x14ac:dyDescent="0.2">
      <c r="A11" s="105" t="str">
        <f ca="1">IFERROR(A10+MATCH(1,OFFSET(CatModules!H$1,A10,0,100,1),0),"")</f>
        <v/>
      </c>
      <c r="B11" s="105" t="str">
        <f t="shared" ca="1" si="1"/>
        <v/>
      </c>
      <c r="C11" s="115" t="str">
        <f ca="1">IFERROR(VLOOKUP(B11,CatModules!B:C,2,FALSE),"")</f>
        <v/>
      </c>
      <c r="D11" s="114" t="str">
        <f ca="1">IF(SUMIF(Pharmaceuticals!$E:$E,'Budget Summary'!$B11,Pharmaceuticals!Z:Z)&gt;0,SUMIF(Pharmaceuticals!$E:$E,'Budget Summary'!$B11,Pharmaceuticals!Z:Z),"")</f>
        <v/>
      </c>
      <c r="E11" s="114" t="str">
        <f ca="1">IF(SUMIF(Pharmaceuticals!$E:$E,'Budget Summary'!$B11,Pharmaceuticals!AB:AB)&gt;0,SUMIF(Pharmaceuticals!$E:$E,'Budget Summary'!$B11,Pharmaceuticals!AB:AB),"")</f>
        <v/>
      </c>
      <c r="F11" s="114" t="str">
        <f ca="1">IF(SUMIF(Pharmaceuticals!$E:$E,'Budget Summary'!$B11,Pharmaceuticals!AD:AD)&gt;0,SUMIF(Pharmaceuticals!$E:$E,'Budget Summary'!$B11,Pharmaceuticals!AD:AD),"")</f>
        <v/>
      </c>
      <c r="G11" s="114" t="str">
        <f ca="1">IF(SUMIF(Pharmaceuticals!$E:$E,'Budget Summary'!$B11,Pharmaceuticals!AF:AF)&gt;0,SUMIF(Pharmaceuticals!$E:$E,'Budget Summary'!$B11,Pharmaceuticals!AF:AF),"")</f>
        <v/>
      </c>
      <c r="H11" s="114" t="str">
        <f ca="1">IF(SUMIF(Pharmaceuticals!$E:$E,'Budget Summary'!$B11,Pharmaceuticals!AH:AH)&gt;0,SUMIF(Pharmaceuticals!$E:$E,'Budget Summary'!$B11,Pharmaceuticals!AH:AH),"")</f>
        <v/>
      </c>
      <c r="I11" s="114" t="str">
        <f ca="1">IF(SUMIF(Pharmaceuticals!$E:$E,'Budget Summary'!$B11,Pharmaceuticals!AM:AM)&gt;0,SUMIF(Pharmaceuticals!$E:$E,'Budget Summary'!$B11,Pharmaceuticals!AM:AM),"")</f>
        <v/>
      </c>
      <c r="J11" s="114" t="str">
        <f ca="1">IF(SUMIF(Pharmaceuticals!$E:$E,'Budget Summary'!$B11,Pharmaceuticals!AO:AO)&gt;0,SUMIF(Pharmaceuticals!$E:$E,'Budget Summary'!$B11,Pharmaceuticals!AO:AO),"")</f>
        <v/>
      </c>
      <c r="K11" s="114" t="str">
        <f ca="1">IF(SUMIF(Pharmaceuticals!$E:$E,'Budget Summary'!$B11,Pharmaceuticals!AQ:AQ)&gt;0,SUMIF(Pharmaceuticals!$E:$E,'Budget Summary'!$B11,Pharmaceuticals!AQ:AQ),"")</f>
        <v/>
      </c>
      <c r="L11" s="114" t="str">
        <f ca="1">IF(SUMIF(Pharmaceuticals!$E:$E,'Budget Summary'!$B11,Pharmaceuticals!AS:AS)&gt;0,SUMIF(Pharmaceuticals!$E:$E,'Budget Summary'!$B11,Pharmaceuticals!AS:AS),"")</f>
        <v/>
      </c>
      <c r="M11" s="114" t="str">
        <f ca="1">IF(SUMIF(Pharmaceuticals!$E:$E,'Budget Summary'!$B11,Pharmaceuticals!AU:AU)&gt;0,SUMIF(Pharmaceuticals!$E:$E,'Budget Summary'!$B11,Pharmaceuticals!AU:AU),"")</f>
        <v/>
      </c>
      <c r="N11" s="114" t="str">
        <f ca="1">IF(SUMIF(Pharmaceuticals!$E:$E,'Budget Summary'!$B11,Pharmaceuticals!AZ:AZ)&gt;0,SUMIF(Pharmaceuticals!$E:$E,'Budget Summary'!$B11,Pharmaceuticals!AZ:AZ),"")</f>
        <v/>
      </c>
      <c r="O11" s="114" t="str">
        <f ca="1">IF(SUMIF(Pharmaceuticals!$E:$E,'Budget Summary'!$B11,Pharmaceuticals!BB:BB)&gt;0,SUMIF(Pharmaceuticals!$E:$E,'Budget Summary'!$B11,Pharmaceuticals!BB:BB),"")</f>
        <v/>
      </c>
      <c r="P11" s="114" t="str">
        <f ca="1">IF(SUMIF(Pharmaceuticals!$E:$E,'Budget Summary'!$B11,Pharmaceuticals!BD:BD)&gt;0,SUMIF(Pharmaceuticals!$E:$E,'Budget Summary'!$B11,Pharmaceuticals!BD:BD),"")</f>
        <v/>
      </c>
      <c r="Q11" s="114" t="str">
        <f ca="1">IF(SUMIF(Pharmaceuticals!$E:$E,'Budget Summary'!$B11,Pharmaceuticals!BF:BF)&gt;0,SUMIF(Pharmaceuticals!$E:$E,'Budget Summary'!$B11,Pharmaceuticals!BF:BF),"")</f>
        <v/>
      </c>
      <c r="R11" s="114" t="str">
        <f ca="1">IF(SUMIF(Pharmaceuticals!$E:$E,'Budget Summary'!$B11,Pharmaceuticals!BH:BH)&gt;0,SUMIF(Pharmaceuticals!$E:$E,'Budget Summary'!$B11,Pharmaceuticals!BH:BH),"")</f>
        <v/>
      </c>
      <c r="S11" s="114" t="str">
        <f ca="1">IF(SUMIF(Pharmaceuticals!$E:$E,'Budget Summary'!$B11,Pharmaceuticals!BM:BM)&gt;0,SUMIF(Pharmaceuticals!$E:$E,'Budget Summary'!$B11,Pharmaceuticals!BM:BM),"")</f>
        <v/>
      </c>
      <c r="T11" s="114" t="str">
        <f ca="1">IF(SUMIF(Pharmaceuticals!$E:$E,'Budget Summary'!$B11,Pharmaceuticals!BO:BO)&gt;0,SUMIF(Pharmaceuticals!$E:$E,'Budget Summary'!$B11,Pharmaceuticals!BO:BO),"")</f>
        <v/>
      </c>
      <c r="U11" s="114" t="str">
        <f ca="1">IF(SUMIF(Pharmaceuticals!$E:$E,'Budget Summary'!$B11,Pharmaceuticals!BQ:BQ)&gt;0,SUMIF(Pharmaceuticals!$E:$E,'Budget Summary'!$B11,Pharmaceuticals!BQ:BQ),"")</f>
        <v/>
      </c>
      <c r="V11" s="114" t="str">
        <f ca="1">IF(SUMIF(Pharmaceuticals!$E:$E,'Budget Summary'!$B11,Pharmaceuticals!BS:BS)&gt;0,SUMIF(Pharmaceuticals!$E:$E,'Budget Summary'!$B11,Pharmaceuticals!BS:BS),"")</f>
        <v/>
      </c>
      <c r="W11" s="114" t="str">
        <f ca="1">IF(SUMIF(Pharmaceuticals!$E:$E,'Budget Summary'!$B11,Pharmaceuticals!BU:BU)&gt;0,SUMIF(Pharmaceuticals!$E:$E,'Budget Summary'!$B11,Pharmaceuticals!BU:BU),"")</f>
        <v/>
      </c>
      <c r="X11" s="114" t="str">
        <f t="shared" ca="1" si="0"/>
        <v/>
      </c>
    </row>
    <row r="12" spans="1:24" x14ac:dyDescent="0.2">
      <c r="A12" s="105" t="str">
        <f ca="1">IFERROR(A11+MATCH(1,OFFSET(CatModules!H$1,A11,0,100,1),0),"")</f>
        <v/>
      </c>
      <c r="B12" s="105" t="str">
        <f t="shared" ca="1" si="1"/>
        <v/>
      </c>
      <c r="C12" s="115" t="str">
        <f ca="1">IFERROR(VLOOKUP(B12,CatModules!B:C,2,FALSE),"")</f>
        <v/>
      </c>
      <c r="D12" s="114" t="str">
        <f ca="1">IF(SUMIF(Pharmaceuticals!$E:$E,'Budget Summary'!$B12,Pharmaceuticals!Z:Z)&gt;0,SUMIF(Pharmaceuticals!$E:$E,'Budget Summary'!$B12,Pharmaceuticals!Z:Z),"")</f>
        <v/>
      </c>
      <c r="E12" s="114" t="str">
        <f ca="1">IF(SUMIF(Pharmaceuticals!$E:$E,'Budget Summary'!$B12,Pharmaceuticals!AB:AB)&gt;0,SUMIF(Pharmaceuticals!$E:$E,'Budget Summary'!$B12,Pharmaceuticals!AB:AB),"")</f>
        <v/>
      </c>
      <c r="F12" s="114" t="str">
        <f ca="1">IF(SUMIF(Pharmaceuticals!$E:$E,'Budget Summary'!$B12,Pharmaceuticals!AD:AD)&gt;0,SUMIF(Pharmaceuticals!$E:$E,'Budget Summary'!$B12,Pharmaceuticals!AD:AD),"")</f>
        <v/>
      </c>
      <c r="G12" s="114" t="str">
        <f ca="1">IF(SUMIF(Pharmaceuticals!$E:$E,'Budget Summary'!$B12,Pharmaceuticals!AF:AF)&gt;0,SUMIF(Pharmaceuticals!$E:$E,'Budget Summary'!$B12,Pharmaceuticals!AF:AF),"")</f>
        <v/>
      </c>
      <c r="H12" s="114" t="str">
        <f ca="1">IF(SUMIF(Pharmaceuticals!$E:$E,'Budget Summary'!$B12,Pharmaceuticals!AH:AH)&gt;0,SUMIF(Pharmaceuticals!$E:$E,'Budget Summary'!$B12,Pharmaceuticals!AH:AH),"")</f>
        <v/>
      </c>
      <c r="I12" s="114" t="str">
        <f ca="1">IF(SUMIF(Pharmaceuticals!$E:$E,'Budget Summary'!$B12,Pharmaceuticals!AM:AM)&gt;0,SUMIF(Pharmaceuticals!$E:$E,'Budget Summary'!$B12,Pharmaceuticals!AM:AM),"")</f>
        <v/>
      </c>
      <c r="J12" s="114" t="str">
        <f ca="1">IF(SUMIF(Pharmaceuticals!$E:$E,'Budget Summary'!$B12,Pharmaceuticals!AO:AO)&gt;0,SUMIF(Pharmaceuticals!$E:$E,'Budget Summary'!$B12,Pharmaceuticals!AO:AO),"")</f>
        <v/>
      </c>
      <c r="K12" s="114" t="str">
        <f ca="1">IF(SUMIF(Pharmaceuticals!$E:$E,'Budget Summary'!$B12,Pharmaceuticals!AQ:AQ)&gt;0,SUMIF(Pharmaceuticals!$E:$E,'Budget Summary'!$B12,Pharmaceuticals!AQ:AQ),"")</f>
        <v/>
      </c>
      <c r="L12" s="114" t="str">
        <f ca="1">IF(SUMIF(Pharmaceuticals!$E:$E,'Budget Summary'!$B12,Pharmaceuticals!AS:AS)&gt;0,SUMIF(Pharmaceuticals!$E:$E,'Budget Summary'!$B12,Pharmaceuticals!AS:AS),"")</f>
        <v/>
      </c>
      <c r="M12" s="114" t="str">
        <f ca="1">IF(SUMIF(Pharmaceuticals!$E:$E,'Budget Summary'!$B12,Pharmaceuticals!AU:AU)&gt;0,SUMIF(Pharmaceuticals!$E:$E,'Budget Summary'!$B12,Pharmaceuticals!AU:AU),"")</f>
        <v/>
      </c>
      <c r="N12" s="114" t="str">
        <f ca="1">IF(SUMIF(Pharmaceuticals!$E:$E,'Budget Summary'!$B12,Pharmaceuticals!AZ:AZ)&gt;0,SUMIF(Pharmaceuticals!$E:$E,'Budget Summary'!$B12,Pharmaceuticals!AZ:AZ),"")</f>
        <v/>
      </c>
      <c r="O12" s="114" t="str">
        <f ca="1">IF(SUMIF(Pharmaceuticals!$E:$E,'Budget Summary'!$B12,Pharmaceuticals!BB:BB)&gt;0,SUMIF(Pharmaceuticals!$E:$E,'Budget Summary'!$B12,Pharmaceuticals!BB:BB),"")</f>
        <v/>
      </c>
      <c r="P12" s="114" t="str">
        <f ca="1">IF(SUMIF(Pharmaceuticals!$E:$E,'Budget Summary'!$B12,Pharmaceuticals!BD:BD)&gt;0,SUMIF(Pharmaceuticals!$E:$E,'Budget Summary'!$B12,Pharmaceuticals!BD:BD),"")</f>
        <v/>
      </c>
      <c r="Q12" s="114" t="str">
        <f ca="1">IF(SUMIF(Pharmaceuticals!$E:$E,'Budget Summary'!$B12,Pharmaceuticals!BF:BF)&gt;0,SUMIF(Pharmaceuticals!$E:$E,'Budget Summary'!$B12,Pharmaceuticals!BF:BF),"")</f>
        <v/>
      </c>
      <c r="R12" s="114" t="str">
        <f ca="1">IF(SUMIF(Pharmaceuticals!$E:$E,'Budget Summary'!$B12,Pharmaceuticals!BH:BH)&gt;0,SUMIF(Pharmaceuticals!$E:$E,'Budget Summary'!$B12,Pharmaceuticals!BH:BH),"")</f>
        <v/>
      </c>
      <c r="S12" s="114" t="str">
        <f ca="1">IF(SUMIF(Pharmaceuticals!$E:$E,'Budget Summary'!$B12,Pharmaceuticals!BM:BM)&gt;0,SUMIF(Pharmaceuticals!$E:$E,'Budget Summary'!$B12,Pharmaceuticals!BM:BM),"")</f>
        <v/>
      </c>
      <c r="T12" s="114" t="str">
        <f ca="1">IF(SUMIF(Pharmaceuticals!$E:$E,'Budget Summary'!$B12,Pharmaceuticals!BO:BO)&gt;0,SUMIF(Pharmaceuticals!$E:$E,'Budget Summary'!$B12,Pharmaceuticals!BO:BO),"")</f>
        <v/>
      </c>
      <c r="U12" s="114" t="str">
        <f ca="1">IF(SUMIF(Pharmaceuticals!$E:$E,'Budget Summary'!$B12,Pharmaceuticals!BQ:BQ)&gt;0,SUMIF(Pharmaceuticals!$E:$E,'Budget Summary'!$B12,Pharmaceuticals!BQ:BQ),"")</f>
        <v/>
      </c>
      <c r="V12" s="114" t="str">
        <f ca="1">IF(SUMIF(Pharmaceuticals!$E:$E,'Budget Summary'!$B12,Pharmaceuticals!BS:BS)&gt;0,SUMIF(Pharmaceuticals!$E:$E,'Budget Summary'!$B12,Pharmaceuticals!BS:BS),"")</f>
        <v/>
      </c>
      <c r="W12" s="114" t="str">
        <f ca="1">IF(SUMIF(Pharmaceuticals!$E:$E,'Budget Summary'!$B12,Pharmaceuticals!BU:BU)&gt;0,SUMIF(Pharmaceuticals!$E:$E,'Budget Summary'!$B12,Pharmaceuticals!BU:BU),"")</f>
        <v/>
      </c>
      <c r="X12" s="114" t="str">
        <f t="shared" ca="1" si="0"/>
        <v/>
      </c>
    </row>
    <row r="13" spans="1:24" x14ac:dyDescent="0.2">
      <c r="A13" s="105" t="str">
        <f ca="1">IFERROR(A12+MATCH(1,OFFSET(CatModules!H$1,A12,0,100,1),0),"")</f>
        <v/>
      </c>
      <c r="B13" s="105" t="str">
        <f t="shared" ca="1" si="1"/>
        <v/>
      </c>
      <c r="C13" s="115" t="str">
        <f ca="1">IFERROR(VLOOKUP(B13,CatModules!B:C,2,FALSE),"")</f>
        <v/>
      </c>
      <c r="D13" s="114" t="str">
        <f ca="1">IF(SUMIF(Pharmaceuticals!$E:$E,'Budget Summary'!$B13,Pharmaceuticals!Z:Z)&gt;0,SUMIF(Pharmaceuticals!$E:$E,'Budget Summary'!$B13,Pharmaceuticals!Z:Z),"")</f>
        <v/>
      </c>
      <c r="E13" s="114" t="str">
        <f ca="1">IF(SUMIF(Pharmaceuticals!$E:$E,'Budget Summary'!$B13,Pharmaceuticals!AB:AB)&gt;0,SUMIF(Pharmaceuticals!$E:$E,'Budget Summary'!$B13,Pharmaceuticals!AB:AB),"")</f>
        <v/>
      </c>
      <c r="F13" s="114" t="str">
        <f ca="1">IF(SUMIF(Pharmaceuticals!$E:$E,'Budget Summary'!$B13,Pharmaceuticals!AD:AD)&gt;0,SUMIF(Pharmaceuticals!$E:$E,'Budget Summary'!$B13,Pharmaceuticals!AD:AD),"")</f>
        <v/>
      </c>
      <c r="G13" s="114" t="str">
        <f ca="1">IF(SUMIF(Pharmaceuticals!$E:$E,'Budget Summary'!$B13,Pharmaceuticals!AF:AF)&gt;0,SUMIF(Pharmaceuticals!$E:$E,'Budget Summary'!$B13,Pharmaceuticals!AF:AF),"")</f>
        <v/>
      </c>
      <c r="H13" s="114" t="str">
        <f ca="1">IF(SUMIF(Pharmaceuticals!$E:$E,'Budget Summary'!$B13,Pharmaceuticals!AH:AH)&gt;0,SUMIF(Pharmaceuticals!$E:$E,'Budget Summary'!$B13,Pharmaceuticals!AH:AH),"")</f>
        <v/>
      </c>
      <c r="I13" s="114" t="str">
        <f ca="1">IF(SUMIF(Pharmaceuticals!$E:$E,'Budget Summary'!$B13,Pharmaceuticals!AM:AM)&gt;0,SUMIF(Pharmaceuticals!$E:$E,'Budget Summary'!$B13,Pharmaceuticals!AM:AM),"")</f>
        <v/>
      </c>
      <c r="J13" s="114" t="str">
        <f ca="1">IF(SUMIF(Pharmaceuticals!$E:$E,'Budget Summary'!$B13,Pharmaceuticals!AO:AO)&gt;0,SUMIF(Pharmaceuticals!$E:$E,'Budget Summary'!$B13,Pharmaceuticals!AO:AO),"")</f>
        <v/>
      </c>
      <c r="K13" s="114" t="str">
        <f ca="1">IF(SUMIF(Pharmaceuticals!$E:$E,'Budget Summary'!$B13,Pharmaceuticals!AQ:AQ)&gt;0,SUMIF(Pharmaceuticals!$E:$E,'Budget Summary'!$B13,Pharmaceuticals!AQ:AQ),"")</f>
        <v/>
      </c>
      <c r="L13" s="114" t="str">
        <f ca="1">IF(SUMIF(Pharmaceuticals!$E:$E,'Budget Summary'!$B13,Pharmaceuticals!AS:AS)&gt;0,SUMIF(Pharmaceuticals!$E:$E,'Budget Summary'!$B13,Pharmaceuticals!AS:AS),"")</f>
        <v/>
      </c>
      <c r="M13" s="114" t="str">
        <f ca="1">IF(SUMIF(Pharmaceuticals!$E:$E,'Budget Summary'!$B13,Pharmaceuticals!AU:AU)&gt;0,SUMIF(Pharmaceuticals!$E:$E,'Budget Summary'!$B13,Pharmaceuticals!AU:AU),"")</f>
        <v/>
      </c>
      <c r="N13" s="114" t="str">
        <f ca="1">IF(SUMIF(Pharmaceuticals!$E:$E,'Budget Summary'!$B13,Pharmaceuticals!AZ:AZ)&gt;0,SUMIF(Pharmaceuticals!$E:$E,'Budget Summary'!$B13,Pharmaceuticals!AZ:AZ),"")</f>
        <v/>
      </c>
      <c r="O13" s="114" t="str">
        <f ca="1">IF(SUMIF(Pharmaceuticals!$E:$E,'Budget Summary'!$B13,Pharmaceuticals!BB:BB)&gt;0,SUMIF(Pharmaceuticals!$E:$E,'Budget Summary'!$B13,Pharmaceuticals!BB:BB),"")</f>
        <v/>
      </c>
      <c r="P13" s="114" t="str">
        <f ca="1">IF(SUMIF(Pharmaceuticals!$E:$E,'Budget Summary'!$B13,Pharmaceuticals!BD:BD)&gt;0,SUMIF(Pharmaceuticals!$E:$E,'Budget Summary'!$B13,Pharmaceuticals!BD:BD),"")</f>
        <v/>
      </c>
      <c r="Q13" s="114" t="str">
        <f ca="1">IF(SUMIF(Pharmaceuticals!$E:$E,'Budget Summary'!$B13,Pharmaceuticals!BF:BF)&gt;0,SUMIF(Pharmaceuticals!$E:$E,'Budget Summary'!$B13,Pharmaceuticals!BF:BF),"")</f>
        <v/>
      </c>
      <c r="R13" s="114" t="str">
        <f ca="1">IF(SUMIF(Pharmaceuticals!$E:$E,'Budget Summary'!$B13,Pharmaceuticals!BH:BH)&gt;0,SUMIF(Pharmaceuticals!$E:$E,'Budget Summary'!$B13,Pharmaceuticals!BH:BH),"")</f>
        <v/>
      </c>
      <c r="S13" s="114" t="str">
        <f ca="1">IF(SUMIF(Pharmaceuticals!$E:$E,'Budget Summary'!$B13,Pharmaceuticals!BM:BM)&gt;0,SUMIF(Pharmaceuticals!$E:$E,'Budget Summary'!$B13,Pharmaceuticals!BM:BM),"")</f>
        <v/>
      </c>
      <c r="T13" s="114" t="str">
        <f ca="1">IF(SUMIF(Pharmaceuticals!$E:$E,'Budget Summary'!$B13,Pharmaceuticals!BO:BO)&gt;0,SUMIF(Pharmaceuticals!$E:$E,'Budget Summary'!$B13,Pharmaceuticals!BO:BO),"")</f>
        <v/>
      </c>
      <c r="U13" s="114" t="str">
        <f ca="1">IF(SUMIF(Pharmaceuticals!$E:$E,'Budget Summary'!$B13,Pharmaceuticals!BQ:BQ)&gt;0,SUMIF(Pharmaceuticals!$E:$E,'Budget Summary'!$B13,Pharmaceuticals!BQ:BQ),"")</f>
        <v/>
      </c>
      <c r="V13" s="114" t="str">
        <f ca="1">IF(SUMIF(Pharmaceuticals!$E:$E,'Budget Summary'!$B13,Pharmaceuticals!BS:BS)&gt;0,SUMIF(Pharmaceuticals!$E:$E,'Budget Summary'!$B13,Pharmaceuticals!BS:BS),"")</f>
        <v/>
      </c>
      <c r="W13" s="114" t="str">
        <f ca="1">IF(SUMIF(Pharmaceuticals!$E:$E,'Budget Summary'!$B13,Pharmaceuticals!BU:BU)&gt;0,SUMIF(Pharmaceuticals!$E:$E,'Budget Summary'!$B13,Pharmaceuticals!BU:BU),"")</f>
        <v/>
      </c>
      <c r="X13" s="114" t="str">
        <f t="shared" ca="1" si="0"/>
        <v/>
      </c>
    </row>
    <row r="14" spans="1:24" x14ac:dyDescent="0.2">
      <c r="A14" s="105" t="str">
        <f ca="1">IFERROR(A13+MATCH(1,OFFSET(CatModules!H$1,A13,0,100,1),0),"")</f>
        <v/>
      </c>
      <c r="B14" s="105" t="str">
        <f t="shared" ca="1" si="1"/>
        <v/>
      </c>
      <c r="C14" s="115" t="str">
        <f ca="1">IFERROR(VLOOKUP(B14,CatModules!B:C,2,FALSE),"")</f>
        <v/>
      </c>
      <c r="D14" s="114" t="str">
        <f ca="1">IF(SUMIF(Pharmaceuticals!$E:$E,'Budget Summary'!$B14,Pharmaceuticals!Z:Z)&gt;0,SUMIF(Pharmaceuticals!$E:$E,'Budget Summary'!$B14,Pharmaceuticals!Z:Z),"")</f>
        <v/>
      </c>
      <c r="E14" s="114" t="str">
        <f ca="1">IF(SUMIF(Pharmaceuticals!$E:$E,'Budget Summary'!$B14,Pharmaceuticals!AB:AB)&gt;0,SUMIF(Pharmaceuticals!$E:$E,'Budget Summary'!$B14,Pharmaceuticals!AB:AB),"")</f>
        <v/>
      </c>
      <c r="F14" s="114" t="str">
        <f ca="1">IF(SUMIF(Pharmaceuticals!$E:$E,'Budget Summary'!$B14,Pharmaceuticals!AD:AD)&gt;0,SUMIF(Pharmaceuticals!$E:$E,'Budget Summary'!$B14,Pharmaceuticals!AD:AD),"")</f>
        <v/>
      </c>
      <c r="G14" s="114" t="str">
        <f ca="1">IF(SUMIF(Pharmaceuticals!$E:$E,'Budget Summary'!$B14,Pharmaceuticals!AF:AF)&gt;0,SUMIF(Pharmaceuticals!$E:$E,'Budget Summary'!$B14,Pharmaceuticals!AF:AF),"")</f>
        <v/>
      </c>
      <c r="H14" s="114" t="str">
        <f ca="1">IF(SUMIF(Pharmaceuticals!$E:$E,'Budget Summary'!$B14,Pharmaceuticals!AH:AH)&gt;0,SUMIF(Pharmaceuticals!$E:$E,'Budget Summary'!$B14,Pharmaceuticals!AH:AH),"")</f>
        <v/>
      </c>
      <c r="I14" s="114" t="str">
        <f ca="1">IF(SUMIF(Pharmaceuticals!$E:$E,'Budget Summary'!$B14,Pharmaceuticals!AM:AM)&gt;0,SUMIF(Pharmaceuticals!$E:$E,'Budget Summary'!$B14,Pharmaceuticals!AM:AM),"")</f>
        <v/>
      </c>
      <c r="J14" s="114" t="str">
        <f ca="1">IF(SUMIF(Pharmaceuticals!$E:$E,'Budget Summary'!$B14,Pharmaceuticals!AO:AO)&gt;0,SUMIF(Pharmaceuticals!$E:$E,'Budget Summary'!$B14,Pharmaceuticals!AO:AO),"")</f>
        <v/>
      </c>
      <c r="K14" s="114" t="str">
        <f ca="1">IF(SUMIF(Pharmaceuticals!$E:$E,'Budget Summary'!$B14,Pharmaceuticals!AQ:AQ)&gt;0,SUMIF(Pharmaceuticals!$E:$E,'Budget Summary'!$B14,Pharmaceuticals!AQ:AQ),"")</f>
        <v/>
      </c>
      <c r="L14" s="114" t="str">
        <f ca="1">IF(SUMIF(Pharmaceuticals!$E:$E,'Budget Summary'!$B14,Pharmaceuticals!AS:AS)&gt;0,SUMIF(Pharmaceuticals!$E:$E,'Budget Summary'!$B14,Pharmaceuticals!AS:AS),"")</f>
        <v/>
      </c>
      <c r="M14" s="114" t="str">
        <f ca="1">IF(SUMIF(Pharmaceuticals!$E:$E,'Budget Summary'!$B14,Pharmaceuticals!AU:AU)&gt;0,SUMIF(Pharmaceuticals!$E:$E,'Budget Summary'!$B14,Pharmaceuticals!AU:AU),"")</f>
        <v/>
      </c>
      <c r="N14" s="114" t="str">
        <f ca="1">IF(SUMIF(Pharmaceuticals!$E:$E,'Budget Summary'!$B14,Pharmaceuticals!AZ:AZ)&gt;0,SUMIF(Pharmaceuticals!$E:$E,'Budget Summary'!$B14,Pharmaceuticals!AZ:AZ),"")</f>
        <v/>
      </c>
      <c r="O14" s="114" t="str">
        <f ca="1">IF(SUMIF(Pharmaceuticals!$E:$E,'Budget Summary'!$B14,Pharmaceuticals!BB:BB)&gt;0,SUMIF(Pharmaceuticals!$E:$E,'Budget Summary'!$B14,Pharmaceuticals!BB:BB),"")</f>
        <v/>
      </c>
      <c r="P14" s="114" t="str">
        <f ca="1">IF(SUMIF(Pharmaceuticals!$E:$E,'Budget Summary'!$B14,Pharmaceuticals!BD:BD)&gt;0,SUMIF(Pharmaceuticals!$E:$E,'Budget Summary'!$B14,Pharmaceuticals!BD:BD),"")</f>
        <v/>
      </c>
      <c r="Q14" s="114" t="str">
        <f ca="1">IF(SUMIF(Pharmaceuticals!$E:$E,'Budget Summary'!$B14,Pharmaceuticals!BF:BF)&gt;0,SUMIF(Pharmaceuticals!$E:$E,'Budget Summary'!$B14,Pharmaceuticals!BF:BF),"")</f>
        <v/>
      </c>
      <c r="R14" s="114" t="str">
        <f ca="1">IF(SUMIF(Pharmaceuticals!$E:$E,'Budget Summary'!$B14,Pharmaceuticals!BH:BH)&gt;0,SUMIF(Pharmaceuticals!$E:$E,'Budget Summary'!$B14,Pharmaceuticals!BH:BH),"")</f>
        <v/>
      </c>
      <c r="S14" s="114" t="str">
        <f ca="1">IF(SUMIF(Pharmaceuticals!$E:$E,'Budget Summary'!$B14,Pharmaceuticals!BM:BM)&gt;0,SUMIF(Pharmaceuticals!$E:$E,'Budget Summary'!$B14,Pharmaceuticals!BM:BM),"")</f>
        <v/>
      </c>
      <c r="T14" s="114" t="str">
        <f ca="1">IF(SUMIF(Pharmaceuticals!$E:$E,'Budget Summary'!$B14,Pharmaceuticals!BO:BO)&gt;0,SUMIF(Pharmaceuticals!$E:$E,'Budget Summary'!$B14,Pharmaceuticals!BO:BO),"")</f>
        <v/>
      </c>
      <c r="U14" s="114" t="str">
        <f ca="1">IF(SUMIF(Pharmaceuticals!$E:$E,'Budget Summary'!$B14,Pharmaceuticals!BQ:BQ)&gt;0,SUMIF(Pharmaceuticals!$E:$E,'Budget Summary'!$B14,Pharmaceuticals!BQ:BQ),"")</f>
        <v/>
      </c>
      <c r="V14" s="114" t="str">
        <f ca="1">IF(SUMIF(Pharmaceuticals!$E:$E,'Budget Summary'!$B14,Pharmaceuticals!BS:BS)&gt;0,SUMIF(Pharmaceuticals!$E:$E,'Budget Summary'!$B14,Pharmaceuticals!BS:BS),"")</f>
        <v/>
      </c>
      <c r="W14" s="114" t="str">
        <f ca="1">IF(SUMIF(Pharmaceuticals!$E:$E,'Budget Summary'!$B14,Pharmaceuticals!BU:BU)&gt;0,SUMIF(Pharmaceuticals!$E:$E,'Budget Summary'!$B14,Pharmaceuticals!BU:BU),"")</f>
        <v/>
      </c>
      <c r="X14" s="114" t="str">
        <f t="shared" ca="1" si="0"/>
        <v/>
      </c>
    </row>
    <row r="15" spans="1:24" x14ac:dyDescent="0.2">
      <c r="A15" s="105" t="str">
        <f ca="1">IFERROR(A14+MATCH(1,OFFSET(CatModules!H$1,A14,0,100,1),0),"")</f>
        <v/>
      </c>
      <c r="B15" s="105" t="str">
        <f t="shared" ca="1" si="1"/>
        <v/>
      </c>
      <c r="C15" s="115" t="str">
        <f ca="1">IFERROR(VLOOKUP(B15,CatModules!B:C,2,FALSE),"")</f>
        <v/>
      </c>
      <c r="D15" s="114" t="str">
        <f ca="1">IF(SUMIF(Pharmaceuticals!$E:$E,'Budget Summary'!$B15,Pharmaceuticals!Z:Z)&gt;0,SUMIF(Pharmaceuticals!$E:$E,'Budget Summary'!$B15,Pharmaceuticals!Z:Z),"")</f>
        <v/>
      </c>
      <c r="E15" s="114" t="str">
        <f ca="1">IF(SUMIF(Pharmaceuticals!$E:$E,'Budget Summary'!$B15,Pharmaceuticals!AB:AB)&gt;0,SUMIF(Pharmaceuticals!$E:$E,'Budget Summary'!$B15,Pharmaceuticals!AB:AB),"")</f>
        <v/>
      </c>
      <c r="F15" s="114" t="str">
        <f ca="1">IF(SUMIF(Pharmaceuticals!$E:$E,'Budget Summary'!$B15,Pharmaceuticals!AD:AD)&gt;0,SUMIF(Pharmaceuticals!$E:$E,'Budget Summary'!$B15,Pharmaceuticals!AD:AD),"")</f>
        <v/>
      </c>
      <c r="G15" s="114" t="str">
        <f ca="1">IF(SUMIF(Pharmaceuticals!$E:$E,'Budget Summary'!$B15,Pharmaceuticals!AF:AF)&gt;0,SUMIF(Pharmaceuticals!$E:$E,'Budget Summary'!$B15,Pharmaceuticals!AF:AF),"")</f>
        <v/>
      </c>
      <c r="H15" s="114" t="str">
        <f ca="1">IF(SUMIF(Pharmaceuticals!$E:$E,'Budget Summary'!$B15,Pharmaceuticals!AH:AH)&gt;0,SUMIF(Pharmaceuticals!$E:$E,'Budget Summary'!$B15,Pharmaceuticals!AH:AH),"")</f>
        <v/>
      </c>
      <c r="I15" s="114" t="str">
        <f ca="1">IF(SUMIF(Pharmaceuticals!$E:$E,'Budget Summary'!$B15,Pharmaceuticals!AM:AM)&gt;0,SUMIF(Pharmaceuticals!$E:$E,'Budget Summary'!$B15,Pharmaceuticals!AM:AM),"")</f>
        <v/>
      </c>
      <c r="J15" s="114" t="str">
        <f ca="1">IF(SUMIF(Pharmaceuticals!$E:$E,'Budget Summary'!$B15,Pharmaceuticals!AO:AO)&gt;0,SUMIF(Pharmaceuticals!$E:$E,'Budget Summary'!$B15,Pharmaceuticals!AO:AO),"")</f>
        <v/>
      </c>
      <c r="K15" s="114" t="str">
        <f ca="1">IF(SUMIF(Pharmaceuticals!$E:$E,'Budget Summary'!$B15,Pharmaceuticals!AQ:AQ)&gt;0,SUMIF(Pharmaceuticals!$E:$E,'Budget Summary'!$B15,Pharmaceuticals!AQ:AQ),"")</f>
        <v/>
      </c>
      <c r="L15" s="114" t="str">
        <f ca="1">IF(SUMIF(Pharmaceuticals!$E:$E,'Budget Summary'!$B15,Pharmaceuticals!AS:AS)&gt;0,SUMIF(Pharmaceuticals!$E:$E,'Budget Summary'!$B15,Pharmaceuticals!AS:AS),"")</f>
        <v/>
      </c>
      <c r="M15" s="114" t="str">
        <f ca="1">IF(SUMIF(Pharmaceuticals!$E:$E,'Budget Summary'!$B15,Pharmaceuticals!AU:AU)&gt;0,SUMIF(Pharmaceuticals!$E:$E,'Budget Summary'!$B15,Pharmaceuticals!AU:AU),"")</f>
        <v/>
      </c>
      <c r="N15" s="114" t="str">
        <f ca="1">IF(SUMIF(Pharmaceuticals!$E:$E,'Budget Summary'!$B15,Pharmaceuticals!AZ:AZ)&gt;0,SUMIF(Pharmaceuticals!$E:$E,'Budget Summary'!$B15,Pharmaceuticals!AZ:AZ),"")</f>
        <v/>
      </c>
      <c r="O15" s="114" t="str">
        <f ca="1">IF(SUMIF(Pharmaceuticals!$E:$E,'Budget Summary'!$B15,Pharmaceuticals!BB:BB)&gt;0,SUMIF(Pharmaceuticals!$E:$E,'Budget Summary'!$B15,Pharmaceuticals!BB:BB),"")</f>
        <v/>
      </c>
      <c r="P15" s="114" t="str">
        <f ca="1">IF(SUMIF(Pharmaceuticals!$E:$E,'Budget Summary'!$B15,Pharmaceuticals!BD:BD)&gt;0,SUMIF(Pharmaceuticals!$E:$E,'Budget Summary'!$B15,Pharmaceuticals!BD:BD),"")</f>
        <v/>
      </c>
      <c r="Q15" s="114" t="str">
        <f ca="1">IF(SUMIF(Pharmaceuticals!$E:$E,'Budget Summary'!$B15,Pharmaceuticals!BF:BF)&gt;0,SUMIF(Pharmaceuticals!$E:$E,'Budget Summary'!$B15,Pharmaceuticals!BF:BF),"")</f>
        <v/>
      </c>
      <c r="R15" s="114" t="str">
        <f ca="1">IF(SUMIF(Pharmaceuticals!$E:$E,'Budget Summary'!$B15,Pharmaceuticals!BH:BH)&gt;0,SUMIF(Pharmaceuticals!$E:$E,'Budget Summary'!$B15,Pharmaceuticals!BH:BH),"")</f>
        <v/>
      </c>
      <c r="S15" s="114" t="str">
        <f ca="1">IF(SUMIF(Pharmaceuticals!$E:$E,'Budget Summary'!$B15,Pharmaceuticals!BM:BM)&gt;0,SUMIF(Pharmaceuticals!$E:$E,'Budget Summary'!$B15,Pharmaceuticals!BM:BM),"")</f>
        <v/>
      </c>
      <c r="T15" s="114" t="str">
        <f ca="1">IF(SUMIF(Pharmaceuticals!$E:$E,'Budget Summary'!$B15,Pharmaceuticals!BO:BO)&gt;0,SUMIF(Pharmaceuticals!$E:$E,'Budget Summary'!$B15,Pharmaceuticals!BO:BO),"")</f>
        <v/>
      </c>
      <c r="U15" s="114" t="str">
        <f ca="1">IF(SUMIF(Pharmaceuticals!$E:$E,'Budget Summary'!$B15,Pharmaceuticals!BQ:BQ)&gt;0,SUMIF(Pharmaceuticals!$E:$E,'Budget Summary'!$B15,Pharmaceuticals!BQ:BQ),"")</f>
        <v/>
      </c>
      <c r="V15" s="114" t="str">
        <f ca="1">IF(SUMIF(Pharmaceuticals!$E:$E,'Budget Summary'!$B15,Pharmaceuticals!BS:BS)&gt;0,SUMIF(Pharmaceuticals!$E:$E,'Budget Summary'!$B15,Pharmaceuticals!BS:BS),"")</f>
        <v/>
      </c>
      <c r="W15" s="114" t="str">
        <f ca="1">IF(SUMIF(Pharmaceuticals!$E:$E,'Budget Summary'!$B15,Pharmaceuticals!BU:BU)&gt;0,SUMIF(Pharmaceuticals!$E:$E,'Budget Summary'!$B15,Pharmaceuticals!BU:BU),"")</f>
        <v/>
      </c>
      <c r="X15" s="114" t="str">
        <f t="shared" ca="1" si="0"/>
        <v/>
      </c>
    </row>
    <row r="16" spans="1:24" x14ac:dyDescent="0.2">
      <c r="A16" s="105" t="str">
        <f ca="1">IFERROR(A15+MATCH(1,OFFSET(CatModules!H$1,A15,0,100,1),0),"")</f>
        <v/>
      </c>
      <c r="B16" s="105" t="str">
        <f t="shared" ca="1" si="1"/>
        <v/>
      </c>
      <c r="C16" s="115" t="str">
        <f ca="1">IFERROR(VLOOKUP(B16,CatModules!B:C,2,FALSE),"")</f>
        <v/>
      </c>
      <c r="D16" s="114" t="str">
        <f ca="1">IF(SUMIF(Pharmaceuticals!$E:$E,'Budget Summary'!$B16,Pharmaceuticals!Z:Z)&gt;0,SUMIF(Pharmaceuticals!$E:$E,'Budget Summary'!$B16,Pharmaceuticals!Z:Z),"")</f>
        <v/>
      </c>
      <c r="E16" s="114" t="str">
        <f ca="1">IF(SUMIF(Pharmaceuticals!$E:$E,'Budget Summary'!$B16,Pharmaceuticals!AB:AB)&gt;0,SUMIF(Pharmaceuticals!$E:$E,'Budget Summary'!$B16,Pharmaceuticals!AB:AB),"")</f>
        <v/>
      </c>
      <c r="F16" s="114" t="str">
        <f ca="1">IF(SUMIF(Pharmaceuticals!$E:$E,'Budget Summary'!$B16,Pharmaceuticals!AD:AD)&gt;0,SUMIF(Pharmaceuticals!$E:$E,'Budget Summary'!$B16,Pharmaceuticals!AD:AD),"")</f>
        <v/>
      </c>
      <c r="G16" s="114" t="str">
        <f ca="1">IF(SUMIF(Pharmaceuticals!$E:$E,'Budget Summary'!$B16,Pharmaceuticals!AF:AF)&gt;0,SUMIF(Pharmaceuticals!$E:$E,'Budget Summary'!$B16,Pharmaceuticals!AF:AF),"")</f>
        <v/>
      </c>
      <c r="H16" s="114" t="str">
        <f ca="1">IF(SUMIF(Pharmaceuticals!$E:$E,'Budget Summary'!$B16,Pharmaceuticals!AH:AH)&gt;0,SUMIF(Pharmaceuticals!$E:$E,'Budget Summary'!$B16,Pharmaceuticals!AH:AH),"")</f>
        <v/>
      </c>
      <c r="I16" s="114" t="str">
        <f ca="1">IF(SUMIF(Pharmaceuticals!$E:$E,'Budget Summary'!$B16,Pharmaceuticals!AM:AM)&gt;0,SUMIF(Pharmaceuticals!$E:$E,'Budget Summary'!$B16,Pharmaceuticals!AM:AM),"")</f>
        <v/>
      </c>
      <c r="J16" s="114" t="str">
        <f ca="1">IF(SUMIF(Pharmaceuticals!$E:$E,'Budget Summary'!$B16,Pharmaceuticals!AO:AO)&gt;0,SUMIF(Pharmaceuticals!$E:$E,'Budget Summary'!$B16,Pharmaceuticals!AO:AO),"")</f>
        <v/>
      </c>
      <c r="K16" s="114" t="str">
        <f ca="1">IF(SUMIF(Pharmaceuticals!$E:$E,'Budget Summary'!$B16,Pharmaceuticals!AQ:AQ)&gt;0,SUMIF(Pharmaceuticals!$E:$E,'Budget Summary'!$B16,Pharmaceuticals!AQ:AQ),"")</f>
        <v/>
      </c>
      <c r="L16" s="114" t="str">
        <f ca="1">IF(SUMIF(Pharmaceuticals!$E:$E,'Budget Summary'!$B16,Pharmaceuticals!AS:AS)&gt;0,SUMIF(Pharmaceuticals!$E:$E,'Budget Summary'!$B16,Pharmaceuticals!AS:AS),"")</f>
        <v/>
      </c>
      <c r="M16" s="114" t="str">
        <f ca="1">IF(SUMIF(Pharmaceuticals!$E:$E,'Budget Summary'!$B16,Pharmaceuticals!AU:AU)&gt;0,SUMIF(Pharmaceuticals!$E:$E,'Budget Summary'!$B16,Pharmaceuticals!AU:AU),"")</f>
        <v/>
      </c>
      <c r="N16" s="114" t="str">
        <f ca="1">IF(SUMIF(Pharmaceuticals!$E:$E,'Budget Summary'!$B16,Pharmaceuticals!AZ:AZ)&gt;0,SUMIF(Pharmaceuticals!$E:$E,'Budget Summary'!$B16,Pharmaceuticals!AZ:AZ),"")</f>
        <v/>
      </c>
      <c r="O16" s="114" t="str">
        <f ca="1">IF(SUMIF(Pharmaceuticals!$E:$E,'Budget Summary'!$B16,Pharmaceuticals!BB:BB)&gt;0,SUMIF(Pharmaceuticals!$E:$E,'Budget Summary'!$B16,Pharmaceuticals!BB:BB),"")</f>
        <v/>
      </c>
      <c r="P16" s="114" t="str">
        <f ca="1">IF(SUMIF(Pharmaceuticals!$E:$E,'Budget Summary'!$B16,Pharmaceuticals!BD:BD)&gt;0,SUMIF(Pharmaceuticals!$E:$E,'Budget Summary'!$B16,Pharmaceuticals!BD:BD),"")</f>
        <v/>
      </c>
      <c r="Q16" s="114" t="str">
        <f ca="1">IF(SUMIF(Pharmaceuticals!$E:$E,'Budget Summary'!$B16,Pharmaceuticals!BF:BF)&gt;0,SUMIF(Pharmaceuticals!$E:$E,'Budget Summary'!$B16,Pharmaceuticals!BF:BF),"")</f>
        <v/>
      </c>
      <c r="R16" s="114" t="str">
        <f ca="1">IF(SUMIF(Pharmaceuticals!$E:$E,'Budget Summary'!$B16,Pharmaceuticals!BH:BH)&gt;0,SUMIF(Pharmaceuticals!$E:$E,'Budget Summary'!$B16,Pharmaceuticals!BH:BH),"")</f>
        <v/>
      </c>
      <c r="S16" s="114" t="str">
        <f ca="1">IF(SUMIF(Pharmaceuticals!$E:$E,'Budget Summary'!$B16,Pharmaceuticals!BM:BM)&gt;0,SUMIF(Pharmaceuticals!$E:$E,'Budget Summary'!$B16,Pharmaceuticals!BM:BM),"")</f>
        <v/>
      </c>
      <c r="T16" s="114" t="str">
        <f ca="1">IF(SUMIF(Pharmaceuticals!$E:$E,'Budget Summary'!$B16,Pharmaceuticals!BO:BO)&gt;0,SUMIF(Pharmaceuticals!$E:$E,'Budget Summary'!$B16,Pharmaceuticals!BO:BO),"")</f>
        <v/>
      </c>
      <c r="U16" s="114" t="str">
        <f ca="1">IF(SUMIF(Pharmaceuticals!$E:$E,'Budget Summary'!$B16,Pharmaceuticals!BQ:BQ)&gt;0,SUMIF(Pharmaceuticals!$E:$E,'Budget Summary'!$B16,Pharmaceuticals!BQ:BQ),"")</f>
        <v/>
      </c>
      <c r="V16" s="114" t="str">
        <f ca="1">IF(SUMIF(Pharmaceuticals!$E:$E,'Budget Summary'!$B16,Pharmaceuticals!BS:BS)&gt;0,SUMIF(Pharmaceuticals!$E:$E,'Budget Summary'!$B16,Pharmaceuticals!BS:BS),"")</f>
        <v/>
      </c>
      <c r="W16" s="114" t="str">
        <f ca="1">IF(SUMIF(Pharmaceuticals!$E:$E,'Budget Summary'!$B16,Pharmaceuticals!BU:BU)&gt;0,SUMIF(Pharmaceuticals!$E:$E,'Budget Summary'!$B16,Pharmaceuticals!BU:BU),"")</f>
        <v/>
      </c>
      <c r="X16" s="114" t="str">
        <f t="shared" ca="1" si="0"/>
        <v/>
      </c>
    </row>
    <row r="17" spans="1:24" x14ac:dyDescent="0.2">
      <c r="A17" s="105" t="str">
        <f ca="1">IFERROR(A16+MATCH(1,OFFSET(CatModules!H$1,A16,0,100,1),0),"")</f>
        <v/>
      </c>
      <c r="B17" s="105" t="str">
        <f t="shared" ca="1" si="1"/>
        <v/>
      </c>
      <c r="C17" s="115" t="str">
        <f ca="1">IFERROR(VLOOKUP(B17,CatModules!B:C,2,FALSE),"")</f>
        <v/>
      </c>
      <c r="D17" s="114" t="str">
        <f ca="1">IF(SUMIF(Pharmaceuticals!$E:$E,'Budget Summary'!$B17,Pharmaceuticals!Z:Z)&gt;0,SUMIF(Pharmaceuticals!$E:$E,'Budget Summary'!$B17,Pharmaceuticals!Z:Z),"")</f>
        <v/>
      </c>
      <c r="E17" s="114" t="str">
        <f ca="1">IF(SUMIF(Pharmaceuticals!$E:$E,'Budget Summary'!$B17,Pharmaceuticals!AB:AB)&gt;0,SUMIF(Pharmaceuticals!$E:$E,'Budget Summary'!$B17,Pharmaceuticals!AB:AB),"")</f>
        <v/>
      </c>
      <c r="F17" s="114" t="str">
        <f ca="1">IF(SUMIF(Pharmaceuticals!$E:$E,'Budget Summary'!$B17,Pharmaceuticals!AD:AD)&gt;0,SUMIF(Pharmaceuticals!$E:$E,'Budget Summary'!$B17,Pharmaceuticals!AD:AD),"")</f>
        <v/>
      </c>
      <c r="G17" s="114" t="str">
        <f ca="1">IF(SUMIF(Pharmaceuticals!$E:$E,'Budget Summary'!$B17,Pharmaceuticals!AF:AF)&gt;0,SUMIF(Pharmaceuticals!$E:$E,'Budget Summary'!$B17,Pharmaceuticals!AF:AF),"")</f>
        <v/>
      </c>
      <c r="H17" s="114" t="str">
        <f ca="1">IF(SUMIF(Pharmaceuticals!$E:$E,'Budget Summary'!$B17,Pharmaceuticals!AH:AH)&gt;0,SUMIF(Pharmaceuticals!$E:$E,'Budget Summary'!$B17,Pharmaceuticals!AH:AH),"")</f>
        <v/>
      </c>
      <c r="I17" s="114" t="str">
        <f ca="1">IF(SUMIF(Pharmaceuticals!$E:$E,'Budget Summary'!$B17,Pharmaceuticals!AM:AM)&gt;0,SUMIF(Pharmaceuticals!$E:$E,'Budget Summary'!$B17,Pharmaceuticals!AM:AM),"")</f>
        <v/>
      </c>
      <c r="J17" s="114" t="str">
        <f ca="1">IF(SUMIF(Pharmaceuticals!$E:$E,'Budget Summary'!$B17,Pharmaceuticals!AO:AO)&gt;0,SUMIF(Pharmaceuticals!$E:$E,'Budget Summary'!$B17,Pharmaceuticals!AO:AO),"")</f>
        <v/>
      </c>
      <c r="K17" s="114" t="str">
        <f ca="1">IF(SUMIF(Pharmaceuticals!$E:$E,'Budget Summary'!$B17,Pharmaceuticals!AQ:AQ)&gt;0,SUMIF(Pharmaceuticals!$E:$E,'Budget Summary'!$B17,Pharmaceuticals!AQ:AQ),"")</f>
        <v/>
      </c>
      <c r="L17" s="114" t="str">
        <f ca="1">IF(SUMIF(Pharmaceuticals!$E:$E,'Budget Summary'!$B17,Pharmaceuticals!AS:AS)&gt;0,SUMIF(Pharmaceuticals!$E:$E,'Budget Summary'!$B17,Pharmaceuticals!AS:AS),"")</f>
        <v/>
      </c>
      <c r="M17" s="114" t="str">
        <f ca="1">IF(SUMIF(Pharmaceuticals!$E:$E,'Budget Summary'!$B17,Pharmaceuticals!AU:AU)&gt;0,SUMIF(Pharmaceuticals!$E:$E,'Budget Summary'!$B17,Pharmaceuticals!AU:AU),"")</f>
        <v/>
      </c>
      <c r="N17" s="114" t="str">
        <f ca="1">IF(SUMIF(Pharmaceuticals!$E:$E,'Budget Summary'!$B17,Pharmaceuticals!AZ:AZ)&gt;0,SUMIF(Pharmaceuticals!$E:$E,'Budget Summary'!$B17,Pharmaceuticals!AZ:AZ),"")</f>
        <v/>
      </c>
      <c r="O17" s="114" t="str">
        <f ca="1">IF(SUMIF(Pharmaceuticals!$E:$E,'Budget Summary'!$B17,Pharmaceuticals!BB:BB)&gt;0,SUMIF(Pharmaceuticals!$E:$E,'Budget Summary'!$B17,Pharmaceuticals!BB:BB),"")</f>
        <v/>
      </c>
      <c r="P17" s="114" t="str">
        <f ca="1">IF(SUMIF(Pharmaceuticals!$E:$E,'Budget Summary'!$B17,Pharmaceuticals!BD:BD)&gt;0,SUMIF(Pharmaceuticals!$E:$E,'Budget Summary'!$B17,Pharmaceuticals!BD:BD),"")</f>
        <v/>
      </c>
      <c r="Q17" s="114" t="str">
        <f ca="1">IF(SUMIF(Pharmaceuticals!$E:$E,'Budget Summary'!$B17,Pharmaceuticals!BF:BF)&gt;0,SUMIF(Pharmaceuticals!$E:$E,'Budget Summary'!$B17,Pharmaceuticals!BF:BF),"")</f>
        <v/>
      </c>
      <c r="R17" s="114" t="str">
        <f ca="1">IF(SUMIF(Pharmaceuticals!$E:$E,'Budget Summary'!$B17,Pharmaceuticals!BH:BH)&gt;0,SUMIF(Pharmaceuticals!$E:$E,'Budget Summary'!$B17,Pharmaceuticals!BH:BH),"")</f>
        <v/>
      </c>
      <c r="S17" s="114" t="str">
        <f ca="1">IF(SUMIF(Pharmaceuticals!$E:$E,'Budget Summary'!$B17,Pharmaceuticals!BM:BM)&gt;0,SUMIF(Pharmaceuticals!$E:$E,'Budget Summary'!$B17,Pharmaceuticals!BM:BM),"")</f>
        <v/>
      </c>
      <c r="T17" s="114" t="str">
        <f ca="1">IF(SUMIF(Pharmaceuticals!$E:$E,'Budget Summary'!$B17,Pharmaceuticals!BO:BO)&gt;0,SUMIF(Pharmaceuticals!$E:$E,'Budget Summary'!$B17,Pharmaceuticals!BO:BO),"")</f>
        <v/>
      </c>
      <c r="U17" s="114" t="str">
        <f ca="1">IF(SUMIF(Pharmaceuticals!$E:$E,'Budget Summary'!$B17,Pharmaceuticals!BQ:BQ)&gt;0,SUMIF(Pharmaceuticals!$E:$E,'Budget Summary'!$B17,Pharmaceuticals!BQ:BQ),"")</f>
        <v/>
      </c>
      <c r="V17" s="114" t="str">
        <f ca="1">IF(SUMIF(Pharmaceuticals!$E:$E,'Budget Summary'!$B17,Pharmaceuticals!BS:BS)&gt;0,SUMIF(Pharmaceuticals!$E:$E,'Budget Summary'!$B17,Pharmaceuticals!BS:BS),"")</f>
        <v/>
      </c>
      <c r="W17" s="114" t="str">
        <f ca="1">IF(SUMIF(Pharmaceuticals!$E:$E,'Budget Summary'!$B17,Pharmaceuticals!BU:BU)&gt;0,SUMIF(Pharmaceuticals!$E:$E,'Budget Summary'!$B17,Pharmaceuticals!BU:BU),"")</f>
        <v/>
      </c>
      <c r="X17" s="114" t="str">
        <f t="shared" ca="1" si="0"/>
        <v/>
      </c>
    </row>
    <row r="18" spans="1:24" x14ac:dyDescent="0.2">
      <c r="A18" s="105" t="str">
        <f ca="1">IFERROR(A17+MATCH(1,OFFSET(CatModules!H$1,A17,0,100,1),0),"")</f>
        <v/>
      </c>
      <c r="B18" s="105" t="str">
        <f t="shared" ca="1" si="1"/>
        <v/>
      </c>
      <c r="C18" s="115" t="str">
        <f ca="1">IFERROR(VLOOKUP(B18,CatModules!B:C,2,FALSE),"")</f>
        <v/>
      </c>
      <c r="D18" s="114" t="str">
        <f ca="1">IF(SUMIF(Pharmaceuticals!$E:$E,'Budget Summary'!$B18,Pharmaceuticals!Z:Z)&gt;0,SUMIF(Pharmaceuticals!$E:$E,'Budget Summary'!$B18,Pharmaceuticals!Z:Z),"")</f>
        <v/>
      </c>
      <c r="E18" s="114" t="str">
        <f ca="1">IF(SUMIF(Pharmaceuticals!$E:$E,'Budget Summary'!$B18,Pharmaceuticals!AB:AB)&gt;0,SUMIF(Pharmaceuticals!$E:$E,'Budget Summary'!$B18,Pharmaceuticals!AB:AB),"")</f>
        <v/>
      </c>
      <c r="F18" s="114" t="str">
        <f ca="1">IF(SUMIF(Pharmaceuticals!$E:$E,'Budget Summary'!$B18,Pharmaceuticals!AD:AD)&gt;0,SUMIF(Pharmaceuticals!$E:$E,'Budget Summary'!$B18,Pharmaceuticals!AD:AD),"")</f>
        <v/>
      </c>
      <c r="G18" s="114" t="str">
        <f ca="1">IF(SUMIF(Pharmaceuticals!$E:$E,'Budget Summary'!$B18,Pharmaceuticals!AF:AF)&gt;0,SUMIF(Pharmaceuticals!$E:$E,'Budget Summary'!$B18,Pharmaceuticals!AF:AF),"")</f>
        <v/>
      </c>
      <c r="H18" s="114" t="str">
        <f ca="1">IF(SUMIF(Pharmaceuticals!$E:$E,'Budget Summary'!$B18,Pharmaceuticals!AH:AH)&gt;0,SUMIF(Pharmaceuticals!$E:$E,'Budget Summary'!$B18,Pharmaceuticals!AH:AH),"")</f>
        <v/>
      </c>
      <c r="I18" s="114" t="str">
        <f ca="1">IF(SUMIF(Pharmaceuticals!$E:$E,'Budget Summary'!$B18,Pharmaceuticals!AM:AM)&gt;0,SUMIF(Pharmaceuticals!$E:$E,'Budget Summary'!$B18,Pharmaceuticals!AM:AM),"")</f>
        <v/>
      </c>
      <c r="J18" s="114" t="str">
        <f ca="1">IF(SUMIF(Pharmaceuticals!$E:$E,'Budget Summary'!$B18,Pharmaceuticals!AO:AO)&gt;0,SUMIF(Pharmaceuticals!$E:$E,'Budget Summary'!$B18,Pharmaceuticals!AO:AO),"")</f>
        <v/>
      </c>
      <c r="K18" s="114" t="str">
        <f ca="1">IF(SUMIF(Pharmaceuticals!$E:$E,'Budget Summary'!$B18,Pharmaceuticals!AQ:AQ)&gt;0,SUMIF(Pharmaceuticals!$E:$E,'Budget Summary'!$B18,Pharmaceuticals!AQ:AQ),"")</f>
        <v/>
      </c>
      <c r="L18" s="114" t="str">
        <f ca="1">IF(SUMIF(Pharmaceuticals!$E:$E,'Budget Summary'!$B18,Pharmaceuticals!AS:AS)&gt;0,SUMIF(Pharmaceuticals!$E:$E,'Budget Summary'!$B18,Pharmaceuticals!AS:AS),"")</f>
        <v/>
      </c>
      <c r="M18" s="114" t="str">
        <f ca="1">IF(SUMIF(Pharmaceuticals!$E:$E,'Budget Summary'!$B18,Pharmaceuticals!AU:AU)&gt;0,SUMIF(Pharmaceuticals!$E:$E,'Budget Summary'!$B18,Pharmaceuticals!AU:AU),"")</f>
        <v/>
      </c>
      <c r="N18" s="114" t="str">
        <f ca="1">IF(SUMIF(Pharmaceuticals!$E:$E,'Budget Summary'!$B18,Pharmaceuticals!AZ:AZ)&gt;0,SUMIF(Pharmaceuticals!$E:$E,'Budget Summary'!$B18,Pharmaceuticals!AZ:AZ),"")</f>
        <v/>
      </c>
      <c r="O18" s="114" t="str">
        <f ca="1">IF(SUMIF(Pharmaceuticals!$E:$E,'Budget Summary'!$B18,Pharmaceuticals!BB:BB)&gt;0,SUMIF(Pharmaceuticals!$E:$E,'Budget Summary'!$B18,Pharmaceuticals!BB:BB),"")</f>
        <v/>
      </c>
      <c r="P18" s="114" t="str">
        <f ca="1">IF(SUMIF(Pharmaceuticals!$E:$E,'Budget Summary'!$B18,Pharmaceuticals!BD:BD)&gt;0,SUMIF(Pharmaceuticals!$E:$E,'Budget Summary'!$B18,Pharmaceuticals!BD:BD),"")</f>
        <v/>
      </c>
      <c r="Q18" s="114" t="str">
        <f ca="1">IF(SUMIF(Pharmaceuticals!$E:$E,'Budget Summary'!$B18,Pharmaceuticals!BF:BF)&gt;0,SUMIF(Pharmaceuticals!$E:$E,'Budget Summary'!$B18,Pharmaceuticals!BF:BF),"")</f>
        <v/>
      </c>
      <c r="R18" s="114" t="str">
        <f ca="1">IF(SUMIF(Pharmaceuticals!$E:$E,'Budget Summary'!$B18,Pharmaceuticals!BH:BH)&gt;0,SUMIF(Pharmaceuticals!$E:$E,'Budget Summary'!$B18,Pharmaceuticals!BH:BH),"")</f>
        <v/>
      </c>
      <c r="S18" s="114" t="str">
        <f ca="1">IF(SUMIF(Pharmaceuticals!$E:$E,'Budget Summary'!$B18,Pharmaceuticals!BM:BM)&gt;0,SUMIF(Pharmaceuticals!$E:$E,'Budget Summary'!$B18,Pharmaceuticals!BM:BM),"")</f>
        <v/>
      </c>
      <c r="T18" s="114" t="str">
        <f ca="1">IF(SUMIF(Pharmaceuticals!$E:$E,'Budget Summary'!$B18,Pharmaceuticals!BO:BO)&gt;0,SUMIF(Pharmaceuticals!$E:$E,'Budget Summary'!$B18,Pharmaceuticals!BO:BO),"")</f>
        <v/>
      </c>
      <c r="U18" s="114" t="str">
        <f ca="1">IF(SUMIF(Pharmaceuticals!$E:$E,'Budget Summary'!$B18,Pharmaceuticals!BQ:BQ)&gt;0,SUMIF(Pharmaceuticals!$E:$E,'Budget Summary'!$B18,Pharmaceuticals!BQ:BQ),"")</f>
        <v/>
      </c>
      <c r="V18" s="114" t="str">
        <f ca="1">IF(SUMIF(Pharmaceuticals!$E:$E,'Budget Summary'!$B18,Pharmaceuticals!BS:BS)&gt;0,SUMIF(Pharmaceuticals!$E:$E,'Budget Summary'!$B18,Pharmaceuticals!BS:BS),"")</f>
        <v/>
      </c>
      <c r="W18" s="114" t="str">
        <f ca="1">IF(SUMIF(Pharmaceuticals!$E:$E,'Budget Summary'!$B18,Pharmaceuticals!BU:BU)&gt;0,SUMIF(Pharmaceuticals!$E:$E,'Budget Summary'!$B18,Pharmaceuticals!BU:BU),"")</f>
        <v/>
      </c>
      <c r="X18" s="114" t="str">
        <f t="shared" ca="1" si="0"/>
        <v/>
      </c>
    </row>
    <row r="19" spans="1:24" x14ac:dyDescent="0.2">
      <c r="A19" s="105" t="str">
        <f ca="1">IFERROR(A18+MATCH(1,OFFSET(CatModules!H$1,A18,0,100,1),0),"")</f>
        <v/>
      </c>
      <c r="B19" s="105" t="str">
        <f t="shared" ca="1" si="1"/>
        <v/>
      </c>
      <c r="C19" s="115" t="str">
        <f ca="1">IFERROR(VLOOKUP(B19,CatModules!B:C,2,FALSE),"")</f>
        <v/>
      </c>
      <c r="D19" s="114" t="str">
        <f ca="1">IF(SUMIF(Pharmaceuticals!$E:$E,'Budget Summary'!$B19,Pharmaceuticals!Z:Z)&gt;0,SUMIF(Pharmaceuticals!$E:$E,'Budget Summary'!$B19,Pharmaceuticals!Z:Z),"")</f>
        <v/>
      </c>
      <c r="E19" s="114" t="str">
        <f ca="1">IF(SUMIF(Pharmaceuticals!$E:$E,'Budget Summary'!$B19,Pharmaceuticals!AB:AB)&gt;0,SUMIF(Pharmaceuticals!$E:$E,'Budget Summary'!$B19,Pharmaceuticals!AB:AB),"")</f>
        <v/>
      </c>
      <c r="F19" s="114" t="str">
        <f ca="1">IF(SUMIF(Pharmaceuticals!$E:$E,'Budget Summary'!$B19,Pharmaceuticals!AD:AD)&gt;0,SUMIF(Pharmaceuticals!$E:$E,'Budget Summary'!$B19,Pharmaceuticals!AD:AD),"")</f>
        <v/>
      </c>
      <c r="G19" s="114" t="str">
        <f ca="1">IF(SUMIF(Pharmaceuticals!$E:$E,'Budget Summary'!$B19,Pharmaceuticals!AF:AF)&gt;0,SUMIF(Pharmaceuticals!$E:$E,'Budget Summary'!$B19,Pharmaceuticals!AF:AF),"")</f>
        <v/>
      </c>
      <c r="H19" s="114" t="str">
        <f ca="1">IF(SUMIF(Pharmaceuticals!$E:$E,'Budget Summary'!$B19,Pharmaceuticals!AH:AH)&gt;0,SUMIF(Pharmaceuticals!$E:$E,'Budget Summary'!$B19,Pharmaceuticals!AH:AH),"")</f>
        <v/>
      </c>
      <c r="I19" s="114" t="str">
        <f ca="1">IF(SUMIF(Pharmaceuticals!$E:$E,'Budget Summary'!$B19,Pharmaceuticals!AM:AM)&gt;0,SUMIF(Pharmaceuticals!$E:$E,'Budget Summary'!$B19,Pharmaceuticals!AM:AM),"")</f>
        <v/>
      </c>
      <c r="J19" s="114" t="str">
        <f ca="1">IF(SUMIF(Pharmaceuticals!$E:$E,'Budget Summary'!$B19,Pharmaceuticals!AO:AO)&gt;0,SUMIF(Pharmaceuticals!$E:$E,'Budget Summary'!$B19,Pharmaceuticals!AO:AO),"")</f>
        <v/>
      </c>
      <c r="K19" s="114" t="str">
        <f ca="1">IF(SUMIF(Pharmaceuticals!$E:$E,'Budget Summary'!$B19,Pharmaceuticals!AQ:AQ)&gt;0,SUMIF(Pharmaceuticals!$E:$E,'Budget Summary'!$B19,Pharmaceuticals!AQ:AQ),"")</f>
        <v/>
      </c>
      <c r="L19" s="114" t="str">
        <f ca="1">IF(SUMIF(Pharmaceuticals!$E:$E,'Budget Summary'!$B19,Pharmaceuticals!AS:AS)&gt;0,SUMIF(Pharmaceuticals!$E:$E,'Budget Summary'!$B19,Pharmaceuticals!AS:AS),"")</f>
        <v/>
      </c>
      <c r="M19" s="114" t="str">
        <f ca="1">IF(SUMIF(Pharmaceuticals!$E:$E,'Budget Summary'!$B19,Pharmaceuticals!AU:AU)&gt;0,SUMIF(Pharmaceuticals!$E:$E,'Budget Summary'!$B19,Pharmaceuticals!AU:AU),"")</f>
        <v/>
      </c>
      <c r="N19" s="114" t="str">
        <f ca="1">IF(SUMIF(Pharmaceuticals!$E:$E,'Budget Summary'!$B19,Pharmaceuticals!AZ:AZ)&gt;0,SUMIF(Pharmaceuticals!$E:$E,'Budget Summary'!$B19,Pharmaceuticals!AZ:AZ),"")</f>
        <v/>
      </c>
      <c r="O19" s="114" t="str">
        <f ca="1">IF(SUMIF(Pharmaceuticals!$E:$E,'Budget Summary'!$B19,Pharmaceuticals!BB:BB)&gt;0,SUMIF(Pharmaceuticals!$E:$E,'Budget Summary'!$B19,Pharmaceuticals!BB:BB),"")</f>
        <v/>
      </c>
      <c r="P19" s="114" t="str">
        <f ca="1">IF(SUMIF(Pharmaceuticals!$E:$E,'Budget Summary'!$B19,Pharmaceuticals!BD:BD)&gt;0,SUMIF(Pharmaceuticals!$E:$E,'Budget Summary'!$B19,Pharmaceuticals!BD:BD),"")</f>
        <v/>
      </c>
      <c r="Q19" s="114" t="str">
        <f ca="1">IF(SUMIF(Pharmaceuticals!$E:$E,'Budget Summary'!$B19,Pharmaceuticals!BF:BF)&gt;0,SUMIF(Pharmaceuticals!$E:$E,'Budget Summary'!$B19,Pharmaceuticals!BF:BF),"")</f>
        <v/>
      </c>
      <c r="R19" s="114" t="str">
        <f ca="1">IF(SUMIF(Pharmaceuticals!$E:$E,'Budget Summary'!$B19,Pharmaceuticals!BH:BH)&gt;0,SUMIF(Pharmaceuticals!$E:$E,'Budget Summary'!$B19,Pharmaceuticals!BH:BH),"")</f>
        <v/>
      </c>
      <c r="S19" s="114" t="str">
        <f ca="1">IF(SUMIF(Pharmaceuticals!$E:$E,'Budget Summary'!$B19,Pharmaceuticals!BM:BM)&gt;0,SUMIF(Pharmaceuticals!$E:$E,'Budget Summary'!$B19,Pharmaceuticals!BM:BM),"")</f>
        <v/>
      </c>
      <c r="T19" s="114" t="str">
        <f ca="1">IF(SUMIF(Pharmaceuticals!$E:$E,'Budget Summary'!$B19,Pharmaceuticals!BO:BO)&gt;0,SUMIF(Pharmaceuticals!$E:$E,'Budget Summary'!$B19,Pharmaceuticals!BO:BO),"")</f>
        <v/>
      </c>
      <c r="U19" s="114" t="str">
        <f ca="1">IF(SUMIF(Pharmaceuticals!$E:$E,'Budget Summary'!$B19,Pharmaceuticals!BQ:BQ)&gt;0,SUMIF(Pharmaceuticals!$E:$E,'Budget Summary'!$B19,Pharmaceuticals!BQ:BQ),"")</f>
        <v/>
      </c>
      <c r="V19" s="114" t="str">
        <f ca="1">IF(SUMIF(Pharmaceuticals!$E:$E,'Budget Summary'!$B19,Pharmaceuticals!BS:BS)&gt;0,SUMIF(Pharmaceuticals!$E:$E,'Budget Summary'!$B19,Pharmaceuticals!BS:BS),"")</f>
        <v/>
      </c>
      <c r="W19" s="114" t="str">
        <f ca="1">IF(SUMIF(Pharmaceuticals!$E:$E,'Budget Summary'!$B19,Pharmaceuticals!BU:BU)&gt;0,SUMIF(Pharmaceuticals!$E:$E,'Budget Summary'!$B19,Pharmaceuticals!BU:BU),"")</f>
        <v/>
      </c>
      <c r="X19" s="114" t="str">
        <f t="shared" ca="1" si="0"/>
        <v/>
      </c>
    </row>
    <row r="20" spans="1:24" x14ac:dyDescent="0.2">
      <c r="A20" s="105" t="str">
        <f ca="1">IFERROR(A19+MATCH(1,OFFSET(CatModules!H$1,A19,0,100,1),0),"")</f>
        <v/>
      </c>
      <c r="B20" s="105" t="str">
        <f t="shared" ca="1" si="1"/>
        <v/>
      </c>
      <c r="C20" s="115" t="str">
        <f ca="1">IFERROR(VLOOKUP(B20,CatModules!B:C,2,FALSE),"")</f>
        <v/>
      </c>
      <c r="D20" s="114" t="str">
        <f ca="1">IF(SUMIF(Pharmaceuticals!$E:$E,'Budget Summary'!$B20,Pharmaceuticals!Z:Z)&gt;0,SUMIF(Pharmaceuticals!$E:$E,'Budget Summary'!$B20,Pharmaceuticals!Z:Z),"")</f>
        <v/>
      </c>
      <c r="E20" s="114" t="str">
        <f ca="1">IF(SUMIF(Pharmaceuticals!$E:$E,'Budget Summary'!$B20,Pharmaceuticals!AB:AB)&gt;0,SUMIF(Pharmaceuticals!$E:$E,'Budget Summary'!$B20,Pharmaceuticals!AB:AB),"")</f>
        <v/>
      </c>
      <c r="F20" s="114" t="str">
        <f ca="1">IF(SUMIF(Pharmaceuticals!$E:$E,'Budget Summary'!$B20,Pharmaceuticals!AD:AD)&gt;0,SUMIF(Pharmaceuticals!$E:$E,'Budget Summary'!$B20,Pharmaceuticals!AD:AD),"")</f>
        <v/>
      </c>
      <c r="G20" s="114" t="str">
        <f ca="1">IF(SUMIF(Pharmaceuticals!$E:$E,'Budget Summary'!$B20,Pharmaceuticals!AF:AF)&gt;0,SUMIF(Pharmaceuticals!$E:$E,'Budget Summary'!$B20,Pharmaceuticals!AF:AF),"")</f>
        <v/>
      </c>
      <c r="H20" s="114" t="str">
        <f ca="1">IF(SUMIF(Pharmaceuticals!$E:$E,'Budget Summary'!$B20,Pharmaceuticals!AH:AH)&gt;0,SUMIF(Pharmaceuticals!$E:$E,'Budget Summary'!$B20,Pharmaceuticals!AH:AH),"")</f>
        <v/>
      </c>
      <c r="I20" s="114" t="str">
        <f ca="1">IF(SUMIF(Pharmaceuticals!$E:$E,'Budget Summary'!$B20,Pharmaceuticals!AM:AM)&gt;0,SUMIF(Pharmaceuticals!$E:$E,'Budget Summary'!$B20,Pharmaceuticals!AM:AM),"")</f>
        <v/>
      </c>
      <c r="J20" s="114" t="str">
        <f ca="1">IF(SUMIF(Pharmaceuticals!$E:$E,'Budget Summary'!$B20,Pharmaceuticals!AO:AO)&gt;0,SUMIF(Pharmaceuticals!$E:$E,'Budget Summary'!$B20,Pharmaceuticals!AO:AO),"")</f>
        <v/>
      </c>
      <c r="K20" s="114" t="str">
        <f ca="1">IF(SUMIF(Pharmaceuticals!$E:$E,'Budget Summary'!$B20,Pharmaceuticals!AQ:AQ)&gt;0,SUMIF(Pharmaceuticals!$E:$E,'Budget Summary'!$B20,Pharmaceuticals!AQ:AQ),"")</f>
        <v/>
      </c>
      <c r="L20" s="114" t="str">
        <f ca="1">IF(SUMIF(Pharmaceuticals!$E:$E,'Budget Summary'!$B20,Pharmaceuticals!AS:AS)&gt;0,SUMIF(Pharmaceuticals!$E:$E,'Budget Summary'!$B20,Pharmaceuticals!AS:AS),"")</f>
        <v/>
      </c>
      <c r="M20" s="114" t="str">
        <f ca="1">IF(SUMIF(Pharmaceuticals!$E:$E,'Budget Summary'!$B20,Pharmaceuticals!AU:AU)&gt;0,SUMIF(Pharmaceuticals!$E:$E,'Budget Summary'!$B20,Pharmaceuticals!AU:AU),"")</f>
        <v/>
      </c>
      <c r="N20" s="114" t="str">
        <f ca="1">IF(SUMIF(Pharmaceuticals!$E:$E,'Budget Summary'!$B20,Pharmaceuticals!AZ:AZ)&gt;0,SUMIF(Pharmaceuticals!$E:$E,'Budget Summary'!$B20,Pharmaceuticals!AZ:AZ),"")</f>
        <v/>
      </c>
      <c r="O20" s="114" t="str">
        <f ca="1">IF(SUMIF(Pharmaceuticals!$E:$E,'Budget Summary'!$B20,Pharmaceuticals!BB:BB)&gt;0,SUMIF(Pharmaceuticals!$E:$E,'Budget Summary'!$B20,Pharmaceuticals!BB:BB),"")</f>
        <v/>
      </c>
      <c r="P20" s="114" t="str">
        <f ca="1">IF(SUMIF(Pharmaceuticals!$E:$E,'Budget Summary'!$B20,Pharmaceuticals!BD:BD)&gt;0,SUMIF(Pharmaceuticals!$E:$E,'Budget Summary'!$B20,Pharmaceuticals!BD:BD),"")</f>
        <v/>
      </c>
      <c r="Q20" s="114" t="str">
        <f ca="1">IF(SUMIF(Pharmaceuticals!$E:$E,'Budget Summary'!$B20,Pharmaceuticals!BF:BF)&gt;0,SUMIF(Pharmaceuticals!$E:$E,'Budget Summary'!$B20,Pharmaceuticals!BF:BF),"")</f>
        <v/>
      </c>
      <c r="R20" s="114" t="str">
        <f ca="1">IF(SUMIF(Pharmaceuticals!$E:$E,'Budget Summary'!$B20,Pharmaceuticals!BH:BH)&gt;0,SUMIF(Pharmaceuticals!$E:$E,'Budget Summary'!$B20,Pharmaceuticals!BH:BH),"")</f>
        <v/>
      </c>
      <c r="S20" s="114" t="str">
        <f ca="1">IF(SUMIF(Pharmaceuticals!$E:$E,'Budget Summary'!$B20,Pharmaceuticals!BM:BM)&gt;0,SUMIF(Pharmaceuticals!$E:$E,'Budget Summary'!$B20,Pharmaceuticals!BM:BM),"")</f>
        <v/>
      </c>
      <c r="T20" s="114" t="str">
        <f ca="1">IF(SUMIF(Pharmaceuticals!$E:$E,'Budget Summary'!$B20,Pharmaceuticals!BO:BO)&gt;0,SUMIF(Pharmaceuticals!$E:$E,'Budget Summary'!$B20,Pharmaceuticals!BO:BO),"")</f>
        <v/>
      </c>
      <c r="U20" s="114" t="str">
        <f ca="1">IF(SUMIF(Pharmaceuticals!$E:$E,'Budget Summary'!$B20,Pharmaceuticals!BQ:BQ)&gt;0,SUMIF(Pharmaceuticals!$E:$E,'Budget Summary'!$B20,Pharmaceuticals!BQ:BQ),"")</f>
        <v/>
      </c>
      <c r="V20" s="114" t="str">
        <f ca="1">IF(SUMIF(Pharmaceuticals!$E:$E,'Budget Summary'!$B20,Pharmaceuticals!BS:BS)&gt;0,SUMIF(Pharmaceuticals!$E:$E,'Budget Summary'!$B20,Pharmaceuticals!BS:BS),"")</f>
        <v/>
      </c>
      <c r="W20" s="114" t="str">
        <f ca="1">IF(SUMIF(Pharmaceuticals!$E:$E,'Budget Summary'!$B20,Pharmaceuticals!BU:BU)&gt;0,SUMIF(Pharmaceuticals!$E:$E,'Budget Summary'!$B20,Pharmaceuticals!BU:BU),"")</f>
        <v/>
      </c>
      <c r="X20" s="114" t="str">
        <f t="shared" ca="1" si="0"/>
        <v/>
      </c>
    </row>
    <row r="21" spans="1:24" s="108" customFormat="1" x14ac:dyDescent="0.2">
      <c r="C21" s="117" t="str">
        <f ca="1">Translations!A$174</f>
        <v>Total</v>
      </c>
      <c r="D21" s="116">
        <f ca="1">IF(SUM(D4:D20)&gt;0,SUM(D4:D20),"")</f>
        <v>696435.03000000014</v>
      </c>
      <c r="E21" s="116" t="str">
        <f t="shared" ref="E21:W21" ca="1" si="2">IF(SUM(E4:E20)&gt;0,SUM(E4:E20),"")</f>
        <v/>
      </c>
      <c r="F21" s="116" t="str">
        <f t="shared" ca="1" si="2"/>
        <v/>
      </c>
      <c r="G21" s="116" t="str">
        <f t="shared" ca="1" si="2"/>
        <v/>
      </c>
      <c r="H21" s="116">
        <f t="shared" ca="1" si="2"/>
        <v>696435.03000000014</v>
      </c>
      <c r="I21" s="116">
        <f t="shared" ca="1" si="2"/>
        <v>674243.84000000008</v>
      </c>
      <c r="J21" s="116" t="str">
        <f t="shared" ca="1" si="2"/>
        <v/>
      </c>
      <c r="K21" s="116" t="str">
        <f t="shared" ca="1" si="2"/>
        <v/>
      </c>
      <c r="L21" s="116" t="str">
        <f t="shared" ca="1" si="2"/>
        <v/>
      </c>
      <c r="M21" s="116">
        <f t="shared" ca="1" si="2"/>
        <v>674243.84000000008</v>
      </c>
      <c r="N21" s="116">
        <f t="shared" ca="1" si="2"/>
        <v>664421.05000000016</v>
      </c>
      <c r="O21" s="116" t="str">
        <f t="shared" ca="1" si="2"/>
        <v/>
      </c>
      <c r="P21" s="116" t="str">
        <f t="shared" ca="1" si="2"/>
        <v/>
      </c>
      <c r="Q21" s="116" t="str">
        <f t="shared" ca="1" si="2"/>
        <v/>
      </c>
      <c r="R21" s="116">
        <f t="shared" ca="1" si="2"/>
        <v>664421.05000000016</v>
      </c>
      <c r="S21" s="116" t="str">
        <f t="shared" ca="1" si="2"/>
        <v/>
      </c>
      <c r="T21" s="116" t="str">
        <f t="shared" ca="1" si="2"/>
        <v/>
      </c>
      <c r="U21" s="116" t="str">
        <f t="shared" ca="1" si="2"/>
        <v/>
      </c>
      <c r="V21" s="116" t="str">
        <f t="shared" ca="1" si="2"/>
        <v/>
      </c>
      <c r="W21" s="116" t="str">
        <f t="shared" ca="1" si="2"/>
        <v/>
      </c>
      <c r="X21" s="116">
        <f t="shared" ca="1" si="0"/>
        <v>2035099.9200000004</v>
      </c>
    </row>
    <row r="24" spans="1:24" s="108" customFormat="1" x14ac:dyDescent="0.2">
      <c r="B24" s="108" t="s">
        <v>2460</v>
      </c>
      <c r="C24" s="110" t="str">
        <f ca="1">Translations!A145</f>
        <v>By Cost Grouping</v>
      </c>
      <c r="D24" s="113" t="str">
        <f ca="1">Translations!$A$160</f>
        <v>Year 1</v>
      </c>
      <c r="E24" s="113" t="str">
        <f ca="1">Translations!$A$161</f>
        <v>Year 2</v>
      </c>
      <c r="F24" s="113" t="str">
        <f ca="1">Translations!$A$162</f>
        <v>Year 3</v>
      </c>
      <c r="G24" s="113" t="str">
        <f ca="1">Translations!$A$163</f>
        <v>Year 4</v>
      </c>
      <c r="H24" s="113" t="str">
        <f ca="1">Translations!$A$174</f>
        <v>Total</v>
      </c>
      <c r="I24" s="118"/>
      <c r="J24" s="118"/>
      <c r="K24" s="118"/>
      <c r="L24" s="118"/>
      <c r="M24" s="118"/>
      <c r="N24" s="118"/>
      <c r="O24" s="118"/>
      <c r="P24" s="118"/>
      <c r="Q24" s="118"/>
      <c r="R24" s="118"/>
      <c r="S24" s="118"/>
      <c r="T24" s="118"/>
      <c r="U24" s="118"/>
      <c r="V24" s="118"/>
      <c r="W24" s="118"/>
      <c r="X24" s="118"/>
    </row>
    <row r="25" spans="1:24" x14ac:dyDescent="0.2">
      <c r="B25" s="107" t="str">
        <f ca="1">LEFT(C25,FIND(".",C25,1)-1)</f>
        <v>1</v>
      </c>
      <c r="C25" s="109" t="str">
        <f ca="1">IF(CatCostGrp!A2&lt;&gt;"",CatCostGrp!A2,"")</f>
        <v>1.0 Human Resources (HR)</v>
      </c>
      <c r="D25" s="114" t="str">
        <f ca="1">IF(SUMIF(Pharmaceuticals!$J:$J,'Budget Summary'!$B25,Pharmaceuticals!AH:AH)&gt;0,SUMIF(Pharmaceuticals!$J:$J,'Budget Summary'!$B25,Pharmaceuticals!AH:AH),"")</f>
        <v/>
      </c>
      <c r="E25" s="114" t="str">
        <f ca="1">IF(SUMIF(Pharmaceuticals!$J:$J,'Budget Summary'!$B25,Pharmaceuticals!AU:AU)&gt;0,SUMIF(Pharmaceuticals!$J:$J,'Budget Summary'!$B25,Pharmaceuticals!AU:AU),"")</f>
        <v/>
      </c>
      <c r="F25" s="114" t="str">
        <f ca="1">IF(SUMIF(Pharmaceuticals!$J:$J,'Budget Summary'!$B25,Pharmaceuticals!BH:BH)&gt;0,SUMIF(Pharmaceuticals!$J:$J,'Budget Summary'!$B25,Pharmaceuticals!BH:BH),"")</f>
        <v/>
      </c>
      <c r="G25" s="114" t="str">
        <f ca="1">IF(SUMIF(Pharmaceuticals!$J:$J,'Budget Summary'!$B25,Pharmaceuticals!BU:BU)&gt;0,SUMIF(Pharmaceuticals!$J:$J,'Budget Summary'!$B25,Pharmaceuticals!BU:BU),"")</f>
        <v/>
      </c>
      <c r="H25" s="114" t="str">
        <f ca="1">IF(SUM(D25:G25)&gt;0,SUM(D25:G25),"")</f>
        <v/>
      </c>
    </row>
    <row r="26" spans="1:24" x14ac:dyDescent="0.2">
      <c r="B26" s="107" t="str">
        <f t="shared" ref="B26:B38" ca="1" si="3">LEFT(C26,FIND(".",C26,1)-1)</f>
        <v>2</v>
      </c>
      <c r="C26" s="109" t="str">
        <f ca="1">IF(CatCostGrp!A3&lt;&gt;"",CatCostGrp!A3,"")</f>
        <v>2.0 Travel related costs (TRC)</v>
      </c>
      <c r="D26" s="114" t="str">
        <f ca="1">IF(SUMIF(Pharmaceuticals!$J:$J,'Budget Summary'!$B26,Pharmaceuticals!AH:AH)&gt;0,SUMIF(Pharmaceuticals!$J:$J,'Budget Summary'!$B26,Pharmaceuticals!AH:AH),"")</f>
        <v/>
      </c>
      <c r="E26" s="114" t="str">
        <f ca="1">IF(SUMIF(Pharmaceuticals!$J:$J,'Budget Summary'!$B26,Pharmaceuticals!AU:AU)&gt;0,SUMIF(Pharmaceuticals!$J:$J,'Budget Summary'!$B26,Pharmaceuticals!AU:AU),"")</f>
        <v/>
      </c>
      <c r="F26" s="114" t="str">
        <f ca="1">IF(SUMIF(Pharmaceuticals!$J:$J,'Budget Summary'!$B26,Pharmaceuticals!BH:BH)&gt;0,SUMIF(Pharmaceuticals!$J:$J,'Budget Summary'!$B26,Pharmaceuticals!BH:BH),"")</f>
        <v/>
      </c>
      <c r="G26" s="114" t="str">
        <f ca="1">IF(SUMIF(Pharmaceuticals!$J:$J,'Budget Summary'!$B26,Pharmaceuticals!BU:BU)&gt;0,SUMIF(Pharmaceuticals!$J:$J,'Budget Summary'!$B26,Pharmaceuticals!BU:BU),"")</f>
        <v/>
      </c>
      <c r="H26" s="114" t="str">
        <f t="shared" ref="H26:H38" ca="1" si="4">IF(SUM(D26:G26)&gt;0,SUM(D26:G26),"")</f>
        <v/>
      </c>
    </row>
    <row r="27" spans="1:24" x14ac:dyDescent="0.2">
      <c r="B27" s="107" t="str">
        <f t="shared" ca="1" si="3"/>
        <v>3</v>
      </c>
      <c r="C27" s="109" t="str">
        <f ca="1">IF(CatCostGrp!A4&lt;&gt;"",CatCostGrp!A4,"")</f>
        <v>3.0 External Professional services (EPS)</v>
      </c>
      <c r="D27" s="114" t="str">
        <f ca="1">IF(SUMIF(Pharmaceuticals!$J:$J,'Budget Summary'!$B27,Pharmaceuticals!AH:AH)&gt;0,SUMIF(Pharmaceuticals!$J:$J,'Budget Summary'!$B27,Pharmaceuticals!AH:AH),"")</f>
        <v/>
      </c>
      <c r="E27" s="114" t="str">
        <f ca="1">IF(SUMIF(Pharmaceuticals!$J:$J,'Budget Summary'!$B27,Pharmaceuticals!AU:AU)&gt;0,SUMIF(Pharmaceuticals!$J:$J,'Budget Summary'!$B27,Pharmaceuticals!AU:AU),"")</f>
        <v/>
      </c>
      <c r="F27" s="114" t="str">
        <f ca="1">IF(SUMIF(Pharmaceuticals!$J:$J,'Budget Summary'!$B27,Pharmaceuticals!BH:BH)&gt;0,SUMIF(Pharmaceuticals!$J:$J,'Budget Summary'!$B27,Pharmaceuticals!BH:BH),"")</f>
        <v/>
      </c>
      <c r="G27" s="114" t="str">
        <f ca="1">IF(SUMIF(Pharmaceuticals!$J:$J,'Budget Summary'!$B27,Pharmaceuticals!BU:BU)&gt;0,SUMIF(Pharmaceuticals!$J:$J,'Budget Summary'!$B27,Pharmaceuticals!BU:BU),"")</f>
        <v/>
      </c>
      <c r="H27" s="114" t="str">
        <f t="shared" ca="1" si="4"/>
        <v/>
      </c>
    </row>
    <row r="28" spans="1:24" x14ac:dyDescent="0.2">
      <c r="B28" s="107" t="str">
        <f t="shared" ca="1" si="3"/>
        <v>4</v>
      </c>
      <c r="C28" s="109" t="str">
        <f ca="1">IF(CatCostGrp!A5&lt;&gt;"",CatCostGrp!A5,"")</f>
        <v>4.0 Health Products - Pharmaceutical Products (HPPP)</v>
      </c>
      <c r="D28" s="114">
        <f ca="1">IF(SUMIF(Pharmaceuticals!$J:$J,'Budget Summary'!$B28,Pharmaceuticals!AH:AH)&gt;0,SUMIF(Pharmaceuticals!$J:$J,'Budget Summary'!$B28,Pharmaceuticals!AH:AH),"")</f>
        <v>696435.03000000014</v>
      </c>
      <c r="E28" s="114">
        <f ca="1">IF(SUMIF(Pharmaceuticals!$J:$J,'Budget Summary'!$B28,Pharmaceuticals!AU:AU)&gt;0,SUMIF(Pharmaceuticals!$J:$J,'Budget Summary'!$B28,Pharmaceuticals!AU:AU),"")</f>
        <v>674243.84000000008</v>
      </c>
      <c r="F28" s="114">
        <f ca="1">IF(SUMIF(Pharmaceuticals!$J:$J,'Budget Summary'!$B28,Pharmaceuticals!BH:BH)&gt;0,SUMIF(Pharmaceuticals!$J:$J,'Budget Summary'!$B28,Pharmaceuticals!BH:BH),"")</f>
        <v>664421.05000000016</v>
      </c>
      <c r="G28" s="114" t="str">
        <f ca="1">IF(SUMIF(Pharmaceuticals!$J:$J,'Budget Summary'!$B28,Pharmaceuticals!BU:BU)&gt;0,SUMIF(Pharmaceuticals!$J:$J,'Budget Summary'!$B28,Pharmaceuticals!BU:BU),"")</f>
        <v/>
      </c>
      <c r="H28" s="114">
        <f t="shared" ca="1" si="4"/>
        <v>2035099.9200000004</v>
      </c>
    </row>
    <row r="29" spans="1:24" x14ac:dyDescent="0.2">
      <c r="B29" s="107" t="str">
        <f t="shared" ca="1" si="3"/>
        <v>5</v>
      </c>
      <c r="C29" s="109" t="str">
        <f ca="1">IF(CatCostGrp!A6&lt;&gt;"",CatCostGrp!A6,"")</f>
        <v>5.0 Health Products - Non-Pharmaceuticals (HPNP)</v>
      </c>
      <c r="D29" s="114" t="str">
        <f ca="1">IF(SUMIF(Pharmaceuticals!$J:$J,'Budget Summary'!$B29,Pharmaceuticals!AH:AH)&gt;0,SUMIF(Pharmaceuticals!$J:$J,'Budget Summary'!$B29,Pharmaceuticals!AH:AH),"")</f>
        <v/>
      </c>
      <c r="E29" s="114" t="str">
        <f ca="1">IF(SUMIF(Pharmaceuticals!$J:$J,'Budget Summary'!$B29,Pharmaceuticals!AU:AU)&gt;0,SUMIF(Pharmaceuticals!$J:$J,'Budget Summary'!$B29,Pharmaceuticals!AU:AU),"")</f>
        <v/>
      </c>
      <c r="F29" s="114" t="str">
        <f ca="1">IF(SUMIF(Pharmaceuticals!$J:$J,'Budget Summary'!$B29,Pharmaceuticals!BH:BH)&gt;0,SUMIF(Pharmaceuticals!$J:$J,'Budget Summary'!$B29,Pharmaceuticals!BH:BH),"")</f>
        <v/>
      </c>
      <c r="G29" s="114" t="str">
        <f ca="1">IF(SUMIF(Pharmaceuticals!$J:$J,'Budget Summary'!$B29,Pharmaceuticals!BU:BU)&gt;0,SUMIF(Pharmaceuticals!$J:$J,'Budget Summary'!$B29,Pharmaceuticals!BU:BU),"")</f>
        <v/>
      </c>
      <c r="H29" s="114" t="str">
        <f t="shared" ca="1" si="4"/>
        <v/>
      </c>
    </row>
    <row r="30" spans="1:24" x14ac:dyDescent="0.2">
      <c r="B30" s="107" t="str">
        <f t="shared" ca="1" si="3"/>
        <v>6</v>
      </c>
      <c r="C30" s="109" t="str">
        <f ca="1">IF(CatCostGrp!A7&lt;&gt;"",CatCostGrp!A7,"")</f>
        <v>6.0 Health Products - Equipment (HPE)</v>
      </c>
      <c r="D30" s="114" t="str">
        <f ca="1">IF(SUMIF(Pharmaceuticals!$J:$J,'Budget Summary'!$B30,Pharmaceuticals!AH:AH)&gt;0,SUMIF(Pharmaceuticals!$J:$J,'Budget Summary'!$B30,Pharmaceuticals!AH:AH),"")</f>
        <v/>
      </c>
      <c r="E30" s="114" t="str">
        <f ca="1">IF(SUMIF(Pharmaceuticals!$J:$J,'Budget Summary'!$B30,Pharmaceuticals!AU:AU)&gt;0,SUMIF(Pharmaceuticals!$J:$J,'Budget Summary'!$B30,Pharmaceuticals!AU:AU),"")</f>
        <v/>
      </c>
      <c r="F30" s="114" t="str">
        <f ca="1">IF(SUMIF(Pharmaceuticals!$J:$J,'Budget Summary'!$B30,Pharmaceuticals!BH:BH)&gt;0,SUMIF(Pharmaceuticals!$J:$J,'Budget Summary'!$B30,Pharmaceuticals!BH:BH),"")</f>
        <v/>
      </c>
      <c r="G30" s="114" t="str">
        <f ca="1">IF(SUMIF(Pharmaceuticals!$J:$J,'Budget Summary'!$B30,Pharmaceuticals!BU:BU)&gt;0,SUMIF(Pharmaceuticals!$J:$J,'Budget Summary'!$B30,Pharmaceuticals!BU:BU),"")</f>
        <v/>
      </c>
      <c r="H30" s="114" t="str">
        <f t="shared" ca="1" si="4"/>
        <v/>
      </c>
    </row>
    <row r="31" spans="1:24" x14ac:dyDescent="0.2">
      <c r="B31" s="107" t="str">
        <f t="shared" ca="1" si="3"/>
        <v>7</v>
      </c>
      <c r="C31" s="109" t="str">
        <f ca="1">IF(CatCostGrp!A8&lt;&gt;"",CatCostGrp!A8,"")</f>
        <v>7.0 Procurement and Supply-Chain Management costs (PSM)</v>
      </c>
      <c r="D31" s="114" t="str">
        <f ca="1">IF(SUMIF(Pharmaceuticals!$J:$J,'Budget Summary'!$B31,Pharmaceuticals!AH:AH)&gt;0,SUMIF(Pharmaceuticals!$J:$J,'Budget Summary'!$B31,Pharmaceuticals!AH:AH),"")</f>
        <v/>
      </c>
      <c r="E31" s="114" t="str">
        <f ca="1">IF(SUMIF(Pharmaceuticals!$J:$J,'Budget Summary'!$B31,Pharmaceuticals!AU:AU)&gt;0,SUMIF(Pharmaceuticals!$J:$J,'Budget Summary'!$B31,Pharmaceuticals!AU:AU),"")</f>
        <v/>
      </c>
      <c r="F31" s="114" t="str">
        <f ca="1">IF(SUMIF(Pharmaceuticals!$J:$J,'Budget Summary'!$B31,Pharmaceuticals!BH:BH)&gt;0,SUMIF(Pharmaceuticals!$J:$J,'Budget Summary'!$B31,Pharmaceuticals!BH:BH),"")</f>
        <v/>
      </c>
      <c r="G31" s="114" t="str">
        <f ca="1">IF(SUMIF(Pharmaceuticals!$J:$J,'Budget Summary'!$B31,Pharmaceuticals!BU:BU)&gt;0,SUMIF(Pharmaceuticals!$J:$J,'Budget Summary'!$B31,Pharmaceuticals!BU:BU),"")</f>
        <v/>
      </c>
      <c r="H31" s="114" t="str">
        <f t="shared" ca="1" si="4"/>
        <v/>
      </c>
    </row>
    <row r="32" spans="1:24" x14ac:dyDescent="0.2">
      <c r="B32" s="107" t="str">
        <f t="shared" ca="1" si="3"/>
        <v>8</v>
      </c>
      <c r="C32" s="109" t="str">
        <f ca="1">IF(CatCostGrp!A9&lt;&gt;"",CatCostGrp!A9,"")</f>
        <v>8.0 Infrastructure (INF)</v>
      </c>
      <c r="D32" s="114" t="str">
        <f ca="1">IF(SUMIF(Pharmaceuticals!$J:$J,'Budget Summary'!$B32,Pharmaceuticals!AH:AH)&gt;0,SUMIF(Pharmaceuticals!$J:$J,'Budget Summary'!$B32,Pharmaceuticals!AH:AH),"")</f>
        <v/>
      </c>
      <c r="E32" s="114" t="str">
        <f ca="1">IF(SUMIF(Pharmaceuticals!$J:$J,'Budget Summary'!$B32,Pharmaceuticals!AU:AU)&gt;0,SUMIF(Pharmaceuticals!$J:$J,'Budget Summary'!$B32,Pharmaceuticals!AU:AU),"")</f>
        <v/>
      </c>
      <c r="F32" s="114" t="str">
        <f ca="1">IF(SUMIF(Pharmaceuticals!$J:$J,'Budget Summary'!$B32,Pharmaceuticals!BH:BH)&gt;0,SUMIF(Pharmaceuticals!$J:$J,'Budget Summary'!$B32,Pharmaceuticals!BH:BH),"")</f>
        <v/>
      </c>
      <c r="G32" s="114" t="str">
        <f ca="1">IF(SUMIF(Pharmaceuticals!$J:$J,'Budget Summary'!$B32,Pharmaceuticals!BU:BU)&gt;0,SUMIF(Pharmaceuticals!$J:$J,'Budget Summary'!$B32,Pharmaceuticals!BU:BU),"")</f>
        <v/>
      </c>
      <c r="H32" s="114" t="str">
        <f t="shared" ca="1" si="4"/>
        <v/>
      </c>
    </row>
    <row r="33" spans="2:24" x14ac:dyDescent="0.2">
      <c r="B33" s="107" t="str">
        <f t="shared" ca="1" si="3"/>
        <v>9</v>
      </c>
      <c r="C33" s="109" t="str">
        <f ca="1">IF(CatCostGrp!A10&lt;&gt;"",CatCostGrp!A10,"")</f>
        <v>9.0 Non-health equipment (NHP)</v>
      </c>
      <c r="D33" s="114" t="str">
        <f ca="1">IF(SUMIF(Pharmaceuticals!$J:$J,'Budget Summary'!$B33,Pharmaceuticals!AH:AH)&gt;0,SUMIF(Pharmaceuticals!$J:$J,'Budget Summary'!$B33,Pharmaceuticals!AH:AH),"")</f>
        <v/>
      </c>
      <c r="E33" s="114" t="str">
        <f ca="1">IF(SUMIF(Pharmaceuticals!$J:$J,'Budget Summary'!$B33,Pharmaceuticals!AU:AU)&gt;0,SUMIF(Pharmaceuticals!$J:$J,'Budget Summary'!$B33,Pharmaceuticals!AU:AU),"")</f>
        <v/>
      </c>
      <c r="F33" s="114" t="str">
        <f ca="1">IF(SUMIF(Pharmaceuticals!$J:$J,'Budget Summary'!$B33,Pharmaceuticals!BH:BH)&gt;0,SUMIF(Pharmaceuticals!$J:$J,'Budget Summary'!$B33,Pharmaceuticals!BH:BH),"")</f>
        <v/>
      </c>
      <c r="G33" s="114" t="str">
        <f ca="1">IF(SUMIF(Pharmaceuticals!$J:$J,'Budget Summary'!$B33,Pharmaceuticals!BU:BU)&gt;0,SUMIF(Pharmaceuticals!$J:$J,'Budget Summary'!$B33,Pharmaceuticals!BU:BU),"")</f>
        <v/>
      </c>
      <c r="H33" s="114" t="str">
        <f t="shared" ca="1" si="4"/>
        <v/>
      </c>
    </row>
    <row r="34" spans="2:24" x14ac:dyDescent="0.2">
      <c r="B34" s="107" t="str">
        <f t="shared" ca="1" si="3"/>
        <v>10</v>
      </c>
      <c r="C34" s="109" t="str">
        <f ca="1">IF(CatCostGrp!A11&lt;&gt;"",CatCostGrp!A11,"")</f>
        <v>10.0 Communication Material and Publications (CMP)</v>
      </c>
      <c r="D34" s="114" t="str">
        <f ca="1">IF(SUMIF(Pharmaceuticals!$J:$J,'Budget Summary'!$B34,Pharmaceuticals!AH:AH)&gt;0,SUMIF(Pharmaceuticals!$J:$J,'Budget Summary'!$B34,Pharmaceuticals!AH:AH),"")</f>
        <v/>
      </c>
      <c r="E34" s="114" t="str">
        <f ca="1">IF(SUMIF(Pharmaceuticals!$J:$J,'Budget Summary'!$B34,Pharmaceuticals!AU:AU)&gt;0,SUMIF(Pharmaceuticals!$J:$J,'Budget Summary'!$B34,Pharmaceuticals!AU:AU),"")</f>
        <v/>
      </c>
      <c r="F34" s="114" t="str">
        <f ca="1">IF(SUMIF(Pharmaceuticals!$J:$J,'Budget Summary'!$B34,Pharmaceuticals!BH:BH)&gt;0,SUMIF(Pharmaceuticals!$J:$J,'Budget Summary'!$B34,Pharmaceuticals!BH:BH),"")</f>
        <v/>
      </c>
      <c r="G34" s="114" t="str">
        <f ca="1">IF(SUMIF(Pharmaceuticals!$J:$J,'Budget Summary'!$B34,Pharmaceuticals!BU:BU)&gt;0,SUMIF(Pharmaceuticals!$J:$J,'Budget Summary'!$B34,Pharmaceuticals!BU:BU),"")</f>
        <v/>
      </c>
      <c r="H34" s="114" t="str">
        <f t="shared" ca="1" si="4"/>
        <v/>
      </c>
    </row>
    <row r="35" spans="2:24" x14ac:dyDescent="0.2">
      <c r="B35" s="107" t="str">
        <f t="shared" ca="1" si="3"/>
        <v>11</v>
      </c>
      <c r="C35" s="109" t="str">
        <f ca="1">IF(CatCostGrp!A12&lt;&gt;"",CatCostGrp!A12,"")</f>
        <v>11.0 Programme Administration costs (PA)</v>
      </c>
      <c r="D35" s="114" t="str">
        <f ca="1">IF(SUMIF(Pharmaceuticals!$J:$J,'Budget Summary'!$B35,Pharmaceuticals!AH:AH)&gt;0,SUMIF(Pharmaceuticals!$J:$J,'Budget Summary'!$B35,Pharmaceuticals!AH:AH),"")</f>
        <v/>
      </c>
      <c r="E35" s="114" t="str">
        <f ca="1">IF(SUMIF(Pharmaceuticals!$J:$J,'Budget Summary'!$B35,Pharmaceuticals!AU:AU)&gt;0,SUMIF(Pharmaceuticals!$J:$J,'Budget Summary'!$B35,Pharmaceuticals!AU:AU),"")</f>
        <v/>
      </c>
      <c r="F35" s="114" t="str">
        <f ca="1">IF(SUMIF(Pharmaceuticals!$J:$J,'Budget Summary'!$B35,Pharmaceuticals!BH:BH)&gt;0,SUMIF(Pharmaceuticals!$J:$J,'Budget Summary'!$B35,Pharmaceuticals!BH:BH),"")</f>
        <v/>
      </c>
      <c r="G35" s="114" t="str">
        <f ca="1">IF(SUMIF(Pharmaceuticals!$J:$J,'Budget Summary'!$B35,Pharmaceuticals!BU:BU)&gt;0,SUMIF(Pharmaceuticals!$J:$J,'Budget Summary'!$B35,Pharmaceuticals!BU:BU),"")</f>
        <v/>
      </c>
      <c r="H35" s="114" t="str">
        <f t="shared" ca="1" si="4"/>
        <v/>
      </c>
    </row>
    <row r="36" spans="2:24" x14ac:dyDescent="0.2">
      <c r="B36" s="107" t="str">
        <f t="shared" ca="1" si="3"/>
        <v>12</v>
      </c>
      <c r="C36" s="109" t="str">
        <f ca="1">IF(CatCostGrp!A13&lt;&gt;"",CatCostGrp!A13,"")</f>
        <v>12.0 Living support to client/ target population (LSCTP)</v>
      </c>
      <c r="D36" s="114" t="str">
        <f ca="1">IF(SUMIF(Pharmaceuticals!$J:$J,'Budget Summary'!$B36,Pharmaceuticals!AH:AH)&gt;0,SUMIF(Pharmaceuticals!$J:$J,'Budget Summary'!$B36,Pharmaceuticals!AH:AH),"")</f>
        <v/>
      </c>
      <c r="E36" s="114" t="str">
        <f ca="1">IF(SUMIF(Pharmaceuticals!$J:$J,'Budget Summary'!$B36,Pharmaceuticals!AU:AU)&gt;0,SUMIF(Pharmaceuticals!$J:$J,'Budget Summary'!$B36,Pharmaceuticals!AU:AU),"")</f>
        <v/>
      </c>
      <c r="F36" s="114" t="str">
        <f ca="1">IF(SUMIF(Pharmaceuticals!$J:$J,'Budget Summary'!$B36,Pharmaceuticals!BH:BH)&gt;0,SUMIF(Pharmaceuticals!$J:$J,'Budget Summary'!$B36,Pharmaceuticals!BH:BH),"")</f>
        <v/>
      </c>
      <c r="G36" s="114" t="str">
        <f ca="1">IF(SUMIF(Pharmaceuticals!$J:$J,'Budget Summary'!$B36,Pharmaceuticals!BU:BU)&gt;0,SUMIF(Pharmaceuticals!$J:$J,'Budget Summary'!$B36,Pharmaceuticals!BU:BU),"")</f>
        <v/>
      </c>
      <c r="H36" s="114" t="str">
        <f t="shared" ca="1" si="4"/>
        <v/>
      </c>
    </row>
    <row r="37" spans="2:24" x14ac:dyDescent="0.2">
      <c r="B37" s="107" t="str">
        <f t="shared" ca="1" si="3"/>
        <v>13</v>
      </c>
      <c r="C37" s="109" t="str">
        <f ca="1">IF(CatCostGrp!A14&lt;&gt;"",CatCostGrp!A14,"")</f>
        <v>13.0 Results-based financing (RBF)</v>
      </c>
      <c r="D37" s="114" t="str">
        <f ca="1">IF(SUMIF(Pharmaceuticals!$J:$J,'Budget Summary'!$B37,Pharmaceuticals!AH:AH)&gt;0,SUMIF(Pharmaceuticals!$J:$J,'Budget Summary'!$B37,Pharmaceuticals!AH:AH),"")</f>
        <v/>
      </c>
      <c r="E37" s="114" t="str">
        <f ca="1">IF(SUMIF(Pharmaceuticals!$J:$J,'Budget Summary'!$B37,Pharmaceuticals!AU:AU)&gt;0,SUMIF(Pharmaceuticals!$J:$J,'Budget Summary'!$B37,Pharmaceuticals!AU:AU),"")</f>
        <v/>
      </c>
      <c r="F37" s="114" t="str">
        <f ca="1">IF(SUMIF(Pharmaceuticals!$J:$J,'Budget Summary'!$B37,Pharmaceuticals!BH:BH)&gt;0,SUMIF(Pharmaceuticals!$J:$J,'Budget Summary'!$B37,Pharmaceuticals!BH:BH),"")</f>
        <v/>
      </c>
      <c r="G37" s="114" t="str">
        <f ca="1">IF(SUMIF(Pharmaceuticals!$J:$J,'Budget Summary'!$B37,Pharmaceuticals!BU:BU)&gt;0,SUMIF(Pharmaceuticals!$J:$J,'Budget Summary'!$B37,Pharmaceuticals!BU:BU),"")</f>
        <v/>
      </c>
      <c r="H37" s="114" t="str">
        <f t="shared" ca="1" si="4"/>
        <v/>
      </c>
    </row>
    <row r="38" spans="2:24" x14ac:dyDescent="0.2">
      <c r="B38" s="107" t="e">
        <f t="shared" si="3"/>
        <v>#VALUE!</v>
      </c>
      <c r="C38" s="109" t="str">
        <f>IF(CatCostGrp!A15&lt;&gt;"",CatCostGrp!A15,"")</f>
        <v/>
      </c>
      <c r="D38" s="114" t="str">
        <f>IF(SUMIF(Pharmaceuticals!$J:$J,'Budget Summary'!$B38,Pharmaceuticals!AH:AH)&gt;0,SUMIF(Pharmaceuticals!$J:$J,'Budget Summary'!$B38,Pharmaceuticals!AH:AH),"")</f>
        <v/>
      </c>
      <c r="E38" s="114" t="str">
        <f>IF(SUMIF(Pharmaceuticals!$J:$J,'Budget Summary'!$B38,Pharmaceuticals!AU:AU)&gt;0,SUMIF(Pharmaceuticals!$J:$J,'Budget Summary'!$B38,Pharmaceuticals!AU:AU),"")</f>
        <v/>
      </c>
      <c r="F38" s="114" t="str">
        <f>IF(SUMIF(Pharmaceuticals!$J:$J,'Budget Summary'!$B38,Pharmaceuticals!BH:BH)&gt;0,SUMIF(Pharmaceuticals!$J:$J,'Budget Summary'!$B38,Pharmaceuticals!BH:BH),"")</f>
        <v/>
      </c>
      <c r="G38" s="114" t="str">
        <f>IF(SUMIF(Pharmaceuticals!$J:$J,'Budget Summary'!$B38,Pharmaceuticals!BU:BU)&gt;0,SUMIF(Pharmaceuticals!$J:$J,'Budget Summary'!$B38,Pharmaceuticals!BU:BU),"")</f>
        <v/>
      </c>
      <c r="H38" s="114" t="str">
        <f t="shared" si="4"/>
        <v/>
      </c>
    </row>
    <row r="39" spans="2:24" s="108" customFormat="1" x14ac:dyDescent="0.2">
      <c r="C39" s="117" t="str">
        <f ca="1">Translations!A$174</f>
        <v>Total</v>
      </c>
      <c r="D39" s="116">
        <f ca="1">IF(SUM(D25:D38)&gt;0,SUM(D25:D38),"")</f>
        <v>696435.03000000014</v>
      </c>
      <c r="E39" s="116">
        <f t="shared" ref="E39:H39" ca="1" si="5">IF(SUM(E25:E38)&gt;0,SUM(E25:E38),"")</f>
        <v>674243.84000000008</v>
      </c>
      <c r="F39" s="116">
        <f t="shared" ca="1" si="5"/>
        <v>664421.05000000016</v>
      </c>
      <c r="G39" s="116" t="str">
        <f t="shared" ca="1" si="5"/>
        <v/>
      </c>
      <c r="H39" s="116">
        <f t="shared" ca="1" si="5"/>
        <v>2035099.9200000004</v>
      </c>
      <c r="I39" s="118"/>
      <c r="J39" s="118"/>
      <c r="K39" s="118"/>
      <c r="L39" s="118"/>
      <c r="M39" s="118"/>
      <c r="N39" s="118"/>
      <c r="O39" s="118"/>
      <c r="P39" s="118"/>
      <c r="Q39" s="118"/>
      <c r="R39" s="118"/>
      <c r="S39" s="118"/>
      <c r="T39" s="118"/>
      <c r="U39" s="118"/>
      <c r="V39" s="118"/>
      <c r="W39" s="118"/>
      <c r="X39" s="118"/>
    </row>
    <row r="42" spans="2:24" s="108" customFormat="1" x14ac:dyDescent="0.2">
      <c r="C42" s="110" t="str">
        <f ca="1">Translations!A168</f>
        <v>By Recipients</v>
      </c>
      <c r="D42" s="113" t="str">
        <f ca="1">Translations!A$160</f>
        <v>Year 1</v>
      </c>
      <c r="E42" s="113" t="str">
        <f ca="1">Translations!A$161</f>
        <v>Year 2</v>
      </c>
      <c r="F42" s="113" t="str">
        <f ca="1">Translations!A$162</f>
        <v>Year 3</v>
      </c>
      <c r="G42" s="113" t="str">
        <f ca="1">Translations!A$163</f>
        <v>Year 4</v>
      </c>
      <c r="H42" s="113" t="str">
        <f ca="1">Translations!A$174</f>
        <v>Total</v>
      </c>
      <c r="I42" s="118"/>
      <c r="J42" s="118"/>
      <c r="K42" s="118"/>
      <c r="L42" s="118"/>
      <c r="M42" s="118"/>
      <c r="N42" s="118"/>
      <c r="O42" s="118"/>
      <c r="P42" s="118"/>
      <c r="Q42" s="118"/>
      <c r="R42" s="118"/>
      <c r="S42" s="118"/>
      <c r="T42" s="118"/>
      <c r="U42" s="118"/>
      <c r="V42" s="118"/>
      <c r="W42" s="118"/>
      <c r="X42" s="118"/>
    </row>
    <row r="43" spans="2:24" x14ac:dyDescent="0.2">
      <c r="B43" s="107" t="str">
        <f>IF(Setup!D16&lt;&gt;"",Setup!D16,"")</f>
        <v>MOH</v>
      </c>
      <c r="C43" s="109" t="str">
        <f>IF(Setup!B16&lt;&gt;"",Setup!B16,"")</f>
        <v>Ministry of Health of Lao</v>
      </c>
      <c r="D43" s="114">
        <f ca="1">IF(SUMIF(Pharmaceuticals!$Q:$Q,'Budget Summary'!$B43,Pharmaceuticals!AH:AH)&gt;0,SUMIF(Pharmaceuticals!$Q:$Q,'Budget Summary'!$B43,Pharmaceuticals!AH:AH),"")</f>
        <v>696435.03000000014</v>
      </c>
      <c r="E43" s="114">
        <f ca="1">IF(SUMIF(Pharmaceuticals!$Q:$Q,'Budget Summary'!$B43,Pharmaceuticals!AU:AU)&gt;0,SUMIF(Pharmaceuticals!$Q:$Q,'Budget Summary'!$B43,Pharmaceuticals!AU:AU),"")</f>
        <v>674243.84000000008</v>
      </c>
      <c r="F43" s="114">
        <f ca="1">IF(SUMIF(Pharmaceuticals!$Q:$Q,'Budget Summary'!$B43,Pharmaceuticals!BH:BH)&gt;0,SUMIF(Pharmaceuticals!$Q:$Q,'Budget Summary'!$B43,Pharmaceuticals!BH:BH),"")</f>
        <v>664421.05000000016</v>
      </c>
      <c r="G43" s="114" t="str">
        <f ca="1">IF(SUMIF(Pharmaceuticals!$Q:$Q,'Budget Summary'!$B43,Pharmaceuticals!BU:BU)&gt;0,SUMIF(Pharmaceuticals!$Q:$Q,'Budget Summary'!$B43,Pharmaceuticals!BU:BU),"")</f>
        <v/>
      </c>
      <c r="H43" s="114">
        <f ca="1">IF(SUM(D43:G43)&gt;0,SUM(D43:G43),"")</f>
        <v>2035099.9200000004</v>
      </c>
    </row>
    <row r="44" spans="2:24" x14ac:dyDescent="0.2">
      <c r="B44" s="107" t="str">
        <f>IF(Setup!D17&lt;&gt;"",Setup!D17,"")</f>
        <v/>
      </c>
      <c r="C44" s="109" t="str">
        <f>IF(Setup!B17&lt;&gt;"",Setup!B17,"")</f>
        <v/>
      </c>
      <c r="D44" s="114" t="str">
        <f ca="1">IF(SUMIF(Pharmaceuticals!$Q:$Q,'Budget Summary'!$B44,Pharmaceuticals!AH:AH)&gt;0,SUMIF(Pharmaceuticals!$Q:$Q,'Budget Summary'!$B44,Pharmaceuticals!AH:AH),"")</f>
        <v/>
      </c>
      <c r="E44" s="114" t="str">
        <f ca="1">IF(SUMIF(Pharmaceuticals!$Q:$Q,'Budget Summary'!$B44,Pharmaceuticals!AU:AU)&gt;0,SUMIF(Pharmaceuticals!$Q:$Q,'Budget Summary'!$B44,Pharmaceuticals!AU:AU),"")</f>
        <v/>
      </c>
      <c r="F44" s="114" t="str">
        <f ca="1">IF(SUMIF(Pharmaceuticals!$Q:$Q,'Budget Summary'!$B44,Pharmaceuticals!BH:BH)&gt;0,SUMIF(Pharmaceuticals!$Q:$Q,'Budget Summary'!$B44,Pharmaceuticals!BH:BH),"")</f>
        <v/>
      </c>
      <c r="G44" s="114" t="str">
        <f ca="1">IF(SUMIF(Pharmaceuticals!$Q:$Q,'Budget Summary'!$B44,Pharmaceuticals!BU:BU)&gt;0,SUMIF(Pharmaceuticals!$Q:$Q,'Budget Summary'!$B44,Pharmaceuticals!BU:BU),"")</f>
        <v/>
      </c>
      <c r="H44" s="114" t="str">
        <f t="shared" ref="H44:H52" ca="1" si="6">IF(SUM(D44:G44)&gt;0,SUM(D44:G44),"")</f>
        <v/>
      </c>
    </row>
    <row r="45" spans="2:24" x14ac:dyDescent="0.2">
      <c r="B45" s="107" t="str">
        <f>IF(Setup!D18&lt;&gt;"",Setup!D18,"")</f>
        <v/>
      </c>
      <c r="C45" s="109" t="str">
        <f>IF(Setup!B18&lt;&gt;"",Setup!B18,"")</f>
        <v/>
      </c>
      <c r="D45" s="114" t="str">
        <f ca="1">IF(SUMIF(Pharmaceuticals!$Q:$Q,'Budget Summary'!$B45,Pharmaceuticals!AH:AH)&gt;0,SUMIF(Pharmaceuticals!$Q:$Q,'Budget Summary'!$B45,Pharmaceuticals!AH:AH),"")</f>
        <v/>
      </c>
      <c r="E45" s="114" t="str">
        <f ca="1">IF(SUMIF(Pharmaceuticals!$Q:$Q,'Budget Summary'!$B45,Pharmaceuticals!AU:AU)&gt;0,SUMIF(Pharmaceuticals!$Q:$Q,'Budget Summary'!$B45,Pharmaceuticals!AU:AU),"")</f>
        <v/>
      </c>
      <c r="F45" s="114" t="str">
        <f ca="1">IF(SUMIF(Pharmaceuticals!$Q:$Q,'Budget Summary'!$B45,Pharmaceuticals!BH:BH)&gt;0,SUMIF(Pharmaceuticals!$Q:$Q,'Budget Summary'!$B45,Pharmaceuticals!BH:BH),"")</f>
        <v/>
      </c>
      <c r="G45" s="114" t="str">
        <f ca="1">IF(SUMIF(Pharmaceuticals!$Q:$Q,'Budget Summary'!$B45,Pharmaceuticals!BU:BU)&gt;0,SUMIF(Pharmaceuticals!$Q:$Q,'Budget Summary'!$B45,Pharmaceuticals!BU:BU),"")</f>
        <v/>
      </c>
      <c r="H45" s="114" t="str">
        <f t="shared" ca="1" si="6"/>
        <v/>
      </c>
    </row>
    <row r="46" spans="2:24" x14ac:dyDescent="0.2">
      <c r="B46" s="107" t="str">
        <f>IF(Setup!D19&lt;&gt;"",Setup!D19,"")</f>
        <v/>
      </c>
      <c r="C46" s="109" t="str">
        <f>IF(Setup!B19&lt;&gt;"",Setup!B19,"")</f>
        <v/>
      </c>
      <c r="D46" s="114" t="str">
        <f ca="1">IF(SUMIF(Pharmaceuticals!$Q:$Q,'Budget Summary'!$B46,Pharmaceuticals!AH:AH)&gt;0,SUMIF(Pharmaceuticals!$Q:$Q,'Budget Summary'!$B46,Pharmaceuticals!AH:AH),"")</f>
        <v/>
      </c>
      <c r="E46" s="114" t="str">
        <f ca="1">IF(SUMIF(Pharmaceuticals!$Q:$Q,'Budget Summary'!$B46,Pharmaceuticals!AU:AU)&gt;0,SUMIF(Pharmaceuticals!$Q:$Q,'Budget Summary'!$B46,Pharmaceuticals!AU:AU),"")</f>
        <v/>
      </c>
      <c r="F46" s="114" t="str">
        <f ca="1">IF(SUMIF(Pharmaceuticals!$Q:$Q,'Budget Summary'!$B46,Pharmaceuticals!BH:BH)&gt;0,SUMIF(Pharmaceuticals!$Q:$Q,'Budget Summary'!$B46,Pharmaceuticals!BH:BH),"")</f>
        <v/>
      </c>
      <c r="G46" s="114" t="str">
        <f ca="1">IF(SUMIF(Pharmaceuticals!$Q:$Q,'Budget Summary'!$B46,Pharmaceuticals!BU:BU)&gt;0,SUMIF(Pharmaceuticals!$Q:$Q,'Budget Summary'!$B46,Pharmaceuticals!BU:BU),"")</f>
        <v/>
      </c>
      <c r="H46" s="114" t="str">
        <f t="shared" ca="1" si="6"/>
        <v/>
      </c>
    </row>
    <row r="47" spans="2:24" x14ac:dyDescent="0.2">
      <c r="B47" s="107" t="str">
        <f>IF(Setup!D20&lt;&gt;"",Setup!D20,"")</f>
        <v/>
      </c>
      <c r="C47" s="109" t="str">
        <f>IF(Setup!B20&lt;&gt;"",Setup!B20,"")</f>
        <v/>
      </c>
      <c r="D47" s="114" t="str">
        <f ca="1">IF(SUMIF(Pharmaceuticals!$Q:$Q,'Budget Summary'!$B47,Pharmaceuticals!AH:AH)&gt;0,SUMIF(Pharmaceuticals!$Q:$Q,'Budget Summary'!$B47,Pharmaceuticals!AH:AH),"")</f>
        <v/>
      </c>
      <c r="E47" s="114" t="str">
        <f ca="1">IF(SUMIF(Pharmaceuticals!$Q:$Q,'Budget Summary'!$B47,Pharmaceuticals!AU:AU)&gt;0,SUMIF(Pharmaceuticals!$Q:$Q,'Budget Summary'!$B47,Pharmaceuticals!AU:AU),"")</f>
        <v/>
      </c>
      <c r="F47" s="114" t="str">
        <f ca="1">IF(SUMIF(Pharmaceuticals!$Q:$Q,'Budget Summary'!$B47,Pharmaceuticals!BH:BH)&gt;0,SUMIF(Pharmaceuticals!$Q:$Q,'Budget Summary'!$B47,Pharmaceuticals!BH:BH),"")</f>
        <v/>
      </c>
      <c r="G47" s="114" t="str">
        <f ca="1">IF(SUMIF(Pharmaceuticals!$Q:$Q,'Budget Summary'!$B47,Pharmaceuticals!BU:BU)&gt;0,SUMIF(Pharmaceuticals!$Q:$Q,'Budget Summary'!$B47,Pharmaceuticals!BU:BU),"")</f>
        <v/>
      </c>
      <c r="H47" s="114" t="str">
        <f t="shared" ca="1" si="6"/>
        <v/>
      </c>
    </row>
    <row r="48" spans="2:24" x14ac:dyDescent="0.2">
      <c r="B48" s="107" t="str">
        <f>IF(Setup!D21&lt;&gt;"",Setup!D21,"")</f>
        <v/>
      </c>
      <c r="C48" s="109" t="str">
        <f>IF(Setup!B21&lt;&gt;"",Setup!B21,"")</f>
        <v/>
      </c>
      <c r="D48" s="114" t="str">
        <f ca="1">IF(SUMIF(Pharmaceuticals!$Q:$Q,'Budget Summary'!$B48,Pharmaceuticals!AH:AH)&gt;0,SUMIF(Pharmaceuticals!$Q:$Q,'Budget Summary'!$B48,Pharmaceuticals!AH:AH),"")</f>
        <v/>
      </c>
      <c r="E48" s="114" t="str">
        <f ca="1">IF(SUMIF(Pharmaceuticals!$Q:$Q,'Budget Summary'!$B48,Pharmaceuticals!AU:AU)&gt;0,SUMIF(Pharmaceuticals!$Q:$Q,'Budget Summary'!$B48,Pharmaceuticals!AU:AU),"")</f>
        <v/>
      </c>
      <c r="F48" s="114" t="str">
        <f ca="1">IF(SUMIF(Pharmaceuticals!$Q:$Q,'Budget Summary'!$B48,Pharmaceuticals!BH:BH)&gt;0,SUMIF(Pharmaceuticals!$Q:$Q,'Budget Summary'!$B48,Pharmaceuticals!BH:BH),"")</f>
        <v/>
      </c>
      <c r="G48" s="114" t="str">
        <f ca="1">IF(SUMIF(Pharmaceuticals!$Q:$Q,'Budget Summary'!$B48,Pharmaceuticals!BU:BU)&gt;0,SUMIF(Pharmaceuticals!$Q:$Q,'Budget Summary'!$B48,Pharmaceuticals!BU:BU),"")</f>
        <v/>
      </c>
      <c r="H48" s="114" t="str">
        <f t="shared" ca="1" si="6"/>
        <v/>
      </c>
    </row>
    <row r="49" spans="2:8" x14ac:dyDescent="0.2">
      <c r="B49" s="107" t="str">
        <f>IF(Setup!D22&lt;&gt;"",Setup!D22,"")</f>
        <v/>
      </c>
      <c r="C49" s="109" t="str">
        <f>IF(Setup!B22&lt;&gt;"",Setup!B22,"")</f>
        <v/>
      </c>
      <c r="D49" s="114" t="str">
        <f ca="1">IF(SUMIF(Pharmaceuticals!$Q:$Q,'Budget Summary'!$B49,Pharmaceuticals!AH:AH)&gt;0,SUMIF(Pharmaceuticals!$Q:$Q,'Budget Summary'!$B49,Pharmaceuticals!AH:AH),"")</f>
        <v/>
      </c>
      <c r="E49" s="114" t="str">
        <f ca="1">IF(SUMIF(Pharmaceuticals!$Q:$Q,'Budget Summary'!$B49,Pharmaceuticals!AU:AU)&gt;0,SUMIF(Pharmaceuticals!$Q:$Q,'Budget Summary'!$B49,Pharmaceuticals!AU:AU),"")</f>
        <v/>
      </c>
      <c r="F49" s="114" t="str">
        <f ca="1">IF(SUMIF(Pharmaceuticals!$Q:$Q,'Budget Summary'!$B49,Pharmaceuticals!BH:BH)&gt;0,SUMIF(Pharmaceuticals!$Q:$Q,'Budget Summary'!$B49,Pharmaceuticals!BH:BH),"")</f>
        <v/>
      </c>
      <c r="G49" s="114" t="str">
        <f ca="1">IF(SUMIF(Pharmaceuticals!$Q:$Q,'Budget Summary'!$B49,Pharmaceuticals!BU:BU)&gt;0,SUMIF(Pharmaceuticals!$Q:$Q,'Budget Summary'!$B49,Pharmaceuticals!BU:BU),"")</f>
        <v/>
      </c>
      <c r="H49" s="114" t="str">
        <f t="shared" ca="1" si="6"/>
        <v/>
      </c>
    </row>
    <row r="50" spans="2:8" x14ac:dyDescent="0.2">
      <c r="B50" s="107" t="str">
        <f>IF(Setup!D23&lt;&gt;"",Setup!D23,"")</f>
        <v/>
      </c>
      <c r="C50" s="109" t="str">
        <f>IF(Setup!B23&lt;&gt;"",Setup!B23,"")</f>
        <v/>
      </c>
      <c r="D50" s="114" t="str">
        <f ca="1">IF(SUMIF(Pharmaceuticals!$Q:$Q,'Budget Summary'!$B50,Pharmaceuticals!AH:AH)&gt;0,SUMIF(Pharmaceuticals!$Q:$Q,'Budget Summary'!$B50,Pharmaceuticals!AH:AH),"")</f>
        <v/>
      </c>
      <c r="E50" s="114" t="str">
        <f ca="1">IF(SUMIF(Pharmaceuticals!$Q:$Q,'Budget Summary'!$B50,Pharmaceuticals!AU:AU)&gt;0,SUMIF(Pharmaceuticals!$Q:$Q,'Budget Summary'!$B50,Pharmaceuticals!AU:AU),"")</f>
        <v/>
      </c>
      <c r="F50" s="114" t="str">
        <f ca="1">IF(SUMIF(Pharmaceuticals!$Q:$Q,'Budget Summary'!$B50,Pharmaceuticals!BH:BH)&gt;0,SUMIF(Pharmaceuticals!$Q:$Q,'Budget Summary'!$B50,Pharmaceuticals!BH:BH),"")</f>
        <v/>
      </c>
      <c r="G50" s="114" t="str">
        <f ca="1">IF(SUMIF(Pharmaceuticals!$Q:$Q,'Budget Summary'!$B50,Pharmaceuticals!BU:BU)&gt;0,SUMIF(Pharmaceuticals!$Q:$Q,'Budget Summary'!$B50,Pharmaceuticals!BU:BU),"")</f>
        <v/>
      </c>
      <c r="H50" s="114" t="str">
        <f t="shared" ca="1" si="6"/>
        <v/>
      </c>
    </row>
    <row r="51" spans="2:8" x14ac:dyDescent="0.2">
      <c r="B51" s="107" t="str">
        <f>IF(Setup!D24&lt;&gt;"",Setup!D24,"")</f>
        <v/>
      </c>
      <c r="C51" s="109" t="str">
        <f>IF(Setup!B24&lt;&gt;"",Setup!B24,"")</f>
        <v/>
      </c>
      <c r="D51" s="114" t="str">
        <f ca="1">IF(SUMIF(Pharmaceuticals!$Q:$Q,'Budget Summary'!$B51,Pharmaceuticals!AH:AH)&gt;0,SUMIF(Pharmaceuticals!$Q:$Q,'Budget Summary'!$B51,Pharmaceuticals!AH:AH),"")</f>
        <v/>
      </c>
      <c r="E51" s="114" t="str">
        <f ca="1">IF(SUMIF(Pharmaceuticals!$Q:$Q,'Budget Summary'!$B51,Pharmaceuticals!AU:AU)&gt;0,SUMIF(Pharmaceuticals!$Q:$Q,'Budget Summary'!$B51,Pharmaceuticals!AU:AU),"")</f>
        <v/>
      </c>
      <c r="F51" s="114" t="str">
        <f ca="1">IF(SUMIF(Pharmaceuticals!$Q:$Q,'Budget Summary'!$B51,Pharmaceuticals!BH:BH)&gt;0,SUMIF(Pharmaceuticals!$Q:$Q,'Budget Summary'!$B51,Pharmaceuticals!BH:BH),"")</f>
        <v/>
      </c>
      <c r="G51" s="114" t="str">
        <f ca="1">IF(SUMIF(Pharmaceuticals!$Q:$Q,'Budget Summary'!$B51,Pharmaceuticals!BU:BU)&gt;0,SUMIF(Pharmaceuticals!$Q:$Q,'Budget Summary'!$B51,Pharmaceuticals!BU:BU),"")</f>
        <v/>
      </c>
      <c r="H51" s="114" t="str">
        <f t="shared" ca="1" si="6"/>
        <v/>
      </c>
    </row>
    <row r="52" spans="2:8" x14ac:dyDescent="0.2">
      <c r="B52" s="107" t="str">
        <f>IF(Setup!D25&lt;&gt;"",Setup!D25,"")</f>
        <v/>
      </c>
      <c r="C52" s="109" t="str">
        <f>IF(Setup!B25&lt;&gt;"",Setup!B25,"")</f>
        <v/>
      </c>
      <c r="D52" s="114" t="str">
        <f ca="1">IF(SUMIF(Pharmaceuticals!$Q:$Q,'Budget Summary'!$B52,Pharmaceuticals!AH:AH)&gt;0,SUMIF(Pharmaceuticals!$Q:$Q,'Budget Summary'!$B52,Pharmaceuticals!AH:AH),"")</f>
        <v/>
      </c>
      <c r="E52" s="114" t="str">
        <f ca="1">IF(SUMIF(Pharmaceuticals!$Q:$Q,'Budget Summary'!$B52,Pharmaceuticals!AU:AU)&gt;0,SUMIF(Pharmaceuticals!$Q:$Q,'Budget Summary'!$B52,Pharmaceuticals!AU:AU),"")</f>
        <v/>
      </c>
      <c r="F52" s="114" t="str">
        <f ca="1">IF(SUMIF(Pharmaceuticals!$Q:$Q,'Budget Summary'!$B52,Pharmaceuticals!BH:BH)&gt;0,SUMIF(Pharmaceuticals!$Q:$Q,'Budget Summary'!$B52,Pharmaceuticals!BH:BH),"")</f>
        <v/>
      </c>
      <c r="G52" s="114" t="str">
        <f ca="1">IF(SUMIF(Pharmaceuticals!$Q:$Q,'Budget Summary'!$B52,Pharmaceuticals!BU:BU)&gt;0,SUMIF(Pharmaceuticals!$Q:$Q,'Budget Summary'!$B52,Pharmaceuticals!BU:BU),"")</f>
        <v/>
      </c>
      <c r="H52" s="114" t="str">
        <f t="shared" ca="1" si="6"/>
        <v/>
      </c>
    </row>
    <row r="53" spans="2:8" x14ac:dyDescent="0.2">
      <c r="C53" s="117" t="str">
        <f ca="1">Translations!A$174</f>
        <v>Total</v>
      </c>
      <c r="D53" s="116">
        <f ca="1">IF(SUM(D43:D52)&gt;0,SUM(D43:D52),"")</f>
        <v>696435.03000000014</v>
      </c>
      <c r="E53" s="116">
        <f t="shared" ref="E53:H53" ca="1" si="7">IF(SUM(E43:E52)&gt;0,SUM(E43:E52),"")</f>
        <v>674243.84000000008</v>
      </c>
      <c r="F53" s="116">
        <f t="shared" ca="1" si="7"/>
        <v>664421.05000000016</v>
      </c>
      <c r="G53" s="116" t="str">
        <f t="shared" ca="1" si="7"/>
        <v/>
      </c>
      <c r="H53" s="116">
        <f t="shared" ca="1" si="7"/>
        <v>2035099.9200000004</v>
      </c>
    </row>
  </sheetData>
  <sheetProtection formatColumns="0"/>
  <pageMargins left="0.70866141732283472" right="0.70866141732283472" top="0.74803149606299213" bottom="0.74803149606299213" header="0.31496062992125984" footer="0.31496062992125984"/>
  <pageSetup paperSize="9" scale="51" orientation="landscape"/>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C1499"/>
  <sheetViews>
    <sheetView workbookViewId="0">
      <pane ySplit="1" topLeftCell="A978" activePane="bottomLeft" state="frozen"/>
      <selection pane="bottomLeft" activeCell="E1019" sqref="E1019"/>
    </sheetView>
  </sheetViews>
  <sheetFormatPr defaultColWidth="9" defaultRowHeight="12.75" x14ac:dyDescent="0.2"/>
  <cols>
    <col min="1" max="1" width="15.75" style="5" customWidth="1"/>
    <col min="2" max="2" width="21.75" style="5" customWidth="1"/>
    <col min="3" max="3" width="56.25" style="5" customWidth="1"/>
    <col min="4" max="4" width="77.25" style="5" bestFit="1" customWidth="1"/>
    <col min="5" max="5" width="25.75" style="5" customWidth="1"/>
    <col min="6" max="16384" width="9" style="5"/>
  </cols>
  <sheetData>
    <row r="1" spans="1:3" s="104" customFormat="1" x14ac:dyDescent="0.2">
      <c r="A1" s="104" t="s">
        <v>3488</v>
      </c>
      <c r="B1" s="104" t="s">
        <v>57</v>
      </c>
      <c r="C1" s="104" t="s">
        <v>3489</v>
      </c>
    </row>
    <row r="2" spans="1:3" x14ac:dyDescent="0.2">
      <c r="A2" s="5" t="str">
        <f ca="1">Pharmaceuticals!B2</f>
        <v>14-79--4.1---1</v>
      </c>
      <c r="B2" s="5" t="str">
        <f>IF(Pharmaceuticals!M2&lt;&gt;"",Pharmaceuticals!M2,"")</f>
        <v>Abacavir</v>
      </c>
      <c r="C2" s="5" t="str">
        <f ca="1">IF(B2="","",IF(ISERROR(FIND(B2,VLOOKUP(A2,A3:C$1199,3,FALSE))),CONCATENATE(B2,"; ",IFERROR(VLOOKUP(A2,A3:C$1199,3,FALSE),"")),VLOOKUP(A2,A3:C$1199,3,FALSE)))</f>
        <v xml:space="preserve">Abacavir/Lamivudine; Atazanavir/Ritonavir; Lamivudine/Zidovudine; Lamivudine/Nevirapine/Zidovudine; Lopinavir/Ritonavir; Nevirapine; Tenofovir disoproxil; Lamivudine/Tenofovir Disoproxyl; Efavirenz/Lamivudine/Tenofovir; Zidovudine; </v>
      </c>
    </row>
    <row r="3" spans="1:3" x14ac:dyDescent="0.2">
      <c r="A3" s="5" t="str">
        <f ca="1">Pharmaceuticals!B3</f>
        <v>14-79--4.1---1</v>
      </c>
      <c r="B3" s="5" t="str">
        <f>IF(Pharmaceuticals!M3&lt;&gt;"",Pharmaceuticals!M3,"")</f>
        <v>Abacavir/Lamivudine</v>
      </c>
      <c r="C3" s="5" t="str">
        <f ca="1">IF(B3="","",IF(ISERROR(FIND(B3,VLOOKUP(A3,A4:C$1199,3,FALSE))),CONCATENATE(B3,"; ",IFERROR(VLOOKUP(A3,A4:C$1199,3,FALSE),"")),VLOOKUP(A3,A4:C$1199,3,FALSE)))</f>
        <v xml:space="preserve">Abacavir/Lamivudine; Atazanavir/Ritonavir; Lamivudine/Zidovudine; Lamivudine/Nevirapine/Zidovudine; Lopinavir/Ritonavir; Nevirapine; Tenofovir disoproxil; Lamivudine/Tenofovir Disoproxyl; Efavirenz/Lamivudine/Tenofovir; Zidovudine; </v>
      </c>
    </row>
    <row r="4" spans="1:3" x14ac:dyDescent="0.2">
      <c r="A4" s="5" t="str">
        <f ca="1">Pharmaceuticals!B4</f>
        <v>14-79--4.1---1</v>
      </c>
      <c r="B4" s="5" t="str">
        <f>IF(Pharmaceuticals!M4&lt;&gt;"",Pharmaceuticals!M4,"")</f>
        <v>Abacavir/Lamivudine</v>
      </c>
      <c r="C4" s="5" t="str">
        <f ca="1">IF(B4="","",IF(ISERROR(FIND(B4,VLOOKUP(A4,A5:C$1199,3,FALSE))),CONCATENATE(B4,"; ",IFERROR(VLOOKUP(A4,A5:C$1199,3,FALSE),"")),VLOOKUP(A4,A5:C$1199,3,FALSE)))</f>
        <v xml:space="preserve">Abacavir/Lamivudine; Atazanavir/Ritonavir; Lamivudine/Zidovudine; Lamivudine/Nevirapine/Zidovudine; Lopinavir/Ritonavir; Nevirapine; Tenofovir disoproxil; Lamivudine/Tenofovir Disoproxyl; Efavirenz/Lamivudine/Tenofovir; Zidovudine; </v>
      </c>
    </row>
    <row r="5" spans="1:3" x14ac:dyDescent="0.2">
      <c r="A5" s="5" t="str">
        <f ca="1">Pharmaceuticals!B5</f>
        <v>14-79--4.1---1</v>
      </c>
      <c r="B5" s="5" t="str">
        <f>IF(Pharmaceuticals!M5&lt;&gt;"",Pharmaceuticals!M5,"")</f>
        <v>Abacavir/Lamivudine</v>
      </c>
      <c r="C5" s="5" t="str">
        <f ca="1">IF(B5="","",IF(ISERROR(FIND(B5,VLOOKUP(A5,A6:C$1199,3,FALSE))),CONCATENATE(B5,"; ",IFERROR(VLOOKUP(A5,A6:C$1199,3,FALSE),"")),VLOOKUP(A5,A6:C$1199,3,FALSE)))</f>
        <v xml:space="preserve">Abacavir/Lamivudine; Atazanavir/Ritonavir; Lamivudine/Zidovudine; Lamivudine/Nevirapine/Zidovudine; Lopinavir/Ritonavir; Nevirapine; Tenofovir disoproxil; Lamivudine/Tenofovir Disoproxyl; Efavirenz/Lamivudine/Tenofovir; Zidovudine; </v>
      </c>
    </row>
    <row r="6" spans="1:3" x14ac:dyDescent="0.2">
      <c r="A6" s="5" t="str">
        <f ca="1">Pharmaceuticals!B6</f>
        <v>14-79--4.1---1</v>
      </c>
      <c r="B6" s="5" t="str">
        <f>IF(Pharmaceuticals!M6&lt;&gt;"",Pharmaceuticals!M6,"")</f>
        <v>Atazanavir/Ritonavir</v>
      </c>
      <c r="C6" s="5" t="str">
        <f ca="1">IF(B6="","",IF(ISERROR(FIND(B6,VLOOKUP(A6,A7:C$1199,3,FALSE))),CONCATENATE(B6,"; ",IFERROR(VLOOKUP(A6,A7:C$1199,3,FALSE),"")),VLOOKUP(A6,A7:C$1199,3,FALSE)))</f>
        <v xml:space="preserve">Atazanavir/Ritonavir; Lamivudine/Zidovudine; Lamivudine/Nevirapine/Zidovudine; Lopinavir/Ritonavir; Nevirapine; Tenofovir disoproxil; Lamivudine/Tenofovir Disoproxyl; Efavirenz/Lamivudine/Tenofovir; Zidovudine; </v>
      </c>
    </row>
    <row r="7" spans="1:3" x14ac:dyDescent="0.2">
      <c r="A7" s="5" t="str">
        <f ca="1">Pharmaceuticals!B7</f>
        <v>14-79--4.1---1</v>
      </c>
      <c r="B7" s="5" t="str">
        <f>IF(Pharmaceuticals!M7&lt;&gt;"",Pharmaceuticals!M7,"")</f>
        <v>Lamivudine/Zidovudine</v>
      </c>
      <c r="C7" s="5" t="str">
        <f ca="1">IF(B7="","",IF(ISERROR(FIND(B7,VLOOKUP(A7,A8:C$1199,3,FALSE))),CONCATENATE(B7,"; ",IFERROR(VLOOKUP(A7,A8:C$1199,3,FALSE),"")),VLOOKUP(A7,A8:C$1199,3,FALSE)))</f>
        <v xml:space="preserve">Lamivudine/Zidovudine; Lamivudine/Nevirapine/Zidovudine; Lopinavir/Ritonavir; Nevirapine; Tenofovir disoproxil; Lamivudine/Tenofovir Disoproxyl; Efavirenz/Lamivudine/Tenofovir; Zidovudine; </v>
      </c>
    </row>
    <row r="8" spans="1:3" x14ac:dyDescent="0.2">
      <c r="A8" s="5" t="str">
        <f ca="1">Pharmaceuticals!B8</f>
        <v>14-79--4.1---1</v>
      </c>
      <c r="B8" s="5" t="str">
        <f>IF(Pharmaceuticals!M8&lt;&gt;"",Pharmaceuticals!M8,"")</f>
        <v>Lamivudine/Nevirapine/Zidovudine</v>
      </c>
      <c r="C8" s="5" t="str">
        <f ca="1">IF(B8="","",IF(ISERROR(FIND(B8,VLOOKUP(A8,A9:C$1199,3,FALSE))),CONCATENATE(B8,"; ",IFERROR(VLOOKUP(A8,A9:C$1199,3,FALSE),"")),VLOOKUP(A8,A9:C$1199,3,FALSE)))</f>
        <v xml:space="preserve">Lamivudine/Zidovudine; Lamivudine/Nevirapine/Zidovudine; Lopinavir/Ritonavir; Nevirapine; Tenofovir disoproxil; Lamivudine/Tenofovir Disoproxyl; Efavirenz/Lamivudine/Tenofovir; Zidovudine; </v>
      </c>
    </row>
    <row r="9" spans="1:3" x14ac:dyDescent="0.2">
      <c r="A9" s="5" t="str">
        <f ca="1">Pharmaceuticals!B9</f>
        <v>14-79--4.1---1</v>
      </c>
      <c r="B9" s="5" t="str">
        <f>IF(Pharmaceuticals!M9&lt;&gt;"",Pharmaceuticals!M9,"")</f>
        <v>Lamivudine/Zidovudine</v>
      </c>
      <c r="C9" s="5" t="str">
        <f ca="1">IF(B9="","",IF(ISERROR(FIND(B9,VLOOKUP(A9,A10:C$1199,3,FALSE))),CONCATENATE(B9,"; ",IFERROR(VLOOKUP(A9,A10:C$1199,3,FALSE),"")),VLOOKUP(A9,A10:C$1199,3,FALSE)))</f>
        <v xml:space="preserve">Lamivudine/Zidovudine; Lamivudine/Nevirapine/Zidovudine; Lopinavir/Ritonavir; Nevirapine; Tenofovir disoproxil; Lamivudine/Tenofovir Disoproxyl; Efavirenz/Lamivudine/Tenofovir; Zidovudine; </v>
      </c>
    </row>
    <row r="10" spans="1:3" x14ac:dyDescent="0.2">
      <c r="A10" s="5" t="str">
        <f ca="1">Pharmaceuticals!B10</f>
        <v>14-79--4.1---1</v>
      </c>
      <c r="B10" s="5" t="str">
        <f>IF(Pharmaceuticals!M10&lt;&gt;"",Pharmaceuticals!M10,"")</f>
        <v>Lamivudine/Nevirapine/Zidovudine</v>
      </c>
      <c r="C10" s="5" t="str">
        <f ca="1">IF(B10="","",IF(ISERROR(FIND(B10,VLOOKUP(A10,A11:C$1199,3,FALSE))),CONCATENATE(B10,"; ",IFERROR(VLOOKUP(A10,A11:C$1199,3,FALSE),"")),VLOOKUP(A10,A11:C$1199,3,FALSE)))</f>
        <v xml:space="preserve">Lamivudine/Nevirapine/Zidovudine; Lopinavir/Ritonavir; Nevirapine; Tenofovir disoproxil; Lamivudine/Tenofovir Disoproxyl; Efavirenz/Lamivudine/Tenofovir; Zidovudine; </v>
      </c>
    </row>
    <row r="11" spans="1:3" x14ac:dyDescent="0.2">
      <c r="A11" s="5" t="str">
        <f ca="1">Pharmaceuticals!B11</f>
        <v>14-79--4.1---1</v>
      </c>
      <c r="B11" s="5" t="str">
        <f>IF(Pharmaceuticals!M11&lt;&gt;"",Pharmaceuticals!M11,"")</f>
        <v>Efavirenz</v>
      </c>
      <c r="C11" s="5" t="str">
        <f ca="1">IF(B11="","",IF(ISERROR(FIND(B11,VLOOKUP(A11,A12:C$1199,3,FALSE))),CONCATENATE(B11,"; ",IFERROR(VLOOKUP(A11,A12:C$1199,3,FALSE),"")),VLOOKUP(A11,A12:C$1199,3,FALSE)))</f>
        <v xml:space="preserve">Lopinavir/Ritonavir; Nevirapine; Tenofovir disoproxil; Lamivudine/Tenofovir Disoproxyl; Efavirenz/Lamivudine/Tenofovir; Zidovudine; </v>
      </c>
    </row>
    <row r="12" spans="1:3" x14ac:dyDescent="0.2">
      <c r="A12" s="5" t="str">
        <f ca="1">Pharmaceuticals!B12</f>
        <v>14-79--4.1---1</v>
      </c>
      <c r="B12" s="5" t="str">
        <f>IF(Pharmaceuticals!M12&lt;&gt;"",Pharmaceuticals!M12,"")</f>
        <v>Efavirenz</v>
      </c>
      <c r="C12" s="5" t="str">
        <f ca="1">IF(B12="","",IF(ISERROR(FIND(B12,VLOOKUP(A12,A13:C$1199,3,FALSE))),CONCATENATE(B12,"; ",IFERROR(VLOOKUP(A12,A13:C$1199,3,FALSE),"")),VLOOKUP(A12,A13:C$1199,3,FALSE)))</f>
        <v xml:space="preserve">Lopinavir/Ritonavir; Nevirapine; Tenofovir disoproxil; Lamivudine/Tenofovir Disoproxyl; Efavirenz/Lamivudine/Tenofovir; Zidovudine; </v>
      </c>
    </row>
    <row r="13" spans="1:3" x14ac:dyDescent="0.2">
      <c r="A13" s="5" t="str">
        <f ca="1">Pharmaceuticals!B13</f>
        <v>14-79--4.1---1</v>
      </c>
      <c r="B13" s="5" t="str">
        <f>IF(Pharmaceuticals!M13&lt;&gt;"",Pharmaceuticals!M13,"")</f>
        <v>Lopinavir/Ritonavir</v>
      </c>
      <c r="C13" s="5" t="str">
        <f ca="1">IF(B13="","",IF(ISERROR(FIND(B13,VLOOKUP(A13,A14:C$1199,3,FALSE))),CONCATENATE(B13,"; ",IFERROR(VLOOKUP(A13,A14:C$1199,3,FALSE),"")),VLOOKUP(A13,A14:C$1199,3,FALSE)))</f>
        <v xml:space="preserve">Lopinavir/Ritonavir; Nevirapine; Tenofovir disoproxil; Lamivudine/Tenofovir Disoproxyl; Efavirenz/Lamivudine/Tenofovir; Zidovudine; </v>
      </c>
    </row>
    <row r="14" spans="1:3" x14ac:dyDescent="0.2">
      <c r="A14" s="5" t="str">
        <f ca="1">Pharmaceuticals!B14</f>
        <v>14-79--4.1---1</v>
      </c>
      <c r="B14" s="5" t="str">
        <f>IF(Pharmaceuticals!M14&lt;&gt;"",Pharmaceuticals!M14,"")</f>
        <v>Lopinavir/Ritonavir</v>
      </c>
      <c r="C14" s="5" t="str">
        <f ca="1">IF(B14="","",IF(ISERROR(FIND(B14,VLOOKUP(A14,A15:C$1199,3,FALSE))),CONCATENATE(B14,"; ",IFERROR(VLOOKUP(A14,A15:C$1199,3,FALSE),"")),VLOOKUP(A14,A15:C$1199,3,FALSE)))</f>
        <v xml:space="preserve">Lopinavir/Ritonavir; Nevirapine; Tenofovir disoproxil; Lamivudine/Tenofovir Disoproxyl; Efavirenz/Lamivudine/Tenofovir; Zidovudine; </v>
      </c>
    </row>
    <row r="15" spans="1:3" x14ac:dyDescent="0.2">
      <c r="A15" s="5" t="str">
        <f ca="1">Pharmaceuticals!B15</f>
        <v>14-79--4.1---1</v>
      </c>
      <c r="B15" s="5" t="str">
        <f>IF(Pharmaceuticals!M15&lt;&gt;"",Pharmaceuticals!M15,"")</f>
        <v>Lopinavir/Ritonavir</v>
      </c>
      <c r="C15" s="5" t="str">
        <f ca="1">IF(B15="","",IF(ISERROR(FIND(B15,VLOOKUP(A15,A16:C$1199,3,FALSE))),CONCATENATE(B15,"; ",IFERROR(VLOOKUP(A15,A16:C$1199,3,FALSE),"")),VLOOKUP(A15,A16:C$1199,3,FALSE)))</f>
        <v xml:space="preserve">Lopinavir/Ritonavir; Nevirapine; Tenofovir disoproxil; Lamivudine/Tenofovir Disoproxyl; Efavirenz/Lamivudine/Tenofovir; Zidovudine; </v>
      </c>
    </row>
    <row r="16" spans="1:3" x14ac:dyDescent="0.2">
      <c r="A16" s="5" t="str">
        <f ca="1">Pharmaceuticals!B16</f>
        <v>14-79--4.1---1</v>
      </c>
      <c r="B16" s="5" t="str">
        <f>IF(Pharmaceuticals!M16&lt;&gt;"",Pharmaceuticals!M16,"")</f>
        <v>Nevirapine</v>
      </c>
      <c r="C16" s="5" t="str">
        <f ca="1">IF(B16="","",IF(ISERROR(FIND(B16,VLOOKUP(A16,A17:C$1199,3,FALSE))),CONCATENATE(B16,"; ",IFERROR(VLOOKUP(A16,A17:C$1199,3,FALSE),"")),VLOOKUP(A16,A17:C$1199,3,FALSE)))</f>
        <v xml:space="preserve">Nevirapine; Tenofovir disoproxil; Lamivudine/Tenofovir Disoproxyl; Efavirenz/Lamivudine/Tenofovir; Zidovudine; </v>
      </c>
    </row>
    <row r="17" spans="1:3" x14ac:dyDescent="0.2">
      <c r="A17" s="5" t="str">
        <f ca="1">Pharmaceuticals!B17</f>
        <v>14-79--4.1---1</v>
      </c>
      <c r="B17" s="5" t="str">
        <f>IF(Pharmaceuticals!M17&lt;&gt;"",Pharmaceuticals!M17,"")</f>
        <v>Nevirapine</v>
      </c>
      <c r="C17" s="5" t="str">
        <f ca="1">IF(B17="","",IF(ISERROR(FIND(B17,VLOOKUP(A17,A18:C$1199,3,FALSE))),CONCATENATE(B17,"; ",IFERROR(VLOOKUP(A17,A18:C$1199,3,FALSE),"")),VLOOKUP(A17,A18:C$1199,3,FALSE)))</f>
        <v xml:space="preserve">Nevirapine; Tenofovir disoproxil; Lamivudine/Tenofovir Disoproxyl; Efavirenz/Lamivudine/Tenofovir; Zidovudine; </v>
      </c>
    </row>
    <row r="18" spans="1:3" x14ac:dyDescent="0.2">
      <c r="A18" s="5" t="str">
        <f ca="1">Pharmaceuticals!B18</f>
        <v>14-79--4.1---1</v>
      </c>
      <c r="B18" s="5" t="str">
        <f>IF(Pharmaceuticals!M18&lt;&gt;"",Pharmaceuticals!M18,"")</f>
        <v>Tenofovir disoproxil</v>
      </c>
      <c r="C18" s="5" t="str">
        <f ca="1">IF(B18="","",IF(ISERROR(FIND(B18,VLOOKUP(A18,A19:C$1199,3,FALSE))),CONCATENATE(B18,"; ",IFERROR(VLOOKUP(A18,A19:C$1199,3,FALSE),"")),VLOOKUP(A18,A19:C$1199,3,FALSE)))</f>
        <v xml:space="preserve">Tenofovir disoproxil; Lamivudine/Tenofovir Disoproxyl; Efavirenz/Lamivudine/Tenofovir; Zidovudine; </v>
      </c>
    </row>
    <row r="19" spans="1:3" x14ac:dyDescent="0.2">
      <c r="A19" s="5" t="str">
        <f ca="1">Pharmaceuticals!B19</f>
        <v>14-79--4.1---1</v>
      </c>
      <c r="B19" s="5" t="str">
        <f>IF(Pharmaceuticals!M19&lt;&gt;"",Pharmaceuticals!M19,"")</f>
        <v>Lamivudine/Tenofovir Disoproxyl</v>
      </c>
      <c r="C19" s="5" t="str">
        <f ca="1">IF(B19="","",IF(ISERROR(FIND(B19,VLOOKUP(A19,A20:C$1199,3,FALSE))),CONCATENATE(B19,"; ",IFERROR(VLOOKUP(A19,A20:C$1199,3,FALSE),"")),VLOOKUP(A19,A20:C$1199,3,FALSE)))</f>
        <v xml:space="preserve">Lamivudine/Tenofovir Disoproxyl; Efavirenz/Lamivudine/Tenofovir; Zidovudine; </v>
      </c>
    </row>
    <row r="20" spans="1:3" x14ac:dyDescent="0.2">
      <c r="A20" s="5" t="str">
        <f ca="1">Pharmaceuticals!B20</f>
        <v>14-79--4.1---1</v>
      </c>
      <c r="B20" s="5" t="str">
        <f>IF(Pharmaceuticals!M20&lt;&gt;"",Pharmaceuticals!M20,"")</f>
        <v>Efavirenz/Lamivudine/Tenofovir</v>
      </c>
      <c r="C20" s="5" t="str">
        <f ca="1">IF(B20="","",IF(ISERROR(FIND(B20,VLOOKUP(A20,A21:C$1199,3,FALSE))),CONCATENATE(B20,"; ",IFERROR(VLOOKUP(A20,A21:C$1199,3,FALSE),"")),VLOOKUP(A20,A21:C$1199,3,FALSE)))</f>
        <v xml:space="preserve">Efavirenz/Lamivudine/Tenofovir; Zidovudine; </v>
      </c>
    </row>
    <row r="21" spans="1:3" x14ac:dyDescent="0.2">
      <c r="A21" s="5" t="str">
        <f ca="1">Pharmaceuticals!B21</f>
        <v>14-79--4.1---1</v>
      </c>
      <c r="B21" s="5" t="str">
        <f>IF(Pharmaceuticals!M21&lt;&gt;"",Pharmaceuticals!M21,"")</f>
        <v>Zidovudine</v>
      </c>
      <c r="C21" s="5" t="str">
        <f ca="1">IF(B21="","",IF(ISERROR(FIND(B21,VLOOKUP(A21,A22:C$1199,3,FALSE))),CONCATENATE(B21,"; ",IFERROR(VLOOKUP(A21,A22:C$1199,3,FALSE),"")),VLOOKUP(A21,A22:C$1199,3,FALSE)))</f>
        <v xml:space="preserve">Zidovudine; </v>
      </c>
    </row>
    <row r="22" spans="1:3" x14ac:dyDescent="0.2">
      <c r="A22" s="5" t="str">
        <f ca="1">Pharmaceuticals!B22</f>
        <v>14-79--4.1---1</v>
      </c>
      <c r="B22" s="5" t="str">
        <f>IF(Pharmaceuticals!M22&lt;&gt;"",Pharmaceuticals!M22,"")</f>
        <v>Zidovudine</v>
      </c>
      <c r="C22" s="5" t="str">
        <f ca="1">IF(B22="","",IF(ISERROR(FIND(B22,VLOOKUP(A22,A23:C$1199,3,FALSE))),CONCATENATE(B22,"; ",IFERROR(VLOOKUP(A22,A23:C$1199,3,FALSE),"")),VLOOKUP(A22,A23:C$1199,3,FALSE)))</f>
        <v xml:space="preserve">Zidovudine; </v>
      </c>
    </row>
    <row r="23" spans="1:3" x14ac:dyDescent="0.2">
      <c r="A23" s="5" t="e">
        <f ca="1">Pharmaceuticals!B23</f>
        <v>#VALUE!</v>
      </c>
      <c r="B23" s="5" t="str">
        <f>IF(Pharmaceuticals!M23&lt;&gt;"",Pharmaceuticals!M23,"")</f>
        <v/>
      </c>
      <c r="C23" s="5" t="str">
        <f>IF(B23="","",IF(ISERROR(FIND(B23,VLOOKUP(A23,A24:C$1199,3,FALSE))),CONCATENATE(B23,"; ",IFERROR(VLOOKUP(A23,A24:C$1199,3,FALSE),"")),VLOOKUP(A23,A24:C$1199,3,FALSE)))</f>
        <v/>
      </c>
    </row>
    <row r="24" spans="1:3" x14ac:dyDescent="0.2">
      <c r="A24" s="5" t="e">
        <f ca="1">Pharmaceuticals!B24</f>
        <v>#VALUE!</v>
      </c>
      <c r="B24" s="5" t="str">
        <f>IF(Pharmaceuticals!M24&lt;&gt;"",Pharmaceuticals!M24,"")</f>
        <v/>
      </c>
      <c r="C24" s="5" t="str">
        <f>IF(B24="","",IF(ISERROR(FIND(B24,VLOOKUP(A24,A25:C$1199,3,FALSE))),CONCATENATE(B24,"; ",IFERROR(VLOOKUP(A24,A25:C$1199,3,FALSE),"")),VLOOKUP(A24,A25:C$1199,3,FALSE)))</f>
        <v/>
      </c>
    </row>
    <row r="25" spans="1:3" x14ac:dyDescent="0.2">
      <c r="A25" s="5" t="e">
        <f ca="1">Pharmaceuticals!B25</f>
        <v>#VALUE!</v>
      </c>
      <c r="B25" s="5" t="str">
        <f>IF(Pharmaceuticals!M25&lt;&gt;"",Pharmaceuticals!M25,"")</f>
        <v/>
      </c>
      <c r="C25" s="5" t="str">
        <f>IF(B25="","",IF(ISERROR(FIND(B25,VLOOKUP(A25,A26:C$1199,3,FALSE))),CONCATENATE(B25,"; ",IFERROR(VLOOKUP(A25,A26:C$1199,3,FALSE),"")),VLOOKUP(A25,A26:C$1199,3,FALSE)))</f>
        <v/>
      </c>
    </row>
    <row r="26" spans="1:3" x14ac:dyDescent="0.2">
      <c r="A26" s="5" t="e">
        <f ca="1">Pharmaceuticals!B26</f>
        <v>#VALUE!</v>
      </c>
      <c r="B26" s="5" t="str">
        <f>IF(Pharmaceuticals!M26&lt;&gt;"",Pharmaceuticals!M26,"")</f>
        <v/>
      </c>
      <c r="C26" s="5" t="str">
        <f>IF(B26="","",IF(ISERROR(FIND(B26,VLOOKUP(A26,A27:C$1199,3,FALSE))),CONCATENATE(B26,"; ",IFERROR(VLOOKUP(A26,A27:C$1199,3,FALSE),"")),VLOOKUP(A26,A27:C$1199,3,FALSE)))</f>
        <v/>
      </c>
    </row>
    <row r="27" spans="1:3" x14ac:dyDescent="0.2">
      <c r="A27" s="5" t="e">
        <f ca="1">Pharmaceuticals!B27</f>
        <v>#VALUE!</v>
      </c>
      <c r="B27" s="5" t="str">
        <f>IF(Pharmaceuticals!M27&lt;&gt;"",Pharmaceuticals!M27,"")</f>
        <v/>
      </c>
      <c r="C27" s="5" t="str">
        <f>IF(B27="","",IF(ISERROR(FIND(B27,VLOOKUP(A27,A28:C$1199,3,FALSE))),CONCATENATE(B27,"; ",IFERROR(VLOOKUP(A27,A28:C$1199,3,FALSE),"")),VLOOKUP(A27,A28:C$1199,3,FALSE)))</f>
        <v/>
      </c>
    </row>
    <row r="28" spans="1:3" x14ac:dyDescent="0.2">
      <c r="A28" s="5" t="e">
        <f ca="1">Pharmaceuticals!B28</f>
        <v>#VALUE!</v>
      </c>
      <c r="B28" s="5" t="str">
        <f>IF(Pharmaceuticals!M28&lt;&gt;"",Pharmaceuticals!M28,"")</f>
        <v/>
      </c>
      <c r="C28" s="5" t="str">
        <f>IF(B28="","",IF(ISERROR(FIND(B28,VLOOKUP(A28,A29:C$1199,3,FALSE))),CONCATENATE(B28,"; ",IFERROR(VLOOKUP(A28,A29:C$1199,3,FALSE),"")),VLOOKUP(A28,A29:C$1199,3,FALSE)))</f>
        <v/>
      </c>
    </row>
    <row r="29" spans="1:3" x14ac:dyDescent="0.2">
      <c r="A29" s="5" t="e">
        <f ca="1">Pharmaceuticals!B29</f>
        <v>#VALUE!</v>
      </c>
      <c r="B29" s="5" t="str">
        <f>IF(Pharmaceuticals!M29&lt;&gt;"",Pharmaceuticals!M29,"")</f>
        <v/>
      </c>
      <c r="C29" s="5" t="str">
        <f>IF(B29="","",IF(ISERROR(FIND(B29,VLOOKUP(A29,A30:C$1199,3,FALSE))),CONCATENATE(B29,"; ",IFERROR(VLOOKUP(A29,A30:C$1199,3,FALSE),"")),VLOOKUP(A29,A30:C$1199,3,FALSE)))</f>
        <v/>
      </c>
    </row>
    <row r="30" spans="1:3" x14ac:dyDescent="0.2">
      <c r="A30" s="5" t="e">
        <f ca="1">Pharmaceuticals!B30</f>
        <v>#VALUE!</v>
      </c>
      <c r="B30" s="5" t="str">
        <f>IF(Pharmaceuticals!M30&lt;&gt;"",Pharmaceuticals!M30,"")</f>
        <v/>
      </c>
      <c r="C30" s="5" t="str">
        <f>IF(B30="","",IF(ISERROR(FIND(B30,VLOOKUP(A30,A31:C$1199,3,FALSE))),CONCATENATE(B30,"; ",IFERROR(VLOOKUP(A30,A31:C$1199,3,FALSE),"")),VLOOKUP(A30,A31:C$1199,3,FALSE)))</f>
        <v/>
      </c>
    </row>
    <row r="31" spans="1:3" x14ac:dyDescent="0.2">
      <c r="A31" s="5" t="e">
        <f ca="1">Pharmaceuticals!B31</f>
        <v>#VALUE!</v>
      </c>
      <c r="B31" s="5" t="str">
        <f>IF(Pharmaceuticals!M31&lt;&gt;"",Pharmaceuticals!M31,"")</f>
        <v/>
      </c>
      <c r="C31" s="5" t="str">
        <f>IF(B31="","",IF(ISERROR(FIND(B31,VLOOKUP(A31,A32:C$1199,3,FALSE))),CONCATENATE(B31,"; ",IFERROR(VLOOKUP(A31,A32:C$1199,3,FALSE),"")),VLOOKUP(A31,A32:C$1199,3,FALSE)))</f>
        <v/>
      </c>
    </row>
    <row r="32" spans="1:3" x14ac:dyDescent="0.2">
      <c r="A32" s="5" t="e">
        <f ca="1">Pharmaceuticals!B32</f>
        <v>#VALUE!</v>
      </c>
      <c r="B32" s="5" t="str">
        <f>IF(Pharmaceuticals!M32&lt;&gt;"",Pharmaceuticals!M32,"")</f>
        <v/>
      </c>
      <c r="C32" s="5" t="str">
        <f>IF(B32="","",IF(ISERROR(FIND(B32,VLOOKUP(A32,A33:C$1199,3,FALSE))),CONCATENATE(B32,"; ",IFERROR(VLOOKUP(A32,A33:C$1199,3,FALSE),"")),VLOOKUP(A32,A33:C$1199,3,FALSE)))</f>
        <v/>
      </c>
    </row>
    <row r="33" spans="1:3" x14ac:dyDescent="0.2">
      <c r="A33" s="5" t="e">
        <f ca="1">Pharmaceuticals!B33</f>
        <v>#VALUE!</v>
      </c>
      <c r="B33" s="5" t="str">
        <f>IF(Pharmaceuticals!M33&lt;&gt;"",Pharmaceuticals!M33,"")</f>
        <v/>
      </c>
      <c r="C33" s="5" t="str">
        <f>IF(B33="","",IF(ISERROR(FIND(B33,VLOOKUP(A33,A34:C$1199,3,FALSE))),CONCATENATE(B33,"; ",IFERROR(VLOOKUP(A33,A34:C$1199,3,FALSE),"")),VLOOKUP(A33,A34:C$1199,3,FALSE)))</f>
        <v/>
      </c>
    </row>
    <row r="34" spans="1:3" x14ac:dyDescent="0.2">
      <c r="A34" s="5" t="e">
        <f ca="1">Pharmaceuticals!B34</f>
        <v>#VALUE!</v>
      </c>
      <c r="B34" s="5" t="str">
        <f>IF(Pharmaceuticals!M34&lt;&gt;"",Pharmaceuticals!M34,"")</f>
        <v/>
      </c>
      <c r="C34" s="5" t="str">
        <f>IF(B34="","",IF(ISERROR(FIND(B34,VLOOKUP(A34,A35:C$1199,3,FALSE))),CONCATENATE(B34,"; ",IFERROR(VLOOKUP(A34,A35:C$1199,3,FALSE),"")),VLOOKUP(A34,A35:C$1199,3,FALSE)))</f>
        <v/>
      </c>
    </row>
    <row r="35" spans="1:3" x14ac:dyDescent="0.2">
      <c r="A35" s="5" t="e">
        <f ca="1">Pharmaceuticals!B35</f>
        <v>#VALUE!</v>
      </c>
      <c r="B35" s="5" t="str">
        <f>IF(Pharmaceuticals!M35&lt;&gt;"",Pharmaceuticals!M35,"")</f>
        <v/>
      </c>
      <c r="C35" s="5" t="str">
        <f>IF(B35="","",IF(ISERROR(FIND(B35,VLOOKUP(A35,A36:C$1199,3,FALSE))),CONCATENATE(B35,"; ",IFERROR(VLOOKUP(A35,A36:C$1199,3,FALSE),"")),VLOOKUP(A35,A36:C$1199,3,FALSE)))</f>
        <v/>
      </c>
    </row>
    <row r="36" spans="1:3" x14ac:dyDescent="0.2">
      <c r="A36" s="5" t="e">
        <f ca="1">Pharmaceuticals!B36</f>
        <v>#VALUE!</v>
      </c>
      <c r="B36" s="5" t="str">
        <f>IF(Pharmaceuticals!M36&lt;&gt;"",Pharmaceuticals!M36,"")</f>
        <v/>
      </c>
      <c r="C36" s="5" t="str">
        <f>IF(B36="","",IF(ISERROR(FIND(B36,VLOOKUP(A36,A37:C$1199,3,FALSE))),CONCATENATE(B36,"; ",IFERROR(VLOOKUP(A36,A37:C$1199,3,FALSE),"")),VLOOKUP(A36,A37:C$1199,3,FALSE)))</f>
        <v/>
      </c>
    </row>
    <row r="37" spans="1:3" x14ac:dyDescent="0.2">
      <c r="A37" s="5" t="e">
        <f ca="1">Pharmaceuticals!B37</f>
        <v>#VALUE!</v>
      </c>
      <c r="B37" s="5" t="str">
        <f>IF(Pharmaceuticals!M37&lt;&gt;"",Pharmaceuticals!M37,"")</f>
        <v/>
      </c>
      <c r="C37" s="5" t="str">
        <f>IF(B37="","",IF(ISERROR(FIND(B37,VLOOKUP(A37,A38:C$1199,3,FALSE))),CONCATENATE(B37,"; ",IFERROR(VLOOKUP(A37,A38:C$1199,3,FALSE),"")),VLOOKUP(A37,A38:C$1199,3,FALSE)))</f>
        <v/>
      </c>
    </row>
    <row r="38" spans="1:3" x14ac:dyDescent="0.2">
      <c r="A38" s="5" t="e">
        <f ca="1">Pharmaceuticals!B38</f>
        <v>#VALUE!</v>
      </c>
      <c r="B38" s="5" t="str">
        <f>IF(Pharmaceuticals!M38&lt;&gt;"",Pharmaceuticals!M38,"")</f>
        <v/>
      </c>
      <c r="C38" s="5" t="str">
        <f>IF(B38="","",IF(ISERROR(FIND(B38,VLOOKUP(A38,A39:C$1199,3,FALSE))),CONCATENATE(B38,"; ",IFERROR(VLOOKUP(A38,A39:C$1199,3,FALSE),"")),VLOOKUP(A38,A39:C$1199,3,FALSE)))</f>
        <v/>
      </c>
    </row>
    <row r="39" spans="1:3" x14ac:dyDescent="0.2">
      <c r="A39" s="5" t="e">
        <f ca="1">Pharmaceuticals!B39</f>
        <v>#VALUE!</v>
      </c>
      <c r="B39" s="5" t="str">
        <f>IF(Pharmaceuticals!M39&lt;&gt;"",Pharmaceuticals!M39,"")</f>
        <v/>
      </c>
      <c r="C39" s="5" t="str">
        <f>IF(B39="","",IF(ISERROR(FIND(B39,VLOOKUP(A39,A40:C$1199,3,FALSE))),CONCATENATE(B39,"; ",IFERROR(VLOOKUP(A39,A40:C$1199,3,FALSE),"")),VLOOKUP(A39,A40:C$1199,3,FALSE)))</f>
        <v/>
      </c>
    </row>
    <row r="40" spans="1:3" x14ac:dyDescent="0.2">
      <c r="A40" s="5" t="e">
        <f ca="1">Pharmaceuticals!B40</f>
        <v>#VALUE!</v>
      </c>
      <c r="B40" s="5" t="str">
        <f>IF(Pharmaceuticals!M40&lt;&gt;"",Pharmaceuticals!M40,"")</f>
        <v/>
      </c>
      <c r="C40" s="5" t="str">
        <f>IF(B40="","",IF(ISERROR(FIND(B40,VLOOKUP(A40,A41:C$1199,3,FALSE))),CONCATENATE(B40,"; ",IFERROR(VLOOKUP(A40,A41:C$1199,3,FALSE),"")),VLOOKUP(A40,A41:C$1199,3,FALSE)))</f>
        <v/>
      </c>
    </row>
    <row r="41" spans="1:3" x14ac:dyDescent="0.2">
      <c r="A41" s="5" t="e">
        <f ca="1">Pharmaceuticals!B41</f>
        <v>#VALUE!</v>
      </c>
      <c r="B41" s="5" t="str">
        <f>IF(Pharmaceuticals!M41&lt;&gt;"",Pharmaceuticals!M41,"")</f>
        <v/>
      </c>
      <c r="C41" s="5" t="str">
        <f>IF(B41="","",IF(ISERROR(FIND(B41,VLOOKUP(A41,A42:C$1199,3,FALSE))),CONCATENATE(B41,"; ",IFERROR(VLOOKUP(A41,A42:C$1199,3,FALSE),"")),VLOOKUP(A41,A42:C$1199,3,FALSE)))</f>
        <v/>
      </c>
    </row>
    <row r="42" spans="1:3" x14ac:dyDescent="0.2">
      <c r="A42" s="5" t="e">
        <f ca="1">Pharmaceuticals!B42</f>
        <v>#VALUE!</v>
      </c>
      <c r="B42" s="5" t="str">
        <f>IF(Pharmaceuticals!M42&lt;&gt;"",Pharmaceuticals!M42,"")</f>
        <v/>
      </c>
      <c r="C42" s="5" t="str">
        <f>IF(B42="","",IF(ISERROR(FIND(B42,VLOOKUP(A42,A43:C$1199,3,FALSE))),CONCATENATE(B42,"; ",IFERROR(VLOOKUP(A42,A43:C$1199,3,FALSE),"")),VLOOKUP(A42,A43:C$1199,3,FALSE)))</f>
        <v/>
      </c>
    </row>
    <row r="43" spans="1:3" x14ac:dyDescent="0.2">
      <c r="A43" s="5" t="e">
        <f ca="1">Pharmaceuticals!B43</f>
        <v>#VALUE!</v>
      </c>
      <c r="B43" s="5" t="str">
        <f>IF(Pharmaceuticals!M43&lt;&gt;"",Pharmaceuticals!M43,"")</f>
        <v/>
      </c>
      <c r="C43" s="5" t="str">
        <f>IF(B43="","",IF(ISERROR(FIND(B43,VLOOKUP(A43,A44:C$1199,3,FALSE))),CONCATENATE(B43,"; ",IFERROR(VLOOKUP(A43,A44:C$1199,3,FALSE),"")),VLOOKUP(A43,A44:C$1199,3,FALSE)))</f>
        <v/>
      </c>
    </row>
    <row r="44" spans="1:3" x14ac:dyDescent="0.2">
      <c r="A44" s="5" t="e">
        <f ca="1">Pharmaceuticals!B44</f>
        <v>#VALUE!</v>
      </c>
      <c r="B44" s="5" t="str">
        <f>IF(Pharmaceuticals!M44&lt;&gt;"",Pharmaceuticals!M44,"")</f>
        <v/>
      </c>
      <c r="C44" s="5" t="str">
        <f>IF(B44="","",IF(ISERROR(FIND(B44,VLOOKUP(A44,A45:C$1199,3,FALSE))),CONCATENATE(B44,"; ",IFERROR(VLOOKUP(A44,A45:C$1199,3,FALSE),"")),VLOOKUP(A44,A45:C$1199,3,FALSE)))</f>
        <v/>
      </c>
    </row>
    <row r="45" spans="1:3" x14ac:dyDescent="0.2">
      <c r="A45" s="5" t="e">
        <f ca="1">Pharmaceuticals!B45</f>
        <v>#VALUE!</v>
      </c>
      <c r="B45" s="5" t="str">
        <f>IF(Pharmaceuticals!M45&lt;&gt;"",Pharmaceuticals!M45,"")</f>
        <v/>
      </c>
      <c r="C45" s="5" t="str">
        <f>IF(B45="","",IF(ISERROR(FIND(B45,VLOOKUP(A45,A46:C$1199,3,FALSE))),CONCATENATE(B45,"; ",IFERROR(VLOOKUP(A45,A46:C$1199,3,FALSE),"")),VLOOKUP(A45,A46:C$1199,3,FALSE)))</f>
        <v/>
      </c>
    </row>
    <row r="46" spans="1:3" x14ac:dyDescent="0.2">
      <c r="A46" s="5" t="e">
        <f ca="1">Pharmaceuticals!B46</f>
        <v>#VALUE!</v>
      </c>
      <c r="B46" s="5" t="str">
        <f>IF(Pharmaceuticals!M46&lt;&gt;"",Pharmaceuticals!M46,"")</f>
        <v/>
      </c>
      <c r="C46" s="5" t="str">
        <f>IF(B46="","",IF(ISERROR(FIND(B46,VLOOKUP(A46,A47:C$1199,3,FALSE))),CONCATENATE(B46,"; ",IFERROR(VLOOKUP(A46,A47:C$1199,3,FALSE),"")),VLOOKUP(A46,A47:C$1199,3,FALSE)))</f>
        <v/>
      </c>
    </row>
    <row r="47" spans="1:3" x14ac:dyDescent="0.2">
      <c r="A47" s="5" t="e">
        <f ca="1">Pharmaceuticals!B47</f>
        <v>#VALUE!</v>
      </c>
      <c r="B47" s="5" t="str">
        <f>IF(Pharmaceuticals!M47&lt;&gt;"",Pharmaceuticals!M47,"")</f>
        <v/>
      </c>
      <c r="C47" s="5" t="str">
        <f>IF(B47="","",IF(ISERROR(FIND(B47,VLOOKUP(A47,A48:C$1199,3,FALSE))),CONCATENATE(B47,"; ",IFERROR(VLOOKUP(A47,A48:C$1199,3,FALSE),"")),VLOOKUP(A47,A48:C$1199,3,FALSE)))</f>
        <v/>
      </c>
    </row>
    <row r="48" spans="1:3" x14ac:dyDescent="0.2">
      <c r="A48" s="5" t="e">
        <f ca="1">Pharmaceuticals!B48</f>
        <v>#VALUE!</v>
      </c>
      <c r="B48" s="5" t="str">
        <f>IF(Pharmaceuticals!M48&lt;&gt;"",Pharmaceuticals!M48,"")</f>
        <v/>
      </c>
      <c r="C48" s="5" t="str">
        <f>IF(B48="","",IF(ISERROR(FIND(B48,VLOOKUP(A48,A49:C$1199,3,FALSE))),CONCATENATE(B48,"; ",IFERROR(VLOOKUP(A48,A49:C$1199,3,FALSE),"")),VLOOKUP(A48,A49:C$1199,3,FALSE)))</f>
        <v/>
      </c>
    </row>
    <row r="49" spans="1:3" x14ac:dyDescent="0.2">
      <c r="A49" s="5" t="e">
        <f ca="1">Pharmaceuticals!B49</f>
        <v>#VALUE!</v>
      </c>
      <c r="B49" s="5" t="str">
        <f>IF(Pharmaceuticals!M49&lt;&gt;"",Pharmaceuticals!M49,"")</f>
        <v/>
      </c>
      <c r="C49" s="5" t="str">
        <f>IF(B49="","",IF(ISERROR(FIND(B49,VLOOKUP(A49,A50:C$1199,3,FALSE))),CONCATENATE(B49,"; ",IFERROR(VLOOKUP(A49,A50:C$1199,3,FALSE),"")),VLOOKUP(A49,A50:C$1199,3,FALSE)))</f>
        <v/>
      </c>
    </row>
    <row r="50" spans="1:3" x14ac:dyDescent="0.2">
      <c r="A50" s="5" t="e">
        <f ca="1">Pharmaceuticals!B50</f>
        <v>#VALUE!</v>
      </c>
      <c r="B50" s="5" t="str">
        <f>IF(Pharmaceuticals!M50&lt;&gt;"",Pharmaceuticals!M50,"")</f>
        <v/>
      </c>
      <c r="C50" s="5" t="str">
        <f>IF(B50="","",IF(ISERROR(FIND(B50,VLOOKUP(A50,A51:C$1199,3,FALSE))),CONCATENATE(B50,"; ",IFERROR(VLOOKUP(A50,A51:C$1199,3,FALSE),"")),VLOOKUP(A50,A51:C$1199,3,FALSE)))</f>
        <v/>
      </c>
    </row>
    <row r="51" spans="1:3" x14ac:dyDescent="0.2">
      <c r="A51" s="5" t="e">
        <f ca="1">Pharmaceuticals!B51</f>
        <v>#VALUE!</v>
      </c>
      <c r="B51" s="5" t="str">
        <f>IF(Pharmaceuticals!M51&lt;&gt;"",Pharmaceuticals!M51,"")</f>
        <v/>
      </c>
      <c r="C51" s="5" t="str">
        <f>IF(B51="","",IF(ISERROR(FIND(B51,VLOOKUP(A51,A52:C$1199,3,FALSE))),CONCATENATE(B51,"; ",IFERROR(VLOOKUP(A51,A52:C$1199,3,FALSE),"")),VLOOKUP(A51,A52:C$1199,3,FALSE)))</f>
        <v/>
      </c>
    </row>
    <row r="52" spans="1:3" x14ac:dyDescent="0.2">
      <c r="A52" s="5" t="e">
        <f ca="1">Pharmaceuticals!B52</f>
        <v>#VALUE!</v>
      </c>
      <c r="B52" s="5" t="str">
        <f>IF(Pharmaceuticals!M52&lt;&gt;"",Pharmaceuticals!M52,"")</f>
        <v/>
      </c>
      <c r="C52" s="5" t="str">
        <f>IF(B52="","",IF(ISERROR(FIND(B52,VLOOKUP(A52,A53:C$1199,3,FALSE))),CONCATENATE(B52,"; ",IFERROR(VLOOKUP(A52,A53:C$1199,3,FALSE),"")),VLOOKUP(A52,A53:C$1199,3,FALSE)))</f>
        <v/>
      </c>
    </row>
    <row r="53" spans="1:3" x14ac:dyDescent="0.2">
      <c r="A53" s="5" t="e">
        <f ca="1">Pharmaceuticals!B53</f>
        <v>#VALUE!</v>
      </c>
      <c r="B53" s="5" t="str">
        <f>IF(Pharmaceuticals!M53&lt;&gt;"",Pharmaceuticals!M53,"")</f>
        <v/>
      </c>
      <c r="C53" s="5" t="str">
        <f>IF(B53="","",IF(ISERROR(FIND(B53,VLOOKUP(A53,A54:C$1199,3,FALSE))),CONCATENATE(B53,"; ",IFERROR(VLOOKUP(A53,A54:C$1199,3,FALSE),"")),VLOOKUP(A53,A54:C$1199,3,FALSE)))</f>
        <v/>
      </c>
    </row>
    <row r="54" spans="1:3" x14ac:dyDescent="0.2">
      <c r="A54" s="5" t="e">
        <f ca="1">Pharmaceuticals!B54</f>
        <v>#VALUE!</v>
      </c>
      <c r="B54" s="5" t="str">
        <f>IF(Pharmaceuticals!M54&lt;&gt;"",Pharmaceuticals!M54,"")</f>
        <v/>
      </c>
      <c r="C54" s="5" t="str">
        <f>IF(B54="","",IF(ISERROR(FIND(B54,VLOOKUP(A54,A55:C$1199,3,FALSE))),CONCATENATE(B54,"; ",IFERROR(VLOOKUP(A54,A55:C$1199,3,FALSE),"")),VLOOKUP(A54,A55:C$1199,3,FALSE)))</f>
        <v/>
      </c>
    </row>
    <row r="55" spans="1:3" x14ac:dyDescent="0.2">
      <c r="A55" s="5" t="e">
        <f ca="1">Pharmaceuticals!B55</f>
        <v>#VALUE!</v>
      </c>
      <c r="B55" s="5" t="str">
        <f>IF(Pharmaceuticals!M55&lt;&gt;"",Pharmaceuticals!M55,"")</f>
        <v/>
      </c>
      <c r="C55" s="5" t="str">
        <f>IF(B55="","",IF(ISERROR(FIND(B55,VLOOKUP(A55,A56:C$1199,3,FALSE))),CONCATENATE(B55,"; ",IFERROR(VLOOKUP(A55,A56:C$1199,3,FALSE),"")),VLOOKUP(A55,A56:C$1199,3,FALSE)))</f>
        <v/>
      </c>
    </row>
    <row r="56" spans="1:3" x14ac:dyDescent="0.2">
      <c r="A56" s="5" t="e">
        <f ca="1">Pharmaceuticals!B56</f>
        <v>#VALUE!</v>
      </c>
      <c r="B56" s="5" t="str">
        <f>IF(Pharmaceuticals!M56&lt;&gt;"",Pharmaceuticals!M56,"")</f>
        <v/>
      </c>
      <c r="C56" s="5" t="str">
        <f>IF(B56="","",IF(ISERROR(FIND(B56,VLOOKUP(A56,A57:C$1199,3,FALSE))),CONCATENATE(B56,"; ",IFERROR(VLOOKUP(A56,A57:C$1199,3,FALSE),"")),VLOOKUP(A56,A57:C$1199,3,FALSE)))</f>
        <v/>
      </c>
    </row>
    <row r="57" spans="1:3" x14ac:dyDescent="0.2">
      <c r="A57" s="5" t="e">
        <f ca="1">Pharmaceuticals!B57</f>
        <v>#VALUE!</v>
      </c>
      <c r="B57" s="5" t="str">
        <f>IF(Pharmaceuticals!M57&lt;&gt;"",Pharmaceuticals!M57,"")</f>
        <v/>
      </c>
      <c r="C57" s="5" t="str">
        <f>IF(B57="","",IF(ISERROR(FIND(B57,VLOOKUP(A57,A58:C$1199,3,FALSE))),CONCATENATE(B57,"; ",IFERROR(VLOOKUP(A57,A58:C$1199,3,FALSE),"")),VLOOKUP(A57,A58:C$1199,3,FALSE)))</f>
        <v/>
      </c>
    </row>
    <row r="58" spans="1:3" x14ac:dyDescent="0.2">
      <c r="A58" s="5" t="e">
        <f ca="1">Pharmaceuticals!B58</f>
        <v>#VALUE!</v>
      </c>
      <c r="B58" s="5" t="str">
        <f>IF(Pharmaceuticals!M58&lt;&gt;"",Pharmaceuticals!M58,"")</f>
        <v/>
      </c>
      <c r="C58" s="5" t="str">
        <f>IF(B58="","",IF(ISERROR(FIND(B58,VLOOKUP(A58,A59:C$1199,3,FALSE))),CONCATENATE(B58,"; ",IFERROR(VLOOKUP(A58,A59:C$1199,3,FALSE),"")),VLOOKUP(A58,A59:C$1199,3,FALSE)))</f>
        <v/>
      </c>
    </row>
    <row r="59" spans="1:3" x14ac:dyDescent="0.2">
      <c r="A59" s="5" t="e">
        <f ca="1">Pharmaceuticals!B59</f>
        <v>#VALUE!</v>
      </c>
      <c r="B59" s="5" t="str">
        <f>IF(Pharmaceuticals!M59&lt;&gt;"",Pharmaceuticals!M59,"")</f>
        <v/>
      </c>
      <c r="C59" s="5" t="str">
        <f>IF(B59="","",IF(ISERROR(FIND(B59,VLOOKUP(A59,A60:C$1199,3,FALSE))),CONCATENATE(B59,"; ",IFERROR(VLOOKUP(A59,A60:C$1199,3,FALSE),"")),VLOOKUP(A59,A60:C$1199,3,FALSE)))</f>
        <v/>
      </c>
    </row>
    <row r="60" spans="1:3" x14ac:dyDescent="0.2">
      <c r="A60" s="5" t="e">
        <f ca="1">Pharmaceuticals!B60</f>
        <v>#VALUE!</v>
      </c>
      <c r="B60" s="5" t="str">
        <f>IF(Pharmaceuticals!M60&lt;&gt;"",Pharmaceuticals!M60,"")</f>
        <v/>
      </c>
      <c r="C60" s="5" t="str">
        <f>IF(B60="","",IF(ISERROR(FIND(B60,VLOOKUP(A60,A61:C$1199,3,FALSE))),CONCATENATE(B60,"; ",IFERROR(VLOOKUP(A60,A61:C$1199,3,FALSE),"")),VLOOKUP(A60,A61:C$1199,3,FALSE)))</f>
        <v/>
      </c>
    </row>
    <row r="61" spans="1:3" x14ac:dyDescent="0.2">
      <c r="A61" s="5" t="e">
        <f ca="1">Pharmaceuticals!B61</f>
        <v>#VALUE!</v>
      </c>
      <c r="B61" s="5" t="str">
        <f>IF(Pharmaceuticals!M61&lt;&gt;"",Pharmaceuticals!M61,"")</f>
        <v/>
      </c>
      <c r="C61" s="5" t="str">
        <f>IF(B61="","",IF(ISERROR(FIND(B61,VLOOKUP(A61,A62:C$1199,3,FALSE))),CONCATENATE(B61,"; ",IFERROR(VLOOKUP(A61,A62:C$1199,3,FALSE),"")),VLOOKUP(A61,A62:C$1199,3,FALSE)))</f>
        <v/>
      </c>
    </row>
    <row r="62" spans="1:3" x14ac:dyDescent="0.2">
      <c r="A62" s="5" t="e">
        <f ca="1">Pharmaceuticals!B62</f>
        <v>#VALUE!</v>
      </c>
      <c r="B62" s="5" t="str">
        <f>IF(Pharmaceuticals!M62&lt;&gt;"",Pharmaceuticals!M62,"")</f>
        <v/>
      </c>
      <c r="C62" s="5" t="str">
        <f>IF(B62="","",IF(ISERROR(FIND(B62,VLOOKUP(A62,A63:C$1199,3,FALSE))),CONCATENATE(B62,"; ",IFERROR(VLOOKUP(A62,A63:C$1199,3,FALSE),"")),VLOOKUP(A62,A63:C$1199,3,FALSE)))</f>
        <v/>
      </c>
    </row>
    <row r="63" spans="1:3" x14ac:dyDescent="0.2">
      <c r="A63" s="5" t="e">
        <f ca="1">Pharmaceuticals!B63</f>
        <v>#VALUE!</v>
      </c>
      <c r="B63" s="5" t="str">
        <f>IF(Pharmaceuticals!M63&lt;&gt;"",Pharmaceuticals!M63,"")</f>
        <v/>
      </c>
      <c r="C63" s="5" t="str">
        <f>IF(B63="","",IF(ISERROR(FIND(B63,VLOOKUP(A63,A64:C$1199,3,FALSE))),CONCATENATE(B63,"; ",IFERROR(VLOOKUP(A63,A64:C$1199,3,FALSE),"")),VLOOKUP(A63,A64:C$1199,3,FALSE)))</f>
        <v/>
      </c>
    </row>
    <row r="64" spans="1:3" x14ac:dyDescent="0.2">
      <c r="A64" s="5" t="e">
        <f ca="1">Pharmaceuticals!B64</f>
        <v>#VALUE!</v>
      </c>
      <c r="B64" s="5" t="str">
        <f>IF(Pharmaceuticals!M64&lt;&gt;"",Pharmaceuticals!M64,"")</f>
        <v/>
      </c>
      <c r="C64" s="5" t="str">
        <f>IF(B64="","",IF(ISERROR(FIND(B64,VLOOKUP(A64,A65:C$1199,3,FALSE))),CONCATENATE(B64,"; ",IFERROR(VLOOKUP(A64,A65:C$1199,3,FALSE),"")),VLOOKUP(A64,A65:C$1199,3,FALSE)))</f>
        <v/>
      </c>
    </row>
    <row r="65" spans="1:3" x14ac:dyDescent="0.2">
      <c r="A65" s="5" t="e">
        <f ca="1">Pharmaceuticals!B65</f>
        <v>#VALUE!</v>
      </c>
      <c r="B65" s="5" t="str">
        <f>IF(Pharmaceuticals!M65&lt;&gt;"",Pharmaceuticals!M65,"")</f>
        <v/>
      </c>
      <c r="C65" s="5" t="str">
        <f>IF(B65="","",IF(ISERROR(FIND(B65,VLOOKUP(A65,A66:C$1199,3,FALSE))),CONCATENATE(B65,"; ",IFERROR(VLOOKUP(A65,A66:C$1199,3,FALSE),"")),VLOOKUP(A65,A66:C$1199,3,FALSE)))</f>
        <v/>
      </c>
    </row>
    <row r="66" spans="1:3" x14ac:dyDescent="0.2">
      <c r="A66" s="5" t="e">
        <f ca="1">Pharmaceuticals!B66</f>
        <v>#VALUE!</v>
      </c>
      <c r="B66" s="5" t="str">
        <f>IF(Pharmaceuticals!M66&lt;&gt;"",Pharmaceuticals!M66,"")</f>
        <v/>
      </c>
      <c r="C66" s="5" t="str">
        <f>IF(B66="","",IF(ISERROR(FIND(B66,VLOOKUP(A66,A67:C$1199,3,FALSE))),CONCATENATE(B66,"; ",IFERROR(VLOOKUP(A66,A67:C$1199,3,FALSE),"")),VLOOKUP(A66,A67:C$1199,3,FALSE)))</f>
        <v/>
      </c>
    </row>
    <row r="67" spans="1:3" x14ac:dyDescent="0.2">
      <c r="A67" s="5" t="e">
        <f ca="1">Pharmaceuticals!B67</f>
        <v>#VALUE!</v>
      </c>
      <c r="B67" s="5" t="str">
        <f>IF(Pharmaceuticals!M67&lt;&gt;"",Pharmaceuticals!M67,"")</f>
        <v/>
      </c>
      <c r="C67" s="5" t="str">
        <f>IF(B67="","",IF(ISERROR(FIND(B67,VLOOKUP(A67,A68:C$1199,3,FALSE))),CONCATENATE(B67,"; ",IFERROR(VLOOKUP(A67,A68:C$1199,3,FALSE),"")),VLOOKUP(A67,A68:C$1199,3,FALSE)))</f>
        <v/>
      </c>
    </row>
    <row r="68" spans="1:3" x14ac:dyDescent="0.2">
      <c r="A68" s="5" t="e">
        <f ca="1">Pharmaceuticals!B68</f>
        <v>#VALUE!</v>
      </c>
      <c r="B68" s="5" t="str">
        <f>IF(Pharmaceuticals!M68&lt;&gt;"",Pharmaceuticals!M68,"")</f>
        <v/>
      </c>
      <c r="C68" s="5" t="str">
        <f>IF(B68="","",IF(ISERROR(FIND(B68,VLOOKUP(A68,A69:C$1199,3,FALSE))),CONCATENATE(B68,"; ",IFERROR(VLOOKUP(A68,A69:C$1199,3,FALSE),"")),VLOOKUP(A68,A69:C$1199,3,FALSE)))</f>
        <v/>
      </c>
    </row>
    <row r="69" spans="1:3" x14ac:dyDescent="0.2">
      <c r="A69" s="5" t="e">
        <f ca="1">Pharmaceuticals!B69</f>
        <v>#VALUE!</v>
      </c>
      <c r="B69" s="5" t="str">
        <f>IF(Pharmaceuticals!M69&lt;&gt;"",Pharmaceuticals!M69,"")</f>
        <v/>
      </c>
      <c r="C69" s="5" t="str">
        <f>IF(B69="","",IF(ISERROR(FIND(B69,VLOOKUP(A69,A70:C$1199,3,FALSE))),CONCATENATE(B69,"; ",IFERROR(VLOOKUP(A69,A70:C$1199,3,FALSE),"")),VLOOKUP(A69,A70:C$1199,3,FALSE)))</f>
        <v/>
      </c>
    </row>
    <row r="70" spans="1:3" x14ac:dyDescent="0.2">
      <c r="A70" s="5" t="e">
        <f ca="1">Pharmaceuticals!B70</f>
        <v>#VALUE!</v>
      </c>
      <c r="B70" s="5" t="str">
        <f>IF(Pharmaceuticals!M70&lt;&gt;"",Pharmaceuticals!M70,"")</f>
        <v/>
      </c>
      <c r="C70" s="5" t="str">
        <f>IF(B70="","",IF(ISERROR(FIND(B70,VLOOKUP(A70,A71:C$1199,3,FALSE))),CONCATENATE(B70,"; ",IFERROR(VLOOKUP(A70,A71:C$1199,3,FALSE),"")),VLOOKUP(A70,A71:C$1199,3,FALSE)))</f>
        <v/>
      </c>
    </row>
    <row r="71" spans="1:3" x14ac:dyDescent="0.2">
      <c r="A71" s="5" t="e">
        <f ca="1">Pharmaceuticals!B71</f>
        <v>#VALUE!</v>
      </c>
      <c r="B71" s="5" t="str">
        <f>IF(Pharmaceuticals!M71&lt;&gt;"",Pharmaceuticals!M71,"")</f>
        <v/>
      </c>
      <c r="C71" s="5" t="str">
        <f>IF(B71="","",IF(ISERROR(FIND(B71,VLOOKUP(A71,A72:C$1199,3,FALSE))),CONCATENATE(B71,"; ",IFERROR(VLOOKUP(A71,A72:C$1199,3,FALSE),"")),VLOOKUP(A71,A72:C$1199,3,FALSE)))</f>
        <v/>
      </c>
    </row>
    <row r="72" spans="1:3" x14ac:dyDescent="0.2">
      <c r="A72" s="5" t="e">
        <f ca="1">Pharmaceuticals!B72</f>
        <v>#VALUE!</v>
      </c>
      <c r="B72" s="5" t="str">
        <f>IF(Pharmaceuticals!M72&lt;&gt;"",Pharmaceuticals!M72,"")</f>
        <v/>
      </c>
      <c r="C72" s="5" t="str">
        <f>IF(B72="","",IF(ISERROR(FIND(B72,VLOOKUP(A72,A73:C$1199,3,FALSE))),CONCATENATE(B72,"; ",IFERROR(VLOOKUP(A72,A73:C$1199,3,FALSE),"")),VLOOKUP(A72,A73:C$1199,3,FALSE)))</f>
        <v/>
      </c>
    </row>
    <row r="73" spans="1:3" x14ac:dyDescent="0.2">
      <c r="A73" s="5" t="e">
        <f ca="1">Pharmaceuticals!B73</f>
        <v>#VALUE!</v>
      </c>
      <c r="B73" s="5" t="str">
        <f>IF(Pharmaceuticals!M73&lt;&gt;"",Pharmaceuticals!M73,"")</f>
        <v/>
      </c>
      <c r="C73" s="5" t="str">
        <f>IF(B73="","",IF(ISERROR(FIND(B73,VLOOKUP(A73,A74:C$1199,3,FALSE))),CONCATENATE(B73,"; ",IFERROR(VLOOKUP(A73,A74:C$1199,3,FALSE),"")),VLOOKUP(A73,A74:C$1199,3,FALSE)))</f>
        <v/>
      </c>
    </row>
    <row r="74" spans="1:3" x14ac:dyDescent="0.2">
      <c r="A74" s="5" t="e">
        <f ca="1">Pharmaceuticals!B74</f>
        <v>#VALUE!</v>
      </c>
      <c r="B74" s="5" t="str">
        <f>IF(Pharmaceuticals!M74&lt;&gt;"",Pharmaceuticals!M74,"")</f>
        <v/>
      </c>
      <c r="C74" s="5" t="str">
        <f>IF(B74="","",IF(ISERROR(FIND(B74,VLOOKUP(A74,A75:C$1199,3,FALSE))),CONCATENATE(B74,"; ",IFERROR(VLOOKUP(A74,A75:C$1199,3,FALSE),"")),VLOOKUP(A74,A75:C$1199,3,FALSE)))</f>
        <v/>
      </c>
    </row>
    <row r="75" spans="1:3" x14ac:dyDescent="0.2">
      <c r="A75" s="5" t="e">
        <f ca="1">Pharmaceuticals!B75</f>
        <v>#VALUE!</v>
      </c>
      <c r="B75" s="5" t="str">
        <f>IF(Pharmaceuticals!M75&lt;&gt;"",Pharmaceuticals!M75,"")</f>
        <v/>
      </c>
      <c r="C75" s="5" t="str">
        <f>IF(B75="","",IF(ISERROR(FIND(B75,VLOOKUP(A75,A76:C$1199,3,FALSE))),CONCATENATE(B75,"; ",IFERROR(VLOOKUP(A75,A76:C$1199,3,FALSE),"")),VLOOKUP(A75,A76:C$1199,3,FALSE)))</f>
        <v/>
      </c>
    </row>
    <row r="76" spans="1:3" x14ac:dyDescent="0.2">
      <c r="A76" s="5" t="e">
        <f ca="1">Pharmaceuticals!B76</f>
        <v>#VALUE!</v>
      </c>
      <c r="B76" s="5" t="str">
        <f>IF(Pharmaceuticals!M76&lt;&gt;"",Pharmaceuticals!M76,"")</f>
        <v/>
      </c>
      <c r="C76" s="5" t="str">
        <f>IF(B76="","",IF(ISERROR(FIND(B76,VLOOKUP(A76,A77:C$1199,3,FALSE))),CONCATENATE(B76,"; ",IFERROR(VLOOKUP(A76,A77:C$1199,3,FALSE),"")),VLOOKUP(A76,A77:C$1199,3,FALSE)))</f>
        <v/>
      </c>
    </row>
    <row r="77" spans="1:3" x14ac:dyDescent="0.2">
      <c r="A77" s="5" t="e">
        <f ca="1">Pharmaceuticals!B77</f>
        <v>#VALUE!</v>
      </c>
      <c r="B77" s="5" t="str">
        <f>IF(Pharmaceuticals!M77&lt;&gt;"",Pharmaceuticals!M77,"")</f>
        <v/>
      </c>
      <c r="C77" s="5" t="str">
        <f>IF(B77="","",IF(ISERROR(FIND(B77,VLOOKUP(A77,A78:C$1199,3,FALSE))),CONCATENATE(B77,"; ",IFERROR(VLOOKUP(A77,A78:C$1199,3,FALSE),"")),VLOOKUP(A77,A78:C$1199,3,FALSE)))</f>
        <v/>
      </c>
    </row>
    <row r="78" spans="1:3" x14ac:dyDescent="0.2">
      <c r="A78" s="5" t="e">
        <f ca="1">Pharmaceuticals!B78</f>
        <v>#VALUE!</v>
      </c>
      <c r="B78" s="5" t="str">
        <f>IF(Pharmaceuticals!M78&lt;&gt;"",Pharmaceuticals!M78,"")</f>
        <v/>
      </c>
      <c r="C78" s="5" t="str">
        <f>IF(B78="","",IF(ISERROR(FIND(B78,VLOOKUP(A78,A79:C$1199,3,FALSE))),CONCATENATE(B78,"; ",IFERROR(VLOOKUP(A78,A79:C$1199,3,FALSE),"")),VLOOKUP(A78,A79:C$1199,3,FALSE)))</f>
        <v/>
      </c>
    </row>
    <row r="79" spans="1:3" x14ac:dyDescent="0.2">
      <c r="A79" s="5" t="e">
        <f ca="1">Pharmaceuticals!B79</f>
        <v>#VALUE!</v>
      </c>
      <c r="B79" s="5" t="str">
        <f>IF(Pharmaceuticals!M79&lt;&gt;"",Pharmaceuticals!M79,"")</f>
        <v/>
      </c>
      <c r="C79" s="5" t="str">
        <f>IF(B79="","",IF(ISERROR(FIND(B79,VLOOKUP(A79,A80:C$1199,3,FALSE))),CONCATENATE(B79,"; ",IFERROR(VLOOKUP(A79,A80:C$1199,3,FALSE),"")),VLOOKUP(A79,A80:C$1199,3,FALSE)))</f>
        <v/>
      </c>
    </row>
    <row r="80" spans="1:3" x14ac:dyDescent="0.2">
      <c r="A80" s="5" t="e">
        <f ca="1">Pharmaceuticals!B80</f>
        <v>#VALUE!</v>
      </c>
      <c r="B80" s="5" t="str">
        <f>IF(Pharmaceuticals!M80&lt;&gt;"",Pharmaceuticals!M80,"")</f>
        <v/>
      </c>
      <c r="C80" s="5" t="str">
        <f>IF(B80="","",IF(ISERROR(FIND(B80,VLOOKUP(A80,A81:C$1199,3,FALSE))),CONCATENATE(B80,"; ",IFERROR(VLOOKUP(A80,A81:C$1199,3,FALSE),"")),VLOOKUP(A80,A81:C$1199,3,FALSE)))</f>
        <v/>
      </c>
    </row>
    <row r="81" spans="1:3" x14ac:dyDescent="0.2">
      <c r="A81" s="5" t="e">
        <f ca="1">Pharmaceuticals!B81</f>
        <v>#VALUE!</v>
      </c>
      <c r="B81" s="5" t="str">
        <f>IF(Pharmaceuticals!M81&lt;&gt;"",Pharmaceuticals!M81,"")</f>
        <v/>
      </c>
      <c r="C81" s="5" t="str">
        <f>IF(B81="","",IF(ISERROR(FIND(B81,VLOOKUP(A81,A82:C$1199,3,FALSE))),CONCATENATE(B81,"; ",IFERROR(VLOOKUP(A81,A82:C$1199,3,FALSE),"")),VLOOKUP(A81,A82:C$1199,3,FALSE)))</f>
        <v/>
      </c>
    </row>
    <row r="82" spans="1:3" x14ac:dyDescent="0.2">
      <c r="A82" s="5" t="e">
        <f ca="1">Pharmaceuticals!B82</f>
        <v>#VALUE!</v>
      </c>
      <c r="B82" s="5" t="str">
        <f>IF(Pharmaceuticals!M82&lt;&gt;"",Pharmaceuticals!M82,"")</f>
        <v/>
      </c>
      <c r="C82" s="5" t="str">
        <f>IF(B82="","",IF(ISERROR(FIND(B82,VLOOKUP(A82,A83:C$1199,3,FALSE))),CONCATENATE(B82,"; ",IFERROR(VLOOKUP(A82,A83:C$1199,3,FALSE),"")),VLOOKUP(A82,A83:C$1199,3,FALSE)))</f>
        <v/>
      </c>
    </row>
    <row r="83" spans="1:3" x14ac:dyDescent="0.2">
      <c r="A83" s="5" t="e">
        <f ca="1">Pharmaceuticals!B83</f>
        <v>#VALUE!</v>
      </c>
      <c r="B83" s="5" t="str">
        <f>IF(Pharmaceuticals!M83&lt;&gt;"",Pharmaceuticals!M83,"")</f>
        <v/>
      </c>
      <c r="C83" s="5" t="str">
        <f>IF(B83="","",IF(ISERROR(FIND(B83,VLOOKUP(A83,A84:C$1199,3,FALSE))),CONCATENATE(B83,"; ",IFERROR(VLOOKUP(A83,A84:C$1199,3,FALSE),"")),VLOOKUP(A83,A84:C$1199,3,FALSE)))</f>
        <v/>
      </c>
    </row>
    <row r="84" spans="1:3" x14ac:dyDescent="0.2">
      <c r="A84" s="5" t="e">
        <f ca="1">Pharmaceuticals!B84</f>
        <v>#VALUE!</v>
      </c>
      <c r="B84" s="5" t="str">
        <f>IF(Pharmaceuticals!M84&lt;&gt;"",Pharmaceuticals!M84,"")</f>
        <v/>
      </c>
      <c r="C84" s="5" t="str">
        <f>IF(B84="","",IF(ISERROR(FIND(B84,VLOOKUP(A84,A85:C$1199,3,FALSE))),CONCATENATE(B84,"; ",IFERROR(VLOOKUP(A84,A85:C$1199,3,FALSE),"")),VLOOKUP(A84,A85:C$1199,3,FALSE)))</f>
        <v/>
      </c>
    </row>
    <row r="85" spans="1:3" x14ac:dyDescent="0.2">
      <c r="A85" s="5" t="e">
        <f ca="1">Pharmaceuticals!B85</f>
        <v>#VALUE!</v>
      </c>
      <c r="B85" s="5" t="str">
        <f>IF(Pharmaceuticals!M85&lt;&gt;"",Pharmaceuticals!M85,"")</f>
        <v/>
      </c>
      <c r="C85" s="5" t="str">
        <f>IF(B85="","",IF(ISERROR(FIND(B85,VLOOKUP(A85,A86:C$1199,3,FALSE))),CONCATENATE(B85,"; ",IFERROR(VLOOKUP(A85,A86:C$1199,3,FALSE),"")),VLOOKUP(A85,A86:C$1199,3,FALSE)))</f>
        <v/>
      </c>
    </row>
    <row r="86" spans="1:3" x14ac:dyDescent="0.2">
      <c r="A86" s="5" t="e">
        <f ca="1">Pharmaceuticals!B86</f>
        <v>#VALUE!</v>
      </c>
      <c r="B86" s="5" t="str">
        <f>IF(Pharmaceuticals!M86&lt;&gt;"",Pharmaceuticals!M86,"")</f>
        <v/>
      </c>
      <c r="C86" s="5" t="str">
        <f>IF(B86="","",IF(ISERROR(FIND(B86,VLOOKUP(A86,A87:C$1199,3,FALSE))),CONCATENATE(B86,"; ",IFERROR(VLOOKUP(A86,A87:C$1199,3,FALSE),"")),VLOOKUP(A86,A87:C$1199,3,FALSE)))</f>
        <v/>
      </c>
    </row>
    <row r="87" spans="1:3" x14ac:dyDescent="0.2">
      <c r="A87" s="5" t="e">
        <f ca="1">Pharmaceuticals!B87</f>
        <v>#VALUE!</v>
      </c>
      <c r="B87" s="5" t="str">
        <f>IF(Pharmaceuticals!M87&lt;&gt;"",Pharmaceuticals!M87,"")</f>
        <v/>
      </c>
      <c r="C87" s="5" t="str">
        <f>IF(B87="","",IF(ISERROR(FIND(B87,VLOOKUP(A87,A88:C$1199,3,FALSE))),CONCATENATE(B87,"; ",IFERROR(VLOOKUP(A87,A88:C$1199,3,FALSE),"")),VLOOKUP(A87,A88:C$1199,3,FALSE)))</f>
        <v/>
      </c>
    </row>
    <row r="88" spans="1:3" x14ac:dyDescent="0.2">
      <c r="A88" s="5" t="e">
        <f ca="1">Pharmaceuticals!B88</f>
        <v>#VALUE!</v>
      </c>
      <c r="B88" s="5" t="str">
        <f>IF(Pharmaceuticals!M88&lt;&gt;"",Pharmaceuticals!M88,"")</f>
        <v/>
      </c>
      <c r="C88" s="5" t="str">
        <f>IF(B88="","",IF(ISERROR(FIND(B88,VLOOKUP(A88,A89:C$1199,3,FALSE))),CONCATENATE(B88,"; ",IFERROR(VLOOKUP(A88,A89:C$1199,3,FALSE),"")),VLOOKUP(A88,A89:C$1199,3,FALSE)))</f>
        <v/>
      </c>
    </row>
    <row r="89" spans="1:3" x14ac:dyDescent="0.2">
      <c r="A89" s="5" t="e">
        <f ca="1">Pharmaceuticals!B89</f>
        <v>#VALUE!</v>
      </c>
      <c r="B89" s="5" t="str">
        <f>IF(Pharmaceuticals!M89&lt;&gt;"",Pharmaceuticals!M89,"")</f>
        <v/>
      </c>
      <c r="C89" s="5" t="str">
        <f>IF(B89="","",IF(ISERROR(FIND(B89,VLOOKUP(A89,A90:C$1199,3,FALSE))),CONCATENATE(B89,"; ",IFERROR(VLOOKUP(A89,A90:C$1199,3,FALSE),"")),VLOOKUP(A89,A90:C$1199,3,FALSE)))</f>
        <v/>
      </c>
    </row>
    <row r="90" spans="1:3" x14ac:dyDescent="0.2">
      <c r="A90" s="5" t="e">
        <f ca="1">Pharmaceuticals!B90</f>
        <v>#VALUE!</v>
      </c>
      <c r="B90" s="5" t="str">
        <f>IF(Pharmaceuticals!M90&lt;&gt;"",Pharmaceuticals!M90,"")</f>
        <v/>
      </c>
      <c r="C90" s="5" t="str">
        <f>IF(B90="","",IF(ISERROR(FIND(B90,VLOOKUP(A90,A91:C$1199,3,FALSE))),CONCATENATE(B90,"; ",IFERROR(VLOOKUP(A90,A91:C$1199,3,FALSE),"")),VLOOKUP(A90,A91:C$1199,3,FALSE)))</f>
        <v/>
      </c>
    </row>
    <row r="91" spans="1:3" x14ac:dyDescent="0.2">
      <c r="A91" s="5" t="e">
        <f ca="1">Pharmaceuticals!B91</f>
        <v>#VALUE!</v>
      </c>
      <c r="B91" s="5" t="str">
        <f>IF(Pharmaceuticals!M91&lt;&gt;"",Pharmaceuticals!M91,"")</f>
        <v/>
      </c>
      <c r="C91" s="5" t="str">
        <f>IF(B91="","",IF(ISERROR(FIND(B91,VLOOKUP(A91,A92:C$1199,3,FALSE))),CONCATENATE(B91,"; ",IFERROR(VLOOKUP(A91,A92:C$1199,3,FALSE),"")),VLOOKUP(A91,A92:C$1199,3,FALSE)))</f>
        <v/>
      </c>
    </row>
    <row r="92" spans="1:3" x14ac:dyDescent="0.2">
      <c r="A92" s="5" t="e">
        <f ca="1">Pharmaceuticals!B92</f>
        <v>#VALUE!</v>
      </c>
      <c r="B92" s="5" t="str">
        <f>IF(Pharmaceuticals!M92&lt;&gt;"",Pharmaceuticals!M92,"")</f>
        <v/>
      </c>
      <c r="C92" s="5" t="str">
        <f>IF(B92="","",IF(ISERROR(FIND(B92,VLOOKUP(A92,A93:C$1199,3,FALSE))),CONCATENATE(B92,"; ",IFERROR(VLOOKUP(A92,A93:C$1199,3,FALSE),"")),VLOOKUP(A92,A93:C$1199,3,FALSE)))</f>
        <v/>
      </c>
    </row>
    <row r="93" spans="1:3" x14ac:dyDescent="0.2">
      <c r="A93" s="5" t="e">
        <f ca="1">Pharmaceuticals!B93</f>
        <v>#VALUE!</v>
      </c>
      <c r="B93" s="5" t="str">
        <f>IF(Pharmaceuticals!M93&lt;&gt;"",Pharmaceuticals!M93,"")</f>
        <v/>
      </c>
      <c r="C93" s="5" t="str">
        <f>IF(B93="","",IF(ISERROR(FIND(B93,VLOOKUP(A93,A94:C$1199,3,FALSE))),CONCATENATE(B93,"; ",IFERROR(VLOOKUP(A93,A94:C$1199,3,FALSE),"")),VLOOKUP(A93,A94:C$1199,3,FALSE)))</f>
        <v/>
      </c>
    </row>
    <row r="94" spans="1:3" x14ac:dyDescent="0.2">
      <c r="A94" s="5" t="e">
        <f ca="1">Pharmaceuticals!B94</f>
        <v>#VALUE!</v>
      </c>
      <c r="B94" s="5" t="str">
        <f>IF(Pharmaceuticals!M94&lt;&gt;"",Pharmaceuticals!M94,"")</f>
        <v/>
      </c>
      <c r="C94" s="5" t="str">
        <f>IF(B94="","",IF(ISERROR(FIND(B94,VLOOKUP(A94,A95:C$1199,3,FALSE))),CONCATENATE(B94,"; ",IFERROR(VLOOKUP(A94,A95:C$1199,3,FALSE),"")),VLOOKUP(A94,A95:C$1199,3,FALSE)))</f>
        <v/>
      </c>
    </row>
    <row r="95" spans="1:3" x14ac:dyDescent="0.2">
      <c r="A95" s="5" t="e">
        <f ca="1">Pharmaceuticals!B95</f>
        <v>#VALUE!</v>
      </c>
      <c r="B95" s="5" t="str">
        <f>IF(Pharmaceuticals!M95&lt;&gt;"",Pharmaceuticals!M95,"")</f>
        <v/>
      </c>
      <c r="C95" s="5" t="str">
        <f>IF(B95="","",IF(ISERROR(FIND(B95,VLOOKUP(A95,A96:C$1199,3,FALSE))),CONCATENATE(B95,"; ",IFERROR(VLOOKUP(A95,A96:C$1199,3,FALSE),"")),VLOOKUP(A95,A96:C$1199,3,FALSE)))</f>
        <v/>
      </c>
    </row>
    <row r="96" spans="1:3" x14ac:dyDescent="0.2">
      <c r="A96" s="5" t="e">
        <f ca="1">Pharmaceuticals!B96</f>
        <v>#VALUE!</v>
      </c>
      <c r="B96" s="5" t="str">
        <f>IF(Pharmaceuticals!M96&lt;&gt;"",Pharmaceuticals!M96,"")</f>
        <v/>
      </c>
      <c r="C96" s="5" t="str">
        <f>IF(B96="","",IF(ISERROR(FIND(B96,VLOOKUP(A96,A97:C$1199,3,FALSE))),CONCATENATE(B96,"; ",IFERROR(VLOOKUP(A96,A97:C$1199,3,FALSE),"")),VLOOKUP(A96,A97:C$1199,3,FALSE)))</f>
        <v/>
      </c>
    </row>
    <row r="97" spans="1:3" x14ac:dyDescent="0.2">
      <c r="A97" s="5" t="e">
        <f ca="1">Pharmaceuticals!B97</f>
        <v>#VALUE!</v>
      </c>
      <c r="B97" s="5" t="str">
        <f>IF(Pharmaceuticals!M97&lt;&gt;"",Pharmaceuticals!M97,"")</f>
        <v/>
      </c>
      <c r="C97" s="5" t="str">
        <f>IF(B97="","",IF(ISERROR(FIND(B97,VLOOKUP(A97,A98:C$1199,3,FALSE))),CONCATENATE(B97,"; ",IFERROR(VLOOKUP(A97,A98:C$1199,3,FALSE),"")),VLOOKUP(A97,A98:C$1199,3,FALSE)))</f>
        <v/>
      </c>
    </row>
    <row r="98" spans="1:3" x14ac:dyDescent="0.2">
      <c r="A98" s="5" t="e">
        <f ca="1">Pharmaceuticals!B98</f>
        <v>#VALUE!</v>
      </c>
      <c r="B98" s="5" t="str">
        <f>IF(Pharmaceuticals!M98&lt;&gt;"",Pharmaceuticals!M98,"")</f>
        <v/>
      </c>
      <c r="C98" s="5" t="str">
        <f>IF(B98="","",IF(ISERROR(FIND(B98,VLOOKUP(A98,A99:C$1199,3,FALSE))),CONCATENATE(B98,"; ",IFERROR(VLOOKUP(A98,A99:C$1199,3,FALSE),"")),VLOOKUP(A98,A99:C$1199,3,FALSE)))</f>
        <v/>
      </c>
    </row>
    <row r="99" spans="1:3" x14ac:dyDescent="0.2">
      <c r="A99" s="5" t="e">
        <f ca="1">Pharmaceuticals!B99</f>
        <v>#VALUE!</v>
      </c>
      <c r="B99" s="5" t="str">
        <f>IF(Pharmaceuticals!M99&lt;&gt;"",Pharmaceuticals!M99,"")</f>
        <v/>
      </c>
      <c r="C99" s="5" t="str">
        <f>IF(B99="","",IF(ISERROR(FIND(B99,VLOOKUP(A99,A100:C$1199,3,FALSE))),CONCATENATE(B99,"; ",IFERROR(VLOOKUP(A99,A100:C$1199,3,FALSE),"")),VLOOKUP(A99,A100:C$1199,3,FALSE)))</f>
        <v/>
      </c>
    </row>
    <row r="100" spans="1:3" x14ac:dyDescent="0.2">
      <c r="A100" s="5" t="e">
        <f ca="1">Pharmaceuticals!B100</f>
        <v>#VALUE!</v>
      </c>
      <c r="B100" s="5" t="str">
        <f>IF(Pharmaceuticals!M100&lt;&gt;"",Pharmaceuticals!M100,"")</f>
        <v/>
      </c>
      <c r="C100" s="5" t="str">
        <f>IF(B100="","",IF(ISERROR(FIND(B100,VLOOKUP(A100,A101:C$1199,3,FALSE))),CONCATENATE(B100,"; ",IFERROR(VLOOKUP(A100,A101:C$1199,3,FALSE),"")),VLOOKUP(A100,A101:C$1199,3,FALSE)))</f>
        <v/>
      </c>
    </row>
    <row r="101" spans="1:3" x14ac:dyDescent="0.2">
      <c r="A101" s="5" t="e">
        <f ca="1">Pharmaceuticals!B101</f>
        <v>#VALUE!</v>
      </c>
      <c r="B101" s="5" t="str">
        <f>IF(Pharmaceuticals!M101&lt;&gt;"",Pharmaceuticals!M101,"")</f>
        <v/>
      </c>
      <c r="C101" s="5" t="str">
        <f>IF(B101="","",IF(ISERROR(FIND(B101,VLOOKUP(A101,A102:C$1199,3,FALSE))),CONCATENATE(B101,"; ",IFERROR(VLOOKUP(A101,A102:C$1199,3,FALSE),"")),VLOOKUP(A101,A102:C$1199,3,FALSE)))</f>
        <v/>
      </c>
    </row>
    <row r="102" spans="1:3" x14ac:dyDescent="0.2">
      <c r="A102" s="5" t="e">
        <f ca="1">Pharmaceuticals!B102</f>
        <v>#VALUE!</v>
      </c>
      <c r="B102" s="5" t="str">
        <f>IF(Pharmaceuticals!M102&lt;&gt;"",Pharmaceuticals!M102,"")</f>
        <v/>
      </c>
      <c r="C102" s="5" t="str">
        <f>IF(B102="","",IF(ISERROR(FIND(B102,VLOOKUP(A102,A103:C$1199,3,FALSE))),CONCATENATE(B102,"; ",IFERROR(VLOOKUP(A102,A103:C$1199,3,FALSE),"")),VLOOKUP(A102,A103:C$1199,3,FALSE)))</f>
        <v/>
      </c>
    </row>
    <row r="103" spans="1:3" x14ac:dyDescent="0.2">
      <c r="A103" s="5" t="e">
        <f ca="1">Pharmaceuticals!B103</f>
        <v>#VALUE!</v>
      </c>
      <c r="B103" s="5" t="str">
        <f>IF(Pharmaceuticals!M103&lt;&gt;"",Pharmaceuticals!M103,"")</f>
        <v/>
      </c>
      <c r="C103" s="5" t="str">
        <f>IF(B103="","",IF(ISERROR(FIND(B103,VLOOKUP(A103,A104:C$1199,3,FALSE))),CONCATENATE(B103,"; ",IFERROR(VLOOKUP(A103,A104:C$1199,3,FALSE),"")),VLOOKUP(A103,A104:C$1199,3,FALSE)))</f>
        <v/>
      </c>
    </row>
    <row r="104" spans="1:3" x14ac:dyDescent="0.2">
      <c r="A104" s="5" t="e">
        <f ca="1">Pharmaceuticals!B104</f>
        <v>#VALUE!</v>
      </c>
      <c r="B104" s="5" t="str">
        <f>IF(Pharmaceuticals!M104&lt;&gt;"",Pharmaceuticals!M104,"")</f>
        <v/>
      </c>
      <c r="C104" s="5" t="str">
        <f>IF(B104="","",IF(ISERROR(FIND(B104,VLOOKUP(A104,A105:C$1199,3,FALSE))),CONCATENATE(B104,"; ",IFERROR(VLOOKUP(A104,A105:C$1199,3,FALSE),"")),VLOOKUP(A104,A105:C$1199,3,FALSE)))</f>
        <v/>
      </c>
    </row>
    <row r="105" spans="1:3" x14ac:dyDescent="0.2">
      <c r="A105" s="5" t="e">
        <f ca="1">Pharmaceuticals!B105</f>
        <v>#VALUE!</v>
      </c>
      <c r="B105" s="5" t="str">
        <f>IF(Pharmaceuticals!M105&lt;&gt;"",Pharmaceuticals!M105,"")</f>
        <v/>
      </c>
      <c r="C105" s="5" t="str">
        <f>IF(B105="","",IF(ISERROR(FIND(B105,VLOOKUP(A105,A106:C$1199,3,FALSE))),CONCATENATE(B105,"; ",IFERROR(VLOOKUP(A105,A106:C$1199,3,FALSE),"")),VLOOKUP(A105,A106:C$1199,3,FALSE)))</f>
        <v/>
      </c>
    </row>
    <row r="106" spans="1:3" x14ac:dyDescent="0.2">
      <c r="A106" s="5" t="e">
        <f ca="1">Pharmaceuticals!B106</f>
        <v>#VALUE!</v>
      </c>
      <c r="B106" s="5" t="str">
        <f>IF(Pharmaceuticals!M106&lt;&gt;"",Pharmaceuticals!M106,"")</f>
        <v/>
      </c>
      <c r="C106" s="5" t="str">
        <f>IF(B106="","",IF(ISERROR(FIND(B106,VLOOKUP(A106,A107:C$1199,3,FALSE))),CONCATENATE(B106,"; ",IFERROR(VLOOKUP(A106,A107:C$1199,3,FALSE),"")),VLOOKUP(A106,A107:C$1199,3,FALSE)))</f>
        <v/>
      </c>
    </row>
    <row r="107" spans="1:3" x14ac:dyDescent="0.2">
      <c r="A107" s="5" t="e">
        <f ca="1">Pharmaceuticals!B107</f>
        <v>#VALUE!</v>
      </c>
      <c r="B107" s="5" t="str">
        <f>IF(Pharmaceuticals!M107&lt;&gt;"",Pharmaceuticals!M107,"")</f>
        <v/>
      </c>
      <c r="C107" s="5" t="str">
        <f>IF(B107="","",IF(ISERROR(FIND(B107,VLOOKUP(A107,A108:C$1199,3,FALSE))),CONCATENATE(B107,"; ",IFERROR(VLOOKUP(A107,A108:C$1199,3,FALSE),"")),VLOOKUP(A107,A108:C$1199,3,FALSE)))</f>
        <v/>
      </c>
    </row>
    <row r="108" spans="1:3" x14ac:dyDescent="0.2">
      <c r="A108" s="5" t="e">
        <f ca="1">Pharmaceuticals!B108</f>
        <v>#VALUE!</v>
      </c>
      <c r="B108" s="5" t="str">
        <f>IF(Pharmaceuticals!M108&lt;&gt;"",Pharmaceuticals!M108,"")</f>
        <v/>
      </c>
      <c r="C108" s="5" t="str">
        <f>IF(B108="","",IF(ISERROR(FIND(B108,VLOOKUP(A108,A109:C$1199,3,FALSE))),CONCATENATE(B108,"; ",IFERROR(VLOOKUP(A108,A109:C$1199,3,FALSE),"")),VLOOKUP(A108,A109:C$1199,3,FALSE)))</f>
        <v/>
      </c>
    </row>
    <row r="109" spans="1:3" x14ac:dyDescent="0.2">
      <c r="A109" s="5" t="e">
        <f ca="1">Pharmaceuticals!B109</f>
        <v>#VALUE!</v>
      </c>
      <c r="B109" s="5" t="str">
        <f>IF(Pharmaceuticals!M109&lt;&gt;"",Pharmaceuticals!M109,"")</f>
        <v/>
      </c>
      <c r="C109" s="5" t="str">
        <f>IF(B109="","",IF(ISERROR(FIND(B109,VLOOKUP(A109,A110:C$1199,3,FALSE))),CONCATENATE(B109,"; ",IFERROR(VLOOKUP(A109,A110:C$1199,3,FALSE),"")),VLOOKUP(A109,A110:C$1199,3,FALSE)))</f>
        <v/>
      </c>
    </row>
    <row r="110" spans="1:3" x14ac:dyDescent="0.2">
      <c r="A110" s="5" t="e">
        <f ca="1">Pharmaceuticals!B110</f>
        <v>#VALUE!</v>
      </c>
      <c r="B110" s="5" t="str">
        <f>IF(Pharmaceuticals!M110&lt;&gt;"",Pharmaceuticals!M110,"")</f>
        <v/>
      </c>
      <c r="C110" s="5" t="str">
        <f>IF(B110="","",IF(ISERROR(FIND(B110,VLOOKUP(A110,A111:C$1199,3,FALSE))),CONCATENATE(B110,"; ",IFERROR(VLOOKUP(A110,A111:C$1199,3,FALSE),"")),VLOOKUP(A110,A111:C$1199,3,FALSE)))</f>
        <v/>
      </c>
    </row>
    <row r="111" spans="1:3" x14ac:dyDescent="0.2">
      <c r="A111" s="5" t="e">
        <f ca="1">Pharmaceuticals!B111</f>
        <v>#VALUE!</v>
      </c>
      <c r="B111" s="5" t="str">
        <f>IF(Pharmaceuticals!M111&lt;&gt;"",Pharmaceuticals!M111,"")</f>
        <v/>
      </c>
      <c r="C111" s="5" t="str">
        <f>IF(B111="","",IF(ISERROR(FIND(B111,VLOOKUP(A111,A112:C$1199,3,FALSE))),CONCATENATE(B111,"; ",IFERROR(VLOOKUP(A111,A112:C$1199,3,FALSE),"")),VLOOKUP(A111,A112:C$1199,3,FALSE)))</f>
        <v/>
      </c>
    </row>
    <row r="112" spans="1:3" x14ac:dyDescent="0.2">
      <c r="A112" s="5" t="e">
        <f ca="1">Pharmaceuticals!B112</f>
        <v>#VALUE!</v>
      </c>
      <c r="B112" s="5" t="str">
        <f>IF(Pharmaceuticals!M112&lt;&gt;"",Pharmaceuticals!M112,"")</f>
        <v/>
      </c>
      <c r="C112" s="5" t="str">
        <f>IF(B112="","",IF(ISERROR(FIND(B112,VLOOKUP(A112,A113:C$1199,3,FALSE))),CONCATENATE(B112,"; ",IFERROR(VLOOKUP(A112,A113:C$1199,3,FALSE),"")),VLOOKUP(A112,A113:C$1199,3,FALSE)))</f>
        <v/>
      </c>
    </row>
    <row r="113" spans="1:3" x14ac:dyDescent="0.2">
      <c r="A113" s="5" t="e">
        <f ca="1">Pharmaceuticals!B113</f>
        <v>#VALUE!</v>
      </c>
      <c r="B113" s="5" t="str">
        <f>IF(Pharmaceuticals!M113&lt;&gt;"",Pharmaceuticals!M113,"")</f>
        <v/>
      </c>
      <c r="C113" s="5" t="str">
        <f>IF(B113="","",IF(ISERROR(FIND(B113,VLOOKUP(A113,A114:C$1199,3,FALSE))),CONCATENATE(B113,"; ",IFERROR(VLOOKUP(A113,A114:C$1199,3,FALSE),"")),VLOOKUP(A113,A114:C$1199,3,FALSE)))</f>
        <v/>
      </c>
    </row>
    <row r="114" spans="1:3" x14ac:dyDescent="0.2">
      <c r="A114" s="5" t="e">
        <f ca="1">Pharmaceuticals!B114</f>
        <v>#VALUE!</v>
      </c>
      <c r="B114" s="5" t="str">
        <f>IF(Pharmaceuticals!M114&lt;&gt;"",Pharmaceuticals!M114,"")</f>
        <v/>
      </c>
      <c r="C114" s="5" t="str">
        <f>IF(B114="","",IF(ISERROR(FIND(B114,VLOOKUP(A114,A115:C$1199,3,FALSE))),CONCATENATE(B114,"; ",IFERROR(VLOOKUP(A114,A115:C$1199,3,FALSE),"")),VLOOKUP(A114,A115:C$1199,3,FALSE)))</f>
        <v/>
      </c>
    </row>
    <row r="115" spans="1:3" x14ac:dyDescent="0.2">
      <c r="A115" s="5" t="e">
        <f ca="1">Pharmaceuticals!B115</f>
        <v>#VALUE!</v>
      </c>
      <c r="B115" s="5" t="str">
        <f>IF(Pharmaceuticals!M115&lt;&gt;"",Pharmaceuticals!M115,"")</f>
        <v/>
      </c>
      <c r="C115" s="5" t="str">
        <f>IF(B115="","",IF(ISERROR(FIND(B115,VLOOKUP(A115,A116:C$1199,3,FALSE))),CONCATENATE(B115,"; ",IFERROR(VLOOKUP(A115,A116:C$1199,3,FALSE),"")),VLOOKUP(A115,A116:C$1199,3,FALSE)))</f>
        <v/>
      </c>
    </row>
    <row r="116" spans="1:3" x14ac:dyDescent="0.2">
      <c r="A116" s="5" t="e">
        <f ca="1">Pharmaceuticals!B116</f>
        <v>#VALUE!</v>
      </c>
      <c r="B116" s="5" t="str">
        <f>IF(Pharmaceuticals!M116&lt;&gt;"",Pharmaceuticals!M116,"")</f>
        <v/>
      </c>
      <c r="C116" s="5" t="str">
        <f>IF(B116="","",IF(ISERROR(FIND(B116,VLOOKUP(A116,A117:C$1199,3,FALSE))),CONCATENATE(B116,"; ",IFERROR(VLOOKUP(A116,A117:C$1199,3,FALSE),"")),VLOOKUP(A116,A117:C$1199,3,FALSE)))</f>
        <v/>
      </c>
    </row>
    <row r="117" spans="1:3" x14ac:dyDescent="0.2">
      <c r="A117" s="5" t="e">
        <f ca="1">Pharmaceuticals!B117</f>
        <v>#VALUE!</v>
      </c>
      <c r="B117" s="5" t="str">
        <f>IF(Pharmaceuticals!M117&lt;&gt;"",Pharmaceuticals!M117,"")</f>
        <v/>
      </c>
      <c r="C117" s="5" t="str">
        <f>IF(B117="","",IF(ISERROR(FIND(B117,VLOOKUP(A117,A118:C$1199,3,FALSE))),CONCATENATE(B117,"; ",IFERROR(VLOOKUP(A117,A118:C$1199,3,FALSE),"")),VLOOKUP(A117,A118:C$1199,3,FALSE)))</f>
        <v/>
      </c>
    </row>
    <row r="118" spans="1:3" x14ac:dyDescent="0.2">
      <c r="A118" s="5" t="e">
        <f ca="1">Pharmaceuticals!B118</f>
        <v>#VALUE!</v>
      </c>
      <c r="B118" s="5" t="str">
        <f>IF(Pharmaceuticals!M118&lt;&gt;"",Pharmaceuticals!M118,"")</f>
        <v/>
      </c>
      <c r="C118" s="5" t="str">
        <f>IF(B118="","",IF(ISERROR(FIND(B118,VLOOKUP(A118,A119:C$1199,3,FALSE))),CONCATENATE(B118,"; ",IFERROR(VLOOKUP(A118,A119:C$1199,3,FALSE),"")),VLOOKUP(A118,A119:C$1199,3,FALSE)))</f>
        <v/>
      </c>
    </row>
    <row r="119" spans="1:3" x14ac:dyDescent="0.2">
      <c r="A119" s="5" t="e">
        <f ca="1">Pharmaceuticals!B119</f>
        <v>#VALUE!</v>
      </c>
      <c r="B119" s="5" t="str">
        <f>IF(Pharmaceuticals!M119&lt;&gt;"",Pharmaceuticals!M119,"")</f>
        <v/>
      </c>
      <c r="C119" s="5" t="str">
        <f>IF(B119="","",IF(ISERROR(FIND(B119,VLOOKUP(A119,A120:C$1199,3,FALSE))),CONCATENATE(B119,"; ",IFERROR(VLOOKUP(A119,A120:C$1199,3,FALSE),"")),VLOOKUP(A119,A120:C$1199,3,FALSE)))</f>
        <v/>
      </c>
    </row>
    <row r="120" spans="1:3" x14ac:dyDescent="0.2">
      <c r="A120" s="5" t="e">
        <f ca="1">Pharmaceuticals!B120</f>
        <v>#VALUE!</v>
      </c>
      <c r="B120" s="5" t="str">
        <f>IF(Pharmaceuticals!M120&lt;&gt;"",Pharmaceuticals!M120,"")</f>
        <v/>
      </c>
      <c r="C120" s="5" t="str">
        <f>IF(B120="","",IF(ISERROR(FIND(B120,VLOOKUP(A120,A121:C$1199,3,FALSE))),CONCATENATE(B120,"; ",IFERROR(VLOOKUP(A120,A121:C$1199,3,FALSE),"")),VLOOKUP(A120,A121:C$1199,3,FALSE)))</f>
        <v/>
      </c>
    </row>
    <row r="121" spans="1:3" x14ac:dyDescent="0.2">
      <c r="A121" s="5" t="e">
        <f ca="1">Pharmaceuticals!B121</f>
        <v>#VALUE!</v>
      </c>
      <c r="B121" s="5" t="str">
        <f>IF(Pharmaceuticals!M121&lt;&gt;"",Pharmaceuticals!M121,"")</f>
        <v/>
      </c>
      <c r="C121" s="5" t="str">
        <f>IF(B121="","",IF(ISERROR(FIND(B121,VLOOKUP(A121,A122:C$1199,3,FALSE))),CONCATENATE(B121,"; ",IFERROR(VLOOKUP(A121,A122:C$1199,3,FALSE),"")),VLOOKUP(A121,A122:C$1199,3,FALSE)))</f>
        <v/>
      </c>
    </row>
    <row r="122" spans="1:3" x14ac:dyDescent="0.2">
      <c r="A122" s="5" t="e">
        <f ca="1">Pharmaceuticals!B122</f>
        <v>#VALUE!</v>
      </c>
      <c r="B122" s="5" t="str">
        <f>IF(Pharmaceuticals!M122&lt;&gt;"",Pharmaceuticals!M122,"")</f>
        <v/>
      </c>
      <c r="C122" s="5" t="str">
        <f>IF(B122="","",IF(ISERROR(FIND(B122,VLOOKUP(A122,A123:C$1199,3,FALSE))),CONCATENATE(B122,"; ",IFERROR(VLOOKUP(A122,A123:C$1199,3,FALSE),"")),VLOOKUP(A122,A123:C$1199,3,FALSE)))</f>
        <v/>
      </c>
    </row>
    <row r="123" spans="1:3" x14ac:dyDescent="0.2">
      <c r="A123" s="5" t="e">
        <f ca="1">Pharmaceuticals!B123</f>
        <v>#VALUE!</v>
      </c>
      <c r="B123" s="5" t="str">
        <f>IF(Pharmaceuticals!M123&lt;&gt;"",Pharmaceuticals!M123,"")</f>
        <v/>
      </c>
      <c r="C123" s="5" t="str">
        <f>IF(B123="","",IF(ISERROR(FIND(B123,VLOOKUP(A123,A124:C$1199,3,FALSE))),CONCATENATE(B123,"; ",IFERROR(VLOOKUP(A123,A124:C$1199,3,FALSE),"")),VLOOKUP(A123,A124:C$1199,3,FALSE)))</f>
        <v/>
      </c>
    </row>
    <row r="124" spans="1:3" x14ac:dyDescent="0.2">
      <c r="A124" s="5" t="e">
        <f ca="1">Pharmaceuticals!B124</f>
        <v>#VALUE!</v>
      </c>
      <c r="B124" s="5" t="str">
        <f>IF(Pharmaceuticals!M124&lt;&gt;"",Pharmaceuticals!M124,"")</f>
        <v/>
      </c>
      <c r="C124" s="5" t="str">
        <f>IF(B124="","",IF(ISERROR(FIND(B124,VLOOKUP(A124,A125:C$1199,3,FALSE))),CONCATENATE(B124,"; ",IFERROR(VLOOKUP(A124,A125:C$1199,3,FALSE),"")),VLOOKUP(A124,A125:C$1199,3,FALSE)))</f>
        <v/>
      </c>
    </row>
    <row r="125" spans="1:3" x14ac:dyDescent="0.2">
      <c r="A125" s="5" t="e">
        <f ca="1">Pharmaceuticals!B125</f>
        <v>#VALUE!</v>
      </c>
      <c r="B125" s="5" t="str">
        <f>IF(Pharmaceuticals!M125&lt;&gt;"",Pharmaceuticals!M125,"")</f>
        <v/>
      </c>
      <c r="C125" s="5" t="str">
        <f>IF(B125="","",IF(ISERROR(FIND(B125,VLOOKUP(A125,A126:C$1199,3,FALSE))),CONCATENATE(B125,"; ",IFERROR(VLOOKUP(A125,A126:C$1199,3,FALSE),"")),VLOOKUP(A125,A126:C$1199,3,FALSE)))</f>
        <v/>
      </c>
    </row>
    <row r="126" spans="1:3" x14ac:dyDescent="0.2">
      <c r="A126" s="5" t="e">
        <f ca="1">Pharmaceuticals!B126</f>
        <v>#VALUE!</v>
      </c>
      <c r="B126" s="5" t="str">
        <f>IF(Pharmaceuticals!M126&lt;&gt;"",Pharmaceuticals!M126,"")</f>
        <v/>
      </c>
      <c r="C126" s="5" t="str">
        <f>IF(B126="","",IF(ISERROR(FIND(B126,VLOOKUP(A126,A127:C$1199,3,FALSE))),CONCATENATE(B126,"; ",IFERROR(VLOOKUP(A126,A127:C$1199,3,FALSE),"")),VLOOKUP(A126,A127:C$1199,3,FALSE)))</f>
        <v/>
      </c>
    </row>
    <row r="127" spans="1:3" x14ac:dyDescent="0.2">
      <c r="A127" s="5" t="e">
        <f ca="1">Pharmaceuticals!B127</f>
        <v>#VALUE!</v>
      </c>
      <c r="B127" s="5" t="str">
        <f>IF(Pharmaceuticals!M127&lt;&gt;"",Pharmaceuticals!M127,"")</f>
        <v/>
      </c>
      <c r="C127" s="5" t="str">
        <f>IF(B127="","",IF(ISERROR(FIND(B127,VLOOKUP(A127,A128:C$1199,3,FALSE))),CONCATENATE(B127,"; ",IFERROR(VLOOKUP(A127,A128:C$1199,3,FALSE),"")),VLOOKUP(A127,A128:C$1199,3,FALSE)))</f>
        <v/>
      </c>
    </row>
    <row r="128" spans="1:3" x14ac:dyDescent="0.2">
      <c r="A128" s="5" t="e">
        <f ca="1">Pharmaceuticals!B128</f>
        <v>#VALUE!</v>
      </c>
      <c r="B128" s="5" t="str">
        <f>IF(Pharmaceuticals!M128&lt;&gt;"",Pharmaceuticals!M128,"")</f>
        <v/>
      </c>
      <c r="C128" s="5" t="str">
        <f>IF(B128="","",IF(ISERROR(FIND(B128,VLOOKUP(A128,A129:C$1199,3,FALSE))),CONCATENATE(B128,"; ",IFERROR(VLOOKUP(A128,A129:C$1199,3,FALSE),"")),VLOOKUP(A128,A129:C$1199,3,FALSE)))</f>
        <v/>
      </c>
    </row>
    <row r="129" spans="1:3" x14ac:dyDescent="0.2">
      <c r="A129" s="5" t="e">
        <f ca="1">Pharmaceuticals!B129</f>
        <v>#VALUE!</v>
      </c>
      <c r="B129" s="5" t="str">
        <f>IF(Pharmaceuticals!M129&lt;&gt;"",Pharmaceuticals!M129,"")</f>
        <v/>
      </c>
      <c r="C129" s="5" t="str">
        <f>IF(B129="","",IF(ISERROR(FIND(B129,VLOOKUP(A129,A130:C$1199,3,FALSE))),CONCATENATE(B129,"; ",IFERROR(VLOOKUP(A129,A130:C$1199,3,FALSE),"")),VLOOKUP(A129,A130:C$1199,3,FALSE)))</f>
        <v/>
      </c>
    </row>
    <row r="130" spans="1:3" x14ac:dyDescent="0.2">
      <c r="A130" s="5" t="e">
        <f ca="1">Pharmaceuticals!B130</f>
        <v>#VALUE!</v>
      </c>
      <c r="B130" s="5" t="str">
        <f>IF(Pharmaceuticals!M130&lt;&gt;"",Pharmaceuticals!M130,"")</f>
        <v/>
      </c>
      <c r="C130" s="5" t="str">
        <f>IF(B130="","",IF(ISERROR(FIND(B130,VLOOKUP(A130,A131:C$1199,3,FALSE))),CONCATENATE(B130,"; ",IFERROR(VLOOKUP(A130,A131:C$1199,3,FALSE),"")),VLOOKUP(A130,A131:C$1199,3,FALSE)))</f>
        <v/>
      </c>
    </row>
    <row r="131" spans="1:3" x14ac:dyDescent="0.2">
      <c r="A131" s="5" t="e">
        <f ca="1">Pharmaceuticals!B131</f>
        <v>#VALUE!</v>
      </c>
      <c r="B131" s="5" t="str">
        <f>IF(Pharmaceuticals!M131&lt;&gt;"",Pharmaceuticals!M131,"")</f>
        <v/>
      </c>
      <c r="C131" s="5" t="str">
        <f>IF(B131="","",IF(ISERROR(FIND(B131,VLOOKUP(A131,A132:C$1199,3,FALSE))),CONCATENATE(B131,"; ",IFERROR(VLOOKUP(A131,A132:C$1199,3,FALSE),"")),VLOOKUP(A131,A132:C$1199,3,FALSE)))</f>
        <v/>
      </c>
    </row>
    <row r="132" spans="1:3" x14ac:dyDescent="0.2">
      <c r="A132" s="5" t="e">
        <f ca="1">Pharmaceuticals!B132</f>
        <v>#VALUE!</v>
      </c>
      <c r="B132" s="5" t="str">
        <f>IF(Pharmaceuticals!M132&lt;&gt;"",Pharmaceuticals!M132,"")</f>
        <v/>
      </c>
      <c r="C132" s="5" t="str">
        <f>IF(B132="","",IF(ISERROR(FIND(B132,VLOOKUP(A132,A133:C$1199,3,FALSE))),CONCATENATE(B132,"; ",IFERROR(VLOOKUP(A132,A133:C$1199,3,FALSE),"")),VLOOKUP(A132,A133:C$1199,3,FALSE)))</f>
        <v/>
      </c>
    </row>
    <row r="133" spans="1:3" x14ac:dyDescent="0.2">
      <c r="A133" s="5" t="e">
        <f ca="1">Pharmaceuticals!B133</f>
        <v>#VALUE!</v>
      </c>
      <c r="B133" s="5" t="str">
        <f>IF(Pharmaceuticals!M133&lt;&gt;"",Pharmaceuticals!M133,"")</f>
        <v/>
      </c>
      <c r="C133" s="5" t="str">
        <f>IF(B133="","",IF(ISERROR(FIND(B133,VLOOKUP(A133,A134:C$1199,3,FALSE))),CONCATENATE(B133,"; ",IFERROR(VLOOKUP(A133,A134:C$1199,3,FALSE),"")),VLOOKUP(A133,A134:C$1199,3,FALSE)))</f>
        <v/>
      </c>
    </row>
    <row r="134" spans="1:3" x14ac:dyDescent="0.2">
      <c r="A134" s="5" t="e">
        <f ca="1">Pharmaceuticals!B134</f>
        <v>#VALUE!</v>
      </c>
      <c r="B134" s="5" t="str">
        <f>IF(Pharmaceuticals!M134&lt;&gt;"",Pharmaceuticals!M134,"")</f>
        <v/>
      </c>
      <c r="C134" s="5" t="str">
        <f>IF(B134="","",IF(ISERROR(FIND(B134,VLOOKUP(A134,A135:C$1199,3,FALSE))),CONCATENATE(B134,"; ",IFERROR(VLOOKUP(A134,A135:C$1199,3,FALSE),"")),VLOOKUP(A134,A135:C$1199,3,FALSE)))</f>
        <v/>
      </c>
    </row>
    <row r="135" spans="1:3" x14ac:dyDescent="0.2">
      <c r="A135" s="5" t="e">
        <f ca="1">Pharmaceuticals!B135</f>
        <v>#VALUE!</v>
      </c>
      <c r="B135" s="5" t="str">
        <f>IF(Pharmaceuticals!M135&lt;&gt;"",Pharmaceuticals!M135,"")</f>
        <v/>
      </c>
      <c r="C135" s="5" t="str">
        <f>IF(B135="","",IF(ISERROR(FIND(B135,VLOOKUP(A135,A136:C$1199,3,FALSE))),CONCATENATE(B135,"; ",IFERROR(VLOOKUP(A135,A136:C$1199,3,FALSE),"")),VLOOKUP(A135,A136:C$1199,3,FALSE)))</f>
        <v/>
      </c>
    </row>
    <row r="136" spans="1:3" x14ac:dyDescent="0.2">
      <c r="A136" s="5" t="e">
        <f ca="1">Pharmaceuticals!B136</f>
        <v>#VALUE!</v>
      </c>
      <c r="B136" s="5" t="str">
        <f>IF(Pharmaceuticals!M136&lt;&gt;"",Pharmaceuticals!M136,"")</f>
        <v/>
      </c>
      <c r="C136" s="5" t="str">
        <f>IF(B136="","",IF(ISERROR(FIND(B136,VLOOKUP(A136,A137:C$1199,3,FALSE))),CONCATENATE(B136,"; ",IFERROR(VLOOKUP(A136,A137:C$1199,3,FALSE),"")),VLOOKUP(A136,A137:C$1199,3,FALSE)))</f>
        <v/>
      </c>
    </row>
    <row r="137" spans="1:3" x14ac:dyDescent="0.2">
      <c r="A137" s="5" t="e">
        <f ca="1">Pharmaceuticals!B137</f>
        <v>#VALUE!</v>
      </c>
      <c r="B137" s="5" t="str">
        <f>IF(Pharmaceuticals!M137&lt;&gt;"",Pharmaceuticals!M137,"")</f>
        <v/>
      </c>
      <c r="C137" s="5" t="str">
        <f>IF(B137="","",IF(ISERROR(FIND(B137,VLOOKUP(A137,A138:C$1199,3,FALSE))),CONCATENATE(B137,"; ",IFERROR(VLOOKUP(A137,A138:C$1199,3,FALSE),"")),VLOOKUP(A137,A138:C$1199,3,FALSE)))</f>
        <v/>
      </c>
    </row>
    <row r="138" spans="1:3" x14ac:dyDescent="0.2">
      <c r="A138" s="5" t="e">
        <f ca="1">Pharmaceuticals!B138</f>
        <v>#VALUE!</v>
      </c>
      <c r="B138" s="5" t="str">
        <f>IF(Pharmaceuticals!M138&lt;&gt;"",Pharmaceuticals!M138,"")</f>
        <v/>
      </c>
      <c r="C138" s="5" t="str">
        <f>IF(B138="","",IF(ISERROR(FIND(B138,VLOOKUP(A138,A139:C$1199,3,FALSE))),CONCATENATE(B138,"; ",IFERROR(VLOOKUP(A138,A139:C$1199,3,FALSE),"")),VLOOKUP(A138,A139:C$1199,3,FALSE)))</f>
        <v/>
      </c>
    </row>
    <row r="139" spans="1:3" x14ac:dyDescent="0.2">
      <c r="A139" s="5" t="e">
        <f ca="1">Pharmaceuticals!B139</f>
        <v>#VALUE!</v>
      </c>
      <c r="B139" s="5" t="str">
        <f>IF(Pharmaceuticals!M139&lt;&gt;"",Pharmaceuticals!M139,"")</f>
        <v/>
      </c>
      <c r="C139" s="5" t="str">
        <f>IF(B139="","",IF(ISERROR(FIND(B139,VLOOKUP(A139,A140:C$1199,3,FALSE))),CONCATENATE(B139,"; ",IFERROR(VLOOKUP(A139,A140:C$1199,3,FALSE),"")),VLOOKUP(A139,A140:C$1199,3,FALSE)))</f>
        <v/>
      </c>
    </row>
    <row r="140" spans="1:3" x14ac:dyDescent="0.2">
      <c r="A140" s="5" t="e">
        <f ca="1">Pharmaceuticals!B140</f>
        <v>#VALUE!</v>
      </c>
      <c r="B140" s="5" t="str">
        <f>IF(Pharmaceuticals!M140&lt;&gt;"",Pharmaceuticals!M140,"")</f>
        <v/>
      </c>
      <c r="C140" s="5" t="str">
        <f>IF(B140="","",IF(ISERROR(FIND(B140,VLOOKUP(A140,A141:C$1199,3,FALSE))),CONCATENATE(B140,"; ",IFERROR(VLOOKUP(A140,A141:C$1199,3,FALSE),"")),VLOOKUP(A140,A141:C$1199,3,FALSE)))</f>
        <v/>
      </c>
    </row>
    <row r="141" spans="1:3" x14ac:dyDescent="0.2">
      <c r="A141" s="5" t="e">
        <f ca="1">Pharmaceuticals!B141</f>
        <v>#VALUE!</v>
      </c>
      <c r="B141" s="5" t="str">
        <f>IF(Pharmaceuticals!M141&lt;&gt;"",Pharmaceuticals!M141,"")</f>
        <v/>
      </c>
      <c r="C141" s="5" t="str">
        <f>IF(B141="","",IF(ISERROR(FIND(B141,VLOOKUP(A141,A142:C$1199,3,FALSE))),CONCATENATE(B141,"; ",IFERROR(VLOOKUP(A141,A142:C$1199,3,FALSE),"")),VLOOKUP(A141,A142:C$1199,3,FALSE)))</f>
        <v/>
      </c>
    </row>
    <row r="142" spans="1:3" x14ac:dyDescent="0.2">
      <c r="A142" s="5" t="e">
        <f ca="1">Pharmaceuticals!B142</f>
        <v>#VALUE!</v>
      </c>
      <c r="B142" s="5" t="str">
        <f>IF(Pharmaceuticals!M142&lt;&gt;"",Pharmaceuticals!M142,"")</f>
        <v/>
      </c>
      <c r="C142" s="5" t="str">
        <f>IF(B142="","",IF(ISERROR(FIND(B142,VLOOKUP(A142,A143:C$1199,3,FALSE))),CONCATENATE(B142,"; ",IFERROR(VLOOKUP(A142,A143:C$1199,3,FALSE),"")),VLOOKUP(A142,A143:C$1199,3,FALSE)))</f>
        <v/>
      </c>
    </row>
    <row r="143" spans="1:3" x14ac:dyDescent="0.2">
      <c r="A143" s="5" t="e">
        <f ca="1">Pharmaceuticals!B143</f>
        <v>#VALUE!</v>
      </c>
      <c r="B143" s="5" t="str">
        <f>IF(Pharmaceuticals!M143&lt;&gt;"",Pharmaceuticals!M143,"")</f>
        <v/>
      </c>
      <c r="C143" s="5" t="str">
        <f>IF(B143="","",IF(ISERROR(FIND(B143,VLOOKUP(A143,A144:C$1199,3,FALSE))),CONCATENATE(B143,"; ",IFERROR(VLOOKUP(A143,A144:C$1199,3,FALSE),"")),VLOOKUP(A143,A144:C$1199,3,FALSE)))</f>
        <v/>
      </c>
    </row>
    <row r="144" spans="1:3" x14ac:dyDescent="0.2">
      <c r="A144" s="5" t="e">
        <f ca="1">Pharmaceuticals!B144</f>
        <v>#VALUE!</v>
      </c>
      <c r="B144" s="5" t="str">
        <f>IF(Pharmaceuticals!M144&lt;&gt;"",Pharmaceuticals!M144,"")</f>
        <v/>
      </c>
      <c r="C144" s="5" t="str">
        <f>IF(B144="","",IF(ISERROR(FIND(B144,VLOOKUP(A144,A145:C$1199,3,FALSE))),CONCATENATE(B144,"; ",IFERROR(VLOOKUP(A144,A145:C$1199,3,FALSE),"")),VLOOKUP(A144,A145:C$1199,3,FALSE)))</f>
        <v/>
      </c>
    </row>
    <row r="145" spans="1:3" x14ac:dyDescent="0.2">
      <c r="A145" s="5" t="e">
        <f ca="1">Pharmaceuticals!B145</f>
        <v>#VALUE!</v>
      </c>
      <c r="B145" s="5" t="str">
        <f>IF(Pharmaceuticals!M145&lt;&gt;"",Pharmaceuticals!M145,"")</f>
        <v/>
      </c>
      <c r="C145" s="5" t="str">
        <f>IF(B145="","",IF(ISERROR(FIND(B145,VLOOKUP(A145,A146:C$1199,3,FALSE))),CONCATENATE(B145,"; ",IFERROR(VLOOKUP(A145,A146:C$1199,3,FALSE),"")),VLOOKUP(A145,A146:C$1199,3,FALSE)))</f>
        <v/>
      </c>
    </row>
    <row r="146" spans="1:3" x14ac:dyDescent="0.2">
      <c r="A146" s="5" t="e">
        <f ca="1">Pharmaceuticals!B146</f>
        <v>#VALUE!</v>
      </c>
      <c r="B146" s="5" t="str">
        <f>IF(Pharmaceuticals!M146&lt;&gt;"",Pharmaceuticals!M146,"")</f>
        <v/>
      </c>
      <c r="C146" s="5" t="str">
        <f>IF(B146="","",IF(ISERROR(FIND(B146,VLOOKUP(A146,A147:C$1199,3,FALSE))),CONCATENATE(B146,"; ",IFERROR(VLOOKUP(A146,A147:C$1199,3,FALSE),"")),VLOOKUP(A146,A147:C$1199,3,FALSE)))</f>
        <v/>
      </c>
    </row>
    <row r="147" spans="1:3" x14ac:dyDescent="0.2">
      <c r="A147" s="5" t="e">
        <f ca="1">Pharmaceuticals!B147</f>
        <v>#VALUE!</v>
      </c>
      <c r="B147" s="5" t="str">
        <f>IF(Pharmaceuticals!M147&lt;&gt;"",Pharmaceuticals!M147,"")</f>
        <v/>
      </c>
      <c r="C147" s="5" t="str">
        <f>IF(B147="","",IF(ISERROR(FIND(B147,VLOOKUP(A147,A148:C$1199,3,FALSE))),CONCATENATE(B147,"; ",IFERROR(VLOOKUP(A147,A148:C$1199,3,FALSE),"")),VLOOKUP(A147,A148:C$1199,3,FALSE)))</f>
        <v/>
      </c>
    </row>
    <row r="148" spans="1:3" x14ac:dyDescent="0.2">
      <c r="A148" s="5" t="e">
        <f ca="1">Pharmaceuticals!B148</f>
        <v>#VALUE!</v>
      </c>
      <c r="B148" s="5" t="str">
        <f>IF(Pharmaceuticals!M148&lt;&gt;"",Pharmaceuticals!M148,"")</f>
        <v/>
      </c>
      <c r="C148" s="5" t="str">
        <f>IF(B148="","",IF(ISERROR(FIND(B148,VLOOKUP(A148,A149:C$1199,3,FALSE))),CONCATENATE(B148,"; ",IFERROR(VLOOKUP(A148,A149:C$1199,3,FALSE),"")),VLOOKUP(A148,A149:C$1199,3,FALSE)))</f>
        <v/>
      </c>
    </row>
    <row r="149" spans="1:3" x14ac:dyDescent="0.2">
      <c r="A149" s="5" t="e">
        <f ca="1">Pharmaceuticals!B149</f>
        <v>#VALUE!</v>
      </c>
      <c r="B149" s="5" t="str">
        <f>IF(Pharmaceuticals!M149&lt;&gt;"",Pharmaceuticals!M149,"")</f>
        <v/>
      </c>
      <c r="C149" s="5" t="str">
        <f>IF(B149="","",IF(ISERROR(FIND(B149,VLOOKUP(A149,A150:C$1199,3,FALSE))),CONCATENATE(B149,"; ",IFERROR(VLOOKUP(A149,A150:C$1199,3,FALSE),"")),VLOOKUP(A149,A150:C$1199,3,FALSE)))</f>
        <v/>
      </c>
    </row>
    <row r="150" spans="1:3" x14ac:dyDescent="0.2">
      <c r="A150" s="5" t="e">
        <f ca="1">Pharmaceuticals!B150</f>
        <v>#VALUE!</v>
      </c>
      <c r="B150" s="5" t="str">
        <f>IF(Pharmaceuticals!M150&lt;&gt;"",Pharmaceuticals!M150,"")</f>
        <v/>
      </c>
      <c r="C150" s="5" t="str">
        <f>IF(B150="","",IF(ISERROR(FIND(B150,VLOOKUP(A150,A151:C$1199,3,FALSE))),CONCATENATE(B150,"; ",IFERROR(VLOOKUP(A150,A151:C$1199,3,FALSE),"")),VLOOKUP(A150,A151:C$1199,3,FALSE)))</f>
        <v/>
      </c>
    </row>
    <row r="151" spans="1:3" x14ac:dyDescent="0.2">
      <c r="A151" s="5" t="e">
        <f ca="1">Pharmaceuticals!B151</f>
        <v>#VALUE!</v>
      </c>
      <c r="B151" s="5" t="str">
        <f>IF(Pharmaceuticals!M151&lt;&gt;"",Pharmaceuticals!M151,"")</f>
        <v/>
      </c>
      <c r="C151" s="5" t="str">
        <f>IF(B151="","",IF(ISERROR(FIND(B151,VLOOKUP(A151,A152:C$1199,3,FALSE))),CONCATENATE(B151,"; ",IFERROR(VLOOKUP(A151,A152:C$1199,3,FALSE),"")),VLOOKUP(A151,A152:C$1199,3,FALSE)))</f>
        <v/>
      </c>
    </row>
    <row r="152" spans="1:3" x14ac:dyDescent="0.2">
      <c r="A152" s="5" t="e">
        <f ca="1">Pharmaceuticals!B152</f>
        <v>#VALUE!</v>
      </c>
      <c r="B152" s="5" t="str">
        <f>IF(Pharmaceuticals!M152&lt;&gt;"",Pharmaceuticals!M152,"")</f>
        <v/>
      </c>
      <c r="C152" s="5" t="str">
        <f>IF(B152="","",IF(ISERROR(FIND(B152,VLOOKUP(A152,A153:C$1199,3,FALSE))),CONCATENATE(B152,"; ",IFERROR(VLOOKUP(A152,A153:C$1199,3,FALSE),"")),VLOOKUP(A152,A153:C$1199,3,FALSE)))</f>
        <v/>
      </c>
    </row>
    <row r="153" spans="1:3" x14ac:dyDescent="0.2">
      <c r="A153" s="5" t="e">
        <f ca="1">Pharmaceuticals!B153</f>
        <v>#VALUE!</v>
      </c>
      <c r="B153" s="5" t="str">
        <f>IF(Pharmaceuticals!M153&lt;&gt;"",Pharmaceuticals!M153,"")</f>
        <v/>
      </c>
      <c r="C153" s="5" t="str">
        <f>IF(B153="","",IF(ISERROR(FIND(B153,VLOOKUP(A153,A154:C$1199,3,FALSE))),CONCATENATE(B153,"; ",IFERROR(VLOOKUP(A153,A154:C$1199,3,FALSE),"")),VLOOKUP(A153,A154:C$1199,3,FALSE)))</f>
        <v/>
      </c>
    </row>
    <row r="154" spans="1:3" x14ac:dyDescent="0.2">
      <c r="A154" s="5" t="e">
        <f ca="1">Pharmaceuticals!B154</f>
        <v>#VALUE!</v>
      </c>
      <c r="B154" s="5" t="str">
        <f>IF(Pharmaceuticals!M154&lt;&gt;"",Pharmaceuticals!M154,"")</f>
        <v/>
      </c>
      <c r="C154" s="5" t="str">
        <f>IF(B154="","",IF(ISERROR(FIND(B154,VLOOKUP(A154,A155:C$1199,3,FALSE))),CONCATENATE(B154,"; ",IFERROR(VLOOKUP(A154,A155:C$1199,3,FALSE),"")),VLOOKUP(A154,A155:C$1199,3,FALSE)))</f>
        <v/>
      </c>
    </row>
    <row r="155" spans="1:3" x14ac:dyDescent="0.2">
      <c r="A155" s="5" t="e">
        <f ca="1">Pharmaceuticals!B155</f>
        <v>#VALUE!</v>
      </c>
      <c r="B155" s="5" t="str">
        <f>IF(Pharmaceuticals!M155&lt;&gt;"",Pharmaceuticals!M155,"")</f>
        <v/>
      </c>
      <c r="C155" s="5" t="str">
        <f>IF(B155="","",IF(ISERROR(FIND(B155,VLOOKUP(A155,A156:C$1199,3,FALSE))),CONCATENATE(B155,"; ",IFERROR(VLOOKUP(A155,A156:C$1199,3,FALSE),"")),VLOOKUP(A155,A156:C$1199,3,FALSE)))</f>
        <v/>
      </c>
    </row>
    <row r="156" spans="1:3" x14ac:dyDescent="0.2">
      <c r="A156" s="5" t="e">
        <f ca="1">Pharmaceuticals!B156</f>
        <v>#VALUE!</v>
      </c>
      <c r="B156" s="5" t="str">
        <f>IF(Pharmaceuticals!M156&lt;&gt;"",Pharmaceuticals!M156,"")</f>
        <v/>
      </c>
      <c r="C156" s="5" t="str">
        <f>IF(B156="","",IF(ISERROR(FIND(B156,VLOOKUP(A156,A157:C$1199,3,FALSE))),CONCATENATE(B156,"; ",IFERROR(VLOOKUP(A156,A157:C$1199,3,FALSE),"")),VLOOKUP(A156,A157:C$1199,3,FALSE)))</f>
        <v/>
      </c>
    </row>
    <row r="157" spans="1:3" x14ac:dyDescent="0.2">
      <c r="A157" s="5" t="e">
        <f ca="1">Pharmaceuticals!B157</f>
        <v>#VALUE!</v>
      </c>
      <c r="B157" s="5" t="str">
        <f>IF(Pharmaceuticals!M157&lt;&gt;"",Pharmaceuticals!M157,"")</f>
        <v/>
      </c>
      <c r="C157" s="5" t="str">
        <f>IF(B157="","",IF(ISERROR(FIND(B157,VLOOKUP(A157,A158:C$1199,3,FALSE))),CONCATENATE(B157,"; ",IFERROR(VLOOKUP(A157,A158:C$1199,3,FALSE),"")),VLOOKUP(A157,A158:C$1199,3,FALSE)))</f>
        <v/>
      </c>
    </row>
    <row r="158" spans="1:3" x14ac:dyDescent="0.2">
      <c r="A158" s="5" t="e">
        <f ca="1">Pharmaceuticals!B158</f>
        <v>#VALUE!</v>
      </c>
      <c r="B158" s="5" t="str">
        <f>IF(Pharmaceuticals!M158&lt;&gt;"",Pharmaceuticals!M158,"")</f>
        <v/>
      </c>
      <c r="C158" s="5" t="str">
        <f>IF(B158="","",IF(ISERROR(FIND(B158,VLOOKUP(A158,A159:C$1199,3,FALSE))),CONCATENATE(B158,"; ",IFERROR(VLOOKUP(A158,A159:C$1199,3,FALSE),"")),VLOOKUP(A158,A159:C$1199,3,FALSE)))</f>
        <v/>
      </c>
    </row>
    <row r="159" spans="1:3" x14ac:dyDescent="0.2">
      <c r="A159" s="5" t="e">
        <f ca="1">Pharmaceuticals!B159</f>
        <v>#VALUE!</v>
      </c>
      <c r="B159" s="5" t="str">
        <f>IF(Pharmaceuticals!M159&lt;&gt;"",Pharmaceuticals!M159,"")</f>
        <v/>
      </c>
      <c r="C159" s="5" t="str">
        <f>IF(B159="","",IF(ISERROR(FIND(B159,VLOOKUP(A159,A160:C$1199,3,FALSE))),CONCATENATE(B159,"; ",IFERROR(VLOOKUP(A159,A160:C$1199,3,FALSE),"")),VLOOKUP(A159,A160:C$1199,3,FALSE)))</f>
        <v/>
      </c>
    </row>
    <row r="160" spans="1:3" x14ac:dyDescent="0.2">
      <c r="A160" s="5" t="e">
        <f ca="1">Pharmaceuticals!B160</f>
        <v>#VALUE!</v>
      </c>
      <c r="B160" s="5" t="str">
        <f>IF(Pharmaceuticals!M160&lt;&gt;"",Pharmaceuticals!M160,"")</f>
        <v/>
      </c>
      <c r="C160" s="5" t="str">
        <f>IF(B160="","",IF(ISERROR(FIND(B160,VLOOKUP(A160,A161:C$1199,3,FALSE))),CONCATENATE(B160,"; ",IFERROR(VLOOKUP(A160,A161:C$1199,3,FALSE),"")),VLOOKUP(A160,A161:C$1199,3,FALSE)))</f>
        <v/>
      </c>
    </row>
    <row r="161" spans="1:3" x14ac:dyDescent="0.2">
      <c r="A161" s="5" t="e">
        <f ca="1">Pharmaceuticals!B161</f>
        <v>#VALUE!</v>
      </c>
      <c r="B161" s="5" t="str">
        <f>IF(Pharmaceuticals!M161&lt;&gt;"",Pharmaceuticals!M161,"")</f>
        <v/>
      </c>
      <c r="C161" s="5" t="str">
        <f>IF(B161="","",IF(ISERROR(FIND(B161,VLOOKUP(A161,A162:C$1199,3,FALSE))),CONCATENATE(B161,"; ",IFERROR(VLOOKUP(A161,A162:C$1199,3,FALSE),"")),VLOOKUP(A161,A162:C$1199,3,FALSE)))</f>
        <v/>
      </c>
    </row>
    <row r="162" spans="1:3" x14ac:dyDescent="0.2">
      <c r="A162" s="5" t="e">
        <f ca="1">Pharmaceuticals!B162</f>
        <v>#VALUE!</v>
      </c>
      <c r="B162" s="5" t="str">
        <f>IF(Pharmaceuticals!M162&lt;&gt;"",Pharmaceuticals!M162,"")</f>
        <v/>
      </c>
      <c r="C162" s="5" t="str">
        <f>IF(B162="","",IF(ISERROR(FIND(B162,VLOOKUP(A162,A163:C$1199,3,FALSE))),CONCATENATE(B162,"; ",IFERROR(VLOOKUP(A162,A163:C$1199,3,FALSE),"")),VLOOKUP(A162,A163:C$1199,3,FALSE)))</f>
        <v/>
      </c>
    </row>
    <row r="163" spans="1:3" x14ac:dyDescent="0.2">
      <c r="A163" s="5" t="e">
        <f ca="1">Pharmaceuticals!B163</f>
        <v>#VALUE!</v>
      </c>
      <c r="B163" s="5" t="str">
        <f>IF(Pharmaceuticals!M163&lt;&gt;"",Pharmaceuticals!M163,"")</f>
        <v/>
      </c>
      <c r="C163" s="5" t="str">
        <f>IF(B163="","",IF(ISERROR(FIND(B163,VLOOKUP(A163,A164:C$1199,3,FALSE))),CONCATENATE(B163,"; ",IFERROR(VLOOKUP(A163,A164:C$1199,3,FALSE),"")),VLOOKUP(A163,A164:C$1199,3,FALSE)))</f>
        <v/>
      </c>
    </row>
    <row r="164" spans="1:3" x14ac:dyDescent="0.2">
      <c r="A164" s="5" t="e">
        <f ca="1">Pharmaceuticals!B164</f>
        <v>#VALUE!</v>
      </c>
      <c r="B164" s="5" t="str">
        <f>IF(Pharmaceuticals!M164&lt;&gt;"",Pharmaceuticals!M164,"")</f>
        <v/>
      </c>
      <c r="C164" s="5" t="str">
        <f>IF(B164="","",IF(ISERROR(FIND(B164,VLOOKUP(A164,A165:C$1199,3,FALSE))),CONCATENATE(B164,"; ",IFERROR(VLOOKUP(A164,A165:C$1199,3,FALSE),"")),VLOOKUP(A164,A165:C$1199,3,FALSE)))</f>
        <v/>
      </c>
    </row>
    <row r="165" spans="1:3" x14ac:dyDescent="0.2">
      <c r="A165" s="5" t="e">
        <f ca="1">Pharmaceuticals!B165</f>
        <v>#VALUE!</v>
      </c>
      <c r="B165" s="5" t="str">
        <f>IF(Pharmaceuticals!M165&lt;&gt;"",Pharmaceuticals!M165,"")</f>
        <v/>
      </c>
      <c r="C165" s="5" t="str">
        <f>IF(B165="","",IF(ISERROR(FIND(B165,VLOOKUP(A165,A166:C$1199,3,FALSE))),CONCATENATE(B165,"; ",IFERROR(VLOOKUP(A165,A166:C$1199,3,FALSE),"")),VLOOKUP(A165,A166:C$1199,3,FALSE)))</f>
        <v/>
      </c>
    </row>
    <row r="166" spans="1:3" x14ac:dyDescent="0.2">
      <c r="A166" s="5" t="e">
        <f ca="1">Pharmaceuticals!B166</f>
        <v>#VALUE!</v>
      </c>
      <c r="B166" s="5" t="str">
        <f>IF(Pharmaceuticals!M166&lt;&gt;"",Pharmaceuticals!M166,"")</f>
        <v/>
      </c>
      <c r="C166" s="5" t="str">
        <f>IF(B166="","",IF(ISERROR(FIND(B166,VLOOKUP(A166,A167:C$1199,3,FALSE))),CONCATENATE(B166,"; ",IFERROR(VLOOKUP(A166,A167:C$1199,3,FALSE),"")),VLOOKUP(A166,A167:C$1199,3,FALSE)))</f>
        <v/>
      </c>
    </row>
    <row r="167" spans="1:3" x14ac:dyDescent="0.2">
      <c r="A167" s="5" t="e">
        <f ca="1">Pharmaceuticals!B167</f>
        <v>#VALUE!</v>
      </c>
      <c r="B167" s="5" t="str">
        <f>IF(Pharmaceuticals!M167&lt;&gt;"",Pharmaceuticals!M167,"")</f>
        <v/>
      </c>
      <c r="C167" s="5" t="str">
        <f>IF(B167="","",IF(ISERROR(FIND(B167,VLOOKUP(A167,A168:C$1199,3,FALSE))),CONCATENATE(B167,"; ",IFERROR(VLOOKUP(A167,A168:C$1199,3,FALSE),"")),VLOOKUP(A167,A168:C$1199,3,FALSE)))</f>
        <v/>
      </c>
    </row>
    <row r="168" spans="1:3" x14ac:dyDescent="0.2">
      <c r="A168" s="5" t="e">
        <f ca="1">Pharmaceuticals!B168</f>
        <v>#VALUE!</v>
      </c>
      <c r="B168" s="5" t="str">
        <f>IF(Pharmaceuticals!M168&lt;&gt;"",Pharmaceuticals!M168,"")</f>
        <v/>
      </c>
      <c r="C168" s="5" t="str">
        <f>IF(B168="","",IF(ISERROR(FIND(B168,VLOOKUP(A168,A169:C$1199,3,FALSE))),CONCATENATE(B168,"; ",IFERROR(VLOOKUP(A168,A169:C$1199,3,FALSE),"")),VLOOKUP(A168,A169:C$1199,3,FALSE)))</f>
        <v/>
      </c>
    </row>
    <row r="169" spans="1:3" x14ac:dyDescent="0.2">
      <c r="A169" s="5" t="e">
        <f ca="1">Pharmaceuticals!B169</f>
        <v>#VALUE!</v>
      </c>
      <c r="B169" s="5" t="str">
        <f>IF(Pharmaceuticals!M169&lt;&gt;"",Pharmaceuticals!M169,"")</f>
        <v/>
      </c>
      <c r="C169" s="5" t="str">
        <f>IF(B169="","",IF(ISERROR(FIND(B169,VLOOKUP(A169,A170:C$1199,3,FALSE))),CONCATENATE(B169,"; ",IFERROR(VLOOKUP(A169,A170:C$1199,3,FALSE),"")),VLOOKUP(A169,A170:C$1199,3,FALSE)))</f>
        <v/>
      </c>
    </row>
    <row r="170" spans="1:3" x14ac:dyDescent="0.2">
      <c r="A170" s="5" t="e">
        <f ca="1">Pharmaceuticals!B170</f>
        <v>#VALUE!</v>
      </c>
      <c r="B170" s="5" t="str">
        <f>IF(Pharmaceuticals!M170&lt;&gt;"",Pharmaceuticals!M170,"")</f>
        <v/>
      </c>
      <c r="C170" s="5" t="str">
        <f>IF(B170="","",IF(ISERROR(FIND(B170,VLOOKUP(A170,A171:C$1199,3,FALSE))),CONCATENATE(B170,"; ",IFERROR(VLOOKUP(A170,A171:C$1199,3,FALSE),"")),VLOOKUP(A170,A171:C$1199,3,FALSE)))</f>
        <v/>
      </c>
    </row>
    <row r="171" spans="1:3" x14ac:dyDescent="0.2">
      <c r="A171" s="5" t="e">
        <f ca="1">Pharmaceuticals!B171</f>
        <v>#VALUE!</v>
      </c>
      <c r="B171" s="5" t="str">
        <f>IF(Pharmaceuticals!M171&lt;&gt;"",Pharmaceuticals!M171,"")</f>
        <v/>
      </c>
      <c r="C171" s="5" t="str">
        <f>IF(B171="","",IF(ISERROR(FIND(B171,VLOOKUP(A171,A172:C$1199,3,FALSE))),CONCATENATE(B171,"; ",IFERROR(VLOOKUP(A171,A172:C$1199,3,FALSE),"")),VLOOKUP(A171,A172:C$1199,3,FALSE)))</f>
        <v/>
      </c>
    </row>
    <row r="172" spans="1:3" x14ac:dyDescent="0.2">
      <c r="A172" s="5" t="e">
        <f ca="1">Pharmaceuticals!B172</f>
        <v>#VALUE!</v>
      </c>
      <c r="B172" s="5" t="str">
        <f>IF(Pharmaceuticals!M172&lt;&gt;"",Pharmaceuticals!M172,"")</f>
        <v/>
      </c>
      <c r="C172" s="5" t="str">
        <f>IF(B172="","",IF(ISERROR(FIND(B172,VLOOKUP(A172,A173:C$1199,3,FALSE))),CONCATENATE(B172,"; ",IFERROR(VLOOKUP(A172,A173:C$1199,3,FALSE),"")),VLOOKUP(A172,A173:C$1199,3,FALSE)))</f>
        <v/>
      </c>
    </row>
    <row r="173" spans="1:3" x14ac:dyDescent="0.2">
      <c r="A173" s="5" t="e">
        <f ca="1">Pharmaceuticals!B173</f>
        <v>#VALUE!</v>
      </c>
      <c r="B173" s="5" t="str">
        <f>IF(Pharmaceuticals!M173&lt;&gt;"",Pharmaceuticals!M173,"")</f>
        <v/>
      </c>
      <c r="C173" s="5" t="str">
        <f>IF(B173="","",IF(ISERROR(FIND(B173,VLOOKUP(A173,A174:C$1199,3,FALSE))),CONCATENATE(B173,"; ",IFERROR(VLOOKUP(A173,A174:C$1199,3,FALSE),"")),VLOOKUP(A173,A174:C$1199,3,FALSE)))</f>
        <v/>
      </c>
    </row>
    <row r="174" spans="1:3" x14ac:dyDescent="0.2">
      <c r="A174" s="5" t="e">
        <f ca="1">Pharmaceuticals!B174</f>
        <v>#VALUE!</v>
      </c>
      <c r="B174" s="5" t="str">
        <f>IF(Pharmaceuticals!M174&lt;&gt;"",Pharmaceuticals!M174,"")</f>
        <v/>
      </c>
      <c r="C174" s="5" t="str">
        <f>IF(B174="","",IF(ISERROR(FIND(B174,VLOOKUP(A174,A175:C$1199,3,FALSE))),CONCATENATE(B174,"; ",IFERROR(VLOOKUP(A174,A175:C$1199,3,FALSE),"")),VLOOKUP(A174,A175:C$1199,3,FALSE)))</f>
        <v/>
      </c>
    </row>
    <row r="175" spans="1:3" x14ac:dyDescent="0.2">
      <c r="A175" s="5" t="e">
        <f ca="1">Pharmaceuticals!B175</f>
        <v>#VALUE!</v>
      </c>
      <c r="B175" s="5" t="str">
        <f>IF(Pharmaceuticals!M175&lt;&gt;"",Pharmaceuticals!M175,"")</f>
        <v/>
      </c>
      <c r="C175" s="5" t="str">
        <f>IF(B175="","",IF(ISERROR(FIND(B175,VLOOKUP(A175,A176:C$1199,3,FALSE))),CONCATENATE(B175,"; ",IFERROR(VLOOKUP(A175,A176:C$1199,3,FALSE),"")),VLOOKUP(A175,A176:C$1199,3,FALSE)))</f>
        <v/>
      </c>
    </row>
    <row r="176" spans="1:3" x14ac:dyDescent="0.2">
      <c r="A176" s="5" t="e">
        <f ca="1">Pharmaceuticals!B176</f>
        <v>#VALUE!</v>
      </c>
      <c r="B176" s="5" t="str">
        <f>IF(Pharmaceuticals!M176&lt;&gt;"",Pharmaceuticals!M176,"")</f>
        <v/>
      </c>
      <c r="C176" s="5" t="str">
        <f>IF(B176="","",IF(ISERROR(FIND(B176,VLOOKUP(A176,A177:C$1199,3,FALSE))),CONCATENATE(B176,"; ",IFERROR(VLOOKUP(A176,A177:C$1199,3,FALSE),"")),VLOOKUP(A176,A177:C$1199,3,FALSE)))</f>
        <v/>
      </c>
    </row>
    <row r="177" spans="1:3" x14ac:dyDescent="0.2">
      <c r="A177" s="5" t="e">
        <f ca="1">Pharmaceuticals!B177</f>
        <v>#VALUE!</v>
      </c>
      <c r="B177" s="5" t="str">
        <f>IF(Pharmaceuticals!M177&lt;&gt;"",Pharmaceuticals!M177,"")</f>
        <v/>
      </c>
      <c r="C177" s="5" t="str">
        <f>IF(B177="","",IF(ISERROR(FIND(B177,VLOOKUP(A177,A178:C$1199,3,FALSE))),CONCATENATE(B177,"; ",IFERROR(VLOOKUP(A177,A178:C$1199,3,FALSE),"")),VLOOKUP(A177,A178:C$1199,3,FALSE)))</f>
        <v/>
      </c>
    </row>
    <row r="178" spans="1:3" x14ac:dyDescent="0.2">
      <c r="A178" s="5" t="e">
        <f ca="1">Pharmaceuticals!B178</f>
        <v>#VALUE!</v>
      </c>
      <c r="B178" s="5" t="str">
        <f>IF(Pharmaceuticals!M178&lt;&gt;"",Pharmaceuticals!M178,"")</f>
        <v/>
      </c>
      <c r="C178" s="5" t="str">
        <f>IF(B178="","",IF(ISERROR(FIND(B178,VLOOKUP(A178,A179:C$1199,3,FALSE))),CONCATENATE(B178,"; ",IFERROR(VLOOKUP(A178,A179:C$1199,3,FALSE),"")),VLOOKUP(A178,A179:C$1199,3,FALSE)))</f>
        <v/>
      </c>
    </row>
    <row r="179" spans="1:3" x14ac:dyDescent="0.2">
      <c r="A179" s="5" t="e">
        <f ca="1">Pharmaceuticals!B179</f>
        <v>#VALUE!</v>
      </c>
      <c r="B179" s="5" t="str">
        <f>IF(Pharmaceuticals!M179&lt;&gt;"",Pharmaceuticals!M179,"")</f>
        <v/>
      </c>
      <c r="C179" s="5" t="str">
        <f>IF(B179="","",IF(ISERROR(FIND(B179,VLOOKUP(A179,A180:C$1199,3,FALSE))),CONCATENATE(B179,"; ",IFERROR(VLOOKUP(A179,A180:C$1199,3,FALSE),"")),VLOOKUP(A179,A180:C$1199,3,FALSE)))</f>
        <v/>
      </c>
    </row>
    <row r="180" spans="1:3" x14ac:dyDescent="0.2">
      <c r="A180" s="5" t="e">
        <f ca="1">Pharmaceuticals!B180</f>
        <v>#VALUE!</v>
      </c>
      <c r="B180" s="5" t="str">
        <f>IF(Pharmaceuticals!M180&lt;&gt;"",Pharmaceuticals!M180,"")</f>
        <v/>
      </c>
      <c r="C180" s="5" t="str">
        <f>IF(B180="","",IF(ISERROR(FIND(B180,VLOOKUP(A180,A181:C$1199,3,FALSE))),CONCATENATE(B180,"; ",IFERROR(VLOOKUP(A180,A181:C$1199,3,FALSE),"")),VLOOKUP(A180,A181:C$1199,3,FALSE)))</f>
        <v/>
      </c>
    </row>
    <row r="181" spans="1:3" x14ac:dyDescent="0.2">
      <c r="A181" s="5" t="e">
        <f ca="1">Pharmaceuticals!B181</f>
        <v>#VALUE!</v>
      </c>
      <c r="B181" s="5" t="str">
        <f>IF(Pharmaceuticals!M181&lt;&gt;"",Pharmaceuticals!M181,"")</f>
        <v/>
      </c>
      <c r="C181" s="5" t="str">
        <f>IF(B181="","",IF(ISERROR(FIND(B181,VLOOKUP(A181,A182:C$1199,3,FALSE))),CONCATENATE(B181,"; ",IFERROR(VLOOKUP(A181,A182:C$1199,3,FALSE),"")),VLOOKUP(A181,A182:C$1199,3,FALSE)))</f>
        <v/>
      </c>
    </row>
    <row r="182" spans="1:3" x14ac:dyDescent="0.2">
      <c r="A182" s="5" t="e">
        <f ca="1">Pharmaceuticals!B182</f>
        <v>#VALUE!</v>
      </c>
      <c r="B182" s="5" t="str">
        <f>IF(Pharmaceuticals!M182&lt;&gt;"",Pharmaceuticals!M182,"")</f>
        <v/>
      </c>
      <c r="C182" s="5" t="str">
        <f>IF(B182="","",IF(ISERROR(FIND(B182,VLOOKUP(A182,A183:C$1199,3,FALSE))),CONCATENATE(B182,"; ",IFERROR(VLOOKUP(A182,A183:C$1199,3,FALSE),"")),VLOOKUP(A182,A183:C$1199,3,FALSE)))</f>
        <v/>
      </c>
    </row>
    <row r="183" spans="1:3" x14ac:dyDescent="0.2">
      <c r="A183" s="5" t="e">
        <f ca="1">Pharmaceuticals!B183</f>
        <v>#VALUE!</v>
      </c>
      <c r="B183" s="5" t="str">
        <f>IF(Pharmaceuticals!M183&lt;&gt;"",Pharmaceuticals!M183,"")</f>
        <v/>
      </c>
      <c r="C183" s="5" t="str">
        <f>IF(B183="","",IF(ISERROR(FIND(B183,VLOOKUP(A183,A184:C$1199,3,FALSE))),CONCATENATE(B183,"; ",IFERROR(VLOOKUP(A183,A184:C$1199,3,FALSE),"")),VLOOKUP(A183,A184:C$1199,3,FALSE)))</f>
        <v/>
      </c>
    </row>
    <row r="184" spans="1:3" x14ac:dyDescent="0.2">
      <c r="A184" s="5" t="e">
        <f ca="1">Pharmaceuticals!B184</f>
        <v>#VALUE!</v>
      </c>
      <c r="B184" s="5" t="str">
        <f>IF(Pharmaceuticals!M184&lt;&gt;"",Pharmaceuticals!M184,"")</f>
        <v/>
      </c>
      <c r="C184" s="5" t="str">
        <f>IF(B184="","",IF(ISERROR(FIND(B184,VLOOKUP(A184,A185:C$1199,3,FALSE))),CONCATENATE(B184,"; ",IFERROR(VLOOKUP(A184,A185:C$1199,3,FALSE),"")),VLOOKUP(A184,A185:C$1199,3,FALSE)))</f>
        <v/>
      </c>
    </row>
    <row r="185" spans="1:3" x14ac:dyDescent="0.2">
      <c r="A185" s="5" t="e">
        <f ca="1">Pharmaceuticals!B185</f>
        <v>#VALUE!</v>
      </c>
      <c r="B185" s="5" t="str">
        <f>IF(Pharmaceuticals!M185&lt;&gt;"",Pharmaceuticals!M185,"")</f>
        <v/>
      </c>
      <c r="C185" s="5" t="str">
        <f>IF(B185="","",IF(ISERROR(FIND(B185,VLOOKUP(A185,A186:C$1199,3,FALSE))),CONCATENATE(B185,"; ",IFERROR(VLOOKUP(A185,A186:C$1199,3,FALSE),"")),VLOOKUP(A185,A186:C$1199,3,FALSE)))</f>
        <v/>
      </c>
    </row>
    <row r="186" spans="1:3" x14ac:dyDescent="0.2">
      <c r="A186" s="5" t="e">
        <f ca="1">Pharmaceuticals!B186</f>
        <v>#VALUE!</v>
      </c>
      <c r="B186" s="5" t="str">
        <f>IF(Pharmaceuticals!M186&lt;&gt;"",Pharmaceuticals!M186,"")</f>
        <v/>
      </c>
      <c r="C186" s="5" t="str">
        <f>IF(B186="","",IF(ISERROR(FIND(B186,VLOOKUP(A186,A187:C$1199,3,FALSE))),CONCATENATE(B186,"; ",IFERROR(VLOOKUP(A186,A187:C$1199,3,FALSE),"")),VLOOKUP(A186,A187:C$1199,3,FALSE)))</f>
        <v/>
      </c>
    </row>
    <row r="187" spans="1:3" x14ac:dyDescent="0.2">
      <c r="A187" s="5" t="e">
        <f ca="1">Pharmaceuticals!B187</f>
        <v>#VALUE!</v>
      </c>
      <c r="B187" s="5" t="str">
        <f>IF(Pharmaceuticals!M187&lt;&gt;"",Pharmaceuticals!M187,"")</f>
        <v/>
      </c>
      <c r="C187" s="5" t="str">
        <f>IF(B187="","",IF(ISERROR(FIND(B187,VLOOKUP(A187,A188:C$1199,3,FALSE))),CONCATENATE(B187,"; ",IFERROR(VLOOKUP(A187,A188:C$1199,3,FALSE),"")),VLOOKUP(A187,A188:C$1199,3,FALSE)))</f>
        <v/>
      </c>
    </row>
    <row r="188" spans="1:3" x14ac:dyDescent="0.2">
      <c r="A188" s="5" t="e">
        <f ca="1">Pharmaceuticals!B188</f>
        <v>#VALUE!</v>
      </c>
      <c r="B188" s="5" t="str">
        <f>IF(Pharmaceuticals!M188&lt;&gt;"",Pharmaceuticals!M188,"")</f>
        <v/>
      </c>
      <c r="C188" s="5" t="str">
        <f>IF(B188="","",IF(ISERROR(FIND(B188,VLOOKUP(A188,A189:C$1199,3,FALSE))),CONCATENATE(B188,"; ",IFERROR(VLOOKUP(A188,A189:C$1199,3,FALSE),"")),VLOOKUP(A188,A189:C$1199,3,FALSE)))</f>
        <v/>
      </c>
    </row>
    <row r="189" spans="1:3" x14ac:dyDescent="0.2">
      <c r="A189" s="5" t="e">
        <f ca="1">Pharmaceuticals!B189</f>
        <v>#VALUE!</v>
      </c>
      <c r="B189" s="5" t="str">
        <f>IF(Pharmaceuticals!M189&lt;&gt;"",Pharmaceuticals!M189,"")</f>
        <v/>
      </c>
      <c r="C189" s="5" t="str">
        <f>IF(B189="","",IF(ISERROR(FIND(B189,VLOOKUP(A189,A190:C$1199,3,FALSE))),CONCATENATE(B189,"; ",IFERROR(VLOOKUP(A189,A190:C$1199,3,FALSE),"")),VLOOKUP(A189,A190:C$1199,3,FALSE)))</f>
        <v/>
      </c>
    </row>
    <row r="190" spans="1:3" x14ac:dyDescent="0.2">
      <c r="A190" s="5" t="e">
        <f ca="1">Pharmaceuticals!B190</f>
        <v>#VALUE!</v>
      </c>
      <c r="B190" s="5" t="str">
        <f>IF(Pharmaceuticals!M190&lt;&gt;"",Pharmaceuticals!M190,"")</f>
        <v/>
      </c>
      <c r="C190" s="5" t="str">
        <f>IF(B190="","",IF(ISERROR(FIND(B190,VLOOKUP(A190,A191:C$1199,3,FALSE))),CONCATENATE(B190,"; ",IFERROR(VLOOKUP(A190,A191:C$1199,3,FALSE),"")),VLOOKUP(A190,A191:C$1199,3,FALSE)))</f>
        <v/>
      </c>
    </row>
    <row r="191" spans="1:3" x14ac:dyDescent="0.2">
      <c r="A191" s="5" t="e">
        <f ca="1">Pharmaceuticals!B191</f>
        <v>#VALUE!</v>
      </c>
      <c r="B191" s="5" t="str">
        <f>IF(Pharmaceuticals!M191&lt;&gt;"",Pharmaceuticals!M191,"")</f>
        <v/>
      </c>
      <c r="C191" s="5" t="str">
        <f>IF(B191="","",IF(ISERROR(FIND(B191,VLOOKUP(A191,A192:C$1199,3,FALSE))),CONCATENATE(B191,"; ",IFERROR(VLOOKUP(A191,A192:C$1199,3,FALSE),"")),VLOOKUP(A191,A192:C$1199,3,FALSE)))</f>
        <v/>
      </c>
    </row>
    <row r="192" spans="1:3" x14ac:dyDescent="0.2">
      <c r="A192" s="5" t="e">
        <f ca="1">Pharmaceuticals!B192</f>
        <v>#VALUE!</v>
      </c>
      <c r="B192" s="5" t="str">
        <f>IF(Pharmaceuticals!M192&lt;&gt;"",Pharmaceuticals!M192,"")</f>
        <v/>
      </c>
      <c r="C192" s="5" t="str">
        <f>IF(B192="","",IF(ISERROR(FIND(B192,VLOOKUP(A192,A193:C$1199,3,FALSE))),CONCATENATE(B192,"; ",IFERROR(VLOOKUP(A192,A193:C$1199,3,FALSE),"")),VLOOKUP(A192,A193:C$1199,3,FALSE)))</f>
        <v/>
      </c>
    </row>
    <row r="193" spans="1:3" x14ac:dyDescent="0.2">
      <c r="A193" s="5" t="e">
        <f ca="1">Pharmaceuticals!B193</f>
        <v>#VALUE!</v>
      </c>
      <c r="B193" s="5" t="str">
        <f>IF(Pharmaceuticals!M193&lt;&gt;"",Pharmaceuticals!M193,"")</f>
        <v/>
      </c>
      <c r="C193" s="5" t="str">
        <f>IF(B193="","",IF(ISERROR(FIND(B193,VLOOKUP(A193,A194:C$1199,3,FALSE))),CONCATENATE(B193,"; ",IFERROR(VLOOKUP(A193,A194:C$1199,3,FALSE),"")),VLOOKUP(A193,A194:C$1199,3,FALSE)))</f>
        <v/>
      </c>
    </row>
    <row r="194" spans="1:3" x14ac:dyDescent="0.2">
      <c r="A194" s="5" t="e">
        <f ca="1">Pharmaceuticals!B194</f>
        <v>#VALUE!</v>
      </c>
      <c r="B194" s="5" t="str">
        <f>IF(Pharmaceuticals!M194&lt;&gt;"",Pharmaceuticals!M194,"")</f>
        <v/>
      </c>
      <c r="C194" s="5" t="str">
        <f>IF(B194="","",IF(ISERROR(FIND(B194,VLOOKUP(A194,A195:C$1199,3,FALSE))),CONCATENATE(B194,"; ",IFERROR(VLOOKUP(A194,A195:C$1199,3,FALSE),"")),VLOOKUP(A194,A195:C$1199,3,FALSE)))</f>
        <v/>
      </c>
    </row>
    <row r="195" spans="1:3" x14ac:dyDescent="0.2">
      <c r="A195" s="5" t="e">
        <f ca="1">Pharmaceuticals!B195</f>
        <v>#VALUE!</v>
      </c>
      <c r="B195" s="5" t="str">
        <f>IF(Pharmaceuticals!M195&lt;&gt;"",Pharmaceuticals!M195,"")</f>
        <v/>
      </c>
      <c r="C195" s="5" t="str">
        <f>IF(B195="","",IF(ISERROR(FIND(B195,VLOOKUP(A195,A196:C$1199,3,FALSE))),CONCATENATE(B195,"; ",IFERROR(VLOOKUP(A195,A196:C$1199,3,FALSE),"")),VLOOKUP(A195,A196:C$1199,3,FALSE)))</f>
        <v/>
      </c>
    </row>
    <row r="196" spans="1:3" x14ac:dyDescent="0.2">
      <c r="A196" s="5" t="e">
        <f ca="1">Pharmaceuticals!B196</f>
        <v>#VALUE!</v>
      </c>
      <c r="B196" s="5" t="str">
        <f>IF(Pharmaceuticals!M196&lt;&gt;"",Pharmaceuticals!M196,"")</f>
        <v/>
      </c>
      <c r="C196" s="5" t="str">
        <f>IF(B196="","",IF(ISERROR(FIND(B196,VLOOKUP(A196,A197:C$1199,3,FALSE))),CONCATENATE(B196,"; ",IFERROR(VLOOKUP(A196,A197:C$1199,3,FALSE),"")),VLOOKUP(A196,A197:C$1199,3,FALSE)))</f>
        <v/>
      </c>
    </row>
    <row r="197" spans="1:3" x14ac:dyDescent="0.2">
      <c r="A197" s="5" t="e">
        <f ca="1">Pharmaceuticals!B197</f>
        <v>#VALUE!</v>
      </c>
      <c r="B197" s="5" t="str">
        <f>IF(Pharmaceuticals!M197&lt;&gt;"",Pharmaceuticals!M197,"")</f>
        <v/>
      </c>
      <c r="C197" s="5" t="str">
        <f>IF(B197="","",IF(ISERROR(FIND(B197,VLOOKUP(A197,A198:C$1199,3,FALSE))),CONCATENATE(B197,"; ",IFERROR(VLOOKUP(A197,A198:C$1199,3,FALSE),"")),VLOOKUP(A197,A198:C$1199,3,FALSE)))</f>
        <v/>
      </c>
    </row>
    <row r="198" spans="1:3" x14ac:dyDescent="0.2">
      <c r="A198" s="5" t="e">
        <f ca="1">Pharmaceuticals!B198</f>
        <v>#VALUE!</v>
      </c>
      <c r="B198" s="5" t="str">
        <f>IF(Pharmaceuticals!M198&lt;&gt;"",Pharmaceuticals!M198,"")</f>
        <v/>
      </c>
      <c r="C198" s="5" t="str">
        <f>IF(B198="","",IF(ISERROR(FIND(B198,VLOOKUP(A198,A199:C$1199,3,FALSE))),CONCATENATE(B198,"; ",IFERROR(VLOOKUP(A198,A199:C$1199,3,FALSE),"")),VLOOKUP(A198,A199:C$1199,3,FALSE)))</f>
        <v/>
      </c>
    </row>
    <row r="199" spans="1:3" x14ac:dyDescent="0.2">
      <c r="A199" s="5" t="e">
        <f ca="1">Pharmaceuticals!B199</f>
        <v>#VALUE!</v>
      </c>
      <c r="B199" s="5" t="str">
        <f>IF(Pharmaceuticals!M199&lt;&gt;"",Pharmaceuticals!M199,"")</f>
        <v/>
      </c>
      <c r="C199" s="5" t="str">
        <f>IF(B199="","",IF(ISERROR(FIND(B199,VLOOKUP(A199,A200:C$1199,3,FALSE))),CONCATENATE(B199,"; ",IFERROR(VLOOKUP(A199,A200:C$1199,3,FALSE),"")),VLOOKUP(A199,A200:C$1199,3,FALSE)))</f>
        <v/>
      </c>
    </row>
    <row r="200" spans="1:3" x14ac:dyDescent="0.2">
      <c r="A200" s="5" t="e">
        <f ca="1">Pharmaceuticals!B200</f>
        <v>#VALUE!</v>
      </c>
      <c r="B200" s="5" t="str">
        <f>IF(Pharmaceuticals!M200&lt;&gt;"",Pharmaceuticals!M200,"")</f>
        <v/>
      </c>
      <c r="C200" s="5" t="str">
        <f>IF(B200="","",IF(ISERROR(FIND(B200,VLOOKUP(A200,A201:C$1199,3,FALSE))),CONCATENATE(B200,"; ",IFERROR(VLOOKUP(A200,A201:C$1199,3,FALSE),"")),VLOOKUP(A200,A201:C$1199,3,FALSE)))</f>
        <v/>
      </c>
    </row>
    <row r="201" spans="1:3" x14ac:dyDescent="0.2">
      <c r="A201" s="5" t="e">
        <f ca="1">Pharmaceuticals!B201</f>
        <v>#VALUE!</v>
      </c>
      <c r="B201" s="5" t="str">
        <f>IF(Pharmaceuticals!M201&lt;&gt;"",Pharmaceuticals!M201,"")</f>
        <v/>
      </c>
      <c r="C201" s="5" t="str">
        <f>IF(B201="","",IF(ISERROR(FIND(B201,VLOOKUP(A201,A202:C$1199,3,FALSE))),CONCATENATE(B201,"; ",IFERROR(VLOOKUP(A201,A202:C$1199,3,FALSE),"")),VLOOKUP(A201,A202:C$1199,3,FALSE)))</f>
        <v/>
      </c>
    </row>
    <row r="202" spans="1:3" x14ac:dyDescent="0.2">
      <c r="A202" s="5" t="e">
        <f ca="1">Pharmaceuticals!B202</f>
        <v>#VALUE!</v>
      </c>
      <c r="B202" s="5" t="str">
        <f>IF(Pharmaceuticals!M202&lt;&gt;"",Pharmaceuticals!M202,"")</f>
        <v/>
      </c>
      <c r="C202" s="5" t="str">
        <f>IF(B202="","",IF(ISERROR(FIND(B202,VLOOKUP(A202,A203:C$1199,3,FALSE))),CONCATENATE(B202,"; ",IFERROR(VLOOKUP(A202,A203:C$1199,3,FALSE),"")),VLOOKUP(A202,A203:C$1199,3,FALSE)))</f>
        <v/>
      </c>
    </row>
    <row r="203" spans="1:3" x14ac:dyDescent="0.2">
      <c r="A203" s="5" t="e">
        <f ca="1">Pharmaceuticals!B203</f>
        <v>#VALUE!</v>
      </c>
      <c r="B203" s="5" t="str">
        <f>IF(Pharmaceuticals!M203&lt;&gt;"",Pharmaceuticals!M203,"")</f>
        <v/>
      </c>
      <c r="C203" s="5" t="str">
        <f>IF(B203="","",IF(ISERROR(FIND(B203,VLOOKUP(A203,A204:C$1199,3,FALSE))),CONCATENATE(B203,"; ",IFERROR(VLOOKUP(A203,A204:C$1199,3,FALSE),"")),VLOOKUP(A203,A204:C$1199,3,FALSE)))</f>
        <v/>
      </c>
    </row>
    <row r="204" spans="1:3" x14ac:dyDescent="0.2">
      <c r="A204" s="5" t="e">
        <f ca="1">Pharmaceuticals!B204</f>
        <v>#VALUE!</v>
      </c>
      <c r="B204" s="5" t="str">
        <f>IF(Pharmaceuticals!M204&lt;&gt;"",Pharmaceuticals!M204,"")</f>
        <v/>
      </c>
      <c r="C204" s="5" t="str">
        <f>IF(B204="","",IF(ISERROR(FIND(B204,VLOOKUP(A204,A205:C$1199,3,FALSE))),CONCATENATE(B204,"; ",IFERROR(VLOOKUP(A204,A205:C$1199,3,FALSE),"")),VLOOKUP(A204,A205:C$1199,3,FALSE)))</f>
        <v/>
      </c>
    </row>
    <row r="205" spans="1:3" x14ac:dyDescent="0.2">
      <c r="A205" s="5" t="e">
        <f ca="1">Pharmaceuticals!B205</f>
        <v>#VALUE!</v>
      </c>
      <c r="B205" s="5" t="str">
        <f>IF(Pharmaceuticals!M205&lt;&gt;"",Pharmaceuticals!M205,"")</f>
        <v/>
      </c>
      <c r="C205" s="5" t="str">
        <f>IF(B205="","",IF(ISERROR(FIND(B205,VLOOKUP(A205,A206:C$1199,3,FALSE))),CONCATENATE(B205,"; ",IFERROR(VLOOKUP(A205,A206:C$1199,3,FALSE),"")),VLOOKUP(A205,A206:C$1199,3,FALSE)))</f>
        <v/>
      </c>
    </row>
    <row r="206" spans="1:3" x14ac:dyDescent="0.2">
      <c r="A206" s="5" t="e">
        <f ca="1">Pharmaceuticals!B206</f>
        <v>#VALUE!</v>
      </c>
      <c r="B206" s="5" t="str">
        <f>IF(Pharmaceuticals!M206&lt;&gt;"",Pharmaceuticals!M206,"")</f>
        <v/>
      </c>
      <c r="C206" s="5" t="str">
        <f>IF(B206="","",IF(ISERROR(FIND(B206,VLOOKUP(A206,A207:C$1199,3,FALSE))),CONCATENATE(B206,"; ",IFERROR(VLOOKUP(A206,A207:C$1199,3,FALSE),"")),VLOOKUP(A206,A207:C$1199,3,FALSE)))</f>
        <v/>
      </c>
    </row>
    <row r="207" spans="1:3" x14ac:dyDescent="0.2">
      <c r="A207" s="5" t="e">
        <f ca="1">Pharmaceuticals!B207</f>
        <v>#VALUE!</v>
      </c>
      <c r="B207" s="5" t="str">
        <f>IF(Pharmaceuticals!M207&lt;&gt;"",Pharmaceuticals!M207,"")</f>
        <v/>
      </c>
      <c r="C207" s="5" t="str">
        <f>IF(B207="","",IF(ISERROR(FIND(B207,VLOOKUP(A207,A208:C$1199,3,FALSE))),CONCATENATE(B207,"; ",IFERROR(VLOOKUP(A207,A208:C$1199,3,FALSE),"")),VLOOKUP(A207,A208:C$1199,3,FALSE)))</f>
        <v/>
      </c>
    </row>
    <row r="208" spans="1:3" x14ac:dyDescent="0.2">
      <c r="A208" s="5" t="e">
        <f ca="1">Pharmaceuticals!B208</f>
        <v>#VALUE!</v>
      </c>
      <c r="B208" s="5" t="str">
        <f>IF(Pharmaceuticals!M208&lt;&gt;"",Pharmaceuticals!M208,"")</f>
        <v/>
      </c>
      <c r="C208" s="5" t="str">
        <f>IF(B208="","",IF(ISERROR(FIND(B208,VLOOKUP(A208,A209:C$1199,3,FALSE))),CONCATENATE(B208,"; ",IFERROR(VLOOKUP(A208,A209:C$1199,3,FALSE),"")),VLOOKUP(A208,A209:C$1199,3,FALSE)))</f>
        <v/>
      </c>
    </row>
    <row r="209" spans="1:3" x14ac:dyDescent="0.2">
      <c r="A209" s="5" t="e">
        <f ca="1">Pharmaceuticals!B209</f>
        <v>#VALUE!</v>
      </c>
      <c r="B209" s="5" t="str">
        <f>IF(Pharmaceuticals!M209&lt;&gt;"",Pharmaceuticals!M209,"")</f>
        <v/>
      </c>
      <c r="C209" s="5" t="str">
        <f>IF(B209="","",IF(ISERROR(FIND(B209,VLOOKUP(A209,A210:C$1199,3,FALSE))),CONCATENATE(B209,"; ",IFERROR(VLOOKUP(A209,A210:C$1199,3,FALSE),"")),VLOOKUP(A209,A210:C$1199,3,FALSE)))</f>
        <v/>
      </c>
    </row>
    <row r="210" spans="1:3" x14ac:dyDescent="0.2">
      <c r="A210" s="5" t="e">
        <f ca="1">Pharmaceuticals!B210</f>
        <v>#VALUE!</v>
      </c>
      <c r="B210" s="5" t="str">
        <f>IF(Pharmaceuticals!M210&lt;&gt;"",Pharmaceuticals!M210,"")</f>
        <v/>
      </c>
      <c r="C210" s="5" t="str">
        <f>IF(B210="","",IF(ISERROR(FIND(B210,VLOOKUP(A210,A211:C$1199,3,FALSE))),CONCATENATE(B210,"; ",IFERROR(VLOOKUP(A210,A211:C$1199,3,FALSE),"")),VLOOKUP(A210,A211:C$1199,3,FALSE)))</f>
        <v/>
      </c>
    </row>
    <row r="211" spans="1:3" x14ac:dyDescent="0.2">
      <c r="A211" s="5" t="e">
        <f ca="1">Pharmaceuticals!B211</f>
        <v>#VALUE!</v>
      </c>
      <c r="B211" s="5" t="str">
        <f>IF(Pharmaceuticals!M211&lt;&gt;"",Pharmaceuticals!M211,"")</f>
        <v/>
      </c>
      <c r="C211" s="5" t="str">
        <f>IF(B211="","",IF(ISERROR(FIND(B211,VLOOKUP(A211,A212:C$1199,3,FALSE))),CONCATENATE(B211,"; ",IFERROR(VLOOKUP(A211,A212:C$1199,3,FALSE),"")),VLOOKUP(A211,A212:C$1199,3,FALSE)))</f>
        <v/>
      </c>
    </row>
    <row r="212" spans="1:3" x14ac:dyDescent="0.2">
      <c r="A212" s="5" t="e">
        <f ca="1">Pharmaceuticals!B212</f>
        <v>#VALUE!</v>
      </c>
      <c r="B212" s="5" t="str">
        <f>IF(Pharmaceuticals!M212&lt;&gt;"",Pharmaceuticals!M212,"")</f>
        <v/>
      </c>
      <c r="C212" s="5" t="str">
        <f>IF(B212="","",IF(ISERROR(FIND(B212,VLOOKUP(A212,A213:C$1199,3,FALSE))),CONCATENATE(B212,"; ",IFERROR(VLOOKUP(A212,A213:C$1199,3,FALSE),"")),VLOOKUP(A212,A213:C$1199,3,FALSE)))</f>
        <v/>
      </c>
    </row>
    <row r="213" spans="1:3" x14ac:dyDescent="0.2">
      <c r="A213" s="5" t="e">
        <f ca="1">Pharmaceuticals!B213</f>
        <v>#VALUE!</v>
      </c>
      <c r="B213" s="5" t="str">
        <f>IF(Pharmaceuticals!M213&lt;&gt;"",Pharmaceuticals!M213,"")</f>
        <v/>
      </c>
      <c r="C213" s="5" t="str">
        <f>IF(B213="","",IF(ISERROR(FIND(B213,VLOOKUP(A213,A214:C$1199,3,FALSE))),CONCATENATE(B213,"; ",IFERROR(VLOOKUP(A213,A214:C$1199,3,FALSE),"")),VLOOKUP(A213,A214:C$1199,3,FALSE)))</f>
        <v/>
      </c>
    </row>
    <row r="214" spans="1:3" x14ac:dyDescent="0.2">
      <c r="A214" s="5" t="e">
        <f ca="1">Pharmaceuticals!B214</f>
        <v>#VALUE!</v>
      </c>
      <c r="B214" s="5" t="str">
        <f>IF(Pharmaceuticals!M214&lt;&gt;"",Pharmaceuticals!M214,"")</f>
        <v/>
      </c>
      <c r="C214" s="5" t="str">
        <f>IF(B214="","",IF(ISERROR(FIND(B214,VLOOKUP(A214,A215:C$1199,3,FALSE))),CONCATENATE(B214,"; ",IFERROR(VLOOKUP(A214,A215:C$1199,3,FALSE),"")),VLOOKUP(A214,A215:C$1199,3,FALSE)))</f>
        <v/>
      </c>
    </row>
    <row r="215" spans="1:3" x14ac:dyDescent="0.2">
      <c r="A215" s="5" t="e">
        <f ca="1">Pharmaceuticals!B215</f>
        <v>#VALUE!</v>
      </c>
      <c r="B215" s="5" t="str">
        <f>IF(Pharmaceuticals!M215&lt;&gt;"",Pharmaceuticals!M215,"")</f>
        <v/>
      </c>
      <c r="C215" s="5" t="str">
        <f>IF(B215="","",IF(ISERROR(FIND(B215,VLOOKUP(A215,A216:C$1199,3,FALSE))),CONCATENATE(B215,"; ",IFERROR(VLOOKUP(A215,A216:C$1199,3,FALSE),"")),VLOOKUP(A215,A216:C$1199,3,FALSE)))</f>
        <v/>
      </c>
    </row>
    <row r="216" spans="1:3" x14ac:dyDescent="0.2">
      <c r="A216" s="5" t="e">
        <f ca="1">Pharmaceuticals!B216</f>
        <v>#VALUE!</v>
      </c>
      <c r="B216" s="5" t="str">
        <f>IF(Pharmaceuticals!M216&lt;&gt;"",Pharmaceuticals!M216,"")</f>
        <v/>
      </c>
      <c r="C216" s="5" t="str">
        <f>IF(B216="","",IF(ISERROR(FIND(B216,VLOOKUP(A216,A217:C$1199,3,FALSE))),CONCATENATE(B216,"; ",IFERROR(VLOOKUP(A216,A217:C$1199,3,FALSE),"")),VLOOKUP(A216,A217:C$1199,3,FALSE)))</f>
        <v/>
      </c>
    </row>
    <row r="217" spans="1:3" x14ac:dyDescent="0.2">
      <c r="A217" s="5" t="e">
        <f ca="1">Pharmaceuticals!B217</f>
        <v>#VALUE!</v>
      </c>
      <c r="B217" s="5" t="str">
        <f>IF(Pharmaceuticals!M217&lt;&gt;"",Pharmaceuticals!M217,"")</f>
        <v/>
      </c>
      <c r="C217" s="5" t="str">
        <f>IF(B217="","",IF(ISERROR(FIND(B217,VLOOKUP(A217,A218:C$1199,3,FALSE))),CONCATENATE(B217,"; ",IFERROR(VLOOKUP(A217,A218:C$1199,3,FALSE),"")),VLOOKUP(A217,A218:C$1199,3,FALSE)))</f>
        <v/>
      </c>
    </row>
    <row r="218" spans="1:3" x14ac:dyDescent="0.2">
      <c r="A218" s="5" t="e">
        <f ca="1">Pharmaceuticals!B218</f>
        <v>#VALUE!</v>
      </c>
      <c r="B218" s="5" t="str">
        <f>IF(Pharmaceuticals!M218&lt;&gt;"",Pharmaceuticals!M218,"")</f>
        <v/>
      </c>
      <c r="C218" s="5" t="str">
        <f>IF(B218="","",IF(ISERROR(FIND(B218,VLOOKUP(A218,A219:C$1199,3,FALSE))),CONCATENATE(B218,"; ",IFERROR(VLOOKUP(A218,A219:C$1199,3,FALSE),"")),VLOOKUP(A218,A219:C$1199,3,FALSE)))</f>
        <v/>
      </c>
    </row>
    <row r="219" spans="1:3" x14ac:dyDescent="0.2">
      <c r="A219" s="5" t="e">
        <f ca="1">Pharmaceuticals!B219</f>
        <v>#VALUE!</v>
      </c>
      <c r="B219" s="5" t="str">
        <f>IF(Pharmaceuticals!M219&lt;&gt;"",Pharmaceuticals!M219,"")</f>
        <v/>
      </c>
      <c r="C219" s="5" t="str">
        <f>IF(B219="","",IF(ISERROR(FIND(B219,VLOOKUP(A219,A220:C$1199,3,FALSE))),CONCATENATE(B219,"; ",IFERROR(VLOOKUP(A219,A220:C$1199,3,FALSE),"")),VLOOKUP(A219,A220:C$1199,3,FALSE)))</f>
        <v/>
      </c>
    </row>
    <row r="220" spans="1:3" x14ac:dyDescent="0.2">
      <c r="A220" s="5" t="e">
        <f ca="1">Pharmaceuticals!B220</f>
        <v>#VALUE!</v>
      </c>
      <c r="B220" s="5" t="str">
        <f>IF(Pharmaceuticals!M220&lt;&gt;"",Pharmaceuticals!M220,"")</f>
        <v/>
      </c>
      <c r="C220" s="5" t="str">
        <f>IF(B220="","",IF(ISERROR(FIND(B220,VLOOKUP(A220,A221:C$1199,3,FALSE))),CONCATENATE(B220,"; ",IFERROR(VLOOKUP(A220,A221:C$1199,3,FALSE),"")),VLOOKUP(A220,A221:C$1199,3,FALSE)))</f>
        <v/>
      </c>
    </row>
    <row r="221" spans="1:3" x14ac:dyDescent="0.2">
      <c r="A221" s="5" t="e">
        <f ca="1">Pharmaceuticals!B221</f>
        <v>#VALUE!</v>
      </c>
      <c r="B221" s="5" t="str">
        <f>IF(Pharmaceuticals!M221&lt;&gt;"",Pharmaceuticals!M221,"")</f>
        <v/>
      </c>
      <c r="C221" s="5" t="str">
        <f>IF(B221="","",IF(ISERROR(FIND(B221,VLOOKUP(A221,A222:C$1199,3,FALSE))),CONCATENATE(B221,"; ",IFERROR(VLOOKUP(A221,A222:C$1199,3,FALSE),"")),VLOOKUP(A221,A222:C$1199,3,FALSE)))</f>
        <v/>
      </c>
    </row>
    <row r="222" spans="1:3" x14ac:dyDescent="0.2">
      <c r="A222" s="5" t="e">
        <f ca="1">Pharmaceuticals!B222</f>
        <v>#VALUE!</v>
      </c>
      <c r="B222" s="5" t="str">
        <f>IF(Pharmaceuticals!M222&lt;&gt;"",Pharmaceuticals!M222,"")</f>
        <v/>
      </c>
      <c r="C222" s="5" t="str">
        <f>IF(B222="","",IF(ISERROR(FIND(B222,VLOOKUP(A222,A223:C$1199,3,FALSE))),CONCATENATE(B222,"; ",IFERROR(VLOOKUP(A222,A223:C$1199,3,FALSE),"")),VLOOKUP(A222,A223:C$1199,3,FALSE)))</f>
        <v/>
      </c>
    </row>
    <row r="223" spans="1:3" x14ac:dyDescent="0.2">
      <c r="A223" s="5" t="e">
        <f ca="1">Pharmaceuticals!B223</f>
        <v>#VALUE!</v>
      </c>
      <c r="B223" s="5" t="str">
        <f>IF(Pharmaceuticals!M223&lt;&gt;"",Pharmaceuticals!M223,"")</f>
        <v/>
      </c>
      <c r="C223" s="5" t="str">
        <f>IF(B223="","",IF(ISERROR(FIND(B223,VLOOKUP(A223,A224:C$1199,3,FALSE))),CONCATENATE(B223,"; ",IFERROR(VLOOKUP(A223,A224:C$1199,3,FALSE),"")),VLOOKUP(A223,A224:C$1199,3,FALSE)))</f>
        <v/>
      </c>
    </row>
    <row r="224" spans="1:3" x14ac:dyDescent="0.2">
      <c r="A224" s="5" t="e">
        <f ca="1">Pharmaceuticals!B224</f>
        <v>#VALUE!</v>
      </c>
      <c r="B224" s="5" t="str">
        <f>IF(Pharmaceuticals!M224&lt;&gt;"",Pharmaceuticals!M224,"")</f>
        <v/>
      </c>
      <c r="C224" s="5" t="str">
        <f>IF(B224="","",IF(ISERROR(FIND(B224,VLOOKUP(A224,A225:C$1199,3,FALSE))),CONCATENATE(B224,"; ",IFERROR(VLOOKUP(A224,A225:C$1199,3,FALSE),"")),VLOOKUP(A224,A225:C$1199,3,FALSE)))</f>
        <v/>
      </c>
    </row>
    <row r="225" spans="1:3" x14ac:dyDescent="0.2">
      <c r="A225" s="5" t="e">
        <f ca="1">Pharmaceuticals!B225</f>
        <v>#VALUE!</v>
      </c>
      <c r="B225" s="5" t="str">
        <f>IF(Pharmaceuticals!M225&lt;&gt;"",Pharmaceuticals!M225,"")</f>
        <v/>
      </c>
      <c r="C225" s="5" t="str">
        <f>IF(B225="","",IF(ISERROR(FIND(B225,VLOOKUP(A225,A226:C$1199,3,FALSE))),CONCATENATE(B225,"; ",IFERROR(VLOOKUP(A225,A226:C$1199,3,FALSE),"")),VLOOKUP(A225,A226:C$1199,3,FALSE)))</f>
        <v/>
      </c>
    </row>
    <row r="226" spans="1:3" x14ac:dyDescent="0.2">
      <c r="A226" s="5" t="e">
        <f ca="1">Pharmaceuticals!B226</f>
        <v>#VALUE!</v>
      </c>
      <c r="B226" s="5" t="str">
        <f>IF(Pharmaceuticals!M226&lt;&gt;"",Pharmaceuticals!M226,"")</f>
        <v/>
      </c>
      <c r="C226" s="5" t="str">
        <f>IF(B226="","",IF(ISERROR(FIND(B226,VLOOKUP(A226,A227:C$1199,3,FALSE))),CONCATENATE(B226,"; ",IFERROR(VLOOKUP(A226,A227:C$1199,3,FALSE),"")),VLOOKUP(A226,A227:C$1199,3,FALSE)))</f>
        <v/>
      </c>
    </row>
    <row r="227" spans="1:3" x14ac:dyDescent="0.2">
      <c r="A227" s="5" t="e">
        <f ca="1">Pharmaceuticals!B227</f>
        <v>#VALUE!</v>
      </c>
      <c r="B227" s="5" t="str">
        <f>IF(Pharmaceuticals!M227&lt;&gt;"",Pharmaceuticals!M227,"")</f>
        <v/>
      </c>
      <c r="C227" s="5" t="str">
        <f>IF(B227="","",IF(ISERROR(FIND(B227,VLOOKUP(A227,A228:C$1199,3,FALSE))),CONCATENATE(B227,"; ",IFERROR(VLOOKUP(A227,A228:C$1199,3,FALSE),"")),VLOOKUP(A227,A228:C$1199,3,FALSE)))</f>
        <v/>
      </c>
    </row>
    <row r="228" spans="1:3" x14ac:dyDescent="0.2">
      <c r="A228" s="5" t="e">
        <f ca="1">Pharmaceuticals!B228</f>
        <v>#VALUE!</v>
      </c>
      <c r="B228" s="5" t="str">
        <f>IF(Pharmaceuticals!M228&lt;&gt;"",Pharmaceuticals!M228,"")</f>
        <v/>
      </c>
      <c r="C228" s="5" t="str">
        <f>IF(B228="","",IF(ISERROR(FIND(B228,VLOOKUP(A228,A229:C$1199,3,FALSE))),CONCATENATE(B228,"; ",IFERROR(VLOOKUP(A228,A229:C$1199,3,FALSE),"")),VLOOKUP(A228,A229:C$1199,3,FALSE)))</f>
        <v/>
      </c>
    </row>
    <row r="229" spans="1:3" x14ac:dyDescent="0.2">
      <c r="A229" s="5" t="e">
        <f ca="1">Pharmaceuticals!B229</f>
        <v>#VALUE!</v>
      </c>
      <c r="B229" s="5" t="str">
        <f>IF(Pharmaceuticals!M229&lt;&gt;"",Pharmaceuticals!M229,"")</f>
        <v/>
      </c>
      <c r="C229" s="5" t="str">
        <f>IF(B229="","",IF(ISERROR(FIND(B229,VLOOKUP(A229,A230:C$1199,3,FALSE))),CONCATENATE(B229,"; ",IFERROR(VLOOKUP(A229,A230:C$1199,3,FALSE),"")),VLOOKUP(A229,A230:C$1199,3,FALSE)))</f>
        <v/>
      </c>
    </row>
    <row r="230" spans="1:3" x14ac:dyDescent="0.2">
      <c r="A230" s="5" t="e">
        <f ca="1">Pharmaceuticals!B230</f>
        <v>#VALUE!</v>
      </c>
      <c r="B230" s="5" t="str">
        <f>IF(Pharmaceuticals!M230&lt;&gt;"",Pharmaceuticals!M230,"")</f>
        <v/>
      </c>
      <c r="C230" s="5" t="str">
        <f>IF(B230="","",IF(ISERROR(FIND(B230,VLOOKUP(A230,A231:C$1199,3,FALSE))),CONCATENATE(B230,"; ",IFERROR(VLOOKUP(A230,A231:C$1199,3,FALSE),"")),VLOOKUP(A230,A231:C$1199,3,FALSE)))</f>
        <v/>
      </c>
    </row>
    <row r="231" spans="1:3" x14ac:dyDescent="0.2">
      <c r="A231" s="5" t="e">
        <f ca="1">Pharmaceuticals!B231</f>
        <v>#VALUE!</v>
      </c>
      <c r="B231" s="5" t="str">
        <f>IF(Pharmaceuticals!M231&lt;&gt;"",Pharmaceuticals!M231,"")</f>
        <v/>
      </c>
      <c r="C231" s="5" t="str">
        <f>IF(B231="","",IF(ISERROR(FIND(B231,VLOOKUP(A231,A232:C$1199,3,FALSE))),CONCATENATE(B231,"; ",IFERROR(VLOOKUP(A231,A232:C$1199,3,FALSE),"")),VLOOKUP(A231,A232:C$1199,3,FALSE)))</f>
        <v/>
      </c>
    </row>
    <row r="232" spans="1:3" x14ac:dyDescent="0.2">
      <c r="A232" s="5" t="e">
        <f ca="1">Pharmaceuticals!B232</f>
        <v>#VALUE!</v>
      </c>
      <c r="B232" s="5" t="str">
        <f>IF(Pharmaceuticals!M232&lt;&gt;"",Pharmaceuticals!M232,"")</f>
        <v/>
      </c>
      <c r="C232" s="5" t="str">
        <f>IF(B232="","",IF(ISERROR(FIND(B232,VLOOKUP(A232,A233:C$1199,3,FALSE))),CONCATENATE(B232,"; ",IFERROR(VLOOKUP(A232,A233:C$1199,3,FALSE),"")),VLOOKUP(A232,A233:C$1199,3,FALSE)))</f>
        <v/>
      </c>
    </row>
    <row r="233" spans="1:3" x14ac:dyDescent="0.2">
      <c r="A233" s="5" t="e">
        <f ca="1">Pharmaceuticals!B233</f>
        <v>#VALUE!</v>
      </c>
      <c r="B233" s="5" t="str">
        <f>IF(Pharmaceuticals!M233&lt;&gt;"",Pharmaceuticals!M233,"")</f>
        <v/>
      </c>
      <c r="C233" s="5" t="str">
        <f>IF(B233="","",IF(ISERROR(FIND(B233,VLOOKUP(A233,A234:C$1199,3,FALSE))),CONCATENATE(B233,"; ",IFERROR(VLOOKUP(A233,A234:C$1199,3,FALSE),"")),VLOOKUP(A233,A234:C$1199,3,FALSE)))</f>
        <v/>
      </c>
    </row>
    <row r="234" spans="1:3" x14ac:dyDescent="0.2">
      <c r="A234" s="5" t="e">
        <f ca="1">Pharmaceuticals!B234</f>
        <v>#VALUE!</v>
      </c>
      <c r="B234" s="5" t="str">
        <f>IF(Pharmaceuticals!M234&lt;&gt;"",Pharmaceuticals!M234,"")</f>
        <v/>
      </c>
      <c r="C234" s="5" t="str">
        <f>IF(B234="","",IF(ISERROR(FIND(B234,VLOOKUP(A234,A235:C$1199,3,FALSE))),CONCATENATE(B234,"; ",IFERROR(VLOOKUP(A234,A235:C$1199,3,FALSE),"")),VLOOKUP(A234,A235:C$1199,3,FALSE)))</f>
        <v/>
      </c>
    </row>
    <row r="235" spans="1:3" x14ac:dyDescent="0.2">
      <c r="A235" s="5" t="e">
        <f ca="1">Pharmaceuticals!B235</f>
        <v>#VALUE!</v>
      </c>
      <c r="B235" s="5" t="str">
        <f>IF(Pharmaceuticals!M235&lt;&gt;"",Pharmaceuticals!M235,"")</f>
        <v/>
      </c>
      <c r="C235" s="5" t="str">
        <f>IF(B235="","",IF(ISERROR(FIND(B235,VLOOKUP(A235,A236:C$1199,3,FALSE))),CONCATENATE(B235,"; ",IFERROR(VLOOKUP(A235,A236:C$1199,3,FALSE),"")),VLOOKUP(A235,A236:C$1199,3,FALSE)))</f>
        <v/>
      </c>
    </row>
    <row r="236" spans="1:3" x14ac:dyDescent="0.2">
      <c r="A236" s="5" t="e">
        <f ca="1">Pharmaceuticals!B236</f>
        <v>#VALUE!</v>
      </c>
      <c r="B236" s="5" t="str">
        <f>IF(Pharmaceuticals!M236&lt;&gt;"",Pharmaceuticals!M236,"")</f>
        <v/>
      </c>
      <c r="C236" s="5" t="str">
        <f>IF(B236="","",IF(ISERROR(FIND(B236,VLOOKUP(A236,A237:C$1199,3,FALSE))),CONCATENATE(B236,"; ",IFERROR(VLOOKUP(A236,A237:C$1199,3,FALSE),"")),VLOOKUP(A236,A237:C$1199,3,FALSE)))</f>
        <v/>
      </c>
    </row>
    <row r="237" spans="1:3" x14ac:dyDescent="0.2">
      <c r="A237" s="5" t="e">
        <f ca="1">Pharmaceuticals!B237</f>
        <v>#VALUE!</v>
      </c>
      <c r="B237" s="5" t="str">
        <f>IF(Pharmaceuticals!M237&lt;&gt;"",Pharmaceuticals!M237,"")</f>
        <v/>
      </c>
      <c r="C237" s="5" t="str">
        <f>IF(B237="","",IF(ISERROR(FIND(B237,VLOOKUP(A237,A238:C$1199,3,FALSE))),CONCATENATE(B237,"; ",IFERROR(VLOOKUP(A237,A238:C$1199,3,FALSE),"")),VLOOKUP(A237,A238:C$1199,3,FALSE)))</f>
        <v/>
      </c>
    </row>
    <row r="238" spans="1:3" x14ac:dyDescent="0.2">
      <c r="A238" s="5" t="e">
        <f ca="1">Pharmaceuticals!B238</f>
        <v>#VALUE!</v>
      </c>
      <c r="B238" s="5" t="str">
        <f>IF(Pharmaceuticals!M238&lt;&gt;"",Pharmaceuticals!M238,"")</f>
        <v/>
      </c>
      <c r="C238" s="5" t="str">
        <f>IF(B238="","",IF(ISERROR(FIND(B238,VLOOKUP(A238,A239:C$1199,3,FALSE))),CONCATENATE(B238,"; ",IFERROR(VLOOKUP(A238,A239:C$1199,3,FALSE),"")),VLOOKUP(A238,A239:C$1199,3,FALSE)))</f>
        <v/>
      </c>
    </row>
    <row r="239" spans="1:3" x14ac:dyDescent="0.2">
      <c r="A239" s="5" t="e">
        <f ca="1">Pharmaceuticals!B239</f>
        <v>#VALUE!</v>
      </c>
      <c r="B239" s="5" t="str">
        <f>IF(Pharmaceuticals!M239&lt;&gt;"",Pharmaceuticals!M239,"")</f>
        <v/>
      </c>
      <c r="C239" s="5" t="str">
        <f>IF(B239="","",IF(ISERROR(FIND(B239,VLOOKUP(A239,A240:C$1199,3,FALSE))),CONCATENATE(B239,"; ",IFERROR(VLOOKUP(A239,A240:C$1199,3,FALSE),"")),VLOOKUP(A239,A240:C$1199,3,FALSE)))</f>
        <v/>
      </c>
    </row>
    <row r="240" spans="1:3" x14ac:dyDescent="0.2">
      <c r="A240" s="5" t="e">
        <f ca="1">Pharmaceuticals!B240</f>
        <v>#VALUE!</v>
      </c>
      <c r="B240" s="5" t="str">
        <f>IF(Pharmaceuticals!M240&lt;&gt;"",Pharmaceuticals!M240,"")</f>
        <v/>
      </c>
      <c r="C240" s="5" t="str">
        <f>IF(B240="","",IF(ISERROR(FIND(B240,VLOOKUP(A240,A241:C$1199,3,FALSE))),CONCATENATE(B240,"; ",IFERROR(VLOOKUP(A240,A241:C$1199,3,FALSE),"")),VLOOKUP(A240,A241:C$1199,3,FALSE)))</f>
        <v/>
      </c>
    </row>
    <row r="241" spans="1:3" x14ac:dyDescent="0.2">
      <c r="A241" s="5" t="e">
        <f ca="1">Pharmaceuticals!B241</f>
        <v>#VALUE!</v>
      </c>
      <c r="B241" s="5" t="str">
        <f>IF(Pharmaceuticals!M241&lt;&gt;"",Pharmaceuticals!M241,"")</f>
        <v/>
      </c>
      <c r="C241" s="5" t="str">
        <f>IF(B241="","",IF(ISERROR(FIND(B241,VLOOKUP(A241,A242:C$1199,3,FALSE))),CONCATENATE(B241,"; ",IFERROR(VLOOKUP(A241,A242:C$1199,3,FALSE),"")),VLOOKUP(A241,A242:C$1199,3,FALSE)))</f>
        <v/>
      </c>
    </row>
    <row r="242" spans="1:3" x14ac:dyDescent="0.2">
      <c r="A242" s="5" t="e">
        <f ca="1">Pharmaceuticals!B242</f>
        <v>#VALUE!</v>
      </c>
      <c r="B242" s="5" t="str">
        <f>IF(Pharmaceuticals!M242&lt;&gt;"",Pharmaceuticals!M242,"")</f>
        <v/>
      </c>
      <c r="C242" s="5" t="str">
        <f>IF(B242="","",IF(ISERROR(FIND(B242,VLOOKUP(A242,A243:C$1199,3,FALSE))),CONCATENATE(B242,"; ",IFERROR(VLOOKUP(A242,A243:C$1199,3,FALSE),"")),VLOOKUP(A242,A243:C$1199,3,FALSE)))</f>
        <v/>
      </c>
    </row>
    <row r="243" spans="1:3" x14ac:dyDescent="0.2">
      <c r="A243" s="5" t="e">
        <f ca="1">Pharmaceuticals!B243</f>
        <v>#VALUE!</v>
      </c>
      <c r="B243" s="5" t="str">
        <f>IF(Pharmaceuticals!M243&lt;&gt;"",Pharmaceuticals!M243,"")</f>
        <v/>
      </c>
      <c r="C243" s="5" t="str">
        <f>IF(B243="","",IF(ISERROR(FIND(B243,VLOOKUP(A243,A244:C$1199,3,FALSE))),CONCATENATE(B243,"; ",IFERROR(VLOOKUP(A243,A244:C$1199,3,FALSE),"")),VLOOKUP(A243,A244:C$1199,3,FALSE)))</f>
        <v/>
      </c>
    </row>
    <row r="244" spans="1:3" x14ac:dyDescent="0.2">
      <c r="A244" s="5" t="e">
        <f ca="1">Pharmaceuticals!B244</f>
        <v>#VALUE!</v>
      </c>
      <c r="B244" s="5" t="str">
        <f>IF(Pharmaceuticals!M244&lt;&gt;"",Pharmaceuticals!M244,"")</f>
        <v/>
      </c>
      <c r="C244" s="5" t="str">
        <f>IF(B244="","",IF(ISERROR(FIND(B244,VLOOKUP(A244,A245:C$1199,3,FALSE))),CONCATENATE(B244,"; ",IFERROR(VLOOKUP(A244,A245:C$1199,3,FALSE),"")),VLOOKUP(A244,A245:C$1199,3,FALSE)))</f>
        <v/>
      </c>
    </row>
    <row r="245" spans="1:3" x14ac:dyDescent="0.2">
      <c r="A245" s="5" t="e">
        <f ca="1">Pharmaceuticals!B245</f>
        <v>#VALUE!</v>
      </c>
      <c r="B245" s="5" t="str">
        <f>IF(Pharmaceuticals!M245&lt;&gt;"",Pharmaceuticals!M245,"")</f>
        <v/>
      </c>
      <c r="C245" s="5" t="str">
        <f>IF(B245="","",IF(ISERROR(FIND(B245,VLOOKUP(A245,A246:C$1199,3,FALSE))),CONCATENATE(B245,"; ",IFERROR(VLOOKUP(A245,A246:C$1199,3,FALSE),"")),VLOOKUP(A245,A246:C$1199,3,FALSE)))</f>
        <v/>
      </c>
    </row>
    <row r="246" spans="1:3" x14ac:dyDescent="0.2">
      <c r="A246" s="5" t="e">
        <f ca="1">Pharmaceuticals!B246</f>
        <v>#VALUE!</v>
      </c>
      <c r="B246" s="5" t="str">
        <f>IF(Pharmaceuticals!M246&lt;&gt;"",Pharmaceuticals!M246,"")</f>
        <v/>
      </c>
      <c r="C246" s="5" t="str">
        <f>IF(B246="","",IF(ISERROR(FIND(B246,VLOOKUP(A246,A247:C$1199,3,FALSE))),CONCATENATE(B246,"; ",IFERROR(VLOOKUP(A246,A247:C$1199,3,FALSE),"")),VLOOKUP(A246,A247:C$1199,3,FALSE)))</f>
        <v/>
      </c>
    </row>
    <row r="247" spans="1:3" x14ac:dyDescent="0.2">
      <c r="A247" s="5" t="e">
        <f ca="1">Pharmaceuticals!B247</f>
        <v>#VALUE!</v>
      </c>
      <c r="B247" s="5" t="str">
        <f>IF(Pharmaceuticals!M247&lt;&gt;"",Pharmaceuticals!M247,"")</f>
        <v/>
      </c>
      <c r="C247" s="5" t="str">
        <f>IF(B247="","",IF(ISERROR(FIND(B247,VLOOKUP(A247,A248:C$1199,3,FALSE))),CONCATENATE(B247,"; ",IFERROR(VLOOKUP(A247,A248:C$1199,3,FALSE),"")),VLOOKUP(A247,A248:C$1199,3,FALSE)))</f>
        <v/>
      </c>
    </row>
    <row r="248" spans="1:3" x14ac:dyDescent="0.2">
      <c r="A248" s="5" t="e">
        <f ca="1">Pharmaceuticals!B248</f>
        <v>#VALUE!</v>
      </c>
      <c r="B248" s="5" t="str">
        <f>IF(Pharmaceuticals!M248&lt;&gt;"",Pharmaceuticals!M248,"")</f>
        <v/>
      </c>
      <c r="C248" s="5" t="str">
        <f>IF(B248="","",IF(ISERROR(FIND(B248,VLOOKUP(A248,A249:C$1199,3,FALSE))),CONCATENATE(B248,"; ",IFERROR(VLOOKUP(A248,A249:C$1199,3,FALSE),"")),VLOOKUP(A248,A249:C$1199,3,FALSE)))</f>
        <v/>
      </c>
    </row>
    <row r="249" spans="1:3" x14ac:dyDescent="0.2">
      <c r="A249" s="5" t="e">
        <f ca="1">Pharmaceuticals!B249</f>
        <v>#VALUE!</v>
      </c>
      <c r="B249" s="5" t="str">
        <f>IF(Pharmaceuticals!M249&lt;&gt;"",Pharmaceuticals!M249,"")</f>
        <v/>
      </c>
      <c r="C249" s="5" t="str">
        <f>IF(B249="","",IF(ISERROR(FIND(B249,VLOOKUP(A249,A250:C$1199,3,FALSE))),CONCATENATE(B249,"; ",IFERROR(VLOOKUP(A249,A250:C$1199,3,FALSE),"")),VLOOKUP(A249,A250:C$1199,3,FALSE)))</f>
        <v/>
      </c>
    </row>
    <row r="250" spans="1:3" x14ac:dyDescent="0.2">
      <c r="A250" s="5" t="e">
        <f ca="1">Pharmaceuticals!B250</f>
        <v>#VALUE!</v>
      </c>
      <c r="B250" s="5" t="str">
        <f>IF(Pharmaceuticals!M250&lt;&gt;"",Pharmaceuticals!M250,"")</f>
        <v/>
      </c>
      <c r="C250" s="5" t="str">
        <f>IF(B250="","",IF(ISERROR(FIND(B250,VLOOKUP(A250,A251:C$1199,3,FALSE))),CONCATENATE(B250,"; ",IFERROR(VLOOKUP(A250,A251:C$1199,3,FALSE),"")),VLOOKUP(A250,A251:C$1199,3,FALSE)))</f>
        <v/>
      </c>
    </row>
    <row r="251" spans="1:3" x14ac:dyDescent="0.2">
      <c r="A251" s="5" t="e">
        <f ca="1">Pharmaceuticals!B251</f>
        <v>#VALUE!</v>
      </c>
      <c r="B251" s="5" t="str">
        <f>IF(Pharmaceuticals!M251&lt;&gt;"",Pharmaceuticals!M251,"")</f>
        <v/>
      </c>
      <c r="C251" s="5" t="str">
        <f>IF(B251="","",IF(ISERROR(FIND(B251,VLOOKUP(A251,A252:C$1199,3,FALSE))),CONCATENATE(B251,"; ",IFERROR(VLOOKUP(A251,A252:C$1199,3,FALSE),"")),VLOOKUP(A251,A252:C$1199,3,FALSE)))</f>
        <v/>
      </c>
    </row>
    <row r="252" spans="1:3" x14ac:dyDescent="0.2">
      <c r="A252" s="5" t="e">
        <f ca="1">Pharmaceuticals!B252</f>
        <v>#VALUE!</v>
      </c>
      <c r="B252" s="5" t="str">
        <f>IF(Pharmaceuticals!M252&lt;&gt;"",Pharmaceuticals!M252,"")</f>
        <v/>
      </c>
      <c r="C252" s="5" t="str">
        <f>IF(B252="","",IF(ISERROR(FIND(B252,VLOOKUP(A252,A253:C$1199,3,FALSE))),CONCATENATE(B252,"; ",IFERROR(VLOOKUP(A252,A253:C$1199,3,FALSE),"")),VLOOKUP(A252,A253:C$1199,3,FALSE)))</f>
        <v/>
      </c>
    </row>
    <row r="253" spans="1:3" x14ac:dyDescent="0.2">
      <c r="A253" s="5" t="e">
        <f ca="1">Pharmaceuticals!B253</f>
        <v>#VALUE!</v>
      </c>
      <c r="B253" s="5" t="str">
        <f>IF(Pharmaceuticals!M253&lt;&gt;"",Pharmaceuticals!M253,"")</f>
        <v/>
      </c>
      <c r="C253" s="5" t="str">
        <f>IF(B253="","",IF(ISERROR(FIND(B253,VLOOKUP(A253,A254:C$1199,3,FALSE))),CONCATENATE(B253,"; ",IFERROR(VLOOKUP(A253,A254:C$1199,3,FALSE),"")),VLOOKUP(A253,A254:C$1199,3,FALSE)))</f>
        <v/>
      </c>
    </row>
    <row r="254" spans="1:3" x14ac:dyDescent="0.2">
      <c r="A254" s="5" t="e">
        <f ca="1">Pharmaceuticals!B254</f>
        <v>#VALUE!</v>
      </c>
      <c r="B254" s="5" t="str">
        <f>IF(Pharmaceuticals!M254&lt;&gt;"",Pharmaceuticals!M254,"")</f>
        <v/>
      </c>
      <c r="C254" s="5" t="str">
        <f>IF(B254="","",IF(ISERROR(FIND(B254,VLOOKUP(A254,A255:C$1199,3,FALSE))),CONCATENATE(B254,"; ",IFERROR(VLOOKUP(A254,A255:C$1199,3,FALSE),"")),VLOOKUP(A254,A255:C$1199,3,FALSE)))</f>
        <v/>
      </c>
    </row>
    <row r="255" spans="1:3" x14ac:dyDescent="0.2">
      <c r="A255" s="5" t="e">
        <f ca="1">Pharmaceuticals!B255</f>
        <v>#VALUE!</v>
      </c>
      <c r="B255" s="5" t="str">
        <f>IF(Pharmaceuticals!M255&lt;&gt;"",Pharmaceuticals!M255,"")</f>
        <v/>
      </c>
      <c r="C255" s="5" t="str">
        <f>IF(B255="","",IF(ISERROR(FIND(B255,VLOOKUP(A255,A256:C$1199,3,FALSE))),CONCATENATE(B255,"; ",IFERROR(VLOOKUP(A255,A256:C$1199,3,FALSE),"")),VLOOKUP(A255,A256:C$1199,3,FALSE)))</f>
        <v/>
      </c>
    </row>
    <row r="256" spans="1:3" x14ac:dyDescent="0.2">
      <c r="A256" s="5" t="e">
        <f ca="1">Pharmaceuticals!B256</f>
        <v>#VALUE!</v>
      </c>
      <c r="B256" s="5" t="str">
        <f>IF(Pharmaceuticals!M256&lt;&gt;"",Pharmaceuticals!M256,"")</f>
        <v/>
      </c>
      <c r="C256" s="5" t="str">
        <f>IF(B256="","",IF(ISERROR(FIND(B256,VLOOKUP(A256,A257:C$1199,3,FALSE))),CONCATENATE(B256,"; ",IFERROR(VLOOKUP(A256,A257:C$1199,3,FALSE),"")),VLOOKUP(A256,A257:C$1199,3,FALSE)))</f>
        <v/>
      </c>
    </row>
    <row r="257" spans="1:3" x14ac:dyDescent="0.2">
      <c r="A257" s="5" t="e">
        <f ca="1">Pharmaceuticals!B257</f>
        <v>#VALUE!</v>
      </c>
      <c r="B257" s="5" t="str">
        <f>IF(Pharmaceuticals!M257&lt;&gt;"",Pharmaceuticals!M257,"")</f>
        <v/>
      </c>
      <c r="C257" s="5" t="str">
        <f>IF(B257="","",IF(ISERROR(FIND(B257,VLOOKUP(A257,A258:C$1199,3,FALSE))),CONCATENATE(B257,"; ",IFERROR(VLOOKUP(A257,A258:C$1199,3,FALSE),"")),VLOOKUP(A257,A258:C$1199,3,FALSE)))</f>
        <v/>
      </c>
    </row>
    <row r="258" spans="1:3" x14ac:dyDescent="0.2">
      <c r="A258" s="5" t="e">
        <f ca="1">Pharmaceuticals!B258</f>
        <v>#VALUE!</v>
      </c>
      <c r="B258" s="5" t="str">
        <f>IF(Pharmaceuticals!M258&lt;&gt;"",Pharmaceuticals!M258,"")</f>
        <v/>
      </c>
      <c r="C258" s="5" t="str">
        <f>IF(B258="","",IF(ISERROR(FIND(B258,VLOOKUP(A258,A259:C$1199,3,FALSE))),CONCATENATE(B258,"; ",IFERROR(VLOOKUP(A258,A259:C$1199,3,FALSE),"")),VLOOKUP(A258,A259:C$1199,3,FALSE)))</f>
        <v/>
      </c>
    </row>
    <row r="259" spans="1:3" x14ac:dyDescent="0.2">
      <c r="A259" s="5" t="e">
        <f ca="1">Pharmaceuticals!B259</f>
        <v>#VALUE!</v>
      </c>
      <c r="B259" s="5" t="str">
        <f>IF(Pharmaceuticals!M259&lt;&gt;"",Pharmaceuticals!M259,"")</f>
        <v/>
      </c>
      <c r="C259" s="5" t="str">
        <f>IF(B259="","",IF(ISERROR(FIND(B259,VLOOKUP(A259,A260:C$1199,3,FALSE))),CONCATENATE(B259,"; ",IFERROR(VLOOKUP(A259,A260:C$1199,3,FALSE),"")),VLOOKUP(A259,A260:C$1199,3,FALSE)))</f>
        <v/>
      </c>
    </row>
    <row r="260" spans="1:3" x14ac:dyDescent="0.2">
      <c r="A260" s="5" t="e">
        <f ca="1">Pharmaceuticals!B260</f>
        <v>#VALUE!</v>
      </c>
      <c r="B260" s="5" t="str">
        <f>IF(Pharmaceuticals!M260&lt;&gt;"",Pharmaceuticals!M260,"")</f>
        <v/>
      </c>
      <c r="C260" s="5" t="str">
        <f>IF(B260="","",IF(ISERROR(FIND(B260,VLOOKUP(A260,A261:C$1199,3,FALSE))),CONCATENATE(B260,"; ",IFERROR(VLOOKUP(A260,A261:C$1199,3,FALSE),"")),VLOOKUP(A260,A261:C$1199,3,FALSE)))</f>
        <v/>
      </c>
    </row>
    <row r="261" spans="1:3" x14ac:dyDescent="0.2">
      <c r="A261" s="5" t="e">
        <f ca="1">Pharmaceuticals!B261</f>
        <v>#VALUE!</v>
      </c>
      <c r="B261" s="5" t="str">
        <f>IF(Pharmaceuticals!M261&lt;&gt;"",Pharmaceuticals!M261,"")</f>
        <v/>
      </c>
      <c r="C261" s="5" t="str">
        <f>IF(B261="","",IF(ISERROR(FIND(B261,VLOOKUP(A261,A262:C$1199,3,FALSE))),CONCATENATE(B261,"; ",IFERROR(VLOOKUP(A261,A262:C$1199,3,FALSE),"")),VLOOKUP(A261,A262:C$1199,3,FALSE)))</f>
        <v/>
      </c>
    </row>
    <row r="262" spans="1:3" x14ac:dyDescent="0.2">
      <c r="A262" s="5" t="e">
        <f ca="1">Pharmaceuticals!B262</f>
        <v>#VALUE!</v>
      </c>
      <c r="B262" s="5" t="str">
        <f>IF(Pharmaceuticals!M262&lt;&gt;"",Pharmaceuticals!M262,"")</f>
        <v/>
      </c>
      <c r="C262" s="5" t="str">
        <f>IF(B262="","",IF(ISERROR(FIND(B262,VLOOKUP(A262,A263:C$1199,3,FALSE))),CONCATENATE(B262,"; ",IFERROR(VLOOKUP(A262,A263:C$1199,3,FALSE),"")),VLOOKUP(A262,A263:C$1199,3,FALSE)))</f>
        <v/>
      </c>
    </row>
    <row r="263" spans="1:3" x14ac:dyDescent="0.2">
      <c r="A263" s="5" t="e">
        <f ca="1">Pharmaceuticals!B263</f>
        <v>#VALUE!</v>
      </c>
      <c r="B263" s="5" t="str">
        <f>IF(Pharmaceuticals!M263&lt;&gt;"",Pharmaceuticals!M263,"")</f>
        <v/>
      </c>
      <c r="C263" s="5" t="str">
        <f>IF(B263="","",IF(ISERROR(FIND(B263,VLOOKUP(A263,A264:C$1199,3,FALSE))),CONCATENATE(B263,"; ",IFERROR(VLOOKUP(A263,A264:C$1199,3,FALSE),"")),VLOOKUP(A263,A264:C$1199,3,FALSE)))</f>
        <v/>
      </c>
    </row>
    <row r="264" spans="1:3" x14ac:dyDescent="0.2">
      <c r="A264" s="5" t="e">
        <f ca="1">Pharmaceuticals!B264</f>
        <v>#VALUE!</v>
      </c>
      <c r="B264" s="5" t="str">
        <f>IF(Pharmaceuticals!M264&lt;&gt;"",Pharmaceuticals!M264,"")</f>
        <v/>
      </c>
      <c r="C264" s="5" t="str">
        <f>IF(B264="","",IF(ISERROR(FIND(B264,VLOOKUP(A264,A265:C$1199,3,FALSE))),CONCATENATE(B264,"; ",IFERROR(VLOOKUP(A264,A265:C$1199,3,FALSE),"")),VLOOKUP(A264,A265:C$1199,3,FALSE)))</f>
        <v/>
      </c>
    </row>
    <row r="265" spans="1:3" x14ac:dyDescent="0.2">
      <c r="A265" s="5" t="e">
        <f ca="1">Pharmaceuticals!B265</f>
        <v>#VALUE!</v>
      </c>
      <c r="B265" s="5" t="str">
        <f>IF(Pharmaceuticals!M265&lt;&gt;"",Pharmaceuticals!M265,"")</f>
        <v/>
      </c>
      <c r="C265" s="5" t="str">
        <f>IF(B265="","",IF(ISERROR(FIND(B265,VLOOKUP(A265,A266:C$1199,3,FALSE))),CONCATENATE(B265,"; ",IFERROR(VLOOKUP(A265,A266:C$1199,3,FALSE),"")),VLOOKUP(A265,A266:C$1199,3,FALSE)))</f>
        <v/>
      </c>
    </row>
    <row r="266" spans="1:3" x14ac:dyDescent="0.2">
      <c r="A266" s="5" t="e">
        <f ca="1">Pharmaceuticals!B266</f>
        <v>#VALUE!</v>
      </c>
      <c r="B266" s="5" t="str">
        <f>IF(Pharmaceuticals!M266&lt;&gt;"",Pharmaceuticals!M266,"")</f>
        <v/>
      </c>
      <c r="C266" s="5" t="str">
        <f>IF(B266="","",IF(ISERROR(FIND(B266,VLOOKUP(A266,A267:C$1199,3,FALSE))),CONCATENATE(B266,"; ",IFERROR(VLOOKUP(A266,A267:C$1199,3,FALSE),"")),VLOOKUP(A266,A267:C$1199,3,FALSE)))</f>
        <v/>
      </c>
    </row>
    <row r="267" spans="1:3" x14ac:dyDescent="0.2">
      <c r="A267" s="5" t="e">
        <f ca="1">Pharmaceuticals!B267</f>
        <v>#VALUE!</v>
      </c>
      <c r="B267" s="5" t="str">
        <f>IF(Pharmaceuticals!M267&lt;&gt;"",Pharmaceuticals!M267,"")</f>
        <v/>
      </c>
      <c r="C267" s="5" t="str">
        <f>IF(B267="","",IF(ISERROR(FIND(B267,VLOOKUP(A267,A268:C$1199,3,FALSE))),CONCATENATE(B267,"; ",IFERROR(VLOOKUP(A267,A268:C$1199,3,FALSE),"")),VLOOKUP(A267,A268:C$1199,3,FALSE)))</f>
        <v/>
      </c>
    </row>
    <row r="268" spans="1:3" x14ac:dyDescent="0.2">
      <c r="A268" s="5" t="e">
        <f ca="1">Pharmaceuticals!B268</f>
        <v>#VALUE!</v>
      </c>
      <c r="B268" s="5" t="str">
        <f>IF(Pharmaceuticals!M268&lt;&gt;"",Pharmaceuticals!M268,"")</f>
        <v/>
      </c>
      <c r="C268" s="5" t="str">
        <f>IF(B268="","",IF(ISERROR(FIND(B268,VLOOKUP(A268,A269:C$1199,3,FALSE))),CONCATENATE(B268,"; ",IFERROR(VLOOKUP(A268,A269:C$1199,3,FALSE),"")),VLOOKUP(A268,A269:C$1199,3,FALSE)))</f>
        <v/>
      </c>
    </row>
    <row r="269" spans="1:3" x14ac:dyDescent="0.2">
      <c r="A269" s="5" t="e">
        <f ca="1">Pharmaceuticals!B269</f>
        <v>#VALUE!</v>
      </c>
      <c r="B269" s="5" t="str">
        <f>IF(Pharmaceuticals!M269&lt;&gt;"",Pharmaceuticals!M269,"")</f>
        <v/>
      </c>
      <c r="C269" s="5" t="str">
        <f>IF(B269="","",IF(ISERROR(FIND(B269,VLOOKUP(A269,A270:C$1199,3,FALSE))),CONCATENATE(B269,"; ",IFERROR(VLOOKUP(A269,A270:C$1199,3,FALSE),"")),VLOOKUP(A269,A270:C$1199,3,FALSE)))</f>
        <v/>
      </c>
    </row>
    <row r="270" spans="1:3" x14ac:dyDescent="0.2">
      <c r="A270" s="5" t="e">
        <f ca="1">Pharmaceuticals!B270</f>
        <v>#VALUE!</v>
      </c>
      <c r="B270" s="5" t="str">
        <f>IF(Pharmaceuticals!M270&lt;&gt;"",Pharmaceuticals!M270,"")</f>
        <v/>
      </c>
      <c r="C270" s="5" t="str">
        <f>IF(B270="","",IF(ISERROR(FIND(B270,VLOOKUP(A270,A271:C$1199,3,FALSE))),CONCATENATE(B270,"; ",IFERROR(VLOOKUP(A270,A271:C$1199,3,FALSE),"")),VLOOKUP(A270,A271:C$1199,3,FALSE)))</f>
        <v/>
      </c>
    </row>
    <row r="271" spans="1:3" x14ac:dyDescent="0.2">
      <c r="A271" s="5" t="e">
        <f ca="1">Pharmaceuticals!B271</f>
        <v>#VALUE!</v>
      </c>
      <c r="B271" s="5" t="str">
        <f>IF(Pharmaceuticals!M271&lt;&gt;"",Pharmaceuticals!M271,"")</f>
        <v/>
      </c>
      <c r="C271" s="5" t="str">
        <f>IF(B271="","",IF(ISERROR(FIND(B271,VLOOKUP(A271,A272:C$1199,3,FALSE))),CONCATENATE(B271,"; ",IFERROR(VLOOKUP(A271,A272:C$1199,3,FALSE),"")),VLOOKUP(A271,A272:C$1199,3,FALSE)))</f>
        <v/>
      </c>
    </row>
    <row r="272" spans="1:3" x14ac:dyDescent="0.2">
      <c r="A272" s="5" t="e">
        <f ca="1">Pharmaceuticals!B272</f>
        <v>#VALUE!</v>
      </c>
      <c r="B272" s="5" t="str">
        <f>IF(Pharmaceuticals!M272&lt;&gt;"",Pharmaceuticals!M272,"")</f>
        <v/>
      </c>
      <c r="C272" s="5" t="str">
        <f>IF(B272="","",IF(ISERROR(FIND(B272,VLOOKUP(A272,A273:C$1199,3,FALSE))),CONCATENATE(B272,"; ",IFERROR(VLOOKUP(A272,A273:C$1199,3,FALSE),"")),VLOOKUP(A272,A273:C$1199,3,FALSE)))</f>
        <v/>
      </c>
    </row>
    <row r="273" spans="1:3" x14ac:dyDescent="0.2">
      <c r="A273" s="5" t="e">
        <f ca="1">Pharmaceuticals!B273</f>
        <v>#VALUE!</v>
      </c>
      <c r="B273" s="5" t="str">
        <f>IF(Pharmaceuticals!M273&lt;&gt;"",Pharmaceuticals!M273,"")</f>
        <v/>
      </c>
      <c r="C273" s="5" t="str">
        <f>IF(B273="","",IF(ISERROR(FIND(B273,VLOOKUP(A273,A274:C$1199,3,FALSE))),CONCATENATE(B273,"; ",IFERROR(VLOOKUP(A273,A274:C$1199,3,FALSE),"")),VLOOKUP(A273,A274:C$1199,3,FALSE)))</f>
        <v/>
      </c>
    </row>
    <row r="274" spans="1:3" x14ac:dyDescent="0.2">
      <c r="A274" s="5" t="e">
        <f ca="1">Pharmaceuticals!B274</f>
        <v>#VALUE!</v>
      </c>
      <c r="B274" s="5" t="str">
        <f>IF(Pharmaceuticals!M274&lt;&gt;"",Pharmaceuticals!M274,"")</f>
        <v/>
      </c>
      <c r="C274" s="5" t="str">
        <f>IF(B274="","",IF(ISERROR(FIND(B274,VLOOKUP(A274,A275:C$1199,3,FALSE))),CONCATENATE(B274,"; ",IFERROR(VLOOKUP(A274,A275:C$1199,3,FALSE),"")),VLOOKUP(A274,A275:C$1199,3,FALSE)))</f>
        <v/>
      </c>
    </row>
    <row r="275" spans="1:3" x14ac:dyDescent="0.2">
      <c r="A275" s="5" t="e">
        <f ca="1">Pharmaceuticals!B275</f>
        <v>#VALUE!</v>
      </c>
      <c r="B275" s="5" t="str">
        <f>IF(Pharmaceuticals!M275&lt;&gt;"",Pharmaceuticals!M275,"")</f>
        <v/>
      </c>
      <c r="C275" s="5" t="str">
        <f>IF(B275="","",IF(ISERROR(FIND(B275,VLOOKUP(A275,A276:C$1199,3,FALSE))),CONCATENATE(B275,"; ",IFERROR(VLOOKUP(A275,A276:C$1199,3,FALSE),"")),VLOOKUP(A275,A276:C$1199,3,FALSE)))</f>
        <v/>
      </c>
    </row>
    <row r="276" spans="1:3" x14ac:dyDescent="0.2">
      <c r="A276" s="5" t="e">
        <f ca="1">Pharmaceuticals!B276</f>
        <v>#VALUE!</v>
      </c>
      <c r="B276" s="5" t="str">
        <f>IF(Pharmaceuticals!M276&lt;&gt;"",Pharmaceuticals!M276,"")</f>
        <v/>
      </c>
      <c r="C276" s="5" t="str">
        <f>IF(B276="","",IF(ISERROR(FIND(B276,VLOOKUP(A276,A277:C$1199,3,FALSE))),CONCATENATE(B276,"; ",IFERROR(VLOOKUP(A276,A277:C$1199,3,FALSE),"")),VLOOKUP(A276,A277:C$1199,3,FALSE)))</f>
        <v/>
      </c>
    </row>
    <row r="277" spans="1:3" x14ac:dyDescent="0.2">
      <c r="A277" s="5" t="e">
        <f ca="1">Pharmaceuticals!B277</f>
        <v>#VALUE!</v>
      </c>
      <c r="B277" s="5" t="str">
        <f>IF(Pharmaceuticals!M277&lt;&gt;"",Pharmaceuticals!M277,"")</f>
        <v/>
      </c>
      <c r="C277" s="5" t="str">
        <f>IF(B277="","",IF(ISERROR(FIND(B277,VLOOKUP(A277,A278:C$1199,3,FALSE))),CONCATENATE(B277,"; ",IFERROR(VLOOKUP(A277,A278:C$1199,3,FALSE),"")),VLOOKUP(A277,A278:C$1199,3,FALSE)))</f>
        <v/>
      </c>
    </row>
    <row r="278" spans="1:3" x14ac:dyDescent="0.2">
      <c r="A278" s="5" t="e">
        <f ca="1">Pharmaceuticals!B278</f>
        <v>#VALUE!</v>
      </c>
      <c r="B278" s="5" t="str">
        <f>IF(Pharmaceuticals!M278&lt;&gt;"",Pharmaceuticals!M278,"")</f>
        <v/>
      </c>
      <c r="C278" s="5" t="str">
        <f>IF(B278="","",IF(ISERROR(FIND(B278,VLOOKUP(A278,A279:C$1199,3,FALSE))),CONCATENATE(B278,"; ",IFERROR(VLOOKUP(A278,A279:C$1199,3,FALSE),"")),VLOOKUP(A278,A279:C$1199,3,FALSE)))</f>
        <v/>
      </c>
    </row>
    <row r="279" spans="1:3" x14ac:dyDescent="0.2">
      <c r="A279" s="5" t="e">
        <f ca="1">Pharmaceuticals!B279</f>
        <v>#VALUE!</v>
      </c>
      <c r="B279" s="5" t="str">
        <f>IF(Pharmaceuticals!M279&lt;&gt;"",Pharmaceuticals!M279,"")</f>
        <v/>
      </c>
      <c r="C279" s="5" t="str">
        <f>IF(B279="","",IF(ISERROR(FIND(B279,VLOOKUP(A279,A280:C$1199,3,FALSE))),CONCATENATE(B279,"; ",IFERROR(VLOOKUP(A279,A280:C$1199,3,FALSE),"")),VLOOKUP(A279,A280:C$1199,3,FALSE)))</f>
        <v/>
      </c>
    </row>
    <row r="280" spans="1:3" x14ac:dyDescent="0.2">
      <c r="A280" s="5" t="e">
        <f ca="1">Pharmaceuticals!B280</f>
        <v>#VALUE!</v>
      </c>
      <c r="B280" s="5" t="str">
        <f>IF(Pharmaceuticals!M280&lt;&gt;"",Pharmaceuticals!M280,"")</f>
        <v/>
      </c>
      <c r="C280" s="5" t="str">
        <f>IF(B280="","",IF(ISERROR(FIND(B280,VLOOKUP(A280,A281:C$1199,3,FALSE))),CONCATENATE(B280,"; ",IFERROR(VLOOKUP(A280,A281:C$1199,3,FALSE),"")),VLOOKUP(A280,A281:C$1199,3,FALSE)))</f>
        <v/>
      </c>
    </row>
    <row r="281" spans="1:3" x14ac:dyDescent="0.2">
      <c r="A281" s="5" t="e">
        <f ca="1">Pharmaceuticals!B281</f>
        <v>#VALUE!</v>
      </c>
      <c r="B281" s="5" t="str">
        <f>IF(Pharmaceuticals!M281&lt;&gt;"",Pharmaceuticals!M281,"")</f>
        <v/>
      </c>
      <c r="C281" s="5" t="str">
        <f>IF(B281="","",IF(ISERROR(FIND(B281,VLOOKUP(A281,A282:C$1199,3,FALSE))),CONCATENATE(B281,"; ",IFERROR(VLOOKUP(A281,A282:C$1199,3,FALSE),"")),VLOOKUP(A281,A282:C$1199,3,FALSE)))</f>
        <v/>
      </c>
    </row>
    <row r="282" spans="1:3" x14ac:dyDescent="0.2">
      <c r="A282" s="5" t="e">
        <f ca="1">Pharmaceuticals!B282</f>
        <v>#VALUE!</v>
      </c>
      <c r="B282" s="5" t="str">
        <f>IF(Pharmaceuticals!M282&lt;&gt;"",Pharmaceuticals!M282,"")</f>
        <v/>
      </c>
      <c r="C282" s="5" t="str">
        <f>IF(B282="","",IF(ISERROR(FIND(B282,VLOOKUP(A282,A283:C$1199,3,FALSE))),CONCATENATE(B282,"; ",IFERROR(VLOOKUP(A282,A283:C$1199,3,FALSE),"")),VLOOKUP(A282,A283:C$1199,3,FALSE)))</f>
        <v/>
      </c>
    </row>
    <row r="283" spans="1:3" x14ac:dyDescent="0.2">
      <c r="A283" s="5" t="e">
        <f ca="1">Pharmaceuticals!B283</f>
        <v>#VALUE!</v>
      </c>
      <c r="B283" s="5" t="str">
        <f>IF(Pharmaceuticals!M283&lt;&gt;"",Pharmaceuticals!M283,"")</f>
        <v/>
      </c>
      <c r="C283" s="5" t="str">
        <f>IF(B283="","",IF(ISERROR(FIND(B283,VLOOKUP(A283,A284:C$1199,3,FALSE))),CONCATENATE(B283,"; ",IFERROR(VLOOKUP(A283,A284:C$1199,3,FALSE),"")),VLOOKUP(A283,A284:C$1199,3,FALSE)))</f>
        <v/>
      </c>
    </row>
    <row r="284" spans="1:3" x14ac:dyDescent="0.2">
      <c r="A284" s="5" t="e">
        <f ca="1">Pharmaceuticals!B284</f>
        <v>#VALUE!</v>
      </c>
      <c r="B284" s="5" t="str">
        <f>IF(Pharmaceuticals!M284&lt;&gt;"",Pharmaceuticals!M284,"")</f>
        <v/>
      </c>
      <c r="C284" s="5" t="str">
        <f>IF(B284="","",IF(ISERROR(FIND(B284,VLOOKUP(A284,A285:C$1199,3,FALSE))),CONCATENATE(B284,"; ",IFERROR(VLOOKUP(A284,A285:C$1199,3,FALSE),"")),VLOOKUP(A284,A285:C$1199,3,FALSE)))</f>
        <v/>
      </c>
    </row>
    <row r="285" spans="1:3" x14ac:dyDescent="0.2">
      <c r="A285" s="5" t="e">
        <f ca="1">Pharmaceuticals!B285</f>
        <v>#VALUE!</v>
      </c>
      <c r="B285" s="5" t="str">
        <f>IF(Pharmaceuticals!M285&lt;&gt;"",Pharmaceuticals!M285,"")</f>
        <v/>
      </c>
      <c r="C285" s="5" t="str">
        <f>IF(B285="","",IF(ISERROR(FIND(B285,VLOOKUP(A285,A286:C$1199,3,FALSE))),CONCATENATE(B285,"; ",IFERROR(VLOOKUP(A285,A286:C$1199,3,FALSE),"")),VLOOKUP(A285,A286:C$1199,3,FALSE)))</f>
        <v/>
      </c>
    </row>
    <row r="286" spans="1:3" x14ac:dyDescent="0.2">
      <c r="A286" s="5" t="e">
        <f ca="1">Pharmaceuticals!B286</f>
        <v>#VALUE!</v>
      </c>
      <c r="B286" s="5" t="str">
        <f>IF(Pharmaceuticals!M286&lt;&gt;"",Pharmaceuticals!M286,"")</f>
        <v/>
      </c>
      <c r="C286" s="5" t="str">
        <f>IF(B286="","",IF(ISERROR(FIND(B286,VLOOKUP(A286,A287:C$1199,3,FALSE))),CONCATENATE(B286,"; ",IFERROR(VLOOKUP(A286,A287:C$1199,3,FALSE),"")),VLOOKUP(A286,A287:C$1199,3,FALSE)))</f>
        <v/>
      </c>
    </row>
    <row r="287" spans="1:3" x14ac:dyDescent="0.2">
      <c r="A287" s="5" t="e">
        <f ca="1">Pharmaceuticals!B287</f>
        <v>#VALUE!</v>
      </c>
      <c r="B287" s="5" t="str">
        <f>IF(Pharmaceuticals!M287&lt;&gt;"",Pharmaceuticals!M287,"")</f>
        <v/>
      </c>
      <c r="C287" s="5" t="str">
        <f>IF(B287="","",IF(ISERROR(FIND(B287,VLOOKUP(A287,A288:C$1199,3,FALSE))),CONCATENATE(B287,"; ",IFERROR(VLOOKUP(A287,A288:C$1199,3,FALSE),"")),VLOOKUP(A287,A288:C$1199,3,FALSE)))</f>
        <v/>
      </c>
    </row>
    <row r="288" spans="1:3" x14ac:dyDescent="0.2">
      <c r="A288" s="5" t="e">
        <f ca="1">Pharmaceuticals!B288</f>
        <v>#VALUE!</v>
      </c>
      <c r="B288" s="5" t="str">
        <f>IF(Pharmaceuticals!M288&lt;&gt;"",Pharmaceuticals!M288,"")</f>
        <v/>
      </c>
      <c r="C288" s="5" t="str">
        <f>IF(B288="","",IF(ISERROR(FIND(B288,VLOOKUP(A288,A289:C$1199,3,FALSE))),CONCATENATE(B288,"; ",IFERROR(VLOOKUP(A288,A289:C$1199,3,FALSE),"")),VLOOKUP(A288,A289:C$1199,3,FALSE)))</f>
        <v/>
      </c>
    </row>
    <row r="289" spans="1:3" x14ac:dyDescent="0.2">
      <c r="A289" s="5" t="e">
        <f ca="1">Pharmaceuticals!B289</f>
        <v>#VALUE!</v>
      </c>
      <c r="B289" s="5" t="str">
        <f>IF(Pharmaceuticals!M289&lt;&gt;"",Pharmaceuticals!M289,"")</f>
        <v/>
      </c>
      <c r="C289" s="5" t="str">
        <f>IF(B289="","",IF(ISERROR(FIND(B289,VLOOKUP(A289,A290:C$1199,3,FALSE))),CONCATENATE(B289,"; ",IFERROR(VLOOKUP(A289,A290:C$1199,3,FALSE),"")),VLOOKUP(A289,A290:C$1199,3,FALSE)))</f>
        <v/>
      </c>
    </row>
    <row r="290" spans="1:3" x14ac:dyDescent="0.2">
      <c r="A290" s="5" t="e">
        <f ca="1">Pharmaceuticals!B290</f>
        <v>#VALUE!</v>
      </c>
      <c r="B290" s="5" t="str">
        <f>IF(Pharmaceuticals!M290&lt;&gt;"",Pharmaceuticals!M290,"")</f>
        <v/>
      </c>
      <c r="C290" s="5" t="str">
        <f>IF(B290="","",IF(ISERROR(FIND(B290,VLOOKUP(A290,A291:C$1199,3,FALSE))),CONCATENATE(B290,"; ",IFERROR(VLOOKUP(A290,A291:C$1199,3,FALSE),"")),VLOOKUP(A290,A291:C$1199,3,FALSE)))</f>
        <v/>
      </c>
    </row>
    <row r="291" spans="1:3" x14ac:dyDescent="0.2">
      <c r="A291" s="5" t="e">
        <f ca="1">Pharmaceuticals!B291</f>
        <v>#VALUE!</v>
      </c>
      <c r="B291" s="5" t="str">
        <f>IF(Pharmaceuticals!M291&lt;&gt;"",Pharmaceuticals!M291,"")</f>
        <v/>
      </c>
      <c r="C291" s="5" t="str">
        <f>IF(B291="","",IF(ISERROR(FIND(B291,VLOOKUP(A291,A292:C$1199,3,FALSE))),CONCATENATE(B291,"; ",IFERROR(VLOOKUP(A291,A292:C$1199,3,FALSE),"")),VLOOKUP(A291,A292:C$1199,3,FALSE)))</f>
        <v/>
      </c>
    </row>
    <row r="292" spans="1:3" x14ac:dyDescent="0.2">
      <c r="A292" s="5" t="e">
        <f ca="1">Pharmaceuticals!B292</f>
        <v>#VALUE!</v>
      </c>
      <c r="B292" s="5" t="str">
        <f>IF(Pharmaceuticals!M292&lt;&gt;"",Pharmaceuticals!M292,"")</f>
        <v/>
      </c>
      <c r="C292" s="5" t="str">
        <f>IF(B292="","",IF(ISERROR(FIND(B292,VLOOKUP(A292,A293:C$1199,3,FALSE))),CONCATENATE(B292,"; ",IFERROR(VLOOKUP(A292,A293:C$1199,3,FALSE),"")),VLOOKUP(A292,A293:C$1199,3,FALSE)))</f>
        <v/>
      </c>
    </row>
    <row r="293" spans="1:3" x14ac:dyDescent="0.2">
      <c r="A293" s="5" t="e">
        <f ca="1">Pharmaceuticals!B293</f>
        <v>#VALUE!</v>
      </c>
      <c r="B293" s="5" t="str">
        <f>IF(Pharmaceuticals!M293&lt;&gt;"",Pharmaceuticals!M293,"")</f>
        <v/>
      </c>
      <c r="C293" s="5" t="str">
        <f>IF(B293="","",IF(ISERROR(FIND(B293,VLOOKUP(A293,A294:C$1199,3,FALSE))),CONCATENATE(B293,"; ",IFERROR(VLOOKUP(A293,A294:C$1199,3,FALSE),"")),VLOOKUP(A293,A294:C$1199,3,FALSE)))</f>
        <v/>
      </c>
    </row>
    <row r="294" spans="1:3" x14ac:dyDescent="0.2">
      <c r="A294" s="5" t="e">
        <f ca="1">Pharmaceuticals!B294</f>
        <v>#VALUE!</v>
      </c>
      <c r="B294" s="5" t="str">
        <f>IF(Pharmaceuticals!M294&lt;&gt;"",Pharmaceuticals!M294,"")</f>
        <v/>
      </c>
      <c r="C294" s="5" t="str">
        <f>IF(B294="","",IF(ISERROR(FIND(B294,VLOOKUP(A294,A295:C$1199,3,FALSE))),CONCATENATE(B294,"; ",IFERROR(VLOOKUP(A294,A295:C$1199,3,FALSE),"")),VLOOKUP(A294,A295:C$1199,3,FALSE)))</f>
        <v/>
      </c>
    </row>
    <row r="295" spans="1:3" x14ac:dyDescent="0.2">
      <c r="A295" s="5" t="e">
        <f ca="1">Pharmaceuticals!B295</f>
        <v>#VALUE!</v>
      </c>
      <c r="B295" s="5" t="str">
        <f>IF(Pharmaceuticals!M295&lt;&gt;"",Pharmaceuticals!M295,"")</f>
        <v/>
      </c>
      <c r="C295" s="5" t="str">
        <f>IF(B295="","",IF(ISERROR(FIND(B295,VLOOKUP(A295,A296:C$1199,3,FALSE))),CONCATENATE(B295,"; ",IFERROR(VLOOKUP(A295,A296:C$1199,3,FALSE),"")),VLOOKUP(A295,A296:C$1199,3,FALSE)))</f>
        <v/>
      </c>
    </row>
    <row r="296" spans="1:3" x14ac:dyDescent="0.2">
      <c r="A296" s="5" t="e">
        <f ca="1">Pharmaceuticals!B296</f>
        <v>#VALUE!</v>
      </c>
      <c r="B296" s="5" t="str">
        <f>IF(Pharmaceuticals!M296&lt;&gt;"",Pharmaceuticals!M296,"")</f>
        <v/>
      </c>
      <c r="C296" s="5" t="str">
        <f>IF(B296="","",IF(ISERROR(FIND(B296,VLOOKUP(A296,A297:C$1199,3,FALSE))),CONCATENATE(B296,"; ",IFERROR(VLOOKUP(A296,A297:C$1199,3,FALSE),"")),VLOOKUP(A296,A297:C$1199,3,FALSE)))</f>
        <v/>
      </c>
    </row>
    <row r="297" spans="1:3" x14ac:dyDescent="0.2">
      <c r="A297" s="5" t="e">
        <f ca="1">Pharmaceuticals!B297</f>
        <v>#VALUE!</v>
      </c>
      <c r="B297" s="5" t="str">
        <f>IF(Pharmaceuticals!M297&lt;&gt;"",Pharmaceuticals!M297,"")</f>
        <v/>
      </c>
      <c r="C297" s="5" t="str">
        <f>IF(B297="","",IF(ISERROR(FIND(B297,VLOOKUP(A297,A298:C$1199,3,FALSE))),CONCATENATE(B297,"; ",IFERROR(VLOOKUP(A297,A298:C$1199,3,FALSE),"")),VLOOKUP(A297,A298:C$1199,3,FALSE)))</f>
        <v/>
      </c>
    </row>
    <row r="298" spans="1:3" x14ac:dyDescent="0.2">
      <c r="A298" s="5" t="e">
        <f ca="1">Pharmaceuticals!B298</f>
        <v>#VALUE!</v>
      </c>
      <c r="B298" s="5" t="str">
        <f>IF(Pharmaceuticals!M298&lt;&gt;"",Pharmaceuticals!M298,"")</f>
        <v/>
      </c>
      <c r="C298" s="5" t="str">
        <f>IF(B298="","",IF(ISERROR(FIND(B298,VLOOKUP(A298,A299:C$1199,3,FALSE))),CONCATENATE(B298,"; ",IFERROR(VLOOKUP(A298,A299:C$1199,3,FALSE),"")),VLOOKUP(A298,A299:C$1199,3,FALSE)))</f>
        <v/>
      </c>
    </row>
    <row r="299" spans="1:3" x14ac:dyDescent="0.2">
      <c r="A299" s="5" t="e">
        <f ca="1">Pharmaceuticals!B299</f>
        <v>#VALUE!</v>
      </c>
      <c r="B299" s="5" t="str">
        <f>IF(Pharmaceuticals!M299&lt;&gt;"",Pharmaceuticals!M299,"")</f>
        <v/>
      </c>
      <c r="C299" s="5" t="str">
        <f>IF(B299="","",IF(ISERROR(FIND(B299,VLOOKUP(A299,A300:C$1199,3,FALSE))),CONCATENATE(B299,"; ",IFERROR(VLOOKUP(A299,A300:C$1199,3,FALSE),"")),VLOOKUP(A299,A300:C$1199,3,FALSE)))</f>
        <v/>
      </c>
    </row>
    <row r="300" spans="1:3" x14ac:dyDescent="0.2">
      <c r="A300" s="5" t="e">
        <f ca="1">Pharmaceuticals!B300</f>
        <v>#VALUE!</v>
      </c>
      <c r="B300" s="5" t="str">
        <f>IF(Pharmaceuticals!M300&lt;&gt;"",Pharmaceuticals!M300,"")</f>
        <v/>
      </c>
      <c r="C300" s="5" t="str">
        <f>IF(B300="","",IF(ISERROR(FIND(B300,VLOOKUP(A300,A301:C$1199,3,FALSE))),CONCATENATE(B300,"; ",IFERROR(VLOOKUP(A300,A301:C$1199,3,FALSE),"")),VLOOKUP(A300,A301:C$1199,3,FALSE)))</f>
        <v/>
      </c>
    </row>
    <row r="301" spans="1:3" x14ac:dyDescent="0.2">
      <c r="A301" s="5" t="e">
        <f ca="1">Pharmaceuticals!B301</f>
        <v>#VALUE!</v>
      </c>
      <c r="B301" s="5" t="str">
        <f>IF(Pharmaceuticals!M301&lt;&gt;"",Pharmaceuticals!M301,"")</f>
        <v/>
      </c>
      <c r="C301" s="5" t="str">
        <f>IF(B301="","",IF(ISERROR(FIND(B301,VLOOKUP(A301,A302:C$1199,3,FALSE))),CONCATENATE(B301,"; ",IFERROR(VLOOKUP(A301,A302:C$1199,3,FALSE),"")),VLOOKUP(A301,A302:C$1199,3,FALSE)))</f>
        <v/>
      </c>
    </row>
    <row r="302" spans="1:3" x14ac:dyDescent="0.2">
      <c r="A302" s="5" t="e">
        <f ca="1">Pharmaceuticals!B302</f>
        <v>#VALUE!</v>
      </c>
      <c r="B302" s="5" t="str">
        <f>IF(Pharmaceuticals!M302&lt;&gt;"",Pharmaceuticals!M302,"")</f>
        <v/>
      </c>
      <c r="C302" s="5" t="str">
        <f>IF(B302="","",IF(ISERROR(FIND(B302,VLOOKUP(A302,A303:C$1199,3,FALSE))),CONCATENATE(B302,"; ",IFERROR(VLOOKUP(A302,A303:C$1199,3,FALSE),"")),VLOOKUP(A302,A303:C$1199,3,FALSE)))</f>
        <v/>
      </c>
    </row>
    <row r="303" spans="1:3" x14ac:dyDescent="0.2">
      <c r="A303" s="5" t="e">
        <f ca="1">Pharmaceuticals!B303</f>
        <v>#VALUE!</v>
      </c>
      <c r="B303" s="5" t="str">
        <f>IF(Pharmaceuticals!M303&lt;&gt;"",Pharmaceuticals!M303,"")</f>
        <v/>
      </c>
      <c r="C303" s="5" t="str">
        <f>IF(B303="","",IF(ISERROR(FIND(B303,VLOOKUP(A303,A304:C$1199,3,FALSE))),CONCATENATE(B303,"; ",IFERROR(VLOOKUP(A303,A304:C$1199,3,FALSE),"")),VLOOKUP(A303,A304:C$1199,3,FALSE)))</f>
        <v/>
      </c>
    </row>
    <row r="304" spans="1:3" x14ac:dyDescent="0.2">
      <c r="A304" s="5" t="e">
        <f ca="1">Pharmaceuticals!B304</f>
        <v>#VALUE!</v>
      </c>
      <c r="B304" s="5" t="str">
        <f>IF(Pharmaceuticals!M304&lt;&gt;"",Pharmaceuticals!M304,"")</f>
        <v/>
      </c>
      <c r="C304" s="5" t="str">
        <f>IF(B304="","",IF(ISERROR(FIND(B304,VLOOKUP(A304,A305:C$1199,3,FALSE))),CONCATENATE(B304,"; ",IFERROR(VLOOKUP(A304,A305:C$1199,3,FALSE),"")),VLOOKUP(A304,A305:C$1199,3,FALSE)))</f>
        <v/>
      </c>
    </row>
    <row r="305" spans="1:3" x14ac:dyDescent="0.2">
      <c r="A305" s="5" t="e">
        <f ca="1">Pharmaceuticals!B305</f>
        <v>#VALUE!</v>
      </c>
      <c r="B305" s="5" t="str">
        <f>IF(Pharmaceuticals!M305&lt;&gt;"",Pharmaceuticals!M305,"")</f>
        <v/>
      </c>
      <c r="C305" s="5" t="str">
        <f>IF(B305="","",IF(ISERROR(FIND(B305,VLOOKUP(A305,A306:C$1199,3,FALSE))),CONCATENATE(B305,"; ",IFERROR(VLOOKUP(A305,A306:C$1199,3,FALSE),"")),VLOOKUP(A305,A306:C$1199,3,FALSE)))</f>
        <v/>
      </c>
    </row>
    <row r="306" spans="1:3" x14ac:dyDescent="0.2">
      <c r="A306" s="5" t="e">
        <f ca="1">Pharmaceuticals!B306</f>
        <v>#VALUE!</v>
      </c>
      <c r="B306" s="5" t="str">
        <f>IF(Pharmaceuticals!M306&lt;&gt;"",Pharmaceuticals!M306,"")</f>
        <v/>
      </c>
      <c r="C306" s="5" t="str">
        <f>IF(B306="","",IF(ISERROR(FIND(B306,VLOOKUP(A306,A307:C$1199,3,FALSE))),CONCATENATE(B306,"; ",IFERROR(VLOOKUP(A306,A307:C$1199,3,FALSE),"")),VLOOKUP(A306,A307:C$1199,3,FALSE)))</f>
        <v/>
      </c>
    </row>
    <row r="307" spans="1:3" x14ac:dyDescent="0.2">
      <c r="A307" s="5" t="e">
        <f ca="1">Pharmaceuticals!B307</f>
        <v>#VALUE!</v>
      </c>
      <c r="B307" s="5" t="str">
        <f>IF(Pharmaceuticals!M307&lt;&gt;"",Pharmaceuticals!M307,"")</f>
        <v/>
      </c>
      <c r="C307" s="5" t="str">
        <f>IF(B307="","",IF(ISERROR(FIND(B307,VLOOKUP(A307,A308:C$1199,3,FALSE))),CONCATENATE(B307,"; ",IFERROR(VLOOKUP(A307,A308:C$1199,3,FALSE),"")),VLOOKUP(A307,A308:C$1199,3,FALSE)))</f>
        <v/>
      </c>
    </row>
    <row r="308" spans="1:3" x14ac:dyDescent="0.2">
      <c r="A308" s="5" t="e">
        <f ca="1">Pharmaceuticals!B308</f>
        <v>#VALUE!</v>
      </c>
      <c r="B308" s="5" t="str">
        <f>IF(Pharmaceuticals!M308&lt;&gt;"",Pharmaceuticals!M308,"")</f>
        <v/>
      </c>
      <c r="C308" s="5" t="str">
        <f>IF(B308="","",IF(ISERROR(FIND(B308,VLOOKUP(A308,A309:C$1199,3,FALSE))),CONCATENATE(B308,"; ",IFERROR(VLOOKUP(A308,A309:C$1199,3,FALSE),"")),VLOOKUP(A308,A309:C$1199,3,FALSE)))</f>
        <v/>
      </c>
    </row>
    <row r="309" spans="1:3" x14ac:dyDescent="0.2">
      <c r="A309" s="5" t="e">
        <f ca="1">Pharmaceuticals!B309</f>
        <v>#VALUE!</v>
      </c>
      <c r="B309" s="5" t="str">
        <f>IF(Pharmaceuticals!M309&lt;&gt;"",Pharmaceuticals!M309,"")</f>
        <v/>
      </c>
      <c r="C309" s="5" t="str">
        <f>IF(B309="","",IF(ISERROR(FIND(B309,VLOOKUP(A309,A310:C$1199,3,FALSE))),CONCATENATE(B309,"; ",IFERROR(VLOOKUP(A309,A310:C$1199,3,FALSE),"")),VLOOKUP(A309,A310:C$1199,3,FALSE)))</f>
        <v/>
      </c>
    </row>
    <row r="310" spans="1:3" x14ac:dyDescent="0.2">
      <c r="A310" s="5" t="e">
        <f ca="1">Pharmaceuticals!B310</f>
        <v>#VALUE!</v>
      </c>
      <c r="B310" s="5" t="str">
        <f>IF(Pharmaceuticals!M310&lt;&gt;"",Pharmaceuticals!M310,"")</f>
        <v/>
      </c>
      <c r="C310" s="5" t="str">
        <f>IF(B310="","",IF(ISERROR(FIND(B310,VLOOKUP(A310,A311:C$1199,3,FALSE))),CONCATENATE(B310,"; ",IFERROR(VLOOKUP(A310,A311:C$1199,3,FALSE),"")),VLOOKUP(A310,A311:C$1199,3,FALSE)))</f>
        <v/>
      </c>
    </row>
    <row r="311" spans="1:3" x14ac:dyDescent="0.2">
      <c r="A311" s="5" t="e">
        <f ca="1">Pharmaceuticals!B311</f>
        <v>#VALUE!</v>
      </c>
      <c r="B311" s="5" t="str">
        <f>IF(Pharmaceuticals!M311&lt;&gt;"",Pharmaceuticals!M311,"")</f>
        <v/>
      </c>
      <c r="C311" s="5" t="str">
        <f>IF(B311="","",IF(ISERROR(FIND(B311,VLOOKUP(A311,A312:C$1199,3,FALSE))),CONCATENATE(B311,"; ",IFERROR(VLOOKUP(A311,A312:C$1199,3,FALSE),"")),VLOOKUP(A311,A312:C$1199,3,FALSE)))</f>
        <v/>
      </c>
    </row>
    <row r="312" spans="1:3" x14ac:dyDescent="0.2">
      <c r="A312" s="5" t="e">
        <f ca="1">Pharmaceuticals!B312</f>
        <v>#VALUE!</v>
      </c>
      <c r="B312" s="5" t="str">
        <f>IF(Pharmaceuticals!M312&lt;&gt;"",Pharmaceuticals!M312,"")</f>
        <v/>
      </c>
      <c r="C312" s="5" t="str">
        <f>IF(B312="","",IF(ISERROR(FIND(B312,VLOOKUP(A312,A313:C$1199,3,FALSE))),CONCATENATE(B312,"; ",IFERROR(VLOOKUP(A312,A313:C$1199,3,FALSE),"")),VLOOKUP(A312,A313:C$1199,3,FALSE)))</f>
        <v/>
      </c>
    </row>
    <row r="313" spans="1:3" x14ac:dyDescent="0.2">
      <c r="A313" s="5" t="e">
        <f ca="1">Pharmaceuticals!B313</f>
        <v>#VALUE!</v>
      </c>
      <c r="B313" s="5" t="str">
        <f>IF(Pharmaceuticals!M313&lt;&gt;"",Pharmaceuticals!M313,"")</f>
        <v/>
      </c>
      <c r="C313" s="5" t="str">
        <f>IF(B313="","",IF(ISERROR(FIND(B313,VLOOKUP(A313,A314:C$1199,3,FALSE))),CONCATENATE(B313,"; ",IFERROR(VLOOKUP(A313,A314:C$1199,3,FALSE),"")),VLOOKUP(A313,A314:C$1199,3,FALSE)))</f>
        <v/>
      </c>
    </row>
    <row r="314" spans="1:3" x14ac:dyDescent="0.2">
      <c r="A314" s="5" t="e">
        <f ca="1">Pharmaceuticals!B314</f>
        <v>#VALUE!</v>
      </c>
      <c r="B314" s="5" t="str">
        <f>IF(Pharmaceuticals!M314&lt;&gt;"",Pharmaceuticals!M314,"")</f>
        <v/>
      </c>
      <c r="C314" s="5" t="str">
        <f>IF(B314="","",IF(ISERROR(FIND(B314,VLOOKUP(A314,A315:C$1199,3,FALSE))),CONCATENATE(B314,"; ",IFERROR(VLOOKUP(A314,A315:C$1199,3,FALSE),"")),VLOOKUP(A314,A315:C$1199,3,FALSE)))</f>
        <v/>
      </c>
    </row>
    <row r="315" spans="1:3" x14ac:dyDescent="0.2">
      <c r="A315" s="5" t="e">
        <f ca="1">Pharmaceuticals!B315</f>
        <v>#VALUE!</v>
      </c>
      <c r="B315" s="5" t="str">
        <f>IF(Pharmaceuticals!M315&lt;&gt;"",Pharmaceuticals!M315,"")</f>
        <v/>
      </c>
      <c r="C315" s="5" t="str">
        <f>IF(B315="","",IF(ISERROR(FIND(B315,VLOOKUP(A315,A316:C$1199,3,FALSE))),CONCATENATE(B315,"; ",IFERROR(VLOOKUP(A315,A316:C$1199,3,FALSE),"")),VLOOKUP(A315,A316:C$1199,3,FALSE)))</f>
        <v/>
      </c>
    </row>
    <row r="316" spans="1:3" x14ac:dyDescent="0.2">
      <c r="A316" s="5" t="e">
        <f ca="1">Pharmaceuticals!B316</f>
        <v>#VALUE!</v>
      </c>
      <c r="B316" s="5" t="str">
        <f>IF(Pharmaceuticals!M316&lt;&gt;"",Pharmaceuticals!M316,"")</f>
        <v/>
      </c>
      <c r="C316" s="5" t="str">
        <f>IF(B316="","",IF(ISERROR(FIND(B316,VLOOKUP(A316,A317:C$1199,3,FALSE))),CONCATENATE(B316,"; ",IFERROR(VLOOKUP(A316,A317:C$1199,3,FALSE),"")),VLOOKUP(A316,A317:C$1199,3,FALSE)))</f>
        <v/>
      </c>
    </row>
    <row r="317" spans="1:3" x14ac:dyDescent="0.2">
      <c r="A317" s="5" t="e">
        <f ca="1">Pharmaceuticals!B317</f>
        <v>#VALUE!</v>
      </c>
      <c r="B317" s="5" t="str">
        <f>IF(Pharmaceuticals!M317&lt;&gt;"",Pharmaceuticals!M317,"")</f>
        <v/>
      </c>
      <c r="C317" s="5" t="str">
        <f>IF(B317="","",IF(ISERROR(FIND(B317,VLOOKUP(A317,A318:C$1199,3,FALSE))),CONCATENATE(B317,"; ",IFERROR(VLOOKUP(A317,A318:C$1199,3,FALSE),"")),VLOOKUP(A317,A318:C$1199,3,FALSE)))</f>
        <v/>
      </c>
    </row>
    <row r="318" spans="1:3" x14ac:dyDescent="0.2">
      <c r="A318" s="5" t="e">
        <f ca="1">Pharmaceuticals!B318</f>
        <v>#VALUE!</v>
      </c>
      <c r="B318" s="5" t="str">
        <f>IF(Pharmaceuticals!M318&lt;&gt;"",Pharmaceuticals!M318,"")</f>
        <v/>
      </c>
      <c r="C318" s="5" t="str">
        <f>IF(B318="","",IF(ISERROR(FIND(B318,VLOOKUP(A318,A319:C$1199,3,FALSE))),CONCATENATE(B318,"; ",IFERROR(VLOOKUP(A318,A319:C$1199,3,FALSE),"")),VLOOKUP(A318,A319:C$1199,3,FALSE)))</f>
        <v/>
      </c>
    </row>
    <row r="319" spans="1:3" x14ac:dyDescent="0.2">
      <c r="A319" s="5" t="e">
        <f ca="1">Pharmaceuticals!B319</f>
        <v>#VALUE!</v>
      </c>
      <c r="B319" s="5" t="str">
        <f>IF(Pharmaceuticals!M319&lt;&gt;"",Pharmaceuticals!M319,"")</f>
        <v/>
      </c>
      <c r="C319" s="5" t="str">
        <f>IF(B319="","",IF(ISERROR(FIND(B319,VLOOKUP(A319,A320:C$1199,3,FALSE))),CONCATENATE(B319,"; ",IFERROR(VLOOKUP(A319,A320:C$1199,3,FALSE),"")),VLOOKUP(A319,A320:C$1199,3,FALSE)))</f>
        <v/>
      </c>
    </row>
    <row r="320" spans="1:3" x14ac:dyDescent="0.2">
      <c r="A320" s="5" t="e">
        <f ca="1">Pharmaceuticals!B320</f>
        <v>#VALUE!</v>
      </c>
      <c r="B320" s="5" t="str">
        <f>IF(Pharmaceuticals!M320&lt;&gt;"",Pharmaceuticals!M320,"")</f>
        <v/>
      </c>
      <c r="C320" s="5" t="str">
        <f>IF(B320="","",IF(ISERROR(FIND(B320,VLOOKUP(A320,A321:C$1199,3,FALSE))),CONCATENATE(B320,"; ",IFERROR(VLOOKUP(A320,A321:C$1199,3,FALSE),"")),VLOOKUP(A320,A321:C$1199,3,FALSE)))</f>
        <v/>
      </c>
    </row>
    <row r="321" spans="1:3" x14ac:dyDescent="0.2">
      <c r="A321" s="5" t="e">
        <f ca="1">Pharmaceuticals!B321</f>
        <v>#VALUE!</v>
      </c>
      <c r="B321" s="5" t="str">
        <f>IF(Pharmaceuticals!M321&lt;&gt;"",Pharmaceuticals!M321,"")</f>
        <v/>
      </c>
      <c r="C321" s="5" t="str">
        <f>IF(B321="","",IF(ISERROR(FIND(B321,VLOOKUP(A321,A322:C$1199,3,FALSE))),CONCATENATE(B321,"; ",IFERROR(VLOOKUP(A321,A322:C$1199,3,FALSE),"")),VLOOKUP(A321,A322:C$1199,3,FALSE)))</f>
        <v/>
      </c>
    </row>
    <row r="322" spans="1:3" x14ac:dyDescent="0.2">
      <c r="A322" s="5" t="e">
        <f ca="1">Pharmaceuticals!B322</f>
        <v>#VALUE!</v>
      </c>
      <c r="B322" s="5" t="str">
        <f>IF(Pharmaceuticals!M322&lt;&gt;"",Pharmaceuticals!M322,"")</f>
        <v/>
      </c>
      <c r="C322" s="5" t="str">
        <f>IF(B322="","",IF(ISERROR(FIND(B322,VLOOKUP(A322,A323:C$1199,3,FALSE))),CONCATENATE(B322,"; ",IFERROR(VLOOKUP(A322,A323:C$1199,3,FALSE),"")),VLOOKUP(A322,A323:C$1199,3,FALSE)))</f>
        <v/>
      </c>
    </row>
    <row r="323" spans="1:3" x14ac:dyDescent="0.2">
      <c r="A323" s="5" t="e">
        <f ca="1">Pharmaceuticals!B323</f>
        <v>#VALUE!</v>
      </c>
      <c r="B323" s="5" t="str">
        <f>IF(Pharmaceuticals!M323&lt;&gt;"",Pharmaceuticals!M323,"")</f>
        <v/>
      </c>
      <c r="C323" s="5" t="str">
        <f>IF(B323="","",IF(ISERROR(FIND(B323,VLOOKUP(A323,A324:C$1199,3,FALSE))),CONCATENATE(B323,"; ",IFERROR(VLOOKUP(A323,A324:C$1199,3,FALSE),"")),VLOOKUP(A323,A324:C$1199,3,FALSE)))</f>
        <v/>
      </c>
    </row>
    <row r="324" spans="1:3" x14ac:dyDescent="0.2">
      <c r="A324" s="5" t="e">
        <f ca="1">Pharmaceuticals!B324</f>
        <v>#VALUE!</v>
      </c>
      <c r="B324" s="5" t="str">
        <f>IF(Pharmaceuticals!M324&lt;&gt;"",Pharmaceuticals!M324,"")</f>
        <v/>
      </c>
      <c r="C324" s="5" t="str">
        <f>IF(B324="","",IF(ISERROR(FIND(B324,VLOOKUP(A324,A325:C$1199,3,FALSE))),CONCATENATE(B324,"; ",IFERROR(VLOOKUP(A324,A325:C$1199,3,FALSE),"")),VLOOKUP(A324,A325:C$1199,3,FALSE)))</f>
        <v/>
      </c>
    </row>
    <row r="325" spans="1:3" x14ac:dyDescent="0.2">
      <c r="A325" s="5" t="e">
        <f ca="1">Pharmaceuticals!B325</f>
        <v>#VALUE!</v>
      </c>
      <c r="B325" s="5" t="str">
        <f>IF(Pharmaceuticals!M325&lt;&gt;"",Pharmaceuticals!M325,"")</f>
        <v/>
      </c>
      <c r="C325" s="5" t="str">
        <f>IF(B325="","",IF(ISERROR(FIND(B325,VLOOKUP(A325,A326:C$1199,3,FALSE))),CONCATENATE(B325,"; ",IFERROR(VLOOKUP(A325,A326:C$1199,3,FALSE),"")),VLOOKUP(A325,A326:C$1199,3,FALSE)))</f>
        <v/>
      </c>
    </row>
    <row r="326" spans="1:3" x14ac:dyDescent="0.2">
      <c r="A326" s="5" t="e">
        <f ca="1">Pharmaceuticals!B326</f>
        <v>#VALUE!</v>
      </c>
      <c r="B326" s="5" t="str">
        <f>IF(Pharmaceuticals!M326&lt;&gt;"",Pharmaceuticals!M326,"")</f>
        <v/>
      </c>
      <c r="C326" s="5" t="str">
        <f>IF(B326="","",IF(ISERROR(FIND(B326,VLOOKUP(A326,A327:C$1199,3,FALSE))),CONCATENATE(B326,"; ",IFERROR(VLOOKUP(A326,A327:C$1199,3,FALSE),"")),VLOOKUP(A326,A327:C$1199,3,FALSE)))</f>
        <v/>
      </c>
    </row>
    <row r="327" spans="1:3" x14ac:dyDescent="0.2">
      <c r="A327" s="5" t="e">
        <f ca="1">Pharmaceuticals!B327</f>
        <v>#VALUE!</v>
      </c>
      <c r="B327" s="5" t="str">
        <f>IF(Pharmaceuticals!M327&lt;&gt;"",Pharmaceuticals!M327,"")</f>
        <v/>
      </c>
      <c r="C327" s="5" t="str">
        <f>IF(B327="","",IF(ISERROR(FIND(B327,VLOOKUP(A327,A328:C$1199,3,FALSE))),CONCATENATE(B327,"; ",IFERROR(VLOOKUP(A327,A328:C$1199,3,FALSE),"")),VLOOKUP(A327,A328:C$1199,3,FALSE)))</f>
        <v/>
      </c>
    </row>
    <row r="328" spans="1:3" x14ac:dyDescent="0.2">
      <c r="A328" s="5" t="e">
        <f ca="1">Pharmaceuticals!B328</f>
        <v>#VALUE!</v>
      </c>
      <c r="B328" s="5" t="str">
        <f>IF(Pharmaceuticals!M328&lt;&gt;"",Pharmaceuticals!M328,"")</f>
        <v/>
      </c>
      <c r="C328" s="5" t="str">
        <f>IF(B328="","",IF(ISERROR(FIND(B328,VLOOKUP(A328,A329:C$1199,3,FALSE))),CONCATENATE(B328,"; ",IFERROR(VLOOKUP(A328,A329:C$1199,3,FALSE),"")),VLOOKUP(A328,A329:C$1199,3,FALSE)))</f>
        <v/>
      </c>
    </row>
    <row r="329" spans="1:3" x14ac:dyDescent="0.2">
      <c r="A329" s="5" t="e">
        <f ca="1">Pharmaceuticals!B329</f>
        <v>#VALUE!</v>
      </c>
      <c r="B329" s="5" t="str">
        <f>IF(Pharmaceuticals!M329&lt;&gt;"",Pharmaceuticals!M329,"")</f>
        <v/>
      </c>
      <c r="C329" s="5" t="str">
        <f>IF(B329="","",IF(ISERROR(FIND(B329,VLOOKUP(A329,A330:C$1199,3,FALSE))),CONCATENATE(B329,"; ",IFERROR(VLOOKUP(A329,A330:C$1199,3,FALSE),"")),VLOOKUP(A329,A330:C$1199,3,FALSE)))</f>
        <v/>
      </c>
    </row>
    <row r="330" spans="1:3" x14ac:dyDescent="0.2">
      <c r="A330" s="5" t="e">
        <f ca="1">Pharmaceuticals!B330</f>
        <v>#VALUE!</v>
      </c>
      <c r="B330" s="5" t="str">
        <f>IF(Pharmaceuticals!M330&lt;&gt;"",Pharmaceuticals!M330,"")</f>
        <v/>
      </c>
      <c r="C330" s="5" t="str">
        <f>IF(B330="","",IF(ISERROR(FIND(B330,VLOOKUP(A330,A331:C$1199,3,FALSE))),CONCATENATE(B330,"; ",IFERROR(VLOOKUP(A330,A331:C$1199,3,FALSE),"")),VLOOKUP(A330,A331:C$1199,3,FALSE)))</f>
        <v/>
      </c>
    </row>
    <row r="331" spans="1:3" x14ac:dyDescent="0.2">
      <c r="A331" s="5" t="e">
        <f ca="1">Pharmaceuticals!B331</f>
        <v>#VALUE!</v>
      </c>
      <c r="B331" s="5" t="str">
        <f>IF(Pharmaceuticals!M331&lt;&gt;"",Pharmaceuticals!M331,"")</f>
        <v/>
      </c>
      <c r="C331" s="5" t="str">
        <f>IF(B331="","",IF(ISERROR(FIND(B331,VLOOKUP(A331,A332:C$1199,3,FALSE))),CONCATENATE(B331,"; ",IFERROR(VLOOKUP(A331,A332:C$1199,3,FALSE),"")),VLOOKUP(A331,A332:C$1199,3,FALSE)))</f>
        <v/>
      </c>
    </row>
    <row r="332" spans="1:3" x14ac:dyDescent="0.2">
      <c r="A332" s="5" t="e">
        <f ca="1">Pharmaceuticals!B332</f>
        <v>#VALUE!</v>
      </c>
      <c r="B332" s="5" t="str">
        <f>IF(Pharmaceuticals!M332&lt;&gt;"",Pharmaceuticals!M332,"")</f>
        <v/>
      </c>
      <c r="C332" s="5" t="str">
        <f>IF(B332="","",IF(ISERROR(FIND(B332,VLOOKUP(A332,A333:C$1199,3,FALSE))),CONCATENATE(B332,"; ",IFERROR(VLOOKUP(A332,A333:C$1199,3,FALSE),"")),VLOOKUP(A332,A333:C$1199,3,FALSE)))</f>
        <v/>
      </c>
    </row>
    <row r="333" spans="1:3" x14ac:dyDescent="0.2">
      <c r="A333" s="5" t="e">
        <f ca="1">Pharmaceuticals!B333</f>
        <v>#VALUE!</v>
      </c>
      <c r="B333" s="5" t="str">
        <f>IF(Pharmaceuticals!M333&lt;&gt;"",Pharmaceuticals!M333,"")</f>
        <v/>
      </c>
      <c r="C333" s="5" t="str">
        <f>IF(B333="","",IF(ISERROR(FIND(B333,VLOOKUP(A333,A334:C$1199,3,FALSE))),CONCATENATE(B333,"; ",IFERROR(VLOOKUP(A333,A334:C$1199,3,FALSE),"")),VLOOKUP(A333,A334:C$1199,3,FALSE)))</f>
        <v/>
      </c>
    </row>
    <row r="334" spans="1:3" x14ac:dyDescent="0.2">
      <c r="A334" s="5" t="e">
        <f ca="1">Pharmaceuticals!B334</f>
        <v>#VALUE!</v>
      </c>
      <c r="B334" s="5" t="str">
        <f>IF(Pharmaceuticals!M334&lt;&gt;"",Pharmaceuticals!M334,"")</f>
        <v/>
      </c>
      <c r="C334" s="5" t="str">
        <f>IF(B334="","",IF(ISERROR(FIND(B334,VLOOKUP(A334,A335:C$1199,3,FALSE))),CONCATENATE(B334,"; ",IFERROR(VLOOKUP(A334,A335:C$1199,3,FALSE),"")),VLOOKUP(A334,A335:C$1199,3,FALSE)))</f>
        <v/>
      </c>
    </row>
    <row r="335" spans="1:3" x14ac:dyDescent="0.2">
      <c r="A335" s="5" t="e">
        <f ca="1">Pharmaceuticals!B335</f>
        <v>#VALUE!</v>
      </c>
      <c r="B335" s="5" t="str">
        <f>IF(Pharmaceuticals!M335&lt;&gt;"",Pharmaceuticals!M335,"")</f>
        <v/>
      </c>
      <c r="C335" s="5" t="str">
        <f>IF(B335="","",IF(ISERROR(FIND(B335,VLOOKUP(A335,A336:C$1199,3,FALSE))),CONCATENATE(B335,"; ",IFERROR(VLOOKUP(A335,A336:C$1199,3,FALSE),"")),VLOOKUP(A335,A336:C$1199,3,FALSE)))</f>
        <v/>
      </c>
    </row>
    <row r="336" spans="1:3" x14ac:dyDescent="0.2">
      <c r="A336" s="5" t="e">
        <f ca="1">Pharmaceuticals!B336</f>
        <v>#VALUE!</v>
      </c>
      <c r="B336" s="5" t="str">
        <f>IF(Pharmaceuticals!M336&lt;&gt;"",Pharmaceuticals!M336,"")</f>
        <v/>
      </c>
      <c r="C336" s="5" t="str">
        <f>IF(B336="","",IF(ISERROR(FIND(B336,VLOOKUP(A336,A337:C$1199,3,FALSE))),CONCATENATE(B336,"; ",IFERROR(VLOOKUP(A336,A337:C$1199,3,FALSE),"")),VLOOKUP(A336,A337:C$1199,3,FALSE)))</f>
        <v/>
      </c>
    </row>
    <row r="337" spans="1:3" x14ac:dyDescent="0.2">
      <c r="A337" s="5" t="e">
        <f ca="1">Pharmaceuticals!B337</f>
        <v>#VALUE!</v>
      </c>
      <c r="B337" s="5" t="str">
        <f>IF(Pharmaceuticals!M337&lt;&gt;"",Pharmaceuticals!M337,"")</f>
        <v/>
      </c>
      <c r="C337" s="5" t="str">
        <f>IF(B337="","",IF(ISERROR(FIND(B337,VLOOKUP(A337,A338:C$1199,3,FALSE))),CONCATENATE(B337,"; ",IFERROR(VLOOKUP(A337,A338:C$1199,3,FALSE),"")),VLOOKUP(A337,A338:C$1199,3,FALSE)))</f>
        <v/>
      </c>
    </row>
    <row r="338" spans="1:3" x14ac:dyDescent="0.2">
      <c r="A338" s="5" t="e">
        <f ca="1">Pharmaceuticals!B338</f>
        <v>#VALUE!</v>
      </c>
      <c r="B338" s="5" t="str">
        <f>IF(Pharmaceuticals!M338&lt;&gt;"",Pharmaceuticals!M338,"")</f>
        <v/>
      </c>
      <c r="C338" s="5" t="str">
        <f>IF(B338="","",IF(ISERROR(FIND(B338,VLOOKUP(A338,A339:C$1199,3,FALSE))),CONCATENATE(B338,"; ",IFERROR(VLOOKUP(A338,A339:C$1199,3,FALSE),"")),VLOOKUP(A338,A339:C$1199,3,FALSE)))</f>
        <v/>
      </c>
    </row>
    <row r="339" spans="1:3" x14ac:dyDescent="0.2">
      <c r="A339" s="5" t="e">
        <f ca="1">Pharmaceuticals!B339</f>
        <v>#VALUE!</v>
      </c>
      <c r="B339" s="5" t="str">
        <f>IF(Pharmaceuticals!M339&lt;&gt;"",Pharmaceuticals!M339,"")</f>
        <v/>
      </c>
      <c r="C339" s="5" t="str">
        <f>IF(B339="","",IF(ISERROR(FIND(B339,VLOOKUP(A339,A340:C$1199,3,FALSE))),CONCATENATE(B339,"; ",IFERROR(VLOOKUP(A339,A340:C$1199,3,FALSE),"")),VLOOKUP(A339,A340:C$1199,3,FALSE)))</f>
        <v/>
      </c>
    </row>
    <row r="340" spans="1:3" x14ac:dyDescent="0.2">
      <c r="A340" s="5" t="e">
        <f ca="1">Pharmaceuticals!B340</f>
        <v>#VALUE!</v>
      </c>
      <c r="B340" s="5" t="str">
        <f>IF(Pharmaceuticals!M340&lt;&gt;"",Pharmaceuticals!M340,"")</f>
        <v/>
      </c>
      <c r="C340" s="5" t="str">
        <f>IF(B340="","",IF(ISERROR(FIND(B340,VLOOKUP(A340,A341:C$1199,3,FALSE))),CONCATENATE(B340,"; ",IFERROR(VLOOKUP(A340,A341:C$1199,3,FALSE),"")),VLOOKUP(A340,A341:C$1199,3,FALSE)))</f>
        <v/>
      </c>
    </row>
    <row r="341" spans="1:3" x14ac:dyDescent="0.2">
      <c r="A341" s="5" t="e">
        <f ca="1">Pharmaceuticals!B341</f>
        <v>#VALUE!</v>
      </c>
      <c r="B341" s="5" t="str">
        <f>IF(Pharmaceuticals!M341&lt;&gt;"",Pharmaceuticals!M341,"")</f>
        <v/>
      </c>
      <c r="C341" s="5" t="str">
        <f>IF(B341="","",IF(ISERROR(FIND(B341,VLOOKUP(A341,A342:C$1199,3,FALSE))),CONCATENATE(B341,"; ",IFERROR(VLOOKUP(A341,A342:C$1199,3,FALSE),"")),VLOOKUP(A341,A342:C$1199,3,FALSE)))</f>
        <v/>
      </c>
    </row>
    <row r="342" spans="1:3" x14ac:dyDescent="0.2">
      <c r="A342" s="5" t="e">
        <f ca="1">Pharmaceuticals!B342</f>
        <v>#VALUE!</v>
      </c>
      <c r="B342" s="5" t="str">
        <f>IF(Pharmaceuticals!M342&lt;&gt;"",Pharmaceuticals!M342,"")</f>
        <v/>
      </c>
      <c r="C342" s="5" t="str">
        <f>IF(B342="","",IF(ISERROR(FIND(B342,VLOOKUP(A342,A343:C$1199,3,FALSE))),CONCATENATE(B342,"; ",IFERROR(VLOOKUP(A342,A343:C$1199,3,FALSE),"")),VLOOKUP(A342,A343:C$1199,3,FALSE)))</f>
        <v/>
      </c>
    </row>
    <row r="343" spans="1:3" x14ac:dyDescent="0.2">
      <c r="A343" s="5" t="e">
        <f ca="1">Pharmaceuticals!B343</f>
        <v>#VALUE!</v>
      </c>
      <c r="B343" s="5" t="str">
        <f>IF(Pharmaceuticals!M343&lt;&gt;"",Pharmaceuticals!M343,"")</f>
        <v/>
      </c>
      <c r="C343" s="5" t="str">
        <f>IF(B343="","",IF(ISERROR(FIND(B343,VLOOKUP(A343,A344:C$1199,3,FALSE))),CONCATENATE(B343,"; ",IFERROR(VLOOKUP(A343,A344:C$1199,3,FALSE),"")),VLOOKUP(A343,A344:C$1199,3,FALSE)))</f>
        <v/>
      </c>
    </row>
    <row r="344" spans="1:3" x14ac:dyDescent="0.2">
      <c r="A344" s="5" t="e">
        <f ca="1">Pharmaceuticals!B344</f>
        <v>#VALUE!</v>
      </c>
      <c r="B344" s="5" t="str">
        <f>IF(Pharmaceuticals!M344&lt;&gt;"",Pharmaceuticals!M344,"")</f>
        <v/>
      </c>
      <c r="C344" s="5" t="str">
        <f>IF(B344="","",IF(ISERROR(FIND(B344,VLOOKUP(A344,A345:C$1199,3,FALSE))),CONCATENATE(B344,"; ",IFERROR(VLOOKUP(A344,A345:C$1199,3,FALSE),"")),VLOOKUP(A344,A345:C$1199,3,FALSE)))</f>
        <v/>
      </c>
    </row>
    <row r="345" spans="1:3" x14ac:dyDescent="0.2">
      <c r="A345" s="5" t="e">
        <f ca="1">Pharmaceuticals!B345</f>
        <v>#VALUE!</v>
      </c>
      <c r="B345" s="5" t="str">
        <f>IF(Pharmaceuticals!M345&lt;&gt;"",Pharmaceuticals!M345,"")</f>
        <v/>
      </c>
      <c r="C345" s="5" t="str">
        <f>IF(B345="","",IF(ISERROR(FIND(B345,VLOOKUP(A345,A346:C$1199,3,FALSE))),CONCATENATE(B345,"; ",IFERROR(VLOOKUP(A345,A346:C$1199,3,FALSE),"")),VLOOKUP(A345,A346:C$1199,3,FALSE)))</f>
        <v/>
      </c>
    </row>
    <row r="346" spans="1:3" x14ac:dyDescent="0.2">
      <c r="A346" s="5" t="e">
        <f ca="1">Pharmaceuticals!B346</f>
        <v>#VALUE!</v>
      </c>
      <c r="B346" s="5" t="str">
        <f>IF(Pharmaceuticals!M346&lt;&gt;"",Pharmaceuticals!M346,"")</f>
        <v/>
      </c>
      <c r="C346" s="5" t="str">
        <f>IF(B346="","",IF(ISERROR(FIND(B346,VLOOKUP(A346,A347:C$1199,3,FALSE))),CONCATENATE(B346,"; ",IFERROR(VLOOKUP(A346,A347:C$1199,3,FALSE),"")),VLOOKUP(A346,A347:C$1199,3,FALSE)))</f>
        <v/>
      </c>
    </row>
    <row r="347" spans="1:3" x14ac:dyDescent="0.2">
      <c r="A347" s="5" t="e">
        <f ca="1">Pharmaceuticals!B347</f>
        <v>#VALUE!</v>
      </c>
      <c r="B347" s="5" t="str">
        <f>IF(Pharmaceuticals!M347&lt;&gt;"",Pharmaceuticals!M347,"")</f>
        <v/>
      </c>
      <c r="C347" s="5" t="str">
        <f>IF(B347="","",IF(ISERROR(FIND(B347,VLOOKUP(A347,A348:C$1199,3,FALSE))),CONCATENATE(B347,"; ",IFERROR(VLOOKUP(A347,A348:C$1199,3,FALSE),"")),VLOOKUP(A347,A348:C$1199,3,FALSE)))</f>
        <v/>
      </c>
    </row>
    <row r="348" spans="1:3" x14ac:dyDescent="0.2">
      <c r="A348" s="5" t="e">
        <f ca="1">Pharmaceuticals!B348</f>
        <v>#VALUE!</v>
      </c>
      <c r="B348" s="5" t="str">
        <f>IF(Pharmaceuticals!M348&lt;&gt;"",Pharmaceuticals!M348,"")</f>
        <v/>
      </c>
      <c r="C348" s="5" t="str">
        <f>IF(B348="","",IF(ISERROR(FIND(B348,VLOOKUP(A348,A349:C$1199,3,FALSE))),CONCATENATE(B348,"; ",IFERROR(VLOOKUP(A348,A349:C$1199,3,FALSE),"")),VLOOKUP(A348,A349:C$1199,3,FALSE)))</f>
        <v/>
      </c>
    </row>
    <row r="349" spans="1:3" x14ac:dyDescent="0.2">
      <c r="A349" s="5" t="e">
        <f ca="1">Pharmaceuticals!B349</f>
        <v>#VALUE!</v>
      </c>
      <c r="B349" s="5" t="str">
        <f>IF(Pharmaceuticals!M349&lt;&gt;"",Pharmaceuticals!M349,"")</f>
        <v/>
      </c>
      <c r="C349" s="5" t="str">
        <f>IF(B349="","",IF(ISERROR(FIND(B349,VLOOKUP(A349,A350:C$1199,3,FALSE))),CONCATENATE(B349,"; ",IFERROR(VLOOKUP(A349,A350:C$1199,3,FALSE),"")),VLOOKUP(A349,A350:C$1199,3,FALSE)))</f>
        <v/>
      </c>
    </row>
    <row r="350" spans="1:3" x14ac:dyDescent="0.2">
      <c r="A350" s="5" t="e">
        <f ca="1">Pharmaceuticals!B350</f>
        <v>#VALUE!</v>
      </c>
      <c r="B350" s="5" t="str">
        <f>IF(Pharmaceuticals!M350&lt;&gt;"",Pharmaceuticals!M350,"")</f>
        <v/>
      </c>
      <c r="C350" s="5" t="str">
        <f>IF(B350="","",IF(ISERROR(FIND(B350,VLOOKUP(A350,A351:C$1199,3,FALSE))),CONCATENATE(B350,"; ",IFERROR(VLOOKUP(A350,A351:C$1199,3,FALSE),"")),VLOOKUP(A350,A351:C$1199,3,FALSE)))</f>
        <v/>
      </c>
    </row>
    <row r="351" spans="1:3" x14ac:dyDescent="0.2">
      <c r="A351" s="5" t="e">
        <f ca="1">Pharmaceuticals!B351</f>
        <v>#VALUE!</v>
      </c>
      <c r="B351" s="5" t="str">
        <f>IF(Pharmaceuticals!M351&lt;&gt;"",Pharmaceuticals!M351,"")</f>
        <v/>
      </c>
      <c r="C351" s="5" t="str">
        <f>IF(B351="","",IF(ISERROR(FIND(B351,VLOOKUP(A351,A352:C$1199,3,FALSE))),CONCATENATE(B351,"; ",IFERROR(VLOOKUP(A351,A352:C$1199,3,FALSE),"")),VLOOKUP(A351,A352:C$1199,3,FALSE)))</f>
        <v/>
      </c>
    </row>
    <row r="352" spans="1:3" x14ac:dyDescent="0.2">
      <c r="A352" s="5" t="e">
        <f ca="1">Pharmaceuticals!B352</f>
        <v>#VALUE!</v>
      </c>
      <c r="B352" s="5" t="str">
        <f>IF(Pharmaceuticals!M352&lt;&gt;"",Pharmaceuticals!M352,"")</f>
        <v/>
      </c>
      <c r="C352" s="5" t="str">
        <f>IF(B352="","",IF(ISERROR(FIND(B352,VLOOKUP(A352,A353:C$1199,3,FALSE))),CONCATENATE(B352,"; ",IFERROR(VLOOKUP(A352,A353:C$1199,3,FALSE),"")),VLOOKUP(A352,A353:C$1199,3,FALSE)))</f>
        <v/>
      </c>
    </row>
    <row r="353" spans="1:3" x14ac:dyDescent="0.2">
      <c r="A353" s="5" t="e">
        <f ca="1">Pharmaceuticals!B353</f>
        <v>#VALUE!</v>
      </c>
      <c r="B353" s="5" t="str">
        <f>IF(Pharmaceuticals!M353&lt;&gt;"",Pharmaceuticals!M353,"")</f>
        <v/>
      </c>
      <c r="C353" s="5" t="str">
        <f>IF(B353="","",IF(ISERROR(FIND(B353,VLOOKUP(A353,A354:C$1199,3,FALSE))),CONCATENATE(B353,"; ",IFERROR(VLOOKUP(A353,A354:C$1199,3,FALSE),"")),VLOOKUP(A353,A354:C$1199,3,FALSE)))</f>
        <v/>
      </c>
    </row>
    <row r="354" spans="1:3" x14ac:dyDescent="0.2">
      <c r="A354" s="5" t="e">
        <f ca="1">Pharmaceuticals!B354</f>
        <v>#VALUE!</v>
      </c>
      <c r="B354" s="5" t="str">
        <f>IF(Pharmaceuticals!M354&lt;&gt;"",Pharmaceuticals!M354,"")</f>
        <v/>
      </c>
      <c r="C354" s="5" t="str">
        <f>IF(B354="","",IF(ISERROR(FIND(B354,VLOOKUP(A354,A355:C$1199,3,FALSE))),CONCATENATE(B354,"; ",IFERROR(VLOOKUP(A354,A355:C$1199,3,FALSE),"")),VLOOKUP(A354,A355:C$1199,3,FALSE)))</f>
        <v/>
      </c>
    </row>
    <row r="355" spans="1:3" x14ac:dyDescent="0.2">
      <c r="A355" s="5" t="e">
        <f ca="1">Pharmaceuticals!B355</f>
        <v>#VALUE!</v>
      </c>
      <c r="B355" s="5" t="str">
        <f>IF(Pharmaceuticals!M355&lt;&gt;"",Pharmaceuticals!M355,"")</f>
        <v/>
      </c>
      <c r="C355" s="5" t="str">
        <f>IF(B355="","",IF(ISERROR(FIND(B355,VLOOKUP(A355,A356:C$1199,3,FALSE))),CONCATENATE(B355,"; ",IFERROR(VLOOKUP(A355,A356:C$1199,3,FALSE),"")),VLOOKUP(A355,A356:C$1199,3,FALSE)))</f>
        <v/>
      </c>
    </row>
    <row r="356" spans="1:3" x14ac:dyDescent="0.2">
      <c r="A356" s="5" t="e">
        <f ca="1">Pharmaceuticals!B356</f>
        <v>#VALUE!</v>
      </c>
      <c r="B356" s="5" t="str">
        <f>IF(Pharmaceuticals!M356&lt;&gt;"",Pharmaceuticals!M356,"")</f>
        <v/>
      </c>
      <c r="C356" s="5" t="str">
        <f>IF(B356="","",IF(ISERROR(FIND(B356,VLOOKUP(A356,A357:C$1199,3,FALSE))),CONCATENATE(B356,"; ",IFERROR(VLOOKUP(A356,A357:C$1199,3,FALSE),"")),VLOOKUP(A356,A357:C$1199,3,FALSE)))</f>
        <v/>
      </c>
    </row>
    <row r="357" spans="1:3" x14ac:dyDescent="0.2">
      <c r="A357" s="5" t="e">
        <f ca="1">Pharmaceuticals!B357</f>
        <v>#VALUE!</v>
      </c>
      <c r="B357" s="5" t="str">
        <f>IF(Pharmaceuticals!M357&lt;&gt;"",Pharmaceuticals!M357,"")</f>
        <v/>
      </c>
      <c r="C357" s="5" t="str">
        <f>IF(B357="","",IF(ISERROR(FIND(B357,VLOOKUP(A357,A358:C$1199,3,FALSE))),CONCATENATE(B357,"; ",IFERROR(VLOOKUP(A357,A358:C$1199,3,FALSE),"")),VLOOKUP(A357,A358:C$1199,3,FALSE)))</f>
        <v/>
      </c>
    </row>
    <row r="358" spans="1:3" x14ac:dyDescent="0.2">
      <c r="A358" s="5" t="e">
        <f ca="1">Pharmaceuticals!B358</f>
        <v>#VALUE!</v>
      </c>
      <c r="B358" s="5" t="str">
        <f>IF(Pharmaceuticals!M358&lt;&gt;"",Pharmaceuticals!M358,"")</f>
        <v/>
      </c>
      <c r="C358" s="5" t="str">
        <f>IF(B358="","",IF(ISERROR(FIND(B358,VLOOKUP(A358,A359:C$1199,3,FALSE))),CONCATENATE(B358,"; ",IFERROR(VLOOKUP(A358,A359:C$1199,3,FALSE),"")),VLOOKUP(A358,A359:C$1199,3,FALSE)))</f>
        <v/>
      </c>
    </row>
    <row r="359" spans="1:3" x14ac:dyDescent="0.2">
      <c r="A359" s="5" t="e">
        <f ca="1">Pharmaceuticals!B359</f>
        <v>#VALUE!</v>
      </c>
      <c r="B359" s="5" t="str">
        <f>IF(Pharmaceuticals!M359&lt;&gt;"",Pharmaceuticals!M359,"")</f>
        <v/>
      </c>
      <c r="C359" s="5" t="str">
        <f>IF(B359="","",IF(ISERROR(FIND(B359,VLOOKUP(A359,A360:C$1199,3,FALSE))),CONCATENATE(B359,"; ",IFERROR(VLOOKUP(A359,A360:C$1199,3,FALSE),"")),VLOOKUP(A359,A360:C$1199,3,FALSE)))</f>
        <v/>
      </c>
    </row>
    <row r="360" spans="1:3" x14ac:dyDescent="0.2">
      <c r="A360" s="5" t="e">
        <f ca="1">Pharmaceuticals!B360</f>
        <v>#VALUE!</v>
      </c>
      <c r="B360" s="5" t="str">
        <f>IF(Pharmaceuticals!M360&lt;&gt;"",Pharmaceuticals!M360,"")</f>
        <v/>
      </c>
      <c r="C360" s="5" t="str">
        <f>IF(B360="","",IF(ISERROR(FIND(B360,VLOOKUP(A360,A361:C$1199,3,FALSE))),CONCATENATE(B360,"; ",IFERROR(VLOOKUP(A360,A361:C$1199,3,FALSE),"")),VLOOKUP(A360,A361:C$1199,3,FALSE)))</f>
        <v/>
      </c>
    </row>
    <row r="361" spans="1:3" x14ac:dyDescent="0.2">
      <c r="A361" s="5" t="e">
        <f ca="1">Pharmaceuticals!B361</f>
        <v>#VALUE!</v>
      </c>
      <c r="B361" s="5" t="str">
        <f>IF(Pharmaceuticals!M361&lt;&gt;"",Pharmaceuticals!M361,"")</f>
        <v/>
      </c>
      <c r="C361" s="5" t="str">
        <f>IF(B361="","",IF(ISERROR(FIND(B361,VLOOKUP(A361,A362:C$1199,3,FALSE))),CONCATENATE(B361,"; ",IFERROR(VLOOKUP(A361,A362:C$1199,3,FALSE),"")),VLOOKUP(A361,A362:C$1199,3,FALSE)))</f>
        <v/>
      </c>
    </row>
    <row r="362" spans="1:3" x14ac:dyDescent="0.2">
      <c r="A362" s="5" t="e">
        <f ca="1">Pharmaceuticals!B362</f>
        <v>#VALUE!</v>
      </c>
      <c r="B362" s="5" t="str">
        <f>IF(Pharmaceuticals!M362&lt;&gt;"",Pharmaceuticals!M362,"")</f>
        <v/>
      </c>
      <c r="C362" s="5" t="str">
        <f>IF(B362="","",IF(ISERROR(FIND(B362,VLOOKUP(A362,A363:C$1199,3,FALSE))),CONCATENATE(B362,"; ",IFERROR(VLOOKUP(A362,A363:C$1199,3,FALSE),"")),VLOOKUP(A362,A363:C$1199,3,FALSE)))</f>
        <v/>
      </c>
    </row>
    <row r="363" spans="1:3" x14ac:dyDescent="0.2">
      <c r="A363" s="5" t="e">
        <f ca="1">Pharmaceuticals!B363</f>
        <v>#VALUE!</v>
      </c>
      <c r="B363" s="5" t="str">
        <f>IF(Pharmaceuticals!M363&lt;&gt;"",Pharmaceuticals!M363,"")</f>
        <v/>
      </c>
      <c r="C363" s="5" t="str">
        <f>IF(B363="","",IF(ISERROR(FIND(B363,VLOOKUP(A363,A364:C$1199,3,FALSE))),CONCATENATE(B363,"; ",IFERROR(VLOOKUP(A363,A364:C$1199,3,FALSE),"")),VLOOKUP(A363,A364:C$1199,3,FALSE)))</f>
        <v/>
      </c>
    </row>
    <row r="364" spans="1:3" x14ac:dyDescent="0.2">
      <c r="A364" s="5" t="e">
        <f ca="1">Pharmaceuticals!B364</f>
        <v>#VALUE!</v>
      </c>
      <c r="B364" s="5" t="str">
        <f>IF(Pharmaceuticals!M364&lt;&gt;"",Pharmaceuticals!M364,"")</f>
        <v/>
      </c>
      <c r="C364" s="5" t="str">
        <f>IF(B364="","",IF(ISERROR(FIND(B364,VLOOKUP(A364,A365:C$1199,3,FALSE))),CONCATENATE(B364,"; ",IFERROR(VLOOKUP(A364,A365:C$1199,3,FALSE),"")),VLOOKUP(A364,A365:C$1199,3,FALSE)))</f>
        <v/>
      </c>
    </row>
    <row r="365" spans="1:3" x14ac:dyDescent="0.2">
      <c r="A365" s="5" t="e">
        <f ca="1">Pharmaceuticals!B365</f>
        <v>#VALUE!</v>
      </c>
      <c r="B365" s="5" t="str">
        <f>IF(Pharmaceuticals!M365&lt;&gt;"",Pharmaceuticals!M365,"")</f>
        <v/>
      </c>
      <c r="C365" s="5" t="str">
        <f>IF(B365="","",IF(ISERROR(FIND(B365,VLOOKUP(A365,A366:C$1199,3,FALSE))),CONCATENATE(B365,"; ",IFERROR(VLOOKUP(A365,A366:C$1199,3,FALSE),"")),VLOOKUP(A365,A366:C$1199,3,FALSE)))</f>
        <v/>
      </c>
    </row>
    <row r="366" spans="1:3" x14ac:dyDescent="0.2">
      <c r="A366" s="5" t="e">
        <f ca="1">Pharmaceuticals!B366</f>
        <v>#VALUE!</v>
      </c>
      <c r="B366" s="5" t="str">
        <f>IF(Pharmaceuticals!M366&lt;&gt;"",Pharmaceuticals!M366,"")</f>
        <v/>
      </c>
      <c r="C366" s="5" t="str">
        <f>IF(B366="","",IF(ISERROR(FIND(B366,VLOOKUP(A366,A367:C$1199,3,FALSE))),CONCATENATE(B366,"; ",IFERROR(VLOOKUP(A366,A367:C$1199,3,FALSE),"")),VLOOKUP(A366,A367:C$1199,3,FALSE)))</f>
        <v/>
      </c>
    </row>
    <row r="367" spans="1:3" x14ac:dyDescent="0.2">
      <c r="A367" s="5" t="e">
        <f ca="1">Pharmaceuticals!B367</f>
        <v>#VALUE!</v>
      </c>
      <c r="B367" s="5" t="str">
        <f>IF(Pharmaceuticals!M367&lt;&gt;"",Pharmaceuticals!M367,"")</f>
        <v/>
      </c>
      <c r="C367" s="5" t="str">
        <f>IF(B367="","",IF(ISERROR(FIND(B367,VLOOKUP(A367,A368:C$1199,3,FALSE))),CONCATENATE(B367,"; ",IFERROR(VLOOKUP(A367,A368:C$1199,3,FALSE),"")),VLOOKUP(A367,A368:C$1199,3,FALSE)))</f>
        <v/>
      </c>
    </row>
    <row r="368" spans="1:3" x14ac:dyDescent="0.2">
      <c r="A368" s="5" t="e">
        <f ca="1">Pharmaceuticals!B368</f>
        <v>#VALUE!</v>
      </c>
      <c r="B368" s="5" t="str">
        <f>IF(Pharmaceuticals!M368&lt;&gt;"",Pharmaceuticals!M368,"")</f>
        <v/>
      </c>
      <c r="C368" s="5" t="str">
        <f>IF(B368="","",IF(ISERROR(FIND(B368,VLOOKUP(A368,A369:C$1199,3,FALSE))),CONCATENATE(B368,"; ",IFERROR(VLOOKUP(A368,A369:C$1199,3,FALSE),"")),VLOOKUP(A368,A369:C$1199,3,FALSE)))</f>
        <v/>
      </c>
    </row>
    <row r="369" spans="1:3" x14ac:dyDescent="0.2">
      <c r="A369" s="5" t="e">
        <f ca="1">Pharmaceuticals!B369</f>
        <v>#VALUE!</v>
      </c>
      <c r="B369" s="5" t="str">
        <f>IF(Pharmaceuticals!M369&lt;&gt;"",Pharmaceuticals!M369,"")</f>
        <v/>
      </c>
      <c r="C369" s="5" t="str">
        <f>IF(B369="","",IF(ISERROR(FIND(B369,VLOOKUP(A369,A370:C$1199,3,FALSE))),CONCATENATE(B369,"; ",IFERROR(VLOOKUP(A369,A370:C$1199,3,FALSE),"")),VLOOKUP(A369,A370:C$1199,3,FALSE)))</f>
        <v/>
      </c>
    </row>
    <row r="370" spans="1:3" x14ac:dyDescent="0.2">
      <c r="A370" s="5" t="e">
        <f ca="1">Pharmaceuticals!B370</f>
        <v>#VALUE!</v>
      </c>
      <c r="B370" s="5" t="str">
        <f>IF(Pharmaceuticals!M370&lt;&gt;"",Pharmaceuticals!M370,"")</f>
        <v/>
      </c>
      <c r="C370" s="5" t="str">
        <f>IF(B370="","",IF(ISERROR(FIND(B370,VLOOKUP(A370,A371:C$1199,3,FALSE))),CONCATENATE(B370,"; ",IFERROR(VLOOKUP(A370,A371:C$1199,3,FALSE),"")),VLOOKUP(A370,A371:C$1199,3,FALSE)))</f>
        <v/>
      </c>
    </row>
    <row r="371" spans="1:3" x14ac:dyDescent="0.2">
      <c r="A371" s="5" t="e">
        <f ca="1">Pharmaceuticals!B371</f>
        <v>#VALUE!</v>
      </c>
      <c r="B371" s="5" t="str">
        <f>IF(Pharmaceuticals!M371&lt;&gt;"",Pharmaceuticals!M371,"")</f>
        <v/>
      </c>
      <c r="C371" s="5" t="str">
        <f>IF(B371="","",IF(ISERROR(FIND(B371,VLOOKUP(A371,A372:C$1199,3,FALSE))),CONCATENATE(B371,"; ",IFERROR(VLOOKUP(A371,A372:C$1199,3,FALSE),"")),VLOOKUP(A371,A372:C$1199,3,FALSE)))</f>
        <v/>
      </c>
    </row>
    <row r="372" spans="1:3" x14ac:dyDescent="0.2">
      <c r="A372" s="5" t="e">
        <f ca="1">Pharmaceuticals!B372</f>
        <v>#VALUE!</v>
      </c>
      <c r="B372" s="5" t="str">
        <f>IF(Pharmaceuticals!M372&lt;&gt;"",Pharmaceuticals!M372,"")</f>
        <v/>
      </c>
      <c r="C372" s="5" t="str">
        <f>IF(B372="","",IF(ISERROR(FIND(B372,VLOOKUP(A372,A373:C$1199,3,FALSE))),CONCATENATE(B372,"; ",IFERROR(VLOOKUP(A372,A373:C$1199,3,FALSE),"")),VLOOKUP(A372,A373:C$1199,3,FALSE)))</f>
        <v/>
      </c>
    </row>
    <row r="373" spans="1:3" x14ac:dyDescent="0.2">
      <c r="A373" s="5" t="e">
        <f ca="1">Pharmaceuticals!B373</f>
        <v>#VALUE!</v>
      </c>
      <c r="B373" s="5" t="str">
        <f>IF(Pharmaceuticals!M373&lt;&gt;"",Pharmaceuticals!M373,"")</f>
        <v/>
      </c>
      <c r="C373" s="5" t="str">
        <f>IF(B373="","",IF(ISERROR(FIND(B373,VLOOKUP(A373,A374:C$1199,3,FALSE))),CONCATENATE(B373,"; ",IFERROR(VLOOKUP(A373,A374:C$1199,3,FALSE),"")),VLOOKUP(A373,A374:C$1199,3,FALSE)))</f>
        <v/>
      </c>
    </row>
    <row r="374" spans="1:3" x14ac:dyDescent="0.2">
      <c r="A374" s="5" t="e">
        <f ca="1">Pharmaceuticals!B374</f>
        <v>#VALUE!</v>
      </c>
      <c r="B374" s="5" t="str">
        <f>IF(Pharmaceuticals!M374&lt;&gt;"",Pharmaceuticals!M374,"")</f>
        <v/>
      </c>
      <c r="C374" s="5" t="str">
        <f>IF(B374="","",IF(ISERROR(FIND(B374,VLOOKUP(A374,A375:C$1199,3,FALSE))),CONCATENATE(B374,"; ",IFERROR(VLOOKUP(A374,A375:C$1199,3,FALSE),"")),VLOOKUP(A374,A375:C$1199,3,FALSE)))</f>
        <v/>
      </c>
    </row>
    <row r="375" spans="1:3" x14ac:dyDescent="0.2">
      <c r="A375" s="5" t="e">
        <f ca="1">Pharmaceuticals!B375</f>
        <v>#VALUE!</v>
      </c>
      <c r="B375" s="5" t="str">
        <f>IF(Pharmaceuticals!M375&lt;&gt;"",Pharmaceuticals!M375,"")</f>
        <v/>
      </c>
      <c r="C375" s="5" t="str">
        <f>IF(B375="","",IF(ISERROR(FIND(B375,VLOOKUP(A375,A376:C$1199,3,FALSE))),CONCATENATE(B375,"; ",IFERROR(VLOOKUP(A375,A376:C$1199,3,FALSE),"")),VLOOKUP(A375,A376:C$1199,3,FALSE)))</f>
        <v/>
      </c>
    </row>
    <row r="376" spans="1:3" x14ac:dyDescent="0.2">
      <c r="A376" s="5" t="e">
        <f ca="1">Pharmaceuticals!B376</f>
        <v>#VALUE!</v>
      </c>
      <c r="B376" s="5" t="str">
        <f>IF(Pharmaceuticals!M376&lt;&gt;"",Pharmaceuticals!M376,"")</f>
        <v/>
      </c>
      <c r="C376" s="5" t="str">
        <f>IF(B376="","",IF(ISERROR(FIND(B376,VLOOKUP(A376,A377:C$1199,3,FALSE))),CONCATENATE(B376,"; ",IFERROR(VLOOKUP(A376,A377:C$1199,3,FALSE),"")),VLOOKUP(A376,A377:C$1199,3,FALSE)))</f>
        <v/>
      </c>
    </row>
    <row r="377" spans="1:3" x14ac:dyDescent="0.2">
      <c r="A377" s="5" t="e">
        <f ca="1">Pharmaceuticals!B377</f>
        <v>#VALUE!</v>
      </c>
      <c r="B377" s="5" t="str">
        <f>IF(Pharmaceuticals!M377&lt;&gt;"",Pharmaceuticals!M377,"")</f>
        <v/>
      </c>
      <c r="C377" s="5" t="str">
        <f>IF(B377="","",IF(ISERROR(FIND(B377,VLOOKUP(A377,A378:C$1199,3,FALSE))),CONCATENATE(B377,"; ",IFERROR(VLOOKUP(A377,A378:C$1199,3,FALSE),"")),VLOOKUP(A377,A378:C$1199,3,FALSE)))</f>
        <v/>
      </c>
    </row>
    <row r="378" spans="1:3" x14ac:dyDescent="0.2">
      <c r="A378" s="5" t="e">
        <f ca="1">Pharmaceuticals!B378</f>
        <v>#VALUE!</v>
      </c>
      <c r="B378" s="5" t="str">
        <f>IF(Pharmaceuticals!M378&lt;&gt;"",Pharmaceuticals!M378,"")</f>
        <v/>
      </c>
      <c r="C378" s="5" t="str">
        <f>IF(B378="","",IF(ISERROR(FIND(B378,VLOOKUP(A378,A379:C$1199,3,FALSE))),CONCATENATE(B378,"; ",IFERROR(VLOOKUP(A378,A379:C$1199,3,FALSE),"")),VLOOKUP(A378,A379:C$1199,3,FALSE)))</f>
        <v/>
      </c>
    </row>
    <row r="379" spans="1:3" x14ac:dyDescent="0.2">
      <c r="A379" s="5" t="e">
        <f ca="1">Pharmaceuticals!B379</f>
        <v>#VALUE!</v>
      </c>
      <c r="B379" s="5" t="str">
        <f>IF(Pharmaceuticals!M379&lt;&gt;"",Pharmaceuticals!M379,"")</f>
        <v/>
      </c>
      <c r="C379" s="5" t="str">
        <f>IF(B379="","",IF(ISERROR(FIND(B379,VLOOKUP(A379,A380:C$1199,3,FALSE))),CONCATENATE(B379,"; ",IFERROR(VLOOKUP(A379,A380:C$1199,3,FALSE),"")),VLOOKUP(A379,A380:C$1199,3,FALSE)))</f>
        <v/>
      </c>
    </row>
    <row r="380" spans="1:3" x14ac:dyDescent="0.2">
      <c r="A380" s="5" t="e">
        <f ca="1">Pharmaceuticals!B380</f>
        <v>#VALUE!</v>
      </c>
      <c r="B380" s="5" t="str">
        <f>IF(Pharmaceuticals!M380&lt;&gt;"",Pharmaceuticals!M380,"")</f>
        <v/>
      </c>
      <c r="C380" s="5" t="str">
        <f>IF(B380="","",IF(ISERROR(FIND(B380,VLOOKUP(A380,A381:C$1199,3,FALSE))),CONCATENATE(B380,"; ",IFERROR(VLOOKUP(A380,A381:C$1199,3,FALSE),"")),VLOOKUP(A380,A381:C$1199,3,FALSE)))</f>
        <v/>
      </c>
    </row>
    <row r="381" spans="1:3" x14ac:dyDescent="0.2">
      <c r="A381" s="5" t="e">
        <f ca="1">Pharmaceuticals!B381</f>
        <v>#VALUE!</v>
      </c>
      <c r="B381" s="5" t="str">
        <f>IF(Pharmaceuticals!M381&lt;&gt;"",Pharmaceuticals!M381,"")</f>
        <v/>
      </c>
      <c r="C381" s="5" t="str">
        <f>IF(B381="","",IF(ISERROR(FIND(B381,VLOOKUP(A381,A382:C$1199,3,FALSE))),CONCATENATE(B381,"; ",IFERROR(VLOOKUP(A381,A382:C$1199,3,FALSE),"")),VLOOKUP(A381,A382:C$1199,3,FALSE)))</f>
        <v/>
      </c>
    </row>
    <row r="382" spans="1:3" x14ac:dyDescent="0.2">
      <c r="A382" s="5" t="e">
        <f ca="1">Pharmaceuticals!B382</f>
        <v>#VALUE!</v>
      </c>
      <c r="B382" s="5" t="str">
        <f>IF(Pharmaceuticals!M382&lt;&gt;"",Pharmaceuticals!M382,"")</f>
        <v/>
      </c>
      <c r="C382" s="5" t="str">
        <f>IF(B382="","",IF(ISERROR(FIND(B382,VLOOKUP(A382,A383:C$1199,3,FALSE))),CONCATENATE(B382,"; ",IFERROR(VLOOKUP(A382,A383:C$1199,3,FALSE),"")),VLOOKUP(A382,A383:C$1199,3,FALSE)))</f>
        <v/>
      </c>
    </row>
    <row r="383" spans="1:3" x14ac:dyDescent="0.2">
      <c r="A383" s="5" t="e">
        <f ca="1">Pharmaceuticals!B383</f>
        <v>#VALUE!</v>
      </c>
      <c r="B383" s="5" t="str">
        <f>IF(Pharmaceuticals!M383&lt;&gt;"",Pharmaceuticals!M383,"")</f>
        <v/>
      </c>
      <c r="C383" s="5" t="str">
        <f>IF(B383="","",IF(ISERROR(FIND(B383,VLOOKUP(A383,A384:C$1199,3,FALSE))),CONCATENATE(B383,"; ",IFERROR(VLOOKUP(A383,A384:C$1199,3,FALSE),"")),VLOOKUP(A383,A384:C$1199,3,FALSE)))</f>
        <v/>
      </c>
    </row>
    <row r="384" spans="1:3" x14ac:dyDescent="0.2">
      <c r="A384" s="5" t="e">
        <f ca="1">Pharmaceuticals!B384</f>
        <v>#VALUE!</v>
      </c>
      <c r="B384" s="5" t="str">
        <f>IF(Pharmaceuticals!M384&lt;&gt;"",Pharmaceuticals!M384,"")</f>
        <v/>
      </c>
      <c r="C384" s="5" t="str">
        <f>IF(B384="","",IF(ISERROR(FIND(B384,VLOOKUP(A384,A385:C$1199,3,FALSE))),CONCATENATE(B384,"; ",IFERROR(VLOOKUP(A384,A385:C$1199,3,FALSE),"")),VLOOKUP(A384,A385:C$1199,3,FALSE)))</f>
        <v/>
      </c>
    </row>
    <row r="385" spans="1:3" x14ac:dyDescent="0.2">
      <c r="A385" s="5" t="e">
        <f ca="1">Pharmaceuticals!B385</f>
        <v>#VALUE!</v>
      </c>
      <c r="B385" s="5" t="str">
        <f>IF(Pharmaceuticals!M385&lt;&gt;"",Pharmaceuticals!M385,"")</f>
        <v/>
      </c>
      <c r="C385" s="5" t="str">
        <f>IF(B385="","",IF(ISERROR(FIND(B385,VLOOKUP(A385,A386:C$1199,3,FALSE))),CONCATENATE(B385,"; ",IFERROR(VLOOKUP(A385,A386:C$1199,3,FALSE),"")),VLOOKUP(A385,A386:C$1199,3,FALSE)))</f>
        <v/>
      </c>
    </row>
    <row r="386" spans="1:3" x14ac:dyDescent="0.2">
      <c r="A386" s="5" t="e">
        <f ca="1">Pharmaceuticals!B386</f>
        <v>#VALUE!</v>
      </c>
      <c r="B386" s="5" t="str">
        <f>IF(Pharmaceuticals!M386&lt;&gt;"",Pharmaceuticals!M386,"")</f>
        <v/>
      </c>
      <c r="C386" s="5" t="str">
        <f>IF(B386="","",IF(ISERROR(FIND(B386,VLOOKUP(A386,A387:C$1199,3,FALSE))),CONCATENATE(B386,"; ",IFERROR(VLOOKUP(A386,A387:C$1199,3,FALSE),"")),VLOOKUP(A386,A387:C$1199,3,FALSE)))</f>
        <v/>
      </c>
    </row>
    <row r="387" spans="1:3" x14ac:dyDescent="0.2">
      <c r="A387" s="5" t="e">
        <f ca="1">Pharmaceuticals!B387</f>
        <v>#VALUE!</v>
      </c>
      <c r="B387" s="5" t="str">
        <f>IF(Pharmaceuticals!M387&lt;&gt;"",Pharmaceuticals!M387,"")</f>
        <v/>
      </c>
      <c r="C387" s="5" t="str">
        <f>IF(B387="","",IF(ISERROR(FIND(B387,VLOOKUP(A387,A388:C$1199,3,FALSE))),CONCATENATE(B387,"; ",IFERROR(VLOOKUP(A387,A388:C$1199,3,FALSE),"")),VLOOKUP(A387,A388:C$1199,3,FALSE)))</f>
        <v/>
      </c>
    </row>
    <row r="388" spans="1:3" x14ac:dyDescent="0.2">
      <c r="A388" s="5" t="e">
        <f ca="1">Pharmaceuticals!B388</f>
        <v>#VALUE!</v>
      </c>
      <c r="B388" s="5" t="str">
        <f>IF(Pharmaceuticals!M388&lt;&gt;"",Pharmaceuticals!M388,"")</f>
        <v/>
      </c>
      <c r="C388" s="5" t="str">
        <f>IF(B388="","",IF(ISERROR(FIND(B388,VLOOKUP(A388,A389:C$1199,3,FALSE))),CONCATENATE(B388,"; ",IFERROR(VLOOKUP(A388,A389:C$1199,3,FALSE),"")),VLOOKUP(A388,A389:C$1199,3,FALSE)))</f>
        <v/>
      </c>
    </row>
    <row r="389" spans="1:3" x14ac:dyDescent="0.2">
      <c r="A389" s="5" t="e">
        <f ca="1">Pharmaceuticals!B389</f>
        <v>#VALUE!</v>
      </c>
      <c r="B389" s="5" t="str">
        <f>IF(Pharmaceuticals!M389&lt;&gt;"",Pharmaceuticals!M389,"")</f>
        <v/>
      </c>
      <c r="C389" s="5" t="str">
        <f>IF(B389="","",IF(ISERROR(FIND(B389,VLOOKUP(A389,A390:C$1199,3,FALSE))),CONCATENATE(B389,"; ",IFERROR(VLOOKUP(A389,A390:C$1199,3,FALSE),"")),VLOOKUP(A389,A390:C$1199,3,FALSE)))</f>
        <v/>
      </c>
    </row>
    <row r="390" spans="1:3" x14ac:dyDescent="0.2">
      <c r="A390" s="5" t="e">
        <f ca="1">Pharmaceuticals!B390</f>
        <v>#VALUE!</v>
      </c>
      <c r="B390" s="5" t="str">
        <f>IF(Pharmaceuticals!M390&lt;&gt;"",Pharmaceuticals!M390,"")</f>
        <v/>
      </c>
      <c r="C390" s="5" t="str">
        <f>IF(B390="","",IF(ISERROR(FIND(B390,VLOOKUP(A390,A391:C$1199,3,FALSE))),CONCATENATE(B390,"; ",IFERROR(VLOOKUP(A390,A391:C$1199,3,FALSE),"")),VLOOKUP(A390,A391:C$1199,3,FALSE)))</f>
        <v/>
      </c>
    </row>
    <row r="391" spans="1:3" x14ac:dyDescent="0.2">
      <c r="A391" s="5" t="e">
        <f ca="1">Pharmaceuticals!B391</f>
        <v>#VALUE!</v>
      </c>
      <c r="B391" s="5" t="str">
        <f>IF(Pharmaceuticals!M391&lt;&gt;"",Pharmaceuticals!M391,"")</f>
        <v/>
      </c>
      <c r="C391" s="5" t="str">
        <f>IF(B391="","",IF(ISERROR(FIND(B391,VLOOKUP(A391,A392:C$1199,3,FALSE))),CONCATENATE(B391,"; ",IFERROR(VLOOKUP(A391,A392:C$1199,3,FALSE),"")),VLOOKUP(A391,A392:C$1199,3,FALSE)))</f>
        <v/>
      </c>
    </row>
    <row r="392" spans="1:3" x14ac:dyDescent="0.2">
      <c r="A392" s="5" t="e">
        <f ca="1">Pharmaceuticals!B392</f>
        <v>#VALUE!</v>
      </c>
      <c r="B392" s="5" t="str">
        <f>IF(Pharmaceuticals!M392&lt;&gt;"",Pharmaceuticals!M392,"")</f>
        <v/>
      </c>
      <c r="C392" s="5" t="str">
        <f>IF(B392="","",IF(ISERROR(FIND(B392,VLOOKUP(A392,A393:C$1199,3,FALSE))),CONCATENATE(B392,"; ",IFERROR(VLOOKUP(A392,A393:C$1199,3,FALSE),"")),VLOOKUP(A392,A393:C$1199,3,FALSE)))</f>
        <v/>
      </c>
    </row>
    <row r="393" spans="1:3" x14ac:dyDescent="0.2">
      <c r="A393" s="5" t="e">
        <f ca="1">Pharmaceuticals!B393</f>
        <v>#VALUE!</v>
      </c>
      <c r="B393" s="5" t="str">
        <f>IF(Pharmaceuticals!M393&lt;&gt;"",Pharmaceuticals!M393,"")</f>
        <v/>
      </c>
      <c r="C393" s="5" t="str">
        <f>IF(B393="","",IF(ISERROR(FIND(B393,VLOOKUP(A393,A394:C$1199,3,FALSE))),CONCATENATE(B393,"; ",IFERROR(VLOOKUP(A393,A394:C$1199,3,FALSE),"")),VLOOKUP(A393,A394:C$1199,3,FALSE)))</f>
        <v/>
      </c>
    </row>
    <row r="394" spans="1:3" x14ac:dyDescent="0.2">
      <c r="A394" s="5" t="e">
        <f ca="1">Pharmaceuticals!B394</f>
        <v>#VALUE!</v>
      </c>
      <c r="B394" s="5" t="str">
        <f>IF(Pharmaceuticals!M394&lt;&gt;"",Pharmaceuticals!M394,"")</f>
        <v/>
      </c>
      <c r="C394" s="5" t="str">
        <f>IF(B394="","",IF(ISERROR(FIND(B394,VLOOKUP(A394,A395:C$1199,3,FALSE))),CONCATENATE(B394,"; ",IFERROR(VLOOKUP(A394,A395:C$1199,3,FALSE),"")),VLOOKUP(A394,A395:C$1199,3,FALSE)))</f>
        <v/>
      </c>
    </row>
    <row r="395" spans="1:3" x14ac:dyDescent="0.2">
      <c r="A395" s="5" t="e">
        <f ca="1">Pharmaceuticals!B395</f>
        <v>#VALUE!</v>
      </c>
      <c r="B395" s="5" t="str">
        <f>IF(Pharmaceuticals!M395&lt;&gt;"",Pharmaceuticals!M395,"")</f>
        <v/>
      </c>
      <c r="C395" s="5" t="str">
        <f>IF(B395="","",IF(ISERROR(FIND(B395,VLOOKUP(A395,A396:C$1199,3,FALSE))),CONCATENATE(B395,"; ",IFERROR(VLOOKUP(A395,A396:C$1199,3,FALSE),"")),VLOOKUP(A395,A396:C$1199,3,FALSE)))</f>
        <v/>
      </c>
    </row>
    <row r="396" spans="1:3" x14ac:dyDescent="0.2">
      <c r="A396" s="5" t="e">
        <f ca="1">Pharmaceuticals!B396</f>
        <v>#VALUE!</v>
      </c>
      <c r="B396" s="5" t="str">
        <f>IF(Pharmaceuticals!M396&lt;&gt;"",Pharmaceuticals!M396,"")</f>
        <v/>
      </c>
      <c r="C396" s="5" t="str">
        <f>IF(B396="","",IF(ISERROR(FIND(B396,VLOOKUP(A396,A397:C$1199,3,FALSE))),CONCATENATE(B396,"; ",IFERROR(VLOOKUP(A396,A397:C$1199,3,FALSE),"")),VLOOKUP(A396,A397:C$1199,3,FALSE)))</f>
        <v/>
      </c>
    </row>
    <row r="397" spans="1:3" x14ac:dyDescent="0.2">
      <c r="A397" s="5" t="e">
        <f ca="1">Pharmaceuticals!B397</f>
        <v>#VALUE!</v>
      </c>
      <c r="B397" s="5" t="str">
        <f>IF(Pharmaceuticals!M397&lt;&gt;"",Pharmaceuticals!M397,"")</f>
        <v/>
      </c>
      <c r="C397" s="5" t="str">
        <f>IF(B397="","",IF(ISERROR(FIND(B397,VLOOKUP(A397,A398:C$1199,3,FALSE))),CONCATENATE(B397,"; ",IFERROR(VLOOKUP(A397,A398:C$1199,3,FALSE),"")),VLOOKUP(A397,A398:C$1199,3,FALSE)))</f>
        <v/>
      </c>
    </row>
    <row r="398" spans="1:3" x14ac:dyDescent="0.2">
      <c r="A398" s="5" t="e">
        <f ca="1">Pharmaceuticals!B398</f>
        <v>#VALUE!</v>
      </c>
      <c r="B398" s="5" t="str">
        <f>IF(Pharmaceuticals!M398&lt;&gt;"",Pharmaceuticals!M398,"")</f>
        <v/>
      </c>
      <c r="C398" s="5" t="str">
        <f>IF(B398="","",IF(ISERROR(FIND(B398,VLOOKUP(A398,A399:C$1199,3,FALSE))),CONCATENATE(B398,"; ",IFERROR(VLOOKUP(A398,A399:C$1199,3,FALSE),"")),VLOOKUP(A398,A399:C$1199,3,FALSE)))</f>
        <v/>
      </c>
    </row>
    <row r="399" spans="1:3" x14ac:dyDescent="0.2">
      <c r="A399" s="5" t="e">
        <f ca="1">Pharmaceuticals!B399</f>
        <v>#VALUE!</v>
      </c>
      <c r="B399" s="5" t="str">
        <f>IF(Pharmaceuticals!M399&lt;&gt;"",Pharmaceuticals!M399,"")</f>
        <v/>
      </c>
      <c r="C399" s="5" t="str">
        <f>IF(B399="","",IF(ISERROR(FIND(B399,VLOOKUP(A399,A400:C$1199,3,FALSE))),CONCATENATE(B399,"; ",IFERROR(VLOOKUP(A399,A400:C$1199,3,FALSE),"")),VLOOKUP(A399,A400:C$1199,3,FALSE)))</f>
        <v/>
      </c>
    </row>
    <row r="400" spans="1:3" x14ac:dyDescent="0.2">
      <c r="A400" s="5" t="e">
        <f ca="1">Pharmaceuticals!B400</f>
        <v>#VALUE!</v>
      </c>
      <c r="B400" s="5" t="str">
        <f>IF(Pharmaceuticals!M400&lt;&gt;"",Pharmaceuticals!M400,"")</f>
        <v/>
      </c>
      <c r="C400" s="5" t="str">
        <f>IF(B400="","",IF(ISERROR(FIND(B400,VLOOKUP(A400,A401:C$1199,3,FALSE))),CONCATENATE(B400,"; ",IFERROR(VLOOKUP(A400,A401:C$1199,3,FALSE),"")),VLOOKUP(A400,A401:C$1199,3,FALSE)))</f>
        <v/>
      </c>
    </row>
    <row r="401" spans="1:3" x14ac:dyDescent="0.2">
      <c r="A401" s="5" t="e">
        <f ca="1">Pharmaceuticals!B401</f>
        <v>#VALUE!</v>
      </c>
      <c r="B401" s="5" t="str">
        <f>IF(Pharmaceuticals!M401&lt;&gt;"",Pharmaceuticals!M401,"")</f>
        <v/>
      </c>
      <c r="C401" s="5" t="str">
        <f>IF(B401="","",IF(ISERROR(FIND(B401,VLOOKUP(A401,A402:C$1199,3,FALSE))),CONCATENATE(B401,"; ",IFERROR(VLOOKUP(A401,A402:C$1199,3,FALSE),"")),VLOOKUP(A401,A402:C$1199,3,FALSE)))</f>
        <v/>
      </c>
    </row>
    <row r="402" spans="1:3" x14ac:dyDescent="0.2">
      <c r="A402" s="5" t="e">
        <f ca="1">Pharmaceuticals!B402</f>
        <v>#VALUE!</v>
      </c>
      <c r="B402" s="5" t="str">
        <f>IF(Pharmaceuticals!M402&lt;&gt;"",Pharmaceuticals!M402,"")</f>
        <v/>
      </c>
      <c r="C402" s="5" t="str">
        <f>IF(B402="","",IF(ISERROR(FIND(B402,VLOOKUP(A402,A403:C$1199,3,FALSE))),CONCATENATE(B402,"; ",IFERROR(VLOOKUP(A402,A403:C$1199,3,FALSE),"")),VLOOKUP(A402,A403:C$1199,3,FALSE)))</f>
        <v/>
      </c>
    </row>
    <row r="403" spans="1:3" x14ac:dyDescent="0.2">
      <c r="A403" s="5" t="e">
        <f ca="1">Pharmaceuticals!B403</f>
        <v>#VALUE!</v>
      </c>
      <c r="B403" s="5" t="str">
        <f>IF(Pharmaceuticals!M403&lt;&gt;"",Pharmaceuticals!M403,"")</f>
        <v/>
      </c>
      <c r="C403" s="5" t="str">
        <f>IF(B403="","",IF(ISERROR(FIND(B403,VLOOKUP(A403,A404:C$1199,3,FALSE))),CONCATENATE(B403,"; ",IFERROR(VLOOKUP(A403,A404:C$1199,3,FALSE),"")),VLOOKUP(A403,A404:C$1199,3,FALSE)))</f>
        <v/>
      </c>
    </row>
    <row r="404" spans="1:3" x14ac:dyDescent="0.2">
      <c r="A404" s="5" t="e">
        <f ca="1">Pharmaceuticals!B404</f>
        <v>#VALUE!</v>
      </c>
      <c r="B404" s="5" t="str">
        <f>IF(Pharmaceuticals!M404&lt;&gt;"",Pharmaceuticals!M404,"")</f>
        <v/>
      </c>
      <c r="C404" s="5" t="str">
        <f>IF(B404="","",IF(ISERROR(FIND(B404,VLOOKUP(A404,A405:C$1199,3,FALSE))),CONCATENATE(B404,"; ",IFERROR(VLOOKUP(A404,A405:C$1199,3,FALSE),"")),VLOOKUP(A404,A405:C$1199,3,FALSE)))</f>
        <v/>
      </c>
    </row>
    <row r="405" spans="1:3" x14ac:dyDescent="0.2">
      <c r="A405" s="5" t="e">
        <f ca="1">Pharmaceuticals!B405</f>
        <v>#VALUE!</v>
      </c>
      <c r="B405" s="5" t="str">
        <f>IF(Pharmaceuticals!M405&lt;&gt;"",Pharmaceuticals!M405,"")</f>
        <v/>
      </c>
      <c r="C405" s="5" t="str">
        <f>IF(B405="","",IF(ISERROR(FIND(B405,VLOOKUP(A405,A406:C$1199,3,FALSE))),CONCATENATE(B405,"; ",IFERROR(VLOOKUP(A405,A406:C$1199,3,FALSE),"")),VLOOKUP(A405,A406:C$1199,3,FALSE)))</f>
        <v/>
      </c>
    </row>
    <row r="406" spans="1:3" x14ac:dyDescent="0.2">
      <c r="A406" s="5" t="e">
        <f ca="1">Pharmaceuticals!B406</f>
        <v>#VALUE!</v>
      </c>
      <c r="B406" s="5" t="str">
        <f>IF(Pharmaceuticals!M406&lt;&gt;"",Pharmaceuticals!M406,"")</f>
        <v/>
      </c>
      <c r="C406" s="5" t="str">
        <f>IF(B406="","",IF(ISERROR(FIND(B406,VLOOKUP(A406,A407:C$1199,3,FALSE))),CONCATENATE(B406,"; ",IFERROR(VLOOKUP(A406,A407:C$1199,3,FALSE),"")),VLOOKUP(A406,A407:C$1199,3,FALSE)))</f>
        <v/>
      </c>
    </row>
    <row r="407" spans="1:3" x14ac:dyDescent="0.2">
      <c r="A407" s="5" t="e">
        <f ca="1">Pharmaceuticals!B407</f>
        <v>#VALUE!</v>
      </c>
      <c r="B407" s="5" t="str">
        <f>IF(Pharmaceuticals!M407&lt;&gt;"",Pharmaceuticals!M407,"")</f>
        <v/>
      </c>
      <c r="C407" s="5" t="str">
        <f>IF(B407="","",IF(ISERROR(FIND(B407,VLOOKUP(A407,A408:C$1199,3,FALSE))),CONCATENATE(B407,"; ",IFERROR(VLOOKUP(A407,A408:C$1199,3,FALSE),"")),VLOOKUP(A407,A408:C$1199,3,FALSE)))</f>
        <v/>
      </c>
    </row>
    <row r="408" spans="1:3" x14ac:dyDescent="0.2">
      <c r="A408" s="5" t="e">
        <f ca="1">Pharmaceuticals!B408</f>
        <v>#VALUE!</v>
      </c>
      <c r="B408" s="5" t="str">
        <f>IF(Pharmaceuticals!M408&lt;&gt;"",Pharmaceuticals!M408,"")</f>
        <v/>
      </c>
      <c r="C408" s="5" t="str">
        <f>IF(B408="","",IF(ISERROR(FIND(B408,VLOOKUP(A408,A409:C$1199,3,FALSE))),CONCATENATE(B408,"; ",IFERROR(VLOOKUP(A408,A409:C$1199,3,FALSE),"")),VLOOKUP(A408,A409:C$1199,3,FALSE)))</f>
        <v/>
      </c>
    </row>
    <row r="409" spans="1:3" x14ac:dyDescent="0.2">
      <c r="A409" s="5" t="e">
        <f ca="1">Pharmaceuticals!B409</f>
        <v>#VALUE!</v>
      </c>
      <c r="B409" s="5" t="str">
        <f>IF(Pharmaceuticals!M409&lt;&gt;"",Pharmaceuticals!M409,"")</f>
        <v/>
      </c>
      <c r="C409" s="5" t="str">
        <f>IF(B409="","",IF(ISERROR(FIND(B409,VLOOKUP(A409,A410:C$1199,3,FALSE))),CONCATENATE(B409,"; ",IFERROR(VLOOKUP(A409,A410:C$1199,3,FALSE),"")),VLOOKUP(A409,A410:C$1199,3,FALSE)))</f>
        <v/>
      </c>
    </row>
    <row r="410" spans="1:3" x14ac:dyDescent="0.2">
      <c r="A410" s="5" t="e">
        <f ca="1">Pharmaceuticals!B410</f>
        <v>#VALUE!</v>
      </c>
      <c r="B410" s="5" t="str">
        <f>IF(Pharmaceuticals!M410&lt;&gt;"",Pharmaceuticals!M410,"")</f>
        <v/>
      </c>
      <c r="C410" s="5" t="str">
        <f>IF(B410="","",IF(ISERROR(FIND(B410,VLOOKUP(A410,A411:C$1199,3,FALSE))),CONCATENATE(B410,"; ",IFERROR(VLOOKUP(A410,A411:C$1199,3,FALSE),"")),VLOOKUP(A410,A411:C$1199,3,FALSE)))</f>
        <v/>
      </c>
    </row>
    <row r="411" spans="1:3" x14ac:dyDescent="0.2">
      <c r="A411" s="5" t="e">
        <f ca="1">Pharmaceuticals!B411</f>
        <v>#VALUE!</v>
      </c>
      <c r="B411" s="5" t="str">
        <f>IF(Pharmaceuticals!M411&lt;&gt;"",Pharmaceuticals!M411,"")</f>
        <v/>
      </c>
      <c r="C411" s="5" t="str">
        <f>IF(B411="","",IF(ISERROR(FIND(B411,VLOOKUP(A411,A412:C$1199,3,FALSE))),CONCATENATE(B411,"; ",IFERROR(VLOOKUP(A411,A412:C$1199,3,FALSE),"")),VLOOKUP(A411,A412:C$1199,3,FALSE)))</f>
        <v/>
      </c>
    </row>
    <row r="412" spans="1:3" x14ac:dyDescent="0.2">
      <c r="A412" s="5" t="e">
        <f ca="1">Pharmaceuticals!B412</f>
        <v>#VALUE!</v>
      </c>
      <c r="B412" s="5" t="str">
        <f>IF(Pharmaceuticals!M412&lt;&gt;"",Pharmaceuticals!M412,"")</f>
        <v/>
      </c>
      <c r="C412" s="5" t="str">
        <f>IF(B412="","",IF(ISERROR(FIND(B412,VLOOKUP(A412,A413:C$1199,3,FALSE))),CONCATENATE(B412,"; ",IFERROR(VLOOKUP(A412,A413:C$1199,3,FALSE),"")),VLOOKUP(A412,A413:C$1199,3,FALSE)))</f>
        <v/>
      </c>
    </row>
    <row r="413" spans="1:3" x14ac:dyDescent="0.2">
      <c r="A413" s="5" t="e">
        <f ca="1">Pharmaceuticals!B413</f>
        <v>#VALUE!</v>
      </c>
      <c r="B413" s="5" t="str">
        <f>IF(Pharmaceuticals!M413&lt;&gt;"",Pharmaceuticals!M413,"")</f>
        <v/>
      </c>
      <c r="C413" s="5" t="str">
        <f>IF(B413="","",IF(ISERROR(FIND(B413,VLOOKUP(A413,A414:C$1199,3,FALSE))),CONCATENATE(B413,"; ",IFERROR(VLOOKUP(A413,A414:C$1199,3,FALSE),"")),VLOOKUP(A413,A414:C$1199,3,FALSE)))</f>
        <v/>
      </c>
    </row>
    <row r="414" spans="1:3" x14ac:dyDescent="0.2">
      <c r="A414" s="5" t="e">
        <f ca="1">Pharmaceuticals!B414</f>
        <v>#VALUE!</v>
      </c>
      <c r="B414" s="5" t="str">
        <f>IF(Pharmaceuticals!M414&lt;&gt;"",Pharmaceuticals!M414,"")</f>
        <v/>
      </c>
      <c r="C414" s="5" t="str">
        <f>IF(B414="","",IF(ISERROR(FIND(B414,VLOOKUP(A414,A415:C$1199,3,FALSE))),CONCATENATE(B414,"; ",IFERROR(VLOOKUP(A414,A415:C$1199,3,FALSE),"")),VLOOKUP(A414,A415:C$1199,3,FALSE)))</f>
        <v/>
      </c>
    </row>
    <row r="415" spans="1:3" x14ac:dyDescent="0.2">
      <c r="A415" s="5" t="e">
        <f ca="1">Pharmaceuticals!B415</f>
        <v>#VALUE!</v>
      </c>
      <c r="B415" s="5" t="str">
        <f>IF(Pharmaceuticals!M415&lt;&gt;"",Pharmaceuticals!M415,"")</f>
        <v/>
      </c>
      <c r="C415" s="5" t="str">
        <f>IF(B415="","",IF(ISERROR(FIND(B415,VLOOKUP(A415,A416:C$1199,3,FALSE))),CONCATENATE(B415,"; ",IFERROR(VLOOKUP(A415,A416:C$1199,3,FALSE),"")),VLOOKUP(A415,A416:C$1199,3,FALSE)))</f>
        <v/>
      </c>
    </row>
    <row r="416" spans="1:3" x14ac:dyDescent="0.2">
      <c r="A416" s="5" t="e">
        <f ca="1">Pharmaceuticals!B416</f>
        <v>#VALUE!</v>
      </c>
      <c r="B416" s="5" t="str">
        <f>IF(Pharmaceuticals!M416&lt;&gt;"",Pharmaceuticals!M416,"")</f>
        <v/>
      </c>
      <c r="C416" s="5" t="str">
        <f>IF(B416="","",IF(ISERROR(FIND(B416,VLOOKUP(A416,A417:C$1199,3,FALSE))),CONCATENATE(B416,"; ",IFERROR(VLOOKUP(A416,A417:C$1199,3,FALSE),"")),VLOOKUP(A416,A417:C$1199,3,FALSE)))</f>
        <v/>
      </c>
    </row>
    <row r="417" spans="1:3" x14ac:dyDescent="0.2">
      <c r="A417" s="5" t="e">
        <f ca="1">Pharmaceuticals!B417</f>
        <v>#VALUE!</v>
      </c>
      <c r="B417" s="5" t="str">
        <f>IF(Pharmaceuticals!M417&lt;&gt;"",Pharmaceuticals!M417,"")</f>
        <v/>
      </c>
      <c r="C417" s="5" t="str">
        <f>IF(B417="","",IF(ISERROR(FIND(B417,VLOOKUP(A417,A418:C$1199,3,FALSE))),CONCATENATE(B417,"; ",IFERROR(VLOOKUP(A417,A418:C$1199,3,FALSE),"")),VLOOKUP(A417,A418:C$1199,3,FALSE)))</f>
        <v/>
      </c>
    </row>
    <row r="418" spans="1:3" x14ac:dyDescent="0.2">
      <c r="A418" s="5" t="e">
        <f ca="1">Pharmaceuticals!B418</f>
        <v>#VALUE!</v>
      </c>
      <c r="B418" s="5" t="str">
        <f>IF(Pharmaceuticals!M418&lt;&gt;"",Pharmaceuticals!M418,"")</f>
        <v/>
      </c>
      <c r="C418" s="5" t="str">
        <f>IF(B418="","",IF(ISERROR(FIND(B418,VLOOKUP(A418,A419:C$1199,3,FALSE))),CONCATENATE(B418,"; ",IFERROR(VLOOKUP(A418,A419:C$1199,3,FALSE),"")),VLOOKUP(A418,A419:C$1199,3,FALSE)))</f>
        <v/>
      </c>
    </row>
    <row r="419" spans="1:3" x14ac:dyDescent="0.2">
      <c r="A419" s="5" t="e">
        <f ca="1">Pharmaceuticals!B419</f>
        <v>#VALUE!</v>
      </c>
      <c r="B419" s="5" t="str">
        <f>IF(Pharmaceuticals!M419&lt;&gt;"",Pharmaceuticals!M419,"")</f>
        <v/>
      </c>
      <c r="C419" s="5" t="str">
        <f>IF(B419="","",IF(ISERROR(FIND(B419,VLOOKUP(A419,A420:C$1199,3,FALSE))),CONCATENATE(B419,"; ",IFERROR(VLOOKUP(A419,A420:C$1199,3,FALSE),"")),VLOOKUP(A419,A420:C$1199,3,FALSE)))</f>
        <v/>
      </c>
    </row>
    <row r="420" spans="1:3" x14ac:dyDescent="0.2">
      <c r="A420" s="5" t="e">
        <f ca="1">Pharmaceuticals!B420</f>
        <v>#VALUE!</v>
      </c>
      <c r="B420" s="5" t="str">
        <f>IF(Pharmaceuticals!M420&lt;&gt;"",Pharmaceuticals!M420,"")</f>
        <v/>
      </c>
      <c r="C420" s="5" t="str">
        <f>IF(B420="","",IF(ISERROR(FIND(B420,VLOOKUP(A420,A421:C$1199,3,FALSE))),CONCATENATE(B420,"; ",IFERROR(VLOOKUP(A420,A421:C$1199,3,FALSE),"")),VLOOKUP(A420,A421:C$1199,3,FALSE)))</f>
        <v/>
      </c>
    </row>
    <row r="421" spans="1:3" x14ac:dyDescent="0.2">
      <c r="A421" s="5" t="e">
        <f ca="1">Pharmaceuticals!B421</f>
        <v>#VALUE!</v>
      </c>
      <c r="B421" s="5" t="str">
        <f>IF(Pharmaceuticals!M421&lt;&gt;"",Pharmaceuticals!M421,"")</f>
        <v/>
      </c>
      <c r="C421" s="5" t="str">
        <f>IF(B421="","",IF(ISERROR(FIND(B421,VLOOKUP(A421,A422:C$1199,3,FALSE))),CONCATENATE(B421,"; ",IFERROR(VLOOKUP(A421,A422:C$1199,3,FALSE),"")),VLOOKUP(A421,A422:C$1199,3,FALSE)))</f>
        <v/>
      </c>
    </row>
    <row r="422" spans="1:3" x14ac:dyDescent="0.2">
      <c r="A422" s="5" t="e">
        <f ca="1">Pharmaceuticals!B422</f>
        <v>#VALUE!</v>
      </c>
      <c r="B422" s="5" t="str">
        <f>IF(Pharmaceuticals!M422&lt;&gt;"",Pharmaceuticals!M422,"")</f>
        <v/>
      </c>
      <c r="C422" s="5" t="str">
        <f>IF(B422="","",IF(ISERROR(FIND(B422,VLOOKUP(A422,A423:C$1199,3,FALSE))),CONCATENATE(B422,"; ",IFERROR(VLOOKUP(A422,A423:C$1199,3,FALSE),"")),VLOOKUP(A422,A423:C$1199,3,FALSE)))</f>
        <v/>
      </c>
    </row>
    <row r="423" spans="1:3" x14ac:dyDescent="0.2">
      <c r="A423" s="5" t="e">
        <f ca="1">Pharmaceuticals!B423</f>
        <v>#VALUE!</v>
      </c>
      <c r="B423" s="5" t="str">
        <f>IF(Pharmaceuticals!M423&lt;&gt;"",Pharmaceuticals!M423,"")</f>
        <v/>
      </c>
      <c r="C423" s="5" t="str">
        <f>IF(B423="","",IF(ISERROR(FIND(B423,VLOOKUP(A423,A424:C$1199,3,FALSE))),CONCATENATE(B423,"; ",IFERROR(VLOOKUP(A423,A424:C$1199,3,FALSE),"")),VLOOKUP(A423,A424:C$1199,3,FALSE)))</f>
        <v/>
      </c>
    </row>
    <row r="424" spans="1:3" x14ac:dyDescent="0.2">
      <c r="A424" s="5" t="e">
        <f ca="1">Pharmaceuticals!B424</f>
        <v>#VALUE!</v>
      </c>
      <c r="B424" s="5" t="str">
        <f>IF(Pharmaceuticals!M424&lt;&gt;"",Pharmaceuticals!M424,"")</f>
        <v/>
      </c>
      <c r="C424" s="5" t="str">
        <f>IF(B424="","",IF(ISERROR(FIND(B424,VLOOKUP(A424,A425:C$1199,3,FALSE))),CONCATENATE(B424,"; ",IFERROR(VLOOKUP(A424,A425:C$1199,3,FALSE),"")),VLOOKUP(A424,A425:C$1199,3,FALSE)))</f>
        <v/>
      </c>
    </row>
    <row r="425" spans="1:3" x14ac:dyDescent="0.2">
      <c r="A425" s="5" t="e">
        <f ca="1">Pharmaceuticals!B425</f>
        <v>#VALUE!</v>
      </c>
      <c r="B425" s="5" t="str">
        <f>IF(Pharmaceuticals!M425&lt;&gt;"",Pharmaceuticals!M425,"")</f>
        <v/>
      </c>
      <c r="C425" s="5" t="str">
        <f>IF(B425="","",IF(ISERROR(FIND(B425,VLOOKUP(A425,A426:C$1199,3,FALSE))),CONCATENATE(B425,"; ",IFERROR(VLOOKUP(A425,A426:C$1199,3,FALSE),"")),VLOOKUP(A425,A426:C$1199,3,FALSE)))</f>
        <v/>
      </c>
    </row>
    <row r="426" spans="1:3" x14ac:dyDescent="0.2">
      <c r="A426" s="5" t="e">
        <f ca="1">Pharmaceuticals!B426</f>
        <v>#VALUE!</v>
      </c>
      <c r="B426" s="5" t="str">
        <f>IF(Pharmaceuticals!M426&lt;&gt;"",Pharmaceuticals!M426,"")</f>
        <v/>
      </c>
      <c r="C426" s="5" t="str">
        <f>IF(B426="","",IF(ISERROR(FIND(B426,VLOOKUP(A426,A427:C$1199,3,FALSE))),CONCATENATE(B426,"; ",IFERROR(VLOOKUP(A426,A427:C$1199,3,FALSE),"")),VLOOKUP(A426,A427:C$1199,3,FALSE)))</f>
        <v/>
      </c>
    </row>
    <row r="427" spans="1:3" x14ac:dyDescent="0.2">
      <c r="A427" s="5" t="e">
        <f ca="1">Pharmaceuticals!B427</f>
        <v>#VALUE!</v>
      </c>
      <c r="B427" s="5" t="str">
        <f>IF(Pharmaceuticals!M427&lt;&gt;"",Pharmaceuticals!M427,"")</f>
        <v/>
      </c>
      <c r="C427" s="5" t="str">
        <f>IF(B427="","",IF(ISERROR(FIND(B427,VLOOKUP(A427,A428:C$1199,3,FALSE))),CONCATENATE(B427,"; ",IFERROR(VLOOKUP(A427,A428:C$1199,3,FALSE),"")),VLOOKUP(A427,A428:C$1199,3,FALSE)))</f>
        <v/>
      </c>
    </row>
    <row r="428" spans="1:3" x14ac:dyDescent="0.2">
      <c r="A428" s="5" t="e">
        <f ca="1">Pharmaceuticals!B428</f>
        <v>#VALUE!</v>
      </c>
      <c r="B428" s="5" t="str">
        <f>IF(Pharmaceuticals!M428&lt;&gt;"",Pharmaceuticals!M428,"")</f>
        <v/>
      </c>
      <c r="C428" s="5" t="str">
        <f>IF(B428="","",IF(ISERROR(FIND(B428,VLOOKUP(A428,A429:C$1199,3,FALSE))),CONCATENATE(B428,"; ",IFERROR(VLOOKUP(A428,A429:C$1199,3,FALSE),"")),VLOOKUP(A428,A429:C$1199,3,FALSE)))</f>
        <v/>
      </c>
    </row>
    <row r="429" spans="1:3" x14ac:dyDescent="0.2">
      <c r="A429" s="5" t="e">
        <f ca="1">Pharmaceuticals!B429</f>
        <v>#VALUE!</v>
      </c>
      <c r="B429" s="5" t="str">
        <f>IF(Pharmaceuticals!M429&lt;&gt;"",Pharmaceuticals!M429,"")</f>
        <v/>
      </c>
      <c r="C429" s="5" t="str">
        <f>IF(B429="","",IF(ISERROR(FIND(B429,VLOOKUP(A429,A430:C$1199,3,FALSE))),CONCATENATE(B429,"; ",IFERROR(VLOOKUP(A429,A430:C$1199,3,FALSE),"")),VLOOKUP(A429,A430:C$1199,3,FALSE)))</f>
        <v/>
      </c>
    </row>
    <row r="430" spans="1:3" x14ac:dyDescent="0.2">
      <c r="A430" s="5" t="e">
        <f ca="1">Pharmaceuticals!B430</f>
        <v>#VALUE!</v>
      </c>
      <c r="B430" s="5" t="str">
        <f>IF(Pharmaceuticals!M430&lt;&gt;"",Pharmaceuticals!M430,"")</f>
        <v/>
      </c>
      <c r="C430" s="5" t="str">
        <f>IF(B430="","",IF(ISERROR(FIND(B430,VLOOKUP(A430,A431:C$1199,3,FALSE))),CONCATENATE(B430,"; ",IFERROR(VLOOKUP(A430,A431:C$1199,3,FALSE),"")),VLOOKUP(A430,A431:C$1199,3,FALSE)))</f>
        <v/>
      </c>
    </row>
    <row r="431" spans="1:3" x14ac:dyDescent="0.2">
      <c r="A431" s="5" t="e">
        <f ca="1">Pharmaceuticals!B431</f>
        <v>#VALUE!</v>
      </c>
      <c r="B431" s="5" t="str">
        <f>IF(Pharmaceuticals!M431&lt;&gt;"",Pharmaceuticals!M431,"")</f>
        <v/>
      </c>
      <c r="C431" s="5" t="str">
        <f>IF(B431="","",IF(ISERROR(FIND(B431,VLOOKUP(A431,A432:C$1199,3,FALSE))),CONCATENATE(B431,"; ",IFERROR(VLOOKUP(A431,A432:C$1199,3,FALSE),"")),VLOOKUP(A431,A432:C$1199,3,FALSE)))</f>
        <v/>
      </c>
    </row>
    <row r="432" spans="1:3" x14ac:dyDescent="0.2">
      <c r="A432" s="5" t="e">
        <f ca="1">Pharmaceuticals!B432</f>
        <v>#VALUE!</v>
      </c>
      <c r="B432" s="5" t="str">
        <f>IF(Pharmaceuticals!M432&lt;&gt;"",Pharmaceuticals!M432,"")</f>
        <v/>
      </c>
      <c r="C432" s="5" t="str">
        <f>IF(B432="","",IF(ISERROR(FIND(B432,VLOOKUP(A432,A433:C$1199,3,FALSE))),CONCATENATE(B432,"; ",IFERROR(VLOOKUP(A432,A433:C$1199,3,FALSE),"")),VLOOKUP(A432,A433:C$1199,3,FALSE)))</f>
        <v/>
      </c>
    </row>
    <row r="433" spans="1:3" x14ac:dyDescent="0.2">
      <c r="A433" s="5" t="e">
        <f ca="1">Pharmaceuticals!B433</f>
        <v>#VALUE!</v>
      </c>
      <c r="B433" s="5" t="str">
        <f>IF(Pharmaceuticals!M433&lt;&gt;"",Pharmaceuticals!M433,"")</f>
        <v/>
      </c>
      <c r="C433" s="5" t="str">
        <f>IF(B433="","",IF(ISERROR(FIND(B433,VLOOKUP(A433,A434:C$1199,3,FALSE))),CONCATENATE(B433,"; ",IFERROR(VLOOKUP(A433,A434:C$1199,3,FALSE),"")),VLOOKUP(A433,A434:C$1199,3,FALSE)))</f>
        <v/>
      </c>
    </row>
    <row r="434" spans="1:3" x14ac:dyDescent="0.2">
      <c r="A434" s="5" t="e">
        <f ca="1">Pharmaceuticals!B434</f>
        <v>#VALUE!</v>
      </c>
      <c r="B434" s="5" t="str">
        <f>IF(Pharmaceuticals!M434&lt;&gt;"",Pharmaceuticals!M434,"")</f>
        <v/>
      </c>
      <c r="C434" s="5" t="str">
        <f>IF(B434="","",IF(ISERROR(FIND(B434,VLOOKUP(A434,A435:C$1199,3,FALSE))),CONCATENATE(B434,"; ",IFERROR(VLOOKUP(A434,A435:C$1199,3,FALSE),"")),VLOOKUP(A434,A435:C$1199,3,FALSE)))</f>
        <v/>
      </c>
    </row>
    <row r="435" spans="1:3" x14ac:dyDescent="0.2">
      <c r="A435" s="5" t="e">
        <f ca="1">Pharmaceuticals!B435</f>
        <v>#VALUE!</v>
      </c>
      <c r="B435" s="5" t="str">
        <f>IF(Pharmaceuticals!M435&lt;&gt;"",Pharmaceuticals!M435,"")</f>
        <v/>
      </c>
      <c r="C435" s="5" t="str">
        <f>IF(B435="","",IF(ISERROR(FIND(B435,VLOOKUP(A435,A436:C$1199,3,FALSE))),CONCATENATE(B435,"; ",IFERROR(VLOOKUP(A435,A436:C$1199,3,FALSE),"")),VLOOKUP(A435,A436:C$1199,3,FALSE)))</f>
        <v/>
      </c>
    </row>
    <row r="436" spans="1:3" x14ac:dyDescent="0.2">
      <c r="A436" s="5" t="e">
        <f ca="1">Pharmaceuticals!B436</f>
        <v>#VALUE!</v>
      </c>
      <c r="B436" s="5" t="str">
        <f>IF(Pharmaceuticals!M436&lt;&gt;"",Pharmaceuticals!M436,"")</f>
        <v/>
      </c>
      <c r="C436" s="5" t="str">
        <f>IF(B436="","",IF(ISERROR(FIND(B436,VLOOKUP(A436,A437:C$1199,3,FALSE))),CONCATENATE(B436,"; ",IFERROR(VLOOKUP(A436,A437:C$1199,3,FALSE),"")),VLOOKUP(A436,A437:C$1199,3,FALSE)))</f>
        <v/>
      </c>
    </row>
    <row r="437" spans="1:3" x14ac:dyDescent="0.2">
      <c r="A437" s="5" t="e">
        <f ca="1">Pharmaceuticals!B437</f>
        <v>#VALUE!</v>
      </c>
      <c r="B437" s="5" t="str">
        <f>IF(Pharmaceuticals!M437&lt;&gt;"",Pharmaceuticals!M437,"")</f>
        <v/>
      </c>
      <c r="C437" s="5" t="str">
        <f>IF(B437="","",IF(ISERROR(FIND(B437,VLOOKUP(A437,A438:C$1199,3,FALSE))),CONCATENATE(B437,"; ",IFERROR(VLOOKUP(A437,A438:C$1199,3,FALSE),"")),VLOOKUP(A437,A438:C$1199,3,FALSE)))</f>
        <v/>
      </c>
    </row>
    <row r="438" spans="1:3" x14ac:dyDescent="0.2">
      <c r="A438" s="5" t="e">
        <f ca="1">Pharmaceuticals!B438</f>
        <v>#VALUE!</v>
      </c>
      <c r="B438" s="5" t="str">
        <f>IF(Pharmaceuticals!M438&lt;&gt;"",Pharmaceuticals!M438,"")</f>
        <v/>
      </c>
      <c r="C438" s="5" t="str">
        <f>IF(B438="","",IF(ISERROR(FIND(B438,VLOOKUP(A438,A439:C$1199,3,FALSE))),CONCATENATE(B438,"; ",IFERROR(VLOOKUP(A438,A439:C$1199,3,FALSE),"")),VLOOKUP(A438,A439:C$1199,3,FALSE)))</f>
        <v/>
      </c>
    </row>
    <row r="439" spans="1:3" x14ac:dyDescent="0.2">
      <c r="A439" s="5" t="e">
        <f ca="1">Pharmaceuticals!B439</f>
        <v>#VALUE!</v>
      </c>
      <c r="B439" s="5" t="str">
        <f>IF(Pharmaceuticals!M439&lt;&gt;"",Pharmaceuticals!M439,"")</f>
        <v/>
      </c>
      <c r="C439" s="5" t="str">
        <f>IF(B439="","",IF(ISERROR(FIND(B439,VLOOKUP(A439,A440:C$1199,3,FALSE))),CONCATENATE(B439,"; ",IFERROR(VLOOKUP(A439,A440:C$1199,3,FALSE),"")),VLOOKUP(A439,A440:C$1199,3,FALSE)))</f>
        <v/>
      </c>
    </row>
    <row r="440" spans="1:3" x14ac:dyDescent="0.2">
      <c r="A440" s="5" t="e">
        <f ca="1">Pharmaceuticals!B440</f>
        <v>#VALUE!</v>
      </c>
      <c r="B440" s="5" t="str">
        <f>IF(Pharmaceuticals!M440&lt;&gt;"",Pharmaceuticals!M440,"")</f>
        <v/>
      </c>
      <c r="C440" s="5" t="str">
        <f>IF(B440="","",IF(ISERROR(FIND(B440,VLOOKUP(A440,A441:C$1199,3,FALSE))),CONCATENATE(B440,"; ",IFERROR(VLOOKUP(A440,A441:C$1199,3,FALSE),"")),VLOOKUP(A440,A441:C$1199,3,FALSE)))</f>
        <v/>
      </c>
    </row>
    <row r="441" spans="1:3" x14ac:dyDescent="0.2">
      <c r="A441" s="5" t="e">
        <f ca="1">Pharmaceuticals!B441</f>
        <v>#VALUE!</v>
      </c>
      <c r="B441" s="5" t="str">
        <f>IF(Pharmaceuticals!M441&lt;&gt;"",Pharmaceuticals!M441,"")</f>
        <v/>
      </c>
      <c r="C441" s="5" t="str">
        <f>IF(B441="","",IF(ISERROR(FIND(B441,VLOOKUP(A441,A442:C$1199,3,FALSE))),CONCATENATE(B441,"; ",IFERROR(VLOOKUP(A441,A442:C$1199,3,FALSE),"")),VLOOKUP(A441,A442:C$1199,3,FALSE)))</f>
        <v/>
      </c>
    </row>
    <row r="442" spans="1:3" x14ac:dyDescent="0.2">
      <c r="A442" s="5" t="e">
        <f ca="1">Pharmaceuticals!B442</f>
        <v>#VALUE!</v>
      </c>
      <c r="B442" s="5" t="str">
        <f>IF(Pharmaceuticals!M442&lt;&gt;"",Pharmaceuticals!M442,"")</f>
        <v/>
      </c>
      <c r="C442" s="5" t="str">
        <f>IF(B442="","",IF(ISERROR(FIND(B442,VLOOKUP(A442,A443:C$1199,3,FALSE))),CONCATENATE(B442,"; ",IFERROR(VLOOKUP(A442,A443:C$1199,3,FALSE),"")),VLOOKUP(A442,A443:C$1199,3,FALSE)))</f>
        <v/>
      </c>
    </row>
    <row r="443" spans="1:3" x14ac:dyDescent="0.2">
      <c r="A443" s="5" t="e">
        <f ca="1">Pharmaceuticals!B443</f>
        <v>#VALUE!</v>
      </c>
      <c r="B443" s="5" t="str">
        <f>IF(Pharmaceuticals!M443&lt;&gt;"",Pharmaceuticals!M443,"")</f>
        <v/>
      </c>
      <c r="C443" s="5" t="str">
        <f>IF(B443="","",IF(ISERROR(FIND(B443,VLOOKUP(A443,A444:C$1199,3,FALSE))),CONCATENATE(B443,"; ",IFERROR(VLOOKUP(A443,A444:C$1199,3,FALSE),"")),VLOOKUP(A443,A444:C$1199,3,FALSE)))</f>
        <v/>
      </c>
    </row>
    <row r="444" spans="1:3" x14ac:dyDescent="0.2">
      <c r="A444" s="5" t="e">
        <f ca="1">Pharmaceuticals!B444</f>
        <v>#VALUE!</v>
      </c>
      <c r="B444" s="5" t="str">
        <f>IF(Pharmaceuticals!M444&lt;&gt;"",Pharmaceuticals!M444,"")</f>
        <v/>
      </c>
      <c r="C444" s="5" t="str">
        <f>IF(B444="","",IF(ISERROR(FIND(B444,VLOOKUP(A444,A445:C$1199,3,FALSE))),CONCATENATE(B444,"; ",IFERROR(VLOOKUP(A444,A445:C$1199,3,FALSE),"")),VLOOKUP(A444,A445:C$1199,3,FALSE)))</f>
        <v/>
      </c>
    </row>
    <row r="445" spans="1:3" x14ac:dyDescent="0.2">
      <c r="A445" s="5" t="e">
        <f ca="1">Pharmaceuticals!B445</f>
        <v>#VALUE!</v>
      </c>
      <c r="B445" s="5" t="str">
        <f>IF(Pharmaceuticals!M445&lt;&gt;"",Pharmaceuticals!M445,"")</f>
        <v/>
      </c>
      <c r="C445" s="5" t="str">
        <f>IF(B445="","",IF(ISERROR(FIND(B445,VLOOKUP(A445,A446:C$1199,3,FALSE))),CONCATENATE(B445,"; ",IFERROR(VLOOKUP(A445,A446:C$1199,3,FALSE),"")),VLOOKUP(A445,A446:C$1199,3,FALSE)))</f>
        <v/>
      </c>
    </row>
    <row r="446" spans="1:3" x14ac:dyDescent="0.2">
      <c r="A446" s="5" t="e">
        <f ca="1">Pharmaceuticals!B446</f>
        <v>#VALUE!</v>
      </c>
      <c r="B446" s="5" t="str">
        <f>IF(Pharmaceuticals!M446&lt;&gt;"",Pharmaceuticals!M446,"")</f>
        <v/>
      </c>
      <c r="C446" s="5" t="str">
        <f>IF(B446="","",IF(ISERROR(FIND(B446,VLOOKUP(A446,A447:C$1199,3,FALSE))),CONCATENATE(B446,"; ",IFERROR(VLOOKUP(A446,A447:C$1199,3,FALSE),"")),VLOOKUP(A446,A447:C$1199,3,FALSE)))</f>
        <v/>
      </c>
    </row>
    <row r="447" spans="1:3" x14ac:dyDescent="0.2">
      <c r="A447" s="5" t="e">
        <f ca="1">Pharmaceuticals!B447</f>
        <v>#VALUE!</v>
      </c>
      <c r="B447" s="5" t="str">
        <f>IF(Pharmaceuticals!M447&lt;&gt;"",Pharmaceuticals!M447,"")</f>
        <v/>
      </c>
      <c r="C447" s="5" t="str">
        <f>IF(B447="","",IF(ISERROR(FIND(B447,VLOOKUP(A447,A448:C$1199,3,FALSE))),CONCATENATE(B447,"; ",IFERROR(VLOOKUP(A447,A448:C$1199,3,FALSE),"")),VLOOKUP(A447,A448:C$1199,3,FALSE)))</f>
        <v/>
      </c>
    </row>
    <row r="448" spans="1:3" x14ac:dyDescent="0.2">
      <c r="A448" s="5" t="e">
        <f ca="1">Pharmaceuticals!B448</f>
        <v>#VALUE!</v>
      </c>
      <c r="B448" s="5" t="str">
        <f>IF(Pharmaceuticals!M448&lt;&gt;"",Pharmaceuticals!M448,"")</f>
        <v/>
      </c>
      <c r="C448" s="5" t="str">
        <f>IF(B448="","",IF(ISERROR(FIND(B448,VLOOKUP(A448,A449:C$1199,3,FALSE))),CONCATENATE(B448,"; ",IFERROR(VLOOKUP(A448,A449:C$1199,3,FALSE),"")),VLOOKUP(A448,A449:C$1199,3,FALSE)))</f>
        <v/>
      </c>
    </row>
    <row r="449" spans="1:3" x14ac:dyDescent="0.2">
      <c r="A449" s="5" t="e">
        <f ca="1">Pharmaceuticals!B449</f>
        <v>#VALUE!</v>
      </c>
      <c r="B449" s="5" t="str">
        <f>IF(Pharmaceuticals!M449&lt;&gt;"",Pharmaceuticals!M449,"")</f>
        <v/>
      </c>
      <c r="C449" s="5" t="str">
        <f>IF(B449="","",IF(ISERROR(FIND(B449,VLOOKUP(A449,A450:C$1199,3,FALSE))),CONCATENATE(B449,"; ",IFERROR(VLOOKUP(A449,A450:C$1199,3,FALSE),"")),VLOOKUP(A449,A450:C$1199,3,FALSE)))</f>
        <v/>
      </c>
    </row>
    <row r="450" spans="1:3" x14ac:dyDescent="0.2">
      <c r="A450" s="5" t="e">
        <f ca="1">Pharmaceuticals!B450</f>
        <v>#VALUE!</v>
      </c>
      <c r="B450" s="5" t="str">
        <f>IF(Pharmaceuticals!M450&lt;&gt;"",Pharmaceuticals!M450,"")</f>
        <v/>
      </c>
      <c r="C450" s="5" t="str">
        <f>IF(B450="","",IF(ISERROR(FIND(B450,VLOOKUP(A450,A451:C$1199,3,FALSE))),CONCATENATE(B450,"; ",IFERROR(VLOOKUP(A450,A451:C$1199,3,FALSE),"")),VLOOKUP(A450,A451:C$1199,3,FALSE)))</f>
        <v/>
      </c>
    </row>
    <row r="451" spans="1:3" x14ac:dyDescent="0.2">
      <c r="A451" s="5" t="e">
        <f ca="1">Pharmaceuticals!B451</f>
        <v>#VALUE!</v>
      </c>
      <c r="B451" s="5" t="str">
        <f>IF(Pharmaceuticals!M451&lt;&gt;"",Pharmaceuticals!M451,"")</f>
        <v/>
      </c>
      <c r="C451" s="5" t="str">
        <f>IF(B451="","",IF(ISERROR(FIND(B451,VLOOKUP(A451,A452:C$1199,3,FALSE))),CONCATENATE(B451,"; ",IFERROR(VLOOKUP(A451,A452:C$1199,3,FALSE),"")),VLOOKUP(A451,A452:C$1199,3,FALSE)))</f>
        <v/>
      </c>
    </row>
    <row r="452" spans="1:3" x14ac:dyDescent="0.2">
      <c r="A452" s="5" t="e">
        <f ca="1">Pharmaceuticals!B452</f>
        <v>#VALUE!</v>
      </c>
      <c r="B452" s="5" t="str">
        <f>IF(Pharmaceuticals!M452&lt;&gt;"",Pharmaceuticals!M452,"")</f>
        <v/>
      </c>
      <c r="C452" s="5" t="str">
        <f>IF(B452="","",IF(ISERROR(FIND(B452,VLOOKUP(A452,A453:C$1199,3,FALSE))),CONCATENATE(B452,"; ",IFERROR(VLOOKUP(A452,A453:C$1199,3,FALSE),"")),VLOOKUP(A452,A453:C$1199,3,FALSE)))</f>
        <v/>
      </c>
    </row>
    <row r="453" spans="1:3" x14ac:dyDescent="0.2">
      <c r="A453" s="5" t="e">
        <f ca="1">Pharmaceuticals!B453</f>
        <v>#VALUE!</v>
      </c>
      <c r="B453" s="5" t="str">
        <f>IF(Pharmaceuticals!M453&lt;&gt;"",Pharmaceuticals!M453,"")</f>
        <v/>
      </c>
      <c r="C453" s="5" t="str">
        <f>IF(B453="","",IF(ISERROR(FIND(B453,VLOOKUP(A453,A454:C$1199,3,FALSE))),CONCATENATE(B453,"; ",IFERROR(VLOOKUP(A453,A454:C$1199,3,FALSE),"")),VLOOKUP(A453,A454:C$1199,3,FALSE)))</f>
        <v/>
      </c>
    </row>
    <row r="454" spans="1:3" x14ac:dyDescent="0.2">
      <c r="A454" s="5" t="e">
        <f ca="1">Pharmaceuticals!B454</f>
        <v>#VALUE!</v>
      </c>
      <c r="B454" s="5" t="str">
        <f>IF(Pharmaceuticals!M454&lt;&gt;"",Pharmaceuticals!M454,"")</f>
        <v/>
      </c>
      <c r="C454" s="5" t="str">
        <f>IF(B454="","",IF(ISERROR(FIND(B454,VLOOKUP(A454,A455:C$1199,3,FALSE))),CONCATENATE(B454,"; ",IFERROR(VLOOKUP(A454,A455:C$1199,3,FALSE),"")),VLOOKUP(A454,A455:C$1199,3,FALSE)))</f>
        <v/>
      </c>
    </row>
    <row r="455" spans="1:3" x14ac:dyDescent="0.2">
      <c r="A455" s="5" t="e">
        <f ca="1">Pharmaceuticals!B455</f>
        <v>#VALUE!</v>
      </c>
      <c r="B455" s="5" t="str">
        <f>IF(Pharmaceuticals!M455&lt;&gt;"",Pharmaceuticals!M455,"")</f>
        <v/>
      </c>
      <c r="C455" s="5" t="str">
        <f>IF(B455="","",IF(ISERROR(FIND(B455,VLOOKUP(A455,A456:C$1199,3,FALSE))),CONCATENATE(B455,"; ",IFERROR(VLOOKUP(A455,A456:C$1199,3,FALSE),"")),VLOOKUP(A455,A456:C$1199,3,FALSE)))</f>
        <v/>
      </c>
    </row>
    <row r="456" spans="1:3" x14ac:dyDescent="0.2">
      <c r="A456" s="5" t="e">
        <f ca="1">Pharmaceuticals!B456</f>
        <v>#VALUE!</v>
      </c>
      <c r="B456" s="5" t="str">
        <f>IF(Pharmaceuticals!M456&lt;&gt;"",Pharmaceuticals!M456,"")</f>
        <v/>
      </c>
      <c r="C456" s="5" t="str">
        <f>IF(B456="","",IF(ISERROR(FIND(B456,VLOOKUP(A456,A457:C$1199,3,FALSE))),CONCATENATE(B456,"; ",IFERROR(VLOOKUP(A456,A457:C$1199,3,FALSE),"")),VLOOKUP(A456,A457:C$1199,3,FALSE)))</f>
        <v/>
      </c>
    </row>
    <row r="457" spans="1:3" x14ac:dyDescent="0.2">
      <c r="A457" s="5" t="e">
        <f ca="1">Pharmaceuticals!B457</f>
        <v>#VALUE!</v>
      </c>
      <c r="B457" s="5" t="str">
        <f>IF(Pharmaceuticals!M457&lt;&gt;"",Pharmaceuticals!M457,"")</f>
        <v/>
      </c>
      <c r="C457" s="5" t="str">
        <f>IF(B457="","",IF(ISERROR(FIND(B457,VLOOKUP(A457,A458:C$1199,3,FALSE))),CONCATENATE(B457,"; ",IFERROR(VLOOKUP(A457,A458:C$1199,3,FALSE),"")),VLOOKUP(A457,A458:C$1199,3,FALSE)))</f>
        <v/>
      </c>
    </row>
    <row r="458" spans="1:3" x14ac:dyDescent="0.2">
      <c r="A458" s="5" t="e">
        <f ca="1">Pharmaceuticals!B458</f>
        <v>#VALUE!</v>
      </c>
      <c r="B458" s="5" t="str">
        <f>IF(Pharmaceuticals!M458&lt;&gt;"",Pharmaceuticals!M458,"")</f>
        <v/>
      </c>
      <c r="C458" s="5" t="str">
        <f>IF(B458="","",IF(ISERROR(FIND(B458,VLOOKUP(A458,A459:C$1199,3,FALSE))),CONCATENATE(B458,"; ",IFERROR(VLOOKUP(A458,A459:C$1199,3,FALSE),"")),VLOOKUP(A458,A459:C$1199,3,FALSE)))</f>
        <v/>
      </c>
    </row>
    <row r="459" spans="1:3" x14ac:dyDescent="0.2">
      <c r="A459" s="5" t="e">
        <f ca="1">Pharmaceuticals!B459</f>
        <v>#VALUE!</v>
      </c>
      <c r="B459" s="5" t="str">
        <f>IF(Pharmaceuticals!M459&lt;&gt;"",Pharmaceuticals!M459,"")</f>
        <v/>
      </c>
      <c r="C459" s="5" t="str">
        <f>IF(B459="","",IF(ISERROR(FIND(B459,VLOOKUP(A459,A460:C$1199,3,FALSE))),CONCATENATE(B459,"; ",IFERROR(VLOOKUP(A459,A460:C$1199,3,FALSE),"")),VLOOKUP(A459,A460:C$1199,3,FALSE)))</f>
        <v/>
      </c>
    </row>
    <row r="460" spans="1:3" x14ac:dyDescent="0.2">
      <c r="A460" s="5" t="e">
        <f ca="1">Pharmaceuticals!B460</f>
        <v>#VALUE!</v>
      </c>
      <c r="B460" s="5" t="str">
        <f>IF(Pharmaceuticals!M460&lt;&gt;"",Pharmaceuticals!M460,"")</f>
        <v/>
      </c>
      <c r="C460" s="5" t="str">
        <f>IF(B460="","",IF(ISERROR(FIND(B460,VLOOKUP(A460,A461:C$1199,3,FALSE))),CONCATENATE(B460,"; ",IFERROR(VLOOKUP(A460,A461:C$1199,3,FALSE),"")),VLOOKUP(A460,A461:C$1199,3,FALSE)))</f>
        <v/>
      </c>
    </row>
    <row r="461" spans="1:3" x14ac:dyDescent="0.2">
      <c r="A461" s="5" t="e">
        <f ca="1">Pharmaceuticals!B461</f>
        <v>#VALUE!</v>
      </c>
      <c r="B461" s="5" t="str">
        <f>IF(Pharmaceuticals!M461&lt;&gt;"",Pharmaceuticals!M461,"")</f>
        <v/>
      </c>
      <c r="C461" s="5" t="str">
        <f>IF(B461="","",IF(ISERROR(FIND(B461,VLOOKUP(A461,A462:C$1199,3,FALSE))),CONCATENATE(B461,"; ",IFERROR(VLOOKUP(A461,A462:C$1199,3,FALSE),"")),VLOOKUP(A461,A462:C$1199,3,FALSE)))</f>
        <v/>
      </c>
    </row>
    <row r="462" spans="1:3" x14ac:dyDescent="0.2">
      <c r="A462" s="5" t="e">
        <f ca="1">Pharmaceuticals!B462</f>
        <v>#VALUE!</v>
      </c>
      <c r="B462" s="5" t="str">
        <f>IF(Pharmaceuticals!M462&lt;&gt;"",Pharmaceuticals!M462,"")</f>
        <v/>
      </c>
      <c r="C462" s="5" t="str">
        <f>IF(B462="","",IF(ISERROR(FIND(B462,VLOOKUP(A462,A463:C$1199,3,FALSE))),CONCATENATE(B462,"; ",IFERROR(VLOOKUP(A462,A463:C$1199,3,FALSE),"")),VLOOKUP(A462,A463:C$1199,3,FALSE)))</f>
        <v/>
      </c>
    </row>
    <row r="463" spans="1:3" x14ac:dyDescent="0.2">
      <c r="A463" s="5" t="e">
        <f ca="1">Pharmaceuticals!B463</f>
        <v>#VALUE!</v>
      </c>
      <c r="B463" s="5" t="str">
        <f>IF(Pharmaceuticals!M463&lt;&gt;"",Pharmaceuticals!M463,"")</f>
        <v/>
      </c>
      <c r="C463" s="5" t="str">
        <f>IF(B463="","",IF(ISERROR(FIND(B463,VLOOKUP(A463,A464:C$1199,3,FALSE))),CONCATENATE(B463,"; ",IFERROR(VLOOKUP(A463,A464:C$1199,3,FALSE),"")),VLOOKUP(A463,A464:C$1199,3,FALSE)))</f>
        <v/>
      </c>
    </row>
    <row r="464" spans="1:3" x14ac:dyDescent="0.2">
      <c r="A464" s="5" t="e">
        <f ca="1">Pharmaceuticals!B464</f>
        <v>#VALUE!</v>
      </c>
      <c r="B464" s="5" t="str">
        <f>IF(Pharmaceuticals!M464&lt;&gt;"",Pharmaceuticals!M464,"")</f>
        <v/>
      </c>
      <c r="C464" s="5" t="str">
        <f>IF(B464="","",IF(ISERROR(FIND(B464,VLOOKUP(A464,A465:C$1199,3,FALSE))),CONCATENATE(B464,"; ",IFERROR(VLOOKUP(A464,A465:C$1199,3,FALSE),"")),VLOOKUP(A464,A465:C$1199,3,FALSE)))</f>
        <v/>
      </c>
    </row>
    <row r="465" spans="1:3" x14ac:dyDescent="0.2">
      <c r="A465" s="5" t="e">
        <f ca="1">Pharmaceuticals!B465</f>
        <v>#VALUE!</v>
      </c>
      <c r="B465" s="5" t="str">
        <f>IF(Pharmaceuticals!M465&lt;&gt;"",Pharmaceuticals!M465,"")</f>
        <v/>
      </c>
      <c r="C465" s="5" t="str">
        <f>IF(B465="","",IF(ISERROR(FIND(B465,VLOOKUP(A465,A466:C$1199,3,FALSE))),CONCATENATE(B465,"; ",IFERROR(VLOOKUP(A465,A466:C$1199,3,FALSE),"")),VLOOKUP(A465,A466:C$1199,3,FALSE)))</f>
        <v/>
      </c>
    </row>
    <row r="466" spans="1:3" x14ac:dyDescent="0.2">
      <c r="A466" s="5" t="e">
        <f ca="1">Pharmaceuticals!B466</f>
        <v>#VALUE!</v>
      </c>
      <c r="B466" s="5" t="str">
        <f>IF(Pharmaceuticals!M466&lt;&gt;"",Pharmaceuticals!M466,"")</f>
        <v/>
      </c>
      <c r="C466" s="5" t="str">
        <f>IF(B466="","",IF(ISERROR(FIND(B466,VLOOKUP(A466,A467:C$1199,3,FALSE))),CONCATENATE(B466,"; ",IFERROR(VLOOKUP(A466,A467:C$1199,3,FALSE),"")),VLOOKUP(A466,A467:C$1199,3,FALSE)))</f>
        <v/>
      </c>
    </row>
    <row r="467" spans="1:3" x14ac:dyDescent="0.2">
      <c r="A467" s="5" t="e">
        <f ca="1">Pharmaceuticals!B467</f>
        <v>#VALUE!</v>
      </c>
      <c r="B467" s="5" t="str">
        <f>IF(Pharmaceuticals!M467&lt;&gt;"",Pharmaceuticals!M467,"")</f>
        <v/>
      </c>
      <c r="C467" s="5" t="str">
        <f>IF(B467="","",IF(ISERROR(FIND(B467,VLOOKUP(A467,A468:C$1199,3,FALSE))),CONCATENATE(B467,"; ",IFERROR(VLOOKUP(A467,A468:C$1199,3,FALSE),"")),VLOOKUP(A467,A468:C$1199,3,FALSE)))</f>
        <v/>
      </c>
    </row>
    <row r="468" spans="1:3" x14ac:dyDescent="0.2">
      <c r="A468" s="5" t="e">
        <f ca="1">Pharmaceuticals!B468</f>
        <v>#VALUE!</v>
      </c>
      <c r="B468" s="5" t="str">
        <f>IF(Pharmaceuticals!M468&lt;&gt;"",Pharmaceuticals!M468,"")</f>
        <v/>
      </c>
      <c r="C468" s="5" t="str">
        <f>IF(B468="","",IF(ISERROR(FIND(B468,VLOOKUP(A468,A469:C$1199,3,FALSE))),CONCATENATE(B468,"; ",IFERROR(VLOOKUP(A468,A469:C$1199,3,FALSE),"")),VLOOKUP(A468,A469:C$1199,3,FALSE)))</f>
        <v/>
      </c>
    </row>
    <row r="469" spans="1:3" x14ac:dyDescent="0.2">
      <c r="A469" s="5" t="e">
        <f ca="1">Pharmaceuticals!B469</f>
        <v>#VALUE!</v>
      </c>
      <c r="B469" s="5" t="str">
        <f>IF(Pharmaceuticals!M469&lt;&gt;"",Pharmaceuticals!M469,"")</f>
        <v/>
      </c>
      <c r="C469" s="5" t="str">
        <f>IF(B469="","",IF(ISERROR(FIND(B469,VLOOKUP(A469,A470:C$1199,3,FALSE))),CONCATENATE(B469,"; ",IFERROR(VLOOKUP(A469,A470:C$1199,3,FALSE),"")),VLOOKUP(A469,A470:C$1199,3,FALSE)))</f>
        <v/>
      </c>
    </row>
    <row r="470" spans="1:3" x14ac:dyDescent="0.2">
      <c r="A470" s="5" t="e">
        <f ca="1">Pharmaceuticals!B470</f>
        <v>#VALUE!</v>
      </c>
      <c r="B470" s="5" t="str">
        <f>IF(Pharmaceuticals!M470&lt;&gt;"",Pharmaceuticals!M470,"")</f>
        <v/>
      </c>
      <c r="C470" s="5" t="str">
        <f>IF(B470="","",IF(ISERROR(FIND(B470,VLOOKUP(A470,A471:C$1199,3,FALSE))),CONCATENATE(B470,"; ",IFERROR(VLOOKUP(A470,A471:C$1199,3,FALSE),"")),VLOOKUP(A470,A471:C$1199,3,FALSE)))</f>
        <v/>
      </c>
    </row>
    <row r="471" spans="1:3" x14ac:dyDescent="0.2">
      <c r="A471" s="5" t="e">
        <f ca="1">Pharmaceuticals!B471</f>
        <v>#VALUE!</v>
      </c>
      <c r="B471" s="5" t="str">
        <f>IF(Pharmaceuticals!M471&lt;&gt;"",Pharmaceuticals!M471,"")</f>
        <v/>
      </c>
      <c r="C471" s="5" t="str">
        <f>IF(B471="","",IF(ISERROR(FIND(B471,VLOOKUP(A471,A472:C$1199,3,FALSE))),CONCATENATE(B471,"; ",IFERROR(VLOOKUP(A471,A472:C$1199,3,FALSE),"")),VLOOKUP(A471,A472:C$1199,3,FALSE)))</f>
        <v/>
      </c>
    </row>
    <row r="472" spans="1:3" x14ac:dyDescent="0.2">
      <c r="A472" s="5" t="e">
        <f ca="1">Pharmaceuticals!B472</f>
        <v>#VALUE!</v>
      </c>
      <c r="B472" s="5" t="str">
        <f>IF(Pharmaceuticals!M472&lt;&gt;"",Pharmaceuticals!M472,"")</f>
        <v/>
      </c>
      <c r="C472" s="5" t="str">
        <f>IF(B472="","",IF(ISERROR(FIND(B472,VLOOKUP(A472,A473:C$1199,3,FALSE))),CONCATENATE(B472,"; ",IFERROR(VLOOKUP(A472,A473:C$1199,3,FALSE),"")),VLOOKUP(A472,A473:C$1199,3,FALSE)))</f>
        <v/>
      </c>
    </row>
    <row r="473" spans="1:3" x14ac:dyDescent="0.2">
      <c r="A473" s="5" t="e">
        <f ca="1">Pharmaceuticals!B473</f>
        <v>#VALUE!</v>
      </c>
      <c r="B473" s="5" t="str">
        <f>IF(Pharmaceuticals!M473&lt;&gt;"",Pharmaceuticals!M473,"")</f>
        <v/>
      </c>
      <c r="C473" s="5" t="str">
        <f>IF(B473="","",IF(ISERROR(FIND(B473,VLOOKUP(A473,A474:C$1199,3,FALSE))),CONCATENATE(B473,"; ",IFERROR(VLOOKUP(A473,A474:C$1199,3,FALSE),"")),VLOOKUP(A473,A474:C$1199,3,FALSE)))</f>
        <v/>
      </c>
    </row>
    <row r="474" spans="1:3" x14ac:dyDescent="0.2">
      <c r="A474" s="5" t="e">
        <f ca="1">Pharmaceuticals!B474</f>
        <v>#VALUE!</v>
      </c>
      <c r="B474" s="5" t="str">
        <f>IF(Pharmaceuticals!M474&lt;&gt;"",Pharmaceuticals!M474,"")</f>
        <v/>
      </c>
      <c r="C474" s="5" t="str">
        <f>IF(B474="","",IF(ISERROR(FIND(B474,VLOOKUP(A474,A475:C$1199,3,FALSE))),CONCATENATE(B474,"; ",IFERROR(VLOOKUP(A474,A475:C$1199,3,FALSE),"")),VLOOKUP(A474,A475:C$1199,3,FALSE)))</f>
        <v/>
      </c>
    </row>
    <row r="475" spans="1:3" x14ac:dyDescent="0.2">
      <c r="A475" s="5" t="e">
        <f ca="1">Pharmaceuticals!B475</f>
        <v>#VALUE!</v>
      </c>
      <c r="B475" s="5" t="str">
        <f>IF(Pharmaceuticals!M475&lt;&gt;"",Pharmaceuticals!M475,"")</f>
        <v/>
      </c>
      <c r="C475" s="5" t="str">
        <f>IF(B475="","",IF(ISERROR(FIND(B475,VLOOKUP(A475,A476:C$1199,3,FALSE))),CONCATENATE(B475,"; ",IFERROR(VLOOKUP(A475,A476:C$1199,3,FALSE),"")),VLOOKUP(A475,A476:C$1199,3,FALSE)))</f>
        <v/>
      </c>
    </row>
    <row r="476" spans="1:3" x14ac:dyDescent="0.2">
      <c r="A476" s="5" t="e">
        <f ca="1">Pharmaceuticals!B476</f>
        <v>#VALUE!</v>
      </c>
      <c r="B476" s="5" t="str">
        <f>IF(Pharmaceuticals!M476&lt;&gt;"",Pharmaceuticals!M476,"")</f>
        <v/>
      </c>
      <c r="C476" s="5" t="str">
        <f>IF(B476="","",IF(ISERROR(FIND(B476,VLOOKUP(A476,A477:C$1199,3,FALSE))),CONCATENATE(B476,"; ",IFERROR(VLOOKUP(A476,A477:C$1199,3,FALSE),"")),VLOOKUP(A476,A477:C$1199,3,FALSE)))</f>
        <v/>
      </c>
    </row>
    <row r="477" spans="1:3" x14ac:dyDescent="0.2">
      <c r="A477" s="5" t="e">
        <f ca="1">Pharmaceuticals!B477</f>
        <v>#VALUE!</v>
      </c>
      <c r="B477" s="5" t="str">
        <f>IF(Pharmaceuticals!M477&lt;&gt;"",Pharmaceuticals!M477,"")</f>
        <v/>
      </c>
      <c r="C477" s="5" t="str">
        <f>IF(B477="","",IF(ISERROR(FIND(B477,VLOOKUP(A477,A478:C$1199,3,FALSE))),CONCATENATE(B477,"; ",IFERROR(VLOOKUP(A477,A478:C$1199,3,FALSE),"")),VLOOKUP(A477,A478:C$1199,3,FALSE)))</f>
        <v/>
      </c>
    </row>
    <row r="478" spans="1:3" x14ac:dyDescent="0.2">
      <c r="A478" s="5" t="e">
        <f ca="1">Pharmaceuticals!B478</f>
        <v>#VALUE!</v>
      </c>
      <c r="B478" s="5" t="str">
        <f>IF(Pharmaceuticals!M478&lt;&gt;"",Pharmaceuticals!M478,"")</f>
        <v/>
      </c>
      <c r="C478" s="5" t="str">
        <f>IF(B478="","",IF(ISERROR(FIND(B478,VLOOKUP(A478,A479:C$1199,3,FALSE))),CONCATENATE(B478,"; ",IFERROR(VLOOKUP(A478,A479:C$1199,3,FALSE),"")),VLOOKUP(A478,A479:C$1199,3,FALSE)))</f>
        <v/>
      </c>
    </row>
    <row r="479" spans="1:3" x14ac:dyDescent="0.2">
      <c r="A479" s="5" t="e">
        <f ca="1">Pharmaceuticals!B479</f>
        <v>#VALUE!</v>
      </c>
      <c r="B479" s="5" t="str">
        <f>IF(Pharmaceuticals!M479&lt;&gt;"",Pharmaceuticals!M479,"")</f>
        <v/>
      </c>
      <c r="C479" s="5" t="str">
        <f>IF(B479="","",IF(ISERROR(FIND(B479,VLOOKUP(A479,A480:C$1199,3,FALSE))),CONCATENATE(B479,"; ",IFERROR(VLOOKUP(A479,A480:C$1199,3,FALSE),"")),VLOOKUP(A479,A480:C$1199,3,FALSE)))</f>
        <v/>
      </c>
    </row>
    <row r="480" spans="1:3" x14ac:dyDescent="0.2">
      <c r="A480" s="5" t="e">
        <f ca="1">Pharmaceuticals!B480</f>
        <v>#VALUE!</v>
      </c>
      <c r="B480" s="5" t="str">
        <f>IF(Pharmaceuticals!M480&lt;&gt;"",Pharmaceuticals!M480,"")</f>
        <v/>
      </c>
      <c r="C480" s="5" t="str">
        <f>IF(B480="","",IF(ISERROR(FIND(B480,VLOOKUP(A480,A481:C$1199,3,FALSE))),CONCATENATE(B480,"; ",IFERROR(VLOOKUP(A480,A481:C$1199,3,FALSE),"")),VLOOKUP(A480,A481:C$1199,3,FALSE)))</f>
        <v/>
      </c>
    </row>
    <row r="481" spans="1:3" x14ac:dyDescent="0.2">
      <c r="A481" s="5" t="e">
        <f ca="1">Pharmaceuticals!B481</f>
        <v>#VALUE!</v>
      </c>
      <c r="B481" s="5" t="str">
        <f>IF(Pharmaceuticals!M481&lt;&gt;"",Pharmaceuticals!M481,"")</f>
        <v/>
      </c>
      <c r="C481" s="5" t="str">
        <f>IF(B481="","",IF(ISERROR(FIND(B481,VLOOKUP(A481,A482:C$1199,3,FALSE))),CONCATENATE(B481,"; ",IFERROR(VLOOKUP(A481,A482:C$1199,3,FALSE),"")),VLOOKUP(A481,A482:C$1199,3,FALSE)))</f>
        <v/>
      </c>
    </row>
    <row r="482" spans="1:3" x14ac:dyDescent="0.2">
      <c r="A482" s="5" t="e">
        <f ca="1">Pharmaceuticals!B482</f>
        <v>#VALUE!</v>
      </c>
      <c r="B482" s="5" t="str">
        <f>IF(Pharmaceuticals!M482&lt;&gt;"",Pharmaceuticals!M482,"")</f>
        <v/>
      </c>
      <c r="C482" s="5" t="str">
        <f>IF(B482="","",IF(ISERROR(FIND(B482,VLOOKUP(A482,A483:C$1199,3,FALSE))),CONCATENATE(B482,"; ",IFERROR(VLOOKUP(A482,A483:C$1199,3,FALSE),"")),VLOOKUP(A482,A483:C$1199,3,FALSE)))</f>
        <v/>
      </c>
    </row>
    <row r="483" spans="1:3" x14ac:dyDescent="0.2">
      <c r="A483" s="5" t="e">
        <f ca="1">Pharmaceuticals!B483</f>
        <v>#VALUE!</v>
      </c>
      <c r="B483" s="5" t="str">
        <f>IF(Pharmaceuticals!M483&lt;&gt;"",Pharmaceuticals!M483,"")</f>
        <v/>
      </c>
      <c r="C483" s="5" t="str">
        <f>IF(B483="","",IF(ISERROR(FIND(B483,VLOOKUP(A483,A484:C$1199,3,FALSE))),CONCATENATE(B483,"; ",IFERROR(VLOOKUP(A483,A484:C$1199,3,FALSE),"")),VLOOKUP(A483,A484:C$1199,3,FALSE)))</f>
        <v/>
      </c>
    </row>
    <row r="484" spans="1:3" x14ac:dyDescent="0.2">
      <c r="A484" s="5" t="e">
        <f ca="1">Pharmaceuticals!B484</f>
        <v>#VALUE!</v>
      </c>
      <c r="B484" s="5" t="str">
        <f>IF(Pharmaceuticals!M484&lt;&gt;"",Pharmaceuticals!M484,"")</f>
        <v/>
      </c>
      <c r="C484" s="5" t="str">
        <f>IF(B484="","",IF(ISERROR(FIND(B484,VLOOKUP(A484,A485:C$1199,3,FALSE))),CONCATENATE(B484,"; ",IFERROR(VLOOKUP(A484,A485:C$1199,3,FALSE),"")),VLOOKUP(A484,A485:C$1199,3,FALSE)))</f>
        <v/>
      </c>
    </row>
    <row r="485" spans="1:3" x14ac:dyDescent="0.2">
      <c r="A485" s="5" t="e">
        <f ca="1">Pharmaceuticals!B485</f>
        <v>#VALUE!</v>
      </c>
      <c r="B485" s="5" t="str">
        <f>IF(Pharmaceuticals!M485&lt;&gt;"",Pharmaceuticals!M485,"")</f>
        <v/>
      </c>
      <c r="C485" s="5" t="str">
        <f>IF(B485="","",IF(ISERROR(FIND(B485,VLOOKUP(A485,A486:C$1199,3,FALSE))),CONCATENATE(B485,"; ",IFERROR(VLOOKUP(A485,A486:C$1199,3,FALSE),"")),VLOOKUP(A485,A486:C$1199,3,FALSE)))</f>
        <v/>
      </c>
    </row>
    <row r="486" spans="1:3" x14ac:dyDescent="0.2">
      <c r="A486" s="5" t="e">
        <f ca="1">Pharmaceuticals!B486</f>
        <v>#VALUE!</v>
      </c>
      <c r="B486" s="5" t="str">
        <f>IF(Pharmaceuticals!M486&lt;&gt;"",Pharmaceuticals!M486,"")</f>
        <v/>
      </c>
      <c r="C486" s="5" t="str">
        <f>IF(B486="","",IF(ISERROR(FIND(B486,VLOOKUP(A486,A487:C$1199,3,FALSE))),CONCATENATE(B486,"; ",IFERROR(VLOOKUP(A486,A487:C$1199,3,FALSE),"")),VLOOKUP(A486,A487:C$1199,3,FALSE)))</f>
        <v/>
      </c>
    </row>
    <row r="487" spans="1:3" x14ac:dyDescent="0.2">
      <c r="A487" s="5" t="e">
        <f ca="1">Pharmaceuticals!B487</f>
        <v>#VALUE!</v>
      </c>
      <c r="B487" s="5" t="str">
        <f>IF(Pharmaceuticals!M487&lt;&gt;"",Pharmaceuticals!M487,"")</f>
        <v/>
      </c>
      <c r="C487" s="5" t="str">
        <f>IF(B487="","",IF(ISERROR(FIND(B487,VLOOKUP(A487,A488:C$1199,3,FALSE))),CONCATENATE(B487,"; ",IFERROR(VLOOKUP(A487,A488:C$1199,3,FALSE),"")),VLOOKUP(A487,A488:C$1199,3,FALSE)))</f>
        <v/>
      </c>
    </row>
    <row r="488" spans="1:3" x14ac:dyDescent="0.2">
      <c r="A488" s="5" t="e">
        <f ca="1">Pharmaceuticals!B488</f>
        <v>#VALUE!</v>
      </c>
      <c r="B488" s="5" t="str">
        <f>IF(Pharmaceuticals!M488&lt;&gt;"",Pharmaceuticals!M488,"")</f>
        <v/>
      </c>
      <c r="C488" s="5" t="str">
        <f>IF(B488="","",IF(ISERROR(FIND(B488,VLOOKUP(A488,A489:C$1199,3,FALSE))),CONCATENATE(B488,"; ",IFERROR(VLOOKUP(A488,A489:C$1199,3,FALSE),"")),VLOOKUP(A488,A489:C$1199,3,FALSE)))</f>
        <v/>
      </c>
    </row>
    <row r="489" spans="1:3" x14ac:dyDescent="0.2">
      <c r="A489" s="5" t="e">
        <f ca="1">Pharmaceuticals!B489</f>
        <v>#VALUE!</v>
      </c>
      <c r="B489" s="5" t="str">
        <f>IF(Pharmaceuticals!M489&lt;&gt;"",Pharmaceuticals!M489,"")</f>
        <v/>
      </c>
      <c r="C489" s="5" t="str">
        <f>IF(B489="","",IF(ISERROR(FIND(B489,VLOOKUP(A489,A490:C$1199,3,FALSE))),CONCATENATE(B489,"; ",IFERROR(VLOOKUP(A489,A490:C$1199,3,FALSE),"")),VLOOKUP(A489,A490:C$1199,3,FALSE)))</f>
        <v/>
      </c>
    </row>
    <row r="490" spans="1:3" x14ac:dyDescent="0.2">
      <c r="A490" s="5" t="e">
        <f ca="1">Pharmaceuticals!B490</f>
        <v>#VALUE!</v>
      </c>
      <c r="B490" s="5" t="str">
        <f>IF(Pharmaceuticals!M490&lt;&gt;"",Pharmaceuticals!M490,"")</f>
        <v/>
      </c>
      <c r="C490" s="5" t="str">
        <f>IF(B490="","",IF(ISERROR(FIND(B490,VLOOKUP(A490,A491:C$1199,3,FALSE))),CONCATENATE(B490,"; ",IFERROR(VLOOKUP(A490,A491:C$1199,3,FALSE),"")),VLOOKUP(A490,A491:C$1199,3,FALSE)))</f>
        <v/>
      </c>
    </row>
    <row r="491" spans="1:3" x14ac:dyDescent="0.2">
      <c r="A491" s="5" t="e">
        <f ca="1">Pharmaceuticals!B491</f>
        <v>#VALUE!</v>
      </c>
      <c r="B491" s="5" t="str">
        <f>IF(Pharmaceuticals!M491&lt;&gt;"",Pharmaceuticals!M491,"")</f>
        <v/>
      </c>
      <c r="C491" s="5" t="str">
        <f>IF(B491="","",IF(ISERROR(FIND(B491,VLOOKUP(A491,A492:C$1199,3,FALSE))),CONCATENATE(B491,"; ",IFERROR(VLOOKUP(A491,A492:C$1199,3,FALSE),"")),VLOOKUP(A491,A492:C$1199,3,FALSE)))</f>
        <v/>
      </c>
    </row>
    <row r="492" spans="1:3" x14ac:dyDescent="0.2">
      <c r="A492" s="5" t="e">
        <f ca="1">Pharmaceuticals!B492</f>
        <v>#VALUE!</v>
      </c>
      <c r="B492" s="5" t="str">
        <f>IF(Pharmaceuticals!M492&lt;&gt;"",Pharmaceuticals!M492,"")</f>
        <v/>
      </c>
      <c r="C492" s="5" t="str">
        <f>IF(B492="","",IF(ISERROR(FIND(B492,VLOOKUP(A492,A493:C$1199,3,FALSE))),CONCATENATE(B492,"; ",IFERROR(VLOOKUP(A492,A493:C$1199,3,FALSE),"")),VLOOKUP(A492,A493:C$1199,3,FALSE)))</f>
        <v/>
      </c>
    </row>
    <row r="493" spans="1:3" x14ac:dyDescent="0.2">
      <c r="A493" s="5" t="e">
        <f ca="1">Pharmaceuticals!B493</f>
        <v>#VALUE!</v>
      </c>
      <c r="B493" s="5" t="str">
        <f>IF(Pharmaceuticals!M493&lt;&gt;"",Pharmaceuticals!M493,"")</f>
        <v/>
      </c>
      <c r="C493" s="5" t="str">
        <f>IF(B493="","",IF(ISERROR(FIND(B493,VLOOKUP(A493,A494:C$1199,3,FALSE))),CONCATENATE(B493,"; ",IFERROR(VLOOKUP(A493,A494:C$1199,3,FALSE),"")),VLOOKUP(A493,A494:C$1199,3,FALSE)))</f>
        <v/>
      </c>
    </row>
    <row r="494" spans="1:3" x14ac:dyDescent="0.2">
      <c r="A494" s="5" t="e">
        <f ca="1">Pharmaceuticals!B494</f>
        <v>#VALUE!</v>
      </c>
      <c r="B494" s="5" t="str">
        <f>IF(Pharmaceuticals!M494&lt;&gt;"",Pharmaceuticals!M494,"")</f>
        <v/>
      </c>
      <c r="C494" s="5" t="str">
        <f>IF(B494="","",IF(ISERROR(FIND(B494,VLOOKUP(A494,A495:C$1199,3,FALSE))),CONCATENATE(B494,"; ",IFERROR(VLOOKUP(A494,A495:C$1199,3,FALSE),"")),VLOOKUP(A494,A495:C$1199,3,FALSE)))</f>
        <v/>
      </c>
    </row>
    <row r="495" spans="1:3" x14ac:dyDescent="0.2">
      <c r="A495" s="5" t="e">
        <f ca="1">Pharmaceuticals!B495</f>
        <v>#VALUE!</v>
      </c>
      <c r="B495" s="5" t="str">
        <f>IF(Pharmaceuticals!M495&lt;&gt;"",Pharmaceuticals!M495,"")</f>
        <v/>
      </c>
      <c r="C495" s="5" t="str">
        <f>IF(B495="","",IF(ISERROR(FIND(B495,VLOOKUP(A495,A496:C$1199,3,FALSE))),CONCATENATE(B495,"; ",IFERROR(VLOOKUP(A495,A496:C$1199,3,FALSE),"")),VLOOKUP(A495,A496:C$1199,3,FALSE)))</f>
        <v/>
      </c>
    </row>
    <row r="496" spans="1:3" x14ac:dyDescent="0.2">
      <c r="A496" s="5" t="e">
        <f ca="1">Pharmaceuticals!B496</f>
        <v>#VALUE!</v>
      </c>
      <c r="B496" s="5" t="str">
        <f>IF(Pharmaceuticals!M496&lt;&gt;"",Pharmaceuticals!M496,"")</f>
        <v/>
      </c>
      <c r="C496" s="5" t="str">
        <f>IF(B496="","",IF(ISERROR(FIND(B496,VLOOKUP(A496,A497:C$1199,3,FALSE))),CONCATENATE(B496,"; ",IFERROR(VLOOKUP(A496,A497:C$1199,3,FALSE),"")),VLOOKUP(A496,A497:C$1199,3,FALSE)))</f>
        <v/>
      </c>
    </row>
    <row r="497" spans="1:3" x14ac:dyDescent="0.2">
      <c r="A497" s="5" t="e">
        <f ca="1">Pharmaceuticals!B497</f>
        <v>#VALUE!</v>
      </c>
      <c r="B497" s="5" t="str">
        <f>IF(Pharmaceuticals!M497&lt;&gt;"",Pharmaceuticals!M497,"")</f>
        <v/>
      </c>
      <c r="C497" s="5" t="str">
        <f>IF(B497="","",IF(ISERROR(FIND(B497,VLOOKUP(A497,A498:C$1199,3,FALSE))),CONCATENATE(B497,"; ",IFERROR(VLOOKUP(A497,A498:C$1199,3,FALSE),"")),VLOOKUP(A497,A498:C$1199,3,FALSE)))</f>
        <v/>
      </c>
    </row>
    <row r="498" spans="1:3" x14ac:dyDescent="0.2">
      <c r="A498" s="5" t="e">
        <f ca="1">Pharmaceuticals!B498</f>
        <v>#VALUE!</v>
      </c>
      <c r="B498" s="5" t="str">
        <f>IF(Pharmaceuticals!M498&lt;&gt;"",Pharmaceuticals!M498,"")</f>
        <v/>
      </c>
      <c r="C498" s="5" t="str">
        <f>IF(B498="","",IF(ISERROR(FIND(B498,VLOOKUP(A498,A499:C$1199,3,FALSE))),CONCATENATE(B498,"; ",IFERROR(VLOOKUP(A498,A499:C$1199,3,FALSE),"")),VLOOKUP(A498,A499:C$1199,3,FALSE)))</f>
        <v/>
      </c>
    </row>
    <row r="499" spans="1:3" x14ac:dyDescent="0.2">
      <c r="A499" s="5" t="e">
        <f ca="1">Pharmaceuticals!B499</f>
        <v>#VALUE!</v>
      </c>
      <c r="B499" s="5" t="str">
        <f>IF(Pharmaceuticals!M499&lt;&gt;"",Pharmaceuticals!M499,"")</f>
        <v/>
      </c>
      <c r="C499" s="5" t="str">
        <f>IF(B499="","",IF(ISERROR(FIND(B499,VLOOKUP(A499,A500:C$1199,3,FALSE))),CONCATENATE(B499,"; ",IFERROR(VLOOKUP(A499,A500:C$1199,3,FALSE),"")),VLOOKUP(A499,A500:C$1199,3,FALSE)))</f>
        <v/>
      </c>
    </row>
    <row r="500" spans="1:3" x14ac:dyDescent="0.2">
      <c r="A500" s="5" t="e">
        <f ca="1">Pharmaceuticals!B500</f>
        <v>#VALUE!</v>
      </c>
      <c r="B500" s="5" t="str">
        <f>IF(Pharmaceuticals!M500&lt;&gt;"",Pharmaceuticals!M500,"")</f>
        <v/>
      </c>
      <c r="C500" s="5" t="str">
        <f>IF(B500="","",IF(ISERROR(FIND(B500,VLOOKUP(A500,A501:C$1199,3,FALSE))),CONCATENATE(B500,"; ",IFERROR(VLOOKUP(A500,A501:C$1199,3,FALSE),"")),VLOOKUP(A500,A501:C$1199,3,FALSE)))</f>
        <v/>
      </c>
    </row>
    <row r="501" spans="1:3" x14ac:dyDescent="0.2">
      <c r="A501" s="5" t="e">
        <f ca="1">Pharmaceuticals!B501</f>
        <v>#VALUE!</v>
      </c>
      <c r="B501" s="5" t="str">
        <f>IF(Pharmaceuticals!M501&lt;&gt;"",Pharmaceuticals!M501,"")</f>
        <v/>
      </c>
      <c r="C501" s="5" t="str">
        <f>IF(B501="","",IF(ISERROR(FIND(B501,VLOOKUP(A501,A502:C$1199,3,FALSE))),CONCATENATE(B501,"; ",IFERROR(VLOOKUP(A501,A502:C$1199,3,FALSE),"")),VLOOKUP(A501,A502:C$1199,3,FALSE)))</f>
        <v/>
      </c>
    </row>
    <row r="502" spans="1:3" x14ac:dyDescent="0.2">
      <c r="A502" s="5" t="str">
        <f ca="1">'Health Products &amp; Equipment'!B2</f>
        <v>175-218--5.4---1</v>
      </c>
      <c r="B502" s="5" t="str">
        <f>IF('Health Products &amp; Equipment'!M2&lt;&gt;"",'Health Products &amp; Equipment'!M2,"")</f>
        <v>Rapid Diagnostic Test - HIV</v>
      </c>
      <c r="C502" s="5" t="str">
        <f ca="1">IF(B502="","",IF(ISERROR(FIND(B502,VLOOKUP(A502,A503:C$1199,3,FALSE))),CONCATENATE(B502,"; ",IFERROR(VLOOKUP(A502,A503:C$1199,3,FALSE),"")),VLOOKUP(A502,A503:C$1199,3,FALSE)))</f>
        <v xml:space="preserve">Rapid Diagnostic Test - HIV; </v>
      </c>
    </row>
    <row r="503" spans="1:3" x14ac:dyDescent="0.2">
      <c r="A503" s="5" t="str">
        <f ca="1">'Health Products &amp; Equipment'!B3</f>
        <v>175-218--5.4---1</v>
      </c>
      <c r="B503" s="5" t="str">
        <f>IF('Health Products &amp; Equipment'!M3&lt;&gt;"",'Health Products &amp; Equipment'!M3,"")</f>
        <v>Rapid Diagnostic Test - HIV</v>
      </c>
      <c r="C503" s="5" t="str">
        <f ca="1">IF(B503="","",IF(ISERROR(FIND(B503,VLOOKUP(A503,A504:C$1199,3,FALSE))),CONCATENATE(B503,"; ",IFERROR(VLOOKUP(A503,A504:C$1199,3,FALSE),"")),VLOOKUP(A503,A504:C$1199,3,FALSE)))</f>
        <v xml:space="preserve">Rapid Diagnostic Test - HIV; </v>
      </c>
    </row>
    <row r="504" spans="1:3" x14ac:dyDescent="0.2">
      <c r="A504" s="5" t="str">
        <f ca="1">'Health Products &amp; Equipment'!B4</f>
        <v>175-218--5.4---1</v>
      </c>
      <c r="B504" s="5" t="str">
        <f>IF('Health Products &amp; Equipment'!M4&lt;&gt;"",'Health Products &amp; Equipment'!M4,"")</f>
        <v>Rapid Diagnostic Test - HIV</v>
      </c>
      <c r="C504" s="5" t="str">
        <f ca="1">IF(B504="","",IF(ISERROR(FIND(B504,VLOOKUP(A504,A505:C$1199,3,FALSE))),CONCATENATE(B504,"; ",IFERROR(VLOOKUP(A504,A505:C$1199,3,FALSE),"")),VLOOKUP(A504,A505:C$1199,3,FALSE)))</f>
        <v xml:space="preserve">Rapid Diagnostic Test - HIV; </v>
      </c>
    </row>
    <row r="505" spans="1:3" x14ac:dyDescent="0.2">
      <c r="A505" s="5" t="str">
        <f ca="1">'Health Products &amp; Equipment'!B5</f>
        <v>7-34--5.2---1</v>
      </c>
      <c r="B505" s="5" t="str">
        <f>IF('Health Products &amp; Equipment'!M5&lt;&gt;"",'Health Products &amp; Equipment'!M5,"")</f>
        <v>Male Latex Condom</v>
      </c>
      <c r="C505" s="5" t="str">
        <f ca="1">IF(B505="","",IF(ISERROR(FIND(B505,VLOOKUP(A505,A506:C$1199,3,FALSE))),CONCATENATE(B505,"; ",IFERROR(VLOOKUP(A505,A506:C$1199,3,FALSE),"")),VLOOKUP(A505,A506:C$1199,3,FALSE)))</f>
        <v xml:space="preserve">Male Latex Condom; </v>
      </c>
    </row>
    <row r="506" spans="1:3" x14ac:dyDescent="0.2">
      <c r="A506" s="5" t="str">
        <f ca="1">'Health Products &amp; Equipment'!B6</f>
        <v>14-79--6.1---1</v>
      </c>
      <c r="B506" s="5" t="str">
        <f>IF('Health Products &amp; Equipment'!M6&lt;&gt;"",'Health Products &amp; Equipment'!M6,"")</f>
        <v>Analyzer consumables/reagents</v>
      </c>
      <c r="C506" s="5" t="str">
        <f ca="1">IF(B506="","",IF(ISERROR(FIND(B506,VLOOKUP(A506,A507:C$1199,3,FALSE))),CONCATENATE(B506,"; ",IFERROR(VLOOKUP(A506,A507:C$1199,3,FALSE),"")),VLOOKUP(A506,A507:C$1199,3,FALSE)))</f>
        <v xml:space="preserve">Analyzer consumables/reagents; Analyzers &amp; accessories; </v>
      </c>
    </row>
    <row r="507" spans="1:3" x14ac:dyDescent="0.2">
      <c r="A507" s="5" t="str">
        <f ca="1">'Health Products &amp; Equipment'!B7</f>
        <v>14-79--6.1---1</v>
      </c>
      <c r="B507" s="5" t="str">
        <f>IF('Health Products &amp; Equipment'!M7&lt;&gt;"",'Health Products &amp; Equipment'!M7,"")</f>
        <v>Analyzers &amp; accessories</v>
      </c>
      <c r="C507" s="5" t="str">
        <f ca="1">IF(B507="","",IF(ISERROR(FIND(B507,VLOOKUP(A507,A508:C$1199,3,FALSE))),CONCATENATE(B507,"; ",IFERROR(VLOOKUP(A507,A508:C$1199,3,FALSE),"")),VLOOKUP(A507,A508:C$1199,3,FALSE)))</f>
        <v xml:space="preserve">Analyzers &amp; accessories; </v>
      </c>
    </row>
    <row r="508" spans="1:3" x14ac:dyDescent="0.2">
      <c r="A508" s="5" t="str">
        <f ca="1">'Health Products &amp; Equipment'!B8</f>
        <v>14-219--6.2---1</v>
      </c>
      <c r="B508" s="5" t="str">
        <f>IF('Health Products &amp; Equipment'!M8&lt;&gt;"",'Health Products &amp; Equipment'!M8,"")</f>
        <v>HIV VL Equipment/parts/consumables</v>
      </c>
      <c r="C508" s="5" t="str">
        <f ca="1">IF(B508="","",IF(ISERROR(FIND(B508,VLOOKUP(A508,A509:C$1199,3,FALSE))),CONCATENATE(B508,"; ",IFERROR(VLOOKUP(A508,A509:C$1199,3,FALSE),"")),VLOOKUP(A508,A509:C$1199,3,FALSE)))</f>
        <v xml:space="preserve">HIV VL Equipment/parts/consumables; </v>
      </c>
    </row>
    <row r="509" spans="1:3" x14ac:dyDescent="0.2">
      <c r="A509" s="5" t="e">
        <f ca="1">'Health Products &amp; Equipment'!B9</f>
        <v>#VALUE!</v>
      </c>
      <c r="B509" s="5" t="str">
        <f>IF('Health Products &amp; Equipment'!M9&lt;&gt;"",'Health Products &amp; Equipment'!M9,"")</f>
        <v/>
      </c>
      <c r="C509" s="5" t="str">
        <f>IF(B509="","",IF(ISERROR(FIND(B509,VLOOKUP(A509,A510:C$1199,3,FALSE))),CONCATENATE(B509,"; ",IFERROR(VLOOKUP(A509,A510:C$1199,3,FALSE),"")),VLOOKUP(A509,A510:C$1199,3,FALSE)))</f>
        <v/>
      </c>
    </row>
    <row r="510" spans="1:3" x14ac:dyDescent="0.2">
      <c r="A510" s="5" t="e">
        <f ca="1">'Health Products &amp; Equipment'!B10</f>
        <v>#VALUE!</v>
      </c>
      <c r="B510" s="5" t="str">
        <f>IF('Health Products &amp; Equipment'!M10&lt;&gt;"",'Health Products &amp; Equipment'!M10,"")</f>
        <v/>
      </c>
      <c r="C510" s="5" t="str">
        <f>IF(B510="","",IF(ISERROR(FIND(B510,VLOOKUP(A510,A511:C$1199,3,FALSE))),CONCATENATE(B510,"; ",IFERROR(VLOOKUP(A510,A511:C$1199,3,FALSE),"")),VLOOKUP(A510,A511:C$1199,3,FALSE)))</f>
        <v/>
      </c>
    </row>
    <row r="511" spans="1:3" x14ac:dyDescent="0.2">
      <c r="A511" s="5" t="e">
        <f ca="1">'Health Products &amp; Equipment'!B11</f>
        <v>#VALUE!</v>
      </c>
      <c r="B511" s="5" t="str">
        <f>IF('Health Products &amp; Equipment'!M11&lt;&gt;"",'Health Products &amp; Equipment'!M11,"")</f>
        <v/>
      </c>
      <c r="C511" s="5" t="str">
        <f>IF(B511="","",IF(ISERROR(FIND(B511,VLOOKUP(A511,A512:C$1199,3,FALSE))),CONCATENATE(B511,"; ",IFERROR(VLOOKUP(A511,A512:C$1199,3,FALSE),"")),VLOOKUP(A511,A512:C$1199,3,FALSE)))</f>
        <v/>
      </c>
    </row>
    <row r="512" spans="1:3" x14ac:dyDescent="0.2">
      <c r="A512" s="5" t="e">
        <f ca="1">'Health Products &amp; Equipment'!B12</f>
        <v>#VALUE!</v>
      </c>
      <c r="B512" s="5" t="str">
        <f>IF('Health Products &amp; Equipment'!M12&lt;&gt;"",'Health Products &amp; Equipment'!M12,"")</f>
        <v/>
      </c>
      <c r="C512" s="5" t="str">
        <f>IF(B512="","",IF(ISERROR(FIND(B512,VLOOKUP(A512,A513:C$1199,3,FALSE))),CONCATENATE(B512,"; ",IFERROR(VLOOKUP(A512,A513:C$1199,3,FALSE),"")),VLOOKUP(A512,A513:C$1199,3,FALSE)))</f>
        <v/>
      </c>
    </row>
    <row r="513" spans="1:3" x14ac:dyDescent="0.2">
      <c r="A513" s="5" t="e">
        <f ca="1">'Health Products &amp; Equipment'!B13</f>
        <v>#VALUE!</v>
      </c>
      <c r="B513" s="5" t="str">
        <f>IF('Health Products &amp; Equipment'!M13&lt;&gt;"",'Health Products &amp; Equipment'!M13,"")</f>
        <v/>
      </c>
      <c r="C513" s="5" t="str">
        <f>IF(B513="","",IF(ISERROR(FIND(B513,VLOOKUP(A513,A514:C$1199,3,FALSE))),CONCATENATE(B513,"; ",IFERROR(VLOOKUP(A513,A514:C$1199,3,FALSE),"")),VLOOKUP(A513,A514:C$1199,3,FALSE)))</f>
        <v/>
      </c>
    </row>
    <row r="514" spans="1:3" x14ac:dyDescent="0.2">
      <c r="A514" s="5" t="e">
        <f ca="1">'Health Products &amp; Equipment'!B14</f>
        <v>#VALUE!</v>
      </c>
      <c r="B514" s="5" t="str">
        <f>IF('Health Products &amp; Equipment'!M14&lt;&gt;"",'Health Products &amp; Equipment'!M14,"")</f>
        <v/>
      </c>
      <c r="C514" s="5" t="str">
        <f>IF(B514="","",IF(ISERROR(FIND(B514,VLOOKUP(A514,A515:C$1199,3,FALSE))),CONCATENATE(B514,"; ",IFERROR(VLOOKUP(A514,A515:C$1199,3,FALSE),"")),VLOOKUP(A514,A515:C$1199,3,FALSE)))</f>
        <v/>
      </c>
    </row>
    <row r="515" spans="1:3" x14ac:dyDescent="0.2">
      <c r="A515" s="5" t="e">
        <f ca="1">'Health Products &amp; Equipment'!B15</f>
        <v>#VALUE!</v>
      </c>
      <c r="B515" s="5" t="str">
        <f>IF('Health Products &amp; Equipment'!M15&lt;&gt;"",'Health Products &amp; Equipment'!M15,"")</f>
        <v/>
      </c>
      <c r="C515" s="5" t="str">
        <f>IF(B515="","",IF(ISERROR(FIND(B515,VLOOKUP(A515,A516:C$1199,3,FALSE))),CONCATENATE(B515,"; ",IFERROR(VLOOKUP(A515,A516:C$1199,3,FALSE),"")),VLOOKUP(A515,A516:C$1199,3,FALSE)))</f>
        <v/>
      </c>
    </row>
    <row r="516" spans="1:3" x14ac:dyDescent="0.2">
      <c r="A516" s="5" t="e">
        <f ca="1">'Health Products &amp; Equipment'!B16</f>
        <v>#VALUE!</v>
      </c>
      <c r="B516" s="5" t="str">
        <f>IF('Health Products &amp; Equipment'!M16&lt;&gt;"",'Health Products &amp; Equipment'!M16,"")</f>
        <v/>
      </c>
      <c r="C516" s="5" t="str">
        <f>IF(B516="","",IF(ISERROR(FIND(B516,VLOOKUP(A516,A517:C$1199,3,FALSE))),CONCATENATE(B516,"; ",IFERROR(VLOOKUP(A516,A517:C$1199,3,FALSE),"")),VLOOKUP(A516,A517:C$1199,3,FALSE)))</f>
        <v/>
      </c>
    </row>
    <row r="517" spans="1:3" x14ac:dyDescent="0.2">
      <c r="A517" s="5" t="e">
        <f ca="1">'Health Products &amp; Equipment'!B17</f>
        <v>#VALUE!</v>
      </c>
      <c r="B517" s="5" t="str">
        <f>IF('Health Products &amp; Equipment'!M17&lt;&gt;"",'Health Products &amp; Equipment'!M17,"")</f>
        <v/>
      </c>
      <c r="C517" s="5" t="str">
        <f>IF(B517="","",IF(ISERROR(FIND(B517,VLOOKUP(A517,A518:C$1199,3,FALSE))),CONCATENATE(B517,"; ",IFERROR(VLOOKUP(A517,A518:C$1199,3,FALSE),"")),VLOOKUP(A517,A518:C$1199,3,FALSE)))</f>
        <v/>
      </c>
    </row>
    <row r="518" spans="1:3" x14ac:dyDescent="0.2">
      <c r="A518" s="5" t="e">
        <f ca="1">'Health Products &amp; Equipment'!B18</f>
        <v>#VALUE!</v>
      </c>
      <c r="B518" s="5" t="str">
        <f>IF('Health Products &amp; Equipment'!M18&lt;&gt;"",'Health Products &amp; Equipment'!M18,"")</f>
        <v/>
      </c>
      <c r="C518" s="5" t="str">
        <f>IF(B518="","",IF(ISERROR(FIND(B518,VLOOKUP(A518,A519:C$1199,3,FALSE))),CONCATENATE(B518,"; ",IFERROR(VLOOKUP(A518,A519:C$1199,3,FALSE),"")),VLOOKUP(A518,A519:C$1199,3,FALSE)))</f>
        <v/>
      </c>
    </row>
    <row r="519" spans="1:3" x14ac:dyDescent="0.2">
      <c r="A519" s="5" t="e">
        <f ca="1">'Health Products &amp; Equipment'!B19</f>
        <v>#VALUE!</v>
      </c>
      <c r="B519" s="5" t="str">
        <f>IF('Health Products &amp; Equipment'!M19&lt;&gt;"",'Health Products &amp; Equipment'!M19,"")</f>
        <v/>
      </c>
      <c r="C519" s="5" t="str">
        <f>IF(B519="","",IF(ISERROR(FIND(B519,VLOOKUP(A519,A520:C$1199,3,FALSE))),CONCATENATE(B519,"; ",IFERROR(VLOOKUP(A519,A520:C$1199,3,FALSE),"")),VLOOKUP(A519,A520:C$1199,3,FALSE)))</f>
        <v/>
      </c>
    </row>
    <row r="520" spans="1:3" x14ac:dyDescent="0.2">
      <c r="A520" s="5" t="e">
        <f ca="1">'Health Products &amp; Equipment'!B20</f>
        <v>#VALUE!</v>
      </c>
      <c r="B520" s="5" t="str">
        <f>IF('Health Products &amp; Equipment'!M20&lt;&gt;"",'Health Products &amp; Equipment'!M20,"")</f>
        <v/>
      </c>
      <c r="C520" s="5" t="str">
        <f>IF(B520="","",IF(ISERROR(FIND(B520,VLOOKUP(A520,A521:C$1199,3,FALSE))),CONCATENATE(B520,"; ",IFERROR(VLOOKUP(A520,A521:C$1199,3,FALSE),"")),VLOOKUP(A520,A521:C$1199,3,FALSE)))</f>
        <v/>
      </c>
    </row>
    <row r="521" spans="1:3" x14ac:dyDescent="0.2">
      <c r="A521" s="5" t="e">
        <f ca="1">'Health Products &amp; Equipment'!B21</f>
        <v>#VALUE!</v>
      </c>
      <c r="B521" s="5" t="str">
        <f>IF('Health Products &amp; Equipment'!M21&lt;&gt;"",'Health Products &amp; Equipment'!M21,"")</f>
        <v/>
      </c>
      <c r="C521" s="5" t="str">
        <f>IF(B521="","",IF(ISERROR(FIND(B521,VLOOKUP(A521,A522:C$1199,3,FALSE))),CONCATENATE(B521,"; ",IFERROR(VLOOKUP(A521,A522:C$1199,3,FALSE),"")),VLOOKUP(A521,A522:C$1199,3,FALSE)))</f>
        <v/>
      </c>
    </row>
    <row r="522" spans="1:3" x14ac:dyDescent="0.2">
      <c r="A522" s="5" t="e">
        <f ca="1">'Health Products &amp; Equipment'!B22</f>
        <v>#VALUE!</v>
      </c>
      <c r="B522" s="5" t="str">
        <f>IF('Health Products &amp; Equipment'!M22&lt;&gt;"",'Health Products &amp; Equipment'!M22,"")</f>
        <v/>
      </c>
      <c r="C522" s="5" t="str">
        <f>IF(B522="","",IF(ISERROR(FIND(B522,VLOOKUP(A522,A523:C$1199,3,FALSE))),CONCATENATE(B522,"; ",IFERROR(VLOOKUP(A522,A523:C$1199,3,FALSE),"")),VLOOKUP(A522,A523:C$1199,3,FALSE)))</f>
        <v/>
      </c>
    </row>
    <row r="523" spans="1:3" x14ac:dyDescent="0.2">
      <c r="A523" s="5" t="e">
        <f ca="1">'Health Products &amp; Equipment'!B23</f>
        <v>#VALUE!</v>
      </c>
      <c r="B523" s="5" t="str">
        <f>IF('Health Products &amp; Equipment'!M23&lt;&gt;"",'Health Products &amp; Equipment'!M23,"")</f>
        <v/>
      </c>
      <c r="C523" s="5" t="str">
        <f>IF(B523="","",IF(ISERROR(FIND(B523,VLOOKUP(A523,A524:C$1199,3,FALSE))),CONCATENATE(B523,"; ",IFERROR(VLOOKUP(A523,A524:C$1199,3,FALSE),"")),VLOOKUP(A523,A524:C$1199,3,FALSE)))</f>
        <v/>
      </c>
    </row>
    <row r="524" spans="1:3" x14ac:dyDescent="0.2">
      <c r="A524" s="5" t="e">
        <f ca="1">'Health Products &amp; Equipment'!B24</f>
        <v>#VALUE!</v>
      </c>
      <c r="B524" s="5" t="str">
        <f>IF('Health Products &amp; Equipment'!M24&lt;&gt;"",'Health Products &amp; Equipment'!M24,"")</f>
        <v/>
      </c>
      <c r="C524" s="5" t="str">
        <f>IF(B524="","",IF(ISERROR(FIND(B524,VLOOKUP(A524,A525:C$1199,3,FALSE))),CONCATENATE(B524,"; ",IFERROR(VLOOKUP(A524,A525:C$1199,3,FALSE),"")),VLOOKUP(A524,A525:C$1199,3,FALSE)))</f>
        <v/>
      </c>
    </row>
    <row r="525" spans="1:3" x14ac:dyDescent="0.2">
      <c r="A525" s="5" t="e">
        <f ca="1">'Health Products &amp; Equipment'!B25</f>
        <v>#VALUE!</v>
      </c>
      <c r="B525" s="5" t="str">
        <f>IF('Health Products &amp; Equipment'!M25&lt;&gt;"",'Health Products &amp; Equipment'!M25,"")</f>
        <v/>
      </c>
      <c r="C525" s="5" t="str">
        <f>IF(B525="","",IF(ISERROR(FIND(B525,VLOOKUP(A525,A526:C$1199,3,FALSE))),CONCATENATE(B525,"; ",IFERROR(VLOOKUP(A525,A526:C$1199,3,FALSE),"")),VLOOKUP(A525,A526:C$1199,3,FALSE)))</f>
        <v/>
      </c>
    </row>
    <row r="526" spans="1:3" x14ac:dyDescent="0.2">
      <c r="A526" s="5" t="e">
        <f ca="1">'Health Products &amp; Equipment'!B26</f>
        <v>#VALUE!</v>
      </c>
      <c r="B526" s="5" t="str">
        <f>IF('Health Products &amp; Equipment'!M26&lt;&gt;"",'Health Products &amp; Equipment'!M26,"")</f>
        <v/>
      </c>
      <c r="C526" s="5" t="str">
        <f>IF(B526="","",IF(ISERROR(FIND(B526,VLOOKUP(A526,A527:C$1199,3,FALSE))),CONCATENATE(B526,"; ",IFERROR(VLOOKUP(A526,A527:C$1199,3,FALSE),"")),VLOOKUP(A526,A527:C$1199,3,FALSE)))</f>
        <v/>
      </c>
    </row>
    <row r="527" spans="1:3" x14ac:dyDescent="0.2">
      <c r="A527" s="5" t="e">
        <f ca="1">'Health Products &amp; Equipment'!B27</f>
        <v>#VALUE!</v>
      </c>
      <c r="B527" s="5" t="str">
        <f>IF('Health Products &amp; Equipment'!M27&lt;&gt;"",'Health Products &amp; Equipment'!M27,"")</f>
        <v/>
      </c>
      <c r="C527" s="5" t="str">
        <f>IF(B527="","",IF(ISERROR(FIND(B527,VLOOKUP(A527,A528:C$1199,3,FALSE))),CONCATENATE(B527,"; ",IFERROR(VLOOKUP(A527,A528:C$1199,3,FALSE),"")),VLOOKUP(A527,A528:C$1199,3,FALSE)))</f>
        <v/>
      </c>
    </row>
    <row r="528" spans="1:3" x14ac:dyDescent="0.2">
      <c r="A528" s="5" t="e">
        <f ca="1">'Health Products &amp; Equipment'!B28</f>
        <v>#VALUE!</v>
      </c>
      <c r="B528" s="5" t="str">
        <f>IF('Health Products &amp; Equipment'!M28&lt;&gt;"",'Health Products &amp; Equipment'!M28,"")</f>
        <v/>
      </c>
      <c r="C528" s="5" t="str">
        <f>IF(B528="","",IF(ISERROR(FIND(B528,VLOOKUP(A528,A529:C$1199,3,FALSE))),CONCATENATE(B528,"; ",IFERROR(VLOOKUP(A528,A529:C$1199,3,FALSE),"")),VLOOKUP(A528,A529:C$1199,3,FALSE)))</f>
        <v/>
      </c>
    </row>
    <row r="529" spans="1:3" x14ac:dyDescent="0.2">
      <c r="A529" s="5" t="e">
        <f ca="1">'Health Products &amp; Equipment'!B29</f>
        <v>#VALUE!</v>
      </c>
      <c r="B529" s="5" t="str">
        <f>IF('Health Products &amp; Equipment'!M29&lt;&gt;"",'Health Products &amp; Equipment'!M29,"")</f>
        <v/>
      </c>
      <c r="C529" s="5" t="str">
        <f>IF(B529="","",IF(ISERROR(FIND(B529,VLOOKUP(A529,A530:C$1199,3,FALSE))),CONCATENATE(B529,"; ",IFERROR(VLOOKUP(A529,A530:C$1199,3,FALSE),"")),VLOOKUP(A529,A530:C$1199,3,FALSE)))</f>
        <v/>
      </c>
    </row>
    <row r="530" spans="1:3" x14ac:dyDescent="0.2">
      <c r="A530" s="5" t="e">
        <f ca="1">'Health Products &amp; Equipment'!B30</f>
        <v>#VALUE!</v>
      </c>
      <c r="B530" s="5" t="str">
        <f>IF('Health Products &amp; Equipment'!M30&lt;&gt;"",'Health Products &amp; Equipment'!M30,"")</f>
        <v/>
      </c>
      <c r="C530" s="5" t="str">
        <f>IF(B530="","",IF(ISERROR(FIND(B530,VLOOKUP(A530,A531:C$1199,3,FALSE))),CONCATENATE(B530,"; ",IFERROR(VLOOKUP(A530,A531:C$1199,3,FALSE),"")),VLOOKUP(A530,A531:C$1199,3,FALSE)))</f>
        <v/>
      </c>
    </row>
    <row r="531" spans="1:3" x14ac:dyDescent="0.2">
      <c r="A531" s="5" t="e">
        <f ca="1">'Health Products &amp; Equipment'!B31</f>
        <v>#VALUE!</v>
      </c>
      <c r="B531" s="5" t="str">
        <f>IF('Health Products &amp; Equipment'!M31&lt;&gt;"",'Health Products &amp; Equipment'!M31,"")</f>
        <v/>
      </c>
      <c r="C531" s="5" t="str">
        <f>IF(B531="","",IF(ISERROR(FIND(B531,VLOOKUP(A531,A532:C$1199,3,FALSE))),CONCATENATE(B531,"; ",IFERROR(VLOOKUP(A531,A532:C$1199,3,FALSE),"")),VLOOKUP(A531,A532:C$1199,3,FALSE)))</f>
        <v/>
      </c>
    </row>
    <row r="532" spans="1:3" x14ac:dyDescent="0.2">
      <c r="A532" s="5" t="e">
        <f ca="1">'Health Products &amp; Equipment'!B32</f>
        <v>#VALUE!</v>
      </c>
      <c r="B532" s="5" t="str">
        <f>IF('Health Products &amp; Equipment'!M32&lt;&gt;"",'Health Products &amp; Equipment'!M32,"")</f>
        <v/>
      </c>
      <c r="C532" s="5" t="str">
        <f>IF(B532="","",IF(ISERROR(FIND(B532,VLOOKUP(A532,A533:C$1199,3,FALSE))),CONCATENATE(B532,"; ",IFERROR(VLOOKUP(A532,A533:C$1199,3,FALSE),"")),VLOOKUP(A532,A533:C$1199,3,FALSE)))</f>
        <v/>
      </c>
    </row>
    <row r="533" spans="1:3" x14ac:dyDescent="0.2">
      <c r="A533" s="5" t="e">
        <f ca="1">'Health Products &amp; Equipment'!B33</f>
        <v>#VALUE!</v>
      </c>
      <c r="B533" s="5" t="str">
        <f>IF('Health Products &amp; Equipment'!M33&lt;&gt;"",'Health Products &amp; Equipment'!M33,"")</f>
        <v/>
      </c>
      <c r="C533" s="5" t="str">
        <f>IF(B533="","",IF(ISERROR(FIND(B533,VLOOKUP(A533,A534:C$1199,3,FALSE))),CONCATENATE(B533,"; ",IFERROR(VLOOKUP(A533,A534:C$1199,3,FALSE),"")),VLOOKUP(A533,A534:C$1199,3,FALSE)))</f>
        <v/>
      </c>
    </row>
    <row r="534" spans="1:3" x14ac:dyDescent="0.2">
      <c r="A534" s="5" t="e">
        <f ca="1">'Health Products &amp; Equipment'!B34</f>
        <v>#VALUE!</v>
      </c>
      <c r="B534" s="5" t="str">
        <f>IF('Health Products &amp; Equipment'!M34&lt;&gt;"",'Health Products &amp; Equipment'!M34,"")</f>
        <v/>
      </c>
      <c r="C534" s="5" t="str">
        <f>IF(B534="","",IF(ISERROR(FIND(B534,VLOOKUP(A534,A535:C$1199,3,FALSE))),CONCATENATE(B534,"; ",IFERROR(VLOOKUP(A534,A535:C$1199,3,FALSE),"")),VLOOKUP(A534,A535:C$1199,3,FALSE)))</f>
        <v/>
      </c>
    </row>
    <row r="535" spans="1:3" x14ac:dyDescent="0.2">
      <c r="A535" s="5" t="e">
        <f ca="1">'Health Products &amp; Equipment'!B35</f>
        <v>#VALUE!</v>
      </c>
      <c r="B535" s="5" t="str">
        <f>IF('Health Products &amp; Equipment'!M35&lt;&gt;"",'Health Products &amp; Equipment'!M35,"")</f>
        <v/>
      </c>
      <c r="C535" s="5" t="str">
        <f>IF(B535="","",IF(ISERROR(FIND(B535,VLOOKUP(A535,A536:C$1199,3,FALSE))),CONCATENATE(B535,"; ",IFERROR(VLOOKUP(A535,A536:C$1199,3,FALSE),"")),VLOOKUP(A535,A536:C$1199,3,FALSE)))</f>
        <v/>
      </c>
    </row>
    <row r="536" spans="1:3" x14ac:dyDescent="0.2">
      <c r="A536" s="5" t="e">
        <f ca="1">'Health Products &amp; Equipment'!B36</f>
        <v>#VALUE!</v>
      </c>
      <c r="B536" s="5" t="str">
        <f>IF('Health Products &amp; Equipment'!M36&lt;&gt;"",'Health Products &amp; Equipment'!M36,"")</f>
        <v/>
      </c>
      <c r="C536" s="5" t="str">
        <f>IF(B536="","",IF(ISERROR(FIND(B536,VLOOKUP(A536,A537:C$1199,3,FALSE))),CONCATENATE(B536,"; ",IFERROR(VLOOKUP(A536,A537:C$1199,3,FALSE),"")),VLOOKUP(A536,A537:C$1199,3,FALSE)))</f>
        <v/>
      </c>
    </row>
    <row r="537" spans="1:3" x14ac:dyDescent="0.2">
      <c r="A537" s="5" t="e">
        <f ca="1">'Health Products &amp; Equipment'!B37</f>
        <v>#VALUE!</v>
      </c>
      <c r="B537" s="5" t="str">
        <f>IF('Health Products &amp; Equipment'!M37&lt;&gt;"",'Health Products &amp; Equipment'!M37,"")</f>
        <v/>
      </c>
      <c r="C537" s="5" t="str">
        <f>IF(B537="","",IF(ISERROR(FIND(B537,VLOOKUP(A537,A538:C$1199,3,FALSE))),CONCATENATE(B537,"; ",IFERROR(VLOOKUP(A537,A538:C$1199,3,FALSE),"")),VLOOKUP(A537,A538:C$1199,3,FALSE)))</f>
        <v/>
      </c>
    </row>
    <row r="538" spans="1:3" x14ac:dyDescent="0.2">
      <c r="A538" s="5" t="e">
        <f ca="1">'Health Products &amp; Equipment'!B38</f>
        <v>#VALUE!</v>
      </c>
      <c r="B538" s="5" t="str">
        <f>IF('Health Products &amp; Equipment'!M38&lt;&gt;"",'Health Products &amp; Equipment'!M38,"")</f>
        <v/>
      </c>
      <c r="C538" s="5" t="str">
        <f>IF(B538="","",IF(ISERROR(FIND(B538,VLOOKUP(A538,A539:C$1199,3,FALSE))),CONCATENATE(B538,"; ",IFERROR(VLOOKUP(A538,A539:C$1199,3,FALSE),"")),VLOOKUP(A538,A539:C$1199,3,FALSE)))</f>
        <v/>
      </c>
    </row>
    <row r="539" spans="1:3" x14ac:dyDescent="0.2">
      <c r="A539" s="5" t="e">
        <f ca="1">'Health Products &amp; Equipment'!B39</f>
        <v>#VALUE!</v>
      </c>
      <c r="B539" s="5" t="str">
        <f>IF('Health Products &amp; Equipment'!M39&lt;&gt;"",'Health Products &amp; Equipment'!M39,"")</f>
        <v/>
      </c>
      <c r="C539" s="5" t="str">
        <f>IF(B539="","",IF(ISERROR(FIND(B539,VLOOKUP(A539,A540:C$1199,3,FALSE))),CONCATENATE(B539,"; ",IFERROR(VLOOKUP(A539,A540:C$1199,3,FALSE),"")),VLOOKUP(A539,A540:C$1199,3,FALSE)))</f>
        <v/>
      </c>
    </row>
    <row r="540" spans="1:3" x14ac:dyDescent="0.2">
      <c r="A540" s="5" t="e">
        <f ca="1">'Health Products &amp; Equipment'!B40</f>
        <v>#VALUE!</v>
      </c>
      <c r="B540" s="5" t="str">
        <f>IF('Health Products &amp; Equipment'!M40&lt;&gt;"",'Health Products &amp; Equipment'!M40,"")</f>
        <v/>
      </c>
      <c r="C540" s="5" t="str">
        <f>IF(B540="","",IF(ISERROR(FIND(B540,VLOOKUP(A540,A541:C$1199,3,FALSE))),CONCATENATE(B540,"; ",IFERROR(VLOOKUP(A540,A541:C$1199,3,FALSE),"")),VLOOKUP(A540,A541:C$1199,3,FALSE)))</f>
        <v/>
      </c>
    </row>
    <row r="541" spans="1:3" x14ac:dyDescent="0.2">
      <c r="A541" s="5" t="e">
        <f ca="1">'Health Products &amp; Equipment'!B41</f>
        <v>#VALUE!</v>
      </c>
      <c r="B541" s="5" t="str">
        <f>IF('Health Products &amp; Equipment'!M41&lt;&gt;"",'Health Products &amp; Equipment'!M41,"")</f>
        <v/>
      </c>
      <c r="C541" s="5" t="str">
        <f>IF(B541="","",IF(ISERROR(FIND(B541,VLOOKUP(A541,A542:C$1199,3,FALSE))),CONCATENATE(B541,"; ",IFERROR(VLOOKUP(A541,A542:C$1199,3,FALSE),"")),VLOOKUP(A541,A542:C$1199,3,FALSE)))</f>
        <v/>
      </c>
    </row>
    <row r="542" spans="1:3" x14ac:dyDescent="0.2">
      <c r="A542" s="5" t="e">
        <f ca="1">'Health Products &amp; Equipment'!B42</f>
        <v>#VALUE!</v>
      </c>
      <c r="B542" s="5" t="str">
        <f>IF('Health Products &amp; Equipment'!M42&lt;&gt;"",'Health Products &amp; Equipment'!M42,"")</f>
        <v/>
      </c>
      <c r="C542" s="5" t="str">
        <f>IF(B542="","",IF(ISERROR(FIND(B542,VLOOKUP(A542,A543:C$1199,3,FALSE))),CONCATENATE(B542,"; ",IFERROR(VLOOKUP(A542,A543:C$1199,3,FALSE),"")),VLOOKUP(A542,A543:C$1199,3,FALSE)))</f>
        <v/>
      </c>
    </row>
    <row r="543" spans="1:3" x14ac:dyDescent="0.2">
      <c r="A543" s="5" t="e">
        <f ca="1">'Health Products &amp; Equipment'!B43</f>
        <v>#VALUE!</v>
      </c>
      <c r="B543" s="5" t="str">
        <f>IF('Health Products &amp; Equipment'!M43&lt;&gt;"",'Health Products &amp; Equipment'!M43,"")</f>
        <v/>
      </c>
      <c r="C543" s="5" t="str">
        <f>IF(B543="","",IF(ISERROR(FIND(B543,VLOOKUP(A543,A544:C$1199,3,FALSE))),CONCATENATE(B543,"; ",IFERROR(VLOOKUP(A543,A544:C$1199,3,FALSE),"")),VLOOKUP(A543,A544:C$1199,3,FALSE)))</f>
        <v/>
      </c>
    </row>
    <row r="544" spans="1:3" x14ac:dyDescent="0.2">
      <c r="A544" s="5" t="e">
        <f ca="1">'Health Products &amp; Equipment'!B44</f>
        <v>#VALUE!</v>
      </c>
      <c r="B544" s="5" t="str">
        <f>IF('Health Products &amp; Equipment'!M44&lt;&gt;"",'Health Products &amp; Equipment'!M44,"")</f>
        <v/>
      </c>
      <c r="C544" s="5" t="str">
        <f>IF(B544="","",IF(ISERROR(FIND(B544,VLOOKUP(A544,A545:C$1199,3,FALSE))),CONCATENATE(B544,"; ",IFERROR(VLOOKUP(A544,A545:C$1199,3,FALSE),"")),VLOOKUP(A544,A545:C$1199,3,FALSE)))</f>
        <v/>
      </c>
    </row>
    <row r="545" spans="1:3" x14ac:dyDescent="0.2">
      <c r="A545" s="5" t="e">
        <f ca="1">'Health Products &amp; Equipment'!B45</f>
        <v>#VALUE!</v>
      </c>
      <c r="B545" s="5" t="str">
        <f>IF('Health Products &amp; Equipment'!M45&lt;&gt;"",'Health Products &amp; Equipment'!M45,"")</f>
        <v/>
      </c>
      <c r="C545" s="5" t="str">
        <f>IF(B545="","",IF(ISERROR(FIND(B545,VLOOKUP(A545,A546:C$1199,3,FALSE))),CONCATENATE(B545,"; ",IFERROR(VLOOKUP(A545,A546:C$1199,3,FALSE),"")),VLOOKUP(A545,A546:C$1199,3,FALSE)))</f>
        <v/>
      </c>
    </row>
    <row r="546" spans="1:3" x14ac:dyDescent="0.2">
      <c r="A546" s="5" t="e">
        <f ca="1">'Health Products &amp; Equipment'!B46</f>
        <v>#VALUE!</v>
      </c>
      <c r="B546" s="5" t="str">
        <f>IF('Health Products &amp; Equipment'!M46&lt;&gt;"",'Health Products &amp; Equipment'!M46,"")</f>
        <v/>
      </c>
      <c r="C546" s="5" t="str">
        <f>IF(B546="","",IF(ISERROR(FIND(B546,VLOOKUP(A546,A547:C$1199,3,FALSE))),CONCATENATE(B546,"; ",IFERROR(VLOOKUP(A546,A547:C$1199,3,FALSE),"")),VLOOKUP(A546,A547:C$1199,3,FALSE)))</f>
        <v/>
      </c>
    </row>
    <row r="547" spans="1:3" x14ac:dyDescent="0.2">
      <c r="A547" s="5" t="e">
        <f ca="1">'Health Products &amp; Equipment'!B47</f>
        <v>#VALUE!</v>
      </c>
      <c r="B547" s="5" t="str">
        <f>IF('Health Products &amp; Equipment'!M47&lt;&gt;"",'Health Products &amp; Equipment'!M47,"")</f>
        <v/>
      </c>
      <c r="C547" s="5" t="str">
        <f>IF(B547="","",IF(ISERROR(FIND(B547,VLOOKUP(A547,A548:C$1199,3,FALSE))),CONCATENATE(B547,"; ",IFERROR(VLOOKUP(A547,A548:C$1199,3,FALSE),"")),VLOOKUP(A547,A548:C$1199,3,FALSE)))</f>
        <v/>
      </c>
    </row>
    <row r="548" spans="1:3" x14ac:dyDescent="0.2">
      <c r="A548" s="5" t="e">
        <f ca="1">'Health Products &amp; Equipment'!B48</f>
        <v>#VALUE!</v>
      </c>
      <c r="B548" s="5" t="str">
        <f>IF('Health Products &amp; Equipment'!M48&lt;&gt;"",'Health Products &amp; Equipment'!M48,"")</f>
        <v/>
      </c>
      <c r="C548" s="5" t="str">
        <f>IF(B548="","",IF(ISERROR(FIND(B548,VLOOKUP(A548,A549:C$1199,3,FALSE))),CONCATENATE(B548,"; ",IFERROR(VLOOKUP(A548,A549:C$1199,3,FALSE),"")),VLOOKUP(A548,A549:C$1199,3,FALSE)))</f>
        <v/>
      </c>
    </row>
    <row r="549" spans="1:3" x14ac:dyDescent="0.2">
      <c r="A549" s="5" t="e">
        <f ca="1">'Health Products &amp; Equipment'!B49</f>
        <v>#VALUE!</v>
      </c>
      <c r="B549" s="5" t="str">
        <f>IF('Health Products &amp; Equipment'!M49&lt;&gt;"",'Health Products &amp; Equipment'!M49,"")</f>
        <v/>
      </c>
      <c r="C549" s="5" t="str">
        <f>IF(B549="","",IF(ISERROR(FIND(B549,VLOOKUP(A549,A550:C$1199,3,FALSE))),CONCATENATE(B549,"; ",IFERROR(VLOOKUP(A549,A550:C$1199,3,FALSE),"")),VLOOKUP(A549,A550:C$1199,3,FALSE)))</f>
        <v/>
      </c>
    </row>
    <row r="550" spans="1:3" x14ac:dyDescent="0.2">
      <c r="A550" s="5" t="e">
        <f ca="1">'Health Products &amp; Equipment'!B50</f>
        <v>#VALUE!</v>
      </c>
      <c r="B550" s="5" t="str">
        <f>IF('Health Products &amp; Equipment'!M50&lt;&gt;"",'Health Products &amp; Equipment'!M50,"")</f>
        <v/>
      </c>
      <c r="C550" s="5" t="str">
        <f>IF(B550="","",IF(ISERROR(FIND(B550,VLOOKUP(A550,A551:C$1199,3,FALSE))),CONCATENATE(B550,"; ",IFERROR(VLOOKUP(A550,A551:C$1199,3,FALSE),"")),VLOOKUP(A550,A551:C$1199,3,FALSE)))</f>
        <v/>
      </c>
    </row>
    <row r="551" spans="1:3" x14ac:dyDescent="0.2">
      <c r="A551" s="5" t="e">
        <f ca="1">'Health Products &amp; Equipment'!B51</f>
        <v>#VALUE!</v>
      </c>
      <c r="B551" s="5" t="str">
        <f>IF('Health Products &amp; Equipment'!M51&lt;&gt;"",'Health Products &amp; Equipment'!M51,"")</f>
        <v/>
      </c>
      <c r="C551" s="5" t="str">
        <f>IF(B551="","",IF(ISERROR(FIND(B551,VLOOKUP(A551,A552:C$1199,3,FALSE))),CONCATENATE(B551,"; ",IFERROR(VLOOKUP(A551,A552:C$1199,3,FALSE),"")),VLOOKUP(A551,A552:C$1199,3,FALSE)))</f>
        <v/>
      </c>
    </row>
    <row r="552" spans="1:3" x14ac:dyDescent="0.2">
      <c r="A552" s="5" t="e">
        <f ca="1">'Health Products &amp; Equipment'!B52</f>
        <v>#VALUE!</v>
      </c>
      <c r="B552" s="5" t="str">
        <f>IF('Health Products &amp; Equipment'!M52&lt;&gt;"",'Health Products &amp; Equipment'!M52,"")</f>
        <v/>
      </c>
      <c r="C552" s="5" t="str">
        <f>IF(B552="","",IF(ISERROR(FIND(B552,VLOOKUP(A552,A553:C$1199,3,FALSE))),CONCATENATE(B552,"; ",IFERROR(VLOOKUP(A552,A553:C$1199,3,FALSE),"")),VLOOKUP(A552,A553:C$1199,3,FALSE)))</f>
        <v/>
      </c>
    </row>
    <row r="553" spans="1:3" x14ac:dyDescent="0.2">
      <c r="A553" s="5" t="e">
        <f ca="1">'Health Products &amp; Equipment'!B53</f>
        <v>#VALUE!</v>
      </c>
      <c r="B553" s="5" t="str">
        <f>IF('Health Products &amp; Equipment'!M53&lt;&gt;"",'Health Products &amp; Equipment'!M53,"")</f>
        <v/>
      </c>
      <c r="C553" s="5" t="str">
        <f>IF(B553="","",IF(ISERROR(FIND(B553,VLOOKUP(A553,A554:C$1199,3,FALSE))),CONCATENATE(B553,"; ",IFERROR(VLOOKUP(A553,A554:C$1199,3,FALSE),"")),VLOOKUP(A553,A554:C$1199,3,FALSE)))</f>
        <v/>
      </c>
    </row>
    <row r="554" spans="1:3" x14ac:dyDescent="0.2">
      <c r="A554" s="5" t="e">
        <f ca="1">'Health Products &amp; Equipment'!B54</f>
        <v>#VALUE!</v>
      </c>
      <c r="B554" s="5" t="str">
        <f>IF('Health Products &amp; Equipment'!M54&lt;&gt;"",'Health Products &amp; Equipment'!M54,"")</f>
        <v/>
      </c>
      <c r="C554" s="5" t="str">
        <f>IF(B554="","",IF(ISERROR(FIND(B554,VLOOKUP(A554,A555:C$1199,3,FALSE))),CONCATENATE(B554,"; ",IFERROR(VLOOKUP(A554,A555:C$1199,3,FALSE),"")),VLOOKUP(A554,A555:C$1199,3,FALSE)))</f>
        <v/>
      </c>
    </row>
    <row r="555" spans="1:3" x14ac:dyDescent="0.2">
      <c r="A555" s="5" t="e">
        <f ca="1">'Health Products &amp; Equipment'!B55</f>
        <v>#VALUE!</v>
      </c>
      <c r="B555" s="5" t="str">
        <f>IF('Health Products &amp; Equipment'!M55&lt;&gt;"",'Health Products &amp; Equipment'!M55,"")</f>
        <v/>
      </c>
      <c r="C555" s="5" t="str">
        <f>IF(B555="","",IF(ISERROR(FIND(B555,VLOOKUP(A555,A556:C$1199,3,FALSE))),CONCATENATE(B555,"; ",IFERROR(VLOOKUP(A555,A556:C$1199,3,FALSE),"")),VLOOKUP(A555,A556:C$1199,3,FALSE)))</f>
        <v/>
      </c>
    </row>
    <row r="556" spans="1:3" x14ac:dyDescent="0.2">
      <c r="A556" s="5" t="e">
        <f ca="1">'Health Products &amp; Equipment'!B56</f>
        <v>#VALUE!</v>
      </c>
      <c r="B556" s="5" t="str">
        <f>IF('Health Products &amp; Equipment'!M56&lt;&gt;"",'Health Products &amp; Equipment'!M56,"")</f>
        <v/>
      </c>
      <c r="C556" s="5" t="str">
        <f>IF(B556="","",IF(ISERROR(FIND(B556,VLOOKUP(A556,A557:C$1199,3,FALSE))),CONCATENATE(B556,"; ",IFERROR(VLOOKUP(A556,A557:C$1199,3,FALSE),"")),VLOOKUP(A556,A557:C$1199,3,FALSE)))</f>
        <v/>
      </c>
    </row>
    <row r="557" spans="1:3" x14ac:dyDescent="0.2">
      <c r="A557" s="5" t="e">
        <f ca="1">'Health Products &amp; Equipment'!B57</f>
        <v>#VALUE!</v>
      </c>
      <c r="B557" s="5" t="str">
        <f>IF('Health Products &amp; Equipment'!M57&lt;&gt;"",'Health Products &amp; Equipment'!M57,"")</f>
        <v/>
      </c>
      <c r="C557" s="5" t="str">
        <f>IF(B557="","",IF(ISERROR(FIND(B557,VLOOKUP(A557,A558:C$1199,3,FALSE))),CONCATENATE(B557,"; ",IFERROR(VLOOKUP(A557,A558:C$1199,3,FALSE),"")),VLOOKUP(A557,A558:C$1199,3,FALSE)))</f>
        <v/>
      </c>
    </row>
    <row r="558" spans="1:3" x14ac:dyDescent="0.2">
      <c r="A558" s="5" t="e">
        <f ca="1">'Health Products &amp; Equipment'!B58</f>
        <v>#VALUE!</v>
      </c>
      <c r="B558" s="5" t="str">
        <f>IF('Health Products &amp; Equipment'!M58&lt;&gt;"",'Health Products &amp; Equipment'!M58,"")</f>
        <v/>
      </c>
      <c r="C558" s="5" t="str">
        <f>IF(B558="","",IF(ISERROR(FIND(B558,VLOOKUP(A558,A559:C$1199,3,FALSE))),CONCATENATE(B558,"; ",IFERROR(VLOOKUP(A558,A559:C$1199,3,FALSE),"")),VLOOKUP(A558,A559:C$1199,3,FALSE)))</f>
        <v/>
      </c>
    </row>
    <row r="559" spans="1:3" x14ac:dyDescent="0.2">
      <c r="A559" s="5" t="e">
        <f ca="1">'Health Products &amp; Equipment'!B59</f>
        <v>#VALUE!</v>
      </c>
      <c r="B559" s="5" t="str">
        <f>IF('Health Products &amp; Equipment'!M59&lt;&gt;"",'Health Products &amp; Equipment'!M59,"")</f>
        <v/>
      </c>
      <c r="C559" s="5" t="str">
        <f>IF(B559="","",IF(ISERROR(FIND(B559,VLOOKUP(A559,A560:C$1199,3,FALSE))),CONCATENATE(B559,"; ",IFERROR(VLOOKUP(A559,A560:C$1199,3,FALSE),"")),VLOOKUP(A559,A560:C$1199,3,FALSE)))</f>
        <v/>
      </c>
    </row>
    <row r="560" spans="1:3" x14ac:dyDescent="0.2">
      <c r="A560" s="5" t="e">
        <f ca="1">'Health Products &amp; Equipment'!B60</f>
        <v>#VALUE!</v>
      </c>
      <c r="B560" s="5" t="str">
        <f>IF('Health Products &amp; Equipment'!M60&lt;&gt;"",'Health Products &amp; Equipment'!M60,"")</f>
        <v/>
      </c>
      <c r="C560" s="5" t="str">
        <f>IF(B560="","",IF(ISERROR(FIND(B560,VLOOKUP(A560,A561:C$1199,3,FALSE))),CONCATENATE(B560,"; ",IFERROR(VLOOKUP(A560,A561:C$1199,3,FALSE),"")),VLOOKUP(A560,A561:C$1199,3,FALSE)))</f>
        <v/>
      </c>
    </row>
    <row r="561" spans="1:3" x14ac:dyDescent="0.2">
      <c r="A561" s="5" t="e">
        <f ca="1">'Health Products &amp; Equipment'!B61</f>
        <v>#VALUE!</v>
      </c>
      <c r="B561" s="5" t="str">
        <f>IF('Health Products &amp; Equipment'!M61&lt;&gt;"",'Health Products &amp; Equipment'!M61,"")</f>
        <v/>
      </c>
      <c r="C561" s="5" t="str">
        <f>IF(B561="","",IF(ISERROR(FIND(B561,VLOOKUP(A561,A562:C$1199,3,FALSE))),CONCATENATE(B561,"; ",IFERROR(VLOOKUP(A561,A562:C$1199,3,FALSE),"")),VLOOKUP(A561,A562:C$1199,3,FALSE)))</f>
        <v/>
      </c>
    </row>
    <row r="562" spans="1:3" x14ac:dyDescent="0.2">
      <c r="A562" s="5" t="e">
        <f ca="1">'Health Products &amp; Equipment'!B62</f>
        <v>#VALUE!</v>
      </c>
      <c r="B562" s="5" t="str">
        <f>IF('Health Products &amp; Equipment'!M62&lt;&gt;"",'Health Products &amp; Equipment'!M62,"")</f>
        <v/>
      </c>
      <c r="C562" s="5" t="str">
        <f>IF(B562="","",IF(ISERROR(FIND(B562,VLOOKUP(A562,A563:C$1199,3,FALSE))),CONCATENATE(B562,"; ",IFERROR(VLOOKUP(A562,A563:C$1199,3,FALSE),"")),VLOOKUP(A562,A563:C$1199,3,FALSE)))</f>
        <v/>
      </c>
    </row>
    <row r="563" spans="1:3" x14ac:dyDescent="0.2">
      <c r="A563" s="5" t="e">
        <f ca="1">'Health Products &amp; Equipment'!B63</f>
        <v>#VALUE!</v>
      </c>
      <c r="B563" s="5" t="str">
        <f>IF('Health Products &amp; Equipment'!M63&lt;&gt;"",'Health Products &amp; Equipment'!M63,"")</f>
        <v/>
      </c>
      <c r="C563" s="5" t="str">
        <f>IF(B563="","",IF(ISERROR(FIND(B563,VLOOKUP(A563,A564:C$1199,3,FALSE))),CONCATENATE(B563,"; ",IFERROR(VLOOKUP(A563,A564:C$1199,3,FALSE),"")),VLOOKUP(A563,A564:C$1199,3,FALSE)))</f>
        <v/>
      </c>
    </row>
    <row r="564" spans="1:3" x14ac:dyDescent="0.2">
      <c r="A564" s="5" t="e">
        <f ca="1">'Health Products &amp; Equipment'!B64</f>
        <v>#VALUE!</v>
      </c>
      <c r="B564" s="5" t="str">
        <f>IF('Health Products &amp; Equipment'!M64&lt;&gt;"",'Health Products &amp; Equipment'!M64,"")</f>
        <v/>
      </c>
      <c r="C564" s="5" t="str">
        <f>IF(B564="","",IF(ISERROR(FIND(B564,VLOOKUP(A564,A565:C$1199,3,FALSE))),CONCATENATE(B564,"; ",IFERROR(VLOOKUP(A564,A565:C$1199,3,FALSE),"")),VLOOKUP(A564,A565:C$1199,3,FALSE)))</f>
        <v/>
      </c>
    </row>
    <row r="565" spans="1:3" x14ac:dyDescent="0.2">
      <c r="A565" s="5" t="e">
        <f ca="1">'Health Products &amp; Equipment'!B65</f>
        <v>#VALUE!</v>
      </c>
      <c r="B565" s="5" t="str">
        <f>IF('Health Products &amp; Equipment'!M65&lt;&gt;"",'Health Products &amp; Equipment'!M65,"")</f>
        <v/>
      </c>
      <c r="C565" s="5" t="str">
        <f>IF(B565="","",IF(ISERROR(FIND(B565,VLOOKUP(A565,A566:C$1199,3,FALSE))),CONCATENATE(B565,"; ",IFERROR(VLOOKUP(A565,A566:C$1199,3,FALSE),"")),VLOOKUP(A565,A566:C$1199,3,FALSE)))</f>
        <v/>
      </c>
    </row>
    <row r="566" spans="1:3" x14ac:dyDescent="0.2">
      <c r="A566" s="5" t="e">
        <f ca="1">'Health Products &amp; Equipment'!B66</f>
        <v>#VALUE!</v>
      </c>
      <c r="B566" s="5" t="str">
        <f>IF('Health Products &amp; Equipment'!M66&lt;&gt;"",'Health Products &amp; Equipment'!M66,"")</f>
        <v/>
      </c>
      <c r="C566" s="5" t="str">
        <f>IF(B566="","",IF(ISERROR(FIND(B566,VLOOKUP(A566,A567:C$1199,3,FALSE))),CONCATENATE(B566,"; ",IFERROR(VLOOKUP(A566,A567:C$1199,3,FALSE),"")),VLOOKUP(A566,A567:C$1199,3,FALSE)))</f>
        <v/>
      </c>
    </row>
    <row r="567" spans="1:3" x14ac:dyDescent="0.2">
      <c r="A567" s="5" t="e">
        <f ca="1">'Health Products &amp; Equipment'!B67</f>
        <v>#VALUE!</v>
      </c>
      <c r="B567" s="5" t="str">
        <f>IF('Health Products &amp; Equipment'!M67&lt;&gt;"",'Health Products &amp; Equipment'!M67,"")</f>
        <v/>
      </c>
      <c r="C567" s="5" t="str">
        <f>IF(B567="","",IF(ISERROR(FIND(B567,VLOOKUP(A567,A568:C$1199,3,FALSE))),CONCATENATE(B567,"; ",IFERROR(VLOOKUP(A567,A568:C$1199,3,FALSE),"")),VLOOKUP(A567,A568:C$1199,3,FALSE)))</f>
        <v/>
      </c>
    </row>
    <row r="568" spans="1:3" x14ac:dyDescent="0.2">
      <c r="A568" s="5" t="e">
        <f ca="1">'Health Products &amp; Equipment'!B68</f>
        <v>#VALUE!</v>
      </c>
      <c r="B568" s="5" t="str">
        <f>IF('Health Products &amp; Equipment'!M68&lt;&gt;"",'Health Products &amp; Equipment'!M68,"")</f>
        <v/>
      </c>
      <c r="C568" s="5" t="str">
        <f>IF(B568="","",IF(ISERROR(FIND(B568,VLOOKUP(A568,A569:C$1199,3,FALSE))),CONCATENATE(B568,"; ",IFERROR(VLOOKUP(A568,A569:C$1199,3,FALSE),"")),VLOOKUP(A568,A569:C$1199,3,FALSE)))</f>
        <v/>
      </c>
    </row>
    <row r="569" spans="1:3" x14ac:dyDescent="0.2">
      <c r="A569" s="5" t="e">
        <f ca="1">'Health Products &amp; Equipment'!B69</f>
        <v>#VALUE!</v>
      </c>
      <c r="B569" s="5" t="str">
        <f>IF('Health Products &amp; Equipment'!M69&lt;&gt;"",'Health Products &amp; Equipment'!M69,"")</f>
        <v/>
      </c>
      <c r="C569" s="5" t="str">
        <f>IF(B569="","",IF(ISERROR(FIND(B569,VLOOKUP(A569,A570:C$1199,3,FALSE))),CONCATENATE(B569,"; ",IFERROR(VLOOKUP(A569,A570:C$1199,3,FALSE),"")),VLOOKUP(A569,A570:C$1199,3,FALSE)))</f>
        <v/>
      </c>
    </row>
    <row r="570" spans="1:3" x14ac:dyDescent="0.2">
      <c r="A570" s="5" t="e">
        <f ca="1">'Health Products &amp; Equipment'!B70</f>
        <v>#VALUE!</v>
      </c>
      <c r="B570" s="5" t="str">
        <f>IF('Health Products &amp; Equipment'!M70&lt;&gt;"",'Health Products &amp; Equipment'!M70,"")</f>
        <v/>
      </c>
      <c r="C570" s="5" t="str">
        <f>IF(B570="","",IF(ISERROR(FIND(B570,VLOOKUP(A570,A571:C$1199,3,FALSE))),CONCATENATE(B570,"; ",IFERROR(VLOOKUP(A570,A571:C$1199,3,FALSE),"")),VLOOKUP(A570,A571:C$1199,3,FALSE)))</f>
        <v/>
      </c>
    </row>
    <row r="571" spans="1:3" x14ac:dyDescent="0.2">
      <c r="A571" s="5" t="e">
        <f ca="1">'Health Products &amp; Equipment'!B71</f>
        <v>#VALUE!</v>
      </c>
      <c r="B571" s="5" t="str">
        <f>IF('Health Products &amp; Equipment'!M71&lt;&gt;"",'Health Products &amp; Equipment'!M71,"")</f>
        <v/>
      </c>
      <c r="C571" s="5" t="str">
        <f>IF(B571="","",IF(ISERROR(FIND(B571,VLOOKUP(A571,A572:C$1199,3,FALSE))),CONCATENATE(B571,"; ",IFERROR(VLOOKUP(A571,A572:C$1199,3,FALSE),"")),VLOOKUP(A571,A572:C$1199,3,FALSE)))</f>
        <v/>
      </c>
    </row>
    <row r="572" spans="1:3" x14ac:dyDescent="0.2">
      <c r="A572" s="5" t="e">
        <f ca="1">'Health Products &amp; Equipment'!B72</f>
        <v>#VALUE!</v>
      </c>
      <c r="B572" s="5" t="str">
        <f>IF('Health Products &amp; Equipment'!M72&lt;&gt;"",'Health Products &amp; Equipment'!M72,"")</f>
        <v/>
      </c>
      <c r="C572" s="5" t="str">
        <f>IF(B572="","",IF(ISERROR(FIND(B572,VLOOKUP(A572,A573:C$1199,3,FALSE))),CONCATENATE(B572,"; ",IFERROR(VLOOKUP(A572,A573:C$1199,3,FALSE),"")),VLOOKUP(A572,A573:C$1199,3,FALSE)))</f>
        <v/>
      </c>
    </row>
    <row r="573" spans="1:3" x14ac:dyDescent="0.2">
      <c r="A573" s="5" t="e">
        <f ca="1">'Health Products &amp; Equipment'!B73</f>
        <v>#VALUE!</v>
      </c>
      <c r="B573" s="5" t="str">
        <f>IF('Health Products &amp; Equipment'!M73&lt;&gt;"",'Health Products &amp; Equipment'!M73,"")</f>
        <v/>
      </c>
      <c r="C573" s="5" t="str">
        <f>IF(B573="","",IF(ISERROR(FIND(B573,VLOOKUP(A573,A574:C$1199,3,FALSE))),CONCATENATE(B573,"; ",IFERROR(VLOOKUP(A573,A574:C$1199,3,FALSE),"")),VLOOKUP(A573,A574:C$1199,3,FALSE)))</f>
        <v/>
      </c>
    </row>
    <row r="574" spans="1:3" x14ac:dyDescent="0.2">
      <c r="A574" s="5" t="e">
        <f ca="1">'Health Products &amp; Equipment'!B74</f>
        <v>#VALUE!</v>
      </c>
      <c r="B574" s="5" t="str">
        <f>IF('Health Products &amp; Equipment'!M74&lt;&gt;"",'Health Products &amp; Equipment'!M74,"")</f>
        <v/>
      </c>
      <c r="C574" s="5" t="str">
        <f>IF(B574="","",IF(ISERROR(FIND(B574,VLOOKUP(A574,A575:C$1199,3,FALSE))),CONCATENATE(B574,"; ",IFERROR(VLOOKUP(A574,A575:C$1199,3,FALSE),"")),VLOOKUP(A574,A575:C$1199,3,FALSE)))</f>
        <v/>
      </c>
    </row>
    <row r="575" spans="1:3" x14ac:dyDescent="0.2">
      <c r="A575" s="5" t="e">
        <f ca="1">'Health Products &amp; Equipment'!B75</f>
        <v>#VALUE!</v>
      </c>
      <c r="B575" s="5" t="str">
        <f>IF('Health Products &amp; Equipment'!M75&lt;&gt;"",'Health Products &amp; Equipment'!M75,"")</f>
        <v/>
      </c>
      <c r="C575" s="5" t="str">
        <f>IF(B575="","",IF(ISERROR(FIND(B575,VLOOKUP(A575,A576:C$1199,3,FALSE))),CONCATENATE(B575,"; ",IFERROR(VLOOKUP(A575,A576:C$1199,3,FALSE),"")),VLOOKUP(A575,A576:C$1199,3,FALSE)))</f>
        <v/>
      </c>
    </row>
    <row r="576" spans="1:3" x14ac:dyDescent="0.2">
      <c r="A576" s="5" t="e">
        <f ca="1">'Health Products &amp; Equipment'!B76</f>
        <v>#VALUE!</v>
      </c>
      <c r="B576" s="5" t="str">
        <f>IF('Health Products &amp; Equipment'!M76&lt;&gt;"",'Health Products &amp; Equipment'!M76,"")</f>
        <v/>
      </c>
      <c r="C576" s="5" t="str">
        <f>IF(B576="","",IF(ISERROR(FIND(B576,VLOOKUP(A576,A577:C$1199,3,FALSE))),CONCATENATE(B576,"; ",IFERROR(VLOOKUP(A576,A577:C$1199,3,FALSE),"")),VLOOKUP(A576,A577:C$1199,3,FALSE)))</f>
        <v/>
      </c>
    </row>
    <row r="577" spans="1:3" x14ac:dyDescent="0.2">
      <c r="A577" s="5" t="e">
        <f ca="1">'Health Products &amp; Equipment'!B77</f>
        <v>#VALUE!</v>
      </c>
      <c r="B577" s="5" t="str">
        <f>IF('Health Products &amp; Equipment'!M77&lt;&gt;"",'Health Products &amp; Equipment'!M77,"")</f>
        <v/>
      </c>
      <c r="C577" s="5" t="str">
        <f>IF(B577="","",IF(ISERROR(FIND(B577,VLOOKUP(A577,A578:C$1199,3,FALSE))),CONCATENATE(B577,"; ",IFERROR(VLOOKUP(A577,A578:C$1199,3,FALSE),"")),VLOOKUP(A577,A578:C$1199,3,FALSE)))</f>
        <v/>
      </c>
    </row>
    <row r="578" spans="1:3" x14ac:dyDescent="0.2">
      <c r="A578" s="5" t="e">
        <f ca="1">'Health Products &amp; Equipment'!B78</f>
        <v>#VALUE!</v>
      </c>
      <c r="B578" s="5" t="str">
        <f>IF('Health Products &amp; Equipment'!M78&lt;&gt;"",'Health Products &amp; Equipment'!M78,"")</f>
        <v/>
      </c>
      <c r="C578" s="5" t="str">
        <f>IF(B578="","",IF(ISERROR(FIND(B578,VLOOKUP(A578,A579:C$1199,3,FALSE))),CONCATENATE(B578,"; ",IFERROR(VLOOKUP(A578,A579:C$1199,3,FALSE),"")),VLOOKUP(A578,A579:C$1199,3,FALSE)))</f>
        <v/>
      </c>
    </row>
    <row r="579" spans="1:3" x14ac:dyDescent="0.2">
      <c r="A579" s="5" t="e">
        <f ca="1">'Health Products &amp; Equipment'!B79</f>
        <v>#VALUE!</v>
      </c>
      <c r="B579" s="5" t="str">
        <f>IF('Health Products &amp; Equipment'!M79&lt;&gt;"",'Health Products &amp; Equipment'!M79,"")</f>
        <v/>
      </c>
      <c r="C579" s="5" t="str">
        <f>IF(B579="","",IF(ISERROR(FIND(B579,VLOOKUP(A579,A580:C$1199,3,FALSE))),CONCATENATE(B579,"; ",IFERROR(VLOOKUP(A579,A580:C$1199,3,FALSE),"")),VLOOKUP(A579,A580:C$1199,3,FALSE)))</f>
        <v/>
      </c>
    </row>
    <row r="580" spans="1:3" x14ac:dyDescent="0.2">
      <c r="A580" s="5" t="e">
        <f ca="1">'Health Products &amp; Equipment'!B80</f>
        <v>#VALUE!</v>
      </c>
      <c r="B580" s="5" t="str">
        <f>IF('Health Products &amp; Equipment'!M80&lt;&gt;"",'Health Products &amp; Equipment'!M80,"")</f>
        <v/>
      </c>
      <c r="C580" s="5" t="str">
        <f>IF(B580="","",IF(ISERROR(FIND(B580,VLOOKUP(A580,A581:C$1199,3,FALSE))),CONCATENATE(B580,"; ",IFERROR(VLOOKUP(A580,A581:C$1199,3,FALSE),"")),VLOOKUP(A580,A581:C$1199,3,FALSE)))</f>
        <v/>
      </c>
    </row>
    <row r="581" spans="1:3" x14ac:dyDescent="0.2">
      <c r="A581" s="5" t="e">
        <f ca="1">'Health Products &amp; Equipment'!B81</f>
        <v>#VALUE!</v>
      </c>
      <c r="B581" s="5" t="str">
        <f>IF('Health Products &amp; Equipment'!M81&lt;&gt;"",'Health Products &amp; Equipment'!M81,"")</f>
        <v/>
      </c>
      <c r="C581" s="5" t="str">
        <f>IF(B581="","",IF(ISERROR(FIND(B581,VLOOKUP(A581,A582:C$1199,3,FALSE))),CONCATENATE(B581,"; ",IFERROR(VLOOKUP(A581,A582:C$1199,3,FALSE),"")),VLOOKUP(A581,A582:C$1199,3,FALSE)))</f>
        <v/>
      </c>
    </row>
    <row r="582" spans="1:3" x14ac:dyDescent="0.2">
      <c r="A582" s="5" t="e">
        <f ca="1">'Health Products &amp; Equipment'!B82</f>
        <v>#VALUE!</v>
      </c>
      <c r="B582" s="5" t="str">
        <f>IF('Health Products &amp; Equipment'!M82&lt;&gt;"",'Health Products &amp; Equipment'!M82,"")</f>
        <v/>
      </c>
      <c r="C582" s="5" t="str">
        <f>IF(B582="","",IF(ISERROR(FIND(B582,VLOOKUP(A582,A583:C$1199,3,FALSE))),CONCATENATE(B582,"; ",IFERROR(VLOOKUP(A582,A583:C$1199,3,FALSE),"")),VLOOKUP(A582,A583:C$1199,3,FALSE)))</f>
        <v/>
      </c>
    </row>
    <row r="583" spans="1:3" x14ac:dyDescent="0.2">
      <c r="A583" s="5" t="e">
        <f ca="1">'Health Products &amp; Equipment'!B83</f>
        <v>#VALUE!</v>
      </c>
      <c r="B583" s="5" t="str">
        <f>IF('Health Products &amp; Equipment'!M83&lt;&gt;"",'Health Products &amp; Equipment'!M83,"")</f>
        <v/>
      </c>
      <c r="C583" s="5" t="str">
        <f>IF(B583="","",IF(ISERROR(FIND(B583,VLOOKUP(A583,A584:C$1199,3,FALSE))),CONCATENATE(B583,"; ",IFERROR(VLOOKUP(A583,A584:C$1199,3,FALSE),"")),VLOOKUP(A583,A584:C$1199,3,FALSE)))</f>
        <v/>
      </c>
    </row>
    <row r="584" spans="1:3" x14ac:dyDescent="0.2">
      <c r="A584" s="5" t="e">
        <f ca="1">'Health Products &amp; Equipment'!B84</f>
        <v>#VALUE!</v>
      </c>
      <c r="B584" s="5" t="str">
        <f>IF('Health Products &amp; Equipment'!M84&lt;&gt;"",'Health Products &amp; Equipment'!M84,"")</f>
        <v/>
      </c>
      <c r="C584" s="5" t="str">
        <f>IF(B584="","",IF(ISERROR(FIND(B584,VLOOKUP(A584,A585:C$1199,3,FALSE))),CONCATENATE(B584,"; ",IFERROR(VLOOKUP(A584,A585:C$1199,3,FALSE),"")),VLOOKUP(A584,A585:C$1199,3,FALSE)))</f>
        <v/>
      </c>
    </row>
    <row r="585" spans="1:3" x14ac:dyDescent="0.2">
      <c r="A585" s="5" t="e">
        <f ca="1">'Health Products &amp; Equipment'!B85</f>
        <v>#VALUE!</v>
      </c>
      <c r="B585" s="5" t="str">
        <f>IF('Health Products &amp; Equipment'!M85&lt;&gt;"",'Health Products &amp; Equipment'!M85,"")</f>
        <v/>
      </c>
      <c r="C585" s="5" t="str">
        <f>IF(B585="","",IF(ISERROR(FIND(B585,VLOOKUP(A585,A586:C$1199,3,FALSE))),CONCATENATE(B585,"; ",IFERROR(VLOOKUP(A585,A586:C$1199,3,FALSE),"")),VLOOKUP(A585,A586:C$1199,3,FALSE)))</f>
        <v/>
      </c>
    </row>
    <row r="586" spans="1:3" x14ac:dyDescent="0.2">
      <c r="A586" s="5" t="e">
        <f ca="1">'Health Products &amp; Equipment'!B86</f>
        <v>#VALUE!</v>
      </c>
      <c r="B586" s="5" t="str">
        <f>IF('Health Products &amp; Equipment'!M86&lt;&gt;"",'Health Products &amp; Equipment'!M86,"")</f>
        <v/>
      </c>
      <c r="C586" s="5" t="str">
        <f>IF(B586="","",IF(ISERROR(FIND(B586,VLOOKUP(A586,A587:C$1199,3,FALSE))),CONCATENATE(B586,"; ",IFERROR(VLOOKUP(A586,A587:C$1199,3,FALSE),"")),VLOOKUP(A586,A587:C$1199,3,FALSE)))</f>
        <v/>
      </c>
    </row>
    <row r="587" spans="1:3" x14ac:dyDescent="0.2">
      <c r="A587" s="5" t="e">
        <f ca="1">'Health Products &amp; Equipment'!B87</f>
        <v>#VALUE!</v>
      </c>
      <c r="B587" s="5" t="str">
        <f>IF('Health Products &amp; Equipment'!M87&lt;&gt;"",'Health Products &amp; Equipment'!M87,"")</f>
        <v/>
      </c>
      <c r="C587" s="5" t="str">
        <f>IF(B587="","",IF(ISERROR(FIND(B587,VLOOKUP(A587,A588:C$1199,3,FALSE))),CONCATENATE(B587,"; ",IFERROR(VLOOKUP(A587,A588:C$1199,3,FALSE),"")),VLOOKUP(A587,A588:C$1199,3,FALSE)))</f>
        <v/>
      </c>
    </row>
    <row r="588" spans="1:3" x14ac:dyDescent="0.2">
      <c r="A588" s="5" t="e">
        <f ca="1">'Health Products &amp; Equipment'!B88</f>
        <v>#VALUE!</v>
      </c>
      <c r="B588" s="5" t="str">
        <f>IF('Health Products &amp; Equipment'!M88&lt;&gt;"",'Health Products &amp; Equipment'!M88,"")</f>
        <v/>
      </c>
      <c r="C588" s="5" t="str">
        <f>IF(B588="","",IF(ISERROR(FIND(B588,VLOOKUP(A588,A589:C$1199,3,FALSE))),CONCATENATE(B588,"; ",IFERROR(VLOOKUP(A588,A589:C$1199,3,FALSE),"")),VLOOKUP(A588,A589:C$1199,3,FALSE)))</f>
        <v/>
      </c>
    </row>
    <row r="589" spans="1:3" x14ac:dyDescent="0.2">
      <c r="A589" s="5" t="e">
        <f ca="1">'Health Products &amp; Equipment'!B89</f>
        <v>#VALUE!</v>
      </c>
      <c r="B589" s="5" t="str">
        <f>IF('Health Products &amp; Equipment'!M89&lt;&gt;"",'Health Products &amp; Equipment'!M89,"")</f>
        <v/>
      </c>
      <c r="C589" s="5" t="str">
        <f>IF(B589="","",IF(ISERROR(FIND(B589,VLOOKUP(A589,A590:C$1199,3,FALSE))),CONCATENATE(B589,"; ",IFERROR(VLOOKUP(A589,A590:C$1199,3,FALSE),"")),VLOOKUP(A589,A590:C$1199,3,FALSE)))</f>
        <v/>
      </c>
    </row>
    <row r="590" spans="1:3" x14ac:dyDescent="0.2">
      <c r="A590" s="5" t="e">
        <f ca="1">'Health Products &amp; Equipment'!B90</f>
        <v>#VALUE!</v>
      </c>
      <c r="B590" s="5" t="str">
        <f>IF('Health Products &amp; Equipment'!M90&lt;&gt;"",'Health Products &amp; Equipment'!M90,"")</f>
        <v/>
      </c>
      <c r="C590" s="5" t="str">
        <f>IF(B590="","",IF(ISERROR(FIND(B590,VLOOKUP(A590,A591:C$1199,3,FALSE))),CONCATENATE(B590,"; ",IFERROR(VLOOKUP(A590,A591:C$1199,3,FALSE),"")),VLOOKUP(A590,A591:C$1199,3,FALSE)))</f>
        <v/>
      </c>
    </row>
    <row r="591" spans="1:3" x14ac:dyDescent="0.2">
      <c r="A591" s="5" t="e">
        <f ca="1">'Health Products &amp; Equipment'!B91</f>
        <v>#VALUE!</v>
      </c>
      <c r="B591" s="5" t="str">
        <f>IF('Health Products &amp; Equipment'!M91&lt;&gt;"",'Health Products &amp; Equipment'!M91,"")</f>
        <v/>
      </c>
      <c r="C591" s="5" t="str">
        <f>IF(B591="","",IF(ISERROR(FIND(B591,VLOOKUP(A591,A592:C$1199,3,FALSE))),CONCATENATE(B591,"; ",IFERROR(VLOOKUP(A591,A592:C$1199,3,FALSE),"")),VLOOKUP(A591,A592:C$1199,3,FALSE)))</f>
        <v/>
      </c>
    </row>
    <row r="592" spans="1:3" x14ac:dyDescent="0.2">
      <c r="A592" s="5" t="e">
        <f ca="1">'Health Products &amp; Equipment'!B92</f>
        <v>#VALUE!</v>
      </c>
      <c r="B592" s="5" t="str">
        <f>IF('Health Products &amp; Equipment'!M92&lt;&gt;"",'Health Products &amp; Equipment'!M92,"")</f>
        <v/>
      </c>
      <c r="C592" s="5" t="str">
        <f>IF(B592="","",IF(ISERROR(FIND(B592,VLOOKUP(A592,A593:C$1199,3,FALSE))),CONCATENATE(B592,"; ",IFERROR(VLOOKUP(A592,A593:C$1199,3,FALSE),"")),VLOOKUP(A592,A593:C$1199,3,FALSE)))</f>
        <v/>
      </c>
    </row>
    <row r="593" spans="1:3" x14ac:dyDescent="0.2">
      <c r="A593" s="5" t="e">
        <f ca="1">'Health Products &amp; Equipment'!B93</f>
        <v>#VALUE!</v>
      </c>
      <c r="B593" s="5" t="str">
        <f>IF('Health Products &amp; Equipment'!M93&lt;&gt;"",'Health Products &amp; Equipment'!M93,"")</f>
        <v/>
      </c>
      <c r="C593" s="5" t="str">
        <f>IF(B593="","",IF(ISERROR(FIND(B593,VLOOKUP(A593,A594:C$1199,3,FALSE))),CONCATENATE(B593,"; ",IFERROR(VLOOKUP(A593,A594:C$1199,3,FALSE),"")),VLOOKUP(A593,A594:C$1199,3,FALSE)))</f>
        <v/>
      </c>
    </row>
    <row r="594" spans="1:3" x14ac:dyDescent="0.2">
      <c r="A594" s="5" t="e">
        <f ca="1">'Health Products &amp; Equipment'!B94</f>
        <v>#VALUE!</v>
      </c>
      <c r="B594" s="5" t="str">
        <f>IF('Health Products &amp; Equipment'!M94&lt;&gt;"",'Health Products &amp; Equipment'!M94,"")</f>
        <v/>
      </c>
      <c r="C594" s="5" t="str">
        <f>IF(B594="","",IF(ISERROR(FIND(B594,VLOOKUP(A594,A595:C$1199,3,FALSE))),CONCATENATE(B594,"; ",IFERROR(VLOOKUP(A594,A595:C$1199,3,FALSE),"")),VLOOKUP(A594,A595:C$1199,3,FALSE)))</f>
        <v/>
      </c>
    </row>
    <row r="595" spans="1:3" x14ac:dyDescent="0.2">
      <c r="A595" s="5" t="e">
        <f ca="1">'Health Products &amp; Equipment'!B95</f>
        <v>#VALUE!</v>
      </c>
      <c r="B595" s="5" t="str">
        <f>IF('Health Products &amp; Equipment'!M95&lt;&gt;"",'Health Products &amp; Equipment'!M95,"")</f>
        <v/>
      </c>
      <c r="C595" s="5" t="str">
        <f>IF(B595="","",IF(ISERROR(FIND(B595,VLOOKUP(A595,A596:C$1199,3,FALSE))),CONCATENATE(B595,"; ",IFERROR(VLOOKUP(A595,A596:C$1199,3,FALSE),"")),VLOOKUP(A595,A596:C$1199,3,FALSE)))</f>
        <v/>
      </c>
    </row>
    <row r="596" spans="1:3" x14ac:dyDescent="0.2">
      <c r="A596" s="5" t="e">
        <f ca="1">'Health Products &amp; Equipment'!B96</f>
        <v>#VALUE!</v>
      </c>
      <c r="B596" s="5" t="str">
        <f>IF('Health Products &amp; Equipment'!M96&lt;&gt;"",'Health Products &amp; Equipment'!M96,"")</f>
        <v/>
      </c>
      <c r="C596" s="5" t="str">
        <f>IF(B596="","",IF(ISERROR(FIND(B596,VLOOKUP(A596,A597:C$1199,3,FALSE))),CONCATENATE(B596,"; ",IFERROR(VLOOKUP(A596,A597:C$1199,3,FALSE),"")),VLOOKUP(A596,A597:C$1199,3,FALSE)))</f>
        <v/>
      </c>
    </row>
    <row r="597" spans="1:3" x14ac:dyDescent="0.2">
      <c r="A597" s="5" t="e">
        <f ca="1">'Health Products &amp; Equipment'!B97</f>
        <v>#VALUE!</v>
      </c>
      <c r="B597" s="5" t="str">
        <f>IF('Health Products &amp; Equipment'!M97&lt;&gt;"",'Health Products &amp; Equipment'!M97,"")</f>
        <v/>
      </c>
      <c r="C597" s="5" t="str">
        <f>IF(B597="","",IF(ISERROR(FIND(B597,VLOOKUP(A597,A598:C$1199,3,FALSE))),CONCATENATE(B597,"; ",IFERROR(VLOOKUP(A597,A598:C$1199,3,FALSE),"")),VLOOKUP(A597,A598:C$1199,3,FALSE)))</f>
        <v/>
      </c>
    </row>
    <row r="598" spans="1:3" x14ac:dyDescent="0.2">
      <c r="A598" s="5" t="e">
        <f ca="1">'Health Products &amp; Equipment'!B98</f>
        <v>#VALUE!</v>
      </c>
      <c r="B598" s="5" t="str">
        <f>IF('Health Products &amp; Equipment'!M98&lt;&gt;"",'Health Products &amp; Equipment'!M98,"")</f>
        <v/>
      </c>
      <c r="C598" s="5" t="str">
        <f>IF(B598="","",IF(ISERROR(FIND(B598,VLOOKUP(A598,A599:C$1199,3,FALSE))),CONCATENATE(B598,"; ",IFERROR(VLOOKUP(A598,A599:C$1199,3,FALSE),"")),VLOOKUP(A598,A599:C$1199,3,FALSE)))</f>
        <v/>
      </c>
    </row>
    <row r="599" spans="1:3" x14ac:dyDescent="0.2">
      <c r="A599" s="5" t="e">
        <f ca="1">'Health Products &amp; Equipment'!B99</f>
        <v>#VALUE!</v>
      </c>
      <c r="B599" s="5" t="str">
        <f>IF('Health Products &amp; Equipment'!M99&lt;&gt;"",'Health Products &amp; Equipment'!M99,"")</f>
        <v/>
      </c>
      <c r="C599" s="5" t="str">
        <f>IF(B599="","",IF(ISERROR(FIND(B599,VLOOKUP(A599,A600:C$1199,3,FALSE))),CONCATENATE(B599,"; ",IFERROR(VLOOKUP(A599,A600:C$1199,3,FALSE),"")),VLOOKUP(A599,A600:C$1199,3,FALSE)))</f>
        <v/>
      </c>
    </row>
    <row r="600" spans="1:3" x14ac:dyDescent="0.2">
      <c r="A600" s="5" t="e">
        <f ca="1">'Health Products &amp; Equipment'!B100</f>
        <v>#VALUE!</v>
      </c>
      <c r="B600" s="5" t="str">
        <f>IF('Health Products &amp; Equipment'!M100&lt;&gt;"",'Health Products &amp; Equipment'!M100,"")</f>
        <v/>
      </c>
      <c r="C600" s="5" t="str">
        <f>IF(B600="","",IF(ISERROR(FIND(B600,VLOOKUP(A600,A601:C$1199,3,FALSE))),CONCATENATE(B600,"; ",IFERROR(VLOOKUP(A600,A601:C$1199,3,FALSE),"")),VLOOKUP(A600,A601:C$1199,3,FALSE)))</f>
        <v/>
      </c>
    </row>
    <row r="601" spans="1:3" x14ac:dyDescent="0.2">
      <c r="A601" s="5" t="e">
        <f ca="1">'Health Products &amp; Equipment'!B101</f>
        <v>#VALUE!</v>
      </c>
      <c r="B601" s="5" t="str">
        <f>IF('Health Products &amp; Equipment'!M101&lt;&gt;"",'Health Products &amp; Equipment'!M101,"")</f>
        <v/>
      </c>
      <c r="C601" s="5" t="str">
        <f>IF(B601="","",IF(ISERROR(FIND(B601,VLOOKUP(A601,A602:C$1199,3,FALSE))),CONCATENATE(B601,"; ",IFERROR(VLOOKUP(A601,A602:C$1199,3,FALSE),"")),VLOOKUP(A601,A602:C$1199,3,FALSE)))</f>
        <v/>
      </c>
    </row>
    <row r="602" spans="1:3" x14ac:dyDescent="0.2">
      <c r="A602" s="5" t="e">
        <f ca="1">'Health Products &amp; Equipment'!B102</f>
        <v>#VALUE!</v>
      </c>
      <c r="B602" s="5" t="str">
        <f>IF('Health Products &amp; Equipment'!M102&lt;&gt;"",'Health Products &amp; Equipment'!M102,"")</f>
        <v/>
      </c>
      <c r="C602" s="5" t="str">
        <f>IF(B602="","",IF(ISERROR(FIND(B602,VLOOKUP(A602,A603:C$1199,3,FALSE))),CONCATENATE(B602,"; ",IFERROR(VLOOKUP(A602,A603:C$1199,3,FALSE),"")),VLOOKUP(A602,A603:C$1199,3,FALSE)))</f>
        <v/>
      </c>
    </row>
    <row r="603" spans="1:3" x14ac:dyDescent="0.2">
      <c r="A603" s="5" t="e">
        <f ca="1">'Health Products &amp; Equipment'!B103</f>
        <v>#VALUE!</v>
      </c>
      <c r="B603" s="5" t="str">
        <f>IF('Health Products &amp; Equipment'!M103&lt;&gt;"",'Health Products &amp; Equipment'!M103,"")</f>
        <v/>
      </c>
      <c r="C603" s="5" t="str">
        <f>IF(B603="","",IF(ISERROR(FIND(B603,VLOOKUP(A603,A604:C$1199,3,FALSE))),CONCATENATE(B603,"; ",IFERROR(VLOOKUP(A603,A604:C$1199,3,FALSE),"")),VLOOKUP(A603,A604:C$1199,3,FALSE)))</f>
        <v/>
      </c>
    </row>
    <row r="604" spans="1:3" x14ac:dyDescent="0.2">
      <c r="A604" s="5" t="e">
        <f ca="1">'Health Products &amp; Equipment'!B104</f>
        <v>#VALUE!</v>
      </c>
      <c r="B604" s="5" t="str">
        <f>IF('Health Products &amp; Equipment'!M104&lt;&gt;"",'Health Products &amp; Equipment'!M104,"")</f>
        <v/>
      </c>
      <c r="C604" s="5" t="str">
        <f>IF(B604="","",IF(ISERROR(FIND(B604,VLOOKUP(A604,A605:C$1199,3,FALSE))),CONCATENATE(B604,"; ",IFERROR(VLOOKUP(A604,A605:C$1199,3,FALSE),"")),VLOOKUP(A604,A605:C$1199,3,FALSE)))</f>
        <v/>
      </c>
    </row>
    <row r="605" spans="1:3" x14ac:dyDescent="0.2">
      <c r="A605" s="5" t="e">
        <f ca="1">'Health Products &amp; Equipment'!B105</f>
        <v>#VALUE!</v>
      </c>
      <c r="B605" s="5" t="str">
        <f>IF('Health Products &amp; Equipment'!M105&lt;&gt;"",'Health Products &amp; Equipment'!M105,"")</f>
        <v/>
      </c>
      <c r="C605" s="5" t="str">
        <f>IF(B605="","",IF(ISERROR(FIND(B605,VLOOKUP(A605,A606:C$1199,3,FALSE))),CONCATENATE(B605,"; ",IFERROR(VLOOKUP(A605,A606:C$1199,3,FALSE),"")),VLOOKUP(A605,A606:C$1199,3,FALSE)))</f>
        <v/>
      </c>
    </row>
    <row r="606" spans="1:3" x14ac:dyDescent="0.2">
      <c r="A606" s="5" t="e">
        <f ca="1">'Health Products &amp; Equipment'!B106</f>
        <v>#VALUE!</v>
      </c>
      <c r="B606" s="5" t="str">
        <f>IF('Health Products &amp; Equipment'!M106&lt;&gt;"",'Health Products &amp; Equipment'!M106,"")</f>
        <v/>
      </c>
      <c r="C606" s="5" t="str">
        <f>IF(B606="","",IF(ISERROR(FIND(B606,VLOOKUP(A606,A607:C$1199,3,FALSE))),CONCATENATE(B606,"; ",IFERROR(VLOOKUP(A606,A607:C$1199,3,FALSE),"")),VLOOKUP(A606,A607:C$1199,3,FALSE)))</f>
        <v/>
      </c>
    </row>
    <row r="607" spans="1:3" x14ac:dyDescent="0.2">
      <c r="A607" s="5" t="e">
        <f ca="1">'Health Products &amp; Equipment'!B107</f>
        <v>#VALUE!</v>
      </c>
      <c r="B607" s="5" t="str">
        <f>IF('Health Products &amp; Equipment'!M107&lt;&gt;"",'Health Products &amp; Equipment'!M107,"")</f>
        <v/>
      </c>
      <c r="C607" s="5" t="str">
        <f>IF(B607="","",IF(ISERROR(FIND(B607,VLOOKUP(A607,A608:C$1199,3,FALSE))),CONCATENATE(B607,"; ",IFERROR(VLOOKUP(A607,A608:C$1199,3,FALSE),"")),VLOOKUP(A607,A608:C$1199,3,FALSE)))</f>
        <v/>
      </c>
    </row>
    <row r="608" spans="1:3" x14ac:dyDescent="0.2">
      <c r="A608" s="5" t="e">
        <f ca="1">'Health Products &amp; Equipment'!B108</f>
        <v>#VALUE!</v>
      </c>
      <c r="B608" s="5" t="str">
        <f>IF('Health Products &amp; Equipment'!M108&lt;&gt;"",'Health Products &amp; Equipment'!M108,"")</f>
        <v/>
      </c>
      <c r="C608" s="5" t="str">
        <f>IF(B608="","",IF(ISERROR(FIND(B608,VLOOKUP(A608,A609:C$1199,3,FALSE))),CONCATENATE(B608,"; ",IFERROR(VLOOKUP(A608,A609:C$1199,3,FALSE),"")),VLOOKUP(A608,A609:C$1199,3,FALSE)))</f>
        <v/>
      </c>
    </row>
    <row r="609" spans="1:3" x14ac:dyDescent="0.2">
      <c r="A609" s="5" t="e">
        <f ca="1">'Health Products &amp; Equipment'!B109</f>
        <v>#VALUE!</v>
      </c>
      <c r="B609" s="5" t="str">
        <f>IF('Health Products &amp; Equipment'!M109&lt;&gt;"",'Health Products &amp; Equipment'!M109,"")</f>
        <v/>
      </c>
      <c r="C609" s="5" t="str">
        <f>IF(B609="","",IF(ISERROR(FIND(B609,VLOOKUP(A609,A610:C$1199,3,FALSE))),CONCATENATE(B609,"; ",IFERROR(VLOOKUP(A609,A610:C$1199,3,FALSE),"")),VLOOKUP(A609,A610:C$1199,3,FALSE)))</f>
        <v/>
      </c>
    </row>
    <row r="610" spans="1:3" x14ac:dyDescent="0.2">
      <c r="A610" s="5" t="e">
        <f ca="1">'Health Products &amp; Equipment'!B110</f>
        <v>#VALUE!</v>
      </c>
      <c r="B610" s="5" t="str">
        <f>IF('Health Products &amp; Equipment'!M110&lt;&gt;"",'Health Products &amp; Equipment'!M110,"")</f>
        <v/>
      </c>
      <c r="C610" s="5" t="str">
        <f>IF(B610="","",IF(ISERROR(FIND(B610,VLOOKUP(A610,A611:C$1199,3,FALSE))),CONCATENATE(B610,"; ",IFERROR(VLOOKUP(A610,A611:C$1199,3,FALSE),"")),VLOOKUP(A610,A611:C$1199,3,FALSE)))</f>
        <v/>
      </c>
    </row>
    <row r="611" spans="1:3" x14ac:dyDescent="0.2">
      <c r="A611" s="5" t="e">
        <f ca="1">'Health Products &amp; Equipment'!B111</f>
        <v>#VALUE!</v>
      </c>
      <c r="B611" s="5" t="str">
        <f>IF('Health Products &amp; Equipment'!M111&lt;&gt;"",'Health Products &amp; Equipment'!M111,"")</f>
        <v/>
      </c>
      <c r="C611" s="5" t="str">
        <f>IF(B611="","",IF(ISERROR(FIND(B611,VLOOKUP(A611,A612:C$1199,3,FALSE))),CONCATENATE(B611,"; ",IFERROR(VLOOKUP(A611,A612:C$1199,3,FALSE),"")),VLOOKUP(A611,A612:C$1199,3,FALSE)))</f>
        <v/>
      </c>
    </row>
    <row r="612" spans="1:3" x14ac:dyDescent="0.2">
      <c r="A612" s="5" t="e">
        <f ca="1">'Health Products &amp; Equipment'!B112</f>
        <v>#VALUE!</v>
      </c>
      <c r="B612" s="5" t="str">
        <f>IF('Health Products &amp; Equipment'!M112&lt;&gt;"",'Health Products &amp; Equipment'!M112,"")</f>
        <v/>
      </c>
      <c r="C612" s="5" t="str">
        <f>IF(B612="","",IF(ISERROR(FIND(B612,VLOOKUP(A612,A613:C$1199,3,FALSE))),CONCATENATE(B612,"; ",IFERROR(VLOOKUP(A612,A613:C$1199,3,FALSE),"")),VLOOKUP(A612,A613:C$1199,3,FALSE)))</f>
        <v/>
      </c>
    </row>
    <row r="613" spans="1:3" x14ac:dyDescent="0.2">
      <c r="A613" s="5" t="e">
        <f ca="1">'Health Products &amp; Equipment'!B113</f>
        <v>#VALUE!</v>
      </c>
      <c r="B613" s="5" t="str">
        <f>IF('Health Products &amp; Equipment'!M113&lt;&gt;"",'Health Products &amp; Equipment'!M113,"")</f>
        <v/>
      </c>
      <c r="C613" s="5" t="str">
        <f>IF(B613="","",IF(ISERROR(FIND(B613,VLOOKUP(A613,A614:C$1199,3,FALSE))),CONCATENATE(B613,"; ",IFERROR(VLOOKUP(A613,A614:C$1199,3,FALSE),"")),VLOOKUP(A613,A614:C$1199,3,FALSE)))</f>
        <v/>
      </c>
    </row>
    <row r="614" spans="1:3" x14ac:dyDescent="0.2">
      <c r="A614" s="5" t="e">
        <f ca="1">'Health Products &amp; Equipment'!B114</f>
        <v>#VALUE!</v>
      </c>
      <c r="B614" s="5" t="str">
        <f>IF('Health Products &amp; Equipment'!M114&lt;&gt;"",'Health Products &amp; Equipment'!M114,"")</f>
        <v/>
      </c>
      <c r="C614" s="5" t="str">
        <f>IF(B614="","",IF(ISERROR(FIND(B614,VLOOKUP(A614,A615:C$1199,3,FALSE))),CONCATENATE(B614,"; ",IFERROR(VLOOKUP(A614,A615:C$1199,3,FALSE),"")),VLOOKUP(A614,A615:C$1199,3,FALSE)))</f>
        <v/>
      </c>
    </row>
    <row r="615" spans="1:3" x14ac:dyDescent="0.2">
      <c r="A615" s="5" t="e">
        <f ca="1">'Health Products &amp; Equipment'!B115</f>
        <v>#VALUE!</v>
      </c>
      <c r="B615" s="5" t="str">
        <f>IF('Health Products &amp; Equipment'!M115&lt;&gt;"",'Health Products &amp; Equipment'!M115,"")</f>
        <v/>
      </c>
      <c r="C615" s="5" t="str">
        <f>IF(B615="","",IF(ISERROR(FIND(B615,VLOOKUP(A615,A616:C$1199,3,FALSE))),CONCATENATE(B615,"; ",IFERROR(VLOOKUP(A615,A616:C$1199,3,FALSE),"")),VLOOKUP(A615,A616:C$1199,3,FALSE)))</f>
        <v/>
      </c>
    </row>
    <row r="616" spans="1:3" x14ac:dyDescent="0.2">
      <c r="A616" s="5" t="e">
        <f ca="1">'Health Products &amp; Equipment'!B116</f>
        <v>#VALUE!</v>
      </c>
      <c r="B616" s="5" t="str">
        <f>IF('Health Products &amp; Equipment'!M116&lt;&gt;"",'Health Products &amp; Equipment'!M116,"")</f>
        <v/>
      </c>
      <c r="C616" s="5" t="str">
        <f>IF(B616="","",IF(ISERROR(FIND(B616,VLOOKUP(A616,A617:C$1199,3,FALSE))),CONCATENATE(B616,"; ",IFERROR(VLOOKUP(A616,A617:C$1199,3,FALSE),"")),VLOOKUP(A616,A617:C$1199,3,FALSE)))</f>
        <v/>
      </c>
    </row>
    <row r="617" spans="1:3" x14ac:dyDescent="0.2">
      <c r="A617" s="5" t="e">
        <f ca="1">'Health Products &amp; Equipment'!B117</f>
        <v>#VALUE!</v>
      </c>
      <c r="B617" s="5" t="str">
        <f>IF('Health Products &amp; Equipment'!M117&lt;&gt;"",'Health Products &amp; Equipment'!M117,"")</f>
        <v/>
      </c>
      <c r="C617" s="5" t="str">
        <f>IF(B617="","",IF(ISERROR(FIND(B617,VLOOKUP(A617,A618:C$1199,3,FALSE))),CONCATENATE(B617,"; ",IFERROR(VLOOKUP(A617,A618:C$1199,3,FALSE),"")),VLOOKUP(A617,A618:C$1199,3,FALSE)))</f>
        <v/>
      </c>
    </row>
    <row r="618" spans="1:3" x14ac:dyDescent="0.2">
      <c r="A618" s="5" t="e">
        <f ca="1">'Health Products &amp; Equipment'!B118</f>
        <v>#VALUE!</v>
      </c>
      <c r="B618" s="5" t="str">
        <f>IF('Health Products &amp; Equipment'!M118&lt;&gt;"",'Health Products &amp; Equipment'!M118,"")</f>
        <v/>
      </c>
      <c r="C618" s="5" t="str">
        <f>IF(B618="","",IF(ISERROR(FIND(B618,VLOOKUP(A618,A619:C$1199,3,FALSE))),CONCATENATE(B618,"; ",IFERROR(VLOOKUP(A618,A619:C$1199,3,FALSE),"")),VLOOKUP(A618,A619:C$1199,3,FALSE)))</f>
        <v/>
      </c>
    </row>
    <row r="619" spans="1:3" x14ac:dyDescent="0.2">
      <c r="A619" s="5" t="e">
        <f ca="1">'Health Products &amp; Equipment'!B119</f>
        <v>#VALUE!</v>
      </c>
      <c r="B619" s="5" t="str">
        <f>IF('Health Products &amp; Equipment'!M119&lt;&gt;"",'Health Products &amp; Equipment'!M119,"")</f>
        <v/>
      </c>
      <c r="C619" s="5" t="str">
        <f>IF(B619="","",IF(ISERROR(FIND(B619,VLOOKUP(A619,A620:C$1199,3,FALSE))),CONCATENATE(B619,"; ",IFERROR(VLOOKUP(A619,A620:C$1199,3,FALSE),"")),VLOOKUP(A619,A620:C$1199,3,FALSE)))</f>
        <v/>
      </c>
    </row>
    <row r="620" spans="1:3" x14ac:dyDescent="0.2">
      <c r="A620" s="5" t="e">
        <f ca="1">'Health Products &amp; Equipment'!B120</f>
        <v>#VALUE!</v>
      </c>
      <c r="B620" s="5" t="str">
        <f>IF('Health Products &amp; Equipment'!M120&lt;&gt;"",'Health Products &amp; Equipment'!M120,"")</f>
        <v/>
      </c>
      <c r="C620" s="5" t="str">
        <f>IF(B620="","",IF(ISERROR(FIND(B620,VLOOKUP(A620,A621:C$1199,3,FALSE))),CONCATENATE(B620,"; ",IFERROR(VLOOKUP(A620,A621:C$1199,3,FALSE),"")),VLOOKUP(A620,A621:C$1199,3,FALSE)))</f>
        <v/>
      </c>
    </row>
    <row r="621" spans="1:3" x14ac:dyDescent="0.2">
      <c r="A621" s="5" t="e">
        <f ca="1">'Health Products &amp; Equipment'!B121</f>
        <v>#VALUE!</v>
      </c>
      <c r="B621" s="5" t="str">
        <f>IF('Health Products &amp; Equipment'!M121&lt;&gt;"",'Health Products &amp; Equipment'!M121,"")</f>
        <v/>
      </c>
      <c r="C621" s="5" t="str">
        <f>IF(B621="","",IF(ISERROR(FIND(B621,VLOOKUP(A621,A622:C$1199,3,FALSE))),CONCATENATE(B621,"; ",IFERROR(VLOOKUP(A621,A622:C$1199,3,FALSE),"")),VLOOKUP(A621,A622:C$1199,3,FALSE)))</f>
        <v/>
      </c>
    </row>
    <row r="622" spans="1:3" x14ac:dyDescent="0.2">
      <c r="A622" s="5" t="e">
        <f ca="1">'Health Products &amp; Equipment'!B122</f>
        <v>#VALUE!</v>
      </c>
      <c r="B622" s="5" t="str">
        <f>IF('Health Products &amp; Equipment'!M122&lt;&gt;"",'Health Products &amp; Equipment'!M122,"")</f>
        <v/>
      </c>
      <c r="C622" s="5" t="str">
        <f>IF(B622="","",IF(ISERROR(FIND(B622,VLOOKUP(A622,A623:C$1199,3,FALSE))),CONCATENATE(B622,"; ",IFERROR(VLOOKUP(A622,A623:C$1199,3,FALSE),"")),VLOOKUP(A622,A623:C$1199,3,FALSE)))</f>
        <v/>
      </c>
    </row>
    <row r="623" spans="1:3" x14ac:dyDescent="0.2">
      <c r="A623" s="5" t="e">
        <f ca="1">'Health Products &amp; Equipment'!B123</f>
        <v>#VALUE!</v>
      </c>
      <c r="B623" s="5" t="str">
        <f>IF('Health Products &amp; Equipment'!M123&lt;&gt;"",'Health Products &amp; Equipment'!M123,"")</f>
        <v/>
      </c>
      <c r="C623" s="5" t="str">
        <f>IF(B623="","",IF(ISERROR(FIND(B623,VLOOKUP(A623,A624:C$1199,3,FALSE))),CONCATENATE(B623,"; ",IFERROR(VLOOKUP(A623,A624:C$1199,3,FALSE),"")),VLOOKUP(A623,A624:C$1199,3,FALSE)))</f>
        <v/>
      </c>
    </row>
    <row r="624" spans="1:3" x14ac:dyDescent="0.2">
      <c r="A624" s="5" t="e">
        <f ca="1">'Health Products &amp; Equipment'!B124</f>
        <v>#VALUE!</v>
      </c>
      <c r="B624" s="5" t="str">
        <f>IF('Health Products &amp; Equipment'!M124&lt;&gt;"",'Health Products &amp; Equipment'!M124,"")</f>
        <v/>
      </c>
      <c r="C624" s="5" t="str">
        <f>IF(B624="","",IF(ISERROR(FIND(B624,VLOOKUP(A624,A625:C$1199,3,FALSE))),CONCATENATE(B624,"; ",IFERROR(VLOOKUP(A624,A625:C$1199,3,FALSE),"")),VLOOKUP(A624,A625:C$1199,3,FALSE)))</f>
        <v/>
      </c>
    </row>
    <row r="625" spans="1:3" x14ac:dyDescent="0.2">
      <c r="A625" s="5" t="e">
        <f ca="1">'Health Products &amp; Equipment'!B125</f>
        <v>#VALUE!</v>
      </c>
      <c r="B625" s="5" t="str">
        <f>IF('Health Products &amp; Equipment'!M125&lt;&gt;"",'Health Products &amp; Equipment'!M125,"")</f>
        <v/>
      </c>
      <c r="C625" s="5" t="str">
        <f>IF(B625="","",IF(ISERROR(FIND(B625,VLOOKUP(A625,A626:C$1199,3,FALSE))),CONCATENATE(B625,"; ",IFERROR(VLOOKUP(A625,A626:C$1199,3,FALSE),"")),VLOOKUP(A625,A626:C$1199,3,FALSE)))</f>
        <v/>
      </c>
    </row>
    <row r="626" spans="1:3" x14ac:dyDescent="0.2">
      <c r="A626" s="5" t="e">
        <f ca="1">'Health Products &amp; Equipment'!B126</f>
        <v>#VALUE!</v>
      </c>
      <c r="B626" s="5" t="str">
        <f>IF('Health Products &amp; Equipment'!M126&lt;&gt;"",'Health Products &amp; Equipment'!M126,"")</f>
        <v/>
      </c>
      <c r="C626" s="5" t="str">
        <f>IF(B626="","",IF(ISERROR(FIND(B626,VLOOKUP(A626,A627:C$1199,3,FALSE))),CONCATENATE(B626,"; ",IFERROR(VLOOKUP(A626,A627:C$1199,3,FALSE),"")),VLOOKUP(A626,A627:C$1199,3,FALSE)))</f>
        <v/>
      </c>
    </row>
    <row r="627" spans="1:3" x14ac:dyDescent="0.2">
      <c r="A627" s="5" t="e">
        <f ca="1">'Health Products &amp; Equipment'!B127</f>
        <v>#VALUE!</v>
      </c>
      <c r="B627" s="5" t="str">
        <f>IF('Health Products &amp; Equipment'!M127&lt;&gt;"",'Health Products &amp; Equipment'!M127,"")</f>
        <v/>
      </c>
      <c r="C627" s="5" t="str">
        <f>IF(B627="","",IF(ISERROR(FIND(B627,VLOOKUP(A627,A628:C$1199,3,FALSE))),CONCATENATE(B627,"; ",IFERROR(VLOOKUP(A627,A628:C$1199,3,FALSE),"")),VLOOKUP(A627,A628:C$1199,3,FALSE)))</f>
        <v/>
      </c>
    </row>
    <row r="628" spans="1:3" x14ac:dyDescent="0.2">
      <c r="A628" s="5" t="e">
        <f ca="1">'Health Products &amp; Equipment'!B128</f>
        <v>#VALUE!</v>
      </c>
      <c r="B628" s="5" t="str">
        <f>IF('Health Products &amp; Equipment'!M128&lt;&gt;"",'Health Products &amp; Equipment'!M128,"")</f>
        <v/>
      </c>
      <c r="C628" s="5" t="str">
        <f>IF(B628="","",IF(ISERROR(FIND(B628,VLOOKUP(A628,A629:C$1199,3,FALSE))),CONCATENATE(B628,"; ",IFERROR(VLOOKUP(A628,A629:C$1199,3,FALSE),"")),VLOOKUP(A628,A629:C$1199,3,FALSE)))</f>
        <v/>
      </c>
    </row>
    <row r="629" spans="1:3" x14ac:dyDescent="0.2">
      <c r="A629" s="5" t="e">
        <f ca="1">'Health Products &amp; Equipment'!B129</f>
        <v>#VALUE!</v>
      </c>
      <c r="B629" s="5" t="str">
        <f>IF('Health Products &amp; Equipment'!M129&lt;&gt;"",'Health Products &amp; Equipment'!M129,"")</f>
        <v/>
      </c>
      <c r="C629" s="5" t="str">
        <f>IF(B629="","",IF(ISERROR(FIND(B629,VLOOKUP(A629,A630:C$1199,3,FALSE))),CONCATENATE(B629,"; ",IFERROR(VLOOKUP(A629,A630:C$1199,3,FALSE),"")),VLOOKUP(A629,A630:C$1199,3,FALSE)))</f>
        <v/>
      </c>
    </row>
    <row r="630" spans="1:3" x14ac:dyDescent="0.2">
      <c r="A630" s="5" t="e">
        <f ca="1">'Health Products &amp; Equipment'!B130</f>
        <v>#VALUE!</v>
      </c>
      <c r="B630" s="5" t="str">
        <f>IF('Health Products &amp; Equipment'!M130&lt;&gt;"",'Health Products &amp; Equipment'!M130,"")</f>
        <v/>
      </c>
      <c r="C630" s="5" t="str">
        <f>IF(B630="","",IF(ISERROR(FIND(B630,VLOOKUP(A630,A631:C$1199,3,FALSE))),CONCATENATE(B630,"; ",IFERROR(VLOOKUP(A630,A631:C$1199,3,FALSE),"")),VLOOKUP(A630,A631:C$1199,3,FALSE)))</f>
        <v/>
      </c>
    </row>
    <row r="631" spans="1:3" x14ac:dyDescent="0.2">
      <c r="A631" s="5" t="e">
        <f ca="1">'Health Products &amp; Equipment'!B131</f>
        <v>#VALUE!</v>
      </c>
      <c r="B631" s="5" t="str">
        <f>IF('Health Products &amp; Equipment'!M131&lt;&gt;"",'Health Products &amp; Equipment'!M131,"")</f>
        <v/>
      </c>
      <c r="C631" s="5" t="str">
        <f>IF(B631="","",IF(ISERROR(FIND(B631,VLOOKUP(A631,A632:C$1199,3,FALSE))),CONCATENATE(B631,"; ",IFERROR(VLOOKUP(A631,A632:C$1199,3,FALSE),"")),VLOOKUP(A631,A632:C$1199,3,FALSE)))</f>
        <v/>
      </c>
    </row>
    <row r="632" spans="1:3" x14ac:dyDescent="0.2">
      <c r="A632" s="5" t="e">
        <f ca="1">'Health Products &amp; Equipment'!B132</f>
        <v>#VALUE!</v>
      </c>
      <c r="B632" s="5" t="str">
        <f>IF('Health Products &amp; Equipment'!M132&lt;&gt;"",'Health Products &amp; Equipment'!M132,"")</f>
        <v/>
      </c>
      <c r="C632" s="5" t="str">
        <f>IF(B632="","",IF(ISERROR(FIND(B632,VLOOKUP(A632,A633:C$1199,3,FALSE))),CONCATENATE(B632,"; ",IFERROR(VLOOKUP(A632,A633:C$1199,3,FALSE),"")),VLOOKUP(A632,A633:C$1199,3,FALSE)))</f>
        <v/>
      </c>
    </row>
    <row r="633" spans="1:3" x14ac:dyDescent="0.2">
      <c r="A633" s="5" t="e">
        <f ca="1">'Health Products &amp; Equipment'!B133</f>
        <v>#VALUE!</v>
      </c>
      <c r="B633" s="5" t="str">
        <f>IF('Health Products &amp; Equipment'!M133&lt;&gt;"",'Health Products &amp; Equipment'!M133,"")</f>
        <v/>
      </c>
      <c r="C633" s="5" t="str">
        <f>IF(B633="","",IF(ISERROR(FIND(B633,VLOOKUP(A633,A634:C$1199,3,FALSE))),CONCATENATE(B633,"; ",IFERROR(VLOOKUP(A633,A634:C$1199,3,FALSE),"")),VLOOKUP(A633,A634:C$1199,3,FALSE)))</f>
        <v/>
      </c>
    </row>
    <row r="634" spans="1:3" x14ac:dyDescent="0.2">
      <c r="A634" s="5" t="e">
        <f ca="1">'Health Products &amp; Equipment'!B134</f>
        <v>#VALUE!</v>
      </c>
      <c r="B634" s="5" t="str">
        <f>IF('Health Products &amp; Equipment'!M134&lt;&gt;"",'Health Products &amp; Equipment'!M134,"")</f>
        <v/>
      </c>
      <c r="C634" s="5" t="str">
        <f>IF(B634="","",IF(ISERROR(FIND(B634,VLOOKUP(A634,A635:C$1199,3,FALSE))),CONCATENATE(B634,"; ",IFERROR(VLOOKUP(A634,A635:C$1199,3,FALSE),"")),VLOOKUP(A634,A635:C$1199,3,FALSE)))</f>
        <v/>
      </c>
    </row>
    <row r="635" spans="1:3" x14ac:dyDescent="0.2">
      <c r="A635" s="5" t="e">
        <f ca="1">'Health Products &amp; Equipment'!B135</f>
        <v>#VALUE!</v>
      </c>
      <c r="B635" s="5" t="str">
        <f>IF('Health Products &amp; Equipment'!M135&lt;&gt;"",'Health Products &amp; Equipment'!M135,"")</f>
        <v/>
      </c>
      <c r="C635" s="5" t="str">
        <f>IF(B635="","",IF(ISERROR(FIND(B635,VLOOKUP(A635,A636:C$1199,3,FALSE))),CONCATENATE(B635,"; ",IFERROR(VLOOKUP(A635,A636:C$1199,3,FALSE),"")),VLOOKUP(A635,A636:C$1199,3,FALSE)))</f>
        <v/>
      </c>
    </row>
    <row r="636" spans="1:3" x14ac:dyDescent="0.2">
      <c r="A636" s="5" t="e">
        <f ca="1">'Health Products &amp; Equipment'!B136</f>
        <v>#VALUE!</v>
      </c>
      <c r="B636" s="5" t="str">
        <f>IF('Health Products &amp; Equipment'!M136&lt;&gt;"",'Health Products &amp; Equipment'!M136,"")</f>
        <v/>
      </c>
      <c r="C636" s="5" t="str">
        <f>IF(B636="","",IF(ISERROR(FIND(B636,VLOOKUP(A636,A637:C$1199,3,FALSE))),CONCATENATE(B636,"; ",IFERROR(VLOOKUP(A636,A637:C$1199,3,FALSE),"")),VLOOKUP(A636,A637:C$1199,3,FALSE)))</f>
        <v/>
      </c>
    </row>
    <row r="637" spans="1:3" x14ac:dyDescent="0.2">
      <c r="A637" s="5" t="e">
        <f ca="1">'Health Products &amp; Equipment'!B137</f>
        <v>#VALUE!</v>
      </c>
      <c r="B637" s="5" t="str">
        <f>IF('Health Products &amp; Equipment'!M137&lt;&gt;"",'Health Products &amp; Equipment'!M137,"")</f>
        <v/>
      </c>
      <c r="C637" s="5" t="str">
        <f>IF(B637="","",IF(ISERROR(FIND(B637,VLOOKUP(A637,A638:C$1199,3,FALSE))),CONCATENATE(B637,"; ",IFERROR(VLOOKUP(A637,A638:C$1199,3,FALSE),"")),VLOOKUP(A637,A638:C$1199,3,FALSE)))</f>
        <v/>
      </c>
    </row>
    <row r="638" spans="1:3" x14ac:dyDescent="0.2">
      <c r="A638" s="5" t="e">
        <f ca="1">'Health Products &amp; Equipment'!B138</f>
        <v>#VALUE!</v>
      </c>
      <c r="B638" s="5" t="str">
        <f>IF('Health Products &amp; Equipment'!M138&lt;&gt;"",'Health Products &amp; Equipment'!M138,"")</f>
        <v/>
      </c>
      <c r="C638" s="5" t="str">
        <f>IF(B638="","",IF(ISERROR(FIND(B638,VLOOKUP(A638,A639:C$1199,3,FALSE))),CONCATENATE(B638,"; ",IFERROR(VLOOKUP(A638,A639:C$1199,3,FALSE),"")),VLOOKUP(A638,A639:C$1199,3,FALSE)))</f>
        <v/>
      </c>
    </row>
    <row r="639" spans="1:3" x14ac:dyDescent="0.2">
      <c r="A639" s="5" t="e">
        <f ca="1">'Health Products &amp; Equipment'!B139</f>
        <v>#VALUE!</v>
      </c>
      <c r="B639" s="5" t="str">
        <f>IF('Health Products &amp; Equipment'!M139&lt;&gt;"",'Health Products &amp; Equipment'!M139,"")</f>
        <v/>
      </c>
      <c r="C639" s="5" t="str">
        <f>IF(B639="","",IF(ISERROR(FIND(B639,VLOOKUP(A639,A640:C$1199,3,FALSE))),CONCATENATE(B639,"; ",IFERROR(VLOOKUP(A639,A640:C$1199,3,FALSE),"")),VLOOKUP(A639,A640:C$1199,3,FALSE)))</f>
        <v/>
      </c>
    </row>
    <row r="640" spans="1:3" x14ac:dyDescent="0.2">
      <c r="A640" s="5" t="e">
        <f ca="1">'Health Products &amp; Equipment'!B140</f>
        <v>#VALUE!</v>
      </c>
      <c r="B640" s="5" t="str">
        <f>IF('Health Products &amp; Equipment'!M140&lt;&gt;"",'Health Products &amp; Equipment'!M140,"")</f>
        <v/>
      </c>
      <c r="C640" s="5" t="str">
        <f>IF(B640="","",IF(ISERROR(FIND(B640,VLOOKUP(A640,A641:C$1199,3,FALSE))),CONCATENATE(B640,"; ",IFERROR(VLOOKUP(A640,A641:C$1199,3,FALSE),"")),VLOOKUP(A640,A641:C$1199,3,FALSE)))</f>
        <v/>
      </c>
    </row>
    <row r="641" spans="1:3" x14ac:dyDescent="0.2">
      <c r="A641" s="5" t="e">
        <f ca="1">'Health Products &amp; Equipment'!B141</f>
        <v>#VALUE!</v>
      </c>
      <c r="B641" s="5" t="str">
        <f>IF('Health Products &amp; Equipment'!M141&lt;&gt;"",'Health Products &amp; Equipment'!M141,"")</f>
        <v/>
      </c>
      <c r="C641" s="5" t="str">
        <f>IF(B641="","",IF(ISERROR(FIND(B641,VLOOKUP(A641,A642:C$1199,3,FALSE))),CONCATENATE(B641,"; ",IFERROR(VLOOKUP(A641,A642:C$1199,3,FALSE),"")),VLOOKUP(A641,A642:C$1199,3,FALSE)))</f>
        <v/>
      </c>
    </row>
    <row r="642" spans="1:3" x14ac:dyDescent="0.2">
      <c r="A642" s="5" t="e">
        <f ca="1">'Health Products &amp; Equipment'!B142</f>
        <v>#VALUE!</v>
      </c>
      <c r="B642" s="5" t="str">
        <f>IF('Health Products &amp; Equipment'!M142&lt;&gt;"",'Health Products &amp; Equipment'!M142,"")</f>
        <v/>
      </c>
      <c r="C642" s="5" t="str">
        <f>IF(B642="","",IF(ISERROR(FIND(B642,VLOOKUP(A642,A643:C$1199,3,FALSE))),CONCATENATE(B642,"; ",IFERROR(VLOOKUP(A642,A643:C$1199,3,FALSE),"")),VLOOKUP(A642,A643:C$1199,3,FALSE)))</f>
        <v/>
      </c>
    </row>
    <row r="643" spans="1:3" x14ac:dyDescent="0.2">
      <c r="A643" s="5" t="e">
        <f ca="1">'Health Products &amp; Equipment'!B143</f>
        <v>#VALUE!</v>
      </c>
      <c r="B643" s="5" t="str">
        <f>IF('Health Products &amp; Equipment'!M143&lt;&gt;"",'Health Products &amp; Equipment'!M143,"")</f>
        <v/>
      </c>
      <c r="C643" s="5" t="str">
        <f>IF(B643="","",IF(ISERROR(FIND(B643,VLOOKUP(A643,A644:C$1199,3,FALSE))),CONCATENATE(B643,"; ",IFERROR(VLOOKUP(A643,A644:C$1199,3,FALSE),"")),VLOOKUP(A643,A644:C$1199,3,FALSE)))</f>
        <v/>
      </c>
    </row>
    <row r="644" spans="1:3" x14ac:dyDescent="0.2">
      <c r="A644" s="5" t="e">
        <f ca="1">'Health Products &amp; Equipment'!B144</f>
        <v>#VALUE!</v>
      </c>
      <c r="B644" s="5" t="str">
        <f>IF('Health Products &amp; Equipment'!M144&lt;&gt;"",'Health Products &amp; Equipment'!M144,"")</f>
        <v/>
      </c>
      <c r="C644" s="5" t="str">
        <f>IF(B644="","",IF(ISERROR(FIND(B644,VLOOKUP(A644,A645:C$1199,3,FALSE))),CONCATENATE(B644,"; ",IFERROR(VLOOKUP(A644,A645:C$1199,3,FALSE),"")),VLOOKUP(A644,A645:C$1199,3,FALSE)))</f>
        <v/>
      </c>
    </row>
    <row r="645" spans="1:3" x14ac:dyDescent="0.2">
      <c r="A645" s="5" t="e">
        <f ca="1">'Health Products &amp; Equipment'!B145</f>
        <v>#VALUE!</v>
      </c>
      <c r="B645" s="5" t="str">
        <f>IF('Health Products &amp; Equipment'!M145&lt;&gt;"",'Health Products &amp; Equipment'!M145,"")</f>
        <v/>
      </c>
      <c r="C645" s="5" t="str">
        <f>IF(B645="","",IF(ISERROR(FIND(B645,VLOOKUP(A645,A646:C$1199,3,FALSE))),CONCATENATE(B645,"; ",IFERROR(VLOOKUP(A645,A646:C$1199,3,FALSE),"")),VLOOKUP(A645,A646:C$1199,3,FALSE)))</f>
        <v/>
      </c>
    </row>
    <row r="646" spans="1:3" x14ac:dyDescent="0.2">
      <c r="A646" s="5" t="e">
        <f ca="1">'Health Products &amp; Equipment'!B146</f>
        <v>#VALUE!</v>
      </c>
      <c r="B646" s="5" t="str">
        <f>IF('Health Products &amp; Equipment'!M146&lt;&gt;"",'Health Products &amp; Equipment'!M146,"")</f>
        <v/>
      </c>
      <c r="C646" s="5" t="str">
        <f>IF(B646="","",IF(ISERROR(FIND(B646,VLOOKUP(A646,A647:C$1199,3,FALSE))),CONCATENATE(B646,"; ",IFERROR(VLOOKUP(A646,A647:C$1199,3,FALSE),"")),VLOOKUP(A646,A647:C$1199,3,FALSE)))</f>
        <v/>
      </c>
    </row>
    <row r="647" spans="1:3" x14ac:dyDescent="0.2">
      <c r="A647" s="5" t="e">
        <f ca="1">'Health Products &amp; Equipment'!B147</f>
        <v>#VALUE!</v>
      </c>
      <c r="B647" s="5" t="str">
        <f>IF('Health Products &amp; Equipment'!M147&lt;&gt;"",'Health Products &amp; Equipment'!M147,"")</f>
        <v/>
      </c>
      <c r="C647" s="5" t="str">
        <f>IF(B647="","",IF(ISERROR(FIND(B647,VLOOKUP(A647,A648:C$1199,3,FALSE))),CONCATENATE(B647,"; ",IFERROR(VLOOKUP(A647,A648:C$1199,3,FALSE),"")),VLOOKUP(A647,A648:C$1199,3,FALSE)))</f>
        <v/>
      </c>
    </row>
    <row r="648" spans="1:3" x14ac:dyDescent="0.2">
      <c r="A648" s="5" t="e">
        <f ca="1">'Health Products &amp; Equipment'!B148</f>
        <v>#VALUE!</v>
      </c>
      <c r="B648" s="5" t="str">
        <f>IF('Health Products &amp; Equipment'!M148&lt;&gt;"",'Health Products &amp; Equipment'!M148,"")</f>
        <v/>
      </c>
      <c r="C648" s="5" t="str">
        <f>IF(B648="","",IF(ISERROR(FIND(B648,VLOOKUP(A648,A649:C$1199,3,FALSE))),CONCATENATE(B648,"; ",IFERROR(VLOOKUP(A648,A649:C$1199,3,FALSE),"")),VLOOKUP(A648,A649:C$1199,3,FALSE)))</f>
        <v/>
      </c>
    </row>
    <row r="649" spans="1:3" x14ac:dyDescent="0.2">
      <c r="A649" s="5" t="e">
        <f ca="1">'Health Products &amp; Equipment'!B149</f>
        <v>#VALUE!</v>
      </c>
      <c r="B649" s="5" t="str">
        <f>IF('Health Products &amp; Equipment'!M149&lt;&gt;"",'Health Products &amp; Equipment'!M149,"")</f>
        <v/>
      </c>
      <c r="C649" s="5" t="str">
        <f>IF(B649="","",IF(ISERROR(FIND(B649,VLOOKUP(A649,A650:C$1199,3,FALSE))),CONCATENATE(B649,"; ",IFERROR(VLOOKUP(A649,A650:C$1199,3,FALSE),"")),VLOOKUP(A649,A650:C$1199,3,FALSE)))</f>
        <v/>
      </c>
    </row>
    <row r="650" spans="1:3" x14ac:dyDescent="0.2">
      <c r="A650" s="5" t="e">
        <f ca="1">'Health Products &amp; Equipment'!B150</f>
        <v>#VALUE!</v>
      </c>
      <c r="B650" s="5" t="str">
        <f>IF('Health Products &amp; Equipment'!M150&lt;&gt;"",'Health Products &amp; Equipment'!M150,"")</f>
        <v/>
      </c>
      <c r="C650" s="5" t="str">
        <f>IF(B650="","",IF(ISERROR(FIND(B650,VLOOKUP(A650,A651:C$1199,3,FALSE))),CONCATENATE(B650,"; ",IFERROR(VLOOKUP(A650,A651:C$1199,3,FALSE),"")),VLOOKUP(A650,A651:C$1199,3,FALSE)))</f>
        <v/>
      </c>
    </row>
    <row r="651" spans="1:3" x14ac:dyDescent="0.2">
      <c r="A651" s="5" t="e">
        <f ca="1">'Health Products &amp; Equipment'!B151</f>
        <v>#VALUE!</v>
      </c>
      <c r="B651" s="5" t="str">
        <f>IF('Health Products &amp; Equipment'!M151&lt;&gt;"",'Health Products &amp; Equipment'!M151,"")</f>
        <v/>
      </c>
      <c r="C651" s="5" t="str">
        <f>IF(B651="","",IF(ISERROR(FIND(B651,VLOOKUP(A651,A652:C$1199,3,FALSE))),CONCATENATE(B651,"; ",IFERROR(VLOOKUP(A651,A652:C$1199,3,FALSE),"")),VLOOKUP(A651,A652:C$1199,3,FALSE)))</f>
        <v/>
      </c>
    </row>
    <row r="652" spans="1:3" x14ac:dyDescent="0.2">
      <c r="A652" s="5" t="e">
        <f ca="1">'Health Products &amp; Equipment'!B152</f>
        <v>#VALUE!</v>
      </c>
      <c r="B652" s="5" t="str">
        <f>IF('Health Products &amp; Equipment'!M152&lt;&gt;"",'Health Products &amp; Equipment'!M152,"")</f>
        <v/>
      </c>
      <c r="C652" s="5" t="str">
        <f>IF(B652="","",IF(ISERROR(FIND(B652,VLOOKUP(A652,A653:C$1199,3,FALSE))),CONCATENATE(B652,"; ",IFERROR(VLOOKUP(A652,A653:C$1199,3,FALSE),"")),VLOOKUP(A652,A653:C$1199,3,FALSE)))</f>
        <v/>
      </c>
    </row>
    <row r="653" spans="1:3" x14ac:dyDescent="0.2">
      <c r="A653" s="5" t="e">
        <f ca="1">'Health Products &amp; Equipment'!B153</f>
        <v>#VALUE!</v>
      </c>
      <c r="B653" s="5" t="str">
        <f>IF('Health Products &amp; Equipment'!M153&lt;&gt;"",'Health Products &amp; Equipment'!M153,"")</f>
        <v/>
      </c>
      <c r="C653" s="5" t="str">
        <f>IF(B653="","",IF(ISERROR(FIND(B653,VLOOKUP(A653,A654:C$1199,3,FALSE))),CONCATENATE(B653,"; ",IFERROR(VLOOKUP(A653,A654:C$1199,3,FALSE),"")),VLOOKUP(A653,A654:C$1199,3,FALSE)))</f>
        <v/>
      </c>
    </row>
    <row r="654" spans="1:3" x14ac:dyDescent="0.2">
      <c r="A654" s="5" t="e">
        <f ca="1">'Health Products &amp; Equipment'!B154</f>
        <v>#VALUE!</v>
      </c>
      <c r="B654" s="5" t="str">
        <f>IF('Health Products &amp; Equipment'!M154&lt;&gt;"",'Health Products &amp; Equipment'!M154,"")</f>
        <v/>
      </c>
      <c r="C654" s="5" t="str">
        <f>IF(B654="","",IF(ISERROR(FIND(B654,VLOOKUP(A654,A655:C$1199,3,FALSE))),CONCATENATE(B654,"; ",IFERROR(VLOOKUP(A654,A655:C$1199,3,FALSE),"")),VLOOKUP(A654,A655:C$1199,3,FALSE)))</f>
        <v/>
      </c>
    </row>
    <row r="655" spans="1:3" x14ac:dyDescent="0.2">
      <c r="A655" s="5" t="e">
        <f ca="1">'Health Products &amp; Equipment'!B155</f>
        <v>#VALUE!</v>
      </c>
      <c r="B655" s="5" t="str">
        <f>IF('Health Products &amp; Equipment'!M155&lt;&gt;"",'Health Products &amp; Equipment'!M155,"")</f>
        <v/>
      </c>
      <c r="C655" s="5" t="str">
        <f>IF(B655="","",IF(ISERROR(FIND(B655,VLOOKUP(A655,A656:C$1199,3,FALSE))),CONCATENATE(B655,"; ",IFERROR(VLOOKUP(A655,A656:C$1199,3,FALSE),"")),VLOOKUP(A655,A656:C$1199,3,FALSE)))</f>
        <v/>
      </c>
    </row>
    <row r="656" spans="1:3" x14ac:dyDescent="0.2">
      <c r="A656" s="5" t="e">
        <f ca="1">'Health Products &amp; Equipment'!B156</f>
        <v>#VALUE!</v>
      </c>
      <c r="B656" s="5" t="str">
        <f>IF('Health Products &amp; Equipment'!M156&lt;&gt;"",'Health Products &amp; Equipment'!M156,"")</f>
        <v/>
      </c>
      <c r="C656" s="5" t="str">
        <f>IF(B656="","",IF(ISERROR(FIND(B656,VLOOKUP(A656,A657:C$1199,3,FALSE))),CONCATENATE(B656,"; ",IFERROR(VLOOKUP(A656,A657:C$1199,3,FALSE),"")),VLOOKUP(A656,A657:C$1199,3,FALSE)))</f>
        <v/>
      </c>
    </row>
    <row r="657" spans="1:3" x14ac:dyDescent="0.2">
      <c r="A657" s="5" t="e">
        <f ca="1">'Health Products &amp; Equipment'!B157</f>
        <v>#VALUE!</v>
      </c>
      <c r="B657" s="5" t="str">
        <f>IF('Health Products &amp; Equipment'!M157&lt;&gt;"",'Health Products &amp; Equipment'!M157,"")</f>
        <v/>
      </c>
      <c r="C657" s="5" t="str">
        <f>IF(B657="","",IF(ISERROR(FIND(B657,VLOOKUP(A657,A658:C$1199,3,FALSE))),CONCATENATE(B657,"; ",IFERROR(VLOOKUP(A657,A658:C$1199,3,FALSE),"")),VLOOKUP(A657,A658:C$1199,3,FALSE)))</f>
        <v/>
      </c>
    </row>
    <row r="658" spans="1:3" x14ac:dyDescent="0.2">
      <c r="A658" s="5" t="e">
        <f ca="1">'Health Products &amp; Equipment'!B158</f>
        <v>#VALUE!</v>
      </c>
      <c r="B658" s="5" t="str">
        <f>IF('Health Products &amp; Equipment'!M158&lt;&gt;"",'Health Products &amp; Equipment'!M158,"")</f>
        <v/>
      </c>
      <c r="C658" s="5" t="str">
        <f>IF(B658="","",IF(ISERROR(FIND(B658,VLOOKUP(A658,A659:C$1199,3,FALSE))),CONCATENATE(B658,"; ",IFERROR(VLOOKUP(A658,A659:C$1199,3,FALSE),"")),VLOOKUP(A658,A659:C$1199,3,FALSE)))</f>
        <v/>
      </c>
    </row>
    <row r="659" spans="1:3" x14ac:dyDescent="0.2">
      <c r="A659" s="5" t="e">
        <f ca="1">'Health Products &amp; Equipment'!B159</f>
        <v>#VALUE!</v>
      </c>
      <c r="B659" s="5" t="str">
        <f>IF('Health Products &amp; Equipment'!M159&lt;&gt;"",'Health Products &amp; Equipment'!M159,"")</f>
        <v/>
      </c>
      <c r="C659" s="5" t="str">
        <f>IF(B659="","",IF(ISERROR(FIND(B659,VLOOKUP(A659,A660:C$1199,3,FALSE))),CONCATENATE(B659,"; ",IFERROR(VLOOKUP(A659,A660:C$1199,3,FALSE),"")),VLOOKUP(A659,A660:C$1199,3,FALSE)))</f>
        <v/>
      </c>
    </row>
    <row r="660" spans="1:3" x14ac:dyDescent="0.2">
      <c r="A660" s="5" t="e">
        <f ca="1">'Health Products &amp; Equipment'!B160</f>
        <v>#VALUE!</v>
      </c>
      <c r="B660" s="5" t="str">
        <f>IF('Health Products &amp; Equipment'!M160&lt;&gt;"",'Health Products &amp; Equipment'!M160,"")</f>
        <v/>
      </c>
      <c r="C660" s="5" t="str">
        <f>IF(B660="","",IF(ISERROR(FIND(B660,VLOOKUP(A660,A661:C$1199,3,FALSE))),CONCATENATE(B660,"; ",IFERROR(VLOOKUP(A660,A661:C$1199,3,FALSE),"")),VLOOKUP(A660,A661:C$1199,3,FALSE)))</f>
        <v/>
      </c>
    </row>
    <row r="661" spans="1:3" x14ac:dyDescent="0.2">
      <c r="A661" s="5" t="e">
        <f ca="1">'Health Products &amp; Equipment'!B161</f>
        <v>#VALUE!</v>
      </c>
      <c r="B661" s="5" t="str">
        <f>IF('Health Products &amp; Equipment'!M161&lt;&gt;"",'Health Products &amp; Equipment'!M161,"")</f>
        <v/>
      </c>
      <c r="C661" s="5" t="str">
        <f>IF(B661="","",IF(ISERROR(FIND(B661,VLOOKUP(A661,A662:C$1199,3,FALSE))),CONCATENATE(B661,"; ",IFERROR(VLOOKUP(A661,A662:C$1199,3,FALSE),"")),VLOOKUP(A661,A662:C$1199,3,FALSE)))</f>
        <v/>
      </c>
    </row>
    <row r="662" spans="1:3" x14ac:dyDescent="0.2">
      <c r="A662" s="5" t="e">
        <f ca="1">'Health Products &amp; Equipment'!B162</f>
        <v>#VALUE!</v>
      </c>
      <c r="B662" s="5" t="str">
        <f>IF('Health Products &amp; Equipment'!M162&lt;&gt;"",'Health Products &amp; Equipment'!M162,"")</f>
        <v/>
      </c>
      <c r="C662" s="5" t="str">
        <f>IF(B662="","",IF(ISERROR(FIND(B662,VLOOKUP(A662,A663:C$1199,3,FALSE))),CONCATENATE(B662,"; ",IFERROR(VLOOKUP(A662,A663:C$1199,3,FALSE),"")),VLOOKUP(A662,A663:C$1199,3,FALSE)))</f>
        <v/>
      </c>
    </row>
    <row r="663" spans="1:3" x14ac:dyDescent="0.2">
      <c r="A663" s="5" t="e">
        <f ca="1">'Health Products &amp; Equipment'!B163</f>
        <v>#VALUE!</v>
      </c>
      <c r="B663" s="5" t="str">
        <f>IF('Health Products &amp; Equipment'!M163&lt;&gt;"",'Health Products &amp; Equipment'!M163,"")</f>
        <v/>
      </c>
      <c r="C663" s="5" t="str">
        <f>IF(B663="","",IF(ISERROR(FIND(B663,VLOOKUP(A663,A664:C$1199,3,FALSE))),CONCATENATE(B663,"; ",IFERROR(VLOOKUP(A663,A664:C$1199,3,FALSE),"")),VLOOKUP(A663,A664:C$1199,3,FALSE)))</f>
        <v/>
      </c>
    </row>
    <row r="664" spans="1:3" x14ac:dyDescent="0.2">
      <c r="A664" s="5" t="e">
        <f ca="1">'Health Products &amp; Equipment'!B164</f>
        <v>#VALUE!</v>
      </c>
      <c r="B664" s="5" t="str">
        <f>IF('Health Products &amp; Equipment'!M164&lt;&gt;"",'Health Products &amp; Equipment'!M164,"")</f>
        <v/>
      </c>
      <c r="C664" s="5" t="str">
        <f>IF(B664="","",IF(ISERROR(FIND(B664,VLOOKUP(A664,A665:C$1199,3,FALSE))),CONCATENATE(B664,"; ",IFERROR(VLOOKUP(A664,A665:C$1199,3,FALSE),"")),VLOOKUP(A664,A665:C$1199,3,FALSE)))</f>
        <v/>
      </c>
    </row>
    <row r="665" spans="1:3" x14ac:dyDescent="0.2">
      <c r="A665" s="5" t="e">
        <f ca="1">'Health Products &amp; Equipment'!B165</f>
        <v>#VALUE!</v>
      </c>
      <c r="B665" s="5" t="str">
        <f>IF('Health Products &amp; Equipment'!M165&lt;&gt;"",'Health Products &amp; Equipment'!M165,"")</f>
        <v/>
      </c>
      <c r="C665" s="5" t="str">
        <f>IF(B665="","",IF(ISERROR(FIND(B665,VLOOKUP(A665,A666:C$1199,3,FALSE))),CONCATENATE(B665,"; ",IFERROR(VLOOKUP(A665,A666:C$1199,3,FALSE),"")),VLOOKUP(A665,A666:C$1199,3,FALSE)))</f>
        <v/>
      </c>
    </row>
    <row r="666" spans="1:3" x14ac:dyDescent="0.2">
      <c r="A666" s="5" t="e">
        <f ca="1">'Health Products &amp; Equipment'!B166</f>
        <v>#VALUE!</v>
      </c>
      <c r="B666" s="5" t="str">
        <f>IF('Health Products &amp; Equipment'!M166&lt;&gt;"",'Health Products &amp; Equipment'!M166,"")</f>
        <v/>
      </c>
      <c r="C666" s="5" t="str">
        <f>IF(B666="","",IF(ISERROR(FIND(B666,VLOOKUP(A666,A667:C$1199,3,FALSE))),CONCATENATE(B666,"; ",IFERROR(VLOOKUP(A666,A667:C$1199,3,FALSE),"")),VLOOKUP(A666,A667:C$1199,3,FALSE)))</f>
        <v/>
      </c>
    </row>
    <row r="667" spans="1:3" x14ac:dyDescent="0.2">
      <c r="A667" s="5" t="e">
        <f ca="1">'Health Products &amp; Equipment'!B167</f>
        <v>#VALUE!</v>
      </c>
      <c r="B667" s="5" t="str">
        <f>IF('Health Products &amp; Equipment'!M167&lt;&gt;"",'Health Products &amp; Equipment'!M167,"")</f>
        <v/>
      </c>
      <c r="C667" s="5" t="str">
        <f>IF(B667="","",IF(ISERROR(FIND(B667,VLOOKUP(A667,A668:C$1199,3,FALSE))),CONCATENATE(B667,"; ",IFERROR(VLOOKUP(A667,A668:C$1199,3,FALSE),"")),VLOOKUP(A667,A668:C$1199,3,FALSE)))</f>
        <v/>
      </c>
    </row>
    <row r="668" spans="1:3" x14ac:dyDescent="0.2">
      <c r="A668" s="5" t="e">
        <f ca="1">'Health Products &amp; Equipment'!B168</f>
        <v>#VALUE!</v>
      </c>
      <c r="B668" s="5" t="str">
        <f>IF('Health Products &amp; Equipment'!M168&lt;&gt;"",'Health Products &amp; Equipment'!M168,"")</f>
        <v/>
      </c>
      <c r="C668" s="5" t="str">
        <f>IF(B668="","",IF(ISERROR(FIND(B668,VLOOKUP(A668,A669:C$1199,3,FALSE))),CONCATENATE(B668,"; ",IFERROR(VLOOKUP(A668,A669:C$1199,3,FALSE),"")),VLOOKUP(A668,A669:C$1199,3,FALSE)))</f>
        <v/>
      </c>
    </row>
    <row r="669" spans="1:3" x14ac:dyDescent="0.2">
      <c r="A669" s="5" t="e">
        <f ca="1">'Health Products &amp; Equipment'!B169</f>
        <v>#VALUE!</v>
      </c>
      <c r="B669" s="5" t="str">
        <f>IF('Health Products &amp; Equipment'!M169&lt;&gt;"",'Health Products &amp; Equipment'!M169,"")</f>
        <v/>
      </c>
      <c r="C669" s="5" t="str">
        <f>IF(B669="","",IF(ISERROR(FIND(B669,VLOOKUP(A669,A670:C$1199,3,FALSE))),CONCATENATE(B669,"; ",IFERROR(VLOOKUP(A669,A670:C$1199,3,FALSE),"")),VLOOKUP(A669,A670:C$1199,3,FALSE)))</f>
        <v/>
      </c>
    </row>
    <row r="670" spans="1:3" x14ac:dyDescent="0.2">
      <c r="A670" s="5" t="e">
        <f ca="1">'Health Products &amp; Equipment'!B170</f>
        <v>#VALUE!</v>
      </c>
      <c r="B670" s="5" t="str">
        <f>IF('Health Products &amp; Equipment'!M170&lt;&gt;"",'Health Products &amp; Equipment'!M170,"")</f>
        <v/>
      </c>
      <c r="C670" s="5" t="str">
        <f>IF(B670="","",IF(ISERROR(FIND(B670,VLOOKUP(A670,A671:C$1199,3,FALSE))),CONCATENATE(B670,"; ",IFERROR(VLOOKUP(A670,A671:C$1199,3,FALSE),"")),VLOOKUP(A670,A671:C$1199,3,FALSE)))</f>
        <v/>
      </c>
    </row>
    <row r="671" spans="1:3" x14ac:dyDescent="0.2">
      <c r="A671" s="5" t="e">
        <f ca="1">'Health Products &amp; Equipment'!B171</f>
        <v>#VALUE!</v>
      </c>
      <c r="B671" s="5" t="str">
        <f>IF('Health Products &amp; Equipment'!M171&lt;&gt;"",'Health Products &amp; Equipment'!M171,"")</f>
        <v/>
      </c>
      <c r="C671" s="5" t="str">
        <f>IF(B671="","",IF(ISERROR(FIND(B671,VLOOKUP(A671,A672:C$1199,3,FALSE))),CONCATENATE(B671,"; ",IFERROR(VLOOKUP(A671,A672:C$1199,3,FALSE),"")),VLOOKUP(A671,A672:C$1199,3,FALSE)))</f>
        <v/>
      </c>
    </row>
    <row r="672" spans="1:3" x14ac:dyDescent="0.2">
      <c r="A672" s="5" t="e">
        <f ca="1">'Health Products &amp; Equipment'!B172</f>
        <v>#VALUE!</v>
      </c>
      <c r="B672" s="5" t="str">
        <f>IF('Health Products &amp; Equipment'!M172&lt;&gt;"",'Health Products &amp; Equipment'!M172,"")</f>
        <v/>
      </c>
      <c r="C672" s="5" t="str">
        <f>IF(B672="","",IF(ISERROR(FIND(B672,VLOOKUP(A672,A673:C$1199,3,FALSE))),CONCATENATE(B672,"; ",IFERROR(VLOOKUP(A672,A673:C$1199,3,FALSE),"")),VLOOKUP(A672,A673:C$1199,3,FALSE)))</f>
        <v/>
      </c>
    </row>
    <row r="673" spans="1:3" x14ac:dyDescent="0.2">
      <c r="A673" s="5" t="e">
        <f ca="1">'Health Products &amp; Equipment'!B173</f>
        <v>#VALUE!</v>
      </c>
      <c r="B673" s="5" t="str">
        <f>IF('Health Products &amp; Equipment'!M173&lt;&gt;"",'Health Products &amp; Equipment'!M173,"")</f>
        <v/>
      </c>
      <c r="C673" s="5" t="str">
        <f>IF(B673="","",IF(ISERROR(FIND(B673,VLOOKUP(A673,A674:C$1199,3,FALSE))),CONCATENATE(B673,"; ",IFERROR(VLOOKUP(A673,A674:C$1199,3,FALSE),"")),VLOOKUP(A673,A674:C$1199,3,FALSE)))</f>
        <v/>
      </c>
    </row>
    <row r="674" spans="1:3" x14ac:dyDescent="0.2">
      <c r="A674" s="5" t="e">
        <f ca="1">'Health Products &amp; Equipment'!B174</f>
        <v>#VALUE!</v>
      </c>
      <c r="B674" s="5" t="str">
        <f>IF('Health Products &amp; Equipment'!M174&lt;&gt;"",'Health Products &amp; Equipment'!M174,"")</f>
        <v/>
      </c>
      <c r="C674" s="5" t="str">
        <f>IF(B674="","",IF(ISERROR(FIND(B674,VLOOKUP(A674,A675:C$1199,3,FALSE))),CONCATENATE(B674,"; ",IFERROR(VLOOKUP(A674,A675:C$1199,3,FALSE),"")),VLOOKUP(A674,A675:C$1199,3,FALSE)))</f>
        <v/>
      </c>
    </row>
    <row r="675" spans="1:3" x14ac:dyDescent="0.2">
      <c r="A675" s="5" t="e">
        <f ca="1">'Health Products &amp; Equipment'!B175</f>
        <v>#VALUE!</v>
      </c>
      <c r="B675" s="5" t="str">
        <f>IF('Health Products &amp; Equipment'!M175&lt;&gt;"",'Health Products &amp; Equipment'!M175,"")</f>
        <v/>
      </c>
      <c r="C675" s="5" t="str">
        <f>IF(B675="","",IF(ISERROR(FIND(B675,VLOOKUP(A675,A676:C$1199,3,FALSE))),CONCATENATE(B675,"; ",IFERROR(VLOOKUP(A675,A676:C$1199,3,FALSE),"")),VLOOKUP(A675,A676:C$1199,3,FALSE)))</f>
        <v/>
      </c>
    </row>
    <row r="676" spans="1:3" x14ac:dyDescent="0.2">
      <c r="A676" s="5" t="e">
        <f ca="1">'Health Products &amp; Equipment'!B176</f>
        <v>#VALUE!</v>
      </c>
      <c r="B676" s="5" t="str">
        <f>IF('Health Products &amp; Equipment'!M176&lt;&gt;"",'Health Products &amp; Equipment'!M176,"")</f>
        <v/>
      </c>
      <c r="C676" s="5" t="str">
        <f>IF(B676="","",IF(ISERROR(FIND(B676,VLOOKUP(A676,A677:C$1199,3,FALSE))),CONCATENATE(B676,"; ",IFERROR(VLOOKUP(A676,A677:C$1199,3,FALSE),"")),VLOOKUP(A676,A677:C$1199,3,FALSE)))</f>
        <v/>
      </c>
    </row>
    <row r="677" spans="1:3" x14ac:dyDescent="0.2">
      <c r="A677" s="5" t="e">
        <f ca="1">'Health Products &amp; Equipment'!B177</f>
        <v>#VALUE!</v>
      </c>
      <c r="B677" s="5" t="str">
        <f>IF('Health Products &amp; Equipment'!M177&lt;&gt;"",'Health Products &amp; Equipment'!M177,"")</f>
        <v/>
      </c>
      <c r="C677" s="5" t="str">
        <f>IF(B677="","",IF(ISERROR(FIND(B677,VLOOKUP(A677,A678:C$1199,3,FALSE))),CONCATENATE(B677,"; ",IFERROR(VLOOKUP(A677,A678:C$1199,3,FALSE),"")),VLOOKUP(A677,A678:C$1199,3,FALSE)))</f>
        <v/>
      </c>
    </row>
    <row r="678" spans="1:3" x14ac:dyDescent="0.2">
      <c r="A678" s="5" t="e">
        <f ca="1">'Health Products &amp; Equipment'!B178</f>
        <v>#VALUE!</v>
      </c>
      <c r="B678" s="5" t="str">
        <f>IF('Health Products &amp; Equipment'!M178&lt;&gt;"",'Health Products &amp; Equipment'!M178,"")</f>
        <v/>
      </c>
      <c r="C678" s="5" t="str">
        <f>IF(B678="","",IF(ISERROR(FIND(B678,VLOOKUP(A678,A679:C$1199,3,FALSE))),CONCATENATE(B678,"; ",IFERROR(VLOOKUP(A678,A679:C$1199,3,FALSE),"")),VLOOKUP(A678,A679:C$1199,3,FALSE)))</f>
        <v/>
      </c>
    </row>
    <row r="679" spans="1:3" x14ac:dyDescent="0.2">
      <c r="A679" s="5" t="e">
        <f ca="1">'Health Products &amp; Equipment'!B179</f>
        <v>#VALUE!</v>
      </c>
      <c r="B679" s="5" t="str">
        <f>IF('Health Products &amp; Equipment'!M179&lt;&gt;"",'Health Products &amp; Equipment'!M179,"")</f>
        <v/>
      </c>
      <c r="C679" s="5" t="str">
        <f>IF(B679="","",IF(ISERROR(FIND(B679,VLOOKUP(A679,A680:C$1199,3,FALSE))),CONCATENATE(B679,"; ",IFERROR(VLOOKUP(A679,A680:C$1199,3,FALSE),"")),VLOOKUP(A679,A680:C$1199,3,FALSE)))</f>
        <v/>
      </c>
    </row>
    <row r="680" spans="1:3" x14ac:dyDescent="0.2">
      <c r="A680" s="5" t="e">
        <f ca="1">'Health Products &amp; Equipment'!B180</f>
        <v>#VALUE!</v>
      </c>
      <c r="B680" s="5" t="str">
        <f>IF('Health Products &amp; Equipment'!M180&lt;&gt;"",'Health Products &amp; Equipment'!M180,"")</f>
        <v/>
      </c>
      <c r="C680" s="5" t="str">
        <f>IF(B680="","",IF(ISERROR(FIND(B680,VLOOKUP(A680,A681:C$1199,3,FALSE))),CONCATENATE(B680,"; ",IFERROR(VLOOKUP(A680,A681:C$1199,3,FALSE),"")),VLOOKUP(A680,A681:C$1199,3,FALSE)))</f>
        <v/>
      </c>
    </row>
    <row r="681" spans="1:3" x14ac:dyDescent="0.2">
      <c r="A681" s="5" t="e">
        <f ca="1">'Health Products &amp; Equipment'!B181</f>
        <v>#VALUE!</v>
      </c>
      <c r="B681" s="5" t="str">
        <f>IF('Health Products &amp; Equipment'!M181&lt;&gt;"",'Health Products &amp; Equipment'!M181,"")</f>
        <v/>
      </c>
      <c r="C681" s="5" t="str">
        <f>IF(B681="","",IF(ISERROR(FIND(B681,VLOOKUP(A681,A682:C$1199,3,FALSE))),CONCATENATE(B681,"; ",IFERROR(VLOOKUP(A681,A682:C$1199,3,FALSE),"")),VLOOKUP(A681,A682:C$1199,3,FALSE)))</f>
        <v/>
      </c>
    </row>
    <row r="682" spans="1:3" x14ac:dyDescent="0.2">
      <c r="A682" s="5" t="e">
        <f ca="1">'Health Products &amp; Equipment'!B182</f>
        <v>#VALUE!</v>
      </c>
      <c r="B682" s="5" t="str">
        <f>IF('Health Products &amp; Equipment'!M182&lt;&gt;"",'Health Products &amp; Equipment'!M182,"")</f>
        <v/>
      </c>
      <c r="C682" s="5" t="str">
        <f>IF(B682="","",IF(ISERROR(FIND(B682,VLOOKUP(A682,A683:C$1199,3,FALSE))),CONCATENATE(B682,"; ",IFERROR(VLOOKUP(A682,A683:C$1199,3,FALSE),"")),VLOOKUP(A682,A683:C$1199,3,FALSE)))</f>
        <v/>
      </c>
    </row>
    <row r="683" spans="1:3" x14ac:dyDescent="0.2">
      <c r="A683" s="5" t="e">
        <f ca="1">'Health Products &amp; Equipment'!B183</f>
        <v>#VALUE!</v>
      </c>
      <c r="B683" s="5" t="str">
        <f>IF('Health Products &amp; Equipment'!M183&lt;&gt;"",'Health Products &amp; Equipment'!M183,"")</f>
        <v/>
      </c>
      <c r="C683" s="5" t="str">
        <f>IF(B683="","",IF(ISERROR(FIND(B683,VLOOKUP(A683,A684:C$1199,3,FALSE))),CONCATENATE(B683,"; ",IFERROR(VLOOKUP(A683,A684:C$1199,3,FALSE),"")),VLOOKUP(A683,A684:C$1199,3,FALSE)))</f>
        <v/>
      </c>
    </row>
    <row r="684" spans="1:3" x14ac:dyDescent="0.2">
      <c r="A684" s="5" t="e">
        <f ca="1">'Health Products &amp; Equipment'!B184</f>
        <v>#VALUE!</v>
      </c>
      <c r="B684" s="5" t="str">
        <f>IF('Health Products &amp; Equipment'!M184&lt;&gt;"",'Health Products &amp; Equipment'!M184,"")</f>
        <v/>
      </c>
      <c r="C684" s="5" t="str">
        <f>IF(B684="","",IF(ISERROR(FIND(B684,VLOOKUP(A684,A685:C$1199,3,FALSE))),CONCATENATE(B684,"; ",IFERROR(VLOOKUP(A684,A685:C$1199,3,FALSE),"")),VLOOKUP(A684,A685:C$1199,3,FALSE)))</f>
        <v/>
      </c>
    </row>
    <row r="685" spans="1:3" x14ac:dyDescent="0.2">
      <c r="A685" s="5" t="e">
        <f ca="1">'Health Products &amp; Equipment'!B185</f>
        <v>#VALUE!</v>
      </c>
      <c r="B685" s="5" t="str">
        <f>IF('Health Products &amp; Equipment'!M185&lt;&gt;"",'Health Products &amp; Equipment'!M185,"")</f>
        <v/>
      </c>
      <c r="C685" s="5" t="str">
        <f>IF(B685="","",IF(ISERROR(FIND(B685,VLOOKUP(A685,A686:C$1199,3,FALSE))),CONCATENATE(B685,"; ",IFERROR(VLOOKUP(A685,A686:C$1199,3,FALSE),"")),VLOOKUP(A685,A686:C$1199,3,FALSE)))</f>
        <v/>
      </c>
    </row>
    <row r="686" spans="1:3" x14ac:dyDescent="0.2">
      <c r="A686" s="5" t="e">
        <f ca="1">'Health Products &amp; Equipment'!B186</f>
        <v>#VALUE!</v>
      </c>
      <c r="B686" s="5" t="str">
        <f>IF('Health Products &amp; Equipment'!M186&lt;&gt;"",'Health Products &amp; Equipment'!M186,"")</f>
        <v/>
      </c>
      <c r="C686" s="5" t="str">
        <f>IF(B686="","",IF(ISERROR(FIND(B686,VLOOKUP(A686,A687:C$1199,3,FALSE))),CONCATENATE(B686,"; ",IFERROR(VLOOKUP(A686,A687:C$1199,3,FALSE),"")),VLOOKUP(A686,A687:C$1199,3,FALSE)))</f>
        <v/>
      </c>
    </row>
    <row r="687" spans="1:3" x14ac:dyDescent="0.2">
      <c r="A687" s="5" t="e">
        <f ca="1">'Health Products &amp; Equipment'!B187</f>
        <v>#VALUE!</v>
      </c>
      <c r="B687" s="5" t="str">
        <f>IF('Health Products &amp; Equipment'!M187&lt;&gt;"",'Health Products &amp; Equipment'!M187,"")</f>
        <v/>
      </c>
      <c r="C687" s="5" t="str">
        <f>IF(B687="","",IF(ISERROR(FIND(B687,VLOOKUP(A687,A688:C$1199,3,FALSE))),CONCATENATE(B687,"; ",IFERROR(VLOOKUP(A687,A688:C$1199,3,FALSE),"")),VLOOKUP(A687,A688:C$1199,3,FALSE)))</f>
        <v/>
      </c>
    </row>
    <row r="688" spans="1:3" x14ac:dyDescent="0.2">
      <c r="A688" s="5" t="e">
        <f ca="1">'Health Products &amp; Equipment'!B188</f>
        <v>#VALUE!</v>
      </c>
      <c r="B688" s="5" t="str">
        <f>IF('Health Products &amp; Equipment'!M188&lt;&gt;"",'Health Products &amp; Equipment'!M188,"")</f>
        <v/>
      </c>
      <c r="C688" s="5" t="str">
        <f>IF(B688="","",IF(ISERROR(FIND(B688,VLOOKUP(A688,A689:C$1199,3,FALSE))),CONCATENATE(B688,"; ",IFERROR(VLOOKUP(A688,A689:C$1199,3,FALSE),"")),VLOOKUP(A688,A689:C$1199,3,FALSE)))</f>
        <v/>
      </c>
    </row>
    <row r="689" spans="1:3" x14ac:dyDescent="0.2">
      <c r="A689" s="5" t="e">
        <f ca="1">'Health Products &amp; Equipment'!B189</f>
        <v>#VALUE!</v>
      </c>
      <c r="B689" s="5" t="str">
        <f>IF('Health Products &amp; Equipment'!M189&lt;&gt;"",'Health Products &amp; Equipment'!M189,"")</f>
        <v/>
      </c>
      <c r="C689" s="5" t="str">
        <f>IF(B689="","",IF(ISERROR(FIND(B689,VLOOKUP(A689,A690:C$1199,3,FALSE))),CONCATENATE(B689,"; ",IFERROR(VLOOKUP(A689,A690:C$1199,3,FALSE),"")),VLOOKUP(A689,A690:C$1199,3,FALSE)))</f>
        <v/>
      </c>
    </row>
    <row r="690" spans="1:3" x14ac:dyDescent="0.2">
      <c r="A690" s="5" t="e">
        <f ca="1">'Health Products &amp; Equipment'!B190</f>
        <v>#VALUE!</v>
      </c>
      <c r="B690" s="5" t="str">
        <f>IF('Health Products &amp; Equipment'!M190&lt;&gt;"",'Health Products &amp; Equipment'!M190,"")</f>
        <v/>
      </c>
      <c r="C690" s="5" t="str">
        <f>IF(B690="","",IF(ISERROR(FIND(B690,VLOOKUP(A690,A691:C$1199,3,FALSE))),CONCATENATE(B690,"; ",IFERROR(VLOOKUP(A690,A691:C$1199,3,FALSE),"")),VLOOKUP(A690,A691:C$1199,3,FALSE)))</f>
        <v/>
      </c>
    </row>
    <row r="691" spans="1:3" x14ac:dyDescent="0.2">
      <c r="A691" s="5" t="e">
        <f ca="1">'Health Products &amp; Equipment'!B191</f>
        <v>#VALUE!</v>
      </c>
      <c r="B691" s="5" t="str">
        <f>IF('Health Products &amp; Equipment'!M191&lt;&gt;"",'Health Products &amp; Equipment'!M191,"")</f>
        <v/>
      </c>
      <c r="C691" s="5" t="str">
        <f>IF(B691="","",IF(ISERROR(FIND(B691,VLOOKUP(A691,A692:C$1199,3,FALSE))),CONCATENATE(B691,"; ",IFERROR(VLOOKUP(A691,A692:C$1199,3,FALSE),"")),VLOOKUP(A691,A692:C$1199,3,FALSE)))</f>
        <v/>
      </c>
    </row>
    <row r="692" spans="1:3" x14ac:dyDescent="0.2">
      <c r="A692" s="5" t="e">
        <f ca="1">'Health Products &amp; Equipment'!B192</f>
        <v>#VALUE!</v>
      </c>
      <c r="B692" s="5" t="str">
        <f>IF('Health Products &amp; Equipment'!M192&lt;&gt;"",'Health Products &amp; Equipment'!M192,"")</f>
        <v/>
      </c>
      <c r="C692" s="5" t="str">
        <f>IF(B692="","",IF(ISERROR(FIND(B692,VLOOKUP(A692,A693:C$1199,3,FALSE))),CONCATENATE(B692,"; ",IFERROR(VLOOKUP(A692,A693:C$1199,3,FALSE),"")),VLOOKUP(A692,A693:C$1199,3,FALSE)))</f>
        <v/>
      </c>
    </row>
    <row r="693" spans="1:3" x14ac:dyDescent="0.2">
      <c r="A693" s="5" t="e">
        <f ca="1">'Health Products &amp; Equipment'!B193</f>
        <v>#VALUE!</v>
      </c>
      <c r="B693" s="5" t="str">
        <f>IF('Health Products &amp; Equipment'!M193&lt;&gt;"",'Health Products &amp; Equipment'!M193,"")</f>
        <v/>
      </c>
      <c r="C693" s="5" t="str">
        <f>IF(B693="","",IF(ISERROR(FIND(B693,VLOOKUP(A693,A694:C$1199,3,FALSE))),CONCATENATE(B693,"; ",IFERROR(VLOOKUP(A693,A694:C$1199,3,FALSE),"")),VLOOKUP(A693,A694:C$1199,3,FALSE)))</f>
        <v/>
      </c>
    </row>
    <row r="694" spans="1:3" x14ac:dyDescent="0.2">
      <c r="A694" s="5" t="e">
        <f ca="1">'Health Products &amp; Equipment'!B194</f>
        <v>#VALUE!</v>
      </c>
      <c r="B694" s="5" t="str">
        <f>IF('Health Products &amp; Equipment'!M194&lt;&gt;"",'Health Products &amp; Equipment'!M194,"")</f>
        <v/>
      </c>
      <c r="C694" s="5" t="str">
        <f>IF(B694="","",IF(ISERROR(FIND(B694,VLOOKUP(A694,A695:C$1199,3,FALSE))),CONCATENATE(B694,"; ",IFERROR(VLOOKUP(A694,A695:C$1199,3,FALSE),"")),VLOOKUP(A694,A695:C$1199,3,FALSE)))</f>
        <v/>
      </c>
    </row>
    <row r="695" spans="1:3" x14ac:dyDescent="0.2">
      <c r="A695" s="5" t="e">
        <f ca="1">'Health Products &amp; Equipment'!B195</f>
        <v>#VALUE!</v>
      </c>
      <c r="B695" s="5" t="str">
        <f>IF('Health Products &amp; Equipment'!M195&lt;&gt;"",'Health Products &amp; Equipment'!M195,"")</f>
        <v/>
      </c>
      <c r="C695" s="5" t="str">
        <f>IF(B695="","",IF(ISERROR(FIND(B695,VLOOKUP(A695,A696:C$1199,3,FALSE))),CONCATENATE(B695,"; ",IFERROR(VLOOKUP(A695,A696:C$1199,3,FALSE),"")),VLOOKUP(A695,A696:C$1199,3,FALSE)))</f>
        <v/>
      </c>
    </row>
    <row r="696" spans="1:3" x14ac:dyDescent="0.2">
      <c r="A696" s="5" t="e">
        <f ca="1">'Health Products &amp; Equipment'!B196</f>
        <v>#VALUE!</v>
      </c>
      <c r="B696" s="5" t="str">
        <f>IF('Health Products &amp; Equipment'!M196&lt;&gt;"",'Health Products &amp; Equipment'!M196,"")</f>
        <v/>
      </c>
      <c r="C696" s="5" t="str">
        <f>IF(B696="","",IF(ISERROR(FIND(B696,VLOOKUP(A696,A697:C$1199,3,FALSE))),CONCATENATE(B696,"; ",IFERROR(VLOOKUP(A696,A697:C$1199,3,FALSE),"")),VLOOKUP(A696,A697:C$1199,3,FALSE)))</f>
        <v/>
      </c>
    </row>
    <row r="697" spans="1:3" x14ac:dyDescent="0.2">
      <c r="A697" s="5" t="e">
        <f ca="1">'Health Products &amp; Equipment'!B197</f>
        <v>#VALUE!</v>
      </c>
      <c r="B697" s="5" t="str">
        <f>IF('Health Products &amp; Equipment'!M197&lt;&gt;"",'Health Products &amp; Equipment'!M197,"")</f>
        <v/>
      </c>
      <c r="C697" s="5" t="str">
        <f>IF(B697="","",IF(ISERROR(FIND(B697,VLOOKUP(A697,A698:C$1199,3,FALSE))),CONCATENATE(B697,"; ",IFERROR(VLOOKUP(A697,A698:C$1199,3,FALSE),"")),VLOOKUP(A697,A698:C$1199,3,FALSE)))</f>
        <v/>
      </c>
    </row>
    <row r="698" spans="1:3" x14ac:dyDescent="0.2">
      <c r="A698" s="5" t="e">
        <f ca="1">'Health Products &amp; Equipment'!B198</f>
        <v>#VALUE!</v>
      </c>
      <c r="B698" s="5" t="str">
        <f>IF('Health Products &amp; Equipment'!M198&lt;&gt;"",'Health Products &amp; Equipment'!M198,"")</f>
        <v/>
      </c>
      <c r="C698" s="5" t="str">
        <f>IF(B698="","",IF(ISERROR(FIND(B698,VLOOKUP(A698,A699:C$1199,3,FALSE))),CONCATENATE(B698,"; ",IFERROR(VLOOKUP(A698,A699:C$1199,3,FALSE),"")),VLOOKUP(A698,A699:C$1199,3,FALSE)))</f>
        <v/>
      </c>
    </row>
    <row r="699" spans="1:3" x14ac:dyDescent="0.2">
      <c r="A699" s="5" t="e">
        <f ca="1">'Health Products &amp; Equipment'!B199</f>
        <v>#VALUE!</v>
      </c>
      <c r="B699" s="5" t="str">
        <f>IF('Health Products &amp; Equipment'!M199&lt;&gt;"",'Health Products &amp; Equipment'!M199,"")</f>
        <v/>
      </c>
      <c r="C699" s="5" t="str">
        <f>IF(B699="","",IF(ISERROR(FIND(B699,VLOOKUP(A699,A700:C$1199,3,FALSE))),CONCATENATE(B699,"; ",IFERROR(VLOOKUP(A699,A700:C$1199,3,FALSE),"")),VLOOKUP(A699,A700:C$1199,3,FALSE)))</f>
        <v/>
      </c>
    </row>
    <row r="700" spans="1:3" x14ac:dyDescent="0.2">
      <c r="A700" s="5" t="e">
        <f ca="1">'Health Products &amp; Equipment'!B200</f>
        <v>#VALUE!</v>
      </c>
      <c r="B700" s="5" t="str">
        <f>IF('Health Products &amp; Equipment'!M200&lt;&gt;"",'Health Products &amp; Equipment'!M200,"")</f>
        <v/>
      </c>
      <c r="C700" s="5" t="str">
        <f>IF(B700="","",IF(ISERROR(FIND(B700,VLOOKUP(A700,A701:C$1199,3,FALSE))),CONCATENATE(B700,"; ",IFERROR(VLOOKUP(A700,A701:C$1199,3,FALSE),"")),VLOOKUP(A700,A701:C$1199,3,FALSE)))</f>
        <v/>
      </c>
    </row>
    <row r="701" spans="1:3" x14ac:dyDescent="0.2">
      <c r="A701" s="5" t="e">
        <f ca="1">'Health Products &amp; Equipment'!B201</f>
        <v>#VALUE!</v>
      </c>
      <c r="B701" s="5" t="str">
        <f>IF('Health Products &amp; Equipment'!M201&lt;&gt;"",'Health Products &amp; Equipment'!M201,"")</f>
        <v/>
      </c>
      <c r="C701" s="5" t="str">
        <f>IF(B701="","",IF(ISERROR(FIND(B701,VLOOKUP(A701,A1000:C$1199,3,FALSE))),CONCATENATE(B701,"; ",IFERROR(VLOOKUP(A701,A1000:C$1199,3,FALSE),"")),VLOOKUP(A701,A1000:C$1199,3,FALSE)))</f>
        <v/>
      </c>
    </row>
    <row r="702" spans="1:3" x14ac:dyDescent="0.2">
      <c r="A702" s="5" t="e">
        <f ca="1">'Health Products &amp; Equipment'!B202</f>
        <v>#VALUE!</v>
      </c>
      <c r="B702" s="5" t="str">
        <f>IF('Health Products &amp; Equipment'!M202&lt;&gt;"",'Health Products &amp; Equipment'!M202,"")</f>
        <v/>
      </c>
      <c r="C702" s="5" t="str">
        <f>IF(B702="","",IF(ISERROR(FIND(B702,VLOOKUP(A702,A1001:C$1199,3,FALSE))),CONCATENATE(B702,"; ",IFERROR(VLOOKUP(A702,A1001:C$1199,3,FALSE),"")),VLOOKUP(A702,A1001:C$1199,3,FALSE)))</f>
        <v/>
      </c>
    </row>
    <row r="703" spans="1:3" x14ac:dyDescent="0.2">
      <c r="A703" s="5" t="e">
        <f ca="1">'Health Products &amp; Equipment'!B203</f>
        <v>#VALUE!</v>
      </c>
      <c r="B703" s="5" t="str">
        <f>IF('Health Products &amp; Equipment'!M203&lt;&gt;"",'Health Products &amp; Equipment'!M203,"")</f>
        <v/>
      </c>
      <c r="C703" s="5" t="str">
        <f>IF(B703="","",IF(ISERROR(FIND(B703,VLOOKUP(A703,A1002:C$1199,3,FALSE))),CONCATENATE(B703,"; ",IFERROR(VLOOKUP(A703,A1002:C$1199,3,FALSE),"")),VLOOKUP(A703,A1002:C$1199,3,FALSE)))</f>
        <v/>
      </c>
    </row>
    <row r="704" spans="1:3" x14ac:dyDescent="0.2">
      <c r="A704" s="5" t="e">
        <f ca="1">'Health Products &amp; Equipment'!B204</f>
        <v>#VALUE!</v>
      </c>
      <c r="B704" s="5" t="str">
        <f>IF('Health Products &amp; Equipment'!M204&lt;&gt;"",'Health Products &amp; Equipment'!M204,"")</f>
        <v/>
      </c>
      <c r="C704" s="5" t="str">
        <f>IF(B704="","",IF(ISERROR(FIND(B704,VLOOKUP(A704,A1003:C$1199,3,FALSE))),CONCATENATE(B704,"; ",IFERROR(VLOOKUP(A704,A1003:C$1199,3,FALSE),"")),VLOOKUP(A704,A1003:C$1199,3,FALSE)))</f>
        <v/>
      </c>
    </row>
    <row r="705" spans="1:3" x14ac:dyDescent="0.2">
      <c r="A705" s="5" t="e">
        <f ca="1">'Health Products &amp; Equipment'!B205</f>
        <v>#VALUE!</v>
      </c>
      <c r="B705" s="5" t="str">
        <f>IF('Health Products &amp; Equipment'!M205&lt;&gt;"",'Health Products &amp; Equipment'!M205,"")</f>
        <v/>
      </c>
      <c r="C705" s="5" t="str">
        <f>IF(B705="","",IF(ISERROR(FIND(B705,VLOOKUP(A705,A1004:C$1199,3,FALSE))),CONCATENATE(B705,"; ",IFERROR(VLOOKUP(A705,A1004:C$1199,3,FALSE),"")),VLOOKUP(A705,A1004:C$1199,3,FALSE)))</f>
        <v/>
      </c>
    </row>
    <row r="706" spans="1:3" x14ac:dyDescent="0.2">
      <c r="A706" s="5" t="e">
        <f ca="1">'Health Products &amp; Equipment'!B206</f>
        <v>#VALUE!</v>
      </c>
      <c r="B706" s="5" t="str">
        <f>IF('Health Products &amp; Equipment'!M206&lt;&gt;"",'Health Products &amp; Equipment'!M206,"")</f>
        <v/>
      </c>
      <c r="C706" s="5" t="str">
        <f>IF(B706="","",IF(ISERROR(FIND(B706,VLOOKUP(A706,A1005:C$1199,3,FALSE))),CONCATENATE(B706,"; ",IFERROR(VLOOKUP(A706,A1005:C$1199,3,FALSE),"")),VLOOKUP(A706,A1005:C$1199,3,FALSE)))</f>
        <v/>
      </c>
    </row>
    <row r="707" spans="1:3" x14ac:dyDescent="0.2">
      <c r="A707" s="5" t="e">
        <f ca="1">'Health Products &amp; Equipment'!B207</f>
        <v>#VALUE!</v>
      </c>
      <c r="B707" s="5" t="str">
        <f>IF('Health Products &amp; Equipment'!M207&lt;&gt;"",'Health Products &amp; Equipment'!M207,"")</f>
        <v/>
      </c>
      <c r="C707" s="5" t="str">
        <f>IF(B707="","",IF(ISERROR(FIND(B707,VLOOKUP(A707,A1006:C$1199,3,FALSE))),CONCATENATE(B707,"; ",IFERROR(VLOOKUP(A707,A1006:C$1199,3,FALSE),"")),VLOOKUP(A707,A1006:C$1199,3,FALSE)))</f>
        <v/>
      </c>
    </row>
    <row r="708" spans="1:3" x14ac:dyDescent="0.2">
      <c r="A708" s="5" t="e">
        <f ca="1">'Health Products &amp; Equipment'!B208</f>
        <v>#VALUE!</v>
      </c>
      <c r="B708" s="5" t="str">
        <f>IF('Health Products &amp; Equipment'!M208&lt;&gt;"",'Health Products &amp; Equipment'!M208,"")</f>
        <v/>
      </c>
      <c r="C708" s="5" t="str">
        <f>IF(B708="","",IF(ISERROR(FIND(B708,VLOOKUP(A708,A1007:C$1199,3,FALSE))),CONCATENATE(B708,"; ",IFERROR(VLOOKUP(A708,A1007:C$1199,3,FALSE),"")),VLOOKUP(A708,A1007:C$1199,3,FALSE)))</f>
        <v/>
      </c>
    </row>
    <row r="709" spans="1:3" x14ac:dyDescent="0.2">
      <c r="A709" s="5" t="e">
        <f ca="1">'Health Products &amp; Equipment'!B209</f>
        <v>#VALUE!</v>
      </c>
      <c r="B709" s="5" t="str">
        <f>IF('Health Products &amp; Equipment'!M209&lt;&gt;"",'Health Products &amp; Equipment'!M209,"")</f>
        <v/>
      </c>
      <c r="C709" s="5" t="str">
        <f>IF(B709="","",IF(ISERROR(FIND(B709,VLOOKUP(A709,A1008:C$1199,3,FALSE))),CONCATENATE(B709,"; ",IFERROR(VLOOKUP(A709,A1008:C$1199,3,FALSE),"")),VLOOKUP(A709,A1008:C$1199,3,FALSE)))</f>
        <v/>
      </c>
    </row>
    <row r="710" spans="1:3" x14ac:dyDescent="0.2">
      <c r="A710" s="5" t="e">
        <f ca="1">'Health Products &amp; Equipment'!B210</f>
        <v>#VALUE!</v>
      </c>
      <c r="B710" s="5" t="str">
        <f>IF('Health Products &amp; Equipment'!M210&lt;&gt;"",'Health Products &amp; Equipment'!M210,"")</f>
        <v/>
      </c>
      <c r="C710" s="5" t="str">
        <f>IF(B710="","",IF(ISERROR(FIND(B710,VLOOKUP(A710,A1009:C$1199,3,FALSE))),CONCATENATE(B710,"; ",IFERROR(VLOOKUP(A710,A1009:C$1199,3,FALSE),"")),VLOOKUP(A710,A1009:C$1199,3,FALSE)))</f>
        <v/>
      </c>
    </row>
    <row r="711" spans="1:3" x14ac:dyDescent="0.2">
      <c r="A711" s="5" t="e">
        <f ca="1">'Health Products &amp; Equipment'!B211</f>
        <v>#VALUE!</v>
      </c>
      <c r="B711" s="5" t="str">
        <f>IF('Health Products &amp; Equipment'!M211&lt;&gt;"",'Health Products &amp; Equipment'!M211,"")</f>
        <v/>
      </c>
      <c r="C711" s="5" t="str">
        <f>IF(B711="","",IF(ISERROR(FIND(B711,VLOOKUP(A711,A1010:C$1199,3,FALSE))),CONCATENATE(B711,"; ",IFERROR(VLOOKUP(A711,A1010:C$1199,3,FALSE),"")),VLOOKUP(A711,A1010:C$1199,3,FALSE)))</f>
        <v/>
      </c>
    </row>
    <row r="712" spans="1:3" x14ac:dyDescent="0.2">
      <c r="A712" s="5" t="e">
        <f ca="1">'Health Products &amp; Equipment'!B212</f>
        <v>#VALUE!</v>
      </c>
      <c r="B712" s="5" t="str">
        <f>IF('Health Products &amp; Equipment'!M212&lt;&gt;"",'Health Products &amp; Equipment'!M212,"")</f>
        <v/>
      </c>
      <c r="C712" s="5" t="str">
        <f>IF(B712="","",IF(ISERROR(FIND(B712,VLOOKUP(A712,A1011:C$1199,3,FALSE))),CONCATENATE(B712,"; ",IFERROR(VLOOKUP(A712,A1011:C$1199,3,FALSE),"")),VLOOKUP(A712,A1011:C$1199,3,FALSE)))</f>
        <v/>
      </c>
    </row>
    <row r="713" spans="1:3" x14ac:dyDescent="0.2">
      <c r="A713" s="5" t="e">
        <f ca="1">'Health Products &amp; Equipment'!B213</f>
        <v>#VALUE!</v>
      </c>
      <c r="B713" s="5" t="str">
        <f>IF('Health Products &amp; Equipment'!M213&lt;&gt;"",'Health Products &amp; Equipment'!M213,"")</f>
        <v/>
      </c>
      <c r="C713" s="5" t="str">
        <f>IF(B713="","",IF(ISERROR(FIND(B713,VLOOKUP(A713,A1012:C$1199,3,FALSE))),CONCATENATE(B713,"; ",IFERROR(VLOOKUP(A713,A1012:C$1199,3,FALSE),"")),VLOOKUP(A713,A1012:C$1199,3,FALSE)))</f>
        <v/>
      </c>
    </row>
    <row r="714" spans="1:3" x14ac:dyDescent="0.2">
      <c r="A714" s="5" t="e">
        <f ca="1">'Health Products &amp; Equipment'!B214</f>
        <v>#VALUE!</v>
      </c>
      <c r="B714" s="5" t="str">
        <f>IF('Health Products &amp; Equipment'!M214&lt;&gt;"",'Health Products &amp; Equipment'!M214,"")</f>
        <v/>
      </c>
      <c r="C714" s="5" t="str">
        <f>IF(B714="","",IF(ISERROR(FIND(B714,VLOOKUP(A714,A1013:C$1199,3,FALSE))),CONCATENATE(B714,"; ",IFERROR(VLOOKUP(A714,A1013:C$1199,3,FALSE),"")),VLOOKUP(A714,A1013:C$1199,3,FALSE)))</f>
        <v/>
      </c>
    </row>
    <row r="715" spans="1:3" x14ac:dyDescent="0.2">
      <c r="A715" s="5" t="e">
        <f ca="1">'Health Products &amp; Equipment'!B215</f>
        <v>#VALUE!</v>
      </c>
      <c r="B715" s="5" t="str">
        <f>IF('Health Products &amp; Equipment'!M215&lt;&gt;"",'Health Products &amp; Equipment'!M215,"")</f>
        <v/>
      </c>
      <c r="C715" s="5" t="str">
        <f>IF(B715="","",IF(ISERROR(FIND(B715,VLOOKUP(A715,A1014:C$1199,3,FALSE))),CONCATENATE(B715,"; ",IFERROR(VLOOKUP(A715,A1014:C$1199,3,FALSE),"")),VLOOKUP(A715,A1014:C$1199,3,FALSE)))</f>
        <v/>
      </c>
    </row>
    <row r="716" spans="1:3" x14ac:dyDescent="0.2">
      <c r="A716" s="5" t="e">
        <f ca="1">'Health Products &amp; Equipment'!B216</f>
        <v>#VALUE!</v>
      </c>
      <c r="B716" s="5" t="str">
        <f>IF('Health Products &amp; Equipment'!M216&lt;&gt;"",'Health Products &amp; Equipment'!M216,"")</f>
        <v/>
      </c>
      <c r="C716" s="5" t="str">
        <f>IF(B716="","",IF(ISERROR(FIND(B716,VLOOKUP(A716,A1015:C$1199,3,FALSE))),CONCATENATE(B716,"; ",IFERROR(VLOOKUP(A716,A1015:C$1199,3,FALSE),"")),VLOOKUP(A716,A1015:C$1199,3,FALSE)))</f>
        <v/>
      </c>
    </row>
    <row r="717" spans="1:3" x14ac:dyDescent="0.2">
      <c r="A717" s="5" t="e">
        <f ca="1">'Health Products &amp; Equipment'!B217</f>
        <v>#VALUE!</v>
      </c>
      <c r="B717" s="5" t="str">
        <f>IF('Health Products &amp; Equipment'!M217&lt;&gt;"",'Health Products &amp; Equipment'!M217,"")</f>
        <v/>
      </c>
      <c r="C717" s="5" t="str">
        <f>IF(B717="","",IF(ISERROR(FIND(B717,VLOOKUP(A717,A1016:C$1199,3,FALSE))),CONCATENATE(B717,"; ",IFERROR(VLOOKUP(A717,A1016:C$1199,3,FALSE),"")),VLOOKUP(A717,A1016:C$1199,3,FALSE)))</f>
        <v/>
      </c>
    </row>
    <row r="718" spans="1:3" x14ac:dyDescent="0.2">
      <c r="A718" s="5" t="e">
        <f ca="1">'Health Products &amp; Equipment'!B218</f>
        <v>#VALUE!</v>
      </c>
      <c r="B718" s="5" t="str">
        <f>IF('Health Products &amp; Equipment'!M218&lt;&gt;"",'Health Products &amp; Equipment'!M218,"")</f>
        <v/>
      </c>
      <c r="C718" s="5" t="str">
        <f>IF(B718="","",IF(ISERROR(FIND(B718,VLOOKUP(A718,A1017:C$1199,3,FALSE))),CONCATENATE(B718,"; ",IFERROR(VLOOKUP(A718,A1017:C$1199,3,FALSE),"")),VLOOKUP(A718,A1017:C$1199,3,FALSE)))</f>
        <v/>
      </c>
    </row>
    <row r="719" spans="1:3" x14ac:dyDescent="0.2">
      <c r="A719" s="5" t="e">
        <f ca="1">'Health Products &amp; Equipment'!B219</f>
        <v>#VALUE!</v>
      </c>
      <c r="B719" s="5" t="str">
        <f>IF('Health Products &amp; Equipment'!M219&lt;&gt;"",'Health Products &amp; Equipment'!M219,"")</f>
        <v/>
      </c>
      <c r="C719" s="5" t="str">
        <f>IF(B719="","",IF(ISERROR(FIND(B719,VLOOKUP(A719,A1018:C$1199,3,FALSE))),CONCATENATE(B719,"; ",IFERROR(VLOOKUP(A719,A1018:C$1199,3,FALSE),"")),VLOOKUP(A719,A1018:C$1199,3,FALSE)))</f>
        <v/>
      </c>
    </row>
    <row r="720" spans="1:3" x14ac:dyDescent="0.2">
      <c r="A720" s="5" t="e">
        <f ca="1">'Health Products &amp; Equipment'!B220</f>
        <v>#VALUE!</v>
      </c>
      <c r="B720" s="5" t="str">
        <f>IF('Health Products &amp; Equipment'!M220&lt;&gt;"",'Health Products &amp; Equipment'!M220,"")</f>
        <v/>
      </c>
      <c r="C720" s="5" t="str">
        <f>IF(B720="","",IF(ISERROR(FIND(B720,VLOOKUP(A720,A1019:C$1199,3,FALSE))),CONCATENATE(B720,"; ",IFERROR(VLOOKUP(A720,A1019:C$1199,3,FALSE),"")),VLOOKUP(A720,A1019:C$1199,3,FALSE)))</f>
        <v/>
      </c>
    </row>
    <row r="721" spans="1:3" x14ac:dyDescent="0.2">
      <c r="A721" s="5" t="e">
        <f ca="1">'Health Products &amp; Equipment'!B221</f>
        <v>#VALUE!</v>
      </c>
      <c r="B721" s="5" t="str">
        <f>IF('Health Products &amp; Equipment'!M221&lt;&gt;"",'Health Products &amp; Equipment'!M221,"")</f>
        <v/>
      </c>
      <c r="C721" s="5" t="str">
        <f>IF(B721="","",IF(ISERROR(FIND(B721,VLOOKUP(A721,A1020:C$1199,3,FALSE))),CONCATENATE(B721,"; ",IFERROR(VLOOKUP(A721,A1020:C$1199,3,FALSE),"")),VLOOKUP(A721,A1020:C$1199,3,FALSE)))</f>
        <v/>
      </c>
    </row>
    <row r="722" spans="1:3" x14ac:dyDescent="0.2">
      <c r="A722" s="5" t="e">
        <f ca="1">'Health Products &amp; Equipment'!B222</f>
        <v>#VALUE!</v>
      </c>
      <c r="B722" s="5" t="str">
        <f>IF('Health Products &amp; Equipment'!M222&lt;&gt;"",'Health Products &amp; Equipment'!M222,"")</f>
        <v/>
      </c>
      <c r="C722" s="5" t="str">
        <f>IF(B722="","",IF(ISERROR(FIND(B722,VLOOKUP(A722,A1021:C$1199,3,FALSE))),CONCATENATE(B722,"; ",IFERROR(VLOOKUP(A722,A1021:C$1199,3,FALSE),"")),VLOOKUP(A722,A1021:C$1199,3,FALSE)))</f>
        <v/>
      </c>
    </row>
    <row r="723" spans="1:3" x14ac:dyDescent="0.2">
      <c r="A723" s="5" t="e">
        <f ca="1">'Health Products &amp; Equipment'!B223</f>
        <v>#VALUE!</v>
      </c>
      <c r="B723" s="5" t="str">
        <f>IF('Health Products &amp; Equipment'!M223&lt;&gt;"",'Health Products &amp; Equipment'!M223,"")</f>
        <v/>
      </c>
      <c r="C723" s="5" t="str">
        <f>IF(B723="","",IF(ISERROR(FIND(B723,VLOOKUP(A723,A1022:C$1199,3,FALSE))),CONCATENATE(B723,"; ",IFERROR(VLOOKUP(A723,A1022:C$1199,3,FALSE),"")),VLOOKUP(A723,A1022:C$1199,3,FALSE)))</f>
        <v/>
      </c>
    </row>
    <row r="724" spans="1:3" x14ac:dyDescent="0.2">
      <c r="A724" s="5" t="e">
        <f ca="1">'Health Products &amp; Equipment'!B224</f>
        <v>#VALUE!</v>
      </c>
      <c r="B724" s="5" t="str">
        <f>IF('Health Products &amp; Equipment'!M224&lt;&gt;"",'Health Products &amp; Equipment'!M224,"")</f>
        <v/>
      </c>
      <c r="C724" s="5" t="str">
        <f>IF(B724="","",IF(ISERROR(FIND(B724,VLOOKUP(A724,A1023:C$1199,3,FALSE))),CONCATENATE(B724,"; ",IFERROR(VLOOKUP(A724,A1023:C$1199,3,FALSE),"")),VLOOKUP(A724,A1023:C$1199,3,FALSE)))</f>
        <v/>
      </c>
    </row>
    <row r="725" spans="1:3" x14ac:dyDescent="0.2">
      <c r="A725" s="5" t="e">
        <f ca="1">'Health Products &amp; Equipment'!B225</f>
        <v>#VALUE!</v>
      </c>
      <c r="B725" s="5" t="str">
        <f>IF('Health Products &amp; Equipment'!M225&lt;&gt;"",'Health Products &amp; Equipment'!M225,"")</f>
        <v/>
      </c>
      <c r="C725" s="5" t="str">
        <f>IF(B725="","",IF(ISERROR(FIND(B725,VLOOKUP(A725,A1024:C$1199,3,FALSE))),CONCATENATE(B725,"; ",IFERROR(VLOOKUP(A725,A1024:C$1199,3,FALSE),"")),VLOOKUP(A725,A1024:C$1199,3,FALSE)))</f>
        <v/>
      </c>
    </row>
    <row r="726" spans="1:3" x14ac:dyDescent="0.2">
      <c r="A726" s="5" t="e">
        <f ca="1">'Health Products &amp; Equipment'!B226</f>
        <v>#VALUE!</v>
      </c>
      <c r="B726" s="5" t="str">
        <f>IF('Health Products &amp; Equipment'!M226&lt;&gt;"",'Health Products &amp; Equipment'!M226,"")</f>
        <v/>
      </c>
      <c r="C726" s="5" t="str">
        <f>IF(B726="","",IF(ISERROR(FIND(B726,VLOOKUP(A726,A1025:C$1199,3,FALSE))),CONCATENATE(B726,"; ",IFERROR(VLOOKUP(A726,A1025:C$1199,3,FALSE),"")),VLOOKUP(A726,A1025:C$1199,3,FALSE)))</f>
        <v/>
      </c>
    </row>
    <row r="727" spans="1:3" x14ac:dyDescent="0.2">
      <c r="A727" s="5" t="e">
        <f ca="1">'Health Products &amp; Equipment'!B227</f>
        <v>#VALUE!</v>
      </c>
      <c r="B727" s="5" t="str">
        <f>IF('Health Products &amp; Equipment'!M227&lt;&gt;"",'Health Products &amp; Equipment'!M227,"")</f>
        <v/>
      </c>
      <c r="C727" s="5" t="str">
        <f>IF(B727="","",IF(ISERROR(FIND(B727,VLOOKUP(A727,A1026:C$1199,3,FALSE))),CONCATENATE(B727,"; ",IFERROR(VLOOKUP(A727,A1026:C$1199,3,FALSE),"")),VLOOKUP(A727,A1026:C$1199,3,FALSE)))</f>
        <v/>
      </c>
    </row>
    <row r="728" spans="1:3" x14ac:dyDescent="0.2">
      <c r="A728" s="5" t="e">
        <f ca="1">'Health Products &amp; Equipment'!B228</f>
        <v>#VALUE!</v>
      </c>
      <c r="B728" s="5" t="str">
        <f>IF('Health Products &amp; Equipment'!M228&lt;&gt;"",'Health Products &amp; Equipment'!M228,"")</f>
        <v/>
      </c>
      <c r="C728" s="5" t="str">
        <f>IF(B728="","",IF(ISERROR(FIND(B728,VLOOKUP(A728,A1027:C$1199,3,FALSE))),CONCATENATE(B728,"; ",IFERROR(VLOOKUP(A728,A1027:C$1199,3,FALSE),"")),VLOOKUP(A728,A1027:C$1199,3,FALSE)))</f>
        <v/>
      </c>
    </row>
    <row r="729" spans="1:3" x14ac:dyDescent="0.2">
      <c r="A729" s="5" t="e">
        <f ca="1">'Health Products &amp; Equipment'!B229</f>
        <v>#VALUE!</v>
      </c>
      <c r="B729" s="5" t="str">
        <f>IF('Health Products &amp; Equipment'!M229&lt;&gt;"",'Health Products &amp; Equipment'!M229,"")</f>
        <v/>
      </c>
      <c r="C729" s="5" t="str">
        <f>IF(B729="","",IF(ISERROR(FIND(B729,VLOOKUP(A729,A1028:C$1199,3,FALSE))),CONCATENATE(B729,"; ",IFERROR(VLOOKUP(A729,A1028:C$1199,3,FALSE),"")),VLOOKUP(A729,A1028:C$1199,3,FALSE)))</f>
        <v/>
      </c>
    </row>
    <row r="730" spans="1:3" x14ac:dyDescent="0.2">
      <c r="A730" s="5" t="e">
        <f ca="1">'Health Products &amp; Equipment'!B230</f>
        <v>#VALUE!</v>
      </c>
      <c r="B730" s="5" t="str">
        <f>IF('Health Products &amp; Equipment'!M230&lt;&gt;"",'Health Products &amp; Equipment'!M230,"")</f>
        <v/>
      </c>
      <c r="C730" s="5" t="str">
        <f>IF(B730="","",IF(ISERROR(FIND(B730,VLOOKUP(A730,A1029:C$1199,3,FALSE))),CONCATENATE(B730,"; ",IFERROR(VLOOKUP(A730,A1029:C$1199,3,FALSE),"")),VLOOKUP(A730,A1029:C$1199,3,FALSE)))</f>
        <v/>
      </c>
    </row>
    <row r="731" spans="1:3" x14ac:dyDescent="0.2">
      <c r="A731" s="5" t="e">
        <f ca="1">'Health Products &amp; Equipment'!B231</f>
        <v>#VALUE!</v>
      </c>
      <c r="B731" s="5" t="str">
        <f>IF('Health Products &amp; Equipment'!M231&lt;&gt;"",'Health Products &amp; Equipment'!M231,"")</f>
        <v/>
      </c>
      <c r="C731" s="5" t="str">
        <f>IF(B731="","",IF(ISERROR(FIND(B731,VLOOKUP(A731,A1030:C$1199,3,FALSE))),CONCATENATE(B731,"; ",IFERROR(VLOOKUP(A731,A1030:C$1199,3,FALSE),"")),VLOOKUP(A731,A1030:C$1199,3,FALSE)))</f>
        <v/>
      </c>
    </row>
    <row r="732" spans="1:3" x14ac:dyDescent="0.2">
      <c r="A732" s="5" t="e">
        <f ca="1">'Health Products &amp; Equipment'!B232</f>
        <v>#VALUE!</v>
      </c>
      <c r="B732" s="5" t="str">
        <f>IF('Health Products &amp; Equipment'!M232&lt;&gt;"",'Health Products &amp; Equipment'!M232,"")</f>
        <v/>
      </c>
      <c r="C732" s="5" t="str">
        <f>IF(B732="","",IF(ISERROR(FIND(B732,VLOOKUP(A732,A1031:C$1199,3,FALSE))),CONCATENATE(B732,"; ",IFERROR(VLOOKUP(A732,A1031:C$1199,3,FALSE),"")),VLOOKUP(A732,A1031:C$1199,3,FALSE)))</f>
        <v/>
      </c>
    </row>
    <row r="733" spans="1:3" x14ac:dyDescent="0.2">
      <c r="A733" s="5" t="e">
        <f ca="1">'Health Products &amp; Equipment'!B233</f>
        <v>#VALUE!</v>
      </c>
      <c r="B733" s="5" t="str">
        <f>IF('Health Products &amp; Equipment'!M233&lt;&gt;"",'Health Products &amp; Equipment'!M233,"")</f>
        <v/>
      </c>
      <c r="C733" s="5" t="str">
        <f>IF(B733="","",IF(ISERROR(FIND(B733,VLOOKUP(A733,A1032:C$1199,3,FALSE))),CONCATENATE(B733,"; ",IFERROR(VLOOKUP(A733,A1032:C$1199,3,FALSE),"")),VLOOKUP(A733,A1032:C$1199,3,FALSE)))</f>
        <v/>
      </c>
    </row>
    <row r="734" spans="1:3" x14ac:dyDescent="0.2">
      <c r="A734" s="5" t="e">
        <f ca="1">'Health Products &amp; Equipment'!B234</f>
        <v>#VALUE!</v>
      </c>
      <c r="B734" s="5" t="str">
        <f>IF('Health Products &amp; Equipment'!M234&lt;&gt;"",'Health Products &amp; Equipment'!M234,"")</f>
        <v/>
      </c>
      <c r="C734" s="5" t="str">
        <f>IF(B734="","",IF(ISERROR(FIND(B734,VLOOKUP(A734,A1033:C$1199,3,FALSE))),CONCATENATE(B734,"; ",IFERROR(VLOOKUP(A734,A1033:C$1199,3,FALSE),"")),VLOOKUP(A734,A1033:C$1199,3,FALSE)))</f>
        <v/>
      </c>
    </row>
    <row r="735" spans="1:3" x14ac:dyDescent="0.2">
      <c r="A735" s="5" t="e">
        <f ca="1">'Health Products &amp; Equipment'!B235</f>
        <v>#VALUE!</v>
      </c>
      <c r="B735" s="5" t="str">
        <f>IF('Health Products &amp; Equipment'!M235&lt;&gt;"",'Health Products &amp; Equipment'!M235,"")</f>
        <v/>
      </c>
      <c r="C735" s="5" t="str">
        <f>IF(B735="","",IF(ISERROR(FIND(B735,VLOOKUP(A735,A1034:C$1199,3,FALSE))),CONCATENATE(B735,"; ",IFERROR(VLOOKUP(A735,A1034:C$1199,3,FALSE),"")),VLOOKUP(A735,A1034:C$1199,3,FALSE)))</f>
        <v/>
      </c>
    </row>
    <row r="736" spans="1:3" x14ac:dyDescent="0.2">
      <c r="A736" s="5" t="e">
        <f ca="1">'Health Products &amp; Equipment'!B236</f>
        <v>#VALUE!</v>
      </c>
      <c r="B736" s="5" t="str">
        <f>IF('Health Products &amp; Equipment'!M236&lt;&gt;"",'Health Products &amp; Equipment'!M236,"")</f>
        <v/>
      </c>
      <c r="C736" s="5" t="str">
        <f>IF(B736="","",IF(ISERROR(FIND(B736,VLOOKUP(A736,A1035:C$1199,3,FALSE))),CONCATENATE(B736,"; ",IFERROR(VLOOKUP(A736,A1035:C$1199,3,FALSE),"")),VLOOKUP(A736,A1035:C$1199,3,FALSE)))</f>
        <v/>
      </c>
    </row>
    <row r="737" spans="1:3" x14ac:dyDescent="0.2">
      <c r="A737" s="5" t="e">
        <f ca="1">'Health Products &amp; Equipment'!B237</f>
        <v>#VALUE!</v>
      </c>
      <c r="B737" s="5" t="str">
        <f>IF('Health Products &amp; Equipment'!M237&lt;&gt;"",'Health Products &amp; Equipment'!M237,"")</f>
        <v/>
      </c>
      <c r="C737" s="5" t="str">
        <f>IF(B737="","",IF(ISERROR(FIND(B737,VLOOKUP(A737,A1036:C$1199,3,FALSE))),CONCATENATE(B737,"; ",IFERROR(VLOOKUP(A737,A1036:C$1199,3,FALSE),"")),VLOOKUP(A737,A1036:C$1199,3,FALSE)))</f>
        <v/>
      </c>
    </row>
    <row r="738" spans="1:3" x14ac:dyDescent="0.2">
      <c r="A738" s="5" t="e">
        <f ca="1">'Health Products &amp; Equipment'!B238</f>
        <v>#VALUE!</v>
      </c>
      <c r="B738" s="5" t="str">
        <f>IF('Health Products &amp; Equipment'!M238&lt;&gt;"",'Health Products &amp; Equipment'!M238,"")</f>
        <v/>
      </c>
      <c r="C738" s="5" t="str">
        <f>IF(B738="","",IF(ISERROR(FIND(B738,VLOOKUP(A738,A1037:C$1199,3,FALSE))),CONCATENATE(B738,"; ",IFERROR(VLOOKUP(A738,A1037:C$1199,3,FALSE),"")),VLOOKUP(A738,A1037:C$1199,3,FALSE)))</f>
        <v/>
      </c>
    </row>
    <row r="739" spans="1:3" x14ac:dyDescent="0.2">
      <c r="A739" s="5" t="e">
        <f ca="1">'Health Products &amp; Equipment'!B239</f>
        <v>#VALUE!</v>
      </c>
      <c r="B739" s="5" t="str">
        <f>IF('Health Products &amp; Equipment'!M239&lt;&gt;"",'Health Products &amp; Equipment'!M239,"")</f>
        <v/>
      </c>
      <c r="C739" s="5" t="str">
        <f>IF(B739="","",IF(ISERROR(FIND(B739,VLOOKUP(A739,A1038:C$1199,3,FALSE))),CONCATENATE(B739,"; ",IFERROR(VLOOKUP(A739,A1038:C$1199,3,FALSE),"")),VLOOKUP(A739,A1038:C$1199,3,FALSE)))</f>
        <v/>
      </c>
    </row>
    <row r="740" spans="1:3" x14ac:dyDescent="0.2">
      <c r="A740" s="5" t="e">
        <f ca="1">'Health Products &amp; Equipment'!B240</f>
        <v>#VALUE!</v>
      </c>
      <c r="B740" s="5" t="str">
        <f>IF('Health Products &amp; Equipment'!M240&lt;&gt;"",'Health Products &amp; Equipment'!M240,"")</f>
        <v/>
      </c>
      <c r="C740" s="5" t="str">
        <f>IF(B740="","",IF(ISERROR(FIND(B740,VLOOKUP(A740,A1039:C$1199,3,FALSE))),CONCATENATE(B740,"; ",IFERROR(VLOOKUP(A740,A1039:C$1199,3,FALSE),"")),VLOOKUP(A740,A1039:C$1199,3,FALSE)))</f>
        <v/>
      </c>
    </row>
    <row r="741" spans="1:3" x14ac:dyDescent="0.2">
      <c r="A741" s="5" t="e">
        <f ca="1">'Health Products &amp; Equipment'!B241</f>
        <v>#VALUE!</v>
      </c>
      <c r="B741" s="5" t="str">
        <f>IF('Health Products &amp; Equipment'!M241&lt;&gt;"",'Health Products &amp; Equipment'!M241,"")</f>
        <v/>
      </c>
      <c r="C741" s="5" t="str">
        <f>IF(B741="","",IF(ISERROR(FIND(B741,VLOOKUP(A741,A1040:C$1199,3,FALSE))),CONCATENATE(B741,"; ",IFERROR(VLOOKUP(A741,A1040:C$1199,3,FALSE),"")),VLOOKUP(A741,A1040:C$1199,3,FALSE)))</f>
        <v/>
      </c>
    </row>
    <row r="742" spans="1:3" x14ac:dyDescent="0.2">
      <c r="A742" s="5" t="e">
        <f ca="1">'Health Products &amp; Equipment'!B242</f>
        <v>#VALUE!</v>
      </c>
      <c r="B742" s="5" t="str">
        <f>IF('Health Products &amp; Equipment'!M242&lt;&gt;"",'Health Products &amp; Equipment'!M242,"")</f>
        <v/>
      </c>
      <c r="C742" s="5" t="str">
        <f>IF(B742="","",IF(ISERROR(FIND(B742,VLOOKUP(A742,A1041:C$1199,3,FALSE))),CONCATENATE(B742,"; ",IFERROR(VLOOKUP(A742,A1041:C$1199,3,FALSE),"")),VLOOKUP(A742,A1041:C$1199,3,FALSE)))</f>
        <v/>
      </c>
    </row>
    <row r="743" spans="1:3" x14ac:dyDescent="0.2">
      <c r="A743" s="5" t="e">
        <f ca="1">'Health Products &amp; Equipment'!B243</f>
        <v>#VALUE!</v>
      </c>
      <c r="B743" s="5" t="str">
        <f>IF('Health Products &amp; Equipment'!M243&lt;&gt;"",'Health Products &amp; Equipment'!M243,"")</f>
        <v/>
      </c>
      <c r="C743" s="5" t="str">
        <f>IF(B743="","",IF(ISERROR(FIND(B743,VLOOKUP(A743,A1042:C$1199,3,FALSE))),CONCATENATE(B743,"; ",IFERROR(VLOOKUP(A743,A1042:C$1199,3,FALSE),"")),VLOOKUP(A743,A1042:C$1199,3,FALSE)))</f>
        <v/>
      </c>
    </row>
    <row r="744" spans="1:3" x14ac:dyDescent="0.2">
      <c r="A744" s="5" t="e">
        <f ca="1">'Health Products &amp; Equipment'!B244</f>
        <v>#VALUE!</v>
      </c>
      <c r="B744" s="5" t="str">
        <f>IF('Health Products &amp; Equipment'!M244&lt;&gt;"",'Health Products &amp; Equipment'!M244,"")</f>
        <v/>
      </c>
      <c r="C744" s="5" t="str">
        <f>IF(B744="","",IF(ISERROR(FIND(B744,VLOOKUP(A744,A1043:C$1199,3,FALSE))),CONCATENATE(B744,"; ",IFERROR(VLOOKUP(A744,A1043:C$1199,3,FALSE),"")),VLOOKUP(A744,A1043:C$1199,3,FALSE)))</f>
        <v/>
      </c>
    </row>
    <row r="745" spans="1:3" x14ac:dyDescent="0.2">
      <c r="A745" s="5" t="e">
        <f ca="1">'Health Products &amp; Equipment'!B245</f>
        <v>#VALUE!</v>
      </c>
      <c r="B745" s="5" t="str">
        <f>IF('Health Products &amp; Equipment'!M245&lt;&gt;"",'Health Products &amp; Equipment'!M245,"")</f>
        <v/>
      </c>
      <c r="C745" s="5" t="str">
        <f>IF(B745="","",IF(ISERROR(FIND(B745,VLOOKUP(A745,A1044:C$1199,3,FALSE))),CONCATENATE(B745,"; ",IFERROR(VLOOKUP(A745,A1044:C$1199,3,FALSE),"")),VLOOKUP(A745,A1044:C$1199,3,FALSE)))</f>
        <v/>
      </c>
    </row>
    <row r="746" spans="1:3" x14ac:dyDescent="0.2">
      <c r="A746" s="5" t="e">
        <f ca="1">'Health Products &amp; Equipment'!B246</f>
        <v>#VALUE!</v>
      </c>
      <c r="B746" s="5" t="str">
        <f>IF('Health Products &amp; Equipment'!M246&lt;&gt;"",'Health Products &amp; Equipment'!M246,"")</f>
        <v/>
      </c>
      <c r="C746" s="5" t="str">
        <f>IF(B746="","",IF(ISERROR(FIND(B746,VLOOKUP(A746,A1045:C$1199,3,FALSE))),CONCATENATE(B746,"; ",IFERROR(VLOOKUP(A746,A1045:C$1199,3,FALSE),"")),VLOOKUP(A746,A1045:C$1199,3,FALSE)))</f>
        <v/>
      </c>
    </row>
    <row r="747" spans="1:3" x14ac:dyDescent="0.2">
      <c r="A747" s="5" t="e">
        <f ca="1">'Health Products &amp; Equipment'!B247</f>
        <v>#VALUE!</v>
      </c>
      <c r="B747" s="5" t="str">
        <f>IF('Health Products &amp; Equipment'!M247&lt;&gt;"",'Health Products &amp; Equipment'!M247,"")</f>
        <v/>
      </c>
      <c r="C747" s="5" t="str">
        <f>IF(B747="","",IF(ISERROR(FIND(B747,VLOOKUP(A747,A1046:C$1199,3,FALSE))),CONCATENATE(B747,"; ",IFERROR(VLOOKUP(A747,A1046:C$1199,3,FALSE),"")),VLOOKUP(A747,A1046:C$1199,3,FALSE)))</f>
        <v/>
      </c>
    </row>
    <row r="748" spans="1:3" x14ac:dyDescent="0.2">
      <c r="A748" s="5" t="e">
        <f ca="1">'Health Products &amp; Equipment'!B248</f>
        <v>#VALUE!</v>
      </c>
      <c r="B748" s="5" t="str">
        <f>IF('Health Products &amp; Equipment'!M248&lt;&gt;"",'Health Products &amp; Equipment'!M248,"")</f>
        <v/>
      </c>
      <c r="C748" s="5" t="str">
        <f>IF(B748="","",IF(ISERROR(FIND(B748,VLOOKUP(A748,A1047:C$1199,3,FALSE))),CONCATENATE(B748,"; ",IFERROR(VLOOKUP(A748,A1047:C$1199,3,FALSE),"")),VLOOKUP(A748,A1047:C$1199,3,FALSE)))</f>
        <v/>
      </c>
    </row>
    <row r="749" spans="1:3" x14ac:dyDescent="0.2">
      <c r="A749" s="5" t="e">
        <f ca="1">'Health Products &amp; Equipment'!B249</f>
        <v>#VALUE!</v>
      </c>
      <c r="B749" s="5" t="str">
        <f>IF('Health Products &amp; Equipment'!M249&lt;&gt;"",'Health Products &amp; Equipment'!M249,"")</f>
        <v/>
      </c>
      <c r="C749" s="5" t="str">
        <f>IF(B749="","",IF(ISERROR(FIND(B749,VLOOKUP(A749,A1048:C$1199,3,FALSE))),CONCATENATE(B749,"; ",IFERROR(VLOOKUP(A749,A1048:C$1199,3,FALSE),"")),VLOOKUP(A749,A1048:C$1199,3,FALSE)))</f>
        <v/>
      </c>
    </row>
    <row r="750" spans="1:3" x14ac:dyDescent="0.2">
      <c r="A750" s="5" t="e">
        <f ca="1">'Health Products &amp; Equipment'!B250</f>
        <v>#VALUE!</v>
      </c>
      <c r="B750" s="5" t="str">
        <f>IF('Health Products &amp; Equipment'!M250&lt;&gt;"",'Health Products &amp; Equipment'!M250,"")</f>
        <v/>
      </c>
      <c r="C750" s="5" t="str">
        <f>IF(B750="","",IF(ISERROR(FIND(B750,VLOOKUP(A750,A1049:C$1199,3,FALSE))),CONCATENATE(B750,"; ",IFERROR(VLOOKUP(A750,A1049:C$1199,3,FALSE),"")),VLOOKUP(A750,A1049:C$1199,3,FALSE)))</f>
        <v/>
      </c>
    </row>
    <row r="751" spans="1:3" x14ac:dyDescent="0.2">
      <c r="A751" s="5" t="e">
        <f ca="1">'Health Products &amp; Equipment'!B251</f>
        <v>#VALUE!</v>
      </c>
      <c r="B751" s="5" t="str">
        <f>IF('Health Products &amp; Equipment'!M251&lt;&gt;"",'Health Products &amp; Equipment'!M251,"")</f>
        <v/>
      </c>
      <c r="C751" s="5" t="str">
        <f>IF(B751="","",IF(ISERROR(FIND(B751,VLOOKUP(A751,A1050:C$1199,3,FALSE))),CONCATENATE(B751,"; ",IFERROR(VLOOKUP(A751,A1050:C$1199,3,FALSE),"")),VLOOKUP(A751,A1050:C$1199,3,FALSE)))</f>
        <v/>
      </c>
    </row>
    <row r="752" spans="1:3" x14ac:dyDescent="0.2">
      <c r="A752" s="5" t="e">
        <f ca="1">'Health Products &amp; Equipment'!B252</f>
        <v>#VALUE!</v>
      </c>
      <c r="B752" s="5" t="str">
        <f>IF('Health Products &amp; Equipment'!M252&lt;&gt;"",'Health Products &amp; Equipment'!M252,"")</f>
        <v/>
      </c>
      <c r="C752" s="5" t="str">
        <f>IF(B752="","",IF(ISERROR(FIND(B752,VLOOKUP(A752,A1051:C$1199,3,FALSE))),CONCATENATE(B752,"; ",IFERROR(VLOOKUP(A752,A1051:C$1199,3,FALSE),"")),VLOOKUP(A752,A1051:C$1199,3,FALSE)))</f>
        <v/>
      </c>
    </row>
    <row r="753" spans="1:3" x14ac:dyDescent="0.2">
      <c r="A753" s="5" t="e">
        <f ca="1">'Health Products &amp; Equipment'!B253</f>
        <v>#VALUE!</v>
      </c>
      <c r="B753" s="5" t="str">
        <f>IF('Health Products &amp; Equipment'!M253&lt;&gt;"",'Health Products &amp; Equipment'!M253,"")</f>
        <v/>
      </c>
      <c r="C753" s="5" t="str">
        <f>IF(B753="","",IF(ISERROR(FIND(B753,VLOOKUP(A753,A1052:C$1199,3,FALSE))),CONCATENATE(B753,"; ",IFERROR(VLOOKUP(A753,A1052:C$1199,3,FALSE),"")),VLOOKUP(A753,A1052:C$1199,3,FALSE)))</f>
        <v/>
      </c>
    </row>
    <row r="754" spans="1:3" x14ac:dyDescent="0.2">
      <c r="A754" s="5" t="e">
        <f ca="1">'Health Products &amp; Equipment'!B254</f>
        <v>#VALUE!</v>
      </c>
      <c r="B754" s="5" t="str">
        <f>IF('Health Products &amp; Equipment'!M254&lt;&gt;"",'Health Products &amp; Equipment'!M254,"")</f>
        <v/>
      </c>
      <c r="C754" s="5" t="str">
        <f>IF(B754="","",IF(ISERROR(FIND(B754,VLOOKUP(A754,A1053:C$1199,3,FALSE))),CONCATENATE(B754,"; ",IFERROR(VLOOKUP(A754,A1053:C$1199,3,FALSE),"")),VLOOKUP(A754,A1053:C$1199,3,FALSE)))</f>
        <v/>
      </c>
    </row>
    <row r="755" spans="1:3" x14ac:dyDescent="0.2">
      <c r="A755" s="5" t="e">
        <f ca="1">'Health Products &amp; Equipment'!B255</f>
        <v>#VALUE!</v>
      </c>
      <c r="B755" s="5" t="str">
        <f>IF('Health Products &amp; Equipment'!M255&lt;&gt;"",'Health Products &amp; Equipment'!M255,"")</f>
        <v/>
      </c>
      <c r="C755" s="5" t="str">
        <f>IF(B755="","",IF(ISERROR(FIND(B755,VLOOKUP(A755,A1054:C$1199,3,FALSE))),CONCATENATE(B755,"; ",IFERROR(VLOOKUP(A755,A1054:C$1199,3,FALSE),"")),VLOOKUP(A755,A1054:C$1199,3,FALSE)))</f>
        <v/>
      </c>
    </row>
    <row r="756" spans="1:3" x14ac:dyDescent="0.2">
      <c r="A756" s="5" t="e">
        <f ca="1">'Health Products &amp; Equipment'!B256</f>
        <v>#VALUE!</v>
      </c>
      <c r="B756" s="5" t="str">
        <f>IF('Health Products &amp; Equipment'!M256&lt;&gt;"",'Health Products &amp; Equipment'!M256,"")</f>
        <v/>
      </c>
      <c r="C756" s="5" t="str">
        <f>IF(B756="","",IF(ISERROR(FIND(B756,VLOOKUP(A756,A1055:C$1199,3,FALSE))),CONCATENATE(B756,"; ",IFERROR(VLOOKUP(A756,A1055:C$1199,3,FALSE),"")),VLOOKUP(A756,A1055:C$1199,3,FALSE)))</f>
        <v/>
      </c>
    </row>
    <row r="757" spans="1:3" x14ac:dyDescent="0.2">
      <c r="A757" s="5" t="e">
        <f ca="1">'Health Products &amp; Equipment'!B257</f>
        <v>#VALUE!</v>
      </c>
      <c r="B757" s="5" t="str">
        <f>IF('Health Products &amp; Equipment'!M257&lt;&gt;"",'Health Products &amp; Equipment'!M257,"")</f>
        <v/>
      </c>
      <c r="C757" s="5" t="str">
        <f>IF(B757="","",IF(ISERROR(FIND(B757,VLOOKUP(A757,A1056:C$1199,3,FALSE))),CONCATENATE(B757,"; ",IFERROR(VLOOKUP(A757,A1056:C$1199,3,FALSE),"")),VLOOKUP(A757,A1056:C$1199,3,FALSE)))</f>
        <v/>
      </c>
    </row>
    <row r="758" spans="1:3" x14ac:dyDescent="0.2">
      <c r="A758" s="5" t="e">
        <f ca="1">'Health Products &amp; Equipment'!B258</f>
        <v>#VALUE!</v>
      </c>
      <c r="B758" s="5" t="str">
        <f>IF('Health Products &amp; Equipment'!M258&lt;&gt;"",'Health Products &amp; Equipment'!M258,"")</f>
        <v/>
      </c>
      <c r="C758" s="5" t="str">
        <f>IF(B758="","",IF(ISERROR(FIND(B758,VLOOKUP(A758,A1057:C$1199,3,FALSE))),CONCATENATE(B758,"; ",IFERROR(VLOOKUP(A758,A1057:C$1199,3,FALSE),"")),VLOOKUP(A758,A1057:C$1199,3,FALSE)))</f>
        <v/>
      </c>
    </row>
    <row r="759" spans="1:3" x14ac:dyDescent="0.2">
      <c r="A759" s="5" t="e">
        <f ca="1">'Health Products &amp; Equipment'!B259</f>
        <v>#VALUE!</v>
      </c>
      <c r="B759" s="5" t="str">
        <f>IF('Health Products &amp; Equipment'!M259&lt;&gt;"",'Health Products &amp; Equipment'!M259,"")</f>
        <v/>
      </c>
      <c r="C759" s="5" t="str">
        <f>IF(B759="","",IF(ISERROR(FIND(B759,VLOOKUP(A759,A1058:C$1199,3,FALSE))),CONCATENATE(B759,"; ",IFERROR(VLOOKUP(A759,A1058:C$1199,3,FALSE),"")),VLOOKUP(A759,A1058:C$1199,3,FALSE)))</f>
        <v/>
      </c>
    </row>
    <row r="760" spans="1:3" x14ac:dyDescent="0.2">
      <c r="A760" s="5" t="e">
        <f ca="1">'Health Products &amp; Equipment'!B260</f>
        <v>#VALUE!</v>
      </c>
      <c r="B760" s="5" t="str">
        <f>IF('Health Products &amp; Equipment'!M260&lt;&gt;"",'Health Products &amp; Equipment'!M260,"")</f>
        <v/>
      </c>
      <c r="C760" s="5" t="str">
        <f>IF(B760="","",IF(ISERROR(FIND(B760,VLOOKUP(A760,A1059:C$1199,3,FALSE))),CONCATENATE(B760,"; ",IFERROR(VLOOKUP(A760,A1059:C$1199,3,FALSE),"")),VLOOKUP(A760,A1059:C$1199,3,FALSE)))</f>
        <v/>
      </c>
    </row>
    <row r="761" spans="1:3" x14ac:dyDescent="0.2">
      <c r="A761" s="5" t="e">
        <f ca="1">'Health Products &amp; Equipment'!B261</f>
        <v>#VALUE!</v>
      </c>
      <c r="B761" s="5" t="str">
        <f>IF('Health Products &amp; Equipment'!M261&lt;&gt;"",'Health Products &amp; Equipment'!M261,"")</f>
        <v/>
      </c>
      <c r="C761" s="5" t="str">
        <f>IF(B761="","",IF(ISERROR(FIND(B761,VLOOKUP(A761,A1060:C$1199,3,FALSE))),CONCATENATE(B761,"; ",IFERROR(VLOOKUP(A761,A1060:C$1199,3,FALSE),"")),VLOOKUP(A761,A1060:C$1199,3,FALSE)))</f>
        <v/>
      </c>
    </row>
    <row r="762" spans="1:3" x14ac:dyDescent="0.2">
      <c r="A762" s="5" t="e">
        <f ca="1">'Health Products &amp; Equipment'!B262</f>
        <v>#VALUE!</v>
      </c>
      <c r="B762" s="5" t="str">
        <f>IF('Health Products &amp; Equipment'!M262&lt;&gt;"",'Health Products &amp; Equipment'!M262,"")</f>
        <v/>
      </c>
      <c r="C762" s="5" t="str">
        <f>IF(B762="","",IF(ISERROR(FIND(B762,VLOOKUP(A762,A1061:C$1199,3,FALSE))),CONCATENATE(B762,"; ",IFERROR(VLOOKUP(A762,A1061:C$1199,3,FALSE),"")),VLOOKUP(A762,A1061:C$1199,3,FALSE)))</f>
        <v/>
      </c>
    </row>
    <row r="763" spans="1:3" x14ac:dyDescent="0.2">
      <c r="A763" s="5" t="e">
        <f ca="1">'Health Products &amp; Equipment'!B263</f>
        <v>#VALUE!</v>
      </c>
      <c r="B763" s="5" t="str">
        <f>IF('Health Products &amp; Equipment'!M263&lt;&gt;"",'Health Products &amp; Equipment'!M263,"")</f>
        <v/>
      </c>
      <c r="C763" s="5" t="str">
        <f>IF(B763="","",IF(ISERROR(FIND(B763,VLOOKUP(A763,A1062:C$1199,3,FALSE))),CONCATENATE(B763,"; ",IFERROR(VLOOKUP(A763,A1062:C$1199,3,FALSE),"")),VLOOKUP(A763,A1062:C$1199,3,FALSE)))</f>
        <v/>
      </c>
    </row>
    <row r="764" spans="1:3" x14ac:dyDescent="0.2">
      <c r="A764" s="5" t="e">
        <f ca="1">'Health Products &amp; Equipment'!B264</f>
        <v>#VALUE!</v>
      </c>
      <c r="B764" s="5" t="str">
        <f>IF('Health Products &amp; Equipment'!M264&lt;&gt;"",'Health Products &amp; Equipment'!M264,"")</f>
        <v/>
      </c>
      <c r="C764" s="5" t="str">
        <f>IF(B764="","",IF(ISERROR(FIND(B764,VLOOKUP(A764,A1063:C$1199,3,FALSE))),CONCATENATE(B764,"; ",IFERROR(VLOOKUP(A764,A1063:C$1199,3,FALSE),"")),VLOOKUP(A764,A1063:C$1199,3,FALSE)))</f>
        <v/>
      </c>
    </row>
    <row r="765" spans="1:3" x14ac:dyDescent="0.2">
      <c r="A765" s="5" t="e">
        <f ca="1">'Health Products &amp; Equipment'!B265</f>
        <v>#VALUE!</v>
      </c>
      <c r="B765" s="5" t="str">
        <f>IF('Health Products &amp; Equipment'!M265&lt;&gt;"",'Health Products &amp; Equipment'!M265,"")</f>
        <v/>
      </c>
      <c r="C765" s="5" t="str">
        <f>IF(B765="","",IF(ISERROR(FIND(B765,VLOOKUP(A765,A1064:C$1199,3,FALSE))),CONCATENATE(B765,"; ",IFERROR(VLOOKUP(A765,A1064:C$1199,3,FALSE),"")),VLOOKUP(A765,A1064:C$1199,3,FALSE)))</f>
        <v/>
      </c>
    </row>
    <row r="766" spans="1:3" x14ac:dyDescent="0.2">
      <c r="A766" s="5" t="e">
        <f ca="1">'Health Products &amp; Equipment'!B266</f>
        <v>#VALUE!</v>
      </c>
      <c r="B766" s="5" t="str">
        <f>IF('Health Products &amp; Equipment'!M266&lt;&gt;"",'Health Products &amp; Equipment'!M266,"")</f>
        <v/>
      </c>
      <c r="C766" s="5" t="str">
        <f>IF(B766="","",IF(ISERROR(FIND(B766,VLOOKUP(A766,A1065:C$1199,3,FALSE))),CONCATENATE(B766,"; ",IFERROR(VLOOKUP(A766,A1065:C$1199,3,FALSE),"")),VLOOKUP(A766,A1065:C$1199,3,FALSE)))</f>
        <v/>
      </c>
    </row>
    <row r="767" spans="1:3" x14ac:dyDescent="0.2">
      <c r="A767" s="5" t="e">
        <f ca="1">'Health Products &amp; Equipment'!B267</f>
        <v>#VALUE!</v>
      </c>
      <c r="B767" s="5" t="str">
        <f>IF('Health Products &amp; Equipment'!M267&lt;&gt;"",'Health Products &amp; Equipment'!M267,"")</f>
        <v/>
      </c>
      <c r="C767" s="5" t="str">
        <f>IF(B767="","",IF(ISERROR(FIND(B767,VLOOKUP(A767,A1066:C$1199,3,FALSE))),CONCATENATE(B767,"; ",IFERROR(VLOOKUP(A767,A1066:C$1199,3,FALSE),"")),VLOOKUP(A767,A1066:C$1199,3,FALSE)))</f>
        <v/>
      </c>
    </row>
    <row r="768" spans="1:3" x14ac:dyDescent="0.2">
      <c r="A768" s="5" t="e">
        <f ca="1">'Health Products &amp; Equipment'!B268</f>
        <v>#VALUE!</v>
      </c>
      <c r="B768" s="5" t="str">
        <f>IF('Health Products &amp; Equipment'!M268&lt;&gt;"",'Health Products &amp; Equipment'!M268,"")</f>
        <v/>
      </c>
      <c r="C768" s="5" t="str">
        <f>IF(B768="","",IF(ISERROR(FIND(B768,VLOOKUP(A768,A1067:C$1199,3,FALSE))),CONCATENATE(B768,"; ",IFERROR(VLOOKUP(A768,A1067:C$1199,3,FALSE),"")),VLOOKUP(A768,A1067:C$1199,3,FALSE)))</f>
        <v/>
      </c>
    </row>
    <row r="769" spans="1:3" x14ac:dyDescent="0.2">
      <c r="A769" s="5" t="e">
        <f ca="1">'Health Products &amp; Equipment'!B269</f>
        <v>#VALUE!</v>
      </c>
      <c r="B769" s="5" t="str">
        <f>IF('Health Products &amp; Equipment'!M269&lt;&gt;"",'Health Products &amp; Equipment'!M269,"")</f>
        <v/>
      </c>
      <c r="C769" s="5" t="str">
        <f>IF(B769="","",IF(ISERROR(FIND(B769,VLOOKUP(A769,A1068:C$1199,3,FALSE))),CONCATENATE(B769,"; ",IFERROR(VLOOKUP(A769,A1068:C$1199,3,FALSE),"")),VLOOKUP(A769,A1068:C$1199,3,FALSE)))</f>
        <v/>
      </c>
    </row>
    <row r="770" spans="1:3" x14ac:dyDescent="0.2">
      <c r="A770" s="5" t="e">
        <f ca="1">'Health Products &amp; Equipment'!B270</f>
        <v>#VALUE!</v>
      </c>
      <c r="B770" s="5" t="str">
        <f>IF('Health Products &amp; Equipment'!M270&lt;&gt;"",'Health Products &amp; Equipment'!M270,"")</f>
        <v/>
      </c>
      <c r="C770" s="5" t="str">
        <f>IF(B770="","",IF(ISERROR(FIND(B770,VLOOKUP(A770,A1069:C$1199,3,FALSE))),CONCATENATE(B770,"; ",IFERROR(VLOOKUP(A770,A1069:C$1199,3,FALSE),"")),VLOOKUP(A770,A1069:C$1199,3,FALSE)))</f>
        <v/>
      </c>
    </row>
    <row r="771" spans="1:3" x14ac:dyDescent="0.2">
      <c r="A771" s="5" t="e">
        <f ca="1">'Health Products &amp; Equipment'!B271</f>
        <v>#VALUE!</v>
      </c>
      <c r="B771" s="5" t="str">
        <f>IF('Health Products &amp; Equipment'!M271&lt;&gt;"",'Health Products &amp; Equipment'!M271,"")</f>
        <v/>
      </c>
      <c r="C771" s="5" t="str">
        <f>IF(B771="","",IF(ISERROR(FIND(B771,VLOOKUP(A771,A1070:C$1199,3,FALSE))),CONCATENATE(B771,"; ",IFERROR(VLOOKUP(A771,A1070:C$1199,3,FALSE),"")),VLOOKUP(A771,A1070:C$1199,3,FALSE)))</f>
        <v/>
      </c>
    </row>
    <row r="772" spans="1:3" x14ac:dyDescent="0.2">
      <c r="A772" s="5" t="e">
        <f ca="1">'Health Products &amp; Equipment'!B272</f>
        <v>#VALUE!</v>
      </c>
      <c r="B772" s="5" t="str">
        <f>IF('Health Products &amp; Equipment'!M272&lt;&gt;"",'Health Products &amp; Equipment'!M272,"")</f>
        <v/>
      </c>
      <c r="C772" s="5" t="str">
        <f>IF(B772="","",IF(ISERROR(FIND(B772,VLOOKUP(A772,A1071:C$1199,3,FALSE))),CONCATENATE(B772,"; ",IFERROR(VLOOKUP(A772,A1071:C$1199,3,FALSE),"")),VLOOKUP(A772,A1071:C$1199,3,FALSE)))</f>
        <v/>
      </c>
    </row>
    <row r="773" spans="1:3" x14ac:dyDescent="0.2">
      <c r="A773" s="5" t="e">
        <f ca="1">'Health Products &amp; Equipment'!B273</f>
        <v>#VALUE!</v>
      </c>
      <c r="B773" s="5" t="str">
        <f>IF('Health Products &amp; Equipment'!M273&lt;&gt;"",'Health Products &amp; Equipment'!M273,"")</f>
        <v/>
      </c>
      <c r="C773" s="5" t="str">
        <f>IF(B773="","",IF(ISERROR(FIND(B773,VLOOKUP(A773,A1072:C$1199,3,FALSE))),CONCATENATE(B773,"; ",IFERROR(VLOOKUP(A773,A1072:C$1199,3,FALSE),"")),VLOOKUP(A773,A1072:C$1199,3,FALSE)))</f>
        <v/>
      </c>
    </row>
    <row r="774" spans="1:3" x14ac:dyDescent="0.2">
      <c r="A774" s="5" t="e">
        <f ca="1">'Health Products &amp; Equipment'!B274</f>
        <v>#VALUE!</v>
      </c>
      <c r="B774" s="5" t="str">
        <f>IF('Health Products &amp; Equipment'!M274&lt;&gt;"",'Health Products &amp; Equipment'!M274,"")</f>
        <v/>
      </c>
      <c r="C774" s="5" t="str">
        <f>IF(B774="","",IF(ISERROR(FIND(B774,VLOOKUP(A774,A1073:C$1199,3,FALSE))),CONCATENATE(B774,"; ",IFERROR(VLOOKUP(A774,A1073:C$1199,3,FALSE),"")),VLOOKUP(A774,A1073:C$1199,3,FALSE)))</f>
        <v/>
      </c>
    </row>
    <row r="775" spans="1:3" x14ac:dyDescent="0.2">
      <c r="A775" s="5" t="e">
        <f ca="1">'Health Products &amp; Equipment'!B275</f>
        <v>#VALUE!</v>
      </c>
      <c r="B775" s="5" t="str">
        <f>IF('Health Products &amp; Equipment'!M275&lt;&gt;"",'Health Products &amp; Equipment'!M275,"")</f>
        <v/>
      </c>
      <c r="C775" s="5" t="str">
        <f>IF(B775="","",IF(ISERROR(FIND(B775,VLOOKUP(A775,A1074:C$1199,3,FALSE))),CONCATENATE(B775,"; ",IFERROR(VLOOKUP(A775,A1074:C$1199,3,FALSE),"")),VLOOKUP(A775,A1074:C$1199,3,FALSE)))</f>
        <v/>
      </c>
    </row>
    <row r="776" spans="1:3" x14ac:dyDescent="0.2">
      <c r="A776" s="5" t="e">
        <f ca="1">'Health Products &amp; Equipment'!B276</f>
        <v>#VALUE!</v>
      </c>
      <c r="B776" s="5" t="str">
        <f>IF('Health Products &amp; Equipment'!M276&lt;&gt;"",'Health Products &amp; Equipment'!M276,"")</f>
        <v/>
      </c>
      <c r="C776" s="5" t="str">
        <f>IF(B776="","",IF(ISERROR(FIND(B776,VLOOKUP(A776,A1075:C$1199,3,FALSE))),CONCATENATE(B776,"; ",IFERROR(VLOOKUP(A776,A1075:C$1199,3,FALSE),"")),VLOOKUP(A776,A1075:C$1199,3,FALSE)))</f>
        <v/>
      </c>
    </row>
    <row r="777" spans="1:3" x14ac:dyDescent="0.2">
      <c r="A777" s="5" t="e">
        <f ca="1">'Health Products &amp; Equipment'!B277</f>
        <v>#VALUE!</v>
      </c>
      <c r="B777" s="5" t="str">
        <f>IF('Health Products &amp; Equipment'!M277&lt;&gt;"",'Health Products &amp; Equipment'!M277,"")</f>
        <v/>
      </c>
      <c r="C777" s="5" t="str">
        <f>IF(B777="","",IF(ISERROR(FIND(B777,VLOOKUP(A777,A1076:C$1199,3,FALSE))),CONCATENATE(B777,"; ",IFERROR(VLOOKUP(A777,A1076:C$1199,3,FALSE),"")),VLOOKUP(A777,A1076:C$1199,3,FALSE)))</f>
        <v/>
      </c>
    </row>
    <row r="778" spans="1:3" x14ac:dyDescent="0.2">
      <c r="A778" s="5" t="e">
        <f ca="1">'Health Products &amp; Equipment'!B278</f>
        <v>#VALUE!</v>
      </c>
      <c r="B778" s="5" t="str">
        <f>IF('Health Products &amp; Equipment'!M278&lt;&gt;"",'Health Products &amp; Equipment'!M278,"")</f>
        <v/>
      </c>
      <c r="C778" s="5" t="str">
        <f>IF(B778="","",IF(ISERROR(FIND(B778,VLOOKUP(A778,A1077:C$1199,3,FALSE))),CONCATENATE(B778,"; ",IFERROR(VLOOKUP(A778,A1077:C$1199,3,FALSE),"")),VLOOKUP(A778,A1077:C$1199,3,FALSE)))</f>
        <v/>
      </c>
    </row>
    <row r="779" spans="1:3" x14ac:dyDescent="0.2">
      <c r="A779" s="5" t="e">
        <f ca="1">'Health Products &amp; Equipment'!B279</f>
        <v>#VALUE!</v>
      </c>
      <c r="B779" s="5" t="str">
        <f>IF('Health Products &amp; Equipment'!M279&lt;&gt;"",'Health Products &amp; Equipment'!M279,"")</f>
        <v/>
      </c>
      <c r="C779" s="5" t="str">
        <f>IF(B779="","",IF(ISERROR(FIND(B779,VLOOKUP(A779,A1078:C$1199,3,FALSE))),CONCATENATE(B779,"; ",IFERROR(VLOOKUP(A779,A1078:C$1199,3,FALSE),"")),VLOOKUP(A779,A1078:C$1199,3,FALSE)))</f>
        <v/>
      </c>
    </row>
    <row r="780" spans="1:3" x14ac:dyDescent="0.2">
      <c r="A780" s="5" t="e">
        <f ca="1">'Health Products &amp; Equipment'!B280</f>
        <v>#VALUE!</v>
      </c>
      <c r="B780" s="5" t="str">
        <f>IF('Health Products &amp; Equipment'!M280&lt;&gt;"",'Health Products &amp; Equipment'!M280,"")</f>
        <v/>
      </c>
      <c r="C780" s="5" t="str">
        <f>IF(B780="","",IF(ISERROR(FIND(B780,VLOOKUP(A780,A1079:C$1199,3,FALSE))),CONCATENATE(B780,"; ",IFERROR(VLOOKUP(A780,A1079:C$1199,3,FALSE),"")),VLOOKUP(A780,A1079:C$1199,3,FALSE)))</f>
        <v/>
      </c>
    </row>
    <row r="781" spans="1:3" x14ac:dyDescent="0.2">
      <c r="A781" s="5" t="e">
        <f ca="1">'Health Products &amp; Equipment'!B281</f>
        <v>#VALUE!</v>
      </c>
      <c r="B781" s="5" t="str">
        <f>IF('Health Products &amp; Equipment'!M281&lt;&gt;"",'Health Products &amp; Equipment'!M281,"")</f>
        <v/>
      </c>
      <c r="C781" s="5" t="str">
        <f>IF(B781="","",IF(ISERROR(FIND(B781,VLOOKUP(A781,A1080:C$1199,3,FALSE))),CONCATENATE(B781,"; ",IFERROR(VLOOKUP(A781,A1080:C$1199,3,FALSE),"")),VLOOKUP(A781,A1080:C$1199,3,FALSE)))</f>
        <v/>
      </c>
    </row>
    <row r="782" spans="1:3" x14ac:dyDescent="0.2">
      <c r="A782" s="5" t="e">
        <f ca="1">'Health Products &amp; Equipment'!B282</f>
        <v>#VALUE!</v>
      </c>
      <c r="B782" s="5" t="str">
        <f>IF('Health Products &amp; Equipment'!M282&lt;&gt;"",'Health Products &amp; Equipment'!M282,"")</f>
        <v/>
      </c>
      <c r="C782" s="5" t="str">
        <f>IF(B782="","",IF(ISERROR(FIND(B782,VLOOKUP(A782,A1081:C$1199,3,FALSE))),CONCATENATE(B782,"; ",IFERROR(VLOOKUP(A782,A1081:C$1199,3,FALSE),"")),VLOOKUP(A782,A1081:C$1199,3,FALSE)))</f>
        <v/>
      </c>
    </row>
    <row r="783" spans="1:3" x14ac:dyDescent="0.2">
      <c r="A783" s="5" t="e">
        <f ca="1">'Health Products &amp; Equipment'!B283</f>
        <v>#VALUE!</v>
      </c>
      <c r="B783" s="5" t="str">
        <f>IF('Health Products &amp; Equipment'!M283&lt;&gt;"",'Health Products &amp; Equipment'!M283,"")</f>
        <v/>
      </c>
      <c r="C783" s="5" t="str">
        <f>IF(B783="","",IF(ISERROR(FIND(B783,VLOOKUP(A783,A1082:C$1199,3,FALSE))),CONCATENATE(B783,"; ",IFERROR(VLOOKUP(A783,A1082:C$1199,3,FALSE),"")),VLOOKUP(A783,A1082:C$1199,3,FALSE)))</f>
        <v/>
      </c>
    </row>
    <row r="784" spans="1:3" x14ac:dyDescent="0.2">
      <c r="A784" s="5" t="e">
        <f ca="1">'Health Products &amp; Equipment'!B284</f>
        <v>#VALUE!</v>
      </c>
      <c r="B784" s="5" t="str">
        <f>IF('Health Products &amp; Equipment'!M284&lt;&gt;"",'Health Products &amp; Equipment'!M284,"")</f>
        <v/>
      </c>
      <c r="C784" s="5" t="str">
        <f>IF(B784="","",IF(ISERROR(FIND(B784,VLOOKUP(A784,A1083:C$1199,3,FALSE))),CONCATENATE(B784,"; ",IFERROR(VLOOKUP(A784,A1083:C$1199,3,FALSE),"")),VLOOKUP(A784,A1083:C$1199,3,FALSE)))</f>
        <v/>
      </c>
    </row>
    <row r="785" spans="1:3" x14ac:dyDescent="0.2">
      <c r="A785" s="5" t="e">
        <f ca="1">'Health Products &amp; Equipment'!B285</f>
        <v>#VALUE!</v>
      </c>
      <c r="B785" s="5" t="str">
        <f>IF('Health Products &amp; Equipment'!M285&lt;&gt;"",'Health Products &amp; Equipment'!M285,"")</f>
        <v/>
      </c>
      <c r="C785" s="5" t="str">
        <f>IF(B785="","",IF(ISERROR(FIND(B785,VLOOKUP(A785,A1084:C$1199,3,FALSE))),CONCATENATE(B785,"; ",IFERROR(VLOOKUP(A785,A1084:C$1199,3,FALSE),"")),VLOOKUP(A785,A1084:C$1199,3,FALSE)))</f>
        <v/>
      </c>
    </row>
    <row r="786" spans="1:3" x14ac:dyDescent="0.2">
      <c r="A786" s="5" t="e">
        <f ca="1">'Health Products &amp; Equipment'!B286</f>
        <v>#VALUE!</v>
      </c>
      <c r="B786" s="5" t="str">
        <f>IF('Health Products &amp; Equipment'!M286&lt;&gt;"",'Health Products &amp; Equipment'!M286,"")</f>
        <v/>
      </c>
      <c r="C786" s="5" t="str">
        <f>IF(B786="","",IF(ISERROR(FIND(B786,VLOOKUP(A786,A1085:C$1199,3,FALSE))),CONCATENATE(B786,"; ",IFERROR(VLOOKUP(A786,A1085:C$1199,3,FALSE),"")),VLOOKUP(A786,A1085:C$1199,3,FALSE)))</f>
        <v/>
      </c>
    </row>
    <row r="787" spans="1:3" x14ac:dyDescent="0.2">
      <c r="A787" s="5" t="e">
        <f ca="1">'Health Products &amp; Equipment'!B287</f>
        <v>#VALUE!</v>
      </c>
      <c r="B787" s="5" t="str">
        <f>IF('Health Products &amp; Equipment'!M287&lt;&gt;"",'Health Products &amp; Equipment'!M287,"")</f>
        <v/>
      </c>
      <c r="C787" s="5" t="str">
        <f>IF(B787="","",IF(ISERROR(FIND(B787,VLOOKUP(A787,A1086:C$1199,3,FALSE))),CONCATENATE(B787,"; ",IFERROR(VLOOKUP(A787,A1086:C$1199,3,FALSE),"")),VLOOKUP(A787,A1086:C$1199,3,FALSE)))</f>
        <v/>
      </c>
    </row>
    <row r="788" spans="1:3" x14ac:dyDescent="0.2">
      <c r="A788" s="5" t="e">
        <f ca="1">'Health Products &amp; Equipment'!B288</f>
        <v>#VALUE!</v>
      </c>
      <c r="B788" s="5" t="str">
        <f>IF('Health Products &amp; Equipment'!M288&lt;&gt;"",'Health Products &amp; Equipment'!M288,"")</f>
        <v/>
      </c>
      <c r="C788" s="5" t="str">
        <f>IF(B788="","",IF(ISERROR(FIND(B788,VLOOKUP(A788,A1087:C$1199,3,FALSE))),CONCATENATE(B788,"; ",IFERROR(VLOOKUP(A788,A1087:C$1199,3,FALSE),"")),VLOOKUP(A788,A1087:C$1199,3,FALSE)))</f>
        <v/>
      </c>
    </row>
    <row r="789" spans="1:3" x14ac:dyDescent="0.2">
      <c r="A789" s="5" t="e">
        <f ca="1">'Health Products &amp; Equipment'!B289</f>
        <v>#VALUE!</v>
      </c>
      <c r="B789" s="5" t="str">
        <f>IF('Health Products &amp; Equipment'!M289&lt;&gt;"",'Health Products &amp; Equipment'!M289,"")</f>
        <v/>
      </c>
      <c r="C789" s="5" t="str">
        <f>IF(B789="","",IF(ISERROR(FIND(B789,VLOOKUP(A789,A1088:C$1199,3,FALSE))),CONCATENATE(B789,"; ",IFERROR(VLOOKUP(A789,A1088:C$1199,3,FALSE),"")),VLOOKUP(A789,A1088:C$1199,3,FALSE)))</f>
        <v/>
      </c>
    </row>
    <row r="790" spans="1:3" x14ac:dyDescent="0.2">
      <c r="A790" s="5" t="e">
        <f ca="1">'Health Products &amp; Equipment'!B290</f>
        <v>#VALUE!</v>
      </c>
      <c r="B790" s="5" t="str">
        <f>IF('Health Products &amp; Equipment'!M290&lt;&gt;"",'Health Products &amp; Equipment'!M290,"")</f>
        <v/>
      </c>
      <c r="C790" s="5" t="str">
        <f>IF(B790="","",IF(ISERROR(FIND(B790,VLOOKUP(A790,A1089:C$1199,3,FALSE))),CONCATENATE(B790,"; ",IFERROR(VLOOKUP(A790,A1089:C$1199,3,FALSE),"")),VLOOKUP(A790,A1089:C$1199,3,FALSE)))</f>
        <v/>
      </c>
    </row>
    <row r="791" spans="1:3" x14ac:dyDescent="0.2">
      <c r="A791" s="5" t="e">
        <f ca="1">'Health Products &amp; Equipment'!B291</f>
        <v>#VALUE!</v>
      </c>
      <c r="B791" s="5" t="str">
        <f>IF('Health Products &amp; Equipment'!M291&lt;&gt;"",'Health Products &amp; Equipment'!M291,"")</f>
        <v/>
      </c>
      <c r="C791" s="5" t="str">
        <f>IF(B791="","",IF(ISERROR(FIND(B791,VLOOKUP(A791,A1090:C$1199,3,FALSE))),CONCATENATE(B791,"; ",IFERROR(VLOOKUP(A791,A1090:C$1199,3,FALSE),"")),VLOOKUP(A791,A1090:C$1199,3,FALSE)))</f>
        <v/>
      </c>
    </row>
    <row r="792" spans="1:3" x14ac:dyDescent="0.2">
      <c r="A792" s="5" t="e">
        <f ca="1">'Health Products &amp; Equipment'!B292</f>
        <v>#VALUE!</v>
      </c>
      <c r="B792" s="5" t="str">
        <f>IF('Health Products &amp; Equipment'!M292&lt;&gt;"",'Health Products &amp; Equipment'!M292,"")</f>
        <v/>
      </c>
      <c r="C792" s="5" t="str">
        <f>IF(B792="","",IF(ISERROR(FIND(B792,VLOOKUP(A792,A1091:C$1199,3,FALSE))),CONCATENATE(B792,"; ",IFERROR(VLOOKUP(A792,A1091:C$1199,3,FALSE),"")),VLOOKUP(A792,A1091:C$1199,3,FALSE)))</f>
        <v/>
      </c>
    </row>
    <row r="793" spans="1:3" x14ac:dyDescent="0.2">
      <c r="A793" s="5" t="e">
        <f ca="1">'Health Products &amp; Equipment'!B293</f>
        <v>#VALUE!</v>
      </c>
      <c r="B793" s="5" t="str">
        <f>IF('Health Products &amp; Equipment'!M293&lt;&gt;"",'Health Products &amp; Equipment'!M293,"")</f>
        <v/>
      </c>
      <c r="C793" s="5" t="str">
        <f>IF(B793="","",IF(ISERROR(FIND(B793,VLOOKUP(A793,A1092:C$1199,3,FALSE))),CONCATENATE(B793,"; ",IFERROR(VLOOKUP(A793,A1092:C$1199,3,FALSE),"")),VLOOKUP(A793,A1092:C$1199,3,FALSE)))</f>
        <v/>
      </c>
    </row>
    <row r="794" spans="1:3" x14ac:dyDescent="0.2">
      <c r="A794" s="5" t="e">
        <f ca="1">'Health Products &amp; Equipment'!B294</f>
        <v>#VALUE!</v>
      </c>
      <c r="B794" s="5" t="str">
        <f>IF('Health Products &amp; Equipment'!M294&lt;&gt;"",'Health Products &amp; Equipment'!M294,"")</f>
        <v/>
      </c>
      <c r="C794" s="5" t="str">
        <f>IF(B794="","",IF(ISERROR(FIND(B794,VLOOKUP(A794,A1093:C$1199,3,FALSE))),CONCATENATE(B794,"; ",IFERROR(VLOOKUP(A794,A1093:C$1199,3,FALSE),"")),VLOOKUP(A794,A1093:C$1199,3,FALSE)))</f>
        <v/>
      </c>
    </row>
    <row r="795" spans="1:3" x14ac:dyDescent="0.2">
      <c r="A795" s="5" t="e">
        <f ca="1">'Health Products &amp; Equipment'!B295</f>
        <v>#VALUE!</v>
      </c>
      <c r="B795" s="5" t="str">
        <f>IF('Health Products &amp; Equipment'!M295&lt;&gt;"",'Health Products &amp; Equipment'!M295,"")</f>
        <v/>
      </c>
      <c r="C795" s="5" t="str">
        <f>IF(B795="","",IF(ISERROR(FIND(B795,VLOOKUP(A795,A1094:C$1199,3,FALSE))),CONCATENATE(B795,"; ",IFERROR(VLOOKUP(A795,A1094:C$1199,3,FALSE),"")),VLOOKUP(A795,A1094:C$1199,3,FALSE)))</f>
        <v/>
      </c>
    </row>
    <row r="796" spans="1:3" x14ac:dyDescent="0.2">
      <c r="A796" s="5" t="e">
        <f ca="1">'Health Products &amp; Equipment'!B296</f>
        <v>#VALUE!</v>
      </c>
      <c r="B796" s="5" t="str">
        <f>IF('Health Products &amp; Equipment'!M296&lt;&gt;"",'Health Products &amp; Equipment'!M296,"")</f>
        <v/>
      </c>
      <c r="C796" s="5" t="str">
        <f>IF(B796="","",IF(ISERROR(FIND(B796,VLOOKUP(A796,A1095:C$1199,3,FALSE))),CONCATENATE(B796,"; ",IFERROR(VLOOKUP(A796,A1095:C$1199,3,FALSE),"")),VLOOKUP(A796,A1095:C$1199,3,FALSE)))</f>
        <v/>
      </c>
    </row>
    <row r="797" spans="1:3" x14ac:dyDescent="0.2">
      <c r="A797" s="5" t="e">
        <f ca="1">'Health Products &amp; Equipment'!B297</f>
        <v>#VALUE!</v>
      </c>
      <c r="B797" s="5" t="str">
        <f>IF('Health Products &amp; Equipment'!M297&lt;&gt;"",'Health Products &amp; Equipment'!M297,"")</f>
        <v/>
      </c>
      <c r="C797" s="5" t="str">
        <f>IF(B797="","",IF(ISERROR(FIND(B797,VLOOKUP(A797,A1096:C$1199,3,FALSE))),CONCATENATE(B797,"; ",IFERROR(VLOOKUP(A797,A1096:C$1199,3,FALSE),"")),VLOOKUP(A797,A1096:C$1199,3,FALSE)))</f>
        <v/>
      </c>
    </row>
    <row r="798" spans="1:3" x14ac:dyDescent="0.2">
      <c r="A798" s="5" t="e">
        <f ca="1">'Health Products &amp; Equipment'!B298</f>
        <v>#VALUE!</v>
      </c>
      <c r="B798" s="5" t="str">
        <f>IF('Health Products &amp; Equipment'!M298&lt;&gt;"",'Health Products &amp; Equipment'!M298,"")</f>
        <v/>
      </c>
      <c r="C798" s="5" t="str">
        <f>IF(B798="","",IF(ISERROR(FIND(B798,VLOOKUP(A798,A1097:C$1199,3,FALSE))),CONCATENATE(B798,"; ",IFERROR(VLOOKUP(A798,A1097:C$1199,3,FALSE),"")),VLOOKUP(A798,A1097:C$1199,3,FALSE)))</f>
        <v/>
      </c>
    </row>
    <row r="799" spans="1:3" x14ac:dyDescent="0.2">
      <c r="A799" s="5" t="e">
        <f ca="1">'Health Products &amp; Equipment'!B299</f>
        <v>#VALUE!</v>
      </c>
      <c r="B799" s="5" t="str">
        <f>IF('Health Products &amp; Equipment'!M299&lt;&gt;"",'Health Products &amp; Equipment'!M299,"")</f>
        <v/>
      </c>
      <c r="C799" s="5" t="str">
        <f>IF(B799="","",IF(ISERROR(FIND(B799,VLOOKUP(A799,A1098:C$1199,3,FALSE))),CONCATENATE(B799,"; ",IFERROR(VLOOKUP(A799,A1098:C$1199,3,FALSE),"")),VLOOKUP(A799,A1098:C$1199,3,FALSE)))</f>
        <v/>
      </c>
    </row>
    <row r="800" spans="1:3" x14ac:dyDescent="0.2">
      <c r="A800" s="5" t="e">
        <f ca="1">'Health Products &amp; Equipment'!B300</f>
        <v>#VALUE!</v>
      </c>
      <c r="B800" s="5" t="str">
        <f>IF('Health Products &amp; Equipment'!M300&lt;&gt;"",'Health Products &amp; Equipment'!M300,"")</f>
        <v/>
      </c>
      <c r="C800" s="5" t="str">
        <f>IF(B800="","",IF(ISERROR(FIND(B800,VLOOKUP(A800,A1099:C$1199,3,FALSE))),CONCATENATE(B800,"; ",IFERROR(VLOOKUP(A800,A1099:C$1199,3,FALSE),"")),VLOOKUP(A800,A1099:C$1199,3,FALSE)))</f>
        <v/>
      </c>
    </row>
    <row r="801" spans="1:3" x14ac:dyDescent="0.2">
      <c r="A801" s="5" t="e">
        <f ca="1">'Health Products &amp; Equipment'!B301</f>
        <v>#VALUE!</v>
      </c>
      <c r="B801" s="5" t="str">
        <f>IF('Health Products &amp; Equipment'!M301&lt;&gt;"",'Health Products &amp; Equipment'!M301,"")</f>
        <v/>
      </c>
      <c r="C801" s="5" t="str">
        <f>IF(B801="","",IF(ISERROR(FIND(B801,VLOOKUP(A801,A1100:C$1199,3,FALSE))),CONCATENATE(B801,"; ",IFERROR(VLOOKUP(A801,A1100:C$1199,3,FALSE),"")),VLOOKUP(A801,A1100:C$1199,3,FALSE)))</f>
        <v/>
      </c>
    </row>
    <row r="802" spans="1:3" x14ac:dyDescent="0.2">
      <c r="A802" s="5" t="e">
        <f ca="1">'Health Products &amp; Equipment'!B302</f>
        <v>#VALUE!</v>
      </c>
      <c r="B802" s="5" t="str">
        <f>IF('Health Products &amp; Equipment'!M302&lt;&gt;"",'Health Products &amp; Equipment'!M302,"")</f>
        <v/>
      </c>
      <c r="C802" s="5" t="str">
        <f>IF(B802="","",IF(ISERROR(FIND(B802,VLOOKUP(A802,A1101:C$1199,3,FALSE))),CONCATENATE(B802,"; ",IFERROR(VLOOKUP(A802,A1101:C$1199,3,FALSE),"")),VLOOKUP(A802,A1101:C$1199,3,FALSE)))</f>
        <v/>
      </c>
    </row>
    <row r="803" spans="1:3" x14ac:dyDescent="0.2">
      <c r="A803" s="5" t="e">
        <f ca="1">'Health Products &amp; Equipment'!B303</f>
        <v>#VALUE!</v>
      </c>
      <c r="B803" s="5" t="str">
        <f>IF('Health Products &amp; Equipment'!M303&lt;&gt;"",'Health Products &amp; Equipment'!M303,"")</f>
        <v/>
      </c>
      <c r="C803" s="5" t="str">
        <f>IF(B803="","",IF(ISERROR(FIND(B803,VLOOKUP(A803,A1102:C$1199,3,FALSE))),CONCATENATE(B803,"; ",IFERROR(VLOOKUP(A803,A1102:C$1199,3,FALSE),"")),VLOOKUP(A803,A1102:C$1199,3,FALSE)))</f>
        <v/>
      </c>
    </row>
    <row r="804" spans="1:3" x14ac:dyDescent="0.2">
      <c r="A804" s="5" t="e">
        <f ca="1">'Health Products &amp; Equipment'!B304</f>
        <v>#VALUE!</v>
      </c>
      <c r="B804" s="5" t="str">
        <f>IF('Health Products &amp; Equipment'!M304&lt;&gt;"",'Health Products &amp; Equipment'!M304,"")</f>
        <v/>
      </c>
      <c r="C804" s="5" t="str">
        <f>IF(B804="","",IF(ISERROR(FIND(B804,VLOOKUP(A804,A1103:C$1199,3,FALSE))),CONCATENATE(B804,"; ",IFERROR(VLOOKUP(A804,A1103:C$1199,3,FALSE),"")),VLOOKUP(A804,A1103:C$1199,3,FALSE)))</f>
        <v/>
      </c>
    </row>
    <row r="805" spans="1:3" x14ac:dyDescent="0.2">
      <c r="A805" s="5" t="e">
        <f ca="1">'Health Products &amp; Equipment'!B305</f>
        <v>#VALUE!</v>
      </c>
      <c r="B805" s="5" t="str">
        <f>IF('Health Products &amp; Equipment'!M305&lt;&gt;"",'Health Products &amp; Equipment'!M305,"")</f>
        <v/>
      </c>
      <c r="C805" s="5" t="str">
        <f>IF(B805="","",IF(ISERROR(FIND(B805,VLOOKUP(A805,A1104:C$1199,3,FALSE))),CONCATENATE(B805,"; ",IFERROR(VLOOKUP(A805,A1104:C$1199,3,FALSE),"")),VLOOKUP(A805,A1104:C$1199,3,FALSE)))</f>
        <v/>
      </c>
    </row>
    <row r="806" spans="1:3" x14ac:dyDescent="0.2">
      <c r="A806" s="5" t="e">
        <f ca="1">'Health Products &amp; Equipment'!B306</f>
        <v>#VALUE!</v>
      </c>
      <c r="B806" s="5" t="str">
        <f>IF('Health Products &amp; Equipment'!M306&lt;&gt;"",'Health Products &amp; Equipment'!M306,"")</f>
        <v/>
      </c>
      <c r="C806" s="5" t="str">
        <f>IF(B806="","",IF(ISERROR(FIND(B806,VLOOKUP(A806,A1105:C$1199,3,FALSE))),CONCATENATE(B806,"; ",IFERROR(VLOOKUP(A806,A1105:C$1199,3,FALSE),"")),VLOOKUP(A806,A1105:C$1199,3,FALSE)))</f>
        <v/>
      </c>
    </row>
    <row r="807" spans="1:3" x14ac:dyDescent="0.2">
      <c r="A807" s="5" t="e">
        <f ca="1">'Health Products &amp; Equipment'!B307</f>
        <v>#VALUE!</v>
      </c>
      <c r="B807" s="5" t="str">
        <f>IF('Health Products &amp; Equipment'!M307&lt;&gt;"",'Health Products &amp; Equipment'!M307,"")</f>
        <v/>
      </c>
      <c r="C807" s="5" t="str">
        <f>IF(B807="","",IF(ISERROR(FIND(B807,VLOOKUP(A807,A1106:C$1199,3,FALSE))),CONCATENATE(B807,"; ",IFERROR(VLOOKUP(A807,A1106:C$1199,3,FALSE),"")),VLOOKUP(A807,A1106:C$1199,3,FALSE)))</f>
        <v/>
      </c>
    </row>
    <row r="808" spans="1:3" x14ac:dyDescent="0.2">
      <c r="A808" s="5" t="e">
        <f ca="1">'Health Products &amp; Equipment'!B308</f>
        <v>#VALUE!</v>
      </c>
      <c r="B808" s="5" t="str">
        <f>IF('Health Products &amp; Equipment'!M308&lt;&gt;"",'Health Products &amp; Equipment'!M308,"")</f>
        <v/>
      </c>
      <c r="C808" s="5" t="str">
        <f>IF(B808="","",IF(ISERROR(FIND(B808,VLOOKUP(A808,A1107:C$1199,3,FALSE))),CONCATENATE(B808,"; ",IFERROR(VLOOKUP(A808,A1107:C$1199,3,FALSE),"")),VLOOKUP(A808,A1107:C$1199,3,FALSE)))</f>
        <v/>
      </c>
    </row>
    <row r="809" spans="1:3" x14ac:dyDescent="0.2">
      <c r="A809" s="5" t="e">
        <f ca="1">'Health Products &amp; Equipment'!B309</f>
        <v>#VALUE!</v>
      </c>
      <c r="B809" s="5" t="str">
        <f>IF('Health Products &amp; Equipment'!M309&lt;&gt;"",'Health Products &amp; Equipment'!M309,"")</f>
        <v/>
      </c>
      <c r="C809" s="5" t="str">
        <f>IF(B809="","",IF(ISERROR(FIND(B809,VLOOKUP(A809,A1108:C$1199,3,FALSE))),CONCATENATE(B809,"; ",IFERROR(VLOOKUP(A809,A1108:C$1199,3,FALSE),"")),VLOOKUP(A809,A1108:C$1199,3,FALSE)))</f>
        <v/>
      </c>
    </row>
    <row r="810" spans="1:3" x14ac:dyDescent="0.2">
      <c r="A810" s="5" t="e">
        <f ca="1">'Health Products &amp; Equipment'!B310</f>
        <v>#VALUE!</v>
      </c>
      <c r="B810" s="5" t="str">
        <f>IF('Health Products &amp; Equipment'!M310&lt;&gt;"",'Health Products &amp; Equipment'!M310,"")</f>
        <v/>
      </c>
      <c r="C810" s="5" t="str">
        <f>IF(B810="","",IF(ISERROR(FIND(B810,VLOOKUP(A810,A1109:C$1199,3,FALSE))),CONCATENATE(B810,"; ",IFERROR(VLOOKUP(A810,A1109:C$1199,3,FALSE),"")),VLOOKUP(A810,A1109:C$1199,3,FALSE)))</f>
        <v/>
      </c>
    </row>
    <row r="811" spans="1:3" x14ac:dyDescent="0.2">
      <c r="A811" s="5" t="e">
        <f ca="1">'Health Products &amp; Equipment'!B311</f>
        <v>#VALUE!</v>
      </c>
      <c r="B811" s="5" t="str">
        <f>IF('Health Products &amp; Equipment'!M311&lt;&gt;"",'Health Products &amp; Equipment'!M311,"")</f>
        <v/>
      </c>
      <c r="C811" s="5" t="str">
        <f>IF(B811="","",IF(ISERROR(FIND(B811,VLOOKUP(A811,A1110:C$1199,3,FALSE))),CONCATENATE(B811,"; ",IFERROR(VLOOKUP(A811,A1110:C$1199,3,FALSE),"")),VLOOKUP(A811,A1110:C$1199,3,FALSE)))</f>
        <v/>
      </c>
    </row>
    <row r="812" spans="1:3" x14ac:dyDescent="0.2">
      <c r="A812" s="5" t="e">
        <f ca="1">'Health Products &amp; Equipment'!B312</f>
        <v>#VALUE!</v>
      </c>
      <c r="B812" s="5" t="str">
        <f>IF('Health Products &amp; Equipment'!M312&lt;&gt;"",'Health Products &amp; Equipment'!M312,"")</f>
        <v/>
      </c>
      <c r="C812" s="5" t="str">
        <f>IF(B812="","",IF(ISERROR(FIND(B812,VLOOKUP(A812,A1111:C$1199,3,FALSE))),CONCATENATE(B812,"; ",IFERROR(VLOOKUP(A812,A1111:C$1199,3,FALSE),"")),VLOOKUP(A812,A1111:C$1199,3,FALSE)))</f>
        <v/>
      </c>
    </row>
    <row r="813" spans="1:3" x14ac:dyDescent="0.2">
      <c r="A813" s="5" t="e">
        <f ca="1">'Health Products &amp; Equipment'!B313</f>
        <v>#VALUE!</v>
      </c>
      <c r="B813" s="5" t="str">
        <f>IF('Health Products &amp; Equipment'!M313&lt;&gt;"",'Health Products &amp; Equipment'!M313,"")</f>
        <v/>
      </c>
      <c r="C813" s="5" t="str">
        <f>IF(B813="","",IF(ISERROR(FIND(B813,VLOOKUP(A813,A1112:C$1199,3,FALSE))),CONCATENATE(B813,"; ",IFERROR(VLOOKUP(A813,A1112:C$1199,3,FALSE),"")),VLOOKUP(A813,A1112:C$1199,3,FALSE)))</f>
        <v/>
      </c>
    </row>
    <row r="814" spans="1:3" x14ac:dyDescent="0.2">
      <c r="A814" s="5" t="e">
        <f ca="1">'Health Products &amp; Equipment'!B314</f>
        <v>#VALUE!</v>
      </c>
      <c r="B814" s="5" t="str">
        <f>IF('Health Products &amp; Equipment'!M314&lt;&gt;"",'Health Products &amp; Equipment'!M314,"")</f>
        <v/>
      </c>
      <c r="C814" s="5" t="str">
        <f>IF(B814="","",IF(ISERROR(FIND(B814,VLOOKUP(A814,A1113:C$1199,3,FALSE))),CONCATENATE(B814,"; ",IFERROR(VLOOKUP(A814,A1113:C$1199,3,FALSE),"")),VLOOKUP(A814,A1113:C$1199,3,FALSE)))</f>
        <v/>
      </c>
    </row>
    <row r="815" spans="1:3" x14ac:dyDescent="0.2">
      <c r="A815" s="5" t="e">
        <f ca="1">'Health Products &amp; Equipment'!B315</f>
        <v>#VALUE!</v>
      </c>
      <c r="B815" s="5" t="str">
        <f>IF('Health Products &amp; Equipment'!M315&lt;&gt;"",'Health Products &amp; Equipment'!M315,"")</f>
        <v/>
      </c>
      <c r="C815" s="5" t="str">
        <f>IF(B815="","",IF(ISERROR(FIND(B815,VLOOKUP(A815,A1114:C$1199,3,FALSE))),CONCATENATE(B815,"; ",IFERROR(VLOOKUP(A815,A1114:C$1199,3,FALSE),"")),VLOOKUP(A815,A1114:C$1199,3,FALSE)))</f>
        <v/>
      </c>
    </row>
    <row r="816" spans="1:3" x14ac:dyDescent="0.2">
      <c r="A816" s="5" t="e">
        <f ca="1">'Health Products &amp; Equipment'!B316</f>
        <v>#VALUE!</v>
      </c>
      <c r="B816" s="5" t="str">
        <f>IF('Health Products &amp; Equipment'!M316&lt;&gt;"",'Health Products &amp; Equipment'!M316,"")</f>
        <v/>
      </c>
      <c r="C816" s="5" t="str">
        <f>IF(B816="","",IF(ISERROR(FIND(B816,VLOOKUP(A816,A1115:C$1199,3,FALSE))),CONCATENATE(B816,"; ",IFERROR(VLOOKUP(A816,A1115:C$1199,3,FALSE),"")),VLOOKUP(A816,A1115:C$1199,3,FALSE)))</f>
        <v/>
      </c>
    </row>
    <row r="817" spans="1:3" x14ac:dyDescent="0.2">
      <c r="A817" s="5" t="e">
        <f ca="1">'Health Products &amp; Equipment'!B317</f>
        <v>#VALUE!</v>
      </c>
      <c r="B817" s="5" t="str">
        <f>IF('Health Products &amp; Equipment'!M317&lt;&gt;"",'Health Products &amp; Equipment'!M317,"")</f>
        <v/>
      </c>
      <c r="C817" s="5" t="str">
        <f>IF(B817="","",IF(ISERROR(FIND(B817,VLOOKUP(A817,A1116:C$1199,3,FALSE))),CONCATENATE(B817,"; ",IFERROR(VLOOKUP(A817,A1116:C$1199,3,FALSE),"")),VLOOKUP(A817,A1116:C$1199,3,FALSE)))</f>
        <v/>
      </c>
    </row>
    <row r="818" spans="1:3" x14ac:dyDescent="0.2">
      <c r="A818" s="5" t="e">
        <f ca="1">'Health Products &amp; Equipment'!B318</f>
        <v>#VALUE!</v>
      </c>
      <c r="B818" s="5" t="str">
        <f>IF('Health Products &amp; Equipment'!M318&lt;&gt;"",'Health Products &amp; Equipment'!M318,"")</f>
        <v/>
      </c>
      <c r="C818" s="5" t="str">
        <f>IF(B818="","",IF(ISERROR(FIND(B818,VLOOKUP(A818,A1117:C$1199,3,FALSE))),CONCATENATE(B818,"; ",IFERROR(VLOOKUP(A818,A1117:C$1199,3,FALSE),"")),VLOOKUP(A818,A1117:C$1199,3,FALSE)))</f>
        <v/>
      </c>
    </row>
    <row r="819" spans="1:3" x14ac:dyDescent="0.2">
      <c r="A819" s="5" t="e">
        <f ca="1">'Health Products &amp; Equipment'!B319</f>
        <v>#VALUE!</v>
      </c>
      <c r="B819" s="5" t="str">
        <f>IF('Health Products &amp; Equipment'!M319&lt;&gt;"",'Health Products &amp; Equipment'!M319,"")</f>
        <v/>
      </c>
      <c r="C819" s="5" t="str">
        <f>IF(B819="","",IF(ISERROR(FIND(B819,VLOOKUP(A819,A1118:C$1199,3,FALSE))),CONCATENATE(B819,"; ",IFERROR(VLOOKUP(A819,A1118:C$1199,3,FALSE),"")),VLOOKUP(A819,A1118:C$1199,3,FALSE)))</f>
        <v/>
      </c>
    </row>
    <row r="820" spans="1:3" x14ac:dyDescent="0.2">
      <c r="A820" s="5" t="e">
        <f ca="1">'Health Products &amp; Equipment'!B320</f>
        <v>#VALUE!</v>
      </c>
      <c r="B820" s="5" t="str">
        <f>IF('Health Products &amp; Equipment'!M320&lt;&gt;"",'Health Products &amp; Equipment'!M320,"")</f>
        <v/>
      </c>
      <c r="C820" s="5" t="str">
        <f>IF(B820="","",IF(ISERROR(FIND(B820,VLOOKUP(A820,A1119:C$1199,3,FALSE))),CONCATENATE(B820,"; ",IFERROR(VLOOKUP(A820,A1119:C$1199,3,FALSE),"")),VLOOKUP(A820,A1119:C$1199,3,FALSE)))</f>
        <v/>
      </c>
    </row>
    <row r="821" spans="1:3" x14ac:dyDescent="0.2">
      <c r="A821" s="5" t="e">
        <f ca="1">'Health Products &amp; Equipment'!B321</f>
        <v>#VALUE!</v>
      </c>
      <c r="B821" s="5" t="str">
        <f>IF('Health Products &amp; Equipment'!M321&lt;&gt;"",'Health Products &amp; Equipment'!M321,"")</f>
        <v/>
      </c>
      <c r="C821" s="5" t="str">
        <f>IF(B821="","",IF(ISERROR(FIND(B821,VLOOKUP(A821,A1120:C$1199,3,FALSE))),CONCATENATE(B821,"; ",IFERROR(VLOOKUP(A821,A1120:C$1199,3,FALSE),"")),VLOOKUP(A821,A1120:C$1199,3,FALSE)))</f>
        <v/>
      </c>
    </row>
    <row r="822" spans="1:3" x14ac:dyDescent="0.2">
      <c r="A822" s="5" t="e">
        <f ca="1">'Health Products &amp; Equipment'!B322</f>
        <v>#VALUE!</v>
      </c>
      <c r="B822" s="5" t="str">
        <f>IF('Health Products &amp; Equipment'!M322&lt;&gt;"",'Health Products &amp; Equipment'!M322,"")</f>
        <v/>
      </c>
      <c r="C822" s="5" t="str">
        <f>IF(B822="","",IF(ISERROR(FIND(B822,VLOOKUP(A822,A1121:C$1199,3,FALSE))),CONCATENATE(B822,"; ",IFERROR(VLOOKUP(A822,A1121:C$1199,3,FALSE),"")),VLOOKUP(A822,A1121:C$1199,3,FALSE)))</f>
        <v/>
      </c>
    </row>
    <row r="823" spans="1:3" x14ac:dyDescent="0.2">
      <c r="A823" s="5" t="e">
        <f ca="1">'Health Products &amp; Equipment'!B323</f>
        <v>#VALUE!</v>
      </c>
      <c r="B823" s="5" t="str">
        <f>IF('Health Products &amp; Equipment'!M323&lt;&gt;"",'Health Products &amp; Equipment'!M323,"")</f>
        <v/>
      </c>
      <c r="C823" s="5" t="str">
        <f>IF(B823="","",IF(ISERROR(FIND(B823,VLOOKUP(A823,A1122:C$1199,3,FALSE))),CONCATENATE(B823,"; ",IFERROR(VLOOKUP(A823,A1122:C$1199,3,FALSE),"")),VLOOKUP(A823,A1122:C$1199,3,FALSE)))</f>
        <v/>
      </c>
    </row>
    <row r="824" spans="1:3" x14ac:dyDescent="0.2">
      <c r="A824" s="5" t="e">
        <f ca="1">'Health Products &amp; Equipment'!B324</f>
        <v>#VALUE!</v>
      </c>
      <c r="B824" s="5" t="str">
        <f>IF('Health Products &amp; Equipment'!M324&lt;&gt;"",'Health Products &amp; Equipment'!M324,"")</f>
        <v/>
      </c>
      <c r="C824" s="5" t="str">
        <f>IF(B824="","",IF(ISERROR(FIND(B824,VLOOKUP(A824,A1123:C$1199,3,FALSE))),CONCATENATE(B824,"; ",IFERROR(VLOOKUP(A824,A1123:C$1199,3,FALSE),"")),VLOOKUP(A824,A1123:C$1199,3,FALSE)))</f>
        <v/>
      </c>
    </row>
    <row r="825" spans="1:3" x14ac:dyDescent="0.2">
      <c r="A825" s="5" t="e">
        <f ca="1">'Health Products &amp; Equipment'!B325</f>
        <v>#VALUE!</v>
      </c>
      <c r="B825" s="5" t="str">
        <f>IF('Health Products &amp; Equipment'!M325&lt;&gt;"",'Health Products &amp; Equipment'!M325,"")</f>
        <v/>
      </c>
      <c r="C825" s="5" t="str">
        <f>IF(B825="","",IF(ISERROR(FIND(B825,VLOOKUP(A825,A1124:C$1199,3,FALSE))),CONCATENATE(B825,"; ",IFERROR(VLOOKUP(A825,A1124:C$1199,3,FALSE),"")),VLOOKUP(A825,A1124:C$1199,3,FALSE)))</f>
        <v/>
      </c>
    </row>
    <row r="826" spans="1:3" x14ac:dyDescent="0.2">
      <c r="A826" s="5" t="e">
        <f ca="1">'Health Products &amp; Equipment'!B326</f>
        <v>#VALUE!</v>
      </c>
      <c r="B826" s="5" t="str">
        <f>IF('Health Products &amp; Equipment'!M326&lt;&gt;"",'Health Products &amp; Equipment'!M326,"")</f>
        <v/>
      </c>
      <c r="C826" s="5" t="str">
        <f>IF(B826="","",IF(ISERROR(FIND(B826,VLOOKUP(A826,A1125:C$1199,3,FALSE))),CONCATENATE(B826,"; ",IFERROR(VLOOKUP(A826,A1125:C$1199,3,FALSE),"")),VLOOKUP(A826,A1125:C$1199,3,FALSE)))</f>
        <v/>
      </c>
    </row>
    <row r="827" spans="1:3" x14ac:dyDescent="0.2">
      <c r="A827" s="5" t="e">
        <f ca="1">'Health Products &amp; Equipment'!B327</f>
        <v>#VALUE!</v>
      </c>
      <c r="B827" s="5" t="str">
        <f>IF('Health Products &amp; Equipment'!M327&lt;&gt;"",'Health Products &amp; Equipment'!M327,"")</f>
        <v/>
      </c>
      <c r="C827" s="5" t="str">
        <f>IF(B827="","",IF(ISERROR(FIND(B827,VLOOKUP(A827,A1126:C$1199,3,FALSE))),CONCATENATE(B827,"; ",IFERROR(VLOOKUP(A827,A1126:C$1199,3,FALSE),"")),VLOOKUP(A827,A1126:C$1199,3,FALSE)))</f>
        <v/>
      </c>
    </row>
    <row r="828" spans="1:3" x14ac:dyDescent="0.2">
      <c r="A828" s="5" t="e">
        <f ca="1">'Health Products &amp; Equipment'!B328</f>
        <v>#VALUE!</v>
      </c>
      <c r="B828" s="5" t="str">
        <f>IF('Health Products &amp; Equipment'!M328&lt;&gt;"",'Health Products &amp; Equipment'!M328,"")</f>
        <v/>
      </c>
      <c r="C828" s="5" t="str">
        <f>IF(B828="","",IF(ISERROR(FIND(B828,VLOOKUP(A828,A1127:C$1199,3,FALSE))),CONCATENATE(B828,"; ",IFERROR(VLOOKUP(A828,A1127:C$1199,3,FALSE),"")),VLOOKUP(A828,A1127:C$1199,3,FALSE)))</f>
        <v/>
      </c>
    </row>
    <row r="829" spans="1:3" x14ac:dyDescent="0.2">
      <c r="A829" s="5" t="e">
        <f ca="1">'Health Products &amp; Equipment'!B329</f>
        <v>#VALUE!</v>
      </c>
      <c r="B829" s="5" t="str">
        <f>IF('Health Products &amp; Equipment'!M329&lt;&gt;"",'Health Products &amp; Equipment'!M329,"")</f>
        <v/>
      </c>
      <c r="C829" s="5" t="str">
        <f>IF(B829="","",IF(ISERROR(FIND(B829,VLOOKUP(A829,A1128:C$1199,3,FALSE))),CONCATENATE(B829,"; ",IFERROR(VLOOKUP(A829,A1128:C$1199,3,FALSE),"")),VLOOKUP(A829,A1128:C$1199,3,FALSE)))</f>
        <v/>
      </c>
    </row>
    <row r="830" spans="1:3" x14ac:dyDescent="0.2">
      <c r="A830" s="5" t="e">
        <f ca="1">'Health Products &amp; Equipment'!B330</f>
        <v>#VALUE!</v>
      </c>
      <c r="B830" s="5" t="str">
        <f>IF('Health Products &amp; Equipment'!M330&lt;&gt;"",'Health Products &amp; Equipment'!M330,"")</f>
        <v/>
      </c>
      <c r="C830" s="5" t="str">
        <f>IF(B830="","",IF(ISERROR(FIND(B830,VLOOKUP(A830,A1129:C$1199,3,FALSE))),CONCATENATE(B830,"; ",IFERROR(VLOOKUP(A830,A1129:C$1199,3,FALSE),"")),VLOOKUP(A830,A1129:C$1199,3,FALSE)))</f>
        <v/>
      </c>
    </row>
    <row r="831" spans="1:3" x14ac:dyDescent="0.2">
      <c r="A831" s="5" t="e">
        <f ca="1">'Health Products &amp; Equipment'!B331</f>
        <v>#VALUE!</v>
      </c>
      <c r="B831" s="5" t="str">
        <f>IF('Health Products &amp; Equipment'!M331&lt;&gt;"",'Health Products &amp; Equipment'!M331,"")</f>
        <v/>
      </c>
      <c r="C831" s="5" t="str">
        <f>IF(B831="","",IF(ISERROR(FIND(B831,VLOOKUP(A831,A1130:C$1199,3,FALSE))),CONCATENATE(B831,"; ",IFERROR(VLOOKUP(A831,A1130:C$1199,3,FALSE),"")),VLOOKUP(A831,A1130:C$1199,3,FALSE)))</f>
        <v/>
      </c>
    </row>
    <row r="832" spans="1:3" x14ac:dyDescent="0.2">
      <c r="A832" s="5" t="e">
        <f ca="1">'Health Products &amp; Equipment'!B332</f>
        <v>#VALUE!</v>
      </c>
      <c r="B832" s="5" t="str">
        <f>IF('Health Products &amp; Equipment'!M332&lt;&gt;"",'Health Products &amp; Equipment'!M332,"")</f>
        <v/>
      </c>
      <c r="C832" s="5" t="str">
        <f>IF(B832="","",IF(ISERROR(FIND(B832,VLOOKUP(A832,A1131:C$1199,3,FALSE))),CONCATENATE(B832,"; ",IFERROR(VLOOKUP(A832,A1131:C$1199,3,FALSE),"")),VLOOKUP(A832,A1131:C$1199,3,FALSE)))</f>
        <v/>
      </c>
    </row>
    <row r="833" spans="1:3" x14ac:dyDescent="0.2">
      <c r="A833" s="5" t="e">
        <f ca="1">'Health Products &amp; Equipment'!B333</f>
        <v>#VALUE!</v>
      </c>
      <c r="B833" s="5" t="str">
        <f>IF('Health Products &amp; Equipment'!M333&lt;&gt;"",'Health Products &amp; Equipment'!M333,"")</f>
        <v/>
      </c>
      <c r="C833" s="5" t="str">
        <f>IF(B833="","",IF(ISERROR(FIND(B833,VLOOKUP(A833,A1132:C$1199,3,FALSE))),CONCATENATE(B833,"; ",IFERROR(VLOOKUP(A833,A1132:C$1199,3,FALSE),"")),VLOOKUP(A833,A1132:C$1199,3,FALSE)))</f>
        <v/>
      </c>
    </row>
    <row r="834" spans="1:3" x14ac:dyDescent="0.2">
      <c r="A834" s="5" t="e">
        <f ca="1">'Health Products &amp; Equipment'!B334</f>
        <v>#VALUE!</v>
      </c>
      <c r="B834" s="5" t="str">
        <f>IF('Health Products &amp; Equipment'!M334&lt;&gt;"",'Health Products &amp; Equipment'!M334,"")</f>
        <v/>
      </c>
      <c r="C834" s="5" t="str">
        <f>IF(B834="","",IF(ISERROR(FIND(B834,VLOOKUP(A834,A1133:C$1199,3,FALSE))),CONCATENATE(B834,"; ",IFERROR(VLOOKUP(A834,A1133:C$1199,3,FALSE),"")),VLOOKUP(A834,A1133:C$1199,3,FALSE)))</f>
        <v/>
      </c>
    </row>
    <row r="835" spans="1:3" x14ac:dyDescent="0.2">
      <c r="A835" s="5" t="e">
        <f ca="1">'Health Products &amp; Equipment'!B335</f>
        <v>#VALUE!</v>
      </c>
      <c r="B835" s="5" t="str">
        <f>IF('Health Products &amp; Equipment'!M335&lt;&gt;"",'Health Products &amp; Equipment'!M335,"")</f>
        <v/>
      </c>
      <c r="C835" s="5" t="str">
        <f>IF(B835="","",IF(ISERROR(FIND(B835,VLOOKUP(A835,A1134:C$1199,3,FALSE))),CONCATENATE(B835,"; ",IFERROR(VLOOKUP(A835,A1134:C$1199,3,FALSE),"")),VLOOKUP(A835,A1134:C$1199,3,FALSE)))</f>
        <v/>
      </c>
    </row>
    <row r="836" spans="1:3" x14ac:dyDescent="0.2">
      <c r="A836" s="5" t="e">
        <f ca="1">'Health Products &amp; Equipment'!B336</f>
        <v>#VALUE!</v>
      </c>
      <c r="B836" s="5" t="str">
        <f>IF('Health Products &amp; Equipment'!M336&lt;&gt;"",'Health Products &amp; Equipment'!M336,"")</f>
        <v/>
      </c>
      <c r="C836" s="5" t="str">
        <f>IF(B836="","",IF(ISERROR(FIND(B836,VLOOKUP(A836,A1135:C$1199,3,FALSE))),CONCATENATE(B836,"; ",IFERROR(VLOOKUP(A836,A1135:C$1199,3,FALSE),"")),VLOOKUP(A836,A1135:C$1199,3,FALSE)))</f>
        <v/>
      </c>
    </row>
    <row r="837" spans="1:3" x14ac:dyDescent="0.2">
      <c r="A837" s="5" t="e">
        <f ca="1">'Health Products &amp; Equipment'!B337</f>
        <v>#VALUE!</v>
      </c>
      <c r="B837" s="5" t="str">
        <f>IF('Health Products &amp; Equipment'!M337&lt;&gt;"",'Health Products &amp; Equipment'!M337,"")</f>
        <v/>
      </c>
      <c r="C837" s="5" t="str">
        <f>IF(B837="","",IF(ISERROR(FIND(B837,VLOOKUP(A837,A1136:C$1199,3,FALSE))),CONCATENATE(B837,"; ",IFERROR(VLOOKUP(A837,A1136:C$1199,3,FALSE),"")),VLOOKUP(A837,A1136:C$1199,3,FALSE)))</f>
        <v/>
      </c>
    </row>
    <row r="838" spans="1:3" x14ac:dyDescent="0.2">
      <c r="A838" s="5" t="e">
        <f ca="1">'Health Products &amp; Equipment'!B338</f>
        <v>#VALUE!</v>
      </c>
      <c r="B838" s="5" t="str">
        <f>IF('Health Products &amp; Equipment'!M338&lt;&gt;"",'Health Products &amp; Equipment'!M338,"")</f>
        <v/>
      </c>
      <c r="C838" s="5" t="str">
        <f>IF(B838="","",IF(ISERROR(FIND(B838,VLOOKUP(A838,A1137:C$1199,3,FALSE))),CONCATENATE(B838,"; ",IFERROR(VLOOKUP(A838,A1137:C$1199,3,FALSE),"")),VLOOKUP(A838,A1137:C$1199,3,FALSE)))</f>
        <v/>
      </c>
    </row>
    <row r="839" spans="1:3" x14ac:dyDescent="0.2">
      <c r="A839" s="5" t="e">
        <f ca="1">'Health Products &amp; Equipment'!B339</f>
        <v>#VALUE!</v>
      </c>
      <c r="B839" s="5" t="str">
        <f>IF('Health Products &amp; Equipment'!M339&lt;&gt;"",'Health Products &amp; Equipment'!M339,"")</f>
        <v/>
      </c>
      <c r="C839" s="5" t="str">
        <f>IF(B839="","",IF(ISERROR(FIND(B839,VLOOKUP(A839,A1138:C$1199,3,FALSE))),CONCATENATE(B839,"; ",IFERROR(VLOOKUP(A839,A1138:C$1199,3,FALSE),"")),VLOOKUP(A839,A1138:C$1199,3,FALSE)))</f>
        <v/>
      </c>
    </row>
    <row r="840" spans="1:3" x14ac:dyDescent="0.2">
      <c r="A840" s="5" t="e">
        <f ca="1">'Health Products &amp; Equipment'!B340</f>
        <v>#VALUE!</v>
      </c>
      <c r="B840" s="5" t="str">
        <f>IF('Health Products &amp; Equipment'!M340&lt;&gt;"",'Health Products &amp; Equipment'!M340,"")</f>
        <v/>
      </c>
      <c r="C840" s="5" t="str">
        <f>IF(B840="","",IF(ISERROR(FIND(B840,VLOOKUP(A840,A1139:C$1199,3,FALSE))),CONCATENATE(B840,"; ",IFERROR(VLOOKUP(A840,A1139:C$1199,3,FALSE),"")),VLOOKUP(A840,A1139:C$1199,3,FALSE)))</f>
        <v/>
      </c>
    </row>
    <row r="841" spans="1:3" x14ac:dyDescent="0.2">
      <c r="A841" s="5" t="e">
        <f ca="1">'Health Products &amp; Equipment'!B341</f>
        <v>#VALUE!</v>
      </c>
      <c r="B841" s="5" t="str">
        <f>IF('Health Products &amp; Equipment'!M341&lt;&gt;"",'Health Products &amp; Equipment'!M341,"")</f>
        <v/>
      </c>
      <c r="C841" s="5" t="str">
        <f>IF(B841="","",IF(ISERROR(FIND(B841,VLOOKUP(A841,A1140:C$1199,3,FALSE))),CONCATENATE(B841,"; ",IFERROR(VLOOKUP(A841,A1140:C$1199,3,FALSE),"")),VLOOKUP(A841,A1140:C$1199,3,FALSE)))</f>
        <v/>
      </c>
    </row>
    <row r="842" spans="1:3" x14ac:dyDescent="0.2">
      <c r="A842" s="5" t="e">
        <f ca="1">'Health Products &amp; Equipment'!B342</f>
        <v>#VALUE!</v>
      </c>
      <c r="B842" s="5" t="str">
        <f>IF('Health Products &amp; Equipment'!M342&lt;&gt;"",'Health Products &amp; Equipment'!M342,"")</f>
        <v/>
      </c>
      <c r="C842" s="5" t="str">
        <f>IF(B842="","",IF(ISERROR(FIND(B842,VLOOKUP(A842,A1141:C$1199,3,FALSE))),CONCATENATE(B842,"; ",IFERROR(VLOOKUP(A842,A1141:C$1199,3,FALSE),"")),VLOOKUP(A842,A1141:C$1199,3,FALSE)))</f>
        <v/>
      </c>
    </row>
    <row r="843" spans="1:3" x14ac:dyDescent="0.2">
      <c r="A843" s="5" t="e">
        <f ca="1">'Health Products &amp; Equipment'!B343</f>
        <v>#VALUE!</v>
      </c>
      <c r="B843" s="5" t="str">
        <f>IF('Health Products &amp; Equipment'!M343&lt;&gt;"",'Health Products &amp; Equipment'!M343,"")</f>
        <v/>
      </c>
      <c r="C843" s="5" t="str">
        <f>IF(B843="","",IF(ISERROR(FIND(B843,VLOOKUP(A843,A1142:C$1199,3,FALSE))),CONCATENATE(B843,"; ",IFERROR(VLOOKUP(A843,A1142:C$1199,3,FALSE),"")),VLOOKUP(A843,A1142:C$1199,3,FALSE)))</f>
        <v/>
      </c>
    </row>
    <row r="844" spans="1:3" x14ac:dyDescent="0.2">
      <c r="A844" s="5" t="e">
        <f ca="1">'Health Products &amp; Equipment'!B344</f>
        <v>#VALUE!</v>
      </c>
      <c r="B844" s="5" t="str">
        <f>IF('Health Products &amp; Equipment'!M344&lt;&gt;"",'Health Products &amp; Equipment'!M344,"")</f>
        <v/>
      </c>
      <c r="C844" s="5" t="str">
        <f>IF(B844="","",IF(ISERROR(FIND(B844,VLOOKUP(A844,A1143:C$1199,3,FALSE))),CONCATENATE(B844,"; ",IFERROR(VLOOKUP(A844,A1143:C$1199,3,FALSE),"")),VLOOKUP(A844,A1143:C$1199,3,FALSE)))</f>
        <v/>
      </c>
    </row>
    <row r="845" spans="1:3" x14ac:dyDescent="0.2">
      <c r="A845" s="5" t="e">
        <f ca="1">'Health Products &amp; Equipment'!B345</f>
        <v>#VALUE!</v>
      </c>
      <c r="B845" s="5" t="str">
        <f>IF('Health Products &amp; Equipment'!M345&lt;&gt;"",'Health Products &amp; Equipment'!M345,"")</f>
        <v/>
      </c>
      <c r="C845" s="5" t="str">
        <f>IF(B845="","",IF(ISERROR(FIND(B845,VLOOKUP(A845,A1144:C$1199,3,FALSE))),CONCATENATE(B845,"; ",IFERROR(VLOOKUP(A845,A1144:C$1199,3,FALSE),"")),VLOOKUP(A845,A1144:C$1199,3,FALSE)))</f>
        <v/>
      </c>
    </row>
    <row r="846" spans="1:3" x14ac:dyDescent="0.2">
      <c r="A846" s="5" t="e">
        <f ca="1">'Health Products &amp; Equipment'!B346</f>
        <v>#VALUE!</v>
      </c>
      <c r="B846" s="5" t="str">
        <f>IF('Health Products &amp; Equipment'!M346&lt;&gt;"",'Health Products &amp; Equipment'!M346,"")</f>
        <v/>
      </c>
      <c r="C846" s="5" t="str">
        <f>IF(B846="","",IF(ISERROR(FIND(B846,VLOOKUP(A846,A1145:C$1199,3,FALSE))),CONCATENATE(B846,"; ",IFERROR(VLOOKUP(A846,A1145:C$1199,3,FALSE),"")),VLOOKUP(A846,A1145:C$1199,3,FALSE)))</f>
        <v/>
      </c>
    </row>
    <row r="847" spans="1:3" x14ac:dyDescent="0.2">
      <c r="A847" s="5" t="e">
        <f ca="1">'Health Products &amp; Equipment'!B347</f>
        <v>#VALUE!</v>
      </c>
      <c r="B847" s="5" t="str">
        <f>IF('Health Products &amp; Equipment'!M347&lt;&gt;"",'Health Products &amp; Equipment'!M347,"")</f>
        <v/>
      </c>
      <c r="C847" s="5" t="str">
        <f>IF(B847="","",IF(ISERROR(FIND(B847,VLOOKUP(A847,A1146:C$1199,3,FALSE))),CONCATENATE(B847,"; ",IFERROR(VLOOKUP(A847,A1146:C$1199,3,FALSE),"")),VLOOKUP(A847,A1146:C$1199,3,FALSE)))</f>
        <v/>
      </c>
    </row>
    <row r="848" spans="1:3" x14ac:dyDescent="0.2">
      <c r="A848" s="5" t="e">
        <f ca="1">'Health Products &amp; Equipment'!B348</f>
        <v>#VALUE!</v>
      </c>
      <c r="B848" s="5" t="str">
        <f>IF('Health Products &amp; Equipment'!M348&lt;&gt;"",'Health Products &amp; Equipment'!M348,"")</f>
        <v/>
      </c>
      <c r="C848" s="5" t="str">
        <f>IF(B848="","",IF(ISERROR(FIND(B848,VLOOKUP(A848,A1147:C$1199,3,FALSE))),CONCATENATE(B848,"; ",IFERROR(VLOOKUP(A848,A1147:C$1199,3,FALSE),"")),VLOOKUP(A848,A1147:C$1199,3,FALSE)))</f>
        <v/>
      </c>
    </row>
    <row r="849" spans="1:3" x14ac:dyDescent="0.2">
      <c r="A849" s="5" t="e">
        <f ca="1">'Health Products &amp; Equipment'!B349</f>
        <v>#VALUE!</v>
      </c>
      <c r="B849" s="5" t="str">
        <f>IF('Health Products &amp; Equipment'!M349&lt;&gt;"",'Health Products &amp; Equipment'!M349,"")</f>
        <v/>
      </c>
      <c r="C849" s="5" t="str">
        <f>IF(B849="","",IF(ISERROR(FIND(B849,VLOOKUP(A849,A1148:C$1199,3,FALSE))),CONCATENATE(B849,"; ",IFERROR(VLOOKUP(A849,A1148:C$1199,3,FALSE),"")),VLOOKUP(A849,A1148:C$1199,3,FALSE)))</f>
        <v/>
      </c>
    </row>
    <row r="850" spans="1:3" x14ac:dyDescent="0.2">
      <c r="A850" s="5" t="e">
        <f ca="1">'Health Products &amp; Equipment'!B350</f>
        <v>#VALUE!</v>
      </c>
      <c r="B850" s="5" t="str">
        <f>IF('Health Products &amp; Equipment'!M350&lt;&gt;"",'Health Products &amp; Equipment'!M350,"")</f>
        <v/>
      </c>
      <c r="C850" s="5" t="str">
        <f>IF(B850="","",IF(ISERROR(FIND(B850,VLOOKUP(A850,A1149:C$1199,3,FALSE))),CONCATENATE(B850,"; ",IFERROR(VLOOKUP(A850,A1149:C$1199,3,FALSE),"")),VLOOKUP(A850,A1149:C$1199,3,FALSE)))</f>
        <v/>
      </c>
    </row>
    <row r="851" spans="1:3" x14ac:dyDescent="0.2">
      <c r="A851" s="5" t="e">
        <f ca="1">'Health Products &amp; Equipment'!B351</f>
        <v>#VALUE!</v>
      </c>
      <c r="B851" s="5" t="str">
        <f>IF('Health Products &amp; Equipment'!M351&lt;&gt;"",'Health Products &amp; Equipment'!M351,"")</f>
        <v/>
      </c>
      <c r="C851" s="5" t="str">
        <f>IF(B851="","",IF(ISERROR(FIND(B851,VLOOKUP(A851,A1150:C$1199,3,FALSE))),CONCATENATE(B851,"; ",IFERROR(VLOOKUP(A851,A1150:C$1199,3,FALSE),"")),VLOOKUP(A851,A1150:C$1199,3,FALSE)))</f>
        <v/>
      </c>
    </row>
    <row r="852" spans="1:3" x14ac:dyDescent="0.2">
      <c r="A852" s="5" t="e">
        <f ca="1">'Health Products &amp; Equipment'!B352</f>
        <v>#VALUE!</v>
      </c>
      <c r="B852" s="5" t="str">
        <f>IF('Health Products &amp; Equipment'!M352&lt;&gt;"",'Health Products &amp; Equipment'!M352,"")</f>
        <v/>
      </c>
      <c r="C852" s="5" t="str">
        <f>IF(B852="","",IF(ISERROR(FIND(B852,VLOOKUP(A852,A1151:C$1199,3,FALSE))),CONCATENATE(B852,"; ",IFERROR(VLOOKUP(A852,A1151:C$1199,3,FALSE),"")),VLOOKUP(A852,A1151:C$1199,3,FALSE)))</f>
        <v/>
      </c>
    </row>
    <row r="853" spans="1:3" x14ac:dyDescent="0.2">
      <c r="A853" s="5" t="e">
        <f ca="1">'Health Products &amp; Equipment'!B353</f>
        <v>#VALUE!</v>
      </c>
      <c r="B853" s="5" t="str">
        <f>IF('Health Products &amp; Equipment'!M353&lt;&gt;"",'Health Products &amp; Equipment'!M353,"")</f>
        <v/>
      </c>
      <c r="C853" s="5" t="str">
        <f>IF(B853="","",IF(ISERROR(FIND(B853,VLOOKUP(A853,A1152:C$1199,3,FALSE))),CONCATENATE(B853,"; ",IFERROR(VLOOKUP(A853,A1152:C$1199,3,FALSE),"")),VLOOKUP(A853,A1152:C$1199,3,FALSE)))</f>
        <v/>
      </c>
    </row>
    <row r="854" spans="1:3" x14ac:dyDescent="0.2">
      <c r="A854" s="5" t="e">
        <f ca="1">'Health Products &amp; Equipment'!B354</f>
        <v>#VALUE!</v>
      </c>
      <c r="B854" s="5" t="str">
        <f>IF('Health Products &amp; Equipment'!M354&lt;&gt;"",'Health Products &amp; Equipment'!M354,"")</f>
        <v/>
      </c>
      <c r="C854" s="5" t="str">
        <f>IF(B854="","",IF(ISERROR(FIND(B854,VLOOKUP(A854,A1153:C$1199,3,FALSE))),CONCATENATE(B854,"; ",IFERROR(VLOOKUP(A854,A1153:C$1199,3,FALSE),"")),VLOOKUP(A854,A1153:C$1199,3,FALSE)))</f>
        <v/>
      </c>
    </row>
    <row r="855" spans="1:3" x14ac:dyDescent="0.2">
      <c r="A855" s="5" t="e">
        <f ca="1">'Health Products &amp; Equipment'!B355</f>
        <v>#VALUE!</v>
      </c>
      <c r="B855" s="5" t="str">
        <f>IF('Health Products &amp; Equipment'!M355&lt;&gt;"",'Health Products &amp; Equipment'!M355,"")</f>
        <v/>
      </c>
      <c r="C855" s="5" t="str">
        <f>IF(B855="","",IF(ISERROR(FIND(B855,VLOOKUP(A855,A1154:C$1199,3,FALSE))),CONCATENATE(B855,"; ",IFERROR(VLOOKUP(A855,A1154:C$1199,3,FALSE),"")),VLOOKUP(A855,A1154:C$1199,3,FALSE)))</f>
        <v/>
      </c>
    </row>
    <row r="856" spans="1:3" x14ac:dyDescent="0.2">
      <c r="A856" s="5" t="e">
        <f ca="1">'Health Products &amp; Equipment'!B356</f>
        <v>#VALUE!</v>
      </c>
      <c r="B856" s="5" t="str">
        <f>IF('Health Products &amp; Equipment'!M356&lt;&gt;"",'Health Products &amp; Equipment'!M356,"")</f>
        <v/>
      </c>
      <c r="C856" s="5" t="str">
        <f>IF(B856="","",IF(ISERROR(FIND(B856,VLOOKUP(A856,A1155:C$1199,3,FALSE))),CONCATENATE(B856,"; ",IFERROR(VLOOKUP(A856,A1155:C$1199,3,FALSE),"")),VLOOKUP(A856,A1155:C$1199,3,FALSE)))</f>
        <v/>
      </c>
    </row>
    <row r="857" spans="1:3" x14ac:dyDescent="0.2">
      <c r="A857" s="5" t="e">
        <f ca="1">'Health Products &amp; Equipment'!B357</f>
        <v>#VALUE!</v>
      </c>
      <c r="B857" s="5" t="str">
        <f>IF('Health Products &amp; Equipment'!M357&lt;&gt;"",'Health Products &amp; Equipment'!M357,"")</f>
        <v/>
      </c>
      <c r="C857" s="5" t="str">
        <f>IF(B857="","",IF(ISERROR(FIND(B857,VLOOKUP(A857,A1156:C$1199,3,FALSE))),CONCATENATE(B857,"; ",IFERROR(VLOOKUP(A857,A1156:C$1199,3,FALSE),"")),VLOOKUP(A857,A1156:C$1199,3,FALSE)))</f>
        <v/>
      </c>
    </row>
    <row r="858" spans="1:3" x14ac:dyDescent="0.2">
      <c r="A858" s="5" t="e">
        <f ca="1">'Health Products &amp; Equipment'!B358</f>
        <v>#VALUE!</v>
      </c>
      <c r="B858" s="5" t="str">
        <f>IF('Health Products &amp; Equipment'!M358&lt;&gt;"",'Health Products &amp; Equipment'!M358,"")</f>
        <v/>
      </c>
      <c r="C858" s="5" t="str">
        <f>IF(B858="","",IF(ISERROR(FIND(B858,VLOOKUP(A858,A1157:C$1199,3,FALSE))),CONCATENATE(B858,"; ",IFERROR(VLOOKUP(A858,A1157:C$1199,3,FALSE),"")),VLOOKUP(A858,A1157:C$1199,3,FALSE)))</f>
        <v/>
      </c>
    </row>
    <row r="859" spans="1:3" x14ac:dyDescent="0.2">
      <c r="A859" s="5" t="e">
        <f ca="1">'Health Products &amp; Equipment'!B359</f>
        <v>#VALUE!</v>
      </c>
      <c r="B859" s="5" t="str">
        <f>IF('Health Products &amp; Equipment'!M359&lt;&gt;"",'Health Products &amp; Equipment'!M359,"")</f>
        <v/>
      </c>
      <c r="C859" s="5" t="str">
        <f>IF(B859="","",IF(ISERROR(FIND(B859,VLOOKUP(A859,A1158:C$1199,3,FALSE))),CONCATENATE(B859,"; ",IFERROR(VLOOKUP(A859,A1158:C$1199,3,FALSE),"")),VLOOKUP(A859,A1158:C$1199,3,FALSE)))</f>
        <v/>
      </c>
    </row>
    <row r="860" spans="1:3" x14ac:dyDescent="0.2">
      <c r="A860" s="5" t="e">
        <f ca="1">'Health Products &amp; Equipment'!B360</f>
        <v>#VALUE!</v>
      </c>
      <c r="B860" s="5" t="str">
        <f>IF('Health Products &amp; Equipment'!M360&lt;&gt;"",'Health Products &amp; Equipment'!M360,"")</f>
        <v/>
      </c>
      <c r="C860" s="5" t="str">
        <f>IF(B860="","",IF(ISERROR(FIND(B860,VLOOKUP(A860,A1159:C$1199,3,FALSE))),CONCATENATE(B860,"; ",IFERROR(VLOOKUP(A860,A1159:C$1199,3,FALSE),"")),VLOOKUP(A860,A1159:C$1199,3,FALSE)))</f>
        <v/>
      </c>
    </row>
    <row r="861" spans="1:3" x14ac:dyDescent="0.2">
      <c r="A861" s="5" t="e">
        <f ca="1">'Health Products &amp; Equipment'!B361</f>
        <v>#VALUE!</v>
      </c>
      <c r="B861" s="5" t="str">
        <f>IF('Health Products &amp; Equipment'!M361&lt;&gt;"",'Health Products &amp; Equipment'!M361,"")</f>
        <v/>
      </c>
      <c r="C861" s="5" t="str">
        <f>IF(B861="","",IF(ISERROR(FIND(B861,VLOOKUP(A861,A1160:C$1199,3,FALSE))),CONCATENATE(B861,"; ",IFERROR(VLOOKUP(A861,A1160:C$1199,3,FALSE),"")),VLOOKUP(A861,A1160:C$1199,3,FALSE)))</f>
        <v/>
      </c>
    </row>
    <row r="862" spans="1:3" x14ac:dyDescent="0.2">
      <c r="A862" s="5" t="e">
        <f ca="1">'Health Products &amp; Equipment'!B362</f>
        <v>#VALUE!</v>
      </c>
      <c r="B862" s="5" t="str">
        <f>IF('Health Products &amp; Equipment'!M362&lt;&gt;"",'Health Products &amp; Equipment'!M362,"")</f>
        <v/>
      </c>
      <c r="C862" s="5" t="str">
        <f>IF(B862="","",IF(ISERROR(FIND(B862,VLOOKUP(A862,A1161:C$1199,3,FALSE))),CONCATENATE(B862,"; ",IFERROR(VLOOKUP(A862,A1161:C$1199,3,FALSE),"")),VLOOKUP(A862,A1161:C$1199,3,FALSE)))</f>
        <v/>
      </c>
    </row>
    <row r="863" spans="1:3" x14ac:dyDescent="0.2">
      <c r="A863" s="5" t="e">
        <f ca="1">'Health Products &amp; Equipment'!B363</f>
        <v>#VALUE!</v>
      </c>
      <c r="B863" s="5" t="str">
        <f>IF('Health Products &amp; Equipment'!M363&lt;&gt;"",'Health Products &amp; Equipment'!M363,"")</f>
        <v/>
      </c>
      <c r="C863" s="5" t="str">
        <f>IF(B863="","",IF(ISERROR(FIND(B863,VLOOKUP(A863,A1162:C$1199,3,FALSE))),CONCATENATE(B863,"; ",IFERROR(VLOOKUP(A863,A1162:C$1199,3,FALSE),"")),VLOOKUP(A863,A1162:C$1199,3,FALSE)))</f>
        <v/>
      </c>
    </row>
    <row r="864" spans="1:3" x14ac:dyDescent="0.2">
      <c r="A864" s="5" t="e">
        <f ca="1">'Health Products &amp; Equipment'!B364</f>
        <v>#VALUE!</v>
      </c>
      <c r="B864" s="5" t="str">
        <f>IF('Health Products &amp; Equipment'!M364&lt;&gt;"",'Health Products &amp; Equipment'!M364,"")</f>
        <v/>
      </c>
      <c r="C864" s="5" t="str">
        <f>IF(B864="","",IF(ISERROR(FIND(B864,VLOOKUP(A864,A1163:C$1199,3,FALSE))),CONCATENATE(B864,"; ",IFERROR(VLOOKUP(A864,A1163:C$1199,3,FALSE),"")),VLOOKUP(A864,A1163:C$1199,3,FALSE)))</f>
        <v/>
      </c>
    </row>
    <row r="865" spans="1:3" x14ac:dyDescent="0.2">
      <c r="A865" s="5" t="e">
        <f ca="1">'Health Products &amp; Equipment'!B365</f>
        <v>#VALUE!</v>
      </c>
      <c r="B865" s="5" t="str">
        <f>IF('Health Products &amp; Equipment'!M365&lt;&gt;"",'Health Products &amp; Equipment'!M365,"")</f>
        <v/>
      </c>
      <c r="C865" s="5" t="str">
        <f>IF(B865="","",IF(ISERROR(FIND(B865,VLOOKUP(A865,A1164:C$1199,3,FALSE))),CONCATENATE(B865,"; ",IFERROR(VLOOKUP(A865,A1164:C$1199,3,FALSE),"")),VLOOKUP(A865,A1164:C$1199,3,FALSE)))</f>
        <v/>
      </c>
    </row>
    <row r="866" spans="1:3" x14ac:dyDescent="0.2">
      <c r="A866" s="5" t="e">
        <f ca="1">'Health Products &amp; Equipment'!B366</f>
        <v>#VALUE!</v>
      </c>
      <c r="B866" s="5" t="str">
        <f>IF('Health Products &amp; Equipment'!M366&lt;&gt;"",'Health Products &amp; Equipment'!M366,"")</f>
        <v/>
      </c>
      <c r="C866" s="5" t="str">
        <f>IF(B866="","",IF(ISERROR(FIND(B866,VLOOKUP(A866,A1165:C$1199,3,FALSE))),CONCATENATE(B866,"; ",IFERROR(VLOOKUP(A866,A1165:C$1199,3,FALSE),"")),VLOOKUP(A866,A1165:C$1199,3,FALSE)))</f>
        <v/>
      </c>
    </row>
    <row r="867" spans="1:3" x14ac:dyDescent="0.2">
      <c r="A867" s="5" t="e">
        <f ca="1">'Health Products &amp; Equipment'!B367</f>
        <v>#VALUE!</v>
      </c>
      <c r="B867" s="5" t="str">
        <f>IF('Health Products &amp; Equipment'!M367&lt;&gt;"",'Health Products &amp; Equipment'!M367,"")</f>
        <v/>
      </c>
      <c r="C867" s="5" t="str">
        <f>IF(B867="","",IF(ISERROR(FIND(B867,VLOOKUP(A867,A1166:C$1199,3,FALSE))),CONCATENATE(B867,"; ",IFERROR(VLOOKUP(A867,A1166:C$1199,3,FALSE),"")),VLOOKUP(A867,A1166:C$1199,3,FALSE)))</f>
        <v/>
      </c>
    </row>
    <row r="868" spans="1:3" x14ac:dyDescent="0.2">
      <c r="A868" s="5" t="e">
        <f ca="1">'Health Products &amp; Equipment'!B368</f>
        <v>#VALUE!</v>
      </c>
      <c r="B868" s="5" t="str">
        <f>IF('Health Products &amp; Equipment'!M368&lt;&gt;"",'Health Products &amp; Equipment'!M368,"")</f>
        <v/>
      </c>
      <c r="C868" s="5" t="str">
        <f>IF(B868="","",IF(ISERROR(FIND(B868,VLOOKUP(A868,A1167:C$1199,3,FALSE))),CONCATENATE(B868,"; ",IFERROR(VLOOKUP(A868,A1167:C$1199,3,FALSE),"")),VLOOKUP(A868,A1167:C$1199,3,FALSE)))</f>
        <v/>
      </c>
    </row>
    <row r="869" spans="1:3" x14ac:dyDescent="0.2">
      <c r="A869" s="5" t="e">
        <f ca="1">'Health Products &amp; Equipment'!B369</f>
        <v>#VALUE!</v>
      </c>
      <c r="B869" s="5" t="str">
        <f>IF('Health Products &amp; Equipment'!M369&lt;&gt;"",'Health Products &amp; Equipment'!M369,"")</f>
        <v/>
      </c>
      <c r="C869" s="5" t="str">
        <f>IF(B869="","",IF(ISERROR(FIND(B869,VLOOKUP(A869,A1168:C$1199,3,FALSE))),CONCATENATE(B869,"; ",IFERROR(VLOOKUP(A869,A1168:C$1199,3,FALSE),"")),VLOOKUP(A869,A1168:C$1199,3,FALSE)))</f>
        <v/>
      </c>
    </row>
    <row r="870" spans="1:3" x14ac:dyDescent="0.2">
      <c r="A870" s="5" t="e">
        <f ca="1">'Health Products &amp; Equipment'!B370</f>
        <v>#VALUE!</v>
      </c>
      <c r="B870" s="5" t="str">
        <f>IF('Health Products &amp; Equipment'!M370&lt;&gt;"",'Health Products &amp; Equipment'!M370,"")</f>
        <v/>
      </c>
      <c r="C870" s="5" t="str">
        <f>IF(B870="","",IF(ISERROR(FIND(B870,VLOOKUP(A870,A1169:C$1199,3,FALSE))),CONCATENATE(B870,"; ",IFERROR(VLOOKUP(A870,A1169:C$1199,3,FALSE),"")),VLOOKUP(A870,A1169:C$1199,3,FALSE)))</f>
        <v/>
      </c>
    </row>
    <row r="871" spans="1:3" x14ac:dyDescent="0.2">
      <c r="A871" s="5" t="e">
        <f ca="1">'Health Products &amp; Equipment'!B371</f>
        <v>#VALUE!</v>
      </c>
      <c r="B871" s="5" t="str">
        <f>IF('Health Products &amp; Equipment'!M371&lt;&gt;"",'Health Products &amp; Equipment'!M371,"")</f>
        <v/>
      </c>
      <c r="C871" s="5" t="str">
        <f>IF(B871="","",IF(ISERROR(FIND(B871,VLOOKUP(A871,A1170:C$1199,3,FALSE))),CONCATENATE(B871,"; ",IFERROR(VLOOKUP(A871,A1170:C$1199,3,FALSE),"")),VLOOKUP(A871,A1170:C$1199,3,FALSE)))</f>
        <v/>
      </c>
    </row>
    <row r="872" spans="1:3" x14ac:dyDescent="0.2">
      <c r="A872" s="5" t="e">
        <f ca="1">'Health Products &amp; Equipment'!B372</f>
        <v>#VALUE!</v>
      </c>
      <c r="B872" s="5" t="str">
        <f>IF('Health Products &amp; Equipment'!M372&lt;&gt;"",'Health Products &amp; Equipment'!M372,"")</f>
        <v/>
      </c>
      <c r="C872" s="5" t="str">
        <f>IF(B872="","",IF(ISERROR(FIND(B872,VLOOKUP(A872,A1171:C$1199,3,FALSE))),CONCATENATE(B872,"; ",IFERROR(VLOOKUP(A872,A1171:C$1199,3,FALSE),"")),VLOOKUP(A872,A1171:C$1199,3,FALSE)))</f>
        <v/>
      </c>
    </row>
    <row r="873" spans="1:3" x14ac:dyDescent="0.2">
      <c r="A873" s="5" t="e">
        <f ca="1">'Health Products &amp; Equipment'!B373</f>
        <v>#VALUE!</v>
      </c>
      <c r="B873" s="5" t="str">
        <f>IF('Health Products &amp; Equipment'!M373&lt;&gt;"",'Health Products &amp; Equipment'!M373,"")</f>
        <v/>
      </c>
      <c r="C873" s="5" t="str">
        <f>IF(B873="","",IF(ISERROR(FIND(B873,VLOOKUP(A873,A1172:C$1199,3,FALSE))),CONCATENATE(B873,"; ",IFERROR(VLOOKUP(A873,A1172:C$1199,3,FALSE),"")),VLOOKUP(A873,A1172:C$1199,3,FALSE)))</f>
        <v/>
      </c>
    </row>
    <row r="874" spans="1:3" x14ac:dyDescent="0.2">
      <c r="A874" s="5" t="e">
        <f ca="1">'Health Products &amp; Equipment'!B374</f>
        <v>#VALUE!</v>
      </c>
      <c r="B874" s="5" t="str">
        <f>IF('Health Products &amp; Equipment'!M374&lt;&gt;"",'Health Products &amp; Equipment'!M374,"")</f>
        <v/>
      </c>
      <c r="C874" s="5" t="str">
        <f>IF(B874="","",IF(ISERROR(FIND(B874,VLOOKUP(A874,A1173:C$1199,3,FALSE))),CONCATENATE(B874,"; ",IFERROR(VLOOKUP(A874,A1173:C$1199,3,FALSE),"")),VLOOKUP(A874,A1173:C$1199,3,FALSE)))</f>
        <v/>
      </c>
    </row>
    <row r="875" spans="1:3" x14ac:dyDescent="0.2">
      <c r="A875" s="5" t="e">
        <f ca="1">'Health Products &amp; Equipment'!B375</f>
        <v>#VALUE!</v>
      </c>
      <c r="B875" s="5" t="str">
        <f>IF('Health Products &amp; Equipment'!M375&lt;&gt;"",'Health Products &amp; Equipment'!M375,"")</f>
        <v/>
      </c>
      <c r="C875" s="5" t="str">
        <f>IF(B875="","",IF(ISERROR(FIND(B875,VLOOKUP(A875,A1174:C$1199,3,FALSE))),CONCATENATE(B875,"; ",IFERROR(VLOOKUP(A875,A1174:C$1199,3,FALSE),"")),VLOOKUP(A875,A1174:C$1199,3,FALSE)))</f>
        <v/>
      </c>
    </row>
    <row r="876" spans="1:3" x14ac:dyDescent="0.2">
      <c r="A876" s="5" t="e">
        <f ca="1">'Health Products &amp; Equipment'!B376</f>
        <v>#VALUE!</v>
      </c>
      <c r="B876" s="5" t="str">
        <f>IF('Health Products &amp; Equipment'!M376&lt;&gt;"",'Health Products &amp; Equipment'!M376,"")</f>
        <v/>
      </c>
      <c r="C876" s="5" t="str">
        <f>IF(B876="","",IF(ISERROR(FIND(B876,VLOOKUP(A876,A1175:C$1199,3,FALSE))),CONCATENATE(B876,"; ",IFERROR(VLOOKUP(A876,A1175:C$1199,3,FALSE),"")),VLOOKUP(A876,A1175:C$1199,3,FALSE)))</f>
        <v/>
      </c>
    </row>
    <row r="877" spans="1:3" x14ac:dyDescent="0.2">
      <c r="A877" s="5" t="e">
        <f ca="1">'Health Products &amp; Equipment'!B377</f>
        <v>#VALUE!</v>
      </c>
      <c r="B877" s="5" t="str">
        <f>IF('Health Products &amp; Equipment'!M377&lt;&gt;"",'Health Products &amp; Equipment'!M377,"")</f>
        <v/>
      </c>
      <c r="C877" s="5" t="str">
        <f>IF(B877="","",IF(ISERROR(FIND(B877,VLOOKUP(A877,A1176:C$1199,3,FALSE))),CONCATENATE(B877,"; ",IFERROR(VLOOKUP(A877,A1176:C$1199,3,FALSE),"")),VLOOKUP(A877,A1176:C$1199,3,FALSE)))</f>
        <v/>
      </c>
    </row>
    <row r="878" spans="1:3" x14ac:dyDescent="0.2">
      <c r="A878" s="5" t="e">
        <f ca="1">'Health Products &amp; Equipment'!B378</f>
        <v>#VALUE!</v>
      </c>
      <c r="B878" s="5" t="str">
        <f>IF('Health Products &amp; Equipment'!M378&lt;&gt;"",'Health Products &amp; Equipment'!M378,"")</f>
        <v/>
      </c>
      <c r="C878" s="5" t="str">
        <f>IF(B878="","",IF(ISERROR(FIND(B878,VLOOKUP(A878,A1177:C$1199,3,FALSE))),CONCATENATE(B878,"; ",IFERROR(VLOOKUP(A878,A1177:C$1199,3,FALSE),"")),VLOOKUP(A878,A1177:C$1199,3,FALSE)))</f>
        <v/>
      </c>
    </row>
    <row r="879" spans="1:3" x14ac:dyDescent="0.2">
      <c r="A879" s="5" t="e">
        <f ca="1">'Health Products &amp; Equipment'!B379</f>
        <v>#VALUE!</v>
      </c>
      <c r="B879" s="5" t="str">
        <f>IF('Health Products &amp; Equipment'!M379&lt;&gt;"",'Health Products &amp; Equipment'!M379,"")</f>
        <v/>
      </c>
      <c r="C879" s="5" t="str">
        <f>IF(B879="","",IF(ISERROR(FIND(B879,VLOOKUP(A879,A1178:C$1199,3,FALSE))),CONCATENATE(B879,"; ",IFERROR(VLOOKUP(A879,A1178:C$1199,3,FALSE),"")),VLOOKUP(A879,A1178:C$1199,3,FALSE)))</f>
        <v/>
      </c>
    </row>
    <row r="880" spans="1:3" x14ac:dyDescent="0.2">
      <c r="A880" s="5" t="e">
        <f ca="1">'Health Products &amp; Equipment'!B380</f>
        <v>#VALUE!</v>
      </c>
      <c r="B880" s="5" t="str">
        <f>IF('Health Products &amp; Equipment'!M380&lt;&gt;"",'Health Products &amp; Equipment'!M380,"")</f>
        <v/>
      </c>
      <c r="C880" s="5" t="str">
        <f>IF(B880="","",IF(ISERROR(FIND(B880,VLOOKUP(A880,A1179:C$1199,3,FALSE))),CONCATENATE(B880,"; ",IFERROR(VLOOKUP(A880,A1179:C$1199,3,FALSE),"")),VLOOKUP(A880,A1179:C$1199,3,FALSE)))</f>
        <v/>
      </c>
    </row>
    <row r="881" spans="1:3" x14ac:dyDescent="0.2">
      <c r="A881" s="5" t="e">
        <f ca="1">'Health Products &amp; Equipment'!B381</f>
        <v>#VALUE!</v>
      </c>
      <c r="B881" s="5" t="str">
        <f>IF('Health Products &amp; Equipment'!M381&lt;&gt;"",'Health Products &amp; Equipment'!M381,"")</f>
        <v/>
      </c>
      <c r="C881" s="5" t="str">
        <f>IF(B881="","",IF(ISERROR(FIND(B881,VLOOKUP(A881,A1180:C$1199,3,FALSE))),CONCATENATE(B881,"; ",IFERROR(VLOOKUP(A881,A1180:C$1199,3,FALSE),"")),VLOOKUP(A881,A1180:C$1199,3,FALSE)))</f>
        <v/>
      </c>
    </row>
    <row r="882" spans="1:3" x14ac:dyDescent="0.2">
      <c r="A882" s="5" t="e">
        <f ca="1">'Health Products &amp; Equipment'!B382</f>
        <v>#VALUE!</v>
      </c>
      <c r="B882" s="5" t="str">
        <f>IF('Health Products &amp; Equipment'!M382&lt;&gt;"",'Health Products &amp; Equipment'!M382,"")</f>
        <v/>
      </c>
      <c r="C882" s="5" t="str">
        <f>IF(B882="","",IF(ISERROR(FIND(B882,VLOOKUP(A882,A1181:C$1199,3,FALSE))),CONCATENATE(B882,"; ",IFERROR(VLOOKUP(A882,A1181:C$1199,3,FALSE),"")),VLOOKUP(A882,A1181:C$1199,3,FALSE)))</f>
        <v/>
      </c>
    </row>
    <row r="883" spans="1:3" x14ac:dyDescent="0.2">
      <c r="A883" s="5" t="e">
        <f ca="1">'Health Products &amp; Equipment'!B383</f>
        <v>#VALUE!</v>
      </c>
      <c r="B883" s="5" t="str">
        <f>IF('Health Products &amp; Equipment'!M383&lt;&gt;"",'Health Products &amp; Equipment'!M383,"")</f>
        <v/>
      </c>
      <c r="C883" s="5" t="str">
        <f>IF(B883="","",IF(ISERROR(FIND(B883,VLOOKUP(A883,A1182:C$1199,3,FALSE))),CONCATENATE(B883,"; ",IFERROR(VLOOKUP(A883,A1182:C$1199,3,FALSE),"")),VLOOKUP(A883,A1182:C$1199,3,FALSE)))</f>
        <v/>
      </c>
    </row>
    <row r="884" spans="1:3" x14ac:dyDescent="0.2">
      <c r="A884" s="5" t="e">
        <f ca="1">'Health Products &amp; Equipment'!B384</f>
        <v>#VALUE!</v>
      </c>
      <c r="B884" s="5" t="str">
        <f>IF('Health Products &amp; Equipment'!M384&lt;&gt;"",'Health Products &amp; Equipment'!M384,"")</f>
        <v/>
      </c>
      <c r="C884" s="5" t="str">
        <f>IF(B884="","",IF(ISERROR(FIND(B884,VLOOKUP(A884,A1183:C$1199,3,FALSE))),CONCATENATE(B884,"; ",IFERROR(VLOOKUP(A884,A1183:C$1199,3,FALSE),"")),VLOOKUP(A884,A1183:C$1199,3,FALSE)))</f>
        <v/>
      </c>
    </row>
    <row r="885" spans="1:3" x14ac:dyDescent="0.2">
      <c r="A885" s="5" t="e">
        <f ca="1">'Health Products &amp; Equipment'!B385</f>
        <v>#VALUE!</v>
      </c>
      <c r="B885" s="5" t="str">
        <f>IF('Health Products &amp; Equipment'!M385&lt;&gt;"",'Health Products &amp; Equipment'!M385,"")</f>
        <v/>
      </c>
      <c r="C885" s="5" t="str">
        <f>IF(B885="","",IF(ISERROR(FIND(B885,VLOOKUP(A885,A1184:C$1199,3,FALSE))),CONCATENATE(B885,"; ",IFERROR(VLOOKUP(A885,A1184:C$1199,3,FALSE),"")),VLOOKUP(A885,A1184:C$1199,3,FALSE)))</f>
        <v/>
      </c>
    </row>
    <row r="886" spans="1:3" x14ac:dyDescent="0.2">
      <c r="A886" s="5" t="e">
        <f ca="1">'Health Products &amp; Equipment'!B386</f>
        <v>#VALUE!</v>
      </c>
      <c r="B886" s="5" t="str">
        <f>IF('Health Products &amp; Equipment'!M386&lt;&gt;"",'Health Products &amp; Equipment'!M386,"")</f>
        <v/>
      </c>
      <c r="C886" s="5" t="str">
        <f>IF(B886="","",IF(ISERROR(FIND(B886,VLOOKUP(A886,A1185:C$1199,3,FALSE))),CONCATENATE(B886,"; ",IFERROR(VLOOKUP(A886,A1185:C$1199,3,FALSE),"")),VLOOKUP(A886,A1185:C$1199,3,FALSE)))</f>
        <v/>
      </c>
    </row>
    <row r="887" spans="1:3" x14ac:dyDescent="0.2">
      <c r="A887" s="5" t="e">
        <f ca="1">'Health Products &amp; Equipment'!B387</f>
        <v>#VALUE!</v>
      </c>
      <c r="B887" s="5" t="str">
        <f>IF('Health Products &amp; Equipment'!M387&lt;&gt;"",'Health Products &amp; Equipment'!M387,"")</f>
        <v/>
      </c>
      <c r="C887" s="5" t="str">
        <f>IF(B887="","",IF(ISERROR(FIND(B887,VLOOKUP(A887,A1186:C$1199,3,FALSE))),CONCATENATE(B887,"; ",IFERROR(VLOOKUP(A887,A1186:C$1199,3,FALSE),"")),VLOOKUP(A887,A1186:C$1199,3,FALSE)))</f>
        <v/>
      </c>
    </row>
    <row r="888" spans="1:3" x14ac:dyDescent="0.2">
      <c r="A888" s="5" t="e">
        <f ca="1">'Health Products &amp; Equipment'!B388</f>
        <v>#VALUE!</v>
      </c>
      <c r="B888" s="5" t="str">
        <f>IF('Health Products &amp; Equipment'!M388&lt;&gt;"",'Health Products &amp; Equipment'!M388,"")</f>
        <v/>
      </c>
      <c r="C888" s="5" t="str">
        <f>IF(B888="","",IF(ISERROR(FIND(B888,VLOOKUP(A888,A1187:C$1199,3,FALSE))),CONCATENATE(B888,"; ",IFERROR(VLOOKUP(A888,A1187:C$1199,3,FALSE),"")),VLOOKUP(A888,A1187:C$1199,3,FALSE)))</f>
        <v/>
      </c>
    </row>
    <row r="889" spans="1:3" x14ac:dyDescent="0.2">
      <c r="A889" s="5" t="e">
        <f ca="1">'Health Products &amp; Equipment'!B389</f>
        <v>#VALUE!</v>
      </c>
      <c r="B889" s="5" t="str">
        <f>IF('Health Products &amp; Equipment'!M389&lt;&gt;"",'Health Products &amp; Equipment'!M389,"")</f>
        <v/>
      </c>
      <c r="C889" s="5" t="str">
        <f>IF(B889="","",IF(ISERROR(FIND(B889,VLOOKUP(A889,A1188:C$1199,3,FALSE))),CONCATENATE(B889,"; ",IFERROR(VLOOKUP(A889,A1188:C$1199,3,FALSE),"")),VLOOKUP(A889,A1188:C$1199,3,FALSE)))</f>
        <v/>
      </c>
    </row>
    <row r="890" spans="1:3" x14ac:dyDescent="0.2">
      <c r="A890" s="5" t="e">
        <f ca="1">'Health Products &amp; Equipment'!B390</f>
        <v>#VALUE!</v>
      </c>
      <c r="B890" s="5" t="str">
        <f>IF('Health Products &amp; Equipment'!M390&lt;&gt;"",'Health Products &amp; Equipment'!M390,"")</f>
        <v/>
      </c>
      <c r="C890" s="5" t="str">
        <f>IF(B890="","",IF(ISERROR(FIND(B890,VLOOKUP(A890,A1189:C$1199,3,FALSE))),CONCATENATE(B890,"; ",IFERROR(VLOOKUP(A890,A1189:C$1199,3,FALSE),"")),VLOOKUP(A890,A1189:C$1199,3,FALSE)))</f>
        <v/>
      </c>
    </row>
    <row r="891" spans="1:3" x14ac:dyDescent="0.2">
      <c r="A891" s="5" t="e">
        <f ca="1">'Health Products &amp; Equipment'!B391</f>
        <v>#VALUE!</v>
      </c>
      <c r="B891" s="5" t="str">
        <f>IF('Health Products &amp; Equipment'!M391&lt;&gt;"",'Health Products &amp; Equipment'!M391,"")</f>
        <v/>
      </c>
      <c r="C891" s="5" t="str">
        <f>IF(B891="","",IF(ISERROR(FIND(B891,VLOOKUP(A891,A1190:C$1199,3,FALSE))),CONCATENATE(B891,"; ",IFERROR(VLOOKUP(A891,A1190:C$1199,3,FALSE),"")),VLOOKUP(A891,A1190:C$1199,3,FALSE)))</f>
        <v/>
      </c>
    </row>
    <row r="892" spans="1:3" x14ac:dyDescent="0.2">
      <c r="A892" s="5" t="e">
        <f ca="1">'Health Products &amp; Equipment'!B392</f>
        <v>#VALUE!</v>
      </c>
      <c r="B892" s="5" t="str">
        <f>IF('Health Products &amp; Equipment'!M392&lt;&gt;"",'Health Products &amp; Equipment'!M392,"")</f>
        <v/>
      </c>
      <c r="C892" s="5" t="str">
        <f>IF(B892="","",IF(ISERROR(FIND(B892,VLOOKUP(A892,A1191:C$1199,3,FALSE))),CONCATENATE(B892,"; ",IFERROR(VLOOKUP(A892,A1191:C$1199,3,FALSE),"")),VLOOKUP(A892,A1191:C$1199,3,FALSE)))</f>
        <v/>
      </c>
    </row>
    <row r="893" spans="1:3" x14ac:dyDescent="0.2">
      <c r="A893" s="5" t="e">
        <f ca="1">'Health Products &amp; Equipment'!B393</f>
        <v>#VALUE!</v>
      </c>
      <c r="B893" s="5" t="str">
        <f>IF('Health Products &amp; Equipment'!M393&lt;&gt;"",'Health Products &amp; Equipment'!M393,"")</f>
        <v/>
      </c>
      <c r="C893" s="5" t="str">
        <f>IF(B893="","",IF(ISERROR(FIND(B893,VLOOKUP(A893,A1192:C$1199,3,FALSE))),CONCATENATE(B893,"; ",IFERROR(VLOOKUP(A893,A1192:C$1199,3,FALSE),"")),VLOOKUP(A893,A1192:C$1199,3,FALSE)))</f>
        <v/>
      </c>
    </row>
    <row r="894" spans="1:3" x14ac:dyDescent="0.2">
      <c r="A894" s="5" t="e">
        <f ca="1">'Health Products &amp; Equipment'!B394</f>
        <v>#VALUE!</v>
      </c>
      <c r="B894" s="5" t="str">
        <f>IF('Health Products &amp; Equipment'!M394&lt;&gt;"",'Health Products &amp; Equipment'!M394,"")</f>
        <v/>
      </c>
      <c r="C894" s="5" t="str">
        <f>IF(B894="","",IF(ISERROR(FIND(B894,VLOOKUP(A894,A1193:C$1199,3,FALSE))),CONCATENATE(B894,"; ",IFERROR(VLOOKUP(A894,A1193:C$1199,3,FALSE),"")),VLOOKUP(A894,A1193:C$1199,3,FALSE)))</f>
        <v/>
      </c>
    </row>
    <row r="895" spans="1:3" x14ac:dyDescent="0.2">
      <c r="A895" s="5" t="e">
        <f ca="1">'Health Products &amp; Equipment'!B395</f>
        <v>#VALUE!</v>
      </c>
      <c r="B895" s="5" t="str">
        <f>IF('Health Products &amp; Equipment'!M395&lt;&gt;"",'Health Products &amp; Equipment'!M395,"")</f>
        <v/>
      </c>
      <c r="C895" s="5" t="str">
        <f>IF(B895="","",IF(ISERROR(FIND(B895,VLOOKUP(A895,A1194:C$1199,3,FALSE))),CONCATENATE(B895,"; ",IFERROR(VLOOKUP(A895,A1194:C$1199,3,FALSE),"")),VLOOKUP(A895,A1194:C$1199,3,FALSE)))</f>
        <v/>
      </c>
    </row>
    <row r="896" spans="1:3" x14ac:dyDescent="0.2">
      <c r="A896" s="5" t="e">
        <f ca="1">'Health Products &amp; Equipment'!B396</f>
        <v>#VALUE!</v>
      </c>
      <c r="B896" s="5" t="str">
        <f>IF('Health Products &amp; Equipment'!M396&lt;&gt;"",'Health Products &amp; Equipment'!M396,"")</f>
        <v/>
      </c>
      <c r="C896" s="5" t="str">
        <f>IF(B896="","",IF(ISERROR(FIND(B896,VLOOKUP(A896,A1195:C$1199,3,FALSE))),CONCATENATE(B896,"; ",IFERROR(VLOOKUP(A896,A1195:C$1199,3,FALSE),"")),VLOOKUP(A896,A1195:C$1199,3,FALSE)))</f>
        <v/>
      </c>
    </row>
    <row r="897" spans="1:3" x14ac:dyDescent="0.2">
      <c r="A897" s="5" t="e">
        <f ca="1">'Health Products &amp; Equipment'!B397</f>
        <v>#VALUE!</v>
      </c>
      <c r="B897" s="5" t="str">
        <f>IF('Health Products &amp; Equipment'!M397&lt;&gt;"",'Health Products &amp; Equipment'!M397,"")</f>
        <v/>
      </c>
      <c r="C897" s="5" t="str">
        <f>IF(B897="","",IF(ISERROR(FIND(B897,VLOOKUP(A897,A1196:C$1199,3,FALSE))),CONCATENATE(B897,"; ",IFERROR(VLOOKUP(A897,A1196:C$1199,3,FALSE),"")),VLOOKUP(A897,A1196:C$1199,3,FALSE)))</f>
        <v/>
      </c>
    </row>
    <row r="898" spans="1:3" x14ac:dyDescent="0.2">
      <c r="A898" s="5" t="e">
        <f ca="1">'Health Products &amp; Equipment'!B398</f>
        <v>#VALUE!</v>
      </c>
      <c r="B898" s="5" t="str">
        <f>IF('Health Products &amp; Equipment'!M398&lt;&gt;"",'Health Products &amp; Equipment'!M398,"")</f>
        <v/>
      </c>
      <c r="C898" s="5" t="str">
        <f>IF(B898="","",IF(ISERROR(FIND(B898,VLOOKUP(A898,A1197:C$1199,3,FALSE))),CONCATENATE(B898,"; ",IFERROR(VLOOKUP(A898,A1197:C$1199,3,FALSE),"")),VLOOKUP(A898,A1197:C$1199,3,FALSE)))</f>
        <v/>
      </c>
    </row>
    <row r="899" spans="1:3" x14ac:dyDescent="0.2">
      <c r="A899" s="5" t="e">
        <f ca="1">'Health Products &amp; Equipment'!B399</f>
        <v>#VALUE!</v>
      </c>
      <c r="B899" s="5" t="str">
        <f>IF('Health Products &amp; Equipment'!M399&lt;&gt;"",'Health Products &amp; Equipment'!M399,"")</f>
        <v/>
      </c>
      <c r="C899" s="5" t="str">
        <f>IF(B899="","",IF(ISERROR(FIND(B899,VLOOKUP(A899,A1198:C$1199,3,FALSE))),CONCATENATE(B899,"; ",IFERROR(VLOOKUP(A899,A1198:C$1199,3,FALSE),"")),VLOOKUP(A899,A1198:C$1199,3,FALSE)))</f>
        <v/>
      </c>
    </row>
    <row r="900" spans="1:3" x14ac:dyDescent="0.2">
      <c r="A900" s="5" t="e">
        <f ca="1">'Health Products &amp; Equipment'!B400</f>
        <v>#VALUE!</v>
      </c>
      <c r="B900" s="5" t="str">
        <f>IF('Health Products &amp; Equipment'!M400&lt;&gt;"",'Health Products &amp; Equipment'!M400,"")</f>
        <v/>
      </c>
      <c r="C900" s="5" t="str">
        <f>IF(B900="","",IF(ISERROR(FIND(B900,VLOOKUP(A900,A1199:C$1199,3,FALSE))),CONCATENATE(B900,"; ",IFERROR(VLOOKUP(A900,A1199:C$1199,3,FALSE),"")),VLOOKUP(A900,A1199:C$1199,3,FALSE)))</f>
        <v/>
      </c>
    </row>
    <row r="901" spans="1:3" x14ac:dyDescent="0.2">
      <c r="A901" s="5" t="e">
        <f ca="1">'Health Products &amp; Equipment'!B401</f>
        <v>#VALUE!</v>
      </c>
      <c r="B901" s="5" t="str">
        <f>IF('Health Products &amp; Equipment'!M401&lt;&gt;"",'Health Products &amp; Equipment'!M401,"")</f>
        <v/>
      </c>
      <c r="C901" s="5" t="str">
        <f>IF(B901="","",IF(ISERROR(FIND(B901,VLOOKUP(A901,A$1199:C1200,3,FALSE))),CONCATENATE(B901,"; ",IFERROR(VLOOKUP(A901,A$1199:C1200,3,FALSE),"")),VLOOKUP(A901,A$1199:C1200,3,FALSE)))</f>
        <v/>
      </c>
    </row>
    <row r="902" spans="1:3" x14ac:dyDescent="0.2">
      <c r="A902" s="5" t="e">
        <f ca="1">'Health Products &amp; Equipment'!B402</f>
        <v>#VALUE!</v>
      </c>
      <c r="B902" s="5" t="str">
        <f>IF('Health Products &amp; Equipment'!M402&lt;&gt;"",'Health Products &amp; Equipment'!M402,"")</f>
        <v/>
      </c>
      <c r="C902" s="5" t="str">
        <f>IF(B902="","",IF(ISERROR(FIND(B902,VLOOKUP(A902,A$1199:C1201,3,FALSE))),CONCATENATE(B902,"; ",IFERROR(VLOOKUP(A902,A$1199:C1201,3,FALSE),"")),VLOOKUP(A902,A$1199:C1201,3,FALSE)))</f>
        <v/>
      </c>
    </row>
    <row r="903" spans="1:3" x14ac:dyDescent="0.2">
      <c r="A903" s="5" t="e">
        <f ca="1">'Health Products &amp; Equipment'!B403</f>
        <v>#VALUE!</v>
      </c>
      <c r="B903" s="5" t="str">
        <f>IF('Health Products &amp; Equipment'!M403&lt;&gt;"",'Health Products &amp; Equipment'!M403,"")</f>
        <v/>
      </c>
      <c r="C903" s="5" t="str">
        <f>IF(B903="","",IF(ISERROR(FIND(B903,VLOOKUP(A903,A$1199:C1202,3,FALSE))),CONCATENATE(B903,"; ",IFERROR(VLOOKUP(A903,A$1199:C1202,3,FALSE),"")),VLOOKUP(A903,A$1199:C1202,3,FALSE)))</f>
        <v/>
      </c>
    </row>
    <row r="904" spans="1:3" x14ac:dyDescent="0.2">
      <c r="A904" s="5" t="e">
        <f ca="1">'Health Products &amp; Equipment'!B404</f>
        <v>#VALUE!</v>
      </c>
      <c r="B904" s="5" t="str">
        <f>IF('Health Products &amp; Equipment'!M404&lt;&gt;"",'Health Products &amp; Equipment'!M404,"")</f>
        <v/>
      </c>
      <c r="C904" s="5" t="str">
        <f>IF(B904="","",IF(ISERROR(FIND(B904,VLOOKUP(A904,A$1199:C1203,3,FALSE))),CONCATENATE(B904,"; ",IFERROR(VLOOKUP(A904,A$1199:C1203,3,FALSE),"")),VLOOKUP(A904,A$1199:C1203,3,FALSE)))</f>
        <v/>
      </c>
    </row>
    <row r="905" spans="1:3" x14ac:dyDescent="0.2">
      <c r="A905" s="5" t="e">
        <f ca="1">'Health Products &amp; Equipment'!B405</f>
        <v>#VALUE!</v>
      </c>
      <c r="B905" s="5" t="str">
        <f>IF('Health Products &amp; Equipment'!M405&lt;&gt;"",'Health Products &amp; Equipment'!M405,"")</f>
        <v/>
      </c>
      <c r="C905" s="5" t="str">
        <f>IF(B905="","",IF(ISERROR(FIND(B905,VLOOKUP(A905,A$1199:C1204,3,FALSE))),CONCATENATE(B905,"; ",IFERROR(VLOOKUP(A905,A$1199:C1204,3,FALSE),"")),VLOOKUP(A905,A$1199:C1204,3,FALSE)))</f>
        <v/>
      </c>
    </row>
    <row r="906" spans="1:3" x14ac:dyDescent="0.2">
      <c r="A906" s="5" t="e">
        <f ca="1">'Health Products &amp; Equipment'!B406</f>
        <v>#VALUE!</v>
      </c>
      <c r="B906" s="5" t="str">
        <f>IF('Health Products &amp; Equipment'!M406&lt;&gt;"",'Health Products &amp; Equipment'!M406,"")</f>
        <v/>
      </c>
      <c r="C906" s="5" t="str">
        <f>IF(B906="","",IF(ISERROR(FIND(B906,VLOOKUP(A906,A$1199:C1205,3,FALSE))),CONCATENATE(B906,"; ",IFERROR(VLOOKUP(A906,A$1199:C1205,3,FALSE),"")),VLOOKUP(A906,A$1199:C1205,3,FALSE)))</f>
        <v/>
      </c>
    </row>
    <row r="907" spans="1:3" x14ac:dyDescent="0.2">
      <c r="A907" s="5" t="e">
        <f ca="1">'Health Products &amp; Equipment'!B407</f>
        <v>#VALUE!</v>
      </c>
      <c r="B907" s="5" t="str">
        <f>IF('Health Products &amp; Equipment'!M407&lt;&gt;"",'Health Products &amp; Equipment'!M407,"")</f>
        <v/>
      </c>
      <c r="C907" s="5" t="str">
        <f>IF(B907="","",IF(ISERROR(FIND(B907,VLOOKUP(A907,A$1199:C1206,3,FALSE))),CONCATENATE(B907,"; ",IFERROR(VLOOKUP(A907,A$1199:C1206,3,FALSE),"")),VLOOKUP(A907,A$1199:C1206,3,FALSE)))</f>
        <v/>
      </c>
    </row>
    <row r="908" spans="1:3" x14ac:dyDescent="0.2">
      <c r="A908" s="5" t="e">
        <f ca="1">'Health Products &amp; Equipment'!B408</f>
        <v>#VALUE!</v>
      </c>
      <c r="B908" s="5" t="str">
        <f>IF('Health Products &amp; Equipment'!M408&lt;&gt;"",'Health Products &amp; Equipment'!M408,"")</f>
        <v/>
      </c>
      <c r="C908" s="5" t="str">
        <f>IF(B908="","",IF(ISERROR(FIND(B908,VLOOKUP(A908,A$1199:C1207,3,FALSE))),CONCATENATE(B908,"; ",IFERROR(VLOOKUP(A908,A$1199:C1207,3,FALSE),"")),VLOOKUP(A908,A$1199:C1207,3,FALSE)))</f>
        <v/>
      </c>
    </row>
    <row r="909" spans="1:3" x14ac:dyDescent="0.2">
      <c r="A909" s="5" t="e">
        <f ca="1">'Health Products &amp; Equipment'!B409</f>
        <v>#VALUE!</v>
      </c>
      <c r="B909" s="5" t="str">
        <f>IF('Health Products &amp; Equipment'!M409&lt;&gt;"",'Health Products &amp; Equipment'!M409,"")</f>
        <v/>
      </c>
      <c r="C909" s="5" t="str">
        <f>IF(B909="","",IF(ISERROR(FIND(B909,VLOOKUP(A909,A$1199:C1208,3,FALSE))),CONCATENATE(B909,"; ",IFERROR(VLOOKUP(A909,A$1199:C1208,3,FALSE),"")),VLOOKUP(A909,A$1199:C1208,3,FALSE)))</f>
        <v/>
      </c>
    </row>
    <row r="910" spans="1:3" x14ac:dyDescent="0.2">
      <c r="A910" s="5" t="e">
        <f ca="1">'Health Products &amp; Equipment'!B410</f>
        <v>#VALUE!</v>
      </c>
      <c r="B910" s="5" t="str">
        <f>IF('Health Products &amp; Equipment'!M410&lt;&gt;"",'Health Products &amp; Equipment'!M410,"")</f>
        <v/>
      </c>
      <c r="C910" s="5" t="str">
        <f>IF(B910="","",IF(ISERROR(FIND(B910,VLOOKUP(A910,A$1199:C1209,3,FALSE))),CONCATENATE(B910,"; ",IFERROR(VLOOKUP(A910,A$1199:C1209,3,FALSE),"")),VLOOKUP(A910,A$1199:C1209,3,FALSE)))</f>
        <v/>
      </c>
    </row>
    <row r="911" spans="1:3" x14ac:dyDescent="0.2">
      <c r="A911" s="5" t="e">
        <f ca="1">'Health Products &amp; Equipment'!B411</f>
        <v>#VALUE!</v>
      </c>
      <c r="B911" s="5" t="str">
        <f>IF('Health Products &amp; Equipment'!M411&lt;&gt;"",'Health Products &amp; Equipment'!M411,"")</f>
        <v/>
      </c>
      <c r="C911" s="5" t="str">
        <f>IF(B911="","",IF(ISERROR(FIND(B911,VLOOKUP(A911,A$1199:C1210,3,FALSE))),CONCATENATE(B911,"; ",IFERROR(VLOOKUP(A911,A$1199:C1210,3,FALSE),"")),VLOOKUP(A911,A$1199:C1210,3,FALSE)))</f>
        <v/>
      </c>
    </row>
    <row r="912" spans="1:3" x14ac:dyDescent="0.2">
      <c r="A912" s="5" t="e">
        <f ca="1">'Health Products &amp; Equipment'!B412</f>
        <v>#VALUE!</v>
      </c>
      <c r="B912" s="5" t="str">
        <f>IF('Health Products &amp; Equipment'!M412&lt;&gt;"",'Health Products &amp; Equipment'!M412,"")</f>
        <v/>
      </c>
      <c r="C912" s="5" t="str">
        <f>IF(B912="","",IF(ISERROR(FIND(B912,VLOOKUP(A912,A$1199:C1211,3,FALSE))),CONCATENATE(B912,"; ",IFERROR(VLOOKUP(A912,A$1199:C1211,3,FALSE),"")),VLOOKUP(A912,A$1199:C1211,3,FALSE)))</f>
        <v/>
      </c>
    </row>
    <row r="913" spans="1:3" x14ac:dyDescent="0.2">
      <c r="A913" s="5" t="e">
        <f ca="1">'Health Products &amp; Equipment'!B413</f>
        <v>#VALUE!</v>
      </c>
      <c r="B913" s="5" t="str">
        <f>IF('Health Products &amp; Equipment'!M413&lt;&gt;"",'Health Products &amp; Equipment'!M413,"")</f>
        <v/>
      </c>
      <c r="C913" s="5" t="str">
        <f>IF(B913="","",IF(ISERROR(FIND(B913,VLOOKUP(A913,A$1199:C1212,3,FALSE))),CONCATENATE(B913,"; ",IFERROR(VLOOKUP(A913,A$1199:C1212,3,FALSE),"")),VLOOKUP(A913,A$1199:C1212,3,FALSE)))</f>
        <v/>
      </c>
    </row>
    <row r="914" spans="1:3" x14ac:dyDescent="0.2">
      <c r="A914" s="5" t="e">
        <f ca="1">'Health Products &amp; Equipment'!B414</f>
        <v>#VALUE!</v>
      </c>
      <c r="B914" s="5" t="str">
        <f>IF('Health Products &amp; Equipment'!M414&lt;&gt;"",'Health Products &amp; Equipment'!M414,"")</f>
        <v/>
      </c>
      <c r="C914" s="5" t="str">
        <f>IF(B914="","",IF(ISERROR(FIND(B914,VLOOKUP(A914,A$1199:C1213,3,FALSE))),CONCATENATE(B914,"; ",IFERROR(VLOOKUP(A914,A$1199:C1213,3,FALSE),"")),VLOOKUP(A914,A$1199:C1213,3,FALSE)))</f>
        <v/>
      </c>
    </row>
    <row r="915" spans="1:3" x14ac:dyDescent="0.2">
      <c r="A915" s="5" t="e">
        <f ca="1">'Health Products &amp; Equipment'!B415</f>
        <v>#VALUE!</v>
      </c>
      <c r="B915" s="5" t="str">
        <f>IF('Health Products &amp; Equipment'!M415&lt;&gt;"",'Health Products &amp; Equipment'!M415,"")</f>
        <v/>
      </c>
      <c r="C915" s="5" t="str">
        <f>IF(B915="","",IF(ISERROR(FIND(B915,VLOOKUP(A915,A$1199:C1214,3,FALSE))),CONCATENATE(B915,"; ",IFERROR(VLOOKUP(A915,A$1199:C1214,3,FALSE),"")),VLOOKUP(A915,A$1199:C1214,3,FALSE)))</f>
        <v/>
      </c>
    </row>
    <row r="916" spans="1:3" x14ac:dyDescent="0.2">
      <c r="A916" s="5" t="e">
        <f ca="1">'Health Products &amp; Equipment'!B416</f>
        <v>#VALUE!</v>
      </c>
      <c r="B916" s="5" t="str">
        <f>IF('Health Products &amp; Equipment'!M416&lt;&gt;"",'Health Products &amp; Equipment'!M416,"")</f>
        <v/>
      </c>
      <c r="C916" s="5" t="str">
        <f>IF(B916="","",IF(ISERROR(FIND(B916,VLOOKUP(A916,A$1199:C1215,3,FALSE))),CONCATENATE(B916,"; ",IFERROR(VLOOKUP(A916,A$1199:C1215,3,FALSE),"")),VLOOKUP(A916,A$1199:C1215,3,FALSE)))</f>
        <v/>
      </c>
    </row>
    <row r="917" spans="1:3" x14ac:dyDescent="0.2">
      <c r="A917" s="5" t="e">
        <f ca="1">'Health Products &amp; Equipment'!B417</f>
        <v>#VALUE!</v>
      </c>
      <c r="B917" s="5" t="str">
        <f>IF('Health Products &amp; Equipment'!M417&lt;&gt;"",'Health Products &amp; Equipment'!M417,"")</f>
        <v/>
      </c>
      <c r="C917" s="5" t="str">
        <f>IF(B917="","",IF(ISERROR(FIND(B917,VLOOKUP(A917,A$1199:C1216,3,FALSE))),CONCATENATE(B917,"; ",IFERROR(VLOOKUP(A917,A$1199:C1216,3,FALSE),"")),VLOOKUP(A917,A$1199:C1216,3,FALSE)))</f>
        <v/>
      </c>
    </row>
    <row r="918" spans="1:3" x14ac:dyDescent="0.2">
      <c r="A918" s="5" t="e">
        <f ca="1">'Health Products &amp; Equipment'!B418</f>
        <v>#VALUE!</v>
      </c>
      <c r="B918" s="5" t="str">
        <f>IF('Health Products &amp; Equipment'!M418&lt;&gt;"",'Health Products &amp; Equipment'!M418,"")</f>
        <v/>
      </c>
      <c r="C918" s="5" t="str">
        <f>IF(B918="","",IF(ISERROR(FIND(B918,VLOOKUP(A918,A$1199:C1217,3,FALSE))),CONCATENATE(B918,"; ",IFERROR(VLOOKUP(A918,A$1199:C1217,3,FALSE),"")),VLOOKUP(A918,A$1199:C1217,3,FALSE)))</f>
        <v/>
      </c>
    </row>
    <row r="919" spans="1:3" x14ac:dyDescent="0.2">
      <c r="A919" s="5" t="e">
        <f ca="1">'Health Products &amp; Equipment'!B419</f>
        <v>#VALUE!</v>
      </c>
      <c r="B919" s="5" t="str">
        <f>IF('Health Products &amp; Equipment'!M419&lt;&gt;"",'Health Products &amp; Equipment'!M419,"")</f>
        <v/>
      </c>
      <c r="C919" s="5" t="str">
        <f>IF(B919="","",IF(ISERROR(FIND(B919,VLOOKUP(A919,A$1199:C1218,3,FALSE))),CONCATENATE(B919,"; ",IFERROR(VLOOKUP(A919,A$1199:C1218,3,FALSE),"")),VLOOKUP(A919,A$1199:C1218,3,FALSE)))</f>
        <v/>
      </c>
    </row>
    <row r="920" spans="1:3" x14ac:dyDescent="0.2">
      <c r="A920" s="5" t="e">
        <f ca="1">'Health Products &amp; Equipment'!B420</f>
        <v>#VALUE!</v>
      </c>
      <c r="B920" s="5" t="str">
        <f>IF('Health Products &amp; Equipment'!M420&lt;&gt;"",'Health Products &amp; Equipment'!M420,"")</f>
        <v/>
      </c>
      <c r="C920" s="5" t="str">
        <f>IF(B920="","",IF(ISERROR(FIND(B920,VLOOKUP(A920,A$1199:C1219,3,FALSE))),CONCATENATE(B920,"; ",IFERROR(VLOOKUP(A920,A$1199:C1219,3,FALSE),"")),VLOOKUP(A920,A$1199:C1219,3,FALSE)))</f>
        <v/>
      </c>
    </row>
    <row r="921" spans="1:3" x14ac:dyDescent="0.2">
      <c r="A921" s="5" t="e">
        <f ca="1">'Health Products &amp; Equipment'!B421</f>
        <v>#VALUE!</v>
      </c>
      <c r="B921" s="5" t="str">
        <f>IF('Health Products &amp; Equipment'!M421&lt;&gt;"",'Health Products &amp; Equipment'!M421,"")</f>
        <v/>
      </c>
      <c r="C921" s="5" t="str">
        <f>IF(B921="","",IF(ISERROR(FIND(B921,VLOOKUP(A921,A$1199:C1220,3,FALSE))),CONCATENATE(B921,"; ",IFERROR(VLOOKUP(A921,A$1199:C1220,3,FALSE),"")),VLOOKUP(A921,A$1199:C1220,3,FALSE)))</f>
        <v/>
      </c>
    </row>
    <row r="922" spans="1:3" x14ac:dyDescent="0.2">
      <c r="A922" s="5" t="e">
        <f ca="1">'Health Products &amp; Equipment'!B422</f>
        <v>#VALUE!</v>
      </c>
      <c r="B922" s="5" t="str">
        <f>IF('Health Products &amp; Equipment'!M422&lt;&gt;"",'Health Products &amp; Equipment'!M422,"")</f>
        <v/>
      </c>
      <c r="C922" s="5" t="str">
        <f>IF(B922="","",IF(ISERROR(FIND(B922,VLOOKUP(A922,A$1199:C1221,3,FALSE))),CONCATENATE(B922,"; ",IFERROR(VLOOKUP(A922,A$1199:C1221,3,FALSE),"")),VLOOKUP(A922,A$1199:C1221,3,FALSE)))</f>
        <v/>
      </c>
    </row>
    <row r="923" spans="1:3" x14ac:dyDescent="0.2">
      <c r="A923" s="5" t="e">
        <f ca="1">'Health Products &amp; Equipment'!B423</f>
        <v>#VALUE!</v>
      </c>
      <c r="B923" s="5" t="str">
        <f>IF('Health Products &amp; Equipment'!M423&lt;&gt;"",'Health Products &amp; Equipment'!M423,"")</f>
        <v/>
      </c>
      <c r="C923" s="5" t="str">
        <f>IF(B923="","",IF(ISERROR(FIND(B923,VLOOKUP(A923,A$1199:C1222,3,FALSE))),CONCATENATE(B923,"; ",IFERROR(VLOOKUP(A923,A$1199:C1222,3,FALSE),"")),VLOOKUP(A923,A$1199:C1222,3,FALSE)))</f>
        <v/>
      </c>
    </row>
    <row r="924" spans="1:3" x14ac:dyDescent="0.2">
      <c r="A924" s="5" t="e">
        <f ca="1">'Health Products &amp; Equipment'!B424</f>
        <v>#VALUE!</v>
      </c>
      <c r="B924" s="5" t="str">
        <f>IF('Health Products &amp; Equipment'!M424&lt;&gt;"",'Health Products &amp; Equipment'!M424,"")</f>
        <v/>
      </c>
      <c r="C924" s="5" t="str">
        <f>IF(B924="","",IF(ISERROR(FIND(B924,VLOOKUP(A924,A$1199:C1223,3,FALSE))),CONCATENATE(B924,"; ",IFERROR(VLOOKUP(A924,A$1199:C1223,3,FALSE),"")),VLOOKUP(A924,A$1199:C1223,3,FALSE)))</f>
        <v/>
      </c>
    </row>
    <row r="925" spans="1:3" x14ac:dyDescent="0.2">
      <c r="A925" s="5" t="e">
        <f ca="1">'Health Products &amp; Equipment'!B425</f>
        <v>#VALUE!</v>
      </c>
      <c r="B925" s="5" t="str">
        <f>IF('Health Products &amp; Equipment'!M425&lt;&gt;"",'Health Products &amp; Equipment'!M425,"")</f>
        <v/>
      </c>
      <c r="C925" s="5" t="str">
        <f>IF(B925="","",IF(ISERROR(FIND(B925,VLOOKUP(A925,A$1199:C1224,3,FALSE))),CONCATENATE(B925,"; ",IFERROR(VLOOKUP(A925,A$1199:C1224,3,FALSE),"")),VLOOKUP(A925,A$1199:C1224,3,FALSE)))</f>
        <v/>
      </c>
    </row>
    <row r="926" spans="1:3" x14ac:dyDescent="0.2">
      <c r="A926" s="5" t="e">
        <f ca="1">'Health Products &amp; Equipment'!B426</f>
        <v>#VALUE!</v>
      </c>
      <c r="B926" s="5" t="str">
        <f>IF('Health Products &amp; Equipment'!M426&lt;&gt;"",'Health Products &amp; Equipment'!M426,"")</f>
        <v/>
      </c>
      <c r="C926" s="5" t="str">
        <f>IF(B926="","",IF(ISERROR(FIND(B926,VLOOKUP(A926,A$1199:C1225,3,FALSE))),CONCATENATE(B926,"; ",IFERROR(VLOOKUP(A926,A$1199:C1225,3,FALSE),"")),VLOOKUP(A926,A$1199:C1225,3,FALSE)))</f>
        <v/>
      </c>
    </row>
    <row r="927" spans="1:3" x14ac:dyDescent="0.2">
      <c r="A927" s="5" t="e">
        <f ca="1">'Health Products &amp; Equipment'!B427</f>
        <v>#VALUE!</v>
      </c>
      <c r="B927" s="5" t="str">
        <f>IF('Health Products &amp; Equipment'!M427&lt;&gt;"",'Health Products &amp; Equipment'!M427,"")</f>
        <v/>
      </c>
      <c r="C927" s="5" t="str">
        <f>IF(B927="","",IF(ISERROR(FIND(B927,VLOOKUP(A927,A$1199:C1226,3,FALSE))),CONCATENATE(B927,"; ",IFERROR(VLOOKUP(A927,A$1199:C1226,3,FALSE),"")),VLOOKUP(A927,A$1199:C1226,3,FALSE)))</f>
        <v/>
      </c>
    </row>
    <row r="928" spans="1:3" x14ac:dyDescent="0.2">
      <c r="A928" s="5" t="e">
        <f ca="1">'Health Products &amp; Equipment'!B428</f>
        <v>#VALUE!</v>
      </c>
      <c r="B928" s="5" t="str">
        <f>IF('Health Products &amp; Equipment'!M428&lt;&gt;"",'Health Products &amp; Equipment'!M428,"")</f>
        <v/>
      </c>
      <c r="C928" s="5" t="str">
        <f>IF(B928="","",IF(ISERROR(FIND(B928,VLOOKUP(A928,A$1199:C1227,3,FALSE))),CONCATENATE(B928,"; ",IFERROR(VLOOKUP(A928,A$1199:C1227,3,FALSE),"")),VLOOKUP(A928,A$1199:C1227,3,FALSE)))</f>
        <v/>
      </c>
    </row>
    <row r="929" spans="1:3" x14ac:dyDescent="0.2">
      <c r="A929" s="5" t="e">
        <f ca="1">'Health Products &amp; Equipment'!B429</f>
        <v>#VALUE!</v>
      </c>
      <c r="B929" s="5" t="str">
        <f>IF('Health Products &amp; Equipment'!M429&lt;&gt;"",'Health Products &amp; Equipment'!M429,"")</f>
        <v/>
      </c>
      <c r="C929" s="5" t="str">
        <f>IF(B929="","",IF(ISERROR(FIND(B929,VLOOKUP(A929,A$1199:C1228,3,FALSE))),CONCATENATE(B929,"; ",IFERROR(VLOOKUP(A929,A$1199:C1228,3,FALSE),"")),VLOOKUP(A929,A$1199:C1228,3,FALSE)))</f>
        <v/>
      </c>
    </row>
    <row r="930" spans="1:3" x14ac:dyDescent="0.2">
      <c r="A930" s="5" t="e">
        <f ca="1">'Health Products &amp; Equipment'!B430</f>
        <v>#VALUE!</v>
      </c>
      <c r="B930" s="5" t="str">
        <f>IF('Health Products &amp; Equipment'!M430&lt;&gt;"",'Health Products &amp; Equipment'!M430,"")</f>
        <v/>
      </c>
      <c r="C930" s="5" t="str">
        <f>IF(B930="","",IF(ISERROR(FIND(B930,VLOOKUP(A930,A$1199:C1229,3,FALSE))),CONCATENATE(B930,"; ",IFERROR(VLOOKUP(A930,A$1199:C1229,3,FALSE),"")),VLOOKUP(A930,A$1199:C1229,3,FALSE)))</f>
        <v/>
      </c>
    </row>
    <row r="931" spans="1:3" x14ac:dyDescent="0.2">
      <c r="A931" s="5" t="e">
        <f ca="1">'Health Products &amp; Equipment'!B431</f>
        <v>#VALUE!</v>
      </c>
      <c r="B931" s="5" t="str">
        <f>IF('Health Products &amp; Equipment'!M431&lt;&gt;"",'Health Products &amp; Equipment'!M431,"")</f>
        <v/>
      </c>
      <c r="C931" s="5" t="str">
        <f>IF(B931="","",IF(ISERROR(FIND(B931,VLOOKUP(A931,A$1199:C1230,3,FALSE))),CONCATENATE(B931,"; ",IFERROR(VLOOKUP(A931,A$1199:C1230,3,FALSE),"")),VLOOKUP(A931,A$1199:C1230,3,FALSE)))</f>
        <v/>
      </c>
    </row>
    <row r="932" spans="1:3" x14ac:dyDescent="0.2">
      <c r="A932" s="5" t="e">
        <f ca="1">'Health Products &amp; Equipment'!B432</f>
        <v>#VALUE!</v>
      </c>
      <c r="B932" s="5" t="str">
        <f>IF('Health Products &amp; Equipment'!M432&lt;&gt;"",'Health Products &amp; Equipment'!M432,"")</f>
        <v/>
      </c>
      <c r="C932" s="5" t="str">
        <f>IF(B932="","",IF(ISERROR(FIND(B932,VLOOKUP(A932,A$1199:C1231,3,FALSE))),CONCATENATE(B932,"; ",IFERROR(VLOOKUP(A932,A$1199:C1231,3,FALSE),"")),VLOOKUP(A932,A$1199:C1231,3,FALSE)))</f>
        <v/>
      </c>
    </row>
    <row r="933" spans="1:3" x14ac:dyDescent="0.2">
      <c r="A933" s="5" t="e">
        <f ca="1">'Health Products &amp; Equipment'!B433</f>
        <v>#VALUE!</v>
      </c>
      <c r="B933" s="5" t="str">
        <f>IF('Health Products &amp; Equipment'!M433&lt;&gt;"",'Health Products &amp; Equipment'!M433,"")</f>
        <v/>
      </c>
      <c r="C933" s="5" t="str">
        <f>IF(B933="","",IF(ISERROR(FIND(B933,VLOOKUP(A933,A$1199:C1232,3,FALSE))),CONCATENATE(B933,"; ",IFERROR(VLOOKUP(A933,A$1199:C1232,3,FALSE),"")),VLOOKUP(A933,A$1199:C1232,3,FALSE)))</f>
        <v/>
      </c>
    </row>
    <row r="934" spans="1:3" x14ac:dyDescent="0.2">
      <c r="A934" s="5" t="e">
        <f ca="1">'Health Products &amp; Equipment'!B434</f>
        <v>#VALUE!</v>
      </c>
      <c r="B934" s="5" t="str">
        <f>IF('Health Products &amp; Equipment'!M434&lt;&gt;"",'Health Products &amp; Equipment'!M434,"")</f>
        <v/>
      </c>
      <c r="C934" s="5" t="str">
        <f>IF(B934="","",IF(ISERROR(FIND(B934,VLOOKUP(A934,A$1199:C1233,3,FALSE))),CONCATENATE(B934,"; ",IFERROR(VLOOKUP(A934,A$1199:C1233,3,FALSE),"")),VLOOKUP(A934,A$1199:C1233,3,FALSE)))</f>
        <v/>
      </c>
    </row>
    <row r="935" spans="1:3" x14ac:dyDescent="0.2">
      <c r="A935" s="5" t="e">
        <f ca="1">'Health Products &amp; Equipment'!B435</f>
        <v>#VALUE!</v>
      </c>
      <c r="B935" s="5" t="str">
        <f>IF('Health Products &amp; Equipment'!M435&lt;&gt;"",'Health Products &amp; Equipment'!M435,"")</f>
        <v/>
      </c>
      <c r="C935" s="5" t="str">
        <f>IF(B935="","",IF(ISERROR(FIND(B935,VLOOKUP(A935,A$1199:C1234,3,FALSE))),CONCATENATE(B935,"; ",IFERROR(VLOOKUP(A935,A$1199:C1234,3,FALSE),"")),VLOOKUP(A935,A$1199:C1234,3,FALSE)))</f>
        <v/>
      </c>
    </row>
    <row r="936" spans="1:3" x14ac:dyDescent="0.2">
      <c r="A936" s="5" t="e">
        <f ca="1">'Health Products &amp; Equipment'!B436</f>
        <v>#VALUE!</v>
      </c>
      <c r="B936" s="5" t="str">
        <f>IF('Health Products &amp; Equipment'!M436&lt;&gt;"",'Health Products &amp; Equipment'!M436,"")</f>
        <v/>
      </c>
      <c r="C936" s="5" t="str">
        <f>IF(B936="","",IF(ISERROR(FIND(B936,VLOOKUP(A936,A$1199:C1235,3,FALSE))),CONCATENATE(B936,"; ",IFERROR(VLOOKUP(A936,A$1199:C1235,3,FALSE),"")),VLOOKUP(A936,A$1199:C1235,3,FALSE)))</f>
        <v/>
      </c>
    </row>
    <row r="937" spans="1:3" x14ac:dyDescent="0.2">
      <c r="A937" s="5" t="e">
        <f ca="1">'Health Products &amp; Equipment'!B437</f>
        <v>#VALUE!</v>
      </c>
      <c r="B937" s="5" t="str">
        <f>IF('Health Products &amp; Equipment'!M437&lt;&gt;"",'Health Products &amp; Equipment'!M437,"")</f>
        <v/>
      </c>
      <c r="C937" s="5" t="str">
        <f>IF(B937="","",IF(ISERROR(FIND(B937,VLOOKUP(A937,A$1199:C1236,3,FALSE))),CONCATENATE(B937,"; ",IFERROR(VLOOKUP(A937,A$1199:C1236,3,FALSE),"")),VLOOKUP(A937,A$1199:C1236,3,FALSE)))</f>
        <v/>
      </c>
    </row>
    <row r="938" spans="1:3" x14ac:dyDescent="0.2">
      <c r="A938" s="5" t="e">
        <f ca="1">'Health Products &amp; Equipment'!B438</f>
        <v>#VALUE!</v>
      </c>
      <c r="B938" s="5" t="str">
        <f>IF('Health Products &amp; Equipment'!M438&lt;&gt;"",'Health Products &amp; Equipment'!M438,"")</f>
        <v/>
      </c>
      <c r="C938" s="5" t="str">
        <f>IF(B938="","",IF(ISERROR(FIND(B938,VLOOKUP(A938,A$1199:C1237,3,FALSE))),CONCATENATE(B938,"; ",IFERROR(VLOOKUP(A938,A$1199:C1237,3,FALSE),"")),VLOOKUP(A938,A$1199:C1237,3,FALSE)))</f>
        <v/>
      </c>
    </row>
    <row r="939" spans="1:3" x14ac:dyDescent="0.2">
      <c r="A939" s="5" t="e">
        <f ca="1">'Health Products &amp; Equipment'!B439</f>
        <v>#VALUE!</v>
      </c>
      <c r="B939" s="5" t="str">
        <f>IF('Health Products &amp; Equipment'!M439&lt;&gt;"",'Health Products &amp; Equipment'!M439,"")</f>
        <v/>
      </c>
      <c r="C939" s="5" t="str">
        <f>IF(B939="","",IF(ISERROR(FIND(B939,VLOOKUP(A939,A$1199:C1238,3,FALSE))),CONCATENATE(B939,"; ",IFERROR(VLOOKUP(A939,A$1199:C1238,3,FALSE),"")),VLOOKUP(A939,A$1199:C1238,3,FALSE)))</f>
        <v/>
      </c>
    </row>
    <row r="940" spans="1:3" x14ac:dyDescent="0.2">
      <c r="A940" s="5" t="e">
        <f ca="1">'Health Products &amp; Equipment'!B440</f>
        <v>#VALUE!</v>
      </c>
      <c r="B940" s="5" t="str">
        <f>IF('Health Products &amp; Equipment'!M440&lt;&gt;"",'Health Products &amp; Equipment'!M440,"")</f>
        <v/>
      </c>
      <c r="C940" s="5" t="str">
        <f>IF(B940="","",IF(ISERROR(FIND(B940,VLOOKUP(A940,A$1199:C1239,3,FALSE))),CONCATENATE(B940,"; ",IFERROR(VLOOKUP(A940,A$1199:C1239,3,FALSE),"")),VLOOKUP(A940,A$1199:C1239,3,FALSE)))</f>
        <v/>
      </c>
    </row>
    <row r="941" spans="1:3" x14ac:dyDescent="0.2">
      <c r="A941" s="5" t="e">
        <f ca="1">'Health Products &amp; Equipment'!B441</f>
        <v>#VALUE!</v>
      </c>
      <c r="B941" s="5" t="str">
        <f>IF('Health Products &amp; Equipment'!M441&lt;&gt;"",'Health Products &amp; Equipment'!M441,"")</f>
        <v/>
      </c>
      <c r="C941" s="5" t="str">
        <f>IF(B941="","",IF(ISERROR(FIND(B941,VLOOKUP(A941,A$1199:C1240,3,FALSE))),CONCATENATE(B941,"; ",IFERROR(VLOOKUP(A941,A$1199:C1240,3,FALSE),"")),VLOOKUP(A941,A$1199:C1240,3,FALSE)))</f>
        <v/>
      </c>
    </row>
    <row r="942" spans="1:3" x14ac:dyDescent="0.2">
      <c r="A942" s="5" t="e">
        <f ca="1">'Health Products &amp; Equipment'!B442</f>
        <v>#VALUE!</v>
      </c>
      <c r="B942" s="5" t="str">
        <f>IF('Health Products &amp; Equipment'!M442&lt;&gt;"",'Health Products &amp; Equipment'!M442,"")</f>
        <v/>
      </c>
      <c r="C942" s="5" t="str">
        <f>IF(B942="","",IF(ISERROR(FIND(B942,VLOOKUP(A942,A$1199:C1241,3,FALSE))),CONCATENATE(B942,"; ",IFERROR(VLOOKUP(A942,A$1199:C1241,3,FALSE),"")),VLOOKUP(A942,A$1199:C1241,3,FALSE)))</f>
        <v/>
      </c>
    </row>
    <row r="943" spans="1:3" x14ac:dyDescent="0.2">
      <c r="A943" s="5" t="e">
        <f ca="1">'Health Products &amp; Equipment'!B443</f>
        <v>#VALUE!</v>
      </c>
      <c r="B943" s="5" t="str">
        <f>IF('Health Products &amp; Equipment'!M443&lt;&gt;"",'Health Products &amp; Equipment'!M443,"")</f>
        <v/>
      </c>
      <c r="C943" s="5" t="str">
        <f>IF(B943="","",IF(ISERROR(FIND(B943,VLOOKUP(A943,A$1199:C1242,3,FALSE))),CONCATENATE(B943,"; ",IFERROR(VLOOKUP(A943,A$1199:C1242,3,FALSE),"")),VLOOKUP(A943,A$1199:C1242,3,FALSE)))</f>
        <v/>
      </c>
    </row>
    <row r="944" spans="1:3" x14ac:dyDescent="0.2">
      <c r="A944" s="5" t="e">
        <f ca="1">'Health Products &amp; Equipment'!B444</f>
        <v>#VALUE!</v>
      </c>
      <c r="B944" s="5" t="str">
        <f>IF('Health Products &amp; Equipment'!M444&lt;&gt;"",'Health Products &amp; Equipment'!M444,"")</f>
        <v/>
      </c>
      <c r="C944" s="5" t="str">
        <f>IF(B944="","",IF(ISERROR(FIND(B944,VLOOKUP(A944,A$1199:C1243,3,FALSE))),CONCATENATE(B944,"; ",IFERROR(VLOOKUP(A944,A$1199:C1243,3,FALSE),"")),VLOOKUP(A944,A$1199:C1243,3,FALSE)))</f>
        <v/>
      </c>
    </row>
    <row r="945" spans="1:3" x14ac:dyDescent="0.2">
      <c r="A945" s="5" t="e">
        <f ca="1">'Health Products &amp; Equipment'!B445</f>
        <v>#VALUE!</v>
      </c>
      <c r="B945" s="5" t="str">
        <f>IF('Health Products &amp; Equipment'!M445&lt;&gt;"",'Health Products &amp; Equipment'!M445,"")</f>
        <v/>
      </c>
      <c r="C945" s="5" t="str">
        <f>IF(B945="","",IF(ISERROR(FIND(B945,VLOOKUP(A945,A$1199:C1244,3,FALSE))),CONCATENATE(B945,"; ",IFERROR(VLOOKUP(A945,A$1199:C1244,3,FALSE),"")),VLOOKUP(A945,A$1199:C1244,3,FALSE)))</f>
        <v/>
      </c>
    </row>
    <row r="946" spans="1:3" x14ac:dyDescent="0.2">
      <c r="A946" s="5" t="e">
        <f ca="1">'Health Products &amp; Equipment'!B446</f>
        <v>#VALUE!</v>
      </c>
      <c r="B946" s="5" t="str">
        <f>IF('Health Products &amp; Equipment'!M446&lt;&gt;"",'Health Products &amp; Equipment'!M446,"")</f>
        <v/>
      </c>
      <c r="C946" s="5" t="str">
        <f>IF(B946="","",IF(ISERROR(FIND(B946,VLOOKUP(A946,A$1199:C1245,3,FALSE))),CONCATENATE(B946,"; ",IFERROR(VLOOKUP(A946,A$1199:C1245,3,FALSE),"")),VLOOKUP(A946,A$1199:C1245,3,FALSE)))</f>
        <v/>
      </c>
    </row>
    <row r="947" spans="1:3" x14ac:dyDescent="0.2">
      <c r="A947" s="5" t="e">
        <f ca="1">'Health Products &amp; Equipment'!B447</f>
        <v>#VALUE!</v>
      </c>
      <c r="B947" s="5" t="str">
        <f>IF('Health Products &amp; Equipment'!M447&lt;&gt;"",'Health Products &amp; Equipment'!M447,"")</f>
        <v/>
      </c>
      <c r="C947" s="5" t="str">
        <f>IF(B947="","",IF(ISERROR(FIND(B947,VLOOKUP(A947,A$1199:C1246,3,FALSE))),CONCATENATE(B947,"; ",IFERROR(VLOOKUP(A947,A$1199:C1246,3,FALSE),"")),VLOOKUP(A947,A$1199:C1246,3,FALSE)))</f>
        <v/>
      </c>
    </row>
    <row r="948" spans="1:3" x14ac:dyDescent="0.2">
      <c r="A948" s="5" t="e">
        <f ca="1">'Health Products &amp; Equipment'!B448</f>
        <v>#VALUE!</v>
      </c>
      <c r="B948" s="5" t="str">
        <f>IF('Health Products &amp; Equipment'!M448&lt;&gt;"",'Health Products &amp; Equipment'!M448,"")</f>
        <v/>
      </c>
      <c r="C948" s="5" t="str">
        <f>IF(B948="","",IF(ISERROR(FIND(B948,VLOOKUP(A948,A$1199:C1247,3,FALSE))),CONCATENATE(B948,"; ",IFERROR(VLOOKUP(A948,A$1199:C1247,3,FALSE),"")),VLOOKUP(A948,A$1199:C1247,3,FALSE)))</f>
        <v/>
      </c>
    </row>
    <row r="949" spans="1:3" x14ac:dyDescent="0.2">
      <c r="A949" s="5" t="e">
        <f ca="1">'Health Products &amp; Equipment'!B449</f>
        <v>#VALUE!</v>
      </c>
      <c r="B949" s="5" t="str">
        <f>IF('Health Products &amp; Equipment'!M449&lt;&gt;"",'Health Products &amp; Equipment'!M449,"")</f>
        <v/>
      </c>
      <c r="C949" s="5" t="str">
        <f>IF(B949="","",IF(ISERROR(FIND(B949,VLOOKUP(A949,A$1199:C1248,3,FALSE))),CONCATENATE(B949,"; ",IFERROR(VLOOKUP(A949,A$1199:C1248,3,FALSE),"")),VLOOKUP(A949,A$1199:C1248,3,FALSE)))</f>
        <v/>
      </c>
    </row>
    <row r="950" spans="1:3" x14ac:dyDescent="0.2">
      <c r="A950" s="5" t="e">
        <f ca="1">'Health Products &amp; Equipment'!B450</f>
        <v>#VALUE!</v>
      </c>
      <c r="B950" s="5" t="str">
        <f>IF('Health Products &amp; Equipment'!M450&lt;&gt;"",'Health Products &amp; Equipment'!M450,"")</f>
        <v/>
      </c>
      <c r="C950" s="5" t="str">
        <f>IF(B950="","",IF(ISERROR(FIND(B950,VLOOKUP(A950,A$1199:C1249,3,FALSE))),CONCATENATE(B950,"; ",IFERROR(VLOOKUP(A950,A$1199:C1249,3,FALSE),"")),VLOOKUP(A950,A$1199:C1249,3,FALSE)))</f>
        <v/>
      </c>
    </row>
    <row r="951" spans="1:3" x14ac:dyDescent="0.2">
      <c r="A951" s="5" t="e">
        <f ca="1">'Health Products &amp; Equipment'!B451</f>
        <v>#VALUE!</v>
      </c>
      <c r="B951" s="5" t="str">
        <f>IF('Health Products &amp; Equipment'!M451&lt;&gt;"",'Health Products &amp; Equipment'!M451,"")</f>
        <v/>
      </c>
      <c r="C951" s="5" t="str">
        <f>IF(B951="","",IF(ISERROR(FIND(B951,VLOOKUP(A951,A$1199:C1250,3,FALSE))),CONCATENATE(B951,"; ",IFERROR(VLOOKUP(A951,A$1199:C1250,3,FALSE),"")),VLOOKUP(A951,A$1199:C1250,3,FALSE)))</f>
        <v/>
      </c>
    </row>
    <row r="952" spans="1:3" x14ac:dyDescent="0.2">
      <c r="A952" s="5" t="e">
        <f ca="1">'Health Products &amp; Equipment'!B452</f>
        <v>#VALUE!</v>
      </c>
      <c r="B952" s="5" t="str">
        <f>IF('Health Products &amp; Equipment'!M452&lt;&gt;"",'Health Products &amp; Equipment'!M452,"")</f>
        <v/>
      </c>
      <c r="C952" s="5" t="str">
        <f>IF(B952="","",IF(ISERROR(FIND(B952,VLOOKUP(A952,A$1199:C1251,3,FALSE))),CONCATENATE(B952,"; ",IFERROR(VLOOKUP(A952,A$1199:C1251,3,FALSE),"")),VLOOKUP(A952,A$1199:C1251,3,FALSE)))</f>
        <v/>
      </c>
    </row>
    <row r="953" spans="1:3" x14ac:dyDescent="0.2">
      <c r="A953" s="5" t="e">
        <f ca="1">'Health Products &amp; Equipment'!B453</f>
        <v>#VALUE!</v>
      </c>
      <c r="B953" s="5" t="str">
        <f>IF('Health Products &amp; Equipment'!M453&lt;&gt;"",'Health Products &amp; Equipment'!M453,"")</f>
        <v/>
      </c>
      <c r="C953" s="5" t="str">
        <f>IF(B953="","",IF(ISERROR(FIND(B953,VLOOKUP(A953,A$1199:C1252,3,FALSE))),CONCATENATE(B953,"; ",IFERROR(VLOOKUP(A953,A$1199:C1252,3,FALSE),"")),VLOOKUP(A953,A$1199:C1252,3,FALSE)))</f>
        <v/>
      </c>
    </row>
    <row r="954" spans="1:3" x14ac:dyDescent="0.2">
      <c r="A954" s="5" t="e">
        <f ca="1">'Health Products &amp; Equipment'!B454</f>
        <v>#VALUE!</v>
      </c>
      <c r="B954" s="5" t="str">
        <f>IF('Health Products &amp; Equipment'!M454&lt;&gt;"",'Health Products &amp; Equipment'!M454,"")</f>
        <v/>
      </c>
      <c r="C954" s="5" t="str">
        <f>IF(B954="","",IF(ISERROR(FIND(B954,VLOOKUP(A954,A$1199:C1253,3,FALSE))),CONCATENATE(B954,"; ",IFERROR(VLOOKUP(A954,A$1199:C1253,3,FALSE),"")),VLOOKUP(A954,A$1199:C1253,3,FALSE)))</f>
        <v/>
      </c>
    </row>
    <row r="955" spans="1:3" x14ac:dyDescent="0.2">
      <c r="A955" s="5" t="e">
        <f ca="1">'Health Products &amp; Equipment'!B455</f>
        <v>#VALUE!</v>
      </c>
      <c r="B955" s="5" t="str">
        <f>IF('Health Products &amp; Equipment'!M455&lt;&gt;"",'Health Products &amp; Equipment'!M455,"")</f>
        <v/>
      </c>
      <c r="C955" s="5" t="str">
        <f>IF(B955="","",IF(ISERROR(FIND(B955,VLOOKUP(A955,A$1199:C1254,3,FALSE))),CONCATENATE(B955,"; ",IFERROR(VLOOKUP(A955,A$1199:C1254,3,FALSE),"")),VLOOKUP(A955,A$1199:C1254,3,FALSE)))</f>
        <v/>
      </c>
    </row>
    <row r="956" spans="1:3" x14ac:dyDescent="0.2">
      <c r="A956" s="5" t="e">
        <f ca="1">'Health Products &amp; Equipment'!B456</f>
        <v>#VALUE!</v>
      </c>
      <c r="B956" s="5" t="str">
        <f>IF('Health Products &amp; Equipment'!M456&lt;&gt;"",'Health Products &amp; Equipment'!M456,"")</f>
        <v/>
      </c>
      <c r="C956" s="5" t="str">
        <f>IF(B956="","",IF(ISERROR(FIND(B956,VLOOKUP(A956,A$1199:C1255,3,FALSE))),CONCATENATE(B956,"; ",IFERROR(VLOOKUP(A956,A$1199:C1255,3,FALSE),"")),VLOOKUP(A956,A$1199:C1255,3,FALSE)))</f>
        <v/>
      </c>
    </row>
    <row r="957" spans="1:3" x14ac:dyDescent="0.2">
      <c r="A957" s="5" t="e">
        <f ca="1">'Health Products &amp; Equipment'!B457</f>
        <v>#VALUE!</v>
      </c>
      <c r="B957" s="5" t="str">
        <f>IF('Health Products &amp; Equipment'!M457&lt;&gt;"",'Health Products &amp; Equipment'!M457,"")</f>
        <v/>
      </c>
      <c r="C957" s="5" t="str">
        <f>IF(B957="","",IF(ISERROR(FIND(B957,VLOOKUP(A957,A$1199:C1256,3,FALSE))),CONCATENATE(B957,"; ",IFERROR(VLOOKUP(A957,A$1199:C1256,3,FALSE),"")),VLOOKUP(A957,A$1199:C1256,3,FALSE)))</f>
        <v/>
      </c>
    </row>
    <row r="958" spans="1:3" x14ac:dyDescent="0.2">
      <c r="A958" s="5" t="e">
        <f ca="1">'Health Products &amp; Equipment'!B458</f>
        <v>#VALUE!</v>
      </c>
      <c r="B958" s="5" t="str">
        <f>IF('Health Products &amp; Equipment'!M458&lt;&gt;"",'Health Products &amp; Equipment'!M458,"")</f>
        <v/>
      </c>
      <c r="C958" s="5" t="str">
        <f>IF(B958="","",IF(ISERROR(FIND(B958,VLOOKUP(A958,A$1199:C1257,3,FALSE))),CONCATENATE(B958,"; ",IFERROR(VLOOKUP(A958,A$1199:C1257,3,FALSE),"")),VLOOKUP(A958,A$1199:C1257,3,FALSE)))</f>
        <v/>
      </c>
    </row>
    <row r="959" spans="1:3" x14ac:dyDescent="0.2">
      <c r="A959" s="5" t="e">
        <f ca="1">'Health Products &amp; Equipment'!B459</f>
        <v>#VALUE!</v>
      </c>
      <c r="B959" s="5" t="str">
        <f>IF('Health Products &amp; Equipment'!M459&lt;&gt;"",'Health Products &amp; Equipment'!M459,"")</f>
        <v/>
      </c>
      <c r="C959" s="5" t="str">
        <f>IF(B959="","",IF(ISERROR(FIND(B959,VLOOKUP(A959,A$1199:C1258,3,FALSE))),CONCATENATE(B959,"; ",IFERROR(VLOOKUP(A959,A$1199:C1258,3,FALSE),"")),VLOOKUP(A959,A$1199:C1258,3,FALSE)))</f>
        <v/>
      </c>
    </row>
    <row r="960" spans="1:3" x14ac:dyDescent="0.2">
      <c r="A960" s="5" t="e">
        <f ca="1">'Health Products &amp; Equipment'!B460</f>
        <v>#VALUE!</v>
      </c>
      <c r="B960" s="5" t="str">
        <f>IF('Health Products &amp; Equipment'!M460&lt;&gt;"",'Health Products &amp; Equipment'!M460,"")</f>
        <v/>
      </c>
      <c r="C960" s="5" t="str">
        <f>IF(B960="","",IF(ISERROR(FIND(B960,VLOOKUP(A960,A$1199:C1259,3,FALSE))),CONCATENATE(B960,"; ",IFERROR(VLOOKUP(A960,A$1199:C1259,3,FALSE),"")),VLOOKUP(A960,A$1199:C1259,3,FALSE)))</f>
        <v/>
      </c>
    </row>
    <row r="961" spans="1:3" x14ac:dyDescent="0.2">
      <c r="A961" s="5" t="e">
        <f ca="1">'Health Products &amp; Equipment'!B461</f>
        <v>#VALUE!</v>
      </c>
      <c r="B961" s="5" t="str">
        <f>IF('Health Products &amp; Equipment'!M461&lt;&gt;"",'Health Products &amp; Equipment'!M461,"")</f>
        <v/>
      </c>
      <c r="C961" s="5" t="str">
        <f>IF(B961="","",IF(ISERROR(FIND(B961,VLOOKUP(A961,A$1199:C1260,3,FALSE))),CONCATENATE(B961,"; ",IFERROR(VLOOKUP(A961,A$1199:C1260,3,FALSE),"")),VLOOKUP(A961,A$1199:C1260,3,FALSE)))</f>
        <v/>
      </c>
    </row>
    <row r="962" spans="1:3" x14ac:dyDescent="0.2">
      <c r="A962" s="5" t="e">
        <f ca="1">'Health Products &amp; Equipment'!B462</f>
        <v>#VALUE!</v>
      </c>
      <c r="B962" s="5" t="str">
        <f>IF('Health Products &amp; Equipment'!M462&lt;&gt;"",'Health Products &amp; Equipment'!M462,"")</f>
        <v/>
      </c>
      <c r="C962" s="5" t="str">
        <f>IF(B962="","",IF(ISERROR(FIND(B962,VLOOKUP(A962,A$1199:C1261,3,FALSE))),CONCATENATE(B962,"; ",IFERROR(VLOOKUP(A962,A$1199:C1261,3,FALSE),"")),VLOOKUP(A962,A$1199:C1261,3,FALSE)))</f>
        <v/>
      </c>
    </row>
    <row r="963" spans="1:3" x14ac:dyDescent="0.2">
      <c r="A963" s="5" t="e">
        <f ca="1">'Health Products &amp; Equipment'!B463</f>
        <v>#VALUE!</v>
      </c>
      <c r="B963" s="5" t="str">
        <f>IF('Health Products &amp; Equipment'!M463&lt;&gt;"",'Health Products &amp; Equipment'!M463,"")</f>
        <v/>
      </c>
      <c r="C963" s="5" t="str">
        <f>IF(B963="","",IF(ISERROR(FIND(B963,VLOOKUP(A963,A$1199:C1262,3,FALSE))),CONCATENATE(B963,"; ",IFERROR(VLOOKUP(A963,A$1199:C1262,3,FALSE),"")),VLOOKUP(A963,A$1199:C1262,3,FALSE)))</f>
        <v/>
      </c>
    </row>
    <row r="964" spans="1:3" x14ac:dyDescent="0.2">
      <c r="A964" s="5" t="e">
        <f ca="1">'Health Products &amp; Equipment'!B464</f>
        <v>#VALUE!</v>
      </c>
      <c r="B964" s="5" t="str">
        <f>IF('Health Products &amp; Equipment'!M464&lt;&gt;"",'Health Products &amp; Equipment'!M464,"")</f>
        <v/>
      </c>
      <c r="C964" s="5" t="str">
        <f>IF(B964="","",IF(ISERROR(FIND(B964,VLOOKUP(A964,A$1199:C1263,3,FALSE))),CONCATENATE(B964,"; ",IFERROR(VLOOKUP(A964,A$1199:C1263,3,FALSE),"")),VLOOKUP(A964,A$1199:C1263,3,FALSE)))</f>
        <v/>
      </c>
    </row>
    <row r="965" spans="1:3" x14ac:dyDescent="0.2">
      <c r="A965" s="5" t="e">
        <f ca="1">'Health Products &amp; Equipment'!B465</f>
        <v>#VALUE!</v>
      </c>
      <c r="B965" s="5" t="str">
        <f>IF('Health Products &amp; Equipment'!M465&lt;&gt;"",'Health Products &amp; Equipment'!M465,"")</f>
        <v/>
      </c>
      <c r="C965" s="5" t="str">
        <f>IF(B965="","",IF(ISERROR(FIND(B965,VLOOKUP(A965,A$1199:C1264,3,FALSE))),CONCATENATE(B965,"; ",IFERROR(VLOOKUP(A965,A$1199:C1264,3,FALSE),"")),VLOOKUP(A965,A$1199:C1264,3,FALSE)))</f>
        <v/>
      </c>
    </row>
    <row r="966" spans="1:3" x14ac:dyDescent="0.2">
      <c r="A966" s="5" t="e">
        <f ca="1">'Health Products &amp; Equipment'!B466</f>
        <v>#VALUE!</v>
      </c>
      <c r="B966" s="5" t="str">
        <f>IF('Health Products &amp; Equipment'!M466&lt;&gt;"",'Health Products &amp; Equipment'!M466,"")</f>
        <v/>
      </c>
      <c r="C966" s="5" t="str">
        <f>IF(B966="","",IF(ISERROR(FIND(B966,VLOOKUP(A966,A$1199:C1265,3,FALSE))),CONCATENATE(B966,"; ",IFERROR(VLOOKUP(A966,A$1199:C1265,3,FALSE),"")),VLOOKUP(A966,A$1199:C1265,3,FALSE)))</f>
        <v/>
      </c>
    </row>
    <row r="967" spans="1:3" x14ac:dyDescent="0.2">
      <c r="A967" s="5" t="e">
        <f ca="1">'Health Products &amp; Equipment'!B467</f>
        <v>#VALUE!</v>
      </c>
      <c r="B967" s="5" t="str">
        <f>IF('Health Products &amp; Equipment'!M467&lt;&gt;"",'Health Products &amp; Equipment'!M467,"")</f>
        <v/>
      </c>
      <c r="C967" s="5" t="str">
        <f>IF(B967="","",IF(ISERROR(FIND(B967,VLOOKUP(A967,A$1199:C1266,3,FALSE))),CONCATENATE(B967,"; ",IFERROR(VLOOKUP(A967,A$1199:C1266,3,FALSE),"")),VLOOKUP(A967,A$1199:C1266,3,FALSE)))</f>
        <v/>
      </c>
    </row>
    <row r="968" spans="1:3" x14ac:dyDescent="0.2">
      <c r="A968" s="5" t="e">
        <f ca="1">'Health Products &amp; Equipment'!B468</f>
        <v>#VALUE!</v>
      </c>
      <c r="B968" s="5" t="str">
        <f>IF('Health Products &amp; Equipment'!M468&lt;&gt;"",'Health Products &amp; Equipment'!M468,"")</f>
        <v/>
      </c>
      <c r="C968" s="5" t="str">
        <f>IF(B968="","",IF(ISERROR(FIND(B968,VLOOKUP(A968,A$1199:C1267,3,FALSE))),CONCATENATE(B968,"; ",IFERROR(VLOOKUP(A968,A$1199:C1267,3,FALSE),"")),VLOOKUP(A968,A$1199:C1267,3,FALSE)))</f>
        <v/>
      </c>
    </row>
    <row r="969" spans="1:3" x14ac:dyDescent="0.2">
      <c r="A969" s="5" t="e">
        <f ca="1">'Health Products &amp; Equipment'!B469</f>
        <v>#VALUE!</v>
      </c>
      <c r="B969" s="5" t="str">
        <f>IF('Health Products &amp; Equipment'!M469&lt;&gt;"",'Health Products &amp; Equipment'!M469,"")</f>
        <v/>
      </c>
      <c r="C969" s="5" t="str">
        <f>IF(B969="","",IF(ISERROR(FIND(B969,VLOOKUP(A969,A$1199:C1268,3,FALSE))),CONCATENATE(B969,"; ",IFERROR(VLOOKUP(A969,A$1199:C1268,3,FALSE),"")),VLOOKUP(A969,A$1199:C1268,3,FALSE)))</f>
        <v/>
      </c>
    </row>
    <row r="970" spans="1:3" x14ac:dyDescent="0.2">
      <c r="A970" s="5" t="e">
        <f ca="1">'Health Products &amp; Equipment'!B470</f>
        <v>#VALUE!</v>
      </c>
      <c r="B970" s="5" t="str">
        <f>IF('Health Products &amp; Equipment'!M470&lt;&gt;"",'Health Products &amp; Equipment'!M470,"")</f>
        <v/>
      </c>
      <c r="C970" s="5" t="str">
        <f>IF(B970="","",IF(ISERROR(FIND(B970,VLOOKUP(A970,A$1199:C1269,3,FALSE))),CONCATENATE(B970,"; ",IFERROR(VLOOKUP(A970,A$1199:C1269,3,FALSE),"")),VLOOKUP(A970,A$1199:C1269,3,FALSE)))</f>
        <v/>
      </c>
    </row>
    <row r="971" spans="1:3" x14ac:dyDescent="0.2">
      <c r="A971" s="5" t="e">
        <f ca="1">'Health Products &amp; Equipment'!B471</f>
        <v>#VALUE!</v>
      </c>
      <c r="B971" s="5" t="str">
        <f>IF('Health Products &amp; Equipment'!M471&lt;&gt;"",'Health Products &amp; Equipment'!M471,"")</f>
        <v/>
      </c>
      <c r="C971" s="5" t="str">
        <f>IF(B971="","",IF(ISERROR(FIND(B971,VLOOKUP(A971,A$1199:C1270,3,FALSE))),CONCATENATE(B971,"; ",IFERROR(VLOOKUP(A971,A$1199:C1270,3,FALSE),"")),VLOOKUP(A971,A$1199:C1270,3,FALSE)))</f>
        <v/>
      </c>
    </row>
    <row r="972" spans="1:3" x14ac:dyDescent="0.2">
      <c r="A972" s="5" t="e">
        <f ca="1">'Health Products &amp; Equipment'!B472</f>
        <v>#VALUE!</v>
      </c>
      <c r="B972" s="5" t="str">
        <f>IF('Health Products &amp; Equipment'!M472&lt;&gt;"",'Health Products &amp; Equipment'!M472,"")</f>
        <v/>
      </c>
      <c r="C972" s="5" t="str">
        <f>IF(B972="","",IF(ISERROR(FIND(B972,VLOOKUP(A972,A$1199:C1271,3,FALSE))),CONCATENATE(B972,"; ",IFERROR(VLOOKUP(A972,A$1199:C1271,3,FALSE),"")),VLOOKUP(A972,A$1199:C1271,3,FALSE)))</f>
        <v/>
      </c>
    </row>
    <row r="973" spans="1:3" x14ac:dyDescent="0.2">
      <c r="A973" s="5" t="e">
        <f ca="1">'Health Products &amp; Equipment'!B473</f>
        <v>#VALUE!</v>
      </c>
      <c r="B973" s="5" t="str">
        <f>IF('Health Products &amp; Equipment'!M473&lt;&gt;"",'Health Products &amp; Equipment'!M473,"")</f>
        <v/>
      </c>
      <c r="C973" s="5" t="str">
        <f>IF(B973="","",IF(ISERROR(FIND(B973,VLOOKUP(A973,A$1199:C1272,3,FALSE))),CONCATENATE(B973,"; ",IFERROR(VLOOKUP(A973,A$1199:C1272,3,FALSE),"")),VLOOKUP(A973,A$1199:C1272,3,FALSE)))</f>
        <v/>
      </c>
    </row>
    <row r="974" spans="1:3" x14ac:dyDescent="0.2">
      <c r="A974" s="5" t="e">
        <f ca="1">'Health Products &amp; Equipment'!B474</f>
        <v>#VALUE!</v>
      </c>
      <c r="B974" s="5" t="str">
        <f>IF('Health Products &amp; Equipment'!M474&lt;&gt;"",'Health Products &amp; Equipment'!M474,"")</f>
        <v/>
      </c>
      <c r="C974" s="5" t="str">
        <f>IF(B974="","",IF(ISERROR(FIND(B974,VLOOKUP(A974,A$1199:C1273,3,FALSE))),CONCATENATE(B974,"; ",IFERROR(VLOOKUP(A974,A$1199:C1273,3,FALSE),"")),VLOOKUP(A974,A$1199:C1273,3,FALSE)))</f>
        <v/>
      </c>
    </row>
    <row r="975" spans="1:3" x14ac:dyDescent="0.2">
      <c r="A975" s="5" t="e">
        <f ca="1">'Health Products &amp; Equipment'!B475</f>
        <v>#VALUE!</v>
      </c>
      <c r="B975" s="5" t="str">
        <f>IF('Health Products &amp; Equipment'!M475&lt;&gt;"",'Health Products &amp; Equipment'!M475,"")</f>
        <v/>
      </c>
      <c r="C975" s="5" t="str">
        <f>IF(B975="","",IF(ISERROR(FIND(B975,VLOOKUP(A975,A$1199:C1274,3,FALSE))),CONCATENATE(B975,"; ",IFERROR(VLOOKUP(A975,A$1199:C1274,3,FALSE),"")),VLOOKUP(A975,A$1199:C1274,3,FALSE)))</f>
        <v/>
      </c>
    </row>
    <row r="976" spans="1:3" x14ac:dyDescent="0.2">
      <c r="A976" s="5" t="e">
        <f ca="1">'Health Products &amp; Equipment'!B476</f>
        <v>#VALUE!</v>
      </c>
      <c r="B976" s="5" t="str">
        <f>IF('Health Products &amp; Equipment'!M476&lt;&gt;"",'Health Products &amp; Equipment'!M476,"")</f>
        <v/>
      </c>
      <c r="C976" s="5" t="str">
        <f>IF(B976="","",IF(ISERROR(FIND(B976,VLOOKUP(A976,A$1199:C1275,3,FALSE))),CONCATENATE(B976,"; ",IFERROR(VLOOKUP(A976,A$1199:C1275,3,FALSE),"")),VLOOKUP(A976,A$1199:C1275,3,FALSE)))</f>
        <v/>
      </c>
    </row>
    <row r="977" spans="1:3" x14ac:dyDescent="0.2">
      <c r="A977" s="5" t="e">
        <f ca="1">'Health Products &amp; Equipment'!B477</f>
        <v>#VALUE!</v>
      </c>
      <c r="B977" s="5" t="str">
        <f>IF('Health Products &amp; Equipment'!M477&lt;&gt;"",'Health Products &amp; Equipment'!M477,"")</f>
        <v/>
      </c>
      <c r="C977" s="5" t="str">
        <f>IF(B977="","",IF(ISERROR(FIND(B977,VLOOKUP(A977,A$1199:C1276,3,FALSE))),CONCATENATE(B977,"; ",IFERROR(VLOOKUP(A977,A$1199:C1276,3,FALSE),"")),VLOOKUP(A977,A$1199:C1276,3,FALSE)))</f>
        <v/>
      </c>
    </row>
    <row r="978" spans="1:3" x14ac:dyDescent="0.2">
      <c r="A978" s="5" t="e">
        <f ca="1">'Health Products &amp; Equipment'!B478</f>
        <v>#VALUE!</v>
      </c>
      <c r="B978" s="5" t="str">
        <f>IF('Health Products &amp; Equipment'!M478&lt;&gt;"",'Health Products &amp; Equipment'!M478,"")</f>
        <v/>
      </c>
      <c r="C978" s="5" t="str">
        <f>IF(B978="","",IF(ISERROR(FIND(B978,VLOOKUP(A978,A$1199:C1277,3,FALSE))),CONCATENATE(B978,"; ",IFERROR(VLOOKUP(A978,A$1199:C1277,3,FALSE),"")),VLOOKUP(A978,A$1199:C1277,3,FALSE)))</f>
        <v/>
      </c>
    </row>
    <row r="979" spans="1:3" x14ac:dyDescent="0.2">
      <c r="A979" s="5" t="e">
        <f ca="1">'Health Products &amp; Equipment'!B479</f>
        <v>#VALUE!</v>
      </c>
      <c r="B979" s="5" t="str">
        <f>IF('Health Products &amp; Equipment'!M479&lt;&gt;"",'Health Products &amp; Equipment'!M479,"")</f>
        <v/>
      </c>
      <c r="C979" s="5" t="str">
        <f>IF(B979="","",IF(ISERROR(FIND(B979,VLOOKUP(A979,A$1199:C1278,3,FALSE))),CONCATENATE(B979,"; ",IFERROR(VLOOKUP(A979,A$1199:C1278,3,FALSE),"")),VLOOKUP(A979,A$1199:C1278,3,FALSE)))</f>
        <v/>
      </c>
    </row>
    <row r="980" spans="1:3" x14ac:dyDescent="0.2">
      <c r="A980" s="5" t="e">
        <f ca="1">'Health Products &amp; Equipment'!B480</f>
        <v>#VALUE!</v>
      </c>
      <c r="B980" s="5" t="str">
        <f>IF('Health Products &amp; Equipment'!M480&lt;&gt;"",'Health Products &amp; Equipment'!M480,"")</f>
        <v/>
      </c>
      <c r="C980" s="5" t="str">
        <f>IF(B980="","",IF(ISERROR(FIND(B980,VLOOKUP(A980,A$1199:C1279,3,FALSE))),CONCATENATE(B980,"; ",IFERROR(VLOOKUP(A980,A$1199:C1279,3,FALSE),"")),VLOOKUP(A980,A$1199:C1279,3,FALSE)))</f>
        <v/>
      </c>
    </row>
    <row r="981" spans="1:3" x14ac:dyDescent="0.2">
      <c r="A981" s="5" t="e">
        <f ca="1">'Health Products &amp; Equipment'!B481</f>
        <v>#VALUE!</v>
      </c>
      <c r="B981" s="5" t="str">
        <f>IF('Health Products &amp; Equipment'!M481&lt;&gt;"",'Health Products &amp; Equipment'!M481,"")</f>
        <v/>
      </c>
      <c r="C981" s="5" t="str">
        <f>IF(B981="","",IF(ISERROR(FIND(B981,VLOOKUP(A981,A$1199:C1280,3,FALSE))),CONCATENATE(B981,"; ",IFERROR(VLOOKUP(A981,A$1199:C1280,3,FALSE),"")),VLOOKUP(A981,A$1199:C1280,3,FALSE)))</f>
        <v/>
      </c>
    </row>
    <row r="982" spans="1:3" x14ac:dyDescent="0.2">
      <c r="A982" s="5" t="e">
        <f ca="1">'Health Products &amp; Equipment'!B482</f>
        <v>#VALUE!</v>
      </c>
      <c r="B982" s="5" t="str">
        <f>IF('Health Products &amp; Equipment'!M482&lt;&gt;"",'Health Products &amp; Equipment'!M482,"")</f>
        <v/>
      </c>
      <c r="C982" s="5" t="str">
        <f>IF(B982="","",IF(ISERROR(FIND(B982,VLOOKUP(A982,A$1199:C1281,3,FALSE))),CONCATENATE(B982,"; ",IFERROR(VLOOKUP(A982,A$1199:C1281,3,FALSE),"")),VLOOKUP(A982,A$1199:C1281,3,FALSE)))</f>
        <v/>
      </c>
    </row>
    <row r="983" spans="1:3" x14ac:dyDescent="0.2">
      <c r="A983" s="5" t="e">
        <f ca="1">'Health Products &amp; Equipment'!B483</f>
        <v>#VALUE!</v>
      </c>
      <c r="B983" s="5" t="str">
        <f>IF('Health Products &amp; Equipment'!M483&lt;&gt;"",'Health Products &amp; Equipment'!M483,"")</f>
        <v/>
      </c>
      <c r="C983" s="5" t="str">
        <f>IF(B983="","",IF(ISERROR(FIND(B983,VLOOKUP(A983,A$1199:C1282,3,FALSE))),CONCATENATE(B983,"; ",IFERROR(VLOOKUP(A983,A$1199:C1282,3,FALSE),"")),VLOOKUP(A983,A$1199:C1282,3,FALSE)))</f>
        <v/>
      </c>
    </row>
    <row r="984" spans="1:3" x14ac:dyDescent="0.2">
      <c r="A984" s="5" t="e">
        <f ca="1">'Health Products &amp; Equipment'!B484</f>
        <v>#VALUE!</v>
      </c>
      <c r="B984" s="5" t="str">
        <f>IF('Health Products &amp; Equipment'!M484&lt;&gt;"",'Health Products &amp; Equipment'!M484,"")</f>
        <v/>
      </c>
      <c r="C984" s="5" t="str">
        <f>IF(B984="","",IF(ISERROR(FIND(B984,VLOOKUP(A984,A$1199:C1283,3,FALSE))),CONCATENATE(B984,"; ",IFERROR(VLOOKUP(A984,A$1199:C1283,3,FALSE),"")),VLOOKUP(A984,A$1199:C1283,3,FALSE)))</f>
        <v/>
      </c>
    </row>
    <row r="985" spans="1:3" x14ac:dyDescent="0.2">
      <c r="A985" s="5" t="e">
        <f ca="1">'Health Products &amp; Equipment'!B485</f>
        <v>#VALUE!</v>
      </c>
      <c r="B985" s="5" t="str">
        <f>IF('Health Products &amp; Equipment'!M485&lt;&gt;"",'Health Products &amp; Equipment'!M485,"")</f>
        <v/>
      </c>
      <c r="C985" s="5" t="str">
        <f>IF(B985="","",IF(ISERROR(FIND(B985,VLOOKUP(A985,A$1199:C1284,3,FALSE))),CONCATENATE(B985,"; ",IFERROR(VLOOKUP(A985,A$1199:C1284,3,FALSE),"")),VLOOKUP(A985,A$1199:C1284,3,FALSE)))</f>
        <v/>
      </c>
    </row>
    <row r="986" spans="1:3" x14ac:dyDescent="0.2">
      <c r="A986" s="5" t="e">
        <f ca="1">'Health Products &amp; Equipment'!B486</f>
        <v>#VALUE!</v>
      </c>
      <c r="B986" s="5" t="str">
        <f>IF('Health Products &amp; Equipment'!M486&lt;&gt;"",'Health Products &amp; Equipment'!M486,"")</f>
        <v/>
      </c>
      <c r="C986" s="5" t="str">
        <f>IF(B986="","",IF(ISERROR(FIND(B986,VLOOKUP(A986,A$1199:C1285,3,FALSE))),CONCATENATE(B986,"; ",IFERROR(VLOOKUP(A986,A$1199:C1285,3,FALSE),"")),VLOOKUP(A986,A$1199:C1285,3,FALSE)))</f>
        <v/>
      </c>
    </row>
    <row r="987" spans="1:3" x14ac:dyDescent="0.2">
      <c r="A987" s="5" t="e">
        <f ca="1">'Health Products &amp; Equipment'!B487</f>
        <v>#VALUE!</v>
      </c>
      <c r="B987" s="5" t="str">
        <f>IF('Health Products &amp; Equipment'!M487&lt;&gt;"",'Health Products &amp; Equipment'!M487,"")</f>
        <v/>
      </c>
      <c r="C987" s="5" t="str">
        <f>IF(B987="","",IF(ISERROR(FIND(B987,VLOOKUP(A987,A$1199:C1286,3,FALSE))),CONCATENATE(B987,"; ",IFERROR(VLOOKUP(A987,A$1199:C1286,3,FALSE),"")),VLOOKUP(A987,A$1199:C1286,3,FALSE)))</f>
        <v/>
      </c>
    </row>
    <row r="988" spans="1:3" x14ac:dyDescent="0.2">
      <c r="A988" s="5" t="e">
        <f ca="1">'Health Products &amp; Equipment'!B488</f>
        <v>#VALUE!</v>
      </c>
      <c r="B988" s="5" t="str">
        <f>IF('Health Products &amp; Equipment'!M488&lt;&gt;"",'Health Products &amp; Equipment'!M488,"")</f>
        <v/>
      </c>
      <c r="C988" s="5" t="str">
        <f>IF(B988="","",IF(ISERROR(FIND(B988,VLOOKUP(A988,A$1199:C1287,3,FALSE))),CONCATENATE(B988,"; ",IFERROR(VLOOKUP(A988,A$1199:C1287,3,FALSE),"")),VLOOKUP(A988,A$1199:C1287,3,FALSE)))</f>
        <v/>
      </c>
    </row>
    <row r="989" spans="1:3" x14ac:dyDescent="0.2">
      <c r="A989" s="5" t="e">
        <f ca="1">'Health Products &amp; Equipment'!B489</f>
        <v>#VALUE!</v>
      </c>
      <c r="B989" s="5" t="str">
        <f>IF('Health Products &amp; Equipment'!M489&lt;&gt;"",'Health Products &amp; Equipment'!M489,"")</f>
        <v/>
      </c>
      <c r="C989" s="5" t="str">
        <f>IF(B989="","",IF(ISERROR(FIND(B989,VLOOKUP(A989,A$1199:C1288,3,FALSE))),CONCATENATE(B989,"; ",IFERROR(VLOOKUP(A989,A$1199:C1288,3,FALSE),"")),VLOOKUP(A989,A$1199:C1288,3,FALSE)))</f>
        <v/>
      </c>
    </row>
    <row r="990" spans="1:3" x14ac:dyDescent="0.2">
      <c r="A990" s="5" t="e">
        <f ca="1">'Health Products &amp; Equipment'!B490</f>
        <v>#VALUE!</v>
      </c>
      <c r="B990" s="5" t="str">
        <f>IF('Health Products &amp; Equipment'!M490&lt;&gt;"",'Health Products &amp; Equipment'!M490,"")</f>
        <v/>
      </c>
      <c r="C990" s="5" t="str">
        <f>IF(B990="","",IF(ISERROR(FIND(B990,VLOOKUP(A990,A$1199:C1289,3,FALSE))),CONCATENATE(B990,"; ",IFERROR(VLOOKUP(A990,A$1199:C1289,3,FALSE),"")),VLOOKUP(A990,A$1199:C1289,3,FALSE)))</f>
        <v/>
      </c>
    </row>
    <row r="991" spans="1:3" x14ac:dyDescent="0.2">
      <c r="A991" s="5" t="e">
        <f ca="1">'Health Products &amp; Equipment'!B491</f>
        <v>#VALUE!</v>
      </c>
      <c r="B991" s="5" t="str">
        <f>IF('Health Products &amp; Equipment'!M491&lt;&gt;"",'Health Products &amp; Equipment'!M491,"")</f>
        <v/>
      </c>
      <c r="C991" s="5" t="str">
        <f>IF(B991="","",IF(ISERROR(FIND(B991,VLOOKUP(A991,A$1199:C1290,3,FALSE))),CONCATENATE(B991,"; ",IFERROR(VLOOKUP(A991,A$1199:C1290,3,FALSE),"")),VLOOKUP(A991,A$1199:C1290,3,FALSE)))</f>
        <v/>
      </c>
    </row>
    <row r="992" spans="1:3" x14ac:dyDescent="0.2">
      <c r="A992" s="5" t="e">
        <f ca="1">'Health Products &amp; Equipment'!B492</f>
        <v>#VALUE!</v>
      </c>
      <c r="B992" s="5" t="str">
        <f>IF('Health Products &amp; Equipment'!M492&lt;&gt;"",'Health Products &amp; Equipment'!M492,"")</f>
        <v/>
      </c>
      <c r="C992" s="5" t="str">
        <f>IF(B992="","",IF(ISERROR(FIND(B992,VLOOKUP(A992,A$1199:C1291,3,FALSE))),CONCATENATE(B992,"; ",IFERROR(VLOOKUP(A992,A$1199:C1291,3,FALSE),"")),VLOOKUP(A992,A$1199:C1291,3,FALSE)))</f>
        <v/>
      </c>
    </row>
    <row r="993" spans="1:3" x14ac:dyDescent="0.2">
      <c r="A993" s="5" t="e">
        <f ca="1">'Health Products &amp; Equipment'!B493</f>
        <v>#VALUE!</v>
      </c>
      <c r="B993" s="5" t="str">
        <f>IF('Health Products &amp; Equipment'!M493&lt;&gt;"",'Health Products &amp; Equipment'!M493,"")</f>
        <v/>
      </c>
      <c r="C993" s="5" t="str">
        <f>IF(B993="","",IF(ISERROR(FIND(B993,VLOOKUP(A993,A$1199:C1292,3,FALSE))),CONCATENATE(B993,"; ",IFERROR(VLOOKUP(A993,A$1199:C1292,3,FALSE),"")),VLOOKUP(A993,A$1199:C1292,3,FALSE)))</f>
        <v/>
      </c>
    </row>
    <row r="994" spans="1:3" x14ac:dyDescent="0.2">
      <c r="A994" s="5" t="e">
        <f ca="1">'Health Products &amp; Equipment'!B494</f>
        <v>#VALUE!</v>
      </c>
      <c r="B994" s="5" t="str">
        <f>IF('Health Products &amp; Equipment'!M494&lt;&gt;"",'Health Products &amp; Equipment'!M494,"")</f>
        <v/>
      </c>
      <c r="C994" s="5" t="str">
        <f>IF(B994="","",IF(ISERROR(FIND(B994,VLOOKUP(A994,A$1199:C1293,3,FALSE))),CONCATENATE(B994,"; ",IFERROR(VLOOKUP(A994,A$1199:C1293,3,FALSE),"")),VLOOKUP(A994,A$1199:C1293,3,FALSE)))</f>
        <v/>
      </c>
    </row>
    <row r="995" spans="1:3" x14ac:dyDescent="0.2">
      <c r="A995" s="5" t="e">
        <f ca="1">'Health Products &amp; Equipment'!B495</f>
        <v>#VALUE!</v>
      </c>
      <c r="B995" s="5" t="str">
        <f>IF('Health Products &amp; Equipment'!M495&lt;&gt;"",'Health Products &amp; Equipment'!M495,"")</f>
        <v/>
      </c>
      <c r="C995" s="5" t="str">
        <f>IF(B995="","",IF(ISERROR(FIND(B995,VLOOKUP(A995,A$1199:C1294,3,FALSE))),CONCATENATE(B995,"; ",IFERROR(VLOOKUP(A995,A$1199:C1294,3,FALSE),"")),VLOOKUP(A995,A$1199:C1294,3,FALSE)))</f>
        <v/>
      </c>
    </row>
    <row r="996" spans="1:3" x14ac:dyDescent="0.2">
      <c r="A996" s="5" t="e">
        <f ca="1">'Health Products &amp; Equipment'!B496</f>
        <v>#VALUE!</v>
      </c>
      <c r="B996" s="5" t="str">
        <f>IF('Health Products &amp; Equipment'!M496&lt;&gt;"",'Health Products &amp; Equipment'!M496,"")</f>
        <v/>
      </c>
      <c r="C996" s="5" t="str">
        <f>IF(B996="","",IF(ISERROR(FIND(B996,VLOOKUP(A996,A$1199:C1295,3,FALSE))),CONCATENATE(B996,"; ",IFERROR(VLOOKUP(A996,A$1199:C1295,3,FALSE),"")),VLOOKUP(A996,A$1199:C1295,3,FALSE)))</f>
        <v/>
      </c>
    </row>
    <row r="997" spans="1:3" x14ac:dyDescent="0.2">
      <c r="A997" s="5" t="e">
        <f ca="1">'Health Products &amp; Equipment'!B497</f>
        <v>#VALUE!</v>
      </c>
      <c r="B997" s="5" t="str">
        <f>IF('Health Products &amp; Equipment'!M497&lt;&gt;"",'Health Products &amp; Equipment'!M497,"")</f>
        <v/>
      </c>
      <c r="C997" s="5" t="str">
        <f>IF(B997="","",IF(ISERROR(FIND(B997,VLOOKUP(A997,A$1199:C1296,3,FALSE))),CONCATENATE(B997,"; ",IFERROR(VLOOKUP(A997,A$1199:C1296,3,FALSE),"")),VLOOKUP(A997,A$1199:C1296,3,FALSE)))</f>
        <v/>
      </c>
    </row>
    <row r="998" spans="1:3" x14ac:dyDescent="0.2">
      <c r="A998" s="5" t="e">
        <f ca="1">'Health Products &amp; Equipment'!B498</f>
        <v>#VALUE!</v>
      </c>
      <c r="B998" s="5" t="str">
        <f>IF('Health Products &amp; Equipment'!M498&lt;&gt;"",'Health Products &amp; Equipment'!M498,"")</f>
        <v/>
      </c>
      <c r="C998" s="5" t="str">
        <f>IF(B998="","",IF(ISERROR(FIND(B998,VLOOKUP(A998,A$1199:C1297,3,FALSE))),CONCATENATE(B998,"; ",IFERROR(VLOOKUP(A998,A$1199:C1297,3,FALSE),"")),VLOOKUP(A998,A$1199:C1297,3,FALSE)))</f>
        <v/>
      </c>
    </row>
    <row r="999" spans="1:3" x14ac:dyDescent="0.2">
      <c r="A999" s="5" t="e">
        <f ca="1">'Health Products &amp; Equipment'!B499</f>
        <v>#VALUE!</v>
      </c>
      <c r="B999" s="5" t="str">
        <f>IF('Health Products &amp; Equipment'!M499&lt;&gt;"",'Health Products &amp; Equipment'!M499,"")</f>
        <v/>
      </c>
      <c r="C999" s="5" t="str">
        <f>IF(B999="","",IF(ISERROR(FIND(B999,VLOOKUP(A999,A$1199:C1298,3,FALSE))),CONCATENATE(B999,"; ",IFERROR(VLOOKUP(A999,A$1199:C1298,3,FALSE),"")),VLOOKUP(A999,A$1199:C1298,3,FALSE)))</f>
        <v/>
      </c>
    </row>
    <row r="1000" spans="1:3" x14ac:dyDescent="0.2">
      <c r="A1000" s="5" t="str">
        <f ca="1">'Other Pharma &amp; Health Products'!B2</f>
        <v>14-82--4.5---1</v>
      </c>
      <c r="B1000" s="5" t="str">
        <f>IF('Other Pharma &amp; Health Products'!M2&lt;&gt;"",'Other Pharma &amp; Health Products'!M2,"")</f>
        <v>azithromycine (STI)</v>
      </c>
      <c r="C1000" s="5" t="str">
        <f ca="1">IF(B1000="","",IF(ISERROR(FIND(B1000,VLOOKUP(A1000,A1001:C$1199,3,FALSE))),CONCATENATE(B1000,"; ",IFERROR(VLOOKUP(A1000,A1001:C$1199,3,FALSE),"")),VLOOKUP(A1000,A1001:C$1199,3,FALSE)))</f>
        <v xml:space="preserve">azithromycine (STI); cefixim (STI) ; azithromycine (OI); acyclovir (OI); fluconazole (OI); co-trimoxazol DS (OI); itraconazole (OI); valganciclovir (OI); co-trimoxazol inj (OI); Amphotericine B inj; Dapsone  (OI); Ceftriaxon  inj; </v>
      </c>
    </row>
    <row r="1001" spans="1:3" x14ac:dyDescent="0.2">
      <c r="A1001" s="5" t="str">
        <f ca="1">'Other Pharma &amp; Health Products'!B3</f>
        <v>14-82--4.5---1</v>
      </c>
      <c r="B1001" s="5" t="str">
        <f>IF('Other Pharma &amp; Health Products'!M3&lt;&gt;"",'Other Pharma &amp; Health Products'!M3,"")</f>
        <v xml:space="preserve">cefixim (STI) </v>
      </c>
      <c r="C1001" s="5" t="str">
        <f ca="1">IF(B1001="","",IF(ISERROR(FIND(B1001,VLOOKUP(A1001,A1002:C$1199,3,FALSE))),CONCATENATE(B1001,"; ",IFERROR(VLOOKUP(A1001,A1002:C$1199,3,FALSE),"")),VLOOKUP(A1001,A1002:C$1199,3,FALSE)))</f>
        <v xml:space="preserve">cefixim (STI) ; azithromycine (OI); acyclovir (OI); fluconazole (OI); co-trimoxazol DS (OI); itraconazole (OI); valganciclovir (OI); co-trimoxazol inj (OI); Amphotericine B inj; Dapsone  (OI); Ceftriaxon  inj; </v>
      </c>
    </row>
    <row r="1002" spans="1:3" x14ac:dyDescent="0.2">
      <c r="A1002" s="5" t="str">
        <f ca="1">'Other Pharma &amp; Health Products'!B4</f>
        <v>14-82--4.5---1</v>
      </c>
      <c r="B1002" s="5" t="str">
        <f>IF('Other Pharma &amp; Health Products'!M4&lt;&gt;"",'Other Pharma &amp; Health Products'!M4,"")</f>
        <v>azithromycine (OI)</v>
      </c>
      <c r="C1002" s="5" t="str">
        <f ca="1">IF(B1002="","",IF(ISERROR(FIND(B1002,VLOOKUP(A1002,A1003:C$1199,3,FALSE))),CONCATENATE(B1002,"; ",IFERROR(VLOOKUP(A1002,A1003:C$1199,3,FALSE),"")),VLOOKUP(A1002,A1003:C$1199,3,FALSE)))</f>
        <v xml:space="preserve">azithromycine (OI); acyclovir (OI); fluconazole (OI); co-trimoxazol DS (OI); itraconazole (OI); valganciclovir (OI); co-trimoxazol inj (OI); Amphotericine B inj; Dapsone  (OI); Ceftriaxon  inj; </v>
      </c>
    </row>
    <row r="1003" spans="1:3" x14ac:dyDescent="0.2">
      <c r="A1003" s="5" t="str">
        <f ca="1">'Other Pharma &amp; Health Products'!B5</f>
        <v>14-82--4.5---1</v>
      </c>
      <c r="B1003" s="5" t="str">
        <f>IF('Other Pharma &amp; Health Products'!M5&lt;&gt;"",'Other Pharma &amp; Health Products'!M5,"")</f>
        <v>acyclovir (OI)</v>
      </c>
      <c r="C1003" s="5" t="str">
        <f ca="1">IF(B1003="","",IF(ISERROR(FIND(B1003,VLOOKUP(A1003,A1004:C$1199,3,FALSE))),CONCATENATE(B1003,"; ",IFERROR(VLOOKUP(A1003,A1004:C$1199,3,FALSE),"")),VLOOKUP(A1003,A1004:C$1199,3,FALSE)))</f>
        <v xml:space="preserve">acyclovir (OI); fluconazole (OI); co-trimoxazol DS (OI); itraconazole (OI); valganciclovir (OI); co-trimoxazol inj (OI); Amphotericine B inj; Dapsone  (OI); Ceftriaxon  inj; </v>
      </c>
    </row>
    <row r="1004" spans="1:3" x14ac:dyDescent="0.2">
      <c r="A1004" s="5" t="str">
        <f ca="1">'Other Pharma &amp; Health Products'!B6</f>
        <v>14-82--4.5---1</v>
      </c>
      <c r="B1004" s="5" t="str">
        <f>IF('Other Pharma &amp; Health Products'!M6&lt;&gt;"",'Other Pharma &amp; Health Products'!M6,"")</f>
        <v>fluconazole (OI)</v>
      </c>
      <c r="C1004" s="5" t="str">
        <f ca="1">IF(B1004="","",IF(ISERROR(FIND(B1004,VLOOKUP(A1004,A1005:C$1199,3,FALSE))),CONCATENATE(B1004,"; ",IFERROR(VLOOKUP(A1004,A1005:C$1199,3,FALSE),"")),VLOOKUP(A1004,A1005:C$1199,3,FALSE)))</f>
        <v xml:space="preserve">fluconazole (OI); co-trimoxazol DS (OI); itraconazole (OI); valganciclovir (OI); co-trimoxazol inj (OI); Amphotericine B inj; Dapsone  (OI); Ceftriaxon  inj; </v>
      </c>
    </row>
    <row r="1005" spans="1:3" x14ac:dyDescent="0.2">
      <c r="A1005" s="5" t="str">
        <f ca="1">'Other Pharma &amp; Health Products'!B7</f>
        <v>14-82--4.5---1</v>
      </c>
      <c r="B1005" s="5" t="str">
        <f>IF('Other Pharma &amp; Health Products'!M7&lt;&gt;"",'Other Pharma &amp; Health Products'!M7,"")</f>
        <v>co-trimoxazol DS (OI)</v>
      </c>
      <c r="C1005" s="5" t="str">
        <f ca="1">IF(B1005="","",IF(ISERROR(FIND(B1005,VLOOKUP(A1005,A1006:C$1199,3,FALSE))),CONCATENATE(B1005,"; ",IFERROR(VLOOKUP(A1005,A1006:C$1199,3,FALSE),"")),VLOOKUP(A1005,A1006:C$1199,3,FALSE)))</f>
        <v xml:space="preserve">co-trimoxazol DS (OI); itraconazole (OI); valganciclovir (OI); co-trimoxazol inj (OI); Amphotericine B inj; Dapsone  (OI); Ceftriaxon  inj; </v>
      </c>
    </row>
    <row r="1006" spans="1:3" x14ac:dyDescent="0.2">
      <c r="A1006" s="5" t="str">
        <f ca="1">'Other Pharma &amp; Health Products'!B8</f>
        <v>14-82--4.5---1</v>
      </c>
      <c r="B1006" s="5" t="str">
        <f>IF('Other Pharma &amp; Health Products'!M8&lt;&gt;"",'Other Pharma &amp; Health Products'!M8,"")</f>
        <v>itraconazole (OI)</v>
      </c>
      <c r="C1006" s="5" t="str">
        <f ca="1">IF(B1006="","",IF(ISERROR(FIND(B1006,VLOOKUP(A1006,A1007:C$1199,3,FALSE))),CONCATENATE(B1006,"; ",IFERROR(VLOOKUP(A1006,A1007:C$1199,3,FALSE),"")),VLOOKUP(A1006,A1007:C$1199,3,FALSE)))</f>
        <v xml:space="preserve">itraconazole (OI); valganciclovir (OI); co-trimoxazol inj (OI); Amphotericine B inj; Dapsone  (OI); Ceftriaxon  inj; </v>
      </c>
    </row>
    <row r="1007" spans="1:3" x14ac:dyDescent="0.2">
      <c r="A1007" s="5" t="str">
        <f ca="1">'Other Pharma &amp; Health Products'!B9</f>
        <v>14-82--4.5---1</v>
      </c>
      <c r="B1007" s="5" t="str">
        <f>IF('Other Pharma &amp; Health Products'!M9&lt;&gt;"",'Other Pharma &amp; Health Products'!M9,"")</f>
        <v>valganciclovir (OI)</v>
      </c>
      <c r="C1007" s="5" t="str">
        <f ca="1">IF(B1007="","",IF(ISERROR(FIND(B1007,VLOOKUP(A1007,A1008:C$1199,3,FALSE))),CONCATENATE(B1007,"; ",IFERROR(VLOOKUP(A1007,A1008:C$1199,3,FALSE),"")),VLOOKUP(A1007,A1008:C$1199,3,FALSE)))</f>
        <v xml:space="preserve">valganciclovir (OI); co-trimoxazol inj (OI); Amphotericine B inj; Dapsone  (OI); Ceftriaxon  inj; </v>
      </c>
    </row>
    <row r="1008" spans="1:3" x14ac:dyDescent="0.2">
      <c r="A1008" s="5" t="str">
        <f ca="1">'Other Pharma &amp; Health Products'!B10</f>
        <v>14-82--4.5---1</v>
      </c>
      <c r="B1008" s="5" t="str">
        <f>IF('Other Pharma &amp; Health Products'!M10&lt;&gt;"",'Other Pharma &amp; Health Products'!M10,"")</f>
        <v>co-trimoxazol inj (OI)</v>
      </c>
      <c r="C1008" s="5" t="str">
        <f ca="1">IF(B1008="","",IF(ISERROR(FIND(B1008,VLOOKUP(A1008,A1009:C$1199,3,FALSE))),CONCATENATE(B1008,"; ",IFERROR(VLOOKUP(A1008,A1009:C$1199,3,FALSE),"")),VLOOKUP(A1008,A1009:C$1199,3,FALSE)))</f>
        <v xml:space="preserve">co-trimoxazol inj (OI); Amphotericine B inj; Dapsone  (OI); Ceftriaxon  inj; </v>
      </c>
    </row>
    <row r="1009" spans="1:3" x14ac:dyDescent="0.2">
      <c r="A1009" s="5" t="str">
        <f ca="1">'Other Pharma &amp; Health Products'!B11</f>
        <v>14-82--4.5---1</v>
      </c>
      <c r="B1009" s="5" t="str">
        <f>IF('Other Pharma &amp; Health Products'!M11&lt;&gt;"",'Other Pharma &amp; Health Products'!M11,"")</f>
        <v>Amphotericine B inj</v>
      </c>
      <c r="C1009" s="5" t="str">
        <f ca="1">IF(B1009="","",IF(ISERROR(FIND(B1009,VLOOKUP(A1009,A1010:C$1199,3,FALSE))),CONCATENATE(B1009,"; ",IFERROR(VLOOKUP(A1009,A1010:C$1199,3,FALSE),"")),VLOOKUP(A1009,A1010:C$1199,3,FALSE)))</f>
        <v xml:space="preserve">Amphotericine B inj; Dapsone  (OI); Ceftriaxon  inj; </v>
      </c>
    </row>
    <row r="1010" spans="1:3" x14ac:dyDescent="0.2">
      <c r="A1010" s="5" t="str">
        <f ca="1">'Other Pharma &amp; Health Products'!B12</f>
        <v>14-82--4.5---1</v>
      </c>
      <c r="B1010" s="5" t="str">
        <f>IF('Other Pharma &amp; Health Products'!M12&lt;&gt;"",'Other Pharma &amp; Health Products'!M12,"")</f>
        <v>Dapsone  (OI)</v>
      </c>
      <c r="C1010" s="5" t="str">
        <f ca="1">IF(B1010="","",IF(ISERROR(FIND(B1010,VLOOKUP(A1010,A1011:C$1199,3,FALSE))),CONCATENATE(B1010,"; ",IFERROR(VLOOKUP(A1010,A1011:C$1199,3,FALSE),"")),VLOOKUP(A1010,A1011:C$1199,3,FALSE)))</f>
        <v xml:space="preserve">Dapsone  (OI); Ceftriaxon  inj; </v>
      </c>
    </row>
    <row r="1011" spans="1:3" x14ac:dyDescent="0.2">
      <c r="A1011" s="5" t="str">
        <f ca="1">'Other Pharma &amp; Health Products'!B13</f>
        <v>14-82--4.5---1</v>
      </c>
      <c r="B1011" s="5" t="str">
        <f>IF('Other Pharma &amp; Health Products'!M13&lt;&gt;"",'Other Pharma &amp; Health Products'!M13,"")</f>
        <v>Ceftriaxon  inj</v>
      </c>
      <c r="C1011" s="5" t="str">
        <f ca="1">IF(B1011="","",IF(ISERROR(FIND(B1011,VLOOKUP(A1011,A1012:C$1199,3,FALSE))),CONCATENATE(B1011,"; ",IFERROR(VLOOKUP(A1011,A1012:C$1199,3,FALSE),"")),VLOOKUP(A1011,A1012:C$1199,3,FALSE)))</f>
        <v xml:space="preserve">Ceftriaxon  inj; </v>
      </c>
    </row>
    <row r="1012" spans="1:3" x14ac:dyDescent="0.2">
      <c r="A1012" s="5" t="e">
        <f ca="1">'Other Pharma &amp; Health Products'!B14</f>
        <v>#VALUE!</v>
      </c>
      <c r="B1012" s="5" t="str">
        <f>IF('Other Pharma &amp; Health Products'!M14&lt;&gt;"",'Other Pharma &amp; Health Products'!M14,"")</f>
        <v/>
      </c>
      <c r="C1012" s="5" t="str">
        <f>IF(B1012="","",IF(ISERROR(FIND(B1012,VLOOKUP(A1012,A1013:C$1199,3,FALSE))),CONCATENATE(B1012,"; ",IFERROR(VLOOKUP(A1012,A1013:C$1199,3,FALSE),"")),VLOOKUP(A1012,A1013:C$1199,3,FALSE)))</f>
        <v/>
      </c>
    </row>
    <row r="1013" spans="1:3" x14ac:dyDescent="0.2">
      <c r="A1013" s="5" t="e">
        <f ca="1">'Other Pharma &amp; Health Products'!B15</f>
        <v>#VALUE!</v>
      </c>
      <c r="B1013" s="5" t="str">
        <f>IF('Other Pharma &amp; Health Products'!M15&lt;&gt;"",'Other Pharma &amp; Health Products'!M15,"")</f>
        <v/>
      </c>
      <c r="C1013" s="5" t="str">
        <f>IF(B1013="","",IF(ISERROR(FIND(B1013,VLOOKUP(A1013,A1014:C$1199,3,FALSE))),CONCATENATE(B1013,"; ",IFERROR(VLOOKUP(A1013,A1014:C$1199,3,FALSE),"")),VLOOKUP(A1013,A1014:C$1199,3,FALSE)))</f>
        <v/>
      </c>
    </row>
    <row r="1014" spans="1:3" x14ac:dyDescent="0.2">
      <c r="A1014" s="5" t="e">
        <f ca="1">'Other Pharma &amp; Health Products'!B16</f>
        <v>#VALUE!</v>
      </c>
      <c r="B1014" s="5" t="str">
        <f>IF('Other Pharma &amp; Health Products'!M16&lt;&gt;"",'Other Pharma &amp; Health Products'!M16,"")</f>
        <v/>
      </c>
      <c r="C1014" s="5" t="str">
        <f>IF(B1014="","",IF(ISERROR(FIND(B1014,VLOOKUP(A1014,A1015:C$1199,3,FALSE))),CONCATENATE(B1014,"; ",IFERROR(VLOOKUP(A1014,A1015:C$1199,3,FALSE),"")),VLOOKUP(A1014,A1015:C$1199,3,FALSE)))</f>
        <v/>
      </c>
    </row>
    <row r="1015" spans="1:3" x14ac:dyDescent="0.2">
      <c r="A1015" s="5" t="e">
        <f ca="1">'Other Pharma &amp; Health Products'!B17</f>
        <v>#VALUE!</v>
      </c>
      <c r="B1015" s="5" t="str">
        <f>IF('Other Pharma &amp; Health Products'!M17&lt;&gt;"",'Other Pharma &amp; Health Products'!M17,"")</f>
        <v/>
      </c>
      <c r="C1015" s="5" t="str">
        <f>IF(B1015="","",IF(ISERROR(FIND(B1015,VLOOKUP(A1015,A1016:C$1199,3,FALSE))),CONCATENATE(B1015,"; ",IFERROR(VLOOKUP(A1015,A1016:C$1199,3,FALSE),"")),VLOOKUP(A1015,A1016:C$1199,3,FALSE)))</f>
        <v/>
      </c>
    </row>
    <row r="1016" spans="1:3" x14ac:dyDescent="0.2">
      <c r="A1016" s="5" t="e">
        <f ca="1">'Other Pharma &amp; Health Products'!B18</f>
        <v>#VALUE!</v>
      </c>
      <c r="B1016" s="5" t="str">
        <f>IF('Other Pharma &amp; Health Products'!M18&lt;&gt;"",'Other Pharma &amp; Health Products'!M18,"")</f>
        <v/>
      </c>
      <c r="C1016" s="5" t="str">
        <f>IF(B1016="","",IF(ISERROR(FIND(B1016,VLOOKUP(A1016,A1017:C$1199,3,FALSE))),CONCATENATE(B1016,"; ",IFERROR(VLOOKUP(A1016,A1017:C$1199,3,FALSE),"")),VLOOKUP(A1016,A1017:C$1199,3,FALSE)))</f>
        <v/>
      </c>
    </row>
    <row r="1017" spans="1:3" x14ac:dyDescent="0.2">
      <c r="A1017" s="5" t="e">
        <f ca="1">'Other Pharma &amp; Health Products'!B19</f>
        <v>#VALUE!</v>
      </c>
      <c r="B1017" s="5" t="str">
        <f>IF('Other Pharma &amp; Health Products'!M19&lt;&gt;"",'Other Pharma &amp; Health Products'!M19,"")</f>
        <v/>
      </c>
      <c r="C1017" s="5" t="str">
        <f>IF(B1017="","",IF(ISERROR(FIND(B1017,VLOOKUP(A1017,A1018:C$1199,3,FALSE))),CONCATENATE(B1017,"; ",IFERROR(VLOOKUP(A1017,A1018:C$1199,3,FALSE),"")),VLOOKUP(A1017,A1018:C$1199,3,FALSE)))</f>
        <v/>
      </c>
    </row>
    <row r="1018" spans="1:3" x14ac:dyDescent="0.2">
      <c r="A1018" s="5" t="e">
        <f ca="1">'Other Pharma &amp; Health Products'!B20</f>
        <v>#VALUE!</v>
      </c>
      <c r="B1018" s="5" t="str">
        <f>IF('Other Pharma &amp; Health Products'!M20&lt;&gt;"",'Other Pharma &amp; Health Products'!M20,"")</f>
        <v/>
      </c>
      <c r="C1018" s="5" t="str">
        <f>IF(B1018="","",IF(ISERROR(FIND(B1018,VLOOKUP(A1018,A1019:C$1199,3,FALSE))),CONCATENATE(B1018,"; ",IFERROR(VLOOKUP(A1018,A1019:C$1199,3,FALSE),"")),VLOOKUP(A1018,A1019:C$1199,3,FALSE)))</f>
        <v/>
      </c>
    </row>
    <row r="1019" spans="1:3" x14ac:dyDescent="0.2">
      <c r="A1019" s="5" t="e">
        <f ca="1">'Other Pharma &amp; Health Products'!B21</f>
        <v>#VALUE!</v>
      </c>
      <c r="B1019" s="5" t="str">
        <f>IF('Other Pharma &amp; Health Products'!M21&lt;&gt;"",'Other Pharma &amp; Health Products'!M21,"")</f>
        <v/>
      </c>
      <c r="C1019" s="5" t="str">
        <f>IF(B1019="","",IF(ISERROR(FIND(B1019,VLOOKUP(A1019,A1020:C$1199,3,FALSE))),CONCATENATE(B1019,"; ",IFERROR(VLOOKUP(A1019,A1020:C$1199,3,FALSE),"")),VLOOKUP(A1019,A1020:C$1199,3,FALSE)))</f>
        <v/>
      </c>
    </row>
    <row r="1020" spans="1:3" x14ac:dyDescent="0.2">
      <c r="A1020" s="5" t="e">
        <f ca="1">'Other Pharma &amp; Health Products'!B22</f>
        <v>#VALUE!</v>
      </c>
      <c r="B1020" s="5" t="str">
        <f>IF('Other Pharma &amp; Health Products'!M22&lt;&gt;"",'Other Pharma &amp; Health Products'!M22,"")</f>
        <v/>
      </c>
      <c r="C1020" s="5" t="str">
        <f>IF(B1020="","",IF(ISERROR(FIND(B1020,VLOOKUP(A1020,A1021:C$1199,3,FALSE))),CONCATENATE(B1020,"; ",IFERROR(VLOOKUP(A1020,A1021:C$1199,3,FALSE),"")),VLOOKUP(A1020,A1021:C$1199,3,FALSE)))</f>
        <v/>
      </c>
    </row>
    <row r="1021" spans="1:3" x14ac:dyDescent="0.2">
      <c r="A1021" s="5" t="e">
        <f ca="1">'Other Pharma &amp; Health Products'!B23</f>
        <v>#VALUE!</v>
      </c>
      <c r="B1021" s="5" t="str">
        <f>IF('Other Pharma &amp; Health Products'!M23&lt;&gt;"",'Other Pharma &amp; Health Products'!M23,"")</f>
        <v/>
      </c>
      <c r="C1021" s="5" t="str">
        <f>IF(B1021="","",IF(ISERROR(FIND(B1021,VLOOKUP(A1021,A1022:C$1199,3,FALSE))),CONCATENATE(B1021,"; ",IFERROR(VLOOKUP(A1021,A1022:C$1199,3,FALSE),"")),VLOOKUP(A1021,A1022:C$1199,3,FALSE)))</f>
        <v/>
      </c>
    </row>
    <row r="1022" spans="1:3" x14ac:dyDescent="0.2">
      <c r="A1022" s="5" t="e">
        <f ca="1">'Other Pharma &amp; Health Products'!B24</f>
        <v>#VALUE!</v>
      </c>
      <c r="B1022" s="5" t="str">
        <f>IF('Other Pharma &amp; Health Products'!M24&lt;&gt;"",'Other Pharma &amp; Health Products'!M24,"")</f>
        <v/>
      </c>
      <c r="C1022" s="5" t="str">
        <f>IF(B1022="","",IF(ISERROR(FIND(B1022,VLOOKUP(A1022,A1023:C$1199,3,FALSE))),CONCATENATE(B1022,"; ",IFERROR(VLOOKUP(A1022,A1023:C$1199,3,FALSE),"")),VLOOKUP(A1022,A1023:C$1199,3,FALSE)))</f>
        <v/>
      </c>
    </row>
    <row r="1023" spans="1:3" x14ac:dyDescent="0.2">
      <c r="A1023" s="5" t="e">
        <f ca="1">'Other Pharma &amp; Health Products'!B25</f>
        <v>#VALUE!</v>
      </c>
      <c r="B1023" s="5" t="str">
        <f>IF('Other Pharma &amp; Health Products'!M25&lt;&gt;"",'Other Pharma &amp; Health Products'!M25,"")</f>
        <v/>
      </c>
      <c r="C1023" s="5" t="str">
        <f>IF(B1023="","",IF(ISERROR(FIND(B1023,VLOOKUP(A1023,A1024:C$1199,3,FALSE))),CONCATENATE(B1023,"; ",IFERROR(VLOOKUP(A1023,A1024:C$1199,3,FALSE),"")),VLOOKUP(A1023,A1024:C$1199,3,FALSE)))</f>
        <v/>
      </c>
    </row>
    <row r="1024" spans="1:3" x14ac:dyDescent="0.2">
      <c r="A1024" s="5" t="e">
        <f ca="1">'Other Pharma &amp; Health Products'!B26</f>
        <v>#VALUE!</v>
      </c>
      <c r="B1024" s="5" t="str">
        <f>IF('Other Pharma &amp; Health Products'!M26&lt;&gt;"",'Other Pharma &amp; Health Products'!M26,"")</f>
        <v/>
      </c>
      <c r="C1024" s="5" t="str">
        <f>IF(B1024="","",IF(ISERROR(FIND(B1024,VLOOKUP(A1024,A1025:C$1199,3,FALSE))),CONCATENATE(B1024,"; ",IFERROR(VLOOKUP(A1024,A1025:C$1199,3,FALSE),"")),VLOOKUP(A1024,A1025:C$1199,3,FALSE)))</f>
        <v/>
      </c>
    </row>
    <row r="1025" spans="1:3" x14ac:dyDescent="0.2">
      <c r="A1025" s="5" t="e">
        <f ca="1">'Other Pharma &amp; Health Products'!B27</f>
        <v>#VALUE!</v>
      </c>
      <c r="B1025" s="5" t="str">
        <f>IF('Other Pharma &amp; Health Products'!M27&lt;&gt;"",'Other Pharma &amp; Health Products'!M27,"")</f>
        <v/>
      </c>
      <c r="C1025" s="5" t="str">
        <f>IF(B1025="","",IF(ISERROR(FIND(B1025,VLOOKUP(A1025,A1026:C$1199,3,FALSE))),CONCATENATE(B1025,"; ",IFERROR(VLOOKUP(A1025,A1026:C$1199,3,FALSE),"")),VLOOKUP(A1025,A1026:C$1199,3,FALSE)))</f>
        <v/>
      </c>
    </row>
    <row r="1026" spans="1:3" x14ac:dyDescent="0.2">
      <c r="A1026" s="5" t="e">
        <f ca="1">'Other Pharma &amp; Health Products'!B28</f>
        <v>#VALUE!</v>
      </c>
      <c r="B1026" s="5" t="str">
        <f>IF('Other Pharma &amp; Health Products'!M28&lt;&gt;"",'Other Pharma &amp; Health Products'!M28,"")</f>
        <v/>
      </c>
      <c r="C1026" s="5" t="str">
        <f>IF(B1026="","",IF(ISERROR(FIND(B1026,VLOOKUP(A1026,A1027:C$1199,3,FALSE))),CONCATENATE(B1026,"; ",IFERROR(VLOOKUP(A1026,A1027:C$1199,3,FALSE),"")),VLOOKUP(A1026,A1027:C$1199,3,FALSE)))</f>
        <v/>
      </c>
    </row>
    <row r="1027" spans="1:3" x14ac:dyDescent="0.2">
      <c r="A1027" s="5" t="e">
        <f ca="1">'Other Pharma &amp; Health Products'!B29</f>
        <v>#VALUE!</v>
      </c>
      <c r="B1027" s="5" t="str">
        <f>IF('Other Pharma &amp; Health Products'!M29&lt;&gt;"",'Other Pharma &amp; Health Products'!M29,"")</f>
        <v/>
      </c>
      <c r="C1027" s="5" t="str">
        <f>IF(B1027="","",IF(ISERROR(FIND(B1027,VLOOKUP(A1027,A1028:C$1199,3,FALSE))),CONCATENATE(B1027,"; ",IFERROR(VLOOKUP(A1027,A1028:C$1199,3,FALSE),"")),VLOOKUP(A1027,A1028:C$1199,3,FALSE)))</f>
        <v/>
      </c>
    </row>
    <row r="1028" spans="1:3" x14ac:dyDescent="0.2">
      <c r="A1028" s="5" t="e">
        <f ca="1">'Other Pharma &amp; Health Products'!B30</f>
        <v>#VALUE!</v>
      </c>
      <c r="B1028" s="5" t="str">
        <f>IF('Other Pharma &amp; Health Products'!M30&lt;&gt;"",'Other Pharma &amp; Health Products'!M30,"")</f>
        <v/>
      </c>
      <c r="C1028" s="5" t="str">
        <f>IF(B1028="","",IF(ISERROR(FIND(B1028,VLOOKUP(A1028,A1029:C$1199,3,FALSE))),CONCATENATE(B1028,"; ",IFERROR(VLOOKUP(A1028,A1029:C$1199,3,FALSE),"")),VLOOKUP(A1028,A1029:C$1199,3,FALSE)))</f>
        <v/>
      </c>
    </row>
    <row r="1029" spans="1:3" x14ac:dyDescent="0.2">
      <c r="A1029" s="5" t="e">
        <f ca="1">'Other Pharma &amp; Health Products'!B31</f>
        <v>#VALUE!</v>
      </c>
      <c r="B1029" s="5" t="str">
        <f>IF('Other Pharma &amp; Health Products'!M31&lt;&gt;"",'Other Pharma &amp; Health Products'!M31,"")</f>
        <v/>
      </c>
      <c r="C1029" s="5" t="str">
        <f>IF(B1029="","",IF(ISERROR(FIND(B1029,VLOOKUP(A1029,A1030:C$1199,3,FALSE))),CONCATENATE(B1029,"; ",IFERROR(VLOOKUP(A1029,A1030:C$1199,3,FALSE),"")),VLOOKUP(A1029,A1030:C$1199,3,FALSE)))</f>
        <v/>
      </c>
    </row>
    <row r="1030" spans="1:3" x14ac:dyDescent="0.2">
      <c r="A1030" s="5" t="e">
        <f ca="1">'Other Pharma &amp; Health Products'!B32</f>
        <v>#VALUE!</v>
      </c>
      <c r="B1030" s="5" t="str">
        <f>IF('Other Pharma &amp; Health Products'!M32&lt;&gt;"",'Other Pharma &amp; Health Products'!M32,"")</f>
        <v/>
      </c>
      <c r="C1030" s="5" t="str">
        <f>IF(B1030="","",IF(ISERROR(FIND(B1030,VLOOKUP(A1030,A1031:C$1199,3,FALSE))),CONCATENATE(B1030,"; ",IFERROR(VLOOKUP(A1030,A1031:C$1199,3,FALSE),"")),VLOOKUP(A1030,A1031:C$1199,3,FALSE)))</f>
        <v/>
      </c>
    </row>
    <row r="1031" spans="1:3" x14ac:dyDescent="0.2">
      <c r="A1031" s="5" t="e">
        <f ca="1">'Other Pharma &amp; Health Products'!B33</f>
        <v>#VALUE!</v>
      </c>
      <c r="B1031" s="5" t="str">
        <f>IF('Other Pharma &amp; Health Products'!M33&lt;&gt;"",'Other Pharma &amp; Health Products'!M33,"")</f>
        <v/>
      </c>
      <c r="C1031" s="5" t="str">
        <f>IF(B1031="","",IF(ISERROR(FIND(B1031,VLOOKUP(A1031,A1032:C$1199,3,FALSE))),CONCATENATE(B1031,"; ",IFERROR(VLOOKUP(A1031,A1032:C$1199,3,FALSE),"")),VLOOKUP(A1031,A1032:C$1199,3,FALSE)))</f>
        <v/>
      </c>
    </row>
    <row r="1032" spans="1:3" x14ac:dyDescent="0.2">
      <c r="A1032" s="5" t="e">
        <f ca="1">'Other Pharma &amp; Health Products'!B34</f>
        <v>#VALUE!</v>
      </c>
      <c r="B1032" s="5" t="str">
        <f>IF('Other Pharma &amp; Health Products'!M34&lt;&gt;"",'Other Pharma &amp; Health Products'!M34,"")</f>
        <v/>
      </c>
      <c r="C1032" s="5" t="str">
        <f>IF(B1032="","",IF(ISERROR(FIND(B1032,VLOOKUP(A1032,A1033:C$1199,3,FALSE))),CONCATENATE(B1032,"; ",IFERROR(VLOOKUP(A1032,A1033:C$1199,3,FALSE),"")),VLOOKUP(A1032,A1033:C$1199,3,FALSE)))</f>
        <v/>
      </c>
    </row>
    <row r="1033" spans="1:3" x14ac:dyDescent="0.2">
      <c r="A1033" s="5" t="e">
        <f ca="1">'Other Pharma &amp; Health Products'!B35</f>
        <v>#VALUE!</v>
      </c>
      <c r="B1033" s="5" t="str">
        <f>IF('Other Pharma &amp; Health Products'!M35&lt;&gt;"",'Other Pharma &amp; Health Products'!M35,"")</f>
        <v/>
      </c>
      <c r="C1033" s="5" t="str">
        <f>IF(B1033="","",IF(ISERROR(FIND(B1033,VLOOKUP(A1033,A1034:C$1199,3,FALSE))),CONCATENATE(B1033,"; ",IFERROR(VLOOKUP(A1033,A1034:C$1199,3,FALSE),"")),VLOOKUP(A1033,A1034:C$1199,3,FALSE)))</f>
        <v/>
      </c>
    </row>
    <row r="1034" spans="1:3" x14ac:dyDescent="0.2">
      <c r="A1034" s="5" t="e">
        <f ca="1">'Other Pharma &amp; Health Products'!B36</f>
        <v>#VALUE!</v>
      </c>
      <c r="B1034" s="5" t="str">
        <f>IF('Other Pharma &amp; Health Products'!M36&lt;&gt;"",'Other Pharma &amp; Health Products'!M36,"")</f>
        <v/>
      </c>
      <c r="C1034" s="5" t="str">
        <f>IF(B1034="","",IF(ISERROR(FIND(B1034,VLOOKUP(A1034,A1035:C$1199,3,FALSE))),CONCATENATE(B1034,"; ",IFERROR(VLOOKUP(A1034,A1035:C$1199,3,FALSE),"")),VLOOKUP(A1034,A1035:C$1199,3,FALSE)))</f>
        <v/>
      </c>
    </row>
    <row r="1035" spans="1:3" x14ac:dyDescent="0.2">
      <c r="A1035" s="5" t="e">
        <f ca="1">'Other Pharma &amp; Health Products'!B37</f>
        <v>#VALUE!</v>
      </c>
      <c r="B1035" s="5" t="str">
        <f>IF('Other Pharma &amp; Health Products'!M37&lt;&gt;"",'Other Pharma &amp; Health Products'!M37,"")</f>
        <v/>
      </c>
      <c r="C1035" s="5" t="str">
        <f>IF(B1035="","",IF(ISERROR(FIND(B1035,VLOOKUP(A1035,A1036:C$1199,3,FALSE))),CONCATENATE(B1035,"; ",IFERROR(VLOOKUP(A1035,A1036:C$1199,3,FALSE),"")),VLOOKUP(A1035,A1036:C$1199,3,FALSE)))</f>
        <v/>
      </c>
    </row>
    <row r="1036" spans="1:3" x14ac:dyDescent="0.2">
      <c r="A1036" s="5" t="e">
        <f ca="1">'Other Pharma &amp; Health Products'!B38</f>
        <v>#VALUE!</v>
      </c>
      <c r="B1036" s="5" t="str">
        <f>IF('Other Pharma &amp; Health Products'!M38&lt;&gt;"",'Other Pharma &amp; Health Products'!M38,"")</f>
        <v/>
      </c>
      <c r="C1036" s="5" t="str">
        <f>IF(B1036="","",IF(ISERROR(FIND(B1036,VLOOKUP(A1036,A1037:C$1199,3,FALSE))),CONCATENATE(B1036,"; ",IFERROR(VLOOKUP(A1036,A1037:C$1199,3,FALSE),"")),VLOOKUP(A1036,A1037:C$1199,3,FALSE)))</f>
        <v/>
      </c>
    </row>
    <row r="1037" spans="1:3" x14ac:dyDescent="0.2">
      <c r="A1037" s="5" t="e">
        <f ca="1">'Other Pharma &amp; Health Products'!B39</f>
        <v>#VALUE!</v>
      </c>
      <c r="B1037" s="5" t="str">
        <f>IF('Other Pharma &amp; Health Products'!M39&lt;&gt;"",'Other Pharma &amp; Health Products'!M39,"")</f>
        <v/>
      </c>
      <c r="C1037" s="5" t="str">
        <f>IF(B1037="","",IF(ISERROR(FIND(B1037,VLOOKUP(A1037,A1038:C$1199,3,FALSE))),CONCATENATE(B1037,"; ",IFERROR(VLOOKUP(A1037,A1038:C$1199,3,FALSE),"")),VLOOKUP(A1037,A1038:C$1199,3,FALSE)))</f>
        <v/>
      </c>
    </row>
    <row r="1038" spans="1:3" x14ac:dyDescent="0.2">
      <c r="A1038" s="5" t="e">
        <f ca="1">'Other Pharma &amp; Health Products'!B40</f>
        <v>#VALUE!</v>
      </c>
      <c r="B1038" s="5" t="str">
        <f>IF('Other Pharma &amp; Health Products'!M40&lt;&gt;"",'Other Pharma &amp; Health Products'!M40,"")</f>
        <v/>
      </c>
      <c r="C1038" s="5" t="str">
        <f>IF(B1038="","",IF(ISERROR(FIND(B1038,VLOOKUP(A1038,A1039:C$1199,3,FALSE))),CONCATENATE(B1038,"; ",IFERROR(VLOOKUP(A1038,A1039:C$1199,3,FALSE),"")),VLOOKUP(A1038,A1039:C$1199,3,FALSE)))</f>
        <v/>
      </c>
    </row>
    <row r="1039" spans="1:3" x14ac:dyDescent="0.2">
      <c r="A1039" s="5" t="e">
        <f ca="1">'Other Pharma &amp; Health Products'!B41</f>
        <v>#VALUE!</v>
      </c>
      <c r="B1039" s="5" t="str">
        <f>IF('Other Pharma &amp; Health Products'!M41&lt;&gt;"",'Other Pharma &amp; Health Products'!M41,"")</f>
        <v/>
      </c>
      <c r="C1039" s="5" t="str">
        <f>IF(B1039="","",IF(ISERROR(FIND(B1039,VLOOKUP(A1039,A1040:C$1199,3,FALSE))),CONCATENATE(B1039,"; ",IFERROR(VLOOKUP(A1039,A1040:C$1199,3,FALSE),"")),VLOOKUP(A1039,A1040:C$1199,3,FALSE)))</f>
        <v/>
      </c>
    </row>
    <row r="1040" spans="1:3" x14ac:dyDescent="0.2">
      <c r="A1040" s="5" t="e">
        <f ca="1">'Other Pharma &amp; Health Products'!B42</f>
        <v>#VALUE!</v>
      </c>
      <c r="B1040" s="5" t="str">
        <f>IF('Other Pharma &amp; Health Products'!M42&lt;&gt;"",'Other Pharma &amp; Health Products'!M42,"")</f>
        <v/>
      </c>
      <c r="C1040" s="5" t="str">
        <f>IF(B1040="","",IF(ISERROR(FIND(B1040,VLOOKUP(A1040,A1041:C$1199,3,FALSE))),CONCATENATE(B1040,"; ",IFERROR(VLOOKUP(A1040,A1041:C$1199,3,FALSE),"")),VLOOKUP(A1040,A1041:C$1199,3,FALSE)))</f>
        <v/>
      </c>
    </row>
    <row r="1041" spans="1:3" x14ac:dyDescent="0.2">
      <c r="A1041" s="5" t="e">
        <f ca="1">'Other Pharma &amp; Health Products'!B43</f>
        <v>#VALUE!</v>
      </c>
      <c r="B1041" s="5" t="str">
        <f>IF('Other Pharma &amp; Health Products'!M43&lt;&gt;"",'Other Pharma &amp; Health Products'!M43,"")</f>
        <v/>
      </c>
      <c r="C1041" s="5" t="str">
        <f>IF(B1041="","",IF(ISERROR(FIND(B1041,VLOOKUP(A1041,A1042:C$1199,3,FALSE))),CONCATENATE(B1041,"; ",IFERROR(VLOOKUP(A1041,A1042:C$1199,3,FALSE),"")),VLOOKUP(A1041,A1042:C$1199,3,FALSE)))</f>
        <v/>
      </c>
    </row>
    <row r="1042" spans="1:3" x14ac:dyDescent="0.2">
      <c r="A1042" s="5" t="e">
        <f ca="1">'Other Pharma &amp; Health Products'!B44</f>
        <v>#VALUE!</v>
      </c>
      <c r="B1042" s="5" t="str">
        <f>IF('Other Pharma &amp; Health Products'!M44&lt;&gt;"",'Other Pharma &amp; Health Products'!M44,"")</f>
        <v/>
      </c>
      <c r="C1042" s="5" t="str">
        <f>IF(B1042="","",IF(ISERROR(FIND(B1042,VLOOKUP(A1042,A1043:C$1199,3,FALSE))),CONCATENATE(B1042,"; ",IFERROR(VLOOKUP(A1042,A1043:C$1199,3,FALSE),"")),VLOOKUP(A1042,A1043:C$1199,3,FALSE)))</f>
        <v/>
      </c>
    </row>
    <row r="1043" spans="1:3" x14ac:dyDescent="0.2">
      <c r="A1043" s="5" t="e">
        <f ca="1">'Other Pharma &amp; Health Products'!B45</f>
        <v>#VALUE!</v>
      </c>
      <c r="B1043" s="5" t="str">
        <f>IF('Other Pharma &amp; Health Products'!M45&lt;&gt;"",'Other Pharma &amp; Health Products'!M45,"")</f>
        <v/>
      </c>
      <c r="C1043" s="5" t="str">
        <f>IF(B1043="","",IF(ISERROR(FIND(B1043,VLOOKUP(A1043,A1044:C$1199,3,FALSE))),CONCATENATE(B1043,"; ",IFERROR(VLOOKUP(A1043,A1044:C$1199,3,FALSE),"")),VLOOKUP(A1043,A1044:C$1199,3,FALSE)))</f>
        <v/>
      </c>
    </row>
    <row r="1044" spans="1:3" x14ac:dyDescent="0.2">
      <c r="A1044" s="5" t="e">
        <f ca="1">'Other Pharma &amp; Health Products'!B46</f>
        <v>#VALUE!</v>
      </c>
      <c r="B1044" s="5" t="str">
        <f>IF('Other Pharma &amp; Health Products'!M46&lt;&gt;"",'Other Pharma &amp; Health Products'!M46,"")</f>
        <v/>
      </c>
      <c r="C1044" s="5" t="str">
        <f>IF(B1044="","",IF(ISERROR(FIND(B1044,VLOOKUP(A1044,A1045:C$1199,3,FALSE))),CONCATENATE(B1044,"; ",IFERROR(VLOOKUP(A1044,A1045:C$1199,3,FALSE),"")),VLOOKUP(A1044,A1045:C$1199,3,FALSE)))</f>
        <v/>
      </c>
    </row>
    <row r="1045" spans="1:3" x14ac:dyDescent="0.2">
      <c r="A1045" s="5" t="e">
        <f ca="1">'Other Pharma &amp; Health Products'!B47</f>
        <v>#VALUE!</v>
      </c>
      <c r="B1045" s="5" t="str">
        <f>IF('Other Pharma &amp; Health Products'!M47&lt;&gt;"",'Other Pharma &amp; Health Products'!M47,"")</f>
        <v/>
      </c>
      <c r="C1045" s="5" t="str">
        <f>IF(B1045="","",IF(ISERROR(FIND(B1045,VLOOKUP(A1045,A1046:C$1199,3,FALSE))),CONCATENATE(B1045,"; ",IFERROR(VLOOKUP(A1045,A1046:C$1199,3,FALSE),"")),VLOOKUP(A1045,A1046:C$1199,3,FALSE)))</f>
        <v/>
      </c>
    </row>
    <row r="1046" spans="1:3" x14ac:dyDescent="0.2">
      <c r="A1046" s="5" t="e">
        <f ca="1">'Other Pharma &amp; Health Products'!B48</f>
        <v>#VALUE!</v>
      </c>
      <c r="B1046" s="5" t="str">
        <f>IF('Other Pharma &amp; Health Products'!M48&lt;&gt;"",'Other Pharma &amp; Health Products'!M48,"")</f>
        <v/>
      </c>
      <c r="C1046" s="5" t="str">
        <f>IF(B1046="","",IF(ISERROR(FIND(B1046,VLOOKUP(A1046,A1047:C$1199,3,FALSE))),CONCATENATE(B1046,"; ",IFERROR(VLOOKUP(A1046,A1047:C$1199,3,FALSE),"")),VLOOKUP(A1046,A1047:C$1199,3,FALSE)))</f>
        <v/>
      </c>
    </row>
    <row r="1047" spans="1:3" x14ac:dyDescent="0.2">
      <c r="A1047" s="5" t="e">
        <f ca="1">'Other Pharma &amp; Health Products'!B49</f>
        <v>#VALUE!</v>
      </c>
      <c r="B1047" s="5" t="str">
        <f>IF('Other Pharma &amp; Health Products'!M49&lt;&gt;"",'Other Pharma &amp; Health Products'!M49,"")</f>
        <v/>
      </c>
      <c r="C1047" s="5" t="str">
        <f>IF(B1047="","",IF(ISERROR(FIND(B1047,VLOOKUP(A1047,A1048:C$1199,3,FALSE))),CONCATENATE(B1047,"; ",IFERROR(VLOOKUP(A1047,A1048:C$1199,3,FALSE),"")),VLOOKUP(A1047,A1048:C$1199,3,FALSE)))</f>
        <v/>
      </c>
    </row>
    <row r="1048" spans="1:3" x14ac:dyDescent="0.2">
      <c r="A1048" s="5" t="e">
        <f ca="1">'Other Pharma &amp; Health Products'!B50</f>
        <v>#VALUE!</v>
      </c>
      <c r="B1048" s="5" t="str">
        <f>IF('Other Pharma &amp; Health Products'!M50&lt;&gt;"",'Other Pharma &amp; Health Products'!M50,"")</f>
        <v/>
      </c>
      <c r="C1048" s="5" t="str">
        <f>IF(B1048="","",IF(ISERROR(FIND(B1048,VLOOKUP(A1048,A1049:C$1199,3,FALSE))),CONCATENATE(B1048,"; ",IFERROR(VLOOKUP(A1048,A1049:C$1199,3,FALSE),"")),VLOOKUP(A1048,A1049:C$1199,3,FALSE)))</f>
        <v/>
      </c>
    </row>
    <row r="1049" spans="1:3" x14ac:dyDescent="0.2">
      <c r="A1049" s="5" t="e">
        <f ca="1">'Other Pharma &amp; Health Products'!B51</f>
        <v>#VALUE!</v>
      </c>
      <c r="B1049" s="5" t="str">
        <f>IF('Other Pharma &amp; Health Products'!M51&lt;&gt;"",'Other Pharma &amp; Health Products'!M51,"")</f>
        <v/>
      </c>
      <c r="C1049" s="5" t="str">
        <f>IF(B1049="","",IF(ISERROR(FIND(B1049,VLOOKUP(A1049,A1050:C$1199,3,FALSE))),CONCATENATE(B1049,"; ",IFERROR(VLOOKUP(A1049,A1050:C$1199,3,FALSE),"")),VLOOKUP(A1049,A1050:C$1199,3,FALSE)))</f>
        <v/>
      </c>
    </row>
    <row r="1050" spans="1:3" x14ac:dyDescent="0.2">
      <c r="A1050" s="5" t="e">
        <f ca="1">'Other Pharma &amp; Health Products'!B52</f>
        <v>#VALUE!</v>
      </c>
      <c r="B1050" s="5" t="str">
        <f>IF('Other Pharma &amp; Health Products'!M52&lt;&gt;"",'Other Pharma &amp; Health Products'!M52,"")</f>
        <v/>
      </c>
      <c r="C1050" s="5" t="str">
        <f>IF(B1050="","",IF(ISERROR(FIND(B1050,VLOOKUP(A1050,A1051:C$1199,3,FALSE))),CONCATENATE(B1050,"; ",IFERROR(VLOOKUP(A1050,A1051:C$1199,3,FALSE),"")),VLOOKUP(A1050,A1051:C$1199,3,FALSE)))</f>
        <v/>
      </c>
    </row>
    <row r="1051" spans="1:3" x14ac:dyDescent="0.2">
      <c r="A1051" s="5" t="e">
        <f ca="1">'Other Pharma &amp; Health Products'!B53</f>
        <v>#VALUE!</v>
      </c>
      <c r="B1051" s="5" t="str">
        <f>IF('Other Pharma &amp; Health Products'!M53&lt;&gt;"",'Other Pharma &amp; Health Products'!M53,"")</f>
        <v/>
      </c>
      <c r="C1051" s="5" t="str">
        <f>IF(B1051="","",IF(ISERROR(FIND(B1051,VLOOKUP(A1051,A1052:C$1199,3,FALSE))),CONCATENATE(B1051,"; ",IFERROR(VLOOKUP(A1051,A1052:C$1199,3,FALSE),"")),VLOOKUP(A1051,A1052:C$1199,3,FALSE)))</f>
        <v/>
      </c>
    </row>
    <row r="1052" spans="1:3" x14ac:dyDescent="0.2">
      <c r="A1052" s="5" t="e">
        <f ca="1">'Other Pharma &amp; Health Products'!B54</f>
        <v>#VALUE!</v>
      </c>
      <c r="B1052" s="5" t="str">
        <f>IF('Other Pharma &amp; Health Products'!M54&lt;&gt;"",'Other Pharma &amp; Health Products'!M54,"")</f>
        <v/>
      </c>
      <c r="C1052" s="5" t="str">
        <f>IF(B1052="","",IF(ISERROR(FIND(B1052,VLOOKUP(A1052,A1053:C$1199,3,FALSE))),CONCATENATE(B1052,"; ",IFERROR(VLOOKUP(A1052,A1053:C$1199,3,FALSE),"")),VLOOKUP(A1052,A1053:C$1199,3,FALSE)))</f>
        <v/>
      </c>
    </row>
    <row r="1053" spans="1:3" x14ac:dyDescent="0.2">
      <c r="A1053" s="5" t="e">
        <f ca="1">'Other Pharma &amp; Health Products'!B55</f>
        <v>#VALUE!</v>
      </c>
      <c r="B1053" s="5" t="str">
        <f>IF('Other Pharma &amp; Health Products'!M55&lt;&gt;"",'Other Pharma &amp; Health Products'!M55,"")</f>
        <v/>
      </c>
      <c r="C1053" s="5" t="str">
        <f>IF(B1053="","",IF(ISERROR(FIND(B1053,VLOOKUP(A1053,A1054:C$1199,3,FALSE))),CONCATENATE(B1053,"; ",IFERROR(VLOOKUP(A1053,A1054:C$1199,3,FALSE),"")),VLOOKUP(A1053,A1054:C$1199,3,FALSE)))</f>
        <v/>
      </c>
    </row>
    <row r="1054" spans="1:3" x14ac:dyDescent="0.2">
      <c r="A1054" s="5" t="e">
        <f ca="1">'Other Pharma &amp; Health Products'!B56</f>
        <v>#VALUE!</v>
      </c>
      <c r="B1054" s="5" t="str">
        <f>IF('Other Pharma &amp; Health Products'!M56&lt;&gt;"",'Other Pharma &amp; Health Products'!M56,"")</f>
        <v/>
      </c>
      <c r="C1054" s="5" t="str">
        <f>IF(B1054="","",IF(ISERROR(FIND(B1054,VLOOKUP(A1054,A1055:C$1199,3,FALSE))),CONCATENATE(B1054,"; ",IFERROR(VLOOKUP(A1054,A1055:C$1199,3,FALSE),"")),VLOOKUP(A1054,A1055:C$1199,3,FALSE)))</f>
        <v/>
      </c>
    </row>
    <row r="1055" spans="1:3" x14ac:dyDescent="0.2">
      <c r="A1055" s="5" t="e">
        <f ca="1">'Other Pharma &amp; Health Products'!B57</f>
        <v>#VALUE!</v>
      </c>
      <c r="B1055" s="5" t="str">
        <f>IF('Other Pharma &amp; Health Products'!M57&lt;&gt;"",'Other Pharma &amp; Health Products'!M57,"")</f>
        <v/>
      </c>
      <c r="C1055" s="5" t="str">
        <f>IF(B1055="","",IF(ISERROR(FIND(B1055,VLOOKUP(A1055,A1056:C$1199,3,FALSE))),CONCATENATE(B1055,"; ",IFERROR(VLOOKUP(A1055,A1056:C$1199,3,FALSE),"")),VLOOKUP(A1055,A1056:C$1199,3,FALSE)))</f>
        <v/>
      </c>
    </row>
    <row r="1056" spans="1:3" x14ac:dyDescent="0.2">
      <c r="A1056" s="5" t="e">
        <f ca="1">'Other Pharma &amp; Health Products'!B58</f>
        <v>#VALUE!</v>
      </c>
      <c r="B1056" s="5" t="str">
        <f>IF('Other Pharma &amp; Health Products'!M58&lt;&gt;"",'Other Pharma &amp; Health Products'!M58,"")</f>
        <v/>
      </c>
      <c r="C1056" s="5" t="str">
        <f>IF(B1056="","",IF(ISERROR(FIND(B1056,VLOOKUP(A1056,A1057:C$1199,3,FALSE))),CONCATENATE(B1056,"; ",IFERROR(VLOOKUP(A1056,A1057:C$1199,3,FALSE),"")),VLOOKUP(A1056,A1057:C$1199,3,FALSE)))</f>
        <v/>
      </c>
    </row>
    <row r="1057" spans="1:3" x14ac:dyDescent="0.2">
      <c r="A1057" s="5" t="e">
        <f ca="1">'Other Pharma &amp; Health Products'!B59</f>
        <v>#VALUE!</v>
      </c>
      <c r="B1057" s="5" t="str">
        <f>IF('Other Pharma &amp; Health Products'!M59&lt;&gt;"",'Other Pharma &amp; Health Products'!M59,"")</f>
        <v/>
      </c>
      <c r="C1057" s="5" t="str">
        <f>IF(B1057="","",IF(ISERROR(FIND(B1057,VLOOKUP(A1057,A1058:C$1199,3,FALSE))),CONCATENATE(B1057,"; ",IFERROR(VLOOKUP(A1057,A1058:C$1199,3,FALSE),"")),VLOOKUP(A1057,A1058:C$1199,3,FALSE)))</f>
        <v/>
      </c>
    </row>
    <row r="1058" spans="1:3" x14ac:dyDescent="0.2">
      <c r="A1058" s="5" t="e">
        <f ca="1">'Other Pharma &amp; Health Products'!B60</f>
        <v>#VALUE!</v>
      </c>
      <c r="B1058" s="5" t="str">
        <f>IF('Other Pharma &amp; Health Products'!M60&lt;&gt;"",'Other Pharma &amp; Health Products'!M60,"")</f>
        <v/>
      </c>
      <c r="C1058" s="5" t="str">
        <f>IF(B1058="","",IF(ISERROR(FIND(B1058,VLOOKUP(A1058,A1059:C$1199,3,FALSE))),CONCATENATE(B1058,"; ",IFERROR(VLOOKUP(A1058,A1059:C$1199,3,FALSE),"")),VLOOKUP(A1058,A1059:C$1199,3,FALSE)))</f>
        <v/>
      </c>
    </row>
    <row r="1059" spans="1:3" x14ac:dyDescent="0.2">
      <c r="A1059" s="5" t="e">
        <f ca="1">'Other Pharma &amp; Health Products'!B61</f>
        <v>#VALUE!</v>
      </c>
      <c r="B1059" s="5" t="str">
        <f>IF('Other Pharma &amp; Health Products'!M61&lt;&gt;"",'Other Pharma &amp; Health Products'!M61,"")</f>
        <v/>
      </c>
      <c r="C1059" s="5" t="str">
        <f>IF(B1059="","",IF(ISERROR(FIND(B1059,VLOOKUP(A1059,A1060:C$1199,3,FALSE))),CONCATENATE(B1059,"; ",IFERROR(VLOOKUP(A1059,A1060:C$1199,3,FALSE),"")),VLOOKUP(A1059,A1060:C$1199,3,FALSE)))</f>
        <v/>
      </c>
    </row>
    <row r="1060" spans="1:3" x14ac:dyDescent="0.2">
      <c r="A1060" s="5" t="e">
        <f ca="1">'Other Pharma &amp; Health Products'!B62</f>
        <v>#VALUE!</v>
      </c>
      <c r="B1060" s="5" t="str">
        <f>IF('Other Pharma &amp; Health Products'!M62&lt;&gt;"",'Other Pharma &amp; Health Products'!M62,"")</f>
        <v/>
      </c>
      <c r="C1060" s="5" t="str">
        <f>IF(B1060="","",IF(ISERROR(FIND(B1060,VLOOKUP(A1060,A1061:C$1199,3,FALSE))),CONCATENATE(B1060,"; ",IFERROR(VLOOKUP(A1060,A1061:C$1199,3,FALSE),"")),VLOOKUP(A1060,A1061:C$1199,3,FALSE)))</f>
        <v/>
      </c>
    </row>
    <row r="1061" spans="1:3" x14ac:dyDescent="0.2">
      <c r="A1061" s="5" t="e">
        <f ca="1">'Other Pharma &amp; Health Products'!B63</f>
        <v>#VALUE!</v>
      </c>
      <c r="B1061" s="5" t="str">
        <f>IF('Other Pharma &amp; Health Products'!M63&lt;&gt;"",'Other Pharma &amp; Health Products'!M63,"")</f>
        <v/>
      </c>
      <c r="C1061" s="5" t="str">
        <f>IF(B1061="","",IF(ISERROR(FIND(B1061,VLOOKUP(A1061,A1062:C$1199,3,FALSE))),CONCATENATE(B1061,"; ",IFERROR(VLOOKUP(A1061,A1062:C$1199,3,FALSE),"")),VLOOKUP(A1061,A1062:C$1199,3,FALSE)))</f>
        <v/>
      </c>
    </row>
    <row r="1062" spans="1:3" x14ac:dyDescent="0.2">
      <c r="A1062" s="5" t="e">
        <f ca="1">'Other Pharma &amp; Health Products'!B64</f>
        <v>#VALUE!</v>
      </c>
      <c r="B1062" s="5" t="str">
        <f>IF('Other Pharma &amp; Health Products'!M64&lt;&gt;"",'Other Pharma &amp; Health Products'!M64,"")</f>
        <v/>
      </c>
      <c r="C1062" s="5" t="str">
        <f>IF(B1062="","",IF(ISERROR(FIND(B1062,VLOOKUP(A1062,A1063:C$1199,3,FALSE))),CONCATENATE(B1062,"; ",IFERROR(VLOOKUP(A1062,A1063:C$1199,3,FALSE),"")),VLOOKUP(A1062,A1063:C$1199,3,FALSE)))</f>
        <v/>
      </c>
    </row>
    <row r="1063" spans="1:3" x14ac:dyDescent="0.2">
      <c r="A1063" s="5" t="e">
        <f ca="1">'Other Pharma &amp; Health Products'!B65</f>
        <v>#VALUE!</v>
      </c>
      <c r="B1063" s="5" t="str">
        <f>IF('Other Pharma &amp; Health Products'!M65&lt;&gt;"",'Other Pharma &amp; Health Products'!M65,"")</f>
        <v/>
      </c>
      <c r="C1063" s="5" t="str">
        <f>IF(B1063="","",IF(ISERROR(FIND(B1063,VLOOKUP(A1063,A1064:C$1199,3,FALSE))),CONCATENATE(B1063,"; ",IFERROR(VLOOKUP(A1063,A1064:C$1199,3,FALSE),"")),VLOOKUP(A1063,A1064:C$1199,3,FALSE)))</f>
        <v/>
      </c>
    </row>
    <row r="1064" spans="1:3" x14ac:dyDescent="0.2">
      <c r="A1064" s="5" t="e">
        <f ca="1">'Other Pharma &amp; Health Products'!B66</f>
        <v>#VALUE!</v>
      </c>
      <c r="B1064" s="5" t="str">
        <f>IF('Other Pharma &amp; Health Products'!M66&lt;&gt;"",'Other Pharma &amp; Health Products'!M66,"")</f>
        <v/>
      </c>
      <c r="C1064" s="5" t="str">
        <f>IF(B1064="","",IF(ISERROR(FIND(B1064,VLOOKUP(A1064,A1065:C$1199,3,FALSE))),CONCATENATE(B1064,"; ",IFERROR(VLOOKUP(A1064,A1065:C$1199,3,FALSE),"")),VLOOKUP(A1064,A1065:C$1199,3,FALSE)))</f>
        <v/>
      </c>
    </row>
    <row r="1065" spans="1:3" x14ac:dyDescent="0.2">
      <c r="A1065" s="5" t="e">
        <f ca="1">'Other Pharma &amp; Health Products'!B67</f>
        <v>#VALUE!</v>
      </c>
      <c r="B1065" s="5" t="str">
        <f>IF('Other Pharma &amp; Health Products'!M67&lt;&gt;"",'Other Pharma &amp; Health Products'!M67,"")</f>
        <v/>
      </c>
      <c r="C1065" s="5" t="str">
        <f>IF(B1065="","",IF(ISERROR(FIND(B1065,VLOOKUP(A1065,A1066:C$1199,3,FALSE))),CONCATENATE(B1065,"; ",IFERROR(VLOOKUP(A1065,A1066:C$1199,3,FALSE),"")),VLOOKUP(A1065,A1066:C$1199,3,FALSE)))</f>
        <v/>
      </c>
    </row>
    <row r="1066" spans="1:3" x14ac:dyDescent="0.2">
      <c r="A1066" s="5" t="e">
        <f ca="1">'Other Pharma &amp; Health Products'!B68</f>
        <v>#VALUE!</v>
      </c>
      <c r="B1066" s="5" t="str">
        <f>IF('Other Pharma &amp; Health Products'!M68&lt;&gt;"",'Other Pharma &amp; Health Products'!M68,"")</f>
        <v/>
      </c>
      <c r="C1066" s="5" t="str">
        <f>IF(B1066="","",IF(ISERROR(FIND(B1066,VLOOKUP(A1066,A1067:C$1199,3,FALSE))),CONCATENATE(B1066,"; ",IFERROR(VLOOKUP(A1066,A1067:C$1199,3,FALSE),"")),VLOOKUP(A1066,A1067:C$1199,3,FALSE)))</f>
        <v/>
      </c>
    </row>
    <row r="1067" spans="1:3" x14ac:dyDescent="0.2">
      <c r="A1067" s="5" t="e">
        <f ca="1">'Other Pharma &amp; Health Products'!B69</f>
        <v>#VALUE!</v>
      </c>
      <c r="B1067" s="5" t="str">
        <f>IF('Other Pharma &amp; Health Products'!M69&lt;&gt;"",'Other Pharma &amp; Health Products'!M69,"")</f>
        <v/>
      </c>
      <c r="C1067" s="5" t="str">
        <f>IF(B1067="","",IF(ISERROR(FIND(B1067,VLOOKUP(A1067,A1068:C$1199,3,FALSE))),CONCATENATE(B1067,"; ",IFERROR(VLOOKUP(A1067,A1068:C$1199,3,FALSE),"")),VLOOKUP(A1067,A1068:C$1199,3,FALSE)))</f>
        <v/>
      </c>
    </row>
    <row r="1068" spans="1:3" x14ac:dyDescent="0.2">
      <c r="A1068" s="5" t="e">
        <f ca="1">'Other Pharma &amp; Health Products'!B70</f>
        <v>#VALUE!</v>
      </c>
      <c r="B1068" s="5" t="str">
        <f>IF('Other Pharma &amp; Health Products'!M70&lt;&gt;"",'Other Pharma &amp; Health Products'!M70,"")</f>
        <v/>
      </c>
      <c r="C1068" s="5" t="str">
        <f>IF(B1068="","",IF(ISERROR(FIND(B1068,VLOOKUP(A1068,A1069:C$1199,3,FALSE))),CONCATENATE(B1068,"; ",IFERROR(VLOOKUP(A1068,A1069:C$1199,3,FALSE),"")),VLOOKUP(A1068,A1069:C$1199,3,FALSE)))</f>
        <v/>
      </c>
    </row>
    <row r="1069" spans="1:3" x14ac:dyDescent="0.2">
      <c r="A1069" s="5" t="e">
        <f ca="1">'Other Pharma &amp; Health Products'!B71</f>
        <v>#VALUE!</v>
      </c>
      <c r="B1069" s="5" t="str">
        <f>IF('Other Pharma &amp; Health Products'!M71&lt;&gt;"",'Other Pharma &amp; Health Products'!M71,"")</f>
        <v/>
      </c>
      <c r="C1069" s="5" t="str">
        <f>IF(B1069="","",IF(ISERROR(FIND(B1069,VLOOKUP(A1069,A1070:C$1199,3,FALSE))),CONCATENATE(B1069,"; ",IFERROR(VLOOKUP(A1069,A1070:C$1199,3,FALSE),"")),VLOOKUP(A1069,A1070:C$1199,3,FALSE)))</f>
        <v/>
      </c>
    </row>
    <row r="1070" spans="1:3" x14ac:dyDescent="0.2">
      <c r="A1070" s="5" t="e">
        <f ca="1">'Other Pharma &amp; Health Products'!B72</f>
        <v>#VALUE!</v>
      </c>
      <c r="B1070" s="5" t="str">
        <f>IF('Other Pharma &amp; Health Products'!M72&lt;&gt;"",'Other Pharma &amp; Health Products'!M72,"")</f>
        <v/>
      </c>
      <c r="C1070" s="5" t="str">
        <f>IF(B1070="","",IF(ISERROR(FIND(B1070,VLOOKUP(A1070,A1071:C$1199,3,FALSE))),CONCATENATE(B1070,"; ",IFERROR(VLOOKUP(A1070,A1071:C$1199,3,FALSE),"")),VLOOKUP(A1070,A1071:C$1199,3,FALSE)))</f>
        <v/>
      </c>
    </row>
    <row r="1071" spans="1:3" x14ac:dyDescent="0.2">
      <c r="A1071" s="5" t="e">
        <f ca="1">'Other Pharma &amp; Health Products'!B73</f>
        <v>#VALUE!</v>
      </c>
      <c r="B1071" s="5" t="str">
        <f>IF('Other Pharma &amp; Health Products'!M73&lt;&gt;"",'Other Pharma &amp; Health Products'!M73,"")</f>
        <v/>
      </c>
      <c r="C1071" s="5" t="str">
        <f>IF(B1071="","",IF(ISERROR(FIND(B1071,VLOOKUP(A1071,A1072:C$1199,3,FALSE))),CONCATENATE(B1071,"; ",IFERROR(VLOOKUP(A1071,A1072:C$1199,3,FALSE),"")),VLOOKUP(A1071,A1072:C$1199,3,FALSE)))</f>
        <v/>
      </c>
    </row>
    <row r="1072" spans="1:3" x14ac:dyDescent="0.2">
      <c r="A1072" s="5" t="e">
        <f ca="1">'Other Pharma &amp; Health Products'!B74</f>
        <v>#VALUE!</v>
      </c>
      <c r="B1072" s="5" t="str">
        <f>IF('Other Pharma &amp; Health Products'!M74&lt;&gt;"",'Other Pharma &amp; Health Products'!M74,"")</f>
        <v/>
      </c>
      <c r="C1072" s="5" t="str">
        <f>IF(B1072="","",IF(ISERROR(FIND(B1072,VLOOKUP(A1072,A1073:C$1199,3,FALSE))),CONCATENATE(B1072,"; ",IFERROR(VLOOKUP(A1072,A1073:C$1199,3,FALSE),"")),VLOOKUP(A1072,A1073:C$1199,3,FALSE)))</f>
        <v/>
      </c>
    </row>
    <row r="1073" spans="1:3" x14ac:dyDescent="0.2">
      <c r="A1073" s="5" t="e">
        <f ca="1">'Other Pharma &amp; Health Products'!B75</f>
        <v>#VALUE!</v>
      </c>
      <c r="B1073" s="5" t="str">
        <f>IF('Other Pharma &amp; Health Products'!M75&lt;&gt;"",'Other Pharma &amp; Health Products'!M75,"")</f>
        <v/>
      </c>
      <c r="C1073" s="5" t="str">
        <f>IF(B1073="","",IF(ISERROR(FIND(B1073,VLOOKUP(A1073,A1074:C$1199,3,FALSE))),CONCATENATE(B1073,"; ",IFERROR(VLOOKUP(A1073,A1074:C$1199,3,FALSE),"")),VLOOKUP(A1073,A1074:C$1199,3,FALSE)))</f>
        <v/>
      </c>
    </row>
    <row r="1074" spans="1:3" x14ac:dyDescent="0.2">
      <c r="A1074" s="5" t="e">
        <f ca="1">'Other Pharma &amp; Health Products'!B76</f>
        <v>#VALUE!</v>
      </c>
      <c r="B1074" s="5" t="str">
        <f>IF('Other Pharma &amp; Health Products'!M76&lt;&gt;"",'Other Pharma &amp; Health Products'!M76,"")</f>
        <v/>
      </c>
      <c r="C1074" s="5" t="str">
        <f>IF(B1074="","",IF(ISERROR(FIND(B1074,VLOOKUP(A1074,A1075:C$1199,3,FALSE))),CONCATENATE(B1074,"; ",IFERROR(VLOOKUP(A1074,A1075:C$1199,3,FALSE),"")),VLOOKUP(A1074,A1075:C$1199,3,FALSE)))</f>
        <v/>
      </c>
    </row>
    <row r="1075" spans="1:3" x14ac:dyDescent="0.2">
      <c r="A1075" s="5" t="e">
        <f ca="1">'Other Pharma &amp; Health Products'!B77</f>
        <v>#VALUE!</v>
      </c>
      <c r="B1075" s="5" t="str">
        <f>IF('Other Pharma &amp; Health Products'!M77&lt;&gt;"",'Other Pharma &amp; Health Products'!M77,"")</f>
        <v/>
      </c>
      <c r="C1075" s="5" t="str">
        <f>IF(B1075="","",IF(ISERROR(FIND(B1075,VLOOKUP(A1075,A1076:C$1199,3,FALSE))),CONCATENATE(B1075,"; ",IFERROR(VLOOKUP(A1075,A1076:C$1199,3,FALSE),"")),VLOOKUP(A1075,A1076:C$1199,3,FALSE)))</f>
        <v/>
      </c>
    </row>
    <row r="1076" spans="1:3" x14ac:dyDescent="0.2">
      <c r="A1076" s="5" t="e">
        <f ca="1">'Other Pharma &amp; Health Products'!B78</f>
        <v>#VALUE!</v>
      </c>
      <c r="B1076" s="5" t="str">
        <f>IF('Other Pharma &amp; Health Products'!M78&lt;&gt;"",'Other Pharma &amp; Health Products'!M78,"")</f>
        <v/>
      </c>
      <c r="C1076" s="5" t="str">
        <f>IF(B1076="","",IF(ISERROR(FIND(B1076,VLOOKUP(A1076,A1077:C$1199,3,FALSE))),CONCATENATE(B1076,"; ",IFERROR(VLOOKUP(A1076,A1077:C$1199,3,FALSE),"")),VLOOKUP(A1076,A1077:C$1199,3,FALSE)))</f>
        <v/>
      </c>
    </row>
    <row r="1077" spans="1:3" x14ac:dyDescent="0.2">
      <c r="A1077" s="5" t="e">
        <f ca="1">'Other Pharma &amp; Health Products'!B79</f>
        <v>#VALUE!</v>
      </c>
      <c r="B1077" s="5" t="str">
        <f>IF('Other Pharma &amp; Health Products'!M79&lt;&gt;"",'Other Pharma &amp; Health Products'!M79,"")</f>
        <v/>
      </c>
      <c r="C1077" s="5" t="str">
        <f>IF(B1077="","",IF(ISERROR(FIND(B1077,VLOOKUP(A1077,A1078:C$1199,3,FALSE))),CONCATENATE(B1077,"; ",IFERROR(VLOOKUP(A1077,A1078:C$1199,3,FALSE),"")),VLOOKUP(A1077,A1078:C$1199,3,FALSE)))</f>
        <v/>
      </c>
    </row>
    <row r="1078" spans="1:3" x14ac:dyDescent="0.2">
      <c r="A1078" s="5" t="e">
        <f ca="1">'Other Pharma &amp; Health Products'!B80</f>
        <v>#VALUE!</v>
      </c>
      <c r="B1078" s="5" t="str">
        <f>IF('Other Pharma &amp; Health Products'!M80&lt;&gt;"",'Other Pharma &amp; Health Products'!M80,"")</f>
        <v/>
      </c>
      <c r="C1078" s="5" t="str">
        <f>IF(B1078="","",IF(ISERROR(FIND(B1078,VLOOKUP(A1078,A1079:C$1199,3,FALSE))),CONCATENATE(B1078,"; ",IFERROR(VLOOKUP(A1078,A1079:C$1199,3,FALSE),"")),VLOOKUP(A1078,A1079:C$1199,3,FALSE)))</f>
        <v/>
      </c>
    </row>
    <row r="1079" spans="1:3" x14ac:dyDescent="0.2">
      <c r="A1079" s="5" t="e">
        <f ca="1">'Other Pharma &amp; Health Products'!B81</f>
        <v>#VALUE!</v>
      </c>
      <c r="B1079" s="5" t="str">
        <f>IF('Other Pharma &amp; Health Products'!M81&lt;&gt;"",'Other Pharma &amp; Health Products'!M81,"")</f>
        <v/>
      </c>
      <c r="C1079" s="5" t="str">
        <f>IF(B1079="","",IF(ISERROR(FIND(B1079,VLOOKUP(A1079,A1080:C$1199,3,FALSE))),CONCATENATE(B1079,"; ",IFERROR(VLOOKUP(A1079,A1080:C$1199,3,FALSE),"")),VLOOKUP(A1079,A1080:C$1199,3,FALSE)))</f>
        <v/>
      </c>
    </row>
    <row r="1080" spans="1:3" x14ac:dyDescent="0.2">
      <c r="A1080" s="5" t="e">
        <f ca="1">'Other Pharma &amp; Health Products'!B82</f>
        <v>#VALUE!</v>
      </c>
      <c r="B1080" s="5" t="str">
        <f>IF('Other Pharma &amp; Health Products'!M82&lt;&gt;"",'Other Pharma &amp; Health Products'!M82,"")</f>
        <v/>
      </c>
      <c r="C1080" s="5" t="str">
        <f>IF(B1080="","",IF(ISERROR(FIND(B1080,VLOOKUP(A1080,A1081:C$1199,3,FALSE))),CONCATENATE(B1080,"; ",IFERROR(VLOOKUP(A1080,A1081:C$1199,3,FALSE),"")),VLOOKUP(A1080,A1081:C$1199,3,FALSE)))</f>
        <v/>
      </c>
    </row>
    <row r="1081" spans="1:3" x14ac:dyDescent="0.2">
      <c r="A1081" s="5" t="e">
        <f ca="1">'Other Pharma &amp; Health Products'!B83</f>
        <v>#VALUE!</v>
      </c>
      <c r="B1081" s="5" t="str">
        <f>IF('Other Pharma &amp; Health Products'!M83&lt;&gt;"",'Other Pharma &amp; Health Products'!M83,"")</f>
        <v/>
      </c>
      <c r="C1081" s="5" t="str">
        <f>IF(B1081="","",IF(ISERROR(FIND(B1081,VLOOKUP(A1081,A1082:C$1199,3,FALSE))),CONCATENATE(B1081,"; ",IFERROR(VLOOKUP(A1081,A1082:C$1199,3,FALSE),"")),VLOOKUP(A1081,A1082:C$1199,3,FALSE)))</f>
        <v/>
      </c>
    </row>
    <row r="1082" spans="1:3" x14ac:dyDescent="0.2">
      <c r="A1082" s="5" t="e">
        <f ca="1">'Other Pharma &amp; Health Products'!B84</f>
        <v>#VALUE!</v>
      </c>
      <c r="B1082" s="5" t="str">
        <f>IF('Other Pharma &amp; Health Products'!M84&lt;&gt;"",'Other Pharma &amp; Health Products'!M84,"")</f>
        <v/>
      </c>
      <c r="C1082" s="5" t="str">
        <f>IF(B1082="","",IF(ISERROR(FIND(B1082,VLOOKUP(A1082,A1083:C$1199,3,FALSE))),CONCATENATE(B1082,"; ",IFERROR(VLOOKUP(A1082,A1083:C$1199,3,FALSE),"")),VLOOKUP(A1082,A1083:C$1199,3,FALSE)))</f>
        <v/>
      </c>
    </row>
    <row r="1083" spans="1:3" x14ac:dyDescent="0.2">
      <c r="A1083" s="5" t="e">
        <f ca="1">'Other Pharma &amp; Health Products'!B85</f>
        <v>#VALUE!</v>
      </c>
      <c r="B1083" s="5" t="str">
        <f>IF('Other Pharma &amp; Health Products'!M85&lt;&gt;"",'Other Pharma &amp; Health Products'!M85,"")</f>
        <v/>
      </c>
      <c r="C1083" s="5" t="str">
        <f>IF(B1083="","",IF(ISERROR(FIND(B1083,VLOOKUP(A1083,A1084:C$1199,3,FALSE))),CONCATENATE(B1083,"; ",IFERROR(VLOOKUP(A1083,A1084:C$1199,3,FALSE),"")),VLOOKUP(A1083,A1084:C$1199,3,FALSE)))</f>
        <v/>
      </c>
    </row>
    <row r="1084" spans="1:3" x14ac:dyDescent="0.2">
      <c r="A1084" s="5" t="e">
        <f ca="1">'Other Pharma &amp; Health Products'!B86</f>
        <v>#VALUE!</v>
      </c>
      <c r="B1084" s="5" t="str">
        <f>IF('Other Pharma &amp; Health Products'!M86&lt;&gt;"",'Other Pharma &amp; Health Products'!M86,"")</f>
        <v/>
      </c>
      <c r="C1084" s="5" t="str">
        <f>IF(B1084="","",IF(ISERROR(FIND(B1084,VLOOKUP(A1084,A1085:C$1199,3,FALSE))),CONCATENATE(B1084,"; ",IFERROR(VLOOKUP(A1084,A1085:C$1199,3,FALSE),"")),VLOOKUP(A1084,A1085:C$1199,3,FALSE)))</f>
        <v/>
      </c>
    </row>
    <row r="1085" spans="1:3" x14ac:dyDescent="0.2">
      <c r="A1085" s="5" t="e">
        <f ca="1">'Other Pharma &amp; Health Products'!B87</f>
        <v>#VALUE!</v>
      </c>
      <c r="B1085" s="5" t="str">
        <f>IF('Other Pharma &amp; Health Products'!M87&lt;&gt;"",'Other Pharma &amp; Health Products'!M87,"")</f>
        <v/>
      </c>
      <c r="C1085" s="5" t="str">
        <f>IF(B1085="","",IF(ISERROR(FIND(B1085,VLOOKUP(A1085,A1086:C$1199,3,FALSE))),CONCATENATE(B1085,"; ",IFERROR(VLOOKUP(A1085,A1086:C$1199,3,FALSE),"")),VLOOKUP(A1085,A1086:C$1199,3,FALSE)))</f>
        <v/>
      </c>
    </row>
    <row r="1086" spans="1:3" x14ac:dyDescent="0.2">
      <c r="A1086" s="5" t="e">
        <f ca="1">'Other Pharma &amp; Health Products'!B88</f>
        <v>#VALUE!</v>
      </c>
      <c r="B1086" s="5" t="str">
        <f>IF('Other Pharma &amp; Health Products'!M88&lt;&gt;"",'Other Pharma &amp; Health Products'!M88,"")</f>
        <v/>
      </c>
      <c r="C1086" s="5" t="str">
        <f>IF(B1086="","",IF(ISERROR(FIND(B1086,VLOOKUP(A1086,A1087:C$1199,3,FALSE))),CONCATENATE(B1086,"; ",IFERROR(VLOOKUP(A1086,A1087:C$1199,3,FALSE),"")),VLOOKUP(A1086,A1087:C$1199,3,FALSE)))</f>
        <v/>
      </c>
    </row>
    <row r="1087" spans="1:3" x14ac:dyDescent="0.2">
      <c r="A1087" s="5" t="e">
        <f ca="1">'Other Pharma &amp; Health Products'!B89</f>
        <v>#VALUE!</v>
      </c>
      <c r="B1087" s="5" t="str">
        <f>IF('Other Pharma &amp; Health Products'!M89&lt;&gt;"",'Other Pharma &amp; Health Products'!M89,"")</f>
        <v/>
      </c>
      <c r="C1087" s="5" t="str">
        <f>IF(B1087="","",IF(ISERROR(FIND(B1087,VLOOKUP(A1087,A1088:C$1199,3,FALSE))),CONCATENATE(B1087,"; ",IFERROR(VLOOKUP(A1087,A1088:C$1199,3,FALSE),"")),VLOOKUP(A1087,A1088:C$1199,3,FALSE)))</f>
        <v/>
      </c>
    </row>
    <row r="1088" spans="1:3" x14ac:dyDescent="0.2">
      <c r="A1088" s="5" t="e">
        <f ca="1">'Other Pharma &amp; Health Products'!B90</f>
        <v>#VALUE!</v>
      </c>
      <c r="B1088" s="5" t="str">
        <f>IF('Other Pharma &amp; Health Products'!M90&lt;&gt;"",'Other Pharma &amp; Health Products'!M90,"")</f>
        <v/>
      </c>
      <c r="C1088" s="5" t="str">
        <f>IF(B1088="","",IF(ISERROR(FIND(B1088,VLOOKUP(A1088,A1089:C$1199,3,FALSE))),CONCATENATE(B1088,"; ",IFERROR(VLOOKUP(A1088,A1089:C$1199,3,FALSE),"")),VLOOKUP(A1088,A1089:C$1199,3,FALSE)))</f>
        <v/>
      </c>
    </row>
    <row r="1089" spans="1:3" x14ac:dyDescent="0.2">
      <c r="A1089" s="5" t="e">
        <f ca="1">'Other Pharma &amp; Health Products'!B91</f>
        <v>#VALUE!</v>
      </c>
      <c r="B1089" s="5" t="str">
        <f>IF('Other Pharma &amp; Health Products'!M91&lt;&gt;"",'Other Pharma &amp; Health Products'!M91,"")</f>
        <v/>
      </c>
      <c r="C1089" s="5" t="str">
        <f>IF(B1089="","",IF(ISERROR(FIND(B1089,VLOOKUP(A1089,A1090:C$1199,3,FALSE))),CONCATENATE(B1089,"; ",IFERROR(VLOOKUP(A1089,A1090:C$1199,3,FALSE),"")),VLOOKUP(A1089,A1090:C$1199,3,FALSE)))</f>
        <v/>
      </c>
    </row>
    <row r="1090" spans="1:3" x14ac:dyDescent="0.2">
      <c r="A1090" s="5" t="e">
        <f ca="1">'Other Pharma &amp; Health Products'!B92</f>
        <v>#VALUE!</v>
      </c>
      <c r="B1090" s="5" t="str">
        <f>IF('Other Pharma &amp; Health Products'!M92&lt;&gt;"",'Other Pharma &amp; Health Products'!M92,"")</f>
        <v/>
      </c>
      <c r="C1090" s="5" t="str">
        <f>IF(B1090="","",IF(ISERROR(FIND(B1090,VLOOKUP(A1090,A1091:C$1199,3,FALSE))),CONCATENATE(B1090,"; ",IFERROR(VLOOKUP(A1090,A1091:C$1199,3,FALSE),"")),VLOOKUP(A1090,A1091:C$1199,3,FALSE)))</f>
        <v/>
      </c>
    </row>
    <row r="1091" spans="1:3" x14ac:dyDescent="0.2">
      <c r="A1091" s="5" t="e">
        <f ca="1">'Other Pharma &amp; Health Products'!B93</f>
        <v>#VALUE!</v>
      </c>
      <c r="B1091" s="5" t="str">
        <f>IF('Other Pharma &amp; Health Products'!M93&lt;&gt;"",'Other Pharma &amp; Health Products'!M93,"")</f>
        <v/>
      </c>
      <c r="C1091" s="5" t="str">
        <f>IF(B1091="","",IF(ISERROR(FIND(B1091,VLOOKUP(A1091,A1092:C$1199,3,FALSE))),CONCATENATE(B1091,"; ",IFERROR(VLOOKUP(A1091,A1092:C$1199,3,FALSE),"")),VLOOKUP(A1091,A1092:C$1199,3,FALSE)))</f>
        <v/>
      </c>
    </row>
    <row r="1092" spans="1:3" x14ac:dyDescent="0.2">
      <c r="A1092" s="5" t="e">
        <f ca="1">'Other Pharma &amp; Health Products'!B94</f>
        <v>#VALUE!</v>
      </c>
      <c r="B1092" s="5" t="str">
        <f>IF('Other Pharma &amp; Health Products'!M94&lt;&gt;"",'Other Pharma &amp; Health Products'!M94,"")</f>
        <v/>
      </c>
      <c r="C1092" s="5" t="str">
        <f>IF(B1092="","",IF(ISERROR(FIND(B1092,VLOOKUP(A1092,A1093:C$1199,3,FALSE))),CONCATENATE(B1092,"; ",IFERROR(VLOOKUP(A1092,A1093:C$1199,3,FALSE),"")),VLOOKUP(A1092,A1093:C$1199,3,FALSE)))</f>
        <v/>
      </c>
    </row>
    <row r="1093" spans="1:3" x14ac:dyDescent="0.2">
      <c r="A1093" s="5" t="e">
        <f ca="1">'Other Pharma &amp; Health Products'!B95</f>
        <v>#VALUE!</v>
      </c>
      <c r="B1093" s="5" t="str">
        <f>IF('Other Pharma &amp; Health Products'!M95&lt;&gt;"",'Other Pharma &amp; Health Products'!M95,"")</f>
        <v/>
      </c>
      <c r="C1093" s="5" t="str">
        <f>IF(B1093="","",IF(ISERROR(FIND(B1093,VLOOKUP(A1093,A1094:C$1199,3,FALSE))),CONCATENATE(B1093,"; ",IFERROR(VLOOKUP(A1093,A1094:C$1199,3,FALSE),"")),VLOOKUP(A1093,A1094:C$1199,3,FALSE)))</f>
        <v/>
      </c>
    </row>
    <row r="1094" spans="1:3" x14ac:dyDescent="0.2">
      <c r="A1094" s="5" t="e">
        <f ca="1">'Other Pharma &amp; Health Products'!B96</f>
        <v>#VALUE!</v>
      </c>
      <c r="B1094" s="5" t="str">
        <f>IF('Other Pharma &amp; Health Products'!M96&lt;&gt;"",'Other Pharma &amp; Health Products'!M96,"")</f>
        <v/>
      </c>
      <c r="C1094" s="5" t="str">
        <f>IF(B1094="","",IF(ISERROR(FIND(B1094,VLOOKUP(A1094,A1095:C$1199,3,FALSE))),CONCATENATE(B1094,"; ",IFERROR(VLOOKUP(A1094,A1095:C$1199,3,FALSE),"")),VLOOKUP(A1094,A1095:C$1199,3,FALSE)))</f>
        <v/>
      </c>
    </row>
    <row r="1095" spans="1:3" x14ac:dyDescent="0.2">
      <c r="A1095" s="5" t="e">
        <f ca="1">'Other Pharma &amp; Health Products'!B97</f>
        <v>#VALUE!</v>
      </c>
      <c r="B1095" s="5" t="str">
        <f>IF('Other Pharma &amp; Health Products'!M97&lt;&gt;"",'Other Pharma &amp; Health Products'!M97,"")</f>
        <v/>
      </c>
      <c r="C1095" s="5" t="str">
        <f>IF(B1095="","",IF(ISERROR(FIND(B1095,VLOOKUP(A1095,A1096:C$1199,3,FALSE))),CONCATENATE(B1095,"; ",IFERROR(VLOOKUP(A1095,A1096:C$1199,3,FALSE),"")),VLOOKUP(A1095,A1096:C$1199,3,FALSE)))</f>
        <v/>
      </c>
    </row>
    <row r="1096" spans="1:3" x14ac:dyDescent="0.2">
      <c r="A1096" s="5" t="e">
        <f ca="1">'Other Pharma &amp; Health Products'!B98</f>
        <v>#VALUE!</v>
      </c>
      <c r="B1096" s="5" t="str">
        <f>IF('Other Pharma &amp; Health Products'!M98&lt;&gt;"",'Other Pharma &amp; Health Products'!M98,"")</f>
        <v/>
      </c>
      <c r="C1096" s="5" t="str">
        <f>IF(B1096="","",IF(ISERROR(FIND(B1096,VLOOKUP(A1096,A1097:C$1199,3,FALSE))),CONCATENATE(B1096,"; ",IFERROR(VLOOKUP(A1096,A1097:C$1199,3,FALSE),"")),VLOOKUP(A1096,A1097:C$1199,3,FALSE)))</f>
        <v/>
      </c>
    </row>
    <row r="1097" spans="1:3" x14ac:dyDescent="0.2">
      <c r="A1097" s="5" t="e">
        <f ca="1">'Other Pharma &amp; Health Products'!B99</f>
        <v>#VALUE!</v>
      </c>
      <c r="B1097" s="5" t="str">
        <f>IF('Other Pharma &amp; Health Products'!M99&lt;&gt;"",'Other Pharma &amp; Health Products'!M99,"")</f>
        <v/>
      </c>
      <c r="C1097" s="5" t="str">
        <f>IF(B1097="","",IF(ISERROR(FIND(B1097,VLOOKUP(A1097,A1098:C$1199,3,FALSE))),CONCATENATE(B1097,"; ",IFERROR(VLOOKUP(A1097,A1098:C$1199,3,FALSE),"")),VLOOKUP(A1097,A1098:C$1199,3,FALSE)))</f>
        <v/>
      </c>
    </row>
    <row r="1098" spans="1:3" x14ac:dyDescent="0.2">
      <c r="A1098" s="5" t="e">
        <f ca="1">'Other Pharma &amp; Health Products'!B100</f>
        <v>#VALUE!</v>
      </c>
      <c r="B1098" s="5" t="str">
        <f>IF('Other Pharma &amp; Health Products'!M100&lt;&gt;"",'Other Pharma &amp; Health Products'!M100,"")</f>
        <v/>
      </c>
      <c r="C1098" s="5" t="str">
        <f>IF(B1098="","",IF(ISERROR(FIND(B1098,VLOOKUP(A1098,A1099:C$1199,3,FALSE))),CONCATENATE(B1098,"; ",IFERROR(VLOOKUP(A1098,A1099:C$1199,3,FALSE),"")),VLOOKUP(A1098,A1099:C$1199,3,FALSE)))</f>
        <v/>
      </c>
    </row>
    <row r="1099" spans="1:3" x14ac:dyDescent="0.2">
      <c r="A1099" s="5" t="e">
        <f ca="1">'Other Pharma &amp; Health Products'!B101</f>
        <v>#VALUE!</v>
      </c>
      <c r="B1099" s="5" t="str">
        <f>IF('Other Pharma &amp; Health Products'!M101&lt;&gt;"",'Other Pharma &amp; Health Products'!M101,"")</f>
        <v/>
      </c>
      <c r="C1099" s="5" t="str">
        <f>IF(B1099="","",IF(ISERROR(FIND(B1099,VLOOKUP(A1099,A1100:C$1199,3,FALSE))),CONCATENATE(B1099,"; ",IFERROR(VLOOKUP(A1099,A1100:C$1199,3,FALSE),"")),VLOOKUP(A1099,A1100:C$1199,3,FALSE)))</f>
        <v/>
      </c>
    </row>
    <row r="1100" spans="1:3" x14ac:dyDescent="0.2">
      <c r="A1100" s="5" t="e">
        <f ca="1">'Other Pharma &amp; Health Products'!B102</f>
        <v>#VALUE!</v>
      </c>
      <c r="B1100" s="5" t="str">
        <f>IF('Other Pharma &amp; Health Products'!M102&lt;&gt;"",'Other Pharma &amp; Health Products'!M102,"")</f>
        <v/>
      </c>
      <c r="C1100" s="5" t="str">
        <f>IF(B1100="","",IF(ISERROR(FIND(B1100,VLOOKUP(A1100,A1101:C$1199,3,FALSE))),CONCATENATE(B1100,"; ",IFERROR(VLOOKUP(A1100,A1101:C$1199,3,FALSE),"")),VLOOKUP(A1100,A1101:C$1199,3,FALSE)))</f>
        <v/>
      </c>
    </row>
    <row r="1101" spans="1:3" x14ac:dyDescent="0.2">
      <c r="A1101" s="5" t="e">
        <f ca="1">'Other Pharma &amp; Health Products'!B103</f>
        <v>#VALUE!</v>
      </c>
      <c r="B1101" s="5" t="str">
        <f>IF('Other Pharma &amp; Health Products'!M103&lt;&gt;"",'Other Pharma &amp; Health Products'!M103,"")</f>
        <v/>
      </c>
      <c r="C1101" s="5" t="str">
        <f>IF(B1101="","",IF(ISERROR(FIND(B1101,VLOOKUP(A1101,A1102:C$1199,3,FALSE))),CONCATENATE(B1101,"; ",IFERROR(VLOOKUP(A1101,A1102:C$1199,3,FALSE),"")),VLOOKUP(A1101,A1102:C$1199,3,FALSE)))</f>
        <v/>
      </c>
    </row>
    <row r="1102" spans="1:3" x14ac:dyDescent="0.2">
      <c r="A1102" s="5" t="e">
        <f ca="1">'Other Pharma &amp; Health Products'!B104</f>
        <v>#VALUE!</v>
      </c>
      <c r="B1102" s="5" t="str">
        <f>IF('Other Pharma &amp; Health Products'!M104&lt;&gt;"",'Other Pharma &amp; Health Products'!M104,"")</f>
        <v/>
      </c>
      <c r="C1102" s="5" t="str">
        <f>IF(B1102="","",IF(ISERROR(FIND(B1102,VLOOKUP(A1102,A1103:C$1199,3,FALSE))),CONCATENATE(B1102,"; ",IFERROR(VLOOKUP(A1102,A1103:C$1199,3,FALSE),"")),VLOOKUP(A1102,A1103:C$1199,3,FALSE)))</f>
        <v/>
      </c>
    </row>
    <row r="1103" spans="1:3" x14ac:dyDescent="0.2">
      <c r="A1103" s="5" t="e">
        <f ca="1">'Other Pharma &amp; Health Products'!B105</f>
        <v>#VALUE!</v>
      </c>
      <c r="B1103" s="5" t="str">
        <f>IF('Other Pharma &amp; Health Products'!M105&lt;&gt;"",'Other Pharma &amp; Health Products'!M105,"")</f>
        <v/>
      </c>
      <c r="C1103" s="5" t="str">
        <f>IF(B1103="","",IF(ISERROR(FIND(B1103,VLOOKUP(A1103,A1104:C$1199,3,FALSE))),CONCATENATE(B1103,"; ",IFERROR(VLOOKUP(A1103,A1104:C$1199,3,FALSE),"")),VLOOKUP(A1103,A1104:C$1199,3,FALSE)))</f>
        <v/>
      </c>
    </row>
    <row r="1104" spans="1:3" x14ac:dyDescent="0.2">
      <c r="A1104" s="5" t="e">
        <f ca="1">'Other Pharma &amp; Health Products'!B106</f>
        <v>#VALUE!</v>
      </c>
      <c r="B1104" s="5" t="str">
        <f>IF('Other Pharma &amp; Health Products'!M106&lt;&gt;"",'Other Pharma &amp; Health Products'!M106,"")</f>
        <v/>
      </c>
      <c r="C1104" s="5" t="str">
        <f>IF(B1104="","",IF(ISERROR(FIND(B1104,VLOOKUP(A1104,A1105:C$1199,3,FALSE))),CONCATENATE(B1104,"; ",IFERROR(VLOOKUP(A1104,A1105:C$1199,3,FALSE),"")),VLOOKUP(A1104,A1105:C$1199,3,FALSE)))</f>
        <v/>
      </c>
    </row>
    <row r="1105" spans="1:3" x14ac:dyDescent="0.2">
      <c r="A1105" s="5" t="e">
        <f ca="1">'Other Pharma &amp; Health Products'!B107</f>
        <v>#VALUE!</v>
      </c>
      <c r="B1105" s="5" t="str">
        <f>IF('Other Pharma &amp; Health Products'!M107&lt;&gt;"",'Other Pharma &amp; Health Products'!M107,"")</f>
        <v/>
      </c>
      <c r="C1105" s="5" t="str">
        <f>IF(B1105="","",IF(ISERROR(FIND(B1105,VLOOKUP(A1105,A1106:C$1199,3,FALSE))),CONCATENATE(B1105,"; ",IFERROR(VLOOKUP(A1105,A1106:C$1199,3,FALSE),"")),VLOOKUP(A1105,A1106:C$1199,3,FALSE)))</f>
        <v/>
      </c>
    </row>
    <row r="1106" spans="1:3" x14ac:dyDescent="0.2">
      <c r="A1106" s="5" t="e">
        <f ca="1">'Other Pharma &amp; Health Products'!B108</f>
        <v>#VALUE!</v>
      </c>
      <c r="B1106" s="5" t="str">
        <f>IF('Other Pharma &amp; Health Products'!M108&lt;&gt;"",'Other Pharma &amp; Health Products'!M108,"")</f>
        <v/>
      </c>
      <c r="C1106" s="5" t="str">
        <f>IF(B1106="","",IF(ISERROR(FIND(B1106,VLOOKUP(A1106,A1107:C$1199,3,FALSE))),CONCATENATE(B1106,"; ",IFERROR(VLOOKUP(A1106,A1107:C$1199,3,FALSE),"")),VLOOKUP(A1106,A1107:C$1199,3,FALSE)))</f>
        <v/>
      </c>
    </row>
    <row r="1107" spans="1:3" x14ac:dyDescent="0.2">
      <c r="A1107" s="5" t="e">
        <f ca="1">'Other Pharma &amp; Health Products'!B109</f>
        <v>#VALUE!</v>
      </c>
      <c r="B1107" s="5" t="str">
        <f>IF('Other Pharma &amp; Health Products'!M109&lt;&gt;"",'Other Pharma &amp; Health Products'!M109,"")</f>
        <v/>
      </c>
      <c r="C1107" s="5" t="str">
        <f>IF(B1107="","",IF(ISERROR(FIND(B1107,VLOOKUP(A1107,A1108:C$1199,3,FALSE))),CONCATENATE(B1107,"; ",IFERROR(VLOOKUP(A1107,A1108:C$1199,3,FALSE),"")),VLOOKUP(A1107,A1108:C$1199,3,FALSE)))</f>
        <v/>
      </c>
    </row>
    <row r="1108" spans="1:3" x14ac:dyDescent="0.2">
      <c r="A1108" s="5" t="e">
        <f ca="1">'Other Pharma &amp; Health Products'!B110</f>
        <v>#VALUE!</v>
      </c>
      <c r="B1108" s="5" t="str">
        <f>IF('Other Pharma &amp; Health Products'!M110&lt;&gt;"",'Other Pharma &amp; Health Products'!M110,"")</f>
        <v/>
      </c>
      <c r="C1108" s="5" t="str">
        <f>IF(B1108="","",IF(ISERROR(FIND(B1108,VLOOKUP(A1108,A1109:C$1199,3,FALSE))),CONCATENATE(B1108,"; ",IFERROR(VLOOKUP(A1108,A1109:C$1199,3,FALSE),"")),VLOOKUP(A1108,A1109:C$1199,3,FALSE)))</f>
        <v/>
      </c>
    </row>
    <row r="1109" spans="1:3" x14ac:dyDescent="0.2">
      <c r="A1109" s="5" t="e">
        <f ca="1">'Other Pharma &amp; Health Products'!B111</f>
        <v>#VALUE!</v>
      </c>
      <c r="B1109" s="5" t="str">
        <f>IF('Other Pharma &amp; Health Products'!M111&lt;&gt;"",'Other Pharma &amp; Health Products'!M111,"")</f>
        <v/>
      </c>
      <c r="C1109" s="5" t="str">
        <f>IF(B1109="","",IF(ISERROR(FIND(B1109,VLOOKUP(A1109,A1110:C$1199,3,FALSE))),CONCATENATE(B1109,"; ",IFERROR(VLOOKUP(A1109,A1110:C$1199,3,FALSE),"")),VLOOKUP(A1109,A1110:C$1199,3,FALSE)))</f>
        <v/>
      </c>
    </row>
    <row r="1110" spans="1:3" x14ac:dyDescent="0.2">
      <c r="A1110" s="5" t="e">
        <f ca="1">'Other Pharma &amp; Health Products'!B112</f>
        <v>#VALUE!</v>
      </c>
      <c r="B1110" s="5" t="str">
        <f>IF('Other Pharma &amp; Health Products'!M112&lt;&gt;"",'Other Pharma &amp; Health Products'!M112,"")</f>
        <v/>
      </c>
      <c r="C1110" s="5" t="str">
        <f>IF(B1110="","",IF(ISERROR(FIND(B1110,VLOOKUP(A1110,A1111:C$1199,3,FALSE))),CONCATENATE(B1110,"; ",IFERROR(VLOOKUP(A1110,A1111:C$1199,3,FALSE),"")),VLOOKUP(A1110,A1111:C$1199,3,FALSE)))</f>
        <v/>
      </c>
    </row>
    <row r="1111" spans="1:3" x14ac:dyDescent="0.2">
      <c r="A1111" s="5" t="e">
        <f ca="1">'Other Pharma &amp; Health Products'!B113</f>
        <v>#VALUE!</v>
      </c>
      <c r="B1111" s="5" t="str">
        <f>IF('Other Pharma &amp; Health Products'!M113&lt;&gt;"",'Other Pharma &amp; Health Products'!M113,"")</f>
        <v/>
      </c>
      <c r="C1111" s="5" t="str">
        <f>IF(B1111="","",IF(ISERROR(FIND(B1111,VLOOKUP(A1111,A1112:C$1199,3,FALSE))),CONCATENATE(B1111,"; ",IFERROR(VLOOKUP(A1111,A1112:C$1199,3,FALSE),"")),VLOOKUP(A1111,A1112:C$1199,3,FALSE)))</f>
        <v/>
      </c>
    </row>
    <row r="1112" spans="1:3" x14ac:dyDescent="0.2">
      <c r="A1112" s="5" t="e">
        <f ca="1">'Other Pharma &amp; Health Products'!B114</f>
        <v>#VALUE!</v>
      </c>
      <c r="B1112" s="5" t="str">
        <f>IF('Other Pharma &amp; Health Products'!M114&lt;&gt;"",'Other Pharma &amp; Health Products'!M114,"")</f>
        <v/>
      </c>
      <c r="C1112" s="5" t="str">
        <f>IF(B1112="","",IF(ISERROR(FIND(B1112,VLOOKUP(A1112,A1113:C$1199,3,FALSE))),CONCATENATE(B1112,"; ",IFERROR(VLOOKUP(A1112,A1113:C$1199,3,FALSE),"")),VLOOKUP(A1112,A1113:C$1199,3,FALSE)))</f>
        <v/>
      </c>
    </row>
    <row r="1113" spans="1:3" x14ac:dyDescent="0.2">
      <c r="A1113" s="5" t="e">
        <f ca="1">'Other Pharma &amp; Health Products'!B115</f>
        <v>#VALUE!</v>
      </c>
      <c r="B1113" s="5" t="str">
        <f>IF('Other Pharma &amp; Health Products'!M115&lt;&gt;"",'Other Pharma &amp; Health Products'!M115,"")</f>
        <v/>
      </c>
      <c r="C1113" s="5" t="str">
        <f>IF(B1113="","",IF(ISERROR(FIND(B1113,VLOOKUP(A1113,A1114:C$1199,3,FALSE))),CONCATENATE(B1113,"; ",IFERROR(VLOOKUP(A1113,A1114:C$1199,3,FALSE),"")),VLOOKUP(A1113,A1114:C$1199,3,FALSE)))</f>
        <v/>
      </c>
    </row>
    <row r="1114" spans="1:3" x14ac:dyDescent="0.2">
      <c r="A1114" s="5" t="e">
        <f ca="1">'Other Pharma &amp; Health Products'!B116</f>
        <v>#VALUE!</v>
      </c>
      <c r="B1114" s="5" t="str">
        <f>IF('Other Pharma &amp; Health Products'!M116&lt;&gt;"",'Other Pharma &amp; Health Products'!M116,"")</f>
        <v/>
      </c>
      <c r="C1114" s="5" t="str">
        <f>IF(B1114="","",IF(ISERROR(FIND(B1114,VLOOKUP(A1114,A1115:C$1199,3,FALSE))),CONCATENATE(B1114,"; ",IFERROR(VLOOKUP(A1114,A1115:C$1199,3,FALSE),"")),VLOOKUP(A1114,A1115:C$1199,3,FALSE)))</f>
        <v/>
      </c>
    </row>
    <row r="1115" spans="1:3" x14ac:dyDescent="0.2">
      <c r="A1115" s="5" t="e">
        <f ca="1">'Other Pharma &amp; Health Products'!B117</f>
        <v>#VALUE!</v>
      </c>
      <c r="B1115" s="5" t="str">
        <f>IF('Other Pharma &amp; Health Products'!M117&lt;&gt;"",'Other Pharma &amp; Health Products'!M117,"")</f>
        <v/>
      </c>
      <c r="C1115" s="5" t="str">
        <f>IF(B1115="","",IF(ISERROR(FIND(B1115,VLOOKUP(A1115,A1116:C$1199,3,FALSE))),CONCATENATE(B1115,"; ",IFERROR(VLOOKUP(A1115,A1116:C$1199,3,FALSE),"")),VLOOKUP(A1115,A1116:C$1199,3,FALSE)))</f>
        <v/>
      </c>
    </row>
    <row r="1116" spans="1:3" x14ac:dyDescent="0.2">
      <c r="A1116" s="5" t="e">
        <f ca="1">'Other Pharma &amp; Health Products'!B118</f>
        <v>#VALUE!</v>
      </c>
      <c r="B1116" s="5" t="str">
        <f>IF('Other Pharma &amp; Health Products'!M118&lt;&gt;"",'Other Pharma &amp; Health Products'!M118,"")</f>
        <v/>
      </c>
      <c r="C1116" s="5" t="str">
        <f>IF(B1116="","",IF(ISERROR(FIND(B1116,VLOOKUP(A1116,A1117:C$1199,3,FALSE))),CONCATENATE(B1116,"; ",IFERROR(VLOOKUP(A1116,A1117:C$1199,3,FALSE),"")),VLOOKUP(A1116,A1117:C$1199,3,FALSE)))</f>
        <v/>
      </c>
    </row>
    <row r="1117" spans="1:3" x14ac:dyDescent="0.2">
      <c r="A1117" s="5" t="e">
        <f ca="1">'Other Pharma &amp; Health Products'!B119</f>
        <v>#VALUE!</v>
      </c>
      <c r="B1117" s="5" t="str">
        <f>IF('Other Pharma &amp; Health Products'!M119&lt;&gt;"",'Other Pharma &amp; Health Products'!M119,"")</f>
        <v/>
      </c>
      <c r="C1117" s="5" t="str">
        <f>IF(B1117="","",IF(ISERROR(FIND(B1117,VLOOKUP(A1117,A1118:C$1199,3,FALSE))),CONCATENATE(B1117,"; ",IFERROR(VLOOKUP(A1117,A1118:C$1199,3,FALSE),"")),VLOOKUP(A1117,A1118:C$1199,3,FALSE)))</f>
        <v/>
      </c>
    </row>
    <row r="1118" spans="1:3" x14ac:dyDescent="0.2">
      <c r="A1118" s="5" t="e">
        <f ca="1">'Other Pharma &amp; Health Products'!B120</f>
        <v>#VALUE!</v>
      </c>
      <c r="B1118" s="5" t="str">
        <f>IF('Other Pharma &amp; Health Products'!M120&lt;&gt;"",'Other Pharma &amp; Health Products'!M120,"")</f>
        <v/>
      </c>
      <c r="C1118" s="5" t="str">
        <f>IF(B1118="","",IF(ISERROR(FIND(B1118,VLOOKUP(A1118,A1119:C$1199,3,FALSE))),CONCATENATE(B1118,"; ",IFERROR(VLOOKUP(A1118,A1119:C$1199,3,FALSE),"")),VLOOKUP(A1118,A1119:C$1199,3,FALSE)))</f>
        <v/>
      </c>
    </row>
    <row r="1119" spans="1:3" x14ac:dyDescent="0.2">
      <c r="A1119" s="5" t="e">
        <f ca="1">'Other Pharma &amp; Health Products'!B121</f>
        <v>#VALUE!</v>
      </c>
      <c r="B1119" s="5" t="str">
        <f>IF('Other Pharma &amp; Health Products'!M121&lt;&gt;"",'Other Pharma &amp; Health Products'!M121,"")</f>
        <v/>
      </c>
      <c r="C1119" s="5" t="str">
        <f>IF(B1119="","",IF(ISERROR(FIND(B1119,VLOOKUP(A1119,A1120:C$1199,3,FALSE))),CONCATENATE(B1119,"; ",IFERROR(VLOOKUP(A1119,A1120:C$1199,3,FALSE),"")),VLOOKUP(A1119,A1120:C$1199,3,FALSE)))</f>
        <v/>
      </c>
    </row>
    <row r="1120" spans="1:3" x14ac:dyDescent="0.2">
      <c r="A1120" s="5" t="e">
        <f ca="1">'Other Pharma &amp; Health Products'!B122</f>
        <v>#VALUE!</v>
      </c>
      <c r="B1120" s="5" t="str">
        <f>IF('Other Pharma &amp; Health Products'!M122&lt;&gt;"",'Other Pharma &amp; Health Products'!M122,"")</f>
        <v/>
      </c>
      <c r="C1120" s="5" t="str">
        <f>IF(B1120="","",IF(ISERROR(FIND(B1120,VLOOKUP(A1120,A1121:C$1199,3,FALSE))),CONCATENATE(B1120,"; ",IFERROR(VLOOKUP(A1120,A1121:C$1199,3,FALSE),"")),VLOOKUP(A1120,A1121:C$1199,3,FALSE)))</f>
        <v/>
      </c>
    </row>
    <row r="1121" spans="1:3" x14ac:dyDescent="0.2">
      <c r="A1121" s="5" t="e">
        <f ca="1">'Other Pharma &amp; Health Products'!B123</f>
        <v>#VALUE!</v>
      </c>
      <c r="B1121" s="5" t="str">
        <f>IF('Other Pharma &amp; Health Products'!M123&lt;&gt;"",'Other Pharma &amp; Health Products'!M123,"")</f>
        <v/>
      </c>
      <c r="C1121" s="5" t="str">
        <f>IF(B1121="","",IF(ISERROR(FIND(B1121,VLOOKUP(A1121,A1122:C$1199,3,FALSE))),CONCATENATE(B1121,"; ",IFERROR(VLOOKUP(A1121,A1122:C$1199,3,FALSE),"")),VLOOKUP(A1121,A1122:C$1199,3,FALSE)))</f>
        <v/>
      </c>
    </row>
    <row r="1122" spans="1:3" x14ac:dyDescent="0.2">
      <c r="A1122" s="5" t="e">
        <f ca="1">'Other Pharma &amp; Health Products'!B124</f>
        <v>#VALUE!</v>
      </c>
      <c r="B1122" s="5" t="str">
        <f>IF('Other Pharma &amp; Health Products'!M124&lt;&gt;"",'Other Pharma &amp; Health Products'!M124,"")</f>
        <v/>
      </c>
      <c r="C1122" s="5" t="str">
        <f>IF(B1122="","",IF(ISERROR(FIND(B1122,VLOOKUP(A1122,A1123:C$1199,3,FALSE))),CONCATENATE(B1122,"; ",IFERROR(VLOOKUP(A1122,A1123:C$1199,3,FALSE),"")),VLOOKUP(A1122,A1123:C$1199,3,FALSE)))</f>
        <v/>
      </c>
    </row>
    <row r="1123" spans="1:3" x14ac:dyDescent="0.2">
      <c r="A1123" s="5" t="e">
        <f ca="1">'Other Pharma &amp; Health Products'!B125</f>
        <v>#VALUE!</v>
      </c>
      <c r="B1123" s="5" t="str">
        <f>IF('Other Pharma &amp; Health Products'!M125&lt;&gt;"",'Other Pharma &amp; Health Products'!M125,"")</f>
        <v/>
      </c>
      <c r="C1123" s="5" t="str">
        <f>IF(B1123="","",IF(ISERROR(FIND(B1123,VLOOKUP(A1123,A1124:C$1199,3,FALSE))),CONCATENATE(B1123,"; ",IFERROR(VLOOKUP(A1123,A1124:C$1199,3,FALSE),"")),VLOOKUP(A1123,A1124:C$1199,3,FALSE)))</f>
        <v/>
      </c>
    </row>
    <row r="1124" spans="1:3" x14ac:dyDescent="0.2">
      <c r="A1124" s="5" t="e">
        <f ca="1">'Other Pharma &amp; Health Products'!B126</f>
        <v>#VALUE!</v>
      </c>
      <c r="B1124" s="5" t="str">
        <f>IF('Other Pharma &amp; Health Products'!M126&lt;&gt;"",'Other Pharma &amp; Health Products'!M126,"")</f>
        <v/>
      </c>
      <c r="C1124" s="5" t="str">
        <f>IF(B1124="","",IF(ISERROR(FIND(B1124,VLOOKUP(A1124,A1125:C$1199,3,FALSE))),CONCATENATE(B1124,"; ",IFERROR(VLOOKUP(A1124,A1125:C$1199,3,FALSE),"")),VLOOKUP(A1124,A1125:C$1199,3,FALSE)))</f>
        <v/>
      </c>
    </row>
    <row r="1125" spans="1:3" x14ac:dyDescent="0.2">
      <c r="A1125" s="5" t="e">
        <f ca="1">'Other Pharma &amp; Health Products'!B127</f>
        <v>#VALUE!</v>
      </c>
      <c r="B1125" s="5" t="str">
        <f>IF('Other Pharma &amp; Health Products'!M127&lt;&gt;"",'Other Pharma &amp; Health Products'!M127,"")</f>
        <v/>
      </c>
      <c r="C1125" s="5" t="str">
        <f>IF(B1125="","",IF(ISERROR(FIND(B1125,VLOOKUP(A1125,A1126:C$1199,3,FALSE))),CONCATENATE(B1125,"; ",IFERROR(VLOOKUP(A1125,A1126:C$1199,3,FALSE),"")),VLOOKUP(A1125,A1126:C$1199,3,FALSE)))</f>
        <v/>
      </c>
    </row>
    <row r="1126" spans="1:3" x14ac:dyDescent="0.2">
      <c r="A1126" s="5" t="e">
        <f ca="1">'Other Pharma &amp; Health Products'!B128</f>
        <v>#VALUE!</v>
      </c>
      <c r="B1126" s="5" t="str">
        <f>IF('Other Pharma &amp; Health Products'!M128&lt;&gt;"",'Other Pharma &amp; Health Products'!M128,"")</f>
        <v/>
      </c>
      <c r="C1126" s="5" t="str">
        <f>IF(B1126="","",IF(ISERROR(FIND(B1126,VLOOKUP(A1126,A1127:C$1199,3,FALSE))),CONCATENATE(B1126,"; ",IFERROR(VLOOKUP(A1126,A1127:C$1199,3,FALSE),"")),VLOOKUP(A1126,A1127:C$1199,3,FALSE)))</f>
        <v/>
      </c>
    </row>
    <row r="1127" spans="1:3" x14ac:dyDescent="0.2">
      <c r="A1127" s="5" t="e">
        <f ca="1">'Other Pharma &amp; Health Products'!B129</f>
        <v>#VALUE!</v>
      </c>
      <c r="B1127" s="5" t="str">
        <f>IF('Other Pharma &amp; Health Products'!M129&lt;&gt;"",'Other Pharma &amp; Health Products'!M129,"")</f>
        <v/>
      </c>
      <c r="C1127" s="5" t="str">
        <f>IF(B1127="","",IF(ISERROR(FIND(B1127,VLOOKUP(A1127,A1128:C$1199,3,FALSE))),CONCATENATE(B1127,"; ",IFERROR(VLOOKUP(A1127,A1128:C$1199,3,FALSE),"")),VLOOKUP(A1127,A1128:C$1199,3,FALSE)))</f>
        <v/>
      </c>
    </row>
    <row r="1128" spans="1:3" x14ac:dyDescent="0.2">
      <c r="A1128" s="5" t="e">
        <f ca="1">'Other Pharma &amp; Health Products'!B130</f>
        <v>#VALUE!</v>
      </c>
      <c r="B1128" s="5" t="str">
        <f>IF('Other Pharma &amp; Health Products'!M130&lt;&gt;"",'Other Pharma &amp; Health Products'!M130,"")</f>
        <v/>
      </c>
      <c r="C1128" s="5" t="str">
        <f>IF(B1128="","",IF(ISERROR(FIND(B1128,VLOOKUP(A1128,A1129:C$1199,3,FALSE))),CONCATENATE(B1128,"; ",IFERROR(VLOOKUP(A1128,A1129:C$1199,3,FALSE),"")),VLOOKUP(A1128,A1129:C$1199,3,FALSE)))</f>
        <v/>
      </c>
    </row>
    <row r="1129" spans="1:3" x14ac:dyDescent="0.2">
      <c r="A1129" s="5" t="e">
        <f ca="1">'Other Pharma &amp; Health Products'!B131</f>
        <v>#VALUE!</v>
      </c>
      <c r="B1129" s="5" t="str">
        <f>IF('Other Pharma &amp; Health Products'!M131&lt;&gt;"",'Other Pharma &amp; Health Products'!M131,"")</f>
        <v/>
      </c>
      <c r="C1129" s="5" t="str">
        <f>IF(B1129="","",IF(ISERROR(FIND(B1129,VLOOKUP(A1129,A1130:C$1199,3,FALSE))),CONCATENATE(B1129,"; ",IFERROR(VLOOKUP(A1129,A1130:C$1199,3,FALSE),"")),VLOOKUP(A1129,A1130:C$1199,3,FALSE)))</f>
        <v/>
      </c>
    </row>
    <row r="1130" spans="1:3" x14ac:dyDescent="0.2">
      <c r="A1130" s="5" t="e">
        <f ca="1">'Other Pharma &amp; Health Products'!B132</f>
        <v>#VALUE!</v>
      </c>
      <c r="B1130" s="5" t="str">
        <f>IF('Other Pharma &amp; Health Products'!M132&lt;&gt;"",'Other Pharma &amp; Health Products'!M132,"")</f>
        <v/>
      </c>
      <c r="C1130" s="5" t="str">
        <f>IF(B1130="","",IF(ISERROR(FIND(B1130,VLOOKUP(A1130,A1131:C$1199,3,FALSE))),CONCATENATE(B1130,"; ",IFERROR(VLOOKUP(A1130,A1131:C$1199,3,FALSE),"")),VLOOKUP(A1130,A1131:C$1199,3,FALSE)))</f>
        <v/>
      </c>
    </row>
    <row r="1131" spans="1:3" x14ac:dyDescent="0.2">
      <c r="A1131" s="5" t="e">
        <f ca="1">'Other Pharma &amp; Health Products'!B133</f>
        <v>#VALUE!</v>
      </c>
      <c r="B1131" s="5" t="str">
        <f>IF('Other Pharma &amp; Health Products'!M133&lt;&gt;"",'Other Pharma &amp; Health Products'!M133,"")</f>
        <v/>
      </c>
      <c r="C1131" s="5" t="str">
        <f>IF(B1131="","",IF(ISERROR(FIND(B1131,VLOOKUP(A1131,A1132:C$1199,3,FALSE))),CONCATENATE(B1131,"; ",IFERROR(VLOOKUP(A1131,A1132:C$1199,3,FALSE),"")),VLOOKUP(A1131,A1132:C$1199,3,FALSE)))</f>
        <v/>
      </c>
    </row>
    <row r="1132" spans="1:3" x14ac:dyDescent="0.2">
      <c r="A1132" s="5" t="e">
        <f ca="1">'Other Pharma &amp; Health Products'!B134</f>
        <v>#VALUE!</v>
      </c>
      <c r="B1132" s="5" t="str">
        <f>IF('Other Pharma &amp; Health Products'!M134&lt;&gt;"",'Other Pharma &amp; Health Products'!M134,"")</f>
        <v/>
      </c>
      <c r="C1132" s="5" t="str">
        <f>IF(B1132="","",IF(ISERROR(FIND(B1132,VLOOKUP(A1132,A1133:C$1199,3,FALSE))),CONCATENATE(B1132,"; ",IFERROR(VLOOKUP(A1132,A1133:C$1199,3,FALSE),"")),VLOOKUP(A1132,A1133:C$1199,3,FALSE)))</f>
        <v/>
      </c>
    </row>
    <row r="1133" spans="1:3" x14ac:dyDescent="0.2">
      <c r="A1133" s="5" t="e">
        <f ca="1">'Other Pharma &amp; Health Products'!B135</f>
        <v>#VALUE!</v>
      </c>
      <c r="B1133" s="5" t="str">
        <f>IF('Other Pharma &amp; Health Products'!M135&lt;&gt;"",'Other Pharma &amp; Health Products'!M135,"")</f>
        <v/>
      </c>
      <c r="C1133" s="5" t="str">
        <f>IF(B1133="","",IF(ISERROR(FIND(B1133,VLOOKUP(A1133,A1134:C$1199,3,FALSE))),CONCATENATE(B1133,"; ",IFERROR(VLOOKUP(A1133,A1134:C$1199,3,FALSE),"")),VLOOKUP(A1133,A1134:C$1199,3,FALSE)))</f>
        <v/>
      </c>
    </row>
    <row r="1134" spans="1:3" x14ac:dyDescent="0.2">
      <c r="A1134" s="5" t="e">
        <f ca="1">'Other Pharma &amp; Health Products'!B136</f>
        <v>#VALUE!</v>
      </c>
      <c r="B1134" s="5" t="str">
        <f>IF('Other Pharma &amp; Health Products'!M136&lt;&gt;"",'Other Pharma &amp; Health Products'!M136,"")</f>
        <v/>
      </c>
      <c r="C1134" s="5" t="str">
        <f>IF(B1134="","",IF(ISERROR(FIND(B1134,VLOOKUP(A1134,A1135:C$1199,3,FALSE))),CONCATENATE(B1134,"; ",IFERROR(VLOOKUP(A1134,A1135:C$1199,3,FALSE),"")),VLOOKUP(A1134,A1135:C$1199,3,FALSE)))</f>
        <v/>
      </c>
    </row>
    <row r="1135" spans="1:3" x14ac:dyDescent="0.2">
      <c r="A1135" s="5" t="e">
        <f ca="1">'Other Pharma &amp; Health Products'!B137</f>
        <v>#VALUE!</v>
      </c>
      <c r="B1135" s="5" t="str">
        <f>IF('Other Pharma &amp; Health Products'!M137&lt;&gt;"",'Other Pharma &amp; Health Products'!M137,"")</f>
        <v/>
      </c>
      <c r="C1135" s="5" t="str">
        <f>IF(B1135="","",IF(ISERROR(FIND(B1135,VLOOKUP(A1135,A1136:C$1199,3,FALSE))),CONCATENATE(B1135,"; ",IFERROR(VLOOKUP(A1135,A1136:C$1199,3,FALSE),"")),VLOOKUP(A1135,A1136:C$1199,3,FALSE)))</f>
        <v/>
      </c>
    </row>
    <row r="1136" spans="1:3" x14ac:dyDescent="0.2">
      <c r="A1136" s="5" t="e">
        <f ca="1">'Other Pharma &amp; Health Products'!B138</f>
        <v>#VALUE!</v>
      </c>
      <c r="B1136" s="5" t="str">
        <f>IF('Other Pharma &amp; Health Products'!M138&lt;&gt;"",'Other Pharma &amp; Health Products'!M138,"")</f>
        <v/>
      </c>
      <c r="C1136" s="5" t="str">
        <f>IF(B1136="","",IF(ISERROR(FIND(B1136,VLOOKUP(A1136,A1137:C$1199,3,FALSE))),CONCATENATE(B1136,"; ",IFERROR(VLOOKUP(A1136,A1137:C$1199,3,FALSE),"")),VLOOKUP(A1136,A1137:C$1199,3,FALSE)))</f>
        <v/>
      </c>
    </row>
    <row r="1137" spans="1:3" x14ac:dyDescent="0.2">
      <c r="A1137" s="5" t="e">
        <f ca="1">'Other Pharma &amp; Health Products'!B139</f>
        <v>#VALUE!</v>
      </c>
      <c r="B1137" s="5" t="str">
        <f>IF('Other Pharma &amp; Health Products'!M139&lt;&gt;"",'Other Pharma &amp; Health Products'!M139,"")</f>
        <v/>
      </c>
      <c r="C1137" s="5" t="str">
        <f>IF(B1137="","",IF(ISERROR(FIND(B1137,VLOOKUP(A1137,A1138:C$1199,3,FALSE))),CONCATENATE(B1137,"; ",IFERROR(VLOOKUP(A1137,A1138:C$1199,3,FALSE),"")),VLOOKUP(A1137,A1138:C$1199,3,FALSE)))</f>
        <v/>
      </c>
    </row>
    <row r="1138" spans="1:3" x14ac:dyDescent="0.2">
      <c r="A1138" s="5" t="e">
        <f ca="1">'Other Pharma &amp; Health Products'!B140</f>
        <v>#VALUE!</v>
      </c>
      <c r="B1138" s="5" t="str">
        <f>IF('Other Pharma &amp; Health Products'!M140&lt;&gt;"",'Other Pharma &amp; Health Products'!M140,"")</f>
        <v/>
      </c>
      <c r="C1138" s="5" t="str">
        <f>IF(B1138="","",IF(ISERROR(FIND(B1138,VLOOKUP(A1138,A1139:C$1199,3,FALSE))),CONCATENATE(B1138,"; ",IFERROR(VLOOKUP(A1138,A1139:C$1199,3,FALSE),"")),VLOOKUP(A1138,A1139:C$1199,3,FALSE)))</f>
        <v/>
      </c>
    </row>
    <row r="1139" spans="1:3" x14ac:dyDescent="0.2">
      <c r="A1139" s="5" t="e">
        <f ca="1">'Other Pharma &amp; Health Products'!B141</f>
        <v>#VALUE!</v>
      </c>
      <c r="B1139" s="5" t="str">
        <f>IF('Other Pharma &amp; Health Products'!M141&lt;&gt;"",'Other Pharma &amp; Health Products'!M141,"")</f>
        <v/>
      </c>
      <c r="C1139" s="5" t="str">
        <f>IF(B1139="","",IF(ISERROR(FIND(B1139,VLOOKUP(A1139,A1140:C$1199,3,FALSE))),CONCATENATE(B1139,"; ",IFERROR(VLOOKUP(A1139,A1140:C$1199,3,FALSE),"")),VLOOKUP(A1139,A1140:C$1199,3,FALSE)))</f>
        <v/>
      </c>
    </row>
    <row r="1140" spans="1:3" x14ac:dyDescent="0.2">
      <c r="A1140" s="5" t="e">
        <f ca="1">'Other Pharma &amp; Health Products'!B142</f>
        <v>#VALUE!</v>
      </c>
      <c r="B1140" s="5" t="str">
        <f>IF('Other Pharma &amp; Health Products'!M142&lt;&gt;"",'Other Pharma &amp; Health Products'!M142,"")</f>
        <v/>
      </c>
      <c r="C1140" s="5" t="str">
        <f>IF(B1140="","",IF(ISERROR(FIND(B1140,VLOOKUP(A1140,A1141:C$1199,3,FALSE))),CONCATENATE(B1140,"; ",IFERROR(VLOOKUP(A1140,A1141:C$1199,3,FALSE),"")),VLOOKUP(A1140,A1141:C$1199,3,FALSE)))</f>
        <v/>
      </c>
    </row>
    <row r="1141" spans="1:3" x14ac:dyDescent="0.2">
      <c r="A1141" s="5" t="e">
        <f ca="1">'Other Pharma &amp; Health Products'!B143</f>
        <v>#VALUE!</v>
      </c>
      <c r="B1141" s="5" t="str">
        <f>IF('Other Pharma &amp; Health Products'!M143&lt;&gt;"",'Other Pharma &amp; Health Products'!M143,"")</f>
        <v/>
      </c>
      <c r="C1141" s="5" t="str">
        <f>IF(B1141="","",IF(ISERROR(FIND(B1141,VLOOKUP(A1141,A1142:C$1199,3,FALSE))),CONCATENATE(B1141,"; ",IFERROR(VLOOKUP(A1141,A1142:C$1199,3,FALSE),"")),VLOOKUP(A1141,A1142:C$1199,3,FALSE)))</f>
        <v/>
      </c>
    </row>
    <row r="1142" spans="1:3" x14ac:dyDescent="0.2">
      <c r="A1142" s="5" t="e">
        <f ca="1">'Other Pharma &amp; Health Products'!B144</f>
        <v>#VALUE!</v>
      </c>
      <c r="B1142" s="5" t="str">
        <f>IF('Other Pharma &amp; Health Products'!M144&lt;&gt;"",'Other Pharma &amp; Health Products'!M144,"")</f>
        <v/>
      </c>
      <c r="C1142" s="5" t="str">
        <f>IF(B1142="","",IF(ISERROR(FIND(B1142,VLOOKUP(A1142,A1143:C$1199,3,FALSE))),CONCATENATE(B1142,"; ",IFERROR(VLOOKUP(A1142,A1143:C$1199,3,FALSE),"")),VLOOKUP(A1142,A1143:C$1199,3,FALSE)))</f>
        <v/>
      </c>
    </row>
    <row r="1143" spans="1:3" x14ac:dyDescent="0.2">
      <c r="A1143" s="5" t="e">
        <f ca="1">'Other Pharma &amp; Health Products'!B145</f>
        <v>#VALUE!</v>
      </c>
      <c r="B1143" s="5" t="str">
        <f>IF('Other Pharma &amp; Health Products'!M145&lt;&gt;"",'Other Pharma &amp; Health Products'!M145,"")</f>
        <v/>
      </c>
      <c r="C1143" s="5" t="str">
        <f>IF(B1143="","",IF(ISERROR(FIND(B1143,VLOOKUP(A1143,A1144:C$1199,3,FALSE))),CONCATENATE(B1143,"; ",IFERROR(VLOOKUP(A1143,A1144:C$1199,3,FALSE),"")),VLOOKUP(A1143,A1144:C$1199,3,FALSE)))</f>
        <v/>
      </c>
    </row>
    <row r="1144" spans="1:3" x14ac:dyDescent="0.2">
      <c r="A1144" s="5" t="e">
        <f ca="1">'Other Pharma &amp; Health Products'!B146</f>
        <v>#VALUE!</v>
      </c>
      <c r="B1144" s="5" t="str">
        <f>IF('Other Pharma &amp; Health Products'!M146&lt;&gt;"",'Other Pharma &amp; Health Products'!M146,"")</f>
        <v/>
      </c>
      <c r="C1144" s="5" t="str">
        <f>IF(B1144="","",IF(ISERROR(FIND(B1144,VLOOKUP(A1144,A1145:C$1199,3,FALSE))),CONCATENATE(B1144,"; ",IFERROR(VLOOKUP(A1144,A1145:C$1199,3,FALSE),"")),VLOOKUP(A1144,A1145:C$1199,3,FALSE)))</f>
        <v/>
      </c>
    </row>
    <row r="1145" spans="1:3" x14ac:dyDescent="0.2">
      <c r="A1145" s="5" t="e">
        <f ca="1">'Other Pharma &amp; Health Products'!B147</f>
        <v>#VALUE!</v>
      </c>
      <c r="B1145" s="5" t="str">
        <f>IF('Other Pharma &amp; Health Products'!M147&lt;&gt;"",'Other Pharma &amp; Health Products'!M147,"")</f>
        <v/>
      </c>
      <c r="C1145" s="5" t="str">
        <f>IF(B1145="","",IF(ISERROR(FIND(B1145,VLOOKUP(A1145,A1146:C$1199,3,FALSE))),CONCATENATE(B1145,"; ",IFERROR(VLOOKUP(A1145,A1146:C$1199,3,FALSE),"")),VLOOKUP(A1145,A1146:C$1199,3,FALSE)))</f>
        <v/>
      </c>
    </row>
    <row r="1146" spans="1:3" x14ac:dyDescent="0.2">
      <c r="A1146" s="5" t="e">
        <f ca="1">'Other Pharma &amp; Health Products'!B148</f>
        <v>#VALUE!</v>
      </c>
      <c r="B1146" s="5" t="str">
        <f>IF('Other Pharma &amp; Health Products'!M148&lt;&gt;"",'Other Pharma &amp; Health Products'!M148,"")</f>
        <v/>
      </c>
      <c r="C1146" s="5" t="str">
        <f>IF(B1146="","",IF(ISERROR(FIND(B1146,VLOOKUP(A1146,A1147:C$1199,3,FALSE))),CONCATENATE(B1146,"; ",IFERROR(VLOOKUP(A1146,A1147:C$1199,3,FALSE),"")),VLOOKUP(A1146,A1147:C$1199,3,FALSE)))</f>
        <v/>
      </c>
    </row>
    <row r="1147" spans="1:3" x14ac:dyDescent="0.2">
      <c r="A1147" s="5" t="e">
        <f ca="1">'Other Pharma &amp; Health Products'!B149</f>
        <v>#VALUE!</v>
      </c>
      <c r="B1147" s="5" t="str">
        <f>IF('Other Pharma &amp; Health Products'!M149&lt;&gt;"",'Other Pharma &amp; Health Products'!M149,"")</f>
        <v/>
      </c>
      <c r="C1147" s="5" t="str">
        <f>IF(B1147="","",IF(ISERROR(FIND(B1147,VLOOKUP(A1147,A1148:C$1199,3,FALSE))),CONCATENATE(B1147,"; ",IFERROR(VLOOKUP(A1147,A1148:C$1199,3,FALSE),"")),VLOOKUP(A1147,A1148:C$1199,3,FALSE)))</f>
        <v/>
      </c>
    </row>
    <row r="1148" spans="1:3" x14ac:dyDescent="0.2">
      <c r="A1148" s="5" t="e">
        <f ca="1">'Other Pharma &amp; Health Products'!B150</f>
        <v>#VALUE!</v>
      </c>
      <c r="B1148" s="5" t="str">
        <f>IF('Other Pharma &amp; Health Products'!M150&lt;&gt;"",'Other Pharma &amp; Health Products'!M150,"")</f>
        <v/>
      </c>
      <c r="C1148" s="5" t="str">
        <f>IF(B1148="","",IF(ISERROR(FIND(B1148,VLOOKUP(A1148,A1149:C$1199,3,FALSE))),CONCATENATE(B1148,"; ",IFERROR(VLOOKUP(A1148,A1149:C$1199,3,FALSE),"")),VLOOKUP(A1148,A1149:C$1199,3,FALSE)))</f>
        <v/>
      </c>
    </row>
    <row r="1149" spans="1:3" x14ac:dyDescent="0.2">
      <c r="A1149" s="5" t="e">
        <f ca="1">'Other Pharma &amp; Health Products'!B151</f>
        <v>#VALUE!</v>
      </c>
      <c r="B1149" s="5" t="str">
        <f>IF('Other Pharma &amp; Health Products'!M151&lt;&gt;"",'Other Pharma &amp; Health Products'!M151,"")</f>
        <v/>
      </c>
      <c r="C1149" s="5" t="str">
        <f>IF(B1149="","",IF(ISERROR(FIND(B1149,VLOOKUP(A1149,A1150:C$1199,3,FALSE))),CONCATENATE(B1149,"; ",IFERROR(VLOOKUP(A1149,A1150:C$1199,3,FALSE),"")),VLOOKUP(A1149,A1150:C$1199,3,FALSE)))</f>
        <v/>
      </c>
    </row>
    <row r="1150" spans="1:3" x14ac:dyDescent="0.2">
      <c r="A1150" s="5" t="e">
        <f ca="1">'Other Pharma &amp; Health Products'!B152</f>
        <v>#VALUE!</v>
      </c>
      <c r="B1150" s="5" t="str">
        <f>IF('Other Pharma &amp; Health Products'!M152&lt;&gt;"",'Other Pharma &amp; Health Products'!M152,"")</f>
        <v/>
      </c>
      <c r="C1150" s="5" t="str">
        <f>IF(B1150="","",IF(ISERROR(FIND(B1150,VLOOKUP(A1150,A1151:C$1199,3,FALSE))),CONCATENATE(B1150,"; ",IFERROR(VLOOKUP(A1150,A1151:C$1199,3,FALSE),"")),VLOOKUP(A1150,A1151:C$1199,3,FALSE)))</f>
        <v/>
      </c>
    </row>
    <row r="1151" spans="1:3" x14ac:dyDescent="0.2">
      <c r="A1151" s="5" t="e">
        <f ca="1">'Other Pharma &amp; Health Products'!B153</f>
        <v>#VALUE!</v>
      </c>
      <c r="B1151" s="5" t="str">
        <f>IF('Other Pharma &amp; Health Products'!M153&lt;&gt;"",'Other Pharma &amp; Health Products'!M153,"")</f>
        <v/>
      </c>
      <c r="C1151" s="5" t="str">
        <f>IF(B1151="","",IF(ISERROR(FIND(B1151,VLOOKUP(A1151,A1152:C$1199,3,FALSE))),CONCATENATE(B1151,"; ",IFERROR(VLOOKUP(A1151,A1152:C$1199,3,FALSE),"")),VLOOKUP(A1151,A1152:C$1199,3,FALSE)))</f>
        <v/>
      </c>
    </row>
    <row r="1152" spans="1:3" x14ac:dyDescent="0.2">
      <c r="A1152" s="5" t="e">
        <f ca="1">'Other Pharma &amp; Health Products'!B154</f>
        <v>#VALUE!</v>
      </c>
      <c r="B1152" s="5" t="str">
        <f>IF('Other Pharma &amp; Health Products'!M154&lt;&gt;"",'Other Pharma &amp; Health Products'!M154,"")</f>
        <v/>
      </c>
      <c r="C1152" s="5" t="str">
        <f>IF(B1152="","",IF(ISERROR(FIND(B1152,VLOOKUP(A1152,A1153:C$1199,3,FALSE))),CONCATENATE(B1152,"; ",IFERROR(VLOOKUP(A1152,A1153:C$1199,3,FALSE),"")),VLOOKUP(A1152,A1153:C$1199,3,FALSE)))</f>
        <v/>
      </c>
    </row>
    <row r="1153" spans="1:3" x14ac:dyDescent="0.2">
      <c r="A1153" s="5" t="e">
        <f ca="1">'Other Pharma &amp; Health Products'!B155</f>
        <v>#VALUE!</v>
      </c>
      <c r="B1153" s="5" t="str">
        <f>IF('Other Pharma &amp; Health Products'!M155&lt;&gt;"",'Other Pharma &amp; Health Products'!M155,"")</f>
        <v/>
      </c>
      <c r="C1153" s="5" t="str">
        <f>IF(B1153="","",IF(ISERROR(FIND(B1153,VLOOKUP(A1153,A1154:C$1199,3,FALSE))),CONCATENATE(B1153,"; ",IFERROR(VLOOKUP(A1153,A1154:C$1199,3,FALSE),"")),VLOOKUP(A1153,A1154:C$1199,3,FALSE)))</f>
        <v/>
      </c>
    </row>
    <row r="1154" spans="1:3" x14ac:dyDescent="0.2">
      <c r="A1154" s="5" t="e">
        <f ca="1">'Other Pharma &amp; Health Products'!B156</f>
        <v>#VALUE!</v>
      </c>
      <c r="B1154" s="5" t="str">
        <f>IF('Other Pharma &amp; Health Products'!M156&lt;&gt;"",'Other Pharma &amp; Health Products'!M156,"")</f>
        <v/>
      </c>
      <c r="C1154" s="5" t="str">
        <f>IF(B1154="","",IF(ISERROR(FIND(B1154,VLOOKUP(A1154,A1155:C$1199,3,FALSE))),CONCATENATE(B1154,"; ",IFERROR(VLOOKUP(A1154,A1155:C$1199,3,FALSE),"")),VLOOKUP(A1154,A1155:C$1199,3,FALSE)))</f>
        <v/>
      </c>
    </row>
    <row r="1155" spans="1:3" x14ac:dyDescent="0.2">
      <c r="A1155" s="5" t="e">
        <f ca="1">'Other Pharma &amp; Health Products'!B157</f>
        <v>#VALUE!</v>
      </c>
      <c r="B1155" s="5" t="str">
        <f>IF('Other Pharma &amp; Health Products'!M157&lt;&gt;"",'Other Pharma &amp; Health Products'!M157,"")</f>
        <v/>
      </c>
      <c r="C1155" s="5" t="str">
        <f>IF(B1155="","",IF(ISERROR(FIND(B1155,VLOOKUP(A1155,A1156:C$1199,3,FALSE))),CONCATENATE(B1155,"; ",IFERROR(VLOOKUP(A1155,A1156:C$1199,3,FALSE),"")),VLOOKUP(A1155,A1156:C$1199,3,FALSE)))</f>
        <v/>
      </c>
    </row>
    <row r="1156" spans="1:3" x14ac:dyDescent="0.2">
      <c r="A1156" s="5" t="e">
        <f ca="1">'Other Pharma &amp; Health Products'!B158</f>
        <v>#VALUE!</v>
      </c>
      <c r="B1156" s="5" t="str">
        <f>IF('Other Pharma &amp; Health Products'!M158&lt;&gt;"",'Other Pharma &amp; Health Products'!M158,"")</f>
        <v/>
      </c>
      <c r="C1156" s="5" t="str">
        <f>IF(B1156="","",IF(ISERROR(FIND(B1156,VLOOKUP(A1156,A1157:C$1199,3,FALSE))),CONCATENATE(B1156,"; ",IFERROR(VLOOKUP(A1156,A1157:C$1199,3,FALSE),"")),VLOOKUP(A1156,A1157:C$1199,3,FALSE)))</f>
        <v/>
      </c>
    </row>
    <row r="1157" spans="1:3" x14ac:dyDescent="0.2">
      <c r="A1157" s="5" t="e">
        <f ca="1">'Other Pharma &amp; Health Products'!B159</f>
        <v>#VALUE!</v>
      </c>
      <c r="B1157" s="5" t="str">
        <f>IF('Other Pharma &amp; Health Products'!M159&lt;&gt;"",'Other Pharma &amp; Health Products'!M159,"")</f>
        <v/>
      </c>
      <c r="C1157" s="5" t="str">
        <f>IF(B1157="","",IF(ISERROR(FIND(B1157,VLOOKUP(A1157,A1158:C$1199,3,FALSE))),CONCATENATE(B1157,"; ",IFERROR(VLOOKUP(A1157,A1158:C$1199,3,FALSE),"")),VLOOKUP(A1157,A1158:C$1199,3,FALSE)))</f>
        <v/>
      </c>
    </row>
    <row r="1158" spans="1:3" x14ac:dyDescent="0.2">
      <c r="A1158" s="5" t="e">
        <f ca="1">'Other Pharma &amp; Health Products'!B160</f>
        <v>#VALUE!</v>
      </c>
      <c r="B1158" s="5" t="str">
        <f>IF('Other Pharma &amp; Health Products'!M160&lt;&gt;"",'Other Pharma &amp; Health Products'!M160,"")</f>
        <v/>
      </c>
      <c r="C1158" s="5" t="str">
        <f>IF(B1158="","",IF(ISERROR(FIND(B1158,VLOOKUP(A1158,A1159:C$1199,3,FALSE))),CONCATENATE(B1158,"; ",IFERROR(VLOOKUP(A1158,A1159:C$1199,3,FALSE),"")),VLOOKUP(A1158,A1159:C$1199,3,FALSE)))</f>
        <v/>
      </c>
    </row>
    <row r="1159" spans="1:3" x14ac:dyDescent="0.2">
      <c r="A1159" s="5" t="e">
        <f ca="1">'Other Pharma &amp; Health Products'!B161</f>
        <v>#VALUE!</v>
      </c>
      <c r="B1159" s="5" t="str">
        <f>IF('Other Pharma &amp; Health Products'!M161&lt;&gt;"",'Other Pharma &amp; Health Products'!M161,"")</f>
        <v/>
      </c>
      <c r="C1159" s="5" t="str">
        <f>IF(B1159="","",IF(ISERROR(FIND(B1159,VLOOKUP(A1159,A1160:C$1199,3,FALSE))),CONCATENATE(B1159,"; ",IFERROR(VLOOKUP(A1159,A1160:C$1199,3,FALSE),"")),VLOOKUP(A1159,A1160:C$1199,3,FALSE)))</f>
        <v/>
      </c>
    </row>
    <row r="1160" spans="1:3" x14ac:dyDescent="0.2">
      <c r="A1160" s="5" t="e">
        <f ca="1">'Other Pharma &amp; Health Products'!B162</f>
        <v>#VALUE!</v>
      </c>
      <c r="B1160" s="5" t="str">
        <f>IF('Other Pharma &amp; Health Products'!M162&lt;&gt;"",'Other Pharma &amp; Health Products'!M162,"")</f>
        <v/>
      </c>
      <c r="C1160" s="5" t="str">
        <f>IF(B1160="","",IF(ISERROR(FIND(B1160,VLOOKUP(A1160,A1161:C$1199,3,FALSE))),CONCATENATE(B1160,"; ",IFERROR(VLOOKUP(A1160,A1161:C$1199,3,FALSE),"")),VLOOKUP(A1160,A1161:C$1199,3,FALSE)))</f>
        <v/>
      </c>
    </row>
    <row r="1161" spans="1:3" x14ac:dyDescent="0.2">
      <c r="A1161" s="5" t="e">
        <f ca="1">'Other Pharma &amp; Health Products'!B163</f>
        <v>#VALUE!</v>
      </c>
      <c r="B1161" s="5" t="str">
        <f>IF('Other Pharma &amp; Health Products'!M163&lt;&gt;"",'Other Pharma &amp; Health Products'!M163,"")</f>
        <v/>
      </c>
      <c r="C1161" s="5" t="str">
        <f>IF(B1161="","",IF(ISERROR(FIND(B1161,VLOOKUP(A1161,A1162:C$1199,3,FALSE))),CONCATENATE(B1161,"; ",IFERROR(VLOOKUP(A1161,A1162:C$1199,3,FALSE),"")),VLOOKUP(A1161,A1162:C$1199,3,FALSE)))</f>
        <v/>
      </c>
    </row>
    <row r="1162" spans="1:3" x14ac:dyDescent="0.2">
      <c r="A1162" s="5" t="e">
        <f ca="1">'Other Pharma &amp; Health Products'!B164</f>
        <v>#VALUE!</v>
      </c>
      <c r="B1162" s="5" t="str">
        <f>IF('Other Pharma &amp; Health Products'!M164&lt;&gt;"",'Other Pharma &amp; Health Products'!M164,"")</f>
        <v/>
      </c>
      <c r="C1162" s="5" t="str">
        <f>IF(B1162="","",IF(ISERROR(FIND(B1162,VLOOKUP(A1162,A1163:C$1199,3,FALSE))),CONCATENATE(B1162,"; ",IFERROR(VLOOKUP(A1162,A1163:C$1199,3,FALSE),"")),VLOOKUP(A1162,A1163:C$1199,3,FALSE)))</f>
        <v/>
      </c>
    </row>
    <row r="1163" spans="1:3" x14ac:dyDescent="0.2">
      <c r="A1163" s="5" t="e">
        <f ca="1">'Other Pharma &amp; Health Products'!B165</f>
        <v>#VALUE!</v>
      </c>
      <c r="B1163" s="5" t="str">
        <f>IF('Other Pharma &amp; Health Products'!M165&lt;&gt;"",'Other Pharma &amp; Health Products'!M165,"")</f>
        <v/>
      </c>
      <c r="C1163" s="5" t="str">
        <f>IF(B1163="","",IF(ISERROR(FIND(B1163,VLOOKUP(A1163,A1164:C$1199,3,FALSE))),CONCATENATE(B1163,"; ",IFERROR(VLOOKUP(A1163,A1164:C$1199,3,FALSE),"")),VLOOKUP(A1163,A1164:C$1199,3,FALSE)))</f>
        <v/>
      </c>
    </row>
    <row r="1164" spans="1:3" x14ac:dyDescent="0.2">
      <c r="A1164" s="5" t="e">
        <f ca="1">'Other Pharma &amp; Health Products'!B166</f>
        <v>#VALUE!</v>
      </c>
      <c r="B1164" s="5" t="str">
        <f>IF('Other Pharma &amp; Health Products'!M166&lt;&gt;"",'Other Pharma &amp; Health Products'!M166,"")</f>
        <v/>
      </c>
      <c r="C1164" s="5" t="str">
        <f>IF(B1164="","",IF(ISERROR(FIND(B1164,VLOOKUP(A1164,A1165:C$1199,3,FALSE))),CONCATENATE(B1164,"; ",IFERROR(VLOOKUP(A1164,A1165:C$1199,3,FALSE),"")),VLOOKUP(A1164,A1165:C$1199,3,FALSE)))</f>
        <v/>
      </c>
    </row>
    <row r="1165" spans="1:3" x14ac:dyDescent="0.2">
      <c r="A1165" s="5" t="e">
        <f ca="1">'Other Pharma &amp; Health Products'!B167</f>
        <v>#VALUE!</v>
      </c>
      <c r="B1165" s="5" t="str">
        <f>IF('Other Pharma &amp; Health Products'!M167&lt;&gt;"",'Other Pharma &amp; Health Products'!M167,"")</f>
        <v/>
      </c>
      <c r="C1165" s="5" t="str">
        <f>IF(B1165="","",IF(ISERROR(FIND(B1165,VLOOKUP(A1165,A1166:C$1199,3,FALSE))),CONCATENATE(B1165,"; ",IFERROR(VLOOKUP(A1165,A1166:C$1199,3,FALSE),"")),VLOOKUP(A1165,A1166:C$1199,3,FALSE)))</f>
        <v/>
      </c>
    </row>
    <row r="1166" spans="1:3" x14ac:dyDescent="0.2">
      <c r="A1166" s="5" t="e">
        <f ca="1">'Other Pharma &amp; Health Products'!B168</f>
        <v>#VALUE!</v>
      </c>
      <c r="B1166" s="5" t="str">
        <f>IF('Other Pharma &amp; Health Products'!M168&lt;&gt;"",'Other Pharma &amp; Health Products'!M168,"")</f>
        <v/>
      </c>
      <c r="C1166" s="5" t="str">
        <f>IF(B1166="","",IF(ISERROR(FIND(B1166,VLOOKUP(A1166,A1167:C$1199,3,FALSE))),CONCATENATE(B1166,"; ",IFERROR(VLOOKUP(A1166,A1167:C$1199,3,FALSE),"")),VLOOKUP(A1166,A1167:C$1199,3,FALSE)))</f>
        <v/>
      </c>
    </row>
    <row r="1167" spans="1:3" x14ac:dyDescent="0.2">
      <c r="A1167" s="5" t="e">
        <f ca="1">'Other Pharma &amp; Health Products'!B169</f>
        <v>#VALUE!</v>
      </c>
      <c r="B1167" s="5" t="str">
        <f>IF('Other Pharma &amp; Health Products'!M169&lt;&gt;"",'Other Pharma &amp; Health Products'!M169,"")</f>
        <v/>
      </c>
      <c r="C1167" s="5" t="str">
        <f>IF(B1167="","",IF(ISERROR(FIND(B1167,VLOOKUP(A1167,A1168:C$1199,3,FALSE))),CONCATENATE(B1167,"; ",IFERROR(VLOOKUP(A1167,A1168:C$1199,3,FALSE),"")),VLOOKUP(A1167,A1168:C$1199,3,FALSE)))</f>
        <v/>
      </c>
    </row>
    <row r="1168" spans="1:3" x14ac:dyDescent="0.2">
      <c r="A1168" s="5" t="e">
        <f ca="1">'Other Pharma &amp; Health Products'!B170</f>
        <v>#VALUE!</v>
      </c>
      <c r="B1168" s="5" t="str">
        <f>IF('Other Pharma &amp; Health Products'!M170&lt;&gt;"",'Other Pharma &amp; Health Products'!M170,"")</f>
        <v/>
      </c>
      <c r="C1168" s="5" t="str">
        <f>IF(B1168="","",IF(ISERROR(FIND(B1168,VLOOKUP(A1168,A1169:C$1199,3,FALSE))),CONCATENATE(B1168,"; ",IFERROR(VLOOKUP(A1168,A1169:C$1199,3,FALSE),"")),VLOOKUP(A1168,A1169:C$1199,3,FALSE)))</f>
        <v/>
      </c>
    </row>
    <row r="1169" spans="1:3" x14ac:dyDescent="0.2">
      <c r="A1169" s="5" t="e">
        <f ca="1">'Other Pharma &amp; Health Products'!B171</f>
        <v>#VALUE!</v>
      </c>
      <c r="B1169" s="5" t="str">
        <f>IF('Other Pharma &amp; Health Products'!M171&lt;&gt;"",'Other Pharma &amp; Health Products'!M171,"")</f>
        <v/>
      </c>
      <c r="C1169" s="5" t="str">
        <f>IF(B1169="","",IF(ISERROR(FIND(B1169,VLOOKUP(A1169,A1170:C$1199,3,FALSE))),CONCATENATE(B1169,"; ",IFERROR(VLOOKUP(A1169,A1170:C$1199,3,FALSE),"")),VLOOKUP(A1169,A1170:C$1199,3,FALSE)))</f>
        <v/>
      </c>
    </row>
    <row r="1170" spans="1:3" x14ac:dyDescent="0.2">
      <c r="A1170" s="5" t="e">
        <f ca="1">'Other Pharma &amp; Health Products'!B172</f>
        <v>#VALUE!</v>
      </c>
      <c r="B1170" s="5" t="str">
        <f>IF('Other Pharma &amp; Health Products'!M172&lt;&gt;"",'Other Pharma &amp; Health Products'!M172,"")</f>
        <v/>
      </c>
      <c r="C1170" s="5" t="str">
        <f>IF(B1170="","",IF(ISERROR(FIND(B1170,VLOOKUP(A1170,A1171:C$1199,3,FALSE))),CONCATENATE(B1170,"; ",IFERROR(VLOOKUP(A1170,A1171:C$1199,3,FALSE),"")),VLOOKUP(A1170,A1171:C$1199,3,FALSE)))</f>
        <v/>
      </c>
    </row>
    <row r="1171" spans="1:3" x14ac:dyDescent="0.2">
      <c r="A1171" s="5" t="e">
        <f ca="1">'Other Pharma &amp; Health Products'!B173</f>
        <v>#VALUE!</v>
      </c>
      <c r="B1171" s="5" t="str">
        <f>IF('Other Pharma &amp; Health Products'!M173&lt;&gt;"",'Other Pharma &amp; Health Products'!M173,"")</f>
        <v/>
      </c>
      <c r="C1171" s="5" t="str">
        <f>IF(B1171="","",IF(ISERROR(FIND(B1171,VLOOKUP(A1171,A1172:C$1199,3,FALSE))),CONCATENATE(B1171,"; ",IFERROR(VLOOKUP(A1171,A1172:C$1199,3,FALSE),"")),VLOOKUP(A1171,A1172:C$1199,3,FALSE)))</f>
        <v/>
      </c>
    </row>
    <row r="1172" spans="1:3" x14ac:dyDescent="0.2">
      <c r="A1172" s="5" t="e">
        <f ca="1">'Other Pharma &amp; Health Products'!B174</f>
        <v>#VALUE!</v>
      </c>
      <c r="B1172" s="5" t="str">
        <f>IF('Other Pharma &amp; Health Products'!M174&lt;&gt;"",'Other Pharma &amp; Health Products'!M174,"")</f>
        <v/>
      </c>
      <c r="C1172" s="5" t="str">
        <f>IF(B1172="","",IF(ISERROR(FIND(B1172,VLOOKUP(A1172,A1173:C$1199,3,FALSE))),CONCATENATE(B1172,"; ",IFERROR(VLOOKUP(A1172,A1173:C$1199,3,FALSE),"")),VLOOKUP(A1172,A1173:C$1199,3,FALSE)))</f>
        <v/>
      </c>
    </row>
    <row r="1173" spans="1:3" x14ac:dyDescent="0.2">
      <c r="A1173" s="5" t="e">
        <f ca="1">'Other Pharma &amp; Health Products'!B175</f>
        <v>#VALUE!</v>
      </c>
      <c r="B1173" s="5" t="str">
        <f>IF('Other Pharma &amp; Health Products'!M175&lt;&gt;"",'Other Pharma &amp; Health Products'!M175,"")</f>
        <v/>
      </c>
      <c r="C1173" s="5" t="str">
        <f>IF(B1173="","",IF(ISERROR(FIND(B1173,VLOOKUP(A1173,A1174:C$1199,3,FALSE))),CONCATENATE(B1173,"; ",IFERROR(VLOOKUP(A1173,A1174:C$1199,3,FALSE),"")),VLOOKUP(A1173,A1174:C$1199,3,FALSE)))</f>
        <v/>
      </c>
    </row>
    <row r="1174" spans="1:3" x14ac:dyDescent="0.2">
      <c r="A1174" s="5" t="e">
        <f ca="1">'Other Pharma &amp; Health Products'!B176</f>
        <v>#VALUE!</v>
      </c>
      <c r="B1174" s="5" t="str">
        <f>IF('Other Pharma &amp; Health Products'!M176&lt;&gt;"",'Other Pharma &amp; Health Products'!M176,"")</f>
        <v/>
      </c>
      <c r="C1174" s="5" t="str">
        <f>IF(B1174="","",IF(ISERROR(FIND(B1174,VLOOKUP(A1174,A1175:C$1199,3,FALSE))),CONCATENATE(B1174,"; ",IFERROR(VLOOKUP(A1174,A1175:C$1199,3,FALSE),"")),VLOOKUP(A1174,A1175:C$1199,3,FALSE)))</f>
        <v/>
      </c>
    </row>
    <row r="1175" spans="1:3" x14ac:dyDescent="0.2">
      <c r="A1175" s="5" t="e">
        <f ca="1">'Other Pharma &amp; Health Products'!B177</f>
        <v>#VALUE!</v>
      </c>
      <c r="B1175" s="5" t="str">
        <f>IF('Other Pharma &amp; Health Products'!M177&lt;&gt;"",'Other Pharma &amp; Health Products'!M177,"")</f>
        <v/>
      </c>
      <c r="C1175" s="5" t="str">
        <f>IF(B1175="","",IF(ISERROR(FIND(B1175,VLOOKUP(A1175,A1176:C$1199,3,FALSE))),CONCATENATE(B1175,"; ",IFERROR(VLOOKUP(A1175,A1176:C$1199,3,FALSE),"")),VLOOKUP(A1175,A1176:C$1199,3,FALSE)))</f>
        <v/>
      </c>
    </row>
    <row r="1176" spans="1:3" x14ac:dyDescent="0.2">
      <c r="A1176" s="5" t="e">
        <f ca="1">'Other Pharma &amp; Health Products'!B178</f>
        <v>#VALUE!</v>
      </c>
      <c r="B1176" s="5" t="str">
        <f>IF('Other Pharma &amp; Health Products'!M178&lt;&gt;"",'Other Pharma &amp; Health Products'!M178,"")</f>
        <v/>
      </c>
      <c r="C1176" s="5" t="str">
        <f>IF(B1176="","",IF(ISERROR(FIND(B1176,VLOOKUP(A1176,A1177:C$1199,3,FALSE))),CONCATENATE(B1176,"; ",IFERROR(VLOOKUP(A1176,A1177:C$1199,3,FALSE),"")),VLOOKUP(A1176,A1177:C$1199,3,FALSE)))</f>
        <v/>
      </c>
    </row>
    <row r="1177" spans="1:3" x14ac:dyDescent="0.2">
      <c r="A1177" s="5" t="e">
        <f ca="1">'Other Pharma &amp; Health Products'!B179</f>
        <v>#VALUE!</v>
      </c>
      <c r="B1177" s="5" t="str">
        <f>IF('Other Pharma &amp; Health Products'!M179&lt;&gt;"",'Other Pharma &amp; Health Products'!M179,"")</f>
        <v/>
      </c>
      <c r="C1177" s="5" t="str">
        <f>IF(B1177="","",IF(ISERROR(FIND(B1177,VLOOKUP(A1177,A1178:C$1199,3,FALSE))),CONCATENATE(B1177,"; ",IFERROR(VLOOKUP(A1177,A1178:C$1199,3,FALSE),"")),VLOOKUP(A1177,A1178:C$1199,3,FALSE)))</f>
        <v/>
      </c>
    </row>
    <row r="1178" spans="1:3" x14ac:dyDescent="0.2">
      <c r="A1178" s="5" t="e">
        <f ca="1">'Other Pharma &amp; Health Products'!B180</f>
        <v>#VALUE!</v>
      </c>
      <c r="B1178" s="5" t="str">
        <f>IF('Other Pharma &amp; Health Products'!M180&lt;&gt;"",'Other Pharma &amp; Health Products'!M180,"")</f>
        <v/>
      </c>
      <c r="C1178" s="5" t="str">
        <f>IF(B1178="","",IF(ISERROR(FIND(B1178,VLOOKUP(A1178,A1179:C$1199,3,FALSE))),CONCATENATE(B1178,"; ",IFERROR(VLOOKUP(A1178,A1179:C$1199,3,FALSE),"")),VLOOKUP(A1178,A1179:C$1199,3,FALSE)))</f>
        <v/>
      </c>
    </row>
    <row r="1179" spans="1:3" x14ac:dyDescent="0.2">
      <c r="A1179" s="5" t="e">
        <f ca="1">'Other Pharma &amp; Health Products'!B181</f>
        <v>#VALUE!</v>
      </c>
      <c r="B1179" s="5" t="str">
        <f>IF('Other Pharma &amp; Health Products'!M181&lt;&gt;"",'Other Pharma &amp; Health Products'!M181,"")</f>
        <v/>
      </c>
      <c r="C1179" s="5" t="str">
        <f>IF(B1179="","",IF(ISERROR(FIND(B1179,VLOOKUP(A1179,A1180:C$1199,3,FALSE))),CONCATENATE(B1179,"; ",IFERROR(VLOOKUP(A1179,A1180:C$1199,3,FALSE),"")),VLOOKUP(A1179,A1180:C$1199,3,FALSE)))</f>
        <v/>
      </c>
    </row>
    <row r="1180" spans="1:3" x14ac:dyDescent="0.2">
      <c r="A1180" s="5" t="e">
        <f ca="1">'Other Pharma &amp; Health Products'!B182</f>
        <v>#VALUE!</v>
      </c>
      <c r="B1180" s="5" t="str">
        <f>IF('Other Pharma &amp; Health Products'!M182&lt;&gt;"",'Other Pharma &amp; Health Products'!M182,"")</f>
        <v/>
      </c>
      <c r="C1180" s="5" t="str">
        <f>IF(B1180="","",IF(ISERROR(FIND(B1180,VLOOKUP(A1180,A1181:C$1199,3,FALSE))),CONCATENATE(B1180,"; ",IFERROR(VLOOKUP(A1180,A1181:C$1199,3,FALSE),"")),VLOOKUP(A1180,A1181:C$1199,3,FALSE)))</f>
        <v/>
      </c>
    </row>
    <row r="1181" spans="1:3" x14ac:dyDescent="0.2">
      <c r="A1181" s="5" t="e">
        <f ca="1">'Other Pharma &amp; Health Products'!B183</f>
        <v>#VALUE!</v>
      </c>
      <c r="B1181" s="5" t="str">
        <f>IF('Other Pharma &amp; Health Products'!M183&lt;&gt;"",'Other Pharma &amp; Health Products'!M183,"")</f>
        <v/>
      </c>
      <c r="C1181" s="5" t="str">
        <f>IF(B1181="","",IF(ISERROR(FIND(B1181,VLOOKUP(A1181,A1182:C$1199,3,FALSE))),CONCATENATE(B1181,"; ",IFERROR(VLOOKUP(A1181,A1182:C$1199,3,FALSE),"")),VLOOKUP(A1181,A1182:C$1199,3,FALSE)))</f>
        <v/>
      </c>
    </row>
    <row r="1182" spans="1:3" x14ac:dyDescent="0.2">
      <c r="A1182" s="5" t="e">
        <f ca="1">'Other Pharma &amp; Health Products'!B184</f>
        <v>#VALUE!</v>
      </c>
      <c r="B1182" s="5" t="str">
        <f>IF('Other Pharma &amp; Health Products'!M184&lt;&gt;"",'Other Pharma &amp; Health Products'!M184,"")</f>
        <v/>
      </c>
      <c r="C1182" s="5" t="str">
        <f>IF(B1182="","",IF(ISERROR(FIND(B1182,VLOOKUP(A1182,A1183:C$1199,3,FALSE))),CONCATENATE(B1182,"; ",IFERROR(VLOOKUP(A1182,A1183:C$1199,3,FALSE),"")),VLOOKUP(A1182,A1183:C$1199,3,FALSE)))</f>
        <v/>
      </c>
    </row>
    <row r="1183" spans="1:3" x14ac:dyDescent="0.2">
      <c r="A1183" s="5" t="e">
        <f ca="1">'Other Pharma &amp; Health Products'!B185</f>
        <v>#VALUE!</v>
      </c>
      <c r="B1183" s="5" t="str">
        <f>IF('Other Pharma &amp; Health Products'!M185&lt;&gt;"",'Other Pharma &amp; Health Products'!M185,"")</f>
        <v/>
      </c>
      <c r="C1183" s="5" t="str">
        <f>IF(B1183="","",IF(ISERROR(FIND(B1183,VLOOKUP(A1183,A1184:C$1199,3,FALSE))),CONCATENATE(B1183,"; ",IFERROR(VLOOKUP(A1183,A1184:C$1199,3,FALSE),"")),VLOOKUP(A1183,A1184:C$1199,3,FALSE)))</f>
        <v/>
      </c>
    </row>
    <row r="1184" spans="1:3" x14ac:dyDescent="0.2">
      <c r="A1184" s="5" t="e">
        <f ca="1">'Other Pharma &amp; Health Products'!B186</f>
        <v>#VALUE!</v>
      </c>
      <c r="B1184" s="5" t="str">
        <f>IF('Other Pharma &amp; Health Products'!M186&lt;&gt;"",'Other Pharma &amp; Health Products'!M186,"")</f>
        <v/>
      </c>
      <c r="C1184" s="5" t="str">
        <f>IF(B1184="","",IF(ISERROR(FIND(B1184,VLOOKUP(A1184,A1185:C$1199,3,FALSE))),CONCATENATE(B1184,"; ",IFERROR(VLOOKUP(A1184,A1185:C$1199,3,FALSE),"")),VLOOKUP(A1184,A1185:C$1199,3,FALSE)))</f>
        <v/>
      </c>
    </row>
    <row r="1185" spans="1:3" x14ac:dyDescent="0.2">
      <c r="A1185" s="5" t="e">
        <f ca="1">'Other Pharma &amp; Health Products'!B187</f>
        <v>#VALUE!</v>
      </c>
      <c r="B1185" s="5" t="str">
        <f>IF('Other Pharma &amp; Health Products'!M187&lt;&gt;"",'Other Pharma &amp; Health Products'!M187,"")</f>
        <v/>
      </c>
      <c r="C1185" s="5" t="str">
        <f>IF(B1185="","",IF(ISERROR(FIND(B1185,VLOOKUP(A1185,A1186:C$1199,3,FALSE))),CONCATENATE(B1185,"; ",IFERROR(VLOOKUP(A1185,A1186:C$1199,3,FALSE),"")),VLOOKUP(A1185,A1186:C$1199,3,FALSE)))</f>
        <v/>
      </c>
    </row>
    <row r="1186" spans="1:3" x14ac:dyDescent="0.2">
      <c r="A1186" s="5" t="e">
        <f ca="1">'Other Pharma &amp; Health Products'!B188</f>
        <v>#VALUE!</v>
      </c>
      <c r="B1186" s="5" t="str">
        <f>IF('Other Pharma &amp; Health Products'!M188&lt;&gt;"",'Other Pharma &amp; Health Products'!M188,"")</f>
        <v/>
      </c>
      <c r="C1186" s="5" t="str">
        <f>IF(B1186="","",IF(ISERROR(FIND(B1186,VLOOKUP(A1186,A1187:C$1199,3,FALSE))),CONCATENATE(B1186,"; ",IFERROR(VLOOKUP(A1186,A1187:C$1199,3,FALSE),"")),VLOOKUP(A1186,A1187:C$1199,3,FALSE)))</f>
        <v/>
      </c>
    </row>
    <row r="1187" spans="1:3" x14ac:dyDescent="0.2">
      <c r="A1187" s="5" t="e">
        <f ca="1">'Other Pharma &amp; Health Products'!B189</f>
        <v>#VALUE!</v>
      </c>
      <c r="B1187" s="5" t="str">
        <f>IF('Other Pharma &amp; Health Products'!M189&lt;&gt;"",'Other Pharma &amp; Health Products'!M189,"")</f>
        <v/>
      </c>
      <c r="C1187" s="5" t="str">
        <f>IF(B1187="","",IF(ISERROR(FIND(B1187,VLOOKUP(A1187,A1188:C$1199,3,FALSE))),CONCATENATE(B1187,"; ",IFERROR(VLOOKUP(A1187,A1188:C$1199,3,FALSE),"")),VLOOKUP(A1187,A1188:C$1199,3,FALSE)))</f>
        <v/>
      </c>
    </row>
    <row r="1188" spans="1:3" x14ac:dyDescent="0.2">
      <c r="A1188" s="5" t="e">
        <f ca="1">'Other Pharma &amp; Health Products'!B190</f>
        <v>#VALUE!</v>
      </c>
      <c r="B1188" s="5" t="str">
        <f>IF('Other Pharma &amp; Health Products'!M190&lt;&gt;"",'Other Pharma &amp; Health Products'!M190,"")</f>
        <v/>
      </c>
      <c r="C1188" s="5" t="str">
        <f>IF(B1188="","",IF(ISERROR(FIND(B1188,VLOOKUP(A1188,A1189:C$1199,3,FALSE))),CONCATENATE(B1188,"; ",IFERROR(VLOOKUP(A1188,A1189:C$1199,3,FALSE),"")),VLOOKUP(A1188,A1189:C$1199,3,FALSE)))</f>
        <v/>
      </c>
    </row>
    <row r="1189" spans="1:3" x14ac:dyDescent="0.2">
      <c r="A1189" s="5" t="e">
        <f ca="1">'Other Pharma &amp; Health Products'!B191</f>
        <v>#VALUE!</v>
      </c>
      <c r="B1189" s="5" t="str">
        <f>IF('Other Pharma &amp; Health Products'!M191&lt;&gt;"",'Other Pharma &amp; Health Products'!M191,"")</f>
        <v/>
      </c>
      <c r="C1189" s="5" t="str">
        <f>IF(B1189="","",IF(ISERROR(FIND(B1189,VLOOKUP(A1189,A1190:C$1199,3,FALSE))),CONCATENATE(B1189,"; ",IFERROR(VLOOKUP(A1189,A1190:C$1199,3,FALSE),"")),VLOOKUP(A1189,A1190:C$1199,3,FALSE)))</f>
        <v/>
      </c>
    </row>
    <row r="1190" spans="1:3" x14ac:dyDescent="0.2">
      <c r="A1190" s="5" t="e">
        <f ca="1">'Other Pharma &amp; Health Products'!B192</f>
        <v>#VALUE!</v>
      </c>
      <c r="B1190" s="5" t="str">
        <f>IF('Other Pharma &amp; Health Products'!M192&lt;&gt;"",'Other Pharma &amp; Health Products'!M192,"")</f>
        <v/>
      </c>
      <c r="C1190" s="5" t="str">
        <f>IF(B1190="","",IF(ISERROR(FIND(B1190,VLOOKUP(A1190,A1191:C$1199,3,FALSE))),CONCATENATE(B1190,"; ",IFERROR(VLOOKUP(A1190,A1191:C$1199,3,FALSE),"")),VLOOKUP(A1190,A1191:C$1199,3,FALSE)))</f>
        <v/>
      </c>
    </row>
    <row r="1191" spans="1:3" x14ac:dyDescent="0.2">
      <c r="A1191" s="5" t="e">
        <f ca="1">'Other Pharma &amp; Health Products'!B193</f>
        <v>#VALUE!</v>
      </c>
      <c r="B1191" s="5" t="str">
        <f>IF('Other Pharma &amp; Health Products'!M193&lt;&gt;"",'Other Pharma &amp; Health Products'!M193,"")</f>
        <v/>
      </c>
      <c r="C1191" s="5" t="str">
        <f>IF(B1191="","",IF(ISERROR(FIND(B1191,VLOOKUP(A1191,A1192:C$1199,3,FALSE))),CONCATENATE(B1191,"; ",IFERROR(VLOOKUP(A1191,A1192:C$1199,3,FALSE),"")),VLOOKUP(A1191,A1192:C$1199,3,FALSE)))</f>
        <v/>
      </c>
    </row>
    <row r="1192" spans="1:3" x14ac:dyDescent="0.2">
      <c r="A1192" s="5" t="e">
        <f ca="1">'Other Pharma &amp; Health Products'!B194</f>
        <v>#VALUE!</v>
      </c>
      <c r="B1192" s="5" t="str">
        <f>IF('Other Pharma &amp; Health Products'!M194&lt;&gt;"",'Other Pharma &amp; Health Products'!M194,"")</f>
        <v/>
      </c>
      <c r="C1192" s="5" t="str">
        <f>IF(B1192="","",IF(ISERROR(FIND(B1192,VLOOKUP(A1192,A1193:C$1199,3,FALSE))),CONCATENATE(B1192,"; ",IFERROR(VLOOKUP(A1192,A1193:C$1199,3,FALSE),"")),VLOOKUP(A1192,A1193:C$1199,3,FALSE)))</f>
        <v/>
      </c>
    </row>
    <row r="1193" spans="1:3" x14ac:dyDescent="0.2">
      <c r="A1193" s="5" t="e">
        <f ca="1">'Other Pharma &amp; Health Products'!B195</f>
        <v>#VALUE!</v>
      </c>
      <c r="B1193" s="5" t="str">
        <f>IF('Other Pharma &amp; Health Products'!M195&lt;&gt;"",'Other Pharma &amp; Health Products'!M195,"")</f>
        <v/>
      </c>
      <c r="C1193" s="5" t="str">
        <f>IF(B1193="","",IF(ISERROR(FIND(B1193,VLOOKUP(A1193,A1194:C$1199,3,FALSE))),CONCATENATE(B1193,"; ",IFERROR(VLOOKUP(A1193,A1194:C$1199,3,FALSE),"")),VLOOKUP(A1193,A1194:C$1199,3,FALSE)))</f>
        <v/>
      </c>
    </row>
    <row r="1194" spans="1:3" x14ac:dyDescent="0.2">
      <c r="A1194" s="5" t="e">
        <f ca="1">'Other Pharma &amp; Health Products'!B196</f>
        <v>#VALUE!</v>
      </c>
      <c r="B1194" s="5" t="str">
        <f>IF('Other Pharma &amp; Health Products'!M196&lt;&gt;"",'Other Pharma &amp; Health Products'!M196,"")</f>
        <v/>
      </c>
      <c r="C1194" s="5" t="str">
        <f>IF(B1194="","",IF(ISERROR(FIND(B1194,VLOOKUP(A1194,A1195:C$1199,3,FALSE))),CONCATENATE(B1194,"; ",IFERROR(VLOOKUP(A1194,A1195:C$1199,3,FALSE),"")),VLOOKUP(A1194,A1195:C$1199,3,FALSE)))</f>
        <v/>
      </c>
    </row>
    <row r="1195" spans="1:3" x14ac:dyDescent="0.2">
      <c r="A1195" s="5" t="e">
        <f ca="1">'Other Pharma &amp; Health Products'!B197</f>
        <v>#VALUE!</v>
      </c>
      <c r="B1195" s="5" t="str">
        <f>IF('Other Pharma &amp; Health Products'!M197&lt;&gt;"",'Other Pharma &amp; Health Products'!M197,"")</f>
        <v/>
      </c>
      <c r="C1195" s="5" t="str">
        <f>IF(B1195="","",IF(ISERROR(FIND(B1195,VLOOKUP(A1195,A1196:C$1199,3,FALSE))),CONCATENATE(B1195,"; ",IFERROR(VLOOKUP(A1195,A1196:C$1199,3,FALSE),"")),VLOOKUP(A1195,A1196:C$1199,3,FALSE)))</f>
        <v/>
      </c>
    </row>
    <row r="1196" spans="1:3" x14ac:dyDescent="0.2">
      <c r="A1196" s="5" t="e">
        <f ca="1">'Other Pharma &amp; Health Products'!B198</f>
        <v>#VALUE!</v>
      </c>
      <c r="B1196" s="5" t="str">
        <f>IF('Other Pharma &amp; Health Products'!M198&lt;&gt;"",'Other Pharma &amp; Health Products'!M198,"")</f>
        <v/>
      </c>
      <c r="C1196" s="5" t="str">
        <f>IF(B1196="","",IF(ISERROR(FIND(B1196,VLOOKUP(A1196,A1197:C$1199,3,FALSE))),CONCATENATE(B1196,"; ",IFERROR(VLOOKUP(A1196,A1197:C$1199,3,FALSE),"")),VLOOKUP(A1196,A1197:C$1199,3,FALSE)))</f>
        <v/>
      </c>
    </row>
    <row r="1197" spans="1:3" x14ac:dyDescent="0.2">
      <c r="A1197" s="5" t="e">
        <f ca="1">'Other Pharma &amp; Health Products'!B199</f>
        <v>#VALUE!</v>
      </c>
      <c r="B1197" s="5" t="str">
        <f>IF('Other Pharma &amp; Health Products'!M199&lt;&gt;"",'Other Pharma &amp; Health Products'!M199,"")</f>
        <v/>
      </c>
      <c r="C1197" s="5" t="str">
        <f>IF(B1197="","",IF(ISERROR(FIND(B1197,VLOOKUP(A1197,A1198:C$1199,3,FALSE))),CONCATENATE(B1197,"; ",IFERROR(VLOOKUP(A1197,A1198:C$1199,3,FALSE),"")),VLOOKUP(A1197,A1198:C$1199,3,FALSE)))</f>
        <v/>
      </c>
    </row>
    <row r="1198" spans="1:3" x14ac:dyDescent="0.2">
      <c r="A1198" s="5" t="e">
        <f ca="1">'Other Pharma &amp; Health Products'!B200</f>
        <v>#VALUE!</v>
      </c>
      <c r="B1198" s="5" t="str">
        <f>IF('Other Pharma &amp; Health Products'!M200&lt;&gt;"",'Other Pharma &amp; Health Products'!M200,"")</f>
        <v/>
      </c>
      <c r="C1198" s="5" t="str">
        <f>IF(B1198="","",IF(ISERROR(FIND(B1198,VLOOKUP(A1198,A1199:C$1199,3,FALSE))),CONCATENATE(B1198,"; ",IFERROR(VLOOKUP(A1198,A1199:C$1199,3,FALSE),"")),VLOOKUP(A1198,A1199:C$1199,3,FALSE)))</f>
        <v/>
      </c>
    </row>
    <row r="1199" spans="1:3" x14ac:dyDescent="0.2">
      <c r="A1199" s="5" t="e">
        <f ca="1">'Other Pharma &amp; Health Products'!B201</f>
        <v>#VALUE!</v>
      </c>
      <c r="B1199" s="5" t="str">
        <f>IF('Other Pharma &amp; Health Products'!M201&lt;&gt;"",'Other Pharma &amp; Health Products'!M201,"")</f>
        <v/>
      </c>
      <c r="C1199" s="5" t="str">
        <f>IF(B1199="","",IF(ISERROR(FIND(B1199,VLOOKUP(A1199,A$1199:C1200,3,FALSE))),CONCATENATE(B1199,"; ",IFERROR(VLOOKUP(A1199,A$1199:C1200,3,FALSE),"")),VLOOKUP(A1199,A$1199:C1200,3,FALSE)))</f>
        <v/>
      </c>
    </row>
    <row r="1200" spans="1:3" x14ac:dyDescent="0.2">
      <c r="A1200" s="5" t="e">
        <f ca="1">'Other Pharma &amp; Health Products'!B202</f>
        <v>#VALUE!</v>
      </c>
      <c r="B1200" s="5" t="str">
        <f>IF('Other Pharma &amp; Health Products'!M202&lt;&gt;"",'Other Pharma &amp; Health Products'!M202,"")</f>
        <v/>
      </c>
      <c r="C1200" s="5" t="str">
        <f>IF(B1200="","",IF(ISERROR(FIND(B1200,VLOOKUP(A1200,A$1199:C1201,3,FALSE))),CONCATENATE(B1200,"; ",IFERROR(VLOOKUP(A1200,A$1199:C1201,3,FALSE),"")),VLOOKUP(A1200,A$1199:C1201,3,FALSE)))</f>
        <v/>
      </c>
    </row>
    <row r="1201" spans="1:3" x14ac:dyDescent="0.2">
      <c r="A1201" s="5" t="e">
        <f ca="1">'Other Pharma &amp; Health Products'!B203</f>
        <v>#VALUE!</v>
      </c>
      <c r="B1201" s="5" t="str">
        <f>IF('Other Pharma &amp; Health Products'!M203&lt;&gt;"",'Other Pharma &amp; Health Products'!M203,"")</f>
        <v/>
      </c>
      <c r="C1201" s="5" t="str">
        <f>IF(B1201="","",IF(ISERROR(FIND(B1201,VLOOKUP(A1201,A$1199:C1202,3,FALSE))),CONCATENATE(B1201,"; ",IFERROR(VLOOKUP(A1201,A$1199:C1202,3,FALSE),"")),VLOOKUP(A1201,A$1199:C1202,3,FALSE)))</f>
        <v/>
      </c>
    </row>
    <row r="1202" spans="1:3" x14ac:dyDescent="0.2">
      <c r="A1202" s="5" t="e">
        <f ca="1">'Other Pharma &amp; Health Products'!B204</f>
        <v>#VALUE!</v>
      </c>
      <c r="B1202" s="5" t="str">
        <f>IF('Other Pharma &amp; Health Products'!M204&lt;&gt;"",'Other Pharma &amp; Health Products'!M204,"")</f>
        <v/>
      </c>
      <c r="C1202" s="5" t="str">
        <f>IF(B1202="","",IF(ISERROR(FIND(B1202,VLOOKUP(A1202,A$1199:C1203,3,FALSE))),CONCATENATE(B1202,"; ",IFERROR(VLOOKUP(A1202,A$1199:C1203,3,FALSE),"")),VLOOKUP(A1202,A$1199:C1203,3,FALSE)))</f>
        <v/>
      </c>
    </row>
    <row r="1203" spans="1:3" x14ac:dyDescent="0.2">
      <c r="A1203" s="5" t="e">
        <f ca="1">'Other Pharma &amp; Health Products'!B205</f>
        <v>#VALUE!</v>
      </c>
      <c r="B1203" s="5" t="str">
        <f>IF('Other Pharma &amp; Health Products'!M205&lt;&gt;"",'Other Pharma &amp; Health Products'!M205,"")</f>
        <v/>
      </c>
      <c r="C1203" s="5" t="str">
        <f>IF(B1203="","",IF(ISERROR(FIND(B1203,VLOOKUP(A1203,A$1199:C1204,3,FALSE))),CONCATENATE(B1203,"; ",IFERROR(VLOOKUP(A1203,A$1199:C1204,3,FALSE),"")),VLOOKUP(A1203,A$1199:C1204,3,FALSE)))</f>
        <v/>
      </c>
    </row>
    <row r="1204" spans="1:3" x14ac:dyDescent="0.2">
      <c r="A1204" s="5" t="e">
        <f ca="1">'Other Pharma &amp; Health Products'!B206</f>
        <v>#VALUE!</v>
      </c>
      <c r="B1204" s="5" t="str">
        <f>IF('Other Pharma &amp; Health Products'!M206&lt;&gt;"",'Other Pharma &amp; Health Products'!M206,"")</f>
        <v/>
      </c>
      <c r="C1204" s="5" t="str">
        <f>IF(B1204="","",IF(ISERROR(FIND(B1204,VLOOKUP(A1204,A$1199:C1205,3,FALSE))),CONCATENATE(B1204,"; ",IFERROR(VLOOKUP(A1204,A$1199:C1205,3,FALSE),"")),VLOOKUP(A1204,A$1199:C1205,3,FALSE)))</f>
        <v/>
      </c>
    </row>
    <row r="1205" spans="1:3" x14ac:dyDescent="0.2">
      <c r="A1205" s="5" t="e">
        <f ca="1">'Other Pharma &amp; Health Products'!B207</f>
        <v>#VALUE!</v>
      </c>
      <c r="B1205" s="5" t="str">
        <f>IF('Other Pharma &amp; Health Products'!M207&lt;&gt;"",'Other Pharma &amp; Health Products'!M207,"")</f>
        <v/>
      </c>
      <c r="C1205" s="5" t="str">
        <f>IF(B1205="","",IF(ISERROR(FIND(B1205,VLOOKUP(A1205,A$1199:C1206,3,FALSE))),CONCATENATE(B1205,"; ",IFERROR(VLOOKUP(A1205,A$1199:C1206,3,FALSE),"")),VLOOKUP(A1205,A$1199:C1206,3,FALSE)))</f>
        <v/>
      </c>
    </row>
    <row r="1206" spans="1:3" x14ac:dyDescent="0.2">
      <c r="A1206" s="5" t="e">
        <f ca="1">'Other Pharma &amp; Health Products'!B208</f>
        <v>#VALUE!</v>
      </c>
      <c r="B1206" s="5" t="str">
        <f>IF('Other Pharma &amp; Health Products'!M208&lt;&gt;"",'Other Pharma &amp; Health Products'!M208,"")</f>
        <v/>
      </c>
      <c r="C1206" s="5" t="str">
        <f>IF(B1206="","",IF(ISERROR(FIND(B1206,VLOOKUP(A1206,A$1199:C1207,3,FALSE))),CONCATENATE(B1206,"; ",IFERROR(VLOOKUP(A1206,A$1199:C1207,3,FALSE),"")),VLOOKUP(A1206,A$1199:C1207,3,FALSE)))</f>
        <v/>
      </c>
    </row>
    <row r="1207" spans="1:3" x14ac:dyDescent="0.2">
      <c r="A1207" s="5" t="e">
        <f ca="1">'Other Pharma &amp; Health Products'!B209</f>
        <v>#VALUE!</v>
      </c>
      <c r="B1207" s="5" t="str">
        <f>IF('Other Pharma &amp; Health Products'!M209&lt;&gt;"",'Other Pharma &amp; Health Products'!M209,"")</f>
        <v/>
      </c>
      <c r="C1207" s="5" t="str">
        <f>IF(B1207="","",IF(ISERROR(FIND(B1207,VLOOKUP(A1207,A$1199:C1208,3,FALSE))),CONCATENATE(B1207,"; ",IFERROR(VLOOKUP(A1207,A$1199:C1208,3,FALSE),"")),VLOOKUP(A1207,A$1199:C1208,3,FALSE)))</f>
        <v/>
      </c>
    </row>
    <row r="1208" spans="1:3" x14ac:dyDescent="0.2">
      <c r="A1208" s="5" t="e">
        <f ca="1">'Other Pharma &amp; Health Products'!B210</f>
        <v>#VALUE!</v>
      </c>
      <c r="B1208" s="5" t="str">
        <f>IF('Other Pharma &amp; Health Products'!M210&lt;&gt;"",'Other Pharma &amp; Health Products'!M210,"")</f>
        <v/>
      </c>
      <c r="C1208" s="5" t="str">
        <f>IF(B1208="","",IF(ISERROR(FIND(B1208,VLOOKUP(A1208,A$1199:C1209,3,FALSE))),CONCATENATE(B1208,"; ",IFERROR(VLOOKUP(A1208,A$1199:C1209,3,FALSE),"")),VLOOKUP(A1208,A$1199:C1209,3,FALSE)))</f>
        <v/>
      </c>
    </row>
    <row r="1209" spans="1:3" x14ac:dyDescent="0.2">
      <c r="A1209" s="5" t="e">
        <f ca="1">'Other Pharma &amp; Health Products'!B211</f>
        <v>#VALUE!</v>
      </c>
      <c r="B1209" s="5" t="str">
        <f>IF('Other Pharma &amp; Health Products'!M211&lt;&gt;"",'Other Pharma &amp; Health Products'!M211,"")</f>
        <v/>
      </c>
      <c r="C1209" s="5" t="str">
        <f>IF(B1209="","",IF(ISERROR(FIND(B1209,VLOOKUP(A1209,A$1199:C1210,3,FALSE))),CONCATENATE(B1209,"; ",IFERROR(VLOOKUP(A1209,A$1199:C1210,3,FALSE),"")),VLOOKUP(A1209,A$1199:C1210,3,FALSE)))</f>
        <v/>
      </c>
    </row>
    <row r="1210" spans="1:3" x14ac:dyDescent="0.2">
      <c r="A1210" s="5" t="e">
        <f ca="1">'Other Pharma &amp; Health Products'!B212</f>
        <v>#VALUE!</v>
      </c>
      <c r="B1210" s="5" t="str">
        <f>IF('Other Pharma &amp; Health Products'!M212&lt;&gt;"",'Other Pharma &amp; Health Products'!M212,"")</f>
        <v/>
      </c>
      <c r="C1210" s="5" t="str">
        <f>IF(B1210="","",IF(ISERROR(FIND(B1210,VLOOKUP(A1210,A$1199:C1211,3,FALSE))),CONCATENATE(B1210,"; ",IFERROR(VLOOKUP(A1210,A$1199:C1211,3,FALSE),"")),VLOOKUP(A1210,A$1199:C1211,3,FALSE)))</f>
        <v/>
      </c>
    </row>
    <row r="1211" spans="1:3" x14ac:dyDescent="0.2">
      <c r="A1211" s="5" t="e">
        <f ca="1">'Other Pharma &amp; Health Products'!B213</f>
        <v>#VALUE!</v>
      </c>
      <c r="B1211" s="5" t="str">
        <f>IF('Other Pharma &amp; Health Products'!M213&lt;&gt;"",'Other Pharma &amp; Health Products'!M213,"")</f>
        <v/>
      </c>
      <c r="C1211" s="5" t="str">
        <f>IF(B1211="","",IF(ISERROR(FIND(B1211,VLOOKUP(A1211,A$1199:C1212,3,FALSE))),CONCATENATE(B1211,"; ",IFERROR(VLOOKUP(A1211,A$1199:C1212,3,FALSE),"")),VLOOKUP(A1211,A$1199:C1212,3,FALSE)))</f>
        <v/>
      </c>
    </row>
    <row r="1212" spans="1:3" x14ac:dyDescent="0.2">
      <c r="A1212" s="5" t="e">
        <f ca="1">'Other Pharma &amp; Health Products'!B214</f>
        <v>#VALUE!</v>
      </c>
      <c r="B1212" s="5" t="str">
        <f>IF('Other Pharma &amp; Health Products'!M214&lt;&gt;"",'Other Pharma &amp; Health Products'!M214,"")</f>
        <v/>
      </c>
      <c r="C1212" s="5" t="str">
        <f>IF(B1212="","",IF(ISERROR(FIND(B1212,VLOOKUP(A1212,A$1199:C1213,3,FALSE))),CONCATENATE(B1212,"; ",IFERROR(VLOOKUP(A1212,A$1199:C1213,3,FALSE),"")),VLOOKUP(A1212,A$1199:C1213,3,FALSE)))</f>
        <v/>
      </c>
    </row>
    <row r="1213" spans="1:3" x14ac:dyDescent="0.2">
      <c r="A1213" s="5" t="e">
        <f ca="1">'Other Pharma &amp; Health Products'!B215</f>
        <v>#VALUE!</v>
      </c>
      <c r="B1213" s="5" t="str">
        <f>IF('Other Pharma &amp; Health Products'!M215&lt;&gt;"",'Other Pharma &amp; Health Products'!M215,"")</f>
        <v/>
      </c>
      <c r="C1213" s="5" t="str">
        <f>IF(B1213="","",IF(ISERROR(FIND(B1213,VLOOKUP(A1213,A$1199:C1214,3,FALSE))),CONCATENATE(B1213,"; ",IFERROR(VLOOKUP(A1213,A$1199:C1214,3,FALSE),"")),VLOOKUP(A1213,A$1199:C1214,3,FALSE)))</f>
        <v/>
      </c>
    </row>
    <row r="1214" spans="1:3" x14ac:dyDescent="0.2">
      <c r="A1214" s="5" t="e">
        <f ca="1">'Other Pharma &amp; Health Products'!B216</f>
        <v>#VALUE!</v>
      </c>
      <c r="B1214" s="5" t="str">
        <f>IF('Other Pharma &amp; Health Products'!M216&lt;&gt;"",'Other Pharma &amp; Health Products'!M216,"")</f>
        <v/>
      </c>
      <c r="C1214" s="5" t="str">
        <f>IF(B1214="","",IF(ISERROR(FIND(B1214,VLOOKUP(A1214,A$1199:C1215,3,FALSE))),CONCATENATE(B1214,"; ",IFERROR(VLOOKUP(A1214,A$1199:C1215,3,FALSE),"")),VLOOKUP(A1214,A$1199:C1215,3,FALSE)))</f>
        <v/>
      </c>
    </row>
    <row r="1215" spans="1:3" x14ac:dyDescent="0.2">
      <c r="A1215" s="5" t="e">
        <f ca="1">'Other Pharma &amp; Health Products'!B217</f>
        <v>#VALUE!</v>
      </c>
      <c r="B1215" s="5" t="str">
        <f>IF('Other Pharma &amp; Health Products'!M217&lt;&gt;"",'Other Pharma &amp; Health Products'!M217,"")</f>
        <v/>
      </c>
      <c r="C1215" s="5" t="str">
        <f>IF(B1215="","",IF(ISERROR(FIND(B1215,VLOOKUP(A1215,A$1199:C1216,3,FALSE))),CONCATENATE(B1215,"; ",IFERROR(VLOOKUP(A1215,A$1199:C1216,3,FALSE),"")),VLOOKUP(A1215,A$1199:C1216,3,FALSE)))</f>
        <v/>
      </c>
    </row>
    <row r="1216" spans="1:3" x14ac:dyDescent="0.2">
      <c r="A1216" s="5" t="e">
        <f ca="1">'Other Pharma &amp; Health Products'!B218</f>
        <v>#VALUE!</v>
      </c>
      <c r="B1216" s="5" t="str">
        <f>IF('Other Pharma &amp; Health Products'!M218&lt;&gt;"",'Other Pharma &amp; Health Products'!M218,"")</f>
        <v/>
      </c>
      <c r="C1216" s="5" t="str">
        <f>IF(B1216="","",IF(ISERROR(FIND(B1216,VLOOKUP(A1216,A$1199:C1217,3,FALSE))),CONCATENATE(B1216,"; ",IFERROR(VLOOKUP(A1216,A$1199:C1217,3,FALSE),"")),VLOOKUP(A1216,A$1199:C1217,3,FALSE)))</f>
        <v/>
      </c>
    </row>
    <row r="1217" spans="1:3" x14ac:dyDescent="0.2">
      <c r="A1217" s="5" t="e">
        <f ca="1">'Other Pharma &amp; Health Products'!B219</f>
        <v>#VALUE!</v>
      </c>
      <c r="B1217" s="5" t="str">
        <f>IF('Other Pharma &amp; Health Products'!M219&lt;&gt;"",'Other Pharma &amp; Health Products'!M219,"")</f>
        <v/>
      </c>
      <c r="C1217" s="5" t="str">
        <f>IF(B1217="","",IF(ISERROR(FIND(B1217,VLOOKUP(A1217,A$1199:C1218,3,FALSE))),CONCATENATE(B1217,"; ",IFERROR(VLOOKUP(A1217,A$1199:C1218,3,FALSE),"")),VLOOKUP(A1217,A$1199:C1218,3,FALSE)))</f>
        <v/>
      </c>
    </row>
    <row r="1218" spans="1:3" x14ac:dyDescent="0.2">
      <c r="A1218" s="5" t="e">
        <f ca="1">'Other Pharma &amp; Health Products'!B220</f>
        <v>#VALUE!</v>
      </c>
      <c r="B1218" s="5" t="str">
        <f>IF('Other Pharma &amp; Health Products'!M220&lt;&gt;"",'Other Pharma &amp; Health Products'!M220,"")</f>
        <v/>
      </c>
      <c r="C1218" s="5" t="str">
        <f>IF(B1218="","",IF(ISERROR(FIND(B1218,VLOOKUP(A1218,A$1199:C1219,3,FALSE))),CONCATENATE(B1218,"; ",IFERROR(VLOOKUP(A1218,A$1199:C1219,3,FALSE),"")),VLOOKUP(A1218,A$1199:C1219,3,FALSE)))</f>
        <v/>
      </c>
    </row>
    <row r="1219" spans="1:3" x14ac:dyDescent="0.2">
      <c r="A1219" s="5" t="e">
        <f ca="1">'Other Pharma &amp; Health Products'!B221</f>
        <v>#VALUE!</v>
      </c>
      <c r="B1219" s="5" t="str">
        <f>IF('Other Pharma &amp; Health Products'!M221&lt;&gt;"",'Other Pharma &amp; Health Products'!M221,"")</f>
        <v/>
      </c>
      <c r="C1219" s="5" t="str">
        <f>IF(B1219="","",IF(ISERROR(FIND(B1219,VLOOKUP(A1219,A$1199:C1220,3,FALSE))),CONCATENATE(B1219,"; ",IFERROR(VLOOKUP(A1219,A$1199:C1220,3,FALSE),"")),VLOOKUP(A1219,A$1199:C1220,3,FALSE)))</f>
        <v/>
      </c>
    </row>
    <row r="1220" spans="1:3" x14ac:dyDescent="0.2">
      <c r="A1220" s="5" t="e">
        <f ca="1">'Other Pharma &amp; Health Products'!B222</f>
        <v>#VALUE!</v>
      </c>
      <c r="B1220" s="5" t="str">
        <f>IF('Other Pharma &amp; Health Products'!M222&lt;&gt;"",'Other Pharma &amp; Health Products'!M222,"")</f>
        <v/>
      </c>
      <c r="C1220" s="5" t="str">
        <f>IF(B1220="","",IF(ISERROR(FIND(B1220,VLOOKUP(A1220,A$1199:C1221,3,FALSE))),CONCATENATE(B1220,"; ",IFERROR(VLOOKUP(A1220,A$1199:C1221,3,FALSE),"")),VLOOKUP(A1220,A$1199:C1221,3,FALSE)))</f>
        <v/>
      </c>
    </row>
    <row r="1221" spans="1:3" x14ac:dyDescent="0.2">
      <c r="A1221" s="5" t="e">
        <f ca="1">'Other Pharma &amp; Health Products'!B223</f>
        <v>#VALUE!</v>
      </c>
      <c r="B1221" s="5" t="str">
        <f>IF('Other Pharma &amp; Health Products'!M223&lt;&gt;"",'Other Pharma &amp; Health Products'!M223,"")</f>
        <v/>
      </c>
      <c r="C1221" s="5" t="str">
        <f>IF(B1221="","",IF(ISERROR(FIND(B1221,VLOOKUP(A1221,A$1199:C1222,3,FALSE))),CONCATENATE(B1221,"; ",IFERROR(VLOOKUP(A1221,A$1199:C1222,3,FALSE),"")),VLOOKUP(A1221,A$1199:C1222,3,FALSE)))</f>
        <v/>
      </c>
    </row>
    <row r="1222" spans="1:3" x14ac:dyDescent="0.2">
      <c r="A1222" s="5" t="e">
        <f ca="1">'Other Pharma &amp; Health Products'!B224</f>
        <v>#VALUE!</v>
      </c>
      <c r="B1222" s="5" t="str">
        <f>IF('Other Pharma &amp; Health Products'!M224&lt;&gt;"",'Other Pharma &amp; Health Products'!M224,"")</f>
        <v/>
      </c>
      <c r="C1222" s="5" t="str">
        <f>IF(B1222="","",IF(ISERROR(FIND(B1222,VLOOKUP(A1222,A$1199:C1223,3,FALSE))),CONCATENATE(B1222,"; ",IFERROR(VLOOKUP(A1222,A$1199:C1223,3,FALSE),"")),VLOOKUP(A1222,A$1199:C1223,3,FALSE)))</f>
        <v/>
      </c>
    </row>
    <row r="1223" spans="1:3" x14ac:dyDescent="0.2">
      <c r="A1223" s="5" t="e">
        <f ca="1">'Other Pharma &amp; Health Products'!B225</f>
        <v>#VALUE!</v>
      </c>
      <c r="B1223" s="5" t="str">
        <f>IF('Other Pharma &amp; Health Products'!M225&lt;&gt;"",'Other Pharma &amp; Health Products'!M225,"")</f>
        <v/>
      </c>
      <c r="C1223" s="5" t="str">
        <f>IF(B1223="","",IF(ISERROR(FIND(B1223,VLOOKUP(A1223,A$1199:C1224,3,FALSE))),CONCATENATE(B1223,"; ",IFERROR(VLOOKUP(A1223,A$1199:C1224,3,FALSE),"")),VLOOKUP(A1223,A$1199:C1224,3,FALSE)))</f>
        <v/>
      </c>
    </row>
    <row r="1224" spans="1:3" x14ac:dyDescent="0.2">
      <c r="A1224" s="5" t="e">
        <f ca="1">'Other Pharma &amp; Health Products'!B226</f>
        <v>#VALUE!</v>
      </c>
      <c r="B1224" s="5" t="str">
        <f>IF('Other Pharma &amp; Health Products'!M226&lt;&gt;"",'Other Pharma &amp; Health Products'!M226,"")</f>
        <v/>
      </c>
      <c r="C1224" s="5" t="str">
        <f>IF(B1224="","",IF(ISERROR(FIND(B1224,VLOOKUP(A1224,A$1199:C1225,3,FALSE))),CONCATENATE(B1224,"; ",IFERROR(VLOOKUP(A1224,A$1199:C1225,3,FALSE),"")),VLOOKUP(A1224,A$1199:C1225,3,FALSE)))</f>
        <v/>
      </c>
    </row>
    <row r="1225" spans="1:3" x14ac:dyDescent="0.2">
      <c r="A1225" s="5" t="e">
        <f ca="1">'Other Pharma &amp; Health Products'!B227</f>
        <v>#VALUE!</v>
      </c>
      <c r="B1225" s="5" t="str">
        <f>IF('Other Pharma &amp; Health Products'!M227&lt;&gt;"",'Other Pharma &amp; Health Products'!M227,"")</f>
        <v/>
      </c>
      <c r="C1225" s="5" t="str">
        <f>IF(B1225="","",IF(ISERROR(FIND(B1225,VLOOKUP(A1225,A$1199:C1226,3,FALSE))),CONCATENATE(B1225,"; ",IFERROR(VLOOKUP(A1225,A$1199:C1226,3,FALSE),"")),VLOOKUP(A1225,A$1199:C1226,3,FALSE)))</f>
        <v/>
      </c>
    </row>
    <row r="1226" spans="1:3" x14ac:dyDescent="0.2">
      <c r="A1226" s="5" t="e">
        <f ca="1">'Other Pharma &amp; Health Products'!B228</f>
        <v>#VALUE!</v>
      </c>
      <c r="B1226" s="5" t="str">
        <f>IF('Other Pharma &amp; Health Products'!M228&lt;&gt;"",'Other Pharma &amp; Health Products'!M228,"")</f>
        <v/>
      </c>
      <c r="C1226" s="5" t="str">
        <f>IF(B1226="","",IF(ISERROR(FIND(B1226,VLOOKUP(A1226,A$1199:C1227,3,FALSE))),CONCATENATE(B1226,"; ",IFERROR(VLOOKUP(A1226,A$1199:C1227,3,FALSE),"")),VLOOKUP(A1226,A$1199:C1227,3,FALSE)))</f>
        <v/>
      </c>
    </row>
    <row r="1227" spans="1:3" x14ac:dyDescent="0.2">
      <c r="A1227" s="5" t="e">
        <f ca="1">'Other Pharma &amp; Health Products'!B229</f>
        <v>#VALUE!</v>
      </c>
      <c r="B1227" s="5" t="str">
        <f>IF('Other Pharma &amp; Health Products'!M229&lt;&gt;"",'Other Pharma &amp; Health Products'!M229,"")</f>
        <v/>
      </c>
      <c r="C1227" s="5" t="str">
        <f>IF(B1227="","",IF(ISERROR(FIND(B1227,VLOOKUP(A1227,A$1199:C1228,3,FALSE))),CONCATENATE(B1227,"; ",IFERROR(VLOOKUP(A1227,A$1199:C1228,3,FALSE),"")),VLOOKUP(A1227,A$1199:C1228,3,FALSE)))</f>
        <v/>
      </c>
    </row>
    <row r="1228" spans="1:3" x14ac:dyDescent="0.2">
      <c r="A1228" s="5" t="e">
        <f ca="1">'Other Pharma &amp; Health Products'!B230</f>
        <v>#VALUE!</v>
      </c>
      <c r="B1228" s="5" t="str">
        <f>IF('Other Pharma &amp; Health Products'!M230&lt;&gt;"",'Other Pharma &amp; Health Products'!M230,"")</f>
        <v/>
      </c>
      <c r="C1228" s="5" t="str">
        <f>IF(B1228="","",IF(ISERROR(FIND(B1228,VLOOKUP(A1228,A$1199:C1229,3,FALSE))),CONCATENATE(B1228,"; ",IFERROR(VLOOKUP(A1228,A$1199:C1229,3,FALSE),"")),VLOOKUP(A1228,A$1199:C1229,3,FALSE)))</f>
        <v/>
      </c>
    </row>
    <row r="1229" spans="1:3" x14ac:dyDescent="0.2">
      <c r="A1229" s="5" t="e">
        <f ca="1">'Other Pharma &amp; Health Products'!B231</f>
        <v>#VALUE!</v>
      </c>
      <c r="B1229" s="5" t="str">
        <f>IF('Other Pharma &amp; Health Products'!M231&lt;&gt;"",'Other Pharma &amp; Health Products'!M231,"")</f>
        <v/>
      </c>
      <c r="C1229" s="5" t="str">
        <f>IF(B1229="","",IF(ISERROR(FIND(B1229,VLOOKUP(A1229,A$1199:C1230,3,FALSE))),CONCATENATE(B1229,"; ",IFERROR(VLOOKUP(A1229,A$1199:C1230,3,FALSE),"")),VLOOKUP(A1229,A$1199:C1230,3,FALSE)))</f>
        <v/>
      </c>
    </row>
    <row r="1230" spans="1:3" x14ac:dyDescent="0.2">
      <c r="A1230" s="5" t="e">
        <f ca="1">'Other Pharma &amp; Health Products'!B232</f>
        <v>#VALUE!</v>
      </c>
      <c r="B1230" s="5" t="str">
        <f>IF('Other Pharma &amp; Health Products'!M232&lt;&gt;"",'Other Pharma &amp; Health Products'!M232,"")</f>
        <v/>
      </c>
      <c r="C1230" s="5" t="str">
        <f>IF(B1230="","",IF(ISERROR(FIND(B1230,VLOOKUP(A1230,A$1199:C1231,3,FALSE))),CONCATENATE(B1230,"; ",IFERROR(VLOOKUP(A1230,A$1199:C1231,3,FALSE),"")),VLOOKUP(A1230,A$1199:C1231,3,FALSE)))</f>
        <v/>
      </c>
    </row>
    <row r="1231" spans="1:3" x14ac:dyDescent="0.2">
      <c r="A1231" s="5" t="e">
        <f ca="1">'Other Pharma &amp; Health Products'!B233</f>
        <v>#VALUE!</v>
      </c>
      <c r="B1231" s="5" t="str">
        <f>IF('Other Pharma &amp; Health Products'!M233&lt;&gt;"",'Other Pharma &amp; Health Products'!M233,"")</f>
        <v/>
      </c>
      <c r="C1231" s="5" t="str">
        <f>IF(B1231="","",IF(ISERROR(FIND(B1231,VLOOKUP(A1231,A$1199:C1232,3,FALSE))),CONCATENATE(B1231,"; ",IFERROR(VLOOKUP(A1231,A$1199:C1232,3,FALSE),"")),VLOOKUP(A1231,A$1199:C1232,3,FALSE)))</f>
        <v/>
      </c>
    </row>
    <row r="1232" spans="1:3" x14ac:dyDescent="0.2">
      <c r="A1232" s="5" t="e">
        <f ca="1">'Other Pharma &amp; Health Products'!B234</f>
        <v>#VALUE!</v>
      </c>
      <c r="B1232" s="5" t="str">
        <f>IF('Other Pharma &amp; Health Products'!M234&lt;&gt;"",'Other Pharma &amp; Health Products'!M234,"")</f>
        <v/>
      </c>
      <c r="C1232" s="5" t="str">
        <f>IF(B1232="","",IF(ISERROR(FIND(B1232,VLOOKUP(A1232,A$1199:C1233,3,FALSE))),CONCATENATE(B1232,"; ",IFERROR(VLOOKUP(A1232,A$1199:C1233,3,FALSE),"")),VLOOKUP(A1232,A$1199:C1233,3,FALSE)))</f>
        <v/>
      </c>
    </row>
    <row r="1233" spans="1:3" x14ac:dyDescent="0.2">
      <c r="A1233" s="5" t="e">
        <f ca="1">'Other Pharma &amp; Health Products'!B235</f>
        <v>#VALUE!</v>
      </c>
      <c r="B1233" s="5" t="str">
        <f>IF('Other Pharma &amp; Health Products'!M235&lt;&gt;"",'Other Pharma &amp; Health Products'!M235,"")</f>
        <v/>
      </c>
      <c r="C1233" s="5" t="str">
        <f>IF(B1233="","",IF(ISERROR(FIND(B1233,VLOOKUP(A1233,A$1199:C1234,3,FALSE))),CONCATENATE(B1233,"; ",IFERROR(VLOOKUP(A1233,A$1199:C1234,3,FALSE),"")),VLOOKUP(A1233,A$1199:C1234,3,FALSE)))</f>
        <v/>
      </c>
    </row>
    <row r="1234" spans="1:3" x14ac:dyDescent="0.2">
      <c r="A1234" s="5" t="e">
        <f ca="1">'Other Pharma &amp; Health Products'!B236</f>
        <v>#VALUE!</v>
      </c>
      <c r="B1234" s="5" t="str">
        <f>IF('Other Pharma &amp; Health Products'!M236&lt;&gt;"",'Other Pharma &amp; Health Products'!M236,"")</f>
        <v/>
      </c>
      <c r="C1234" s="5" t="str">
        <f>IF(B1234="","",IF(ISERROR(FIND(B1234,VLOOKUP(A1234,A$1199:C1235,3,FALSE))),CONCATENATE(B1234,"; ",IFERROR(VLOOKUP(A1234,A$1199:C1235,3,FALSE),"")),VLOOKUP(A1234,A$1199:C1235,3,FALSE)))</f>
        <v/>
      </c>
    </row>
    <row r="1235" spans="1:3" x14ac:dyDescent="0.2">
      <c r="A1235" s="5" t="e">
        <f ca="1">'Other Pharma &amp; Health Products'!B237</f>
        <v>#VALUE!</v>
      </c>
      <c r="B1235" s="5" t="str">
        <f>IF('Other Pharma &amp; Health Products'!M237&lt;&gt;"",'Other Pharma &amp; Health Products'!M237,"")</f>
        <v/>
      </c>
      <c r="C1235" s="5" t="str">
        <f>IF(B1235="","",IF(ISERROR(FIND(B1235,VLOOKUP(A1235,A$1199:C1236,3,FALSE))),CONCATENATE(B1235,"; ",IFERROR(VLOOKUP(A1235,A$1199:C1236,3,FALSE),"")),VLOOKUP(A1235,A$1199:C1236,3,FALSE)))</f>
        <v/>
      </c>
    </row>
    <row r="1236" spans="1:3" x14ac:dyDescent="0.2">
      <c r="A1236" s="5" t="e">
        <f ca="1">'Other Pharma &amp; Health Products'!B238</f>
        <v>#VALUE!</v>
      </c>
      <c r="B1236" s="5" t="str">
        <f>IF('Other Pharma &amp; Health Products'!M238&lt;&gt;"",'Other Pharma &amp; Health Products'!M238,"")</f>
        <v/>
      </c>
      <c r="C1236" s="5" t="str">
        <f>IF(B1236="","",IF(ISERROR(FIND(B1236,VLOOKUP(A1236,A$1199:C1237,3,FALSE))),CONCATENATE(B1236,"; ",IFERROR(VLOOKUP(A1236,A$1199:C1237,3,FALSE),"")),VLOOKUP(A1236,A$1199:C1237,3,FALSE)))</f>
        <v/>
      </c>
    </row>
    <row r="1237" spans="1:3" x14ac:dyDescent="0.2">
      <c r="A1237" s="5" t="e">
        <f ca="1">'Other Pharma &amp; Health Products'!B239</f>
        <v>#VALUE!</v>
      </c>
      <c r="B1237" s="5" t="str">
        <f>IF('Other Pharma &amp; Health Products'!M239&lt;&gt;"",'Other Pharma &amp; Health Products'!M239,"")</f>
        <v/>
      </c>
      <c r="C1237" s="5" t="str">
        <f>IF(B1237="","",IF(ISERROR(FIND(B1237,VLOOKUP(A1237,A$1199:C1238,3,FALSE))),CONCATENATE(B1237,"; ",IFERROR(VLOOKUP(A1237,A$1199:C1238,3,FALSE),"")),VLOOKUP(A1237,A$1199:C1238,3,FALSE)))</f>
        <v/>
      </c>
    </row>
    <row r="1238" spans="1:3" x14ac:dyDescent="0.2">
      <c r="A1238" s="5" t="e">
        <f ca="1">'Other Pharma &amp; Health Products'!B240</f>
        <v>#VALUE!</v>
      </c>
      <c r="B1238" s="5" t="str">
        <f>IF('Other Pharma &amp; Health Products'!M240&lt;&gt;"",'Other Pharma &amp; Health Products'!M240,"")</f>
        <v/>
      </c>
      <c r="C1238" s="5" t="str">
        <f>IF(B1238="","",IF(ISERROR(FIND(B1238,VLOOKUP(A1238,A$1199:C1239,3,FALSE))),CONCATENATE(B1238,"; ",IFERROR(VLOOKUP(A1238,A$1199:C1239,3,FALSE),"")),VLOOKUP(A1238,A$1199:C1239,3,FALSE)))</f>
        <v/>
      </c>
    </row>
    <row r="1239" spans="1:3" x14ac:dyDescent="0.2">
      <c r="A1239" s="5" t="e">
        <f ca="1">'Other Pharma &amp; Health Products'!B241</f>
        <v>#VALUE!</v>
      </c>
      <c r="B1239" s="5" t="str">
        <f>IF('Other Pharma &amp; Health Products'!M241&lt;&gt;"",'Other Pharma &amp; Health Products'!M241,"")</f>
        <v/>
      </c>
      <c r="C1239" s="5" t="str">
        <f>IF(B1239="","",IF(ISERROR(FIND(B1239,VLOOKUP(A1239,A$1199:C1240,3,FALSE))),CONCATENATE(B1239,"; ",IFERROR(VLOOKUP(A1239,A$1199:C1240,3,FALSE),"")),VLOOKUP(A1239,A$1199:C1240,3,FALSE)))</f>
        <v/>
      </c>
    </row>
    <row r="1240" spans="1:3" x14ac:dyDescent="0.2">
      <c r="A1240" s="5" t="e">
        <f ca="1">'Other Pharma &amp; Health Products'!B242</f>
        <v>#VALUE!</v>
      </c>
      <c r="B1240" s="5" t="str">
        <f>IF('Other Pharma &amp; Health Products'!M242&lt;&gt;"",'Other Pharma &amp; Health Products'!M242,"")</f>
        <v/>
      </c>
      <c r="C1240" s="5" t="str">
        <f>IF(B1240="","",IF(ISERROR(FIND(B1240,VLOOKUP(A1240,A$1199:C1241,3,FALSE))),CONCATENATE(B1240,"; ",IFERROR(VLOOKUP(A1240,A$1199:C1241,3,FALSE),"")),VLOOKUP(A1240,A$1199:C1241,3,FALSE)))</f>
        <v/>
      </c>
    </row>
    <row r="1241" spans="1:3" x14ac:dyDescent="0.2">
      <c r="A1241" s="5" t="e">
        <f ca="1">'Other Pharma &amp; Health Products'!B243</f>
        <v>#VALUE!</v>
      </c>
      <c r="B1241" s="5" t="str">
        <f>IF('Other Pharma &amp; Health Products'!M243&lt;&gt;"",'Other Pharma &amp; Health Products'!M243,"")</f>
        <v/>
      </c>
      <c r="C1241" s="5" t="str">
        <f>IF(B1241="","",IF(ISERROR(FIND(B1241,VLOOKUP(A1241,A$1199:C1242,3,FALSE))),CONCATENATE(B1241,"; ",IFERROR(VLOOKUP(A1241,A$1199:C1242,3,FALSE),"")),VLOOKUP(A1241,A$1199:C1242,3,FALSE)))</f>
        <v/>
      </c>
    </row>
    <row r="1242" spans="1:3" x14ac:dyDescent="0.2">
      <c r="A1242" s="5" t="e">
        <f ca="1">'Other Pharma &amp; Health Products'!B244</f>
        <v>#VALUE!</v>
      </c>
      <c r="B1242" s="5" t="str">
        <f>IF('Other Pharma &amp; Health Products'!M244&lt;&gt;"",'Other Pharma &amp; Health Products'!M244,"")</f>
        <v/>
      </c>
      <c r="C1242" s="5" t="str">
        <f>IF(B1242="","",IF(ISERROR(FIND(B1242,VLOOKUP(A1242,A$1199:C1243,3,FALSE))),CONCATENATE(B1242,"; ",IFERROR(VLOOKUP(A1242,A$1199:C1243,3,FALSE),"")),VLOOKUP(A1242,A$1199:C1243,3,FALSE)))</f>
        <v/>
      </c>
    </row>
    <row r="1243" spans="1:3" x14ac:dyDescent="0.2">
      <c r="A1243" s="5" t="e">
        <f ca="1">'Other Pharma &amp; Health Products'!B245</f>
        <v>#VALUE!</v>
      </c>
      <c r="B1243" s="5" t="str">
        <f>IF('Other Pharma &amp; Health Products'!M245&lt;&gt;"",'Other Pharma &amp; Health Products'!M245,"")</f>
        <v/>
      </c>
      <c r="C1243" s="5" t="str">
        <f>IF(B1243="","",IF(ISERROR(FIND(B1243,VLOOKUP(A1243,A$1199:C1244,3,FALSE))),CONCATENATE(B1243,"; ",IFERROR(VLOOKUP(A1243,A$1199:C1244,3,FALSE),"")),VLOOKUP(A1243,A$1199:C1244,3,FALSE)))</f>
        <v/>
      </c>
    </row>
    <row r="1244" spans="1:3" x14ac:dyDescent="0.2">
      <c r="A1244" s="5" t="e">
        <f ca="1">'Other Pharma &amp; Health Products'!B246</f>
        <v>#VALUE!</v>
      </c>
      <c r="B1244" s="5" t="str">
        <f>IF('Other Pharma &amp; Health Products'!M246&lt;&gt;"",'Other Pharma &amp; Health Products'!M246,"")</f>
        <v/>
      </c>
      <c r="C1244" s="5" t="str">
        <f>IF(B1244="","",IF(ISERROR(FIND(B1244,VLOOKUP(A1244,A$1199:C1245,3,FALSE))),CONCATENATE(B1244,"; ",IFERROR(VLOOKUP(A1244,A$1199:C1245,3,FALSE),"")),VLOOKUP(A1244,A$1199:C1245,3,FALSE)))</f>
        <v/>
      </c>
    </row>
    <row r="1245" spans="1:3" x14ac:dyDescent="0.2">
      <c r="A1245" s="5" t="e">
        <f ca="1">'Other Pharma &amp; Health Products'!B247</f>
        <v>#VALUE!</v>
      </c>
      <c r="B1245" s="5" t="str">
        <f>IF('Other Pharma &amp; Health Products'!M247&lt;&gt;"",'Other Pharma &amp; Health Products'!M247,"")</f>
        <v/>
      </c>
      <c r="C1245" s="5" t="str">
        <f>IF(B1245="","",IF(ISERROR(FIND(B1245,VLOOKUP(A1245,A$1199:C1246,3,FALSE))),CONCATENATE(B1245,"; ",IFERROR(VLOOKUP(A1245,A$1199:C1246,3,FALSE),"")),VLOOKUP(A1245,A$1199:C1246,3,FALSE)))</f>
        <v/>
      </c>
    </row>
    <row r="1246" spans="1:3" x14ac:dyDescent="0.2">
      <c r="A1246" s="5" t="e">
        <f ca="1">'Other Pharma &amp; Health Products'!B248</f>
        <v>#VALUE!</v>
      </c>
      <c r="B1246" s="5" t="str">
        <f>IF('Other Pharma &amp; Health Products'!M248&lt;&gt;"",'Other Pharma &amp; Health Products'!M248,"")</f>
        <v/>
      </c>
      <c r="C1246" s="5" t="str">
        <f>IF(B1246="","",IF(ISERROR(FIND(B1246,VLOOKUP(A1246,A$1199:C1247,3,FALSE))),CONCATENATE(B1246,"; ",IFERROR(VLOOKUP(A1246,A$1199:C1247,3,FALSE),"")),VLOOKUP(A1246,A$1199:C1247,3,FALSE)))</f>
        <v/>
      </c>
    </row>
    <row r="1247" spans="1:3" x14ac:dyDescent="0.2">
      <c r="A1247" s="5" t="e">
        <f ca="1">'Other Pharma &amp; Health Products'!B249</f>
        <v>#VALUE!</v>
      </c>
      <c r="B1247" s="5" t="str">
        <f>IF('Other Pharma &amp; Health Products'!M249&lt;&gt;"",'Other Pharma &amp; Health Products'!M249,"")</f>
        <v/>
      </c>
      <c r="C1247" s="5" t="str">
        <f>IF(B1247="","",IF(ISERROR(FIND(B1247,VLOOKUP(A1247,A$1199:C1248,3,FALSE))),CONCATENATE(B1247,"; ",IFERROR(VLOOKUP(A1247,A$1199:C1248,3,FALSE),"")),VLOOKUP(A1247,A$1199:C1248,3,FALSE)))</f>
        <v/>
      </c>
    </row>
    <row r="1248" spans="1:3" x14ac:dyDescent="0.2">
      <c r="A1248" s="5" t="e">
        <f ca="1">'Other Pharma &amp; Health Products'!B250</f>
        <v>#VALUE!</v>
      </c>
      <c r="B1248" s="5" t="str">
        <f>IF('Other Pharma &amp; Health Products'!M250&lt;&gt;"",'Other Pharma &amp; Health Products'!M250,"")</f>
        <v/>
      </c>
      <c r="C1248" s="5" t="str">
        <f>IF(B1248="","",IF(ISERROR(FIND(B1248,VLOOKUP(A1248,A$1199:C1249,3,FALSE))),CONCATENATE(B1248,"; ",IFERROR(VLOOKUP(A1248,A$1199:C1249,3,FALSE),"")),VLOOKUP(A1248,A$1199:C1249,3,FALSE)))</f>
        <v/>
      </c>
    </row>
    <row r="1249" spans="1:3" x14ac:dyDescent="0.2">
      <c r="A1249" s="5" t="e">
        <f ca="1">'Other Pharma &amp; Health Products'!B251</f>
        <v>#VALUE!</v>
      </c>
      <c r="B1249" s="5" t="str">
        <f>IF('Other Pharma &amp; Health Products'!M251&lt;&gt;"",'Other Pharma &amp; Health Products'!M251,"")</f>
        <v/>
      </c>
      <c r="C1249" s="5" t="str">
        <f>IF(B1249="","",IF(ISERROR(FIND(B1249,VLOOKUP(A1249,A$1199:C1250,3,FALSE))),CONCATENATE(B1249,"; ",IFERROR(VLOOKUP(A1249,A$1199:C1250,3,FALSE),"")),VLOOKUP(A1249,A$1199:C1250,3,FALSE)))</f>
        <v/>
      </c>
    </row>
    <row r="1250" spans="1:3" x14ac:dyDescent="0.2">
      <c r="A1250" s="5" t="e">
        <f ca="1">'Other Pharma &amp; Health Products'!B252</f>
        <v>#VALUE!</v>
      </c>
      <c r="B1250" s="5" t="str">
        <f>IF('Other Pharma &amp; Health Products'!M252&lt;&gt;"",'Other Pharma &amp; Health Products'!M252,"")</f>
        <v/>
      </c>
      <c r="C1250" s="5" t="str">
        <f>IF(B1250="","",IF(ISERROR(FIND(B1250,VLOOKUP(A1250,A$1199:C1251,3,FALSE))),CONCATENATE(B1250,"; ",IFERROR(VLOOKUP(A1250,A$1199:C1251,3,FALSE),"")),VLOOKUP(A1250,A$1199:C1251,3,FALSE)))</f>
        <v/>
      </c>
    </row>
    <row r="1251" spans="1:3" x14ac:dyDescent="0.2">
      <c r="A1251" s="5" t="e">
        <f ca="1">'Other Pharma &amp; Health Products'!B253</f>
        <v>#VALUE!</v>
      </c>
      <c r="B1251" s="5" t="str">
        <f>IF('Other Pharma &amp; Health Products'!M253&lt;&gt;"",'Other Pharma &amp; Health Products'!M253,"")</f>
        <v/>
      </c>
      <c r="C1251" s="5" t="str">
        <f>IF(B1251="","",IF(ISERROR(FIND(B1251,VLOOKUP(A1251,A$1199:C1252,3,FALSE))),CONCATENATE(B1251,"; ",IFERROR(VLOOKUP(A1251,A$1199:C1252,3,FALSE),"")),VLOOKUP(A1251,A$1199:C1252,3,FALSE)))</f>
        <v/>
      </c>
    </row>
    <row r="1252" spans="1:3" x14ac:dyDescent="0.2">
      <c r="A1252" s="5" t="e">
        <f ca="1">'Other Pharma &amp; Health Products'!B254</f>
        <v>#VALUE!</v>
      </c>
      <c r="B1252" s="5" t="str">
        <f>IF('Other Pharma &amp; Health Products'!M254&lt;&gt;"",'Other Pharma &amp; Health Products'!M254,"")</f>
        <v/>
      </c>
      <c r="C1252" s="5" t="str">
        <f>IF(B1252="","",IF(ISERROR(FIND(B1252,VLOOKUP(A1252,A$1199:C1253,3,FALSE))),CONCATENATE(B1252,"; ",IFERROR(VLOOKUP(A1252,A$1199:C1253,3,FALSE),"")),VLOOKUP(A1252,A$1199:C1253,3,FALSE)))</f>
        <v/>
      </c>
    </row>
    <row r="1253" spans="1:3" x14ac:dyDescent="0.2">
      <c r="A1253" s="5" t="e">
        <f ca="1">'Other Pharma &amp; Health Products'!B255</f>
        <v>#VALUE!</v>
      </c>
      <c r="B1253" s="5" t="str">
        <f>IF('Other Pharma &amp; Health Products'!M255&lt;&gt;"",'Other Pharma &amp; Health Products'!M255,"")</f>
        <v/>
      </c>
      <c r="C1253" s="5" t="str">
        <f>IF(B1253="","",IF(ISERROR(FIND(B1253,VLOOKUP(A1253,A$1199:C1254,3,FALSE))),CONCATENATE(B1253,"; ",IFERROR(VLOOKUP(A1253,A$1199:C1254,3,FALSE),"")),VLOOKUP(A1253,A$1199:C1254,3,FALSE)))</f>
        <v/>
      </c>
    </row>
    <row r="1254" spans="1:3" x14ac:dyDescent="0.2">
      <c r="A1254" s="5" t="e">
        <f ca="1">'Other Pharma &amp; Health Products'!B256</f>
        <v>#VALUE!</v>
      </c>
      <c r="B1254" s="5" t="str">
        <f>IF('Other Pharma &amp; Health Products'!M256&lt;&gt;"",'Other Pharma &amp; Health Products'!M256,"")</f>
        <v/>
      </c>
      <c r="C1254" s="5" t="str">
        <f>IF(B1254="","",IF(ISERROR(FIND(B1254,VLOOKUP(A1254,A$1199:C1255,3,FALSE))),CONCATENATE(B1254,"; ",IFERROR(VLOOKUP(A1254,A$1199:C1255,3,FALSE),"")),VLOOKUP(A1254,A$1199:C1255,3,FALSE)))</f>
        <v/>
      </c>
    </row>
    <row r="1255" spans="1:3" x14ac:dyDescent="0.2">
      <c r="A1255" s="5" t="e">
        <f ca="1">'Other Pharma &amp; Health Products'!B257</f>
        <v>#VALUE!</v>
      </c>
      <c r="B1255" s="5" t="str">
        <f>IF('Other Pharma &amp; Health Products'!M257&lt;&gt;"",'Other Pharma &amp; Health Products'!M257,"")</f>
        <v/>
      </c>
      <c r="C1255" s="5" t="str">
        <f>IF(B1255="","",IF(ISERROR(FIND(B1255,VLOOKUP(A1255,A$1199:C1256,3,FALSE))),CONCATENATE(B1255,"; ",IFERROR(VLOOKUP(A1255,A$1199:C1256,3,FALSE),"")),VLOOKUP(A1255,A$1199:C1256,3,FALSE)))</f>
        <v/>
      </c>
    </row>
    <row r="1256" spans="1:3" x14ac:dyDescent="0.2">
      <c r="A1256" s="5" t="e">
        <f ca="1">'Other Pharma &amp; Health Products'!B258</f>
        <v>#VALUE!</v>
      </c>
      <c r="B1256" s="5" t="str">
        <f>IF('Other Pharma &amp; Health Products'!M258&lt;&gt;"",'Other Pharma &amp; Health Products'!M258,"")</f>
        <v/>
      </c>
      <c r="C1256" s="5" t="str">
        <f>IF(B1256="","",IF(ISERROR(FIND(B1256,VLOOKUP(A1256,A$1199:C1257,3,FALSE))),CONCATENATE(B1256,"; ",IFERROR(VLOOKUP(A1256,A$1199:C1257,3,FALSE),"")),VLOOKUP(A1256,A$1199:C1257,3,FALSE)))</f>
        <v/>
      </c>
    </row>
    <row r="1257" spans="1:3" x14ac:dyDescent="0.2">
      <c r="A1257" s="5" t="e">
        <f ca="1">'Other Pharma &amp; Health Products'!B259</f>
        <v>#VALUE!</v>
      </c>
      <c r="B1257" s="5" t="str">
        <f>IF('Other Pharma &amp; Health Products'!M259&lt;&gt;"",'Other Pharma &amp; Health Products'!M259,"")</f>
        <v/>
      </c>
      <c r="C1257" s="5" t="str">
        <f>IF(B1257="","",IF(ISERROR(FIND(B1257,VLOOKUP(A1257,A$1199:C1258,3,FALSE))),CONCATENATE(B1257,"; ",IFERROR(VLOOKUP(A1257,A$1199:C1258,3,FALSE),"")),VLOOKUP(A1257,A$1199:C1258,3,FALSE)))</f>
        <v/>
      </c>
    </row>
    <row r="1258" spans="1:3" x14ac:dyDescent="0.2">
      <c r="A1258" s="5" t="e">
        <f ca="1">'Other Pharma &amp; Health Products'!B260</f>
        <v>#VALUE!</v>
      </c>
      <c r="B1258" s="5" t="str">
        <f>IF('Other Pharma &amp; Health Products'!M260&lt;&gt;"",'Other Pharma &amp; Health Products'!M260,"")</f>
        <v/>
      </c>
      <c r="C1258" s="5" t="str">
        <f>IF(B1258="","",IF(ISERROR(FIND(B1258,VLOOKUP(A1258,A$1199:C1259,3,FALSE))),CONCATENATE(B1258,"; ",IFERROR(VLOOKUP(A1258,A$1199:C1259,3,FALSE),"")),VLOOKUP(A1258,A$1199:C1259,3,FALSE)))</f>
        <v/>
      </c>
    </row>
    <row r="1259" spans="1:3" x14ac:dyDescent="0.2">
      <c r="A1259" s="5" t="e">
        <f ca="1">'Other Pharma &amp; Health Products'!B261</f>
        <v>#VALUE!</v>
      </c>
      <c r="B1259" s="5" t="str">
        <f>IF('Other Pharma &amp; Health Products'!M261&lt;&gt;"",'Other Pharma &amp; Health Products'!M261,"")</f>
        <v/>
      </c>
      <c r="C1259" s="5" t="str">
        <f>IF(B1259="","",IF(ISERROR(FIND(B1259,VLOOKUP(A1259,A$1199:C1260,3,FALSE))),CONCATENATE(B1259,"; ",IFERROR(VLOOKUP(A1259,A$1199:C1260,3,FALSE),"")),VLOOKUP(A1259,A$1199:C1260,3,FALSE)))</f>
        <v/>
      </c>
    </row>
    <row r="1260" spans="1:3" x14ac:dyDescent="0.2">
      <c r="A1260" s="5" t="e">
        <f ca="1">'Other Pharma &amp; Health Products'!B262</f>
        <v>#VALUE!</v>
      </c>
      <c r="B1260" s="5" t="str">
        <f>IF('Other Pharma &amp; Health Products'!M262&lt;&gt;"",'Other Pharma &amp; Health Products'!M262,"")</f>
        <v/>
      </c>
      <c r="C1260" s="5" t="str">
        <f>IF(B1260="","",IF(ISERROR(FIND(B1260,VLOOKUP(A1260,A$1199:C1261,3,FALSE))),CONCATENATE(B1260,"; ",IFERROR(VLOOKUP(A1260,A$1199:C1261,3,FALSE),"")),VLOOKUP(A1260,A$1199:C1261,3,FALSE)))</f>
        <v/>
      </c>
    </row>
    <row r="1261" spans="1:3" x14ac:dyDescent="0.2">
      <c r="A1261" s="5" t="e">
        <f ca="1">'Other Pharma &amp; Health Products'!B263</f>
        <v>#VALUE!</v>
      </c>
      <c r="B1261" s="5" t="str">
        <f>IF('Other Pharma &amp; Health Products'!M263&lt;&gt;"",'Other Pharma &amp; Health Products'!M263,"")</f>
        <v/>
      </c>
      <c r="C1261" s="5" t="str">
        <f>IF(B1261="","",IF(ISERROR(FIND(B1261,VLOOKUP(A1261,A$1199:C1262,3,FALSE))),CONCATENATE(B1261,"; ",IFERROR(VLOOKUP(A1261,A$1199:C1262,3,FALSE),"")),VLOOKUP(A1261,A$1199:C1262,3,FALSE)))</f>
        <v/>
      </c>
    </row>
    <row r="1262" spans="1:3" x14ac:dyDescent="0.2">
      <c r="A1262" s="5" t="e">
        <f ca="1">'Other Pharma &amp; Health Products'!B264</f>
        <v>#VALUE!</v>
      </c>
      <c r="B1262" s="5" t="str">
        <f>IF('Other Pharma &amp; Health Products'!M264&lt;&gt;"",'Other Pharma &amp; Health Products'!M264,"")</f>
        <v/>
      </c>
      <c r="C1262" s="5" t="str">
        <f>IF(B1262="","",IF(ISERROR(FIND(B1262,VLOOKUP(A1262,A$1199:C1263,3,FALSE))),CONCATENATE(B1262,"; ",IFERROR(VLOOKUP(A1262,A$1199:C1263,3,FALSE),"")),VLOOKUP(A1262,A$1199:C1263,3,FALSE)))</f>
        <v/>
      </c>
    </row>
    <row r="1263" spans="1:3" x14ac:dyDescent="0.2">
      <c r="A1263" s="5" t="e">
        <f ca="1">'Other Pharma &amp; Health Products'!B265</f>
        <v>#VALUE!</v>
      </c>
      <c r="B1263" s="5" t="str">
        <f>IF('Other Pharma &amp; Health Products'!M265&lt;&gt;"",'Other Pharma &amp; Health Products'!M265,"")</f>
        <v/>
      </c>
      <c r="C1263" s="5" t="str">
        <f>IF(B1263="","",IF(ISERROR(FIND(B1263,VLOOKUP(A1263,A$1199:C1264,3,FALSE))),CONCATENATE(B1263,"; ",IFERROR(VLOOKUP(A1263,A$1199:C1264,3,FALSE),"")),VLOOKUP(A1263,A$1199:C1264,3,FALSE)))</f>
        <v/>
      </c>
    </row>
    <row r="1264" spans="1:3" x14ac:dyDescent="0.2">
      <c r="A1264" s="5" t="e">
        <f ca="1">'Other Pharma &amp; Health Products'!B266</f>
        <v>#VALUE!</v>
      </c>
      <c r="B1264" s="5" t="str">
        <f>IF('Other Pharma &amp; Health Products'!M266&lt;&gt;"",'Other Pharma &amp; Health Products'!M266,"")</f>
        <v/>
      </c>
      <c r="C1264" s="5" t="str">
        <f>IF(B1264="","",IF(ISERROR(FIND(B1264,VLOOKUP(A1264,A$1199:C1265,3,FALSE))),CONCATENATE(B1264,"; ",IFERROR(VLOOKUP(A1264,A$1199:C1265,3,FALSE),"")),VLOOKUP(A1264,A$1199:C1265,3,FALSE)))</f>
        <v/>
      </c>
    </row>
    <row r="1265" spans="1:3" x14ac:dyDescent="0.2">
      <c r="A1265" s="5" t="e">
        <f ca="1">'Other Pharma &amp; Health Products'!B267</f>
        <v>#VALUE!</v>
      </c>
      <c r="B1265" s="5" t="str">
        <f>IF('Other Pharma &amp; Health Products'!M267&lt;&gt;"",'Other Pharma &amp; Health Products'!M267,"")</f>
        <v/>
      </c>
      <c r="C1265" s="5" t="str">
        <f>IF(B1265="","",IF(ISERROR(FIND(B1265,VLOOKUP(A1265,A$1199:C1266,3,FALSE))),CONCATENATE(B1265,"; ",IFERROR(VLOOKUP(A1265,A$1199:C1266,3,FALSE),"")),VLOOKUP(A1265,A$1199:C1266,3,FALSE)))</f>
        <v/>
      </c>
    </row>
    <row r="1266" spans="1:3" x14ac:dyDescent="0.2">
      <c r="A1266" s="5" t="e">
        <f ca="1">'Other Pharma &amp; Health Products'!B268</f>
        <v>#VALUE!</v>
      </c>
      <c r="B1266" s="5" t="str">
        <f>IF('Other Pharma &amp; Health Products'!M268&lt;&gt;"",'Other Pharma &amp; Health Products'!M268,"")</f>
        <v/>
      </c>
      <c r="C1266" s="5" t="str">
        <f>IF(B1266="","",IF(ISERROR(FIND(B1266,VLOOKUP(A1266,A$1199:C1267,3,FALSE))),CONCATENATE(B1266,"; ",IFERROR(VLOOKUP(A1266,A$1199:C1267,3,FALSE),"")),VLOOKUP(A1266,A$1199:C1267,3,FALSE)))</f>
        <v/>
      </c>
    </row>
    <row r="1267" spans="1:3" x14ac:dyDescent="0.2">
      <c r="A1267" s="5" t="e">
        <f ca="1">'Other Pharma &amp; Health Products'!B269</f>
        <v>#VALUE!</v>
      </c>
      <c r="B1267" s="5" t="str">
        <f>IF('Other Pharma &amp; Health Products'!M269&lt;&gt;"",'Other Pharma &amp; Health Products'!M269,"")</f>
        <v/>
      </c>
      <c r="C1267" s="5" t="str">
        <f>IF(B1267="","",IF(ISERROR(FIND(B1267,VLOOKUP(A1267,A$1199:C1268,3,FALSE))),CONCATENATE(B1267,"; ",IFERROR(VLOOKUP(A1267,A$1199:C1268,3,FALSE),"")),VLOOKUP(A1267,A$1199:C1268,3,FALSE)))</f>
        <v/>
      </c>
    </row>
    <row r="1268" spans="1:3" x14ac:dyDescent="0.2">
      <c r="A1268" s="5" t="e">
        <f ca="1">'Other Pharma &amp; Health Products'!B270</f>
        <v>#VALUE!</v>
      </c>
      <c r="B1268" s="5" t="str">
        <f>IF('Other Pharma &amp; Health Products'!M270&lt;&gt;"",'Other Pharma &amp; Health Products'!M270,"")</f>
        <v/>
      </c>
      <c r="C1268" s="5" t="str">
        <f>IF(B1268="","",IF(ISERROR(FIND(B1268,VLOOKUP(A1268,A$1199:C1269,3,FALSE))),CONCATENATE(B1268,"; ",IFERROR(VLOOKUP(A1268,A$1199:C1269,3,FALSE),"")),VLOOKUP(A1268,A$1199:C1269,3,FALSE)))</f>
        <v/>
      </c>
    </row>
    <row r="1269" spans="1:3" x14ac:dyDescent="0.2">
      <c r="A1269" s="5" t="e">
        <f ca="1">'Other Pharma &amp; Health Products'!B271</f>
        <v>#VALUE!</v>
      </c>
      <c r="B1269" s="5" t="str">
        <f>IF('Other Pharma &amp; Health Products'!M271&lt;&gt;"",'Other Pharma &amp; Health Products'!M271,"")</f>
        <v/>
      </c>
      <c r="C1269" s="5" t="str">
        <f>IF(B1269="","",IF(ISERROR(FIND(B1269,VLOOKUP(A1269,A$1199:C1270,3,FALSE))),CONCATENATE(B1269,"; ",IFERROR(VLOOKUP(A1269,A$1199:C1270,3,FALSE),"")),VLOOKUP(A1269,A$1199:C1270,3,FALSE)))</f>
        <v/>
      </c>
    </row>
    <row r="1270" spans="1:3" x14ac:dyDescent="0.2">
      <c r="A1270" s="5" t="e">
        <f ca="1">'Other Pharma &amp; Health Products'!B272</f>
        <v>#VALUE!</v>
      </c>
      <c r="B1270" s="5" t="str">
        <f>IF('Other Pharma &amp; Health Products'!M272&lt;&gt;"",'Other Pharma &amp; Health Products'!M272,"")</f>
        <v/>
      </c>
      <c r="C1270" s="5" t="str">
        <f>IF(B1270="","",IF(ISERROR(FIND(B1270,VLOOKUP(A1270,A$1199:C1271,3,FALSE))),CONCATENATE(B1270,"; ",IFERROR(VLOOKUP(A1270,A$1199:C1271,3,FALSE),"")),VLOOKUP(A1270,A$1199:C1271,3,FALSE)))</f>
        <v/>
      </c>
    </row>
    <row r="1271" spans="1:3" x14ac:dyDescent="0.2">
      <c r="A1271" s="5" t="e">
        <f ca="1">'Other Pharma &amp; Health Products'!B273</f>
        <v>#VALUE!</v>
      </c>
      <c r="B1271" s="5" t="str">
        <f>IF('Other Pharma &amp; Health Products'!M273&lt;&gt;"",'Other Pharma &amp; Health Products'!M273,"")</f>
        <v/>
      </c>
      <c r="C1271" s="5" t="str">
        <f>IF(B1271="","",IF(ISERROR(FIND(B1271,VLOOKUP(A1271,A$1199:C1272,3,FALSE))),CONCATENATE(B1271,"; ",IFERROR(VLOOKUP(A1271,A$1199:C1272,3,FALSE),"")),VLOOKUP(A1271,A$1199:C1272,3,FALSE)))</f>
        <v/>
      </c>
    </row>
    <row r="1272" spans="1:3" x14ac:dyDescent="0.2">
      <c r="A1272" s="5" t="e">
        <f ca="1">'Other Pharma &amp; Health Products'!B274</f>
        <v>#VALUE!</v>
      </c>
      <c r="B1272" s="5" t="str">
        <f>IF('Other Pharma &amp; Health Products'!M274&lt;&gt;"",'Other Pharma &amp; Health Products'!M274,"")</f>
        <v/>
      </c>
      <c r="C1272" s="5" t="str">
        <f>IF(B1272="","",IF(ISERROR(FIND(B1272,VLOOKUP(A1272,A$1199:C1273,3,FALSE))),CONCATENATE(B1272,"; ",IFERROR(VLOOKUP(A1272,A$1199:C1273,3,FALSE),"")),VLOOKUP(A1272,A$1199:C1273,3,FALSE)))</f>
        <v/>
      </c>
    </row>
    <row r="1273" spans="1:3" x14ac:dyDescent="0.2">
      <c r="A1273" s="5" t="e">
        <f ca="1">'Other Pharma &amp; Health Products'!B275</f>
        <v>#VALUE!</v>
      </c>
      <c r="B1273" s="5" t="str">
        <f>IF('Other Pharma &amp; Health Products'!M275&lt;&gt;"",'Other Pharma &amp; Health Products'!M275,"")</f>
        <v/>
      </c>
      <c r="C1273" s="5" t="str">
        <f>IF(B1273="","",IF(ISERROR(FIND(B1273,VLOOKUP(A1273,A$1199:C1274,3,FALSE))),CONCATENATE(B1273,"; ",IFERROR(VLOOKUP(A1273,A$1199:C1274,3,FALSE),"")),VLOOKUP(A1273,A$1199:C1274,3,FALSE)))</f>
        <v/>
      </c>
    </row>
    <row r="1274" spans="1:3" x14ac:dyDescent="0.2">
      <c r="A1274" s="5" t="e">
        <f ca="1">'Other Pharma &amp; Health Products'!B276</f>
        <v>#VALUE!</v>
      </c>
      <c r="B1274" s="5" t="str">
        <f>IF('Other Pharma &amp; Health Products'!M276&lt;&gt;"",'Other Pharma &amp; Health Products'!M276,"")</f>
        <v/>
      </c>
      <c r="C1274" s="5" t="str">
        <f>IF(B1274="","",IF(ISERROR(FIND(B1274,VLOOKUP(A1274,A$1199:C1275,3,FALSE))),CONCATENATE(B1274,"; ",IFERROR(VLOOKUP(A1274,A$1199:C1275,3,FALSE),"")),VLOOKUP(A1274,A$1199:C1275,3,FALSE)))</f>
        <v/>
      </c>
    </row>
    <row r="1275" spans="1:3" x14ac:dyDescent="0.2">
      <c r="A1275" s="5" t="e">
        <f ca="1">'Other Pharma &amp; Health Products'!B277</f>
        <v>#VALUE!</v>
      </c>
      <c r="B1275" s="5" t="str">
        <f>IF('Other Pharma &amp; Health Products'!M277&lt;&gt;"",'Other Pharma &amp; Health Products'!M277,"")</f>
        <v/>
      </c>
      <c r="C1275" s="5" t="str">
        <f>IF(B1275="","",IF(ISERROR(FIND(B1275,VLOOKUP(A1275,A$1199:C1276,3,FALSE))),CONCATENATE(B1275,"; ",IFERROR(VLOOKUP(A1275,A$1199:C1276,3,FALSE),"")),VLOOKUP(A1275,A$1199:C1276,3,FALSE)))</f>
        <v/>
      </c>
    </row>
    <row r="1276" spans="1:3" x14ac:dyDescent="0.2">
      <c r="A1276" s="5" t="e">
        <f ca="1">'Other Pharma &amp; Health Products'!B278</f>
        <v>#VALUE!</v>
      </c>
      <c r="B1276" s="5" t="str">
        <f>IF('Other Pharma &amp; Health Products'!M278&lt;&gt;"",'Other Pharma &amp; Health Products'!M278,"")</f>
        <v/>
      </c>
      <c r="C1276" s="5" t="str">
        <f>IF(B1276="","",IF(ISERROR(FIND(B1276,VLOOKUP(A1276,A$1199:C1277,3,FALSE))),CONCATENATE(B1276,"; ",IFERROR(VLOOKUP(A1276,A$1199:C1277,3,FALSE),"")),VLOOKUP(A1276,A$1199:C1277,3,FALSE)))</f>
        <v/>
      </c>
    </row>
    <row r="1277" spans="1:3" x14ac:dyDescent="0.2">
      <c r="A1277" s="5" t="e">
        <f ca="1">'Other Pharma &amp; Health Products'!B279</f>
        <v>#VALUE!</v>
      </c>
      <c r="B1277" s="5" t="str">
        <f>IF('Other Pharma &amp; Health Products'!M279&lt;&gt;"",'Other Pharma &amp; Health Products'!M279,"")</f>
        <v/>
      </c>
      <c r="C1277" s="5" t="str">
        <f>IF(B1277="","",IF(ISERROR(FIND(B1277,VLOOKUP(A1277,A$1199:C1278,3,FALSE))),CONCATENATE(B1277,"; ",IFERROR(VLOOKUP(A1277,A$1199:C1278,3,FALSE),"")),VLOOKUP(A1277,A$1199:C1278,3,FALSE)))</f>
        <v/>
      </c>
    </row>
    <row r="1278" spans="1:3" x14ac:dyDescent="0.2">
      <c r="A1278" s="5" t="e">
        <f ca="1">'Other Pharma &amp; Health Products'!B280</f>
        <v>#VALUE!</v>
      </c>
      <c r="B1278" s="5" t="str">
        <f>IF('Other Pharma &amp; Health Products'!M280&lt;&gt;"",'Other Pharma &amp; Health Products'!M280,"")</f>
        <v/>
      </c>
      <c r="C1278" s="5" t="str">
        <f>IF(B1278="","",IF(ISERROR(FIND(B1278,VLOOKUP(A1278,A$1199:C1279,3,FALSE))),CONCATENATE(B1278,"; ",IFERROR(VLOOKUP(A1278,A$1199:C1279,3,FALSE),"")),VLOOKUP(A1278,A$1199:C1279,3,FALSE)))</f>
        <v/>
      </c>
    </row>
    <row r="1279" spans="1:3" x14ac:dyDescent="0.2">
      <c r="A1279" s="5" t="e">
        <f ca="1">'Other Pharma &amp; Health Products'!B281</f>
        <v>#VALUE!</v>
      </c>
      <c r="B1279" s="5" t="str">
        <f>IF('Other Pharma &amp; Health Products'!M281&lt;&gt;"",'Other Pharma &amp; Health Products'!M281,"")</f>
        <v/>
      </c>
      <c r="C1279" s="5" t="str">
        <f>IF(B1279="","",IF(ISERROR(FIND(B1279,VLOOKUP(A1279,A$1199:C1280,3,FALSE))),CONCATENATE(B1279,"; ",IFERROR(VLOOKUP(A1279,A$1199:C1280,3,FALSE),"")),VLOOKUP(A1279,A$1199:C1280,3,FALSE)))</f>
        <v/>
      </c>
    </row>
    <row r="1280" spans="1:3" x14ac:dyDescent="0.2">
      <c r="A1280" s="5" t="e">
        <f ca="1">'Other Pharma &amp; Health Products'!B282</f>
        <v>#VALUE!</v>
      </c>
      <c r="B1280" s="5" t="str">
        <f>IF('Other Pharma &amp; Health Products'!M282&lt;&gt;"",'Other Pharma &amp; Health Products'!M282,"")</f>
        <v/>
      </c>
      <c r="C1280" s="5" t="str">
        <f>IF(B1280="","",IF(ISERROR(FIND(B1280,VLOOKUP(A1280,A$1199:C1281,3,FALSE))),CONCATENATE(B1280,"; ",IFERROR(VLOOKUP(A1280,A$1199:C1281,3,FALSE),"")),VLOOKUP(A1280,A$1199:C1281,3,FALSE)))</f>
        <v/>
      </c>
    </row>
    <row r="1281" spans="1:3" x14ac:dyDescent="0.2">
      <c r="A1281" s="5" t="e">
        <f ca="1">'Other Pharma &amp; Health Products'!B283</f>
        <v>#VALUE!</v>
      </c>
      <c r="B1281" s="5" t="str">
        <f>IF('Other Pharma &amp; Health Products'!M283&lt;&gt;"",'Other Pharma &amp; Health Products'!M283,"")</f>
        <v/>
      </c>
      <c r="C1281" s="5" t="str">
        <f>IF(B1281="","",IF(ISERROR(FIND(B1281,VLOOKUP(A1281,A$1199:C1282,3,FALSE))),CONCATENATE(B1281,"; ",IFERROR(VLOOKUP(A1281,A$1199:C1282,3,FALSE),"")),VLOOKUP(A1281,A$1199:C1282,3,FALSE)))</f>
        <v/>
      </c>
    </row>
    <row r="1282" spans="1:3" x14ac:dyDescent="0.2">
      <c r="A1282" s="5" t="e">
        <f ca="1">'Other Pharma &amp; Health Products'!B284</f>
        <v>#VALUE!</v>
      </c>
      <c r="B1282" s="5" t="str">
        <f>IF('Other Pharma &amp; Health Products'!M284&lt;&gt;"",'Other Pharma &amp; Health Products'!M284,"")</f>
        <v/>
      </c>
      <c r="C1282" s="5" t="str">
        <f>IF(B1282="","",IF(ISERROR(FIND(B1282,VLOOKUP(A1282,A$1199:C1283,3,FALSE))),CONCATENATE(B1282,"; ",IFERROR(VLOOKUP(A1282,A$1199:C1283,3,FALSE),"")),VLOOKUP(A1282,A$1199:C1283,3,FALSE)))</f>
        <v/>
      </c>
    </row>
    <row r="1283" spans="1:3" x14ac:dyDescent="0.2">
      <c r="A1283" s="5" t="e">
        <f ca="1">'Other Pharma &amp; Health Products'!B285</f>
        <v>#VALUE!</v>
      </c>
      <c r="B1283" s="5" t="str">
        <f>IF('Other Pharma &amp; Health Products'!M285&lt;&gt;"",'Other Pharma &amp; Health Products'!M285,"")</f>
        <v/>
      </c>
      <c r="C1283" s="5" t="str">
        <f>IF(B1283="","",IF(ISERROR(FIND(B1283,VLOOKUP(A1283,A$1199:C1284,3,FALSE))),CONCATENATE(B1283,"; ",IFERROR(VLOOKUP(A1283,A$1199:C1284,3,FALSE),"")),VLOOKUP(A1283,A$1199:C1284,3,FALSE)))</f>
        <v/>
      </c>
    </row>
    <row r="1284" spans="1:3" x14ac:dyDescent="0.2">
      <c r="A1284" s="5" t="e">
        <f ca="1">'Other Pharma &amp; Health Products'!B286</f>
        <v>#VALUE!</v>
      </c>
      <c r="B1284" s="5" t="str">
        <f>IF('Other Pharma &amp; Health Products'!M286&lt;&gt;"",'Other Pharma &amp; Health Products'!M286,"")</f>
        <v/>
      </c>
      <c r="C1284" s="5" t="str">
        <f>IF(B1284="","",IF(ISERROR(FIND(B1284,VLOOKUP(A1284,A$1199:C1285,3,FALSE))),CONCATENATE(B1284,"; ",IFERROR(VLOOKUP(A1284,A$1199:C1285,3,FALSE),"")),VLOOKUP(A1284,A$1199:C1285,3,FALSE)))</f>
        <v/>
      </c>
    </row>
    <row r="1285" spans="1:3" x14ac:dyDescent="0.2">
      <c r="A1285" s="5" t="e">
        <f ca="1">'Other Pharma &amp; Health Products'!B287</f>
        <v>#VALUE!</v>
      </c>
      <c r="B1285" s="5" t="str">
        <f>IF('Other Pharma &amp; Health Products'!M287&lt;&gt;"",'Other Pharma &amp; Health Products'!M287,"")</f>
        <v/>
      </c>
      <c r="C1285" s="5" t="str">
        <f>IF(B1285="","",IF(ISERROR(FIND(B1285,VLOOKUP(A1285,A$1199:C1286,3,FALSE))),CONCATENATE(B1285,"; ",IFERROR(VLOOKUP(A1285,A$1199:C1286,3,FALSE),"")),VLOOKUP(A1285,A$1199:C1286,3,FALSE)))</f>
        <v/>
      </c>
    </row>
    <row r="1286" spans="1:3" x14ac:dyDescent="0.2">
      <c r="A1286" s="5" t="e">
        <f ca="1">'Other Pharma &amp; Health Products'!B288</f>
        <v>#VALUE!</v>
      </c>
      <c r="B1286" s="5" t="str">
        <f>IF('Other Pharma &amp; Health Products'!M288&lt;&gt;"",'Other Pharma &amp; Health Products'!M288,"")</f>
        <v/>
      </c>
      <c r="C1286" s="5" t="str">
        <f>IF(B1286="","",IF(ISERROR(FIND(B1286,VLOOKUP(A1286,A$1199:C1287,3,FALSE))),CONCATENATE(B1286,"; ",IFERROR(VLOOKUP(A1286,A$1199:C1287,3,FALSE),"")),VLOOKUP(A1286,A$1199:C1287,3,FALSE)))</f>
        <v/>
      </c>
    </row>
    <row r="1287" spans="1:3" x14ac:dyDescent="0.2">
      <c r="A1287" s="5" t="e">
        <f ca="1">'Other Pharma &amp; Health Products'!B289</f>
        <v>#VALUE!</v>
      </c>
      <c r="B1287" s="5" t="str">
        <f>IF('Other Pharma &amp; Health Products'!M289&lt;&gt;"",'Other Pharma &amp; Health Products'!M289,"")</f>
        <v/>
      </c>
      <c r="C1287" s="5" t="str">
        <f>IF(B1287="","",IF(ISERROR(FIND(B1287,VLOOKUP(A1287,A$1199:C1288,3,FALSE))),CONCATENATE(B1287,"; ",IFERROR(VLOOKUP(A1287,A$1199:C1288,3,FALSE),"")),VLOOKUP(A1287,A$1199:C1288,3,FALSE)))</f>
        <v/>
      </c>
    </row>
    <row r="1288" spans="1:3" x14ac:dyDescent="0.2">
      <c r="A1288" s="5" t="e">
        <f ca="1">'Other Pharma &amp; Health Products'!B290</f>
        <v>#VALUE!</v>
      </c>
      <c r="B1288" s="5" t="str">
        <f>IF('Other Pharma &amp; Health Products'!M290&lt;&gt;"",'Other Pharma &amp; Health Products'!M290,"")</f>
        <v/>
      </c>
      <c r="C1288" s="5" t="str">
        <f>IF(B1288="","",IF(ISERROR(FIND(B1288,VLOOKUP(A1288,A$1199:C1289,3,FALSE))),CONCATENATE(B1288,"; ",IFERROR(VLOOKUP(A1288,A$1199:C1289,3,FALSE),"")),VLOOKUP(A1288,A$1199:C1289,3,FALSE)))</f>
        <v/>
      </c>
    </row>
    <row r="1289" spans="1:3" x14ac:dyDescent="0.2">
      <c r="A1289" s="5" t="e">
        <f ca="1">'Other Pharma &amp; Health Products'!B291</f>
        <v>#VALUE!</v>
      </c>
      <c r="B1289" s="5" t="str">
        <f>IF('Other Pharma &amp; Health Products'!M291&lt;&gt;"",'Other Pharma &amp; Health Products'!M291,"")</f>
        <v/>
      </c>
      <c r="C1289" s="5" t="str">
        <f>IF(B1289="","",IF(ISERROR(FIND(B1289,VLOOKUP(A1289,A$1199:C1290,3,FALSE))),CONCATENATE(B1289,"; ",IFERROR(VLOOKUP(A1289,A$1199:C1290,3,FALSE),"")),VLOOKUP(A1289,A$1199:C1290,3,FALSE)))</f>
        <v/>
      </c>
    </row>
    <row r="1290" spans="1:3" x14ac:dyDescent="0.2">
      <c r="A1290" s="5" t="e">
        <f ca="1">'Other Pharma &amp; Health Products'!B292</f>
        <v>#VALUE!</v>
      </c>
      <c r="B1290" s="5" t="str">
        <f>IF('Other Pharma &amp; Health Products'!M292&lt;&gt;"",'Other Pharma &amp; Health Products'!M292,"")</f>
        <v/>
      </c>
      <c r="C1290" s="5" t="str">
        <f>IF(B1290="","",IF(ISERROR(FIND(B1290,VLOOKUP(A1290,A$1199:C1291,3,FALSE))),CONCATENATE(B1290,"; ",IFERROR(VLOOKUP(A1290,A$1199:C1291,3,FALSE),"")),VLOOKUP(A1290,A$1199:C1291,3,FALSE)))</f>
        <v/>
      </c>
    </row>
    <row r="1291" spans="1:3" x14ac:dyDescent="0.2">
      <c r="A1291" s="5" t="e">
        <f ca="1">'Other Pharma &amp; Health Products'!B293</f>
        <v>#VALUE!</v>
      </c>
      <c r="B1291" s="5" t="str">
        <f>IF('Other Pharma &amp; Health Products'!M293&lt;&gt;"",'Other Pharma &amp; Health Products'!M293,"")</f>
        <v/>
      </c>
      <c r="C1291" s="5" t="str">
        <f>IF(B1291="","",IF(ISERROR(FIND(B1291,VLOOKUP(A1291,A$1199:C1292,3,FALSE))),CONCATENATE(B1291,"; ",IFERROR(VLOOKUP(A1291,A$1199:C1292,3,FALSE),"")),VLOOKUP(A1291,A$1199:C1292,3,FALSE)))</f>
        <v/>
      </c>
    </row>
    <row r="1292" spans="1:3" x14ac:dyDescent="0.2">
      <c r="A1292" s="5" t="e">
        <f ca="1">'Other Pharma &amp; Health Products'!B294</f>
        <v>#VALUE!</v>
      </c>
      <c r="B1292" s="5" t="str">
        <f>IF('Other Pharma &amp; Health Products'!M294&lt;&gt;"",'Other Pharma &amp; Health Products'!M294,"")</f>
        <v/>
      </c>
      <c r="C1292" s="5" t="str">
        <f>IF(B1292="","",IF(ISERROR(FIND(B1292,VLOOKUP(A1292,A$1199:C1293,3,FALSE))),CONCATENATE(B1292,"; ",IFERROR(VLOOKUP(A1292,A$1199:C1293,3,FALSE),"")),VLOOKUP(A1292,A$1199:C1293,3,FALSE)))</f>
        <v/>
      </c>
    </row>
    <row r="1293" spans="1:3" x14ac:dyDescent="0.2">
      <c r="A1293" s="5" t="e">
        <f ca="1">'Other Pharma &amp; Health Products'!B295</f>
        <v>#VALUE!</v>
      </c>
      <c r="B1293" s="5" t="str">
        <f>IF('Other Pharma &amp; Health Products'!M295&lt;&gt;"",'Other Pharma &amp; Health Products'!M295,"")</f>
        <v/>
      </c>
      <c r="C1293" s="5" t="str">
        <f>IF(B1293="","",IF(ISERROR(FIND(B1293,VLOOKUP(A1293,A$1199:C1294,3,FALSE))),CONCATENATE(B1293,"; ",IFERROR(VLOOKUP(A1293,A$1199:C1294,3,FALSE),"")),VLOOKUP(A1293,A$1199:C1294,3,FALSE)))</f>
        <v/>
      </c>
    </row>
    <row r="1294" spans="1:3" x14ac:dyDescent="0.2">
      <c r="A1294" s="5" t="e">
        <f ca="1">'Other Pharma &amp; Health Products'!B296</f>
        <v>#VALUE!</v>
      </c>
      <c r="B1294" s="5" t="str">
        <f>IF('Other Pharma &amp; Health Products'!M296&lt;&gt;"",'Other Pharma &amp; Health Products'!M296,"")</f>
        <v/>
      </c>
      <c r="C1294" s="5" t="str">
        <f>IF(B1294="","",IF(ISERROR(FIND(B1294,VLOOKUP(A1294,A$1199:C1295,3,FALSE))),CONCATENATE(B1294,"; ",IFERROR(VLOOKUP(A1294,A$1199:C1295,3,FALSE),"")),VLOOKUP(A1294,A$1199:C1295,3,FALSE)))</f>
        <v/>
      </c>
    </row>
    <row r="1295" spans="1:3" x14ac:dyDescent="0.2">
      <c r="A1295" s="5" t="e">
        <f ca="1">'Other Pharma &amp; Health Products'!B297</f>
        <v>#VALUE!</v>
      </c>
      <c r="B1295" s="5" t="str">
        <f>IF('Other Pharma &amp; Health Products'!M297&lt;&gt;"",'Other Pharma &amp; Health Products'!M297,"")</f>
        <v/>
      </c>
      <c r="C1295" s="5" t="str">
        <f>IF(B1295="","",IF(ISERROR(FIND(B1295,VLOOKUP(A1295,A$1199:C1296,3,FALSE))),CONCATENATE(B1295,"; ",IFERROR(VLOOKUP(A1295,A$1199:C1296,3,FALSE),"")),VLOOKUP(A1295,A$1199:C1296,3,FALSE)))</f>
        <v/>
      </c>
    </row>
    <row r="1296" spans="1:3" x14ac:dyDescent="0.2">
      <c r="A1296" s="5" t="e">
        <f ca="1">'Other Pharma &amp; Health Products'!B298</f>
        <v>#VALUE!</v>
      </c>
      <c r="B1296" s="5" t="str">
        <f>IF('Other Pharma &amp; Health Products'!M298&lt;&gt;"",'Other Pharma &amp; Health Products'!M298,"")</f>
        <v/>
      </c>
      <c r="C1296" s="5" t="str">
        <f>IF(B1296="","",IF(ISERROR(FIND(B1296,VLOOKUP(A1296,A$1199:C1297,3,FALSE))),CONCATENATE(B1296,"; ",IFERROR(VLOOKUP(A1296,A$1199:C1297,3,FALSE),"")),VLOOKUP(A1296,A$1199:C1297,3,FALSE)))</f>
        <v/>
      </c>
    </row>
    <row r="1297" spans="1:3" x14ac:dyDescent="0.2">
      <c r="A1297" s="5" t="e">
        <f ca="1">'Other Pharma &amp; Health Products'!B299</f>
        <v>#VALUE!</v>
      </c>
      <c r="B1297" s="5" t="str">
        <f>IF('Other Pharma &amp; Health Products'!M299&lt;&gt;"",'Other Pharma &amp; Health Products'!M299,"")</f>
        <v/>
      </c>
      <c r="C1297" s="5" t="str">
        <f>IF(B1297="","",IF(ISERROR(FIND(B1297,VLOOKUP(A1297,A$1199:C1298,3,FALSE))),CONCATENATE(B1297,"; ",IFERROR(VLOOKUP(A1297,A$1199:C1298,3,FALSE),"")),VLOOKUP(A1297,A$1199:C1298,3,FALSE)))</f>
        <v/>
      </c>
    </row>
    <row r="1298" spans="1:3" x14ac:dyDescent="0.2">
      <c r="A1298" s="5" t="e">
        <f ca="1">'Other Pharma &amp; Health Products'!B300</f>
        <v>#VALUE!</v>
      </c>
      <c r="B1298" s="5" t="str">
        <f>IF('Other Pharma &amp; Health Products'!M300&lt;&gt;"",'Other Pharma &amp; Health Products'!M300,"")</f>
        <v/>
      </c>
      <c r="C1298" s="5" t="str">
        <f>IF(B1298="","",IF(ISERROR(FIND(B1298,VLOOKUP(A1298,A$1199:C1299,3,FALSE))),CONCATENATE(B1298,"; ",IFERROR(VLOOKUP(A1298,A$1199:C1299,3,FALSE),"")),VLOOKUP(A1298,A$1199:C1299,3,FALSE)))</f>
        <v/>
      </c>
    </row>
    <row r="1299" spans="1:3" x14ac:dyDescent="0.2">
      <c r="A1299" s="5" t="e">
        <f ca="1">'Other Pharma &amp; Health Products'!B301</f>
        <v>#VALUE!</v>
      </c>
      <c r="B1299" s="5" t="str">
        <f>IF('Other Pharma &amp; Health Products'!M301&lt;&gt;"",'Other Pharma &amp; Health Products'!M301,"")</f>
        <v/>
      </c>
      <c r="C1299" s="5" t="str">
        <f>IF(B1299="","",IF(ISERROR(FIND(B1299,VLOOKUP(A1299,A$1199:C1300,3,FALSE))),CONCATENATE(B1299,"; ",IFERROR(VLOOKUP(A1299,A$1199:C1300,3,FALSE),"")),VLOOKUP(A1299,A$1199:C1300,3,FALSE)))</f>
        <v/>
      </c>
    </row>
    <row r="1300" spans="1:3" x14ac:dyDescent="0.2">
      <c r="A1300" s="5" t="e">
        <f ca="1">'Other Pharma &amp; Health Products'!B302</f>
        <v>#VALUE!</v>
      </c>
      <c r="B1300" s="5" t="str">
        <f>IF('Other Pharma &amp; Health Products'!M302&lt;&gt;"",'Other Pharma &amp; Health Products'!M302,"")</f>
        <v/>
      </c>
      <c r="C1300" s="5" t="str">
        <f>IF(B1300="","",IF(ISERROR(FIND(B1300,VLOOKUP(A1300,A$1199:C1301,3,FALSE))),CONCATENATE(B1300,"; ",IFERROR(VLOOKUP(A1300,A$1199:C1301,3,FALSE),"")),VLOOKUP(A1300,A$1199:C1301,3,FALSE)))</f>
        <v/>
      </c>
    </row>
    <row r="1301" spans="1:3" x14ac:dyDescent="0.2">
      <c r="A1301" s="5" t="e">
        <f ca="1">'Other Pharma &amp; Health Products'!B303</f>
        <v>#VALUE!</v>
      </c>
      <c r="B1301" s="5" t="str">
        <f>IF('Other Pharma &amp; Health Products'!M303&lt;&gt;"",'Other Pharma &amp; Health Products'!M303,"")</f>
        <v/>
      </c>
      <c r="C1301" s="5" t="str">
        <f>IF(B1301="","",IF(ISERROR(FIND(B1301,VLOOKUP(A1301,A$1199:C1302,3,FALSE))),CONCATENATE(B1301,"; ",IFERROR(VLOOKUP(A1301,A$1199:C1302,3,FALSE),"")),VLOOKUP(A1301,A$1199:C1302,3,FALSE)))</f>
        <v/>
      </c>
    </row>
    <row r="1302" spans="1:3" x14ac:dyDescent="0.2">
      <c r="A1302" s="5" t="e">
        <f ca="1">'Other Pharma &amp; Health Products'!B304</f>
        <v>#VALUE!</v>
      </c>
      <c r="B1302" s="5" t="str">
        <f>IF('Other Pharma &amp; Health Products'!M304&lt;&gt;"",'Other Pharma &amp; Health Products'!M304,"")</f>
        <v/>
      </c>
      <c r="C1302" s="5" t="str">
        <f>IF(B1302="","",IF(ISERROR(FIND(B1302,VLOOKUP(A1302,A$1199:C1303,3,FALSE))),CONCATENATE(B1302,"; ",IFERROR(VLOOKUP(A1302,A$1199:C1303,3,FALSE),"")),VLOOKUP(A1302,A$1199:C1303,3,FALSE)))</f>
        <v/>
      </c>
    </row>
    <row r="1303" spans="1:3" x14ac:dyDescent="0.2">
      <c r="A1303" s="5" t="e">
        <f ca="1">'Other Pharma &amp; Health Products'!B305</f>
        <v>#VALUE!</v>
      </c>
      <c r="B1303" s="5" t="str">
        <f>IF('Other Pharma &amp; Health Products'!M305&lt;&gt;"",'Other Pharma &amp; Health Products'!M305,"")</f>
        <v/>
      </c>
      <c r="C1303" s="5" t="str">
        <f>IF(B1303="","",IF(ISERROR(FIND(B1303,VLOOKUP(A1303,A$1199:C1304,3,FALSE))),CONCATENATE(B1303,"; ",IFERROR(VLOOKUP(A1303,A$1199:C1304,3,FALSE),"")),VLOOKUP(A1303,A$1199:C1304,3,FALSE)))</f>
        <v/>
      </c>
    </row>
    <row r="1304" spans="1:3" x14ac:dyDescent="0.2">
      <c r="A1304" s="5" t="e">
        <f ca="1">'Other Pharma &amp; Health Products'!B306</f>
        <v>#VALUE!</v>
      </c>
      <c r="B1304" s="5" t="str">
        <f>IF('Other Pharma &amp; Health Products'!M306&lt;&gt;"",'Other Pharma &amp; Health Products'!M306,"")</f>
        <v/>
      </c>
      <c r="C1304" s="5" t="str">
        <f>IF(B1304="","",IF(ISERROR(FIND(B1304,VLOOKUP(A1304,A$1199:C1305,3,FALSE))),CONCATENATE(B1304,"; ",IFERROR(VLOOKUP(A1304,A$1199:C1305,3,FALSE),"")),VLOOKUP(A1304,A$1199:C1305,3,FALSE)))</f>
        <v/>
      </c>
    </row>
    <row r="1305" spans="1:3" x14ac:dyDescent="0.2">
      <c r="A1305" s="5" t="e">
        <f ca="1">'Other Pharma &amp; Health Products'!B307</f>
        <v>#VALUE!</v>
      </c>
      <c r="B1305" s="5" t="str">
        <f>IF('Other Pharma &amp; Health Products'!M307&lt;&gt;"",'Other Pharma &amp; Health Products'!M307,"")</f>
        <v/>
      </c>
      <c r="C1305" s="5" t="str">
        <f>IF(B1305="","",IF(ISERROR(FIND(B1305,VLOOKUP(A1305,A$1199:C1306,3,FALSE))),CONCATENATE(B1305,"; ",IFERROR(VLOOKUP(A1305,A$1199:C1306,3,FALSE),"")),VLOOKUP(A1305,A$1199:C1306,3,FALSE)))</f>
        <v/>
      </c>
    </row>
    <row r="1306" spans="1:3" x14ac:dyDescent="0.2">
      <c r="A1306" s="5" t="e">
        <f ca="1">'Other Pharma &amp; Health Products'!B308</f>
        <v>#VALUE!</v>
      </c>
      <c r="B1306" s="5" t="str">
        <f>IF('Other Pharma &amp; Health Products'!M308&lt;&gt;"",'Other Pharma &amp; Health Products'!M308,"")</f>
        <v/>
      </c>
      <c r="C1306" s="5" t="str">
        <f>IF(B1306="","",IF(ISERROR(FIND(B1306,VLOOKUP(A1306,A$1199:C1307,3,FALSE))),CONCATENATE(B1306,"; ",IFERROR(VLOOKUP(A1306,A$1199:C1307,3,FALSE),"")),VLOOKUP(A1306,A$1199:C1307,3,FALSE)))</f>
        <v/>
      </c>
    </row>
    <row r="1307" spans="1:3" x14ac:dyDescent="0.2">
      <c r="A1307" s="5" t="e">
        <f ca="1">'Other Pharma &amp; Health Products'!B309</f>
        <v>#VALUE!</v>
      </c>
      <c r="B1307" s="5" t="str">
        <f>IF('Other Pharma &amp; Health Products'!M309&lt;&gt;"",'Other Pharma &amp; Health Products'!M309,"")</f>
        <v/>
      </c>
      <c r="C1307" s="5" t="str">
        <f>IF(B1307="","",IF(ISERROR(FIND(B1307,VLOOKUP(A1307,A$1199:C1308,3,FALSE))),CONCATENATE(B1307,"; ",IFERROR(VLOOKUP(A1307,A$1199:C1308,3,FALSE),"")),VLOOKUP(A1307,A$1199:C1308,3,FALSE)))</f>
        <v/>
      </c>
    </row>
    <row r="1308" spans="1:3" x14ac:dyDescent="0.2">
      <c r="A1308" s="5" t="e">
        <f ca="1">'Other Pharma &amp; Health Products'!B310</f>
        <v>#VALUE!</v>
      </c>
      <c r="B1308" s="5" t="str">
        <f>IF('Other Pharma &amp; Health Products'!M310&lt;&gt;"",'Other Pharma &amp; Health Products'!M310,"")</f>
        <v/>
      </c>
      <c r="C1308" s="5" t="str">
        <f>IF(B1308="","",IF(ISERROR(FIND(B1308,VLOOKUP(A1308,A$1199:C1309,3,FALSE))),CONCATENATE(B1308,"; ",IFERROR(VLOOKUP(A1308,A$1199:C1309,3,FALSE),"")),VLOOKUP(A1308,A$1199:C1309,3,FALSE)))</f>
        <v/>
      </c>
    </row>
    <row r="1309" spans="1:3" x14ac:dyDescent="0.2">
      <c r="A1309" s="5" t="e">
        <f ca="1">'Other Pharma &amp; Health Products'!B311</f>
        <v>#VALUE!</v>
      </c>
      <c r="B1309" s="5" t="str">
        <f>IF('Other Pharma &amp; Health Products'!M311&lt;&gt;"",'Other Pharma &amp; Health Products'!M311,"")</f>
        <v/>
      </c>
      <c r="C1309" s="5" t="str">
        <f>IF(B1309="","",IF(ISERROR(FIND(B1309,VLOOKUP(A1309,A$1199:C1310,3,FALSE))),CONCATENATE(B1309,"; ",IFERROR(VLOOKUP(A1309,A$1199:C1310,3,FALSE),"")),VLOOKUP(A1309,A$1199:C1310,3,FALSE)))</f>
        <v/>
      </c>
    </row>
    <row r="1310" spans="1:3" x14ac:dyDescent="0.2">
      <c r="A1310" s="5" t="e">
        <f ca="1">'Other Pharma &amp; Health Products'!B312</f>
        <v>#VALUE!</v>
      </c>
      <c r="B1310" s="5" t="str">
        <f>IF('Other Pharma &amp; Health Products'!M312&lt;&gt;"",'Other Pharma &amp; Health Products'!M312,"")</f>
        <v/>
      </c>
      <c r="C1310" s="5" t="str">
        <f>IF(B1310="","",IF(ISERROR(FIND(B1310,VLOOKUP(A1310,A$1199:C1311,3,FALSE))),CONCATENATE(B1310,"; ",IFERROR(VLOOKUP(A1310,A$1199:C1311,3,FALSE),"")),VLOOKUP(A1310,A$1199:C1311,3,FALSE)))</f>
        <v/>
      </c>
    </row>
    <row r="1311" spans="1:3" x14ac:dyDescent="0.2">
      <c r="A1311" s="5" t="e">
        <f ca="1">'Other Pharma &amp; Health Products'!B313</f>
        <v>#VALUE!</v>
      </c>
      <c r="B1311" s="5" t="str">
        <f>IF('Other Pharma &amp; Health Products'!M313&lt;&gt;"",'Other Pharma &amp; Health Products'!M313,"")</f>
        <v/>
      </c>
      <c r="C1311" s="5" t="str">
        <f>IF(B1311="","",IF(ISERROR(FIND(B1311,VLOOKUP(A1311,A$1199:C1312,3,FALSE))),CONCATENATE(B1311,"; ",IFERROR(VLOOKUP(A1311,A$1199:C1312,3,FALSE),"")),VLOOKUP(A1311,A$1199:C1312,3,FALSE)))</f>
        <v/>
      </c>
    </row>
    <row r="1312" spans="1:3" x14ac:dyDescent="0.2">
      <c r="A1312" s="5" t="e">
        <f ca="1">'Other Pharma &amp; Health Products'!B314</f>
        <v>#VALUE!</v>
      </c>
      <c r="B1312" s="5" t="str">
        <f>IF('Other Pharma &amp; Health Products'!M314&lt;&gt;"",'Other Pharma &amp; Health Products'!M314,"")</f>
        <v/>
      </c>
      <c r="C1312" s="5" t="str">
        <f>IF(B1312="","",IF(ISERROR(FIND(B1312,VLOOKUP(A1312,A$1199:C1313,3,FALSE))),CONCATENATE(B1312,"; ",IFERROR(VLOOKUP(A1312,A$1199:C1313,3,FALSE),"")),VLOOKUP(A1312,A$1199:C1313,3,FALSE)))</f>
        <v/>
      </c>
    </row>
    <row r="1313" spans="1:3" x14ac:dyDescent="0.2">
      <c r="A1313" s="5" t="e">
        <f ca="1">'Other Pharma &amp; Health Products'!B315</f>
        <v>#VALUE!</v>
      </c>
      <c r="B1313" s="5" t="str">
        <f>IF('Other Pharma &amp; Health Products'!M315&lt;&gt;"",'Other Pharma &amp; Health Products'!M315,"")</f>
        <v/>
      </c>
      <c r="C1313" s="5" t="str">
        <f>IF(B1313="","",IF(ISERROR(FIND(B1313,VLOOKUP(A1313,A$1199:C1314,3,FALSE))),CONCATENATE(B1313,"; ",IFERROR(VLOOKUP(A1313,A$1199:C1314,3,FALSE),"")),VLOOKUP(A1313,A$1199:C1314,3,FALSE)))</f>
        <v/>
      </c>
    </row>
    <row r="1314" spans="1:3" x14ac:dyDescent="0.2">
      <c r="A1314" s="5" t="e">
        <f ca="1">'Other Pharma &amp; Health Products'!B316</f>
        <v>#VALUE!</v>
      </c>
      <c r="B1314" s="5" t="str">
        <f>IF('Other Pharma &amp; Health Products'!M316&lt;&gt;"",'Other Pharma &amp; Health Products'!M316,"")</f>
        <v/>
      </c>
      <c r="C1314" s="5" t="str">
        <f>IF(B1314="","",IF(ISERROR(FIND(B1314,VLOOKUP(A1314,A$1199:C1315,3,FALSE))),CONCATENATE(B1314,"; ",IFERROR(VLOOKUP(A1314,A$1199:C1315,3,FALSE),"")),VLOOKUP(A1314,A$1199:C1315,3,FALSE)))</f>
        <v/>
      </c>
    </row>
    <row r="1315" spans="1:3" x14ac:dyDescent="0.2">
      <c r="A1315" s="5" t="e">
        <f ca="1">'Other Pharma &amp; Health Products'!B317</f>
        <v>#VALUE!</v>
      </c>
      <c r="B1315" s="5" t="str">
        <f>IF('Other Pharma &amp; Health Products'!M317&lt;&gt;"",'Other Pharma &amp; Health Products'!M317,"")</f>
        <v/>
      </c>
      <c r="C1315" s="5" t="str">
        <f>IF(B1315="","",IF(ISERROR(FIND(B1315,VLOOKUP(A1315,A$1199:C1316,3,FALSE))),CONCATENATE(B1315,"; ",IFERROR(VLOOKUP(A1315,A$1199:C1316,3,FALSE),"")),VLOOKUP(A1315,A$1199:C1316,3,FALSE)))</f>
        <v/>
      </c>
    </row>
    <row r="1316" spans="1:3" x14ac:dyDescent="0.2">
      <c r="A1316" s="5" t="e">
        <f ca="1">'Other Pharma &amp; Health Products'!B318</f>
        <v>#VALUE!</v>
      </c>
      <c r="B1316" s="5" t="str">
        <f>IF('Other Pharma &amp; Health Products'!M318&lt;&gt;"",'Other Pharma &amp; Health Products'!M318,"")</f>
        <v/>
      </c>
      <c r="C1316" s="5" t="str">
        <f>IF(B1316="","",IF(ISERROR(FIND(B1316,VLOOKUP(A1316,A$1199:C1317,3,FALSE))),CONCATENATE(B1316,"; ",IFERROR(VLOOKUP(A1316,A$1199:C1317,3,FALSE),"")),VLOOKUP(A1316,A$1199:C1317,3,FALSE)))</f>
        <v/>
      </c>
    </row>
    <row r="1317" spans="1:3" x14ac:dyDescent="0.2">
      <c r="A1317" s="5" t="e">
        <f ca="1">'Other Pharma &amp; Health Products'!B319</f>
        <v>#VALUE!</v>
      </c>
      <c r="B1317" s="5" t="str">
        <f>IF('Other Pharma &amp; Health Products'!M319&lt;&gt;"",'Other Pharma &amp; Health Products'!M319,"")</f>
        <v/>
      </c>
      <c r="C1317" s="5" t="str">
        <f>IF(B1317="","",IF(ISERROR(FIND(B1317,VLOOKUP(A1317,A$1199:C1318,3,FALSE))),CONCATENATE(B1317,"; ",IFERROR(VLOOKUP(A1317,A$1199:C1318,3,FALSE),"")),VLOOKUP(A1317,A$1199:C1318,3,FALSE)))</f>
        <v/>
      </c>
    </row>
    <row r="1318" spans="1:3" x14ac:dyDescent="0.2">
      <c r="A1318" s="5" t="e">
        <f ca="1">'Other Pharma &amp; Health Products'!B320</f>
        <v>#VALUE!</v>
      </c>
      <c r="B1318" s="5" t="str">
        <f>IF('Other Pharma &amp; Health Products'!M320&lt;&gt;"",'Other Pharma &amp; Health Products'!M320,"")</f>
        <v/>
      </c>
      <c r="C1318" s="5" t="str">
        <f>IF(B1318="","",IF(ISERROR(FIND(B1318,VLOOKUP(A1318,A$1199:C1319,3,FALSE))),CONCATENATE(B1318,"; ",IFERROR(VLOOKUP(A1318,A$1199:C1319,3,FALSE),"")),VLOOKUP(A1318,A$1199:C1319,3,FALSE)))</f>
        <v/>
      </c>
    </row>
    <row r="1319" spans="1:3" x14ac:dyDescent="0.2">
      <c r="A1319" s="5" t="e">
        <f ca="1">'Other Pharma &amp; Health Products'!B321</f>
        <v>#VALUE!</v>
      </c>
      <c r="B1319" s="5" t="str">
        <f>IF('Other Pharma &amp; Health Products'!M321&lt;&gt;"",'Other Pharma &amp; Health Products'!M321,"")</f>
        <v/>
      </c>
      <c r="C1319" s="5" t="str">
        <f>IF(B1319="","",IF(ISERROR(FIND(B1319,VLOOKUP(A1319,A$1199:C1320,3,FALSE))),CONCATENATE(B1319,"; ",IFERROR(VLOOKUP(A1319,A$1199:C1320,3,FALSE),"")),VLOOKUP(A1319,A$1199:C1320,3,FALSE)))</f>
        <v/>
      </c>
    </row>
    <row r="1320" spans="1:3" x14ac:dyDescent="0.2">
      <c r="A1320" s="5" t="e">
        <f ca="1">'Other Pharma &amp; Health Products'!B322</f>
        <v>#VALUE!</v>
      </c>
      <c r="B1320" s="5" t="str">
        <f>IF('Other Pharma &amp; Health Products'!M322&lt;&gt;"",'Other Pharma &amp; Health Products'!M322,"")</f>
        <v/>
      </c>
      <c r="C1320" s="5" t="str">
        <f>IF(B1320="","",IF(ISERROR(FIND(B1320,VLOOKUP(A1320,A$1199:C1321,3,FALSE))),CONCATENATE(B1320,"; ",IFERROR(VLOOKUP(A1320,A$1199:C1321,3,FALSE),"")),VLOOKUP(A1320,A$1199:C1321,3,FALSE)))</f>
        <v/>
      </c>
    </row>
    <row r="1321" spans="1:3" x14ac:dyDescent="0.2">
      <c r="A1321" s="5" t="e">
        <f ca="1">'Other Pharma &amp; Health Products'!B323</f>
        <v>#VALUE!</v>
      </c>
      <c r="B1321" s="5" t="str">
        <f>IF('Other Pharma &amp; Health Products'!M323&lt;&gt;"",'Other Pharma &amp; Health Products'!M323,"")</f>
        <v/>
      </c>
      <c r="C1321" s="5" t="str">
        <f>IF(B1321="","",IF(ISERROR(FIND(B1321,VLOOKUP(A1321,A$1199:C1322,3,FALSE))),CONCATENATE(B1321,"; ",IFERROR(VLOOKUP(A1321,A$1199:C1322,3,FALSE),"")),VLOOKUP(A1321,A$1199:C1322,3,FALSE)))</f>
        <v/>
      </c>
    </row>
    <row r="1322" spans="1:3" x14ac:dyDescent="0.2">
      <c r="A1322" s="5" t="e">
        <f ca="1">'Other Pharma &amp; Health Products'!B324</f>
        <v>#VALUE!</v>
      </c>
      <c r="B1322" s="5" t="str">
        <f>IF('Other Pharma &amp; Health Products'!M324&lt;&gt;"",'Other Pharma &amp; Health Products'!M324,"")</f>
        <v/>
      </c>
      <c r="C1322" s="5" t="str">
        <f>IF(B1322="","",IF(ISERROR(FIND(B1322,VLOOKUP(A1322,A$1199:C1323,3,FALSE))),CONCATENATE(B1322,"; ",IFERROR(VLOOKUP(A1322,A$1199:C1323,3,FALSE),"")),VLOOKUP(A1322,A$1199:C1323,3,FALSE)))</f>
        <v/>
      </c>
    </row>
    <row r="1323" spans="1:3" x14ac:dyDescent="0.2">
      <c r="A1323" s="5" t="e">
        <f ca="1">'Other Pharma &amp; Health Products'!B325</f>
        <v>#VALUE!</v>
      </c>
      <c r="B1323" s="5" t="str">
        <f>IF('Other Pharma &amp; Health Products'!M325&lt;&gt;"",'Other Pharma &amp; Health Products'!M325,"")</f>
        <v/>
      </c>
      <c r="C1323" s="5" t="str">
        <f>IF(B1323="","",IF(ISERROR(FIND(B1323,VLOOKUP(A1323,A$1199:C1324,3,FALSE))),CONCATENATE(B1323,"; ",IFERROR(VLOOKUP(A1323,A$1199:C1324,3,FALSE),"")),VLOOKUP(A1323,A$1199:C1324,3,FALSE)))</f>
        <v/>
      </c>
    </row>
    <row r="1324" spans="1:3" x14ac:dyDescent="0.2">
      <c r="A1324" s="5" t="e">
        <f ca="1">'Other Pharma &amp; Health Products'!B326</f>
        <v>#VALUE!</v>
      </c>
      <c r="B1324" s="5" t="str">
        <f>IF('Other Pharma &amp; Health Products'!M326&lt;&gt;"",'Other Pharma &amp; Health Products'!M326,"")</f>
        <v/>
      </c>
      <c r="C1324" s="5" t="str">
        <f>IF(B1324="","",IF(ISERROR(FIND(B1324,VLOOKUP(A1324,A$1199:C1325,3,FALSE))),CONCATENATE(B1324,"; ",IFERROR(VLOOKUP(A1324,A$1199:C1325,3,FALSE),"")),VLOOKUP(A1324,A$1199:C1325,3,FALSE)))</f>
        <v/>
      </c>
    </row>
    <row r="1325" spans="1:3" x14ac:dyDescent="0.2">
      <c r="A1325" s="5" t="e">
        <f ca="1">'Other Pharma &amp; Health Products'!B327</f>
        <v>#VALUE!</v>
      </c>
      <c r="B1325" s="5" t="str">
        <f>IF('Other Pharma &amp; Health Products'!M327&lt;&gt;"",'Other Pharma &amp; Health Products'!M327,"")</f>
        <v/>
      </c>
      <c r="C1325" s="5" t="str">
        <f>IF(B1325="","",IF(ISERROR(FIND(B1325,VLOOKUP(A1325,A$1199:C1326,3,FALSE))),CONCATENATE(B1325,"; ",IFERROR(VLOOKUP(A1325,A$1199:C1326,3,FALSE),"")),VLOOKUP(A1325,A$1199:C1326,3,FALSE)))</f>
        <v/>
      </c>
    </row>
    <row r="1326" spans="1:3" x14ac:dyDescent="0.2">
      <c r="A1326" s="5" t="e">
        <f ca="1">'Other Pharma &amp; Health Products'!B328</f>
        <v>#VALUE!</v>
      </c>
      <c r="B1326" s="5" t="str">
        <f>IF('Other Pharma &amp; Health Products'!M328&lt;&gt;"",'Other Pharma &amp; Health Products'!M328,"")</f>
        <v/>
      </c>
      <c r="C1326" s="5" t="str">
        <f>IF(B1326="","",IF(ISERROR(FIND(B1326,VLOOKUP(A1326,A$1199:C1327,3,FALSE))),CONCATENATE(B1326,"; ",IFERROR(VLOOKUP(A1326,A$1199:C1327,3,FALSE),"")),VLOOKUP(A1326,A$1199:C1327,3,FALSE)))</f>
        <v/>
      </c>
    </row>
    <row r="1327" spans="1:3" x14ac:dyDescent="0.2">
      <c r="A1327" s="5" t="e">
        <f ca="1">'Other Pharma &amp; Health Products'!B329</f>
        <v>#VALUE!</v>
      </c>
      <c r="B1327" s="5" t="str">
        <f>IF('Other Pharma &amp; Health Products'!M329&lt;&gt;"",'Other Pharma &amp; Health Products'!M329,"")</f>
        <v/>
      </c>
      <c r="C1327" s="5" t="str">
        <f>IF(B1327="","",IF(ISERROR(FIND(B1327,VLOOKUP(A1327,A$1199:C1328,3,FALSE))),CONCATENATE(B1327,"; ",IFERROR(VLOOKUP(A1327,A$1199:C1328,3,FALSE),"")),VLOOKUP(A1327,A$1199:C1328,3,FALSE)))</f>
        <v/>
      </c>
    </row>
    <row r="1328" spans="1:3" x14ac:dyDescent="0.2">
      <c r="A1328" s="5" t="e">
        <f ca="1">'Other Pharma &amp; Health Products'!B330</f>
        <v>#VALUE!</v>
      </c>
      <c r="B1328" s="5" t="str">
        <f>IF('Other Pharma &amp; Health Products'!M330&lt;&gt;"",'Other Pharma &amp; Health Products'!M330,"")</f>
        <v/>
      </c>
      <c r="C1328" s="5" t="str">
        <f>IF(B1328="","",IF(ISERROR(FIND(B1328,VLOOKUP(A1328,A$1199:C1329,3,FALSE))),CONCATENATE(B1328,"; ",IFERROR(VLOOKUP(A1328,A$1199:C1329,3,FALSE),"")),VLOOKUP(A1328,A$1199:C1329,3,FALSE)))</f>
        <v/>
      </c>
    </row>
    <row r="1329" spans="1:3" x14ac:dyDescent="0.2">
      <c r="A1329" s="5" t="e">
        <f ca="1">'Other Pharma &amp; Health Products'!B331</f>
        <v>#VALUE!</v>
      </c>
      <c r="B1329" s="5" t="str">
        <f>IF('Other Pharma &amp; Health Products'!M331&lt;&gt;"",'Other Pharma &amp; Health Products'!M331,"")</f>
        <v/>
      </c>
      <c r="C1329" s="5" t="str">
        <f>IF(B1329="","",IF(ISERROR(FIND(B1329,VLOOKUP(A1329,A$1199:C1330,3,FALSE))),CONCATENATE(B1329,"; ",IFERROR(VLOOKUP(A1329,A$1199:C1330,3,FALSE),"")),VLOOKUP(A1329,A$1199:C1330,3,FALSE)))</f>
        <v/>
      </c>
    </row>
    <row r="1330" spans="1:3" x14ac:dyDescent="0.2">
      <c r="A1330" s="5" t="e">
        <f ca="1">'Other Pharma &amp; Health Products'!B332</f>
        <v>#VALUE!</v>
      </c>
      <c r="B1330" s="5" t="str">
        <f>IF('Other Pharma &amp; Health Products'!M332&lt;&gt;"",'Other Pharma &amp; Health Products'!M332,"")</f>
        <v/>
      </c>
      <c r="C1330" s="5" t="str">
        <f>IF(B1330="","",IF(ISERROR(FIND(B1330,VLOOKUP(A1330,A$1199:C1331,3,FALSE))),CONCATENATE(B1330,"; ",IFERROR(VLOOKUP(A1330,A$1199:C1331,3,FALSE),"")),VLOOKUP(A1330,A$1199:C1331,3,FALSE)))</f>
        <v/>
      </c>
    </row>
    <row r="1331" spans="1:3" x14ac:dyDescent="0.2">
      <c r="A1331" s="5" t="e">
        <f ca="1">'Other Pharma &amp; Health Products'!B333</f>
        <v>#VALUE!</v>
      </c>
      <c r="B1331" s="5" t="str">
        <f>IF('Other Pharma &amp; Health Products'!M333&lt;&gt;"",'Other Pharma &amp; Health Products'!M333,"")</f>
        <v/>
      </c>
      <c r="C1331" s="5" t="str">
        <f>IF(B1331="","",IF(ISERROR(FIND(B1331,VLOOKUP(A1331,A$1199:C1332,3,FALSE))),CONCATENATE(B1331,"; ",IFERROR(VLOOKUP(A1331,A$1199:C1332,3,FALSE),"")),VLOOKUP(A1331,A$1199:C1332,3,FALSE)))</f>
        <v/>
      </c>
    </row>
    <row r="1332" spans="1:3" x14ac:dyDescent="0.2">
      <c r="A1332" s="5" t="e">
        <f ca="1">'Other Pharma &amp; Health Products'!B334</f>
        <v>#VALUE!</v>
      </c>
      <c r="B1332" s="5" t="str">
        <f>IF('Other Pharma &amp; Health Products'!M334&lt;&gt;"",'Other Pharma &amp; Health Products'!M334,"")</f>
        <v/>
      </c>
      <c r="C1332" s="5" t="str">
        <f>IF(B1332="","",IF(ISERROR(FIND(B1332,VLOOKUP(A1332,A$1199:C1333,3,FALSE))),CONCATENATE(B1332,"; ",IFERROR(VLOOKUP(A1332,A$1199:C1333,3,FALSE),"")),VLOOKUP(A1332,A$1199:C1333,3,FALSE)))</f>
        <v/>
      </c>
    </row>
    <row r="1333" spans="1:3" x14ac:dyDescent="0.2">
      <c r="A1333" s="5" t="e">
        <f ca="1">'Other Pharma &amp; Health Products'!B335</f>
        <v>#VALUE!</v>
      </c>
      <c r="B1333" s="5" t="str">
        <f>IF('Other Pharma &amp; Health Products'!M335&lt;&gt;"",'Other Pharma &amp; Health Products'!M335,"")</f>
        <v/>
      </c>
      <c r="C1333" s="5" t="str">
        <f>IF(B1333="","",IF(ISERROR(FIND(B1333,VLOOKUP(A1333,A$1199:C1334,3,FALSE))),CONCATENATE(B1333,"; ",IFERROR(VLOOKUP(A1333,A$1199:C1334,3,FALSE),"")),VLOOKUP(A1333,A$1199:C1334,3,FALSE)))</f>
        <v/>
      </c>
    </row>
    <row r="1334" spans="1:3" x14ac:dyDescent="0.2">
      <c r="A1334" s="5" t="e">
        <f ca="1">'Other Pharma &amp; Health Products'!B336</f>
        <v>#VALUE!</v>
      </c>
      <c r="B1334" s="5" t="str">
        <f>IF('Other Pharma &amp; Health Products'!M336&lt;&gt;"",'Other Pharma &amp; Health Products'!M336,"")</f>
        <v/>
      </c>
      <c r="C1334" s="5" t="str">
        <f>IF(B1334="","",IF(ISERROR(FIND(B1334,VLOOKUP(A1334,A$1199:C1335,3,FALSE))),CONCATENATE(B1334,"; ",IFERROR(VLOOKUP(A1334,A$1199:C1335,3,FALSE),"")),VLOOKUP(A1334,A$1199:C1335,3,FALSE)))</f>
        <v/>
      </c>
    </row>
    <row r="1335" spans="1:3" x14ac:dyDescent="0.2">
      <c r="A1335" s="5" t="e">
        <f ca="1">'Other Pharma &amp; Health Products'!B337</f>
        <v>#VALUE!</v>
      </c>
      <c r="B1335" s="5" t="str">
        <f>IF('Other Pharma &amp; Health Products'!M337&lt;&gt;"",'Other Pharma &amp; Health Products'!M337,"")</f>
        <v/>
      </c>
      <c r="C1335" s="5" t="str">
        <f>IF(B1335="","",IF(ISERROR(FIND(B1335,VLOOKUP(A1335,A$1199:C1336,3,FALSE))),CONCATENATE(B1335,"; ",IFERROR(VLOOKUP(A1335,A$1199:C1336,3,FALSE),"")),VLOOKUP(A1335,A$1199:C1336,3,FALSE)))</f>
        <v/>
      </c>
    </row>
    <row r="1336" spans="1:3" x14ac:dyDescent="0.2">
      <c r="A1336" s="5" t="e">
        <f ca="1">'Other Pharma &amp; Health Products'!B338</f>
        <v>#VALUE!</v>
      </c>
      <c r="B1336" s="5" t="str">
        <f>IF('Other Pharma &amp; Health Products'!M338&lt;&gt;"",'Other Pharma &amp; Health Products'!M338,"")</f>
        <v/>
      </c>
      <c r="C1336" s="5" t="str">
        <f>IF(B1336="","",IF(ISERROR(FIND(B1336,VLOOKUP(A1336,A$1199:C1337,3,FALSE))),CONCATENATE(B1336,"; ",IFERROR(VLOOKUP(A1336,A$1199:C1337,3,FALSE),"")),VLOOKUP(A1336,A$1199:C1337,3,FALSE)))</f>
        <v/>
      </c>
    </row>
    <row r="1337" spans="1:3" x14ac:dyDescent="0.2">
      <c r="A1337" s="5" t="e">
        <f ca="1">'Other Pharma &amp; Health Products'!B339</f>
        <v>#VALUE!</v>
      </c>
      <c r="B1337" s="5" t="str">
        <f>IF('Other Pharma &amp; Health Products'!M339&lt;&gt;"",'Other Pharma &amp; Health Products'!M339,"")</f>
        <v/>
      </c>
      <c r="C1337" s="5" t="str">
        <f>IF(B1337="","",IF(ISERROR(FIND(B1337,VLOOKUP(A1337,A$1199:C1338,3,FALSE))),CONCATENATE(B1337,"; ",IFERROR(VLOOKUP(A1337,A$1199:C1338,3,FALSE),"")),VLOOKUP(A1337,A$1199:C1338,3,FALSE)))</f>
        <v/>
      </c>
    </row>
    <row r="1338" spans="1:3" x14ac:dyDescent="0.2">
      <c r="A1338" s="5" t="e">
        <f ca="1">'Other Pharma &amp; Health Products'!B340</f>
        <v>#VALUE!</v>
      </c>
      <c r="B1338" s="5" t="str">
        <f>IF('Other Pharma &amp; Health Products'!M340&lt;&gt;"",'Other Pharma &amp; Health Products'!M340,"")</f>
        <v/>
      </c>
      <c r="C1338" s="5" t="str">
        <f>IF(B1338="","",IF(ISERROR(FIND(B1338,VLOOKUP(A1338,A$1199:C1339,3,FALSE))),CONCATENATE(B1338,"; ",IFERROR(VLOOKUP(A1338,A$1199:C1339,3,FALSE),"")),VLOOKUP(A1338,A$1199:C1339,3,FALSE)))</f>
        <v/>
      </c>
    </row>
    <row r="1339" spans="1:3" x14ac:dyDescent="0.2">
      <c r="A1339" s="5" t="e">
        <f ca="1">'Other Pharma &amp; Health Products'!B341</f>
        <v>#VALUE!</v>
      </c>
      <c r="B1339" s="5" t="str">
        <f>IF('Other Pharma &amp; Health Products'!M341&lt;&gt;"",'Other Pharma &amp; Health Products'!M341,"")</f>
        <v/>
      </c>
      <c r="C1339" s="5" t="str">
        <f>IF(B1339="","",IF(ISERROR(FIND(B1339,VLOOKUP(A1339,A$1199:C1340,3,FALSE))),CONCATENATE(B1339,"; ",IFERROR(VLOOKUP(A1339,A$1199:C1340,3,FALSE),"")),VLOOKUP(A1339,A$1199:C1340,3,FALSE)))</f>
        <v/>
      </c>
    </row>
    <row r="1340" spans="1:3" x14ac:dyDescent="0.2">
      <c r="A1340" s="5" t="e">
        <f ca="1">'Other Pharma &amp; Health Products'!B342</f>
        <v>#VALUE!</v>
      </c>
      <c r="B1340" s="5" t="str">
        <f>IF('Other Pharma &amp; Health Products'!M342&lt;&gt;"",'Other Pharma &amp; Health Products'!M342,"")</f>
        <v/>
      </c>
      <c r="C1340" s="5" t="str">
        <f>IF(B1340="","",IF(ISERROR(FIND(B1340,VLOOKUP(A1340,A$1199:C1341,3,FALSE))),CONCATENATE(B1340,"; ",IFERROR(VLOOKUP(A1340,A$1199:C1341,3,FALSE),"")),VLOOKUP(A1340,A$1199:C1341,3,FALSE)))</f>
        <v/>
      </c>
    </row>
    <row r="1341" spans="1:3" x14ac:dyDescent="0.2">
      <c r="A1341" s="5" t="e">
        <f ca="1">'Other Pharma &amp; Health Products'!B343</f>
        <v>#VALUE!</v>
      </c>
      <c r="B1341" s="5" t="str">
        <f>IF('Other Pharma &amp; Health Products'!M343&lt;&gt;"",'Other Pharma &amp; Health Products'!M343,"")</f>
        <v/>
      </c>
      <c r="C1341" s="5" t="str">
        <f>IF(B1341="","",IF(ISERROR(FIND(B1341,VLOOKUP(A1341,A$1199:C1342,3,FALSE))),CONCATENATE(B1341,"; ",IFERROR(VLOOKUP(A1341,A$1199:C1342,3,FALSE),"")),VLOOKUP(A1341,A$1199:C1342,3,FALSE)))</f>
        <v/>
      </c>
    </row>
    <row r="1342" spans="1:3" x14ac:dyDescent="0.2">
      <c r="A1342" s="5" t="e">
        <f ca="1">'Other Pharma &amp; Health Products'!B344</f>
        <v>#VALUE!</v>
      </c>
      <c r="B1342" s="5" t="str">
        <f>IF('Other Pharma &amp; Health Products'!M344&lt;&gt;"",'Other Pharma &amp; Health Products'!M344,"")</f>
        <v/>
      </c>
      <c r="C1342" s="5" t="str">
        <f>IF(B1342="","",IF(ISERROR(FIND(B1342,VLOOKUP(A1342,A$1199:C1343,3,FALSE))),CONCATENATE(B1342,"; ",IFERROR(VLOOKUP(A1342,A$1199:C1343,3,FALSE),"")),VLOOKUP(A1342,A$1199:C1343,3,FALSE)))</f>
        <v/>
      </c>
    </row>
    <row r="1343" spans="1:3" x14ac:dyDescent="0.2">
      <c r="A1343" s="5" t="e">
        <f ca="1">'Other Pharma &amp; Health Products'!B345</f>
        <v>#VALUE!</v>
      </c>
      <c r="B1343" s="5" t="str">
        <f>IF('Other Pharma &amp; Health Products'!M345&lt;&gt;"",'Other Pharma &amp; Health Products'!M345,"")</f>
        <v/>
      </c>
      <c r="C1343" s="5" t="str">
        <f>IF(B1343="","",IF(ISERROR(FIND(B1343,VLOOKUP(A1343,A$1199:C1344,3,FALSE))),CONCATENATE(B1343,"; ",IFERROR(VLOOKUP(A1343,A$1199:C1344,3,FALSE),"")),VLOOKUP(A1343,A$1199:C1344,3,FALSE)))</f>
        <v/>
      </c>
    </row>
    <row r="1344" spans="1:3" x14ac:dyDescent="0.2">
      <c r="A1344" s="5" t="e">
        <f ca="1">'Other Pharma &amp; Health Products'!B346</f>
        <v>#VALUE!</v>
      </c>
      <c r="B1344" s="5" t="str">
        <f>IF('Other Pharma &amp; Health Products'!M346&lt;&gt;"",'Other Pharma &amp; Health Products'!M346,"")</f>
        <v/>
      </c>
      <c r="C1344" s="5" t="str">
        <f>IF(B1344="","",IF(ISERROR(FIND(B1344,VLOOKUP(A1344,A$1199:C1345,3,FALSE))),CONCATENATE(B1344,"; ",IFERROR(VLOOKUP(A1344,A$1199:C1345,3,FALSE),"")),VLOOKUP(A1344,A$1199:C1345,3,FALSE)))</f>
        <v/>
      </c>
    </row>
    <row r="1345" spans="1:3" x14ac:dyDescent="0.2">
      <c r="A1345" s="5" t="e">
        <f ca="1">'Other Pharma &amp; Health Products'!B347</f>
        <v>#VALUE!</v>
      </c>
      <c r="B1345" s="5" t="str">
        <f>IF('Other Pharma &amp; Health Products'!M347&lt;&gt;"",'Other Pharma &amp; Health Products'!M347,"")</f>
        <v/>
      </c>
      <c r="C1345" s="5" t="str">
        <f>IF(B1345="","",IF(ISERROR(FIND(B1345,VLOOKUP(A1345,A$1199:C1346,3,FALSE))),CONCATENATE(B1345,"; ",IFERROR(VLOOKUP(A1345,A$1199:C1346,3,FALSE),"")),VLOOKUP(A1345,A$1199:C1346,3,FALSE)))</f>
        <v/>
      </c>
    </row>
    <row r="1346" spans="1:3" x14ac:dyDescent="0.2">
      <c r="A1346" s="5" t="e">
        <f ca="1">'Other Pharma &amp; Health Products'!B348</f>
        <v>#VALUE!</v>
      </c>
      <c r="B1346" s="5" t="str">
        <f>IF('Other Pharma &amp; Health Products'!M348&lt;&gt;"",'Other Pharma &amp; Health Products'!M348,"")</f>
        <v/>
      </c>
      <c r="C1346" s="5" t="str">
        <f>IF(B1346="","",IF(ISERROR(FIND(B1346,VLOOKUP(A1346,A$1199:C1347,3,FALSE))),CONCATENATE(B1346,"; ",IFERROR(VLOOKUP(A1346,A$1199:C1347,3,FALSE),"")),VLOOKUP(A1346,A$1199:C1347,3,FALSE)))</f>
        <v/>
      </c>
    </row>
    <row r="1347" spans="1:3" x14ac:dyDescent="0.2">
      <c r="A1347" s="5" t="e">
        <f ca="1">'Other Pharma &amp; Health Products'!B349</f>
        <v>#VALUE!</v>
      </c>
      <c r="B1347" s="5" t="str">
        <f>IF('Other Pharma &amp; Health Products'!M349&lt;&gt;"",'Other Pharma &amp; Health Products'!M349,"")</f>
        <v/>
      </c>
      <c r="C1347" s="5" t="str">
        <f>IF(B1347="","",IF(ISERROR(FIND(B1347,VLOOKUP(A1347,A$1199:C1348,3,FALSE))),CONCATENATE(B1347,"; ",IFERROR(VLOOKUP(A1347,A$1199:C1348,3,FALSE),"")),VLOOKUP(A1347,A$1199:C1348,3,FALSE)))</f>
        <v/>
      </c>
    </row>
    <row r="1348" spans="1:3" x14ac:dyDescent="0.2">
      <c r="A1348" s="5" t="e">
        <f ca="1">'Other Pharma &amp; Health Products'!B350</f>
        <v>#VALUE!</v>
      </c>
      <c r="B1348" s="5" t="str">
        <f>IF('Other Pharma &amp; Health Products'!M350&lt;&gt;"",'Other Pharma &amp; Health Products'!M350,"")</f>
        <v/>
      </c>
      <c r="C1348" s="5" t="str">
        <f>IF(B1348="","",IF(ISERROR(FIND(B1348,VLOOKUP(A1348,A$1199:C1349,3,FALSE))),CONCATENATE(B1348,"; ",IFERROR(VLOOKUP(A1348,A$1199:C1349,3,FALSE),"")),VLOOKUP(A1348,A$1199:C1349,3,FALSE)))</f>
        <v/>
      </c>
    </row>
    <row r="1349" spans="1:3" x14ac:dyDescent="0.2">
      <c r="A1349" s="5" t="e">
        <f ca="1">'Other Pharma &amp; Health Products'!B351</f>
        <v>#VALUE!</v>
      </c>
      <c r="B1349" s="5" t="str">
        <f>IF('Other Pharma &amp; Health Products'!M351&lt;&gt;"",'Other Pharma &amp; Health Products'!M351,"")</f>
        <v/>
      </c>
      <c r="C1349" s="5" t="str">
        <f>IF(B1349="","",IF(ISERROR(FIND(B1349,VLOOKUP(A1349,A$1199:C1350,3,FALSE))),CONCATENATE(B1349,"; ",IFERROR(VLOOKUP(A1349,A$1199:C1350,3,FALSE),"")),VLOOKUP(A1349,A$1199:C1350,3,FALSE)))</f>
        <v/>
      </c>
    </row>
    <row r="1350" spans="1:3" x14ac:dyDescent="0.2">
      <c r="A1350" s="5" t="e">
        <f ca="1">'Other Pharma &amp; Health Products'!B352</f>
        <v>#VALUE!</v>
      </c>
      <c r="B1350" s="5" t="str">
        <f>IF('Other Pharma &amp; Health Products'!M352&lt;&gt;"",'Other Pharma &amp; Health Products'!M352,"")</f>
        <v/>
      </c>
      <c r="C1350" s="5" t="str">
        <f>IF(B1350="","",IF(ISERROR(FIND(B1350,VLOOKUP(A1350,A$1199:C1351,3,FALSE))),CONCATENATE(B1350,"; ",IFERROR(VLOOKUP(A1350,A$1199:C1351,3,FALSE),"")),VLOOKUP(A1350,A$1199:C1351,3,FALSE)))</f>
        <v/>
      </c>
    </row>
    <row r="1351" spans="1:3" x14ac:dyDescent="0.2">
      <c r="A1351" s="5" t="e">
        <f ca="1">'Other Pharma &amp; Health Products'!B353</f>
        <v>#VALUE!</v>
      </c>
      <c r="B1351" s="5" t="str">
        <f>IF('Other Pharma &amp; Health Products'!M353&lt;&gt;"",'Other Pharma &amp; Health Products'!M353,"")</f>
        <v/>
      </c>
      <c r="C1351" s="5" t="str">
        <f>IF(B1351="","",IF(ISERROR(FIND(B1351,VLOOKUP(A1351,A$1199:C1352,3,FALSE))),CONCATENATE(B1351,"; ",IFERROR(VLOOKUP(A1351,A$1199:C1352,3,FALSE),"")),VLOOKUP(A1351,A$1199:C1352,3,FALSE)))</f>
        <v/>
      </c>
    </row>
    <row r="1352" spans="1:3" x14ac:dyDescent="0.2">
      <c r="A1352" s="5" t="e">
        <f ca="1">'Other Pharma &amp; Health Products'!B354</f>
        <v>#VALUE!</v>
      </c>
      <c r="B1352" s="5" t="str">
        <f>IF('Other Pharma &amp; Health Products'!M354&lt;&gt;"",'Other Pharma &amp; Health Products'!M354,"")</f>
        <v/>
      </c>
      <c r="C1352" s="5" t="str">
        <f>IF(B1352="","",IF(ISERROR(FIND(B1352,VLOOKUP(A1352,A$1199:C1353,3,FALSE))),CONCATENATE(B1352,"; ",IFERROR(VLOOKUP(A1352,A$1199:C1353,3,FALSE),"")),VLOOKUP(A1352,A$1199:C1353,3,FALSE)))</f>
        <v/>
      </c>
    </row>
    <row r="1353" spans="1:3" x14ac:dyDescent="0.2">
      <c r="A1353" s="5" t="e">
        <f ca="1">'Other Pharma &amp; Health Products'!B355</f>
        <v>#VALUE!</v>
      </c>
      <c r="B1353" s="5" t="str">
        <f>IF('Other Pharma &amp; Health Products'!M355&lt;&gt;"",'Other Pharma &amp; Health Products'!M355,"")</f>
        <v/>
      </c>
      <c r="C1353" s="5" t="str">
        <f>IF(B1353="","",IF(ISERROR(FIND(B1353,VLOOKUP(A1353,A$1199:C1354,3,FALSE))),CONCATENATE(B1353,"; ",IFERROR(VLOOKUP(A1353,A$1199:C1354,3,FALSE),"")),VLOOKUP(A1353,A$1199:C1354,3,FALSE)))</f>
        <v/>
      </c>
    </row>
    <row r="1354" spans="1:3" x14ac:dyDescent="0.2">
      <c r="A1354" s="5" t="e">
        <f ca="1">'Other Pharma &amp; Health Products'!B356</f>
        <v>#VALUE!</v>
      </c>
      <c r="B1354" s="5" t="str">
        <f>IF('Other Pharma &amp; Health Products'!M356&lt;&gt;"",'Other Pharma &amp; Health Products'!M356,"")</f>
        <v/>
      </c>
      <c r="C1354" s="5" t="str">
        <f>IF(B1354="","",IF(ISERROR(FIND(B1354,VLOOKUP(A1354,A$1199:C1355,3,FALSE))),CONCATENATE(B1354,"; ",IFERROR(VLOOKUP(A1354,A$1199:C1355,3,FALSE),"")),VLOOKUP(A1354,A$1199:C1355,3,FALSE)))</f>
        <v/>
      </c>
    </row>
    <row r="1355" spans="1:3" x14ac:dyDescent="0.2">
      <c r="A1355" s="5" t="e">
        <f ca="1">'Other Pharma &amp; Health Products'!B357</f>
        <v>#VALUE!</v>
      </c>
      <c r="B1355" s="5" t="str">
        <f>IF('Other Pharma &amp; Health Products'!M357&lt;&gt;"",'Other Pharma &amp; Health Products'!M357,"")</f>
        <v/>
      </c>
      <c r="C1355" s="5" t="str">
        <f>IF(B1355="","",IF(ISERROR(FIND(B1355,VLOOKUP(A1355,A$1199:C1356,3,FALSE))),CONCATENATE(B1355,"; ",IFERROR(VLOOKUP(A1355,A$1199:C1356,3,FALSE),"")),VLOOKUP(A1355,A$1199:C1356,3,FALSE)))</f>
        <v/>
      </c>
    </row>
    <row r="1356" spans="1:3" x14ac:dyDescent="0.2">
      <c r="A1356" s="5" t="e">
        <f ca="1">'Other Pharma &amp; Health Products'!B358</f>
        <v>#VALUE!</v>
      </c>
      <c r="B1356" s="5" t="str">
        <f>IF('Other Pharma &amp; Health Products'!M358&lt;&gt;"",'Other Pharma &amp; Health Products'!M358,"")</f>
        <v/>
      </c>
      <c r="C1356" s="5" t="str">
        <f>IF(B1356="","",IF(ISERROR(FIND(B1356,VLOOKUP(A1356,A$1199:C1357,3,FALSE))),CONCATENATE(B1356,"; ",IFERROR(VLOOKUP(A1356,A$1199:C1357,3,FALSE),"")),VLOOKUP(A1356,A$1199:C1357,3,FALSE)))</f>
        <v/>
      </c>
    </row>
    <row r="1357" spans="1:3" x14ac:dyDescent="0.2">
      <c r="A1357" s="5" t="e">
        <f ca="1">'Other Pharma &amp; Health Products'!B359</f>
        <v>#VALUE!</v>
      </c>
      <c r="B1357" s="5" t="str">
        <f>IF('Other Pharma &amp; Health Products'!M359&lt;&gt;"",'Other Pharma &amp; Health Products'!M359,"")</f>
        <v/>
      </c>
      <c r="C1357" s="5" t="str">
        <f>IF(B1357="","",IF(ISERROR(FIND(B1357,VLOOKUP(A1357,A$1199:C1358,3,FALSE))),CONCATENATE(B1357,"; ",IFERROR(VLOOKUP(A1357,A$1199:C1358,3,FALSE),"")),VLOOKUP(A1357,A$1199:C1358,3,FALSE)))</f>
        <v/>
      </c>
    </row>
    <row r="1358" spans="1:3" x14ac:dyDescent="0.2">
      <c r="A1358" s="5" t="e">
        <f ca="1">'Other Pharma &amp; Health Products'!B360</f>
        <v>#VALUE!</v>
      </c>
      <c r="B1358" s="5" t="str">
        <f>IF('Other Pharma &amp; Health Products'!M360&lt;&gt;"",'Other Pharma &amp; Health Products'!M360,"")</f>
        <v/>
      </c>
      <c r="C1358" s="5" t="str">
        <f>IF(B1358="","",IF(ISERROR(FIND(B1358,VLOOKUP(A1358,A$1199:C1359,3,FALSE))),CONCATENATE(B1358,"; ",IFERROR(VLOOKUP(A1358,A$1199:C1359,3,FALSE),"")),VLOOKUP(A1358,A$1199:C1359,3,FALSE)))</f>
        <v/>
      </c>
    </row>
    <row r="1359" spans="1:3" x14ac:dyDescent="0.2">
      <c r="A1359" s="5" t="e">
        <f ca="1">'Other Pharma &amp; Health Products'!B361</f>
        <v>#VALUE!</v>
      </c>
      <c r="B1359" s="5" t="str">
        <f>IF('Other Pharma &amp; Health Products'!M361&lt;&gt;"",'Other Pharma &amp; Health Products'!M361,"")</f>
        <v/>
      </c>
      <c r="C1359" s="5" t="str">
        <f>IF(B1359="","",IF(ISERROR(FIND(B1359,VLOOKUP(A1359,A$1199:C1360,3,FALSE))),CONCATENATE(B1359,"; ",IFERROR(VLOOKUP(A1359,A$1199:C1360,3,FALSE),"")),VLOOKUP(A1359,A$1199:C1360,3,FALSE)))</f>
        <v/>
      </c>
    </row>
    <row r="1360" spans="1:3" x14ac:dyDescent="0.2">
      <c r="A1360" s="5" t="e">
        <f ca="1">'Other Pharma &amp; Health Products'!B362</f>
        <v>#VALUE!</v>
      </c>
      <c r="B1360" s="5" t="str">
        <f>IF('Other Pharma &amp; Health Products'!M362&lt;&gt;"",'Other Pharma &amp; Health Products'!M362,"")</f>
        <v/>
      </c>
      <c r="C1360" s="5" t="str">
        <f>IF(B1360="","",IF(ISERROR(FIND(B1360,VLOOKUP(A1360,A$1199:C1361,3,FALSE))),CONCATENATE(B1360,"; ",IFERROR(VLOOKUP(A1360,A$1199:C1361,3,FALSE),"")),VLOOKUP(A1360,A$1199:C1361,3,FALSE)))</f>
        <v/>
      </c>
    </row>
    <row r="1361" spans="1:3" x14ac:dyDescent="0.2">
      <c r="A1361" s="5" t="e">
        <f ca="1">'Other Pharma &amp; Health Products'!B363</f>
        <v>#VALUE!</v>
      </c>
      <c r="B1361" s="5" t="str">
        <f>IF('Other Pharma &amp; Health Products'!M363&lt;&gt;"",'Other Pharma &amp; Health Products'!M363,"")</f>
        <v/>
      </c>
      <c r="C1361" s="5" t="str">
        <f>IF(B1361="","",IF(ISERROR(FIND(B1361,VLOOKUP(A1361,A$1199:C1362,3,FALSE))),CONCATENATE(B1361,"; ",IFERROR(VLOOKUP(A1361,A$1199:C1362,3,FALSE),"")),VLOOKUP(A1361,A$1199:C1362,3,FALSE)))</f>
        <v/>
      </c>
    </row>
    <row r="1362" spans="1:3" x14ac:dyDescent="0.2">
      <c r="A1362" s="5" t="e">
        <f ca="1">'Other Pharma &amp; Health Products'!B364</f>
        <v>#VALUE!</v>
      </c>
      <c r="B1362" s="5" t="str">
        <f>IF('Other Pharma &amp; Health Products'!M364&lt;&gt;"",'Other Pharma &amp; Health Products'!M364,"")</f>
        <v/>
      </c>
      <c r="C1362" s="5" t="str">
        <f>IF(B1362="","",IF(ISERROR(FIND(B1362,VLOOKUP(A1362,A$1199:C1363,3,FALSE))),CONCATENATE(B1362,"; ",IFERROR(VLOOKUP(A1362,A$1199:C1363,3,FALSE),"")),VLOOKUP(A1362,A$1199:C1363,3,FALSE)))</f>
        <v/>
      </c>
    </row>
    <row r="1363" spans="1:3" x14ac:dyDescent="0.2">
      <c r="A1363" s="5" t="e">
        <f ca="1">'Other Pharma &amp; Health Products'!B365</f>
        <v>#VALUE!</v>
      </c>
      <c r="B1363" s="5" t="str">
        <f>IF('Other Pharma &amp; Health Products'!M365&lt;&gt;"",'Other Pharma &amp; Health Products'!M365,"")</f>
        <v/>
      </c>
      <c r="C1363" s="5" t="str">
        <f>IF(B1363="","",IF(ISERROR(FIND(B1363,VLOOKUP(A1363,A$1199:C1364,3,FALSE))),CONCATENATE(B1363,"; ",IFERROR(VLOOKUP(A1363,A$1199:C1364,3,FALSE),"")),VLOOKUP(A1363,A$1199:C1364,3,FALSE)))</f>
        <v/>
      </c>
    </row>
    <row r="1364" spans="1:3" x14ac:dyDescent="0.2">
      <c r="A1364" s="5" t="e">
        <f ca="1">'Other Pharma &amp; Health Products'!B366</f>
        <v>#VALUE!</v>
      </c>
      <c r="B1364" s="5" t="str">
        <f>IF('Other Pharma &amp; Health Products'!M366&lt;&gt;"",'Other Pharma &amp; Health Products'!M366,"")</f>
        <v/>
      </c>
      <c r="C1364" s="5" t="str">
        <f>IF(B1364="","",IF(ISERROR(FIND(B1364,VLOOKUP(A1364,A$1199:C1365,3,FALSE))),CONCATENATE(B1364,"; ",IFERROR(VLOOKUP(A1364,A$1199:C1365,3,FALSE),"")),VLOOKUP(A1364,A$1199:C1365,3,FALSE)))</f>
        <v/>
      </c>
    </row>
    <row r="1365" spans="1:3" x14ac:dyDescent="0.2">
      <c r="A1365" s="5" t="e">
        <f ca="1">'Other Pharma &amp; Health Products'!B367</f>
        <v>#VALUE!</v>
      </c>
      <c r="B1365" s="5" t="str">
        <f>IF('Other Pharma &amp; Health Products'!M367&lt;&gt;"",'Other Pharma &amp; Health Products'!M367,"")</f>
        <v/>
      </c>
      <c r="C1365" s="5" t="str">
        <f>IF(B1365="","",IF(ISERROR(FIND(B1365,VLOOKUP(A1365,A$1199:C1366,3,FALSE))),CONCATENATE(B1365,"; ",IFERROR(VLOOKUP(A1365,A$1199:C1366,3,FALSE),"")),VLOOKUP(A1365,A$1199:C1366,3,FALSE)))</f>
        <v/>
      </c>
    </row>
    <row r="1366" spans="1:3" x14ac:dyDescent="0.2">
      <c r="A1366" s="5" t="e">
        <f ca="1">'Other Pharma &amp; Health Products'!B368</f>
        <v>#VALUE!</v>
      </c>
      <c r="B1366" s="5" t="str">
        <f>IF('Other Pharma &amp; Health Products'!M368&lt;&gt;"",'Other Pharma &amp; Health Products'!M368,"")</f>
        <v/>
      </c>
      <c r="C1366" s="5" t="str">
        <f>IF(B1366="","",IF(ISERROR(FIND(B1366,VLOOKUP(A1366,A$1199:C1367,3,FALSE))),CONCATENATE(B1366,"; ",IFERROR(VLOOKUP(A1366,A$1199:C1367,3,FALSE),"")),VLOOKUP(A1366,A$1199:C1367,3,FALSE)))</f>
        <v/>
      </c>
    </row>
    <row r="1367" spans="1:3" x14ac:dyDescent="0.2">
      <c r="A1367" s="5" t="e">
        <f ca="1">'Other Pharma &amp; Health Products'!B369</f>
        <v>#VALUE!</v>
      </c>
      <c r="B1367" s="5" t="str">
        <f>IF('Other Pharma &amp; Health Products'!M369&lt;&gt;"",'Other Pharma &amp; Health Products'!M369,"")</f>
        <v/>
      </c>
      <c r="C1367" s="5" t="str">
        <f>IF(B1367="","",IF(ISERROR(FIND(B1367,VLOOKUP(A1367,A$1199:C1368,3,FALSE))),CONCATENATE(B1367,"; ",IFERROR(VLOOKUP(A1367,A$1199:C1368,3,FALSE),"")),VLOOKUP(A1367,A$1199:C1368,3,FALSE)))</f>
        <v/>
      </c>
    </row>
    <row r="1368" spans="1:3" x14ac:dyDescent="0.2">
      <c r="A1368" s="5" t="e">
        <f ca="1">'Other Pharma &amp; Health Products'!B370</f>
        <v>#VALUE!</v>
      </c>
      <c r="B1368" s="5" t="str">
        <f>IF('Other Pharma &amp; Health Products'!M370&lt;&gt;"",'Other Pharma &amp; Health Products'!M370,"")</f>
        <v/>
      </c>
      <c r="C1368" s="5" t="str">
        <f>IF(B1368="","",IF(ISERROR(FIND(B1368,VLOOKUP(A1368,A$1199:C1369,3,FALSE))),CONCATENATE(B1368,"; ",IFERROR(VLOOKUP(A1368,A$1199:C1369,3,FALSE),"")),VLOOKUP(A1368,A$1199:C1369,3,FALSE)))</f>
        <v/>
      </c>
    </row>
    <row r="1369" spans="1:3" x14ac:dyDescent="0.2">
      <c r="A1369" s="5" t="e">
        <f ca="1">'Other Pharma &amp; Health Products'!B371</f>
        <v>#VALUE!</v>
      </c>
      <c r="B1369" s="5" t="str">
        <f>IF('Other Pharma &amp; Health Products'!M371&lt;&gt;"",'Other Pharma &amp; Health Products'!M371,"")</f>
        <v/>
      </c>
      <c r="C1369" s="5" t="str">
        <f>IF(B1369="","",IF(ISERROR(FIND(B1369,VLOOKUP(A1369,A$1199:C1370,3,FALSE))),CONCATENATE(B1369,"; ",IFERROR(VLOOKUP(A1369,A$1199:C1370,3,FALSE),"")),VLOOKUP(A1369,A$1199:C1370,3,FALSE)))</f>
        <v/>
      </c>
    </row>
    <row r="1370" spans="1:3" x14ac:dyDescent="0.2">
      <c r="A1370" s="5" t="e">
        <f ca="1">'Other Pharma &amp; Health Products'!B372</f>
        <v>#VALUE!</v>
      </c>
      <c r="B1370" s="5" t="str">
        <f>IF('Other Pharma &amp; Health Products'!M372&lt;&gt;"",'Other Pharma &amp; Health Products'!M372,"")</f>
        <v/>
      </c>
      <c r="C1370" s="5" t="str">
        <f>IF(B1370="","",IF(ISERROR(FIND(B1370,VLOOKUP(A1370,A$1199:C1371,3,FALSE))),CONCATENATE(B1370,"; ",IFERROR(VLOOKUP(A1370,A$1199:C1371,3,FALSE),"")),VLOOKUP(A1370,A$1199:C1371,3,FALSE)))</f>
        <v/>
      </c>
    </row>
    <row r="1371" spans="1:3" x14ac:dyDescent="0.2">
      <c r="A1371" s="5" t="e">
        <f ca="1">'Other Pharma &amp; Health Products'!B373</f>
        <v>#VALUE!</v>
      </c>
      <c r="B1371" s="5" t="str">
        <f>IF('Other Pharma &amp; Health Products'!M373&lt;&gt;"",'Other Pharma &amp; Health Products'!M373,"")</f>
        <v/>
      </c>
      <c r="C1371" s="5" t="str">
        <f>IF(B1371="","",IF(ISERROR(FIND(B1371,VLOOKUP(A1371,A$1199:C1372,3,FALSE))),CONCATENATE(B1371,"; ",IFERROR(VLOOKUP(A1371,A$1199:C1372,3,FALSE),"")),VLOOKUP(A1371,A$1199:C1372,3,FALSE)))</f>
        <v/>
      </c>
    </row>
    <row r="1372" spans="1:3" x14ac:dyDescent="0.2">
      <c r="A1372" s="5" t="e">
        <f ca="1">'Other Pharma &amp; Health Products'!B374</f>
        <v>#VALUE!</v>
      </c>
      <c r="B1372" s="5" t="str">
        <f>IF('Other Pharma &amp; Health Products'!M374&lt;&gt;"",'Other Pharma &amp; Health Products'!M374,"")</f>
        <v/>
      </c>
      <c r="C1372" s="5" t="str">
        <f>IF(B1372="","",IF(ISERROR(FIND(B1372,VLOOKUP(A1372,A$1199:C1373,3,FALSE))),CONCATENATE(B1372,"; ",IFERROR(VLOOKUP(A1372,A$1199:C1373,3,FALSE),"")),VLOOKUP(A1372,A$1199:C1373,3,FALSE)))</f>
        <v/>
      </c>
    </row>
    <row r="1373" spans="1:3" x14ac:dyDescent="0.2">
      <c r="A1373" s="5" t="e">
        <f ca="1">'Other Pharma &amp; Health Products'!B375</f>
        <v>#VALUE!</v>
      </c>
      <c r="B1373" s="5" t="str">
        <f>IF('Other Pharma &amp; Health Products'!M375&lt;&gt;"",'Other Pharma &amp; Health Products'!M375,"")</f>
        <v/>
      </c>
      <c r="C1373" s="5" t="str">
        <f>IF(B1373="","",IF(ISERROR(FIND(B1373,VLOOKUP(A1373,A$1199:C1374,3,FALSE))),CONCATENATE(B1373,"; ",IFERROR(VLOOKUP(A1373,A$1199:C1374,3,FALSE),"")),VLOOKUP(A1373,A$1199:C1374,3,FALSE)))</f>
        <v/>
      </c>
    </row>
    <row r="1374" spans="1:3" x14ac:dyDescent="0.2">
      <c r="A1374" s="5" t="e">
        <f ca="1">'Other Pharma &amp; Health Products'!B376</f>
        <v>#VALUE!</v>
      </c>
      <c r="B1374" s="5" t="str">
        <f>IF('Other Pharma &amp; Health Products'!M376&lt;&gt;"",'Other Pharma &amp; Health Products'!M376,"")</f>
        <v/>
      </c>
      <c r="C1374" s="5" t="str">
        <f>IF(B1374="","",IF(ISERROR(FIND(B1374,VLOOKUP(A1374,A$1199:C1375,3,FALSE))),CONCATENATE(B1374,"; ",IFERROR(VLOOKUP(A1374,A$1199:C1375,3,FALSE),"")),VLOOKUP(A1374,A$1199:C1375,3,FALSE)))</f>
        <v/>
      </c>
    </row>
    <row r="1375" spans="1:3" x14ac:dyDescent="0.2">
      <c r="A1375" s="5" t="e">
        <f ca="1">'Other Pharma &amp; Health Products'!B377</f>
        <v>#VALUE!</v>
      </c>
      <c r="B1375" s="5" t="str">
        <f>IF('Other Pharma &amp; Health Products'!M377&lt;&gt;"",'Other Pharma &amp; Health Products'!M377,"")</f>
        <v/>
      </c>
      <c r="C1375" s="5" t="str">
        <f>IF(B1375="","",IF(ISERROR(FIND(B1375,VLOOKUP(A1375,A$1199:C1376,3,FALSE))),CONCATENATE(B1375,"; ",IFERROR(VLOOKUP(A1375,A$1199:C1376,3,FALSE),"")),VLOOKUP(A1375,A$1199:C1376,3,FALSE)))</f>
        <v/>
      </c>
    </row>
    <row r="1376" spans="1:3" x14ac:dyDescent="0.2">
      <c r="A1376" s="5" t="e">
        <f ca="1">'Other Pharma &amp; Health Products'!B378</f>
        <v>#VALUE!</v>
      </c>
      <c r="B1376" s="5" t="str">
        <f>IF('Other Pharma &amp; Health Products'!M378&lt;&gt;"",'Other Pharma &amp; Health Products'!M378,"")</f>
        <v/>
      </c>
      <c r="C1376" s="5" t="str">
        <f>IF(B1376="","",IF(ISERROR(FIND(B1376,VLOOKUP(A1376,A$1199:C1377,3,FALSE))),CONCATENATE(B1376,"; ",IFERROR(VLOOKUP(A1376,A$1199:C1377,3,FALSE),"")),VLOOKUP(A1376,A$1199:C1377,3,FALSE)))</f>
        <v/>
      </c>
    </row>
    <row r="1377" spans="1:3" x14ac:dyDescent="0.2">
      <c r="A1377" s="5" t="e">
        <f ca="1">'Other Pharma &amp; Health Products'!B379</f>
        <v>#VALUE!</v>
      </c>
      <c r="B1377" s="5" t="str">
        <f>IF('Other Pharma &amp; Health Products'!M379&lt;&gt;"",'Other Pharma &amp; Health Products'!M379,"")</f>
        <v/>
      </c>
      <c r="C1377" s="5" t="str">
        <f>IF(B1377="","",IF(ISERROR(FIND(B1377,VLOOKUP(A1377,A$1199:C1378,3,FALSE))),CONCATENATE(B1377,"; ",IFERROR(VLOOKUP(A1377,A$1199:C1378,3,FALSE),"")),VLOOKUP(A1377,A$1199:C1378,3,FALSE)))</f>
        <v/>
      </c>
    </row>
    <row r="1378" spans="1:3" x14ac:dyDescent="0.2">
      <c r="A1378" s="5" t="e">
        <f ca="1">'Other Pharma &amp; Health Products'!B380</f>
        <v>#VALUE!</v>
      </c>
      <c r="B1378" s="5" t="str">
        <f>IF('Other Pharma &amp; Health Products'!M380&lt;&gt;"",'Other Pharma &amp; Health Products'!M380,"")</f>
        <v/>
      </c>
      <c r="C1378" s="5" t="str">
        <f>IF(B1378="","",IF(ISERROR(FIND(B1378,VLOOKUP(A1378,A$1199:C1379,3,FALSE))),CONCATENATE(B1378,"; ",IFERROR(VLOOKUP(A1378,A$1199:C1379,3,FALSE),"")),VLOOKUP(A1378,A$1199:C1379,3,FALSE)))</f>
        <v/>
      </c>
    </row>
    <row r="1379" spans="1:3" x14ac:dyDescent="0.2">
      <c r="A1379" s="5" t="e">
        <f ca="1">'Other Pharma &amp; Health Products'!B381</f>
        <v>#VALUE!</v>
      </c>
      <c r="B1379" s="5" t="str">
        <f>IF('Other Pharma &amp; Health Products'!M381&lt;&gt;"",'Other Pharma &amp; Health Products'!M381,"")</f>
        <v/>
      </c>
      <c r="C1379" s="5" t="str">
        <f>IF(B1379="","",IF(ISERROR(FIND(B1379,VLOOKUP(A1379,A$1199:C1380,3,FALSE))),CONCATENATE(B1379,"; ",IFERROR(VLOOKUP(A1379,A$1199:C1380,3,FALSE),"")),VLOOKUP(A1379,A$1199:C1380,3,FALSE)))</f>
        <v/>
      </c>
    </row>
    <row r="1380" spans="1:3" x14ac:dyDescent="0.2">
      <c r="A1380" s="5" t="e">
        <f ca="1">'Other Pharma &amp; Health Products'!B382</f>
        <v>#VALUE!</v>
      </c>
      <c r="B1380" s="5" t="str">
        <f>IF('Other Pharma &amp; Health Products'!M382&lt;&gt;"",'Other Pharma &amp; Health Products'!M382,"")</f>
        <v/>
      </c>
      <c r="C1380" s="5" t="str">
        <f>IF(B1380="","",IF(ISERROR(FIND(B1380,VLOOKUP(A1380,A$1199:C1381,3,FALSE))),CONCATENATE(B1380,"; ",IFERROR(VLOOKUP(A1380,A$1199:C1381,3,FALSE),"")),VLOOKUP(A1380,A$1199:C1381,3,FALSE)))</f>
        <v/>
      </c>
    </row>
    <row r="1381" spans="1:3" x14ac:dyDescent="0.2">
      <c r="A1381" s="5" t="e">
        <f ca="1">'Other Pharma &amp; Health Products'!B383</f>
        <v>#VALUE!</v>
      </c>
      <c r="B1381" s="5" t="str">
        <f>IF('Other Pharma &amp; Health Products'!M383&lt;&gt;"",'Other Pharma &amp; Health Products'!M383,"")</f>
        <v/>
      </c>
      <c r="C1381" s="5" t="str">
        <f>IF(B1381="","",IF(ISERROR(FIND(B1381,VLOOKUP(A1381,A$1199:C1382,3,FALSE))),CONCATENATE(B1381,"; ",IFERROR(VLOOKUP(A1381,A$1199:C1382,3,FALSE),"")),VLOOKUP(A1381,A$1199:C1382,3,FALSE)))</f>
        <v/>
      </c>
    </row>
    <row r="1382" spans="1:3" x14ac:dyDescent="0.2">
      <c r="A1382" s="5" t="e">
        <f ca="1">'Other Pharma &amp; Health Products'!B384</f>
        <v>#VALUE!</v>
      </c>
      <c r="B1382" s="5" t="str">
        <f>IF('Other Pharma &amp; Health Products'!M384&lt;&gt;"",'Other Pharma &amp; Health Products'!M384,"")</f>
        <v/>
      </c>
      <c r="C1382" s="5" t="str">
        <f>IF(B1382="","",IF(ISERROR(FIND(B1382,VLOOKUP(A1382,A$1199:C1383,3,FALSE))),CONCATENATE(B1382,"; ",IFERROR(VLOOKUP(A1382,A$1199:C1383,3,FALSE),"")),VLOOKUP(A1382,A$1199:C1383,3,FALSE)))</f>
        <v/>
      </c>
    </row>
    <row r="1383" spans="1:3" x14ac:dyDescent="0.2">
      <c r="A1383" s="5" t="e">
        <f ca="1">'Other Pharma &amp; Health Products'!B385</f>
        <v>#VALUE!</v>
      </c>
      <c r="B1383" s="5" t="str">
        <f>IF('Other Pharma &amp; Health Products'!M385&lt;&gt;"",'Other Pharma &amp; Health Products'!M385,"")</f>
        <v/>
      </c>
      <c r="C1383" s="5" t="str">
        <f>IF(B1383="","",IF(ISERROR(FIND(B1383,VLOOKUP(A1383,A$1199:C1384,3,FALSE))),CONCATENATE(B1383,"; ",IFERROR(VLOOKUP(A1383,A$1199:C1384,3,FALSE),"")),VLOOKUP(A1383,A$1199:C1384,3,FALSE)))</f>
        <v/>
      </c>
    </row>
    <row r="1384" spans="1:3" x14ac:dyDescent="0.2">
      <c r="A1384" s="5" t="e">
        <f ca="1">'Other Pharma &amp; Health Products'!B386</f>
        <v>#VALUE!</v>
      </c>
      <c r="B1384" s="5" t="str">
        <f>IF('Other Pharma &amp; Health Products'!M386&lt;&gt;"",'Other Pharma &amp; Health Products'!M386,"")</f>
        <v/>
      </c>
      <c r="C1384" s="5" t="str">
        <f>IF(B1384="","",IF(ISERROR(FIND(B1384,VLOOKUP(A1384,A$1199:C1385,3,FALSE))),CONCATENATE(B1384,"; ",IFERROR(VLOOKUP(A1384,A$1199:C1385,3,FALSE),"")),VLOOKUP(A1384,A$1199:C1385,3,FALSE)))</f>
        <v/>
      </c>
    </row>
    <row r="1385" spans="1:3" x14ac:dyDescent="0.2">
      <c r="A1385" s="5" t="e">
        <f ca="1">'Other Pharma &amp; Health Products'!B387</f>
        <v>#VALUE!</v>
      </c>
      <c r="B1385" s="5" t="str">
        <f>IF('Other Pharma &amp; Health Products'!M387&lt;&gt;"",'Other Pharma &amp; Health Products'!M387,"")</f>
        <v/>
      </c>
      <c r="C1385" s="5" t="str">
        <f>IF(B1385="","",IF(ISERROR(FIND(B1385,VLOOKUP(A1385,A$1199:C1386,3,FALSE))),CONCATENATE(B1385,"; ",IFERROR(VLOOKUP(A1385,A$1199:C1386,3,FALSE),"")),VLOOKUP(A1385,A$1199:C1386,3,FALSE)))</f>
        <v/>
      </c>
    </row>
    <row r="1386" spans="1:3" x14ac:dyDescent="0.2">
      <c r="A1386" s="5" t="e">
        <f ca="1">'Other Pharma &amp; Health Products'!B388</f>
        <v>#VALUE!</v>
      </c>
      <c r="B1386" s="5" t="str">
        <f>IF('Other Pharma &amp; Health Products'!M388&lt;&gt;"",'Other Pharma &amp; Health Products'!M388,"")</f>
        <v/>
      </c>
      <c r="C1386" s="5" t="str">
        <f>IF(B1386="","",IF(ISERROR(FIND(B1386,VLOOKUP(A1386,A$1199:C1387,3,FALSE))),CONCATENATE(B1386,"; ",IFERROR(VLOOKUP(A1386,A$1199:C1387,3,FALSE),"")),VLOOKUP(A1386,A$1199:C1387,3,FALSE)))</f>
        <v/>
      </c>
    </row>
    <row r="1387" spans="1:3" x14ac:dyDescent="0.2">
      <c r="A1387" s="5" t="e">
        <f ca="1">'Other Pharma &amp; Health Products'!B389</f>
        <v>#VALUE!</v>
      </c>
      <c r="B1387" s="5" t="str">
        <f>IF('Other Pharma &amp; Health Products'!M389&lt;&gt;"",'Other Pharma &amp; Health Products'!M389,"")</f>
        <v/>
      </c>
      <c r="C1387" s="5" t="str">
        <f>IF(B1387="","",IF(ISERROR(FIND(B1387,VLOOKUP(A1387,A$1199:C1388,3,FALSE))),CONCATENATE(B1387,"; ",IFERROR(VLOOKUP(A1387,A$1199:C1388,3,FALSE),"")),VLOOKUP(A1387,A$1199:C1388,3,FALSE)))</f>
        <v/>
      </c>
    </row>
    <row r="1388" spans="1:3" x14ac:dyDescent="0.2">
      <c r="A1388" s="5" t="e">
        <f ca="1">'Other Pharma &amp; Health Products'!B390</f>
        <v>#VALUE!</v>
      </c>
      <c r="B1388" s="5" t="str">
        <f>IF('Other Pharma &amp; Health Products'!M390&lt;&gt;"",'Other Pharma &amp; Health Products'!M390,"")</f>
        <v/>
      </c>
      <c r="C1388" s="5" t="str">
        <f>IF(B1388="","",IF(ISERROR(FIND(B1388,VLOOKUP(A1388,A$1199:C1389,3,FALSE))),CONCATENATE(B1388,"; ",IFERROR(VLOOKUP(A1388,A$1199:C1389,3,FALSE),"")),VLOOKUP(A1388,A$1199:C1389,3,FALSE)))</f>
        <v/>
      </c>
    </row>
    <row r="1389" spans="1:3" x14ac:dyDescent="0.2">
      <c r="A1389" s="5" t="e">
        <f ca="1">'Other Pharma &amp; Health Products'!B391</f>
        <v>#VALUE!</v>
      </c>
      <c r="B1389" s="5" t="str">
        <f>IF('Other Pharma &amp; Health Products'!M391&lt;&gt;"",'Other Pharma &amp; Health Products'!M391,"")</f>
        <v/>
      </c>
      <c r="C1389" s="5" t="str">
        <f>IF(B1389="","",IF(ISERROR(FIND(B1389,VLOOKUP(A1389,A$1199:C1390,3,FALSE))),CONCATENATE(B1389,"; ",IFERROR(VLOOKUP(A1389,A$1199:C1390,3,FALSE),"")),VLOOKUP(A1389,A$1199:C1390,3,FALSE)))</f>
        <v/>
      </c>
    </row>
    <row r="1390" spans="1:3" x14ac:dyDescent="0.2">
      <c r="A1390" s="5" t="e">
        <f ca="1">'Other Pharma &amp; Health Products'!B392</f>
        <v>#VALUE!</v>
      </c>
      <c r="B1390" s="5" t="str">
        <f>IF('Other Pharma &amp; Health Products'!M392&lt;&gt;"",'Other Pharma &amp; Health Products'!M392,"")</f>
        <v/>
      </c>
      <c r="C1390" s="5" t="str">
        <f>IF(B1390="","",IF(ISERROR(FIND(B1390,VLOOKUP(A1390,A$1199:C1391,3,FALSE))),CONCATENATE(B1390,"; ",IFERROR(VLOOKUP(A1390,A$1199:C1391,3,FALSE),"")),VLOOKUP(A1390,A$1199:C1391,3,FALSE)))</f>
        <v/>
      </c>
    </row>
    <row r="1391" spans="1:3" x14ac:dyDescent="0.2">
      <c r="A1391" s="5" t="e">
        <f ca="1">'Other Pharma &amp; Health Products'!B393</f>
        <v>#VALUE!</v>
      </c>
      <c r="B1391" s="5" t="str">
        <f>IF('Other Pharma &amp; Health Products'!M393&lt;&gt;"",'Other Pharma &amp; Health Products'!M393,"")</f>
        <v/>
      </c>
      <c r="C1391" s="5" t="str">
        <f>IF(B1391="","",IF(ISERROR(FIND(B1391,VLOOKUP(A1391,A$1199:C1392,3,FALSE))),CONCATENATE(B1391,"; ",IFERROR(VLOOKUP(A1391,A$1199:C1392,3,FALSE),"")),VLOOKUP(A1391,A$1199:C1392,3,FALSE)))</f>
        <v/>
      </c>
    </row>
    <row r="1392" spans="1:3" x14ac:dyDescent="0.2">
      <c r="A1392" s="5" t="e">
        <f ca="1">'Other Pharma &amp; Health Products'!B394</f>
        <v>#VALUE!</v>
      </c>
      <c r="B1392" s="5" t="str">
        <f>IF('Other Pharma &amp; Health Products'!M394&lt;&gt;"",'Other Pharma &amp; Health Products'!M394,"")</f>
        <v/>
      </c>
      <c r="C1392" s="5" t="str">
        <f>IF(B1392="","",IF(ISERROR(FIND(B1392,VLOOKUP(A1392,A$1199:C1393,3,FALSE))),CONCATENATE(B1392,"; ",IFERROR(VLOOKUP(A1392,A$1199:C1393,3,FALSE),"")),VLOOKUP(A1392,A$1199:C1393,3,FALSE)))</f>
        <v/>
      </c>
    </row>
    <row r="1393" spans="1:3" x14ac:dyDescent="0.2">
      <c r="A1393" s="5" t="e">
        <f ca="1">'Other Pharma &amp; Health Products'!B395</f>
        <v>#VALUE!</v>
      </c>
      <c r="B1393" s="5" t="str">
        <f>IF('Other Pharma &amp; Health Products'!M395&lt;&gt;"",'Other Pharma &amp; Health Products'!M395,"")</f>
        <v/>
      </c>
      <c r="C1393" s="5" t="str">
        <f>IF(B1393="","",IF(ISERROR(FIND(B1393,VLOOKUP(A1393,A$1199:C1394,3,FALSE))),CONCATENATE(B1393,"; ",IFERROR(VLOOKUP(A1393,A$1199:C1394,3,FALSE),"")),VLOOKUP(A1393,A$1199:C1394,3,FALSE)))</f>
        <v/>
      </c>
    </row>
    <row r="1394" spans="1:3" x14ac:dyDescent="0.2">
      <c r="A1394" s="5" t="e">
        <f ca="1">'Other Pharma &amp; Health Products'!B396</f>
        <v>#VALUE!</v>
      </c>
      <c r="B1394" s="5" t="str">
        <f>IF('Other Pharma &amp; Health Products'!M396&lt;&gt;"",'Other Pharma &amp; Health Products'!M396,"")</f>
        <v/>
      </c>
      <c r="C1394" s="5" t="str">
        <f>IF(B1394="","",IF(ISERROR(FIND(B1394,VLOOKUP(A1394,A$1199:C1395,3,FALSE))),CONCATENATE(B1394,"; ",IFERROR(VLOOKUP(A1394,A$1199:C1395,3,FALSE),"")),VLOOKUP(A1394,A$1199:C1395,3,FALSE)))</f>
        <v/>
      </c>
    </row>
    <row r="1395" spans="1:3" x14ac:dyDescent="0.2">
      <c r="A1395" s="5" t="e">
        <f ca="1">'Other Pharma &amp; Health Products'!B397</f>
        <v>#VALUE!</v>
      </c>
      <c r="B1395" s="5" t="str">
        <f>IF('Other Pharma &amp; Health Products'!M397&lt;&gt;"",'Other Pharma &amp; Health Products'!M397,"")</f>
        <v/>
      </c>
      <c r="C1395" s="5" t="str">
        <f>IF(B1395="","",IF(ISERROR(FIND(B1395,VLOOKUP(A1395,A$1199:C1396,3,FALSE))),CONCATENATE(B1395,"; ",IFERROR(VLOOKUP(A1395,A$1199:C1396,3,FALSE),"")),VLOOKUP(A1395,A$1199:C1396,3,FALSE)))</f>
        <v/>
      </c>
    </row>
    <row r="1396" spans="1:3" x14ac:dyDescent="0.2">
      <c r="A1396" s="5" t="e">
        <f ca="1">'Other Pharma &amp; Health Products'!B398</f>
        <v>#VALUE!</v>
      </c>
      <c r="B1396" s="5" t="str">
        <f>IF('Other Pharma &amp; Health Products'!M398&lt;&gt;"",'Other Pharma &amp; Health Products'!M398,"")</f>
        <v/>
      </c>
      <c r="C1396" s="5" t="str">
        <f>IF(B1396="","",IF(ISERROR(FIND(B1396,VLOOKUP(A1396,A$1199:C1397,3,FALSE))),CONCATENATE(B1396,"; ",IFERROR(VLOOKUP(A1396,A$1199:C1397,3,FALSE),"")),VLOOKUP(A1396,A$1199:C1397,3,FALSE)))</f>
        <v/>
      </c>
    </row>
    <row r="1397" spans="1:3" x14ac:dyDescent="0.2">
      <c r="A1397" s="5" t="e">
        <f ca="1">'Other Pharma &amp; Health Products'!B399</f>
        <v>#VALUE!</v>
      </c>
      <c r="B1397" s="5" t="str">
        <f>IF('Other Pharma &amp; Health Products'!M399&lt;&gt;"",'Other Pharma &amp; Health Products'!M399,"")</f>
        <v/>
      </c>
      <c r="C1397" s="5" t="str">
        <f>IF(B1397="","",IF(ISERROR(FIND(B1397,VLOOKUP(A1397,A$1199:C1398,3,FALSE))),CONCATENATE(B1397,"; ",IFERROR(VLOOKUP(A1397,A$1199:C1398,3,FALSE),"")),VLOOKUP(A1397,A$1199:C1398,3,FALSE)))</f>
        <v/>
      </c>
    </row>
    <row r="1398" spans="1:3" x14ac:dyDescent="0.2">
      <c r="A1398" s="5" t="e">
        <f ca="1">'Other Pharma &amp; Health Products'!B400</f>
        <v>#VALUE!</v>
      </c>
      <c r="B1398" s="5" t="str">
        <f>IF('Other Pharma &amp; Health Products'!M400&lt;&gt;"",'Other Pharma &amp; Health Products'!M400,"")</f>
        <v/>
      </c>
      <c r="C1398" s="5" t="str">
        <f>IF(B1398="","",IF(ISERROR(FIND(B1398,VLOOKUP(A1398,A$1199:C1399,3,FALSE))),CONCATENATE(B1398,"; ",IFERROR(VLOOKUP(A1398,A$1199:C1399,3,FALSE),"")),VLOOKUP(A1398,A$1199:C1399,3,FALSE)))</f>
        <v/>
      </c>
    </row>
    <row r="1399" spans="1:3" x14ac:dyDescent="0.2">
      <c r="A1399" s="5" t="e">
        <f ca="1">'Other Pharma &amp; Health Products'!B401</f>
        <v>#VALUE!</v>
      </c>
      <c r="B1399" s="5" t="str">
        <f>IF('Other Pharma &amp; Health Products'!M401&lt;&gt;"",'Other Pharma &amp; Health Products'!M401,"")</f>
        <v/>
      </c>
      <c r="C1399" s="5" t="str">
        <f>IF(B1399="","",IF(ISERROR(FIND(B1399,VLOOKUP(A1399,A$1199:C1400,3,FALSE))),CONCATENATE(B1399,"; ",IFERROR(VLOOKUP(A1399,A$1199:C1400,3,FALSE),"")),VLOOKUP(A1399,A$1199:C1400,3,FALSE)))</f>
        <v/>
      </c>
    </row>
    <row r="1400" spans="1:3" x14ac:dyDescent="0.2">
      <c r="A1400" s="5" t="e">
        <f ca="1">'Other Pharma &amp; Health Products'!B402</f>
        <v>#VALUE!</v>
      </c>
      <c r="B1400" s="5" t="str">
        <f>IF('Other Pharma &amp; Health Products'!M402&lt;&gt;"",'Other Pharma &amp; Health Products'!M402,"")</f>
        <v/>
      </c>
      <c r="C1400" s="5" t="str">
        <f>IF(B1400="","",IF(ISERROR(FIND(B1400,VLOOKUP(A1400,A$1199:C1401,3,FALSE))),CONCATENATE(B1400,"; ",IFERROR(VLOOKUP(A1400,A$1199:C1401,3,FALSE),"")),VLOOKUP(A1400,A$1199:C1401,3,FALSE)))</f>
        <v/>
      </c>
    </row>
    <row r="1401" spans="1:3" x14ac:dyDescent="0.2">
      <c r="A1401" s="5" t="e">
        <f ca="1">'Other Pharma &amp; Health Products'!B403</f>
        <v>#VALUE!</v>
      </c>
      <c r="B1401" s="5" t="str">
        <f>IF('Other Pharma &amp; Health Products'!M403&lt;&gt;"",'Other Pharma &amp; Health Products'!M403,"")</f>
        <v/>
      </c>
      <c r="C1401" s="5" t="str">
        <f>IF(B1401="","",IF(ISERROR(FIND(B1401,VLOOKUP(A1401,A$1199:C1402,3,FALSE))),CONCATENATE(B1401,"; ",IFERROR(VLOOKUP(A1401,A$1199:C1402,3,FALSE),"")),VLOOKUP(A1401,A$1199:C1402,3,FALSE)))</f>
        <v/>
      </c>
    </row>
    <row r="1402" spans="1:3" x14ac:dyDescent="0.2">
      <c r="A1402" s="5" t="e">
        <f ca="1">'Other Pharma &amp; Health Products'!B404</f>
        <v>#VALUE!</v>
      </c>
      <c r="B1402" s="5" t="str">
        <f>IF('Other Pharma &amp; Health Products'!M404&lt;&gt;"",'Other Pharma &amp; Health Products'!M404,"")</f>
        <v/>
      </c>
      <c r="C1402" s="5" t="str">
        <f>IF(B1402="","",IF(ISERROR(FIND(B1402,VLOOKUP(A1402,A$1199:C1403,3,FALSE))),CONCATENATE(B1402,"; ",IFERROR(VLOOKUP(A1402,A$1199:C1403,3,FALSE),"")),VLOOKUP(A1402,A$1199:C1403,3,FALSE)))</f>
        <v/>
      </c>
    </row>
    <row r="1403" spans="1:3" x14ac:dyDescent="0.2">
      <c r="A1403" s="5" t="e">
        <f ca="1">'Other Pharma &amp; Health Products'!B405</f>
        <v>#VALUE!</v>
      </c>
      <c r="B1403" s="5" t="str">
        <f>IF('Other Pharma &amp; Health Products'!M405&lt;&gt;"",'Other Pharma &amp; Health Products'!M405,"")</f>
        <v/>
      </c>
      <c r="C1403" s="5" t="str">
        <f>IF(B1403="","",IF(ISERROR(FIND(B1403,VLOOKUP(A1403,A$1199:C1404,3,FALSE))),CONCATENATE(B1403,"; ",IFERROR(VLOOKUP(A1403,A$1199:C1404,3,FALSE),"")),VLOOKUP(A1403,A$1199:C1404,3,FALSE)))</f>
        <v/>
      </c>
    </row>
    <row r="1404" spans="1:3" x14ac:dyDescent="0.2">
      <c r="A1404" s="5" t="e">
        <f ca="1">'Other Pharma &amp; Health Products'!B406</f>
        <v>#VALUE!</v>
      </c>
      <c r="B1404" s="5" t="str">
        <f>IF('Other Pharma &amp; Health Products'!M406&lt;&gt;"",'Other Pharma &amp; Health Products'!M406,"")</f>
        <v/>
      </c>
      <c r="C1404" s="5" t="str">
        <f>IF(B1404="","",IF(ISERROR(FIND(B1404,VLOOKUP(A1404,A$1199:C1405,3,FALSE))),CONCATENATE(B1404,"; ",IFERROR(VLOOKUP(A1404,A$1199:C1405,3,FALSE),"")),VLOOKUP(A1404,A$1199:C1405,3,FALSE)))</f>
        <v/>
      </c>
    </row>
    <row r="1405" spans="1:3" x14ac:dyDescent="0.2">
      <c r="A1405" s="5" t="e">
        <f ca="1">'Other Pharma &amp; Health Products'!B407</f>
        <v>#VALUE!</v>
      </c>
      <c r="B1405" s="5" t="str">
        <f>IF('Other Pharma &amp; Health Products'!M407&lt;&gt;"",'Other Pharma &amp; Health Products'!M407,"")</f>
        <v/>
      </c>
      <c r="C1405" s="5" t="str">
        <f>IF(B1405="","",IF(ISERROR(FIND(B1405,VLOOKUP(A1405,A$1199:C1406,3,FALSE))),CONCATENATE(B1405,"; ",IFERROR(VLOOKUP(A1405,A$1199:C1406,3,FALSE),"")),VLOOKUP(A1405,A$1199:C1406,3,FALSE)))</f>
        <v/>
      </c>
    </row>
    <row r="1406" spans="1:3" x14ac:dyDescent="0.2">
      <c r="A1406" s="5" t="e">
        <f ca="1">'Other Pharma &amp; Health Products'!B408</f>
        <v>#VALUE!</v>
      </c>
      <c r="B1406" s="5" t="str">
        <f>IF('Other Pharma &amp; Health Products'!M408&lt;&gt;"",'Other Pharma &amp; Health Products'!M408,"")</f>
        <v/>
      </c>
      <c r="C1406" s="5" t="str">
        <f>IF(B1406="","",IF(ISERROR(FIND(B1406,VLOOKUP(A1406,A$1199:C1407,3,FALSE))),CONCATENATE(B1406,"; ",IFERROR(VLOOKUP(A1406,A$1199:C1407,3,FALSE),"")),VLOOKUP(A1406,A$1199:C1407,3,FALSE)))</f>
        <v/>
      </c>
    </row>
    <row r="1407" spans="1:3" x14ac:dyDescent="0.2">
      <c r="A1407" s="5" t="e">
        <f ca="1">'Other Pharma &amp; Health Products'!B409</f>
        <v>#VALUE!</v>
      </c>
      <c r="B1407" s="5" t="str">
        <f>IF('Other Pharma &amp; Health Products'!M409&lt;&gt;"",'Other Pharma &amp; Health Products'!M409,"")</f>
        <v/>
      </c>
      <c r="C1407" s="5" t="str">
        <f>IF(B1407="","",IF(ISERROR(FIND(B1407,VLOOKUP(A1407,A$1199:C1408,3,FALSE))),CONCATENATE(B1407,"; ",IFERROR(VLOOKUP(A1407,A$1199:C1408,3,FALSE),"")),VLOOKUP(A1407,A$1199:C1408,3,FALSE)))</f>
        <v/>
      </c>
    </row>
    <row r="1408" spans="1:3" x14ac:dyDescent="0.2">
      <c r="A1408" s="5" t="e">
        <f ca="1">'Other Pharma &amp; Health Products'!B410</f>
        <v>#VALUE!</v>
      </c>
      <c r="B1408" s="5" t="str">
        <f>IF('Other Pharma &amp; Health Products'!M410&lt;&gt;"",'Other Pharma &amp; Health Products'!M410,"")</f>
        <v/>
      </c>
      <c r="C1408" s="5" t="str">
        <f>IF(B1408="","",IF(ISERROR(FIND(B1408,VLOOKUP(A1408,A$1199:C1409,3,FALSE))),CONCATENATE(B1408,"; ",IFERROR(VLOOKUP(A1408,A$1199:C1409,3,FALSE),"")),VLOOKUP(A1408,A$1199:C1409,3,FALSE)))</f>
        <v/>
      </c>
    </row>
    <row r="1409" spans="1:3" x14ac:dyDescent="0.2">
      <c r="A1409" s="5" t="e">
        <f ca="1">'Other Pharma &amp; Health Products'!B411</f>
        <v>#VALUE!</v>
      </c>
      <c r="B1409" s="5" t="str">
        <f>IF('Other Pharma &amp; Health Products'!M411&lt;&gt;"",'Other Pharma &amp; Health Products'!M411,"")</f>
        <v/>
      </c>
      <c r="C1409" s="5" t="str">
        <f>IF(B1409="","",IF(ISERROR(FIND(B1409,VLOOKUP(A1409,A$1199:C1410,3,FALSE))),CONCATENATE(B1409,"; ",IFERROR(VLOOKUP(A1409,A$1199:C1410,3,FALSE),"")),VLOOKUP(A1409,A$1199:C1410,3,FALSE)))</f>
        <v/>
      </c>
    </row>
    <row r="1410" spans="1:3" x14ac:dyDescent="0.2">
      <c r="A1410" s="5" t="e">
        <f ca="1">'Other Pharma &amp; Health Products'!B412</f>
        <v>#VALUE!</v>
      </c>
      <c r="B1410" s="5" t="str">
        <f>IF('Other Pharma &amp; Health Products'!M412&lt;&gt;"",'Other Pharma &amp; Health Products'!M412,"")</f>
        <v/>
      </c>
      <c r="C1410" s="5" t="str">
        <f>IF(B1410="","",IF(ISERROR(FIND(B1410,VLOOKUP(A1410,A$1199:C1411,3,FALSE))),CONCATENATE(B1410,"; ",IFERROR(VLOOKUP(A1410,A$1199:C1411,3,FALSE),"")),VLOOKUP(A1410,A$1199:C1411,3,FALSE)))</f>
        <v/>
      </c>
    </row>
    <row r="1411" spans="1:3" x14ac:dyDescent="0.2">
      <c r="A1411" s="5" t="e">
        <f ca="1">'Other Pharma &amp; Health Products'!B413</f>
        <v>#VALUE!</v>
      </c>
      <c r="B1411" s="5" t="str">
        <f>IF('Other Pharma &amp; Health Products'!M413&lt;&gt;"",'Other Pharma &amp; Health Products'!M413,"")</f>
        <v/>
      </c>
      <c r="C1411" s="5" t="str">
        <f>IF(B1411="","",IF(ISERROR(FIND(B1411,VLOOKUP(A1411,A$1199:C1412,3,FALSE))),CONCATENATE(B1411,"; ",IFERROR(VLOOKUP(A1411,A$1199:C1412,3,FALSE),"")),VLOOKUP(A1411,A$1199:C1412,3,FALSE)))</f>
        <v/>
      </c>
    </row>
    <row r="1412" spans="1:3" x14ac:dyDescent="0.2">
      <c r="A1412" s="5" t="e">
        <f ca="1">'Other Pharma &amp; Health Products'!B414</f>
        <v>#VALUE!</v>
      </c>
      <c r="B1412" s="5" t="str">
        <f>IF('Other Pharma &amp; Health Products'!M414&lt;&gt;"",'Other Pharma &amp; Health Products'!M414,"")</f>
        <v/>
      </c>
      <c r="C1412" s="5" t="str">
        <f>IF(B1412="","",IF(ISERROR(FIND(B1412,VLOOKUP(A1412,A$1199:C1413,3,FALSE))),CONCATENATE(B1412,"; ",IFERROR(VLOOKUP(A1412,A$1199:C1413,3,FALSE),"")),VLOOKUP(A1412,A$1199:C1413,3,FALSE)))</f>
        <v/>
      </c>
    </row>
    <row r="1413" spans="1:3" x14ac:dyDescent="0.2">
      <c r="A1413" s="5" t="e">
        <f ca="1">'Other Pharma &amp; Health Products'!B415</f>
        <v>#VALUE!</v>
      </c>
      <c r="B1413" s="5" t="str">
        <f>IF('Other Pharma &amp; Health Products'!M415&lt;&gt;"",'Other Pharma &amp; Health Products'!M415,"")</f>
        <v/>
      </c>
      <c r="C1413" s="5" t="str">
        <f>IF(B1413="","",IF(ISERROR(FIND(B1413,VLOOKUP(A1413,A$1199:C1414,3,FALSE))),CONCATENATE(B1413,"; ",IFERROR(VLOOKUP(A1413,A$1199:C1414,3,FALSE),"")),VLOOKUP(A1413,A$1199:C1414,3,FALSE)))</f>
        <v/>
      </c>
    </row>
    <row r="1414" spans="1:3" x14ac:dyDescent="0.2">
      <c r="A1414" s="5" t="e">
        <f ca="1">'Other Pharma &amp; Health Products'!B416</f>
        <v>#VALUE!</v>
      </c>
      <c r="B1414" s="5" t="str">
        <f>IF('Other Pharma &amp; Health Products'!M416&lt;&gt;"",'Other Pharma &amp; Health Products'!M416,"")</f>
        <v/>
      </c>
      <c r="C1414" s="5" t="str">
        <f>IF(B1414="","",IF(ISERROR(FIND(B1414,VLOOKUP(A1414,A$1199:C1415,3,FALSE))),CONCATENATE(B1414,"; ",IFERROR(VLOOKUP(A1414,A$1199:C1415,3,FALSE),"")),VLOOKUP(A1414,A$1199:C1415,3,FALSE)))</f>
        <v/>
      </c>
    </row>
    <row r="1415" spans="1:3" x14ac:dyDescent="0.2">
      <c r="A1415" s="5" t="e">
        <f ca="1">'Other Pharma &amp; Health Products'!B417</f>
        <v>#VALUE!</v>
      </c>
      <c r="B1415" s="5" t="str">
        <f>IF('Other Pharma &amp; Health Products'!M417&lt;&gt;"",'Other Pharma &amp; Health Products'!M417,"")</f>
        <v/>
      </c>
      <c r="C1415" s="5" t="str">
        <f>IF(B1415="","",IF(ISERROR(FIND(B1415,VLOOKUP(A1415,A$1199:C1416,3,FALSE))),CONCATENATE(B1415,"; ",IFERROR(VLOOKUP(A1415,A$1199:C1416,3,FALSE),"")),VLOOKUP(A1415,A$1199:C1416,3,FALSE)))</f>
        <v/>
      </c>
    </row>
    <row r="1416" spans="1:3" x14ac:dyDescent="0.2">
      <c r="A1416" s="5" t="e">
        <f ca="1">'Other Pharma &amp; Health Products'!B418</f>
        <v>#VALUE!</v>
      </c>
      <c r="B1416" s="5" t="str">
        <f>IF('Other Pharma &amp; Health Products'!M418&lt;&gt;"",'Other Pharma &amp; Health Products'!M418,"")</f>
        <v/>
      </c>
      <c r="C1416" s="5" t="str">
        <f>IF(B1416="","",IF(ISERROR(FIND(B1416,VLOOKUP(A1416,A$1199:C1417,3,FALSE))),CONCATENATE(B1416,"; ",IFERROR(VLOOKUP(A1416,A$1199:C1417,3,FALSE),"")),VLOOKUP(A1416,A$1199:C1417,3,FALSE)))</f>
        <v/>
      </c>
    </row>
    <row r="1417" spans="1:3" x14ac:dyDescent="0.2">
      <c r="A1417" s="5" t="e">
        <f ca="1">'Other Pharma &amp; Health Products'!B419</f>
        <v>#VALUE!</v>
      </c>
      <c r="B1417" s="5" t="str">
        <f>IF('Other Pharma &amp; Health Products'!M419&lt;&gt;"",'Other Pharma &amp; Health Products'!M419,"")</f>
        <v/>
      </c>
      <c r="C1417" s="5" t="str">
        <f>IF(B1417="","",IF(ISERROR(FIND(B1417,VLOOKUP(A1417,A$1199:C1418,3,FALSE))),CONCATENATE(B1417,"; ",IFERROR(VLOOKUP(A1417,A$1199:C1418,3,FALSE),"")),VLOOKUP(A1417,A$1199:C1418,3,FALSE)))</f>
        <v/>
      </c>
    </row>
    <row r="1418" spans="1:3" x14ac:dyDescent="0.2">
      <c r="A1418" s="5" t="e">
        <f ca="1">'Other Pharma &amp; Health Products'!B420</f>
        <v>#VALUE!</v>
      </c>
      <c r="B1418" s="5" t="str">
        <f>IF('Other Pharma &amp; Health Products'!M420&lt;&gt;"",'Other Pharma &amp; Health Products'!M420,"")</f>
        <v/>
      </c>
      <c r="C1418" s="5" t="str">
        <f>IF(B1418="","",IF(ISERROR(FIND(B1418,VLOOKUP(A1418,A$1199:C1419,3,FALSE))),CONCATENATE(B1418,"; ",IFERROR(VLOOKUP(A1418,A$1199:C1419,3,FALSE),"")),VLOOKUP(A1418,A$1199:C1419,3,FALSE)))</f>
        <v/>
      </c>
    </row>
    <row r="1419" spans="1:3" x14ac:dyDescent="0.2">
      <c r="A1419" s="5" t="e">
        <f ca="1">'Other Pharma &amp; Health Products'!B421</f>
        <v>#VALUE!</v>
      </c>
      <c r="B1419" s="5" t="str">
        <f>IF('Other Pharma &amp; Health Products'!M421&lt;&gt;"",'Other Pharma &amp; Health Products'!M421,"")</f>
        <v/>
      </c>
      <c r="C1419" s="5" t="str">
        <f>IF(B1419="","",IF(ISERROR(FIND(B1419,VLOOKUP(A1419,A$1199:C1420,3,FALSE))),CONCATENATE(B1419,"; ",IFERROR(VLOOKUP(A1419,A$1199:C1420,3,FALSE),"")),VLOOKUP(A1419,A$1199:C1420,3,FALSE)))</f>
        <v/>
      </c>
    </row>
    <row r="1420" spans="1:3" x14ac:dyDescent="0.2">
      <c r="A1420" s="5" t="e">
        <f ca="1">'Other Pharma &amp; Health Products'!B422</f>
        <v>#VALUE!</v>
      </c>
      <c r="B1420" s="5" t="str">
        <f>IF('Other Pharma &amp; Health Products'!M422&lt;&gt;"",'Other Pharma &amp; Health Products'!M422,"")</f>
        <v/>
      </c>
      <c r="C1420" s="5" t="str">
        <f>IF(B1420="","",IF(ISERROR(FIND(B1420,VLOOKUP(A1420,A$1199:C1421,3,FALSE))),CONCATENATE(B1420,"; ",IFERROR(VLOOKUP(A1420,A$1199:C1421,3,FALSE),"")),VLOOKUP(A1420,A$1199:C1421,3,FALSE)))</f>
        <v/>
      </c>
    </row>
    <row r="1421" spans="1:3" x14ac:dyDescent="0.2">
      <c r="A1421" s="5" t="e">
        <f ca="1">'Other Pharma &amp; Health Products'!B423</f>
        <v>#VALUE!</v>
      </c>
      <c r="B1421" s="5" t="str">
        <f>IF('Other Pharma &amp; Health Products'!M423&lt;&gt;"",'Other Pharma &amp; Health Products'!M423,"")</f>
        <v/>
      </c>
      <c r="C1421" s="5" t="str">
        <f>IF(B1421="","",IF(ISERROR(FIND(B1421,VLOOKUP(A1421,A$1199:C1422,3,FALSE))),CONCATENATE(B1421,"; ",IFERROR(VLOOKUP(A1421,A$1199:C1422,3,FALSE),"")),VLOOKUP(A1421,A$1199:C1422,3,FALSE)))</f>
        <v/>
      </c>
    </row>
    <row r="1422" spans="1:3" x14ac:dyDescent="0.2">
      <c r="A1422" s="5" t="e">
        <f ca="1">'Other Pharma &amp; Health Products'!B424</f>
        <v>#VALUE!</v>
      </c>
      <c r="B1422" s="5" t="str">
        <f>IF('Other Pharma &amp; Health Products'!M424&lt;&gt;"",'Other Pharma &amp; Health Products'!M424,"")</f>
        <v/>
      </c>
      <c r="C1422" s="5" t="str">
        <f>IF(B1422="","",IF(ISERROR(FIND(B1422,VLOOKUP(A1422,A$1199:C1423,3,FALSE))),CONCATENATE(B1422,"; ",IFERROR(VLOOKUP(A1422,A$1199:C1423,3,FALSE),"")),VLOOKUP(A1422,A$1199:C1423,3,FALSE)))</f>
        <v/>
      </c>
    </row>
    <row r="1423" spans="1:3" x14ac:dyDescent="0.2">
      <c r="A1423" s="5" t="e">
        <f ca="1">'Other Pharma &amp; Health Products'!B425</f>
        <v>#VALUE!</v>
      </c>
      <c r="B1423" s="5" t="str">
        <f>IF('Other Pharma &amp; Health Products'!M425&lt;&gt;"",'Other Pharma &amp; Health Products'!M425,"")</f>
        <v/>
      </c>
      <c r="C1423" s="5" t="str">
        <f>IF(B1423="","",IF(ISERROR(FIND(B1423,VLOOKUP(A1423,A$1199:C1424,3,FALSE))),CONCATENATE(B1423,"; ",IFERROR(VLOOKUP(A1423,A$1199:C1424,3,FALSE),"")),VLOOKUP(A1423,A$1199:C1424,3,FALSE)))</f>
        <v/>
      </c>
    </row>
    <row r="1424" spans="1:3" x14ac:dyDescent="0.2">
      <c r="A1424" s="5" t="e">
        <f ca="1">'Other Pharma &amp; Health Products'!B426</f>
        <v>#VALUE!</v>
      </c>
      <c r="B1424" s="5" t="str">
        <f>IF('Other Pharma &amp; Health Products'!M426&lt;&gt;"",'Other Pharma &amp; Health Products'!M426,"")</f>
        <v/>
      </c>
      <c r="C1424" s="5" t="str">
        <f>IF(B1424="","",IF(ISERROR(FIND(B1424,VLOOKUP(A1424,A$1199:C1425,3,FALSE))),CONCATENATE(B1424,"; ",IFERROR(VLOOKUP(A1424,A$1199:C1425,3,FALSE),"")),VLOOKUP(A1424,A$1199:C1425,3,FALSE)))</f>
        <v/>
      </c>
    </row>
    <row r="1425" spans="1:3" x14ac:dyDescent="0.2">
      <c r="A1425" s="5" t="e">
        <f ca="1">'Other Pharma &amp; Health Products'!B427</f>
        <v>#VALUE!</v>
      </c>
      <c r="B1425" s="5" t="str">
        <f>IF('Other Pharma &amp; Health Products'!M427&lt;&gt;"",'Other Pharma &amp; Health Products'!M427,"")</f>
        <v/>
      </c>
      <c r="C1425" s="5" t="str">
        <f>IF(B1425="","",IF(ISERROR(FIND(B1425,VLOOKUP(A1425,A$1199:C1426,3,FALSE))),CONCATENATE(B1425,"; ",IFERROR(VLOOKUP(A1425,A$1199:C1426,3,FALSE),"")),VLOOKUP(A1425,A$1199:C1426,3,FALSE)))</f>
        <v/>
      </c>
    </row>
    <row r="1426" spans="1:3" x14ac:dyDescent="0.2">
      <c r="A1426" s="5" t="e">
        <f ca="1">'Other Pharma &amp; Health Products'!B428</f>
        <v>#VALUE!</v>
      </c>
      <c r="B1426" s="5" t="str">
        <f>IF('Other Pharma &amp; Health Products'!M428&lt;&gt;"",'Other Pharma &amp; Health Products'!M428,"")</f>
        <v/>
      </c>
      <c r="C1426" s="5" t="str">
        <f>IF(B1426="","",IF(ISERROR(FIND(B1426,VLOOKUP(A1426,A$1199:C1427,3,FALSE))),CONCATENATE(B1426,"; ",IFERROR(VLOOKUP(A1426,A$1199:C1427,3,FALSE),"")),VLOOKUP(A1426,A$1199:C1427,3,FALSE)))</f>
        <v/>
      </c>
    </row>
    <row r="1427" spans="1:3" x14ac:dyDescent="0.2">
      <c r="A1427" s="5" t="e">
        <f ca="1">'Other Pharma &amp; Health Products'!B429</f>
        <v>#VALUE!</v>
      </c>
      <c r="B1427" s="5" t="str">
        <f>IF('Other Pharma &amp; Health Products'!M429&lt;&gt;"",'Other Pharma &amp; Health Products'!M429,"")</f>
        <v/>
      </c>
      <c r="C1427" s="5" t="str">
        <f>IF(B1427="","",IF(ISERROR(FIND(B1427,VLOOKUP(A1427,A$1199:C1428,3,FALSE))),CONCATENATE(B1427,"; ",IFERROR(VLOOKUP(A1427,A$1199:C1428,3,FALSE),"")),VLOOKUP(A1427,A$1199:C1428,3,FALSE)))</f>
        <v/>
      </c>
    </row>
    <row r="1428" spans="1:3" x14ac:dyDescent="0.2">
      <c r="A1428" s="5" t="e">
        <f ca="1">'Other Pharma &amp; Health Products'!B430</f>
        <v>#VALUE!</v>
      </c>
      <c r="B1428" s="5" t="str">
        <f>IF('Other Pharma &amp; Health Products'!M430&lt;&gt;"",'Other Pharma &amp; Health Products'!M430,"")</f>
        <v/>
      </c>
      <c r="C1428" s="5" t="str">
        <f>IF(B1428="","",IF(ISERROR(FIND(B1428,VLOOKUP(A1428,A$1199:C1429,3,FALSE))),CONCATENATE(B1428,"; ",IFERROR(VLOOKUP(A1428,A$1199:C1429,3,FALSE),"")),VLOOKUP(A1428,A$1199:C1429,3,FALSE)))</f>
        <v/>
      </c>
    </row>
    <row r="1429" spans="1:3" x14ac:dyDescent="0.2">
      <c r="A1429" s="5" t="e">
        <f ca="1">'Other Pharma &amp; Health Products'!B431</f>
        <v>#VALUE!</v>
      </c>
      <c r="B1429" s="5" t="str">
        <f>IF('Other Pharma &amp; Health Products'!M431&lt;&gt;"",'Other Pharma &amp; Health Products'!M431,"")</f>
        <v/>
      </c>
      <c r="C1429" s="5" t="str">
        <f>IF(B1429="","",IF(ISERROR(FIND(B1429,VLOOKUP(A1429,A$1199:C1430,3,FALSE))),CONCATENATE(B1429,"; ",IFERROR(VLOOKUP(A1429,A$1199:C1430,3,FALSE),"")),VLOOKUP(A1429,A$1199:C1430,3,FALSE)))</f>
        <v/>
      </c>
    </row>
    <row r="1430" spans="1:3" x14ac:dyDescent="0.2">
      <c r="A1430" s="5" t="e">
        <f ca="1">'Other Pharma &amp; Health Products'!B432</f>
        <v>#VALUE!</v>
      </c>
      <c r="B1430" s="5" t="str">
        <f>IF('Other Pharma &amp; Health Products'!M432&lt;&gt;"",'Other Pharma &amp; Health Products'!M432,"")</f>
        <v/>
      </c>
      <c r="C1430" s="5" t="str">
        <f>IF(B1430="","",IF(ISERROR(FIND(B1430,VLOOKUP(A1430,A$1199:C1431,3,FALSE))),CONCATENATE(B1430,"; ",IFERROR(VLOOKUP(A1430,A$1199:C1431,3,FALSE),"")),VLOOKUP(A1430,A$1199:C1431,3,FALSE)))</f>
        <v/>
      </c>
    </row>
    <row r="1431" spans="1:3" x14ac:dyDescent="0.2">
      <c r="A1431" s="5" t="e">
        <f ca="1">'Other Pharma &amp; Health Products'!B433</f>
        <v>#VALUE!</v>
      </c>
      <c r="B1431" s="5" t="str">
        <f>IF('Other Pharma &amp; Health Products'!M433&lt;&gt;"",'Other Pharma &amp; Health Products'!M433,"")</f>
        <v/>
      </c>
      <c r="C1431" s="5" t="str">
        <f>IF(B1431="","",IF(ISERROR(FIND(B1431,VLOOKUP(A1431,A$1199:C1432,3,FALSE))),CONCATENATE(B1431,"; ",IFERROR(VLOOKUP(A1431,A$1199:C1432,3,FALSE),"")),VLOOKUP(A1431,A$1199:C1432,3,FALSE)))</f>
        <v/>
      </c>
    </row>
    <row r="1432" spans="1:3" x14ac:dyDescent="0.2">
      <c r="A1432" s="5" t="e">
        <f ca="1">'Other Pharma &amp; Health Products'!B434</f>
        <v>#VALUE!</v>
      </c>
      <c r="B1432" s="5" t="str">
        <f>IF('Other Pharma &amp; Health Products'!M434&lt;&gt;"",'Other Pharma &amp; Health Products'!M434,"")</f>
        <v/>
      </c>
      <c r="C1432" s="5" t="str">
        <f>IF(B1432="","",IF(ISERROR(FIND(B1432,VLOOKUP(A1432,A$1199:C1433,3,FALSE))),CONCATENATE(B1432,"; ",IFERROR(VLOOKUP(A1432,A$1199:C1433,3,FALSE),"")),VLOOKUP(A1432,A$1199:C1433,3,FALSE)))</f>
        <v/>
      </c>
    </row>
    <row r="1433" spans="1:3" x14ac:dyDescent="0.2">
      <c r="A1433" s="5" t="e">
        <f ca="1">'Other Pharma &amp; Health Products'!B435</f>
        <v>#VALUE!</v>
      </c>
      <c r="B1433" s="5" t="str">
        <f>IF('Other Pharma &amp; Health Products'!M435&lt;&gt;"",'Other Pharma &amp; Health Products'!M435,"")</f>
        <v/>
      </c>
      <c r="C1433" s="5" t="str">
        <f>IF(B1433="","",IF(ISERROR(FIND(B1433,VLOOKUP(A1433,A$1199:C1434,3,FALSE))),CONCATENATE(B1433,"; ",IFERROR(VLOOKUP(A1433,A$1199:C1434,3,FALSE),"")),VLOOKUP(A1433,A$1199:C1434,3,FALSE)))</f>
        <v/>
      </c>
    </row>
    <row r="1434" spans="1:3" x14ac:dyDescent="0.2">
      <c r="A1434" s="5" t="e">
        <f ca="1">'Other Pharma &amp; Health Products'!B436</f>
        <v>#VALUE!</v>
      </c>
      <c r="B1434" s="5" t="str">
        <f>IF('Other Pharma &amp; Health Products'!M436&lt;&gt;"",'Other Pharma &amp; Health Products'!M436,"")</f>
        <v/>
      </c>
      <c r="C1434" s="5" t="str">
        <f>IF(B1434="","",IF(ISERROR(FIND(B1434,VLOOKUP(A1434,A$1199:C1435,3,FALSE))),CONCATENATE(B1434,"; ",IFERROR(VLOOKUP(A1434,A$1199:C1435,3,FALSE),"")),VLOOKUP(A1434,A$1199:C1435,3,FALSE)))</f>
        <v/>
      </c>
    </row>
    <row r="1435" spans="1:3" x14ac:dyDescent="0.2">
      <c r="A1435" s="5" t="e">
        <f ca="1">'Other Pharma &amp; Health Products'!B437</f>
        <v>#VALUE!</v>
      </c>
      <c r="B1435" s="5" t="str">
        <f>IF('Other Pharma &amp; Health Products'!M437&lt;&gt;"",'Other Pharma &amp; Health Products'!M437,"")</f>
        <v/>
      </c>
      <c r="C1435" s="5" t="str">
        <f>IF(B1435="","",IF(ISERROR(FIND(B1435,VLOOKUP(A1435,A$1199:C1436,3,FALSE))),CONCATENATE(B1435,"; ",IFERROR(VLOOKUP(A1435,A$1199:C1436,3,FALSE),"")),VLOOKUP(A1435,A$1199:C1436,3,FALSE)))</f>
        <v/>
      </c>
    </row>
    <row r="1436" spans="1:3" x14ac:dyDescent="0.2">
      <c r="A1436" s="5" t="e">
        <f ca="1">'Other Pharma &amp; Health Products'!B438</f>
        <v>#VALUE!</v>
      </c>
      <c r="B1436" s="5" t="str">
        <f>IF('Other Pharma &amp; Health Products'!M438&lt;&gt;"",'Other Pharma &amp; Health Products'!M438,"")</f>
        <v/>
      </c>
      <c r="C1436" s="5" t="str">
        <f>IF(B1436="","",IF(ISERROR(FIND(B1436,VLOOKUP(A1436,A$1199:C1437,3,FALSE))),CONCATENATE(B1436,"; ",IFERROR(VLOOKUP(A1436,A$1199:C1437,3,FALSE),"")),VLOOKUP(A1436,A$1199:C1437,3,FALSE)))</f>
        <v/>
      </c>
    </row>
    <row r="1437" spans="1:3" x14ac:dyDescent="0.2">
      <c r="A1437" s="5" t="e">
        <f ca="1">'Other Pharma &amp; Health Products'!B439</f>
        <v>#VALUE!</v>
      </c>
      <c r="B1437" s="5" t="str">
        <f>IF('Other Pharma &amp; Health Products'!M439&lt;&gt;"",'Other Pharma &amp; Health Products'!M439,"")</f>
        <v/>
      </c>
      <c r="C1437" s="5" t="str">
        <f>IF(B1437="","",IF(ISERROR(FIND(B1437,VLOOKUP(A1437,A$1199:C1438,3,FALSE))),CONCATENATE(B1437,"; ",IFERROR(VLOOKUP(A1437,A$1199:C1438,3,FALSE),"")),VLOOKUP(A1437,A$1199:C1438,3,FALSE)))</f>
        <v/>
      </c>
    </row>
    <row r="1438" spans="1:3" x14ac:dyDescent="0.2">
      <c r="A1438" s="5" t="e">
        <f ca="1">'Other Pharma &amp; Health Products'!B440</f>
        <v>#VALUE!</v>
      </c>
      <c r="B1438" s="5" t="str">
        <f>IF('Other Pharma &amp; Health Products'!M440&lt;&gt;"",'Other Pharma &amp; Health Products'!M440,"")</f>
        <v/>
      </c>
      <c r="C1438" s="5" t="str">
        <f>IF(B1438="","",IF(ISERROR(FIND(B1438,VLOOKUP(A1438,A$1199:C1439,3,FALSE))),CONCATENATE(B1438,"; ",IFERROR(VLOOKUP(A1438,A$1199:C1439,3,FALSE),"")),VLOOKUP(A1438,A$1199:C1439,3,FALSE)))</f>
        <v/>
      </c>
    </row>
    <row r="1439" spans="1:3" x14ac:dyDescent="0.2">
      <c r="A1439" s="5" t="e">
        <f ca="1">'Other Pharma &amp; Health Products'!B441</f>
        <v>#VALUE!</v>
      </c>
      <c r="B1439" s="5" t="str">
        <f>IF('Other Pharma &amp; Health Products'!M441&lt;&gt;"",'Other Pharma &amp; Health Products'!M441,"")</f>
        <v/>
      </c>
      <c r="C1439" s="5" t="str">
        <f>IF(B1439="","",IF(ISERROR(FIND(B1439,VLOOKUP(A1439,A$1199:C1440,3,FALSE))),CONCATENATE(B1439,"; ",IFERROR(VLOOKUP(A1439,A$1199:C1440,3,FALSE),"")),VLOOKUP(A1439,A$1199:C1440,3,FALSE)))</f>
        <v/>
      </c>
    </row>
    <row r="1440" spans="1:3" x14ac:dyDescent="0.2">
      <c r="A1440" s="5" t="e">
        <f ca="1">'Other Pharma &amp; Health Products'!B442</f>
        <v>#VALUE!</v>
      </c>
      <c r="B1440" s="5" t="str">
        <f>IF('Other Pharma &amp; Health Products'!M442&lt;&gt;"",'Other Pharma &amp; Health Products'!M442,"")</f>
        <v/>
      </c>
      <c r="C1440" s="5" t="str">
        <f>IF(B1440="","",IF(ISERROR(FIND(B1440,VLOOKUP(A1440,A$1199:C1441,3,FALSE))),CONCATENATE(B1440,"; ",IFERROR(VLOOKUP(A1440,A$1199:C1441,3,FALSE),"")),VLOOKUP(A1440,A$1199:C1441,3,FALSE)))</f>
        <v/>
      </c>
    </row>
    <row r="1441" spans="1:3" x14ac:dyDescent="0.2">
      <c r="A1441" s="5" t="e">
        <f ca="1">'Other Pharma &amp; Health Products'!B443</f>
        <v>#VALUE!</v>
      </c>
      <c r="B1441" s="5" t="str">
        <f>IF('Other Pharma &amp; Health Products'!M443&lt;&gt;"",'Other Pharma &amp; Health Products'!M443,"")</f>
        <v/>
      </c>
      <c r="C1441" s="5" t="str">
        <f>IF(B1441="","",IF(ISERROR(FIND(B1441,VLOOKUP(A1441,A$1199:C1442,3,FALSE))),CONCATENATE(B1441,"; ",IFERROR(VLOOKUP(A1441,A$1199:C1442,3,FALSE),"")),VLOOKUP(A1441,A$1199:C1442,3,FALSE)))</f>
        <v/>
      </c>
    </row>
    <row r="1442" spans="1:3" x14ac:dyDescent="0.2">
      <c r="A1442" s="5" t="e">
        <f ca="1">'Other Pharma &amp; Health Products'!B444</f>
        <v>#VALUE!</v>
      </c>
      <c r="B1442" s="5" t="str">
        <f>IF('Other Pharma &amp; Health Products'!M444&lt;&gt;"",'Other Pharma &amp; Health Products'!M444,"")</f>
        <v/>
      </c>
      <c r="C1442" s="5" t="str">
        <f>IF(B1442="","",IF(ISERROR(FIND(B1442,VLOOKUP(A1442,A$1199:C1443,3,FALSE))),CONCATENATE(B1442,"; ",IFERROR(VLOOKUP(A1442,A$1199:C1443,3,FALSE),"")),VLOOKUP(A1442,A$1199:C1443,3,FALSE)))</f>
        <v/>
      </c>
    </row>
    <row r="1443" spans="1:3" x14ac:dyDescent="0.2">
      <c r="A1443" s="5" t="e">
        <f ca="1">'Other Pharma &amp; Health Products'!B445</f>
        <v>#VALUE!</v>
      </c>
      <c r="B1443" s="5" t="str">
        <f>IF('Other Pharma &amp; Health Products'!M445&lt;&gt;"",'Other Pharma &amp; Health Products'!M445,"")</f>
        <v/>
      </c>
      <c r="C1443" s="5" t="str">
        <f>IF(B1443="","",IF(ISERROR(FIND(B1443,VLOOKUP(A1443,A$1199:C1444,3,FALSE))),CONCATENATE(B1443,"; ",IFERROR(VLOOKUP(A1443,A$1199:C1444,3,FALSE),"")),VLOOKUP(A1443,A$1199:C1444,3,FALSE)))</f>
        <v/>
      </c>
    </row>
    <row r="1444" spans="1:3" x14ac:dyDescent="0.2">
      <c r="A1444" s="5" t="e">
        <f ca="1">'Other Pharma &amp; Health Products'!B446</f>
        <v>#VALUE!</v>
      </c>
      <c r="B1444" s="5" t="str">
        <f>IF('Other Pharma &amp; Health Products'!M446&lt;&gt;"",'Other Pharma &amp; Health Products'!M446,"")</f>
        <v/>
      </c>
      <c r="C1444" s="5" t="str">
        <f>IF(B1444="","",IF(ISERROR(FIND(B1444,VLOOKUP(A1444,A$1199:C1445,3,FALSE))),CONCATENATE(B1444,"; ",IFERROR(VLOOKUP(A1444,A$1199:C1445,3,FALSE),"")),VLOOKUP(A1444,A$1199:C1445,3,FALSE)))</f>
        <v/>
      </c>
    </row>
    <row r="1445" spans="1:3" x14ac:dyDescent="0.2">
      <c r="A1445" s="5" t="e">
        <f ca="1">'Other Pharma &amp; Health Products'!B447</f>
        <v>#VALUE!</v>
      </c>
      <c r="B1445" s="5" t="str">
        <f>IF('Other Pharma &amp; Health Products'!M447&lt;&gt;"",'Other Pharma &amp; Health Products'!M447,"")</f>
        <v/>
      </c>
      <c r="C1445" s="5" t="str">
        <f>IF(B1445="","",IF(ISERROR(FIND(B1445,VLOOKUP(A1445,A$1199:C1446,3,FALSE))),CONCATENATE(B1445,"; ",IFERROR(VLOOKUP(A1445,A$1199:C1446,3,FALSE),"")),VLOOKUP(A1445,A$1199:C1446,3,FALSE)))</f>
        <v/>
      </c>
    </row>
    <row r="1446" spans="1:3" x14ac:dyDescent="0.2">
      <c r="A1446" s="5" t="e">
        <f ca="1">'Other Pharma &amp; Health Products'!B448</f>
        <v>#VALUE!</v>
      </c>
      <c r="B1446" s="5" t="str">
        <f>IF('Other Pharma &amp; Health Products'!M448&lt;&gt;"",'Other Pharma &amp; Health Products'!M448,"")</f>
        <v/>
      </c>
      <c r="C1446" s="5" t="str">
        <f>IF(B1446="","",IF(ISERROR(FIND(B1446,VLOOKUP(A1446,A$1199:C1447,3,FALSE))),CONCATENATE(B1446,"; ",IFERROR(VLOOKUP(A1446,A$1199:C1447,3,FALSE),"")),VLOOKUP(A1446,A$1199:C1447,3,FALSE)))</f>
        <v/>
      </c>
    </row>
    <row r="1447" spans="1:3" x14ac:dyDescent="0.2">
      <c r="A1447" s="5" t="e">
        <f ca="1">'Other Pharma &amp; Health Products'!B449</f>
        <v>#VALUE!</v>
      </c>
      <c r="B1447" s="5" t="str">
        <f>IF('Other Pharma &amp; Health Products'!M449&lt;&gt;"",'Other Pharma &amp; Health Products'!M449,"")</f>
        <v/>
      </c>
      <c r="C1447" s="5" t="str">
        <f>IF(B1447="","",IF(ISERROR(FIND(B1447,VLOOKUP(A1447,A$1199:C1448,3,FALSE))),CONCATENATE(B1447,"; ",IFERROR(VLOOKUP(A1447,A$1199:C1448,3,FALSE),"")),VLOOKUP(A1447,A$1199:C1448,3,FALSE)))</f>
        <v/>
      </c>
    </row>
    <row r="1448" spans="1:3" x14ac:dyDescent="0.2">
      <c r="A1448" s="5" t="e">
        <f ca="1">'Other Pharma &amp; Health Products'!B450</f>
        <v>#VALUE!</v>
      </c>
      <c r="B1448" s="5" t="str">
        <f>IF('Other Pharma &amp; Health Products'!M450&lt;&gt;"",'Other Pharma &amp; Health Products'!M450,"")</f>
        <v/>
      </c>
      <c r="C1448" s="5" t="str">
        <f>IF(B1448="","",IF(ISERROR(FIND(B1448,VLOOKUP(A1448,A$1199:C1449,3,FALSE))),CONCATENATE(B1448,"; ",IFERROR(VLOOKUP(A1448,A$1199:C1449,3,FALSE),"")),VLOOKUP(A1448,A$1199:C1449,3,FALSE)))</f>
        <v/>
      </c>
    </row>
    <row r="1449" spans="1:3" x14ac:dyDescent="0.2">
      <c r="A1449" s="5" t="e">
        <f ca="1">'Other Pharma &amp; Health Products'!B451</f>
        <v>#VALUE!</v>
      </c>
      <c r="B1449" s="5" t="str">
        <f>IF('Other Pharma &amp; Health Products'!M451&lt;&gt;"",'Other Pharma &amp; Health Products'!M451,"")</f>
        <v/>
      </c>
      <c r="C1449" s="5" t="str">
        <f>IF(B1449="","",IF(ISERROR(FIND(B1449,VLOOKUP(A1449,A$1199:C1450,3,FALSE))),CONCATENATE(B1449,"; ",IFERROR(VLOOKUP(A1449,A$1199:C1450,3,FALSE),"")),VLOOKUP(A1449,A$1199:C1450,3,FALSE)))</f>
        <v/>
      </c>
    </row>
    <row r="1450" spans="1:3" x14ac:dyDescent="0.2">
      <c r="A1450" s="5" t="e">
        <f ca="1">'Other Pharma &amp; Health Products'!B452</f>
        <v>#VALUE!</v>
      </c>
      <c r="B1450" s="5" t="str">
        <f>IF('Other Pharma &amp; Health Products'!M452&lt;&gt;"",'Other Pharma &amp; Health Products'!M452,"")</f>
        <v/>
      </c>
      <c r="C1450" s="5" t="str">
        <f>IF(B1450="","",IF(ISERROR(FIND(B1450,VLOOKUP(A1450,A$1199:C1451,3,FALSE))),CONCATENATE(B1450,"; ",IFERROR(VLOOKUP(A1450,A$1199:C1451,3,FALSE),"")),VLOOKUP(A1450,A$1199:C1451,3,FALSE)))</f>
        <v/>
      </c>
    </row>
    <row r="1451" spans="1:3" x14ac:dyDescent="0.2">
      <c r="A1451" s="5" t="e">
        <f ca="1">'Other Pharma &amp; Health Products'!B453</f>
        <v>#VALUE!</v>
      </c>
      <c r="B1451" s="5" t="str">
        <f>IF('Other Pharma &amp; Health Products'!M453&lt;&gt;"",'Other Pharma &amp; Health Products'!M453,"")</f>
        <v/>
      </c>
      <c r="C1451" s="5" t="str">
        <f>IF(B1451="","",IF(ISERROR(FIND(B1451,VLOOKUP(A1451,A$1199:C1452,3,FALSE))),CONCATENATE(B1451,"; ",IFERROR(VLOOKUP(A1451,A$1199:C1452,3,FALSE),"")),VLOOKUP(A1451,A$1199:C1452,3,FALSE)))</f>
        <v/>
      </c>
    </row>
    <row r="1452" spans="1:3" x14ac:dyDescent="0.2">
      <c r="A1452" s="5" t="e">
        <f ca="1">'Other Pharma &amp; Health Products'!B454</f>
        <v>#VALUE!</v>
      </c>
      <c r="B1452" s="5" t="str">
        <f>IF('Other Pharma &amp; Health Products'!M454&lt;&gt;"",'Other Pharma &amp; Health Products'!M454,"")</f>
        <v/>
      </c>
      <c r="C1452" s="5" t="str">
        <f>IF(B1452="","",IF(ISERROR(FIND(B1452,VLOOKUP(A1452,A$1199:C1453,3,FALSE))),CONCATENATE(B1452,"; ",IFERROR(VLOOKUP(A1452,A$1199:C1453,3,FALSE),"")),VLOOKUP(A1452,A$1199:C1453,3,FALSE)))</f>
        <v/>
      </c>
    </row>
    <row r="1453" spans="1:3" x14ac:dyDescent="0.2">
      <c r="A1453" s="5" t="e">
        <f ca="1">'Other Pharma &amp; Health Products'!B455</f>
        <v>#VALUE!</v>
      </c>
      <c r="B1453" s="5" t="str">
        <f>IF('Other Pharma &amp; Health Products'!M455&lt;&gt;"",'Other Pharma &amp; Health Products'!M455,"")</f>
        <v/>
      </c>
      <c r="C1453" s="5" t="str">
        <f>IF(B1453="","",IF(ISERROR(FIND(B1453,VLOOKUP(A1453,A$1199:C1454,3,FALSE))),CONCATENATE(B1453,"; ",IFERROR(VLOOKUP(A1453,A$1199:C1454,3,FALSE),"")),VLOOKUP(A1453,A$1199:C1454,3,FALSE)))</f>
        <v/>
      </c>
    </row>
    <row r="1454" spans="1:3" x14ac:dyDescent="0.2">
      <c r="A1454" s="5" t="e">
        <f ca="1">'Other Pharma &amp; Health Products'!B456</f>
        <v>#VALUE!</v>
      </c>
      <c r="B1454" s="5" t="str">
        <f>IF('Other Pharma &amp; Health Products'!M456&lt;&gt;"",'Other Pharma &amp; Health Products'!M456,"")</f>
        <v/>
      </c>
      <c r="C1454" s="5" t="str">
        <f>IF(B1454="","",IF(ISERROR(FIND(B1454,VLOOKUP(A1454,A$1199:C1455,3,FALSE))),CONCATENATE(B1454,"; ",IFERROR(VLOOKUP(A1454,A$1199:C1455,3,FALSE),"")),VLOOKUP(A1454,A$1199:C1455,3,FALSE)))</f>
        <v/>
      </c>
    </row>
    <row r="1455" spans="1:3" x14ac:dyDescent="0.2">
      <c r="A1455" s="5" t="e">
        <f ca="1">'Other Pharma &amp; Health Products'!B457</f>
        <v>#VALUE!</v>
      </c>
      <c r="B1455" s="5" t="str">
        <f>IF('Other Pharma &amp; Health Products'!M457&lt;&gt;"",'Other Pharma &amp; Health Products'!M457,"")</f>
        <v/>
      </c>
      <c r="C1455" s="5" t="str">
        <f>IF(B1455="","",IF(ISERROR(FIND(B1455,VLOOKUP(A1455,A$1199:C1456,3,FALSE))),CONCATENATE(B1455,"; ",IFERROR(VLOOKUP(A1455,A$1199:C1456,3,FALSE),"")),VLOOKUP(A1455,A$1199:C1456,3,FALSE)))</f>
        <v/>
      </c>
    </row>
    <row r="1456" spans="1:3" x14ac:dyDescent="0.2">
      <c r="A1456" s="5" t="e">
        <f ca="1">'Other Pharma &amp; Health Products'!B458</f>
        <v>#VALUE!</v>
      </c>
      <c r="B1456" s="5" t="str">
        <f>IF('Other Pharma &amp; Health Products'!M458&lt;&gt;"",'Other Pharma &amp; Health Products'!M458,"")</f>
        <v/>
      </c>
      <c r="C1456" s="5" t="str">
        <f>IF(B1456="","",IF(ISERROR(FIND(B1456,VLOOKUP(A1456,A$1199:C1457,3,FALSE))),CONCATENATE(B1456,"; ",IFERROR(VLOOKUP(A1456,A$1199:C1457,3,FALSE),"")),VLOOKUP(A1456,A$1199:C1457,3,FALSE)))</f>
        <v/>
      </c>
    </row>
    <row r="1457" spans="1:3" x14ac:dyDescent="0.2">
      <c r="A1457" s="5" t="e">
        <f ca="1">'Other Pharma &amp; Health Products'!B459</f>
        <v>#VALUE!</v>
      </c>
      <c r="B1457" s="5" t="str">
        <f>IF('Other Pharma &amp; Health Products'!M459&lt;&gt;"",'Other Pharma &amp; Health Products'!M459,"")</f>
        <v/>
      </c>
      <c r="C1457" s="5" t="str">
        <f>IF(B1457="","",IF(ISERROR(FIND(B1457,VLOOKUP(A1457,A$1199:C1458,3,FALSE))),CONCATENATE(B1457,"; ",IFERROR(VLOOKUP(A1457,A$1199:C1458,3,FALSE),"")),VLOOKUP(A1457,A$1199:C1458,3,FALSE)))</f>
        <v/>
      </c>
    </row>
    <row r="1458" spans="1:3" x14ac:dyDescent="0.2">
      <c r="A1458" s="5" t="e">
        <f ca="1">'Other Pharma &amp; Health Products'!B460</f>
        <v>#VALUE!</v>
      </c>
      <c r="B1458" s="5" t="str">
        <f>IF('Other Pharma &amp; Health Products'!M460&lt;&gt;"",'Other Pharma &amp; Health Products'!M460,"")</f>
        <v/>
      </c>
      <c r="C1458" s="5" t="str">
        <f>IF(B1458="","",IF(ISERROR(FIND(B1458,VLOOKUP(A1458,A$1199:C1459,3,FALSE))),CONCATENATE(B1458,"; ",IFERROR(VLOOKUP(A1458,A$1199:C1459,3,FALSE),"")),VLOOKUP(A1458,A$1199:C1459,3,FALSE)))</f>
        <v/>
      </c>
    </row>
    <row r="1459" spans="1:3" x14ac:dyDescent="0.2">
      <c r="A1459" s="5" t="e">
        <f ca="1">'Other Pharma &amp; Health Products'!B461</f>
        <v>#VALUE!</v>
      </c>
      <c r="B1459" s="5" t="str">
        <f>IF('Other Pharma &amp; Health Products'!M461&lt;&gt;"",'Other Pharma &amp; Health Products'!M461,"")</f>
        <v/>
      </c>
      <c r="C1459" s="5" t="str">
        <f>IF(B1459="","",IF(ISERROR(FIND(B1459,VLOOKUP(A1459,A$1199:C1460,3,FALSE))),CONCATENATE(B1459,"; ",IFERROR(VLOOKUP(A1459,A$1199:C1460,3,FALSE),"")),VLOOKUP(A1459,A$1199:C1460,3,FALSE)))</f>
        <v/>
      </c>
    </row>
    <row r="1460" spans="1:3" x14ac:dyDescent="0.2">
      <c r="A1460" s="5" t="e">
        <f ca="1">'Other Pharma &amp; Health Products'!B462</f>
        <v>#VALUE!</v>
      </c>
      <c r="B1460" s="5" t="str">
        <f>IF('Other Pharma &amp; Health Products'!M462&lt;&gt;"",'Other Pharma &amp; Health Products'!M462,"")</f>
        <v/>
      </c>
      <c r="C1460" s="5" t="str">
        <f>IF(B1460="","",IF(ISERROR(FIND(B1460,VLOOKUP(A1460,A$1199:C1461,3,FALSE))),CONCATENATE(B1460,"; ",IFERROR(VLOOKUP(A1460,A$1199:C1461,3,FALSE),"")),VLOOKUP(A1460,A$1199:C1461,3,FALSE)))</f>
        <v/>
      </c>
    </row>
    <row r="1461" spans="1:3" x14ac:dyDescent="0.2">
      <c r="A1461" s="5" t="e">
        <f ca="1">'Other Pharma &amp; Health Products'!B463</f>
        <v>#VALUE!</v>
      </c>
      <c r="B1461" s="5" t="str">
        <f>IF('Other Pharma &amp; Health Products'!M463&lt;&gt;"",'Other Pharma &amp; Health Products'!M463,"")</f>
        <v/>
      </c>
      <c r="C1461" s="5" t="str">
        <f>IF(B1461="","",IF(ISERROR(FIND(B1461,VLOOKUP(A1461,A$1199:C1462,3,FALSE))),CONCATENATE(B1461,"; ",IFERROR(VLOOKUP(A1461,A$1199:C1462,3,FALSE),"")),VLOOKUP(A1461,A$1199:C1462,3,FALSE)))</f>
        <v/>
      </c>
    </row>
    <row r="1462" spans="1:3" x14ac:dyDescent="0.2">
      <c r="A1462" s="5" t="e">
        <f ca="1">'Other Pharma &amp; Health Products'!B464</f>
        <v>#VALUE!</v>
      </c>
      <c r="B1462" s="5" t="str">
        <f>IF('Other Pharma &amp; Health Products'!M464&lt;&gt;"",'Other Pharma &amp; Health Products'!M464,"")</f>
        <v/>
      </c>
      <c r="C1462" s="5" t="str">
        <f>IF(B1462="","",IF(ISERROR(FIND(B1462,VLOOKUP(A1462,A$1199:C1463,3,FALSE))),CONCATENATE(B1462,"; ",IFERROR(VLOOKUP(A1462,A$1199:C1463,3,FALSE),"")),VLOOKUP(A1462,A$1199:C1463,3,FALSE)))</f>
        <v/>
      </c>
    </row>
    <row r="1463" spans="1:3" x14ac:dyDescent="0.2">
      <c r="A1463" s="5" t="e">
        <f ca="1">'Other Pharma &amp; Health Products'!B465</f>
        <v>#VALUE!</v>
      </c>
      <c r="B1463" s="5" t="str">
        <f>IF('Other Pharma &amp; Health Products'!M465&lt;&gt;"",'Other Pharma &amp; Health Products'!M465,"")</f>
        <v/>
      </c>
      <c r="C1463" s="5" t="str">
        <f>IF(B1463="","",IF(ISERROR(FIND(B1463,VLOOKUP(A1463,A$1199:C1464,3,FALSE))),CONCATENATE(B1463,"; ",IFERROR(VLOOKUP(A1463,A$1199:C1464,3,FALSE),"")),VLOOKUP(A1463,A$1199:C1464,3,FALSE)))</f>
        <v/>
      </c>
    </row>
    <row r="1464" spans="1:3" x14ac:dyDescent="0.2">
      <c r="A1464" s="5" t="e">
        <f ca="1">'Other Pharma &amp; Health Products'!B466</f>
        <v>#VALUE!</v>
      </c>
      <c r="B1464" s="5" t="str">
        <f>IF('Other Pharma &amp; Health Products'!M466&lt;&gt;"",'Other Pharma &amp; Health Products'!M466,"")</f>
        <v/>
      </c>
      <c r="C1464" s="5" t="str">
        <f>IF(B1464="","",IF(ISERROR(FIND(B1464,VLOOKUP(A1464,A$1199:C1465,3,FALSE))),CONCATENATE(B1464,"; ",IFERROR(VLOOKUP(A1464,A$1199:C1465,3,FALSE),"")),VLOOKUP(A1464,A$1199:C1465,3,FALSE)))</f>
        <v/>
      </c>
    </row>
    <row r="1465" spans="1:3" x14ac:dyDescent="0.2">
      <c r="A1465" s="5" t="e">
        <f ca="1">'Other Pharma &amp; Health Products'!B467</f>
        <v>#VALUE!</v>
      </c>
      <c r="B1465" s="5" t="str">
        <f>IF('Other Pharma &amp; Health Products'!M467&lt;&gt;"",'Other Pharma &amp; Health Products'!M467,"")</f>
        <v/>
      </c>
      <c r="C1465" s="5" t="str">
        <f>IF(B1465="","",IF(ISERROR(FIND(B1465,VLOOKUP(A1465,A$1199:C1466,3,FALSE))),CONCATENATE(B1465,"; ",IFERROR(VLOOKUP(A1465,A$1199:C1466,3,FALSE),"")),VLOOKUP(A1465,A$1199:C1466,3,FALSE)))</f>
        <v/>
      </c>
    </row>
    <row r="1466" spans="1:3" x14ac:dyDescent="0.2">
      <c r="A1466" s="5" t="e">
        <f ca="1">'Other Pharma &amp; Health Products'!B468</f>
        <v>#VALUE!</v>
      </c>
      <c r="B1466" s="5" t="str">
        <f>IF('Other Pharma &amp; Health Products'!M468&lt;&gt;"",'Other Pharma &amp; Health Products'!M468,"")</f>
        <v/>
      </c>
      <c r="C1466" s="5" t="str">
        <f>IF(B1466="","",IF(ISERROR(FIND(B1466,VLOOKUP(A1466,A$1199:C1467,3,FALSE))),CONCATENATE(B1466,"; ",IFERROR(VLOOKUP(A1466,A$1199:C1467,3,FALSE),"")),VLOOKUP(A1466,A$1199:C1467,3,FALSE)))</f>
        <v/>
      </c>
    </row>
    <row r="1467" spans="1:3" x14ac:dyDescent="0.2">
      <c r="A1467" s="5" t="e">
        <f ca="1">'Other Pharma &amp; Health Products'!B469</f>
        <v>#VALUE!</v>
      </c>
      <c r="B1467" s="5" t="str">
        <f>IF('Other Pharma &amp; Health Products'!M469&lt;&gt;"",'Other Pharma &amp; Health Products'!M469,"")</f>
        <v/>
      </c>
      <c r="C1467" s="5" t="str">
        <f>IF(B1467="","",IF(ISERROR(FIND(B1467,VLOOKUP(A1467,A$1199:C1468,3,FALSE))),CONCATENATE(B1467,"; ",IFERROR(VLOOKUP(A1467,A$1199:C1468,3,FALSE),"")),VLOOKUP(A1467,A$1199:C1468,3,FALSE)))</f>
        <v/>
      </c>
    </row>
    <row r="1468" spans="1:3" x14ac:dyDescent="0.2">
      <c r="A1468" s="5" t="e">
        <f ca="1">'Other Pharma &amp; Health Products'!B470</f>
        <v>#VALUE!</v>
      </c>
      <c r="B1468" s="5" t="str">
        <f>IF('Other Pharma &amp; Health Products'!M470&lt;&gt;"",'Other Pharma &amp; Health Products'!M470,"")</f>
        <v/>
      </c>
      <c r="C1468" s="5" t="str">
        <f>IF(B1468="","",IF(ISERROR(FIND(B1468,VLOOKUP(A1468,A$1199:C1469,3,FALSE))),CONCATENATE(B1468,"; ",IFERROR(VLOOKUP(A1468,A$1199:C1469,3,FALSE),"")),VLOOKUP(A1468,A$1199:C1469,3,FALSE)))</f>
        <v/>
      </c>
    </row>
    <row r="1469" spans="1:3" x14ac:dyDescent="0.2">
      <c r="A1469" s="5" t="e">
        <f ca="1">'Other Pharma &amp; Health Products'!B471</f>
        <v>#VALUE!</v>
      </c>
      <c r="B1469" s="5" t="str">
        <f>IF('Other Pharma &amp; Health Products'!M471&lt;&gt;"",'Other Pharma &amp; Health Products'!M471,"")</f>
        <v/>
      </c>
      <c r="C1469" s="5" t="str">
        <f>IF(B1469="","",IF(ISERROR(FIND(B1469,VLOOKUP(A1469,A$1199:C1470,3,FALSE))),CONCATENATE(B1469,"; ",IFERROR(VLOOKUP(A1469,A$1199:C1470,3,FALSE),"")),VLOOKUP(A1469,A$1199:C1470,3,FALSE)))</f>
        <v/>
      </c>
    </row>
    <row r="1470" spans="1:3" x14ac:dyDescent="0.2">
      <c r="A1470" s="5" t="e">
        <f ca="1">'Other Pharma &amp; Health Products'!B472</f>
        <v>#VALUE!</v>
      </c>
      <c r="B1470" s="5" t="str">
        <f>IF('Other Pharma &amp; Health Products'!M472&lt;&gt;"",'Other Pharma &amp; Health Products'!M472,"")</f>
        <v/>
      </c>
      <c r="C1470" s="5" t="str">
        <f>IF(B1470="","",IF(ISERROR(FIND(B1470,VLOOKUP(A1470,A$1199:C1471,3,FALSE))),CONCATENATE(B1470,"; ",IFERROR(VLOOKUP(A1470,A$1199:C1471,3,FALSE),"")),VLOOKUP(A1470,A$1199:C1471,3,FALSE)))</f>
        <v/>
      </c>
    </row>
    <row r="1471" spans="1:3" x14ac:dyDescent="0.2">
      <c r="A1471" s="5" t="e">
        <f ca="1">'Other Pharma &amp; Health Products'!B473</f>
        <v>#VALUE!</v>
      </c>
      <c r="B1471" s="5" t="str">
        <f>IF('Other Pharma &amp; Health Products'!M473&lt;&gt;"",'Other Pharma &amp; Health Products'!M473,"")</f>
        <v/>
      </c>
      <c r="C1471" s="5" t="str">
        <f>IF(B1471="","",IF(ISERROR(FIND(B1471,VLOOKUP(A1471,A$1199:C1472,3,FALSE))),CONCATENATE(B1471,"; ",IFERROR(VLOOKUP(A1471,A$1199:C1472,3,FALSE),"")),VLOOKUP(A1471,A$1199:C1472,3,FALSE)))</f>
        <v/>
      </c>
    </row>
    <row r="1472" spans="1:3" x14ac:dyDescent="0.2">
      <c r="A1472" s="5" t="e">
        <f ca="1">'Other Pharma &amp; Health Products'!B474</f>
        <v>#VALUE!</v>
      </c>
      <c r="B1472" s="5" t="str">
        <f>IF('Other Pharma &amp; Health Products'!M474&lt;&gt;"",'Other Pharma &amp; Health Products'!M474,"")</f>
        <v/>
      </c>
      <c r="C1472" s="5" t="str">
        <f>IF(B1472="","",IF(ISERROR(FIND(B1472,VLOOKUP(A1472,A$1199:C1473,3,FALSE))),CONCATENATE(B1472,"; ",IFERROR(VLOOKUP(A1472,A$1199:C1473,3,FALSE),"")),VLOOKUP(A1472,A$1199:C1473,3,FALSE)))</f>
        <v/>
      </c>
    </row>
    <row r="1473" spans="1:3" x14ac:dyDescent="0.2">
      <c r="A1473" s="5" t="e">
        <f ca="1">'Other Pharma &amp; Health Products'!B475</f>
        <v>#VALUE!</v>
      </c>
      <c r="B1473" s="5" t="str">
        <f>IF('Other Pharma &amp; Health Products'!M475&lt;&gt;"",'Other Pharma &amp; Health Products'!M475,"")</f>
        <v/>
      </c>
      <c r="C1473" s="5" t="str">
        <f>IF(B1473="","",IF(ISERROR(FIND(B1473,VLOOKUP(A1473,A$1199:C1474,3,FALSE))),CONCATENATE(B1473,"; ",IFERROR(VLOOKUP(A1473,A$1199:C1474,3,FALSE),"")),VLOOKUP(A1473,A$1199:C1474,3,FALSE)))</f>
        <v/>
      </c>
    </row>
    <row r="1474" spans="1:3" x14ac:dyDescent="0.2">
      <c r="A1474" s="5" t="e">
        <f ca="1">'Other Pharma &amp; Health Products'!B476</f>
        <v>#VALUE!</v>
      </c>
      <c r="B1474" s="5" t="str">
        <f>IF('Other Pharma &amp; Health Products'!M476&lt;&gt;"",'Other Pharma &amp; Health Products'!M476,"")</f>
        <v/>
      </c>
      <c r="C1474" s="5" t="str">
        <f>IF(B1474="","",IF(ISERROR(FIND(B1474,VLOOKUP(A1474,A$1199:C1475,3,FALSE))),CONCATENATE(B1474,"; ",IFERROR(VLOOKUP(A1474,A$1199:C1475,3,FALSE),"")),VLOOKUP(A1474,A$1199:C1475,3,FALSE)))</f>
        <v/>
      </c>
    </row>
    <row r="1475" spans="1:3" x14ac:dyDescent="0.2">
      <c r="A1475" s="5" t="e">
        <f ca="1">'Other Pharma &amp; Health Products'!B477</f>
        <v>#VALUE!</v>
      </c>
      <c r="B1475" s="5" t="str">
        <f>IF('Other Pharma &amp; Health Products'!M477&lt;&gt;"",'Other Pharma &amp; Health Products'!M477,"")</f>
        <v/>
      </c>
      <c r="C1475" s="5" t="str">
        <f>IF(B1475="","",IF(ISERROR(FIND(B1475,VLOOKUP(A1475,A$1199:C1476,3,FALSE))),CONCATENATE(B1475,"; ",IFERROR(VLOOKUP(A1475,A$1199:C1476,3,FALSE),"")),VLOOKUP(A1475,A$1199:C1476,3,FALSE)))</f>
        <v/>
      </c>
    </row>
    <row r="1476" spans="1:3" x14ac:dyDescent="0.2">
      <c r="A1476" s="5" t="e">
        <f ca="1">'Other Pharma &amp; Health Products'!B478</f>
        <v>#VALUE!</v>
      </c>
      <c r="B1476" s="5" t="str">
        <f>IF('Other Pharma &amp; Health Products'!M478&lt;&gt;"",'Other Pharma &amp; Health Products'!M478,"")</f>
        <v/>
      </c>
      <c r="C1476" s="5" t="str">
        <f>IF(B1476="","",IF(ISERROR(FIND(B1476,VLOOKUP(A1476,A$1199:C1477,3,FALSE))),CONCATENATE(B1476,"; ",IFERROR(VLOOKUP(A1476,A$1199:C1477,3,FALSE),"")),VLOOKUP(A1476,A$1199:C1477,3,FALSE)))</f>
        <v/>
      </c>
    </row>
    <row r="1477" spans="1:3" x14ac:dyDescent="0.2">
      <c r="A1477" s="5" t="e">
        <f ca="1">'Other Pharma &amp; Health Products'!B479</f>
        <v>#VALUE!</v>
      </c>
      <c r="B1477" s="5" t="str">
        <f>IF('Other Pharma &amp; Health Products'!M479&lt;&gt;"",'Other Pharma &amp; Health Products'!M479,"")</f>
        <v/>
      </c>
      <c r="C1477" s="5" t="str">
        <f>IF(B1477="","",IF(ISERROR(FIND(B1477,VLOOKUP(A1477,A$1199:C1478,3,FALSE))),CONCATENATE(B1477,"; ",IFERROR(VLOOKUP(A1477,A$1199:C1478,3,FALSE),"")),VLOOKUP(A1477,A$1199:C1478,3,FALSE)))</f>
        <v/>
      </c>
    </row>
    <row r="1478" spans="1:3" x14ac:dyDescent="0.2">
      <c r="A1478" s="5" t="e">
        <f ca="1">'Other Pharma &amp; Health Products'!B480</f>
        <v>#VALUE!</v>
      </c>
      <c r="B1478" s="5" t="str">
        <f>IF('Other Pharma &amp; Health Products'!M480&lt;&gt;"",'Other Pharma &amp; Health Products'!M480,"")</f>
        <v/>
      </c>
      <c r="C1478" s="5" t="str">
        <f>IF(B1478="","",IF(ISERROR(FIND(B1478,VLOOKUP(A1478,A$1199:C1479,3,FALSE))),CONCATENATE(B1478,"; ",IFERROR(VLOOKUP(A1478,A$1199:C1479,3,FALSE),"")),VLOOKUP(A1478,A$1199:C1479,3,FALSE)))</f>
        <v/>
      </c>
    </row>
    <row r="1479" spans="1:3" x14ac:dyDescent="0.2">
      <c r="A1479" s="5" t="e">
        <f ca="1">'Other Pharma &amp; Health Products'!B481</f>
        <v>#VALUE!</v>
      </c>
      <c r="B1479" s="5" t="str">
        <f>IF('Other Pharma &amp; Health Products'!M481&lt;&gt;"",'Other Pharma &amp; Health Products'!M481,"")</f>
        <v/>
      </c>
      <c r="C1479" s="5" t="str">
        <f>IF(B1479="","",IF(ISERROR(FIND(B1479,VLOOKUP(A1479,A$1199:C1480,3,FALSE))),CONCATENATE(B1479,"; ",IFERROR(VLOOKUP(A1479,A$1199:C1480,3,FALSE),"")),VLOOKUP(A1479,A$1199:C1480,3,FALSE)))</f>
        <v/>
      </c>
    </row>
    <row r="1480" spans="1:3" x14ac:dyDescent="0.2">
      <c r="A1480" s="5" t="e">
        <f ca="1">'Other Pharma &amp; Health Products'!B482</f>
        <v>#VALUE!</v>
      </c>
      <c r="B1480" s="5" t="str">
        <f>IF('Other Pharma &amp; Health Products'!M482&lt;&gt;"",'Other Pharma &amp; Health Products'!M482,"")</f>
        <v/>
      </c>
      <c r="C1480" s="5" t="str">
        <f>IF(B1480="","",IF(ISERROR(FIND(B1480,VLOOKUP(A1480,A$1199:C1481,3,FALSE))),CONCATENATE(B1480,"; ",IFERROR(VLOOKUP(A1480,A$1199:C1481,3,FALSE),"")),VLOOKUP(A1480,A$1199:C1481,3,FALSE)))</f>
        <v/>
      </c>
    </row>
    <row r="1481" spans="1:3" x14ac:dyDescent="0.2">
      <c r="A1481" s="5" t="e">
        <f ca="1">'Other Pharma &amp; Health Products'!B483</f>
        <v>#VALUE!</v>
      </c>
      <c r="B1481" s="5" t="str">
        <f>IF('Other Pharma &amp; Health Products'!M483&lt;&gt;"",'Other Pharma &amp; Health Products'!M483,"")</f>
        <v/>
      </c>
      <c r="C1481" s="5" t="str">
        <f>IF(B1481="","",IF(ISERROR(FIND(B1481,VLOOKUP(A1481,A$1199:C1482,3,FALSE))),CONCATENATE(B1481,"; ",IFERROR(VLOOKUP(A1481,A$1199:C1482,3,FALSE),"")),VLOOKUP(A1481,A$1199:C1482,3,FALSE)))</f>
        <v/>
      </c>
    </row>
    <row r="1482" spans="1:3" x14ac:dyDescent="0.2">
      <c r="A1482" s="5" t="e">
        <f ca="1">'Other Pharma &amp; Health Products'!B484</f>
        <v>#VALUE!</v>
      </c>
      <c r="B1482" s="5" t="str">
        <f>IF('Other Pharma &amp; Health Products'!M484&lt;&gt;"",'Other Pharma &amp; Health Products'!M484,"")</f>
        <v/>
      </c>
      <c r="C1482" s="5" t="str">
        <f>IF(B1482="","",IF(ISERROR(FIND(B1482,VLOOKUP(A1482,A$1199:C1483,3,FALSE))),CONCATENATE(B1482,"; ",IFERROR(VLOOKUP(A1482,A$1199:C1483,3,FALSE),"")),VLOOKUP(A1482,A$1199:C1483,3,FALSE)))</f>
        <v/>
      </c>
    </row>
    <row r="1483" spans="1:3" x14ac:dyDescent="0.2">
      <c r="A1483" s="5" t="e">
        <f ca="1">'Other Pharma &amp; Health Products'!B485</f>
        <v>#VALUE!</v>
      </c>
      <c r="B1483" s="5" t="str">
        <f>IF('Other Pharma &amp; Health Products'!M485&lt;&gt;"",'Other Pharma &amp; Health Products'!M485,"")</f>
        <v/>
      </c>
      <c r="C1483" s="5" t="str">
        <f>IF(B1483="","",IF(ISERROR(FIND(B1483,VLOOKUP(A1483,A$1199:C1484,3,FALSE))),CONCATENATE(B1483,"; ",IFERROR(VLOOKUP(A1483,A$1199:C1484,3,FALSE),"")),VLOOKUP(A1483,A$1199:C1484,3,FALSE)))</f>
        <v/>
      </c>
    </row>
    <row r="1484" spans="1:3" x14ac:dyDescent="0.2">
      <c r="A1484" s="5" t="e">
        <f ca="1">'Other Pharma &amp; Health Products'!B486</f>
        <v>#VALUE!</v>
      </c>
      <c r="B1484" s="5" t="str">
        <f>IF('Other Pharma &amp; Health Products'!M486&lt;&gt;"",'Other Pharma &amp; Health Products'!M486,"")</f>
        <v/>
      </c>
      <c r="C1484" s="5" t="str">
        <f>IF(B1484="","",IF(ISERROR(FIND(B1484,VLOOKUP(A1484,A$1199:C1485,3,FALSE))),CONCATENATE(B1484,"; ",IFERROR(VLOOKUP(A1484,A$1199:C1485,3,FALSE),"")),VLOOKUP(A1484,A$1199:C1485,3,FALSE)))</f>
        <v/>
      </c>
    </row>
    <row r="1485" spans="1:3" x14ac:dyDescent="0.2">
      <c r="A1485" s="5" t="e">
        <f ca="1">'Other Pharma &amp; Health Products'!B487</f>
        <v>#VALUE!</v>
      </c>
      <c r="B1485" s="5" t="str">
        <f>IF('Other Pharma &amp; Health Products'!M487&lt;&gt;"",'Other Pharma &amp; Health Products'!M487,"")</f>
        <v/>
      </c>
      <c r="C1485" s="5" t="str">
        <f>IF(B1485="","",IF(ISERROR(FIND(B1485,VLOOKUP(A1485,A$1199:C1486,3,FALSE))),CONCATENATE(B1485,"; ",IFERROR(VLOOKUP(A1485,A$1199:C1486,3,FALSE),"")),VLOOKUP(A1485,A$1199:C1486,3,FALSE)))</f>
        <v/>
      </c>
    </row>
    <row r="1486" spans="1:3" x14ac:dyDescent="0.2">
      <c r="A1486" s="5" t="e">
        <f ca="1">'Other Pharma &amp; Health Products'!B488</f>
        <v>#VALUE!</v>
      </c>
      <c r="B1486" s="5" t="str">
        <f>IF('Other Pharma &amp; Health Products'!M488&lt;&gt;"",'Other Pharma &amp; Health Products'!M488,"")</f>
        <v/>
      </c>
      <c r="C1486" s="5" t="str">
        <f>IF(B1486="","",IF(ISERROR(FIND(B1486,VLOOKUP(A1486,A$1199:C1487,3,FALSE))),CONCATENATE(B1486,"; ",IFERROR(VLOOKUP(A1486,A$1199:C1487,3,FALSE),"")),VLOOKUP(A1486,A$1199:C1487,3,FALSE)))</f>
        <v/>
      </c>
    </row>
    <row r="1487" spans="1:3" x14ac:dyDescent="0.2">
      <c r="A1487" s="5" t="e">
        <f ca="1">'Other Pharma &amp; Health Products'!B489</f>
        <v>#VALUE!</v>
      </c>
      <c r="B1487" s="5" t="str">
        <f>IF('Other Pharma &amp; Health Products'!M489&lt;&gt;"",'Other Pharma &amp; Health Products'!M489,"")</f>
        <v/>
      </c>
      <c r="C1487" s="5" t="str">
        <f>IF(B1487="","",IF(ISERROR(FIND(B1487,VLOOKUP(A1487,A$1199:C1488,3,FALSE))),CONCATENATE(B1487,"; ",IFERROR(VLOOKUP(A1487,A$1199:C1488,3,FALSE),"")),VLOOKUP(A1487,A$1199:C1488,3,FALSE)))</f>
        <v/>
      </c>
    </row>
    <row r="1488" spans="1:3" x14ac:dyDescent="0.2">
      <c r="A1488" s="5" t="e">
        <f ca="1">'Other Pharma &amp; Health Products'!B490</f>
        <v>#VALUE!</v>
      </c>
      <c r="B1488" s="5" t="str">
        <f>IF('Other Pharma &amp; Health Products'!M490&lt;&gt;"",'Other Pharma &amp; Health Products'!M490,"")</f>
        <v/>
      </c>
      <c r="C1488" s="5" t="str">
        <f>IF(B1488="","",IF(ISERROR(FIND(B1488,VLOOKUP(A1488,A$1199:C1489,3,FALSE))),CONCATENATE(B1488,"; ",IFERROR(VLOOKUP(A1488,A$1199:C1489,3,FALSE),"")),VLOOKUP(A1488,A$1199:C1489,3,FALSE)))</f>
        <v/>
      </c>
    </row>
    <row r="1489" spans="1:3" x14ac:dyDescent="0.2">
      <c r="A1489" s="5" t="e">
        <f ca="1">'Other Pharma &amp; Health Products'!B491</f>
        <v>#VALUE!</v>
      </c>
      <c r="B1489" s="5" t="str">
        <f>IF('Other Pharma &amp; Health Products'!M491&lt;&gt;"",'Other Pharma &amp; Health Products'!M491,"")</f>
        <v/>
      </c>
      <c r="C1489" s="5" t="str">
        <f>IF(B1489="","",IF(ISERROR(FIND(B1489,VLOOKUP(A1489,A$1199:C1490,3,FALSE))),CONCATENATE(B1489,"; ",IFERROR(VLOOKUP(A1489,A$1199:C1490,3,FALSE),"")),VLOOKUP(A1489,A$1199:C1490,3,FALSE)))</f>
        <v/>
      </c>
    </row>
    <row r="1490" spans="1:3" x14ac:dyDescent="0.2">
      <c r="A1490" s="5" t="e">
        <f ca="1">'Other Pharma &amp; Health Products'!B492</f>
        <v>#VALUE!</v>
      </c>
      <c r="B1490" s="5" t="str">
        <f>IF('Other Pharma &amp; Health Products'!M492&lt;&gt;"",'Other Pharma &amp; Health Products'!M492,"")</f>
        <v/>
      </c>
      <c r="C1490" s="5" t="str">
        <f>IF(B1490="","",IF(ISERROR(FIND(B1490,VLOOKUP(A1490,A$1199:C1491,3,FALSE))),CONCATENATE(B1490,"; ",IFERROR(VLOOKUP(A1490,A$1199:C1491,3,FALSE),"")),VLOOKUP(A1490,A$1199:C1491,3,FALSE)))</f>
        <v/>
      </c>
    </row>
    <row r="1491" spans="1:3" x14ac:dyDescent="0.2">
      <c r="A1491" s="5" t="e">
        <f ca="1">'Other Pharma &amp; Health Products'!B493</f>
        <v>#VALUE!</v>
      </c>
      <c r="B1491" s="5" t="str">
        <f>IF('Other Pharma &amp; Health Products'!M493&lt;&gt;"",'Other Pharma &amp; Health Products'!M493,"")</f>
        <v/>
      </c>
      <c r="C1491" s="5" t="str">
        <f>IF(B1491="","",IF(ISERROR(FIND(B1491,VLOOKUP(A1491,A$1199:C1492,3,FALSE))),CONCATENATE(B1491,"; ",IFERROR(VLOOKUP(A1491,A$1199:C1492,3,FALSE),"")),VLOOKUP(A1491,A$1199:C1492,3,FALSE)))</f>
        <v/>
      </c>
    </row>
    <row r="1492" spans="1:3" x14ac:dyDescent="0.2">
      <c r="A1492" s="5" t="e">
        <f ca="1">'Other Pharma &amp; Health Products'!B494</f>
        <v>#VALUE!</v>
      </c>
      <c r="B1492" s="5" t="str">
        <f>IF('Other Pharma &amp; Health Products'!M494&lt;&gt;"",'Other Pharma &amp; Health Products'!M494,"")</f>
        <v/>
      </c>
      <c r="C1492" s="5" t="str">
        <f>IF(B1492="","",IF(ISERROR(FIND(B1492,VLOOKUP(A1492,A$1199:C1493,3,FALSE))),CONCATENATE(B1492,"; ",IFERROR(VLOOKUP(A1492,A$1199:C1493,3,FALSE),"")),VLOOKUP(A1492,A$1199:C1493,3,FALSE)))</f>
        <v/>
      </c>
    </row>
    <row r="1493" spans="1:3" x14ac:dyDescent="0.2">
      <c r="A1493" s="5" t="e">
        <f ca="1">'Other Pharma &amp; Health Products'!B495</f>
        <v>#VALUE!</v>
      </c>
      <c r="B1493" s="5" t="str">
        <f>IF('Other Pharma &amp; Health Products'!M495&lt;&gt;"",'Other Pharma &amp; Health Products'!M495,"")</f>
        <v/>
      </c>
      <c r="C1493" s="5" t="str">
        <f>IF(B1493="","",IF(ISERROR(FIND(B1493,VLOOKUP(A1493,A$1199:C1494,3,FALSE))),CONCATENATE(B1493,"; ",IFERROR(VLOOKUP(A1493,A$1199:C1494,3,FALSE),"")),VLOOKUP(A1493,A$1199:C1494,3,FALSE)))</f>
        <v/>
      </c>
    </row>
    <row r="1494" spans="1:3" x14ac:dyDescent="0.2">
      <c r="A1494" s="5" t="e">
        <f ca="1">'Other Pharma &amp; Health Products'!B496</f>
        <v>#VALUE!</v>
      </c>
      <c r="B1494" s="5" t="str">
        <f>IF('Other Pharma &amp; Health Products'!M496&lt;&gt;"",'Other Pharma &amp; Health Products'!M496,"")</f>
        <v/>
      </c>
      <c r="C1494" s="5" t="str">
        <f>IF(B1494="","",IF(ISERROR(FIND(B1494,VLOOKUP(A1494,A$1199:C1495,3,FALSE))),CONCATENATE(B1494,"; ",IFERROR(VLOOKUP(A1494,A$1199:C1495,3,FALSE),"")),VLOOKUP(A1494,A$1199:C1495,3,FALSE)))</f>
        <v/>
      </c>
    </row>
    <row r="1495" spans="1:3" x14ac:dyDescent="0.2">
      <c r="A1495" s="5" t="e">
        <f ca="1">'Other Pharma &amp; Health Products'!B497</f>
        <v>#VALUE!</v>
      </c>
      <c r="B1495" s="5" t="str">
        <f>IF('Other Pharma &amp; Health Products'!M497&lt;&gt;"",'Other Pharma &amp; Health Products'!M497,"")</f>
        <v/>
      </c>
      <c r="C1495" s="5" t="str">
        <f>IF(B1495="","",IF(ISERROR(FIND(B1495,VLOOKUP(A1495,A$1199:C1496,3,FALSE))),CONCATENATE(B1495,"; ",IFERROR(VLOOKUP(A1495,A$1199:C1496,3,FALSE),"")),VLOOKUP(A1495,A$1199:C1496,3,FALSE)))</f>
        <v/>
      </c>
    </row>
    <row r="1496" spans="1:3" x14ac:dyDescent="0.2">
      <c r="A1496" s="5" t="e">
        <f ca="1">'Other Pharma &amp; Health Products'!B498</f>
        <v>#VALUE!</v>
      </c>
      <c r="B1496" s="5" t="str">
        <f>IF('Other Pharma &amp; Health Products'!M498&lt;&gt;"",'Other Pharma &amp; Health Products'!M498,"")</f>
        <v/>
      </c>
      <c r="C1496" s="5" t="str">
        <f>IF(B1496="","",IF(ISERROR(FIND(B1496,VLOOKUP(A1496,A$1199:C1497,3,FALSE))),CONCATENATE(B1496,"; ",IFERROR(VLOOKUP(A1496,A$1199:C1497,3,FALSE),"")),VLOOKUP(A1496,A$1199:C1497,3,FALSE)))</f>
        <v/>
      </c>
    </row>
    <row r="1497" spans="1:3" x14ac:dyDescent="0.2">
      <c r="A1497" s="5" t="e">
        <f ca="1">'Other Pharma &amp; Health Products'!B499</f>
        <v>#VALUE!</v>
      </c>
      <c r="B1497" s="5" t="str">
        <f>IF('Other Pharma &amp; Health Products'!M499&lt;&gt;"",'Other Pharma &amp; Health Products'!M499,"")</f>
        <v/>
      </c>
      <c r="C1497" s="5" t="str">
        <f>IF(B1497="","",IF(ISERROR(FIND(B1497,VLOOKUP(A1497,A$1199:C1498,3,FALSE))),CONCATENATE(B1497,"; ",IFERROR(VLOOKUP(A1497,A$1199:C1498,3,FALSE),"")),VLOOKUP(A1497,A$1199:C1498,3,FALSE)))</f>
        <v/>
      </c>
    </row>
    <row r="1498" spans="1:3" x14ac:dyDescent="0.2">
      <c r="A1498" s="5" t="e">
        <f ca="1">'Other Pharma &amp; Health Products'!B500</f>
        <v>#VALUE!</v>
      </c>
      <c r="B1498" s="5" t="str">
        <f>IF('Other Pharma &amp; Health Products'!M500&lt;&gt;"",'Other Pharma &amp; Health Products'!M500,"")</f>
        <v/>
      </c>
      <c r="C1498" s="5" t="str">
        <f>IF(B1498="","",IF(ISERROR(FIND(B1498,VLOOKUP(A1498,A$1199:C1499,3,FALSE))),CONCATENATE(B1498,"; ",IFERROR(VLOOKUP(A1498,A$1199:C1499,3,FALSE),"")),VLOOKUP(A1498,A$1199:C1499,3,FALSE)))</f>
        <v/>
      </c>
    </row>
    <row r="1499" spans="1:3" x14ac:dyDescent="0.2">
      <c r="A1499" s="5" t="e">
        <f ca="1">'Other Pharma &amp; Health Products'!B501</f>
        <v>#VALUE!</v>
      </c>
      <c r="B1499" s="5" t="str">
        <f>IF('Other Pharma &amp; Health Products'!M501&lt;&gt;"",'Other Pharma &amp; Health Products'!M501,"")</f>
        <v/>
      </c>
      <c r="C1499" s="5" t="str">
        <f>IF(B1499="","",IF(ISERROR(FIND(B1499,VLOOKUP(A1499,A$1199:C1500,3,FALSE))),CONCATENATE(B1499,"; ",IFERROR(VLOOKUP(A1499,A$1199:C1500,3,FALSE),"")),VLOOKUP(A1499,A$1199:C1500,3,FALSE)))</f>
        <v/>
      </c>
    </row>
  </sheetData>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82DE9C8577BE44E8EB1245539174945" ma:contentTypeVersion="29" ma:contentTypeDescription="Create a new document." ma:contentTypeScope="" ma:versionID="0b0e1924f6d2e77d379dcb4b68e43e0f">
  <xsd:schema xmlns:xsd="http://www.w3.org/2001/XMLSchema" xmlns:xs="http://www.w3.org/2001/XMLSchema" xmlns:p="http://schemas.microsoft.com/office/2006/metadata/properties" targetNamespace="http://schemas.microsoft.com/office/2006/metadata/properties" ma:root="true" ma:fieldsID="4530504786156faae698a81bab5c64d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A47BE8-6194-4C6F-9E0A-42ACE2ABEFCC}">
  <ds:schemaRefs>
    <ds:schemaRef ds:uri="http://schemas.microsoft.com/office/2006/documentManagement/types"/>
    <ds:schemaRef ds:uri="http://www.w3.org/XML/1998/namespace"/>
    <ds:schemaRef ds:uri="http://purl.org/dc/terms/"/>
    <ds:schemaRef ds:uri="http://schemas.microsoft.com/office/2006/metadata/properties"/>
    <ds:schemaRef ds:uri="http://purl.org/dc/dcmitype/"/>
    <ds:schemaRef ds:uri="http://purl.org/dc/elements/1.1/"/>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1048E7D2-57AA-457C-9652-3CF180A44462}">
  <ds:schemaRefs>
    <ds:schemaRef ds:uri="http://schemas.microsoft.com/sharepoint/v3/contenttype/forms"/>
  </ds:schemaRefs>
</ds:datastoreItem>
</file>

<file path=customXml/itemProps3.xml><?xml version="1.0" encoding="utf-8"?>
<ds:datastoreItem xmlns:ds="http://schemas.openxmlformats.org/officeDocument/2006/customXml" ds:itemID="{7F7ED963-D344-47FB-BFD2-BD29AC3D3E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5</vt:i4>
      </vt:variant>
    </vt:vector>
  </HeadingPairs>
  <TitlesOfParts>
    <vt:vector size="32" baseType="lpstr">
      <vt:lpstr>ChgLog</vt:lpstr>
      <vt:lpstr>Instructions</vt:lpstr>
      <vt:lpstr>Setup</vt:lpstr>
      <vt:lpstr>Pharmaceuticals</vt:lpstr>
      <vt:lpstr>Health Products &amp; Equipment</vt:lpstr>
      <vt:lpstr>Other Pharma &amp; Health Products</vt:lpstr>
      <vt:lpstr>PSM Costs</vt:lpstr>
      <vt:lpstr>Budget Summary</vt:lpstr>
      <vt:lpstr>ActivityConcat</vt:lpstr>
      <vt:lpstr>Recipient</vt:lpstr>
      <vt:lpstr>Currencies</vt:lpstr>
      <vt:lpstr>Rank unique CI-Prod-Spec</vt:lpstr>
      <vt:lpstr>CostInpInCmpInSFpsmCat</vt:lpstr>
      <vt:lpstr>Product Summary</vt:lpstr>
      <vt:lpstr>Rank unique Mod-Int-CI-PR</vt:lpstr>
      <vt:lpstr>PSM Detailed Budget</vt:lpstr>
      <vt:lpstr>Country</vt:lpstr>
      <vt:lpstr>Translations</vt:lpstr>
      <vt:lpstr>CatCmp</vt:lpstr>
      <vt:lpstr>CatModules</vt:lpstr>
      <vt:lpstr>ModInCmp</vt:lpstr>
      <vt:lpstr>CatInt</vt:lpstr>
      <vt:lpstr>CatCostGrp</vt:lpstr>
      <vt:lpstr>CatCostInp</vt:lpstr>
      <vt:lpstr>CatProdSpec</vt:lpstr>
      <vt:lpstr>CatProd</vt:lpstr>
      <vt:lpstr>Query for PSM products</vt:lpstr>
      <vt:lpstr>Components</vt:lpstr>
      <vt:lpstr>ComponentSelected</vt:lpstr>
      <vt:lpstr>Currencies</vt:lpstr>
      <vt:lpstr>LangOffset</vt:lpstr>
      <vt:lpstr>Language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Zak Kaufman</dc:creator>
  <cp:lastModifiedBy>dell</cp:lastModifiedBy>
  <cp:lastPrinted>2014-05-27T08:19:28Z</cp:lastPrinted>
  <dcterms:created xsi:type="dcterms:W3CDTF">2013-08-30T08:23:40Z</dcterms:created>
  <dcterms:modified xsi:type="dcterms:W3CDTF">2017-08-25T11:06:59Z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Iteration">
    <vt:lpwstr>Sprint 1</vt:lpwstr>
  </property>
  <property fmtid="{D5CDD505-2E9C-101B-9397-08002B2CF9AE}" pid="4" name="Document Type">
    <vt:lpwstr>Background, Context</vt:lpwstr>
  </property>
  <property fmtid="{D5CDD505-2E9C-101B-9397-08002B2CF9AE}" pid="5" name="ContentTypeId">
    <vt:lpwstr>0x010100A82DE9C8577BE44E8EB1245539174945</vt:lpwstr>
  </property>
</Properties>
</file>